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defaultThemeVersion="166925"/>
  <xr:revisionPtr revIDLastSave="0" documentId="13_ncr:1_{8C7112CE-B89F-4509-A36B-3BB90A7BD243}" xr6:coauthVersionLast="47" xr6:coauthVersionMax="47" xr10:uidLastSave="{00000000-0000-0000-0000-000000000000}"/>
  <bookViews>
    <workbookView xWindow="-120" yWindow="-120" windowWidth="29040" windowHeight="15840" tabRatio="826" xr2:uid="{00000000-000D-0000-FFFF-FFFF00000000}"/>
  </bookViews>
  <sheets>
    <sheet name="ToC" sheetId="3" r:id="rId1"/>
    <sheet name="Inflation" sheetId="5" r:id="rId2"/>
    <sheet name="General" sheetId="7" r:id="rId3"/>
    <sheet name="Forecast_Capex_Input" sheetId="9" r:id="rId4"/>
    <sheet name="Overheads" sheetId="19" r:id="rId5"/>
    <sheet name="Contin_Proj_Input" sheetId="18" r:id="rId6"/>
    <sheet name="Current_Period_Capex_Input" sheetId="17" r:id="rId7"/>
    <sheet name="Capex_Forecast" sheetId="11" r:id="rId8"/>
    <sheet name="Capex_Outputs" sheetId="12" r:id="rId9"/>
    <sheet name="RIN_Outputs" sheetId="20" r:id="rId10"/>
    <sheet name="Project_Outputs" sheetId="21" r:id="rId11"/>
    <sheet name="PTRM_Outputs" sheetId="13" r:id="rId12"/>
    <sheet name="LookupTab" sheetId="6" r:id="rId13"/>
    <sheet name="Checks" sheetId="10" r:id="rId14"/>
  </sheets>
  <definedNames>
    <definedName name="_xlnm._FilterDatabase" localSheetId="7" hidden="1">Capex_Forecast!$C$10:$EE$1010</definedName>
    <definedName name="_xlnm._FilterDatabase" localSheetId="5" hidden="1">Contin_Proj_Input!$C$8:$S$83</definedName>
    <definedName name="_xlnm._FilterDatabase" localSheetId="3" hidden="1">Forecast_Capex_Input!$C$11:$CI$286</definedName>
    <definedName name="_xlnm._FilterDatabase" localSheetId="10" hidden="1">Project_Outputs!$C$7:$AA$219</definedName>
    <definedName name="AC_Asset_Class">General!$E$91:$E$110</definedName>
    <definedName name="AC_PTRM_Class">General!$E$166:$E$215</definedName>
    <definedName name="AC_RIN_Lvl_1">General!$E$48:$E$55</definedName>
    <definedName name="AC_RIN_Lvl_2">General!$E$60:$E$72</definedName>
    <definedName name="AC_RIN_Lvl_3">General!$E$77:$E$86</definedName>
    <definedName name="Augex">LookupTab!$H$17</definedName>
    <definedName name="Augex_Driver">General!$E$115:$E$122</definedName>
    <definedName name="Cash_Timing">LookupTab!$H$43:$H$44</definedName>
    <definedName name="End_Period">LookupTab!$H$44</definedName>
    <definedName name="Esc_Category_List">General!$E$40:$E$41</definedName>
    <definedName name="Fleet_And_Property">LookupTab!$H$19</definedName>
    <definedName name="Fleet_Property">General!$E$127:$E$147</definedName>
    <definedName name="IC_Category_List">General!$E$25:$E$26</definedName>
    <definedName name="ICT">LookupTab!$H$18</definedName>
    <definedName name="ICT_Category">General!$E$270:$E$278</definedName>
    <definedName name="Inc_CP">General!$F$18</definedName>
    <definedName name="Inc_NCIPAP">General!$F$17</definedName>
    <definedName name="Index_Period">LookupTab!$J$47:$AQ$47</definedName>
    <definedName name="Mid_Period">LookupTab!$H$43</definedName>
    <definedName name="Million">LookupTab!$H$13</definedName>
    <definedName name="Model_Name">General!$E$12</definedName>
    <definedName name="Mths_In_Yr">LookupTab!$H$12</definedName>
    <definedName name="NA">LookupTab!$H$15</definedName>
    <definedName name="NCIPAP">LookupTab!$H$20</definedName>
    <definedName name="No">LookupTab!$H$32</definedName>
    <definedName name="Nominal">LookupTab!$H$11</definedName>
    <definedName name="Project_Program">LookupTab!$H$39:$H$40</definedName>
    <definedName name="Repex">LookupTab!$H$16</definedName>
    <definedName name="Repex_SC_1">General!$E$228:$E$245</definedName>
    <definedName name="Repex_SC_2">General!$E$250:$E$265</definedName>
    <definedName name="Round_DP">LookupTab!$H$14</definedName>
    <definedName name="Start_Year">LookupTab!$H$8</definedName>
    <definedName name="Timing_Adj">LookupTab!$I$43:$I$44</definedName>
    <definedName name="True_False">LookupTab!$H$35:$H$36</definedName>
    <definedName name="Unit_Dollar">LookupTab!$H$24</definedName>
    <definedName name="Unit_Dollar_M">LookupTab!$H$26</definedName>
    <definedName name="Unit_Dollar_Thousand">LookupTab!$H$25</definedName>
    <definedName name="Unit_Index">LookupTab!$H$27</definedName>
    <definedName name="Unit_Name">LookupTab!$H$28</definedName>
    <definedName name="Unit_Perc">LookupTab!$H$23</definedName>
    <definedName name="WkBk_Err_Chk">Checks!$J$19</definedName>
    <definedName name="Yes">LookupTab!$H$31</definedName>
    <definedName name="Yes_No">LookupTab!$H$31:$H$32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8" i="13" l="1"/>
  <c r="L168" i="13"/>
  <c r="M168" i="13"/>
  <c r="N168" i="13"/>
  <c r="O168" i="13"/>
  <c r="J168" i="13"/>
  <c r="S11" i="18"/>
  <c r="S12" i="18"/>
  <c r="S13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F58" i="20" l="1"/>
  <c r="H58" i="20"/>
  <c r="F59" i="20"/>
  <c r="H59" i="20"/>
  <c r="F60" i="20"/>
  <c r="H60" i="20"/>
  <c r="F61" i="20"/>
  <c r="H61" i="20"/>
  <c r="F62" i="20"/>
  <c r="H62" i="20"/>
  <c r="F63" i="20"/>
  <c r="H63" i="20"/>
  <c r="F64" i="20"/>
  <c r="H64" i="20"/>
  <c r="F65" i="20"/>
  <c r="H65" i="20"/>
  <c r="F66" i="20"/>
  <c r="H66" i="20"/>
  <c r="F67" i="20"/>
  <c r="H67" i="20"/>
  <c r="F68" i="20"/>
  <c r="H68" i="20"/>
  <c r="C81" i="20"/>
  <c r="F81" i="20"/>
  <c r="H81" i="20"/>
  <c r="C82" i="20"/>
  <c r="F82" i="20"/>
  <c r="H82" i="20"/>
  <c r="C83" i="20"/>
  <c r="F83" i="20"/>
  <c r="H83" i="20"/>
  <c r="C84" i="20"/>
  <c r="F84" i="20"/>
  <c r="H84" i="20"/>
  <c r="C85" i="20"/>
  <c r="F85" i="20"/>
  <c r="H85" i="20"/>
  <c r="C86" i="20"/>
  <c r="F86" i="20"/>
  <c r="H86" i="20"/>
  <c r="C87" i="20"/>
  <c r="F87" i="20"/>
  <c r="H87" i="20"/>
  <c r="C88" i="20"/>
  <c r="F88" i="20"/>
  <c r="H88" i="20"/>
  <c r="C89" i="20"/>
  <c r="F89" i="20"/>
  <c r="H89" i="20"/>
  <c r="C90" i="20"/>
  <c r="F90" i="20"/>
  <c r="H90" i="20"/>
  <c r="C91" i="20"/>
  <c r="F91" i="20"/>
  <c r="H91" i="20"/>
  <c r="C102" i="20"/>
  <c r="F102" i="20"/>
  <c r="H102" i="20"/>
  <c r="C103" i="20"/>
  <c r="F103" i="20"/>
  <c r="H103" i="20"/>
  <c r="C104" i="20"/>
  <c r="F104" i="20"/>
  <c r="H104" i="20"/>
  <c r="C105" i="20"/>
  <c r="F105" i="20"/>
  <c r="H105" i="20"/>
  <c r="C106" i="20"/>
  <c r="F106" i="20"/>
  <c r="H106" i="20"/>
  <c r="C107" i="20"/>
  <c r="F107" i="20"/>
  <c r="H107" i="20"/>
  <c r="C108" i="20"/>
  <c r="F108" i="20"/>
  <c r="H108" i="20"/>
  <c r="C109" i="20"/>
  <c r="F109" i="20"/>
  <c r="H109" i="20"/>
  <c r="C110" i="20"/>
  <c r="F110" i="20"/>
  <c r="H110" i="20"/>
  <c r="C111" i="20"/>
  <c r="F111" i="20"/>
  <c r="H111" i="20"/>
  <c r="C112" i="20"/>
  <c r="F112" i="20"/>
  <c r="H112" i="20"/>
  <c r="W10" i="11" l="1"/>
  <c r="G121" i="7" l="1"/>
  <c r="G33" i="7" l="1"/>
  <c r="G32" i="7"/>
  <c r="G31" i="7"/>
  <c r="G30" i="7"/>
  <c r="G29" i="7"/>
  <c r="S32" i="7"/>
  <c r="S33" i="7" s="1"/>
  <c r="S25" i="7" s="1"/>
  <c r="R32" i="7"/>
  <c r="R33" i="7" s="1"/>
  <c r="R25" i="7" s="1"/>
  <c r="Q32" i="7"/>
  <c r="Q33" i="7" s="1"/>
  <c r="Q25" i="7" s="1"/>
  <c r="P32" i="7"/>
  <c r="P33" i="7" s="1"/>
  <c r="P25" i="7" s="1"/>
  <c r="O32" i="7"/>
  <c r="O33" i="7" s="1"/>
  <c r="O25" i="7" s="1"/>
  <c r="N32" i="7"/>
  <c r="N33" i="7" s="1"/>
  <c r="N25" i="7" s="1"/>
  <c r="M32" i="7"/>
  <c r="M33" i="7" s="1"/>
  <c r="M25" i="7" s="1"/>
  <c r="I29" i="18" l="1"/>
  <c r="I26" i="18"/>
  <c r="I19" i="18"/>
  <c r="I33" i="18"/>
  <c r="I17" i="18" l="1"/>
  <c r="I27" i="18"/>
  <c r="I11" i="18"/>
  <c r="I23" i="18"/>
  <c r="I14" i="18"/>
  <c r="I16" i="18"/>
  <c r="I15" i="18"/>
  <c r="I13" i="18"/>
  <c r="I28" i="18"/>
  <c r="I30" i="18"/>
  <c r="I20" i="18"/>
  <c r="I32" i="18"/>
  <c r="I31" i="18"/>
  <c r="I25" i="18"/>
  <c r="I24" i="18"/>
  <c r="I21" i="18"/>
  <c r="I18" i="18"/>
  <c r="I10" i="18"/>
  <c r="I22" i="18"/>
  <c r="I12" i="18"/>
  <c r="B5" i="9" l="1"/>
  <c r="P92" i="19"/>
  <c r="Q92" i="19"/>
  <c r="R92" i="19"/>
  <c r="S92" i="19"/>
  <c r="T92" i="19"/>
  <c r="U92" i="19"/>
  <c r="O92" i="19"/>
  <c r="H169" i="12" l="1"/>
  <c r="G169" i="12"/>
  <c r="F169" i="12"/>
  <c r="H168" i="12"/>
  <c r="G168" i="12"/>
  <c r="F168" i="12"/>
  <c r="H165" i="12"/>
  <c r="F165" i="12"/>
  <c r="H164" i="12"/>
  <c r="F164" i="12"/>
  <c r="H163" i="12"/>
  <c r="F163" i="12"/>
  <c r="H162" i="12"/>
  <c r="F162" i="12"/>
  <c r="H161" i="12"/>
  <c r="F161" i="12"/>
  <c r="H160" i="12"/>
  <c r="F160" i="12"/>
  <c r="H159" i="12"/>
  <c r="F159" i="12"/>
  <c r="H158" i="12"/>
  <c r="F158" i="12"/>
  <c r="H157" i="12"/>
  <c r="F157" i="12"/>
  <c r="H156" i="12"/>
  <c r="F156" i="12"/>
  <c r="H155" i="12"/>
  <c r="F155" i="12"/>
  <c r="H154" i="12"/>
  <c r="F154" i="12"/>
  <c r="H153" i="12"/>
  <c r="F153" i="12"/>
  <c r="H152" i="12"/>
  <c r="F152" i="12"/>
  <c r="H151" i="12"/>
  <c r="F151" i="12"/>
  <c r="H150" i="12"/>
  <c r="F150" i="12"/>
  <c r="H149" i="12"/>
  <c r="F149" i="12"/>
  <c r="H148" i="12"/>
  <c r="F148" i="12"/>
  <c r="H147" i="12"/>
  <c r="F147" i="12"/>
  <c r="H146" i="12"/>
  <c r="F146" i="12"/>
  <c r="H145" i="12"/>
  <c r="F145" i="12"/>
  <c r="H144" i="12"/>
  <c r="F144" i="12"/>
  <c r="H143" i="12"/>
  <c r="F143" i="12"/>
  <c r="H142" i="12"/>
  <c r="F142" i="12"/>
  <c r="D130" i="17"/>
  <c r="I104" i="19"/>
  <c r="H104" i="19"/>
  <c r="G104" i="19"/>
  <c r="I102" i="19"/>
  <c r="H102" i="19"/>
  <c r="G102" i="19"/>
  <c r="J97" i="19"/>
  <c r="J95" i="19"/>
  <c r="I95" i="19"/>
  <c r="H95" i="19"/>
  <c r="G95" i="19"/>
  <c r="I93" i="19"/>
  <c r="H93" i="19"/>
  <c r="G93" i="19"/>
  <c r="I92" i="19"/>
  <c r="H92" i="19"/>
  <c r="G92" i="19"/>
  <c r="I106" i="19"/>
  <c r="H106" i="19"/>
  <c r="G106" i="19"/>
  <c r="I97" i="19"/>
  <c r="H97" i="19"/>
  <c r="G97" i="19"/>
  <c r="J93" i="19"/>
  <c r="R95" i="19" s="1"/>
  <c r="R102" i="19" s="1"/>
  <c r="R104" i="19" s="1"/>
  <c r="Q95" i="19"/>
  <c r="Q102" i="19" s="1"/>
  <c r="Q104" i="19" s="1"/>
  <c r="F99" i="20"/>
  <c r="H99" i="20"/>
  <c r="F100" i="20"/>
  <c r="H100" i="20"/>
  <c r="F101" i="20"/>
  <c r="H101" i="20"/>
  <c r="C101" i="20"/>
  <c r="C100" i="20"/>
  <c r="C99" i="20"/>
  <c r="C98" i="20"/>
  <c r="C97" i="20"/>
  <c r="C96" i="20"/>
  <c r="C95" i="20"/>
  <c r="C80" i="20"/>
  <c r="C79" i="20"/>
  <c r="C78" i="20"/>
  <c r="H80" i="20"/>
  <c r="F80" i="20"/>
  <c r="H79" i="20"/>
  <c r="F79" i="20"/>
  <c r="H78" i="20"/>
  <c r="F78" i="20"/>
  <c r="H57" i="20"/>
  <c r="F57" i="20"/>
  <c r="H56" i="20"/>
  <c r="F56" i="20"/>
  <c r="H55" i="20"/>
  <c r="F55" i="20"/>
  <c r="D16" i="5"/>
  <c r="J3" i="18" s="1"/>
  <c r="D17" i="5"/>
  <c r="J4" i="18" s="1"/>
  <c r="S10" i="11"/>
  <c r="Q125" i="17"/>
  <c r="Q67" i="17"/>
  <c r="Q9" i="17"/>
  <c r="N130" i="17"/>
  <c r="M130" i="17"/>
  <c r="L130" i="17"/>
  <c r="H132" i="17"/>
  <c r="G132" i="17"/>
  <c r="F132" i="17"/>
  <c r="F130" i="17"/>
  <c r="F129" i="17"/>
  <c r="H128" i="17"/>
  <c r="H129" i="17" s="1"/>
  <c r="H130" i="17" s="1"/>
  <c r="G128" i="17"/>
  <c r="G129" i="17" s="1"/>
  <c r="G130" i="17" s="1"/>
  <c r="F128" i="17"/>
  <c r="E128" i="17"/>
  <c r="E129" i="17" s="1"/>
  <c r="C128" i="17"/>
  <c r="C129" i="17" s="1"/>
  <c r="F127" i="17"/>
  <c r="O127" i="17"/>
  <c r="D113" i="13"/>
  <c r="D60" i="13"/>
  <c r="H19" i="12"/>
  <c r="F19" i="12"/>
  <c r="H18" i="12"/>
  <c r="F18" i="12"/>
  <c r="H16" i="12"/>
  <c r="F16" i="12"/>
  <c r="H22" i="12"/>
  <c r="F22" i="12"/>
  <c r="H20" i="12"/>
  <c r="F20" i="12"/>
  <c r="D19" i="12"/>
  <c r="D18" i="12"/>
  <c r="J17" i="10"/>
  <c r="C17" i="10"/>
  <c r="C15" i="10"/>
  <c r="C14" i="10"/>
  <c r="C12" i="10"/>
  <c r="C11" i="10"/>
  <c r="C10" i="10"/>
  <c r="C9" i="10"/>
  <c r="C8" i="10"/>
  <c r="C7" i="10"/>
  <c r="C6" i="10"/>
  <c r="AF6" i="11"/>
  <c r="I69" i="18"/>
  <c r="S69" i="18"/>
  <c r="I70" i="18"/>
  <c r="S70" i="18"/>
  <c r="I71" i="18"/>
  <c r="S71" i="18"/>
  <c r="I72" i="18"/>
  <c r="S72" i="18"/>
  <c r="I73" i="18"/>
  <c r="S73" i="18"/>
  <c r="I74" i="18"/>
  <c r="S74" i="18"/>
  <c r="I75" i="18"/>
  <c r="S75" i="18"/>
  <c r="I76" i="18"/>
  <c r="S76" i="18"/>
  <c r="I77" i="18"/>
  <c r="S77" i="18"/>
  <c r="I78" i="18"/>
  <c r="S78" i="18"/>
  <c r="I79" i="18"/>
  <c r="S79" i="18"/>
  <c r="I80" i="18"/>
  <c r="S80" i="18"/>
  <c r="I81" i="18"/>
  <c r="S81" i="18"/>
  <c r="I82" i="18"/>
  <c r="S82" i="18"/>
  <c r="I83" i="18"/>
  <c r="S83" i="18"/>
  <c r="B1" i="12"/>
  <c r="C13" i="10" s="1"/>
  <c r="B1" i="13"/>
  <c r="C16" i="10" s="1"/>
  <c r="D95" i="12"/>
  <c r="D80" i="12"/>
  <c r="D62" i="12"/>
  <c r="D47" i="12"/>
  <c r="D4" i="18"/>
  <c r="J10" i="10" s="1"/>
  <c r="G55" i="19"/>
  <c r="G46" i="19"/>
  <c r="G45" i="19"/>
  <c r="F20" i="19"/>
  <c r="F21" i="19" s="1"/>
  <c r="F22" i="19" s="1"/>
  <c r="F23" i="19" s="1"/>
  <c r="F24" i="19" s="1"/>
  <c r="F25" i="19" s="1"/>
  <c r="F26" i="19" s="1"/>
  <c r="F31" i="19"/>
  <c r="F32" i="19" s="1"/>
  <c r="F33" i="19" s="1"/>
  <c r="F34" i="19" s="1"/>
  <c r="F35" i="19" s="1"/>
  <c r="F36" i="19" s="1"/>
  <c r="F37" i="19" s="1"/>
  <c r="F38" i="19" s="1"/>
  <c r="D4" i="3"/>
  <c r="B4" i="3"/>
  <c r="D4" i="5"/>
  <c r="J6" i="10" s="1"/>
  <c r="D4" i="7"/>
  <c r="J7" i="10" s="1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C38" i="3"/>
  <c r="C39" i="3" s="1"/>
  <c r="C40" i="3" s="1"/>
  <c r="C41" i="3" s="1"/>
  <c r="C42" i="3" s="1"/>
  <c r="D21" i="3"/>
  <c r="D20" i="3"/>
  <c r="D17" i="3"/>
  <c r="D18" i="3"/>
  <c r="D15" i="3"/>
  <c r="D13" i="3"/>
  <c r="D14" i="3"/>
  <c r="D11" i="3"/>
  <c r="D12" i="3"/>
  <c r="D9" i="3"/>
  <c r="D10" i="3"/>
  <c r="F93" i="7"/>
  <c r="F55" i="7"/>
  <c r="F70" i="7"/>
  <c r="F50" i="7"/>
  <c r="F83" i="7"/>
  <c r="F98" i="7"/>
  <c r="F82" i="7"/>
  <c r="F81" i="7"/>
  <c r="F68" i="7"/>
  <c r="F60" i="7"/>
  <c r="F48" i="7"/>
  <c r="F115" i="7"/>
  <c r="F103" i="7"/>
  <c r="F95" i="7"/>
  <c r="F79" i="7"/>
  <c r="F66" i="7"/>
  <c r="F54" i="7"/>
  <c r="F110" i="7"/>
  <c r="F102" i="7"/>
  <c r="F94" i="7"/>
  <c r="F86" i="7"/>
  <c r="F78" i="7"/>
  <c r="F65" i="7"/>
  <c r="H121" i="17"/>
  <c r="G121" i="17"/>
  <c r="F121" i="17"/>
  <c r="H63" i="17"/>
  <c r="G63" i="17"/>
  <c r="F63" i="17"/>
  <c r="J61" i="17"/>
  <c r="N119" i="17"/>
  <c r="M119" i="17"/>
  <c r="L119" i="17"/>
  <c r="K119" i="17"/>
  <c r="J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F119" i="17"/>
  <c r="D119" i="17"/>
  <c r="F118" i="17"/>
  <c r="D118" i="17"/>
  <c r="F117" i="17"/>
  <c r="D117" i="17"/>
  <c r="F116" i="17"/>
  <c r="D116" i="17"/>
  <c r="F115" i="17"/>
  <c r="D115" i="17"/>
  <c r="F114" i="17"/>
  <c r="D114" i="17"/>
  <c r="F113" i="17"/>
  <c r="D113" i="17"/>
  <c r="F112" i="17"/>
  <c r="D112" i="17"/>
  <c r="F111" i="17"/>
  <c r="D111" i="17"/>
  <c r="F110" i="17"/>
  <c r="D110" i="17"/>
  <c r="F109" i="17"/>
  <c r="D109" i="17"/>
  <c r="F108" i="17"/>
  <c r="D108" i="17"/>
  <c r="F107" i="17"/>
  <c r="D107" i="17"/>
  <c r="F106" i="17"/>
  <c r="D106" i="17"/>
  <c r="F105" i="17"/>
  <c r="D105" i="17"/>
  <c r="F104" i="17"/>
  <c r="D104" i="17"/>
  <c r="F103" i="17"/>
  <c r="D103" i="17"/>
  <c r="F102" i="17"/>
  <c r="D102" i="17"/>
  <c r="F101" i="17"/>
  <c r="D101" i="17"/>
  <c r="F100" i="17"/>
  <c r="D100" i="17"/>
  <c r="F99" i="17"/>
  <c r="D99" i="17"/>
  <c r="F98" i="17"/>
  <c r="D98" i="17"/>
  <c r="F97" i="17"/>
  <c r="D97" i="17"/>
  <c r="F96" i="17"/>
  <c r="D96" i="17"/>
  <c r="F95" i="17"/>
  <c r="D95" i="17"/>
  <c r="F94" i="17"/>
  <c r="D94" i="17"/>
  <c r="F93" i="17"/>
  <c r="D93" i="17"/>
  <c r="F92" i="17"/>
  <c r="D92" i="17"/>
  <c r="F91" i="17"/>
  <c r="D91" i="17"/>
  <c r="F90" i="17"/>
  <c r="D90" i="17"/>
  <c r="F89" i="17"/>
  <c r="D89" i="17"/>
  <c r="F88" i="17"/>
  <c r="D88" i="17"/>
  <c r="F87" i="17"/>
  <c r="D87" i="17"/>
  <c r="F86" i="17"/>
  <c r="D86" i="17"/>
  <c r="F85" i="17"/>
  <c r="D85" i="17"/>
  <c r="F84" i="17"/>
  <c r="D84" i="17"/>
  <c r="F83" i="17"/>
  <c r="D83" i="17"/>
  <c r="F82" i="17"/>
  <c r="D82" i="17"/>
  <c r="F81" i="17"/>
  <c r="D81" i="17"/>
  <c r="F80" i="17"/>
  <c r="D80" i="17"/>
  <c r="F79" i="17"/>
  <c r="D79" i="17"/>
  <c r="F78" i="17"/>
  <c r="D78" i="17"/>
  <c r="F77" i="17"/>
  <c r="D77" i="17"/>
  <c r="F76" i="17"/>
  <c r="D76" i="17"/>
  <c r="F75" i="17"/>
  <c r="D75" i="17"/>
  <c r="F74" i="17"/>
  <c r="D74" i="17"/>
  <c r="F73" i="17"/>
  <c r="D73" i="17"/>
  <c r="F72" i="17"/>
  <c r="D72" i="17"/>
  <c r="F71" i="17"/>
  <c r="D71" i="17"/>
  <c r="H70" i="17"/>
  <c r="H71" i="17" s="1"/>
  <c r="H72" i="17" s="1"/>
  <c r="H73" i="17" s="1"/>
  <c r="H74" i="17" s="1"/>
  <c r="H75" i="17" s="1"/>
  <c r="H76" i="17" s="1"/>
  <c r="H77" i="17" s="1"/>
  <c r="H78" i="17" s="1"/>
  <c r="H79" i="17" s="1"/>
  <c r="H80" i="17" s="1"/>
  <c r="H81" i="17" s="1"/>
  <c r="H82" i="17" s="1"/>
  <c r="H83" i="17" s="1"/>
  <c r="H84" i="17" s="1"/>
  <c r="H85" i="17" s="1"/>
  <c r="H86" i="17" s="1"/>
  <c r="H87" i="17" s="1"/>
  <c r="H88" i="17" s="1"/>
  <c r="H89" i="17" s="1"/>
  <c r="H90" i="17" s="1"/>
  <c r="H91" i="17" s="1"/>
  <c r="H92" i="17" s="1"/>
  <c r="H93" i="17" s="1"/>
  <c r="H94" i="17" s="1"/>
  <c r="H95" i="17" s="1"/>
  <c r="H96" i="17" s="1"/>
  <c r="H97" i="17" s="1"/>
  <c r="H98" i="17" s="1"/>
  <c r="H99" i="17" s="1"/>
  <c r="H100" i="17" s="1"/>
  <c r="H101" i="17" s="1"/>
  <c r="H102" i="17" s="1"/>
  <c r="H103" i="17" s="1"/>
  <c r="H104" i="17" s="1"/>
  <c r="H105" i="17" s="1"/>
  <c r="H106" i="17" s="1"/>
  <c r="H107" i="17" s="1"/>
  <c r="H108" i="17" s="1"/>
  <c r="H109" i="17" s="1"/>
  <c r="H110" i="17" s="1"/>
  <c r="H111" i="17" s="1"/>
  <c r="H112" i="17" s="1"/>
  <c r="H113" i="17" s="1"/>
  <c r="H114" i="17" s="1"/>
  <c r="H115" i="17" s="1"/>
  <c r="H116" i="17" s="1"/>
  <c r="H117" i="17" s="1"/>
  <c r="H118" i="17" s="1"/>
  <c r="H119" i="17" s="1"/>
  <c r="G70" i="17"/>
  <c r="G71" i="17" s="1"/>
  <c r="G72" i="17" s="1"/>
  <c r="G73" i="17" s="1"/>
  <c r="G74" i="17" s="1"/>
  <c r="G75" i="17" s="1"/>
  <c r="G76" i="17" s="1"/>
  <c r="G77" i="17" s="1"/>
  <c r="G78" i="17" s="1"/>
  <c r="G79" i="17" s="1"/>
  <c r="G80" i="17" s="1"/>
  <c r="G81" i="17" s="1"/>
  <c r="G82" i="17" s="1"/>
  <c r="G83" i="17" s="1"/>
  <c r="G84" i="17" s="1"/>
  <c r="G85" i="17" s="1"/>
  <c r="G86" i="17" s="1"/>
  <c r="G87" i="17" s="1"/>
  <c r="G88" i="17" s="1"/>
  <c r="G89" i="17" s="1"/>
  <c r="G90" i="17" s="1"/>
  <c r="G91" i="17" s="1"/>
  <c r="G92" i="17" s="1"/>
  <c r="G93" i="17" s="1"/>
  <c r="G94" i="17" s="1"/>
  <c r="G95" i="17" s="1"/>
  <c r="G96" i="17" s="1"/>
  <c r="G97" i="17" s="1"/>
  <c r="G98" i="17" s="1"/>
  <c r="G99" i="17" s="1"/>
  <c r="G100" i="17" s="1"/>
  <c r="G101" i="17" s="1"/>
  <c r="G102" i="17" s="1"/>
  <c r="G103" i="17" s="1"/>
  <c r="G104" i="17" s="1"/>
  <c r="G105" i="17" s="1"/>
  <c r="G106" i="17" s="1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F70" i="17"/>
  <c r="E70" i="17"/>
  <c r="E71" i="17" s="1"/>
  <c r="E72" i="17" s="1"/>
  <c r="E73" i="17" s="1"/>
  <c r="E74" i="17" s="1"/>
  <c r="E75" i="17" s="1"/>
  <c r="E76" i="17" s="1"/>
  <c r="E77" i="17" s="1"/>
  <c r="E78" i="17" s="1"/>
  <c r="E79" i="17" s="1"/>
  <c r="E80" i="17" s="1"/>
  <c r="E81" i="17" s="1"/>
  <c r="E82" i="17" s="1"/>
  <c r="E83" i="17" s="1"/>
  <c r="E84" i="17" s="1"/>
  <c r="E85" i="17" s="1"/>
  <c r="E86" i="17" s="1"/>
  <c r="E87" i="17" s="1"/>
  <c r="E88" i="17" s="1"/>
  <c r="E89" i="17" s="1"/>
  <c r="E90" i="17" s="1"/>
  <c r="E91" i="17" s="1"/>
  <c r="E92" i="17" s="1"/>
  <c r="E93" i="17" s="1"/>
  <c r="E94" i="17" s="1"/>
  <c r="E95" i="17" s="1"/>
  <c r="E96" i="17" s="1"/>
  <c r="E97" i="17" s="1"/>
  <c r="E98" i="17" s="1"/>
  <c r="E99" i="17" s="1"/>
  <c r="E100" i="17" s="1"/>
  <c r="E101" i="17" s="1"/>
  <c r="E102" i="17" s="1"/>
  <c r="E103" i="17" s="1"/>
  <c r="E104" i="17" s="1"/>
  <c r="E105" i="17" s="1"/>
  <c r="E106" i="17" s="1"/>
  <c r="E107" i="17" s="1"/>
  <c r="E108" i="17" s="1"/>
  <c r="E109" i="17" s="1"/>
  <c r="E110" i="17" s="1"/>
  <c r="E111" i="17" s="1"/>
  <c r="E112" i="17" s="1"/>
  <c r="E113" i="17" s="1"/>
  <c r="E114" i="17" s="1"/>
  <c r="E115" i="17" s="1"/>
  <c r="E116" i="17" s="1"/>
  <c r="E117" i="17" s="1"/>
  <c r="E118" i="17" s="1"/>
  <c r="D70" i="17"/>
  <c r="C70" i="17"/>
  <c r="C71" i="17" s="1"/>
  <c r="C72" i="17" s="1"/>
  <c r="C73" i="17" s="1"/>
  <c r="C74" i="17" s="1"/>
  <c r="C75" i="17" s="1"/>
  <c r="C76" i="17" s="1"/>
  <c r="C77" i="17" s="1"/>
  <c r="C78" i="17" s="1"/>
  <c r="C79" i="17" s="1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F69" i="17"/>
  <c r="D69" i="17"/>
  <c r="D61" i="17"/>
  <c r="H12" i="17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2" i="17" s="1"/>
  <c r="H43" i="17" s="1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4" i="17" s="1"/>
  <c r="H55" i="17" s="1"/>
  <c r="H56" i="17" s="1"/>
  <c r="H57" i="17" s="1"/>
  <c r="H58" i="17" s="1"/>
  <c r="H59" i="17" s="1"/>
  <c r="H60" i="17" s="1"/>
  <c r="H61" i="17" s="1"/>
  <c r="G12" i="17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G51" i="17" s="1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E12" i="17"/>
  <c r="E13" i="17" s="1"/>
  <c r="E14" i="17" s="1"/>
  <c r="E15" i="17" s="1"/>
  <c r="E16" i="17" s="1"/>
  <c r="E17" i="17" s="1"/>
  <c r="E18" i="17" s="1"/>
  <c r="E19" i="17" s="1"/>
  <c r="E20" i="17" s="1"/>
  <c r="E21" i="17" s="1"/>
  <c r="E22" i="17" s="1"/>
  <c r="E23" i="17" s="1"/>
  <c r="E24" i="17" s="1"/>
  <c r="E25" i="17" s="1"/>
  <c r="E26" i="17" s="1"/>
  <c r="E27" i="17" s="1"/>
  <c r="E28" i="17" s="1"/>
  <c r="E29" i="17" s="1"/>
  <c r="E30" i="17" s="1"/>
  <c r="E31" i="17" s="1"/>
  <c r="E32" i="17" s="1"/>
  <c r="E33" i="17" s="1"/>
  <c r="E34" i="17" s="1"/>
  <c r="E35" i="17" s="1"/>
  <c r="E36" i="17" s="1"/>
  <c r="E37" i="17" s="1"/>
  <c r="E38" i="17" s="1"/>
  <c r="E39" i="17" s="1"/>
  <c r="E40" i="17" s="1"/>
  <c r="E41" i="17" s="1"/>
  <c r="E42" i="17" s="1"/>
  <c r="E43" i="17" s="1"/>
  <c r="E44" i="17" s="1"/>
  <c r="E45" i="17" s="1"/>
  <c r="E46" i="17" s="1"/>
  <c r="E47" i="17" s="1"/>
  <c r="E48" i="17" s="1"/>
  <c r="E49" i="17" s="1"/>
  <c r="E50" i="17" s="1"/>
  <c r="E51" i="17" s="1"/>
  <c r="E52" i="17" s="1"/>
  <c r="E53" i="17" s="1"/>
  <c r="E54" i="17" s="1"/>
  <c r="E55" i="17" s="1"/>
  <c r="E56" i="17" s="1"/>
  <c r="E57" i="17" s="1"/>
  <c r="E58" i="17" s="1"/>
  <c r="E59" i="17" s="1"/>
  <c r="E60" i="17" s="1"/>
  <c r="F61" i="17"/>
  <c r="F60" i="17"/>
  <c r="D60" i="17"/>
  <c r="F59" i="17"/>
  <c r="D59" i="17"/>
  <c r="F58" i="17"/>
  <c r="D58" i="17"/>
  <c r="F57" i="17"/>
  <c r="D57" i="17"/>
  <c r="F56" i="17"/>
  <c r="D56" i="17"/>
  <c r="F55" i="17"/>
  <c r="D55" i="17"/>
  <c r="F54" i="17"/>
  <c r="D54" i="17"/>
  <c r="F53" i="17"/>
  <c r="D53" i="17"/>
  <c r="F52" i="17"/>
  <c r="D52" i="17"/>
  <c r="F51" i="17"/>
  <c r="D51" i="17"/>
  <c r="F50" i="17"/>
  <c r="D50" i="17"/>
  <c r="F49" i="17"/>
  <c r="D49" i="17"/>
  <c r="F48" i="17"/>
  <c r="D48" i="17"/>
  <c r="F47" i="17"/>
  <c r="D47" i="17"/>
  <c r="F46" i="17"/>
  <c r="D46" i="17"/>
  <c r="F45" i="17"/>
  <c r="D45" i="17"/>
  <c r="F44" i="17"/>
  <c r="D44" i="17"/>
  <c r="F43" i="17"/>
  <c r="D43" i="17"/>
  <c r="F42" i="17"/>
  <c r="D42" i="17"/>
  <c r="F41" i="17"/>
  <c r="D41" i="17"/>
  <c r="F40" i="17"/>
  <c r="D40" i="17"/>
  <c r="F39" i="17"/>
  <c r="D39" i="17"/>
  <c r="F38" i="17"/>
  <c r="D38" i="17"/>
  <c r="F37" i="17"/>
  <c r="D37" i="17"/>
  <c r="F36" i="17"/>
  <c r="D36" i="17"/>
  <c r="F35" i="17"/>
  <c r="D35" i="17"/>
  <c r="F34" i="17"/>
  <c r="D34" i="17"/>
  <c r="F33" i="17"/>
  <c r="D33" i="17"/>
  <c r="F32" i="17"/>
  <c r="D32" i="17"/>
  <c r="F31" i="17"/>
  <c r="D31" i="17"/>
  <c r="F30" i="17"/>
  <c r="D30" i="17"/>
  <c r="F29" i="17"/>
  <c r="D29" i="17"/>
  <c r="F28" i="17"/>
  <c r="D28" i="17"/>
  <c r="F27" i="17"/>
  <c r="D27" i="17"/>
  <c r="F26" i="17"/>
  <c r="D26" i="17"/>
  <c r="F25" i="17"/>
  <c r="D25" i="17"/>
  <c r="F24" i="17"/>
  <c r="D24" i="17"/>
  <c r="F23" i="17"/>
  <c r="D23" i="17"/>
  <c r="F22" i="17"/>
  <c r="D22" i="17"/>
  <c r="F21" i="17"/>
  <c r="D21" i="17"/>
  <c r="F20" i="17"/>
  <c r="D20" i="17"/>
  <c r="F19" i="17"/>
  <c r="D19" i="17"/>
  <c r="F18" i="17"/>
  <c r="D18" i="17"/>
  <c r="F17" i="17"/>
  <c r="D17" i="17"/>
  <c r="F16" i="17"/>
  <c r="D16" i="17"/>
  <c r="F15" i="17"/>
  <c r="D15" i="17"/>
  <c r="F14" i="17"/>
  <c r="D14" i="17"/>
  <c r="F13" i="17"/>
  <c r="D13" i="17"/>
  <c r="F12" i="17"/>
  <c r="D12" i="17"/>
  <c r="C12" i="17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F11" i="17"/>
  <c r="D11" i="17"/>
  <c r="DX10" i="11"/>
  <c r="DY10" i="11"/>
  <c r="DZ10" i="11"/>
  <c r="EA10" i="11"/>
  <c r="EB10" i="11"/>
  <c r="EC10" i="11"/>
  <c r="ED10" i="11"/>
  <c r="DT10" i="11"/>
  <c r="DS10" i="11"/>
  <c r="DR10" i="11"/>
  <c r="DQ10" i="11"/>
  <c r="DI10" i="11"/>
  <c r="DJ10" i="11"/>
  <c r="DK10" i="11"/>
  <c r="DL10" i="11"/>
  <c r="DM10" i="11"/>
  <c r="J11" i="5"/>
  <c r="AA7" i="18"/>
  <c r="AB7" i="18"/>
  <c r="AB8" i="18"/>
  <c r="K7" i="18"/>
  <c r="L7" i="18" s="1"/>
  <c r="S64" i="18"/>
  <c r="S65" i="18"/>
  <c r="S66" i="18"/>
  <c r="S67" i="18"/>
  <c r="S68" i="18"/>
  <c r="M268" i="21"/>
  <c r="L268" i="21"/>
  <c r="K268" i="21"/>
  <c r="J268" i="21"/>
  <c r="I268" i="21"/>
  <c r="H268" i="21"/>
  <c r="G268" i="21"/>
  <c r="F268" i="21"/>
  <c r="E268" i="21"/>
  <c r="D229" i="21"/>
  <c r="C229" i="21"/>
  <c r="M229" i="21"/>
  <c r="L229" i="21"/>
  <c r="K229" i="21"/>
  <c r="J229" i="21"/>
  <c r="I229" i="21"/>
  <c r="H229" i="21"/>
  <c r="M221" i="21"/>
  <c r="L221" i="21"/>
  <c r="K221" i="21"/>
  <c r="J221" i="21"/>
  <c r="I221" i="21"/>
  <c r="H221" i="21"/>
  <c r="G221" i="21"/>
  <c r="F221" i="21"/>
  <c r="E221" i="21"/>
  <c r="M7" i="21"/>
  <c r="D7" i="21"/>
  <c r="C7" i="21"/>
  <c r="V10" i="9"/>
  <c r="V11" i="9" s="1"/>
  <c r="J11" i="12" s="1"/>
  <c r="AI11" i="9" a="1"/>
  <c r="AI11" i="9" s="1"/>
  <c r="BF8" i="9" s="1"/>
  <c r="D15" i="5"/>
  <c r="B5" i="21"/>
  <c r="B4" i="21"/>
  <c r="B3" i="21"/>
  <c r="B2" i="21"/>
  <c r="H191" i="13"/>
  <c r="G191" i="13"/>
  <c r="F191" i="13"/>
  <c r="Q10" i="11"/>
  <c r="R10" i="11"/>
  <c r="H168" i="13"/>
  <c r="F168" i="13"/>
  <c r="H167" i="13"/>
  <c r="F167" i="13"/>
  <c r="D167" i="13"/>
  <c r="H166" i="13"/>
  <c r="F166" i="13"/>
  <c r="D166" i="13"/>
  <c r="H165" i="13"/>
  <c r="F165" i="13"/>
  <c r="D165" i="13"/>
  <c r="H164" i="13"/>
  <c r="F164" i="13"/>
  <c r="D164" i="13"/>
  <c r="H163" i="13"/>
  <c r="F163" i="13"/>
  <c r="D163" i="13"/>
  <c r="H162" i="13"/>
  <c r="F162" i="13"/>
  <c r="D162" i="13"/>
  <c r="H161" i="13"/>
  <c r="F161" i="13"/>
  <c r="D161" i="13"/>
  <c r="H160" i="13"/>
  <c r="F160" i="13"/>
  <c r="D160" i="13"/>
  <c r="H159" i="13"/>
  <c r="F159" i="13"/>
  <c r="D159" i="13"/>
  <c r="H158" i="13"/>
  <c r="F158" i="13"/>
  <c r="D158" i="13"/>
  <c r="H157" i="13"/>
  <c r="F157" i="13"/>
  <c r="D157" i="13"/>
  <c r="H156" i="13"/>
  <c r="F156" i="13"/>
  <c r="D156" i="13"/>
  <c r="H155" i="13"/>
  <c r="F155" i="13"/>
  <c r="D155" i="13"/>
  <c r="H154" i="13"/>
  <c r="F154" i="13"/>
  <c r="D154" i="13"/>
  <c r="H153" i="13"/>
  <c r="F153" i="13"/>
  <c r="D153" i="13"/>
  <c r="H152" i="13"/>
  <c r="F152" i="13"/>
  <c r="D152" i="13"/>
  <c r="H151" i="13"/>
  <c r="F151" i="13"/>
  <c r="D151" i="13"/>
  <c r="H150" i="13"/>
  <c r="F150" i="13"/>
  <c r="D150" i="13"/>
  <c r="H149" i="13"/>
  <c r="F149" i="13"/>
  <c r="D149" i="13"/>
  <c r="H148" i="13"/>
  <c r="F148" i="13"/>
  <c r="D148" i="13"/>
  <c r="H147" i="13"/>
  <c r="F147" i="13"/>
  <c r="D147" i="13"/>
  <c r="H146" i="13"/>
  <c r="F146" i="13"/>
  <c r="D146" i="13"/>
  <c r="H145" i="13"/>
  <c r="F145" i="13"/>
  <c r="D145" i="13"/>
  <c r="H144" i="13"/>
  <c r="F144" i="13"/>
  <c r="D144" i="13"/>
  <c r="H143" i="13"/>
  <c r="F143" i="13"/>
  <c r="D143" i="13"/>
  <c r="H142" i="13"/>
  <c r="F142" i="13"/>
  <c r="D142" i="13"/>
  <c r="H141" i="13"/>
  <c r="F141" i="13"/>
  <c r="D141" i="13"/>
  <c r="H140" i="13"/>
  <c r="F140" i="13"/>
  <c r="D140" i="13"/>
  <c r="H139" i="13"/>
  <c r="F139" i="13"/>
  <c r="D139" i="13"/>
  <c r="H138" i="13"/>
  <c r="F138" i="13"/>
  <c r="D138" i="13"/>
  <c r="H137" i="13"/>
  <c r="F137" i="13"/>
  <c r="D137" i="13"/>
  <c r="H136" i="13"/>
  <c r="F136" i="13"/>
  <c r="D136" i="13"/>
  <c r="H135" i="13"/>
  <c r="F135" i="13"/>
  <c r="D135" i="13"/>
  <c r="H134" i="13"/>
  <c r="F134" i="13"/>
  <c r="D134" i="13"/>
  <c r="H133" i="13"/>
  <c r="F133" i="13"/>
  <c r="D133" i="13"/>
  <c r="H132" i="13"/>
  <c r="F132" i="13"/>
  <c r="D132" i="13"/>
  <c r="H131" i="13"/>
  <c r="F131" i="13"/>
  <c r="D131" i="13"/>
  <c r="H130" i="13"/>
  <c r="F130" i="13"/>
  <c r="D130" i="13"/>
  <c r="H129" i="13"/>
  <c r="F129" i="13"/>
  <c r="D129" i="13"/>
  <c r="H128" i="13"/>
  <c r="F128" i="13"/>
  <c r="D128" i="13"/>
  <c r="H127" i="13"/>
  <c r="F127" i="13"/>
  <c r="D127" i="13"/>
  <c r="H126" i="13"/>
  <c r="F126" i="13"/>
  <c r="D126" i="13"/>
  <c r="H125" i="13"/>
  <c r="F125" i="13"/>
  <c r="D125" i="13"/>
  <c r="H124" i="13"/>
  <c r="F124" i="13"/>
  <c r="D124" i="13"/>
  <c r="H123" i="13"/>
  <c r="F123" i="13"/>
  <c r="D123" i="13"/>
  <c r="H122" i="13"/>
  <c r="F122" i="13"/>
  <c r="D122" i="13"/>
  <c r="H121" i="13"/>
  <c r="F121" i="13"/>
  <c r="D121" i="13"/>
  <c r="H120" i="13"/>
  <c r="F120" i="13"/>
  <c r="D120" i="13"/>
  <c r="H119" i="13"/>
  <c r="F119" i="13"/>
  <c r="D119" i="13"/>
  <c r="C119" i="13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C155" i="13" s="1"/>
  <c r="C156" i="13" s="1"/>
  <c r="C157" i="13" s="1"/>
  <c r="C158" i="13" s="1"/>
  <c r="C159" i="13" s="1"/>
  <c r="C160" i="13" s="1"/>
  <c r="C161" i="13" s="1"/>
  <c r="C162" i="13" s="1"/>
  <c r="C163" i="13" s="1"/>
  <c r="C164" i="13" s="1"/>
  <c r="C165" i="13" s="1"/>
  <c r="C166" i="13" s="1"/>
  <c r="C167" i="13" s="1"/>
  <c r="H118" i="13"/>
  <c r="F118" i="13"/>
  <c r="D118" i="13"/>
  <c r="E147" i="7"/>
  <c r="G146" i="7"/>
  <c r="G222" i="7"/>
  <c r="M11" i="9"/>
  <c r="L7" i="21" s="1"/>
  <c r="G275" i="7"/>
  <c r="G276" i="7"/>
  <c r="G277" i="7"/>
  <c r="G278" i="7"/>
  <c r="G274" i="7"/>
  <c r="G273" i="7"/>
  <c r="G272" i="7"/>
  <c r="G271" i="7"/>
  <c r="D271" i="7"/>
  <c r="D272" i="7" s="1"/>
  <c r="D273" i="7" s="1"/>
  <c r="D274" i="7" s="1"/>
  <c r="D275" i="7" s="1"/>
  <c r="D276" i="7" s="1"/>
  <c r="D277" i="7" s="1"/>
  <c r="D278" i="7" s="1"/>
  <c r="G270" i="7"/>
  <c r="G264" i="7"/>
  <c r="G244" i="7"/>
  <c r="L11" i="9"/>
  <c r="K7" i="21" s="1"/>
  <c r="K11" i="9"/>
  <c r="J7" i="21" s="1"/>
  <c r="J11" i="9"/>
  <c r="I7" i="21" s="1"/>
  <c r="G265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D251" i="7"/>
  <c r="D252" i="7" s="1"/>
  <c r="D253" i="7" s="1"/>
  <c r="D254" i="7" s="1"/>
  <c r="D255" i="7" s="1"/>
  <c r="D256" i="7" s="1"/>
  <c r="D257" i="7" s="1"/>
  <c r="D258" i="7" s="1"/>
  <c r="D259" i="7" s="1"/>
  <c r="D260" i="7" s="1"/>
  <c r="D261" i="7" s="1"/>
  <c r="D262" i="7" s="1"/>
  <c r="D263" i="7" s="1"/>
  <c r="D264" i="7" s="1"/>
  <c r="D265" i="7" s="1"/>
  <c r="G25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5" i="7"/>
  <c r="G230" i="7"/>
  <c r="G229" i="7"/>
  <c r="D229" i="7"/>
  <c r="D230" i="7" s="1"/>
  <c r="D231" i="7" s="1"/>
  <c r="D232" i="7" s="1"/>
  <c r="D233" i="7" s="1"/>
  <c r="D234" i="7" s="1"/>
  <c r="D235" i="7" s="1"/>
  <c r="D236" i="7" s="1"/>
  <c r="D237" i="7" s="1"/>
  <c r="D238" i="7" s="1"/>
  <c r="D239" i="7" s="1"/>
  <c r="D240" i="7" s="1"/>
  <c r="D241" i="7" s="1"/>
  <c r="D242" i="7" s="1"/>
  <c r="D243" i="7" s="1"/>
  <c r="D244" i="7" s="1"/>
  <c r="D245" i="7" s="1"/>
  <c r="G228" i="7"/>
  <c r="C136" i="20"/>
  <c r="H137" i="20"/>
  <c r="F137" i="20"/>
  <c r="H136" i="20"/>
  <c r="F136" i="20"/>
  <c r="H135" i="20"/>
  <c r="F135" i="20"/>
  <c r="P122" i="20"/>
  <c r="D122" i="20" s="1"/>
  <c r="H127" i="20"/>
  <c r="F127" i="20"/>
  <c r="H126" i="20"/>
  <c r="F126" i="20"/>
  <c r="H125" i="20"/>
  <c r="F125" i="20"/>
  <c r="H124" i="20"/>
  <c r="F124" i="20"/>
  <c r="H123" i="20"/>
  <c r="F123" i="20"/>
  <c r="H122" i="20"/>
  <c r="F122" i="20"/>
  <c r="O127" i="20"/>
  <c r="O124" i="20"/>
  <c r="O123" i="20"/>
  <c r="D127" i="20"/>
  <c r="D126" i="20"/>
  <c r="D121" i="20"/>
  <c r="D120" i="20"/>
  <c r="H130" i="20"/>
  <c r="G130" i="20"/>
  <c r="F130" i="20"/>
  <c r="H128" i="20"/>
  <c r="F128" i="20"/>
  <c r="H121" i="20"/>
  <c r="F121" i="20"/>
  <c r="C121" i="20"/>
  <c r="C122" i="20" s="1"/>
  <c r="C123" i="20" s="1"/>
  <c r="C124" i="20" s="1"/>
  <c r="C125" i="20" s="1"/>
  <c r="C126" i="20" s="1"/>
  <c r="C127" i="20" s="1"/>
  <c r="H120" i="20"/>
  <c r="F120" i="20"/>
  <c r="C77" i="20"/>
  <c r="C76" i="20"/>
  <c r="C75" i="20"/>
  <c r="C74" i="20"/>
  <c r="H113" i="20"/>
  <c r="F113" i="20"/>
  <c r="H98" i="20"/>
  <c r="F98" i="20"/>
  <c r="H97" i="20"/>
  <c r="F97" i="20"/>
  <c r="H96" i="20"/>
  <c r="F96" i="20"/>
  <c r="P95" i="20"/>
  <c r="H95" i="20"/>
  <c r="F95" i="20"/>
  <c r="H92" i="20"/>
  <c r="F92" i="20"/>
  <c r="H77" i="20"/>
  <c r="F77" i="20"/>
  <c r="H76" i="20"/>
  <c r="F76" i="20"/>
  <c r="H75" i="20"/>
  <c r="F75" i="20"/>
  <c r="P74" i="20"/>
  <c r="H74" i="20"/>
  <c r="F74" i="20"/>
  <c r="P51" i="20"/>
  <c r="H54" i="20"/>
  <c r="F54" i="20"/>
  <c r="H53" i="20"/>
  <c r="F53" i="20"/>
  <c r="H69" i="20"/>
  <c r="F69" i="20"/>
  <c r="H52" i="20"/>
  <c r="F52" i="20"/>
  <c r="H51" i="20"/>
  <c r="F51" i="20"/>
  <c r="P31" i="20"/>
  <c r="H43" i="20"/>
  <c r="F43" i="20"/>
  <c r="H42" i="20"/>
  <c r="F42" i="20"/>
  <c r="H41" i="20"/>
  <c r="F41" i="20"/>
  <c r="H40" i="20"/>
  <c r="F40" i="20"/>
  <c r="H39" i="20"/>
  <c r="F39" i="20"/>
  <c r="H38" i="20"/>
  <c r="F38" i="20"/>
  <c r="H37" i="20"/>
  <c r="F37" i="20"/>
  <c r="H36" i="20"/>
  <c r="F36" i="20"/>
  <c r="H35" i="20"/>
  <c r="F35" i="20"/>
  <c r="H34" i="20"/>
  <c r="F34" i="20"/>
  <c r="H33" i="20"/>
  <c r="F33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H44" i="20"/>
  <c r="F44" i="20"/>
  <c r="H32" i="20"/>
  <c r="F32" i="20"/>
  <c r="C32" i="20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H31" i="20"/>
  <c r="F31" i="20"/>
  <c r="P23" i="20"/>
  <c r="Q22" i="20"/>
  <c r="P22" i="20"/>
  <c r="P21" i="20"/>
  <c r="H24" i="20"/>
  <c r="F24" i="20"/>
  <c r="H23" i="20"/>
  <c r="F23" i="20"/>
  <c r="H22" i="20"/>
  <c r="F22" i="20"/>
  <c r="C22" i="20"/>
  <c r="C23" i="20" s="1"/>
  <c r="H21" i="20"/>
  <c r="F21" i="20"/>
  <c r="H14" i="20"/>
  <c r="F14" i="20"/>
  <c r="H13" i="20"/>
  <c r="F13" i="20"/>
  <c r="H12" i="20"/>
  <c r="F12" i="20"/>
  <c r="H11" i="20"/>
  <c r="F11" i="20"/>
  <c r="C11" i="20"/>
  <c r="C12" i="20" s="1"/>
  <c r="C13" i="20" s="1"/>
  <c r="H10" i="20"/>
  <c r="F10" i="20"/>
  <c r="B5" i="20"/>
  <c r="B4" i="20"/>
  <c r="B3" i="20"/>
  <c r="B2" i="20"/>
  <c r="I85" i="19"/>
  <c r="H85" i="19"/>
  <c r="G85" i="19"/>
  <c r="I84" i="19"/>
  <c r="H84" i="19"/>
  <c r="G84" i="19"/>
  <c r="G79" i="19"/>
  <c r="I79" i="19"/>
  <c r="G80" i="19"/>
  <c r="I80" i="19"/>
  <c r="I45" i="19"/>
  <c r="I46" i="19"/>
  <c r="H45" i="19"/>
  <c r="H46" i="19"/>
  <c r="B4" i="19"/>
  <c r="G78" i="19"/>
  <c r="I78" i="19"/>
  <c r="I77" i="19"/>
  <c r="G77" i="19"/>
  <c r="G83" i="19"/>
  <c r="H83" i="19"/>
  <c r="I83" i="19"/>
  <c r="I82" i="19"/>
  <c r="H82" i="19"/>
  <c r="G82" i="19"/>
  <c r="B4" i="10"/>
  <c r="B3" i="10"/>
  <c r="B2" i="10"/>
  <c r="L47" i="6"/>
  <c r="M47" i="6" s="1"/>
  <c r="J47" i="6"/>
  <c r="B5" i="6"/>
  <c r="B3" i="6"/>
  <c r="B2" i="6"/>
  <c r="H186" i="13"/>
  <c r="G186" i="13"/>
  <c r="F186" i="13"/>
  <c r="D183" i="13"/>
  <c r="D182" i="13"/>
  <c r="H178" i="13"/>
  <c r="G178" i="13"/>
  <c r="F178" i="13"/>
  <c r="D175" i="13"/>
  <c r="D174" i="13"/>
  <c r="H113" i="13"/>
  <c r="F113" i="13"/>
  <c r="H112" i="13"/>
  <c r="F112" i="13"/>
  <c r="D112" i="13"/>
  <c r="H111" i="13"/>
  <c r="F111" i="13"/>
  <c r="D111" i="13"/>
  <c r="H110" i="13"/>
  <c r="F110" i="13"/>
  <c r="D110" i="13"/>
  <c r="H109" i="13"/>
  <c r="F109" i="13"/>
  <c r="D109" i="13"/>
  <c r="H108" i="13"/>
  <c r="F108" i="13"/>
  <c r="D108" i="13"/>
  <c r="H107" i="13"/>
  <c r="F107" i="13"/>
  <c r="D107" i="13"/>
  <c r="H106" i="13"/>
  <c r="F106" i="13"/>
  <c r="D106" i="13"/>
  <c r="H105" i="13"/>
  <c r="F105" i="13"/>
  <c r="D105" i="13"/>
  <c r="H104" i="13"/>
  <c r="F104" i="13"/>
  <c r="D104" i="13"/>
  <c r="H103" i="13"/>
  <c r="F103" i="13"/>
  <c r="D103" i="13"/>
  <c r="H102" i="13"/>
  <c r="F102" i="13"/>
  <c r="D102" i="13"/>
  <c r="H101" i="13"/>
  <c r="F101" i="13"/>
  <c r="D101" i="13"/>
  <c r="H100" i="13"/>
  <c r="F100" i="13"/>
  <c r="D100" i="13"/>
  <c r="H99" i="13"/>
  <c r="F99" i="13"/>
  <c r="D99" i="13"/>
  <c r="H98" i="13"/>
  <c r="F98" i="13"/>
  <c r="D98" i="13"/>
  <c r="H97" i="13"/>
  <c r="F97" i="13"/>
  <c r="D97" i="13"/>
  <c r="H96" i="13"/>
  <c r="F96" i="13"/>
  <c r="D96" i="13"/>
  <c r="H95" i="13"/>
  <c r="F95" i="13"/>
  <c r="D95" i="13"/>
  <c r="H94" i="13"/>
  <c r="F94" i="13"/>
  <c r="D94" i="13"/>
  <c r="H93" i="13"/>
  <c r="F93" i="13"/>
  <c r="D93" i="13"/>
  <c r="H92" i="13"/>
  <c r="F92" i="13"/>
  <c r="D92" i="13"/>
  <c r="H91" i="13"/>
  <c r="F91" i="13"/>
  <c r="D91" i="13"/>
  <c r="H90" i="13"/>
  <c r="F90" i="13"/>
  <c r="D90" i="13"/>
  <c r="H89" i="13"/>
  <c r="F89" i="13"/>
  <c r="D89" i="13"/>
  <c r="H88" i="13"/>
  <c r="F88" i="13"/>
  <c r="D88" i="13"/>
  <c r="H87" i="13"/>
  <c r="F87" i="13"/>
  <c r="D87" i="13"/>
  <c r="H86" i="13"/>
  <c r="F86" i="13"/>
  <c r="D86" i="13"/>
  <c r="H85" i="13"/>
  <c r="F85" i="13"/>
  <c r="D85" i="13"/>
  <c r="H84" i="13"/>
  <c r="F84" i="13"/>
  <c r="D84" i="13"/>
  <c r="H83" i="13"/>
  <c r="F83" i="13"/>
  <c r="D83" i="13"/>
  <c r="H82" i="13"/>
  <c r="F82" i="13"/>
  <c r="D82" i="13"/>
  <c r="H81" i="13"/>
  <c r="F81" i="13"/>
  <c r="D81" i="13"/>
  <c r="H80" i="13"/>
  <c r="F80" i="13"/>
  <c r="D80" i="13"/>
  <c r="H79" i="13"/>
  <c r="F79" i="13"/>
  <c r="D79" i="13"/>
  <c r="H78" i="13"/>
  <c r="F78" i="13"/>
  <c r="D78" i="13"/>
  <c r="H77" i="13"/>
  <c r="F77" i="13"/>
  <c r="D77" i="13"/>
  <c r="H76" i="13"/>
  <c r="F76" i="13"/>
  <c r="D76" i="13"/>
  <c r="H75" i="13"/>
  <c r="F75" i="13"/>
  <c r="D75" i="13"/>
  <c r="H74" i="13"/>
  <c r="F74" i="13"/>
  <c r="D74" i="13"/>
  <c r="H73" i="13"/>
  <c r="F73" i="13"/>
  <c r="D73" i="13"/>
  <c r="H72" i="13"/>
  <c r="F72" i="13"/>
  <c r="D72" i="13"/>
  <c r="H71" i="13"/>
  <c r="F71" i="13"/>
  <c r="D71" i="13"/>
  <c r="H70" i="13"/>
  <c r="F70" i="13"/>
  <c r="D70" i="13"/>
  <c r="H69" i="13"/>
  <c r="F69" i="13"/>
  <c r="D69" i="13"/>
  <c r="H68" i="13"/>
  <c r="F68" i="13"/>
  <c r="D68" i="13"/>
  <c r="H67" i="13"/>
  <c r="F67" i="13"/>
  <c r="D67" i="13"/>
  <c r="H66" i="13"/>
  <c r="F66" i="13"/>
  <c r="D66" i="13"/>
  <c r="H65" i="13"/>
  <c r="F65" i="13"/>
  <c r="D65" i="13"/>
  <c r="H64" i="13"/>
  <c r="F64" i="13"/>
  <c r="D64" i="13"/>
  <c r="C64" i="13"/>
  <c r="C65" i="13"/>
  <c r="C66" i="13" s="1"/>
  <c r="C67" i="13" s="1"/>
  <c r="C68" i="13" s="1"/>
  <c r="C69" i="13" s="1"/>
  <c r="C70" i="13" s="1"/>
  <c r="C71" i="13" s="1"/>
  <c r="C72" i="13" s="1"/>
  <c r="C73" i="13" s="1"/>
  <c r="C74" i="13" s="1"/>
  <c r="C75" i="13" s="1"/>
  <c r="C76" i="13" s="1"/>
  <c r="C77" i="13" s="1"/>
  <c r="C78" i="13" s="1"/>
  <c r="C79" i="13" s="1"/>
  <c r="C80" i="13" s="1"/>
  <c r="C81" i="13" s="1"/>
  <c r="C82" i="13" s="1"/>
  <c r="C83" i="13" s="1"/>
  <c r="C84" i="13" s="1"/>
  <c r="C85" i="13" s="1"/>
  <c r="C86" i="13" s="1"/>
  <c r="C87" i="13" s="1"/>
  <c r="C88" i="13" s="1"/>
  <c r="C89" i="13" s="1"/>
  <c r="C90" i="13" s="1"/>
  <c r="C91" i="13" s="1"/>
  <c r="C92" i="13" s="1"/>
  <c r="C93" i="13" s="1"/>
  <c r="C94" i="13" s="1"/>
  <c r="C95" i="13" s="1"/>
  <c r="C96" i="13" s="1"/>
  <c r="C97" i="13" s="1"/>
  <c r="C98" i="13" s="1"/>
  <c r="C99" i="13" s="1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H63" i="13"/>
  <c r="F63" i="13"/>
  <c r="D63" i="13"/>
  <c r="H60" i="13"/>
  <c r="F60" i="13"/>
  <c r="H59" i="13"/>
  <c r="F59" i="13"/>
  <c r="D59" i="13"/>
  <c r="H58" i="13"/>
  <c r="F58" i="13"/>
  <c r="D58" i="13"/>
  <c r="H57" i="13"/>
  <c r="F57" i="13"/>
  <c r="D57" i="13"/>
  <c r="H56" i="13"/>
  <c r="F56" i="13"/>
  <c r="D56" i="13"/>
  <c r="H55" i="13"/>
  <c r="F55" i="13"/>
  <c r="D55" i="13"/>
  <c r="H54" i="13"/>
  <c r="F54" i="13"/>
  <c r="D54" i="13"/>
  <c r="H53" i="13"/>
  <c r="F53" i="13"/>
  <c r="D53" i="13"/>
  <c r="H52" i="13"/>
  <c r="F52" i="13"/>
  <c r="D52" i="13"/>
  <c r="H51" i="13"/>
  <c r="F51" i="13"/>
  <c r="D51" i="13"/>
  <c r="H50" i="13"/>
  <c r="F50" i="13"/>
  <c r="D50" i="13"/>
  <c r="H49" i="13"/>
  <c r="F49" i="13"/>
  <c r="D49" i="13"/>
  <c r="H48" i="13"/>
  <c r="F48" i="13"/>
  <c r="D48" i="13"/>
  <c r="H47" i="13"/>
  <c r="F47" i="13"/>
  <c r="D47" i="13"/>
  <c r="H46" i="13"/>
  <c r="F46" i="13"/>
  <c r="D46" i="13"/>
  <c r="H45" i="13"/>
  <c r="F45" i="13"/>
  <c r="D45" i="13"/>
  <c r="H44" i="13"/>
  <c r="F44" i="13"/>
  <c r="D44" i="13"/>
  <c r="H43" i="13"/>
  <c r="F43" i="13"/>
  <c r="D43" i="13"/>
  <c r="H42" i="13"/>
  <c r="F42" i="13"/>
  <c r="D42" i="13"/>
  <c r="H41" i="13"/>
  <c r="F41" i="13"/>
  <c r="D41" i="13"/>
  <c r="H40" i="13"/>
  <c r="F40" i="13"/>
  <c r="D40" i="13"/>
  <c r="H39" i="13"/>
  <c r="F39" i="13"/>
  <c r="D39" i="13"/>
  <c r="H38" i="13"/>
  <c r="F38" i="13"/>
  <c r="D38" i="13"/>
  <c r="H37" i="13"/>
  <c r="F37" i="13"/>
  <c r="D37" i="13"/>
  <c r="H36" i="13"/>
  <c r="F36" i="13"/>
  <c r="D36" i="13"/>
  <c r="H35" i="13"/>
  <c r="F35" i="13"/>
  <c r="D35" i="13"/>
  <c r="H34" i="13"/>
  <c r="F34" i="13"/>
  <c r="D34" i="13"/>
  <c r="H33" i="13"/>
  <c r="F33" i="13"/>
  <c r="D33" i="13"/>
  <c r="H32" i="13"/>
  <c r="F32" i="13"/>
  <c r="D32" i="13"/>
  <c r="H31" i="13"/>
  <c r="F31" i="13"/>
  <c r="D31" i="13"/>
  <c r="H30" i="13"/>
  <c r="F30" i="13"/>
  <c r="D30" i="13"/>
  <c r="H29" i="13"/>
  <c r="F29" i="13"/>
  <c r="D29" i="13"/>
  <c r="H28" i="13"/>
  <c r="F28" i="13"/>
  <c r="D28" i="13"/>
  <c r="H27" i="13"/>
  <c r="F27" i="13"/>
  <c r="D27" i="13"/>
  <c r="H26" i="13"/>
  <c r="F26" i="13"/>
  <c r="D26" i="13"/>
  <c r="H25" i="13"/>
  <c r="F25" i="13"/>
  <c r="D25" i="13"/>
  <c r="H24" i="13"/>
  <c r="F24" i="13"/>
  <c r="D24" i="13"/>
  <c r="H23" i="13"/>
  <c r="F23" i="13"/>
  <c r="D23" i="13"/>
  <c r="H22" i="13"/>
  <c r="F22" i="13"/>
  <c r="D22" i="13"/>
  <c r="H21" i="13"/>
  <c r="F21" i="13"/>
  <c r="D21" i="13"/>
  <c r="H20" i="13"/>
  <c r="F20" i="13"/>
  <c r="D20" i="13"/>
  <c r="H19" i="13"/>
  <c r="F19" i="13"/>
  <c r="D19" i="13"/>
  <c r="H18" i="13"/>
  <c r="F18" i="13"/>
  <c r="D18" i="13"/>
  <c r="H17" i="13"/>
  <c r="F17" i="13"/>
  <c r="D17" i="13"/>
  <c r="H16" i="13"/>
  <c r="F16" i="13"/>
  <c r="D16" i="13"/>
  <c r="H15" i="13"/>
  <c r="F15" i="13"/>
  <c r="D15" i="13"/>
  <c r="H14" i="13"/>
  <c r="F14" i="13"/>
  <c r="D14" i="13"/>
  <c r="H13" i="13"/>
  <c r="F13" i="13"/>
  <c r="D13" i="13"/>
  <c r="H12" i="13"/>
  <c r="F12" i="13"/>
  <c r="D12" i="13"/>
  <c r="H11" i="13"/>
  <c r="F11" i="13"/>
  <c r="D11" i="13"/>
  <c r="C11" i="13"/>
  <c r="C12" i="13" s="1"/>
  <c r="C13" i="13" s="1"/>
  <c r="C14" i="13" s="1"/>
  <c r="C15" i="13" s="1"/>
  <c r="C16" i="13" s="1"/>
  <c r="C17" i="13" s="1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H10" i="13"/>
  <c r="F10" i="13"/>
  <c r="D10" i="13"/>
  <c r="B5" i="13"/>
  <c r="B4" i="13"/>
  <c r="B3" i="13"/>
  <c r="B2" i="13"/>
  <c r="H137" i="12"/>
  <c r="G137" i="12"/>
  <c r="F137" i="12"/>
  <c r="D134" i="12"/>
  <c r="D133" i="12"/>
  <c r="H95" i="12"/>
  <c r="F95" i="12"/>
  <c r="H94" i="12"/>
  <c r="F94" i="12"/>
  <c r="D94" i="12"/>
  <c r="H93" i="12"/>
  <c r="F93" i="12"/>
  <c r="D93" i="12"/>
  <c r="H92" i="12"/>
  <c r="F92" i="12"/>
  <c r="D92" i="12"/>
  <c r="H91" i="12"/>
  <c r="F91" i="12"/>
  <c r="D91" i="12"/>
  <c r="H90" i="12"/>
  <c r="F90" i="12"/>
  <c r="D90" i="12"/>
  <c r="H89" i="12"/>
  <c r="F89" i="12"/>
  <c r="D89" i="12"/>
  <c r="H88" i="12"/>
  <c r="F88" i="12"/>
  <c r="D88" i="12"/>
  <c r="H87" i="12"/>
  <c r="F87" i="12"/>
  <c r="D87" i="12"/>
  <c r="H86" i="12"/>
  <c r="F86" i="12"/>
  <c r="D86" i="12"/>
  <c r="C86" i="12"/>
  <c r="C87" i="12" s="1"/>
  <c r="C88" i="12" s="1"/>
  <c r="C89" i="12" s="1"/>
  <c r="C90" i="12"/>
  <c r="C91" i="12" s="1"/>
  <c r="C92" i="12" s="1"/>
  <c r="C93" i="12" s="1"/>
  <c r="C94" i="12" s="1"/>
  <c r="H85" i="12"/>
  <c r="F85" i="12"/>
  <c r="D85" i="12"/>
  <c r="H129" i="12"/>
  <c r="G129" i="12"/>
  <c r="F129" i="12"/>
  <c r="D126" i="12"/>
  <c r="D125" i="12"/>
  <c r="H80" i="12"/>
  <c r="F80" i="12"/>
  <c r="H79" i="12"/>
  <c r="F79" i="12"/>
  <c r="D79" i="12"/>
  <c r="H78" i="12"/>
  <c r="F78" i="12"/>
  <c r="D78" i="12"/>
  <c r="H77" i="12"/>
  <c r="F77" i="12"/>
  <c r="D77" i="12"/>
  <c r="H76" i="12"/>
  <c r="F76" i="12"/>
  <c r="D76" i="12"/>
  <c r="H75" i="12"/>
  <c r="F75" i="12"/>
  <c r="D75" i="12"/>
  <c r="H74" i="12"/>
  <c r="F74" i="12"/>
  <c r="D74" i="12"/>
  <c r="H73" i="12"/>
  <c r="F73" i="12"/>
  <c r="D73" i="12"/>
  <c r="H72" i="12"/>
  <c r="F72" i="12"/>
  <c r="D72" i="12"/>
  <c r="H71" i="12"/>
  <c r="F71" i="12"/>
  <c r="D71" i="12"/>
  <c r="H70" i="12"/>
  <c r="F70" i="12"/>
  <c r="D70" i="12"/>
  <c r="H69" i="12"/>
  <c r="F69" i="12"/>
  <c r="D69" i="12"/>
  <c r="H68" i="12"/>
  <c r="F68" i="12"/>
  <c r="D68" i="12"/>
  <c r="C68" i="12"/>
  <c r="C69" i="12" s="1"/>
  <c r="C70" i="12" s="1"/>
  <c r="C71" i="12" s="1"/>
  <c r="C72" i="12" s="1"/>
  <c r="C73" i="12" s="1"/>
  <c r="C74" i="12" s="1"/>
  <c r="C75" i="12" s="1"/>
  <c r="C76" i="12" s="1"/>
  <c r="C77" i="12" s="1"/>
  <c r="C78" i="12" s="1"/>
  <c r="C79" i="12" s="1"/>
  <c r="H67" i="12"/>
  <c r="F67" i="12"/>
  <c r="D67" i="12"/>
  <c r="H121" i="12"/>
  <c r="G121" i="12"/>
  <c r="F121" i="12"/>
  <c r="D118" i="12"/>
  <c r="D117" i="12"/>
  <c r="H62" i="12"/>
  <c r="F62" i="12"/>
  <c r="H61" i="12"/>
  <c r="F61" i="12"/>
  <c r="D61" i="12"/>
  <c r="H60" i="12"/>
  <c r="F60" i="12"/>
  <c r="D60" i="12"/>
  <c r="D136" i="20" s="1"/>
  <c r="H59" i="12"/>
  <c r="F59" i="12"/>
  <c r="D59" i="12"/>
  <c r="D135" i="20" s="1"/>
  <c r="H58" i="12"/>
  <c r="F58" i="12"/>
  <c r="D58" i="12"/>
  <c r="H57" i="12"/>
  <c r="F57" i="12"/>
  <c r="D57" i="12"/>
  <c r="H56" i="12"/>
  <c r="F56" i="12"/>
  <c r="D56" i="12"/>
  <c r="H55" i="12"/>
  <c r="F55" i="12"/>
  <c r="D55" i="12"/>
  <c r="C55" i="12"/>
  <c r="C56" i="12" s="1"/>
  <c r="C57" i="12" s="1"/>
  <c r="C58" i="12" s="1"/>
  <c r="C59" i="12" s="1"/>
  <c r="C60" i="12" s="1"/>
  <c r="C61" i="12" s="1"/>
  <c r="H54" i="12"/>
  <c r="F54" i="12"/>
  <c r="D54" i="12"/>
  <c r="H113" i="12"/>
  <c r="G113" i="12"/>
  <c r="F113" i="12"/>
  <c r="D110" i="12"/>
  <c r="D109" i="12"/>
  <c r="H47" i="12"/>
  <c r="F47" i="12"/>
  <c r="H46" i="12"/>
  <c r="F46" i="12"/>
  <c r="D46" i="12"/>
  <c r="H45" i="12"/>
  <c r="F45" i="12"/>
  <c r="D45" i="12"/>
  <c r="H44" i="12"/>
  <c r="F44" i="12"/>
  <c r="D44" i="12"/>
  <c r="H43" i="12"/>
  <c r="F43" i="12"/>
  <c r="D43" i="12"/>
  <c r="H42" i="12"/>
  <c r="F42" i="12"/>
  <c r="D42" i="12"/>
  <c r="H41" i="12"/>
  <c r="F41" i="12"/>
  <c r="D41" i="12"/>
  <c r="H40" i="12"/>
  <c r="F40" i="12"/>
  <c r="D40" i="12"/>
  <c r="H39" i="12"/>
  <c r="F39" i="12"/>
  <c r="D39" i="12"/>
  <c r="H38" i="12"/>
  <c r="F38" i="12"/>
  <c r="D38" i="12"/>
  <c r="H37" i="12"/>
  <c r="F37" i="12"/>
  <c r="D37" i="12"/>
  <c r="H36" i="12"/>
  <c r="F36" i="12"/>
  <c r="D36" i="12"/>
  <c r="H35" i="12"/>
  <c r="F35" i="12"/>
  <c r="D35" i="12"/>
  <c r="H34" i="12"/>
  <c r="F34" i="12"/>
  <c r="D34" i="12"/>
  <c r="H33" i="12"/>
  <c r="F33" i="12"/>
  <c r="D33" i="12"/>
  <c r="H32" i="12"/>
  <c r="F32" i="12"/>
  <c r="D32" i="12"/>
  <c r="H31" i="12"/>
  <c r="F31" i="12"/>
  <c r="D31" i="12"/>
  <c r="H30" i="12"/>
  <c r="F30" i="12"/>
  <c r="D30" i="12"/>
  <c r="H29" i="12"/>
  <c r="F29" i="12"/>
  <c r="D29" i="12"/>
  <c r="H28" i="12"/>
  <c r="F28" i="12"/>
  <c r="D28" i="12"/>
  <c r="C28" i="12"/>
  <c r="C29" i="12"/>
  <c r="C30" i="12" s="1"/>
  <c r="C31" i="12" s="1"/>
  <c r="C32" i="12" s="1"/>
  <c r="C33" i="12" s="1"/>
  <c r="C34" i="12" s="1"/>
  <c r="C35" i="12" s="1"/>
  <c r="C36" i="12" s="1"/>
  <c r="C37" i="12" s="1"/>
  <c r="C38" i="12" s="1"/>
  <c r="C39" i="12" s="1"/>
  <c r="C40" i="12" s="1"/>
  <c r="C41" i="12" s="1"/>
  <c r="C42" i="12" s="1"/>
  <c r="C43" i="12" s="1"/>
  <c r="C44" i="12" s="1"/>
  <c r="C45" i="12" s="1"/>
  <c r="C46" i="12" s="1"/>
  <c r="H27" i="12"/>
  <c r="F27" i="12"/>
  <c r="D27" i="12"/>
  <c r="H105" i="12"/>
  <c r="G105" i="12"/>
  <c r="F105" i="12"/>
  <c r="D102" i="12"/>
  <c r="D101" i="12"/>
  <c r="H14" i="12"/>
  <c r="F14" i="12"/>
  <c r="H13" i="12"/>
  <c r="F13" i="12"/>
  <c r="D13" i="12"/>
  <c r="C13" i="12"/>
  <c r="H12" i="12"/>
  <c r="F12" i="12"/>
  <c r="D12" i="12"/>
  <c r="B5" i="12"/>
  <c r="B4" i="12"/>
  <c r="B3" i="12"/>
  <c r="B2" i="12"/>
  <c r="C11" i="11"/>
  <c r="DW10" i="11"/>
  <c r="DP10" i="11"/>
  <c r="DH10" i="11"/>
  <c r="AF10" i="11"/>
  <c r="AE10" i="11"/>
  <c r="T10" i="11"/>
  <c r="G10" i="11"/>
  <c r="E10" i="11"/>
  <c r="DV8" i="11"/>
  <c r="DO8" i="11"/>
  <c r="DG8" i="11"/>
  <c r="BR8" i="11"/>
  <c r="U8" i="11"/>
  <c r="I6" i="11"/>
  <c r="H6" i="11"/>
  <c r="G50" i="13" s="1"/>
  <c r="G6" i="11"/>
  <c r="F6" i="11"/>
  <c r="I5" i="11"/>
  <c r="H5" i="11"/>
  <c r="G5" i="11"/>
  <c r="F5" i="11"/>
  <c r="B5" i="11"/>
  <c r="B4" i="11"/>
  <c r="B3" i="11"/>
  <c r="B2" i="11"/>
  <c r="C9" i="18"/>
  <c r="C10" i="18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5" i="18" s="1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C49" i="18" s="1"/>
  <c r="C50" i="18" s="1"/>
  <c r="C51" i="18" s="1"/>
  <c r="C52" i="18" s="1"/>
  <c r="C53" i="18" s="1"/>
  <c r="C54" i="18" s="1"/>
  <c r="C55" i="18" s="1"/>
  <c r="C56" i="18" s="1"/>
  <c r="C57" i="18" s="1"/>
  <c r="C58" i="18" s="1"/>
  <c r="C59" i="18" s="1"/>
  <c r="C60" i="18" s="1"/>
  <c r="C61" i="18" s="1"/>
  <c r="C62" i="18" s="1"/>
  <c r="C63" i="18" s="1"/>
  <c r="C64" i="18" s="1"/>
  <c r="C65" i="18" s="1"/>
  <c r="C66" i="18" s="1"/>
  <c r="C67" i="18" s="1"/>
  <c r="C68" i="18" s="1"/>
  <c r="C69" i="18" s="1"/>
  <c r="C70" i="18" s="1"/>
  <c r="C71" i="18" s="1"/>
  <c r="C72" i="18" s="1"/>
  <c r="C73" i="18" s="1"/>
  <c r="C74" i="18" s="1"/>
  <c r="C75" i="18" s="1"/>
  <c r="C76" i="18" s="1"/>
  <c r="C77" i="18" s="1"/>
  <c r="C78" i="18" s="1"/>
  <c r="C79" i="18" s="1"/>
  <c r="C80" i="18" s="1"/>
  <c r="C81" i="18" s="1"/>
  <c r="C82" i="18" s="1"/>
  <c r="C83" i="18" s="1"/>
  <c r="B5" i="18"/>
  <c r="B4" i="18"/>
  <c r="B3" i="18"/>
  <c r="B2" i="18"/>
  <c r="B5" i="17"/>
  <c r="B4" i="17"/>
  <c r="B3" i="17"/>
  <c r="B2" i="17"/>
  <c r="T11" i="9"/>
  <c r="S11" i="9"/>
  <c r="U10" i="11" s="1"/>
  <c r="I11" i="9"/>
  <c r="H7" i="21" s="1"/>
  <c r="H11" i="9"/>
  <c r="G7" i="21" s="1"/>
  <c r="G11" i="9"/>
  <c r="F7" i="21" s="1"/>
  <c r="F11" i="9"/>
  <c r="I10" i="11" s="1"/>
  <c r="AJ10" i="9"/>
  <c r="AJ11" i="9" a="1"/>
  <c r="AJ11" i="9" s="1"/>
  <c r="BF9" i="9" s="1"/>
  <c r="B4" i="9"/>
  <c r="B3" i="9"/>
  <c r="B2" i="9"/>
  <c r="I73" i="19"/>
  <c r="G73" i="19"/>
  <c r="E73" i="19"/>
  <c r="I72" i="19"/>
  <c r="G72" i="19"/>
  <c r="I71" i="19"/>
  <c r="G71" i="19"/>
  <c r="I68" i="19"/>
  <c r="G68" i="19"/>
  <c r="I67" i="19"/>
  <c r="G67" i="19"/>
  <c r="I66" i="19"/>
  <c r="G66" i="19"/>
  <c r="I61" i="19"/>
  <c r="G61" i="19"/>
  <c r="E61" i="19"/>
  <c r="I60" i="19"/>
  <c r="G60" i="19"/>
  <c r="I59" i="19"/>
  <c r="G59" i="19"/>
  <c r="I56" i="19"/>
  <c r="H56" i="19"/>
  <c r="I55" i="19"/>
  <c r="H55" i="19"/>
  <c r="I50" i="19"/>
  <c r="G50" i="19"/>
  <c r="I49" i="19"/>
  <c r="G49" i="19"/>
  <c r="K46" i="19"/>
  <c r="Q38" i="19"/>
  <c r="I38" i="19"/>
  <c r="G38" i="19"/>
  <c r="E38" i="19"/>
  <c r="I37" i="19"/>
  <c r="G37" i="19"/>
  <c r="E37" i="19"/>
  <c r="I36" i="19"/>
  <c r="G36" i="19"/>
  <c r="I35" i="19"/>
  <c r="G35" i="19"/>
  <c r="I34" i="19"/>
  <c r="G34" i="19"/>
  <c r="I33" i="19"/>
  <c r="G33" i="19"/>
  <c r="I32" i="19"/>
  <c r="G32" i="19"/>
  <c r="I31" i="19"/>
  <c r="G31" i="19"/>
  <c r="I30" i="19"/>
  <c r="G30" i="19"/>
  <c r="Q29" i="19"/>
  <c r="P29" i="19"/>
  <c r="S27" i="19"/>
  <c r="R27" i="19"/>
  <c r="Q27" i="19"/>
  <c r="I27" i="19"/>
  <c r="H27" i="19"/>
  <c r="G27" i="19"/>
  <c r="S26" i="19"/>
  <c r="R26" i="19"/>
  <c r="I26" i="19"/>
  <c r="H26" i="19"/>
  <c r="G26" i="19"/>
  <c r="I25" i="19"/>
  <c r="H25" i="19"/>
  <c r="G25" i="19"/>
  <c r="E25" i="19"/>
  <c r="E36" i="19" s="1"/>
  <c r="I24" i="19"/>
  <c r="H24" i="19"/>
  <c r="G24" i="19"/>
  <c r="E24" i="19"/>
  <c r="E35" i="19" s="1"/>
  <c r="S23" i="19"/>
  <c r="R23" i="19"/>
  <c r="I23" i="19"/>
  <c r="H23" i="19"/>
  <c r="G23" i="19"/>
  <c r="E23" i="19"/>
  <c r="E34" i="19" s="1"/>
  <c r="S22" i="19"/>
  <c r="R22" i="19"/>
  <c r="I22" i="19"/>
  <c r="H22" i="19"/>
  <c r="G22" i="19"/>
  <c r="E22" i="19"/>
  <c r="E33" i="19" s="1"/>
  <c r="S21" i="19"/>
  <c r="R21" i="19"/>
  <c r="I21" i="19"/>
  <c r="H21" i="19"/>
  <c r="G21" i="19"/>
  <c r="E21" i="19"/>
  <c r="E32" i="19" s="1"/>
  <c r="S20" i="19"/>
  <c r="R20" i="19"/>
  <c r="I20" i="19"/>
  <c r="H20" i="19"/>
  <c r="G20" i="19"/>
  <c r="E20" i="19"/>
  <c r="E31" i="19" s="1"/>
  <c r="S19" i="19"/>
  <c r="R19" i="19"/>
  <c r="I19" i="19"/>
  <c r="H19" i="19"/>
  <c r="G19" i="19"/>
  <c r="E19" i="19"/>
  <c r="E30" i="19" s="1"/>
  <c r="Q18" i="19"/>
  <c r="K48" i="19" s="1"/>
  <c r="P18" i="19"/>
  <c r="B5" i="19"/>
  <c r="B3" i="19"/>
  <c r="B2" i="19"/>
  <c r="D18" i="5"/>
  <c r="E12" i="19" s="1"/>
  <c r="D6" i="11"/>
  <c r="K14" i="5"/>
  <c r="J14" i="5"/>
  <c r="F11" i="5"/>
  <c r="F10" i="5"/>
  <c r="K9" i="5"/>
  <c r="J9" i="5"/>
  <c r="B5" i="5"/>
  <c r="B4" i="5"/>
  <c r="B3" i="5"/>
  <c r="B2" i="5"/>
  <c r="G223" i="7"/>
  <c r="G221" i="7"/>
  <c r="D221" i="7"/>
  <c r="D222" i="7" s="1"/>
  <c r="D223" i="7" s="1"/>
  <c r="G220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D167" i="7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D187" i="7" s="1"/>
  <c r="D188" i="7" s="1"/>
  <c r="D189" i="7" s="1"/>
  <c r="D190" i="7" s="1"/>
  <c r="D191" i="7" s="1"/>
  <c r="D192" i="7" s="1"/>
  <c r="D193" i="7" s="1"/>
  <c r="D194" i="7" s="1"/>
  <c r="D195" i="7" s="1"/>
  <c r="D196" i="7" s="1"/>
  <c r="D197" i="7" s="1"/>
  <c r="D198" i="7" s="1"/>
  <c r="D199" i="7" s="1"/>
  <c r="D200" i="7" s="1"/>
  <c r="D201" i="7" s="1"/>
  <c r="D202" i="7" s="1"/>
  <c r="D203" i="7" s="1"/>
  <c r="D204" i="7" s="1"/>
  <c r="D205" i="7" s="1"/>
  <c r="D206" i="7" s="1"/>
  <c r="D207" i="7" s="1"/>
  <c r="D208" i="7" s="1"/>
  <c r="D209" i="7" s="1"/>
  <c r="D210" i="7" s="1"/>
  <c r="D211" i="7" s="1"/>
  <c r="D212" i="7" s="1"/>
  <c r="D213" i="7" s="1"/>
  <c r="D214" i="7" s="1"/>
  <c r="D215" i="7" s="1"/>
  <c r="G166" i="7"/>
  <c r="G161" i="7"/>
  <c r="G160" i="7"/>
  <c r="G159" i="7"/>
  <c r="G158" i="7"/>
  <c r="G157" i="7"/>
  <c r="G156" i="7"/>
  <c r="G155" i="7"/>
  <c r="G154" i="7"/>
  <c r="G153" i="7"/>
  <c r="D153" i="7"/>
  <c r="D154" i="7" s="1"/>
  <c r="D155" i="7" s="1"/>
  <c r="D156" i="7" s="1"/>
  <c r="D157" i="7" s="1"/>
  <c r="D158" i="7" s="1"/>
  <c r="D159" i="7" s="1"/>
  <c r="D160" i="7" s="1"/>
  <c r="D161" i="7" s="1"/>
  <c r="G152" i="7"/>
  <c r="G147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D128" i="7"/>
  <c r="D129" i="7" s="1"/>
  <c r="D130" i="7" s="1"/>
  <c r="D131" i="7" s="1"/>
  <c r="D132" i="7" s="1"/>
  <c r="D133" i="7" s="1"/>
  <c r="D134" i="7" s="1"/>
  <c r="D135" i="7" s="1"/>
  <c r="D136" i="7" s="1"/>
  <c r="D137" i="7" s="1"/>
  <c r="D138" i="7" s="1"/>
  <c r="D139" i="7" s="1"/>
  <c r="D140" i="7" s="1"/>
  <c r="D141" i="7" s="1"/>
  <c r="D142" i="7" s="1"/>
  <c r="D143" i="7" s="1"/>
  <c r="D144" i="7" s="1"/>
  <c r="D145" i="7" s="1"/>
  <c r="D146" i="7" s="1"/>
  <c r="D147" i="7" s="1"/>
  <c r="G127" i="7"/>
  <c r="G122" i="7"/>
  <c r="E122" i="7"/>
  <c r="G120" i="7"/>
  <c r="G119" i="7"/>
  <c r="G117" i="7"/>
  <c r="G116" i="7"/>
  <c r="D116" i="7"/>
  <c r="D117" i="7" s="1"/>
  <c r="D118" i="7" s="1"/>
  <c r="D119" i="7" s="1"/>
  <c r="D120" i="7" s="1"/>
  <c r="D121" i="7" s="1"/>
  <c r="D122" i="7" s="1"/>
  <c r="G115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D92" i="7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D110" i="7" s="1"/>
  <c r="G91" i="7"/>
  <c r="G86" i="7"/>
  <c r="G85" i="7"/>
  <c r="G84" i="7"/>
  <c r="G83" i="7"/>
  <c r="G82" i="7"/>
  <c r="G81" i="7"/>
  <c r="G80" i="7"/>
  <c r="G79" i="7"/>
  <c r="G78" i="7"/>
  <c r="D78" i="7"/>
  <c r="D79" i="7" s="1"/>
  <c r="D80" i="7" s="1"/>
  <c r="D81" i="7" s="1"/>
  <c r="D82" i="7" s="1"/>
  <c r="D83" i="7" s="1"/>
  <c r="D84" i="7" s="1"/>
  <c r="D85" i="7" s="1"/>
  <c r="D86" i="7" s="1"/>
  <c r="G77" i="7"/>
  <c r="G72" i="7"/>
  <c r="G71" i="7"/>
  <c r="G70" i="7"/>
  <c r="G69" i="7"/>
  <c r="G68" i="7"/>
  <c r="G67" i="7"/>
  <c r="G66" i="7"/>
  <c r="G65" i="7"/>
  <c r="G64" i="7"/>
  <c r="G63" i="7"/>
  <c r="G62" i="7"/>
  <c r="G61" i="7"/>
  <c r="D61" i="7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G60" i="7"/>
  <c r="G55" i="7"/>
  <c r="G54" i="7"/>
  <c r="G53" i="7"/>
  <c r="G52" i="7"/>
  <c r="G51" i="7"/>
  <c r="G50" i="7"/>
  <c r="G49" i="7"/>
  <c r="D49" i="7"/>
  <c r="D50" i="7" s="1"/>
  <c r="D51" i="7" s="1"/>
  <c r="D52" i="7" s="1"/>
  <c r="D53" i="7" s="1"/>
  <c r="D54" i="7" s="1"/>
  <c r="D55" i="7" s="1"/>
  <c r="G48" i="7"/>
  <c r="M41" i="7"/>
  <c r="N41" i="7" s="1"/>
  <c r="O41" i="7" s="1"/>
  <c r="P41" i="7" s="1"/>
  <c r="Q41" i="7" s="1"/>
  <c r="R41" i="7" s="1"/>
  <c r="S41" i="7" s="1"/>
  <c r="G41" i="7"/>
  <c r="E41" i="7"/>
  <c r="D41" i="7"/>
  <c r="G40" i="7"/>
  <c r="E40" i="7"/>
  <c r="G26" i="7"/>
  <c r="D26" i="7"/>
  <c r="G25" i="7"/>
  <c r="B5" i="7"/>
  <c r="B2" i="7"/>
  <c r="C10" i="3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B7" i="3"/>
  <c r="B5" i="3"/>
  <c r="B3" i="3"/>
  <c r="B2" i="3"/>
  <c r="I67" i="18"/>
  <c r="I66" i="18"/>
  <c r="I68" i="18"/>
  <c r="L9" i="5"/>
  <c r="N47" i="6"/>
  <c r="M9" i="5"/>
  <c r="L14" i="5"/>
  <c r="J180" i="13"/>
  <c r="J99" i="12"/>
  <c r="J126" i="17"/>
  <c r="AC10" i="9"/>
  <c r="AC11" i="9" s="1"/>
  <c r="P123" i="20"/>
  <c r="P124" i="20" s="1"/>
  <c r="P125" i="20" s="1"/>
  <c r="D125" i="20" s="1"/>
  <c r="V7" i="18"/>
  <c r="M14" i="5"/>
  <c r="W7" i="18"/>
  <c r="L8" i="18"/>
  <c r="W8" i="18" s="1"/>
  <c r="M7" i="18"/>
  <c r="K8" i="18"/>
  <c r="V8" i="18" s="1"/>
  <c r="O47" i="6"/>
  <c r="AK10" i="9"/>
  <c r="AL10" i="9" s="1"/>
  <c r="M40" i="7"/>
  <c r="N40" i="7" s="1"/>
  <c r="O40" i="7" s="1"/>
  <c r="K11" i="5"/>
  <c r="L11" i="5" s="1"/>
  <c r="M11" i="5" s="1"/>
  <c r="N11" i="5" s="1"/>
  <c r="O11" i="5" s="1"/>
  <c r="P11" i="5" s="1"/>
  <c r="Q11" i="5" s="1"/>
  <c r="R11" i="5" s="1"/>
  <c r="S11" i="5" s="1"/>
  <c r="N10" i="11"/>
  <c r="M10" i="11"/>
  <c r="N9" i="5"/>
  <c r="N14" i="5"/>
  <c r="P47" i="6"/>
  <c r="Q47" i="6" s="1"/>
  <c r="P14" i="5" s="1"/>
  <c r="K11" i="19" s="1"/>
  <c r="X7" i="18"/>
  <c r="M8" i="18"/>
  <c r="X8" i="18" s="1"/>
  <c r="N7" i="18"/>
  <c r="Y7" i="18" s="1"/>
  <c r="O21" i="17"/>
  <c r="O23" i="17"/>
  <c r="O29" i="17"/>
  <c r="O60" i="17"/>
  <c r="O52" i="17"/>
  <c r="O44" i="17"/>
  <c r="O30" i="17"/>
  <c r="O27" i="17"/>
  <c r="O57" i="17"/>
  <c r="O51" i="17"/>
  <c r="O17" i="17"/>
  <c r="O20" i="17"/>
  <c r="O56" i="17"/>
  <c r="O13" i="17"/>
  <c r="O24" i="17"/>
  <c r="O49" i="17"/>
  <c r="O46" i="17"/>
  <c r="O50" i="17"/>
  <c r="O31" i="17"/>
  <c r="O53" i="17"/>
  <c r="O43" i="17"/>
  <c r="O28" i="17"/>
  <c r="O16" i="17"/>
  <c r="O47" i="17"/>
  <c r="O14" i="17"/>
  <c r="O42" i="17"/>
  <c r="O26" i="17"/>
  <c r="O15" i="17"/>
  <c r="O55" i="17"/>
  <c r="O18" i="17"/>
  <c r="O39" i="17"/>
  <c r="O54" i="17"/>
  <c r="O19" i="17"/>
  <c r="O22" i="17"/>
  <c r="O25" i="17"/>
  <c r="O45" i="17"/>
  <c r="O12" i="17"/>
  <c r="O11" i="17"/>
  <c r="O48" i="17"/>
  <c r="M61" i="17"/>
  <c r="O37" i="17"/>
  <c r="O38" i="17"/>
  <c r="N61" i="17"/>
  <c r="L61" i="17"/>
  <c r="O58" i="17"/>
  <c r="O33" i="17"/>
  <c r="O35" i="17"/>
  <c r="O41" i="17"/>
  <c r="K61" i="17"/>
  <c r="O36" i="17"/>
  <c r="O40" i="17"/>
  <c r="O32" i="17"/>
  <c r="O34" i="17"/>
  <c r="S63" i="18"/>
  <c r="O59" i="17"/>
  <c r="I61" i="18"/>
  <c r="I60" i="18"/>
  <c r="CJ284" i="9"/>
  <c r="CJ283" i="9"/>
  <c r="CJ282" i="9"/>
  <c r="CJ281" i="9"/>
  <c r="CJ280" i="9"/>
  <c r="CJ279" i="9"/>
  <c r="CJ278" i="9"/>
  <c r="CJ277" i="9"/>
  <c r="CJ276" i="9"/>
  <c r="CJ275" i="9"/>
  <c r="CJ274" i="9"/>
  <c r="CJ273" i="9"/>
  <c r="CJ270" i="9"/>
  <c r="CJ266" i="9"/>
  <c r="CJ262" i="9"/>
  <c r="CJ258" i="9"/>
  <c r="CJ256" i="9"/>
  <c r="CJ254" i="9"/>
  <c r="CJ252" i="9"/>
  <c r="CJ250" i="9"/>
  <c r="CJ248" i="9"/>
  <c r="CJ246" i="9"/>
  <c r="CJ269" i="9"/>
  <c r="CJ265" i="9"/>
  <c r="CJ261" i="9"/>
  <c r="CJ244" i="9"/>
  <c r="CJ243" i="9"/>
  <c r="CJ242" i="9"/>
  <c r="CJ241" i="9"/>
  <c r="CJ240" i="9"/>
  <c r="CJ239" i="9"/>
  <c r="CJ238" i="9"/>
  <c r="CJ237" i="9"/>
  <c r="CJ236" i="9"/>
  <c r="CJ235" i="9"/>
  <c r="CJ234" i="9"/>
  <c r="CJ233" i="9"/>
  <c r="CJ232" i="9"/>
  <c r="CJ231" i="9"/>
  <c r="CJ230" i="9"/>
  <c r="CJ268" i="9"/>
  <c r="CJ264" i="9"/>
  <c r="CJ260" i="9"/>
  <c r="CJ267" i="9"/>
  <c r="CJ263" i="9"/>
  <c r="CJ259" i="9"/>
  <c r="CJ255" i="9"/>
  <c r="CJ247" i="9"/>
  <c r="K219" i="21"/>
  <c r="K218" i="21"/>
  <c r="K217" i="21"/>
  <c r="K216" i="21"/>
  <c r="K215" i="21"/>
  <c r="K214" i="21"/>
  <c r="K213" i="21"/>
  <c r="K212" i="21"/>
  <c r="CJ227" i="9"/>
  <c r="J219" i="21"/>
  <c r="J218" i="21"/>
  <c r="J217" i="21"/>
  <c r="J216" i="21"/>
  <c r="J215" i="21"/>
  <c r="J214" i="21"/>
  <c r="J213" i="21"/>
  <c r="J212" i="21"/>
  <c r="CJ257" i="9"/>
  <c r="CJ249" i="9"/>
  <c r="CJ229" i="9"/>
  <c r="CJ251" i="9"/>
  <c r="CJ225" i="9"/>
  <c r="CJ224" i="9"/>
  <c r="CJ253" i="9"/>
  <c r="CJ245" i="9"/>
  <c r="E219" i="21"/>
  <c r="E218" i="21"/>
  <c r="E217" i="21"/>
  <c r="E216" i="21"/>
  <c r="E215" i="21"/>
  <c r="E214" i="21"/>
  <c r="L218" i="21"/>
  <c r="L214" i="21"/>
  <c r="CJ228" i="9"/>
  <c r="CJ226" i="9"/>
  <c r="L219" i="21"/>
  <c r="L215" i="21"/>
  <c r="E213" i="21"/>
  <c r="E212" i="21"/>
  <c r="CJ272" i="9"/>
  <c r="L216" i="21"/>
  <c r="CJ271" i="9"/>
  <c r="L217" i="21"/>
  <c r="L212" i="21"/>
  <c r="L213" i="21"/>
  <c r="I63" i="18"/>
  <c r="I65" i="18"/>
  <c r="H167" i="21"/>
  <c r="L202" i="21"/>
  <c r="L205" i="21"/>
  <c r="L208" i="21"/>
  <c r="E206" i="21"/>
  <c r="J203" i="21"/>
  <c r="J207" i="21"/>
  <c r="J211" i="21"/>
  <c r="K204" i="21"/>
  <c r="K208" i="21"/>
  <c r="L206" i="21"/>
  <c r="J167" i="21"/>
  <c r="L150" i="21"/>
  <c r="E207" i="21"/>
  <c r="G202" i="21"/>
  <c r="CJ206" i="9"/>
  <c r="CJ210" i="9"/>
  <c r="G206" i="21"/>
  <c r="CJ214" i="9"/>
  <c r="G210" i="21"/>
  <c r="CJ218" i="9"/>
  <c r="G214" i="21"/>
  <c r="G218" i="21"/>
  <c r="CJ222" i="9"/>
  <c r="G167" i="21"/>
  <c r="F167" i="21"/>
  <c r="E208" i="21"/>
  <c r="J204" i="21"/>
  <c r="J208" i="21"/>
  <c r="K201" i="21"/>
  <c r="K205" i="21"/>
  <c r="K209" i="21"/>
  <c r="F150" i="21"/>
  <c r="L209" i="21"/>
  <c r="L201" i="21"/>
  <c r="L167" i="21"/>
  <c r="E201" i="21"/>
  <c r="E209" i="21"/>
  <c r="G203" i="21"/>
  <c r="CJ207" i="9"/>
  <c r="G207" i="21"/>
  <c r="CJ211" i="9"/>
  <c r="CJ215" i="9"/>
  <c r="G211" i="21"/>
  <c r="G215" i="21"/>
  <c r="CJ219" i="9"/>
  <c r="CJ223" i="9"/>
  <c r="G219" i="21"/>
  <c r="L210" i="21"/>
  <c r="E202" i="21"/>
  <c r="E210" i="21"/>
  <c r="J201" i="21"/>
  <c r="J205" i="21"/>
  <c r="J209" i="21"/>
  <c r="K202" i="21"/>
  <c r="K206" i="21"/>
  <c r="K210" i="21"/>
  <c r="G150" i="21"/>
  <c r="CJ154" i="9"/>
  <c r="L203" i="21"/>
  <c r="E150" i="21"/>
  <c r="E203" i="21"/>
  <c r="E211" i="21"/>
  <c r="G204" i="21"/>
  <c r="CJ208" i="9"/>
  <c r="CJ212" i="9"/>
  <c r="G208" i="21"/>
  <c r="CJ216" i="9"/>
  <c r="G212" i="21"/>
  <c r="G216" i="21"/>
  <c r="CJ220" i="9"/>
  <c r="L207" i="21"/>
  <c r="E204" i="21"/>
  <c r="J202" i="21"/>
  <c r="J206" i="21"/>
  <c r="J210" i="21"/>
  <c r="K203" i="21"/>
  <c r="K207" i="21"/>
  <c r="K211" i="21"/>
  <c r="L211" i="21"/>
  <c r="K167" i="21"/>
  <c r="L204" i="21"/>
  <c r="E167" i="21"/>
  <c r="E205" i="21"/>
  <c r="G201" i="21"/>
  <c r="G205" i="21"/>
  <c r="CJ209" i="9"/>
  <c r="CJ213" i="9"/>
  <c r="G209" i="21"/>
  <c r="G213" i="21"/>
  <c r="CJ217" i="9"/>
  <c r="G217" i="21"/>
  <c r="CJ221" i="9"/>
  <c r="I62" i="18"/>
  <c r="I64" i="18"/>
  <c r="S10" i="18"/>
  <c r="S61" i="18"/>
  <c r="S29" i="18"/>
  <c r="S62" i="18"/>
  <c r="S60" i="18"/>
  <c r="S9" i="18"/>
  <c r="A97" i="19"/>
  <c r="A106" i="19"/>
  <c r="I207" i="21"/>
  <c r="I34" i="18"/>
  <c r="S34" i="18"/>
  <c r="S32" i="18"/>
  <c r="S33" i="18"/>
  <c r="I35" i="18"/>
  <c r="S35" i="18"/>
  <c r="S30" i="18"/>
  <c r="I59" i="18"/>
  <c r="S59" i="18" s="1"/>
  <c r="S31" i="18"/>
  <c r="I9" i="18"/>
  <c r="T9" i="18" l="1"/>
  <c r="T24" i="18"/>
  <c r="T18" i="18"/>
  <c r="T16" i="18"/>
  <c r="T21" i="18"/>
  <c r="T19" i="18"/>
  <c r="T25" i="18"/>
  <c r="T27" i="18"/>
  <c r="T12" i="18"/>
  <c r="T20" i="18"/>
  <c r="T13" i="18"/>
  <c r="T28" i="18"/>
  <c r="T23" i="18"/>
  <c r="T11" i="18"/>
  <c r="T14" i="18"/>
  <c r="T17" i="18"/>
  <c r="T22" i="18"/>
  <c r="T15" i="18"/>
  <c r="T26" i="18"/>
  <c r="J172" i="13"/>
  <c r="J26" i="12"/>
  <c r="W10" i="9"/>
  <c r="X10" i="9" s="1"/>
  <c r="Y10" i="9" s="1"/>
  <c r="AF10" i="9" s="1"/>
  <c r="AF11" i="9" s="1"/>
  <c r="J50" i="20"/>
  <c r="J188" i="13"/>
  <c r="J117" i="13"/>
  <c r="J30" i="20"/>
  <c r="J73" i="20"/>
  <c r="J9" i="13"/>
  <c r="J9" i="20"/>
  <c r="J20" i="20"/>
  <c r="J53" i="12"/>
  <c r="AI10" i="11"/>
  <c r="AP10" i="11" s="1"/>
  <c r="O7" i="21" s="1"/>
  <c r="J119" i="20"/>
  <c r="J68" i="17"/>
  <c r="J10" i="17"/>
  <c r="J94" i="20"/>
  <c r="J66" i="12"/>
  <c r="J62" i="13"/>
  <c r="J134" i="20"/>
  <c r="J84" i="12"/>
  <c r="P40" i="7"/>
  <c r="AM10" i="9"/>
  <c r="AM11" i="9" s="1" a="1"/>
  <c r="AM11" i="9" s="1"/>
  <c r="BU9" i="9" s="1"/>
  <c r="AL11" i="9" a="1"/>
  <c r="AL11" i="9" s="1"/>
  <c r="BU8" i="9" s="1"/>
  <c r="Q68" i="17"/>
  <c r="AK11" i="9" a="1"/>
  <c r="AK11" i="9" s="1"/>
  <c r="BN8" i="9" s="1"/>
  <c r="N8" i="18"/>
  <c r="Y8" i="18" s="1"/>
  <c r="U4" i="18"/>
  <c r="J167" i="12"/>
  <c r="C12" i="11"/>
  <c r="C13" i="11" s="1"/>
  <c r="C14" i="11" s="1"/>
  <c r="C15" i="11" s="1"/>
  <c r="C16" i="11" s="1"/>
  <c r="C17" i="11" s="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A121" i="17"/>
  <c r="D123" i="20"/>
  <c r="J107" i="12"/>
  <c r="Q126" i="17"/>
  <c r="O7" i="18"/>
  <c r="O8" i="18" s="1"/>
  <c r="Q10" i="17"/>
  <c r="P95" i="19"/>
  <c r="P102" i="19" s="1"/>
  <c r="P104" i="19" s="1"/>
  <c r="P55" i="19" s="1"/>
  <c r="T11" i="5"/>
  <c r="U11" i="5" s="1"/>
  <c r="F109" i="7"/>
  <c r="F121" i="7"/>
  <c r="D16" i="3"/>
  <c r="F53" i="7"/>
  <c r="F106" i="7"/>
  <c r="F104" i="7"/>
  <c r="F62" i="7"/>
  <c r="F118" i="7"/>
  <c r="F51" i="7"/>
  <c r="F96" i="7"/>
  <c r="F108" i="7"/>
  <c r="F63" i="7"/>
  <c r="F71" i="7"/>
  <c r="D19" i="3"/>
  <c r="F101" i="7"/>
  <c r="F91" i="7"/>
  <c r="F92" i="7"/>
  <c r="F97" i="7"/>
  <c r="F99" i="7"/>
  <c r="F107" i="7"/>
  <c r="F77" i="7"/>
  <c r="F105" i="7"/>
  <c r="F119" i="7"/>
  <c r="F52" i="7"/>
  <c r="F72" i="7"/>
  <c r="F117" i="7"/>
  <c r="F64" i="7"/>
  <c r="F80" i="7"/>
  <c r="F49" i="7"/>
  <c r="F84" i="7"/>
  <c r="F116" i="7"/>
  <c r="F61" i="7"/>
  <c r="F100" i="7"/>
  <c r="F85" i="7"/>
  <c r="F69" i="7"/>
  <c r="F120" i="7"/>
  <c r="F122" i="7"/>
  <c r="R55" i="19"/>
  <c r="O61" i="17"/>
  <c r="O119" i="17"/>
  <c r="G34" i="12"/>
  <c r="G10" i="13"/>
  <c r="G154" i="13"/>
  <c r="G61" i="12"/>
  <c r="AI8" i="11"/>
  <c r="G95" i="12"/>
  <c r="G122" i="13"/>
  <c r="G126" i="13"/>
  <c r="G21" i="13"/>
  <c r="G34" i="13"/>
  <c r="G36" i="13"/>
  <c r="G56" i="12"/>
  <c r="G147" i="13"/>
  <c r="G11" i="13"/>
  <c r="G29" i="12"/>
  <c r="G46" i="12"/>
  <c r="G106" i="13"/>
  <c r="G88" i="12"/>
  <c r="G58" i="13"/>
  <c r="G73" i="13"/>
  <c r="G15" i="13"/>
  <c r="G109" i="13"/>
  <c r="G124" i="13"/>
  <c r="G161" i="13"/>
  <c r="G10" i="20"/>
  <c r="G11" i="20" s="1"/>
  <c r="G12" i="20" s="1"/>
  <c r="G13" i="20" s="1"/>
  <c r="G14" i="20" s="1"/>
  <c r="AW8" i="11"/>
  <c r="G105" i="13"/>
  <c r="G141" i="13"/>
  <c r="G55" i="12"/>
  <c r="G148" i="13"/>
  <c r="G145" i="13"/>
  <c r="G47" i="13"/>
  <c r="G149" i="13"/>
  <c r="H78" i="19"/>
  <c r="G104" i="13"/>
  <c r="BX8" i="11"/>
  <c r="H33" i="19"/>
  <c r="G59" i="13"/>
  <c r="G78" i="12"/>
  <c r="G60" i="12"/>
  <c r="G45" i="13"/>
  <c r="G69" i="13"/>
  <c r="G31" i="13"/>
  <c r="G128" i="13"/>
  <c r="G78" i="13"/>
  <c r="G160" i="13"/>
  <c r="H79" i="19"/>
  <c r="G30" i="13"/>
  <c r="H31" i="19"/>
  <c r="G75" i="13"/>
  <c r="H38" i="19"/>
  <c r="G14" i="13"/>
  <c r="G168" i="13"/>
  <c r="G86" i="12"/>
  <c r="G81" i="13"/>
  <c r="G68" i="12"/>
  <c r="G153" i="13"/>
  <c r="G19" i="13"/>
  <c r="G27" i="12"/>
  <c r="G121" i="13"/>
  <c r="G77" i="12"/>
  <c r="G18" i="12"/>
  <c r="G131" i="13"/>
  <c r="H32" i="19"/>
  <c r="G84" i="13"/>
  <c r="G26" i="13"/>
  <c r="H60" i="19"/>
  <c r="G18" i="13"/>
  <c r="G68" i="13"/>
  <c r="G74" i="20"/>
  <c r="G75" i="20" s="1"/>
  <c r="G76" i="20" s="1"/>
  <c r="G77" i="20" s="1"/>
  <c r="G79" i="13"/>
  <c r="G17" i="13"/>
  <c r="G27" i="13"/>
  <c r="G129" i="13"/>
  <c r="G144" i="13"/>
  <c r="H77" i="19"/>
  <c r="G92" i="13"/>
  <c r="G142" i="13"/>
  <c r="G28" i="12"/>
  <c r="G31" i="20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90" i="13"/>
  <c r="G92" i="12"/>
  <c r="G54" i="13"/>
  <c r="G20" i="13"/>
  <c r="G59" i="12"/>
  <c r="G155" i="13"/>
  <c r="G22" i="13"/>
  <c r="H37" i="19"/>
  <c r="H73" i="19"/>
  <c r="G86" i="13"/>
  <c r="G54" i="12"/>
  <c r="G119" i="13"/>
  <c r="G29" i="13"/>
  <c r="G87" i="13"/>
  <c r="CE8" i="11"/>
  <c r="G37" i="12"/>
  <c r="H35" i="19"/>
  <c r="G13" i="12"/>
  <c r="G74" i="13"/>
  <c r="G63" i="13"/>
  <c r="G56" i="13"/>
  <c r="G57" i="13"/>
  <c r="G96" i="13"/>
  <c r="G102" i="13"/>
  <c r="G100" i="13"/>
  <c r="G41" i="13"/>
  <c r="G39" i="12"/>
  <c r="G48" i="13"/>
  <c r="G13" i="13"/>
  <c r="G135" i="13"/>
  <c r="H49" i="19"/>
  <c r="G138" i="13"/>
  <c r="G38" i="12"/>
  <c r="G41" i="12"/>
  <c r="G64" i="13"/>
  <c r="G111" i="13"/>
  <c r="G150" i="13"/>
  <c r="G14" i="12"/>
  <c r="G89" i="13"/>
  <c r="G35" i="13"/>
  <c r="G89" i="12"/>
  <c r="H80" i="19"/>
  <c r="G83" i="13"/>
  <c r="G123" i="13"/>
  <c r="G113" i="13"/>
  <c r="G125" i="13"/>
  <c r="G30" i="12"/>
  <c r="G19" i="12"/>
  <c r="G85" i="13"/>
  <c r="G157" i="13"/>
  <c r="G46" i="13"/>
  <c r="G58" i="12"/>
  <c r="H61" i="19"/>
  <c r="G73" i="12"/>
  <c r="G12" i="13"/>
  <c r="H36" i="19"/>
  <c r="G74" i="12"/>
  <c r="G82" i="13"/>
  <c r="G112" i="13"/>
  <c r="CS8" i="11"/>
  <c r="G99" i="13"/>
  <c r="G130" i="13"/>
  <c r="G70" i="12"/>
  <c r="G43" i="12"/>
  <c r="G87" i="12"/>
  <c r="G72" i="12"/>
  <c r="G72" i="13"/>
  <c r="G166" i="13"/>
  <c r="G23" i="13"/>
  <c r="G90" i="12"/>
  <c r="G31" i="12"/>
  <c r="H67" i="19"/>
  <c r="G91" i="12"/>
  <c r="G44" i="12"/>
  <c r="G38" i="13"/>
  <c r="G67" i="13"/>
  <c r="G137" i="13"/>
  <c r="CL8" i="11"/>
  <c r="G79" i="12"/>
  <c r="G158" i="13"/>
  <c r="G16" i="12"/>
  <c r="G53" i="13"/>
  <c r="G57" i="12"/>
  <c r="G91" i="13"/>
  <c r="G110" i="13"/>
  <c r="G146" i="13"/>
  <c r="H68" i="19"/>
  <c r="G71" i="13"/>
  <c r="G159" i="13"/>
  <c r="H59" i="19"/>
  <c r="G76" i="12"/>
  <c r="G152" i="13"/>
  <c r="G35" i="12"/>
  <c r="G71" i="12"/>
  <c r="G98" i="13"/>
  <c r="G60" i="13"/>
  <c r="G52" i="13"/>
  <c r="G77" i="13"/>
  <c r="G94" i="12"/>
  <c r="G80" i="13"/>
  <c r="G49" i="13"/>
  <c r="G136" i="13"/>
  <c r="G28" i="13"/>
  <c r="G40" i="12"/>
  <c r="G118" i="13"/>
  <c r="G120" i="13"/>
  <c r="G156" i="13"/>
  <c r="G12" i="12"/>
  <c r="G45" i="12"/>
  <c r="G36" i="12"/>
  <c r="G108" i="13"/>
  <c r="G139" i="13"/>
  <c r="G22" i="12"/>
  <c r="G32" i="13"/>
  <c r="G97" i="13"/>
  <c r="H34" i="19"/>
  <c r="G101" i="13"/>
  <c r="G132" i="13"/>
  <c r="G95" i="13"/>
  <c r="G33" i="12"/>
  <c r="BD8" i="11"/>
  <c r="G143" i="13"/>
  <c r="H66" i="19"/>
  <c r="G40" i="13"/>
  <c r="G51" i="20"/>
  <c r="G52" i="20" s="1"/>
  <c r="G53" i="20" s="1"/>
  <c r="G54" i="20" s="1"/>
  <c r="G76" i="13"/>
  <c r="G164" i="13"/>
  <c r="G134" i="13"/>
  <c r="G107" i="13"/>
  <c r="G65" i="13"/>
  <c r="H72" i="19"/>
  <c r="G165" i="13"/>
  <c r="G70" i="13"/>
  <c r="G163" i="13"/>
  <c r="G42" i="13"/>
  <c r="G47" i="12"/>
  <c r="G88" i="13"/>
  <c r="G33" i="13"/>
  <c r="G51" i="13"/>
  <c r="G135" i="20"/>
  <c r="G136" i="20" s="1"/>
  <c r="G137" i="20" s="1"/>
  <c r="G151" i="13"/>
  <c r="CZ8" i="11"/>
  <c r="G16" i="13"/>
  <c r="G69" i="12"/>
  <c r="AP8" i="11"/>
  <c r="O6" i="21" s="1"/>
  <c r="G20" i="12"/>
  <c r="G103" i="13"/>
  <c r="G66" i="13"/>
  <c r="G95" i="20"/>
  <c r="G96" i="20" s="1"/>
  <c r="G97" i="20" s="1"/>
  <c r="G98" i="20" s="1"/>
  <c r="G127" i="13"/>
  <c r="G39" i="13"/>
  <c r="G37" i="13"/>
  <c r="G55" i="13"/>
  <c r="BK8" i="11"/>
  <c r="V6" i="21" s="1"/>
  <c r="H71" i="19"/>
  <c r="H30" i="19"/>
  <c r="G75" i="12"/>
  <c r="G44" i="13"/>
  <c r="G42" i="12"/>
  <c r="G140" i="13"/>
  <c r="G67" i="12"/>
  <c r="G93" i="12"/>
  <c r="G85" i="12"/>
  <c r="G21" i="20"/>
  <c r="G22" i="20" s="1"/>
  <c r="G23" i="20" s="1"/>
  <c r="G24" i="20" s="1"/>
  <c r="H50" i="19"/>
  <c r="G94" i="13"/>
  <c r="G133" i="13"/>
  <c r="G62" i="12"/>
  <c r="G120" i="20"/>
  <c r="G121" i="20" s="1"/>
  <c r="G122" i="20" s="1"/>
  <c r="G123" i="20" s="1"/>
  <c r="G124" i="20" s="1"/>
  <c r="G125" i="20" s="1"/>
  <c r="G126" i="20" s="1"/>
  <c r="G127" i="20" s="1"/>
  <c r="G128" i="20" s="1"/>
  <c r="G24" i="13"/>
  <c r="G32" i="12"/>
  <c r="G80" i="12"/>
  <c r="G162" i="13"/>
  <c r="G25" i="13"/>
  <c r="G93" i="13"/>
  <c r="G167" i="13"/>
  <c r="G43" i="13"/>
  <c r="P10" i="11"/>
  <c r="O10" i="11"/>
  <c r="J10" i="11"/>
  <c r="L10" i="11"/>
  <c r="E49" i="19"/>
  <c r="E7" i="21"/>
  <c r="O175" i="13"/>
  <c r="O183" i="13"/>
  <c r="E50" i="19"/>
  <c r="K10" i="11"/>
  <c r="T34" i="18"/>
  <c r="T33" i="18"/>
  <c r="T30" i="18"/>
  <c r="T35" i="18"/>
  <c r="T31" i="18"/>
  <c r="T32" i="18"/>
  <c r="T29" i="18"/>
  <c r="T10" i="18"/>
  <c r="O14" i="5"/>
  <c r="O9" i="5"/>
  <c r="P9" i="5"/>
  <c r="AN10" i="9"/>
  <c r="Y11" i="9"/>
  <c r="Z10" i="9"/>
  <c r="K29" i="19"/>
  <c r="R47" i="6"/>
  <c r="K54" i="19"/>
  <c r="K18" i="19"/>
  <c r="D124" i="20"/>
  <c r="C33" i="11"/>
  <c r="AD10" i="9"/>
  <c r="AD11" i="9" s="1"/>
  <c r="J141" i="12"/>
  <c r="G163" i="12"/>
  <c r="G155" i="12"/>
  <c r="G147" i="12"/>
  <c r="G162" i="12"/>
  <c r="G154" i="12"/>
  <c r="G146" i="12"/>
  <c r="G161" i="12"/>
  <c r="G153" i="12"/>
  <c r="G145" i="12"/>
  <c r="G160" i="12"/>
  <c r="G152" i="12"/>
  <c r="G144" i="12"/>
  <c r="G159" i="12"/>
  <c r="G151" i="12"/>
  <c r="G143" i="12"/>
  <c r="G158" i="12"/>
  <c r="G150" i="12"/>
  <c r="G142" i="12"/>
  <c r="G165" i="12"/>
  <c r="G157" i="12"/>
  <c r="G149" i="12"/>
  <c r="G164" i="12"/>
  <c r="G156" i="12"/>
  <c r="G148" i="12"/>
  <c r="Q55" i="19"/>
  <c r="F67" i="7"/>
  <c r="S95" i="19"/>
  <c r="S102" i="19" s="1"/>
  <c r="T95" i="19"/>
  <c r="T102" i="19" s="1"/>
  <c r="U95" i="19"/>
  <c r="U102" i="19" s="1"/>
  <c r="O95" i="19"/>
  <c r="O102" i="19" s="1"/>
  <c r="X11" i="9" l="1"/>
  <c r="AE10" i="9"/>
  <c r="AE11" i="9" s="1"/>
  <c r="S10" i="17" s="1"/>
  <c r="W11" i="9"/>
  <c r="K94" i="20" s="1"/>
  <c r="AW10" i="11"/>
  <c r="BK10" i="11" s="1"/>
  <c r="L73" i="20"/>
  <c r="L119" i="20"/>
  <c r="L84" i="12"/>
  <c r="L9" i="13"/>
  <c r="L68" i="17"/>
  <c r="L53" i="12"/>
  <c r="L172" i="13"/>
  <c r="L9" i="20"/>
  <c r="L99" i="12"/>
  <c r="L134" i="20"/>
  <c r="L107" i="12"/>
  <c r="L20" i="20"/>
  <c r="L141" i="12"/>
  <c r="L26" i="12"/>
  <c r="L167" i="12"/>
  <c r="L50" i="20"/>
  <c r="Q40" i="7"/>
  <c r="A63" i="17"/>
  <c r="S68" i="17"/>
  <c r="S126" i="17"/>
  <c r="L180" i="13"/>
  <c r="L66" i="12"/>
  <c r="L62" i="13"/>
  <c r="O57" i="19"/>
  <c r="O104" i="19"/>
  <c r="O55" i="19" s="1"/>
  <c r="O56" i="19" s="1"/>
  <c r="P56" i="19" s="1"/>
  <c r="Q56" i="19" s="1"/>
  <c r="R56" i="19" s="1"/>
  <c r="Z7" i="18"/>
  <c r="U104" i="19"/>
  <c r="U55" i="19" s="1"/>
  <c r="S104" i="19"/>
  <c r="S55" i="19" s="1"/>
  <c r="T104" i="19"/>
  <c r="T55" i="19" s="1"/>
  <c r="G78" i="20"/>
  <c r="G79" i="20" s="1"/>
  <c r="G80" i="20" s="1"/>
  <c r="G81" i="20" s="1"/>
  <c r="G82" i="20" s="1"/>
  <c r="G83" i="20" s="1"/>
  <c r="G84" i="20" s="1"/>
  <c r="G85" i="20" s="1"/>
  <c r="G86" i="20" s="1"/>
  <c r="G87" i="20" s="1"/>
  <c r="G88" i="20" s="1"/>
  <c r="G89" i="20" s="1"/>
  <c r="G90" i="20" s="1"/>
  <c r="G91" i="20" s="1"/>
  <c r="G92" i="20" s="1"/>
  <c r="G55" i="20"/>
  <c r="G56" i="20" s="1"/>
  <c r="G57" i="20" s="1"/>
  <c r="G58" i="20" s="1"/>
  <c r="G59" i="20" s="1"/>
  <c r="G60" i="20" s="1"/>
  <c r="G61" i="20" s="1"/>
  <c r="G62" i="20" s="1"/>
  <c r="G63" i="20" s="1"/>
  <c r="G64" i="20" s="1"/>
  <c r="G65" i="20" s="1"/>
  <c r="G66" i="20" s="1"/>
  <c r="G67" i="20" s="1"/>
  <c r="G68" i="20" s="1"/>
  <c r="G69" i="20" s="1"/>
  <c r="BD10" i="11"/>
  <c r="G99" i="20"/>
  <c r="G100" i="20" s="1"/>
  <c r="G101" i="20" s="1"/>
  <c r="G102" i="20" s="1"/>
  <c r="G103" i="20" s="1"/>
  <c r="G104" i="20" s="1"/>
  <c r="G105" i="20" s="1"/>
  <c r="G106" i="20" s="1"/>
  <c r="G107" i="20" s="1"/>
  <c r="G108" i="20" s="1"/>
  <c r="G109" i="20" s="1"/>
  <c r="G110" i="20" s="1"/>
  <c r="G111" i="20" s="1"/>
  <c r="G112" i="20" s="1"/>
  <c r="G113" i="20" s="1"/>
  <c r="S47" i="6"/>
  <c r="Q9" i="5"/>
  <c r="L29" i="19"/>
  <c r="Q14" i="5"/>
  <c r="L11" i="19" s="1"/>
  <c r="L54" i="19"/>
  <c r="L18" i="19"/>
  <c r="T68" i="17"/>
  <c r="T126" i="17"/>
  <c r="T10" i="17"/>
  <c r="AO10" i="9"/>
  <c r="AN11" i="9" a="1"/>
  <c r="AN11" i="9" s="1"/>
  <c r="BU10" i="9" s="1"/>
  <c r="Z8" i="18"/>
  <c r="P8" i="18"/>
  <c r="AA8" i="18" s="1"/>
  <c r="AG10" i="9"/>
  <c r="AG11" i="9" s="1"/>
  <c r="Z11" i="9"/>
  <c r="AA10" i="9"/>
  <c r="K141" i="12"/>
  <c r="K167" i="12"/>
  <c r="K68" i="17"/>
  <c r="K84" i="12"/>
  <c r="AJ10" i="11"/>
  <c r="AQ10" i="11" s="1"/>
  <c r="K188" i="13"/>
  <c r="K50" i="20"/>
  <c r="K134" i="20"/>
  <c r="K62" i="13"/>
  <c r="K66" i="12"/>
  <c r="K9" i="13"/>
  <c r="K30" i="20"/>
  <c r="K172" i="13"/>
  <c r="K119" i="20"/>
  <c r="K73" i="20"/>
  <c r="K20" i="20"/>
  <c r="K9" i="20"/>
  <c r="K26" i="12"/>
  <c r="K10" i="17"/>
  <c r="K107" i="12"/>
  <c r="K11" i="12"/>
  <c r="K117" i="13"/>
  <c r="K126" i="17"/>
  <c r="R126" i="17"/>
  <c r="R68" i="17"/>
  <c r="R10" i="17"/>
  <c r="C34" i="11"/>
  <c r="M141" i="12"/>
  <c r="M167" i="12"/>
  <c r="M68" i="17"/>
  <c r="M94" i="20"/>
  <c r="M9" i="20"/>
  <c r="M9" i="13"/>
  <c r="M73" i="20"/>
  <c r="M180" i="13"/>
  <c r="M66" i="12"/>
  <c r="M26" i="12"/>
  <c r="M20" i="20"/>
  <c r="M62" i="13"/>
  <c r="M172" i="13"/>
  <c r="M119" i="20"/>
  <c r="M53" i="12"/>
  <c r="M126" i="17"/>
  <c r="M99" i="12"/>
  <c r="M107" i="12"/>
  <c r="M117" i="13"/>
  <c r="M84" i="12"/>
  <c r="M188" i="13"/>
  <c r="M50" i="20"/>
  <c r="M10" i="17"/>
  <c r="M134" i="20"/>
  <c r="AL10" i="11"/>
  <c r="AS10" i="11" s="1"/>
  <c r="M30" i="20"/>
  <c r="M11" i="12"/>
  <c r="K99" i="12" l="1"/>
  <c r="K180" i="13"/>
  <c r="K53" i="12"/>
  <c r="L10" i="17"/>
  <c r="L94" i="20"/>
  <c r="L126" i="17"/>
  <c r="L30" i="20"/>
  <c r="L188" i="13"/>
  <c r="L11" i="12"/>
  <c r="AK10" i="11"/>
  <c r="AR10" i="11" s="1"/>
  <c r="L117" i="13"/>
  <c r="R40" i="7"/>
  <c r="S56" i="19"/>
  <c r="T56" i="19" s="1"/>
  <c r="U56" i="19" s="1"/>
  <c r="V7" i="21"/>
  <c r="BX10" i="11"/>
  <c r="CE10" i="11" s="1"/>
  <c r="CL10" i="11" s="1"/>
  <c r="BR10" i="11"/>
  <c r="U126" i="17"/>
  <c r="V126" i="17" s="1"/>
  <c r="U68" i="17"/>
  <c r="V68" i="17" s="1"/>
  <c r="U10" i="17"/>
  <c r="V10" i="17" s="1"/>
  <c r="N141" i="12"/>
  <c r="P141" i="12" s="1"/>
  <c r="N167" i="12"/>
  <c r="P167" i="12" s="1"/>
  <c r="AM10" i="11"/>
  <c r="AT10" i="11" s="1"/>
  <c r="N84" i="12"/>
  <c r="O84" i="12" s="1"/>
  <c r="N11" i="12"/>
  <c r="O11" i="12" s="1"/>
  <c r="N66" i="12"/>
  <c r="O66" i="12" s="1"/>
  <c r="N26" i="12"/>
  <c r="O26" i="12" s="1"/>
  <c r="N30" i="20"/>
  <c r="O30" i="20" s="1"/>
  <c r="N180" i="13"/>
  <c r="N99" i="12"/>
  <c r="AA11" i="9"/>
  <c r="AN10" i="11" s="1"/>
  <c r="AU10" i="11" s="1"/>
  <c r="N107" i="12"/>
  <c r="N50" i="20"/>
  <c r="O50" i="20" s="1"/>
  <c r="N117" i="13"/>
  <c r="N94" i="20"/>
  <c r="O94" i="20" s="1"/>
  <c r="N134" i="20"/>
  <c r="O134" i="20" s="1"/>
  <c r="N119" i="20"/>
  <c r="O119" i="20" s="1"/>
  <c r="N73" i="20"/>
  <c r="O73" i="20" s="1"/>
  <c r="N20" i="20"/>
  <c r="O20" i="20" s="1"/>
  <c r="N10" i="17"/>
  <c r="O10" i="17" s="1"/>
  <c r="N68" i="17"/>
  <c r="O68" i="17" s="1"/>
  <c r="N53" i="12"/>
  <c r="O53" i="12" s="1"/>
  <c r="N9" i="20"/>
  <c r="O9" i="20" s="1"/>
  <c r="N126" i="17"/>
  <c r="O126" i="17" s="1"/>
  <c r="N62" i="13"/>
  <c r="N172" i="13"/>
  <c r="N188" i="13"/>
  <c r="N9" i="13"/>
  <c r="O9" i="13" s="1"/>
  <c r="AP10" i="9"/>
  <c r="AO11" i="9" a="1"/>
  <c r="AO11" i="9" s="1"/>
  <c r="P57" i="19"/>
  <c r="AX10" i="11"/>
  <c r="P7" i="21"/>
  <c r="R7" i="21"/>
  <c r="AZ10" i="11"/>
  <c r="R14" i="5"/>
  <c r="M11" i="19" s="1"/>
  <c r="M18" i="19"/>
  <c r="R9" i="5"/>
  <c r="M29" i="19"/>
  <c r="M54" i="19"/>
  <c r="T47" i="6"/>
  <c r="C35" i="11"/>
  <c r="AY10" i="11" l="1"/>
  <c r="Q7" i="21"/>
  <c r="S40" i="7"/>
  <c r="CS10" i="11"/>
  <c r="CZ10" i="11"/>
  <c r="R16" i="5" a="1"/>
  <c r="R16" i="5" s="1"/>
  <c r="N16" i="5" a="1"/>
  <c r="N16" i="5" s="1"/>
  <c r="Q57" i="19"/>
  <c r="O99" i="12"/>
  <c r="O107" i="12"/>
  <c r="C36" i="11"/>
  <c r="BN10" i="11"/>
  <c r="BG10" i="11"/>
  <c r="T7" i="21"/>
  <c r="BB10" i="11"/>
  <c r="AQ10" i="9"/>
  <c r="AP11" i="9" a="1"/>
  <c r="AP11" i="9" s="1"/>
  <c r="BF10" i="9" s="1"/>
  <c r="BF11" i="9" s="1"/>
  <c r="O188" i="13"/>
  <c r="O180" i="13"/>
  <c r="O117" i="13"/>
  <c r="O62" i="13"/>
  <c r="O172" i="13"/>
  <c r="N29" i="19"/>
  <c r="L39" i="7"/>
  <c r="N54" i="19"/>
  <c r="N18" i="19"/>
  <c r="U47" i="6"/>
  <c r="S9" i="5"/>
  <c r="S14" i="5"/>
  <c r="N11" i="19" s="1"/>
  <c r="V16" i="5" a="1"/>
  <c r="V16" i="5" s="1"/>
  <c r="K3" i="18" s="1"/>
  <c r="S7" i="21"/>
  <c r="BA10" i="11"/>
  <c r="BE10" i="11"/>
  <c r="BL10" i="11"/>
  <c r="BF10" i="11" l="1"/>
  <c r="BM10" i="11"/>
  <c r="M16" i="5" a="1"/>
  <c r="M16" i="5" s="1"/>
  <c r="W16" i="5" a="1"/>
  <c r="W16" i="5" s="1"/>
  <c r="L3" i="18" s="1"/>
  <c r="J16" i="5" a="1"/>
  <c r="J16" i="5" s="1"/>
  <c r="Q16" i="5" a="1"/>
  <c r="Q16" i="5" s="1"/>
  <c r="O16" i="5" a="1"/>
  <c r="O16" i="5" s="1"/>
  <c r="L16" i="5" a="1"/>
  <c r="L16" i="5" s="1"/>
  <c r="K16" i="5" a="1"/>
  <c r="K16" i="5" s="1"/>
  <c r="AQ11" i="9" a="1"/>
  <c r="AQ11" i="9" s="1"/>
  <c r="AR10" i="9"/>
  <c r="U16" i="5" a="1"/>
  <c r="U16" i="5" s="1"/>
  <c r="C37" i="11"/>
  <c r="BI10" i="11"/>
  <c r="BP10" i="11"/>
  <c r="BH10" i="11"/>
  <c r="BO10" i="11"/>
  <c r="W7" i="21"/>
  <c r="BY10" i="11"/>
  <c r="CF10" i="11" s="1"/>
  <c r="CM10" i="11" s="1"/>
  <c r="BS10" i="11"/>
  <c r="R57" i="19"/>
  <c r="Y16" i="5" a="1"/>
  <c r="Y16" i="5" s="1"/>
  <c r="N3" i="18" s="1"/>
  <c r="T16" i="5" a="1"/>
  <c r="T16" i="5" s="1"/>
  <c r="Z16" i="5" a="1"/>
  <c r="Z16" i="5" s="1"/>
  <c r="O3" i="18" s="1"/>
  <c r="P3" i="18" s="1"/>
  <c r="Q3" i="18" s="1"/>
  <c r="BU10" i="11"/>
  <c r="Y7" i="21"/>
  <c r="CA10" i="11"/>
  <c r="CH10" i="11" s="1"/>
  <c r="CO10" i="11" s="1"/>
  <c r="O91" i="19"/>
  <c r="O101" i="19"/>
  <c r="M39" i="7"/>
  <c r="V47" i="6"/>
  <c r="T9" i="5"/>
  <c r="O29" i="19"/>
  <c r="O54" i="19"/>
  <c r="O18" i="19"/>
  <c r="M24" i="7"/>
  <c r="M28" i="7" s="1"/>
  <c r="T14" i="5"/>
  <c r="O11" i="19" s="1"/>
  <c r="X16" i="5" a="1"/>
  <c r="X16" i="5" s="1"/>
  <c r="M3" i="18" s="1"/>
  <c r="S16" i="5" a="1"/>
  <c r="S16" i="5" s="1"/>
  <c r="P16" i="5" a="1"/>
  <c r="P16" i="5" s="1"/>
  <c r="BT10" i="11" l="1"/>
  <c r="X7" i="21"/>
  <c r="BZ10" i="11"/>
  <c r="CG10" i="11" s="1"/>
  <c r="CN10" i="11" s="1"/>
  <c r="P101" i="19"/>
  <c r="P91" i="19"/>
  <c r="U14" i="5"/>
  <c r="U9" i="5"/>
  <c r="Q18" i="5" s="1" a="1"/>
  <c r="Q18" i="5" s="1"/>
  <c r="L12" i="19" s="1"/>
  <c r="N39" i="7"/>
  <c r="N24" i="7"/>
  <c r="N28" i="7" s="1"/>
  <c r="P54" i="19"/>
  <c r="W47" i="6"/>
  <c r="Y15" i="5" a="1"/>
  <c r="Y15" i="5" s="1"/>
  <c r="U15" i="5" a="1"/>
  <c r="U15" i="5" s="1"/>
  <c r="W15" i="5" a="1"/>
  <c r="W15" i="5" s="1"/>
  <c r="M15" i="5" a="1"/>
  <c r="M15" i="5" s="1"/>
  <c r="K18" i="5" a="1"/>
  <c r="K18" i="5" s="1"/>
  <c r="K15" i="5" a="1"/>
  <c r="K15" i="5" s="1"/>
  <c r="U18" i="5" a="1"/>
  <c r="U18" i="5" s="1"/>
  <c r="S18" i="5" a="1"/>
  <c r="S18" i="5" s="1"/>
  <c r="N12" i="19" s="1"/>
  <c r="Q15" i="5" a="1"/>
  <c r="Q15" i="5" s="1"/>
  <c r="X15" i="5" a="1"/>
  <c r="X15" i="5" s="1"/>
  <c r="AS10" i="9"/>
  <c r="AR11" i="9" a="1"/>
  <c r="AR11" i="9" s="1"/>
  <c r="BN9" i="9" s="1"/>
  <c r="BN11" i="9" s="1"/>
  <c r="R15" i="5" a="1"/>
  <c r="R15" i="5" s="1"/>
  <c r="Z7" i="21"/>
  <c r="CB10" i="11"/>
  <c r="CI10" i="11" s="1"/>
  <c r="CP10" i="11" s="1"/>
  <c r="BV10" i="11"/>
  <c r="P18" i="5" a="1"/>
  <c r="P18" i="5" s="1"/>
  <c r="K12" i="19" s="1"/>
  <c r="N15" i="5" a="1"/>
  <c r="N15" i="5" s="1"/>
  <c r="N18" i="5" a="1"/>
  <c r="N18" i="5" s="1"/>
  <c r="O15" i="5" a="1"/>
  <c r="O15" i="5" s="1"/>
  <c r="S57" i="19"/>
  <c r="T15" i="5" a="1"/>
  <c r="T15" i="5" s="1"/>
  <c r="Z15" i="5" a="1"/>
  <c r="Z15" i="5" s="1"/>
  <c r="J15" i="5" a="1"/>
  <c r="J15" i="5" s="1"/>
  <c r="CV10" i="11"/>
  <c r="DC10" i="11"/>
  <c r="C38" i="11"/>
  <c r="CT10" i="11"/>
  <c r="DA10" i="11"/>
  <c r="CC10" i="11"/>
  <c r="CJ10" i="11" s="1"/>
  <c r="CQ10" i="11" s="1"/>
  <c r="AA7" i="21"/>
  <c r="CU10" i="11" l="1"/>
  <c r="DB10" i="11"/>
  <c r="S15" i="5" a="1"/>
  <c r="S15" i="5" s="1"/>
  <c r="T18" i="5" a="1"/>
  <c r="T18" i="5" s="1"/>
  <c r="O12" i="19" s="1"/>
  <c r="R18" i="5" a="1"/>
  <c r="R18" i="5" s="1"/>
  <c r="M12" i="19" s="1"/>
  <c r="J18" i="5" a="1"/>
  <c r="J18" i="5" s="1"/>
  <c r="L18" i="5" a="1"/>
  <c r="L18" i="5" s="1"/>
  <c r="M18" i="5" a="1"/>
  <c r="M18" i="5" s="1"/>
  <c r="L15" i="5" a="1"/>
  <c r="L15" i="5" s="1"/>
  <c r="O18" i="5" a="1"/>
  <c r="O18" i="5" s="1"/>
  <c r="Q101" i="19"/>
  <c r="Q91" i="19"/>
  <c r="V14" i="5"/>
  <c r="Q54" i="19"/>
  <c r="V9" i="5"/>
  <c r="X47" i="6"/>
  <c r="Q70" i="19"/>
  <c r="Q65" i="19"/>
  <c r="O39" i="7"/>
  <c r="Q58" i="19"/>
  <c r="O24" i="7"/>
  <c r="O28" i="7" s="1"/>
  <c r="C39" i="11"/>
  <c r="AT10" i="9"/>
  <c r="W4" i="18"/>
  <c r="AJ6" i="11"/>
  <c r="CX10" i="11"/>
  <c r="DE10" i="11"/>
  <c r="T57" i="19"/>
  <c r="X4" i="18"/>
  <c r="AK6" i="11"/>
  <c r="P15" i="5" a="1"/>
  <c r="P15" i="5" s="1"/>
  <c r="K36" i="19"/>
  <c r="K34" i="19"/>
  <c r="K33" i="19"/>
  <c r="K30" i="19"/>
  <c r="K31" i="19"/>
  <c r="K32" i="19"/>
  <c r="K35" i="19"/>
  <c r="AM6" i="11"/>
  <c r="Z4" i="18"/>
  <c r="AA4" i="18"/>
  <c r="AB4" i="18"/>
  <c r="CW10" i="11"/>
  <c r="DD10" i="11"/>
  <c r="AL6" i="11"/>
  <c r="Y4" i="18"/>
  <c r="Y12" i="18" l="1"/>
  <c r="Y13" i="18"/>
  <c r="Y14" i="18"/>
  <c r="Y15" i="18"/>
  <c r="Y16" i="18"/>
  <c r="Y17" i="18"/>
  <c r="Y18" i="18"/>
  <c r="Y19" i="18"/>
  <c r="Y20" i="18"/>
  <c r="Y21" i="18"/>
  <c r="Y22" i="18"/>
  <c r="Y23" i="18"/>
  <c r="Y28" i="18"/>
  <c r="Y24" i="18"/>
  <c r="Y25" i="18"/>
  <c r="Y26" i="18"/>
  <c r="Y27" i="18"/>
  <c r="Y11" i="18"/>
  <c r="AA11" i="18"/>
  <c r="AA26" i="18"/>
  <c r="AA12" i="18"/>
  <c r="AA13" i="18"/>
  <c r="AA14" i="18"/>
  <c r="AA15" i="18"/>
  <c r="AA16" i="18"/>
  <c r="AA28" i="18"/>
  <c r="AA17" i="18"/>
  <c r="AA25" i="18"/>
  <c r="AA18" i="18"/>
  <c r="AA19" i="18"/>
  <c r="AA20" i="18"/>
  <c r="AA21" i="18"/>
  <c r="AA22" i="18"/>
  <c r="AA24" i="18"/>
  <c r="AA23" i="18"/>
  <c r="AA27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11" i="18"/>
  <c r="X12" i="18"/>
  <c r="X13" i="18"/>
  <c r="X14" i="18"/>
  <c r="X15" i="18"/>
  <c r="X16" i="18"/>
  <c r="W18" i="18"/>
  <c r="W19" i="18"/>
  <c r="W20" i="18"/>
  <c r="W21" i="18"/>
  <c r="W22" i="18"/>
  <c r="W23" i="18"/>
  <c r="W27" i="18"/>
  <c r="W24" i="18"/>
  <c r="W25" i="18"/>
  <c r="W26" i="18"/>
  <c r="W11" i="18"/>
  <c r="W12" i="18"/>
  <c r="W13" i="18"/>
  <c r="W14" i="18"/>
  <c r="W15" i="18"/>
  <c r="W16" i="18"/>
  <c r="W17" i="18"/>
  <c r="W28" i="18"/>
  <c r="AB11" i="18"/>
  <c r="AB12" i="18"/>
  <c r="AB13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11" i="18"/>
  <c r="Z83" i="18"/>
  <c r="Z71" i="18"/>
  <c r="Z72" i="18"/>
  <c r="Z75" i="18"/>
  <c r="Z80" i="18"/>
  <c r="Z68" i="18"/>
  <c r="Z77" i="18"/>
  <c r="Z82" i="18"/>
  <c r="Z67" i="18"/>
  <c r="Z79" i="18"/>
  <c r="Z66" i="18"/>
  <c r="Z81" i="18"/>
  <c r="Z61" i="18"/>
  <c r="Z60" i="18"/>
  <c r="Z70" i="18"/>
  <c r="Z74" i="18"/>
  <c r="Z63" i="18"/>
  <c r="Z65" i="18"/>
  <c r="Z64" i="18"/>
  <c r="Z69" i="18"/>
  <c r="Z73" i="18"/>
  <c r="Z76" i="18"/>
  <c r="Z62" i="18"/>
  <c r="Z78" i="18"/>
  <c r="Z32" i="18"/>
  <c r="Z33" i="18"/>
  <c r="Z59" i="18"/>
  <c r="Z34" i="18"/>
  <c r="Z10" i="18"/>
  <c r="Z29" i="18"/>
  <c r="Z30" i="18"/>
  <c r="Z31" i="18"/>
  <c r="Z35" i="18"/>
  <c r="Z9" i="18"/>
  <c r="R91" i="19"/>
  <c r="R101" i="19"/>
  <c r="P24" i="7"/>
  <c r="P28" i="7" s="1"/>
  <c r="R70" i="19"/>
  <c r="R54" i="19"/>
  <c r="Y47" i="6"/>
  <c r="P39" i="7"/>
  <c r="W9" i="5"/>
  <c r="W14" i="5"/>
  <c r="R65" i="19"/>
  <c r="R58" i="19"/>
  <c r="X78" i="18"/>
  <c r="X83" i="18"/>
  <c r="X82" i="18"/>
  <c r="X79" i="18"/>
  <c r="X80" i="18"/>
  <c r="X75" i="18"/>
  <c r="X60" i="18"/>
  <c r="X77" i="18"/>
  <c r="X65" i="18"/>
  <c r="X71" i="18"/>
  <c r="X70" i="18"/>
  <c r="X73" i="18"/>
  <c r="X72" i="18"/>
  <c r="X81" i="18"/>
  <c r="X66" i="18"/>
  <c r="X61" i="18"/>
  <c r="X74" i="18"/>
  <c r="X76" i="18"/>
  <c r="X64" i="18"/>
  <c r="X69" i="18"/>
  <c r="X67" i="18"/>
  <c r="X68" i="18"/>
  <c r="X62" i="18"/>
  <c r="X31" i="18"/>
  <c r="X30" i="18"/>
  <c r="X10" i="18"/>
  <c r="X63" i="18"/>
  <c r="X34" i="18"/>
  <c r="X32" i="18"/>
  <c r="X33" i="18"/>
  <c r="X35" i="18"/>
  <c r="X29" i="18"/>
  <c r="X59" i="18"/>
  <c r="X9" i="18"/>
  <c r="W72" i="18"/>
  <c r="W73" i="18"/>
  <c r="W76" i="18"/>
  <c r="W77" i="18"/>
  <c r="W80" i="18"/>
  <c r="W67" i="18"/>
  <c r="W82" i="18"/>
  <c r="W64" i="18"/>
  <c r="W62" i="18"/>
  <c r="W69" i="18"/>
  <c r="W71" i="18"/>
  <c r="W75" i="18"/>
  <c r="W63" i="18"/>
  <c r="W70" i="18"/>
  <c r="W79" i="18"/>
  <c r="W74" i="18"/>
  <c r="W78" i="18"/>
  <c r="W60" i="18"/>
  <c r="W81" i="18"/>
  <c r="W83" i="18"/>
  <c r="W68" i="18"/>
  <c r="W66" i="18"/>
  <c r="W33" i="18"/>
  <c r="W10" i="18"/>
  <c r="W65" i="18"/>
  <c r="W34" i="18"/>
  <c r="W30" i="18"/>
  <c r="W32" i="18"/>
  <c r="W29" i="18"/>
  <c r="W59" i="18"/>
  <c r="W61" i="18"/>
  <c r="W31" i="18"/>
  <c r="W35" i="18"/>
  <c r="W9" i="18"/>
  <c r="C40" i="11"/>
  <c r="Y76" i="18"/>
  <c r="Y83" i="18"/>
  <c r="Y77" i="18"/>
  <c r="Y80" i="18"/>
  <c r="Y78" i="18"/>
  <c r="Y82" i="18"/>
  <c r="Y75" i="18"/>
  <c r="Y67" i="18"/>
  <c r="Y61" i="18"/>
  <c r="Y79" i="18"/>
  <c r="Y71" i="18"/>
  <c r="Y66" i="18"/>
  <c r="Y63" i="18"/>
  <c r="Y69" i="18"/>
  <c r="Y73" i="18"/>
  <c r="Y68" i="18"/>
  <c r="Y65" i="18"/>
  <c r="Y70" i="18"/>
  <c r="Y81" i="18"/>
  <c r="Y60" i="18"/>
  <c r="Y72" i="18"/>
  <c r="Y74" i="18"/>
  <c r="Y64" i="18"/>
  <c r="Y34" i="18"/>
  <c r="Y35" i="18"/>
  <c r="Y30" i="18"/>
  <c r="Y33" i="18"/>
  <c r="Y10" i="18"/>
  <c r="Y59" i="18"/>
  <c r="Y32" i="18"/>
  <c r="Y62" i="18"/>
  <c r="Y31" i="18"/>
  <c r="Y29" i="18"/>
  <c r="Y9" i="18"/>
  <c r="AU10" i="9"/>
  <c r="AT11" i="9" a="1"/>
  <c r="AT11" i="9" s="1"/>
  <c r="AB79" i="18"/>
  <c r="AB78" i="18"/>
  <c r="AB83" i="18"/>
  <c r="AB71" i="18"/>
  <c r="AB72" i="18"/>
  <c r="AB68" i="18"/>
  <c r="AB73" i="18"/>
  <c r="AB74" i="18"/>
  <c r="AB66" i="18"/>
  <c r="AB64" i="18"/>
  <c r="AB75" i="18"/>
  <c r="AB80" i="18"/>
  <c r="AB63" i="18"/>
  <c r="AB77" i="18"/>
  <c r="AB81" i="18"/>
  <c r="AB65" i="18"/>
  <c r="AB61" i="18"/>
  <c r="AB60" i="18"/>
  <c r="AB76" i="18"/>
  <c r="AB67" i="18"/>
  <c r="AB69" i="18"/>
  <c r="AB82" i="18"/>
  <c r="AB62" i="18"/>
  <c r="AB70" i="18"/>
  <c r="AB59" i="18"/>
  <c r="AB30" i="18"/>
  <c r="AB31" i="18"/>
  <c r="AB32" i="18"/>
  <c r="AB29" i="18"/>
  <c r="AB35" i="18"/>
  <c r="AB33" i="18"/>
  <c r="AB34" i="18"/>
  <c r="AB10" i="18"/>
  <c r="AB9" i="18"/>
  <c r="U57" i="19"/>
  <c r="AA73" i="18"/>
  <c r="AA74" i="18"/>
  <c r="AA77" i="18"/>
  <c r="AA69" i="18"/>
  <c r="AA76" i="18"/>
  <c r="AA71" i="18"/>
  <c r="AA78" i="18"/>
  <c r="AA75" i="18"/>
  <c r="AA80" i="18"/>
  <c r="AA66" i="18"/>
  <c r="AA60" i="18"/>
  <c r="AA79" i="18"/>
  <c r="AA82" i="18"/>
  <c r="AA68" i="18"/>
  <c r="AA63" i="18"/>
  <c r="AA81" i="18"/>
  <c r="AA67" i="18"/>
  <c r="AA83" i="18"/>
  <c r="AA65" i="18"/>
  <c r="AA62" i="18"/>
  <c r="AA64" i="18"/>
  <c r="AA61" i="18"/>
  <c r="AA70" i="18"/>
  <c r="AA72" i="18"/>
  <c r="AA35" i="18"/>
  <c r="AA34" i="18"/>
  <c r="AA59" i="18"/>
  <c r="AA10" i="18"/>
  <c r="AA31" i="18"/>
  <c r="AA33" i="18"/>
  <c r="AA30" i="18"/>
  <c r="AA32" i="18"/>
  <c r="AA29" i="18"/>
  <c r="AA9" i="18"/>
  <c r="S101" i="19" l="1"/>
  <c r="S91" i="19"/>
  <c r="S54" i="19"/>
  <c r="S70" i="19"/>
  <c r="S65" i="19"/>
  <c r="X14" i="5"/>
  <c r="X9" i="5"/>
  <c r="Q39" i="7"/>
  <c r="S58" i="19"/>
  <c r="Q24" i="7"/>
  <c r="Q28" i="7" s="1"/>
  <c r="Z47" i="6"/>
  <c r="C41" i="11"/>
  <c r="AU11" i="9" a="1"/>
  <c r="AU11" i="9" s="1"/>
  <c r="AV10" i="9"/>
  <c r="C42" i="11" l="1"/>
  <c r="T101" i="19"/>
  <c r="T91" i="19"/>
  <c r="T65" i="19"/>
  <c r="AA47" i="6"/>
  <c r="R24" i="7"/>
  <c r="R28" i="7" s="1"/>
  <c r="T54" i="19"/>
  <c r="T70" i="19"/>
  <c r="Y9" i="5"/>
  <c r="Y14" i="5"/>
  <c r="R39" i="7"/>
  <c r="T58" i="19"/>
  <c r="AV11" i="9" a="1"/>
  <c r="AV11" i="9" s="1"/>
  <c r="AW10" i="9"/>
  <c r="U101" i="19" l="1"/>
  <c r="U91" i="19"/>
  <c r="U54" i="19"/>
  <c r="Z14" i="5"/>
  <c r="S39" i="7"/>
  <c r="Z9" i="5"/>
  <c r="U58" i="19"/>
  <c r="S24" i="7"/>
  <c r="S28" i="7" s="1"/>
  <c r="U70" i="19"/>
  <c r="U65" i="19"/>
  <c r="AB47" i="6"/>
  <c r="AC47" i="6" s="1"/>
  <c r="AD47" i="6" s="1"/>
  <c r="AE47" i="6" s="1"/>
  <c r="AF47" i="6" s="1"/>
  <c r="AG47" i="6" s="1"/>
  <c r="AH47" i="6" s="1"/>
  <c r="AI47" i="6" s="1"/>
  <c r="AJ47" i="6" s="1"/>
  <c r="AK47" i="6" s="1"/>
  <c r="AL47" i="6" s="1"/>
  <c r="AM47" i="6" s="1"/>
  <c r="AN47" i="6" s="1"/>
  <c r="AO47" i="6" s="1"/>
  <c r="AP47" i="6" s="1"/>
  <c r="AQ47" i="6" s="1"/>
  <c r="AX10" i="9"/>
  <c r="AW11" i="9" a="1"/>
  <c r="AW11" i="9" s="1"/>
  <c r="C43" i="11"/>
  <c r="C44" i="11" l="1"/>
  <c r="AY10" i="9"/>
  <c r="AX11" i="9" a="1"/>
  <c r="AX11" i="9" s="1"/>
  <c r="V15" i="5" a="1"/>
  <c r="V15" i="5" s="1"/>
  <c r="AI6" i="11" l="1"/>
  <c r="AZ10" i="9"/>
  <c r="AY11" i="9" a="1"/>
  <c r="AY11" i="9" s="1"/>
  <c r="C45" i="11"/>
  <c r="V4" i="18"/>
  <c r="V23" i="18" l="1"/>
  <c r="AD23" i="18" s="1"/>
  <c r="V24" i="18"/>
  <c r="AD24" i="18" s="1"/>
  <c r="V25" i="18"/>
  <c r="AD25" i="18" s="1"/>
  <c r="V26" i="18"/>
  <c r="AD26" i="18" s="1"/>
  <c r="V27" i="18"/>
  <c r="AD27" i="18" s="1"/>
  <c r="V28" i="18"/>
  <c r="AD28" i="18" s="1"/>
  <c r="V11" i="18"/>
  <c r="AD11" i="18" s="1"/>
  <c r="V12" i="18"/>
  <c r="AD12" i="18" s="1"/>
  <c r="V13" i="18"/>
  <c r="AD13" i="18" s="1"/>
  <c r="V14" i="18"/>
  <c r="AD14" i="18" s="1"/>
  <c r="V15" i="18"/>
  <c r="AD15" i="18" s="1"/>
  <c r="V16" i="18"/>
  <c r="AD16" i="18" s="1"/>
  <c r="V17" i="18"/>
  <c r="AD17" i="18" s="1"/>
  <c r="V18" i="18"/>
  <c r="AD18" i="18" s="1"/>
  <c r="V19" i="18"/>
  <c r="AD19" i="18" s="1"/>
  <c r="V20" i="18"/>
  <c r="AD20" i="18" s="1"/>
  <c r="V21" i="18"/>
  <c r="AD21" i="18" s="1"/>
  <c r="V22" i="18"/>
  <c r="AD22" i="18" s="1"/>
  <c r="C46" i="11"/>
  <c r="V70" i="18"/>
  <c r="AD70" i="18" s="1"/>
  <c r="V71" i="18"/>
  <c r="AD71" i="18" s="1"/>
  <c r="V74" i="18"/>
  <c r="AD74" i="18" s="1"/>
  <c r="V75" i="18"/>
  <c r="AD75" i="18" s="1"/>
  <c r="V73" i="18"/>
  <c r="AD73" i="18" s="1"/>
  <c r="V77" i="18"/>
  <c r="AD77" i="18" s="1"/>
  <c r="V63" i="18"/>
  <c r="AD63" i="18" s="1"/>
  <c r="V72" i="18"/>
  <c r="AD72" i="18" s="1"/>
  <c r="V79" i="18"/>
  <c r="AD79" i="18" s="1"/>
  <c r="V62" i="18"/>
  <c r="AD62" i="18" s="1"/>
  <c r="V76" i="18"/>
  <c r="AD76" i="18" s="1"/>
  <c r="V81" i="18"/>
  <c r="AD81" i="18" s="1"/>
  <c r="V68" i="18"/>
  <c r="AD68" i="18" s="1"/>
  <c r="V60" i="18"/>
  <c r="AD60" i="18" s="1"/>
  <c r="V78" i="18"/>
  <c r="AD78" i="18" s="1"/>
  <c r="V83" i="18"/>
  <c r="AD83" i="18" s="1"/>
  <c r="V66" i="18"/>
  <c r="AD66" i="18" s="1"/>
  <c r="V80" i="18"/>
  <c r="AD80" i="18" s="1"/>
  <c r="V67" i="18"/>
  <c r="AD67" i="18" s="1"/>
  <c r="V65" i="18"/>
  <c r="AD65" i="18" s="1"/>
  <c r="V64" i="18"/>
  <c r="AD64" i="18" s="1"/>
  <c r="V61" i="18"/>
  <c r="AD61" i="18" s="1"/>
  <c r="V82" i="18"/>
  <c r="AD82" i="18" s="1"/>
  <c r="V69" i="18"/>
  <c r="AD69" i="18" s="1"/>
  <c r="V10" i="18"/>
  <c r="AD10" i="18" s="1"/>
  <c r="V34" i="18"/>
  <c r="V32" i="18"/>
  <c r="V30" i="18"/>
  <c r="V59" i="18"/>
  <c r="AD59" i="18" s="1"/>
  <c r="V35" i="18"/>
  <c r="AD35" i="18" s="1"/>
  <c r="V9" i="18"/>
  <c r="V31" i="18"/>
  <c r="V29" i="18"/>
  <c r="AD29" i="18" s="1"/>
  <c r="V33" i="18"/>
  <c r="BA10" i="9"/>
  <c r="AZ11" i="9" a="1"/>
  <c r="AZ11" i="9" s="1"/>
  <c r="AD33" i="18" l="1"/>
  <c r="AD32" i="18"/>
  <c r="BB10" i="9"/>
  <c r="BB11" i="9" s="1" a="1"/>
  <c r="BB11" i="9" s="1"/>
  <c r="BA11" i="9" a="1"/>
  <c r="BA11" i="9" s="1"/>
  <c r="AD9" i="18"/>
  <c r="AD30" i="18"/>
  <c r="AD31" i="18"/>
  <c r="AD34" i="18"/>
  <c r="C47" i="11"/>
  <c r="C48" i="11" l="1"/>
  <c r="C49" i="11" l="1"/>
  <c r="C50" i="11" l="1"/>
  <c r="C51" i="11" l="1"/>
  <c r="C52" i="11" l="1"/>
  <c r="C53" i="11" l="1"/>
  <c r="C54" i="11" l="1"/>
  <c r="C55" i="11" l="1"/>
  <c r="C56" i="11" l="1"/>
  <c r="C57" i="11" l="1"/>
  <c r="C58" i="11" l="1"/>
  <c r="C59" i="11" l="1"/>
  <c r="C60" i="11" l="1"/>
  <c r="C61" i="11" l="1"/>
  <c r="C62" i="11" l="1"/>
  <c r="C63" i="11" l="1"/>
  <c r="C64" i="11" l="1"/>
  <c r="C65" i="11" l="1"/>
  <c r="C66" i="11" l="1"/>
  <c r="C67" i="11" l="1"/>
  <c r="C68" i="11" l="1"/>
  <c r="C69" i="11" l="1"/>
  <c r="C70" i="11" l="1"/>
  <c r="C71" i="11" l="1"/>
  <c r="C72" i="11" l="1"/>
  <c r="C73" i="11" l="1"/>
  <c r="C74" i="11" l="1"/>
  <c r="C75" i="11" l="1"/>
  <c r="C76" i="11" l="1"/>
  <c r="C77" i="11" l="1"/>
  <c r="C78" i="11" l="1"/>
  <c r="C79" i="11" l="1"/>
  <c r="C80" i="11" l="1"/>
  <c r="C81" i="11" l="1"/>
  <c r="C82" i="11" l="1"/>
  <c r="C83" i="11" l="1"/>
  <c r="C84" i="11" l="1"/>
  <c r="C85" i="11" l="1"/>
  <c r="C86" i="11" l="1"/>
  <c r="C87" i="11" l="1"/>
  <c r="C88" i="11" l="1"/>
  <c r="C89" i="11" l="1"/>
  <c r="C90" i="11" l="1"/>
  <c r="C91" i="11" l="1"/>
  <c r="C92" i="11" l="1"/>
  <c r="C93" i="11" l="1"/>
  <c r="C94" i="11" l="1"/>
  <c r="C95" i="11" l="1"/>
  <c r="C96" i="11" l="1"/>
  <c r="C97" i="11" l="1"/>
  <c r="C98" i="11" l="1"/>
  <c r="C99" i="11" l="1"/>
  <c r="C100" i="11" l="1"/>
  <c r="C101" i="11" l="1"/>
  <c r="C102" i="11" l="1"/>
  <c r="C103" i="11" l="1"/>
  <c r="C104" i="11" l="1"/>
  <c r="C105" i="11" l="1"/>
  <c r="C106" i="11" l="1"/>
  <c r="C107" i="11" l="1"/>
  <c r="C108" i="11" l="1"/>
  <c r="C109" i="11" l="1"/>
  <c r="C110" i="11" l="1"/>
  <c r="C111" i="11" l="1"/>
  <c r="C112" i="11" l="1"/>
  <c r="C113" i="11" l="1"/>
  <c r="C114" i="11" l="1"/>
  <c r="C115" i="11" l="1"/>
  <c r="C116" i="11" l="1"/>
  <c r="C117" i="11" l="1"/>
  <c r="C118" i="11" l="1"/>
  <c r="C119" i="11" l="1"/>
  <c r="C120" i="11" l="1"/>
  <c r="C121" i="11" l="1"/>
  <c r="C122" i="11" l="1"/>
  <c r="C123" i="11" l="1"/>
  <c r="C124" i="11" l="1"/>
  <c r="C125" i="11" l="1"/>
  <c r="C126" i="11" l="1"/>
  <c r="C127" i="11" l="1"/>
  <c r="C128" i="11" l="1"/>
  <c r="C129" i="11" l="1"/>
  <c r="C130" i="11" l="1"/>
  <c r="C131" i="11" l="1"/>
  <c r="C132" i="11" l="1"/>
  <c r="C133" i="11" l="1"/>
  <c r="C134" i="11" l="1"/>
  <c r="C135" i="11" l="1"/>
  <c r="C136" i="11" l="1"/>
  <c r="C137" i="11" l="1"/>
  <c r="C138" i="11" l="1"/>
  <c r="C139" i="11" l="1"/>
  <c r="C140" i="11" l="1"/>
  <c r="C141" i="11" l="1"/>
  <c r="C142" i="11" l="1"/>
  <c r="C143" i="11" l="1"/>
  <c r="C144" i="11" l="1"/>
  <c r="C145" i="11" l="1"/>
  <c r="C146" i="11" l="1"/>
  <c r="C147" i="11" l="1"/>
  <c r="C148" i="11" l="1"/>
  <c r="C149" i="11" l="1"/>
  <c r="C150" i="11" l="1"/>
  <c r="C151" i="11" l="1"/>
  <c r="C152" i="11" l="1"/>
  <c r="C153" i="11" l="1"/>
  <c r="C154" i="11" l="1"/>
  <c r="C155" i="11" l="1"/>
  <c r="C156" i="11" l="1"/>
  <c r="C157" i="11" l="1"/>
  <c r="C158" i="11" l="1"/>
  <c r="C159" i="11" l="1"/>
  <c r="C160" i="11" l="1"/>
  <c r="C161" i="11" l="1"/>
  <c r="C162" i="11" l="1"/>
  <c r="C163" i="11" l="1"/>
  <c r="C164" i="11" l="1"/>
  <c r="C165" i="11" l="1"/>
  <c r="C166" i="11" l="1"/>
  <c r="C167" i="11" l="1"/>
  <c r="C168" i="11" l="1"/>
  <c r="C169" i="11" l="1"/>
  <c r="C170" i="11" l="1"/>
  <c r="C171" i="11" l="1"/>
  <c r="C172" i="11" l="1"/>
  <c r="C173" i="11" l="1"/>
  <c r="C174" i="11" l="1"/>
  <c r="C175" i="11" l="1"/>
  <c r="C176" i="11" l="1"/>
  <c r="C177" i="11" l="1"/>
  <c r="C178" i="11" l="1"/>
  <c r="C179" i="11" l="1"/>
  <c r="C180" i="11" l="1"/>
  <c r="C181" i="11" l="1"/>
  <c r="C182" i="11" l="1"/>
  <c r="C183" i="11" l="1"/>
  <c r="C184" i="11" l="1"/>
  <c r="C185" i="11" l="1"/>
  <c r="C186" i="11" l="1"/>
  <c r="C187" i="11" l="1"/>
  <c r="C188" i="11" l="1"/>
  <c r="C189" i="11" l="1"/>
  <c r="C190" i="11" l="1"/>
  <c r="C191" i="11" l="1"/>
  <c r="C192" i="11" l="1"/>
  <c r="C193" i="11" l="1"/>
  <c r="C194" i="11" l="1"/>
  <c r="C195" i="11" l="1"/>
  <c r="C196" i="11" l="1"/>
  <c r="C197" i="11" l="1"/>
  <c r="C198" i="11" l="1"/>
  <c r="C199" i="11" l="1"/>
  <c r="C200" i="11" l="1"/>
  <c r="C201" i="11" l="1"/>
  <c r="C202" i="11" l="1"/>
  <c r="C203" i="11" l="1"/>
  <c r="C204" i="11" l="1"/>
  <c r="C205" i="11" l="1"/>
  <c r="C206" i="11" l="1"/>
  <c r="C207" i="11" l="1"/>
  <c r="C208" i="11" l="1"/>
  <c r="C209" i="11" l="1"/>
  <c r="C210" i="11" l="1"/>
  <c r="C211" i="11" l="1"/>
  <c r="C212" i="11" l="1"/>
  <c r="C213" i="11" l="1"/>
  <c r="C214" i="11" l="1"/>
  <c r="C215" i="11" l="1"/>
  <c r="C216" i="11" l="1"/>
  <c r="C217" i="11" l="1"/>
  <c r="C218" i="11" l="1"/>
  <c r="C219" i="11" l="1"/>
  <c r="C220" i="11" l="1"/>
  <c r="C221" i="11" l="1"/>
  <c r="C222" i="11" l="1"/>
  <c r="C223" i="11" l="1"/>
  <c r="C206" i="9"/>
  <c r="C207" i="9" l="1"/>
  <c r="C201" i="21" s="1"/>
  <c r="C224" i="11"/>
  <c r="C225" i="11" l="1"/>
  <c r="C208" i="9"/>
  <c r="C202" i="21" s="1"/>
  <c r="C209" i="9" l="1"/>
  <c r="C203" i="21" s="1"/>
  <c r="C226" i="11"/>
  <c r="C227" i="11" l="1"/>
  <c r="C210" i="9"/>
  <c r="C204" i="21" s="1"/>
  <c r="C211" i="9" l="1"/>
  <c r="C205" i="21" s="1"/>
  <c r="C228" i="11"/>
  <c r="C229" i="11" l="1"/>
  <c r="C212" i="9"/>
  <c r="C206" i="21" s="1"/>
  <c r="C213" i="9" l="1"/>
  <c r="C207" i="21" s="1"/>
  <c r="C230" i="11"/>
  <c r="C231" i="11" l="1"/>
  <c r="C214" i="9"/>
  <c r="C208" i="21" s="1"/>
  <c r="C215" i="9" l="1"/>
  <c r="C209" i="21" s="1"/>
  <c r="C232" i="11"/>
  <c r="C233" i="11" l="1"/>
  <c r="C216" i="9"/>
  <c r="C210" i="21" s="1"/>
  <c r="C217" i="9" l="1"/>
  <c r="C211" i="21" s="1"/>
  <c r="C234" i="11"/>
  <c r="C235" i="11" l="1"/>
  <c r="C218" i="9"/>
  <c r="C212" i="21" s="1"/>
  <c r="C219" i="9" l="1"/>
  <c r="C213" i="21" s="1"/>
  <c r="C236" i="11"/>
  <c r="C237" i="11" l="1"/>
  <c r="C220" i="9"/>
  <c r="C214" i="21" s="1"/>
  <c r="C221" i="9" l="1"/>
  <c r="C215" i="21" s="1"/>
  <c r="C238" i="11"/>
  <c r="C239" i="11" l="1"/>
  <c r="C222" i="9"/>
  <c r="C216" i="21" s="1"/>
  <c r="C223" i="9" l="1"/>
  <c r="C217" i="21" s="1"/>
  <c r="C240" i="11"/>
  <c r="C241" i="11" l="1"/>
  <c r="C224" i="9"/>
  <c r="C218" i="21" s="1"/>
  <c r="C225" i="9" l="1"/>
  <c r="C219" i="21" s="1"/>
  <c r="C242" i="11"/>
  <c r="C243" i="11" l="1"/>
  <c r="C226" i="9"/>
  <c r="C227" i="9" l="1"/>
  <c r="C244" i="11"/>
  <c r="C245" i="11" l="1"/>
  <c r="C228" i="9"/>
  <c r="C229" i="9" l="1"/>
  <c r="C246" i="11"/>
  <c r="C247" i="11" l="1"/>
  <c r="C230" i="9"/>
  <c r="C231" i="9" l="1"/>
  <c r="C248" i="11"/>
  <c r="C249" i="11" l="1"/>
  <c r="C232" i="9"/>
  <c r="C233" i="9" l="1"/>
  <c r="C250" i="11"/>
  <c r="C251" i="11" l="1"/>
  <c r="C234" i="9"/>
  <c r="C235" i="9" l="1"/>
  <c r="C252" i="11"/>
  <c r="C253" i="11" l="1"/>
  <c r="C236" i="9"/>
  <c r="C237" i="9" l="1"/>
  <c r="C254" i="11"/>
  <c r="C255" i="11" l="1"/>
  <c r="C238" i="9"/>
  <c r="C239" i="9" l="1"/>
  <c r="C256" i="11"/>
  <c r="C257" i="11" l="1"/>
  <c r="C240" i="9"/>
  <c r="C241" i="9" l="1"/>
  <c r="C258" i="11"/>
  <c r="C259" i="11" l="1"/>
  <c r="C242" i="9"/>
  <c r="C243" i="9" l="1"/>
  <c r="C260" i="11"/>
  <c r="C261" i="11" l="1"/>
  <c r="C244" i="9"/>
  <c r="C245" i="9" l="1"/>
  <c r="C262" i="11"/>
  <c r="C263" i="11" l="1"/>
  <c r="C246" i="9"/>
  <c r="C247" i="9" l="1"/>
  <c r="C264" i="11"/>
  <c r="C265" i="11" l="1"/>
  <c r="C248" i="9"/>
  <c r="C249" i="9" l="1"/>
  <c r="C266" i="11"/>
  <c r="C267" i="11" l="1"/>
  <c r="C250" i="9"/>
  <c r="C251" i="9" l="1"/>
  <c r="C268" i="11"/>
  <c r="C269" i="11" l="1"/>
  <c r="C252" i="9"/>
  <c r="C253" i="9" l="1"/>
  <c r="C270" i="11"/>
  <c r="C271" i="11" l="1"/>
  <c r="C254" i="9"/>
  <c r="C255" i="9" l="1"/>
  <c r="C272" i="11"/>
  <c r="C273" i="11" l="1"/>
  <c r="C256" i="9"/>
  <c r="C257" i="9" l="1"/>
  <c r="C274" i="11"/>
  <c r="C275" i="11" l="1"/>
  <c r="C258" i="9"/>
  <c r="C259" i="9" l="1"/>
  <c r="C276" i="11"/>
  <c r="C277" i="11" l="1"/>
  <c r="C260" i="9"/>
  <c r="C261" i="9" l="1"/>
  <c r="C278" i="11"/>
  <c r="C279" i="11" l="1"/>
  <c r="C262" i="9"/>
  <c r="C263" i="9" l="1"/>
  <c r="C280" i="11"/>
  <c r="C281" i="11" l="1"/>
  <c r="C264" i="9"/>
  <c r="C265" i="9" l="1"/>
  <c r="C282" i="11"/>
  <c r="C283" i="11" l="1"/>
  <c r="C266" i="9"/>
  <c r="C267" i="9" l="1"/>
  <c r="C284" i="11"/>
  <c r="C285" i="11" l="1"/>
  <c r="C268" i="9"/>
  <c r="C269" i="9" l="1"/>
  <c r="C286" i="11"/>
  <c r="C287" i="11" l="1"/>
  <c r="C270" i="9"/>
  <c r="C271" i="9" l="1"/>
  <c r="C288" i="11"/>
  <c r="C289" i="11" l="1"/>
  <c r="C272" i="9"/>
  <c r="C273" i="9" l="1"/>
  <c r="C290" i="11"/>
  <c r="C291" i="11" l="1"/>
  <c r="C274" i="9"/>
  <c r="C275" i="9" l="1"/>
  <c r="C292" i="11"/>
  <c r="C293" i="11" l="1"/>
  <c r="C276" i="9"/>
  <c r="C277" i="9" l="1"/>
  <c r="C294" i="11"/>
  <c r="C295" i="11" l="1"/>
  <c r="C278" i="9"/>
  <c r="C279" i="9" l="1"/>
  <c r="C296" i="11"/>
  <c r="C297" i="11" l="1"/>
  <c r="C280" i="9"/>
  <c r="C281" i="9" l="1"/>
  <c r="C298" i="11"/>
  <c r="C299" i="11" l="1"/>
  <c r="C282" i="9"/>
  <c r="C283" i="9" l="1"/>
  <c r="C300" i="11"/>
  <c r="C301" i="11" l="1"/>
  <c r="C284" i="9"/>
  <c r="C285" i="9" l="1"/>
  <c r="C302" i="11"/>
  <c r="C303" i="11" l="1"/>
  <c r="C286" i="9"/>
  <c r="C304" i="11" l="1"/>
  <c r="C305" i="11" l="1"/>
  <c r="C306" i="11" l="1"/>
  <c r="C307" i="11" l="1"/>
  <c r="C308" i="11" l="1"/>
  <c r="C309" i="11" l="1"/>
  <c r="C310" i="11" l="1"/>
  <c r="C311" i="11" l="1"/>
  <c r="C312" i="11" l="1"/>
  <c r="C313" i="11" l="1"/>
  <c r="C314" i="11" l="1"/>
  <c r="C315" i="11" l="1"/>
  <c r="C316" i="11" l="1"/>
  <c r="C317" i="11" l="1"/>
  <c r="C318" i="11" l="1"/>
  <c r="C319" i="11" l="1"/>
  <c r="C320" i="11" l="1"/>
  <c r="C321" i="11" l="1"/>
  <c r="C322" i="11" l="1"/>
  <c r="C323" i="11" l="1"/>
  <c r="C324" i="11" l="1"/>
  <c r="C325" i="11" l="1"/>
  <c r="C326" i="11" l="1"/>
  <c r="C327" i="11" l="1"/>
  <c r="C328" i="11" l="1"/>
  <c r="C329" i="11" l="1"/>
  <c r="C330" i="11" l="1"/>
  <c r="C331" i="11" l="1"/>
  <c r="C332" i="11" l="1"/>
  <c r="C333" i="11" l="1"/>
  <c r="C334" i="11" l="1"/>
  <c r="C335" i="11" l="1"/>
  <c r="C336" i="11" l="1"/>
  <c r="C337" i="11" l="1"/>
  <c r="C338" i="11" l="1"/>
  <c r="C339" i="11" l="1"/>
  <c r="C340" i="11" l="1"/>
  <c r="C341" i="11" l="1"/>
  <c r="C342" i="11" l="1"/>
  <c r="C343" i="11" l="1"/>
  <c r="C344" i="11" l="1"/>
  <c r="C345" i="11" l="1"/>
  <c r="C346" i="11" l="1"/>
  <c r="C347" i="11" l="1"/>
  <c r="C348" i="11" l="1"/>
  <c r="C349" i="11" l="1"/>
  <c r="C350" i="11" l="1"/>
  <c r="C351" i="11" l="1"/>
  <c r="C352" i="11" l="1"/>
  <c r="C353" i="11" l="1"/>
  <c r="C354" i="11" l="1"/>
  <c r="C355" i="11" l="1"/>
  <c r="C356" i="11" l="1"/>
  <c r="C357" i="11" l="1"/>
  <c r="C358" i="11" l="1"/>
  <c r="C359" i="11" l="1"/>
  <c r="C360" i="11" l="1"/>
  <c r="C361" i="11" l="1"/>
  <c r="C362" i="11" l="1"/>
  <c r="C363" i="11" l="1"/>
  <c r="C364" i="11" l="1"/>
  <c r="C365" i="11" l="1"/>
  <c r="C366" i="11" l="1"/>
  <c r="C367" i="11" l="1"/>
  <c r="C368" i="11" l="1"/>
  <c r="C369" i="11" l="1"/>
  <c r="C370" i="11" l="1"/>
  <c r="C371" i="11" l="1"/>
  <c r="C372" i="11" l="1"/>
  <c r="C373" i="11" l="1"/>
  <c r="C374" i="11" l="1"/>
  <c r="C375" i="11" l="1"/>
  <c r="C376" i="11" l="1"/>
  <c r="C377" i="11" l="1"/>
  <c r="C378" i="11" l="1"/>
  <c r="C379" i="11" l="1"/>
  <c r="C380" i="11" l="1"/>
  <c r="C381" i="11" l="1"/>
  <c r="C382" i="11" l="1"/>
  <c r="C383" i="11" l="1"/>
  <c r="C384" i="11" l="1"/>
  <c r="C385" i="11" l="1"/>
  <c r="C386" i="11" l="1"/>
  <c r="C387" i="11" l="1"/>
  <c r="C388" i="11" l="1"/>
  <c r="C389" i="11" l="1"/>
  <c r="C390" i="11" l="1"/>
  <c r="C391" i="11" l="1"/>
  <c r="C392" i="11" l="1"/>
  <c r="C393" i="11" l="1"/>
  <c r="C394" i="11" l="1"/>
  <c r="C395" i="11" l="1"/>
  <c r="C396" i="11" l="1"/>
  <c r="C397" i="11" l="1"/>
  <c r="C398" i="11" l="1"/>
  <c r="C399" i="11" l="1"/>
  <c r="C400" i="11" l="1"/>
  <c r="C401" i="11" l="1"/>
  <c r="C402" i="11" l="1"/>
  <c r="C403" i="11" l="1"/>
  <c r="C404" i="11" l="1"/>
  <c r="C405" i="11" l="1"/>
  <c r="C406" i="11" l="1"/>
  <c r="C407" i="11" l="1"/>
  <c r="C408" i="11" l="1"/>
  <c r="C409" i="11" l="1"/>
  <c r="C410" i="11" l="1"/>
  <c r="C411" i="11" l="1"/>
  <c r="C412" i="11" l="1"/>
  <c r="C413" i="11" l="1"/>
  <c r="C414" i="11" l="1"/>
  <c r="C415" i="11" l="1"/>
  <c r="C416" i="11" l="1"/>
  <c r="C417" i="11" l="1"/>
  <c r="C418" i="11" l="1"/>
  <c r="C419" i="11" l="1"/>
  <c r="C420" i="11" l="1"/>
  <c r="C421" i="11" l="1"/>
  <c r="C422" i="11" l="1"/>
  <c r="C423" i="11" l="1"/>
  <c r="C424" i="11" l="1"/>
  <c r="C425" i="11" l="1"/>
  <c r="C426" i="11" l="1"/>
  <c r="C427" i="11" l="1"/>
  <c r="C428" i="11" l="1"/>
  <c r="C429" i="11" l="1"/>
  <c r="C430" i="11" l="1"/>
  <c r="C431" i="11" l="1"/>
  <c r="C432" i="11" l="1"/>
  <c r="C433" i="11" l="1"/>
  <c r="C434" i="11" l="1"/>
  <c r="C435" i="11" l="1"/>
  <c r="C436" i="11" l="1"/>
  <c r="C437" i="11" l="1"/>
  <c r="C438" i="11" l="1"/>
  <c r="C439" i="11" l="1"/>
  <c r="C440" i="11" l="1"/>
  <c r="C441" i="11" l="1"/>
  <c r="C442" i="11" l="1"/>
  <c r="C443" i="11" l="1"/>
  <c r="C444" i="11" l="1"/>
  <c r="C445" i="11" l="1"/>
  <c r="C446" i="11" l="1"/>
  <c r="C447" i="11" l="1"/>
  <c r="C448" i="11" l="1"/>
  <c r="C449" i="11" l="1"/>
  <c r="C450" i="11" l="1"/>
  <c r="C451" i="11" l="1"/>
  <c r="C452" i="11" l="1"/>
  <c r="C453" i="11" l="1"/>
  <c r="C454" i="11" l="1"/>
  <c r="C455" i="11" l="1"/>
  <c r="C456" i="11" l="1"/>
  <c r="C457" i="11" l="1"/>
  <c r="C458" i="11" l="1"/>
  <c r="C459" i="11" l="1"/>
  <c r="C460" i="11" l="1"/>
  <c r="C461" i="11" l="1"/>
  <c r="C462" i="11" l="1"/>
  <c r="C463" i="11" l="1"/>
  <c r="C464" i="11" l="1"/>
  <c r="C465" i="11" l="1"/>
  <c r="C466" i="11" l="1"/>
  <c r="C467" i="11" l="1"/>
  <c r="C468" i="11" l="1"/>
  <c r="C469" i="11" l="1"/>
  <c r="C470" i="11" l="1"/>
  <c r="C471" i="11" l="1"/>
  <c r="C472" i="11" l="1"/>
  <c r="C473" i="11" l="1"/>
  <c r="C474" i="11" l="1"/>
  <c r="C475" i="11" l="1"/>
  <c r="C476" i="11" l="1"/>
  <c r="C477" i="11" l="1"/>
  <c r="C478" i="11" l="1"/>
  <c r="C479" i="11" l="1"/>
  <c r="C480" i="11" l="1"/>
  <c r="C481" i="11" l="1"/>
  <c r="C482" i="11" l="1"/>
  <c r="C483" i="11" l="1"/>
  <c r="C484" i="11" l="1"/>
  <c r="C485" i="11" l="1"/>
  <c r="C486" i="11" l="1"/>
  <c r="C487" i="11" l="1"/>
  <c r="C488" i="11" l="1"/>
  <c r="C489" i="11" l="1"/>
  <c r="C490" i="11" l="1"/>
  <c r="C491" i="11" l="1"/>
  <c r="C492" i="11" l="1"/>
  <c r="C493" i="11" l="1"/>
  <c r="C494" i="11" l="1"/>
  <c r="C495" i="11" l="1"/>
  <c r="C496" i="11" l="1"/>
  <c r="C497" i="11" l="1"/>
  <c r="C498" i="11" l="1"/>
  <c r="C499" i="11" l="1"/>
  <c r="C500" i="11" l="1"/>
  <c r="C501" i="11" l="1"/>
  <c r="C502" i="11" l="1"/>
  <c r="C503" i="11" l="1"/>
  <c r="C504" i="11" l="1"/>
  <c r="C505" i="11" l="1"/>
  <c r="C506" i="11" l="1"/>
  <c r="C507" i="11" l="1"/>
  <c r="C508" i="11" l="1"/>
  <c r="C509" i="11" l="1"/>
  <c r="C510" i="11" l="1"/>
  <c r="C511" i="11" l="1"/>
  <c r="C512" i="11" l="1"/>
  <c r="C513" i="11" l="1"/>
  <c r="C514" i="11" l="1"/>
  <c r="C515" i="11" l="1"/>
  <c r="C516" i="11" l="1"/>
  <c r="C517" i="11" l="1"/>
  <c r="C518" i="11" l="1"/>
  <c r="C519" i="11" l="1"/>
  <c r="C520" i="11" l="1"/>
  <c r="C521" i="11" l="1"/>
  <c r="C522" i="11" l="1"/>
  <c r="C523" i="11" l="1"/>
  <c r="C524" i="11" l="1"/>
  <c r="C525" i="11" l="1"/>
  <c r="C526" i="11" l="1"/>
  <c r="C527" i="11" l="1"/>
  <c r="C528" i="11" l="1"/>
  <c r="C529" i="11" l="1"/>
  <c r="C530" i="11" l="1"/>
  <c r="C531" i="11" l="1"/>
  <c r="C532" i="11" l="1"/>
  <c r="C533" i="11" l="1"/>
  <c r="C534" i="11" l="1"/>
  <c r="C535" i="11" l="1"/>
  <c r="C536" i="11" l="1"/>
  <c r="C537" i="11" l="1"/>
  <c r="C538" i="11" l="1"/>
  <c r="C539" i="11" l="1"/>
  <c r="C540" i="11" l="1"/>
  <c r="C541" i="11" l="1"/>
  <c r="C542" i="11" l="1"/>
  <c r="C543" i="11" l="1"/>
  <c r="C544" i="11" l="1"/>
  <c r="C545" i="11" l="1"/>
  <c r="C546" i="11" l="1"/>
  <c r="C547" i="11" l="1"/>
  <c r="C548" i="11" l="1"/>
  <c r="C549" i="11" l="1"/>
  <c r="C550" i="11" l="1"/>
  <c r="C551" i="11" l="1"/>
  <c r="C552" i="11" l="1"/>
  <c r="C553" i="11" l="1"/>
  <c r="C554" i="11" l="1"/>
  <c r="C555" i="11" l="1"/>
  <c r="C556" i="11" l="1"/>
  <c r="C557" i="11" l="1"/>
  <c r="C558" i="11" l="1"/>
  <c r="C559" i="11" l="1"/>
  <c r="C560" i="11" l="1"/>
  <c r="C561" i="11" l="1"/>
  <c r="C562" i="11" l="1"/>
  <c r="C563" i="11" l="1"/>
  <c r="C564" i="11" l="1"/>
  <c r="C565" i="11" l="1"/>
  <c r="C566" i="11" l="1"/>
  <c r="C567" i="11" l="1"/>
  <c r="C568" i="11" l="1"/>
  <c r="C569" i="11" l="1"/>
  <c r="C570" i="11" l="1"/>
  <c r="C571" i="11" l="1"/>
  <c r="C572" i="11" l="1"/>
  <c r="C573" i="11" l="1"/>
  <c r="C574" i="11" l="1"/>
  <c r="C575" i="11" l="1"/>
  <c r="C576" i="11" l="1"/>
  <c r="C577" i="11" l="1"/>
  <c r="C578" i="11" l="1"/>
  <c r="C579" i="11" l="1"/>
  <c r="C580" i="11" l="1"/>
  <c r="C581" i="11" l="1"/>
  <c r="C582" i="11" l="1"/>
  <c r="C583" i="11" l="1"/>
  <c r="C584" i="11" l="1"/>
  <c r="C585" i="11" l="1"/>
  <c r="C586" i="11" l="1"/>
  <c r="C587" i="11" l="1"/>
  <c r="C588" i="11" l="1"/>
  <c r="C589" i="11" l="1"/>
  <c r="C590" i="11" l="1"/>
  <c r="C591" i="11" l="1"/>
  <c r="C592" i="11" l="1"/>
  <c r="C593" i="11" l="1"/>
  <c r="C594" i="11" l="1"/>
  <c r="C595" i="11" l="1"/>
  <c r="C596" i="11" l="1"/>
  <c r="C597" i="11" l="1"/>
  <c r="C598" i="11" l="1"/>
  <c r="C599" i="11" l="1"/>
  <c r="C600" i="11" l="1"/>
  <c r="C601" i="11" l="1"/>
  <c r="C602" i="11" l="1"/>
  <c r="C603" i="11" l="1"/>
  <c r="C604" i="11" l="1"/>
  <c r="C605" i="11" l="1"/>
  <c r="C606" i="11" l="1"/>
  <c r="C607" i="11" l="1"/>
  <c r="C608" i="11" l="1"/>
  <c r="C609" i="11" l="1"/>
  <c r="C610" i="11" l="1"/>
  <c r="C611" i="11" l="1"/>
  <c r="C612" i="11" l="1"/>
  <c r="C613" i="11" l="1"/>
  <c r="C614" i="11" l="1"/>
  <c r="C615" i="11" l="1"/>
  <c r="C616" i="11" l="1"/>
  <c r="C617" i="11" l="1"/>
  <c r="C618" i="11" l="1"/>
  <c r="C619" i="11" l="1"/>
  <c r="C620" i="11" l="1"/>
  <c r="C621" i="11" l="1"/>
  <c r="C622" i="11" l="1"/>
  <c r="C623" i="11" l="1"/>
  <c r="C624" i="11" l="1"/>
  <c r="C625" i="11" l="1"/>
  <c r="C626" i="11" l="1"/>
  <c r="C627" i="11" l="1"/>
  <c r="C628" i="11" l="1"/>
  <c r="C629" i="11" l="1"/>
  <c r="C630" i="11" l="1"/>
  <c r="C631" i="11" l="1"/>
  <c r="C632" i="11" l="1"/>
  <c r="C633" i="11" l="1"/>
  <c r="C634" i="11" l="1"/>
  <c r="C635" i="11" l="1"/>
  <c r="C636" i="11" l="1"/>
  <c r="C637" i="11" l="1"/>
  <c r="C638" i="11" l="1"/>
  <c r="C639" i="11" l="1"/>
  <c r="C640" i="11" l="1"/>
  <c r="C641" i="11" l="1"/>
  <c r="C642" i="11" l="1"/>
  <c r="C643" i="11" l="1"/>
  <c r="C644" i="11" l="1"/>
  <c r="C645" i="11" l="1"/>
  <c r="C646" i="11" l="1"/>
  <c r="C647" i="11" l="1"/>
  <c r="C648" i="11" l="1"/>
  <c r="C649" i="11" l="1"/>
  <c r="C650" i="11" l="1"/>
  <c r="C651" i="11" l="1"/>
  <c r="C652" i="11" l="1"/>
  <c r="C653" i="11" l="1"/>
  <c r="C654" i="11" l="1"/>
  <c r="C655" i="11" l="1"/>
  <c r="C656" i="11" l="1"/>
  <c r="C657" i="11" l="1"/>
  <c r="C658" i="11" l="1"/>
  <c r="C659" i="11" l="1"/>
  <c r="C660" i="11" l="1"/>
  <c r="C661" i="11" l="1"/>
  <c r="C662" i="11" l="1"/>
  <c r="C663" i="11" l="1"/>
  <c r="C664" i="11" l="1"/>
  <c r="C665" i="11" l="1"/>
  <c r="C666" i="11" l="1"/>
  <c r="C667" i="11" l="1"/>
  <c r="C668" i="11" l="1"/>
  <c r="C669" i="11" l="1"/>
  <c r="C670" i="11" l="1"/>
  <c r="C671" i="11" l="1"/>
  <c r="C672" i="11" l="1"/>
  <c r="C673" i="11" l="1"/>
  <c r="C674" i="11" l="1"/>
  <c r="C675" i="11" l="1"/>
  <c r="C676" i="11" l="1"/>
  <c r="C677" i="11" l="1"/>
  <c r="C678" i="11" l="1"/>
  <c r="C679" i="11" l="1"/>
  <c r="C680" i="11" l="1"/>
  <c r="C681" i="11" l="1"/>
  <c r="C682" i="11" l="1"/>
  <c r="C683" i="11" l="1"/>
  <c r="C684" i="11" l="1"/>
  <c r="C685" i="11" l="1"/>
  <c r="C686" i="11" l="1"/>
  <c r="C687" i="11" l="1"/>
  <c r="C688" i="11" l="1"/>
  <c r="C689" i="11" l="1"/>
  <c r="C690" i="11" l="1"/>
  <c r="C691" i="11" l="1"/>
  <c r="C692" i="11" l="1"/>
  <c r="C693" i="11" l="1"/>
  <c r="C694" i="11" l="1"/>
  <c r="C695" i="11" l="1"/>
  <c r="C696" i="11" l="1"/>
  <c r="C697" i="11" l="1"/>
  <c r="C698" i="11" l="1"/>
  <c r="C699" i="11" l="1"/>
  <c r="C700" i="11" l="1"/>
  <c r="C701" i="11" l="1"/>
  <c r="C702" i="11" l="1"/>
  <c r="C703" i="11" l="1"/>
  <c r="C704" i="11" l="1"/>
  <c r="C705" i="11" l="1"/>
  <c r="C706" i="11" l="1"/>
  <c r="C707" i="11" l="1"/>
  <c r="C708" i="11" l="1"/>
  <c r="C709" i="11" l="1"/>
  <c r="C710" i="11" l="1"/>
  <c r="C711" i="11" l="1"/>
  <c r="C712" i="11" l="1"/>
  <c r="C713" i="11" l="1"/>
  <c r="C714" i="11" l="1"/>
  <c r="C715" i="11" l="1"/>
  <c r="C716" i="11" l="1"/>
  <c r="C717" i="11" l="1"/>
  <c r="C718" i="11" l="1"/>
  <c r="C719" i="11" l="1"/>
  <c r="C720" i="11" l="1"/>
  <c r="C721" i="11" l="1"/>
  <c r="C722" i="11" l="1"/>
  <c r="C723" i="11" l="1"/>
  <c r="C724" i="11" l="1"/>
  <c r="C725" i="11" l="1"/>
  <c r="C726" i="11" l="1"/>
  <c r="C727" i="11" l="1"/>
  <c r="C728" i="11" l="1"/>
  <c r="C729" i="11" l="1"/>
  <c r="C730" i="11" l="1"/>
  <c r="C731" i="11" l="1"/>
  <c r="C732" i="11" l="1"/>
  <c r="C733" i="11" l="1"/>
  <c r="C734" i="11" l="1"/>
  <c r="C735" i="11" l="1"/>
  <c r="C736" i="11" l="1"/>
  <c r="C737" i="11" l="1"/>
  <c r="C738" i="11" l="1"/>
  <c r="C739" i="11" l="1"/>
  <c r="C740" i="11" l="1"/>
  <c r="C741" i="11" l="1"/>
  <c r="C742" i="11" l="1"/>
  <c r="C743" i="11" l="1"/>
  <c r="C744" i="11" l="1"/>
  <c r="C745" i="11" l="1"/>
  <c r="C746" i="11" l="1"/>
  <c r="C747" i="11" l="1"/>
  <c r="C748" i="11" l="1"/>
  <c r="C749" i="11" l="1"/>
  <c r="C750" i="11" l="1"/>
  <c r="C751" i="11" l="1"/>
  <c r="C752" i="11" l="1"/>
  <c r="C753" i="11" l="1"/>
  <c r="C754" i="11" l="1"/>
  <c r="C755" i="11" l="1"/>
  <c r="C756" i="11" l="1"/>
  <c r="C757" i="11" l="1"/>
  <c r="C758" i="11" l="1"/>
  <c r="C759" i="11" l="1"/>
  <c r="C760" i="11" l="1"/>
  <c r="C761" i="11" l="1"/>
  <c r="C762" i="11" l="1"/>
  <c r="C763" i="11" l="1"/>
  <c r="C764" i="11" l="1"/>
  <c r="C765" i="11" l="1"/>
  <c r="C766" i="11" l="1"/>
  <c r="C767" i="11" l="1"/>
  <c r="C768" i="11" l="1"/>
  <c r="C769" i="11" l="1"/>
  <c r="C770" i="11" l="1"/>
  <c r="C771" i="11" l="1"/>
  <c r="C772" i="11" l="1"/>
  <c r="C773" i="11" l="1"/>
  <c r="C774" i="11" l="1"/>
  <c r="C775" i="11" l="1"/>
  <c r="C776" i="11" l="1"/>
  <c r="C777" i="11" l="1"/>
  <c r="C778" i="11" l="1"/>
  <c r="C779" i="11" l="1"/>
  <c r="C780" i="11" l="1"/>
  <c r="C781" i="11" l="1"/>
  <c r="C782" i="11" l="1"/>
  <c r="C783" i="11" l="1"/>
  <c r="C784" i="11" l="1"/>
  <c r="C785" i="11" l="1"/>
  <c r="C786" i="11" l="1"/>
  <c r="C787" i="11" l="1"/>
  <c r="C788" i="11" l="1"/>
  <c r="C789" i="11" l="1"/>
  <c r="C790" i="11" l="1"/>
  <c r="C791" i="11" l="1"/>
  <c r="C792" i="11" l="1"/>
  <c r="C793" i="11" l="1"/>
  <c r="C794" i="11" l="1"/>
  <c r="C795" i="11" l="1"/>
  <c r="C796" i="11" l="1"/>
  <c r="C797" i="11" l="1"/>
  <c r="C798" i="11" l="1"/>
  <c r="C799" i="11" l="1"/>
  <c r="C800" i="11" l="1"/>
  <c r="C801" i="11" l="1"/>
  <c r="C802" i="11" l="1"/>
  <c r="C803" i="11" l="1"/>
  <c r="C804" i="11" l="1"/>
  <c r="C805" i="11" l="1"/>
  <c r="C806" i="11" l="1"/>
  <c r="C807" i="11" l="1"/>
  <c r="C808" i="11" l="1"/>
  <c r="C809" i="11" l="1"/>
  <c r="C810" i="11" l="1"/>
  <c r="C811" i="11" l="1"/>
  <c r="C812" i="11" l="1"/>
  <c r="C813" i="11" l="1"/>
  <c r="C814" i="11" l="1"/>
  <c r="C815" i="11" l="1"/>
  <c r="C816" i="11" l="1"/>
  <c r="C817" i="11" l="1"/>
  <c r="C818" i="11" l="1"/>
  <c r="C819" i="11" l="1"/>
  <c r="C820" i="11" l="1"/>
  <c r="C821" i="11" l="1"/>
  <c r="C822" i="11" l="1"/>
  <c r="C823" i="11" l="1"/>
  <c r="C824" i="11" l="1"/>
  <c r="C825" i="11" l="1"/>
  <c r="C826" i="11" l="1"/>
  <c r="C827" i="11" l="1"/>
  <c r="C828" i="11" l="1"/>
  <c r="C829" i="11" l="1"/>
  <c r="C830" i="11" l="1"/>
  <c r="C831" i="11" l="1"/>
  <c r="C832" i="11" l="1"/>
  <c r="C833" i="11" l="1"/>
  <c r="C834" i="11" l="1"/>
  <c r="C835" i="11" l="1"/>
  <c r="C836" i="11" l="1"/>
  <c r="C837" i="11" l="1"/>
  <c r="C838" i="11" l="1"/>
  <c r="C839" i="11" l="1"/>
  <c r="C840" i="11" l="1"/>
  <c r="C841" i="11" l="1"/>
  <c r="C842" i="11" l="1"/>
  <c r="C843" i="11" l="1"/>
  <c r="C844" i="11" l="1"/>
  <c r="C845" i="11" l="1"/>
  <c r="C846" i="11" l="1"/>
  <c r="C847" i="11" l="1"/>
  <c r="C848" i="11" l="1"/>
  <c r="C849" i="11" l="1"/>
  <c r="C850" i="11" l="1"/>
  <c r="C851" i="11" l="1"/>
  <c r="C852" i="11" l="1"/>
  <c r="C853" i="11" l="1"/>
  <c r="C854" i="11" l="1"/>
  <c r="C855" i="11" l="1"/>
  <c r="C856" i="11" l="1"/>
  <c r="C857" i="11" l="1"/>
  <c r="C858" i="11" l="1"/>
  <c r="C859" i="11" l="1"/>
  <c r="C860" i="11" l="1"/>
  <c r="C861" i="11" l="1"/>
  <c r="C862" i="11" l="1"/>
  <c r="C863" i="11" l="1"/>
  <c r="C864" i="11" l="1"/>
  <c r="C865" i="11" l="1"/>
  <c r="C866" i="11" l="1"/>
  <c r="C867" i="11" l="1"/>
  <c r="C868" i="11" l="1"/>
  <c r="C869" i="11" l="1"/>
  <c r="C870" i="11" l="1"/>
  <c r="C871" i="11" l="1"/>
  <c r="C872" i="11" l="1"/>
  <c r="C873" i="11" l="1"/>
  <c r="C874" i="11" l="1"/>
  <c r="C875" i="11" l="1"/>
  <c r="C876" i="11" l="1"/>
  <c r="C877" i="11" l="1"/>
  <c r="C878" i="11" l="1"/>
  <c r="C879" i="11" l="1"/>
  <c r="C880" i="11" l="1"/>
  <c r="C881" i="11" l="1"/>
  <c r="C882" i="11" l="1"/>
  <c r="C883" i="11" l="1"/>
  <c r="C884" i="11" l="1"/>
  <c r="C885" i="11" l="1"/>
  <c r="C886" i="11" l="1"/>
  <c r="C887" i="11" l="1"/>
  <c r="C888" i="11" l="1"/>
  <c r="C889" i="11" l="1"/>
  <c r="C890" i="11" l="1"/>
  <c r="C891" i="11" l="1"/>
  <c r="C892" i="11" l="1"/>
  <c r="C893" i="11" l="1"/>
  <c r="C894" i="11" l="1"/>
  <c r="C895" i="11" l="1"/>
  <c r="C896" i="11" l="1"/>
  <c r="C897" i="11" l="1"/>
  <c r="C898" i="11" l="1"/>
  <c r="C899" i="11" l="1"/>
  <c r="C900" i="11" l="1"/>
  <c r="C901" i="11" l="1"/>
  <c r="C902" i="11" l="1"/>
  <c r="C903" i="11" l="1"/>
  <c r="C904" i="11" l="1"/>
  <c r="C905" i="11" l="1"/>
  <c r="C906" i="11" l="1"/>
  <c r="C907" i="11" l="1"/>
  <c r="C908" i="11" l="1"/>
  <c r="C909" i="11" l="1"/>
  <c r="C910" i="11" l="1"/>
  <c r="C911" i="11" l="1"/>
  <c r="C912" i="11" l="1"/>
  <c r="C913" i="11" l="1"/>
  <c r="C914" i="11" l="1"/>
  <c r="C915" i="11" l="1"/>
  <c r="C916" i="11" l="1"/>
  <c r="C917" i="11" l="1"/>
  <c r="C918" i="11" l="1"/>
  <c r="C919" i="11" l="1"/>
  <c r="C920" i="11" l="1"/>
  <c r="C921" i="11" l="1"/>
  <c r="C922" i="11" l="1"/>
  <c r="C923" i="11" l="1"/>
  <c r="C924" i="11" l="1"/>
  <c r="C925" i="11" l="1"/>
  <c r="C926" i="11" l="1"/>
  <c r="C927" i="11" l="1"/>
  <c r="C928" i="11" l="1"/>
  <c r="C929" i="11" l="1"/>
  <c r="C930" i="11" l="1"/>
  <c r="C931" i="11" l="1"/>
  <c r="C932" i="11" l="1"/>
  <c r="C933" i="11" l="1"/>
  <c r="C934" i="11" l="1"/>
  <c r="C935" i="11" l="1"/>
  <c r="C936" i="11" l="1"/>
  <c r="C937" i="11" l="1"/>
  <c r="C938" i="11" l="1"/>
  <c r="C939" i="11" l="1"/>
  <c r="C940" i="11" l="1"/>
  <c r="C941" i="11" l="1"/>
  <c r="C942" i="11" l="1"/>
  <c r="C943" i="11" l="1"/>
  <c r="C944" i="11" l="1"/>
  <c r="C945" i="11" l="1"/>
  <c r="C946" i="11" l="1"/>
  <c r="C947" i="11" l="1"/>
  <c r="C948" i="11" l="1"/>
  <c r="C949" i="11" l="1"/>
  <c r="C950" i="11" l="1"/>
  <c r="C951" i="11" l="1"/>
  <c r="C952" i="11" l="1"/>
  <c r="C953" i="11" l="1"/>
  <c r="C954" i="11" l="1"/>
  <c r="C955" i="11" l="1"/>
  <c r="C956" i="11" l="1"/>
  <c r="C957" i="11" l="1"/>
  <c r="C958" i="11" l="1"/>
  <c r="C959" i="11" l="1"/>
  <c r="C960" i="11" l="1"/>
  <c r="C961" i="11" l="1"/>
  <c r="C962" i="11" l="1"/>
  <c r="C963" i="11" l="1"/>
  <c r="C964" i="11" l="1"/>
  <c r="C965" i="11" l="1"/>
  <c r="C966" i="11" l="1"/>
  <c r="C967" i="11" l="1"/>
  <c r="C968" i="11" l="1"/>
  <c r="C969" i="11" l="1"/>
  <c r="C970" i="11" l="1"/>
  <c r="C971" i="11" l="1"/>
  <c r="C972" i="11" l="1"/>
  <c r="C973" i="11" l="1"/>
  <c r="C974" i="11" l="1"/>
  <c r="C975" i="11" l="1"/>
  <c r="C976" i="11" l="1"/>
  <c r="C977" i="11" l="1"/>
  <c r="C978" i="11" l="1"/>
  <c r="C979" i="11" l="1"/>
  <c r="C980" i="11" l="1"/>
  <c r="C981" i="11" l="1"/>
  <c r="C982" i="11" l="1"/>
  <c r="C983" i="11" l="1"/>
  <c r="C984" i="11" l="1"/>
  <c r="C985" i="11" l="1"/>
  <c r="C986" i="11" l="1"/>
  <c r="C987" i="11" l="1"/>
  <c r="C988" i="11" l="1"/>
  <c r="C989" i="11" l="1"/>
  <c r="C990" i="11" l="1"/>
  <c r="C991" i="11" l="1"/>
  <c r="C992" i="11" l="1"/>
  <c r="C993" i="11" l="1"/>
  <c r="C994" i="11" l="1"/>
  <c r="C995" i="11" l="1"/>
  <c r="C996" i="11" l="1"/>
  <c r="C997" i="11" l="1"/>
  <c r="C998" i="11" l="1"/>
  <c r="C999" i="11" l="1"/>
  <c r="C1000" i="11" l="1"/>
  <c r="C1001" i="11" l="1"/>
  <c r="C1002" i="11" l="1"/>
  <c r="C1003" i="11" l="1"/>
  <c r="C1004" i="11" l="1"/>
  <c r="C1005" i="11" l="1"/>
  <c r="C1006" i="11" l="1"/>
  <c r="C1007" i="11" l="1"/>
  <c r="C1008" i="11" l="1"/>
  <c r="C1009" i="11" l="1"/>
  <c r="C1010" i="11" l="1"/>
  <c r="D67" i="20" l="1"/>
  <c r="D68" i="20"/>
  <c r="K130" i="17" l="1"/>
  <c r="O128" i="17" l="1"/>
  <c r="J130" i="17" l="1"/>
  <c r="O129" i="17"/>
  <c r="O130" i="17" s="1"/>
  <c r="A132" i="17" l="1"/>
  <c r="D4" i="17" l="1"/>
  <c r="J11" i="10" s="1"/>
  <c r="BU246" i="9" l="1"/>
  <c r="BU262" i="9"/>
  <c r="BU226" i="9"/>
  <c r="BU269" i="9"/>
  <c r="BU236" i="9"/>
  <c r="BU237" i="9"/>
  <c r="BN224" i="9"/>
  <c r="BD262" i="9"/>
  <c r="BF262" i="9"/>
  <c r="CG262" i="9"/>
  <c r="CH262" i="9" s="1"/>
  <c r="CN219" i="9"/>
  <c r="CO219" i="9" a="1"/>
  <c r="CO219" i="9" s="1"/>
  <c r="CN276" i="9"/>
  <c r="CO276" i="9" a="1"/>
  <c r="CO276" i="9" s="1"/>
  <c r="CN243" i="9"/>
  <c r="CO243" i="9" a="1"/>
  <c r="CO243" i="9" s="1"/>
  <c r="CN259" i="9"/>
  <c r="CO259" i="9" a="1"/>
  <c r="CO259" i="9" s="1"/>
  <c r="CN251" i="9"/>
  <c r="CO251" i="9" a="1"/>
  <c r="CO251" i="9" s="1"/>
  <c r="CN272" i="9"/>
  <c r="CO272" i="9" a="1"/>
  <c r="CO272" i="9" s="1"/>
  <c r="CN284" i="9"/>
  <c r="CO284" i="9" a="1"/>
  <c r="CO284" i="9" s="1"/>
  <c r="BU224" i="9"/>
  <c r="BN263" i="9"/>
  <c r="BU277" i="9"/>
  <c r="CG226" i="9"/>
  <c r="CH226" i="9" s="1"/>
  <c r="BD226" i="9"/>
  <c r="BF226" i="9"/>
  <c r="BN237" i="9"/>
  <c r="CN256" i="9"/>
  <c r="CO256" i="9" a="1"/>
  <c r="CO256" i="9" s="1"/>
  <c r="CN238" i="9"/>
  <c r="CO238" i="9" a="1"/>
  <c r="CO238" i="9" s="1"/>
  <c r="CN263" i="9"/>
  <c r="CO263" i="9" a="1"/>
  <c r="CO263" i="9" s="1"/>
  <c r="BF264" i="9"/>
  <c r="BN276" i="9"/>
  <c r="BN236" i="9"/>
  <c r="CN244" i="9"/>
  <c r="CO244" i="9" a="1"/>
  <c r="CO244" i="9" s="1"/>
  <c r="CN240" i="9"/>
  <c r="CO240" i="9" a="1"/>
  <c r="CO240" i="9" s="1"/>
  <c r="CN246" i="9"/>
  <c r="CO246" i="9" a="1"/>
  <c r="CO246" i="9" s="1"/>
  <c r="CN283" i="9"/>
  <c r="CO283" i="9" a="1"/>
  <c r="CO283" i="9" s="1"/>
  <c r="BU217" i="9"/>
  <c r="BN269" i="9"/>
  <c r="CN280" i="9"/>
  <c r="CO280" i="9" a="1"/>
  <c r="CO280" i="9" s="1"/>
  <c r="CN261" i="9"/>
  <c r="CO261" i="9" a="1"/>
  <c r="CO261" i="9" s="1"/>
  <c r="BF236" i="9"/>
  <c r="CG236" i="9"/>
  <c r="CH236" i="9" s="1"/>
  <c r="BD236" i="9"/>
  <c r="BF263" i="9"/>
  <c r="BF217" i="9"/>
  <c r="CN213" i="9"/>
  <c r="CO213" i="9" a="1"/>
  <c r="CO213" i="9" s="1"/>
  <c r="CN268" i="9"/>
  <c r="CO268" i="9" a="1"/>
  <c r="CO268" i="9" s="1"/>
  <c r="CN235" i="9"/>
  <c r="CO235" i="9" a="1"/>
  <c r="CO235" i="9" s="1"/>
  <c r="CN277" i="9"/>
  <c r="CO277" i="9" a="1"/>
  <c r="CO277" i="9" s="1"/>
  <c r="BN262" i="9"/>
  <c r="BN226" i="9"/>
  <c r="BF219" i="9"/>
  <c r="CN273" i="9"/>
  <c r="CO273" i="9" a="1"/>
  <c r="CO273" i="9" s="1"/>
  <c r="CN242" i="9"/>
  <c r="CO242" i="9" a="1"/>
  <c r="CO242" i="9" s="1"/>
  <c r="CN220" i="9"/>
  <c r="CO220" i="9" a="1"/>
  <c r="CO220" i="9" s="1"/>
  <c r="CN278" i="9"/>
  <c r="CO278" i="9" a="1"/>
  <c r="CO278" i="9" s="1"/>
  <c r="CN227" i="9"/>
  <c r="CO227" i="9" a="1"/>
  <c r="CO227" i="9" s="1"/>
  <c r="CN257" i="9"/>
  <c r="CO257" i="9" a="1"/>
  <c r="CO257" i="9" s="1"/>
  <c r="CN265" i="9"/>
  <c r="CO265" i="9" a="1"/>
  <c r="CO265" i="9" s="1"/>
  <c r="CN234" i="9"/>
  <c r="CO234" i="9" a="1"/>
  <c r="CO234" i="9" s="1"/>
  <c r="BD269" i="9"/>
  <c r="BF269" i="9"/>
  <c r="CG269" i="9"/>
  <c r="CH269" i="9" s="1"/>
  <c r="CN248" i="9"/>
  <c r="CO248" i="9" a="1"/>
  <c r="CO248" i="9" s="1"/>
  <c r="CN286" i="9"/>
  <c r="CO286" i="9" a="1"/>
  <c r="CO286" i="9" s="1"/>
  <c r="CN217" i="9"/>
  <c r="CO217" i="9" a="1"/>
  <c r="CO217" i="9" s="1"/>
  <c r="CN282" i="9"/>
  <c r="CO282" i="9" a="1"/>
  <c r="CO282" i="9" s="1"/>
  <c r="BU259" i="9"/>
  <c r="BN285" i="9"/>
  <c r="BU251" i="9"/>
  <c r="BN266" i="9"/>
  <c r="BN215" i="9"/>
  <c r="BN277" i="9"/>
  <c r="BN281" i="9"/>
  <c r="BU218" i="9"/>
  <c r="BN270" i="9"/>
  <c r="BF230" i="9"/>
  <c r="BN230" i="9"/>
  <c r="BN221" i="9"/>
  <c r="BU264" i="9"/>
  <c r="BN250" i="9"/>
  <c r="BU250" i="9"/>
  <c r="BN213" i="9"/>
  <c r="BN222" i="9"/>
  <c r="BN249" i="9" l="1"/>
  <c r="BU265" i="9"/>
  <c r="BN258" i="9"/>
  <c r="BN219" i="9"/>
  <c r="BU233" i="9"/>
  <c r="BN244" i="9"/>
  <c r="BN251" i="9"/>
  <c r="BU245" i="9"/>
  <c r="BN247" i="9"/>
  <c r="BU235" i="9"/>
  <c r="BN232" i="9"/>
  <c r="BU283" i="9"/>
  <c r="BU256" i="9"/>
  <c r="BN283" i="9"/>
  <c r="BU239" i="9"/>
  <c r="BN271" i="9"/>
  <c r="BN214" i="9"/>
  <c r="BN280" i="9"/>
  <c r="BN255" i="9"/>
  <c r="BU220" i="9"/>
  <c r="BN233" i="9"/>
  <c r="BU241" i="9"/>
  <c r="BN223" i="9"/>
  <c r="BF232" i="9"/>
  <c r="BU242" i="9"/>
  <c r="BN254" i="9"/>
  <c r="BD286" i="9"/>
  <c r="BU279" i="9"/>
  <c r="BN278" i="9"/>
  <c r="BN243" i="9"/>
  <c r="BU254" i="9"/>
  <c r="BN275" i="9"/>
  <c r="BU229" i="9"/>
  <c r="BN273" i="9"/>
  <c r="BU267" i="9"/>
  <c r="BN248" i="9"/>
  <c r="BN256" i="9"/>
  <c r="BN253" i="9"/>
  <c r="BU225" i="9"/>
  <c r="BU223" i="9"/>
  <c r="BD256" i="9"/>
  <c r="CG256" i="9"/>
  <c r="CH256" i="9" s="1"/>
  <c r="BF256" i="9"/>
  <c r="BN229" i="9"/>
  <c r="BF225" i="9"/>
  <c r="CG225" i="9"/>
  <c r="CH225" i="9" s="1"/>
  <c r="BD225" i="9"/>
  <c r="BN220" i="9"/>
  <c r="BU268" i="9"/>
  <c r="BN241" i="9"/>
  <c r="BU221" i="9"/>
  <c r="BN242" i="9"/>
  <c r="BU252" i="9"/>
  <c r="BF272" i="9"/>
  <c r="BN240" i="9"/>
  <c r="BU275" i="9"/>
  <c r="CN237" i="9"/>
  <c r="CO237" i="9" a="1"/>
  <c r="CO237" i="9" s="1"/>
  <c r="CN224" i="9"/>
  <c r="CO224" i="9" a="1"/>
  <c r="CO224" i="9" s="1"/>
  <c r="CN214" i="9"/>
  <c r="CO214" i="9" a="1"/>
  <c r="CO214" i="9" s="1"/>
  <c r="CN225" i="9"/>
  <c r="CO225" i="9" a="1"/>
  <c r="CO225" i="9" s="1"/>
  <c r="CN253" i="9"/>
  <c r="CO253" i="9" a="1"/>
  <c r="CO253" i="9" s="1"/>
  <c r="CN229" i="9"/>
  <c r="CO229" i="9" a="1"/>
  <c r="CO229" i="9" s="1"/>
  <c r="CG280" i="9"/>
  <c r="CH280" i="9" s="1"/>
  <c r="BF280" i="9"/>
  <c r="BD280" i="9"/>
  <c r="CG274" i="9"/>
  <c r="CH274" i="9" s="1"/>
  <c r="BF274" i="9"/>
  <c r="BD274" i="9"/>
  <c r="BU273" i="9"/>
  <c r="BN260" i="9"/>
  <c r="CG271" i="9"/>
  <c r="CH271" i="9" s="1"/>
  <c r="BD271" i="9"/>
  <c r="BF271" i="9"/>
  <c r="CG244" i="9"/>
  <c r="CH244" i="9" s="1"/>
  <c r="BD244" i="9"/>
  <c r="BF244" i="9"/>
  <c r="BF246" i="9"/>
  <c r="BN235" i="9"/>
  <c r="BN279" i="9"/>
  <c r="BU240" i="9"/>
  <c r="CG215" i="9"/>
  <c r="CH215" i="9" s="1"/>
  <c r="BF215" i="9"/>
  <c r="BD215" i="9"/>
  <c r="BD224" i="9"/>
  <c r="CG224" i="9"/>
  <c r="CH224" i="9" s="1"/>
  <c r="BF224" i="9"/>
  <c r="CN279" i="9"/>
  <c r="CO279" i="9" a="1"/>
  <c r="CO279" i="9" s="1"/>
  <c r="CN270" i="9"/>
  <c r="CO270" i="9" a="1"/>
  <c r="CO270" i="9" s="1"/>
  <c r="CN262" i="9"/>
  <c r="CO262" i="9" a="1"/>
  <c r="CO262" i="9" s="1"/>
  <c r="BD238" i="9"/>
  <c r="CG238" i="9"/>
  <c r="CH238" i="9" s="1"/>
  <c r="BF238" i="9"/>
  <c r="BF243" i="9"/>
  <c r="BD243" i="9"/>
  <c r="CG243" i="9"/>
  <c r="CH243" i="9" s="1"/>
  <c r="BF277" i="9"/>
  <c r="BN257" i="9"/>
  <c r="BF245" i="9"/>
  <c r="BD245" i="9"/>
  <c r="CG245" i="9"/>
  <c r="CH245" i="9" s="1"/>
  <c r="BU272" i="9"/>
  <c r="BU281" i="9"/>
  <c r="BU257" i="9"/>
  <c r="CN216" i="9"/>
  <c r="CO216" i="9" a="1"/>
  <c r="CO216" i="9" s="1"/>
  <c r="CN236" i="9"/>
  <c r="CO236" i="9" a="1"/>
  <c r="CO236" i="9" s="1"/>
  <c r="CN221" i="9"/>
  <c r="CO221" i="9" a="1"/>
  <c r="CO221" i="9" s="1"/>
  <c r="CG235" i="9"/>
  <c r="CH235" i="9" s="1"/>
  <c r="BD235" i="9"/>
  <c r="BF235" i="9"/>
  <c r="BF237" i="9"/>
  <c r="BD237" i="9"/>
  <c r="CG237" i="9"/>
  <c r="CH237" i="9" s="1"/>
  <c r="CG260" i="9"/>
  <c r="CH260" i="9" s="1"/>
  <c r="BD260" i="9"/>
  <c r="BF260" i="9"/>
  <c r="BU286" i="9"/>
  <c r="BN267" i="9"/>
  <c r="BN246" i="9"/>
  <c r="BF254" i="9"/>
  <c r="CG254" i="9"/>
  <c r="CH254" i="9" s="1"/>
  <c r="BD254" i="9"/>
  <c r="CG241" i="9"/>
  <c r="CH241" i="9" s="1"/>
  <c r="BD241" i="9"/>
  <c r="BF241" i="9"/>
  <c r="BU248" i="9"/>
  <c r="BN272" i="9"/>
  <c r="BD231" i="9"/>
  <c r="BF231" i="9"/>
  <c r="CG231" i="9"/>
  <c r="CH231" i="9" s="1"/>
  <c r="BU278" i="9"/>
  <c r="BU232" i="9"/>
  <c r="BD270" i="9"/>
  <c r="CG270" i="9"/>
  <c r="CH270" i="9" s="1"/>
  <c r="BF270" i="9"/>
  <c r="BN234" i="9"/>
  <c r="BF228" i="9"/>
  <c r="CN245" i="9"/>
  <c r="CO245" i="9" a="1"/>
  <c r="CO245" i="9" s="1"/>
  <c r="BF234" i="9"/>
  <c r="BD248" i="9"/>
  <c r="BF248" i="9"/>
  <c r="CG248" i="9"/>
  <c r="CH248" i="9" s="1"/>
  <c r="BU253" i="9"/>
  <c r="BF266" i="9"/>
  <c r="BD266" i="9"/>
  <c r="CG266" i="9"/>
  <c r="CH266" i="9" s="1"/>
  <c r="BN252" i="9"/>
  <c r="BF251" i="9"/>
  <c r="BD251" i="9"/>
  <c r="CG251" i="9"/>
  <c r="CH251" i="9" s="1"/>
  <c r="BU213" i="9"/>
  <c r="BU215" i="9"/>
  <c r="BU284" i="9"/>
  <c r="BU234" i="9"/>
  <c r="CG214" i="9"/>
  <c r="CH214" i="9" s="1"/>
  <c r="BD214" i="9"/>
  <c r="BF214" i="9"/>
  <c r="BU212" i="9"/>
  <c r="CN230" i="9"/>
  <c r="CO230" i="9" a="1"/>
  <c r="CO230" i="9" s="1"/>
  <c r="CN275" i="9"/>
  <c r="CO275" i="9" a="1"/>
  <c r="CO275" i="9" s="1"/>
  <c r="CN226" i="9"/>
  <c r="CO226" i="9" a="1"/>
  <c r="CO226" i="9" s="1"/>
  <c r="CN222" i="9"/>
  <c r="CO222" i="9" a="1"/>
  <c r="CO222" i="9" s="1"/>
  <c r="CN281" i="9"/>
  <c r="CO281" i="9" a="1"/>
  <c r="CO281" i="9" s="1"/>
  <c r="BU280" i="9"/>
  <c r="BD250" i="9"/>
  <c r="BD240" i="9"/>
  <c r="BF240" i="9"/>
  <c r="CG240" i="9"/>
  <c r="CH240" i="9" s="1"/>
  <c r="BU261" i="9"/>
  <c r="BU222" i="9"/>
  <c r="BF218" i="9"/>
  <c r="BD218" i="9"/>
  <c r="CG218" i="9"/>
  <c r="CH218" i="9" s="1"/>
  <c r="BD253" i="9"/>
  <c r="CG253" i="9"/>
  <c r="CH253" i="9" s="1"/>
  <c r="BF253" i="9"/>
  <c r="BF220" i="9"/>
  <c r="CG220" i="9"/>
  <c r="CH220" i="9" s="1"/>
  <c r="BD220" i="9"/>
  <c r="BD257" i="9"/>
  <c r="CG257" i="9"/>
  <c r="CH257" i="9" s="1"/>
  <c r="BF257" i="9"/>
  <c r="BU255" i="9"/>
  <c r="BU247" i="9"/>
  <c r="BD239" i="9"/>
  <c r="BF239" i="9"/>
  <c r="CG239" i="9"/>
  <c r="CH239" i="9" s="1"/>
  <c r="CN239" i="9"/>
  <c r="CO239" i="9" a="1"/>
  <c r="CO239" i="9" s="1"/>
  <c r="CN228" i="9"/>
  <c r="CO228" i="9" a="1"/>
  <c r="CO228" i="9" s="1"/>
  <c r="BF249" i="9"/>
  <c r="CG249" i="9"/>
  <c r="CH249" i="9" s="1"/>
  <c r="BD249" i="9"/>
  <c r="BU230" i="9"/>
  <c r="BN284" i="9"/>
  <c r="BF279" i="9"/>
  <c r="BU266" i="9"/>
  <c r="BN231" i="9"/>
  <c r="BN216" i="9"/>
  <c r="CN269" i="9"/>
  <c r="CO269" i="9" a="1"/>
  <c r="CO269" i="9" s="1"/>
  <c r="CN260" i="9"/>
  <c r="CO260" i="9" a="1"/>
  <c r="CO260" i="9" s="1"/>
  <c r="CN231" i="9"/>
  <c r="CO231" i="9" a="1"/>
  <c r="CO231" i="9" s="1"/>
  <c r="CN223" i="9"/>
  <c r="CO223" i="9" a="1"/>
  <c r="CO223" i="9" s="1"/>
  <c r="CN254" i="9"/>
  <c r="CO254" i="9" a="1"/>
  <c r="CO254" i="9" s="1"/>
  <c r="BU249" i="9"/>
  <c r="BN286" i="9"/>
  <c r="BF273" i="9"/>
  <c r="BD273" i="9"/>
  <c r="CG273" i="9"/>
  <c r="CH273" i="9" s="1"/>
  <c r="BF284" i="9"/>
  <c r="BF276" i="9"/>
  <c r="BU219" i="9"/>
  <c r="BD258" i="9"/>
  <c r="CG258" i="9"/>
  <c r="CH258" i="9" s="1"/>
  <c r="BF258" i="9"/>
  <c r="BD252" i="9"/>
  <c r="BF252" i="9"/>
  <c r="CG252" i="9"/>
  <c r="CH252" i="9" s="1"/>
  <c r="BU285" i="9"/>
  <c r="BU214" i="9"/>
  <c r="BU271" i="9"/>
  <c r="CN247" i="9"/>
  <c r="CO247" i="9" a="1"/>
  <c r="CO247" i="9" s="1"/>
  <c r="CN212" i="9"/>
  <c r="CO212" i="9" a="1"/>
  <c r="CO212" i="9" s="1"/>
  <c r="BU260" i="9"/>
  <c r="BN274" i="9"/>
  <c r="BN227" i="9"/>
  <c r="BN245" i="9"/>
  <c r="BN268" i="9"/>
  <c r="BN225" i="9"/>
  <c r="BN261" i="9"/>
  <c r="BF213" i="9"/>
  <c r="CG213" i="9"/>
  <c r="CH213" i="9" s="1"/>
  <c r="BD213" i="9"/>
  <c r="BD281" i="9"/>
  <c r="BF281" i="9"/>
  <c r="CG281" i="9"/>
  <c r="CH281" i="9" s="1"/>
  <c r="CN258" i="9"/>
  <c r="CO258" i="9" a="1"/>
  <c r="CO258" i="9" s="1"/>
  <c r="CN267" i="9"/>
  <c r="CO267" i="9" a="1"/>
  <c r="CO267" i="9" s="1"/>
  <c r="CN241" i="9"/>
  <c r="CO241" i="9" a="1"/>
  <c r="CO241" i="9" s="1"/>
  <c r="CN232" i="9"/>
  <c r="CO232" i="9" a="1"/>
  <c r="CO232" i="9" s="1"/>
  <c r="CN266" i="9"/>
  <c r="CO266" i="9" a="1"/>
  <c r="CO266" i="9" s="1"/>
  <c r="CN218" i="9"/>
  <c r="CO218" i="9" a="1"/>
  <c r="CO218" i="9" s="1"/>
  <c r="BN259" i="9"/>
  <c r="BF250" i="9"/>
  <c r="CG232" i="9"/>
  <c r="CH232" i="9" s="1"/>
  <c r="BF267" i="9"/>
  <c r="CG267" i="9"/>
  <c r="CH267" i="9" s="1"/>
  <c r="BD267" i="9"/>
  <c r="BU238" i="9"/>
  <c r="BF222" i="9"/>
  <c r="BD222" i="9"/>
  <c r="CG222" i="9"/>
  <c r="CH222" i="9" s="1"/>
  <c r="BU243" i="9"/>
  <c r="CG228" i="9"/>
  <c r="CH228" i="9" s="1"/>
  <c r="BU231" i="9"/>
  <c r="CG247" i="9"/>
  <c r="CH247" i="9" s="1"/>
  <c r="CG282" i="9"/>
  <c r="CH282" i="9" s="1"/>
  <c r="BD282" i="9"/>
  <c r="BF282" i="9"/>
  <c r="BU228" i="9"/>
  <c r="BD275" i="9"/>
  <c r="BF275" i="9"/>
  <c r="CG275" i="9"/>
  <c r="CH275" i="9" s="1"/>
  <c r="CN255" i="9"/>
  <c r="CO255" i="9" a="1"/>
  <c r="CO255" i="9" s="1"/>
  <c r="CN250" i="9"/>
  <c r="CO250" i="9" a="1"/>
  <c r="CO250" i="9" s="1"/>
  <c r="CG286" i="9"/>
  <c r="CH286" i="9" s="1"/>
  <c r="CG250" i="9"/>
  <c r="CH250" i="9" s="1"/>
  <c r="BD232" i="9"/>
  <c r="BN238" i="9"/>
  <c r="BF261" i="9"/>
  <c r="CG261" i="9"/>
  <c r="CH261" i="9" s="1"/>
  <c r="BD261" i="9"/>
  <c r="BU274" i="9"/>
  <c r="BD278" i="9"/>
  <c r="BF278" i="9"/>
  <c r="CG278" i="9"/>
  <c r="CH278" i="9" s="1"/>
  <c r="BF259" i="9"/>
  <c r="CG259" i="9"/>
  <c r="CH259" i="9" s="1"/>
  <c r="BD259" i="9"/>
  <c r="BD227" i="9"/>
  <c r="BF227" i="9"/>
  <c r="CG227" i="9"/>
  <c r="CH227" i="9" s="1"/>
  <c r="BD268" i="9"/>
  <c r="CG268" i="9"/>
  <c r="CH268" i="9" s="1"/>
  <c r="BF268" i="9"/>
  <c r="CG283" i="9"/>
  <c r="CH283" i="9" s="1"/>
  <c r="BD283" i="9"/>
  <c r="BF283" i="9"/>
  <c r="BF242" i="9"/>
  <c r="CG242" i="9"/>
  <c r="CH242" i="9" s="1"/>
  <c r="BD242" i="9"/>
  <c r="BF223" i="9"/>
  <c r="BD223" i="9"/>
  <c r="CG223" i="9"/>
  <c r="CH223" i="9" s="1"/>
  <c r="CG255" i="9"/>
  <c r="CH255" i="9" s="1"/>
  <c r="BD255" i="9"/>
  <c r="BF255" i="9"/>
  <c r="BN265" i="9"/>
  <c r="BN239" i="9"/>
  <c r="BU258" i="9"/>
  <c r="CG285" i="9"/>
  <c r="CH285" i="9" s="1"/>
  <c r="BF285" i="9"/>
  <c r="BD285" i="9"/>
  <c r="BU270" i="9"/>
  <c r="BU282" i="9"/>
  <c r="BN212" i="9"/>
  <c r="CN264" i="9"/>
  <c r="CO264" i="9" a="1"/>
  <c r="CO264" i="9" s="1"/>
  <c r="CN249" i="9"/>
  <c r="CO249" i="9" a="1"/>
  <c r="CO249" i="9" s="1"/>
  <c r="CN233" i="9"/>
  <c r="CO233" i="9" a="1"/>
  <c r="CO233" i="9" s="1"/>
  <c r="CN215" i="9"/>
  <c r="CO215" i="9" a="1"/>
  <c r="CO215" i="9" s="1"/>
  <c r="CN252" i="9"/>
  <c r="CO252" i="9" a="1"/>
  <c r="CO252" i="9" s="1"/>
  <c r="CN271" i="9"/>
  <c r="CO271" i="9" a="1"/>
  <c r="CO271" i="9" s="1"/>
  <c r="BF286" i="9"/>
  <c r="CG230" i="9"/>
  <c r="CH230" i="9" s="1"/>
  <c r="CG229" i="9"/>
  <c r="CH229" i="9" s="1"/>
  <c r="BD229" i="9"/>
  <c r="BF229" i="9"/>
  <c r="BN218" i="9"/>
  <c r="BU227" i="9"/>
  <c r="BF221" i="9"/>
  <c r="CG221" i="9"/>
  <c r="CH221" i="9" s="1"/>
  <c r="BD221" i="9"/>
  <c r="BF216" i="9"/>
  <c r="CG216" i="9"/>
  <c r="CH216" i="9" s="1"/>
  <c r="BU244" i="9"/>
  <c r="BF265" i="9"/>
  <c r="BD265" i="9"/>
  <c r="CG265" i="9"/>
  <c r="CH265" i="9" s="1"/>
  <c r="BN282" i="9"/>
  <c r="CG212" i="9"/>
  <c r="CH212" i="9" s="1"/>
  <c r="BD212" i="9"/>
  <c r="BF212" i="9"/>
  <c r="BU216" i="9"/>
  <c r="CN285" i="9"/>
  <c r="CO285" i="9" a="1"/>
  <c r="CO285" i="9" s="1"/>
  <c r="CN274" i="9"/>
  <c r="CO274" i="9" a="1"/>
  <c r="CO274" i="9" s="1"/>
  <c r="BD230" i="9"/>
  <c r="BD234" i="9" l="1"/>
  <c r="CG277" i="9"/>
  <c r="CH277" i="9" s="1"/>
  <c r="BD277" i="9"/>
  <c r="BD216" i="9"/>
  <c r="CG234" i="9"/>
  <c r="CH234" i="9" s="1"/>
  <c r="BS259" i="9"/>
  <c r="BD279" i="9"/>
  <c r="CG279" i="9"/>
  <c r="CH279" i="9" s="1"/>
  <c r="BS212" i="9"/>
  <c r="BS263" i="9"/>
  <c r="BS234" i="9"/>
  <c r="CC246" i="9"/>
  <c r="BL219" i="9"/>
  <c r="BL264" i="9"/>
  <c r="CC276" i="9"/>
  <c r="BN228" i="9"/>
  <c r="CC217" i="9"/>
  <c r="CC236" i="9"/>
  <c r="BS258" i="9"/>
  <c r="BS272" i="9"/>
  <c r="BL223" i="9"/>
  <c r="CG246" i="9"/>
  <c r="CH246" i="9" s="1"/>
  <c r="CC269" i="9"/>
  <c r="BL217" i="9"/>
  <c r="BS216" i="9"/>
  <c r="BS236" i="9"/>
  <c r="CC277" i="9"/>
  <c r="BS239" i="9"/>
  <c r="BS226" i="9"/>
  <c r="BS284" i="9"/>
  <c r="BS246" i="9"/>
  <c r="CC271" i="9"/>
  <c r="BL262" i="9"/>
  <c r="CC262" i="9"/>
  <c r="BL276" i="9"/>
  <c r="CC215" i="9"/>
  <c r="BL277" i="9"/>
  <c r="BS224" i="9"/>
  <c r="BL275" i="9"/>
  <c r="BL263" i="9"/>
  <c r="CC240" i="9"/>
  <c r="CC252" i="9"/>
  <c r="CG263" i="9"/>
  <c r="CH263" i="9" s="1"/>
  <c r="BD263" i="9"/>
  <c r="BU263" i="9"/>
  <c r="CG284" i="9"/>
  <c r="CH284" i="9" s="1"/>
  <c r="BU276" i="9"/>
  <c r="BD276" i="9"/>
  <c r="CG276" i="9"/>
  <c r="CH276" i="9" s="1"/>
  <c r="BS228" i="9"/>
  <c r="BD284" i="9"/>
  <c r="BD228" i="9"/>
  <c r="BL239" i="9"/>
  <c r="CC226" i="9"/>
  <c r="BS276" i="9"/>
  <c r="BL226" i="9"/>
  <c r="BS269" i="9"/>
  <c r="BD233" i="9"/>
  <c r="CG233" i="9"/>
  <c r="CH233" i="9" s="1"/>
  <c r="BF233" i="9"/>
  <c r="BS252" i="9"/>
  <c r="BS240" i="9"/>
  <c r="BL265" i="9"/>
  <c r="CC228" i="9"/>
  <c r="BL247" i="9"/>
  <c r="BF247" i="9"/>
  <c r="BN264" i="9"/>
  <c r="BD264" i="9"/>
  <c r="CG264" i="9"/>
  <c r="CH264" i="9" s="1"/>
  <c r="BL250" i="9"/>
  <c r="BS281" i="9"/>
  <c r="BL269" i="9"/>
  <c r="BS279" i="9"/>
  <c r="CC275" i="9"/>
  <c r="BL236" i="9"/>
  <c r="BS262" i="9"/>
  <c r="BD247" i="9"/>
  <c r="CG272" i="9"/>
  <c r="CH272" i="9" s="1"/>
  <c r="BS237" i="9"/>
  <c r="CG219" i="9"/>
  <c r="CH219" i="9" s="1"/>
  <c r="BD219" i="9"/>
  <c r="CC237" i="9"/>
  <c r="BL233" i="9"/>
  <c r="CC224" i="9"/>
  <c r="BS243" i="9"/>
  <c r="CC259" i="9"/>
  <c r="BD217" i="9"/>
  <c r="BN217" i="9"/>
  <c r="CG217" i="9"/>
  <c r="CH217" i="9" s="1"/>
  <c r="BD246" i="9"/>
  <c r="BD272" i="9"/>
  <c r="BS232" i="9"/>
  <c r="BS274" i="9" l="1"/>
  <c r="BS223" i="9"/>
  <c r="BS255" i="9"/>
  <c r="CC260" i="9"/>
  <c r="BS283" i="9"/>
  <c r="BS220" i="9"/>
  <c r="BS231" i="9"/>
  <c r="BS225" i="9"/>
  <c r="BS230" i="9"/>
  <c r="BL238" i="9"/>
  <c r="BL268" i="9"/>
  <c r="CC247" i="9"/>
  <c r="BS260" i="9"/>
  <c r="BS227" i="9"/>
  <c r="BL241" i="9"/>
  <c r="BL251" i="9"/>
  <c r="BL256" i="9"/>
  <c r="BL285" i="9"/>
  <c r="BL282" i="9"/>
  <c r="CC231" i="9"/>
  <c r="CC279" i="9"/>
  <c r="CC284" i="9"/>
  <c r="BL243" i="9"/>
  <c r="BS270" i="9"/>
  <c r="BS221" i="9"/>
  <c r="BL234" i="9"/>
  <c r="BL283" i="9"/>
  <c r="CC235" i="9"/>
  <c r="CC258" i="9"/>
  <c r="BS244" i="9"/>
  <c r="BL274" i="9"/>
  <c r="BS245" i="9"/>
  <c r="BL254" i="9"/>
  <c r="BL232" i="9"/>
  <c r="CC239" i="9"/>
  <c r="BL281" i="9"/>
  <c r="BS265" i="9"/>
  <c r="BS264" i="9"/>
  <c r="BS251" i="9"/>
  <c r="CC221" i="9"/>
  <c r="CC225" i="9"/>
  <c r="BS242" i="9"/>
  <c r="BL227" i="9"/>
  <c r="BL229" i="9"/>
  <c r="CC238" i="9"/>
  <c r="BS261" i="9"/>
  <c r="BS248" i="9"/>
  <c r="BL231" i="9"/>
  <c r="BS256" i="9"/>
  <c r="BS273" i="9"/>
  <c r="CC256" i="9"/>
  <c r="BS215" i="9"/>
  <c r="BL271" i="9"/>
  <c r="BL249" i="9"/>
  <c r="CC222" i="9"/>
  <c r="BS238" i="9"/>
  <c r="BL222" i="9"/>
  <c r="CC213" i="9"/>
  <c r="BL258" i="9"/>
  <c r="BS277" i="9"/>
  <c r="CC220" i="9"/>
  <c r="CC248" i="9"/>
  <c r="BS241" i="9"/>
  <c r="BL242" i="9"/>
  <c r="CC281" i="9"/>
  <c r="BL266" i="9"/>
  <c r="BL214" i="9"/>
  <c r="CC223" i="9"/>
  <c r="BL216" i="9"/>
  <c r="CC244" i="9"/>
  <c r="CC266" i="9"/>
  <c r="CC285" i="9"/>
  <c r="CC219" i="9"/>
  <c r="CC230" i="9"/>
  <c r="BL261" i="9"/>
  <c r="CC229" i="9"/>
  <c r="CC245" i="9"/>
  <c r="CC214" i="9"/>
  <c r="CC264" i="9"/>
  <c r="BS286" i="9"/>
  <c r="BL244" i="9"/>
  <c r="BS218" i="9"/>
  <c r="BL284" i="9"/>
  <c r="CC233" i="9"/>
  <c r="CC242" i="9"/>
  <c r="BL279" i="9"/>
  <c r="BS219" i="9"/>
  <c r="CC282" i="9"/>
  <c r="BL257" i="9"/>
  <c r="CC243" i="9"/>
  <c r="CC278" i="9"/>
  <c r="CC274" i="9"/>
  <c r="CC249" i="9"/>
  <c r="BL253" i="9"/>
  <c r="BS268" i="9"/>
  <c r="CC227" i="9"/>
  <c r="BS282" i="9"/>
  <c r="BL213" i="9"/>
  <c r="BL252" i="9"/>
  <c r="CC255" i="9"/>
  <c r="CC232" i="9"/>
  <c r="CC216" i="9"/>
  <c r="BL245" i="9"/>
  <c r="BL230" i="9"/>
  <c r="BS213" i="9"/>
  <c r="BL218" i="9"/>
  <c r="BS233" i="9"/>
  <c r="BL272" i="9"/>
  <c r="BS275" i="9"/>
  <c r="CC286" i="9"/>
  <c r="BS250" i="9"/>
  <c r="CC250" i="9"/>
  <c r="CC261" i="9"/>
  <c r="BS280" i="9"/>
  <c r="CC280" i="9"/>
  <c r="CC218" i="9"/>
  <c r="BL225" i="9"/>
  <c r="CC265" i="9"/>
  <c r="CC234" i="9"/>
  <c r="BS247" i="9"/>
  <c r="CC257" i="9"/>
  <c r="BS222" i="9"/>
  <c r="BL235" i="9"/>
  <c r="BL280" i="9"/>
  <c r="BL286" i="9"/>
  <c r="BL228" i="9"/>
  <c r="CC253" i="9"/>
  <c r="BL220" i="9"/>
  <c r="CC241" i="9"/>
  <c r="BL278" i="9"/>
  <c r="BL270" i="9"/>
  <c r="CC270" i="9"/>
  <c r="BS278" i="9"/>
  <c r="CC272" i="9"/>
  <c r="BS271" i="9"/>
  <c r="BL267" i="9"/>
  <c r="BL260" i="9"/>
  <c r="CC267" i="9"/>
  <c r="CC283" i="9"/>
  <c r="BL215" i="9"/>
  <c r="BL246" i="9"/>
  <c r="BS254" i="9"/>
  <c r="CC263" i="9"/>
  <c r="BL237" i="9"/>
  <c r="BS267" i="9"/>
  <c r="BL240" i="9"/>
  <c r="CC268" i="9"/>
  <c r="BL259" i="9"/>
  <c r="CC254" i="9"/>
  <c r="CC273" i="9"/>
  <c r="BS229" i="9"/>
  <c r="BS249" i="9"/>
  <c r="BL221" i="9"/>
  <c r="BL248" i="9"/>
  <c r="BL224" i="9"/>
  <c r="CC212" i="9"/>
  <c r="BL212" i="9"/>
  <c r="BS235" i="9"/>
  <c r="BS266" i="9"/>
  <c r="BS214" i="9"/>
  <c r="BL273" i="9"/>
  <c r="BL255" i="9"/>
  <c r="BS217" i="9"/>
  <c r="CC251" i="9"/>
  <c r="BS285" i="9"/>
  <c r="BS257" i="9"/>
  <c r="BS253" i="9"/>
  <c r="BN208" i="9"/>
  <c r="BN211" i="9" l="1"/>
  <c r="BU211" i="9"/>
  <c r="BN209" i="9"/>
  <c r="BD210" i="9"/>
  <c r="BU206" i="9"/>
  <c r="CN206" i="9"/>
  <c r="CO206" i="9" a="1"/>
  <c r="CO206" i="9" s="1"/>
  <c r="CN209" i="9"/>
  <c r="CO209" i="9" a="1"/>
  <c r="CO209" i="9" s="1"/>
  <c r="CN211" i="9"/>
  <c r="CO211" i="9" a="1"/>
  <c r="CO211" i="9" s="1"/>
  <c r="CN205" i="9"/>
  <c r="CO205" i="9" a="1"/>
  <c r="CO205" i="9" s="1"/>
  <c r="CG206" i="9"/>
  <c r="CH206" i="9" s="1"/>
  <c r="BF206" i="9"/>
  <c r="BD206" i="9"/>
  <c r="BD208" i="9"/>
  <c r="BF208" i="9"/>
  <c r="CG208" i="9"/>
  <c r="CH208" i="9" s="1"/>
  <c r="CG209" i="9"/>
  <c r="CH209" i="9" s="1"/>
  <c r="BD209" i="9"/>
  <c r="BF209" i="9"/>
  <c r="BU208" i="9"/>
  <c r="CN207" i="9"/>
  <c r="CO207" i="9" a="1"/>
  <c r="CO207" i="9" s="1"/>
  <c r="BU210" i="9"/>
  <c r="CN208" i="9"/>
  <c r="CO208" i="9" a="1"/>
  <c r="CO208" i="9" s="1"/>
  <c r="BU207" i="9"/>
  <c r="BN207" i="9"/>
  <c r="CG207" i="9"/>
  <c r="CH207" i="9" s="1"/>
  <c r="BF207" i="9"/>
  <c r="BD207" i="9"/>
  <c r="BN210" i="9"/>
  <c r="CG210" i="9"/>
  <c r="CH210" i="9" s="1"/>
  <c r="BF210" i="9"/>
  <c r="BN206" i="9"/>
  <c r="BU209" i="9"/>
  <c r="BF211" i="9"/>
  <c r="BD211" i="9"/>
  <c r="CG211" i="9"/>
  <c r="CH211" i="9" s="1"/>
  <c r="CN210" i="9"/>
  <c r="CO210" i="9" a="1"/>
  <c r="CO210" i="9" s="1"/>
  <c r="BS208" i="9" l="1"/>
  <c r="BS210" i="9"/>
  <c r="BS211" i="9"/>
  <c r="CC210" i="9"/>
  <c r="BL211" i="9"/>
  <c r="BS209" i="9"/>
  <c r="BL208" i="9"/>
  <c r="BS206" i="9"/>
  <c r="BL210" i="9"/>
  <c r="CC206" i="9"/>
  <c r="CC208" i="9"/>
  <c r="CC209" i="9"/>
  <c r="BL207" i="9"/>
  <c r="BS207" i="9"/>
  <c r="CC211" i="9"/>
  <c r="BL209" i="9"/>
  <c r="BL206" i="9"/>
  <c r="CC207" i="9"/>
  <c r="T215" i="9" l="1"/>
  <c r="T212" i="9"/>
  <c r="F210" i="21"/>
  <c r="F211" i="21"/>
  <c r="F209" i="21"/>
  <c r="F208" i="21"/>
  <c r="T214" i="9"/>
  <c r="T213" i="9"/>
  <c r="AG69" i="18" a="1"/>
  <c r="AG69" i="18" s="1"/>
  <c r="AG79" i="18" a="1"/>
  <c r="AG79" i="18" s="1"/>
  <c r="AG75" i="18" a="1"/>
  <c r="AG75" i="18" s="1"/>
  <c r="AG65" i="18" a="1"/>
  <c r="AG65" i="18" s="1"/>
  <c r="AG81" i="18" a="1"/>
  <c r="AG81" i="18" s="1"/>
  <c r="AG71" i="18" a="1"/>
  <c r="AG71" i="18" s="1"/>
  <c r="AG77" i="18" a="1"/>
  <c r="AG77" i="18" s="1"/>
  <c r="AG67" i="18" a="1"/>
  <c r="AG67" i="18" s="1"/>
  <c r="AG83" i="18" a="1"/>
  <c r="AG83" i="18" s="1"/>
  <c r="AG73" i="18" a="1"/>
  <c r="AG73" i="18" s="1"/>
  <c r="AG66" i="18" a="1"/>
  <c r="AG66" i="18" s="1"/>
  <c r="AG68" i="18" a="1"/>
  <c r="AG68" i="18" s="1"/>
  <c r="AG70" i="18" a="1"/>
  <c r="AG70" i="18" s="1"/>
  <c r="AG72" i="18" a="1"/>
  <c r="AG72" i="18" s="1"/>
  <c r="AG74" i="18" a="1"/>
  <c r="AG74" i="18" s="1"/>
  <c r="AG76" i="18" a="1"/>
  <c r="AG76" i="18" s="1"/>
  <c r="AG78" i="18" a="1"/>
  <c r="AG78" i="18" s="1"/>
  <c r="AG80" i="18" a="1"/>
  <c r="AG80" i="18" s="1"/>
  <c r="AG82" i="18" a="1"/>
  <c r="AG82" i="18" s="1"/>
  <c r="T276" i="9"/>
  <c r="T284" i="9"/>
  <c r="T282" i="9"/>
  <c r="T271" i="9"/>
  <c r="T262" i="9"/>
  <c r="T258" i="9"/>
  <c r="T253" i="9"/>
  <c r="T278" i="9"/>
  <c r="T275" i="9"/>
  <c r="T263" i="9"/>
  <c r="T260" i="9"/>
  <c r="T281" i="9"/>
  <c r="T279" i="9"/>
  <c r="T274" i="9"/>
  <c r="T272" i="9"/>
  <c r="T286" i="9"/>
  <c r="T268" i="9"/>
  <c r="T266" i="9"/>
  <c r="T261" i="9"/>
  <c r="T259" i="9"/>
  <c r="T257" i="9"/>
  <c r="T250" i="9"/>
  <c r="T238" i="9"/>
  <c r="T233" i="9"/>
  <c r="T230" i="9"/>
  <c r="F212" i="21"/>
  <c r="T280" i="9"/>
  <c r="T269" i="9"/>
  <c r="T256" i="9"/>
  <c r="T249" i="9"/>
  <c r="T247" i="9"/>
  <c r="T225" i="9"/>
  <c r="T246" i="9"/>
  <c r="T245" i="9"/>
  <c r="T243" i="9"/>
  <c r="T242" i="9"/>
  <c r="T229" i="9"/>
  <c r="F217" i="21"/>
  <c r="F214" i="21"/>
  <c r="T217" i="9"/>
  <c r="T265" i="9"/>
  <c r="T248" i="9"/>
  <c r="T244" i="9"/>
  <c r="T235" i="9"/>
  <c r="T232" i="9"/>
  <c r="T231" i="9"/>
  <c r="T227" i="9"/>
  <c r="T224" i="9"/>
  <c r="F219" i="21"/>
  <c r="F218" i="21"/>
  <c r="T255" i="9"/>
  <c r="T254" i="9"/>
  <c r="T251" i="9"/>
  <c r="T237" i="9"/>
  <c r="T285" i="9"/>
  <c r="T283" i="9"/>
  <c r="T240" i="9"/>
  <c r="T234" i="9"/>
  <c r="T226" i="9"/>
  <c r="F215" i="21"/>
  <c r="T270" i="9"/>
  <c r="T264" i="9"/>
  <c r="F213" i="21"/>
  <c r="T216" i="9"/>
  <c r="T277" i="9"/>
  <c r="T252" i="9"/>
  <c r="T239" i="9"/>
  <c r="T236" i="9"/>
  <c r="T221" i="9"/>
  <c r="T218" i="9"/>
  <c r="T220" i="9"/>
  <c r="T219" i="9"/>
  <c r="T273" i="9"/>
  <c r="T267" i="9"/>
  <c r="T222" i="9"/>
  <c r="F216" i="21"/>
  <c r="T223" i="9"/>
  <c r="T241" i="9"/>
  <c r="T228" i="9"/>
  <c r="H213" i="21"/>
  <c r="I215" i="21"/>
  <c r="H215" i="21"/>
  <c r="AG64" i="18" a="1"/>
  <c r="AG64" i="18" s="1"/>
  <c r="AG63" i="18" a="1"/>
  <c r="AG63" i="18" s="1"/>
  <c r="AG62" i="18" a="1"/>
  <c r="AG62" i="18" s="1"/>
  <c r="AG61" i="18" a="1"/>
  <c r="AG61" i="18" s="1"/>
  <c r="AG60" i="18" a="1"/>
  <c r="AG60" i="18" s="1"/>
  <c r="F201" i="21"/>
  <c r="F203" i="21"/>
  <c r="T207" i="9"/>
  <c r="F204" i="21"/>
  <c r="T211" i="9"/>
  <c r="T209" i="9"/>
  <c r="T210" i="9"/>
  <c r="T206" i="9"/>
  <c r="T208" i="9"/>
  <c r="D201" i="21"/>
  <c r="F202" i="21"/>
  <c r="F205" i="21"/>
  <c r="F207" i="21"/>
  <c r="F206" i="21"/>
  <c r="AA219" i="9" l="1"/>
  <c r="CE219" i="9" s="1" a="1"/>
  <c r="CE219" i="9" s="1"/>
  <c r="AA220" i="9"/>
  <c r="CE220" i="9" s="1" a="1"/>
  <c r="CE220" i="9" s="1"/>
  <c r="AA261" i="9"/>
  <c r="CE261" i="9" s="1" a="1"/>
  <c r="CE261" i="9" s="1"/>
  <c r="AA285" i="9"/>
  <c r="CE285" i="9" s="1" a="1"/>
  <c r="CE285" i="9" s="1"/>
  <c r="AA222" i="9"/>
  <c r="CE222" i="9" s="1" a="1"/>
  <c r="CE222" i="9" s="1"/>
  <c r="AA268" i="9"/>
  <c r="CE268" i="9" s="1" a="1"/>
  <c r="CE268" i="9" s="1"/>
  <c r="AA250" i="9"/>
  <c r="CE250" i="9" s="1" a="1"/>
  <c r="CE250" i="9" s="1"/>
  <c r="AA218" i="9"/>
  <c r="CE218" i="9" s="1" a="1"/>
  <c r="CE218" i="9" s="1"/>
  <c r="AA207" i="9"/>
  <c r="CE207" i="9" s="1" a="1"/>
  <c r="CE207" i="9" s="1"/>
  <c r="AA255" i="9"/>
  <c r="CE255" i="9" s="1" a="1"/>
  <c r="CE255" i="9" s="1"/>
  <c r="AA216" i="9"/>
  <c r="CE216" i="9" s="1" a="1"/>
  <c r="CE216" i="9" s="1"/>
  <c r="AA271" i="9"/>
  <c r="CE271" i="9" s="1" a="1"/>
  <c r="CE271" i="9" s="1"/>
  <c r="AA223" i="9"/>
  <c r="CE223" i="9" s="1" a="1"/>
  <c r="CE223" i="9" s="1"/>
  <c r="AA237" i="9"/>
  <c r="CE237" i="9" s="1" a="1"/>
  <c r="CE237" i="9" s="1"/>
  <c r="AA252" i="9"/>
  <c r="CE252" i="9" s="1" a="1"/>
  <c r="CE252" i="9" s="1"/>
  <c r="AA246" i="9"/>
  <c r="CE246" i="9" s="1" a="1"/>
  <c r="CE246" i="9" s="1"/>
  <c r="AA267" i="9"/>
  <c r="CE267" i="9" s="1" a="1"/>
  <c r="CE267" i="9" s="1"/>
  <c r="AA265" i="9"/>
  <c r="CE265" i="9" s="1" a="1"/>
  <c r="CE265" i="9" s="1"/>
  <c r="AA211" i="9"/>
  <c r="CE211" i="9" s="1" a="1"/>
  <c r="CE211" i="9" s="1"/>
  <c r="AA282" i="9"/>
  <c r="CE282" i="9" s="1" a="1"/>
  <c r="CE282" i="9" s="1"/>
  <c r="AA280" i="9"/>
  <c r="CE280" i="9" s="1" a="1"/>
  <c r="CE280" i="9" s="1"/>
  <c r="AA238" i="9"/>
  <c r="CE238" i="9" s="1" a="1"/>
  <c r="CE238" i="9" s="1"/>
  <c r="AA212" i="9"/>
  <c r="CE212" i="9" s="1" a="1"/>
  <c r="CE212" i="9" s="1"/>
  <c r="AA236" i="9"/>
  <c r="CE236" i="9" s="1" a="1"/>
  <c r="CE236" i="9" s="1"/>
  <c r="AA224" i="9"/>
  <c r="CE224" i="9" s="1" a="1"/>
  <c r="CE224" i="9" s="1"/>
  <c r="AA231" i="9"/>
  <c r="CE231" i="9" s="1" a="1"/>
  <c r="CE231" i="9" s="1"/>
  <c r="AA249" i="9"/>
  <c r="CE249" i="9" s="1" a="1"/>
  <c r="CE249" i="9" s="1"/>
  <c r="AA256" i="9"/>
  <c r="CE256" i="9" s="1" a="1"/>
  <c r="CE256" i="9" s="1"/>
  <c r="AA210" i="9"/>
  <c r="CE210" i="9" s="1" a="1"/>
  <c r="CE210" i="9" s="1"/>
  <c r="AA240" i="9"/>
  <c r="CE240" i="9" s="1" a="1"/>
  <c r="CE240" i="9" s="1"/>
  <c r="AA258" i="9"/>
  <c r="CE258" i="9" s="1" a="1"/>
  <c r="CE258" i="9" s="1"/>
  <c r="AA232" i="9"/>
  <c r="CE232" i="9" s="1" a="1"/>
  <c r="CE232" i="9" s="1"/>
  <c r="D213" i="21"/>
  <c r="AA278" i="9"/>
  <c r="CE278" i="9" s="1" a="1"/>
  <c r="CE278" i="9" s="1"/>
  <c r="AA279" i="9"/>
  <c r="CE279" i="9" s="1" a="1"/>
  <c r="CE279" i="9" s="1"/>
  <c r="D215" i="21"/>
  <c r="AA217" i="9"/>
  <c r="CE217" i="9" s="1" a="1"/>
  <c r="CE217" i="9" s="1"/>
  <c r="AA272" i="9"/>
  <c r="CE272" i="9" s="1" a="1"/>
  <c r="CE272" i="9" s="1"/>
  <c r="AA281" i="9"/>
  <c r="CE281" i="9" s="1" a="1"/>
  <c r="CE281" i="9" s="1"/>
  <c r="AA276" i="9"/>
  <c r="CE276" i="9" s="1" a="1"/>
  <c r="CE276" i="9" s="1"/>
  <c r="AA230" i="9"/>
  <c r="CE230" i="9" s="1" a="1"/>
  <c r="CE230" i="9" s="1"/>
  <c r="AA226" i="9"/>
  <c r="CE226" i="9" s="1" a="1"/>
  <c r="CE226" i="9" s="1"/>
  <c r="AA273" i="9"/>
  <c r="CE273" i="9" s="1" a="1"/>
  <c r="CE273" i="9" s="1"/>
  <c r="AA213" i="9"/>
  <c r="CE213" i="9" s="1" a="1"/>
  <c r="CE213" i="9" s="1"/>
  <c r="AA214" i="9"/>
  <c r="CE214" i="9" s="1" a="1"/>
  <c r="CE214" i="9" s="1"/>
  <c r="D203" i="21"/>
  <c r="AA253" i="9"/>
  <c r="CE253" i="9" s="1" a="1"/>
  <c r="CE253" i="9" s="1"/>
  <c r="D218" i="21"/>
  <c r="D212" i="21"/>
  <c r="D216" i="21"/>
  <c r="AA248" i="9"/>
  <c r="CE248" i="9" s="1" a="1"/>
  <c r="CE248" i="9" s="1"/>
  <c r="AA242" i="9"/>
  <c r="CE242" i="9" s="1" a="1"/>
  <c r="CE242" i="9" s="1"/>
  <c r="AA257" i="9"/>
  <c r="CE257" i="9" s="1" a="1"/>
  <c r="CE257" i="9" s="1"/>
  <c r="AA264" i="9"/>
  <c r="CE264" i="9" s="1" a="1"/>
  <c r="CE264" i="9" s="1"/>
  <c r="AA251" i="9"/>
  <c r="CE251" i="9" s="1" a="1"/>
  <c r="CE251" i="9" s="1"/>
  <c r="AA263" i="9"/>
  <c r="CE263" i="9" s="1" a="1"/>
  <c r="CE263" i="9" s="1"/>
  <c r="AA215" i="9"/>
  <c r="CE215" i="9" s="1" a="1"/>
  <c r="CE215" i="9" s="1"/>
  <c r="D202" i="21"/>
  <c r="D204" i="21"/>
  <c r="AA283" i="9"/>
  <c r="CE283" i="9" s="1" a="1"/>
  <c r="CE283" i="9" s="1"/>
  <c r="AA239" i="9"/>
  <c r="CE239" i="9" s="1" a="1"/>
  <c r="CE239" i="9" s="1"/>
  <c r="AA227" i="9"/>
  <c r="CE227" i="9" s="1" a="1"/>
  <c r="CE227" i="9" s="1"/>
  <c r="AA286" i="9"/>
  <c r="CE286" i="9" s="1" a="1"/>
  <c r="CE286" i="9" s="1"/>
  <c r="AA274" i="9"/>
  <c r="CE274" i="9" s="1" a="1"/>
  <c r="CE274" i="9" s="1"/>
  <c r="AA225" i="9"/>
  <c r="CE225" i="9" s="1" a="1"/>
  <c r="CE225" i="9" s="1"/>
  <c r="AA208" i="9"/>
  <c r="CE208" i="9" s="1" a="1"/>
  <c r="CE208" i="9" s="1"/>
  <c r="D217" i="21"/>
  <c r="AA233" i="9"/>
  <c r="CE233" i="9" s="1" a="1"/>
  <c r="CE233" i="9" s="1"/>
  <c r="AA235" i="9"/>
  <c r="CE235" i="9" s="1" a="1"/>
  <c r="CE235" i="9" s="1"/>
  <c r="AA243" i="9"/>
  <c r="CE243" i="9" s="1" a="1"/>
  <c r="CE243" i="9" s="1"/>
  <c r="D211" i="21"/>
  <c r="AA209" i="9"/>
  <c r="CE209" i="9" s="1" a="1"/>
  <c r="CE209" i="9" s="1"/>
  <c r="AA277" i="9"/>
  <c r="CE277" i="9" s="1" a="1"/>
  <c r="CE277" i="9" s="1"/>
  <c r="AA221" i="9"/>
  <c r="CE221" i="9" s="1" a="1"/>
  <c r="CE221" i="9" s="1"/>
  <c r="AA229" i="9"/>
  <c r="CE229" i="9" s="1" a="1"/>
  <c r="CE229" i="9" s="1"/>
  <c r="AA206" i="9"/>
  <c r="CE206" i="9" s="1" a="1"/>
  <c r="CE206" i="9" s="1"/>
  <c r="AA241" i="9"/>
  <c r="CE241" i="9" s="1" a="1"/>
  <c r="CE241" i="9" s="1"/>
  <c r="AA259" i="9"/>
  <c r="CE259" i="9" s="1" a="1"/>
  <c r="CE259" i="9" s="1"/>
  <c r="D219" i="21"/>
  <c r="AA247" i="9"/>
  <c r="CE247" i="9" s="1" a="1"/>
  <c r="CE247" i="9" s="1"/>
  <c r="AA269" i="9"/>
  <c r="CE269" i="9" s="1" a="1"/>
  <c r="CE269" i="9" s="1"/>
  <c r="AA266" i="9"/>
  <c r="CE266" i="9" s="1" a="1"/>
  <c r="CE266" i="9" s="1"/>
  <c r="AA254" i="9"/>
  <c r="CE254" i="9" s="1" a="1"/>
  <c r="CE254" i="9" s="1"/>
  <c r="AA284" i="9"/>
  <c r="CE284" i="9" s="1" a="1"/>
  <c r="CE284" i="9" s="1"/>
  <c r="D210" i="21"/>
  <c r="D207" i="21"/>
  <c r="D206" i="21"/>
  <c r="D214" i="21"/>
  <c r="AA234" i="9"/>
  <c r="CE234" i="9" s="1" a="1"/>
  <c r="CE234" i="9" s="1"/>
  <c r="AA244" i="9"/>
  <c r="CE244" i="9" s="1" a="1"/>
  <c r="CE244" i="9" s="1"/>
  <c r="AA245" i="9"/>
  <c r="CE245" i="9" s="1" a="1"/>
  <c r="CE245" i="9" s="1"/>
  <c r="AA275" i="9"/>
  <c r="CE275" i="9" s="1" a="1"/>
  <c r="CE275" i="9" s="1"/>
  <c r="D205" i="21"/>
  <c r="AA228" i="9"/>
  <c r="CE228" i="9" s="1" a="1"/>
  <c r="CE228" i="9" s="1"/>
  <c r="AA270" i="9"/>
  <c r="CE270" i="9" s="1" a="1"/>
  <c r="CE270" i="9" s="1"/>
  <c r="AA262" i="9"/>
  <c r="CE262" i="9" s="1" a="1"/>
  <c r="CE262" i="9" s="1"/>
  <c r="AA260" i="9"/>
  <c r="CE260" i="9" s="1" a="1"/>
  <c r="CE260" i="9" s="1"/>
  <c r="D209" i="21"/>
  <c r="D208" i="21"/>
  <c r="I213" i="21"/>
  <c r="H212" i="21"/>
  <c r="I212" i="21"/>
  <c r="I210" i="21"/>
  <c r="H208" i="21"/>
  <c r="I208" i="21"/>
  <c r="I167" i="21"/>
  <c r="I211" i="21"/>
  <c r="H211" i="21"/>
  <c r="I216" i="21"/>
  <c r="I209" i="21"/>
  <c r="H209" i="21"/>
  <c r="I219" i="21"/>
  <c r="H219" i="21"/>
  <c r="I217" i="21"/>
  <c r="H216" i="21"/>
  <c r="H217" i="21"/>
  <c r="I214" i="21"/>
  <c r="H214" i="21"/>
  <c r="H150" i="21"/>
  <c r="I150" i="21"/>
  <c r="I218" i="21"/>
  <c r="H218" i="21"/>
  <c r="H210" i="21"/>
  <c r="I206" i="21" l="1"/>
  <c r="H207" i="21" l="1"/>
  <c r="H206" i="21"/>
  <c r="H201" i="21"/>
  <c r="H202" i="21"/>
  <c r="H204" i="21"/>
  <c r="H205" i="21"/>
  <c r="H203" i="21"/>
  <c r="AG59" i="18" l="1" a="1"/>
  <c r="AG59" i="18" s="1"/>
  <c r="AG58" i="18" l="1" a="1"/>
  <c r="AG58" i="18" s="1"/>
  <c r="AA58" i="18" s="1"/>
  <c r="AG57" i="18" a="1"/>
  <c r="AG57" i="18" s="1"/>
  <c r="X57" i="18" s="1"/>
  <c r="Z58" i="18" l="1"/>
  <c r="Z57" i="18"/>
  <c r="W57" i="18"/>
  <c r="W58" i="18"/>
  <c r="Y57" i="18"/>
  <c r="X58" i="18"/>
  <c r="AB57" i="18"/>
  <c r="Y58" i="18"/>
  <c r="AA57" i="18"/>
  <c r="AB58" i="18"/>
  <c r="I205" i="21"/>
  <c r="I203" i="21"/>
  <c r="I201" i="21"/>
  <c r="I202" i="21"/>
  <c r="I204" i="21"/>
  <c r="I58" i="18" l="1"/>
  <c r="S58" i="18" s="1"/>
  <c r="V58" i="18"/>
  <c r="AD58" i="18" s="1"/>
  <c r="I57" i="18"/>
  <c r="S57" i="18" s="1"/>
  <c r="V57" i="18"/>
  <c r="AD57" i="18" s="1"/>
  <c r="F28" i="21" l="1"/>
  <c r="F13" i="21"/>
  <c r="F39" i="21"/>
  <c r="T184" i="9"/>
  <c r="T152" i="9"/>
  <c r="F183" i="21"/>
  <c r="T136" i="9"/>
  <c r="T128" i="9"/>
  <c r="T12" i="9"/>
  <c r="F59" i="21"/>
  <c r="T125" i="9"/>
  <c r="T133" i="9"/>
  <c r="T77" i="9"/>
  <c r="F23" i="21"/>
  <c r="F177" i="21"/>
  <c r="T56" i="9"/>
  <c r="F147" i="21"/>
  <c r="F129" i="21"/>
  <c r="T202" i="9"/>
  <c r="T25" i="9"/>
  <c r="F65" i="21"/>
  <c r="F36" i="21"/>
  <c r="F40" i="21"/>
  <c r="F158" i="21"/>
  <c r="T13" i="9"/>
  <c r="F106" i="21"/>
  <c r="T131" i="9"/>
  <c r="T142" i="9"/>
  <c r="F89" i="21"/>
  <c r="F95" i="21"/>
  <c r="F196" i="21"/>
  <c r="F11" i="21"/>
  <c r="F200" i="21"/>
  <c r="T195" i="9"/>
  <c r="T92" i="9"/>
  <c r="F88" i="21"/>
  <c r="F171" i="21"/>
  <c r="T22" i="9"/>
  <c r="F197" i="21"/>
  <c r="F105" i="21"/>
  <c r="F77" i="21"/>
  <c r="F140" i="21"/>
  <c r="F173" i="21"/>
  <c r="F72" i="21"/>
  <c r="T138" i="9"/>
  <c r="F116" i="21"/>
  <c r="T90" i="9"/>
  <c r="T145" i="9"/>
  <c r="F103" i="21"/>
  <c r="T99" i="9"/>
  <c r="T156" i="9"/>
  <c r="F137" i="21"/>
  <c r="F45" i="21"/>
  <c r="T114" i="9"/>
  <c r="F151" i="21"/>
  <c r="T51" i="9"/>
  <c r="T120" i="9"/>
  <c r="T137" i="9"/>
  <c r="F47" i="21"/>
  <c r="T100" i="9"/>
  <c r="T185" i="9"/>
  <c r="F128" i="21"/>
  <c r="F46" i="21"/>
  <c r="F152" i="21"/>
  <c r="F144" i="21"/>
  <c r="F108" i="21"/>
  <c r="F118" i="21"/>
  <c r="T43" i="9"/>
  <c r="F24" i="21"/>
  <c r="F130" i="21"/>
  <c r="F93" i="21"/>
  <c r="F111" i="21"/>
  <c r="T61" i="9"/>
  <c r="F154" i="21"/>
  <c r="F149" i="21"/>
  <c r="F182" i="21"/>
  <c r="F133" i="21"/>
  <c r="T139" i="9"/>
  <c r="T186" i="9"/>
  <c r="F75" i="21"/>
  <c r="T52" i="9"/>
  <c r="F55" i="21"/>
  <c r="F155" i="21"/>
  <c r="F69" i="21"/>
  <c r="T53" i="9"/>
  <c r="T67" i="9"/>
  <c r="T37" i="9"/>
  <c r="F179" i="21"/>
  <c r="F82" i="21"/>
  <c r="T146" i="9"/>
  <c r="F142" i="21"/>
  <c r="T31" i="9"/>
  <c r="F14" i="21"/>
  <c r="T88" i="9"/>
  <c r="T95" i="9"/>
  <c r="T197" i="9"/>
  <c r="T127" i="9"/>
  <c r="F174" i="21"/>
  <c r="F74" i="21"/>
  <c r="F26" i="21"/>
  <c r="T74" i="9"/>
  <c r="F194" i="21"/>
  <c r="F83" i="21"/>
  <c r="F43" i="21"/>
  <c r="F16" i="21"/>
  <c r="F81" i="21"/>
  <c r="F110" i="21"/>
  <c r="T189" i="9"/>
  <c r="T34" i="9"/>
  <c r="F157" i="21"/>
  <c r="F94" i="21"/>
  <c r="T124" i="9"/>
  <c r="F114" i="21"/>
  <c r="F189" i="21"/>
  <c r="T64" i="9"/>
  <c r="T113" i="9"/>
  <c r="T27" i="9"/>
  <c r="F123" i="21"/>
  <c r="T141" i="9"/>
  <c r="T108" i="9"/>
  <c r="T169" i="9"/>
  <c r="T187" i="9"/>
  <c r="F172" i="21"/>
  <c r="T161" i="9"/>
  <c r="F42" i="21"/>
  <c r="T167" i="9"/>
  <c r="F127" i="21"/>
  <c r="T29" i="9"/>
  <c r="T171" i="9"/>
  <c r="T170" i="9"/>
  <c r="T159" i="9"/>
  <c r="F101" i="21"/>
  <c r="F35" i="21"/>
  <c r="T21" i="9"/>
  <c r="T194" i="9"/>
  <c r="F53" i="21"/>
  <c r="F185" i="21"/>
  <c r="T24" i="9"/>
  <c r="T97" i="9"/>
  <c r="T47" i="9"/>
  <c r="T85" i="9"/>
  <c r="T121" i="9"/>
  <c r="T15" i="9"/>
  <c r="F63" i="21"/>
  <c r="F48" i="21"/>
  <c r="T111" i="9"/>
  <c r="F119" i="21"/>
  <c r="T83" i="9"/>
  <c r="T16" i="9"/>
  <c r="F38" i="21"/>
  <c r="F115" i="21"/>
  <c r="T50" i="9"/>
  <c r="F191" i="21"/>
  <c r="T129" i="9"/>
  <c r="F54" i="21"/>
  <c r="F19" i="21"/>
  <c r="F104" i="21"/>
  <c r="T130" i="9"/>
  <c r="F193" i="21"/>
  <c r="F132" i="21"/>
  <c r="F15" i="21"/>
  <c r="F66" i="21"/>
  <c r="F145" i="21"/>
  <c r="F51" i="21"/>
  <c r="T39" i="9"/>
  <c r="F96" i="21"/>
  <c r="F125" i="21"/>
  <c r="T123" i="9"/>
  <c r="F70" i="21"/>
  <c r="T18" i="9"/>
  <c r="T79" i="9"/>
  <c r="T19" i="9"/>
  <c r="T46" i="9"/>
  <c r="T173" i="9"/>
  <c r="T87" i="9"/>
  <c r="F107" i="21"/>
  <c r="F17" i="21"/>
  <c r="T58" i="9"/>
  <c r="T89" i="9"/>
  <c r="F61" i="21"/>
  <c r="F126" i="21"/>
  <c r="F37" i="21"/>
  <c r="T180" i="9"/>
  <c r="T151" i="9"/>
  <c r="F168" i="21"/>
  <c r="T183" i="9"/>
  <c r="T109" i="9"/>
  <c r="F67" i="21"/>
  <c r="F97" i="21"/>
  <c r="F50" i="21"/>
  <c r="T155" i="9"/>
  <c r="T23" i="9"/>
  <c r="T38" i="9"/>
  <c r="T158" i="9"/>
  <c r="T49" i="9"/>
  <c r="F57" i="21"/>
  <c r="F100" i="21"/>
  <c r="T176" i="9"/>
  <c r="F187" i="21"/>
  <c r="F162" i="21"/>
  <c r="T200" i="9"/>
  <c r="F131" i="21"/>
  <c r="F60" i="21"/>
  <c r="T166" i="9"/>
  <c r="F160" i="21"/>
  <c r="T178" i="9"/>
  <c r="F90" i="21"/>
  <c r="T93" i="9"/>
  <c r="F141" i="21"/>
  <c r="T119" i="9"/>
  <c r="T78" i="9"/>
  <c r="T75" i="9"/>
  <c r="T98" i="9"/>
  <c r="T204" i="9"/>
  <c r="F195" i="21"/>
  <c r="F21" i="21"/>
  <c r="T26" i="9"/>
  <c r="F164" i="21"/>
  <c r="F12" i="21"/>
  <c r="T73" i="9"/>
  <c r="F122" i="21"/>
  <c r="T126" i="9"/>
  <c r="F156" i="21"/>
  <c r="T60" i="9"/>
  <c r="F32" i="21"/>
  <c r="T107" i="9"/>
  <c r="F146" i="21"/>
  <c r="F120" i="21"/>
  <c r="T134" i="9"/>
  <c r="T17" i="9"/>
  <c r="T147" i="9"/>
  <c r="F25" i="21"/>
  <c r="F64" i="21"/>
  <c r="F139" i="21"/>
  <c r="F181" i="21"/>
  <c r="F91" i="21"/>
  <c r="F135" i="21"/>
  <c r="T192" i="9"/>
  <c r="F143" i="21"/>
  <c r="F192" i="21"/>
  <c r="F31" i="21"/>
  <c r="F136" i="21"/>
  <c r="T188" i="9"/>
  <c r="T149" i="9"/>
  <c r="T102" i="9"/>
  <c r="F44" i="21"/>
  <c r="T198" i="9"/>
  <c r="T66" i="9"/>
  <c r="T150" i="9"/>
  <c r="F22" i="21"/>
  <c r="T199" i="9"/>
  <c r="F134" i="21"/>
  <c r="T182" i="9"/>
  <c r="T163" i="9"/>
  <c r="F159" i="21"/>
  <c r="F33" i="21"/>
  <c r="F109" i="21"/>
  <c r="F169" i="21"/>
  <c r="F198" i="21"/>
  <c r="T122" i="9"/>
  <c r="T62" i="9"/>
  <c r="F148" i="21"/>
  <c r="T42" i="9"/>
  <c r="F98" i="21"/>
  <c r="F188" i="21"/>
  <c r="F186" i="21"/>
  <c r="T148" i="9"/>
  <c r="F29" i="21"/>
  <c r="F102" i="21"/>
  <c r="T81" i="9"/>
  <c r="T143" i="9"/>
  <c r="T20" i="9"/>
  <c r="T63" i="9"/>
  <c r="T55" i="9"/>
  <c r="T76" i="9"/>
  <c r="T84" i="9"/>
  <c r="T179" i="9"/>
  <c r="F138" i="21"/>
  <c r="F166" i="21"/>
  <c r="F112" i="21"/>
  <c r="T172" i="9"/>
  <c r="T117" i="9"/>
  <c r="T154" i="9"/>
  <c r="T14" i="9"/>
  <c r="F121" i="21"/>
  <c r="T201" i="9"/>
  <c r="T86" i="9"/>
  <c r="T96" i="9"/>
  <c r="T41" i="9"/>
  <c r="T94" i="9"/>
  <c r="T104" i="9"/>
  <c r="T106" i="9"/>
  <c r="F124" i="21"/>
  <c r="F20" i="21"/>
  <c r="T162" i="9"/>
  <c r="T28" i="9"/>
  <c r="T57" i="9"/>
  <c r="F84" i="21"/>
  <c r="T71" i="9"/>
  <c r="F68" i="21"/>
  <c r="F199" i="21"/>
  <c r="F92" i="21"/>
  <c r="F78" i="21"/>
  <c r="F180" i="21"/>
  <c r="T70" i="9"/>
  <c r="T30" i="9"/>
  <c r="F163" i="21"/>
  <c r="F73" i="21"/>
  <c r="F8" i="21"/>
  <c r="F27" i="21"/>
  <c r="T80" i="9"/>
  <c r="T196" i="9"/>
  <c r="T91" i="9"/>
  <c r="T35" i="9"/>
  <c r="T118" i="9"/>
  <c r="F18" i="21"/>
  <c r="T153" i="9"/>
  <c r="T193" i="9"/>
  <c r="T177" i="9"/>
  <c r="T101" i="9"/>
  <c r="F165" i="21"/>
  <c r="F113" i="21"/>
  <c r="T103" i="9"/>
  <c r="T135" i="9"/>
  <c r="T32" i="9"/>
  <c r="F76" i="21"/>
  <c r="F117" i="21"/>
  <c r="T190" i="9"/>
  <c r="T36" i="9"/>
  <c r="F9" i="21"/>
  <c r="T72" i="9"/>
  <c r="T203" i="9"/>
  <c r="F178" i="21"/>
  <c r="F71" i="21"/>
  <c r="T165" i="9"/>
  <c r="T164" i="9"/>
  <c r="F56" i="21"/>
  <c r="T116" i="9"/>
  <c r="T174" i="9"/>
  <c r="T191" i="9"/>
  <c r="F176" i="21"/>
  <c r="T112" i="9"/>
  <c r="T33" i="9"/>
  <c r="T44" i="9"/>
  <c r="T140" i="9"/>
  <c r="T54" i="9"/>
  <c r="F190" i="21"/>
  <c r="T65" i="9"/>
  <c r="F184" i="21"/>
  <c r="F30" i="21"/>
  <c r="T115" i="9"/>
  <c r="T68" i="9"/>
  <c r="F10" i="21"/>
  <c r="F41" i="21"/>
  <c r="F170" i="21"/>
  <c r="T144" i="9"/>
  <c r="F86" i="21"/>
  <c r="T40" i="9"/>
  <c r="T132" i="9"/>
  <c r="F175" i="21"/>
  <c r="T105" i="9"/>
  <c r="T59" i="9"/>
  <c r="T168" i="9"/>
  <c r="T110" i="9"/>
  <c r="T48" i="9"/>
  <c r="F52" i="21"/>
  <c r="F99" i="21"/>
  <c r="T69" i="9"/>
  <c r="T82" i="9"/>
  <c r="T157" i="9"/>
  <c r="F161" i="21"/>
  <c r="F62" i="21"/>
  <c r="T175" i="9"/>
  <c r="F87" i="21"/>
  <c r="T160" i="9"/>
  <c r="F34" i="21"/>
  <c r="F80" i="21"/>
  <c r="F58" i="21"/>
  <c r="F49" i="21"/>
  <c r="F153" i="21"/>
  <c r="T45" i="9"/>
  <c r="F79" i="21"/>
  <c r="F85" i="21"/>
  <c r="AG28" i="18" a="1"/>
  <c r="AG28" i="18" s="1"/>
  <c r="E13" i="21"/>
  <c r="E39" i="21"/>
  <c r="E183" i="21"/>
  <c r="AG49" i="18" a="1"/>
  <c r="AG49" i="18" s="1"/>
  <c r="X49" i="18" s="1"/>
  <c r="E59" i="21"/>
  <c r="E177" i="21"/>
  <c r="E36" i="21"/>
  <c r="AG54" i="18" a="1"/>
  <c r="AG54" i="18" s="1"/>
  <c r="W54" i="18" s="1"/>
  <c r="E11" i="21"/>
  <c r="E200" i="21"/>
  <c r="AG33" i="18" a="1"/>
  <c r="AG33" i="18" s="1"/>
  <c r="AG51" i="18" a="1"/>
  <c r="AG51" i="18" s="1"/>
  <c r="AB51" i="18" s="1"/>
  <c r="AG25" i="18" a="1"/>
  <c r="AG25" i="18" s="1"/>
  <c r="E173" i="21"/>
  <c r="AG24" i="18" a="1"/>
  <c r="AG24" i="18" s="1"/>
  <c r="AG20" i="18" a="1"/>
  <c r="AG20" i="18" s="1"/>
  <c r="E128" i="21"/>
  <c r="AG53" i="18" a="1"/>
  <c r="AG53" i="18" s="1"/>
  <c r="Y53" i="18" s="1"/>
  <c r="AG31" i="18" a="1"/>
  <c r="AG31" i="18" s="1"/>
  <c r="E118" i="21"/>
  <c r="AG19" i="18" a="1"/>
  <c r="AG19" i="18" s="1"/>
  <c r="AG23" i="18" a="1"/>
  <c r="AG23" i="18" s="1"/>
  <c r="E82" i="21"/>
  <c r="AG27" i="18" a="1"/>
  <c r="AG27" i="18" s="1"/>
  <c r="AG10" i="18" a="1"/>
  <c r="AG10" i="18" s="1"/>
  <c r="E26" i="21"/>
  <c r="AG52" i="18" a="1"/>
  <c r="AG52" i="18" s="1"/>
  <c r="Z52" i="18" s="1"/>
  <c r="AG16" i="18" a="1"/>
  <c r="AG16" i="18" s="1"/>
  <c r="E194" i="21"/>
  <c r="E123" i="21"/>
  <c r="E172" i="21"/>
  <c r="E101" i="21"/>
  <c r="E185" i="21"/>
  <c r="E119" i="21"/>
  <c r="AG30" i="18" a="1"/>
  <c r="AG30" i="18" s="1"/>
  <c r="AG35" i="18" a="1"/>
  <c r="AG35" i="18" s="1"/>
  <c r="AG42" i="18" a="1"/>
  <c r="AG42" i="18" s="1"/>
  <c r="Z42" i="18" s="1"/>
  <c r="E70" i="21"/>
  <c r="AG46" i="18" a="1"/>
  <c r="AG46" i="18" s="1"/>
  <c r="Z46" i="18" s="1"/>
  <c r="E107" i="21"/>
  <c r="E67" i="21"/>
  <c r="AG21" i="18" a="1"/>
  <c r="AG21" i="18" s="1"/>
  <c r="AG13" i="18" a="1"/>
  <c r="AG13" i="18" s="1"/>
  <c r="AG40" i="18" a="1"/>
  <c r="AG40" i="18" s="1"/>
  <c r="AB40" i="18" s="1"/>
  <c r="AG55" i="18" a="1"/>
  <c r="AG55" i="18" s="1"/>
  <c r="Y55" i="18" s="1"/>
  <c r="AG43" i="18" a="1"/>
  <c r="AG43" i="18" s="1"/>
  <c r="X43" i="18" s="1"/>
  <c r="AG9" i="18" a="1"/>
  <c r="AG9" i="18" s="1"/>
  <c r="AG17" i="18" a="1"/>
  <c r="AG17" i="18" s="1"/>
  <c r="E12" i="21"/>
  <c r="AG48" i="18" a="1"/>
  <c r="AG48" i="18" s="1"/>
  <c r="W48" i="18" s="1"/>
  <c r="E156" i="21"/>
  <c r="E120" i="21"/>
  <c r="AG38" i="18" a="1"/>
  <c r="AG38" i="18" s="1"/>
  <c r="AA38" i="18" s="1"/>
  <c r="E91" i="21"/>
  <c r="E143" i="21"/>
  <c r="AG26" i="18" a="1"/>
  <c r="AG26" i="18" s="1"/>
  <c r="AG56" i="18" a="1"/>
  <c r="AG56" i="18" s="1"/>
  <c r="Z56" i="18" s="1"/>
  <c r="E22" i="21"/>
  <c r="AG41" i="18" a="1"/>
  <c r="AG41" i="18" s="1"/>
  <c r="AA41" i="18" s="1"/>
  <c r="AG44" i="18" a="1"/>
  <c r="AG44" i="18" s="1"/>
  <c r="E148" i="21"/>
  <c r="AG34" i="18" a="1"/>
  <c r="AG34" i="18" s="1"/>
  <c r="AG11" i="18" a="1"/>
  <c r="AG11" i="18" s="1"/>
  <c r="E166" i="21"/>
  <c r="AG39" i="18" a="1"/>
  <c r="AG39" i="18" s="1"/>
  <c r="AA39" i="18" s="1"/>
  <c r="AG36" i="18" a="1"/>
  <c r="AG36" i="18" s="1"/>
  <c r="AG22" i="18" a="1"/>
  <c r="AG22" i="18" s="1"/>
  <c r="AG14" i="18" a="1"/>
  <c r="AG14" i="18" s="1"/>
  <c r="E124" i="21"/>
  <c r="E92" i="21"/>
  <c r="E163" i="21"/>
  <c r="E8" i="21"/>
  <c r="AG37" i="18" a="1"/>
  <c r="AG37" i="18" s="1"/>
  <c r="AA37" i="18" s="1"/>
  <c r="E113" i="21"/>
  <c r="E9" i="21"/>
  <c r="AG12" i="18" a="1"/>
  <c r="AG12" i="18" s="1"/>
  <c r="AG18" i="18" a="1"/>
  <c r="AG18" i="18" s="1"/>
  <c r="E71" i="21"/>
  <c r="AG29" i="18" a="1"/>
  <c r="AG29" i="18" s="1"/>
  <c r="E176" i="21"/>
  <c r="E30" i="21"/>
  <c r="E10" i="21"/>
  <c r="AG15" i="18" a="1"/>
  <c r="AG15" i="18" s="1"/>
  <c r="AG45" i="18" a="1"/>
  <c r="AG45" i="18" s="1"/>
  <c r="Z45" i="18" s="1"/>
  <c r="AG47" i="18" a="1"/>
  <c r="AG47" i="18" s="1"/>
  <c r="E52" i="21"/>
  <c r="AG50" i="18" a="1"/>
  <c r="AG50" i="18" s="1"/>
  <c r="AA50" i="18" s="1"/>
  <c r="AG32" i="18" a="1"/>
  <c r="AG32" i="18" s="1"/>
  <c r="T181" i="9" l="1"/>
  <c r="AB52" i="18"/>
  <c r="AA43" i="18"/>
  <c r="AB36" i="18"/>
  <c r="Y46" i="18"/>
  <c r="Z54" i="18"/>
  <c r="W56" i="18"/>
  <c r="V39" i="18"/>
  <c r="V45" i="18"/>
  <c r="X54" i="18"/>
  <c r="AB45" i="18"/>
  <c r="AB46" i="18"/>
  <c r="V44" i="18"/>
  <c r="D61" i="21"/>
  <c r="A65" i="9"/>
  <c r="D100" i="21"/>
  <c r="A104" i="9"/>
  <c r="D83" i="21"/>
  <c r="A87" i="9"/>
  <c r="D153" i="21"/>
  <c r="A157" i="9"/>
  <c r="A93" i="9"/>
  <c r="D89" i="21"/>
  <c r="Y51" i="18"/>
  <c r="A142" i="9"/>
  <c r="D138" i="21"/>
  <c r="A188" i="9"/>
  <c r="D184" i="21"/>
  <c r="A106" i="9"/>
  <c r="D102" i="21"/>
  <c r="D142" i="21"/>
  <c r="A146" i="9"/>
  <c r="D8" i="21"/>
  <c r="A12" i="9"/>
  <c r="A243" i="9"/>
  <c r="A257" i="9"/>
  <c r="A240" i="9"/>
  <c r="A217" i="9"/>
  <c r="A264" i="9"/>
  <c r="A251" i="9"/>
  <c r="A258" i="9"/>
  <c r="A274" i="9"/>
  <c r="A286" i="9"/>
  <c r="A210" i="9"/>
  <c r="A225" i="9"/>
  <c r="A256" i="9"/>
  <c r="A250" i="9"/>
  <c r="A280" i="9"/>
  <c r="A239" i="9"/>
  <c r="A253" i="9"/>
  <c r="A270" i="9"/>
  <c r="A221" i="9"/>
  <c r="A261" i="9"/>
  <c r="A277" i="9"/>
  <c r="A227" i="9"/>
  <c r="A260" i="9"/>
  <c r="A254" i="9"/>
  <c r="A236" i="9"/>
  <c r="A282" i="9"/>
  <c r="A230" i="9"/>
  <c r="A263" i="9"/>
  <c r="A279" i="9"/>
  <c r="A281" i="9"/>
  <c r="A206" i="9"/>
  <c r="A223" i="9"/>
  <c r="A252" i="9"/>
  <c r="A219" i="9"/>
  <c r="A269" i="9"/>
  <c r="A226" i="9"/>
  <c r="A272" i="9"/>
  <c r="A215" i="9"/>
  <c r="A218" i="9"/>
  <c r="A213" i="9"/>
  <c r="A228" i="9"/>
  <c r="A242" i="9"/>
  <c r="A285" i="9"/>
  <c r="A249" i="9"/>
  <c r="A208" i="9"/>
  <c r="A237" i="9"/>
  <c r="A259" i="9"/>
  <c r="A246" i="9"/>
  <c r="A265" i="9"/>
  <c r="A232" i="9"/>
  <c r="A234" i="9"/>
  <c r="A212" i="9"/>
  <c r="A276" i="9"/>
  <c r="A224" i="9"/>
  <c r="A207" i="9"/>
  <c r="A222" i="9"/>
  <c r="A271" i="9"/>
  <c r="A241" i="9"/>
  <c r="A278" i="9"/>
  <c r="A244" i="9"/>
  <c r="A231" i="9"/>
  <c r="A266" i="9"/>
  <c r="A273" i="9"/>
  <c r="A214" i="9"/>
  <c r="A262" i="9"/>
  <c r="A248" i="9"/>
  <c r="A220" i="9"/>
  <c r="A235" i="9"/>
  <c r="A233" i="9"/>
  <c r="A284" i="9"/>
  <c r="A267" i="9"/>
  <c r="A275" i="9"/>
  <c r="A216" i="9"/>
  <c r="A283" i="9"/>
  <c r="A268" i="9"/>
  <c r="A247" i="9"/>
  <c r="A245" i="9"/>
  <c r="A211" i="9"/>
  <c r="A209" i="9"/>
  <c r="A255" i="9"/>
  <c r="A229" i="9"/>
  <c r="A238" i="9"/>
  <c r="D145" i="21"/>
  <c r="A149" i="9"/>
  <c r="CJ14" i="9"/>
  <c r="G10" i="21"/>
  <c r="G9" i="21"/>
  <c r="E117" i="21"/>
  <c r="G8" i="21"/>
  <c r="E78" i="21"/>
  <c r="E169" i="21"/>
  <c r="E159" i="21"/>
  <c r="E134" i="21"/>
  <c r="E195" i="21"/>
  <c r="E90" i="21"/>
  <c r="G160" i="21"/>
  <c r="E160" i="21"/>
  <c r="E168" i="21"/>
  <c r="E17" i="21"/>
  <c r="E110" i="21"/>
  <c r="E142" i="21"/>
  <c r="E69" i="21"/>
  <c r="E182" i="21"/>
  <c r="E130" i="21"/>
  <c r="E108" i="21"/>
  <c r="E151" i="21"/>
  <c r="E140" i="21"/>
  <c r="A172" i="9"/>
  <c r="D168" i="21"/>
  <c r="D181" i="21"/>
  <c r="A185" i="9"/>
  <c r="A62" i="9"/>
  <c r="D58" i="21"/>
  <c r="AB48" i="18"/>
  <c r="D45" i="21"/>
  <c r="A49" i="9"/>
  <c r="AB41" i="18"/>
  <c r="D68" i="21"/>
  <c r="A72" i="9"/>
  <c r="D109" i="21"/>
  <c r="A113" i="9"/>
  <c r="AB44" i="18"/>
  <c r="D130" i="21"/>
  <c r="A134" i="9"/>
  <c r="AB37" i="18"/>
  <c r="A141" i="9"/>
  <c r="D137" i="21"/>
  <c r="D18" i="21"/>
  <c r="A22" i="9"/>
  <c r="Y42" i="18"/>
  <c r="Z37" i="18"/>
  <c r="D99" i="21"/>
  <c r="A103" i="9"/>
  <c r="W47" i="18"/>
  <c r="A59" i="9"/>
  <c r="D55" i="21"/>
  <c r="A174" i="9"/>
  <c r="D170" i="21"/>
  <c r="X48" i="18"/>
  <c r="X46" i="18"/>
  <c r="A68" i="9"/>
  <c r="D64" i="21"/>
  <c r="D60" i="21"/>
  <c r="A64" i="9"/>
  <c r="X45" i="18"/>
  <c r="A46" i="9"/>
  <c r="D42" i="21"/>
  <c r="E62" i="21"/>
  <c r="A108" i="9"/>
  <c r="D104" i="21"/>
  <c r="D87" i="21"/>
  <c r="A91" i="9"/>
  <c r="A183" i="9"/>
  <c r="D179" i="21"/>
  <c r="D94" i="21"/>
  <c r="A98" i="9"/>
  <c r="D77" i="21"/>
  <c r="A81" i="9"/>
  <c r="E49" i="21"/>
  <c r="E34" i="21"/>
  <c r="E76" i="21"/>
  <c r="J150" i="21"/>
  <c r="E84" i="21"/>
  <c r="E188" i="21"/>
  <c r="E139" i="21"/>
  <c r="E50" i="21"/>
  <c r="E61" i="21"/>
  <c r="G119" i="21"/>
  <c r="CJ123" i="9"/>
  <c r="E94" i="21"/>
  <c r="E55" i="21"/>
  <c r="E144" i="21"/>
  <c r="E77" i="21"/>
  <c r="E88" i="21"/>
  <c r="E158" i="21"/>
  <c r="G183" i="21"/>
  <c r="CJ187" i="9"/>
  <c r="A25" i="9"/>
  <c r="D21" i="21"/>
  <c r="D54" i="21"/>
  <c r="A58" i="9"/>
  <c r="A69" i="9"/>
  <c r="D65" i="21"/>
  <c r="D131" i="21"/>
  <c r="A135" i="9"/>
  <c r="A45" i="9"/>
  <c r="D41" i="21"/>
  <c r="D190" i="21"/>
  <c r="A194" i="9"/>
  <c r="A165" i="9"/>
  <c r="D161" i="21"/>
  <c r="A41" i="9"/>
  <c r="D37" i="21"/>
  <c r="A96" i="9"/>
  <c r="D92" i="21"/>
  <c r="AB55" i="18"/>
  <c r="Y40" i="18"/>
  <c r="Z38" i="18"/>
  <c r="D117" i="21"/>
  <c r="A121" i="9"/>
  <c r="D114" i="21"/>
  <c r="A118" i="9"/>
  <c r="D38" i="21"/>
  <c r="A42" i="9"/>
  <c r="Z51" i="18"/>
  <c r="D176" i="21"/>
  <c r="A180" i="9"/>
  <c r="A156" i="9"/>
  <c r="D152" i="21"/>
  <c r="A28" i="9"/>
  <c r="D24" i="21"/>
  <c r="D90" i="21"/>
  <c r="A94" i="9"/>
  <c r="W44" i="18"/>
  <c r="D124" i="21"/>
  <c r="A128" i="9"/>
  <c r="E51" i="21"/>
  <c r="A144" i="9"/>
  <c r="D140" i="21"/>
  <c r="A122" i="9"/>
  <c r="D118" i="21"/>
  <c r="D76" i="21"/>
  <c r="A80" i="9"/>
  <c r="D177" i="21"/>
  <c r="A181" i="9"/>
  <c r="E161" i="21"/>
  <c r="V47" i="18"/>
  <c r="E170" i="21"/>
  <c r="E18" i="21"/>
  <c r="K150" i="21"/>
  <c r="E73" i="21"/>
  <c r="E109" i="21"/>
  <c r="E136" i="21"/>
  <c r="E145" i="21"/>
  <c r="E15" i="21"/>
  <c r="E127" i="21"/>
  <c r="E116" i="21"/>
  <c r="CJ15" i="9"/>
  <c r="G11" i="21"/>
  <c r="G13" i="21"/>
  <c r="CJ17" i="9"/>
  <c r="A163" i="9"/>
  <c r="D159" i="21"/>
  <c r="X51" i="18"/>
  <c r="X42" i="18"/>
  <c r="Y47" i="18"/>
  <c r="D33" i="21"/>
  <c r="A37" i="9"/>
  <c r="A189" i="9"/>
  <c r="D185" i="21"/>
  <c r="D50" i="21"/>
  <c r="A54" i="9"/>
  <c r="W45" i="18"/>
  <c r="W43" i="18"/>
  <c r="X40" i="18"/>
  <c r="D147" i="21"/>
  <c r="A151" i="9"/>
  <c r="D116" i="21"/>
  <c r="A120" i="9"/>
  <c r="A160" i="9"/>
  <c r="D156" i="21"/>
  <c r="A114" i="9"/>
  <c r="D110" i="21"/>
  <c r="A15" i="9"/>
  <c r="D11" i="21"/>
  <c r="D63" i="21"/>
  <c r="A67" i="9"/>
  <c r="Z53" i="18"/>
  <c r="X41" i="18"/>
  <c r="X56" i="18"/>
  <c r="D15" i="21"/>
  <c r="A19" i="9"/>
  <c r="D111" i="21"/>
  <c r="A115" i="9"/>
  <c r="D26" i="21"/>
  <c r="A30" i="9"/>
  <c r="X38" i="18"/>
  <c r="W41" i="18"/>
  <c r="E186" i="21"/>
  <c r="E181" i="21"/>
  <c r="E184" i="21"/>
  <c r="B231" i="21"/>
  <c r="B235" i="21"/>
  <c r="B248" i="21"/>
  <c r="B259" i="21"/>
  <c r="B257" i="21"/>
  <c r="B242" i="21"/>
  <c r="B249" i="21"/>
  <c r="B239" i="21"/>
  <c r="B237" i="21"/>
  <c r="B250" i="21"/>
  <c r="B253" i="21"/>
  <c r="B232" i="21"/>
  <c r="B254" i="21"/>
  <c r="B233" i="21"/>
  <c r="B230" i="21"/>
  <c r="B240" i="21"/>
  <c r="B246" i="21"/>
  <c r="B241" i="21"/>
  <c r="B251" i="21"/>
  <c r="B258" i="21"/>
  <c r="B255" i="21"/>
  <c r="B234" i="21"/>
  <c r="B243" i="21"/>
  <c r="B252" i="21"/>
  <c r="B256" i="21"/>
  <c r="B247" i="21"/>
  <c r="B244" i="21"/>
  <c r="B266" i="21"/>
  <c r="B236" i="21"/>
  <c r="B238" i="21"/>
  <c r="B245" i="21"/>
  <c r="E112" i="21"/>
  <c r="CJ16" i="9"/>
  <c r="G12" i="21"/>
  <c r="E97" i="21"/>
  <c r="E104" i="21"/>
  <c r="E35" i="21"/>
  <c r="E157" i="21"/>
  <c r="E81" i="21"/>
  <c r="E46" i="21"/>
  <c r="E103" i="21"/>
  <c r="AB39" i="18"/>
  <c r="D197" i="21"/>
  <c r="A201" i="9"/>
  <c r="AA55" i="18"/>
  <c r="Z39" i="18"/>
  <c r="A159" i="9"/>
  <c r="D155" i="21"/>
  <c r="X50" i="18"/>
  <c r="A191" i="9"/>
  <c r="D187" i="21"/>
  <c r="A17" i="9"/>
  <c r="D13" i="21"/>
  <c r="D88" i="21"/>
  <c r="A92" i="9"/>
  <c r="A39" i="9"/>
  <c r="D35" i="21"/>
  <c r="A127" i="9"/>
  <c r="D123" i="21"/>
  <c r="D46" i="21"/>
  <c r="A50" i="9"/>
  <c r="D134" i="21"/>
  <c r="A138" i="9"/>
  <c r="A139" i="9"/>
  <c r="D135" i="21"/>
  <c r="A123" i="9"/>
  <c r="D119" i="21"/>
  <c r="A23" i="9"/>
  <c r="D19" i="21"/>
  <c r="D112" i="21"/>
  <c r="A116" i="9"/>
  <c r="D74" i="21"/>
  <c r="A78" i="9"/>
  <c r="D25" i="21"/>
  <c r="A29" i="9"/>
  <c r="A57" i="9"/>
  <c r="D53" i="21"/>
  <c r="E53" i="21"/>
  <c r="E85" i="21"/>
  <c r="V36" i="18"/>
  <c r="E135" i="21"/>
  <c r="E64" i="21"/>
  <c r="E141" i="21"/>
  <c r="E132" i="21"/>
  <c r="E16" i="21"/>
  <c r="E74" i="21"/>
  <c r="E75" i="21"/>
  <c r="E111" i="21"/>
  <c r="E24" i="21"/>
  <c r="E47" i="21"/>
  <c r="E105" i="21"/>
  <c r="E196" i="21"/>
  <c r="E40" i="21"/>
  <c r="W37" i="18"/>
  <c r="X39" i="18"/>
  <c r="W51" i="18"/>
  <c r="AA44" i="18"/>
  <c r="A171" i="9"/>
  <c r="D167" i="21"/>
  <c r="D22" i="21"/>
  <c r="A26" i="9"/>
  <c r="D186" i="21"/>
  <c r="A190" i="9"/>
  <c r="A18" i="9"/>
  <c r="D14" i="21"/>
  <c r="A73" i="9"/>
  <c r="D69" i="21"/>
  <c r="D200" i="21"/>
  <c r="A204" i="9"/>
  <c r="X53" i="18"/>
  <c r="Y48" i="18"/>
  <c r="D56" i="21"/>
  <c r="A60" i="9"/>
  <c r="D105" i="21"/>
  <c r="A109" i="9"/>
  <c r="Y49" i="18"/>
  <c r="A99" i="9"/>
  <c r="D95" i="21"/>
  <c r="AB49" i="18"/>
  <c r="A85" i="9"/>
  <c r="D81" i="21"/>
  <c r="AB50" i="18"/>
  <c r="X52" i="18"/>
  <c r="D113" i="21"/>
  <c r="A117" i="9"/>
  <c r="A34" i="9"/>
  <c r="D30" i="21"/>
  <c r="X44" i="18"/>
  <c r="E191" i="21"/>
  <c r="E137" i="21"/>
  <c r="E106" i="21"/>
  <c r="E86" i="21"/>
  <c r="E199" i="21"/>
  <c r="E20" i="21"/>
  <c r="E121" i="21"/>
  <c r="E44" i="21"/>
  <c r="E31" i="21"/>
  <c r="E146" i="21"/>
  <c r="E164" i="21"/>
  <c r="E100" i="21"/>
  <c r="E125" i="21"/>
  <c r="E19" i="21"/>
  <c r="E189" i="21"/>
  <c r="E149" i="21"/>
  <c r="E72" i="21"/>
  <c r="D143" i="21"/>
  <c r="A147" i="9"/>
  <c r="A90" i="9"/>
  <c r="D86" i="21"/>
  <c r="A140" i="9"/>
  <c r="D136" i="21"/>
  <c r="AA42" i="18"/>
  <c r="Y52" i="18"/>
  <c r="D144" i="21"/>
  <c r="A148" i="9"/>
  <c r="Y54" i="18"/>
  <c r="Y37" i="18"/>
  <c r="A82" i="9"/>
  <c r="D78" i="21"/>
  <c r="D188" i="21"/>
  <c r="A192" i="9"/>
  <c r="D84" i="21"/>
  <c r="A88" i="9"/>
  <c r="AA47" i="18"/>
  <c r="W49" i="18"/>
  <c r="A51" i="9"/>
  <c r="D47" i="21"/>
  <c r="Y41" i="18"/>
  <c r="W50" i="18"/>
  <c r="W39" i="18"/>
  <c r="D85" i="21"/>
  <c r="A89" i="9"/>
  <c r="Z55" i="18"/>
  <c r="Z50" i="18"/>
  <c r="AB56" i="18"/>
  <c r="D162" i="21"/>
  <c r="A166" i="9"/>
  <c r="A125" i="9"/>
  <c r="D121" i="21"/>
  <c r="A182" i="9"/>
  <c r="D178" i="21"/>
  <c r="D66" i="21"/>
  <c r="A70" i="9"/>
  <c r="D120" i="21"/>
  <c r="A124" i="9"/>
  <c r="A162" i="9"/>
  <c r="D158" i="21"/>
  <c r="AA40" i="18"/>
  <c r="AB43" i="18"/>
  <c r="D151" i="21"/>
  <c r="A155" i="9"/>
  <c r="E89" i="21"/>
  <c r="E58" i="21"/>
  <c r="E175" i="21"/>
  <c r="E102" i="21"/>
  <c r="E25" i="21"/>
  <c r="E122" i="21"/>
  <c r="E48" i="21"/>
  <c r="E93" i="21"/>
  <c r="G118" i="21"/>
  <c r="CJ122" i="9"/>
  <c r="D163" i="21"/>
  <c r="A167" i="9"/>
  <c r="D193" i="21"/>
  <c r="A197" i="9"/>
  <c r="A175" i="9"/>
  <c r="D171" i="21"/>
  <c r="W40" i="18"/>
  <c r="D106" i="21"/>
  <c r="A110" i="9"/>
  <c r="A202" i="9"/>
  <c r="D198" i="21"/>
  <c r="D9" i="21"/>
  <c r="A13" i="9"/>
  <c r="A14" i="9"/>
  <c r="D10" i="21"/>
  <c r="AA49" i="18"/>
  <c r="A131" i="9"/>
  <c r="D127" i="21"/>
  <c r="A101" i="9"/>
  <c r="D97" i="21"/>
  <c r="AA52" i="18"/>
  <c r="Z47" i="18"/>
  <c r="Z44" i="18"/>
  <c r="A129" i="9"/>
  <c r="D125" i="21"/>
  <c r="Y43" i="18"/>
  <c r="D108" i="21"/>
  <c r="A112" i="9"/>
  <c r="D160" i="21"/>
  <c r="A164" i="9"/>
  <c r="D82" i="21"/>
  <c r="A86" i="9"/>
  <c r="W52" i="18"/>
  <c r="D148" i="21"/>
  <c r="A152" i="9"/>
  <c r="D98" i="21"/>
  <c r="A102" i="9"/>
  <c r="Y38" i="18"/>
  <c r="D174" i="21"/>
  <c r="A178" i="9"/>
  <c r="Y45" i="18"/>
  <c r="A79" i="9"/>
  <c r="D75" i="21"/>
  <c r="A55" i="9"/>
  <c r="D51" i="21"/>
  <c r="A184" i="9"/>
  <c r="D180" i="21"/>
  <c r="Z41" i="18"/>
  <c r="E27" i="21"/>
  <c r="E138" i="21"/>
  <c r="E29" i="21"/>
  <c r="E98" i="21"/>
  <c r="E60" i="21"/>
  <c r="E162" i="21"/>
  <c r="E57" i="21"/>
  <c r="E66" i="21"/>
  <c r="E115" i="21"/>
  <c r="E63" i="21"/>
  <c r="E174" i="21"/>
  <c r="CJ86" i="9"/>
  <c r="G82" i="21"/>
  <c r="E45" i="21"/>
  <c r="E197" i="21"/>
  <c r="CJ40" i="9"/>
  <c r="G36" i="21"/>
  <c r="E129" i="21"/>
  <c r="D17" i="21"/>
  <c r="A21" i="9"/>
  <c r="A35" i="9"/>
  <c r="D31" i="21"/>
  <c r="A179" i="9"/>
  <c r="D175" i="21"/>
  <c r="A24" i="9"/>
  <c r="D20" i="21"/>
  <c r="A33" i="9"/>
  <c r="D29" i="21"/>
  <c r="D93" i="21"/>
  <c r="A97" i="9"/>
  <c r="AA56" i="18"/>
  <c r="D133" i="21"/>
  <c r="A137" i="9"/>
  <c r="A107" i="9"/>
  <c r="D103" i="21"/>
  <c r="A130" i="9"/>
  <c r="D126" i="21"/>
  <c r="D96" i="21"/>
  <c r="A100" i="9"/>
  <c r="AA46" i="18"/>
  <c r="X37" i="18"/>
  <c r="AB47" i="18"/>
  <c r="A83" i="9"/>
  <c r="D79" i="21"/>
  <c r="AB42" i="18"/>
  <c r="D71" i="21"/>
  <c r="A75" i="9"/>
  <c r="A126" i="9"/>
  <c r="D122" i="21"/>
  <c r="A200" i="9"/>
  <c r="D196" i="21"/>
  <c r="D27" i="21"/>
  <c r="A31" i="9"/>
  <c r="W46" i="18"/>
  <c r="Y44" i="18"/>
  <c r="W53" i="18"/>
  <c r="E83" i="21"/>
  <c r="E99" i="21"/>
  <c r="E87" i="21"/>
  <c r="E178" i="21"/>
  <c r="E68" i="21"/>
  <c r="E198" i="21"/>
  <c r="E192" i="21"/>
  <c r="E21" i="21"/>
  <c r="E37" i="21"/>
  <c r="E96" i="21"/>
  <c r="E54" i="21"/>
  <c r="E114" i="21"/>
  <c r="E43" i="21"/>
  <c r="E154" i="21"/>
  <c r="E95" i="21"/>
  <c r="E147" i="21"/>
  <c r="E23" i="21"/>
  <c r="A143" i="9"/>
  <c r="D139" i="21"/>
  <c r="D32" i="21"/>
  <c r="A36" i="9"/>
  <c r="D191" i="21"/>
  <c r="A195" i="9"/>
  <c r="A198" i="9"/>
  <c r="D194" i="21"/>
  <c r="A111" i="9"/>
  <c r="D107" i="21"/>
  <c r="A20" i="9"/>
  <c r="D16" i="21"/>
  <c r="A150" i="9"/>
  <c r="D146" i="21"/>
  <c r="D199" i="21"/>
  <c r="A203" i="9"/>
  <c r="D12" i="21"/>
  <c r="A16" i="9"/>
  <c r="AA45" i="18"/>
  <c r="AA51" i="18"/>
  <c r="A32" i="9"/>
  <c r="D28" i="21"/>
  <c r="Z43" i="18"/>
  <c r="A196" i="9"/>
  <c r="D192" i="21"/>
  <c r="AB53" i="18"/>
  <c r="D157" i="21"/>
  <c r="A161" i="9"/>
  <c r="D115" i="21"/>
  <c r="A119" i="9"/>
  <c r="Y39" i="18"/>
  <c r="D149" i="21"/>
  <c r="A153" i="9"/>
  <c r="D141" i="21"/>
  <c r="A145" i="9"/>
  <c r="A168" i="9"/>
  <c r="D164" i="21"/>
  <c r="A158" i="9"/>
  <c r="D154" i="21"/>
  <c r="E180" i="21"/>
  <c r="E33" i="21"/>
  <c r="E32" i="21"/>
  <c r="E187" i="21"/>
  <c r="E193" i="21"/>
  <c r="E38" i="21"/>
  <c r="E14" i="21"/>
  <c r="E133" i="21"/>
  <c r="E171" i="21"/>
  <c r="A105" i="9"/>
  <c r="D101" i="21"/>
  <c r="D36" i="21"/>
  <c r="A40" i="9"/>
  <c r="A56" i="9"/>
  <c r="D52" i="21"/>
  <c r="A169" i="9"/>
  <c r="D165" i="21"/>
  <c r="A177" i="9"/>
  <c r="D173" i="21"/>
  <c r="A43" i="9"/>
  <c r="D39" i="21"/>
  <c r="A95" i="9"/>
  <c r="D91" i="21"/>
  <c r="A27" i="9"/>
  <c r="D23" i="21"/>
  <c r="AA53" i="18"/>
  <c r="Z49" i="18"/>
  <c r="D40" i="21"/>
  <c r="A44" i="9"/>
  <c r="Y56" i="18"/>
  <c r="X47" i="18"/>
  <c r="D67" i="21"/>
  <c r="A71" i="9"/>
  <c r="A61" i="9"/>
  <c r="D57" i="21"/>
  <c r="W42" i="18"/>
  <c r="AB38" i="18"/>
  <c r="D80" i="21"/>
  <c r="A84" i="9"/>
  <c r="D43" i="21"/>
  <c r="A47" i="9"/>
  <c r="A38" i="9"/>
  <c r="D34" i="21"/>
  <c r="A136" i="9"/>
  <c r="D132" i="21"/>
  <c r="A52" i="9"/>
  <c r="D48" i="21"/>
  <c r="A132" i="9"/>
  <c r="D128" i="21"/>
  <c r="D182" i="21"/>
  <c r="A186" i="9"/>
  <c r="D70" i="21"/>
  <c r="A74" i="9"/>
  <c r="E153" i="21"/>
  <c r="E41" i="21"/>
  <c r="E80" i="21"/>
  <c r="E56" i="21"/>
  <c r="E165" i="21"/>
  <c r="E79" i="21"/>
  <c r="E190" i="21"/>
  <c r="E131" i="21"/>
  <c r="E126" i="21"/>
  <c r="E42" i="21"/>
  <c r="E179" i="21"/>
  <c r="E155" i="21"/>
  <c r="E152" i="21"/>
  <c r="E65" i="21"/>
  <c r="E28" i="21"/>
  <c r="AA54" i="18"/>
  <c r="W38" i="18"/>
  <c r="D59" i="21"/>
  <c r="A63" i="9"/>
  <c r="X55" i="18"/>
  <c r="A173" i="9"/>
  <c r="D169" i="21"/>
  <c r="D150" i="21"/>
  <c r="A154" i="9"/>
  <c r="D166" i="21"/>
  <c r="A170" i="9"/>
  <c r="AB54" i="18"/>
  <c r="Z40" i="18"/>
  <c r="D72" i="21"/>
  <c r="A76" i="9"/>
  <c r="A193" i="9"/>
  <c r="D189" i="21"/>
  <c r="D73" i="21"/>
  <c r="A77" i="9"/>
  <c r="W55" i="18"/>
  <c r="A199" i="9"/>
  <c r="D195" i="21"/>
  <c r="D183" i="21"/>
  <c r="A187" i="9"/>
  <c r="D172" i="21"/>
  <c r="A176" i="9"/>
  <c r="D129" i="21"/>
  <c r="A133" i="9"/>
  <c r="A53" i="9"/>
  <c r="D49" i="21"/>
  <c r="Z48" i="18"/>
  <c r="AA48" i="18"/>
  <c r="Y50" i="18"/>
  <c r="A48" i="9"/>
  <c r="D44" i="21"/>
  <c r="D62" i="21"/>
  <c r="A66" i="9"/>
  <c r="J78" i="21"/>
  <c r="J66" i="21"/>
  <c r="J139" i="21"/>
  <c r="J89" i="21"/>
  <c r="J60" i="21"/>
  <c r="J25" i="21"/>
  <c r="J90" i="21"/>
  <c r="J48" i="21"/>
  <c r="J30" i="21"/>
  <c r="J57" i="21"/>
  <c r="J49" i="21"/>
  <c r="J88" i="21"/>
  <c r="CN108" i="9" l="1"/>
  <c r="J84" i="21"/>
  <c r="BN188" i="9"/>
  <c r="J131" i="21"/>
  <c r="BU171" i="9"/>
  <c r="BN154" i="9"/>
  <c r="CN100" i="9"/>
  <c r="K85" i="18"/>
  <c r="I191" i="21"/>
  <c r="H153" i="21"/>
  <c r="H165" i="21"/>
  <c r="H157" i="21"/>
  <c r="I186" i="21"/>
  <c r="I183" i="21"/>
  <c r="H151" i="21"/>
  <c r="H175" i="21"/>
  <c r="I188" i="21"/>
  <c r="I189" i="21"/>
  <c r="H155" i="21"/>
  <c r="I187" i="21"/>
  <c r="H168" i="21"/>
  <c r="I190" i="21"/>
  <c r="I193" i="21"/>
  <c r="H161" i="21"/>
  <c r="H158" i="21"/>
  <c r="I179" i="21"/>
  <c r="I181" i="21"/>
  <c r="H169" i="21"/>
  <c r="I182" i="21"/>
  <c r="I196" i="21"/>
  <c r="I198" i="21"/>
  <c r="H164" i="21"/>
  <c r="I192" i="21"/>
  <c r="H174" i="21"/>
  <c r="H154" i="21"/>
  <c r="I184" i="21"/>
  <c r="H170" i="21"/>
  <c r="I199" i="21"/>
  <c r="H152" i="21"/>
  <c r="I180" i="21"/>
  <c r="H160" i="21"/>
  <c r="H159" i="21"/>
  <c r="I195" i="21"/>
  <c r="H162" i="21"/>
  <c r="I197" i="21"/>
  <c r="H171" i="21"/>
  <c r="I36" i="21"/>
  <c r="K20" i="21"/>
  <c r="J13" i="21"/>
  <c r="H73" i="21"/>
  <c r="L171" i="21"/>
  <c r="CJ25" i="9"/>
  <c r="G21" i="21"/>
  <c r="G55" i="21"/>
  <c r="CJ59" i="9"/>
  <c r="BU154" i="9"/>
  <c r="K27" i="21"/>
  <c r="K118" i="21"/>
  <c r="H82" i="21"/>
  <c r="CN131" i="9"/>
  <c r="CO131" i="9" a="1"/>
  <c r="CO131" i="9" s="1"/>
  <c r="J38" i="21"/>
  <c r="H86" i="21"/>
  <c r="K34" i="21"/>
  <c r="K49" i="21"/>
  <c r="L183" i="21"/>
  <c r="K96" i="21"/>
  <c r="K57" i="21"/>
  <c r="H8" i="21"/>
  <c r="L85" i="21"/>
  <c r="J165" i="21"/>
  <c r="L30" i="21"/>
  <c r="I134" i="21"/>
  <c r="K56" i="21"/>
  <c r="I25" i="21"/>
  <c r="K33" i="21"/>
  <c r="J161" i="21"/>
  <c r="H58" i="21"/>
  <c r="I133" i="21"/>
  <c r="K157" i="21"/>
  <c r="J54" i="21"/>
  <c r="I145" i="21"/>
  <c r="H29" i="21"/>
  <c r="L102" i="21"/>
  <c r="H51" i="21"/>
  <c r="H142" i="21"/>
  <c r="K13" i="21"/>
  <c r="L50" i="21"/>
  <c r="K60" i="21"/>
  <c r="I146" i="21"/>
  <c r="H130" i="21"/>
  <c r="J152" i="21"/>
  <c r="J105" i="21"/>
  <c r="H42" i="21"/>
  <c r="J53" i="21"/>
  <c r="H178" i="21"/>
  <c r="L147" i="21"/>
  <c r="L114" i="21"/>
  <c r="I160" i="21"/>
  <c r="I122" i="21"/>
  <c r="J141" i="21"/>
  <c r="K109" i="21"/>
  <c r="I78" i="21"/>
  <c r="K87" i="21"/>
  <c r="L110" i="21"/>
  <c r="K115" i="21"/>
  <c r="H40" i="21"/>
  <c r="J171" i="21"/>
  <c r="I76" i="21"/>
  <c r="J184" i="21"/>
  <c r="I144" i="21"/>
  <c r="H75" i="21"/>
  <c r="J35" i="21"/>
  <c r="I68" i="21"/>
  <c r="CJ137" i="9"/>
  <c r="G133" i="21"/>
  <c r="G33" i="21"/>
  <c r="CJ37" i="9"/>
  <c r="CJ133" i="9"/>
  <c r="G129" i="21"/>
  <c r="CJ67" i="9"/>
  <c r="G63" i="21"/>
  <c r="CJ102" i="9"/>
  <c r="G98" i="21"/>
  <c r="O85" i="18"/>
  <c r="Z36" i="18"/>
  <c r="G93" i="21"/>
  <c r="CJ97" i="9"/>
  <c r="G53" i="21"/>
  <c r="CJ57" i="9"/>
  <c r="R243" i="21" a="1"/>
  <c r="R243" i="21" s="1"/>
  <c r="Q243" i="21" a="1"/>
  <c r="Q243" i="21" s="1"/>
  <c r="S243" i="21" a="1"/>
  <c r="S243" i="21" s="1"/>
  <c r="V243" i="21" a="1"/>
  <c r="V243" i="21" s="1"/>
  <c r="P243" i="21" a="1"/>
  <c r="P243" i="21" s="1"/>
  <c r="E243" i="21" a="1"/>
  <c r="E243" i="21" s="1"/>
  <c r="C243" i="21" a="1"/>
  <c r="C243" i="21" s="1"/>
  <c r="R253" i="21" a="1"/>
  <c r="R253" i="21" s="1"/>
  <c r="Q253" i="21" a="1"/>
  <c r="Q253" i="21" s="1"/>
  <c r="P253" i="21" a="1"/>
  <c r="P253" i="21" s="1"/>
  <c r="O253" i="21" a="1"/>
  <c r="O253" i="21" s="1"/>
  <c r="C253" i="21" a="1"/>
  <c r="C253" i="21" s="1"/>
  <c r="E253" i="21" a="1"/>
  <c r="E253" i="21" s="1"/>
  <c r="V253" i="21" a="1"/>
  <c r="V253" i="21" s="1"/>
  <c r="S253" i="21" a="1"/>
  <c r="S253" i="21" s="1"/>
  <c r="G184" i="21"/>
  <c r="CJ188" i="9"/>
  <c r="I49" i="18"/>
  <c r="S49" i="18" s="1"/>
  <c r="V49" i="18"/>
  <c r="AD49" i="18" s="1"/>
  <c r="CJ149" i="9"/>
  <c r="G145" i="21"/>
  <c r="G170" i="21"/>
  <c r="AD45" i="18"/>
  <c r="H34" i="21"/>
  <c r="K31" i="21"/>
  <c r="H94" i="21"/>
  <c r="K196" i="21"/>
  <c r="K81" i="21"/>
  <c r="CJ101" i="9"/>
  <c r="G97" i="21"/>
  <c r="CJ111" i="9"/>
  <c r="G107" i="21"/>
  <c r="G22" i="21"/>
  <c r="CJ26" i="9"/>
  <c r="CJ75" i="9"/>
  <c r="G71" i="21"/>
  <c r="CJ43" i="9"/>
  <c r="G39" i="21"/>
  <c r="G67" i="21"/>
  <c r="CJ71" i="9"/>
  <c r="BF154" i="9"/>
  <c r="CG154" i="9"/>
  <c r="CH154" i="9" s="1"/>
  <c r="BD154" i="9"/>
  <c r="K88" i="21"/>
  <c r="I118" i="21"/>
  <c r="I16" i="21"/>
  <c r="L63" i="21"/>
  <c r="L38" i="21"/>
  <c r="I121" i="21"/>
  <c r="L86" i="21"/>
  <c r="L136" i="21"/>
  <c r="H49" i="21"/>
  <c r="H72" i="21"/>
  <c r="J8" i="21"/>
  <c r="J85" i="21"/>
  <c r="J98" i="21"/>
  <c r="BN171" i="9"/>
  <c r="I56" i="21"/>
  <c r="I90" i="21"/>
  <c r="L25" i="21"/>
  <c r="H33" i="21"/>
  <c r="J23" i="21"/>
  <c r="J157" i="21"/>
  <c r="I102" i="21"/>
  <c r="K51" i="21"/>
  <c r="J140" i="21"/>
  <c r="L11" i="21"/>
  <c r="K142" i="21"/>
  <c r="I84" i="21"/>
  <c r="K149" i="21"/>
  <c r="I74" i="21"/>
  <c r="J119" i="21"/>
  <c r="L60" i="21"/>
  <c r="H181" i="21"/>
  <c r="L41" i="21"/>
  <c r="J197" i="21"/>
  <c r="I130" i="21"/>
  <c r="L89" i="21"/>
  <c r="J179" i="21"/>
  <c r="L152" i="21"/>
  <c r="K162" i="21"/>
  <c r="L139" i="21"/>
  <c r="I65" i="21"/>
  <c r="I147" i="21"/>
  <c r="I69" i="21"/>
  <c r="H114" i="21"/>
  <c r="K66" i="21"/>
  <c r="L160" i="21"/>
  <c r="J62" i="21"/>
  <c r="H93" i="21"/>
  <c r="H141" i="21"/>
  <c r="H110" i="21"/>
  <c r="H24" i="21"/>
  <c r="I171" i="21"/>
  <c r="K46" i="21"/>
  <c r="H111" i="21"/>
  <c r="K83" i="21"/>
  <c r="L184" i="21"/>
  <c r="L180" i="21"/>
  <c r="K75" i="21"/>
  <c r="K131" i="21"/>
  <c r="J68" i="21"/>
  <c r="K174" i="21"/>
  <c r="H135" i="21"/>
  <c r="G65" i="21"/>
  <c r="CJ69" i="9"/>
  <c r="G131" i="21"/>
  <c r="CJ135" i="9"/>
  <c r="G41" i="21"/>
  <c r="CJ45" i="9"/>
  <c r="G43" i="21"/>
  <c r="CJ47" i="9"/>
  <c r="G192" i="21"/>
  <c r="CJ196" i="9"/>
  <c r="CJ87" i="9"/>
  <c r="G83" i="21"/>
  <c r="I38" i="18"/>
  <c r="S38" i="18" s="1"/>
  <c r="V38" i="18"/>
  <c r="AD38" i="18" s="1"/>
  <c r="G58" i="21"/>
  <c r="CJ62" i="9"/>
  <c r="CJ129" i="9"/>
  <c r="G125" i="21"/>
  <c r="G121" i="21"/>
  <c r="CJ125" i="9"/>
  <c r="G191" i="21"/>
  <c r="CJ195" i="9"/>
  <c r="CJ28" i="9"/>
  <c r="G24" i="21"/>
  <c r="CJ145" i="9"/>
  <c r="G141" i="21"/>
  <c r="G46" i="21"/>
  <c r="CJ50" i="9"/>
  <c r="V234" i="21" a="1"/>
  <c r="V234" i="21" s="1"/>
  <c r="E234" i="21" a="1"/>
  <c r="E234" i="21" s="1"/>
  <c r="C234" i="21" a="1"/>
  <c r="C234" i="21" s="1"/>
  <c r="P234" i="21" a="1"/>
  <c r="P234" i="21" s="1"/>
  <c r="R234" i="21" a="1"/>
  <c r="R234" i="21" s="1"/>
  <c r="Q234" i="21" a="1"/>
  <c r="Q234" i="21" s="1"/>
  <c r="S234" i="21" a="1"/>
  <c r="S234" i="21" s="1"/>
  <c r="V250" i="21" a="1"/>
  <c r="V250" i="21" s="1"/>
  <c r="P250" i="21" a="1"/>
  <c r="P250" i="21" s="1"/>
  <c r="E250" i="21" a="1"/>
  <c r="E250" i="21" s="1"/>
  <c r="C250" i="21" a="1"/>
  <c r="C250" i="21" s="1"/>
  <c r="R250" i="21" a="1"/>
  <c r="R250" i="21" s="1"/>
  <c r="Q250" i="21" a="1"/>
  <c r="Q250" i="21" s="1"/>
  <c r="S250" i="21" a="1"/>
  <c r="S250" i="21" s="1"/>
  <c r="I47" i="18"/>
  <c r="S47" i="18" s="1"/>
  <c r="CJ98" i="9"/>
  <c r="G94" i="21"/>
  <c r="G84" i="21"/>
  <c r="CJ88" i="9"/>
  <c r="I45" i="18"/>
  <c r="S45" i="18" s="1"/>
  <c r="G130" i="21"/>
  <c r="CJ134" i="9"/>
  <c r="G168" i="21"/>
  <c r="G169" i="21"/>
  <c r="I39" i="18"/>
  <c r="S39" i="18" s="1"/>
  <c r="H132" i="21"/>
  <c r="K175" i="21"/>
  <c r="K164" i="21"/>
  <c r="J180" i="21"/>
  <c r="G47" i="21"/>
  <c r="CJ51" i="9"/>
  <c r="S252" i="21" a="1"/>
  <c r="S252" i="21" s="1"/>
  <c r="R252" i="21" a="1"/>
  <c r="R252" i="21" s="1"/>
  <c r="O252" i="21" a="1"/>
  <c r="O252" i="21" s="1"/>
  <c r="C252" i="21" a="1"/>
  <c r="C252" i="21" s="1"/>
  <c r="E252" i="21" a="1"/>
  <c r="E252" i="21" s="1"/>
  <c r="V252" i="21" a="1"/>
  <c r="V252" i="21" s="1"/>
  <c r="P252" i="21" a="1"/>
  <c r="P252" i="21" s="1"/>
  <c r="Q252" i="21" a="1"/>
  <c r="Q252" i="21" s="1"/>
  <c r="I40" i="18"/>
  <c r="S40" i="18" s="1"/>
  <c r="V40" i="18"/>
  <c r="AD40" i="18" s="1"/>
  <c r="G26" i="21"/>
  <c r="CJ30" i="9"/>
  <c r="G177" i="21"/>
  <c r="CO154" i="9" a="1"/>
  <c r="CO154" i="9" s="1"/>
  <c r="CN154" i="9"/>
  <c r="L36" i="21"/>
  <c r="I27" i="21"/>
  <c r="L151" i="21"/>
  <c r="J118" i="21"/>
  <c r="J16" i="21"/>
  <c r="L127" i="21"/>
  <c r="K63" i="21"/>
  <c r="L191" i="21"/>
  <c r="H104" i="21"/>
  <c r="L64" i="21"/>
  <c r="J121" i="21"/>
  <c r="I34" i="21"/>
  <c r="K183" i="21"/>
  <c r="L72" i="21"/>
  <c r="I165" i="21"/>
  <c r="I9" i="21"/>
  <c r="H30" i="21"/>
  <c r="H32" i="21"/>
  <c r="L20" i="21"/>
  <c r="L90" i="21"/>
  <c r="K58" i="21"/>
  <c r="H145" i="21"/>
  <c r="J100" i="21"/>
  <c r="K12" i="21"/>
  <c r="I106" i="21"/>
  <c r="L51" i="21"/>
  <c r="K37" i="21"/>
  <c r="H13" i="21"/>
  <c r="K50" i="21"/>
  <c r="H60" i="21"/>
  <c r="H41" i="21"/>
  <c r="I45" i="21"/>
  <c r="J42" i="21"/>
  <c r="H53" i="21"/>
  <c r="L69" i="21"/>
  <c r="I66" i="21"/>
  <c r="K160" i="21"/>
  <c r="L73" i="21"/>
  <c r="H81" i="21"/>
  <c r="J109" i="21"/>
  <c r="J87" i="21"/>
  <c r="I110" i="21"/>
  <c r="L192" i="21"/>
  <c r="I40" i="21"/>
  <c r="H15" i="21"/>
  <c r="I35" i="21"/>
  <c r="I131" i="21"/>
  <c r="I170" i="21"/>
  <c r="L174" i="21"/>
  <c r="N85" i="18"/>
  <c r="Y36" i="18"/>
  <c r="CJ18" i="9"/>
  <c r="G14" i="21"/>
  <c r="G180" i="21"/>
  <c r="CJ184" i="9"/>
  <c r="G115" i="21"/>
  <c r="CJ119" i="9"/>
  <c r="G29" i="21"/>
  <c r="CJ33" i="9"/>
  <c r="I48" i="18"/>
  <c r="S48" i="18" s="1"/>
  <c r="V48" i="18"/>
  <c r="AD48" i="18" s="1"/>
  <c r="CJ52" i="9"/>
  <c r="G48" i="21"/>
  <c r="M85" i="18"/>
  <c r="X36" i="18"/>
  <c r="Q230" i="21" s="1" a="1"/>
  <c r="Q230" i="21" s="1"/>
  <c r="P255" i="21" a="1"/>
  <c r="P255" i="21" s="1"/>
  <c r="V255" i="21" a="1"/>
  <c r="V255" i="21" s="1"/>
  <c r="Q255" i="21" a="1"/>
  <c r="Q255" i="21" s="1"/>
  <c r="C255" i="21" a="1"/>
  <c r="C255" i="21" s="1"/>
  <c r="E255" i="21" a="1"/>
  <c r="E255" i="21" s="1"/>
  <c r="R255" i="21" a="1"/>
  <c r="R255" i="21" s="1"/>
  <c r="S255" i="21" a="1"/>
  <c r="S255" i="21" s="1"/>
  <c r="O255" i="21" a="1"/>
  <c r="O255" i="21" s="1"/>
  <c r="R237" i="21" a="1"/>
  <c r="R237" i="21" s="1"/>
  <c r="P237" i="21" a="1"/>
  <c r="P237" i="21" s="1"/>
  <c r="Q237" i="21" a="1"/>
  <c r="Q237" i="21" s="1"/>
  <c r="S237" i="21" a="1"/>
  <c r="S237" i="21" s="1"/>
  <c r="V237" i="21" a="1"/>
  <c r="V237" i="21" s="1"/>
  <c r="C237" i="21" a="1"/>
  <c r="C237" i="21" s="1"/>
  <c r="E237" i="21" a="1"/>
  <c r="E237" i="21" s="1"/>
  <c r="CJ185" i="9"/>
  <c r="G181" i="21"/>
  <c r="G136" i="21"/>
  <c r="CJ140" i="9"/>
  <c r="AD47" i="18"/>
  <c r="CJ96" i="9"/>
  <c r="G92" i="21"/>
  <c r="AD39" i="18"/>
  <c r="L129" i="21"/>
  <c r="K121" i="21"/>
  <c r="I142" i="21"/>
  <c r="I43" i="21"/>
  <c r="L146" i="21"/>
  <c r="H196" i="21"/>
  <c r="I139" i="21"/>
  <c r="L122" i="21"/>
  <c r="I83" i="21"/>
  <c r="G126" i="21"/>
  <c r="CJ130" i="9"/>
  <c r="G175" i="21"/>
  <c r="G103" i="21"/>
  <c r="CJ107" i="9"/>
  <c r="CJ192" i="9"/>
  <c r="G188" i="21"/>
  <c r="G143" i="21"/>
  <c r="CJ147" i="9"/>
  <c r="G123" i="21"/>
  <c r="CJ127" i="9"/>
  <c r="I129" i="21"/>
  <c r="G113" i="21"/>
  <c r="CJ117" i="9"/>
  <c r="J36" i="21"/>
  <c r="L82" i="21"/>
  <c r="K14" i="21"/>
  <c r="K16" i="21"/>
  <c r="K104" i="21"/>
  <c r="I64" i="21"/>
  <c r="I136" i="21"/>
  <c r="J72" i="21"/>
  <c r="I96" i="21"/>
  <c r="I8" i="21"/>
  <c r="I18" i="21"/>
  <c r="K85" i="21"/>
  <c r="I48" i="21"/>
  <c r="K32" i="21"/>
  <c r="J56" i="21"/>
  <c r="K161" i="21"/>
  <c r="K79" i="21"/>
  <c r="I158" i="21"/>
  <c r="CN137" i="9"/>
  <c r="CO137" i="9" a="1"/>
  <c r="CO137" i="9" s="1"/>
  <c r="I157" i="21"/>
  <c r="L54" i="21"/>
  <c r="H12" i="21"/>
  <c r="K102" i="21"/>
  <c r="L106" i="21"/>
  <c r="H11" i="21"/>
  <c r="I155" i="21"/>
  <c r="H149" i="21"/>
  <c r="I119" i="21"/>
  <c r="K146" i="21"/>
  <c r="K169" i="21"/>
  <c r="CN134" i="9"/>
  <c r="CO134" i="9" a="1"/>
  <c r="CO134" i="9" s="1"/>
  <c r="J199" i="21"/>
  <c r="J190" i="21"/>
  <c r="L162" i="21"/>
  <c r="H139" i="21"/>
  <c r="H198" i="21"/>
  <c r="K198" i="21"/>
  <c r="L42" i="21"/>
  <c r="J69" i="21"/>
  <c r="J114" i="21"/>
  <c r="J164" i="21"/>
  <c r="K116" i="21"/>
  <c r="J81" i="21"/>
  <c r="I109" i="21"/>
  <c r="H87" i="21"/>
  <c r="J24" i="21"/>
  <c r="K40" i="21"/>
  <c r="CO115" i="9" a="1"/>
  <c r="CO115" i="9" s="1"/>
  <c r="CN115" i="9"/>
  <c r="H76" i="21"/>
  <c r="H180" i="21"/>
  <c r="H35" i="21"/>
  <c r="H195" i="21"/>
  <c r="H68" i="21"/>
  <c r="I135" i="21"/>
  <c r="G152" i="21"/>
  <c r="CJ194" i="9"/>
  <c r="G190" i="21"/>
  <c r="G153" i="21"/>
  <c r="V41" i="18"/>
  <c r="AD41" i="18" s="1"/>
  <c r="I41" i="18"/>
  <c r="S41" i="18" s="1"/>
  <c r="L85" i="18"/>
  <c r="W36" i="18"/>
  <c r="G114" i="21"/>
  <c r="CJ118" i="9"/>
  <c r="G198" i="21"/>
  <c r="CJ202" i="9"/>
  <c r="G89" i="21"/>
  <c r="CJ93" i="9"/>
  <c r="CJ104" i="9"/>
  <c r="G100" i="21"/>
  <c r="CJ24" i="9"/>
  <c r="G20" i="21"/>
  <c r="CJ115" i="9"/>
  <c r="G111" i="21"/>
  <c r="G64" i="21"/>
  <c r="CJ68" i="9"/>
  <c r="CJ85" i="9"/>
  <c r="G81" i="21"/>
  <c r="G112" i="21"/>
  <c r="CJ116" i="9"/>
  <c r="S258" i="21" a="1"/>
  <c r="S258" i="21" s="1"/>
  <c r="P258" i="21" a="1"/>
  <c r="P258" i="21" s="1"/>
  <c r="R258" i="21" a="1"/>
  <c r="R258" i="21" s="1"/>
  <c r="C258" i="21" a="1"/>
  <c r="C258" i="21" s="1"/>
  <c r="E258" i="21" a="1"/>
  <c r="E258" i="21" s="1"/>
  <c r="V258" i="21" a="1"/>
  <c r="V258" i="21" s="1"/>
  <c r="Q258" i="21" a="1"/>
  <c r="Q258" i="21" s="1"/>
  <c r="O258" i="21" a="1"/>
  <c r="O258" i="21" s="1"/>
  <c r="O239" i="21" a="1"/>
  <c r="O239" i="21" s="1"/>
  <c r="P239" i="21" a="1"/>
  <c r="P239" i="21" s="1"/>
  <c r="V239" i="21" a="1"/>
  <c r="V239" i="21" s="1"/>
  <c r="Q239" i="21" a="1"/>
  <c r="Q239" i="21" s="1"/>
  <c r="R239" i="21" a="1"/>
  <c r="R239" i="21" s="1"/>
  <c r="C239" i="21" a="1"/>
  <c r="C239" i="21" s="1"/>
  <c r="E239" i="21" a="1"/>
  <c r="E239" i="21" s="1"/>
  <c r="S239" i="21" a="1"/>
  <c r="S239" i="21" s="1"/>
  <c r="CJ55" i="9"/>
  <c r="G51" i="21"/>
  <c r="G158" i="21"/>
  <c r="CJ66" i="9"/>
  <c r="G62" i="21"/>
  <c r="G182" i="21"/>
  <c r="CJ186" i="9"/>
  <c r="G78" i="21"/>
  <c r="CJ82" i="9"/>
  <c r="L186" i="21"/>
  <c r="J188" i="21"/>
  <c r="H95" i="21"/>
  <c r="H50" i="21"/>
  <c r="H112" i="21"/>
  <c r="L17" i="21"/>
  <c r="K103" i="21"/>
  <c r="H109" i="21"/>
  <c r="CJ48" i="9"/>
  <c r="G44" i="21"/>
  <c r="H129" i="21"/>
  <c r="G176" i="21"/>
  <c r="L34" i="21"/>
  <c r="I92" i="21"/>
  <c r="J10" i="21"/>
  <c r="I10" i="21"/>
  <c r="J79" i="21"/>
  <c r="I23" i="21"/>
  <c r="L31" i="21"/>
  <c r="J138" i="21"/>
  <c r="K84" i="21"/>
  <c r="J149" i="21"/>
  <c r="K74" i="21"/>
  <c r="L119" i="21"/>
  <c r="L193" i="21"/>
  <c r="I50" i="21"/>
  <c r="I60" i="21"/>
  <c r="K197" i="21"/>
  <c r="H89" i="21"/>
  <c r="J61" i="21"/>
  <c r="K112" i="21"/>
  <c r="J182" i="21"/>
  <c r="K139" i="21"/>
  <c r="J198" i="21"/>
  <c r="I105" i="21"/>
  <c r="K53" i="21"/>
  <c r="CO118" i="9" a="1"/>
  <c r="CO118" i="9" s="1"/>
  <c r="CN118" i="9"/>
  <c r="K114" i="21"/>
  <c r="K73" i="21"/>
  <c r="L62" i="21"/>
  <c r="I116" i="21"/>
  <c r="K141" i="21"/>
  <c r="BN28" i="9"/>
  <c r="L24" i="21"/>
  <c r="I115" i="21"/>
  <c r="L40" i="21"/>
  <c r="I46" i="21"/>
  <c r="H83" i="21"/>
  <c r="L125" i="21"/>
  <c r="J76" i="21"/>
  <c r="H131" i="21"/>
  <c r="K68" i="21"/>
  <c r="I53" i="18"/>
  <c r="S53" i="18" s="1"/>
  <c r="V53" i="18"/>
  <c r="AD53" i="18" s="1"/>
  <c r="CJ42" i="9"/>
  <c r="G38" i="21"/>
  <c r="G197" i="21"/>
  <c r="CJ201" i="9"/>
  <c r="CJ70" i="9"/>
  <c r="G66" i="21"/>
  <c r="CJ142" i="9"/>
  <c r="G138" i="21"/>
  <c r="CJ126" i="9"/>
  <c r="G122" i="21"/>
  <c r="S245" i="21" a="1"/>
  <c r="S245" i="21" s="1"/>
  <c r="R245" i="21" a="1"/>
  <c r="R245" i="21" s="1"/>
  <c r="Q245" i="21" a="1"/>
  <c r="Q245" i="21" s="1"/>
  <c r="E245" i="21" a="1"/>
  <c r="E245" i="21" s="1"/>
  <c r="C245" i="21" a="1"/>
  <c r="C245" i="21" s="1"/>
  <c r="V245" i="21" a="1"/>
  <c r="V245" i="21" s="1"/>
  <c r="P245" i="21" a="1"/>
  <c r="P245" i="21" s="1"/>
  <c r="O251" i="21" a="1"/>
  <c r="O251" i="21" s="1"/>
  <c r="E251" i="21" a="1"/>
  <c r="E251" i="21" s="1"/>
  <c r="C251" i="21" a="1"/>
  <c r="C251" i="21" s="1"/>
  <c r="V251" i="21" a="1"/>
  <c r="V251" i="21" s="1"/>
  <c r="Q251" i="21" a="1"/>
  <c r="Q251" i="21" s="1"/>
  <c r="R251" i="21" a="1"/>
  <c r="R251" i="21" s="1"/>
  <c r="S251" i="21" a="1"/>
  <c r="S251" i="21" s="1"/>
  <c r="P251" i="21" a="1"/>
  <c r="P251" i="21" s="1"/>
  <c r="S249" i="21" a="1"/>
  <c r="S249" i="21" s="1"/>
  <c r="P249" i="21" a="1"/>
  <c r="P249" i="21" s="1"/>
  <c r="Q249" i="21" a="1"/>
  <c r="Q249" i="21" s="1"/>
  <c r="O249" i="21" a="1"/>
  <c r="O249" i="21" s="1"/>
  <c r="C249" i="21" a="1"/>
  <c r="C249" i="21" s="1"/>
  <c r="E249" i="21" a="1"/>
  <c r="E249" i="21" s="1"/>
  <c r="R249" i="21" a="1"/>
  <c r="R249" i="21" s="1"/>
  <c r="V249" i="21" a="1"/>
  <c r="V249" i="21" s="1"/>
  <c r="CJ190" i="9"/>
  <c r="G186" i="21"/>
  <c r="G109" i="21"/>
  <c r="CJ113" i="9"/>
  <c r="G161" i="21"/>
  <c r="Q85" i="18"/>
  <c r="V52" i="18"/>
  <c r="AD52" i="18" s="1"/>
  <c r="I52" i="18"/>
  <c r="S52" i="18" s="1"/>
  <c r="H27" i="21"/>
  <c r="I32" i="21"/>
  <c r="H80" i="21"/>
  <c r="J169" i="21"/>
  <c r="I89" i="21"/>
  <c r="H61" i="21"/>
  <c r="K105" i="21"/>
  <c r="H115" i="21"/>
  <c r="I88" i="21"/>
  <c r="H16" i="21"/>
  <c r="J117" i="21"/>
  <c r="I33" i="21"/>
  <c r="K100" i="21"/>
  <c r="CJ105" i="9"/>
  <c r="G101" i="21"/>
  <c r="CJ128" i="9"/>
  <c r="G124" i="21"/>
  <c r="J129" i="21"/>
  <c r="CJ204" i="9"/>
  <c r="G200" i="21"/>
  <c r="I153" i="21"/>
  <c r="L14" i="21"/>
  <c r="J127" i="21"/>
  <c r="K191" i="21"/>
  <c r="CO125" i="9" a="1"/>
  <c r="CO125" i="9" s="1"/>
  <c r="CN125" i="9"/>
  <c r="L121" i="21"/>
  <c r="J92" i="21"/>
  <c r="I72" i="21"/>
  <c r="L8" i="21"/>
  <c r="H18" i="21"/>
  <c r="I117" i="21"/>
  <c r="I98" i="21"/>
  <c r="K90" i="21"/>
  <c r="J58" i="21"/>
  <c r="H23" i="21"/>
  <c r="K158" i="21"/>
  <c r="K189" i="21"/>
  <c r="H54" i="21"/>
  <c r="L168" i="21"/>
  <c r="H102" i="21"/>
  <c r="I51" i="21"/>
  <c r="I140" i="21"/>
  <c r="K138" i="21"/>
  <c r="J142" i="21"/>
  <c r="H84" i="21"/>
  <c r="L13" i="21"/>
  <c r="K43" i="21"/>
  <c r="H193" i="21"/>
  <c r="J181" i="21"/>
  <c r="J41" i="21"/>
  <c r="L197" i="21"/>
  <c r="K179" i="21"/>
  <c r="L196" i="21"/>
  <c r="I61" i="21"/>
  <c r="L112" i="21"/>
  <c r="H199" i="21"/>
  <c r="H182" i="21"/>
  <c r="I162" i="21"/>
  <c r="K42" i="21"/>
  <c r="J178" i="21"/>
  <c r="J147" i="21"/>
  <c r="H69" i="21"/>
  <c r="H122" i="21"/>
  <c r="J73" i="21"/>
  <c r="I62" i="21"/>
  <c r="L46" i="21"/>
  <c r="K184" i="21"/>
  <c r="J144" i="21"/>
  <c r="I75" i="21"/>
  <c r="L35" i="21"/>
  <c r="L170" i="21"/>
  <c r="G155" i="21"/>
  <c r="G79" i="21"/>
  <c r="CJ83" i="9"/>
  <c r="V43" i="18"/>
  <c r="AD43" i="18" s="1"/>
  <c r="I43" i="18"/>
  <c r="S43" i="18" s="1"/>
  <c r="CJ27" i="9"/>
  <c r="G23" i="21"/>
  <c r="CJ58" i="9"/>
  <c r="G54" i="21"/>
  <c r="G68" i="21"/>
  <c r="CJ72" i="9"/>
  <c r="CJ76" i="9"/>
  <c r="G72" i="21"/>
  <c r="G164" i="21"/>
  <c r="G199" i="21"/>
  <c r="CJ203" i="9"/>
  <c r="CJ44" i="9"/>
  <c r="G40" i="21"/>
  <c r="CJ79" i="9"/>
  <c r="G75" i="21"/>
  <c r="G135" i="21"/>
  <c r="CJ139" i="9"/>
  <c r="G157" i="21"/>
  <c r="E238" i="21" a="1"/>
  <c r="E238" i="21" s="1"/>
  <c r="P238" i="21" a="1"/>
  <c r="P238" i="21" s="1"/>
  <c r="S238" i="21" a="1"/>
  <c r="S238" i="21" s="1"/>
  <c r="R238" i="21" a="1"/>
  <c r="R238" i="21" s="1"/>
  <c r="V238" i="21" a="1"/>
  <c r="V238" i="21" s="1"/>
  <c r="Q238" i="21" a="1"/>
  <c r="Q238" i="21" s="1"/>
  <c r="C238" i="21" a="1"/>
  <c r="C238" i="21" s="1"/>
  <c r="O238" i="21" a="1"/>
  <c r="O238" i="21" s="1"/>
  <c r="Q241" i="21" a="1"/>
  <c r="Q241" i="21" s="1"/>
  <c r="P241" i="21" a="1"/>
  <c r="P241" i="21" s="1"/>
  <c r="R241" i="21" a="1"/>
  <c r="R241" i="21" s="1"/>
  <c r="O241" i="21" a="1"/>
  <c r="O241" i="21" s="1"/>
  <c r="S241" i="21" a="1"/>
  <c r="S241" i="21" s="1"/>
  <c r="V241" i="21" a="1"/>
  <c r="V241" i="21" s="1"/>
  <c r="C241" i="21" a="1"/>
  <c r="C241" i="21" s="1"/>
  <c r="E241" i="21" a="1"/>
  <c r="E241" i="21" s="1"/>
  <c r="S242" i="21" a="1"/>
  <c r="S242" i="21" s="1"/>
  <c r="E242" i="21" a="1"/>
  <c r="E242" i="21" s="1"/>
  <c r="C242" i="21" a="1"/>
  <c r="C242" i="21" s="1"/>
  <c r="R242" i="21" a="1"/>
  <c r="R242" i="21" s="1"/>
  <c r="V242" i="21" a="1"/>
  <c r="V242" i="21" s="1"/>
  <c r="P242" i="21" a="1"/>
  <c r="P242" i="21" s="1"/>
  <c r="Q242" i="21" a="1"/>
  <c r="Q242" i="21" s="1"/>
  <c r="AB85" i="18"/>
  <c r="CJ92" i="9"/>
  <c r="G88" i="21"/>
  <c r="CJ65" i="9"/>
  <c r="G61" i="21"/>
  <c r="G69" i="21"/>
  <c r="CJ73" i="9"/>
  <c r="G90" i="21"/>
  <c r="CJ94" i="9"/>
  <c r="CJ95" i="9"/>
  <c r="G91" i="21"/>
  <c r="I151" i="21"/>
  <c r="I161" i="21"/>
  <c r="J168" i="21"/>
  <c r="L76" i="21"/>
  <c r="CJ32" i="9"/>
  <c r="G28" i="21"/>
  <c r="CJ136" i="9"/>
  <c r="G132" i="21"/>
  <c r="CJ56" i="9"/>
  <c r="G52" i="21"/>
  <c r="I82" i="21"/>
  <c r="J20" i="21"/>
  <c r="G173" i="21"/>
  <c r="I63" i="21"/>
  <c r="H10" i="21"/>
  <c r="L165" i="21"/>
  <c r="H117" i="21"/>
  <c r="H48" i="21"/>
  <c r="CN191" i="9"/>
  <c r="CO191" i="9" a="1"/>
  <c r="CO191" i="9" s="1"/>
  <c r="I58" i="21"/>
  <c r="L189" i="21"/>
  <c r="K54" i="21"/>
  <c r="L100" i="21"/>
  <c r="I12" i="21"/>
  <c r="L29" i="21"/>
  <c r="K140" i="21"/>
  <c r="L84" i="21"/>
  <c r="I37" i="21"/>
  <c r="H74" i="21"/>
  <c r="J43" i="21"/>
  <c r="H119" i="21"/>
  <c r="L169" i="21"/>
  <c r="J130" i="21"/>
  <c r="K61" i="21"/>
  <c r="H190" i="21"/>
  <c r="I53" i="21"/>
  <c r="K69" i="21"/>
  <c r="K122" i="21"/>
  <c r="K77" i="21"/>
  <c r="L116" i="21"/>
  <c r="J93" i="21"/>
  <c r="I81" i="21"/>
  <c r="L141" i="21"/>
  <c r="L87" i="21"/>
  <c r="J40" i="21"/>
  <c r="L15" i="21"/>
  <c r="K76" i="21"/>
  <c r="CN79" i="9"/>
  <c r="CO79" i="9" a="1"/>
  <c r="CO79" i="9" s="1"/>
  <c r="L75" i="21"/>
  <c r="L131" i="21"/>
  <c r="J195" i="21"/>
  <c r="L68" i="21"/>
  <c r="K135" i="21"/>
  <c r="CJ197" i="9"/>
  <c r="G193" i="21"/>
  <c r="I54" i="18"/>
  <c r="S54" i="18" s="1"/>
  <c r="V54" i="18"/>
  <c r="AD54" i="18" s="1"/>
  <c r="I56" i="18"/>
  <c r="S56" i="18" s="1"/>
  <c r="V56" i="18"/>
  <c r="AD56" i="18" s="1"/>
  <c r="CJ49" i="9"/>
  <c r="G45" i="21"/>
  <c r="G57" i="21"/>
  <c r="CJ61" i="9"/>
  <c r="G27" i="21"/>
  <c r="CJ31" i="9"/>
  <c r="G25" i="21"/>
  <c r="CJ29" i="9"/>
  <c r="C236" i="21" a="1"/>
  <c r="C236" i="21" s="1"/>
  <c r="Q236" i="21" a="1"/>
  <c r="Q236" i="21" s="1"/>
  <c r="S236" i="21" a="1"/>
  <c r="S236" i="21" s="1"/>
  <c r="V236" i="21" a="1"/>
  <c r="V236" i="21" s="1"/>
  <c r="R236" i="21" a="1"/>
  <c r="R236" i="21" s="1"/>
  <c r="P236" i="21" a="1"/>
  <c r="P236" i="21" s="1"/>
  <c r="E236" i="21" a="1"/>
  <c r="E236" i="21" s="1"/>
  <c r="C246" i="21" a="1"/>
  <c r="C246" i="21" s="1"/>
  <c r="E246" i="21" a="1"/>
  <c r="E246" i="21" s="1"/>
  <c r="V246" i="21" a="1"/>
  <c r="V246" i="21" s="1"/>
  <c r="R246" i="21" a="1"/>
  <c r="R246" i="21" s="1"/>
  <c r="Q246" i="21" a="1"/>
  <c r="Q246" i="21" s="1"/>
  <c r="P246" i="21" a="1"/>
  <c r="P246" i="21" s="1"/>
  <c r="S246" i="21" a="1"/>
  <c r="S246" i="21" s="1"/>
  <c r="E257" i="21" a="1"/>
  <c r="E257" i="21" s="1"/>
  <c r="S257" i="21" a="1"/>
  <c r="S257" i="21" s="1"/>
  <c r="R257" i="21" a="1"/>
  <c r="R257" i="21" s="1"/>
  <c r="P257" i="21" a="1"/>
  <c r="P257" i="21" s="1"/>
  <c r="Q257" i="21" a="1"/>
  <c r="Q257" i="21" s="1"/>
  <c r="V257" i="21" a="1"/>
  <c r="V257" i="21" s="1"/>
  <c r="O257" i="21" a="1"/>
  <c r="O257" i="21" s="1"/>
  <c r="C257" i="21" a="1"/>
  <c r="C257" i="21" s="1"/>
  <c r="V50" i="18"/>
  <c r="AD50" i="18" s="1"/>
  <c r="I50" i="18"/>
  <c r="S50" i="18" s="1"/>
  <c r="CJ120" i="9"/>
  <c r="G116" i="21"/>
  <c r="G73" i="21"/>
  <c r="CJ77" i="9"/>
  <c r="I51" i="18"/>
  <c r="S51" i="18" s="1"/>
  <c r="V51" i="18"/>
  <c r="AD51" i="18" s="1"/>
  <c r="G76" i="21"/>
  <c r="CJ80" i="9"/>
  <c r="L33" i="21"/>
  <c r="J51" i="21"/>
  <c r="I138" i="21"/>
  <c r="J65" i="21"/>
  <c r="L77" i="21"/>
  <c r="H125" i="21"/>
  <c r="G99" i="21"/>
  <c r="CJ103" i="9"/>
  <c r="CJ141" i="9"/>
  <c r="G137" i="21"/>
  <c r="G17" i="21"/>
  <c r="CJ21" i="9"/>
  <c r="G166" i="21"/>
  <c r="K186" i="21"/>
  <c r="H121" i="21"/>
  <c r="L92" i="21"/>
  <c r="H183" i="21"/>
  <c r="CJ198" i="9"/>
  <c r="G194" i="21"/>
  <c r="H36" i="21"/>
  <c r="L153" i="21"/>
  <c r="H88" i="21"/>
  <c r="L118" i="21"/>
  <c r="J14" i="21"/>
  <c r="J63" i="21"/>
  <c r="L104" i="21"/>
  <c r="J64" i="21"/>
  <c r="H186" i="21"/>
  <c r="K86" i="21"/>
  <c r="K136" i="21"/>
  <c r="H92" i="21"/>
  <c r="I49" i="21"/>
  <c r="I85" i="21"/>
  <c r="K165" i="21"/>
  <c r="K30" i="21"/>
  <c r="K117" i="21"/>
  <c r="K187" i="21"/>
  <c r="J134" i="21"/>
  <c r="I20" i="21"/>
  <c r="BF171" i="9"/>
  <c r="CG171" i="9"/>
  <c r="CH171" i="9" s="1"/>
  <c r="BD171" i="9"/>
  <c r="K25" i="21"/>
  <c r="L58" i="21"/>
  <c r="L158" i="21"/>
  <c r="H133" i="21"/>
  <c r="I168" i="21"/>
  <c r="L12" i="21"/>
  <c r="K29" i="21"/>
  <c r="L138" i="21"/>
  <c r="I11" i="21"/>
  <c r="K11" i="21"/>
  <c r="L155" i="21"/>
  <c r="J37" i="21"/>
  <c r="J146" i="21"/>
  <c r="I41" i="21"/>
  <c r="L94" i="21"/>
  <c r="J196" i="21"/>
  <c r="L199" i="21"/>
  <c r="H45" i="21"/>
  <c r="I42" i="21"/>
  <c r="L53" i="21"/>
  <c r="L178" i="21"/>
  <c r="K147" i="21"/>
  <c r="I114" i="21"/>
  <c r="J160" i="21"/>
  <c r="J122" i="21"/>
  <c r="H62" i="21"/>
  <c r="H77" i="21"/>
  <c r="H116" i="21"/>
  <c r="L93" i="21"/>
  <c r="I141" i="21"/>
  <c r="H78" i="21"/>
  <c r="I125" i="21"/>
  <c r="K144" i="21"/>
  <c r="G179" i="21"/>
  <c r="CJ183" i="9"/>
  <c r="G165" i="21"/>
  <c r="G147" i="21"/>
  <c r="CJ151" i="9"/>
  <c r="CJ100" i="9"/>
  <c r="G96" i="21"/>
  <c r="CJ182" i="9"/>
  <c r="G178" i="21"/>
  <c r="AA36" i="18"/>
  <c r="AA85" i="18" s="1"/>
  <c r="P85" i="18"/>
  <c r="CJ153" i="9"/>
  <c r="G149" i="21"/>
  <c r="CJ150" i="9"/>
  <c r="G146" i="21"/>
  <c r="G86" i="21"/>
  <c r="CJ90" i="9"/>
  <c r="V55" i="18"/>
  <c r="AD55" i="18" s="1"/>
  <c r="I55" i="18"/>
  <c r="S55" i="18" s="1"/>
  <c r="CJ200" i="9"/>
  <c r="G196" i="21"/>
  <c r="CJ78" i="9"/>
  <c r="G74" i="21"/>
  <c r="I36" i="18"/>
  <c r="G35" i="21"/>
  <c r="CJ39" i="9"/>
  <c r="E266" i="21" a="1"/>
  <c r="E266" i="21" s="1"/>
  <c r="V266" i="21" a="1"/>
  <c r="V266" i="21" s="1"/>
  <c r="P266" i="21" a="1"/>
  <c r="P266" i="21" s="1"/>
  <c r="Q266" i="21" a="1"/>
  <c r="Q266" i="21" s="1"/>
  <c r="S266" i="21" a="1"/>
  <c r="S266" i="21" s="1"/>
  <c r="R266" i="21" a="1"/>
  <c r="R266" i="21" s="1"/>
  <c r="C266" i="21" a="1"/>
  <c r="C266" i="21" s="1"/>
  <c r="O266" i="21" a="1"/>
  <c r="O266" i="21" s="1"/>
  <c r="S240" i="21" a="1"/>
  <c r="S240" i="21" s="1"/>
  <c r="Q240" i="21" a="1"/>
  <c r="Q240" i="21" s="1"/>
  <c r="C240" i="21" a="1"/>
  <c r="C240" i="21" s="1"/>
  <c r="E240" i="21" a="1"/>
  <c r="E240" i="21" s="1"/>
  <c r="V240" i="21" a="1"/>
  <c r="V240" i="21" s="1"/>
  <c r="O240" i="21" a="1"/>
  <c r="O240" i="21" s="1"/>
  <c r="P240" i="21" a="1"/>
  <c r="P240" i="21" s="1"/>
  <c r="R240" i="21" a="1"/>
  <c r="R240" i="21" s="1"/>
  <c r="E259" i="21" a="1"/>
  <c r="E259" i="21" s="1"/>
  <c r="C259" i="21" a="1"/>
  <c r="C259" i="21" s="1"/>
  <c r="O259" i="21" a="1"/>
  <c r="O259" i="21" s="1"/>
  <c r="V259" i="21" a="1"/>
  <c r="V259" i="21" s="1"/>
  <c r="R259" i="21" a="1"/>
  <c r="R259" i="21" s="1"/>
  <c r="S259" i="21" a="1"/>
  <c r="S259" i="21" s="1"/>
  <c r="P259" i="21" a="1"/>
  <c r="P259" i="21" s="1"/>
  <c r="Q259" i="21" a="1"/>
  <c r="Q259" i="21" s="1"/>
  <c r="G77" i="21"/>
  <c r="CJ81" i="9"/>
  <c r="G50" i="21"/>
  <c r="CJ54" i="9"/>
  <c r="CJ144" i="9"/>
  <c r="G140" i="21"/>
  <c r="G142" i="21"/>
  <c r="CJ146" i="9"/>
  <c r="G195" i="21"/>
  <c r="CJ199" i="9"/>
  <c r="CJ121" i="9"/>
  <c r="G117" i="21"/>
  <c r="K127" i="21"/>
  <c r="L187" i="21"/>
  <c r="L140" i="21"/>
  <c r="K119" i="21"/>
  <c r="G80" i="21"/>
  <c r="CJ84" i="9"/>
  <c r="R232" i="21" a="1"/>
  <c r="R232" i="21" s="1"/>
  <c r="C232" i="21" a="1"/>
  <c r="C232" i="21" s="1"/>
  <c r="E232" i="21" a="1"/>
  <c r="E232" i="21" s="1"/>
  <c r="P232" i="21" a="1"/>
  <c r="P232" i="21" s="1"/>
  <c r="Q232" i="21" a="1"/>
  <c r="Q232" i="21" s="1"/>
  <c r="V232" i="21" a="1"/>
  <c r="V232" i="21" s="1"/>
  <c r="S232" i="21" a="1"/>
  <c r="S232" i="21" s="1"/>
  <c r="G108" i="21"/>
  <c r="CJ112" i="9"/>
  <c r="J104" i="21"/>
  <c r="I95" i="21"/>
  <c r="H96" i="21"/>
  <c r="CN171" i="9"/>
  <c r="CO171" i="9" a="1"/>
  <c r="CO171" i="9" s="1"/>
  <c r="I86" i="21"/>
  <c r="G156" i="21"/>
  <c r="G120" i="21"/>
  <c r="CJ124" i="9"/>
  <c r="G148" i="21"/>
  <c r="CJ152" i="9"/>
  <c r="J27" i="21"/>
  <c r="J151" i="21"/>
  <c r="J82" i="21"/>
  <c r="CN20" i="9"/>
  <c r="CO20" i="9" a="1"/>
  <c r="CO20" i="9" s="1"/>
  <c r="I127" i="21"/>
  <c r="H63" i="21"/>
  <c r="K38" i="21"/>
  <c r="K64" i="21"/>
  <c r="J86" i="21"/>
  <c r="K92" i="21"/>
  <c r="L49" i="21"/>
  <c r="J95" i="21"/>
  <c r="L96" i="21"/>
  <c r="L57" i="21"/>
  <c r="J18" i="21"/>
  <c r="L10" i="21"/>
  <c r="L9" i="21"/>
  <c r="K48" i="21"/>
  <c r="J187" i="21"/>
  <c r="H187" i="21"/>
  <c r="J32" i="21"/>
  <c r="L98" i="21"/>
  <c r="L79" i="21"/>
  <c r="L23" i="21"/>
  <c r="J158" i="21"/>
  <c r="J189" i="21"/>
  <c r="J145" i="21"/>
  <c r="I100" i="21"/>
  <c r="I31" i="21"/>
  <c r="H106" i="21"/>
  <c r="H140" i="21"/>
  <c r="J11" i="21"/>
  <c r="L142" i="21"/>
  <c r="L37" i="21"/>
  <c r="L149" i="21"/>
  <c r="L74" i="21"/>
  <c r="J50" i="21"/>
  <c r="L181" i="21"/>
  <c r="K181" i="21"/>
  <c r="K130" i="21"/>
  <c r="J94" i="21"/>
  <c r="L179" i="21"/>
  <c r="H179" i="21"/>
  <c r="L61" i="21"/>
  <c r="I112" i="21"/>
  <c r="L190" i="21"/>
  <c r="K190" i="21"/>
  <c r="L182" i="21"/>
  <c r="L198" i="21"/>
  <c r="K65" i="21"/>
  <c r="L105" i="21"/>
  <c r="H66" i="21"/>
  <c r="I73" i="21"/>
  <c r="K62" i="21"/>
  <c r="I93" i="21"/>
  <c r="L109" i="21"/>
  <c r="K110" i="21"/>
  <c r="I24" i="21"/>
  <c r="K192" i="21"/>
  <c r="J115" i="21"/>
  <c r="J111" i="21"/>
  <c r="K15" i="21"/>
  <c r="L195" i="21"/>
  <c r="J170" i="21"/>
  <c r="J135" i="21"/>
  <c r="CJ191" i="9"/>
  <c r="G187" i="21"/>
  <c r="G162" i="21"/>
  <c r="G102" i="21"/>
  <c r="CJ106" i="9"/>
  <c r="V37" i="18"/>
  <c r="AD37" i="18" s="1"/>
  <c r="I37" i="18"/>
  <c r="S37" i="18" s="1"/>
  <c r="C244" i="21" a="1"/>
  <c r="C244" i="21" s="1"/>
  <c r="S244" i="21" a="1"/>
  <c r="S244" i="21" s="1"/>
  <c r="Q244" i="21" a="1"/>
  <c r="Q244" i="21" s="1"/>
  <c r="P244" i="21" a="1"/>
  <c r="P244" i="21" s="1"/>
  <c r="R244" i="21" a="1"/>
  <c r="R244" i="21" s="1"/>
  <c r="V244" i="21" a="1"/>
  <c r="V244" i="21" s="1"/>
  <c r="E244" i="21" a="1"/>
  <c r="E244" i="21" s="1"/>
  <c r="E230" i="21" a="1"/>
  <c r="E230" i="21" s="1"/>
  <c r="O230" i="21" a="1"/>
  <c r="O230" i="21" s="1"/>
  <c r="C230" i="21" a="1"/>
  <c r="C230" i="21" s="1"/>
  <c r="V230" i="21" a="1"/>
  <c r="V230" i="21" s="1"/>
  <c r="P248" i="21" a="1"/>
  <c r="P248" i="21" s="1"/>
  <c r="V248" i="21" a="1"/>
  <c r="V248" i="21" s="1"/>
  <c r="Q248" i="21" a="1"/>
  <c r="Q248" i="21" s="1"/>
  <c r="S248" i="21" a="1"/>
  <c r="S248" i="21" s="1"/>
  <c r="R248" i="21" a="1"/>
  <c r="R248" i="21" s="1"/>
  <c r="E248" i="21" a="1"/>
  <c r="E248" i="21" s="1"/>
  <c r="C248" i="21" a="1"/>
  <c r="C248" i="21" s="1"/>
  <c r="O248" i="21" a="1"/>
  <c r="O248" i="21" s="1"/>
  <c r="G127" i="21"/>
  <c r="CJ131" i="9"/>
  <c r="CJ38" i="9"/>
  <c r="G34" i="21"/>
  <c r="V46" i="18"/>
  <c r="AD46" i="18" s="1"/>
  <c r="I46" i="18"/>
  <c r="S46" i="18" s="1"/>
  <c r="CJ74" i="9"/>
  <c r="G70" i="21"/>
  <c r="I29" i="21"/>
  <c r="L45" i="21"/>
  <c r="G154" i="21"/>
  <c r="CJ23" i="9"/>
  <c r="G19" i="21"/>
  <c r="G159" i="21"/>
  <c r="K129" i="21"/>
  <c r="K36" i="21"/>
  <c r="L88" i="21"/>
  <c r="H118" i="21"/>
  <c r="I14" i="21"/>
  <c r="L16" i="21"/>
  <c r="H127" i="21"/>
  <c r="H38" i="21"/>
  <c r="H136" i="21"/>
  <c r="J183" i="21"/>
  <c r="G163" i="21"/>
  <c r="L27" i="21"/>
  <c r="J153" i="21"/>
  <c r="K151" i="21"/>
  <c r="J191" i="21"/>
  <c r="I104" i="21"/>
  <c r="H64" i="21"/>
  <c r="J186" i="21"/>
  <c r="J34" i="21"/>
  <c r="K95" i="21"/>
  <c r="K72" i="21"/>
  <c r="H57" i="21"/>
  <c r="K8" i="21"/>
  <c r="L18" i="21"/>
  <c r="K10" i="21"/>
  <c r="I30" i="21"/>
  <c r="L134" i="21"/>
  <c r="H98" i="21"/>
  <c r="H20" i="21"/>
  <c r="H56" i="21"/>
  <c r="J33" i="21"/>
  <c r="L161" i="21"/>
  <c r="H79" i="21"/>
  <c r="K23" i="21"/>
  <c r="L133" i="21"/>
  <c r="L157" i="21"/>
  <c r="H189" i="21"/>
  <c r="I54" i="21"/>
  <c r="K145" i="21"/>
  <c r="J12" i="21"/>
  <c r="H31" i="21"/>
  <c r="H138" i="21"/>
  <c r="J155" i="21"/>
  <c r="H37" i="21"/>
  <c r="L43" i="21"/>
  <c r="I169" i="21"/>
  <c r="H197" i="21"/>
  <c r="I94" i="21"/>
  <c r="J112" i="21"/>
  <c r="K152" i="21"/>
  <c r="K182" i="21"/>
  <c r="J17" i="21"/>
  <c r="J162" i="21"/>
  <c r="H65" i="21"/>
  <c r="J45" i="21"/>
  <c r="I178" i="21"/>
  <c r="K178" i="21"/>
  <c r="I77" i="21"/>
  <c r="I164" i="21"/>
  <c r="L78" i="21"/>
  <c r="K24" i="21"/>
  <c r="J192" i="21"/>
  <c r="L115" i="21"/>
  <c r="K171" i="21"/>
  <c r="J46" i="21"/>
  <c r="L111" i="21"/>
  <c r="L83" i="21"/>
  <c r="I15" i="21"/>
  <c r="K125" i="21"/>
  <c r="K180" i="21"/>
  <c r="H144" i="21"/>
  <c r="K195" i="21"/>
  <c r="J174" i="21"/>
  <c r="G42" i="21"/>
  <c r="CJ46" i="9"/>
  <c r="G56" i="21"/>
  <c r="CJ60" i="9"/>
  <c r="G95" i="21"/>
  <c r="CJ99" i="9"/>
  <c r="CJ41" i="9"/>
  <c r="G37" i="21"/>
  <c r="G87" i="21"/>
  <c r="CJ91" i="9"/>
  <c r="G30" i="21"/>
  <c r="CJ34" i="9"/>
  <c r="G189" i="21"/>
  <c r="CJ193" i="9"/>
  <c r="CJ35" i="9"/>
  <c r="G31" i="21"/>
  <c r="CJ110" i="9"/>
  <c r="G106" i="21"/>
  <c r="G105" i="21"/>
  <c r="CJ109" i="9"/>
  <c r="CJ20" i="9"/>
  <c r="G16" i="21"/>
  <c r="G104" i="21"/>
  <c r="CJ108" i="9"/>
  <c r="E247" i="21" a="1"/>
  <c r="E247" i="21" s="1"/>
  <c r="R247" i="21" a="1"/>
  <c r="R247" i="21" s="1"/>
  <c r="Q247" i="21" a="1"/>
  <c r="Q247" i="21" s="1"/>
  <c r="V247" i="21" a="1"/>
  <c r="V247" i="21" s="1"/>
  <c r="S247" i="21" a="1"/>
  <c r="S247" i="21" s="1"/>
  <c r="P247" i="21" a="1"/>
  <c r="P247" i="21" s="1"/>
  <c r="C247" i="21" a="1"/>
  <c r="C247" i="21" s="1"/>
  <c r="V233" i="21" a="1"/>
  <c r="V233" i="21" s="1"/>
  <c r="E233" i="21" a="1"/>
  <c r="E233" i="21" s="1"/>
  <c r="C233" i="21" a="1"/>
  <c r="C233" i="21" s="1"/>
  <c r="P233" i="21" a="1"/>
  <c r="P233" i="21" s="1"/>
  <c r="R233" i="21" a="1"/>
  <c r="R233" i="21" s="1"/>
  <c r="Q233" i="21" a="1"/>
  <c r="Q233" i="21" s="1"/>
  <c r="S233" i="21" a="1"/>
  <c r="S233" i="21" s="1"/>
  <c r="O233" i="21" a="1"/>
  <c r="O233" i="21" s="1"/>
  <c r="E235" i="21" a="1"/>
  <c r="E235" i="21" s="1"/>
  <c r="C235" i="21" a="1"/>
  <c r="C235" i="21" s="1"/>
  <c r="P235" i="21" a="1"/>
  <c r="P235" i="21" s="1"/>
  <c r="V235" i="21" a="1"/>
  <c r="V235" i="21" s="1"/>
  <c r="Q235" i="21" a="1"/>
  <c r="Q235" i="21" s="1"/>
  <c r="S235" i="21" a="1"/>
  <c r="S235" i="21" s="1"/>
  <c r="R235" i="21" a="1"/>
  <c r="R235" i="21" s="1"/>
  <c r="G144" i="21"/>
  <c r="CJ148" i="9"/>
  <c r="CJ143" i="9"/>
  <c r="G139" i="21"/>
  <c r="G151" i="21"/>
  <c r="G110" i="21"/>
  <c r="CJ114" i="9"/>
  <c r="G134" i="21"/>
  <c r="CJ138" i="9"/>
  <c r="A11" i="9"/>
  <c r="AD44" i="18"/>
  <c r="J96" i="21"/>
  <c r="K134" i="21"/>
  <c r="J106" i="21"/>
  <c r="I111" i="21"/>
  <c r="K170" i="21"/>
  <c r="G172" i="21"/>
  <c r="J133" i="21"/>
  <c r="G185" i="21"/>
  <c r="CJ189" i="9"/>
  <c r="CJ63" i="9"/>
  <c r="G59" i="21"/>
  <c r="CJ132" i="9"/>
  <c r="G128" i="21"/>
  <c r="K153" i="21"/>
  <c r="K82" i="21"/>
  <c r="H14" i="21"/>
  <c r="I38" i="21"/>
  <c r="H191" i="21"/>
  <c r="CO108" i="9" a="1"/>
  <c r="CO108" i="9" s="1"/>
  <c r="J136" i="21"/>
  <c r="L95" i="21"/>
  <c r="I57" i="21"/>
  <c r="K18" i="21"/>
  <c r="H85" i="21"/>
  <c r="H9" i="21"/>
  <c r="K9" i="21"/>
  <c r="J9" i="21"/>
  <c r="L117" i="21"/>
  <c r="L48" i="21"/>
  <c r="L32" i="21"/>
  <c r="H134" i="21"/>
  <c r="K98" i="21"/>
  <c r="L56" i="21"/>
  <c r="H90" i="21"/>
  <c r="H25" i="21"/>
  <c r="I79" i="21"/>
  <c r="K133" i="21"/>
  <c r="L145" i="21"/>
  <c r="K168" i="21"/>
  <c r="H100" i="21"/>
  <c r="J31" i="21"/>
  <c r="J29" i="21"/>
  <c r="J102" i="21"/>
  <c r="K106" i="21"/>
  <c r="K155" i="21"/>
  <c r="I13" i="21"/>
  <c r="I149" i="21"/>
  <c r="J74" i="21"/>
  <c r="H43" i="21"/>
  <c r="J193" i="21"/>
  <c r="K193" i="21"/>
  <c r="H146" i="21"/>
  <c r="K41" i="21"/>
  <c r="L130" i="21"/>
  <c r="K94" i="21"/>
  <c r="K89" i="21"/>
  <c r="K199" i="21"/>
  <c r="I152" i="21"/>
  <c r="L65" i="21"/>
  <c r="H105" i="21"/>
  <c r="K45" i="21"/>
  <c r="H147" i="21"/>
  <c r="L66" i="21"/>
  <c r="J77" i="21"/>
  <c r="L164" i="21"/>
  <c r="J116" i="21"/>
  <c r="K93" i="21"/>
  <c r="L81" i="21"/>
  <c r="K78" i="21"/>
  <c r="I87" i="21"/>
  <c r="J110" i="21"/>
  <c r="H46" i="21"/>
  <c r="K111" i="21"/>
  <c r="J15" i="21"/>
  <c r="J125" i="21"/>
  <c r="H184" i="21"/>
  <c r="L144" i="21"/>
  <c r="J75" i="21"/>
  <c r="K35" i="21"/>
  <c r="I174" i="21"/>
  <c r="L135" i="21"/>
  <c r="I42" i="18"/>
  <c r="S42" i="18" s="1"/>
  <c r="V42" i="18"/>
  <c r="AD42" i="18" s="1"/>
  <c r="G171" i="21"/>
  <c r="CJ36" i="9"/>
  <c r="G32" i="21"/>
  <c r="G174" i="21"/>
  <c r="CJ64" i="9"/>
  <c r="G60" i="21"/>
  <c r="G85" i="21"/>
  <c r="CJ89" i="9"/>
  <c r="P256" i="21" a="1"/>
  <c r="P256" i="21" s="1"/>
  <c r="R256" i="21" a="1"/>
  <c r="R256" i="21" s="1"/>
  <c r="C256" i="21" a="1"/>
  <c r="C256" i="21" s="1"/>
  <c r="E256" i="21" a="1"/>
  <c r="E256" i="21" s="1"/>
  <c r="V256" i="21" a="1"/>
  <c r="V256" i="21" s="1"/>
  <c r="Q256" i="21" a="1"/>
  <c r="Q256" i="21" s="1"/>
  <c r="S256" i="21" a="1"/>
  <c r="S256" i="21" s="1"/>
  <c r="O256" i="21" a="1"/>
  <c r="O256" i="21" s="1"/>
  <c r="O254" i="21" a="1"/>
  <c r="O254" i="21" s="1"/>
  <c r="P254" i="21" a="1"/>
  <c r="P254" i="21" s="1"/>
  <c r="V254" i="21" a="1"/>
  <c r="V254" i="21" s="1"/>
  <c r="Q254" i="21" a="1"/>
  <c r="Q254" i="21" s="1"/>
  <c r="S254" i="21" a="1"/>
  <c r="S254" i="21" s="1"/>
  <c r="R254" i="21" a="1"/>
  <c r="R254" i="21" s="1"/>
  <c r="C254" i="21" a="1"/>
  <c r="C254" i="21" s="1"/>
  <c r="E254" i="21" a="1"/>
  <c r="E254" i="21" s="1"/>
  <c r="R231" i="21" a="1"/>
  <c r="R231" i="21" s="1"/>
  <c r="S231" i="21" a="1"/>
  <c r="S231" i="21" s="1"/>
  <c r="E231" i="21" a="1"/>
  <c r="E231" i="21" s="1"/>
  <c r="C231" i="21" a="1"/>
  <c r="C231" i="21" s="1"/>
  <c r="P231" i="21" a="1"/>
  <c r="P231" i="21" s="1"/>
  <c r="V231" i="21" a="1"/>
  <c r="V231" i="21" s="1"/>
  <c r="Q231" i="21" a="1"/>
  <c r="Q231" i="21" s="1"/>
  <c r="CJ19" i="9"/>
  <c r="G15" i="21"/>
  <c r="CJ22" i="9"/>
  <c r="G18" i="21"/>
  <c r="G49" i="21"/>
  <c r="CJ53" i="9"/>
  <c r="I44" i="18"/>
  <c r="S44" i="18" s="1"/>
  <c r="BN162" i="9"/>
  <c r="BN14" i="9"/>
  <c r="BN81" i="9"/>
  <c r="BU85" i="9"/>
  <c r="BN157" i="9"/>
  <c r="BN195" i="9"/>
  <c r="BN166" i="9"/>
  <c r="BN15" i="9"/>
  <c r="BN122" i="9"/>
  <c r="J26" i="21"/>
  <c r="BN123" i="9"/>
  <c r="BN84" i="9"/>
  <c r="BU79" i="9"/>
  <c r="BN115" i="9"/>
  <c r="BN58" i="9" l="1"/>
  <c r="BU135" i="9"/>
  <c r="BU114" i="9"/>
  <c r="BU163" i="9"/>
  <c r="BN38" i="9"/>
  <c r="CO100" i="9" a="1"/>
  <c r="CO100" i="9" s="1"/>
  <c r="BN113" i="9"/>
  <c r="BN165" i="9"/>
  <c r="BN143" i="9"/>
  <c r="O242" i="21" a="1"/>
  <c r="O242" i="21" s="1"/>
  <c r="T242" i="21" s="1"/>
  <c r="BU61" i="9"/>
  <c r="O247" i="21" a="1"/>
  <c r="O247" i="21" s="1"/>
  <c r="T247" i="21" s="1"/>
  <c r="V275" i="21"/>
  <c r="P275" i="21"/>
  <c r="R275" i="21"/>
  <c r="S275" i="21"/>
  <c r="Q275" i="21"/>
  <c r="O244" i="21" a="1"/>
  <c r="O244" i="21" s="1"/>
  <c r="O231" i="21" a="1"/>
  <c r="O231" i="21" s="1"/>
  <c r="T256" i="21"/>
  <c r="BN131" i="9"/>
  <c r="BU91" i="9"/>
  <c r="BF161" i="9"/>
  <c r="BN31" i="9"/>
  <c r="BU157" i="9"/>
  <c r="BN20" i="9"/>
  <c r="BN109" i="9"/>
  <c r="BU168" i="9"/>
  <c r="BU131" i="9"/>
  <c r="BN101" i="9"/>
  <c r="BN97" i="9"/>
  <c r="BN87" i="9"/>
  <c r="BN202" i="9"/>
  <c r="BU40" i="9"/>
  <c r="BU110" i="9"/>
  <c r="T249" i="21"/>
  <c r="BN194" i="9"/>
  <c r="BN18" i="9"/>
  <c r="BU27" i="9"/>
  <c r="BU166" i="9"/>
  <c r="BN12" i="9"/>
  <c r="BU41" i="9"/>
  <c r="BN44" i="9"/>
  <c r="BU81" i="9"/>
  <c r="BU129" i="9"/>
  <c r="BU44" i="9"/>
  <c r="BN156" i="9"/>
  <c r="O245" i="21" a="1"/>
  <c r="O245" i="21" s="1"/>
  <c r="AD36" i="18"/>
  <c r="BU169" i="9"/>
  <c r="T238" i="21"/>
  <c r="BN91" i="9"/>
  <c r="BN17" i="9"/>
  <c r="BU49" i="9"/>
  <c r="BU187" i="9"/>
  <c r="BU194" i="9"/>
  <c r="BU113" i="9"/>
  <c r="BU48" i="9"/>
  <c r="BU173" i="9"/>
  <c r="BN182" i="9"/>
  <c r="BU86" i="9"/>
  <c r="J83" i="21"/>
  <c r="BU188" i="9"/>
  <c r="BN24" i="9"/>
  <c r="BF31" i="9"/>
  <c r="BN121" i="9"/>
  <c r="BU57" i="9"/>
  <c r="BN141" i="9"/>
  <c r="BU22" i="9"/>
  <c r="T248" i="21"/>
  <c r="H192" i="21"/>
  <c r="BS58" i="9"/>
  <c r="BU139" i="9"/>
  <c r="BU62" i="9"/>
  <c r="BU109" i="9"/>
  <c r="CG14" i="9"/>
  <c r="CH14" i="9" s="1"/>
  <c r="CG32" i="9"/>
  <c r="CH32" i="9" s="1"/>
  <c r="T239" i="21"/>
  <c r="BN161" i="9"/>
  <c r="BN174" i="9"/>
  <c r="BN93" i="9"/>
  <c r="BN201" i="9"/>
  <c r="BN116" i="9"/>
  <c r="BU200" i="9"/>
  <c r="T233" i="21"/>
  <c r="O246" i="21" a="1"/>
  <c r="O246" i="21" s="1"/>
  <c r="T246" i="21" s="1"/>
  <c r="T258" i="21"/>
  <c r="BN32" i="9"/>
  <c r="BN119" i="9"/>
  <c r="BU201" i="9"/>
  <c r="O232" i="21" a="1"/>
  <c r="O232" i="21" s="1"/>
  <c r="T253" i="21"/>
  <c r="BN130" i="9"/>
  <c r="BN50" i="9"/>
  <c r="BU13" i="9"/>
  <c r="BU153" i="9"/>
  <c r="BU174" i="9"/>
  <c r="BU137" i="9"/>
  <c r="BS14" i="9"/>
  <c r="BN49" i="9"/>
  <c r="BN55" i="9"/>
  <c r="BS28" i="9"/>
  <c r="CG161" i="9"/>
  <c r="CH161" i="9" s="1"/>
  <c r="BF32" i="9"/>
  <c r="O235" i="21" a="1"/>
  <c r="O235" i="21" s="1"/>
  <c r="H173" i="21"/>
  <c r="I185" i="21"/>
  <c r="H176" i="21"/>
  <c r="H177" i="21"/>
  <c r="H166" i="21"/>
  <c r="H156" i="21"/>
  <c r="H172" i="21"/>
  <c r="H163" i="21"/>
  <c r="I194" i="21"/>
  <c r="I200" i="21"/>
  <c r="I163" i="21"/>
  <c r="J173" i="21"/>
  <c r="J194" i="21"/>
  <c r="BU46" i="9"/>
  <c r="CO12" i="9" a="1"/>
  <c r="CO12" i="9" s="1"/>
  <c r="CN12" i="9"/>
  <c r="CO149" i="9" a="1"/>
  <c r="CO149" i="9" s="1"/>
  <c r="CN149" i="9"/>
  <c r="BU70" i="9"/>
  <c r="BN19" i="9"/>
  <c r="BF184" i="9"/>
  <c r="BF168" i="9"/>
  <c r="CG168" i="9"/>
  <c r="CH168" i="9" s="1"/>
  <c r="BD168" i="9"/>
  <c r="BN134" i="9"/>
  <c r="CO107" i="9" a="1"/>
  <c r="CO107" i="9" s="1"/>
  <c r="CN107" i="9"/>
  <c r="BU148" i="9"/>
  <c r="BN142" i="9"/>
  <c r="BN137" i="9"/>
  <c r="BN52" i="9"/>
  <c r="BN173" i="9"/>
  <c r="CN15" i="9"/>
  <c r="CO15" i="9" a="1"/>
  <c r="CO15" i="9" s="1"/>
  <c r="BD59" i="9"/>
  <c r="BF59" i="9"/>
  <c r="CG59" i="9"/>
  <c r="CH59" i="9" s="1"/>
  <c r="CN158" i="9"/>
  <c r="CO158" i="9" a="1"/>
  <c r="CO158" i="9" s="1"/>
  <c r="CG50" i="9"/>
  <c r="CH50" i="9" s="1"/>
  <c r="BD50" i="9"/>
  <c r="BF50" i="9"/>
  <c r="CN144" i="9"/>
  <c r="CO144" i="9" a="1"/>
  <c r="CO144" i="9" s="1"/>
  <c r="CG83" i="9"/>
  <c r="CH83" i="9" s="1"/>
  <c r="BD83" i="9"/>
  <c r="BF83" i="9"/>
  <c r="BU108" i="9"/>
  <c r="J176" i="21"/>
  <c r="J123" i="21"/>
  <c r="H120" i="21"/>
  <c r="I156" i="21"/>
  <c r="J163" i="21"/>
  <c r="H124" i="21"/>
  <c r="L91" i="21"/>
  <c r="BN96" i="9"/>
  <c r="I39" i="21"/>
  <c r="L113" i="21"/>
  <c r="CN62" i="9"/>
  <c r="CO62" i="9" a="1"/>
  <c r="CO62" i="9" s="1"/>
  <c r="BN68" i="9"/>
  <c r="BF133" i="9"/>
  <c r="CO51" i="9" a="1"/>
  <c r="CO51" i="9" s="1"/>
  <c r="CN51" i="9"/>
  <c r="BN90" i="9"/>
  <c r="CO60" i="9" a="1"/>
  <c r="CO60" i="9" s="1"/>
  <c r="CN60" i="9"/>
  <c r="BU99" i="9"/>
  <c r="H143" i="21"/>
  <c r="H185" i="21"/>
  <c r="L185" i="21"/>
  <c r="L101" i="21"/>
  <c r="BF114" i="9"/>
  <c r="CO32" i="9" a="1"/>
  <c r="CO32" i="9" s="1"/>
  <c r="CN32" i="9"/>
  <c r="BN114" i="9"/>
  <c r="BF72" i="9"/>
  <c r="CG72" i="9"/>
  <c r="CH72" i="9" s="1"/>
  <c r="BD72" i="9"/>
  <c r="BU186" i="9"/>
  <c r="BF185" i="9"/>
  <c r="BN13" i="9"/>
  <c r="BF80" i="9"/>
  <c r="BU103" i="9"/>
  <c r="BN103" i="9"/>
  <c r="BU51" i="9"/>
  <c r="BU72" i="9"/>
  <c r="CG18" i="9"/>
  <c r="CH18" i="9" s="1"/>
  <c r="BD18" i="9"/>
  <c r="BF18" i="9"/>
  <c r="BU12" i="9"/>
  <c r="CO173" i="9" a="1"/>
  <c r="CO173" i="9" s="1"/>
  <c r="CN173" i="9"/>
  <c r="BF82" i="9"/>
  <c r="BF155" i="9"/>
  <c r="BU65" i="9"/>
  <c r="K126" i="21"/>
  <c r="J44" i="21"/>
  <c r="CG31" i="9"/>
  <c r="CH31" i="9" s="1"/>
  <c r="H108" i="21"/>
  <c r="BF25" i="9"/>
  <c r="L47" i="21"/>
  <c r="O236" i="21" a="1"/>
  <c r="O236" i="21" s="1"/>
  <c r="R271" i="21"/>
  <c r="J55" i="21"/>
  <c r="H21" i="21"/>
  <c r="BU73" i="9"/>
  <c r="BF14" i="9"/>
  <c r="X85" i="18"/>
  <c r="Q278" i="21"/>
  <c r="L55" i="21"/>
  <c r="P274" i="21"/>
  <c r="K108" i="21"/>
  <c r="H55" i="21"/>
  <c r="J47" i="21"/>
  <c r="CN99" i="9"/>
  <c r="CO99" i="9" a="1"/>
  <c r="CO99" i="9" s="1"/>
  <c r="CN84" i="9"/>
  <c r="CO84" i="9" a="1"/>
  <c r="CO84" i="9" s="1"/>
  <c r="BU19" i="9"/>
  <c r="BN77" i="9"/>
  <c r="BU39" i="9"/>
  <c r="BF139" i="9"/>
  <c r="BF115" i="9"/>
  <c r="BN46" i="9"/>
  <c r="CN148" i="9"/>
  <c r="CO148" i="9" a="1"/>
  <c r="CO148" i="9" s="1"/>
  <c r="BU78" i="9"/>
  <c r="CO78" i="9" a="1"/>
  <c r="CO78" i="9" s="1"/>
  <c r="CN78" i="9"/>
  <c r="BU37" i="9"/>
  <c r="BN102" i="9"/>
  <c r="CN196" i="9"/>
  <c r="CO196" i="9" a="1"/>
  <c r="CO196" i="9" s="1"/>
  <c r="BU196" i="9"/>
  <c r="CN123" i="9"/>
  <c r="CO123" i="9" a="1"/>
  <c r="CO123" i="9" s="1"/>
  <c r="BN110" i="9"/>
  <c r="BF49" i="9"/>
  <c r="BD49" i="9"/>
  <c r="CG49" i="9"/>
  <c r="CH49" i="9" s="1"/>
  <c r="BU119" i="9"/>
  <c r="BN47" i="9"/>
  <c r="L156" i="21"/>
  <c r="K71" i="21"/>
  <c r="L163" i="21"/>
  <c r="BU34" i="9"/>
  <c r="BU195" i="9"/>
  <c r="CN157" i="9"/>
  <c r="CO157" i="9" a="1"/>
  <c r="CO157" i="9" s="1"/>
  <c r="I177" i="21"/>
  <c r="L107" i="21"/>
  <c r="L166" i="21"/>
  <c r="BU54" i="9"/>
  <c r="BN54" i="9"/>
  <c r="BD54" i="9"/>
  <c r="BF54" i="9"/>
  <c r="CG54" i="9"/>
  <c r="CH54" i="9" s="1"/>
  <c r="I148" i="21"/>
  <c r="K113" i="21"/>
  <c r="K172" i="21"/>
  <c r="H59" i="21"/>
  <c r="BU33" i="9"/>
  <c r="CN90" i="9"/>
  <c r="CO90" i="9" a="1"/>
  <c r="CO90" i="9" s="1"/>
  <c r="L22" i="21"/>
  <c r="BN99" i="9"/>
  <c r="BU90" i="9"/>
  <c r="BF179" i="9"/>
  <c r="L52" i="21"/>
  <c r="K143" i="21"/>
  <c r="L200" i="21"/>
  <c r="BU118" i="9"/>
  <c r="BF143" i="9"/>
  <c r="BN73" i="9"/>
  <c r="BN179" i="9"/>
  <c r="BN185" i="9"/>
  <c r="BN136" i="9"/>
  <c r="CO178" i="9" a="1"/>
  <c r="CO178" i="9" s="1"/>
  <c r="CN178" i="9"/>
  <c r="BN80" i="9"/>
  <c r="BU80" i="9"/>
  <c r="CG172" i="9"/>
  <c r="CH172" i="9" s="1"/>
  <c r="BF172" i="9"/>
  <c r="BD172" i="9"/>
  <c r="BU58" i="9"/>
  <c r="BN175" i="9"/>
  <c r="CO45" i="9" a="1"/>
  <c r="CO45" i="9" s="1"/>
  <c r="CN45" i="9"/>
  <c r="BF110" i="9"/>
  <c r="BN191" i="9"/>
  <c r="BD165" i="9"/>
  <c r="CN42" i="9"/>
  <c r="CO42" i="9" a="1"/>
  <c r="CO42" i="9" s="1"/>
  <c r="BU100" i="9"/>
  <c r="BU31" i="9"/>
  <c r="BF86" i="9"/>
  <c r="BN155" i="9"/>
  <c r="CN150" i="9"/>
  <c r="CO150" i="9" a="1"/>
  <c r="CO150" i="9" s="1"/>
  <c r="BU145" i="9"/>
  <c r="BF129" i="9"/>
  <c r="BU88" i="9"/>
  <c r="BN145" i="9"/>
  <c r="CO76" i="9" a="1"/>
  <c r="CO76" i="9" s="1"/>
  <c r="CN76" i="9"/>
  <c r="K80" i="21"/>
  <c r="BD31" i="9"/>
  <c r="K99" i="21"/>
  <c r="I80" i="21"/>
  <c r="L108" i="21"/>
  <c r="BU32" i="9"/>
  <c r="P271" i="21"/>
  <c r="BU193" i="9"/>
  <c r="CO151" i="9" a="1"/>
  <c r="CO151" i="9" s="1"/>
  <c r="CN151" i="9"/>
  <c r="L80" i="21"/>
  <c r="BD14" i="9"/>
  <c r="V274" i="21"/>
  <c r="BF140" i="9"/>
  <c r="L143" i="21"/>
  <c r="H47" i="21"/>
  <c r="T241" i="21"/>
  <c r="I47" i="21"/>
  <c r="CN39" i="9"/>
  <c r="CO39" i="9" a="1"/>
  <c r="CO39" i="9" s="1"/>
  <c r="BF200" i="9"/>
  <c r="CN70" i="9"/>
  <c r="CO70" i="9" a="1"/>
  <c r="CO70" i="9" s="1"/>
  <c r="CO135" i="9" a="1"/>
  <c r="CO135" i="9" s="1"/>
  <c r="CN135" i="9"/>
  <c r="CO77" i="9" a="1"/>
  <c r="CO77" i="9" s="1"/>
  <c r="CN77" i="9"/>
  <c r="CN66" i="9"/>
  <c r="CO66" i="9" a="1"/>
  <c r="CO66" i="9" s="1"/>
  <c r="BU156" i="9"/>
  <c r="BD188" i="9"/>
  <c r="CN185" i="9"/>
  <c r="CO185" i="9" a="1"/>
  <c r="CO185" i="9" s="1"/>
  <c r="CN142" i="9"/>
  <c r="CO142" i="9" a="1"/>
  <c r="CO142" i="9" s="1"/>
  <c r="BU25" i="9"/>
  <c r="CN17" i="9"/>
  <c r="CO17" i="9" a="1"/>
  <c r="CO17" i="9" s="1"/>
  <c r="CN104" i="9"/>
  <c r="CO104" i="9" a="1"/>
  <c r="CO104" i="9" s="1"/>
  <c r="CN83" i="9"/>
  <c r="CO83" i="9" a="1"/>
  <c r="CO83" i="9" s="1"/>
  <c r="BU106" i="9"/>
  <c r="CN94" i="9"/>
  <c r="CO94" i="9" a="1"/>
  <c r="CO94" i="9" s="1"/>
  <c r="CN119" i="9"/>
  <c r="CO119" i="9" a="1"/>
  <c r="CO119" i="9" s="1"/>
  <c r="CN59" i="9"/>
  <c r="CO59" i="9" a="1"/>
  <c r="CO59" i="9" s="1"/>
  <c r="I123" i="21"/>
  <c r="L71" i="21"/>
  <c r="I26" i="21"/>
  <c r="H107" i="21"/>
  <c r="J166" i="21"/>
  <c r="L148" i="21"/>
  <c r="I172" i="21"/>
  <c r="CC171" i="9"/>
  <c r="BN169" i="9"/>
  <c r="BN22" i="9"/>
  <c r="BF195" i="9"/>
  <c r="BD195" i="9"/>
  <c r="CG195" i="9"/>
  <c r="CH195" i="9" s="1"/>
  <c r="BU179" i="9"/>
  <c r="BF136" i="9"/>
  <c r="I70" i="21"/>
  <c r="CO33" i="9" a="1"/>
  <c r="CO33" i="9" s="1"/>
  <c r="CN33" i="9"/>
  <c r="BN67" i="9"/>
  <c r="H22" i="21"/>
  <c r="K52" i="21"/>
  <c r="J185" i="21"/>
  <c r="H200" i="21"/>
  <c r="BU120" i="9"/>
  <c r="BN108" i="9"/>
  <c r="BU77" i="9"/>
  <c r="BU197" i="9"/>
  <c r="CN136" i="9"/>
  <c r="CO136" i="9" a="1"/>
  <c r="CO136" i="9" s="1"/>
  <c r="BU116" i="9"/>
  <c r="BD101" i="9"/>
  <c r="BF101" i="9"/>
  <c r="CG101" i="9"/>
  <c r="CH101" i="9" s="1"/>
  <c r="BN129" i="9"/>
  <c r="CO92" i="9" a="1"/>
  <c r="CO92" i="9" s="1"/>
  <c r="CN92" i="9"/>
  <c r="BU172" i="9"/>
  <c r="CG58" i="9"/>
  <c r="CH58" i="9" s="1"/>
  <c r="BF58" i="9"/>
  <c r="BD58" i="9"/>
  <c r="CO195" i="9" a="1"/>
  <c r="CO195" i="9" s="1"/>
  <c r="CN195" i="9"/>
  <c r="CN138" i="9"/>
  <c r="CO138" i="9" a="1"/>
  <c r="CO138" i="9" s="1"/>
  <c r="BU101" i="9"/>
  <c r="CN72" i="9"/>
  <c r="CO72" i="9" a="1"/>
  <c r="CO72" i="9" s="1"/>
  <c r="CN187" i="9"/>
  <c r="CO187" i="9" a="1"/>
  <c r="CO187" i="9" s="1"/>
  <c r="BU185" i="9"/>
  <c r="BF81" i="9"/>
  <c r="BD81" i="9"/>
  <c r="CG81" i="9"/>
  <c r="CH81" i="9" s="1"/>
  <c r="K17" i="21"/>
  <c r="L132" i="21"/>
  <c r="J19" i="21"/>
  <c r="Q271" i="21"/>
  <c r="L21" i="21"/>
  <c r="I97" i="21"/>
  <c r="BU84" i="9"/>
  <c r="H99" i="21"/>
  <c r="L103" i="21"/>
  <c r="O234" i="21" a="1"/>
  <c r="O234" i="21" s="1"/>
  <c r="J28" i="21"/>
  <c r="L44" i="21"/>
  <c r="L175" i="21"/>
  <c r="BU42" i="9"/>
  <c r="J200" i="21"/>
  <c r="J21" i="21"/>
  <c r="BN200" i="9"/>
  <c r="BN178" i="9"/>
  <c r="BN82" i="9"/>
  <c r="BF118" i="9"/>
  <c r="BF150" i="9"/>
  <c r="BU184" i="9"/>
  <c r="BN151" i="9"/>
  <c r="BF70" i="9"/>
  <c r="CG173" i="9"/>
  <c r="CH173" i="9" s="1"/>
  <c r="CN41" i="9"/>
  <c r="CO41" i="9" a="1"/>
  <c r="CO41" i="9" s="1"/>
  <c r="BF69" i="9"/>
  <c r="CG162" i="9"/>
  <c r="CH162" i="9" s="1"/>
  <c r="BF162" i="9"/>
  <c r="BD162" i="9"/>
  <c r="BN25" i="9"/>
  <c r="CN172" i="9"/>
  <c r="CO172" i="9" a="1"/>
  <c r="CO172" i="9" s="1"/>
  <c r="BU59" i="9"/>
  <c r="BN158" i="9"/>
  <c r="CN50" i="9"/>
  <c r="CO50" i="9" a="1"/>
  <c r="CO50" i="9" s="1"/>
  <c r="BF106" i="9"/>
  <c r="CN106" i="9"/>
  <c r="CO106" i="9" a="1"/>
  <c r="CO106" i="9" s="1"/>
  <c r="BN172" i="9"/>
  <c r="BF13" i="9"/>
  <c r="CG13" i="9"/>
  <c r="CH13" i="9" s="1"/>
  <c r="CO122" i="9" a="1"/>
  <c r="CO122" i="9" s="1"/>
  <c r="CN122" i="9"/>
  <c r="CO31" i="9" a="1"/>
  <c r="CO31" i="9" s="1"/>
  <c r="CN31" i="9"/>
  <c r="K120" i="21"/>
  <c r="K156" i="21"/>
  <c r="I124" i="21"/>
  <c r="BN51" i="9"/>
  <c r="I166" i="21"/>
  <c r="J39" i="21"/>
  <c r="J113" i="21"/>
  <c r="BF122" i="9"/>
  <c r="L194" i="21"/>
  <c r="CG153" i="9"/>
  <c r="CH153" i="9" s="1"/>
  <c r="BF153" i="9"/>
  <c r="BD153" i="9"/>
  <c r="H128" i="21"/>
  <c r="J59" i="21"/>
  <c r="BD96" i="9"/>
  <c r="BN29" i="9"/>
  <c r="BU190" i="9"/>
  <c r="CN141" i="9"/>
  <c r="CO141" i="9" a="1"/>
  <c r="CO141" i="9" s="1"/>
  <c r="K200" i="21"/>
  <c r="K101" i="21"/>
  <c r="CN143" i="9"/>
  <c r="CO143" i="9" a="1"/>
  <c r="CO143" i="9" s="1"/>
  <c r="BU202" i="9"/>
  <c r="CO184" i="9" a="1"/>
  <c r="CO184" i="9" s="1"/>
  <c r="CN184" i="9"/>
  <c r="BU175" i="9"/>
  <c r="BU165" i="9"/>
  <c r="BU29" i="9"/>
  <c r="CN64" i="9"/>
  <c r="CO64" i="9" a="1"/>
  <c r="CO64" i="9" s="1"/>
  <c r="BN65" i="9"/>
  <c r="BU140" i="9"/>
  <c r="BF84" i="9"/>
  <c r="BU38" i="9"/>
  <c r="BF48" i="9"/>
  <c r="CO34" i="9" a="1"/>
  <c r="CO34" i="9" s="1"/>
  <c r="CN34" i="9"/>
  <c r="BU125" i="9"/>
  <c r="BU161" i="9"/>
  <c r="BF192" i="9"/>
  <c r="BF108" i="9"/>
  <c r="BF109" i="9"/>
  <c r="BD109" i="9"/>
  <c r="CG109" i="9"/>
  <c r="CH109" i="9" s="1"/>
  <c r="K47" i="21"/>
  <c r="T235" i="21"/>
  <c r="V85" i="18"/>
  <c r="BU107" i="9"/>
  <c r="L137" i="21"/>
  <c r="J126" i="21"/>
  <c r="K44" i="21"/>
  <c r="T255" i="21"/>
  <c r="BD116" i="9"/>
  <c r="CG116" i="9"/>
  <c r="CH116" i="9" s="1"/>
  <c r="BF116" i="9"/>
  <c r="L126" i="21"/>
  <c r="CG98" i="9"/>
  <c r="CH98" i="9" s="1"/>
  <c r="BN193" i="9"/>
  <c r="BN16" i="9"/>
  <c r="BF62" i="9"/>
  <c r="I44" i="21"/>
  <c r="BF77" i="9"/>
  <c r="CN19" i="9"/>
  <c r="CO19" i="9" a="1"/>
  <c r="CO19" i="9" s="1"/>
  <c r="BF64" i="9"/>
  <c r="CN85" i="9"/>
  <c r="CO85" i="9" a="1"/>
  <c r="CO85" i="9" s="1"/>
  <c r="BU178" i="9"/>
  <c r="BN66" i="9"/>
  <c r="BN197" i="9"/>
  <c r="CN16" i="9"/>
  <c r="CO16" i="9" a="1"/>
  <c r="CO16" i="9" s="1"/>
  <c r="CO93" i="9" a="1"/>
  <c r="CO93" i="9" s="1"/>
  <c r="CN93" i="9"/>
  <c r="BN196" i="9"/>
  <c r="BF158" i="9"/>
  <c r="CG57" i="9"/>
  <c r="CH57" i="9" s="1"/>
  <c r="CG78" i="9"/>
  <c r="CH78" i="9" s="1"/>
  <c r="BF78" i="9"/>
  <c r="BD78" i="9"/>
  <c r="BU159" i="9"/>
  <c r="BN41" i="9"/>
  <c r="L176" i="21"/>
  <c r="K123" i="21"/>
  <c r="BN140" i="9"/>
  <c r="K91" i="21"/>
  <c r="J107" i="21"/>
  <c r="CN54" i="9"/>
  <c r="CO54" i="9" a="1"/>
  <c r="CO54" i="9" s="1"/>
  <c r="BN27" i="9"/>
  <c r="H194" i="21"/>
  <c r="CN153" i="9"/>
  <c r="CO153" i="9" a="1"/>
  <c r="CO153" i="9" s="1"/>
  <c r="K70" i="21"/>
  <c r="I67" i="21"/>
  <c r="BN62" i="9"/>
  <c r="H52" i="21"/>
  <c r="J143" i="21"/>
  <c r="BU67" i="9"/>
  <c r="H101" i="21"/>
  <c r="CN166" i="9"/>
  <c r="CO166" i="9" a="1"/>
  <c r="CO166" i="9" s="1"/>
  <c r="BF57" i="9"/>
  <c r="BN163" i="9"/>
  <c r="CG120" i="9"/>
  <c r="CH120" i="9" s="1"/>
  <c r="CN109" i="9"/>
  <c r="CO109" i="9" a="1"/>
  <c r="CO109" i="9" s="1"/>
  <c r="CO80" i="9" a="1"/>
  <c r="CO80" i="9" s="1"/>
  <c r="CN80" i="9"/>
  <c r="CN197" i="9"/>
  <c r="CO197" i="9" a="1"/>
  <c r="CO197" i="9" s="1"/>
  <c r="BF102" i="9"/>
  <c r="BF92" i="9"/>
  <c r="CN101" i="9"/>
  <c r="CO101" i="9" a="1"/>
  <c r="CO101" i="9" s="1"/>
  <c r="BN45" i="9"/>
  <c r="BF142" i="9"/>
  <c r="BF191" i="9"/>
  <c r="BD191" i="9"/>
  <c r="CG191" i="9"/>
  <c r="CH191" i="9" s="1"/>
  <c r="BU162" i="9"/>
  <c r="BF67" i="9"/>
  <c r="BN98" i="9"/>
  <c r="CN73" i="9"/>
  <c r="CO73" i="9" a="1"/>
  <c r="CO73" i="9" s="1"/>
  <c r="CG12" i="9"/>
  <c r="CH12" i="9" s="1"/>
  <c r="BF12" i="9"/>
  <c r="BD12" i="9"/>
  <c r="O278" i="21"/>
  <c r="T266" i="21"/>
  <c r="L159" i="21"/>
  <c r="J97" i="21"/>
  <c r="J99" i="21"/>
  <c r="I159" i="21"/>
  <c r="BD84" i="9"/>
  <c r="O243" i="21" a="1"/>
  <c r="O243" i="21" s="1"/>
  <c r="K154" i="21"/>
  <c r="CO61" i="9" a="1"/>
  <c r="CO61" i="9" s="1"/>
  <c r="CN61" i="9"/>
  <c r="BD182" i="9"/>
  <c r="BF182" i="9"/>
  <c r="CG182" i="9"/>
  <c r="CH182" i="9" s="1"/>
  <c r="K26" i="21"/>
  <c r="K39" i="21"/>
  <c r="K67" i="21"/>
  <c r="BF164" i="9"/>
  <c r="I108" i="21"/>
  <c r="L19" i="21"/>
  <c r="BN39" i="9"/>
  <c r="CO98" i="9" a="1"/>
  <c r="CO98" i="9" s="1"/>
  <c r="CN98" i="9"/>
  <c r="CN188" i="9"/>
  <c r="CO188" i="9" a="1"/>
  <c r="CO188" i="9" s="1"/>
  <c r="BN79" i="9"/>
  <c r="BF151" i="9"/>
  <c r="CG151" i="9"/>
  <c r="CH151" i="9" s="1"/>
  <c r="BD151" i="9"/>
  <c r="CN199" i="9"/>
  <c r="CO199" i="9" a="1"/>
  <c r="CO199" i="9" s="1"/>
  <c r="BN118" i="9"/>
  <c r="BU36" i="9"/>
  <c r="BF17" i="9"/>
  <c r="BD17" i="9"/>
  <c r="CG17" i="9"/>
  <c r="CH17" i="9" s="1"/>
  <c r="CO25" i="9" a="1"/>
  <c r="CO25" i="9" s="1"/>
  <c r="CN25" i="9"/>
  <c r="BN144" i="9"/>
  <c r="BF194" i="9"/>
  <c r="CG194" i="9"/>
  <c r="CH194" i="9" s="1"/>
  <c r="BD194" i="9"/>
  <c r="BU93" i="9"/>
  <c r="CG93" i="9"/>
  <c r="CH93" i="9" s="1"/>
  <c r="BF93" i="9"/>
  <c r="BD93" i="9"/>
  <c r="BD146" i="9"/>
  <c r="CG146" i="9"/>
  <c r="CH146" i="9" s="1"/>
  <c r="BF146" i="9"/>
  <c r="CN58" i="9"/>
  <c r="CO58" i="9" a="1"/>
  <c r="CO58" i="9" s="1"/>
  <c r="BF42" i="9"/>
  <c r="J156" i="21"/>
  <c r="K163" i="21"/>
  <c r="BF22" i="9"/>
  <c r="BD22" i="9"/>
  <c r="CG22" i="9"/>
  <c r="CH22" i="9" s="1"/>
  <c r="H26" i="21"/>
  <c r="I91" i="21"/>
  <c r="K166" i="21"/>
  <c r="K173" i="21"/>
  <c r="CO22" i="9" a="1"/>
  <c r="CO22" i="9" s="1"/>
  <c r="CN22" i="9"/>
  <c r="K194" i="21"/>
  <c r="BF96" i="9"/>
  <c r="CG51" i="9"/>
  <c r="CH51" i="9" s="1"/>
  <c r="BF51" i="9"/>
  <c r="BF98" i="9"/>
  <c r="BD66" i="9"/>
  <c r="BF66" i="9"/>
  <c r="CG66" i="9"/>
  <c r="CH66" i="9" s="1"/>
  <c r="CN91" i="9"/>
  <c r="CO91" i="9" a="1"/>
  <c r="CO91" i="9" s="1"/>
  <c r="BF113" i="9"/>
  <c r="CG113" i="9"/>
  <c r="CH113" i="9" s="1"/>
  <c r="BD113" i="9"/>
  <c r="CN168" i="9"/>
  <c r="CO168" i="9" a="1"/>
  <c r="CO168" i="9" s="1"/>
  <c r="CN97" i="9"/>
  <c r="CO97" i="9" a="1"/>
  <c r="CO97" i="9" s="1"/>
  <c r="BF126" i="9"/>
  <c r="CN121" i="9"/>
  <c r="CO121" i="9" a="1"/>
  <c r="CO121" i="9" s="1"/>
  <c r="BU14" i="9"/>
  <c r="BU191" i="9"/>
  <c r="BN72" i="9"/>
  <c r="Q270" i="21"/>
  <c r="Q268" i="21"/>
  <c r="AD85" i="18"/>
  <c r="K132" i="21"/>
  <c r="T259" i="21"/>
  <c r="H188" i="21"/>
  <c r="I99" i="21"/>
  <c r="L154" i="21"/>
  <c r="H126" i="21"/>
  <c r="L28" i="21"/>
  <c r="BF203" i="9"/>
  <c r="BN89" i="9"/>
  <c r="BN159" i="9"/>
  <c r="BU15" i="9"/>
  <c r="BD119" i="9"/>
  <c r="BF119" i="9"/>
  <c r="CG119" i="9"/>
  <c r="CH119" i="9" s="1"/>
  <c r="BU150" i="9"/>
  <c r="BF40" i="9"/>
  <c r="CG40" i="9"/>
  <c r="CH40" i="9" s="1"/>
  <c r="BD40" i="9"/>
  <c r="I176" i="21"/>
  <c r="I120" i="21"/>
  <c r="L124" i="21"/>
  <c r="L177" i="21"/>
  <c r="I107" i="21"/>
  <c r="BN86" i="9"/>
  <c r="I128" i="21"/>
  <c r="L70" i="21"/>
  <c r="BF33" i="9"/>
  <c r="BD33" i="9"/>
  <c r="CG33" i="9"/>
  <c r="CH33" i="9" s="1"/>
  <c r="BN61" i="9"/>
  <c r="BU192" i="9"/>
  <c r="I22" i="21"/>
  <c r="I52" i="21"/>
  <c r="J101" i="21"/>
  <c r="BF79" i="9"/>
  <c r="CN86" i="9"/>
  <c r="CO86" i="9" a="1"/>
  <c r="CO86" i="9" s="1"/>
  <c r="BN85" i="9"/>
  <c r="BU102" i="9"/>
  <c r="BN168" i="9"/>
  <c r="BN88" i="9"/>
  <c r="CN24" i="9"/>
  <c r="CO24" i="9" a="1"/>
  <c r="CO24" i="9" s="1"/>
  <c r="BF97" i="9"/>
  <c r="BD97" i="9"/>
  <c r="CG97" i="9"/>
  <c r="CH97" i="9" s="1"/>
  <c r="BU35" i="9"/>
  <c r="BF120" i="9"/>
  <c r="CO14" i="9" a="1"/>
  <c r="CO14" i="9" s="1"/>
  <c r="CN14" i="9"/>
  <c r="CN38" i="9"/>
  <c r="CO38" i="9" a="1"/>
  <c r="CO38" i="9" s="1"/>
  <c r="CO140" i="9" a="1"/>
  <c r="CO140" i="9" s="1"/>
  <c r="CN140" i="9"/>
  <c r="BF88" i="9"/>
  <c r="K159" i="21"/>
  <c r="H28" i="21"/>
  <c r="V268" i="21"/>
  <c r="V270" i="21"/>
  <c r="K97" i="21"/>
  <c r="J159" i="21"/>
  <c r="T252" i="21"/>
  <c r="O275" i="21"/>
  <c r="O250" i="21" a="1"/>
  <c r="O250" i="21" s="1"/>
  <c r="I137" i="21"/>
  <c r="BF85" i="9"/>
  <c r="CO49" i="9" a="1"/>
  <c r="CO49" i="9" s="1"/>
  <c r="CN49" i="9"/>
  <c r="CG89" i="9"/>
  <c r="CH89" i="9" s="1"/>
  <c r="BF89" i="9"/>
  <c r="BD89" i="9"/>
  <c r="BF187" i="9"/>
  <c r="I17" i="21"/>
  <c r="I132" i="21"/>
  <c r="CN46" i="9"/>
  <c r="CO46" i="9" a="1"/>
  <c r="CO46" i="9" s="1"/>
  <c r="BF202" i="9"/>
  <c r="CG202" i="9"/>
  <c r="CH202" i="9" s="1"/>
  <c r="BD202" i="9"/>
  <c r="BN36" i="9"/>
  <c r="BN69" i="9"/>
  <c r="CG197" i="9"/>
  <c r="CH197" i="9" s="1"/>
  <c r="CG163" i="9"/>
  <c r="CH163" i="9" s="1"/>
  <c r="CN164" i="9"/>
  <c r="CO164" i="9" a="1"/>
  <c r="CO164" i="9" s="1"/>
  <c r="CN126" i="9"/>
  <c r="CO126" i="9" a="1"/>
  <c r="CO126" i="9" s="1"/>
  <c r="BF87" i="9"/>
  <c r="CG203" i="9"/>
  <c r="CH203" i="9" s="1"/>
  <c r="BN203" i="9"/>
  <c r="BN149" i="9"/>
  <c r="BF174" i="9"/>
  <c r="CG174" i="9"/>
  <c r="CH174" i="9" s="1"/>
  <c r="BD174" i="9"/>
  <c r="BU144" i="9"/>
  <c r="BF196" i="9"/>
  <c r="BF45" i="9"/>
  <c r="BN104" i="9"/>
  <c r="BF37" i="9"/>
  <c r="BU182" i="9"/>
  <c r="CN13" i="9"/>
  <c r="CO13" i="9" a="1"/>
  <c r="CO13" i="9" s="1"/>
  <c r="BU133" i="9"/>
  <c r="J120" i="21"/>
  <c r="BU122" i="9"/>
  <c r="BU136" i="9"/>
  <c r="J148" i="21"/>
  <c r="J172" i="21"/>
  <c r="BF190" i="9"/>
  <c r="CG190" i="9"/>
  <c r="CH190" i="9" s="1"/>
  <c r="BD190" i="9"/>
  <c r="BF27" i="9"/>
  <c r="CG27" i="9"/>
  <c r="CH27" i="9" s="1"/>
  <c r="BD27" i="9"/>
  <c r="CO192" i="9" a="1"/>
  <c r="CO192" i="9" s="1"/>
  <c r="CN192" i="9"/>
  <c r="BF125" i="9"/>
  <c r="BD125" i="9"/>
  <c r="CG125" i="9"/>
  <c r="CH125" i="9" s="1"/>
  <c r="CO155" i="9" a="1"/>
  <c r="CO155" i="9" s="1"/>
  <c r="CN155" i="9"/>
  <c r="L128" i="21"/>
  <c r="K59" i="21"/>
  <c r="H70" i="21"/>
  <c r="BN33" i="9"/>
  <c r="BU60" i="9"/>
  <c r="H67" i="21"/>
  <c r="K22" i="21"/>
  <c r="BU66" i="9"/>
  <c r="BU92" i="9"/>
  <c r="BN78" i="9"/>
  <c r="BU146" i="9"/>
  <c r="CG137" i="9"/>
  <c r="CH137" i="9" s="1"/>
  <c r="BF137" i="9"/>
  <c r="BF175" i="9"/>
  <c r="CG175" i="9"/>
  <c r="CH175" i="9" s="1"/>
  <c r="BD175" i="9"/>
  <c r="BN192" i="9"/>
  <c r="BU97" i="9"/>
  <c r="CN40" i="9"/>
  <c r="CO40" i="9" a="1"/>
  <c r="CO40" i="9" s="1"/>
  <c r="BU82" i="9"/>
  <c r="BU123" i="9"/>
  <c r="CN114" i="9"/>
  <c r="CO114" i="9" a="1"/>
  <c r="CO114" i="9" s="1"/>
  <c r="BN35" i="9"/>
  <c r="BU18" i="9"/>
  <c r="BN100" i="9"/>
  <c r="BU94" i="9"/>
  <c r="CN35" i="9"/>
  <c r="CO35" i="9" a="1"/>
  <c r="CO35" i="9" s="1"/>
  <c r="BF39" i="9"/>
  <c r="BF35" i="9"/>
  <c r="BD65" i="9"/>
  <c r="CG65" i="9"/>
  <c r="CH65" i="9" s="1"/>
  <c r="BF65" i="9"/>
  <c r="T231" i="21"/>
  <c r="BU28" i="9"/>
  <c r="I21" i="21"/>
  <c r="H17" i="21"/>
  <c r="BF149" i="9"/>
  <c r="J154" i="21"/>
  <c r="I28" i="21"/>
  <c r="P230" i="21" a="1"/>
  <c r="P230" i="21" s="1"/>
  <c r="P278" i="21"/>
  <c r="W85" i="18"/>
  <c r="BN107" i="9"/>
  <c r="O237" i="21" a="1"/>
  <c r="O237" i="21" s="1"/>
  <c r="S274" i="21"/>
  <c r="L97" i="21"/>
  <c r="K137" i="21"/>
  <c r="CO65" i="9" a="1"/>
  <c r="CO65" i="9" s="1"/>
  <c r="CN65" i="9"/>
  <c r="CN183" i="9"/>
  <c r="CO183" i="9" a="1"/>
  <c r="CO183" i="9" s="1"/>
  <c r="CN53" i="9"/>
  <c r="CO53" i="9" a="1"/>
  <c r="CO53" i="9" s="1"/>
  <c r="BU53" i="9"/>
  <c r="L172" i="21"/>
  <c r="BF100" i="9"/>
  <c r="BN150" i="9"/>
  <c r="BD186" i="9"/>
  <c r="CG186" i="9"/>
  <c r="CH186" i="9" s="1"/>
  <c r="BF186" i="9"/>
  <c r="BF123" i="9"/>
  <c r="CG134" i="9"/>
  <c r="CH134" i="9" s="1"/>
  <c r="CG87" i="9"/>
  <c r="CH87" i="9" s="1"/>
  <c r="CN163" i="9"/>
  <c r="CO163" i="9" a="1"/>
  <c r="CO163" i="9" s="1"/>
  <c r="BU199" i="9"/>
  <c r="BN126" i="9"/>
  <c r="CG19" i="9"/>
  <c r="CH19" i="9" s="1"/>
  <c r="BF19" i="9"/>
  <c r="BD19" i="9"/>
  <c r="BN135" i="9"/>
  <c r="CN48" i="9"/>
  <c r="CO48" i="9" a="1"/>
  <c r="CO48" i="9" s="1"/>
  <c r="CN69" i="9"/>
  <c r="CO69" i="9" a="1"/>
  <c r="CO69" i="9" s="1"/>
  <c r="BN183" i="9"/>
  <c r="BU45" i="9"/>
  <c r="BU50" i="9"/>
  <c r="BF159" i="9"/>
  <c r="BD159" i="9"/>
  <c r="CG159" i="9"/>
  <c r="CH159" i="9" s="1"/>
  <c r="CN57" i="9"/>
  <c r="CO57" i="9" a="1"/>
  <c r="CO57" i="9" s="1"/>
  <c r="CO159" i="9" a="1"/>
  <c r="CO159" i="9" s="1"/>
  <c r="CN159" i="9"/>
  <c r="BN64" i="9"/>
  <c r="BF104" i="9"/>
  <c r="BN76" i="9"/>
  <c r="CN182" i="9"/>
  <c r="CO182" i="9" a="1"/>
  <c r="CO182" i="9" s="1"/>
  <c r="CG187" i="9"/>
  <c r="CH187" i="9" s="1"/>
  <c r="J71" i="21"/>
  <c r="CO179" i="9" a="1"/>
  <c r="CO179" i="9" s="1"/>
  <c r="CN179" i="9"/>
  <c r="J124" i="21"/>
  <c r="J91" i="21"/>
  <c r="J177" i="21"/>
  <c r="K107" i="21"/>
  <c r="L39" i="21"/>
  <c r="H148" i="21"/>
  <c r="I113" i="21"/>
  <c r="L173" i="21"/>
  <c r="BN153" i="9"/>
  <c r="BU155" i="9"/>
  <c r="K128" i="21"/>
  <c r="I59" i="21"/>
  <c r="L67" i="21"/>
  <c r="BU55" i="9"/>
  <c r="BF169" i="9"/>
  <c r="BU24" i="9"/>
  <c r="BN112" i="9"/>
  <c r="CN133" i="9"/>
  <c r="CO133" i="9" a="1"/>
  <c r="CO133" i="9" s="1"/>
  <c r="BU126" i="9"/>
  <c r="CN146" i="9"/>
  <c r="CO146" i="9" a="1"/>
  <c r="CO146" i="9" s="1"/>
  <c r="BU138" i="9"/>
  <c r="CG20" i="9"/>
  <c r="CH20" i="9" s="1"/>
  <c r="BD20" i="9"/>
  <c r="CO103" i="9" a="1"/>
  <c r="CO103" i="9" s="1"/>
  <c r="CN103" i="9"/>
  <c r="BF20" i="9"/>
  <c r="BN40" i="9"/>
  <c r="CN203" i="9"/>
  <c r="CO203" i="9" a="1"/>
  <c r="CO203" i="9" s="1"/>
  <c r="CN200" i="9"/>
  <c r="CO200" i="9" a="1"/>
  <c r="CO200" i="9" s="1"/>
  <c r="CO68" i="9" a="1"/>
  <c r="CO68" i="9" s="1"/>
  <c r="CN68" i="9"/>
  <c r="CN193" i="9"/>
  <c r="CO193" i="9" a="1"/>
  <c r="CO193" i="9" s="1"/>
  <c r="CN67" i="9"/>
  <c r="CO67" i="9" a="1"/>
  <c r="CO67" i="9" s="1"/>
  <c r="J108" i="21"/>
  <c r="CN28" i="9"/>
  <c r="CO28" i="9" a="1"/>
  <c r="CO28" i="9" s="1"/>
  <c r="K21" i="21"/>
  <c r="H97" i="21"/>
  <c r="J137" i="21"/>
  <c r="J175" i="21"/>
  <c r="T232" i="21"/>
  <c r="K55" i="21"/>
  <c r="I126" i="21"/>
  <c r="BF16" i="9"/>
  <c r="Q274" i="21"/>
  <c r="I103" i="21"/>
  <c r="S230" i="21" a="1"/>
  <c r="S230" i="21" s="1"/>
  <c r="Z85" i="18"/>
  <c r="S278" i="21"/>
  <c r="BN125" i="9"/>
  <c r="BF52" i="9"/>
  <c r="BN92" i="9"/>
  <c r="CN18" i="9"/>
  <c r="CO18" i="9" a="1"/>
  <c r="CO18" i="9" s="1"/>
  <c r="CO202" i="9" a="1"/>
  <c r="CO202" i="9" s="1"/>
  <c r="CN202" i="9"/>
  <c r="BF144" i="9"/>
  <c r="BD144" i="9"/>
  <c r="CG144" i="9"/>
  <c r="CH144" i="9" s="1"/>
  <c r="BN106" i="9"/>
  <c r="BF73" i="9"/>
  <c r="BD139" i="9"/>
  <c r="CG164" i="9"/>
  <c r="CH164" i="9" s="1"/>
  <c r="CO139" i="9" a="1"/>
  <c r="CO139" i="9" s="1"/>
  <c r="CN139" i="9"/>
  <c r="BF135" i="9"/>
  <c r="BD135" i="9"/>
  <c r="CG135" i="9"/>
  <c r="CH135" i="9" s="1"/>
  <c r="CN145" i="9"/>
  <c r="CO145" i="9" a="1"/>
  <c r="CO145" i="9" s="1"/>
  <c r="BU164" i="9"/>
  <c r="CG70" i="9"/>
  <c r="CH70" i="9" s="1"/>
  <c r="BF199" i="9"/>
  <c r="CN87" i="9"/>
  <c r="CO87" i="9" a="1"/>
  <c r="CO87" i="9" s="1"/>
  <c r="CN47" i="9"/>
  <c r="CO47" i="9" a="1"/>
  <c r="CO47" i="9" s="1"/>
  <c r="BF121" i="9"/>
  <c r="BN148" i="9"/>
  <c r="BU142" i="9"/>
  <c r="BF36" i="9"/>
  <c r="CN174" i="9"/>
  <c r="CO174" i="9" a="1"/>
  <c r="CO174" i="9" s="1"/>
  <c r="BS45" i="9"/>
  <c r="BN37" i="9"/>
  <c r="CN44" i="9"/>
  <c r="CO44" i="9" a="1"/>
  <c r="CO44" i="9" s="1"/>
  <c r="BU47" i="9"/>
  <c r="BD15" i="9"/>
  <c r="BF15" i="9"/>
  <c r="CG15" i="9"/>
  <c r="CH15" i="9" s="1"/>
  <c r="BD29" i="9"/>
  <c r="BU121" i="9"/>
  <c r="BF61" i="9"/>
  <c r="CG141" i="9"/>
  <c r="CH141" i="9" s="1"/>
  <c r="BD141" i="9"/>
  <c r="BF141" i="9"/>
  <c r="K176" i="21"/>
  <c r="H123" i="21"/>
  <c r="H71" i="21"/>
  <c r="H91" i="21"/>
  <c r="K177" i="21"/>
  <c r="K148" i="21"/>
  <c r="H113" i="21"/>
  <c r="I173" i="21"/>
  <c r="L59" i="21"/>
  <c r="J70" i="21"/>
  <c r="BU52" i="9"/>
  <c r="CN55" i="9"/>
  <c r="CO55" i="9" a="1"/>
  <c r="CO55" i="9" s="1"/>
  <c r="CO130" i="9" a="1"/>
  <c r="CO130" i="9" s="1"/>
  <c r="CN130" i="9"/>
  <c r="BF24" i="9"/>
  <c r="BD24" i="9"/>
  <c r="CG24" i="9"/>
  <c r="CH24" i="9" s="1"/>
  <c r="BU76" i="9"/>
  <c r="BU17" i="9"/>
  <c r="CO162" i="9" a="1"/>
  <c r="CO162" i="9" s="1"/>
  <c r="CN162" i="9"/>
  <c r="BU20" i="9"/>
  <c r="BU83" i="9"/>
  <c r="BD103" i="9"/>
  <c r="CN175" i="9"/>
  <c r="CO175" i="9" a="1"/>
  <c r="CO175" i="9" s="1"/>
  <c r="BU16" i="9"/>
  <c r="CN201" i="9"/>
  <c r="CO201" i="9" a="1"/>
  <c r="CO201" i="9" s="1"/>
  <c r="BN138" i="9"/>
  <c r="BU104" i="9"/>
  <c r="BN53" i="9"/>
  <c r="CN82" i="9"/>
  <c r="CO82" i="9" a="1"/>
  <c r="CO82" i="9" s="1"/>
  <c r="CN120" i="9"/>
  <c r="CO120" i="9" a="1"/>
  <c r="CO120" i="9" s="1"/>
  <c r="BF165" i="9"/>
  <c r="CG165" i="9"/>
  <c r="CH165" i="9" s="1"/>
  <c r="CN186" i="9"/>
  <c r="CO186" i="9" a="1"/>
  <c r="CO186" i="9" s="1"/>
  <c r="BF193" i="9"/>
  <c r="BN70" i="9"/>
  <c r="BF34" i="9"/>
  <c r="CN88" i="9"/>
  <c r="CO88" i="9" a="1"/>
  <c r="CO88" i="9" s="1"/>
  <c r="CN81" i="9"/>
  <c r="CO81" i="9" a="1"/>
  <c r="CO81" i="9" s="1"/>
  <c r="K19" i="21"/>
  <c r="I175" i="21"/>
  <c r="H137" i="21"/>
  <c r="L99" i="21"/>
  <c r="S36" i="18"/>
  <c r="T44" i="18" s="1"/>
  <c r="I85" i="18"/>
  <c r="T257" i="21"/>
  <c r="BD161" i="9"/>
  <c r="V271" i="21"/>
  <c r="R230" i="21" a="1"/>
  <c r="R230" i="21" s="1"/>
  <c r="Y85" i="18"/>
  <c r="R278" i="21"/>
  <c r="R274" i="21"/>
  <c r="L188" i="21"/>
  <c r="H44" i="21"/>
  <c r="BF41" i="9"/>
  <c r="CN89" i="9"/>
  <c r="CO89" i="9" a="1"/>
  <c r="CO89" i="9" s="1"/>
  <c r="L120" i="21"/>
  <c r="CN169" i="9"/>
  <c r="CO169" i="9" a="1"/>
  <c r="CO169" i="9" s="1"/>
  <c r="J52" i="21"/>
  <c r="CN161" i="9"/>
  <c r="CO161" i="9" a="1"/>
  <c r="CO161" i="9" s="1"/>
  <c r="BU149" i="9"/>
  <c r="I19" i="21"/>
  <c r="H19" i="21"/>
  <c r="BF28" i="9"/>
  <c r="CG28" i="9"/>
  <c r="CH28" i="9" s="1"/>
  <c r="BD28" i="9"/>
  <c r="BF148" i="9"/>
  <c r="BD148" i="9"/>
  <c r="CG148" i="9"/>
  <c r="CH148" i="9" s="1"/>
  <c r="CO37" i="9" a="1"/>
  <c r="CO37" i="9" s="1"/>
  <c r="CN37" i="9"/>
  <c r="BF94" i="9"/>
  <c r="BF178" i="9"/>
  <c r="BN199" i="9"/>
  <c r="BU115" i="9"/>
  <c r="CG166" i="9"/>
  <c r="CH166" i="9" s="1"/>
  <c r="BF166" i="9"/>
  <c r="BD166" i="9"/>
  <c r="CG201" i="9"/>
  <c r="CH201" i="9" s="1"/>
  <c r="CG91" i="9"/>
  <c r="CH91" i="9" s="1"/>
  <c r="BU151" i="9"/>
  <c r="BF107" i="9"/>
  <c r="BD183" i="9"/>
  <c r="CG183" i="9"/>
  <c r="CH183" i="9" s="1"/>
  <c r="BF183" i="9"/>
  <c r="BF47" i="9"/>
  <c r="BD47" i="9"/>
  <c r="CG47" i="9"/>
  <c r="CH47" i="9" s="1"/>
  <c r="CO165" i="9" a="1"/>
  <c r="CO165" i="9" s="1"/>
  <c r="CN165" i="9"/>
  <c r="BN59" i="9"/>
  <c r="CO194" i="9" a="1"/>
  <c r="CO194" i="9" s="1"/>
  <c r="CN194" i="9"/>
  <c r="BU158" i="9"/>
  <c r="BF44" i="9"/>
  <c r="CG44" i="9"/>
  <c r="CH44" i="9" s="1"/>
  <c r="BD44" i="9"/>
  <c r="CN102" i="9"/>
  <c r="CO102" i="9" a="1"/>
  <c r="CO102" i="9" s="1"/>
  <c r="BU183" i="9"/>
  <c r="CG138" i="9"/>
  <c r="CH138" i="9" s="1"/>
  <c r="BN34" i="9"/>
  <c r="CG53" i="9"/>
  <c r="CH53" i="9" s="1"/>
  <c r="BD53" i="9"/>
  <c r="BF53" i="9"/>
  <c r="BF90" i="9"/>
  <c r="L123" i="21"/>
  <c r="I71" i="21"/>
  <c r="BN190" i="9"/>
  <c r="K124" i="21"/>
  <c r="L26" i="21"/>
  <c r="BD157" i="9"/>
  <c r="CG157" i="9"/>
  <c r="CH157" i="9" s="1"/>
  <c r="BF157" i="9"/>
  <c r="H39" i="21"/>
  <c r="BN133" i="9"/>
  <c r="CN27" i="9"/>
  <c r="CO27" i="9" a="1"/>
  <c r="CO27" i="9" s="1"/>
  <c r="CG99" i="9"/>
  <c r="CH99" i="9" s="1"/>
  <c r="BD99" i="9"/>
  <c r="BF99" i="9"/>
  <c r="BF131" i="9"/>
  <c r="CG131" i="9"/>
  <c r="CH131" i="9" s="1"/>
  <c r="BD131" i="9"/>
  <c r="BU141" i="9"/>
  <c r="J128" i="21"/>
  <c r="J67" i="21"/>
  <c r="J22" i="21"/>
  <c r="BN60" i="9"/>
  <c r="CN190" i="9"/>
  <c r="CO190" i="9" a="1"/>
  <c r="CO190" i="9" s="1"/>
  <c r="I143" i="21"/>
  <c r="K185" i="21"/>
  <c r="I101" i="21"/>
  <c r="BN94" i="9"/>
  <c r="BD156" i="9"/>
  <c r="BF156" i="9"/>
  <c r="CG156" i="9"/>
  <c r="CH156" i="9" s="1"/>
  <c r="CN156" i="9"/>
  <c r="CO156" i="9" a="1"/>
  <c r="CO156" i="9" s="1"/>
  <c r="BU68" i="9"/>
  <c r="BN83" i="9"/>
  <c r="BF68" i="9"/>
  <c r="CG68" i="9"/>
  <c r="CH68" i="9" s="1"/>
  <c r="BD68" i="9"/>
  <c r="BN184" i="9"/>
  <c r="CN52" i="9"/>
  <c r="CO52" i="9" a="1"/>
  <c r="CO52" i="9" s="1"/>
  <c r="BN146" i="9"/>
  <c r="CN29" i="9"/>
  <c r="CO29" i="9" a="1"/>
  <c r="CO29" i="9" s="1"/>
  <c r="BF29" i="9"/>
  <c r="CN116" i="9"/>
  <c r="CO116" i="9" a="1"/>
  <c r="CO116" i="9" s="1"/>
  <c r="CN110" i="9"/>
  <c r="CO110" i="9" a="1"/>
  <c r="CO110" i="9" s="1"/>
  <c r="CN96" i="9"/>
  <c r="CO96" i="9" a="1"/>
  <c r="CO96" i="9" s="1"/>
  <c r="BU134" i="9"/>
  <c r="BN186" i="9"/>
  <c r="CN129" i="9"/>
  <c r="CO129" i="9" a="1"/>
  <c r="CO129" i="9" s="1"/>
  <c r="BU89" i="9"/>
  <c r="CO36" i="9" a="1"/>
  <c r="CO36" i="9" s="1"/>
  <c r="CN36" i="9"/>
  <c r="CN113" i="9"/>
  <c r="CO113" i="9" a="1"/>
  <c r="CO113" i="9" s="1"/>
  <c r="T254" i="21"/>
  <c r="K28" i="21"/>
  <c r="J132" i="21"/>
  <c r="I55" i="21"/>
  <c r="J103" i="21"/>
  <c r="T240" i="21"/>
  <c r="I154" i="21"/>
  <c r="S271" i="21"/>
  <c r="H103" i="21"/>
  <c r="T251" i="21"/>
  <c r="K188" i="21"/>
  <c r="CG145" i="9"/>
  <c r="CH145" i="9" s="1"/>
  <c r="J80" i="21"/>
  <c r="BS162" i="9"/>
  <c r="BF170" i="9"/>
  <c r="BU152" i="9"/>
  <c r="BN43" i="9"/>
  <c r="CG193" i="9" l="1"/>
  <c r="CH193" i="9" s="1"/>
  <c r="BD193" i="9"/>
  <c r="BU130" i="9"/>
  <c r="BD32" i="9"/>
  <c r="BD46" i="9"/>
  <c r="CG143" i="9"/>
  <c r="CH143" i="9" s="1"/>
  <c r="CG69" i="9"/>
  <c r="CH69" i="9" s="1"/>
  <c r="CG188" i="9"/>
  <c r="CH188" i="9" s="1"/>
  <c r="BD137" i="9"/>
  <c r="BD13" i="9"/>
  <c r="BU23" i="9"/>
  <c r="CG79" i="9"/>
  <c r="CH79" i="9" s="1"/>
  <c r="CG169" i="9"/>
  <c r="CH169" i="9" s="1"/>
  <c r="BD51" i="9"/>
  <c r="T244" i="21"/>
  <c r="Q276" i="21"/>
  <c r="T243" i="21"/>
  <c r="T237" i="21"/>
  <c r="R276" i="21"/>
  <c r="P276" i="21"/>
  <c r="T245" i="21"/>
  <c r="T236" i="21"/>
  <c r="V276" i="21"/>
  <c r="S276" i="21"/>
  <c r="T275" i="21"/>
  <c r="T234" i="21"/>
  <c r="BS15" i="9"/>
  <c r="BF91" i="9"/>
  <c r="CC16" i="9"/>
  <c r="CG73" i="9"/>
  <c r="CH73" i="9" s="1"/>
  <c r="BD90" i="9"/>
  <c r="CG42" i="9"/>
  <c r="CH42" i="9" s="1"/>
  <c r="BF130" i="9"/>
  <c r="BD91" i="9"/>
  <c r="CG90" i="9"/>
  <c r="CH90" i="9" s="1"/>
  <c r="BD77" i="9"/>
  <c r="O270" i="21"/>
  <c r="CC145" i="9"/>
  <c r="CG29" i="9"/>
  <c r="CH29" i="9" s="1"/>
  <c r="CG196" i="9"/>
  <c r="CH196" i="9" s="1"/>
  <c r="CC131" i="9"/>
  <c r="BD196" i="9"/>
  <c r="BU98" i="9"/>
  <c r="BU181" i="9"/>
  <c r="BD88" i="9"/>
  <c r="BD98" i="9"/>
  <c r="BS148" i="9"/>
  <c r="BD64" i="9"/>
  <c r="BD129" i="9"/>
  <c r="CG129" i="9"/>
  <c r="CH129" i="9" s="1"/>
  <c r="BS99" i="9"/>
  <c r="CG61" i="9"/>
  <c r="CH61" i="9" s="1"/>
  <c r="BS142" i="9"/>
  <c r="BD61" i="9"/>
  <c r="BD37" i="9"/>
  <c r="CG102" i="9"/>
  <c r="CH102" i="9" s="1"/>
  <c r="CG84" i="9"/>
  <c r="CH84" i="9" s="1"/>
  <c r="BD102" i="9"/>
  <c r="T51" i="18"/>
  <c r="BD108" i="9"/>
  <c r="BS82" i="9"/>
  <c r="CG108" i="9"/>
  <c r="CH108" i="9" s="1"/>
  <c r="BS102" i="9"/>
  <c r="BS136" i="9"/>
  <c r="CG41" i="9"/>
  <c r="CH41" i="9" s="1"/>
  <c r="CG85" i="9"/>
  <c r="CH85" i="9" s="1"/>
  <c r="BD158" i="9"/>
  <c r="BS81" i="9"/>
  <c r="T47" i="18"/>
  <c r="CG158" i="9"/>
  <c r="CH158" i="9" s="1"/>
  <c r="BN26" i="9"/>
  <c r="T40" i="18"/>
  <c r="BN127" i="9"/>
  <c r="BS182" i="9"/>
  <c r="BL76" i="9"/>
  <c r="BU147" i="9"/>
  <c r="BS191" i="9"/>
  <c r="BD197" i="9"/>
  <c r="BD104" i="9"/>
  <c r="BD86" i="9"/>
  <c r="BD179" i="9"/>
  <c r="BS62" i="9"/>
  <c r="BL143" i="9"/>
  <c r="BS106" i="9"/>
  <c r="BL29" i="9"/>
  <c r="BL163" i="9"/>
  <c r="BD35" i="9"/>
  <c r="CC200" i="9"/>
  <c r="BL175" i="9"/>
  <c r="BN71" i="9"/>
  <c r="CC72" i="9"/>
  <c r="BS100" i="9"/>
  <c r="BL64" i="9"/>
  <c r="CG52" i="9"/>
  <c r="CH52" i="9" s="1"/>
  <c r="CG35" i="9"/>
  <c r="CH35" i="9" s="1"/>
  <c r="BN187" i="9"/>
  <c r="BD118" i="9"/>
  <c r="BL86" i="9"/>
  <c r="BS199" i="9"/>
  <c r="BL81" i="9"/>
  <c r="BL14" i="9"/>
  <c r="BS22" i="9"/>
  <c r="BL79" i="9"/>
  <c r="BL191" i="9"/>
  <c r="BD79" i="9"/>
  <c r="BD36" i="9"/>
  <c r="CG77" i="9"/>
  <c r="CH77" i="9" s="1"/>
  <c r="CG94" i="9"/>
  <c r="CH94" i="9" s="1"/>
  <c r="BN120" i="9"/>
  <c r="BD114" i="9"/>
  <c r="CC49" i="9"/>
  <c r="BS195" i="9"/>
  <c r="CC150" i="9"/>
  <c r="BL138" i="9"/>
  <c r="CG114" i="9"/>
  <c r="CH114" i="9" s="1"/>
  <c r="BD133" i="9"/>
  <c r="BS67" i="9"/>
  <c r="BS121" i="9"/>
  <c r="CC178" i="9"/>
  <c r="CC14" i="9"/>
  <c r="BL109" i="9"/>
  <c r="BD123" i="9"/>
  <c r="BF103" i="9"/>
  <c r="CG46" i="9"/>
  <c r="CH46" i="9" s="1"/>
  <c r="BL140" i="9"/>
  <c r="BS126" i="9"/>
  <c r="BD73" i="9"/>
  <c r="BD121" i="9"/>
  <c r="BF46" i="9"/>
  <c r="BS145" i="9"/>
  <c r="BU203" i="9"/>
  <c r="BF197" i="9"/>
  <c r="BS51" i="9"/>
  <c r="BL84" i="9"/>
  <c r="CC29" i="9"/>
  <c r="BS149" i="9"/>
  <c r="BU204" i="9"/>
  <c r="BS33" i="9"/>
  <c r="BS37" i="9"/>
  <c r="BD41" i="9"/>
  <c r="BD169" i="9"/>
  <c r="BD85" i="9"/>
  <c r="BD122" i="9"/>
  <c r="BU105" i="9"/>
  <c r="BF21" i="9"/>
  <c r="BU96" i="9"/>
  <c r="CG155" i="9"/>
  <c r="CH155" i="9" s="1"/>
  <c r="CG60" i="9"/>
  <c r="CH60" i="9" s="1"/>
  <c r="BD60" i="9"/>
  <c r="BF60" i="9"/>
  <c r="BU124" i="9"/>
  <c r="BU63" i="9"/>
  <c r="CC193" i="9"/>
  <c r="BS146" i="9"/>
  <c r="BS87" i="9"/>
  <c r="BS38" i="9"/>
  <c r="CO127" i="9" a="1"/>
  <c r="CO127" i="9" s="1"/>
  <c r="CN127" i="9"/>
  <c r="CC81" i="9"/>
  <c r="BN105" i="9"/>
  <c r="CN117" i="9"/>
  <c r="CO117" i="9" a="1"/>
  <c r="CO117" i="9" s="1"/>
  <c r="BS98" i="9"/>
  <c r="CO71" i="9" a="1"/>
  <c r="CO71" i="9" s="1"/>
  <c r="CN71" i="9"/>
  <c r="BN63" i="9"/>
  <c r="CN170" i="9"/>
  <c r="CO170" i="9" a="1"/>
  <c r="CO170" i="9" s="1"/>
  <c r="CG71" i="9"/>
  <c r="CH71" i="9" s="1"/>
  <c r="CC115" i="9"/>
  <c r="CC64" i="9"/>
  <c r="BL46" i="9"/>
  <c r="BS139" i="9"/>
  <c r="CC53" i="9"/>
  <c r="BN75" i="9"/>
  <c r="BN160" i="9"/>
  <c r="BS155" i="9"/>
  <c r="CG34" i="9"/>
  <c r="CH34" i="9" s="1"/>
  <c r="CG121" i="9"/>
  <c r="CH121" i="9" s="1"/>
  <c r="BD52" i="9"/>
  <c r="CG64" i="9"/>
  <c r="CH64" i="9" s="1"/>
  <c r="CG37" i="9"/>
  <c r="CH37" i="9" s="1"/>
  <c r="BD201" i="9"/>
  <c r="BD203" i="9"/>
  <c r="Q279" i="21"/>
  <c r="CG104" i="9"/>
  <c r="CH104" i="9" s="1"/>
  <c r="BS120" i="9"/>
  <c r="BN21" i="9"/>
  <c r="T50" i="18"/>
  <c r="CG118" i="9"/>
  <c r="CH118" i="9" s="1"/>
  <c r="T55" i="18"/>
  <c r="BF188" i="9"/>
  <c r="T48" i="18"/>
  <c r="CG82" i="9"/>
  <c r="CH82" i="9" s="1"/>
  <c r="CG185" i="9"/>
  <c r="CH185" i="9" s="1"/>
  <c r="CG133" i="9"/>
  <c r="CH133" i="9" s="1"/>
  <c r="BL18" i="9"/>
  <c r="BL188" i="9"/>
  <c r="BS188" i="9"/>
  <c r="BS103" i="9"/>
  <c r="BS116" i="9"/>
  <c r="BS137" i="9"/>
  <c r="BS60" i="9"/>
  <c r="BF63" i="9"/>
  <c r="BL66" i="9"/>
  <c r="BF204" i="9"/>
  <c r="CO180" i="9" a="1"/>
  <c r="CO180" i="9" s="1"/>
  <c r="CN180" i="9"/>
  <c r="CC173" i="9"/>
  <c r="BS61" i="9"/>
  <c r="BU177" i="9"/>
  <c r="BS31" i="9"/>
  <c r="BN170" i="9"/>
  <c r="BL108" i="9"/>
  <c r="CC143" i="9"/>
  <c r="BL172" i="9"/>
  <c r="CC36" i="9"/>
  <c r="BU160" i="9"/>
  <c r="CO160" i="9" a="1"/>
  <c r="CO160" i="9" s="1"/>
  <c r="CN160" i="9"/>
  <c r="BF43" i="9"/>
  <c r="CG43" i="9"/>
  <c r="CH43" i="9" s="1"/>
  <c r="BD43" i="9"/>
  <c r="BD30" i="9"/>
  <c r="CG30" i="9"/>
  <c r="CH30" i="9" s="1"/>
  <c r="BF30" i="9"/>
  <c r="CN198" i="9"/>
  <c r="CO198" i="9" a="1"/>
  <c r="CO198" i="9" s="1"/>
  <c r="R270" i="21"/>
  <c r="R268" i="21"/>
  <c r="BN57" i="9"/>
  <c r="BF201" i="9"/>
  <c r="Q272" i="21"/>
  <c r="BD163" i="9"/>
  <c r="O271" i="21"/>
  <c r="CG179" i="9"/>
  <c r="CH179" i="9" s="1"/>
  <c r="BD82" i="9"/>
  <c r="CG184" i="9"/>
  <c r="CH184" i="9" s="1"/>
  <c r="BD160" i="9"/>
  <c r="CG160" i="9"/>
  <c r="CH160" i="9" s="1"/>
  <c r="BF160" i="9"/>
  <c r="BS89" i="9"/>
  <c r="CC138" i="9"/>
  <c r="BN132" i="9"/>
  <c r="CC91" i="9"/>
  <c r="BS86" i="9"/>
  <c r="BL149" i="9"/>
  <c r="BU127" i="9"/>
  <c r="BS109" i="9"/>
  <c r="CC80" i="9"/>
  <c r="BS193" i="9"/>
  <c r="BL68" i="9"/>
  <c r="CC122" i="9"/>
  <c r="BU128" i="9"/>
  <c r="CC202" i="9"/>
  <c r="CC68" i="9"/>
  <c r="BU189" i="9"/>
  <c r="BF132" i="9"/>
  <c r="CC110" i="9"/>
  <c r="BL145" i="9"/>
  <c r="BS200" i="9"/>
  <c r="CC12" i="9"/>
  <c r="BL36" i="9"/>
  <c r="BS69" i="9"/>
  <c r="BS78" i="9"/>
  <c r="BN177" i="9"/>
  <c r="BF180" i="9"/>
  <c r="BF75" i="9"/>
  <c r="CG75" i="9"/>
  <c r="CH75" i="9" s="1"/>
  <c r="BD75" i="9"/>
  <c r="BF71" i="9"/>
  <c r="T53" i="18"/>
  <c r="T62" i="18"/>
  <c r="T64" i="18"/>
  <c r="T73" i="18"/>
  <c r="T81" i="18"/>
  <c r="T82" i="18"/>
  <c r="T61" i="18"/>
  <c r="T67" i="18"/>
  <c r="T75" i="18"/>
  <c r="T77" i="18"/>
  <c r="T65" i="18"/>
  <c r="T71" i="18"/>
  <c r="T63" i="18"/>
  <c r="T59" i="18"/>
  <c r="T69" i="18"/>
  <c r="T68" i="18"/>
  <c r="T74" i="18"/>
  <c r="T72" i="18"/>
  <c r="T70" i="18"/>
  <c r="T79" i="18"/>
  <c r="T36" i="18"/>
  <c r="T80" i="18"/>
  <c r="T60" i="18"/>
  <c r="T66" i="18"/>
  <c r="T83" i="18"/>
  <c r="T76" i="18"/>
  <c r="T78" i="18"/>
  <c r="T57" i="18"/>
  <c r="T58" i="18"/>
  <c r="BD34" i="9"/>
  <c r="P268" i="21"/>
  <c r="P270" i="21"/>
  <c r="BD120" i="9"/>
  <c r="T45" i="18"/>
  <c r="BF163" i="9"/>
  <c r="BU87" i="9"/>
  <c r="BF112" i="9"/>
  <c r="BD112" i="9"/>
  <c r="CG112" i="9"/>
  <c r="CH112" i="9" s="1"/>
  <c r="BD70" i="9"/>
  <c r="BD184" i="9"/>
  <c r="CC142" i="9"/>
  <c r="BN147" i="9"/>
  <c r="CC130" i="9"/>
  <c r="CN43" i="9"/>
  <c r="CO43" i="9" a="1"/>
  <c r="CO43" i="9" s="1"/>
  <c r="BN128" i="9"/>
  <c r="CC93" i="9"/>
  <c r="BF74" i="9"/>
  <c r="CN177" i="9"/>
  <c r="CO177" i="9" a="1"/>
  <c r="CO177" i="9" s="1"/>
  <c r="CC186" i="9"/>
  <c r="CN152" i="9"/>
  <c r="CO152" i="9" a="1"/>
  <c r="CO152" i="9" s="1"/>
  <c r="BN30" i="9"/>
  <c r="CO189" i="9" a="1"/>
  <c r="CO189" i="9" s="1"/>
  <c r="CN189" i="9"/>
  <c r="BF56" i="9"/>
  <c r="BN180" i="9"/>
  <c r="BF177" i="9"/>
  <c r="CN26" i="9"/>
  <c r="CO26" i="9" a="1"/>
  <c r="CO26" i="9" s="1"/>
  <c r="BU198" i="9"/>
  <c r="CG107" i="9"/>
  <c r="CH107" i="9" s="1"/>
  <c r="BD187" i="9"/>
  <c r="T52" i="18"/>
  <c r="CG142" i="9"/>
  <c r="CH142" i="9" s="1"/>
  <c r="CN105" i="9"/>
  <c r="CO105" i="9" a="1"/>
  <c r="CO105" i="9" s="1"/>
  <c r="BL35" i="9"/>
  <c r="BL161" i="9"/>
  <c r="BS73" i="9"/>
  <c r="BS41" i="9"/>
  <c r="BL92" i="9"/>
  <c r="BN167" i="9"/>
  <c r="BS79" i="9"/>
  <c r="CC175" i="9"/>
  <c r="CN204" i="9"/>
  <c r="CO204" i="9" a="1"/>
  <c r="CO204" i="9" s="1"/>
  <c r="CO63" i="9" a="1"/>
  <c r="CO63" i="9" s="1"/>
  <c r="CN63" i="9"/>
  <c r="BS84" i="9"/>
  <c r="BN56" i="9"/>
  <c r="BS186" i="9"/>
  <c r="BS83" i="9"/>
  <c r="BS153" i="9"/>
  <c r="BF111" i="9"/>
  <c r="CC57" i="9"/>
  <c r="BU43" i="9"/>
  <c r="CC140" i="9"/>
  <c r="CC121" i="9"/>
  <c r="CC96" i="9"/>
  <c r="BN181" i="9"/>
  <c r="CG170" i="9"/>
  <c r="CH170" i="9" s="1"/>
  <c r="BD170" i="9"/>
  <c r="BN198" i="9"/>
  <c r="CC123" i="9"/>
  <c r="BD107" i="9"/>
  <c r="BD16" i="9"/>
  <c r="BD45" i="9"/>
  <c r="CG149" i="9"/>
  <c r="CH149" i="9" s="1"/>
  <c r="BD173" i="9"/>
  <c r="BD143" i="9"/>
  <c r="T278" i="21"/>
  <c r="BU69" i="9"/>
  <c r="BD142" i="9"/>
  <c r="BU143" i="9"/>
  <c r="CG106" i="9"/>
  <c r="CH106" i="9" s="1"/>
  <c r="BD200" i="9"/>
  <c r="BD115" i="9"/>
  <c r="T37" i="18"/>
  <c r="CO21" i="9" a="1"/>
  <c r="CO21" i="9" s="1"/>
  <c r="CN21" i="9"/>
  <c r="BN204" i="9"/>
  <c r="BF147" i="9"/>
  <c r="BS95" i="9"/>
  <c r="CC84" i="9"/>
  <c r="BS151" i="9"/>
  <c r="BL129" i="9"/>
  <c r="BU95" i="9"/>
  <c r="BS171" i="9"/>
  <c r="CC97" i="9"/>
  <c r="BS203" i="9"/>
  <c r="BL60" i="9"/>
  <c r="CC108" i="9"/>
  <c r="BS29" i="9"/>
  <c r="BL154" i="9"/>
  <c r="CN95" i="9"/>
  <c r="CO95" i="9" a="1"/>
  <c r="CO95" i="9" s="1"/>
  <c r="BL48" i="9"/>
  <c r="BS118" i="9"/>
  <c r="BL134" i="9"/>
  <c r="BU167" i="9"/>
  <c r="BL65" i="9"/>
  <c r="CC54" i="9"/>
  <c r="BF124" i="9"/>
  <c r="BS72" i="9"/>
  <c r="BS42" i="9"/>
  <c r="CC15" i="9"/>
  <c r="BS169" i="9"/>
  <c r="CN132" i="9"/>
  <c r="CO132" i="9" a="1"/>
  <c r="CO132" i="9" s="1"/>
  <c r="BL116" i="9"/>
  <c r="CC135" i="9"/>
  <c r="CC55" i="9"/>
  <c r="BS52" i="9"/>
  <c r="BL197" i="9"/>
  <c r="BS187" i="9"/>
  <c r="CC42" i="9"/>
  <c r="BL142" i="9"/>
  <c r="BS165" i="9"/>
  <c r="BN95" i="9"/>
  <c r="BF128" i="9"/>
  <c r="CG128" i="9"/>
  <c r="CH128" i="9" s="1"/>
  <c r="BD128" i="9"/>
  <c r="CG16" i="9"/>
  <c r="CH16" i="9" s="1"/>
  <c r="T39" i="18"/>
  <c r="CG45" i="9"/>
  <c r="CH45" i="9" s="1"/>
  <c r="BF173" i="9"/>
  <c r="CG96" i="9"/>
  <c r="CH96" i="9" s="1"/>
  <c r="BN164" i="9"/>
  <c r="BN139" i="9"/>
  <c r="BD57" i="9"/>
  <c r="CO74" i="9" a="1"/>
  <c r="CO74" i="9" s="1"/>
  <c r="CN74" i="9"/>
  <c r="CG62" i="9"/>
  <c r="CH62" i="9" s="1"/>
  <c r="BD106" i="9"/>
  <c r="BN42" i="9"/>
  <c r="CG200" i="9"/>
  <c r="CH200" i="9" s="1"/>
  <c r="CG76" i="9"/>
  <c r="CH76" i="9" s="1"/>
  <c r="BD76" i="9"/>
  <c r="BF76" i="9"/>
  <c r="CG115" i="9"/>
  <c r="CH115" i="9" s="1"/>
  <c r="CG80" i="9"/>
  <c r="CH80" i="9" s="1"/>
  <c r="CC157" i="9"/>
  <c r="BD117" i="9"/>
  <c r="BF117" i="9"/>
  <c r="CG117" i="9"/>
  <c r="CH117" i="9" s="1"/>
  <c r="CC35" i="9"/>
  <c r="BN189" i="9"/>
  <c r="BS77" i="9"/>
  <c r="CC37" i="9"/>
  <c r="BL20" i="9"/>
  <c r="CC182" i="9"/>
  <c r="BL38" i="9"/>
  <c r="BL171" i="9"/>
  <c r="BS92" i="9"/>
  <c r="BS57" i="9"/>
  <c r="CC194" i="9"/>
  <c r="BS154" i="9"/>
  <c r="BS17" i="9"/>
  <c r="CC166" i="9"/>
  <c r="BL103" i="9"/>
  <c r="BU117" i="9"/>
  <c r="CC100" i="9"/>
  <c r="BS185" i="9"/>
  <c r="CC89" i="9"/>
  <c r="CC149" i="9"/>
  <c r="BL73" i="9"/>
  <c r="CN176" i="9"/>
  <c r="CO176" i="9" a="1"/>
  <c r="CO176" i="9" s="1"/>
  <c r="BF95" i="9"/>
  <c r="CG95" i="9"/>
  <c r="CH95" i="9" s="1"/>
  <c r="BD95" i="9"/>
  <c r="S270" i="21"/>
  <c r="S268" i="21"/>
  <c r="T250" i="21"/>
  <c r="O274" i="21"/>
  <c r="T49" i="18"/>
  <c r="BF138" i="9"/>
  <c r="BD62" i="9"/>
  <c r="T41" i="18"/>
  <c r="BD136" i="9"/>
  <c r="T46" i="18"/>
  <c r="BD80" i="9"/>
  <c r="BF55" i="9"/>
  <c r="CG55" i="9"/>
  <c r="CH55" i="9" s="1"/>
  <c r="BD55" i="9"/>
  <c r="BN23" i="9"/>
  <c r="BS125" i="9"/>
  <c r="CC67" i="9"/>
  <c r="CN124" i="9"/>
  <c r="CO124" i="9" a="1"/>
  <c r="CO124" i="9" s="1"/>
  <c r="CC136" i="9"/>
  <c r="BL173" i="9"/>
  <c r="BL80" i="9"/>
  <c r="BL155" i="9"/>
  <c r="CC129" i="9"/>
  <c r="CC62" i="9"/>
  <c r="CC169" i="9"/>
  <c r="BS12" i="9"/>
  <c r="BU132" i="9"/>
  <c r="BL31" i="9"/>
  <c r="BU176" i="9"/>
  <c r="BS101" i="9"/>
  <c r="BS113" i="9"/>
  <c r="CC154" i="9"/>
  <c r="CC191" i="9"/>
  <c r="CC162" i="9"/>
  <c r="BL91" i="9"/>
  <c r="CO111" i="9" a="1"/>
  <c r="CO111" i="9" s="1"/>
  <c r="CN111" i="9"/>
  <c r="CN30" i="9"/>
  <c r="CO30" i="9" a="1"/>
  <c r="CO30" i="9" s="1"/>
  <c r="CN147" i="9"/>
  <c r="CO147" i="9" a="1"/>
  <c r="CO147" i="9" s="1"/>
  <c r="BD199" i="9"/>
  <c r="BD100" i="9"/>
  <c r="BD87" i="9"/>
  <c r="CG88" i="9"/>
  <c r="CH88" i="9" s="1"/>
  <c r="BD178" i="9"/>
  <c r="BD126" i="9"/>
  <c r="BD138" i="9"/>
  <c r="BD42" i="9"/>
  <c r="CG67" i="9"/>
  <c r="CH67" i="9" s="1"/>
  <c r="BF134" i="9"/>
  <c r="CG130" i="9"/>
  <c r="CH130" i="9" s="1"/>
  <c r="BD69" i="9"/>
  <c r="T42" i="18"/>
  <c r="CG136" i="9"/>
  <c r="CH136" i="9" s="1"/>
  <c r="BD140" i="9"/>
  <c r="BD38" i="9"/>
  <c r="CG38" i="9"/>
  <c r="CH38" i="9" s="1"/>
  <c r="BF38" i="9"/>
  <c r="CG139" i="9"/>
  <c r="CH139" i="9" s="1"/>
  <c r="BD25" i="9"/>
  <c r="BU56" i="9"/>
  <c r="BS196" i="9"/>
  <c r="BU111" i="9"/>
  <c r="CC85" i="9"/>
  <c r="BL178" i="9"/>
  <c r="BN117" i="9"/>
  <c r="BS76" i="9"/>
  <c r="BU180" i="9"/>
  <c r="BL113" i="9"/>
  <c r="CN167" i="9"/>
  <c r="CO167" i="9" a="1"/>
  <c r="CO167" i="9" s="1"/>
  <c r="CC155" i="9"/>
  <c r="CC133" i="9"/>
  <c r="CN56" i="9"/>
  <c r="CO56" i="9" a="1"/>
  <c r="CO56" i="9" s="1"/>
  <c r="CO181" i="9" a="1"/>
  <c r="CO181" i="9" s="1"/>
  <c r="CN181" i="9"/>
  <c r="BF152" i="9"/>
  <c r="CG199" i="9"/>
  <c r="CH199" i="9" s="1"/>
  <c r="BD39" i="9"/>
  <c r="BF145" i="9"/>
  <c r="BD145" i="9"/>
  <c r="BF23" i="9"/>
  <c r="CG178" i="9"/>
  <c r="CH178" i="9" s="1"/>
  <c r="T38" i="18"/>
  <c r="CG126" i="9"/>
  <c r="CH126" i="9" s="1"/>
  <c r="BD67" i="9"/>
  <c r="BD134" i="9"/>
  <c r="BF26" i="9"/>
  <c r="CG150" i="9"/>
  <c r="CH150" i="9" s="1"/>
  <c r="CG25" i="9"/>
  <c r="CH25" i="9" s="1"/>
  <c r="BU64" i="9"/>
  <c r="BD149" i="9"/>
  <c r="CC18" i="9"/>
  <c r="CC185" i="9"/>
  <c r="BS166" i="9"/>
  <c r="BS197" i="9"/>
  <c r="BN111" i="9"/>
  <c r="BF198" i="9"/>
  <c r="BS156" i="9"/>
  <c r="BL114" i="9"/>
  <c r="BL34" i="9"/>
  <c r="CC40" i="9"/>
  <c r="BS104" i="9"/>
  <c r="BF105" i="9"/>
  <c r="CG105" i="9"/>
  <c r="CH105" i="9" s="1"/>
  <c r="BD105" i="9"/>
  <c r="BS46" i="9"/>
  <c r="BU170" i="9"/>
  <c r="BL67" i="9"/>
  <c r="BS183" i="9"/>
  <c r="CC87" i="9"/>
  <c r="CC113" i="9"/>
  <c r="BL158" i="9"/>
  <c r="BU75" i="9"/>
  <c r="BF181" i="9"/>
  <c r="BD181" i="9"/>
  <c r="CG181" i="9"/>
  <c r="CH181" i="9" s="1"/>
  <c r="BN176" i="9"/>
  <c r="CN128" i="9"/>
  <c r="CO128" i="9" a="1"/>
  <c r="CO128" i="9" s="1"/>
  <c r="BN152" i="9"/>
  <c r="BU30" i="9"/>
  <c r="CG110" i="9"/>
  <c r="CH110" i="9" s="1"/>
  <c r="CO112" i="9" a="1"/>
  <c r="CO112" i="9" s="1"/>
  <c r="CN112" i="9"/>
  <c r="BD94" i="9"/>
  <c r="O268" i="21"/>
  <c r="CG100" i="9"/>
  <c r="CH100" i="9" s="1"/>
  <c r="AA191" i="9"/>
  <c r="CE191" i="9" s="1" a="1"/>
  <c r="CE191" i="9" s="1"/>
  <c r="CG39" i="9"/>
  <c r="CH39" i="9" s="1"/>
  <c r="V272" i="21"/>
  <c r="CG36" i="9"/>
  <c r="CH36" i="9" s="1"/>
  <c r="CG103" i="9"/>
  <c r="CH103" i="9" s="1"/>
  <c r="BD164" i="9"/>
  <c r="CG92" i="9"/>
  <c r="CH92" i="9" s="1"/>
  <c r="BU21" i="9"/>
  <c r="BD130" i="9"/>
  <c r="CG192" i="9"/>
  <c r="CH192" i="9" s="1"/>
  <c r="BD150" i="9"/>
  <c r="CG140" i="9"/>
  <c r="CH140" i="9" s="1"/>
  <c r="T56" i="18"/>
  <c r="CG86" i="9"/>
  <c r="CH86" i="9" s="1"/>
  <c r="CN23" i="9"/>
  <c r="CO23" i="9" a="1"/>
  <c r="CO23" i="9" s="1"/>
  <c r="BD155" i="9"/>
  <c r="CC73" i="9"/>
  <c r="BF167" i="9"/>
  <c r="CC28" i="9"/>
  <c r="BS110" i="9"/>
  <c r="BL101" i="9"/>
  <c r="CC165" i="9"/>
  <c r="BN74" i="9"/>
  <c r="BS90" i="9"/>
  <c r="BS34" i="9"/>
  <c r="BS40" i="9"/>
  <c r="BL39" i="9"/>
  <c r="BL120" i="9"/>
  <c r="BU26" i="9"/>
  <c r="BS133" i="9"/>
  <c r="BS64" i="9"/>
  <c r="BS122" i="9"/>
  <c r="BL58" i="9"/>
  <c r="BS96" i="9"/>
  <c r="CC125" i="9"/>
  <c r="BN124" i="9"/>
  <c r="BL55" i="9"/>
  <c r="CC203" i="9"/>
  <c r="BS13" i="9"/>
  <c r="BF189" i="9"/>
  <c r="CN75" i="9"/>
  <c r="CO75" i="9" a="1"/>
  <c r="CO75" i="9" s="1"/>
  <c r="BF127" i="9"/>
  <c r="BD127" i="9"/>
  <c r="CG127" i="9"/>
  <c r="CH127" i="9" s="1"/>
  <c r="BD110" i="9"/>
  <c r="T43" i="18"/>
  <c r="T230" i="21"/>
  <c r="CG123" i="9"/>
  <c r="CH123" i="9" s="1"/>
  <c r="BD92" i="9"/>
  <c r="BU112" i="9"/>
  <c r="T54" i="18"/>
  <c r="BD192" i="9"/>
  <c r="CG122" i="9"/>
  <c r="CH122" i="9" s="1"/>
  <c r="BD185" i="9"/>
  <c r="CC146" i="9"/>
  <c r="CE20" i="9" l="1" a="1"/>
  <c r="CE20" i="9" s="1"/>
  <c r="BS35" i="9"/>
  <c r="BS19" i="9"/>
  <c r="CC34" i="9"/>
  <c r="CC195" i="9"/>
  <c r="BL16" i="9"/>
  <c r="BS97" i="9"/>
  <c r="CC66" i="9"/>
  <c r="BL72" i="9"/>
  <c r="CG189" i="9"/>
  <c r="CH189" i="9" s="1"/>
  <c r="BD189" i="9"/>
  <c r="CG63" i="9"/>
  <c r="CH63" i="9" s="1"/>
  <c r="BD63" i="9"/>
  <c r="BS39" i="9"/>
  <c r="P272" i="21"/>
  <c r="Q280" i="21"/>
  <c r="R272" i="21"/>
  <c r="R280" i="21" s="1"/>
  <c r="S272" i="21"/>
  <c r="T271" i="21"/>
  <c r="AA196" i="9"/>
  <c r="CE196" i="9" s="1" a="1"/>
  <c r="CE196" i="9" s="1"/>
  <c r="BL156" i="9"/>
  <c r="BS178" i="9"/>
  <c r="BL82" i="9"/>
  <c r="AA200" i="9"/>
  <c r="CE200" i="9" s="1" a="1"/>
  <c r="CE200" i="9" s="1"/>
  <c r="BS94" i="9"/>
  <c r="BS184" i="9"/>
  <c r="CC196" i="9"/>
  <c r="BL192" i="9"/>
  <c r="BL98" i="9"/>
  <c r="CC69" i="9"/>
  <c r="CC52" i="9"/>
  <c r="BS32" i="9"/>
  <c r="CC61" i="9"/>
  <c r="CC90" i="9"/>
  <c r="CC77" i="9"/>
  <c r="BL88" i="9"/>
  <c r="BL165" i="9"/>
  <c r="BU71" i="9"/>
  <c r="BD71" i="9"/>
  <c r="BS138" i="9"/>
  <c r="BS192" i="9"/>
  <c r="BS123" i="9"/>
  <c r="BL130" i="9"/>
  <c r="CC78" i="9"/>
  <c r="CC31" i="9"/>
  <c r="CC13" i="9"/>
  <c r="CC76" i="9"/>
  <c r="CC60" i="9"/>
  <c r="CC38" i="9"/>
  <c r="CC99" i="9"/>
  <c r="CC20" i="9"/>
  <c r="CC114" i="9"/>
  <c r="BL176" i="9"/>
  <c r="CC160" i="9"/>
  <c r="CG198" i="9"/>
  <c r="CH198" i="9" s="1"/>
  <c r="BS179" i="9"/>
  <c r="CC92" i="9"/>
  <c r="BS202" i="9"/>
  <c r="BS201" i="9"/>
  <c r="CG167" i="9"/>
  <c r="CH167" i="9" s="1"/>
  <c r="BS161" i="9"/>
  <c r="BD167" i="9"/>
  <c r="BS24" i="9"/>
  <c r="CC94" i="9"/>
  <c r="BL194" i="9"/>
  <c r="BS114" i="9"/>
  <c r="BS173" i="9"/>
  <c r="BL169" i="9"/>
  <c r="BS111" i="9"/>
  <c r="BL185" i="9"/>
  <c r="CG74" i="9"/>
  <c r="CH74" i="9" s="1"/>
  <c r="BD176" i="9"/>
  <c r="CC118" i="9"/>
  <c r="BL203" i="9"/>
  <c r="BL44" i="9"/>
  <c r="CC127" i="9"/>
  <c r="BL186" i="9"/>
  <c r="BL90" i="9"/>
  <c r="CC116" i="9"/>
  <c r="CC32" i="9"/>
  <c r="BS194" i="9"/>
  <c r="BL174" i="9"/>
  <c r="BS47" i="9"/>
  <c r="BD198" i="9"/>
  <c r="BS54" i="9"/>
  <c r="BL12" i="9"/>
  <c r="CC184" i="9"/>
  <c r="BL71" i="9"/>
  <c r="BS70" i="9"/>
  <c r="BD132" i="9"/>
  <c r="BL125" i="9"/>
  <c r="BD23" i="9"/>
  <c r="CG132" i="9"/>
  <c r="CH132" i="9" s="1"/>
  <c r="BL50" i="9"/>
  <c r="BL40" i="9"/>
  <c r="BL94" i="9"/>
  <c r="CC124" i="9"/>
  <c r="CG23" i="9"/>
  <c r="CH23" i="9" s="1"/>
  <c r="CG177" i="9"/>
  <c r="CH177" i="9" s="1"/>
  <c r="BL183" i="9"/>
  <c r="BL83" i="9"/>
  <c r="BL49" i="9"/>
  <c r="CC58" i="9"/>
  <c r="BS20" i="9"/>
  <c r="BS130" i="9"/>
  <c r="BL201" i="9"/>
  <c r="BD177" i="9"/>
  <c r="CC103" i="9"/>
  <c r="BL151" i="9"/>
  <c r="BL166" i="9"/>
  <c r="BL30" i="9"/>
  <c r="CC104" i="9"/>
  <c r="BD124" i="9"/>
  <c r="BD180" i="9"/>
  <c r="BL78" i="9"/>
  <c r="BS91" i="9"/>
  <c r="BS53" i="9"/>
  <c r="BS143" i="9"/>
  <c r="CG124" i="9"/>
  <c r="CH124" i="9" s="1"/>
  <c r="BL104" i="9"/>
  <c r="CC172" i="9"/>
  <c r="BL121" i="9"/>
  <c r="BL164" i="9"/>
  <c r="CC204" i="9"/>
  <c r="BS36" i="9"/>
  <c r="AA188" i="9"/>
  <c r="CE188" i="9" s="1" a="1"/>
  <c r="CE188" i="9" s="1"/>
  <c r="AA182" i="9"/>
  <c r="CE182" i="9" s="1" a="1"/>
  <c r="CE182" i="9" s="1"/>
  <c r="BS140" i="9"/>
  <c r="BL77" i="9"/>
  <c r="CC33" i="9"/>
  <c r="BL131" i="9"/>
  <c r="BL170" i="9"/>
  <c r="BS131" i="9"/>
  <c r="CC176" i="9"/>
  <c r="CC168" i="9"/>
  <c r="CC39" i="9"/>
  <c r="BN48" i="9"/>
  <c r="CG48" i="9"/>
  <c r="CH48" i="9" s="1"/>
  <c r="BD48" i="9"/>
  <c r="BL41" i="9"/>
  <c r="CC63" i="9"/>
  <c r="BL177" i="9"/>
  <c r="CC179" i="9"/>
  <c r="BL162" i="9"/>
  <c r="BL119" i="9"/>
  <c r="BS174" i="9"/>
  <c r="BL85" i="9"/>
  <c r="CC153" i="9"/>
  <c r="BS127" i="9"/>
  <c r="CC151" i="9"/>
  <c r="BL13" i="9"/>
  <c r="BS157" i="9"/>
  <c r="AA201" i="9"/>
  <c r="CE201" i="9" s="1" a="1"/>
  <c r="CE201" i="9" s="1"/>
  <c r="BS115" i="9"/>
  <c r="AA193" i="9"/>
  <c r="CE193" i="9" s="1" a="1"/>
  <c r="CE193" i="9" s="1"/>
  <c r="CG180" i="9"/>
  <c r="CH180" i="9" s="1"/>
  <c r="CI19" i="9" s="1"/>
  <c r="CC45" i="9"/>
  <c r="AA187" i="9"/>
  <c r="CE187" i="9" s="1" a="1"/>
  <c r="CE187" i="9" s="1"/>
  <c r="O272" i="21"/>
  <c r="BL148" i="9"/>
  <c r="CC120" i="9"/>
  <c r="CC119" i="9"/>
  <c r="BL89" i="9"/>
  <c r="CC189" i="9"/>
  <c r="BL168" i="9"/>
  <c r="BL193" i="9"/>
  <c r="BS55" i="9"/>
  <c r="CC156" i="9"/>
  <c r="CC22" i="9"/>
  <c r="CC144" i="9"/>
  <c r="BL15" i="9"/>
  <c r="BS112" i="9"/>
  <c r="BD26" i="9"/>
  <c r="BS150" i="9"/>
  <c r="AA190" i="9"/>
  <c r="CE190" i="9" s="1" a="1"/>
  <c r="CE190" i="9" s="1"/>
  <c r="BD147" i="9"/>
  <c r="AA183" i="9"/>
  <c r="CE183" i="9" s="1" a="1"/>
  <c r="CE183" i="9" s="1"/>
  <c r="P279" i="21"/>
  <c r="CC107" i="9"/>
  <c r="AA203" i="9"/>
  <c r="CE203" i="9" s="1" a="1"/>
  <c r="CE203" i="9" s="1"/>
  <c r="R279" i="21"/>
  <c r="BL69" i="9"/>
  <c r="BS44" i="9"/>
  <c r="BL23" i="9"/>
  <c r="CC59" i="9"/>
  <c r="CC134" i="9"/>
  <c r="CC24" i="9"/>
  <c r="BS59" i="9"/>
  <c r="CC65" i="9"/>
  <c r="BS159" i="9"/>
  <c r="BS49" i="9"/>
  <c r="BL51" i="9"/>
  <c r="BS80" i="9"/>
  <c r="S279" i="21"/>
  <c r="BU74" i="9"/>
  <c r="BD74" i="9"/>
  <c r="AA184" i="9"/>
  <c r="CE184" i="9" s="1" a="1"/>
  <c r="CE184" i="9" s="1"/>
  <c r="BF176" i="9"/>
  <c r="BL122" i="9"/>
  <c r="BL123" i="9"/>
  <c r="CC112" i="9"/>
  <c r="BL25" i="9"/>
  <c r="BL196" i="9"/>
  <c r="BS167" i="9"/>
  <c r="BL139" i="9"/>
  <c r="CC199" i="9"/>
  <c r="CC164" i="9"/>
  <c r="CC188" i="9"/>
  <c r="BL37" i="9"/>
  <c r="BL62" i="9"/>
  <c r="BL153" i="9"/>
  <c r="BL53" i="9"/>
  <c r="BL159" i="9"/>
  <c r="BL112" i="9"/>
  <c r="BL57" i="9"/>
  <c r="CC161" i="9"/>
  <c r="CC74" i="9"/>
  <c r="CC82" i="9"/>
  <c r="AA195" i="9"/>
  <c r="CE195" i="9" s="1" a="1"/>
  <c r="CE195" i="9" s="1"/>
  <c r="BS164" i="9"/>
  <c r="CG147" i="9"/>
  <c r="CH147" i="9" s="1"/>
  <c r="CC48" i="9"/>
  <c r="AA185" i="9"/>
  <c r="CE185" i="9" s="1" a="1"/>
  <c r="CE185" i="9" s="1"/>
  <c r="CG176" i="9"/>
  <c r="CH176" i="9" s="1"/>
  <c r="BD204" i="9"/>
  <c r="CG26" i="9"/>
  <c r="CH26" i="9" s="1"/>
  <c r="CC101" i="9"/>
  <c r="CC174" i="9"/>
  <c r="CC41" i="9"/>
  <c r="BL61" i="9"/>
  <c r="BL199" i="9"/>
  <c r="BL202" i="9"/>
  <c r="BL115" i="9"/>
  <c r="BL118" i="9"/>
  <c r="BL93" i="9"/>
  <c r="BL133" i="9"/>
  <c r="BS158" i="9"/>
  <c r="BL52" i="9"/>
  <c r="BL24" i="9"/>
  <c r="BS74" i="9"/>
  <c r="BS175" i="9"/>
  <c r="BS144" i="9"/>
  <c r="CC88" i="9"/>
  <c r="BL110" i="9"/>
  <c r="CG204" i="9"/>
  <c r="CH204" i="9" s="1"/>
  <c r="BL136" i="9"/>
  <c r="BS160" i="9"/>
  <c r="BL187" i="9"/>
  <c r="BL32" i="9"/>
  <c r="BL56" i="9"/>
  <c r="BL195" i="9"/>
  <c r="BS119" i="9"/>
  <c r="BL127" i="9"/>
  <c r="BL144" i="9"/>
  <c r="BL190" i="9"/>
  <c r="BS177" i="9"/>
  <c r="BL126" i="9"/>
  <c r="BL152" i="9"/>
  <c r="BS135" i="9"/>
  <c r="BS147" i="9"/>
  <c r="BL75" i="9"/>
  <c r="CC30" i="9"/>
  <c r="CC102" i="9"/>
  <c r="T268" i="21"/>
  <c r="O279" i="21"/>
  <c r="AA186" i="9"/>
  <c r="CE186" i="9" s="1" a="1"/>
  <c r="CE186" i="9" s="1"/>
  <c r="BS16" i="9"/>
  <c r="BL189" i="9"/>
  <c r="BL45" i="9"/>
  <c r="CC86" i="9"/>
  <c r="CC27" i="9"/>
  <c r="CC83" i="9"/>
  <c r="BS129" i="9"/>
  <c r="BS65" i="9"/>
  <c r="BS163" i="9"/>
  <c r="CC56" i="9"/>
  <c r="BL26" i="9"/>
  <c r="BS68" i="9"/>
  <c r="CC158" i="9"/>
  <c r="BL146" i="9"/>
  <c r="BL99" i="9"/>
  <c r="BL42" i="9"/>
  <c r="CC163" i="9"/>
  <c r="BL96" i="9"/>
  <c r="BS71" i="9"/>
  <c r="CC50" i="9"/>
  <c r="CC109" i="9"/>
  <c r="BL181" i="9"/>
  <c r="CC192" i="9"/>
  <c r="BL87" i="9"/>
  <c r="BS181" i="9"/>
  <c r="BL19" i="9"/>
  <c r="BL100" i="9"/>
  <c r="BS168" i="9"/>
  <c r="BS93" i="9"/>
  <c r="BS190" i="9"/>
  <c r="BS172" i="9"/>
  <c r="BS108" i="9"/>
  <c r="AA199" i="9"/>
  <c r="CE199" i="9" s="1" a="1"/>
  <c r="CE199" i="9" s="1"/>
  <c r="CC126" i="9"/>
  <c r="BS85" i="9"/>
  <c r="BL102" i="9"/>
  <c r="BD21" i="9"/>
  <c r="BL54" i="9"/>
  <c r="CC139" i="9"/>
  <c r="BS189" i="9"/>
  <c r="CC19" i="9"/>
  <c r="BL107" i="9"/>
  <c r="BL97" i="9"/>
  <c r="CC187" i="9"/>
  <c r="BS134" i="9"/>
  <c r="CC159" i="9"/>
  <c r="BS18" i="9"/>
  <c r="CC106" i="9"/>
  <c r="CC137" i="9"/>
  <c r="CC47" i="9"/>
  <c r="CC148" i="9"/>
  <c r="CC23" i="9"/>
  <c r="CC70" i="9"/>
  <c r="BL198" i="9"/>
  <c r="CC111" i="9"/>
  <c r="CC201" i="9"/>
  <c r="AA202" i="9"/>
  <c r="CE202" i="9" s="1" a="1"/>
  <c r="CE202" i="9" s="1"/>
  <c r="CG152" i="9"/>
  <c r="CH152" i="9" s="1"/>
  <c r="BS88" i="9"/>
  <c r="AA194" i="9"/>
  <c r="CE194" i="9" s="1" a="1"/>
  <c r="CE194" i="9" s="1"/>
  <c r="CG56" i="9"/>
  <c r="CH56" i="9" s="1"/>
  <c r="CG21" i="9"/>
  <c r="CH21" i="9" s="1"/>
  <c r="CI24" i="9" s="1"/>
  <c r="BL160" i="9"/>
  <c r="BL137" i="9"/>
  <c r="BL70" i="9"/>
  <c r="BS27" i="9"/>
  <c r="BS56" i="9"/>
  <c r="BL182" i="9"/>
  <c r="BL33" i="9"/>
  <c r="BS198" i="9"/>
  <c r="BS141" i="9"/>
  <c r="CC79" i="9"/>
  <c r="BS66" i="9"/>
  <c r="BL184" i="9"/>
  <c r="BS50" i="9"/>
  <c r="BL141" i="9"/>
  <c r="CC71" i="9"/>
  <c r="CC183" i="9"/>
  <c r="BL157" i="9"/>
  <c r="CC17" i="9"/>
  <c r="CC51" i="9"/>
  <c r="CC197" i="9"/>
  <c r="CC44" i="9"/>
  <c r="BD152" i="9"/>
  <c r="BD111" i="9"/>
  <c r="BD56" i="9"/>
  <c r="CI20" i="9"/>
  <c r="CI18" i="9"/>
  <c r="CC177" i="9"/>
  <c r="BL17" i="9"/>
  <c r="CC190" i="9"/>
  <c r="BL27" i="9"/>
  <c r="BL150" i="9"/>
  <c r="BL59" i="9"/>
  <c r="BL28" i="9"/>
  <c r="BL179" i="9"/>
  <c r="CC25" i="9"/>
  <c r="BL106" i="9"/>
  <c r="BL200" i="9"/>
  <c r="BL135" i="9"/>
  <c r="CC98" i="9"/>
  <c r="CC141" i="9"/>
  <c r="BL22" i="9"/>
  <c r="BL47" i="9"/>
  <c r="AA192" i="9"/>
  <c r="CE192" i="9" s="1" a="1"/>
  <c r="CE192" i="9" s="1"/>
  <c r="CC46" i="9"/>
  <c r="T274" i="21"/>
  <c r="O276" i="21"/>
  <c r="CG111" i="9"/>
  <c r="CH111" i="9" s="1"/>
  <c r="AA197" i="9"/>
  <c r="CE197" i="9" s="1" a="1"/>
  <c r="CE197" i="9" s="1"/>
  <c r="T270" i="21"/>
  <c r="CE62" i="9" l="1" a="1"/>
  <c r="CE62" i="9" s="1"/>
  <c r="CE70" i="9" a="1"/>
  <c r="CE70" i="9" s="1"/>
  <c r="CE40" i="9" a="1"/>
  <c r="CE40" i="9" s="1"/>
  <c r="CE60" i="9" a="1"/>
  <c r="CE60" i="9" s="1"/>
  <c r="CE16" i="9" a="1"/>
  <c r="CE16" i="9" s="1"/>
  <c r="CE17" i="9" a="1"/>
  <c r="CE17" i="9" s="1"/>
  <c r="CE50" i="9" a="1"/>
  <c r="CE50" i="9" s="1"/>
  <c r="CE31" i="9" a="1"/>
  <c r="CE31" i="9" s="1"/>
  <c r="CE18" i="9" a="1"/>
  <c r="CE18" i="9" s="1"/>
  <c r="CE19" i="9" a="1"/>
  <c r="CE19" i="9" s="1"/>
  <c r="CE13" i="9" a="1"/>
  <c r="CE13" i="9" s="1"/>
  <c r="CE22" i="9" a="1"/>
  <c r="CE22" i="9" s="1"/>
  <c r="CE61" i="9" a="1"/>
  <c r="CE61" i="9" s="1"/>
  <c r="CE41" i="9" a="1"/>
  <c r="CE41" i="9" s="1"/>
  <c r="CE14" i="9" a="1"/>
  <c r="CE14" i="9" s="1"/>
  <c r="CE15" i="9" a="1"/>
  <c r="CE15" i="9" s="1"/>
  <c r="CE51" i="9" a="1"/>
  <c r="CE51" i="9" s="1"/>
  <c r="CI17" i="9"/>
  <c r="CI12" i="9"/>
  <c r="CI13" i="9"/>
  <c r="CI14" i="9"/>
  <c r="CI15" i="9"/>
  <c r="CI16" i="9"/>
  <c r="BS132" i="9"/>
  <c r="P280" i="21"/>
  <c r="S280" i="21"/>
  <c r="T272" i="21"/>
  <c r="T276" i="21"/>
  <c r="A279" i="21"/>
  <c r="CI79" i="9"/>
  <c r="CJ285" i="9"/>
  <c r="BL95" i="9"/>
  <c r="BS105" i="9"/>
  <c r="BS176" i="9"/>
  <c r="BS26" i="9"/>
  <c r="CI185" i="9"/>
  <c r="CC26" i="9"/>
  <c r="BS204" i="9"/>
  <c r="CI233" i="9"/>
  <c r="CI283" i="9"/>
  <c r="CI40" i="9"/>
  <c r="CI78" i="9"/>
  <c r="CI47" i="9"/>
  <c r="CI265" i="9"/>
  <c r="BS63" i="9"/>
  <c r="BS117" i="9"/>
  <c r="CI221" i="9"/>
  <c r="BL128" i="9"/>
  <c r="O280" i="21"/>
  <c r="CI217" i="9"/>
  <c r="CJ286" i="9"/>
  <c r="CI266" i="9"/>
  <c r="CC117" i="9"/>
  <c r="CI21" i="9"/>
  <c r="BS25" i="9"/>
  <c r="CI278" i="9"/>
  <c r="BS48" i="9"/>
  <c r="CI272" i="9"/>
  <c r="CC95" i="9"/>
  <c r="BL167" i="9"/>
  <c r="CC147" i="9"/>
  <c r="CI150" i="9"/>
  <c r="CI117" i="9"/>
  <c r="CI152" i="9"/>
  <c r="CI191" i="9"/>
  <c r="CI197" i="9"/>
  <c r="CI241" i="9"/>
  <c r="CI38" i="9"/>
  <c r="CI231" i="9"/>
  <c r="CI154" i="9"/>
  <c r="CI193" i="9"/>
  <c r="CI236" i="9"/>
  <c r="CI89" i="9"/>
  <c r="CI204" i="9"/>
  <c r="CI189" i="9"/>
  <c r="CI251" i="9"/>
  <c r="CI245" i="9"/>
  <c r="CI65" i="9"/>
  <c r="CI35" i="9"/>
  <c r="CI250" i="9"/>
  <c r="CI59" i="9"/>
  <c r="BL117" i="9"/>
  <c r="BL74" i="9"/>
  <c r="CC105" i="9"/>
  <c r="BL180" i="9"/>
  <c r="CI125" i="9"/>
  <c r="CI148" i="9"/>
  <c r="CI42" i="9"/>
  <c r="CI29" i="9"/>
  <c r="CI157" i="9"/>
  <c r="CI163" i="9"/>
  <c r="CI196" i="9"/>
  <c r="CI103" i="9"/>
  <c r="CI239" i="9"/>
  <c r="CI44" i="9"/>
  <c r="CI69" i="9"/>
  <c r="CI263" i="9"/>
  <c r="CI282" i="9"/>
  <c r="CI267" i="9"/>
  <c r="CI182" i="9"/>
  <c r="CI105" i="9"/>
  <c r="CI109" i="9"/>
  <c r="CI73" i="9"/>
  <c r="CI55" i="9"/>
  <c r="CI138" i="9"/>
  <c r="CI214" i="9"/>
  <c r="CI155" i="9"/>
  <c r="CI202" i="9"/>
  <c r="CI225" i="9"/>
  <c r="CI200" i="9"/>
  <c r="CI91" i="9"/>
  <c r="CI53" i="9"/>
  <c r="CI90" i="9"/>
  <c r="CI219" i="9"/>
  <c r="CI41" i="9"/>
  <c r="CI28" i="9"/>
  <c r="CI127" i="9"/>
  <c r="CI57" i="9"/>
  <c r="CI80" i="9"/>
  <c r="CI23" i="9"/>
  <c r="CI134" i="9"/>
  <c r="CI238" i="9"/>
  <c r="CI116" i="9"/>
  <c r="CI88" i="9"/>
  <c r="CI208" i="9"/>
  <c r="CI140" i="9"/>
  <c r="BS107" i="9"/>
  <c r="BS128" i="9"/>
  <c r="BS170" i="9"/>
  <c r="CI145" i="9"/>
  <c r="CI48" i="9"/>
  <c r="CI240" i="9"/>
  <c r="CI61" i="9"/>
  <c r="CI234" i="9"/>
  <c r="CI137" i="9"/>
  <c r="CI30" i="9"/>
  <c r="CI246" i="9"/>
  <c r="CI118" i="9"/>
  <c r="CI230" i="9"/>
  <c r="CI203" i="9"/>
  <c r="CI34" i="9"/>
  <c r="CI93" i="9"/>
  <c r="CI113" i="9"/>
  <c r="CI39" i="9"/>
  <c r="CI126" i="9"/>
  <c r="AA198" i="9"/>
  <c r="CE198" i="9" s="1" a="1"/>
  <c r="CE198" i="9" s="1"/>
  <c r="CI276" i="9"/>
  <c r="CI97" i="9"/>
  <c r="CI147" i="9"/>
  <c r="AA189" i="9"/>
  <c r="CE189" i="9" s="1" a="1"/>
  <c r="CE189" i="9" s="1"/>
  <c r="CE168" i="9" a="1"/>
  <c r="CE168" i="9" s="1"/>
  <c r="CI183" i="9"/>
  <c r="CC128" i="9"/>
  <c r="CC181" i="9"/>
  <c r="CI36" i="9"/>
  <c r="CI43" i="9"/>
  <c r="CI74" i="9"/>
  <c r="CI206" i="9"/>
  <c r="CE12" i="9" a="1"/>
  <c r="CE12" i="9" s="1"/>
  <c r="CI77" i="9"/>
  <c r="CI207" i="9"/>
  <c r="CI247" i="9"/>
  <c r="CI112" i="9"/>
  <c r="CI136" i="9"/>
  <c r="CI111" i="9"/>
  <c r="CI222" i="9"/>
  <c r="CI269" i="9"/>
  <c r="CI254" i="9"/>
  <c r="CI144" i="9"/>
  <c r="CI194" i="9"/>
  <c r="CI75" i="9"/>
  <c r="CI259" i="9"/>
  <c r="CI26" i="9"/>
  <c r="CI190" i="9"/>
  <c r="CI82" i="9"/>
  <c r="BS43" i="9"/>
  <c r="CC75" i="9"/>
  <c r="CC167" i="9"/>
  <c r="CI133" i="9"/>
  <c r="CI129" i="9"/>
  <c r="CI210" i="9"/>
  <c r="CI249" i="9"/>
  <c r="CI99" i="9"/>
  <c r="CI108" i="9"/>
  <c r="CI277" i="9"/>
  <c r="CI229" i="9"/>
  <c r="CI159" i="9"/>
  <c r="CI110" i="9"/>
  <c r="CI64" i="9"/>
  <c r="CI232" i="9"/>
  <c r="CI216" i="9"/>
  <c r="CI281" i="9"/>
  <c r="CI115" i="9"/>
  <c r="CE178" i="9" a="1"/>
  <c r="CE178" i="9" s="1"/>
  <c r="CI32" i="9"/>
  <c r="CI237" i="9"/>
  <c r="CI286" i="9"/>
  <c r="CI170" i="9"/>
  <c r="CC152" i="9"/>
  <c r="CI235" i="9"/>
  <c r="CI258" i="9"/>
  <c r="CI284" i="9"/>
  <c r="CI156" i="9"/>
  <c r="CI212" i="9"/>
  <c r="CI143" i="9"/>
  <c r="CI162" i="9"/>
  <c r="CI146" i="9"/>
  <c r="CI220" i="9"/>
  <c r="CI84" i="9"/>
  <c r="CI211" i="9"/>
  <c r="CI215" i="9"/>
  <c r="CI25" i="9"/>
  <c r="CI261" i="9"/>
  <c r="CI31" i="9"/>
  <c r="CI101" i="9"/>
  <c r="CI63" i="9"/>
  <c r="BS152" i="9"/>
  <c r="CI81" i="9"/>
  <c r="CI165" i="9"/>
  <c r="CI104" i="9"/>
  <c r="CI161" i="9"/>
  <c r="CI128" i="9"/>
  <c r="CI95" i="9"/>
  <c r="CI270" i="9"/>
  <c r="CI260" i="9"/>
  <c r="CI253" i="9"/>
  <c r="CI223" i="9"/>
  <c r="CI96" i="9"/>
  <c r="CI285" i="9"/>
  <c r="CI114" i="9"/>
  <c r="CI76" i="9"/>
  <c r="CI119" i="9"/>
  <c r="CI94" i="9"/>
  <c r="CI124" i="9"/>
  <c r="CI151" i="9"/>
  <c r="CI132" i="9"/>
  <c r="BS23" i="9"/>
  <c r="CI22" i="9"/>
  <c r="CI242" i="9"/>
  <c r="CI102" i="9"/>
  <c r="CI264" i="9"/>
  <c r="CI50" i="9"/>
  <c r="CI167" i="9"/>
  <c r="BL124" i="9"/>
  <c r="CI177" i="9"/>
  <c r="CI120" i="9"/>
  <c r="CI174" i="9"/>
  <c r="CI149" i="9"/>
  <c r="CI268" i="9"/>
  <c r="CI188" i="9"/>
  <c r="CI62" i="9"/>
  <c r="CI135" i="9"/>
  <c r="CI72" i="9"/>
  <c r="CI60" i="9"/>
  <c r="CI158" i="9"/>
  <c r="CI243" i="9"/>
  <c r="CI252" i="9"/>
  <c r="CI280" i="9"/>
  <c r="CI122" i="9"/>
  <c r="CI256" i="9"/>
  <c r="CI226" i="9"/>
  <c r="CI227" i="9"/>
  <c r="BS21" i="9"/>
  <c r="CI46" i="9"/>
  <c r="CI209" i="9"/>
  <c r="CI201" i="9"/>
  <c r="CI166" i="9"/>
  <c r="AA204" i="9"/>
  <c r="CE204" i="9" s="1" a="1"/>
  <c r="CE204" i="9" s="1"/>
  <c r="CI279" i="9"/>
  <c r="BL147" i="9"/>
  <c r="CC132" i="9"/>
  <c r="BL105" i="9"/>
  <c r="CI121" i="9"/>
  <c r="CI171" i="9"/>
  <c r="CI153" i="9"/>
  <c r="CI58" i="9"/>
  <c r="CI179" i="9"/>
  <c r="CI255" i="9"/>
  <c r="CI67" i="9"/>
  <c r="CI68" i="9"/>
  <c r="BS180" i="9"/>
  <c r="CI45" i="9"/>
  <c r="CI176" i="9"/>
  <c r="CI271" i="9"/>
  <c r="CI178" i="9"/>
  <c r="CC21" i="9"/>
  <c r="CI83" i="9"/>
  <c r="CI228" i="9"/>
  <c r="CI100" i="9"/>
  <c r="CI172" i="9"/>
  <c r="CI87" i="9"/>
  <c r="CI199" i="9"/>
  <c r="CI37" i="9"/>
  <c r="CI198" i="9"/>
  <c r="CI160" i="9"/>
  <c r="CI52" i="9"/>
  <c r="BS124" i="9"/>
  <c r="CC43" i="9"/>
  <c r="BS30" i="9"/>
  <c r="CI130" i="9"/>
  <c r="CI70" i="9"/>
  <c r="CI187" i="9"/>
  <c r="CI273" i="9"/>
  <c r="CI139" i="9"/>
  <c r="CI71" i="9"/>
  <c r="CI85" i="9"/>
  <c r="CI92" i="9"/>
  <c r="CI131" i="9"/>
  <c r="CI180" i="9"/>
  <c r="CI173" i="9"/>
  <c r="CI168" i="9"/>
  <c r="CI107" i="9"/>
  <c r="BL43" i="9"/>
  <c r="CI186" i="9"/>
  <c r="CI106" i="9"/>
  <c r="CI123" i="9"/>
  <c r="CI51" i="9"/>
  <c r="CI141" i="9"/>
  <c r="CI169" i="9"/>
  <c r="CI181" i="9"/>
  <c r="CI257" i="9"/>
  <c r="CC170" i="9"/>
  <c r="BL132" i="9"/>
  <c r="BL204" i="9"/>
  <c r="BL111" i="9"/>
  <c r="CC180" i="9"/>
  <c r="BL63" i="9"/>
  <c r="CI164" i="9"/>
  <c r="CC198" i="9"/>
  <c r="CI195" i="9"/>
  <c r="CI98" i="9"/>
  <c r="CI218" i="9"/>
  <c r="CI274" i="9"/>
  <c r="CI86" i="9"/>
  <c r="CI33" i="9"/>
  <c r="CI184" i="9"/>
  <c r="CI175" i="9"/>
  <c r="BS75" i="9"/>
  <c r="CI248" i="9"/>
  <c r="CI275" i="9"/>
  <c r="CI49" i="9"/>
  <c r="CI54" i="9"/>
  <c r="BL21" i="9"/>
  <c r="CI66" i="9"/>
  <c r="CI224" i="9"/>
  <c r="CI213" i="9"/>
  <c r="CI262" i="9"/>
  <c r="CI244" i="9"/>
  <c r="CI142" i="9"/>
  <c r="CI56" i="9"/>
  <c r="CI192" i="9"/>
  <c r="CI27" i="9"/>
  <c r="CE110" i="9" l="1" a="1"/>
  <c r="CE110" i="9" s="1"/>
  <c r="CE30" i="9" a="1"/>
  <c r="CE30" i="9" s="1"/>
  <c r="CE52" i="9" a="1"/>
  <c r="CE52" i="9" s="1"/>
  <c r="CE32" i="9" a="1"/>
  <c r="CE32" i="9" s="1"/>
  <c r="CE21" i="9" a="1"/>
  <c r="CE21" i="9" s="1"/>
  <c r="CE91" i="9" a="1"/>
  <c r="CE91" i="9" s="1"/>
  <c r="CE42" i="9" a="1"/>
  <c r="CE42" i="9" s="1"/>
  <c r="CE100" i="9" a="1"/>
  <c r="CE100" i="9" s="1"/>
  <c r="CE90" i="9" a="1"/>
  <c r="CE90" i="9" s="1"/>
  <c r="CE111" i="9" a="1"/>
  <c r="CE111" i="9" s="1"/>
  <c r="CE101" i="9" a="1"/>
  <c r="CE101" i="9" s="1"/>
  <c r="CE120" i="9" a="1"/>
  <c r="CE120" i="9" s="1"/>
  <c r="CE112" i="9" a="1"/>
  <c r="CE112" i="9" s="1"/>
  <c r="CE26" i="9" a="1"/>
  <c r="CE26" i="9" s="1"/>
  <c r="CE72" i="9" a="1"/>
  <c r="CE72" i="9" s="1"/>
  <c r="CE23" i="9" a="1"/>
  <c r="CE23" i="9" s="1"/>
  <c r="CE81" i="9" a="1"/>
  <c r="CE81" i="9" s="1"/>
  <c r="CE181" i="9" a="1"/>
  <c r="CE181" i="9" s="1"/>
  <c r="CJ13" i="9"/>
  <c r="CE180" i="9" a="1"/>
  <c r="CE180" i="9" s="1"/>
  <c r="CJ12" i="9"/>
  <c r="A280" i="21"/>
  <c r="CJ180" i="9"/>
  <c r="CJ181" i="9"/>
  <c r="CE160" i="9" a="1"/>
  <c r="CE160" i="9" s="1"/>
  <c r="CJ160" i="9"/>
  <c r="CE167" i="9" a="1"/>
  <c r="CE167" i="9" s="1"/>
  <c r="CE122" i="9" l="1" a="1"/>
  <c r="CE122" i="9" s="1"/>
  <c r="CE172" i="9" a="1"/>
  <c r="CE172" i="9" s="1"/>
  <c r="CE25" i="9" a="1"/>
  <c r="CE25" i="9" s="1"/>
  <c r="CE92" i="9" a="1"/>
  <c r="CE92" i="9" s="1"/>
  <c r="CE102" i="9" a="1"/>
  <c r="CE102" i="9" s="1"/>
  <c r="CE151" i="9" a="1"/>
  <c r="CE151" i="9" s="1"/>
  <c r="CJ172" i="9"/>
  <c r="CE141" i="9" a="1"/>
  <c r="CE141" i="9" s="1"/>
  <c r="CE80" i="9" a="1"/>
  <c r="CE80" i="9" s="1"/>
  <c r="CJ161" i="9"/>
  <c r="CE161" i="9" a="1"/>
  <c r="CE161" i="9" s="1"/>
  <c r="CE162" i="9" a="1"/>
  <c r="CE162" i="9" s="1"/>
  <c r="CE27" i="9" a="1"/>
  <c r="CE27" i="9" s="1"/>
  <c r="CE71" i="9" a="1"/>
  <c r="CE71" i="9" s="1"/>
  <c r="CJ162" i="9"/>
  <c r="CE140" i="9" a="1"/>
  <c r="CE140" i="9" s="1"/>
  <c r="CE170" i="9" a="1"/>
  <c r="CE170" i="9" s="1"/>
  <c r="CE73" i="9" a="1"/>
  <c r="CE73" i="9" s="1"/>
  <c r="CJ170" i="9"/>
  <c r="CE177" i="9" a="1"/>
  <c r="CE177" i="9" s="1"/>
  <c r="CJ177" i="9"/>
  <c r="CE131" i="9" a="1"/>
  <c r="CE131" i="9" s="1"/>
  <c r="CE28" i="9" a="1"/>
  <c r="CE28" i="9" s="1"/>
  <c r="CE29" i="9" a="1"/>
  <c r="CE29" i="9" s="1"/>
  <c r="CE82" i="9" a="1"/>
  <c r="CE82" i="9" s="1"/>
  <c r="CE33" i="9" a="1"/>
  <c r="CE33" i="9" s="1"/>
  <c r="CE24" i="9" a="1"/>
  <c r="CE24" i="9" s="1"/>
  <c r="CE150" i="9" a="1"/>
  <c r="CE150" i="9" s="1"/>
  <c r="CK16" i="9"/>
  <c r="CK12" i="9"/>
  <c r="CK15" i="9"/>
  <c r="CK14" i="9"/>
  <c r="CK17" i="9"/>
  <c r="CK19" i="9"/>
  <c r="CK36" i="9"/>
  <c r="CK114" i="9"/>
  <c r="CK78" i="9"/>
  <c r="CK39" i="9"/>
  <c r="CK135" i="9"/>
  <c r="CK129" i="9"/>
  <c r="CK89" i="9"/>
  <c r="CK31" i="9"/>
  <c r="CK102" i="9"/>
  <c r="CK100" i="9"/>
  <c r="CK74" i="9"/>
  <c r="CK109" i="9"/>
  <c r="CK91" i="9"/>
  <c r="CK77" i="9"/>
  <c r="CK127" i="9"/>
  <c r="CK150" i="9"/>
  <c r="CK142" i="9"/>
  <c r="CK87" i="9"/>
  <c r="CK116" i="9"/>
  <c r="CK57" i="9"/>
  <c r="CK138" i="9"/>
  <c r="CK40" i="9"/>
  <c r="CK18" i="9"/>
  <c r="CK59" i="9"/>
  <c r="CK21" i="9"/>
  <c r="CK56" i="9"/>
  <c r="CK126" i="9"/>
  <c r="CK35" i="9"/>
  <c r="CK93" i="9"/>
  <c r="CK85" i="9"/>
  <c r="CK60" i="9"/>
  <c r="CK29" i="9"/>
  <c r="CK33" i="9"/>
  <c r="CK42" i="9"/>
  <c r="CK23" i="9"/>
  <c r="CK147" i="9"/>
  <c r="CK99" i="9"/>
  <c r="CK32" i="9"/>
  <c r="CK113" i="9"/>
  <c r="CK154" i="9"/>
  <c r="CK115" i="9"/>
  <c r="CK107" i="9"/>
  <c r="CK101" i="9"/>
  <c r="CK81" i="9"/>
  <c r="CK128" i="9"/>
  <c r="CK140" i="9"/>
  <c r="CK122" i="9"/>
  <c r="CK133" i="9"/>
  <c r="CK55" i="9"/>
  <c r="CK123" i="9"/>
  <c r="CK75" i="9"/>
  <c r="CK152" i="9"/>
  <c r="CK130" i="9"/>
  <c r="CK38" i="9"/>
  <c r="CK50" i="9"/>
  <c r="CK65" i="9"/>
  <c r="CK117" i="9"/>
  <c r="CK73" i="9"/>
  <c r="CK124" i="9"/>
  <c r="CK92" i="9"/>
  <c r="CK37" i="9"/>
  <c r="CK151" i="9"/>
  <c r="CK111" i="9"/>
  <c r="CK137" i="9"/>
  <c r="CK112" i="9"/>
  <c r="CK96" i="9"/>
  <c r="CK103" i="9"/>
  <c r="CK68" i="9"/>
  <c r="CK52" i="9"/>
  <c r="CK110" i="9"/>
  <c r="CK88" i="9"/>
  <c r="CK134" i="9"/>
  <c r="CK121" i="9"/>
  <c r="CK24" i="9"/>
  <c r="CK119" i="9"/>
  <c r="CK90" i="9"/>
  <c r="CK146" i="9"/>
  <c r="CK139" i="9"/>
  <c r="CK51" i="9"/>
  <c r="CK80" i="9"/>
  <c r="CK47" i="9"/>
  <c r="CK131" i="9"/>
  <c r="CK79" i="9"/>
  <c r="CK84" i="9"/>
  <c r="CK28" i="9"/>
  <c r="CK34" i="9"/>
  <c r="CK44" i="9"/>
  <c r="CK97" i="9"/>
  <c r="CK43" i="9"/>
  <c r="CK64" i="9"/>
  <c r="CK49" i="9"/>
  <c r="CK95" i="9"/>
  <c r="CK30" i="9"/>
  <c r="CK120" i="9"/>
  <c r="CK125" i="9"/>
  <c r="CK25" i="9"/>
  <c r="CK70" i="9"/>
  <c r="CK45" i="9"/>
  <c r="CK82" i="9"/>
  <c r="CK149" i="9"/>
  <c r="CK22" i="9"/>
  <c r="CK86" i="9"/>
  <c r="CK27" i="9"/>
  <c r="CK54" i="9"/>
  <c r="CK48" i="9"/>
  <c r="CK76" i="9"/>
  <c r="CK69" i="9"/>
  <c r="CK108" i="9"/>
  <c r="CK61" i="9"/>
  <c r="CK67" i="9"/>
  <c r="CK132" i="9"/>
  <c r="CK105" i="9"/>
  <c r="CK98" i="9"/>
  <c r="CK63" i="9"/>
  <c r="CK72" i="9"/>
  <c r="CK41" i="9"/>
  <c r="CK58" i="9"/>
  <c r="CK83" i="9"/>
  <c r="CK144" i="9"/>
  <c r="CK153" i="9"/>
  <c r="CK66" i="9"/>
  <c r="CK71" i="9"/>
  <c r="CK145" i="9"/>
  <c r="CK20" i="9"/>
  <c r="CK94" i="9"/>
  <c r="CK53" i="9"/>
  <c r="CK143" i="9"/>
  <c r="CK141" i="9"/>
  <c r="CK118" i="9"/>
  <c r="CK148" i="9"/>
  <c r="CK136" i="9"/>
  <c r="CK46" i="9"/>
  <c r="CK62" i="9"/>
  <c r="CK26" i="9"/>
  <c r="CK104" i="9"/>
  <c r="CK106" i="9"/>
  <c r="CK13" i="9"/>
  <c r="CE43" i="9" l="1" a="1"/>
  <c r="CE43" i="9" s="1"/>
  <c r="CE152" i="9" a="1"/>
  <c r="CE152" i="9" s="1"/>
  <c r="CE123" i="9" a="1"/>
  <c r="CE123" i="9" s="1"/>
  <c r="CE35" i="9" a="1"/>
  <c r="CE35" i="9" s="1"/>
  <c r="CE142" i="9" a="1"/>
  <c r="CE142" i="9" s="1"/>
  <c r="CE121" i="9" a="1"/>
  <c r="CE121" i="9" s="1"/>
  <c r="CE171" i="9" a="1"/>
  <c r="CE171" i="9" s="1"/>
  <c r="CE83" i="9" a="1"/>
  <c r="CE83" i="9" s="1"/>
  <c r="CE36" i="9" a="1"/>
  <c r="CE36" i="9" s="1"/>
  <c r="CE37" i="9" a="1"/>
  <c r="CE37" i="9" s="1"/>
  <c r="CE130" i="9" a="1"/>
  <c r="CE130" i="9" s="1"/>
  <c r="CE132" i="9" a="1"/>
  <c r="CE132" i="9" s="1"/>
  <c r="V11" i="5"/>
  <c r="W10" i="5"/>
  <c r="CE38" i="9" l="1" a="1"/>
  <c r="CE38" i="9" s="1"/>
  <c r="CE133" i="9" a="1"/>
  <c r="CE133" i="9" s="1"/>
  <c r="CE53" i="9" a="1"/>
  <c r="CE53" i="9" s="1"/>
  <c r="CE39" i="9" a="1"/>
  <c r="CE39" i="9" s="1"/>
  <c r="CE63" i="9" a="1"/>
  <c r="CE63" i="9" s="1"/>
  <c r="CE34" i="9" a="1"/>
  <c r="CE34" i="9" s="1"/>
  <c r="CE45" i="9" a="1"/>
  <c r="CE45" i="9" s="1"/>
  <c r="CJ173" i="9"/>
  <c r="CE173" i="9" a="1"/>
  <c r="CE173" i="9" s="1"/>
  <c r="CE47" i="9" a="1"/>
  <c r="CE47" i="9" s="1"/>
  <c r="CE93" i="9" a="1"/>
  <c r="CE93" i="9" s="1"/>
  <c r="X10" i="5"/>
  <c r="W11" i="5"/>
  <c r="V18" i="5" a="1"/>
  <c r="V18" i="5" s="1"/>
  <c r="CE113" i="9" l="1" a="1"/>
  <c r="CE113" i="9" s="1"/>
  <c r="CE143" i="9" a="1"/>
  <c r="CE143" i="9" s="1"/>
  <c r="CE103" i="9" a="1"/>
  <c r="CE103" i="9" s="1"/>
  <c r="CE46" i="9" a="1"/>
  <c r="CE46" i="9" s="1"/>
  <c r="CE57" i="9" a="1"/>
  <c r="CE57" i="9" s="1"/>
  <c r="Y10" i="5"/>
  <c r="Q56" i="17"/>
  <c r="Q36" i="17"/>
  <c r="Q55" i="17"/>
  <c r="Q113" i="17"/>
  <c r="Q16" i="17"/>
  <c r="Q112" i="17"/>
  <c r="Q116" i="17"/>
  <c r="Q97" i="17"/>
  <c r="Q24" i="17"/>
  <c r="Q51" i="17"/>
  <c r="Q110" i="17"/>
  <c r="Q111" i="17"/>
  <c r="Q77" i="17"/>
  <c r="Q79" i="17"/>
  <c r="Q76" i="17"/>
  <c r="Q17" i="17"/>
  <c r="Q84" i="17"/>
  <c r="Q20" i="17"/>
  <c r="Q96" i="17"/>
  <c r="Q118" i="17"/>
  <c r="Q23" i="17"/>
  <c r="Q94" i="17"/>
  <c r="Q103" i="17"/>
  <c r="Q99" i="17"/>
  <c r="Q115" i="17"/>
  <c r="Q52" i="17"/>
  <c r="Q72" i="17"/>
  <c r="Q85" i="17"/>
  <c r="Q25" i="17"/>
  <c r="Q49" i="17"/>
  <c r="Q75" i="17"/>
  <c r="Q60" i="17"/>
  <c r="Q26" i="17"/>
  <c r="Q33" i="17"/>
  <c r="Q42" i="17"/>
  <c r="Q13" i="17"/>
  <c r="Q47" i="17"/>
  <c r="Q101" i="17"/>
  <c r="Q39" i="17"/>
  <c r="Q89" i="17"/>
  <c r="Q107" i="17"/>
  <c r="Q90" i="17"/>
  <c r="Q31" i="17"/>
  <c r="Q59" i="17"/>
  <c r="Q73" i="17"/>
  <c r="Q114" i="17"/>
  <c r="Q14" i="17"/>
  <c r="Q74" i="17"/>
  <c r="Q100" i="17"/>
  <c r="Q129" i="17"/>
  <c r="Q91" i="17"/>
  <c r="Q108" i="17"/>
  <c r="Q41" i="17"/>
  <c r="Q27" i="17"/>
  <c r="Q92" i="17"/>
  <c r="Q71" i="17"/>
  <c r="Q53" i="17"/>
  <c r="Q80" i="17"/>
  <c r="Q48" i="17"/>
  <c r="Q30" i="17"/>
  <c r="Q57" i="17"/>
  <c r="Q28" i="17"/>
  <c r="Q82" i="17"/>
  <c r="Q127" i="17"/>
  <c r="Q35" i="17"/>
  <c r="Q106" i="17"/>
  <c r="Q105" i="17"/>
  <c r="Q54" i="17"/>
  <c r="Q12" i="17"/>
  <c r="Q95" i="17"/>
  <c r="Q78" i="17"/>
  <c r="Q83" i="17"/>
  <c r="Q128" i="17"/>
  <c r="Q40" i="17"/>
  <c r="Q93" i="17"/>
  <c r="Q102" i="17"/>
  <c r="Q21" i="17"/>
  <c r="Q45" i="17"/>
  <c r="Q15" i="17"/>
  <c r="Q43" i="17"/>
  <c r="Q34" i="17"/>
  <c r="Q88" i="17"/>
  <c r="Q32" i="17"/>
  <c r="Q22" i="17"/>
  <c r="Q81" i="17"/>
  <c r="Q46" i="17"/>
  <c r="Q98" i="17"/>
  <c r="Q19" i="17"/>
  <c r="Q104" i="17"/>
  <c r="Q18" i="17"/>
  <c r="Q87" i="17"/>
  <c r="Q58" i="17"/>
  <c r="Q11" i="17"/>
  <c r="Q86" i="17"/>
  <c r="Q44" i="17"/>
  <c r="Q70" i="17"/>
  <c r="Q69" i="17"/>
  <c r="Q29" i="17"/>
  <c r="Q37" i="17"/>
  <c r="Q109" i="17"/>
  <c r="Q38" i="17"/>
  <c r="Q50" i="17"/>
  <c r="Q117" i="17"/>
  <c r="W18" i="5" a="1"/>
  <c r="W18" i="5" s="1"/>
  <c r="X11" i="5"/>
  <c r="CE49" i="9" l="1" a="1"/>
  <c r="CE49" i="9" s="1"/>
  <c r="CE48" i="9" a="1"/>
  <c r="CE48" i="9" s="1"/>
  <c r="CE55" i="9" a="1"/>
  <c r="CE55" i="9" s="1"/>
  <c r="CE67" i="9" a="1"/>
  <c r="CE67" i="9" s="1"/>
  <c r="CE153" i="9" a="1"/>
  <c r="CE153" i="9" s="1"/>
  <c r="CE44" i="9" a="1"/>
  <c r="CE44" i="9" s="1"/>
  <c r="CE163" i="9" a="1"/>
  <c r="CE163" i="9" s="1"/>
  <c r="CJ163" i="9"/>
  <c r="Q130" i="17"/>
  <c r="Z10" i="5"/>
  <c r="U17" i="5" a="1"/>
  <c r="U17" i="5" s="1"/>
  <c r="O17" i="5" a="1"/>
  <c r="O17" i="5" s="1"/>
  <c r="N17" i="5" a="1"/>
  <c r="N17" i="5" s="1"/>
  <c r="R17" i="5" a="1"/>
  <c r="R17" i="5" s="1"/>
  <c r="Q17" i="5" a="1"/>
  <c r="Q17" i="5" s="1"/>
  <c r="V17" i="5" a="1"/>
  <c r="V17" i="5" s="1"/>
  <c r="K4" i="18" s="1"/>
  <c r="T17" i="5" a="1"/>
  <c r="T17" i="5" s="1"/>
  <c r="W17" i="5" a="1"/>
  <c r="W17" i="5" s="1"/>
  <c r="L4" i="18" s="1"/>
  <c r="K17" i="5" a="1"/>
  <c r="K17" i="5" s="1"/>
  <c r="J17" i="5" a="1"/>
  <c r="J17" i="5" s="1"/>
  <c r="L17" i="5" a="1"/>
  <c r="L17" i="5" s="1"/>
  <c r="P17" i="5" a="1"/>
  <c r="P17" i="5" s="1"/>
  <c r="Y11" i="5"/>
  <c r="X17" i="5" a="1"/>
  <c r="X17" i="5" s="1"/>
  <c r="M4" i="18" s="1"/>
  <c r="M17" i="5" a="1"/>
  <c r="M17" i="5" s="1"/>
  <c r="Y17" i="5" a="1"/>
  <c r="Y17" i="5" s="1"/>
  <c r="N4" i="18" s="1"/>
  <c r="X18" i="5" a="1"/>
  <c r="X18" i="5" s="1"/>
  <c r="Z17" i="5" a="1"/>
  <c r="Z17" i="5" s="1"/>
  <c r="O4" i="18" s="1"/>
  <c r="P4" i="18" s="1"/>
  <c r="Q4" i="18" s="1"/>
  <c r="S17" i="5" a="1"/>
  <c r="S17" i="5" s="1"/>
  <c r="Q61" i="17"/>
  <c r="R76" i="17"/>
  <c r="R20" i="17"/>
  <c r="R35" i="17"/>
  <c r="R92" i="17"/>
  <c r="R49" i="17"/>
  <c r="R96" i="17"/>
  <c r="R118" i="17"/>
  <c r="R18" i="17"/>
  <c r="R84" i="17"/>
  <c r="R43" i="17"/>
  <c r="R55" i="17"/>
  <c r="R59" i="17"/>
  <c r="R83" i="17"/>
  <c r="R82" i="17"/>
  <c r="R128" i="17"/>
  <c r="R103" i="17"/>
  <c r="R78" i="17"/>
  <c r="R21" i="17"/>
  <c r="R26" i="17"/>
  <c r="R88" i="17"/>
  <c r="R105" i="17"/>
  <c r="R87" i="17"/>
  <c r="R113" i="17"/>
  <c r="R23" i="17"/>
  <c r="R60" i="17"/>
  <c r="R53" i="17"/>
  <c r="R17" i="17"/>
  <c r="R30" i="17"/>
  <c r="R31" i="17"/>
  <c r="R41" i="17"/>
  <c r="R75" i="17"/>
  <c r="R16" i="17"/>
  <c r="R34" i="17"/>
  <c r="R94" i="17"/>
  <c r="R114" i="17"/>
  <c r="R97" i="17"/>
  <c r="R77" i="17"/>
  <c r="R116" i="17"/>
  <c r="R107" i="17"/>
  <c r="R100" i="17"/>
  <c r="R89" i="17"/>
  <c r="R36" i="17"/>
  <c r="R57" i="17"/>
  <c r="R101" i="17"/>
  <c r="R54" i="17"/>
  <c r="R47" i="17"/>
  <c r="R32" i="17"/>
  <c r="R108" i="17"/>
  <c r="R28" i="17"/>
  <c r="R27" i="17"/>
  <c r="R127" i="17"/>
  <c r="R51" i="17"/>
  <c r="R46" i="17"/>
  <c r="R24" i="17"/>
  <c r="R45" i="17"/>
  <c r="R80" i="17"/>
  <c r="R79" i="17"/>
  <c r="R52" i="17"/>
  <c r="R69" i="17"/>
  <c r="R25" i="17"/>
  <c r="R117" i="17"/>
  <c r="R50" i="17"/>
  <c r="R86" i="17"/>
  <c r="R12" i="17"/>
  <c r="R95" i="17"/>
  <c r="R14" i="17"/>
  <c r="R98" i="17"/>
  <c r="R85" i="17"/>
  <c r="R112" i="17"/>
  <c r="R73" i="17"/>
  <c r="R37" i="17"/>
  <c r="R106" i="17"/>
  <c r="R44" i="17"/>
  <c r="R19" i="17"/>
  <c r="R102" i="17"/>
  <c r="R71" i="17"/>
  <c r="R104" i="17"/>
  <c r="R74" i="17"/>
  <c r="R90" i="17"/>
  <c r="R111" i="17"/>
  <c r="R40" i="17"/>
  <c r="R42" i="17"/>
  <c r="R110" i="17"/>
  <c r="R91" i="17"/>
  <c r="R93" i="17"/>
  <c r="R13" i="17"/>
  <c r="R70" i="17"/>
  <c r="R33" i="17"/>
  <c r="R15" i="17"/>
  <c r="R29" i="17"/>
  <c r="R38" i="17"/>
  <c r="R72" i="17"/>
  <c r="R109" i="17"/>
  <c r="R39" i="17"/>
  <c r="R99" i="17"/>
  <c r="R115" i="17"/>
  <c r="R58" i="17"/>
  <c r="R81" i="17"/>
  <c r="R22" i="17"/>
  <c r="R48" i="17"/>
  <c r="R129" i="17"/>
  <c r="R11" i="17"/>
  <c r="R56" i="17"/>
  <c r="Q119" i="17"/>
  <c r="CE54" i="9" l="1" a="1"/>
  <c r="CE54" i="9" s="1"/>
  <c r="CE56" i="9" a="1"/>
  <c r="CE56" i="9" s="1"/>
  <c r="CE58" i="9" a="1"/>
  <c r="CE58" i="9" s="1"/>
  <c r="R130" i="17"/>
  <c r="Z11" i="5"/>
  <c r="Z18" i="5" s="1" a="1"/>
  <c r="Z18" i="5" s="1"/>
  <c r="Y18" i="5" a="1"/>
  <c r="Y18" i="5" s="1"/>
  <c r="R119" i="17"/>
  <c r="S55" i="17"/>
  <c r="S109" i="17"/>
  <c r="S110" i="17"/>
  <c r="S92" i="17"/>
  <c r="S104" i="17"/>
  <c r="S11" i="17"/>
  <c r="S87" i="17"/>
  <c r="S28" i="17"/>
  <c r="S71" i="17"/>
  <c r="S78" i="17"/>
  <c r="S27" i="17"/>
  <c r="S127" i="17"/>
  <c r="S108" i="17"/>
  <c r="S35" i="17"/>
  <c r="S82" i="17"/>
  <c r="S51" i="17"/>
  <c r="S72" i="17"/>
  <c r="S18" i="17"/>
  <c r="S75" i="17"/>
  <c r="S106" i="17"/>
  <c r="S112" i="17"/>
  <c r="S21" i="17"/>
  <c r="S90" i="17"/>
  <c r="S89" i="17"/>
  <c r="S103" i="17"/>
  <c r="S33" i="17"/>
  <c r="S14" i="17"/>
  <c r="S17" i="17"/>
  <c r="S39" i="17"/>
  <c r="S99" i="17"/>
  <c r="S69" i="17"/>
  <c r="S31" i="17"/>
  <c r="S80" i="17"/>
  <c r="S102" i="17"/>
  <c r="S37" i="17"/>
  <c r="S105" i="17"/>
  <c r="S15" i="17"/>
  <c r="S81" i="17"/>
  <c r="S52" i="17"/>
  <c r="S116" i="17"/>
  <c r="S79" i="17"/>
  <c r="S41" i="17"/>
  <c r="S26" i="17"/>
  <c r="S93" i="17"/>
  <c r="S77" i="17"/>
  <c r="S111" i="17"/>
  <c r="S23" i="17"/>
  <c r="S32" i="17"/>
  <c r="S83" i="17"/>
  <c r="S117" i="17"/>
  <c r="S97" i="17"/>
  <c r="S59" i="17"/>
  <c r="S76" i="17"/>
  <c r="S25" i="17"/>
  <c r="S113" i="17"/>
  <c r="S91" i="17"/>
  <c r="S100" i="17"/>
  <c r="S20" i="17"/>
  <c r="S50" i="17"/>
  <c r="S38" i="17"/>
  <c r="S94" i="17"/>
  <c r="S129" i="17"/>
  <c r="S57" i="17"/>
  <c r="S118" i="17"/>
  <c r="S22" i="17"/>
  <c r="S60" i="17"/>
  <c r="S36" i="17"/>
  <c r="S85" i="17"/>
  <c r="S84" i="17"/>
  <c r="S86" i="17"/>
  <c r="S101" i="17"/>
  <c r="S96" i="17"/>
  <c r="S47" i="17"/>
  <c r="S53" i="17"/>
  <c r="S70" i="17"/>
  <c r="S88" i="17"/>
  <c r="S54" i="17"/>
  <c r="S56" i="17"/>
  <c r="S24" i="17"/>
  <c r="S48" i="17"/>
  <c r="S49" i="17"/>
  <c r="S40" i="17"/>
  <c r="S46" i="17"/>
  <c r="S30" i="17"/>
  <c r="S16" i="17"/>
  <c r="S44" i="17"/>
  <c r="S29" i="17"/>
  <c r="S73" i="17"/>
  <c r="S107" i="17"/>
  <c r="S12" i="17"/>
  <c r="S58" i="17"/>
  <c r="S34" i="17"/>
  <c r="S98" i="17"/>
  <c r="S128" i="17"/>
  <c r="S42" i="17"/>
  <c r="S115" i="17"/>
  <c r="S45" i="17"/>
  <c r="S13" i="17"/>
  <c r="S74" i="17"/>
  <c r="S19" i="17"/>
  <c r="S95" i="17"/>
  <c r="S114" i="17"/>
  <c r="S43" i="17"/>
  <c r="R61" i="17"/>
  <c r="CE65" i="9" l="1" a="1"/>
  <c r="CE65" i="9" s="1"/>
  <c r="CE64" i="9" a="1"/>
  <c r="CE64" i="9" s="1"/>
  <c r="CE77" i="9" a="1"/>
  <c r="CE77" i="9" s="1"/>
  <c r="CE59" i="9" a="1"/>
  <c r="CE59" i="9" s="1"/>
  <c r="S130" i="17"/>
  <c r="S119" i="17"/>
  <c r="S61" i="17"/>
  <c r="T104" i="17"/>
  <c r="T114" i="17"/>
  <c r="T20" i="17"/>
  <c r="T15" i="17"/>
  <c r="T71" i="17"/>
  <c r="T11" i="17"/>
  <c r="T51" i="17"/>
  <c r="T60" i="17"/>
  <c r="T90" i="17"/>
  <c r="T54" i="17"/>
  <c r="T70" i="17"/>
  <c r="T69" i="17"/>
  <c r="T85" i="17"/>
  <c r="T57" i="17"/>
  <c r="T29" i="17"/>
  <c r="T44" i="17"/>
  <c r="T108" i="17"/>
  <c r="T24" i="17"/>
  <c r="T89" i="17"/>
  <c r="T76" i="17"/>
  <c r="T74" i="17"/>
  <c r="T17" i="17"/>
  <c r="T39" i="17"/>
  <c r="T42" i="17"/>
  <c r="T98" i="17"/>
  <c r="T27" i="17"/>
  <c r="T86" i="17"/>
  <c r="T110" i="17"/>
  <c r="T58" i="17"/>
  <c r="T32" i="17"/>
  <c r="T99" i="17"/>
  <c r="T47" i="17"/>
  <c r="T55" i="17"/>
  <c r="T37" i="17"/>
  <c r="T81" i="17"/>
  <c r="T59" i="17"/>
  <c r="T31" i="17"/>
  <c r="T30" i="17"/>
  <c r="T128" i="17"/>
  <c r="T46" i="17"/>
  <c r="T118" i="17"/>
  <c r="T14" i="17"/>
  <c r="T95" i="17"/>
  <c r="T25" i="17"/>
  <c r="T45" i="17"/>
  <c r="T35" i="17"/>
  <c r="T26" i="17"/>
  <c r="T41" i="17"/>
  <c r="T28" i="17"/>
  <c r="T101" i="17"/>
  <c r="T83" i="17"/>
  <c r="T40" i="17"/>
  <c r="T72" i="17"/>
  <c r="T19" i="17"/>
  <c r="T23" i="17"/>
  <c r="T97" i="17"/>
  <c r="T115" i="17"/>
  <c r="T38" i="17"/>
  <c r="T100" i="17"/>
  <c r="T52" i="17"/>
  <c r="T50" i="17"/>
  <c r="T78" i="17"/>
  <c r="T49" i="17"/>
  <c r="T107" i="17"/>
  <c r="T93" i="17"/>
  <c r="T79" i="17"/>
  <c r="T103" i="17"/>
  <c r="T111" i="17"/>
  <c r="T18" i="17"/>
  <c r="T102" i="17"/>
  <c r="T87" i="17"/>
  <c r="T82" i="17"/>
  <c r="T129" i="17"/>
  <c r="T56" i="17"/>
  <c r="T13" i="17"/>
  <c r="T73" i="17"/>
  <c r="T94" i="17"/>
  <c r="T88" i="17"/>
  <c r="T109" i="17"/>
  <c r="T34" i="17"/>
  <c r="T33" i="17"/>
  <c r="T77" i="17"/>
  <c r="T96" i="17"/>
  <c r="T116" i="17"/>
  <c r="T84" i="17"/>
  <c r="T127" i="17"/>
  <c r="T80" i="17"/>
  <c r="T112" i="17"/>
  <c r="T106" i="17"/>
  <c r="T91" i="17"/>
  <c r="T36" i="17"/>
  <c r="T105" i="17"/>
  <c r="T113" i="17"/>
  <c r="T43" i="17"/>
  <c r="T48" i="17"/>
  <c r="T75" i="17"/>
  <c r="T53" i="17"/>
  <c r="T12" i="17"/>
  <c r="T22" i="17"/>
  <c r="T117" i="17"/>
  <c r="T92" i="17"/>
  <c r="T16" i="17"/>
  <c r="T21" i="17"/>
  <c r="U128" i="17"/>
  <c r="U20" i="17"/>
  <c r="U91" i="17"/>
  <c r="U98" i="17"/>
  <c r="U29" i="17"/>
  <c r="U49" i="17"/>
  <c r="U46" i="17"/>
  <c r="U82" i="17"/>
  <c r="U69" i="17"/>
  <c r="U53" i="17"/>
  <c r="U81" i="17"/>
  <c r="U11" i="17"/>
  <c r="U72" i="17"/>
  <c r="U89" i="17"/>
  <c r="U26" i="17"/>
  <c r="U92" i="17"/>
  <c r="U117" i="17"/>
  <c r="U51" i="17"/>
  <c r="U73" i="17"/>
  <c r="U75" i="17"/>
  <c r="U47" i="17"/>
  <c r="U83" i="17"/>
  <c r="U41" i="17"/>
  <c r="U52" i="17"/>
  <c r="U76" i="17"/>
  <c r="U35" i="17"/>
  <c r="U90" i="17"/>
  <c r="U96" i="17"/>
  <c r="U70" i="17"/>
  <c r="U105" i="17"/>
  <c r="U103" i="17"/>
  <c r="U17" i="17"/>
  <c r="U88" i="17"/>
  <c r="U42" i="17"/>
  <c r="U84" i="17"/>
  <c r="U56" i="17"/>
  <c r="U78" i="17"/>
  <c r="U32" i="17"/>
  <c r="U93" i="17"/>
  <c r="U109" i="17"/>
  <c r="U57" i="17"/>
  <c r="U113" i="17"/>
  <c r="U60" i="17"/>
  <c r="U104" i="17"/>
  <c r="U36" i="17"/>
  <c r="U38" i="17"/>
  <c r="U80" i="17"/>
  <c r="U58" i="17"/>
  <c r="U40" i="17"/>
  <c r="U95" i="17"/>
  <c r="U129" i="17"/>
  <c r="U127" i="17"/>
  <c r="U19" i="17"/>
  <c r="U22" i="17"/>
  <c r="U107" i="17"/>
  <c r="U33" i="17"/>
  <c r="U27" i="17"/>
  <c r="U74" i="17"/>
  <c r="U94" i="17"/>
  <c r="U77" i="17"/>
  <c r="U110" i="17"/>
  <c r="U44" i="17"/>
  <c r="U79" i="17"/>
  <c r="U101" i="17"/>
  <c r="U18" i="17"/>
  <c r="U108" i="17"/>
  <c r="U31" i="17"/>
  <c r="U87" i="17"/>
  <c r="U85" i="17"/>
  <c r="U45" i="17"/>
  <c r="U16" i="17"/>
  <c r="U34" i="17"/>
  <c r="V34" i="17" s="1"/>
  <c r="U30" i="17"/>
  <c r="U118" i="17"/>
  <c r="U112" i="17"/>
  <c r="U102" i="17"/>
  <c r="U97" i="17"/>
  <c r="U48" i="17"/>
  <c r="U28" i="17"/>
  <c r="U14" i="17"/>
  <c r="U71" i="17"/>
  <c r="U13" i="17"/>
  <c r="U59" i="17"/>
  <c r="U24" i="17"/>
  <c r="U86" i="17"/>
  <c r="U21" i="17"/>
  <c r="U54" i="17"/>
  <c r="U25" i="17"/>
  <c r="U15" i="17"/>
  <c r="U12" i="17"/>
  <c r="U99" i="17"/>
  <c r="U100" i="17"/>
  <c r="U115" i="17"/>
  <c r="U39" i="17"/>
  <c r="U55" i="17"/>
  <c r="U111" i="17"/>
  <c r="U43" i="17"/>
  <c r="U114" i="17"/>
  <c r="U23" i="17"/>
  <c r="U37" i="17"/>
  <c r="U106" i="17"/>
  <c r="U116" i="17"/>
  <c r="U50" i="17"/>
  <c r="V103" i="17"/>
  <c r="CE68" i="9" l="1" a="1"/>
  <c r="CE68" i="9" s="1"/>
  <c r="CE66" i="9" a="1"/>
  <c r="CE66" i="9" s="1"/>
  <c r="V53" i="17"/>
  <c r="T130" i="17"/>
  <c r="U130" i="17"/>
  <c r="V45" i="17"/>
  <c r="V11" i="17"/>
  <c r="V94" i="17"/>
  <c r="V128" i="17"/>
  <c r="V47" i="17"/>
  <c r="V21" i="17"/>
  <c r="V129" i="17"/>
  <c r="V98" i="17"/>
  <c r="V12" i="17"/>
  <c r="V116" i="17"/>
  <c r="V59" i="17"/>
  <c r="V69" i="17"/>
  <c r="V55" i="17"/>
  <c r="V16" i="17"/>
  <c r="V96" i="17"/>
  <c r="V75" i="17"/>
  <c r="V108" i="17"/>
  <c r="V90" i="17"/>
  <c r="V77" i="17"/>
  <c r="V32" i="17"/>
  <c r="V92" i="17"/>
  <c r="V83" i="17"/>
  <c r="V52" i="17"/>
  <c r="V38" i="17"/>
  <c r="V19" i="17"/>
  <c r="V79" i="17"/>
  <c r="V41" i="17"/>
  <c r="V89" i="17"/>
  <c r="V85" i="17"/>
  <c r="V13" i="17"/>
  <c r="V100" i="17"/>
  <c r="V102" i="17"/>
  <c r="V97" i="17"/>
  <c r="V115" i="17"/>
  <c r="V76" i="17"/>
  <c r="V25" i="17"/>
  <c r="V28" i="17"/>
  <c r="V37" i="17"/>
  <c r="V26" i="17"/>
  <c r="V109" i="17"/>
  <c r="V51" i="17"/>
  <c r="V111" i="17"/>
  <c r="V84" i="17"/>
  <c r="V20" i="17"/>
  <c r="U61" i="17"/>
  <c r="V88" i="17"/>
  <c r="T61" i="17"/>
  <c r="V57" i="17"/>
  <c r="V17" i="17"/>
  <c r="V23" i="17"/>
  <c r="V54" i="17"/>
  <c r="V24" i="17"/>
  <c r="V60" i="17"/>
  <c r="V113" i="17"/>
  <c r="V106" i="17"/>
  <c r="V50" i="17"/>
  <c r="V33" i="17"/>
  <c r="V15" i="17"/>
  <c r="V35" i="17"/>
  <c r="V44" i="17"/>
  <c r="V14" i="17"/>
  <c r="V71" i="17"/>
  <c r="V49" i="17"/>
  <c r="V86" i="17"/>
  <c r="V30" i="17"/>
  <c r="V73" i="17"/>
  <c r="V110" i="17"/>
  <c r="V70" i="17"/>
  <c r="V104" i="17"/>
  <c r="V107" i="17"/>
  <c r="V56" i="17"/>
  <c r="V36" i="17"/>
  <c r="V31" i="17"/>
  <c r="V101" i="17"/>
  <c r="V48" i="17"/>
  <c r="U119" i="17"/>
  <c r="V22" i="17"/>
  <c r="V112" i="17"/>
  <c r="V40" i="17"/>
  <c r="V81" i="17"/>
  <c r="V127" i="17"/>
  <c r="V29" i="17"/>
  <c r="V72" i="17"/>
  <c r="V95" i="17"/>
  <c r="V18" i="17"/>
  <c r="V114" i="17"/>
  <c r="V58" i="17"/>
  <c r="V93" i="17"/>
  <c r="V46" i="17"/>
  <c r="V87" i="17"/>
  <c r="V80" i="17"/>
  <c r="V78" i="17"/>
  <c r="V117" i="17"/>
  <c r="T119" i="17"/>
  <c r="V82" i="17"/>
  <c r="V74" i="17"/>
  <c r="V118" i="17"/>
  <c r="V39" i="17"/>
  <c r="V105" i="17"/>
  <c r="V99" i="17"/>
  <c r="V43" i="17"/>
  <c r="V91" i="17"/>
  <c r="V27" i="17"/>
  <c r="V42" i="17"/>
  <c r="CE87" i="9" l="1" a="1"/>
  <c r="CE87" i="9" s="1"/>
  <c r="CE74" i="9" a="1"/>
  <c r="CE74" i="9" s="1"/>
  <c r="CE75" i="9" a="1"/>
  <c r="CE75" i="9" s="1"/>
  <c r="CE69" i="9" a="1"/>
  <c r="CE69" i="9" s="1"/>
  <c r="V130" i="17"/>
  <c r="V119" i="17"/>
  <c r="V61" i="17"/>
  <c r="CE97" i="9" l="1" a="1"/>
  <c r="CE97" i="9" s="1"/>
  <c r="CE76" i="9" a="1"/>
  <c r="CE76" i="9" s="1"/>
  <c r="CE78" i="9" a="1"/>
  <c r="CE78" i="9" s="1"/>
  <c r="O35" i="19"/>
  <c r="O36" i="19"/>
  <c r="O32" i="19"/>
  <c r="O31" i="19"/>
  <c r="CE107" i="9" l="1" a="1"/>
  <c r="CE107" i="9" s="1"/>
  <c r="CE84" i="9" a="1"/>
  <c r="CE84" i="9" s="1"/>
  <c r="CE79" i="9" a="1"/>
  <c r="CE79" i="9" s="1"/>
  <c r="CE85" i="9" a="1"/>
  <c r="CE85" i="9" s="1"/>
  <c r="N30" i="19"/>
  <c r="N35" i="19"/>
  <c r="N36" i="19"/>
  <c r="N31" i="19"/>
  <c r="N32" i="19"/>
  <c r="N34" i="19"/>
  <c r="O33" i="19"/>
  <c r="O34" i="19"/>
  <c r="CE95" i="9" l="1" a="1"/>
  <c r="CE95" i="9" s="1"/>
  <c r="CE88" i="9" a="1"/>
  <c r="CE88" i="9" s="1"/>
  <c r="CE86" i="9" a="1"/>
  <c r="CE86" i="9" s="1"/>
  <c r="CE117" i="9" a="1"/>
  <c r="CE117" i="9" s="1"/>
  <c r="O30" i="19"/>
  <c r="N33" i="19"/>
  <c r="CE89" i="9" l="1" a="1"/>
  <c r="CE89" i="9" s="1"/>
  <c r="CE94" i="9" a="1"/>
  <c r="CE94" i="9" s="1"/>
  <c r="M30" i="19"/>
  <c r="M31" i="19"/>
  <c r="M32" i="19"/>
  <c r="M35" i="19"/>
  <c r="M36" i="19"/>
  <c r="CE98" i="9" l="1" a="1"/>
  <c r="CE98" i="9" s="1"/>
  <c r="CE105" i="9" a="1"/>
  <c r="CE105" i="9" s="1"/>
  <c r="CE96" i="9" a="1"/>
  <c r="CE96" i="9" s="1"/>
  <c r="CE127" i="9" a="1"/>
  <c r="CE127" i="9" s="1"/>
  <c r="L32" i="19"/>
  <c r="P32" i="19" s="1"/>
  <c r="Q32" i="19" s="1"/>
  <c r="P21" i="19"/>
  <c r="Q21" i="19" s="1"/>
  <c r="L31" i="19"/>
  <c r="P31" i="19" s="1"/>
  <c r="Q31" i="19" s="1"/>
  <c r="P20" i="19"/>
  <c r="Q20" i="19" s="1"/>
  <c r="L30" i="19"/>
  <c r="P30" i="19" s="1"/>
  <c r="Q30" i="19" s="1"/>
  <c r="P19" i="19"/>
  <c r="Q19" i="19" s="1"/>
  <c r="L36" i="19"/>
  <c r="P36" i="19" s="1"/>
  <c r="Q36" i="19" s="1"/>
  <c r="K50" i="19" s="1"/>
  <c r="P25" i="19"/>
  <c r="Q25" i="19" s="1"/>
  <c r="L35" i="19"/>
  <c r="P35" i="19" s="1"/>
  <c r="Q35" i="19" s="1"/>
  <c r="K49" i="19" s="1"/>
  <c r="P24" i="19"/>
  <c r="Q24" i="19" s="1"/>
  <c r="CE108" i="9" l="1" a="1"/>
  <c r="CE108" i="9" s="1"/>
  <c r="CE99" i="9" a="1"/>
  <c r="CE99" i="9" s="1"/>
  <c r="CE104" i="9" a="1"/>
  <c r="CE104" i="9" s="1"/>
  <c r="L50" i="19"/>
  <c r="M50" i="19"/>
  <c r="M49" i="19"/>
  <c r="L49" i="19"/>
  <c r="M33" i="19"/>
  <c r="P23" i="19"/>
  <c r="M34" i="19"/>
  <c r="L34" i="19"/>
  <c r="CE137" i="9" l="1" a="1"/>
  <c r="CE137" i="9" s="1"/>
  <c r="CE115" i="9" a="1"/>
  <c r="CE115" i="9" s="1"/>
  <c r="CE114" i="9" a="1"/>
  <c r="CE114" i="9" s="1"/>
  <c r="CE118" i="9" a="1"/>
  <c r="CE118" i="9" s="1"/>
  <c r="CE106" i="9" a="1"/>
  <c r="CE106" i="9" s="1"/>
  <c r="L33" i="19"/>
  <c r="P33" i="19" s="1"/>
  <c r="Q33" i="19" s="1"/>
  <c r="P22" i="19"/>
  <c r="Q22" i="19" s="1"/>
  <c r="U59" i="19"/>
  <c r="T59" i="19"/>
  <c r="R59" i="19"/>
  <c r="Q59" i="19"/>
  <c r="S59" i="19"/>
  <c r="R60" i="19"/>
  <c r="T60" i="19"/>
  <c r="U60" i="19"/>
  <c r="Q60" i="19"/>
  <c r="S60" i="19"/>
  <c r="Q23" i="19"/>
  <c r="P34" i="19"/>
  <c r="CE128" i="9" l="1" a="1"/>
  <c r="CE128" i="9" s="1"/>
  <c r="CE147" i="9" a="1"/>
  <c r="CE147" i="9" s="1"/>
  <c r="CE109" i="9" a="1"/>
  <c r="CE109" i="9" s="1"/>
  <c r="S61" i="19"/>
  <c r="Q61" i="19"/>
  <c r="T61" i="19"/>
  <c r="U61" i="19"/>
  <c r="R61" i="19"/>
  <c r="Q34" i="19"/>
  <c r="CE157" i="9" l="1" a="1"/>
  <c r="CE157" i="9" s="1"/>
  <c r="CE124" i="9" a="1"/>
  <c r="CE124" i="9" s="1"/>
  <c r="CE125" i="9" a="1"/>
  <c r="CE125" i="9" s="1"/>
  <c r="CE116" i="9" a="1"/>
  <c r="CE116" i="9" s="1"/>
  <c r="M37" i="19"/>
  <c r="M38" i="19" s="1"/>
  <c r="M27" i="19"/>
  <c r="CE138" i="9" l="1" a="1"/>
  <c r="CE138" i="9" s="1"/>
  <c r="CE119" i="9" a="1"/>
  <c r="CE119" i="9" s="1"/>
  <c r="K27" i="19"/>
  <c r="K37" i="19"/>
  <c r="K38" i="19" s="1"/>
  <c r="CE126" i="9" l="1" a="1"/>
  <c r="CE126" i="9" s="1"/>
  <c r="CE134" i="9" a="1"/>
  <c r="CE134" i="9" s="1"/>
  <c r="CE135" i="9" a="1"/>
  <c r="CE135" i="9" s="1"/>
  <c r="L37" i="19"/>
  <c r="L38" i="19" s="1"/>
  <c r="L27" i="19"/>
  <c r="N37" i="19"/>
  <c r="N27" i="19"/>
  <c r="CE136" i="9" l="1" a="1"/>
  <c r="CE136" i="9" s="1"/>
  <c r="CE129" i="9" a="1"/>
  <c r="CE129" i="9" s="1"/>
  <c r="CE148" i="9" a="1"/>
  <c r="CE148" i="9" s="1"/>
  <c r="P26" i="19"/>
  <c r="O37" i="19"/>
  <c r="O38" i="19" s="1"/>
  <c r="O27" i="19"/>
  <c r="N38" i="19"/>
  <c r="P37" i="19" l="1"/>
  <c r="CE144" i="9" a="1"/>
  <c r="CE144" i="9" s="1"/>
  <c r="CE145" i="9" a="1"/>
  <c r="CE145" i="9" s="1"/>
  <c r="CE158" i="9" a="1"/>
  <c r="CE158" i="9" s="1"/>
  <c r="CJ158" i="9"/>
  <c r="Q37" i="19"/>
  <c r="N50" i="19" a="1"/>
  <c r="N50" i="19" s="1"/>
  <c r="O50" i="19" s="1"/>
  <c r="N49" i="19" a="1"/>
  <c r="N49" i="19" s="1"/>
  <c r="O49" i="19" s="1"/>
  <c r="P38" i="19"/>
  <c r="Q26" i="19"/>
  <c r="P27" i="19"/>
  <c r="R25" i="19" a="1"/>
  <c r="R25" i="19" s="1"/>
  <c r="R24" i="19" a="1"/>
  <c r="R24" i="19" s="1"/>
  <c r="CE146" i="9" l="1" a="1"/>
  <c r="CE146" i="9" s="1"/>
  <c r="CE139" i="9" a="1"/>
  <c r="CE139" i="9" s="1"/>
  <c r="S25" i="19"/>
  <c r="S24" i="19"/>
  <c r="C12" i="9"/>
  <c r="C13" i="9"/>
  <c r="C14" i="9" s="1"/>
  <c r="C8" i="21"/>
  <c r="C9" i="21"/>
  <c r="CE154" i="9" l="1" a="1"/>
  <c r="CE154" i="9" s="1"/>
  <c r="CJ155" i="9"/>
  <c r="CE155" i="9" a="1"/>
  <c r="CE155" i="9" s="1"/>
  <c r="C15" i="9"/>
  <c r="C11" i="21" s="1"/>
  <c r="C10" i="21"/>
  <c r="CE156" i="9" l="1" a="1"/>
  <c r="CE156" i="9" s="1"/>
  <c r="CJ156" i="9"/>
  <c r="CE149" i="9" a="1"/>
  <c r="CE149" i="9" s="1"/>
  <c r="C16" i="9"/>
  <c r="C17" i="9" s="1"/>
  <c r="CE166" i="9" l="1" a="1"/>
  <c r="CE166" i="9" s="1"/>
  <c r="CJ166" i="9"/>
  <c r="CJ164" i="9"/>
  <c r="CE164" i="9" a="1"/>
  <c r="CE164" i="9" s="1"/>
  <c r="CE165" i="9" a="1"/>
  <c r="CE165" i="9" s="1"/>
  <c r="CJ165" i="9"/>
  <c r="C12" i="21"/>
  <c r="C18" i="9"/>
  <c r="C13" i="21"/>
  <c r="CJ174" i="9" l="1"/>
  <c r="CE174" i="9" a="1"/>
  <c r="CE174" i="9" s="1"/>
  <c r="CE159" i="9" a="1"/>
  <c r="CE159" i="9" s="1"/>
  <c r="CJ159" i="9"/>
  <c r="CJ178" i="9"/>
  <c r="CJ176" i="9"/>
  <c r="CE176" i="9" a="1"/>
  <c r="CE176" i="9" s="1"/>
  <c r="CE175" i="9" a="1"/>
  <c r="CE175" i="9" s="1"/>
  <c r="CJ175" i="9"/>
  <c r="C19" i="9"/>
  <c r="C14" i="21"/>
  <c r="C20" i="9" l="1"/>
  <c r="C15" i="21"/>
  <c r="CE169" i="9" l="1" a="1"/>
  <c r="CE169" i="9" s="1"/>
  <c r="CJ169" i="9"/>
  <c r="C21" i="9"/>
  <c r="C16" i="21"/>
  <c r="CK207" i="9" l="1"/>
  <c r="CK213" i="9"/>
  <c r="CK262" i="9"/>
  <c r="CK223" i="9"/>
  <c r="CK176" i="9"/>
  <c r="CK270" i="9"/>
  <c r="CE179" i="9" a="1"/>
  <c r="CE179" i="9" s="1"/>
  <c r="CE4" i="9" s="1"/>
  <c r="J8" i="10" s="1"/>
  <c r="CJ179" i="9"/>
  <c r="CK179" i="9" s="1"/>
  <c r="C22" i="9"/>
  <c r="C17" i="21"/>
  <c r="CK177" i="9" l="1"/>
  <c r="CK169" i="9"/>
  <c r="CK235" i="9"/>
  <c r="CK250" i="9"/>
  <c r="CK193" i="9"/>
  <c r="CK165" i="9"/>
  <c r="CK196" i="9"/>
  <c r="CK206" i="9"/>
  <c r="CK267" i="9"/>
  <c r="CK155" i="9"/>
  <c r="CK211" i="9"/>
  <c r="CK173" i="9"/>
  <c r="CK203" i="9"/>
  <c r="CK202" i="9"/>
  <c r="CK160" i="9"/>
  <c r="CK162" i="9"/>
  <c r="CK244" i="9"/>
  <c r="CK174" i="9"/>
  <c r="CK170" i="9"/>
  <c r="CK260" i="9"/>
  <c r="CK156" i="9"/>
  <c r="CK212" i="9"/>
  <c r="CK189" i="9"/>
  <c r="CK277" i="9"/>
  <c r="CK175" i="9"/>
  <c r="CK161" i="9"/>
  <c r="CK158" i="9"/>
  <c r="CK239" i="9"/>
  <c r="CK181" i="9"/>
  <c r="CK232" i="9"/>
  <c r="CK172" i="9"/>
  <c r="CK164" i="9"/>
  <c r="CK159" i="9"/>
  <c r="CK191" i="9"/>
  <c r="CK210" i="9"/>
  <c r="CK185" i="9"/>
  <c r="CK178" i="9"/>
  <c r="CK163" i="9"/>
  <c r="CK166" i="9"/>
  <c r="CK217" i="9"/>
  <c r="CK278" i="9"/>
  <c r="CK180" i="9"/>
  <c r="CK197" i="9"/>
  <c r="CK286" i="9"/>
  <c r="CK241" i="9"/>
  <c r="CK234" i="9"/>
  <c r="CK265" i="9"/>
  <c r="CK192" i="9"/>
  <c r="CK281" i="9"/>
  <c r="CK255" i="9"/>
  <c r="CK186" i="9"/>
  <c r="CK279" i="9"/>
  <c r="CK219" i="9"/>
  <c r="CK272" i="9"/>
  <c r="CK275" i="9"/>
  <c r="CK201" i="9"/>
  <c r="CK231" i="9"/>
  <c r="CK243" i="9"/>
  <c r="CK242" i="9"/>
  <c r="CK198" i="9"/>
  <c r="CK258" i="9"/>
  <c r="CK249" i="9"/>
  <c r="CK256" i="9"/>
  <c r="CK248" i="9"/>
  <c r="CK268" i="9"/>
  <c r="CK237" i="9"/>
  <c r="CK226" i="9"/>
  <c r="CK222" i="9"/>
  <c r="CK240" i="9"/>
  <c r="CK214" i="9"/>
  <c r="CK259" i="9"/>
  <c r="CK208" i="9"/>
  <c r="CK271" i="9"/>
  <c r="CK220" i="9"/>
  <c r="CK228" i="9"/>
  <c r="CK200" i="9"/>
  <c r="CK218" i="9"/>
  <c r="CK195" i="9"/>
  <c r="CK276" i="9"/>
  <c r="CK188" i="9"/>
  <c r="CK229" i="9"/>
  <c r="CK190" i="9"/>
  <c r="CK282" i="9"/>
  <c r="CK269" i="9"/>
  <c r="CK252" i="9"/>
  <c r="CK246" i="9"/>
  <c r="CK264" i="9"/>
  <c r="CK263" i="9"/>
  <c r="CK266" i="9"/>
  <c r="CK209" i="9"/>
  <c r="CK238" i="9"/>
  <c r="CK261" i="9"/>
  <c r="CK285" i="9"/>
  <c r="CK254" i="9"/>
  <c r="CK233" i="9"/>
  <c r="CK247" i="9"/>
  <c r="CK253" i="9"/>
  <c r="CK273" i="9"/>
  <c r="CK194" i="9"/>
  <c r="CK199" i="9"/>
  <c r="CK227" i="9"/>
  <c r="CK236" i="9"/>
  <c r="CK284" i="9"/>
  <c r="CK224" i="9"/>
  <c r="CK216" i="9"/>
  <c r="CK182" i="9"/>
  <c r="CK283" i="9"/>
  <c r="CK245" i="9"/>
  <c r="CK280" i="9"/>
  <c r="CK230" i="9"/>
  <c r="CK184" i="9"/>
  <c r="CK274" i="9"/>
  <c r="CK183" i="9"/>
  <c r="CK257" i="9"/>
  <c r="CK204" i="9"/>
  <c r="CK187" i="9"/>
  <c r="CK251" i="9"/>
  <c r="CK221" i="9"/>
  <c r="CK215" i="9"/>
  <c r="CK225" i="9"/>
  <c r="C23" i="9"/>
  <c r="C18" i="21"/>
  <c r="C24" i="9" l="1"/>
  <c r="C19" i="21"/>
  <c r="C25" i="9" l="1"/>
  <c r="C20" i="21"/>
  <c r="C26" i="9" l="1"/>
  <c r="C21" i="21"/>
  <c r="C27" i="9" l="1"/>
  <c r="C22" i="21"/>
  <c r="C28" i="9" l="1"/>
  <c r="C23" i="21"/>
  <c r="C29" i="9" l="1"/>
  <c r="C24" i="21"/>
  <c r="C30" i="9" l="1"/>
  <c r="C25" i="21"/>
  <c r="C31" i="9" l="1"/>
  <c r="C26" i="21"/>
  <c r="C32" i="9" l="1"/>
  <c r="C27" i="21"/>
  <c r="C33" i="9" l="1"/>
  <c r="C28" i="21"/>
  <c r="C34" i="9" l="1"/>
  <c r="C29" i="21"/>
  <c r="C35" i="9" l="1"/>
  <c r="C30" i="21"/>
  <c r="C36" i="9" l="1"/>
  <c r="C31" i="21"/>
  <c r="C37" i="9" l="1"/>
  <c r="C32" i="21"/>
  <c r="C38" i="9" l="1"/>
  <c r="C33" i="21"/>
  <c r="C39" i="9" l="1"/>
  <c r="C34" i="21"/>
  <c r="C40" i="9" l="1"/>
  <c r="C35" i="21"/>
  <c r="C41" i="9" l="1"/>
  <c r="C36" i="21"/>
  <c r="C42" i="9" l="1"/>
  <c r="C37" i="21"/>
  <c r="C43" i="9" l="1"/>
  <c r="C38" i="21"/>
  <c r="C44" i="9" l="1"/>
  <c r="C39" i="21"/>
  <c r="C45" i="9" l="1"/>
  <c r="C40" i="21"/>
  <c r="C46" i="9" l="1"/>
  <c r="C41" i="21"/>
  <c r="C47" i="9" l="1"/>
  <c r="C42" i="21"/>
  <c r="C48" i="9" l="1"/>
  <c r="C43" i="21"/>
  <c r="C49" i="9" l="1"/>
  <c r="C44" i="21"/>
  <c r="C50" i="9" l="1"/>
  <c r="C45" i="21"/>
  <c r="C51" i="9" l="1"/>
  <c r="C46" i="21"/>
  <c r="C52" i="9" l="1"/>
  <c r="C47" i="21"/>
  <c r="C53" i="9" l="1"/>
  <c r="C48" i="21"/>
  <c r="C54" i="9" l="1"/>
  <c r="C49" i="21"/>
  <c r="C55" i="9" l="1"/>
  <c r="C50" i="21"/>
  <c r="C56" i="9" l="1"/>
  <c r="C51" i="21"/>
  <c r="C57" i="9" l="1"/>
  <c r="C52" i="21"/>
  <c r="C58" i="9" l="1"/>
  <c r="C53" i="21"/>
  <c r="C59" i="9" l="1"/>
  <c r="C54" i="21"/>
  <c r="C60" i="9" l="1"/>
  <c r="C55" i="21"/>
  <c r="C61" i="9" l="1"/>
  <c r="C56" i="21"/>
  <c r="C62" i="9" l="1"/>
  <c r="C57" i="21"/>
  <c r="C63" i="9" l="1"/>
  <c r="C58" i="21"/>
  <c r="C64" i="9" l="1"/>
  <c r="C59" i="21"/>
  <c r="C65" i="9" l="1"/>
  <c r="C60" i="21"/>
  <c r="C66" i="9" l="1"/>
  <c r="C61" i="21"/>
  <c r="C67" i="9" l="1"/>
  <c r="C62" i="21"/>
  <c r="C68" i="9" l="1"/>
  <c r="C63" i="21"/>
  <c r="C69" i="9" l="1"/>
  <c r="C64" i="21"/>
  <c r="C70" i="9" l="1"/>
  <c r="C65" i="21"/>
  <c r="C71" i="9" l="1"/>
  <c r="C66" i="21"/>
  <c r="C72" i="9" l="1"/>
  <c r="C67" i="21"/>
  <c r="C73" i="9" l="1"/>
  <c r="C68" i="21"/>
  <c r="C74" i="9" l="1"/>
  <c r="C69" i="21"/>
  <c r="C75" i="9" l="1"/>
  <c r="C70" i="21"/>
  <c r="C76" i="9" l="1"/>
  <c r="C71" i="21"/>
  <c r="C77" i="9" l="1"/>
  <c r="C72" i="21"/>
  <c r="C78" i="9" l="1"/>
  <c r="C73" i="21"/>
  <c r="C79" i="9" l="1"/>
  <c r="C74" i="21"/>
  <c r="C80" i="9" l="1"/>
  <c r="C75" i="21"/>
  <c r="C81" i="9" l="1"/>
  <c r="C76" i="21"/>
  <c r="C82" i="9" l="1"/>
  <c r="C77" i="21"/>
  <c r="C83" i="9" l="1"/>
  <c r="C78" i="21"/>
  <c r="C84" i="9" l="1"/>
  <c r="C79" i="21"/>
  <c r="C85" i="9" l="1"/>
  <c r="C80" i="21"/>
  <c r="C86" i="9" l="1"/>
  <c r="C81" i="21"/>
  <c r="C87" i="9" l="1"/>
  <c r="C82" i="21"/>
  <c r="C88" i="9" l="1"/>
  <c r="C83" i="21"/>
  <c r="C89" i="9" l="1"/>
  <c r="C84" i="21"/>
  <c r="C90" i="9" l="1"/>
  <c r="C85" i="21"/>
  <c r="C91" i="9" l="1"/>
  <c r="C86" i="21"/>
  <c r="C92" i="9" l="1"/>
  <c r="C87" i="21"/>
  <c r="C93" i="9" l="1"/>
  <c r="C88" i="21"/>
  <c r="C94" i="9" l="1"/>
  <c r="C89" i="21"/>
  <c r="C95" i="9" l="1"/>
  <c r="C90" i="21"/>
  <c r="C96" i="9" l="1"/>
  <c r="C91" i="21"/>
  <c r="C97" i="9" l="1"/>
  <c r="C92" i="21"/>
  <c r="C98" i="9" l="1"/>
  <c r="C93" i="21"/>
  <c r="C99" i="9" l="1"/>
  <c r="C94" i="21"/>
  <c r="C100" i="9" l="1"/>
  <c r="C95" i="21"/>
  <c r="C101" i="9" l="1"/>
  <c r="C96" i="21"/>
  <c r="C102" i="9" l="1"/>
  <c r="C97" i="21"/>
  <c r="C103" i="9" l="1"/>
  <c r="C98" i="21"/>
  <c r="C104" i="9" l="1"/>
  <c r="C99" i="21"/>
  <c r="C105" i="9" l="1"/>
  <c r="C100" i="21"/>
  <c r="C106" i="9" l="1"/>
  <c r="C101" i="21"/>
  <c r="C107" i="9" l="1"/>
  <c r="C102" i="21"/>
  <c r="C108" i="9" l="1"/>
  <c r="C103" i="21"/>
  <c r="C109" i="9" l="1"/>
  <c r="C104" i="21"/>
  <c r="C110" i="9" l="1"/>
  <c r="C105" i="21"/>
  <c r="C111" i="9" l="1"/>
  <c r="C106" i="21"/>
  <c r="C112" i="9" l="1"/>
  <c r="C107" i="21"/>
  <c r="C113" i="9" l="1"/>
  <c r="C108" i="21"/>
  <c r="C114" i="9" l="1"/>
  <c r="C109" i="21"/>
  <c r="C115" i="9" l="1"/>
  <c r="C110" i="21"/>
  <c r="C116" i="9" l="1"/>
  <c r="C111" i="21"/>
  <c r="C117" i="9" l="1"/>
  <c r="C112" i="21"/>
  <c r="C118" i="9" l="1"/>
  <c r="C113" i="21"/>
  <c r="C119" i="9" l="1"/>
  <c r="C114" i="21"/>
  <c r="C120" i="9" l="1"/>
  <c r="C115" i="21"/>
  <c r="C121" i="9" l="1"/>
  <c r="C116" i="21"/>
  <c r="C122" i="9" l="1"/>
  <c r="C117" i="21"/>
  <c r="C123" i="9" l="1"/>
  <c r="C118" i="21"/>
  <c r="C124" i="9" l="1"/>
  <c r="C119" i="21"/>
  <c r="C125" i="9" l="1"/>
  <c r="C120" i="21"/>
  <c r="C126" i="9" l="1"/>
  <c r="C121" i="21"/>
  <c r="C127" i="9" l="1"/>
  <c r="C122" i="21"/>
  <c r="C128" i="9" l="1"/>
  <c r="C123" i="21"/>
  <c r="C129" i="9" l="1"/>
  <c r="C124" i="21"/>
  <c r="C130" i="9" l="1"/>
  <c r="C125" i="21"/>
  <c r="C131" i="9" l="1"/>
  <c r="C126" i="21"/>
  <c r="C132" i="9" l="1"/>
  <c r="C127" i="21"/>
  <c r="C133" i="9" l="1"/>
  <c r="C128" i="21"/>
  <c r="C134" i="9" l="1"/>
  <c r="C129" i="21"/>
  <c r="C135" i="9" l="1"/>
  <c r="C130" i="21"/>
  <c r="C136" i="9" l="1"/>
  <c r="C131" i="21"/>
  <c r="C137" i="9" l="1"/>
  <c r="C132" i="21"/>
  <c r="C138" i="9" l="1"/>
  <c r="C133" i="21"/>
  <c r="C139" i="9" l="1"/>
  <c r="C134" i="21"/>
  <c r="C140" i="9" l="1"/>
  <c r="C135" i="21"/>
  <c r="C141" i="9" l="1"/>
  <c r="C136" i="21"/>
  <c r="C142" i="9" l="1"/>
  <c r="C137" i="21"/>
  <c r="C143" i="9" l="1"/>
  <c r="C138" i="21"/>
  <c r="C144" i="9" l="1"/>
  <c r="C139" i="21"/>
  <c r="C145" i="9" l="1"/>
  <c r="C140" i="21"/>
  <c r="C146" i="9" l="1"/>
  <c r="C141" i="21"/>
  <c r="C147" i="9" l="1"/>
  <c r="C142" i="21"/>
  <c r="C148" i="9" l="1"/>
  <c r="C143" i="21"/>
  <c r="C149" i="9" l="1"/>
  <c r="C144" i="21"/>
  <c r="C150" i="9" l="1"/>
  <c r="C145" i="21"/>
  <c r="C151" i="9" l="1"/>
  <c r="C146" i="21"/>
  <c r="C152" i="9" l="1"/>
  <c r="C147" i="21"/>
  <c r="C153" i="9" l="1"/>
  <c r="C148" i="21"/>
  <c r="C154" i="9" l="1"/>
  <c r="C149" i="21"/>
  <c r="C155" i="9" l="1"/>
  <c r="C150" i="21"/>
  <c r="C156" i="9" l="1"/>
  <c r="C151" i="21"/>
  <c r="C157" i="9" l="1"/>
  <c r="C152" i="21"/>
  <c r="C158" i="9" l="1"/>
  <c r="C153" i="21"/>
  <c r="C159" i="9" l="1"/>
  <c r="C154" i="21"/>
  <c r="C160" i="9" l="1"/>
  <c r="C155" i="21"/>
  <c r="C161" i="9" l="1"/>
  <c r="C156" i="21"/>
  <c r="C162" i="9" l="1"/>
  <c r="C157" i="21"/>
  <c r="C163" i="9" l="1"/>
  <c r="C158" i="21"/>
  <c r="C164" i="9" l="1"/>
  <c r="C159" i="21"/>
  <c r="C165" i="9" l="1"/>
  <c r="C160" i="21"/>
  <c r="C166" i="9" l="1"/>
  <c r="C161" i="21"/>
  <c r="C167" i="9" l="1"/>
  <c r="C162" i="21"/>
  <c r="C168" i="9" l="1"/>
  <c r="C163" i="21"/>
  <c r="C169" i="9" l="1"/>
  <c r="C164" i="21"/>
  <c r="C170" i="9" l="1"/>
  <c r="C165" i="21"/>
  <c r="C171" i="9" l="1"/>
  <c r="C166" i="21"/>
  <c r="C172" i="9" l="1"/>
  <c r="C167" i="21"/>
  <c r="C173" i="9" l="1"/>
  <c r="C168" i="21"/>
  <c r="C174" i="9" l="1"/>
  <c r="C169" i="21"/>
  <c r="C175" i="9" l="1"/>
  <c r="C170" i="21"/>
  <c r="C176" i="9" l="1"/>
  <c r="C171" i="21"/>
  <c r="C177" i="9" l="1"/>
  <c r="C172" i="21"/>
  <c r="C178" i="9" l="1"/>
  <c r="C173" i="21"/>
  <c r="C179" i="9" l="1"/>
  <c r="C174" i="21"/>
  <c r="C180" i="9" l="1"/>
  <c r="C175" i="21"/>
  <c r="C181" i="9" l="1"/>
  <c r="C176" i="21"/>
  <c r="C182" i="9" l="1"/>
  <c r="C177" i="21"/>
  <c r="C183" i="9" l="1"/>
  <c r="C178" i="21"/>
  <c r="C184" i="9" l="1"/>
  <c r="C179" i="21"/>
  <c r="C185" i="9" l="1"/>
  <c r="C180" i="21"/>
  <c r="C186" i="9" l="1"/>
  <c r="C181" i="21"/>
  <c r="C187" i="9" l="1"/>
  <c r="C182" i="21"/>
  <c r="C188" i="9" l="1"/>
  <c r="C183" i="21"/>
  <c r="C189" i="9" l="1"/>
  <c r="C184" i="21"/>
  <c r="C190" i="9" l="1"/>
  <c r="C185" i="21"/>
  <c r="C191" i="9" l="1"/>
  <c r="C186" i="21"/>
  <c r="C192" i="9" l="1"/>
  <c r="C187" i="21"/>
  <c r="C193" i="9" l="1"/>
  <c r="C188" i="21"/>
  <c r="C194" i="9" l="1"/>
  <c r="C189" i="21"/>
  <c r="C195" i="9" l="1"/>
  <c r="C190" i="21"/>
  <c r="C196" i="9" l="1"/>
  <c r="C191" i="21"/>
  <c r="C197" i="9" l="1"/>
  <c r="C192" i="21"/>
  <c r="C198" i="9" l="1"/>
  <c r="C193" i="21"/>
  <c r="C199" i="9" l="1"/>
  <c r="C194" i="21"/>
  <c r="C200" i="9" l="1"/>
  <c r="C195" i="21"/>
  <c r="C201" i="9" l="1"/>
  <c r="C196" i="21"/>
  <c r="C202" i="9" l="1"/>
  <c r="C197" i="21"/>
  <c r="C203" i="9" l="1"/>
  <c r="C198" i="21"/>
  <c r="C204" i="9" l="1"/>
  <c r="C199" i="21"/>
  <c r="C200" i="21" l="1"/>
  <c r="Z22" i="11"/>
  <c r="Z12" i="11"/>
  <c r="Z37" i="11"/>
  <c r="Z14" i="11"/>
  <c r="Z33" i="11"/>
  <c r="Z15" i="11"/>
  <c r="Z23" i="11"/>
  <c r="Z28" i="11"/>
  <c r="Z30" i="11"/>
  <c r="Z35" i="11"/>
  <c r="Z18" i="11"/>
  <c r="Z34" i="11"/>
  <c r="Z26" i="11"/>
  <c r="Z19" i="11"/>
  <c r="Z20" i="11"/>
  <c r="Z13" i="11"/>
  <c r="Z29" i="11"/>
  <c r="Z25" i="11"/>
  <c r="Z27" i="11"/>
  <c r="Z16" i="11"/>
  <c r="Z24" i="11"/>
  <c r="Z11" i="11"/>
  <c r="Z31" i="11"/>
  <c r="Z36" i="11"/>
  <c r="Z21" i="11"/>
  <c r="Z32" i="11"/>
  <c r="Z17" i="11"/>
  <c r="Z627" i="11"/>
  <c r="Z677" i="11"/>
  <c r="Z258" i="11"/>
  <c r="Z280" i="11"/>
  <c r="Z865" i="11"/>
  <c r="Z829" i="11"/>
  <c r="Z315" i="11"/>
  <c r="Z394" i="11"/>
  <c r="Z984" i="11"/>
  <c r="Z777" i="11"/>
  <c r="Z330" i="11"/>
  <c r="Z797" i="11"/>
  <c r="Z397" i="11"/>
  <c r="Z354" i="11"/>
  <c r="Z169" i="11"/>
  <c r="Z654" i="11"/>
  <c r="Z178" i="11"/>
  <c r="Z813" i="11"/>
  <c r="Z588" i="11"/>
  <c r="Z611" i="11"/>
  <c r="Z192" i="11"/>
  <c r="Z327" i="11"/>
  <c r="Z851" i="11"/>
  <c r="Z817" i="11"/>
  <c r="Z349" i="11"/>
  <c r="Z408" i="11"/>
  <c r="Z637" i="11"/>
  <c r="Z292" i="11"/>
  <c r="Z888" i="11"/>
  <c r="Z578" i="11"/>
  <c r="Z368" i="11"/>
  <c r="Z587" i="11"/>
  <c r="Z746" i="11"/>
  <c r="Z410" i="11"/>
  <c r="Z48" i="11"/>
  <c r="Z795" i="11"/>
  <c r="Z311" i="11"/>
  <c r="Z239" i="11"/>
  <c r="Z1000" i="11"/>
  <c r="Z705" i="11"/>
  <c r="Z472" i="11"/>
  <c r="Z499" i="11"/>
  <c r="Z944" i="11"/>
  <c r="Z400" i="11"/>
  <c r="Z955" i="11"/>
  <c r="Z455" i="11"/>
  <c r="Z438" i="11"/>
  <c r="Z767" i="11"/>
  <c r="Z482" i="11"/>
  <c r="Z200" i="11"/>
  <c r="Z689" i="11"/>
  <c r="Z320" i="11"/>
  <c r="Z419" i="11"/>
  <c r="Z632" i="11"/>
  <c r="Z132" i="11"/>
  <c r="Z306" i="11"/>
  <c r="Z753" i="11"/>
  <c r="Z914" i="11"/>
  <c r="Z497" i="11"/>
  <c r="Z423" i="11"/>
  <c r="Z389" i="11"/>
  <c r="Z927" i="11"/>
  <c r="Z911" i="11"/>
  <c r="Z528" i="11"/>
  <c r="Z643" i="11"/>
  <c r="Z202" i="11"/>
  <c r="Z784" i="11"/>
  <c r="Z159" i="11"/>
  <c r="Z285" i="11"/>
  <c r="Z694" i="11"/>
  <c r="Z713" i="11"/>
  <c r="Z242" i="11"/>
  <c r="Z428" i="11"/>
  <c r="Z511" i="11"/>
  <c r="Z841" i="11"/>
  <c r="Z384" i="11"/>
  <c r="Z950" i="11"/>
  <c r="Z466" i="11"/>
  <c r="Z548" i="11"/>
  <c r="Z458" i="11"/>
  <c r="Z978" i="11"/>
  <c r="Z646" i="11"/>
  <c r="Z152" i="11"/>
  <c r="Z650" i="11"/>
  <c r="Z771" i="11"/>
  <c r="Z299" i="11"/>
  <c r="Z395" i="11"/>
  <c r="Z926" i="11"/>
  <c r="Z922" i="11"/>
  <c r="Z457" i="11"/>
  <c r="Z486" i="11"/>
  <c r="Z59" i="11"/>
  <c r="Z537" i="11"/>
  <c r="Z931" i="11"/>
  <c r="Z814" i="11"/>
  <c r="Z579" i="11"/>
  <c r="Z524" i="11"/>
  <c r="Z142" i="11"/>
  <c r="Z779" i="11"/>
  <c r="Z252" i="11"/>
  <c r="Z227" i="11"/>
  <c r="Z786" i="11"/>
  <c r="Z783" i="11"/>
  <c r="Z318" i="11"/>
  <c r="Z376" i="11"/>
  <c r="Z940" i="11"/>
  <c r="Z961" i="11"/>
  <c r="Z606" i="11"/>
  <c r="Z122" i="11"/>
  <c r="Z274" i="11"/>
  <c r="Z731" i="11"/>
  <c r="Z903" i="11"/>
  <c r="Z296" i="11"/>
  <c r="Z94" i="11"/>
  <c r="Z662" i="11"/>
  <c r="Z259" i="11"/>
  <c r="Z929" i="11"/>
  <c r="Z912" i="11"/>
  <c r="Z353" i="11"/>
  <c r="Z460" i="11"/>
  <c r="Z616" i="11"/>
  <c r="Z487" i="11"/>
  <c r="Z177" i="11"/>
  <c r="Z958" i="11"/>
  <c r="Z141" i="11"/>
  <c r="Z553" i="11"/>
  <c r="Z189" i="11"/>
  <c r="Z184" i="11"/>
  <c r="Z744" i="11"/>
  <c r="Z904" i="11"/>
  <c r="Z445" i="11"/>
  <c r="Z162" i="11"/>
  <c r="Z660" i="11"/>
  <c r="Z846" i="11"/>
  <c r="Z329" i="11"/>
  <c r="Z335" i="11"/>
  <c r="Z602" i="11"/>
  <c r="Z583" i="11"/>
  <c r="Z262" i="11"/>
  <c r="Z747" i="11"/>
  <c r="Z565" i="11"/>
  <c r="Z64" i="11"/>
  <c r="Z738" i="11"/>
  <c r="Z681" i="11"/>
  <c r="Z222" i="11"/>
  <c r="Z228" i="11"/>
  <c r="Z824" i="11"/>
  <c r="Z943" i="11"/>
  <c r="Z488" i="11"/>
  <c r="Z526" i="11"/>
  <c r="Z706" i="11"/>
  <c r="Z371" i="11"/>
  <c r="Z876" i="11"/>
  <c r="Z979" i="11"/>
  <c r="Z494" i="11"/>
  <c r="Z393" i="11"/>
  <c r="Z103" i="11"/>
  <c r="Z544" i="11"/>
  <c r="Z221" i="11"/>
  <c r="Z763" i="11"/>
  <c r="Z386" i="11"/>
  <c r="Z219" i="11"/>
  <c r="Z807" i="11"/>
  <c r="Z869" i="11"/>
  <c r="Z264" i="11"/>
  <c r="Z896" i="11"/>
  <c r="Z886" i="11"/>
  <c r="Z540" i="11"/>
  <c r="Z44" i="11"/>
  <c r="Z651" i="11"/>
  <c r="Z555" i="11"/>
  <c r="Z890" i="11"/>
  <c r="Z974" i="11"/>
  <c r="Z932" i="11"/>
  <c r="Z399" i="11"/>
  <c r="Z46" i="11"/>
  <c r="Z584" i="11"/>
  <c r="Z727" i="11"/>
  <c r="Z343" i="11"/>
  <c r="Z322" i="11"/>
  <c r="Z936" i="11"/>
  <c r="Z908" i="11"/>
  <c r="Z708" i="11"/>
  <c r="Z842" i="11"/>
  <c r="Z411" i="11"/>
  <c r="Z84" i="11"/>
  <c r="Z55" i="11"/>
  <c r="Z539" i="11"/>
  <c r="Z630" i="11"/>
  <c r="Z135" i="11"/>
  <c r="Z676" i="11"/>
  <c r="Z331" i="11"/>
  <c r="Z271" i="11"/>
  <c r="Z874" i="11"/>
  <c r="Z941" i="11"/>
  <c r="Z446" i="11"/>
  <c r="Z175" i="11"/>
  <c r="Z718" i="11"/>
  <c r="Z828" i="11"/>
  <c r="Z520" i="11"/>
  <c r="Z982" i="11"/>
  <c r="Z707" i="11"/>
  <c r="Z489" i="11"/>
  <c r="Z796" i="11"/>
  <c r="Z140" i="11"/>
  <c r="Z750" i="11"/>
  <c r="Z75" i="11"/>
  <c r="Z755" i="11"/>
  <c r="Z873" i="11"/>
  <c r="Z214" i="11"/>
  <c r="Z326" i="11"/>
  <c r="Z866" i="11"/>
  <c r="Z1007" i="11"/>
  <c r="Z148" i="11"/>
  <c r="Z260" i="11"/>
  <c r="Z672" i="11"/>
  <c r="Z321" i="11"/>
  <c r="Z930" i="11"/>
  <c r="Z157" i="11"/>
  <c r="Z954" i="11"/>
  <c r="Z667" i="11"/>
  <c r="Z57" i="11"/>
  <c r="Z594" i="11"/>
  <c r="Z173" i="11"/>
  <c r="Z165" i="11"/>
  <c r="Z687" i="11"/>
  <c r="Z698" i="11"/>
  <c r="Z362" i="11"/>
  <c r="Z496" i="11"/>
  <c r="Z683" i="11"/>
  <c r="Z792" i="11"/>
  <c r="Z268" i="11"/>
  <c r="Z827" i="11"/>
  <c r="Z420" i="11"/>
  <c r="Z448" i="11"/>
  <c r="Z894" i="11"/>
  <c r="Z452" i="11"/>
  <c r="Z288" i="11"/>
  <c r="Z970" i="11"/>
  <c r="Z74" i="11"/>
  <c r="Z230" i="11"/>
  <c r="Z566" i="11"/>
  <c r="Z89" i="11"/>
  <c r="Z745" i="11"/>
  <c r="Z333" i="11"/>
  <c r="Z233" i="11"/>
  <c r="Z885" i="11"/>
  <c r="Z996" i="11"/>
  <c r="Z86" i="11"/>
  <c r="Z245" i="11"/>
  <c r="Z743" i="11"/>
  <c r="Z878" i="11"/>
  <c r="Z640" i="11"/>
  <c r="Z43" i="11"/>
  <c r="Z768" i="11"/>
  <c r="Z582" i="11"/>
  <c r="Z172" i="11"/>
  <c r="Z101" i="11"/>
  <c r="Z723" i="11"/>
  <c r="Z198" i="11"/>
  <c r="Z789" i="11"/>
  <c r="Z709" i="11"/>
  <c r="Z298" i="11"/>
  <c r="Z380" i="11"/>
  <c r="Z887" i="11"/>
  <c r="Z780" i="11"/>
  <c r="Z170" i="11"/>
  <c r="Z290" i="11"/>
  <c r="Z898" i="11"/>
  <c r="Z464" i="11"/>
  <c r="Z134" i="11"/>
  <c r="Z862" i="11"/>
  <c r="Z724" i="11"/>
  <c r="Z836" i="11"/>
  <c r="Z506" i="11"/>
  <c r="Z622" i="11"/>
  <c r="Z391" i="11"/>
  <c r="Z56" i="11"/>
  <c r="Z946" i="11"/>
  <c r="Z388" i="11"/>
  <c r="Z653" i="11"/>
  <c r="Z267" i="11"/>
  <c r="Z317" i="11"/>
  <c r="Z1003" i="11"/>
  <c r="Z63" i="11"/>
  <c r="Z206" i="11"/>
  <c r="Z881" i="11"/>
  <c r="Z300" i="11"/>
  <c r="Z385" i="11"/>
  <c r="Z685" i="11"/>
  <c r="Z413" i="11"/>
  <c r="Z45" i="11"/>
  <c r="Z561" i="11"/>
  <c r="Z208" i="11"/>
  <c r="Z816" i="11"/>
  <c r="Z695" i="11"/>
  <c r="Z492" i="11"/>
  <c r="Z424" i="11"/>
  <c r="Z610" i="11"/>
  <c r="Z340" i="11"/>
  <c r="Z339" i="11"/>
  <c r="Z957" i="11"/>
  <c r="Z468" i="11"/>
  <c r="Z1009" i="11"/>
  <c r="Z993" i="11"/>
  <c r="Z639" i="11"/>
  <c r="Z741" i="11"/>
  <c r="Z307" i="11"/>
  <c r="Z937" i="11"/>
  <c r="Z959" i="11"/>
  <c r="Z357" i="11"/>
  <c r="Z557" i="11"/>
  <c r="Z636" i="11"/>
  <c r="Z128" i="11"/>
  <c r="Z356" i="11"/>
  <c r="Z396" i="11"/>
  <c r="Z964" i="11"/>
  <c r="Z756" i="11"/>
  <c r="Z106" i="11"/>
  <c r="Z809" i="11"/>
  <c r="Z626" i="11"/>
  <c r="Z224" i="11"/>
  <c r="Z65" i="11"/>
  <c r="Z652" i="11"/>
  <c r="Z231" i="11"/>
  <c r="Z856" i="11"/>
  <c r="Z688" i="11"/>
  <c r="Z352" i="11"/>
  <c r="Z405" i="11"/>
  <c r="Z852" i="11"/>
  <c r="Z774" i="11"/>
  <c r="Z334" i="11"/>
  <c r="Z369" i="11"/>
  <c r="Z820" i="11"/>
  <c r="Z462" i="11"/>
  <c r="Z85" i="11"/>
  <c r="Z515" i="11"/>
  <c r="Z433" i="11"/>
  <c r="Z546" i="11"/>
  <c r="Z193" i="11"/>
  <c r="Z696" i="11"/>
  <c r="Z316" i="11"/>
  <c r="Z283" i="11"/>
  <c r="Z915" i="11"/>
  <c r="Z831" i="11"/>
  <c r="Z88" i="11"/>
  <c r="Z240" i="11"/>
  <c r="Z714" i="11"/>
  <c r="Z805" i="11"/>
  <c r="Z430" i="11"/>
  <c r="Z992" i="11"/>
  <c r="Z577" i="11"/>
  <c r="Z505" i="11"/>
  <c r="Z155" i="11"/>
  <c r="Z342" i="11"/>
  <c r="Z975" i="11"/>
  <c r="Z525" i="11"/>
  <c r="Z143" i="11"/>
  <c r="Z612" i="11"/>
  <c r="Z748" i="11"/>
  <c r="Z204" i="11"/>
  <c r="Z279" i="11"/>
  <c r="Z843" i="11"/>
  <c r="Z772" i="11"/>
  <c r="Z235" i="11"/>
  <c r="Z516" i="11"/>
  <c r="Z986" i="11"/>
  <c r="Z60" i="11"/>
  <c r="Z562" i="11"/>
  <c r="Z740" i="11"/>
  <c r="Z216" i="11"/>
  <c r="Z324" i="11"/>
  <c r="Z1001" i="11"/>
  <c r="Z868" i="11"/>
  <c r="Z720" i="11"/>
  <c r="Z444" i="11"/>
  <c r="Z552" i="11"/>
  <c r="Z989" i="11"/>
  <c r="Z374" i="11"/>
  <c r="Z966" i="11"/>
  <c r="Z585" i="11"/>
  <c r="Z124" i="11"/>
  <c r="Z867" i="11"/>
  <c r="Z818" i="11"/>
  <c r="Z409" i="11"/>
  <c r="Z107" i="11"/>
  <c r="Z649" i="11"/>
  <c r="Z849" i="11"/>
  <c r="Z254" i="11"/>
  <c r="Z449" i="11"/>
  <c r="Z125" i="11"/>
  <c r="Z590" i="11"/>
  <c r="Z310" i="11"/>
  <c r="Z137" i="11"/>
  <c r="Z857" i="11"/>
  <c r="Z633" i="11"/>
  <c r="Z491" i="11"/>
  <c r="Z669" i="11"/>
  <c r="Z607" i="11"/>
  <c r="Z196" i="11"/>
  <c r="Z131" i="11"/>
  <c r="Z725" i="11"/>
  <c r="Z848" i="11"/>
  <c r="Z377" i="11"/>
  <c r="Z328" i="11"/>
  <c r="Z791" i="11"/>
  <c r="Z762" i="11"/>
  <c r="Z363" i="11"/>
  <c r="Z987" i="11"/>
  <c r="Z490" i="11"/>
  <c r="Z463" i="11"/>
  <c r="Z717" i="11"/>
  <c r="Z39" i="11"/>
  <c r="Z61" i="11"/>
  <c r="Z721" i="11"/>
  <c r="Z174" i="11"/>
  <c r="Z815" i="11"/>
  <c r="Z123" i="11"/>
  <c r="Z166" i="11"/>
  <c r="Z680" i="11"/>
  <c r="Z877" i="11"/>
  <c r="Z403" i="11"/>
  <c r="Z475" i="11"/>
  <c r="Z870" i="11"/>
  <c r="Z529" i="11"/>
  <c r="Z151" i="11"/>
  <c r="Z146" i="11"/>
  <c r="Z347" i="11"/>
  <c r="Z422" i="11"/>
  <c r="Z956" i="11"/>
  <c r="Z536" i="11"/>
  <c r="Z102" i="11"/>
  <c r="Z87" i="11"/>
  <c r="Z629" i="11"/>
  <c r="Z645" i="11"/>
  <c r="Z225" i="11"/>
  <c r="Z313" i="11"/>
  <c r="Z104" i="11"/>
  <c r="Z278" i="11"/>
  <c r="Z845" i="11"/>
  <c r="Z476" i="11"/>
  <c r="Z418" i="11"/>
  <c r="Z920" i="11"/>
  <c r="Z806" i="11"/>
  <c r="Z203" i="11"/>
  <c r="Z808" i="11"/>
  <c r="Z589" i="11"/>
  <c r="Z474" i="11"/>
  <c r="Z893" i="11"/>
  <c r="Z994" i="11"/>
  <c r="Z117" i="11"/>
  <c r="Z621" i="11"/>
  <c r="Z923" i="11"/>
  <c r="Z493" i="11"/>
  <c r="Z361" i="11"/>
  <c r="Z47" i="11"/>
  <c r="Z439" i="11"/>
  <c r="Z195" i="11"/>
  <c r="Z675" i="11"/>
  <c r="Z547" i="11"/>
  <c r="Z663" i="11"/>
  <c r="Z712" i="11"/>
  <c r="Z479" i="11"/>
  <c r="Z860" i="11"/>
  <c r="Z66" i="11"/>
  <c r="Z527" i="11"/>
  <c r="Z699" i="11"/>
  <c r="Z190" i="11"/>
  <c r="Z344" i="11"/>
  <c r="Z916" i="11"/>
  <c r="Z901" i="11"/>
  <c r="Z638" i="11"/>
  <c r="Z960" i="11"/>
  <c r="Z790" i="11"/>
  <c r="Z558" i="11"/>
  <c r="Z295" i="11"/>
  <c r="Z404" i="11"/>
  <c r="Z119" i="11"/>
  <c r="Z679" i="11"/>
  <c r="Z120" i="11"/>
  <c r="Z794" i="11"/>
  <c r="Z701" i="11"/>
  <c r="Z358" i="11"/>
  <c r="Z304" i="11"/>
  <c r="Z913" i="11"/>
  <c r="Z522" i="11"/>
  <c r="Z934" i="11"/>
  <c r="Z563" i="11"/>
  <c r="Z164" i="11"/>
  <c r="Z197" i="11"/>
  <c r="Z749" i="11"/>
  <c r="Z798" i="11"/>
  <c r="Z425" i="11"/>
  <c r="Z442" i="11"/>
  <c r="Z110" i="11"/>
  <c r="Z382" i="11"/>
  <c r="Z871" i="11"/>
  <c r="Z518" i="11"/>
  <c r="Z450" i="11"/>
  <c r="Z108" i="11"/>
  <c r="Z100" i="11"/>
  <c r="Z149" i="11"/>
  <c r="Z719" i="11"/>
  <c r="Z303" i="11"/>
  <c r="Z517" i="11"/>
  <c r="Z599" i="11"/>
  <c r="Z69" i="11"/>
  <c r="Z244" i="11"/>
  <c r="Z704" i="11"/>
  <c r="Z945" i="11"/>
  <c r="Z507" i="11"/>
  <c r="Z427" i="11"/>
  <c r="Z364" i="11"/>
  <c r="Z942" i="11"/>
  <c r="Z647" i="11"/>
  <c r="Z429" i="11"/>
  <c r="Z99" i="11"/>
  <c r="Z451" i="11"/>
  <c r="Z470" i="11"/>
  <c r="Z154" i="11"/>
  <c r="Z742" i="11"/>
  <c r="Z116" i="11"/>
  <c r="Z246" i="11"/>
  <c r="Z803" i="11"/>
  <c r="Z728" i="11"/>
  <c r="Z269" i="11"/>
  <c r="Z484" i="11"/>
  <c r="Z642" i="11"/>
  <c r="Z895" i="11"/>
  <c r="Z542" i="11"/>
  <c r="Z1004" i="11"/>
  <c r="Z580" i="11"/>
  <c r="Z504" i="11"/>
  <c r="Z187" i="11"/>
  <c r="Z261" i="11"/>
  <c r="Z194" i="11"/>
  <c r="Z854" i="11"/>
  <c r="Z591" i="11"/>
  <c r="Z644" i="11"/>
  <c r="Z253" i="11"/>
  <c r="Z312" i="11"/>
  <c r="Z821" i="11"/>
  <c r="Z751" i="11"/>
  <c r="Z431" i="11"/>
  <c r="Z378" i="11"/>
  <c r="Z758" i="11"/>
  <c r="Z336" i="11"/>
  <c r="Z897" i="11"/>
  <c r="Z837" i="11"/>
  <c r="Z531" i="11"/>
  <c r="Z631" i="11"/>
  <c r="Z78" i="11"/>
  <c r="Z757" i="11"/>
  <c r="Z263" i="11"/>
  <c r="Z273" i="11"/>
  <c r="Z875" i="11"/>
  <c r="Z690" i="11"/>
  <c r="Z447" i="11"/>
  <c r="Z502" i="11"/>
  <c r="Z899" i="11"/>
  <c r="Z500" i="11"/>
  <c r="Z1010" i="11"/>
  <c r="Z608" i="11"/>
  <c r="Z598" i="11"/>
  <c r="Z144" i="11"/>
  <c r="Z248" i="11"/>
  <c r="Z997" i="11"/>
  <c r="Z485" i="11"/>
  <c r="Z91" i="11"/>
  <c r="Z569" i="11"/>
  <c r="Z545" i="11"/>
  <c r="Z153" i="11"/>
  <c r="Z337" i="11"/>
  <c r="Z928" i="11"/>
  <c r="Z891" i="11"/>
  <c r="Z648" i="11"/>
  <c r="Z503" i="11"/>
  <c r="Z209" i="11"/>
  <c r="Z700" i="11"/>
  <c r="Z309" i="11"/>
  <c r="Z615" i="11"/>
  <c r="Z902" i="11"/>
  <c r="Z434" i="11"/>
  <c r="Z998" i="11"/>
  <c r="Z554" i="11"/>
  <c r="Z115" i="11"/>
  <c r="Z181" i="11"/>
  <c r="Z692" i="11"/>
  <c r="Z864" i="11"/>
  <c r="Z415" i="11"/>
  <c r="Z293" i="11"/>
  <c r="Z95" i="11"/>
  <c r="Z1002" i="11"/>
  <c r="Z678" i="11"/>
  <c r="Z375" i="11"/>
  <c r="Z255" i="11"/>
  <c r="Z977" i="11"/>
  <c r="Z752" i="11"/>
  <c r="Z658" i="11"/>
  <c r="Z133" i="11"/>
  <c r="Z840" i="11"/>
  <c r="Z697" i="11"/>
  <c r="Z232" i="11"/>
  <c r="Z605" i="11"/>
  <c r="Z346" i="11"/>
  <c r="Z201" i="11"/>
  <c r="Z917" i="11"/>
  <c r="Z905" i="11"/>
  <c r="Z247" i="11"/>
  <c r="Z754" i="11"/>
  <c r="Z889" i="11"/>
  <c r="Z549" i="11"/>
  <c r="Z801" i="11"/>
  <c r="Z501" i="11"/>
  <c r="Z595" i="11"/>
  <c r="Z156" i="11"/>
  <c r="Z495" i="11"/>
  <c r="Z112" i="11"/>
  <c r="Z366" i="11"/>
  <c r="Z160" i="11"/>
  <c r="Z872" i="11"/>
  <c r="Z670" i="11"/>
  <c r="Z243" i="11"/>
  <c r="Z215" i="11"/>
  <c r="Z963" i="11"/>
  <c r="Z972" i="11"/>
  <c r="Z581" i="11"/>
  <c r="Z567" i="11"/>
  <c r="Z454" i="11"/>
  <c r="Z58" i="11"/>
  <c r="Z968" i="11"/>
  <c r="Z656" i="11"/>
  <c r="Z147" i="11"/>
  <c r="Z533" i="11"/>
  <c r="Z609" i="11"/>
  <c r="Z83" i="11"/>
  <c r="Z613" i="11"/>
  <c r="Z302" i="11"/>
  <c r="Z205" i="11"/>
  <c r="Z793" i="11"/>
  <c r="Z812" i="11"/>
  <c r="Z456" i="11"/>
  <c r="Z167" i="11"/>
  <c r="Z826" i="11"/>
  <c r="Z863" i="11"/>
  <c r="Z715" i="11"/>
  <c r="Z76" i="11"/>
  <c r="Z666" i="11"/>
  <c r="Z635" i="11"/>
  <c r="Z392" i="11"/>
  <c r="Z1008" i="11"/>
  <c r="Z535" i="11"/>
  <c r="Z97" i="11"/>
  <c r="Z733" i="11"/>
  <c r="Z730" i="11"/>
  <c r="Z185" i="11"/>
  <c r="Z249" i="11"/>
  <c r="Z833" i="11"/>
  <c r="Z965" i="11"/>
  <c r="Z534" i="11"/>
  <c r="Z614" i="11"/>
  <c r="Z938" i="11"/>
  <c r="Z461" i="11"/>
  <c r="Z973" i="11"/>
  <c r="Z924" i="11"/>
  <c r="Z971" i="11"/>
  <c r="Z514" i="11"/>
  <c r="Z291" i="11"/>
  <c r="Z661" i="11"/>
  <c r="Z398" i="11"/>
  <c r="Z272" i="11"/>
  <c r="Z991" i="11"/>
  <c r="Z910" i="11"/>
  <c r="Z294" i="11"/>
  <c r="Z802" i="11"/>
  <c r="Z962" i="11"/>
  <c r="Z421" i="11"/>
  <c r="Z892" i="11"/>
  <c r="Z532" i="11"/>
  <c r="Z370" i="11"/>
  <c r="Z68" i="11"/>
  <c r="Z179" i="11"/>
  <c r="Z109" i="11"/>
  <c r="Z634" i="11"/>
  <c r="Z126" i="11"/>
  <c r="Z825" i="11"/>
  <c r="Z761" i="11"/>
  <c r="Z341" i="11"/>
  <c r="Z319" i="11"/>
  <c r="Z983" i="11"/>
  <c r="Z281" i="11"/>
  <c r="Z241" i="11"/>
  <c r="Z819" i="11"/>
  <c r="Z407" i="11"/>
  <c r="Z949" i="11"/>
  <c r="Z948" i="11"/>
  <c r="Z671" i="11"/>
  <c r="Z1005" i="11"/>
  <c r="Z625" i="11"/>
  <c r="Z211" i="11"/>
  <c r="Z530" i="11"/>
  <c r="Z332" i="11"/>
  <c r="Z191" i="11"/>
  <c r="Z775" i="11"/>
  <c r="Z832" i="11"/>
  <c r="Z510" i="11"/>
  <c r="Z769" i="11"/>
  <c r="Z880" i="11"/>
  <c r="Z372" i="11"/>
  <c r="Z822" i="11"/>
  <c r="Z523" i="11"/>
  <c r="Z435" i="11"/>
  <c r="Z40" i="11"/>
  <c r="Z861" i="11"/>
  <c r="Z659" i="11"/>
  <c r="Z508" i="11"/>
  <c r="Z70" i="11"/>
  <c r="Z657" i="11"/>
  <c r="Z641" i="11"/>
  <c r="Z176" i="11"/>
  <c r="Z223" i="11"/>
  <c r="Z810" i="11"/>
  <c r="Z884" i="11"/>
  <c r="Z682" i="11"/>
  <c r="Z847" i="11"/>
  <c r="Z575" i="11"/>
  <c r="Z459" i="11"/>
  <c r="Z373" i="11"/>
  <c r="Z722" i="11"/>
  <c r="Z416" i="11"/>
  <c r="Z387" i="11"/>
  <c r="Z54" i="11"/>
  <c r="Z210" i="11"/>
  <c r="Z348" i="11"/>
  <c r="Z823" i="11"/>
  <c r="Z980" i="11"/>
  <c r="Z453" i="11"/>
  <c r="Z953" i="11"/>
  <c r="Z617" i="11"/>
  <c r="Z543" i="11"/>
  <c r="Z811" i="11"/>
  <c r="Z79" i="11"/>
  <c r="Z50" i="11"/>
  <c r="Z559" i="11"/>
  <c r="Z163" i="11"/>
  <c r="Z835" i="11"/>
  <c r="Z702" i="11"/>
  <c r="Z367" i="11"/>
  <c r="Z305" i="11"/>
  <c r="Z664" i="11"/>
  <c r="Z270" i="11"/>
  <c r="Z226" i="11"/>
  <c r="Z925" i="11"/>
  <c r="Z417" i="11"/>
  <c r="Z952" i="11"/>
  <c r="Z469" i="11"/>
  <c r="Z550" i="11"/>
  <c r="Z969" i="11"/>
  <c r="Z778" i="11"/>
  <c r="Z512" i="11"/>
  <c r="Z284" i="11"/>
  <c r="Z800" i="11"/>
  <c r="Z213" i="11"/>
  <c r="Z301" i="11"/>
  <c r="Z839" i="11"/>
  <c r="Z603" i="11"/>
  <c r="Z129" i="11"/>
  <c r="Z297" i="11"/>
  <c r="Z161" i="11"/>
  <c r="Z287" i="11"/>
  <c r="Z939" i="11"/>
  <c r="Z379" i="11"/>
  <c r="Z350" i="11"/>
  <c r="Z967" i="11"/>
  <c r="Z289" i="11"/>
  <c r="Z114" i="11"/>
  <c r="Z764" i="11"/>
  <c r="Z256" i="11"/>
  <c r="Z597" i="11"/>
  <c r="Z710" i="11"/>
  <c r="Z266" i="11"/>
  <c r="Z426" i="11"/>
  <c r="Z988" i="11"/>
  <c r="Z773" i="11"/>
  <c r="Z186" i="11"/>
  <c r="Z229" i="11"/>
  <c r="Z38" i="11"/>
  <c r="Z477" i="11"/>
  <c r="Z121" i="11"/>
  <c r="Z136" i="11"/>
  <c r="Z568" i="11"/>
  <c r="Z734" i="11"/>
  <c r="Z947" i="11"/>
  <c r="Z92" i="11"/>
  <c r="Z53" i="11"/>
  <c r="Z628" i="11"/>
  <c r="Z788" i="11"/>
  <c r="Z237" i="11"/>
  <c r="Z432" i="11"/>
  <c r="Z951" i="11"/>
  <c r="Z935" i="11"/>
  <c r="Z443" i="11"/>
  <c r="Z77" i="11"/>
  <c r="Z739" i="11"/>
  <c r="Z604" i="11"/>
  <c r="Z207" i="11"/>
  <c r="Z572" i="11"/>
  <c r="Z93" i="11"/>
  <c r="Z770" i="11"/>
  <c r="Z276" i="11"/>
  <c r="Z995" i="11"/>
  <c r="Z665" i="11"/>
  <c r="Z467" i="11"/>
  <c r="Z401" i="11"/>
  <c r="Z785" i="11"/>
  <c r="Z414" i="11"/>
  <c r="Z441" i="11"/>
  <c r="Z999" i="11"/>
  <c r="Z541" i="11"/>
  <c r="Z314" i="11"/>
  <c r="Z80" i="11"/>
  <c r="Z412" i="11"/>
  <c r="Z52" i="11"/>
  <c r="Z593" i="11"/>
  <c r="Z238" i="11"/>
  <c r="Z673" i="11"/>
  <c r="Z465" i="11"/>
  <c r="Z308" i="11"/>
  <c r="Z556" i="11"/>
  <c r="Z212" i="11"/>
  <c r="Z323" i="11"/>
  <c r="Z933" i="11"/>
  <c r="Z879" i="11"/>
  <c r="Z471" i="11"/>
  <c r="Z62" i="11"/>
  <c r="Z473" i="11"/>
  <c r="Z600" i="11"/>
  <c r="Z674" i="11"/>
  <c r="Z282" i="11"/>
  <c r="Z105" i="11"/>
  <c r="Z596" i="11"/>
  <c r="Z182" i="11"/>
  <c r="Z776" i="11"/>
  <c r="Z711" i="11"/>
  <c r="Z277" i="11"/>
  <c r="Z381" i="11"/>
  <c r="Z804" i="11"/>
  <c r="Z586" i="11"/>
  <c r="Z620" i="11"/>
  <c r="Z538" i="11"/>
  <c r="Z138" i="11"/>
  <c r="Z111" i="11"/>
  <c r="Z668" i="11"/>
  <c r="Z703" i="11"/>
  <c r="Z286" i="11"/>
  <c r="Z250" i="11"/>
  <c r="Z883" i="11"/>
  <c r="Z909" i="11"/>
  <c r="Z570" i="11"/>
  <c r="Z981" i="11"/>
  <c r="Z257" i="11"/>
  <c r="Z693" i="11"/>
  <c r="Z1006" i="11"/>
  <c r="Z799" i="11"/>
  <c r="Z67" i="11"/>
  <c r="Z736" i="11"/>
  <c r="Z218" i="11"/>
  <c r="Z985" i="11"/>
  <c r="Z759" i="11"/>
  <c r="Z168" i="11"/>
  <c r="Z766" i="11"/>
  <c r="Z907" i="11"/>
  <c r="Z402" i="11"/>
  <c r="Z383" i="11"/>
  <c r="Z900" i="11"/>
  <c r="Z551" i="11"/>
  <c r="Z118" i="11"/>
  <c r="Z98" i="11"/>
  <c r="Z787" i="11"/>
  <c r="Z188" i="11"/>
  <c r="Z365" i="11"/>
  <c r="Z684" i="11"/>
  <c r="Z919" i="11"/>
  <c r="Z573" i="11"/>
  <c r="Z73" i="11"/>
  <c r="Z96" i="11"/>
  <c r="Z571" i="11"/>
  <c r="Z760" i="11"/>
  <c r="Z265" i="11"/>
  <c r="Z351" i="11"/>
  <c r="Z858" i="11"/>
  <c r="Z480" i="11"/>
  <c r="Z976" i="11"/>
  <c r="Z560" i="11"/>
  <c r="Z574" i="11"/>
  <c r="Z42" i="11"/>
  <c r="Z81" i="11"/>
  <c r="Z71" i="11"/>
  <c r="Z513" i="11"/>
  <c r="Z180" i="11"/>
  <c r="Z618" i="11"/>
  <c r="Z859" i="11"/>
  <c r="Z686" i="11"/>
  <c r="Z127" i="11"/>
  <c r="Z619" i="11"/>
  <c r="Z882" i="11"/>
  <c r="Z360" i="11"/>
  <c r="Z498" i="11"/>
  <c r="Z150" i="11"/>
  <c r="Z592" i="11"/>
  <c r="Z234" i="11"/>
  <c r="Z478" i="11"/>
  <c r="Z483" i="11"/>
  <c r="Z51" i="11"/>
  <c r="Z601" i="11"/>
  <c r="Z199" i="11"/>
  <c r="Z171" i="11"/>
  <c r="Z737" i="11"/>
  <c r="Z921" i="11"/>
  <c r="Z436" i="11"/>
  <c r="Z355" i="11"/>
  <c r="Z830" i="11"/>
  <c r="Z834" i="11"/>
  <c r="Z251" i="11"/>
  <c r="Z850" i="11"/>
  <c r="Z359" i="11"/>
  <c r="Z390" i="11"/>
  <c r="Z853" i="11"/>
  <c r="Z735" i="11"/>
  <c r="Z220" i="11"/>
  <c r="Z72" i="11"/>
  <c r="Z624" i="11"/>
  <c r="Z49" i="11"/>
  <c r="Z113" i="11"/>
  <c r="Z183" i="11"/>
  <c r="Z729" i="11"/>
  <c r="Z918" i="11"/>
  <c r="Z345" i="11"/>
  <c r="Z325" i="11"/>
  <c r="Z855" i="11"/>
  <c r="Z481" i="11"/>
  <c r="Z41" i="11"/>
  <c r="Z145" i="11"/>
  <c r="Z782" i="11"/>
  <c r="Z521" i="11"/>
  <c r="Z564" i="11"/>
  <c r="Z519" i="11"/>
  <c r="Z90" i="11"/>
  <c r="Z82" i="11"/>
  <c r="Z691" i="11"/>
  <c r="Z781" i="11"/>
  <c r="Z217" i="11"/>
  <c r="Z406" i="11"/>
  <c r="Z906" i="11"/>
  <c r="Z844" i="11"/>
  <c r="Z437" i="11"/>
  <c r="Z990" i="11"/>
  <c r="Z623" i="11"/>
  <c r="Z509" i="11"/>
  <c r="Z139" i="11"/>
  <c r="Z338" i="11"/>
  <c r="Z158" i="11"/>
  <c r="Z655" i="11"/>
  <c r="Z130" i="11"/>
  <c r="Z732" i="11"/>
  <c r="Z716" i="11"/>
  <c r="Z236" i="11"/>
  <c r="Z275" i="11"/>
  <c r="Z838" i="11"/>
  <c r="Z440" i="11"/>
  <c r="Z576" i="11"/>
  <c r="Z726" i="11"/>
  <c r="Z765" i="11"/>
  <c r="W726" i="11" l="1" a="1"/>
  <c r="W726" i="11" s="1"/>
  <c r="X726" i="11" s="1"/>
  <c r="K726" i="11" a="1"/>
  <c r="K726" i="11" s="1"/>
  <c r="I726" i="11" a="1"/>
  <c r="I726" i="11" s="1"/>
  <c r="V726" i="11" s="1"/>
  <c r="J726" i="11" a="1"/>
  <c r="J726" i="11" s="1"/>
  <c r="M726" i="11" a="1"/>
  <c r="M726" i="11" s="1"/>
  <c r="D726" i="11" a="1"/>
  <c r="D726" i="11" s="1"/>
  <c r="E726" i="11" a="1"/>
  <c r="E726" i="11" s="1"/>
  <c r="R726" i="11" a="1"/>
  <c r="R726" i="11" s="1"/>
  <c r="O726" i="11" a="1"/>
  <c r="O726" i="11" s="1"/>
  <c r="N726" i="11" a="1"/>
  <c r="N726" i="11" s="1"/>
  <c r="AB726" i="11" a="1"/>
  <c r="AB726" i="11" s="1"/>
  <c r="L726" i="11" a="1"/>
  <c r="L726" i="11" s="1"/>
  <c r="S726" i="11" a="1"/>
  <c r="S726" i="11" s="1"/>
  <c r="P726" i="11" a="1"/>
  <c r="P726" i="11" s="1"/>
  <c r="Q726" i="11" a="1"/>
  <c r="Q726" i="11" s="1"/>
  <c r="AA131" i="11" a="1"/>
  <c r="AA131" i="11" s="1"/>
  <c r="W130" i="11" a="1"/>
  <c r="W130" i="11" s="1"/>
  <c r="X130" i="11" s="1"/>
  <c r="K130" i="11" a="1"/>
  <c r="K130" i="11" s="1"/>
  <c r="I130" i="11" a="1"/>
  <c r="I130" i="11" s="1"/>
  <c r="V130" i="11" s="1"/>
  <c r="J130" i="11" a="1"/>
  <c r="J130" i="11" s="1"/>
  <c r="M130" i="11" a="1"/>
  <c r="M130" i="11" s="1"/>
  <c r="D130" i="11" a="1"/>
  <c r="D130" i="11" s="1"/>
  <c r="E130" i="11" a="1"/>
  <c r="E130" i="11" s="1"/>
  <c r="R130" i="11" a="1"/>
  <c r="R130" i="11" s="1"/>
  <c r="Q130" i="11" a="1"/>
  <c r="Q130" i="11" s="1"/>
  <c r="O130" i="11" a="1"/>
  <c r="O130" i="11" s="1"/>
  <c r="S130" i="11" a="1"/>
  <c r="S130" i="11" s="1"/>
  <c r="P130" i="11" a="1"/>
  <c r="P130" i="11" s="1"/>
  <c r="AB130" i="11" a="1"/>
  <c r="AB130" i="11" s="1"/>
  <c r="N130" i="11" a="1"/>
  <c r="N130" i="11" s="1"/>
  <c r="L130" i="11" a="1"/>
  <c r="L130" i="11" s="1"/>
  <c r="W437" i="11" a="1"/>
  <c r="W437" i="11" s="1"/>
  <c r="X437" i="11" s="1"/>
  <c r="K437" i="11" a="1"/>
  <c r="K437" i="11" s="1"/>
  <c r="I437" i="11" a="1"/>
  <c r="I437" i="11" s="1"/>
  <c r="V437" i="11" s="1"/>
  <c r="M437" i="11" a="1"/>
  <c r="M437" i="11" s="1"/>
  <c r="D437" i="11" a="1"/>
  <c r="D437" i="11" s="1"/>
  <c r="J437" i="11" a="1"/>
  <c r="J437" i="11" s="1"/>
  <c r="E437" i="11" a="1"/>
  <c r="E437" i="11" s="1"/>
  <c r="R437" i="11" a="1"/>
  <c r="R437" i="11" s="1"/>
  <c r="Q437" i="11" a="1"/>
  <c r="Q437" i="11" s="1"/>
  <c r="P437" i="11" a="1"/>
  <c r="P437" i="11" s="1"/>
  <c r="O437" i="11" a="1"/>
  <c r="O437" i="11" s="1"/>
  <c r="AB437" i="11" a="1"/>
  <c r="AB437" i="11" s="1"/>
  <c r="L437" i="11" a="1"/>
  <c r="L437" i="11" s="1"/>
  <c r="S437" i="11" a="1"/>
  <c r="S437" i="11" s="1"/>
  <c r="N437" i="11" a="1"/>
  <c r="N437" i="11" s="1"/>
  <c r="W90" i="11" a="1"/>
  <c r="W90" i="11" s="1"/>
  <c r="X90" i="11" s="1"/>
  <c r="AA91" i="11" a="1"/>
  <c r="AA91" i="11" s="1"/>
  <c r="AA92" i="11" s="1" a="1"/>
  <c r="AA92" i="11" s="1"/>
  <c r="K90" i="11" a="1"/>
  <c r="K90" i="11" s="1"/>
  <c r="I90" i="11" a="1"/>
  <c r="I90" i="11" s="1"/>
  <c r="V90" i="11" s="1"/>
  <c r="J90" i="11" a="1"/>
  <c r="J90" i="11" s="1"/>
  <c r="M90" i="11" a="1"/>
  <c r="M90" i="11" s="1"/>
  <c r="D90" i="11" a="1"/>
  <c r="D90" i="11" s="1"/>
  <c r="E90" i="11" a="1"/>
  <c r="E90" i="11" s="1"/>
  <c r="R90" i="11" a="1"/>
  <c r="R90" i="11" s="1"/>
  <c r="Q90" i="11" a="1"/>
  <c r="Q90" i="11" s="1"/>
  <c r="N90" i="11" a="1"/>
  <c r="N90" i="11" s="1"/>
  <c r="P90" i="11" a="1"/>
  <c r="P90" i="11" s="1"/>
  <c r="O90" i="11" a="1"/>
  <c r="O90" i="11" s="1"/>
  <c r="AB90" i="11" a="1"/>
  <c r="AB90" i="11" s="1"/>
  <c r="L90" i="11" a="1"/>
  <c r="L90" i="11" s="1"/>
  <c r="S90" i="11" a="1"/>
  <c r="S90" i="11" s="1"/>
  <c r="W855" i="11" a="1"/>
  <c r="W855" i="11" s="1"/>
  <c r="X855" i="11" s="1"/>
  <c r="K855" i="11" a="1"/>
  <c r="K855" i="11" s="1"/>
  <c r="I855" i="11" a="1"/>
  <c r="I855" i="11" s="1"/>
  <c r="V855" i="11" s="1"/>
  <c r="J855" i="11" a="1"/>
  <c r="J855" i="11" s="1"/>
  <c r="M855" i="11" a="1"/>
  <c r="M855" i="11" s="1"/>
  <c r="D855" i="11" a="1"/>
  <c r="D855" i="11" s="1"/>
  <c r="E855" i="11" a="1"/>
  <c r="E855" i="11" s="1"/>
  <c r="R855" i="11" a="1"/>
  <c r="R855" i="11" s="1"/>
  <c r="P855" i="11" a="1"/>
  <c r="P855" i="11" s="1"/>
  <c r="O855" i="11" a="1"/>
  <c r="O855" i="11" s="1"/>
  <c r="Q855" i="11" a="1"/>
  <c r="Q855" i="11" s="1"/>
  <c r="S855" i="11" a="1"/>
  <c r="S855" i="11" s="1"/>
  <c r="AB855" i="11" a="1"/>
  <c r="AB855" i="11" s="1"/>
  <c r="L855" i="11" a="1"/>
  <c r="L855" i="11" s="1"/>
  <c r="N855" i="11" a="1"/>
  <c r="N855" i="11" s="1"/>
  <c r="W624" i="11" a="1"/>
  <c r="W624" i="11" s="1"/>
  <c r="X624" i="11" s="1"/>
  <c r="K624" i="11" a="1"/>
  <c r="K624" i="11" s="1"/>
  <c r="I624" i="11" a="1"/>
  <c r="I624" i="11" s="1"/>
  <c r="V624" i="11" s="1"/>
  <c r="J624" i="11" a="1"/>
  <c r="J624" i="11" s="1"/>
  <c r="M624" i="11" a="1"/>
  <c r="M624" i="11" s="1"/>
  <c r="D624" i="11" a="1"/>
  <c r="D624" i="11" s="1"/>
  <c r="E624" i="11" a="1"/>
  <c r="E624" i="11" s="1"/>
  <c r="R624" i="11" a="1"/>
  <c r="R624" i="11" s="1"/>
  <c r="S624" i="11" a="1"/>
  <c r="S624" i="11" s="1"/>
  <c r="L624" i="11" a="1"/>
  <c r="L624" i="11" s="1"/>
  <c r="AB624" i="11" a="1"/>
  <c r="AB624" i="11" s="1"/>
  <c r="Q624" i="11" a="1"/>
  <c r="Q624" i="11" s="1"/>
  <c r="P624" i="11" a="1"/>
  <c r="P624" i="11" s="1"/>
  <c r="N624" i="11" a="1"/>
  <c r="N624" i="11" s="1"/>
  <c r="O624" i="11" a="1"/>
  <c r="O624" i="11" s="1"/>
  <c r="AB251" i="11" a="1"/>
  <c r="AB251" i="11" s="1"/>
  <c r="W251" i="11" a="1"/>
  <c r="W251" i="11" s="1"/>
  <c r="X251" i="11" s="1"/>
  <c r="K251" i="11" a="1"/>
  <c r="K251" i="11" s="1"/>
  <c r="I251" i="11" a="1"/>
  <c r="I251" i="11" s="1"/>
  <c r="V251" i="11" s="1"/>
  <c r="J251" i="11" a="1"/>
  <c r="J251" i="11" s="1"/>
  <c r="M251" i="11" a="1"/>
  <c r="M251" i="11" s="1"/>
  <c r="D251" i="11" a="1"/>
  <c r="D251" i="11" s="1"/>
  <c r="E251" i="11" a="1"/>
  <c r="E251" i="11" s="1"/>
  <c r="R251" i="11" a="1"/>
  <c r="R251" i="11" s="1"/>
  <c r="O251" i="11" a="1"/>
  <c r="O251" i="11" s="1"/>
  <c r="N251" i="11" a="1"/>
  <c r="N251" i="11" s="1"/>
  <c r="Q251" i="11" a="1"/>
  <c r="Q251" i="11" s="1"/>
  <c r="L251" i="11" a="1"/>
  <c r="L251" i="11" s="1"/>
  <c r="S251" i="11" a="1"/>
  <c r="S251" i="11" s="1"/>
  <c r="P251" i="11" a="1"/>
  <c r="P251" i="11" s="1"/>
  <c r="AB199" i="11" a="1"/>
  <c r="AB199" i="11" s="1"/>
  <c r="W199" i="11" a="1"/>
  <c r="W199" i="11" s="1"/>
  <c r="X199" i="11" s="1"/>
  <c r="K199" i="11" a="1"/>
  <c r="K199" i="11" s="1"/>
  <c r="I199" i="11" a="1"/>
  <c r="I199" i="11" s="1"/>
  <c r="V199" i="11" s="1"/>
  <c r="J199" i="11" a="1"/>
  <c r="J199" i="11" s="1"/>
  <c r="D199" i="11" a="1"/>
  <c r="D199" i="11" s="1"/>
  <c r="M199" i="11" a="1"/>
  <c r="M199" i="11" s="1"/>
  <c r="E199" i="11" a="1"/>
  <c r="E199" i="11" s="1"/>
  <c r="R199" i="11" a="1"/>
  <c r="R199" i="11" s="1"/>
  <c r="N199" i="11" a="1"/>
  <c r="N199" i="11" s="1"/>
  <c r="P199" i="11" a="1"/>
  <c r="P199" i="11" s="1"/>
  <c r="Q199" i="11" a="1"/>
  <c r="Q199" i="11" s="1"/>
  <c r="S199" i="11" a="1"/>
  <c r="S199" i="11" s="1"/>
  <c r="O199" i="11" a="1"/>
  <c r="O199" i="11" s="1"/>
  <c r="L199" i="11" a="1"/>
  <c r="L199" i="11" s="1"/>
  <c r="W498" i="11" a="1"/>
  <c r="W498" i="11" s="1"/>
  <c r="X498" i="11" s="1"/>
  <c r="K498" i="11" a="1"/>
  <c r="K498" i="11" s="1"/>
  <c r="I498" i="11" a="1"/>
  <c r="I498" i="11" s="1"/>
  <c r="V498" i="11" s="1"/>
  <c r="J498" i="11" a="1"/>
  <c r="J498" i="11" s="1"/>
  <c r="M498" i="11" a="1"/>
  <c r="M498" i="11" s="1"/>
  <c r="D498" i="11" a="1"/>
  <c r="D498" i="11" s="1"/>
  <c r="E498" i="11" a="1"/>
  <c r="E498" i="11" s="1"/>
  <c r="R498" i="11" a="1"/>
  <c r="R498" i="11" s="1"/>
  <c r="S498" i="11" a="1"/>
  <c r="S498" i="11" s="1"/>
  <c r="AB498" i="11" a="1"/>
  <c r="AB498" i="11" s="1"/>
  <c r="Q498" i="11" a="1"/>
  <c r="Q498" i="11" s="1"/>
  <c r="O498" i="11" a="1"/>
  <c r="O498" i="11" s="1"/>
  <c r="P498" i="11" a="1"/>
  <c r="P498" i="11" s="1"/>
  <c r="N498" i="11" a="1"/>
  <c r="N498" i="11" s="1"/>
  <c r="L498" i="11" a="1"/>
  <c r="L498" i="11" s="1"/>
  <c r="W180" i="11" a="1"/>
  <c r="W180" i="11" s="1"/>
  <c r="X180" i="11" s="1"/>
  <c r="AA181" i="11" a="1"/>
  <c r="AA181" i="11" s="1"/>
  <c r="AA182" i="11" s="1" a="1"/>
  <c r="AA182" i="11" s="1"/>
  <c r="K180" i="11" a="1"/>
  <c r="K180" i="11" s="1"/>
  <c r="I180" i="11" a="1"/>
  <c r="I180" i="11" s="1"/>
  <c r="V180" i="11" s="1"/>
  <c r="J180" i="11" a="1"/>
  <c r="J180" i="11" s="1"/>
  <c r="D180" i="11" a="1"/>
  <c r="D180" i="11" s="1"/>
  <c r="M180" i="11" a="1"/>
  <c r="M180" i="11" s="1"/>
  <c r="E180" i="11" a="1"/>
  <c r="E180" i="11" s="1"/>
  <c r="R180" i="11" a="1"/>
  <c r="R180" i="11" s="1"/>
  <c r="AB180" i="11" a="1"/>
  <c r="AB180" i="11" s="1"/>
  <c r="Q180" i="11" a="1"/>
  <c r="Q180" i="11" s="1"/>
  <c r="S180" i="11" a="1"/>
  <c r="S180" i="11" s="1"/>
  <c r="N180" i="11" a="1"/>
  <c r="N180" i="11" s="1"/>
  <c r="O180" i="11" a="1"/>
  <c r="O180" i="11" s="1"/>
  <c r="L180" i="11" a="1"/>
  <c r="L180" i="11" s="1"/>
  <c r="P180" i="11" a="1"/>
  <c r="P180" i="11" s="1"/>
  <c r="AA481" i="11" a="1"/>
  <c r="AA481" i="11" s="1"/>
  <c r="W480" i="11" a="1"/>
  <c r="W480" i="11" s="1"/>
  <c r="X480" i="11" s="1"/>
  <c r="K480" i="11" a="1"/>
  <c r="K480" i="11" s="1"/>
  <c r="I480" i="11" a="1"/>
  <c r="I480" i="11" s="1"/>
  <c r="V480" i="11" s="1"/>
  <c r="J480" i="11" a="1"/>
  <c r="J480" i="11" s="1"/>
  <c r="M480" i="11" a="1"/>
  <c r="M480" i="11" s="1"/>
  <c r="D480" i="11" a="1"/>
  <c r="D480" i="11" s="1"/>
  <c r="E480" i="11" a="1"/>
  <c r="E480" i="11" s="1"/>
  <c r="R480" i="11" a="1"/>
  <c r="R480" i="11" s="1"/>
  <c r="L480" i="11" a="1"/>
  <c r="L480" i="11" s="1"/>
  <c r="Q480" i="11" a="1"/>
  <c r="Q480" i="11" s="1"/>
  <c r="AB480" i="11" a="1"/>
  <c r="AB480" i="11" s="1"/>
  <c r="N480" i="11" a="1"/>
  <c r="N480" i="11" s="1"/>
  <c r="S480" i="11" a="1"/>
  <c r="S480" i="11" s="1"/>
  <c r="P480" i="11" a="1"/>
  <c r="P480" i="11" s="1"/>
  <c r="O480" i="11" a="1"/>
  <c r="O480" i="11" s="1"/>
  <c r="W573" i="11" a="1"/>
  <c r="W573" i="11" s="1"/>
  <c r="X573" i="11" s="1"/>
  <c r="K573" i="11" a="1"/>
  <c r="K573" i="11" s="1"/>
  <c r="I573" i="11" a="1"/>
  <c r="I573" i="11" s="1"/>
  <c r="V573" i="11" s="1"/>
  <c r="J573" i="11" a="1"/>
  <c r="J573" i="11" s="1"/>
  <c r="M573" i="11" a="1"/>
  <c r="M573" i="11" s="1"/>
  <c r="D573" i="11" a="1"/>
  <c r="D573" i="11" s="1"/>
  <c r="E573" i="11" a="1"/>
  <c r="E573" i="11" s="1"/>
  <c r="R573" i="11" a="1"/>
  <c r="R573" i="11" s="1"/>
  <c r="N573" i="11" a="1"/>
  <c r="N573" i="11" s="1"/>
  <c r="P573" i="11" a="1"/>
  <c r="P573" i="11" s="1"/>
  <c r="AB573" i="11" a="1"/>
  <c r="AB573" i="11" s="1"/>
  <c r="L573" i="11" a="1"/>
  <c r="L573" i="11" s="1"/>
  <c r="S573" i="11" a="1"/>
  <c r="S573" i="11" s="1"/>
  <c r="Q573" i="11" a="1"/>
  <c r="Q573" i="11" s="1"/>
  <c r="O573" i="11" a="1"/>
  <c r="O573" i="11" s="1"/>
  <c r="W551" i="11" a="1"/>
  <c r="W551" i="11" s="1"/>
  <c r="X551" i="11" s="1"/>
  <c r="K551" i="11" a="1"/>
  <c r="K551" i="11" s="1"/>
  <c r="I551" i="11" a="1"/>
  <c r="I551" i="11" s="1"/>
  <c r="V551" i="11" s="1"/>
  <c r="J551" i="11" a="1"/>
  <c r="J551" i="11" s="1"/>
  <c r="M551" i="11" a="1"/>
  <c r="M551" i="11" s="1"/>
  <c r="D551" i="11" a="1"/>
  <c r="D551" i="11" s="1"/>
  <c r="E551" i="11" a="1"/>
  <c r="E551" i="11" s="1"/>
  <c r="R551" i="11" a="1"/>
  <c r="R551" i="11" s="1"/>
  <c r="Q551" i="11" a="1"/>
  <c r="Q551" i="11" s="1"/>
  <c r="L551" i="11" a="1"/>
  <c r="L551" i="11" s="1"/>
  <c r="N551" i="11" a="1"/>
  <c r="N551" i="11" s="1"/>
  <c r="O551" i="11" a="1"/>
  <c r="O551" i="11" s="1"/>
  <c r="P551" i="11" a="1"/>
  <c r="P551" i="11" s="1"/>
  <c r="AB551" i="11" a="1"/>
  <c r="AB551" i="11" s="1"/>
  <c r="S551" i="11" a="1"/>
  <c r="S551" i="11" s="1"/>
  <c r="W985" i="11" a="1"/>
  <c r="W985" i="11" s="1"/>
  <c r="X985" i="11" s="1"/>
  <c r="K985" i="11" a="1"/>
  <c r="K985" i="11" s="1"/>
  <c r="I985" i="11" a="1"/>
  <c r="I985" i="11" s="1"/>
  <c r="V985" i="11" s="1"/>
  <c r="J985" i="11" a="1"/>
  <c r="J985" i="11" s="1"/>
  <c r="M985" i="11" a="1"/>
  <c r="M985" i="11" s="1"/>
  <c r="D985" i="11" a="1"/>
  <c r="D985" i="11" s="1"/>
  <c r="E985" i="11" a="1"/>
  <c r="E985" i="11" s="1"/>
  <c r="R985" i="11" a="1"/>
  <c r="R985" i="11" s="1"/>
  <c r="S985" i="11" a="1"/>
  <c r="S985" i="11" s="1"/>
  <c r="N985" i="11" a="1"/>
  <c r="N985" i="11" s="1"/>
  <c r="O985" i="11" a="1"/>
  <c r="O985" i="11" s="1"/>
  <c r="L985" i="11" a="1"/>
  <c r="L985" i="11" s="1"/>
  <c r="AB985" i="11" a="1"/>
  <c r="AB985" i="11" s="1"/>
  <c r="P985" i="11" a="1"/>
  <c r="P985" i="11" s="1"/>
  <c r="Q985" i="11" a="1"/>
  <c r="Q985" i="11" s="1"/>
  <c r="W981" i="11" a="1"/>
  <c r="W981" i="11" s="1"/>
  <c r="X981" i="11" s="1"/>
  <c r="K981" i="11" a="1"/>
  <c r="K981" i="11" s="1"/>
  <c r="I981" i="11" a="1"/>
  <c r="I981" i="11" s="1"/>
  <c r="V981" i="11" s="1"/>
  <c r="J981" i="11" a="1"/>
  <c r="J981" i="11" s="1"/>
  <c r="M981" i="11" a="1"/>
  <c r="M981" i="11" s="1"/>
  <c r="D981" i="11" a="1"/>
  <c r="D981" i="11" s="1"/>
  <c r="E981" i="11" a="1"/>
  <c r="E981" i="11" s="1"/>
  <c r="R981" i="11" a="1"/>
  <c r="R981" i="11" s="1"/>
  <c r="Q981" i="11" a="1"/>
  <c r="Q981" i="11" s="1"/>
  <c r="P981" i="11" a="1"/>
  <c r="P981" i="11" s="1"/>
  <c r="L981" i="11" a="1"/>
  <c r="L981" i="11" s="1"/>
  <c r="O981" i="11" a="1"/>
  <c r="O981" i="11" s="1"/>
  <c r="N981" i="11" a="1"/>
  <c r="N981" i="11" s="1"/>
  <c r="AB981" i="11" a="1"/>
  <c r="AB981" i="11" s="1"/>
  <c r="S981" i="11" a="1"/>
  <c r="S981" i="11" s="1"/>
  <c r="W111" i="11" a="1"/>
  <c r="W111" i="11" s="1"/>
  <c r="X111" i="11" s="1"/>
  <c r="AB111" i="11" a="1"/>
  <c r="AB111" i="11" s="1"/>
  <c r="K111" i="11" a="1"/>
  <c r="K111" i="11" s="1"/>
  <c r="I111" i="11" a="1"/>
  <c r="I111" i="11" s="1"/>
  <c r="V111" i="11" s="1"/>
  <c r="J111" i="11" a="1"/>
  <c r="J111" i="11" s="1"/>
  <c r="M111" i="11" a="1"/>
  <c r="M111" i="11" s="1"/>
  <c r="D111" i="11" a="1"/>
  <c r="D111" i="11" s="1"/>
  <c r="E111" i="11" a="1"/>
  <c r="E111" i="11" s="1"/>
  <c r="R111" i="11" a="1"/>
  <c r="R111" i="11" s="1"/>
  <c r="O111" i="11" a="1"/>
  <c r="O111" i="11" s="1"/>
  <c r="L111" i="11" a="1"/>
  <c r="L111" i="11" s="1"/>
  <c r="S111" i="11" a="1"/>
  <c r="S111" i="11" s="1"/>
  <c r="N111" i="11" a="1"/>
  <c r="N111" i="11" s="1"/>
  <c r="Q111" i="11" a="1"/>
  <c r="Q111" i="11" s="1"/>
  <c r="P111" i="11" a="1"/>
  <c r="P111" i="11" s="1"/>
  <c r="W711" i="11" a="1"/>
  <c r="W711" i="11" s="1"/>
  <c r="X711" i="11" s="1"/>
  <c r="K711" i="11" a="1"/>
  <c r="K711" i="11" s="1"/>
  <c r="I711" i="11" a="1"/>
  <c r="I711" i="11" s="1"/>
  <c r="V711" i="11" s="1"/>
  <c r="J711" i="11" a="1"/>
  <c r="J711" i="11" s="1"/>
  <c r="M711" i="11" a="1"/>
  <c r="M711" i="11" s="1"/>
  <c r="D711" i="11" a="1"/>
  <c r="D711" i="11" s="1"/>
  <c r="E711" i="11" a="1"/>
  <c r="E711" i="11" s="1"/>
  <c r="R711" i="11" a="1"/>
  <c r="R711" i="11" s="1"/>
  <c r="AB711" i="11" a="1"/>
  <c r="AB711" i="11" s="1"/>
  <c r="P711" i="11" a="1"/>
  <c r="P711" i="11" s="1"/>
  <c r="O711" i="11" a="1"/>
  <c r="O711" i="11" s="1"/>
  <c r="L711" i="11" a="1"/>
  <c r="L711" i="11" s="1"/>
  <c r="N711" i="11" a="1"/>
  <c r="N711" i="11" s="1"/>
  <c r="Q711" i="11" a="1"/>
  <c r="Q711" i="11" s="1"/>
  <c r="S711" i="11" a="1"/>
  <c r="S711" i="11" s="1"/>
  <c r="AB473" i="11" a="1"/>
  <c r="AB473" i="11" s="1"/>
  <c r="W473" i="11" a="1"/>
  <c r="W473" i="11" s="1"/>
  <c r="X473" i="11" s="1"/>
  <c r="K473" i="11" a="1"/>
  <c r="K473" i="11" s="1"/>
  <c r="I473" i="11" a="1"/>
  <c r="I473" i="11" s="1"/>
  <c r="V473" i="11" s="1"/>
  <c r="J473" i="11" a="1"/>
  <c r="J473" i="11" s="1"/>
  <c r="M473" i="11" a="1"/>
  <c r="M473" i="11" s="1"/>
  <c r="D473" i="11" a="1"/>
  <c r="D473" i="11" s="1"/>
  <c r="E473" i="11" a="1"/>
  <c r="E473" i="11" s="1"/>
  <c r="R473" i="11" a="1"/>
  <c r="R473" i="11" s="1"/>
  <c r="P473" i="11" a="1"/>
  <c r="P473" i="11" s="1"/>
  <c r="N473" i="11" a="1"/>
  <c r="N473" i="11" s="1"/>
  <c r="S473" i="11" a="1"/>
  <c r="S473" i="11" s="1"/>
  <c r="L473" i="11" a="1"/>
  <c r="L473" i="11" s="1"/>
  <c r="Q473" i="11" a="1"/>
  <c r="Q473" i="11" s="1"/>
  <c r="O473" i="11" a="1"/>
  <c r="O473" i="11" s="1"/>
  <c r="W308" i="11" a="1"/>
  <c r="W308" i="11" s="1"/>
  <c r="X308" i="11" s="1"/>
  <c r="AA309" i="11" a="1"/>
  <c r="AA309" i="11" s="1"/>
  <c r="AA310" i="11" s="1" a="1"/>
  <c r="AA310" i="11" s="1"/>
  <c r="K308" i="11" a="1"/>
  <c r="K308" i="11" s="1"/>
  <c r="I308" i="11" a="1"/>
  <c r="I308" i="11" s="1"/>
  <c r="V308" i="11" s="1"/>
  <c r="J308" i="11" a="1"/>
  <c r="J308" i="11" s="1"/>
  <c r="M308" i="11" a="1"/>
  <c r="M308" i="11" s="1"/>
  <c r="D308" i="11" a="1"/>
  <c r="D308" i="11" s="1"/>
  <c r="E308" i="11" a="1"/>
  <c r="E308" i="11" s="1"/>
  <c r="R308" i="11" a="1"/>
  <c r="R308" i="11" s="1"/>
  <c r="O308" i="11" a="1"/>
  <c r="O308" i="11" s="1"/>
  <c r="N308" i="11" a="1"/>
  <c r="N308" i="11" s="1"/>
  <c r="Q308" i="11" a="1"/>
  <c r="Q308" i="11" s="1"/>
  <c r="P308" i="11" a="1"/>
  <c r="P308" i="11" s="1"/>
  <c r="L308" i="11" a="1"/>
  <c r="L308" i="11" s="1"/>
  <c r="S308" i="11" a="1"/>
  <c r="S308" i="11" s="1"/>
  <c r="AB308" i="11" a="1"/>
  <c r="AB308" i="11" s="1"/>
  <c r="AA315" i="11" a="1"/>
  <c r="AA315" i="11" s="1"/>
  <c r="AA316" i="11" s="1" a="1"/>
  <c r="AA316" i="11" s="1"/>
  <c r="W314" i="11" a="1"/>
  <c r="W314" i="11" s="1"/>
  <c r="X314" i="11" s="1"/>
  <c r="K314" i="11" a="1"/>
  <c r="K314" i="11" s="1"/>
  <c r="I314" i="11" a="1"/>
  <c r="I314" i="11" s="1"/>
  <c r="V314" i="11" s="1"/>
  <c r="J314" i="11" a="1"/>
  <c r="J314" i="11" s="1"/>
  <c r="M314" i="11" a="1"/>
  <c r="M314" i="11" s="1"/>
  <c r="D314" i="11" a="1"/>
  <c r="D314" i="11" s="1"/>
  <c r="E314" i="11" a="1"/>
  <c r="E314" i="11" s="1"/>
  <c r="R314" i="11" a="1"/>
  <c r="R314" i="11" s="1"/>
  <c r="AB314" i="11" a="1"/>
  <c r="AB314" i="11" s="1"/>
  <c r="Q314" i="11" a="1"/>
  <c r="Q314" i="11" s="1"/>
  <c r="L314" i="11" a="1"/>
  <c r="L314" i="11" s="1"/>
  <c r="P314" i="11" a="1"/>
  <c r="P314" i="11" s="1"/>
  <c r="S314" i="11" a="1"/>
  <c r="S314" i="11" s="1"/>
  <c r="N314" i="11" a="1"/>
  <c r="N314" i="11" s="1"/>
  <c r="O314" i="11" a="1"/>
  <c r="O314" i="11" s="1"/>
  <c r="W665" i="11" a="1"/>
  <c r="W665" i="11" s="1"/>
  <c r="X665" i="11" s="1"/>
  <c r="K665" i="11" a="1"/>
  <c r="K665" i="11" s="1"/>
  <c r="I665" i="11" a="1"/>
  <c r="I665" i="11" s="1"/>
  <c r="V665" i="11" s="1"/>
  <c r="J665" i="11" a="1"/>
  <c r="J665" i="11" s="1"/>
  <c r="M665" i="11" a="1"/>
  <c r="M665" i="11" s="1"/>
  <c r="D665" i="11" a="1"/>
  <c r="D665" i="11" s="1"/>
  <c r="E665" i="11" a="1"/>
  <c r="E665" i="11" s="1"/>
  <c r="R665" i="11" a="1"/>
  <c r="R665" i="11" s="1"/>
  <c r="S665" i="11" a="1"/>
  <c r="S665" i="11" s="1"/>
  <c r="AB665" i="11" a="1"/>
  <c r="AB665" i="11" s="1"/>
  <c r="L665" i="11" a="1"/>
  <c r="L665" i="11" s="1"/>
  <c r="Q665" i="11" a="1"/>
  <c r="Q665" i="11" s="1"/>
  <c r="O665" i="11" a="1"/>
  <c r="O665" i="11" s="1"/>
  <c r="N665" i="11" a="1"/>
  <c r="N665" i="11" s="1"/>
  <c r="P665" i="11" a="1"/>
  <c r="P665" i="11" s="1"/>
  <c r="W739" i="11" a="1"/>
  <c r="W739" i="11" s="1"/>
  <c r="X739" i="11" s="1"/>
  <c r="K739" i="11" a="1"/>
  <c r="K739" i="11" s="1"/>
  <c r="I739" i="11" a="1"/>
  <c r="I739" i="11" s="1"/>
  <c r="V739" i="11" s="1"/>
  <c r="J739" i="11" a="1"/>
  <c r="J739" i="11" s="1"/>
  <c r="M739" i="11" a="1"/>
  <c r="M739" i="11" s="1"/>
  <c r="D739" i="11" a="1"/>
  <c r="D739" i="11" s="1"/>
  <c r="E739" i="11" a="1"/>
  <c r="E739" i="11" s="1"/>
  <c r="R739" i="11" a="1"/>
  <c r="R739" i="11" s="1"/>
  <c r="N739" i="11" a="1"/>
  <c r="N739" i="11" s="1"/>
  <c r="S739" i="11" a="1"/>
  <c r="S739" i="11" s="1"/>
  <c r="O739" i="11" a="1"/>
  <c r="O739" i="11" s="1"/>
  <c r="Q739" i="11" a="1"/>
  <c r="Q739" i="11" s="1"/>
  <c r="L739" i="11" a="1"/>
  <c r="L739" i="11" s="1"/>
  <c r="P739" i="11" a="1"/>
  <c r="P739" i="11" s="1"/>
  <c r="AB739" i="11" a="1"/>
  <c r="AB739" i="11" s="1"/>
  <c r="W628" i="11" a="1"/>
  <c r="W628" i="11" s="1"/>
  <c r="X628" i="11" s="1"/>
  <c r="K628" i="11" a="1"/>
  <c r="K628" i="11" s="1"/>
  <c r="I628" i="11" a="1"/>
  <c r="I628" i="11" s="1"/>
  <c r="V628" i="11" s="1"/>
  <c r="J628" i="11" a="1"/>
  <c r="J628" i="11" s="1"/>
  <c r="M628" i="11" a="1"/>
  <c r="M628" i="11" s="1"/>
  <c r="D628" i="11" a="1"/>
  <c r="D628" i="11" s="1"/>
  <c r="E628" i="11" a="1"/>
  <c r="E628" i="11" s="1"/>
  <c r="R628" i="11" a="1"/>
  <c r="R628" i="11" s="1"/>
  <c r="P628" i="11" a="1"/>
  <c r="P628" i="11" s="1"/>
  <c r="S628" i="11" a="1"/>
  <c r="S628" i="11" s="1"/>
  <c r="AB628" i="11" a="1"/>
  <c r="AB628" i="11" s="1"/>
  <c r="L628" i="11" a="1"/>
  <c r="L628" i="11" s="1"/>
  <c r="O628" i="11" a="1"/>
  <c r="O628" i="11" s="1"/>
  <c r="Q628" i="11" a="1"/>
  <c r="Q628" i="11" s="1"/>
  <c r="N628" i="11" a="1"/>
  <c r="N628" i="11" s="1"/>
  <c r="AB477" i="11" a="1"/>
  <c r="AB477" i="11" s="1"/>
  <c r="W477" i="11" a="1"/>
  <c r="W477" i="11" s="1"/>
  <c r="X477" i="11" s="1"/>
  <c r="K477" i="11" a="1"/>
  <c r="K477" i="11" s="1"/>
  <c r="I477" i="11" a="1"/>
  <c r="I477" i="11" s="1"/>
  <c r="V477" i="11" s="1"/>
  <c r="M477" i="11" a="1"/>
  <c r="M477" i="11" s="1"/>
  <c r="D477" i="11" a="1"/>
  <c r="D477" i="11" s="1"/>
  <c r="J477" i="11" a="1"/>
  <c r="J477" i="11" s="1"/>
  <c r="E477" i="11" a="1"/>
  <c r="E477" i="11" s="1"/>
  <c r="R477" i="11" a="1"/>
  <c r="R477" i="11" s="1"/>
  <c r="Q477" i="11" a="1"/>
  <c r="Q477" i="11" s="1"/>
  <c r="O477" i="11" a="1"/>
  <c r="O477" i="11" s="1"/>
  <c r="N477" i="11" a="1"/>
  <c r="N477" i="11" s="1"/>
  <c r="P477" i="11" a="1"/>
  <c r="P477" i="11" s="1"/>
  <c r="S477" i="11" a="1"/>
  <c r="S477" i="11" s="1"/>
  <c r="L477" i="11" a="1"/>
  <c r="L477" i="11" s="1"/>
  <c r="W710" i="11" a="1"/>
  <c r="W710" i="11" s="1"/>
  <c r="X710" i="11" s="1"/>
  <c r="K710" i="11" a="1"/>
  <c r="K710" i="11" s="1"/>
  <c r="I710" i="11" a="1"/>
  <c r="I710" i="11" s="1"/>
  <c r="V710" i="11" s="1"/>
  <c r="J710" i="11" a="1"/>
  <c r="J710" i="11" s="1"/>
  <c r="M710" i="11" a="1"/>
  <c r="M710" i="11" s="1"/>
  <c r="D710" i="11" a="1"/>
  <c r="D710" i="11" s="1"/>
  <c r="E710" i="11" a="1"/>
  <c r="E710" i="11" s="1"/>
  <c r="R710" i="11" a="1"/>
  <c r="R710" i="11" s="1"/>
  <c r="S710" i="11" a="1"/>
  <c r="S710" i="11" s="1"/>
  <c r="O710" i="11" a="1"/>
  <c r="O710" i="11" s="1"/>
  <c r="L710" i="11" a="1"/>
  <c r="L710" i="11" s="1"/>
  <c r="Q710" i="11" a="1"/>
  <c r="Q710" i="11" s="1"/>
  <c r="P710" i="11" a="1"/>
  <c r="P710" i="11" s="1"/>
  <c r="AB710" i="11" a="1"/>
  <c r="AB710" i="11" s="1"/>
  <c r="N710" i="11" a="1"/>
  <c r="N710" i="11" s="1"/>
  <c r="W379" i="11" a="1"/>
  <c r="W379" i="11" s="1"/>
  <c r="X379" i="11" s="1"/>
  <c r="K379" i="11" a="1"/>
  <c r="K379" i="11" s="1"/>
  <c r="I379" i="11" a="1"/>
  <c r="I379" i="11" s="1"/>
  <c r="V379" i="11" s="1"/>
  <c r="J379" i="11" a="1"/>
  <c r="J379" i="11" s="1"/>
  <c r="M379" i="11" a="1"/>
  <c r="M379" i="11" s="1"/>
  <c r="D379" i="11" a="1"/>
  <c r="D379" i="11" s="1"/>
  <c r="E379" i="11" a="1"/>
  <c r="E379" i="11" s="1"/>
  <c r="R379" i="11" a="1"/>
  <c r="R379" i="11" s="1"/>
  <c r="AB379" i="11" a="1"/>
  <c r="AB379" i="11" s="1"/>
  <c r="Q379" i="11" a="1"/>
  <c r="Q379" i="11" s="1"/>
  <c r="O379" i="11" a="1"/>
  <c r="O379" i="11" s="1"/>
  <c r="P379" i="11" a="1"/>
  <c r="P379" i="11" s="1"/>
  <c r="L379" i="11" a="1"/>
  <c r="L379" i="11" s="1"/>
  <c r="N379" i="11" a="1"/>
  <c r="N379" i="11" s="1"/>
  <c r="S379" i="11" a="1"/>
  <c r="S379" i="11" s="1"/>
  <c r="AB301" i="11" a="1"/>
  <c r="AB301" i="11" s="1"/>
  <c r="W301" i="11" a="1"/>
  <c r="W301" i="11" s="1"/>
  <c r="X301" i="11" s="1"/>
  <c r="K301" i="11" a="1"/>
  <c r="K301" i="11" s="1"/>
  <c r="I301" i="11" a="1"/>
  <c r="I301" i="11" s="1"/>
  <c r="V301" i="11" s="1"/>
  <c r="M301" i="11" a="1"/>
  <c r="M301" i="11" s="1"/>
  <c r="D301" i="11" a="1"/>
  <c r="D301" i="11" s="1"/>
  <c r="J301" i="11" a="1"/>
  <c r="J301" i="11" s="1"/>
  <c r="E301" i="11" a="1"/>
  <c r="E301" i="11" s="1"/>
  <c r="R301" i="11" a="1"/>
  <c r="R301" i="11" s="1"/>
  <c r="N301" i="11" a="1"/>
  <c r="N301" i="11" s="1"/>
  <c r="Q301" i="11" a="1"/>
  <c r="Q301" i="11" s="1"/>
  <c r="P301" i="11" a="1"/>
  <c r="P301" i="11" s="1"/>
  <c r="O301" i="11" a="1"/>
  <c r="O301" i="11" s="1"/>
  <c r="L301" i="11" a="1"/>
  <c r="L301" i="11" s="1"/>
  <c r="S301" i="11" a="1"/>
  <c r="S301" i="11" s="1"/>
  <c r="AB469" i="11" a="1"/>
  <c r="AB469" i="11" s="1"/>
  <c r="W469" i="11" a="1"/>
  <c r="W469" i="11" s="1"/>
  <c r="X469" i="11" s="1"/>
  <c r="K469" i="11" a="1"/>
  <c r="K469" i="11" s="1"/>
  <c r="I469" i="11" a="1"/>
  <c r="I469" i="11" s="1"/>
  <c r="V469" i="11" s="1"/>
  <c r="J469" i="11" a="1"/>
  <c r="J469" i="11" s="1"/>
  <c r="M469" i="11" a="1"/>
  <c r="M469" i="11" s="1"/>
  <c r="D469" i="11" a="1"/>
  <c r="D469" i="11" s="1"/>
  <c r="E469" i="11" a="1"/>
  <c r="E469" i="11" s="1"/>
  <c r="R469" i="11" a="1"/>
  <c r="R469" i="11" s="1"/>
  <c r="L469" i="11" a="1"/>
  <c r="L469" i="11" s="1"/>
  <c r="Q469" i="11" a="1"/>
  <c r="Q469" i="11" s="1"/>
  <c r="P469" i="11" a="1"/>
  <c r="P469" i="11" s="1"/>
  <c r="N469" i="11" a="1"/>
  <c r="N469" i="11" s="1"/>
  <c r="O469" i="11" a="1"/>
  <c r="O469" i="11" s="1"/>
  <c r="S469" i="11" a="1"/>
  <c r="S469" i="11" s="1"/>
  <c r="W367" i="11" a="1"/>
  <c r="W367" i="11" s="1"/>
  <c r="X367" i="11" s="1"/>
  <c r="K367" i="11" a="1"/>
  <c r="K367" i="11" s="1"/>
  <c r="I367" i="11" a="1"/>
  <c r="I367" i="11" s="1"/>
  <c r="V367" i="11" s="1"/>
  <c r="J367" i="11" a="1"/>
  <c r="J367" i="11" s="1"/>
  <c r="M367" i="11" a="1"/>
  <c r="M367" i="11" s="1"/>
  <c r="D367" i="11" a="1"/>
  <c r="D367" i="11" s="1"/>
  <c r="E367" i="11" a="1"/>
  <c r="E367" i="11" s="1"/>
  <c r="R367" i="11" a="1"/>
  <c r="R367" i="11" s="1"/>
  <c r="N367" i="11" a="1"/>
  <c r="N367" i="11" s="1"/>
  <c r="AB367" i="11" a="1"/>
  <c r="AB367" i="11" s="1"/>
  <c r="Q367" i="11" a="1"/>
  <c r="Q367" i="11" s="1"/>
  <c r="L367" i="11" a="1"/>
  <c r="L367" i="11" s="1"/>
  <c r="O367" i="11" a="1"/>
  <c r="O367" i="11" s="1"/>
  <c r="P367" i="11" a="1"/>
  <c r="P367" i="11" s="1"/>
  <c r="S367" i="11" a="1"/>
  <c r="S367" i="11" s="1"/>
  <c r="W543" i="11" a="1"/>
  <c r="W543" i="11" s="1"/>
  <c r="X543" i="11" s="1"/>
  <c r="K543" i="11" a="1"/>
  <c r="K543" i="11" s="1"/>
  <c r="I543" i="11" a="1"/>
  <c r="I543" i="11" s="1"/>
  <c r="V543" i="11" s="1"/>
  <c r="J543" i="11" a="1"/>
  <c r="J543" i="11" s="1"/>
  <c r="M543" i="11" a="1"/>
  <c r="M543" i="11" s="1"/>
  <c r="D543" i="11" a="1"/>
  <c r="D543" i="11" s="1"/>
  <c r="E543" i="11" a="1"/>
  <c r="E543" i="11" s="1"/>
  <c r="R543" i="11" a="1"/>
  <c r="R543" i="11" s="1"/>
  <c r="L543" i="11" a="1"/>
  <c r="L543" i="11" s="1"/>
  <c r="AB543" i="11" a="1"/>
  <c r="AB543" i="11" s="1"/>
  <c r="N543" i="11" a="1"/>
  <c r="N543" i="11" s="1"/>
  <c r="Q543" i="11" a="1"/>
  <c r="Q543" i="11" s="1"/>
  <c r="O543" i="11" a="1"/>
  <c r="O543" i="11" s="1"/>
  <c r="P543" i="11" a="1"/>
  <c r="P543" i="11" s="1"/>
  <c r="S543" i="11" a="1"/>
  <c r="S543" i="11" s="1"/>
  <c r="AA55" i="11" a="1"/>
  <c r="AA55" i="11" s="1"/>
  <c r="W54" i="11" a="1"/>
  <c r="W54" i="11" s="1"/>
  <c r="X54" i="11" s="1"/>
  <c r="K54" i="11" a="1"/>
  <c r="K54" i="11" s="1"/>
  <c r="I54" i="11" a="1"/>
  <c r="I54" i="11" s="1"/>
  <c r="V54" i="11" s="1"/>
  <c r="J54" i="11" a="1"/>
  <c r="J54" i="11" s="1"/>
  <c r="M54" i="11" a="1"/>
  <c r="M54" i="11" s="1"/>
  <c r="D54" i="11" a="1"/>
  <c r="D54" i="11" s="1"/>
  <c r="E54" i="11" a="1"/>
  <c r="E54" i="11" s="1"/>
  <c r="R54" i="11" a="1"/>
  <c r="R54" i="11" s="1"/>
  <c r="N54" i="11" a="1"/>
  <c r="N54" i="11" s="1"/>
  <c r="S54" i="11" a="1"/>
  <c r="S54" i="11" s="1"/>
  <c r="P54" i="11" a="1"/>
  <c r="P54" i="11" s="1"/>
  <c r="L54" i="11" a="1"/>
  <c r="L54" i="11" s="1"/>
  <c r="AB54" i="11" a="1"/>
  <c r="AB54" i="11" s="1"/>
  <c r="Q54" i="11" a="1"/>
  <c r="Q54" i="11" s="1"/>
  <c r="O54" i="11" a="1"/>
  <c r="O54" i="11" s="1"/>
  <c r="W682" i="11" a="1"/>
  <c r="W682" i="11" s="1"/>
  <c r="X682" i="11" s="1"/>
  <c r="K682" i="11" a="1"/>
  <c r="K682" i="11" s="1"/>
  <c r="I682" i="11" a="1"/>
  <c r="I682" i="11" s="1"/>
  <c r="V682" i="11" s="1"/>
  <c r="J682" i="11" a="1"/>
  <c r="J682" i="11" s="1"/>
  <c r="M682" i="11" a="1"/>
  <c r="M682" i="11" s="1"/>
  <c r="D682" i="11" a="1"/>
  <c r="D682" i="11" s="1"/>
  <c r="E682" i="11" a="1"/>
  <c r="E682" i="11" s="1"/>
  <c r="R682" i="11" a="1"/>
  <c r="R682" i="11" s="1"/>
  <c r="O682" i="11" a="1"/>
  <c r="O682" i="11" s="1"/>
  <c r="AB682" i="11" a="1"/>
  <c r="AB682" i="11" s="1"/>
  <c r="P682" i="11" a="1"/>
  <c r="P682" i="11" s="1"/>
  <c r="Q682" i="11" a="1"/>
  <c r="Q682" i="11" s="1"/>
  <c r="S682" i="11" a="1"/>
  <c r="S682" i="11" s="1"/>
  <c r="N682" i="11" a="1"/>
  <c r="N682" i="11" s="1"/>
  <c r="L682" i="11" a="1"/>
  <c r="L682" i="11" s="1"/>
  <c r="W508" i="11" a="1"/>
  <c r="W508" i="11" s="1"/>
  <c r="X508" i="11" s="1"/>
  <c r="K508" i="11" a="1"/>
  <c r="K508" i="11" s="1"/>
  <c r="I508" i="11" a="1"/>
  <c r="I508" i="11" s="1"/>
  <c r="V508" i="11" s="1"/>
  <c r="J508" i="11" a="1"/>
  <c r="J508" i="11" s="1"/>
  <c r="M508" i="11" a="1"/>
  <c r="M508" i="11" s="1"/>
  <c r="D508" i="11" a="1"/>
  <c r="D508" i="11" s="1"/>
  <c r="E508" i="11" a="1"/>
  <c r="E508" i="11" s="1"/>
  <c r="R508" i="11" a="1"/>
  <c r="R508" i="11" s="1"/>
  <c r="L508" i="11" a="1"/>
  <c r="L508" i="11" s="1"/>
  <c r="AB508" i="11" a="1"/>
  <c r="AB508" i="11" s="1"/>
  <c r="S508" i="11" a="1"/>
  <c r="S508" i="11" s="1"/>
  <c r="P508" i="11" a="1"/>
  <c r="P508" i="11" s="1"/>
  <c r="O508" i="11" a="1"/>
  <c r="O508" i="11" s="1"/>
  <c r="Q508" i="11" a="1"/>
  <c r="Q508" i="11" s="1"/>
  <c r="N508" i="11" a="1"/>
  <c r="N508" i="11" s="1"/>
  <c r="W880" i="11" a="1"/>
  <c r="W880" i="11" s="1"/>
  <c r="X880" i="11" s="1"/>
  <c r="K880" i="11" a="1"/>
  <c r="K880" i="11" s="1"/>
  <c r="I880" i="11" a="1"/>
  <c r="I880" i="11" s="1"/>
  <c r="V880" i="11" s="1"/>
  <c r="J880" i="11" a="1"/>
  <c r="J880" i="11" s="1"/>
  <c r="M880" i="11" a="1"/>
  <c r="M880" i="11" s="1"/>
  <c r="D880" i="11" a="1"/>
  <c r="D880" i="11" s="1"/>
  <c r="E880" i="11" a="1"/>
  <c r="E880" i="11" s="1"/>
  <c r="R880" i="11" a="1"/>
  <c r="R880" i="11" s="1"/>
  <c r="N880" i="11" a="1"/>
  <c r="N880" i="11" s="1"/>
  <c r="S880" i="11" a="1"/>
  <c r="S880" i="11" s="1"/>
  <c r="L880" i="11" a="1"/>
  <c r="L880" i="11" s="1"/>
  <c r="P880" i="11" a="1"/>
  <c r="P880" i="11" s="1"/>
  <c r="O880" i="11" a="1"/>
  <c r="O880" i="11" s="1"/>
  <c r="Q880" i="11" a="1"/>
  <c r="Q880" i="11" s="1"/>
  <c r="AB880" i="11" a="1"/>
  <c r="AB880" i="11" s="1"/>
  <c r="AB211" i="11" a="1"/>
  <c r="AB211" i="11" s="1"/>
  <c r="W211" i="11" a="1"/>
  <c r="W211" i="11" s="1"/>
  <c r="X211" i="11" s="1"/>
  <c r="K211" i="11" a="1"/>
  <c r="K211" i="11" s="1"/>
  <c r="I211" i="11" a="1"/>
  <c r="I211" i="11" s="1"/>
  <c r="V211" i="11" s="1"/>
  <c r="J211" i="11" a="1"/>
  <c r="J211" i="11" s="1"/>
  <c r="M211" i="11" a="1"/>
  <c r="M211" i="11" s="1"/>
  <c r="D211" i="11" a="1"/>
  <c r="D211" i="11" s="1"/>
  <c r="E211" i="11" a="1"/>
  <c r="E211" i="11" s="1"/>
  <c r="R211" i="11" a="1"/>
  <c r="R211" i="11" s="1"/>
  <c r="P211" i="11" a="1"/>
  <c r="P211" i="11" s="1"/>
  <c r="O211" i="11" a="1"/>
  <c r="O211" i="11" s="1"/>
  <c r="Q211" i="11" a="1"/>
  <c r="Q211" i="11" s="1"/>
  <c r="L211" i="11" a="1"/>
  <c r="L211" i="11" s="1"/>
  <c r="N211" i="11" a="1"/>
  <c r="N211" i="11" s="1"/>
  <c r="S211" i="11" a="1"/>
  <c r="S211" i="11" s="1"/>
  <c r="AB241" i="11" a="1"/>
  <c r="AB241" i="11" s="1"/>
  <c r="W241" i="11" a="1"/>
  <c r="W241" i="11" s="1"/>
  <c r="X241" i="11" s="1"/>
  <c r="K241" i="11" a="1"/>
  <c r="K241" i="11" s="1"/>
  <c r="I241" i="11" a="1"/>
  <c r="I241" i="11" s="1"/>
  <c r="V241" i="11" s="1"/>
  <c r="M241" i="11" a="1"/>
  <c r="M241" i="11" s="1"/>
  <c r="J241" i="11" a="1"/>
  <c r="J241" i="11" s="1"/>
  <c r="D241" i="11" a="1"/>
  <c r="D241" i="11" s="1"/>
  <c r="E241" i="11" a="1"/>
  <c r="E241" i="11" s="1"/>
  <c r="R241" i="11" a="1"/>
  <c r="R241" i="11" s="1"/>
  <c r="Q241" i="11" a="1"/>
  <c r="Q241" i="11" s="1"/>
  <c r="S241" i="11" a="1"/>
  <c r="S241" i="11" s="1"/>
  <c r="L241" i="11" a="1"/>
  <c r="L241" i="11" s="1"/>
  <c r="O241" i="11" a="1"/>
  <c r="O241" i="11" s="1"/>
  <c r="N241" i="11" a="1"/>
  <c r="N241" i="11" s="1"/>
  <c r="P241" i="11" a="1"/>
  <c r="P241" i="11" s="1"/>
  <c r="W634" i="11" a="1"/>
  <c r="W634" i="11" s="1"/>
  <c r="X634" i="11" s="1"/>
  <c r="K634" i="11" a="1"/>
  <c r="K634" i="11" s="1"/>
  <c r="I634" i="11" a="1"/>
  <c r="I634" i="11" s="1"/>
  <c r="V634" i="11" s="1"/>
  <c r="J634" i="11" a="1"/>
  <c r="J634" i="11" s="1"/>
  <c r="M634" i="11" a="1"/>
  <c r="M634" i="11" s="1"/>
  <c r="D634" i="11" a="1"/>
  <c r="D634" i="11" s="1"/>
  <c r="E634" i="11" a="1"/>
  <c r="E634" i="11" s="1"/>
  <c r="R634" i="11" a="1"/>
  <c r="R634" i="11" s="1"/>
  <c r="AB634" i="11" a="1"/>
  <c r="AB634" i="11" s="1"/>
  <c r="O634" i="11" a="1"/>
  <c r="O634" i="11" s="1"/>
  <c r="Q634" i="11" a="1"/>
  <c r="Q634" i="11" s="1"/>
  <c r="L634" i="11" a="1"/>
  <c r="L634" i="11" s="1"/>
  <c r="P634" i="11" a="1"/>
  <c r="P634" i="11" s="1"/>
  <c r="N634" i="11" a="1"/>
  <c r="N634" i="11" s="1"/>
  <c r="S634" i="11" a="1"/>
  <c r="S634" i="11" s="1"/>
  <c r="W962" i="11" a="1"/>
  <c r="W962" i="11" s="1"/>
  <c r="X962" i="11" s="1"/>
  <c r="I962" i="11" a="1"/>
  <c r="I962" i="11" s="1"/>
  <c r="V962" i="11" s="1"/>
  <c r="K962" i="11" a="1"/>
  <c r="K962" i="11" s="1"/>
  <c r="J962" i="11" a="1"/>
  <c r="J962" i="11" s="1"/>
  <c r="M962" i="11" a="1"/>
  <c r="M962" i="11" s="1"/>
  <c r="D962" i="11" a="1"/>
  <c r="D962" i="11" s="1"/>
  <c r="E962" i="11" a="1"/>
  <c r="E962" i="11" s="1"/>
  <c r="R962" i="11" a="1"/>
  <c r="R962" i="11" s="1"/>
  <c r="AB962" i="11" a="1"/>
  <c r="AB962" i="11" s="1"/>
  <c r="P962" i="11" a="1"/>
  <c r="P962" i="11" s="1"/>
  <c r="Q962" i="11" a="1"/>
  <c r="Q962" i="11" s="1"/>
  <c r="O962" i="11" a="1"/>
  <c r="O962" i="11" s="1"/>
  <c r="S962" i="11" a="1"/>
  <c r="S962" i="11" s="1"/>
  <c r="N962" i="11" a="1"/>
  <c r="N962" i="11" s="1"/>
  <c r="L962" i="11" a="1"/>
  <c r="L962" i="11" s="1"/>
  <c r="AB291" i="11" a="1"/>
  <c r="AB291" i="11" s="1"/>
  <c r="W291" i="11" a="1"/>
  <c r="W291" i="11" s="1"/>
  <c r="X291" i="11" s="1"/>
  <c r="K291" i="11" a="1"/>
  <c r="K291" i="11" s="1"/>
  <c r="I291" i="11" a="1"/>
  <c r="I291" i="11" s="1"/>
  <c r="V291" i="11" s="1"/>
  <c r="J291" i="11" a="1"/>
  <c r="J291" i="11" s="1"/>
  <c r="M291" i="11" a="1"/>
  <c r="M291" i="11" s="1"/>
  <c r="D291" i="11" a="1"/>
  <c r="D291" i="11" s="1"/>
  <c r="E291" i="11" a="1"/>
  <c r="E291" i="11" s="1"/>
  <c r="R291" i="11" a="1"/>
  <c r="R291" i="11" s="1"/>
  <c r="S291" i="11" a="1"/>
  <c r="S291" i="11" s="1"/>
  <c r="L291" i="11" a="1"/>
  <c r="L291" i="11" s="1"/>
  <c r="N291" i="11" a="1"/>
  <c r="N291" i="11" s="1"/>
  <c r="P291" i="11" a="1"/>
  <c r="P291" i="11" s="1"/>
  <c r="O291" i="11" a="1"/>
  <c r="O291" i="11" s="1"/>
  <c r="Q291" i="11" a="1"/>
  <c r="Q291" i="11" s="1"/>
  <c r="W534" i="11" a="1"/>
  <c r="W534" i="11" s="1"/>
  <c r="X534" i="11" s="1"/>
  <c r="K534" i="11" a="1"/>
  <c r="K534" i="11" s="1"/>
  <c r="I534" i="11" a="1"/>
  <c r="I534" i="11" s="1"/>
  <c r="V534" i="11" s="1"/>
  <c r="J534" i="11" a="1"/>
  <c r="J534" i="11" s="1"/>
  <c r="M534" i="11" a="1"/>
  <c r="M534" i="11" s="1"/>
  <c r="D534" i="11" a="1"/>
  <c r="D534" i="11" s="1"/>
  <c r="E534" i="11" a="1"/>
  <c r="E534" i="11" s="1"/>
  <c r="R534" i="11" a="1"/>
  <c r="R534" i="11" s="1"/>
  <c r="AB534" i="11" a="1"/>
  <c r="AB534" i="11" s="1"/>
  <c r="L534" i="11" a="1"/>
  <c r="L534" i="11" s="1"/>
  <c r="P534" i="11" a="1"/>
  <c r="P534" i="11" s="1"/>
  <c r="S534" i="11" a="1"/>
  <c r="S534" i="11" s="1"/>
  <c r="O534" i="11" a="1"/>
  <c r="O534" i="11" s="1"/>
  <c r="Q534" i="11" a="1"/>
  <c r="Q534" i="11" s="1"/>
  <c r="N534" i="11" a="1"/>
  <c r="N534" i="11" s="1"/>
  <c r="W535" i="11" a="1"/>
  <c r="W535" i="11" s="1"/>
  <c r="X535" i="11" s="1"/>
  <c r="K535" i="11" a="1"/>
  <c r="K535" i="11" s="1"/>
  <c r="I535" i="11" a="1"/>
  <c r="I535" i="11" s="1"/>
  <c r="V535" i="11" s="1"/>
  <c r="J535" i="11" a="1"/>
  <c r="J535" i="11" s="1"/>
  <c r="M535" i="11" a="1"/>
  <c r="M535" i="11" s="1"/>
  <c r="D535" i="11" a="1"/>
  <c r="D535" i="11" s="1"/>
  <c r="E535" i="11" a="1"/>
  <c r="E535" i="11" s="1"/>
  <c r="R535" i="11" a="1"/>
  <c r="R535" i="11" s="1"/>
  <c r="O535" i="11" a="1"/>
  <c r="O535" i="11" s="1"/>
  <c r="S535" i="11" a="1"/>
  <c r="S535" i="11" s="1"/>
  <c r="N535" i="11" a="1"/>
  <c r="N535" i="11" s="1"/>
  <c r="L535" i="11" a="1"/>
  <c r="L535" i="11" s="1"/>
  <c r="Q535" i="11" a="1"/>
  <c r="Q535" i="11" s="1"/>
  <c r="AB535" i="11" a="1"/>
  <c r="AB535" i="11" s="1"/>
  <c r="P535" i="11" a="1"/>
  <c r="P535" i="11" s="1"/>
  <c r="W826" i="11" a="1"/>
  <c r="W826" i="11" s="1"/>
  <c r="X826" i="11" s="1"/>
  <c r="K826" i="11" a="1"/>
  <c r="K826" i="11" s="1"/>
  <c r="I826" i="11" a="1"/>
  <c r="I826" i="11" s="1"/>
  <c r="V826" i="11" s="1"/>
  <c r="J826" i="11" a="1"/>
  <c r="J826" i="11" s="1"/>
  <c r="M826" i="11" a="1"/>
  <c r="M826" i="11" s="1"/>
  <c r="D826" i="11" a="1"/>
  <c r="D826" i="11" s="1"/>
  <c r="E826" i="11" a="1"/>
  <c r="E826" i="11" s="1"/>
  <c r="R826" i="11" a="1"/>
  <c r="R826" i="11" s="1"/>
  <c r="Q826" i="11" a="1"/>
  <c r="Q826" i="11" s="1"/>
  <c r="N826" i="11" a="1"/>
  <c r="N826" i="11" s="1"/>
  <c r="AB826" i="11" a="1"/>
  <c r="AB826" i="11" s="1"/>
  <c r="S826" i="11" a="1"/>
  <c r="S826" i="11" s="1"/>
  <c r="P826" i="11" a="1"/>
  <c r="P826" i="11" s="1"/>
  <c r="L826" i="11" a="1"/>
  <c r="L826" i="11" s="1"/>
  <c r="O826" i="11" a="1"/>
  <c r="O826" i="11" s="1"/>
  <c r="AB83" i="11" a="1"/>
  <c r="AB83" i="11" s="1"/>
  <c r="W83" i="11" a="1"/>
  <c r="W83" i="11" s="1"/>
  <c r="X83" i="11" s="1"/>
  <c r="K83" i="11" a="1"/>
  <c r="K83" i="11" s="1"/>
  <c r="I83" i="11" a="1"/>
  <c r="I83" i="11" s="1"/>
  <c r="V83" i="11" s="1"/>
  <c r="J83" i="11" a="1"/>
  <c r="J83" i="11" s="1"/>
  <c r="M83" i="11" a="1"/>
  <c r="M83" i="11" s="1"/>
  <c r="D83" i="11" a="1"/>
  <c r="D83" i="11" s="1"/>
  <c r="E83" i="11" a="1"/>
  <c r="E83" i="11" s="1"/>
  <c r="R83" i="11" a="1"/>
  <c r="R83" i="11" s="1"/>
  <c r="P83" i="11" a="1"/>
  <c r="P83" i="11" s="1"/>
  <c r="L83" i="11" a="1"/>
  <c r="L83" i="11" s="1"/>
  <c r="O83" i="11" a="1"/>
  <c r="O83" i="11" s="1"/>
  <c r="S83" i="11" a="1"/>
  <c r="S83" i="11" s="1"/>
  <c r="Q83" i="11" a="1"/>
  <c r="Q83" i="11" s="1"/>
  <c r="N83" i="11" a="1"/>
  <c r="N83" i="11" s="1"/>
  <c r="W567" i="11" a="1"/>
  <c r="W567" i="11" s="1"/>
  <c r="X567" i="11" s="1"/>
  <c r="K567" i="11" a="1"/>
  <c r="K567" i="11" s="1"/>
  <c r="I567" i="11" a="1"/>
  <c r="I567" i="11" s="1"/>
  <c r="V567" i="11" s="1"/>
  <c r="J567" i="11" a="1"/>
  <c r="J567" i="11" s="1"/>
  <c r="M567" i="11" a="1"/>
  <c r="M567" i="11" s="1"/>
  <c r="D567" i="11" a="1"/>
  <c r="D567" i="11" s="1"/>
  <c r="E567" i="11" a="1"/>
  <c r="E567" i="11" s="1"/>
  <c r="R567" i="11" a="1"/>
  <c r="R567" i="11" s="1"/>
  <c r="L567" i="11" a="1"/>
  <c r="L567" i="11" s="1"/>
  <c r="S567" i="11" a="1"/>
  <c r="S567" i="11" s="1"/>
  <c r="O567" i="11" a="1"/>
  <c r="O567" i="11" s="1"/>
  <c r="P567" i="11" a="1"/>
  <c r="P567" i="11" s="1"/>
  <c r="N567" i="11" a="1"/>
  <c r="N567" i="11" s="1"/>
  <c r="AB567" i="11" a="1"/>
  <c r="AB567" i="11" s="1"/>
  <c r="Q567" i="11" a="1"/>
  <c r="Q567" i="11" s="1"/>
  <c r="AA161" i="11" a="1"/>
  <c r="AA161" i="11" s="1"/>
  <c r="W160" i="11" a="1"/>
  <c r="W160" i="11" s="1"/>
  <c r="X160" i="11" s="1"/>
  <c r="K160" i="11" a="1"/>
  <c r="K160" i="11" s="1"/>
  <c r="I160" i="11" a="1"/>
  <c r="I160" i="11" s="1"/>
  <c r="V160" i="11" s="1"/>
  <c r="J160" i="11" a="1"/>
  <c r="J160" i="11" s="1"/>
  <c r="M160" i="11" a="1"/>
  <c r="M160" i="11" s="1"/>
  <c r="D160" i="11" a="1"/>
  <c r="D160" i="11" s="1"/>
  <c r="E160" i="11" a="1"/>
  <c r="E160" i="11" s="1"/>
  <c r="R160" i="11" a="1"/>
  <c r="R160" i="11" s="1"/>
  <c r="Q160" i="11" a="1"/>
  <c r="Q160" i="11" s="1"/>
  <c r="S160" i="11" a="1"/>
  <c r="S160" i="11" s="1"/>
  <c r="L160" i="11" a="1"/>
  <c r="L160" i="11" s="1"/>
  <c r="AB160" i="11" a="1"/>
  <c r="AB160" i="11" s="1"/>
  <c r="P160" i="11" a="1"/>
  <c r="P160" i="11" s="1"/>
  <c r="O160" i="11" a="1"/>
  <c r="O160" i="11" s="1"/>
  <c r="N160" i="11" a="1"/>
  <c r="N160" i="11" s="1"/>
  <c r="W549" i="11" a="1"/>
  <c r="W549" i="11" s="1"/>
  <c r="X549" i="11" s="1"/>
  <c r="K549" i="11" a="1"/>
  <c r="K549" i="11" s="1"/>
  <c r="I549" i="11" a="1"/>
  <c r="I549" i="11" s="1"/>
  <c r="V549" i="11" s="1"/>
  <c r="J549" i="11" a="1"/>
  <c r="J549" i="11" s="1"/>
  <c r="M549" i="11" a="1"/>
  <c r="M549" i="11" s="1"/>
  <c r="D549" i="11" a="1"/>
  <c r="D549" i="11" s="1"/>
  <c r="E549" i="11" a="1"/>
  <c r="E549" i="11" s="1"/>
  <c r="R549" i="11" a="1"/>
  <c r="R549" i="11" s="1"/>
  <c r="P549" i="11" a="1"/>
  <c r="P549" i="11" s="1"/>
  <c r="S549" i="11" a="1"/>
  <c r="S549" i="11" s="1"/>
  <c r="Q549" i="11" a="1"/>
  <c r="Q549" i="11" s="1"/>
  <c r="N549" i="11" a="1"/>
  <c r="N549" i="11" s="1"/>
  <c r="L549" i="11" a="1"/>
  <c r="L549" i="11" s="1"/>
  <c r="AB549" i="11" a="1"/>
  <c r="AB549" i="11" s="1"/>
  <c r="O549" i="11" a="1"/>
  <c r="O549" i="11" s="1"/>
  <c r="W605" i="11" a="1"/>
  <c r="W605" i="11" s="1"/>
  <c r="X605" i="11" s="1"/>
  <c r="K605" i="11" a="1"/>
  <c r="K605" i="11" s="1"/>
  <c r="I605" i="11" a="1"/>
  <c r="I605" i="11" s="1"/>
  <c r="V605" i="11" s="1"/>
  <c r="M605" i="11" a="1"/>
  <c r="M605" i="11" s="1"/>
  <c r="D605" i="11" a="1"/>
  <c r="D605" i="11" s="1"/>
  <c r="J605" i="11" a="1"/>
  <c r="J605" i="11" s="1"/>
  <c r="E605" i="11" a="1"/>
  <c r="E605" i="11" s="1"/>
  <c r="R605" i="11" a="1"/>
  <c r="R605" i="11" s="1"/>
  <c r="P605" i="11" a="1"/>
  <c r="P605" i="11" s="1"/>
  <c r="N605" i="11" a="1"/>
  <c r="N605" i="11" s="1"/>
  <c r="O605" i="11" a="1"/>
  <c r="O605" i="11" s="1"/>
  <c r="Q605" i="11" a="1"/>
  <c r="Q605" i="11" s="1"/>
  <c r="AB605" i="11" a="1"/>
  <c r="AB605" i="11" s="1"/>
  <c r="L605" i="11" a="1"/>
  <c r="L605" i="11" s="1"/>
  <c r="S605" i="11" a="1"/>
  <c r="S605" i="11" s="1"/>
  <c r="W255" i="11" a="1"/>
  <c r="W255" i="11" s="1"/>
  <c r="X255" i="11" s="1"/>
  <c r="K255" i="11" a="1"/>
  <c r="K255" i="11" s="1"/>
  <c r="I255" i="11" a="1"/>
  <c r="I255" i="11" s="1"/>
  <c r="V255" i="11" s="1"/>
  <c r="J255" i="11" a="1"/>
  <c r="J255" i="11" s="1"/>
  <c r="M255" i="11" a="1"/>
  <c r="M255" i="11" s="1"/>
  <c r="D255" i="11" a="1"/>
  <c r="D255" i="11" s="1"/>
  <c r="E255" i="11" a="1"/>
  <c r="E255" i="11" s="1"/>
  <c r="R255" i="11" a="1"/>
  <c r="R255" i="11" s="1"/>
  <c r="P255" i="11" a="1"/>
  <c r="P255" i="11" s="1"/>
  <c r="AB255" i="11" a="1"/>
  <c r="AB255" i="11" s="1"/>
  <c r="Q255" i="11" a="1"/>
  <c r="Q255" i="11" s="1"/>
  <c r="N255" i="11" a="1"/>
  <c r="N255" i="11" s="1"/>
  <c r="L255" i="11" a="1"/>
  <c r="L255" i="11" s="1"/>
  <c r="O255" i="11" a="1"/>
  <c r="O255" i="11" s="1"/>
  <c r="S255" i="11" a="1"/>
  <c r="S255" i="11" s="1"/>
  <c r="W692" i="11" a="1"/>
  <c r="W692" i="11" s="1"/>
  <c r="X692" i="11" s="1"/>
  <c r="K692" i="11" a="1"/>
  <c r="K692" i="11" s="1"/>
  <c r="I692" i="11" a="1"/>
  <c r="I692" i="11" s="1"/>
  <c r="V692" i="11" s="1"/>
  <c r="J692" i="11" a="1"/>
  <c r="J692" i="11" s="1"/>
  <c r="M692" i="11" a="1"/>
  <c r="M692" i="11" s="1"/>
  <c r="D692" i="11" a="1"/>
  <c r="D692" i="11" s="1"/>
  <c r="E692" i="11" a="1"/>
  <c r="E692" i="11" s="1"/>
  <c r="R692" i="11" a="1"/>
  <c r="R692" i="11" s="1"/>
  <c r="Q692" i="11" a="1"/>
  <c r="Q692" i="11" s="1"/>
  <c r="L692" i="11" a="1"/>
  <c r="L692" i="11" s="1"/>
  <c r="AB692" i="11" a="1"/>
  <c r="AB692" i="11" s="1"/>
  <c r="O692" i="11" a="1"/>
  <c r="O692" i="11" s="1"/>
  <c r="N692" i="11" a="1"/>
  <c r="N692" i="11" s="1"/>
  <c r="S692" i="11" a="1"/>
  <c r="S692" i="11" s="1"/>
  <c r="P692" i="11" a="1"/>
  <c r="P692" i="11" s="1"/>
  <c r="AB309" i="11" a="1"/>
  <c r="AB309" i="11" s="1"/>
  <c r="W309" i="11" a="1"/>
  <c r="W309" i="11" s="1"/>
  <c r="X309" i="11" s="1"/>
  <c r="K309" i="11" a="1"/>
  <c r="K309" i="11" s="1"/>
  <c r="I309" i="11" a="1"/>
  <c r="I309" i="11" s="1"/>
  <c r="V309" i="11" s="1"/>
  <c r="J309" i="11" a="1"/>
  <c r="J309" i="11" s="1"/>
  <c r="M309" i="11" a="1"/>
  <c r="M309" i="11" s="1"/>
  <c r="D309" i="11" a="1"/>
  <c r="D309" i="11" s="1"/>
  <c r="E309" i="11" a="1"/>
  <c r="E309" i="11" s="1"/>
  <c r="R309" i="11" a="1"/>
  <c r="R309" i="11" s="1"/>
  <c r="P309" i="11" a="1"/>
  <c r="P309" i="11" s="1"/>
  <c r="Q309" i="11" a="1"/>
  <c r="Q309" i="11" s="1"/>
  <c r="L309" i="11" a="1"/>
  <c r="L309" i="11" s="1"/>
  <c r="N309" i="11" a="1"/>
  <c r="N309" i="11" s="1"/>
  <c r="O309" i="11" a="1"/>
  <c r="O309" i="11" s="1"/>
  <c r="S309" i="11" a="1"/>
  <c r="S309" i="11" s="1"/>
  <c r="AB153" i="11" a="1"/>
  <c r="AB153" i="11" s="1"/>
  <c r="W153" i="11" a="1"/>
  <c r="W153" i="11" s="1"/>
  <c r="X153" i="11" s="1"/>
  <c r="K153" i="11" a="1"/>
  <c r="K153" i="11" s="1"/>
  <c r="I153" i="11" a="1"/>
  <c r="I153" i="11" s="1"/>
  <c r="V153" i="11" s="1"/>
  <c r="M153" i="11" a="1"/>
  <c r="M153" i="11" s="1"/>
  <c r="J153" i="11" a="1"/>
  <c r="J153" i="11" s="1"/>
  <c r="D153" i="11" a="1"/>
  <c r="D153" i="11" s="1"/>
  <c r="E153" i="11" a="1"/>
  <c r="E153" i="11" s="1"/>
  <c r="R153" i="11" a="1"/>
  <c r="R153" i="11" s="1"/>
  <c r="Q153" i="11" a="1"/>
  <c r="Q153" i="11" s="1"/>
  <c r="P153" i="11" a="1"/>
  <c r="P153" i="11" s="1"/>
  <c r="N153" i="11" a="1"/>
  <c r="N153" i="11" s="1"/>
  <c r="L153" i="11" a="1"/>
  <c r="L153" i="11" s="1"/>
  <c r="S153" i="11" a="1"/>
  <c r="S153" i="11" s="1"/>
  <c r="O153" i="11" a="1"/>
  <c r="O153" i="11" s="1"/>
  <c r="W598" i="11" a="1"/>
  <c r="W598" i="11" s="1"/>
  <c r="X598" i="11" s="1"/>
  <c r="K598" i="11" a="1"/>
  <c r="K598" i="11" s="1"/>
  <c r="I598" i="11" a="1"/>
  <c r="I598" i="11" s="1"/>
  <c r="V598" i="11" s="1"/>
  <c r="J598" i="11" a="1"/>
  <c r="J598" i="11" s="1"/>
  <c r="M598" i="11" a="1"/>
  <c r="M598" i="11" s="1"/>
  <c r="D598" i="11" a="1"/>
  <c r="D598" i="11" s="1"/>
  <c r="E598" i="11" a="1"/>
  <c r="E598" i="11" s="1"/>
  <c r="R598" i="11" a="1"/>
  <c r="R598" i="11" s="1"/>
  <c r="S598" i="11" a="1"/>
  <c r="S598" i="11" s="1"/>
  <c r="N598" i="11" a="1"/>
  <c r="N598" i="11" s="1"/>
  <c r="AB598" i="11" a="1"/>
  <c r="AB598" i="11" s="1"/>
  <c r="Q598" i="11" a="1"/>
  <c r="Q598" i="11" s="1"/>
  <c r="L598" i="11" a="1"/>
  <c r="L598" i="11" s="1"/>
  <c r="O598" i="11" a="1"/>
  <c r="O598" i="11" s="1"/>
  <c r="P598" i="11" a="1"/>
  <c r="P598" i="11" s="1"/>
  <c r="W875" i="11" a="1"/>
  <c r="W875" i="11" s="1"/>
  <c r="X875" i="11" s="1"/>
  <c r="K875" i="11" a="1"/>
  <c r="K875" i="11" s="1"/>
  <c r="I875" i="11" a="1"/>
  <c r="I875" i="11" s="1"/>
  <c r="V875" i="11" s="1"/>
  <c r="J875" i="11" a="1"/>
  <c r="J875" i="11" s="1"/>
  <c r="M875" i="11" a="1"/>
  <c r="M875" i="11" s="1"/>
  <c r="D875" i="11" a="1"/>
  <c r="D875" i="11" s="1"/>
  <c r="E875" i="11" a="1"/>
  <c r="E875" i="11" s="1"/>
  <c r="R875" i="11" a="1"/>
  <c r="R875" i="11" s="1"/>
  <c r="L875" i="11" a="1"/>
  <c r="L875" i="11" s="1"/>
  <c r="P875" i="11" a="1"/>
  <c r="P875" i="11" s="1"/>
  <c r="AB875" i="11" a="1"/>
  <c r="AB875" i="11" s="1"/>
  <c r="Q875" i="11" a="1"/>
  <c r="Q875" i="11" s="1"/>
  <c r="S875" i="11" a="1"/>
  <c r="S875" i="11" s="1"/>
  <c r="O875" i="11" a="1"/>
  <c r="O875" i="11" s="1"/>
  <c r="N875" i="11" a="1"/>
  <c r="N875" i="11" s="1"/>
  <c r="W897" i="11" a="1"/>
  <c r="W897" i="11" s="1"/>
  <c r="X897" i="11" s="1"/>
  <c r="K897" i="11" a="1"/>
  <c r="K897" i="11" s="1"/>
  <c r="I897" i="11" a="1"/>
  <c r="I897" i="11" s="1"/>
  <c r="V897" i="11" s="1"/>
  <c r="J897" i="11" a="1"/>
  <c r="J897" i="11" s="1"/>
  <c r="M897" i="11" a="1"/>
  <c r="M897" i="11" s="1"/>
  <c r="D897" i="11" a="1"/>
  <c r="D897" i="11" s="1"/>
  <c r="E897" i="11" a="1"/>
  <c r="E897" i="11" s="1"/>
  <c r="R897" i="11" a="1"/>
  <c r="R897" i="11" s="1"/>
  <c r="O897" i="11" a="1"/>
  <c r="O897" i="11" s="1"/>
  <c r="P897" i="11" a="1"/>
  <c r="P897" i="11" s="1"/>
  <c r="S897" i="11" a="1"/>
  <c r="S897" i="11" s="1"/>
  <c r="AB897" i="11" a="1"/>
  <c r="AB897" i="11" s="1"/>
  <c r="L897" i="11" a="1"/>
  <c r="L897" i="11" s="1"/>
  <c r="Q897" i="11" a="1"/>
  <c r="Q897" i="11" s="1"/>
  <c r="N897" i="11" a="1"/>
  <c r="N897" i="11" s="1"/>
  <c r="AB253" i="11" a="1"/>
  <c r="AB253" i="11" s="1"/>
  <c r="W253" i="11" a="1"/>
  <c r="W253" i="11" s="1"/>
  <c r="X253" i="11" s="1"/>
  <c r="K253" i="11" a="1"/>
  <c r="K253" i="11" s="1"/>
  <c r="I253" i="11" a="1"/>
  <c r="I253" i="11" s="1"/>
  <c r="V253" i="11" s="1"/>
  <c r="M253" i="11" a="1"/>
  <c r="M253" i="11" s="1"/>
  <c r="J253" i="11" a="1"/>
  <c r="J253" i="11" s="1"/>
  <c r="D253" i="11" a="1"/>
  <c r="D253" i="11" s="1"/>
  <c r="E253" i="11" a="1"/>
  <c r="E253" i="11" s="1"/>
  <c r="R253" i="11" a="1"/>
  <c r="R253" i="11" s="1"/>
  <c r="S253" i="11" a="1"/>
  <c r="S253" i="11" s="1"/>
  <c r="L253" i="11" a="1"/>
  <c r="L253" i="11" s="1"/>
  <c r="Q253" i="11" a="1"/>
  <c r="Q253" i="11" s="1"/>
  <c r="P253" i="11" a="1"/>
  <c r="P253" i="11" s="1"/>
  <c r="N253" i="11" a="1"/>
  <c r="N253" i="11" s="1"/>
  <c r="O253" i="11" a="1"/>
  <c r="O253" i="11" s="1"/>
  <c r="W580" i="11" a="1"/>
  <c r="W580" i="11" s="1"/>
  <c r="X580" i="11" s="1"/>
  <c r="K580" i="11" a="1"/>
  <c r="K580" i="11" s="1"/>
  <c r="I580" i="11" a="1"/>
  <c r="I580" i="11" s="1"/>
  <c r="V580" i="11" s="1"/>
  <c r="J580" i="11" a="1"/>
  <c r="J580" i="11" s="1"/>
  <c r="M580" i="11" a="1"/>
  <c r="M580" i="11" s="1"/>
  <c r="D580" i="11" a="1"/>
  <c r="D580" i="11" s="1"/>
  <c r="E580" i="11" a="1"/>
  <c r="E580" i="11" s="1"/>
  <c r="R580" i="11" a="1"/>
  <c r="R580" i="11" s="1"/>
  <c r="L580" i="11" a="1"/>
  <c r="L580" i="11" s="1"/>
  <c r="P580" i="11" a="1"/>
  <c r="P580" i="11" s="1"/>
  <c r="N580" i="11" a="1"/>
  <c r="N580" i="11" s="1"/>
  <c r="S580" i="11" a="1"/>
  <c r="S580" i="11" s="1"/>
  <c r="Q580" i="11" a="1"/>
  <c r="Q580" i="11" s="1"/>
  <c r="O580" i="11" a="1"/>
  <c r="O580" i="11" s="1"/>
  <c r="AB580" i="11" a="1"/>
  <c r="AB580" i="11" s="1"/>
  <c r="W803" i="11" a="1"/>
  <c r="W803" i="11" s="1"/>
  <c r="X803" i="11" s="1"/>
  <c r="K803" i="11" a="1"/>
  <c r="K803" i="11" s="1"/>
  <c r="I803" i="11" a="1"/>
  <c r="I803" i="11" s="1"/>
  <c r="V803" i="11" s="1"/>
  <c r="J803" i="11" a="1"/>
  <c r="J803" i="11" s="1"/>
  <c r="M803" i="11" a="1"/>
  <c r="M803" i="11" s="1"/>
  <c r="D803" i="11" a="1"/>
  <c r="D803" i="11" s="1"/>
  <c r="E803" i="11" a="1"/>
  <c r="E803" i="11" s="1"/>
  <c r="R803" i="11" a="1"/>
  <c r="R803" i="11" s="1"/>
  <c r="O803" i="11" a="1"/>
  <c r="O803" i="11" s="1"/>
  <c r="N803" i="11" a="1"/>
  <c r="N803" i="11" s="1"/>
  <c r="AB803" i="11" a="1"/>
  <c r="AB803" i="11" s="1"/>
  <c r="Q803" i="11" a="1"/>
  <c r="Q803" i="11" s="1"/>
  <c r="P803" i="11" a="1"/>
  <c r="P803" i="11" s="1"/>
  <c r="S803" i="11" a="1"/>
  <c r="S803" i="11" s="1"/>
  <c r="L803" i="11" a="1"/>
  <c r="L803" i="11" s="1"/>
  <c r="W429" i="11" a="1"/>
  <c r="W429" i="11" s="1"/>
  <c r="X429" i="11" s="1"/>
  <c r="K429" i="11" a="1"/>
  <c r="K429" i="11" s="1"/>
  <c r="I429" i="11" a="1"/>
  <c r="I429" i="11" s="1"/>
  <c r="V429" i="11" s="1"/>
  <c r="D429" i="11" a="1"/>
  <c r="D429" i="11" s="1"/>
  <c r="D63" i="20" s="1"/>
  <c r="J429" i="11" a="1"/>
  <c r="J429" i="11" s="1"/>
  <c r="M429" i="11" a="1"/>
  <c r="M429" i="11" s="1"/>
  <c r="E429" i="11" a="1"/>
  <c r="E429" i="11" s="1"/>
  <c r="R429" i="11" a="1"/>
  <c r="R429" i="11" s="1"/>
  <c r="O429" i="11" a="1"/>
  <c r="O429" i="11" s="1"/>
  <c r="L429" i="11" a="1"/>
  <c r="L429" i="11" s="1"/>
  <c r="AB429" i="11" a="1"/>
  <c r="AB429" i="11" s="1"/>
  <c r="S429" i="11" a="1"/>
  <c r="S429" i="11" s="1"/>
  <c r="N429" i="11" a="1"/>
  <c r="N429" i="11" s="1"/>
  <c r="Q429" i="11" a="1"/>
  <c r="Q429" i="11" s="1"/>
  <c r="P429" i="11" a="1"/>
  <c r="P429" i="11" s="1"/>
  <c r="W244" i="11" a="1"/>
  <c r="W244" i="11" s="1"/>
  <c r="X244" i="11" s="1"/>
  <c r="AA245" i="11" a="1"/>
  <c r="AA245" i="11" s="1"/>
  <c r="AA246" i="11" s="1" a="1"/>
  <c r="AA246" i="11" s="1"/>
  <c r="K244" i="11" a="1"/>
  <c r="K244" i="11" s="1"/>
  <c r="I244" i="11" a="1"/>
  <c r="I244" i="11" s="1"/>
  <c r="V244" i="11" s="1"/>
  <c r="J244" i="11" a="1"/>
  <c r="J244" i="11" s="1"/>
  <c r="D244" i="11" a="1"/>
  <c r="D244" i="11" s="1"/>
  <c r="M244" i="11" a="1"/>
  <c r="M244" i="11" s="1"/>
  <c r="E244" i="11" a="1"/>
  <c r="E244" i="11" s="1"/>
  <c r="R244" i="11" a="1"/>
  <c r="R244" i="11" s="1"/>
  <c r="Q244" i="11" a="1"/>
  <c r="Q244" i="11" s="1"/>
  <c r="P244" i="11" a="1"/>
  <c r="P244" i="11" s="1"/>
  <c r="L244" i="11" a="1"/>
  <c r="L244" i="11" s="1"/>
  <c r="N244" i="11" a="1"/>
  <c r="N244" i="11" s="1"/>
  <c r="O244" i="11" a="1"/>
  <c r="O244" i="11" s="1"/>
  <c r="S244" i="11" a="1"/>
  <c r="S244" i="11" s="1"/>
  <c r="AB244" i="11" a="1"/>
  <c r="AB244" i="11" s="1"/>
  <c r="AA109" i="11" a="1"/>
  <c r="AA109" i="11" s="1"/>
  <c r="AA110" i="11" s="1" a="1"/>
  <c r="AA110" i="11" s="1"/>
  <c r="W108" i="11" a="1"/>
  <c r="W108" i="11" s="1"/>
  <c r="X108" i="11" s="1"/>
  <c r="K108" i="11" a="1"/>
  <c r="K108" i="11" s="1"/>
  <c r="I108" i="11" a="1"/>
  <c r="I108" i="11" s="1"/>
  <c r="V108" i="11" s="1"/>
  <c r="J108" i="11" a="1"/>
  <c r="J108" i="11" s="1"/>
  <c r="D108" i="11" a="1"/>
  <c r="D108" i="11" s="1"/>
  <c r="M108" i="11" a="1"/>
  <c r="M108" i="11" s="1"/>
  <c r="E108" i="11" a="1"/>
  <c r="E108" i="11" s="1"/>
  <c r="R108" i="11" a="1"/>
  <c r="R108" i="11" s="1"/>
  <c r="N108" i="11" a="1"/>
  <c r="N108" i="11" s="1"/>
  <c r="Q108" i="11" a="1"/>
  <c r="Q108" i="11" s="1"/>
  <c r="L108" i="11" a="1"/>
  <c r="L108" i="11" s="1"/>
  <c r="S108" i="11" a="1"/>
  <c r="S108" i="11" s="1"/>
  <c r="AB108" i="11" a="1"/>
  <c r="AB108" i="11" s="1"/>
  <c r="P108" i="11" a="1"/>
  <c r="P108" i="11" s="1"/>
  <c r="O108" i="11" a="1"/>
  <c r="O108" i="11" s="1"/>
  <c r="W798" i="11" a="1"/>
  <c r="W798" i="11" s="1"/>
  <c r="X798" i="11" s="1"/>
  <c r="K798" i="11" a="1"/>
  <c r="K798" i="11" s="1"/>
  <c r="I798" i="11" a="1"/>
  <c r="I798" i="11" s="1"/>
  <c r="V798" i="11" s="1"/>
  <c r="J798" i="11" a="1"/>
  <c r="J798" i="11" s="1"/>
  <c r="M798" i="11" a="1"/>
  <c r="M798" i="11" s="1"/>
  <c r="D798" i="11" a="1"/>
  <c r="D798" i="11" s="1"/>
  <c r="E798" i="11" a="1"/>
  <c r="E798" i="11" s="1"/>
  <c r="R798" i="11" a="1"/>
  <c r="R798" i="11" s="1"/>
  <c r="S798" i="11" a="1"/>
  <c r="S798" i="11" s="1"/>
  <c r="O798" i="11" a="1"/>
  <c r="O798" i="11" s="1"/>
  <c r="N798" i="11" a="1"/>
  <c r="N798" i="11" s="1"/>
  <c r="AB798" i="11" a="1"/>
  <c r="AB798" i="11" s="1"/>
  <c r="P798" i="11" a="1"/>
  <c r="P798" i="11" s="1"/>
  <c r="L798" i="11" a="1"/>
  <c r="L798" i="11" s="1"/>
  <c r="Q798" i="11" a="1"/>
  <c r="Q798" i="11" s="1"/>
  <c r="W304" i="11" a="1"/>
  <c r="W304" i="11" s="1"/>
  <c r="X304" i="11" s="1"/>
  <c r="AA305" i="11" a="1"/>
  <c r="AA305" i="11" s="1"/>
  <c r="AA306" i="11" s="1" a="1"/>
  <c r="AA306" i="11" s="1"/>
  <c r="K304" i="11" a="1"/>
  <c r="K304" i="11" s="1"/>
  <c r="I304" i="11" a="1"/>
  <c r="I304" i="11" s="1"/>
  <c r="V304" i="11" s="1"/>
  <c r="J304" i="11" a="1"/>
  <c r="J304" i="11" s="1"/>
  <c r="M304" i="11" a="1"/>
  <c r="M304" i="11" s="1"/>
  <c r="D304" i="11" a="1"/>
  <c r="D304" i="11" s="1"/>
  <c r="E304" i="11" a="1"/>
  <c r="E304" i="11" s="1"/>
  <c r="R304" i="11" a="1"/>
  <c r="R304" i="11" s="1"/>
  <c r="P304" i="11" a="1"/>
  <c r="P304" i="11" s="1"/>
  <c r="Q304" i="11" a="1"/>
  <c r="Q304" i="11" s="1"/>
  <c r="S304" i="11" a="1"/>
  <c r="S304" i="11" s="1"/>
  <c r="O304" i="11" a="1"/>
  <c r="O304" i="11" s="1"/>
  <c r="N304" i="11" a="1"/>
  <c r="N304" i="11" s="1"/>
  <c r="L304" i="11" a="1"/>
  <c r="L304" i="11" s="1"/>
  <c r="AB304" i="11" a="1"/>
  <c r="AB304" i="11" s="1"/>
  <c r="AB295" i="11" a="1"/>
  <c r="AB295" i="11" s="1"/>
  <c r="W295" i="11" a="1"/>
  <c r="W295" i="11" s="1"/>
  <c r="X295" i="11" s="1"/>
  <c r="K295" i="11" a="1"/>
  <c r="K295" i="11" s="1"/>
  <c r="I295" i="11" a="1"/>
  <c r="I295" i="11" s="1"/>
  <c r="V295" i="11" s="1"/>
  <c r="J295" i="11" a="1"/>
  <c r="J295" i="11" s="1"/>
  <c r="M295" i="11" a="1"/>
  <c r="M295" i="11" s="1"/>
  <c r="D295" i="11" a="1"/>
  <c r="D295" i="11" s="1"/>
  <c r="E295" i="11" a="1"/>
  <c r="E295" i="11" s="1"/>
  <c r="R295" i="11" a="1"/>
  <c r="R295" i="11" s="1"/>
  <c r="P295" i="11" a="1"/>
  <c r="P295" i="11" s="1"/>
  <c r="S295" i="11" a="1"/>
  <c r="S295" i="11" s="1"/>
  <c r="N295" i="11" a="1"/>
  <c r="N295" i="11" s="1"/>
  <c r="L295" i="11" a="1"/>
  <c r="L295" i="11" s="1"/>
  <c r="O295" i="11" a="1"/>
  <c r="O295" i="11" s="1"/>
  <c r="Q295" i="11" a="1"/>
  <c r="Q295" i="11" s="1"/>
  <c r="AB190" i="11" a="1"/>
  <c r="AB190" i="11" s="1"/>
  <c r="W190" i="11" a="1"/>
  <c r="W190" i="11" s="1"/>
  <c r="X190" i="11" s="1"/>
  <c r="K190" i="11" a="1"/>
  <c r="K190" i="11" s="1"/>
  <c r="I190" i="11" a="1"/>
  <c r="I190" i="11" s="1"/>
  <c r="V190" i="11" s="1"/>
  <c r="J190" i="11" a="1"/>
  <c r="J190" i="11" s="1"/>
  <c r="M190" i="11" a="1"/>
  <c r="M190" i="11" s="1"/>
  <c r="D190" i="11" a="1"/>
  <c r="D190" i="11" s="1"/>
  <c r="E190" i="11" a="1"/>
  <c r="E190" i="11" s="1"/>
  <c r="R190" i="11" a="1"/>
  <c r="R190" i="11" s="1"/>
  <c r="P190" i="11" a="1"/>
  <c r="P190" i="11" s="1"/>
  <c r="N190" i="11" a="1"/>
  <c r="N190" i="11" s="1"/>
  <c r="S190" i="11" a="1"/>
  <c r="S190" i="11" s="1"/>
  <c r="L190" i="11" a="1"/>
  <c r="L190" i="11" s="1"/>
  <c r="O190" i="11" a="1"/>
  <c r="O190" i="11" s="1"/>
  <c r="Q190" i="11" a="1"/>
  <c r="Q190" i="11" s="1"/>
  <c r="W547" i="11" a="1"/>
  <c r="W547" i="11" s="1"/>
  <c r="X547" i="11" s="1"/>
  <c r="K547" i="11" a="1"/>
  <c r="K547" i="11" s="1"/>
  <c r="I547" i="11" a="1"/>
  <c r="I547" i="11" s="1"/>
  <c r="V547" i="11" s="1"/>
  <c r="J547" i="11" a="1"/>
  <c r="J547" i="11" s="1"/>
  <c r="M547" i="11" a="1"/>
  <c r="M547" i="11" s="1"/>
  <c r="D547" i="11" a="1"/>
  <c r="D547" i="11" s="1"/>
  <c r="E547" i="11" a="1"/>
  <c r="E547" i="11" s="1"/>
  <c r="R547" i="11" a="1"/>
  <c r="R547" i="11" s="1"/>
  <c r="AB547" i="11" a="1"/>
  <c r="AB547" i="11" s="1"/>
  <c r="N547" i="11" a="1"/>
  <c r="N547" i="11" s="1"/>
  <c r="P547" i="11" a="1"/>
  <c r="P547" i="11" s="1"/>
  <c r="Q547" i="11" a="1"/>
  <c r="Q547" i="11" s="1"/>
  <c r="S547" i="11" a="1"/>
  <c r="S547" i="11" s="1"/>
  <c r="L547" i="11" a="1"/>
  <c r="L547" i="11" s="1"/>
  <c r="O547" i="11" a="1"/>
  <c r="O547" i="11" s="1"/>
  <c r="W621" i="11" a="1"/>
  <c r="W621" i="11" s="1"/>
  <c r="X621" i="11" s="1"/>
  <c r="K621" i="11" a="1"/>
  <c r="K621" i="11" s="1"/>
  <c r="I621" i="11" a="1"/>
  <c r="I621" i="11" s="1"/>
  <c r="V621" i="11" s="1"/>
  <c r="J621" i="11" a="1"/>
  <c r="J621" i="11" s="1"/>
  <c r="M621" i="11" a="1"/>
  <c r="M621" i="11" s="1"/>
  <c r="D621" i="11" a="1"/>
  <c r="D621" i="11" s="1"/>
  <c r="E621" i="11" a="1"/>
  <c r="E621" i="11" s="1"/>
  <c r="R621" i="11" a="1"/>
  <c r="R621" i="11" s="1"/>
  <c r="N621" i="11" a="1"/>
  <c r="N621" i="11" s="1"/>
  <c r="P621" i="11" a="1"/>
  <c r="P621" i="11" s="1"/>
  <c r="O621" i="11" a="1"/>
  <c r="O621" i="11" s="1"/>
  <c r="Q621" i="11" a="1"/>
  <c r="Q621" i="11" s="1"/>
  <c r="S621" i="11" a="1"/>
  <c r="S621" i="11" s="1"/>
  <c r="L621" i="11" a="1"/>
  <c r="L621" i="11" s="1"/>
  <c r="AB621" i="11" a="1"/>
  <c r="AB621" i="11" s="1"/>
  <c r="W806" i="11" a="1"/>
  <c r="W806" i="11" s="1"/>
  <c r="X806" i="11" s="1"/>
  <c r="K806" i="11" a="1"/>
  <c r="K806" i="11" s="1"/>
  <c r="I806" i="11" a="1"/>
  <c r="I806" i="11" s="1"/>
  <c r="V806" i="11" s="1"/>
  <c r="J806" i="11" a="1"/>
  <c r="J806" i="11" s="1"/>
  <c r="M806" i="11" a="1"/>
  <c r="M806" i="11" s="1"/>
  <c r="D806" i="11" a="1"/>
  <c r="D806" i="11" s="1"/>
  <c r="E806" i="11" a="1"/>
  <c r="E806" i="11" s="1"/>
  <c r="R806" i="11" a="1"/>
  <c r="R806" i="11" s="1"/>
  <c r="P806" i="11" a="1"/>
  <c r="P806" i="11" s="1"/>
  <c r="S806" i="11" a="1"/>
  <c r="S806" i="11" s="1"/>
  <c r="L806" i="11" a="1"/>
  <c r="L806" i="11" s="1"/>
  <c r="Q806" i="11" a="1"/>
  <c r="Q806" i="11" s="1"/>
  <c r="AB806" i="11" a="1"/>
  <c r="AB806" i="11" s="1"/>
  <c r="N806" i="11" a="1"/>
  <c r="N806" i="11" s="1"/>
  <c r="O806" i="11" a="1"/>
  <c r="O806" i="11" s="1"/>
  <c r="AB225" i="11" a="1"/>
  <c r="AB225" i="11" s="1"/>
  <c r="W225" i="11" a="1"/>
  <c r="W225" i="11" s="1"/>
  <c r="X225" i="11" s="1"/>
  <c r="K225" i="11" a="1"/>
  <c r="K225" i="11" s="1"/>
  <c r="I225" i="11" a="1"/>
  <c r="I225" i="11" s="1"/>
  <c r="V225" i="11" s="1"/>
  <c r="M225" i="11" a="1"/>
  <c r="M225" i="11" s="1"/>
  <c r="J225" i="11" a="1"/>
  <c r="J225" i="11" s="1"/>
  <c r="D225" i="11" a="1"/>
  <c r="D225" i="11" s="1"/>
  <c r="E225" i="11" a="1"/>
  <c r="E225" i="11" s="1"/>
  <c r="R225" i="11" a="1"/>
  <c r="R225" i="11" s="1"/>
  <c r="N225" i="11" a="1"/>
  <c r="N225" i="11" s="1"/>
  <c r="L225" i="11" a="1"/>
  <c r="L225" i="11" s="1"/>
  <c r="P225" i="11" a="1"/>
  <c r="P225" i="11" s="1"/>
  <c r="S225" i="11" a="1"/>
  <c r="S225" i="11" s="1"/>
  <c r="Q225" i="11" a="1"/>
  <c r="Q225" i="11" s="1"/>
  <c r="O225" i="11" a="1"/>
  <c r="O225" i="11" s="1"/>
  <c r="W347" i="11" a="1"/>
  <c r="W347" i="11" s="1"/>
  <c r="X347" i="11" s="1"/>
  <c r="K347" i="11" a="1"/>
  <c r="K347" i="11" s="1"/>
  <c r="I347" i="11" a="1"/>
  <c r="I347" i="11" s="1"/>
  <c r="V347" i="11" s="1"/>
  <c r="J347" i="11" a="1"/>
  <c r="J347" i="11" s="1"/>
  <c r="M347" i="11" a="1"/>
  <c r="M347" i="11" s="1"/>
  <c r="D347" i="11" a="1"/>
  <c r="D347" i="11" s="1"/>
  <c r="E347" i="11" a="1"/>
  <c r="E347" i="11" s="1"/>
  <c r="R347" i="11" a="1"/>
  <c r="R347" i="11" s="1"/>
  <c r="AB347" i="11" a="1"/>
  <c r="AB347" i="11" s="1"/>
  <c r="Q347" i="11" a="1"/>
  <c r="Q347" i="11" s="1"/>
  <c r="O347" i="11" a="1"/>
  <c r="O347" i="11" s="1"/>
  <c r="L347" i="11" a="1"/>
  <c r="L347" i="11" s="1"/>
  <c r="P347" i="11" a="1"/>
  <c r="P347" i="11" s="1"/>
  <c r="N347" i="11" a="1"/>
  <c r="N347" i="11" s="1"/>
  <c r="S347" i="11" a="1"/>
  <c r="S347" i="11" s="1"/>
  <c r="W680" i="11" a="1"/>
  <c r="W680" i="11" s="1"/>
  <c r="X680" i="11" s="1"/>
  <c r="K680" i="11" a="1"/>
  <c r="K680" i="11" s="1"/>
  <c r="I680" i="11" a="1"/>
  <c r="I680" i="11" s="1"/>
  <c r="V680" i="11" s="1"/>
  <c r="J680" i="11" a="1"/>
  <c r="J680" i="11" s="1"/>
  <c r="M680" i="11" a="1"/>
  <c r="M680" i="11" s="1"/>
  <c r="D680" i="11" a="1"/>
  <c r="D680" i="11" s="1"/>
  <c r="E680" i="11" a="1"/>
  <c r="E680" i="11" s="1"/>
  <c r="R680" i="11" a="1"/>
  <c r="R680" i="11" s="1"/>
  <c r="O680" i="11" a="1"/>
  <c r="O680" i="11" s="1"/>
  <c r="Q680" i="11" a="1"/>
  <c r="Q680" i="11" s="1"/>
  <c r="N680" i="11" a="1"/>
  <c r="N680" i="11" s="1"/>
  <c r="S680" i="11" a="1"/>
  <c r="S680" i="11" s="1"/>
  <c r="AB680" i="11" a="1"/>
  <c r="AB680" i="11" s="1"/>
  <c r="P680" i="11" a="1"/>
  <c r="P680" i="11" s="1"/>
  <c r="L680" i="11" a="1"/>
  <c r="L680" i="11" s="1"/>
  <c r="W717" i="11" a="1"/>
  <c r="W717" i="11" s="1"/>
  <c r="X717" i="11" s="1"/>
  <c r="K717" i="11" a="1"/>
  <c r="K717" i="11" s="1"/>
  <c r="I717" i="11" a="1"/>
  <c r="I717" i="11" s="1"/>
  <c r="V717" i="11" s="1"/>
  <c r="M717" i="11" a="1"/>
  <c r="M717" i="11" s="1"/>
  <c r="D717" i="11" a="1"/>
  <c r="D717" i="11" s="1"/>
  <c r="J717" i="11" a="1"/>
  <c r="J717" i="11" s="1"/>
  <c r="E717" i="11" a="1"/>
  <c r="E717" i="11" s="1"/>
  <c r="R717" i="11" a="1"/>
  <c r="R717" i="11" s="1"/>
  <c r="AB717" i="11" a="1"/>
  <c r="AB717" i="11" s="1"/>
  <c r="O717" i="11" a="1"/>
  <c r="O717" i="11" s="1"/>
  <c r="N717" i="11" a="1"/>
  <c r="N717" i="11" s="1"/>
  <c r="Q717" i="11" a="1"/>
  <c r="Q717" i="11" s="1"/>
  <c r="L717" i="11" a="1"/>
  <c r="L717" i="11" s="1"/>
  <c r="P717" i="11" a="1"/>
  <c r="P717" i="11" s="1"/>
  <c r="S717" i="11" a="1"/>
  <c r="S717" i="11" s="1"/>
  <c r="AB377" i="11" a="1"/>
  <c r="AB377" i="11" s="1"/>
  <c r="W377" i="11" a="1"/>
  <c r="W377" i="11" s="1"/>
  <c r="X377" i="11" s="1"/>
  <c r="K377" i="11" a="1"/>
  <c r="K377" i="11" s="1"/>
  <c r="I377" i="11" a="1"/>
  <c r="I377" i="11" s="1"/>
  <c r="V377" i="11" s="1"/>
  <c r="J377" i="11" a="1"/>
  <c r="J377" i="11" s="1"/>
  <c r="M377" i="11" a="1"/>
  <c r="M377" i="11" s="1"/>
  <c r="D377" i="11" a="1"/>
  <c r="D377" i="11" s="1"/>
  <c r="E377" i="11" a="1"/>
  <c r="E377" i="11" s="1"/>
  <c r="R377" i="11" a="1"/>
  <c r="R377" i="11" s="1"/>
  <c r="S377" i="11" a="1"/>
  <c r="S377" i="11" s="1"/>
  <c r="L377" i="11" a="1"/>
  <c r="L377" i="11" s="1"/>
  <c r="O377" i="11" a="1"/>
  <c r="O377" i="11" s="1"/>
  <c r="Q377" i="11" a="1"/>
  <c r="Q377" i="11" s="1"/>
  <c r="P377" i="11" a="1"/>
  <c r="P377" i="11" s="1"/>
  <c r="N377" i="11" a="1"/>
  <c r="N377" i="11" s="1"/>
  <c r="W633" i="11" a="1"/>
  <c r="W633" i="11" s="1"/>
  <c r="X633" i="11" s="1"/>
  <c r="K633" i="11" a="1"/>
  <c r="K633" i="11" s="1"/>
  <c r="I633" i="11" a="1"/>
  <c r="I633" i="11" s="1"/>
  <c r="V633" i="11" s="1"/>
  <c r="J633" i="11" a="1"/>
  <c r="J633" i="11" s="1"/>
  <c r="M633" i="11" a="1"/>
  <c r="M633" i="11" s="1"/>
  <c r="D633" i="11" a="1"/>
  <c r="D633" i="11" s="1"/>
  <c r="E633" i="11" a="1"/>
  <c r="E633" i="11" s="1"/>
  <c r="R633" i="11" a="1"/>
  <c r="R633" i="11" s="1"/>
  <c r="L633" i="11" a="1"/>
  <c r="L633" i="11" s="1"/>
  <c r="O633" i="11" a="1"/>
  <c r="O633" i="11" s="1"/>
  <c r="S633" i="11" a="1"/>
  <c r="S633" i="11" s="1"/>
  <c r="N633" i="11" a="1"/>
  <c r="N633" i="11" s="1"/>
  <c r="AB633" i="11" a="1"/>
  <c r="AB633" i="11" s="1"/>
  <c r="Q633" i="11" a="1"/>
  <c r="Q633" i="11" s="1"/>
  <c r="P633" i="11" a="1"/>
  <c r="P633" i="11" s="1"/>
  <c r="W849" i="11" a="1"/>
  <c r="W849" i="11" s="1"/>
  <c r="X849" i="11" s="1"/>
  <c r="K849" i="11" a="1"/>
  <c r="K849" i="11" s="1"/>
  <c r="I849" i="11" a="1"/>
  <c r="I849" i="11" s="1"/>
  <c r="V849" i="11" s="1"/>
  <c r="J849" i="11" a="1"/>
  <c r="J849" i="11" s="1"/>
  <c r="M849" i="11" a="1"/>
  <c r="M849" i="11" s="1"/>
  <c r="D849" i="11" a="1"/>
  <c r="D849" i="11" s="1"/>
  <c r="E849" i="11" a="1"/>
  <c r="E849" i="11" s="1"/>
  <c r="R849" i="11" a="1"/>
  <c r="R849" i="11" s="1"/>
  <c r="L849" i="11" a="1"/>
  <c r="L849" i="11" s="1"/>
  <c r="Q849" i="11" a="1"/>
  <c r="Q849" i="11" s="1"/>
  <c r="O849" i="11" a="1"/>
  <c r="O849" i="11" s="1"/>
  <c r="P849" i="11" a="1"/>
  <c r="P849" i="11" s="1"/>
  <c r="S849" i="11" a="1"/>
  <c r="S849" i="11" s="1"/>
  <c r="AB849" i="11" a="1"/>
  <c r="AB849" i="11" s="1"/>
  <c r="N849" i="11" a="1"/>
  <c r="N849" i="11" s="1"/>
  <c r="W966" i="11" a="1"/>
  <c r="W966" i="11" s="1"/>
  <c r="X966" i="11" s="1"/>
  <c r="K966" i="11" a="1"/>
  <c r="K966" i="11" s="1"/>
  <c r="I966" i="11" a="1"/>
  <c r="I966" i="11" s="1"/>
  <c r="V966" i="11" s="1"/>
  <c r="J966" i="11" a="1"/>
  <c r="J966" i="11" s="1"/>
  <c r="M966" i="11" a="1"/>
  <c r="M966" i="11" s="1"/>
  <c r="D966" i="11" a="1"/>
  <c r="D966" i="11" s="1"/>
  <c r="E966" i="11" a="1"/>
  <c r="E966" i="11" s="1"/>
  <c r="R966" i="11" a="1"/>
  <c r="R966" i="11" s="1"/>
  <c r="AB966" i="11" a="1"/>
  <c r="AB966" i="11" s="1"/>
  <c r="O966" i="11" a="1"/>
  <c r="O966" i="11" s="1"/>
  <c r="P966" i="11" a="1"/>
  <c r="P966" i="11" s="1"/>
  <c r="Q966" i="11" a="1"/>
  <c r="Q966" i="11" s="1"/>
  <c r="S966" i="11" a="1"/>
  <c r="S966" i="11" s="1"/>
  <c r="L966" i="11" a="1"/>
  <c r="L966" i="11" s="1"/>
  <c r="N966" i="11" a="1"/>
  <c r="N966" i="11" s="1"/>
  <c r="W324" i="11" a="1"/>
  <c r="W324" i="11" s="1"/>
  <c r="X324" i="11" s="1"/>
  <c r="AA325" i="11" a="1"/>
  <c r="AA325" i="11" s="1"/>
  <c r="AA326" i="11" s="1" a="1"/>
  <c r="AA326" i="11" s="1"/>
  <c r="K324" i="11" a="1"/>
  <c r="K324" i="11" s="1"/>
  <c r="I324" i="11" a="1"/>
  <c r="I324" i="11" s="1"/>
  <c r="V324" i="11" s="1"/>
  <c r="J324" i="11" a="1"/>
  <c r="J324" i="11" s="1"/>
  <c r="M324" i="11" a="1"/>
  <c r="M324" i="11" s="1"/>
  <c r="D324" i="11" a="1"/>
  <c r="D324" i="11" s="1"/>
  <c r="E324" i="11" a="1"/>
  <c r="E324" i="11" s="1"/>
  <c r="R324" i="11" a="1"/>
  <c r="R324" i="11" s="1"/>
  <c r="L324" i="11" a="1"/>
  <c r="L324" i="11" s="1"/>
  <c r="O324" i="11" a="1"/>
  <c r="O324" i="11" s="1"/>
  <c r="Q324" i="11" a="1"/>
  <c r="Q324" i="11" s="1"/>
  <c r="AB324" i="11" a="1"/>
  <c r="AB324" i="11" s="1"/>
  <c r="S324" i="11" a="1"/>
  <c r="S324" i="11" s="1"/>
  <c r="N324" i="11" a="1"/>
  <c r="N324" i="11" s="1"/>
  <c r="P324" i="11" a="1"/>
  <c r="P324" i="11" s="1"/>
  <c r="W772" i="11" a="1"/>
  <c r="W772" i="11" s="1"/>
  <c r="X772" i="11" s="1"/>
  <c r="K772" i="11" a="1"/>
  <c r="K772" i="11" s="1"/>
  <c r="I772" i="11" a="1"/>
  <c r="I772" i="11" s="1"/>
  <c r="V772" i="11" s="1"/>
  <c r="J772" i="11" a="1"/>
  <c r="J772" i="11" s="1"/>
  <c r="M772" i="11" a="1"/>
  <c r="M772" i="11" s="1"/>
  <c r="D772" i="11" a="1"/>
  <c r="D772" i="11" s="1"/>
  <c r="E772" i="11" a="1"/>
  <c r="E772" i="11" s="1"/>
  <c r="R772" i="11" a="1"/>
  <c r="R772" i="11" s="1"/>
  <c r="N772" i="11" a="1"/>
  <c r="N772" i="11" s="1"/>
  <c r="Q772" i="11" a="1"/>
  <c r="Q772" i="11" s="1"/>
  <c r="P772" i="11" a="1"/>
  <c r="P772" i="11" s="1"/>
  <c r="AB772" i="11" a="1"/>
  <c r="AB772" i="11" s="1"/>
  <c r="O772" i="11" a="1"/>
  <c r="O772" i="11" s="1"/>
  <c r="S772" i="11" a="1"/>
  <c r="S772" i="11" s="1"/>
  <c r="L772" i="11" a="1"/>
  <c r="L772" i="11" s="1"/>
  <c r="W975" i="11" a="1"/>
  <c r="W975" i="11" s="1"/>
  <c r="X975" i="11" s="1"/>
  <c r="K975" i="11" a="1"/>
  <c r="K975" i="11" s="1"/>
  <c r="I975" i="11" a="1"/>
  <c r="I975" i="11" s="1"/>
  <c r="V975" i="11" s="1"/>
  <c r="J975" i="11" a="1"/>
  <c r="J975" i="11" s="1"/>
  <c r="M975" i="11" a="1"/>
  <c r="M975" i="11" s="1"/>
  <c r="D975" i="11" a="1"/>
  <c r="D975" i="11" s="1"/>
  <c r="E975" i="11" a="1"/>
  <c r="E975" i="11" s="1"/>
  <c r="R975" i="11" a="1"/>
  <c r="R975" i="11" s="1"/>
  <c r="N975" i="11" a="1"/>
  <c r="N975" i="11" s="1"/>
  <c r="L975" i="11" a="1"/>
  <c r="L975" i="11" s="1"/>
  <c r="AB975" i="11" a="1"/>
  <c r="AB975" i="11" s="1"/>
  <c r="S975" i="11" a="1"/>
  <c r="S975" i="11" s="1"/>
  <c r="P975" i="11" a="1"/>
  <c r="P975" i="11" s="1"/>
  <c r="Q975" i="11" a="1"/>
  <c r="Q975" i="11" s="1"/>
  <c r="O975" i="11" a="1"/>
  <c r="O975" i="11" s="1"/>
  <c r="W714" i="11" a="1"/>
  <c r="W714" i="11" s="1"/>
  <c r="X714" i="11" s="1"/>
  <c r="K714" i="11" a="1"/>
  <c r="K714" i="11" s="1"/>
  <c r="I714" i="11" a="1"/>
  <c r="I714" i="11" s="1"/>
  <c r="V714" i="11" s="1"/>
  <c r="J714" i="11" a="1"/>
  <c r="J714" i="11" s="1"/>
  <c r="M714" i="11" a="1"/>
  <c r="M714" i="11" s="1"/>
  <c r="D714" i="11" a="1"/>
  <c r="D714" i="11" s="1"/>
  <c r="E714" i="11" a="1"/>
  <c r="E714" i="11" s="1"/>
  <c r="R714" i="11" a="1"/>
  <c r="R714" i="11" s="1"/>
  <c r="O714" i="11" a="1"/>
  <c r="O714" i="11" s="1"/>
  <c r="Q714" i="11" a="1"/>
  <c r="Q714" i="11" s="1"/>
  <c r="AB714" i="11" a="1"/>
  <c r="AB714" i="11" s="1"/>
  <c r="L714" i="11" a="1"/>
  <c r="L714" i="11" s="1"/>
  <c r="S714" i="11" a="1"/>
  <c r="S714" i="11" s="1"/>
  <c r="P714" i="11" a="1"/>
  <c r="P714" i="11" s="1"/>
  <c r="N714" i="11" a="1"/>
  <c r="N714" i="11" s="1"/>
  <c r="AB193" i="11" a="1"/>
  <c r="AB193" i="11" s="1"/>
  <c r="W193" i="11" a="1"/>
  <c r="W193" i="11" s="1"/>
  <c r="X193" i="11" s="1"/>
  <c r="K193" i="11" a="1"/>
  <c r="K193" i="11" s="1"/>
  <c r="I193" i="11" a="1"/>
  <c r="I193" i="11" s="1"/>
  <c r="V193" i="11" s="1"/>
  <c r="M193" i="11" a="1"/>
  <c r="M193" i="11" s="1"/>
  <c r="J193" i="11" a="1"/>
  <c r="J193" i="11" s="1"/>
  <c r="D193" i="11" a="1"/>
  <c r="D193" i="11" s="1"/>
  <c r="E193" i="11" a="1"/>
  <c r="E193" i="11" s="1"/>
  <c r="R193" i="11" a="1"/>
  <c r="R193" i="11" s="1"/>
  <c r="N193" i="11" a="1"/>
  <c r="N193" i="11" s="1"/>
  <c r="Q193" i="11" a="1"/>
  <c r="Q193" i="11" s="1"/>
  <c r="S193" i="11" a="1"/>
  <c r="S193" i="11" s="1"/>
  <c r="P193" i="11" a="1"/>
  <c r="P193" i="11" s="1"/>
  <c r="O193" i="11" a="1"/>
  <c r="O193" i="11" s="1"/>
  <c r="L193" i="11" a="1"/>
  <c r="L193" i="11" s="1"/>
  <c r="AB334" i="11" a="1"/>
  <c r="AB334" i="11" s="1"/>
  <c r="W334" i="11" a="1"/>
  <c r="W334" i="11" s="1"/>
  <c r="X334" i="11" s="1"/>
  <c r="K334" i="11" a="1"/>
  <c r="K334" i="11" s="1"/>
  <c r="I334" i="11" a="1"/>
  <c r="I334" i="11" s="1"/>
  <c r="V334" i="11" s="1"/>
  <c r="J334" i="11" a="1"/>
  <c r="J334" i="11" s="1"/>
  <c r="M334" i="11" a="1"/>
  <c r="M334" i="11" s="1"/>
  <c r="D334" i="11" a="1"/>
  <c r="D334" i="11" s="1"/>
  <c r="E334" i="11" a="1"/>
  <c r="E334" i="11" s="1"/>
  <c r="R334" i="11" a="1"/>
  <c r="R334" i="11" s="1"/>
  <c r="P334" i="11" a="1"/>
  <c r="P334" i="11" s="1"/>
  <c r="S334" i="11" a="1"/>
  <c r="S334" i="11" s="1"/>
  <c r="O334" i="11" a="1"/>
  <c r="O334" i="11" s="1"/>
  <c r="L334" i="11" a="1"/>
  <c r="L334" i="11" s="1"/>
  <c r="N334" i="11" a="1"/>
  <c r="N334" i="11" s="1"/>
  <c r="Q334" i="11" a="1"/>
  <c r="Q334" i="11" s="1"/>
  <c r="W652" i="11" a="1"/>
  <c r="W652" i="11" s="1"/>
  <c r="X652" i="11" s="1"/>
  <c r="K652" i="11" a="1"/>
  <c r="K652" i="11" s="1"/>
  <c r="I652" i="11" a="1"/>
  <c r="I652" i="11" s="1"/>
  <c r="V652" i="11" s="1"/>
  <c r="J652" i="11" a="1"/>
  <c r="J652" i="11" s="1"/>
  <c r="M652" i="11" a="1"/>
  <c r="M652" i="11" s="1"/>
  <c r="D652" i="11" a="1"/>
  <c r="D652" i="11" s="1"/>
  <c r="E652" i="11" a="1"/>
  <c r="E652" i="11" s="1"/>
  <c r="R652" i="11" a="1"/>
  <c r="R652" i="11" s="1"/>
  <c r="Q652" i="11" a="1"/>
  <c r="Q652" i="11" s="1"/>
  <c r="O652" i="11" a="1"/>
  <c r="O652" i="11" s="1"/>
  <c r="AB652" i="11" a="1"/>
  <c r="AB652" i="11" s="1"/>
  <c r="L652" i="11" a="1"/>
  <c r="L652" i="11" s="1"/>
  <c r="P652" i="11" a="1"/>
  <c r="P652" i="11" s="1"/>
  <c r="S652" i="11" a="1"/>
  <c r="S652" i="11" s="1"/>
  <c r="N652" i="11" a="1"/>
  <c r="N652" i="11" s="1"/>
  <c r="AB396" i="11" a="1"/>
  <c r="AB396" i="11" s="1"/>
  <c r="W396" i="11" a="1"/>
  <c r="W396" i="11" s="1"/>
  <c r="X396" i="11" s="1"/>
  <c r="K396" i="11" a="1"/>
  <c r="K396" i="11" s="1"/>
  <c r="I396" i="11" a="1"/>
  <c r="I396" i="11" s="1"/>
  <c r="V396" i="11" s="1"/>
  <c r="J396" i="11" a="1"/>
  <c r="J396" i="11" s="1"/>
  <c r="M396" i="11" a="1"/>
  <c r="M396" i="11" s="1"/>
  <c r="D396" i="11" a="1"/>
  <c r="D396" i="11" s="1"/>
  <c r="E396" i="11" a="1"/>
  <c r="E396" i="11" s="1"/>
  <c r="R396" i="11" a="1"/>
  <c r="R396" i="11" s="1"/>
  <c r="N396" i="11" a="1"/>
  <c r="N396" i="11" s="1"/>
  <c r="S396" i="11" a="1"/>
  <c r="S396" i="11" s="1"/>
  <c r="P396" i="11" a="1"/>
  <c r="P396" i="11" s="1"/>
  <c r="O396" i="11" a="1"/>
  <c r="O396" i="11" s="1"/>
  <c r="L396" i="11" a="1"/>
  <c r="L396" i="11" s="1"/>
  <c r="Q396" i="11" a="1"/>
  <c r="Q396" i="11" s="1"/>
  <c r="AB307" i="11" a="1"/>
  <c r="AB307" i="11" s="1"/>
  <c r="W307" i="11" a="1"/>
  <c r="W307" i="11" s="1"/>
  <c r="X307" i="11" s="1"/>
  <c r="K307" i="11" a="1"/>
  <c r="K307" i="11" s="1"/>
  <c r="I307" i="11" a="1"/>
  <c r="I307" i="11" s="1"/>
  <c r="V307" i="11" s="1"/>
  <c r="J307" i="11" a="1"/>
  <c r="J307" i="11" s="1"/>
  <c r="M307" i="11" a="1"/>
  <c r="M307" i="11" s="1"/>
  <c r="D307" i="11" a="1"/>
  <c r="D307" i="11" s="1"/>
  <c r="E307" i="11" a="1"/>
  <c r="E307" i="11" s="1"/>
  <c r="R307" i="11" a="1"/>
  <c r="R307" i="11" s="1"/>
  <c r="S307" i="11" a="1"/>
  <c r="S307" i="11" s="1"/>
  <c r="O307" i="11" a="1"/>
  <c r="O307" i="11" s="1"/>
  <c r="P307" i="11" a="1"/>
  <c r="P307" i="11" s="1"/>
  <c r="L307" i="11" a="1"/>
  <c r="L307" i="11" s="1"/>
  <c r="Q307" i="11" a="1"/>
  <c r="Q307" i="11" s="1"/>
  <c r="N307" i="11" a="1"/>
  <c r="N307" i="11" s="1"/>
  <c r="W340" i="11" a="1"/>
  <c r="W340" i="11" s="1"/>
  <c r="X340" i="11" s="1"/>
  <c r="AA341" i="11" a="1"/>
  <c r="AA341" i="11" s="1"/>
  <c r="K340" i="11" a="1"/>
  <c r="K340" i="11" s="1"/>
  <c r="I340" i="11" a="1"/>
  <c r="I340" i="11" s="1"/>
  <c r="V340" i="11" s="1"/>
  <c r="J340" i="11" a="1"/>
  <c r="J340" i="11" s="1"/>
  <c r="M340" i="11" a="1"/>
  <c r="M340" i="11" s="1"/>
  <c r="D340" i="11" a="1"/>
  <c r="D340" i="11" s="1"/>
  <c r="E340" i="11" a="1"/>
  <c r="E340" i="11" s="1"/>
  <c r="R340" i="11" a="1"/>
  <c r="R340" i="11" s="1"/>
  <c r="P340" i="11" a="1"/>
  <c r="P340" i="11" s="1"/>
  <c r="N340" i="11" a="1"/>
  <c r="N340" i="11" s="1"/>
  <c r="S340" i="11" a="1"/>
  <c r="S340" i="11" s="1"/>
  <c r="L340" i="11" a="1"/>
  <c r="L340" i="11" s="1"/>
  <c r="Q340" i="11" a="1"/>
  <c r="Q340" i="11" s="1"/>
  <c r="O340" i="11" a="1"/>
  <c r="O340" i="11" s="1"/>
  <c r="AB340" i="11" a="1"/>
  <c r="AB340" i="11" s="1"/>
  <c r="AB45" i="11" a="1"/>
  <c r="AB45" i="11" s="1"/>
  <c r="W45" i="11" a="1"/>
  <c r="W45" i="11" s="1"/>
  <c r="X45" i="11" s="1"/>
  <c r="K45" i="11" a="1"/>
  <c r="K45" i="11" s="1"/>
  <c r="I45" i="11" a="1"/>
  <c r="I45" i="11" s="1"/>
  <c r="V45" i="11" s="1"/>
  <c r="M45" i="11" a="1"/>
  <c r="M45" i="11" s="1"/>
  <c r="D45" i="11" a="1"/>
  <c r="D45" i="11" s="1"/>
  <c r="J45" i="11" a="1"/>
  <c r="J45" i="11" s="1"/>
  <c r="E45" i="11" a="1"/>
  <c r="E45" i="11" s="1"/>
  <c r="R45" i="11" a="1"/>
  <c r="R45" i="11" s="1"/>
  <c r="O45" i="11" a="1"/>
  <c r="O45" i="11" s="1"/>
  <c r="S45" i="11" a="1"/>
  <c r="S45" i="11" s="1"/>
  <c r="P45" i="11" a="1"/>
  <c r="P45" i="11" s="1"/>
  <c r="N45" i="11" a="1"/>
  <c r="N45" i="11" s="1"/>
  <c r="Q45" i="11" a="1"/>
  <c r="Q45" i="11" s="1"/>
  <c r="L45" i="11" a="1"/>
  <c r="L45" i="11" s="1"/>
  <c r="W1003" i="11" a="1"/>
  <c r="W1003" i="11" s="1"/>
  <c r="X1003" i="11" s="1"/>
  <c r="K1003" i="11" a="1"/>
  <c r="K1003" i="11" s="1"/>
  <c r="I1003" i="11" a="1"/>
  <c r="I1003" i="11" s="1"/>
  <c r="V1003" i="11" s="1"/>
  <c r="J1003" i="11" a="1"/>
  <c r="J1003" i="11" s="1"/>
  <c r="M1003" i="11" a="1"/>
  <c r="M1003" i="11" s="1"/>
  <c r="D1003" i="11" a="1"/>
  <c r="D1003" i="11" s="1"/>
  <c r="E1003" i="11" a="1"/>
  <c r="E1003" i="11" s="1"/>
  <c r="R1003" i="11" a="1"/>
  <c r="R1003" i="11" s="1"/>
  <c r="L1003" i="11" a="1"/>
  <c r="L1003" i="11" s="1"/>
  <c r="Q1003" i="11" a="1"/>
  <c r="Q1003" i="11" s="1"/>
  <c r="N1003" i="11" a="1"/>
  <c r="N1003" i="11" s="1"/>
  <c r="O1003" i="11" a="1"/>
  <c r="O1003" i="11" s="1"/>
  <c r="P1003" i="11" a="1"/>
  <c r="P1003" i="11" s="1"/>
  <c r="AB1003" i="11" a="1"/>
  <c r="AB1003" i="11" s="1"/>
  <c r="S1003" i="11" a="1"/>
  <c r="S1003" i="11" s="1"/>
  <c r="W622" i="11" a="1"/>
  <c r="W622" i="11" s="1"/>
  <c r="X622" i="11" s="1"/>
  <c r="K622" i="11" a="1"/>
  <c r="K622" i="11" s="1"/>
  <c r="I622" i="11" a="1"/>
  <c r="I622" i="11" s="1"/>
  <c r="V622" i="11" s="1"/>
  <c r="J622" i="11" a="1"/>
  <c r="J622" i="11" s="1"/>
  <c r="M622" i="11" a="1"/>
  <c r="M622" i="11" s="1"/>
  <c r="D622" i="11" a="1"/>
  <c r="D622" i="11" s="1"/>
  <c r="E622" i="11" a="1"/>
  <c r="E622" i="11" s="1"/>
  <c r="R622" i="11" a="1"/>
  <c r="R622" i="11" s="1"/>
  <c r="O622" i="11" a="1"/>
  <c r="O622" i="11" s="1"/>
  <c r="L622" i="11" a="1"/>
  <c r="L622" i="11" s="1"/>
  <c r="S622" i="11" a="1"/>
  <c r="S622" i="11" s="1"/>
  <c r="P622" i="11" a="1"/>
  <c r="P622" i="11" s="1"/>
  <c r="N622" i="11" a="1"/>
  <c r="N622" i="11" s="1"/>
  <c r="Q622" i="11" a="1"/>
  <c r="Q622" i="11" s="1"/>
  <c r="AB622" i="11" a="1"/>
  <c r="AB622" i="11" s="1"/>
  <c r="AA291" i="11" a="1"/>
  <c r="AA291" i="11" s="1"/>
  <c r="W290" i="11" a="1"/>
  <c r="W290" i="11" s="1"/>
  <c r="X290" i="11" s="1"/>
  <c r="K290" i="11" a="1"/>
  <c r="K290" i="11" s="1"/>
  <c r="I290" i="11" a="1"/>
  <c r="I290" i="11" s="1"/>
  <c r="V290" i="11" s="1"/>
  <c r="J290" i="11" a="1"/>
  <c r="J290" i="11" s="1"/>
  <c r="M290" i="11" a="1"/>
  <c r="M290" i="11" s="1"/>
  <c r="D290" i="11" a="1"/>
  <c r="D290" i="11" s="1"/>
  <c r="E290" i="11" a="1"/>
  <c r="E290" i="11" s="1"/>
  <c r="R290" i="11" a="1"/>
  <c r="R290" i="11" s="1"/>
  <c r="AB290" i="11" a="1"/>
  <c r="AB290" i="11" s="1"/>
  <c r="S290" i="11" a="1"/>
  <c r="S290" i="11" s="1"/>
  <c r="P290" i="11" a="1"/>
  <c r="P290" i="11" s="1"/>
  <c r="O290" i="11" a="1"/>
  <c r="O290" i="11" s="1"/>
  <c r="N290" i="11" a="1"/>
  <c r="N290" i="11" s="1"/>
  <c r="Q290" i="11" a="1"/>
  <c r="Q290" i="11" s="1"/>
  <c r="L290" i="11" a="1"/>
  <c r="L290" i="11" s="1"/>
  <c r="AA199" i="11" a="1"/>
  <c r="AA199" i="11" s="1"/>
  <c r="W198" i="11" a="1"/>
  <c r="W198" i="11" s="1"/>
  <c r="X198" i="11" s="1"/>
  <c r="K198" i="11" a="1"/>
  <c r="K198" i="11" s="1"/>
  <c r="I198" i="11" a="1"/>
  <c r="I198" i="11" s="1"/>
  <c r="V198" i="11" s="1"/>
  <c r="J198" i="11" a="1"/>
  <c r="J198" i="11" s="1"/>
  <c r="M198" i="11" a="1"/>
  <c r="M198" i="11" s="1"/>
  <c r="D198" i="11" a="1"/>
  <c r="D198" i="11" s="1"/>
  <c r="E198" i="11" a="1"/>
  <c r="E198" i="11" s="1"/>
  <c r="R198" i="11" a="1"/>
  <c r="R198" i="11" s="1"/>
  <c r="Q198" i="11" a="1"/>
  <c r="Q198" i="11" s="1"/>
  <c r="AB198" i="11" a="1"/>
  <c r="AB198" i="11" s="1"/>
  <c r="N198" i="11" a="1"/>
  <c r="N198" i="11" s="1"/>
  <c r="L198" i="11" a="1"/>
  <c r="L198" i="11" s="1"/>
  <c r="P198" i="11" a="1"/>
  <c r="P198" i="11" s="1"/>
  <c r="S198" i="11" a="1"/>
  <c r="S198" i="11" s="1"/>
  <c r="O198" i="11" a="1"/>
  <c r="O198" i="11" s="1"/>
  <c r="W878" i="11" a="1"/>
  <c r="W878" i="11" s="1"/>
  <c r="X878" i="11" s="1"/>
  <c r="K878" i="11" a="1"/>
  <c r="K878" i="11" s="1"/>
  <c r="I878" i="11" a="1"/>
  <c r="I878" i="11" s="1"/>
  <c r="V878" i="11" s="1"/>
  <c r="J878" i="11" a="1"/>
  <c r="J878" i="11" s="1"/>
  <c r="M878" i="11" a="1"/>
  <c r="M878" i="11" s="1"/>
  <c r="D878" i="11" a="1"/>
  <c r="D878" i="11" s="1"/>
  <c r="E878" i="11" a="1"/>
  <c r="E878" i="11" s="1"/>
  <c r="R878" i="11" a="1"/>
  <c r="R878" i="11" s="1"/>
  <c r="P878" i="11" a="1"/>
  <c r="P878" i="11" s="1"/>
  <c r="AB878" i="11" a="1"/>
  <c r="AB878" i="11" s="1"/>
  <c r="L878" i="11" a="1"/>
  <c r="L878" i="11" s="1"/>
  <c r="O878" i="11" a="1"/>
  <c r="O878" i="11" s="1"/>
  <c r="Q878" i="11" a="1"/>
  <c r="Q878" i="11" s="1"/>
  <c r="N878" i="11" a="1"/>
  <c r="N878" i="11" s="1"/>
  <c r="S878" i="11" a="1"/>
  <c r="S878" i="11" s="1"/>
  <c r="W745" i="11" a="1"/>
  <c r="W745" i="11" s="1"/>
  <c r="X745" i="11" s="1"/>
  <c r="K745" i="11" a="1"/>
  <c r="K745" i="11" s="1"/>
  <c r="I745" i="11" a="1"/>
  <c r="I745" i="11" s="1"/>
  <c r="V745" i="11" s="1"/>
  <c r="J745" i="11" a="1"/>
  <c r="J745" i="11" s="1"/>
  <c r="M745" i="11" a="1"/>
  <c r="M745" i="11" s="1"/>
  <c r="D745" i="11" a="1"/>
  <c r="D745" i="11" s="1"/>
  <c r="E745" i="11" a="1"/>
  <c r="E745" i="11" s="1"/>
  <c r="R745" i="11" a="1"/>
  <c r="R745" i="11" s="1"/>
  <c r="O745" i="11" a="1"/>
  <c r="O745" i="11" s="1"/>
  <c r="Q745" i="11" a="1"/>
  <c r="Q745" i="11" s="1"/>
  <c r="L745" i="11" a="1"/>
  <c r="L745" i="11" s="1"/>
  <c r="P745" i="11" a="1"/>
  <c r="P745" i="11" s="1"/>
  <c r="S745" i="11" a="1"/>
  <c r="S745" i="11" s="1"/>
  <c r="N745" i="11" a="1"/>
  <c r="N745" i="11" s="1"/>
  <c r="AB745" i="11" a="1"/>
  <c r="AB745" i="11" s="1"/>
  <c r="W894" i="11" a="1"/>
  <c r="W894" i="11" s="1"/>
  <c r="X894" i="11" s="1"/>
  <c r="K894" i="11" a="1"/>
  <c r="K894" i="11" s="1"/>
  <c r="I894" i="11" a="1"/>
  <c r="I894" i="11" s="1"/>
  <c r="V894" i="11" s="1"/>
  <c r="J894" i="11" a="1"/>
  <c r="J894" i="11" s="1"/>
  <c r="M894" i="11" a="1"/>
  <c r="M894" i="11" s="1"/>
  <c r="D894" i="11" a="1"/>
  <c r="D894" i="11" s="1"/>
  <c r="E894" i="11" a="1"/>
  <c r="E894" i="11" s="1"/>
  <c r="R894" i="11" a="1"/>
  <c r="R894" i="11" s="1"/>
  <c r="S894" i="11" a="1"/>
  <c r="S894" i="11" s="1"/>
  <c r="AB894" i="11" a="1"/>
  <c r="AB894" i="11" s="1"/>
  <c r="N894" i="11" a="1"/>
  <c r="N894" i="11" s="1"/>
  <c r="P894" i="11" a="1"/>
  <c r="P894" i="11" s="1"/>
  <c r="O894" i="11" a="1"/>
  <c r="O894" i="11" s="1"/>
  <c r="Q894" i="11" a="1"/>
  <c r="Q894" i="11" s="1"/>
  <c r="L894" i="11" a="1"/>
  <c r="L894" i="11" s="1"/>
  <c r="AA363" i="11" a="1"/>
  <c r="AA363" i="11" s="1"/>
  <c r="AA364" i="11" s="1" a="1"/>
  <c r="AA364" i="11" s="1"/>
  <c r="W362" i="11" a="1"/>
  <c r="W362" i="11" s="1"/>
  <c r="X362" i="11" s="1"/>
  <c r="K362" i="11" a="1"/>
  <c r="K362" i="11" s="1"/>
  <c r="I362" i="11" a="1"/>
  <c r="I362" i="11" s="1"/>
  <c r="V362" i="11" s="1"/>
  <c r="J362" i="11" a="1"/>
  <c r="J362" i="11" s="1"/>
  <c r="M362" i="11" a="1"/>
  <c r="M362" i="11" s="1"/>
  <c r="D362" i="11" a="1"/>
  <c r="D362" i="11" s="1"/>
  <c r="E362" i="11" a="1"/>
  <c r="E362" i="11" s="1"/>
  <c r="R362" i="11" a="1"/>
  <c r="R362" i="11" s="1"/>
  <c r="P362" i="11" a="1"/>
  <c r="P362" i="11" s="1"/>
  <c r="O362" i="11" a="1"/>
  <c r="O362" i="11" s="1"/>
  <c r="L362" i="11" a="1"/>
  <c r="L362" i="11" s="1"/>
  <c r="Q362" i="11" a="1"/>
  <c r="Q362" i="11" s="1"/>
  <c r="S362" i="11" a="1"/>
  <c r="S362" i="11" s="1"/>
  <c r="N362" i="11" a="1"/>
  <c r="N362" i="11" s="1"/>
  <c r="AB362" i="11" a="1"/>
  <c r="AB362" i="11" s="1"/>
  <c r="W954" i="11" a="1"/>
  <c r="W954" i="11" s="1"/>
  <c r="X954" i="11" s="1"/>
  <c r="I954" i="11" a="1"/>
  <c r="I954" i="11" s="1"/>
  <c r="V954" i="11" s="1"/>
  <c r="K954" i="11" a="1"/>
  <c r="K954" i="11" s="1"/>
  <c r="J954" i="11" a="1"/>
  <c r="J954" i="11" s="1"/>
  <c r="M954" i="11" a="1"/>
  <c r="M954" i="11" s="1"/>
  <c r="D954" i="11" a="1"/>
  <c r="D954" i="11" s="1"/>
  <c r="E954" i="11" a="1"/>
  <c r="E954" i="11" s="1"/>
  <c r="R954" i="11" a="1"/>
  <c r="R954" i="11" s="1"/>
  <c r="P954" i="11" a="1"/>
  <c r="P954" i="11" s="1"/>
  <c r="Q954" i="11" a="1"/>
  <c r="Q954" i="11" s="1"/>
  <c r="L954" i="11" a="1"/>
  <c r="L954" i="11" s="1"/>
  <c r="O954" i="11" a="1"/>
  <c r="O954" i="11" s="1"/>
  <c r="S954" i="11" a="1"/>
  <c r="S954" i="11" s="1"/>
  <c r="AB954" i="11" a="1"/>
  <c r="AB954" i="11" s="1"/>
  <c r="N954" i="11" a="1"/>
  <c r="N954" i="11" s="1"/>
  <c r="W866" i="11" a="1"/>
  <c r="W866" i="11" s="1"/>
  <c r="X866" i="11" s="1"/>
  <c r="K866" i="11" a="1"/>
  <c r="K866" i="11" s="1"/>
  <c r="I866" i="11" a="1"/>
  <c r="I866" i="11" s="1"/>
  <c r="V866" i="11" s="1"/>
  <c r="J866" i="11" a="1"/>
  <c r="J866" i="11" s="1"/>
  <c r="M866" i="11" a="1"/>
  <c r="M866" i="11" s="1"/>
  <c r="D866" i="11" a="1"/>
  <c r="D866" i="11" s="1"/>
  <c r="E866" i="11" a="1"/>
  <c r="E866" i="11" s="1"/>
  <c r="R866" i="11" a="1"/>
  <c r="R866" i="11" s="1"/>
  <c r="AB866" i="11" a="1"/>
  <c r="AB866" i="11" s="1"/>
  <c r="S866" i="11" a="1"/>
  <c r="S866" i="11" s="1"/>
  <c r="Q866" i="11" a="1"/>
  <c r="Q866" i="11" s="1"/>
  <c r="N866" i="11" a="1"/>
  <c r="N866" i="11" s="1"/>
  <c r="O866" i="11" a="1"/>
  <c r="O866" i="11" s="1"/>
  <c r="P866" i="11" a="1"/>
  <c r="P866" i="11" s="1"/>
  <c r="L866" i="11" a="1"/>
  <c r="L866" i="11" s="1"/>
  <c r="W796" i="11" a="1"/>
  <c r="W796" i="11" s="1"/>
  <c r="X796" i="11" s="1"/>
  <c r="K796" i="11" a="1"/>
  <c r="K796" i="11" s="1"/>
  <c r="I796" i="11" a="1"/>
  <c r="I796" i="11" s="1"/>
  <c r="V796" i="11" s="1"/>
  <c r="J796" i="11" a="1"/>
  <c r="J796" i="11" s="1"/>
  <c r="M796" i="11" a="1"/>
  <c r="M796" i="11" s="1"/>
  <c r="D796" i="11" a="1"/>
  <c r="D796" i="11" s="1"/>
  <c r="E796" i="11" a="1"/>
  <c r="E796" i="11" s="1"/>
  <c r="R796" i="11" a="1"/>
  <c r="R796" i="11" s="1"/>
  <c r="O796" i="11" a="1"/>
  <c r="O796" i="11" s="1"/>
  <c r="P796" i="11" a="1"/>
  <c r="P796" i="11" s="1"/>
  <c r="Q796" i="11" a="1"/>
  <c r="Q796" i="11" s="1"/>
  <c r="L796" i="11" a="1"/>
  <c r="L796" i="11" s="1"/>
  <c r="AB796" i="11" a="1"/>
  <c r="AB796" i="11" s="1"/>
  <c r="S796" i="11" a="1"/>
  <c r="S796" i="11" s="1"/>
  <c r="N796" i="11" a="1"/>
  <c r="N796" i="11" s="1"/>
  <c r="AA447" i="11" a="1"/>
  <c r="AA447" i="11" s="1"/>
  <c r="AA448" i="11" s="1" a="1"/>
  <c r="AA448" i="11" s="1"/>
  <c r="W446" i="11" a="1"/>
  <c r="W446" i="11" s="1"/>
  <c r="X446" i="11" s="1"/>
  <c r="K446" i="11" a="1"/>
  <c r="K446" i="11" s="1"/>
  <c r="I446" i="11" a="1"/>
  <c r="I446" i="11" s="1"/>
  <c r="V446" i="11" s="1"/>
  <c r="J446" i="11" a="1"/>
  <c r="J446" i="11" s="1"/>
  <c r="M446" i="11" a="1"/>
  <c r="M446" i="11" s="1"/>
  <c r="D446" i="11" a="1"/>
  <c r="D446" i="11" s="1"/>
  <c r="E446" i="11" a="1"/>
  <c r="E446" i="11" s="1"/>
  <c r="R446" i="11" a="1"/>
  <c r="R446" i="11" s="1"/>
  <c r="N446" i="11" a="1"/>
  <c r="N446" i="11" s="1"/>
  <c r="P446" i="11" a="1"/>
  <c r="P446" i="11" s="1"/>
  <c r="S446" i="11" a="1"/>
  <c r="S446" i="11" s="1"/>
  <c r="L446" i="11" a="1"/>
  <c r="L446" i="11" s="1"/>
  <c r="O446" i="11" a="1"/>
  <c r="O446" i="11" s="1"/>
  <c r="Q446" i="11" a="1"/>
  <c r="Q446" i="11" s="1"/>
  <c r="AB446" i="11" a="1"/>
  <c r="AB446" i="11" s="1"/>
  <c r="W539" i="11" a="1"/>
  <c r="W539" i="11" s="1"/>
  <c r="X539" i="11" s="1"/>
  <c r="K539" i="11" a="1"/>
  <c r="K539" i="11" s="1"/>
  <c r="I539" i="11" a="1"/>
  <c r="I539" i="11" s="1"/>
  <c r="V539" i="11" s="1"/>
  <c r="J539" i="11" a="1"/>
  <c r="J539" i="11" s="1"/>
  <c r="M539" i="11" a="1"/>
  <c r="M539" i="11" s="1"/>
  <c r="D539" i="11" a="1"/>
  <c r="D539" i="11" s="1"/>
  <c r="E539" i="11" a="1"/>
  <c r="E539" i="11" s="1"/>
  <c r="R539" i="11" a="1"/>
  <c r="R539" i="11" s="1"/>
  <c r="O539" i="11" a="1"/>
  <c r="O539" i="11" s="1"/>
  <c r="Q539" i="11" a="1"/>
  <c r="Q539" i="11" s="1"/>
  <c r="S539" i="11" a="1"/>
  <c r="S539" i="11" s="1"/>
  <c r="AB539" i="11" a="1"/>
  <c r="AB539" i="11" s="1"/>
  <c r="L539" i="11" a="1"/>
  <c r="L539" i="11" s="1"/>
  <c r="P539" i="11" a="1"/>
  <c r="P539" i="11" s="1"/>
  <c r="N539" i="11" a="1"/>
  <c r="N539" i="11" s="1"/>
  <c r="AA323" i="11" a="1"/>
  <c r="AA323" i="11" s="1"/>
  <c r="AA324" i="11" s="1" a="1"/>
  <c r="AA324" i="11" s="1"/>
  <c r="W322" i="11" a="1"/>
  <c r="W322" i="11" s="1"/>
  <c r="X322" i="11" s="1"/>
  <c r="K322" i="11" a="1"/>
  <c r="K322" i="11" s="1"/>
  <c r="I322" i="11" a="1"/>
  <c r="I322" i="11" s="1"/>
  <c r="V322" i="11" s="1"/>
  <c r="J322" i="11" a="1"/>
  <c r="J322" i="11" s="1"/>
  <c r="M322" i="11" a="1"/>
  <c r="M322" i="11" s="1"/>
  <c r="D322" i="11" a="1"/>
  <c r="D322" i="11" s="1"/>
  <c r="E322" i="11" a="1"/>
  <c r="E322" i="11" s="1"/>
  <c r="R322" i="11" a="1"/>
  <c r="R322" i="11" s="1"/>
  <c r="L322" i="11" a="1"/>
  <c r="L322" i="11" s="1"/>
  <c r="P322" i="11" a="1"/>
  <c r="P322" i="11" s="1"/>
  <c r="AB322" i="11" a="1"/>
  <c r="AB322" i="11" s="1"/>
  <c r="O322" i="11" a="1"/>
  <c r="O322" i="11" s="1"/>
  <c r="S322" i="11" a="1"/>
  <c r="S322" i="11" s="1"/>
  <c r="Q322" i="11" a="1"/>
  <c r="Q322" i="11" s="1"/>
  <c r="N322" i="11" a="1"/>
  <c r="N322" i="11" s="1"/>
  <c r="W890" i="11" a="1"/>
  <c r="W890" i="11" s="1"/>
  <c r="X890" i="11" s="1"/>
  <c r="I890" i="11" a="1"/>
  <c r="I890" i="11" s="1"/>
  <c r="V890" i="11" s="1"/>
  <c r="K890" i="11" a="1"/>
  <c r="K890" i="11" s="1"/>
  <c r="J890" i="11" a="1"/>
  <c r="J890" i="11" s="1"/>
  <c r="M890" i="11" a="1"/>
  <c r="M890" i="11" s="1"/>
  <c r="D890" i="11" a="1"/>
  <c r="D890" i="11" s="1"/>
  <c r="E890" i="11" a="1"/>
  <c r="E890" i="11" s="1"/>
  <c r="R890" i="11" a="1"/>
  <c r="R890" i="11" s="1"/>
  <c r="P890" i="11" a="1"/>
  <c r="P890" i="11" s="1"/>
  <c r="AB890" i="11" a="1"/>
  <c r="AB890" i="11" s="1"/>
  <c r="Q890" i="11" a="1"/>
  <c r="Q890" i="11" s="1"/>
  <c r="O890" i="11" a="1"/>
  <c r="O890" i="11" s="1"/>
  <c r="N890" i="11" a="1"/>
  <c r="N890" i="11" s="1"/>
  <c r="S890" i="11" a="1"/>
  <c r="S890" i="11" s="1"/>
  <c r="L890" i="11" a="1"/>
  <c r="L890" i="11" s="1"/>
  <c r="W869" i="11" a="1"/>
  <c r="W869" i="11" s="1"/>
  <c r="X869" i="11" s="1"/>
  <c r="K869" i="11" a="1"/>
  <c r="K869" i="11" s="1"/>
  <c r="I869" i="11" a="1"/>
  <c r="I869" i="11" s="1"/>
  <c r="V869" i="11" s="1"/>
  <c r="J869" i="11" a="1"/>
  <c r="J869" i="11" s="1"/>
  <c r="M869" i="11" a="1"/>
  <c r="M869" i="11" s="1"/>
  <c r="D869" i="11" a="1"/>
  <c r="D869" i="11" s="1"/>
  <c r="E869" i="11" a="1"/>
  <c r="E869" i="11" s="1"/>
  <c r="R869" i="11" a="1"/>
  <c r="R869" i="11" s="1"/>
  <c r="Q869" i="11" a="1"/>
  <c r="Q869" i="11" s="1"/>
  <c r="AB869" i="11" a="1"/>
  <c r="AB869" i="11" s="1"/>
  <c r="P869" i="11" a="1"/>
  <c r="P869" i="11" s="1"/>
  <c r="O869" i="11" a="1"/>
  <c r="O869" i="11" s="1"/>
  <c r="N869" i="11" a="1"/>
  <c r="N869" i="11" s="1"/>
  <c r="L869" i="11" a="1"/>
  <c r="L869" i="11" s="1"/>
  <c r="S869" i="11" a="1"/>
  <c r="S869" i="11" s="1"/>
  <c r="W393" i="11" a="1"/>
  <c r="W393" i="11" s="1"/>
  <c r="X393" i="11" s="1"/>
  <c r="AB393" i="11" a="1"/>
  <c r="AB393" i="11" s="1"/>
  <c r="K393" i="11" a="1"/>
  <c r="K393" i="11" s="1"/>
  <c r="I393" i="11" a="1"/>
  <c r="I393" i="11" s="1"/>
  <c r="V393" i="11" s="1"/>
  <c r="D393" i="11" a="1"/>
  <c r="D393" i="11" s="1"/>
  <c r="J393" i="11" a="1"/>
  <c r="J393" i="11" s="1"/>
  <c r="M393" i="11" a="1"/>
  <c r="M393" i="11" s="1"/>
  <c r="E393" i="11" a="1"/>
  <c r="E393" i="11" s="1"/>
  <c r="R393" i="11" a="1"/>
  <c r="R393" i="11" s="1"/>
  <c r="L393" i="11" a="1"/>
  <c r="L393" i="11" s="1"/>
  <c r="O393" i="11" a="1"/>
  <c r="O393" i="11" s="1"/>
  <c r="Q393" i="11" a="1"/>
  <c r="Q393" i="11" s="1"/>
  <c r="N393" i="11" a="1"/>
  <c r="N393" i="11" s="1"/>
  <c r="P393" i="11" a="1"/>
  <c r="P393" i="11" s="1"/>
  <c r="S393" i="11" a="1"/>
  <c r="S393" i="11" s="1"/>
  <c r="W943" i="11" a="1"/>
  <c r="W943" i="11" s="1"/>
  <c r="X943" i="11" s="1"/>
  <c r="K943" i="11" a="1"/>
  <c r="K943" i="11" s="1"/>
  <c r="I943" i="11" a="1"/>
  <c r="I943" i="11" s="1"/>
  <c r="V943" i="11" s="1"/>
  <c r="J943" i="11" a="1"/>
  <c r="J943" i="11" s="1"/>
  <c r="M943" i="11" a="1"/>
  <c r="M943" i="11" s="1"/>
  <c r="D943" i="11" a="1"/>
  <c r="D943" i="11" s="1"/>
  <c r="E943" i="11" a="1"/>
  <c r="E943" i="11" s="1"/>
  <c r="R943" i="11" a="1"/>
  <c r="R943" i="11" s="1"/>
  <c r="P943" i="11" a="1"/>
  <c r="P943" i="11" s="1"/>
  <c r="Q943" i="11" a="1"/>
  <c r="Q943" i="11" s="1"/>
  <c r="AB943" i="11" a="1"/>
  <c r="AB943" i="11" s="1"/>
  <c r="L943" i="11" a="1"/>
  <c r="L943" i="11" s="1"/>
  <c r="N943" i="11" a="1"/>
  <c r="N943" i="11" s="1"/>
  <c r="O943" i="11" a="1"/>
  <c r="O943" i="11" s="1"/>
  <c r="S943" i="11" a="1"/>
  <c r="S943" i="11" s="1"/>
  <c r="W747" i="11" a="1"/>
  <c r="W747" i="11" s="1"/>
  <c r="X747" i="11" s="1"/>
  <c r="K747" i="11" a="1"/>
  <c r="K747" i="11" s="1"/>
  <c r="I747" i="11" a="1"/>
  <c r="I747" i="11" s="1"/>
  <c r="V747" i="11" s="1"/>
  <c r="J747" i="11" a="1"/>
  <c r="J747" i="11" s="1"/>
  <c r="M747" i="11" a="1"/>
  <c r="M747" i="11" s="1"/>
  <c r="D747" i="11" a="1"/>
  <c r="D747" i="11" s="1"/>
  <c r="E747" i="11" a="1"/>
  <c r="E747" i="11" s="1"/>
  <c r="R747" i="11" a="1"/>
  <c r="R747" i="11" s="1"/>
  <c r="P747" i="11" a="1"/>
  <c r="P747" i="11" s="1"/>
  <c r="N747" i="11" a="1"/>
  <c r="N747" i="11" s="1"/>
  <c r="Q747" i="11" a="1"/>
  <c r="Q747" i="11" s="1"/>
  <c r="S747" i="11" a="1"/>
  <c r="S747" i="11" s="1"/>
  <c r="L747" i="11" a="1"/>
  <c r="L747" i="11" s="1"/>
  <c r="AB747" i="11" a="1"/>
  <c r="AB747" i="11" s="1"/>
  <c r="O747" i="11" a="1"/>
  <c r="O747" i="11" s="1"/>
  <c r="AB162" i="11" a="1"/>
  <c r="AB162" i="11" s="1"/>
  <c r="W162" i="11" a="1"/>
  <c r="W162" i="11" s="1"/>
  <c r="X162" i="11" s="1"/>
  <c r="K162" i="11" a="1"/>
  <c r="K162" i="11" s="1"/>
  <c r="I162" i="11" a="1"/>
  <c r="I162" i="11" s="1"/>
  <c r="V162" i="11" s="1"/>
  <c r="J162" i="11" a="1"/>
  <c r="J162" i="11" s="1"/>
  <c r="M162" i="11" a="1"/>
  <c r="M162" i="11" s="1"/>
  <c r="D162" i="11" a="1"/>
  <c r="D162" i="11" s="1"/>
  <c r="E162" i="11" a="1"/>
  <c r="E162" i="11" s="1"/>
  <c r="R162" i="11" a="1"/>
  <c r="R162" i="11" s="1"/>
  <c r="O162" i="11" a="1"/>
  <c r="O162" i="11" s="1"/>
  <c r="L162" i="11" a="1"/>
  <c r="L162" i="11" s="1"/>
  <c r="Q162" i="11" a="1"/>
  <c r="Q162" i="11" s="1"/>
  <c r="N162" i="11" a="1"/>
  <c r="N162" i="11" s="1"/>
  <c r="S162" i="11" a="1"/>
  <c r="S162" i="11" s="1"/>
  <c r="P162" i="11" a="1"/>
  <c r="P162" i="11" s="1"/>
  <c r="W958" i="11" a="1"/>
  <c r="W958" i="11" s="1"/>
  <c r="X958" i="11" s="1"/>
  <c r="K958" i="11" a="1"/>
  <c r="K958" i="11" s="1"/>
  <c r="I958" i="11" a="1"/>
  <c r="I958" i="11" s="1"/>
  <c r="V958" i="11" s="1"/>
  <c r="J958" i="11" a="1"/>
  <c r="J958" i="11" s="1"/>
  <c r="M958" i="11" a="1"/>
  <c r="M958" i="11" s="1"/>
  <c r="D958" i="11" a="1"/>
  <c r="D958" i="11" s="1"/>
  <c r="E958" i="11" a="1"/>
  <c r="E958" i="11" s="1"/>
  <c r="R958" i="11" a="1"/>
  <c r="R958" i="11" s="1"/>
  <c r="L958" i="11" a="1"/>
  <c r="L958" i="11" s="1"/>
  <c r="N958" i="11" a="1"/>
  <c r="N958" i="11" s="1"/>
  <c r="AB958" i="11" a="1"/>
  <c r="AB958" i="11" s="1"/>
  <c r="S958" i="11" a="1"/>
  <c r="S958" i="11" s="1"/>
  <c r="O958" i="11" a="1"/>
  <c r="O958" i="11" s="1"/>
  <c r="P958" i="11" a="1"/>
  <c r="P958" i="11" s="1"/>
  <c r="Q958" i="11" a="1"/>
  <c r="Q958" i="11" s="1"/>
  <c r="W259" i="11" a="1"/>
  <c r="W259" i="11" s="1"/>
  <c r="X259" i="11" s="1"/>
  <c r="K259" i="11" a="1"/>
  <c r="K259" i="11" s="1"/>
  <c r="I259" i="11" a="1"/>
  <c r="I259" i="11" s="1"/>
  <c r="V259" i="11" s="1"/>
  <c r="J259" i="11" a="1"/>
  <c r="J259" i="11" s="1"/>
  <c r="M259" i="11" a="1"/>
  <c r="M259" i="11" s="1"/>
  <c r="D259" i="11" a="1"/>
  <c r="D259" i="11" s="1"/>
  <c r="E259" i="11" a="1"/>
  <c r="E259" i="11" s="1"/>
  <c r="R259" i="11" a="1"/>
  <c r="R259" i="11" s="1"/>
  <c r="P259" i="11" a="1"/>
  <c r="P259" i="11" s="1"/>
  <c r="Q259" i="11" a="1"/>
  <c r="Q259" i="11" s="1"/>
  <c r="O259" i="11" a="1"/>
  <c r="O259" i="11" s="1"/>
  <c r="AB259" i="11" a="1"/>
  <c r="AB259" i="11" s="1"/>
  <c r="L259" i="11" a="1"/>
  <c r="L259" i="11" s="1"/>
  <c r="S259" i="11" a="1"/>
  <c r="S259" i="11" s="1"/>
  <c r="N259" i="11" a="1"/>
  <c r="N259" i="11" s="1"/>
  <c r="W606" i="11" a="1"/>
  <c r="W606" i="11" s="1"/>
  <c r="X606" i="11" s="1"/>
  <c r="K606" i="11" a="1"/>
  <c r="K606" i="11" s="1"/>
  <c r="I606" i="11" a="1"/>
  <c r="I606" i="11" s="1"/>
  <c r="V606" i="11" s="1"/>
  <c r="J606" i="11" a="1"/>
  <c r="J606" i="11" s="1"/>
  <c r="M606" i="11" a="1"/>
  <c r="M606" i="11" s="1"/>
  <c r="D606" i="11" a="1"/>
  <c r="D606" i="11" s="1"/>
  <c r="E606" i="11" a="1"/>
  <c r="E606" i="11" s="1"/>
  <c r="R606" i="11" a="1"/>
  <c r="R606" i="11" s="1"/>
  <c r="S606" i="11" a="1"/>
  <c r="S606" i="11" s="1"/>
  <c r="P606" i="11" a="1"/>
  <c r="P606" i="11" s="1"/>
  <c r="AB606" i="11" a="1"/>
  <c r="AB606" i="11" s="1"/>
  <c r="N606" i="11" a="1"/>
  <c r="N606" i="11" s="1"/>
  <c r="L606" i="11" a="1"/>
  <c r="L606" i="11" s="1"/>
  <c r="Q606" i="11" a="1"/>
  <c r="Q606" i="11" s="1"/>
  <c r="O606" i="11" a="1"/>
  <c r="O606" i="11" s="1"/>
  <c r="W252" i="11" a="1"/>
  <c r="W252" i="11" s="1"/>
  <c r="X252" i="11" s="1"/>
  <c r="AA253" i="11" a="1"/>
  <c r="AA253" i="11" s="1"/>
  <c r="K252" i="11" a="1"/>
  <c r="K252" i="11" s="1"/>
  <c r="I252" i="11" a="1"/>
  <c r="I252" i="11" s="1"/>
  <c r="V252" i="11" s="1"/>
  <c r="J252" i="11" a="1"/>
  <c r="J252" i="11" s="1"/>
  <c r="M252" i="11" a="1"/>
  <c r="M252" i="11" s="1"/>
  <c r="D252" i="11" a="1"/>
  <c r="D252" i="11" s="1"/>
  <c r="E252" i="11" a="1"/>
  <c r="E252" i="11" s="1"/>
  <c r="R252" i="11" a="1"/>
  <c r="R252" i="11" s="1"/>
  <c r="O252" i="11" a="1"/>
  <c r="O252" i="11" s="1"/>
  <c r="N252" i="11" a="1"/>
  <c r="N252" i="11" s="1"/>
  <c r="L252" i="11" a="1"/>
  <c r="L252" i="11" s="1"/>
  <c r="P252" i="11" a="1"/>
  <c r="P252" i="11" s="1"/>
  <c r="S252" i="11" a="1"/>
  <c r="S252" i="11" s="1"/>
  <c r="AB252" i="11" a="1"/>
  <c r="AB252" i="11" s="1"/>
  <c r="Q252" i="11" a="1"/>
  <c r="Q252" i="11" s="1"/>
  <c r="AB59" i="11" a="1"/>
  <c r="AB59" i="11" s="1"/>
  <c r="W59" i="11" a="1"/>
  <c r="W59" i="11" s="1"/>
  <c r="X59" i="11" s="1"/>
  <c r="K59" i="11" a="1"/>
  <c r="K59" i="11" s="1"/>
  <c r="I59" i="11" a="1"/>
  <c r="I59" i="11" s="1"/>
  <c r="V59" i="11" s="1"/>
  <c r="J59" i="11" a="1"/>
  <c r="J59" i="11" s="1"/>
  <c r="M59" i="11" a="1"/>
  <c r="M59" i="11" s="1"/>
  <c r="D59" i="11" a="1"/>
  <c r="D59" i="11" s="1"/>
  <c r="E59" i="11" a="1"/>
  <c r="E59" i="11" s="1"/>
  <c r="R59" i="11" a="1"/>
  <c r="R59" i="11" s="1"/>
  <c r="L59" i="11" a="1"/>
  <c r="L59" i="11" s="1"/>
  <c r="P59" i="11" a="1"/>
  <c r="P59" i="11" s="1"/>
  <c r="O59" i="11" a="1"/>
  <c r="O59" i="11" s="1"/>
  <c r="N59" i="11" a="1"/>
  <c r="N59" i="11" s="1"/>
  <c r="Q59" i="11" a="1"/>
  <c r="Q59" i="11" s="1"/>
  <c r="S59" i="11" a="1"/>
  <c r="S59" i="11" s="1"/>
  <c r="W650" i="11" a="1"/>
  <c r="W650" i="11" s="1"/>
  <c r="X650" i="11" s="1"/>
  <c r="K650" i="11" a="1"/>
  <c r="K650" i="11" s="1"/>
  <c r="I650" i="11" a="1"/>
  <c r="I650" i="11" s="1"/>
  <c r="V650" i="11" s="1"/>
  <c r="J650" i="11" a="1"/>
  <c r="J650" i="11" s="1"/>
  <c r="M650" i="11" a="1"/>
  <c r="M650" i="11" s="1"/>
  <c r="D650" i="11" a="1"/>
  <c r="D650" i="11" s="1"/>
  <c r="E650" i="11" a="1"/>
  <c r="E650" i="11" s="1"/>
  <c r="R650" i="11" a="1"/>
  <c r="R650" i="11" s="1"/>
  <c r="AB650" i="11" a="1"/>
  <c r="AB650" i="11" s="1"/>
  <c r="N650" i="11" a="1"/>
  <c r="N650" i="11" s="1"/>
  <c r="O650" i="11" a="1"/>
  <c r="O650" i="11" s="1"/>
  <c r="S650" i="11" a="1"/>
  <c r="S650" i="11" s="1"/>
  <c r="Q650" i="11" a="1"/>
  <c r="Q650" i="11" s="1"/>
  <c r="P650" i="11" a="1"/>
  <c r="P650" i="11" s="1"/>
  <c r="L650" i="11" a="1"/>
  <c r="L650" i="11" s="1"/>
  <c r="W384" i="11" a="1"/>
  <c r="W384" i="11" s="1"/>
  <c r="X384" i="11" s="1"/>
  <c r="AA385" i="11" a="1"/>
  <c r="AA385" i="11" s="1"/>
  <c r="AA386" i="11" s="1" a="1"/>
  <c r="AA386" i="11" s="1"/>
  <c r="K384" i="11" a="1"/>
  <c r="K384" i="11" s="1"/>
  <c r="I384" i="11" a="1"/>
  <c r="I384" i="11" s="1"/>
  <c r="V384" i="11" s="1"/>
  <c r="J384" i="11" a="1"/>
  <c r="J384" i="11" s="1"/>
  <c r="D384" i="11" a="1"/>
  <c r="D384" i="11" s="1"/>
  <c r="M384" i="11" a="1"/>
  <c r="M384" i="11" s="1"/>
  <c r="E384" i="11" a="1"/>
  <c r="E384" i="11" s="1"/>
  <c r="R384" i="11" a="1"/>
  <c r="R384" i="11" s="1"/>
  <c r="AB384" i="11" a="1"/>
  <c r="AB384" i="11" s="1"/>
  <c r="P384" i="11" a="1"/>
  <c r="P384" i="11" s="1"/>
  <c r="S384" i="11" a="1"/>
  <c r="S384" i="11" s="1"/>
  <c r="Q384" i="11" a="1"/>
  <c r="Q384" i="11" s="1"/>
  <c r="L384" i="11" a="1"/>
  <c r="L384" i="11" s="1"/>
  <c r="N384" i="11" a="1"/>
  <c r="N384" i="11" s="1"/>
  <c r="O384" i="11" a="1"/>
  <c r="O384" i="11" s="1"/>
  <c r="W159" i="11" a="1"/>
  <c r="W159" i="11" s="1"/>
  <c r="X159" i="11" s="1"/>
  <c r="K159" i="11" a="1"/>
  <c r="K159" i="11" s="1"/>
  <c r="I159" i="11" a="1"/>
  <c r="I159" i="11" s="1"/>
  <c r="V159" i="11" s="1"/>
  <c r="J159" i="11" a="1"/>
  <c r="J159" i="11" s="1"/>
  <c r="D159" i="11" a="1"/>
  <c r="D159" i="11" s="1"/>
  <c r="M159" i="11" a="1"/>
  <c r="M159" i="11" s="1"/>
  <c r="E159" i="11" a="1"/>
  <c r="E159" i="11" s="1"/>
  <c r="R159" i="11" a="1"/>
  <c r="R159" i="11" s="1"/>
  <c r="N159" i="11" a="1"/>
  <c r="N159" i="11" s="1"/>
  <c r="O159" i="11" a="1"/>
  <c r="O159" i="11" s="1"/>
  <c r="Q159" i="11" a="1"/>
  <c r="Q159" i="11" s="1"/>
  <c r="P159" i="11" a="1"/>
  <c r="P159" i="11" s="1"/>
  <c r="AB159" i="11" a="1"/>
  <c r="AB159" i="11" s="1"/>
  <c r="S159" i="11" a="1"/>
  <c r="S159" i="11" s="1"/>
  <c r="L159" i="11" a="1"/>
  <c r="L159" i="11" s="1"/>
  <c r="AB423" i="11" a="1"/>
  <c r="AB423" i="11" s="1"/>
  <c r="W423" i="11" a="1"/>
  <c r="W423" i="11" s="1"/>
  <c r="X423" i="11" s="1"/>
  <c r="K423" i="11" a="1"/>
  <c r="K423" i="11" s="1"/>
  <c r="I423" i="11" a="1"/>
  <c r="I423" i="11" s="1"/>
  <c r="V423" i="11" s="1"/>
  <c r="J423" i="11" a="1"/>
  <c r="J423" i="11" s="1"/>
  <c r="D423" i="11" a="1"/>
  <c r="D423" i="11" s="1"/>
  <c r="M423" i="11" a="1"/>
  <c r="M423" i="11" s="1"/>
  <c r="E423" i="11" a="1"/>
  <c r="E423" i="11" s="1"/>
  <c r="R423" i="11" a="1"/>
  <c r="R423" i="11" s="1"/>
  <c r="P423" i="11" a="1"/>
  <c r="P423" i="11" s="1"/>
  <c r="Q423" i="11" a="1"/>
  <c r="Q423" i="11" s="1"/>
  <c r="L423" i="11" a="1"/>
  <c r="L423" i="11" s="1"/>
  <c r="O423" i="11" a="1"/>
  <c r="O423" i="11" s="1"/>
  <c r="N423" i="11" a="1"/>
  <c r="N423" i="11" s="1"/>
  <c r="S423" i="11" a="1"/>
  <c r="S423" i="11" s="1"/>
  <c r="W320" i="11" a="1"/>
  <c r="W320" i="11" s="1"/>
  <c r="X320" i="11" s="1"/>
  <c r="AA321" i="11" a="1"/>
  <c r="AA321" i="11" s="1"/>
  <c r="AA322" i="11" s="1" a="1"/>
  <c r="AA322" i="11" s="1"/>
  <c r="K320" i="11" a="1"/>
  <c r="K320" i="11" s="1"/>
  <c r="I320" i="11" a="1"/>
  <c r="I320" i="11" s="1"/>
  <c r="V320" i="11" s="1"/>
  <c r="J320" i="11" a="1"/>
  <c r="J320" i="11" s="1"/>
  <c r="M320" i="11" a="1"/>
  <c r="M320" i="11" s="1"/>
  <c r="D320" i="11" a="1"/>
  <c r="D320" i="11" s="1"/>
  <c r="E320" i="11" a="1"/>
  <c r="E320" i="11" s="1"/>
  <c r="R320" i="11" a="1"/>
  <c r="R320" i="11" s="1"/>
  <c r="L320" i="11" a="1"/>
  <c r="L320" i="11" s="1"/>
  <c r="Q320" i="11" a="1"/>
  <c r="Q320" i="11" s="1"/>
  <c r="AB320" i="11" a="1"/>
  <c r="AB320" i="11" s="1"/>
  <c r="S320" i="11" a="1"/>
  <c r="S320" i="11" s="1"/>
  <c r="P320" i="11" a="1"/>
  <c r="P320" i="11" s="1"/>
  <c r="N320" i="11" a="1"/>
  <c r="N320" i="11" s="1"/>
  <c r="O320" i="11" a="1"/>
  <c r="O320" i="11" s="1"/>
  <c r="AB400" i="11" a="1"/>
  <c r="AB400" i="11" s="1"/>
  <c r="W400" i="11" a="1"/>
  <c r="W400" i="11" s="1"/>
  <c r="X400" i="11" s="1"/>
  <c r="K400" i="11" a="1"/>
  <c r="K400" i="11" s="1"/>
  <c r="I400" i="11" a="1"/>
  <c r="I400" i="11" s="1"/>
  <c r="V400" i="11" s="1"/>
  <c r="J400" i="11" a="1"/>
  <c r="J400" i="11" s="1"/>
  <c r="D400" i="11" a="1"/>
  <c r="D400" i="11" s="1"/>
  <c r="M400" i="11" a="1"/>
  <c r="M400" i="11" s="1"/>
  <c r="E400" i="11" a="1"/>
  <c r="E400" i="11" s="1"/>
  <c r="R400" i="11" a="1"/>
  <c r="R400" i="11" s="1"/>
  <c r="Q400" i="11" a="1"/>
  <c r="Q400" i="11" s="1"/>
  <c r="P400" i="11" a="1"/>
  <c r="P400" i="11" s="1"/>
  <c r="L400" i="11" a="1"/>
  <c r="L400" i="11" s="1"/>
  <c r="S400" i="11" a="1"/>
  <c r="S400" i="11" s="1"/>
  <c r="N400" i="11" a="1"/>
  <c r="N400" i="11" s="1"/>
  <c r="O400" i="11" a="1"/>
  <c r="O400" i="11" s="1"/>
  <c r="W795" i="11" a="1"/>
  <c r="W795" i="11" s="1"/>
  <c r="X795" i="11" s="1"/>
  <c r="K795" i="11" a="1"/>
  <c r="K795" i="11" s="1"/>
  <c r="I795" i="11" a="1"/>
  <c r="I795" i="11" s="1"/>
  <c r="V795" i="11" s="1"/>
  <c r="J795" i="11" a="1"/>
  <c r="J795" i="11" s="1"/>
  <c r="M795" i="11" a="1"/>
  <c r="M795" i="11" s="1"/>
  <c r="D795" i="11" a="1"/>
  <c r="D795" i="11" s="1"/>
  <c r="E795" i="11" a="1"/>
  <c r="E795" i="11" s="1"/>
  <c r="R795" i="11" a="1"/>
  <c r="R795" i="11" s="1"/>
  <c r="S795" i="11" a="1"/>
  <c r="S795" i="11" s="1"/>
  <c r="O795" i="11" a="1"/>
  <c r="O795" i="11" s="1"/>
  <c r="Q795" i="11" a="1"/>
  <c r="Q795" i="11" s="1"/>
  <c r="N795" i="11" a="1"/>
  <c r="N795" i="11" s="1"/>
  <c r="L795" i="11" a="1"/>
  <c r="L795" i="11" s="1"/>
  <c r="P795" i="11" a="1"/>
  <c r="P795" i="11" s="1"/>
  <c r="AB795" i="11" a="1"/>
  <c r="AB795" i="11" s="1"/>
  <c r="W292" i="11" a="1"/>
  <c r="W292" i="11" s="1"/>
  <c r="X292" i="11" s="1"/>
  <c r="AA293" i="11" a="1"/>
  <c r="AA293" i="11" s="1"/>
  <c r="AA294" i="11" s="1" a="1"/>
  <c r="AA294" i="11" s="1"/>
  <c r="K292" i="11" a="1"/>
  <c r="K292" i="11" s="1"/>
  <c r="I292" i="11" a="1"/>
  <c r="I292" i="11" s="1"/>
  <c r="V292" i="11" s="1"/>
  <c r="J292" i="11" a="1"/>
  <c r="J292" i="11" s="1"/>
  <c r="M292" i="11" a="1"/>
  <c r="M292" i="11" s="1"/>
  <c r="D292" i="11" a="1"/>
  <c r="D292" i="11" s="1"/>
  <c r="E292" i="11" a="1"/>
  <c r="E292" i="11" s="1"/>
  <c r="R292" i="11" a="1"/>
  <c r="R292" i="11" s="1"/>
  <c r="Q292" i="11" a="1"/>
  <c r="Q292" i="11" s="1"/>
  <c r="L292" i="11" a="1"/>
  <c r="L292" i="11" s="1"/>
  <c r="O292" i="11" a="1"/>
  <c r="O292" i="11" s="1"/>
  <c r="S292" i="11" a="1"/>
  <c r="S292" i="11" s="1"/>
  <c r="AB292" i="11" a="1"/>
  <c r="AB292" i="11" s="1"/>
  <c r="P292" i="11" a="1"/>
  <c r="P292" i="11" s="1"/>
  <c r="N292" i="11" a="1"/>
  <c r="N292" i="11" s="1"/>
  <c r="W611" i="11" a="1"/>
  <c r="W611" i="11" s="1"/>
  <c r="X611" i="11" s="1"/>
  <c r="K611" i="11" a="1"/>
  <c r="K611" i="11" s="1"/>
  <c r="I611" i="11" a="1"/>
  <c r="I611" i="11" s="1"/>
  <c r="V611" i="11" s="1"/>
  <c r="J611" i="11" a="1"/>
  <c r="J611" i="11" s="1"/>
  <c r="M611" i="11" a="1"/>
  <c r="M611" i="11" s="1"/>
  <c r="D611" i="11" a="1"/>
  <c r="D611" i="11" s="1"/>
  <c r="E611" i="11" a="1"/>
  <c r="E611" i="11" s="1"/>
  <c r="R611" i="11" a="1"/>
  <c r="R611" i="11" s="1"/>
  <c r="N611" i="11" a="1"/>
  <c r="N611" i="11" s="1"/>
  <c r="Q611" i="11" a="1"/>
  <c r="Q611" i="11" s="1"/>
  <c r="AB611" i="11" a="1"/>
  <c r="AB611" i="11" s="1"/>
  <c r="S611" i="11" a="1"/>
  <c r="S611" i="11" s="1"/>
  <c r="O611" i="11" a="1"/>
  <c r="O611" i="11" s="1"/>
  <c r="L611" i="11" a="1"/>
  <c r="L611" i="11" s="1"/>
  <c r="P611" i="11" a="1"/>
  <c r="P611" i="11" s="1"/>
  <c r="W797" i="11" a="1"/>
  <c r="W797" i="11" s="1"/>
  <c r="X797" i="11" s="1"/>
  <c r="K797" i="11" a="1"/>
  <c r="K797" i="11" s="1"/>
  <c r="I797" i="11" a="1"/>
  <c r="I797" i="11" s="1"/>
  <c r="V797" i="11" s="1"/>
  <c r="M797" i="11" a="1"/>
  <c r="M797" i="11" s="1"/>
  <c r="D797" i="11" a="1"/>
  <c r="D797" i="11" s="1"/>
  <c r="J797" i="11" a="1"/>
  <c r="J797" i="11" s="1"/>
  <c r="E797" i="11" a="1"/>
  <c r="E797" i="11" s="1"/>
  <c r="R797" i="11" a="1"/>
  <c r="R797" i="11" s="1"/>
  <c r="AB797" i="11" a="1"/>
  <c r="AB797" i="11" s="1"/>
  <c r="P797" i="11" a="1"/>
  <c r="P797" i="11" s="1"/>
  <c r="L797" i="11" a="1"/>
  <c r="L797" i="11" s="1"/>
  <c r="N797" i="11" a="1"/>
  <c r="N797" i="11" s="1"/>
  <c r="Q797" i="11" a="1"/>
  <c r="Q797" i="11" s="1"/>
  <c r="S797" i="11" a="1"/>
  <c r="S797" i="11" s="1"/>
  <c r="O797" i="11" a="1"/>
  <c r="O797" i="11" s="1"/>
  <c r="AA281" i="11" a="1"/>
  <c r="AA281" i="11" s="1"/>
  <c r="AA282" i="11" s="1" a="1"/>
  <c r="AA282" i="11" s="1"/>
  <c r="W280" i="11" a="1"/>
  <c r="W280" i="11" s="1"/>
  <c r="X280" i="11" s="1"/>
  <c r="K280" i="11" a="1"/>
  <c r="K280" i="11" s="1"/>
  <c r="I280" i="11" a="1"/>
  <c r="I280" i="11" s="1"/>
  <c r="V280" i="11" s="1"/>
  <c r="J280" i="11" a="1"/>
  <c r="J280" i="11" s="1"/>
  <c r="M280" i="11" a="1"/>
  <c r="M280" i="11" s="1"/>
  <c r="D280" i="11" a="1"/>
  <c r="D280" i="11" s="1"/>
  <c r="E280" i="11" a="1"/>
  <c r="E280" i="11" s="1"/>
  <c r="R280" i="11" a="1"/>
  <c r="R280" i="11" s="1"/>
  <c r="P280" i="11" a="1"/>
  <c r="P280" i="11" s="1"/>
  <c r="Q280" i="11" a="1"/>
  <c r="Q280" i="11" s="1"/>
  <c r="N280" i="11" a="1"/>
  <c r="N280" i="11" s="1"/>
  <c r="AB280" i="11" a="1"/>
  <c r="AB280" i="11" s="1"/>
  <c r="O280" i="11" a="1"/>
  <c r="O280" i="11" s="1"/>
  <c r="S280" i="11" a="1"/>
  <c r="S280" i="11" s="1"/>
  <c r="L280" i="11" a="1"/>
  <c r="L280" i="11" s="1"/>
  <c r="W31" i="11" a="1"/>
  <c r="W31" i="11" s="1"/>
  <c r="X31" i="11" s="1"/>
  <c r="K31" i="11" a="1"/>
  <c r="K31" i="11" s="1"/>
  <c r="I31" i="11" a="1"/>
  <c r="I31" i="11" s="1"/>
  <c r="V31" i="11" s="1"/>
  <c r="J31" i="11" a="1"/>
  <c r="J31" i="11" s="1"/>
  <c r="D31" i="11" a="1"/>
  <c r="D31" i="11" s="1"/>
  <c r="M31" i="11" a="1"/>
  <c r="M31" i="11" s="1"/>
  <c r="E31" i="11" a="1"/>
  <c r="E31" i="11" s="1"/>
  <c r="R31" i="11" a="1"/>
  <c r="R31" i="11" s="1"/>
  <c r="O31" i="11" a="1"/>
  <c r="O31" i="11" s="1"/>
  <c r="N31" i="11" a="1"/>
  <c r="N31" i="11" s="1"/>
  <c r="L31" i="11" a="1"/>
  <c r="L31" i="11" s="1"/>
  <c r="Q31" i="11" a="1"/>
  <c r="Q31" i="11" s="1"/>
  <c r="P31" i="11" a="1"/>
  <c r="P31" i="11" s="1"/>
  <c r="S31" i="11" a="1"/>
  <c r="S31" i="11" s="1"/>
  <c r="AB31" i="11" a="1"/>
  <c r="AB31" i="11" s="1"/>
  <c r="AA21" i="11" a="1"/>
  <c r="AA21" i="11" s="1"/>
  <c r="AA22" i="11" s="1" a="1"/>
  <c r="AA22" i="11" s="1"/>
  <c r="W20" i="11" a="1"/>
  <c r="W20" i="11" s="1"/>
  <c r="X20" i="11" s="1"/>
  <c r="K20" i="11" a="1"/>
  <c r="K20" i="11" s="1"/>
  <c r="I20" i="11" a="1"/>
  <c r="I20" i="11" s="1"/>
  <c r="V20" i="11" s="1"/>
  <c r="J20" i="11" a="1"/>
  <c r="J20" i="11" s="1"/>
  <c r="D20" i="11" a="1"/>
  <c r="D20" i="11" s="1"/>
  <c r="M20" i="11" a="1"/>
  <c r="M20" i="11" s="1"/>
  <c r="E20" i="11" a="1"/>
  <c r="E20" i="11" s="1"/>
  <c r="R20" i="11" a="1"/>
  <c r="R20" i="11" s="1"/>
  <c r="P20" i="11" a="1"/>
  <c r="P20" i="11" s="1"/>
  <c r="L20" i="11" a="1"/>
  <c r="L20" i="11" s="1"/>
  <c r="AB20" i="11" a="1"/>
  <c r="AB20" i="11" s="1"/>
  <c r="N20" i="11" a="1"/>
  <c r="N20" i="11" s="1"/>
  <c r="S20" i="11" a="1"/>
  <c r="S20" i="11" s="1"/>
  <c r="Q20" i="11" a="1"/>
  <c r="Q20" i="11" s="1"/>
  <c r="O20" i="11" a="1"/>
  <c r="O20" i="11" s="1"/>
  <c r="AB23" i="11" a="1"/>
  <c r="AB23" i="11" s="1"/>
  <c r="W23" i="11" a="1"/>
  <c r="W23" i="11" s="1"/>
  <c r="X23" i="11" s="1"/>
  <c r="K23" i="11" a="1"/>
  <c r="K23" i="11" s="1"/>
  <c r="I23" i="11" a="1"/>
  <c r="I23" i="11" s="1"/>
  <c r="V23" i="11" s="1"/>
  <c r="M23" i="11" a="1"/>
  <c r="M23" i="11" s="1"/>
  <c r="D23" i="11" a="1"/>
  <c r="D23" i="11" s="1"/>
  <c r="J23" i="11" a="1"/>
  <c r="J23" i="11" s="1"/>
  <c r="E23" i="11" a="1"/>
  <c r="E23" i="11" s="1"/>
  <c r="R23" i="11" a="1"/>
  <c r="R23" i="11" s="1"/>
  <c r="Q23" i="11" a="1"/>
  <c r="Q23" i="11" s="1"/>
  <c r="O23" i="11" a="1"/>
  <c r="O23" i="11" s="1"/>
  <c r="L23" i="11" a="1"/>
  <c r="L23" i="11" s="1"/>
  <c r="P23" i="11" a="1"/>
  <c r="P23" i="11" s="1"/>
  <c r="N23" i="11" a="1"/>
  <c r="N23" i="11" s="1"/>
  <c r="S23" i="11" a="1"/>
  <c r="S23" i="11" s="1"/>
  <c r="W576" i="11" a="1"/>
  <c r="W576" i="11" s="1"/>
  <c r="X576" i="11" s="1"/>
  <c r="K576" i="11" a="1"/>
  <c r="K576" i="11" s="1"/>
  <c r="I576" i="11" a="1"/>
  <c r="I576" i="11" s="1"/>
  <c r="V576" i="11" s="1"/>
  <c r="J576" i="11" a="1"/>
  <c r="J576" i="11" s="1"/>
  <c r="M576" i="11" a="1"/>
  <c r="M576" i="11" s="1"/>
  <c r="D576" i="11" a="1"/>
  <c r="D576" i="11" s="1"/>
  <c r="E576" i="11" a="1"/>
  <c r="E576" i="11" s="1"/>
  <c r="R576" i="11" a="1"/>
  <c r="R576" i="11" s="1"/>
  <c r="P576" i="11" a="1"/>
  <c r="P576" i="11" s="1"/>
  <c r="O576" i="11" a="1"/>
  <c r="O576" i="11" s="1"/>
  <c r="AB576" i="11" a="1"/>
  <c r="AB576" i="11" s="1"/>
  <c r="Q576" i="11" a="1"/>
  <c r="Q576" i="11" s="1"/>
  <c r="N576" i="11" a="1"/>
  <c r="N576" i="11" s="1"/>
  <c r="S576" i="11" a="1"/>
  <c r="S576" i="11" s="1"/>
  <c r="L576" i="11" a="1"/>
  <c r="L576" i="11" s="1"/>
  <c r="W655" i="11" a="1"/>
  <c r="W655" i="11" s="1"/>
  <c r="X655" i="11" s="1"/>
  <c r="K655" i="11" a="1"/>
  <c r="K655" i="11" s="1"/>
  <c r="I655" i="11" a="1"/>
  <c r="I655" i="11" s="1"/>
  <c r="V655" i="11" s="1"/>
  <c r="J655" i="11" a="1"/>
  <c r="J655" i="11" s="1"/>
  <c r="M655" i="11" a="1"/>
  <c r="M655" i="11" s="1"/>
  <c r="D655" i="11" a="1"/>
  <c r="D655" i="11" s="1"/>
  <c r="E655" i="11" a="1"/>
  <c r="E655" i="11" s="1"/>
  <c r="R655" i="11" a="1"/>
  <c r="R655" i="11" s="1"/>
  <c r="O655" i="11" a="1"/>
  <c r="O655" i="11" s="1"/>
  <c r="L655" i="11" a="1"/>
  <c r="L655" i="11" s="1"/>
  <c r="Q655" i="11" a="1"/>
  <c r="Q655" i="11" s="1"/>
  <c r="S655" i="11" a="1"/>
  <c r="S655" i="11" s="1"/>
  <c r="N655" i="11" a="1"/>
  <c r="N655" i="11" s="1"/>
  <c r="AB655" i="11" a="1"/>
  <c r="AB655" i="11" s="1"/>
  <c r="P655" i="11" a="1"/>
  <c r="P655" i="11" s="1"/>
  <c r="W844" i="11" a="1"/>
  <c r="W844" i="11" s="1"/>
  <c r="X844" i="11" s="1"/>
  <c r="K844" i="11" a="1"/>
  <c r="K844" i="11" s="1"/>
  <c r="I844" i="11" a="1"/>
  <c r="I844" i="11" s="1"/>
  <c r="V844" i="11" s="1"/>
  <c r="J844" i="11" a="1"/>
  <c r="J844" i="11" s="1"/>
  <c r="M844" i="11" a="1"/>
  <c r="M844" i="11" s="1"/>
  <c r="D844" i="11" a="1"/>
  <c r="D844" i="11" s="1"/>
  <c r="E844" i="11" a="1"/>
  <c r="E844" i="11" s="1"/>
  <c r="R844" i="11" a="1"/>
  <c r="R844" i="11" s="1"/>
  <c r="Q844" i="11" a="1"/>
  <c r="Q844" i="11" s="1"/>
  <c r="P844" i="11" a="1"/>
  <c r="P844" i="11" s="1"/>
  <c r="N844" i="11" a="1"/>
  <c r="N844" i="11" s="1"/>
  <c r="O844" i="11" a="1"/>
  <c r="O844" i="11" s="1"/>
  <c r="L844" i="11" a="1"/>
  <c r="L844" i="11" s="1"/>
  <c r="S844" i="11" a="1"/>
  <c r="S844" i="11" s="1"/>
  <c r="AB844" i="11" a="1"/>
  <c r="AB844" i="11" s="1"/>
  <c r="W519" i="11" a="1"/>
  <c r="W519" i="11" s="1"/>
  <c r="X519" i="11" s="1"/>
  <c r="K519" i="11" a="1"/>
  <c r="K519" i="11" s="1"/>
  <c r="I519" i="11" a="1"/>
  <c r="I519" i="11" s="1"/>
  <c r="V519" i="11" s="1"/>
  <c r="J519" i="11" a="1"/>
  <c r="J519" i="11" s="1"/>
  <c r="M519" i="11" a="1"/>
  <c r="M519" i="11" s="1"/>
  <c r="D519" i="11" a="1"/>
  <c r="D519" i="11" s="1"/>
  <c r="E519" i="11" a="1"/>
  <c r="E519" i="11" s="1"/>
  <c r="R519" i="11" a="1"/>
  <c r="R519" i="11" s="1"/>
  <c r="AB519" i="11" a="1"/>
  <c r="AB519" i="11" s="1"/>
  <c r="O519" i="11" a="1"/>
  <c r="O519" i="11" s="1"/>
  <c r="N519" i="11" a="1"/>
  <c r="N519" i="11" s="1"/>
  <c r="P519" i="11" a="1"/>
  <c r="P519" i="11" s="1"/>
  <c r="Q519" i="11" a="1"/>
  <c r="Q519" i="11" s="1"/>
  <c r="L519" i="11" a="1"/>
  <c r="L519" i="11" s="1"/>
  <c r="S519" i="11" a="1"/>
  <c r="S519" i="11" s="1"/>
  <c r="AB325" i="11" a="1"/>
  <c r="AB325" i="11" s="1"/>
  <c r="W325" i="11" a="1"/>
  <c r="W325" i="11" s="1"/>
  <c r="X325" i="11" s="1"/>
  <c r="K325" i="11" a="1"/>
  <c r="K325" i="11" s="1"/>
  <c r="I325" i="11" a="1"/>
  <c r="I325" i="11" s="1"/>
  <c r="V325" i="11" s="1"/>
  <c r="M325" i="11" a="1"/>
  <c r="M325" i="11" s="1"/>
  <c r="D325" i="11" a="1"/>
  <c r="D325" i="11" s="1"/>
  <c r="J325" i="11" a="1"/>
  <c r="J325" i="11" s="1"/>
  <c r="E325" i="11" a="1"/>
  <c r="E325" i="11" s="1"/>
  <c r="R325" i="11" a="1"/>
  <c r="R325" i="11" s="1"/>
  <c r="P325" i="11" a="1"/>
  <c r="P325" i="11" s="1"/>
  <c r="N325" i="11" a="1"/>
  <c r="N325" i="11" s="1"/>
  <c r="L325" i="11" a="1"/>
  <c r="L325" i="11" s="1"/>
  <c r="Q325" i="11" a="1"/>
  <c r="Q325" i="11" s="1"/>
  <c r="O325" i="11" a="1"/>
  <c r="O325" i="11" s="1"/>
  <c r="S325" i="11" a="1"/>
  <c r="S325" i="11" s="1"/>
  <c r="AA73" i="11" a="1"/>
  <c r="AA73" i="11" s="1"/>
  <c r="AA74" i="11" s="1" a="1"/>
  <c r="AA74" i="11" s="1"/>
  <c r="W72" i="11" a="1"/>
  <c r="W72" i="11" s="1"/>
  <c r="X72" i="11" s="1"/>
  <c r="K72" i="11" a="1"/>
  <c r="K72" i="11" s="1"/>
  <c r="I72" i="11" a="1"/>
  <c r="I72" i="11" s="1"/>
  <c r="V72" i="11" s="1"/>
  <c r="J72" i="11" a="1"/>
  <c r="J72" i="11" s="1"/>
  <c r="D72" i="11" a="1"/>
  <c r="D72" i="11" s="1"/>
  <c r="M72" i="11" a="1"/>
  <c r="M72" i="11" s="1"/>
  <c r="E72" i="11" a="1"/>
  <c r="E72" i="11" s="1"/>
  <c r="R72" i="11" a="1"/>
  <c r="R72" i="11" s="1"/>
  <c r="P72" i="11" a="1"/>
  <c r="P72" i="11" s="1"/>
  <c r="L72" i="11" a="1"/>
  <c r="L72" i="11" s="1"/>
  <c r="Q72" i="11" a="1"/>
  <c r="Q72" i="11" s="1"/>
  <c r="AB72" i="11" a="1"/>
  <c r="AB72" i="11" s="1"/>
  <c r="O72" i="11" a="1"/>
  <c r="O72" i="11" s="1"/>
  <c r="N72" i="11" a="1"/>
  <c r="N72" i="11" s="1"/>
  <c r="S72" i="11" a="1"/>
  <c r="S72" i="11" s="1"/>
  <c r="W834" i="11" a="1"/>
  <c r="W834" i="11" s="1"/>
  <c r="X834" i="11" s="1"/>
  <c r="K834" i="11" a="1"/>
  <c r="K834" i="11" s="1"/>
  <c r="I834" i="11" a="1"/>
  <c r="I834" i="11" s="1"/>
  <c r="V834" i="11" s="1"/>
  <c r="J834" i="11" a="1"/>
  <c r="J834" i="11" s="1"/>
  <c r="M834" i="11" a="1"/>
  <c r="M834" i="11" s="1"/>
  <c r="D834" i="11" a="1"/>
  <c r="D834" i="11" s="1"/>
  <c r="E834" i="11" a="1"/>
  <c r="E834" i="11" s="1"/>
  <c r="R834" i="11" a="1"/>
  <c r="R834" i="11" s="1"/>
  <c r="S834" i="11" a="1"/>
  <c r="S834" i="11" s="1"/>
  <c r="Q834" i="11" a="1"/>
  <c r="Q834" i="11" s="1"/>
  <c r="AB834" i="11" a="1"/>
  <c r="AB834" i="11" s="1"/>
  <c r="L834" i="11" a="1"/>
  <c r="L834" i="11" s="1"/>
  <c r="O834" i="11" a="1"/>
  <c r="O834" i="11" s="1"/>
  <c r="N834" i="11" a="1"/>
  <c r="N834" i="11" s="1"/>
  <c r="P834" i="11" a="1"/>
  <c r="P834" i="11" s="1"/>
  <c r="W601" i="11" a="1"/>
  <c r="W601" i="11" s="1"/>
  <c r="X601" i="11" s="1"/>
  <c r="K601" i="11" a="1"/>
  <c r="K601" i="11" s="1"/>
  <c r="I601" i="11" a="1"/>
  <c r="I601" i="11" s="1"/>
  <c r="V601" i="11" s="1"/>
  <c r="J601" i="11" a="1"/>
  <c r="J601" i="11" s="1"/>
  <c r="M601" i="11" a="1"/>
  <c r="M601" i="11" s="1"/>
  <c r="D601" i="11" a="1"/>
  <c r="D601" i="11" s="1"/>
  <c r="E601" i="11" a="1"/>
  <c r="E601" i="11" s="1"/>
  <c r="R601" i="11" a="1"/>
  <c r="R601" i="11" s="1"/>
  <c r="AB601" i="11" a="1"/>
  <c r="AB601" i="11" s="1"/>
  <c r="Q601" i="11" a="1"/>
  <c r="Q601" i="11" s="1"/>
  <c r="L601" i="11" a="1"/>
  <c r="L601" i="11" s="1"/>
  <c r="P601" i="11" a="1"/>
  <c r="P601" i="11" s="1"/>
  <c r="O601" i="11" a="1"/>
  <c r="O601" i="11" s="1"/>
  <c r="S601" i="11" a="1"/>
  <c r="S601" i="11" s="1"/>
  <c r="N601" i="11" a="1"/>
  <c r="N601" i="11" s="1"/>
  <c r="AB360" i="11" a="1"/>
  <c r="AB360" i="11" s="1"/>
  <c r="W360" i="11" a="1"/>
  <c r="W360" i="11" s="1"/>
  <c r="X360" i="11" s="1"/>
  <c r="K360" i="11" a="1"/>
  <c r="K360" i="11" s="1"/>
  <c r="I360" i="11" a="1"/>
  <c r="I360" i="11" s="1"/>
  <c r="V360" i="11" s="1"/>
  <c r="J360" i="11" a="1"/>
  <c r="J360" i="11" s="1"/>
  <c r="M360" i="11" a="1"/>
  <c r="M360" i="11" s="1"/>
  <c r="D360" i="11" a="1"/>
  <c r="D360" i="11" s="1"/>
  <c r="E360" i="11" a="1"/>
  <c r="E360" i="11" s="1"/>
  <c r="R360" i="11" a="1"/>
  <c r="R360" i="11" s="1"/>
  <c r="O360" i="11" a="1"/>
  <c r="O360" i="11" s="1"/>
  <c r="S360" i="11" a="1"/>
  <c r="S360" i="11" s="1"/>
  <c r="L360" i="11" a="1"/>
  <c r="L360" i="11" s="1"/>
  <c r="P360" i="11" a="1"/>
  <c r="P360" i="11" s="1"/>
  <c r="Q360" i="11" a="1"/>
  <c r="Q360" i="11" s="1"/>
  <c r="N360" i="11" a="1"/>
  <c r="N360" i="11" s="1"/>
  <c r="W513" i="11" a="1"/>
  <c r="W513" i="11" s="1"/>
  <c r="X513" i="11" s="1"/>
  <c r="K513" i="11" a="1"/>
  <c r="K513" i="11" s="1"/>
  <c r="I513" i="11" a="1"/>
  <c r="I513" i="11" s="1"/>
  <c r="V513" i="11" s="1"/>
  <c r="J513" i="11" a="1"/>
  <c r="J513" i="11" s="1"/>
  <c r="M513" i="11" a="1"/>
  <c r="M513" i="11" s="1"/>
  <c r="D513" i="11" a="1"/>
  <c r="D513" i="11" s="1"/>
  <c r="E513" i="11" a="1"/>
  <c r="E513" i="11" s="1"/>
  <c r="R513" i="11" a="1"/>
  <c r="R513" i="11" s="1"/>
  <c r="S513" i="11" a="1"/>
  <c r="S513" i="11" s="1"/>
  <c r="AB513" i="11" a="1"/>
  <c r="AB513" i="11" s="1"/>
  <c r="N513" i="11" a="1"/>
  <c r="N513" i="11" s="1"/>
  <c r="L513" i="11" a="1"/>
  <c r="L513" i="11" s="1"/>
  <c r="O513" i="11" a="1"/>
  <c r="O513" i="11" s="1"/>
  <c r="Q513" i="11" a="1"/>
  <c r="Q513" i="11" s="1"/>
  <c r="P513" i="11" a="1"/>
  <c r="P513" i="11" s="1"/>
  <c r="W858" i="11" a="1"/>
  <c r="W858" i="11" s="1"/>
  <c r="X858" i="11" s="1"/>
  <c r="K858" i="11" a="1"/>
  <c r="K858" i="11" s="1"/>
  <c r="I858" i="11" a="1"/>
  <c r="I858" i="11" s="1"/>
  <c r="V858" i="11" s="1"/>
  <c r="J858" i="11" a="1"/>
  <c r="J858" i="11" s="1"/>
  <c r="M858" i="11" a="1"/>
  <c r="M858" i="11" s="1"/>
  <c r="D858" i="11" a="1"/>
  <c r="D858" i="11" s="1"/>
  <c r="E858" i="11" a="1"/>
  <c r="E858" i="11" s="1"/>
  <c r="R858" i="11" a="1"/>
  <c r="R858" i="11" s="1"/>
  <c r="N858" i="11" a="1"/>
  <c r="N858" i="11" s="1"/>
  <c r="Q858" i="11" a="1"/>
  <c r="Q858" i="11" s="1"/>
  <c r="P858" i="11" a="1"/>
  <c r="P858" i="11" s="1"/>
  <c r="S858" i="11" a="1"/>
  <c r="S858" i="11" s="1"/>
  <c r="L858" i="11" a="1"/>
  <c r="L858" i="11" s="1"/>
  <c r="AB858" i="11" a="1"/>
  <c r="AB858" i="11" s="1"/>
  <c r="O858" i="11" a="1"/>
  <c r="O858" i="11" s="1"/>
  <c r="W919" i="11" a="1"/>
  <c r="W919" i="11" s="1"/>
  <c r="X919" i="11" s="1"/>
  <c r="K919" i="11" a="1"/>
  <c r="K919" i="11" s="1"/>
  <c r="I919" i="11" a="1"/>
  <c r="I919" i="11" s="1"/>
  <c r="V919" i="11" s="1"/>
  <c r="J919" i="11" a="1"/>
  <c r="J919" i="11" s="1"/>
  <c r="M919" i="11" a="1"/>
  <c r="M919" i="11" s="1"/>
  <c r="D919" i="11" a="1"/>
  <c r="D919" i="11" s="1"/>
  <c r="E919" i="11" a="1"/>
  <c r="E919" i="11" s="1"/>
  <c r="R919" i="11" a="1"/>
  <c r="R919" i="11" s="1"/>
  <c r="O919" i="11" a="1"/>
  <c r="O919" i="11" s="1"/>
  <c r="S919" i="11" a="1"/>
  <c r="S919" i="11" s="1"/>
  <c r="L919" i="11" a="1"/>
  <c r="L919" i="11" s="1"/>
  <c r="Q919" i="11" a="1"/>
  <c r="Q919" i="11" s="1"/>
  <c r="N919" i="11" a="1"/>
  <c r="N919" i="11" s="1"/>
  <c r="AB919" i="11" a="1"/>
  <c r="AB919" i="11" s="1"/>
  <c r="P919" i="11" a="1"/>
  <c r="P919" i="11" s="1"/>
  <c r="W900" i="11" a="1"/>
  <c r="W900" i="11" s="1"/>
  <c r="X900" i="11" s="1"/>
  <c r="I900" i="11" a="1"/>
  <c r="I900" i="11" s="1"/>
  <c r="V900" i="11" s="1"/>
  <c r="K900" i="11" a="1"/>
  <c r="K900" i="11" s="1"/>
  <c r="J900" i="11" a="1"/>
  <c r="J900" i="11" s="1"/>
  <c r="M900" i="11" a="1"/>
  <c r="M900" i="11" s="1"/>
  <c r="D900" i="11" a="1"/>
  <c r="D900" i="11" s="1"/>
  <c r="E900" i="11" a="1"/>
  <c r="E900" i="11" s="1"/>
  <c r="R900" i="11" a="1"/>
  <c r="R900" i="11" s="1"/>
  <c r="N900" i="11" a="1"/>
  <c r="N900" i="11" s="1"/>
  <c r="P900" i="11" a="1"/>
  <c r="P900" i="11" s="1"/>
  <c r="O900" i="11" a="1"/>
  <c r="O900" i="11" s="1"/>
  <c r="AB900" i="11" a="1"/>
  <c r="AB900" i="11" s="1"/>
  <c r="L900" i="11" a="1"/>
  <c r="L900" i="11" s="1"/>
  <c r="S900" i="11" a="1"/>
  <c r="S900" i="11" s="1"/>
  <c r="Q900" i="11" a="1"/>
  <c r="Q900" i="11" s="1"/>
  <c r="AA219" i="11" a="1"/>
  <c r="AA219" i="11" s="1"/>
  <c r="AA220" i="11" s="1" a="1"/>
  <c r="AA220" i="11" s="1"/>
  <c r="W218" i="11" a="1"/>
  <c r="W218" i="11" s="1"/>
  <c r="X218" i="11" s="1"/>
  <c r="K218" i="11" a="1"/>
  <c r="K218" i="11" s="1"/>
  <c r="I218" i="11" a="1"/>
  <c r="I218" i="11" s="1"/>
  <c r="V218" i="11" s="1"/>
  <c r="J218" i="11" a="1"/>
  <c r="J218" i="11" s="1"/>
  <c r="M218" i="11" a="1"/>
  <c r="M218" i="11" s="1"/>
  <c r="D218" i="11" a="1"/>
  <c r="D218" i="11" s="1"/>
  <c r="E218" i="11" a="1"/>
  <c r="E218" i="11" s="1"/>
  <c r="R218" i="11" a="1"/>
  <c r="R218" i="11" s="1"/>
  <c r="P218" i="11" a="1"/>
  <c r="P218" i="11" s="1"/>
  <c r="S218" i="11" a="1"/>
  <c r="S218" i="11" s="1"/>
  <c r="N218" i="11" a="1"/>
  <c r="N218" i="11" s="1"/>
  <c r="AB218" i="11" a="1"/>
  <c r="AB218" i="11" s="1"/>
  <c r="L218" i="11" a="1"/>
  <c r="L218" i="11" s="1"/>
  <c r="O218" i="11" a="1"/>
  <c r="O218" i="11" s="1"/>
  <c r="Q218" i="11" a="1"/>
  <c r="Q218" i="11" s="1"/>
  <c r="W570" i="11" a="1"/>
  <c r="W570" i="11" s="1"/>
  <c r="X570" i="11" s="1"/>
  <c r="K570" i="11" a="1"/>
  <c r="K570" i="11" s="1"/>
  <c r="I570" i="11" a="1"/>
  <c r="I570" i="11" s="1"/>
  <c r="V570" i="11" s="1"/>
  <c r="J570" i="11" a="1"/>
  <c r="J570" i="11" s="1"/>
  <c r="M570" i="11" a="1"/>
  <c r="M570" i="11" s="1"/>
  <c r="D570" i="11" a="1"/>
  <c r="D570" i="11" s="1"/>
  <c r="E570" i="11" a="1"/>
  <c r="E570" i="11" s="1"/>
  <c r="R570" i="11" a="1"/>
  <c r="R570" i="11" s="1"/>
  <c r="Q570" i="11" a="1"/>
  <c r="Q570" i="11" s="1"/>
  <c r="AB570" i="11" a="1"/>
  <c r="AB570" i="11" s="1"/>
  <c r="O570" i="11" a="1"/>
  <c r="O570" i="11" s="1"/>
  <c r="P570" i="11" a="1"/>
  <c r="P570" i="11" s="1"/>
  <c r="S570" i="11" a="1"/>
  <c r="S570" i="11" s="1"/>
  <c r="L570" i="11" a="1"/>
  <c r="L570" i="11" s="1"/>
  <c r="N570" i="11" a="1"/>
  <c r="N570" i="11" s="1"/>
  <c r="AA139" i="11" a="1"/>
  <c r="AA139" i="11" s="1"/>
  <c r="AA140" i="11" s="1" a="1"/>
  <c r="AA140" i="11" s="1"/>
  <c r="W138" i="11" a="1"/>
  <c r="W138" i="11" s="1"/>
  <c r="X138" i="11" s="1"/>
  <c r="K138" i="11" a="1"/>
  <c r="K138" i="11" s="1"/>
  <c r="I138" i="11" a="1"/>
  <c r="I138" i="11" s="1"/>
  <c r="V138" i="11" s="1"/>
  <c r="J138" i="11" a="1"/>
  <c r="J138" i="11" s="1"/>
  <c r="M138" i="11" a="1"/>
  <c r="M138" i="11" s="1"/>
  <c r="D138" i="11" a="1"/>
  <c r="D138" i="11" s="1"/>
  <c r="E138" i="11" a="1"/>
  <c r="E138" i="11" s="1"/>
  <c r="R138" i="11" a="1"/>
  <c r="R138" i="11" s="1"/>
  <c r="L138" i="11" a="1"/>
  <c r="L138" i="11" s="1"/>
  <c r="N138" i="11" a="1"/>
  <c r="N138" i="11" s="1"/>
  <c r="Q138" i="11" a="1"/>
  <c r="Q138" i="11" s="1"/>
  <c r="P138" i="11" a="1"/>
  <c r="P138" i="11" s="1"/>
  <c r="AB138" i="11" a="1"/>
  <c r="AB138" i="11" s="1"/>
  <c r="O138" i="11" a="1"/>
  <c r="O138" i="11" s="1"/>
  <c r="S138" i="11" a="1"/>
  <c r="S138" i="11" s="1"/>
  <c r="W776" i="11" a="1"/>
  <c r="W776" i="11" s="1"/>
  <c r="X776" i="11" s="1"/>
  <c r="K776" i="11" a="1"/>
  <c r="K776" i="11" s="1"/>
  <c r="I776" i="11" a="1"/>
  <c r="I776" i="11" s="1"/>
  <c r="V776" i="11" s="1"/>
  <c r="J776" i="11" a="1"/>
  <c r="J776" i="11" s="1"/>
  <c r="M776" i="11" a="1"/>
  <c r="M776" i="11" s="1"/>
  <c r="D776" i="11" a="1"/>
  <c r="D776" i="11" s="1"/>
  <c r="E776" i="11" a="1"/>
  <c r="E776" i="11" s="1"/>
  <c r="R776" i="11" a="1"/>
  <c r="R776" i="11" s="1"/>
  <c r="O776" i="11" a="1"/>
  <c r="O776" i="11" s="1"/>
  <c r="S776" i="11" a="1"/>
  <c r="S776" i="11" s="1"/>
  <c r="P776" i="11" a="1"/>
  <c r="P776" i="11" s="1"/>
  <c r="N776" i="11" a="1"/>
  <c r="N776" i="11" s="1"/>
  <c r="Q776" i="11" a="1"/>
  <c r="Q776" i="11" s="1"/>
  <c r="AB776" i="11" a="1"/>
  <c r="AB776" i="11" s="1"/>
  <c r="L776" i="11" a="1"/>
  <c r="L776" i="11" s="1"/>
  <c r="AA63" i="11" a="1"/>
  <c r="AA63" i="11" s="1"/>
  <c r="AA64" i="11" s="1" a="1"/>
  <c r="AA64" i="11" s="1"/>
  <c r="W62" i="11" a="1"/>
  <c r="W62" i="11" s="1"/>
  <c r="X62" i="11" s="1"/>
  <c r="K62" i="11" a="1"/>
  <c r="K62" i="11" s="1"/>
  <c r="I62" i="11" a="1"/>
  <c r="I62" i="11" s="1"/>
  <c r="V62" i="11" s="1"/>
  <c r="J62" i="11" a="1"/>
  <c r="J62" i="11" s="1"/>
  <c r="M62" i="11" a="1"/>
  <c r="M62" i="11" s="1"/>
  <c r="D62" i="11" a="1"/>
  <c r="D62" i="11" s="1"/>
  <c r="E62" i="11" a="1"/>
  <c r="E62" i="11" s="1"/>
  <c r="R62" i="11" a="1"/>
  <c r="R62" i="11" s="1"/>
  <c r="Q62" i="11" a="1"/>
  <c r="Q62" i="11" s="1"/>
  <c r="S62" i="11" a="1"/>
  <c r="S62" i="11" s="1"/>
  <c r="P62" i="11" a="1"/>
  <c r="P62" i="11" s="1"/>
  <c r="L62" i="11" a="1"/>
  <c r="L62" i="11" s="1"/>
  <c r="N62" i="11" a="1"/>
  <c r="N62" i="11" s="1"/>
  <c r="AB62" i="11" a="1"/>
  <c r="AB62" i="11" s="1"/>
  <c r="O62" i="11" a="1"/>
  <c r="O62" i="11" s="1"/>
  <c r="AB465" i="11" a="1"/>
  <c r="AB465" i="11" s="1"/>
  <c r="W465" i="11" a="1"/>
  <c r="W465" i="11" s="1"/>
  <c r="X465" i="11" s="1"/>
  <c r="K465" i="11" a="1"/>
  <c r="K465" i="11" s="1"/>
  <c r="I465" i="11" a="1"/>
  <c r="I465" i="11" s="1"/>
  <c r="V465" i="11" s="1"/>
  <c r="J465" i="11" a="1"/>
  <c r="J465" i="11" s="1"/>
  <c r="M465" i="11" a="1"/>
  <c r="M465" i="11" s="1"/>
  <c r="D465" i="11" a="1"/>
  <c r="D465" i="11" s="1"/>
  <c r="E465" i="11" a="1"/>
  <c r="E465" i="11" s="1"/>
  <c r="R465" i="11" a="1"/>
  <c r="R465" i="11" s="1"/>
  <c r="N465" i="11" a="1"/>
  <c r="N465" i="11" s="1"/>
  <c r="O465" i="11" a="1"/>
  <c r="O465" i="11" s="1"/>
  <c r="L465" i="11" a="1"/>
  <c r="L465" i="11" s="1"/>
  <c r="Q465" i="11" a="1"/>
  <c r="Q465" i="11" s="1"/>
  <c r="P465" i="11" a="1"/>
  <c r="P465" i="11" s="1"/>
  <c r="S465" i="11" a="1"/>
  <c r="S465" i="11" s="1"/>
  <c r="W541" i="11" a="1"/>
  <c r="W541" i="11" s="1"/>
  <c r="X541" i="11" s="1"/>
  <c r="K541" i="11" a="1"/>
  <c r="K541" i="11" s="1"/>
  <c r="I541" i="11" a="1"/>
  <c r="I541" i="11" s="1"/>
  <c r="V541" i="11" s="1"/>
  <c r="M541" i="11" a="1"/>
  <c r="M541" i="11" s="1"/>
  <c r="D541" i="11" a="1"/>
  <c r="D541" i="11" s="1"/>
  <c r="J541" i="11" a="1"/>
  <c r="J541" i="11" s="1"/>
  <c r="E541" i="11" a="1"/>
  <c r="E541" i="11" s="1"/>
  <c r="R541" i="11" a="1"/>
  <c r="R541" i="11" s="1"/>
  <c r="S541" i="11" a="1"/>
  <c r="S541" i="11" s="1"/>
  <c r="L541" i="11" a="1"/>
  <c r="L541" i="11" s="1"/>
  <c r="N541" i="11" a="1"/>
  <c r="N541" i="11" s="1"/>
  <c r="AB541" i="11" a="1"/>
  <c r="AB541" i="11" s="1"/>
  <c r="O541" i="11" a="1"/>
  <c r="O541" i="11" s="1"/>
  <c r="P541" i="11" a="1"/>
  <c r="P541" i="11" s="1"/>
  <c r="Q541" i="11" a="1"/>
  <c r="Q541" i="11" s="1"/>
  <c r="W995" i="11" a="1"/>
  <c r="W995" i="11" s="1"/>
  <c r="X995" i="11" s="1"/>
  <c r="K995" i="11" a="1"/>
  <c r="K995" i="11" s="1"/>
  <c r="I995" i="11" a="1"/>
  <c r="I995" i="11" s="1"/>
  <c r="V995" i="11" s="1"/>
  <c r="J995" i="11" a="1"/>
  <c r="J995" i="11" s="1"/>
  <c r="M995" i="11" a="1"/>
  <c r="M995" i="11" s="1"/>
  <c r="D995" i="11" a="1"/>
  <c r="D995" i="11" s="1"/>
  <c r="E995" i="11" a="1"/>
  <c r="E995" i="11" s="1"/>
  <c r="R995" i="11" a="1"/>
  <c r="R995" i="11" s="1"/>
  <c r="P995" i="11" a="1"/>
  <c r="P995" i="11" s="1"/>
  <c r="AB995" i="11" a="1"/>
  <c r="AB995" i="11" s="1"/>
  <c r="L995" i="11" a="1"/>
  <c r="L995" i="11" s="1"/>
  <c r="S995" i="11" a="1"/>
  <c r="S995" i="11" s="1"/>
  <c r="Q995" i="11" a="1"/>
  <c r="Q995" i="11" s="1"/>
  <c r="N995" i="11" a="1"/>
  <c r="N995" i="11" s="1"/>
  <c r="O995" i="11" a="1"/>
  <c r="O995" i="11" s="1"/>
  <c r="AB77" i="11" a="1"/>
  <c r="AB77" i="11" s="1"/>
  <c r="W77" i="11" a="1"/>
  <c r="W77" i="11" s="1"/>
  <c r="X77" i="11" s="1"/>
  <c r="K77" i="11" a="1"/>
  <c r="K77" i="11" s="1"/>
  <c r="I77" i="11" a="1"/>
  <c r="I77" i="11" s="1"/>
  <c r="V77" i="11" s="1"/>
  <c r="M77" i="11" a="1"/>
  <c r="M77" i="11" s="1"/>
  <c r="D77" i="11" a="1"/>
  <c r="D77" i="11" s="1"/>
  <c r="J77" i="11" a="1"/>
  <c r="J77" i="11" s="1"/>
  <c r="E77" i="11" a="1"/>
  <c r="E77" i="11" s="1"/>
  <c r="R77" i="11" a="1"/>
  <c r="R77" i="11" s="1"/>
  <c r="L77" i="11" a="1"/>
  <c r="L77" i="11" s="1"/>
  <c r="S77" i="11" a="1"/>
  <c r="S77" i="11" s="1"/>
  <c r="Q77" i="11" a="1"/>
  <c r="Q77" i="11" s="1"/>
  <c r="O77" i="11" a="1"/>
  <c r="O77" i="11" s="1"/>
  <c r="N77" i="11" a="1"/>
  <c r="N77" i="11" s="1"/>
  <c r="P77" i="11" a="1"/>
  <c r="P77" i="11" s="1"/>
  <c r="AB53" i="11" a="1"/>
  <c r="AB53" i="11" s="1"/>
  <c r="W53" i="11" a="1"/>
  <c r="W53" i="11" s="1"/>
  <c r="X53" i="11" s="1"/>
  <c r="K53" i="11" a="1"/>
  <c r="K53" i="11" s="1"/>
  <c r="I53" i="11" a="1"/>
  <c r="I53" i="11" s="1"/>
  <c r="V53" i="11" s="1"/>
  <c r="M53" i="11" a="1"/>
  <c r="M53" i="11" s="1"/>
  <c r="J53" i="11" a="1"/>
  <c r="J53" i="11" s="1"/>
  <c r="D53" i="11" a="1"/>
  <c r="D53" i="11" s="1"/>
  <c r="E53" i="11" a="1"/>
  <c r="E53" i="11" s="1"/>
  <c r="R53" i="11" a="1"/>
  <c r="R53" i="11" s="1"/>
  <c r="S53" i="11" a="1"/>
  <c r="S53" i="11" s="1"/>
  <c r="Q53" i="11" a="1"/>
  <c r="Q53" i="11" s="1"/>
  <c r="O53" i="11" a="1"/>
  <c r="O53" i="11" s="1"/>
  <c r="P53" i="11" a="1"/>
  <c r="P53" i="11" s="1"/>
  <c r="N53" i="11" a="1"/>
  <c r="N53" i="11" s="1"/>
  <c r="L53" i="11" a="1"/>
  <c r="L53" i="11" s="1"/>
  <c r="AA39" i="11" a="1"/>
  <c r="AA39" i="11" s="1"/>
  <c r="AA40" i="11" s="1" a="1"/>
  <c r="AA40" i="11" s="1"/>
  <c r="W38" i="11" a="1"/>
  <c r="W38" i="11" s="1"/>
  <c r="X38" i="11" s="1"/>
  <c r="K38" i="11" a="1"/>
  <c r="K38" i="11" s="1"/>
  <c r="I38" i="11" a="1"/>
  <c r="I38" i="11" s="1"/>
  <c r="V38" i="11" s="1"/>
  <c r="J38" i="11" a="1"/>
  <c r="J38" i="11" s="1"/>
  <c r="M38" i="11" a="1"/>
  <c r="M38" i="11" s="1"/>
  <c r="D38" i="11" a="1"/>
  <c r="D38" i="11" s="1"/>
  <c r="E38" i="11" a="1"/>
  <c r="E38" i="11" s="1"/>
  <c r="R38" i="11" a="1"/>
  <c r="R38" i="11" s="1"/>
  <c r="P38" i="11" a="1"/>
  <c r="P38" i="11" s="1"/>
  <c r="Q38" i="11" a="1"/>
  <c r="Q38" i="11" s="1"/>
  <c r="AB38" i="11" a="1"/>
  <c r="AB38" i="11" s="1"/>
  <c r="O38" i="11" a="1"/>
  <c r="O38" i="11" s="1"/>
  <c r="S38" i="11" a="1"/>
  <c r="S38" i="11" s="1"/>
  <c r="L38" i="11" a="1"/>
  <c r="L38" i="11" s="1"/>
  <c r="N38" i="11" a="1"/>
  <c r="N38" i="11" s="1"/>
  <c r="W597" i="11" a="1"/>
  <c r="W597" i="11" s="1"/>
  <c r="X597" i="11" s="1"/>
  <c r="K597" i="11" a="1"/>
  <c r="K597" i="11" s="1"/>
  <c r="I597" i="11" a="1"/>
  <c r="I597" i="11" s="1"/>
  <c r="V597" i="11" s="1"/>
  <c r="J597" i="11" a="1"/>
  <c r="J597" i="11" s="1"/>
  <c r="M597" i="11" a="1"/>
  <c r="M597" i="11" s="1"/>
  <c r="D597" i="11" a="1"/>
  <c r="D597" i="11" s="1"/>
  <c r="E597" i="11" a="1"/>
  <c r="E597" i="11" s="1"/>
  <c r="R597" i="11" a="1"/>
  <c r="R597" i="11" s="1"/>
  <c r="P597" i="11" a="1"/>
  <c r="P597" i="11" s="1"/>
  <c r="L597" i="11" a="1"/>
  <c r="L597" i="11" s="1"/>
  <c r="AB597" i="11" a="1"/>
  <c r="AB597" i="11" s="1"/>
  <c r="N597" i="11" a="1"/>
  <c r="N597" i="11" s="1"/>
  <c r="Q597" i="11" a="1"/>
  <c r="Q597" i="11" s="1"/>
  <c r="S597" i="11" a="1"/>
  <c r="S597" i="11" s="1"/>
  <c r="O597" i="11" a="1"/>
  <c r="O597" i="11" s="1"/>
  <c r="W939" i="11" a="1"/>
  <c r="W939" i="11" s="1"/>
  <c r="X939" i="11" s="1"/>
  <c r="K939" i="11" a="1"/>
  <c r="K939" i="11" s="1"/>
  <c r="I939" i="11" a="1"/>
  <c r="I939" i="11" s="1"/>
  <c r="V939" i="11" s="1"/>
  <c r="J939" i="11" a="1"/>
  <c r="J939" i="11" s="1"/>
  <c r="M939" i="11" a="1"/>
  <c r="M939" i="11" s="1"/>
  <c r="D939" i="11" a="1"/>
  <c r="D939" i="11" s="1"/>
  <c r="E939" i="11" a="1"/>
  <c r="E939" i="11" s="1"/>
  <c r="R939" i="11" a="1"/>
  <c r="R939" i="11" s="1"/>
  <c r="AB939" i="11" a="1"/>
  <c r="AB939" i="11" s="1"/>
  <c r="N939" i="11" a="1"/>
  <c r="N939" i="11" s="1"/>
  <c r="O939" i="11" a="1"/>
  <c r="O939" i="11" s="1"/>
  <c r="S939" i="11" a="1"/>
  <c r="S939" i="11" s="1"/>
  <c r="L939" i="11" a="1"/>
  <c r="L939" i="11" s="1"/>
  <c r="Q939" i="11" a="1"/>
  <c r="Q939" i="11" s="1"/>
  <c r="P939" i="11" a="1"/>
  <c r="P939" i="11" s="1"/>
  <c r="AB213" i="11" a="1"/>
  <c r="AB213" i="11" s="1"/>
  <c r="W213" i="11" a="1"/>
  <c r="W213" i="11" s="1"/>
  <c r="X213" i="11" s="1"/>
  <c r="K213" i="11" a="1"/>
  <c r="K213" i="11" s="1"/>
  <c r="I213" i="11" a="1"/>
  <c r="I213" i="11" s="1"/>
  <c r="V213" i="11" s="1"/>
  <c r="M213" i="11" a="1"/>
  <c r="M213" i="11" s="1"/>
  <c r="J213" i="11" a="1"/>
  <c r="J213" i="11" s="1"/>
  <c r="D213" i="11" a="1"/>
  <c r="D213" i="11" s="1"/>
  <c r="E213" i="11" a="1"/>
  <c r="E213" i="11" s="1"/>
  <c r="R213" i="11" a="1"/>
  <c r="R213" i="11" s="1"/>
  <c r="P213" i="11" a="1"/>
  <c r="P213" i="11" s="1"/>
  <c r="O213" i="11" a="1"/>
  <c r="O213" i="11" s="1"/>
  <c r="S213" i="11" a="1"/>
  <c r="S213" i="11" s="1"/>
  <c r="L213" i="11" a="1"/>
  <c r="L213" i="11" s="1"/>
  <c r="Q213" i="11" a="1"/>
  <c r="Q213" i="11" s="1"/>
  <c r="N213" i="11" a="1"/>
  <c r="N213" i="11" s="1"/>
  <c r="W952" i="11" a="1"/>
  <c r="W952" i="11" s="1"/>
  <c r="X952" i="11" s="1"/>
  <c r="K952" i="11" a="1"/>
  <c r="K952" i="11" s="1"/>
  <c r="I952" i="11" a="1"/>
  <c r="I952" i="11" s="1"/>
  <c r="V952" i="11" s="1"/>
  <c r="M952" i="11" a="1"/>
  <c r="M952" i="11" s="1"/>
  <c r="J952" i="11" a="1"/>
  <c r="J952" i="11" s="1"/>
  <c r="D952" i="11" a="1"/>
  <c r="D952" i="11" s="1"/>
  <c r="E952" i="11" a="1"/>
  <c r="E952" i="11" s="1"/>
  <c r="R952" i="11" a="1"/>
  <c r="R952" i="11" s="1"/>
  <c r="N952" i="11" a="1"/>
  <c r="N952" i="11" s="1"/>
  <c r="S952" i="11" a="1"/>
  <c r="S952" i="11" s="1"/>
  <c r="L952" i="11" a="1"/>
  <c r="L952" i="11" s="1"/>
  <c r="O952" i="11" a="1"/>
  <c r="O952" i="11" s="1"/>
  <c r="Q952" i="11" a="1"/>
  <c r="Q952" i="11" s="1"/>
  <c r="P952" i="11" a="1"/>
  <c r="P952" i="11" s="1"/>
  <c r="AB952" i="11" a="1"/>
  <c r="AB952" i="11" s="1"/>
  <c r="W702" i="11" a="1"/>
  <c r="W702" i="11" s="1"/>
  <c r="X702" i="11" s="1"/>
  <c r="K702" i="11" a="1"/>
  <c r="K702" i="11" s="1"/>
  <c r="I702" i="11" a="1"/>
  <c r="I702" i="11" s="1"/>
  <c r="V702" i="11" s="1"/>
  <c r="J702" i="11" a="1"/>
  <c r="J702" i="11" s="1"/>
  <c r="M702" i="11" a="1"/>
  <c r="M702" i="11" s="1"/>
  <c r="D702" i="11" a="1"/>
  <c r="D702" i="11" s="1"/>
  <c r="E702" i="11" a="1"/>
  <c r="E702" i="11" s="1"/>
  <c r="R702" i="11" a="1"/>
  <c r="R702" i="11" s="1"/>
  <c r="L702" i="11" a="1"/>
  <c r="L702" i="11" s="1"/>
  <c r="N702" i="11" a="1"/>
  <c r="N702" i="11" s="1"/>
  <c r="P702" i="11" a="1"/>
  <c r="P702" i="11" s="1"/>
  <c r="Q702" i="11" a="1"/>
  <c r="Q702" i="11" s="1"/>
  <c r="AB702" i="11" a="1"/>
  <c r="AB702" i="11" s="1"/>
  <c r="O702" i="11" a="1"/>
  <c r="O702" i="11" s="1"/>
  <c r="S702" i="11" a="1"/>
  <c r="S702" i="11" s="1"/>
  <c r="W617" i="11" a="1"/>
  <c r="W617" i="11" s="1"/>
  <c r="X617" i="11" s="1"/>
  <c r="K617" i="11" a="1"/>
  <c r="K617" i="11" s="1"/>
  <c r="I617" i="11" a="1"/>
  <c r="I617" i="11" s="1"/>
  <c r="V617" i="11" s="1"/>
  <c r="J617" i="11" a="1"/>
  <c r="J617" i="11" s="1"/>
  <c r="M617" i="11" a="1"/>
  <c r="M617" i="11" s="1"/>
  <c r="D617" i="11" a="1"/>
  <c r="D617" i="11" s="1"/>
  <c r="E617" i="11" a="1"/>
  <c r="E617" i="11" s="1"/>
  <c r="R617" i="11" a="1"/>
  <c r="R617" i="11" s="1"/>
  <c r="S617" i="11" a="1"/>
  <c r="S617" i="11" s="1"/>
  <c r="P617" i="11" a="1"/>
  <c r="P617" i="11" s="1"/>
  <c r="L617" i="11" a="1"/>
  <c r="L617" i="11" s="1"/>
  <c r="Q617" i="11" a="1"/>
  <c r="Q617" i="11" s="1"/>
  <c r="O617" i="11" a="1"/>
  <c r="O617" i="11" s="1"/>
  <c r="N617" i="11" a="1"/>
  <c r="N617" i="11" s="1"/>
  <c r="AB617" i="11" a="1"/>
  <c r="AB617" i="11" s="1"/>
  <c r="AB387" i="11" a="1"/>
  <c r="AB387" i="11" s="1"/>
  <c r="W387" i="11" a="1"/>
  <c r="W387" i="11" s="1"/>
  <c r="X387" i="11" s="1"/>
  <c r="K387" i="11" a="1"/>
  <c r="K387" i="11" s="1"/>
  <c r="I387" i="11" a="1"/>
  <c r="I387" i="11" s="1"/>
  <c r="V387" i="11" s="1"/>
  <c r="J387" i="11" a="1"/>
  <c r="J387" i="11" s="1"/>
  <c r="M387" i="11" a="1"/>
  <c r="M387" i="11" s="1"/>
  <c r="D387" i="11" a="1"/>
  <c r="D387" i="11" s="1"/>
  <c r="E387" i="11" a="1"/>
  <c r="E387" i="11" s="1"/>
  <c r="R387" i="11" a="1"/>
  <c r="R387" i="11" s="1"/>
  <c r="Q387" i="11" a="1"/>
  <c r="Q387" i="11" s="1"/>
  <c r="S387" i="11" a="1"/>
  <c r="S387" i="11" s="1"/>
  <c r="L387" i="11" a="1"/>
  <c r="L387" i="11" s="1"/>
  <c r="N387" i="11" a="1"/>
  <c r="N387" i="11" s="1"/>
  <c r="O387" i="11" a="1"/>
  <c r="O387" i="11" s="1"/>
  <c r="P387" i="11" a="1"/>
  <c r="P387" i="11" s="1"/>
  <c r="W884" i="11" a="1"/>
  <c r="W884" i="11" s="1"/>
  <c r="X884" i="11" s="1"/>
  <c r="I884" i="11" a="1"/>
  <c r="I884" i="11" s="1"/>
  <c r="V884" i="11" s="1"/>
  <c r="K884" i="11" a="1"/>
  <c r="K884" i="11" s="1"/>
  <c r="J884" i="11" a="1"/>
  <c r="J884" i="11" s="1"/>
  <c r="M884" i="11" a="1"/>
  <c r="M884" i="11" s="1"/>
  <c r="D884" i="11" a="1"/>
  <c r="D884" i="11" s="1"/>
  <c r="E884" i="11" a="1"/>
  <c r="E884" i="11" s="1"/>
  <c r="R884" i="11" a="1"/>
  <c r="R884" i="11" s="1"/>
  <c r="P884" i="11" a="1"/>
  <c r="P884" i="11" s="1"/>
  <c r="L884" i="11" a="1"/>
  <c r="L884" i="11" s="1"/>
  <c r="S884" i="11" a="1"/>
  <c r="S884" i="11" s="1"/>
  <c r="AB884" i="11" a="1"/>
  <c r="AB884" i="11" s="1"/>
  <c r="N884" i="11" a="1"/>
  <c r="N884" i="11" s="1"/>
  <c r="Q884" i="11" a="1"/>
  <c r="Q884" i="11" s="1"/>
  <c r="O884" i="11" a="1"/>
  <c r="O884" i="11" s="1"/>
  <c r="W659" i="11" a="1"/>
  <c r="W659" i="11" s="1"/>
  <c r="X659" i="11" s="1"/>
  <c r="K659" i="11" a="1"/>
  <c r="K659" i="11" s="1"/>
  <c r="I659" i="11" a="1"/>
  <c r="I659" i="11" s="1"/>
  <c r="V659" i="11" s="1"/>
  <c r="J659" i="11" a="1"/>
  <c r="J659" i="11" s="1"/>
  <c r="M659" i="11" a="1"/>
  <c r="M659" i="11" s="1"/>
  <c r="D659" i="11" a="1"/>
  <c r="D659" i="11" s="1"/>
  <c r="E659" i="11" a="1"/>
  <c r="E659" i="11" s="1"/>
  <c r="R659" i="11" a="1"/>
  <c r="R659" i="11" s="1"/>
  <c r="P659" i="11" a="1"/>
  <c r="P659" i="11" s="1"/>
  <c r="O659" i="11" a="1"/>
  <c r="O659" i="11" s="1"/>
  <c r="N659" i="11" a="1"/>
  <c r="N659" i="11" s="1"/>
  <c r="AB659" i="11" a="1"/>
  <c r="AB659" i="11" s="1"/>
  <c r="L659" i="11" a="1"/>
  <c r="L659" i="11" s="1"/>
  <c r="S659" i="11" a="1"/>
  <c r="S659" i="11" s="1"/>
  <c r="Q659" i="11" a="1"/>
  <c r="Q659" i="11" s="1"/>
  <c r="W769" i="11" a="1"/>
  <c r="W769" i="11" s="1"/>
  <c r="X769" i="11" s="1"/>
  <c r="K769" i="11" a="1"/>
  <c r="K769" i="11" s="1"/>
  <c r="I769" i="11" a="1"/>
  <c r="I769" i="11" s="1"/>
  <c r="V769" i="11" s="1"/>
  <c r="J769" i="11" a="1"/>
  <c r="J769" i="11" s="1"/>
  <c r="M769" i="11" a="1"/>
  <c r="M769" i="11" s="1"/>
  <c r="D769" i="11" a="1"/>
  <c r="D769" i="11" s="1"/>
  <c r="E769" i="11" a="1"/>
  <c r="E769" i="11" s="1"/>
  <c r="R769" i="11" a="1"/>
  <c r="R769" i="11" s="1"/>
  <c r="S769" i="11" a="1"/>
  <c r="S769" i="11" s="1"/>
  <c r="N769" i="11" a="1"/>
  <c r="N769" i="11" s="1"/>
  <c r="P769" i="11" a="1"/>
  <c r="P769" i="11" s="1"/>
  <c r="L769" i="11" a="1"/>
  <c r="L769" i="11" s="1"/>
  <c r="Q769" i="11" a="1"/>
  <c r="Q769" i="11" s="1"/>
  <c r="AB769" i="11" a="1"/>
  <c r="AB769" i="11" s="1"/>
  <c r="O769" i="11" a="1"/>
  <c r="O769" i="11" s="1"/>
  <c r="W625" i="11" a="1"/>
  <c r="W625" i="11" s="1"/>
  <c r="X625" i="11" s="1"/>
  <c r="K625" i="11" a="1"/>
  <c r="K625" i="11" s="1"/>
  <c r="I625" i="11" a="1"/>
  <c r="I625" i="11" s="1"/>
  <c r="V625" i="11" s="1"/>
  <c r="J625" i="11" a="1"/>
  <c r="J625" i="11" s="1"/>
  <c r="M625" i="11" a="1"/>
  <c r="M625" i="11" s="1"/>
  <c r="D625" i="11" a="1"/>
  <c r="D625" i="11" s="1"/>
  <c r="E625" i="11" a="1"/>
  <c r="E625" i="11" s="1"/>
  <c r="R625" i="11" a="1"/>
  <c r="R625" i="11" s="1"/>
  <c r="O625" i="11" a="1"/>
  <c r="O625" i="11" s="1"/>
  <c r="P625" i="11" a="1"/>
  <c r="P625" i="11" s="1"/>
  <c r="Q625" i="11" a="1"/>
  <c r="Q625" i="11" s="1"/>
  <c r="S625" i="11" a="1"/>
  <c r="S625" i="11" s="1"/>
  <c r="AB625" i="11" a="1"/>
  <c r="AB625" i="11" s="1"/>
  <c r="N625" i="11" a="1"/>
  <c r="N625" i="11" s="1"/>
  <c r="L625" i="11" a="1"/>
  <c r="L625" i="11" s="1"/>
  <c r="AB281" i="11" a="1"/>
  <c r="AB281" i="11" s="1"/>
  <c r="W281" i="11" a="1"/>
  <c r="W281" i="11" s="1"/>
  <c r="X281" i="11" s="1"/>
  <c r="K281" i="11" a="1"/>
  <c r="K281" i="11" s="1"/>
  <c r="I281" i="11" a="1"/>
  <c r="I281" i="11" s="1"/>
  <c r="V281" i="11" s="1"/>
  <c r="M281" i="11" a="1"/>
  <c r="M281" i="11" s="1"/>
  <c r="J281" i="11" a="1"/>
  <c r="J281" i="11" s="1"/>
  <c r="D281" i="11" a="1"/>
  <c r="D281" i="11" s="1"/>
  <c r="E281" i="11" a="1"/>
  <c r="E281" i="11" s="1"/>
  <c r="R281" i="11" a="1"/>
  <c r="R281" i="11" s="1"/>
  <c r="L281" i="11" a="1"/>
  <c r="L281" i="11" s="1"/>
  <c r="S281" i="11" a="1"/>
  <c r="S281" i="11" s="1"/>
  <c r="O281" i="11" a="1"/>
  <c r="O281" i="11" s="1"/>
  <c r="P281" i="11" a="1"/>
  <c r="P281" i="11" s="1"/>
  <c r="Q281" i="11" a="1"/>
  <c r="Q281" i="11" s="1"/>
  <c r="N281" i="11" a="1"/>
  <c r="N281" i="11" s="1"/>
  <c r="AB109" i="11" a="1"/>
  <c r="AB109" i="11" s="1"/>
  <c r="W109" i="11" a="1"/>
  <c r="W109" i="11" s="1"/>
  <c r="X109" i="11" s="1"/>
  <c r="K109" i="11" a="1"/>
  <c r="K109" i="11" s="1"/>
  <c r="I109" i="11" a="1"/>
  <c r="I109" i="11" s="1"/>
  <c r="V109" i="11" s="1"/>
  <c r="M109" i="11" a="1"/>
  <c r="M109" i="11" s="1"/>
  <c r="D109" i="11" a="1"/>
  <c r="D109" i="11" s="1"/>
  <c r="J109" i="11" a="1"/>
  <c r="J109" i="11" s="1"/>
  <c r="E109" i="11" a="1"/>
  <c r="E109" i="11" s="1"/>
  <c r="R109" i="11" a="1"/>
  <c r="R109" i="11" s="1"/>
  <c r="N109" i="11" a="1"/>
  <c r="N109" i="11" s="1"/>
  <c r="L109" i="11" a="1"/>
  <c r="L109" i="11" s="1"/>
  <c r="Q109" i="11" a="1"/>
  <c r="Q109" i="11" s="1"/>
  <c r="S109" i="11" a="1"/>
  <c r="S109" i="11" s="1"/>
  <c r="O109" i="11" a="1"/>
  <c r="O109" i="11" s="1"/>
  <c r="P109" i="11" a="1"/>
  <c r="P109" i="11" s="1"/>
  <c r="W802" i="11" a="1"/>
  <c r="W802" i="11" s="1"/>
  <c r="X802" i="11" s="1"/>
  <c r="K802" i="11" a="1"/>
  <c r="K802" i="11" s="1"/>
  <c r="I802" i="11" a="1"/>
  <c r="I802" i="11" s="1"/>
  <c r="V802" i="11" s="1"/>
  <c r="J802" i="11" a="1"/>
  <c r="J802" i="11" s="1"/>
  <c r="M802" i="11" a="1"/>
  <c r="M802" i="11" s="1"/>
  <c r="D802" i="11" a="1"/>
  <c r="D802" i="11" s="1"/>
  <c r="E802" i="11" a="1"/>
  <c r="E802" i="11" s="1"/>
  <c r="R802" i="11" a="1"/>
  <c r="R802" i="11" s="1"/>
  <c r="AB802" i="11" a="1"/>
  <c r="AB802" i="11" s="1"/>
  <c r="P802" i="11" a="1"/>
  <c r="P802" i="11" s="1"/>
  <c r="N802" i="11" a="1"/>
  <c r="N802" i="11" s="1"/>
  <c r="O802" i="11" a="1"/>
  <c r="O802" i="11" s="1"/>
  <c r="S802" i="11" a="1"/>
  <c r="S802" i="11" s="1"/>
  <c r="L802" i="11" a="1"/>
  <c r="L802" i="11" s="1"/>
  <c r="Q802" i="11" a="1"/>
  <c r="Q802" i="11" s="1"/>
  <c r="W514" i="11" a="1"/>
  <c r="W514" i="11" s="1"/>
  <c r="X514" i="11" s="1"/>
  <c r="K514" i="11" a="1"/>
  <c r="K514" i="11" s="1"/>
  <c r="I514" i="11" a="1"/>
  <c r="I514" i="11" s="1"/>
  <c r="V514" i="11" s="1"/>
  <c r="J514" i="11" a="1"/>
  <c r="J514" i="11" s="1"/>
  <c r="M514" i="11" a="1"/>
  <c r="M514" i="11" s="1"/>
  <c r="D514" i="11" a="1"/>
  <c r="D514" i="11" s="1"/>
  <c r="E514" i="11" a="1"/>
  <c r="E514" i="11" s="1"/>
  <c r="R514" i="11" a="1"/>
  <c r="R514" i="11" s="1"/>
  <c r="N514" i="11" a="1"/>
  <c r="N514" i="11" s="1"/>
  <c r="Q514" i="11" a="1"/>
  <c r="Q514" i="11" s="1"/>
  <c r="AB514" i="11" a="1"/>
  <c r="AB514" i="11" s="1"/>
  <c r="L514" i="11" a="1"/>
  <c r="L514" i="11" s="1"/>
  <c r="P514" i="11" a="1"/>
  <c r="P514" i="11" s="1"/>
  <c r="O514" i="11" a="1"/>
  <c r="O514" i="11" s="1"/>
  <c r="S514" i="11" a="1"/>
  <c r="S514" i="11" s="1"/>
  <c r="W965" i="11" a="1"/>
  <c r="W965" i="11" s="1"/>
  <c r="X965" i="11" s="1"/>
  <c r="K965" i="11" a="1"/>
  <c r="K965" i="11" s="1"/>
  <c r="I965" i="11" a="1"/>
  <c r="I965" i="11" s="1"/>
  <c r="V965" i="11" s="1"/>
  <c r="M965" i="11" a="1"/>
  <c r="M965" i="11" s="1"/>
  <c r="D965" i="11" a="1"/>
  <c r="D965" i="11" s="1"/>
  <c r="J965" i="11" a="1"/>
  <c r="J965" i="11" s="1"/>
  <c r="E965" i="11" a="1"/>
  <c r="E965" i="11" s="1"/>
  <c r="R965" i="11" a="1"/>
  <c r="R965" i="11" s="1"/>
  <c r="L965" i="11" a="1"/>
  <c r="L965" i="11" s="1"/>
  <c r="P965" i="11" a="1"/>
  <c r="P965" i="11" s="1"/>
  <c r="S965" i="11" a="1"/>
  <c r="S965" i="11" s="1"/>
  <c r="Q965" i="11" a="1"/>
  <c r="Q965" i="11" s="1"/>
  <c r="O965" i="11" a="1"/>
  <c r="O965" i="11" s="1"/>
  <c r="N965" i="11" a="1"/>
  <c r="N965" i="11" s="1"/>
  <c r="AB965" i="11" a="1"/>
  <c r="AB965" i="11" s="1"/>
  <c r="W1008" i="11" a="1"/>
  <c r="W1008" i="11" s="1"/>
  <c r="X1008" i="11" s="1"/>
  <c r="K1008" i="11" a="1"/>
  <c r="K1008" i="11" s="1"/>
  <c r="I1008" i="11" a="1"/>
  <c r="I1008" i="11" s="1"/>
  <c r="V1008" i="11" s="1"/>
  <c r="J1008" i="11" a="1"/>
  <c r="J1008" i="11" s="1"/>
  <c r="M1008" i="11" a="1"/>
  <c r="M1008" i="11" s="1"/>
  <c r="D1008" i="11" a="1"/>
  <c r="D1008" i="11" s="1"/>
  <c r="E1008" i="11" a="1"/>
  <c r="E1008" i="11" s="1"/>
  <c r="R1008" i="11" a="1"/>
  <c r="R1008" i="11" s="1"/>
  <c r="Q1008" i="11" a="1"/>
  <c r="Q1008" i="11" s="1"/>
  <c r="L1008" i="11" a="1"/>
  <c r="L1008" i="11" s="1"/>
  <c r="O1008" i="11" a="1"/>
  <c r="O1008" i="11" s="1"/>
  <c r="S1008" i="11" a="1"/>
  <c r="S1008" i="11" s="1"/>
  <c r="AB1008" i="11" a="1"/>
  <c r="AB1008" i="11" s="1"/>
  <c r="P1008" i="11" a="1"/>
  <c r="P1008" i="11" s="1"/>
  <c r="N1008" i="11" a="1"/>
  <c r="N1008" i="11" s="1"/>
  <c r="AB167" i="11" a="1"/>
  <c r="AB167" i="11" s="1"/>
  <c r="W167" i="11" a="1"/>
  <c r="W167" i="11" s="1"/>
  <c r="X167" i="11" s="1"/>
  <c r="K167" i="11" a="1"/>
  <c r="K167" i="11" s="1"/>
  <c r="I167" i="11" a="1"/>
  <c r="I167" i="11" s="1"/>
  <c r="V167" i="11" s="1"/>
  <c r="J167" i="11" a="1"/>
  <c r="J167" i="11" s="1"/>
  <c r="M167" i="11" a="1"/>
  <c r="M167" i="11" s="1"/>
  <c r="D167" i="11" a="1"/>
  <c r="D167" i="11" s="1"/>
  <c r="E167" i="11" a="1"/>
  <c r="E167" i="11" s="1"/>
  <c r="R167" i="11" a="1"/>
  <c r="R167" i="11" s="1"/>
  <c r="O167" i="11" a="1"/>
  <c r="O167" i="11" s="1"/>
  <c r="P167" i="11" a="1"/>
  <c r="P167" i="11" s="1"/>
  <c r="S167" i="11" a="1"/>
  <c r="S167" i="11" s="1"/>
  <c r="L167" i="11" a="1"/>
  <c r="L167" i="11" s="1"/>
  <c r="Q167" i="11" a="1"/>
  <c r="Q167" i="11" s="1"/>
  <c r="N167" i="11" a="1"/>
  <c r="N167" i="11" s="1"/>
  <c r="W609" i="11" a="1"/>
  <c r="W609" i="11" s="1"/>
  <c r="X609" i="11" s="1"/>
  <c r="K609" i="11" a="1"/>
  <c r="K609" i="11" s="1"/>
  <c r="I609" i="11" a="1"/>
  <c r="I609" i="11" s="1"/>
  <c r="V609" i="11" s="1"/>
  <c r="J609" i="11" a="1"/>
  <c r="J609" i="11" s="1"/>
  <c r="M609" i="11" a="1"/>
  <c r="M609" i="11" s="1"/>
  <c r="D609" i="11" a="1"/>
  <c r="D609" i="11" s="1"/>
  <c r="E609" i="11" a="1"/>
  <c r="E609" i="11" s="1"/>
  <c r="R609" i="11" a="1"/>
  <c r="R609" i="11" s="1"/>
  <c r="O609" i="11" a="1"/>
  <c r="O609" i="11" s="1"/>
  <c r="P609" i="11" a="1"/>
  <c r="P609" i="11" s="1"/>
  <c r="N609" i="11" a="1"/>
  <c r="N609" i="11" s="1"/>
  <c r="L609" i="11" a="1"/>
  <c r="L609" i="11" s="1"/>
  <c r="S609" i="11" a="1"/>
  <c r="S609" i="11" s="1"/>
  <c r="AB609" i="11" a="1"/>
  <c r="AB609" i="11" s="1"/>
  <c r="Q609" i="11" a="1"/>
  <c r="Q609" i="11" s="1"/>
  <c r="W581" i="11" a="1"/>
  <c r="W581" i="11" s="1"/>
  <c r="X581" i="11" s="1"/>
  <c r="K581" i="11" a="1"/>
  <c r="K581" i="11" s="1"/>
  <c r="I581" i="11" a="1"/>
  <c r="I581" i="11" s="1"/>
  <c r="V581" i="11" s="1"/>
  <c r="M581" i="11" a="1"/>
  <c r="M581" i="11" s="1"/>
  <c r="D581" i="11" a="1"/>
  <c r="D581" i="11" s="1"/>
  <c r="J581" i="11" a="1"/>
  <c r="J581" i="11" s="1"/>
  <c r="E581" i="11" a="1"/>
  <c r="E581" i="11" s="1"/>
  <c r="R581" i="11" a="1"/>
  <c r="R581" i="11" s="1"/>
  <c r="S581" i="11" a="1"/>
  <c r="S581" i="11" s="1"/>
  <c r="O581" i="11" a="1"/>
  <c r="O581" i="11" s="1"/>
  <c r="AB581" i="11" a="1"/>
  <c r="AB581" i="11" s="1"/>
  <c r="P581" i="11" a="1"/>
  <c r="P581" i="11" s="1"/>
  <c r="Q581" i="11" a="1"/>
  <c r="Q581" i="11" s="1"/>
  <c r="N581" i="11" a="1"/>
  <c r="N581" i="11" s="1"/>
  <c r="L581" i="11" a="1"/>
  <c r="L581" i="11" s="1"/>
  <c r="AB366" i="11" a="1"/>
  <c r="AB366" i="11" s="1"/>
  <c r="W366" i="11" a="1"/>
  <c r="W366" i="11" s="1"/>
  <c r="X366" i="11" s="1"/>
  <c r="K366" i="11" a="1"/>
  <c r="K366" i="11" s="1"/>
  <c r="I366" i="11" a="1"/>
  <c r="I366" i="11" s="1"/>
  <c r="V366" i="11" s="1"/>
  <c r="J366" i="11" a="1"/>
  <c r="J366" i="11" s="1"/>
  <c r="M366" i="11" a="1"/>
  <c r="M366" i="11" s="1"/>
  <c r="D366" i="11" a="1"/>
  <c r="D366" i="11" s="1"/>
  <c r="E366" i="11" a="1"/>
  <c r="E366" i="11" s="1"/>
  <c r="R366" i="11" a="1"/>
  <c r="R366" i="11" s="1"/>
  <c r="Q366" i="11" a="1"/>
  <c r="Q366" i="11" s="1"/>
  <c r="N366" i="11" a="1"/>
  <c r="N366" i="11" s="1"/>
  <c r="P366" i="11" a="1"/>
  <c r="P366" i="11" s="1"/>
  <c r="L366" i="11" a="1"/>
  <c r="L366" i="11" s="1"/>
  <c r="O366" i="11" a="1"/>
  <c r="O366" i="11" s="1"/>
  <c r="S366" i="11" a="1"/>
  <c r="S366" i="11" s="1"/>
  <c r="W889" i="11" a="1"/>
  <c r="W889" i="11" s="1"/>
  <c r="X889" i="11" s="1"/>
  <c r="K889" i="11" a="1"/>
  <c r="K889" i="11" s="1"/>
  <c r="I889" i="11" a="1"/>
  <c r="I889" i="11" s="1"/>
  <c r="V889" i="11" s="1"/>
  <c r="J889" i="11" a="1"/>
  <c r="J889" i="11" s="1"/>
  <c r="M889" i="11" a="1"/>
  <c r="M889" i="11" s="1"/>
  <c r="D889" i="11" a="1"/>
  <c r="D889" i="11" s="1"/>
  <c r="E889" i="11" a="1"/>
  <c r="E889" i="11" s="1"/>
  <c r="R889" i="11" a="1"/>
  <c r="R889" i="11" s="1"/>
  <c r="L889" i="11" a="1"/>
  <c r="L889" i="11" s="1"/>
  <c r="Q889" i="11" a="1"/>
  <c r="Q889" i="11" s="1"/>
  <c r="AB889" i="11" a="1"/>
  <c r="AB889" i="11" s="1"/>
  <c r="O889" i="11" a="1"/>
  <c r="O889" i="11" s="1"/>
  <c r="S889" i="11" a="1"/>
  <c r="S889" i="11" s="1"/>
  <c r="N889" i="11" a="1"/>
  <c r="N889" i="11" s="1"/>
  <c r="P889" i="11" a="1"/>
  <c r="P889" i="11" s="1"/>
  <c r="W232" i="11" a="1"/>
  <c r="W232" i="11" s="1"/>
  <c r="X232" i="11" s="1"/>
  <c r="AA233" i="11" a="1"/>
  <c r="AA233" i="11" s="1"/>
  <c r="AA234" i="11" s="1" a="1"/>
  <c r="AA234" i="11" s="1"/>
  <c r="K232" i="11" a="1"/>
  <c r="K232" i="11" s="1"/>
  <c r="I232" i="11" a="1"/>
  <c r="I232" i="11" s="1"/>
  <c r="V232" i="11" s="1"/>
  <c r="J232" i="11" a="1"/>
  <c r="J232" i="11" s="1"/>
  <c r="M232" i="11" a="1"/>
  <c r="M232" i="11" s="1"/>
  <c r="D232" i="11" a="1"/>
  <c r="D232" i="11" s="1"/>
  <c r="E232" i="11" a="1"/>
  <c r="E232" i="11" s="1"/>
  <c r="R232" i="11" a="1"/>
  <c r="R232" i="11" s="1"/>
  <c r="P232" i="11" a="1"/>
  <c r="P232" i="11" s="1"/>
  <c r="AB232" i="11" a="1"/>
  <c r="AB232" i="11" s="1"/>
  <c r="N232" i="11" a="1"/>
  <c r="N232" i="11" s="1"/>
  <c r="S232" i="11" a="1"/>
  <c r="S232" i="11" s="1"/>
  <c r="L232" i="11" a="1"/>
  <c r="L232" i="11" s="1"/>
  <c r="O232" i="11" a="1"/>
  <c r="O232" i="11" s="1"/>
  <c r="Q232" i="11" a="1"/>
  <c r="Q232" i="11" s="1"/>
  <c r="W375" i="11" a="1"/>
  <c r="W375" i="11" s="1"/>
  <c r="X375" i="11" s="1"/>
  <c r="K375" i="11" a="1"/>
  <c r="K375" i="11" s="1"/>
  <c r="I375" i="11" a="1"/>
  <c r="I375" i="11" s="1"/>
  <c r="V375" i="11" s="1"/>
  <c r="J375" i="11" a="1"/>
  <c r="J375" i="11" s="1"/>
  <c r="M375" i="11" a="1"/>
  <c r="M375" i="11" s="1"/>
  <c r="D375" i="11" a="1"/>
  <c r="D375" i="11" s="1"/>
  <c r="E375" i="11" a="1"/>
  <c r="E375" i="11" s="1"/>
  <c r="R375" i="11" a="1"/>
  <c r="R375" i="11" s="1"/>
  <c r="S375" i="11" a="1"/>
  <c r="S375" i="11" s="1"/>
  <c r="P375" i="11" a="1"/>
  <c r="P375" i="11" s="1"/>
  <c r="L375" i="11" a="1"/>
  <c r="L375" i="11" s="1"/>
  <c r="O375" i="11" a="1"/>
  <c r="O375" i="11" s="1"/>
  <c r="Q375" i="11" a="1"/>
  <c r="Q375" i="11" s="1"/>
  <c r="N375" i="11" a="1"/>
  <c r="N375" i="11" s="1"/>
  <c r="AB375" i="11" a="1"/>
  <c r="AB375" i="11" s="1"/>
  <c r="AB181" i="11" a="1"/>
  <c r="AB181" i="11" s="1"/>
  <c r="W181" i="11" a="1"/>
  <c r="W181" i="11" s="1"/>
  <c r="X181" i="11" s="1"/>
  <c r="K181" i="11" a="1"/>
  <c r="K181" i="11" s="1"/>
  <c r="I181" i="11" a="1"/>
  <c r="I181" i="11" s="1"/>
  <c r="V181" i="11" s="1"/>
  <c r="M181" i="11" a="1"/>
  <c r="M181" i="11" s="1"/>
  <c r="J181" i="11" a="1"/>
  <c r="J181" i="11" s="1"/>
  <c r="D181" i="11" a="1"/>
  <c r="D181" i="11" s="1"/>
  <c r="E181" i="11" a="1"/>
  <c r="E181" i="11" s="1"/>
  <c r="R181" i="11" a="1"/>
  <c r="R181" i="11" s="1"/>
  <c r="Q181" i="11" a="1"/>
  <c r="Q181" i="11" s="1"/>
  <c r="N181" i="11" a="1"/>
  <c r="N181" i="11" s="1"/>
  <c r="P181" i="11" a="1"/>
  <c r="P181" i="11" s="1"/>
  <c r="O181" i="11" a="1"/>
  <c r="O181" i="11" s="1"/>
  <c r="L181" i="11" a="1"/>
  <c r="L181" i="11" s="1"/>
  <c r="S181" i="11" a="1"/>
  <c r="S181" i="11" s="1"/>
  <c r="W700" i="11" a="1"/>
  <c r="W700" i="11" s="1"/>
  <c r="X700" i="11" s="1"/>
  <c r="K700" i="11" a="1"/>
  <c r="K700" i="11" s="1"/>
  <c r="I700" i="11" a="1"/>
  <c r="I700" i="11" s="1"/>
  <c r="V700" i="11" s="1"/>
  <c r="J700" i="11" a="1"/>
  <c r="J700" i="11" s="1"/>
  <c r="M700" i="11" a="1"/>
  <c r="M700" i="11" s="1"/>
  <c r="D700" i="11" a="1"/>
  <c r="D700" i="11" s="1"/>
  <c r="E700" i="11" a="1"/>
  <c r="E700" i="11" s="1"/>
  <c r="R700" i="11" a="1"/>
  <c r="R700" i="11" s="1"/>
  <c r="L700" i="11" a="1"/>
  <c r="L700" i="11" s="1"/>
  <c r="N700" i="11" a="1"/>
  <c r="N700" i="11" s="1"/>
  <c r="AB700" i="11" a="1"/>
  <c r="AB700" i="11" s="1"/>
  <c r="P700" i="11" a="1"/>
  <c r="P700" i="11" s="1"/>
  <c r="O700" i="11" a="1"/>
  <c r="O700" i="11" s="1"/>
  <c r="Q700" i="11" a="1"/>
  <c r="Q700" i="11" s="1"/>
  <c r="S700" i="11" a="1"/>
  <c r="S700" i="11" s="1"/>
  <c r="W545" i="11" a="1"/>
  <c r="W545" i="11" s="1"/>
  <c r="X545" i="11" s="1"/>
  <c r="K545" i="11" a="1"/>
  <c r="K545" i="11" s="1"/>
  <c r="I545" i="11" a="1"/>
  <c r="I545" i="11" s="1"/>
  <c r="V545" i="11" s="1"/>
  <c r="J545" i="11" a="1"/>
  <c r="J545" i="11" s="1"/>
  <c r="M545" i="11" a="1"/>
  <c r="M545" i="11" s="1"/>
  <c r="D545" i="11" a="1"/>
  <c r="D545" i="11" s="1"/>
  <c r="E545" i="11" a="1"/>
  <c r="E545" i="11" s="1"/>
  <c r="R545" i="11" a="1"/>
  <c r="R545" i="11" s="1"/>
  <c r="O545" i="11" a="1"/>
  <c r="O545" i="11" s="1"/>
  <c r="AB545" i="11" a="1"/>
  <c r="AB545" i="11" s="1"/>
  <c r="L545" i="11" a="1"/>
  <c r="L545" i="11" s="1"/>
  <c r="P545" i="11" a="1"/>
  <c r="P545" i="11" s="1"/>
  <c r="Q545" i="11" a="1"/>
  <c r="Q545" i="11" s="1"/>
  <c r="N545" i="11" a="1"/>
  <c r="N545" i="11" s="1"/>
  <c r="S545" i="11" a="1"/>
  <c r="S545" i="11" s="1"/>
  <c r="W608" i="11" a="1"/>
  <c r="W608" i="11" s="1"/>
  <c r="X608" i="11" s="1"/>
  <c r="K608" i="11" a="1"/>
  <c r="K608" i="11" s="1"/>
  <c r="I608" i="11" a="1"/>
  <c r="I608" i="11" s="1"/>
  <c r="V608" i="11" s="1"/>
  <c r="J608" i="11" a="1"/>
  <c r="J608" i="11" s="1"/>
  <c r="M608" i="11" a="1"/>
  <c r="M608" i="11" s="1"/>
  <c r="D608" i="11" a="1"/>
  <c r="D608" i="11" s="1"/>
  <c r="E608" i="11" a="1"/>
  <c r="E608" i="11" s="1"/>
  <c r="R608" i="11" a="1"/>
  <c r="R608" i="11" s="1"/>
  <c r="P608" i="11" a="1"/>
  <c r="P608" i="11" s="1"/>
  <c r="AB608" i="11" a="1"/>
  <c r="AB608" i="11" s="1"/>
  <c r="L608" i="11" a="1"/>
  <c r="L608" i="11" s="1"/>
  <c r="O608" i="11" a="1"/>
  <c r="O608" i="11" s="1"/>
  <c r="N608" i="11" a="1"/>
  <c r="N608" i="11" s="1"/>
  <c r="S608" i="11" a="1"/>
  <c r="S608" i="11" s="1"/>
  <c r="Q608" i="11" a="1"/>
  <c r="Q608" i="11" s="1"/>
  <c r="AB273" i="11" a="1"/>
  <c r="AB273" i="11" s="1"/>
  <c r="W273" i="11" a="1"/>
  <c r="W273" i="11" s="1"/>
  <c r="X273" i="11" s="1"/>
  <c r="K273" i="11" a="1"/>
  <c r="K273" i="11" s="1"/>
  <c r="I273" i="11" a="1"/>
  <c r="I273" i="11" s="1"/>
  <c r="V273" i="11" s="1"/>
  <c r="M273" i="11" a="1"/>
  <c r="M273" i="11" s="1"/>
  <c r="J273" i="11" a="1"/>
  <c r="J273" i="11" s="1"/>
  <c r="D273" i="11" a="1"/>
  <c r="D273" i="11" s="1"/>
  <c r="E273" i="11" a="1"/>
  <c r="E273" i="11" s="1"/>
  <c r="R273" i="11" a="1"/>
  <c r="R273" i="11" s="1"/>
  <c r="S273" i="11" a="1"/>
  <c r="S273" i="11" s="1"/>
  <c r="L273" i="11" a="1"/>
  <c r="L273" i="11" s="1"/>
  <c r="P273" i="11" a="1"/>
  <c r="P273" i="11" s="1"/>
  <c r="Q273" i="11" a="1"/>
  <c r="Q273" i="11" s="1"/>
  <c r="N273" i="11" a="1"/>
  <c r="N273" i="11" s="1"/>
  <c r="O273" i="11" a="1"/>
  <c r="O273" i="11" s="1"/>
  <c r="AB336" i="11" a="1"/>
  <c r="AB336" i="11" s="1"/>
  <c r="W336" i="11" a="1"/>
  <c r="W336" i="11" s="1"/>
  <c r="X336" i="11" s="1"/>
  <c r="K336" i="11" a="1"/>
  <c r="K336" i="11" s="1"/>
  <c r="I336" i="11" a="1"/>
  <c r="I336" i="11" s="1"/>
  <c r="V336" i="11" s="1"/>
  <c r="J336" i="11" a="1"/>
  <c r="J336" i="11" s="1"/>
  <c r="M336" i="11" a="1"/>
  <c r="M336" i="11" s="1"/>
  <c r="D336" i="11" a="1"/>
  <c r="D336" i="11" s="1"/>
  <c r="E336" i="11" a="1"/>
  <c r="E336" i="11" s="1"/>
  <c r="R336" i="11" a="1"/>
  <c r="R336" i="11" s="1"/>
  <c r="P336" i="11" a="1"/>
  <c r="P336" i="11" s="1"/>
  <c r="L336" i="11" a="1"/>
  <c r="L336" i="11" s="1"/>
  <c r="O336" i="11" a="1"/>
  <c r="O336" i="11" s="1"/>
  <c r="N336" i="11" a="1"/>
  <c r="N336" i="11" s="1"/>
  <c r="Q336" i="11" a="1"/>
  <c r="Q336" i="11" s="1"/>
  <c r="S336" i="11" a="1"/>
  <c r="S336" i="11" s="1"/>
  <c r="W644" i="11" a="1"/>
  <c r="W644" i="11" s="1"/>
  <c r="X644" i="11" s="1"/>
  <c r="K644" i="11" a="1"/>
  <c r="K644" i="11" s="1"/>
  <c r="I644" i="11" a="1"/>
  <c r="I644" i="11" s="1"/>
  <c r="V644" i="11" s="1"/>
  <c r="J644" i="11" a="1"/>
  <c r="J644" i="11" s="1"/>
  <c r="M644" i="11" a="1"/>
  <c r="M644" i="11" s="1"/>
  <c r="D644" i="11" a="1"/>
  <c r="D644" i="11" s="1"/>
  <c r="E644" i="11" a="1"/>
  <c r="E644" i="11" s="1"/>
  <c r="R644" i="11" a="1"/>
  <c r="R644" i="11" s="1"/>
  <c r="L644" i="11" a="1"/>
  <c r="L644" i="11" s="1"/>
  <c r="P644" i="11" a="1"/>
  <c r="P644" i="11" s="1"/>
  <c r="Q644" i="11" a="1"/>
  <c r="Q644" i="11" s="1"/>
  <c r="AB644" i="11" a="1"/>
  <c r="AB644" i="11" s="1"/>
  <c r="S644" i="11" a="1"/>
  <c r="S644" i="11" s="1"/>
  <c r="N644" i="11" a="1"/>
  <c r="N644" i="11" s="1"/>
  <c r="O644" i="11" a="1"/>
  <c r="O644" i="11" s="1"/>
  <c r="W1004" i="11" a="1"/>
  <c r="W1004" i="11" s="1"/>
  <c r="X1004" i="11" s="1"/>
  <c r="I1004" i="11" a="1"/>
  <c r="I1004" i="11" s="1"/>
  <c r="V1004" i="11" s="1"/>
  <c r="K1004" i="11" a="1"/>
  <c r="K1004" i="11" s="1"/>
  <c r="J1004" i="11" a="1"/>
  <c r="J1004" i="11" s="1"/>
  <c r="M1004" i="11" a="1"/>
  <c r="M1004" i="11" s="1"/>
  <c r="D1004" i="11" a="1"/>
  <c r="D1004" i="11" s="1"/>
  <c r="E1004" i="11" a="1"/>
  <c r="E1004" i="11" s="1"/>
  <c r="R1004" i="11" a="1"/>
  <c r="R1004" i="11" s="1"/>
  <c r="O1004" i="11" a="1"/>
  <c r="O1004" i="11" s="1"/>
  <c r="Q1004" i="11" a="1"/>
  <c r="Q1004" i="11" s="1"/>
  <c r="S1004" i="11" a="1"/>
  <c r="S1004" i="11" s="1"/>
  <c r="N1004" i="11" a="1"/>
  <c r="N1004" i="11" s="1"/>
  <c r="AB1004" i="11" a="1"/>
  <c r="AB1004" i="11" s="1"/>
  <c r="L1004" i="11" a="1"/>
  <c r="L1004" i="11" s="1"/>
  <c r="P1004" i="11" a="1"/>
  <c r="P1004" i="11" s="1"/>
  <c r="AA247" i="11" a="1"/>
  <c r="AA247" i="11" s="1"/>
  <c r="W246" i="11" a="1"/>
  <c r="W246" i="11" s="1"/>
  <c r="X246" i="11" s="1"/>
  <c r="K246" i="11" a="1"/>
  <c r="K246" i="11" s="1"/>
  <c r="I246" i="11" a="1"/>
  <c r="I246" i="11" s="1"/>
  <c r="V246" i="11" s="1"/>
  <c r="J246" i="11" a="1"/>
  <c r="J246" i="11" s="1"/>
  <c r="M246" i="11" a="1"/>
  <c r="M246" i="11" s="1"/>
  <c r="D246" i="11" a="1"/>
  <c r="D246" i="11" s="1"/>
  <c r="E246" i="11" a="1"/>
  <c r="E246" i="11" s="1"/>
  <c r="R246" i="11" a="1"/>
  <c r="R246" i="11" s="1"/>
  <c r="L246" i="11" a="1"/>
  <c r="L246" i="11" s="1"/>
  <c r="P246" i="11" a="1"/>
  <c r="P246" i="11" s="1"/>
  <c r="N246" i="11" a="1"/>
  <c r="N246" i="11" s="1"/>
  <c r="Q246" i="11" a="1"/>
  <c r="Q246" i="11" s="1"/>
  <c r="AB246" i="11" a="1"/>
  <c r="AB246" i="11" s="1"/>
  <c r="S246" i="11" a="1"/>
  <c r="S246" i="11" s="1"/>
  <c r="O246" i="11" a="1"/>
  <c r="O246" i="11" s="1"/>
  <c r="W647" i="11" a="1"/>
  <c r="W647" i="11" s="1"/>
  <c r="X647" i="11" s="1"/>
  <c r="K647" i="11" a="1"/>
  <c r="K647" i="11" s="1"/>
  <c r="I647" i="11" a="1"/>
  <c r="I647" i="11" s="1"/>
  <c r="V647" i="11" s="1"/>
  <c r="J647" i="11" a="1"/>
  <c r="J647" i="11" s="1"/>
  <c r="M647" i="11" a="1"/>
  <c r="M647" i="11" s="1"/>
  <c r="D647" i="11" a="1"/>
  <c r="D647" i="11" s="1"/>
  <c r="E647" i="11" a="1"/>
  <c r="E647" i="11" s="1"/>
  <c r="R647" i="11" a="1"/>
  <c r="R647" i="11" s="1"/>
  <c r="S647" i="11" a="1"/>
  <c r="S647" i="11" s="1"/>
  <c r="P647" i="11" a="1"/>
  <c r="P647" i="11" s="1"/>
  <c r="N647" i="11" a="1"/>
  <c r="N647" i="11" s="1"/>
  <c r="L647" i="11" a="1"/>
  <c r="L647" i="11" s="1"/>
  <c r="O647" i="11" a="1"/>
  <c r="O647" i="11" s="1"/>
  <c r="AB647" i="11" a="1"/>
  <c r="AB647" i="11" s="1"/>
  <c r="Q647" i="11" a="1"/>
  <c r="Q647" i="11" s="1"/>
  <c r="AB69" i="11" a="1"/>
  <c r="AB69" i="11" s="1"/>
  <c r="W69" i="11" a="1"/>
  <c r="W69" i="11" s="1"/>
  <c r="X69" i="11" s="1"/>
  <c r="K69" i="11" a="1"/>
  <c r="K69" i="11" s="1"/>
  <c r="I69" i="11" a="1"/>
  <c r="I69" i="11" s="1"/>
  <c r="V69" i="11" s="1"/>
  <c r="M69" i="11" a="1"/>
  <c r="M69" i="11" s="1"/>
  <c r="D69" i="11" a="1"/>
  <c r="D69" i="11" s="1"/>
  <c r="J69" i="11" a="1"/>
  <c r="J69" i="11" s="1"/>
  <c r="E69" i="11" a="1"/>
  <c r="E69" i="11" s="1"/>
  <c r="R69" i="11" a="1"/>
  <c r="R69" i="11" s="1"/>
  <c r="P69" i="11" a="1"/>
  <c r="P69" i="11" s="1"/>
  <c r="L69" i="11" a="1"/>
  <c r="L69" i="11" s="1"/>
  <c r="Q69" i="11" a="1"/>
  <c r="Q69" i="11" s="1"/>
  <c r="S69" i="11" a="1"/>
  <c r="S69" i="11" s="1"/>
  <c r="N69" i="11" a="1"/>
  <c r="N69" i="11" s="1"/>
  <c r="O69" i="11" a="1"/>
  <c r="O69" i="11" s="1"/>
  <c r="W450" i="11" a="1"/>
  <c r="W450" i="11" s="1"/>
  <c r="X450" i="11" s="1"/>
  <c r="AA451" i="11" a="1"/>
  <c r="AA451" i="11" s="1"/>
  <c r="AA452" i="11" s="1" a="1"/>
  <c r="AA452" i="11" s="1"/>
  <c r="K450" i="11" a="1"/>
  <c r="K450" i="11" s="1"/>
  <c r="I450" i="11" a="1"/>
  <c r="I450" i="11" s="1"/>
  <c r="V450" i="11" s="1"/>
  <c r="J450" i="11" a="1"/>
  <c r="J450" i="11" s="1"/>
  <c r="M450" i="11" a="1"/>
  <c r="M450" i="11" s="1"/>
  <c r="D450" i="11" a="1"/>
  <c r="D450" i="11" s="1"/>
  <c r="E450" i="11" a="1"/>
  <c r="E450" i="11" s="1"/>
  <c r="R450" i="11" a="1"/>
  <c r="R450" i="11" s="1"/>
  <c r="O450" i="11" a="1"/>
  <c r="O450" i="11" s="1"/>
  <c r="N450" i="11" a="1"/>
  <c r="N450" i="11" s="1"/>
  <c r="S450" i="11" a="1"/>
  <c r="S450" i="11" s="1"/>
  <c r="AB450" i="11" a="1"/>
  <c r="AB450" i="11" s="1"/>
  <c r="P450" i="11" a="1"/>
  <c r="P450" i="11" s="1"/>
  <c r="L450" i="11" a="1"/>
  <c r="L450" i="11" s="1"/>
  <c r="Q450" i="11" a="1"/>
  <c r="Q450" i="11" s="1"/>
  <c r="W749" i="11" a="1"/>
  <c r="W749" i="11" s="1"/>
  <c r="X749" i="11" s="1"/>
  <c r="K749" i="11" a="1"/>
  <c r="K749" i="11" s="1"/>
  <c r="I749" i="11" a="1"/>
  <c r="I749" i="11" s="1"/>
  <c r="V749" i="11" s="1"/>
  <c r="J749" i="11" a="1"/>
  <c r="J749" i="11" s="1"/>
  <c r="M749" i="11" a="1"/>
  <c r="M749" i="11" s="1"/>
  <c r="D749" i="11" a="1"/>
  <c r="D749" i="11" s="1"/>
  <c r="E749" i="11" a="1"/>
  <c r="E749" i="11" s="1"/>
  <c r="R749" i="11" a="1"/>
  <c r="R749" i="11" s="1"/>
  <c r="N749" i="11" a="1"/>
  <c r="N749" i="11" s="1"/>
  <c r="Q749" i="11" a="1"/>
  <c r="Q749" i="11" s="1"/>
  <c r="AB749" i="11" a="1"/>
  <c r="AB749" i="11" s="1"/>
  <c r="P749" i="11" a="1"/>
  <c r="P749" i="11" s="1"/>
  <c r="O749" i="11" a="1"/>
  <c r="O749" i="11" s="1"/>
  <c r="L749" i="11" a="1"/>
  <c r="L749" i="11" s="1"/>
  <c r="S749" i="11" a="1"/>
  <c r="S749" i="11" s="1"/>
  <c r="AA359" i="11" a="1"/>
  <c r="AA359" i="11" s="1"/>
  <c r="W358" i="11" a="1"/>
  <c r="W358" i="11" s="1"/>
  <c r="X358" i="11" s="1"/>
  <c r="K358" i="11" a="1"/>
  <c r="K358" i="11" s="1"/>
  <c r="I358" i="11" a="1"/>
  <c r="I358" i="11" s="1"/>
  <c r="V358" i="11" s="1"/>
  <c r="J358" i="11" a="1"/>
  <c r="J358" i="11" s="1"/>
  <c r="M358" i="11" a="1"/>
  <c r="M358" i="11" s="1"/>
  <c r="D358" i="11" a="1"/>
  <c r="D358" i="11" s="1"/>
  <c r="E358" i="11" a="1"/>
  <c r="E358" i="11" s="1"/>
  <c r="R358" i="11" a="1"/>
  <c r="R358" i="11" s="1"/>
  <c r="AB358" i="11" a="1"/>
  <c r="AB358" i="11" s="1"/>
  <c r="Q358" i="11" a="1"/>
  <c r="Q358" i="11" s="1"/>
  <c r="O358" i="11" a="1"/>
  <c r="O358" i="11" s="1"/>
  <c r="N358" i="11" a="1"/>
  <c r="N358" i="11" s="1"/>
  <c r="S358" i="11" a="1"/>
  <c r="S358" i="11" s="1"/>
  <c r="P358" i="11" a="1"/>
  <c r="P358" i="11" s="1"/>
  <c r="L358" i="11" a="1"/>
  <c r="L358" i="11" s="1"/>
  <c r="W558" i="11" a="1"/>
  <c r="W558" i="11" s="1"/>
  <c r="X558" i="11" s="1"/>
  <c r="K558" i="11" a="1"/>
  <c r="K558" i="11" s="1"/>
  <c r="I558" i="11" a="1"/>
  <c r="I558" i="11" s="1"/>
  <c r="V558" i="11" s="1"/>
  <c r="J558" i="11" a="1"/>
  <c r="J558" i="11" s="1"/>
  <c r="M558" i="11" a="1"/>
  <c r="M558" i="11" s="1"/>
  <c r="D558" i="11" a="1"/>
  <c r="D558" i="11" s="1"/>
  <c r="E558" i="11" a="1"/>
  <c r="E558" i="11" s="1"/>
  <c r="R558" i="11" a="1"/>
  <c r="R558" i="11" s="1"/>
  <c r="AB558" i="11" a="1"/>
  <c r="AB558" i="11" s="1"/>
  <c r="O558" i="11" a="1"/>
  <c r="O558" i="11" s="1"/>
  <c r="Q558" i="11" a="1"/>
  <c r="Q558" i="11" s="1"/>
  <c r="P558" i="11" a="1"/>
  <c r="P558" i="11" s="1"/>
  <c r="L558" i="11" a="1"/>
  <c r="L558" i="11" s="1"/>
  <c r="N558" i="11" a="1"/>
  <c r="N558" i="11" s="1"/>
  <c r="S558" i="11" a="1"/>
  <c r="S558" i="11" s="1"/>
  <c r="W699" i="11" a="1"/>
  <c r="W699" i="11" s="1"/>
  <c r="X699" i="11" s="1"/>
  <c r="K699" i="11" a="1"/>
  <c r="K699" i="11" s="1"/>
  <c r="I699" i="11" a="1"/>
  <c r="I699" i="11" s="1"/>
  <c r="V699" i="11" s="1"/>
  <c r="J699" i="11" a="1"/>
  <c r="J699" i="11" s="1"/>
  <c r="M699" i="11" a="1"/>
  <c r="M699" i="11" s="1"/>
  <c r="D699" i="11" a="1"/>
  <c r="D699" i="11" s="1"/>
  <c r="E699" i="11" a="1"/>
  <c r="E699" i="11" s="1"/>
  <c r="R699" i="11" a="1"/>
  <c r="R699" i="11" s="1"/>
  <c r="P699" i="11" a="1"/>
  <c r="P699" i="11" s="1"/>
  <c r="AB699" i="11" a="1"/>
  <c r="AB699" i="11" s="1"/>
  <c r="S699" i="11" a="1"/>
  <c r="S699" i="11" s="1"/>
  <c r="N699" i="11" a="1"/>
  <c r="N699" i="11" s="1"/>
  <c r="L699" i="11" a="1"/>
  <c r="L699" i="11" s="1"/>
  <c r="O699" i="11" a="1"/>
  <c r="O699" i="11" s="1"/>
  <c r="Q699" i="11" a="1"/>
  <c r="Q699" i="11" s="1"/>
  <c r="W675" i="11" a="1"/>
  <c r="W675" i="11" s="1"/>
  <c r="X675" i="11" s="1"/>
  <c r="K675" i="11" a="1"/>
  <c r="K675" i="11" s="1"/>
  <c r="I675" i="11" a="1"/>
  <c r="I675" i="11" s="1"/>
  <c r="V675" i="11" s="1"/>
  <c r="J675" i="11" a="1"/>
  <c r="J675" i="11" s="1"/>
  <c r="M675" i="11" a="1"/>
  <c r="M675" i="11" s="1"/>
  <c r="D675" i="11" a="1"/>
  <c r="D675" i="11" s="1"/>
  <c r="E675" i="11" a="1"/>
  <c r="E675" i="11" s="1"/>
  <c r="R675" i="11" a="1"/>
  <c r="R675" i="11" s="1"/>
  <c r="P675" i="11" a="1"/>
  <c r="P675" i="11" s="1"/>
  <c r="S675" i="11" a="1"/>
  <c r="S675" i="11" s="1"/>
  <c r="N675" i="11" a="1"/>
  <c r="N675" i="11" s="1"/>
  <c r="L675" i="11" a="1"/>
  <c r="L675" i="11" s="1"/>
  <c r="Q675" i="11" a="1"/>
  <c r="Q675" i="11" s="1"/>
  <c r="AB675" i="11" a="1"/>
  <c r="AB675" i="11" s="1"/>
  <c r="O675" i="11" a="1"/>
  <c r="O675" i="11" s="1"/>
  <c r="AB117" i="11" a="1"/>
  <c r="AB117" i="11" s="1"/>
  <c r="W117" i="11" a="1"/>
  <c r="W117" i="11" s="1"/>
  <c r="X117" i="11" s="1"/>
  <c r="K117" i="11" a="1"/>
  <c r="K117" i="11" s="1"/>
  <c r="I117" i="11" a="1"/>
  <c r="I117" i="11" s="1"/>
  <c r="V117" i="11" s="1"/>
  <c r="M117" i="11" a="1"/>
  <c r="M117" i="11" s="1"/>
  <c r="J117" i="11" a="1"/>
  <c r="J117" i="11" s="1"/>
  <c r="D117" i="11" a="1"/>
  <c r="D117" i="11" s="1"/>
  <c r="E117" i="11" a="1"/>
  <c r="E117" i="11" s="1"/>
  <c r="R117" i="11" a="1"/>
  <c r="R117" i="11" s="1"/>
  <c r="Q117" i="11" a="1"/>
  <c r="Q117" i="11" s="1"/>
  <c r="L117" i="11" a="1"/>
  <c r="L117" i="11" s="1"/>
  <c r="S117" i="11" a="1"/>
  <c r="S117" i="11" s="1"/>
  <c r="P117" i="11" a="1"/>
  <c r="P117" i="11" s="1"/>
  <c r="N117" i="11" a="1"/>
  <c r="N117" i="11" s="1"/>
  <c r="O117" i="11" a="1"/>
  <c r="O117" i="11" s="1"/>
  <c r="W920" i="11" a="1"/>
  <c r="W920" i="11" s="1"/>
  <c r="X920" i="11" s="1"/>
  <c r="K920" i="11" a="1"/>
  <c r="K920" i="11" s="1"/>
  <c r="I920" i="11" a="1"/>
  <c r="I920" i="11" s="1"/>
  <c r="V920" i="11" s="1"/>
  <c r="J920" i="11" a="1"/>
  <c r="J920" i="11" s="1"/>
  <c r="M920" i="11" a="1"/>
  <c r="M920" i="11" s="1"/>
  <c r="D920" i="11" a="1"/>
  <c r="D920" i="11" s="1"/>
  <c r="E920" i="11" a="1"/>
  <c r="E920" i="11" s="1"/>
  <c r="R920" i="11" a="1"/>
  <c r="R920" i="11" s="1"/>
  <c r="L920" i="11" a="1"/>
  <c r="L920" i="11" s="1"/>
  <c r="Q920" i="11" a="1"/>
  <c r="Q920" i="11" s="1"/>
  <c r="AB920" i="11" a="1"/>
  <c r="AB920" i="11" s="1"/>
  <c r="P920" i="11" a="1"/>
  <c r="P920" i="11" s="1"/>
  <c r="S920" i="11" a="1"/>
  <c r="S920" i="11" s="1"/>
  <c r="N920" i="11" a="1"/>
  <c r="N920" i="11" s="1"/>
  <c r="O920" i="11" a="1"/>
  <c r="O920" i="11" s="1"/>
  <c r="W645" i="11" a="1"/>
  <c r="W645" i="11" s="1"/>
  <c r="X645" i="11" s="1"/>
  <c r="K645" i="11" a="1"/>
  <c r="K645" i="11" s="1"/>
  <c r="I645" i="11" a="1"/>
  <c r="I645" i="11" s="1"/>
  <c r="V645" i="11" s="1"/>
  <c r="M645" i="11" a="1"/>
  <c r="M645" i="11" s="1"/>
  <c r="D645" i="11" a="1"/>
  <c r="D645" i="11" s="1"/>
  <c r="J645" i="11" a="1"/>
  <c r="J645" i="11" s="1"/>
  <c r="E645" i="11" a="1"/>
  <c r="E645" i="11" s="1"/>
  <c r="R645" i="11" a="1"/>
  <c r="R645" i="11" s="1"/>
  <c r="O645" i="11" a="1"/>
  <c r="O645" i="11" s="1"/>
  <c r="N645" i="11" a="1"/>
  <c r="N645" i="11" s="1"/>
  <c r="P645" i="11" a="1"/>
  <c r="P645" i="11" s="1"/>
  <c r="AB645" i="11" a="1"/>
  <c r="AB645" i="11" s="1"/>
  <c r="S645" i="11" a="1"/>
  <c r="S645" i="11" s="1"/>
  <c r="L645" i="11" a="1"/>
  <c r="L645" i="11" s="1"/>
  <c r="Q645" i="11" a="1"/>
  <c r="Q645" i="11" s="1"/>
  <c r="AB146" i="11" a="1"/>
  <c r="AB146" i="11" s="1"/>
  <c r="W146" i="11" a="1"/>
  <c r="W146" i="11" s="1"/>
  <c r="X146" i="11" s="1"/>
  <c r="K146" i="11" a="1"/>
  <c r="K146" i="11" s="1"/>
  <c r="I146" i="11" a="1"/>
  <c r="I146" i="11" s="1"/>
  <c r="V146" i="11" s="1"/>
  <c r="J146" i="11" a="1"/>
  <c r="J146" i="11" s="1"/>
  <c r="M146" i="11" a="1"/>
  <c r="M146" i="11" s="1"/>
  <c r="D146" i="11" a="1"/>
  <c r="D146" i="11" s="1"/>
  <c r="E146" i="11" a="1"/>
  <c r="E146" i="11" s="1"/>
  <c r="R146" i="11" a="1"/>
  <c r="R146" i="11" s="1"/>
  <c r="L146" i="11" a="1"/>
  <c r="L146" i="11" s="1"/>
  <c r="Q146" i="11" a="1"/>
  <c r="Q146" i="11" s="1"/>
  <c r="P146" i="11" a="1"/>
  <c r="P146" i="11" s="1"/>
  <c r="O146" i="11" a="1"/>
  <c r="O146" i="11" s="1"/>
  <c r="N146" i="11" a="1"/>
  <c r="N146" i="11" s="1"/>
  <c r="S146" i="11" a="1"/>
  <c r="S146" i="11" s="1"/>
  <c r="AA167" i="11" a="1"/>
  <c r="AA167" i="11" s="1"/>
  <c r="AA168" i="11" s="1" a="1"/>
  <c r="AA168" i="11" s="1"/>
  <c r="W166" i="11" a="1"/>
  <c r="W166" i="11" s="1"/>
  <c r="X166" i="11" s="1"/>
  <c r="K166" i="11" a="1"/>
  <c r="K166" i="11" s="1"/>
  <c r="I166" i="11" a="1"/>
  <c r="I166" i="11" s="1"/>
  <c r="V166" i="11" s="1"/>
  <c r="J166" i="11" a="1"/>
  <c r="J166" i="11" s="1"/>
  <c r="M166" i="11" a="1"/>
  <c r="M166" i="11" s="1"/>
  <c r="D166" i="11" a="1"/>
  <c r="D166" i="11" s="1"/>
  <c r="E166" i="11" a="1"/>
  <c r="E166" i="11" s="1"/>
  <c r="R166" i="11" a="1"/>
  <c r="R166" i="11" s="1"/>
  <c r="Q166" i="11" a="1"/>
  <c r="Q166" i="11" s="1"/>
  <c r="L166" i="11" a="1"/>
  <c r="L166" i="11" s="1"/>
  <c r="O166" i="11" a="1"/>
  <c r="O166" i="11" s="1"/>
  <c r="S166" i="11" a="1"/>
  <c r="S166" i="11" s="1"/>
  <c r="AB166" i="11" a="1"/>
  <c r="AB166" i="11" s="1"/>
  <c r="N166" i="11" a="1"/>
  <c r="N166" i="11" s="1"/>
  <c r="P166" i="11" a="1"/>
  <c r="P166" i="11" s="1"/>
  <c r="AB463" i="11" a="1"/>
  <c r="AB463" i="11" s="1"/>
  <c r="W463" i="11" a="1"/>
  <c r="W463" i="11" s="1"/>
  <c r="X463" i="11" s="1"/>
  <c r="K463" i="11" a="1"/>
  <c r="K463" i="11" s="1"/>
  <c r="I463" i="11" a="1"/>
  <c r="I463" i="11" s="1"/>
  <c r="V463" i="11" s="1"/>
  <c r="J463" i="11" a="1"/>
  <c r="J463" i="11" s="1"/>
  <c r="M463" i="11" a="1"/>
  <c r="M463" i="11" s="1"/>
  <c r="D463" i="11" a="1"/>
  <c r="D463" i="11" s="1"/>
  <c r="E463" i="11" a="1"/>
  <c r="E463" i="11" s="1"/>
  <c r="R463" i="11" a="1"/>
  <c r="R463" i="11" s="1"/>
  <c r="O463" i="11" a="1"/>
  <c r="O463" i="11" s="1"/>
  <c r="N463" i="11" a="1"/>
  <c r="N463" i="11" s="1"/>
  <c r="L463" i="11" a="1"/>
  <c r="L463" i="11" s="1"/>
  <c r="Q463" i="11" a="1"/>
  <c r="Q463" i="11" s="1"/>
  <c r="S463" i="11" a="1"/>
  <c r="S463" i="11" s="1"/>
  <c r="P463" i="11" a="1"/>
  <c r="P463" i="11" s="1"/>
  <c r="W848" i="11" a="1"/>
  <c r="W848" i="11" s="1"/>
  <c r="X848" i="11" s="1"/>
  <c r="K848" i="11" a="1"/>
  <c r="K848" i="11" s="1"/>
  <c r="I848" i="11" a="1"/>
  <c r="I848" i="11" s="1"/>
  <c r="V848" i="11" s="1"/>
  <c r="J848" i="11" a="1"/>
  <c r="J848" i="11" s="1"/>
  <c r="M848" i="11" a="1"/>
  <c r="M848" i="11" s="1"/>
  <c r="D848" i="11" a="1"/>
  <c r="D848" i="11" s="1"/>
  <c r="E848" i="11" a="1"/>
  <c r="E848" i="11" s="1"/>
  <c r="R848" i="11" a="1"/>
  <c r="R848" i="11" s="1"/>
  <c r="P848" i="11" a="1"/>
  <c r="P848" i="11" s="1"/>
  <c r="S848" i="11" a="1"/>
  <c r="S848" i="11" s="1"/>
  <c r="O848" i="11" a="1"/>
  <c r="O848" i="11" s="1"/>
  <c r="N848" i="11" a="1"/>
  <c r="N848" i="11" s="1"/>
  <c r="AB848" i="11" a="1"/>
  <c r="AB848" i="11" s="1"/>
  <c r="L848" i="11" a="1"/>
  <c r="L848" i="11" s="1"/>
  <c r="Q848" i="11" a="1"/>
  <c r="Q848" i="11" s="1"/>
  <c r="W857" i="11" a="1"/>
  <c r="W857" i="11" s="1"/>
  <c r="X857" i="11" s="1"/>
  <c r="K857" i="11" a="1"/>
  <c r="K857" i="11" s="1"/>
  <c r="I857" i="11" a="1"/>
  <c r="I857" i="11" s="1"/>
  <c r="V857" i="11" s="1"/>
  <c r="J857" i="11" a="1"/>
  <c r="J857" i="11" s="1"/>
  <c r="M857" i="11" a="1"/>
  <c r="M857" i="11" s="1"/>
  <c r="D857" i="11" a="1"/>
  <c r="D857" i="11" s="1"/>
  <c r="E857" i="11" a="1"/>
  <c r="E857" i="11" s="1"/>
  <c r="R857" i="11" a="1"/>
  <c r="R857" i="11" s="1"/>
  <c r="N857" i="11" a="1"/>
  <c r="N857" i="11" s="1"/>
  <c r="L857" i="11" a="1"/>
  <c r="L857" i="11" s="1"/>
  <c r="AB857" i="11" a="1"/>
  <c r="AB857" i="11" s="1"/>
  <c r="S857" i="11" a="1"/>
  <c r="S857" i="11" s="1"/>
  <c r="P857" i="11" a="1"/>
  <c r="P857" i="11" s="1"/>
  <c r="O857" i="11" a="1"/>
  <c r="O857" i="11" s="1"/>
  <c r="Q857" i="11" a="1"/>
  <c r="Q857" i="11" s="1"/>
  <c r="W649" i="11" a="1"/>
  <c r="W649" i="11" s="1"/>
  <c r="X649" i="11" s="1"/>
  <c r="K649" i="11" a="1"/>
  <c r="K649" i="11" s="1"/>
  <c r="I649" i="11" a="1"/>
  <c r="I649" i="11" s="1"/>
  <c r="V649" i="11" s="1"/>
  <c r="J649" i="11" a="1"/>
  <c r="J649" i="11" s="1"/>
  <c r="M649" i="11" a="1"/>
  <c r="M649" i="11" s="1"/>
  <c r="D649" i="11" a="1"/>
  <c r="D649" i="11" s="1"/>
  <c r="E649" i="11" a="1"/>
  <c r="E649" i="11" s="1"/>
  <c r="R649" i="11" a="1"/>
  <c r="R649" i="11" s="1"/>
  <c r="AB649" i="11" a="1"/>
  <c r="AB649" i="11" s="1"/>
  <c r="L649" i="11" a="1"/>
  <c r="L649" i="11" s="1"/>
  <c r="N649" i="11" a="1"/>
  <c r="N649" i="11" s="1"/>
  <c r="S649" i="11" a="1"/>
  <c r="S649" i="11" s="1"/>
  <c r="Q649" i="11" a="1"/>
  <c r="Q649" i="11" s="1"/>
  <c r="P649" i="11" a="1"/>
  <c r="P649" i="11" s="1"/>
  <c r="O649" i="11" a="1"/>
  <c r="O649" i="11" s="1"/>
  <c r="AB374" i="11" a="1"/>
  <c r="AB374" i="11" s="1"/>
  <c r="W374" i="11" a="1"/>
  <c r="W374" i="11" s="1"/>
  <c r="X374" i="11" s="1"/>
  <c r="K374" i="11" a="1"/>
  <c r="K374" i="11" s="1"/>
  <c r="I374" i="11" a="1"/>
  <c r="I374" i="11" s="1"/>
  <c r="V374" i="11" s="1"/>
  <c r="J374" i="11" a="1"/>
  <c r="J374" i="11" s="1"/>
  <c r="M374" i="11" a="1"/>
  <c r="M374" i="11" s="1"/>
  <c r="D374" i="11" a="1"/>
  <c r="D374" i="11" s="1"/>
  <c r="E374" i="11" a="1"/>
  <c r="E374" i="11" s="1"/>
  <c r="R374" i="11" a="1"/>
  <c r="R374" i="11" s="1"/>
  <c r="O374" i="11" a="1"/>
  <c r="O374" i="11" s="1"/>
  <c r="L374" i="11" a="1"/>
  <c r="L374" i="11" s="1"/>
  <c r="P374" i="11" a="1"/>
  <c r="P374" i="11" s="1"/>
  <c r="Q374" i="11" a="1"/>
  <c r="Q374" i="11" s="1"/>
  <c r="S374" i="11" a="1"/>
  <c r="S374" i="11" s="1"/>
  <c r="N374" i="11" a="1"/>
  <c r="N374" i="11" s="1"/>
  <c r="W216" i="11" a="1"/>
  <c r="W216" i="11" s="1"/>
  <c r="X216" i="11" s="1"/>
  <c r="AA217" i="11" a="1"/>
  <c r="AA217" i="11" s="1"/>
  <c r="AA218" i="11" s="1" a="1"/>
  <c r="AA218" i="11" s="1"/>
  <c r="K216" i="11" a="1"/>
  <c r="K216" i="11" s="1"/>
  <c r="I216" i="11" a="1"/>
  <c r="I216" i="11" s="1"/>
  <c r="V216" i="11" s="1"/>
  <c r="J216" i="11" a="1"/>
  <c r="J216" i="11" s="1"/>
  <c r="M216" i="11" a="1"/>
  <c r="M216" i="11" s="1"/>
  <c r="D216" i="11" a="1"/>
  <c r="D216" i="11" s="1"/>
  <c r="E216" i="11" a="1"/>
  <c r="E216" i="11" s="1"/>
  <c r="R216" i="11" a="1"/>
  <c r="R216" i="11" s="1"/>
  <c r="P216" i="11" a="1"/>
  <c r="P216" i="11" s="1"/>
  <c r="L216" i="11" a="1"/>
  <c r="L216" i="11" s="1"/>
  <c r="Q216" i="11" a="1"/>
  <c r="Q216" i="11" s="1"/>
  <c r="N216" i="11" a="1"/>
  <c r="N216" i="11" s="1"/>
  <c r="O216" i="11" a="1"/>
  <c r="O216" i="11" s="1"/>
  <c r="AB216" i="11" a="1"/>
  <c r="AB216" i="11" s="1"/>
  <c r="S216" i="11" a="1"/>
  <c r="S216" i="11" s="1"/>
  <c r="W843" i="11" a="1"/>
  <c r="W843" i="11" s="1"/>
  <c r="X843" i="11" s="1"/>
  <c r="K843" i="11" a="1"/>
  <c r="K843" i="11" s="1"/>
  <c r="I843" i="11" a="1"/>
  <c r="I843" i="11" s="1"/>
  <c r="V843" i="11" s="1"/>
  <c r="J843" i="11" a="1"/>
  <c r="J843" i="11" s="1"/>
  <c r="M843" i="11" a="1"/>
  <c r="M843" i="11" s="1"/>
  <c r="D843" i="11" a="1"/>
  <c r="D843" i="11" s="1"/>
  <c r="E843" i="11" a="1"/>
  <c r="E843" i="11" s="1"/>
  <c r="R843" i="11" a="1"/>
  <c r="R843" i="11" s="1"/>
  <c r="N843" i="11" a="1"/>
  <c r="N843" i="11" s="1"/>
  <c r="O843" i="11" a="1"/>
  <c r="O843" i="11" s="1"/>
  <c r="P843" i="11" a="1"/>
  <c r="P843" i="11" s="1"/>
  <c r="Q843" i="11" a="1"/>
  <c r="Q843" i="11" s="1"/>
  <c r="AB843" i="11" a="1"/>
  <c r="AB843" i="11" s="1"/>
  <c r="S843" i="11" a="1"/>
  <c r="S843" i="11" s="1"/>
  <c r="L843" i="11" a="1"/>
  <c r="L843" i="11" s="1"/>
  <c r="AB342" i="11" a="1"/>
  <c r="AB342" i="11" s="1"/>
  <c r="W342" i="11" a="1"/>
  <c r="W342" i="11" s="1"/>
  <c r="X342" i="11" s="1"/>
  <c r="K342" i="11" a="1"/>
  <c r="K342" i="11" s="1"/>
  <c r="I342" i="11" a="1"/>
  <c r="I342" i="11" s="1"/>
  <c r="V342" i="11" s="1"/>
  <c r="J342" i="11" a="1"/>
  <c r="J342" i="11" s="1"/>
  <c r="M342" i="11" a="1"/>
  <c r="M342" i="11" s="1"/>
  <c r="D342" i="11" a="1"/>
  <c r="D342" i="11" s="1"/>
  <c r="E342" i="11" a="1"/>
  <c r="E342" i="11" s="1"/>
  <c r="R342" i="11" a="1"/>
  <c r="R342" i="11" s="1"/>
  <c r="L342" i="11" a="1"/>
  <c r="L342" i="11" s="1"/>
  <c r="S342" i="11" a="1"/>
  <c r="S342" i="11" s="1"/>
  <c r="P342" i="11" a="1"/>
  <c r="P342" i="11" s="1"/>
  <c r="O342" i="11" a="1"/>
  <c r="O342" i="11" s="1"/>
  <c r="N342" i="11" a="1"/>
  <c r="N342" i="11" s="1"/>
  <c r="Q342" i="11" a="1"/>
  <c r="Q342" i="11" s="1"/>
  <c r="W240" i="11" a="1"/>
  <c r="W240" i="11" s="1"/>
  <c r="X240" i="11" s="1"/>
  <c r="AA241" i="11" a="1"/>
  <c r="AA241" i="11" s="1"/>
  <c r="K240" i="11" a="1"/>
  <c r="K240" i="11" s="1"/>
  <c r="I240" i="11" a="1"/>
  <c r="I240" i="11" s="1"/>
  <c r="V240" i="11" s="1"/>
  <c r="J240" i="11" a="1"/>
  <c r="J240" i="11" s="1"/>
  <c r="M240" i="11" a="1"/>
  <c r="M240" i="11" s="1"/>
  <c r="D240" i="11" a="1"/>
  <c r="D240" i="11" s="1"/>
  <c r="E240" i="11" a="1"/>
  <c r="E240" i="11" s="1"/>
  <c r="R240" i="11" a="1"/>
  <c r="R240" i="11" s="1"/>
  <c r="S240" i="11" a="1"/>
  <c r="S240" i="11" s="1"/>
  <c r="N240" i="11" a="1"/>
  <c r="N240" i="11" s="1"/>
  <c r="AB240" i="11" a="1"/>
  <c r="AB240" i="11" s="1"/>
  <c r="P240" i="11" a="1"/>
  <c r="P240" i="11" s="1"/>
  <c r="L240" i="11" a="1"/>
  <c r="L240" i="11" s="1"/>
  <c r="Q240" i="11" a="1"/>
  <c r="Q240" i="11" s="1"/>
  <c r="O240" i="11" a="1"/>
  <c r="O240" i="11" s="1"/>
  <c r="W546" i="11" a="1"/>
  <c r="W546" i="11" s="1"/>
  <c r="X546" i="11" s="1"/>
  <c r="K546" i="11" a="1"/>
  <c r="K546" i="11" s="1"/>
  <c r="I546" i="11" a="1"/>
  <c r="I546" i="11" s="1"/>
  <c r="V546" i="11" s="1"/>
  <c r="J546" i="11" a="1"/>
  <c r="J546" i="11" s="1"/>
  <c r="M546" i="11" a="1"/>
  <c r="M546" i="11" s="1"/>
  <c r="D546" i="11" a="1"/>
  <c r="D546" i="11" s="1"/>
  <c r="E546" i="11" a="1"/>
  <c r="E546" i="11" s="1"/>
  <c r="R546" i="11" a="1"/>
  <c r="R546" i="11" s="1"/>
  <c r="O546" i="11" a="1"/>
  <c r="O546" i="11" s="1"/>
  <c r="S546" i="11" a="1"/>
  <c r="S546" i="11" s="1"/>
  <c r="L546" i="11" a="1"/>
  <c r="L546" i="11" s="1"/>
  <c r="N546" i="11" a="1"/>
  <c r="N546" i="11" s="1"/>
  <c r="AB546" i="11" a="1"/>
  <c r="AB546" i="11" s="1"/>
  <c r="P546" i="11" a="1"/>
  <c r="P546" i="11" s="1"/>
  <c r="Q546" i="11" a="1"/>
  <c r="Q546" i="11" s="1"/>
  <c r="W774" i="11" a="1"/>
  <c r="W774" i="11" s="1"/>
  <c r="X774" i="11" s="1"/>
  <c r="K774" i="11" a="1"/>
  <c r="K774" i="11" s="1"/>
  <c r="I774" i="11" a="1"/>
  <c r="I774" i="11" s="1"/>
  <c r="V774" i="11" s="1"/>
  <c r="J774" i="11" a="1"/>
  <c r="J774" i="11" s="1"/>
  <c r="M774" i="11" a="1"/>
  <c r="M774" i="11" s="1"/>
  <c r="D774" i="11" a="1"/>
  <c r="D774" i="11" s="1"/>
  <c r="E774" i="11" a="1"/>
  <c r="E774" i="11" s="1"/>
  <c r="R774" i="11" a="1"/>
  <c r="R774" i="11" s="1"/>
  <c r="L774" i="11" a="1"/>
  <c r="L774" i="11" s="1"/>
  <c r="Q774" i="11" a="1"/>
  <c r="Q774" i="11" s="1"/>
  <c r="AB774" i="11" a="1"/>
  <c r="AB774" i="11" s="1"/>
  <c r="N774" i="11" a="1"/>
  <c r="N774" i="11" s="1"/>
  <c r="S774" i="11" a="1"/>
  <c r="S774" i="11" s="1"/>
  <c r="O774" i="11" a="1"/>
  <c r="O774" i="11" s="1"/>
  <c r="P774" i="11" a="1"/>
  <c r="P774" i="11" s="1"/>
  <c r="AB65" i="11" a="1"/>
  <c r="AB65" i="11" s="1"/>
  <c r="W65" i="11" a="1"/>
  <c r="W65" i="11" s="1"/>
  <c r="X65" i="11" s="1"/>
  <c r="K65" i="11" a="1"/>
  <c r="K65" i="11" s="1"/>
  <c r="I65" i="11" a="1"/>
  <c r="I65" i="11" s="1"/>
  <c r="V65" i="11" s="1"/>
  <c r="M65" i="11" a="1"/>
  <c r="M65" i="11" s="1"/>
  <c r="J65" i="11" a="1"/>
  <c r="J65" i="11" s="1"/>
  <c r="D65" i="11" a="1"/>
  <c r="D65" i="11" s="1"/>
  <c r="E65" i="11" a="1"/>
  <c r="E65" i="11" s="1"/>
  <c r="R65" i="11" a="1"/>
  <c r="R65" i="11" s="1"/>
  <c r="P65" i="11" a="1"/>
  <c r="P65" i="11" s="1"/>
  <c r="L65" i="11" a="1"/>
  <c r="L65" i="11" s="1"/>
  <c r="O65" i="11" a="1"/>
  <c r="O65" i="11" s="1"/>
  <c r="N65" i="11" a="1"/>
  <c r="N65" i="11" s="1"/>
  <c r="S65" i="11" a="1"/>
  <c r="S65" i="11" s="1"/>
  <c r="Q65" i="11" a="1"/>
  <c r="Q65" i="11" s="1"/>
  <c r="AB356" i="11" a="1"/>
  <c r="AB356" i="11" s="1"/>
  <c r="W356" i="11" a="1"/>
  <c r="W356" i="11" s="1"/>
  <c r="X356" i="11" s="1"/>
  <c r="K356" i="11" a="1"/>
  <c r="K356" i="11" s="1"/>
  <c r="I356" i="11" a="1"/>
  <c r="I356" i="11" s="1"/>
  <c r="V356" i="11" s="1"/>
  <c r="J356" i="11" a="1"/>
  <c r="J356" i="11" s="1"/>
  <c r="M356" i="11" a="1"/>
  <c r="M356" i="11" s="1"/>
  <c r="D356" i="11" a="1"/>
  <c r="D356" i="11" s="1"/>
  <c r="E356" i="11" a="1"/>
  <c r="E356" i="11" s="1"/>
  <c r="R356" i="11" a="1"/>
  <c r="R356" i="11" s="1"/>
  <c r="N356" i="11" a="1"/>
  <c r="N356" i="11" s="1"/>
  <c r="Q356" i="11" a="1"/>
  <c r="Q356" i="11" s="1"/>
  <c r="P356" i="11" a="1"/>
  <c r="P356" i="11" s="1"/>
  <c r="S356" i="11" a="1"/>
  <c r="S356" i="11" s="1"/>
  <c r="L356" i="11" a="1"/>
  <c r="L356" i="11" s="1"/>
  <c r="O356" i="11" a="1"/>
  <c r="O356" i="11" s="1"/>
  <c r="W741" i="11" a="1"/>
  <c r="W741" i="11" s="1"/>
  <c r="X741" i="11" s="1"/>
  <c r="K741" i="11" a="1"/>
  <c r="K741" i="11" s="1"/>
  <c r="I741" i="11" a="1"/>
  <c r="I741" i="11" s="1"/>
  <c r="V741" i="11" s="1"/>
  <c r="J741" i="11" a="1"/>
  <c r="J741" i="11" s="1"/>
  <c r="M741" i="11" a="1"/>
  <c r="M741" i="11" s="1"/>
  <c r="D741" i="11" a="1"/>
  <c r="D741" i="11" s="1"/>
  <c r="E741" i="11" a="1"/>
  <c r="E741" i="11" s="1"/>
  <c r="R741" i="11" a="1"/>
  <c r="R741" i="11" s="1"/>
  <c r="O741" i="11" a="1"/>
  <c r="O741" i="11" s="1"/>
  <c r="N741" i="11" a="1"/>
  <c r="N741" i="11" s="1"/>
  <c r="P741" i="11" a="1"/>
  <c r="P741" i="11" s="1"/>
  <c r="L741" i="11" a="1"/>
  <c r="L741" i="11" s="1"/>
  <c r="S741" i="11" a="1"/>
  <c r="S741" i="11" s="1"/>
  <c r="Q741" i="11" a="1"/>
  <c r="Q741" i="11" s="1"/>
  <c r="AB741" i="11" a="1"/>
  <c r="AB741" i="11" s="1"/>
  <c r="W610" i="11" a="1"/>
  <c r="W610" i="11" s="1"/>
  <c r="X610" i="11" s="1"/>
  <c r="K610" i="11" a="1"/>
  <c r="K610" i="11" s="1"/>
  <c r="I610" i="11" a="1"/>
  <c r="I610" i="11" s="1"/>
  <c r="V610" i="11" s="1"/>
  <c r="J610" i="11" a="1"/>
  <c r="J610" i="11" s="1"/>
  <c r="M610" i="11" a="1"/>
  <c r="M610" i="11" s="1"/>
  <c r="D610" i="11" a="1"/>
  <c r="D610" i="11" s="1"/>
  <c r="E610" i="11" a="1"/>
  <c r="E610" i="11" s="1"/>
  <c r="R610" i="11" a="1"/>
  <c r="R610" i="11" s="1"/>
  <c r="Q610" i="11" a="1"/>
  <c r="Q610" i="11" s="1"/>
  <c r="AB610" i="11" a="1"/>
  <c r="AB610" i="11" s="1"/>
  <c r="N610" i="11" a="1"/>
  <c r="N610" i="11" s="1"/>
  <c r="P610" i="11" a="1"/>
  <c r="P610" i="11" s="1"/>
  <c r="L610" i="11" a="1"/>
  <c r="L610" i="11" s="1"/>
  <c r="O610" i="11" a="1"/>
  <c r="O610" i="11" s="1"/>
  <c r="S610" i="11" a="1"/>
  <c r="S610" i="11" s="1"/>
  <c r="AB413" i="11" a="1"/>
  <c r="AB413" i="11" s="1"/>
  <c r="W413" i="11" a="1"/>
  <c r="W413" i="11" s="1"/>
  <c r="X413" i="11" s="1"/>
  <c r="K413" i="11" a="1"/>
  <c r="K413" i="11" s="1"/>
  <c r="I413" i="11" a="1"/>
  <c r="I413" i="11" s="1"/>
  <c r="V413" i="11" s="1"/>
  <c r="M413" i="11" a="1"/>
  <c r="M413" i="11" s="1"/>
  <c r="J413" i="11" a="1"/>
  <c r="J413" i="11" s="1"/>
  <c r="D413" i="11" a="1"/>
  <c r="D413" i="11" s="1"/>
  <c r="E413" i="11" a="1"/>
  <c r="E413" i="11" s="1"/>
  <c r="R413" i="11" a="1"/>
  <c r="R413" i="11" s="1"/>
  <c r="Q413" i="11" a="1"/>
  <c r="Q413" i="11" s="1"/>
  <c r="S413" i="11" a="1"/>
  <c r="S413" i="11" s="1"/>
  <c r="L413" i="11" a="1"/>
  <c r="L413" i="11" s="1"/>
  <c r="N413" i="11" a="1"/>
  <c r="N413" i="11" s="1"/>
  <c r="O413" i="11" a="1"/>
  <c r="O413" i="11" s="1"/>
  <c r="P413" i="11" a="1"/>
  <c r="P413" i="11" s="1"/>
  <c r="AB317" i="11" a="1"/>
  <c r="AB317" i="11" s="1"/>
  <c r="W317" i="11" a="1"/>
  <c r="W317" i="11" s="1"/>
  <c r="X317" i="11" s="1"/>
  <c r="K317" i="11" a="1"/>
  <c r="K317" i="11" s="1"/>
  <c r="I317" i="11" a="1"/>
  <c r="I317" i="11" s="1"/>
  <c r="V317" i="11" s="1"/>
  <c r="J317" i="11" a="1"/>
  <c r="J317" i="11" s="1"/>
  <c r="M317" i="11" a="1"/>
  <c r="M317" i="11" s="1"/>
  <c r="D317" i="11" a="1"/>
  <c r="D317" i="11" s="1"/>
  <c r="E317" i="11" a="1"/>
  <c r="E317" i="11" s="1"/>
  <c r="R317" i="11" a="1"/>
  <c r="R317" i="11" s="1"/>
  <c r="S317" i="11" a="1"/>
  <c r="S317" i="11" s="1"/>
  <c r="O317" i="11" a="1"/>
  <c r="O317" i="11" s="1"/>
  <c r="P317" i="11" a="1"/>
  <c r="P317" i="11" s="1"/>
  <c r="N317" i="11" a="1"/>
  <c r="N317" i="11" s="1"/>
  <c r="Q317" i="11" a="1"/>
  <c r="Q317" i="11" s="1"/>
  <c r="L317" i="11" a="1"/>
  <c r="L317" i="11" s="1"/>
  <c r="W506" i="11" a="1"/>
  <c r="W506" i="11" s="1"/>
  <c r="X506" i="11" s="1"/>
  <c r="K506" i="11" a="1"/>
  <c r="K506" i="11" s="1"/>
  <c r="I506" i="11" a="1"/>
  <c r="I506" i="11" s="1"/>
  <c r="V506" i="11" s="1"/>
  <c r="J506" i="11" a="1"/>
  <c r="J506" i="11" s="1"/>
  <c r="M506" i="11" a="1"/>
  <c r="M506" i="11" s="1"/>
  <c r="D506" i="11" a="1"/>
  <c r="D506" i="11" s="1"/>
  <c r="E506" i="11" a="1"/>
  <c r="E506" i="11" s="1"/>
  <c r="R506" i="11" a="1"/>
  <c r="R506" i="11" s="1"/>
  <c r="S506" i="11" a="1"/>
  <c r="S506" i="11" s="1"/>
  <c r="L506" i="11" a="1"/>
  <c r="L506" i="11" s="1"/>
  <c r="Q506" i="11" a="1"/>
  <c r="Q506" i="11" s="1"/>
  <c r="AB506" i="11" a="1"/>
  <c r="AB506" i="11" s="1"/>
  <c r="N506" i="11" a="1"/>
  <c r="N506" i="11" s="1"/>
  <c r="O506" i="11" a="1"/>
  <c r="O506" i="11" s="1"/>
  <c r="P506" i="11" a="1"/>
  <c r="P506" i="11" s="1"/>
  <c r="AB170" i="11" a="1"/>
  <c r="AB170" i="11" s="1"/>
  <c r="W170" i="11" a="1"/>
  <c r="W170" i="11" s="1"/>
  <c r="X170" i="11" s="1"/>
  <c r="K170" i="11" a="1"/>
  <c r="K170" i="11" s="1"/>
  <c r="I170" i="11" a="1"/>
  <c r="I170" i="11" s="1"/>
  <c r="V170" i="11" s="1"/>
  <c r="J170" i="11" a="1"/>
  <c r="J170" i="11" s="1"/>
  <c r="M170" i="11" a="1"/>
  <c r="M170" i="11" s="1"/>
  <c r="D170" i="11" a="1"/>
  <c r="D170" i="11" s="1"/>
  <c r="E170" i="11" a="1"/>
  <c r="E170" i="11" s="1"/>
  <c r="R170" i="11" a="1"/>
  <c r="R170" i="11" s="1"/>
  <c r="O170" i="11" a="1"/>
  <c r="O170" i="11" s="1"/>
  <c r="S170" i="11" a="1"/>
  <c r="S170" i="11" s="1"/>
  <c r="N170" i="11" a="1"/>
  <c r="N170" i="11" s="1"/>
  <c r="P170" i="11" a="1"/>
  <c r="P170" i="11" s="1"/>
  <c r="Q170" i="11" a="1"/>
  <c r="Q170" i="11" s="1"/>
  <c r="L170" i="11" a="1"/>
  <c r="L170" i="11" s="1"/>
  <c r="W723" i="11" a="1"/>
  <c r="W723" i="11" s="1"/>
  <c r="X723" i="11" s="1"/>
  <c r="K723" i="11" a="1"/>
  <c r="K723" i="11" s="1"/>
  <c r="I723" i="11" a="1"/>
  <c r="I723" i="11" s="1"/>
  <c r="V723" i="11" s="1"/>
  <c r="J723" i="11" a="1"/>
  <c r="J723" i="11" s="1"/>
  <c r="M723" i="11" a="1"/>
  <c r="M723" i="11" s="1"/>
  <c r="D723" i="11" a="1"/>
  <c r="D723" i="11" s="1"/>
  <c r="E723" i="11" a="1"/>
  <c r="E723" i="11" s="1"/>
  <c r="R723" i="11" a="1"/>
  <c r="R723" i="11" s="1"/>
  <c r="P723" i="11" a="1"/>
  <c r="P723" i="11" s="1"/>
  <c r="L723" i="11" a="1"/>
  <c r="L723" i="11" s="1"/>
  <c r="Q723" i="11" a="1"/>
  <c r="Q723" i="11" s="1"/>
  <c r="O723" i="11" a="1"/>
  <c r="O723" i="11" s="1"/>
  <c r="AB723" i="11" a="1"/>
  <c r="AB723" i="11" s="1"/>
  <c r="S723" i="11" a="1"/>
  <c r="S723" i="11" s="1"/>
  <c r="N723" i="11" a="1"/>
  <c r="N723" i="11" s="1"/>
  <c r="W743" i="11" a="1"/>
  <c r="W743" i="11" s="1"/>
  <c r="X743" i="11" s="1"/>
  <c r="K743" i="11" a="1"/>
  <c r="K743" i="11" s="1"/>
  <c r="I743" i="11" a="1"/>
  <c r="I743" i="11" s="1"/>
  <c r="V743" i="11" s="1"/>
  <c r="J743" i="11" a="1"/>
  <c r="J743" i="11" s="1"/>
  <c r="M743" i="11" a="1"/>
  <c r="M743" i="11" s="1"/>
  <c r="D743" i="11" a="1"/>
  <c r="D743" i="11" s="1"/>
  <c r="E743" i="11" a="1"/>
  <c r="E743" i="11" s="1"/>
  <c r="R743" i="11" a="1"/>
  <c r="R743" i="11" s="1"/>
  <c r="AB743" i="11" a="1"/>
  <c r="AB743" i="11" s="1"/>
  <c r="O743" i="11" a="1"/>
  <c r="O743" i="11" s="1"/>
  <c r="L743" i="11" a="1"/>
  <c r="L743" i="11" s="1"/>
  <c r="N743" i="11" a="1"/>
  <c r="N743" i="11" s="1"/>
  <c r="Q743" i="11" a="1"/>
  <c r="Q743" i="11" s="1"/>
  <c r="P743" i="11" a="1"/>
  <c r="P743" i="11" s="1"/>
  <c r="S743" i="11" a="1"/>
  <c r="S743" i="11" s="1"/>
  <c r="AB89" i="11" a="1"/>
  <c r="AB89" i="11" s="1"/>
  <c r="W89" i="11" a="1"/>
  <c r="W89" i="11" s="1"/>
  <c r="X89" i="11" s="1"/>
  <c r="K89" i="11" a="1"/>
  <c r="K89" i="11" s="1"/>
  <c r="I89" i="11" a="1"/>
  <c r="I89" i="11" s="1"/>
  <c r="V89" i="11" s="1"/>
  <c r="M89" i="11" a="1"/>
  <c r="M89" i="11" s="1"/>
  <c r="J89" i="11" a="1"/>
  <c r="J89" i="11" s="1"/>
  <c r="D89" i="11" a="1"/>
  <c r="D89" i="11" s="1"/>
  <c r="E89" i="11" a="1"/>
  <c r="E89" i="11" s="1"/>
  <c r="R89" i="11" a="1"/>
  <c r="R89" i="11" s="1"/>
  <c r="L89" i="11" a="1"/>
  <c r="L89" i="11" s="1"/>
  <c r="O89" i="11" a="1"/>
  <c r="O89" i="11" s="1"/>
  <c r="Q89" i="11" a="1"/>
  <c r="Q89" i="11" s="1"/>
  <c r="N89" i="11" a="1"/>
  <c r="N89" i="11" s="1"/>
  <c r="P89" i="11" a="1"/>
  <c r="P89" i="11" s="1"/>
  <c r="S89" i="11" a="1"/>
  <c r="S89" i="11" s="1"/>
  <c r="W448" i="11" a="1"/>
  <c r="W448" i="11" s="1"/>
  <c r="X448" i="11" s="1"/>
  <c r="AA449" i="11" a="1"/>
  <c r="AA449" i="11" s="1"/>
  <c r="AA450" i="11" s="1" a="1"/>
  <c r="AA450" i="11" s="1"/>
  <c r="K448" i="11" a="1"/>
  <c r="K448" i="11" s="1"/>
  <c r="I448" i="11" a="1"/>
  <c r="I448" i="11" s="1"/>
  <c r="V448" i="11" s="1"/>
  <c r="J448" i="11" a="1"/>
  <c r="J448" i="11" s="1"/>
  <c r="M448" i="11" a="1"/>
  <c r="M448" i="11" s="1"/>
  <c r="D448" i="11" a="1"/>
  <c r="D448" i="11" s="1"/>
  <c r="E448" i="11" a="1"/>
  <c r="E448" i="11" s="1"/>
  <c r="R448" i="11" a="1"/>
  <c r="R448" i="11" s="1"/>
  <c r="AB448" i="11" a="1"/>
  <c r="AB448" i="11" s="1"/>
  <c r="L448" i="11" a="1"/>
  <c r="L448" i="11" s="1"/>
  <c r="S448" i="11" a="1"/>
  <c r="S448" i="11" s="1"/>
  <c r="P448" i="11" a="1"/>
  <c r="P448" i="11" s="1"/>
  <c r="N448" i="11" a="1"/>
  <c r="N448" i="11" s="1"/>
  <c r="O448" i="11" a="1"/>
  <c r="O448" i="11" s="1"/>
  <c r="Q448" i="11" a="1"/>
  <c r="Q448" i="11" s="1"/>
  <c r="W698" i="11" a="1"/>
  <c r="W698" i="11" s="1"/>
  <c r="X698" i="11" s="1"/>
  <c r="K698" i="11" a="1"/>
  <c r="K698" i="11" s="1"/>
  <c r="I698" i="11" a="1"/>
  <c r="I698" i="11" s="1"/>
  <c r="V698" i="11" s="1"/>
  <c r="J698" i="11" a="1"/>
  <c r="J698" i="11" s="1"/>
  <c r="M698" i="11" a="1"/>
  <c r="M698" i="11" s="1"/>
  <c r="D698" i="11" a="1"/>
  <c r="D698" i="11" s="1"/>
  <c r="E698" i="11" a="1"/>
  <c r="E698" i="11" s="1"/>
  <c r="R698" i="11" a="1"/>
  <c r="R698" i="11" s="1"/>
  <c r="N698" i="11" a="1"/>
  <c r="N698" i="11" s="1"/>
  <c r="S698" i="11" a="1"/>
  <c r="S698" i="11" s="1"/>
  <c r="AB698" i="11" a="1"/>
  <c r="AB698" i="11" s="1"/>
  <c r="P698" i="11" a="1"/>
  <c r="P698" i="11" s="1"/>
  <c r="O698" i="11" a="1"/>
  <c r="O698" i="11" s="1"/>
  <c r="L698" i="11" a="1"/>
  <c r="L698" i="11" s="1"/>
  <c r="Q698" i="11" a="1"/>
  <c r="Q698" i="11" s="1"/>
  <c r="AB157" i="11" a="1"/>
  <c r="AB157" i="11" s="1"/>
  <c r="W157" i="11" a="1"/>
  <c r="W157" i="11" s="1"/>
  <c r="X157" i="11" s="1"/>
  <c r="K157" i="11" a="1"/>
  <c r="K157" i="11" s="1"/>
  <c r="I157" i="11" a="1"/>
  <c r="I157" i="11" s="1"/>
  <c r="V157" i="11" s="1"/>
  <c r="M157" i="11" a="1"/>
  <c r="M157" i="11" s="1"/>
  <c r="J157" i="11" a="1"/>
  <c r="J157" i="11" s="1"/>
  <c r="D157" i="11" a="1"/>
  <c r="D157" i="11" s="1"/>
  <c r="E157" i="11" a="1"/>
  <c r="E157" i="11" s="1"/>
  <c r="R157" i="11" a="1"/>
  <c r="R157" i="11" s="1"/>
  <c r="P157" i="11" a="1"/>
  <c r="P157" i="11" s="1"/>
  <c r="L157" i="11" a="1"/>
  <c r="L157" i="11" s="1"/>
  <c r="N157" i="11" a="1"/>
  <c r="N157" i="11" s="1"/>
  <c r="O157" i="11" a="1"/>
  <c r="O157" i="11" s="1"/>
  <c r="S157" i="11" a="1"/>
  <c r="S157" i="11" s="1"/>
  <c r="Q157" i="11" a="1"/>
  <c r="Q157" i="11" s="1"/>
  <c r="AA327" i="11" a="1"/>
  <c r="AA327" i="11" s="1"/>
  <c r="AA328" i="11" s="1" a="1"/>
  <c r="AA328" i="11" s="1"/>
  <c r="W326" i="11" a="1"/>
  <c r="W326" i="11" s="1"/>
  <c r="X326" i="11" s="1"/>
  <c r="K326" i="11" a="1"/>
  <c r="K326" i="11" s="1"/>
  <c r="I326" i="11" a="1"/>
  <c r="I326" i="11" s="1"/>
  <c r="V326" i="11" s="1"/>
  <c r="J326" i="11" a="1"/>
  <c r="J326" i="11" s="1"/>
  <c r="M326" i="11" a="1"/>
  <c r="M326" i="11" s="1"/>
  <c r="D326" i="11" a="1"/>
  <c r="D326" i="11" s="1"/>
  <c r="E326" i="11" a="1"/>
  <c r="E326" i="11" s="1"/>
  <c r="R326" i="11" a="1"/>
  <c r="R326" i="11" s="1"/>
  <c r="S326" i="11" a="1"/>
  <c r="S326" i="11" s="1"/>
  <c r="Q326" i="11" a="1"/>
  <c r="Q326" i="11" s="1"/>
  <c r="P326" i="11" a="1"/>
  <c r="P326" i="11" s="1"/>
  <c r="N326" i="11" a="1"/>
  <c r="N326" i="11" s="1"/>
  <c r="AB326" i="11" a="1"/>
  <c r="AB326" i="11" s="1"/>
  <c r="L326" i="11" a="1"/>
  <c r="L326" i="11" s="1"/>
  <c r="O326" i="11" a="1"/>
  <c r="O326" i="11" s="1"/>
  <c r="W489" i="11" a="1"/>
  <c r="W489" i="11" s="1"/>
  <c r="X489" i="11" s="1"/>
  <c r="K489" i="11" a="1"/>
  <c r="K489" i="11" s="1"/>
  <c r="I489" i="11" a="1"/>
  <c r="I489" i="11" s="1"/>
  <c r="V489" i="11" s="1"/>
  <c r="J489" i="11" a="1"/>
  <c r="J489" i="11" s="1"/>
  <c r="M489" i="11" a="1"/>
  <c r="M489" i="11" s="1"/>
  <c r="D489" i="11" a="1"/>
  <c r="D489" i="11" s="1"/>
  <c r="E489" i="11" a="1"/>
  <c r="E489" i="11" s="1"/>
  <c r="R489" i="11" a="1"/>
  <c r="R489" i="11" s="1"/>
  <c r="L489" i="11" a="1"/>
  <c r="L489" i="11" s="1"/>
  <c r="S489" i="11" a="1"/>
  <c r="S489" i="11" s="1"/>
  <c r="N489" i="11" a="1"/>
  <c r="N489" i="11" s="1"/>
  <c r="Q489" i="11" a="1"/>
  <c r="Q489" i="11" s="1"/>
  <c r="AB489" i="11" a="1"/>
  <c r="AB489" i="11" s="1"/>
  <c r="O489" i="11" a="1"/>
  <c r="O489" i="11" s="1"/>
  <c r="P489" i="11" a="1"/>
  <c r="P489" i="11" s="1"/>
  <c r="W941" i="11" a="1"/>
  <c r="W941" i="11" s="1"/>
  <c r="X941" i="11" s="1"/>
  <c r="K941" i="11" a="1"/>
  <c r="K941" i="11" s="1"/>
  <c r="I941" i="11" a="1"/>
  <c r="I941" i="11" s="1"/>
  <c r="V941" i="11" s="1"/>
  <c r="J941" i="11" a="1"/>
  <c r="J941" i="11" s="1"/>
  <c r="M941" i="11" a="1"/>
  <c r="M941" i="11" s="1"/>
  <c r="D941" i="11" a="1"/>
  <c r="D941" i="11" s="1"/>
  <c r="E941" i="11" a="1"/>
  <c r="E941" i="11" s="1"/>
  <c r="R941" i="11" a="1"/>
  <c r="R941" i="11" s="1"/>
  <c r="Q941" i="11" a="1"/>
  <c r="Q941" i="11" s="1"/>
  <c r="O941" i="11" a="1"/>
  <c r="O941" i="11" s="1"/>
  <c r="L941" i="11" a="1"/>
  <c r="L941" i="11" s="1"/>
  <c r="N941" i="11" a="1"/>
  <c r="N941" i="11" s="1"/>
  <c r="AB941" i="11" a="1"/>
  <c r="AB941" i="11" s="1"/>
  <c r="S941" i="11" a="1"/>
  <c r="S941" i="11" s="1"/>
  <c r="P941" i="11" a="1"/>
  <c r="P941" i="11" s="1"/>
  <c r="AB55" i="11" a="1"/>
  <c r="AB55" i="11" s="1"/>
  <c r="W55" i="11" a="1"/>
  <c r="W55" i="11" s="1"/>
  <c r="X55" i="11" s="1"/>
  <c r="AA56" i="11" a="1"/>
  <c r="AA56" i="11" s="1"/>
  <c r="K55" i="11" a="1"/>
  <c r="K55" i="11" s="1"/>
  <c r="I55" i="11" a="1"/>
  <c r="I55" i="11" s="1"/>
  <c r="V55" i="11" s="1"/>
  <c r="J55" i="11" a="1"/>
  <c r="J55" i="11" s="1"/>
  <c r="M55" i="11" a="1"/>
  <c r="M55" i="11" s="1"/>
  <c r="D55" i="11" a="1"/>
  <c r="D55" i="11" s="1"/>
  <c r="E55" i="11" a="1"/>
  <c r="E55" i="11" s="1"/>
  <c r="R55" i="11" a="1"/>
  <c r="R55" i="11" s="1"/>
  <c r="P55" i="11" a="1"/>
  <c r="P55" i="11" s="1"/>
  <c r="Q55" i="11" a="1"/>
  <c r="Q55" i="11" s="1"/>
  <c r="L55" i="11" a="1"/>
  <c r="L55" i="11" s="1"/>
  <c r="N55" i="11" a="1"/>
  <c r="N55" i="11" s="1"/>
  <c r="O55" i="11" a="1"/>
  <c r="O55" i="11" s="1"/>
  <c r="S55" i="11" a="1"/>
  <c r="S55" i="11" s="1"/>
  <c r="AB343" i="11" a="1"/>
  <c r="AB343" i="11" s="1"/>
  <c r="W343" i="11" a="1"/>
  <c r="W343" i="11" s="1"/>
  <c r="X343" i="11" s="1"/>
  <c r="K343" i="11" a="1"/>
  <c r="K343" i="11" s="1"/>
  <c r="I343" i="11" a="1"/>
  <c r="I343" i="11" s="1"/>
  <c r="V343" i="11" s="1"/>
  <c r="J343" i="11" a="1"/>
  <c r="J343" i="11" s="1"/>
  <c r="M343" i="11" a="1"/>
  <c r="M343" i="11" s="1"/>
  <c r="D343" i="11" a="1"/>
  <c r="D343" i="11" s="1"/>
  <c r="E343" i="11" a="1"/>
  <c r="E343" i="11" s="1"/>
  <c r="R343" i="11" a="1"/>
  <c r="R343" i="11" s="1"/>
  <c r="L343" i="11" a="1"/>
  <c r="L343" i="11" s="1"/>
  <c r="P343" i="11" a="1"/>
  <c r="P343" i="11" s="1"/>
  <c r="N343" i="11" a="1"/>
  <c r="N343" i="11" s="1"/>
  <c r="Q343" i="11" a="1"/>
  <c r="Q343" i="11" s="1"/>
  <c r="O343" i="11" a="1"/>
  <c r="O343" i="11" s="1"/>
  <c r="S343" i="11" a="1"/>
  <c r="S343" i="11" s="1"/>
  <c r="W555" i="11" a="1"/>
  <c r="W555" i="11" s="1"/>
  <c r="X555" i="11" s="1"/>
  <c r="K555" i="11" a="1"/>
  <c r="K555" i="11" s="1"/>
  <c r="I555" i="11" a="1"/>
  <c r="I555" i="11" s="1"/>
  <c r="V555" i="11" s="1"/>
  <c r="J555" i="11" a="1"/>
  <c r="J555" i="11" s="1"/>
  <c r="M555" i="11" a="1"/>
  <c r="M555" i="11" s="1"/>
  <c r="D555" i="11" a="1"/>
  <c r="D555" i="11" s="1"/>
  <c r="E555" i="11" a="1"/>
  <c r="E555" i="11" s="1"/>
  <c r="R555" i="11" a="1"/>
  <c r="R555" i="11" s="1"/>
  <c r="P555" i="11" a="1"/>
  <c r="P555" i="11" s="1"/>
  <c r="L555" i="11" a="1"/>
  <c r="L555" i="11" s="1"/>
  <c r="O555" i="11" a="1"/>
  <c r="O555" i="11" s="1"/>
  <c r="S555" i="11" a="1"/>
  <c r="S555" i="11" s="1"/>
  <c r="N555" i="11" a="1"/>
  <c r="N555" i="11" s="1"/>
  <c r="AB555" i="11" a="1"/>
  <c r="AB555" i="11" s="1"/>
  <c r="Q555" i="11" a="1"/>
  <c r="Q555" i="11" s="1"/>
  <c r="W807" i="11" a="1"/>
  <c r="W807" i="11" s="1"/>
  <c r="X807" i="11" s="1"/>
  <c r="K807" i="11" a="1"/>
  <c r="K807" i="11" s="1"/>
  <c r="I807" i="11" a="1"/>
  <c r="I807" i="11" s="1"/>
  <c r="V807" i="11" s="1"/>
  <c r="J807" i="11" a="1"/>
  <c r="J807" i="11" s="1"/>
  <c r="M807" i="11" a="1"/>
  <c r="M807" i="11" s="1"/>
  <c r="D807" i="11" a="1"/>
  <c r="D807" i="11" s="1"/>
  <c r="E807" i="11" a="1"/>
  <c r="E807" i="11" s="1"/>
  <c r="R807" i="11" a="1"/>
  <c r="R807" i="11" s="1"/>
  <c r="P807" i="11" a="1"/>
  <c r="P807" i="11" s="1"/>
  <c r="S807" i="11" a="1"/>
  <c r="S807" i="11" s="1"/>
  <c r="L807" i="11" a="1"/>
  <c r="L807" i="11" s="1"/>
  <c r="O807" i="11" a="1"/>
  <c r="O807" i="11" s="1"/>
  <c r="Q807" i="11" a="1"/>
  <c r="Q807" i="11" s="1"/>
  <c r="AB807" i="11" a="1"/>
  <c r="AB807" i="11" s="1"/>
  <c r="N807" i="11" a="1"/>
  <c r="N807" i="11" s="1"/>
  <c r="W494" i="11" a="1"/>
  <c r="W494" i="11" s="1"/>
  <c r="X494" i="11" s="1"/>
  <c r="K494" i="11" a="1"/>
  <c r="K494" i="11" s="1"/>
  <c r="I494" i="11" a="1"/>
  <c r="I494" i="11" s="1"/>
  <c r="V494" i="11" s="1"/>
  <c r="J494" i="11" a="1"/>
  <c r="J494" i="11" s="1"/>
  <c r="M494" i="11" a="1"/>
  <c r="M494" i="11" s="1"/>
  <c r="D494" i="11" a="1"/>
  <c r="D494" i="11" s="1"/>
  <c r="E494" i="11" a="1"/>
  <c r="E494" i="11" s="1"/>
  <c r="R494" i="11" a="1"/>
  <c r="R494" i="11" s="1"/>
  <c r="S494" i="11" a="1"/>
  <c r="S494" i="11" s="1"/>
  <c r="O494" i="11" a="1"/>
  <c r="O494" i="11" s="1"/>
  <c r="N494" i="11" a="1"/>
  <c r="N494" i="11" s="1"/>
  <c r="P494" i="11" a="1"/>
  <c r="P494" i="11" s="1"/>
  <c r="AB494" i="11" a="1"/>
  <c r="AB494" i="11" s="1"/>
  <c r="L494" i="11" a="1"/>
  <c r="L494" i="11" s="1"/>
  <c r="Q494" i="11" a="1"/>
  <c r="Q494" i="11" s="1"/>
  <c r="W824" i="11" a="1"/>
  <c r="W824" i="11" s="1"/>
  <c r="X824" i="11" s="1"/>
  <c r="K824" i="11" a="1"/>
  <c r="K824" i="11" s="1"/>
  <c r="I824" i="11" a="1"/>
  <c r="I824" i="11" s="1"/>
  <c r="V824" i="11" s="1"/>
  <c r="M824" i="11" a="1"/>
  <c r="M824" i="11" s="1"/>
  <c r="J824" i="11" a="1"/>
  <c r="J824" i="11" s="1"/>
  <c r="D824" i="11" a="1"/>
  <c r="D824" i="11" s="1"/>
  <c r="E824" i="11" a="1"/>
  <c r="E824" i="11" s="1"/>
  <c r="R824" i="11" a="1"/>
  <c r="R824" i="11" s="1"/>
  <c r="Q824" i="11" a="1"/>
  <c r="Q824" i="11" s="1"/>
  <c r="O824" i="11" a="1"/>
  <c r="O824" i="11" s="1"/>
  <c r="AB824" i="11" a="1"/>
  <c r="AB824" i="11" s="1"/>
  <c r="N824" i="11" a="1"/>
  <c r="N824" i="11" s="1"/>
  <c r="L824" i="11" a="1"/>
  <c r="L824" i="11" s="1"/>
  <c r="P824" i="11" a="1"/>
  <c r="P824" i="11" s="1"/>
  <c r="S824" i="11" a="1"/>
  <c r="S824" i="11" s="1"/>
  <c r="AB262" i="11" a="1"/>
  <c r="AB262" i="11" s="1"/>
  <c r="W262" i="11" a="1"/>
  <c r="W262" i="11" s="1"/>
  <c r="X262" i="11" s="1"/>
  <c r="K262" i="11" a="1"/>
  <c r="K262" i="11" s="1"/>
  <c r="I262" i="11" a="1"/>
  <c r="I262" i="11" s="1"/>
  <c r="V262" i="11" s="1"/>
  <c r="J262" i="11" a="1"/>
  <c r="J262" i="11" s="1"/>
  <c r="M262" i="11" a="1"/>
  <c r="M262" i="11" s="1"/>
  <c r="D262" i="11" a="1"/>
  <c r="D262" i="11" s="1"/>
  <c r="E262" i="11" a="1"/>
  <c r="E262" i="11" s="1"/>
  <c r="R262" i="11" a="1"/>
  <c r="R262" i="11" s="1"/>
  <c r="O262" i="11" a="1"/>
  <c r="O262" i="11" s="1"/>
  <c r="N262" i="11" a="1"/>
  <c r="N262" i="11" s="1"/>
  <c r="P262" i="11" a="1"/>
  <c r="P262" i="11" s="1"/>
  <c r="S262" i="11" a="1"/>
  <c r="S262" i="11" s="1"/>
  <c r="L262" i="11" a="1"/>
  <c r="L262" i="11" s="1"/>
  <c r="Q262" i="11" a="1"/>
  <c r="Q262" i="11" s="1"/>
  <c r="AB445" i="11" a="1"/>
  <c r="AB445" i="11" s="1"/>
  <c r="W445" i="11" a="1"/>
  <c r="W445" i="11" s="1"/>
  <c r="X445" i="11" s="1"/>
  <c r="K445" i="11" a="1"/>
  <c r="K445" i="11" s="1"/>
  <c r="I445" i="11" a="1"/>
  <c r="I445" i="11" s="1"/>
  <c r="V445" i="11" s="1"/>
  <c r="J445" i="11" a="1"/>
  <c r="J445" i="11" s="1"/>
  <c r="M445" i="11" a="1"/>
  <c r="M445" i="11" s="1"/>
  <c r="D445" i="11" a="1"/>
  <c r="D445" i="11" s="1"/>
  <c r="E445" i="11" a="1"/>
  <c r="E445" i="11" s="1"/>
  <c r="R445" i="11" a="1"/>
  <c r="R445" i="11" s="1"/>
  <c r="P445" i="11" a="1"/>
  <c r="P445" i="11" s="1"/>
  <c r="Q445" i="11" a="1"/>
  <c r="Q445" i="11" s="1"/>
  <c r="O445" i="11" a="1"/>
  <c r="O445" i="11" s="1"/>
  <c r="S445" i="11" a="1"/>
  <c r="S445" i="11" s="1"/>
  <c r="N445" i="11" a="1"/>
  <c r="N445" i="11" s="1"/>
  <c r="L445" i="11" a="1"/>
  <c r="L445" i="11" s="1"/>
  <c r="AB177" i="11" a="1"/>
  <c r="AB177" i="11" s="1"/>
  <c r="W177" i="11" a="1"/>
  <c r="W177" i="11" s="1"/>
  <c r="X177" i="11" s="1"/>
  <c r="K177" i="11" a="1"/>
  <c r="K177" i="11" s="1"/>
  <c r="I177" i="11" a="1"/>
  <c r="I177" i="11" s="1"/>
  <c r="V177" i="11" s="1"/>
  <c r="M177" i="11" a="1"/>
  <c r="M177" i="11" s="1"/>
  <c r="J177" i="11" a="1"/>
  <c r="J177" i="11" s="1"/>
  <c r="D177" i="11" a="1"/>
  <c r="D177" i="11" s="1"/>
  <c r="E177" i="11" a="1"/>
  <c r="E177" i="11" s="1"/>
  <c r="R177" i="11" a="1"/>
  <c r="R177" i="11" s="1"/>
  <c r="P177" i="11" a="1"/>
  <c r="P177" i="11" s="1"/>
  <c r="Q177" i="11" a="1"/>
  <c r="Q177" i="11" s="1"/>
  <c r="O177" i="11" a="1"/>
  <c r="O177" i="11" s="1"/>
  <c r="N177" i="11" a="1"/>
  <c r="N177" i="11" s="1"/>
  <c r="L177" i="11" a="1"/>
  <c r="L177" i="11" s="1"/>
  <c r="S177" i="11" a="1"/>
  <c r="S177" i="11" s="1"/>
  <c r="W662" i="11" a="1"/>
  <c r="W662" i="11" s="1"/>
  <c r="X662" i="11" s="1"/>
  <c r="K662" i="11" a="1"/>
  <c r="K662" i="11" s="1"/>
  <c r="I662" i="11" a="1"/>
  <c r="I662" i="11" s="1"/>
  <c r="V662" i="11" s="1"/>
  <c r="J662" i="11" a="1"/>
  <c r="J662" i="11" s="1"/>
  <c r="M662" i="11" a="1"/>
  <c r="M662" i="11" s="1"/>
  <c r="D662" i="11" a="1"/>
  <c r="D662" i="11" s="1"/>
  <c r="E662" i="11" a="1"/>
  <c r="E662" i="11" s="1"/>
  <c r="R662" i="11" a="1"/>
  <c r="R662" i="11" s="1"/>
  <c r="O662" i="11" a="1"/>
  <c r="O662" i="11" s="1"/>
  <c r="N662" i="11" a="1"/>
  <c r="N662" i="11" s="1"/>
  <c r="AB662" i="11" a="1"/>
  <c r="AB662" i="11" s="1"/>
  <c r="P662" i="11" a="1"/>
  <c r="P662" i="11" s="1"/>
  <c r="L662" i="11" a="1"/>
  <c r="L662" i="11" s="1"/>
  <c r="S662" i="11" a="1"/>
  <c r="S662" i="11" s="1"/>
  <c r="Q662" i="11" a="1"/>
  <c r="Q662" i="11" s="1"/>
  <c r="W961" i="11" a="1"/>
  <c r="W961" i="11" s="1"/>
  <c r="X961" i="11" s="1"/>
  <c r="K961" i="11" a="1"/>
  <c r="K961" i="11" s="1"/>
  <c r="I961" i="11" a="1"/>
  <c r="I961" i="11" s="1"/>
  <c r="V961" i="11" s="1"/>
  <c r="J961" i="11" a="1"/>
  <c r="J961" i="11" s="1"/>
  <c r="M961" i="11" a="1"/>
  <c r="M961" i="11" s="1"/>
  <c r="D961" i="11" a="1"/>
  <c r="D961" i="11" s="1"/>
  <c r="E961" i="11" a="1"/>
  <c r="E961" i="11" s="1"/>
  <c r="R961" i="11" a="1"/>
  <c r="R961" i="11" s="1"/>
  <c r="P961" i="11" a="1"/>
  <c r="P961" i="11" s="1"/>
  <c r="O961" i="11" a="1"/>
  <c r="O961" i="11" s="1"/>
  <c r="N961" i="11" a="1"/>
  <c r="N961" i="11" s="1"/>
  <c r="AB961" i="11" a="1"/>
  <c r="AB961" i="11" s="1"/>
  <c r="L961" i="11" a="1"/>
  <c r="L961" i="11" s="1"/>
  <c r="S961" i="11" a="1"/>
  <c r="S961" i="11" s="1"/>
  <c r="Q961" i="11" a="1"/>
  <c r="Q961" i="11" s="1"/>
  <c r="W779" i="11" a="1"/>
  <c r="W779" i="11" s="1"/>
  <c r="X779" i="11" s="1"/>
  <c r="K779" i="11" a="1"/>
  <c r="K779" i="11" s="1"/>
  <c r="I779" i="11" a="1"/>
  <c r="I779" i="11" s="1"/>
  <c r="V779" i="11" s="1"/>
  <c r="J779" i="11" a="1"/>
  <c r="J779" i="11" s="1"/>
  <c r="M779" i="11" a="1"/>
  <c r="M779" i="11" s="1"/>
  <c r="D779" i="11" a="1"/>
  <c r="D779" i="11" s="1"/>
  <c r="E779" i="11" a="1"/>
  <c r="E779" i="11" s="1"/>
  <c r="R779" i="11" a="1"/>
  <c r="R779" i="11" s="1"/>
  <c r="Q779" i="11" a="1"/>
  <c r="Q779" i="11" s="1"/>
  <c r="N779" i="11" a="1"/>
  <c r="N779" i="11" s="1"/>
  <c r="O779" i="11" a="1"/>
  <c r="O779" i="11" s="1"/>
  <c r="L779" i="11" a="1"/>
  <c r="L779" i="11" s="1"/>
  <c r="P779" i="11" a="1"/>
  <c r="P779" i="11" s="1"/>
  <c r="AB779" i="11" a="1"/>
  <c r="AB779" i="11" s="1"/>
  <c r="S779" i="11" a="1"/>
  <c r="S779" i="11" s="1"/>
  <c r="W486" i="11" a="1"/>
  <c r="W486" i="11" s="1"/>
  <c r="X486" i="11" s="1"/>
  <c r="K486" i="11" a="1"/>
  <c r="K486" i="11" s="1"/>
  <c r="I486" i="11" a="1"/>
  <c r="I486" i="11" s="1"/>
  <c r="V486" i="11" s="1"/>
  <c r="J486" i="11" a="1"/>
  <c r="J486" i="11" s="1"/>
  <c r="M486" i="11" a="1"/>
  <c r="M486" i="11" s="1"/>
  <c r="D486" i="11" a="1"/>
  <c r="D486" i="11" s="1"/>
  <c r="E486" i="11" a="1"/>
  <c r="E486" i="11" s="1"/>
  <c r="R486" i="11" a="1"/>
  <c r="R486" i="11" s="1"/>
  <c r="S486" i="11" a="1"/>
  <c r="S486" i="11" s="1"/>
  <c r="O486" i="11" a="1"/>
  <c r="O486" i="11" s="1"/>
  <c r="N486" i="11" a="1"/>
  <c r="N486" i="11" s="1"/>
  <c r="P486" i="11" a="1"/>
  <c r="P486" i="11" s="1"/>
  <c r="Q486" i="11" a="1"/>
  <c r="Q486" i="11" s="1"/>
  <c r="L486" i="11" a="1"/>
  <c r="L486" i="11" s="1"/>
  <c r="AB486" i="11" a="1"/>
  <c r="AB486" i="11" s="1"/>
  <c r="AA153" i="11" a="1"/>
  <c r="AA153" i="11" s="1"/>
  <c r="W152" i="11" a="1"/>
  <c r="W152" i="11" s="1"/>
  <c r="X152" i="11" s="1"/>
  <c r="K152" i="11" a="1"/>
  <c r="K152" i="11" s="1"/>
  <c r="I152" i="11" a="1"/>
  <c r="I152" i="11" s="1"/>
  <c r="V152" i="11" s="1"/>
  <c r="J152" i="11" a="1"/>
  <c r="J152" i="11" s="1"/>
  <c r="M152" i="11" a="1"/>
  <c r="M152" i="11" s="1"/>
  <c r="D152" i="11" a="1"/>
  <c r="D152" i="11" s="1"/>
  <c r="E152" i="11" a="1"/>
  <c r="E152" i="11" s="1"/>
  <c r="R152" i="11" a="1"/>
  <c r="R152" i="11" s="1"/>
  <c r="L152" i="11" a="1"/>
  <c r="L152" i="11" s="1"/>
  <c r="N152" i="11" a="1"/>
  <c r="N152" i="11" s="1"/>
  <c r="O152" i="11" a="1"/>
  <c r="O152" i="11" s="1"/>
  <c r="P152" i="11" a="1"/>
  <c r="P152" i="11" s="1"/>
  <c r="AB152" i="11" a="1"/>
  <c r="AB152" i="11" s="1"/>
  <c r="S152" i="11" a="1"/>
  <c r="S152" i="11" s="1"/>
  <c r="Q152" i="11" a="1"/>
  <c r="Q152" i="11" s="1"/>
  <c r="W841" i="11" a="1"/>
  <c r="W841" i="11" s="1"/>
  <c r="X841" i="11" s="1"/>
  <c r="K841" i="11" a="1"/>
  <c r="K841" i="11" s="1"/>
  <c r="I841" i="11" a="1"/>
  <c r="I841" i="11" s="1"/>
  <c r="V841" i="11" s="1"/>
  <c r="J841" i="11" a="1"/>
  <c r="J841" i="11" s="1"/>
  <c r="M841" i="11" a="1"/>
  <c r="M841" i="11" s="1"/>
  <c r="D841" i="11" a="1"/>
  <c r="D841" i="11" s="1"/>
  <c r="E841" i="11" a="1"/>
  <c r="E841" i="11" s="1"/>
  <c r="R841" i="11" a="1"/>
  <c r="R841" i="11" s="1"/>
  <c r="AB841" i="11" a="1"/>
  <c r="AB841" i="11" s="1"/>
  <c r="S841" i="11" a="1"/>
  <c r="S841" i="11" s="1"/>
  <c r="N841" i="11" a="1"/>
  <c r="N841" i="11" s="1"/>
  <c r="L841" i="11" a="1"/>
  <c r="L841" i="11" s="1"/>
  <c r="P841" i="11" a="1"/>
  <c r="P841" i="11" s="1"/>
  <c r="O841" i="11" a="1"/>
  <c r="O841" i="11" s="1"/>
  <c r="Q841" i="11" a="1"/>
  <c r="Q841" i="11" s="1"/>
  <c r="W784" i="11" a="1"/>
  <c r="W784" i="11" s="1"/>
  <c r="X784" i="11" s="1"/>
  <c r="K784" i="11" a="1"/>
  <c r="K784" i="11" s="1"/>
  <c r="I784" i="11" a="1"/>
  <c r="I784" i="11" s="1"/>
  <c r="V784" i="11" s="1"/>
  <c r="J784" i="11" a="1"/>
  <c r="J784" i="11" s="1"/>
  <c r="M784" i="11" a="1"/>
  <c r="M784" i="11" s="1"/>
  <c r="D784" i="11" a="1"/>
  <c r="D784" i="11" s="1"/>
  <c r="E784" i="11" a="1"/>
  <c r="E784" i="11" s="1"/>
  <c r="R784" i="11" a="1"/>
  <c r="R784" i="11" s="1"/>
  <c r="L784" i="11" a="1"/>
  <c r="L784" i="11" s="1"/>
  <c r="AB784" i="11" a="1"/>
  <c r="AB784" i="11" s="1"/>
  <c r="P784" i="11" a="1"/>
  <c r="P784" i="11" s="1"/>
  <c r="O784" i="11" a="1"/>
  <c r="O784" i="11" s="1"/>
  <c r="S784" i="11" a="1"/>
  <c r="S784" i="11" s="1"/>
  <c r="N784" i="11" a="1"/>
  <c r="N784" i="11" s="1"/>
  <c r="Q784" i="11" a="1"/>
  <c r="Q784" i="11" s="1"/>
  <c r="W497" i="11" a="1"/>
  <c r="W497" i="11" s="1"/>
  <c r="X497" i="11" s="1"/>
  <c r="K497" i="11" a="1"/>
  <c r="K497" i="11" s="1"/>
  <c r="I497" i="11" a="1"/>
  <c r="I497" i="11" s="1"/>
  <c r="V497" i="11" s="1"/>
  <c r="J497" i="11" a="1"/>
  <c r="J497" i="11" s="1"/>
  <c r="M497" i="11" a="1"/>
  <c r="M497" i="11" s="1"/>
  <c r="D497" i="11" a="1"/>
  <c r="D497" i="11" s="1"/>
  <c r="E497" i="11" a="1"/>
  <c r="E497" i="11" s="1"/>
  <c r="R497" i="11" a="1"/>
  <c r="R497" i="11" s="1"/>
  <c r="P497" i="11" a="1"/>
  <c r="P497" i="11" s="1"/>
  <c r="O497" i="11" a="1"/>
  <c r="O497" i="11" s="1"/>
  <c r="Q497" i="11" a="1"/>
  <c r="Q497" i="11" s="1"/>
  <c r="S497" i="11" a="1"/>
  <c r="S497" i="11" s="1"/>
  <c r="N497" i="11" a="1"/>
  <c r="N497" i="11" s="1"/>
  <c r="AB497" i="11" a="1"/>
  <c r="AB497" i="11" s="1"/>
  <c r="L497" i="11" a="1"/>
  <c r="L497" i="11" s="1"/>
  <c r="W689" i="11" a="1"/>
  <c r="W689" i="11" s="1"/>
  <c r="X689" i="11" s="1"/>
  <c r="K689" i="11" a="1"/>
  <c r="K689" i="11" s="1"/>
  <c r="I689" i="11" a="1"/>
  <c r="I689" i="11" s="1"/>
  <c r="V689" i="11" s="1"/>
  <c r="J689" i="11" a="1"/>
  <c r="J689" i="11" s="1"/>
  <c r="M689" i="11" a="1"/>
  <c r="M689" i="11" s="1"/>
  <c r="D689" i="11" a="1"/>
  <c r="D689" i="11" s="1"/>
  <c r="E689" i="11" a="1"/>
  <c r="E689" i="11" s="1"/>
  <c r="R689" i="11" a="1"/>
  <c r="R689" i="11" s="1"/>
  <c r="P689" i="11" a="1"/>
  <c r="P689" i="11" s="1"/>
  <c r="O689" i="11" a="1"/>
  <c r="O689" i="11" s="1"/>
  <c r="N689" i="11" a="1"/>
  <c r="N689" i="11" s="1"/>
  <c r="Q689" i="11" a="1"/>
  <c r="Q689" i="11" s="1"/>
  <c r="L689" i="11" a="1"/>
  <c r="L689" i="11" s="1"/>
  <c r="S689" i="11" a="1"/>
  <c r="S689" i="11" s="1"/>
  <c r="AB689" i="11" a="1"/>
  <c r="AB689" i="11" s="1"/>
  <c r="W944" i="11" a="1"/>
  <c r="W944" i="11" s="1"/>
  <c r="X944" i="11" s="1"/>
  <c r="K944" i="11" a="1"/>
  <c r="K944" i="11" s="1"/>
  <c r="I944" i="11" a="1"/>
  <c r="I944" i="11" s="1"/>
  <c r="V944" i="11" s="1"/>
  <c r="J944" i="11" a="1"/>
  <c r="J944" i="11" s="1"/>
  <c r="M944" i="11" a="1"/>
  <c r="M944" i="11" s="1"/>
  <c r="D944" i="11" a="1"/>
  <c r="D944" i="11" s="1"/>
  <c r="E944" i="11" a="1"/>
  <c r="E944" i="11" s="1"/>
  <c r="R944" i="11" a="1"/>
  <c r="R944" i="11" s="1"/>
  <c r="O944" i="11" a="1"/>
  <c r="O944" i="11" s="1"/>
  <c r="S944" i="11" a="1"/>
  <c r="S944" i="11" s="1"/>
  <c r="L944" i="11" a="1"/>
  <c r="L944" i="11" s="1"/>
  <c r="N944" i="11" a="1"/>
  <c r="N944" i="11" s="1"/>
  <c r="AB944" i="11" a="1"/>
  <c r="AB944" i="11" s="1"/>
  <c r="Q944" i="11" a="1"/>
  <c r="Q944" i="11" s="1"/>
  <c r="P944" i="11" a="1"/>
  <c r="P944" i="11" s="1"/>
  <c r="AA49" i="11" a="1"/>
  <c r="AA49" i="11" s="1"/>
  <c r="W48" i="11" a="1"/>
  <c r="W48" i="11" s="1"/>
  <c r="X48" i="11" s="1"/>
  <c r="K48" i="11" a="1"/>
  <c r="K48" i="11" s="1"/>
  <c r="I48" i="11" a="1"/>
  <c r="I48" i="11" s="1"/>
  <c r="V48" i="11" s="1"/>
  <c r="J48" i="11" a="1"/>
  <c r="J48" i="11" s="1"/>
  <c r="M48" i="11" a="1"/>
  <c r="M48" i="11" s="1"/>
  <c r="D48" i="11" a="1"/>
  <c r="D48" i="11" s="1"/>
  <c r="E48" i="11" a="1"/>
  <c r="E48" i="11" s="1"/>
  <c r="R48" i="11" a="1"/>
  <c r="R48" i="11" s="1"/>
  <c r="O48" i="11" a="1"/>
  <c r="O48" i="11" s="1"/>
  <c r="L48" i="11" a="1"/>
  <c r="L48" i="11" s="1"/>
  <c r="Q48" i="11" a="1"/>
  <c r="Q48" i="11" s="1"/>
  <c r="S48" i="11" a="1"/>
  <c r="S48" i="11" s="1"/>
  <c r="P48" i="11" a="1"/>
  <c r="P48" i="11" s="1"/>
  <c r="N48" i="11" a="1"/>
  <c r="N48" i="11" s="1"/>
  <c r="AB48" i="11" a="1"/>
  <c r="AB48" i="11" s="1"/>
  <c r="W637" i="11" a="1"/>
  <c r="W637" i="11" s="1"/>
  <c r="X637" i="11" s="1"/>
  <c r="K637" i="11" a="1"/>
  <c r="K637" i="11" s="1"/>
  <c r="I637" i="11" a="1"/>
  <c r="I637" i="11" s="1"/>
  <c r="V637" i="11" s="1"/>
  <c r="J637" i="11" a="1"/>
  <c r="J637" i="11" s="1"/>
  <c r="M637" i="11" a="1"/>
  <c r="M637" i="11" s="1"/>
  <c r="D637" i="11" a="1"/>
  <c r="D637" i="11" s="1"/>
  <c r="E637" i="11" a="1"/>
  <c r="E637" i="11" s="1"/>
  <c r="R637" i="11" a="1"/>
  <c r="R637" i="11" s="1"/>
  <c r="AB637" i="11" a="1"/>
  <c r="AB637" i="11" s="1"/>
  <c r="N637" i="11" a="1"/>
  <c r="N637" i="11" s="1"/>
  <c r="S637" i="11" a="1"/>
  <c r="S637" i="11" s="1"/>
  <c r="L637" i="11" a="1"/>
  <c r="L637" i="11" s="1"/>
  <c r="Q637" i="11" a="1"/>
  <c r="Q637" i="11" s="1"/>
  <c r="P637" i="11" a="1"/>
  <c r="P637" i="11" s="1"/>
  <c r="O637" i="11" a="1"/>
  <c r="O637" i="11" s="1"/>
  <c r="W588" i="11" a="1"/>
  <c r="W588" i="11" s="1"/>
  <c r="X588" i="11" s="1"/>
  <c r="K588" i="11" a="1"/>
  <c r="K588" i="11" s="1"/>
  <c r="I588" i="11" a="1"/>
  <c r="I588" i="11" s="1"/>
  <c r="V588" i="11" s="1"/>
  <c r="J588" i="11" a="1"/>
  <c r="J588" i="11" s="1"/>
  <c r="M588" i="11" a="1"/>
  <c r="M588" i="11" s="1"/>
  <c r="D588" i="11" a="1"/>
  <c r="D588" i="11" s="1"/>
  <c r="E588" i="11" a="1"/>
  <c r="E588" i="11" s="1"/>
  <c r="R588" i="11" a="1"/>
  <c r="R588" i="11" s="1"/>
  <c r="S588" i="11" a="1"/>
  <c r="S588" i="11" s="1"/>
  <c r="AB588" i="11" a="1"/>
  <c r="AB588" i="11" s="1"/>
  <c r="Q588" i="11" a="1"/>
  <c r="Q588" i="11" s="1"/>
  <c r="N588" i="11" a="1"/>
  <c r="N588" i="11" s="1"/>
  <c r="O588" i="11" a="1"/>
  <c r="O588" i="11" s="1"/>
  <c r="P588" i="11" a="1"/>
  <c r="P588" i="11" s="1"/>
  <c r="L588" i="11" a="1"/>
  <c r="L588" i="11" s="1"/>
  <c r="AA331" i="11" a="1"/>
  <c r="AA331" i="11" s="1"/>
  <c r="AA332" i="11" s="1" a="1"/>
  <c r="AA332" i="11" s="1"/>
  <c r="W330" i="11" a="1"/>
  <c r="W330" i="11" s="1"/>
  <c r="X330" i="11" s="1"/>
  <c r="K330" i="11" a="1"/>
  <c r="K330" i="11" s="1"/>
  <c r="I330" i="11" a="1"/>
  <c r="I330" i="11" s="1"/>
  <c r="V330" i="11" s="1"/>
  <c r="J330" i="11" a="1"/>
  <c r="J330" i="11" s="1"/>
  <c r="M330" i="11" a="1"/>
  <c r="M330" i="11" s="1"/>
  <c r="D330" i="11" a="1"/>
  <c r="D330" i="11" s="1"/>
  <c r="E330" i="11" a="1"/>
  <c r="E330" i="11" s="1"/>
  <c r="R330" i="11" a="1"/>
  <c r="R330" i="11" s="1"/>
  <c r="N330" i="11" a="1"/>
  <c r="N330" i="11" s="1"/>
  <c r="O330" i="11" a="1"/>
  <c r="O330" i="11" s="1"/>
  <c r="Q330" i="11" a="1"/>
  <c r="Q330" i="11" s="1"/>
  <c r="S330" i="11" a="1"/>
  <c r="S330" i="11" s="1"/>
  <c r="P330" i="11" a="1"/>
  <c r="P330" i="11" s="1"/>
  <c r="AB330" i="11" a="1"/>
  <c r="AB330" i="11" s="1"/>
  <c r="L330" i="11" a="1"/>
  <c r="L330" i="11" s="1"/>
  <c r="AB258" i="11" a="1"/>
  <c r="AB258" i="11" s="1"/>
  <c r="W258" i="11" a="1"/>
  <c r="W258" i="11" s="1"/>
  <c r="X258" i="11" s="1"/>
  <c r="K258" i="11" a="1"/>
  <c r="K258" i="11" s="1"/>
  <c r="I258" i="11" a="1"/>
  <c r="I258" i="11" s="1"/>
  <c r="V258" i="11" s="1"/>
  <c r="J258" i="11" a="1"/>
  <c r="J258" i="11" s="1"/>
  <c r="M258" i="11" a="1"/>
  <c r="M258" i="11" s="1"/>
  <c r="D258" i="11" a="1"/>
  <c r="D258" i="11" s="1"/>
  <c r="E258" i="11" a="1"/>
  <c r="E258" i="11" s="1"/>
  <c r="R258" i="11" a="1"/>
  <c r="R258" i="11" s="1"/>
  <c r="N258" i="11" a="1"/>
  <c r="N258" i="11" s="1"/>
  <c r="O258" i="11" a="1"/>
  <c r="O258" i="11" s="1"/>
  <c r="P258" i="11" a="1"/>
  <c r="P258" i="11" s="1"/>
  <c r="Q258" i="11" a="1"/>
  <c r="Q258" i="11" s="1"/>
  <c r="L258" i="11" a="1"/>
  <c r="L258" i="11" s="1"/>
  <c r="S258" i="11" a="1"/>
  <c r="S258" i="11" s="1"/>
  <c r="K11" i="11" a="1"/>
  <c r="K11" i="11" s="1"/>
  <c r="AB11" i="11" a="1"/>
  <c r="AB11" i="11" s="1"/>
  <c r="W11" i="11" a="1"/>
  <c r="W11" i="11" s="1"/>
  <c r="X11" i="11" s="1"/>
  <c r="AA11" i="11" a="1"/>
  <c r="AA11" i="11" s="1"/>
  <c r="AA12" i="11" s="1" a="1"/>
  <c r="AA12" i="11" s="1"/>
  <c r="I11" i="11" a="1"/>
  <c r="I11" i="11" s="1"/>
  <c r="M11" i="11" a="1"/>
  <c r="M11" i="11" s="1"/>
  <c r="J11" i="11" a="1"/>
  <c r="J11" i="11" s="1"/>
  <c r="D11" i="11" a="1"/>
  <c r="D11" i="11" s="1"/>
  <c r="E11" i="11" a="1"/>
  <c r="E11" i="11" s="1"/>
  <c r="R11" i="11" a="1"/>
  <c r="R11" i="11" s="1"/>
  <c r="Q11" i="11" a="1"/>
  <c r="Q11" i="11" s="1"/>
  <c r="L11" i="11" a="1"/>
  <c r="L11" i="11" s="1"/>
  <c r="O11" i="11" a="1"/>
  <c r="O11" i="11" s="1"/>
  <c r="P11" i="11" a="1"/>
  <c r="P11" i="11" s="1"/>
  <c r="N11" i="11" a="1"/>
  <c r="N11" i="11" s="1"/>
  <c r="S11" i="11" a="1"/>
  <c r="S11" i="11" s="1"/>
  <c r="AB19" i="11" a="1"/>
  <c r="AB19" i="11" s="1"/>
  <c r="W19" i="11" a="1"/>
  <c r="W19" i="11" s="1"/>
  <c r="X19" i="11" s="1"/>
  <c r="K19" i="11" a="1"/>
  <c r="K19" i="11" s="1"/>
  <c r="I19" i="11" a="1"/>
  <c r="I19" i="11" s="1"/>
  <c r="V19" i="11" s="1"/>
  <c r="M19" i="11" a="1"/>
  <c r="M19" i="11" s="1"/>
  <c r="J19" i="11" a="1"/>
  <c r="J19" i="11" s="1"/>
  <c r="D19" i="11" a="1"/>
  <c r="D19" i="11" s="1"/>
  <c r="E19" i="11" a="1"/>
  <c r="E19" i="11" s="1"/>
  <c r="R19" i="11" a="1"/>
  <c r="R19" i="11" s="1"/>
  <c r="S19" i="11" a="1"/>
  <c r="S19" i="11" s="1"/>
  <c r="Q19" i="11" a="1"/>
  <c r="Q19" i="11" s="1"/>
  <c r="P19" i="11" a="1"/>
  <c r="P19" i="11" s="1"/>
  <c r="L19" i="11" a="1"/>
  <c r="L19" i="11" s="1"/>
  <c r="N19" i="11" a="1"/>
  <c r="N19" i="11" s="1"/>
  <c r="O19" i="11" a="1"/>
  <c r="O19" i="11" s="1"/>
  <c r="AB15" i="11" a="1"/>
  <c r="AB15" i="11" s="1"/>
  <c r="W15" i="11" a="1"/>
  <c r="W15" i="11" s="1"/>
  <c r="X15" i="11" s="1"/>
  <c r="K15" i="11" a="1"/>
  <c r="K15" i="11" s="1"/>
  <c r="I15" i="11" a="1"/>
  <c r="I15" i="11" s="1"/>
  <c r="V15" i="11" s="1"/>
  <c r="J15" i="11" a="1"/>
  <c r="J15" i="11" s="1"/>
  <c r="M15" i="11" a="1"/>
  <c r="M15" i="11" s="1"/>
  <c r="D15" i="11" a="1"/>
  <c r="D15" i="11" s="1"/>
  <c r="E15" i="11" a="1"/>
  <c r="E15" i="11" s="1"/>
  <c r="R15" i="11" a="1"/>
  <c r="R15" i="11" s="1"/>
  <c r="L15" i="11" a="1"/>
  <c r="L15" i="11" s="1"/>
  <c r="Q15" i="11" a="1"/>
  <c r="Q15" i="11" s="1"/>
  <c r="P15" i="11" a="1"/>
  <c r="P15" i="11" s="1"/>
  <c r="S15" i="11" a="1"/>
  <c r="S15" i="11" s="1"/>
  <c r="N15" i="11" a="1"/>
  <c r="N15" i="11" s="1"/>
  <c r="O15" i="11" a="1"/>
  <c r="O15" i="11" s="1"/>
  <c r="W440" i="11" a="1"/>
  <c r="W440" i="11" s="1"/>
  <c r="X440" i="11" s="1"/>
  <c r="AA441" i="11" a="1"/>
  <c r="AA441" i="11" s="1"/>
  <c r="AA442" i="11" s="1" a="1"/>
  <c r="AA442" i="11" s="1"/>
  <c r="K440" i="11" a="1"/>
  <c r="K440" i="11" s="1"/>
  <c r="I440" i="11" a="1"/>
  <c r="I440" i="11" s="1"/>
  <c r="V440" i="11" s="1"/>
  <c r="M440" i="11" a="1"/>
  <c r="M440" i="11" s="1"/>
  <c r="J440" i="11" a="1"/>
  <c r="J440" i="11" s="1"/>
  <c r="D440" i="11" a="1"/>
  <c r="D440" i="11" s="1"/>
  <c r="E440" i="11" a="1"/>
  <c r="E440" i="11" s="1"/>
  <c r="R440" i="11" a="1"/>
  <c r="R440" i="11" s="1"/>
  <c r="N440" i="11" a="1"/>
  <c r="N440" i="11" s="1"/>
  <c r="P440" i="11" a="1"/>
  <c r="P440" i="11" s="1"/>
  <c r="AB440" i="11" a="1"/>
  <c r="AB440" i="11" s="1"/>
  <c r="O440" i="11" a="1"/>
  <c r="O440" i="11" s="1"/>
  <c r="L440" i="11" a="1"/>
  <c r="L440" i="11" s="1"/>
  <c r="S440" i="11" a="1"/>
  <c r="S440" i="11" s="1"/>
  <c r="Q440" i="11" a="1"/>
  <c r="Q440" i="11" s="1"/>
  <c r="AB158" i="11" a="1"/>
  <c r="AB158" i="11" s="1"/>
  <c r="W158" i="11" a="1"/>
  <c r="W158" i="11" s="1"/>
  <c r="X158" i="11" s="1"/>
  <c r="K158" i="11" a="1"/>
  <c r="K158" i="11" s="1"/>
  <c r="I158" i="11" a="1"/>
  <c r="I158" i="11" s="1"/>
  <c r="V158" i="11" s="1"/>
  <c r="J158" i="11" a="1"/>
  <c r="J158" i="11" s="1"/>
  <c r="M158" i="11" a="1"/>
  <c r="M158" i="11" s="1"/>
  <c r="D158" i="11" a="1"/>
  <c r="D158" i="11" s="1"/>
  <c r="E158" i="11" a="1"/>
  <c r="E158" i="11" s="1"/>
  <c r="R158" i="11" a="1"/>
  <c r="R158" i="11" s="1"/>
  <c r="N158" i="11" a="1"/>
  <c r="N158" i="11" s="1"/>
  <c r="Q158" i="11" a="1"/>
  <c r="Q158" i="11" s="1"/>
  <c r="L158" i="11" a="1"/>
  <c r="L158" i="11" s="1"/>
  <c r="S158" i="11" a="1"/>
  <c r="S158" i="11" s="1"/>
  <c r="P158" i="11" a="1"/>
  <c r="P158" i="11" s="1"/>
  <c r="O158" i="11" a="1"/>
  <c r="O158" i="11" s="1"/>
  <c r="W906" i="11" a="1"/>
  <c r="W906" i="11" s="1"/>
  <c r="X906" i="11" s="1"/>
  <c r="I906" i="11" a="1"/>
  <c r="I906" i="11" s="1"/>
  <c r="V906" i="11" s="1"/>
  <c r="K906" i="11" a="1"/>
  <c r="K906" i="11" s="1"/>
  <c r="J906" i="11" a="1"/>
  <c r="J906" i="11" s="1"/>
  <c r="M906" i="11" a="1"/>
  <c r="M906" i="11" s="1"/>
  <c r="D906" i="11" a="1"/>
  <c r="D906" i="11" s="1"/>
  <c r="E906" i="11" a="1"/>
  <c r="E906" i="11" s="1"/>
  <c r="R906" i="11" a="1"/>
  <c r="R906" i="11" s="1"/>
  <c r="P906" i="11" a="1"/>
  <c r="P906" i="11" s="1"/>
  <c r="L906" i="11" a="1"/>
  <c r="L906" i="11" s="1"/>
  <c r="O906" i="11" a="1"/>
  <c r="O906" i="11" s="1"/>
  <c r="N906" i="11" a="1"/>
  <c r="N906" i="11" s="1"/>
  <c r="AB906" i="11" a="1"/>
  <c r="AB906" i="11" s="1"/>
  <c r="S906" i="11" a="1"/>
  <c r="S906" i="11" s="1"/>
  <c r="Q906" i="11" a="1"/>
  <c r="Q906" i="11" s="1"/>
  <c r="W564" i="11" a="1"/>
  <c r="W564" i="11" s="1"/>
  <c r="X564" i="11" s="1"/>
  <c r="K564" i="11" a="1"/>
  <c r="K564" i="11" s="1"/>
  <c r="I564" i="11" a="1"/>
  <c r="I564" i="11" s="1"/>
  <c r="V564" i="11" s="1"/>
  <c r="J564" i="11" a="1"/>
  <c r="J564" i="11" s="1"/>
  <c r="M564" i="11" a="1"/>
  <c r="M564" i="11" s="1"/>
  <c r="D564" i="11" a="1"/>
  <c r="D564" i="11" s="1"/>
  <c r="E564" i="11" a="1"/>
  <c r="E564" i="11" s="1"/>
  <c r="R564" i="11" a="1"/>
  <c r="R564" i="11" s="1"/>
  <c r="Q564" i="11" a="1"/>
  <c r="Q564" i="11" s="1"/>
  <c r="L564" i="11" a="1"/>
  <c r="L564" i="11" s="1"/>
  <c r="N564" i="11" a="1"/>
  <c r="N564" i="11" s="1"/>
  <c r="S564" i="11" a="1"/>
  <c r="S564" i="11" s="1"/>
  <c r="P564" i="11" a="1"/>
  <c r="P564" i="11" s="1"/>
  <c r="AB564" i="11" a="1"/>
  <c r="AB564" i="11" s="1"/>
  <c r="O564" i="11" a="1"/>
  <c r="O564" i="11" s="1"/>
  <c r="W345" i="11" a="1"/>
  <c r="W345" i="11" s="1"/>
  <c r="X345" i="11" s="1"/>
  <c r="K345" i="11" a="1"/>
  <c r="K345" i="11" s="1"/>
  <c r="I345" i="11" a="1"/>
  <c r="I345" i="11" s="1"/>
  <c r="V345" i="11" s="1"/>
  <c r="J345" i="11" a="1"/>
  <c r="J345" i="11" s="1"/>
  <c r="M345" i="11" a="1"/>
  <c r="M345" i="11" s="1"/>
  <c r="D345" i="11" a="1"/>
  <c r="D345" i="11" s="1"/>
  <c r="E345" i="11" a="1"/>
  <c r="E345" i="11" s="1"/>
  <c r="R345" i="11" a="1"/>
  <c r="R345" i="11" s="1"/>
  <c r="AB345" i="11" a="1"/>
  <c r="AB345" i="11" s="1"/>
  <c r="O345" i="11" a="1"/>
  <c r="O345" i="11" s="1"/>
  <c r="Q345" i="11" a="1"/>
  <c r="Q345" i="11" s="1"/>
  <c r="L345" i="11" a="1"/>
  <c r="L345" i="11" s="1"/>
  <c r="P345" i="11" a="1"/>
  <c r="P345" i="11" s="1"/>
  <c r="N345" i="11" a="1"/>
  <c r="N345" i="11" s="1"/>
  <c r="S345" i="11" a="1"/>
  <c r="S345" i="11" s="1"/>
  <c r="W220" i="11" a="1"/>
  <c r="W220" i="11" s="1"/>
  <c r="X220" i="11" s="1"/>
  <c r="AA221" i="11" a="1"/>
  <c r="AA221" i="11" s="1"/>
  <c r="AA222" i="11" s="1" a="1"/>
  <c r="AA222" i="11" s="1"/>
  <c r="K220" i="11" a="1"/>
  <c r="K220" i="11" s="1"/>
  <c r="I220" i="11" a="1"/>
  <c r="I220" i="11" s="1"/>
  <c r="V220" i="11" s="1"/>
  <c r="J220" i="11" a="1"/>
  <c r="J220" i="11" s="1"/>
  <c r="D220" i="11" a="1"/>
  <c r="D220" i="11" s="1"/>
  <c r="M220" i="11" a="1"/>
  <c r="M220" i="11" s="1"/>
  <c r="E220" i="11" a="1"/>
  <c r="E220" i="11" s="1"/>
  <c r="R220" i="11" a="1"/>
  <c r="R220" i="11" s="1"/>
  <c r="P220" i="11" a="1"/>
  <c r="P220" i="11" s="1"/>
  <c r="AB220" i="11" a="1"/>
  <c r="AB220" i="11" s="1"/>
  <c r="L220" i="11" a="1"/>
  <c r="L220" i="11" s="1"/>
  <c r="N220" i="11" a="1"/>
  <c r="N220" i="11" s="1"/>
  <c r="S220" i="11" a="1"/>
  <c r="S220" i="11" s="1"/>
  <c r="O220" i="11" a="1"/>
  <c r="O220" i="11" s="1"/>
  <c r="Q220" i="11" a="1"/>
  <c r="Q220" i="11" s="1"/>
  <c r="W830" i="11" a="1"/>
  <c r="W830" i="11" s="1"/>
  <c r="X830" i="11" s="1"/>
  <c r="K830" i="11" a="1"/>
  <c r="K830" i="11" s="1"/>
  <c r="I830" i="11" a="1"/>
  <c r="I830" i="11" s="1"/>
  <c r="V830" i="11" s="1"/>
  <c r="J830" i="11" a="1"/>
  <c r="J830" i="11" s="1"/>
  <c r="M830" i="11" a="1"/>
  <c r="M830" i="11" s="1"/>
  <c r="D830" i="11" a="1"/>
  <c r="D830" i="11" s="1"/>
  <c r="E830" i="11" a="1"/>
  <c r="E830" i="11" s="1"/>
  <c r="R830" i="11" a="1"/>
  <c r="R830" i="11" s="1"/>
  <c r="Q830" i="11" a="1"/>
  <c r="Q830" i="11" s="1"/>
  <c r="AB830" i="11" a="1"/>
  <c r="AB830" i="11" s="1"/>
  <c r="S830" i="11" a="1"/>
  <c r="S830" i="11" s="1"/>
  <c r="L830" i="11" a="1"/>
  <c r="L830" i="11" s="1"/>
  <c r="P830" i="11" a="1"/>
  <c r="P830" i="11" s="1"/>
  <c r="N830" i="11" a="1"/>
  <c r="N830" i="11" s="1"/>
  <c r="O830" i="11" a="1"/>
  <c r="O830" i="11" s="1"/>
  <c r="W51" i="11" a="1"/>
  <c r="W51" i="11" s="1"/>
  <c r="X51" i="11" s="1"/>
  <c r="K51" i="11" a="1"/>
  <c r="K51" i="11" s="1"/>
  <c r="I51" i="11" a="1"/>
  <c r="I51" i="11" s="1"/>
  <c r="V51" i="11" s="1"/>
  <c r="J51" i="11" a="1"/>
  <c r="J51" i="11" s="1"/>
  <c r="M51" i="11" a="1"/>
  <c r="M51" i="11" s="1"/>
  <c r="D51" i="11" a="1"/>
  <c r="D51" i="11" s="1"/>
  <c r="E51" i="11" a="1"/>
  <c r="E51" i="11" s="1"/>
  <c r="R51" i="11" a="1"/>
  <c r="R51" i="11" s="1"/>
  <c r="O51" i="11" a="1"/>
  <c r="O51" i="11" s="1"/>
  <c r="AB51" i="11" a="1"/>
  <c r="AB51" i="11" s="1"/>
  <c r="S51" i="11" a="1"/>
  <c r="S51" i="11" s="1"/>
  <c r="L51" i="11" a="1"/>
  <c r="L51" i="11" s="1"/>
  <c r="N51" i="11" a="1"/>
  <c r="N51" i="11" s="1"/>
  <c r="P51" i="11" a="1"/>
  <c r="P51" i="11" s="1"/>
  <c r="Q51" i="11" a="1"/>
  <c r="Q51" i="11" s="1"/>
  <c r="W882" i="11" a="1"/>
  <c r="W882" i="11" s="1"/>
  <c r="X882" i="11" s="1"/>
  <c r="I882" i="11" a="1"/>
  <c r="I882" i="11" s="1"/>
  <c r="V882" i="11" s="1"/>
  <c r="K882" i="11" a="1"/>
  <c r="K882" i="11" s="1"/>
  <c r="J882" i="11" a="1"/>
  <c r="J882" i="11" s="1"/>
  <c r="M882" i="11" a="1"/>
  <c r="M882" i="11" s="1"/>
  <c r="D882" i="11" a="1"/>
  <c r="D882" i="11" s="1"/>
  <c r="E882" i="11" a="1"/>
  <c r="E882" i="11" s="1"/>
  <c r="R882" i="11" a="1"/>
  <c r="R882" i="11" s="1"/>
  <c r="S882" i="11" a="1"/>
  <c r="S882" i="11" s="1"/>
  <c r="Q882" i="11" a="1"/>
  <c r="Q882" i="11" s="1"/>
  <c r="N882" i="11" a="1"/>
  <c r="N882" i="11" s="1"/>
  <c r="O882" i="11" a="1"/>
  <c r="O882" i="11" s="1"/>
  <c r="L882" i="11" a="1"/>
  <c r="L882" i="11" s="1"/>
  <c r="AB882" i="11" a="1"/>
  <c r="AB882" i="11" s="1"/>
  <c r="P882" i="11" a="1"/>
  <c r="P882" i="11" s="1"/>
  <c r="AB71" i="11" a="1"/>
  <c r="AB71" i="11" s="1"/>
  <c r="W71" i="11" a="1"/>
  <c r="W71" i="11" s="1"/>
  <c r="X71" i="11" s="1"/>
  <c r="K71" i="11" a="1"/>
  <c r="K71" i="11" s="1"/>
  <c r="I71" i="11" a="1"/>
  <c r="I71" i="11" s="1"/>
  <c r="V71" i="11" s="1"/>
  <c r="J71" i="11" a="1"/>
  <c r="J71" i="11" s="1"/>
  <c r="D71" i="11" a="1"/>
  <c r="D71" i="11" s="1"/>
  <c r="M71" i="11" a="1"/>
  <c r="M71" i="11" s="1"/>
  <c r="E71" i="11" a="1"/>
  <c r="E71" i="11" s="1"/>
  <c r="R71" i="11" a="1"/>
  <c r="R71" i="11" s="1"/>
  <c r="N71" i="11" a="1"/>
  <c r="N71" i="11" s="1"/>
  <c r="Q71" i="11" a="1"/>
  <c r="Q71" i="11" s="1"/>
  <c r="P71" i="11" a="1"/>
  <c r="P71" i="11" s="1"/>
  <c r="L71" i="11" a="1"/>
  <c r="L71" i="11" s="1"/>
  <c r="O71" i="11" a="1"/>
  <c r="O71" i="11" s="1"/>
  <c r="S71" i="11" a="1"/>
  <c r="S71" i="11" s="1"/>
  <c r="AB351" i="11" a="1"/>
  <c r="AB351" i="11" s="1"/>
  <c r="W351" i="11" a="1"/>
  <c r="W351" i="11" s="1"/>
  <c r="X351" i="11" s="1"/>
  <c r="K351" i="11" a="1"/>
  <c r="K351" i="11" s="1"/>
  <c r="I351" i="11" a="1"/>
  <c r="I351" i="11" s="1"/>
  <c r="V351" i="11" s="1"/>
  <c r="J351" i="11" a="1"/>
  <c r="J351" i="11" s="1"/>
  <c r="M351" i="11" a="1"/>
  <c r="M351" i="11" s="1"/>
  <c r="D351" i="11" a="1"/>
  <c r="D351" i="11" s="1"/>
  <c r="E351" i="11" a="1"/>
  <c r="E351" i="11" s="1"/>
  <c r="R351" i="11" a="1"/>
  <c r="R351" i="11" s="1"/>
  <c r="S351" i="11" a="1"/>
  <c r="S351" i="11" s="1"/>
  <c r="Q351" i="11" a="1"/>
  <c r="Q351" i="11" s="1"/>
  <c r="P351" i="11" a="1"/>
  <c r="P351" i="11" s="1"/>
  <c r="N351" i="11" a="1"/>
  <c r="N351" i="11" s="1"/>
  <c r="L351" i="11" a="1"/>
  <c r="L351" i="11" s="1"/>
  <c r="O351" i="11" a="1"/>
  <c r="O351" i="11" s="1"/>
  <c r="W684" i="11" a="1"/>
  <c r="W684" i="11" s="1"/>
  <c r="X684" i="11" s="1"/>
  <c r="K684" i="11" a="1"/>
  <c r="K684" i="11" s="1"/>
  <c r="I684" i="11" a="1"/>
  <c r="I684" i="11" s="1"/>
  <c r="V684" i="11" s="1"/>
  <c r="J684" i="11" a="1"/>
  <c r="J684" i="11" s="1"/>
  <c r="M684" i="11" a="1"/>
  <c r="M684" i="11" s="1"/>
  <c r="D684" i="11" a="1"/>
  <c r="D684" i="11" s="1"/>
  <c r="E684" i="11" a="1"/>
  <c r="E684" i="11" s="1"/>
  <c r="R684" i="11" a="1"/>
  <c r="R684" i="11" s="1"/>
  <c r="AB684" i="11" a="1"/>
  <c r="AB684" i="11" s="1"/>
  <c r="S684" i="11" a="1"/>
  <c r="S684" i="11" s="1"/>
  <c r="Q684" i="11" a="1"/>
  <c r="Q684" i="11" s="1"/>
  <c r="N684" i="11" a="1"/>
  <c r="N684" i="11" s="1"/>
  <c r="O684" i="11" a="1"/>
  <c r="O684" i="11" s="1"/>
  <c r="P684" i="11" a="1"/>
  <c r="P684" i="11" s="1"/>
  <c r="L684" i="11" a="1"/>
  <c r="L684" i="11" s="1"/>
  <c r="W383" i="11" a="1"/>
  <c r="W383" i="11" s="1"/>
  <c r="X383" i="11" s="1"/>
  <c r="K383" i="11" a="1"/>
  <c r="K383" i="11" s="1"/>
  <c r="I383" i="11" a="1"/>
  <c r="I383" i="11" s="1"/>
  <c r="V383" i="11" s="1"/>
  <c r="J383" i="11" a="1"/>
  <c r="J383" i="11" s="1"/>
  <c r="D383" i="11" a="1"/>
  <c r="D383" i="11" s="1"/>
  <c r="M383" i="11" a="1"/>
  <c r="M383" i="11" s="1"/>
  <c r="E383" i="11" a="1"/>
  <c r="E383" i="11" s="1"/>
  <c r="R383" i="11" a="1"/>
  <c r="R383" i="11" s="1"/>
  <c r="S383" i="11" a="1"/>
  <c r="S383" i="11" s="1"/>
  <c r="P383" i="11" a="1"/>
  <c r="P383" i="11" s="1"/>
  <c r="L383" i="11" a="1"/>
  <c r="L383" i="11" s="1"/>
  <c r="N383" i="11" a="1"/>
  <c r="N383" i="11" s="1"/>
  <c r="O383" i="11" a="1"/>
  <c r="O383" i="11" s="1"/>
  <c r="Q383" i="11" a="1"/>
  <c r="Q383" i="11" s="1"/>
  <c r="AB383" i="11" a="1"/>
  <c r="AB383" i="11" s="1"/>
  <c r="W736" i="11" a="1"/>
  <c r="W736" i="11" s="1"/>
  <c r="X736" i="11" s="1"/>
  <c r="K736" i="11" a="1"/>
  <c r="K736" i="11" s="1"/>
  <c r="I736" i="11" a="1"/>
  <c r="I736" i="11" s="1"/>
  <c r="V736" i="11" s="1"/>
  <c r="J736" i="11" a="1"/>
  <c r="J736" i="11" s="1"/>
  <c r="M736" i="11" a="1"/>
  <c r="M736" i="11" s="1"/>
  <c r="D736" i="11" a="1"/>
  <c r="D736" i="11" s="1"/>
  <c r="E736" i="11" a="1"/>
  <c r="E736" i="11" s="1"/>
  <c r="R736" i="11" a="1"/>
  <c r="R736" i="11" s="1"/>
  <c r="S736" i="11" a="1"/>
  <c r="S736" i="11" s="1"/>
  <c r="L736" i="11" a="1"/>
  <c r="L736" i="11" s="1"/>
  <c r="O736" i="11" a="1"/>
  <c r="O736" i="11" s="1"/>
  <c r="AB736" i="11" a="1"/>
  <c r="AB736" i="11" s="1"/>
  <c r="N736" i="11" a="1"/>
  <c r="N736" i="11" s="1"/>
  <c r="Q736" i="11" a="1"/>
  <c r="Q736" i="11" s="1"/>
  <c r="P736" i="11" a="1"/>
  <c r="P736" i="11" s="1"/>
  <c r="W909" i="11" a="1"/>
  <c r="W909" i="11" s="1"/>
  <c r="X909" i="11" s="1"/>
  <c r="K909" i="11" a="1"/>
  <c r="K909" i="11" s="1"/>
  <c r="I909" i="11" a="1"/>
  <c r="I909" i="11" s="1"/>
  <c r="V909" i="11" s="1"/>
  <c r="M909" i="11" a="1"/>
  <c r="M909" i="11" s="1"/>
  <c r="D909" i="11" a="1"/>
  <c r="D909" i="11" s="1"/>
  <c r="J909" i="11" a="1"/>
  <c r="J909" i="11" s="1"/>
  <c r="E909" i="11" a="1"/>
  <c r="E909" i="11" s="1"/>
  <c r="R909" i="11" a="1"/>
  <c r="R909" i="11" s="1"/>
  <c r="L909" i="11" a="1"/>
  <c r="L909" i="11" s="1"/>
  <c r="N909" i="11" a="1"/>
  <c r="N909" i="11" s="1"/>
  <c r="Q909" i="11" a="1"/>
  <c r="Q909" i="11" s="1"/>
  <c r="AB909" i="11" a="1"/>
  <c r="AB909" i="11" s="1"/>
  <c r="P909" i="11" a="1"/>
  <c r="P909" i="11" s="1"/>
  <c r="O909" i="11" a="1"/>
  <c r="O909" i="11" s="1"/>
  <c r="S909" i="11" a="1"/>
  <c r="S909" i="11" s="1"/>
  <c r="W538" i="11" a="1"/>
  <c r="W538" i="11" s="1"/>
  <c r="X538" i="11" s="1"/>
  <c r="K538" i="11" a="1"/>
  <c r="K538" i="11" s="1"/>
  <c r="I538" i="11" a="1"/>
  <c r="I538" i="11" s="1"/>
  <c r="V538" i="11" s="1"/>
  <c r="J538" i="11" a="1"/>
  <c r="J538" i="11" s="1"/>
  <c r="M538" i="11" a="1"/>
  <c r="M538" i="11" s="1"/>
  <c r="D538" i="11" a="1"/>
  <c r="D538" i="11" s="1"/>
  <c r="E538" i="11" a="1"/>
  <c r="E538" i="11" s="1"/>
  <c r="R538" i="11" a="1"/>
  <c r="R538" i="11" s="1"/>
  <c r="P538" i="11" a="1"/>
  <c r="P538" i="11" s="1"/>
  <c r="AB538" i="11" a="1"/>
  <c r="AB538" i="11" s="1"/>
  <c r="O538" i="11" a="1"/>
  <c r="O538" i="11" s="1"/>
  <c r="Q538" i="11" a="1"/>
  <c r="Q538" i="11" s="1"/>
  <c r="N538" i="11" a="1"/>
  <c r="N538" i="11" s="1"/>
  <c r="L538" i="11" a="1"/>
  <c r="L538" i="11" s="1"/>
  <c r="S538" i="11" a="1"/>
  <c r="S538" i="11" s="1"/>
  <c r="AA183" i="11" a="1"/>
  <c r="AA183" i="11" s="1"/>
  <c r="W182" i="11" a="1"/>
  <c r="W182" i="11" s="1"/>
  <c r="X182" i="11" s="1"/>
  <c r="K182" i="11" a="1"/>
  <c r="K182" i="11" s="1"/>
  <c r="I182" i="11" a="1"/>
  <c r="I182" i="11" s="1"/>
  <c r="V182" i="11" s="1"/>
  <c r="J182" i="11" a="1"/>
  <c r="J182" i="11" s="1"/>
  <c r="M182" i="11" a="1"/>
  <c r="M182" i="11" s="1"/>
  <c r="D182" i="11" a="1"/>
  <c r="D182" i="11" s="1"/>
  <c r="E182" i="11" a="1"/>
  <c r="E182" i="11" s="1"/>
  <c r="R182" i="11" a="1"/>
  <c r="R182" i="11" s="1"/>
  <c r="O182" i="11" a="1"/>
  <c r="O182" i="11" s="1"/>
  <c r="N182" i="11" a="1"/>
  <c r="N182" i="11" s="1"/>
  <c r="Q182" i="11" a="1"/>
  <c r="Q182" i="11" s="1"/>
  <c r="P182" i="11" a="1"/>
  <c r="P182" i="11" s="1"/>
  <c r="L182" i="11" a="1"/>
  <c r="L182" i="11" s="1"/>
  <c r="AB182" i="11" a="1"/>
  <c r="AB182" i="11" s="1"/>
  <c r="S182" i="11" a="1"/>
  <c r="S182" i="11" s="1"/>
  <c r="AB471" i="11" a="1"/>
  <c r="AB471" i="11" s="1"/>
  <c r="W471" i="11" a="1"/>
  <c r="W471" i="11" s="1"/>
  <c r="X471" i="11" s="1"/>
  <c r="K471" i="11" a="1"/>
  <c r="K471" i="11" s="1"/>
  <c r="I471" i="11" a="1"/>
  <c r="I471" i="11" s="1"/>
  <c r="V471" i="11" s="1"/>
  <c r="J471" i="11" a="1"/>
  <c r="J471" i="11" s="1"/>
  <c r="M471" i="11" a="1"/>
  <c r="M471" i="11" s="1"/>
  <c r="D471" i="11" a="1"/>
  <c r="D471" i="11" s="1"/>
  <c r="E471" i="11" a="1"/>
  <c r="E471" i="11" s="1"/>
  <c r="R471" i="11" a="1"/>
  <c r="R471" i="11" s="1"/>
  <c r="O471" i="11" a="1"/>
  <c r="O471" i="11" s="1"/>
  <c r="Q471" i="11" a="1"/>
  <c r="Q471" i="11" s="1"/>
  <c r="P471" i="11" a="1"/>
  <c r="P471" i="11" s="1"/>
  <c r="L471" i="11" a="1"/>
  <c r="L471" i="11" s="1"/>
  <c r="N471" i="11" a="1"/>
  <c r="N471" i="11" s="1"/>
  <c r="S471" i="11" a="1"/>
  <c r="S471" i="11" s="1"/>
  <c r="W673" i="11" a="1"/>
  <c r="W673" i="11" s="1"/>
  <c r="X673" i="11" s="1"/>
  <c r="K673" i="11" a="1"/>
  <c r="K673" i="11" s="1"/>
  <c r="I673" i="11" a="1"/>
  <c r="I673" i="11" s="1"/>
  <c r="V673" i="11" s="1"/>
  <c r="J673" i="11" a="1"/>
  <c r="J673" i="11" s="1"/>
  <c r="M673" i="11" a="1"/>
  <c r="M673" i="11" s="1"/>
  <c r="D673" i="11" a="1"/>
  <c r="D673" i="11" s="1"/>
  <c r="E673" i="11" a="1"/>
  <c r="E673" i="11" s="1"/>
  <c r="R673" i="11" a="1"/>
  <c r="R673" i="11" s="1"/>
  <c r="P673" i="11" a="1"/>
  <c r="P673" i="11" s="1"/>
  <c r="AB673" i="11" a="1"/>
  <c r="AB673" i="11" s="1"/>
  <c r="L673" i="11" a="1"/>
  <c r="L673" i="11" s="1"/>
  <c r="O673" i="11" a="1"/>
  <c r="O673" i="11" s="1"/>
  <c r="N673" i="11" a="1"/>
  <c r="N673" i="11" s="1"/>
  <c r="S673" i="11" a="1"/>
  <c r="S673" i="11" s="1"/>
  <c r="Q673" i="11" a="1"/>
  <c r="Q673" i="11" s="1"/>
  <c r="W999" i="11" a="1"/>
  <c r="W999" i="11" s="1"/>
  <c r="X999" i="11" s="1"/>
  <c r="K999" i="11" a="1"/>
  <c r="K999" i="11" s="1"/>
  <c r="I999" i="11" a="1"/>
  <c r="I999" i="11" s="1"/>
  <c r="V999" i="11" s="1"/>
  <c r="J999" i="11" a="1"/>
  <c r="J999" i="11" s="1"/>
  <c r="M999" i="11" a="1"/>
  <c r="M999" i="11" s="1"/>
  <c r="D999" i="11" a="1"/>
  <c r="D999" i="11" s="1"/>
  <c r="E999" i="11" a="1"/>
  <c r="E999" i="11" s="1"/>
  <c r="R999" i="11" a="1"/>
  <c r="R999" i="11" s="1"/>
  <c r="O999" i="11" a="1"/>
  <c r="O999" i="11" s="1"/>
  <c r="L999" i="11" a="1"/>
  <c r="L999" i="11" s="1"/>
  <c r="Q999" i="11" a="1"/>
  <c r="Q999" i="11" s="1"/>
  <c r="P999" i="11" a="1"/>
  <c r="P999" i="11" s="1"/>
  <c r="AB999" i="11" a="1"/>
  <c r="AB999" i="11" s="1"/>
  <c r="N999" i="11" a="1"/>
  <c r="N999" i="11" s="1"/>
  <c r="S999" i="11" a="1"/>
  <c r="S999" i="11" s="1"/>
  <c r="AA277" i="11" a="1"/>
  <c r="AA277" i="11" s="1"/>
  <c r="AA278" i="11" s="1" a="1"/>
  <c r="AA278" i="11" s="1"/>
  <c r="W276" i="11" a="1"/>
  <c r="W276" i="11" s="1"/>
  <c r="X276" i="11" s="1"/>
  <c r="K276" i="11" a="1"/>
  <c r="K276" i="11" s="1"/>
  <c r="I276" i="11" a="1"/>
  <c r="I276" i="11" s="1"/>
  <c r="V276" i="11" s="1"/>
  <c r="J276" i="11" a="1"/>
  <c r="J276" i="11" s="1"/>
  <c r="D276" i="11" a="1"/>
  <c r="D276" i="11" s="1"/>
  <c r="M276" i="11" a="1"/>
  <c r="M276" i="11" s="1"/>
  <c r="E276" i="11" a="1"/>
  <c r="E276" i="11" s="1"/>
  <c r="R276" i="11" a="1"/>
  <c r="R276" i="11" s="1"/>
  <c r="AB276" i="11" a="1"/>
  <c r="AB276" i="11" s="1"/>
  <c r="N276" i="11" a="1"/>
  <c r="N276" i="11" s="1"/>
  <c r="Q276" i="11" a="1"/>
  <c r="Q276" i="11" s="1"/>
  <c r="P276" i="11" a="1"/>
  <c r="P276" i="11" s="1"/>
  <c r="S276" i="11" a="1"/>
  <c r="S276" i="11" s="1"/>
  <c r="O276" i="11" a="1"/>
  <c r="O276" i="11" s="1"/>
  <c r="L276" i="11" a="1"/>
  <c r="L276" i="11" s="1"/>
  <c r="AB443" i="11" a="1"/>
  <c r="AB443" i="11" s="1"/>
  <c r="W443" i="11" a="1"/>
  <c r="W443" i="11" s="1"/>
  <c r="X443" i="11" s="1"/>
  <c r="K443" i="11" a="1"/>
  <c r="K443" i="11" s="1"/>
  <c r="I443" i="11" a="1"/>
  <c r="I443" i="11" s="1"/>
  <c r="V443" i="11" s="1"/>
  <c r="J443" i="11" a="1"/>
  <c r="J443" i="11" s="1"/>
  <c r="M443" i="11" a="1"/>
  <c r="M443" i="11" s="1"/>
  <c r="D443" i="11" a="1"/>
  <c r="D443" i="11" s="1"/>
  <c r="E443" i="11" a="1"/>
  <c r="E443" i="11" s="1"/>
  <c r="R443" i="11" a="1"/>
  <c r="R443" i="11" s="1"/>
  <c r="N443" i="11" a="1"/>
  <c r="N443" i="11" s="1"/>
  <c r="S443" i="11" a="1"/>
  <c r="S443" i="11" s="1"/>
  <c r="P443" i="11" a="1"/>
  <c r="P443" i="11" s="1"/>
  <c r="Q443" i="11" a="1"/>
  <c r="Q443" i="11" s="1"/>
  <c r="O443" i="11" a="1"/>
  <c r="O443" i="11" s="1"/>
  <c r="L443" i="11" a="1"/>
  <c r="L443" i="11" s="1"/>
  <c r="AA93" i="11" a="1"/>
  <c r="AA93" i="11" s="1"/>
  <c r="AA94" i="11" s="1" a="1"/>
  <c r="AA94" i="11" s="1"/>
  <c r="W92" i="11" a="1"/>
  <c r="W92" i="11" s="1"/>
  <c r="X92" i="11" s="1"/>
  <c r="K92" i="11" a="1"/>
  <c r="K92" i="11" s="1"/>
  <c r="I92" i="11" a="1"/>
  <c r="I92" i="11" s="1"/>
  <c r="V92" i="11" s="1"/>
  <c r="J92" i="11" a="1"/>
  <c r="J92" i="11" s="1"/>
  <c r="D92" i="11" a="1"/>
  <c r="D92" i="11" s="1"/>
  <c r="M92" i="11" a="1"/>
  <c r="M92" i="11" s="1"/>
  <c r="E92" i="11" a="1"/>
  <c r="E92" i="11" s="1"/>
  <c r="R92" i="11" a="1"/>
  <c r="R92" i="11" s="1"/>
  <c r="S92" i="11" a="1"/>
  <c r="S92" i="11" s="1"/>
  <c r="L92" i="11" a="1"/>
  <c r="L92" i="11" s="1"/>
  <c r="N92" i="11" a="1"/>
  <c r="N92" i="11" s="1"/>
  <c r="P92" i="11" a="1"/>
  <c r="P92" i="11" s="1"/>
  <c r="O92" i="11" a="1"/>
  <c r="O92" i="11" s="1"/>
  <c r="Q92" i="11" a="1"/>
  <c r="Q92" i="11" s="1"/>
  <c r="AB92" i="11" a="1"/>
  <c r="AB92" i="11" s="1"/>
  <c r="AB229" i="11" a="1"/>
  <c r="AB229" i="11" s="1"/>
  <c r="W229" i="11" a="1"/>
  <c r="W229" i="11" s="1"/>
  <c r="X229" i="11" s="1"/>
  <c r="K229" i="11" a="1"/>
  <c r="K229" i="11" s="1"/>
  <c r="I229" i="11" a="1"/>
  <c r="I229" i="11" s="1"/>
  <c r="V229" i="11" s="1"/>
  <c r="M229" i="11" a="1"/>
  <c r="M229" i="11" s="1"/>
  <c r="D229" i="11" a="1"/>
  <c r="D229" i="11" s="1"/>
  <c r="J229" i="11" a="1"/>
  <c r="J229" i="11" s="1"/>
  <c r="E229" i="11" a="1"/>
  <c r="E229" i="11" s="1"/>
  <c r="R229" i="11" a="1"/>
  <c r="R229" i="11" s="1"/>
  <c r="N229" i="11" a="1"/>
  <c r="N229" i="11" s="1"/>
  <c r="L229" i="11" a="1"/>
  <c r="L229" i="11" s="1"/>
  <c r="O229" i="11" a="1"/>
  <c r="O229" i="11" s="1"/>
  <c r="S229" i="11" a="1"/>
  <c r="S229" i="11" s="1"/>
  <c r="Q229" i="11" a="1"/>
  <c r="Q229" i="11" s="1"/>
  <c r="P229" i="11" a="1"/>
  <c r="P229" i="11" s="1"/>
  <c r="W256" i="11" a="1"/>
  <c r="W256" i="11" s="1"/>
  <c r="X256" i="11" s="1"/>
  <c r="AA257" i="11" a="1"/>
  <c r="AA257" i="11" s="1"/>
  <c r="K256" i="11" a="1"/>
  <c r="K256" i="11" s="1"/>
  <c r="I256" i="11" a="1"/>
  <c r="I256" i="11" s="1"/>
  <c r="V256" i="11" s="1"/>
  <c r="J256" i="11" a="1"/>
  <c r="J256" i="11" s="1"/>
  <c r="M256" i="11" a="1"/>
  <c r="M256" i="11" s="1"/>
  <c r="D256" i="11" a="1"/>
  <c r="D256" i="11" s="1"/>
  <c r="E256" i="11" a="1"/>
  <c r="E256" i="11" s="1"/>
  <c r="R256" i="11" a="1"/>
  <c r="R256" i="11" s="1"/>
  <c r="Q256" i="11" a="1"/>
  <c r="Q256" i="11" s="1"/>
  <c r="AB256" i="11" a="1"/>
  <c r="AB256" i="11" s="1"/>
  <c r="L256" i="11" a="1"/>
  <c r="L256" i="11" s="1"/>
  <c r="P256" i="11" a="1"/>
  <c r="P256" i="11" s="1"/>
  <c r="O256" i="11" a="1"/>
  <c r="O256" i="11" s="1"/>
  <c r="S256" i="11" a="1"/>
  <c r="S256" i="11" s="1"/>
  <c r="N256" i="11" a="1"/>
  <c r="N256" i="11" s="1"/>
  <c r="AB287" i="11" a="1"/>
  <c r="AB287" i="11" s="1"/>
  <c r="W287" i="11" a="1"/>
  <c r="W287" i="11" s="1"/>
  <c r="X287" i="11" s="1"/>
  <c r="K287" i="11" a="1"/>
  <c r="K287" i="11" s="1"/>
  <c r="I287" i="11" a="1"/>
  <c r="I287" i="11" s="1"/>
  <c r="V287" i="11" s="1"/>
  <c r="J287" i="11" a="1"/>
  <c r="J287" i="11" s="1"/>
  <c r="D287" i="11" a="1"/>
  <c r="D287" i="11" s="1"/>
  <c r="M287" i="11" a="1"/>
  <c r="M287" i="11" s="1"/>
  <c r="E287" i="11" a="1"/>
  <c r="E287" i="11" s="1"/>
  <c r="R287" i="11" a="1"/>
  <c r="R287" i="11" s="1"/>
  <c r="P287" i="11" a="1"/>
  <c r="P287" i="11" s="1"/>
  <c r="S287" i="11" a="1"/>
  <c r="S287" i="11" s="1"/>
  <c r="Q287" i="11" a="1"/>
  <c r="Q287" i="11" s="1"/>
  <c r="L287" i="11" a="1"/>
  <c r="L287" i="11" s="1"/>
  <c r="N287" i="11" a="1"/>
  <c r="N287" i="11" s="1"/>
  <c r="O287" i="11" a="1"/>
  <c r="O287" i="11" s="1"/>
  <c r="W800" i="11" a="1"/>
  <c r="W800" i="11" s="1"/>
  <c r="X800" i="11" s="1"/>
  <c r="K800" i="11" a="1"/>
  <c r="K800" i="11" s="1"/>
  <c r="I800" i="11" a="1"/>
  <c r="I800" i="11" s="1"/>
  <c r="V800" i="11" s="1"/>
  <c r="J800" i="11" a="1"/>
  <c r="J800" i="11" s="1"/>
  <c r="M800" i="11" a="1"/>
  <c r="M800" i="11" s="1"/>
  <c r="D800" i="11" a="1"/>
  <c r="D800" i="11" s="1"/>
  <c r="E800" i="11" a="1"/>
  <c r="E800" i="11" s="1"/>
  <c r="R800" i="11" a="1"/>
  <c r="R800" i="11" s="1"/>
  <c r="P800" i="11" a="1"/>
  <c r="P800" i="11" s="1"/>
  <c r="L800" i="11" a="1"/>
  <c r="L800" i="11" s="1"/>
  <c r="S800" i="11" a="1"/>
  <c r="S800" i="11" s="1"/>
  <c r="AB800" i="11" a="1"/>
  <c r="AB800" i="11" s="1"/>
  <c r="Q800" i="11" a="1"/>
  <c r="Q800" i="11" s="1"/>
  <c r="O800" i="11" a="1"/>
  <c r="O800" i="11" s="1"/>
  <c r="N800" i="11" a="1"/>
  <c r="N800" i="11" s="1"/>
  <c r="W417" i="11" a="1"/>
  <c r="W417" i="11" s="1"/>
  <c r="X417" i="11" s="1"/>
  <c r="K417" i="11" a="1"/>
  <c r="K417" i="11" s="1"/>
  <c r="I417" i="11" a="1"/>
  <c r="I417" i="11" s="1"/>
  <c r="V417" i="11" s="1"/>
  <c r="D417" i="11" a="1"/>
  <c r="D417" i="11" s="1"/>
  <c r="J417" i="11" a="1"/>
  <c r="J417" i="11" s="1"/>
  <c r="M417" i="11" a="1"/>
  <c r="M417" i="11" s="1"/>
  <c r="E417" i="11" a="1"/>
  <c r="E417" i="11" s="1"/>
  <c r="R417" i="11" a="1"/>
  <c r="R417" i="11" s="1"/>
  <c r="O417" i="11" a="1"/>
  <c r="O417" i="11" s="1"/>
  <c r="P417" i="11" a="1"/>
  <c r="P417" i="11" s="1"/>
  <c r="Q417" i="11" a="1"/>
  <c r="Q417" i="11" s="1"/>
  <c r="N417" i="11" a="1"/>
  <c r="N417" i="11" s="1"/>
  <c r="S417" i="11" a="1"/>
  <c r="S417" i="11" s="1"/>
  <c r="AB417" i="11" a="1"/>
  <c r="AB417" i="11" s="1"/>
  <c r="L417" i="11" a="1"/>
  <c r="L417" i="11" s="1"/>
  <c r="W835" i="11" a="1"/>
  <c r="W835" i="11" s="1"/>
  <c r="X835" i="11" s="1"/>
  <c r="K835" i="11" a="1"/>
  <c r="K835" i="11" s="1"/>
  <c r="I835" i="11" a="1"/>
  <c r="I835" i="11" s="1"/>
  <c r="V835" i="11" s="1"/>
  <c r="J835" i="11" a="1"/>
  <c r="J835" i="11" s="1"/>
  <c r="M835" i="11" a="1"/>
  <c r="M835" i="11" s="1"/>
  <c r="D835" i="11" a="1"/>
  <c r="D835" i="11" s="1"/>
  <c r="E835" i="11" a="1"/>
  <c r="E835" i="11" s="1"/>
  <c r="R835" i="11" a="1"/>
  <c r="R835" i="11" s="1"/>
  <c r="P835" i="11" a="1"/>
  <c r="P835" i="11" s="1"/>
  <c r="S835" i="11" a="1"/>
  <c r="S835" i="11" s="1"/>
  <c r="O835" i="11" a="1"/>
  <c r="O835" i="11" s="1"/>
  <c r="L835" i="11" a="1"/>
  <c r="L835" i="11" s="1"/>
  <c r="AB835" i="11" a="1"/>
  <c r="AB835" i="11" s="1"/>
  <c r="N835" i="11" a="1"/>
  <c r="N835" i="11" s="1"/>
  <c r="Q835" i="11" a="1"/>
  <c r="Q835" i="11" s="1"/>
  <c r="W953" i="11" a="1"/>
  <c r="W953" i="11" s="1"/>
  <c r="X953" i="11" s="1"/>
  <c r="K953" i="11" a="1"/>
  <c r="K953" i="11" s="1"/>
  <c r="I953" i="11" a="1"/>
  <c r="I953" i="11" s="1"/>
  <c r="V953" i="11" s="1"/>
  <c r="J953" i="11" a="1"/>
  <c r="J953" i="11" s="1"/>
  <c r="M953" i="11" a="1"/>
  <c r="M953" i="11" s="1"/>
  <c r="D953" i="11" a="1"/>
  <c r="D953" i="11" s="1"/>
  <c r="E953" i="11" a="1"/>
  <c r="E953" i="11" s="1"/>
  <c r="R953" i="11" a="1"/>
  <c r="R953" i="11" s="1"/>
  <c r="AB953" i="11" a="1"/>
  <c r="AB953" i="11" s="1"/>
  <c r="Q953" i="11" a="1"/>
  <c r="Q953" i="11" s="1"/>
  <c r="O953" i="11" a="1"/>
  <c r="O953" i="11" s="1"/>
  <c r="L953" i="11" a="1"/>
  <c r="L953" i="11" s="1"/>
  <c r="P953" i="11" a="1"/>
  <c r="P953" i="11" s="1"/>
  <c r="S953" i="11" a="1"/>
  <c r="S953" i="11" s="1"/>
  <c r="N953" i="11" a="1"/>
  <c r="N953" i="11" s="1"/>
  <c r="W416" i="11" a="1"/>
  <c r="W416" i="11" s="1"/>
  <c r="X416" i="11" s="1"/>
  <c r="K416" i="11" a="1"/>
  <c r="K416" i="11" s="1"/>
  <c r="I416" i="11" a="1"/>
  <c r="I416" i="11" s="1"/>
  <c r="V416" i="11" s="1"/>
  <c r="D416" i="11" a="1"/>
  <c r="D416" i="11" s="1"/>
  <c r="J416" i="11" a="1"/>
  <c r="J416" i="11" s="1"/>
  <c r="M416" i="11" a="1"/>
  <c r="M416" i="11" s="1"/>
  <c r="E416" i="11" a="1"/>
  <c r="E416" i="11" s="1"/>
  <c r="R416" i="11" a="1"/>
  <c r="R416" i="11" s="1"/>
  <c r="S416" i="11" a="1"/>
  <c r="S416" i="11" s="1"/>
  <c r="AB416" i="11" a="1"/>
  <c r="AB416" i="11" s="1"/>
  <c r="P416" i="11" a="1"/>
  <c r="P416" i="11" s="1"/>
  <c r="Q416" i="11" a="1"/>
  <c r="Q416" i="11" s="1"/>
  <c r="L416" i="11" a="1"/>
  <c r="L416" i="11" s="1"/>
  <c r="O416" i="11" a="1"/>
  <c r="O416" i="11" s="1"/>
  <c r="N416" i="11" a="1"/>
  <c r="N416" i="11" s="1"/>
  <c r="W810" i="11" a="1"/>
  <c r="W810" i="11" s="1"/>
  <c r="X810" i="11" s="1"/>
  <c r="K810" i="11" a="1"/>
  <c r="K810" i="11" s="1"/>
  <c r="I810" i="11" a="1"/>
  <c r="I810" i="11" s="1"/>
  <c r="V810" i="11" s="1"/>
  <c r="J810" i="11" a="1"/>
  <c r="J810" i="11" s="1"/>
  <c r="M810" i="11" a="1"/>
  <c r="M810" i="11" s="1"/>
  <c r="D810" i="11" a="1"/>
  <c r="D810" i="11" s="1"/>
  <c r="E810" i="11" a="1"/>
  <c r="E810" i="11" s="1"/>
  <c r="R810" i="11" a="1"/>
  <c r="R810" i="11" s="1"/>
  <c r="N810" i="11" a="1"/>
  <c r="N810" i="11" s="1"/>
  <c r="S810" i="11" a="1"/>
  <c r="S810" i="11" s="1"/>
  <c r="P810" i="11" a="1"/>
  <c r="P810" i="11" s="1"/>
  <c r="O810" i="11" a="1"/>
  <c r="O810" i="11" s="1"/>
  <c r="AB810" i="11" a="1"/>
  <c r="AB810" i="11" s="1"/>
  <c r="Q810" i="11" a="1"/>
  <c r="Q810" i="11" s="1"/>
  <c r="L810" i="11" a="1"/>
  <c r="L810" i="11" s="1"/>
  <c r="W861" i="11" a="1"/>
  <c r="W861" i="11" s="1"/>
  <c r="X861" i="11" s="1"/>
  <c r="K861" i="11" a="1"/>
  <c r="K861" i="11" s="1"/>
  <c r="I861" i="11" a="1"/>
  <c r="I861" i="11" s="1"/>
  <c r="V861" i="11" s="1"/>
  <c r="M861" i="11" a="1"/>
  <c r="M861" i="11" s="1"/>
  <c r="D861" i="11" a="1"/>
  <c r="D861" i="11" s="1"/>
  <c r="J861" i="11" a="1"/>
  <c r="J861" i="11" s="1"/>
  <c r="E861" i="11" a="1"/>
  <c r="E861" i="11" s="1"/>
  <c r="R861" i="11" a="1"/>
  <c r="R861" i="11" s="1"/>
  <c r="AB861" i="11" a="1"/>
  <c r="AB861" i="11" s="1"/>
  <c r="N861" i="11" a="1"/>
  <c r="N861" i="11" s="1"/>
  <c r="S861" i="11" a="1"/>
  <c r="S861" i="11" s="1"/>
  <c r="O861" i="11" a="1"/>
  <c r="O861" i="11" s="1"/>
  <c r="L861" i="11" a="1"/>
  <c r="L861" i="11" s="1"/>
  <c r="P861" i="11" a="1"/>
  <c r="P861" i="11" s="1"/>
  <c r="Q861" i="11" a="1"/>
  <c r="Q861" i="11" s="1"/>
  <c r="W510" i="11" a="1"/>
  <c r="W510" i="11" s="1"/>
  <c r="X510" i="11" s="1"/>
  <c r="K510" i="11" a="1"/>
  <c r="K510" i="11" s="1"/>
  <c r="I510" i="11" a="1"/>
  <c r="I510" i="11" s="1"/>
  <c r="V510" i="11" s="1"/>
  <c r="J510" i="11" a="1"/>
  <c r="J510" i="11" s="1"/>
  <c r="M510" i="11" a="1"/>
  <c r="M510" i="11" s="1"/>
  <c r="D510" i="11" a="1"/>
  <c r="D510" i="11" s="1"/>
  <c r="E510" i="11" a="1"/>
  <c r="E510" i="11" s="1"/>
  <c r="R510" i="11" a="1"/>
  <c r="R510" i="11" s="1"/>
  <c r="Q510" i="11" a="1"/>
  <c r="Q510" i="11" s="1"/>
  <c r="N510" i="11" a="1"/>
  <c r="N510" i="11" s="1"/>
  <c r="AB510" i="11" a="1"/>
  <c r="AB510" i="11" s="1"/>
  <c r="S510" i="11" a="1"/>
  <c r="S510" i="11" s="1"/>
  <c r="O510" i="11" a="1"/>
  <c r="O510" i="11" s="1"/>
  <c r="P510" i="11" a="1"/>
  <c r="P510" i="11" s="1"/>
  <c r="L510" i="11" a="1"/>
  <c r="L510" i="11" s="1"/>
  <c r="W1005" i="11" a="1"/>
  <c r="W1005" i="11" s="1"/>
  <c r="X1005" i="11" s="1"/>
  <c r="K1005" i="11" a="1"/>
  <c r="K1005" i="11" s="1"/>
  <c r="I1005" i="11" a="1"/>
  <c r="I1005" i="11" s="1"/>
  <c r="V1005" i="11" s="1"/>
  <c r="J1005" i="11" a="1"/>
  <c r="J1005" i="11" s="1"/>
  <c r="M1005" i="11" a="1"/>
  <c r="M1005" i="11" s="1"/>
  <c r="D1005" i="11" a="1"/>
  <c r="D1005" i="11" s="1"/>
  <c r="E1005" i="11" a="1"/>
  <c r="E1005" i="11" s="1"/>
  <c r="R1005" i="11" a="1"/>
  <c r="R1005" i="11" s="1"/>
  <c r="O1005" i="11" a="1"/>
  <c r="O1005" i="11" s="1"/>
  <c r="P1005" i="11" a="1"/>
  <c r="P1005" i="11" s="1"/>
  <c r="AB1005" i="11" a="1"/>
  <c r="AB1005" i="11" s="1"/>
  <c r="Q1005" i="11" a="1"/>
  <c r="Q1005" i="11" s="1"/>
  <c r="N1005" i="11" a="1"/>
  <c r="N1005" i="11" s="1"/>
  <c r="S1005" i="11" a="1"/>
  <c r="S1005" i="11" s="1"/>
  <c r="L1005" i="11" a="1"/>
  <c r="L1005" i="11" s="1"/>
  <c r="W983" i="11" a="1"/>
  <c r="W983" i="11" s="1"/>
  <c r="X983" i="11" s="1"/>
  <c r="K983" i="11" a="1"/>
  <c r="K983" i="11" s="1"/>
  <c r="I983" i="11" a="1"/>
  <c r="I983" i="11" s="1"/>
  <c r="V983" i="11" s="1"/>
  <c r="J983" i="11" a="1"/>
  <c r="J983" i="11" s="1"/>
  <c r="M983" i="11" a="1"/>
  <c r="M983" i="11" s="1"/>
  <c r="D983" i="11" a="1"/>
  <c r="D983" i="11" s="1"/>
  <c r="E983" i="11" a="1"/>
  <c r="E983" i="11" s="1"/>
  <c r="R983" i="11" a="1"/>
  <c r="R983" i="11" s="1"/>
  <c r="Q983" i="11" a="1"/>
  <c r="Q983" i="11" s="1"/>
  <c r="AB983" i="11" a="1"/>
  <c r="AB983" i="11" s="1"/>
  <c r="O983" i="11" a="1"/>
  <c r="O983" i="11" s="1"/>
  <c r="L983" i="11" a="1"/>
  <c r="L983" i="11" s="1"/>
  <c r="S983" i="11" a="1"/>
  <c r="S983" i="11" s="1"/>
  <c r="N983" i="11" a="1"/>
  <c r="N983" i="11" s="1"/>
  <c r="P983" i="11" a="1"/>
  <c r="P983" i="11" s="1"/>
  <c r="AB179" i="11" a="1"/>
  <c r="AB179" i="11" s="1"/>
  <c r="W179" i="11" a="1"/>
  <c r="W179" i="11" s="1"/>
  <c r="X179" i="11" s="1"/>
  <c r="K179" i="11" a="1"/>
  <c r="K179" i="11" s="1"/>
  <c r="I179" i="11" a="1"/>
  <c r="I179" i="11" s="1"/>
  <c r="V179" i="11" s="1"/>
  <c r="J179" i="11" a="1"/>
  <c r="J179" i="11" s="1"/>
  <c r="M179" i="11" a="1"/>
  <c r="M179" i="11" s="1"/>
  <c r="D179" i="11" a="1"/>
  <c r="D179" i="11" s="1"/>
  <c r="E179" i="11" a="1"/>
  <c r="E179" i="11" s="1"/>
  <c r="R179" i="11" a="1"/>
  <c r="R179" i="11" s="1"/>
  <c r="N179" i="11" a="1"/>
  <c r="N179" i="11" s="1"/>
  <c r="P179" i="11" a="1"/>
  <c r="P179" i="11" s="1"/>
  <c r="S179" i="11" a="1"/>
  <c r="S179" i="11" s="1"/>
  <c r="O179" i="11" a="1"/>
  <c r="O179" i="11" s="1"/>
  <c r="L179" i="11" a="1"/>
  <c r="L179" i="11" s="1"/>
  <c r="Q179" i="11" a="1"/>
  <c r="Q179" i="11" s="1"/>
  <c r="AA295" i="11" a="1"/>
  <c r="AA295" i="11" s="1"/>
  <c r="W294" i="11" a="1"/>
  <c r="W294" i="11" s="1"/>
  <c r="X294" i="11" s="1"/>
  <c r="K294" i="11" a="1"/>
  <c r="K294" i="11" s="1"/>
  <c r="I294" i="11" a="1"/>
  <c r="I294" i="11" s="1"/>
  <c r="V294" i="11" s="1"/>
  <c r="J294" i="11" a="1"/>
  <c r="J294" i="11" s="1"/>
  <c r="M294" i="11" a="1"/>
  <c r="M294" i="11" s="1"/>
  <c r="D294" i="11" a="1"/>
  <c r="D294" i="11" s="1"/>
  <c r="E294" i="11" a="1"/>
  <c r="E294" i="11" s="1"/>
  <c r="R294" i="11" a="1"/>
  <c r="R294" i="11" s="1"/>
  <c r="P294" i="11" a="1"/>
  <c r="P294" i="11" s="1"/>
  <c r="L294" i="11" a="1"/>
  <c r="L294" i="11" s="1"/>
  <c r="S294" i="11" a="1"/>
  <c r="S294" i="11" s="1"/>
  <c r="AB294" i="11" a="1"/>
  <c r="AB294" i="11" s="1"/>
  <c r="N294" i="11" a="1"/>
  <c r="N294" i="11" s="1"/>
  <c r="O294" i="11" a="1"/>
  <c r="O294" i="11" s="1"/>
  <c r="Q294" i="11" a="1"/>
  <c r="Q294" i="11" s="1"/>
  <c r="W971" i="11" a="1"/>
  <c r="W971" i="11" s="1"/>
  <c r="X971" i="11" s="1"/>
  <c r="K971" i="11" a="1"/>
  <c r="K971" i="11" s="1"/>
  <c r="I971" i="11" a="1"/>
  <c r="I971" i="11" s="1"/>
  <c r="V971" i="11" s="1"/>
  <c r="J971" i="11" a="1"/>
  <c r="J971" i="11" s="1"/>
  <c r="M971" i="11" a="1"/>
  <c r="M971" i="11" s="1"/>
  <c r="D971" i="11" a="1"/>
  <c r="D971" i="11" s="1"/>
  <c r="E971" i="11" a="1"/>
  <c r="E971" i="11" s="1"/>
  <c r="R971" i="11" a="1"/>
  <c r="R971" i="11" s="1"/>
  <c r="Q971" i="11" a="1"/>
  <c r="Q971" i="11" s="1"/>
  <c r="AB971" i="11" a="1"/>
  <c r="AB971" i="11" s="1"/>
  <c r="S971" i="11" a="1"/>
  <c r="S971" i="11" s="1"/>
  <c r="L971" i="11" a="1"/>
  <c r="L971" i="11" s="1"/>
  <c r="O971" i="11" a="1"/>
  <c r="O971" i="11" s="1"/>
  <c r="P971" i="11" a="1"/>
  <c r="P971" i="11" s="1"/>
  <c r="N971" i="11" a="1"/>
  <c r="N971" i="11" s="1"/>
  <c r="W833" i="11" a="1"/>
  <c r="W833" i="11" s="1"/>
  <c r="X833" i="11" s="1"/>
  <c r="K833" i="11" a="1"/>
  <c r="K833" i="11" s="1"/>
  <c r="I833" i="11" a="1"/>
  <c r="I833" i="11" s="1"/>
  <c r="V833" i="11" s="1"/>
  <c r="J833" i="11" a="1"/>
  <c r="J833" i="11" s="1"/>
  <c r="M833" i="11" a="1"/>
  <c r="M833" i="11" s="1"/>
  <c r="D833" i="11" a="1"/>
  <c r="D833" i="11" s="1"/>
  <c r="E833" i="11" a="1"/>
  <c r="E833" i="11" s="1"/>
  <c r="R833" i="11" a="1"/>
  <c r="R833" i="11" s="1"/>
  <c r="S833" i="11" a="1"/>
  <c r="S833" i="11" s="1"/>
  <c r="P833" i="11" a="1"/>
  <c r="P833" i="11" s="1"/>
  <c r="Q833" i="11" a="1"/>
  <c r="Q833" i="11" s="1"/>
  <c r="AB833" i="11" a="1"/>
  <c r="AB833" i="11" s="1"/>
  <c r="N833" i="11" a="1"/>
  <c r="N833" i="11" s="1"/>
  <c r="O833" i="11" a="1"/>
  <c r="O833" i="11" s="1"/>
  <c r="L833" i="11" a="1"/>
  <c r="L833" i="11" s="1"/>
  <c r="W392" i="11" a="1"/>
  <c r="W392" i="11" s="1"/>
  <c r="X392" i="11" s="1"/>
  <c r="AA393" i="11" a="1"/>
  <c r="AA393" i="11" s="1"/>
  <c r="AA394" i="11" s="1" a="1"/>
  <c r="AA394" i="11" s="1"/>
  <c r="K392" i="11" a="1"/>
  <c r="K392" i="11" s="1"/>
  <c r="I392" i="11" a="1"/>
  <c r="I392" i="11" s="1"/>
  <c r="V392" i="11" s="1"/>
  <c r="J392" i="11" a="1"/>
  <c r="J392" i="11" s="1"/>
  <c r="D392" i="11" a="1"/>
  <c r="D392" i="11" s="1"/>
  <c r="M392" i="11" a="1"/>
  <c r="M392" i="11" s="1"/>
  <c r="E392" i="11" a="1"/>
  <c r="E392" i="11" s="1"/>
  <c r="R392" i="11" a="1"/>
  <c r="R392" i="11" s="1"/>
  <c r="L392" i="11" a="1"/>
  <c r="L392" i="11" s="1"/>
  <c r="O392" i="11" a="1"/>
  <c r="O392" i="11" s="1"/>
  <c r="N392" i="11" a="1"/>
  <c r="N392" i="11" s="1"/>
  <c r="AB392" i="11" a="1"/>
  <c r="AB392" i="11" s="1"/>
  <c r="S392" i="11" a="1"/>
  <c r="S392" i="11" s="1"/>
  <c r="P392" i="11" a="1"/>
  <c r="P392" i="11" s="1"/>
  <c r="Q392" i="11" a="1"/>
  <c r="Q392" i="11" s="1"/>
  <c r="AA457" i="11" a="1"/>
  <c r="AA457" i="11" s="1"/>
  <c r="AA458" i="11" s="1" a="1"/>
  <c r="AA458" i="11" s="1"/>
  <c r="W456" i="11" a="1"/>
  <c r="W456" i="11" s="1"/>
  <c r="X456" i="11" s="1"/>
  <c r="K456" i="11" a="1"/>
  <c r="K456" i="11" s="1"/>
  <c r="I456" i="11" a="1"/>
  <c r="I456" i="11" s="1"/>
  <c r="V456" i="11" s="1"/>
  <c r="J456" i="11" a="1"/>
  <c r="J456" i="11" s="1"/>
  <c r="M456" i="11" a="1"/>
  <c r="M456" i="11" s="1"/>
  <c r="D456" i="11" a="1"/>
  <c r="D456" i="11" s="1"/>
  <c r="E456" i="11" a="1"/>
  <c r="E456" i="11" s="1"/>
  <c r="R456" i="11" a="1"/>
  <c r="R456" i="11" s="1"/>
  <c r="P456" i="11" a="1"/>
  <c r="P456" i="11" s="1"/>
  <c r="AB456" i="11" a="1"/>
  <c r="AB456" i="11" s="1"/>
  <c r="Q456" i="11" a="1"/>
  <c r="Q456" i="11" s="1"/>
  <c r="L456" i="11" a="1"/>
  <c r="L456" i="11" s="1"/>
  <c r="O456" i="11" a="1"/>
  <c r="O456" i="11" s="1"/>
  <c r="S456" i="11" a="1"/>
  <c r="S456" i="11" s="1"/>
  <c r="N456" i="11" a="1"/>
  <c r="N456" i="11" s="1"/>
  <c r="W533" i="11" a="1"/>
  <c r="W533" i="11" s="1"/>
  <c r="X533" i="11" s="1"/>
  <c r="K533" i="11" a="1"/>
  <c r="K533" i="11" s="1"/>
  <c r="I533" i="11" a="1"/>
  <c r="I533" i="11" s="1"/>
  <c r="V533" i="11" s="1"/>
  <c r="J533" i="11" a="1"/>
  <c r="J533" i="11" s="1"/>
  <c r="M533" i="11" a="1"/>
  <c r="M533" i="11" s="1"/>
  <c r="D533" i="11" a="1"/>
  <c r="D533" i="11" s="1"/>
  <c r="E533" i="11" a="1"/>
  <c r="E533" i="11" s="1"/>
  <c r="R533" i="11" a="1"/>
  <c r="R533" i="11" s="1"/>
  <c r="O533" i="11" a="1"/>
  <c r="O533" i="11" s="1"/>
  <c r="AB533" i="11" a="1"/>
  <c r="AB533" i="11" s="1"/>
  <c r="Q533" i="11" a="1"/>
  <c r="Q533" i="11" s="1"/>
  <c r="P533" i="11" a="1"/>
  <c r="P533" i="11" s="1"/>
  <c r="L533" i="11" a="1"/>
  <c r="L533" i="11" s="1"/>
  <c r="N533" i="11" a="1"/>
  <c r="N533" i="11" s="1"/>
  <c r="S533" i="11" a="1"/>
  <c r="S533" i="11" s="1"/>
  <c r="W972" i="11" a="1"/>
  <c r="W972" i="11" s="1"/>
  <c r="X972" i="11" s="1"/>
  <c r="I972" i="11" a="1"/>
  <c r="I972" i="11" s="1"/>
  <c r="V972" i="11" s="1"/>
  <c r="K972" i="11" a="1"/>
  <c r="K972" i="11" s="1"/>
  <c r="J972" i="11" a="1"/>
  <c r="J972" i="11" s="1"/>
  <c r="M972" i="11" a="1"/>
  <c r="M972" i="11" s="1"/>
  <c r="D972" i="11" a="1"/>
  <c r="D972" i="11" s="1"/>
  <c r="E972" i="11" a="1"/>
  <c r="E972" i="11" s="1"/>
  <c r="R972" i="11" a="1"/>
  <c r="R972" i="11" s="1"/>
  <c r="N972" i="11" a="1"/>
  <c r="N972" i="11" s="1"/>
  <c r="P972" i="11" a="1"/>
  <c r="P972" i="11" s="1"/>
  <c r="O972" i="11" a="1"/>
  <c r="O972" i="11" s="1"/>
  <c r="AB972" i="11" a="1"/>
  <c r="AB972" i="11" s="1"/>
  <c r="Q972" i="11" a="1"/>
  <c r="Q972" i="11" s="1"/>
  <c r="S972" i="11" a="1"/>
  <c r="S972" i="11" s="1"/>
  <c r="L972" i="11" a="1"/>
  <c r="L972" i="11" s="1"/>
  <c r="W112" i="11" a="1"/>
  <c r="W112" i="11" s="1"/>
  <c r="X112" i="11" s="1"/>
  <c r="AA113" i="11" a="1"/>
  <c r="AA113" i="11" s="1"/>
  <c r="AA114" i="11" s="1" a="1"/>
  <c r="AA114" i="11" s="1"/>
  <c r="K112" i="11" a="1"/>
  <c r="K112" i="11" s="1"/>
  <c r="I112" i="11" a="1"/>
  <c r="I112" i="11" s="1"/>
  <c r="V112" i="11" s="1"/>
  <c r="J112" i="11" a="1"/>
  <c r="J112" i="11" s="1"/>
  <c r="M112" i="11" a="1"/>
  <c r="M112" i="11" s="1"/>
  <c r="D112" i="11" a="1"/>
  <c r="D112" i="11" s="1"/>
  <c r="E112" i="11" a="1"/>
  <c r="E112" i="11" s="1"/>
  <c r="R112" i="11" a="1"/>
  <c r="R112" i="11" s="1"/>
  <c r="Q112" i="11" a="1"/>
  <c r="Q112" i="11" s="1"/>
  <c r="P112" i="11" a="1"/>
  <c r="P112" i="11" s="1"/>
  <c r="N112" i="11" a="1"/>
  <c r="N112" i="11" s="1"/>
  <c r="S112" i="11" a="1"/>
  <c r="S112" i="11" s="1"/>
  <c r="O112" i="11" a="1"/>
  <c r="O112" i="11" s="1"/>
  <c r="L112" i="11" a="1"/>
  <c r="L112" i="11" s="1"/>
  <c r="AB112" i="11" a="1"/>
  <c r="AB112" i="11" s="1"/>
  <c r="W754" i="11" a="1"/>
  <c r="W754" i="11" s="1"/>
  <c r="X754" i="11" s="1"/>
  <c r="K754" i="11" a="1"/>
  <c r="K754" i="11" s="1"/>
  <c r="I754" i="11" a="1"/>
  <c r="I754" i="11" s="1"/>
  <c r="V754" i="11" s="1"/>
  <c r="J754" i="11" a="1"/>
  <c r="J754" i="11" s="1"/>
  <c r="M754" i="11" a="1"/>
  <c r="M754" i="11" s="1"/>
  <c r="D754" i="11" a="1"/>
  <c r="D754" i="11" s="1"/>
  <c r="E754" i="11" a="1"/>
  <c r="E754" i="11" s="1"/>
  <c r="R754" i="11" a="1"/>
  <c r="R754" i="11" s="1"/>
  <c r="P754" i="11" a="1"/>
  <c r="P754" i="11" s="1"/>
  <c r="O754" i="11" a="1"/>
  <c r="O754" i="11" s="1"/>
  <c r="N754" i="11" a="1"/>
  <c r="N754" i="11" s="1"/>
  <c r="Q754" i="11" a="1"/>
  <c r="Q754" i="11" s="1"/>
  <c r="AB754" i="11" a="1"/>
  <c r="AB754" i="11" s="1"/>
  <c r="L754" i="11" a="1"/>
  <c r="L754" i="11" s="1"/>
  <c r="S754" i="11" a="1"/>
  <c r="S754" i="11" s="1"/>
  <c r="W697" i="11" a="1"/>
  <c r="W697" i="11" s="1"/>
  <c r="X697" i="11" s="1"/>
  <c r="K697" i="11" a="1"/>
  <c r="K697" i="11" s="1"/>
  <c r="I697" i="11" a="1"/>
  <c r="I697" i="11" s="1"/>
  <c r="V697" i="11" s="1"/>
  <c r="J697" i="11" a="1"/>
  <c r="J697" i="11" s="1"/>
  <c r="M697" i="11" a="1"/>
  <c r="M697" i="11" s="1"/>
  <c r="D697" i="11" a="1"/>
  <c r="D697" i="11" s="1"/>
  <c r="E697" i="11" a="1"/>
  <c r="E697" i="11" s="1"/>
  <c r="R697" i="11" a="1"/>
  <c r="R697" i="11" s="1"/>
  <c r="L697" i="11" a="1"/>
  <c r="L697" i="11" s="1"/>
  <c r="Q697" i="11" a="1"/>
  <c r="Q697" i="11" s="1"/>
  <c r="S697" i="11" a="1"/>
  <c r="S697" i="11" s="1"/>
  <c r="O697" i="11" a="1"/>
  <c r="O697" i="11" s="1"/>
  <c r="N697" i="11" a="1"/>
  <c r="N697" i="11" s="1"/>
  <c r="P697" i="11" a="1"/>
  <c r="P697" i="11" s="1"/>
  <c r="AB697" i="11" a="1"/>
  <c r="AB697" i="11" s="1"/>
  <c r="W678" i="11" a="1"/>
  <c r="W678" i="11" s="1"/>
  <c r="X678" i="11" s="1"/>
  <c r="K678" i="11" a="1"/>
  <c r="K678" i="11" s="1"/>
  <c r="I678" i="11" a="1"/>
  <c r="I678" i="11" s="1"/>
  <c r="V678" i="11" s="1"/>
  <c r="J678" i="11" a="1"/>
  <c r="J678" i="11" s="1"/>
  <c r="M678" i="11" a="1"/>
  <c r="M678" i="11" s="1"/>
  <c r="D678" i="11" a="1"/>
  <c r="D678" i="11" s="1"/>
  <c r="E678" i="11" a="1"/>
  <c r="E678" i="11" s="1"/>
  <c r="R678" i="11" a="1"/>
  <c r="R678" i="11" s="1"/>
  <c r="AB678" i="11" a="1"/>
  <c r="AB678" i="11" s="1"/>
  <c r="Q678" i="11" a="1"/>
  <c r="Q678" i="11" s="1"/>
  <c r="N678" i="11" a="1"/>
  <c r="N678" i="11" s="1"/>
  <c r="S678" i="11" a="1"/>
  <c r="S678" i="11" s="1"/>
  <c r="P678" i="11" a="1"/>
  <c r="P678" i="11" s="1"/>
  <c r="L678" i="11" a="1"/>
  <c r="L678" i="11" s="1"/>
  <c r="O678" i="11" a="1"/>
  <c r="O678" i="11" s="1"/>
  <c r="AB115" i="11" a="1"/>
  <c r="AB115" i="11" s="1"/>
  <c r="W115" i="11" a="1"/>
  <c r="W115" i="11" s="1"/>
  <c r="X115" i="11" s="1"/>
  <c r="K115" i="11" a="1"/>
  <c r="K115" i="11" s="1"/>
  <c r="I115" i="11" a="1"/>
  <c r="I115" i="11" s="1"/>
  <c r="V115" i="11" s="1"/>
  <c r="J115" i="11" a="1"/>
  <c r="J115" i="11" s="1"/>
  <c r="M115" i="11" a="1"/>
  <c r="M115" i="11" s="1"/>
  <c r="D115" i="11" a="1"/>
  <c r="D115" i="11" s="1"/>
  <c r="E115" i="11" a="1"/>
  <c r="E115" i="11" s="1"/>
  <c r="R115" i="11" a="1"/>
  <c r="R115" i="11" s="1"/>
  <c r="N115" i="11" a="1"/>
  <c r="N115" i="11" s="1"/>
  <c r="S115" i="11" a="1"/>
  <c r="S115" i="11" s="1"/>
  <c r="O115" i="11" a="1"/>
  <c r="O115" i="11" s="1"/>
  <c r="Q115" i="11" a="1"/>
  <c r="Q115" i="11" s="1"/>
  <c r="L115" i="11" a="1"/>
  <c r="L115" i="11" s="1"/>
  <c r="P115" i="11" a="1"/>
  <c r="P115" i="11" s="1"/>
  <c r="AB209" i="11" a="1"/>
  <c r="AB209" i="11" s="1"/>
  <c r="W209" i="11" a="1"/>
  <c r="W209" i="11" s="1"/>
  <c r="X209" i="11" s="1"/>
  <c r="K209" i="11" a="1"/>
  <c r="K209" i="11" s="1"/>
  <c r="I209" i="11" a="1"/>
  <c r="I209" i="11" s="1"/>
  <c r="V209" i="11" s="1"/>
  <c r="M209" i="11" a="1"/>
  <c r="M209" i="11" s="1"/>
  <c r="J209" i="11" a="1"/>
  <c r="J209" i="11" s="1"/>
  <c r="D209" i="11" a="1"/>
  <c r="D209" i="11" s="1"/>
  <c r="E209" i="11" a="1"/>
  <c r="E209" i="11" s="1"/>
  <c r="R209" i="11" a="1"/>
  <c r="R209" i="11" s="1"/>
  <c r="P209" i="11" a="1"/>
  <c r="P209" i="11" s="1"/>
  <c r="Q209" i="11" a="1"/>
  <c r="Q209" i="11" s="1"/>
  <c r="L209" i="11" a="1"/>
  <c r="L209" i="11" s="1"/>
  <c r="S209" i="11" a="1"/>
  <c r="S209" i="11" s="1"/>
  <c r="N209" i="11" a="1"/>
  <c r="N209" i="11" s="1"/>
  <c r="O209" i="11" a="1"/>
  <c r="O209" i="11" s="1"/>
  <c r="W569" i="11" a="1"/>
  <c r="W569" i="11" s="1"/>
  <c r="X569" i="11" s="1"/>
  <c r="K569" i="11" a="1"/>
  <c r="K569" i="11" s="1"/>
  <c r="I569" i="11" a="1"/>
  <c r="I569" i="11" s="1"/>
  <c r="V569" i="11" s="1"/>
  <c r="J569" i="11" a="1"/>
  <c r="J569" i="11" s="1"/>
  <c r="M569" i="11" a="1"/>
  <c r="M569" i="11" s="1"/>
  <c r="D569" i="11" a="1"/>
  <c r="D569" i="11" s="1"/>
  <c r="E569" i="11" a="1"/>
  <c r="E569" i="11" s="1"/>
  <c r="R569" i="11" a="1"/>
  <c r="R569" i="11" s="1"/>
  <c r="L569" i="11" a="1"/>
  <c r="L569" i="11" s="1"/>
  <c r="S569" i="11" a="1"/>
  <c r="S569" i="11" s="1"/>
  <c r="P569" i="11" a="1"/>
  <c r="P569" i="11" s="1"/>
  <c r="Q569" i="11" a="1"/>
  <c r="Q569" i="11" s="1"/>
  <c r="O569" i="11" a="1"/>
  <c r="O569" i="11" s="1"/>
  <c r="AB569" i="11" a="1"/>
  <c r="AB569" i="11" s="1"/>
  <c r="N569" i="11" a="1"/>
  <c r="N569" i="11" s="1"/>
  <c r="W1010" i="11" a="1"/>
  <c r="W1010" i="11" s="1"/>
  <c r="X1010" i="11" s="1"/>
  <c r="I1010" i="11" a="1"/>
  <c r="I1010" i="11" s="1"/>
  <c r="V1010" i="11" s="1"/>
  <c r="K1010" i="11" a="1"/>
  <c r="K1010" i="11" s="1"/>
  <c r="J1010" i="11" a="1"/>
  <c r="J1010" i="11" s="1"/>
  <c r="M1010" i="11" a="1"/>
  <c r="M1010" i="11" s="1"/>
  <c r="D1010" i="11" a="1"/>
  <c r="D1010" i="11" s="1"/>
  <c r="E1010" i="11" a="1"/>
  <c r="E1010" i="11" s="1"/>
  <c r="R1010" i="11" a="1"/>
  <c r="R1010" i="11" s="1"/>
  <c r="Q1010" i="11" a="1"/>
  <c r="Q1010" i="11" s="1"/>
  <c r="O1010" i="11" a="1"/>
  <c r="O1010" i="11" s="1"/>
  <c r="AB1010" i="11" a="1"/>
  <c r="AB1010" i="11" s="1"/>
  <c r="P1010" i="11" a="1"/>
  <c r="P1010" i="11" s="1"/>
  <c r="S1010" i="11" a="1"/>
  <c r="S1010" i="11" s="1"/>
  <c r="N1010" i="11" a="1"/>
  <c r="N1010" i="11" s="1"/>
  <c r="L1010" i="11" a="1"/>
  <c r="L1010" i="11" s="1"/>
  <c r="W263" i="11" a="1"/>
  <c r="W263" i="11" s="1"/>
  <c r="X263" i="11" s="1"/>
  <c r="K263" i="11" a="1"/>
  <c r="K263" i="11" s="1"/>
  <c r="I263" i="11" a="1"/>
  <c r="I263" i="11" s="1"/>
  <c r="V263" i="11" s="1"/>
  <c r="J263" i="11" a="1"/>
  <c r="J263" i="11" s="1"/>
  <c r="D263" i="11" a="1"/>
  <c r="D263" i="11" s="1"/>
  <c r="M263" i="11" a="1"/>
  <c r="M263" i="11" s="1"/>
  <c r="E263" i="11" a="1"/>
  <c r="E263" i="11" s="1"/>
  <c r="R263" i="11" a="1"/>
  <c r="R263" i="11" s="1"/>
  <c r="P263" i="11" a="1"/>
  <c r="P263" i="11" s="1"/>
  <c r="N263" i="11" a="1"/>
  <c r="N263" i="11" s="1"/>
  <c r="S263" i="11" a="1"/>
  <c r="S263" i="11" s="1"/>
  <c r="O263" i="11" a="1"/>
  <c r="O263" i="11" s="1"/>
  <c r="Q263" i="11" a="1"/>
  <c r="Q263" i="11" s="1"/>
  <c r="AB263" i="11" a="1"/>
  <c r="AB263" i="11" s="1"/>
  <c r="L263" i="11" a="1"/>
  <c r="L263" i="11" s="1"/>
  <c r="W758" i="11" a="1"/>
  <c r="W758" i="11" s="1"/>
  <c r="X758" i="11" s="1"/>
  <c r="K758" i="11" a="1"/>
  <c r="K758" i="11" s="1"/>
  <c r="I758" i="11" a="1"/>
  <c r="I758" i="11" s="1"/>
  <c r="V758" i="11" s="1"/>
  <c r="J758" i="11" a="1"/>
  <c r="J758" i="11" s="1"/>
  <c r="M758" i="11" a="1"/>
  <c r="M758" i="11" s="1"/>
  <c r="D758" i="11" a="1"/>
  <c r="D758" i="11" s="1"/>
  <c r="E758" i="11" a="1"/>
  <c r="E758" i="11" s="1"/>
  <c r="R758" i="11" a="1"/>
  <c r="R758" i="11" s="1"/>
  <c r="Q758" i="11" a="1"/>
  <c r="Q758" i="11" s="1"/>
  <c r="S758" i="11" a="1"/>
  <c r="S758" i="11" s="1"/>
  <c r="O758" i="11" a="1"/>
  <c r="O758" i="11" s="1"/>
  <c r="P758" i="11" a="1"/>
  <c r="P758" i="11" s="1"/>
  <c r="L758" i="11" a="1"/>
  <c r="L758" i="11" s="1"/>
  <c r="AB758" i="11" a="1"/>
  <c r="AB758" i="11" s="1"/>
  <c r="N758" i="11" a="1"/>
  <c r="N758" i="11" s="1"/>
  <c r="W591" i="11" a="1"/>
  <c r="W591" i="11" s="1"/>
  <c r="X591" i="11" s="1"/>
  <c r="K591" i="11" a="1"/>
  <c r="K591" i="11" s="1"/>
  <c r="I591" i="11" a="1"/>
  <c r="I591" i="11" s="1"/>
  <c r="V591" i="11" s="1"/>
  <c r="J591" i="11" a="1"/>
  <c r="J591" i="11" s="1"/>
  <c r="M591" i="11" a="1"/>
  <c r="M591" i="11" s="1"/>
  <c r="D591" i="11" a="1"/>
  <c r="D591" i="11" s="1"/>
  <c r="E591" i="11" a="1"/>
  <c r="E591" i="11" s="1"/>
  <c r="R591" i="11" a="1"/>
  <c r="R591" i="11" s="1"/>
  <c r="S591" i="11" a="1"/>
  <c r="S591" i="11" s="1"/>
  <c r="O591" i="11" a="1"/>
  <c r="O591" i="11" s="1"/>
  <c r="N591" i="11" a="1"/>
  <c r="N591" i="11" s="1"/>
  <c r="L591" i="11" a="1"/>
  <c r="L591" i="11" s="1"/>
  <c r="AB591" i="11" a="1"/>
  <c r="AB591" i="11" s="1"/>
  <c r="P591" i="11" a="1"/>
  <c r="P591" i="11" s="1"/>
  <c r="Q591" i="11" a="1"/>
  <c r="Q591" i="11" s="1"/>
  <c r="W542" i="11" a="1"/>
  <c r="W542" i="11" s="1"/>
  <c r="X542" i="11" s="1"/>
  <c r="K542" i="11" a="1"/>
  <c r="K542" i="11" s="1"/>
  <c r="I542" i="11" a="1"/>
  <c r="I542" i="11" s="1"/>
  <c r="V542" i="11" s="1"/>
  <c r="J542" i="11" a="1"/>
  <c r="J542" i="11" s="1"/>
  <c r="M542" i="11" a="1"/>
  <c r="M542" i="11" s="1"/>
  <c r="D542" i="11" a="1"/>
  <c r="D542" i="11" s="1"/>
  <c r="E542" i="11" a="1"/>
  <c r="E542" i="11" s="1"/>
  <c r="R542" i="11" a="1"/>
  <c r="R542" i="11" s="1"/>
  <c r="P542" i="11" a="1"/>
  <c r="P542" i="11" s="1"/>
  <c r="L542" i="11" a="1"/>
  <c r="L542" i="11" s="1"/>
  <c r="Q542" i="11" a="1"/>
  <c r="Q542" i="11" s="1"/>
  <c r="AB542" i="11" a="1"/>
  <c r="AB542" i="11" s="1"/>
  <c r="S542" i="11" a="1"/>
  <c r="S542" i="11" s="1"/>
  <c r="O542" i="11" a="1"/>
  <c r="O542" i="11" s="1"/>
  <c r="N542" i="11" a="1"/>
  <c r="N542" i="11" s="1"/>
  <c r="W116" i="11" a="1"/>
  <c r="W116" i="11" s="1"/>
  <c r="X116" i="11" s="1"/>
  <c r="AA117" i="11" a="1"/>
  <c r="AA117" i="11" s="1"/>
  <c r="K116" i="11" a="1"/>
  <c r="K116" i="11" s="1"/>
  <c r="I116" i="11" a="1"/>
  <c r="I116" i="11" s="1"/>
  <c r="V116" i="11" s="1"/>
  <c r="J116" i="11" a="1"/>
  <c r="J116" i="11" s="1"/>
  <c r="D116" i="11" a="1"/>
  <c r="D116" i="11" s="1"/>
  <c r="M116" i="11" a="1"/>
  <c r="M116" i="11" s="1"/>
  <c r="E116" i="11" a="1"/>
  <c r="E116" i="11" s="1"/>
  <c r="R116" i="11" a="1"/>
  <c r="R116" i="11" s="1"/>
  <c r="P116" i="11" a="1"/>
  <c r="P116" i="11" s="1"/>
  <c r="Q116" i="11" a="1"/>
  <c r="Q116" i="11" s="1"/>
  <c r="AB116" i="11" a="1"/>
  <c r="AB116" i="11" s="1"/>
  <c r="S116" i="11" a="1"/>
  <c r="S116" i="11" s="1"/>
  <c r="L116" i="11" a="1"/>
  <c r="L116" i="11" s="1"/>
  <c r="N116" i="11" a="1"/>
  <c r="N116" i="11" s="1"/>
  <c r="O116" i="11" a="1"/>
  <c r="O116" i="11" s="1"/>
  <c r="W942" i="11" a="1"/>
  <c r="W942" i="11" s="1"/>
  <c r="X942" i="11" s="1"/>
  <c r="K942" i="11" a="1"/>
  <c r="K942" i="11" s="1"/>
  <c r="I942" i="11" a="1"/>
  <c r="I942" i="11" s="1"/>
  <c r="V942" i="11" s="1"/>
  <c r="J942" i="11" a="1"/>
  <c r="J942" i="11" s="1"/>
  <c r="M942" i="11" a="1"/>
  <c r="M942" i="11" s="1"/>
  <c r="D942" i="11" a="1"/>
  <c r="D942" i="11" s="1"/>
  <c r="E942" i="11" a="1"/>
  <c r="E942" i="11" s="1"/>
  <c r="R942" i="11" a="1"/>
  <c r="R942" i="11" s="1"/>
  <c r="O942" i="11" a="1"/>
  <c r="O942" i="11" s="1"/>
  <c r="Q942" i="11" a="1"/>
  <c r="Q942" i="11" s="1"/>
  <c r="S942" i="11" a="1"/>
  <c r="S942" i="11" s="1"/>
  <c r="AB942" i="11" a="1"/>
  <c r="AB942" i="11" s="1"/>
  <c r="P942" i="11" a="1"/>
  <c r="P942" i="11" s="1"/>
  <c r="N942" i="11" a="1"/>
  <c r="N942" i="11" s="1"/>
  <c r="L942" i="11" a="1"/>
  <c r="L942" i="11" s="1"/>
  <c r="W599" i="11" a="1"/>
  <c r="W599" i="11" s="1"/>
  <c r="X599" i="11" s="1"/>
  <c r="K599" i="11" a="1"/>
  <c r="K599" i="11" s="1"/>
  <c r="I599" i="11" a="1"/>
  <c r="I599" i="11" s="1"/>
  <c r="V599" i="11" s="1"/>
  <c r="J599" i="11" a="1"/>
  <c r="J599" i="11" s="1"/>
  <c r="M599" i="11" a="1"/>
  <c r="M599" i="11" s="1"/>
  <c r="D599" i="11" a="1"/>
  <c r="D599" i="11" s="1"/>
  <c r="E599" i="11" a="1"/>
  <c r="E599" i="11" s="1"/>
  <c r="R599" i="11" a="1"/>
  <c r="R599" i="11" s="1"/>
  <c r="N599" i="11" a="1"/>
  <c r="N599" i="11" s="1"/>
  <c r="S599" i="11" a="1"/>
  <c r="S599" i="11" s="1"/>
  <c r="O599" i="11" a="1"/>
  <c r="O599" i="11" s="1"/>
  <c r="Q599" i="11" a="1"/>
  <c r="Q599" i="11" s="1"/>
  <c r="L599" i="11" a="1"/>
  <c r="L599" i="11" s="1"/>
  <c r="P599" i="11" a="1"/>
  <c r="P599" i="11" s="1"/>
  <c r="AB599" i="11" a="1"/>
  <c r="AB599" i="11" s="1"/>
  <c r="W518" i="11" a="1"/>
  <c r="W518" i="11" s="1"/>
  <c r="X518" i="11" s="1"/>
  <c r="K518" i="11" a="1"/>
  <c r="K518" i="11" s="1"/>
  <c r="I518" i="11" a="1"/>
  <c r="I518" i="11" s="1"/>
  <c r="V518" i="11" s="1"/>
  <c r="J518" i="11" a="1"/>
  <c r="J518" i="11" s="1"/>
  <c r="M518" i="11" a="1"/>
  <c r="M518" i="11" s="1"/>
  <c r="D518" i="11" a="1"/>
  <c r="D518" i="11" s="1"/>
  <c r="E518" i="11" a="1"/>
  <c r="E518" i="11" s="1"/>
  <c r="R518" i="11" a="1"/>
  <c r="R518" i="11" s="1"/>
  <c r="O518" i="11" a="1"/>
  <c r="O518" i="11" s="1"/>
  <c r="L518" i="11" a="1"/>
  <c r="L518" i="11" s="1"/>
  <c r="S518" i="11" a="1"/>
  <c r="S518" i="11" s="1"/>
  <c r="AB518" i="11" a="1"/>
  <c r="AB518" i="11" s="1"/>
  <c r="Q518" i="11" a="1"/>
  <c r="Q518" i="11" s="1"/>
  <c r="P518" i="11" a="1"/>
  <c r="P518" i="11" s="1"/>
  <c r="N518" i="11" a="1"/>
  <c r="N518" i="11" s="1"/>
  <c r="AB197" i="11" a="1"/>
  <c r="AB197" i="11" s="1"/>
  <c r="W197" i="11" a="1"/>
  <c r="W197" i="11" s="1"/>
  <c r="X197" i="11" s="1"/>
  <c r="K197" i="11" a="1"/>
  <c r="K197" i="11" s="1"/>
  <c r="I197" i="11" a="1"/>
  <c r="I197" i="11" s="1"/>
  <c r="V197" i="11" s="1"/>
  <c r="M197" i="11" a="1"/>
  <c r="M197" i="11" s="1"/>
  <c r="D197" i="11" a="1"/>
  <c r="D197" i="11" s="1"/>
  <c r="J197" i="11" a="1"/>
  <c r="J197" i="11" s="1"/>
  <c r="E197" i="11" a="1"/>
  <c r="E197" i="11" s="1"/>
  <c r="R197" i="11" a="1"/>
  <c r="R197" i="11" s="1"/>
  <c r="P197" i="11" a="1"/>
  <c r="P197" i="11" s="1"/>
  <c r="S197" i="11" a="1"/>
  <c r="S197" i="11" s="1"/>
  <c r="O197" i="11" a="1"/>
  <c r="O197" i="11" s="1"/>
  <c r="N197" i="11" a="1"/>
  <c r="N197" i="11" s="1"/>
  <c r="L197" i="11" a="1"/>
  <c r="L197" i="11" s="1"/>
  <c r="Q197" i="11" a="1"/>
  <c r="Q197" i="11" s="1"/>
  <c r="W701" i="11" a="1"/>
  <c r="W701" i="11" s="1"/>
  <c r="X701" i="11" s="1"/>
  <c r="K701" i="11" a="1"/>
  <c r="K701" i="11" s="1"/>
  <c r="I701" i="11" a="1"/>
  <c r="I701" i="11" s="1"/>
  <c r="V701" i="11" s="1"/>
  <c r="J701" i="11" a="1"/>
  <c r="J701" i="11" s="1"/>
  <c r="M701" i="11" a="1"/>
  <c r="M701" i="11" s="1"/>
  <c r="D701" i="11" a="1"/>
  <c r="D701" i="11" s="1"/>
  <c r="E701" i="11" a="1"/>
  <c r="E701" i="11" s="1"/>
  <c r="R701" i="11" a="1"/>
  <c r="R701" i="11" s="1"/>
  <c r="Q701" i="11" a="1"/>
  <c r="Q701" i="11" s="1"/>
  <c r="N701" i="11" a="1"/>
  <c r="N701" i="11" s="1"/>
  <c r="S701" i="11" a="1"/>
  <c r="S701" i="11" s="1"/>
  <c r="P701" i="11" a="1"/>
  <c r="P701" i="11" s="1"/>
  <c r="AB701" i="11" a="1"/>
  <c r="AB701" i="11" s="1"/>
  <c r="O701" i="11" a="1"/>
  <c r="O701" i="11" s="1"/>
  <c r="L701" i="11" a="1"/>
  <c r="L701" i="11" s="1"/>
  <c r="W790" i="11" a="1"/>
  <c r="W790" i="11" s="1"/>
  <c r="X790" i="11" s="1"/>
  <c r="K790" i="11" a="1"/>
  <c r="K790" i="11" s="1"/>
  <c r="I790" i="11" a="1"/>
  <c r="I790" i="11" s="1"/>
  <c r="V790" i="11" s="1"/>
  <c r="J790" i="11" a="1"/>
  <c r="J790" i="11" s="1"/>
  <c r="M790" i="11" a="1"/>
  <c r="M790" i="11" s="1"/>
  <c r="D790" i="11" a="1"/>
  <c r="D790" i="11" s="1"/>
  <c r="E790" i="11" a="1"/>
  <c r="E790" i="11" s="1"/>
  <c r="R790" i="11" a="1"/>
  <c r="R790" i="11" s="1"/>
  <c r="N790" i="11" a="1"/>
  <c r="N790" i="11" s="1"/>
  <c r="S790" i="11" a="1"/>
  <c r="S790" i="11" s="1"/>
  <c r="L790" i="11" a="1"/>
  <c r="L790" i="11" s="1"/>
  <c r="Q790" i="11" a="1"/>
  <c r="Q790" i="11" s="1"/>
  <c r="P790" i="11" a="1"/>
  <c r="P790" i="11" s="1"/>
  <c r="O790" i="11" a="1"/>
  <c r="O790" i="11" s="1"/>
  <c r="AB790" i="11" a="1"/>
  <c r="AB790" i="11" s="1"/>
  <c r="W527" i="11" a="1"/>
  <c r="W527" i="11" s="1"/>
  <c r="X527" i="11" s="1"/>
  <c r="K527" i="11" a="1"/>
  <c r="K527" i="11" s="1"/>
  <c r="I527" i="11" a="1"/>
  <c r="I527" i="11" s="1"/>
  <c r="V527" i="11" s="1"/>
  <c r="J527" i="11" a="1"/>
  <c r="J527" i="11" s="1"/>
  <c r="M527" i="11" a="1"/>
  <c r="M527" i="11" s="1"/>
  <c r="D527" i="11" a="1"/>
  <c r="D527" i="11" s="1"/>
  <c r="E527" i="11" a="1"/>
  <c r="E527" i="11" s="1"/>
  <c r="R527" i="11" a="1"/>
  <c r="R527" i="11" s="1"/>
  <c r="P527" i="11" a="1"/>
  <c r="P527" i="11" s="1"/>
  <c r="N527" i="11" a="1"/>
  <c r="N527" i="11" s="1"/>
  <c r="L527" i="11" a="1"/>
  <c r="L527" i="11" s="1"/>
  <c r="AB527" i="11" a="1"/>
  <c r="AB527" i="11" s="1"/>
  <c r="Q527" i="11" a="1"/>
  <c r="Q527" i="11" s="1"/>
  <c r="O527" i="11" a="1"/>
  <c r="O527" i="11" s="1"/>
  <c r="S527" i="11" a="1"/>
  <c r="S527" i="11" s="1"/>
  <c r="AB195" i="11" a="1"/>
  <c r="AB195" i="11" s="1"/>
  <c r="W195" i="11" a="1"/>
  <c r="W195" i="11" s="1"/>
  <c r="X195" i="11" s="1"/>
  <c r="K195" i="11" a="1"/>
  <c r="K195" i="11" s="1"/>
  <c r="I195" i="11" a="1"/>
  <c r="I195" i="11" s="1"/>
  <c r="V195" i="11" s="1"/>
  <c r="J195" i="11" a="1"/>
  <c r="J195" i="11" s="1"/>
  <c r="M195" i="11" a="1"/>
  <c r="M195" i="11" s="1"/>
  <c r="D195" i="11" a="1"/>
  <c r="D195" i="11" s="1"/>
  <c r="E195" i="11" a="1"/>
  <c r="E195" i="11" s="1"/>
  <c r="R195" i="11" a="1"/>
  <c r="R195" i="11" s="1"/>
  <c r="P195" i="11" a="1"/>
  <c r="P195" i="11" s="1"/>
  <c r="O195" i="11" a="1"/>
  <c r="O195" i="11" s="1"/>
  <c r="L195" i="11" a="1"/>
  <c r="L195" i="11" s="1"/>
  <c r="Q195" i="11" a="1"/>
  <c r="Q195" i="11" s="1"/>
  <c r="N195" i="11" a="1"/>
  <c r="N195" i="11" s="1"/>
  <c r="S195" i="11" a="1"/>
  <c r="S195" i="11" s="1"/>
  <c r="W994" i="11" a="1"/>
  <c r="W994" i="11" s="1"/>
  <c r="X994" i="11" s="1"/>
  <c r="I994" i="11" a="1"/>
  <c r="I994" i="11" s="1"/>
  <c r="V994" i="11" s="1"/>
  <c r="K994" i="11" a="1"/>
  <c r="K994" i="11" s="1"/>
  <c r="J994" i="11" a="1"/>
  <c r="J994" i="11" s="1"/>
  <c r="M994" i="11" a="1"/>
  <c r="M994" i="11" s="1"/>
  <c r="D994" i="11" a="1"/>
  <c r="D994" i="11" s="1"/>
  <c r="E994" i="11" a="1"/>
  <c r="E994" i="11" s="1"/>
  <c r="R994" i="11" a="1"/>
  <c r="R994" i="11" s="1"/>
  <c r="N994" i="11" a="1"/>
  <c r="N994" i="11" s="1"/>
  <c r="O994" i="11" a="1"/>
  <c r="O994" i="11" s="1"/>
  <c r="AB994" i="11" a="1"/>
  <c r="AB994" i="11" s="1"/>
  <c r="Q994" i="11" a="1"/>
  <c r="Q994" i="11" s="1"/>
  <c r="S994" i="11" a="1"/>
  <c r="S994" i="11" s="1"/>
  <c r="L994" i="11" a="1"/>
  <c r="L994" i="11" s="1"/>
  <c r="P994" i="11" a="1"/>
  <c r="P994" i="11" s="1"/>
  <c r="AA419" i="11" a="1"/>
  <c r="AA419" i="11" s="1"/>
  <c r="W418" i="11" a="1"/>
  <c r="W418" i="11" s="1"/>
  <c r="X418" i="11" s="1"/>
  <c r="K418" i="11" a="1"/>
  <c r="K418" i="11" s="1"/>
  <c r="I418" i="11" a="1"/>
  <c r="I418" i="11" s="1"/>
  <c r="V418" i="11" s="1"/>
  <c r="J418" i="11" a="1"/>
  <c r="J418" i="11" s="1"/>
  <c r="M418" i="11" a="1"/>
  <c r="M418" i="11" s="1"/>
  <c r="D418" i="11" a="1"/>
  <c r="D418" i="11" s="1"/>
  <c r="E418" i="11" a="1"/>
  <c r="E418" i="11" s="1"/>
  <c r="R418" i="11" a="1"/>
  <c r="R418" i="11" s="1"/>
  <c r="AB418" i="11" a="1"/>
  <c r="AB418" i="11" s="1"/>
  <c r="Q418" i="11" a="1"/>
  <c r="Q418" i="11" s="1"/>
  <c r="N418" i="11" a="1"/>
  <c r="N418" i="11" s="1"/>
  <c r="P418" i="11" a="1"/>
  <c r="P418" i="11" s="1"/>
  <c r="S418" i="11" a="1"/>
  <c r="S418" i="11" s="1"/>
  <c r="O418" i="11" a="1"/>
  <c r="O418" i="11" s="1"/>
  <c r="L418" i="11" a="1"/>
  <c r="L418" i="11" s="1"/>
  <c r="W629" i="11" a="1"/>
  <c r="W629" i="11" s="1"/>
  <c r="X629" i="11" s="1"/>
  <c r="K629" i="11" a="1"/>
  <c r="K629" i="11" s="1"/>
  <c r="I629" i="11" a="1"/>
  <c r="I629" i="11" s="1"/>
  <c r="V629" i="11" s="1"/>
  <c r="M629" i="11" a="1"/>
  <c r="M629" i="11" s="1"/>
  <c r="D629" i="11" a="1"/>
  <c r="D629" i="11" s="1"/>
  <c r="J629" i="11" a="1"/>
  <c r="J629" i="11" s="1"/>
  <c r="E629" i="11" a="1"/>
  <c r="E629" i="11" s="1"/>
  <c r="R629" i="11" a="1"/>
  <c r="R629" i="11" s="1"/>
  <c r="P629" i="11" a="1"/>
  <c r="P629" i="11" s="1"/>
  <c r="AB629" i="11" a="1"/>
  <c r="AB629" i="11" s="1"/>
  <c r="Q629" i="11" a="1"/>
  <c r="Q629" i="11" s="1"/>
  <c r="O629" i="11" a="1"/>
  <c r="O629" i="11" s="1"/>
  <c r="L629" i="11" a="1"/>
  <c r="L629" i="11" s="1"/>
  <c r="S629" i="11" a="1"/>
  <c r="S629" i="11" s="1"/>
  <c r="N629" i="11" a="1"/>
  <c r="N629" i="11" s="1"/>
  <c r="W151" i="11" a="1"/>
  <c r="W151" i="11" s="1"/>
  <c r="X151" i="11" s="1"/>
  <c r="K151" i="11" a="1"/>
  <c r="K151" i="11" s="1"/>
  <c r="I151" i="11" a="1"/>
  <c r="I151" i="11" s="1"/>
  <c r="V151" i="11" s="1"/>
  <c r="J151" i="11" a="1"/>
  <c r="J151" i="11" s="1"/>
  <c r="M151" i="11" a="1"/>
  <c r="M151" i="11" s="1"/>
  <c r="D151" i="11" a="1"/>
  <c r="D151" i="11" s="1"/>
  <c r="E151" i="11" a="1"/>
  <c r="E151" i="11" s="1"/>
  <c r="R151" i="11" a="1"/>
  <c r="R151" i="11" s="1"/>
  <c r="N151" i="11" a="1"/>
  <c r="N151" i="11" s="1"/>
  <c r="Q151" i="11" a="1"/>
  <c r="Q151" i="11" s="1"/>
  <c r="L151" i="11" a="1"/>
  <c r="L151" i="11" s="1"/>
  <c r="AB151" i="11" a="1"/>
  <c r="AB151" i="11" s="1"/>
  <c r="S151" i="11" a="1"/>
  <c r="S151" i="11" s="1"/>
  <c r="O151" i="11" a="1"/>
  <c r="O151" i="11" s="1"/>
  <c r="P151" i="11" a="1"/>
  <c r="P151" i="11" s="1"/>
  <c r="AB123" i="11" a="1"/>
  <c r="AB123" i="11" s="1"/>
  <c r="W123" i="11" a="1"/>
  <c r="W123" i="11" s="1"/>
  <c r="X123" i="11" s="1"/>
  <c r="K123" i="11" a="1"/>
  <c r="K123" i="11" s="1"/>
  <c r="I123" i="11" a="1"/>
  <c r="I123" i="11" s="1"/>
  <c r="V123" i="11" s="1"/>
  <c r="J123" i="11" a="1"/>
  <c r="J123" i="11" s="1"/>
  <c r="M123" i="11" a="1"/>
  <c r="M123" i="11" s="1"/>
  <c r="D123" i="11" a="1"/>
  <c r="D123" i="11" s="1"/>
  <c r="E123" i="11" a="1"/>
  <c r="E123" i="11" s="1"/>
  <c r="R123" i="11" a="1"/>
  <c r="R123" i="11" s="1"/>
  <c r="Q123" i="11" a="1"/>
  <c r="Q123" i="11" s="1"/>
  <c r="N123" i="11" a="1"/>
  <c r="N123" i="11" s="1"/>
  <c r="O123" i="11" a="1"/>
  <c r="O123" i="11" s="1"/>
  <c r="S123" i="11" a="1"/>
  <c r="S123" i="11" s="1"/>
  <c r="P123" i="11" a="1"/>
  <c r="P123" i="11" s="1"/>
  <c r="L123" i="11" a="1"/>
  <c r="L123" i="11" s="1"/>
  <c r="W490" i="11" a="1"/>
  <c r="W490" i="11" s="1"/>
  <c r="X490" i="11" s="1"/>
  <c r="K490" i="11" a="1"/>
  <c r="K490" i="11" s="1"/>
  <c r="I490" i="11" a="1"/>
  <c r="I490" i="11" s="1"/>
  <c r="V490" i="11" s="1"/>
  <c r="J490" i="11" a="1"/>
  <c r="J490" i="11" s="1"/>
  <c r="M490" i="11" a="1"/>
  <c r="M490" i="11" s="1"/>
  <c r="D490" i="11" a="1"/>
  <c r="D490" i="11" s="1"/>
  <c r="E490" i="11" a="1"/>
  <c r="E490" i="11" s="1"/>
  <c r="R490" i="11" a="1"/>
  <c r="R490" i="11" s="1"/>
  <c r="P490" i="11" a="1"/>
  <c r="P490" i="11" s="1"/>
  <c r="N490" i="11" a="1"/>
  <c r="N490" i="11" s="1"/>
  <c r="Q490" i="11" a="1"/>
  <c r="Q490" i="11" s="1"/>
  <c r="S490" i="11" a="1"/>
  <c r="S490" i="11" s="1"/>
  <c r="L490" i="11" a="1"/>
  <c r="L490" i="11" s="1"/>
  <c r="AB490" i="11" a="1"/>
  <c r="AB490" i="11" s="1"/>
  <c r="O490" i="11" a="1"/>
  <c r="O490" i="11" s="1"/>
  <c r="W725" i="11" a="1"/>
  <c r="W725" i="11" s="1"/>
  <c r="X725" i="11" s="1"/>
  <c r="K725" i="11" a="1"/>
  <c r="K725" i="11" s="1"/>
  <c r="I725" i="11" a="1"/>
  <c r="I725" i="11" s="1"/>
  <c r="V725" i="11" s="1"/>
  <c r="J725" i="11" a="1"/>
  <c r="J725" i="11" s="1"/>
  <c r="M725" i="11" a="1"/>
  <c r="M725" i="11" s="1"/>
  <c r="D725" i="11" a="1"/>
  <c r="D725" i="11" s="1"/>
  <c r="E725" i="11" a="1"/>
  <c r="E725" i="11" s="1"/>
  <c r="R725" i="11" a="1"/>
  <c r="R725" i="11" s="1"/>
  <c r="L725" i="11" a="1"/>
  <c r="L725" i="11" s="1"/>
  <c r="AB725" i="11" a="1"/>
  <c r="AB725" i="11" s="1"/>
  <c r="O725" i="11" a="1"/>
  <c r="O725" i="11" s="1"/>
  <c r="N725" i="11" a="1"/>
  <c r="N725" i="11" s="1"/>
  <c r="P725" i="11" a="1"/>
  <c r="P725" i="11" s="1"/>
  <c r="Q725" i="11" a="1"/>
  <c r="Q725" i="11" s="1"/>
  <c r="S725" i="11" a="1"/>
  <c r="S725" i="11" s="1"/>
  <c r="W137" i="11" a="1"/>
  <c r="W137" i="11" s="1"/>
  <c r="X137" i="11" s="1"/>
  <c r="K137" i="11" a="1"/>
  <c r="K137" i="11" s="1"/>
  <c r="I137" i="11" a="1"/>
  <c r="I137" i="11" s="1"/>
  <c r="V137" i="11" s="1"/>
  <c r="M137" i="11" a="1"/>
  <c r="M137" i="11" s="1"/>
  <c r="J137" i="11" a="1"/>
  <c r="J137" i="11" s="1"/>
  <c r="D137" i="11" a="1"/>
  <c r="D137" i="11" s="1"/>
  <c r="E137" i="11" a="1"/>
  <c r="E137" i="11" s="1"/>
  <c r="R137" i="11" a="1"/>
  <c r="R137" i="11" s="1"/>
  <c r="O137" i="11" a="1"/>
  <c r="O137" i="11" s="1"/>
  <c r="N137" i="11" a="1"/>
  <c r="N137" i="11" s="1"/>
  <c r="S137" i="11" a="1"/>
  <c r="S137" i="11" s="1"/>
  <c r="L137" i="11" a="1"/>
  <c r="L137" i="11" s="1"/>
  <c r="P137" i="11" a="1"/>
  <c r="P137" i="11" s="1"/>
  <c r="AB137" i="11" a="1"/>
  <c r="AB137" i="11" s="1"/>
  <c r="Q137" i="11" a="1"/>
  <c r="Q137" i="11" s="1"/>
  <c r="AB107" i="11" a="1"/>
  <c r="AB107" i="11" s="1"/>
  <c r="W107" i="11" a="1"/>
  <c r="W107" i="11" s="1"/>
  <c r="X107" i="11" s="1"/>
  <c r="K107" i="11" a="1"/>
  <c r="K107" i="11" s="1"/>
  <c r="I107" i="11" a="1"/>
  <c r="I107" i="11" s="1"/>
  <c r="V107" i="11" s="1"/>
  <c r="J107" i="11" a="1"/>
  <c r="J107" i="11" s="1"/>
  <c r="M107" i="11" a="1"/>
  <c r="M107" i="11" s="1"/>
  <c r="D107" i="11" a="1"/>
  <c r="D107" i="11" s="1"/>
  <c r="E107" i="11" a="1"/>
  <c r="E107" i="11" s="1"/>
  <c r="R107" i="11" a="1"/>
  <c r="R107" i="11" s="1"/>
  <c r="P107" i="11" a="1"/>
  <c r="P107" i="11" s="1"/>
  <c r="L107" i="11" a="1"/>
  <c r="L107" i="11" s="1"/>
  <c r="Q107" i="11" a="1"/>
  <c r="Q107" i="11" s="1"/>
  <c r="N107" i="11" a="1"/>
  <c r="N107" i="11" s="1"/>
  <c r="S107" i="11" a="1"/>
  <c r="S107" i="11" s="1"/>
  <c r="O107" i="11" a="1"/>
  <c r="O107" i="11" s="1"/>
  <c r="W989" i="11" a="1"/>
  <c r="W989" i="11" s="1"/>
  <c r="X989" i="11" s="1"/>
  <c r="K989" i="11" a="1"/>
  <c r="K989" i="11" s="1"/>
  <c r="I989" i="11" a="1"/>
  <c r="I989" i="11" s="1"/>
  <c r="V989" i="11" s="1"/>
  <c r="M989" i="11" a="1"/>
  <c r="M989" i="11" s="1"/>
  <c r="D989" i="11" a="1"/>
  <c r="D989" i="11" s="1"/>
  <c r="J989" i="11" a="1"/>
  <c r="J989" i="11" s="1"/>
  <c r="E989" i="11" a="1"/>
  <c r="E989" i="11" s="1"/>
  <c r="R989" i="11" a="1"/>
  <c r="R989" i="11" s="1"/>
  <c r="Q989" i="11" a="1"/>
  <c r="Q989" i="11" s="1"/>
  <c r="AB989" i="11" a="1"/>
  <c r="AB989" i="11" s="1"/>
  <c r="L989" i="11" a="1"/>
  <c r="L989" i="11" s="1"/>
  <c r="N989" i="11" a="1"/>
  <c r="N989" i="11" s="1"/>
  <c r="S989" i="11" a="1"/>
  <c r="S989" i="11" s="1"/>
  <c r="P989" i="11" a="1"/>
  <c r="P989" i="11" s="1"/>
  <c r="O989" i="11" a="1"/>
  <c r="O989" i="11" s="1"/>
  <c r="W740" i="11" a="1"/>
  <c r="W740" i="11" s="1"/>
  <c r="X740" i="11" s="1"/>
  <c r="K740" i="11" a="1"/>
  <c r="K740" i="11" s="1"/>
  <c r="I740" i="11" a="1"/>
  <c r="I740" i="11" s="1"/>
  <c r="V740" i="11" s="1"/>
  <c r="J740" i="11" a="1"/>
  <c r="J740" i="11" s="1"/>
  <c r="M740" i="11" a="1"/>
  <c r="M740" i="11" s="1"/>
  <c r="D740" i="11" a="1"/>
  <c r="D740" i="11" s="1"/>
  <c r="E740" i="11" a="1"/>
  <c r="E740" i="11" s="1"/>
  <c r="R740" i="11" a="1"/>
  <c r="R740" i="11" s="1"/>
  <c r="AB740" i="11" a="1"/>
  <c r="AB740" i="11" s="1"/>
  <c r="Q740" i="11" a="1"/>
  <c r="Q740" i="11" s="1"/>
  <c r="N740" i="11" a="1"/>
  <c r="N740" i="11" s="1"/>
  <c r="O740" i="11" a="1"/>
  <c r="O740" i="11" s="1"/>
  <c r="S740" i="11" a="1"/>
  <c r="S740" i="11" s="1"/>
  <c r="L740" i="11" a="1"/>
  <c r="L740" i="11" s="1"/>
  <c r="P740" i="11" a="1"/>
  <c r="P740" i="11" s="1"/>
  <c r="AB279" i="11" a="1"/>
  <c r="AB279" i="11" s="1"/>
  <c r="W279" i="11" a="1"/>
  <c r="W279" i="11" s="1"/>
  <c r="X279" i="11" s="1"/>
  <c r="K279" i="11" a="1"/>
  <c r="K279" i="11" s="1"/>
  <c r="I279" i="11" a="1"/>
  <c r="I279" i="11" s="1"/>
  <c r="V279" i="11" s="1"/>
  <c r="J279" i="11" a="1"/>
  <c r="J279" i="11" s="1"/>
  <c r="M279" i="11" a="1"/>
  <c r="M279" i="11" s="1"/>
  <c r="D279" i="11" a="1"/>
  <c r="D279" i="11" s="1"/>
  <c r="E279" i="11" a="1"/>
  <c r="E279" i="11" s="1"/>
  <c r="R279" i="11" a="1"/>
  <c r="R279" i="11" s="1"/>
  <c r="P279" i="11" a="1"/>
  <c r="P279" i="11" s="1"/>
  <c r="N279" i="11" a="1"/>
  <c r="N279" i="11" s="1"/>
  <c r="L279" i="11" a="1"/>
  <c r="L279" i="11" s="1"/>
  <c r="S279" i="11" a="1"/>
  <c r="S279" i="11" s="1"/>
  <c r="Q279" i="11" a="1"/>
  <c r="Q279" i="11" s="1"/>
  <c r="O279" i="11" a="1"/>
  <c r="O279" i="11" s="1"/>
  <c r="W155" i="11" a="1"/>
  <c r="W155" i="11" s="1"/>
  <c r="X155" i="11" s="1"/>
  <c r="K155" i="11" a="1"/>
  <c r="K155" i="11" s="1"/>
  <c r="I155" i="11" a="1"/>
  <c r="I155" i="11" s="1"/>
  <c r="V155" i="11" s="1"/>
  <c r="J155" i="11" a="1"/>
  <c r="J155" i="11" s="1"/>
  <c r="M155" i="11" a="1"/>
  <c r="M155" i="11" s="1"/>
  <c r="D155" i="11" a="1"/>
  <c r="D155" i="11" s="1"/>
  <c r="E155" i="11" a="1"/>
  <c r="E155" i="11" s="1"/>
  <c r="R155" i="11" a="1"/>
  <c r="R155" i="11" s="1"/>
  <c r="AB155" i="11" a="1"/>
  <c r="AB155" i="11" s="1"/>
  <c r="Q155" i="11" a="1"/>
  <c r="Q155" i="11" s="1"/>
  <c r="L155" i="11" a="1"/>
  <c r="L155" i="11" s="1"/>
  <c r="N155" i="11" a="1"/>
  <c r="N155" i="11" s="1"/>
  <c r="O155" i="11" a="1"/>
  <c r="O155" i="11" s="1"/>
  <c r="S155" i="11" a="1"/>
  <c r="S155" i="11" s="1"/>
  <c r="P155" i="11" a="1"/>
  <c r="P155" i="11" s="1"/>
  <c r="AA89" i="11" a="1"/>
  <c r="AA89" i="11" s="1"/>
  <c r="AA90" i="11" s="1" a="1"/>
  <c r="AA90" i="11" s="1"/>
  <c r="W88" i="11" a="1"/>
  <c r="W88" i="11" s="1"/>
  <c r="X88" i="11" s="1"/>
  <c r="K88" i="11" a="1"/>
  <c r="K88" i="11" s="1"/>
  <c r="I88" i="11" a="1"/>
  <c r="I88" i="11" s="1"/>
  <c r="V88" i="11" s="1"/>
  <c r="J88" i="11" a="1"/>
  <c r="J88" i="11" s="1"/>
  <c r="M88" i="11" a="1"/>
  <c r="M88" i="11" s="1"/>
  <c r="D88" i="11" a="1"/>
  <c r="D88" i="11" s="1"/>
  <c r="E88" i="11" a="1"/>
  <c r="E88" i="11" s="1"/>
  <c r="R88" i="11" a="1"/>
  <c r="R88" i="11" s="1"/>
  <c r="P88" i="11" a="1"/>
  <c r="P88" i="11" s="1"/>
  <c r="L88" i="11" a="1"/>
  <c r="L88" i="11" s="1"/>
  <c r="AB88" i="11" a="1"/>
  <c r="AB88" i="11" s="1"/>
  <c r="N88" i="11" a="1"/>
  <c r="N88" i="11" s="1"/>
  <c r="S88" i="11" a="1"/>
  <c r="S88" i="11" s="1"/>
  <c r="O88" i="11" a="1"/>
  <c r="O88" i="11" s="1"/>
  <c r="Q88" i="11" a="1"/>
  <c r="Q88" i="11" s="1"/>
  <c r="AB433" i="11" a="1"/>
  <c r="AB433" i="11" s="1"/>
  <c r="W433" i="11" a="1"/>
  <c r="W433" i="11" s="1"/>
  <c r="X433" i="11" s="1"/>
  <c r="K433" i="11" a="1"/>
  <c r="K433" i="11" s="1"/>
  <c r="I433" i="11" a="1"/>
  <c r="I433" i="11" s="1"/>
  <c r="V433" i="11" s="1"/>
  <c r="J433" i="11" a="1"/>
  <c r="J433" i="11" s="1"/>
  <c r="M433" i="11" a="1"/>
  <c r="M433" i="11" s="1"/>
  <c r="D433" i="11" a="1"/>
  <c r="D433" i="11" s="1"/>
  <c r="E433" i="11" a="1"/>
  <c r="E433" i="11" s="1"/>
  <c r="R433" i="11" a="1"/>
  <c r="R433" i="11" s="1"/>
  <c r="N433" i="11" a="1"/>
  <c r="N433" i="11" s="1"/>
  <c r="Q433" i="11" a="1"/>
  <c r="Q433" i="11" s="1"/>
  <c r="L433" i="11" a="1"/>
  <c r="L433" i="11" s="1"/>
  <c r="S433" i="11" a="1"/>
  <c r="S433" i="11" s="1"/>
  <c r="O433" i="11" a="1"/>
  <c r="O433" i="11" s="1"/>
  <c r="P433" i="11" a="1"/>
  <c r="P433" i="11" s="1"/>
  <c r="W852" i="11" a="1"/>
  <c r="W852" i="11" s="1"/>
  <c r="X852" i="11" s="1"/>
  <c r="K852" i="11" a="1"/>
  <c r="K852" i="11" s="1"/>
  <c r="I852" i="11" a="1"/>
  <c r="I852" i="11" s="1"/>
  <c r="V852" i="11" s="1"/>
  <c r="J852" i="11" a="1"/>
  <c r="J852" i="11" s="1"/>
  <c r="M852" i="11" a="1"/>
  <c r="M852" i="11" s="1"/>
  <c r="D852" i="11" a="1"/>
  <c r="D852" i="11" s="1"/>
  <c r="E852" i="11" a="1"/>
  <c r="E852" i="11" s="1"/>
  <c r="R852" i="11" a="1"/>
  <c r="R852" i="11" s="1"/>
  <c r="N852" i="11" a="1"/>
  <c r="N852" i="11" s="1"/>
  <c r="P852" i="11" a="1"/>
  <c r="P852" i="11" s="1"/>
  <c r="L852" i="11" a="1"/>
  <c r="L852" i="11" s="1"/>
  <c r="AB852" i="11" a="1"/>
  <c r="AB852" i="11" s="1"/>
  <c r="Q852" i="11" a="1"/>
  <c r="Q852" i="11" s="1"/>
  <c r="S852" i="11" a="1"/>
  <c r="S852" i="11" s="1"/>
  <c r="O852" i="11" a="1"/>
  <c r="O852" i="11" s="1"/>
  <c r="W224" i="11" a="1"/>
  <c r="W224" i="11" s="1"/>
  <c r="X224" i="11" s="1"/>
  <c r="AA225" i="11" a="1"/>
  <c r="AA225" i="11" s="1"/>
  <c r="K224" i="11" a="1"/>
  <c r="K224" i="11" s="1"/>
  <c r="I224" i="11" a="1"/>
  <c r="I224" i="11" s="1"/>
  <c r="V224" i="11" s="1"/>
  <c r="J224" i="11" a="1"/>
  <c r="J224" i="11" s="1"/>
  <c r="M224" i="11" a="1"/>
  <c r="M224" i="11" s="1"/>
  <c r="D224" i="11" a="1"/>
  <c r="D224" i="11" s="1"/>
  <c r="E224" i="11" a="1"/>
  <c r="E224" i="11" s="1"/>
  <c r="R224" i="11" a="1"/>
  <c r="R224" i="11" s="1"/>
  <c r="O224" i="11" a="1"/>
  <c r="O224" i="11" s="1"/>
  <c r="L224" i="11" a="1"/>
  <c r="L224" i="11" s="1"/>
  <c r="S224" i="11" a="1"/>
  <c r="S224" i="11" s="1"/>
  <c r="P224" i="11" a="1"/>
  <c r="P224" i="11" s="1"/>
  <c r="AB224" i="11" a="1"/>
  <c r="AB224" i="11" s="1"/>
  <c r="Q224" i="11" a="1"/>
  <c r="Q224" i="11" s="1"/>
  <c r="N224" i="11" a="1"/>
  <c r="N224" i="11" s="1"/>
  <c r="AB128" i="11" a="1"/>
  <c r="AB128" i="11" s="1"/>
  <c r="W128" i="11" a="1"/>
  <c r="W128" i="11" s="1"/>
  <c r="X128" i="11" s="1"/>
  <c r="K128" i="11" a="1"/>
  <c r="K128" i="11" s="1"/>
  <c r="I128" i="11" a="1"/>
  <c r="I128" i="11" s="1"/>
  <c r="V128" i="11" s="1"/>
  <c r="J128" i="11" a="1"/>
  <c r="J128" i="11" s="1"/>
  <c r="M128" i="11" a="1"/>
  <c r="M128" i="11" s="1"/>
  <c r="D128" i="11" a="1"/>
  <c r="D128" i="11" s="1"/>
  <c r="E128" i="11" a="1"/>
  <c r="E128" i="11" s="1"/>
  <c r="R128" i="11" a="1"/>
  <c r="R128" i="11" s="1"/>
  <c r="L128" i="11" a="1"/>
  <c r="L128" i="11" s="1"/>
  <c r="Q128" i="11" a="1"/>
  <c r="Q128" i="11" s="1"/>
  <c r="S128" i="11" a="1"/>
  <c r="S128" i="11" s="1"/>
  <c r="O128" i="11" a="1"/>
  <c r="O128" i="11" s="1"/>
  <c r="P128" i="11" a="1"/>
  <c r="P128" i="11" s="1"/>
  <c r="N128" i="11" a="1"/>
  <c r="N128" i="11" s="1"/>
  <c r="W639" i="11" a="1"/>
  <c r="W639" i="11" s="1"/>
  <c r="X639" i="11" s="1"/>
  <c r="K639" i="11" a="1"/>
  <c r="K639" i="11" s="1"/>
  <c r="I639" i="11" a="1"/>
  <c r="I639" i="11" s="1"/>
  <c r="V639" i="11" s="1"/>
  <c r="J639" i="11" a="1"/>
  <c r="J639" i="11" s="1"/>
  <c r="M639" i="11" a="1"/>
  <c r="M639" i="11" s="1"/>
  <c r="D639" i="11" a="1"/>
  <c r="D639" i="11" s="1"/>
  <c r="E639" i="11" a="1"/>
  <c r="E639" i="11" s="1"/>
  <c r="R639" i="11" a="1"/>
  <c r="R639" i="11" s="1"/>
  <c r="Q639" i="11" a="1"/>
  <c r="Q639" i="11" s="1"/>
  <c r="S639" i="11" a="1"/>
  <c r="S639" i="11" s="1"/>
  <c r="O639" i="11" a="1"/>
  <c r="O639" i="11" s="1"/>
  <c r="AB639" i="11" a="1"/>
  <c r="AB639" i="11" s="1"/>
  <c r="L639" i="11" a="1"/>
  <c r="L639" i="11" s="1"/>
  <c r="N639" i="11" a="1"/>
  <c r="N639" i="11" s="1"/>
  <c r="P639" i="11" a="1"/>
  <c r="P639" i="11" s="1"/>
  <c r="AB424" i="11" a="1"/>
  <c r="AB424" i="11" s="1"/>
  <c r="W424" i="11" a="1"/>
  <c r="W424" i="11" s="1"/>
  <c r="X424" i="11" s="1"/>
  <c r="K424" i="11" a="1"/>
  <c r="K424" i="11" s="1"/>
  <c r="I424" i="11" a="1"/>
  <c r="I424" i="11" s="1"/>
  <c r="V424" i="11" s="1"/>
  <c r="J424" i="11" a="1"/>
  <c r="J424" i="11" s="1"/>
  <c r="D424" i="11" a="1"/>
  <c r="D424" i="11" s="1"/>
  <c r="D58" i="20" s="1"/>
  <c r="M424" i="11" a="1"/>
  <c r="M424" i="11" s="1"/>
  <c r="E424" i="11" a="1"/>
  <c r="E424" i="11" s="1"/>
  <c r="R424" i="11" a="1"/>
  <c r="R424" i="11" s="1"/>
  <c r="N424" i="11" a="1"/>
  <c r="N424" i="11" s="1"/>
  <c r="O424" i="11" a="1"/>
  <c r="O424" i="11" s="1"/>
  <c r="S424" i="11" a="1"/>
  <c r="S424" i="11" s="1"/>
  <c r="P424" i="11" a="1"/>
  <c r="P424" i="11" s="1"/>
  <c r="Q424" i="11" a="1"/>
  <c r="Q424" i="11" s="1"/>
  <c r="L424" i="11" a="1"/>
  <c r="L424" i="11" s="1"/>
  <c r="W685" i="11" a="1"/>
  <c r="W685" i="11" s="1"/>
  <c r="X685" i="11" s="1"/>
  <c r="K685" i="11" a="1"/>
  <c r="K685" i="11" s="1"/>
  <c r="I685" i="11" a="1"/>
  <c r="I685" i="11" s="1"/>
  <c r="V685" i="11" s="1"/>
  <c r="J685" i="11" a="1"/>
  <c r="J685" i="11" s="1"/>
  <c r="M685" i="11" a="1"/>
  <c r="M685" i="11" s="1"/>
  <c r="D685" i="11" a="1"/>
  <c r="D685" i="11" s="1"/>
  <c r="E685" i="11" a="1"/>
  <c r="E685" i="11" s="1"/>
  <c r="R685" i="11" a="1"/>
  <c r="R685" i="11" s="1"/>
  <c r="N685" i="11" a="1"/>
  <c r="N685" i="11" s="1"/>
  <c r="Q685" i="11" a="1"/>
  <c r="Q685" i="11" s="1"/>
  <c r="P685" i="11" a="1"/>
  <c r="P685" i="11" s="1"/>
  <c r="S685" i="11" a="1"/>
  <c r="S685" i="11" s="1"/>
  <c r="AB685" i="11" a="1"/>
  <c r="AB685" i="11" s="1"/>
  <c r="O685" i="11" a="1"/>
  <c r="O685" i="11" s="1"/>
  <c r="L685" i="11" a="1"/>
  <c r="L685" i="11" s="1"/>
  <c r="AB267" i="11" a="1"/>
  <c r="AB267" i="11" s="1"/>
  <c r="W267" i="11" a="1"/>
  <c r="W267" i="11" s="1"/>
  <c r="X267" i="11" s="1"/>
  <c r="K267" i="11" a="1"/>
  <c r="K267" i="11" s="1"/>
  <c r="I267" i="11" a="1"/>
  <c r="I267" i="11" s="1"/>
  <c r="V267" i="11" s="1"/>
  <c r="J267" i="11" a="1"/>
  <c r="J267" i="11" s="1"/>
  <c r="M267" i="11" a="1"/>
  <c r="M267" i="11" s="1"/>
  <c r="D267" i="11" a="1"/>
  <c r="D267" i="11" s="1"/>
  <c r="E267" i="11" a="1"/>
  <c r="E267" i="11" s="1"/>
  <c r="R267" i="11" a="1"/>
  <c r="R267" i="11" s="1"/>
  <c r="S267" i="11" a="1"/>
  <c r="S267" i="11" s="1"/>
  <c r="Q267" i="11" a="1"/>
  <c r="Q267" i="11" s="1"/>
  <c r="L267" i="11" a="1"/>
  <c r="L267" i="11" s="1"/>
  <c r="O267" i="11" a="1"/>
  <c r="O267" i="11" s="1"/>
  <c r="N267" i="11" a="1"/>
  <c r="N267" i="11" s="1"/>
  <c r="P267" i="11" a="1"/>
  <c r="P267" i="11" s="1"/>
  <c r="W836" i="11" a="1"/>
  <c r="W836" i="11" s="1"/>
  <c r="X836" i="11" s="1"/>
  <c r="K836" i="11" a="1"/>
  <c r="K836" i="11" s="1"/>
  <c r="I836" i="11" a="1"/>
  <c r="I836" i="11" s="1"/>
  <c r="V836" i="11" s="1"/>
  <c r="J836" i="11" a="1"/>
  <c r="J836" i="11" s="1"/>
  <c r="M836" i="11" a="1"/>
  <c r="M836" i="11" s="1"/>
  <c r="D836" i="11" a="1"/>
  <c r="D836" i="11" s="1"/>
  <c r="E836" i="11" a="1"/>
  <c r="E836" i="11" s="1"/>
  <c r="R836" i="11" a="1"/>
  <c r="R836" i="11" s="1"/>
  <c r="P836" i="11" a="1"/>
  <c r="P836" i="11" s="1"/>
  <c r="S836" i="11" a="1"/>
  <c r="S836" i="11" s="1"/>
  <c r="O836" i="11" a="1"/>
  <c r="O836" i="11" s="1"/>
  <c r="AB836" i="11" a="1"/>
  <c r="AB836" i="11" s="1"/>
  <c r="Q836" i="11" a="1"/>
  <c r="Q836" i="11" s="1"/>
  <c r="L836" i="11" a="1"/>
  <c r="L836" i="11" s="1"/>
  <c r="N836" i="11" a="1"/>
  <c r="N836" i="11" s="1"/>
  <c r="W780" i="11" a="1"/>
  <c r="W780" i="11" s="1"/>
  <c r="X780" i="11" s="1"/>
  <c r="K780" i="11" a="1"/>
  <c r="K780" i="11" s="1"/>
  <c r="I780" i="11" a="1"/>
  <c r="I780" i="11" s="1"/>
  <c r="V780" i="11" s="1"/>
  <c r="J780" i="11" a="1"/>
  <c r="J780" i="11" s="1"/>
  <c r="M780" i="11" a="1"/>
  <c r="M780" i="11" s="1"/>
  <c r="D780" i="11" a="1"/>
  <c r="D780" i="11" s="1"/>
  <c r="E780" i="11" a="1"/>
  <c r="E780" i="11" s="1"/>
  <c r="R780" i="11" a="1"/>
  <c r="R780" i="11" s="1"/>
  <c r="N780" i="11" a="1"/>
  <c r="N780" i="11" s="1"/>
  <c r="S780" i="11" a="1"/>
  <c r="S780" i="11" s="1"/>
  <c r="P780" i="11" a="1"/>
  <c r="P780" i="11" s="1"/>
  <c r="Q780" i="11" a="1"/>
  <c r="Q780" i="11" s="1"/>
  <c r="O780" i="11" a="1"/>
  <c r="O780" i="11" s="1"/>
  <c r="AB780" i="11" a="1"/>
  <c r="AB780" i="11" s="1"/>
  <c r="L780" i="11" a="1"/>
  <c r="L780" i="11" s="1"/>
  <c r="AB101" i="11" a="1"/>
  <c r="AB101" i="11" s="1"/>
  <c r="W101" i="11" a="1"/>
  <c r="W101" i="11" s="1"/>
  <c r="X101" i="11" s="1"/>
  <c r="K101" i="11" a="1"/>
  <c r="K101" i="11" s="1"/>
  <c r="I101" i="11" a="1"/>
  <c r="I101" i="11" s="1"/>
  <c r="V101" i="11" s="1"/>
  <c r="M101" i="11" a="1"/>
  <c r="M101" i="11" s="1"/>
  <c r="D101" i="11" a="1"/>
  <c r="D101" i="11" s="1"/>
  <c r="J101" i="11" a="1"/>
  <c r="J101" i="11" s="1"/>
  <c r="E101" i="11" a="1"/>
  <c r="E101" i="11" s="1"/>
  <c r="R101" i="11" a="1"/>
  <c r="R101" i="11" s="1"/>
  <c r="Q101" i="11" a="1"/>
  <c r="Q101" i="11" s="1"/>
  <c r="P101" i="11" a="1"/>
  <c r="P101" i="11" s="1"/>
  <c r="O101" i="11" a="1"/>
  <c r="O101" i="11" s="1"/>
  <c r="L101" i="11" a="1"/>
  <c r="L101" i="11" s="1"/>
  <c r="S101" i="11" a="1"/>
  <c r="S101" i="11" s="1"/>
  <c r="N101" i="11" a="1"/>
  <c r="N101" i="11" s="1"/>
  <c r="AB245" i="11" a="1"/>
  <c r="AB245" i="11" s="1"/>
  <c r="W245" i="11" a="1"/>
  <c r="W245" i="11" s="1"/>
  <c r="X245" i="11" s="1"/>
  <c r="K245" i="11" a="1"/>
  <c r="K245" i="11" s="1"/>
  <c r="I245" i="11" a="1"/>
  <c r="I245" i="11" s="1"/>
  <c r="V245" i="11" s="1"/>
  <c r="M245" i="11" a="1"/>
  <c r="M245" i="11" s="1"/>
  <c r="J245" i="11" a="1"/>
  <c r="J245" i="11" s="1"/>
  <c r="D245" i="11" a="1"/>
  <c r="D245" i="11" s="1"/>
  <c r="E245" i="11" a="1"/>
  <c r="E245" i="11" s="1"/>
  <c r="R245" i="11" a="1"/>
  <c r="R245" i="11" s="1"/>
  <c r="O245" i="11" a="1"/>
  <c r="O245" i="11" s="1"/>
  <c r="L245" i="11" a="1"/>
  <c r="L245" i="11" s="1"/>
  <c r="Q245" i="11" a="1"/>
  <c r="Q245" i="11" s="1"/>
  <c r="P245" i="11" a="1"/>
  <c r="P245" i="11" s="1"/>
  <c r="N245" i="11" a="1"/>
  <c r="N245" i="11" s="1"/>
  <c r="S245" i="11" a="1"/>
  <c r="S245" i="11" s="1"/>
  <c r="W566" i="11" a="1"/>
  <c r="W566" i="11" s="1"/>
  <c r="X566" i="11" s="1"/>
  <c r="K566" i="11" a="1"/>
  <c r="K566" i="11" s="1"/>
  <c r="I566" i="11" a="1"/>
  <c r="I566" i="11" s="1"/>
  <c r="V566" i="11" s="1"/>
  <c r="J566" i="11" a="1"/>
  <c r="J566" i="11" s="1"/>
  <c r="M566" i="11" a="1"/>
  <c r="M566" i="11" s="1"/>
  <c r="D566" i="11" a="1"/>
  <c r="D566" i="11" s="1"/>
  <c r="E566" i="11" a="1"/>
  <c r="E566" i="11" s="1"/>
  <c r="R566" i="11" a="1"/>
  <c r="R566" i="11" s="1"/>
  <c r="O566" i="11" a="1"/>
  <c r="O566" i="11" s="1"/>
  <c r="S566" i="11" a="1"/>
  <c r="S566" i="11" s="1"/>
  <c r="N566" i="11" a="1"/>
  <c r="N566" i="11" s="1"/>
  <c r="L566" i="11" a="1"/>
  <c r="L566" i="11" s="1"/>
  <c r="P566" i="11" a="1"/>
  <c r="P566" i="11" s="1"/>
  <c r="AB566" i="11" a="1"/>
  <c r="AB566" i="11" s="1"/>
  <c r="Q566" i="11" a="1"/>
  <c r="Q566" i="11" s="1"/>
  <c r="W420" i="11" a="1"/>
  <c r="W420" i="11" s="1"/>
  <c r="X420" i="11" s="1"/>
  <c r="AA421" i="11" a="1"/>
  <c r="AA421" i="11" s="1"/>
  <c r="AA422" i="11" s="1" a="1"/>
  <c r="AA422" i="11" s="1"/>
  <c r="K420" i="11" a="1"/>
  <c r="K420" i="11" s="1"/>
  <c r="I420" i="11" a="1"/>
  <c r="I420" i="11" s="1"/>
  <c r="V420" i="11" s="1"/>
  <c r="J420" i="11" a="1"/>
  <c r="J420" i="11" s="1"/>
  <c r="M420" i="11" a="1"/>
  <c r="M420" i="11" s="1"/>
  <c r="D420" i="11" a="1"/>
  <c r="D420" i="11" s="1"/>
  <c r="E420" i="11" a="1"/>
  <c r="E420" i="11" s="1"/>
  <c r="R420" i="11" a="1"/>
  <c r="R420" i="11" s="1"/>
  <c r="Q420" i="11" a="1"/>
  <c r="Q420" i="11" s="1"/>
  <c r="S420" i="11" a="1"/>
  <c r="S420" i="11" s="1"/>
  <c r="N420" i="11" a="1"/>
  <c r="N420" i="11" s="1"/>
  <c r="L420" i="11" a="1"/>
  <c r="L420" i="11" s="1"/>
  <c r="P420" i="11" a="1"/>
  <c r="P420" i="11" s="1"/>
  <c r="O420" i="11" a="1"/>
  <c r="O420" i="11" s="1"/>
  <c r="AB420" i="11" a="1"/>
  <c r="AB420" i="11" s="1"/>
  <c r="W687" i="11" a="1"/>
  <c r="W687" i="11" s="1"/>
  <c r="X687" i="11" s="1"/>
  <c r="K687" i="11" a="1"/>
  <c r="K687" i="11" s="1"/>
  <c r="I687" i="11" a="1"/>
  <c r="I687" i="11" s="1"/>
  <c r="V687" i="11" s="1"/>
  <c r="J687" i="11" a="1"/>
  <c r="J687" i="11" s="1"/>
  <c r="M687" i="11" a="1"/>
  <c r="M687" i="11" s="1"/>
  <c r="D687" i="11" a="1"/>
  <c r="D687" i="11" s="1"/>
  <c r="E687" i="11" a="1"/>
  <c r="E687" i="11" s="1"/>
  <c r="R687" i="11" a="1"/>
  <c r="R687" i="11" s="1"/>
  <c r="Q687" i="11" a="1"/>
  <c r="Q687" i="11" s="1"/>
  <c r="P687" i="11" a="1"/>
  <c r="P687" i="11" s="1"/>
  <c r="O687" i="11" a="1"/>
  <c r="O687" i="11" s="1"/>
  <c r="S687" i="11" a="1"/>
  <c r="S687" i="11" s="1"/>
  <c r="AB687" i="11" a="1"/>
  <c r="AB687" i="11" s="1"/>
  <c r="N687" i="11" a="1"/>
  <c r="N687" i="11" s="1"/>
  <c r="L687" i="11" a="1"/>
  <c r="L687" i="11" s="1"/>
  <c r="W930" i="11" a="1"/>
  <c r="W930" i="11" s="1"/>
  <c r="X930" i="11" s="1"/>
  <c r="I930" i="11" a="1"/>
  <c r="I930" i="11" s="1"/>
  <c r="V930" i="11" s="1"/>
  <c r="K930" i="11" a="1"/>
  <c r="K930" i="11" s="1"/>
  <c r="J930" i="11" a="1"/>
  <c r="J930" i="11" s="1"/>
  <c r="M930" i="11" a="1"/>
  <c r="M930" i="11" s="1"/>
  <c r="D930" i="11" a="1"/>
  <c r="D930" i="11" s="1"/>
  <c r="E930" i="11" a="1"/>
  <c r="E930" i="11" s="1"/>
  <c r="R930" i="11" a="1"/>
  <c r="R930" i="11" s="1"/>
  <c r="O930" i="11" a="1"/>
  <c r="O930" i="11" s="1"/>
  <c r="L930" i="11" a="1"/>
  <c r="L930" i="11" s="1"/>
  <c r="S930" i="11" a="1"/>
  <c r="S930" i="11" s="1"/>
  <c r="AB930" i="11" a="1"/>
  <c r="AB930" i="11" s="1"/>
  <c r="P930" i="11" a="1"/>
  <c r="P930" i="11" s="1"/>
  <c r="N930" i="11" a="1"/>
  <c r="N930" i="11" s="1"/>
  <c r="Q930" i="11" a="1"/>
  <c r="Q930" i="11" s="1"/>
  <c r="AA215" i="11" a="1"/>
  <c r="AA215" i="11" s="1"/>
  <c r="AA216" i="11" s="1" a="1"/>
  <c r="AA216" i="11" s="1"/>
  <c r="W214" i="11" a="1"/>
  <c r="W214" i="11" s="1"/>
  <c r="X214" i="11" s="1"/>
  <c r="K214" i="11" a="1"/>
  <c r="K214" i="11" s="1"/>
  <c r="I214" i="11" a="1"/>
  <c r="I214" i="11" s="1"/>
  <c r="V214" i="11" s="1"/>
  <c r="J214" i="11" a="1"/>
  <c r="J214" i="11" s="1"/>
  <c r="M214" i="11" a="1"/>
  <c r="M214" i="11" s="1"/>
  <c r="D214" i="11" a="1"/>
  <c r="D214" i="11" s="1"/>
  <c r="E214" i="11" a="1"/>
  <c r="E214" i="11" s="1"/>
  <c r="R214" i="11" a="1"/>
  <c r="R214" i="11" s="1"/>
  <c r="P214" i="11" a="1"/>
  <c r="P214" i="11" s="1"/>
  <c r="AB214" i="11" a="1"/>
  <c r="AB214" i="11" s="1"/>
  <c r="S214" i="11" a="1"/>
  <c r="S214" i="11" s="1"/>
  <c r="L214" i="11" a="1"/>
  <c r="L214" i="11" s="1"/>
  <c r="N214" i="11" a="1"/>
  <c r="N214" i="11" s="1"/>
  <c r="Q214" i="11" a="1"/>
  <c r="Q214" i="11" s="1"/>
  <c r="O214" i="11" a="1"/>
  <c r="O214" i="11" s="1"/>
  <c r="W707" i="11" a="1"/>
  <c r="W707" i="11" s="1"/>
  <c r="X707" i="11" s="1"/>
  <c r="K707" i="11" a="1"/>
  <c r="K707" i="11" s="1"/>
  <c r="I707" i="11" a="1"/>
  <c r="I707" i="11" s="1"/>
  <c r="V707" i="11" s="1"/>
  <c r="J707" i="11" a="1"/>
  <c r="J707" i="11" s="1"/>
  <c r="M707" i="11" a="1"/>
  <c r="M707" i="11" s="1"/>
  <c r="D707" i="11" a="1"/>
  <c r="D707" i="11" s="1"/>
  <c r="E707" i="11" a="1"/>
  <c r="E707" i="11" s="1"/>
  <c r="R707" i="11" a="1"/>
  <c r="R707" i="11" s="1"/>
  <c r="S707" i="11" a="1"/>
  <c r="S707" i="11" s="1"/>
  <c r="L707" i="11" a="1"/>
  <c r="L707" i="11" s="1"/>
  <c r="P707" i="11" a="1"/>
  <c r="P707" i="11" s="1"/>
  <c r="O707" i="11" a="1"/>
  <c r="O707" i="11" s="1"/>
  <c r="N707" i="11" a="1"/>
  <c r="N707" i="11" s="1"/>
  <c r="AB707" i="11" a="1"/>
  <c r="AB707" i="11" s="1"/>
  <c r="Q707" i="11" a="1"/>
  <c r="Q707" i="11" s="1"/>
  <c r="W874" i="11" a="1"/>
  <c r="W874" i="11" s="1"/>
  <c r="X874" i="11" s="1"/>
  <c r="K874" i="11" a="1"/>
  <c r="K874" i="11" s="1"/>
  <c r="I874" i="11" a="1"/>
  <c r="I874" i="11" s="1"/>
  <c r="V874" i="11" s="1"/>
  <c r="J874" i="11" a="1"/>
  <c r="J874" i="11" s="1"/>
  <c r="M874" i="11" a="1"/>
  <c r="M874" i="11" s="1"/>
  <c r="D874" i="11" a="1"/>
  <c r="D874" i="11" s="1"/>
  <c r="E874" i="11" a="1"/>
  <c r="E874" i="11" s="1"/>
  <c r="R874" i="11" a="1"/>
  <c r="R874" i="11" s="1"/>
  <c r="S874" i="11" a="1"/>
  <c r="S874" i="11" s="1"/>
  <c r="P874" i="11" a="1"/>
  <c r="P874" i="11" s="1"/>
  <c r="N874" i="11" a="1"/>
  <c r="N874" i="11" s="1"/>
  <c r="Q874" i="11" a="1"/>
  <c r="Q874" i="11" s="1"/>
  <c r="O874" i="11" a="1"/>
  <c r="O874" i="11" s="1"/>
  <c r="AB874" i="11" a="1"/>
  <c r="AB874" i="11" s="1"/>
  <c r="L874" i="11" a="1"/>
  <c r="L874" i="11" s="1"/>
  <c r="AA85" i="11" a="1"/>
  <c r="AA85" i="11" s="1"/>
  <c r="AA86" i="11" s="1" a="1"/>
  <c r="AA86" i="11" s="1"/>
  <c r="W84" i="11" a="1"/>
  <c r="W84" i="11" s="1"/>
  <c r="X84" i="11" s="1"/>
  <c r="K84" i="11" a="1"/>
  <c r="K84" i="11" s="1"/>
  <c r="I84" i="11" a="1"/>
  <c r="I84" i="11" s="1"/>
  <c r="V84" i="11" s="1"/>
  <c r="J84" i="11" a="1"/>
  <c r="J84" i="11" s="1"/>
  <c r="D84" i="11" a="1"/>
  <c r="D84" i="11" s="1"/>
  <c r="M84" i="11" a="1"/>
  <c r="M84" i="11" s="1"/>
  <c r="E84" i="11" a="1"/>
  <c r="E84" i="11" s="1"/>
  <c r="R84" i="11" a="1"/>
  <c r="R84" i="11" s="1"/>
  <c r="O84" i="11" a="1"/>
  <c r="O84" i="11" s="1"/>
  <c r="S84" i="11" a="1"/>
  <c r="S84" i="11" s="1"/>
  <c r="AB84" i="11" a="1"/>
  <c r="AB84" i="11" s="1"/>
  <c r="P84" i="11" a="1"/>
  <c r="P84" i="11" s="1"/>
  <c r="L84" i="11" a="1"/>
  <c r="L84" i="11" s="1"/>
  <c r="N84" i="11" a="1"/>
  <c r="N84" i="11" s="1"/>
  <c r="Q84" i="11" a="1"/>
  <c r="Q84" i="11" s="1"/>
  <c r="W727" i="11" a="1"/>
  <c r="W727" i="11" s="1"/>
  <c r="X727" i="11" s="1"/>
  <c r="K727" i="11" a="1"/>
  <c r="K727" i="11" s="1"/>
  <c r="I727" i="11" a="1"/>
  <c r="I727" i="11" s="1"/>
  <c r="V727" i="11" s="1"/>
  <c r="J727" i="11" a="1"/>
  <c r="J727" i="11" s="1"/>
  <c r="M727" i="11" a="1"/>
  <c r="M727" i="11" s="1"/>
  <c r="D727" i="11" a="1"/>
  <c r="D727" i="11" s="1"/>
  <c r="E727" i="11" a="1"/>
  <c r="E727" i="11" s="1"/>
  <c r="R727" i="11" a="1"/>
  <c r="R727" i="11" s="1"/>
  <c r="L727" i="11" a="1"/>
  <c r="L727" i="11" s="1"/>
  <c r="N727" i="11" a="1"/>
  <c r="N727" i="11" s="1"/>
  <c r="O727" i="11" a="1"/>
  <c r="O727" i="11" s="1"/>
  <c r="S727" i="11" a="1"/>
  <c r="S727" i="11" s="1"/>
  <c r="AB727" i="11" a="1"/>
  <c r="AB727" i="11" s="1"/>
  <c r="P727" i="11" a="1"/>
  <c r="P727" i="11" s="1"/>
  <c r="Q727" i="11" a="1"/>
  <c r="Q727" i="11" s="1"/>
  <c r="W651" i="11" a="1"/>
  <c r="W651" i="11" s="1"/>
  <c r="X651" i="11" s="1"/>
  <c r="K651" i="11" a="1"/>
  <c r="K651" i="11" s="1"/>
  <c r="I651" i="11" a="1"/>
  <c r="I651" i="11" s="1"/>
  <c r="V651" i="11" s="1"/>
  <c r="J651" i="11" a="1"/>
  <c r="J651" i="11" s="1"/>
  <c r="M651" i="11" a="1"/>
  <c r="M651" i="11" s="1"/>
  <c r="D651" i="11" a="1"/>
  <c r="D651" i="11" s="1"/>
  <c r="E651" i="11" a="1"/>
  <c r="E651" i="11" s="1"/>
  <c r="R651" i="11" a="1"/>
  <c r="R651" i="11" s="1"/>
  <c r="AB651" i="11" a="1"/>
  <c r="AB651" i="11" s="1"/>
  <c r="S651" i="11" a="1"/>
  <c r="S651" i="11" s="1"/>
  <c r="L651" i="11" a="1"/>
  <c r="L651" i="11" s="1"/>
  <c r="O651" i="11" a="1"/>
  <c r="O651" i="11" s="1"/>
  <c r="Q651" i="11" a="1"/>
  <c r="Q651" i="11" s="1"/>
  <c r="P651" i="11" a="1"/>
  <c r="P651" i="11" s="1"/>
  <c r="N651" i="11" a="1"/>
  <c r="N651" i="11" s="1"/>
  <c r="AB219" i="11" a="1"/>
  <c r="AB219" i="11" s="1"/>
  <c r="W219" i="11" a="1"/>
  <c r="W219" i="11" s="1"/>
  <c r="X219" i="11" s="1"/>
  <c r="K219" i="11" a="1"/>
  <c r="K219" i="11" s="1"/>
  <c r="I219" i="11" a="1"/>
  <c r="I219" i="11" s="1"/>
  <c r="V219" i="11" s="1"/>
  <c r="J219" i="11" a="1"/>
  <c r="J219" i="11" s="1"/>
  <c r="M219" i="11" a="1"/>
  <c r="M219" i="11" s="1"/>
  <c r="D219" i="11" a="1"/>
  <c r="D219" i="11" s="1"/>
  <c r="E219" i="11" a="1"/>
  <c r="E219" i="11" s="1"/>
  <c r="R219" i="11" a="1"/>
  <c r="R219" i="11" s="1"/>
  <c r="S219" i="11" a="1"/>
  <c r="S219" i="11" s="1"/>
  <c r="N219" i="11" a="1"/>
  <c r="N219" i="11" s="1"/>
  <c r="O219" i="11" a="1"/>
  <c r="O219" i="11" s="1"/>
  <c r="P219" i="11" a="1"/>
  <c r="P219" i="11" s="1"/>
  <c r="Q219" i="11" a="1"/>
  <c r="Q219" i="11" s="1"/>
  <c r="L219" i="11" a="1"/>
  <c r="L219" i="11" s="1"/>
  <c r="W979" i="11" a="1"/>
  <c r="W979" i="11" s="1"/>
  <c r="X979" i="11" s="1"/>
  <c r="K979" i="11" a="1"/>
  <c r="K979" i="11" s="1"/>
  <c r="I979" i="11" a="1"/>
  <c r="I979" i="11" s="1"/>
  <c r="V979" i="11" s="1"/>
  <c r="J979" i="11" a="1"/>
  <c r="J979" i="11" s="1"/>
  <c r="M979" i="11" a="1"/>
  <c r="M979" i="11" s="1"/>
  <c r="D979" i="11" a="1"/>
  <c r="D979" i="11" s="1"/>
  <c r="E979" i="11" a="1"/>
  <c r="E979" i="11" s="1"/>
  <c r="R979" i="11" a="1"/>
  <c r="R979" i="11" s="1"/>
  <c r="O979" i="11" a="1"/>
  <c r="O979" i="11" s="1"/>
  <c r="AB979" i="11" a="1"/>
  <c r="AB979" i="11" s="1"/>
  <c r="S979" i="11" a="1"/>
  <c r="S979" i="11" s="1"/>
  <c r="N979" i="11" a="1"/>
  <c r="N979" i="11" s="1"/>
  <c r="Q979" i="11" a="1"/>
  <c r="Q979" i="11" s="1"/>
  <c r="L979" i="11" a="1"/>
  <c r="L979" i="11" s="1"/>
  <c r="P979" i="11" a="1"/>
  <c r="P979" i="11" s="1"/>
  <c r="W228" i="11" a="1"/>
  <c r="W228" i="11" s="1"/>
  <c r="X228" i="11" s="1"/>
  <c r="AA229" i="11" a="1"/>
  <c r="AA229" i="11" s="1"/>
  <c r="K228" i="11" a="1"/>
  <c r="K228" i="11" s="1"/>
  <c r="I228" i="11" a="1"/>
  <c r="I228" i="11" s="1"/>
  <c r="V228" i="11" s="1"/>
  <c r="J228" i="11" a="1"/>
  <c r="J228" i="11" s="1"/>
  <c r="M228" i="11" a="1"/>
  <c r="M228" i="11" s="1"/>
  <c r="D228" i="11" a="1"/>
  <c r="D228" i="11" s="1"/>
  <c r="E228" i="11" a="1"/>
  <c r="E228" i="11" s="1"/>
  <c r="R228" i="11" a="1"/>
  <c r="R228" i="11" s="1"/>
  <c r="S228" i="11" a="1"/>
  <c r="S228" i="11" s="1"/>
  <c r="Q228" i="11" a="1"/>
  <c r="Q228" i="11" s="1"/>
  <c r="P228" i="11" a="1"/>
  <c r="P228" i="11" s="1"/>
  <c r="O228" i="11" a="1"/>
  <c r="O228" i="11" s="1"/>
  <c r="N228" i="11" a="1"/>
  <c r="N228" i="11" s="1"/>
  <c r="AB228" i="11" a="1"/>
  <c r="AB228" i="11" s="1"/>
  <c r="L228" i="11" a="1"/>
  <c r="L228" i="11" s="1"/>
  <c r="W583" i="11" a="1"/>
  <c r="W583" i="11" s="1"/>
  <c r="X583" i="11" s="1"/>
  <c r="K583" i="11" a="1"/>
  <c r="K583" i="11" s="1"/>
  <c r="I583" i="11" a="1"/>
  <c r="I583" i="11" s="1"/>
  <c r="V583" i="11" s="1"/>
  <c r="J583" i="11" a="1"/>
  <c r="J583" i="11" s="1"/>
  <c r="M583" i="11" a="1"/>
  <c r="M583" i="11" s="1"/>
  <c r="D583" i="11" a="1"/>
  <c r="D583" i="11" s="1"/>
  <c r="E583" i="11" a="1"/>
  <c r="E583" i="11" s="1"/>
  <c r="R583" i="11" a="1"/>
  <c r="R583" i="11" s="1"/>
  <c r="O583" i="11" a="1"/>
  <c r="O583" i="11" s="1"/>
  <c r="AB583" i="11" a="1"/>
  <c r="AB583" i="11" s="1"/>
  <c r="N583" i="11" a="1"/>
  <c r="N583" i="11" s="1"/>
  <c r="S583" i="11" a="1"/>
  <c r="S583" i="11" s="1"/>
  <c r="P583" i="11" a="1"/>
  <c r="P583" i="11" s="1"/>
  <c r="L583" i="11" a="1"/>
  <c r="L583" i="11" s="1"/>
  <c r="Q583" i="11" a="1"/>
  <c r="Q583" i="11" s="1"/>
  <c r="W904" i="11" a="1"/>
  <c r="W904" i="11" s="1"/>
  <c r="X904" i="11" s="1"/>
  <c r="K904" i="11" a="1"/>
  <c r="K904" i="11" s="1"/>
  <c r="I904" i="11" a="1"/>
  <c r="I904" i="11" s="1"/>
  <c r="V904" i="11" s="1"/>
  <c r="J904" i="11" a="1"/>
  <c r="J904" i="11" s="1"/>
  <c r="M904" i="11" a="1"/>
  <c r="M904" i="11" s="1"/>
  <c r="D904" i="11" a="1"/>
  <c r="D904" i="11" s="1"/>
  <c r="E904" i="11" a="1"/>
  <c r="E904" i="11" s="1"/>
  <c r="R904" i="11" a="1"/>
  <c r="R904" i="11" s="1"/>
  <c r="S904" i="11" a="1"/>
  <c r="S904" i="11" s="1"/>
  <c r="O904" i="11" a="1"/>
  <c r="O904" i="11" s="1"/>
  <c r="Q904" i="11" a="1"/>
  <c r="Q904" i="11" s="1"/>
  <c r="L904" i="11" a="1"/>
  <c r="L904" i="11" s="1"/>
  <c r="P904" i="11" a="1"/>
  <c r="P904" i="11" s="1"/>
  <c r="N904" i="11" a="1"/>
  <c r="N904" i="11" s="1"/>
  <c r="AB904" i="11" a="1"/>
  <c r="AB904" i="11" s="1"/>
  <c r="W487" i="11" a="1"/>
  <c r="W487" i="11" s="1"/>
  <c r="X487" i="11" s="1"/>
  <c r="K487" i="11" a="1"/>
  <c r="K487" i="11" s="1"/>
  <c r="I487" i="11" a="1"/>
  <c r="I487" i="11" s="1"/>
  <c r="V487" i="11" s="1"/>
  <c r="J487" i="11" a="1"/>
  <c r="J487" i="11" s="1"/>
  <c r="M487" i="11" a="1"/>
  <c r="M487" i="11" s="1"/>
  <c r="D487" i="11" a="1"/>
  <c r="D487" i="11" s="1"/>
  <c r="E487" i="11" a="1"/>
  <c r="E487" i="11" s="1"/>
  <c r="R487" i="11" a="1"/>
  <c r="R487" i="11" s="1"/>
  <c r="L487" i="11" a="1"/>
  <c r="L487" i="11" s="1"/>
  <c r="N487" i="11" a="1"/>
  <c r="N487" i="11" s="1"/>
  <c r="AB487" i="11" a="1"/>
  <c r="AB487" i="11" s="1"/>
  <c r="S487" i="11" a="1"/>
  <c r="S487" i="11" s="1"/>
  <c r="O487" i="11" a="1"/>
  <c r="O487" i="11" s="1"/>
  <c r="P487" i="11" a="1"/>
  <c r="P487" i="11" s="1"/>
  <c r="Q487" i="11" a="1"/>
  <c r="Q487" i="11" s="1"/>
  <c r="W94" i="11" a="1"/>
  <c r="W94" i="11" s="1"/>
  <c r="X94" i="11" s="1"/>
  <c r="AA95" i="11" a="1"/>
  <c r="AA95" i="11" s="1"/>
  <c r="AA96" i="11" s="1" a="1"/>
  <c r="AA96" i="11" s="1"/>
  <c r="K94" i="11" a="1"/>
  <c r="K94" i="11" s="1"/>
  <c r="I94" i="11" a="1"/>
  <c r="I94" i="11" s="1"/>
  <c r="V94" i="11" s="1"/>
  <c r="J94" i="11" a="1"/>
  <c r="J94" i="11" s="1"/>
  <c r="M94" i="11" a="1"/>
  <c r="M94" i="11" s="1"/>
  <c r="D94" i="11" a="1"/>
  <c r="D94" i="11" s="1"/>
  <c r="E94" i="11" a="1"/>
  <c r="E94" i="11" s="1"/>
  <c r="R94" i="11" a="1"/>
  <c r="R94" i="11" s="1"/>
  <c r="O94" i="11" a="1"/>
  <c r="O94" i="11" s="1"/>
  <c r="S94" i="11" a="1"/>
  <c r="S94" i="11" s="1"/>
  <c r="P94" i="11" a="1"/>
  <c r="P94" i="11" s="1"/>
  <c r="N94" i="11" a="1"/>
  <c r="N94" i="11" s="1"/>
  <c r="AB94" i="11" a="1"/>
  <c r="AB94" i="11" s="1"/>
  <c r="Q94" i="11" a="1"/>
  <c r="Q94" i="11" s="1"/>
  <c r="L94" i="11" a="1"/>
  <c r="L94" i="11" s="1"/>
  <c r="W940" i="11" a="1"/>
  <c r="W940" i="11" s="1"/>
  <c r="X940" i="11" s="1"/>
  <c r="I940" i="11" a="1"/>
  <c r="I940" i="11" s="1"/>
  <c r="V940" i="11" s="1"/>
  <c r="K940" i="11" a="1"/>
  <c r="K940" i="11" s="1"/>
  <c r="J940" i="11" a="1"/>
  <c r="J940" i="11" s="1"/>
  <c r="M940" i="11" a="1"/>
  <c r="M940" i="11" s="1"/>
  <c r="D940" i="11" a="1"/>
  <c r="D940" i="11" s="1"/>
  <c r="E940" i="11" a="1"/>
  <c r="E940" i="11" s="1"/>
  <c r="R940" i="11" a="1"/>
  <c r="R940" i="11" s="1"/>
  <c r="S940" i="11" a="1"/>
  <c r="S940" i="11" s="1"/>
  <c r="P940" i="11" a="1"/>
  <c r="P940" i="11" s="1"/>
  <c r="Q940" i="11" a="1"/>
  <c r="Q940" i="11" s="1"/>
  <c r="O940" i="11" a="1"/>
  <c r="O940" i="11" s="1"/>
  <c r="AB940" i="11" a="1"/>
  <c r="AB940" i="11" s="1"/>
  <c r="L940" i="11" a="1"/>
  <c r="L940" i="11" s="1"/>
  <c r="N940" i="11" a="1"/>
  <c r="N940" i="11" s="1"/>
  <c r="AA143" i="11" a="1"/>
  <c r="AA143" i="11" s="1"/>
  <c r="AA144" i="11" s="1" a="1"/>
  <c r="AA144" i="11" s="1"/>
  <c r="W142" i="11" a="1"/>
  <c r="W142" i="11" s="1"/>
  <c r="X142" i="11" s="1"/>
  <c r="K142" i="11" a="1"/>
  <c r="K142" i="11" s="1"/>
  <c r="I142" i="11" a="1"/>
  <c r="I142" i="11" s="1"/>
  <c r="V142" i="11" s="1"/>
  <c r="J142" i="11" a="1"/>
  <c r="J142" i="11" s="1"/>
  <c r="M142" i="11" a="1"/>
  <c r="M142" i="11" s="1"/>
  <c r="D142" i="11" a="1"/>
  <c r="D142" i="11" s="1"/>
  <c r="E142" i="11" a="1"/>
  <c r="E142" i="11" s="1"/>
  <c r="R142" i="11" a="1"/>
  <c r="R142" i="11" s="1"/>
  <c r="S142" i="11" a="1"/>
  <c r="S142" i="11" s="1"/>
  <c r="L142" i="11" a="1"/>
  <c r="L142" i="11" s="1"/>
  <c r="AB142" i="11" a="1"/>
  <c r="AB142" i="11" s="1"/>
  <c r="O142" i="11" a="1"/>
  <c r="O142" i="11" s="1"/>
  <c r="N142" i="11" a="1"/>
  <c r="N142" i="11" s="1"/>
  <c r="Q142" i="11" a="1"/>
  <c r="Q142" i="11" s="1"/>
  <c r="P142" i="11" a="1"/>
  <c r="P142" i="11" s="1"/>
  <c r="AB457" i="11" a="1"/>
  <c r="AB457" i="11" s="1"/>
  <c r="W457" i="11" a="1"/>
  <c r="W457" i="11" s="1"/>
  <c r="X457" i="11" s="1"/>
  <c r="K457" i="11" a="1"/>
  <c r="K457" i="11" s="1"/>
  <c r="I457" i="11" a="1"/>
  <c r="I457" i="11" s="1"/>
  <c r="V457" i="11" s="1"/>
  <c r="J457" i="11" a="1"/>
  <c r="J457" i="11" s="1"/>
  <c r="M457" i="11" a="1"/>
  <c r="M457" i="11" s="1"/>
  <c r="D457" i="11" a="1"/>
  <c r="D457" i="11" s="1"/>
  <c r="E457" i="11" a="1"/>
  <c r="E457" i="11" s="1"/>
  <c r="R457" i="11" a="1"/>
  <c r="R457" i="11" s="1"/>
  <c r="L457" i="11" a="1"/>
  <c r="L457" i="11" s="1"/>
  <c r="O457" i="11" a="1"/>
  <c r="O457" i="11" s="1"/>
  <c r="S457" i="11" a="1"/>
  <c r="S457" i="11" s="1"/>
  <c r="P457" i="11" a="1"/>
  <c r="P457" i="11" s="1"/>
  <c r="Q457" i="11" a="1"/>
  <c r="Q457" i="11" s="1"/>
  <c r="N457" i="11" a="1"/>
  <c r="N457" i="11" s="1"/>
  <c r="W646" i="11" a="1"/>
  <c r="W646" i="11" s="1"/>
  <c r="X646" i="11" s="1"/>
  <c r="K646" i="11" a="1"/>
  <c r="K646" i="11" s="1"/>
  <c r="I646" i="11" a="1"/>
  <c r="I646" i="11" s="1"/>
  <c r="V646" i="11" s="1"/>
  <c r="J646" i="11" a="1"/>
  <c r="J646" i="11" s="1"/>
  <c r="M646" i="11" a="1"/>
  <c r="M646" i="11" s="1"/>
  <c r="D646" i="11" a="1"/>
  <c r="D646" i="11" s="1"/>
  <c r="E646" i="11" a="1"/>
  <c r="E646" i="11" s="1"/>
  <c r="R646" i="11" a="1"/>
  <c r="R646" i="11" s="1"/>
  <c r="S646" i="11" a="1"/>
  <c r="S646" i="11" s="1"/>
  <c r="AB646" i="11" a="1"/>
  <c r="AB646" i="11" s="1"/>
  <c r="N646" i="11" a="1"/>
  <c r="N646" i="11" s="1"/>
  <c r="P646" i="11" a="1"/>
  <c r="P646" i="11" s="1"/>
  <c r="O646" i="11" a="1"/>
  <c r="O646" i="11" s="1"/>
  <c r="L646" i="11" a="1"/>
  <c r="L646" i="11" s="1"/>
  <c r="Q646" i="11" a="1"/>
  <c r="Q646" i="11" s="1"/>
  <c r="W511" i="11" a="1"/>
  <c r="W511" i="11" s="1"/>
  <c r="X511" i="11" s="1"/>
  <c r="K511" i="11" a="1"/>
  <c r="K511" i="11" s="1"/>
  <c r="I511" i="11" a="1"/>
  <c r="I511" i="11" s="1"/>
  <c r="V511" i="11" s="1"/>
  <c r="J511" i="11" a="1"/>
  <c r="J511" i="11" s="1"/>
  <c r="M511" i="11" a="1"/>
  <c r="M511" i="11" s="1"/>
  <c r="D511" i="11" a="1"/>
  <c r="D511" i="11" s="1"/>
  <c r="E511" i="11" a="1"/>
  <c r="E511" i="11" s="1"/>
  <c r="R511" i="11" a="1"/>
  <c r="R511" i="11" s="1"/>
  <c r="O511" i="11" a="1"/>
  <c r="O511" i="11" s="1"/>
  <c r="N511" i="11" a="1"/>
  <c r="N511" i="11" s="1"/>
  <c r="AB511" i="11" a="1"/>
  <c r="AB511" i="11" s="1"/>
  <c r="Q511" i="11" a="1"/>
  <c r="Q511" i="11" s="1"/>
  <c r="L511" i="11" a="1"/>
  <c r="L511" i="11" s="1"/>
  <c r="S511" i="11" a="1"/>
  <c r="S511" i="11" s="1"/>
  <c r="P511" i="11" a="1"/>
  <c r="P511" i="11" s="1"/>
  <c r="AA203" i="11" a="1"/>
  <c r="AA203" i="11" s="1"/>
  <c r="W202" i="11" a="1"/>
  <c r="W202" i="11" s="1"/>
  <c r="X202" i="11" s="1"/>
  <c r="K202" i="11" a="1"/>
  <c r="K202" i="11" s="1"/>
  <c r="I202" i="11" a="1"/>
  <c r="I202" i="11" s="1"/>
  <c r="V202" i="11" s="1"/>
  <c r="J202" i="11" a="1"/>
  <c r="J202" i="11" s="1"/>
  <c r="M202" i="11" a="1"/>
  <c r="M202" i="11" s="1"/>
  <c r="D202" i="11" a="1"/>
  <c r="D202" i="11" s="1"/>
  <c r="E202" i="11" a="1"/>
  <c r="E202" i="11" s="1"/>
  <c r="R202" i="11" a="1"/>
  <c r="R202" i="11" s="1"/>
  <c r="L202" i="11" a="1"/>
  <c r="L202" i="11" s="1"/>
  <c r="Q202" i="11" a="1"/>
  <c r="Q202" i="11" s="1"/>
  <c r="P202" i="11" a="1"/>
  <c r="P202" i="11" s="1"/>
  <c r="O202" i="11" a="1"/>
  <c r="O202" i="11" s="1"/>
  <c r="S202" i="11" a="1"/>
  <c r="S202" i="11" s="1"/>
  <c r="AB202" i="11" a="1"/>
  <c r="AB202" i="11" s="1"/>
  <c r="N202" i="11" a="1"/>
  <c r="N202" i="11" s="1"/>
  <c r="W914" i="11" a="1"/>
  <c r="W914" i="11" s="1"/>
  <c r="X914" i="11" s="1"/>
  <c r="I914" i="11" a="1"/>
  <c r="I914" i="11" s="1"/>
  <c r="V914" i="11" s="1"/>
  <c r="K914" i="11" a="1"/>
  <c r="K914" i="11" s="1"/>
  <c r="J914" i="11" a="1"/>
  <c r="J914" i="11" s="1"/>
  <c r="M914" i="11" a="1"/>
  <c r="M914" i="11" s="1"/>
  <c r="D914" i="11" a="1"/>
  <c r="D914" i="11" s="1"/>
  <c r="E914" i="11" a="1"/>
  <c r="E914" i="11" s="1"/>
  <c r="R914" i="11" a="1"/>
  <c r="R914" i="11" s="1"/>
  <c r="AB914" i="11" a="1"/>
  <c r="AB914" i="11" s="1"/>
  <c r="O914" i="11" a="1"/>
  <c r="O914" i="11" s="1"/>
  <c r="P914" i="11" a="1"/>
  <c r="P914" i="11" s="1"/>
  <c r="L914" i="11" a="1"/>
  <c r="L914" i="11" s="1"/>
  <c r="Q914" i="11" a="1"/>
  <c r="Q914" i="11" s="1"/>
  <c r="S914" i="11" a="1"/>
  <c r="S914" i="11" s="1"/>
  <c r="N914" i="11" a="1"/>
  <c r="N914" i="11" s="1"/>
  <c r="AB200" i="11" a="1"/>
  <c r="AB200" i="11" s="1"/>
  <c r="W200" i="11" a="1"/>
  <c r="W200" i="11" s="1"/>
  <c r="X200" i="11" s="1"/>
  <c r="K200" i="11" a="1"/>
  <c r="K200" i="11" s="1"/>
  <c r="I200" i="11" a="1"/>
  <c r="I200" i="11" s="1"/>
  <c r="V200" i="11" s="1"/>
  <c r="J200" i="11" a="1"/>
  <c r="J200" i="11" s="1"/>
  <c r="D200" i="11" a="1"/>
  <c r="D200" i="11" s="1"/>
  <c r="M200" i="11" a="1"/>
  <c r="M200" i="11" s="1"/>
  <c r="E200" i="11" a="1"/>
  <c r="E200" i="11" s="1"/>
  <c r="R200" i="11" a="1"/>
  <c r="R200" i="11" s="1"/>
  <c r="L200" i="11" a="1"/>
  <c r="L200" i="11" s="1"/>
  <c r="N200" i="11" a="1"/>
  <c r="N200" i="11" s="1"/>
  <c r="S200" i="11" a="1"/>
  <c r="S200" i="11" s="1"/>
  <c r="P200" i="11" a="1"/>
  <c r="P200" i="11" s="1"/>
  <c r="O200" i="11" a="1"/>
  <c r="O200" i="11" s="1"/>
  <c r="Q200" i="11" a="1"/>
  <c r="Q200" i="11" s="1"/>
  <c r="W499" i="11" a="1"/>
  <c r="W499" i="11" s="1"/>
  <c r="X499" i="11" s="1"/>
  <c r="K499" i="11" a="1"/>
  <c r="K499" i="11" s="1"/>
  <c r="I499" i="11" a="1"/>
  <c r="I499" i="11" s="1"/>
  <c r="V499" i="11" s="1"/>
  <c r="J499" i="11" a="1"/>
  <c r="J499" i="11" s="1"/>
  <c r="M499" i="11" a="1"/>
  <c r="M499" i="11" s="1"/>
  <c r="D499" i="11" a="1"/>
  <c r="D499" i="11" s="1"/>
  <c r="E499" i="11" a="1"/>
  <c r="E499" i="11" s="1"/>
  <c r="R499" i="11" a="1"/>
  <c r="R499" i="11" s="1"/>
  <c r="N499" i="11" a="1"/>
  <c r="N499" i="11" s="1"/>
  <c r="O499" i="11" a="1"/>
  <c r="O499" i="11" s="1"/>
  <c r="L499" i="11" a="1"/>
  <c r="L499" i="11" s="1"/>
  <c r="AB499" i="11" a="1"/>
  <c r="AB499" i="11" s="1"/>
  <c r="Q499" i="11" a="1"/>
  <c r="Q499" i="11" s="1"/>
  <c r="P499" i="11" a="1"/>
  <c r="P499" i="11" s="1"/>
  <c r="S499" i="11" a="1"/>
  <c r="S499" i="11" s="1"/>
  <c r="AA411" i="11" a="1"/>
  <c r="AA411" i="11" s="1"/>
  <c r="W410" i="11" a="1"/>
  <c r="W410" i="11" s="1"/>
  <c r="X410" i="11" s="1"/>
  <c r="K410" i="11" a="1"/>
  <c r="K410" i="11" s="1"/>
  <c r="I410" i="11" a="1"/>
  <c r="I410" i="11" s="1"/>
  <c r="V410" i="11" s="1"/>
  <c r="J410" i="11" a="1"/>
  <c r="J410" i="11" s="1"/>
  <c r="M410" i="11" a="1"/>
  <c r="M410" i="11" s="1"/>
  <c r="D410" i="11" a="1"/>
  <c r="D410" i="11" s="1"/>
  <c r="E410" i="11" a="1"/>
  <c r="E410" i="11" s="1"/>
  <c r="R410" i="11" a="1"/>
  <c r="R410" i="11" s="1"/>
  <c r="Q410" i="11" a="1"/>
  <c r="Q410" i="11" s="1"/>
  <c r="AB410" i="11" a="1"/>
  <c r="AB410" i="11" s="1"/>
  <c r="P410" i="11" a="1"/>
  <c r="P410" i="11" s="1"/>
  <c r="N410" i="11" a="1"/>
  <c r="N410" i="11" s="1"/>
  <c r="O410" i="11" a="1"/>
  <c r="O410" i="11" s="1"/>
  <c r="S410" i="11" a="1"/>
  <c r="S410" i="11" s="1"/>
  <c r="L410" i="11" a="1"/>
  <c r="L410" i="11" s="1"/>
  <c r="W408" i="11" a="1"/>
  <c r="W408" i="11" s="1"/>
  <c r="X408" i="11" s="1"/>
  <c r="AA409" i="11" a="1"/>
  <c r="AA409" i="11" s="1"/>
  <c r="AA410" i="11" s="1" a="1"/>
  <c r="AA410" i="11" s="1"/>
  <c r="K408" i="11" a="1"/>
  <c r="K408" i="11" s="1"/>
  <c r="I408" i="11" a="1"/>
  <c r="I408" i="11" s="1"/>
  <c r="V408" i="11" s="1"/>
  <c r="D408" i="11" a="1"/>
  <c r="D408" i="11" s="1"/>
  <c r="J408" i="11" a="1"/>
  <c r="J408" i="11" s="1"/>
  <c r="M408" i="11" a="1"/>
  <c r="M408" i="11" s="1"/>
  <c r="E408" i="11" a="1"/>
  <c r="E408" i="11" s="1"/>
  <c r="R408" i="11" a="1"/>
  <c r="R408" i="11" s="1"/>
  <c r="P408" i="11" a="1"/>
  <c r="P408" i="11" s="1"/>
  <c r="AB408" i="11" a="1"/>
  <c r="AB408" i="11" s="1"/>
  <c r="L408" i="11" a="1"/>
  <c r="L408" i="11" s="1"/>
  <c r="N408" i="11" a="1"/>
  <c r="N408" i="11" s="1"/>
  <c r="S408" i="11" a="1"/>
  <c r="S408" i="11" s="1"/>
  <c r="Q408" i="11" a="1"/>
  <c r="Q408" i="11" s="1"/>
  <c r="O408" i="11" a="1"/>
  <c r="O408" i="11" s="1"/>
  <c r="W813" i="11" a="1"/>
  <c r="W813" i="11" s="1"/>
  <c r="X813" i="11" s="1"/>
  <c r="K813" i="11" a="1"/>
  <c r="K813" i="11" s="1"/>
  <c r="I813" i="11" a="1"/>
  <c r="I813" i="11" s="1"/>
  <c r="V813" i="11" s="1"/>
  <c r="J813" i="11" a="1"/>
  <c r="J813" i="11" s="1"/>
  <c r="M813" i="11" a="1"/>
  <c r="M813" i="11" s="1"/>
  <c r="D813" i="11" a="1"/>
  <c r="D813" i="11" s="1"/>
  <c r="E813" i="11" a="1"/>
  <c r="E813" i="11" s="1"/>
  <c r="R813" i="11" a="1"/>
  <c r="R813" i="11" s="1"/>
  <c r="P813" i="11" a="1"/>
  <c r="P813" i="11" s="1"/>
  <c r="L813" i="11" a="1"/>
  <c r="L813" i="11" s="1"/>
  <c r="O813" i="11" a="1"/>
  <c r="O813" i="11" s="1"/>
  <c r="Q813" i="11" a="1"/>
  <c r="Q813" i="11" s="1"/>
  <c r="S813" i="11" a="1"/>
  <c r="S813" i="11" s="1"/>
  <c r="N813" i="11" a="1"/>
  <c r="N813" i="11" s="1"/>
  <c r="AB813" i="11" a="1"/>
  <c r="AB813" i="11" s="1"/>
  <c r="W777" i="11" a="1"/>
  <c r="W777" i="11" s="1"/>
  <c r="X777" i="11" s="1"/>
  <c r="K777" i="11" a="1"/>
  <c r="K777" i="11" s="1"/>
  <c r="I777" i="11" a="1"/>
  <c r="I777" i="11" s="1"/>
  <c r="V777" i="11" s="1"/>
  <c r="J777" i="11" a="1"/>
  <c r="J777" i="11" s="1"/>
  <c r="M777" i="11" a="1"/>
  <c r="M777" i="11" s="1"/>
  <c r="D777" i="11" a="1"/>
  <c r="D777" i="11" s="1"/>
  <c r="E777" i="11" a="1"/>
  <c r="E777" i="11" s="1"/>
  <c r="R777" i="11" a="1"/>
  <c r="R777" i="11" s="1"/>
  <c r="N777" i="11" a="1"/>
  <c r="N777" i="11" s="1"/>
  <c r="O777" i="11" a="1"/>
  <c r="O777" i="11" s="1"/>
  <c r="AB777" i="11" a="1"/>
  <c r="AB777" i="11" s="1"/>
  <c r="S777" i="11" a="1"/>
  <c r="S777" i="11" s="1"/>
  <c r="P777" i="11" a="1"/>
  <c r="P777" i="11" s="1"/>
  <c r="L777" i="11" a="1"/>
  <c r="L777" i="11" s="1"/>
  <c r="Q777" i="11" a="1"/>
  <c r="Q777" i="11" s="1"/>
  <c r="W677" i="11" a="1"/>
  <c r="W677" i="11" s="1"/>
  <c r="X677" i="11" s="1"/>
  <c r="K677" i="11" a="1"/>
  <c r="K677" i="11" s="1"/>
  <c r="I677" i="11" a="1"/>
  <c r="I677" i="11" s="1"/>
  <c r="V677" i="11" s="1"/>
  <c r="J677" i="11" a="1"/>
  <c r="J677" i="11" s="1"/>
  <c r="M677" i="11" a="1"/>
  <c r="M677" i="11" s="1"/>
  <c r="D677" i="11" a="1"/>
  <c r="D677" i="11" s="1"/>
  <c r="E677" i="11" a="1"/>
  <c r="E677" i="11" s="1"/>
  <c r="R677" i="11" a="1"/>
  <c r="R677" i="11" s="1"/>
  <c r="O677" i="11" a="1"/>
  <c r="O677" i="11" s="1"/>
  <c r="L677" i="11" a="1"/>
  <c r="L677" i="11" s="1"/>
  <c r="Q677" i="11" a="1"/>
  <c r="Q677" i="11" s="1"/>
  <c r="S677" i="11" a="1"/>
  <c r="S677" i="11" s="1"/>
  <c r="P677" i="11" a="1"/>
  <c r="P677" i="11" s="1"/>
  <c r="AB677" i="11" a="1"/>
  <c r="AB677" i="11" s="1"/>
  <c r="N677" i="11" a="1"/>
  <c r="N677" i="11" s="1"/>
  <c r="AA25" i="11" a="1"/>
  <c r="AA25" i="11" s="1"/>
  <c r="AA26" i="11" s="1" a="1"/>
  <c r="AA26" i="11" s="1"/>
  <c r="W24" i="11" a="1"/>
  <c r="W24" i="11" s="1"/>
  <c r="X24" i="11" s="1"/>
  <c r="K24" i="11" a="1"/>
  <c r="K24" i="11" s="1"/>
  <c r="I24" i="11" a="1"/>
  <c r="I24" i="11" s="1"/>
  <c r="V24" i="11" s="1"/>
  <c r="J24" i="11" a="1"/>
  <c r="J24" i="11" s="1"/>
  <c r="M24" i="11" a="1"/>
  <c r="M24" i="11" s="1"/>
  <c r="D24" i="11" a="1"/>
  <c r="D24" i="11" s="1"/>
  <c r="E24" i="11" a="1"/>
  <c r="E24" i="11" s="1"/>
  <c r="R24" i="11" a="1"/>
  <c r="R24" i="11" s="1"/>
  <c r="L24" i="11" a="1"/>
  <c r="L24" i="11" s="1"/>
  <c r="N24" i="11" a="1"/>
  <c r="N24" i="11" s="1"/>
  <c r="O24" i="11" a="1"/>
  <c r="O24" i="11" s="1"/>
  <c r="S24" i="11" a="1"/>
  <c r="S24" i="11" s="1"/>
  <c r="P24" i="11" a="1"/>
  <c r="P24" i="11" s="1"/>
  <c r="AB24" i="11" a="1"/>
  <c r="AB24" i="11" s="1"/>
  <c r="Q24" i="11" a="1"/>
  <c r="Q24" i="11" s="1"/>
  <c r="AA27" i="11" a="1"/>
  <c r="AA27" i="11" s="1"/>
  <c r="AA28" i="11" s="1" a="1"/>
  <c r="AA28" i="11" s="1"/>
  <c r="W26" i="11" a="1"/>
  <c r="W26" i="11" s="1"/>
  <c r="X26" i="11" s="1"/>
  <c r="K26" i="11" a="1"/>
  <c r="K26" i="11" s="1"/>
  <c r="I26" i="11" a="1"/>
  <c r="I26" i="11" s="1"/>
  <c r="V26" i="11" s="1"/>
  <c r="J26" i="11" a="1"/>
  <c r="J26" i="11" s="1"/>
  <c r="M26" i="11" a="1"/>
  <c r="M26" i="11" s="1"/>
  <c r="D26" i="11" a="1"/>
  <c r="D26" i="11" s="1"/>
  <c r="E26" i="11" a="1"/>
  <c r="E26" i="11" s="1"/>
  <c r="R26" i="11" a="1"/>
  <c r="R26" i="11" s="1"/>
  <c r="Q26" i="11" a="1"/>
  <c r="Q26" i="11" s="1"/>
  <c r="L26" i="11" a="1"/>
  <c r="L26" i="11" s="1"/>
  <c r="S26" i="11" a="1"/>
  <c r="S26" i="11" s="1"/>
  <c r="AB26" i="11" a="1"/>
  <c r="AB26" i="11" s="1"/>
  <c r="O26" i="11" a="1"/>
  <c r="O26" i="11" s="1"/>
  <c r="P26" i="11" a="1"/>
  <c r="P26" i="11" s="1"/>
  <c r="N26" i="11" a="1"/>
  <c r="N26" i="11" s="1"/>
  <c r="AB33" i="11" a="1"/>
  <c r="AB33" i="11" s="1"/>
  <c r="W33" i="11" a="1"/>
  <c r="W33" i="11" s="1"/>
  <c r="X33" i="11" s="1"/>
  <c r="K33" i="11" a="1"/>
  <c r="K33" i="11" s="1"/>
  <c r="I33" i="11" a="1"/>
  <c r="I33" i="11" s="1"/>
  <c r="V33" i="11" s="1"/>
  <c r="M33" i="11" a="1"/>
  <c r="M33" i="11" s="1"/>
  <c r="J33" i="11" a="1"/>
  <c r="J33" i="11" s="1"/>
  <c r="D33" i="11" a="1"/>
  <c r="D33" i="11" s="1"/>
  <c r="E33" i="11" a="1"/>
  <c r="E33" i="11" s="1"/>
  <c r="R33" i="11" a="1"/>
  <c r="R33" i="11" s="1"/>
  <c r="Q33" i="11" a="1"/>
  <c r="Q33" i="11" s="1"/>
  <c r="N33" i="11" a="1"/>
  <c r="N33" i="11" s="1"/>
  <c r="O33" i="11" a="1"/>
  <c r="O33" i="11" s="1"/>
  <c r="P33" i="11" a="1"/>
  <c r="P33" i="11" s="1"/>
  <c r="S33" i="11" a="1"/>
  <c r="S33" i="11" s="1"/>
  <c r="L33" i="11" a="1"/>
  <c r="L33" i="11" s="1"/>
  <c r="AB406" i="11" a="1"/>
  <c r="AB406" i="11" s="1"/>
  <c r="W406" i="11" a="1"/>
  <c r="W406" i="11" s="1"/>
  <c r="X406" i="11" s="1"/>
  <c r="K406" i="11" a="1"/>
  <c r="K406" i="11" s="1"/>
  <c r="I406" i="11" a="1"/>
  <c r="I406" i="11" s="1"/>
  <c r="V406" i="11" s="1"/>
  <c r="J406" i="11" a="1"/>
  <c r="J406" i="11" s="1"/>
  <c r="M406" i="11" a="1"/>
  <c r="M406" i="11" s="1"/>
  <c r="D406" i="11" a="1"/>
  <c r="D406" i="11" s="1"/>
  <c r="E406" i="11" a="1"/>
  <c r="E406" i="11" s="1"/>
  <c r="R406" i="11" a="1"/>
  <c r="R406" i="11" s="1"/>
  <c r="N406" i="11" a="1"/>
  <c r="N406" i="11" s="1"/>
  <c r="L406" i="11" a="1"/>
  <c r="L406" i="11" s="1"/>
  <c r="O406" i="11" a="1"/>
  <c r="O406" i="11" s="1"/>
  <c r="S406" i="11" a="1"/>
  <c r="S406" i="11" s="1"/>
  <c r="P406" i="11" a="1"/>
  <c r="P406" i="11" s="1"/>
  <c r="Q406" i="11" a="1"/>
  <c r="Q406" i="11" s="1"/>
  <c r="W521" i="11" a="1"/>
  <c r="W521" i="11" s="1"/>
  <c r="X521" i="11" s="1"/>
  <c r="K521" i="11" a="1"/>
  <c r="K521" i="11" s="1"/>
  <c r="I521" i="11" a="1"/>
  <c r="I521" i="11" s="1"/>
  <c r="V521" i="11" s="1"/>
  <c r="J521" i="11" a="1"/>
  <c r="J521" i="11" s="1"/>
  <c r="M521" i="11" a="1"/>
  <c r="M521" i="11" s="1"/>
  <c r="D521" i="11" a="1"/>
  <c r="D521" i="11" s="1"/>
  <c r="E521" i="11" a="1"/>
  <c r="E521" i="11" s="1"/>
  <c r="R521" i="11" a="1"/>
  <c r="R521" i="11" s="1"/>
  <c r="P521" i="11" a="1"/>
  <c r="P521" i="11" s="1"/>
  <c r="O521" i="11" a="1"/>
  <c r="O521" i="11" s="1"/>
  <c r="L521" i="11" a="1"/>
  <c r="L521" i="11" s="1"/>
  <c r="S521" i="11" a="1"/>
  <c r="S521" i="11" s="1"/>
  <c r="AB521" i="11" a="1"/>
  <c r="AB521" i="11" s="1"/>
  <c r="Q521" i="11" a="1"/>
  <c r="Q521" i="11" s="1"/>
  <c r="N521" i="11" a="1"/>
  <c r="N521" i="11" s="1"/>
  <c r="W918" i="11" a="1"/>
  <c r="W918" i="11" s="1"/>
  <c r="X918" i="11" s="1"/>
  <c r="K918" i="11" a="1"/>
  <c r="K918" i="11" s="1"/>
  <c r="I918" i="11" a="1"/>
  <c r="I918" i="11" s="1"/>
  <c r="V918" i="11" s="1"/>
  <c r="J918" i="11" a="1"/>
  <c r="J918" i="11" s="1"/>
  <c r="M918" i="11" a="1"/>
  <c r="M918" i="11" s="1"/>
  <c r="D918" i="11" a="1"/>
  <c r="D918" i="11" s="1"/>
  <c r="E918" i="11" a="1"/>
  <c r="E918" i="11" s="1"/>
  <c r="R918" i="11" a="1"/>
  <c r="R918" i="11" s="1"/>
  <c r="Q918" i="11" a="1"/>
  <c r="Q918" i="11" s="1"/>
  <c r="P918" i="11" a="1"/>
  <c r="P918" i="11" s="1"/>
  <c r="O918" i="11" a="1"/>
  <c r="O918" i="11" s="1"/>
  <c r="AB918" i="11" a="1"/>
  <c r="AB918" i="11" s="1"/>
  <c r="L918" i="11" a="1"/>
  <c r="L918" i="11" s="1"/>
  <c r="S918" i="11" a="1"/>
  <c r="S918" i="11" s="1"/>
  <c r="N918" i="11" a="1"/>
  <c r="N918" i="11" s="1"/>
  <c r="W735" i="11" a="1"/>
  <c r="W735" i="11" s="1"/>
  <c r="X735" i="11" s="1"/>
  <c r="K735" i="11" a="1"/>
  <c r="K735" i="11" s="1"/>
  <c r="I735" i="11" a="1"/>
  <c r="I735" i="11" s="1"/>
  <c r="V735" i="11" s="1"/>
  <c r="J735" i="11" a="1"/>
  <c r="J735" i="11" s="1"/>
  <c r="M735" i="11" a="1"/>
  <c r="M735" i="11" s="1"/>
  <c r="D735" i="11" a="1"/>
  <c r="D735" i="11" s="1"/>
  <c r="E735" i="11" a="1"/>
  <c r="E735" i="11" s="1"/>
  <c r="R735" i="11" a="1"/>
  <c r="R735" i="11" s="1"/>
  <c r="O735" i="11" a="1"/>
  <c r="O735" i="11" s="1"/>
  <c r="AB735" i="11" a="1"/>
  <c r="AB735" i="11" s="1"/>
  <c r="N735" i="11" a="1"/>
  <c r="N735" i="11" s="1"/>
  <c r="L735" i="11" a="1"/>
  <c r="L735" i="11" s="1"/>
  <c r="P735" i="11" a="1"/>
  <c r="P735" i="11" s="1"/>
  <c r="Q735" i="11" a="1"/>
  <c r="Q735" i="11" s="1"/>
  <c r="S735" i="11" a="1"/>
  <c r="S735" i="11" s="1"/>
  <c r="AB355" i="11" a="1"/>
  <c r="AB355" i="11" s="1"/>
  <c r="W355" i="11" a="1"/>
  <c r="W355" i="11" s="1"/>
  <c r="X355" i="11" s="1"/>
  <c r="K355" i="11" a="1"/>
  <c r="K355" i="11" s="1"/>
  <c r="I355" i="11" a="1"/>
  <c r="I355" i="11" s="1"/>
  <c r="V355" i="11" s="1"/>
  <c r="J355" i="11" a="1"/>
  <c r="J355" i="11" s="1"/>
  <c r="M355" i="11" a="1"/>
  <c r="M355" i="11" s="1"/>
  <c r="D355" i="11" a="1"/>
  <c r="D355" i="11" s="1"/>
  <c r="E355" i="11" a="1"/>
  <c r="E355" i="11" s="1"/>
  <c r="R355" i="11" a="1"/>
  <c r="R355" i="11" s="1"/>
  <c r="S355" i="11" a="1"/>
  <c r="S355" i="11" s="1"/>
  <c r="L355" i="11" a="1"/>
  <c r="L355" i="11" s="1"/>
  <c r="P355" i="11" a="1"/>
  <c r="P355" i="11" s="1"/>
  <c r="N355" i="11" a="1"/>
  <c r="N355" i="11" s="1"/>
  <c r="Q355" i="11" a="1"/>
  <c r="Q355" i="11" s="1"/>
  <c r="O355" i="11" a="1"/>
  <c r="O355" i="11" s="1"/>
  <c r="AB483" i="11" a="1"/>
  <c r="AB483" i="11" s="1"/>
  <c r="W483" i="11" a="1"/>
  <c r="W483" i="11" s="1"/>
  <c r="X483" i="11" s="1"/>
  <c r="K483" i="11" a="1"/>
  <c r="K483" i="11" s="1"/>
  <c r="I483" i="11" a="1"/>
  <c r="I483" i="11" s="1"/>
  <c r="V483" i="11" s="1"/>
  <c r="J483" i="11" a="1"/>
  <c r="J483" i="11" s="1"/>
  <c r="M483" i="11" a="1"/>
  <c r="M483" i="11" s="1"/>
  <c r="D483" i="11" a="1"/>
  <c r="D483" i="11" s="1"/>
  <c r="E483" i="11" a="1"/>
  <c r="E483" i="11" s="1"/>
  <c r="R483" i="11" a="1"/>
  <c r="R483" i="11" s="1"/>
  <c r="O483" i="11" a="1"/>
  <c r="O483" i="11" s="1"/>
  <c r="L483" i="11" a="1"/>
  <c r="L483" i="11" s="1"/>
  <c r="S483" i="11" a="1"/>
  <c r="S483" i="11" s="1"/>
  <c r="P483" i="11" a="1"/>
  <c r="P483" i="11" s="1"/>
  <c r="Q483" i="11" a="1"/>
  <c r="Q483" i="11" s="1"/>
  <c r="N483" i="11" a="1"/>
  <c r="N483" i="11" s="1"/>
  <c r="W619" i="11" a="1"/>
  <c r="W619" i="11" s="1"/>
  <c r="X619" i="11" s="1"/>
  <c r="K619" i="11" a="1"/>
  <c r="K619" i="11" s="1"/>
  <c r="I619" i="11" a="1"/>
  <c r="I619" i="11" s="1"/>
  <c r="V619" i="11" s="1"/>
  <c r="J619" i="11" a="1"/>
  <c r="J619" i="11" s="1"/>
  <c r="M619" i="11" a="1"/>
  <c r="M619" i="11" s="1"/>
  <c r="D619" i="11" a="1"/>
  <c r="D619" i="11" s="1"/>
  <c r="E619" i="11" a="1"/>
  <c r="E619" i="11" s="1"/>
  <c r="R619" i="11" a="1"/>
  <c r="R619" i="11" s="1"/>
  <c r="L619" i="11" a="1"/>
  <c r="L619" i="11" s="1"/>
  <c r="P619" i="11" a="1"/>
  <c r="P619" i="11" s="1"/>
  <c r="O619" i="11" a="1"/>
  <c r="O619" i="11" s="1"/>
  <c r="AB619" i="11" a="1"/>
  <c r="AB619" i="11" s="1"/>
  <c r="N619" i="11" a="1"/>
  <c r="N619" i="11" s="1"/>
  <c r="S619" i="11" a="1"/>
  <c r="S619" i="11" s="1"/>
  <c r="Q619" i="11" a="1"/>
  <c r="Q619" i="11" s="1"/>
  <c r="AB81" i="11" a="1"/>
  <c r="AB81" i="11" s="1"/>
  <c r="W81" i="11" a="1"/>
  <c r="W81" i="11" s="1"/>
  <c r="X81" i="11" s="1"/>
  <c r="K81" i="11" a="1"/>
  <c r="K81" i="11" s="1"/>
  <c r="I81" i="11" a="1"/>
  <c r="I81" i="11" s="1"/>
  <c r="V81" i="11" s="1"/>
  <c r="M81" i="11" a="1"/>
  <c r="M81" i="11" s="1"/>
  <c r="J81" i="11" a="1"/>
  <c r="J81" i="11" s="1"/>
  <c r="D81" i="11" a="1"/>
  <c r="D81" i="11" s="1"/>
  <c r="E81" i="11" a="1"/>
  <c r="E81" i="11" s="1"/>
  <c r="R81" i="11" a="1"/>
  <c r="R81" i="11" s="1"/>
  <c r="N81" i="11" a="1"/>
  <c r="N81" i="11" s="1"/>
  <c r="O81" i="11" a="1"/>
  <c r="O81" i="11" s="1"/>
  <c r="L81" i="11" a="1"/>
  <c r="L81" i="11" s="1"/>
  <c r="Q81" i="11" a="1"/>
  <c r="Q81" i="11" s="1"/>
  <c r="P81" i="11" a="1"/>
  <c r="P81" i="11" s="1"/>
  <c r="S81" i="11" a="1"/>
  <c r="S81" i="11" s="1"/>
  <c r="AB265" i="11" a="1"/>
  <c r="AB265" i="11" s="1"/>
  <c r="W265" i="11" a="1"/>
  <c r="W265" i="11" s="1"/>
  <c r="X265" i="11" s="1"/>
  <c r="K265" i="11" a="1"/>
  <c r="K265" i="11" s="1"/>
  <c r="I265" i="11" a="1"/>
  <c r="I265" i="11" s="1"/>
  <c r="V265" i="11" s="1"/>
  <c r="M265" i="11" a="1"/>
  <c r="M265" i="11" s="1"/>
  <c r="J265" i="11" a="1"/>
  <c r="J265" i="11" s="1"/>
  <c r="D265" i="11" a="1"/>
  <c r="D265" i="11" s="1"/>
  <c r="E265" i="11" a="1"/>
  <c r="E265" i="11" s="1"/>
  <c r="R265" i="11" a="1"/>
  <c r="R265" i="11" s="1"/>
  <c r="Q265" i="11" a="1"/>
  <c r="Q265" i="11" s="1"/>
  <c r="N265" i="11" a="1"/>
  <c r="N265" i="11" s="1"/>
  <c r="L265" i="11" a="1"/>
  <c r="L265" i="11" s="1"/>
  <c r="O265" i="11" a="1"/>
  <c r="O265" i="11" s="1"/>
  <c r="P265" i="11" a="1"/>
  <c r="P265" i="11" s="1"/>
  <c r="S265" i="11" a="1"/>
  <c r="S265" i="11" s="1"/>
  <c r="AB365" i="11" a="1"/>
  <c r="AB365" i="11" s="1"/>
  <c r="W365" i="11" a="1"/>
  <c r="W365" i="11" s="1"/>
  <c r="X365" i="11" s="1"/>
  <c r="K365" i="11" a="1"/>
  <c r="K365" i="11" s="1"/>
  <c r="I365" i="11" a="1"/>
  <c r="I365" i="11" s="1"/>
  <c r="V365" i="11" s="1"/>
  <c r="M365" i="11" a="1"/>
  <c r="M365" i="11" s="1"/>
  <c r="D365" i="11" a="1"/>
  <c r="D365" i="11" s="1"/>
  <c r="J365" i="11" a="1"/>
  <c r="J365" i="11" s="1"/>
  <c r="E365" i="11" a="1"/>
  <c r="E365" i="11" s="1"/>
  <c r="R365" i="11" a="1"/>
  <c r="R365" i="11" s="1"/>
  <c r="S365" i="11" a="1"/>
  <c r="S365" i="11" s="1"/>
  <c r="L365" i="11" a="1"/>
  <c r="L365" i="11" s="1"/>
  <c r="P365" i="11" a="1"/>
  <c r="P365" i="11" s="1"/>
  <c r="O365" i="11" a="1"/>
  <c r="O365" i="11" s="1"/>
  <c r="Q365" i="11" a="1"/>
  <c r="Q365" i="11" s="1"/>
  <c r="N365" i="11" a="1"/>
  <c r="N365" i="11" s="1"/>
  <c r="AA403" i="11" a="1"/>
  <c r="AA403" i="11" s="1"/>
  <c r="AA404" i="11" s="1" a="1"/>
  <c r="AA404" i="11" s="1"/>
  <c r="W402" i="11" a="1"/>
  <c r="W402" i="11" s="1"/>
  <c r="X402" i="11" s="1"/>
  <c r="K402" i="11" a="1"/>
  <c r="K402" i="11" s="1"/>
  <c r="I402" i="11" a="1"/>
  <c r="I402" i="11" s="1"/>
  <c r="V402" i="11" s="1"/>
  <c r="J402" i="11" a="1"/>
  <c r="J402" i="11" s="1"/>
  <c r="M402" i="11" a="1"/>
  <c r="M402" i="11" s="1"/>
  <c r="D402" i="11" a="1"/>
  <c r="D402" i="11" s="1"/>
  <c r="E402" i="11" a="1"/>
  <c r="E402" i="11" s="1"/>
  <c r="R402" i="11" a="1"/>
  <c r="R402" i="11" s="1"/>
  <c r="P402" i="11" a="1"/>
  <c r="P402" i="11" s="1"/>
  <c r="Q402" i="11" a="1"/>
  <c r="Q402" i="11" s="1"/>
  <c r="O402" i="11" a="1"/>
  <c r="O402" i="11" s="1"/>
  <c r="N402" i="11" a="1"/>
  <c r="N402" i="11" s="1"/>
  <c r="S402" i="11" a="1"/>
  <c r="S402" i="11" s="1"/>
  <c r="L402" i="11" a="1"/>
  <c r="L402" i="11" s="1"/>
  <c r="AB402" i="11" a="1"/>
  <c r="AB402" i="11" s="1"/>
  <c r="AB67" i="11" a="1"/>
  <c r="AB67" i="11" s="1"/>
  <c r="W67" i="11" a="1"/>
  <c r="W67" i="11" s="1"/>
  <c r="X67" i="11" s="1"/>
  <c r="K67" i="11" a="1"/>
  <c r="K67" i="11" s="1"/>
  <c r="I67" i="11" a="1"/>
  <c r="I67" i="11" s="1"/>
  <c r="V67" i="11" s="1"/>
  <c r="J67" i="11" a="1"/>
  <c r="J67" i="11" s="1"/>
  <c r="M67" i="11" a="1"/>
  <c r="M67" i="11" s="1"/>
  <c r="D67" i="11" a="1"/>
  <c r="D67" i="11" s="1"/>
  <c r="E67" i="11" a="1"/>
  <c r="E67" i="11" s="1"/>
  <c r="R67" i="11" a="1"/>
  <c r="R67" i="11" s="1"/>
  <c r="N67" i="11" a="1"/>
  <c r="N67" i="11" s="1"/>
  <c r="P67" i="11" a="1"/>
  <c r="P67" i="11" s="1"/>
  <c r="O67" i="11" a="1"/>
  <c r="O67" i="11" s="1"/>
  <c r="L67" i="11" a="1"/>
  <c r="L67" i="11" s="1"/>
  <c r="Q67" i="11" a="1"/>
  <c r="Q67" i="11" s="1"/>
  <c r="S67" i="11" a="1"/>
  <c r="S67" i="11" s="1"/>
  <c r="W883" i="11" a="1"/>
  <c r="W883" i="11" s="1"/>
  <c r="X883" i="11" s="1"/>
  <c r="K883" i="11" a="1"/>
  <c r="K883" i="11" s="1"/>
  <c r="I883" i="11" a="1"/>
  <c r="I883" i="11" s="1"/>
  <c r="V883" i="11" s="1"/>
  <c r="J883" i="11" a="1"/>
  <c r="J883" i="11" s="1"/>
  <c r="M883" i="11" a="1"/>
  <c r="M883" i="11" s="1"/>
  <c r="D883" i="11" a="1"/>
  <c r="D883" i="11" s="1"/>
  <c r="E883" i="11" a="1"/>
  <c r="E883" i="11" s="1"/>
  <c r="R883" i="11" a="1"/>
  <c r="R883" i="11" s="1"/>
  <c r="Q883" i="11" a="1"/>
  <c r="Q883" i="11" s="1"/>
  <c r="S883" i="11" a="1"/>
  <c r="S883" i="11" s="1"/>
  <c r="L883" i="11" a="1"/>
  <c r="L883" i="11" s="1"/>
  <c r="AB883" i="11" a="1"/>
  <c r="AB883" i="11" s="1"/>
  <c r="O883" i="11" a="1"/>
  <c r="O883" i="11" s="1"/>
  <c r="P883" i="11" a="1"/>
  <c r="P883" i="11" s="1"/>
  <c r="N883" i="11" a="1"/>
  <c r="N883" i="11" s="1"/>
  <c r="W620" i="11" a="1"/>
  <c r="W620" i="11" s="1"/>
  <c r="X620" i="11" s="1"/>
  <c r="K620" i="11" a="1"/>
  <c r="K620" i="11" s="1"/>
  <c r="I620" i="11" a="1"/>
  <c r="I620" i="11" s="1"/>
  <c r="V620" i="11" s="1"/>
  <c r="J620" i="11" a="1"/>
  <c r="J620" i="11" s="1"/>
  <c r="M620" i="11" a="1"/>
  <c r="M620" i="11" s="1"/>
  <c r="D620" i="11" a="1"/>
  <c r="D620" i="11" s="1"/>
  <c r="E620" i="11" a="1"/>
  <c r="E620" i="11" s="1"/>
  <c r="R620" i="11" a="1"/>
  <c r="R620" i="11" s="1"/>
  <c r="O620" i="11" a="1"/>
  <c r="O620" i="11" s="1"/>
  <c r="S620" i="11" a="1"/>
  <c r="S620" i="11" s="1"/>
  <c r="Q620" i="11" a="1"/>
  <c r="Q620" i="11" s="1"/>
  <c r="AB620" i="11" a="1"/>
  <c r="AB620" i="11" s="1"/>
  <c r="L620" i="11" a="1"/>
  <c r="L620" i="11" s="1"/>
  <c r="N620" i="11" a="1"/>
  <c r="N620" i="11" s="1"/>
  <c r="P620" i="11" a="1"/>
  <c r="P620" i="11" s="1"/>
  <c r="W596" i="11" a="1"/>
  <c r="W596" i="11" s="1"/>
  <c r="X596" i="11" s="1"/>
  <c r="K596" i="11" a="1"/>
  <c r="K596" i="11" s="1"/>
  <c r="I596" i="11" a="1"/>
  <c r="I596" i="11" s="1"/>
  <c r="V596" i="11" s="1"/>
  <c r="J596" i="11" a="1"/>
  <c r="J596" i="11" s="1"/>
  <c r="M596" i="11" a="1"/>
  <c r="M596" i="11" s="1"/>
  <c r="D596" i="11" a="1"/>
  <c r="D596" i="11" s="1"/>
  <c r="E596" i="11" a="1"/>
  <c r="E596" i="11" s="1"/>
  <c r="R596" i="11" a="1"/>
  <c r="R596" i="11" s="1"/>
  <c r="AB596" i="11" a="1"/>
  <c r="AB596" i="11" s="1"/>
  <c r="P596" i="11" a="1"/>
  <c r="P596" i="11" s="1"/>
  <c r="L596" i="11" a="1"/>
  <c r="L596" i="11" s="1"/>
  <c r="N596" i="11" a="1"/>
  <c r="N596" i="11" s="1"/>
  <c r="O596" i="11" a="1"/>
  <c r="O596" i="11" s="1"/>
  <c r="Q596" i="11" a="1"/>
  <c r="Q596" i="11" s="1"/>
  <c r="S596" i="11" a="1"/>
  <c r="S596" i="11" s="1"/>
  <c r="W879" i="11" a="1"/>
  <c r="W879" i="11" s="1"/>
  <c r="X879" i="11" s="1"/>
  <c r="K879" i="11" a="1"/>
  <c r="K879" i="11" s="1"/>
  <c r="I879" i="11" a="1"/>
  <c r="I879" i="11" s="1"/>
  <c r="V879" i="11" s="1"/>
  <c r="J879" i="11" a="1"/>
  <c r="J879" i="11" s="1"/>
  <c r="M879" i="11" a="1"/>
  <c r="M879" i="11" s="1"/>
  <c r="D879" i="11" a="1"/>
  <c r="D879" i="11" s="1"/>
  <c r="E879" i="11" a="1"/>
  <c r="E879" i="11" s="1"/>
  <c r="R879" i="11" a="1"/>
  <c r="R879" i="11" s="1"/>
  <c r="Q879" i="11" a="1"/>
  <c r="Q879" i="11" s="1"/>
  <c r="N879" i="11" a="1"/>
  <c r="N879" i="11" s="1"/>
  <c r="P879" i="11" a="1"/>
  <c r="P879" i="11" s="1"/>
  <c r="AB879" i="11" a="1"/>
  <c r="AB879" i="11" s="1"/>
  <c r="L879" i="11" a="1"/>
  <c r="L879" i="11" s="1"/>
  <c r="O879" i="11" a="1"/>
  <c r="O879" i="11" s="1"/>
  <c r="S879" i="11" a="1"/>
  <c r="S879" i="11" s="1"/>
  <c r="AA239" i="11" a="1"/>
  <c r="AA239" i="11" s="1"/>
  <c r="AA240" i="11" s="1" a="1"/>
  <c r="AA240" i="11" s="1"/>
  <c r="W238" i="11" a="1"/>
  <c r="W238" i="11" s="1"/>
  <c r="X238" i="11" s="1"/>
  <c r="K238" i="11" a="1"/>
  <c r="K238" i="11" s="1"/>
  <c r="I238" i="11" a="1"/>
  <c r="I238" i="11" s="1"/>
  <c r="V238" i="11" s="1"/>
  <c r="J238" i="11" a="1"/>
  <c r="J238" i="11" s="1"/>
  <c r="M238" i="11" a="1"/>
  <c r="M238" i="11" s="1"/>
  <c r="D238" i="11" a="1"/>
  <c r="D238" i="11" s="1"/>
  <c r="E238" i="11" a="1"/>
  <c r="E238" i="11" s="1"/>
  <c r="R238" i="11" a="1"/>
  <c r="R238" i="11" s="1"/>
  <c r="S238" i="11" a="1"/>
  <c r="S238" i="11" s="1"/>
  <c r="N238" i="11" a="1"/>
  <c r="N238" i="11" s="1"/>
  <c r="AB238" i="11" a="1"/>
  <c r="AB238" i="11" s="1"/>
  <c r="L238" i="11" a="1"/>
  <c r="L238" i="11" s="1"/>
  <c r="Q238" i="11" a="1"/>
  <c r="Q238" i="11" s="1"/>
  <c r="P238" i="11" a="1"/>
  <c r="P238" i="11" s="1"/>
  <c r="O238" i="11" a="1"/>
  <c r="O238" i="11" s="1"/>
  <c r="AB441" i="11" a="1"/>
  <c r="AB441" i="11" s="1"/>
  <c r="W441" i="11" a="1"/>
  <c r="W441" i="11" s="1"/>
  <c r="X441" i="11" s="1"/>
  <c r="K441" i="11" a="1"/>
  <c r="K441" i="11" s="1"/>
  <c r="I441" i="11" a="1"/>
  <c r="I441" i="11" s="1"/>
  <c r="V441" i="11" s="1"/>
  <c r="J441" i="11" a="1"/>
  <c r="J441" i="11" s="1"/>
  <c r="M441" i="11" a="1"/>
  <c r="M441" i="11" s="1"/>
  <c r="D441" i="11" a="1"/>
  <c r="D441" i="11" s="1"/>
  <c r="E441" i="11" a="1"/>
  <c r="E441" i="11" s="1"/>
  <c r="R441" i="11" a="1"/>
  <c r="R441" i="11" s="1"/>
  <c r="O441" i="11" a="1"/>
  <c r="O441" i="11" s="1"/>
  <c r="Q441" i="11" a="1"/>
  <c r="Q441" i="11" s="1"/>
  <c r="L441" i="11" a="1"/>
  <c r="L441" i="11" s="1"/>
  <c r="S441" i="11" a="1"/>
  <c r="S441" i="11" s="1"/>
  <c r="N441" i="11" a="1"/>
  <c r="N441" i="11" s="1"/>
  <c r="P441" i="11" a="1"/>
  <c r="P441" i="11" s="1"/>
  <c r="W770" i="11" a="1"/>
  <c r="W770" i="11" s="1"/>
  <c r="X770" i="11" s="1"/>
  <c r="K770" i="11" a="1"/>
  <c r="K770" i="11" s="1"/>
  <c r="I770" i="11" a="1"/>
  <c r="I770" i="11" s="1"/>
  <c r="V770" i="11" s="1"/>
  <c r="J770" i="11" a="1"/>
  <c r="J770" i="11" s="1"/>
  <c r="M770" i="11" a="1"/>
  <c r="M770" i="11" s="1"/>
  <c r="D770" i="11" a="1"/>
  <c r="D770" i="11" s="1"/>
  <c r="E770" i="11" a="1"/>
  <c r="E770" i="11" s="1"/>
  <c r="R770" i="11" a="1"/>
  <c r="R770" i="11" s="1"/>
  <c r="O770" i="11" a="1"/>
  <c r="O770" i="11" s="1"/>
  <c r="Q770" i="11" a="1"/>
  <c r="Q770" i="11" s="1"/>
  <c r="P770" i="11" a="1"/>
  <c r="P770" i="11" s="1"/>
  <c r="AB770" i="11" a="1"/>
  <c r="AB770" i="11" s="1"/>
  <c r="S770" i="11" a="1"/>
  <c r="S770" i="11" s="1"/>
  <c r="L770" i="11" a="1"/>
  <c r="L770" i="11" s="1"/>
  <c r="N770" i="11" a="1"/>
  <c r="N770" i="11" s="1"/>
  <c r="W935" i="11" a="1"/>
  <c r="W935" i="11" s="1"/>
  <c r="X935" i="11" s="1"/>
  <c r="K935" i="11" a="1"/>
  <c r="K935" i="11" s="1"/>
  <c r="I935" i="11" a="1"/>
  <c r="I935" i="11" s="1"/>
  <c r="V935" i="11" s="1"/>
  <c r="J935" i="11" a="1"/>
  <c r="J935" i="11" s="1"/>
  <c r="M935" i="11" a="1"/>
  <c r="M935" i="11" s="1"/>
  <c r="D935" i="11" a="1"/>
  <c r="D935" i="11" s="1"/>
  <c r="E935" i="11" a="1"/>
  <c r="E935" i="11" s="1"/>
  <c r="R935" i="11" a="1"/>
  <c r="R935" i="11" s="1"/>
  <c r="L935" i="11" a="1"/>
  <c r="L935" i="11" s="1"/>
  <c r="P935" i="11" a="1"/>
  <c r="P935" i="11" s="1"/>
  <c r="AB935" i="11" a="1"/>
  <c r="AB935" i="11" s="1"/>
  <c r="O935" i="11" a="1"/>
  <c r="O935" i="11" s="1"/>
  <c r="Q935" i="11" a="1"/>
  <c r="Q935" i="11" s="1"/>
  <c r="N935" i="11" a="1"/>
  <c r="N935" i="11" s="1"/>
  <c r="S935" i="11" a="1"/>
  <c r="S935" i="11" s="1"/>
  <c r="W947" i="11" a="1"/>
  <c r="W947" i="11" s="1"/>
  <c r="X947" i="11" s="1"/>
  <c r="K947" i="11" a="1"/>
  <c r="K947" i="11" s="1"/>
  <c r="I947" i="11" a="1"/>
  <c r="I947" i="11" s="1"/>
  <c r="V947" i="11" s="1"/>
  <c r="J947" i="11" a="1"/>
  <c r="J947" i="11" s="1"/>
  <c r="M947" i="11" a="1"/>
  <c r="M947" i="11" s="1"/>
  <c r="D947" i="11" a="1"/>
  <c r="D947" i="11" s="1"/>
  <c r="E947" i="11" a="1"/>
  <c r="E947" i="11" s="1"/>
  <c r="R947" i="11" a="1"/>
  <c r="R947" i="11" s="1"/>
  <c r="S947" i="11" a="1"/>
  <c r="S947" i="11" s="1"/>
  <c r="P947" i="11" a="1"/>
  <c r="P947" i="11" s="1"/>
  <c r="L947" i="11" a="1"/>
  <c r="L947" i="11" s="1"/>
  <c r="N947" i="11" a="1"/>
  <c r="N947" i="11" s="1"/>
  <c r="Q947" i="11" a="1"/>
  <c r="Q947" i="11" s="1"/>
  <c r="O947" i="11" a="1"/>
  <c r="O947" i="11" s="1"/>
  <c r="AB947" i="11" a="1"/>
  <c r="AB947" i="11" s="1"/>
  <c r="AA187" i="11" a="1"/>
  <c r="AA187" i="11" s="1"/>
  <c r="AA188" i="11" s="1" a="1"/>
  <c r="AA188" i="11" s="1"/>
  <c r="W186" i="11" a="1"/>
  <c r="W186" i="11" s="1"/>
  <c r="X186" i="11" s="1"/>
  <c r="K186" i="11" a="1"/>
  <c r="K186" i="11" s="1"/>
  <c r="I186" i="11" a="1"/>
  <c r="I186" i="11" s="1"/>
  <c r="V186" i="11" s="1"/>
  <c r="J186" i="11" a="1"/>
  <c r="J186" i="11" s="1"/>
  <c r="M186" i="11" a="1"/>
  <c r="M186" i="11" s="1"/>
  <c r="D186" i="11" a="1"/>
  <c r="D186" i="11" s="1"/>
  <c r="E186" i="11" a="1"/>
  <c r="E186" i="11" s="1"/>
  <c r="R186" i="11" a="1"/>
  <c r="R186" i="11" s="1"/>
  <c r="N186" i="11" a="1"/>
  <c r="N186" i="11" s="1"/>
  <c r="S186" i="11" a="1"/>
  <c r="S186" i="11" s="1"/>
  <c r="O186" i="11" a="1"/>
  <c r="O186" i="11" s="1"/>
  <c r="Q186" i="11" a="1"/>
  <c r="Q186" i="11" s="1"/>
  <c r="L186" i="11" a="1"/>
  <c r="L186" i="11" s="1"/>
  <c r="AB186" i="11" a="1"/>
  <c r="AB186" i="11" s="1"/>
  <c r="P186" i="11" a="1"/>
  <c r="P186" i="11" s="1"/>
  <c r="W764" i="11" a="1"/>
  <c r="W764" i="11" s="1"/>
  <c r="X764" i="11" s="1"/>
  <c r="K764" i="11" a="1"/>
  <c r="K764" i="11" s="1"/>
  <c r="I764" i="11" a="1"/>
  <c r="I764" i="11" s="1"/>
  <c r="V764" i="11" s="1"/>
  <c r="J764" i="11" a="1"/>
  <c r="J764" i="11" s="1"/>
  <c r="M764" i="11" a="1"/>
  <c r="M764" i="11" s="1"/>
  <c r="D764" i="11" a="1"/>
  <c r="D764" i="11" s="1"/>
  <c r="E764" i="11" a="1"/>
  <c r="E764" i="11" s="1"/>
  <c r="R764" i="11" a="1"/>
  <c r="R764" i="11" s="1"/>
  <c r="Q764" i="11" a="1"/>
  <c r="Q764" i="11" s="1"/>
  <c r="L764" i="11" a="1"/>
  <c r="L764" i="11" s="1"/>
  <c r="P764" i="11" a="1"/>
  <c r="P764" i="11" s="1"/>
  <c r="N764" i="11" a="1"/>
  <c r="N764" i="11" s="1"/>
  <c r="AB764" i="11" a="1"/>
  <c r="AB764" i="11" s="1"/>
  <c r="O764" i="11" a="1"/>
  <c r="O764" i="11" s="1"/>
  <c r="S764" i="11" a="1"/>
  <c r="S764" i="11" s="1"/>
  <c r="AB161" i="11" a="1"/>
  <c r="AB161" i="11" s="1"/>
  <c r="W161" i="11" a="1"/>
  <c r="W161" i="11" s="1"/>
  <c r="X161" i="11" s="1"/>
  <c r="K161" i="11" a="1"/>
  <c r="K161" i="11" s="1"/>
  <c r="I161" i="11" a="1"/>
  <c r="I161" i="11" s="1"/>
  <c r="V161" i="11" s="1"/>
  <c r="M161" i="11" a="1"/>
  <c r="M161" i="11" s="1"/>
  <c r="J161" i="11" a="1"/>
  <c r="J161" i="11" s="1"/>
  <c r="D161" i="11" a="1"/>
  <c r="D161" i="11" s="1"/>
  <c r="E161" i="11" a="1"/>
  <c r="E161" i="11" s="1"/>
  <c r="R161" i="11" a="1"/>
  <c r="R161" i="11" s="1"/>
  <c r="O161" i="11" a="1"/>
  <c r="O161" i="11" s="1"/>
  <c r="N161" i="11" a="1"/>
  <c r="N161" i="11" s="1"/>
  <c r="S161" i="11" a="1"/>
  <c r="S161" i="11" s="1"/>
  <c r="P161" i="11" a="1"/>
  <c r="P161" i="11" s="1"/>
  <c r="L161" i="11" a="1"/>
  <c r="L161" i="11" s="1"/>
  <c r="Q161" i="11" a="1"/>
  <c r="Q161" i="11" s="1"/>
  <c r="AA285" i="11" a="1"/>
  <c r="AA285" i="11" s="1"/>
  <c r="AA286" i="11" s="1" a="1"/>
  <c r="AA286" i="11" s="1"/>
  <c r="W284" i="11" a="1"/>
  <c r="W284" i="11" s="1"/>
  <c r="X284" i="11" s="1"/>
  <c r="K284" i="11" a="1"/>
  <c r="K284" i="11" s="1"/>
  <c r="I284" i="11" a="1"/>
  <c r="I284" i="11" s="1"/>
  <c r="V284" i="11" s="1"/>
  <c r="J284" i="11" a="1"/>
  <c r="J284" i="11" s="1"/>
  <c r="D284" i="11" a="1"/>
  <c r="D284" i="11" s="1"/>
  <c r="M284" i="11" a="1"/>
  <c r="M284" i="11" s="1"/>
  <c r="E284" i="11" a="1"/>
  <c r="E284" i="11" s="1"/>
  <c r="R284" i="11" a="1"/>
  <c r="R284" i="11" s="1"/>
  <c r="S284" i="11" a="1"/>
  <c r="S284" i="11" s="1"/>
  <c r="P284" i="11" a="1"/>
  <c r="P284" i="11" s="1"/>
  <c r="AB284" i="11" a="1"/>
  <c r="AB284" i="11" s="1"/>
  <c r="Q284" i="11" a="1"/>
  <c r="Q284" i="11" s="1"/>
  <c r="L284" i="11" a="1"/>
  <c r="L284" i="11" s="1"/>
  <c r="O284" i="11" a="1"/>
  <c r="O284" i="11" s="1"/>
  <c r="N284" i="11" a="1"/>
  <c r="N284" i="11" s="1"/>
  <c r="W925" i="11" a="1"/>
  <c r="W925" i="11" s="1"/>
  <c r="X925" i="11" s="1"/>
  <c r="K925" i="11" a="1"/>
  <c r="K925" i="11" s="1"/>
  <c r="I925" i="11" a="1"/>
  <c r="I925" i="11" s="1"/>
  <c r="V925" i="11" s="1"/>
  <c r="M925" i="11" a="1"/>
  <c r="M925" i="11" s="1"/>
  <c r="D925" i="11" a="1"/>
  <c r="D925" i="11" s="1"/>
  <c r="J925" i="11" a="1"/>
  <c r="J925" i="11" s="1"/>
  <c r="E925" i="11" a="1"/>
  <c r="E925" i="11" s="1"/>
  <c r="R925" i="11" a="1"/>
  <c r="R925" i="11" s="1"/>
  <c r="L925" i="11" a="1"/>
  <c r="L925" i="11" s="1"/>
  <c r="S925" i="11" a="1"/>
  <c r="S925" i="11" s="1"/>
  <c r="P925" i="11" a="1"/>
  <c r="P925" i="11" s="1"/>
  <c r="O925" i="11" a="1"/>
  <c r="O925" i="11" s="1"/>
  <c r="AB925" i="11" a="1"/>
  <c r="AB925" i="11" s="1"/>
  <c r="N925" i="11" a="1"/>
  <c r="N925" i="11" s="1"/>
  <c r="Q925" i="11" a="1"/>
  <c r="Q925" i="11" s="1"/>
  <c r="W163" i="11" a="1"/>
  <c r="W163" i="11" s="1"/>
  <c r="X163" i="11" s="1"/>
  <c r="K163" i="11" a="1"/>
  <c r="K163" i="11" s="1"/>
  <c r="I163" i="11" a="1"/>
  <c r="I163" i="11" s="1"/>
  <c r="V163" i="11" s="1"/>
  <c r="J163" i="11" a="1"/>
  <c r="J163" i="11" s="1"/>
  <c r="M163" i="11" a="1"/>
  <c r="M163" i="11" s="1"/>
  <c r="D163" i="11" a="1"/>
  <c r="D163" i="11" s="1"/>
  <c r="E163" i="11" a="1"/>
  <c r="E163" i="11" s="1"/>
  <c r="R163" i="11" a="1"/>
  <c r="R163" i="11" s="1"/>
  <c r="P163" i="11" a="1"/>
  <c r="P163" i="11" s="1"/>
  <c r="O163" i="11" a="1"/>
  <c r="O163" i="11" s="1"/>
  <c r="Q163" i="11" a="1"/>
  <c r="Q163" i="11" s="1"/>
  <c r="N163" i="11" a="1"/>
  <c r="N163" i="11" s="1"/>
  <c r="AB163" i="11" a="1"/>
  <c r="AB163" i="11" s="1"/>
  <c r="L163" i="11" a="1"/>
  <c r="L163" i="11" s="1"/>
  <c r="S163" i="11" a="1"/>
  <c r="S163" i="11" s="1"/>
  <c r="AB453" i="11" a="1"/>
  <c r="AB453" i="11" s="1"/>
  <c r="W453" i="11" a="1"/>
  <c r="W453" i="11" s="1"/>
  <c r="X453" i="11" s="1"/>
  <c r="K453" i="11" a="1"/>
  <c r="K453" i="11" s="1"/>
  <c r="I453" i="11" a="1"/>
  <c r="I453" i="11" s="1"/>
  <c r="V453" i="11" s="1"/>
  <c r="M453" i="11" a="1"/>
  <c r="M453" i="11" s="1"/>
  <c r="D453" i="11" a="1"/>
  <c r="D453" i="11" s="1"/>
  <c r="J453" i="11" a="1"/>
  <c r="J453" i="11" s="1"/>
  <c r="E453" i="11" a="1"/>
  <c r="E453" i="11" s="1"/>
  <c r="R453" i="11" a="1"/>
  <c r="R453" i="11" s="1"/>
  <c r="N453" i="11" a="1"/>
  <c r="N453" i="11" s="1"/>
  <c r="O453" i="11" a="1"/>
  <c r="O453" i="11" s="1"/>
  <c r="Q453" i="11" a="1"/>
  <c r="Q453" i="11" s="1"/>
  <c r="S453" i="11" a="1"/>
  <c r="S453" i="11" s="1"/>
  <c r="P453" i="11" a="1"/>
  <c r="P453" i="11" s="1"/>
  <c r="L453" i="11" a="1"/>
  <c r="L453" i="11" s="1"/>
  <c r="W722" i="11" a="1"/>
  <c r="W722" i="11" s="1"/>
  <c r="X722" i="11" s="1"/>
  <c r="K722" i="11" a="1"/>
  <c r="K722" i="11" s="1"/>
  <c r="I722" i="11" a="1"/>
  <c r="I722" i="11" s="1"/>
  <c r="V722" i="11" s="1"/>
  <c r="J722" i="11" a="1"/>
  <c r="J722" i="11" s="1"/>
  <c r="M722" i="11" a="1"/>
  <c r="M722" i="11" s="1"/>
  <c r="D722" i="11" a="1"/>
  <c r="D722" i="11" s="1"/>
  <c r="E722" i="11" a="1"/>
  <c r="E722" i="11" s="1"/>
  <c r="R722" i="11" a="1"/>
  <c r="R722" i="11" s="1"/>
  <c r="S722" i="11" a="1"/>
  <c r="S722" i="11" s="1"/>
  <c r="P722" i="11" a="1"/>
  <c r="P722" i="11" s="1"/>
  <c r="AB722" i="11" a="1"/>
  <c r="AB722" i="11" s="1"/>
  <c r="O722" i="11" a="1"/>
  <c r="O722" i="11" s="1"/>
  <c r="L722" i="11" a="1"/>
  <c r="L722" i="11" s="1"/>
  <c r="N722" i="11" a="1"/>
  <c r="N722" i="11" s="1"/>
  <c r="Q722" i="11" a="1"/>
  <c r="Q722" i="11" s="1"/>
  <c r="AB223" i="11" a="1"/>
  <c r="AB223" i="11" s="1"/>
  <c r="W223" i="11" a="1"/>
  <c r="W223" i="11" s="1"/>
  <c r="X223" i="11" s="1"/>
  <c r="K223" i="11" a="1"/>
  <c r="K223" i="11" s="1"/>
  <c r="I223" i="11" a="1"/>
  <c r="I223" i="11" s="1"/>
  <c r="V223" i="11" s="1"/>
  <c r="J223" i="11" a="1"/>
  <c r="J223" i="11" s="1"/>
  <c r="D223" i="11" a="1"/>
  <c r="D223" i="11" s="1"/>
  <c r="M223" i="11" a="1"/>
  <c r="M223" i="11" s="1"/>
  <c r="E223" i="11" a="1"/>
  <c r="E223" i="11" s="1"/>
  <c r="R223" i="11" a="1"/>
  <c r="R223" i="11" s="1"/>
  <c r="L223" i="11" a="1"/>
  <c r="L223" i="11" s="1"/>
  <c r="N223" i="11" a="1"/>
  <c r="N223" i="11" s="1"/>
  <c r="O223" i="11" a="1"/>
  <c r="O223" i="11" s="1"/>
  <c r="P223" i="11" a="1"/>
  <c r="P223" i="11" s="1"/>
  <c r="S223" i="11" a="1"/>
  <c r="S223" i="11" s="1"/>
  <c r="Q223" i="11" a="1"/>
  <c r="Q223" i="11" s="1"/>
  <c r="AA41" i="11" a="1"/>
  <c r="AA41" i="11" s="1"/>
  <c r="AA42" i="11" s="1" a="1"/>
  <c r="AA42" i="11" s="1"/>
  <c r="W40" i="11" a="1"/>
  <c r="W40" i="11" s="1"/>
  <c r="X40" i="11" s="1"/>
  <c r="K40" i="11" a="1"/>
  <c r="K40" i="11" s="1"/>
  <c r="I40" i="11" a="1"/>
  <c r="I40" i="11" s="1"/>
  <c r="V40" i="11" s="1"/>
  <c r="J40" i="11" a="1"/>
  <c r="J40" i="11" s="1"/>
  <c r="M40" i="11" a="1"/>
  <c r="M40" i="11" s="1"/>
  <c r="D40" i="11" a="1"/>
  <c r="D40" i="11" s="1"/>
  <c r="E40" i="11" a="1"/>
  <c r="E40" i="11" s="1"/>
  <c r="R40" i="11" a="1"/>
  <c r="R40" i="11" s="1"/>
  <c r="P40" i="11" a="1"/>
  <c r="P40" i="11" s="1"/>
  <c r="Q40" i="11" a="1"/>
  <c r="Q40" i="11" s="1"/>
  <c r="S40" i="11" a="1"/>
  <c r="S40" i="11" s="1"/>
  <c r="AB40" i="11" a="1"/>
  <c r="AB40" i="11" s="1"/>
  <c r="N40" i="11" a="1"/>
  <c r="N40" i="11" s="1"/>
  <c r="L40" i="11" a="1"/>
  <c r="L40" i="11" s="1"/>
  <c r="O40" i="11" a="1"/>
  <c r="O40" i="11" s="1"/>
  <c r="W832" i="11" a="1"/>
  <c r="W832" i="11" s="1"/>
  <c r="X832" i="11" s="1"/>
  <c r="K832" i="11" a="1"/>
  <c r="K832" i="11" s="1"/>
  <c r="I832" i="11" a="1"/>
  <c r="I832" i="11" s="1"/>
  <c r="V832" i="11" s="1"/>
  <c r="J832" i="11" a="1"/>
  <c r="J832" i="11" s="1"/>
  <c r="M832" i="11" a="1"/>
  <c r="M832" i="11" s="1"/>
  <c r="D832" i="11" a="1"/>
  <c r="D832" i="11" s="1"/>
  <c r="E832" i="11" a="1"/>
  <c r="E832" i="11" s="1"/>
  <c r="R832" i="11" a="1"/>
  <c r="R832" i="11" s="1"/>
  <c r="P832" i="11" a="1"/>
  <c r="P832" i="11" s="1"/>
  <c r="L832" i="11" a="1"/>
  <c r="L832" i="11" s="1"/>
  <c r="O832" i="11" a="1"/>
  <c r="O832" i="11" s="1"/>
  <c r="S832" i="11" a="1"/>
  <c r="S832" i="11" s="1"/>
  <c r="N832" i="11" a="1"/>
  <c r="N832" i="11" s="1"/>
  <c r="AB832" i="11" a="1"/>
  <c r="AB832" i="11" s="1"/>
  <c r="Q832" i="11" a="1"/>
  <c r="Q832" i="11" s="1"/>
  <c r="W671" i="11" a="1"/>
  <c r="W671" i="11" s="1"/>
  <c r="X671" i="11" s="1"/>
  <c r="K671" i="11" a="1"/>
  <c r="K671" i="11" s="1"/>
  <c r="I671" i="11" a="1"/>
  <c r="I671" i="11" s="1"/>
  <c r="V671" i="11" s="1"/>
  <c r="J671" i="11" a="1"/>
  <c r="J671" i="11" s="1"/>
  <c r="M671" i="11" a="1"/>
  <c r="M671" i="11" s="1"/>
  <c r="D671" i="11" a="1"/>
  <c r="D671" i="11" s="1"/>
  <c r="E671" i="11" a="1"/>
  <c r="E671" i="11" s="1"/>
  <c r="R671" i="11" a="1"/>
  <c r="R671" i="11" s="1"/>
  <c r="P671" i="11" a="1"/>
  <c r="P671" i="11" s="1"/>
  <c r="AB671" i="11" a="1"/>
  <c r="AB671" i="11" s="1"/>
  <c r="L671" i="11" a="1"/>
  <c r="L671" i="11" s="1"/>
  <c r="Q671" i="11" a="1"/>
  <c r="Q671" i="11" s="1"/>
  <c r="N671" i="11" a="1"/>
  <c r="N671" i="11" s="1"/>
  <c r="S671" i="11" a="1"/>
  <c r="S671" i="11" s="1"/>
  <c r="O671" i="11" a="1"/>
  <c r="O671" i="11" s="1"/>
  <c r="AB319" i="11" a="1"/>
  <c r="AB319" i="11" s="1"/>
  <c r="W319" i="11" a="1"/>
  <c r="W319" i="11" s="1"/>
  <c r="X319" i="11" s="1"/>
  <c r="K319" i="11" a="1"/>
  <c r="K319" i="11" s="1"/>
  <c r="I319" i="11" a="1"/>
  <c r="I319" i="11" s="1"/>
  <c r="V319" i="11" s="1"/>
  <c r="J319" i="11" a="1"/>
  <c r="J319" i="11" s="1"/>
  <c r="M319" i="11" a="1"/>
  <c r="M319" i="11" s="1"/>
  <c r="D319" i="11" a="1"/>
  <c r="D319" i="11" s="1"/>
  <c r="E319" i="11" a="1"/>
  <c r="E319" i="11" s="1"/>
  <c r="R319" i="11" a="1"/>
  <c r="R319" i="11" s="1"/>
  <c r="N319" i="11" a="1"/>
  <c r="N319" i="11" s="1"/>
  <c r="O319" i="11" a="1"/>
  <c r="O319" i="11" s="1"/>
  <c r="L319" i="11" a="1"/>
  <c r="L319" i="11" s="1"/>
  <c r="S319" i="11" a="1"/>
  <c r="S319" i="11" s="1"/>
  <c r="Q319" i="11" a="1"/>
  <c r="Q319" i="11" s="1"/>
  <c r="P319" i="11" a="1"/>
  <c r="P319" i="11" s="1"/>
  <c r="AA69" i="11" a="1"/>
  <c r="AA69" i="11" s="1"/>
  <c r="W68" i="11" a="1"/>
  <c r="W68" i="11" s="1"/>
  <c r="X68" i="11" s="1"/>
  <c r="K68" i="11" a="1"/>
  <c r="K68" i="11" s="1"/>
  <c r="I68" i="11" a="1"/>
  <c r="I68" i="11" s="1"/>
  <c r="V68" i="11" s="1"/>
  <c r="J68" i="11" a="1"/>
  <c r="J68" i="11" s="1"/>
  <c r="D68" i="11" a="1"/>
  <c r="D68" i="11" s="1"/>
  <c r="M68" i="11" a="1"/>
  <c r="M68" i="11" s="1"/>
  <c r="E68" i="11" a="1"/>
  <c r="E68" i="11" s="1"/>
  <c r="R68" i="11" a="1"/>
  <c r="R68" i="11" s="1"/>
  <c r="L68" i="11" a="1"/>
  <c r="L68" i="11" s="1"/>
  <c r="N68" i="11" a="1"/>
  <c r="N68" i="11" s="1"/>
  <c r="O68" i="11" a="1"/>
  <c r="O68" i="11" s="1"/>
  <c r="P68" i="11" a="1"/>
  <c r="P68" i="11" s="1"/>
  <c r="Q68" i="11" a="1"/>
  <c r="Q68" i="11" s="1"/>
  <c r="S68" i="11" a="1"/>
  <c r="S68" i="11" s="1"/>
  <c r="AB68" i="11" a="1"/>
  <c r="AB68" i="11" s="1"/>
  <c r="W910" i="11" a="1"/>
  <c r="W910" i="11" s="1"/>
  <c r="X910" i="11" s="1"/>
  <c r="K910" i="11" a="1"/>
  <c r="K910" i="11" s="1"/>
  <c r="I910" i="11" a="1"/>
  <c r="I910" i="11" s="1"/>
  <c r="V910" i="11" s="1"/>
  <c r="J910" i="11" a="1"/>
  <c r="J910" i="11" s="1"/>
  <c r="M910" i="11" a="1"/>
  <c r="M910" i="11" s="1"/>
  <c r="D910" i="11" a="1"/>
  <c r="D910" i="11" s="1"/>
  <c r="E910" i="11" a="1"/>
  <c r="E910" i="11" s="1"/>
  <c r="R910" i="11" a="1"/>
  <c r="R910" i="11" s="1"/>
  <c r="N910" i="11" a="1"/>
  <c r="N910" i="11" s="1"/>
  <c r="Q910" i="11" a="1"/>
  <c r="Q910" i="11" s="1"/>
  <c r="L910" i="11" a="1"/>
  <c r="L910" i="11" s="1"/>
  <c r="AB910" i="11" a="1"/>
  <c r="AB910" i="11" s="1"/>
  <c r="S910" i="11" a="1"/>
  <c r="S910" i="11" s="1"/>
  <c r="P910" i="11" a="1"/>
  <c r="P910" i="11" s="1"/>
  <c r="O910" i="11" a="1"/>
  <c r="O910" i="11" s="1"/>
  <c r="W924" i="11" a="1"/>
  <c r="W924" i="11" s="1"/>
  <c r="X924" i="11" s="1"/>
  <c r="I924" i="11" a="1"/>
  <c r="I924" i="11" s="1"/>
  <c r="V924" i="11" s="1"/>
  <c r="K924" i="11" a="1"/>
  <c r="K924" i="11" s="1"/>
  <c r="J924" i="11" a="1"/>
  <c r="J924" i="11" s="1"/>
  <c r="M924" i="11" a="1"/>
  <c r="M924" i="11" s="1"/>
  <c r="D924" i="11" a="1"/>
  <c r="D924" i="11" s="1"/>
  <c r="E924" i="11" a="1"/>
  <c r="E924" i="11" s="1"/>
  <c r="R924" i="11" a="1"/>
  <c r="R924" i="11" s="1"/>
  <c r="P924" i="11" a="1"/>
  <c r="P924" i="11" s="1"/>
  <c r="L924" i="11" a="1"/>
  <c r="L924" i="11" s="1"/>
  <c r="Q924" i="11" a="1"/>
  <c r="Q924" i="11" s="1"/>
  <c r="N924" i="11" a="1"/>
  <c r="N924" i="11" s="1"/>
  <c r="S924" i="11" a="1"/>
  <c r="S924" i="11" s="1"/>
  <c r="AB924" i="11" a="1"/>
  <c r="AB924" i="11" s="1"/>
  <c r="O924" i="11" a="1"/>
  <c r="O924" i="11" s="1"/>
  <c r="W249" i="11" a="1"/>
  <c r="W249" i="11" s="1"/>
  <c r="X249" i="11" s="1"/>
  <c r="K249" i="11" a="1"/>
  <c r="K249" i="11" s="1"/>
  <c r="I249" i="11" a="1"/>
  <c r="I249" i="11" s="1"/>
  <c r="V249" i="11" s="1"/>
  <c r="M249" i="11" a="1"/>
  <c r="M249" i="11" s="1"/>
  <c r="J249" i="11" a="1"/>
  <c r="J249" i="11" s="1"/>
  <c r="D249" i="11" a="1"/>
  <c r="D249" i="11" s="1"/>
  <c r="E249" i="11" a="1"/>
  <c r="E249" i="11" s="1"/>
  <c r="R249" i="11" a="1"/>
  <c r="R249" i="11" s="1"/>
  <c r="P249" i="11" a="1"/>
  <c r="P249" i="11" s="1"/>
  <c r="S249" i="11" a="1"/>
  <c r="S249" i="11" s="1"/>
  <c r="O249" i="11" a="1"/>
  <c r="O249" i="11" s="1"/>
  <c r="Q249" i="11" a="1"/>
  <c r="Q249" i="11" s="1"/>
  <c r="AB249" i="11" a="1"/>
  <c r="AB249" i="11" s="1"/>
  <c r="L249" i="11" a="1"/>
  <c r="L249" i="11" s="1"/>
  <c r="N249" i="11" a="1"/>
  <c r="N249" i="11" s="1"/>
  <c r="W635" i="11" a="1"/>
  <c r="W635" i="11" s="1"/>
  <c r="X635" i="11" s="1"/>
  <c r="K635" i="11" a="1"/>
  <c r="K635" i="11" s="1"/>
  <c r="I635" i="11" a="1"/>
  <c r="I635" i="11" s="1"/>
  <c r="V635" i="11" s="1"/>
  <c r="J635" i="11" a="1"/>
  <c r="J635" i="11" s="1"/>
  <c r="M635" i="11" a="1"/>
  <c r="M635" i="11" s="1"/>
  <c r="D635" i="11" a="1"/>
  <c r="D635" i="11" s="1"/>
  <c r="E635" i="11" a="1"/>
  <c r="E635" i="11" s="1"/>
  <c r="R635" i="11" a="1"/>
  <c r="R635" i="11" s="1"/>
  <c r="S635" i="11" a="1"/>
  <c r="S635" i="11" s="1"/>
  <c r="AB635" i="11" a="1"/>
  <c r="AB635" i="11" s="1"/>
  <c r="P635" i="11" a="1"/>
  <c r="P635" i="11" s="1"/>
  <c r="N635" i="11" a="1"/>
  <c r="N635" i="11" s="1"/>
  <c r="Q635" i="11" a="1"/>
  <c r="Q635" i="11" s="1"/>
  <c r="O635" i="11" a="1"/>
  <c r="O635" i="11" s="1"/>
  <c r="L635" i="11" a="1"/>
  <c r="L635" i="11" s="1"/>
  <c r="W812" i="11" a="1"/>
  <c r="W812" i="11" s="1"/>
  <c r="X812" i="11" s="1"/>
  <c r="K812" i="11" a="1"/>
  <c r="K812" i="11" s="1"/>
  <c r="I812" i="11" a="1"/>
  <c r="I812" i="11" s="1"/>
  <c r="V812" i="11" s="1"/>
  <c r="J812" i="11" a="1"/>
  <c r="J812" i="11" s="1"/>
  <c r="M812" i="11" a="1"/>
  <c r="M812" i="11" s="1"/>
  <c r="D812" i="11" a="1"/>
  <c r="D812" i="11" s="1"/>
  <c r="E812" i="11" a="1"/>
  <c r="E812" i="11" s="1"/>
  <c r="R812" i="11" a="1"/>
  <c r="R812" i="11" s="1"/>
  <c r="P812" i="11" a="1"/>
  <c r="P812" i="11" s="1"/>
  <c r="S812" i="11" a="1"/>
  <c r="S812" i="11" s="1"/>
  <c r="AB812" i="11" a="1"/>
  <c r="AB812" i="11" s="1"/>
  <c r="O812" i="11" a="1"/>
  <c r="O812" i="11" s="1"/>
  <c r="Q812" i="11" a="1"/>
  <c r="Q812" i="11" s="1"/>
  <c r="N812" i="11" a="1"/>
  <c r="N812" i="11" s="1"/>
  <c r="L812" i="11" a="1"/>
  <c r="L812" i="11" s="1"/>
  <c r="W147" i="11" a="1"/>
  <c r="W147" i="11" s="1"/>
  <c r="X147" i="11" s="1"/>
  <c r="K147" i="11" a="1"/>
  <c r="K147" i="11" s="1"/>
  <c r="I147" i="11" a="1"/>
  <c r="I147" i="11" s="1"/>
  <c r="V147" i="11" s="1"/>
  <c r="J147" i="11" a="1"/>
  <c r="J147" i="11" s="1"/>
  <c r="M147" i="11" a="1"/>
  <c r="M147" i="11" s="1"/>
  <c r="D147" i="11" a="1"/>
  <c r="D147" i="11" s="1"/>
  <c r="E147" i="11" a="1"/>
  <c r="E147" i="11" s="1"/>
  <c r="R147" i="11" a="1"/>
  <c r="R147" i="11" s="1"/>
  <c r="O147" i="11" a="1"/>
  <c r="O147" i="11" s="1"/>
  <c r="Q147" i="11" a="1"/>
  <c r="Q147" i="11" s="1"/>
  <c r="AB147" i="11" a="1"/>
  <c r="AB147" i="11" s="1"/>
  <c r="S147" i="11" a="1"/>
  <c r="S147" i="11" s="1"/>
  <c r="L147" i="11" a="1"/>
  <c r="L147" i="11" s="1"/>
  <c r="P147" i="11" a="1"/>
  <c r="P147" i="11" s="1"/>
  <c r="N147" i="11" a="1"/>
  <c r="N147" i="11" s="1"/>
  <c r="W963" i="11" a="1"/>
  <c r="W963" i="11" s="1"/>
  <c r="X963" i="11" s="1"/>
  <c r="K963" i="11" a="1"/>
  <c r="K963" i="11" s="1"/>
  <c r="I963" i="11" a="1"/>
  <c r="I963" i="11" s="1"/>
  <c r="V963" i="11" s="1"/>
  <c r="J963" i="11" a="1"/>
  <c r="J963" i="11" s="1"/>
  <c r="M963" i="11" a="1"/>
  <c r="M963" i="11" s="1"/>
  <c r="D963" i="11" a="1"/>
  <c r="D963" i="11" s="1"/>
  <c r="E963" i="11" a="1"/>
  <c r="E963" i="11" s="1"/>
  <c r="R963" i="11" a="1"/>
  <c r="R963" i="11" s="1"/>
  <c r="P963" i="11" a="1"/>
  <c r="P963" i="11" s="1"/>
  <c r="N963" i="11" a="1"/>
  <c r="N963" i="11" s="1"/>
  <c r="Q963" i="11" a="1"/>
  <c r="Q963" i="11" s="1"/>
  <c r="S963" i="11" a="1"/>
  <c r="S963" i="11" s="1"/>
  <c r="L963" i="11" a="1"/>
  <c r="L963" i="11" s="1"/>
  <c r="AB963" i="11" a="1"/>
  <c r="AB963" i="11" s="1"/>
  <c r="O963" i="11" a="1"/>
  <c r="O963" i="11" s="1"/>
  <c r="W495" i="11" a="1"/>
  <c r="W495" i="11" s="1"/>
  <c r="X495" i="11" s="1"/>
  <c r="K495" i="11" a="1"/>
  <c r="K495" i="11" s="1"/>
  <c r="I495" i="11" a="1"/>
  <c r="I495" i="11" s="1"/>
  <c r="V495" i="11" s="1"/>
  <c r="J495" i="11" a="1"/>
  <c r="J495" i="11" s="1"/>
  <c r="M495" i="11" a="1"/>
  <c r="M495" i="11" s="1"/>
  <c r="D495" i="11" a="1"/>
  <c r="D495" i="11" s="1"/>
  <c r="E495" i="11" a="1"/>
  <c r="E495" i="11" s="1"/>
  <c r="R495" i="11" a="1"/>
  <c r="R495" i="11" s="1"/>
  <c r="O495" i="11" a="1"/>
  <c r="O495" i="11" s="1"/>
  <c r="AB495" i="11" a="1"/>
  <c r="AB495" i="11" s="1"/>
  <c r="S495" i="11" a="1"/>
  <c r="S495" i="11" s="1"/>
  <c r="P495" i="11" a="1"/>
  <c r="P495" i="11" s="1"/>
  <c r="L495" i="11" a="1"/>
  <c r="L495" i="11" s="1"/>
  <c r="Q495" i="11" a="1"/>
  <c r="Q495" i="11" s="1"/>
  <c r="N495" i="11" a="1"/>
  <c r="N495" i="11" s="1"/>
  <c r="W247" i="11" a="1"/>
  <c r="W247" i="11" s="1"/>
  <c r="X247" i="11" s="1"/>
  <c r="AB247" i="11" a="1"/>
  <c r="AB247" i="11" s="1"/>
  <c r="K247" i="11" a="1"/>
  <c r="K247" i="11" s="1"/>
  <c r="I247" i="11" a="1"/>
  <c r="I247" i="11" s="1"/>
  <c r="V247" i="11" s="1"/>
  <c r="J247" i="11" a="1"/>
  <c r="J247" i="11" s="1"/>
  <c r="M247" i="11" a="1"/>
  <c r="M247" i="11" s="1"/>
  <c r="D247" i="11" a="1"/>
  <c r="D247" i="11" s="1"/>
  <c r="E247" i="11" a="1"/>
  <c r="E247" i="11" s="1"/>
  <c r="R247" i="11" a="1"/>
  <c r="R247" i="11" s="1"/>
  <c r="S247" i="11" a="1"/>
  <c r="S247" i="11" s="1"/>
  <c r="N247" i="11" a="1"/>
  <c r="N247" i="11" s="1"/>
  <c r="L247" i="11" a="1"/>
  <c r="L247" i="11" s="1"/>
  <c r="O247" i="11" a="1"/>
  <c r="O247" i="11" s="1"/>
  <c r="Q247" i="11" a="1"/>
  <c r="Q247" i="11" s="1"/>
  <c r="P247" i="11" a="1"/>
  <c r="P247" i="11" s="1"/>
  <c r="W840" i="11" a="1"/>
  <c r="W840" i="11" s="1"/>
  <c r="X840" i="11" s="1"/>
  <c r="K840" i="11" a="1"/>
  <c r="K840" i="11" s="1"/>
  <c r="I840" i="11" a="1"/>
  <c r="I840" i="11" s="1"/>
  <c r="V840" i="11" s="1"/>
  <c r="J840" i="11" a="1"/>
  <c r="J840" i="11" s="1"/>
  <c r="M840" i="11" a="1"/>
  <c r="M840" i="11" s="1"/>
  <c r="D840" i="11" a="1"/>
  <c r="D840" i="11" s="1"/>
  <c r="E840" i="11" a="1"/>
  <c r="E840" i="11" s="1"/>
  <c r="R840" i="11" a="1"/>
  <c r="R840" i="11" s="1"/>
  <c r="Q840" i="11" a="1"/>
  <c r="Q840" i="11" s="1"/>
  <c r="L840" i="11" a="1"/>
  <c r="L840" i="11" s="1"/>
  <c r="N840" i="11" a="1"/>
  <c r="N840" i="11" s="1"/>
  <c r="O840" i="11" a="1"/>
  <c r="O840" i="11" s="1"/>
  <c r="AB840" i="11" a="1"/>
  <c r="AB840" i="11" s="1"/>
  <c r="P840" i="11" a="1"/>
  <c r="P840" i="11" s="1"/>
  <c r="S840" i="11" a="1"/>
  <c r="S840" i="11" s="1"/>
  <c r="W1002" i="11" a="1"/>
  <c r="W1002" i="11" s="1"/>
  <c r="X1002" i="11" s="1"/>
  <c r="I1002" i="11" a="1"/>
  <c r="I1002" i="11" s="1"/>
  <c r="V1002" i="11" s="1"/>
  <c r="K1002" i="11" a="1"/>
  <c r="K1002" i="11" s="1"/>
  <c r="J1002" i="11" a="1"/>
  <c r="J1002" i="11" s="1"/>
  <c r="M1002" i="11" a="1"/>
  <c r="M1002" i="11" s="1"/>
  <c r="D1002" i="11" a="1"/>
  <c r="D1002" i="11" s="1"/>
  <c r="E1002" i="11" a="1"/>
  <c r="E1002" i="11" s="1"/>
  <c r="R1002" i="11" a="1"/>
  <c r="R1002" i="11" s="1"/>
  <c r="AB1002" i="11" a="1"/>
  <c r="AB1002" i="11" s="1"/>
  <c r="P1002" i="11" a="1"/>
  <c r="P1002" i="11" s="1"/>
  <c r="S1002" i="11" a="1"/>
  <c r="S1002" i="11" s="1"/>
  <c r="L1002" i="11" a="1"/>
  <c r="L1002" i="11" s="1"/>
  <c r="Q1002" i="11" a="1"/>
  <c r="Q1002" i="11" s="1"/>
  <c r="N1002" i="11" a="1"/>
  <c r="N1002" i="11" s="1"/>
  <c r="O1002" i="11" a="1"/>
  <c r="O1002" i="11" s="1"/>
  <c r="W554" i="11" a="1"/>
  <c r="W554" i="11" s="1"/>
  <c r="X554" i="11" s="1"/>
  <c r="K554" i="11" a="1"/>
  <c r="K554" i="11" s="1"/>
  <c r="I554" i="11" a="1"/>
  <c r="I554" i="11" s="1"/>
  <c r="V554" i="11" s="1"/>
  <c r="J554" i="11" a="1"/>
  <c r="J554" i="11" s="1"/>
  <c r="M554" i="11" a="1"/>
  <c r="M554" i="11" s="1"/>
  <c r="D554" i="11" a="1"/>
  <c r="D554" i="11" s="1"/>
  <c r="E554" i="11" a="1"/>
  <c r="E554" i="11" s="1"/>
  <c r="R554" i="11" a="1"/>
  <c r="R554" i="11" s="1"/>
  <c r="P554" i="11" a="1"/>
  <c r="P554" i="11" s="1"/>
  <c r="S554" i="11" a="1"/>
  <c r="S554" i="11" s="1"/>
  <c r="O554" i="11" a="1"/>
  <c r="O554" i="11" s="1"/>
  <c r="N554" i="11" a="1"/>
  <c r="N554" i="11" s="1"/>
  <c r="AB554" i="11" a="1"/>
  <c r="AB554" i="11" s="1"/>
  <c r="L554" i="11" a="1"/>
  <c r="L554" i="11" s="1"/>
  <c r="Q554" i="11" a="1"/>
  <c r="Q554" i="11" s="1"/>
  <c r="W503" i="11" a="1"/>
  <c r="W503" i="11" s="1"/>
  <c r="X503" i="11" s="1"/>
  <c r="K503" i="11" a="1"/>
  <c r="K503" i="11" s="1"/>
  <c r="I503" i="11" a="1"/>
  <c r="I503" i="11" s="1"/>
  <c r="V503" i="11" s="1"/>
  <c r="J503" i="11" a="1"/>
  <c r="J503" i="11" s="1"/>
  <c r="M503" i="11" a="1"/>
  <c r="M503" i="11" s="1"/>
  <c r="D503" i="11" a="1"/>
  <c r="D503" i="11" s="1"/>
  <c r="E503" i="11" a="1"/>
  <c r="E503" i="11" s="1"/>
  <c r="R503" i="11" a="1"/>
  <c r="R503" i="11" s="1"/>
  <c r="Q503" i="11" a="1"/>
  <c r="Q503" i="11" s="1"/>
  <c r="S503" i="11" a="1"/>
  <c r="S503" i="11" s="1"/>
  <c r="N503" i="11" a="1"/>
  <c r="N503" i="11" s="1"/>
  <c r="L503" i="11" a="1"/>
  <c r="L503" i="11" s="1"/>
  <c r="AB503" i="11" a="1"/>
  <c r="AB503" i="11" s="1"/>
  <c r="O503" i="11" a="1"/>
  <c r="O503" i="11" s="1"/>
  <c r="P503" i="11" a="1"/>
  <c r="P503" i="11" s="1"/>
  <c r="AB91" i="11" a="1"/>
  <c r="AB91" i="11" s="1"/>
  <c r="W91" i="11" a="1"/>
  <c r="W91" i="11" s="1"/>
  <c r="X91" i="11" s="1"/>
  <c r="K91" i="11" a="1"/>
  <c r="K91" i="11" s="1"/>
  <c r="I91" i="11" a="1"/>
  <c r="I91" i="11" s="1"/>
  <c r="V91" i="11" s="1"/>
  <c r="J91" i="11" a="1"/>
  <c r="J91" i="11" s="1"/>
  <c r="M91" i="11" a="1"/>
  <c r="M91" i="11" s="1"/>
  <c r="D91" i="11" a="1"/>
  <c r="D91" i="11" s="1"/>
  <c r="E91" i="11" a="1"/>
  <c r="E91" i="11" s="1"/>
  <c r="R91" i="11" a="1"/>
  <c r="R91" i="11" s="1"/>
  <c r="O91" i="11" a="1"/>
  <c r="O91" i="11" s="1"/>
  <c r="P91" i="11" a="1"/>
  <c r="P91" i="11" s="1"/>
  <c r="S91" i="11" a="1"/>
  <c r="S91" i="11" s="1"/>
  <c r="L91" i="11" a="1"/>
  <c r="L91" i="11" s="1"/>
  <c r="Q91" i="11" a="1"/>
  <c r="Q91" i="11" s="1"/>
  <c r="N91" i="11" a="1"/>
  <c r="N91" i="11" s="1"/>
  <c r="W500" i="11" a="1"/>
  <c r="W500" i="11" s="1"/>
  <c r="X500" i="11" s="1"/>
  <c r="K500" i="11" a="1"/>
  <c r="K500" i="11" s="1"/>
  <c r="I500" i="11" a="1"/>
  <c r="I500" i="11" s="1"/>
  <c r="V500" i="11" s="1"/>
  <c r="J500" i="11" a="1"/>
  <c r="J500" i="11" s="1"/>
  <c r="M500" i="11" a="1"/>
  <c r="M500" i="11" s="1"/>
  <c r="D500" i="11" a="1"/>
  <c r="D500" i="11" s="1"/>
  <c r="E500" i="11" a="1"/>
  <c r="E500" i="11" s="1"/>
  <c r="R500" i="11" a="1"/>
  <c r="R500" i="11" s="1"/>
  <c r="N500" i="11" a="1"/>
  <c r="N500" i="11" s="1"/>
  <c r="AB500" i="11" a="1"/>
  <c r="AB500" i="11" s="1"/>
  <c r="P500" i="11" a="1"/>
  <c r="P500" i="11" s="1"/>
  <c r="O500" i="11" a="1"/>
  <c r="O500" i="11" s="1"/>
  <c r="Q500" i="11" a="1"/>
  <c r="Q500" i="11" s="1"/>
  <c r="S500" i="11" a="1"/>
  <c r="S500" i="11" s="1"/>
  <c r="L500" i="11" a="1"/>
  <c r="L500" i="11" s="1"/>
  <c r="W757" i="11" a="1"/>
  <c r="W757" i="11" s="1"/>
  <c r="X757" i="11" s="1"/>
  <c r="K757" i="11" a="1"/>
  <c r="K757" i="11" s="1"/>
  <c r="I757" i="11" a="1"/>
  <c r="I757" i="11" s="1"/>
  <c r="V757" i="11" s="1"/>
  <c r="M757" i="11" a="1"/>
  <c r="M757" i="11" s="1"/>
  <c r="D757" i="11" a="1"/>
  <c r="D757" i="11" s="1"/>
  <c r="J757" i="11" a="1"/>
  <c r="J757" i="11" s="1"/>
  <c r="E757" i="11" a="1"/>
  <c r="E757" i="11" s="1"/>
  <c r="R757" i="11" a="1"/>
  <c r="R757" i="11" s="1"/>
  <c r="L757" i="11" a="1"/>
  <c r="L757" i="11" s="1"/>
  <c r="S757" i="11" a="1"/>
  <c r="S757" i="11" s="1"/>
  <c r="P757" i="11" a="1"/>
  <c r="P757" i="11" s="1"/>
  <c r="Q757" i="11" a="1"/>
  <c r="Q757" i="11" s="1"/>
  <c r="O757" i="11" a="1"/>
  <c r="O757" i="11" s="1"/>
  <c r="AB757" i="11" a="1"/>
  <c r="AB757" i="11" s="1"/>
  <c r="N757" i="11" a="1"/>
  <c r="N757" i="11" s="1"/>
  <c r="AB378" i="11" a="1"/>
  <c r="AB378" i="11" s="1"/>
  <c r="W378" i="11" a="1"/>
  <c r="W378" i="11" s="1"/>
  <c r="X378" i="11" s="1"/>
  <c r="K378" i="11" a="1"/>
  <c r="K378" i="11" s="1"/>
  <c r="I378" i="11" a="1"/>
  <c r="I378" i="11" s="1"/>
  <c r="V378" i="11" s="1"/>
  <c r="J378" i="11" a="1"/>
  <c r="J378" i="11" s="1"/>
  <c r="M378" i="11" a="1"/>
  <c r="M378" i="11" s="1"/>
  <c r="D378" i="11" a="1"/>
  <c r="D378" i="11" s="1"/>
  <c r="E378" i="11" a="1"/>
  <c r="E378" i="11" s="1"/>
  <c r="R378" i="11" a="1"/>
  <c r="R378" i="11" s="1"/>
  <c r="L378" i="11" a="1"/>
  <c r="L378" i="11" s="1"/>
  <c r="Q378" i="11" a="1"/>
  <c r="Q378" i="11" s="1"/>
  <c r="N378" i="11" a="1"/>
  <c r="N378" i="11" s="1"/>
  <c r="O378" i="11" a="1"/>
  <c r="O378" i="11" s="1"/>
  <c r="P378" i="11" a="1"/>
  <c r="P378" i="11" s="1"/>
  <c r="S378" i="11" a="1"/>
  <c r="S378" i="11" s="1"/>
  <c r="W854" i="11" a="1"/>
  <c r="W854" i="11" s="1"/>
  <c r="X854" i="11" s="1"/>
  <c r="K854" i="11" a="1"/>
  <c r="K854" i="11" s="1"/>
  <c r="I854" i="11" a="1"/>
  <c r="I854" i="11" s="1"/>
  <c r="V854" i="11" s="1"/>
  <c r="J854" i="11" a="1"/>
  <c r="J854" i="11" s="1"/>
  <c r="M854" i="11" a="1"/>
  <c r="M854" i="11" s="1"/>
  <c r="D854" i="11" a="1"/>
  <c r="D854" i="11" s="1"/>
  <c r="E854" i="11" a="1"/>
  <c r="E854" i="11" s="1"/>
  <c r="R854" i="11" a="1"/>
  <c r="R854" i="11" s="1"/>
  <c r="AB854" i="11" a="1"/>
  <c r="AB854" i="11" s="1"/>
  <c r="P854" i="11" a="1"/>
  <c r="P854" i="11" s="1"/>
  <c r="N854" i="11" a="1"/>
  <c r="N854" i="11" s="1"/>
  <c r="S854" i="11" a="1"/>
  <c r="S854" i="11" s="1"/>
  <c r="Q854" i="11" a="1"/>
  <c r="Q854" i="11" s="1"/>
  <c r="O854" i="11" a="1"/>
  <c r="O854" i="11" s="1"/>
  <c r="L854" i="11" a="1"/>
  <c r="L854" i="11" s="1"/>
  <c r="W895" i="11" a="1"/>
  <c r="W895" i="11" s="1"/>
  <c r="X895" i="11" s="1"/>
  <c r="K895" i="11" a="1"/>
  <c r="K895" i="11" s="1"/>
  <c r="I895" i="11" a="1"/>
  <c r="I895" i="11" s="1"/>
  <c r="V895" i="11" s="1"/>
  <c r="J895" i="11" a="1"/>
  <c r="J895" i="11" s="1"/>
  <c r="M895" i="11" a="1"/>
  <c r="M895" i="11" s="1"/>
  <c r="D895" i="11" a="1"/>
  <c r="D895" i="11" s="1"/>
  <c r="E895" i="11" a="1"/>
  <c r="E895" i="11" s="1"/>
  <c r="R895" i="11" a="1"/>
  <c r="R895" i="11" s="1"/>
  <c r="O895" i="11" a="1"/>
  <c r="O895" i="11" s="1"/>
  <c r="Q895" i="11" a="1"/>
  <c r="Q895" i="11" s="1"/>
  <c r="S895" i="11" a="1"/>
  <c r="S895" i="11" s="1"/>
  <c r="L895" i="11" a="1"/>
  <c r="L895" i="11" s="1"/>
  <c r="AB895" i="11" a="1"/>
  <c r="AB895" i="11" s="1"/>
  <c r="P895" i="11" a="1"/>
  <c r="P895" i="11" s="1"/>
  <c r="N895" i="11" a="1"/>
  <c r="N895" i="11" s="1"/>
  <c r="W742" i="11" a="1"/>
  <c r="W742" i="11" s="1"/>
  <c r="X742" i="11" s="1"/>
  <c r="K742" i="11" a="1"/>
  <c r="K742" i="11" s="1"/>
  <c r="I742" i="11" a="1"/>
  <c r="I742" i="11" s="1"/>
  <c r="V742" i="11" s="1"/>
  <c r="J742" i="11" a="1"/>
  <c r="J742" i="11" s="1"/>
  <c r="M742" i="11" a="1"/>
  <c r="M742" i="11" s="1"/>
  <c r="D742" i="11" a="1"/>
  <c r="D742" i="11" s="1"/>
  <c r="E742" i="11" a="1"/>
  <c r="E742" i="11" s="1"/>
  <c r="R742" i="11" a="1"/>
  <c r="R742" i="11" s="1"/>
  <c r="AB742" i="11" a="1"/>
  <c r="AB742" i="11" s="1"/>
  <c r="Q742" i="11" a="1"/>
  <c r="Q742" i="11" s="1"/>
  <c r="N742" i="11" a="1"/>
  <c r="N742" i="11" s="1"/>
  <c r="L742" i="11" a="1"/>
  <c r="L742" i="11" s="1"/>
  <c r="O742" i="11" a="1"/>
  <c r="O742" i="11" s="1"/>
  <c r="P742" i="11" a="1"/>
  <c r="P742" i="11" s="1"/>
  <c r="S742" i="11" a="1"/>
  <c r="S742" i="11" s="1"/>
  <c r="W364" i="11" a="1"/>
  <c r="W364" i="11" s="1"/>
  <c r="X364" i="11" s="1"/>
  <c r="AA365" i="11" a="1"/>
  <c r="AA365" i="11" s="1"/>
  <c r="K364" i="11" a="1"/>
  <c r="K364" i="11" s="1"/>
  <c r="I364" i="11" a="1"/>
  <c r="I364" i="11" s="1"/>
  <c r="V364" i="11" s="1"/>
  <c r="J364" i="11" a="1"/>
  <c r="J364" i="11" s="1"/>
  <c r="M364" i="11" a="1"/>
  <c r="M364" i="11" s="1"/>
  <c r="D364" i="11" a="1"/>
  <c r="D364" i="11" s="1"/>
  <c r="E364" i="11" a="1"/>
  <c r="E364" i="11" s="1"/>
  <c r="R364" i="11" a="1"/>
  <c r="R364" i="11" s="1"/>
  <c r="Q364" i="11" a="1"/>
  <c r="Q364" i="11" s="1"/>
  <c r="AB364" i="11" a="1"/>
  <c r="AB364" i="11" s="1"/>
  <c r="O364" i="11" a="1"/>
  <c r="O364" i="11" s="1"/>
  <c r="P364" i="11" a="1"/>
  <c r="P364" i="11" s="1"/>
  <c r="S364" i="11" a="1"/>
  <c r="S364" i="11" s="1"/>
  <c r="L364" i="11" a="1"/>
  <c r="L364" i="11" s="1"/>
  <c r="N364" i="11" a="1"/>
  <c r="N364" i="11" s="1"/>
  <c r="W517" i="11" a="1"/>
  <c r="W517" i="11" s="1"/>
  <c r="X517" i="11" s="1"/>
  <c r="K517" i="11" a="1"/>
  <c r="K517" i="11" s="1"/>
  <c r="I517" i="11" a="1"/>
  <c r="I517" i="11" s="1"/>
  <c r="V517" i="11" s="1"/>
  <c r="M517" i="11" a="1"/>
  <c r="M517" i="11" s="1"/>
  <c r="D517" i="11" a="1"/>
  <c r="D517" i="11" s="1"/>
  <c r="J517" i="11" a="1"/>
  <c r="J517" i="11" s="1"/>
  <c r="E517" i="11" a="1"/>
  <c r="E517" i="11" s="1"/>
  <c r="R517" i="11" a="1"/>
  <c r="R517" i="11" s="1"/>
  <c r="P517" i="11" a="1"/>
  <c r="P517" i="11" s="1"/>
  <c r="O517" i="11" a="1"/>
  <c r="O517" i="11" s="1"/>
  <c r="S517" i="11" a="1"/>
  <c r="S517" i="11" s="1"/>
  <c r="N517" i="11" a="1"/>
  <c r="N517" i="11" s="1"/>
  <c r="Q517" i="11" a="1"/>
  <c r="Q517" i="11" s="1"/>
  <c r="AB517" i="11" a="1"/>
  <c r="AB517" i="11" s="1"/>
  <c r="L517" i="11" a="1"/>
  <c r="L517" i="11" s="1"/>
  <c r="W871" i="11" a="1"/>
  <c r="W871" i="11" s="1"/>
  <c r="X871" i="11" s="1"/>
  <c r="K871" i="11" a="1"/>
  <c r="K871" i="11" s="1"/>
  <c r="I871" i="11" a="1"/>
  <c r="I871" i="11" s="1"/>
  <c r="V871" i="11" s="1"/>
  <c r="J871" i="11" a="1"/>
  <c r="J871" i="11" s="1"/>
  <c r="M871" i="11" a="1"/>
  <c r="M871" i="11" s="1"/>
  <c r="D871" i="11" a="1"/>
  <c r="D871" i="11" s="1"/>
  <c r="E871" i="11" a="1"/>
  <c r="E871" i="11" s="1"/>
  <c r="R871" i="11" a="1"/>
  <c r="R871" i="11" s="1"/>
  <c r="Q871" i="11" a="1"/>
  <c r="Q871" i="11" s="1"/>
  <c r="S871" i="11" a="1"/>
  <c r="S871" i="11" s="1"/>
  <c r="N871" i="11" a="1"/>
  <c r="N871" i="11" s="1"/>
  <c r="AB871" i="11" a="1"/>
  <c r="AB871" i="11" s="1"/>
  <c r="L871" i="11" a="1"/>
  <c r="L871" i="11" s="1"/>
  <c r="P871" i="11" a="1"/>
  <c r="P871" i="11" s="1"/>
  <c r="O871" i="11" a="1"/>
  <c r="O871" i="11" s="1"/>
  <c r="W164" i="11" a="1"/>
  <c r="W164" i="11" s="1"/>
  <c r="X164" i="11" s="1"/>
  <c r="AA165" i="11" a="1"/>
  <c r="AA165" i="11" s="1"/>
  <c r="AA166" i="11" s="1" a="1"/>
  <c r="AA166" i="11" s="1"/>
  <c r="K164" i="11" a="1"/>
  <c r="K164" i="11" s="1"/>
  <c r="I164" i="11" a="1"/>
  <c r="I164" i="11" s="1"/>
  <c r="V164" i="11" s="1"/>
  <c r="J164" i="11" a="1"/>
  <c r="J164" i="11" s="1"/>
  <c r="M164" i="11" a="1"/>
  <c r="M164" i="11" s="1"/>
  <c r="D164" i="11" a="1"/>
  <c r="D164" i="11" s="1"/>
  <c r="E164" i="11" a="1"/>
  <c r="E164" i="11" s="1"/>
  <c r="R164" i="11" a="1"/>
  <c r="R164" i="11" s="1"/>
  <c r="Q164" i="11" a="1"/>
  <c r="Q164" i="11" s="1"/>
  <c r="O164" i="11" a="1"/>
  <c r="O164" i="11" s="1"/>
  <c r="N164" i="11" a="1"/>
  <c r="N164" i="11" s="1"/>
  <c r="L164" i="11" a="1"/>
  <c r="L164" i="11" s="1"/>
  <c r="P164" i="11" a="1"/>
  <c r="P164" i="11" s="1"/>
  <c r="AB164" i="11" a="1"/>
  <c r="AB164" i="11" s="1"/>
  <c r="S164" i="11" a="1"/>
  <c r="S164" i="11" s="1"/>
  <c r="W794" i="11" a="1"/>
  <c r="W794" i="11" s="1"/>
  <c r="X794" i="11" s="1"/>
  <c r="K794" i="11" a="1"/>
  <c r="K794" i="11" s="1"/>
  <c r="I794" i="11" a="1"/>
  <c r="I794" i="11" s="1"/>
  <c r="V794" i="11" s="1"/>
  <c r="J794" i="11" a="1"/>
  <c r="J794" i="11" s="1"/>
  <c r="M794" i="11" a="1"/>
  <c r="M794" i="11" s="1"/>
  <c r="D794" i="11" a="1"/>
  <c r="D794" i="11" s="1"/>
  <c r="E794" i="11" a="1"/>
  <c r="E794" i="11" s="1"/>
  <c r="R794" i="11" a="1"/>
  <c r="R794" i="11" s="1"/>
  <c r="P794" i="11" a="1"/>
  <c r="P794" i="11" s="1"/>
  <c r="O794" i="11" a="1"/>
  <c r="O794" i="11" s="1"/>
  <c r="L794" i="11" a="1"/>
  <c r="L794" i="11" s="1"/>
  <c r="N794" i="11" a="1"/>
  <c r="N794" i="11" s="1"/>
  <c r="AB794" i="11" a="1"/>
  <c r="AB794" i="11" s="1"/>
  <c r="S794" i="11" a="1"/>
  <c r="S794" i="11" s="1"/>
  <c r="Q794" i="11" a="1"/>
  <c r="Q794" i="11" s="1"/>
  <c r="W960" i="11" a="1"/>
  <c r="W960" i="11" s="1"/>
  <c r="X960" i="11" s="1"/>
  <c r="K960" i="11" a="1"/>
  <c r="K960" i="11" s="1"/>
  <c r="I960" i="11" a="1"/>
  <c r="I960" i="11" s="1"/>
  <c r="V960" i="11" s="1"/>
  <c r="J960" i="11" a="1"/>
  <c r="J960" i="11" s="1"/>
  <c r="M960" i="11" a="1"/>
  <c r="M960" i="11" s="1"/>
  <c r="D960" i="11" a="1"/>
  <c r="D960" i="11" s="1"/>
  <c r="E960" i="11" a="1"/>
  <c r="E960" i="11" s="1"/>
  <c r="R960" i="11" a="1"/>
  <c r="R960" i="11" s="1"/>
  <c r="N960" i="11" a="1"/>
  <c r="N960" i="11" s="1"/>
  <c r="P960" i="11" a="1"/>
  <c r="P960" i="11" s="1"/>
  <c r="L960" i="11" a="1"/>
  <c r="L960" i="11" s="1"/>
  <c r="AB960" i="11" a="1"/>
  <c r="AB960" i="11" s="1"/>
  <c r="S960" i="11" a="1"/>
  <c r="S960" i="11" s="1"/>
  <c r="Q960" i="11" a="1"/>
  <c r="Q960" i="11" s="1"/>
  <c r="O960" i="11" a="1"/>
  <c r="O960" i="11" s="1"/>
  <c r="AA67" i="11" a="1"/>
  <c r="AA67" i="11" s="1"/>
  <c r="W66" i="11" a="1"/>
  <c r="W66" i="11" s="1"/>
  <c r="X66" i="11" s="1"/>
  <c r="K66" i="11" a="1"/>
  <c r="K66" i="11" s="1"/>
  <c r="I66" i="11" a="1"/>
  <c r="I66" i="11" s="1"/>
  <c r="V66" i="11" s="1"/>
  <c r="J66" i="11" a="1"/>
  <c r="J66" i="11" s="1"/>
  <c r="M66" i="11" a="1"/>
  <c r="M66" i="11" s="1"/>
  <c r="D66" i="11" a="1"/>
  <c r="D66" i="11" s="1"/>
  <c r="E66" i="11" a="1"/>
  <c r="E66" i="11" s="1"/>
  <c r="R66" i="11" a="1"/>
  <c r="R66" i="11" s="1"/>
  <c r="AB66" i="11" a="1"/>
  <c r="AB66" i="11" s="1"/>
  <c r="P66" i="11" a="1"/>
  <c r="P66" i="11" s="1"/>
  <c r="S66" i="11" a="1"/>
  <c r="S66" i="11" s="1"/>
  <c r="O66" i="11" a="1"/>
  <c r="O66" i="11" s="1"/>
  <c r="N66" i="11" a="1"/>
  <c r="N66" i="11" s="1"/>
  <c r="L66" i="11" a="1"/>
  <c r="L66" i="11" s="1"/>
  <c r="Q66" i="11" a="1"/>
  <c r="Q66" i="11" s="1"/>
  <c r="W439" i="11" a="1"/>
  <c r="W439" i="11" s="1"/>
  <c r="X439" i="11" s="1"/>
  <c r="AB439" i="11" a="1"/>
  <c r="AB439" i="11" s="1"/>
  <c r="K439" i="11" a="1"/>
  <c r="K439" i="11" s="1"/>
  <c r="I439" i="11" a="1"/>
  <c r="I439" i="11" s="1"/>
  <c r="V439" i="11" s="1"/>
  <c r="J439" i="11" a="1"/>
  <c r="J439" i="11" s="1"/>
  <c r="M439" i="11" a="1"/>
  <c r="M439" i="11" s="1"/>
  <c r="D439" i="11" a="1"/>
  <c r="D439" i="11" s="1"/>
  <c r="E439" i="11" a="1"/>
  <c r="E439" i="11" s="1"/>
  <c r="R439" i="11" a="1"/>
  <c r="R439" i="11" s="1"/>
  <c r="N439" i="11" a="1"/>
  <c r="N439" i="11" s="1"/>
  <c r="O439" i="11" a="1"/>
  <c r="O439" i="11" s="1"/>
  <c r="L439" i="11" a="1"/>
  <c r="L439" i="11" s="1"/>
  <c r="S439" i="11" a="1"/>
  <c r="S439" i="11" s="1"/>
  <c r="P439" i="11" a="1"/>
  <c r="P439" i="11" s="1"/>
  <c r="Q439" i="11" a="1"/>
  <c r="Q439" i="11" s="1"/>
  <c r="W893" i="11" a="1"/>
  <c r="W893" i="11" s="1"/>
  <c r="X893" i="11" s="1"/>
  <c r="K893" i="11" a="1"/>
  <c r="K893" i="11" s="1"/>
  <c r="I893" i="11" a="1"/>
  <c r="I893" i="11" s="1"/>
  <c r="V893" i="11" s="1"/>
  <c r="J893" i="11" a="1"/>
  <c r="J893" i="11" s="1"/>
  <c r="M893" i="11" a="1"/>
  <c r="M893" i="11" s="1"/>
  <c r="D893" i="11" a="1"/>
  <c r="D893" i="11" s="1"/>
  <c r="E893" i="11" a="1"/>
  <c r="E893" i="11" s="1"/>
  <c r="R893" i="11" a="1"/>
  <c r="R893" i="11" s="1"/>
  <c r="S893" i="11" a="1"/>
  <c r="S893" i="11" s="1"/>
  <c r="P893" i="11" a="1"/>
  <c r="P893" i="11" s="1"/>
  <c r="L893" i="11" a="1"/>
  <c r="L893" i="11" s="1"/>
  <c r="AB893" i="11" a="1"/>
  <c r="AB893" i="11" s="1"/>
  <c r="Q893" i="11" a="1"/>
  <c r="Q893" i="11" s="1"/>
  <c r="O893" i="11" a="1"/>
  <c r="O893" i="11" s="1"/>
  <c r="N893" i="11" a="1"/>
  <c r="N893" i="11" s="1"/>
  <c r="AA477" i="11" a="1"/>
  <c r="AA477" i="11" s="1"/>
  <c r="AA478" i="11" s="1" a="1"/>
  <c r="AA478" i="11" s="1"/>
  <c r="W476" i="11" a="1"/>
  <c r="W476" i="11" s="1"/>
  <c r="X476" i="11" s="1"/>
  <c r="K476" i="11" a="1"/>
  <c r="K476" i="11" s="1"/>
  <c r="I476" i="11" a="1"/>
  <c r="I476" i="11" s="1"/>
  <c r="V476" i="11" s="1"/>
  <c r="J476" i="11" a="1"/>
  <c r="J476" i="11" s="1"/>
  <c r="M476" i="11" a="1"/>
  <c r="M476" i="11" s="1"/>
  <c r="D476" i="11" a="1"/>
  <c r="D476" i="11" s="1"/>
  <c r="E476" i="11" a="1"/>
  <c r="E476" i="11" s="1"/>
  <c r="R476" i="11" a="1"/>
  <c r="R476" i="11" s="1"/>
  <c r="P476" i="11" a="1"/>
  <c r="P476" i="11" s="1"/>
  <c r="O476" i="11" a="1"/>
  <c r="O476" i="11" s="1"/>
  <c r="L476" i="11" a="1"/>
  <c r="L476" i="11" s="1"/>
  <c r="N476" i="11" a="1"/>
  <c r="N476" i="11" s="1"/>
  <c r="S476" i="11" a="1"/>
  <c r="S476" i="11" s="1"/>
  <c r="Q476" i="11" a="1"/>
  <c r="Q476" i="11" s="1"/>
  <c r="AB476" i="11" a="1"/>
  <c r="AB476" i="11" s="1"/>
  <c r="AB87" i="11" a="1"/>
  <c r="AB87" i="11" s="1"/>
  <c r="W87" i="11" a="1"/>
  <c r="W87" i="11" s="1"/>
  <c r="X87" i="11" s="1"/>
  <c r="K87" i="11" a="1"/>
  <c r="K87" i="11" s="1"/>
  <c r="I87" i="11" a="1"/>
  <c r="I87" i="11" s="1"/>
  <c r="V87" i="11" s="1"/>
  <c r="J87" i="11" a="1"/>
  <c r="J87" i="11" s="1"/>
  <c r="M87" i="11" a="1"/>
  <c r="M87" i="11" s="1"/>
  <c r="D87" i="11" a="1"/>
  <c r="D87" i="11" s="1"/>
  <c r="E87" i="11" a="1"/>
  <c r="E87" i="11" s="1"/>
  <c r="R87" i="11" a="1"/>
  <c r="R87" i="11" s="1"/>
  <c r="Q87" i="11" a="1"/>
  <c r="Q87" i="11" s="1"/>
  <c r="N87" i="11" a="1"/>
  <c r="N87" i="11" s="1"/>
  <c r="P87" i="11" a="1"/>
  <c r="P87" i="11" s="1"/>
  <c r="L87" i="11" a="1"/>
  <c r="L87" i="11" s="1"/>
  <c r="S87" i="11" a="1"/>
  <c r="S87" i="11" s="1"/>
  <c r="O87" i="11" a="1"/>
  <c r="O87" i="11" s="1"/>
  <c r="W529" i="11" a="1"/>
  <c r="W529" i="11" s="1"/>
  <c r="X529" i="11" s="1"/>
  <c r="K529" i="11" a="1"/>
  <c r="K529" i="11" s="1"/>
  <c r="I529" i="11" a="1"/>
  <c r="I529" i="11" s="1"/>
  <c r="V529" i="11" s="1"/>
  <c r="J529" i="11" a="1"/>
  <c r="J529" i="11" s="1"/>
  <c r="M529" i="11" a="1"/>
  <c r="M529" i="11" s="1"/>
  <c r="D529" i="11" a="1"/>
  <c r="D529" i="11" s="1"/>
  <c r="E529" i="11" a="1"/>
  <c r="E529" i="11" s="1"/>
  <c r="R529" i="11" a="1"/>
  <c r="R529" i="11" s="1"/>
  <c r="N529" i="11" a="1"/>
  <c r="N529" i="11" s="1"/>
  <c r="AB529" i="11" a="1"/>
  <c r="AB529" i="11" s="1"/>
  <c r="L529" i="11" a="1"/>
  <c r="L529" i="11" s="1"/>
  <c r="O529" i="11" a="1"/>
  <c r="O529" i="11" s="1"/>
  <c r="Q529" i="11" a="1"/>
  <c r="Q529" i="11" s="1"/>
  <c r="S529" i="11" a="1"/>
  <c r="S529" i="11" s="1"/>
  <c r="P529" i="11" a="1"/>
  <c r="P529" i="11" s="1"/>
  <c r="W815" i="11" a="1"/>
  <c r="W815" i="11" s="1"/>
  <c r="X815" i="11" s="1"/>
  <c r="K815" i="11" a="1"/>
  <c r="K815" i="11" s="1"/>
  <c r="I815" i="11" a="1"/>
  <c r="I815" i="11" s="1"/>
  <c r="V815" i="11" s="1"/>
  <c r="J815" i="11" a="1"/>
  <c r="J815" i="11" s="1"/>
  <c r="M815" i="11" a="1"/>
  <c r="M815" i="11" s="1"/>
  <c r="D815" i="11" a="1"/>
  <c r="D815" i="11" s="1"/>
  <c r="E815" i="11" a="1"/>
  <c r="E815" i="11" s="1"/>
  <c r="R815" i="11" a="1"/>
  <c r="R815" i="11" s="1"/>
  <c r="P815" i="11" a="1"/>
  <c r="P815" i="11" s="1"/>
  <c r="O815" i="11" a="1"/>
  <c r="O815" i="11" s="1"/>
  <c r="S815" i="11" a="1"/>
  <c r="S815" i="11" s="1"/>
  <c r="AB815" i="11" a="1"/>
  <c r="AB815" i="11" s="1"/>
  <c r="N815" i="11" a="1"/>
  <c r="N815" i="11" s="1"/>
  <c r="L815" i="11" a="1"/>
  <c r="L815" i="11" s="1"/>
  <c r="Q815" i="11" a="1"/>
  <c r="Q815" i="11" s="1"/>
  <c r="W987" i="11" a="1"/>
  <c r="W987" i="11" s="1"/>
  <c r="X987" i="11" s="1"/>
  <c r="K987" i="11" a="1"/>
  <c r="K987" i="11" s="1"/>
  <c r="I987" i="11" a="1"/>
  <c r="I987" i="11" s="1"/>
  <c r="V987" i="11" s="1"/>
  <c r="J987" i="11" a="1"/>
  <c r="J987" i="11" s="1"/>
  <c r="M987" i="11" a="1"/>
  <c r="M987" i="11" s="1"/>
  <c r="D987" i="11" a="1"/>
  <c r="D987" i="11" s="1"/>
  <c r="E987" i="11" a="1"/>
  <c r="E987" i="11" s="1"/>
  <c r="R987" i="11" a="1"/>
  <c r="R987" i="11" s="1"/>
  <c r="O987" i="11" a="1"/>
  <c r="O987" i="11" s="1"/>
  <c r="L987" i="11" a="1"/>
  <c r="L987" i="11" s="1"/>
  <c r="Q987" i="11" a="1"/>
  <c r="Q987" i="11" s="1"/>
  <c r="N987" i="11" a="1"/>
  <c r="N987" i="11" s="1"/>
  <c r="P987" i="11" a="1"/>
  <c r="P987" i="11" s="1"/>
  <c r="AB987" i="11" a="1"/>
  <c r="AB987" i="11" s="1"/>
  <c r="S987" i="11" a="1"/>
  <c r="S987" i="11" s="1"/>
  <c r="AB131" i="11" a="1"/>
  <c r="AB131" i="11" s="1"/>
  <c r="W131" i="11" a="1"/>
  <c r="W131" i="11" s="1"/>
  <c r="X131" i="11" s="1"/>
  <c r="K131" i="11" a="1"/>
  <c r="K131" i="11" s="1"/>
  <c r="I131" i="11" a="1"/>
  <c r="I131" i="11" s="1"/>
  <c r="V131" i="11" s="1"/>
  <c r="J131" i="11" a="1"/>
  <c r="J131" i="11" s="1"/>
  <c r="M131" i="11" a="1"/>
  <c r="M131" i="11" s="1"/>
  <c r="D131" i="11" a="1"/>
  <c r="D131" i="11" s="1"/>
  <c r="E131" i="11" a="1"/>
  <c r="E131" i="11" s="1"/>
  <c r="R131" i="11" a="1"/>
  <c r="R131" i="11" s="1"/>
  <c r="Q131" i="11" a="1"/>
  <c r="Q131" i="11" s="1"/>
  <c r="O131" i="11" a="1"/>
  <c r="O131" i="11" s="1"/>
  <c r="N131" i="11" a="1"/>
  <c r="N131" i="11" s="1"/>
  <c r="L131" i="11" a="1"/>
  <c r="L131" i="11" s="1"/>
  <c r="S131" i="11" a="1"/>
  <c r="S131" i="11" s="1"/>
  <c r="P131" i="11" a="1"/>
  <c r="P131" i="11" s="1"/>
  <c r="AA311" i="11" a="1"/>
  <c r="AA311" i="11" s="1"/>
  <c r="AA312" i="11" s="1" a="1"/>
  <c r="AA312" i="11" s="1"/>
  <c r="W310" i="11" a="1"/>
  <c r="W310" i="11" s="1"/>
  <c r="X310" i="11" s="1"/>
  <c r="K310" i="11" a="1"/>
  <c r="K310" i="11" s="1"/>
  <c r="I310" i="11" a="1"/>
  <c r="I310" i="11" s="1"/>
  <c r="V310" i="11" s="1"/>
  <c r="J310" i="11" a="1"/>
  <c r="J310" i="11" s="1"/>
  <c r="M310" i="11" a="1"/>
  <c r="M310" i="11" s="1"/>
  <c r="D310" i="11" a="1"/>
  <c r="D310" i="11" s="1"/>
  <c r="E310" i="11" a="1"/>
  <c r="E310" i="11" s="1"/>
  <c r="R310" i="11" a="1"/>
  <c r="R310" i="11" s="1"/>
  <c r="N310" i="11" a="1"/>
  <c r="N310" i="11" s="1"/>
  <c r="AB310" i="11" a="1"/>
  <c r="AB310" i="11" s="1"/>
  <c r="S310" i="11" a="1"/>
  <c r="S310" i="11" s="1"/>
  <c r="L310" i="11" a="1"/>
  <c r="L310" i="11" s="1"/>
  <c r="Q310" i="11" a="1"/>
  <c r="Q310" i="11" s="1"/>
  <c r="P310" i="11" a="1"/>
  <c r="P310" i="11" s="1"/>
  <c r="O310" i="11" a="1"/>
  <c r="O310" i="11" s="1"/>
  <c r="AB409" i="11" a="1"/>
  <c r="AB409" i="11" s="1"/>
  <c r="W409" i="11" a="1"/>
  <c r="W409" i="11" s="1"/>
  <c r="X409" i="11" s="1"/>
  <c r="K409" i="11" a="1"/>
  <c r="K409" i="11" s="1"/>
  <c r="I409" i="11" a="1"/>
  <c r="I409" i="11" s="1"/>
  <c r="V409" i="11" s="1"/>
  <c r="D409" i="11" a="1"/>
  <c r="D409" i="11" s="1"/>
  <c r="J409" i="11" a="1"/>
  <c r="J409" i="11" s="1"/>
  <c r="M409" i="11" a="1"/>
  <c r="M409" i="11" s="1"/>
  <c r="E409" i="11" a="1"/>
  <c r="E409" i="11" s="1"/>
  <c r="R409" i="11" a="1"/>
  <c r="R409" i="11" s="1"/>
  <c r="O409" i="11" a="1"/>
  <c r="O409" i="11" s="1"/>
  <c r="L409" i="11" a="1"/>
  <c r="L409" i="11" s="1"/>
  <c r="N409" i="11" a="1"/>
  <c r="N409" i="11" s="1"/>
  <c r="Q409" i="11" a="1"/>
  <c r="Q409" i="11" s="1"/>
  <c r="S409" i="11" a="1"/>
  <c r="S409" i="11" s="1"/>
  <c r="P409" i="11" a="1"/>
  <c r="P409" i="11" s="1"/>
  <c r="W552" i="11" a="1"/>
  <c r="W552" i="11" s="1"/>
  <c r="X552" i="11" s="1"/>
  <c r="K552" i="11" a="1"/>
  <c r="K552" i="11" s="1"/>
  <c r="I552" i="11" a="1"/>
  <c r="I552" i="11" s="1"/>
  <c r="V552" i="11" s="1"/>
  <c r="J552" i="11" a="1"/>
  <c r="J552" i="11" s="1"/>
  <c r="M552" i="11" a="1"/>
  <c r="M552" i="11" s="1"/>
  <c r="D552" i="11" a="1"/>
  <c r="D552" i="11" s="1"/>
  <c r="E552" i="11" a="1"/>
  <c r="E552" i="11" s="1"/>
  <c r="R552" i="11" a="1"/>
  <c r="R552" i="11" s="1"/>
  <c r="N552" i="11" a="1"/>
  <c r="N552" i="11" s="1"/>
  <c r="O552" i="11" a="1"/>
  <c r="O552" i="11" s="1"/>
  <c r="P552" i="11" a="1"/>
  <c r="P552" i="11" s="1"/>
  <c r="Q552" i="11" a="1"/>
  <c r="Q552" i="11" s="1"/>
  <c r="L552" i="11" a="1"/>
  <c r="L552" i="11" s="1"/>
  <c r="AB552" i="11" a="1"/>
  <c r="AB552" i="11" s="1"/>
  <c r="S552" i="11" a="1"/>
  <c r="S552" i="11" s="1"/>
  <c r="W562" i="11" a="1"/>
  <c r="W562" i="11" s="1"/>
  <c r="X562" i="11" s="1"/>
  <c r="K562" i="11" a="1"/>
  <c r="K562" i="11" s="1"/>
  <c r="I562" i="11" a="1"/>
  <c r="I562" i="11" s="1"/>
  <c r="V562" i="11" s="1"/>
  <c r="J562" i="11" a="1"/>
  <c r="J562" i="11" s="1"/>
  <c r="M562" i="11" a="1"/>
  <c r="M562" i="11" s="1"/>
  <c r="D562" i="11" a="1"/>
  <c r="D562" i="11" s="1"/>
  <c r="E562" i="11" a="1"/>
  <c r="E562" i="11" s="1"/>
  <c r="R562" i="11" a="1"/>
  <c r="R562" i="11" s="1"/>
  <c r="AB562" i="11" a="1"/>
  <c r="AB562" i="11" s="1"/>
  <c r="Q562" i="11" a="1"/>
  <c r="Q562" i="11" s="1"/>
  <c r="L562" i="11" a="1"/>
  <c r="L562" i="11" s="1"/>
  <c r="S562" i="11" a="1"/>
  <c r="S562" i="11" s="1"/>
  <c r="N562" i="11" a="1"/>
  <c r="N562" i="11" s="1"/>
  <c r="P562" i="11" a="1"/>
  <c r="P562" i="11" s="1"/>
  <c r="O562" i="11" a="1"/>
  <c r="O562" i="11" s="1"/>
  <c r="AB204" i="11" a="1"/>
  <c r="AB204" i="11" s="1"/>
  <c r="W204" i="11" a="1"/>
  <c r="W204" i="11" s="1"/>
  <c r="X204" i="11" s="1"/>
  <c r="K204" i="11" a="1"/>
  <c r="K204" i="11" s="1"/>
  <c r="I204" i="11" a="1"/>
  <c r="I204" i="11" s="1"/>
  <c r="V204" i="11" s="1"/>
  <c r="J204" i="11" a="1"/>
  <c r="J204" i="11" s="1"/>
  <c r="M204" i="11" a="1"/>
  <c r="M204" i="11" s="1"/>
  <c r="D204" i="11" a="1"/>
  <c r="D204" i="11" s="1"/>
  <c r="E204" i="11" a="1"/>
  <c r="E204" i="11" s="1"/>
  <c r="R204" i="11" a="1"/>
  <c r="R204" i="11" s="1"/>
  <c r="P204" i="11" a="1"/>
  <c r="P204" i="11" s="1"/>
  <c r="O204" i="11" a="1"/>
  <c r="O204" i="11" s="1"/>
  <c r="S204" i="11" a="1"/>
  <c r="S204" i="11" s="1"/>
  <c r="Q204" i="11" a="1"/>
  <c r="Q204" i="11" s="1"/>
  <c r="N204" i="11" a="1"/>
  <c r="N204" i="11" s="1"/>
  <c r="L204" i="11" a="1"/>
  <c r="L204" i="11" s="1"/>
  <c r="W505" i="11" a="1"/>
  <c r="W505" i="11" s="1"/>
  <c r="X505" i="11" s="1"/>
  <c r="K505" i="11" a="1"/>
  <c r="K505" i="11" s="1"/>
  <c r="I505" i="11" a="1"/>
  <c r="I505" i="11" s="1"/>
  <c r="V505" i="11" s="1"/>
  <c r="J505" i="11" a="1"/>
  <c r="J505" i="11" s="1"/>
  <c r="M505" i="11" a="1"/>
  <c r="M505" i="11" s="1"/>
  <c r="D505" i="11" a="1"/>
  <c r="D505" i="11" s="1"/>
  <c r="E505" i="11" a="1"/>
  <c r="E505" i="11" s="1"/>
  <c r="R505" i="11" a="1"/>
  <c r="R505" i="11" s="1"/>
  <c r="N505" i="11" a="1"/>
  <c r="N505" i="11" s="1"/>
  <c r="L505" i="11" a="1"/>
  <c r="L505" i="11" s="1"/>
  <c r="Q505" i="11" a="1"/>
  <c r="Q505" i="11" s="1"/>
  <c r="S505" i="11" a="1"/>
  <c r="S505" i="11" s="1"/>
  <c r="AB505" i="11" a="1"/>
  <c r="AB505" i="11" s="1"/>
  <c r="O505" i="11" a="1"/>
  <c r="O505" i="11" s="1"/>
  <c r="P505" i="11" a="1"/>
  <c r="P505" i="11" s="1"/>
  <c r="W831" i="11" a="1"/>
  <c r="W831" i="11" s="1"/>
  <c r="X831" i="11" s="1"/>
  <c r="K831" i="11" a="1"/>
  <c r="K831" i="11" s="1"/>
  <c r="I831" i="11" a="1"/>
  <c r="I831" i="11" s="1"/>
  <c r="V831" i="11" s="1"/>
  <c r="J831" i="11" a="1"/>
  <c r="J831" i="11" s="1"/>
  <c r="M831" i="11" a="1"/>
  <c r="M831" i="11" s="1"/>
  <c r="D831" i="11" a="1"/>
  <c r="D831" i="11" s="1"/>
  <c r="E831" i="11" a="1"/>
  <c r="E831" i="11" s="1"/>
  <c r="R831" i="11" a="1"/>
  <c r="R831" i="11" s="1"/>
  <c r="L831" i="11" a="1"/>
  <c r="L831" i="11" s="1"/>
  <c r="P831" i="11" a="1"/>
  <c r="P831" i="11" s="1"/>
  <c r="Q831" i="11" a="1"/>
  <c r="Q831" i="11" s="1"/>
  <c r="S831" i="11" a="1"/>
  <c r="S831" i="11" s="1"/>
  <c r="O831" i="11" a="1"/>
  <c r="O831" i="11" s="1"/>
  <c r="AB831" i="11" a="1"/>
  <c r="AB831" i="11" s="1"/>
  <c r="N831" i="11" a="1"/>
  <c r="N831" i="11" s="1"/>
  <c r="W515" i="11" a="1"/>
  <c r="W515" i="11" s="1"/>
  <c r="X515" i="11" s="1"/>
  <c r="K515" i="11" a="1"/>
  <c r="K515" i="11" s="1"/>
  <c r="I515" i="11" a="1"/>
  <c r="I515" i="11" s="1"/>
  <c r="V515" i="11" s="1"/>
  <c r="J515" i="11" a="1"/>
  <c r="J515" i="11" s="1"/>
  <c r="M515" i="11" a="1"/>
  <c r="M515" i="11" s="1"/>
  <c r="D515" i="11" a="1"/>
  <c r="D515" i="11" s="1"/>
  <c r="E515" i="11" a="1"/>
  <c r="E515" i="11" s="1"/>
  <c r="R515" i="11" a="1"/>
  <c r="R515" i="11" s="1"/>
  <c r="Q515" i="11" a="1"/>
  <c r="Q515" i="11" s="1"/>
  <c r="O515" i="11" a="1"/>
  <c r="O515" i="11" s="1"/>
  <c r="AB515" i="11" a="1"/>
  <c r="AB515" i="11" s="1"/>
  <c r="P515" i="11" a="1"/>
  <c r="P515" i="11" s="1"/>
  <c r="L515" i="11" a="1"/>
  <c r="L515" i="11" s="1"/>
  <c r="S515" i="11" a="1"/>
  <c r="S515" i="11" s="1"/>
  <c r="N515" i="11" a="1"/>
  <c r="N515" i="11" s="1"/>
  <c r="AB405" i="11" a="1"/>
  <c r="AB405" i="11" s="1"/>
  <c r="W405" i="11" a="1"/>
  <c r="W405" i="11" s="1"/>
  <c r="X405" i="11" s="1"/>
  <c r="K405" i="11" a="1"/>
  <c r="K405" i="11" s="1"/>
  <c r="I405" i="11" a="1"/>
  <c r="I405" i="11" s="1"/>
  <c r="V405" i="11" s="1"/>
  <c r="J405" i="11" a="1"/>
  <c r="J405" i="11" s="1"/>
  <c r="M405" i="11" a="1"/>
  <c r="M405" i="11" s="1"/>
  <c r="D405" i="11" a="1"/>
  <c r="D405" i="11" s="1"/>
  <c r="E405" i="11" a="1"/>
  <c r="E405" i="11" s="1"/>
  <c r="R405" i="11" a="1"/>
  <c r="R405" i="11" s="1"/>
  <c r="Q405" i="11" a="1"/>
  <c r="Q405" i="11" s="1"/>
  <c r="L405" i="11" a="1"/>
  <c r="L405" i="11" s="1"/>
  <c r="N405" i="11" a="1"/>
  <c r="N405" i="11" s="1"/>
  <c r="O405" i="11" a="1"/>
  <c r="O405" i="11" s="1"/>
  <c r="S405" i="11" a="1"/>
  <c r="S405" i="11" s="1"/>
  <c r="P405" i="11" a="1"/>
  <c r="P405" i="11" s="1"/>
  <c r="W626" i="11" a="1"/>
  <c r="W626" i="11" s="1"/>
  <c r="X626" i="11" s="1"/>
  <c r="K626" i="11" a="1"/>
  <c r="K626" i="11" s="1"/>
  <c r="I626" i="11" a="1"/>
  <c r="I626" i="11" s="1"/>
  <c r="V626" i="11" s="1"/>
  <c r="J626" i="11" a="1"/>
  <c r="J626" i="11" s="1"/>
  <c r="M626" i="11" a="1"/>
  <c r="M626" i="11" s="1"/>
  <c r="D626" i="11" a="1"/>
  <c r="D626" i="11" s="1"/>
  <c r="E626" i="11" a="1"/>
  <c r="E626" i="11" s="1"/>
  <c r="R626" i="11" a="1"/>
  <c r="R626" i="11" s="1"/>
  <c r="AB626" i="11" a="1"/>
  <c r="AB626" i="11" s="1"/>
  <c r="S626" i="11" a="1"/>
  <c r="S626" i="11" s="1"/>
  <c r="L626" i="11" a="1"/>
  <c r="L626" i="11" s="1"/>
  <c r="N626" i="11" a="1"/>
  <c r="N626" i="11" s="1"/>
  <c r="Q626" i="11" a="1"/>
  <c r="Q626" i="11" s="1"/>
  <c r="O626" i="11" a="1"/>
  <c r="O626" i="11" s="1"/>
  <c r="P626" i="11" a="1"/>
  <c r="P626" i="11" s="1"/>
  <c r="W636" i="11" a="1"/>
  <c r="W636" i="11" s="1"/>
  <c r="X636" i="11" s="1"/>
  <c r="K636" i="11" a="1"/>
  <c r="K636" i="11" s="1"/>
  <c r="I636" i="11" a="1"/>
  <c r="I636" i="11" s="1"/>
  <c r="V636" i="11" s="1"/>
  <c r="J636" i="11" a="1"/>
  <c r="J636" i="11" s="1"/>
  <c r="M636" i="11" a="1"/>
  <c r="M636" i="11" s="1"/>
  <c r="D636" i="11" a="1"/>
  <c r="D636" i="11" s="1"/>
  <c r="E636" i="11" a="1"/>
  <c r="E636" i="11" s="1"/>
  <c r="R636" i="11" a="1"/>
  <c r="R636" i="11" s="1"/>
  <c r="O636" i="11" a="1"/>
  <c r="O636" i="11" s="1"/>
  <c r="P636" i="11" a="1"/>
  <c r="P636" i="11" s="1"/>
  <c r="N636" i="11" a="1"/>
  <c r="N636" i="11" s="1"/>
  <c r="Q636" i="11" a="1"/>
  <c r="Q636" i="11" s="1"/>
  <c r="L636" i="11" a="1"/>
  <c r="L636" i="11" s="1"/>
  <c r="AB636" i="11" a="1"/>
  <c r="AB636" i="11" s="1"/>
  <c r="S636" i="11" a="1"/>
  <c r="S636" i="11" s="1"/>
  <c r="W993" i="11" a="1"/>
  <c r="W993" i="11" s="1"/>
  <c r="X993" i="11" s="1"/>
  <c r="K993" i="11" a="1"/>
  <c r="K993" i="11" s="1"/>
  <c r="I993" i="11" a="1"/>
  <c r="I993" i="11" s="1"/>
  <c r="V993" i="11" s="1"/>
  <c r="J993" i="11" a="1"/>
  <c r="J993" i="11" s="1"/>
  <c r="M993" i="11" a="1"/>
  <c r="M993" i="11" s="1"/>
  <c r="D993" i="11" a="1"/>
  <c r="D993" i="11" s="1"/>
  <c r="E993" i="11" a="1"/>
  <c r="E993" i="11" s="1"/>
  <c r="R993" i="11" a="1"/>
  <c r="R993" i="11" s="1"/>
  <c r="AB993" i="11" a="1"/>
  <c r="AB993" i="11" s="1"/>
  <c r="Q993" i="11" a="1"/>
  <c r="Q993" i="11" s="1"/>
  <c r="P993" i="11" a="1"/>
  <c r="P993" i="11" s="1"/>
  <c r="N993" i="11" a="1"/>
  <c r="N993" i="11" s="1"/>
  <c r="O993" i="11" a="1"/>
  <c r="O993" i="11" s="1"/>
  <c r="L993" i="11" a="1"/>
  <c r="L993" i="11" s="1"/>
  <c r="S993" i="11" a="1"/>
  <c r="S993" i="11" s="1"/>
  <c r="W492" i="11" a="1"/>
  <c r="W492" i="11" s="1"/>
  <c r="X492" i="11" s="1"/>
  <c r="K492" i="11" a="1"/>
  <c r="K492" i="11" s="1"/>
  <c r="I492" i="11" a="1"/>
  <c r="I492" i="11" s="1"/>
  <c r="V492" i="11" s="1"/>
  <c r="J492" i="11" a="1"/>
  <c r="J492" i="11" s="1"/>
  <c r="M492" i="11" a="1"/>
  <c r="M492" i="11" s="1"/>
  <c r="D492" i="11" a="1"/>
  <c r="D492" i="11" s="1"/>
  <c r="E492" i="11" a="1"/>
  <c r="E492" i="11" s="1"/>
  <c r="R492" i="11" a="1"/>
  <c r="R492" i="11" s="1"/>
  <c r="S492" i="11" a="1"/>
  <c r="S492" i="11" s="1"/>
  <c r="L492" i="11" a="1"/>
  <c r="L492" i="11" s="1"/>
  <c r="N492" i="11" a="1"/>
  <c r="N492" i="11" s="1"/>
  <c r="Q492" i="11" a="1"/>
  <c r="Q492" i="11" s="1"/>
  <c r="O492" i="11" a="1"/>
  <c r="O492" i="11" s="1"/>
  <c r="AB492" i="11" a="1"/>
  <c r="AB492" i="11" s="1"/>
  <c r="P492" i="11" a="1"/>
  <c r="P492" i="11" s="1"/>
  <c r="AB385" i="11" a="1"/>
  <c r="AB385" i="11" s="1"/>
  <c r="W385" i="11" a="1"/>
  <c r="W385" i="11" s="1"/>
  <c r="X385" i="11" s="1"/>
  <c r="K385" i="11" a="1"/>
  <c r="K385" i="11" s="1"/>
  <c r="I385" i="11" a="1"/>
  <c r="I385" i="11" s="1"/>
  <c r="V385" i="11" s="1"/>
  <c r="D385" i="11" a="1"/>
  <c r="D385" i="11" s="1"/>
  <c r="J385" i="11" a="1"/>
  <c r="J385" i="11" s="1"/>
  <c r="M385" i="11" a="1"/>
  <c r="M385" i="11" s="1"/>
  <c r="E385" i="11" a="1"/>
  <c r="E385" i="11" s="1"/>
  <c r="R385" i="11" a="1"/>
  <c r="R385" i="11" s="1"/>
  <c r="Q385" i="11" a="1"/>
  <c r="Q385" i="11" s="1"/>
  <c r="S385" i="11" a="1"/>
  <c r="S385" i="11" s="1"/>
  <c r="L385" i="11" a="1"/>
  <c r="L385" i="11" s="1"/>
  <c r="N385" i="11" a="1"/>
  <c r="N385" i="11" s="1"/>
  <c r="P385" i="11" a="1"/>
  <c r="P385" i="11" s="1"/>
  <c r="O385" i="11" a="1"/>
  <c r="O385" i="11" s="1"/>
  <c r="W653" i="11" a="1"/>
  <c r="W653" i="11" s="1"/>
  <c r="X653" i="11" s="1"/>
  <c r="K653" i="11" a="1"/>
  <c r="K653" i="11" s="1"/>
  <c r="I653" i="11" a="1"/>
  <c r="I653" i="11" s="1"/>
  <c r="V653" i="11" s="1"/>
  <c r="M653" i="11" a="1"/>
  <c r="M653" i="11" s="1"/>
  <c r="D653" i="11" a="1"/>
  <c r="D653" i="11" s="1"/>
  <c r="J653" i="11" a="1"/>
  <c r="J653" i="11" s="1"/>
  <c r="E653" i="11" a="1"/>
  <c r="E653" i="11" s="1"/>
  <c r="R653" i="11" a="1"/>
  <c r="R653" i="11" s="1"/>
  <c r="N653" i="11" a="1"/>
  <c r="N653" i="11" s="1"/>
  <c r="AB653" i="11" a="1"/>
  <c r="AB653" i="11" s="1"/>
  <c r="O653" i="11" a="1"/>
  <c r="O653" i="11" s="1"/>
  <c r="L653" i="11" a="1"/>
  <c r="L653" i="11" s="1"/>
  <c r="S653" i="11" a="1"/>
  <c r="S653" i="11" s="1"/>
  <c r="P653" i="11" a="1"/>
  <c r="P653" i="11" s="1"/>
  <c r="Q653" i="11" a="1"/>
  <c r="Q653" i="11" s="1"/>
  <c r="W724" i="11" a="1"/>
  <c r="W724" i="11" s="1"/>
  <c r="X724" i="11" s="1"/>
  <c r="K724" i="11" a="1"/>
  <c r="K724" i="11" s="1"/>
  <c r="I724" i="11" a="1"/>
  <c r="I724" i="11" s="1"/>
  <c r="V724" i="11" s="1"/>
  <c r="J724" i="11" a="1"/>
  <c r="J724" i="11" s="1"/>
  <c r="M724" i="11" a="1"/>
  <c r="M724" i="11" s="1"/>
  <c r="D724" i="11" a="1"/>
  <c r="D724" i="11" s="1"/>
  <c r="E724" i="11" a="1"/>
  <c r="E724" i="11" s="1"/>
  <c r="R724" i="11" a="1"/>
  <c r="R724" i="11" s="1"/>
  <c r="P724" i="11" a="1"/>
  <c r="P724" i="11" s="1"/>
  <c r="L724" i="11" a="1"/>
  <c r="L724" i="11" s="1"/>
  <c r="AB724" i="11" a="1"/>
  <c r="AB724" i="11" s="1"/>
  <c r="S724" i="11" a="1"/>
  <c r="S724" i="11" s="1"/>
  <c r="Q724" i="11" a="1"/>
  <c r="Q724" i="11" s="1"/>
  <c r="O724" i="11" a="1"/>
  <c r="O724" i="11" s="1"/>
  <c r="N724" i="11" a="1"/>
  <c r="N724" i="11" s="1"/>
  <c r="W887" i="11" a="1"/>
  <c r="W887" i="11" s="1"/>
  <c r="X887" i="11" s="1"/>
  <c r="K887" i="11" a="1"/>
  <c r="K887" i="11" s="1"/>
  <c r="I887" i="11" a="1"/>
  <c r="I887" i="11" s="1"/>
  <c r="V887" i="11" s="1"/>
  <c r="J887" i="11" a="1"/>
  <c r="J887" i="11" s="1"/>
  <c r="M887" i="11" a="1"/>
  <c r="M887" i="11" s="1"/>
  <c r="D887" i="11" a="1"/>
  <c r="D887" i="11" s="1"/>
  <c r="E887" i="11" a="1"/>
  <c r="E887" i="11" s="1"/>
  <c r="R887" i="11" a="1"/>
  <c r="R887" i="11" s="1"/>
  <c r="AB887" i="11" a="1"/>
  <c r="AB887" i="11" s="1"/>
  <c r="L887" i="11" a="1"/>
  <c r="L887" i="11" s="1"/>
  <c r="O887" i="11" a="1"/>
  <c r="O887" i="11" s="1"/>
  <c r="P887" i="11" a="1"/>
  <c r="P887" i="11" s="1"/>
  <c r="N887" i="11" a="1"/>
  <c r="N887" i="11" s="1"/>
  <c r="Q887" i="11" a="1"/>
  <c r="Q887" i="11" s="1"/>
  <c r="S887" i="11" a="1"/>
  <c r="S887" i="11" s="1"/>
  <c r="W172" i="11" a="1"/>
  <c r="W172" i="11" s="1"/>
  <c r="X172" i="11" s="1"/>
  <c r="AA173" i="11" a="1"/>
  <c r="AA173" i="11" s="1"/>
  <c r="AA174" i="11" s="1" a="1"/>
  <c r="AA174" i="11" s="1"/>
  <c r="K172" i="11" a="1"/>
  <c r="K172" i="11" s="1"/>
  <c r="I172" i="11" a="1"/>
  <c r="I172" i="11" s="1"/>
  <c r="V172" i="11" s="1"/>
  <c r="J172" i="11" a="1"/>
  <c r="J172" i="11" s="1"/>
  <c r="D172" i="11" a="1"/>
  <c r="D172" i="11" s="1"/>
  <c r="M172" i="11" a="1"/>
  <c r="M172" i="11" s="1"/>
  <c r="E172" i="11" a="1"/>
  <c r="E172" i="11" s="1"/>
  <c r="R172" i="11" a="1"/>
  <c r="R172" i="11" s="1"/>
  <c r="P172" i="11" a="1"/>
  <c r="P172" i="11" s="1"/>
  <c r="L172" i="11" a="1"/>
  <c r="L172" i="11" s="1"/>
  <c r="Q172" i="11" a="1"/>
  <c r="Q172" i="11" s="1"/>
  <c r="O172" i="11" a="1"/>
  <c r="O172" i="11" s="1"/>
  <c r="S172" i="11" a="1"/>
  <c r="S172" i="11" s="1"/>
  <c r="AB172" i="11" a="1"/>
  <c r="AB172" i="11" s="1"/>
  <c r="N172" i="11" a="1"/>
  <c r="N172" i="11" s="1"/>
  <c r="W86" i="11" a="1"/>
  <c r="W86" i="11" s="1"/>
  <c r="X86" i="11" s="1"/>
  <c r="AA87" i="11" a="1"/>
  <c r="AA87" i="11" s="1"/>
  <c r="K86" i="11" a="1"/>
  <c r="K86" i="11" s="1"/>
  <c r="I86" i="11" a="1"/>
  <c r="I86" i="11" s="1"/>
  <c r="V86" i="11" s="1"/>
  <c r="J86" i="11" a="1"/>
  <c r="J86" i="11" s="1"/>
  <c r="M86" i="11" a="1"/>
  <c r="M86" i="11" s="1"/>
  <c r="D86" i="11" a="1"/>
  <c r="D86" i="11" s="1"/>
  <c r="E86" i="11" a="1"/>
  <c r="E86" i="11" s="1"/>
  <c r="R86" i="11" a="1"/>
  <c r="R86" i="11" s="1"/>
  <c r="S86" i="11" a="1"/>
  <c r="S86" i="11" s="1"/>
  <c r="Q86" i="11" a="1"/>
  <c r="Q86" i="11" s="1"/>
  <c r="P86" i="11" a="1"/>
  <c r="P86" i="11" s="1"/>
  <c r="N86" i="11" a="1"/>
  <c r="N86" i="11" s="1"/>
  <c r="O86" i="11" a="1"/>
  <c r="O86" i="11" s="1"/>
  <c r="AB86" i="11" a="1"/>
  <c r="AB86" i="11" s="1"/>
  <c r="L86" i="11" a="1"/>
  <c r="L86" i="11" s="1"/>
  <c r="AB230" i="11" a="1"/>
  <c r="AB230" i="11" s="1"/>
  <c r="W230" i="11" a="1"/>
  <c r="W230" i="11" s="1"/>
  <c r="X230" i="11" s="1"/>
  <c r="K230" i="11" a="1"/>
  <c r="K230" i="11" s="1"/>
  <c r="I230" i="11" a="1"/>
  <c r="I230" i="11" s="1"/>
  <c r="V230" i="11" s="1"/>
  <c r="J230" i="11" a="1"/>
  <c r="J230" i="11" s="1"/>
  <c r="M230" i="11" a="1"/>
  <c r="M230" i="11" s="1"/>
  <c r="D230" i="11" a="1"/>
  <c r="D230" i="11" s="1"/>
  <c r="E230" i="11" a="1"/>
  <c r="E230" i="11" s="1"/>
  <c r="R230" i="11" a="1"/>
  <c r="R230" i="11" s="1"/>
  <c r="P230" i="11" a="1"/>
  <c r="P230" i="11" s="1"/>
  <c r="Q230" i="11" a="1"/>
  <c r="Q230" i="11" s="1"/>
  <c r="N230" i="11" a="1"/>
  <c r="N230" i="11" s="1"/>
  <c r="L230" i="11" a="1"/>
  <c r="L230" i="11" s="1"/>
  <c r="O230" i="11" a="1"/>
  <c r="O230" i="11" s="1"/>
  <c r="S230" i="11" a="1"/>
  <c r="S230" i="11" s="1"/>
  <c r="W827" i="11" a="1"/>
  <c r="W827" i="11" s="1"/>
  <c r="X827" i="11" s="1"/>
  <c r="K827" i="11" a="1"/>
  <c r="K827" i="11" s="1"/>
  <c r="I827" i="11" a="1"/>
  <c r="I827" i="11" s="1"/>
  <c r="V827" i="11" s="1"/>
  <c r="J827" i="11" a="1"/>
  <c r="J827" i="11" s="1"/>
  <c r="M827" i="11" a="1"/>
  <c r="M827" i="11" s="1"/>
  <c r="D827" i="11" a="1"/>
  <c r="D827" i="11" s="1"/>
  <c r="E827" i="11" a="1"/>
  <c r="E827" i="11" s="1"/>
  <c r="R827" i="11" a="1"/>
  <c r="R827" i="11" s="1"/>
  <c r="N827" i="11" a="1"/>
  <c r="N827" i="11" s="1"/>
  <c r="AB827" i="11" a="1"/>
  <c r="AB827" i="11" s="1"/>
  <c r="P827" i="11" a="1"/>
  <c r="P827" i="11" s="1"/>
  <c r="Q827" i="11" a="1"/>
  <c r="Q827" i="11" s="1"/>
  <c r="S827" i="11" a="1"/>
  <c r="S827" i="11" s="1"/>
  <c r="O827" i="11" a="1"/>
  <c r="O827" i="11" s="1"/>
  <c r="L827" i="11" a="1"/>
  <c r="L827" i="11" s="1"/>
  <c r="AB165" i="11" a="1"/>
  <c r="AB165" i="11" s="1"/>
  <c r="W165" i="11" a="1"/>
  <c r="W165" i="11" s="1"/>
  <c r="X165" i="11" s="1"/>
  <c r="K165" i="11" a="1"/>
  <c r="K165" i="11" s="1"/>
  <c r="I165" i="11" a="1"/>
  <c r="I165" i="11" s="1"/>
  <c r="V165" i="11" s="1"/>
  <c r="M165" i="11" a="1"/>
  <c r="M165" i="11" s="1"/>
  <c r="D165" i="11" a="1"/>
  <c r="D165" i="11" s="1"/>
  <c r="J165" i="11" a="1"/>
  <c r="J165" i="11" s="1"/>
  <c r="E165" i="11" a="1"/>
  <c r="E165" i="11" s="1"/>
  <c r="R165" i="11" a="1"/>
  <c r="R165" i="11" s="1"/>
  <c r="O165" i="11" a="1"/>
  <c r="O165" i="11" s="1"/>
  <c r="L165" i="11" a="1"/>
  <c r="L165" i="11" s="1"/>
  <c r="Q165" i="11" a="1"/>
  <c r="Q165" i="11" s="1"/>
  <c r="P165" i="11" a="1"/>
  <c r="P165" i="11" s="1"/>
  <c r="N165" i="11" a="1"/>
  <c r="N165" i="11" s="1"/>
  <c r="S165" i="11" a="1"/>
  <c r="S165" i="11" s="1"/>
  <c r="AB321" i="11" a="1"/>
  <c r="AB321" i="11" s="1"/>
  <c r="W321" i="11" a="1"/>
  <c r="W321" i="11" s="1"/>
  <c r="X321" i="11" s="1"/>
  <c r="K321" i="11" a="1"/>
  <c r="K321" i="11" s="1"/>
  <c r="I321" i="11" a="1"/>
  <c r="I321" i="11" s="1"/>
  <c r="V321" i="11" s="1"/>
  <c r="J321" i="11" a="1"/>
  <c r="J321" i="11" s="1"/>
  <c r="M321" i="11" a="1"/>
  <c r="M321" i="11" s="1"/>
  <c r="D321" i="11" a="1"/>
  <c r="D321" i="11" s="1"/>
  <c r="E321" i="11" a="1"/>
  <c r="E321" i="11" s="1"/>
  <c r="R321" i="11" a="1"/>
  <c r="R321" i="11" s="1"/>
  <c r="N321" i="11" a="1"/>
  <c r="N321" i="11" s="1"/>
  <c r="O321" i="11" a="1"/>
  <c r="O321" i="11" s="1"/>
  <c r="S321" i="11" a="1"/>
  <c r="S321" i="11" s="1"/>
  <c r="P321" i="11" a="1"/>
  <c r="P321" i="11" s="1"/>
  <c r="L321" i="11" a="1"/>
  <c r="L321" i="11" s="1"/>
  <c r="Q321" i="11" a="1"/>
  <c r="Q321" i="11" s="1"/>
  <c r="W873" i="11" a="1"/>
  <c r="W873" i="11" s="1"/>
  <c r="X873" i="11" s="1"/>
  <c r="K873" i="11" a="1"/>
  <c r="K873" i="11" s="1"/>
  <c r="I873" i="11" a="1"/>
  <c r="I873" i="11" s="1"/>
  <c r="V873" i="11" s="1"/>
  <c r="J873" i="11" a="1"/>
  <c r="J873" i="11" s="1"/>
  <c r="M873" i="11" a="1"/>
  <c r="M873" i="11" s="1"/>
  <c r="D873" i="11" a="1"/>
  <c r="D873" i="11" s="1"/>
  <c r="E873" i="11" a="1"/>
  <c r="E873" i="11" s="1"/>
  <c r="R873" i="11" a="1"/>
  <c r="R873" i="11" s="1"/>
  <c r="S873" i="11" a="1"/>
  <c r="S873" i="11" s="1"/>
  <c r="O873" i="11" a="1"/>
  <c r="O873" i="11" s="1"/>
  <c r="P873" i="11" a="1"/>
  <c r="P873" i="11" s="1"/>
  <c r="AB873" i="11" a="1"/>
  <c r="AB873" i="11" s="1"/>
  <c r="Q873" i="11" a="1"/>
  <c r="Q873" i="11" s="1"/>
  <c r="N873" i="11" a="1"/>
  <c r="N873" i="11" s="1"/>
  <c r="L873" i="11" a="1"/>
  <c r="L873" i="11" s="1"/>
  <c r="W982" i="11" a="1"/>
  <c r="W982" i="11" s="1"/>
  <c r="X982" i="11" s="1"/>
  <c r="K982" i="11" a="1"/>
  <c r="K982" i="11" s="1"/>
  <c r="I982" i="11" a="1"/>
  <c r="I982" i="11" s="1"/>
  <c r="V982" i="11" s="1"/>
  <c r="J982" i="11" a="1"/>
  <c r="J982" i="11" s="1"/>
  <c r="M982" i="11" a="1"/>
  <c r="M982" i="11" s="1"/>
  <c r="D982" i="11" a="1"/>
  <c r="D982" i="11" s="1"/>
  <c r="E982" i="11" a="1"/>
  <c r="E982" i="11" s="1"/>
  <c r="R982" i="11" a="1"/>
  <c r="R982" i="11" s="1"/>
  <c r="Q982" i="11" a="1"/>
  <c r="Q982" i="11" s="1"/>
  <c r="P982" i="11" a="1"/>
  <c r="P982" i="11" s="1"/>
  <c r="L982" i="11" a="1"/>
  <c r="L982" i="11" s="1"/>
  <c r="AB982" i="11" a="1"/>
  <c r="AB982" i="11" s="1"/>
  <c r="N982" i="11" a="1"/>
  <c r="N982" i="11" s="1"/>
  <c r="O982" i="11" a="1"/>
  <c r="O982" i="11" s="1"/>
  <c r="S982" i="11" a="1"/>
  <c r="S982" i="11" s="1"/>
  <c r="AB271" i="11" a="1"/>
  <c r="AB271" i="11" s="1"/>
  <c r="W271" i="11" a="1"/>
  <c r="W271" i="11" s="1"/>
  <c r="X271" i="11" s="1"/>
  <c r="K271" i="11" a="1"/>
  <c r="K271" i="11" s="1"/>
  <c r="I271" i="11" a="1"/>
  <c r="I271" i="11" s="1"/>
  <c r="V271" i="11" s="1"/>
  <c r="J271" i="11" a="1"/>
  <c r="J271" i="11" s="1"/>
  <c r="M271" i="11" a="1"/>
  <c r="M271" i="11" s="1"/>
  <c r="D271" i="11" a="1"/>
  <c r="D271" i="11" s="1"/>
  <c r="E271" i="11" a="1"/>
  <c r="E271" i="11" s="1"/>
  <c r="R271" i="11" a="1"/>
  <c r="R271" i="11" s="1"/>
  <c r="S271" i="11" a="1"/>
  <c r="S271" i="11" s="1"/>
  <c r="O271" i="11" a="1"/>
  <c r="O271" i="11" s="1"/>
  <c r="Q271" i="11" a="1"/>
  <c r="Q271" i="11" s="1"/>
  <c r="L271" i="11" a="1"/>
  <c r="L271" i="11" s="1"/>
  <c r="P271" i="11" a="1"/>
  <c r="P271" i="11" s="1"/>
  <c r="N271" i="11" a="1"/>
  <c r="N271" i="11" s="1"/>
  <c r="AB411" i="11" a="1"/>
  <c r="AB411" i="11" s="1"/>
  <c r="W411" i="11" a="1"/>
  <c r="W411" i="11" s="1"/>
  <c r="X411" i="11" s="1"/>
  <c r="K411" i="11" a="1"/>
  <c r="K411" i="11" s="1"/>
  <c r="I411" i="11" a="1"/>
  <c r="I411" i="11" s="1"/>
  <c r="V411" i="11" s="1"/>
  <c r="J411" i="11" a="1"/>
  <c r="J411" i="11" s="1"/>
  <c r="M411" i="11" a="1"/>
  <c r="M411" i="11" s="1"/>
  <c r="D411" i="11" a="1"/>
  <c r="D411" i="11" s="1"/>
  <c r="E411" i="11" a="1"/>
  <c r="E411" i="11" s="1"/>
  <c r="R411" i="11" a="1"/>
  <c r="R411" i="11" s="1"/>
  <c r="Q411" i="11" a="1"/>
  <c r="Q411" i="11" s="1"/>
  <c r="L411" i="11" a="1"/>
  <c r="L411" i="11" s="1"/>
  <c r="P411" i="11" a="1"/>
  <c r="P411" i="11" s="1"/>
  <c r="N411" i="11" a="1"/>
  <c r="N411" i="11" s="1"/>
  <c r="O411" i="11" a="1"/>
  <c r="O411" i="11" s="1"/>
  <c r="S411" i="11" a="1"/>
  <c r="S411" i="11" s="1"/>
  <c r="W584" i="11" a="1"/>
  <c r="W584" i="11" s="1"/>
  <c r="X584" i="11" s="1"/>
  <c r="K584" i="11" a="1"/>
  <c r="K584" i="11" s="1"/>
  <c r="I584" i="11" a="1"/>
  <c r="I584" i="11" s="1"/>
  <c r="V584" i="11" s="1"/>
  <c r="J584" i="11" a="1"/>
  <c r="J584" i="11" s="1"/>
  <c r="M584" i="11" a="1"/>
  <c r="M584" i="11" s="1"/>
  <c r="D584" i="11" a="1"/>
  <c r="D584" i="11" s="1"/>
  <c r="E584" i="11" a="1"/>
  <c r="E584" i="11" s="1"/>
  <c r="R584" i="11" a="1"/>
  <c r="R584" i="11" s="1"/>
  <c r="O584" i="11" a="1"/>
  <c r="O584" i="11" s="1"/>
  <c r="P584" i="11" a="1"/>
  <c r="P584" i="11" s="1"/>
  <c r="L584" i="11" a="1"/>
  <c r="L584" i="11" s="1"/>
  <c r="Q584" i="11" a="1"/>
  <c r="Q584" i="11" s="1"/>
  <c r="AB584" i="11" a="1"/>
  <c r="AB584" i="11" s="1"/>
  <c r="S584" i="11" a="1"/>
  <c r="S584" i="11" s="1"/>
  <c r="N584" i="11" a="1"/>
  <c r="N584" i="11" s="1"/>
  <c r="AA45" i="11" a="1"/>
  <c r="AA45" i="11" s="1"/>
  <c r="W44" i="11" a="1"/>
  <c r="W44" i="11" s="1"/>
  <c r="X44" i="11" s="1"/>
  <c r="K44" i="11" a="1"/>
  <c r="K44" i="11" s="1"/>
  <c r="I44" i="11" a="1"/>
  <c r="I44" i="11" s="1"/>
  <c r="V44" i="11" s="1"/>
  <c r="J44" i="11" a="1"/>
  <c r="J44" i="11" s="1"/>
  <c r="D44" i="11" a="1"/>
  <c r="D44" i="11" s="1"/>
  <c r="M44" i="11" a="1"/>
  <c r="M44" i="11" s="1"/>
  <c r="E44" i="11" a="1"/>
  <c r="E44" i="11" s="1"/>
  <c r="R44" i="11" a="1"/>
  <c r="R44" i="11" s="1"/>
  <c r="N44" i="11" a="1"/>
  <c r="N44" i="11" s="1"/>
  <c r="Q44" i="11" a="1"/>
  <c r="Q44" i="11" s="1"/>
  <c r="S44" i="11" a="1"/>
  <c r="S44" i="11" s="1"/>
  <c r="AB44" i="11" a="1"/>
  <c r="AB44" i="11" s="1"/>
  <c r="P44" i="11" a="1"/>
  <c r="P44" i="11" s="1"/>
  <c r="O44" i="11" a="1"/>
  <c r="O44" i="11" s="1"/>
  <c r="L44" i="11" a="1"/>
  <c r="L44" i="11" s="1"/>
  <c r="AA387" i="11" a="1"/>
  <c r="AA387" i="11" s="1"/>
  <c r="W386" i="11" a="1"/>
  <c r="W386" i="11" s="1"/>
  <c r="X386" i="11" s="1"/>
  <c r="K386" i="11" a="1"/>
  <c r="K386" i="11" s="1"/>
  <c r="I386" i="11" a="1"/>
  <c r="I386" i="11" s="1"/>
  <c r="V386" i="11" s="1"/>
  <c r="J386" i="11" a="1"/>
  <c r="J386" i="11" s="1"/>
  <c r="M386" i="11" a="1"/>
  <c r="M386" i="11" s="1"/>
  <c r="D386" i="11" a="1"/>
  <c r="D386" i="11" s="1"/>
  <c r="E386" i="11" a="1"/>
  <c r="E386" i="11" s="1"/>
  <c r="R386" i="11" a="1"/>
  <c r="R386" i="11" s="1"/>
  <c r="S386" i="11" a="1"/>
  <c r="S386" i="11" s="1"/>
  <c r="P386" i="11" a="1"/>
  <c r="P386" i="11" s="1"/>
  <c r="AB386" i="11" a="1"/>
  <c r="AB386" i="11" s="1"/>
  <c r="N386" i="11" a="1"/>
  <c r="N386" i="11" s="1"/>
  <c r="L386" i="11" a="1"/>
  <c r="L386" i="11" s="1"/>
  <c r="O386" i="11" a="1"/>
  <c r="O386" i="11" s="1"/>
  <c r="Q386" i="11" a="1"/>
  <c r="Q386" i="11" s="1"/>
  <c r="W876" i="11" a="1"/>
  <c r="W876" i="11" s="1"/>
  <c r="X876" i="11" s="1"/>
  <c r="K876" i="11" a="1"/>
  <c r="K876" i="11" s="1"/>
  <c r="I876" i="11" a="1"/>
  <c r="I876" i="11" s="1"/>
  <c r="V876" i="11" s="1"/>
  <c r="J876" i="11" a="1"/>
  <c r="J876" i="11" s="1"/>
  <c r="M876" i="11" a="1"/>
  <c r="M876" i="11" s="1"/>
  <c r="D876" i="11" a="1"/>
  <c r="D876" i="11" s="1"/>
  <c r="E876" i="11" a="1"/>
  <c r="E876" i="11" s="1"/>
  <c r="R876" i="11" a="1"/>
  <c r="R876" i="11" s="1"/>
  <c r="N876" i="11" a="1"/>
  <c r="N876" i="11" s="1"/>
  <c r="P876" i="11" a="1"/>
  <c r="P876" i="11" s="1"/>
  <c r="L876" i="11" a="1"/>
  <c r="L876" i="11" s="1"/>
  <c r="AB876" i="11" a="1"/>
  <c r="AB876" i="11" s="1"/>
  <c r="S876" i="11" a="1"/>
  <c r="S876" i="11" s="1"/>
  <c r="O876" i="11" a="1"/>
  <c r="O876" i="11" s="1"/>
  <c r="Q876" i="11" a="1"/>
  <c r="Q876" i="11" s="1"/>
  <c r="AA223" i="11" a="1"/>
  <c r="AA223" i="11" s="1"/>
  <c r="AA224" i="11" s="1" a="1"/>
  <c r="AA224" i="11" s="1"/>
  <c r="W222" i="11" a="1"/>
  <c r="W222" i="11" s="1"/>
  <c r="X222" i="11" s="1"/>
  <c r="K222" i="11" a="1"/>
  <c r="K222" i="11" s="1"/>
  <c r="I222" i="11" a="1"/>
  <c r="I222" i="11" s="1"/>
  <c r="V222" i="11" s="1"/>
  <c r="J222" i="11" a="1"/>
  <c r="J222" i="11" s="1"/>
  <c r="M222" i="11" a="1"/>
  <c r="M222" i="11" s="1"/>
  <c r="D222" i="11" a="1"/>
  <c r="D222" i="11" s="1"/>
  <c r="E222" i="11" a="1"/>
  <c r="E222" i="11" s="1"/>
  <c r="R222" i="11" a="1"/>
  <c r="R222" i="11" s="1"/>
  <c r="L222" i="11" a="1"/>
  <c r="L222" i="11" s="1"/>
  <c r="O222" i="11" a="1"/>
  <c r="O222" i="11" s="1"/>
  <c r="P222" i="11" a="1"/>
  <c r="P222" i="11" s="1"/>
  <c r="S222" i="11" a="1"/>
  <c r="S222" i="11" s="1"/>
  <c r="N222" i="11" a="1"/>
  <c r="N222" i="11" s="1"/>
  <c r="AB222" i="11" a="1"/>
  <c r="AB222" i="11" s="1"/>
  <c r="Q222" i="11" a="1"/>
  <c r="Q222" i="11" s="1"/>
  <c r="W602" i="11" a="1"/>
  <c r="W602" i="11" s="1"/>
  <c r="X602" i="11" s="1"/>
  <c r="K602" i="11" a="1"/>
  <c r="K602" i="11" s="1"/>
  <c r="I602" i="11" a="1"/>
  <c r="I602" i="11" s="1"/>
  <c r="V602" i="11" s="1"/>
  <c r="J602" i="11" a="1"/>
  <c r="J602" i="11" s="1"/>
  <c r="M602" i="11" a="1"/>
  <c r="M602" i="11" s="1"/>
  <c r="D602" i="11" a="1"/>
  <c r="D602" i="11" s="1"/>
  <c r="E602" i="11" a="1"/>
  <c r="E602" i="11" s="1"/>
  <c r="R602" i="11" a="1"/>
  <c r="R602" i="11" s="1"/>
  <c r="P602" i="11" a="1"/>
  <c r="P602" i="11" s="1"/>
  <c r="L602" i="11" a="1"/>
  <c r="L602" i="11" s="1"/>
  <c r="O602" i="11" a="1"/>
  <c r="O602" i="11" s="1"/>
  <c r="S602" i="11" a="1"/>
  <c r="S602" i="11" s="1"/>
  <c r="N602" i="11" a="1"/>
  <c r="N602" i="11" s="1"/>
  <c r="Q602" i="11" a="1"/>
  <c r="Q602" i="11" s="1"/>
  <c r="AB602" i="11" a="1"/>
  <c r="AB602" i="11" s="1"/>
  <c r="W744" i="11" a="1"/>
  <c r="W744" i="11" s="1"/>
  <c r="X744" i="11" s="1"/>
  <c r="K744" i="11" a="1"/>
  <c r="K744" i="11" s="1"/>
  <c r="I744" i="11" a="1"/>
  <c r="I744" i="11" s="1"/>
  <c r="V744" i="11" s="1"/>
  <c r="J744" i="11" a="1"/>
  <c r="J744" i="11" s="1"/>
  <c r="M744" i="11" a="1"/>
  <c r="M744" i="11" s="1"/>
  <c r="D744" i="11" a="1"/>
  <c r="D744" i="11" s="1"/>
  <c r="E744" i="11" a="1"/>
  <c r="E744" i="11" s="1"/>
  <c r="R744" i="11" a="1"/>
  <c r="R744" i="11" s="1"/>
  <c r="AB744" i="11" a="1"/>
  <c r="AB744" i="11" s="1"/>
  <c r="L744" i="11" a="1"/>
  <c r="L744" i="11" s="1"/>
  <c r="S744" i="11" a="1"/>
  <c r="S744" i="11" s="1"/>
  <c r="P744" i="11" a="1"/>
  <c r="P744" i="11" s="1"/>
  <c r="N744" i="11" a="1"/>
  <c r="N744" i="11" s="1"/>
  <c r="O744" i="11" a="1"/>
  <c r="O744" i="11" s="1"/>
  <c r="Q744" i="11" a="1"/>
  <c r="Q744" i="11" s="1"/>
  <c r="W616" i="11" a="1"/>
  <c r="W616" i="11" s="1"/>
  <c r="X616" i="11" s="1"/>
  <c r="K616" i="11" a="1"/>
  <c r="K616" i="11" s="1"/>
  <c r="I616" i="11" a="1"/>
  <c r="I616" i="11" s="1"/>
  <c r="V616" i="11" s="1"/>
  <c r="J616" i="11" a="1"/>
  <c r="J616" i="11" s="1"/>
  <c r="M616" i="11" a="1"/>
  <c r="M616" i="11" s="1"/>
  <c r="D616" i="11" a="1"/>
  <c r="D616" i="11" s="1"/>
  <c r="E616" i="11" a="1"/>
  <c r="E616" i="11" s="1"/>
  <c r="R616" i="11" a="1"/>
  <c r="R616" i="11" s="1"/>
  <c r="N616" i="11" a="1"/>
  <c r="N616" i="11" s="1"/>
  <c r="AB616" i="11" a="1"/>
  <c r="AB616" i="11" s="1"/>
  <c r="P616" i="11" a="1"/>
  <c r="P616" i="11" s="1"/>
  <c r="Q616" i="11" a="1"/>
  <c r="Q616" i="11" s="1"/>
  <c r="O616" i="11" a="1"/>
  <c r="O616" i="11" s="1"/>
  <c r="L616" i="11" a="1"/>
  <c r="L616" i="11" s="1"/>
  <c r="S616" i="11" a="1"/>
  <c r="S616" i="11" s="1"/>
  <c r="W296" i="11" a="1"/>
  <c r="W296" i="11" s="1"/>
  <c r="X296" i="11" s="1"/>
  <c r="AA297" i="11" a="1"/>
  <c r="AA297" i="11" s="1"/>
  <c r="AA298" i="11" s="1" a="1"/>
  <c r="AA298" i="11" s="1"/>
  <c r="K296" i="11" a="1"/>
  <c r="K296" i="11" s="1"/>
  <c r="I296" i="11" a="1"/>
  <c r="I296" i="11" s="1"/>
  <c r="V296" i="11" s="1"/>
  <c r="J296" i="11" a="1"/>
  <c r="J296" i="11" s="1"/>
  <c r="M296" i="11" a="1"/>
  <c r="M296" i="11" s="1"/>
  <c r="D296" i="11" a="1"/>
  <c r="D296" i="11" s="1"/>
  <c r="E296" i="11" a="1"/>
  <c r="E296" i="11" s="1"/>
  <c r="R296" i="11" a="1"/>
  <c r="R296" i="11" s="1"/>
  <c r="L296" i="11" a="1"/>
  <c r="L296" i="11" s="1"/>
  <c r="P296" i="11" a="1"/>
  <c r="P296" i="11" s="1"/>
  <c r="AB296" i="11" a="1"/>
  <c r="AB296" i="11" s="1"/>
  <c r="Q296" i="11" a="1"/>
  <c r="Q296" i="11" s="1"/>
  <c r="O296" i="11" a="1"/>
  <c r="O296" i="11" s="1"/>
  <c r="N296" i="11" a="1"/>
  <c r="N296" i="11" s="1"/>
  <c r="S296" i="11" a="1"/>
  <c r="S296" i="11" s="1"/>
  <c r="W376" i="11" a="1"/>
  <c r="W376" i="11" s="1"/>
  <c r="X376" i="11" s="1"/>
  <c r="AA377" i="11" a="1"/>
  <c r="AA377" i="11" s="1"/>
  <c r="K376" i="11" a="1"/>
  <c r="K376" i="11" s="1"/>
  <c r="I376" i="11" a="1"/>
  <c r="I376" i="11" s="1"/>
  <c r="V376" i="11" s="1"/>
  <c r="J376" i="11" a="1"/>
  <c r="J376" i="11" s="1"/>
  <c r="M376" i="11" a="1"/>
  <c r="M376" i="11" s="1"/>
  <c r="D376" i="11" a="1"/>
  <c r="D376" i="11" s="1"/>
  <c r="E376" i="11" a="1"/>
  <c r="E376" i="11" s="1"/>
  <c r="R376" i="11" a="1"/>
  <c r="R376" i="11" s="1"/>
  <c r="N376" i="11" a="1"/>
  <c r="N376" i="11" s="1"/>
  <c r="Q376" i="11" a="1"/>
  <c r="Q376" i="11" s="1"/>
  <c r="S376" i="11" a="1"/>
  <c r="S376" i="11" s="1"/>
  <c r="P376" i="11" a="1"/>
  <c r="P376" i="11" s="1"/>
  <c r="L376" i="11" a="1"/>
  <c r="L376" i="11" s="1"/>
  <c r="AB376" i="11" a="1"/>
  <c r="AB376" i="11" s="1"/>
  <c r="O376" i="11" a="1"/>
  <c r="O376" i="11" s="1"/>
  <c r="W524" i="11" a="1"/>
  <c r="W524" i="11" s="1"/>
  <c r="X524" i="11" s="1"/>
  <c r="K524" i="11" a="1"/>
  <c r="K524" i="11" s="1"/>
  <c r="I524" i="11" a="1"/>
  <c r="I524" i="11" s="1"/>
  <c r="V524" i="11" s="1"/>
  <c r="J524" i="11" a="1"/>
  <c r="J524" i="11" s="1"/>
  <c r="M524" i="11" a="1"/>
  <c r="M524" i="11" s="1"/>
  <c r="D524" i="11" a="1"/>
  <c r="D524" i="11" s="1"/>
  <c r="E524" i="11" a="1"/>
  <c r="E524" i="11" s="1"/>
  <c r="R524" i="11" a="1"/>
  <c r="R524" i="11" s="1"/>
  <c r="Q524" i="11" a="1"/>
  <c r="Q524" i="11" s="1"/>
  <c r="N524" i="11" a="1"/>
  <c r="N524" i="11" s="1"/>
  <c r="S524" i="11" a="1"/>
  <c r="S524" i="11" s="1"/>
  <c r="O524" i="11" a="1"/>
  <c r="O524" i="11" s="1"/>
  <c r="L524" i="11" a="1"/>
  <c r="L524" i="11" s="1"/>
  <c r="P524" i="11" a="1"/>
  <c r="P524" i="11" s="1"/>
  <c r="AB524" i="11" a="1"/>
  <c r="AB524" i="11" s="1"/>
  <c r="W922" i="11" a="1"/>
  <c r="W922" i="11" s="1"/>
  <c r="X922" i="11" s="1"/>
  <c r="I922" i="11" a="1"/>
  <c r="I922" i="11" s="1"/>
  <c r="V922" i="11" s="1"/>
  <c r="K922" i="11" a="1"/>
  <c r="K922" i="11" s="1"/>
  <c r="J922" i="11" a="1"/>
  <c r="J922" i="11" s="1"/>
  <c r="M922" i="11" a="1"/>
  <c r="M922" i="11" s="1"/>
  <c r="D922" i="11" a="1"/>
  <c r="D922" i="11" s="1"/>
  <c r="E922" i="11" a="1"/>
  <c r="E922" i="11" s="1"/>
  <c r="R922" i="11" a="1"/>
  <c r="R922" i="11" s="1"/>
  <c r="O922" i="11" a="1"/>
  <c r="O922" i="11" s="1"/>
  <c r="S922" i="11" a="1"/>
  <c r="S922" i="11" s="1"/>
  <c r="AB922" i="11" a="1"/>
  <c r="AB922" i="11" s="1"/>
  <c r="P922" i="11" a="1"/>
  <c r="P922" i="11" s="1"/>
  <c r="Q922" i="11" a="1"/>
  <c r="Q922" i="11" s="1"/>
  <c r="N922" i="11" a="1"/>
  <c r="N922" i="11" s="1"/>
  <c r="L922" i="11" a="1"/>
  <c r="L922" i="11" s="1"/>
  <c r="W978" i="11" a="1"/>
  <c r="W978" i="11" s="1"/>
  <c r="X978" i="11" s="1"/>
  <c r="I978" i="11" a="1"/>
  <c r="I978" i="11" s="1"/>
  <c r="V978" i="11" s="1"/>
  <c r="K978" i="11" a="1"/>
  <c r="K978" i="11" s="1"/>
  <c r="J978" i="11" a="1"/>
  <c r="J978" i="11" s="1"/>
  <c r="M978" i="11" a="1"/>
  <c r="M978" i="11" s="1"/>
  <c r="D978" i="11" a="1"/>
  <c r="D978" i="11" s="1"/>
  <c r="E978" i="11" a="1"/>
  <c r="E978" i="11" s="1"/>
  <c r="R978" i="11" a="1"/>
  <c r="R978" i="11" s="1"/>
  <c r="O978" i="11" a="1"/>
  <c r="O978" i="11" s="1"/>
  <c r="N978" i="11" a="1"/>
  <c r="N978" i="11" s="1"/>
  <c r="AB978" i="11" a="1"/>
  <c r="AB978" i="11" s="1"/>
  <c r="P978" i="11" a="1"/>
  <c r="P978" i="11" s="1"/>
  <c r="S978" i="11" a="1"/>
  <c r="S978" i="11" s="1"/>
  <c r="Q978" i="11" a="1"/>
  <c r="Q978" i="11" s="1"/>
  <c r="L978" i="11" a="1"/>
  <c r="L978" i="11" s="1"/>
  <c r="W428" i="11" a="1"/>
  <c r="W428" i="11" s="1"/>
  <c r="X428" i="11" s="1"/>
  <c r="K428" i="11" a="1"/>
  <c r="K428" i="11" s="1"/>
  <c r="I428" i="11" a="1"/>
  <c r="I428" i="11" s="1"/>
  <c r="V428" i="11" s="1"/>
  <c r="J428" i="11" a="1"/>
  <c r="J428" i="11" s="1"/>
  <c r="M428" i="11" a="1"/>
  <c r="M428" i="11" s="1"/>
  <c r="D428" i="11" a="1"/>
  <c r="D428" i="11" s="1"/>
  <c r="D62" i="20" s="1"/>
  <c r="E428" i="11" a="1"/>
  <c r="E428" i="11" s="1"/>
  <c r="R428" i="11" a="1"/>
  <c r="R428" i="11" s="1"/>
  <c r="N428" i="11" a="1"/>
  <c r="N428" i="11" s="1"/>
  <c r="L428" i="11" a="1"/>
  <c r="L428" i="11" s="1"/>
  <c r="P428" i="11" a="1"/>
  <c r="P428" i="11" s="1"/>
  <c r="S428" i="11" a="1"/>
  <c r="S428" i="11" s="1"/>
  <c r="AB428" i="11" a="1"/>
  <c r="AB428" i="11" s="1"/>
  <c r="Q428" i="11" a="1"/>
  <c r="Q428" i="11" s="1"/>
  <c r="O428" i="11" a="1"/>
  <c r="O428" i="11" s="1"/>
  <c r="W643" i="11" a="1"/>
  <c r="W643" i="11" s="1"/>
  <c r="X643" i="11" s="1"/>
  <c r="K643" i="11" a="1"/>
  <c r="K643" i="11" s="1"/>
  <c r="I643" i="11" a="1"/>
  <c r="I643" i="11" s="1"/>
  <c r="V643" i="11" s="1"/>
  <c r="J643" i="11" a="1"/>
  <c r="J643" i="11" s="1"/>
  <c r="M643" i="11" a="1"/>
  <c r="M643" i="11" s="1"/>
  <c r="D643" i="11" a="1"/>
  <c r="D643" i="11" s="1"/>
  <c r="E643" i="11" a="1"/>
  <c r="E643" i="11" s="1"/>
  <c r="R643" i="11" a="1"/>
  <c r="R643" i="11" s="1"/>
  <c r="L643" i="11" a="1"/>
  <c r="L643" i="11" s="1"/>
  <c r="S643" i="11" a="1"/>
  <c r="S643" i="11" s="1"/>
  <c r="P643" i="11" a="1"/>
  <c r="P643" i="11" s="1"/>
  <c r="N643" i="11" a="1"/>
  <c r="N643" i="11" s="1"/>
  <c r="AB643" i="11" a="1"/>
  <c r="AB643" i="11" s="1"/>
  <c r="Q643" i="11" a="1"/>
  <c r="Q643" i="11" s="1"/>
  <c r="O643" i="11" a="1"/>
  <c r="O643" i="11" s="1"/>
  <c r="W753" i="11" a="1"/>
  <c r="W753" i="11" s="1"/>
  <c r="X753" i="11" s="1"/>
  <c r="K753" i="11" a="1"/>
  <c r="K753" i="11" s="1"/>
  <c r="I753" i="11" a="1"/>
  <c r="I753" i="11" s="1"/>
  <c r="V753" i="11" s="1"/>
  <c r="J753" i="11" a="1"/>
  <c r="J753" i="11" s="1"/>
  <c r="M753" i="11" a="1"/>
  <c r="M753" i="11" s="1"/>
  <c r="D753" i="11" a="1"/>
  <c r="D753" i="11" s="1"/>
  <c r="E753" i="11" a="1"/>
  <c r="E753" i="11" s="1"/>
  <c r="R753" i="11" a="1"/>
  <c r="R753" i="11" s="1"/>
  <c r="O753" i="11" a="1"/>
  <c r="O753" i="11" s="1"/>
  <c r="L753" i="11" a="1"/>
  <c r="L753" i="11" s="1"/>
  <c r="S753" i="11" a="1"/>
  <c r="S753" i="11" s="1"/>
  <c r="P753" i="11" a="1"/>
  <c r="P753" i="11" s="1"/>
  <c r="AB753" i="11" a="1"/>
  <c r="AB753" i="11" s="1"/>
  <c r="Q753" i="11" a="1"/>
  <c r="Q753" i="11" s="1"/>
  <c r="N753" i="11" a="1"/>
  <c r="N753" i="11" s="1"/>
  <c r="W482" i="11" a="1"/>
  <c r="W482" i="11" s="1"/>
  <c r="X482" i="11" s="1"/>
  <c r="AA483" i="11" a="1"/>
  <c r="AA483" i="11" s="1"/>
  <c r="K482" i="11" a="1"/>
  <c r="K482" i="11" s="1"/>
  <c r="I482" i="11" a="1"/>
  <c r="I482" i="11" s="1"/>
  <c r="V482" i="11" s="1"/>
  <c r="J482" i="11" a="1"/>
  <c r="J482" i="11" s="1"/>
  <c r="M482" i="11" a="1"/>
  <c r="M482" i="11" s="1"/>
  <c r="D482" i="11" a="1"/>
  <c r="D482" i="11" s="1"/>
  <c r="E482" i="11" a="1"/>
  <c r="E482" i="11" s="1"/>
  <c r="R482" i="11" a="1"/>
  <c r="R482" i="11" s="1"/>
  <c r="P482" i="11" a="1"/>
  <c r="P482" i="11" s="1"/>
  <c r="S482" i="11" a="1"/>
  <c r="S482" i="11" s="1"/>
  <c r="L482" i="11" a="1"/>
  <c r="L482" i="11" s="1"/>
  <c r="Q482" i="11" a="1"/>
  <c r="Q482" i="11" s="1"/>
  <c r="AB482" i="11" a="1"/>
  <c r="AB482" i="11" s="1"/>
  <c r="N482" i="11" a="1"/>
  <c r="N482" i="11" s="1"/>
  <c r="O482" i="11" a="1"/>
  <c r="O482" i="11" s="1"/>
  <c r="AA473" i="11" a="1"/>
  <c r="AA473" i="11" s="1"/>
  <c r="W472" i="11" a="1"/>
  <c r="W472" i="11" s="1"/>
  <c r="X472" i="11" s="1"/>
  <c r="K472" i="11" a="1"/>
  <c r="K472" i="11" s="1"/>
  <c r="I472" i="11" a="1"/>
  <c r="I472" i="11" s="1"/>
  <c r="V472" i="11" s="1"/>
  <c r="J472" i="11" a="1"/>
  <c r="J472" i="11" s="1"/>
  <c r="M472" i="11" a="1"/>
  <c r="M472" i="11" s="1"/>
  <c r="D472" i="11" a="1"/>
  <c r="D472" i="11" s="1"/>
  <c r="E472" i="11" a="1"/>
  <c r="E472" i="11" s="1"/>
  <c r="R472" i="11" a="1"/>
  <c r="R472" i="11" s="1"/>
  <c r="S472" i="11" a="1"/>
  <c r="S472" i="11" s="1"/>
  <c r="L472" i="11" a="1"/>
  <c r="L472" i="11" s="1"/>
  <c r="P472" i="11" a="1"/>
  <c r="P472" i="11" s="1"/>
  <c r="Q472" i="11" a="1"/>
  <c r="Q472" i="11" s="1"/>
  <c r="N472" i="11" a="1"/>
  <c r="N472" i="11" s="1"/>
  <c r="O472" i="11" a="1"/>
  <c r="O472" i="11" s="1"/>
  <c r="AB472" i="11" a="1"/>
  <c r="AB472" i="11" s="1"/>
  <c r="W746" i="11" a="1"/>
  <c r="W746" i="11" s="1"/>
  <c r="X746" i="11" s="1"/>
  <c r="K746" i="11" a="1"/>
  <c r="K746" i="11" s="1"/>
  <c r="I746" i="11" a="1"/>
  <c r="I746" i="11" s="1"/>
  <c r="V746" i="11" s="1"/>
  <c r="J746" i="11" a="1"/>
  <c r="J746" i="11" s="1"/>
  <c r="M746" i="11" a="1"/>
  <c r="M746" i="11" s="1"/>
  <c r="D746" i="11" a="1"/>
  <c r="D746" i="11" s="1"/>
  <c r="E746" i="11" a="1"/>
  <c r="E746" i="11" s="1"/>
  <c r="R746" i="11" a="1"/>
  <c r="R746" i="11" s="1"/>
  <c r="O746" i="11" a="1"/>
  <c r="O746" i="11" s="1"/>
  <c r="Q746" i="11" a="1"/>
  <c r="Q746" i="11" s="1"/>
  <c r="P746" i="11" a="1"/>
  <c r="P746" i="11" s="1"/>
  <c r="L746" i="11" a="1"/>
  <c r="L746" i="11" s="1"/>
  <c r="AB746" i="11" a="1"/>
  <c r="AB746" i="11" s="1"/>
  <c r="N746" i="11" a="1"/>
  <c r="N746" i="11" s="1"/>
  <c r="S746" i="11" a="1"/>
  <c r="S746" i="11" s="1"/>
  <c r="AB349" i="11" a="1"/>
  <c r="AB349" i="11" s="1"/>
  <c r="W349" i="11" a="1"/>
  <c r="W349" i="11" s="1"/>
  <c r="X349" i="11" s="1"/>
  <c r="K349" i="11" a="1"/>
  <c r="K349" i="11" s="1"/>
  <c r="I349" i="11" a="1"/>
  <c r="I349" i="11" s="1"/>
  <c r="V349" i="11" s="1"/>
  <c r="J349" i="11" a="1"/>
  <c r="J349" i="11" s="1"/>
  <c r="M349" i="11" a="1"/>
  <c r="M349" i="11" s="1"/>
  <c r="D349" i="11" a="1"/>
  <c r="D349" i="11" s="1"/>
  <c r="E349" i="11" a="1"/>
  <c r="E349" i="11" s="1"/>
  <c r="R349" i="11" a="1"/>
  <c r="R349" i="11" s="1"/>
  <c r="Q349" i="11" a="1"/>
  <c r="Q349" i="11" s="1"/>
  <c r="P349" i="11" a="1"/>
  <c r="P349" i="11" s="1"/>
  <c r="S349" i="11" a="1"/>
  <c r="S349" i="11" s="1"/>
  <c r="L349" i="11" a="1"/>
  <c r="L349" i="11" s="1"/>
  <c r="O349" i="11" a="1"/>
  <c r="O349" i="11" s="1"/>
  <c r="N349" i="11" a="1"/>
  <c r="N349" i="11" s="1"/>
  <c r="AA179" i="11" a="1"/>
  <c r="AA179" i="11" s="1"/>
  <c r="AA180" i="11" s="1" a="1"/>
  <c r="AA180" i="11" s="1"/>
  <c r="W178" i="11" a="1"/>
  <c r="W178" i="11" s="1"/>
  <c r="X178" i="11" s="1"/>
  <c r="K178" i="11" a="1"/>
  <c r="K178" i="11" s="1"/>
  <c r="I178" i="11" a="1"/>
  <c r="I178" i="11" s="1"/>
  <c r="V178" i="11" s="1"/>
  <c r="J178" i="11" a="1"/>
  <c r="J178" i="11" s="1"/>
  <c r="M178" i="11" a="1"/>
  <c r="M178" i="11" s="1"/>
  <c r="D178" i="11" a="1"/>
  <c r="D178" i="11" s="1"/>
  <c r="E178" i="11" a="1"/>
  <c r="E178" i="11" s="1"/>
  <c r="R178" i="11" a="1"/>
  <c r="R178" i="11" s="1"/>
  <c r="O178" i="11" a="1"/>
  <c r="O178" i="11" s="1"/>
  <c r="L178" i="11" a="1"/>
  <c r="L178" i="11" s="1"/>
  <c r="S178" i="11" a="1"/>
  <c r="S178" i="11" s="1"/>
  <c r="Q178" i="11" a="1"/>
  <c r="Q178" i="11" s="1"/>
  <c r="P178" i="11" a="1"/>
  <c r="P178" i="11" s="1"/>
  <c r="AB178" i="11" a="1"/>
  <c r="AB178" i="11" s="1"/>
  <c r="N178" i="11" a="1"/>
  <c r="N178" i="11" s="1"/>
  <c r="W984" i="11" a="1"/>
  <c r="W984" i="11" s="1"/>
  <c r="X984" i="11" s="1"/>
  <c r="K984" i="11" a="1"/>
  <c r="K984" i="11" s="1"/>
  <c r="I984" i="11" a="1"/>
  <c r="I984" i="11" s="1"/>
  <c r="V984" i="11" s="1"/>
  <c r="J984" i="11" a="1"/>
  <c r="J984" i="11" s="1"/>
  <c r="M984" i="11" a="1"/>
  <c r="M984" i="11" s="1"/>
  <c r="D984" i="11" a="1"/>
  <c r="D984" i="11" s="1"/>
  <c r="E984" i="11" a="1"/>
  <c r="E984" i="11" s="1"/>
  <c r="R984" i="11" a="1"/>
  <c r="R984" i="11" s="1"/>
  <c r="Q984" i="11" a="1"/>
  <c r="Q984" i="11" s="1"/>
  <c r="S984" i="11" a="1"/>
  <c r="S984" i="11" s="1"/>
  <c r="N984" i="11" a="1"/>
  <c r="N984" i="11" s="1"/>
  <c r="AB984" i="11" a="1"/>
  <c r="AB984" i="11" s="1"/>
  <c r="P984" i="11" a="1"/>
  <c r="P984" i="11" s="1"/>
  <c r="L984" i="11" a="1"/>
  <c r="L984" i="11" s="1"/>
  <c r="O984" i="11" a="1"/>
  <c r="O984" i="11" s="1"/>
  <c r="W627" i="11" a="1"/>
  <c r="W627" i="11" s="1"/>
  <c r="X627" i="11" s="1"/>
  <c r="K627" i="11" a="1"/>
  <c r="K627" i="11" s="1"/>
  <c r="I627" i="11" a="1"/>
  <c r="I627" i="11" s="1"/>
  <c r="V627" i="11" s="1"/>
  <c r="J627" i="11" a="1"/>
  <c r="J627" i="11" s="1"/>
  <c r="M627" i="11" a="1"/>
  <c r="M627" i="11" s="1"/>
  <c r="D627" i="11" a="1"/>
  <c r="D627" i="11" s="1"/>
  <c r="E627" i="11" a="1"/>
  <c r="E627" i="11" s="1"/>
  <c r="R627" i="11" a="1"/>
  <c r="R627" i="11" s="1"/>
  <c r="O627" i="11" a="1"/>
  <c r="O627" i="11" s="1"/>
  <c r="N627" i="11" a="1"/>
  <c r="N627" i="11" s="1"/>
  <c r="Q627" i="11" a="1"/>
  <c r="Q627" i="11" s="1"/>
  <c r="S627" i="11" a="1"/>
  <c r="S627" i="11" s="1"/>
  <c r="AB627" i="11" a="1"/>
  <c r="AB627" i="11" s="1"/>
  <c r="P627" i="11" a="1"/>
  <c r="P627" i="11" s="1"/>
  <c r="L627" i="11" a="1"/>
  <c r="L627" i="11" s="1"/>
  <c r="AA17" i="11" a="1"/>
  <c r="AA17" i="11" s="1"/>
  <c r="AA18" i="11" s="1" a="1"/>
  <c r="AA18" i="11" s="1"/>
  <c r="W16" i="11" a="1"/>
  <c r="W16" i="11" s="1"/>
  <c r="X16" i="11" s="1"/>
  <c r="K16" i="11" a="1"/>
  <c r="K16" i="11" s="1"/>
  <c r="I16" i="11" a="1"/>
  <c r="I16" i="11" s="1"/>
  <c r="V16" i="11" s="1"/>
  <c r="J16" i="11" a="1"/>
  <c r="J16" i="11" s="1"/>
  <c r="M16" i="11" a="1"/>
  <c r="M16" i="11" s="1"/>
  <c r="D16" i="11" a="1"/>
  <c r="D16" i="11" s="1"/>
  <c r="E16" i="11" a="1"/>
  <c r="E16" i="11" s="1"/>
  <c r="R16" i="11" a="1"/>
  <c r="R16" i="11" s="1"/>
  <c r="Q16" i="11" a="1"/>
  <c r="Q16" i="11" s="1"/>
  <c r="S16" i="11" a="1"/>
  <c r="S16" i="11" s="1"/>
  <c r="O16" i="11" a="1"/>
  <c r="O16" i="11" s="1"/>
  <c r="P16" i="11" a="1"/>
  <c r="P16" i="11" s="1"/>
  <c r="N16" i="11" a="1"/>
  <c r="N16" i="11" s="1"/>
  <c r="AB16" i="11" a="1"/>
  <c r="AB16" i="11" s="1"/>
  <c r="L16" i="11" a="1"/>
  <c r="L16" i="11" s="1"/>
  <c r="AA35" i="11" a="1"/>
  <c r="AA35" i="11" s="1"/>
  <c r="AA36" i="11" s="1" a="1"/>
  <c r="AA36" i="11" s="1"/>
  <c r="W34" i="11" a="1"/>
  <c r="W34" i="11" s="1"/>
  <c r="X34" i="11" s="1"/>
  <c r="K34" i="11" a="1"/>
  <c r="K34" i="11" s="1"/>
  <c r="I34" i="11" a="1"/>
  <c r="I34" i="11" s="1"/>
  <c r="V34" i="11" s="1"/>
  <c r="J34" i="11" a="1"/>
  <c r="J34" i="11" s="1"/>
  <c r="M34" i="11" a="1"/>
  <c r="M34" i="11" s="1"/>
  <c r="D34" i="11" a="1"/>
  <c r="D34" i="11" s="1"/>
  <c r="E34" i="11" a="1"/>
  <c r="E34" i="11" s="1"/>
  <c r="R34" i="11" a="1"/>
  <c r="R34" i="11" s="1"/>
  <c r="N34" i="11" a="1"/>
  <c r="N34" i="11" s="1"/>
  <c r="P34" i="11" a="1"/>
  <c r="P34" i="11" s="1"/>
  <c r="L34" i="11" a="1"/>
  <c r="L34" i="11" s="1"/>
  <c r="O34" i="11" a="1"/>
  <c r="O34" i="11" s="1"/>
  <c r="Q34" i="11" a="1"/>
  <c r="Q34" i="11" s="1"/>
  <c r="S34" i="11" a="1"/>
  <c r="S34" i="11" s="1"/>
  <c r="AB34" i="11" a="1"/>
  <c r="AB34" i="11" s="1"/>
  <c r="K14" i="11" a="1"/>
  <c r="K14" i="11" s="1"/>
  <c r="AA15" i="11" a="1"/>
  <c r="AA15" i="11" s="1"/>
  <c r="AA16" i="11" s="1" a="1"/>
  <c r="AA16" i="11" s="1"/>
  <c r="W14" i="11" a="1"/>
  <c r="W14" i="11" s="1"/>
  <c r="X14" i="11" s="1"/>
  <c r="I14" i="11" a="1"/>
  <c r="I14" i="11" s="1"/>
  <c r="V14" i="11" s="1"/>
  <c r="M14" i="11" a="1"/>
  <c r="M14" i="11" s="1"/>
  <c r="J14" i="11" a="1"/>
  <c r="J14" i="11" s="1"/>
  <c r="D14" i="11" a="1"/>
  <c r="D14" i="11" s="1"/>
  <c r="E14" i="11" a="1"/>
  <c r="E14" i="11" s="1"/>
  <c r="R14" i="11" a="1"/>
  <c r="R14" i="11" s="1"/>
  <c r="N14" i="11" a="1"/>
  <c r="N14" i="11" s="1"/>
  <c r="S14" i="11" a="1"/>
  <c r="S14" i="11" s="1"/>
  <c r="O14" i="11" a="1"/>
  <c r="O14" i="11" s="1"/>
  <c r="L14" i="11" a="1"/>
  <c r="L14" i="11" s="1"/>
  <c r="AB14" i="11" a="1"/>
  <c r="AB14" i="11" s="1"/>
  <c r="P14" i="11" a="1"/>
  <c r="P14" i="11" s="1"/>
  <c r="Q14" i="11" a="1"/>
  <c r="Q14" i="11" s="1"/>
  <c r="W338" i="11" a="1"/>
  <c r="W338" i="11" s="1"/>
  <c r="X338" i="11" s="1"/>
  <c r="K338" i="11" a="1"/>
  <c r="K338" i="11" s="1"/>
  <c r="I338" i="11" a="1"/>
  <c r="I338" i="11" s="1"/>
  <c r="V338" i="11" s="1"/>
  <c r="J338" i="11" a="1"/>
  <c r="J338" i="11" s="1"/>
  <c r="M338" i="11" a="1"/>
  <c r="M338" i="11" s="1"/>
  <c r="D338" i="11" a="1"/>
  <c r="D338" i="11" s="1"/>
  <c r="E338" i="11" a="1"/>
  <c r="E338" i="11" s="1"/>
  <c r="R338" i="11" a="1"/>
  <c r="R338" i="11" s="1"/>
  <c r="N338" i="11" a="1"/>
  <c r="N338" i="11" s="1"/>
  <c r="S338" i="11" a="1"/>
  <c r="S338" i="11" s="1"/>
  <c r="AB338" i="11" a="1"/>
  <c r="AB338" i="11" s="1"/>
  <c r="L338" i="11" a="1"/>
  <c r="L338" i="11" s="1"/>
  <c r="O338" i="11" a="1"/>
  <c r="O338" i="11" s="1"/>
  <c r="Q338" i="11" a="1"/>
  <c r="Q338" i="11" s="1"/>
  <c r="P338" i="11" a="1"/>
  <c r="P338" i="11" s="1"/>
  <c r="W275" i="11" a="1"/>
  <c r="W275" i="11" s="1"/>
  <c r="X275" i="11" s="1"/>
  <c r="AB275" i="11" a="1"/>
  <c r="AB275" i="11" s="1"/>
  <c r="K275" i="11" a="1"/>
  <c r="K275" i="11" s="1"/>
  <c r="I275" i="11" a="1"/>
  <c r="I275" i="11" s="1"/>
  <c r="V275" i="11" s="1"/>
  <c r="J275" i="11" a="1"/>
  <c r="J275" i="11" s="1"/>
  <c r="M275" i="11" a="1"/>
  <c r="M275" i="11" s="1"/>
  <c r="D275" i="11" a="1"/>
  <c r="D275" i="11" s="1"/>
  <c r="E275" i="11" a="1"/>
  <c r="E275" i="11" s="1"/>
  <c r="R275" i="11" a="1"/>
  <c r="R275" i="11" s="1"/>
  <c r="Q275" i="11" a="1"/>
  <c r="Q275" i="11" s="1"/>
  <c r="O275" i="11" a="1"/>
  <c r="O275" i="11" s="1"/>
  <c r="N275" i="11" a="1"/>
  <c r="N275" i="11" s="1"/>
  <c r="S275" i="11" a="1"/>
  <c r="S275" i="11" s="1"/>
  <c r="L275" i="11" a="1"/>
  <c r="L275" i="11" s="1"/>
  <c r="P275" i="11" a="1"/>
  <c r="P275" i="11" s="1"/>
  <c r="AB139" i="11" a="1"/>
  <c r="AB139" i="11" s="1"/>
  <c r="W139" i="11" a="1"/>
  <c r="W139" i="11" s="1"/>
  <c r="X139" i="11" s="1"/>
  <c r="K139" i="11" a="1"/>
  <c r="K139" i="11" s="1"/>
  <c r="I139" i="11" a="1"/>
  <c r="I139" i="11" s="1"/>
  <c r="V139" i="11" s="1"/>
  <c r="J139" i="11" a="1"/>
  <c r="J139" i="11" s="1"/>
  <c r="M139" i="11" a="1"/>
  <c r="M139" i="11" s="1"/>
  <c r="D139" i="11" a="1"/>
  <c r="D139" i="11" s="1"/>
  <c r="E139" i="11" a="1"/>
  <c r="E139" i="11" s="1"/>
  <c r="R139" i="11" a="1"/>
  <c r="R139" i="11" s="1"/>
  <c r="P139" i="11" a="1"/>
  <c r="P139" i="11" s="1"/>
  <c r="Q139" i="11" a="1"/>
  <c r="Q139" i="11" s="1"/>
  <c r="O139" i="11" a="1"/>
  <c r="O139" i="11" s="1"/>
  <c r="S139" i="11" a="1"/>
  <c r="S139" i="11" s="1"/>
  <c r="N139" i="11" a="1"/>
  <c r="N139" i="11" s="1"/>
  <c r="L139" i="11" a="1"/>
  <c r="L139" i="11" s="1"/>
  <c r="AB217" i="11" a="1"/>
  <c r="AB217" i="11" s="1"/>
  <c r="W217" i="11" a="1"/>
  <c r="W217" i="11" s="1"/>
  <c r="X217" i="11" s="1"/>
  <c r="K217" i="11" a="1"/>
  <c r="K217" i="11" s="1"/>
  <c r="I217" i="11" a="1"/>
  <c r="I217" i="11" s="1"/>
  <c r="V217" i="11" s="1"/>
  <c r="M217" i="11" a="1"/>
  <c r="M217" i="11" s="1"/>
  <c r="J217" i="11" a="1"/>
  <c r="J217" i="11" s="1"/>
  <c r="D217" i="11" a="1"/>
  <c r="D217" i="11" s="1"/>
  <c r="E217" i="11" a="1"/>
  <c r="E217" i="11" s="1"/>
  <c r="R217" i="11" a="1"/>
  <c r="R217" i="11" s="1"/>
  <c r="Q217" i="11" a="1"/>
  <c r="Q217" i="11" s="1"/>
  <c r="S217" i="11" a="1"/>
  <c r="S217" i="11" s="1"/>
  <c r="L217" i="11" a="1"/>
  <c r="L217" i="11" s="1"/>
  <c r="O217" i="11" a="1"/>
  <c r="O217" i="11" s="1"/>
  <c r="P217" i="11" a="1"/>
  <c r="P217" i="11" s="1"/>
  <c r="N217" i="11" a="1"/>
  <c r="N217" i="11" s="1"/>
  <c r="W782" i="11" a="1"/>
  <c r="W782" i="11" s="1"/>
  <c r="X782" i="11" s="1"/>
  <c r="K782" i="11" a="1"/>
  <c r="K782" i="11" s="1"/>
  <c r="I782" i="11" a="1"/>
  <c r="I782" i="11" s="1"/>
  <c r="V782" i="11" s="1"/>
  <c r="J782" i="11" a="1"/>
  <c r="J782" i="11" s="1"/>
  <c r="M782" i="11" a="1"/>
  <c r="M782" i="11" s="1"/>
  <c r="D782" i="11" a="1"/>
  <c r="D782" i="11" s="1"/>
  <c r="E782" i="11" a="1"/>
  <c r="E782" i="11" s="1"/>
  <c r="R782" i="11" a="1"/>
  <c r="R782" i="11" s="1"/>
  <c r="L782" i="11" a="1"/>
  <c r="L782" i="11" s="1"/>
  <c r="AB782" i="11" a="1"/>
  <c r="AB782" i="11" s="1"/>
  <c r="S782" i="11" a="1"/>
  <c r="S782" i="11" s="1"/>
  <c r="N782" i="11" a="1"/>
  <c r="N782" i="11" s="1"/>
  <c r="Q782" i="11" a="1"/>
  <c r="Q782" i="11" s="1"/>
  <c r="O782" i="11" a="1"/>
  <c r="O782" i="11" s="1"/>
  <c r="P782" i="11" a="1"/>
  <c r="P782" i="11" s="1"/>
  <c r="W729" i="11" a="1"/>
  <c r="W729" i="11" s="1"/>
  <c r="X729" i="11" s="1"/>
  <c r="K729" i="11" a="1"/>
  <c r="K729" i="11" s="1"/>
  <c r="I729" i="11" a="1"/>
  <c r="I729" i="11" s="1"/>
  <c r="V729" i="11" s="1"/>
  <c r="J729" i="11" a="1"/>
  <c r="J729" i="11" s="1"/>
  <c r="M729" i="11" a="1"/>
  <c r="M729" i="11" s="1"/>
  <c r="D729" i="11" a="1"/>
  <c r="D729" i="11" s="1"/>
  <c r="E729" i="11" a="1"/>
  <c r="E729" i="11" s="1"/>
  <c r="R729" i="11" a="1"/>
  <c r="R729" i="11" s="1"/>
  <c r="AB729" i="11" a="1"/>
  <c r="AB729" i="11" s="1"/>
  <c r="P729" i="11" a="1"/>
  <c r="P729" i="11" s="1"/>
  <c r="O729" i="11" a="1"/>
  <c r="O729" i="11" s="1"/>
  <c r="L729" i="11" a="1"/>
  <c r="L729" i="11" s="1"/>
  <c r="Q729" i="11" a="1"/>
  <c r="Q729" i="11" s="1"/>
  <c r="S729" i="11" a="1"/>
  <c r="S729" i="11" s="1"/>
  <c r="N729" i="11" a="1"/>
  <c r="N729" i="11" s="1"/>
  <c r="W853" i="11" a="1"/>
  <c r="W853" i="11" s="1"/>
  <c r="X853" i="11" s="1"/>
  <c r="K853" i="11" a="1"/>
  <c r="K853" i="11" s="1"/>
  <c r="I853" i="11" a="1"/>
  <c r="I853" i="11" s="1"/>
  <c r="V853" i="11" s="1"/>
  <c r="J853" i="11" a="1"/>
  <c r="J853" i="11" s="1"/>
  <c r="M853" i="11" a="1"/>
  <c r="M853" i="11" s="1"/>
  <c r="D853" i="11" a="1"/>
  <c r="D853" i="11" s="1"/>
  <c r="E853" i="11" a="1"/>
  <c r="E853" i="11" s="1"/>
  <c r="R853" i="11" a="1"/>
  <c r="R853" i="11" s="1"/>
  <c r="S853" i="11" a="1"/>
  <c r="S853" i="11" s="1"/>
  <c r="N853" i="11" a="1"/>
  <c r="N853" i="11" s="1"/>
  <c r="P853" i="11" a="1"/>
  <c r="P853" i="11" s="1"/>
  <c r="O853" i="11" a="1"/>
  <c r="O853" i="11" s="1"/>
  <c r="Q853" i="11" a="1"/>
  <c r="Q853" i="11" s="1"/>
  <c r="L853" i="11" a="1"/>
  <c r="L853" i="11" s="1"/>
  <c r="AB853" i="11" a="1"/>
  <c r="AB853" i="11" s="1"/>
  <c r="AB436" i="11" a="1"/>
  <c r="AB436" i="11" s="1"/>
  <c r="W436" i="11" a="1"/>
  <c r="W436" i="11" s="1"/>
  <c r="X436" i="11" s="1"/>
  <c r="K436" i="11" a="1"/>
  <c r="K436" i="11" s="1"/>
  <c r="I436" i="11" a="1"/>
  <c r="I436" i="11" s="1"/>
  <c r="V436" i="11" s="1"/>
  <c r="J436" i="11" a="1"/>
  <c r="J436" i="11" s="1"/>
  <c r="M436" i="11" a="1"/>
  <c r="M436" i="11" s="1"/>
  <c r="D436" i="11" a="1"/>
  <c r="D436" i="11" s="1"/>
  <c r="E436" i="11" a="1"/>
  <c r="E436" i="11" s="1"/>
  <c r="R436" i="11" a="1"/>
  <c r="R436" i="11" s="1"/>
  <c r="Q436" i="11" a="1"/>
  <c r="Q436" i="11" s="1"/>
  <c r="O436" i="11" a="1"/>
  <c r="O436" i="11" s="1"/>
  <c r="S436" i="11" a="1"/>
  <c r="S436" i="11" s="1"/>
  <c r="L436" i="11" a="1"/>
  <c r="L436" i="11" s="1"/>
  <c r="N436" i="11" a="1"/>
  <c r="N436" i="11" s="1"/>
  <c r="P436" i="11" a="1"/>
  <c r="P436" i="11" s="1"/>
  <c r="W478" i="11" a="1"/>
  <c r="W478" i="11" s="1"/>
  <c r="X478" i="11" s="1"/>
  <c r="AA479" i="11" a="1"/>
  <c r="AA479" i="11" s="1"/>
  <c r="K478" i="11" a="1"/>
  <c r="K478" i="11" s="1"/>
  <c r="I478" i="11" a="1"/>
  <c r="I478" i="11" s="1"/>
  <c r="V478" i="11" s="1"/>
  <c r="J478" i="11" a="1"/>
  <c r="J478" i="11" s="1"/>
  <c r="M478" i="11" a="1"/>
  <c r="M478" i="11" s="1"/>
  <c r="D478" i="11" a="1"/>
  <c r="D478" i="11" s="1"/>
  <c r="E478" i="11" a="1"/>
  <c r="E478" i="11" s="1"/>
  <c r="R478" i="11" a="1"/>
  <c r="R478" i="11" s="1"/>
  <c r="O478" i="11" a="1"/>
  <c r="O478" i="11" s="1"/>
  <c r="AB478" i="11" a="1"/>
  <c r="AB478" i="11" s="1"/>
  <c r="S478" i="11" a="1"/>
  <c r="S478" i="11" s="1"/>
  <c r="Q478" i="11" a="1"/>
  <c r="Q478" i="11" s="1"/>
  <c r="P478" i="11" a="1"/>
  <c r="P478" i="11" s="1"/>
  <c r="L478" i="11" a="1"/>
  <c r="L478" i="11" s="1"/>
  <c r="N478" i="11" a="1"/>
  <c r="N478" i="11" s="1"/>
  <c r="AB127" i="11" a="1"/>
  <c r="AB127" i="11" s="1"/>
  <c r="W127" i="11" a="1"/>
  <c r="W127" i="11" s="1"/>
  <c r="X127" i="11" s="1"/>
  <c r="K127" i="11" a="1"/>
  <c r="K127" i="11" s="1"/>
  <c r="I127" i="11" a="1"/>
  <c r="I127" i="11" s="1"/>
  <c r="V127" i="11" s="1"/>
  <c r="J127" i="11" a="1"/>
  <c r="J127" i="11" s="1"/>
  <c r="M127" i="11" a="1"/>
  <c r="M127" i="11" s="1"/>
  <c r="D127" i="11" a="1"/>
  <c r="D127" i="11" s="1"/>
  <c r="E127" i="11" a="1"/>
  <c r="E127" i="11" s="1"/>
  <c r="R127" i="11" a="1"/>
  <c r="R127" i="11" s="1"/>
  <c r="O127" i="11" a="1"/>
  <c r="O127" i="11" s="1"/>
  <c r="N127" i="11" a="1"/>
  <c r="N127" i="11" s="1"/>
  <c r="P127" i="11" a="1"/>
  <c r="P127" i="11" s="1"/>
  <c r="L127" i="11" a="1"/>
  <c r="L127" i="11" s="1"/>
  <c r="S127" i="11" a="1"/>
  <c r="S127" i="11" s="1"/>
  <c r="Q127" i="11" a="1"/>
  <c r="Q127" i="11" s="1"/>
  <c r="AA43" i="11" a="1"/>
  <c r="AA43" i="11" s="1"/>
  <c r="AA44" i="11" s="1" a="1"/>
  <c r="AA44" i="11" s="1"/>
  <c r="W42" i="11" a="1"/>
  <c r="W42" i="11" s="1"/>
  <c r="X42" i="11" s="1"/>
  <c r="K42" i="11" a="1"/>
  <c r="K42" i="11" s="1"/>
  <c r="I42" i="11" a="1"/>
  <c r="I42" i="11" s="1"/>
  <c r="V42" i="11" s="1"/>
  <c r="J42" i="11" a="1"/>
  <c r="J42" i="11" s="1"/>
  <c r="M42" i="11" a="1"/>
  <c r="M42" i="11" s="1"/>
  <c r="D42" i="11" a="1"/>
  <c r="D42" i="11" s="1"/>
  <c r="E42" i="11" a="1"/>
  <c r="E42" i="11" s="1"/>
  <c r="R42" i="11" a="1"/>
  <c r="R42" i="11" s="1"/>
  <c r="P42" i="11" a="1"/>
  <c r="P42" i="11" s="1"/>
  <c r="O42" i="11" a="1"/>
  <c r="O42" i="11" s="1"/>
  <c r="AB42" i="11" a="1"/>
  <c r="AB42" i="11" s="1"/>
  <c r="Q42" i="11" a="1"/>
  <c r="Q42" i="11" s="1"/>
  <c r="N42" i="11" a="1"/>
  <c r="N42" i="11" s="1"/>
  <c r="L42" i="11" a="1"/>
  <c r="L42" i="11" s="1"/>
  <c r="S42" i="11" a="1"/>
  <c r="S42" i="11" s="1"/>
  <c r="W760" i="11" a="1"/>
  <c r="W760" i="11" s="1"/>
  <c r="X760" i="11" s="1"/>
  <c r="K760" i="11" a="1"/>
  <c r="K760" i="11" s="1"/>
  <c r="I760" i="11" a="1"/>
  <c r="I760" i="11" s="1"/>
  <c r="V760" i="11" s="1"/>
  <c r="M760" i="11" a="1"/>
  <c r="M760" i="11" s="1"/>
  <c r="J760" i="11" a="1"/>
  <c r="J760" i="11" s="1"/>
  <c r="D760" i="11" a="1"/>
  <c r="D760" i="11" s="1"/>
  <c r="E760" i="11" a="1"/>
  <c r="E760" i="11" s="1"/>
  <c r="R760" i="11" a="1"/>
  <c r="R760" i="11" s="1"/>
  <c r="Q760" i="11" a="1"/>
  <c r="Q760" i="11" s="1"/>
  <c r="L760" i="11" a="1"/>
  <c r="L760" i="11" s="1"/>
  <c r="O760" i="11" a="1"/>
  <c r="O760" i="11" s="1"/>
  <c r="S760" i="11" a="1"/>
  <c r="S760" i="11" s="1"/>
  <c r="N760" i="11" a="1"/>
  <c r="N760" i="11" s="1"/>
  <c r="P760" i="11" a="1"/>
  <c r="P760" i="11" s="1"/>
  <c r="AB760" i="11" a="1"/>
  <c r="AB760" i="11" s="1"/>
  <c r="AA189" i="11" a="1"/>
  <c r="AA189" i="11" s="1"/>
  <c r="W188" i="11" a="1"/>
  <c r="W188" i="11" s="1"/>
  <c r="X188" i="11" s="1"/>
  <c r="K188" i="11" a="1"/>
  <c r="K188" i="11" s="1"/>
  <c r="I188" i="11" a="1"/>
  <c r="I188" i="11" s="1"/>
  <c r="V188" i="11" s="1"/>
  <c r="J188" i="11" a="1"/>
  <c r="J188" i="11" s="1"/>
  <c r="M188" i="11" a="1"/>
  <c r="M188" i="11" s="1"/>
  <c r="D188" i="11" a="1"/>
  <c r="D188" i="11" s="1"/>
  <c r="E188" i="11" a="1"/>
  <c r="E188" i="11" s="1"/>
  <c r="R188" i="11" a="1"/>
  <c r="R188" i="11" s="1"/>
  <c r="P188" i="11" a="1"/>
  <c r="P188" i="11" s="1"/>
  <c r="L188" i="11" a="1"/>
  <c r="L188" i="11" s="1"/>
  <c r="S188" i="11" a="1"/>
  <c r="S188" i="11" s="1"/>
  <c r="Q188" i="11" a="1"/>
  <c r="Q188" i="11" s="1"/>
  <c r="O188" i="11" a="1"/>
  <c r="O188" i="11" s="1"/>
  <c r="AB188" i="11" a="1"/>
  <c r="AB188" i="11" s="1"/>
  <c r="N188" i="11" a="1"/>
  <c r="N188" i="11" s="1"/>
  <c r="W907" i="11" a="1"/>
  <c r="W907" i="11" s="1"/>
  <c r="X907" i="11" s="1"/>
  <c r="K907" i="11" a="1"/>
  <c r="K907" i="11" s="1"/>
  <c r="I907" i="11" a="1"/>
  <c r="I907" i="11" s="1"/>
  <c r="V907" i="11" s="1"/>
  <c r="J907" i="11" a="1"/>
  <c r="J907" i="11" s="1"/>
  <c r="M907" i="11" a="1"/>
  <c r="M907" i="11" s="1"/>
  <c r="D907" i="11" a="1"/>
  <c r="D907" i="11" s="1"/>
  <c r="E907" i="11" a="1"/>
  <c r="E907" i="11" s="1"/>
  <c r="R907" i="11" a="1"/>
  <c r="R907" i="11" s="1"/>
  <c r="AB907" i="11" a="1"/>
  <c r="AB907" i="11" s="1"/>
  <c r="N907" i="11" a="1"/>
  <c r="N907" i="11" s="1"/>
  <c r="Q907" i="11" a="1"/>
  <c r="Q907" i="11" s="1"/>
  <c r="S907" i="11" a="1"/>
  <c r="S907" i="11" s="1"/>
  <c r="L907" i="11" a="1"/>
  <c r="L907" i="11" s="1"/>
  <c r="P907" i="11" a="1"/>
  <c r="P907" i="11" s="1"/>
  <c r="O907" i="11" a="1"/>
  <c r="O907" i="11" s="1"/>
  <c r="W799" i="11" a="1"/>
  <c r="W799" i="11" s="1"/>
  <c r="X799" i="11" s="1"/>
  <c r="K799" i="11" a="1"/>
  <c r="K799" i="11" s="1"/>
  <c r="I799" i="11" a="1"/>
  <c r="I799" i="11" s="1"/>
  <c r="V799" i="11" s="1"/>
  <c r="J799" i="11" a="1"/>
  <c r="J799" i="11" s="1"/>
  <c r="M799" i="11" a="1"/>
  <c r="M799" i="11" s="1"/>
  <c r="D799" i="11" a="1"/>
  <c r="D799" i="11" s="1"/>
  <c r="E799" i="11" a="1"/>
  <c r="E799" i="11" s="1"/>
  <c r="R799" i="11" a="1"/>
  <c r="R799" i="11" s="1"/>
  <c r="L799" i="11" a="1"/>
  <c r="L799" i="11" s="1"/>
  <c r="P799" i="11" a="1"/>
  <c r="P799" i="11" s="1"/>
  <c r="N799" i="11" a="1"/>
  <c r="N799" i="11" s="1"/>
  <c r="AB799" i="11" a="1"/>
  <c r="AB799" i="11" s="1"/>
  <c r="Q799" i="11" a="1"/>
  <c r="Q799" i="11" s="1"/>
  <c r="S799" i="11" a="1"/>
  <c r="S799" i="11" s="1"/>
  <c r="O799" i="11" a="1"/>
  <c r="O799" i="11" s="1"/>
  <c r="AA251" i="11" a="1"/>
  <c r="AA251" i="11" s="1"/>
  <c r="W250" i="11" a="1"/>
  <c r="W250" i="11" s="1"/>
  <c r="X250" i="11" s="1"/>
  <c r="K250" i="11" a="1"/>
  <c r="K250" i="11" s="1"/>
  <c r="I250" i="11" a="1"/>
  <c r="I250" i="11" s="1"/>
  <c r="V250" i="11" s="1"/>
  <c r="J250" i="11" a="1"/>
  <c r="J250" i="11" s="1"/>
  <c r="M250" i="11" a="1"/>
  <c r="M250" i="11" s="1"/>
  <c r="D250" i="11" a="1"/>
  <c r="D250" i="11" s="1"/>
  <c r="E250" i="11" a="1"/>
  <c r="E250" i="11" s="1"/>
  <c r="R250" i="11" a="1"/>
  <c r="R250" i="11" s="1"/>
  <c r="L250" i="11" a="1"/>
  <c r="L250" i="11" s="1"/>
  <c r="S250" i="11" a="1"/>
  <c r="S250" i="11" s="1"/>
  <c r="O250" i="11" a="1"/>
  <c r="O250" i="11" s="1"/>
  <c r="AB250" i="11" a="1"/>
  <c r="AB250" i="11" s="1"/>
  <c r="N250" i="11" a="1"/>
  <c r="N250" i="11" s="1"/>
  <c r="Q250" i="11" a="1"/>
  <c r="Q250" i="11" s="1"/>
  <c r="P250" i="11" a="1"/>
  <c r="P250" i="11" s="1"/>
  <c r="W586" i="11" a="1"/>
  <c r="W586" i="11" s="1"/>
  <c r="X586" i="11" s="1"/>
  <c r="K586" i="11" a="1"/>
  <c r="K586" i="11" s="1"/>
  <c r="I586" i="11" a="1"/>
  <c r="I586" i="11" s="1"/>
  <c r="V586" i="11" s="1"/>
  <c r="J586" i="11" a="1"/>
  <c r="J586" i="11" s="1"/>
  <c r="M586" i="11" a="1"/>
  <c r="M586" i="11" s="1"/>
  <c r="D586" i="11" a="1"/>
  <c r="D586" i="11" s="1"/>
  <c r="E586" i="11" a="1"/>
  <c r="E586" i="11" s="1"/>
  <c r="R586" i="11" a="1"/>
  <c r="R586" i="11" s="1"/>
  <c r="L586" i="11" a="1"/>
  <c r="L586" i="11" s="1"/>
  <c r="P586" i="11" a="1"/>
  <c r="P586" i="11" s="1"/>
  <c r="N586" i="11" a="1"/>
  <c r="N586" i="11" s="1"/>
  <c r="O586" i="11" a="1"/>
  <c r="O586" i="11" s="1"/>
  <c r="S586" i="11" a="1"/>
  <c r="S586" i="11" s="1"/>
  <c r="AB586" i="11" a="1"/>
  <c r="AB586" i="11" s="1"/>
  <c r="Q586" i="11" a="1"/>
  <c r="Q586" i="11" s="1"/>
  <c r="AB105" i="11" a="1"/>
  <c r="AB105" i="11" s="1"/>
  <c r="W105" i="11" a="1"/>
  <c r="W105" i="11" s="1"/>
  <c r="X105" i="11" s="1"/>
  <c r="K105" i="11" a="1"/>
  <c r="K105" i="11" s="1"/>
  <c r="I105" i="11" a="1"/>
  <c r="I105" i="11" s="1"/>
  <c r="V105" i="11" s="1"/>
  <c r="M105" i="11" a="1"/>
  <c r="M105" i="11" s="1"/>
  <c r="J105" i="11" a="1"/>
  <c r="J105" i="11" s="1"/>
  <c r="D105" i="11" a="1"/>
  <c r="D105" i="11" s="1"/>
  <c r="E105" i="11" a="1"/>
  <c r="E105" i="11" s="1"/>
  <c r="R105" i="11" a="1"/>
  <c r="R105" i="11" s="1"/>
  <c r="Q105" i="11" a="1"/>
  <c r="Q105" i="11" s="1"/>
  <c r="S105" i="11" a="1"/>
  <c r="S105" i="11" s="1"/>
  <c r="P105" i="11" a="1"/>
  <c r="P105" i="11" s="1"/>
  <c r="O105" i="11" a="1"/>
  <c r="O105" i="11" s="1"/>
  <c r="N105" i="11" a="1"/>
  <c r="N105" i="11" s="1"/>
  <c r="L105" i="11" a="1"/>
  <c r="L105" i="11" s="1"/>
  <c r="W933" i="11" a="1"/>
  <c r="W933" i="11" s="1"/>
  <c r="X933" i="11" s="1"/>
  <c r="K933" i="11" a="1"/>
  <c r="K933" i="11" s="1"/>
  <c r="I933" i="11" a="1"/>
  <c r="I933" i="11" s="1"/>
  <c r="V933" i="11" s="1"/>
  <c r="J933" i="11" a="1"/>
  <c r="J933" i="11" s="1"/>
  <c r="M933" i="11" a="1"/>
  <c r="M933" i="11" s="1"/>
  <c r="D933" i="11" a="1"/>
  <c r="D933" i="11" s="1"/>
  <c r="E933" i="11" a="1"/>
  <c r="E933" i="11" s="1"/>
  <c r="R933" i="11" a="1"/>
  <c r="R933" i="11" s="1"/>
  <c r="Q933" i="11" a="1"/>
  <c r="Q933" i="11" s="1"/>
  <c r="O933" i="11" a="1"/>
  <c r="O933" i="11" s="1"/>
  <c r="S933" i="11" a="1"/>
  <c r="S933" i="11" s="1"/>
  <c r="L933" i="11" a="1"/>
  <c r="L933" i="11" s="1"/>
  <c r="AB933" i="11" a="1"/>
  <c r="AB933" i="11" s="1"/>
  <c r="N933" i="11" a="1"/>
  <c r="N933" i="11" s="1"/>
  <c r="P933" i="11" a="1"/>
  <c r="P933" i="11" s="1"/>
  <c r="W593" i="11" a="1"/>
  <c r="W593" i="11" s="1"/>
  <c r="X593" i="11" s="1"/>
  <c r="K593" i="11" a="1"/>
  <c r="K593" i="11" s="1"/>
  <c r="I593" i="11" a="1"/>
  <c r="I593" i="11" s="1"/>
  <c r="V593" i="11" s="1"/>
  <c r="J593" i="11" a="1"/>
  <c r="J593" i="11" s="1"/>
  <c r="M593" i="11" a="1"/>
  <c r="M593" i="11" s="1"/>
  <c r="D593" i="11" a="1"/>
  <c r="D593" i="11" s="1"/>
  <c r="E593" i="11" a="1"/>
  <c r="E593" i="11" s="1"/>
  <c r="R593" i="11" a="1"/>
  <c r="R593" i="11" s="1"/>
  <c r="AB593" i="11" a="1"/>
  <c r="AB593" i="11" s="1"/>
  <c r="N593" i="11" a="1"/>
  <c r="N593" i="11" s="1"/>
  <c r="P593" i="11" a="1"/>
  <c r="P593" i="11" s="1"/>
  <c r="S593" i="11" a="1"/>
  <c r="S593" i="11" s="1"/>
  <c r="O593" i="11" a="1"/>
  <c r="O593" i="11" s="1"/>
  <c r="Q593" i="11" a="1"/>
  <c r="Q593" i="11" s="1"/>
  <c r="L593" i="11" a="1"/>
  <c r="L593" i="11" s="1"/>
  <c r="W414" i="11" a="1"/>
  <c r="W414" i="11" s="1"/>
  <c r="X414" i="11" s="1"/>
  <c r="AB414" i="11" a="1"/>
  <c r="AB414" i="11" s="1"/>
  <c r="K414" i="11" a="1"/>
  <c r="K414" i="11" s="1"/>
  <c r="I414" i="11" a="1"/>
  <c r="I414" i="11" s="1"/>
  <c r="V414" i="11" s="1"/>
  <c r="J414" i="11" a="1"/>
  <c r="J414" i="11" s="1"/>
  <c r="M414" i="11" a="1"/>
  <c r="M414" i="11" s="1"/>
  <c r="D414" i="11" a="1"/>
  <c r="D414" i="11" s="1"/>
  <c r="E414" i="11" a="1"/>
  <c r="E414" i="11" s="1"/>
  <c r="R414" i="11" a="1"/>
  <c r="R414" i="11" s="1"/>
  <c r="Q414" i="11" a="1"/>
  <c r="Q414" i="11" s="1"/>
  <c r="O414" i="11" a="1"/>
  <c r="O414" i="11" s="1"/>
  <c r="P414" i="11" a="1"/>
  <c r="P414" i="11" s="1"/>
  <c r="S414" i="11" a="1"/>
  <c r="S414" i="11" s="1"/>
  <c r="L414" i="11" a="1"/>
  <c r="L414" i="11" s="1"/>
  <c r="N414" i="11" a="1"/>
  <c r="N414" i="11" s="1"/>
  <c r="AB93" i="11" a="1"/>
  <c r="AB93" i="11" s="1"/>
  <c r="W93" i="11" a="1"/>
  <c r="W93" i="11" s="1"/>
  <c r="X93" i="11" s="1"/>
  <c r="K93" i="11" a="1"/>
  <c r="K93" i="11" s="1"/>
  <c r="I93" i="11" a="1"/>
  <c r="I93" i="11" s="1"/>
  <c r="V93" i="11" s="1"/>
  <c r="M93" i="11" a="1"/>
  <c r="M93" i="11" s="1"/>
  <c r="J93" i="11" a="1"/>
  <c r="J93" i="11" s="1"/>
  <c r="D93" i="11" a="1"/>
  <c r="D93" i="11" s="1"/>
  <c r="E93" i="11" a="1"/>
  <c r="E93" i="11" s="1"/>
  <c r="R93" i="11" a="1"/>
  <c r="R93" i="11" s="1"/>
  <c r="S93" i="11" a="1"/>
  <c r="S93" i="11" s="1"/>
  <c r="O93" i="11" a="1"/>
  <c r="O93" i="11" s="1"/>
  <c r="P93" i="11" a="1"/>
  <c r="P93" i="11" s="1"/>
  <c r="N93" i="11" a="1"/>
  <c r="N93" i="11" s="1"/>
  <c r="L93" i="11" a="1"/>
  <c r="L93" i="11" s="1"/>
  <c r="Q93" i="11" a="1"/>
  <c r="Q93" i="11" s="1"/>
  <c r="W951" i="11" a="1"/>
  <c r="W951" i="11" s="1"/>
  <c r="X951" i="11" s="1"/>
  <c r="K951" i="11" a="1"/>
  <c r="K951" i="11" s="1"/>
  <c r="I951" i="11" a="1"/>
  <c r="I951" i="11" s="1"/>
  <c r="V951" i="11" s="1"/>
  <c r="J951" i="11" a="1"/>
  <c r="J951" i="11" s="1"/>
  <c r="M951" i="11" a="1"/>
  <c r="M951" i="11" s="1"/>
  <c r="D951" i="11" a="1"/>
  <c r="D951" i="11" s="1"/>
  <c r="E951" i="11" a="1"/>
  <c r="E951" i="11" s="1"/>
  <c r="R951" i="11" a="1"/>
  <c r="R951" i="11" s="1"/>
  <c r="Q951" i="11" a="1"/>
  <c r="Q951" i="11" s="1"/>
  <c r="L951" i="11" a="1"/>
  <c r="L951" i="11" s="1"/>
  <c r="S951" i="11" a="1"/>
  <c r="S951" i="11" s="1"/>
  <c r="N951" i="11" a="1"/>
  <c r="N951" i="11" s="1"/>
  <c r="O951" i="11" a="1"/>
  <c r="O951" i="11" s="1"/>
  <c r="P951" i="11" a="1"/>
  <c r="P951" i="11" s="1"/>
  <c r="AB951" i="11" a="1"/>
  <c r="AB951" i="11" s="1"/>
  <c r="W734" i="11" a="1"/>
  <c r="W734" i="11" s="1"/>
  <c r="X734" i="11" s="1"/>
  <c r="K734" i="11" a="1"/>
  <c r="K734" i="11" s="1"/>
  <c r="I734" i="11" a="1"/>
  <c r="I734" i="11" s="1"/>
  <c r="V734" i="11" s="1"/>
  <c r="J734" i="11" a="1"/>
  <c r="J734" i="11" s="1"/>
  <c r="M734" i="11" a="1"/>
  <c r="M734" i="11" s="1"/>
  <c r="D734" i="11" a="1"/>
  <c r="D734" i="11" s="1"/>
  <c r="E734" i="11" a="1"/>
  <c r="E734" i="11" s="1"/>
  <c r="R734" i="11" a="1"/>
  <c r="R734" i="11" s="1"/>
  <c r="P734" i="11" a="1"/>
  <c r="P734" i="11" s="1"/>
  <c r="L734" i="11" a="1"/>
  <c r="L734" i="11" s="1"/>
  <c r="S734" i="11" a="1"/>
  <c r="S734" i="11" s="1"/>
  <c r="O734" i="11" a="1"/>
  <c r="O734" i="11" s="1"/>
  <c r="N734" i="11" a="1"/>
  <c r="N734" i="11" s="1"/>
  <c r="AB734" i="11" a="1"/>
  <c r="AB734" i="11" s="1"/>
  <c r="Q734" i="11" a="1"/>
  <c r="Q734" i="11" s="1"/>
  <c r="W773" i="11" a="1"/>
  <c r="W773" i="11" s="1"/>
  <c r="X773" i="11" s="1"/>
  <c r="K773" i="11" a="1"/>
  <c r="K773" i="11" s="1"/>
  <c r="I773" i="11" a="1"/>
  <c r="I773" i="11" s="1"/>
  <c r="V773" i="11" s="1"/>
  <c r="M773" i="11" a="1"/>
  <c r="M773" i="11" s="1"/>
  <c r="D773" i="11" a="1"/>
  <c r="D773" i="11" s="1"/>
  <c r="J773" i="11" a="1"/>
  <c r="J773" i="11" s="1"/>
  <c r="E773" i="11" a="1"/>
  <c r="E773" i="11" s="1"/>
  <c r="R773" i="11" a="1"/>
  <c r="R773" i="11" s="1"/>
  <c r="P773" i="11" a="1"/>
  <c r="P773" i="11" s="1"/>
  <c r="AB773" i="11" a="1"/>
  <c r="AB773" i="11" s="1"/>
  <c r="Q773" i="11" a="1"/>
  <c r="Q773" i="11" s="1"/>
  <c r="O773" i="11" a="1"/>
  <c r="O773" i="11" s="1"/>
  <c r="L773" i="11" a="1"/>
  <c r="L773" i="11" s="1"/>
  <c r="N773" i="11" a="1"/>
  <c r="N773" i="11" s="1"/>
  <c r="S773" i="11" a="1"/>
  <c r="S773" i="11" s="1"/>
  <c r="AA115" i="11" a="1"/>
  <c r="AA115" i="11" s="1"/>
  <c r="W114" i="11" a="1"/>
  <c r="W114" i="11" s="1"/>
  <c r="X114" i="11" s="1"/>
  <c r="K114" i="11" a="1"/>
  <c r="K114" i="11" s="1"/>
  <c r="I114" i="11" a="1"/>
  <c r="I114" i="11" s="1"/>
  <c r="V114" i="11" s="1"/>
  <c r="J114" i="11" a="1"/>
  <c r="J114" i="11" s="1"/>
  <c r="M114" i="11" a="1"/>
  <c r="M114" i="11" s="1"/>
  <c r="D114" i="11" a="1"/>
  <c r="D114" i="11" s="1"/>
  <c r="E114" i="11" a="1"/>
  <c r="E114" i="11" s="1"/>
  <c r="R114" i="11" a="1"/>
  <c r="R114" i="11" s="1"/>
  <c r="S114" i="11" a="1"/>
  <c r="S114" i="11" s="1"/>
  <c r="AB114" i="11" a="1"/>
  <c r="AB114" i="11" s="1"/>
  <c r="O114" i="11" a="1"/>
  <c r="O114" i="11" s="1"/>
  <c r="N114" i="11" a="1"/>
  <c r="N114" i="11" s="1"/>
  <c r="Q114" i="11" a="1"/>
  <c r="Q114" i="11" s="1"/>
  <c r="L114" i="11" a="1"/>
  <c r="L114" i="11" s="1"/>
  <c r="P114" i="11" a="1"/>
  <c r="P114" i="11" s="1"/>
  <c r="AB297" i="11" a="1"/>
  <c r="AB297" i="11" s="1"/>
  <c r="W297" i="11" a="1"/>
  <c r="W297" i="11" s="1"/>
  <c r="X297" i="11" s="1"/>
  <c r="K297" i="11" a="1"/>
  <c r="K297" i="11" s="1"/>
  <c r="I297" i="11" a="1"/>
  <c r="I297" i="11" s="1"/>
  <c r="V297" i="11" s="1"/>
  <c r="J297" i="11" a="1"/>
  <c r="J297" i="11" s="1"/>
  <c r="M297" i="11" a="1"/>
  <c r="M297" i="11" s="1"/>
  <c r="D297" i="11" a="1"/>
  <c r="D297" i="11" s="1"/>
  <c r="E297" i="11" a="1"/>
  <c r="E297" i="11" s="1"/>
  <c r="R297" i="11" a="1"/>
  <c r="R297" i="11" s="1"/>
  <c r="N297" i="11" a="1"/>
  <c r="N297" i="11" s="1"/>
  <c r="Q297" i="11" a="1"/>
  <c r="Q297" i="11" s="1"/>
  <c r="O297" i="11" a="1"/>
  <c r="O297" i="11" s="1"/>
  <c r="L297" i="11" a="1"/>
  <c r="L297" i="11" s="1"/>
  <c r="P297" i="11" a="1"/>
  <c r="P297" i="11" s="1"/>
  <c r="S297" i="11" a="1"/>
  <c r="S297" i="11" s="1"/>
  <c r="W512" i="11" a="1"/>
  <c r="W512" i="11" s="1"/>
  <c r="X512" i="11" s="1"/>
  <c r="K512" i="11" a="1"/>
  <c r="K512" i="11" s="1"/>
  <c r="I512" i="11" a="1"/>
  <c r="I512" i="11" s="1"/>
  <c r="V512" i="11" s="1"/>
  <c r="J512" i="11" a="1"/>
  <c r="J512" i="11" s="1"/>
  <c r="M512" i="11" a="1"/>
  <c r="M512" i="11" s="1"/>
  <c r="D512" i="11" a="1"/>
  <c r="D512" i="11" s="1"/>
  <c r="E512" i="11" a="1"/>
  <c r="E512" i="11" s="1"/>
  <c r="R512" i="11" a="1"/>
  <c r="R512" i="11" s="1"/>
  <c r="P512" i="11" a="1"/>
  <c r="P512" i="11" s="1"/>
  <c r="S512" i="11" a="1"/>
  <c r="S512" i="11" s="1"/>
  <c r="L512" i="11" a="1"/>
  <c r="L512" i="11" s="1"/>
  <c r="O512" i="11" a="1"/>
  <c r="O512" i="11" s="1"/>
  <c r="AB512" i="11" a="1"/>
  <c r="AB512" i="11" s="1"/>
  <c r="Q512" i="11" a="1"/>
  <c r="Q512" i="11" s="1"/>
  <c r="N512" i="11" a="1"/>
  <c r="N512" i="11" s="1"/>
  <c r="AA227" i="11" a="1"/>
  <c r="AA227" i="11" s="1"/>
  <c r="AA228" i="11" s="1" a="1"/>
  <c r="AA228" i="11" s="1"/>
  <c r="W226" i="11" a="1"/>
  <c r="W226" i="11" s="1"/>
  <c r="X226" i="11" s="1"/>
  <c r="K226" i="11" a="1"/>
  <c r="K226" i="11" s="1"/>
  <c r="I226" i="11" a="1"/>
  <c r="I226" i="11" s="1"/>
  <c r="V226" i="11" s="1"/>
  <c r="J226" i="11" a="1"/>
  <c r="J226" i="11" s="1"/>
  <c r="M226" i="11" a="1"/>
  <c r="M226" i="11" s="1"/>
  <c r="D226" i="11" a="1"/>
  <c r="D226" i="11" s="1"/>
  <c r="E226" i="11" a="1"/>
  <c r="E226" i="11" s="1"/>
  <c r="R226" i="11" a="1"/>
  <c r="R226" i="11" s="1"/>
  <c r="O226" i="11" a="1"/>
  <c r="O226" i="11" s="1"/>
  <c r="P226" i="11" a="1"/>
  <c r="P226" i="11" s="1"/>
  <c r="S226" i="11" a="1"/>
  <c r="S226" i="11" s="1"/>
  <c r="N226" i="11" a="1"/>
  <c r="N226" i="11" s="1"/>
  <c r="Q226" i="11" a="1"/>
  <c r="Q226" i="11" s="1"/>
  <c r="L226" i="11" a="1"/>
  <c r="L226" i="11" s="1"/>
  <c r="AB226" i="11" a="1"/>
  <c r="AB226" i="11" s="1"/>
  <c r="W559" i="11" a="1"/>
  <c r="W559" i="11" s="1"/>
  <c r="X559" i="11" s="1"/>
  <c r="K559" i="11" a="1"/>
  <c r="K559" i="11" s="1"/>
  <c r="I559" i="11" a="1"/>
  <c r="I559" i="11" s="1"/>
  <c r="V559" i="11" s="1"/>
  <c r="J559" i="11" a="1"/>
  <c r="J559" i="11" s="1"/>
  <c r="M559" i="11" a="1"/>
  <c r="M559" i="11" s="1"/>
  <c r="D559" i="11" a="1"/>
  <c r="D559" i="11" s="1"/>
  <c r="E559" i="11" a="1"/>
  <c r="E559" i="11" s="1"/>
  <c r="R559" i="11" a="1"/>
  <c r="R559" i="11" s="1"/>
  <c r="S559" i="11" a="1"/>
  <c r="S559" i="11" s="1"/>
  <c r="Q559" i="11" a="1"/>
  <c r="Q559" i="11" s="1"/>
  <c r="N559" i="11" a="1"/>
  <c r="N559" i="11" s="1"/>
  <c r="L559" i="11" a="1"/>
  <c r="L559" i="11" s="1"/>
  <c r="O559" i="11" a="1"/>
  <c r="O559" i="11" s="1"/>
  <c r="AB559" i="11" a="1"/>
  <c r="AB559" i="11" s="1"/>
  <c r="P559" i="11" a="1"/>
  <c r="P559" i="11" s="1"/>
  <c r="W980" i="11" a="1"/>
  <c r="W980" i="11" s="1"/>
  <c r="X980" i="11" s="1"/>
  <c r="I980" i="11" a="1"/>
  <c r="I980" i="11" s="1"/>
  <c r="V980" i="11" s="1"/>
  <c r="K980" i="11" a="1"/>
  <c r="K980" i="11" s="1"/>
  <c r="J980" i="11" a="1"/>
  <c r="J980" i="11" s="1"/>
  <c r="M980" i="11" a="1"/>
  <c r="M980" i="11" s="1"/>
  <c r="D980" i="11" a="1"/>
  <c r="D980" i="11" s="1"/>
  <c r="E980" i="11" a="1"/>
  <c r="E980" i="11" s="1"/>
  <c r="R980" i="11" a="1"/>
  <c r="R980" i="11" s="1"/>
  <c r="O980" i="11" a="1"/>
  <c r="O980" i="11" s="1"/>
  <c r="S980" i="11" a="1"/>
  <c r="S980" i="11" s="1"/>
  <c r="AB980" i="11" a="1"/>
  <c r="AB980" i="11" s="1"/>
  <c r="L980" i="11" a="1"/>
  <c r="L980" i="11" s="1"/>
  <c r="P980" i="11" a="1"/>
  <c r="P980" i="11" s="1"/>
  <c r="Q980" i="11" a="1"/>
  <c r="Q980" i="11" s="1"/>
  <c r="N980" i="11" a="1"/>
  <c r="N980" i="11" s="1"/>
  <c r="AB373" i="11" a="1"/>
  <c r="AB373" i="11" s="1"/>
  <c r="W373" i="11" a="1"/>
  <c r="W373" i="11" s="1"/>
  <c r="X373" i="11" s="1"/>
  <c r="K373" i="11" a="1"/>
  <c r="K373" i="11" s="1"/>
  <c r="I373" i="11" a="1"/>
  <c r="I373" i="11" s="1"/>
  <c r="V373" i="11" s="1"/>
  <c r="J373" i="11" a="1"/>
  <c r="J373" i="11" s="1"/>
  <c r="M373" i="11" a="1"/>
  <c r="M373" i="11" s="1"/>
  <c r="D373" i="11" a="1"/>
  <c r="D373" i="11" s="1"/>
  <c r="E373" i="11" a="1"/>
  <c r="E373" i="11" s="1"/>
  <c r="R373" i="11" a="1"/>
  <c r="R373" i="11" s="1"/>
  <c r="O373" i="11" a="1"/>
  <c r="O373" i="11" s="1"/>
  <c r="L373" i="11" a="1"/>
  <c r="L373" i="11" s="1"/>
  <c r="Q373" i="11" a="1"/>
  <c r="Q373" i="11" s="1"/>
  <c r="N373" i="11" a="1"/>
  <c r="N373" i="11" s="1"/>
  <c r="S373" i="11" a="1"/>
  <c r="S373" i="11" s="1"/>
  <c r="P373" i="11" a="1"/>
  <c r="P373" i="11" s="1"/>
  <c r="AA177" i="11" a="1"/>
  <c r="AA177" i="11" s="1"/>
  <c r="W176" i="11" a="1"/>
  <c r="W176" i="11" s="1"/>
  <c r="X176" i="11" s="1"/>
  <c r="K176" i="11" a="1"/>
  <c r="K176" i="11" s="1"/>
  <c r="I176" i="11" a="1"/>
  <c r="I176" i="11" s="1"/>
  <c r="V176" i="11" s="1"/>
  <c r="J176" i="11" a="1"/>
  <c r="J176" i="11" s="1"/>
  <c r="M176" i="11" a="1"/>
  <c r="M176" i="11" s="1"/>
  <c r="D176" i="11" a="1"/>
  <c r="D176" i="11" s="1"/>
  <c r="E176" i="11" a="1"/>
  <c r="E176" i="11" s="1"/>
  <c r="R176" i="11" a="1"/>
  <c r="R176" i="11" s="1"/>
  <c r="AB176" i="11" a="1"/>
  <c r="AB176" i="11" s="1"/>
  <c r="P176" i="11" a="1"/>
  <c r="P176" i="11" s="1"/>
  <c r="N176" i="11" a="1"/>
  <c r="N176" i="11" s="1"/>
  <c r="S176" i="11" a="1"/>
  <c r="S176" i="11" s="1"/>
  <c r="L176" i="11" a="1"/>
  <c r="L176" i="11" s="1"/>
  <c r="O176" i="11" a="1"/>
  <c r="O176" i="11" s="1"/>
  <c r="Q176" i="11" a="1"/>
  <c r="Q176" i="11" s="1"/>
  <c r="AB435" i="11" a="1"/>
  <c r="AB435" i="11" s="1"/>
  <c r="W435" i="11" a="1"/>
  <c r="W435" i="11" s="1"/>
  <c r="X435" i="11" s="1"/>
  <c r="K435" i="11" a="1"/>
  <c r="K435" i="11" s="1"/>
  <c r="I435" i="11" a="1"/>
  <c r="I435" i="11" s="1"/>
  <c r="V435" i="11" s="1"/>
  <c r="J435" i="11" a="1"/>
  <c r="J435" i="11" s="1"/>
  <c r="M435" i="11" a="1"/>
  <c r="M435" i="11" s="1"/>
  <c r="D435" i="11" a="1"/>
  <c r="D435" i="11" s="1"/>
  <c r="E435" i="11" a="1"/>
  <c r="E435" i="11" s="1"/>
  <c r="R435" i="11" a="1"/>
  <c r="R435" i="11" s="1"/>
  <c r="O435" i="11" a="1"/>
  <c r="O435" i="11" s="1"/>
  <c r="N435" i="11" a="1"/>
  <c r="N435" i="11" s="1"/>
  <c r="S435" i="11" a="1"/>
  <c r="S435" i="11" s="1"/>
  <c r="L435" i="11" a="1"/>
  <c r="L435" i="11" s="1"/>
  <c r="Q435" i="11" a="1"/>
  <c r="Q435" i="11" s="1"/>
  <c r="P435" i="11" a="1"/>
  <c r="P435" i="11" s="1"/>
  <c r="W775" i="11" a="1"/>
  <c r="W775" i="11" s="1"/>
  <c r="X775" i="11" s="1"/>
  <c r="K775" i="11" a="1"/>
  <c r="K775" i="11" s="1"/>
  <c r="I775" i="11" a="1"/>
  <c r="I775" i="11" s="1"/>
  <c r="V775" i="11" s="1"/>
  <c r="J775" i="11" a="1"/>
  <c r="J775" i="11" s="1"/>
  <c r="M775" i="11" a="1"/>
  <c r="M775" i="11" s="1"/>
  <c r="D775" i="11" a="1"/>
  <c r="D775" i="11" s="1"/>
  <c r="E775" i="11" a="1"/>
  <c r="E775" i="11" s="1"/>
  <c r="R775" i="11" a="1"/>
  <c r="R775" i="11" s="1"/>
  <c r="O775" i="11" a="1"/>
  <c r="O775" i="11" s="1"/>
  <c r="S775" i="11" a="1"/>
  <c r="S775" i="11" s="1"/>
  <c r="L775" i="11" a="1"/>
  <c r="L775" i="11" s="1"/>
  <c r="P775" i="11" a="1"/>
  <c r="P775" i="11" s="1"/>
  <c r="N775" i="11" a="1"/>
  <c r="N775" i="11" s="1"/>
  <c r="Q775" i="11" a="1"/>
  <c r="Q775" i="11" s="1"/>
  <c r="AB775" i="11" a="1"/>
  <c r="AB775" i="11" s="1"/>
  <c r="W948" i="11" a="1"/>
  <c r="W948" i="11" s="1"/>
  <c r="X948" i="11" s="1"/>
  <c r="I948" i="11" a="1"/>
  <c r="I948" i="11" s="1"/>
  <c r="V948" i="11" s="1"/>
  <c r="K948" i="11" a="1"/>
  <c r="K948" i="11" s="1"/>
  <c r="J948" i="11" a="1"/>
  <c r="J948" i="11" s="1"/>
  <c r="M948" i="11" a="1"/>
  <c r="M948" i="11" s="1"/>
  <c r="D948" i="11" a="1"/>
  <c r="D948" i="11" s="1"/>
  <c r="E948" i="11" a="1"/>
  <c r="E948" i="11" s="1"/>
  <c r="R948" i="11" a="1"/>
  <c r="R948" i="11" s="1"/>
  <c r="S948" i="11" a="1"/>
  <c r="S948" i="11" s="1"/>
  <c r="L948" i="11" a="1"/>
  <c r="L948" i="11" s="1"/>
  <c r="AB948" i="11" a="1"/>
  <c r="AB948" i="11" s="1"/>
  <c r="O948" i="11" a="1"/>
  <c r="O948" i="11" s="1"/>
  <c r="P948" i="11" a="1"/>
  <c r="P948" i="11" s="1"/>
  <c r="Q948" i="11" a="1"/>
  <c r="Q948" i="11" s="1"/>
  <c r="N948" i="11" a="1"/>
  <c r="N948" i="11" s="1"/>
  <c r="AB341" i="11" a="1"/>
  <c r="AB341" i="11" s="1"/>
  <c r="W341" i="11" a="1"/>
  <c r="W341" i="11" s="1"/>
  <c r="X341" i="11" s="1"/>
  <c r="K341" i="11" a="1"/>
  <c r="K341" i="11" s="1"/>
  <c r="I341" i="11" a="1"/>
  <c r="I341" i="11" s="1"/>
  <c r="V341" i="11" s="1"/>
  <c r="J341" i="11" a="1"/>
  <c r="J341" i="11" s="1"/>
  <c r="M341" i="11" a="1"/>
  <c r="M341" i="11" s="1"/>
  <c r="D341" i="11" a="1"/>
  <c r="D341" i="11" s="1"/>
  <c r="E341" i="11" a="1"/>
  <c r="E341" i="11" s="1"/>
  <c r="R341" i="11" a="1"/>
  <c r="R341" i="11" s="1"/>
  <c r="S341" i="11" a="1"/>
  <c r="S341" i="11" s="1"/>
  <c r="O341" i="11" a="1"/>
  <c r="O341" i="11" s="1"/>
  <c r="Q341" i="11" a="1"/>
  <c r="Q341" i="11" s="1"/>
  <c r="P341" i="11" a="1"/>
  <c r="P341" i="11" s="1"/>
  <c r="N341" i="11" a="1"/>
  <c r="N341" i="11" s="1"/>
  <c r="L341" i="11" a="1"/>
  <c r="L341" i="11" s="1"/>
  <c r="AB370" i="11" a="1"/>
  <c r="AB370" i="11" s="1"/>
  <c r="W370" i="11" a="1"/>
  <c r="W370" i="11" s="1"/>
  <c r="X370" i="11" s="1"/>
  <c r="K370" i="11" a="1"/>
  <c r="K370" i="11" s="1"/>
  <c r="I370" i="11" a="1"/>
  <c r="I370" i="11" s="1"/>
  <c r="V370" i="11" s="1"/>
  <c r="J370" i="11" a="1"/>
  <c r="J370" i="11" s="1"/>
  <c r="M370" i="11" a="1"/>
  <c r="M370" i="11" s="1"/>
  <c r="D370" i="11" a="1"/>
  <c r="D370" i="11" s="1"/>
  <c r="E370" i="11" a="1"/>
  <c r="E370" i="11" s="1"/>
  <c r="R370" i="11" a="1"/>
  <c r="R370" i="11" s="1"/>
  <c r="L370" i="11" a="1"/>
  <c r="L370" i="11" s="1"/>
  <c r="S370" i="11" a="1"/>
  <c r="S370" i="11" s="1"/>
  <c r="Q370" i="11" a="1"/>
  <c r="Q370" i="11" s="1"/>
  <c r="N370" i="11" a="1"/>
  <c r="N370" i="11" s="1"/>
  <c r="P370" i="11" a="1"/>
  <c r="P370" i="11" s="1"/>
  <c r="O370" i="11" a="1"/>
  <c r="O370" i="11" s="1"/>
  <c r="W991" i="11" a="1"/>
  <c r="W991" i="11" s="1"/>
  <c r="X991" i="11" s="1"/>
  <c r="K991" i="11" a="1"/>
  <c r="K991" i="11" s="1"/>
  <c r="I991" i="11" a="1"/>
  <c r="I991" i="11" s="1"/>
  <c r="V991" i="11" s="1"/>
  <c r="J991" i="11" a="1"/>
  <c r="J991" i="11" s="1"/>
  <c r="M991" i="11" a="1"/>
  <c r="M991" i="11" s="1"/>
  <c r="D991" i="11" a="1"/>
  <c r="D991" i="11" s="1"/>
  <c r="E991" i="11" a="1"/>
  <c r="E991" i="11" s="1"/>
  <c r="R991" i="11" a="1"/>
  <c r="R991" i="11" s="1"/>
  <c r="O991" i="11" a="1"/>
  <c r="O991" i="11" s="1"/>
  <c r="Q991" i="11" a="1"/>
  <c r="Q991" i="11" s="1"/>
  <c r="S991" i="11" a="1"/>
  <c r="S991" i="11" s="1"/>
  <c r="L991" i="11" a="1"/>
  <c r="L991" i="11" s="1"/>
  <c r="AB991" i="11" a="1"/>
  <c r="AB991" i="11" s="1"/>
  <c r="N991" i="11" a="1"/>
  <c r="N991" i="11" s="1"/>
  <c r="P991" i="11" a="1"/>
  <c r="P991" i="11" s="1"/>
  <c r="W973" i="11" a="1"/>
  <c r="W973" i="11" s="1"/>
  <c r="X973" i="11" s="1"/>
  <c r="K973" i="11" a="1"/>
  <c r="K973" i="11" s="1"/>
  <c r="I973" i="11" a="1"/>
  <c r="I973" i="11" s="1"/>
  <c r="V973" i="11" s="1"/>
  <c r="M973" i="11" a="1"/>
  <c r="M973" i="11" s="1"/>
  <c r="D973" i="11" a="1"/>
  <c r="D973" i="11" s="1"/>
  <c r="J973" i="11" a="1"/>
  <c r="J973" i="11" s="1"/>
  <c r="E973" i="11" a="1"/>
  <c r="E973" i="11" s="1"/>
  <c r="R973" i="11" a="1"/>
  <c r="R973" i="11" s="1"/>
  <c r="AB973" i="11" a="1"/>
  <c r="AB973" i="11" s="1"/>
  <c r="N973" i="11" a="1"/>
  <c r="N973" i="11" s="1"/>
  <c r="O973" i="11" a="1"/>
  <c r="O973" i="11" s="1"/>
  <c r="P973" i="11" a="1"/>
  <c r="P973" i="11" s="1"/>
  <c r="Q973" i="11" a="1"/>
  <c r="Q973" i="11" s="1"/>
  <c r="L973" i="11" a="1"/>
  <c r="L973" i="11" s="1"/>
  <c r="S973" i="11" a="1"/>
  <c r="S973" i="11" s="1"/>
  <c r="W185" i="11" a="1"/>
  <c r="W185" i="11" s="1"/>
  <c r="X185" i="11" s="1"/>
  <c r="K185" i="11" a="1"/>
  <c r="K185" i="11" s="1"/>
  <c r="I185" i="11" a="1"/>
  <c r="I185" i="11" s="1"/>
  <c r="V185" i="11" s="1"/>
  <c r="M185" i="11" a="1"/>
  <c r="M185" i="11" s="1"/>
  <c r="J185" i="11" a="1"/>
  <c r="J185" i="11" s="1"/>
  <c r="D185" i="11" a="1"/>
  <c r="D185" i="11" s="1"/>
  <c r="E185" i="11" a="1"/>
  <c r="E185" i="11" s="1"/>
  <c r="R185" i="11" a="1"/>
  <c r="R185" i="11" s="1"/>
  <c r="O185" i="11" a="1"/>
  <c r="O185" i="11" s="1"/>
  <c r="P185" i="11" a="1"/>
  <c r="P185" i="11" s="1"/>
  <c r="AB185" i="11" a="1"/>
  <c r="AB185" i="11" s="1"/>
  <c r="L185" i="11" a="1"/>
  <c r="L185" i="11" s="1"/>
  <c r="S185" i="11" a="1"/>
  <c r="S185" i="11" s="1"/>
  <c r="Q185" i="11" a="1"/>
  <c r="Q185" i="11" s="1"/>
  <c r="N185" i="11" a="1"/>
  <c r="N185" i="11" s="1"/>
  <c r="W666" i="11" a="1"/>
  <c r="W666" i="11" s="1"/>
  <c r="X666" i="11" s="1"/>
  <c r="K666" i="11" a="1"/>
  <c r="K666" i="11" s="1"/>
  <c r="I666" i="11" a="1"/>
  <c r="I666" i="11" s="1"/>
  <c r="V666" i="11" s="1"/>
  <c r="J666" i="11" a="1"/>
  <c r="J666" i="11" s="1"/>
  <c r="M666" i="11" a="1"/>
  <c r="M666" i="11" s="1"/>
  <c r="D666" i="11" a="1"/>
  <c r="D666" i="11" s="1"/>
  <c r="E666" i="11" a="1"/>
  <c r="E666" i="11" s="1"/>
  <c r="R666" i="11" a="1"/>
  <c r="R666" i="11" s="1"/>
  <c r="S666" i="11" a="1"/>
  <c r="S666" i="11" s="1"/>
  <c r="L666" i="11" a="1"/>
  <c r="L666" i="11" s="1"/>
  <c r="N666" i="11" a="1"/>
  <c r="N666" i="11" s="1"/>
  <c r="Q666" i="11" a="1"/>
  <c r="Q666" i="11" s="1"/>
  <c r="O666" i="11" a="1"/>
  <c r="O666" i="11" s="1"/>
  <c r="P666" i="11" a="1"/>
  <c r="P666" i="11" s="1"/>
  <c r="AB666" i="11" a="1"/>
  <c r="AB666" i="11" s="1"/>
  <c r="W793" i="11" a="1"/>
  <c r="W793" i="11" s="1"/>
  <c r="X793" i="11" s="1"/>
  <c r="K793" i="11" a="1"/>
  <c r="K793" i="11" s="1"/>
  <c r="I793" i="11" a="1"/>
  <c r="I793" i="11" s="1"/>
  <c r="V793" i="11" s="1"/>
  <c r="J793" i="11" a="1"/>
  <c r="J793" i="11" s="1"/>
  <c r="M793" i="11" a="1"/>
  <c r="M793" i="11" s="1"/>
  <c r="D793" i="11" a="1"/>
  <c r="D793" i="11" s="1"/>
  <c r="E793" i="11" a="1"/>
  <c r="E793" i="11" s="1"/>
  <c r="R793" i="11" a="1"/>
  <c r="R793" i="11" s="1"/>
  <c r="O793" i="11" a="1"/>
  <c r="O793" i="11" s="1"/>
  <c r="P793" i="11" a="1"/>
  <c r="P793" i="11" s="1"/>
  <c r="N793" i="11" a="1"/>
  <c r="N793" i="11" s="1"/>
  <c r="L793" i="11" a="1"/>
  <c r="L793" i="11" s="1"/>
  <c r="AB793" i="11" a="1"/>
  <c r="AB793" i="11" s="1"/>
  <c r="S793" i="11" a="1"/>
  <c r="S793" i="11" s="1"/>
  <c r="Q793" i="11" a="1"/>
  <c r="Q793" i="11" s="1"/>
  <c r="W656" i="11" a="1"/>
  <c r="W656" i="11" s="1"/>
  <c r="X656" i="11" s="1"/>
  <c r="K656" i="11" a="1"/>
  <c r="K656" i="11" s="1"/>
  <c r="I656" i="11" a="1"/>
  <c r="I656" i="11" s="1"/>
  <c r="V656" i="11" s="1"/>
  <c r="J656" i="11" a="1"/>
  <c r="J656" i="11" s="1"/>
  <c r="M656" i="11" a="1"/>
  <c r="M656" i="11" s="1"/>
  <c r="D656" i="11" a="1"/>
  <c r="D656" i="11" s="1"/>
  <c r="E656" i="11" a="1"/>
  <c r="E656" i="11" s="1"/>
  <c r="R656" i="11" a="1"/>
  <c r="R656" i="11" s="1"/>
  <c r="L656" i="11" a="1"/>
  <c r="L656" i="11" s="1"/>
  <c r="AB656" i="11" a="1"/>
  <c r="AB656" i="11" s="1"/>
  <c r="S656" i="11" a="1"/>
  <c r="S656" i="11" s="1"/>
  <c r="P656" i="11" a="1"/>
  <c r="P656" i="11" s="1"/>
  <c r="Q656" i="11" a="1"/>
  <c r="Q656" i="11" s="1"/>
  <c r="O656" i="11" a="1"/>
  <c r="O656" i="11" s="1"/>
  <c r="N656" i="11" a="1"/>
  <c r="N656" i="11" s="1"/>
  <c r="AB215" i="11" a="1"/>
  <c r="AB215" i="11" s="1"/>
  <c r="W215" i="11" a="1"/>
  <c r="W215" i="11" s="1"/>
  <c r="X215" i="11" s="1"/>
  <c r="K215" i="11" a="1"/>
  <c r="K215" i="11" s="1"/>
  <c r="I215" i="11" a="1"/>
  <c r="I215" i="11" s="1"/>
  <c r="V215" i="11" s="1"/>
  <c r="J215" i="11" a="1"/>
  <c r="J215" i="11" s="1"/>
  <c r="M215" i="11" a="1"/>
  <c r="M215" i="11" s="1"/>
  <c r="D215" i="11" a="1"/>
  <c r="D215" i="11" s="1"/>
  <c r="E215" i="11" a="1"/>
  <c r="E215" i="11" s="1"/>
  <c r="R215" i="11" a="1"/>
  <c r="R215" i="11" s="1"/>
  <c r="P215" i="11" a="1"/>
  <c r="P215" i="11" s="1"/>
  <c r="N215" i="11" a="1"/>
  <c r="N215" i="11" s="1"/>
  <c r="O215" i="11" a="1"/>
  <c r="O215" i="11" s="1"/>
  <c r="S215" i="11" a="1"/>
  <c r="S215" i="11" s="1"/>
  <c r="L215" i="11" a="1"/>
  <c r="L215" i="11" s="1"/>
  <c r="Q215" i="11" a="1"/>
  <c r="Q215" i="11" s="1"/>
  <c r="AA157" i="11" a="1"/>
  <c r="AA157" i="11" s="1"/>
  <c r="W156" i="11" a="1"/>
  <c r="W156" i="11" s="1"/>
  <c r="X156" i="11" s="1"/>
  <c r="K156" i="11" a="1"/>
  <c r="K156" i="11" s="1"/>
  <c r="I156" i="11" a="1"/>
  <c r="I156" i="11" s="1"/>
  <c r="V156" i="11" s="1"/>
  <c r="J156" i="11" a="1"/>
  <c r="J156" i="11" s="1"/>
  <c r="D156" i="11" a="1"/>
  <c r="D156" i="11" s="1"/>
  <c r="M156" i="11" a="1"/>
  <c r="M156" i="11" s="1"/>
  <c r="E156" i="11" a="1"/>
  <c r="E156" i="11" s="1"/>
  <c r="R156" i="11" a="1"/>
  <c r="R156" i="11" s="1"/>
  <c r="P156" i="11" a="1"/>
  <c r="P156" i="11" s="1"/>
  <c r="S156" i="11" a="1"/>
  <c r="S156" i="11" s="1"/>
  <c r="AB156" i="11" a="1"/>
  <c r="AB156" i="11" s="1"/>
  <c r="Q156" i="11" a="1"/>
  <c r="Q156" i="11" s="1"/>
  <c r="L156" i="11" a="1"/>
  <c r="L156" i="11" s="1"/>
  <c r="N156" i="11" a="1"/>
  <c r="N156" i="11" s="1"/>
  <c r="O156" i="11" a="1"/>
  <c r="O156" i="11" s="1"/>
  <c r="W905" i="11" a="1"/>
  <c r="W905" i="11" s="1"/>
  <c r="X905" i="11" s="1"/>
  <c r="K905" i="11" a="1"/>
  <c r="K905" i="11" s="1"/>
  <c r="I905" i="11" a="1"/>
  <c r="I905" i="11" s="1"/>
  <c r="V905" i="11" s="1"/>
  <c r="J905" i="11" a="1"/>
  <c r="J905" i="11" s="1"/>
  <c r="M905" i="11" a="1"/>
  <c r="M905" i="11" s="1"/>
  <c r="D905" i="11" a="1"/>
  <c r="D905" i="11" s="1"/>
  <c r="E905" i="11" a="1"/>
  <c r="E905" i="11" s="1"/>
  <c r="R905" i="11" a="1"/>
  <c r="R905" i="11" s="1"/>
  <c r="N905" i="11" a="1"/>
  <c r="N905" i="11" s="1"/>
  <c r="AB905" i="11" a="1"/>
  <c r="AB905" i="11" s="1"/>
  <c r="O905" i="11" a="1"/>
  <c r="O905" i="11" s="1"/>
  <c r="S905" i="11" a="1"/>
  <c r="S905" i="11" s="1"/>
  <c r="L905" i="11" a="1"/>
  <c r="L905" i="11" s="1"/>
  <c r="Q905" i="11" a="1"/>
  <c r="Q905" i="11" s="1"/>
  <c r="P905" i="11" a="1"/>
  <c r="P905" i="11" s="1"/>
  <c r="W133" i="11" a="1"/>
  <c r="W133" i="11" s="1"/>
  <c r="X133" i="11" s="1"/>
  <c r="K133" i="11" a="1"/>
  <c r="K133" i="11" s="1"/>
  <c r="I133" i="11" a="1"/>
  <c r="I133" i="11" s="1"/>
  <c r="V133" i="11" s="1"/>
  <c r="M133" i="11" a="1"/>
  <c r="M133" i="11" s="1"/>
  <c r="D133" i="11" a="1"/>
  <c r="D133" i="11" s="1"/>
  <c r="J133" i="11" a="1"/>
  <c r="J133" i="11" s="1"/>
  <c r="E133" i="11" a="1"/>
  <c r="E133" i="11" s="1"/>
  <c r="R133" i="11" a="1"/>
  <c r="R133" i="11" s="1"/>
  <c r="P133" i="11" a="1"/>
  <c r="P133" i="11" s="1"/>
  <c r="S133" i="11" a="1"/>
  <c r="S133" i="11" s="1"/>
  <c r="N133" i="11" a="1"/>
  <c r="N133" i="11" s="1"/>
  <c r="L133" i="11" a="1"/>
  <c r="L133" i="11" s="1"/>
  <c r="AB133" i="11" a="1"/>
  <c r="AB133" i="11" s="1"/>
  <c r="O133" i="11" a="1"/>
  <c r="O133" i="11" s="1"/>
  <c r="Q133" i="11" a="1"/>
  <c r="Q133" i="11" s="1"/>
  <c r="AB95" i="11" a="1"/>
  <c r="AB95" i="11" s="1"/>
  <c r="W95" i="11" a="1"/>
  <c r="W95" i="11" s="1"/>
  <c r="X95" i="11" s="1"/>
  <c r="K95" i="11" a="1"/>
  <c r="K95" i="11" s="1"/>
  <c r="I95" i="11" a="1"/>
  <c r="I95" i="11" s="1"/>
  <c r="V95" i="11" s="1"/>
  <c r="J95" i="11" a="1"/>
  <c r="J95" i="11" s="1"/>
  <c r="D95" i="11" a="1"/>
  <c r="D95" i="11" s="1"/>
  <c r="M95" i="11" a="1"/>
  <c r="M95" i="11" s="1"/>
  <c r="E95" i="11" a="1"/>
  <c r="E95" i="11" s="1"/>
  <c r="R95" i="11" a="1"/>
  <c r="R95" i="11" s="1"/>
  <c r="Q95" i="11" a="1"/>
  <c r="Q95" i="11" s="1"/>
  <c r="N95" i="11" a="1"/>
  <c r="N95" i="11" s="1"/>
  <c r="O95" i="11" a="1"/>
  <c r="O95" i="11" s="1"/>
  <c r="S95" i="11" a="1"/>
  <c r="S95" i="11" s="1"/>
  <c r="L95" i="11" a="1"/>
  <c r="L95" i="11" s="1"/>
  <c r="P95" i="11" a="1"/>
  <c r="P95" i="11" s="1"/>
  <c r="W998" i="11" a="1"/>
  <c r="W998" i="11" s="1"/>
  <c r="X998" i="11" s="1"/>
  <c r="K998" i="11" a="1"/>
  <c r="K998" i="11" s="1"/>
  <c r="I998" i="11" a="1"/>
  <c r="I998" i="11" s="1"/>
  <c r="V998" i="11" s="1"/>
  <c r="J998" i="11" a="1"/>
  <c r="J998" i="11" s="1"/>
  <c r="M998" i="11" a="1"/>
  <c r="M998" i="11" s="1"/>
  <c r="D998" i="11" a="1"/>
  <c r="D998" i="11" s="1"/>
  <c r="E998" i="11" a="1"/>
  <c r="E998" i="11" s="1"/>
  <c r="R998" i="11" a="1"/>
  <c r="R998" i="11" s="1"/>
  <c r="Q998" i="11" a="1"/>
  <c r="Q998" i="11" s="1"/>
  <c r="O998" i="11" a="1"/>
  <c r="O998" i="11" s="1"/>
  <c r="AB998" i="11" a="1"/>
  <c r="AB998" i="11" s="1"/>
  <c r="P998" i="11" a="1"/>
  <c r="P998" i="11" s="1"/>
  <c r="S998" i="11" a="1"/>
  <c r="S998" i="11" s="1"/>
  <c r="N998" i="11" a="1"/>
  <c r="N998" i="11" s="1"/>
  <c r="L998" i="11" a="1"/>
  <c r="L998" i="11" s="1"/>
  <c r="W648" i="11" a="1"/>
  <c r="W648" i="11" s="1"/>
  <c r="X648" i="11" s="1"/>
  <c r="K648" i="11" a="1"/>
  <c r="K648" i="11" s="1"/>
  <c r="I648" i="11" a="1"/>
  <c r="I648" i="11" s="1"/>
  <c r="V648" i="11" s="1"/>
  <c r="J648" i="11" a="1"/>
  <c r="J648" i="11" s="1"/>
  <c r="M648" i="11" a="1"/>
  <c r="M648" i="11" s="1"/>
  <c r="D648" i="11" a="1"/>
  <c r="D648" i="11" s="1"/>
  <c r="E648" i="11" a="1"/>
  <c r="E648" i="11" s="1"/>
  <c r="R648" i="11" a="1"/>
  <c r="R648" i="11" s="1"/>
  <c r="O648" i="11" a="1"/>
  <c r="O648" i="11" s="1"/>
  <c r="S648" i="11" a="1"/>
  <c r="S648" i="11" s="1"/>
  <c r="P648" i="11" a="1"/>
  <c r="P648" i="11" s="1"/>
  <c r="N648" i="11" a="1"/>
  <c r="N648" i="11" s="1"/>
  <c r="L648" i="11" a="1"/>
  <c r="L648" i="11" s="1"/>
  <c r="Q648" i="11" a="1"/>
  <c r="Q648" i="11" s="1"/>
  <c r="AB648" i="11" a="1"/>
  <c r="AB648" i="11" s="1"/>
  <c r="AB485" i="11" a="1"/>
  <c r="AB485" i="11" s="1"/>
  <c r="W485" i="11" a="1"/>
  <c r="W485" i="11" s="1"/>
  <c r="X485" i="11" s="1"/>
  <c r="K485" i="11" a="1"/>
  <c r="K485" i="11" s="1"/>
  <c r="I485" i="11" a="1"/>
  <c r="I485" i="11" s="1"/>
  <c r="V485" i="11" s="1"/>
  <c r="J485" i="11" a="1"/>
  <c r="J485" i="11" s="1"/>
  <c r="M485" i="11" a="1"/>
  <c r="M485" i="11" s="1"/>
  <c r="D485" i="11" a="1"/>
  <c r="D485" i="11" s="1"/>
  <c r="E485" i="11" a="1"/>
  <c r="E485" i="11" s="1"/>
  <c r="R485" i="11" a="1"/>
  <c r="R485" i="11" s="1"/>
  <c r="N485" i="11" a="1"/>
  <c r="N485" i="11" s="1"/>
  <c r="O485" i="11" a="1"/>
  <c r="O485" i="11" s="1"/>
  <c r="L485" i="11" a="1"/>
  <c r="L485" i="11" s="1"/>
  <c r="P485" i="11" a="1"/>
  <c r="P485" i="11" s="1"/>
  <c r="Q485" i="11" a="1"/>
  <c r="Q485" i="11" s="1"/>
  <c r="S485" i="11" a="1"/>
  <c r="S485" i="11" s="1"/>
  <c r="W899" i="11" a="1"/>
  <c r="W899" i="11" s="1"/>
  <c r="X899" i="11" s="1"/>
  <c r="K899" i="11" a="1"/>
  <c r="K899" i="11" s="1"/>
  <c r="I899" i="11" a="1"/>
  <c r="I899" i="11" s="1"/>
  <c r="V899" i="11" s="1"/>
  <c r="J899" i="11" a="1"/>
  <c r="J899" i="11" s="1"/>
  <c r="M899" i="11" a="1"/>
  <c r="M899" i="11" s="1"/>
  <c r="D899" i="11" a="1"/>
  <c r="D899" i="11" s="1"/>
  <c r="E899" i="11" a="1"/>
  <c r="E899" i="11" s="1"/>
  <c r="R899" i="11" a="1"/>
  <c r="R899" i="11" s="1"/>
  <c r="AB899" i="11" a="1"/>
  <c r="AB899" i="11" s="1"/>
  <c r="P899" i="11" a="1"/>
  <c r="P899" i="11" s="1"/>
  <c r="N899" i="11" a="1"/>
  <c r="N899" i="11" s="1"/>
  <c r="S899" i="11" a="1"/>
  <c r="S899" i="11" s="1"/>
  <c r="Q899" i="11" a="1"/>
  <c r="Q899" i="11" s="1"/>
  <c r="O899" i="11" a="1"/>
  <c r="O899" i="11" s="1"/>
  <c r="L899" i="11" a="1"/>
  <c r="L899" i="11" s="1"/>
  <c r="W78" i="11" a="1"/>
  <c r="W78" i="11" s="1"/>
  <c r="X78" i="11" s="1"/>
  <c r="AA79" i="11" a="1"/>
  <c r="AA79" i="11" s="1"/>
  <c r="AA80" i="11" s="1" a="1"/>
  <c r="AA80" i="11" s="1"/>
  <c r="K78" i="11" a="1"/>
  <c r="K78" i="11" s="1"/>
  <c r="I78" i="11" a="1"/>
  <c r="I78" i="11" s="1"/>
  <c r="V78" i="11" s="1"/>
  <c r="J78" i="11" a="1"/>
  <c r="J78" i="11" s="1"/>
  <c r="M78" i="11" a="1"/>
  <c r="M78" i="11" s="1"/>
  <c r="D78" i="11" a="1"/>
  <c r="D78" i="11" s="1"/>
  <c r="E78" i="11" a="1"/>
  <c r="E78" i="11" s="1"/>
  <c r="R78" i="11" a="1"/>
  <c r="R78" i="11" s="1"/>
  <c r="N78" i="11" a="1"/>
  <c r="N78" i="11" s="1"/>
  <c r="Q78" i="11" a="1"/>
  <c r="Q78" i="11" s="1"/>
  <c r="AB78" i="11" a="1"/>
  <c r="AB78" i="11" s="1"/>
  <c r="S78" i="11" a="1"/>
  <c r="S78" i="11" s="1"/>
  <c r="P78" i="11" a="1"/>
  <c r="P78" i="11" s="1"/>
  <c r="L78" i="11" a="1"/>
  <c r="L78" i="11" s="1"/>
  <c r="O78" i="11" a="1"/>
  <c r="O78" i="11" s="1"/>
  <c r="W431" i="11" a="1"/>
  <c r="W431" i="11" s="1"/>
  <c r="X431" i="11" s="1"/>
  <c r="K431" i="11" a="1"/>
  <c r="K431" i="11" s="1"/>
  <c r="I431" i="11" a="1"/>
  <c r="I431" i="11" s="1"/>
  <c r="V431" i="11" s="1"/>
  <c r="J431" i="11" a="1"/>
  <c r="J431" i="11" s="1"/>
  <c r="D431" i="11" a="1"/>
  <c r="D431" i="11" s="1"/>
  <c r="D65" i="20" s="1"/>
  <c r="M431" i="11" a="1"/>
  <c r="M431" i="11" s="1"/>
  <c r="E431" i="11" a="1"/>
  <c r="E431" i="11" s="1"/>
  <c r="R431" i="11" a="1"/>
  <c r="R431" i="11" s="1"/>
  <c r="N431" i="11" a="1"/>
  <c r="N431" i="11" s="1"/>
  <c r="L431" i="11" a="1"/>
  <c r="L431" i="11" s="1"/>
  <c r="Q431" i="11" a="1"/>
  <c r="Q431" i="11" s="1"/>
  <c r="AB431" i="11" a="1"/>
  <c r="AB431" i="11" s="1"/>
  <c r="P431" i="11" a="1"/>
  <c r="P431" i="11" s="1"/>
  <c r="S431" i="11" a="1"/>
  <c r="S431" i="11" s="1"/>
  <c r="O431" i="11" a="1"/>
  <c r="O431" i="11" s="1"/>
  <c r="AA195" i="11" a="1"/>
  <c r="AA195" i="11" s="1"/>
  <c r="W194" i="11" a="1"/>
  <c r="W194" i="11" s="1"/>
  <c r="X194" i="11" s="1"/>
  <c r="K194" i="11" a="1"/>
  <c r="K194" i="11" s="1"/>
  <c r="I194" i="11" a="1"/>
  <c r="I194" i="11" s="1"/>
  <c r="V194" i="11" s="1"/>
  <c r="J194" i="11" a="1"/>
  <c r="J194" i="11" s="1"/>
  <c r="M194" i="11" a="1"/>
  <c r="M194" i="11" s="1"/>
  <c r="D194" i="11" a="1"/>
  <c r="D194" i="11" s="1"/>
  <c r="E194" i="11" a="1"/>
  <c r="E194" i="11" s="1"/>
  <c r="R194" i="11" a="1"/>
  <c r="R194" i="11" s="1"/>
  <c r="Q194" i="11" a="1"/>
  <c r="Q194" i="11" s="1"/>
  <c r="O194" i="11" a="1"/>
  <c r="O194" i="11" s="1"/>
  <c r="AB194" i="11" a="1"/>
  <c r="AB194" i="11" s="1"/>
  <c r="L194" i="11" a="1"/>
  <c r="L194" i="11" s="1"/>
  <c r="P194" i="11" a="1"/>
  <c r="P194" i="11" s="1"/>
  <c r="N194" i="11" a="1"/>
  <c r="N194" i="11" s="1"/>
  <c r="S194" i="11" a="1"/>
  <c r="S194" i="11" s="1"/>
  <c r="W642" i="11" a="1"/>
  <c r="W642" i="11" s="1"/>
  <c r="X642" i="11" s="1"/>
  <c r="K642" i="11" a="1"/>
  <c r="K642" i="11" s="1"/>
  <c r="I642" i="11" a="1"/>
  <c r="I642" i="11" s="1"/>
  <c r="V642" i="11" s="1"/>
  <c r="J642" i="11" a="1"/>
  <c r="J642" i="11" s="1"/>
  <c r="M642" i="11" a="1"/>
  <c r="M642" i="11" s="1"/>
  <c r="D642" i="11" a="1"/>
  <c r="D642" i="11" s="1"/>
  <c r="E642" i="11" a="1"/>
  <c r="E642" i="11" s="1"/>
  <c r="R642" i="11" a="1"/>
  <c r="R642" i="11" s="1"/>
  <c r="P642" i="11" a="1"/>
  <c r="P642" i="11" s="1"/>
  <c r="N642" i="11" a="1"/>
  <c r="N642" i="11" s="1"/>
  <c r="S642" i="11" a="1"/>
  <c r="S642" i="11" s="1"/>
  <c r="AB642" i="11" a="1"/>
  <c r="AB642" i="11" s="1"/>
  <c r="O642" i="11" a="1"/>
  <c r="O642" i="11" s="1"/>
  <c r="Q642" i="11" a="1"/>
  <c r="Q642" i="11" s="1"/>
  <c r="L642" i="11" a="1"/>
  <c r="L642" i="11" s="1"/>
  <c r="AB154" i="11" a="1"/>
  <c r="AB154" i="11" s="1"/>
  <c r="W154" i="11" a="1"/>
  <c r="W154" i="11" s="1"/>
  <c r="X154" i="11" s="1"/>
  <c r="K154" i="11" a="1"/>
  <c r="K154" i="11" s="1"/>
  <c r="I154" i="11" a="1"/>
  <c r="I154" i="11" s="1"/>
  <c r="V154" i="11" s="1"/>
  <c r="J154" i="11" a="1"/>
  <c r="J154" i="11" s="1"/>
  <c r="M154" i="11" a="1"/>
  <c r="M154" i="11" s="1"/>
  <c r="D154" i="11" a="1"/>
  <c r="D154" i="11" s="1"/>
  <c r="E154" i="11" a="1"/>
  <c r="E154" i="11" s="1"/>
  <c r="R154" i="11" a="1"/>
  <c r="R154" i="11" s="1"/>
  <c r="S154" i="11" a="1"/>
  <c r="S154" i="11" s="1"/>
  <c r="N154" i="11" a="1"/>
  <c r="N154" i="11" s="1"/>
  <c r="L154" i="11" a="1"/>
  <c r="L154" i="11" s="1"/>
  <c r="Q154" i="11" a="1"/>
  <c r="Q154" i="11" s="1"/>
  <c r="O154" i="11" a="1"/>
  <c r="O154" i="11" s="1"/>
  <c r="P154" i="11" a="1"/>
  <c r="P154" i="11" s="1"/>
  <c r="AB427" i="11" a="1"/>
  <c r="AB427" i="11" s="1"/>
  <c r="W427" i="11" a="1"/>
  <c r="W427" i="11" s="1"/>
  <c r="X427" i="11" s="1"/>
  <c r="K427" i="11" a="1"/>
  <c r="K427" i="11" s="1"/>
  <c r="I427" i="11" a="1"/>
  <c r="I427" i="11" s="1"/>
  <c r="V427" i="11" s="1"/>
  <c r="J427" i="11" a="1"/>
  <c r="J427" i="11" s="1"/>
  <c r="D427" i="11" a="1"/>
  <c r="D427" i="11" s="1"/>
  <c r="D61" i="20" s="1"/>
  <c r="M427" i="11" a="1"/>
  <c r="M427" i="11" s="1"/>
  <c r="E427" i="11" a="1"/>
  <c r="E427" i="11" s="1"/>
  <c r="R427" i="11" a="1"/>
  <c r="R427" i="11" s="1"/>
  <c r="Q427" i="11" a="1"/>
  <c r="Q427" i="11" s="1"/>
  <c r="O427" i="11" a="1"/>
  <c r="O427" i="11" s="1"/>
  <c r="L427" i="11" a="1"/>
  <c r="L427" i="11" s="1"/>
  <c r="S427" i="11" a="1"/>
  <c r="S427" i="11" s="1"/>
  <c r="N427" i="11" a="1"/>
  <c r="N427" i="11" s="1"/>
  <c r="P427" i="11" a="1"/>
  <c r="P427" i="11" s="1"/>
  <c r="AB303" i="11" a="1"/>
  <c r="AB303" i="11" s="1"/>
  <c r="W303" i="11" a="1"/>
  <c r="W303" i="11" s="1"/>
  <c r="X303" i="11" s="1"/>
  <c r="K303" i="11" a="1"/>
  <c r="K303" i="11" s="1"/>
  <c r="I303" i="11" a="1"/>
  <c r="I303" i="11" s="1"/>
  <c r="V303" i="11" s="1"/>
  <c r="J303" i="11" a="1"/>
  <c r="J303" i="11" s="1"/>
  <c r="M303" i="11" a="1"/>
  <c r="M303" i="11" s="1"/>
  <c r="D303" i="11" a="1"/>
  <c r="D303" i="11" s="1"/>
  <c r="E303" i="11" a="1"/>
  <c r="E303" i="11" s="1"/>
  <c r="R303" i="11" a="1"/>
  <c r="R303" i="11" s="1"/>
  <c r="O303" i="11" a="1"/>
  <c r="O303" i="11" s="1"/>
  <c r="S303" i="11" a="1"/>
  <c r="S303" i="11" s="1"/>
  <c r="Q303" i="11" a="1"/>
  <c r="Q303" i="11" s="1"/>
  <c r="L303" i="11" a="1"/>
  <c r="L303" i="11" s="1"/>
  <c r="P303" i="11" a="1"/>
  <c r="P303" i="11" s="1"/>
  <c r="N303" i="11" a="1"/>
  <c r="N303" i="11" s="1"/>
  <c r="AB382" i="11" a="1"/>
  <c r="AB382" i="11" s="1"/>
  <c r="W382" i="11" a="1"/>
  <c r="W382" i="11" s="1"/>
  <c r="X382" i="11" s="1"/>
  <c r="K382" i="11" a="1"/>
  <c r="K382" i="11" s="1"/>
  <c r="I382" i="11" a="1"/>
  <c r="I382" i="11" s="1"/>
  <c r="V382" i="11" s="1"/>
  <c r="J382" i="11" a="1"/>
  <c r="J382" i="11" s="1"/>
  <c r="M382" i="11" a="1"/>
  <c r="M382" i="11" s="1"/>
  <c r="D382" i="11" a="1"/>
  <c r="D382" i="11" s="1"/>
  <c r="E382" i="11" a="1"/>
  <c r="E382" i="11" s="1"/>
  <c r="R382" i="11" a="1"/>
  <c r="R382" i="11" s="1"/>
  <c r="N382" i="11" a="1"/>
  <c r="N382" i="11" s="1"/>
  <c r="P382" i="11" a="1"/>
  <c r="P382" i="11" s="1"/>
  <c r="Q382" i="11" a="1"/>
  <c r="Q382" i="11" s="1"/>
  <c r="S382" i="11" a="1"/>
  <c r="S382" i="11" s="1"/>
  <c r="L382" i="11" a="1"/>
  <c r="L382" i="11" s="1"/>
  <c r="O382" i="11" a="1"/>
  <c r="O382" i="11" s="1"/>
  <c r="W563" i="11" a="1"/>
  <c r="W563" i="11" s="1"/>
  <c r="X563" i="11" s="1"/>
  <c r="K563" i="11" a="1"/>
  <c r="K563" i="11" s="1"/>
  <c r="I563" i="11" a="1"/>
  <c r="I563" i="11" s="1"/>
  <c r="V563" i="11" s="1"/>
  <c r="J563" i="11" a="1"/>
  <c r="J563" i="11" s="1"/>
  <c r="M563" i="11" a="1"/>
  <c r="M563" i="11" s="1"/>
  <c r="D563" i="11" a="1"/>
  <c r="D563" i="11" s="1"/>
  <c r="E563" i="11" a="1"/>
  <c r="E563" i="11" s="1"/>
  <c r="R563" i="11" a="1"/>
  <c r="R563" i="11" s="1"/>
  <c r="N563" i="11" a="1"/>
  <c r="N563" i="11" s="1"/>
  <c r="P563" i="11" a="1"/>
  <c r="P563" i="11" s="1"/>
  <c r="O563" i="11" a="1"/>
  <c r="O563" i="11" s="1"/>
  <c r="S563" i="11" a="1"/>
  <c r="S563" i="11" s="1"/>
  <c r="Q563" i="11" a="1"/>
  <c r="Q563" i="11" s="1"/>
  <c r="L563" i="11" a="1"/>
  <c r="L563" i="11" s="1"/>
  <c r="AB563" i="11" a="1"/>
  <c r="AB563" i="11" s="1"/>
  <c r="W120" i="11" a="1"/>
  <c r="W120" i="11" s="1"/>
  <c r="X120" i="11" s="1"/>
  <c r="AA121" i="11" a="1"/>
  <c r="AA121" i="11" s="1"/>
  <c r="AA122" i="11" s="1" a="1"/>
  <c r="AA122" i="11" s="1"/>
  <c r="K120" i="11" a="1"/>
  <c r="K120" i="11" s="1"/>
  <c r="I120" i="11" a="1"/>
  <c r="I120" i="11" s="1"/>
  <c r="V120" i="11" s="1"/>
  <c r="J120" i="11" a="1"/>
  <c r="J120" i="11" s="1"/>
  <c r="M120" i="11" a="1"/>
  <c r="M120" i="11" s="1"/>
  <c r="D120" i="11" a="1"/>
  <c r="D120" i="11" s="1"/>
  <c r="E120" i="11" a="1"/>
  <c r="E120" i="11" s="1"/>
  <c r="R120" i="11" a="1"/>
  <c r="R120" i="11" s="1"/>
  <c r="L120" i="11" a="1"/>
  <c r="L120" i="11" s="1"/>
  <c r="O120" i="11" a="1"/>
  <c r="O120" i="11" s="1"/>
  <c r="AB120" i="11" a="1"/>
  <c r="AB120" i="11" s="1"/>
  <c r="S120" i="11" a="1"/>
  <c r="S120" i="11" s="1"/>
  <c r="N120" i="11" a="1"/>
  <c r="N120" i="11" s="1"/>
  <c r="P120" i="11" a="1"/>
  <c r="P120" i="11" s="1"/>
  <c r="Q120" i="11" a="1"/>
  <c r="Q120" i="11" s="1"/>
  <c r="W638" i="11" a="1"/>
  <c r="W638" i="11" s="1"/>
  <c r="X638" i="11" s="1"/>
  <c r="K638" i="11" a="1"/>
  <c r="K638" i="11" s="1"/>
  <c r="I638" i="11" a="1"/>
  <c r="I638" i="11" s="1"/>
  <c r="V638" i="11" s="1"/>
  <c r="J638" i="11" a="1"/>
  <c r="J638" i="11" s="1"/>
  <c r="M638" i="11" a="1"/>
  <c r="M638" i="11" s="1"/>
  <c r="D638" i="11" a="1"/>
  <c r="D638" i="11" s="1"/>
  <c r="E638" i="11" a="1"/>
  <c r="E638" i="11" s="1"/>
  <c r="R638" i="11" a="1"/>
  <c r="R638" i="11" s="1"/>
  <c r="AB638" i="11" a="1"/>
  <c r="AB638" i="11" s="1"/>
  <c r="O638" i="11" a="1"/>
  <c r="O638" i="11" s="1"/>
  <c r="L638" i="11" a="1"/>
  <c r="L638" i="11" s="1"/>
  <c r="N638" i="11" a="1"/>
  <c r="N638" i="11" s="1"/>
  <c r="Q638" i="11" a="1"/>
  <c r="Q638" i="11" s="1"/>
  <c r="S638" i="11" a="1"/>
  <c r="S638" i="11" s="1"/>
  <c r="P638" i="11" a="1"/>
  <c r="P638" i="11" s="1"/>
  <c r="W860" i="11" a="1"/>
  <c r="W860" i="11" s="1"/>
  <c r="X860" i="11" s="1"/>
  <c r="K860" i="11" a="1"/>
  <c r="K860" i="11" s="1"/>
  <c r="I860" i="11" a="1"/>
  <c r="I860" i="11" s="1"/>
  <c r="V860" i="11" s="1"/>
  <c r="J860" i="11" a="1"/>
  <c r="J860" i="11" s="1"/>
  <c r="M860" i="11" a="1"/>
  <c r="M860" i="11" s="1"/>
  <c r="D860" i="11" a="1"/>
  <c r="D860" i="11" s="1"/>
  <c r="E860" i="11" a="1"/>
  <c r="E860" i="11" s="1"/>
  <c r="R860" i="11" a="1"/>
  <c r="R860" i="11" s="1"/>
  <c r="O860" i="11" a="1"/>
  <c r="O860" i="11" s="1"/>
  <c r="L860" i="11" a="1"/>
  <c r="L860" i="11" s="1"/>
  <c r="P860" i="11" a="1"/>
  <c r="P860" i="11" s="1"/>
  <c r="N860" i="11" a="1"/>
  <c r="N860" i="11" s="1"/>
  <c r="AB860" i="11" a="1"/>
  <c r="AB860" i="11" s="1"/>
  <c r="S860" i="11" a="1"/>
  <c r="S860" i="11" s="1"/>
  <c r="Q860" i="11" a="1"/>
  <c r="Q860" i="11" s="1"/>
  <c r="W47" i="11" a="1"/>
  <c r="W47" i="11" s="1"/>
  <c r="X47" i="11" s="1"/>
  <c r="K47" i="11" a="1"/>
  <c r="K47" i="11" s="1"/>
  <c r="I47" i="11" a="1"/>
  <c r="I47" i="11" s="1"/>
  <c r="V47" i="11" s="1"/>
  <c r="J47" i="11" a="1"/>
  <c r="J47" i="11" s="1"/>
  <c r="M47" i="11" a="1"/>
  <c r="M47" i="11" s="1"/>
  <c r="D47" i="11" a="1"/>
  <c r="D47" i="11" s="1"/>
  <c r="E47" i="11" a="1"/>
  <c r="E47" i="11" s="1"/>
  <c r="R47" i="11" a="1"/>
  <c r="R47" i="11" s="1"/>
  <c r="N47" i="11" a="1"/>
  <c r="N47" i="11" s="1"/>
  <c r="L47" i="11" a="1"/>
  <c r="L47" i="11" s="1"/>
  <c r="O47" i="11" a="1"/>
  <c r="O47" i="11" s="1"/>
  <c r="Q47" i="11" a="1"/>
  <c r="Q47" i="11" s="1"/>
  <c r="S47" i="11" a="1"/>
  <c r="S47" i="11" s="1"/>
  <c r="AB47" i="11" a="1"/>
  <c r="AB47" i="11" s="1"/>
  <c r="P47" i="11" a="1"/>
  <c r="P47" i="11" s="1"/>
  <c r="W474" i="11" a="1"/>
  <c r="W474" i="11" s="1"/>
  <c r="X474" i="11" s="1"/>
  <c r="AA475" i="11" a="1"/>
  <c r="AA475" i="11" s="1"/>
  <c r="AA476" i="11" s="1" a="1"/>
  <c r="AA476" i="11" s="1"/>
  <c r="K474" i="11" a="1"/>
  <c r="K474" i="11" s="1"/>
  <c r="I474" i="11" a="1"/>
  <c r="I474" i="11" s="1"/>
  <c r="V474" i="11" s="1"/>
  <c r="J474" i="11" a="1"/>
  <c r="J474" i="11" s="1"/>
  <c r="M474" i="11" a="1"/>
  <c r="M474" i="11" s="1"/>
  <c r="D474" i="11" a="1"/>
  <c r="D474" i="11" s="1"/>
  <c r="E474" i="11" a="1"/>
  <c r="E474" i="11" s="1"/>
  <c r="R474" i="11" a="1"/>
  <c r="R474" i="11" s="1"/>
  <c r="L474" i="11" a="1"/>
  <c r="L474" i="11" s="1"/>
  <c r="Q474" i="11" a="1"/>
  <c r="Q474" i="11" s="1"/>
  <c r="S474" i="11" a="1"/>
  <c r="S474" i="11" s="1"/>
  <c r="P474" i="11" a="1"/>
  <c r="P474" i="11" s="1"/>
  <c r="N474" i="11" a="1"/>
  <c r="N474" i="11" s="1"/>
  <c r="AB474" i="11" a="1"/>
  <c r="AB474" i="11" s="1"/>
  <c r="O474" i="11" a="1"/>
  <c r="O474" i="11" s="1"/>
  <c r="W845" i="11" a="1"/>
  <c r="W845" i="11" s="1"/>
  <c r="X845" i="11" s="1"/>
  <c r="K845" i="11" a="1"/>
  <c r="K845" i="11" s="1"/>
  <c r="I845" i="11" a="1"/>
  <c r="I845" i="11" s="1"/>
  <c r="V845" i="11" s="1"/>
  <c r="M845" i="11" a="1"/>
  <c r="M845" i="11" s="1"/>
  <c r="D845" i="11" a="1"/>
  <c r="D845" i="11" s="1"/>
  <c r="J845" i="11" a="1"/>
  <c r="J845" i="11" s="1"/>
  <c r="E845" i="11" a="1"/>
  <c r="E845" i="11" s="1"/>
  <c r="R845" i="11" a="1"/>
  <c r="R845" i="11" s="1"/>
  <c r="AB845" i="11" a="1"/>
  <c r="AB845" i="11" s="1"/>
  <c r="L845" i="11" a="1"/>
  <c r="L845" i="11" s="1"/>
  <c r="S845" i="11" a="1"/>
  <c r="S845" i="11" s="1"/>
  <c r="O845" i="11" a="1"/>
  <c r="O845" i="11" s="1"/>
  <c r="Q845" i="11" a="1"/>
  <c r="Q845" i="11" s="1"/>
  <c r="P845" i="11" a="1"/>
  <c r="P845" i="11" s="1"/>
  <c r="N845" i="11" a="1"/>
  <c r="N845" i="11" s="1"/>
  <c r="W102" i="11" a="1"/>
  <c r="W102" i="11" s="1"/>
  <c r="X102" i="11" s="1"/>
  <c r="AA103" i="11" a="1"/>
  <c r="AA103" i="11" s="1"/>
  <c r="AA104" i="11" s="1" a="1"/>
  <c r="AA104" i="11" s="1"/>
  <c r="K102" i="11" a="1"/>
  <c r="K102" i="11" s="1"/>
  <c r="I102" i="11" a="1"/>
  <c r="I102" i="11" s="1"/>
  <c r="V102" i="11" s="1"/>
  <c r="J102" i="11" a="1"/>
  <c r="J102" i="11" s="1"/>
  <c r="M102" i="11" a="1"/>
  <c r="M102" i="11" s="1"/>
  <c r="D102" i="11" a="1"/>
  <c r="D102" i="11" s="1"/>
  <c r="E102" i="11" a="1"/>
  <c r="E102" i="11" s="1"/>
  <c r="R102" i="11" a="1"/>
  <c r="R102" i="11" s="1"/>
  <c r="O102" i="11" a="1"/>
  <c r="O102" i="11" s="1"/>
  <c r="L102" i="11" a="1"/>
  <c r="L102" i="11" s="1"/>
  <c r="P102" i="11" a="1"/>
  <c r="P102" i="11" s="1"/>
  <c r="AB102" i="11" a="1"/>
  <c r="AB102" i="11" s="1"/>
  <c r="Q102" i="11" a="1"/>
  <c r="Q102" i="11" s="1"/>
  <c r="S102" i="11" a="1"/>
  <c r="S102" i="11" s="1"/>
  <c r="N102" i="11" a="1"/>
  <c r="N102" i="11" s="1"/>
  <c r="W870" i="11" a="1"/>
  <c r="W870" i="11" s="1"/>
  <c r="X870" i="11" s="1"/>
  <c r="K870" i="11" a="1"/>
  <c r="K870" i="11" s="1"/>
  <c r="I870" i="11" a="1"/>
  <c r="I870" i="11" s="1"/>
  <c r="V870" i="11" s="1"/>
  <c r="J870" i="11" a="1"/>
  <c r="J870" i="11" s="1"/>
  <c r="M870" i="11" a="1"/>
  <c r="M870" i="11" s="1"/>
  <c r="D870" i="11" a="1"/>
  <c r="D870" i="11" s="1"/>
  <c r="E870" i="11" a="1"/>
  <c r="E870" i="11" s="1"/>
  <c r="R870" i="11" a="1"/>
  <c r="R870" i="11" s="1"/>
  <c r="Q870" i="11" a="1"/>
  <c r="Q870" i="11" s="1"/>
  <c r="O870" i="11" a="1"/>
  <c r="O870" i="11" s="1"/>
  <c r="L870" i="11" a="1"/>
  <c r="L870" i="11" s="1"/>
  <c r="N870" i="11" a="1"/>
  <c r="N870" i="11" s="1"/>
  <c r="S870" i="11" a="1"/>
  <c r="S870" i="11" s="1"/>
  <c r="P870" i="11" a="1"/>
  <c r="P870" i="11" s="1"/>
  <c r="AB870" i="11" a="1"/>
  <c r="AB870" i="11" s="1"/>
  <c r="AA175" i="11" a="1"/>
  <c r="AA175" i="11" s="1"/>
  <c r="AA176" i="11" s="1" a="1"/>
  <c r="AA176" i="11" s="1"/>
  <c r="W174" i="11" a="1"/>
  <c r="W174" i="11" s="1"/>
  <c r="X174" i="11" s="1"/>
  <c r="K174" i="11" a="1"/>
  <c r="K174" i="11" s="1"/>
  <c r="I174" i="11" a="1"/>
  <c r="I174" i="11" s="1"/>
  <c r="V174" i="11" s="1"/>
  <c r="J174" i="11" a="1"/>
  <c r="J174" i="11" s="1"/>
  <c r="M174" i="11" a="1"/>
  <c r="M174" i="11" s="1"/>
  <c r="D174" i="11" a="1"/>
  <c r="D174" i="11" s="1"/>
  <c r="E174" i="11" a="1"/>
  <c r="E174" i="11" s="1"/>
  <c r="R174" i="11" a="1"/>
  <c r="R174" i="11" s="1"/>
  <c r="P174" i="11" a="1"/>
  <c r="P174" i="11" s="1"/>
  <c r="N174" i="11" a="1"/>
  <c r="N174" i="11" s="1"/>
  <c r="S174" i="11" a="1"/>
  <c r="S174" i="11" s="1"/>
  <c r="Q174" i="11" a="1"/>
  <c r="Q174" i="11" s="1"/>
  <c r="L174" i="11" a="1"/>
  <c r="L174" i="11" s="1"/>
  <c r="O174" i="11" a="1"/>
  <c r="O174" i="11" s="1"/>
  <c r="AB174" i="11" a="1"/>
  <c r="AB174" i="11" s="1"/>
  <c r="AB363" i="11" a="1"/>
  <c r="AB363" i="11" s="1"/>
  <c r="W363" i="11" a="1"/>
  <c r="W363" i="11" s="1"/>
  <c r="X363" i="11" s="1"/>
  <c r="K363" i="11" a="1"/>
  <c r="K363" i="11" s="1"/>
  <c r="I363" i="11" a="1"/>
  <c r="I363" i="11" s="1"/>
  <c r="V363" i="11" s="1"/>
  <c r="J363" i="11" a="1"/>
  <c r="J363" i="11" s="1"/>
  <c r="M363" i="11" a="1"/>
  <c r="M363" i="11" s="1"/>
  <c r="D363" i="11" a="1"/>
  <c r="D363" i="11" s="1"/>
  <c r="E363" i="11" a="1"/>
  <c r="E363" i="11" s="1"/>
  <c r="R363" i="11" a="1"/>
  <c r="R363" i="11" s="1"/>
  <c r="S363" i="11" a="1"/>
  <c r="S363" i="11" s="1"/>
  <c r="Q363" i="11" a="1"/>
  <c r="Q363" i="11" s="1"/>
  <c r="P363" i="11" a="1"/>
  <c r="P363" i="11" s="1"/>
  <c r="O363" i="11" a="1"/>
  <c r="O363" i="11" s="1"/>
  <c r="L363" i="11" a="1"/>
  <c r="L363" i="11" s="1"/>
  <c r="N363" i="11" a="1"/>
  <c r="N363" i="11" s="1"/>
  <c r="AA197" i="11" a="1"/>
  <c r="AA197" i="11" s="1"/>
  <c r="W196" i="11" a="1"/>
  <c r="W196" i="11" s="1"/>
  <c r="X196" i="11" s="1"/>
  <c r="K196" i="11" a="1"/>
  <c r="K196" i="11" s="1"/>
  <c r="I196" i="11" a="1"/>
  <c r="I196" i="11" s="1"/>
  <c r="V196" i="11" s="1"/>
  <c r="J196" i="11" a="1"/>
  <c r="J196" i="11" s="1"/>
  <c r="D196" i="11" a="1"/>
  <c r="D196" i="11" s="1"/>
  <c r="M196" i="11" a="1"/>
  <c r="M196" i="11" s="1"/>
  <c r="E196" i="11" a="1"/>
  <c r="E196" i="11" s="1"/>
  <c r="R196" i="11" a="1"/>
  <c r="R196" i="11" s="1"/>
  <c r="S196" i="11" a="1"/>
  <c r="S196" i="11" s="1"/>
  <c r="AB196" i="11" a="1"/>
  <c r="AB196" i="11" s="1"/>
  <c r="O196" i="11" a="1"/>
  <c r="O196" i="11" s="1"/>
  <c r="Q196" i="11" a="1"/>
  <c r="Q196" i="11" s="1"/>
  <c r="P196" i="11" a="1"/>
  <c r="P196" i="11" s="1"/>
  <c r="L196" i="11" a="1"/>
  <c r="L196" i="11" s="1"/>
  <c r="N196" i="11" a="1"/>
  <c r="N196" i="11" s="1"/>
  <c r="W590" i="11" a="1"/>
  <c r="W590" i="11" s="1"/>
  <c r="X590" i="11" s="1"/>
  <c r="K590" i="11" a="1"/>
  <c r="K590" i="11" s="1"/>
  <c r="I590" i="11" a="1"/>
  <c r="I590" i="11" s="1"/>
  <c r="V590" i="11" s="1"/>
  <c r="J590" i="11" a="1"/>
  <c r="J590" i="11" s="1"/>
  <c r="M590" i="11" a="1"/>
  <c r="M590" i="11" s="1"/>
  <c r="D590" i="11" a="1"/>
  <c r="D590" i="11" s="1"/>
  <c r="E590" i="11" a="1"/>
  <c r="E590" i="11" s="1"/>
  <c r="R590" i="11" a="1"/>
  <c r="R590" i="11" s="1"/>
  <c r="Q590" i="11" a="1"/>
  <c r="Q590" i="11" s="1"/>
  <c r="O590" i="11" a="1"/>
  <c r="O590" i="11" s="1"/>
  <c r="S590" i="11" a="1"/>
  <c r="S590" i="11" s="1"/>
  <c r="P590" i="11" a="1"/>
  <c r="P590" i="11" s="1"/>
  <c r="N590" i="11" a="1"/>
  <c r="N590" i="11" s="1"/>
  <c r="AB590" i="11" a="1"/>
  <c r="AB590" i="11" s="1"/>
  <c r="L590" i="11" a="1"/>
  <c r="L590" i="11" s="1"/>
  <c r="W818" i="11" a="1"/>
  <c r="W818" i="11" s="1"/>
  <c r="X818" i="11" s="1"/>
  <c r="K818" i="11" a="1"/>
  <c r="K818" i="11" s="1"/>
  <c r="I818" i="11" a="1"/>
  <c r="I818" i="11" s="1"/>
  <c r="V818" i="11" s="1"/>
  <c r="J818" i="11" a="1"/>
  <c r="J818" i="11" s="1"/>
  <c r="M818" i="11" a="1"/>
  <c r="M818" i="11" s="1"/>
  <c r="D818" i="11" a="1"/>
  <c r="D818" i="11" s="1"/>
  <c r="E818" i="11" a="1"/>
  <c r="E818" i="11" s="1"/>
  <c r="R818" i="11" a="1"/>
  <c r="R818" i="11" s="1"/>
  <c r="S818" i="11" a="1"/>
  <c r="S818" i="11" s="1"/>
  <c r="O818" i="11" a="1"/>
  <c r="O818" i="11" s="1"/>
  <c r="AB818" i="11" a="1"/>
  <c r="AB818" i="11" s="1"/>
  <c r="Q818" i="11" a="1"/>
  <c r="Q818" i="11" s="1"/>
  <c r="L818" i="11" a="1"/>
  <c r="L818" i="11" s="1"/>
  <c r="N818" i="11" a="1"/>
  <c r="N818" i="11" s="1"/>
  <c r="P818" i="11" a="1"/>
  <c r="P818" i="11" s="1"/>
  <c r="W444" i="11" a="1"/>
  <c r="W444" i="11" s="1"/>
  <c r="X444" i="11" s="1"/>
  <c r="AA445" i="11" a="1"/>
  <c r="AA445" i="11" s="1"/>
  <c r="K444" i="11" a="1"/>
  <c r="K444" i="11" s="1"/>
  <c r="I444" i="11" a="1"/>
  <c r="I444" i="11" s="1"/>
  <c r="V444" i="11" s="1"/>
  <c r="J444" i="11" a="1"/>
  <c r="J444" i="11" s="1"/>
  <c r="M444" i="11" a="1"/>
  <c r="M444" i="11" s="1"/>
  <c r="D444" i="11" a="1"/>
  <c r="D444" i="11" s="1"/>
  <c r="E444" i="11" a="1"/>
  <c r="E444" i="11" s="1"/>
  <c r="R444" i="11" a="1"/>
  <c r="R444" i="11" s="1"/>
  <c r="N444" i="11" a="1"/>
  <c r="N444" i="11" s="1"/>
  <c r="Q444" i="11" a="1"/>
  <c r="Q444" i="11" s="1"/>
  <c r="AB444" i="11" a="1"/>
  <c r="AB444" i="11" s="1"/>
  <c r="P444" i="11" a="1"/>
  <c r="P444" i="11" s="1"/>
  <c r="L444" i="11" a="1"/>
  <c r="L444" i="11" s="1"/>
  <c r="O444" i="11" a="1"/>
  <c r="O444" i="11" s="1"/>
  <c r="S444" i="11" a="1"/>
  <c r="S444" i="11" s="1"/>
  <c r="AA61" i="11" a="1"/>
  <c r="AA61" i="11" s="1"/>
  <c r="AA62" i="11" s="1" a="1"/>
  <c r="AA62" i="11" s="1"/>
  <c r="W60" i="11" a="1"/>
  <c r="W60" i="11" s="1"/>
  <c r="X60" i="11" s="1"/>
  <c r="K60" i="11" a="1"/>
  <c r="K60" i="11" s="1"/>
  <c r="I60" i="11" a="1"/>
  <c r="I60" i="11" s="1"/>
  <c r="V60" i="11" s="1"/>
  <c r="J60" i="11" a="1"/>
  <c r="J60" i="11" s="1"/>
  <c r="M60" i="11" a="1"/>
  <c r="M60" i="11" s="1"/>
  <c r="D60" i="11" a="1"/>
  <c r="D60" i="11" s="1"/>
  <c r="E60" i="11" a="1"/>
  <c r="E60" i="11" s="1"/>
  <c r="R60" i="11" a="1"/>
  <c r="R60" i="11" s="1"/>
  <c r="N60" i="11" a="1"/>
  <c r="N60" i="11" s="1"/>
  <c r="Q60" i="11" a="1"/>
  <c r="Q60" i="11" s="1"/>
  <c r="L60" i="11" a="1"/>
  <c r="L60" i="11" s="1"/>
  <c r="P60" i="11" a="1"/>
  <c r="P60" i="11" s="1"/>
  <c r="AB60" i="11" a="1"/>
  <c r="AB60" i="11" s="1"/>
  <c r="O60" i="11" a="1"/>
  <c r="O60" i="11" s="1"/>
  <c r="S60" i="11" a="1"/>
  <c r="S60" i="11" s="1"/>
  <c r="W748" i="11" a="1"/>
  <c r="W748" i="11" s="1"/>
  <c r="X748" i="11" s="1"/>
  <c r="K748" i="11" a="1"/>
  <c r="K748" i="11" s="1"/>
  <c r="I748" i="11" a="1"/>
  <c r="I748" i="11" s="1"/>
  <c r="V748" i="11" s="1"/>
  <c r="J748" i="11" a="1"/>
  <c r="J748" i="11" s="1"/>
  <c r="M748" i="11" a="1"/>
  <c r="M748" i="11" s="1"/>
  <c r="D748" i="11" a="1"/>
  <c r="D748" i="11" s="1"/>
  <c r="E748" i="11" a="1"/>
  <c r="E748" i="11" s="1"/>
  <c r="R748" i="11" a="1"/>
  <c r="R748" i="11" s="1"/>
  <c r="O748" i="11" a="1"/>
  <c r="O748" i="11" s="1"/>
  <c r="N748" i="11" a="1"/>
  <c r="N748" i="11" s="1"/>
  <c r="P748" i="11" a="1"/>
  <c r="P748" i="11" s="1"/>
  <c r="L748" i="11" a="1"/>
  <c r="L748" i="11" s="1"/>
  <c r="AB748" i="11" a="1"/>
  <c r="AB748" i="11" s="1"/>
  <c r="S748" i="11" a="1"/>
  <c r="S748" i="11" s="1"/>
  <c r="Q748" i="11" a="1"/>
  <c r="Q748" i="11" s="1"/>
  <c r="W577" i="11" a="1"/>
  <c r="W577" i="11" s="1"/>
  <c r="X577" i="11" s="1"/>
  <c r="K577" i="11" a="1"/>
  <c r="K577" i="11" s="1"/>
  <c r="I577" i="11" a="1"/>
  <c r="I577" i="11" s="1"/>
  <c r="V577" i="11" s="1"/>
  <c r="J577" i="11" a="1"/>
  <c r="J577" i="11" s="1"/>
  <c r="M577" i="11" a="1"/>
  <c r="M577" i="11" s="1"/>
  <c r="D577" i="11" a="1"/>
  <c r="D577" i="11" s="1"/>
  <c r="E577" i="11" a="1"/>
  <c r="E577" i="11" s="1"/>
  <c r="R577" i="11" a="1"/>
  <c r="R577" i="11" s="1"/>
  <c r="AB577" i="11" a="1"/>
  <c r="AB577" i="11" s="1"/>
  <c r="L577" i="11" a="1"/>
  <c r="L577" i="11" s="1"/>
  <c r="N577" i="11" a="1"/>
  <c r="N577" i="11" s="1"/>
  <c r="O577" i="11" a="1"/>
  <c r="O577" i="11" s="1"/>
  <c r="P577" i="11" a="1"/>
  <c r="P577" i="11" s="1"/>
  <c r="Q577" i="11" a="1"/>
  <c r="Q577" i="11" s="1"/>
  <c r="S577" i="11" a="1"/>
  <c r="S577" i="11" s="1"/>
  <c r="W915" i="11" a="1"/>
  <c r="W915" i="11" s="1"/>
  <c r="X915" i="11" s="1"/>
  <c r="K915" i="11" a="1"/>
  <c r="K915" i="11" s="1"/>
  <c r="I915" i="11" a="1"/>
  <c r="I915" i="11" s="1"/>
  <c r="V915" i="11" s="1"/>
  <c r="J915" i="11" a="1"/>
  <c r="J915" i="11" s="1"/>
  <c r="M915" i="11" a="1"/>
  <c r="M915" i="11" s="1"/>
  <c r="D915" i="11" a="1"/>
  <c r="D915" i="11" s="1"/>
  <c r="E915" i="11" a="1"/>
  <c r="E915" i="11" s="1"/>
  <c r="R915" i="11" a="1"/>
  <c r="R915" i="11" s="1"/>
  <c r="Q915" i="11" a="1"/>
  <c r="Q915" i="11" s="1"/>
  <c r="N915" i="11" a="1"/>
  <c r="N915" i="11" s="1"/>
  <c r="L915" i="11" a="1"/>
  <c r="L915" i="11" s="1"/>
  <c r="AB915" i="11" a="1"/>
  <c r="AB915" i="11" s="1"/>
  <c r="P915" i="11" a="1"/>
  <c r="P915" i="11" s="1"/>
  <c r="S915" i="11" a="1"/>
  <c r="S915" i="11" s="1"/>
  <c r="O915" i="11" a="1"/>
  <c r="O915" i="11" s="1"/>
  <c r="AB85" i="11" a="1"/>
  <c r="AB85" i="11" s="1"/>
  <c r="W85" i="11" a="1"/>
  <c r="W85" i="11" s="1"/>
  <c r="X85" i="11" s="1"/>
  <c r="K85" i="11" a="1"/>
  <c r="K85" i="11" s="1"/>
  <c r="I85" i="11" a="1"/>
  <c r="I85" i="11" s="1"/>
  <c r="V85" i="11" s="1"/>
  <c r="M85" i="11" a="1"/>
  <c r="M85" i="11" s="1"/>
  <c r="J85" i="11" a="1"/>
  <c r="J85" i="11" s="1"/>
  <c r="D85" i="11" a="1"/>
  <c r="D85" i="11" s="1"/>
  <c r="E85" i="11" a="1"/>
  <c r="E85" i="11" s="1"/>
  <c r="R85" i="11" a="1"/>
  <c r="R85" i="11" s="1"/>
  <c r="L85" i="11" a="1"/>
  <c r="L85" i="11" s="1"/>
  <c r="P85" i="11" a="1"/>
  <c r="P85" i="11" s="1"/>
  <c r="S85" i="11" a="1"/>
  <c r="S85" i="11" s="1"/>
  <c r="Q85" i="11" a="1"/>
  <c r="Q85" i="11" s="1"/>
  <c r="N85" i="11" a="1"/>
  <c r="N85" i="11" s="1"/>
  <c r="O85" i="11" a="1"/>
  <c r="O85" i="11" s="1"/>
  <c r="AB352" i="11" a="1"/>
  <c r="AB352" i="11" s="1"/>
  <c r="W352" i="11" a="1"/>
  <c r="W352" i="11" s="1"/>
  <c r="X352" i="11" s="1"/>
  <c r="K352" i="11" a="1"/>
  <c r="K352" i="11" s="1"/>
  <c r="I352" i="11" a="1"/>
  <c r="I352" i="11" s="1"/>
  <c r="V352" i="11" s="1"/>
  <c r="J352" i="11" a="1"/>
  <c r="J352" i="11" s="1"/>
  <c r="M352" i="11" a="1"/>
  <c r="M352" i="11" s="1"/>
  <c r="D352" i="11" a="1"/>
  <c r="D352" i="11" s="1"/>
  <c r="E352" i="11" a="1"/>
  <c r="E352" i="11" s="1"/>
  <c r="R352" i="11" a="1"/>
  <c r="R352" i="11" s="1"/>
  <c r="Q352" i="11" a="1"/>
  <c r="Q352" i="11" s="1"/>
  <c r="L352" i="11" a="1"/>
  <c r="L352" i="11" s="1"/>
  <c r="O352" i="11" a="1"/>
  <c r="O352" i="11" s="1"/>
  <c r="N352" i="11" a="1"/>
  <c r="N352" i="11" s="1"/>
  <c r="P352" i="11" a="1"/>
  <c r="P352" i="11" s="1"/>
  <c r="S352" i="11" a="1"/>
  <c r="S352" i="11" s="1"/>
  <c r="W809" i="11" a="1"/>
  <c r="W809" i="11" s="1"/>
  <c r="X809" i="11" s="1"/>
  <c r="K809" i="11" a="1"/>
  <c r="K809" i="11" s="1"/>
  <c r="I809" i="11" a="1"/>
  <c r="I809" i="11" s="1"/>
  <c r="V809" i="11" s="1"/>
  <c r="J809" i="11" a="1"/>
  <c r="J809" i="11" s="1"/>
  <c r="M809" i="11" a="1"/>
  <c r="M809" i="11" s="1"/>
  <c r="D809" i="11" a="1"/>
  <c r="D809" i="11" s="1"/>
  <c r="E809" i="11" a="1"/>
  <c r="E809" i="11" s="1"/>
  <c r="R809" i="11" a="1"/>
  <c r="R809" i="11" s="1"/>
  <c r="S809" i="11" a="1"/>
  <c r="S809" i="11" s="1"/>
  <c r="N809" i="11" a="1"/>
  <c r="N809" i="11" s="1"/>
  <c r="AB809" i="11" a="1"/>
  <c r="AB809" i="11" s="1"/>
  <c r="Q809" i="11" a="1"/>
  <c r="Q809" i="11" s="1"/>
  <c r="O809" i="11" a="1"/>
  <c r="O809" i="11" s="1"/>
  <c r="L809" i="11" a="1"/>
  <c r="L809" i="11" s="1"/>
  <c r="P809" i="11" a="1"/>
  <c r="P809" i="11" s="1"/>
  <c r="W557" i="11" a="1"/>
  <c r="W557" i="11" s="1"/>
  <c r="X557" i="11" s="1"/>
  <c r="K557" i="11" a="1"/>
  <c r="K557" i="11" s="1"/>
  <c r="I557" i="11" a="1"/>
  <c r="I557" i="11" s="1"/>
  <c r="V557" i="11" s="1"/>
  <c r="J557" i="11" a="1"/>
  <c r="J557" i="11" s="1"/>
  <c r="M557" i="11" a="1"/>
  <c r="M557" i="11" s="1"/>
  <c r="D557" i="11" a="1"/>
  <c r="D557" i="11" s="1"/>
  <c r="E557" i="11" a="1"/>
  <c r="E557" i="11" s="1"/>
  <c r="R557" i="11" a="1"/>
  <c r="R557" i="11" s="1"/>
  <c r="P557" i="11" a="1"/>
  <c r="P557" i="11" s="1"/>
  <c r="N557" i="11" a="1"/>
  <c r="N557" i="11" s="1"/>
  <c r="AB557" i="11" a="1"/>
  <c r="AB557" i="11" s="1"/>
  <c r="L557" i="11" a="1"/>
  <c r="L557" i="11" s="1"/>
  <c r="Q557" i="11" a="1"/>
  <c r="Q557" i="11" s="1"/>
  <c r="O557" i="11" a="1"/>
  <c r="O557" i="11" s="1"/>
  <c r="S557" i="11" a="1"/>
  <c r="S557" i="11" s="1"/>
  <c r="W1009" i="11" a="1"/>
  <c r="W1009" i="11" s="1"/>
  <c r="X1009" i="11" s="1"/>
  <c r="K1009" i="11" a="1"/>
  <c r="K1009" i="11" s="1"/>
  <c r="I1009" i="11" a="1"/>
  <c r="I1009" i="11" s="1"/>
  <c r="V1009" i="11" s="1"/>
  <c r="J1009" i="11" a="1"/>
  <c r="J1009" i="11" s="1"/>
  <c r="M1009" i="11" a="1"/>
  <c r="M1009" i="11" s="1"/>
  <c r="D1009" i="11" a="1"/>
  <c r="D1009" i="11" s="1"/>
  <c r="E1009" i="11" a="1"/>
  <c r="E1009" i="11" s="1"/>
  <c r="R1009" i="11" a="1"/>
  <c r="R1009" i="11" s="1"/>
  <c r="AB1009" i="11" a="1"/>
  <c r="AB1009" i="11" s="1"/>
  <c r="Q1009" i="11" a="1"/>
  <c r="Q1009" i="11" s="1"/>
  <c r="O1009" i="11" a="1"/>
  <c r="O1009" i="11" s="1"/>
  <c r="S1009" i="11" a="1"/>
  <c r="S1009" i="11" s="1"/>
  <c r="N1009" i="11" a="1"/>
  <c r="N1009" i="11" s="1"/>
  <c r="L1009" i="11" a="1"/>
  <c r="L1009" i="11" s="1"/>
  <c r="P1009" i="11" a="1"/>
  <c r="P1009" i="11" s="1"/>
  <c r="W695" i="11" a="1"/>
  <c r="W695" i="11" s="1"/>
  <c r="X695" i="11" s="1"/>
  <c r="K695" i="11" a="1"/>
  <c r="K695" i="11" s="1"/>
  <c r="I695" i="11" a="1"/>
  <c r="I695" i="11" s="1"/>
  <c r="V695" i="11" s="1"/>
  <c r="J695" i="11" a="1"/>
  <c r="J695" i="11" s="1"/>
  <c r="M695" i="11" a="1"/>
  <c r="M695" i="11" s="1"/>
  <c r="D695" i="11" a="1"/>
  <c r="D695" i="11" s="1"/>
  <c r="E695" i="11" a="1"/>
  <c r="E695" i="11" s="1"/>
  <c r="R695" i="11" a="1"/>
  <c r="R695" i="11" s="1"/>
  <c r="O695" i="11" a="1"/>
  <c r="O695" i="11" s="1"/>
  <c r="S695" i="11" a="1"/>
  <c r="S695" i="11" s="1"/>
  <c r="AB695" i="11" a="1"/>
  <c r="AB695" i="11" s="1"/>
  <c r="Q695" i="11" a="1"/>
  <c r="Q695" i="11" s="1"/>
  <c r="N695" i="11" a="1"/>
  <c r="N695" i="11" s="1"/>
  <c r="P695" i="11" a="1"/>
  <c r="P695" i="11" s="1"/>
  <c r="L695" i="11" a="1"/>
  <c r="L695" i="11" s="1"/>
  <c r="W300" i="11" a="1"/>
  <c r="W300" i="11" s="1"/>
  <c r="X300" i="11" s="1"/>
  <c r="AA301" i="11" a="1"/>
  <c r="AA301" i="11" s="1"/>
  <c r="AA302" i="11" s="1" a="1"/>
  <c r="AA302" i="11" s="1"/>
  <c r="K300" i="11" a="1"/>
  <c r="K300" i="11" s="1"/>
  <c r="I300" i="11" a="1"/>
  <c r="I300" i="11" s="1"/>
  <c r="V300" i="11" s="1"/>
  <c r="J300" i="11" a="1"/>
  <c r="J300" i="11" s="1"/>
  <c r="M300" i="11" a="1"/>
  <c r="M300" i="11" s="1"/>
  <c r="D300" i="11" a="1"/>
  <c r="D300" i="11" s="1"/>
  <c r="E300" i="11" a="1"/>
  <c r="E300" i="11" s="1"/>
  <c r="R300" i="11" a="1"/>
  <c r="R300" i="11" s="1"/>
  <c r="L300" i="11" a="1"/>
  <c r="L300" i="11" s="1"/>
  <c r="AB300" i="11" a="1"/>
  <c r="AB300" i="11" s="1"/>
  <c r="N300" i="11" a="1"/>
  <c r="N300" i="11" s="1"/>
  <c r="Q300" i="11" a="1"/>
  <c r="Q300" i="11" s="1"/>
  <c r="P300" i="11" a="1"/>
  <c r="P300" i="11" s="1"/>
  <c r="O300" i="11" a="1"/>
  <c r="O300" i="11" s="1"/>
  <c r="S300" i="11" a="1"/>
  <c r="S300" i="11" s="1"/>
  <c r="W388" i="11" a="1"/>
  <c r="W388" i="11" s="1"/>
  <c r="X388" i="11" s="1"/>
  <c r="AA389" i="11" a="1"/>
  <c r="AA389" i="11" s="1"/>
  <c r="K388" i="11" a="1"/>
  <c r="K388" i="11" s="1"/>
  <c r="I388" i="11" a="1"/>
  <c r="I388" i="11" s="1"/>
  <c r="V388" i="11" s="1"/>
  <c r="J388" i="11" a="1"/>
  <c r="J388" i="11" s="1"/>
  <c r="M388" i="11" a="1"/>
  <c r="M388" i="11" s="1"/>
  <c r="D388" i="11" a="1"/>
  <c r="D388" i="11" s="1"/>
  <c r="E388" i="11" a="1"/>
  <c r="E388" i="11" s="1"/>
  <c r="R388" i="11" a="1"/>
  <c r="R388" i="11" s="1"/>
  <c r="O388" i="11" a="1"/>
  <c r="O388" i="11" s="1"/>
  <c r="L388" i="11" a="1"/>
  <c r="L388" i="11" s="1"/>
  <c r="Q388" i="11" a="1"/>
  <c r="Q388" i="11" s="1"/>
  <c r="AB388" i="11" a="1"/>
  <c r="AB388" i="11" s="1"/>
  <c r="S388" i="11" a="1"/>
  <c r="S388" i="11" s="1"/>
  <c r="N388" i="11" a="1"/>
  <c r="N388" i="11" s="1"/>
  <c r="P388" i="11" a="1"/>
  <c r="P388" i="11" s="1"/>
  <c r="W862" i="11" a="1"/>
  <c r="W862" i="11" s="1"/>
  <c r="X862" i="11" s="1"/>
  <c r="K862" i="11" a="1"/>
  <c r="K862" i="11" s="1"/>
  <c r="I862" i="11" a="1"/>
  <c r="I862" i="11" s="1"/>
  <c r="V862" i="11" s="1"/>
  <c r="J862" i="11" a="1"/>
  <c r="J862" i="11" s="1"/>
  <c r="M862" i="11" a="1"/>
  <c r="M862" i="11" s="1"/>
  <c r="D862" i="11" a="1"/>
  <c r="D862" i="11" s="1"/>
  <c r="E862" i="11" a="1"/>
  <c r="E862" i="11" s="1"/>
  <c r="R862" i="11" a="1"/>
  <c r="R862" i="11" s="1"/>
  <c r="P862" i="11" a="1"/>
  <c r="P862" i="11" s="1"/>
  <c r="Q862" i="11" a="1"/>
  <c r="Q862" i="11" s="1"/>
  <c r="L862" i="11" a="1"/>
  <c r="L862" i="11" s="1"/>
  <c r="S862" i="11" a="1"/>
  <c r="S862" i="11" s="1"/>
  <c r="N862" i="11" a="1"/>
  <c r="N862" i="11" s="1"/>
  <c r="AB862" i="11" a="1"/>
  <c r="AB862" i="11" s="1"/>
  <c r="O862" i="11" a="1"/>
  <c r="O862" i="11" s="1"/>
  <c r="W380" i="11" a="1"/>
  <c r="W380" i="11" s="1"/>
  <c r="X380" i="11" s="1"/>
  <c r="AA381" i="11" a="1"/>
  <c r="AA381" i="11" s="1"/>
  <c r="K380" i="11" a="1"/>
  <c r="K380" i="11" s="1"/>
  <c r="I380" i="11" a="1"/>
  <c r="I380" i="11" s="1"/>
  <c r="V380" i="11" s="1"/>
  <c r="J380" i="11" a="1"/>
  <c r="J380" i="11" s="1"/>
  <c r="M380" i="11" a="1"/>
  <c r="M380" i="11" s="1"/>
  <c r="D380" i="11" a="1"/>
  <c r="D380" i="11" s="1"/>
  <c r="E380" i="11" a="1"/>
  <c r="E380" i="11" s="1"/>
  <c r="R380" i="11" a="1"/>
  <c r="R380" i="11" s="1"/>
  <c r="O380" i="11" a="1"/>
  <c r="O380" i="11" s="1"/>
  <c r="AB380" i="11" a="1"/>
  <c r="AB380" i="11" s="1"/>
  <c r="N380" i="11" a="1"/>
  <c r="N380" i="11" s="1"/>
  <c r="Q380" i="11" a="1"/>
  <c r="Q380" i="11" s="1"/>
  <c r="L380" i="11" a="1"/>
  <c r="L380" i="11" s="1"/>
  <c r="P380" i="11" a="1"/>
  <c r="P380" i="11" s="1"/>
  <c r="S380" i="11" a="1"/>
  <c r="S380" i="11" s="1"/>
  <c r="W582" i="11" a="1"/>
  <c r="W582" i="11" s="1"/>
  <c r="X582" i="11" s="1"/>
  <c r="K582" i="11" a="1"/>
  <c r="K582" i="11" s="1"/>
  <c r="I582" i="11" a="1"/>
  <c r="I582" i="11" s="1"/>
  <c r="V582" i="11" s="1"/>
  <c r="J582" i="11" a="1"/>
  <c r="J582" i="11" s="1"/>
  <c r="M582" i="11" a="1"/>
  <c r="M582" i="11" s="1"/>
  <c r="D582" i="11" a="1"/>
  <c r="D582" i="11" s="1"/>
  <c r="E582" i="11" a="1"/>
  <c r="E582" i="11" s="1"/>
  <c r="R582" i="11" a="1"/>
  <c r="R582" i="11" s="1"/>
  <c r="S582" i="11" a="1"/>
  <c r="S582" i="11" s="1"/>
  <c r="Q582" i="11" a="1"/>
  <c r="Q582" i="11" s="1"/>
  <c r="P582" i="11" a="1"/>
  <c r="P582" i="11" s="1"/>
  <c r="O582" i="11" a="1"/>
  <c r="O582" i="11" s="1"/>
  <c r="AB582" i="11" a="1"/>
  <c r="AB582" i="11" s="1"/>
  <c r="L582" i="11" a="1"/>
  <c r="L582" i="11" s="1"/>
  <c r="N582" i="11" a="1"/>
  <c r="N582" i="11" s="1"/>
  <c r="W996" i="11" a="1"/>
  <c r="W996" i="11" s="1"/>
  <c r="X996" i="11" s="1"/>
  <c r="I996" i="11" a="1"/>
  <c r="I996" i="11" s="1"/>
  <c r="V996" i="11" s="1"/>
  <c r="K996" i="11" a="1"/>
  <c r="K996" i="11" s="1"/>
  <c r="J996" i="11" a="1"/>
  <c r="J996" i="11" s="1"/>
  <c r="M996" i="11" a="1"/>
  <c r="M996" i="11" s="1"/>
  <c r="D996" i="11" a="1"/>
  <c r="D996" i="11" s="1"/>
  <c r="E996" i="11" a="1"/>
  <c r="E996" i="11" s="1"/>
  <c r="R996" i="11" a="1"/>
  <c r="R996" i="11" s="1"/>
  <c r="S996" i="11" a="1"/>
  <c r="S996" i="11" s="1"/>
  <c r="Q996" i="11" a="1"/>
  <c r="Q996" i="11" s="1"/>
  <c r="N996" i="11" a="1"/>
  <c r="N996" i="11" s="1"/>
  <c r="L996" i="11" a="1"/>
  <c r="L996" i="11" s="1"/>
  <c r="O996" i="11" a="1"/>
  <c r="O996" i="11" s="1"/>
  <c r="P996" i="11" a="1"/>
  <c r="P996" i="11" s="1"/>
  <c r="AB996" i="11" a="1"/>
  <c r="AB996" i="11" s="1"/>
  <c r="W74" i="11" a="1"/>
  <c r="W74" i="11" s="1"/>
  <c r="X74" i="11" s="1"/>
  <c r="AA75" i="11" a="1"/>
  <c r="AA75" i="11" s="1"/>
  <c r="AA76" i="11" s="1" a="1"/>
  <c r="AA76" i="11" s="1"/>
  <c r="K74" i="11" a="1"/>
  <c r="K74" i="11" s="1"/>
  <c r="I74" i="11" a="1"/>
  <c r="I74" i="11" s="1"/>
  <c r="V74" i="11" s="1"/>
  <c r="J74" i="11" a="1"/>
  <c r="J74" i="11" s="1"/>
  <c r="M74" i="11" a="1"/>
  <c r="M74" i="11" s="1"/>
  <c r="D74" i="11" a="1"/>
  <c r="D74" i="11" s="1"/>
  <c r="E74" i="11" a="1"/>
  <c r="E74" i="11" s="1"/>
  <c r="R74" i="11" a="1"/>
  <c r="R74" i="11" s="1"/>
  <c r="S74" i="11" a="1"/>
  <c r="S74" i="11" s="1"/>
  <c r="Q74" i="11" a="1"/>
  <c r="Q74" i="11" s="1"/>
  <c r="L74" i="11" a="1"/>
  <c r="L74" i="11" s="1"/>
  <c r="P74" i="11" a="1"/>
  <c r="P74" i="11" s="1"/>
  <c r="O74" i="11" a="1"/>
  <c r="O74" i="11" s="1"/>
  <c r="AB74" i="11" a="1"/>
  <c r="AB74" i="11" s="1"/>
  <c r="N74" i="11" a="1"/>
  <c r="N74" i="11" s="1"/>
  <c r="W268" i="11" a="1"/>
  <c r="W268" i="11" s="1"/>
  <c r="X268" i="11" s="1"/>
  <c r="AA269" i="11" a="1"/>
  <c r="AA269" i="11" s="1"/>
  <c r="AA270" i="11" s="1" a="1"/>
  <c r="AA270" i="11" s="1"/>
  <c r="K268" i="11" a="1"/>
  <c r="K268" i="11" s="1"/>
  <c r="I268" i="11" a="1"/>
  <c r="I268" i="11" s="1"/>
  <c r="V268" i="11" s="1"/>
  <c r="J268" i="11" a="1"/>
  <c r="J268" i="11" s="1"/>
  <c r="M268" i="11" a="1"/>
  <c r="M268" i="11" s="1"/>
  <c r="D268" i="11" a="1"/>
  <c r="D268" i="11" s="1"/>
  <c r="E268" i="11" a="1"/>
  <c r="E268" i="11" s="1"/>
  <c r="R268" i="11" a="1"/>
  <c r="R268" i="11" s="1"/>
  <c r="AB268" i="11" a="1"/>
  <c r="AB268" i="11" s="1"/>
  <c r="S268" i="11" a="1"/>
  <c r="S268" i="11" s="1"/>
  <c r="N268" i="11" a="1"/>
  <c r="N268" i="11" s="1"/>
  <c r="L268" i="11" a="1"/>
  <c r="L268" i="11" s="1"/>
  <c r="O268" i="11" a="1"/>
  <c r="O268" i="11" s="1"/>
  <c r="P268" i="11" a="1"/>
  <c r="P268" i="11" s="1"/>
  <c r="Q268" i="11" a="1"/>
  <c r="Q268" i="11" s="1"/>
  <c r="AB173" i="11" a="1"/>
  <c r="AB173" i="11" s="1"/>
  <c r="W173" i="11" a="1"/>
  <c r="W173" i="11" s="1"/>
  <c r="X173" i="11" s="1"/>
  <c r="K173" i="11" a="1"/>
  <c r="K173" i="11" s="1"/>
  <c r="I173" i="11" a="1"/>
  <c r="I173" i="11" s="1"/>
  <c r="V173" i="11" s="1"/>
  <c r="M173" i="11" a="1"/>
  <c r="M173" i="11" s="1"/>
  <c r="D173" i="11" a="1"/>
  <c r="D173" i="11" s="1"/>
  <c r="J173" i="11" a="1"/>
  <c r="J173" i="11" s="1"/>
  <c r="E173" i="11" a="1"/>
  <c r="E173" i="11" s="1"/>
  <c r="R173" i="11" a="1"/>
  <c r="R173" i="11" s="1"/>
  <c r="Q173" i="11" a="1"/>
  <c r="Q173" i="11" s="1"/>
  <c r="P173" i="11" a="1"/>
  <c r="P173" i="11" s="1"/>
  <c r="L173" i="11" a="1"/>
  <c r="L173" i="11" s="1"/>
  <c r="S173" i="11" a="1"/>
  <c r="S173" i="11" s="1"/>
  <c r="N173" i="11" a="1"/>
  <c r="N173" i="11" s="1"/>
  <c r="O173" i="11" a="1"/>
  <c r="O173" i="11" s="1"/>
  <c r="W672" i="11" a="1"/>
  <c r="W672" i="11" s="1"/>
  <c r="X672" i="11" s="1"/>
  <c r="K672" i="11" a="1"/>
  <c r="K672" i="11" s="1"/>
  <c r="I672" i="11" a="1"/>
  <c r="I672" i="11" s="1"/>
  <c r="V672" i="11" s="1"/>
  <c r="J672" i="11" a="1"/>
  <c r="J672" i="11" s="1"/>
  <c r="M672" i="11" a="1"/>
  <c r="M672" i="11" s="1"/>
  <c r="D672" i="11" a="1"/>
  <c r="D672" i="11" s="1"/>
  <c r="E672" i="11" a="1"/>
  <c r="E672" i="11" s="1"/>
  <c r="R672" i="11" a="1"/>
  <c r="R672" i="11" s="1"/>
  <c r="Q672" i="11" a="1"/>
  <c r="Q672" i="11" s="1"/>
  <c r="N672" i="11" a="1"/>
  <c r="N672" i="11" s="1"/>
  <c r="O672" i="11" a="1"/>
  <c r="O672" i="11" s="1"/>
  <c r="AB672" i="11" a="1"/>
  <c r="AB672" i="11" s="1"/>
  <c r="P672" i="11" a="1"/>
  <c r="P672" i="11" s="1"/>
  <c r="S672" i="11" a="1"/>
  <c r="S672" i="11" s="1"/>
  <c r="L672" i="11" a="1"/>
  <c r="L672" i="11" s="1"/>
  <c r="W755" i="11" a="1"/>
  <c r="W755" i="11" s="1"/>
  <c r="X755" i="11" s="1"/>
  <c r="K755" i="11" a="1"/>
  <c r="K755" i="11" s="1"/>
  <c r="I755" i="11" a="1"/>
  <c r="I755" i="11" s="1"/>
  <c r="V755" i="11" s="1"/>
  <c r="J755" i="11" a="1"/>
  <c r="J755" i="11" s="1"/>
  <c r="M755" i="11" a="1"/>
  <c r="M755" i="11" s="1"/>
  <c r="D755" i="11" a="1"/>
  <c r="D755" i="11" s="1"/>
  <c r="E755" i="11" a="1"/>
  <c r="E755" i="11" s="1"/>
  <c r="R755" i="11" a="1"/>
  <c r="R755" i="11" s="1"/>
  <c r="AB755" i="11" a="1"/>
  <c r="AB755" i="11" s="1"/>
  <c r="O755" i="11" a="1"/>
  <c r="O755" i="11" s="1"/>
  <c r="P755" i="11" a="1"/>
  <c r="P755" i="11" s="1"/>
  <c r="Q755" i="11" a="1"/>
  <c r="Q755" i="11" s="1"/>
  <c r="N755" i="11" a="1"/>
  <c r="N755" i="11" s="1"/>
  <c r="S755" i="11" a="1"/>
  <c r="S755" i="11" s="1"/>
  <c r="L755" i="11" a="1"/>
  <c r="L755" i="11" s="1"/>
  <c r="W520" i="11" a="1"/>
  <c r="W520" i="11" s="1"/>
  <c r="X520" i="11" s="1"/>
  <c r="K520" i="11" a="1"/>
  <c r="K520" i="11" s="1"/>
  <c r="I520" i="11" a="1"/>
  <c r="I520" i="11" s="1"/>
  <c r="V520" i="11" s="1"/>
  <c r="J520" i="11" a="1"/>
  <c r="J520" i="11" s="1"/>
  <c r="M520" i="11" a="1"/>
  <c r="M520" i="11" s="1"/>
  <c r="D520" i="11" a="1"/>
  <c r="D520" i="11" s="1"/>
  <c r="E520" i="11" a="1"/>
  <c r="E520" i="11" s="1"/>
  <c r="R520" i="11" a="1"/>
  <c r="R520" i="11" s="1"/>
  <c r="S520" i="11" a="1"/>
  <c r="S520" i="11" s="1"/>
  <c r="N520" i="11" a="1"/>
  <c r="N520" i="11" s="1"/>
  <c r="P520" i="11" a="1"/>
  <c r="P520" i="11" s="1"/>
  <c r="L520" i="11" a="1"/>
  <c r="L520" i="11" s="1"/>
  <c r="Q520" i="11" a="1"/>
  <c r="Q520" i="11" s="1"/>
  <c r="O520" i="11" a="1"/>
  <c r="O520" i="11" s="1"/>
  <c r="AB520" i="11" a="1"/>
  <c r="AB520" i="11" s="1"/>
  <c r="AB331" i="11" a="1"/>
  <c r="AB331" i="11" s="1"/>
  <c r="W331" i="11" a="1"/>
  <c r="W331" i="11" s="1"/>
  <c r="X331" i="11" s="1"/>
  <c r="K331" i="11" a="1"/>
  <c r="K331" i="11" s="1"/>
  <c r="I331" i="11" a="1"/>
  <c r="I331" i="11" s="1"/>
  <c r="V331" i="11" s="1"/>
  <c r="J331" i="11" a="1"/>
  <c r="J331" i="11" s="1"/>
  <c r="M331" i="11" a="1"/>
  <c r="M331" i="11" s="1"/>
  <c r="D331" i="11" a="1"/>
  <c r="D331" i="11" s="1"/>
  <c r="E331" i="11" a="1"/>
  <c r="E331" i="11" s="1"/>
  <c r="R331" i="11" a="1"/>
  <c r="R331" i="11" s="1"/>
  <c r="S331" i="11" a="1"/>
  <c r="S331" i="11" s="1"/>
  <c r="L331" i="11" a="1"/>
  <c r="L331" i="11" s="1"/>
  <c r="P331" i="11" a="1"/>
  <c r="P331" i="11" s="1"/>
  <c r="O331" i="11" a="1"/>
  <c r="O331" i="11" s="1"/>
  <c r="N331" i="11" a="1"/>
  <c r="N331" i="11" s="1"/>
  <c r="Q331" i="11" a="1"/>
  <c r="Q331" i="11" s="1"/>
  <c r="W842" i="11" a="1"/>
  <c r="W842" i="11" s="1"/>
  <c r="X842" i="11" s="1"/>
  <c r="K842" i="11" a="1"/>
  <c r="K842" i="11" s="1"/>
  <c r="I842" i="11" a="1"/>
  <c r="I842" i="11" s="1"/>
  <c r="V842" i="11" s="1"/>
  <c r="J842" i="11" a="1"/>
  <c r="J842" i="11" s="1"/>
  <c r="M842" i="11" a="1"/>
  <c r="M842" i="11" s="1"/>
  <c r="D842" i="11" a="1"/>
  <c r="D842" i="11" s="1"/>
  <c r="E842" i="11" a="1"/>
  <c r="E842" i="11" s="1"/>
  <c r="R842" i="11" a="1"/>
  <c r="R842" i="11" s="1"/>
  <c r="N842" i="11" a="1"/>
  <c r="N842" i="11" s="1"/>
  <c r="AB842" i="11" a="1"/>
  <c r="AB842" i="11" s="1"/>
  <c r="O842" i="11" a="1"/>
  <c r="O842" i="11" s="1"/>
  <c r="L842" i="11" a="1"/>
  <c r="L842" i="11" s="1"/>
  <c r="P842" i="11" a="1"/>
  <c r="P842" i="11" s="1"/>
  <c r="Q842" i="11" a="1"/>
  <c r="Q842" i="11" s="1"/>
  <c r="S842" i="11" a="1"/>
  <c r="S842" i="11" s="1"/>
  <c r="AB46" i="11" a="1"/>
  <c r="AB46" i="11" s="1"/>
  <c r="W46" i="11" a="1"/>
  <c r="W46" i="11" s="1"/>
  <c r="X46" i="11" s="1"/>
  <c r="K46" i="11" a="1"/>
  <c r="K46" i="11" s="1"/>
  <c r="I46" i="11" a="1"/>
  <c r="I46" i="11" s="1"/>
  <c r="V46" i="11" s="1"/>
  <c r="J46" i="11" a="1"/>
  <c r="J46" i="11" s="1"/>
  <c r="M46" i="11" a="1"/>
  <c r="M46" i="11" s="1"/>
  <c r="D46" i="11" a="1"/>
  <c r="D46" i="11" s="1"/>
  <c r="E46" i="11" a="1"/>
  <c r="E46" i="11" s="1"/>
  <c r="R46" i="11" a="1"/>
  <c r="R46" i="11" s="1"/>
  <c r="P46" i="11" a="1"/>
  <c r="P46" i="11" s="1"/>
  <c r="N46" i="11" a="1"/>
  <c r="N46" i="11" s="1"/>
  <c r="O46" i="11" a="1"/>
  <c r="O46" i="11" s="1"/>
  <c r="S46" i="11" a="1"/>
  <c r="S46" i="11" s="1"/>
  <c r="Q46" i="11" a="1"/>
  <c r="Q46" i="11" s="1"/>
  <c r="L46" i="11" a="1"/>
  <c r="L46" i="11" s="1"/>
  <c r="W540" i="11" a="1"/>
  <c r="W540" i="11" s="1"/>
  <c r="X540" i="11" s="1"/>
  <c r="K540" i="11" a="1"/>
  <c r="K540" i="11" s="1"/>
  <c r="I540" i="11" a="1"/>
  <c r="I540" i="11" s="1"/>
  <c r="V540" i="11" s="1"/>
  <c r="J540" i="11" a="1"/>
  <c r="J540" i="11" s="1"/>
  <c r="M540" i="11" a="1"/>
  <c r="M540" i="11" s="1"/>
  <c r="D540" i="11" a="1"/>
  <c r="D540" i="11" s="1"/>
  <c r="E540" i="11" a="1"/>
  <c r="E540" i="11" s="1"/>
  <c r="R540" i="11" a="1"/>
  <c r="R540" i="11" s="1"/>
  <c r="L540" i="11" a="1"/>
  <c r="L540" i="11" s="1"/>
  <c r="O540" i="11" a="1"/>
  <c r="O540" i="11" s="1"/>
  <c r="AB540" i="11" a="1"/>
  <c r="AB540" i="11" s="1"/>
  <c r="S540" i="11" a="1"/>
  <c r="S540" i="11" s="1"/>
  <c r="N540" i="11" a="1"/>
  <c r="N540" i="11" s="1"/>
  <c r="P540" i="11" a="1"/>
  <c r="P540" i="11" s="1"/>
  <c r="Q540" i="11" a="1"/>
  <c r="Q540" i="11" s="1"/>
  <c r="W763" i="11" a="1"/>
  <c r="W763" i="11" s="1"/>
  <c r="X763" i="11" s="1"/>
  <c r="K763" i="11" a="1"/>
  <c r="K763" i="11" s="1"/>
  <c r="I763" i="11" a="1"/>
  <c r="I763" i="11" s="1"/>
  <c r="V763" i="11" s="1"/>
  <c r="J763" i="11" a="1"/>
  <c r="J763" i="11" s="1"/>
  <c r="M763" i="11" a="1"/>
  <c r="M763" i="11" s="1"/>
  <c r="D763" i="11" a="1"/>
  <c r="D763" i="11" s="1"/>
  <c r="E763" i="11" a="1"/>
  <c r="E763" i="11" s="1"/>
  <c r="R763" i="11" a="1"/>
  <c r="R763" i="11" s="1"/>
  <c r="Q763" i="11" a="1"/>
  <c r="Q763" i="11" s="1"/>
  <c r="N763" i="11" a="1"/>
  <c r="N763" i="11" s="1"/>
  <c r="P763" i="11" a="1"/>
  <c r="P763" i="11" s="1"/>
  <c r="L763" i="11" a="1"/>
  <c r="L763" i="11" s="1"/>
  <c r="S763" i="11" a="1"/>
  <c r="S763" i="11" s="1"/>
  <c r="O763" i="11" a="1"/>
  <c r="O763" i="11" s="1"/>
  <c r="AB763" i="11" a="1"/>
  <c r="AB763" i="11" s="1"/>
  <c r="W371" i="11" a="1"/>
  <c r="W371" i="11" s="1"/>
  <c r="X371" i="11" s="1"/>
  <c r="K371" i="11" a="1"/>
  <c r="K371" i="11" s="1"/>
  <c r="I371" i="11" a="1"/>
  <c r="I371" i="11" s="1"/>
  <c r="V371" i="11" s="1"/>
  <c r="J371" i="11" a="1"/>
  <c r="J371" i="11" s="1"/>
  <c r="M371" i="11" a="1"/>
  <c r="M371" i="11" s="1"/>
  <c r="D371" i="11" a="1"/>
  <c r="D371" i="11" s="1"/>
  <c r="E371" i="11" a="1"/>
  <c r="E371" i="11" s="1"/>
  <c r="R371" i="11" a="1"/>
  <c r="R371" i="11" s="1"/>
  <c r="L371" i="11" a="1"/>
  <c r="L371" i="11" s="1"/>
  <c r="P371" i="11" a="1"/>
  <c r="P371" i="11" s="1"/>
  <c r="N371" i="11" a="1"/>
  <c r="N371" i="11" s="1"/>
  <c r="S371" i="11" a="1"/>
  <c r="S371" i="11" s="1"/>
  <c r="Q371" i="11" a="1"/>
  <c r="Q371" i="11" s="1"/>
  <c r="O371" i="11" a="1"/>
  <c r="O371" i="11" s="1"/>
  <c r="AB371" i="11" a="1"/>
  <c r="AB371" i="11" s="1"/>
  <c r="W681" i="11" a="1"/>
  <c r="W681" i="11" s="1"/>
  <c r="X681" i="11" s="1"/>
  <c r="K681" i="11" a="1"/>
  <c r="K681" i="11" s="1"/>
  <c r="I681" i="11" a="1"/>
  <c r="I681" i="11" s="1"/>
  <c r="V681" i="11" s="1"/>
  <c r="J681" i="11" a="1"/>
  <c r="J681" i="11" s="1"/>
  <c r="M681" i="11" a="1"/>
  <c r="M681" i="11" s="1"/>
  <c r="D681" i="11" a="1"/>
  <c r="D681" i="11" s="1"/>
  <c r="E681" i="11" a="1"/>
  <c r="E681" i="11" s="1"/>
  <c r="R681" i="11" a="1"/>
  <c r="R681" i="11" s="1"/>
  <c r="L681" i="11" a="1"/>
  <c r="L681" i="11" s="1"/>
  <c r="Q681" i="11" a="1"/>
  <c r="Q681" i="11" s="1"/>
  <c r="O681" i="11" a="1"/>
  <c r="O681" i="11" s="1"/>
  <c r="N681" i="11" a="1"/>
  <c r="N681" i="11" s="1"/>
  <c r="S681" i="11" a="1"/>
  <c r="S681" i="11" s="1"/>
  <c r="P681" i="11" a="1"/>
  <c r="P681" i="11" s="1"/>
  <c r="AB681" i="11" a="1"/>
  <c r="AB681" i="11" s="1"/>
  <c r="AB335" i="11" a="1"/>
  <c r="AB335" i="11" s="1"/>
  <c r="W335" i="11" a="1"/>
  <c r="W335" i="11" s="1"/>
  <c r="X335" i="11" s="1"/>
  <c r="K335" i="11" a="1"/>
  <c r="K335" i="11" s="1"/>
  <c r="I335" i="11" a="1"/>
  <c r="I335" i="11" s="1"/>
  <c r="V335" i="11" s="1"/>
  <c r="J335" i="11" a="1"/>
  <c r="J335" i="11" s="1"/>
  <c r="M335" i="11" a="1"/>
  <c r="M335" i="11" s="1"/>
  <c r="D335" i="11" a="1"/>
  <c r="D335" i="11" s="1"/>
  <c r="E335" i="11" a="1"/>
  <c r="E335" i="11" s="1"/>
  <c r="R335" i="11" a="1"/>
  <c r="R335" i="11" s="1"/>
  <c r="Q335" i="11" a="1"/>
  <c r="Q335" i="11" s="1"/>
  <c r="S335" i="11" a="1"/>
  <c r="S335" i="11" s="1"/>
  <c r="P335" i="11" a="1"/>
  <c r="P335" i="11" s="1"/>
  <c r="N335" i="11" a="1"/>
  <c r="N335" i="11" s="1"/>
  <c r="L335" i="11" a="1"/>
  <c r="L335" i="11" s="1"/>
  <c r="O335" i="11" a="1"/>
  <c r="O335" i="11" s="1"/>
  <c r="AB184" i="11" a="1"/>
  <c r="AB184" i="11" s="1"/>
  <c r="W184" i="11" a="1"/>
  <c r="W184" i="11" s="1"/>
  <c r="X184" i="11" s="1"/>
  <c r="K184" i="11" a="1"/>
  <c r="K184" i="11" s="1"/>
  <c r="I184" i="11" a="1"/>
  <c r="I184" i="11" s="1"/>
  <c r="V184" i="11" s="1"/>
  <c r="J184" i="11" a="1"/>
  <c r="J184" i="11" s="1"/>
  <c r="M184" i="11" a="1"/>
  <c r="M184" i="11" s="1"/>
  <c r="D184" i="11" a="1"/>
  <c r="D184" i="11" s="1"/>
  <c r="E184" i="11" a="1"/>
  <c r="E184" i="11" s="1"/>
  <c r="R184" i="11" a="1"/>
  <c r="R184" i="11" s="1"/>
  <c r="Q184" i="11" a="1"/>
  <c r="Q184" i="11" s="1"/>
  <c r="N184" i="11" a="1"/>
  <c r="N184" i="11" s="1"/>
  <c r="P184" i="11" a="1"/>
  <c r="P184" i="11" s="1"/>
  <c r="S184" i="11" a="1"/>
  <c r="S184" i="11" s="1"/>
  <c r="L184" i="11" a="1"/>
  <c r="L184" i="11" s="1"/>
  <c r="O184" i="11" a="1"/>
  <c r="O184" i="11" s="1"/>
  <c r="AA461" i="11" a="1"/>
  <c r="AA461" i="11" s="1"/>
  <c r="AA462" i="11" s="1" a="1"/>
  <c r="AA462" i="11" s="1"/>
  <c r="W460" i="11" a="1"/>
  <c r="W460" i="11" s="1"/>
  <c r="X460" i="11" s="1"/>
  <c r="K460" i="11" a="1"/>
  <c r="K460" i="11" s="1"/>
  <c r="I460" i="11" a="1"/>
  <c r="I460" i="11" s="1"/>
  <c r="V460" i="11" s="1"/>
  <c r="J460" i="11" a="1"/>
  <c r="J460" i="11" s="1"/>
  <c r="M460" i="11" a="1"/>
  <c r="M460" i="11" s="1"/>
  <c r="D460" i="11" a="1"/>
  <c r="D460" i="11" s="1"/>
  <c r="E460" i="11" a="1"/>
  <c r="E460" i="11" s="1"/>
  <c r="R460" i="11" a="1"/>
  <c r="R460" i="11" s="1"/>
  <c r="S460" i="11" a="1"/>
  <c r="S460" i="11" s="1"/>
  <c r="Q460" i="11" a="1"/>
  <c r="Q460" i="11" s="1"/>
  <c r="L460" i="11" a="1"/>
  <c r="L460" i="11" s="1"/>
  <c r="N460" i="11" a="1"/>
  <c r="N460" i="11" s="1"/>
  <c r="P460" i="11" a="1"/>
  <c r="P460" i="11" s="1"/>
  <c r="AB460" i="11" a="1"/>
  <c r="AB460" i="11" s="1"/>
  <c r="O460" i="11" a="1"/>
  <c r="O460" i="11" s="1"/>
  <c r="W903" i="11" a="1"/>
  <c r="W903" i="11" s="1"/>
  <c r="X903" i="11" s="1"/>
  <c r="K903" i="11" a="1"/>
  <c r="K903" i="11" s="1"/>
  <c r="I903" i="11" a="1"/>
  <c r="I903" i="11" s="1"/>
  <c r="V903" i="11" s="1"/>
  <c r="J903" i="11" a="1"/>
  <c r="J903" i="11" s="1"/>
  <c r="M903" i="11" a="1"/>
  <c r="M903" i="11" s="1"/>
  <c r="D903" i="11" a="1"/>
  <c r="D903" i="11" s="1"/>
  <c r="E903" i="11" a="1"/>
  <c r="E903" i="11" s="1"/>
  <c r="R903" i="11" a="1"/>
  <c r="R903" i="11" s="1"/>
  <c r="S903" i="11" a="1"/>
  <c r="S903" i="11" s="1"/>
  <c r="Q903" i="11" a="1"/>
  <c r="Q903" i="11" s="1"/>
  <c r="AB903" i="11" a="1"/>
  <c r="AB903" i="11" s="1"/>
  <c r="N903" i="11" a="1"/>
  <c r="N903" i="11" s="1"/>
  <c r="P903" i="11" a="1"/>
  <c r="P903" i="11" s="1"/>
  <c r="O903" i="11" a="1"/>
  <c r="O903" i="11" s="1"/>
  <c r="L903" i="11" a="1"/>
  <c r="L903" i="11" s="1"/>
  <c r="AA319" i="11" a="1"/>
  <c r="AA319" i="11" s="1"/>
  <c r="AA320" i="11" s="1" a="1"/>
  <c r="AA320" i="11" s="1"/>
  <c r="W318" i="11" a="1"/>
  <c r="W318" i="11" s="1"/>
  <c r="X318" i="11" s="1"/>
  <c r="K318" i="11" a="1"/>
  <c r="K318" i="11" s="1"/>
  <c r="I318" i="11" a="1"/>
  <c r="I318" i="11" s="1"/>
  <c r="V318" i="11" s="1"/>
  <c r="J318" i="11" a="1"/>
  <c r="J318" i="11" s="1"/>
  <c r="M318" i="11" a="1"/>
  <c r="M318" i="11" s="1"/>
  <c r="D318" i="11" a="1"/>
  <c r="D318" i="11" s="1"/>
  <c r="E318" i="11" a="1"/>
  <c r="E318" i="11" s="1"/>
  <c r="R318" i="11" a="1"/>
  <c r="R318" i="11" s="1"/>
  <c r="L318" i="11" a="1"/>
  <c r="L318" i="11" s="1"/>
  <c r="S318" i="11" a="1"/>
  <c r="S318" i="11" s="1"/>
  <c r="AB318" i="11" a="1"/>
  <c r="AB318" i="11" s="1"/>
  <c r="Q318" i="11" a="1"/>
  <c r="Q318" i="11" s="1"/>
  <c r="O318" i="11" a="1"/>
  <c r="O318" i="11" s="1"/>
  <c r="P318" i="11" a="1"/>
  <c r="P318" i="11" s="1"/>
  <c r="N318" i="11" a="1"/>
  <c r="N318" i="11" s="1"/>
  <c r="W579" i="11" a="1"/>
  <c r="W579" i="11" s="1"/>
  <c r="X579" i="11" s="1"/>
  <c r="K579" i="11" a="1"/>
  <c r="K579" i="11" s="1"/>
  <c r="I579" i="11" a="1"/>
  <c r="I579" i="11" s="1"/>
  <c r="V579" i="11" s="1"/>
  <c r="J579" i="11" a="1"/>
  <c r="J579" i="11" s="1"/>
  <c r="M579" i="11" a="1"/>
  <c r="M579" i="11" s="1"/>
  <c r="D579" i="11" a="1"/>
  <c r="D579" i="11" s="1"/>
  <c r="E579" i="11" a="1"/>
  <c r="E579" i="11" s="1"/>
  <c r="R579" i="11" a="1"/>
  <c r="R579" i="11" s="1"/>
  <c r="P579" i="11" a="1"/>
  <c r="P579" i="11" s="1"/>
  <c r="S579" i="11" a="1"/>
  <c r="S579" i="11" s="1"/>
  <c r="Q579" i="11" a="1"/>
  <c r="Q579" i="11" s="1"/>
  <c r="AB579" i="11" a="1"/>
  <c r="AB579" i="11" s="1"/>
  <c r="O579" i="11" a="1"/>
  <c r="O579" i="11" s="1"/>
  <c r="N579" i="11" a="1"/>
  <c r="N579" i="11" s="1"/>
  <c r="L579" i="11" a="1"/>
  <c r="L579" i="11" s="1"/>
  <c r="W926" i="11" a="1"/>
  <c r="W926" i="11" s="1"/>
  <c r="X926" i="11" s="1"/>
  <c r="K926" i="11" a="1"/>
  <c r="K926" i="11" s="1"/>
  <c r="I926" i="11" a="1"/>
  <c r="I926" i="11" s="1"/>
  <c r="V926" i="11" s="1"/>
  <c r="J926" i="11" a="1"/>
  <c r="J926" i="11" s="1"/>
  <c r="M926" i="11" a="1"/>
  <c r="M926" i="11" s="1"/>
  <c r="D926" i="11" a="1"/>
  <c r="D926" i="11" s="1"/>
  <c r="E926" i="11" a="1"/>
  <c r="E926" i="11" s="1"/>
  <c r="R926" i="11" a="1"/>
  <c r="R926" i="11" s="1"/>
  <c r="N926" i="11" a="1"/>
  <c r="N926" i="11" s="1"/>
  <c r="P926" i="11" a="1"/>
  <c r="P926" i="11" s="1"/>
  <c r="S926" i="11" a="1"/>
  <c r="S926" i="11" s="1"/>
  <c r="Q926" i="11" a="1"/>
  <c r="Q926" i="11" s="1"/>
  <c r="O926" i="11" a="1"/>
  <c r="O926" i="11" s="1"/>
  <c r="AB926" i="11" a="1"/>
  <c r="AB926" i="11" s="1"/>
  <c r="L926" i="11" a="1"/>
  <c r="L926" i="11" s="1"/>
  <c r="W458" i="11" a="1"/>
  <c r="W458" i="11" s="1"/>
  <c r="X458" i="11" s="1"/>
  <c r="AA459" i="11" a="1"/>
  <c r="AA459" i="11" s="1"/>
  <c r="K458" i="11" a="1"/>
  <c r="K458" i="11" s="1"/>
  <c r="I458" i="11" a="1"/>
  <c r="I458" i="11" s="1"/>
  <c r="V458" i="11" s="1"/>
  <c r="J458" i="11" a="1"/>
  <c r="J458" i="11" s="1"/>
  <c r="M458" i="11" a="1"/>
  <c r="M458" i="11" s="1"/>
  <c r="D458" i="11" a="1"/>
  <c r="D458" i="11" s="1"/>
  <c r="E458" i="11" a="1"/>
  <c r="E458" i="11" s="1"/>
  <c r="R458" i="11" a="1"/>
  <c r="R458" i="11" s="1"/>
  <c r="AB458" i="11" a="1"/>
  <c r="AB458" i="11" s="1"/>
  <c r="O458" i="11" a="1"/>
  <c r="O458" i="11" s="1"/>
  <c r="L458" i="11" a="1"/>
  <c r="L458" i="11" s="1"/>
  <c r="Q458" i="11" a="1"/>
  <c r="Q458" i="11" s="1"/>
  <c r="N458" i="11" a="1"/>
  <c r="N458" i="11" s="1"/>
  <c r="P458" i="11" a="1"/>
  <c r="P458" i="11" s="1"/>
  <c r="S458" i="11" a="1"/>
  <c r="S458" i="11" s="1"/>
  <c r="AA243" i="11" a="1"/>
  <c r="AA243" i="11" s="1"/>
  <c r="AA244" i="11" s="1" a="1"/>
  <c r="AA244" i="11" s="1"/>
  <c r="W242" i="11" a="1"/>
  <c r="W242" i="11" s="1"/>
  <c r="X242" i="11" s="1"/>
  <c r="K242" i="11" a="1"/>
  <c r="K242" i="11" s="1"/>
  <c r="I242" i="11" a="1"/>
  <c r="I242" i="11" s="1"/>
  <c r="V242" i="11" s="1"/>
  <c r="J242" i="11" a="1"/>
  <c r="J242" i="11" s="1"/>
  <c r="M242" i="11" a="1"/>
  <c r="M242" i="11" s="1"/>
  <c r="D242" i="11" a="1"/>
  <c r="D242" i="11" s="1"/>
  <c r="E242" i="11" a="1"/>
  <c r="E242" i="11" s="1"/>
  <c r="R242" i="11" a="1"/>
  <c r="R242" i="11" s="1"/>
  <c r="Q242" i="11" a="1"/>
  <c r="Q242" i="11" s="1"/>
  <c r="L242" i="11" a="1"/>
  <c r="L242" i="11" s="1"/>
  <c r="AB242" i="11" a="1"/>
  <c r="AB242" i="11" s="1"/>
  <c r="P242" i="11" a="1"/>
  <c r="P242" i="11" s="1"/>
  <c r="S242" i="11" a="1"/>
  <c r="S242" i="11" s="1"/>
  <c r="N242" i="11" a="1"/>
  <c r="N242" i="11" s="1"/>
  <c r="O242" i="11" a="1"/>
  <c r="O242" i="11" s="1"/>
  <c r="W528" i="11" a="1"/>
  <c r="W528" i="11" s="1"/>
  <c r="X528" i="11" s="1"/>
  <c r="K528" i="11" a="1"/>
  <c r="K528" i="11" s="1"/>
  <c r="I528" i="11" a="1"/>
  <c r="I528" i="11" s="1"/>
  <c r="V528" i="11" s="1"/>
  <c r="J528" i="11" a="1"/>
  <c r="J528" i="11" s="1"/>
  <c r="M528" i="11" a="1"/>
  <c r="M528" i="11" s="1"/>
  <c r="D528" i="11" a="1"/>
  <c r="D528" i="11" s="1"/>
  <c r="E528" i="11" a="1"/>
  <c r="E528" i="11" s="1"/>
  <c r="R528" i="11" a="1"/>
  <c r="R528" i="11" s="1"/>
  <c r="Q528" i="11" a="1"/>
  <c r="Q528" i="11" s="1"/>
  <c r="S528" i="11" a="1"/>
  <c r="S528" i="11" s="1"/>
  <c r="AB528" i="11" a="1"/>
  <c r="AB528" i="11" s="1"/>
  <c r="L528" i="11" a="1"/>
  <c r="L528" i="11" s="1"/>
  <c r="O528" i="11" a="1"/>
  <c r="O528" i="11" s="1"/>
  <c r="P528" i="11" a="1"/>
  <c r="P528" i="11" s="1"/>
  <c r="N528" i="11" a="1"/>
  <c r="N528" i="11" s="1"/>
  <c r="AA307" i="11" a="1"/>
  <c r="AA307" i="11" s="1"/>
  <c r="W306" i="11" a="1"/>
  <c r="W306" i="11" s="1"/>
  <c r="X306" i="11" s="1"/>
  <c r="K306" i="11" a="1"/>
  <c r="K306" i="11" s="1"/>
  <c r="I306" i="11" a="1"/>
  <c r="I306" i="11" s="1"/>
  <c r="V306" i="11" s="1"/>
  <c r="J306" i="11" a="1"/>
  <c r="J306" i="11" s="1"/>
  <c r="M306" i="11" a="1"/>
  <c r="M306" i="11" s="1"/>
  <c r="D306" i="11" a="1"/>
  <c r="D306" i="11" s="1"/>
  <c r="E306" i="11" a="1"/>
  <c r="E306" i="11" s="1"/>
  <c r="R306" i="11" a="1"/>
  <c r="R306" i="11" s="1"/>
  <c r="L306" i="11" a="1"/>
  <c r="L306" i="11" s="1"/>
  <c r="AB306" i="11" a="1"/>
  <c r="AB306" i="11" s="1"/>
  <c r="Q306" i="11" a="1"/>
  <c r="Q306" i="11" s="1"/>
  <c r="O306" i="11" a="1"/>
  <c r="O306" i="11" s="1"/>
  <c r="P306" i="11" a="1"/>
  <c r="P306" i="11" s="1"/>
  <c r="S306" i="11" a="1"/>
  <c r="S306" i="11" s="1"/>
  <c r="N306" i="11" a="1"/>
  <c r="N306" i="11" s="1"/>
  <c r="W767" i="11" a="1"/>
  <c r="W767" i="11" s="1"/>
  <c r="X767" i="11" s="1"/>
  <c r="K767" i="11" a="1"/>
  <c r="K767" i="11" s="1"/>
  <c r="I767" i="11" a="1"/>
  <c r="I767" i="11" s="1"/>
  <c r="V767" i="11" s="1"/>
  <c r="J767" i="11" a="1"/>
  <c r="J767" i="11" s="1"/>
  <c r="M767" i="11" a="1"/>
  <c r="M767" i="11" s="1"/>
  <c r="D767" i="11" a="1"/>
  <c r="D767" i="11" s="1"/>
  <c r="E767" i="11" a="1"/>
  <c r="E767" i="11" s="1"/>
  <c r="R767" i="11" a="1"/>
  <c r="R767" i="11" s="1"/>
  <c r="AB767" i="11" a="1"/>
  <c r="AB767" i="11" s="1"/>
  <c r="N767" i="11" a="1"/>
  <c r="N767" i="11" s="1"/>
  <c r="Q767" i="11" a="1"/>
  <c r="Q767" i="11" s="1"/>
  <c r="L767" i="11" a="1"/>
  <c r="L767" i="11" s="1"/>
  <c r="O767" i="11" a="1"/>
  <c r="O767" i="11" s="1"/>
  <c r="P767" i="11" a="1"/>
  <c r="P767" i="11" s="1"/>
  <c r="S767" i="11" a="1"/>
  <c r="S767" i="11" s="1"/>
  <c r="W705" i="11" a="1"/>
  <c r="W705" i="11" s="1"/>
  <c r="X705" i="11" s="1"/>
  <c r="K705" i="11" a="1"/>
  <c r="K705" i="11" s="1"/>
  <c r="I705" i="11" a="1"/>
  <c r="I705" i="11" s="1"/>
  <c r="V705" i="11" s="1"/>
  <c r="J705" i="11" a="1"/>
  <c r="J705" i="11" s="1"/>
  <c r="M705" i="11" a="1"/>
  <c r="M705" i="11" s="1"/>
  <c r="D705" i="11" a="1"/>
  <c r="D705" i="11" s="1"/>
  <c r="E705" i="11" a="1"/>
  <c r="E705" i="11" s="1"/>
  <c r="R705" i="11" a="1"/>
  <c r="R705" i="11" s="1"/>
  <c r="Q705" i="11" a="1"/>
  <c r="Q705" i="11" s="1"/>
  <c r="N705" i="11" a="1"/>
  <c r="N705" i="11" s="1"/>
  <c r="L705" i="11" a="1"/>
  <c r="L705" i="11" s="1"/>
  <c r="AB705" i="11" a="1"/>
  <c r="AB705" i="11" s="1"/>
  <c r="O705" i="11" a="1"/>
  <c r="O705" i="11" s="1"/>
  <c r="P705" i="11" a="1"/>
  <c r="P705" i="11" s="1"/>
  <c r="S705" i="11" a="1"/>
  <c r="S705" i="11" s="1"/>
  <c r="W587" i="11" a="1"/>
  <c r="W587" i="11" s="1"/>
  <c r="X587" i="11" s="1"/>
  <c r="K587" i="11" a="1"/>
  <c r="K587" i="11" s="1"/>
  <c r="I587" i="11" a="1"/>
  <c r="I587" i="11" s="1"/>
  <c r="V587" i="11" s="1"/>
  <c r="J587" i="11" a="1"/>
  <c r="J587" i="11" s="1"/>
  <c r="M587" i="11" a="1"/>
  <c r="M587" i="11" s="1"/>
  <c r="D587" i="11" a="1"/>
  <c r="D587" i="11" s="1"/>
  <c r="E587" i="11" a="1"/>
  <c r="E587" i="11" s="1"/>
  <c r="R587" i="11" a="1"/>
  <c r="R587" i="11" s="1"/>
  <c r="Q587" i="11" a="1"/>
  <c r="Q587" i="11" s="1"/>
  <c r="O587" i="11" a="1"/>
  <c r="O587" i="11" s="1"/>
  <c r="N587" i="11" a="1"/>
  <c r="N587" i="11" s="1"/>
  <c r="AB587" i="11" a="1"/>
  <c r="AB587" i="11" s="1"/>
  <c r="P587" i="11" a="1"/>
  <c r="P587" i="11" s="1"/>
  <c r="L587" i="11" a="1"/>
  <c r="L587" i="11" s="1"/>
  <c r="S587" i="11" a="1"/>
  <c r="S587" i="11" s="1"/>
  <c r="W817" i="11" a="1"/>
  <c r="W817" i="11" s="1"/>
  <c r="X817" i="11" s="1"/>
  <c r="K817" i="11" a="1"/>
  <c r="K817" i="11" s="1"/>
  <c r="I817" i="11" a="1"/>
  <c r="I817" i="11" s="1"/>
  <c r="V817" i="11" s="1"/>
  <c r="J817" i="11" a="1"/>
  <c r="J817" i="11" s="1"/>
  <c r="M817" i="11" a="1"/>
  <c r="M817" i="11" s="1"/>
  <c r="D817" i="11" a="1"/>
  <c r="D817" i="11" s="1"/>
  <c r="E817" i="11" a="1"/>
  <c r="E817" i="11" s="1"/>
  <c r="R817" i="11" a="1"/>
  <c r="R817" i="11" s="1"/>
  <c r="N817" i="11" a="1"/>
  <c r="N817" i="11" s="1"/>
  <c r="P817" i="11" a="1"/>
  <c r="P817" i="11" s="1"/>
  <c r="S817" i="11" a="1"/>
  <c r="S817" i="11" s="1"/>
  <c r="AB817" i="11" a="1"/>
  <c r="AB817" i="11" s="1"/>
  <c r="Q817" i="11" a="1"/>
  <c r="Q817" i="11" s="1"/>
  <c r="L817" i="11" a="1"/>
  <c r="L817" i="11" s="1"/>
  <c r="O817" i="11" a="1"/>
  <c r="O817" i="11" s="1"/>
  <c r="W654" i="11" a="1"/>
  <c r="W654" i="11" s="1"/>
  <c r="X654" i="11" s="1"/>
  <c r="K654" i="11" a="1"/>
  <c r="K654" i="11" s="1"/>
  <c r="I654" i="11" a="1"/>
  <c r="I654" i="11" s="1"/>
  <c r="V654" i="11" s="1"/>
  <c r="J654" i="11" a="1"/>
  <c r="J654" i="11" s="1"/>
  <c r="M654" i="11" a="1"/>
  <c r="M654" i="11" s="1"/>
  <c r="D654" i="11" a="1"/>
  <c r="D654" i="11" s="1"/>
  <c r="E654" i="11" a="1"/>
  <c r="E654" i="11" s="1"/>
  <c r="R654" i="11" a="1"/>
  <c r="R654" i="11" s="1"/>
  <c r="AB654" i="11" a="1"/>
  <c r="AB654" i="11" s="1"/>
  <c r="S654" i="11" a="1"/>
  <c r="S654" i="11" s="1"/>
  <c r="L654" i="11" a="1"/>
  <c r="L654" i="11" s="1"/>
  <c r="N654" i="11" a="1"/>
  <c r="N654" i="11" s="1"/>
  <c r="P654" i="11" a="1"/>
  <c r="P654" i="11" s="1"/>
  <c r="Q654" i="11" a="1"/>
  <c r="Q654" i="11" s="1"/>
  <c r="O654" i="11" a="1"/>
  <c r="O654" i="11" s="1"/>
  <c r="AA395" i="11" a="1"/>
  <c r="AA395" i="11" s="1"/>
  <c r="W394" i="11" a="1"/>
  <c r="W394" i="11" s="1"/>
  <c r="X394" i="11" s="1"/>
  <c r="K394" i="11" a="1"/>
  <c r="K394" i="11" s="1"/>
  <c r="I394" i="11" a="1"/>
  <c r="I394" i="11" s="1"/>
  <c r="V394" i="11" s="1"/>
  <c r="J394" i="11" a="1"/>
  <c r="J394" i="11" s="1"/>
  <c r="M394" i="11" a="1"/>
  <c r="M394" i="11" s="1"/>
  <c r="D394" i="11" a="1"/>
  <c r="D394" i="11" s="1"/>
  <c r="E394" i="11" a="1"/>
  <c r="E394" i="11" s="1"/>
  <c r="R394" i="11" a="1"/>
  <c r="R394" i="11" s="1"/>
  <c r="P394" i="11" a="1"/>
  <c r="P394" i="11" s="1"/>
  <c r="L394" i="11" a="1"/>
  <c r="L394" i="11" s="1"/>
  <c r="S394" i="11" a="1"/>
  <c r="S394" i="11" s="1"/>
  <c r="Q394" i="11" a="1"/>
  <c r="Q394" i="11" s="1"/>
  <c r="O394" i="11" a="1"/>
  <c r="O394" i="11" s="1"/>
  <c r="AB394" i="11" a="1"/>
  <c r="AB394" i="11" s="1"/>
  <c r="N394" i="11" a="1"/>
  <c r="N394" i="11" s="1"/>
  <c r="AB17" i="11" a="1"/>
  <c r="AB17" i="11" s="1"/>
  <c r="W17" i="11" a="1"/>
  <c r="W17" i="11" s="1"/>
  <c r="X17" i="11" s="1"/>
  <c r="K17" i="11" a="1"/>
  <c r="K17" i="11" s="1"/>
  <c r="I17" i="11" a="1"/>
  <c r="I17" i="11" s="1"/>
  <c r="V17" i="11" s="1"/>
  <c r="M17" i="11" a="1"/>
  <c r="M17" i="11" s="1"/>
  <c r="J17" i="11" a="1"/>
  <c r="J17" i="11" s="1"/>
  <c r="D17" i="11" a="1"/>
  <c r="D17" i="11" s="1"/>
  <c r="E17" i="11" a="1"/>
  <c r="E17" i="11" s="1"/>
  <c r="R17" i="11" a="1"/>
  <c r="R17" i="11" s="1"/>
  <c r="N17" i="11" a="1"/>
  <c r="N17" i="11" s="1"/>
  <c r="Q17" i="11" a="1"/>
  <c r="Q17" i="11" s="1"/>
  <c r="P17" i="11" a="1"/>
  <c r="P17" i="11" s="1"/>
  <c r="S17" i="11" a="1"/>
  <c r="S17" i="11" s="1"/>
  <c r="L17" i="11" a="1"/>
  <c r="L17" i="11" s="1"/>
  <c r="O17" i="11" a="1"/>
  <c r="O17" i="11" s="1"/>
  <c r="AB27" i="11" a="1"/>
  <c r="AB27" i="11" s="1"/>
  <c r="W27" i="11" a="1"/>
  <c r="W27" i="11" s="1"/>
  <c r="X27" i="11" s="1"/>
  <c r="K27" i="11" a="1"/>
  <c r="K27" i="11" s="1"/>
  <c r="I27" i="11" a="1"/>
  <c r="I27" i="11" s="1"/>
  <c r="V27" i="11" s="1"/>
  <c r="J27" i="11" a="1"/>
  <c r="J27" i="11" s="1"/>
  <c r="M27" i="11" a="1"/>
  <c r="M27" i="11" s="1"/>
  <c r="D27" i="11" a="1"/>
  <c r="D27" i="11" s="1"/>
  <c r="E27" i="11" a="1"/>
  <c r="E27" i="11" s="1"/>
  <c r="R27" i="11" a="1"/>
  <c r="R27" i="11" s="1"/>
  <c r="N27" i="11" a="1"/>
  <c r="N27" i="11" s="1"/>
  <c r="Q27" i="11" a="1"/>
  <c r="Q27" i="11" s="1"/>
  <c r="O27" i="11" a="1"/>
  <c r="O27" i="11" s="1"/>
  <c r="S27" i="11" a="1"/>
  <c r="S27" i="11" s="1"/>
  <c r="P27" i="11" a="1"/>
  <c r="P27" i="11" s="1"/>
  <c r="L27" i="11" a="1"/>
  <c r="L27" i="11" s="1"/>
  <c r="AA19" i="11" a="1"/>
  <c r="AA19" i="11" s="1"/>
  <c r="W18" i="11" a="1"/>
  <c r="W18" i="11" s="1"/>
  <c r="X18" i="11" s="1"/>
  <c r="K18" i="11" a="1"/>
  <c r="K18" i="11" s="1"/>
  <c r="I18" i="11" a="1"/>
  <c r="I18" i="11" s="1"/>
  <c r="V18" i="11" s="1"/>
  <c r="M18" i="11" a="1"/>
  <c r="M18" i="11" s="1"/>
  <c r="J18" i="11" a="1"/>
  <c r="J18" i="11" s="1"/>
  <c r="D18" i="11" a="1"/>
  <c r="D18" i="11" s="1"/>
  <c r="E18" i="11" a="1"/>
  <c r="E18" i="11" s="1"/>
  <c r="R18" i="11" a="1"/>
  <c r="R18" i="11" s="1"/>
  <c r="O18" i="11" a="1"/>
  <c r="O18" i="11" s="1"/>
  <c r="S18" i="11" a="1"/>
  <c r="S18" i="11" s="1"/>
  <c r="N18" i="11" a="1"/>
  <c r="N18" i="11" s="1"/>
  <c r="L18" i="11" a="1"/>
  <c r="L18" i="11" s="1"/>
  <c r="Q18" i="11" a="1"/>
  <c r="Q18" i="11" s="1"/>
  <c r="AB18" i="11" a="1"/>
  <c r="AB18" i="11" s="1"/>
  <c r="P18" i="11" a="1"/>
  <c r="P18" i="11" s="1"/>
  <c r="AB37" i="11" a="1"/>
  <c r="AB37" i="11" s="1"/>
  <c r="W37" i="11" a="1"/>
  <c r="W37" i="11" s="1"/>
  <c r="X37" i="11" s="1"/>
  <c r="K37" i="11" a="1"/>
  <c r="K37" i="11" s="1"/>
  <c r="I37" i="11" a="1"/>
  <c r="I37" i="11" s="1"/>
  <c r="V37" i="11" s="1"/>
  <c r="M37" i="11" a="1"/>
  <c r="M37" i="11" s="1"/>
  <c r="D37" i="11" a="1"/>
  <c r="D37" i="11" s="1"/>
  <c r="J37" i="11" a="1"/>
  <c r="J37" i="11" s="1"/>
  <c r="E37" i="11" a="1"/>
  <c r="E37" i="11" s="1"/>
  <c r="R37" i="11" a="1"/>
  <c r="R37" i="11" s="1"/>
  <c r="L37" i="11" a="1"/>
  <c r="L37" i="11" s="1"/>
  <c r="O37" i="11" a="1"/>
  <c r="O37" i="11" s="1"/>
  <c r="N37" i="11" a="1"/>
  <c r="N37" i="11" s="1"/>
  <c r="Q37" i="11" a="1"/>
  <c r="Q37" i="11" s="1"/>
  <c r="P37" i="11" a="1"/>
  <c r="P37" i="11" s="1"/>
  <c r="S37" i="11" a="1"/>
  <c r="S37" i="11" s="1"/>
  <c r="W838" i="11" a="1"/>
  <c r="W838" i="11" s="1"/>
  <c r="X838" i="11" s="1"/>
  <c r="K838" i="11" a="1"/>
  <c r="K838" i="11" s="1"/>
  <c r="I838" i="11" a="1"/>
  <c r="I838" i="11" s="1"/>
  <c r="V838" i="11" s="1"/>
  <c r="J838" i="11" a="1"/>
  <c r="J838" i="11" s="1"/>
  <c r="M838" i="11" a="1"/>
  <c r="M838" i="11" s="1"/>
  <c r="D838" i="11" a="1"/>
  <c r="D838" i="11" s="1"/>
  <c r="E838" i="11" a="1"/>
  <c r="E838" i="11" s="1"/>
  <c r="R838" i="11" a="1"/>
  <c r="R838" i="11" s="1"/>
  <c r="Q838" i="11" a="1"/>
  <c r="Q838" i="11" s="1"/>
  <c r="N838" i="11" a="1"/>
  <c r="N838" i="11" s="1"/>
  <c r="L838" i="11" a="1"/>
  <c r="L838" i="11" s="1"/>
  <c r="S838" i="11" a="1"/>
  <c r="S838" i="11" s="1"/>
  <c r="O838" i="11" a="1"/>
  <c r="O838" i="11" s="1"/>
  <c r="AB838" i="11" a="1"/>
  <c r="AB838" i="11" s="1"/>
  <c r="P838" i="11" a="1"/>
  <c r="P838" i="11" s="1"/>
  <c r="W236" i="11" a="1"/>
  <c r="W236" i="11" s="1"/>
  <c r="X236" i="11" s="1"/>
  <c r="AA237" i="11" a="1"/>
  <c r="AA237" i="11" s="1"/>
  <c r="AA238" i="11" s="1" a="1"/>
  <c r="AA238" i="11" s="1"/>
  <c r="K236" i="11" a="1"/>
  <c r="K236" i="11" s="1"/>
  <c r="I236" i="11" a="1"/>
  <c r="I236" i="11" s="1"/>
  <c r="V236" i="11" s="1"/>
  <c r="J236" i="11" a="1"/>
  <c r="J236" i="11" s="1"/>
  <c r="D236" i="11" a="1"/>
  <c r="D236" i="11" s="1"/>
  <c r="M236" i="11" a="1"/>
  <c r="M236" i="11" s="1"/>
  <c r="E236" i="11" a="1"/>
  <c r="E236" i="11" s="1"/>
  <c r="R236" i="11" a="1"/>
  <c r="R236" i="11" s="1"/>
  <c r="P236" i="11" a="1"/>
  <c r="P236" i="11" s="1"/>
  <c r="S236" i="11" a="1"/>
  <c r="S236" i="11" s="1"/>
  <c r="Q236" i="11" a="1"/>
  <c r="Q236" i="11" s="1"/>
  <c r="N236" i="11" a="1"/>
  <c r="N236" i="11" s="1"/>
  <c r="AB236" i="11" a="1"/>
  <c r="AB236" i="11" s="1"/>
  <c r="O236" i="11" a="1"/>
  <c r="O236" i="11" s="1"/>
  <c r="L236" i="11" a="1"/>
  <c r="L236" i="11" s="1"/>
  <c r="W509" i="11" a="1"/>
  <c r="W509" i="11" s="1"/>
  <c r="X509" i="11" s="1"/>
  <c r="K509" i="11" a="1"/>
  <c r="K509" i="11" s="1"/>
  <c r="I509" i="11" a="1"/>
  <c r="I509" i="11" s="1"/>
  <c r="V509" i="11" s="1"/>
  <c r="J509" i="11" a="1"/>
  <c r="J509" i="11" s="1"/>
  <c r="M509" i="11" a="1"/>
  <c r="M509" i="11" s="1"/>
  <c r="D509" i="11" a="1"/>
  <c r="D509" i="11" s="1"/>
  <c r="E509" i="11" a="1"/>
  <c r="E509" i="11" s="1"/>
  <c r="R509" i="11" a="1"/>
  <c r="R509" i="11" s="1"/>
  <c r="L509" i="11" a="1"/>
  <c r="L509" i="11" s="1"/>
  <c r="O509" i="11" a="1"/>
  <c r="O509" i="11" s="1"/>
  <c r="S509" i="11" a="1"/>
  <c r="S509" i="11" s="1"/>
  <c r="Q509" i="11" a="1"/>
  <c r="Q509" i="11" s="1"/>
  <c r="P509" i="11" a="1"/>
  <c r="P509" i="11" s="1"/>
  <c r="N509" i="11" a="1"/>
  <c r="N509" i="11" s="1"/>
  <c r="AB509" i="11" a="1"/>
  <c r="AB509" i="11" s="1"/>
  <c r="W781" i="11" a="1"/>
  <c r="W781" i="11" s="1"/>
  <c r="X781" i="11" s="1"/>
  <c r="K781" i="11" a="1"/>
  <c r="K781" i="11" s="1"/>
  <c r="I781" i="11" a="1"/>
  <c r="I781" i="11" s="1"/>
  <c r="V781" i="11" s="1"/>
  <c r="M781" i="11" a="1"/>
  <c r="M781" i="11" s="1"/>
  <c r="D781" i="11" a="1"/>
  <c r="D781" i="11" s="1"/>
  <c r="J781" i="11" a="1"/>
  <c r="J781" i="11" s="1"/>
  <c r="E781" i="11" a="1"/>
  <c r="E781" i="11" s="1"/>
  <c r="R781" i="11" a="1"/>
  <c r="R781" i="11" s="1"/>
  <c r="N781" i="11" a="1"/>
  <c r="N781" i="11" s="1"/>
  <c r="Q781" i="11" a="1"/>
  <c r="Q781" i="11" s="1"/>
  <c r="AB781" i="11" a="1"/>
  <c r="AB781" i="11" s="1"/>
  <c r="L781" i="11" a="1"/>
  <c r="L781" i="11" s="1"/>
  <c r="S781" i="11" a="1"/>
  <c r="S781" i="11" s="1"/>
  <c r="O781" i="11" a="1"/>
  <c r="O781" i="11" s="1"/>
  <c r="P781" i="11" a="1"/>
  <c r="P781" i="11" s="1"/>
  <c r="AB145" i="11" a="1"/>
  <c r="AB145" i="11" s="1"/>
  <c r="W145" i="11" a="1"/>
  <c r="W145" i="11" s="1"/>
  <c r="X145" i="11" s="1"/>
  <c r="K145" i="11" a="1"/>
  <c r="K145" i="11" s="1"/>
  <c r="I145" i="11" a="1"/>
  <c r="I145" i="11" s="1"/>
  <c r="V145" i="11" s="1"/>
  <c r="M145" i="11" a="1"/>
  <c r="M145" i="11" s="1"/>
  <c r="J145" i="11" a="1"/>
  <c r="J145" i="11" s="1"/>
  <c r="D145" i="11" a="1"/>
  <c r="D145" i="11" s="1"/>
  <c r="E145" i="11" a="1"/>
  <c r="E145" i="11" s="1"/>
  <c r="R145" i="11" a="1"/>
  <c r="R145" i="11" s="1"/>
  <c r="O145" i="11" a="1"/>
  <c r="O145" i="11" s="1"/>
  <c r="P145" i="11" a="1"/>
  <c r="P145" i="11" s="1"/>
  <c r="Q145" i="11" a="1"/>
  <c r="Q145" i="11" s="1"/>
  <c r="N145" i="11" a="1"/>
  <c r="N145" i="11" s="1"/>
  <c r="S145" i="11" a="1"/>
  <c r="S145" i="11" s="1"/>
  <c r="L145" i="11" a="1"/>
  <c r="L145" i="11" s="1"/>
  <c r="AB183" i="11" a="1"/>
  <c r="AB183" i="11" s="1"/>
  <c r="W183" i="11" a="1"/>
  <c r="W183" i="11" s="1"/>
  <c r="X183" i="11" s="1"/>
  <c r="K183" i="11" a="1"/>
  <c r="K183" i="11" s="1"/>
  <c r="I183" i="11" a="1"/>
  <c r="I183" i="11" s="1"/>
  <c r="V183" i="11" s="1"/>
  <c r="J183" i="11" a="1"/>
  <c r="J183" i="11" s="1"/>
  <c r="M183" i="11" a="1"/>
  <c r="M183" i="11" s="1"/>
  <c r="D183" i="11" a="1"/>
  <c r="D183" i="11" s="1"/>
  <c r="E183" i="11" a="1"/>
  <c r="E183" i="11" s="1"/>
  <c r="R183" i="11" a="1"/>
  <c r="R183" i="11" s="1"/>
  <c r="P183" i="11" a="1"/>
  <c r="P183" i="11" s="1"/>
  <c r="O183" i="11" a="1"/>
  <c r="O183" i="11" s="1"/>
  <c r="Q183" i="11" a="1"/>
  <c r="Q183" i="11" s="1"/>
  <c r="S183" i="11" a="1"/>
  <c r="S183" i="11" s="1"/>
  <c r="N183" i="11" a="1"/>
  <c r="N183" i="11" s="1"/>
  <c r="L183" i="11" a="1"/>
  <c r="L183" i="11" s="1"/>
  <c r="AB390" i="11" a="1"/>
  <c r="AB390" i="11" s="1"/>
  <c r="W390" i="11" a="1"/>
  <c r="W390" i="11" s="1"/>
  <c r="X390" i="11" s="1"/>
  <c r="K390" i="11" a="1"/>
  <c r="K390" i="11" s="1"/>
  <c r="I390" i="11" a="1"/>
  <c r="I390" i="11" s="1"/>
  <c r="V390" i="11" s="1"/>
  <c r="J390" i="11" a="1"/>
  <c r="J390" i="11" s="1"/>
  <c r="M390" i="11" a="1"/>
  <c r="M390" i="11" s="1"/>
  <c r="D390" i="11" a="1"/>
  <c r="D390" i="11" s="1"/>
  <c r="E390" i="11" a="1"/>
  <c r="E390" i="11" s="1"/>
  <c r="R390" i="11" a="1"/>
  <c r="R390" i="11" s="1"/>
  <c r="S390" i="11" a="1"/>
  <c r="S390" i="11" s="1"/>
  <c r="P390" i="11" a="1"/>
  <c r="P390" i="11" s="1"/>
  <c r="Q390" i="11" a="1"/>
  <c r="Q390" i="11" s="1"/>
  <c r="L390" i="11" a="1"/>
  <c r="L390" i="11" s="1"/>
  <c r="O390" i="11" a="1"/>
  <c r="O390" i="11" s="1"/>
  <c r="N390" i="11" a="1"/>
  <c r="N390" i="11" s="1"/>
  <c r="W921" i="11" a="1"/>
  <c r="W921" i="11" s="1"/>
  <c r="X921" i="11" s="1"/>
  <c r="K921" i="11" a="1"/>
  <c r="K921" i="11" s="1"/>
  <c r="I921" i="11" a="1"/>
  <c r="I921" i="11" s="1"/>
  <c r="V921" i="11" s="1"/>
  <c r="J921" i="11" a="1"/>
  <c r="J921" i="11" s="1"/>
  <c r="M921" i="11" a="1"/>
  <c r="M921" i="11" s="1"/>
  <c r="D921" i="11" a="1"/>
  <c r="D921" i="11" s="1"/>
  <c r="E921" i="11" a="1"/>
  <c r="E921" i="11" s="1"/>
  <c r="R921" i="11" a="1"/>
  <c r="R921" i="11" s="1"/>
  <c r="O921" i="11" a="1"/>
  <c r="O921" i="11" s="1"/>
  <c r="P921" i="11" a="1"/>
  <c r="P921" i="11" s="1"/>
  <c r="AB921" i="11" a="1"/>
  <c r="AB921" i="11" s="1"/>
  <c r="S921" i="11" a="1"/>
  <c r="S921" i="11" s="1"/>
  <c r="Q921" i="11" a="1"/>
  <c r="Q921" i="11" s="1"/>
  <c r="N921" i="11" a="1"/>
  <c r="N921" i="11" s="1"/>
  <c r="L921" i="11" a="1"/>
  <c r="L921" i="11" s="1"/>
  <c r="AA235" i="11" a="1"/>
  <c r="AA235" i="11" s="1"/>
  <c r="AA236" i="11" s="1" a="1"/>
  <c r="AA236" i="11" s="1"/>
  <c r="W234" i="11" a="1"/>
  <c r="W234" i="11" s="1"/>
  <c r="X234" i="11" s="1"/>
  <c r="K234" i="11" a="1"/>
  <c r="K234" i="11" s="1"/>
  <c r="I234" i="11" a="1"/>
  <c r="I234" i="11" s="1"/>
  <c r="V234" i="11" s="1"/>
  <c r="J234" i="11" a="1"/>
  <c r="J234" i="11" s="1"/>
  <c r="M234" i="11" a="1"/>
  <c r="M234" i="11" s="1"/>
  <c r="D234" i="11" a="1"/>
  <c r="D234" i="11" s="1"/>
  <c r="E234" i="11" a="1"/>
  <c r="E234" i="11" s="1"/>
  <c r="R234" i="11" a="1"/>
  <c r="R234" i="11" s="1"/>
  <c r="O234" i="11" a="1"/>
  <c r="O234" i="11" s="1"/>
  <c r="Q234" i="11" a="1"/>
  <c r="Q234" i="11" s="1"/>
  <c r="P234" i="11" a="1"/>
  <c r="P234" i="11" s="1"/>
  <c r="S234" i="11" a="1"/>
  <c r="S234" i="11" s="1"/>
  <c r="L234" i="11" a="1"/>
  <c r="L234" i="11" s="1"/>
  <c r="N234" i="11" a="1"/>
  <c r="N234" i="11" s="1"/>
  <c r="AB234" i="11" a="1"/>
  <c r="AB234" i="11" s="1"/>
  <c r="W686" i="11" a="1"/>
  <c r="W686" i="11" s="1"/>
  <c r="X686" i="11" s="1"/>
  <c r="K686" i="11" a="1"/>
  <c r="K686" i="11" s="1"/>
  <c r="I686" i="11" a="1"/>
  <c r="I686" i="11" s="1"/>
  <c r="V686" i="11" s="1"/>
  <c r="J686" i="11" a="1"/>
  <c r="J686" i="11" s="1"/>
  <c r="M686" i="11" a="1"/>
  <c r="M686" i="11" s="1"/>
  <c r="D686" i="11" a="1"/>
  <c r="D686" i="11" s="1"/>
  <c r="E686" i="11" a="1"/>
  <c r="E686" i="11" s="1"/>
  <c r="R686" i="11" a="1"/>
  <c r="R686" i="11" s="1"/>
  <c r="AB686" i="11" a="1"/>
  <c r="AB686" i="11" s="1"/>
  <c r="P686" i="11" a="1"/>
  <c r="P686" i="11" s="1"/>
  <c r="O686" i="11" a="1"/>
  <c r="O686" i="11" s="1"/>
  <c r="N686" i="11" a="1"/>
  <c r="N686" i="11" s="1"/>
  <c r="S686" i="11" a="1"/>
  <c r="S686" i="11" s="1"/>
  <c r="L686" i="11" a="1"/>
  <c r="L686" i="11" s="1"/>
  <c r="Q686" i="11" a="1"/>
  <c r="Q686" i="11" s="1"/>
  <c r="W574" i="11" a="1"/>
  <c r="W574" i="11" s="1"/>
  <c r="X574" i="11" s="1"/>
  <c r="K574" i="11" a="1"/>
  <c r="K574" i="11" s="1"/>
  <c r="I574" i="11" a="1"/>
  <c r="I574" i="11" s="1"/>
  <c r="V574" i="11" s="1"/>
  <c r="J574" i="11" a="1"/>
  <c r="J574" i="11" s="1"/>
  <c r="M574" i="11" a="1"/>
  <c r="M574" i="11" s="1"/>
  <c r="D574" i="11" a="1"/>
  <c r="D574" i="11" s="1"/>
  <c r="E574" i="11" a="1"/>
  <c r="E574" i="11" s="1"/>
  <c r="R574" i="11" a="1"/>
  <c r="R574" i="11" s="1"/>
  <c r="Q574" i="11" a="1"/>
  <c r="Q574" i="11" s="1"/>
  <c r="O574" i="11" a="1"/>
  <c r="O574" i="11" s="1"/>
  <c r="AB574" i="11" a="1"/>
  <c r="AB574" i="11" s="1"/>
  <c r="N574" i="11" a="1"/>
  <c r="N574" i="11" s="1"/>
  <c r="L574" i="11" a="1"/>
  <c r="L574" i="11" s="1"/>
  <c r="S574" i="11" a="1"/>
  <c r="S574" i="11" s="1"/>
  <c r="P574" i="11" a="1"/>
  <c r="P574" i="11" s="1"/>
  <c r="W571" i="11" a="1"/>
  <c r="W571" i="11" s="1"/>
  <c r="X571" i="11" s="1"/>
  <c r="K571" i="11" a="1"/>
  <c r="K571" i="11" s="1"/>
  <c r="I571" i="11" a="1"/>
  <c r="I571" i="11" s="1"/>
  <c r="V571" i="11" s="1"/>
  <c r="J571" i="11" a="1"/>
  <c r="J571" i="11" s="1"/>
  <c r="M571" i="11" a="1"/>
  <c r="M571" i="11" s="1"/>
  <c r="D571" i="11" a="1"/>
  <c r="D571" i="11" s="1"/>
  <c r="E571" i="11" a="1"/>
  <c r="E571" i="11" s="1"/>
  <c r="R571" i="11" a="1"/>
  <c r="R571" i="11" s="1"/>
  <c r="Q571" i="11" a="1"/>
  <c r="Q571" i="11" s="1"/>
  <c r="L571" i="11" a="1"/>
  <c r="L571" i="11" s="1"/>
  <c r="S571" i="11" a="1"/>
  <c r="S571" i="11" s="1"/>
  <c r="P571" i="11" a="1"/>
  <c r="P571" i="11" s="1"/>
  <c r="AB571" i="11" a="1"/>
  <c r="AB571" i="11" s="1"/>
  <c r="O571" i="11" a="1"/>
  <c r="O571" i="11" s="1"/>
  <c r="N571" i="11" a="1"/>
  <c r="N571" i="11" s="1"/>
  <c r="W787" i="11" a="1"/>
  <c r="W787" i="11" s="1"/>
  <c r="X787" i="11" s="1"/>
  <c r="K787" i="11" a="1"/>
  <c r="K787" i="11" s="1"/>
  <c r="I787" i="11" a="1"/>
  <c r="I787" i="11" s="1"/>
  <c r="V787" i="11" s="1"/>
  <c r="J787" i="11" a="1"/>
  <c r="J787" i="11" s="1"/>
  <c r="M787" i="11" a="1"/>
  <c r="M787" i="11" s="1"/>
  <c r="D787" i="11" a="1"/>
  <c r="D787" i="11" s="1"/>
  <c r="E787" i="11" a="1"/>
  <c r="E787" i="11" s="1"/>
  <c r="R787" i="11" a="1"/>
  <c r="R787" i="11" s="1"/>
  <c r="Q787" i="11" a="1"/>
  <c r="Q787" i="11" s="1"/>
  <c r="N787" i="11" a="1"/>
  <c r="N787" i="11" s="1"/>
  <c r="S787" i="11" a="1"/>
  <c r="S787" i="11" s="1"/>
  <c r="AB787" i="11" a="1"/>
  <c r="AB787" i="11" s="1"/>
  <c r="O787" i="11" a="1"/>
  <c r="O787" i="11" s="1"/>
  <c r="P787" i="11" a="1"/>
  <c r="P787" i="11" s="1"/>
  <c r="L787" i="11" a="1"/>
  <c r="L787" i="11" s="1"/>
  <c r="W766" i="11" a="1"/>
  <c r="W766" i="11" s="1"/>
  <c r="X766" i="11" s="1"/>
  <c r="K766" i="11" a="1"/>
  <c r="K766" i="11" s="1"/>
  <c r="I766" i="11" a="1"/>
  <c r="I766" i="11" s="1"/>
  <c r="V766" i="11" s="1"/>
  <c r="J766" i="11" a="1"/>
  <c r="J766" i="11" s="1"/>
  <c r="M766" i="11" a="1"/>
  <c r="M766" i="11" s="1"/>
  <c r="D766" i="11" a="1"/>
  <c r="D766" i="11" s="1"/>
  <c r="E766" i="11" a="1"/>
  <c r="E766" i="11" s="1"/>
  <c r="R766" i="11" a="1"/>
  <c r="R766" i="11" s="1"/>
  <c r="L766" i="11" a="1"/>
  <c r="L766" i="11" s="1"/>
  <c r="S766" i="11" a="1"/>
  <c r="S766" i="11" s="1"/>
  <c r="O766" i="11" a="1"/>
  <c r="O766" i="11" s="1"/>
  <c r="AB766" i="11" a="1"/>
  <c r="AB766" i="11" s="1"/>
  <c r="N766" i="11" a="1"/>
  <c r="N766" i="11" s="1"/>
  <c r="P766" i="11" a="1"/>
  <c r="P766" i="11" s="1"/>
  <c r="Q766" i="11" a="1"/>
  <c r="Q766" i="11" s="1"/>
  <c r="W1006" i="11" a="1"/>
  <c r="W1006" i="11" s="1"/>
  <c r="X1006" i="11" s="1"/>
  <c r="K1006" i="11" a="1"/>
  <c r="K1006" i="11" s="1"/>
  <c r="I1006" i="11" a="1"/>
  <c r="I1006" i="11" s="1"/>
  <c r="V1006" i="11" s="1"/>
  <c r="J1006" i="11" a="1"/>
  <c r="J1006" i="11" s="1"/>
  <c r="M1006" i="11" a="1"/>
  <c r="M1006" i="11" s="1"/>
  <c r="D1006" i="11" a="1"/>
  <c r="D1006" i="11" s="1"/>
  <c r="E1006" i="11" a="1"/>
  <c r="E1006" i="11" s="1"/>
  <c r="R1006" i="11" a="1"/>
  <c r="R1006" i="11" s="1"/>
  <c r="N1006" i="11" a="1"/>
  <c r="N1006" i="11" s="1"/>
  <c r="S1006" i="11" a="1"/>
  <c r="S1006" i="11" s="1"/>
  <c r="Q1006" i="11" a="1"/>
  <c r="Q1006" i="11" s="1"/>
  <c r="O1006" i="11" a="1"/>
  <c r="O1006" i="11" s="1"/>
  <c r="P1006" i="11" a="1"/>
  <c r="P1006" i="11" s="1"/>
  <c r="L1006" i="11" a="1"/>
  <c r="L1006" i="11" s="1"/>
  <c r="AB1006" i="11" a="1"/>
  <c r="AB1006" i="11" s="1"/>
  <c r="AA287" i="11" a="1"/>
  <c r="AA287" i="11" s="1"/>
  <c r="AA288" i="11" s="1" a="1"/>
  <c r="AA288" i="11" s="1"/>
  <c r="W286" i="11" a="1"/>
  <c r="W286" i="11" s="1"/>
  <c r="X286" i="11" s="1"/>
  <c r="K286" i="11" a="1"/>
  <c r="K286" i="11" s="1"/>
  <c r="I286" i="11" a="1"/>
  <c r="I286" i="11" s="1"/>
  <c r="V286" i="11" s="1"/>
  <c r="J286" i="11" a="1"/>
  <c r="J286" i="11" s="1"/>
  <c r="M286" i="11" a="1"/>
  <c r="M286" i="11" s="1"/>
  <c r="D286" i="11" a="1"/>
  <c r="D286" i="11" s="1"/>
  <c r="E286" i="11" a="1"/>
  <c r="E286" i="11" s="1"/>
  <c r="R286" i="11" a="1"/>
  <c r="R286" i="11" s="1"/>
  <c r="Q286" i="11" a="1"/>
  <c r="Q286" i="11" s="1"/>
  <c r="N286" i="11" a="1"/>
  <c r="N286" i="11" s="1"/>
  <c r="S286" i="11" a="1"/>
  <c r="S286" i="11" s="1"/>
  <c r="P286" i="11" a="1"/>
  <c r="P286" i="11" s="1"/>
  <c r="O286" i="11" a="1"/>
  <c r="O286" i="11" s="1"/>
  <c r="AB286" i="11" a="1"/>
  <c r="AB286" i="11" s="1"/>
  <c r="L286" i="11" a="1"/>
  <c r="L286" i="11" s="1"/>
  <c r="W804" i="11" a="1"/>
  <c r="W804" i="11" s="1"/>
  <c r="X804" i="11" s="1"/>
  <c r="K804" i="11" a="1"/>
  <c r="K804" i="11" s="1"/>
  <c r="I804" i="11" a="1"/>
  <c r="I804" i="11" s="1"/>
  <c r="V804" i="11" s="1"/>
  <c r="J804" i="11" a="1"/>
  <c r="J804" i="11" s="1"/>
  <c r="M804" i="11" a="1"/>
  <c r="M804" i="11" s="1"/>
  <c r="D804" i="11" a="1"/>
  <c r="D804" i="11" s="1"/>
  <c r="E804" i="11" a="1"/>
  <c r="E804" i="11" s="1"/>
  <c r="R804" i="11" a="1"/>
  <c r="R804" i="11" s="1"/>
  <c r="Q804" i="11" a="1"/>
  <c r="Q804" i="11" s="1"/>
  <c r="L804" i="11" a="1"/>
  <c r="L804" i="11" s="1"/>
  <c r="N804" i="11" a="1"/>
  <c r="N804" i="11" s="1"/>
  <c r="AB804" i="11" a="1"/>
  <c r="AB804" i="11" s="1"/>
  <c r="P804" i="11" a="1"/>
  <c r="P804" i="11" s="1"/>
  <c r="O804" i="11" a="1"/>
  <c r="O804" i="11" s="1"/>
  <c r="S804" i="11" a="1"/>
  <c r="S804" i="11" s="1"/>
  <c r="AA283" i="11" a="1"/>
  <c r="AA283" i="11" s="1"/>
  <c r="W282" i="11" a="1"/>
  <c r="W282" i="11" s="1"/>
  <c r="X282" i="11" s="1"/>
  <c r="K282" i="11" a="1"/>
  <c r="K282" i="11" s="1"/>
  <c r="I282" i="11" a="1"/>
  <c r="I282" i="11" s="1"/>
  <c r="V282" i="11" s="1"/>
  <c r="J282" i="11" a="1"/>
  <c r="J282" i="11" s="1"/>
  <c r="M282" i="11" a="1"/>
  <c r="M282" i="11" s="1"/>
  <c r="D282" i="11" a="1"/>
  <c r="D282" i="11" s="1"/>
  <c r="E282" i="11" a="1"/>
  <c r="E282" i="11" s="1"/>
  <c r="R282" i="11" a="1"/>
  <c r="R282" i="11" s="1"/>
  <c r="L282" i="11" a="1"/>
  <c r="L282" i="11" s="1"/>
  <c r="P282" i="11" a="1"/>
  <c r="P282" i="11" s="1"/>
  <c r="Q282" i="11" a="1"/>
  <c r="Q282" i="11" s="1"/>
  <c r="S282" i="11" a="1"/>
  <c r="S282" i="11" s="1"/>
  <c r="O282" i="11" a="1"/>
  <c r="O282" i="11" s="1"/>
  <c r="AB282" i="11" a="1"/>
  <c r="AB282" i="11" s="1"/>
  <c r="N282" i="11" a="1"/>
  <c r="N282" i="11" s="1"/>
  <c r="AB323" i="11" a="1"/>
  <c r="AB323" i="11" s="1"/>
  <c r="W323" i="11" a="1"/>
  <c r="W323" i="11" s="1"/>
  <c r="X323" i="11" s="1"/>
  <c r="K323" i="11" a="1"/>
  <c r="K323" i="11" s="1"/>
  <c r="I323" i="11" a="1"/>
  <c r="I323" i="11" s="1"/>
  <c r="V323" i="11" s="1"/>
  <c r="J323" i="11" a="1"/>
  <c r="J323" i="11" s="1"/>
  <c r="M323" i="11" a="1"/>
  <c r="M323" i="11" s="1"/>
  <c r="D323" i="11" a="1"/>
  <c r="D323" i="11" s="1"/>
  <c r="E323" i="11" a="1"/>
  <c r="E323" i="11" s="1"/>
  <c r="R323" i="11" a="1"/>
  <c r="R323" i="11" s="1"/>
  <c r="N323" i="11" a="1"/>
  <c r="N323" i="11" s="1"/>
  <c r="L323" i="11" a="1"/>
  <c r="L323" i="11" s="1"/>
  <c r="P323" i="11" a="1"/>
  <c r="P323" i="11" s="1"/>
  <c r="S323" i="11" a="1"/>
  <c r="S323" i="11" s="1"/>
  <c r="O323" i="11" a="1"/>
  <c r="O323" i="11" s="1"/>
  <c r="Q323" i="11" a="1"/>
  <c r="Q323" i="11" s="1"/>
  <c r="AA53" i="11" a="1"/>
  <c r="AA53" i="11" s="1"/>
  <c r="AA54" i="11" s="1" a="1"/>
  <c r="AA54" i="11" s="1"/>
  <c r="W52" i="11" a="1"/>
  <c r="W52" i="11" s="1"/>
  <c r="X52" i="11" s="1"/>
  <c r="K52" i="11" a="1"/>
  <c r="K52" i="11" s="1"/>
  <c r="I52" i="11" a="1"/>
  <c r="I52" i="11" s="1"/>
  <c r="V52" i="11" s="1"/>
  <c r="J52" i="11" a="1"/>
  <c r="J52" i="11" s="1"/>
  <c r="D52" i="11" a="1"/>
  <c r="D52" i="11" s="1"/>
  <c r="M52" i="11" a="1"/>
  <c r="M52" i="11" s="1"/>
  <c r="E52" i="11" a="1"/>
  <c r="E52" i="11" s="1"/>
  <c r="R52" i="11" a="1"/>
  <c r="R52" i="11" s="1"/>
  <c r="P52" i="11" a="1"/>
  <c r="P52" i="11" s="1"/>
  <c r="AB52" i="11" a="1"/>
  <c r="AB52" i="11" s="1"/>
  <c r="Q52" i="11" a="1"/>
  <c r="Q52" i="11" s="1"/>
  <c r="L52" i="11" a="1"/>
  <c r="L52" i="11" s="1"/>
  <c r="S52" i="11" a="1"/>
  <c r="S52" i="11" s="1"/>
  <c r="O52" i="11" a="1"/>
  <c r="O52" i="11" s="1"/>
  <c r="N52" i="11" a="1"/>
  <c r="N52" i="11" s="1"/>
  <c r="W785" i="11" a="1"/>
  <c r="W785" i="11" s="1"/>
  <c r="X785" i="11" s="1"/>
  <c r="K785" i="11" a="1"/>
  <c r="K785" i="11" s="1"/>
  <c r="I785" i="11" a="1"/>
  <c r="I785" i="11" s="1"/>
  <c r="V785" i="11" s="1"/>
  <c r="J785" i="11" a="1"/>
  <c r="J785" i="11" s="1"/>
  <c r="M785" i="11" a="1"/>
  <c r="M785" i="11" s="1"/>
  <c r="D785" i="11" a="1"/>
  <c r="D785" i="11" s="1"/>
  <c r="E785" i="11" a="1"/>
  <c r="E785" i="11" s="1"/>
  <c r="R785" i="11" a="1"/>
  <c r="R785" i="11" s="1"/>
  <c r="P785" i="11" a="1"/>
  <c r="P785" i="11" s="1"/>
  <c r="N785" i="11" a="1"/>
  <c r="N785" i="11" s="1"/>
  <c r="S785" i="11" a="1"/>
  <c r="S785" i="11" s="1"/>
  <c r="L785" i="11" a="1"/>
  <c r="L785" i="11" s="1"/>
  <c r="AB785" i="11" a="1"/>
  <c r="AB785" i="11" s="1"/>
  <c r="O785" i="11" a="1"/>
  <c r="O785" i="11" s="1"/>
  <c r="Q785" i="11" a="1"/>
  <c r="Q785" i="11" s="1"/>
  <c r="W572" i="11" a="1"/>
  <c r="W572" i="11" s="1"/>
  <c r="X572" i="11" s="1"/>
  <c r="K572" i="11" a="1"/>
  <c r="K572" i="11" s="1"/>
  <c r="I572" i="11" a="1"/>
  <c r="I572" i="11" s="1"/>
  <c r="V572" i="11" s="1"/>
  <c r="J572" i="11" a="1"/>
  <c r="J572" i="11" s="1"/>
  <c r="M572" i="11" a="1"/>
  <c r="M572" i="11" s="1"/>
  <c r="D572" i="11" a="1"/>
  <c r="D572" i="11" s="1"/>
  <c r="E572" i="11" a="1"/>
  <c r="E572" i="11" s="1"/>
  <c r="R572" i="11" a="1"/>
  <c r="R572" i="11" s="1"/>
  <c r="Q572" i="11" a="1"/>
  <c r="Q572" i="11" s="1"/>
  <c r="O572" i="11" a="1"/>
  <c r="O572" i="11" s="1"/>
  <c r="L572" i="11" a="1"/>
  <c r="L572" i="11" s="1"/>
  <c r="AB572" i="11" a="1"/>
  <c r="AB572" i="11" s="1"/>
  <c r="S572" i="11" a="1"/>
  <c r="S572" i="11" s="1"/>
  <c r="N572" i="11" a="1"/>
  <c r="N572" i="11" s="1"/>
  <c r="P572" i="11" a="1"/>
  <c r="P572" i="11" s="1"/>
  <c r="W432" i="11" a="1"/>
  <c r="W432" i="11" s="1"/>
  <c r="X432" i="11" s="1"/>
  <c r="AA433" i="11" a="1"/>
  <c r="AA433" i="11" s="1"/>
  <c r="K432" i="11" a="1"/>
  <c r="K432" i="11" s="1"/>
  <c r="I432" i="11" a="1"/>
  <c r="I432" i="11" s="1"/>
  <c r="V432" i="11" s="1"/>
  <c r="J432" i="11" a="1"/>
  <c r="J432" i="11" s="1"/>
  <c r="D432" i="11" a="1"/>
  <c r="D432" i="11" s="1"/>
  <c r="D66" i="20" s="1"/>
  <c r="M432" i="11" a="1"/>
  <c r="M432" i="11" s="1"/>
  <c r="E432" i="11" a="1"/>
  <c r="E432" i="11" s="1"/>
  <c r="R432" i="11" a="1"/>
  <c r="R432" i="11" s="1"/>
  <c r="P432" i="11" a="1"/>
  <c r="P432" i="11" s="1"/>
  <c r="N432" i="11" a="1"/>
  <c r="N432" i="11" s="1"/>
  <c r="S432" i="11" a="1"/>
  <c r="S432" i="11" s="1"/>
  <c r="L432" i="11" a="1"/>
  <c r="L432" i="11" s="1"/>
  <c r="AB432" i="11" a="1"/>
  <c r="AB432" i="11" s="1"/>
  <c r="Q432" i="11" a="1"/>
  <c r="Q432" i="11" s="1"/>
  <c r="O432" i="11" a="1"/>
  <c r="O432" i="11" s="1"/>
  <c r="W568" i="11" a="1"/>
  <c r="W568" i="11" s="1"/>
  <c r="X568" i="11" s="1"/>
  <c r="K568" i="11" a="1"/>
  <c r="K568" i="11" s="1"/>
  <c r="I568" i="11" a="1"/>
  <c r="I568" i="11" s="1"/>
  <c r="V568" i="11" s="1"/>
  <c r="M568" i="11" a="1"/>
  <c r="M568" i="11" s="1"/>
  <c r="J568" i="11" a="1"/>
  <c r="J568" i="11" s="1"/>
  <c r="D568" i="11" a="1"/>
  <c r="D568" i="11" s="1"/>
  <c r="E568" i="11" a="1"/>
  <c r="E568" i="11" s="1"/>
  <c r="R568" i="11" a="1"/>
  <c r="R568" i="11" s="1"/>
  <c r="S568" i="11" a="1"/>
  <c r="S568" i="11" s="1"/>
  <c r="L568" i="11" a="1"/>
  <c r="L568" i="11" s="1"/>
  <c r="Q568" i="11" a="1"/>
  <c r="Q568" i="11" s="1"/>
  <c r="N568" i="11" a="1"/>
  <c r="N568" i="11" s="1"/>
  <c r="P568" i="11" a="1"/>
  <c r="P568" i="11" s="1"/>
  <c r="O568" i="11" a="1"/>
  <c r="O568" i="11" s="1"/>
  <c r="AB568" i="11" a="1"/>
  <c r="AB568" i="11" s="1"/>
  <c r="W988" i="11" a="1"/>
  <c r="W988" i="11" s="1"/>
  <c r="X988" i="11" s="1"/>
  <c r="I988" i="11" a="1"/>
  <c r="I988" i="11" s="1"/>
  <c r="V988" i="11" s="1"/>
  <c r="K988" i="11" a="1"/>
  <c r="K988" i="11" s="1"/>
  <c r="J988" i="11" a="1"/>
  <c r="J988" i="11" s="1"/>
  <c r="M988" i="11" a="1"/>
  <c r="M988" i="11" s="1"/>
  <c r="D988" i="11" a="1"/>
  <c r="D988" i="11" s="1"/>
  <c r="E988" i="11" a="1"/>
  <c r="E988" i="11" s="1"/>
  <c r="R988" i="11" a="1"/>
  <c r="R988" i="11" s="1"/>
  <c r="N988" i="11" a="1"/>
  <c r="N988" i="11" s="1"/>
  <c r="P988" i="11" a="1"/>
  <c r="P988" i="11" s="1"/>
  <c r="O988" i="11" a="1"/>
  <c r="O988" i="11" s="1"/>
  <c r="Q988" i="11" a="1"/>
  <c r="Q988" i="11" s="1"/>
  <c r="S988" i="11" a="1"/>
  <c r="S988" i="11" s="1"/>
  <c r="AB988" i="11" a="1"/>
  <c r="AB988" i="11" s="1"/>
  <c r="L988" i="11" a="1"/>
  <c r="L988" i="11" s="1"/>
  <c r="AB289" i="11" a="1"/>
  <c r="AB289" i="11" s="1"/>
  <c r="W289" i="11" a="1"/>
  <c r="W289" i="11" s="1"/>
  <c r="X289" i="11" s="1"/>
  <c r="K289" i="11" a="1"/>
  <c r="K289" i="11" s="1"/>
  <c r="I289" i="11" a="1"/>
  <c r="I289" i="11" s="1"/>
  <c r="V289" i="11" s="1"/>
  <c r="M289" i="11" a="1"/>
  <c r="M289" i="11" s="1"/>
  <c r="J289" i="11" a="1"/>
  <c r="J289" i="11" s="1"/>
  <c r="D289" i="11" a="1"/>
  <c r="D289" i="11" s="1"/>
  <c r="E289" i="11" a="1"/>
  <c r="E289" i="11" s="1"/>
  <c r="R289" i="11" a="1"/>
  <c r="R289" i="11" s="1"/>
  <c r="L289" i="11" a="1"/>
  <c r="L289" i="11" s="1"/>
  <c r="N289" i="11" a="1"/>
  <c r="N289" i="11" s="1"/>
  <c r="O289" i="11" a="1"/>
  <c r="O289" i="11" s="1"/>
  <c r="Q289" i="11" a="1"/>
  <c r="Q289" i="11" s="1"/>
  <c r="P289" i="11" a="1"/>
  <c r="P289" i="11" s="1"/>
  <c r="S289" i="11" a="1"/>
  <c r="S289" i="11" s="1"/>
  <c r="W129" i="11" a="1"/>
  <c r="W129" i="11" s="1"/>
  <c r="X129" i="11" s="1"/>
  <c r="K129" i="11" a="1"/>
  <c r="K129" i="11" s="1"/>
  <c r="I129" i="11" a="1"/>
  <c r="I129" i="11" s="1"/>
  <c r="V129" i="11" s="1"/>
  <c r="M129" i="11" a="1"/>
  <c r="M129" i="11" s="1"/>
  <c r="J129" i="11" a="1"/>
  <c r="J129" i="11" s="1"/>
  <c r="D129" i="11" a="1"/>
  <c r="D129" i="11" s="1"/>
  <c r="E129" i="11" a="1"/>
  <c r="E129" i="11" s="1"/>
  <c r="R129" i="11" a="1"/>
  <c r="R129" i="11" s="1"/>
  <c r="Q129" i="11" a="1"/>
  <c r="Q129" i="11" s="1"/>
  <c r="O129" i="11" a="1"/>
  <c r="O129" i="11" s="1"/>
  <c r="S129" i="11" a="1"/>
  <c r="S129" i="11" s="1"/>
  <c r="N129" i="11" a="1"/>
  <c r="N129" i="11" s="1"/>
  <c r="AB129" i="11" a="1"/>
  <c r="AB129" i="11" s="1"/>
  <c r="P129" i="11" a="1"/>
  <c r="P129" i="11" s="1"/>
  <c r="L129" i="11" a="1"/>
  <c r="L129" i="11" s="1"/>
  <c r="W778" i="11" a="1"/>
  <c r="W778" i="11" s="1"/>
  <c r="X778" i="11" s="1"/>
  <c r="K778" i="11" a="1"/>
  <c r="K778" i="11" s="1"/>
  <c r="I778" i="11" a="1"/>
  <c r="I778" i="11" s="1"/>
  <c r="V778" i="11" s="1"/>
  <c r="J778" i="11" a="1"/>
  <c r="J778" i="11" s="1"/>
  <c r="M778" i="11" a="1"/>
  <c r="M778" i="11" s="1"/>
  <c r="D778" i="11" a="1"/>
  <c r="D778" i="11" s="1"/>
  <c r="E778" i="11" a="1"/>
  <c r="E778" i="11" s="1"/>
  <c r="R778" i="11" a="1"/>
  <c r="R778" i="11" s="1"/>
  <c r="N778" i="11" a="1"/>
  <c r="N778" i="11" s="1"/>
  <c r="AB778" i="11" a="1"/>
  <c r="AB778" i="11" s="1"/>
  <c r="Q778" i="11" a="1"/>
  <c r="Q778" i="11" s="1"/>
  <c r="S778" i="11" a="1"/>
  <c r="S778" i="11" s="1"/>
  <c r="O778" i="11" a="1"/>
  <c r="O778" i="11" s="1"/>
  <c r="P778" i="11" a="1"/>
  <c r="P778" i="11" s="1"/>
  <c r="L778" i="11" a="1"/>
  <c r="L778" i="11" s="1"/>
  <c r="AA271" i="11" a="1"/>
  <c r="AA271" i="11" s="1"/>
  <c r="AA272" i="11" s="1" a="1"/>
  <c r="AA272" i="11" s="1"/>
  <c r="W270" i="11" a="1"/>
  <c r="W270" i="11" s="1"/>
  <c r="X270" i="11" s="1"/>
  <c r="K270" i="11" a="1"/>
  <c r="K270" i="11" s="1"/>
  <c r="I270" i="11" a="1"/>
  <c r="I270" i="11" s="1"/>
  <c r="V270" i="11" s="1"/>
  <c r="J270" i="11" a="1"/>
  <c r="J270" i="11" s="1"/>
  <c r="M270" i="11" a="1"/>
  <c r="M270" i="11" s="1"/>
  <c r="D270" i="11" a="1"/>
  <c r="D270" i="11" s="1"/>
  <c r="E270" i="11" a="1"/>
  <c r="E270" i="11" s="1"/>
  <c r="R270" i="11" a="1"/>
  <c r="R270" i="11" s="1"/>
  <c r="O270" i="11" a="1"/>
  <c r="O270" i="11" s="1"/>
  <c r="S270" i="11" a="1"/>
  <c r="S270" i="11" s="1"/>
  <c r="P270" i="11" a="1"/>
  <c r="P270" i="11" s="1"/>
  <c r="Q270" i="11" a="1"/>
  <c r="Q270" i="11" s="1"/>
  <c r="AB270" i="11" a="1"/>
  <c r="AB270" i="11" s="1"/>
  <c r="L270" i="11" a="1"/>
  <c r="L270" i="11" s="1"/>
  <c r="N270" i="11" a="1"/>
  <c r="N270" i="11" s="1"/>
  <c r="AB50" i="11" a="1"/>
  <c r="AB50" i="11" s="1"/>
  <c r="W50" i="11" a="1"/>
  <c r="W50" i="11" s="1"/>
  <c r="X50" i="11" s="1"/>
  <c r="K50" i="11" a="1"/>
  <c r="K50" i="11" s="1"/>
  <c r="I50" i="11" a="1"/>
  <c r="I50" i="11" s="1"/>
  <c r="V50" i="11" s="1"/>
  <c r="J50" i="11" a="1"/>
  <c r="J50" i="11" s="1"/>
  <c r="M50" i="11" a="1"/>
  <c r="M50" i="11" s="1"/>
  <c r="D50" i="11" a="1"/>
  <c r="D50" i="11" s="1"/>
  <c r="E50" i="11" a="1"/>
  <c r="E50" i="11" s="1"/>
  <c r="R50" i="11" a="1"/>
  <c r="R50" i="11" s="1"/>
  <c r="S50" i="11" a="1"/>
  <c r="S50" i="11" s="1"/>
  <c r="Q50" i="11" a="1"/>
  <c r="Q50" i="11" s="1"/>
  <c r="O50" i="11" a="1"/>
  <c r="O50" i="11" s="1"/>
  <c r="L50" i="11" a="1"/>
  <c r="L50" i="11" s="1"/>
  <c r="N50" i="11" a="1"/>
  <c r="N50" i="11" s="1"/>
  <c r="P50" i="11" a="1"/>
  <c r="P50" i="11" s="1"/>
  <c r="W823" i="11" a="1"/>
  <c r="W823" i="11" s="1"/>
  <c r="X823" i="11" s="1"/>
  <c r="K823" i="11" a="1"/>
  <c r="K823" i="11" s="1"/>
  <c r="I823" i="11" a="1"/>
  <c r="I823" i="11" s="1"/>
  <c r="V823" i="11" s="1"/>
  <c r="J823" i="11" a="1"/>
  <c r="J823" i="11" s="1"/>
  <c r="M823" i="11" a="1"/>
  <c r="M823" i="11" s="1"/>
  <c r="D823" i="11" a="1"/>
  <c r="D823" i="11" s="1"/>
  <c r="E823" i="11" a="1"/>
  <c r="E823" i="11" s="1"/>
  <c r="R823" i="11" a="1"/>
  <c r="R823" i="11" s="1"/>
  <c r="S823" i="11" a="1"/>
  <c r="S823" i="11" s="1"/>
  <c r="AB823" i="11" a="1"/>
  <c r="AB823" i="11" s="1"/>
  <c r="L823" i="11" a="1"/>
  <c r="L823" i="11" s="1"/>
  <c r="Q823" i="11" a="1"/>
  <c r="Q823" i="11" s="1"/>
  <c r="O823" i="11" a="1"/>
  <c r="O823" i="11" s="1"/>
  <c r="N823" i="11" a="1"/>
  <c r="N823" i="11" s="1"/>
  <c r="P823" i="11" a="1"/>
  <c r="P823" i="11" s="1"/>
  <c r="AB459" i="11" a="1"/>
  <c r="AB459" i="11" s="1"/>
  <c r="W459" i="11" a="1"/>
  <c r="W459" i="11" s="1"/>
  <c r="X459" i="11" s="1"/>
  <c r="K459" i="11" a="1"/>
  <c r="K459" i="11" s="1"/>
  <c r="I459" i="11" a="1"/>
  <c r="I459" i="11" s="1"/>
  <c r="V459" i="11" s="1"/>
  <c r="J459" i="11" a="1"/>
  <c r="J459" i="11" s="1"/>
  <c r="M459" i="11" a="1"/>
  <c r="M459" i="11" s="1"/>
  <c r="D459" i="11" a="1"/>
  <c r="D459" i="11" s="1"/>
  <c r="E459" i="11" a="1"/>
  <c r="E459" i="11" s="1"/>
  <c r="R459" i="11" a="1"/>
  <c r="R459" i="11" s="1"/>
  <c r="P459" i="11" a="1"/>
  <c r="P459" i="11" s="1"/>
  <c r="Q459" i="11" a="1"/>
  <c r="Q459" i="11" s="1"/>
  <c r="S459" i="11" a="1"/>
  <c r="S459" i="11" s="1"/>
  <c r="N459" i="11" a="1"/>
  <c r="N459" i="11" s="1"/>
  <c r="L459" i="11" a="1"/>
  <c r="L459" i="11" s="1"/>
  <c r="O459" i="11" a="1"/>
  <c r="O459" i="11" s="1"/>
  <c r="W641" i="11" a="1"/>
  <c r="W641" i="11" s="1"/>
  <c r="X641" i="11" s="1"/>
  <c r="K641" i="11" a="1"/>
  <c r="K641" i="11" s="1"/>
  <c r="I641" i="11" a="1"/>
  <c r="I641" i="11" s="1"/>
  <c r="V641" i="11" s="1"/>
  <c r="J641" i="11" a="1"/>
  <c r="J641" i="11" s="1"/>
  <c r="M641" i="11" a="1"/>
  <c r="M641" i="11" s="1"/>
  <c r="D641" i="11" a="1"/>
  <c r="D641" i="11" s="1"/>
  <c r="E641" i="11" a="1"/>
  <c r="E641" i="11" s="1"/>
  <c r="R641" i="11" a="1"/>
  <c r="R641" i="11" s="1"/>
  <c r="O641" i="11" a="1"/>
  <c r="O641" i="11" s="1"/>
  <c r="L641" i="11" a="1"/>
  <c r="L641" i="11" s="1"/>
  <c r="S641" i="11" a="1"/>
  <c r="S641" i="11" s="1"/>
  <c r="P641" i="11" a="1"/>
  <c r="P641" i="11" s="1"/>
  <c r="N641" i="11" a="1"/>
  <c r="N641" i="11" s="1"/>
  <c r="Q641" i="11" a="1"/>
  <c r="Q641" i="11" s="1"/>
  <c r="AB641" i="11" a="1"/>
  <c r="AB641" i="11" s="1"/>
  <c r="W523" i="11" a="1"/>
  <c r="W523" i="11" s="1"/>
  <c r="X523" i="11" s="1"/>
  <c r="K523" i="11" a="1"/>
  <c r="K523" i="11" s="1"/>
  <c r="I523" i="11" a="1"/>
  <c r="I523" i="11" s="1"/>
  <c r="V523" i="11" s="1"/>
  <c r="J523" i="11" a="1"/>
  <c r="J523" i="11" s="1"/>
  <c r="M523" i="11" a="1"/>
  <c r="M523" i="11" s="1"/>
  <c r="D523" i="11" a="1"/>
  <c r="D523" i="11" s="1"/>
  <c r="E523" i="11" a="1"/>
  <c r="E523" i="11" s="1"/>
  <c r="R523" i="11" a="1"/>
  <c r="R523" i="11" s="1"/>
  <c r="O523" i="11" a="1"/>
  <c r="O523" i="11" s="1"/>
  <c r="L523" i="11" a="1"/>
  <c r="L523" i="11" s="1"/>
  <c r="N523" i="11" a="1"/>
  <c r="N523" i="11" s="1"/>
  <c r="Q523" i="11" a="1"/>
  <c r="Q523" i="11" s="1"/>
  <c r="P523" i="11" a="1"/>
  <c r="P523" i="11" s="1"/>
  <c r="S523" i="11" a="1"/>
  <c r="S523" i="11" s="1"/>
  <c r="AB523" i="11" a="1"/>
  <c r="AB523" i="11" s="1"/>
  <c r="W191" i="11" a="1"/>
  <c r="W191" i="11" s="1"/>
  <c r="X191" i="11" s="1"/>
  <c r="K191" i="11" a="1"/>
  <c r="K191" i="11" s="1"/>
  <c r="I191" i="11" a="1"/>
  <c r="I191" i="11" s="1"/>
  <c r="V191" i="11" s="1"/>
  <c r="J191" i="11" a="1"/>
  <c r="J191" i="11" s="1"/>
  <c r="M191" i="11" a="1"/>
  <c r="M191" i="11" s="1"/>
  <c r="D191" i="11" a="1"/>
  <c r="D191" i="11" s="1"/>
  <c r="E191" i="11" a="1"/>
  <c r="E191" i="11" s="1"/>
  <c r="R191" i="11" a="1"/>
  <c r="R191" i="11" s="1"/>
  <c r="P191" i="11" a="1"/>
  <c r="P191" i="11" s="1"/>
  <c r="N191" i="11" a="1"/>
  <c r="N191" i="11" s="1"/>
  <c r="Q191" i="11" a="1"/>
  <c r="Q191" i="11" s="1"/>
  <c r="O191" i="11" a="1"/>
  <c r="O191" i="11" s="1"/>
  <c r="L191" i="11" a="1"/>
  <c r="L191" i="11" s="1"/>
  <c r="S191" i="11" a="1"/>
  <c r="S191" i="11" s="1"/>
  <c r="AB191" i="11" a="1"/>
  <c r="AB191" i="11" s="1"/>
  <c r="W949" i="11" a="1"/>
  <c r="W949" i="11" s="1"/>
  <c r="X949" i="11" s="1"/>
  <c r="K949" i="11" a="1"/>
  <c r="K949" i="11" s="1"/>
  <c r="I949" i="11" a="1"/>
  <c r="I949" i="11" s="1"/>
  <c r="V949" i="11" s="1"/>
  <c r="M949" i="11" a="1"/>
  <c r="M949" i="11" s="1"/>
  <c r="D949" i="11" a="1"/>
  <c r="D949" i="11" s="1"/>
  <c r="J949" i="11" a="1"/>
  <c r="J949" i="11" s="1"/>
  <c r="E949" i="11" a="1"/>
  <c r="E949" i="11" s="1"/>
  <c r="R949" i="11" a="1"/>
  <c r="R949" i="11" s="1"/>
  <c r="P949" i="11" a="1"/>
  <c r="P949" i="11" s="1"/>
  <c r="L949" i="11" a="1"/>
  <c r="L949" i="11" s="1"/>
  <c r="S949" i="11" a="1"/>
  <c r="S949" i="11" s="1"/>
  <c r="N949" i="11" a="1"/>
  <c r="N949" i="11" s="1"/>
  <c r="AB949" i="11" a="1"/>
  <c r="AB949" i="11" s="1"/>
  <c r="Q949" i="11" a="1"/>
  <c r="Q949" i="11" s="1"/>
  <c r="O949" i="11" a="1"/>
  <c r="O949" i="11" s="1"/>
  <c r="W761" i="11" a="1"/>
  <c r="W761" i="11" s="1"/>
  <c r="X761" i="11" s="1"/>
  <c r="K761" i="11" a="1"/>
  <c r="K761" i="11" s="1"/>
  <c r="I761" i="11" a="1"/>
  <c r="I761" i="11" s="1"/>
  <c r="V761" i="11" s="1"/>
  <c r="J761" i="11" a="1"/>
  <c r="J761" i="11" s="1"/>
  <c r="M761" i="11" a="1"/>
  <c r="M761" i="11" s="1"/>
  <c r="D761" i="11" a="1"/>
  <c r="D761" i="11" s="1"/>
  <c r="E761" i="11" a="1"/>
  <c r="E761" i="11" s="1"/>
  <c r="R761" i="11" a="1"/>
  <c r="R761" i="11" s="1"/>
  <c r="P761" i="11" a="1"/>
  <c r="P761" i="11" s="1"/>
  <c r="L761" i="11" a="1"/>
  <c r="L761" i="11" s="1"/>
  <c r="N761" i="11" a="1"/>
  <c r="N761" i="11" s="1"/>
  <c r="Q761" i="11" a="1"/>
  <c r="Q761" i="11" s="1"/>
  <c r="AB761" i="11" a="1"/>
  <c r="AB761" i="11" s="1"/>
  <c r="O761" i="11" a="1"/>
  <c r="O761" i="11" s="1"/>
  <c r="S761" i="11" a="1"/>
  <c r="S761" i="11" s="1"/>
  <c r="W532" i="11" a="1"/>
  <c r="W532" i="11" s="1"/>
  <c r="X532" i="11" s="1"/>
  <c r="K532" i="11" a="1"/>
  <c r="K532" i="11" s="1"/>
  <c r="I532" i="11" a="1"/>
  <c r="I532" i="11" s="1"/>
  <c r="V532" i="11" s="1"/>
  <c r="J532" i="11" a="1"/>
  <c r="J532" i="11" s="1"/>
  <c r="M532" i="11" a="1"/>
  <c r="M532" i="11" s="1"/>
  <c r="D532" i="11" a="1"/>
  <c r="D532" i="11" s="1"/>
  <c r="E532" i="11" a="1"/>
  <c r="E532" i="11" s="1"/>
  <c r="R532" i="11" a="1"/>
  <c r="R532" i="11" s="1"/>
  <c r="P532" i="11" a="1"/>
  <c r="P532" i="11" s="1"/>
  <c r="Q532" i="11" a="1"/>
  <c r="Q532" i="11" s="1"/>
  <c r="N532" i="11" a="1"/>
  <c r="N532" i="11" s="1"/>
  <c r="O532" i="11" a="1"/>
  <c r="O532" i="11" s="1"/>
  <c r="S532" i="11" a="1"/>
  <c r="S532" i="11" s="1"/>
  <c r="AB532" i="11" a="1"/>
  <c r="AB532" i="11" s="1"/>
  <c r="L532" i="11" a="1"/>
  <c r="L532" i="11" s="1"/>
  <c r="AA273" i="11" a="1"/>
  <c r="AA273" i="11" s="1"/>
  <c r="W272" i="11" a="1"/>
  <c r="W272" i="11" s="1"/>
  <c r="X272" i="11" s="1"/>
  <c r="K272" i="11" a="1"/>
  <c r="K272" i="11" s="1"/>
  <c r="I272" i="11" a="1"/>
  <c r="I272" i="11" s="1"/>
  <c r="V272" i="11" s="1"/>
  <c r="J272" i="11" a="1"/>
  <c r="J272" i="11" s="1"/>
  <c r="M272" i="11" a="1"/>
  <c r="M272" i="11" s="1"/>
  <c r="D272" i="11" a="1"/>
  <c r="D272" i="11" s="1"/>
  <c r="E272" i="11" a="1"/>
  <c r="E272" i="11" s="1"/>
  <c r="R272" i="11" a="1"/>
  <c r="R272" i="11" s="1"/>
  <c r="Q272" i="11" a="1"/>
  <c r="Q272" i="11" s="1"/>
  <c r="O272" i="11" a="1"/>
  <c r="O272" i="11" s="1"/>
  <c r="P272" i="11" a="1"/>
  <c r="P272" i="11" s="1"/>
  <c r="N272" i="11" a="1"/>
  <c r="N272" i="11" s="1"/>
  <c r="L272" i="11" a="1"/>
  <c r="L272" i="11" s="1"/>
  <c r="AB272" i="11" a="1"/>
  <c r="AB272" i="11" s="1"/>
  <c r="S272" i="11" a="1"/>
  <c r="S272" i="11" s="1"/>
  <c r="AB461" i="11" a="1"/>
  <c r="AB461" i="11" s="1"/>
  <c r="W461" i="11" a="1"/>
  <c r="W461" i="11" s="1"/>
  <c r="X461" i="11" s="1"/>
  <c r="K461" i="11" a="1"/>
  <c r="K461" i="11" s="1"/>
  <c r="I461" i="11" a="1"/>
  <c r="I461" i="11" s="1"/>
  <c r="V461" i="11" s="1"/>
  <c r="M461" i="11" a="1"/>
  <c r="M461" i="11" s="1"/>
  <c r="D461" i="11" a="1"/>
  <c r="D461" i="11" s="1"/>
  <c r="J461" i="11" a="1"/>
  <c r="J461" i="11" s="1"/>
  <c r="E461" i="11" a="1"/>
  <c r="E461" i="11" s="1"/>
  <c r="R461" i="11" a="1"/>
  <c r="R461" i="11" s="1"/>
  <c r="N461" i="11" a="1"/>
  <c r="N461" i="11" s="1"/>
  <c r="P461" i="11" a="1"/>
  <c r="P461" i="11" s="1"/>
  <c r="O461" i="11" a="1"/>
  <c r="O461" i="11" s="1"/>
  <c r="Q461" i="11" a="1"/>
  <c r="Q461" i="11" s="1"/>
  <c r="S461" i="11" a="1"/>
  <c r="S461" i="11" s="1"/>
  <c r="L461" i="11" a="1"/>
  <c r="L461" i="11" s="1"/>
  <c r="W730" i="11" a="1"/>
  <c r="W730" i="11" s="1"/>
  <c r="X730" i="11" s="1"/>
  <c r="K730" i="11" a="1"/>
  <c r="K730" i="11" s="1"/>
  <c r="I730" i="11" a="1"/>
  <c r="I730" i="11" s="1"/>
  <c r="V730" i="11" s="1"/>
  <c r="J730" i="11" a="1"/>
  <c r="J730" i="11" s="1"/>
  <c r="M730" i="11" a="1"/>
  <c r="M730" i="11" s="1"/>
  <c r="D730" i="11" a="1"/>
  <c r="D730" i="11" s="1"/>
  <c r="E730" i="11" a="1"/>
  <c r="E730" i="11" s="1"/>
  <c r="R730" i="11" a="1"/>
  <c r="R730" i="11" s="1"/>
  <c r="L730" i="11" a="1"/>
  <c r="L730" i="11" s="1"/>
  <c r="S730" i="11" a="1"/>
  <c r="S730" i="11" s="1"/>
  <c r="O730" i="11" a="1"/>
  <c r="O730" i="11" s="1"/>
  <c r="P730" i="11" a="1"/>
  <c r="P730" i="11" s="1"/>
  <c r="N730" i="11" a="1"/>
  <c r="N730" i="11" s="1"/>
  <c r="AB730" i="11" a="1"/>
  <c r="AB730" i="11" s="1"/>
  <c r="Q730" i="11" a="1"/>
  <c r="Q730" i="11" s="1"/>
  <c r="AA77" i="11" a="1"/>
  <c r="AA77" i="11" s="1"/>
  <c r="W76" i="11" a="1"/>
  <c r="W76" i="11" s="1"/>
  <c r="X76" i="11" s="1"/>
  <c r="K76" i="11" a="1"/>
  <c r="K76" i="11" s="1"/>
  <c r="I76" i="11" a="1"/>
  <c r="I76" i="11" s="1"/>
  <c r="V76" i="11" s="1"/>
  <c r="J76" i="11" a="1"/>
  <c r="J76" i="11" s="1"/>
  <c r="M76" i="11" a="1"/>
  <c r="M76" i="11" s="1"/>
  <c r="D76" i="11" a="1"/>
  <c r="D76" i="11" s="1"/>
  <c r="E76" i="11" a="1"/>
  <c r="E76" i="11" s="1"/>
  <c r="R76" i="11" a="1"/>
  <c r="R76" i="11" s="1"/>
  <c r="Q76" i="11" a="1"/>
  <c r="Q76" i="11" s="1"/>
  <c r="N76" i="11" a="1"/>
  <c r="N76" i="11" s="1"/>
  <c r="O76" i="11" a="1"/>
  <c r="O76" i="11" s="1"/>
  <c r="L76" i="11" a="1"/>
  <c r="L76" i="11" s="1"/>
  <c r="S76" i="11" a="1"/>
  <c r="S76" i="11" s="1"/>
  <c r="P76" i="11" a="1"/>
  <c r="P76" i="11" s="1"/>
  <c r="AB76" i="11" a="1"/>
  <c r="AB76" i="11" s="1"/>
  <c r="W205" i="11" a="1"/>
  <c r="W205" i="11" s="1"/>
  <c r="X205" i="11" s="1"/>
  <c r="K205" i="11" a="1"/>
  <c r="K205" i="11" s="1"/>
  <c r="I205" i="11" a="1"/>
  <c r="I205" i="11" s="1"/>
  <c r="V205" i="11" s="1"/>
  <c r="M205" i="11" a="1"/>
  <c r="M205" i="11" s="1"/>
  <c r="D205" i="11" a="1"/>
  <c r="D205" i="11" s="1"/>
  <c r="J205" i="11" a="1"/>
  <c r="J205" i="11" s="1"/>
  <c r="E205" i="11" a="1"/>
  <c r="E205" i="11" s="1"/>
  <c r="R205" i="11" a="1"/>
  <c r="R205" i="11" s="1"/>
  <c r="P205" i="11" a="1"/>
  <c r="P205" i="11" s="1"/>
  <c r="N205" i="11" a="1"/>
  <c r="N205" i="11" s="1"/>
  <c r="S205" i="11" a="1"/>
  <c r="S205" i="11" s="1"/>
  <c r="L205" i="11" a="1"/>
  <c r="L205" i="11" s="1"/>
  <c r="Q205" i="11" a="1"/>
  <c r="Q205" i="11" s="1"/>
  <c r="O205" i="11" a="1"/>
  <c r="O205" i="11" s="1"/>
  <c r="AB205" i="11" a="1"/>
  <c r="AB205" i="11" s="1"/>
  <c r="W968" i="11" a="1"/>
  <c r="W968" i="11" s="1"/>
  <c r="X968" i="11" s="1"/>
  <c r="K968" i="11" a="1"/>
  <c r="K968" i="11" s="1"/>
  <c r="I968" i="11" a="1"/>
  <c r="I968" i="11" s="1"/>
  <c r="V968" i="11" s="1"/>
  <c r="J968" i="11" a="1"/>
  <c r="J968" i="11" s="1"/>
  <c r="M968" i="11" a="1"/>
  <c r="M968" i="11" s="1"/>
  <c r="D968" i="11" a="1"/>
  <c r="D968" i="11" s="1"/>
  <c r="E968" i="11" a="1"/>
  <c r="E968" i="11" s="1"/>
  <c r="R968" i="11" a="1"/>
  <c r="R968" i="11" s="1"/>
  <c r="Q968" i="11" a="1"/>
  <c r="Q968" i="11" s="1"/>
  <c r="S968" i="11" a="1"/>
  <c r="S968" i="11" s="1"/>
  <c r="L968" i="11" a="1"/>
  <c r="L968" i="11" s="1"/>
  <c r="P968" i="11" a="1"/>
  <c r="P968" i="11" s="1"/>
  <c r="N968" i="11" a="1"/>
  <c r="N968" i="11" s="1"/>
  <c r="O968" i="11" a="1"/>
  <c r="O968" i="11" s="1"/>
  <c r="AB968" i="11" a="1"/>
  <c r="AB968" i="11" s="1"/>
  <c r="W243" i="11" a="1"/>
  <c r="W243" i="11" s="1"/>
  <c r="X243" i="11" s="1"/>
  <c r="AB243" i="11" a="1"/>
  <c r="AB243" i="11" s="1"/>
  <c r="K243" i="11" a="1"/>
  <c r="K243" i="11" s="1"/>
  <c r="I243" i="11" a="1"/>
  <c r="I243" i="11" s="1"/>
  <c r="V243" i="11" s="1"/>
  <c r="J243" i="11" a="1"/>
  <c r="J243" i="11" s="1"/>
  <c r="M243" i="11" a="1"/>
  <c r="M243" i="11" s="1"/>
  <c r="D243" i="11" a="1"/>
  <c r="D243" i="11" s="1"/>
  <c r="E243" i="11" a="1"/>
  <c r="E243" i="11" s="1"/>
  <c r="R243" i="11" a="1"/>
  <c r="R243" i="11" s="1"/>
  <c r="Q243" i="11" a="1"/>
  <c r="Q243" i="11" s="1"/>
  <c r="N243" i="11" a="1"/>
  <c r="N243" i="11" s="1"/>
  <c r="O243" i="11" a="1"/>
  <c r="O243" i="11" s="1"/>
  <c r="P243" i="11" a="1"/>
  <c r="P243" i="11" s="1"/>
  <c r="S243" i="11" a="1"/>
  <c r="S243" i="11" s="1"/>
  <c r="L243" i="11" a="1"/>
  <c r="L243" i="11" s="1"/>
  <c r="W595" i="11" a="1"/>
  <c r="W595" i="11" s="1"/>
  <c r="X595" i="11" s="1"/>
  <c r="K595" i="11" a="1"/>
  <c r="K595" i="11" s="1"/>
  <c r="I595" i="11" a="1"/>
  <c r="I595" i="11" s="1"/>
  <c r="V595" i="11" s="1"/>
  <c r="J595" i="11" a="1"/>
  <c r="J595" i="11" s="1"/>
  <c r="M595" i="11" a="1"/>
  <c r="M595" i="11" s="1"/>
  <c r="D595" i="11" a="1"/>
  <c r="D595" i="11" s="1"/>
  <c r="E595" i="11" a="1"/>
  <c r="E595" i="11" s="1"/>
  <c r="R595" i="11" a="1"/>
  <c r="R595" i="11" s="1"/>
  <c r="P595" i="11" a="1"/>
  <c r="P595" i="11" s="1"/>
  <c r="Q595" i="11" a="1"/>
  <c r="Q595" i="11" s="1"/>
  <c r="L595" i="11" a="1"/>
  <c r="L595" i="11" s="1"/>
  <c r="S595" i="11" a="1"/>
  <c r="S595" i="11" s="1"/>
  <c r="AB595" i="11" a="1"/>
  <c r="AB595" i="11" s="1"/>
  <c r="O595" i="11" a="1"/>
  <c r="O595" i="11" s="1"/>
  <c r="N595" i="11" a="1"/>
  <c r="N595" i="11" s="1"/>
  <c r="W917" i="11" a="1"/>
  <c r="W917" i="11" s="1"/>
  <c r="X917" i="11" s="1"/>
  <c r="K917" i="11" a="1"/>
  <c r="K917" i="11" s="1"/>
  <c r="I917" i="11" a="1"/>
  <c r="I917" i="11" s="1"/>
  <c r="V917" i="11" s="1"/>
  <c r="J917" i="11" a="1"/>
  <c r="J917" i="11" s="1"/>
  <c r="M917" i="11" a="1"/>
  <c r="M917" i="11" s="1"/>
  <c r="D917" i="11" a="1"/>
  <c r="D917" i="11" s="1"/>
  <c r="E917" i="11" a="1"/>
  <c r="E917" i="11" s="1"/>
  <c r="R917" i="11" a="1"/>
  <c r="R917" i="11" s="1"/>
  <c r="O917" i="11" a="1"/>
  <c r="O917" i="11" s="1"/>
  <c r="L917" i="11" a="1"/>
  <c r="L917" i="11" s="1"/>
  <c r="Q917" i="11" a="1"/>
  <c r="Q917" i="11" s="1"/>
  <c r="S917" i="11" a="1"/>
  <c r="S917" i="11" s="1"/>
  <c r="N917" i="11" a="1"/>
  <c r="N917" i="11" s="1"/>
  <c r="P917" i="11" a="1"/>
  <c r="P917" i="11" s="1"/>
  <c r="AB917" i="11" a="1"/>
  <c r="AB917" i="11" s="1"/>
  <c r="W658" i="11" a="1"/>
  <c r="W658" i="11" s="1"/>
  <c r="X658" i="11" s="1"/>
  <c r="K658" i="11" a="1"/>
  <c r="K658" i="11" s="1"/>
  <c r="I658" i="11" a="1"/>
  <c r="I658" i="11" s="1"/>
  <c r="V658" i="11" s="1"/>
  <c r="J658" i="11" a="1"/>
  <c r="J658" i="11" s="1"/>
  <c r="M658" i="11" a="1"/>
  <c r="M658" i="11" s="1"/>
  <c r="D658" i="11" a="1"/>
  <c r="D658" i="11" s="1"/>
  <c r="E658" i="11" a="1"/>
  <c r="E658" i="11" s="1"/>
  <c r="R658" i="11" a="1"/>
  <c r="R658" i="11" s="1"/>
  <c r="O658" i="11" a="1"/>
  <c r="O658" i="11" s="1"/>
  <c r="L658" i="11" a="1"/>
  <c r="L658" i="11" s="1"/>
  <c r="Q658" i="11" a="1"/>
  <c r="Q658" i="11" s="1"/>
  <c r="N658" i="11" a="1"/>
  <c r="N658" i="11" s="1"/>
  <c r="AB658" i="11" a="1"/>
  <c r="AB658" i="11" s="1"/>
  <c r="S658" i="11" a="1"/>
  <c r="S658" i="11" s="1"/>
  <c r="P658" i="11" a="1"/>
  <c r="P658" i="11" s="1"/>
  <c r="AB293" i="11" a="1"/>
  <c r="AB293" i="11" s="1"/>
  <c r="W293" i="11" a="1"/>
  <c r="W293" i="11" s="1"/>
  <c r="X293" i="11" s="1"/>
  <c r="K293" i="11" a="1"/>
  <c r="K293" i="11" s="1"/>
  <c r="I293" i="11" a="1"/>
  <c r="I293" i="11" s="1"/>
  <c r="V293" i="11" s="1"/>
  <c r="M293" i="11" a="1"/>
  <c r="M293" i="11" s="1"/>
  <c r="D293" i="11" a="1"/>
  <c r="D293" i="11" s="1"/>
  <c r="J293" i="11" a="1"/>
  <c r="J293" i="11" s="1"/>
  <c r="E293" i="11" a="1"/>
  <c r="E293" i="11" s="1"/>
  <c r="R293" i="11" a="1"/>
  <c r="R293" i="11" s="1"/>
  <c r="N293" i="11" a="1"/>
  <c r="N293" i="11" s="1"/>
  <c r="Q293" i="11" a="1"/>
  <c r="Q293" i="11" s="1"/>
  <c r="L293" i="11" a="1"/>
  <c r="L293" i="11" s="1"/>
  <c r="O293" i="11" a="1"/>
  <c r="O293" i="11" s="1"/>
  <c r="P293" i="11" a="1"/>
  <c r="P293" i="11" s="1"/>
  <c r="S293" i="11" a="1"/>
  <c r="S293" i="11" s="1"/>
  <c r="AA435" i="11" a="1"/>
  <c r="AA435" i="11" s="1"/>
  <c r="W434" i="11" a="1"/>
  <c r="W434" i="11" s="1"/>
  <c r="X434" i="11" s="1"/>
  <c r="K434" i="11" a="1"/>
  <c r="K434" i="11" s="1"/>
  <c r="I434" i="11" a="1"/>
  <c r="I434" i="11" s="1"/>
  <c r="V434" i="11" s="1"/>
  <c r="J434" i="11" a="1"/>
  <c r="J434" i="11" s="1"/>
  <c r="M434" i="11" a="1"/>
  <c r="M434" i="11" s="1"/>
  <c r="D434" i="11" a="1"/>
  <c r="D434" i="11" s="1"/>
  <c r="E434" i="11" a="1"/>
  <c r="E434" i="11" s="1"/>
  <c r="R434" i="11" a="1"/>
  <c r="R434" i="11" s="1"/>
  <c r="N434" i="11" a="1"/>
  <c r="N434" i="11" s="1"/>
  <c r="AB434" i="11" a="1"/>
  <c r="AB434" i="11" s="1"/>
  <c r="S434" i="11" a="1"/>
  <c r="S434" i="11" s="1"/>
  <c r="O434" i="11" a="1"/>
  <c r="O434" i="11" s="1"/>
  <c r="L434" i="11" a="1"/>
  <c r="L434" i="11" s="1"/>
  <c r="P434" i="11" a="1"/>
  <c r="P434" i="11" s="1"/>
  <c r="Q434" i="11" a="1"/>
  <c r="Q434" i="11" s="1"/>
  <c r="W891" i="11" a="1"/>
  <c r="W891" i="11" s="1"/>
  <c r="X891" i="11" s="1"/>
  <c r="K891" i="11" a="1"/>
  <c r="K891" i="11" s="1"/>
  <c r="I891" i="11" a="1"/>
  <c r="I891" i="11" s="1"/>
  <c r="V891" i="11" s="1"/>
  <c r="J891" i="11" a="1"/>
  <c r="J891" i="11" s="1"/>
  <c r="M891" i="11" a="1"/>
  <c r="M891" i="11" s="1"/>
  <c r="D891" i="11" a="1"/>
  <c r="D891" i="11" s="1"/>
  <c r="E891" i="11" a="1"/>
  <c r="E891" i="11" s="1"/>
  <c r="R891" i="11" a="1"/>
  <c r="R891" i="11" s="1"/>
  <c r="N891" i="11" a="1"/>
  <c r="N891" i="11" s="1"/>
  <c r="O891" i="11" a="1"/>
  <c r="O891" i="11" s="1"/>
  <c r="AB891" i="11" a="1"/>
  <c r="AB891" i="11" s="1"/>
  <c r="L891" i="11" a="1"/>
  <c r="L891" i="11" s="1"/>
  <c r="P891" i="11" a="1"/>
  <c r="P891" i="11" s="1"/>
  <c r="Q891" i="11" a="1"/>
  <c r="Q891" i="11" s="1"/>
  <c r="S891" i="11" a="1"/>
  <c r="S891" i="11" s="1"/>
  <c r="W997" i="11" a="1"/>
  <c r="W997" i="11" s="1"/>
  <c r="X997" i="11" s="1"/>
  <c r="K997" i="11" a="1"/>
  <c r="K997" i="11" s="1"/>
  <c r="I997" i="11" a="1"/>
  <c r="I997" i="11" s="1"/>
  <c r="V997" i="11" s="1"/>
  <c r="J997" i="11" a="1"/>
  <c r="J997" i="11" s="1"/>
  <c r="M997" i="11" a="1"/>
  <c r="M997" i="11" s="1"/>
  <c r="D997" i="11" a="1"/>
  <c r="D997" i="11" s="1"/>
  <c r="E997" i="11" a="1"/>
  <c r="E997" i="11" s="1"/>
  <c r="R997" i="11" a="1"/>
  <c r="R997" i="11" s="1"/>
  <c r="P997" i="11" a="1"/>
  <c r="P997" i="11" s="1"/>
  <c r="N997" i="11" a="1"/>
  <c r="N997" i="11" s="1"/>
  <c r="O997" i="11" a="1"/>
  <c r="O997" i="11" s="1"/>
  <c r="L997" i="11" a="1"/>
  <c r="L997" i="11" s="1"/>
  <c r="AB997" i="11" a="1"/>
  <c r="AB997" i="11" s="1"/>
  <c r="S997" i="11" a="1"/>
  <c r="S997" i="11" s="1"/>
  <c r="Q997" i="11" a="1"/>
  <c r="Q997" i="11" s="1"/>
  <c r="W502" i="11" a="1"/>
  <c r="W502" i="11" s="1"/>
  <c r="X502" i="11" s="1"/>
  <c r="K502" i="11" a="1"/>
  <c r="K502" i="11" s="1"/>
  <c r="I502" i="11" a="1"/>
  <c r="I502" i="11" s="1"/>
  <c r="V502" i="11" s="1"/>
  <c r="J502" i="11" a="1"/>
  <c r="J502" i="11" s="1"/>
  <c r="M502" i="11" a="1"/>
  <c r="M502" i="11" s="1"/>
  <c r="D502" i="11" a="1"/>
  <c r="D502" i="11" s="1"/>
  <c r="E502" i="11" a="1"/>
  <c r="E502" i="11" s="1"/>
  <c r="R502" i="11" a="1"/>
  <c r="R502" i="11" s="1"/>
  <c r="Q502" i="11" a="1"/>
  <c r="Q502" i="11" s="1"/>
  <c r="AB502" i="11" a="1"/>
  <c r="AB502" i="11" s="1"/>
  <c r="S502" i="11" a="1"/>
  <c r="S502" i="11" s="1"/>
  <c r="N502" i="11" a="1"/>
  <c r="N502" i="11" s="1"/>
  <c r="L502" i="11" a="1"/>
  <c r="L502" i="11" s="1"/>
  <c r="O502" i="11" a="1"/>
  <c r="O502" i="11" s="1"/>
  <c r="P502" i="11" a="1"/>
  <c r="P502" i="11" s="1"/>
  <c r="W631" i="11" a="1"/>
  <c r="W631" i="11" s="1"/>
  <c r="X631" i="11" s="1"/>
  <c r="K631" i="11" a="1"/>
  <c r="K631" i="11" s="1"/>
  <c r="I631" i="11" a="1"/>
  <c r="I631" i="11" s="1"/>
  <c r="V631" i="11" s="1"/>
  <c r="J631" i="11" a="1"/>
  <c r="J631" i="11" s="1"/>
  <c r="M631" i="11" a="1"/>
  <c r="M631" i="11" s="1"/>
  <c r="D631" i="11" a="1"/>
  <c r="D631" i="11" s="1"/>
  <c r="E631" i="11" a="1"/>
  <c r="E631" i="11" s="1"/>
  <c r="R631" i="11" a="1"/>
  <c r="R631" i="11" s="1"/>
  <c r="L631" i="11" a="1"/>
  <c r="L631" i="11" s="1"/>
  <c r="Q631" i="11" a="1"/>
  <c r="Q631" i="11" s="1"/>
  <c r="S631" i="11" a="1"/>
  <c r="S631" i="11" s="1"/>
  <c r="AB631" i="11" a="1"/>
  <c r="AB631" i="11" s="1"/>
  <c r="P631" i="11" a="1"/>
  <c r="P631" i="11" s="1"/>
  <c r="N631" i="11" a="1"/>
  <c r="N631" i="11" s="1"/>
  <c r="O631" i="11" a="1"/>
  <c r="O631" i="11" s="1"/>
  <c r="W751" i="11" a="1"/>
  <c r="W751" i="11" s="1"/>
  <c r="X751" i="11" s="1"/>
  <c r="K751" i="11" a="1"/>
  <c r="K751" i="11" s="1"/>
  <c r="I751" i="11" a="1"/>
  <c r="I751" i="11" s="1"/>
  <c r="V751" i="11" s="1"/>
  <c r="J751" i="11" a="1"/>
  <c r="J751" i="11" s="1"/>
  <c r="M751" i="11" a="1"/>
  <c r="M751" i="11" s="1"/>
  <c r="D751" i="11" a="1"/>
  <c r="D751" i="11" s="1"/>
  <c r="E751" i="11" a="1"/>
  <c r="E751" i="11" s="1"/>
  <c r="R751" i="11" a="1"/>
  <c r="R751" i="11" s="1"/>
  <c r="AB751" i="11" a="1"/>
  <c r="AB751" i="11" s="1"/>
  <c r="O751" i="11" a="1"/>
  <c r="O751" i="11" s="1"/>
  <c r="N751" i="11" a="1"/>
  <c r="N751" i="11" s="1"/>
  <c r="S751" i="11" a="1"/>
  <c r="S751" i="11" s="1"/>
  <c r="Q751" i="11" a="1"/>
  <c r="Q751" i="11" s="1"/>
  <c r="L751" i="11" a="1"/>
  <c r="L751" i="11" s="1"/>
  <c r="P751" i="11" a="1"/>
  <c r="P751" i="11" s="1"/>
  <c r="AB261" i="11" a="1"/>
  <c r="AB261" i="11" s="1"/>
  <c r="W261" i="11" a="1"/>
  <c r="W261" i="11" s="1"/>
  <c r="X261" i="11" s="1"/>
  <c r="K261" i="11" a="1"/>
  <c r="K261" i="11" s="1"/>
  <c r="I261" i="11" a="1"/>
  <c r="I261" i="11" s="1"/>
  <c r="V261" i="11" s="1"/>
  <c r="M261" i="11" a="1"/>
  <c r="M261" i="11" s="1"/>
  <c r="D261" i="11" a="1"/>
  <c r="D261" i="11" s="1"/>
  <c r="J261" i="11" a="1"/>
  <c r="J261" i="11" s="1"/>
  <c r="E261" i="11" a="1"/>
  <c r="E261" i="11" s="1"/>
  <c r="R261" i="11" a="1"/>
  <c r="R261" i="11" s="1"/>
  <c r="L261" i="11" a="1"/>
  <c r="L261" i="11" s="1"/>
  <c r="N261" i="11" a="1"/>
  <c r="N261" i="11" s="1"/>
  <c r="Q261" i="11" a="1"/>
  <c r="Q261" i="11" s="1"/>
  <c r="O261" i="11" a="1"/>
  <c r="O261" i="11" s="1"/>
  <c r="S261" i="11" a="1"/>
  <c r="S261" i="11" s="1"/>
  <c r="P261" i="11" a="1"/>
  <c r="P261" i="11" s="1"/>
  <c r="AA485" i="11" a="1"/>
  <c r="AA485" i="11" s="1"/>
  <c r="W484" i="11" a="1"/>
  <c r="W484" i="11" s="1"/>
  <c r="X484" i="11" s="1"/>
  <c r="K484" i="11" a="1"/>
  <c r="K484" i="11" s="1"/>
  <c r="I484" i="11" a="1"/>
  <c r="I484" i="11" s="1"/>
  <c r="V484" i="11" s="1"/>
  <c r="J484" i="11" a="1"/>
  <c r="J484" i="11" s="1"/>
  <c r="M484" i="11" a="1"/>
  <c r="M484" i="11" s="1"/>
  <c r="D484" i="11" a="1"/>
  <c r="D484" i="11" s="1"/>
  <c r="E484" i="11" a="1"/>
  <c r="E484" i="11" s="1"/>
  <c r="R484" i="11" a="1"/>
  <c r="R484" i="11" s="1"/>
  <c r="Q484" i="11" a="1"/>
  <c r="Q484" i="11" s="1"/>
  <c r="P484" i="11" a="1"/>
  <c r="P484" i="11" s="1"/>
  <c r="AB484" i="11" a="1"/>
  <c r="AB484" i="11" s="1"/>
  <c r="S484" i="11" a="1"/>
  <c r="S484" i="11" s="1"/>
  <c r="L484" i="11" a="1"/>
  <c r="L484" i="11" s="1"/>
  <c r="O484" i="11" a="1"/>
  <c r="O484" i="11" s="1"/>
  <c r="N484" i="11" a="1"/>
  <c r="N484" i="11" s="1"/>
  <c r="W470" i="11" a="1"/>
  <c r="W470" i="11" s="1"/>
  <c r="X470" i="11" s="1"/>
  <c r="AA471" i="11" a="1"/>
  <c r="AA471" i="11" s="1"/>
  <c r="AA472" i="11" s="1" a="1"/>
  <c r="AA472" i="11" s="1"/>
  <c r="K470" i="11" a="1"/>
  <c r="K470" i="11" s="1"/>
  <c r="I470" i="11" a="1"/>
  <c r="I470" i="11" s="1"/>
  <c r="V470" i="11" s="1"/>
  <c r="J470" i="11" a="1"/>
  <c r="J470" i="11" s="1"/>
  <c r="M470" i="11" a="1"/>
  <c r="M470" i="11" s="1"/>
  <c r="D470" i="11" a="1"/>
  <c r="D470" i="11" s="1"/>
  <c r="E470" i="11" a="1"/>
  <c r="E470" i="11" s="1"/>
  <c r="R470" i="11" a="1"/>
  <c r="R470" i="11" s="1"/>
  <c r="S470" i="11" a="1"/>
  <c r="S470" i="11" s="1"/>
  <c r="P470" i="11" a="1"/>
  <c r="P470" i="11" s="1"/>
  <c r="Q470" i="11" a="1"/>
  <c r="Q470" i="11" s="1"/>
  <c r="AB470" i="11" a="1"/>
  <c r="AB470" i="11" s="1"/>
  <c r="L470" i="11" a="1"/>
  <c r="L470" i="11" s="1"/>
  <c r="N470" i="11" a="1"/>
  <c r="N470" i="11" s="1"/>
  <c r="O470" i="11" a="1"/>
  <c r="O470" i="11" s="1"/>
  <c r="W507" i="11" a="1"/>
  <c r="W507" i="11" s="1"/>
  <c r="X507" i="11" s="1"/>
  <c r="K507" i="11" a="1"/>
  <c r="K507" i="11" s="1"/>
  <c r="I507" i="11" a="1"/>
  <c r="I507" i="11" s="1"/>
  <c r="V507" i="11" s="1"/>
  <c r="J507" i="11" a="1"/>
  <c r="J507" i="11" s="1"/>
  <c r="M507" i="11" a="1"/>
  <c r="M507" i="11" s="1"/>
  <c r="D507" i="11" a="1"/>
  <c r="D507" i="11" s="1"/>
  <c r="E507" i="11" a="1"/>
  <c r="E507" i="11" s="1"/>
  <c r="R507" i="11" a="1"/>
  <c r="R507" i="11" s="1"/>
  <c r="N507" i="11" a="1"/>
  <c r="N507" i="11" s="1"/>
  <c r="AB507" i="11" a="1"/>
  <c r="AB507" i="11" s="1"/>
  <c r="O507" i="11" a="1"/>
  <c r="O507" i="11" s="1"/>
  <c r="P507" i="11" a="1"/>
  <c r="P507" i="11" s="1"/>
  <c r="L507" i="11" a="1"/>
  <c r="L507" i="11" s="1"/>
  <c r="S507" i="11" a="1"/>
  <c r="S507" i="11" s="1"/>
  <c r="Q507" i="11" a="1"/>
  <c r="Q507" i="11" s="1"/>
  <c r="W719" i="11" a="1"/>
  <c r="W719" i="11" s="1"/>
  <c r="X719" i="11" s="1"/>
  <c r="K719" i="11" a="1"/>
  <c r="K719" i="11" s="1"/>
  <c r="I719" i="11" a="1"/>
  <c r="I719" i="11" s="1"/>
  <c r="V719" i="11" s="1"/>
  <c r="J719" i="11" a="1"/>
  <c r="J719" i="11" s="1"/>
  <c r="M719" i="11" a="1"/>
  <c r="M719" i="11" s="1"/>
  <c r="D719" i="11" a="1"/>
  <c r="D719" i="11" s="1"/>
  <c r="E719" i="11" a="1"/>
  <c r="E719" i="11" s="1"/>
  <c r="R719" i="11" a="1"/>
  <c r="R719" i="11" s="1"/>
  <c r="AB719" i="11" a="1"/>
  <c r="AB719" i="11" s="1"/>
  <c r="P719" i="11" a="1"/>
  <c r="P719" i="11" s="1"/>
  <c r="N719" i="11" a="1"/>
  <c r="N719" i="11" s="1"/>
  <c r="Q719" i="11" a="1"/>
  <c r="Q719" i="11" s="1"/>
  <c r="S719" i="11" a="1"/>
  <c r="S719" i="11" s="1"/>
  <c r="L719" i="11" a="1"/>
  <c r="L719" i="11" s="1"/>
  <c r="O719" i="11" a="1"/>
  <c r="O719" i="11" s="1"/>
  <c r="W110" i="11" a="1"/>
  <c r="W110" i="11" s="1"/>
  <c r="X110" i="11" s="1"/>
  <c r="AA111" i="11" a="1"/>
  <c r="AA111" i="11" s="1"/>
  <c r="AA112" i="11" s="1" a="1"/>
  <c r="AA112" i="11" s="1"/>
  <c r="K110" i="11" a="1"/>
  <c r="K110" i="11" s="1"/>
  <c r="I110" i="11" a="1"/>
  <c r="I110" i="11" s="1"/>
  <c r="V110" i="11" s="1"/>
  <c r="J110" i="11" a="1"/>
  <c r="J110" i="11" s="1"/>
  <c r="M110" i="11" a="1"/>
  <c r="M110" i="11" s="1"/>
  <c r="D110" i="11" a="1"/>
  <c r="D110" i="11" s="1"/>
  <c r="E110" i="11" a="1"/>
  <c r="E110" i="11" s="1"/>
  <c r="R110" i="11" a="1"/>
  <c r="R110" i="11" s="1"/>
  <c r="S110" i="11" a="1"/>
  <c r="S110" i="11" s="1"/>
  <c r="P110" i="11" a="1"/>
  <c r="P110" i="11" s="1"/>
  <c r="Q110" i="11" a="1"/>
  <c r="Q110" i="11" s="1"/>
  <c r="N110" i="11" a="1"/>
  <c r="N110" i="11" s="1"/>
  <c r="AB110" i="11" a="1"/>
  <c r="AB110" i="11" s="1"/>
  <c r="O110" i="11" a="1"/>
  <c r="O110" i="11" s="1"/>
  <c r="L110" i="11" a="1"/>
  <c r="L110" i="11" s="1"/>
  <c r="W934" i="11" a="1"/>
  <c r="W934" i="11" s="1"/>
  <c r="X934" i="11" s="1"/>
  <c r="K934" i="11" a="1"/>
  <c r="K934" i="11" s="1"/>
  <c r="I934" i="11" a="1"/>
  <c r="I934" i="11" s="1"/>
  <c r="V934" i="11" s="1"/>
  <c r="J934" i="11" a="1"/>
  <c r="J934" i="11" s="1"/>
  <c r="M934" i="11" a="1"/>
  <c r="M934" i="11" s="1"/>
  <c r="D934" i="11" a="1"/>
  <c r="D934" i="11" s="1"/>
  <c r="E934" i="11" a="1"/>
  <c r="E934" i="11" s="1"/>
  <c r="R934" i="11" a="1"/>
  <c r="R934" i="11" s="1"/>
  <c r="L934" i="11" a="1"/>
  <c r="L934" i="11" s="1"/>
  <c r="O934" i="11" a="1"/>
  <c r="O934" i="11" s="1"/>
  <c r="N934" i="11" a="1"/>
  <c r="N934" i="11" s="1"/>
  <c r="S934" i="11" a="1"/>
  <c r="S934" i="11" s="1"/>
  <c r="P934" i="11" a="1"/>
  <c r="P934" i="11" s="1"/>
  <c r="Q934" i="11" a="1"/>
  <c r="Q934" i="11" s="1"/>
  <c r="AB934" i="11" a="1"/>
  <c r="AB934" i="11" s="1"/>
  <c r="W679" i="11" a="1"/>
  <c r="W679" i="11" s="1"/>
  <c r="X679" i="11" s="1"/>
  <c r="K679" i="11" a="1"/>
  <c r="K679" i="11" s="1"/>
  <c r="I679" i="11" a="1"/>
  <c r="I679" i="11" s="1"/>
  <c r="V679" i="11" s="1"/>
  <c r="J679" i="11" a="1"/>
  <c r="J679" i="11" s="1"/>
  <c r="M679" i="11" a="1"/>
  <c r="M679" i="11" s="1"/>
  <c r="D679" i="11" a="1"/>
  <c r="D679" i="11" s="1"/>
  <c r="E679" i="11" a="1"/>
  <c r="E679" i="11" s="1"/>
  <c r="R679" i="11" a="1"/>
  <c r="R679" i="11" s="1"/>
  <c r="L679" i="11" a="1"/>
  <c r="L679" i="11" s="1"/>
  <c r="O679" i="11" a="1"/>
  <c r="O679" i="11" s="1"/>
  <c r="Q679" i="11" a="1"/>
  <c r="Q679" i="11" s="1"/>
  <c r="P679" i="11" a="1"/>
  <c r="P679" i="11" s="1"/>
  <c r="AB679" i="11" a="1"/>
  <c r="AB679" i="11" s="1"/>
  <c r="N679" i="11" a="1"/>
  <c r="N679" i="11" s="1"/>
  <c r="S679" i="11" a="1"/>
  <c r="S679" i="11" s="1"/>
  <c r="W901" i="11" a="1"/>
  <c r="W901" i="11" s="1"/>
  <c r="X901" i="11" s="1"/>
  <c r="K901" i="11" a="1"/>
  <c r="K901" i="11" s="1"/>
  <c r="I901" i="11" a="1"/>
  <c r="I901" i="11" s="1"/>
  <c r="V901" i="11" s="1"/>
  <c r="M901" i="11" a="1"/>
  <c r="M901" i="11" s="1"/>
  <c r="D901" i="11" a="1"/>
  <c r="D901" i="11" s="1"/>
  <c r="J901" i="11" a="1"/>
  <c r="J901" i="11" s="1"/>
  <c r="E901" i="11" a="1"/>
  <c r="E901" i="11" s="1"/>
  <c r="R901" i="11" a="1"/>
  <c r="R901" i="11" s="1"/>
  <c r="S901" i="11" a="1"/>
  <c r="S901" i="11" s="1"/>
  <c r="P901" i="11" a="1"/>
  <c r="P901" i="11" s="1"/>
  <c r="N901" i="11" a="1"/>
  <c r="N901" i="11" s="1"/>
  <c r="O901" i="11" a="1"/>
  <c r="O901" i="11" s="1"/>
  <c r="Q901" i="11" a="1"/>
  <c r="Q901" i="11" s="1"/>
  <c r="AB901" i="11" a="1"/>
  <c r="AB901" i="11" s="1"/>
  <c r="L901" i="11" a="1"/>
  <c r="L901" i="11" s="1"/>
  <c r="AB479" i="11" a="1"/>
  <c r="AB479" i="11" s="1"/>
  <c r="W479" i="11" a="1"/>
  <c r="W479" i="11" s="1"/>
  <c r="X479" i="11" s="1"/>
  <c r="K479" i="11" a="1"/>
  <c r="K479" i="11" s="1"/>
  <c r="I479" i="11" a="1"/>
  <c r="I479" i="11" s="1"/>
  <c r="V479" i="11" s="1"/>
  <c r="J479" i="11" a="1"/>
  <c r="J479" i="11" s="1"/>
  <c r="M479" i="11" a="1"/>
  <c r="M479" i="11" s="1"/>
  <c r="D479" i="11" a="1"/>
  <c r="D479" i="11" s="1"/>
  <c r="E479" i="11" a="1"/>
  <c r="E479" i="11" s="1"/>
  <c r="R479" i="11" a="1"/>
  <c r="R479" i="11" s="1"/>
  <c r="S479" i="11" a="1"/>
  <c r="S479" i="11" s="1"/>
  <c r="L479" i="11" a="1"/>
  <c r="L479" i="11" s="1"/>
  <c r="O479" i="11" a="1"/>
  <c r="O479" i="11" s="1"/>
  <c r="N479" i="11" a="1"/>
  <c r="N479" i="11" s="1"/>
  <c r="Q479" i="11" a="1"/>
  <c r="Q479" i="11" s="1"/>
  <c r="P479" i="11" a="1"/>
  <c r="P479" i="11" s="1"/>
  <c r="W361" i="11" a="1"/>
  <c r="W361" i="11" s="1"/>
  <c r="X361" i="11" s="1"/>
  <c r="K361" i="11" a="1"/>
  <c r="K361" i="11" s="1"/>
  <c r="I361" i="11" a="1"/>
  <c r="I361" i="11" s="1"/>
  <c r="V361" i="11" s="1"/>
  <c r="J361" i="11" a="1"/>
  <c r="J361" i="11" s="1"/>
  <c r="M361" i="11" a="1"/>
  <c r="M361" i="11" s="1"/>
  <c r="D361" i="11" a="1"/>
  <c r="D361" i="11" s="1"/>
  <c r="E361" i="11" a="1"/>
  <c r="E361" i="11" s="1"/>
  <c r="R361" i="11" a="1"/>
  <c r="R361" i="11" s="1"/>
  <c r="L361" i="11" a="1"/>
  <c r="L361" i="11" s="1"/>
  <c r="P361" i="11" a="1"/>
  <c r="P361" i="11" s="1"/>
  <c r="N361" i="11" a="1"/>
  <c r="N361" i="11" s="1"/>
  <c r="O361" i="11" a="1"/>
  <c r="O361" i="11" s="1"/>
  <c r="Q361" i="11" a="1"/>
  <c r="Q361" i="11" s="1"/>
  <c r="AB361" i="11" a="1"/>
  <c r="AB361" i="11" s="1"/>
  <c r="S361" i="11" a="1"/>
  <c r="S361" i="11" s="1"/>
  <c r="W589" i="11" a="1"/>
  <c r="W589" i="11" s="1"/>
  <c r="X589" i="11" s="1"/>
  <c r="K589" i="11" a="1"/>
  <c r="K589" i="11" s="1"/>
  <c r="I589" i="11" a="1"/>
  <c r="I589" i="11" s="1"/>
  <c r="V589" i="11" s="1"/>
  <c r="M589" i="11" a="1"/>
  <c r="M589" i="11" s="1"/>
  <c r="D589" i="11" a="1"/>
  <c r="D589" i="11" s="1"/>
  <c r="J589" i="11" a="1"/>
  <c r="J589" i="11" s="1"/>
  <c r="E589" i="11" a="1"/>
  <c r="E589" i="11" s="1"/>
  <c r="R589" i="11" a="1"/>
  <c r="R589" i="11" s="1"/>
  <c r="S589" i="11" a="1"/>
  <c r="S589" i="11" s="1"/>
  <c r="AB589" i="11" a="1"/>
  <c r="AB589" i="11" s="1"/>
  <c r="N589" i="11" a="1"/>
  <c r="N589" i="11" s="1"/>
  <c r="Q589" i="11" a="1"/>
  <c r="Q589" i="11" s="1"/>
  <c r="L589" i="11" a="1"/>
  <c r="L589" i="11" s="1"/>
  <c r="O589" i="11" a="1"/>
  <c r="O589" i="11" s="1"/>
  <c r="P589" i="11" a="1"/>
  <c r="P589" i="11" s="1"/>
  <c r="AA279" i="11" a="1"/>
  <c r="AA279" i="11" s="1"/>
  <c r="AA280" i="11" s="1" a="1"/>
  <c r="AA280" i="11" s="1"/>
  <c r="W278" i="11" a="1"/>
  <c r="W278" i="11" s="1"/>
  <c r="X278" i="11" s="1"/>
  <c r="K278" i="11" a="1"/>
  <c r="K278" i="11" s="1"/>
  <c r="I278" i="11" a="1"/>
  <c r="I278" i="11" s="1"/>
  <c r="V278" i="11" s="1"/>
  <c r="J278" i="11" a="1"/>
  <c r="J278" i="11" s="1"/>
  <c r="M278" i="11" a="1"/>
  <c r="M278" i="11" s="1"/>
  <c r="D278" i="11" a="1"/>
  <c r="D278" i="11" s="1"/>
  <c r="E278" i="11" a="1"/>
  <c r="E278" i="11" s="1"/>
  <c r="R278" i="11" a="1"/>
  <c r="R278" i="11" s="1"/>
  <c r="P278" i="11" a="1"/>
  <c r="P278" i="11" s="1"/>
  <c r="L278" i="11" a="1"/>
  <c r="L278" i="11" s="1"/>
  <c r="AB278" i="11" a="1"/>
  <c r="AB278" i="11" s="1"/>
  <c r="O278" i="11" a="1"/>
  <c r="O278" i="11" s="1"/>
  <c r="S278" i="11" a="1"/>
  <c r="S278" i="11" s="1"/>
  <c r="N278" i="11" a="1"/>
  <c r="N278" i="11" s="1"/>
  <c r="Q278" i="11" a="1"/>
  <c r="Q278" i="11" s="1"/>
  <c r="W536" i="11" a="1"/>
  <c r="W536" i="11" s="1"/>
  <c r="X536" i="11" s="1"/>
  <c r="K536" i="11" a="1"/>
  <c r="K536" i="11" s="1"/>
  <c r="I536" i="11" a="1"/>
  <c r="I536" i="11" s="1"/>
  <c r="V536" i="11" s="1"/>
  <c r="J536" i="11" a="1"/>
  <c r="J536" i="11" s="1"/>
  <c r="M536" i="11" a="1"/>
  <c r="M536" i="11" s="1"/>
  <c r="D536" i="11" a="1"/>
  <c r="D536" i="11" s="1"/>
  <c r="E536" i="11" a="1"/>
  <c r="E536" i="11" s="1"/>
  <c r="R536" i="11" a="1"/>
  <c r="R536" i="11" s="1"/>
  <c r="Q536" i="11" a="1"/>
  <c r="Q536" i="11" s="1"/>
  <c r="P536" i="11" a="1"/>
  <c r="P536" i="11" s="1"/>
  <c r="N536" i="11" a="1"/>
  <c r="N536" i="11" s="1"/>
  <c r="O536" i="11" a="1"/>
  <c r="O536" i="11" s="1"/>
  <c r="L536" i="11" a="1"/>
  <c r="L536" i="11" s="1"/>
  <c r="AB536" i="11" a="1"/>
  <c r="AB536" i="11" s="1"/>
  <c r="S536" i="11" a="1"/>
  <c r="S536" i="11" s="1"/>
  <c r="AB475" i="11" a="1"/>
  <c r="AB475" i="11" s="1"/>
  <c r="W475" i="11" a="1"/>
  <c r="W475" i="11" s="1"/>
  <c r="X475" i="11" s="1"/>
  <c r="K475" i="11" a="1"/>
  <c r="K475" i="11" s="1"/>
  <c r="I475" i="11" a="1"/>
  <c r="I475" i="11" s="1"/>
  <c r="V475" i="11" s="1"/>
  <c r="J475" i="11" a="1"/>
  <c r="J475" i="11" s="1"/>
  <c r="M475" i="11" a="1"/>
  <c r="M475" i="11" s="1"/>
  <c r="D475" i="11" a="1"/>
  <c r="D475" i="11" s="1"/>
  <c r="E475" i="11" a="1"/>
  <c r="E475" i="11" s="1"/>
  <c r="R475" i="11" a="1"/>
  <c r="R475" i="11" s="1"/>
  <c r="Q475" i="11" a="1"/>
  <c r="Q475" i="11" s="1"/>
  <c r="L475" i="11" a="1"/>
  <c r="L475" i="11" s="1"/>
  <c r="P475" i="11" a="1"/>
  <c r="P475" i="11" s="1"/>
  <c r="S475" i="11" a="1"/>
  <c r="S475" i="11" s="1"/>
  <c r="N475" i="11" a="1"/>
  <c r="N475" i="11" s="1"/>
  <c r="O475" i="11" a="1"/>
  <c r="O475" i="11" s="1"/>
  <c r="W721" i="11" a="1"/>
  <c r="W721" i="11" s="1"/>
  <c r="X721" i="11" s="1"/>
  <c r="K721" i="11" a="1"/>
  <c r="K721" i="11" s="1"/>
  <c r="I721" i="11" a="1"/>
  <c r="I721" i="11" s="1"/>
  <c r="V721" i="11" s="1"/>
  <c r="J721" i="11" a="1"/>
  <c r="J721" i="11" s="1"/>
  <c r="M721" i="11" a="1"/>
  <c r="M721" i="11" s="1"/>
  <c r="D721" i="11" a="1"/>
  <c r="D721" i="11" s="1"/>
  <c r="E721" i="11" a="1"/>
  <c r="E721" i="11" s="1"/>
  <c r="R721" i="11" a="1"/>
  <c r="R721" i="11" s="1"/>
  <c r="S721" i="11" a="1"/>
  <c r="S721" i="11" s="1"/>
  <c r="L721" i="11" a="1"/>
  <c r="L721" i="11" s="1"/>
  <c r="N721" i="11" a="1"/>
  <c r="N721" i="11" s="1"/>
  <c r="P721" i="11" a="1"/>
  <c r="P721" i="11" s="1"/>
  <c r="O721" i="11" a="1"/>
  <c r="O721" i="11" s="1"/>
  <c r="Q721" i="11" a="1"/>
  <c r="Q721" i="11" s="1"/>
  <c r="AB721" i="11" a="1"/>
  <c r="AB721" i="11" s="1"/>
  <c r="W762" i="11" a="1"/>
  <c r="W762" i="11" s="1"/>
  <c r="X762" i="11" s="1"/>
  <c r="K762" i="11" a="1"/>
  <c r="K762" i="11" s="1"/>
  <c r="I762" i="11" a="1"/>
  <c r="I762" i="11" s="1"/>
  <c r="V762" i="11" s="1"/>
  <c r="J762" i="11" a="1"/>
  <c r="J762" i="11" s="1"/>
  <c r="M762" i="11" a="1"/>
  <c r="M762" i="11" s="1"/>
  <c r="D762" i="11" a="1"/>
  <c r="D762" i="11" s="1"/>
  <c r="E762" i="11" a="1"/>
  <c r="E762" i="11" s="1"/>
  <c r="R762" i="11" a="1"/>
  <c r="R762" i="11" s="1"/>
  <c r="AB762" i="11" a="1"/>
  <c r="AB762" i="11" s="1"/>
  <c r="S762" i="11" a="1"/>
  <c r="S762" i="11" s="1"/>
  <c r="N762" i="11" a="1"/>
  <c r="N762" i="11" s="1"/>
  <c r="O762" i="11" a="1"/>
  <c r="O762" i="11" s="1"/>
  <c r="P762" i="11" a="1"/>
  <c r="P762" i="11" s="1"/>
  <c r="Q762" i="11" a="1"/>
  <c r="Q762" i="11" s="1"/>
  <c r="L762" i="11" a="1"/>
  <c r="L762" i="11" s="1"/>
  <c r="W607" i="11" a="1"/>
  <c r="W607" i="11" s="1"/>
  <c r="X607" i="11" s="1"/>
  <c r="K607" i="11" a="1"/>
  <c r="K607" i="11" s="1"/>
  <c r="I607" i="11" a="1"/>
  <c r="I607" i="11" s="1"/>
  <c r="V607" i="11" s="1"/>
  <c r="J607" i="11" a="1"/>
  <c r="J607" i="11" s="1"/>
  <c r="M607" i="11" a="1"/>
  <c r="M607" i="11" s="1"/>
  <c r="D607" i="11" a="1"/>
  <c r="D607" i="11" s="1"/>
  <c r="E607" i="11" a="1"/>
  <c r="E607" i="11" s="1"/>
  <c r="R607" i="11" a="1"/>
  <c r="R607" i="11" s="1"/>
  <c r="AB607" i="11" a="1"/>
  <c r="AB607" i="11" s="1"/>
  <c r="S607" i="11" a="1"/>
  <c r="S607" i="11" s="1"/>
  <c r="N607" i="11" a="1"/>
  <c r="N607" i="11" s="1"/>
  <c r="P607" i="11" a="1"/>
  <c r="P607" i="11" s="1"/>
  <c r="L607" i="11" a="1"/>
  <c r="L607" i="11" s="1"/>
  <c r="O607" i="11" a="1"/>
  <c r="O607" i="11" s="1"/>
  <c r="Q607" i="11" a="1"/>
  <c r="Q607" i="11" s="1"/>
  <c r="AB125" i="11" a="1"/>
  <c r="AB125" i="11" s="1"/>
  <c r="W125" i="11" a="1"/>
  <c r="W125" i="11" s="1"/>
  <c r="X125" i="11" s="1"/>
  <c r="K125" i="11" a="1"/>
  <c r="K125" i="11" s="1"/>
  <c r="I125" i="11" a="1"/>
  <c r="I125" i="11" s="1"/>
  <c r="V125" i="11" s="1"/>
  <c r="M125" i="11" a="1"/>
  <c r="M125" i="11" s="1"/>
  <c r="J125" i="11" a="1"/>
  <c r="J125" i="11" s="1"/>
  <c r="D125" i="11" a="1"/>
  <c r="D125" i="11" s="1"/>
  <c r="E125" i="11" a="1"/>
  <c r="E125" i="11" s="1"/>
  <c r="R125" i="11" a="1"/>
  <c r="R125" i="11" s="1"/>
  <c r="S125" i="11" a="1"/>
  <c r="S125" i="11" s="1"/>
  <c r="Q125" i="11" a="1"/>
  <c r="Q125" i="11" s="1"/>
  <c r="L125" i="11" a="1"/>
  <c r="L125" i="11" s="1"/>
  <c r="O125" i="11" a="1"/>
  <c r="O125" i="11" s="1"/>
  <c r="N125" i="11" a="1"/>
  <c r="N125" i="11" s="1"/>
  <c r="P125" i="11" a="1"/>
  <c r="P125" i="11" s="1"/>
  <c r="W867" i="11" a="1"/>
  <c r="W867" i="11" s="1"/>
  <c r="X867" i="11" s="1"/>
  <c r="K867" i="11" a="1"/>
  <c r="K867" i="11" s="1"/>
  <c r="I867" i="11" a="1"/>
  <c r="I867" i="11" s="1"/>
  <c r="V867" i="11" s="1"/>
  <c r="J867" i="11" a="1"/>
  <c r="J867" i="11" s="1"/>
  <c r="M867" i="11" a="1"/>
  <c r="M867" i="11" s="1"/>
  <c r="D867" i="11" a="1"/>
  <c r="D867" i="11" s="1"/>
  <c r="E867" i="11" a="1"/>
  <c r="E867" i="11" s="1"/>
  <c r="R867" i="11" a="1"/>
  <c r="R867" i="11" s="1"/>
  <c r="O867" i="11" a="1"/>
  <c r="O867" i="11" s="1"/>
  <c r="L867" i="11" a="1"/>
  <c r="L867" i="11" s="1"/>
  <c r="N867" i="11" a="1"/>
  <c r="N867" i="11" s="1"/>
  <c r="AB867" i="11" a="1"/>
  <c r="AB867" i="11" s="1"/>
  <c r="S867" i="11" a="1"/>
  <c r="S867" i="11" s="1"/>
  <c r="P867" i="11" a="1"/>
  <c r="P867" i="11" s="1"/>
  <c r="Q867" i="11" a="1"/>
  <c r="Q867" i="11" s="1"/>
  <c r="W720" i="11" a="1"/>
  <c r="W720" i="11" s="1"/>
  <c r="X720" i="11" s="1"/>
  <c r="K720" i="11" a="1"/>
  <c r="K720" i="11" s="1"/>
  <c r="I720" i="11" a="1"/>
  <c r="I720" i="11" s="1"/>
  <c r="V720" i="11" s="1"/>
  <c r="J720" i="11" a="1"/>
  <c r="J720" i="11" s="1"/>
  <c r="M720" i="11" a="1"/>
  <c r="M720" i="11" s="1"/>
  <c r="D720" i="11" a="1"/>
  <c r="D720" i="11" s="1"/>
  <c r="E720" i="11" a="1"/>
  <c r="E720" i="11" s="1"/>
  <c r="R720" i="11" a="1"/>
  <c r="R720" i="11" s="1"/>
  <c r="N720" i="11" a="1"/>
  <c r="N720" i="11" s="1"/>
  <c r="P720" i="11" a="1"/>
  <c r="P720" i="11" s="1"/>
  <c r="AB720" i="11" a="1"/>
  <c r="AB720" i="11" s="1"/>
  <c r="O720" i="11" a="1"/>
  <c r="O720" i="11" s="1"/>
  <c r="L720" i="11" a="1"/>
  <c r="L720" i="11" s="1"/>
  <c r="Q720" i="11" a="1"/>
  <c r="Q720" i="11" s="1"/>
  <c r="S720" i="11" a="1"/>
  <c r="S720" i="11" s="1"/>
  <c r="W986" i="11" a="1"/>
  <c r="W986" i="11" s="1"/>
  <c r="X986" i="11" s="1"/>
  <c r="I986" i="11" a="1"/>
  <c r="I986" i="11" s="1"/>
  <c r="V986" i="11" s="1"/>
  <c r="K986" i="11" a="1"/>
  <c r="K986" i="11" s="1"/>
  <c r="J986" i="11" a="1"/>
  <c r="J986" i="11" s="1"/>
  <c r="M986" i="11" a="1"/>
  <c r="M986" i="11" s="1"/>
  <c r="D986" i="11" a="1"/>
  <c r="D986" i="11" s="1"/>
  <c r="E986" i="11" a="1"/>
  <c r="E986" i="11" s="1"/>
  <c r="R986" i="11" a="1"/>
  <c r="R986" i="11" s="1"/>
  <c r="AB986" i="11" a="1"/>
  <c r="AB986" i="11" s="1"/>
  <c r="Q986" i="11" a="1"/>
  <c r="Q986" i="11" s="1"/>
  <c r="S986" i="11" a="1"/>
  <c r="S986" i="11" s="1"/>
  <c r="O986" i="11" a="1"/>
  <c r="O986" i="11" s="1"/>
  <c r="P986" i="11" a="1"/>
  <c r="P986" i="11" s="1"/>
  <c r="L986" i="11" a="1"/>
  <c r="L986" i="11" s="1"/>
  <c r="N986" i="11" a="1"/>
  <c r="N986" i="11" s="1"/>
  <c r="W612" i="11" a="1"/>
  <c r="W612" i="11" s="1"/>
  <c r="X612" i="11" s="1"/>
  <c r="K612" i="11" a="1"/>
  <c r="K612" i="11" s="1"/>
  <c r="I612" i="11" a="1"/>
  <c r="I612" i="11" s="1"/>
  <c r="V612" i="11" s="1"/>
  <c r="J612" i="11" a="1"/>
  <c r="J612" i="11" s="1"/>
  <c r="M612" i="11" a="1"/>
  <c r="M612" i="11" s="1"/>
  <c r="D612" i="11" a="1"/>
  <c r="D612" i="11" s="1"/>
  <c r="E612" i="11" a="1"/>
  <c r="E612" i="11" s="1"/>
  <c r="R612" i="11" a="1"/>
  <c r="R612" i="11" s="1"/>
  <c r="P612" i="11" a="1"/>
  <c r="P612" i="11" s="1"/>
  <c r="N612" i="11" a="1"/>
  <c r="N612" i="11" s="1"/>
  <c r="L612" i="11" a="1"/>
  <c r="L612" i="11" s="1"/>
  <c r="Q612" i="11" a="1"/>
  <c r="Q612" i="11" s="1"/>
  <c r="AB612" i="11" a="1"/>
  <c r="AB612" i="11" s="1"/>
  <c r="O612" i="11" a="1"/>
  <c r="O612" i="11" s="1"/>
  <c r="S612" i="11" a="1"/>
  <c r="S612" i="11" s="1"/>
  <c r="W992" i="11" a="1"/>
  <c r="W992" i="11" s="1"/>
  <c r="X992" i="11" s="1"/>
  <c r="K992" i="11" a="1"/>
  <c r="K992" i="11" s="1"/>
  <c r="I992" i="11" a="1"/>
  <c r="I992" i="11" s="1"/>
  <c r="V992" i="11" s="1"/>
  <c r="J992" i="11" a="1"/>
  <c r="J992" i="11" s="1"/>
  <c r="M992" i="11" a="1"/>
  <c r="M992" i="11" s="1"/>
  <c r="D992" i="11" a="1"/>
  <c r="D992" i="11" s="1"/>
  <c r="E992" i="11" a="1"/>
  <c r="E992" i="11" s="1"/>
  <c r="R992" i="11" a="1"/>
  <c r="R992" i="11" s="1"/>
  <c r="L992" i="11" a="1"/>
  <c r="L992" i="11" s="1"/>
  <c r="N992" i="11" a="1"/>
  <c r="N992" i="11" s="1"/>
  <c r="P992" i="11" a="1"/>
  <c r="P992" i="11" s="1"/>
  <c r="O992" i="11" a="1"/>
  <c r="O992" i="11" s="1"/>
  <c r="AB992" i="11" a="1"/>
  <c r="AB992" i="11" s="1"/>
  <c r="S992" i="11" a="1"/>
  <c r="S992" i="11" s="1"/>
  <c r="Q992" i="11" a="1"/>
  <c r="Q992" i="11" s="1"/>
  <c r="W283" i="11" a="1"/>
  <c r="W283" i="11" s="1"/>
  <c r="X283" i="11" s="1"/>
  <c r="AB283" i="11" a="1"/>
  <c r="AB283" i="11" s="1"/>
  <c r="K283" i="11" a="1"/>
  <c r="K283" i="11" s="1"/>
  <c r="I283" i="11" a="1"/>
  <c r="I283" i="11" s="1"/>
  <c r="V283" i="11" s="1"/>
  <c r="J283" i="11" a="1"/>
  <c r="J283" i="11" s="1"/>
  <c r="M283" i="11" a="1"/>
  <c r="M283" i="11" s="1"/>
  <c r="D283" i="11" a="1"/>
  <c r="D283" i="11" s="1"/>
  <c r="E283" i="11" a="1"/>
  <c r="E283" i="11" s="1"/>
  <c r="R283" i="11" a="1"/>
  <c r="R283" i="11" s="1"/>
  <c r="P283" i="11" a="1"/>
  <c r="P283" i="11" s="1"/>
  <c r="N283" i="11" a="1"/>
  <c r="N283" i="11" s="1"/>
  <c r="S283" i="11" a="1"/>
  <c r="S283" i="11" s="1"/>
  <c r="L283" i="11" a="1"/>
  <c r="L283" i="11" s="1"/>
  <c r="Q283" i="11" a="1"/>
  <c r="Q283" i="11" s="1"/>
  <c r="O283" i="11" a="1"/>
  <c r="O283" i="11" s="1"/>
  <c r="W462" i="11" a="1"/>
  <c r="W462" i="11" s="1"/>
  <c r="X462" i="11" s="1"/>
  <c r="AA463" i="11" a="1"/>
  <c r="AA463" i="11" s="1"/>
  <c r="AA464" i="11" s="1" a="1"/>
  <c r="AA464" i="11" s="1"/>
  <c r="K462" i="11" a="1"/>
  <c r="K462" i="11" s="1"/>
  <c r="I462" i="11" a="1"/>
  <c r="I462" i="11" s="1"/>
  <c r="V462" i="11" s="1"/>
  <c r="J462" i="11" a="1"/>
  <c r="J462" i="11" s="1"/>
  <c r="M462" i="11" a="1"/>
  <c r="M462" i="11" s="1"/>
  <c r="D462" i="11" a="1"/>
  <c r="D462" i="11" s="1"/>
  <c r="E462" i="11" a="1"/>
  <c r="E462" i="11" s="1"/>
  <c r="R462" i="11" a="1"/>
  <c r="R462" i="11" s="1"/>
  <c r="S462" i="11" a="1"/>
  <c r="S462" i="11" s="1"/>
  <c r="N462" i="11" a="1"/>
  <c r="N462" i="11" s="1"/>
  <c r="O462" i="11" a="1"/>
  <c r="O462" i="11" s="1"/>
  <c r="P462" i="11" a="1"/>
  <c r="P462" i="11" s="1"/>
  <c r="Q462" i="11" a="1"/>
  <c r="Q462" i="11" s="1"/>
  <c r="L462" i="11" a="1"/>
  <c r="L462" i="11" s="1"/>
  <c r="AB462" i="11" a="1"/>
  <c r="AB462" i="11" s="1"/>
  <c r="W688" i="11" a="1"/>
  <c r="W688" i="11" s="1"/>
  <c r="X688" i="11" s="1"/>
  <c r="K688" i="11" a="1"/>
  <c r="K688" i="11" s="1"/>
  <c r="I688" i="11" a="1"/>
  <c r="I688" i="11" s="1"/>
  <c r="V688" i="11" s="1"/>
  <c r="J688" i="11" a="1"/>
  <c r="J688" i="11" s="1"/>
  <c r="M688" i="11" a="1"/>
  <c r="M688" i="11" s="1"/>
  <c r="D688" i="11" a="1"/>
  <c r="D688" i="11" s="1"/>
  <c r="E688" i="11" a="1"/>
  <c r="E688" i="11" s="1"/>
  <c r="R688" i="11" a="1"/>
  <c r="R688" i="11" s="1"/>
  <c r="S688" i="11" a="1"/>
  <c r="S688" i="11" s="1"/>
  <c r="O688" i="11" a="1"/>
  <c r="O688" i="11" s="1"/>
  <c r="Q688" i="11" a="1"/>
  <c r="Q688" i="11" s="1"/>
  <c r="AB688" i="11" a="1"/>
  <c r="AB688" i="11" s="1"/>
  <c r="L688" i="11" a="1"/>
  <c r="L688" i="11" s="1"/>
  <c r="N688" i="11" a="1"/>
  <c r="N688" i="11" s="1"/>
  <c r="P688" i="11" a="1"/>
  <c r="P688" i="11" s="1"/>
  <c r="W106" i="11" a="1"/>
  <c r="W106" i="11" s="1"/>
  <c r="X106" i="11" s="1"/>
  <c r="AA107" i="11" a="1"/>
  <c r="AA107" i="11" s="1"/>
  <c r="K106" i="11" a="1"/>
  <c r="K106" i="11" s="1"/>
  <c r="I106" i="11" a="1"/>
  <c r="I106" i="11" s="1"/>
  <c r="V106" i="11" s="1"/>
  <c r="J106" i="11" a="1"/>
  <c r="J106" i="11" s="1"/>
  <c r="M106" i="11" a="1"/>
  <c r="M106" i="11" s="1"/>
  <c r="D106" i="11" a="1"/>
  <c r="D106" i="11" s="1"/>
  <c r="E106" i="11" a="1"/>
  <c r="E106" i="11" s="1"/>
  <c r="R106" i="11" a="1"/>
  <c r="R106" i="11" s="1"/>
  <c r="N106" i="11" a="1"/>
  <c r="N106" i="11" s="1"/>
  <c r="Q106" i="11" a="1"/>
  <c r="Q106" i="11" s="1"/>
  <c r="O106" i="11" a="1"/>
  <c r="O106" i="11" s="1"/>
  <c r="L106" i="11" a="1"/>
  <c r="L106" i="11" s="1"/>
  <c r="P106" i="11" a="1"/>
  <c r="P106" i="11" s="1"/>
  <c r="S106" i="11" a="1"/>
  <c r="S106" i="11" s="1"/>
  <c r="AB106" i="11" a="1"/>
  <c r="AB106" i="11" s="1"/>
  <c r="W357" i="11" a="1"/>
  <c r="W357" i="11" s="1"/>
  <c r="X357" i="11" s="1"/>
  <c r="K357" i="11" a="1"/>
  <c r="K357" i="11" s="1"/>
  <c r="I357" i="11" a="1"/>
  <c r="I357" i="11" s="1"/>
  <c r="V357" i="11" s="1"/>
  <c r="M357" i="11" a="1"/>
  <c r="M357" i="11" s="1"/>
  <c r="D357" i="11" a="1"/>
  <c r="D357" i="11" s="1"/>
  <c r="J357" i="11" a="1"/>
  <c r="J357" i="11" s="1"/>
  <c r="E357" i="11" a="1"/>
  <c r="E357" i="11" s="1"/>
  <c r="R357" i="11" a="1"/>
  <c r="R357" i="11" s="1"/>
  <c r="O357" i="11" a="1"/>
  <c r="O357" i="11" s="1"/>
  <c r="L357" i="11" a="1"/>
  <c r="L357" i="11" s="1"/>
  <c r="P357" i="11" a="1"/>
  <c r="P357" i="11" s="1"/>
  <c r="S357" i="11" a="1"/>
  <c r="S357" i="11" s="1"/>
  <c r="Q357" i="11" a="1"/>
  <c r="Q357" i="11" s="1"/>
  <c r="AB357" i="11" a="1"/>
  <c r="AB357" i="11" s="1"/>
  <c r="N357" i="11" a="1"/>
  <c r="N357" i="11" s="1"/>
  <c r="AA469" i="11" a="1"/>
  <c r="AA469" i="11" s="1"/>
  <c r="AA470" i="11" s="1" a="1"/>
  <c r="AA470" i="11" s="1"/>
  <c r="W468" i="11" a="1"/>
  <c r="W468" i="11" s="1"/>
  <c r="X468" i="11" s="1"/>
  <c r="K468" i="11" a="1"/>
  <c r="K468" i="11" s="1"/>
  <c r="I468" i="11" a="1"/>
  <c r="I468" i="11" s="1"/>
  <c r="V468" i="11" s="1"/>
  <c r="J468" i="11" a="1"/>
  <c r="J468" i="11" s="1"/>
  <c r="M468" i="11" a="1"/>
  <c r="M468" i="11" s="1"/>
  <c r="D468" i="11" a="1"/>
  <c r="D468" i="11" s="1"/>
  <c r="E468" i="11" a="1"/>
  <c r="E468" i="11" s="1"/>
  <c r="R468" i="11" a="1"/>
  <c r="R468" i="11" s="1"/>
  <c r="S468" i="11" a="1"/>
  <c r="S468" i="11" s="1"/>
  <c r="O468" i="11" a="1"/>
  <c r="O468" i="11" s="1"/>
  <c r="N468" i="11" a="1"/>
  <c r="N468" i="11" s="1"/>
  <c r="AB468" i="11" a="1"/>
  <c r="AB468" i="11" s="1"/>
  <c r="Q468" i="11" a="1"/>
  <c r="Q468" i="11" s="1"/>
  <c r="L468" i="11" a="1"/>
  <c r="L468" i="11" s="1"/>
  <c r="P468" i="11" a="1"/>
  <c r="P468" i="11" s="1"/>
  <c r="W816" i="11" a="1"/>
  <c r="W816" i="11" s="1"/>
  <c r="X816" i="11" s="1"/>
  <c r="K816" i="11" a="1"/>
  <c r="K816" i="11" s="1"/>
  <c r="I816" i="11" a="1"/>
  <c r="I816" i="11" s="1"/>
  <c r="V816" i="11" s="1"/>
  <c r="J816" i="11" a="1"/>
  <c r="J816" i="11" s="1"/>
  <c r="M816" i="11" a="1"/>
  <c r="M816" i="11" s="1"/>
  <c r="D816" i="11" a="1"/>
  <c r="D816" i="11" s="1"/>
  <c r="E816" i="11" a="1"/>
  <c r="E816" i="11" s="1"/>
  <c r="R816" i="11" a="1"/>
  <c r="R816" i="11" s="1"/>
  <c r="L816" i="11" a="1"/>
  <c r="L816" i="11" s="1"/>
  <c r="S816" i="11" a="1"/>
  <c r="S816" i="11" s="1"/>
  <c r="AB816" i="11" a="1"/>
  <c r="AB816" i="11" s="1"/>
  <c r="Q816" i="11" a="1"/>
  <c r="Q816" i="11" s="1"/>
  <c r="P816" i="11" a="1"/>
  <c r="P816" i="11" s="1"/>
  <c r="N816" i="11" a="1"/>
  <c r="N816" i="11" s="1"/>
  <c r="O816" i="11" a="1"/>
  <c r="O816" i="11" s="1"/>
  <c r="W881" i="11" a="1"/>
  <c r="W881" i="11" s="1"/>
  <c r="X881" i="11" s="1"/>
  <c r="K881" i="11" a="1"/>
  <c r="K881" i="11" s="1"/>
  <c r="I881" i="11" a="1"/>
  <c r="I881" i="11" s="1"/>
  <c r="V881" i="11" s="1"/>
  <c r="J881" i="11" a="1"/>
  <c r="J881" i="11" s="1"/>
  <c r="M881" i="11" a="1"/>
  <c r="M881" i="11" s="1"/>
  <c r="D881" i="11" a="1"/>
  <c r="D881" i="11" s="1"/>
  <c r="E881" i="11" a="1"/>
  <c r="E881" i="11" s="1"/>
  <c r="R881" i="11" a="1"/>
  <c r="R881" i="11" s="1"/>
  <c r="L881" i="11" a="1"/>
  <c r="L881" i="11" s="1"/>
  <c r="Q881" i="11" a="1"/>
  <c r="Q881" i="11" s="1"/>
  <c r="P881" i="11" a="1"/>
  <c r="P881" i="11" s="1"/>
  <c r="S881" i="11" a="1"/>
  <c r="S881" i="11" s="1"/>
  <c r="O881" i="11" a="1"/>
  <c r="O881" i="11" s="1"/>
  <c r="AB881" i="11" a="1"/>
  <c r="AB881" i="11" s="1"/>
  <c r="N881" i="11" a="1"/>
  <c r="N881" i="11" s="1"/>
  <c r="W946" i="11" a="1"/>
  <c r="W946" i="11" s="1"/>
  <c r="X946" i="11" s="1"/>
  <c r="I946" i="11" a="1"/>
  <c r="I946" i="11" s="1"/>
  <c r="V946" i="11" s="1"/>
  <c r="K946" i="11" a="1"/>
  <c r="K946" i="11" s="1"/>
  <c r="J946" i="11" a="1"/>
  <c r="J946" i="11" s="1"/>
  <c r="M946" i="11" a="1"/>
  <c r="M946" i="11" s="1"/>
  <c r="D946" i="11" a="1"/>
  <c r="D946" i="11" s="1"/>
  <c r="E946" i="11" a="1"/>
  <c r="E946" i="11" s="1"/>
  <c r="R946" i="11" a="1"/>
  <c r="R946" i="11" s="1"/>
  <c r="O946" i="11" a="1"/>
  <c r="O946" i="11" s="1"/>
  <c r="Q946" i="11" a="1"/>
  <c r="Q946" i="11" s="1"/>
  <c r="L946" i="11" a="1"/>
  <c r="L946" i="11" s="1"/>
  <c r="N946" i="11" a="1"/>
  <c r="N946" i="11" s="1"/>
  <c r="AB946" i="11" a="1"/>
  <c r="AB946" i="11" s="1"/>
  <c r="S946" i="11" a="1"/>
  <c r="S946" i="11" s="1"/>
  <c r="P946" i="11" a="1"/>
  <c r="P946" i="11" s="1"/>
  <c r="AA135" i="11" a="1"/>
  <c r="AA135" i="11" s="1"/>
  <c r="W134" i="11" a="1"/>
  <c r="W134" i="11" s="1"/>
  <c r="X134" i="11" s="1"/>
  <c r="K134" i="11" a="1"/>
  <c r="K134" i="11" s="1"/>
  <c r="I134" i="11" a="1"/>
  <c r="I134" i="11" s="1"/>
  <c r="V134" i="11" s="1"/>
  <c r="J134" i="11" a="1"/>
  <c r="J134" i="11" s="1"/>
  <c r="M134" i="11" a="1"/>
  <c r="M134" i="11" s="1"/>
  <c r="D134" i="11" a="1"/>
  <c r="D134" i="11" s="1"/>
  <c r="E134" i="11" a="1"/>
  <c r="E134" i="11" s="1"/>
  <c r="R134" i="11" a="1"/>
  <c r="R134" i="11" s="1"/>
  <c r="L134" i="11" a="1"/>
  <c r="L134" i="11" s="1"/>
  <c r="AB134" i="11" a="1"/>
  <c r="AB134" i="11" s="1"/>
  <c r="P134" i="11" a="1"/>
  <c r="P134" i="11" s="1"/>
  <c r="S134" i="11" a="1"/>
  <c r="S134" i="11" s="1"/>
  <c r="Q134" i="11" a="1"/>
  <c r="Q134" i="11" s="1"/>
  <c r="N134" i="11" a="1"/>
  <c r="N134" i="11" s="1"/>
  <c r="O134" i="11" a="1"/>
  <c r="O134" i="11" s="1"/>
  <c r="AA299" i="11" a="1"/>
  <c r="AA299" i="11" s="1"/>
  <c r="AA300" i="11" s="1" a="1"/>
  <c r="AA300" i="11" s="1"/>
  <c r="W298" i="11" a="1"/>
  <c r="W298" i="11" s="1"/>
  <c r="X298" i="11" s="1"/>
  <c r="K298" i="11" a="1"/>
  <c r="K298" i="11" s="1"/>
  <c r="I298" i="11" a="1"/>
  <c r="I298" i="11" s="1"/>
  <c r="V298" i="11" s="1"/>
  <c r="J298" i="11" a="1"/>
  <c r="J298" i="11" s="1"/>
  <c r="M298" i="11" a="1"/>
  <c r="M298" i="11" s="1"/>
  <c r="D298" i="11" a="1"/>
  <c r="D298" i="11" s="1"/>
  <c r="E298" i="11" a="1"/>
  <c r="E298" i="11" s="1"/>
  <c r="R298" i="11" a="1"/>
  <c r="R298" i="11" s="1"/>
  <c r="AB298" i="11" a="1"/>
  <c r="AB298" i="11" s="1"/>
  <c r="L298" i="11" a="1"/>
  <c r="L298" i="11" s="1"/>
  <c r="N298" i="11" a="1"/>
  <c r="N298" i="11" s="1"/>
  <c r="P298" i="11" a="1"/>
  <c r="P298" i="11" s="1"/>
  <c r="Q298" i="11" a="1"/>
  <c r="Q298" i="11" s="1"/>
  <c r="O298" i="11" a="1"/>
  <c r="O298" i="11" s="1"/>
  <c r="S298" i="11" a="1"/>
  <c r="S298" i="11" s="1"/>
  <c r="W768" i="11" a="1"/>
  <c r="W768" i="11" s="1"/>
  <c r="X768" i="11" s="1"/>
  <c r="K768" i="11" a="1"/>
  <c r="K768" i="11" s="1"/>
  <c r="I768" i="11" a="1"/>
  <c r="I768" i="11" s="1"/>
  <c r="V768" i="11" s="1"/>
  <c r="J768" i="11" a="1"/>
  <c r="J768" i="11" s="1"/>
  <c r="M768" i="11" a="1"/>
  <c r="M768" i="11" s="1"/>
  <c r="D768" i="11" a="1"/>
  <c r="D768" i="11" s="1"/>
  <c r="E768" i="11" a="1"/>
  <c r="E768" i="11" s="1"/>
  <c r="R768" i="11" a="1"/>
  <c r="R768" i="11" s="1"/>
  <c r="O768" i="11" a="1"/>
  <c r="O768" i="11" s="1"/>
  <c r="Q768" i="11" a="1"/>
  <c r="Q768" i="11" s="1"/>
  <c r="AB768" i="11" a="1"/>
  <c r="AB768" i="11" s="1"/>
  <c r="N768" i="11" a="1"/>
  <c r="N768" i="11" s="1"/>
  <c r="L768" i="11" a="1"/>
  <c r="L768" i="11" s="1"/>
  <c r="P768" i="11" a="1"/>
  <c r="P768" i="11" s="1"/>
  <c r="S768" i="11" a="1"/>
  <c r="S768" i="11" s="1"/>
  <c r="W885" i="11" a="1"/>
  <c r="W885" i="11" s="1"/>
  <c r="X885" i="11" s="1"/>
  <c r="K885" i="11" a="1"/>
  <c r="K885" i="11" s="1"/>
  <c r="I885" i="11" a="1"/>
  <c r="I885" i="11" s="1"/>
  <c r="V885" i="11" s="1"/>
  <c r="M885" i="11" a="1"/>
  <c r="M885" i="11" s="1"/>
  <c r="D885" i="11" a="1"/>
  <c r="D885" i="11" s="1"/>
  <c r="J885" i="11" a="1"/>
  <c r="J885" i="11" s="1"/>
  <c r="E885" i="11" a="1"/>
  <c r="E885" i="11" s="1"/>
  <c r="R885" i="11" a="1"/>
  <c r="R885" i="11" s="1"/>
  <c r="O885" i="11" a="1"/>
  <c r="O885" i="11" s="1"/>
  <c r="Q885" i="11" a="1"/>
  <c r="Q885" i="11" s="1"/>
  <c r="S885" i="11" a="1"/>
  <c r="S885" i="11" s="1"/>
  <c r="P885" i="11" a="1"/>
  <c r="P885" i="11" s="1"/>
  <c r="L885" i="11" a="1"/>
  <c r="L885" i="11" s="1"/>
  <c r="N885" i="11" a="1"/>
  <c r="N885" i="11" s="1"/>
  <c r="AB885" i="11" a="1"/>
  <c r="AB885" i="11" s="1"/>
  <c r="W970" i="11" a="1"/>
  <c r="W970" i="11" s="1"/>
  <c r="X970" i="11" s="1"/>
  <c r="I970" i="11" a="1"/>
  <c r="I970" i="11" s="1"/>
  <c r="V970" i="11" s="1"/>
  <c r="K970" i="11" a="1"/>
  <c r="K970" i="11" s="1"/>
  <c r="J970" i="11" a="1"/>
  <c r="J970" i="11" s="1"/>
  <c r="M970" i="11" a="1"/>
  <c r="M970" i="11" s="1"/>
  <c r="D970" i="11" a="1"/>
  <c r="D970" i="11" s="1"/>
  <c r="E970" i="11" a="1"/>
  <c r="E970" i="11" s="1"/>
  <c r="R970" i="11" a="1"/>
  <c r="R970" i="11" s="1"/>
  <c r="S970" i="11" a="1"/>
  <c r="S970" i="11" s="1"/>
  <c r="N970" i="11" a="1"/>
  <c r="N970" i="11" s="1"/>
  <c r="L970" i="11" a="1"/>
  <c r="L970" i="11" s="1"/>
  <c r="O970" i="11" a="1"/>
  <c r="O970" i="11" s="1"/>
  <c r="AB970" i="11" a="1"/>
  <c r="AB970" i="11" s="1"/>
  <c r="P970" i="11" a="1"/>
  <c r="P970" i="11" s="1"/>
  <c r="Q970" i="11" a="1"/>
  <c r="Q970" i="11" s="1"/>
  <c r="W792" i="11" a="1"/>
  <c r="W792" i="11" s="1"/>
  <c r="X792" i="11" s="1"/>
  <c r="K792" i="11" a="1"/>
  <c r="K792" i="11" s="1"/>
  <c r="I792" i="11" a="1"/>
  <c r="I792" i="11" s="1"/>
  <c r="V792" i="11" s="1"/>
  <c r="J792" i="11" a="1"/>
  <c r="J792" i="11" s="1"/>
  <c r="M792" i="11" a="1"/>
  <c r="M792" i="11" s="1"/>
  <c r="D792" i="11" a="1"/>
  <c r="D792" i="11" s="1"/>
  <c r="E792" i="11" a="1"/>
  <c r="E792" i="11" s="1"/>
  <c r="R792" i="11" a="1"/>
  <c r="R792" i="11" s="1"/>
  <c r="Q792" i="11" a="1"/>
  <c r="Q792" i="11" s="1"/>
  <c r="L792" i="11" a="1"/>
  <c r="L792" i="11" s="1"/>
  <c r="P792" i="11" a="1"/>
  <c r="P792" i="11" s="1"/>
  <c r="S792" i="11" a="1"/>
  <c r="S792" i="11" s="1"/>
  <c r="O792" i="11" a="1"/>
  <c r="O792" i="11" s="1"/>
  <c r="N792" i="11" a="1"/>
  <c r="N792" i="11" s="1"/>
  <c r="AB792" i="11" a="1"/>
  <c r="AB792" i="11" s="1"/>
  <c r="W594" i="11" a="1"/>
  <c r="W594" i="11" s="1"/>
  <c r="X594" i="11" s="1"/>
  <c r="K594" i="11" a="1"/>
  <c r="K594" i="11" s="1"/>
  <c r="I594" i="11" a="1"/>
  <c r="I594" i="11" s="1"/>
  <c r="V594" i="11" s="1"/>
  <c r="J594" i="11" a="1"/>
  <c r="J594" i="11" s="1"/>
  <c r="M594" i="11" a="1"/>
  <c r="M594" i="11" s="1"/>
  <c r="D594" i="11" a="1"/>
  <c r="D594" i="11" s="1"/>
  <c r="E594" i="11" a="1"/>
  <c r="E594" i="11" s="1"/>
  <c r="R594" i="11" a="1"/>
  <c r="R594" i="11" s="1"/>
  <c r="O594" i="11" a="1"/>
  <c r="O594" i="11" s="1"/>
  <c r="AB594" i="11" a="1"/>
  <c r="AB594" i="11" s="1"/>
  <c r="L594" i="11" a="1"/>
  <c r="L594" i="11" s="1"/>
  <c r="N594" i="11" a="1"/>
  <c r="N594" i="11" s="1"/>
  <c r="Q594" i="11" a="1"/>
  <c r="Q594" i="11" s="1"/>
  <c r="S594" i="11" a="1"/>
  <c r="S594" i="11" s="1"/>
  <c r="P594" i="11" a="1"/>
  <c r="P594" i="11" s="1"/>
  <c r="W260" i="11" a="1"/>
  <c r="W260" i="11" s="1"/>
  <c r="X260" i="11" s="1"/>
  <c r="AA261" i="11" a="1"/>
  <c r="AA261" i="11" s="1"/>
  <c r="K260" i="11" a="1"/>
  <c r="K260" i="11" s="1"/>
  <c r="I260" i="11" a="1"/>
  <c r="I260" i="11" s="1"/>
  <c r="V260" i="11" s="1"/>
  <c r="J260" i="11" a="1"/>
  <c r="J260" i="11" s="1"/>
  <c r="D260" i="11" a="1"/>
  <c r="D260" i="11" s="1"/>
  <c r="M260" i="11" a="1"/>
  <c r="M260" i="11" s="1"/>
  <c r="E260" i="11" a="1"/>
  <c r="E260" i="11" s="1"/>
  <c r="R260" i="11" a="1"/>
  <c r="R260" i="11" s="1"/>
  <c r="AB260" i="11" a="1"/>
  <c r="AB260" i="11" s="1"/>
  <c r="Q260" i="11" a="1"/>
  <c r="Q260" i="11" s="1"/>
  <c r="S260" i="11" a="1"/>
  <c r="S260" i="11" s="1"/>
  <c r="P260" i="11" a="1"/>
  <c r="P260" i="11" s="1"/>
  <c r="L260" i="11" a="1"/>
  <c r="L260" i="11" s="1"/>
  <c r="N260" i="11" a="1"/>
  <c r="N260" i="11" s="1"/>
  <c r="O260" i="11" a="1"/>
  <c r="O260" i="11" s="1"/>
  <c r="AB75" i="11" a="1"/>
  <c r="AB75" i="11" s="1"/>
  <c r="W75" i="11" a="1"/>
  <c r="W75" i="11" s="1"/>
  <c r="X75" i="11" s="1"/>
  <c r="K75" i="11" a="1"/>
  <c r="K75" i="11" s="1"/>
  <c r="I75" i="11" a="1"/>
  <c r="I75" i="11" s="1"/>
  <c r="V75" i="11" s="1"/>
  <c r="J75" i="11" a="1"/>
  <c r="J75" i="11" s="1"/>
  <c r="M75" i="11" a="1"/>
  <c r="M75" i="11" s="1"/>
  <c r="D75" i="11" a="1"/>
  <c r="D75" i="11" s="1"/>
  <c r="E75" i="11" a="1"/>
  <c r="E75" i="11" s="1"/>
  <c r="R75" i="11" a="1"/>
  <c r="R75" i="11" s="1"/>
  <c r="P75" i="11" a="1"/>
  <c r="P75" i="11" s="1"/>
  <c r="L75" i="11" a="1"/>
  <c r="L75" i="11" s="1"/>
  <c r="Q75" i="11" a="1"/>
  <c r="Q75" i="11" s="1"/>
  <c r="S75" i="11" a="1"/>
  <c r="S75" i="11" s="1"/>
  <c r="O75" i="11" a="1"/>
  <c r="O75" i="11" s="1"/>
  <c r="N75" i="11" a="1"/>
  <c r="N75" i="11" s="1"/>
  <c r="W828" i="11" a="1"/>
  <c r="W828" i="11" s="1"/>
  <c r="X828" i="11" s="1"/>
  <c r="K828" i="11" a="1"/>
  <c r="K828" i="11" s="1"/>
  <c r="I828" i="11" a="1"/>
  <c r="I828" i="11" s="1"/>
  <c r="V828" i="11" s="1"/>
  <c r="J828" i="11" a="1"/>
  <c r="J828" i="11" s="1"/>
  <c r="M828" i="11" a="1"/>
  <c r="M828" i="11" s="1"/>
  <c r="D828" i="11" a="1"/>
  <c r="D828" i="11" s="1"/>
  <c r="E828" i="11" a="1"/>
  <c r="E828" i="11" s="1"/>
  <c r="R828" i="11" a="1"/>
  <c r="R828" i="11" s="1"/>
  <c r="P828" i="11" a="1"/>
  <c r="P828" i="11" s="1"/>
  <c r="Q828" i="11" a="1"/>
  <c r="Q828" i="11" s="1"/>
  <c r="S828" i="11" a="1"/>
  <c r="S828" i="11" s="1"/>
  <c r="AB828" i="11" a="1"/>
  <c r="AB828" i="11" s="1"/>
  <c r="L828" i="11" a="1"/>
  <c r="L828" i="11" s="1"/>
  <c r="N828" i="11" a="1"/>
  <c r="N828" i="11" s="1"/>
  <c r="O828" i="11" a="1"/>
  <c r="O828" i="11" s="1"/>
  <c r="W676" i="11" a="1"/>
  <c r="W676" i="11" s="1"/>
  <c r="X676" i="11" s="1"/>
  <c r="K676" i="11" a="1"/>
  <c r="K676" i="11" s="1"/>
  <c r="I676" i="11" a="1"/>
  <c r="I676" i="11" s="1"/>
  <c r="V676" i="11" s="1"/>
  <c r="J676" i="11" a="1"/>
  <c r="J676" i="11" s="1"/>
  <c r="M676" i="11" a="1"/>
  <c r="M676" i="11" s="1"/>
  <c r="D676" i="11" a="1"/>
  <c r="D676" i="11" s="1"/>
  <c r="E676" i="11" a="1"/>
  <c r="E676" i="11" s="1"/>
  <c r="R676" i="11" a="1"/>
  <c r="R676" i="11" s="1"/>
  <c r="L676" i="11" a="1"/>
  <c r="L676" i="11" s="1"/>
  <c r="Q676" i="11" a="1"/>
  <c r="Q676" i="11" s="1"/>
  <c r="S676" i="11" a="1"/>
  <c r="S676" i="11" s="1"/>
  <c r="N676" i="11" a="1"/>
  <c r="N676" i="11" s="1"/>
  <c r="AB676" i="11" a="1"/>
  <c r="AB676" i="11" s="1"/>
  <c r="P676" i="11" a="1"/>
  <c r="P676" i="11" s="1"/>
  <c r="O676" i="11" a="1"/>
  <c r="O676" i="11" s="1"/>
  <c r="W708" i="11" a="1"/>
  <c r="W708" i="11" s="1"/>
  <c r="X708" i="11" s="1"/>
  <c r="K708" i="11" a="1"/>
  <c r="K708" i="11" s="1"/>
  <c r="I708" i="11" a="1"/>
  <c r="I708" i="11" s="1"/>
  <c r="V708" i="11" s="1"/>
  <c r="J708" i="11" a="1"/>
  <c r="J708" i="11" s="1"/>
  <c r="M708" i="11" a="1"/>
  <c r="M708" i="11" s="1"/>
  <c r="D708" i="11" a="1"/>
  <c r="D708" i="11" s="1"/>
  <c r="E708" i="11" a="1"/>
  <c r="E708" i="11" s="1"/>
  <c r="R708" i="11" a="1"/>
  <c r="R708" i="11" s="1"/>
  <c r="P708" i="11" a="1"/>
  <c r="P708" i="11" s="1"/>
  <c r="S708" i="11" a="1"/>
  <c r="S708" i="11" s="1"/>
  <c r="Q708" i="11" a="1"/>
  <c r="Q708" i="11" s="1"/>
  <c r="AB708" i="11" a="1"/>
  <c r="AB708" i="11" s="1"/>
  <c r="L708" i="11" a="1"/>
  <c r="L708" i="11" s="1"/>
  <c r="N708" i="11" a="1"/>
  <c r="N708" i="11" s="1"/>
  <c r="O708" i="11" a="1"/>
  <c r="O708" i="11" s="1"/>
  <c r="AB399" i="11" a="1"/>
  <c r="AB399" i="11" s="1"/>
  <c r="W399" i="11" a="1"/>
  <c r="W399" i="11" s="1"/>
  <c r="X399" i="11" s="1"/>
  <c r="K399" i="11" a="1"/>
  <c r="K399" i="11" s="1"/>
  <c r="I399" i="11" a="1"/>
  <c r="I399" i="11" s="1"/>
  <c r="V399" i="11" s="1"/>
  <c r="J399" i="11" a="1"/>
  <c r="J399" i="11" s="1"/>
  <c r="M399" i="11" a="1"/>
  <c r="M399" i="11" s="1"/>
  <c r="D399" i="11" a="1"/>
  <c r="D399" i="11" s="1"/>
  <c r="E399" i="11" a="1"/>
  <c r="E399" i="11" s="1"/>
  <c r="R399" i="11" a="1"/>
  <c r="R399" i="11" s="1"/>
  <c r="S399" i="11" a="1"/>
  <c r="S399" i="11" s="1"/>
  <c r="L399" i="11" a="1"/>
  <c r="L399" i="11" s="1"/>
  <c r="N399" i="11" a="1"/>
  <c r="N399" i="11" s="1"/>
  <c r="O399" i="11" a="1"/>
  <c r="O399" i="11" s="1"/>
  <c r="P399" i="11" a="1"/>
  <c r="P399" i="11" s="1"/>
  <c r="Q399" i="11" a="1"/>
  <c r="Q399" i="11" s="1"/>
  <c r="W886" i="11" a="1"/>
  <c r="W886" i="11" s="1"/>
  <c r="X886" i="11" s="1"/>
  <c r="K886" i="11" a="1"/>
  <c r="K886" i="11" s="1"/>
  <c r="I886" i="11" a="1"/>
  <c r="I886" i="11" s="1"/>
  <c r="V886" i="11" s="1"/>
  <c r="J886" i="11" a="1"/>
  <c r="J886" i="11" s="1"/>
  <c r="M886" i="11" a="1"/>
  <c r="M886" i="11" s="1"/>
  <c r="D886" i="11" a="1"/>
  <c r="D886" i="11" s="1"/>
  <c r="E886" i="11" a="1"/>
  <c r="E886" i="11" s="1"/>
  <c r="R886" i="11" a="1"/>
  <c r="R886" i="11" s="1"/>
  <c r="P886" i="11" a="1"/>
  <c r="P886" i="11" s="1"/>
  <c r="O886" i="11" a="1"/>
  <c r="O886" i="11" s="1"/>
  <c r="S886" i="11" a="1"/>
  <c r="S886" i="11" s="1"/>
  <c r="N886" i="11" a="1"/>
  <c r="N886" i="11" s="1"/>
  <c r="L886" i="11" a="1"/>
  <c r="L886" i="11" s="1"/>
  <c r="Q886" i="11" a="1"/>
  <c r="Q886" i="11" s="1"/>
  <c r="AB886" i="11" a="1"/>
  <c r="AB886" i="11" s="1"/>
  <c r="AB221" i="11" a="1"/>
  <c r="AB221" i="11" s="1"/>
  <c r="W221" i="11" a="1"/>
  <c r="W221" i="11" s="1"/>
  <c r="X221" i="11" s="1"/>
  <c r="K221" i="11" a="1"/>
  <c r="K221" i="11" s="1"/>
  <c r="I221" i="11" a="1"/>
  <c r="I221" i="11" s="1"/>
  <c r="V221" i="11" s="1"/>
  <c r="M221" i="11" a="1"/>
  <c r="M221" i="11" s="1"/>
  <c r="J221" i="11" a="1"/>
  <c r="J221" i="11" s="1"/>
  <c r="D221" i="11" a="1"/>
  <c r="D221" i="11" s="1"/>
  <c r="E221" i="11" a="1"/>
  <c r="E221" i="11" s="1"/>
  <c r="R221" i="11" a="1"/>
  <c r="R221" i="11" s="1"/>
  <c r="S221" i="11" a="1"/>
  <c r="S221" i="11" s="1"/>
  <c r="P221" i="11" a="1"/>
  <c r="P221" i="11" s="1"/>
  <c r="Q221" i="11" a="1"/>
  <c r="Q221" i="11" s="1"/>
  <c r="N221" i="11" a="1"/>
  <c r="N221" i="11" s="1"/>
  <c r="O221" i="11" a="1"/>
  <c r="O221" i="11" s="1"/>
  <c r="L221" i="11" a="1"/>
  <c r="L221" i="11" s="1"/>
  <c r="W706" i="11" a="1"/>
  <c r="W706" i="11" s="1"/>
  <c r="X706" i="11" s="1"/>
  <c r="K706" i="11" a="1"/>
  <c r="K706" i="11" s="1"/>
  <c r="I706" i="11" a="1"/>
  <c r="I706" i="11" s="1"/>
  <c r="V706" i="11" s="1"/>
  <c r="J706" i="11" a="1"/>
  <c r="J706" i="11" s="1"/>
  <c r="M706" i="11" a="1"/>
  <c r="M706" i="11" s="1"/>
  <c r="D706" i="11" a="1"/>
  <c r="D706" i="11" s="1"/>
  <c r="E706" i="11" a="1"/>
  <c r="E706" i="11" s="1"/>
  <c r="R706" i="11" a="1"/>
  <c r="R706" i="11" s="1"/>
  <c r="S706" i="11" a="1"/>
  <c r="S706" i="11" s="1"/>
  <c r="L706" i="11" a="1"/>
  <c r="L706" i="11" s="1"/>
  <c r="P706" i="11" a="1"/>
  <c r="P706" i="11" s="1"/>
  <c r="N706" i="11" a="1"/>
  <c r="N706" i="11" s="1"/>
  <c r="O706" i="11" a="1"/>
  <c r="O706" i="11" s="1"/>
  <c r="AB706" i="11" a="1"/>
  <c r="AB706" i="11" s="1"/>
  <c r="Q706" i="11" a="1"/>
  <c r="Q706" i="11" s="1"/>
  <c r="W738" i="11" a="1"/>
  <c r="W738" i="11" s="1"/>
  <c r="X738" i="11" s="1"/>
  <c r="K738" i="11" a="1"/>
  <c r="K738" i="11" s="1"/>
  <c r="I738" i="11" a="1"/>
  <c r="I738" i="11" s="1"/>
  <c r="V738" i="11" s="1"/>
  <c r="J738" i="11" a="1"/>
  <c r="J738" i="11" s="1"/>
  <c r="M738" i="11" a="1"/>
  <c r="M738" i="11" s="1"/>
  <c r="D738" i="11" a="1"/>
  <c r="D738" i="11" s="1"/>
  <c r="E738" i="11" a="1"/>
  <c r="E738" i="11" s="1"/>
  <c r="R738" i="11" a="1"/>
  <c r="R738" i="11" s="1"/>
  <c r="AB738" i="11" a="1"/>
  <c r="AB738" i="11" s="1"/>
  <c r="N738" i="11" a="1"/>
  <c r="N738" i="11" s="1"/>
  <c r="S738" i="11" a="1"/>
  <c r="S738" i="11" s="1"/>
  <c r="L738" i="11" a="1"/>
  <c r="L738" i="11" s="1"/>
  <c r="Q738" i="11" a="1"/>
  <c r="Q738" i="11" s="1"/>
  <c r="P738" i="11" a="1"/>
  <c r="P738" i="11" s="1"/>
  <c r="O738" i="11" a="1"/>
  <c r="O738" i="11" s="1"/>
  <c r="AB329" i="11" a="1"/>
  <c r="AB329" i="11" s="1"/>
  <c r="W329" i="11" a="1"/>
  <c r="W329" i="11" s="1"/>
  <c r="X329" i="11" s="1"/>
  <c r="K329" i="11" a="1"/>
  <c r="K329" i="11" s="1"/>
  <c r="I329" i="11" a="1"/>
  <c r="I329" i="11" s="1"/>
  <c r="V329" i="11" s="1"/>
  <c r="J329" i="11" a="1"/>
  <c r="J329" i="11" s="1"/>
  <c r="M329" i="11" a="1"/>
  <c r="M329" i="11" s="1"/>
  <c r="D329" i="11" a="1"/>
  <c r="D329" i="11" s="1"/>
  <c r="E329" i="11" a="1"/>
  <c r="E329" i="11" s="1"/>
  <c r="R329" i="11" a="1"/>
  <c r="R329" i="11" s="1"/>
  <c r="S329" i="11" a="1"/>
  <c r="S329" i="11" s="1"/>
  <c r="O329" i="11" a="1"/>
  <c r="O329" i="11" s="1"/>
  <c r="Q329" i="11" a="1"/>
  <c r="Q329" i="11" s="1"/>
  <c r="L329" i="11" a="1"/>
  <c r="L329" i="11" s="1"/>
  <c r="N329" i="11" a="1"/>
  <c r="N329" i="11" s="1"/>
  <c r="P329" i="11" a="1"/>
  <c r="P329" i="11" s="1"/>
  <c r="AB189" i="11" a="1"/>
  <c r="AB189" i="11" s="1"/>
  <c r="W189" i="11" a="1"/>
  <c r="W189" i="11" s="1"/>
  <c r="X189" i="11" s="1"/>
  <c r="K189" i="11" a="1"/>
  <c r="K189" i="11" s="1"/>
  <c r="I189" i="11" a="1"/>
  <c r="I189" i="11" s="1"/>
  <c r="V189" i="11" s="1"/>
  <c r="M189" i="11" a="1"/>
  <c r="M189" i="11" s="1"/>
  <c r="J189" i="11" a="1"/>
  <c r="J189" i="11" s="1"/>
  <c r="D189" i="11" a="1"/>
  <c r="D189" i="11" s="1"/>
  <c r="E189" i="11" a="1"/>
  <c r="E189" i="11" s="1"/>
  <c r="R189" i="11" a="1"/>
  <c r="R189" i="11" s="1"/>
  <c r="O189" i="11" a="1"/>
  <c r="O189" i="11" s="1"/>
  <c r="S189" i="11" a="1"/>
  <c r="S189" i="11" s="1"/>
  <c r="L189" i="11" a="1"/>
  <c r="L189" i="11" s="1"/>
  <c r="P189" i="11" a="1"/>
  <c r="P189" i="11" s="1"/>
  <c r="N189" i="11" a="1"/>
  <c r="N189" i="11" s="1"/>
  <c r="Q189" i="11" a="1"/>
  <c r="Q189" i="11" s="1"/>
  <c r="W353" i="11" a="1"/>
  <c r="W353" i="11" s="1"/>
  <c r="X353" i="11" s="1"/>
  <c r="K353" i="11" a="1"/>
  <c r="K353" i="11" s="1"/>
  <c r="I353" i="11" a="1"/>
  <c r="I353" i="11" s="1"/>
  <c r="V353" i="11" s="1"/>
  <c r="J353" i="11" a="1"/>
  <c r="J353" i="11" s="1"/>
  <c r="M353" i="11" a="1"/>
  <c r="M353" i="11" s="1"/>
  <c r="D353" i="11" a="1"/>
  <c r="D353" i="11" s="1"/>
  <c r="E353" i="11" a="1"/>
  <c r="E353" i="11" s="1"/>
  <c r="R353" i="11" a="1"/>
  <c r="R353" i="11" s="1"/>
  <c r="L353" i="11" a="1"/>
  <c r="L353" i="11" s="1"/>
  <c r="P353" i="11" a="1"/>
  <c r="P353" i="11" s="1"/>
  <c r="S353" i="11" a="1"/>
  <c r="S353" i="11" s="1"/>
  <c r="N353" i="11" a="1"/>
  <c r="N353" i="11" s="1"/>
  <c r="AB353" i="11" a="1"/>
  <c r="AB353" i="11" s="1"/>
  <c r="Q353" i="11" a="1"/>
  <c r="Q353" i="11" s="1"/>
  <c r="O353" i="11" a="1"/>
  <c r="O353" i="11" s="1"/>
  <c r="W731" i="11" a="1"/>
  <c r="W731" i="11" s="1"/>
  <c r="X731" i="11" s="1"/>
  <c r="K731" i="11" a="1"/>
  <c r="K731" i="11" s="1"/>
  <c r="I731" i="11" a="1"/>
  <c r="I731" i="11" s="1"/>
  <c r="V731" i="11" s="1"/>
  <c r="J731" i="11" a="1"/>
  <c r="J731" i="11" s="1"/>
  <c r="M731" i="11" a="1"/>
  <c r="M731" i="11" s="1"/>
  <c r="D731" i="11" a="1"/>
  <c r="D731" i="11" s="1"/>
  <c r="E731" i="11" a="1"/>
  <c r="E731" i="11" s="1"/>
  <c r="R731" i="11" a="1"/>
  <c r="R731" i="11" s="1"/>
  <c r="N731" i="11" a="1"/>
  <c r="N731" i="11" s="1"/>
  <c r="AB731" i="11" a="1"/>
  <c r="AB731" i="11" s="1"/>
  <c r="S731" i="11" a="1"/>
  <c r="S731" i="11" s="1"/>
  <c r="Q731" i="11" a="1"/>
  <c r="Q731" i="11" s="1"/>
  <c r="L731" i="11" a="1"/>
  <c r="L731" i="11" s="1"/>
  <c r="O731" i="11" a="1"/>
  <c r="O731" i="11" s="1"/>
  <c r="P731" i="11" a="1"/>
  <c r="P731" i="11" s="1"/>
  <c r="W783" i="11" a="1"/>
  <c r="W783" i="11" s="1"/>
  <c r="X783" i="11" s="1"/>
  <c r="K783" i="11" a="1"/>
  <c r="K783" i="11" s="1"/>
  <c r="I783" i="11" a="1"/>
  <c r="I783" i="11" s="1"/>
  <c r="V783" i="11" s="1"/>
  <c r="J783" i="11" a="1"/>
  <c r="J783" i="11" s="1"/>
  <c r="M783" i="11" a="1"/>
  <c r="M783" i="11" s="1"/>
  <c r="D783" i="11" a="1"/>
  <c r="D783" i="11" s="1"/>
  <c r="E783" i="11" a="1"/>
  <c r="E783" i="11" s="1"/>
  <c r="R783" i="11" a="1"/>
  <c r="R783" i="11" s="1"/>
  <c r="Q783" i="11" a="1"/>
  <c r="Q783" i="11" s="1"/>
  <c r="S783" i="11" a="1"/>
  <c r="S783" i="11" s="1"/>
  <c r="L783" i="11" a="1"/>
  <c r="L783" i="11" s="1"/>
  <c r="P783" i="11" a="1"/>
  <c r="P783" i="11" s="1"/>
  <c r="O783" i="11" a="1"/>
  <c r="O783" i="11" s="1"/>
  <c r="AB783" i="11" a="1"/>
  <c r="AB783" i="11" s="1"/>
  <c r="N783" i="11" a="1"/>
  <c r="N783" i="11" s="1"/>
  <c r="W814" i="11" a="1"/>
  <c r="W814" i="11" s="1"/>
  <c r="X814" i="11" s="1"/>
  <c r="K814" i="11" a="1"/>
  <c r="K814" i="11" s="1"/>
  <c r="I814" i="11" a="1"/>
  <c r="I814" i="11" s="1"/>
  <c r="V814" i="11" s="1"/>
  <c r="J814" i="11" a="1"/>
  <c r="J814" i="11" s="1"/>
  <c r="M814" i="11" a="1"/>
  <c r="M814" i="11" s="1"/>
  <c r="D814" i="11" a="1"/>
  <c r="D814" i="11" s="1"/>
  <c r="E814" i="11" a="1"/>
  <c r="E814" i="11" s="1"/>
  <c r="R814" i="11" a="1"/>
  <c r="R814" i="11" s="1"/>
  <c r="Q814" i="11" a="1"/>
  <c r="Q814" i="11" s="1"/>
  <c r="AB814" i="11" a="1"/>
  <c r="AB814" i="11" s="1"/>
  <c r="L814" i="11" a="1"/>
  <c r="L814" i="11" s="1"/>
  <c r="P814" i="11" a="1"/>
  <c r="P814" i="11" s="1"/>
  <c r="S814" i="11" a="1"/>
  <c r="S814" i="11" s="1"/>
  <c r="O814" i="11" a="1"/>
  <c r="O814" i="11" s="1"/>
  <c r="N814" i="11" a="1"/>
  <c r="N814" i="11" s="1"/>
  <c r="AB395" i="11" a="1"/>
  <c r="AB395" i="11" s="1"/>
  <c r="W395" i="11" a="1"/>
  <c r="W395" i="11" s="1"/>
  <c r="X395" i="11" s="1"/>
  <c r="K395" i="11" a="1"/>
  <c r="K395" i="11" s="1"/>
  <c r="I395" i="11" a="1"/>
  <c r="I395" i="11" s="1"/>
  <c r="V395" i="11" s="1"/>
  <c r="J395" i="11" a="1"/>
  <c r="J395" i="11" s="1"/>
  <c r="M395" i="11" a="1"/>
  <c r="M395" i="11" s="1"/>
  <c r="D395" i="11" a="1"/>
  <c r="D395" i="11" s="1"/>
  <c r="E395" i="11" a="1"/>
  <c r="E395" i="11" s="1"/>
  <c r="R395" i="11" a="1"/>
  <c r="R395" i="11" s="1"/>
  <c r="P395" i="11" a="1"/>
  <c r="P395" i="11" s="1"/>
  <c r="N395" i="11" a="1"/>
  <c r="N395" i="11" s="1"/>
  <c r="Q395" i="11" a="1"/>
  <c r="Q395" i="11" s="1"/>
  <c r="L395" i="11" a="1"/>
  <c r="L395" i="11" s="1"/>
  <c r="O395" i="11" a="1"/>
  <c r="O395" i="11" s="1"/>
  <c r="S395" i="11" a="1"/>
  <c r="S395" i="11" s="1"/>
  <c r="W548" i="11" a="1"/>
  <c r="W548" i="11" s="1"/>
  <c r="X548" i="11" s="1"/>
  <c r="K548" i="11" a="1"/>
  <c r="K548" i="11" s="1"/>
  <c r="I548" i="11" a="1"/>
  <c r="I548" i="11" s="1"/>
  <c r="V548" i="11" s="1"/>
  <c r="J548" i="11" a="1"/>
  <c r="J548" i="11" s="1"/>
  <c r="M548" i="11" a="1"/>
  <c r="M548" i="11" s="1"/>
  <c r="D548" i="11" a="1"/>
  <c r="D548" i="11" s="1"/>
  <c r="E548" i="11" a="1"/>
  <c r="E548" i="11" s="1"/>
  <c r="R548" i="11" a="1"/>
  <c r="R548" i="11" s="1"/>
  <c r="Q548" i="11" a="1"/>
  <c r="Q548" i="11" s="1"/>
  <c r="L548" i="11" a="1"/>
  <c r="L548" i="11" s="1"/>
  <c r="P548" i="11" a="1"/>
  <c r="P548" i="11" s="1"/>
  <c r="S548" i="11" a="1"/>
  <c r="S548" i="11" s="1"/>
  <c r="AB548" i="11" a="1"/>
  <c r="AB548" i="11" s="1"/>
  <c r="N548" i="11" a="1"/>
  <c r="N548" i="11" s="1"/>
  <c r="O548" i="11" a="1"/>
  <c r="O548" i="11" s="1"/>
  <c r="W713" i="11" a="1"/>
  <c r="W713" i="11" s="1"/>
  <c r="X713" i="11" s="1"/>
  <c r="K713" i="11" a="1"/>
  <c r="K713" i="11" s="1"/>
  <c r="I713" i="11" a="1"/>
  <c r="I713" i="11" s="1"/>
  <c r="V713" i="11" s="1"/>
  <c r="J713" i="11" a="1"/>
  <c r="J713" i="11" s="1"/>
  <c r="M713" i="11" a="1"/>
  <c r="M713" i="11" s="1"/>
  <c r="D713" i="11" a="1"/>
  <c r="D713" i="11" s="1"/>
  <c r="E713" i="11" a="1"/>
  <c r="E713" i="11" s="1"/>
  <c r="R713" i="11" a="1"/>
  <c r="R713" i="11" s="1"/>
  <c r="P713" i="11" a="1"/>
  <c r="P713" i="11" s="1"/>
  <c r="Q713" i="11" a="1"/>
  <c r="Q713" i="11" s="1"/>
  <c r="L713" i="11" a="1"/>
  <c r="L713" i="11" s="1"/>
  <c r="S713" i="11" a="1"/>
  <c r="S713" i="11" s="1"/>
  <c r="AB713" i="11" a="1"/>
  <c r="AB713" i="11" s="1"/>
  <c r="O713" i="11" a="1"/>
  <c r="O713" i="11" s="1"/>
  <c r="N713" i="11" a="1"/>
  <c r="N713" i="11" s="1"/>
  <c r="W911" i="11" a="1"/>
  <c r="W911" i="11" s="1"/>
  <c r="X911" i="11" s="1"/>
  <c r="K911" i="11" a="1"/>
  <c r="K911" i="11" s="1"/>
  <c r="I911" i="11" a="1"/>
  <c r="I911" i="11" s="1"/>
  <c r="V911" i="11" s="1"/>
  <c r="J911" i="11" a="1"/>
  <c r="J911" i="11" s="1"/>
  <c r="M911" i="11" a="1"/>
  <c r="M911" i="11" s="1"/>
  <c r="D911" i="11" a="1"/>
  <c r="D911" i="11" s="1"/>
  <c r="E911" i="11" a="1"/>
  <c r="E911" i="11" s="1"/>
  <c r="R911" i="11" a="1"/>
  <c r="R911" i="11" s="1"/>
  <c r="Q911" i="11" a="1"/>
  <c r="Q911" i="11" s="1"/>
  <c r="N911" i="11" a="1"/>
  <c r="N911" i="11" s="1"/>
  <c r="O911" i="11" a="1"/>
  <c r="O911" i="11" s="1"/>
  <c r="AB911" i="11" a="1"/>
  <c r="AB911" i="11" s="1"/>
  <c r="L911" i="11" a="1"/>
  <c r="L911" i="11" s="1"/>
  <c r="S911" i="11" a="1"/>
  <c r="S911" i="11" s="1"/>
  <c r="P911" i="11" a="1"/>
  <c r="P911" i="11" s="1"/>
  <c r="AB132" i="11" a="1"/>
  <c r="AB132" i="11" s="1"/>
  <c r="W132" i="11" a="1"/>
  <c r="W132" i="11" s="1"/>
  <c r="X132" i="11" s="1"/>
  <c r="K132" i="11" a="1"/>
  <c r="K132" i="11" s="1"/>
  <c r="I132" i="11" a="1"/>
  <c r="I132" i="11" s="1"/>
  <c r="V132" i="11" s="1"/>
  <c r="J132" i="11" a="1"/>
  <c r="J132" i="11" s="1"/>
  <c r="D132" i="11" a="1"/>
  <c r="D132" i="11" s="1"/>
  <c r="M132" i="11" a="1"/>
  <c r="M132" i="11" s="1"/>
  <c r="E132" i="11" a="1"/>
  <c r="E132" i="11" s="1"/>
  <c r="R132" i="11" a="1"/>
  <c r="R132" i="11" s="1"/>
  <c r="L132" i="11" a="1"/>
  <c r="L132" i="11" s="1"/>
  <c r="N132" i="11" a="1"/>
  <c r="N132" i="11" s="1"/>
  <c r="P132" i="11" a="1"/>
  <c r="P132" i="11" s="1"/>
  <c r="O132" i="11" a="1"/>
  <c r="O132" i="11" s="1"/>
  <c r="S132" i="11" a="1"/>
  <c r="S132" i="11" s="1"/>
  <c r="Q132" i="11" a="1"/>
  <c r="Q132" i="11" s="1"/>
  <c r="AA439" i="11" a="1"/>
  <c r="AA439" i="11" s="1"/>
  <c r="W438" i="11" a="1"/>
  <c r="W438" i="11" s="1"/>
  <c r="X438" i="11" s="1"/>
  <c r="K438" i="11" a="1"/>
  <c r="K438" i="11" s="1"/>
  <c r="I438" i="11" a="1"/>
  <c r="I438" i="11" s="1"/>
  <c r="V438" i="11" s="1"/>
  <c r="J438" i="11" a="1"/>
  <c r="J438" i="11" s="1"/>
  <c r="M438" i="11" a="1"/>
  <c r="M438" i="11" s="1"/>
  <c r="D438" i="11" a="1"/>
  <c r="D438" i="11" s="1"/>
  <c r="E438" i="11" a="1"/>
  <c r="E438" i="11" s="1"/>
  <c r="R438" i="11" a="1"/>
  <c r="R438" i="11" s="1"/>
  <c r="AB438" i="11" a="1"/>
  <c r="AB438" i="11" s="1"/>
  <c r="S438" i="11" a="1"/>
  <c r="S438" i="11" s="1"/>
  <c r="N438" i="11" a="1"/>
  <c r="N438" i="11" s="1"/>
  <c r="O438" i="11" a="1"/>
  <c r="O438" i="11" s="1"/>
  <c r="Q438" i="11" a="1"/>
  <c r="Q438" i="11" s="1"/>
  <c r="L438" i="11" a="1"/>
  <c r="L438" i="11" s="1"/>
  <c r="P438" i="11" a="1"/>
  <c r="P438" i="11" s="1"/>
  <c r="W1000" i="11" a="1"/>
  <c r="W1000" i="11" s="1"/>
  <c r="X1000" i="11" s="1"/>
  <c r="K1000" i="11" a="1"/>
  <c r="K1000" i="11" s="1"/>
  <c r="I1000" i="11" a="1"/>
  <c r="I1000" i="11" s="1"/>
  <c r="V1000" i="11" s="1"/>
  <c r="J1000" i="11" a="1"/>
  <c r="J1000" i="11" s="1"/>
  <c r="M1000" i="11" a="1"/>
  <c r="M1000" i="11" s="1"/>
  <c r="D1000" i="11" a="1"/>
  <c r="D1000" i="11" s="1"/>
  <c r="E1000" i="11" a="1"/>
  <c r="E1000" i="11" s="1"/>
  <c r="R1000" i="11" a="1"/>
  <c r="R1000" i="11" s="1"/>
  <c r="Q1000" i="11" a="1"/>
  <c r="Q1000" i="11" s="1"/>
  <c r="L1000" i="11" a="1"/>
  <c r="L1000" i="11" s="1"/>
  <c r="N1000" i="11" a="1"/>
  <c r="N1000" i="11" s="1"/>
  <c r="P1000" i="11" a="1"/>
  <c r="P1000" i="11" s="1"/>
  <c r="S1000" i="11" a="1"/>
  <c r="S1000" i="11" s="1"/>
  <c r="O1000" i="11" a="1"/>
  <c r="O1000" i="11" s="1"/>
  <c r="AB1000" i="11" a="1"/>
  <c r="AB1000" i="11" s="1"/>
  <c r="W368" i="11" a="1"/>
  <c r="W368" i="11" s="1"/>
  <c r="X368" i="11" s="1"/>
  <c r="AA369" i="11" a="1"/>
  <c r="AA369" i="11" s="1"/>
  <c r="K368" i="11" a="1"/>
  <c r="K368" i="11" s="1"/>
  <c r="I368" i="11" a="1"/>
  <c r="I368" i="11" s="1"/>
  <c r="V368" i="11" s="1"/>
  <c r="J368" i="11" a="1"/>
  <c r="J368" i="11" s="1"/>
  <c r="M368" i="11" a="1"/>
  <c r="M368" i="11" s="1"/>
  <c r="D368" i="11" a="1"/>
  <c r="D368" i="11" s="1"/>
  <c r="E368" i="11" a="1"/>
  <c r="E368" i="11" s="1"/>
  <c r="R368" i="11" a="1"/>
  <c r="R368" i="11" s="1"/>
  <c r="O368" i="11" a="1"/>
  <c r="O368" i="11" s="1"/>
  <c r="N368" i="11" a="1"/>
  <c r="N368" i="11" s="1"/>
  <c r="P368" i="11" a="1"/>
  <c r="P368" i="11" s="1"/>
  <c r="S368" i="11" a="1"/>
  <c r="S368" i="11" s="1"/>
  <c r="AB368" i="11" a="1"/>
  <c r="AB368" i="11" s="1"/>
  <c r="Q368" i="11" a="1"/>
  <c r="Q368" i="11" s="1"/>
  <c r="L368" i="11" a="1"/>
  <c r="L368" i="11" s="1"/>
  <c r="W851" i="11" a="1"/>
  <c r="W851" i="11" s="1"/>
  <c r="X851" i="11" s="1"/>
  <c r="K851" i="11" a="1"/>
  <c r="K851" i="11" s="1"/>
  <c r="I851" i="11" a="1"/>
  <c r="I851" i="11" s="1"/>
  <c r="V851" i="11" s="1"/>
  <c r="J851" i="11" a="1"/>
  <c r="J851" i="11" s="1"/>
  <c r="M851" i="11" a="1"/>
  <c r="M851" i="11" s="1"/>
  <c r="D851" i="11" a="1"/>
  <c r="D851" i="11" s="1"/>
  <c r="E851" i="11" a="1"/>
  <c r="E851" i="11" s="1"/>
  <c r="R851" i="11" a="1"/>
  <c r="R851" i="11" s="1"/>
  <c r="S851" i="11" a="1"/>
  <c r="S851" i="11" s="1"/>
  <c r="Q851" i="11" a="1"/>
  <c r="Q851" i="11" s="1"/>
  <c r="P851" i="11" a="1"/>
  <c r="P851" i="11" s="1"/>
  <c r="L851" i="11" a="1"/>
  <c r="L851" i="11" s="1"/>
  <c r="AB851" i="11" a="1"/>
  <c r="AB851" i="11" s="1"/>
  <c r="O851" i="11" a="1"/>
  <c r="O851" i="11" s="1"/>
  <c r="N851" i="11" a="1"/>
  <c r="N851" i="11" s="1"/>
  <c r="AB169" i="11" a="1"/>
  <c r="AB169" i="11" s="1"/>
  <c r="W169" i="11" a="1"/>
  <c r="W169" i="11" s="1"/>
  <c r="X169" i="11" s="1"/>
  <c r="K169" i="11" a="1"/>
  <c r="K169" i="11" s="1"/>
  <c r="I169" i="11" a="1"/>
  <c r="I169" i="11" s="1"/>
  <c r="V169" i="11" s="1"/>
  <c r="M169" i="11" a="1"/>
  <c r="M169" i="11" s="1"/>
  <c r="J169" i="11" a="1"/>
  <c r="J169" i="11" s="1"/>
  <c r="D169" i="11" a="1"/>
  <c r="D169" i="11" s="1"/>
  <c r="E169" i="11" a="1"/>
  <c r="E169" i="11" s="1"/>
  <c r="R169" i="11" a="1"/>
  <c r="R169" i="11" s="1"/>
  <c r="S169" i="11" a="1"/>
  <c r="S169" i="11" s="1"/>
  <c r="P169" i="11" a="1"/>
  <c r="P169" i="11" s="1"/>
  <c r="N169" i="11" a="1"/>
  <c r="N169" i="11" s="1"/>
  <c r="O169" i="11" a="1"/>
  <c r="O169" i="11" s="1"/>
  <c r="Q169" i="11" a="1"/>
  <c r="Q169" i="11" s="1"/>
  <c r="L169" i="11" a="1"/>
  <c r="L169" i="11" s="1"/>
  <c r="AB315" i="11" a="1"/>
  <c r="AB315" i="11" s="1"/>
  <c r="W315" i="11" a="1"/>
  <c r="W315" i="11" s="1"/>
  <c r="X315" i="11" s="1"/>
  <c r="K315" i="11" a="1"/>
  <c r="K315" i="11" s="1"/>
  <c r="I315" i="11" a="1"/>
  <c r="I315" i="11" s="1"/>
  <c r="V315" i="11" s="1"/>
  <c r="J315" i="11" a="1"/>
  <c r="J315" i="11" s="1"/>
  <c r="M315" i="11" a="1"/>
  <c r="M315" i="11" s="1"/>
  <c r="D315" i="11" a="1"/>
  <c r="D315" i="11" s="1"/>
  <c r="E315" i="11" a="1"/>
  <c r="E315" i="11" s="1"/>
  <c r="R315" i="11" a="1"/>
  <c r="R315" i="11" s="1"/>
  <c r="O315" i="11" a="1"/>
  <c r="O315" i="11" s="1"/>
  <c r="P315" i="11" a="1"/>
  <c r="P315" i="11" s="1"/>
  <c r="Q315" i="11" a="1"/>
  <c r="Q315" i="11" s="1"/>
  <c r="L315" i="11" a="1"/>
  <c r="L315" i="11" s="1"/>
  <c r="N315" i="11" a="1"/>
  <c r="N315" i="11" s="1"/>
  <c r="S315" i="11" a="1"/>
  <c r="S315" i="11" s="1"/>
  <c r="AA33" i="11" a="1"/>
  <c r="AA33" i="11" s="1"/>
  <c r="W32" i="11" a="1"/>
  <c r="W32" i="11" s="1"/>
  <c r="X32" i="11" s="1"/>
  <c r="K32" i="11" a="1"/>
  <c r="K32" i="11" s="1"/>
  <c r="I32" i="11" a="1"/>
  <c r="I32" i="11" s="1"/>
  <c r="V32" i="11" s="1"/>
  <c r="J32" i="11" a="1"/>
  <c r="J32" i="11" s="1"/>
  <c r="M32" i="11" a="1"/>
  <c r="M32" i="11" s="1"/>
  <c r="D32" i="11" a="1"/>
  <c r="D32" i="11" s="1"/>
  <c r="E32" i="11" a="1"/>
  <c r="E32" i="11" s="1"/>
  <c r="R32" i="11" a="1"/>
  <c r="R32" i="11" s="1"/>
  <c r="L32" i="11" a="1"/>
  <c r="L32" i="11" s="1"/>
  <c r="AB32" i="11" a="1"/>
  <c r="AB32" i="11" s="1"/>
  <c r="S32" i="11" a="1"/>
  <c r="S32" i="11" s="1"/>
  <c r="N32" i="11" a="1"/>
  <c r="N32" i="11" s="1"/>
  <c r="Q32" i="11" a="1"/>
  <c r="Q32" i="11" s="1"/>
  <c r="O32" i="11" a="1"/>
  <c r="O32" i="11" s="1"/>
  <c r="P32" i="11" a="1"/>
  <c r="P32" i="11" s="1"/>
  <c r="AB25" i="11" a="1"/>
  <c r="AB25" i="11" s="1"/>
  <c r="W25" i="11" a="1"/>
  <c r="W25" i="11" s="1"/>
  <c r="X25" i="11" s="1"/>
  <c r="K25" i="11" a="1"/>
  <c r="K25" i="11" s="1"/>
  <c r="I25" i="11" a="1"/>
  <c r="I25" i="11" s="1"/>
  <c r="V25" i="11" s="1"/>
  <c r="M25" i="11" a="1"/>
  <c r="M25" i="11" s="1"/>
  <c r="J25" i="11" a="1"/>
  <c r="J25" i="11" s="1"/>
  <c r="D25" i="11" a="1"/>
  <c r="D25" i="11" s="1"/>
  <c r="E25" i="11" a="1"/>
  <c r="E25" i="11" s="1"/>
  <c r="R25" i="11" a="1"/>
  <c r="R25" i="11" s="1"/>
  <c r="P25" i="11" a="1"/>
  <c r="P25" i="11" s="1"/>
  <c r="L25" i="11" a="1"/>
  <c r="L25" i="11" s="1"/>
  <c r="O25" i="11" a="1"/>
  <c r="O25" i="11" s="1"/>
  <c r="N25" i="11" a="1"/>
  <c r="N25" i="11" s="1"/>
  <c r="Q25" i="11" a="1"/>
  <c r="Q25" i="11" s="1"/>
  <c r="S25" i="11" a="1"/>
  <c r="S25" i="11" s="1"/>
  <c r="AB35" i="11" a="1"/>
  <c r="AB35" i="11" s="1"/>
  <c r="W35" i="11" a="1"/>
  <c r="W35" i="11" s="1"/>
  <c r="X35" i="11" s="1"/>
  <c r="K35" i="11" a="1"/>
  <c r="K35" i="11" s="1"/>
  <c r="I35" i="11" a="1"/>
  <c r="I35" i="11" s="1"/>
  <c r="V35" i="11" s="1"/>
  <c r="J35" i="11" a="1"/>
  <c r="J35" i="11" s="1"/>
  <c r="M35" i="11" a="1"/>
  <c r="M35" i="11" s="1"/>
  <c r="D35" i="11" a="1"/>
  <c r="D35" i="11" s="1"/>
  <c r="E35" i="11" a="1"/>
  <c r="E35" i="11" s="1"/>
  <c r="R35" i="11" a="1"/>
  <c r="R35" i="11" s="1"/>
  <c r="N35" i="11" a="1"/>
  <c r="N35" i="11" s="1"/>
  <c r="L35" i="11" a="1"/>
  <c r="L35" i="11" s="1"/>
  <c r="P35" i="11" a="1"/>
  <c r="P35" i="11" s="1"/>
  <c r="Q35" i="11" a="1"/>
  <c r="Q35" i="11" s="1"/>
  <c r="O35" i="11" a="1"/>
  <c r="O35" i="11" s="1"/>
  <c r="S35" i="11" a="1"/>
  <c r="S35" i="11" s="1"/>
  <c r="K12" i="11" a="1"/>
  <c r="K12" i="11" s="1"/>
  <c r="AA13" i="11" a="1"/>
  <c r="AA13" i="11" s="1"/>
  <c r="AA14" i="11" s="1" a="1"/>
  <c r="AA14" i="11" s="1"/>
  <c r="W12" i="11" a="1"/>
  <c r="W12" i="11" s="1"/>
  <c r="X12" i="11" s="1"/>
  <c r="I12" i="11" a="1"/>
  <c r="I12" i="11" s="1"/>
  <c r="V12" i="11" s="1"/>
  <c r="M12" i="11" a="1"/>
  <c r="M12" i="11" s="1"/>
  <c r="J12" i="11" a="1"/>
  <c r="J12" i="11" s="1"/>
  <c r="D12" i="11" a="1"/>
  <c r="D12" i="11" s="1"/>
  <c r="E12" i="11" a="1"/>
  <c r="E12" i="11" s="1"/>
  <c r="R12" i="11" a="1"/>
  <c r="R12" i="11" s="1"/>
  <c r="AB12" i="11" a="1"/>
  <c r="AB12" i="11" s="1"/>
  <c r="L12" i="11" a="1"/>
  <c r="L12" i="11" s="1"/>
  <c r="O12" i="11" a="1"/>
  <c r="O12" i="11" s="1"/>
  <c r="P12" i="11" a="1"/>
  <c r="P12" i="11" s="1"/>
  <c r="N12" i="11" a="1"/>
  <c r="N12" i="11" s="1"/>
  <c r="S12" i="11" a="1"/>
  <c r="S12" i="11" s="1"/>
  <c r="Q12" i="11" a="1"/>
  <c r="Q12" i="11" s="1"/>
  <c r="W716" i="11" a="1"/>
  <c r="W716" i="11" s="1"/>
  <c r="X716" i="11" s="1"/>
  <c r="K716" i="11" a="1"/>
  <c r="K716" i="11" s="1"/>
  <c r="I716" i="11" a="1"/>
  <c r="I716" i="11" s="1"/>
  <c r="V716" i="11" s="1"/>
  <c r="J716" i="11" a="1"/>
  <c r="J716" i="11" s="1"/>
  <c r="M716" i="11" a="1"/>
  <c r="M716" i="11" s="1"/>
  <c r="D716" i="11" a="1"/>
  <c r="D716" i="11" s="1"/>
  <c r="E716" i="11" a="1"/>
  <c r="E716" i="11" s="1"/>
  <c r="R716" i="11" a="1"/>
  <c r="R716" i="11" s="1"/>
  <c r="N716" i="11" a="1"/>
  <c r="N716" i="11" s="1"/>
  <c r="P716" i="11" a="1"/>
  <c r="P716" i="11" s="1"/>
  <c r="Q716" i="11" a="1"/>
  <c r="Q716" i="11" s="1"/>
  <c r="S716" i="11" a="1"/>
  <c r="S716" i="11" s="1"/>
  <c r="AB716" i="11" a="1"/>
  <c r="AB716" i="11" s="1"/>
  <c r="O716" i="11" a="1"/>
  <c r="O716" i="11" s="1"/>
  <c r="L716" i="11" a="1"/>
  <c r="L716" i="11" s="1"/>
  <c r="W623" i="11" a="1"/>
  <c r="W623" i="11" s="1"/>
  <c r="X623" i="11" s="1"/>
  <c r="K623" i="11" a="1"/>
  <c r="K623" i="11" s="1"/>
  <c r="I623" i="11" a="1"/>
  <c r="I623" i="11" s="1"/>
  <c r="V623" i="11" s="1"/>
  <c r="J623" i="11" a="1"/>
  <c r="J623" i="11" s="1"/>
  <c r="M623" i="11" a="1"/>
  <c r="M623" i="11" s="1"/>
  <c r="D623" i="11" a="1"/>
  <c r="D623" i="11" s="1"/>
  <c r="E623" i="11" a="1"/>
  <c r="E623" i="11" s="1"/>
  <c r="R623" i="11" a="1"/>
  <c r="R623" i="11" s="1"/>
  <c r="S623" i="11" a="1"/>
  <c r="S623" i="11" s="1"/>
  <c r="AB623" i="11" a="1"/>
  <c r="AB623" i="11" s="1"/>
  <c r="L623" i="11" a="1"/>
  <c r="L623" i="11" s="1"/>
  <c r="N623" i="11" a="1"/>
  <c r="N623" i="11" s="1"/>
  <c r="P623" i="11" a="1"/>
  <c r="P623" i="11" s="1"/>
  <c r="Q623" i="11" a="1"/>
  <c r="Q623" i="11" s="1"/>
  <c r="O623" i="11" a="1"/>
  <c r="O623" i="11" s="1"/>
  <c r="W691" i="11" a="1"/>
  <c r="W691" i="11" s="1"/>
  <c r="X691" i="11" s="1"/>
  <c r="K691" i="11" a="1"/>
  <c r="K691" i="11" s="1"/>
  <c r="I691" i="11" a="1"/>
  <c r="I691" i="11" s="1"/>
  <c r="V691" i="11" s="1"/>
  <c r="J691" i="11" a="1"/>
  <c r="J691" i="11" s="1"/>
  <c r="M691" i="11" a="1"/>
  <c r="M691" i="11" s="1"/>
  <c r="D691" i="11" a="1"/>
  <c r="D691" i="11" s="1"/>
  <c r="E691" i="11" a="1"/>
  <c r="E691" i="11" s="1"/>
  <c r="R691" i="11" a="1"/>
  <c r="R691" i="11" s="1"/>
  <c r="L691" i="11" a="1"/>
  <c r="L691" i="11" s="1"/>
  <c r="S691" i="11" a="1"/>
  <c r="S691" i="11" s="1"/>
  <c r="O691" i="11" a="1"/>
  <c r="O691" i="11" s="1"/>
  <c r="Q691" i="11" a="1"/>
  <c r="Q691" i="11" s="1"/>
  <c r="N691" i="11" a="1"/>
  <c r="N691" i="11" s="1"/>
  <c r="P691" i="11" a="1"/>
  <c r="P691" i="11" s="1"/>
  <c r="AB691" i="11" a="1"/>
  <c r="AB691" i="11" s="1"/>
  <c r="AB41" i="11" a="1"/>
  <c r="AB41" i="11" s="1"/>
  <c r="W41" i="11" a="1"/>
  <c r="W41" i="11" s="1"/>
  <c r="X41" i="11" s="1"/>
  <c r="K41" i="11" a="1"/>
  <c r="K41" i="11" s="1"/>
  <c r="I41" i="11" a="1"/>
  <c r="I41" i="11" s="1"/>
  <c r="V41" i="11" s="1"/>
  <c r="M41" i="11" a="1"/>
  <c r="M41" i="11" s="1"/>
  <c r="J41" i="11" a="1"/>
  <c r="J41" i="11" s="1"/>
  <c r="D41" i="11" a="1"/>
  <c r="D41" i="11" s="1"/>
  <c r="E41" i="11" a="1"/>
  <c r="E41" i="11" s="1"/>
  <c r="R41" i="11" a="1"/>
  <c r="R41" i="11" s="1"/>
  <c r="S41" i="11" a="1"/>
  <c r="S41" i="11" s="1"/>
  <c r="L41" i="11" a="1"/>
  <c r="L41" i="11" s="1"/>
  <c r="O41" i="11" a="1"/>
  <c r="O41" i="11" s="1"/>
  <c r="P41" i="11" a="1"/>
  <c r="P41" i="11" s="1"/>
  <c r="N41" i="11" a="1"/>
  <c r="N41" i="11" s="1"/>
  <c r="Q41" i="11" a="1"/>
  <c r="Q41" i="11" s="1"/>
  <c r="AB113" i="11" a="1"/>
  <c r="AB113" i="11" s="1"/>
  <c r="W113" i="11" a="1"/>
  <c r="W113" i="11" s="1"/>
  <c r="X113" i="11" s="1"/>
  <c r="K113" i="11" a="1"/>
  <c r="K113" i="11" s="1"/>
  <c r="I113" i="11" a="1"/>
  <c r="I113" i="11" s="1"/>
  <c r="V113" i="11" s="1"/>
  <c r="M113" i="11" a="1"/>
  <c r="M113" i="11" s="1"/>
  <c r="J113" i="11" a="1"/>
  <c r="J113" i="11" s="1"/>
  <c r="D113" i="11" a="1"/>
  <c r="D113" i="11" s="1"/>
  <c r="E113" i="11" a="1"/>
  <c r="E113" i="11" s="1"/>
  <c r="R113" i="11" a="1"/>
  <c r="R113" i="11" s="1"/>
  <c r="O113" i="11" a="1"/>
  <c r="O113" i="11" s="1"/>
  <c r="L113" i="11" a="1"/>
  <c r="L113" i="11" s="1"/>
  <c r="N113" i="11" a="1"/>
  <c r="N113" i="11" s="1"/>
  <c r="Q113" i="11" a="1"/>
  <c r="Q113" i="11" s="1"/>
  <c r="S113" i="11" a="1"/>
  <c r="S113" i="11" s="1"/>
  <c r="P113" i="11" a="1"/>
  <c r="P113" i="11" s="1"/>
  <c r="W359" i="11" a="1"/>
  <c r="W359" i="11" s="1"/>
  <c r="X359" i="11" s="1"/>
  <c r="AB359" i="11" a="1"/>
  <c r="AB359" i="11" s="1"/>
  <c r="K359" i="11" a="1"/>
  <c r="K359" i="11" s="1"/>
  <c r="I359" i="11" a="1"/>
  <c r="I359" i="11" s="1"/>
  <c r="V359" i="11" s="1"/>
  <c r="J359" i="11" a="1"/>
  <c r="J359" i="11" s="1"/>
  <c r="M359" i="11" a="1"/>
  <c r="M359" i="11" s="1"/>
  <c r="D359" i="11" a="1"/>
  <c r="D359" i="11" s="1"/>
  <c r="E359" i="11" a="1"/>
  <c r="E359" i="11" s="1"/>
  <c r="R359" i="11" a="1"/>
  <c r="R359" i="11" s="1"/>
  <c r="P359" i="11" a="1"/>
  <c r="P359" i="11" s="1"/>
  <c r="Q359" i="11" a="1"/>
  <c r="Q359" i="11" s="1"/>
  <c r="O359" i="11" a="1"/>
  <c r="O359" i="11" s="1"/>
  <c r="S359" i="11" a="1"/>
  <c r="S359" i="11" s="1"/>
  <c r="L359" i="11" a="1"/>
  <c r="L359" i="11" s="1"/>
  <c r="N359" i="11" a="1"/>
  <c r="N359" i="11" s="1"/>
  <c r="W737" i="11" a="1"/>
  <c r="W737" i="11" s="1"/>
  <c r="X737" i="11" s="1"/>
  <c r="K737" i="11" a="1"/>
  <c r="K737" i="11" s="1"/>
  <c r="I737" i="11" a="1"/>
  <c r="I737" i="11" s="1"/>
  <c r="V737" i="11" s="1"/>
  <c r="J737" i="11" a="1"/>
  <c r="J737" i="11" s="1"/>
  <c r="M737" i="11" a="1"/>
  <c r="M737" i="11" s="1"/>
  <c r="D737" i="11" a="1"/>
  <c r="D737" i="11" s="1"/>
  <c r="E737" i="11" a="1"/>
  <c r="E737" i="11" s="1"/>
  <c r="R737" i="11" a="1"/>
  <c r="R737" i="11" s="1"/>
  <c r="Q737" i="11" a="1"/>
  <c r="Q737" i="11" s="1"/>
  <c r="N737" i="11" a="1"/>
  <c r="N737" i="11" s="1"/>
  <c r="L737" i="11" a="1"/>
  <c r="L737" i="11" s="1"/>
  <c r="S737" i="11" a="1"/>
  <c r="S737" i="11" s="1"/>
  <c r="P737" i="11" a="1"/>
  <c r="P737" i="11" s="1"/>
  <c r="O737" i="11" a="1"/>
  <c r="O737" i="11" s="1"/>
  <c r="AB737" i="11" a="1"/>
  <c r="AB737" i="11" s="1"/>
  <c r="W592" i="11" a="1"/>
  <c r="W592" i="11" s="1"/>
  <c r="X592" i="11" s="1"/>
  <c r="K592" i="11" a="1"/>
  <c r="K592" i="11" s="1"/>
  <c r="I592" i="11" a="1"/>
  <c r="I592" i="11" s="1"/>
  <c r="V592" i="11" s="1"/>
  <c r="J592" i="11" a="1"/>
  <c r="J592" i="11" s="1"/>
  <c r="M592" i="11" a="1"/>
  <c r="M592" i="11" s="1"/>
  <c r="D592" i="11" a="1"/>
  <c r="D592" i="11" s="1"/>
  <c r="E592" i="11" a="1"/>
  <c r="E592" i="11" s="1"/>
  <c r="R592" i="11" a="1"/>
  <c r="R592" i="11" s="1"/>
  <c r="O592" i="11" a="1"/>
  <c r="O592" i="11" s="1"/>
  <c r="P592" i="11" a="1"/>
  <c r="P592" i="11" s="1"/>
  <c r="Q592" i="11" a="1"/>
  <c r="Q592" i="11" s="1"/>
  <c r="L592" i="11" a="1"/>
  <c r="L592" i="11" s="1"/>
  <c r="AB592" i="11" a="1"/>
  <c r="AB592" i="11" s="1"/>
  <c r="N592" i="11" a="1"/>
  <c r="N592" i="11" s="1"/>
  <c r="S592" i="11" a="1"/>
  <c r="S592" i="11" s="1"/>
  <c r="W859" i="11" a="1"/>
  <c r="W859" i="11" s="1"/>
  <c r="X859" i="11" s="1"/>
  <c r="K859" i="11" a="1"/>
  <c r="K859" i="11" s="1"/>
  <c r="I859" i="11" a="1"/>
  <c r="I859" i="11" s="1"/>
  <c r="V859" i="11" s="1"/>
  <c r="J859" i="11" a="1"/>
  <c r="J859" i="11" s="1"/>
  <c r="M859" i="11" a="1"/>
  <c r="M859" i="11" s="1"/>
  <c r="D859" i="11" a="1"/>
  <c r="D859" i="11" s="1"/>
  <c r="E859" i="11" a="1"/>
  <c r="E859" i="11" s="1"/>
  <c r="R859" i="11" a="1"/>
  <c r="R859" i="11" s="1"/>
  <c r="N859" i="11" a="1"/>
  <c r="N859" i="11" s="1"/>
  <c r="P859" i="11" a="1"/>
  <c r="P859" i="11" s="1"/>
  <c r="O859" i="11" a="1"/>
  <c r="O859" i="11" s="1"/>
  <c r="S859" i="11" a="1"/>
  <c r="S859" i="11" s="1"/>
  <c r="L859" i="11" a="1"/>
  <c r="L859" i="11" s="1"/>
  <c r="AB859" i="11" a="1"/>
  <c r="AB859" i="11" s="1"/>
  <c r="Q859" i="11" a="1"/>
  <c r="Q859" i="11" s="1"/>
  <c r="W560" i="11" a="1"/>
  <c r="W560" i="11" s="1"/>
  <c r="X560" i="11" s="1"/>
  <c r="K560" i="11" a="1"/>
  <c r="K560" i="11" s="1"/>
  <c r="I560" i="11" a="1"/>
  <c r="I560" i="11" s="1"/>
  <c r="V560" i="11" s="1"/>
  <c r="J560" i="11" a="1"/>
  <c r="J560" i="11" s="1"/>
  <c r="M560" i="11" a="1"/>
  <c r="M560" i="11" s="1"/>
  <c r="D560" i="11" a="1"/>
  <c r="D560" i="11" s="1"/>
  <c r="E560" i="11" a="1"/>
  <c r="E560" i="11" s="1"/>
  <c r="R560" i="11" a="1"/>
  <c r="R560" i="11" s="1"/>
  <c r="S560" i="11" a="1"/>
  <c r="S560" i="11" s="1"/>
  <c r="O560" i="11" a="1"/>
  <c r="O560" i="11" s="1"/>
  <c r="AB560" i="11" a="1"/>
  <c r="AB560" i="11" s="1"/>
  <c r="L560" i="11" a="1"/>
  <c r="L560" i="11" s="1"/>
  <c r="Q560" i="11" a="1"/>
  <c r="Q560" i="11" s="1"/>
  <c r="P560" i="11" a="1"/>
  <c r="P560" i="11" s="1"/>
  <c r="N560" i="11" a="1"/>
  <c r="N560" i="11" s="1"/>
  <c r="AA97" i="11" a="1"/>
  <c r="AA97" i="11" s="1"/>
  <c r="AA98" i="11" s="1" a="1"/>
  <c r="AA98" i="11" s="1"/>
  <c r="W96" i="11" a="1"/>
  <c r="W96" i="11" s="1"/>
  <c r="X96" i="11" s="1"/>
  <c r="K96" i="11" a="1"/>
  <c r="K96" i="11" s="1"/>
  <c r="I96" i="11" a="1"/>
  <c r="I96" i="11" s="1"/>
  <c r="V96" i="11" s="1"/>
  <c r="J96" i="11" a="1"/>
  <c r="J96" i="11" s="1"/>
  <c r="M96" i="11" a="1"/>
  <c r="M96" i="11" s="1"/>
  <c r="D96" i="11" a="1"/>
  <c r="D96" i="11" s="1"/>
  <c r="E96" i="11" a="1"/>
  <c r="E96" i="11" s="1"/>
  <c r="R96" i="11" a="1"/>
  <c r="R96" i="11" s="1"/>
  <c r="AB96" i="11" a="1"/>
  <c r="AB96" i="11" s="1"/>
  <c r="S96" i="11" a="1"/>
  <c r="S96" i="11" s="1"/>
  <c r="O96" i="11" a="1"/>
  <c r="O96" i="11" s="1"/>
  <c r="L96" i="11" a="1"/>
  <c r="L96" i="11" s="1"/>
  <c r="N96" i="11" a="1"/>
  <c r="N96" i="11" s="1"/>
  <c r="Q96" i="11" a="1"/>
  <c r="Q96" i="11" s="1"/>
  <c r="P96" i="11" a="1"/>
  <c r="P96" i="11" s="1"/>
  <c r="W98" i="11" a="1"/>
  <c r="W98" i="11" s="1"/>
  <c r="X98" i="11" s="1"/>
  <c r="AA99" i="11" a="1"/>
  <c r="AA99" i="11" s="1"/>
  <c r="AA100" i="11" s="1" a="1"/>
  <c r="AA100" i="11" s="1"/>
  <c r="K98" i="11" a="1"/>
  <c r="K98" i="11" s="1"/>
  <c r="I98" i="11" a="1"/>
  <c r="I98" i="11" s="1"/>
  <c r="V98" i="11" s="1"/>
  <c r="J98" i="11" a="1"/>
  <c r="J98" i="11" s="1"/>
  <c r="M98" i="11" a="1"/>
  <c r="M98" i="11" s="1"/>
  <c r="D98" i="11" a="1"/>
  <c r="D98" i="11" s="1"/>
  <c r="E98" i="11" a="1"/>
  <c r="E98" i="11" s="1"/>
  <c r="R98" i="11" a="1"/>
  <c r="R98" i="11" s="1"/>
  <c r="S98" i="11" a="1"/>
  <c r="S98" i="11" s="1"/>
  <c r="P98" i="11" a="1"/>
  <c r="P98" i="11" s="1"/>
  <c r="Q98" i="11" a="1"/>
  <c r="Q98" i="11" s="1"/>
  <c r="L98" i="11" a="1"/>
  <c r="L98" i="11" s="1"/>
  <c r="N98" i="11" a="1"/>
  <c r="N98" i="11" s="1"/>
  <c r="O98" i="11" a="1"/>
  <c r="O98" i="11" s="1"/>
  <c r="AB98" i="11" a="1"/>
  <c r="AB98" i="11" s="1"/>
  <c r="W168" i="11" a="1"/>
  <c r="W168" i="11" s="1"/>
  <c r="X168" i="11" s="1"/>
  <c r="AA169" i="11" a="1"/>
  <c r="AA169" i="11" s="1"/>
  <c r="K168" i="11" a="1"/>
  <c r="K168" i="11" s="1"/>
  <c r="I168" i="11" a="1"/>
  <c r="I168" i="11" s="1"/>
  <c r="V168" i="11" s="1"/>
  <c r="J168" i="11" a="1"/>
  <c r="J168" i="11" s="1"/>
  <c r="M168" i="11" a="1"/>
  <c r="M168" i="11" s="1"/>
  <c r="D168" i="11" a="1"/>
  <c r="D168" i="11" s="1"/>
  <c r="E168" i="11" a="1"/>
  <c r="E168" i="11" s="1"/>
  <c r="R168" i="11" a="1"/>
  <c r="R168" i="11" s="1"/>
  <c r="Q168" i="11" a="1"/>
  <c r="Q168" i="11" s="1"/>
  <c r="S168" i="11" a="1"/>
  <c r="S168" i="11" s="1"/>
  <c r="N168" i="11" a="1"/>
  <c r="N168" i="11" s="1"/>
  <c r="L168" i="11" a="1"/>
  <c r="L168" i="11" s="1"/>
  <c r="O168" i="11" a="1"/>
  <c r="O168" i="11" s="1"/>
  <c r="P168" i="11" a="1"/>
  <c r="P168" i="11" s="1"/>
  <c r="AB168" i="11" a="1"/>
  <c r="AB168" i="11" s="1"/>
  <c r="W693" i="11" a="1"/>
  <c r="W693" i="11" s="1"/>
  <c r="X693" i="11" s="1"/>
  <c r="K693" i="11" a="1"/>
  <c r="K693" i="11" s="1"/>
  <c r="I693" i="11" a="1"/>
  <c r="I693" i="11" s="1"/>
  <c r="V693" i="11" s="1"/>
  <c r="M693" i="11" a="1"/>
  <c r="M693" i="11" s="1"/>
  <c r="D693" i="11" a="1"/>
  <c r="D693" i="11" s="1"/>
  <c r="J693" i="11" a="1"/>
  <c r="J693" i="11" s="1"/>
  <c r="E693" i="11" a="1"/>
  <c r="E693" i="11" s="1"/>
  <c r="R693" i="11" a="1"/>
  <c r="R693" i="11" s="1"/>
  <c r="L693" i="11" a="1"/>
  <c r="L693" i="11" s="1"/>
  <c r="N693" i="11" a="1"/>
  <c r="N693" i="11" s="1"/>
  <c r="Q693" i="11" a="1"/>
  <c r="Q693" i="11" s="1"/>
  <c r="P693" i="11" a="1"/>
  <c r="P693" i="11" s="1"/>
  <c r="S693" i="11" a="1"/>
  <c r="S693" i="11" s="1"/>
  <c r="AB693" i="11" a="1"/>
  <c r="AB693" i="11" s="1"/>
  <c r="O693" i="11" a="1"/>
  <c r="O693" i="11" s="1"/>
  <c r="W703" i="11" a="1"/>
  <c r="W703" i="11" s="1"/>
  <c r="X703" i="11" s="1"/>
  <c r="K703" i="11" a="1"/>
  <c r="K703" i="11" s="1"/>
  <c r="I703" i="11" a="1"/>
  <c r="I703" i="11" s="1"/>
  <c r="V703" i="11" s="1"/>
  <c r="J703" i="11" a="1"/>
  <c r="J703" i="11" s="1"/>
  <c r="M703" i="11" a="1"/>
  <c r="M703" i="11" s="1"/>
  <c r="D703" i="11" a="1"/>
  <c r="D703" i="11" s="1"/>
  <c r="E703" i="11" a="1"/>
  <c r="E703" i="11" s="1"/>
  <c r="R703" i="11" a="1"/>
  <c r="R703" i="11" s="1"/>
  <c r="S703" i="11" a="1"/>
  <c r="S703" i="11" s="1"/>
  <c r="Q703" i="11" a="1"/>
  <c r="Q703" i="11" s="1"/>
  <c r="L703" i="11" a="1"/>
  <c r="L703" i="11" s="1"/>
  <c r="P703" i="11" a="1"/>
  <c r="P703" i="11" s="1"/>
  <c r="AB703" i="11" a="1"/>
  <c r="AB703" i="11" s="1"/>
  <c r="O703" i="11" a="1"/>
  <c r="O703" i="11" s="1"/>
  <c r="N703" i="11" a="1"/>
  <c r="N703" i="11" s="1"/>
  <c r="AB381" i="11" a="1"/>
  <c r="AB381" i="11" s="1"/>
  <c r="W381" i="11" a="1"/>
  <c r="W381" i="11" s="1"/>
  <c r="X381" i="11" s="1"/>
  <c r="K381" i="11" a="1"/>
  <c r="K381" i="11" s="1"/>
  <c r="I381" i="11" a="1"/>
  <c r="I381" i="11" s="1"/>
  <c r="V381" i="11" s="1"/>
  <c r="D381" i="11" a="1"/>
  <c r="D381" i="11" s="1"/>
  <c r="J381" i="11" a="1"/>
  <c r="J381" i="11" s="1"/>
  <c r="M381" i="11" a="1"/>
  <c r="M381" i="11" s="1"/>
  <c r="E381" i="11" a="1"/>
  <c r="E381" i="11" s="1"/>
  <c r="R381" i="11" a="1"/>
  <c r="R381" i="11" s="1"/>
  <c r="O381" i="11" a="1"/>
  <c r="O381" i="11" s="1"/>
  <c r="P381" i="11" a="1"/>
  <c r="P381" i="11" s="1"/>
  <c r="Q381" i="11" a="1"/>
  <c r="Q381" i="11" s="1"/>
  <c r="N381" i="11" a="1"/>
  <c r="N381" i="11" s="1"/>
  <c r="L381" i="11" a="1"/>
  <c r="L381" i="11" s="1"/>
  <c r="S381" i="11" a="1"/>
  <c r="S381" i="11" s="1"/>
  <c r="W674" i="11" a="1"/>
  <c r="W674" i="11" s="1"/>
  <c r="X674" i="11" s="1"/>
  <c r="K674" i="11" a="1"/>
  <c r="K674" i="11" s="1"/>
  <c r="I674" i="11" a="1"/>
  <c r="I674" i="11" s="1"/>
  <c r="V674" i="11" s="1"/>
  <c r="J674" i="11" a="1"/>
  <c r="J674" i="11" s="1"/>
  <c r="M674" i="11" a="1"/>
  <c r="M674" i="11" s="1"/>
  <c r="D674" i="11" a="1"/>
  <c r="D674" i="11" s="1"/>
  <c r="E674" i="11" a="1"/>
  <c r="E674" i="11" s="1"/>
  <c r="R674" i="11" a="1"/>
  <c r="R674" i="11" s="1"/>
  <c r="AB674" i="11" a="1"/>
  <c r="AB674" i="11" s="1"/>
  <c r="N674" i="11" a="1"/>
  <c r="N674" i="11" s="1"/>
  <c r="P674" i="11" a="1"/>
  <c r="P674" i="11" s="1"/>
  <c r="L674" i="11" a="1"/>
  <c r="L674" i="11" s="1"/>
  <c r="O674" i="11" a="1"/>
  <c r="O674" i="11" s="1"/>
  <c r="S674" i="11" a="1"/>
  <c r="S674" i="11" s="1"/>
  <c r="Q674" i="11" a="1"/>
  <c r="Q674" i="11" s="1"/>
  <c r="AA213" i="11" a="1"/>
  <c r="AA213" i="11" s="1"/>
  <c r="W212" i="11" a="1"/>
  <c r="W212" i="11" s="1"/>
  <c r="X212" i="11" s="1"/>
  <c r="K212" i="11" a="1"/>
  <c r="K212" i="11" s="1"/>
  <c r="I212" i="11" a="1"/>
  <c r="I212" i="11" s="1"/>
  <c r="V212" i="11" s="1"/>
  <c r="J212" i="11" a="1"/>
  <c r="J212" i="11" s="1"/>
  <c r="D212" i="11" a="1"/>
  <c r="D212" i="11" s="1"/>
  <c r="M212" i="11" a="1"/>
  <c r="M212" i="11" s="1"/>
  <c r="E212" i="11" a="1"/>
  <c r="E212" i="11" s="1"/>
  <c r="R212" i="11" a="1"/>
  <c r="R212" i="11" s="1"/>
  <c r="L212" i="11" a="1"/>
  <c r="L212" i="11" s="1"/>
  <c r="P212" i="11" a="1"/>
  <c r="P212" i="11" s="1"/>
  <c r="AB212" i="11" a="1"/>
  <c r="AB212" i="11" s="1"/>
  <c r="N212" i="11" a="1"/>
  <c r="N212" i="11" s="1"/>
  <c r="Q212" i="11" a="1"/>
  <c r="Q212" i="11" s="1"/>
  <c r="O212" i="11" a="1"/>
  <c r="O212" i="11" s="1"/>
  <c r="S212" i="11" a="1"/>
  <c r="S212" i="11" s="1"/>
  <c r="AB412" i="11" a="1"/>
  <c r="AB412" i="11" s="1"/>
  <c r="W412" i="11" a="1"/>
  <c r="W412" i="11" s="1"/>
  <c r="X412" i="11" s="1"/>
  <c r="K412" i="11" a="1"/>
  <c r="K412" i="11" s="1"/>
  <c r="I412" i="11" a="1"/>
  <c r="I412" i="11" s="1"/>
  <c r="V412" i="11" s="1"/>
  <c r="J412" i="11" a="1"/>
  <c r="J412" i="11" s="1"/>
  <c r="M412" i="11" a="1"/>
  <c r="M412" i="11" s="1"/>
  <c r="D412" i="11" a="1"/>
  <c r="D412" i="11" s="1"/>
  <c r="E412" i="11" a="1"/>
  <c r="E412" i="11" s="1"/>
  <c r="R412" i="11" a="1"/>
  <c r="R412" i="11" s="1"/>
  <c r="P412" i="11" a="1"/>
  <c r="P412" i="11" s="1"/>
  <c r="S412" i="11" a="1"/>
  <c r="S412" i="11" s="1"/>
  <c r="N412" i="11" a="1"/>
  <c r="N412" i="11" s="1"/>
  <c r="O412" i="11" a="1"/>
  <c r="O412" i="11" s="1"/>
  <c r="L412" i="11" a="1"/>
  <c r="L412" i="11" s="1"/>
  <c r="Q412" i="11" a="1"/>
  <c r="Q412" i="11" s="1"/>
  <c r="W401" i="11" a="1"/>
  <c r="W401" i="11" s="1"/>
  <c r="X401" i="11" s="1"/>
  <c r="K401" i="11" a="1"/>
  <c r="K401" i="11" s="1"/>
  <c r="I401" i="11" a="1"/>
  <c r="I401" i="11" s="1"/>
  <c r="V401" i="11" s="1"/>
  <c r="J401" i="11" a="1"/>
  <c r="J401" i="11" s="1"/>
  <c r="D401" i="11" a="1"/>
  <c r="D401" i="11" s="1"/>
  <c r="M401" i="11" a="1"/>
  <c r="M401" i="11" s="1"/>
  <c r="E401" i="11" a="1"/>
  <c r="E401" i="11" s="1"/>
  <c r="R401" i="11" a="1"/>
  <c r="R401" i="11" s="1"/>
  <c r="S401" i="11" a="1"/>
  <c r="S401" i="11" s="1"/>
  <c r="O401" i="11" a="1"/>
  <c r="O401" i="11" s="1"/>
  <c r="Q401" i="11" a="1"/>
  <c r="Q401" i="11" s="1"/>
  <c r="L401" i="11" a="1"/>
  <c r="L401" i="11" s="1"/>
  <c r="P401" i="11" a="1"/>
  <c r="P401" i="11" s="1"/>
  <c r="N401" i="11" a="1"/>
  <c r="N401" i="11" s="1"/>
  <c r="AB401" i="11" a="1"/>
  <c r="AB401" i="11" s="1"/>
  <c r="AB207" i="11" a="1"/>
  <c r="AB207" i="11" s="1"/>
  <c r="W207" i="11" a="1"/>
  <c r="W207" i="11" s="1"/>
  <c r="X207" i="11" s="1"/>
  <c r="K207" i="11" a="1"/>
  <c r="K207" i="11" s="1"/>
  <c r="I207" i="11" a="1"/>
  <c r="I207" i="11" s="1"/>
  <c r="V207" i="11" s="1"/>
  <c r="J207" i="11" a="1"/>
  <c r="J207" i="11" s="1"/>
  <c r="M207" i="11" a="1"/>
  <c r="M207" i="11" s="1"/>
  <c r="D207" i="11" a="1"/>
  <c r="D207" i="11" s="1"/>
  <c r="E207" i="11" a="1"/>
  <c r="E207" i="11" s="1"/>
  <c r="R207" i="11" a="1"/>
  <c r="R207" i="11" s="1"/>
  <c r="O207" i="11" a="1"/>
  <c r="O207" i="11" s="1"/>
  <c r="Q207" i="11" a="1"/>
  <c r="Q207" i="11" s="1"/>
  <c r="S207" i="11" a="1"/>
  <c r="S207" i="11" s="1"/>
  <c r="P207" i="11" a="1"/>
  <c r="P207" i="11" s="1"/>
  <c r="N207" i="11" a="1"/>
  <c r="N207" i="11" s="1"/>
  <c r="L207" i="11" a="1"/>
  <c r="L207" i="11" s="1"/>
  <c r="AB237" i="11" a="1"/>
  <c r="AB237" i="11" s="1"/>
  <c r="W237" i="11" a="1"/>
  <c r="W237" i="11" s="1"/>
  <c r="X237" i="11" s="1"/>
  <c r="K237" i="11" a="1"/>
  <c r="K237" i="11" s="1"/>
  <c r="I237" i="11" a="1"/>
  <c r="I237" i="11" s="1"/>
  <c r="V237" i="11" s="1"/>
  <c r="M237" i="11" a="1"/>
  <c r="M237" i="11" s="1"/>
  <c r="D237" i="11" a="1"/>
  <c r="D237" i="11" s="1"/>
  <c r="J237" i="11" a="1"/>
  <c r="J237" i="11" s="1"/>
  <c r="E237" i="11" a="1"/>
  <c r="E237" i="11" s="1"/>
  <c r="R237" i="11" a="1"/>
  <c r="R237" i="11" s="1"/>
  <c r="Q237" i="11" a="1"/>
  <c r="Q237" i="11" s="1"/>
  <c r="N237" i="11" a="1"/>
  <c r="N237" i="11" s="1"/>
  <c r="S237" i="11" a="1"/>
  <c r="S237" i="11" s="1"/>
  <c r="P237" i="11" a="1"/>
  <c r="P237" i="11" s="1"/>
  <c r="L237" i="11" a="1"/>
  <c r="L237" i="11" s="1"/>
  <c r="O237" i="11" a="1"/>
  <c r="O237" i="11" s="1"/>
  <c r="W136" i="11" a="1"/>
  <c r="W136" i="11" s="1"/>
  <c r="X136" i="11" s="1"/>
  <c r="AB136" i="11" a="1"/>
  <c r="AB136" i="11" s="1"/>
  <c r="K136" i="11" a="1"/>
  <c r="K136" i="11" s="1"/>
  <c r="I136" i="11" a="1"/>
  <c r="I136" i="11" s="1"/>
  <c r="V136" i="11" s="1"/>
  <c r="J136" i="11" a="1"/>
  <c r="J136" i="11" s="1"/>
  <c r="D136" i="11" a="1"/>
  <c r="D136" i="11" s="1"/>
  <c r="M136" i="11" a="1"/>
  <c r="M136" i="11" s="1"/>
  <c r="E136" i="11" a="1"/>
  <c r="E136" i="11" s="1"/>
  <c r="R136" i="11" a="1"/>
  <c r="R136" i="11" s="1"/>
  <c r="S136" i="11" a="1"/>
  <c r="S136" i="11" s="1"/>
  <c r="L136" i="11" a="1"/>
  <c r="L136" i="11" s="1"/>
  <c r="P136" i="11" a="1"/>
  <c r="P136" i="11" s="1"/>
  <c r="Q136" i="11" a="1"/>
  <c r="Q136" i="11" s="1"/>
  <c r="N136" i="11" a="1"/>
  <c r="N136" i="11" s="1"/>
  <c r="O136" i="11" a="1"/>
  <c r="O136" i="11" s="1"/>
  <c r="AB426" i="11" a="1"/>
  <c r="AB426" i="11" s="1"/>
  <c r="W426" i="11" a="1"/>
  <c r="W426" i="11" s="1"/>
  <c r="X426" i="11" s="1"/>
  <c r="K426" i="11" a="1"/>
  <c r="K426" i="11" s="1"/>
  <c r="I426" i="11" a="1"/>
  <c r="I426" i="11" s="1"/>
  <c r="V426" i="11" s="1"/>
  <c r="J426" i="11" a="1"/>
  <c r="J426" i="11" s="1"/>
  <c r="M426" i="11" a="1"/>
  <c r="M426" i="11" s="1"/>
  <c r="D426" i="11" a="1"/>
  <c r="D426" i="11" s="1"/>
  <c r="D60" i="20" s="1"/>
  <c r="E426" i="11" a="1"/>
  <c r="E426" i="11" s="1"/>
  <c r="R426" i="11" a="1"/>
  <c r="R426" i="11" s="1"/>
  <c r="N426" i="11" a="1"/>
  <c r="N426" i="11" s="1"/>
  <c r="S426" i="11" a="1"/>
  <c r="S426" i="11" s="1"/>
  <c r="L426" i="11" a="1"/>
  <c r="L426" i="11" s="1"/>
  <c r="Q426" i="11" a="1"/>
  <c r="Q426" i="11" s="1"/>
  <c r="P426" i="11" a="1"/>
  <c r="P426" i="11" s="1"/>
  <c r="O426" i="11" a="1"/>
  <c r="O426" i="11" s="1"/>
  <c r="W967" i="11" a="1"/>
  <c r="W967" i="11" s="1"/>
  <c r="X967" i="11" s="1"/>
  <c r="K967" i="11" a="1"/>
  <c r="K967" i="11" s="1"/>
  <c r="I967" i="11" a="1"/>
  <c r="I967" i="11" s="1"/>
  <c r="V967" i="11" s="1"/>
  <c r="J967" i="11" a="1"/>
  <c r="J967" i="11" s="1"/>
  <c r="M967" i="11" a="1"/>
  <c r="M967" i="11" s="1"/>
  <c r="D967" i="11" a="1"/>
  <c r="D967" i="11" s="1"/>
  <c r="E967" i="11" a="1"/>
  <c r="E967" i="11" s="1"/>
  <c r="R967" i="11" a="1"/>
  <c r="R967" i="11" s="1"/>
  <c r="Q967" i="11" a="1"/>
  <c r="Q967" i="11" s="1"/>
  <c r="S967" i="11" a="1"/>
  <c r="S967" i="11" s="1"/>
  <c r="O967" i="11" a="1"/>
  <c r="O967" i="11" s="1"/>
  <c r="L967" i="11" a="1"/>
  <c r="L967" i="11" s="1"/>
  <c r="AB967" i="11" a="1"/>
  <c r="AB967" i="11" s="1"/>
  <c r="P967" i="11" a="1"/>
  <c r="P967" i="11" s="1"/>
  <c r="N967" i="11" a="1"/>
  <c r="N967" i="11" s="1"/>
  <c r="W603" i="11" a="1"/>
  <c r="W603" i="11" s="1"/>
  <c r="X603" i="11" s="1"/>
  <c r="K603" i="11" a="1"/>
  <c r="K603" i="11" s="1"/>
  <c r="I603" i="11" a="1"/>
  <c r="I603" i="11" s="1"/>
  <c r="V603" i="11" s="1"/>
  <c r="J603" i="11" a="1"/>
  <c r="J603" i="11" s="1"/>
  <c r="M603" i="11" a="1"/>
  <c r="M603" i="11" s="1"/>
  <c r="D603" i="11" a="1"/>
  <c r="D603" i="11" s="1"/>
  <c r="E603" i="11" a="1"/>
  <c r="E603" i="11" s="1"/>
  <c r="R603" i="11" a="1"/>
  <c r="R603" i="11" s="1"/>
  <c r="L603" i="11" a="1"/>
  <c r="L603" i="11" s="1"/>
  <c r="P603" i="11" a="1"/>
  <c r="P603" i="11" s="1"/>
  <c r="AB603" i="11" a="1"/>
  <c r="AB603" i="11" s="1"/>
  <c r="Q603" i="11" a="1"/>
  <c r="Q603" i="11" s="1"/>
  <c r="N603" i="11" a="1"/>
  <c r="N603" i="11" s="1"/>
  <c r="S603" i="11" a="1"/>
  <c r="S603" i="11" s="1"/>
  <c r="O603" i="11" a="1"/>
  <c r="O603" i="11" s="1"/>
  <c r="W969" i="11" a="1"/>
  <c r="W969" i="11" s="1"/>
  <c r="X969" i="11" s="1"/>
  <c r="K969" i="11" a="1"/>
  <c r="K969" i="11" s="1"/>
  <c r="I969" i="11" a="1"/>
  <c r="I969" i="11" s="1"/>
  <c r="V969" i="11" s="1"/>
  <c r="J969" i="11" a="1"/>
  <c r="J969" i="11" s="1"/>
  <c r="M969" i="11" a="1"/>
  <c r="M969" i="11" s="1"/>
  <c r="D969" i="11" a="1"/>
  <c r="D969" i="11" s="1"/>
  <c r="E969" i="11" a="1"/>
  <c r="E969" i="11" s="1"/>
  <c r="R969" i="11" a="1"/>
  <c r="R969" i="11" s="1"/>
  <c r="N969" i="11" a="1"/>
  <c r="N969" i="11" s="1"/>
  <c r="P969" i="11" a="1"/>
  <c r="P969" i="11" s="1"/>
  <c r="AB969" i="11" a="1"/>
  <c r="AB969" i="11" s="1"/>
  <c r="S969" i="11" a="1"/>
  <c r="S969" i="11" s="1"/>
  <c r="O969" i="11" a="1"/>
  <c r="O969" i="11" s="1"/>
  <c r="Q969" i="11" a="1"/>
  <c r="Q969" i="11" s="1"/>
  <c r="L969" i="11" a="1"/>
  <c r="L969" i="11" s="1"/>
  <c r="W664" i="11" a="1"/>
  <c r="W664" i="11" s="1"/>
  <c r="X664" i="11" s="1"/>
  <c r="K664" i="11" a="1"/>
  <c r="K664" i="11" s="1"/>
  <c r="I664" i="11" a="1"/>
  <c r="I664" i="11" s="1"/>
  <c r="V664" i="11" s="1"/>
  <c r="J664" i="11" a="1"/>
  <c r="J664" i="11" s="1"/>
  <c r="M664" i="11" a="1"/>
  <c r="M664" i="11" s="1"/>
  <c r="D664" i="11" a="1"/>
  <c r="D664" i="11" s="1"/>
  <c r="E664" i="11" a="1"/>
  <c r="E664" i="11" s="1"/>
  <c r="R664" i="11" a="1"/>
  <c r="R664" i="11" s="1"/>
  <c r="N664" i="11" a="1"/>
  <c r="N664" i="11" s="1"/>
  <c r="AB664" i="11" a="1"/>
  <c r="AB664" i="11" s="1"/>
  <c r="Q664" i="11" a="1"/>
  <c r="Q664" i="11" s="1"/>
  <c r="S664" i="11" a="1"/>
  <c r="S664" i="11" s="1"/>
  <c r="L664" i="11" a="1"/>
  <c r="L664" i="11" s="1"/>
  <c r="O664" i="11" a="1"/>
  <c r="O664" i="11" s="1"/>
  <c r="P664" i="11" a="1"/>
  <c r="P664" i="11" s="1"/>
  <c r="AB79" i="11" a="1"/>
  <c r="AB79" i="11" s="1"/>
  <c r="W79" i="11" a="1"/>
  <c r="W79" i="11" s="1"/>
  <c r="X79" i="11" s="1"/>
  <c r="K79" i="11" a="1"/>
  <c r="K79" i="11" s="1"/>
  <c r="I79" i="11" a="1"/>
  <c r="I79" i="11" s="1"/>
  <c r="V79" i="11" s="1"/>
  <c r="J79" i="11" a="1"/>
  <c r="J79" i="11" s="1"/>
  <c r="M79" i="11" a="1"/>
  <c r="M79" i="11" s="1"/>
  <c r="D79" i="11" a="1"/>
  <c r="D79" i="11" s="1"/>
  <c r="E79" i="11" a="1"/>
  <c r="E79" i="11" s="1"/>
  <c r="R79" i="11" a="1"/>
  <c r="R79" i="11" s="1"/>
  <c r="O79" i="11" a="1"/>
  <c r="O79" i="11" s="1"/>
  <c r="N79" i="11" a="1"/>
  <c r="N79" i="11" s="1"/>
  <c r="Q79" i="11" a="1"/>
  <c r="Q79" i="11" s="1"/>
  <c r="P79" i="11" a="1"/>
  <c r="P79" i="11" s="1"/>
  <c r="S79" i="11" a="1"/>
  <c r="S79" i="11" s="1"/>
  <c r="L79" i="11" a="1"/>
  <c r="L79" i="11" s="1"/>
  <c r="W348" i="11" a="1"/>
  <c r="W348" i="11" s="1"/>
  <c r="X348" i="11" s="1"/>
  <c r="AA349" i="11" a="1"/>
  <c r="AA349" i="11" s="1"/>
  <c r="K348" i="11" a="1"/>
  <c r="K348" i="11" s="1"/>
  <c r="I348" i="11" a="1"/>
  <c r="I348" i="11" s="1"/>
  <c r="V348" i="11" s="1"/>
  <c r="J348" i="11" a="1"/>
  <c r="J348" i="11" s="1"/>
  <c r="M348" i="11" a="1"/>
  <c r="M348" i="11" s="1"/>
  <c r="D348" i="11" a="1"/>
  <c r="D348" i="11" s="1"/>
  <c r="E348" i="11" a="1"/>
  <c r="E348" i="11" s="1"/>
  <c r="R348" i="11" a="1"/>
  <c r="R348" i="11" s="1"/>
  <c r="Q348" i="11" a="1"/>
  <c r="Q348" i="11" s="1"/>
  <c r="O348" i="11" a="1"/>
  <c r="O348" i="11" s="1"/>
  <c r="L348" i="11" a="1"/>
  <c r="L348" i="11" s="1"/>
  <c r="AB348" i="11" a="1"/>
  <c r="AB348" i="11" s="1"/>
  <c r="N348" i="11" a="1"/>
  <c r="N348" i="11" s="1"/>
  <c r="S348" i="11" a="1"/>
  <c r="S348" i="11" s="1"/>
  <c r="P348" i="11" a="1"/>
  <c r="P348" i="11" s="1"/>
  <c r="W575" i="11" a="1"/>
  <c r="W575" i="11" s="1"/>
  <c r="X575" i="11" s="1"/>
  <c r="K575" i="11" a="1"/>
  <c r="K575" i="11" s="1"/>
  <c r="I575" i="11" a="1"/>
  <c r="I575" i="11" s="1"/>
  <c r="V575" i="11" s="1"/>
  <c r="J575" i="11" a="1"/>
  <c r="J575" i="11" s="1"/>
  <c r="M575" i="11" a="1"/>
  <c r="M575" i="11" s="1"/>
  <c r="D575" i="11" a="1"/>
  <c r="D575" i="11" s="1"/>
  <c r="E575" i="11" a="1"/>
  <c r="E575" i="11" s="1"/>
  <c r="R575" i="11" a="1"/>
  <c r="R575" i="11" s="1"/>
  <c r="L575" i="11" a="1"/>
  <c r="L575" i="11" s="1"/>
  <c r="Q575" i="11" a="1"/>
  <c r="Q575" i="11" s="1"/>
  <c r="P575" i="11" a="1"/>
  <c r="P575" i="11" s="1"/>
  <c r="N575" i="11" a="1"/>
  <c r="N575" i="11" s="1"/>
  <c r="AB575" i="11" a="1"/>
  <c r="AB575" i="11" s="1"/>
  <c r="S575" i="11" a="1"/>
  <c r="S575" i="11" s="1"/>
  <c r="O575" i="11" a="1"/>
  <c r="O575" i="11" s="1"/>
  <c r="W657" i="11" a="1"/>
  <c r="W657" i="11" s="1"/>
  <c r="X657" i="11" s="1"/>
  <c r="K657" i="11" a="1"/>
  <c r="K657" i="11" s="1"/>
  <c r="I657" i="11" a="1"/>
  <c r="I657" i="11" s="1"/>
  <c r="V657" i="11" s="1"/>
  <c r="J657" i="11" a="1"/>
  <c r="J657" i="11" s="1"/>
  <c r="M657" i="11" a="1"/>
  <c r="M657" i="11" s="1"/>
  <c r="D657" i="11" a="1"/>
  <c r="D657" i="11" s="1"/>
  <c r="E657" i="11" a="1"/>
  <c r="E657" i="11" s="1"/>
  <c r="R657" i="11" a="1"/>
  <c r="R657" i="11" s="1"/>
  <c r="P657" i="11" a="1"/>
  <c r="P657" i="11" s="1"/>
  <c r="S657" i="11" a="1"/>
  <c r="S657" i="11" s="1"/>
  <c r="AB657" i="11" a="1"/>
  <c r="AB657" i="11" s="1"/>
  <c r="L657" i="11" a="1"/>
  <c r="L657" i="11" s="1"/>
  <c r="O657" i="11" a="1"/>
  <c r="O657" i="11" s="1"/>
  <c r="Q657" i="11" a="1"/>
  <c r="Q657" i="11" s="1"/>
  <c r="N657" i="11" a="1"/>
  <c r="N657" i="11" s="1"/>
  <c r="W822" i="11" a="1"/>
  <c r="W822" i="11" s="1"/>
  <c r="X822" i="11" s="1"/>
  <c r="K822" i="11" a="1"/>
  <c r="K822" i="11" s="1"/>
  <c r="I822" i="11" a="1"/>
  <c r="I822" i="11" s="1"/>
  <c r="V822" i="11" s="1"/>
  <c r="J822" i="11" a="1"/>
  <c r="J822" i="11" s="1"/>
  <c r="M822" i="11" a="1"/>
  <c r="M822" i="11" s="1"/>
  <c r="D822" i="11" a="1"/>
  <c r="D822" i="11" s="1"/>
  <c r="E822" i="11" a="1"/>
  <c r="E822" i="11" s="1"/>
  <c r="R822" i="11" a="1"/>
  <c r="R822" i="11" s="1"/>
  <c r="AB822" i="11" a="1"/>
  <c r="AB822" i="11" s="1"/>
  <c r="P822" i="11" a="1"/>
  <c r="P822" i="11" s="1"/>
  <c r="L822" i="11" a="1"/>
  <c r="L822" i="11" s="1"/>
  <c r="Q822" i="11" a="1"/>
  <c r="Q822" i="11" s="1"/>
  <c r="O822" i="11" a="1"/>
  <c r="O822" i="11" s="1"/>
  <c r="N822" i="11" a="1"/>
  <c r="N822" i="11" s="1"/>
  <c r="S822" i="11" a="1"/>
  <c r="S822" i="11" s="1"/>
  <c r="W332" i="11" a="1"/>
  <c r="W332" i="11" s="1"/>
  <c r="X332" i="11" s="1"/>
  <c r="AA333" i="11" a="1"/>
  <c r="AA333" i="11" s="1"/>
  <c r="K332" i="11" a="1"/>
  <c r="K332" i="11" s="1"/>
  <c r="I332" i="11" a="1"/>
  <c r="I332" i="11" s="1"/>
  <c r="V332" i="11" s="1"/>
  <c r="J332" i="11" a="1"/>
  <c r="J332" i="11" s="1"/>
  <c r="M332" i="11" a="1"/>
  <c r="M332" i="11" s="1"/>
  <c r="D332" i="11" a="1"/>
  <c r="D332" i="11" s="1"/>
  <c r="E332" i="11" a="1"/>
  <c r="E332" i="11" s="1"/>
  <c r="R332" i="11" a="1"/>
  <c r="R332" i="11" s="1"/>
  <c r="AB332" i="11" a="1"/>
  <c r="AB332" i="11" s="1"/>
  <c r="O332" i="11" a="1"/>
  <c r="O332" i="11" s="1"/>
  <c r="S332" i="11" a="1"/>
  <c r="S332" i="11" s="1"/>
  <c r="P332" i="11" a="1"/>
  <c r="P332" i="11" s="1"/>
  <c r="N332" i="11" a="1"/>
  <c r="N332" i="11" s="1"/>
  <c r="L332" i="11" a="1"/>
  <c r="L332" i="11" s="1"/>
  <c r="Q332" i="11" a="1"/>
  <c r="Q332" i="11" s="1"/>
  <c r="W407" i="11" a="1"/>
  <c r="W407" i="11" s="1"/>
  <c r="X407" i="11" s="1"/>
  <c r="K407" i="11" a="1"/>
  <c r="K407" i="11" s="1"/>
  <c r="I407" i="11" a="1"/>
  <c r="I407" i="11" s="1"/>
  <c r="V407" i="11" s="1"/>
  <c r="J407" i="11" a="1"/>
  <c r="J407" i="11" s="1"/>
  <c r="M407" i="11" a="1"/>
  <c r="M407" i="11" s="1"/>
  <c r="D407" i="11" a="1"/>
  <c r="D407" i="11" s="1"/>
  <c r="E407" i="11" a="1"/>
  <c r="E407" i="11" s="1"/>
  <c r="R407" i="11" a="1"/>
  <c r="R407" i="11" s="1"/>
  <c r="P407" i="11" a="1"/>
  <c r="P407" i="11" s="1"/>
  <c r="L407" i="11" a="1"/>
  <c r="L407" i="11" s="1"/>
  <c r="S407" i="11" a="1"/>
  <c r="S407" i="11" s="1"/>
  <c r="N407" i="11" a="1"/>
  <c r="N407" i="11" s="1"/>
  <c r="O407" i="11" a="1"/>
  <c r="O407" i="11" s="1"/>
  <c r="AB407" i="11" a="1"/>
  <c r="AB407" i="11" s="1"/>
  <c r="Q407" i="11" a="1"/>
  <c r="Q407" i="11" s="1"/>
  <c r="W825" i="11" a="1"/>
  <c r="W825" i="11" s="1"/>
  <c r="X825" i="11" s="1"/>
  <c r="K825" i="11" a="1"/>
  <c r="K825" i="11" s="1"/>
  <c r="I825" i="11" a="1"/>
  <c r="I825" i="11" s="1"/>
  <c r="V825" i="11" s="1"/>
  <c r="J825" i="11" a="1"/>
  <c r="J825" i="11" s="1"/>
  <c r="M825" i="11" a="1"/>
  <c r="M825" i="11" s="1"/>
  <c r="D825" i="11" a="1"/>
  <c r="D825" i="11" s="1"/>
  <c r="E825" i="11" a="1"/>
  <c r="E825" i="11" s="1"/>
  <c r="R825" i="11" a="1"/>
  <c r="R825" i="11" s="1"/>
  <c r="Q825" i="11" a="1"/>
  <c r="Q825" i="11" s="1"/>
  <c r="L825" i="11" a="1"/>
  <c r="L825" i="11" s="1"/>
  <c r="O825" i="11" a="1"/>
  <c r="O825" i="11" s="1"/>
  <c r="S825" i="11" a="1"/>
  <c r="S825" i="11" s="1"/>
  <c r="N825" i="11" a="1"/>
  <c r="N825" i="11" s="1"/>
  <c r="P825" i="11" a="1"/>
  <c r="P825" i="11" s="1"/>
  <c r="AB825" i="11" a="1"/>
  <c r="AB825" i="11" s="1"/>
  <c r="W892" i="11" a="1"/>
  <c r="W892" i="11" s="1"/>
  <c r="X892" i="11" s="1"/>
  <c r="I892" i="11" a="1"/>
  <c r="I892" i="11" s="1"/>
  <c r="V892" i="11" s="1"/>
  <c r="K892" i="11" a="1"/>
  <c r="K892" i="11" s="1"/>
  <c r="J892" i="11" a="1"/>
  <c r="J892" i="11" s="1"/>
  <c r="M892" i="11" a="1"/>
  <c r="M892" i="11" s="1"/>
  <c r="D892" i="11" a="1"/>
  <c r="D892" i="11" s="1"/>
  <c r="E892" i="11" a="1"/>
  <c r="E892" i="11" s="1"/>
  <c r="R892" i="11" a="1"/>
  <c r="R892" i="11" s="1"/>
  <c r="AB892" i="11" a="1"/>
  <c r="AB892" i="11" s="1"/>
  <c r="L892" i="11" a="1"/>
  <c r="L892" i="11" s="1"/>
  <c r="N892" i="11" a="1"/>
  <c r="N892" i="11" s="1"/>
  <c r="P892" i="11" a="1"/>
  <c r="P892" i="11" s="1"/>
  <c r="O892" i="11" a="1"/>
  <c r="O892" i="11" s="1"/>
  <c r="Q892" i="11" a="1"/>
  <c r="Q892" i="11" s="1"/>
  <c r="S892" i="11" a="1"/>
  <c r="S892" i="11" s="1"/>
  <c r="AA399" i="11" a="1"/>
  <c r="AA399" i="11" s="1"/>
  <c r="W398" i="11" a="1"/>
  <c r="W398" i="11" s="1"/>
  <c r="X398" i="11" s="1"/>
  <c r="K398" i="11" a="1"/>
  <c r="K398" i="11" s="1"/>
  <c r="I398" i="11" a="1"/>
  <c r="I398" i="11" s="1"/>
  <c r="V398" i="11" s="1"/>
  <c r="J398" i="11" a="1"/>
  <c r="J398" i="11" s="1"/>
  <c r="M398" i="11" a="1"/>
  <c r="M398" i="11" s="1"/>
  <c r="D398" i="11" a="1"/>
  <c r="D398" i="11" s="1"/>
  <c r="E398" i="11" a="1"/>
  <c r="E398" i="11" s="1"/>
  <c r="R398" i="11" a="1"/>
  <c r="R398" i="11" s="1"/>
  <c r="P398" i="11" a="1"/>
  <c r="P398" i="11" s="1"/>
  <c r="N398" i="11" a="1"/>
  <c r="N398" i="11" s="1"/>
  <c r="Q398" i="11" a="1"/>
  <c r="Q398" i="11" s="1"/>
  <c r="S398" i="11" a="1"/>
  <c r="S398" i="11" s="1"/>
  <c r="L398" i="11" a="1"/>
  <c r="L398" i="11" s="1"/>
  <c r="O398" i="11" a="1"/>
  <c r="O398" i="11" s="1"/>
  <c r="AB398" i="11" a="1"/>
  <c r="AB398" i="11" s="1"/>
  <c r="W938" i="11" a="1"/>
  <c r="W938" i="11" s="1"/>
  <c r="X938" i="11" s="1"/>
  <c r="I938" i="11" a="1"/>
  <c r="I938" i="11" s="1"/>
  <c r="V938" i="11" s="1"/>
  <c r="K938" i="11" a="1"/>
  <c r="K938" i="11" s="1"/>
  <c r="J938" i="11" a="1"/>
  <c r="J938" i="11" s="1"/>
  <c r="M938" i="11" a="1"/>
  <c r="M938" i="11" s="1"/>
  <c r="D938" i="11" a="1"/>
  <c r="D938" i="11" s="1"/>
  <c r="E938" i="11" a="1"/>
  <c r="E938" i="11" s="1"/>
  <c r="R938" i="11" a="1"/>
  <c r="R938" i="11" s="1"/>
  <c r="N938" i="11" a="1"/>
  <c r="N938" i="11" s="1"/>
  <c r="AB938" i="11" a="1"/>
  <c r="AB938" i="11" s="1"/>
  <c r="L938" i="11" a="1"/>
  <c r="L938" i="11" s="1"/>
  <c r="S938" i="11" a="1"/>
  <c r="S938" i="11" s="1"/>
  <c r="Q938" i="11" a="1"/>
  <c r="Q938" i="11" s="1"/>
  <c r="P938" i="11" a="1"/>
  <c r="P938" i="11" s="1"/>
  <c r="O938" i="11" a="1"/>
  <c r="O938" i="11" s="1"/>
  <c r="W733" i="11" a="1"/>
  <c r="W733" i="11" s="1"/>
  <c r="X733" i="11" s="1"/>
  <c r="K733" i="11" a="1"/>
  <c r="K733" i="11" s="1"/>
  <c r="I733" i="11" a="1"/>
  <c r="I733" i="11" s="1"/>
  <c r="V733" i="11" s="1"/>
  <c r="M733" i="11" a="1"/>
  <c r="M733" i="11" s="1"/>
  <c r="D733" i="11" a="1"/>
  <c r="D733" i="11" s="1"/>
  <c r="J733" i="11" a="1"/>
  <c r="J733" i="11" s="1"/>
  <c r="E733" i="11" a="1"/>
  <c r="E733" i="11" s="1"/>
  <c r="R733" i="11" a="1"/>
  <c r="R733" i="11" s="1"/>
  <c r="L733" i="11" a="1"/>
  <c r="L733" i="11" s="1"/>
  <c r="AB733" i="11" a="1"/>
  <c r="AB733" i="11" s="1"/>
  <c r="Q733" i="11" a="1"/>
  <c r="Q733" i="11" s="1"/>
  <c r="N733" i="11" a="1"/>
  <c r="N733" i="11" s="1"/>
  <c r="P733" i="11" a="1"/>
  <c r="P733" i="11" s="1"/>
  <c r="O733" i="11" a="1"/>
  <c r="O733" i="11" s="1"/>
  <c r="S733" i="11" a="1"/>
  <c r="S733" i="11" s="1"/>
  <c r="W715" i="11" a="1"/>
  <c r="W715" i="11" s="1"/>
  <c r="X715" i="11" s="1"/>
  <c r="K715" i="11" a="1"/>
  <c r="K715" i="11" s="1"/>
  <c r="I715" i="11" a="1"/>
  <c r="I715" i="11" s="1"/>
  <c r="V715" i="11" s="1"/>
  <c r="J715" i="11" a="1"/>
  <c r="J715" i="11" s="1"/>
  <c r="M715" i="11" a="1"/>
  <c r="M715" i="11" s="1"/>
  <c r="D715" i="11" a="1"/>
  <c r="D715" i="11" s="1"/>
  <c r="E715" i="11" a="1"/>
  <c r="E715" i="11" s="1"/>
  <c r="R715" i="11" a="1"/>
  <c r="R715" i="11" s="1"/>
  <c r="N715" i="11" a="1"/>
  <c r="N715" i="11" s="1"/>
  <c r="P715" i="11" a="1"/>
  <c r="P715" i="11" s="1"/>
  <c r="L715" i="11" a="1"/>
  <c r="L715" i="11" s="1"/>
  <c r="Q715" i="11" a="1"/>
  <c r="Q715" i="11" s="1"/>
  <c r="AB715" i="11" a="1"/>
  <c r="AB715" i="11" s="1"/>
  <c r="S715" i="11" a="1"/>
  <c r="S715" i="11" s="1"/>
  <c r="O715" i="11" a="1"/>
  <c r="O715" i="11" s="1"/>
  <c r="AA303" i="11" a="1"/>
  <c r="AA303" i="11" s="1"/>
  <c r="W302" i="11" a="1"/>
  <c r="W302" i="11" s="1"/>
  <c r="X302" i="11" s="1"/>
  <c r="K302" i="11" a="1"/>
  <c r="K302" i="11" s="1"/>
  <c r="I302" i="11" a="1"/>
  <c r="I302" i="11" s="1"/>
  <c r="V302" i="11" s="1"/>
  <c r="J302" i="11" a="1"/>
  <c r="J302" i="11" s="1"/>
  <c r="M302" i="11" a="1"/>
  <c r="M302" i="11" s="1"/>
  <c r="D302" i="11" a="1"/>
  <c r="D302" i="11" s="1"/>
  <c r="E302" i="11" a="1"/>
  <c r="E302" i="11" s="1"/>
  <c r="R302" i="11" a="1"/>
  <c r="R302" i="11" s="1"/>
  <c r="N302" i="11" a="1"/>
  <c r="N302" i="11" s="1"/>
  <c r="O302" i="11" a="1"/>
  <c r="O302" i="11" s="1"/>
  <c r="Q302" i="11" a="1"/>
  <c r="Q302" i="11" s="1"/>
  <c r="P302" i="11" a="1"/>
  <c r="P302" i="11" s="1"/>
  <c r="AB302" i="11" a="1"/>
  <c r="AB302" i="11" s="1"/>
  <c r="S302" i="11" a="1"/>
  <c r="S302" i="11" s="1"/>
  <c r="L302" i="11" a="1"/>
  <c r="L302" i="11" s="1"/>
  <c r="AA59" i="11" a="1"/>
  <c r="AA59" i="11" s="1"/>
  <c r="W58" i="11" a="1"/>
  <c r="W58" i="11" s="1"/>
  <c r="X58" i="11" s="1"/>
  <c r="K58" i="11" a="1"/>
  <c r="K58" i="11" s="1"/>
  <c r="I58" i="11" a="1"/>
  <c r="I58" i="11" s="1"/>
  <c r="V58" i="11" s="1"/>
  <c r="J58" i="11" a="1"/>
  <c r="J58" i="11" s="1"/>
  <c r="M58" i="11" a="1"/>
  <c r="M58" i="11" s="1"/>
  <c r="D58" i="11" a="1"/>
  <c r="D58" i="11" s="1"/>
  <c r="E58" i="11" a="1"/>
  <c r="E58" i="11" s="1"/>
  <c r="R58" i="11" a="1"/>
  <c r="R58" i="11" s="1"/>
  <c r="P58" i="11" a="1"/>
  <c r="P58" i="11" s="1"/>
  <c r="N58" i="11" a="1"/>
  <c r="N58" i="11" s="1"/>
  <c r="Q58" i="11" a="1"/>
  <c r="Q58" i="11" s="1"/>
  <c r="S58" i="11" a="1"/>
  <c r="S58" i="11" s="1"/>
  <c r="AB58" i="11" a="1"/>
  <c r="AB58" i="11" s="1"/>
  <c r="O58" i="11" a="1"/>
  <c r="O58" i="11" s="1"/>
  <c r="L58" i="11" a="1"/>
  <c r="L58" i="11" s="1"/>
  <c r="W670" i="11" a="1"/>
  <c r="W670" i="11" s="1"/>
  <c r="X670" i="11" s="1"/>
  <c r="K670" i="11" a="1"/>
  <c r="K670" i="11" s="1"/>
  <c r="I670" i="11" a="1"/>
  <c r="I670" i="11" s="1"/>
  <c r="V670" i="11" s="1"/>
  <c r="J670" i="11" a="1"/>
  <c r="J670" i="11" s="1"/>
  <c r="M670" i="11" a="1"/>
  <c r="M670" i="11" s="1"/>
  <c r="D670" i="11" a="1"/>
  <c r="D670" i="11" s="1"/>
  <c r="E670" i="11" a="1"/>
  <c r="E670" i="11" s="1"/>
  <c r="R670" i="11" a="1"/>
  <c r="R670" i="11" s="1"/>
  <c r="O670" i="11" a="1"/>
  <c r="O670" i="11" s="1"/>
  <c r="N670" i="11" a="1"/>
  <c r="N670" i="11" s="1"/>
  <c r="P670" i="11" a="1"/>
  <c r="P670" i="11" s="1"/>
  <c r="S670" i="11" a="1"/>
  <c r="S670" i="11" s="1"/>
  <c r="AB670" i="11" a="1"/>
  <c r="AB670" i="11" s="1"/>
  <c r="Q670" i="11" a="1"/>
  <c r="Q670" i="11" s="1"/>
  <c r="L670" i="11" a="1"/>
  <c r="L670" i="11" s="1"/>
  <c r="W501" i="11" a="1"/>
  <c r="W501" i="11" s="1"/>
  <c r="X501" i="11" s="1"/>
  <c r="K501" i="11" a="1"/>
  <c r="K501" i="11" s="1"/>
  <c r="I501" i="11" a="1"/>
  <c r="I501" i="11" s="1"/>
  <c r="V501" i="11" s="1"/>
  <c r="M501" i="11" a="1"/>
  <c r="M501" i="11" s="1"/>
  <c r="D501" i="11" a="1"/>
  <c r="D501" i="11" s="1"/>
  <c r="J501" i="11" a="1"/>
  <c r="J501" i="11" s="1"/>
  <c r="E501" i="11" a="1"/>
  <c r="E501" i="11" s="1"/>
  <c r="R501" i="11" a="1"/>
  <c r="R501" i="11" s="1"/>
  <c r="S501" i="11" a="1"/>
  <c r="S501" i="11" s="1"/>
  <c r="N501" i="11" a="1"/>
  <c r="N501" i="11" s="1"/>
  <c r="Q501" i="11" a="1"/>
  <c r="Q501" i="11" s="1"/>
  <c r="L501" i="11" a="1"/>
  <c r="L501" i="11" s="1"/>
  <c r="P501" i="11" a="1"/>
  <c r="P501" i="11" s="1"/>
  <c r="AB501" i="11" a="1"/>
  <c r="AB501" i="11" s="1"/>
  <c r="O501" i="11" a="1"/>
  <c r="O501" i="11" s="1"/>
  <c r="W201" i="11" a="1"/>
  <c r="W201" i="11" s="1"/>
  <c r="X201" i="11" s="1"/>
  <c r="K201" i="11" a="1"/>
  <c r="K201" i="11" s="1"/>
  <c r="I201" i="11" a="1"/>
  <c r="I201" i="11" s="1"/>
  <c r="V201" i="11" s="1"/>
  <c r="M201" i="11" a="1"/>
  <c r="M201" i="11" s="1"/>
  <c r="J201" i="11" a="1"/>
  <c r="J201" i="11" s="1"/>
  <c r="D201" i="11" a="1"/>
  <c r="D201" i="11" s="1"/>
  <c r="E201" i="11" a="1"/>
  <c r="E201" i="11" s="1"/>
  <c r="R201" i="11" a="1"/>
  <c r="R201" i="11" s="1"/>
  <c r="N201" i="11" a="1"/>
  <c r="N201" i="11" s="1"/>
  <c r="AB201" i="11" a="1"/>
  <c r="AB201" i="11" s="1"/>
  <c r="O201" i="11" a="1"/>
  <c r="O201" i="11" s="1"/>
  <c r="Q201" i="11" a="1"/>
  <c r="Q201" i="11" s="1"/>
  <c r="P201" i="11" a="1"/>
  <c r="P201" i="11" s="1"/>
  <c r="S201" i="11" a="1"/>
  <c r="S201" i="11" s="1"/>
  <c r="L201" i="11" a="1"/>
  <c r="L201" i="11" s="1"/>
  <c r="W752" i="11" a="1"/>
  <c r="W752" i="11" s="1"/>
  <c r="X752" i="11" s="1"/>
  <c r="K752" i="11" a="1"/>
  <c r="K752" i="11" s="1"/>
  <c r="I752" i="11" a="1"/>
  <c r="I752" i="11" s="1"/>
  <c r="V752" i="11" s="1"/>
  <c r="J752" i="11" a="1"/>
  <c r="J752" i="11" s="1"/>
  <c r="M752" i="11" a="1"/>
  <c r="M752" i="11" s="1"/>
  <c r="D752" i="11" a="1"/>
  <c r="D752" i="11" s="1"/>
  <c r="E752" i="11" a="1"/>
  <c r="E752" i="11" s="1"/>
  <c r="R752" i="11" a="1"/>
  <c r="R752" i="11" s="1"/>
  <c r="O752" i="11" a="1"/>
  <c r="O752" i="11" s="1"/>
  <c r="N752" i="11" a="1"/>
  <c r="N752" i="11" s="1"/>
  <c r="S752" i="11" a="1"/>
  <c r="S752" i="11" s="1"/>
  <c r="Q752" i="11" a="1"/>
  <c r="Q752" i="11" s="1"/>
  <c r="AB752" i="11" a="1"/>
  <c r="AB752" i="11" s="1"/>
  <c r="P752" i="11" a="1"/>
  <c r="P752" i="11" s="1"/>
  <c r="L752" i="11" a="1"/>
  <c r="L752" i="11" s="1"/>
  <c r="W415" i="11" a="1"/>
  <c r="W415" i="11" s="1"/>
  <c r="X415" i="11" s="1"/>
  <c r="K415" i="11" a="1"/>
  <c r="K415" i="11" s="1"/>
  <c r="I415" i="11" a="1"/>
  <c r="I415" i="11" s="1"/>
  <c r="V415" i="11" s="1"/>
  <c r="J415" i="11" a="1"/>
  <c r="J415" i="11" s="1"/>
  <c r="M415" i="11" a="1"/>
  <c r="M415" i="11" s="1"/>
  <c r="D415" i="11" a="1"/>
  <c r="D415" i="11" s="1"/>
  <c r="E415" i="11" a="1"/>
  <c r="E415" i="11" s="1"/>
  <c r="R415" i="11" a="1"/>
  <c r="R415" i="11" s="1"/>
  <c r="N415" i="11" a="1"/>
  <c r="N415" i="11" s="1"/>
  <c r="O415" i="11" a="1"/>
  <c r="O415" i="11" s="1"/>
  <c r="L415" i="11" a="1"/>
  <c r="L415" i="11" s="1"/>
  <c r="S415" i="11" a="1"/>
  <c r="S415" i="11" s="1"/>
  <c r="AB415" i="11" a="1"/>
  <c r="AB415" i="11" s="1"/>
  <c r="Q415" i="11" a="1"/>
  <c r="Q415" i="11" s="1"/>
  <c r="P415" i="11" a="1"/>
  <c r="P415" i="11" s="1"/>
  <c r="W902" i="11" a="1"/>
  <c r="W902" i="11" s="1"/>
  <c r="X902" i="11" s="1"/>
  <c r="K902" i="11" a="1"/>
  <c r="K902" i="11" s="1"/>
  <c r="I902" i="11" a="1"/>
  <c r="I902" i="11" s="1"/>
  <c r="V902" i="11" s="1"/>
  <c r="J902" i="11" a="1"/>
  <c r="J902" i="11" s="1"/>
  <c r="M902" i="11" a="1"/>
  <c r="M902" i="11" s="1"/>
  <c r="D902" i="11" a="1"/>
  <c r="D902" i="11" s="1"/>
  <c r="E902" i="11" a="1"/>
  <c r="E902" i="11" s="1"/>
  <c r="R902" i="11" a="1"/>
  <c r="R902" i="11" s="1"/>
  <c r="P902" i="11" a="1"/>
  <c r="P902" i="11" s="1"/>
  <c r="AB902" i="11" a="1"/>
  <c r="AB902" i="11" s="1"/>
  <c r="O902" i="11" a="1"/>
  <c r="O902" i="11" s="1"/>
  <c r="Q902" i="11" a="1"/>
  <c r="Q902" i="11" s="1"/>
  <c r="N902" i="11" a="1"/>
  <c r="N902" i="11" s="1"/>
  <c r="L902" i="11" a="1"/>
  <c r="L902" i="11" s="1"/>
  <c r="S902" i="11" a="1"/>
  <c r="S902" i="11" s="1"/>
  <c r="W928" i="11" a="1"/>
  <c r="W928" i="11" s="1"/>
  <c r="X928" i="11" s="1"/>
  <c r="K928" i="11" a="1"/>
  <c r="K928" i="11" s="1"/>
  <c r="I928" i="11" a="1"/>
  <c r="I928" i="11" s="1"/>
  <c r="V928" i="11" s="1"/>
  <c r="J928" i="11" a="1"/>
  <c r="J928" i="11" s="1"/>
  <c r="M928" i="11" a="1"/>
  <c r="M928" i="11" s="1"/>
  <c r="D928" i="11" a="1"/>
  <c r="D928" i="11" s="1"/>
  <c r="E928" i="11" a="1"/>
  <c r="E928" i="11" s="1"/>
  <c r="R928" i="11" a="1"/>
  <c r="R928" i="11" s="1"/>
  <c r="S928" i="11" a="1"/>
  <c r="S928" i="11" s="1"/>
  <c r="L928" i="11" a="1"/>
  <c r="L928" i="11" s="1"/>
  <c r="AB928" i="11" a="1"/>
  <c r="AB928" i="11" s="1"/>
  <c r="N928" i="11" a="1"/>
  <c r="N928" i="11" s="1"/>
  <c r="O928" i="11" a="1"/>
  <c r="O928" i="11" s="1"/>
  <c r="P928" i="11" a="1"/>
  <c r="P928" i="11" s="1"/>
  <c r="Q928" i="11" a="1"/>
  <c r="Q928" i="11" s="1"/>
  <c r="AB248" i="11" a="1"/>
  <c r="AB248" i="11" s="1"/>
  <c r="W248" i="11" a="1"/>
  <c r="W248" i="11" s="1"/>
  <c r="X248" i="11" s="1"/>
  <c r="K248" i="11" a="1"/>
  <c r="K248" i="11" s="1"/>
  <c r="I248" i="11" a="1"/>
  <c r="I248" i="11" s="1"/>
  <c r="V248" i="11" s="1"/>
  <c r="J248" i="11" a="1"/>
  <c r="J248" i="11" s="1"/>
  <c r="M248" i="11" a="1"/>
  <c r="M248" i="11" s="1"/>
  <c r="D248" i="11" a="1"/>
  <c r="D248" i="11" s="1"/>
  <c r="E248" i="11" a="1"/>
  <c r="E248" i="11" s="1"/>
  <c r="R248" i="11" a="1"/>
  <c r="R248" i="11" s="1"/>
  <c r="S248" i="11" a="1"/>
  <c r="S248" i="11" s="1"/>
  <c r="P248" i="11" a="1"/>
  <c r="P248" i="11" s="1"/>
  <c r="Q248" i="11" a="1"/>
  <c r="Q248" i="11" s="1"/>
  <c r="O248" i="11" a="1"/>
  <c r="O248" i="11" s="1"/>
  <c r="N248" i="11" a="1"/>
  <c r="N248" i="11" s="1"/>
  <c r="L248" i="11" a="1"/>
  <c r="L248" i="11" s="1"/>
  <c r="AB447" i="11" a="1"/>
  <c r="AB447" i="11" s="1"/>
  <c r="W447" i="11" a="1"/>
  <c r="W447" i="11" s="1"/>
  <c r="X447" i="11" s="1"/>
  <c r="K447" i="11" a="1"/>
  <c r="K447" i="11" s="1"/>
  <c r="I447" i="11" a="1"/>
  <c r="I447" i="11" s="1"/>
  <c r="V447" i="11" s="1"/>
  <c r="J447" i="11" a="1"/>
  <c r="J447" i="11" s="1"/>
  <c r="M447" i="11" a="1"/>
  <c r="M447" i="11" s="1"/>
  <c r="D447" i="11" a="1"/>
  <c r="D447" i="11" s="1"/>
  <c r="E447" i="11" a="1"/>
  <c r="E447" i="11" s="1"/>
  <c r="R447" i="11" a="1"/>
  <c r="R447" i="11" s="1"/>
  <c r="S447" i="11" a="1"/>
  <c r="S447" i="11" s="1"/>
  <c r="Q447" i="11" a="1"/>
  <c r="Q447" i="11" s="1"/>
  <c r="P447" i="11" a="1"/>
  <c r="P447" i="11" s="1"/>
  <c r="N447" i="11" a="1"/>
  <c r="N447" i="11" s="1"/>
  <c r="L447" i="11" a="1"/>
  <c r="L447" i="11" s="1"/>
  <c r="O447" i="11" a="1"/>
  <c r="O447" i="11" s="1"/>
  <c r="W531" i="11" a="1"/>
  <c r="W531" i="11" s="1"/>
  <c r="X531" i="11" s="1"/>
  <c r="K531" i="11" a="1"/>
  <c r="K531" i="11" s="1"/>
  <c r="I531" i="11" a="1"/>
  <c r="I531" i="11" s="1"/>
  <c r="V531" i="11" s="1"/>
  <c r="J531" i="11" a="1"/>
  <c r="J531" i="11" s="1"/>
  <c r="M531" i="11" a="1"/>
  <c r="M531" i="11" s="1"/>
  <c r="D531" i="11" a="1"/>
  <c r="D531" i="11" s="1"/>
  <c r="E531" i="11" a="1"/>
  <c r="E531" i="11" s="1"/>
  <c r="R531" i="11" a="1"/>
  <c r="R531" i="11" s="1"/>
  <c r="O531" i="11" a="1"/>
  <c r="O531" i="11" s="1"/>
  <c r="N531" i="11" a="1"/>
  <c r="N531" i="11" s="1"/>
  <c r="P531" i="11" a="1"/>
  <c r="P531" i="11" s="1"/>
  <c r="AB531" i="11" a="1"/>
  <c r="AB531" i="11" s="1"/>
  <c r="S531" i="11" a="1"/>
  <c r="S531" i="11" s="1"/>
  <c r="L531" i="11" a="1"/>
  <c r="L531" i="11" s="1"/>
  <c r="Q531" i="11" a="1"/>
  <c r="Q531" i="11" s="1"/>
  <c r="W821" i="11" a="1"/>
  <c r="W821" i="11" s="1"/>
  <c r="X821" i="11" s="1"/>
  <c r="K821" i="11" a="1"/>
  <c r="K821" i="11" s="1"/>
  <c r="I821" i="11" a="1"/>
  <c r="I821" i="11" s="1"/>
  <c r="V821" i="11" s="1"/>
  <c r="M821" i="11" a="1"/>
  <c r="M821" i="11" s="1"/>
  <c r="D821" i="11" a="1"/>
  <c r="D821" i="11" s="1"/>
  <c r="J821" i="11" a="1"/>
  <c r="J821" i="11" s="1"/>
  <c r="E821" i="11" a="1"/>
  <c r="E821" i="11" s="1"/>
  <c r="R821" i="11" a="1"/>
  <c r="R821" i="11" s="1"/>
  <c r="Q821" i="11" a="1"/>
  <c r="Q821" i="11" s="1"/>
  <c r="S821" i="11" a="1"/>
  <c r="S821" i="11" s="1"/>
  <c r="O821" i="11" a="1"/>
  <c r="O821" i="11" s="1"/>
  <c r="P821" i="11" a="1"/>
  <c r="P821" i="11" s="1"/>
  <c r="L821" i="11" a="1"/>
  <c r="L821" i="11" s="1"/>
  <c r="AB821" i="11" a="1"/>
  <c r="AB821" i="11" s="1"/>
  <c r="N821" i="11" a="1"/>
  <c r="N821" i="11" s="1"/>
  <c r="AB187" i="11" a="1"/>
  <c r="AB187" i="11" s="1"/>
  <c r="W187" i="11" a="1"/>
  <c r="W187" i="11" s="1"/>
  <c r="X187" i="11" s="1"/>
  <c r="K187" i="11" a="1"/>
  <c r="K187" i="11" s="1"/>
  <c r="I187" i="11" a="1"/>
  <c r="I187" i="11" s="1"/>
  <c r="V187" i="11" s="1"/>
  <c r="J187" i="11" a="1"/>
  <c r="J187" i="11" s="1"/>
  <c r="M187" i="11" a="1"/>
  <c r="M187" i="11" s="1"/>
  <c r="D187" i="11" a="1"/>
  <c r="D187" i="11" s="1"/>
  <c r="E187" i="11" a="1"/>
  <c r="E187" i="11" s="1"/>
  <c r="R187" i="11" a="1"/>
  <c r="R187" i="11" s="1"/>
  <c r="L187" i="11" a="1"/>
  <c r="L187" i="11" s="1"/>
  <c r="O187" i="11" a="1"/>
  <c r="O187" i="11" s="1"/>
  <c r="S187" i="11" a="1"/>
  <c r="S187" i="11" s="1"/>
  <c r="N187" i="11" a="1"/>
  <c r="N187" i="11" s="1"/>
  <c r="P187" i="11" a="1"/>
  <c r="P187" i="11" s="1"/>
  <c r="Q187" i="11" a="1"/>
  <c r="Q187" i="11" s="1"/>
  <c r="AB269" i="11" a="1"/>
  <c r="AB269" i="11" s="1"/>
  <c r="W269" i="11" a="1"/>
  <c r="W269" i="11" s="1"/>
  <c r="X269" i="11" s="1"/>
  <c r="K269" i="11" a="1"/>
  <c r="K269" i="11" s="1"/>
  <c r="I269" i="11" a="1"/>
  <c r="I269" i="11" s="1"/>
  <c r="V269" i="11" s="1"/>
  <c r="M269" i="11" a="1"/>
  <c r="M269" i="11" s="1"/>
  <c r="D269" i="11" a="1"/>
  <c r="D269" i="11" s="1"/>
  <c r="J269" i="11" a="1"/>
  <c r="J269" i="11" s="1"/>
  <c r="E269" i="11" a="1"/>
  <c r="E269" i="11" s="1"/>
  <c r="R269" i="11" a="1"/>
  <c r="R269" i="11" s="1"/>
  <c r="P269" i="11" a="1"/>
  <c r="P269" i="11" s="1"/>
  <c r="N269" i="11" a="1"/>
  <c r="N269" i="11" s="1"/>
  <c r="Q269" i="11" a="1"/>
  <c r="Q269" i="11" s="1"/>
  <c r="S269" i="11" a="1"/>
  <c r="S269" i="11" s="1"/>
  <c r="L269" i="11" a="1"/>
  <c r="L269" i="11" s="1"/>
  <c r="O269" i="11" a="1"/>
  <c r="O269" i="11" s="1"/>
  <c r="AB451" i="11" a="1"/>
  <c r="AB451" i="11" s="1"/>
  <c r="W451" i="11" a="1"/>
  <c r="W451" i="11" s="1"/>
  <c r="X451" i="11" s="1"/>
  <c r="K451" i="11" a="1"/>
  <c r="K451" i="11" s="1"/>
  <c r="I451" i="11" a="1"/>
  <c r="I451" i="11" s="1"/>
  <c r="V451" i="11" s="1"/>
  <c r="J451" i="11" a="1"/>
  <c r="J451" i="11" s="1"/>
  <c r="M451" i="11" a="1"/>
  <c r="M451" i="11" s="1"/>
  <c r="D451" i="11" a="1"/>
  <c r="D451" i="11" s="1"/>
  <c r="E451" i="11" a="1"/>
  <c r="E451" i="11" s="1"/>
  <c r="R451" i="11" a="1"/>
  <c r="R451" i="11" s="1"/>
  <c r="Q451" i="11" a="1"/>
  <c r="Q451" i="11" s="1"/>
  <c r="P451" i="11" a="1"/>
  <c r="P451" i="11" s="1"/>
  <c r="N451" i="11" a="1"/>
  <c r="N451" i="11" s="1"/>
  <c r="O451" i="11" a="1"/>
  <c r="O451" i="11" s="1"/>
  <c r="S451" i="11" a="1"/>
  <c r="S451" i="11" s="1"/>
  <c r="L451" i="11" a="1"/>
  <c r="L451" i="11" s="1"/>
  <c r="W945" i="11" a="1"/>
  <c r="W945" i="11" s="1"/>
  <c r="X945" i="11" s="1"/>
  <c r="K945" i="11" a="1"/>
  <c r="K945" i="11" s="1"/>
  <c r="I945" i="11" a="1"/>
  <c r="I945" i="11" s="1"/>
  <c r="V945" i="11" s="1"/>
  <c r="J945" i="11" a="1"/>
  <c r="J945" i="11" s="1"/>
  <c r="M945" i="11" a="1"/>
  <c r="M945" i="11" s="1"/>
  <c r="D945" i="11" a="1"/>
  <c r="D945" i="11" s="1"/>
  <c r="E945" i="11" a="1"/>
  <c r="E945" i="11" s="1"/>
  <c r="R945" i="11" a="1"/>
  <c r="R945" i="11" s="1"/>
  <c r="AB945" i="11" a="1"/>
  <c r="AB945" i="11" s="1"/>
  <c r="S945" i="11" a="1"/>
  <c r="S945" i="11" s="1"/>
  <c r="P945" i="11" a="1"/>
  <c r="P945" i="11" s="1"/>
  <c r="N945" i="11" a="1"/>
  <c r="N945" i="11" s="1"/>
  <c r="L945" i="11" a="1"/>
  <c r="L945" i="11" s="1"/>
  <c r="Q945" i="11" a="1"/>
  <c r="Q945" i="11" s="1"/>
  <c r="O945" i="11" a="1"/>
  <c r="O945" i="11" s="1"/>
  <c r="AB149" i="11" a="1"/>
  <c r="AB149" i="11" s="1"/>
  <c r="W149" i="11" a="1"/>
  <c r="W149" i="11" s="1"/>
  <c r="X149" i="11" s="1"/>
  <c r="K149" i="11" a="1"/>
  <c r="K149" i="11" s="1"/>
  <c r="I149" i="11" a="1"/>
  <c r="I149" i="11" s="1"/>
  <c r="V149" i="11" s="1"/>
  <c r="M149" i="11" a="1"/>
  <c r="M149" i="11" s="1"/>
  <c r="J149" i="11" a="1"/>
  <c r="J149" i="11" s="1"/>
  <c r="D149" i="11" a="1"/>
  <c r="D149" i="11" s="1"/>
  <c r="E149" i="11" a="1"/>
  <c r="E149" i="11" s="1"/>
  <c r="R149" i="11" a="1"/>
  <c r="R149" i="11" s="1"/>
  <c r="S149" i="11" a="1"/>
  <c r="S149" i="11" s="1"/>
  <c r="O149" i="11" a="1"/>
  <c r="O149" i="11" s="1"/>
  <c r="N149" i="11" a="1"/>
  <c r="N149" i="11" s="1"/>
  <c r="L149" i="11" a="1"/>
  <c r="L149" i="11" s="1"/>
  <c r="Q149" i="11" a="1"/>
  <c r="Q149" i="11" s="1"/>
  <c r="P149" i="11" a="1"/>
  <c r="P149" i="11" s="1"/>
  <c r="AA443" i="11" a="1"/>
  <c r="AA443" i="11" s="1"/>
  <c r="W442" i="11" a="1"/>
  <c r="W442" i="11" s="1"/>
  <c r="X442" i="11" s="1"/>
  <c r="K442" i="11" a="1"/>
  <c r="K442" i="11" s="1"/>
  <c r="I442" i="11" a="1"/>
  <c r="I442" i="11" s="1"/>
  <c r="V442" i="11" s="1"/>
  <c r="J442" i="11" a="1"/>
  <c r="J442" i="11" s="1"/>
  <c r="M442" i="11" a="1"/>
  <c r="M442" i="11" s="1"/>
  <c r="D442" i="11" a="1"/>
  <c r="D442" i="11" s="1"/>
  <c r="E442" i="11" a="1"/>
  <c r="E442" i="11" s="1"/>
  <c r="R442" i="11" a="1"/>
  <c r="R442" i="11" s="1"/>
  <c r="O442" i="11" a="1"/>
  <c r="O442" i="11" s="1"/>
  <c r="Q442" i="11" a="1"/>
  <c r="Q442" i="11" s="1"/>
  <c r="N442" i="11" a="1"/>
  <c r="N442" i="11" s="1"/>
  <c r="L442" i="11" a="1"/>
  <c r="L442" i="11" s="1"/>
  <c r="AB442" i="11" a="1"/>
  <c r="AB442" i="11" s="1"/>
  <c r="S442" i="11" a="1"/>
  <c r="S442" i="11" s="1"/>
  <c r="P442" i="11" a="1"/>
  <c r="P442" i="11" s="1"/>
  <c r="W522" i="11" a="1"/>
  <c r="W522" i="11" s="1"/>
  <c r="X522" i="11" s="1"/>
  <c r="K522" i="11" a="1"/>
  <c r="K522" i="11" s="1"/>
  <c r="I522" i="11" a="1"/>
  <c r="I522" i="11" s="1"/>
  <c r="V522" i="11" s="1"/>
  <c r="J522" i="11" a="1"/>
  <c r="J522" i="11" s="1"/>
  <c r="M522" i="11" a="1"/>
  <c r="M522" i="11" s="1"/>
  <c r="D522" i="11" a="1"/>
  <c r="D522" i="11" s="1"/>
  <c r="E522" i="11" a="1"/>
  <c r="E522" i="11" s="1"/>
  <c r="R522" i="11" a="1"/>
  <c r="R522" i="11" s="1"/>
  <c r="L522" i="11" a="1"/>
  <c r="L522" i="11" s="1"/>
  <c r="N522" i="11" a="1"/>
  <c r="N522" i="11" s="1"/>
  <c r="AB522" i="11" a="1"/>
  <c r="AB522" i="11" s="1"/>
  <c r="P522" i="11" a="1"/>
  <c r="P522" i="11" s="1"/>
  <c r="S522" i="11" a="1"/>
  <c r="S522" i="11" s="1"/>
  <c r="O522" i="11" a="1"/>
  <c r="O522" i="11" s="1"/>
  <c r="Q522" i="11" a="1"/>
  <c r="Q522" i="11" s="1"/>
  <c r="AB119" i="11" a="1"/>
  <c r="AB119" i="11" s="1"/>
  <c r="W119" i="11" a="1"/>
  <c r="W119" i="11" s="1"/>
  <c r="X119" i="11" s="1"/>
  <c r="K119" i="11" a="1"/>
  <c r="K119" i="11" s="1"/>
  <c r="I119" i="11" a="1"/>
  <c r="I119" i="11" s="1"/>
  <c r="V119" i="11" s="1"/>
  <c r="J119" i="11" a="1"/>
  <c r="J119" i="11" s="1"/>
  <c r="M119" i="11" a="1"/>
  <c r="M119" i="11" s="1"/>
  <c r="D119" i="11" a="1"/>
  <c r="D119" i="11" s="1"/>
  <c r="E119" i="11" a="1"/>
  <c r="E119" i="11" s="1"/>
  <c r="R119" i="11" a="1"/>
  <c r="R119" i="11" s="1"/>
  <c r="O119" i="11" a="1"/>
  <c r="O119" i="11" s="1"/>
  <c r="Q119" i="11" a="1"/>
  <c r="Q119" i="11" s="1"/>
  <c r="L119" i="11" a="1"/>
  <c r="L119" i="11" s="1"/>
  <c r="S119" i="11" a="1"/>
  <c r="S119" i="11" s="1"/>
  <c r="P119" i="11" a="1"/>
  <c r="P119" i="11" s="1"/>
  <c r="N119" i="11" a="1"/>
  <c r="N119" i="11" s="1"/>
  <c r="W916" i="11" a="1"/>
  <c r="W916" i="11" s="1"/>
  <c r="X916" i="11" s="1"/>
  <c r="I916" i="11" a="1"/>
  <c r="I916" i="11" s="1"/>
  <c r="V916" i="11" s="1"/>
  <c r="K916" i="11" a="1"/>
  <c r="K916" i="11" s="1"/>
  <c r="J916" i="11" a="1"/>
  <c r="J916" i="11" s="1"/>
  <c r="M916" i="11" a="1"/>
  <c r="M916" i="11" s="1"/>
  <c r="D916" i="11" a="1"/>
  <c r="D916" i="11" s="1"/>
  <c r="E916" i="11" a="1"/>
  <c r="E916" i="11" s="1"/>
  <c r="R916" i="11" a="1"/>
  <c r="R916" i="11" s="1"/>
  <c r="L916" i="11" a="1"/>
  <c r="L916" i="11" s="1"/>
  <c r="Q916" i="11" a="1"/>
  <c r="Q916" i="11" s="1"/>
  <c r="S916" i="11" a="1"/>
  <c r="S916" i="11" s="1"/>
  <c r="N916" i="11" a="1"/>
  <c r="N916" i="11" s="1"/>
  <c r="P916" i="11" a="1"/>
  <c r="P916" i="11" s="1"/>
  <c r="O916" i="11" a="1"/>
  <c r="O916" i="11" s="1"/>
  <c r="AB916" i="11" a="1"/>
  <c r="AB916" i="11" s="1"/>
  <c r="W712" i="11" a="1"/>
  <c r="W712" i="11" s="1"/>
  <c r="X712" i="11" s="1"/>
  <c r="K712" i="11" a="1"/>
  <c r="K712" i="11" s="1"/>
  <c r="I712" i="11" a="1"/>
  <c r="I712" i="11" s="1"/>
  <c r="V712" i="11" s="1"/>
  <c r="J712" i="11" a="1"/>
  <c r="J712" i="11" s="1"/>
  <c r="M712" i="11" a="1"/>
  <c r="M712" i="11" s="1"/>
  <c r="D712" i="11" a="1"/>
  <c r="D712" i="11" s="1"/>
  <c r="E712" i="11" a="1"/>
  <c r="E712" i="11" s="1"/>
  <c r="R712" i="11" a="1"/>
  <c r="R712" i="11" s="1"/>
  <c r="AB712" i="11" a="1"/>
  <c r="AB712" i="11" s="1"/>
  <c r="O712" i="11" a="1"/>
  <c r="O712" i="11" s="1"/>
  <c r="N712" i="11" a="1"/>
  <c r="N712" i="11" s="1"/>
  <c r="S712" i="11" a="1"/>
  <c r="S712" i="11" s="1"/>
  <c r="Q712" i="11" a="1"/>
  <c r="Q712" i="11" s="1"/>
  <c r="L712" i="11" a="1"/>
  <c r="L712" i="11" s="1"/>
  <c r="P712" i="11" a="1"/>
  <c r="P712" i="11" s="1"/>
  <c r="W493" i="11" a="1"/>
  <c r="W493" i="11" s="1"/>
  <c r="X493" i="11" s="1"/>
  <c r="K493" i="11" a="1"/>
  <c r="K493" i="11" s="1"/>
  <c r="I493" i="11" a="1"/>
  <c r="I493" i="11" s="1"/>
  <c r="V493" i="11" s="1"/>
  <c r="J493" i="11" a="1"/>
  <c r="J493" i="11" s="1"/>
  <c r="M493" i="11" a="1"/>
  <c r="M493" i="11" s="1"/>
  <c r="D493" i="11" a="1"/>
  <c r="D493" i="11" s="1"/>
  <c r="E493" i="11" a="1"/>
  <c r="E493" i="11" s="1"/>
  <c r="R493" i="11" a="1"/>
  <c r="R493" i="11" s="1"/>
  <c r="N493" i="11" a="1"/>
  <c r="N493" i="11" s="1"/>
  <c r="Q493" i="11" a="1"/>
  <c r="Q493" i="11" s="1"/>
  <c r="S493" i="11" a="1"/>
  <c r="S493" i="11" s="1"/>
  <c r="L493" i="11" a="1"/>
  <c r="L493" i="11" s="1"/>
  <c r="P493" i="11" a="1"/>
  <c r="P493" i="11" s="1"/>
  <c r="O493" i="11" a="1"/>
  <c r="O493" i="11" s="1"/>
  <c r="AB493" i="11" a="1"/>
  <c r="AB493" i="11" s="1"/>
  <c r="W808" i="11" a="1"/>
  <c r="W808" i="11" s="1"/>
  <c r="X808" i="11" s="1"/>
  <c r="K808" i="11" a="1"/>
  <c r="K808" i="11" s="1"/>
  <c r="I808" i="11" a="1"/>
  <c r="I808" i="11" s="1"/>
  <c r="V808" i="11" s="1"/>
  <c r="J808" i="11" a="1"/>
  <c r="J808" i="11" s="1"/>
  <c r="M808" i="11" a="1"/>
  <c r="M808" i="11" s="1"/>
  <c r="D808" i="11" a="1"/>
  <c r="D808" i="11" s="1"/>
  <c r="E808" i="11" a="1"/>
  <c r="E808" i="11" s="1"/>
  <c r="R808" i="11" a="1"/>
  <c r="R808" i="11" s="1"/>
  <c r="L808" i="11" a="1"/>
  <c r="L808" i="11" s="1"/>
  <c r="O808" i="11" a="1"/>
  <c r="O808" i="11" s="1"/>
  <c r="N808" i="11" a="1"/>
  <c r="N808" i="11" s="1"/>
  <c r="Q808" i="11" a="1"/>
  <c r="Q808" i="11" s="1"/>
  <c r="P808" i="11" a="1"/>
  <c r="P808" i="11" s="1"/>
  <c r="S808" i="11" a="1"/>
  <c r="S808" i="11" s="1"/>
  <c r="AB808" i="11" a="1"/>
  <c r="AB808" i="11" s="1"/>
  <c r="AA105" i="11" a="1"/>
  <c r="AA105" i="11" s="1"/>
  <c r="W104" i="11" a="1"/>
  <c r="W104" i="11" s="1"/>
  <c r="X104" i="11" s="1"/>
  <c r="K104" i="11" a="1"/>
  <c r="K104" i="11" s="1"/>
  <c r="I104" i="11" a="1"/>
  <c r="I104" i="11" s="1"/>
  <c r="V104" i="11" s="1"/>
  <c r="J104" i="11" a="1"/>
  <c r="J104" i="11" s="1"/>
  <c r="M104" i="11" a="1"/>
  <c r="M104" i="11" s="1"/>
  <c r="D104" i="11" a="1"/>
  <c r="D104" i="11" s="1"/>
  <c r="E104" i="11" a="1"/>
  <c r="E104" i="11" s="1"/>
  <c r="R104" i="11" a="1"/>
  <c r="R104" i="11" s="1"/>
  <c r="L104" i="11" a="1"/>
  <c r="L104" i="11" s="1"/>
  <c r="N104" i="11" a="1"/>
  <c r="N104" i="11" s="1"/>
  <c r="Q104" i="11" a="1"/>
  <c r="Q104" i="11" s="1"/>
  <c r="O104" i="11" a="1"/>
  <c r="O104" i="11" s="1"/>
  <c r="S104" i="11" a="1"/>
  <c r="S104" i="11" s="1"/>
  <c r="P104" i="11" a="1"/>
  <c r="P104" i="11" s="1"/>
  <c r="AB104" i="11" a="1"/>
  <c r="AB104" i="11" s="1"/>
  <c r="W956" i="11" a="1"/>
  <c r="W956" i="11" s="1"/>
  <c r="X956" i="11" s="1"/>
  <c r="I956" i="11" a="1"/>
  <c r="I956" i="11" s="1"/>
  <c r="V956" i="11" s="1"/>
  <c r="K956" i="11" a="1"/>
  <c r="K956" i="11" s="1"/>
  <c r="J956" i="11" a="1"/>
  <c r="J956" i="11" s="1"/>
  <c r="M956" i="11" a="1"/>
  <c r="M956" i="11" s="1"/>
  <c r="D956" i="11" a="1"/>
  <c r="D956" i="11" s="1"/>
  <c r="E956" i="11" a="1"/>
  <c r="E956" i="11" s="1"/>
  <c r="R956" i="11" a="1"/>
  <c r="R956" i="11" s="1"/>
  <c r="P956" i="11" a="1"/>
  <c r="P956" i="11" s="1"/>
  <c r="S956" i="11" a="1"/>
  <c r="S956" i="11" s="1"/>
  <c r="AB956" i="11" a="1"/>
  <c r="AB956" i="11" s="1"/>
  <c r="L956" i="11" a="1"/>
  <c r="L956" i="11" s="1"/>
  <c r="Q956" i="11" a="1"/>
  <c r="Q956" i="11" s="1"/>
  <c r="N956" i="11" a="1"/>
  <c r="N956" i="11" s="1"/>
  <c r="O956" i="11" a="1"/>
  <c r="O956" i="11" s="1"/>
  <c r="AB403" i="11" a="1"/>
  <c r="AB403" i="11" s="1"/>
  <c r="W403" i="11" a="1"/>
  <c r="W403" i="11" s="1"/>
  <c r="X403" i="11" s="1"/>
  <c r="K403" i="11" a="1"/>
  <c r="K403" i="11" s="1"/>
  <c r="I403" i="11" a="1"/>
  <c r="I403" i="11" s="1"/>
  <c r="V403" i="11" s="1"/>
  <c r="J403" i="11" a="1"/>
  <c r="J403" i="11" s="1"/>
  <c r="M403" i="11" a="1"/>
  <c r="M403" i="11" s="1"/>
  <c r="D403" i="11" a="1"/>
  <c r="D403" i="11" s="1"/>
  <c r="E403" i="11" a="1"/>
  <c r="E403" i="11" s="1"/>
  <c r="R403" i="11" a="1"/>
  <c r="R403" i="11" s="1"/>
  <c r="N403" i="11" a="1"/>
  <c r="N403" i="11" s="1"/>
  <c r="L403" i="11" a="1"/>
  <c r="L403" i="11" s="1"/>
  <c r="O403" i="11" a="1"/>
  <c r="O403" i="11" s="1"/>
  <c r="P403" i="11" a="1"/>
  <c r="P403" i="11" s="1"/>
  <c r="Q403" i="11" a="1"/>
  <c r="Q403" i="11" s="1"/>
  <c r="S403" i="11" a="1"/>
  <c r="S403" i="11" s="1"/>
  <c r="AB61" i="11" a="1"/>
  <c r="AB61" i="11" s="1"/>
  <c r="W61" i="11" a="1"/>
  <c r="W61" i="11" s="1"/>
  <c r="X61" i="11" s="1"/>
  <c r="K61" i="11" a="1"/>
  <c r="K61" i="11" s="1"/>
  <c r="I61" i="11" a="1"/>
  <c r="I61" i="11" s="1"/>
  <c r="V61" i="11" s="1"/>
  <c r="M61" i="11" a="1"/>
  <c r="M61" i="11" s="1"/>
  <c r="J61" i="11" a="1"/>
  <c r="J61" i="11" s="1"/>
  <c r="D61" i="11" a="1"/>
  <c r="D61" i="11" s="1"/>
  <c r="E61" i="11" a="1"/>
  <c r="E61" i="11" s="1"/>
  <c r="R61" i="11" a="1"/>
  <c r="R61" i="11" s="1"/>
  <c r="P61" i="11" a="1"/>
  <c r="P61" i="11" s="1"/>
  <c r="L61" i="11" a="1"/>
  <c r="L61" i="11" s="1"/>
  <c r="N61" i="11" a="1"/>
  <c r="N61" i="11" s="1"/>
  <c r="S61" i="11" a="1"/>
  <c r="S61" i="11" s="1"/>
  <c r="O61" i="11" a="1"/>
  <c r="O61" i="11" s="1"/>
  <c r="Q61" i="11" a="1"/>
  <c r="Q61" i="11" s="1"/>
  <c r="W791" i="11" a="1"/>
  <c r="W791" i="11" s="1"/>
  <c r="X791" i="11" s="1"/>
  <c r="K791" i="11" a="1"/>
  <c r="K791" i="11" s="1"/>
  <c r="I791" i="11" a="1"/>
  <c r="I791" i="11" s="1"/>
  <c r="V791" i="11" s="1"/>
  <c r="J791" i="11" a="1"/>
  <c r="J791" i="11" s="1"/>
  <c r="M791" i="11" a="1"/>
  <c r="M791" i="11" s="1"/>
  <c r="D791" i="11" a="1"/>
  <c r="D791" i="11" s="1"/>
  <c r="E791" i="11" a="1"/>
  <c r="E791" i="11" s="1"/>
  <c r="R791" i="11" a="1"/>
  <c r="R791" i="11" s="1"/>
  <c r="L791" i="11" a="1"/>
  <c r="L791" i="11" s="1"/>
  <c r="S791" i="11" a="1"/>
  <c r="S791" i="11" s="1"/>
  <c r="N791" i="11" a="1"/>
  <c r="N791" i="11" s="1"/>
  <c r="P791" i="11" a="1"/>
  <c r="P791" i="11" s="1"/>
  <c r="Q791" i="11" a="1"/>
  <c r="Q791" i="11" s="1"/>
  <c r="AB791" i="11" a="1"/>
  <c r="AB791" i="11" s="1"/>
  <c r="O791" i="11" a="1"/>
  <c r="O791" i="11" s="1"/>
  <c r="W669" i="11" a="1"/>
  <c r="W669" i="11" s="1"/>
  <c r="X669" i="11" s="1"/>
  <c r="K669" i="11" a="1"/>
  <c r="K669" i="11" s="1"/>
  <c r="I669" i="11" a="1"/>
  <c r="I669" i="11" s="1"/>
  <c r="V669" i="11" s="1"/>
  <c r="M669" i="11" a="1"/>
  <c r="M669" i="11" s="1"/>
  <c r="D669" i="11" a="1"/>
  <c r="D669" i="11" s="1"/>
  <c r="J669" i="11" a="1"/>
  <c r="J669" i="11" s="1"/>
  <c r="E669" i="11" a="1"/>
  <c r="E669" i="11" s="1"/>
  <c r="R669" i="11" a="1"/>
  <c r="R669" i="11" s="1"/>
  <c r="O669" i="11" a="1"/>
  <c r="O669" i="11" s="1"/>
  <c r="L669" i="11" a="1"/>
  <c r="L669" i="11" s="1"/>
  <c r="Q669" i="11" a="1"/>
  <c r="Q669" i="11" s="1"/>
  <c r="N669" i="11" a="1"/>
  <c r="N669" i="11" s="1"/>
  <c r="AB669" i="11" a="1"/>
  <c r="AB669" i="11" s="1"/>
  <c r="S669" i="11" a="1"/>
  <c r="S669" i="11" s="1"/>
  <c r="P669" i="11" a="1"/>
  <c r="P669" i="11" s="1"/>
  <c r="W449" i="11" a="1"/>
  <c r="W449" i="11" s="1"/>
  <c r="X449" i="11" s="1"/>
  <c r="AB449" i="11" a="1"/>
  <c r="AB449" i="11" s="1"/>
  <c r="K449" i="11" a="1"/>
  <c r="K449" i="11" s="1"/>
  <c r="I449" i="11" a="1"/>
  <c r="I449" i="11" s="1"/>
  <c r="V449" i="11" s="1"/>
  <c r="J449" i="11" a="1"/>
  <c r="J449" i="11" s="1"/>
  <c r="M449" i="11" a="1"/>
  <c r="M449" i="11" s="1"/>
  <c r="D449" i="11" a="1"/>
  <c r="D449" i="11" s="1"/>
  <c r="E449" i="11" a="1"/>
  <c r="E449" i="11" s="1"/>
  <c r="R449" i="11" a="1"/>
  <c r="R449" i="11" s="1"/>
  <c r="N449" i="11" a="1"/>
  <c r="N449" i="11" s="1"/>
  <c r="P449" i="11" a="1"/>
  <c r="P449" i="11" s="1"/>
  <c r="O449" i="11" a="1"/>
  <c r="O449" i="11" s="1"/>
  <c r="S449" i="11" a="1"/>
  <c r="S449" i="11" s="1"/>
  <c r="L449" i="11" a="1"/>
  <c r="L449" i="11" s="1"/>
  <c r="Q449" i="11" a="1"/>
  <c r="Q449" i="11" s="1"/>
  <c r="W124" i="11" a="1"/>
  <c r="W124" i="11" s="1"/>
  <c r="X124" i="11" s="1"/>
  <c r="AA125" i="11" a="1"/>
  <c r="AA125" i="11" s="1"/>
  <c r="K124" i="11" a="1"/>
  <c r="K124" i="11" s="1"/>
  <c r="I124" i="11" a="1"/>
  <c r="I124" i="11" s="1"/>
  <c r="V124" i="11" s="1"/>
  <c r="J124" i="11" a="1"/>
  <c r="J124" i="11" s="1"/>
  <c r="M124" i="11" a="1"/>
  <c r="M124" i="11" s="1"/>
  <c r="D124" i="11" a="1"/>
  <c r="D124" i="11" s="1"/>
  <c r="E124" i="11" a="1"/>
  <c r="E124" i="11" s="1"/>
  <c r="R124" i="11" a="1"/>
  <c r="R124" i="11" s="1"/>
  <c r="P124" i="11" a="1"/>
  <c r="P124" i="11" s="1"/>
  <c r="N124" i="11" a="1"/>
  <c r="N124" i="11" s="1"/>
  <c r="L124" i="11" a="1"/>
  <c r="L124" i="11" s="1"/>
  <c r="Q124" i="11" a="1"/>
  <c r="Q124" i="11" s="1"/>
  <c r="AB124" i="11" a="1"/>
  <c r="AB124" i="11" s="1"/>
  <c r="S124" i="11" a="1"/>
  <c r="S124" i="11" s="1"/>
  <c r="O124" i="11" a="1"/>
  <c r="O124" i="11" s="1"/>
  <c r="W868" i="11" a="1"/>
  <c r="W868" i="11" s="1"/>
  <c r="X868" i="11" s="1"/>
  <c r="K868" i="11" a="1"/>
  <c r="K868" i="11" s="1"/>
  <c r="I868" i="11" a="1"/>
  <c r="I868" i="11" s="1"/>
  <c r="V868" i="11" s="1"/>
  <c r="J868" i="11" a="1"/>
  <c r="J868" i="11" s="1"/>
  <c r="M868" i="11" a="1"/>
  <c r="M868" i="11" s="1"/>
  <c r="D868" i="11" a="1"/>
  <c r="D868" i="11" s="1"/>
  <c r="E868" i="11" a="1"/>
  <c r="E868" i="11" s="1"/>
  <c r="R868" i="11" a="1"/>
  <c r="R868" i="11" s="1"/>
  <c r="N868" i="11" a="1"/>
  <c r="N868" i="11" s="1"/>
  <c r="S868" i="11" a="1"/>
  <c r="S868" i="11" s="1"/>
  <c r="P868" i="11" a="1"/>
  <c r="P868" i="11" s="1"/>
  <c r="O868" i="11" a="1"/>
  <c r="O868" i="11" s="1"/>
  <c r="L868" i="11" a="1"/>
  <c r="L868" i="11" s="1"/>
  <c r="AB868" i="11" a="1"/>
  <c r="AB868" i="11" s="1"/>
  <c r="Q868" i="11" a="1"/>
  <c r="Q868" i="11" s="1"/>
  <c r="W516" i="11" a="1"/>
  <c r="W516" i="11" s="1"/>
  <c r="X516" i="11" s="1"/>
  <c r="K516" i="11" a="1"/>
  <c r="K516" i="11" s="1"/>
  <c r="I516" i="11" a="1"/>
  <c r="I516" i="11" s="1"/>
  <c r="V516" i="11" s="1"/>
  <c r="J516" i="11" a="1"/>
  <c r="J516" i="11" s="1"/>
  <c r="M516" i="11" a="1"/>
  <c r="M516" i="11" s="1"/>
  <c r="D516" i="11" a="1"/>
  <c r="D516" i="11" s="1"/>
  <c r="E516" i="11" a="1"/>
  <c r="E516" i="11" s="1"/>
  <c r="R516" i="11" a="1"/>
  <c r="R516" i="11" s="1"/>
  <c r="S516" i="11" a="1"/>
  <c r="S516" i="11" s="1"/>
  <c r="O516" i="11" a="1"/>
  <c r="O516" i="11" s="1"/>
  <c r="Q516" i="11" a="1"/>
  <c r="Q516" i="11" s="1"/>
  <c r="AB516" i="11" a="1"/>
  <c r="AB516" i="11" s="1"/>
  <c r="P516" i="11" a="1"/>
  <c r="P516" i="11" s="1"/>
  <c r="N516" i="11" a="1"/>
  <c r="N516" i="11" s="1"/>
  <c r="L516" i="11" a="1"/>
  <c r="L516" i="11" s="1"/>
  <c r="AB143" i="11" a="1"/>
  <c r="AB143" i="11" s="1"/>
  <c r="W143" i="11" a="1"/>
  <c r="W143" i="11" s="1"/>
  <c r="X143" i="11" s="1"/>
  <c r="K143" i="11" a="1"/>
  <c r="K143" i="11" s="1"/>
  <c r="I143" i="11" a="1"/>
  <c r="I143" i="11" s="1"/>
  <c r="V143" i="11" s="1"/>
  <c r="J143" i="11" a="1"/>
  <c r="J143" i="11" s="1"/>
  <c r="M143" i="11" a="1"/>
  <c r="M143" i="11" s="1"/>
  <c r="D143" i="11" a="1"/>
  <c r="D143" i="11" s="1"/>
  <c r="E143" i="11" a="1"/>
  <c r="E143" i="11" s="1"/>
  <c r="R143" i="11" a="1"/>
  <c r="R143" i="11" s="1"/>
  <c r="S143" i="11" a="1"/>
  <c r="S143" i="11" s="1"/>
  <c r="Q143" i="11" a="1"/>
  <c r="Q143" i="11" s="1"/>
  <c r="N143" i="11" a="1"/>
  <c r="N143" i="11" s="1"/>
  <c r="O143" i="11" a="1"/>
  <c r="O143" i="11" s="1"/>
  <c r="P143" i="11" a="1"/>
  <c r="P143" i="11" s="1"/>
  <c r="L143" i="11" a="1"/>
  <c r="L143" i="11" s="1"/>
  <c r="W430" i="11" a="1"/>
  <c r="W430" i="11" s="1"/>
  <c r="X430" i="11" s="1"/>
  <c r="K430" i="11" a="1"/>
  <c r="K430" i="11" s="1"/>
  <c r="I430" i="11" a="1"/>
  <c r="I430" i="11" s="1"/>
  <c r="V430" i="11" s="1"/>
  <c r="J430" i="11" a="1"/>
  <c r="J430" i="11" s="1"/>
  <c r="M430" i="11" a="1"/>
  <c r="M430" i="11" s="1"/>
  <c r="D430" i="11" a="1"/>
  <c r="D430" i="11" s="1"/>
  <c r="D64" i="20" s="1"/>
  <c r="E430" i="11" a="1"/>
  <c r="E430" i="11" s="1"/>
  <c r="R430" i="11" a="1"/>
  <c r="R430" i="11" s="1"/>
  <c r="L430" i="11" a="1"/>
  <c r="L430" i="11" s="1"/>
  <c r="O430" i="11" a="1"/>
  <c r="O430" i="11" s="1"/>
  <c r="AB430" i="11" a="1"/>
  <c r="AB430" i="11" s="1"/>
  <c r="N430" i="11" a="1"/>
  <c r="N430" i="11" s="1"/>
  <c r="P430" i="11" a="1"/>
  <c r="P430" i="11" s="1"/>
  <c r="S430" i="11" a="1"/>
  <c r="S430" i="11" s="1"/>
  <c r="Q430" i="11" a="1"/>
  <c r="Q430" i="11" s="1"/>
  <c r="W316" i="11" a="1"/>
  <c r="W316" i="11" s="1"/>
  <c r="X316" i="11" s="1"/>
  <c r="AA317" i="11" a="1"/>
  <c r="AA317" i="11" s="1"/>
  <c r="K316" i="11" a="1"/>
  <c r="K316" i="11" s="1"/>
  <c r="I316" i="11" a="1"/>
  <c r="I316" i="11" s="1"/>
  <c r="V316" i="11" s="1"/>
  <c r="J316" i="11" a="1"/>
  <c r="J316" i="11" s="1"/>
  <c r="M316" i="11" a="1"/>
  <c r="M316" i="11" s="1"/>
  <c r="D316" i="11" a="1"/>
  <c r="D316" i="11" s="1"/>
  <c r="E316" i="11" a="1"/>
  <c r="E316" i="11" s="1"/>
  <c r="R316" i="11" a="1"/>
  <c r="R316" i="11" s="1"/>
  <c r="Q316" i="11" a="1"/>
  <c r="Q316" i="11" s="1"/>
  <c r="P316" i="11" a="1"/>
  <c r="P316" i="11" s="1"/>
  <c r="N316" i="11" a="1"/>
  <c r="N316" i="11" s="1"/>
  <c r="AB316" i="11" a="1"/>
  <c r="AB316" i="11" s="1"/>
  <c r="O316" i="11" a="1"/>
  <c r="O316" i="11" s="1"/>
  <c r="S316" i="11" a="1"/>
  <c r="S316" i="11" s="1"/>
  <c r="L316" i="11" a="1"/>
  <c r="L316" i="11" s="1"/>
  <c r="W820" i="11" a="1"/>
  <c r="W820" i="11" s="1"/>
  <c r="X820" i="11" s="1"/>
  <c r="K820" i="11" a="1"/>
  <c r="K820" i="11" s="1"/>
  <c r="I820" i="11" a="1"/>
  <c r="I820" i="11" s="1"/>
  <c r="V820" i="11" s="1"/>
  <c r="J820" i="11" a="1"/>
  <c r="J820" i="11" s="1"/>
  <c r="M820" i="11" a="1"/>
  <c r="M820" i="11" s="1"/>
  <c r="D820" i="11" a="1"/>
  <c r="D820" i="11" s="1"/>
  <c r="E820" i="11" a="1"/>
  <c r="E820" i="11" s="1"/>
  <c r="R820" i="11" a="1"/>
  <c r="R820" i="11" s="1"/>
  <c r="N820" i="11" a="1"/>
  <c r="N820" i="11" s="1"/>
  <c r="S820" i="11" a="1"/>
  <c r="S820" i="11" s="1"/>
  <c r="AB820" i="11" a="1"/>
  <c r="AB820" i="11" s="1"/>
  <c r="L820" i="11" a="1"/>
  <c r="L820" i="11" s="1"/>
  <c r="Q820" i="11" a="1"/>
  <c r="Q820" i="11" s="1"/>
  <c r="O820" i="11" a="1"/>
  <c r="O820" i="11" s="1"/>
  <c r="P820" i="11" a="1"/>
  <c r="P820" i="11" s="1"/>
  <c r="W856" i="11" a="1"/>
  <c r="W856" i="11" s="1"/>
  <c r="X856" i="11" s="1"/>
  <c r="K856" i="11" a="1"/>
  <c r="K856" i="11" s="1"/>
  <c r="I856" i="11" a="1"/>
  <c r="I856" i="11" s="1"/>
  <c r="V856" i="11" s="1"/>
  <c r="J856" i="11" a="1"/>
  <c r="J856" i="11" s="1"/>
  <c r="M856" i="11" a="1"/>
  <c r="M856" i="11" s="1"/>
  <c r="D856" i="11" a="1"/>
  <c r="D856" i="11" s="1"/>
  <c r="E856" i="11" a="1"/>
  <c r="E856" i="11" s="1"/>
  <c r="R856" i="11" a="1"/>
  <c r="R856" i="11" s="1"/>
  <c r="N856" i="11" a="1"/>
  <c r="N856" i="11" s="1"/>
  <c r="AB856" i="11" a="1"/>
  <c r="AB856" i="11" s="1"/>
  <c r="Q856" i="11" a="1"/>
  <c r="Q856" i="11" s="1"/>
  <c r="P856" i="11" a="1"/>
  <c r="P856" i="11" s="1"/>
  <c r="L856" i="11" a="1"/>
  <c r="L856" i="11" s="1"/>
  <c r="S856" i="11" a="1"/>
  <c r="S856" i="11" s="1"/>
  <c r="O856" i="11" a="1"/>
  <c r="O856" i="11" s="1"/>
  <c r="W756" i="11" a="1"/>
  <c r="W756" i="11" s="1"/>
  <c r="X756" i="11" s="1"/>
  <c r="K756" i="11" a="1"/>
  <c r="K756" i="11" s="1"/>
  <c r="I756" i="11" a="1"/>
  <c r="I756" i="11" s="1"/>
  <c r="V756" i="11" s="1"/>
  <c r="J756" i="11" a="1"/>
  <c r="J756" i="11" s="1"/>
  <c r="M756" i="11" a="1"/>
  <c r="M756" i="11" s="1"/>
  <c r="D756" i="11" a="1"/>
  <c r="D756" i="11" s="1"/>
  <c r="E756" i="11" a="1"/>
  <c r="E756" i="11" s="1"/>
  <c r="R756" i="11" a="1"/>
  <c r="R756" i="11" s="1"/>
  <c r="AB756" i="11" a="1"/>
  <c r="AB756" i="11" s="1"/>
  <c r="O756" i="11" a="1"/>
  <c r="O756" i="11" s="1"/>
  <c r="S756" i="11" a="1"/>
  <c r="S756" i="11" s="1"/>
  <c r="L756" i="11" a="1"/>
  <c r="L756" i="11" s="1"/>
  <c r="N756" i="11" a="1"/>
  <c r="N756" i="11" s="1"/>
  <c r="Q756" i="11" a="1"/>
  <c r="Q756" i="11" s="1"/>
  <c r="P756" i="11" a="1"/>
  <c r="P756" i="11" s="1"/>
  <c r="W959" i="11" a="1"/>
  <c r="W959" i="11" s="1"/>
  <c r="X959" i="11" s="1"/>
  <c r="K959" i="11" a="1"/>
  <c r="K959" i="11" s="1"/>
  <c r="I959" i="11" a="1"/>
  <c r="I959" i="11" s="1"/>
  <c r="V959" i="11" s="1"/>
  <c r="J959" i="11" a="1"/>
  <c r="J959" i="11" s="1"/>
  <c r="M959" i="11" a="1"/>
  <c r="M959" i="11" s="1"/>
  <c r="D959" i="11" a="1"/>
  <c r="D959" i="11" s="1"/>
  <c r="E959" i="11" a="1"/>
  <c r="E959" i="11" s="1"/>
  <c r="R959" i="11" a="1"/>
  <c r="R959" i="11" s="1"/>
  <c r="O959" i="11" a="1"/>
  <c r="O959" i="11" s="1"/>
  <c r="S959" i="11" a="1"/>
  <c r="S959" i="11" s="1"/>
  <c r="N959" i="11" a="1"/>
  <c r="N959" i="11" s="1"/>
  <c r="Q959" i="11" a="1"/>
  <c r="Q959" i="11" s="1"/>
  <c r="P959" i="11" a="1"/>
  <c r="P959" i="11" s="1"/>
  <c r="AB959" i="11" a="1"/>
  <c r="AB959" i="11" s="1"/>
  <c r="L959" i="11" a="1"/>
  <c r="L959" i="11" s="1"/>
  <c r="W957" i="11" a="1"/>
  <c r="W957" i="11" s="1"/>
  <c r="X957" i="11" s="1"/>
  <c r="K957" i="11" a="1"/>
  <c r="K957" i="11" s="1"/>
  <c r="I957" i="11" a="1"/>
  <c r="I957" i="11" s="1"/>
  <c r="V957" i="11" s="1"/>
  <c r="J957" i="11" a="1"/>
  <c r="J957" i="11" s="1"/>
  <c r="M957" i="11" a="1"/>
  <c r="M957" i="11" s="1"/>
  <c r="D957" i="11" a="1"/>
  <c r="D957" i="11" s="1"/>
  <c r="E957" i="11" a="1"/>
  <c r="E957" i="11" s="1"/>
  <c r="R957" i="11" a="1"/>
  <c r="R957" i="11" s="1"/>
  <c r="S957" i="11" a="1"/>
  <c r="S957" i="11" s="1"/>
  <c r="O957" i="11" a="1"/>
  <c r="O957" i="11" s="1"/>
  <c r="L957" i="11" a="1"/>
  <c r="L957" i="11" s="1"/>
  <c r="N957" i="11" a="1"/>
  <c r="N957" i="11" s="1"/>
  <c r="AB957" i="11" a="1"/>
  <c r="AB957" i="11" s="1"/>
  <c r="Q957" i="11" a="1"/>
  <c r="Q957" i="11" s="1"/>
  <c r="P957" i="11" a="1"/>
  <c r="P957" i="11" s="1"/>
  <c r="AA209" i="11" a="1"/>
  <c r="AA209" i="11" s="1"/>
  <c r="W208" i="11" a="1"/>
  <c r="W208" i="11" s="1"/>
  <c r="X208" i="11" s="1"/>
  <c r="K208" i="11" a="1"/>
  <c r="K208" i="11" s="1"/>
  <c r="I208" i="11" a="1"/>
  <c r="I208" i="11" s="1"/>
  <c r="V208" i="11" s="1"/>
  <c r="J208" i="11" a="1"/>
  <c r="J208" i="11" s="1"/>
  <c r="M208" i="11" a="1"/>
  <c r="M208" i="11" s="1"/>
  <c r="D208" i="11" a="1"/>
  <c r="D208" i="11" s="1"/>
  <c r="E208" i="11" a="1"/>
  <c r="E208" i="11" s="1"/>
  <c r="R208" i="11" a="1"/>
  <c r="R208" i="11" s="1"/>
  <c r="S208" i="11" a="1"/>
  <c r="S208" i="11" s="1"/>
  <c r="Q208" i="11" a="1"/>
  <c r="Q208" i="11" s="1"/>
  <c r="AB208" i="11" a="1"/>
  <c r="AB208" i="11" s="1"/>
  <c r="O208" i="11" a="1"/>
  <c r="O208" i="11" s="1"/>
  <c r="L208" i="11" a="1"/>
  <c r="L208" i="11" s="1"/>
  <c r="N208" i="11" a="1"/>
  <c r="N208" i="11" s="1"/>
  <c r="P208" i="11" a="1"/>
  <c r="P208" i="11" s="1"/>
  <c r="AA207" i="11" a="1"/>
  <c r="AA207" i="11" s="1"/>
  <c r="AA208" i="11" s="1" a="1"/>
  <c r="AA208" i="11" s="1"/>
  <c r="W206" i="11" a="1"/>
  <c r="W206" i="11" s="1"/>
  <c r="X206" i="11" s="1"/>
  <c r="K206" i="11" a="1"/>
  <c r="K206" i="11" s="1"/>
  <c r="I206" i="11" a="1"/>
  <c r="I206" i="11" s="1"/>
  <c r="V206" i="11" s="1"/>
  <c r="J206" i="11" a="1"/>
  <c r="J206" i="11" s="1"/>
  <c r="M206" i="11" a="1"/>
  <c r="M206" i="11" s="1"/>
  <c r="D206" i="11" a="1"/>
  <c r="D206" i="11" s="1"/>
  <c r="E206" i="11" a="1"/>
  <c r="E206" i="11" s="1"/>
  <c r="R206" i="11" a="1"/>
  <c r="R206" i="11" s="1"/>
  <c r="P206" i="11" a="1"/>
  <c r="P206" i="11" s="1"/>
  <c r="N206" i="11" a="1"/>
  <c r="N206" i="11" s="1"/>
  <c r="AB206" i="11" a="1"/>
  <c r="AB206" i="11" s="1"/>
  <c r="Q206" i="11" a="1"/>
  <c r="Q206" i="11" s="1"/>
  <c r="S206" i="11" a="1"/>
  <c r="S206" i="11" s="1"/>
  <c r="L206" i="11" a="1"/>
  <c r="L206" i="11" s="1"/>
  <c r="O206" i="11" a="1"/>
  <c r="O206" i="11" s="1"/>
  <c r="AA57" i="11" a="1"/>
  <c r="AA57" i="11" s="1"/>
  <c r="AA58" i="11" s="1" a="1"/>
  <c r="AA58" i="11" s="1"/>
  <c r="W56" i="11" a="1"/>
  <c r="W56" i="11" s="1"/>
  <c r="X56" i="11" s="1"/>
  <c r="K56" i="11" a="1"/>
  <c r="K56" i="11" s="1"/>
  <c r="I56" i="11" a="1"/>
  <c r="I56" i="11" s="1"/>
  <c r="V56" i="11" s="1"/>
  <c r="J56" i="11" a="1"/>
  <c r="J56" i="11" s="1"/>
  <c r="M56" i="11" a="1"/>
  <c r="M56" i="11" s="1"/>
  <c r="D56" i="11" a="1"/>
  <c r="D56" i="11" s="1"/>
  <c r="E56" i="11" a="1"/>
  <c r="E56" i="11" s="1"/>
  <c r="R56" i="11" a="1"/>
  <c r="R56" i="11" s="1"/>
  <c r="N56" i="11" a="1"/>
  <c r="N56" i="11" s="1"/>
  <c r="S56" i="11" a="1"/>
  <c r="S56" i="11" s="1"/>
  <c r="L56" i="11" a="1"/>
  <c r="L56" i="11" s="1"/>
  <c r="O56" i="11" a="1"/>
  <c r="O56" i="11" s="1"/>
  <c r="P56" i="11" a="1"/>
  <c r="P56" i="11" s="1"/>
  <c r="Q56" i="11" a="1"/>
  <c r="Q56" i="11" s="1"/>
  <c r="AB56" i="11" a="1"/>
  <c r="AB56" i="11" s="1"/>
  <c r="AA465" i="11" a="1"/>
  <c r="AA465" i="11" s="1"/>
  <c r="W464" i="11" a="1"/>
  <c r="W464" i="11" s="1"/>
  <c r="X464" i="11" s="1"/>
  <c r="K464" i="11" a="1"/>
  <c r="K464" i="11" s="1"/>
  <c r="I464" i="11" a="1"/>
  <c r="I464" i="11" s="1"/>
  <c r="V464" i="11" s="1"/>
  <c r="J464" i="11" a="1"/>
  <c r="J464" i="11" s="1"/>
  <c r="M464" i="11" a="1"/>
  <c r="M464" i="11" s="1"/>
  <c r="D464" i="11" a="1"/>
  <c r="D464" i="11" s="1"/>
  <c r="E464" i="11" a="1"/>
  <c r="E464" i="11" s="1"/>
  <c r="R464" i="11" a="1"/>
  <c r="R464" i="11" s="1"/>
  <c r="P464" i="11" a="1"/>
  <c r="P464" i="11" s="1"/>
  <c r="L464" i="11" a="1"/>
  <c r="L464" i="11" s="1"/>
  <c r="O464" i="11" a="1"/>
  <c r="O464" i="11" s="1"/>
  <c r="AB464" i="11" a="1"/>
  <c r="AB464" i="11" s="1"/>
  <c r="Q464" i="11" a="1"/>
  <c r="Q464" i="11" s="1"/>
  <c r="N464" i="11" a="1"/>
  <c r="N464" i="11" s="1"/>
  <c r="S464" i="11" a="1"/>
  <c r="S464" i="11" s="1"/>
  <c r="W709" i="11" a="1"/>
  <c r="W709" i="11" s="1"/>
  <c r="X709" i="11" s="1"/>
  <c r="K709" i="11" a="1"/>
  <c r="K709" i="11" s="1"/>
  <c r="I709" i="11" a="1"/>
  <c r="I709" i="11" s="1"/>
  <c r="V709" i="11" s="1"/>
  <c r="M709" i="11" a="1"/>
  <c r="M709" i="11" s="1"/>
  <c r="D709" i="11" a="1"/>
  <c r="D709" i="11" s="1"/>
  <c r="J709" i="11" a="1"/>
  <c r="J709" i="11" s="1"/>
  <c r="E709" i="11" a="1"/>
  <c r="E709" i="11" s="1"/>
  <c r="R709" i="11" a="1"/>
  <c r="R709" i="11" s="1"/>
  <c r="O709" i="11" a="1"/>
  <c r="O709" i="11" s="1"/>
  <c r="P709" i="11" a="1"/>
  <c r="P709" i="11" s="1"/>
  <c r="AB709" i="11" a="1"/>
  <c r="AB709" i="11" s="1"/>
  <c r="L709" i="11" a="1"/>
  <c r="L709" i="11" s="1"/>
  <c r="N709" i="11" a="1"/>
  <c r="N709" i="11" s="1"/>
  <c r="Q709" i="11" a="1"/>
  <c r="Q709" i="11" s="1"/>
  <c r="S709" i="11" a="1"/>
  <c r="S709" i="11" s="1"/>
  <c r="AB43" i="11" a="1"/>
  <c r="AB43" i="11" s="1"/>
  <c r="W43" i="11" a="1"/>
  <c r="W43" i="11" s="1"/>
  <c r="X43" i="11" s="1"/>
  <c r="K43" i="11" a="1"/>
  <c r="K43" i="11" s="1"/>
  <c r="I43" i="11" a="1"/>
  <c r="I43" i="11" s="1"/>
  <c r="V43" i="11" s="1"/>
  <c r="J43" i="11" a="1"/>
  <c r="J43" i="11" s="1"/>
  <c r="M43" i="11" a="1"/>
  <c r="M43" i="11" s="1"/>
  <c r="D43" i="11" a="1"/>
  <c r="D43" i="11" s="1"/>
  <c r="E43" i="11" a="1"/>
  <c r="E43" i="11" s="1"/>
  <c r="R43" i="11" a="1"/>
  <c r="R43" i="11" s="1"/>
  <c r="P43" i="11" a="1"/>
  <c r="P43" i="11" s="1"/>
  <c r="S43" i="11" a="1"/>
  <c r="S43" i="11" s="1"/>
  <c r="N43" i="11" a="1"/>
  <c r="N43" i="11" s="1"/>
  <c r="Q43" i="11" a="1"/>
  <c r="Q43" i="11" s="1"/>
  <c r="L43" i="11" a="1"/>
  <c r="L43" i="11" s="1"/>
  <c r="O43" i="11" a="1"/>
  <c r="O43" i="11" s="1"/>
  <c r="AB233" i="11" a="1"/>
  <c r="AB233" i="11" s="1"/>
  <c r="W233" i="11" a="1"/>
  <c r="W233" i="11" s="1"/>
  <c r="X233" i="11" s="1"/>
  <c r="K233" i="11" a="1"/>
  <c r="K233" i="11" s="1"/>
  <c r="I233" i="11" a="1"/>
  <c r="I233" i="11" s="1"/>
  <c r="V233" i="11" s="1"/>
  <c r="M233" i="11" a="1"/>
  <c r="M233" i="11" s="1"/>
  <c r="J233" i="11" a="1"/>
  <c r="J233" i="11" s="1"/>
  <c r="D233" i="11" a="1"/>
  <c r="D233" i="11" s="1"/>
  <c r="E233" i="11" a="1"/>
  <c r="E233" i="11" s="1"/>
  <c r="R233" i="11" a="1"/>
  <c r="R233" i="11" s="1"/>
  <c r="N233" i="11" a="1"/>
  <c r="N233" i="11" s="1"/>
  <c r="S233" i="11" a="1"/>
  <c r="S233" i="11" s="1"/>
  <c r="O233" i="11" a="1"/>
  <c r="O233" i="11" s="1"/>
  <c r="P233" i="11" a="1"/>
  <c r="P233" i="11" s="1"/>
  <c r="L233" i="11" a="1"/>
  <c r="L233" i="11" s="1"/>
  <c r="Q233" i="11" a="1"/>
  <c r="Q233" i="11" s="1"/>
  <c r="AA289" i="11" a="1"/>
  <c r="AA289" i="11" s="1"/>
  <c r="W288" i="11" a="1"/>
  <c r="W288" i="11" s="1"/>
  <c r="X288" i="11" s="1"/>
  <c r="K288" i="11" a="1"/>
  <c r="K288" i="11" s="1"/>
  <c r="I288" i="11" a="1"/>
  <c r="I288" i="11" s="1"/>
  <c r="V288" i="11" s="1"/>
  <c r="J288" i="11" a="1"/>
  <c r="J288" i="11" s="1"/>
  <c r="M288" i="11" a="1"/>
  <c r="M288" i="11" s="1"/>
  <c r="D288" i="11" a="1"/>
  <c r="D288" i="11" s="1"/>
  <c r="E288" i="11" a="1"/>
  <c r="E288" i="11" s="1"/>
  <c r="R288" i="11" a="1"/>
  <c r="R288" i="11" s="1"/>
  <c r="L288" i="11" a="1"/>
  <c r="L288" i="11" s="1"/>
  <c r="S288" i="11" a="1"/>
  <c r="S288" i="11" s="1"/>
  <c r="Q288" i="11" a="1"/>
  <c r="Q288" i="11" s="1"/>
  <c r="P288" i="11" a="1"/>
  <c r="P288" i="11" s="1"/>
  <c r="O288" i="11" a="1"/>
  <c r="O288" i="11" s="1"/>
  <c r="N288" i="11" a="1"/>
  <c r="N288" i="11" s="1"/>
  <c r="AB288" i="11" a="1"/>
  <c r="AB288" i="11" s="1"/>
  <c r="W683" i="11" a="1"/>
  <c r="W683" i="11" s="1"/>
  <c r="X683" i="11" s="1"/>
  <c r="K683" i="11" a="1"/>
  <c r="K683" i="11" s="1"/>
  <c r="I683" i="11" a="1"/>
  <c r="I683" i="11" s="1"/>
  <c r="V683" i="11" s="1"/>
  <c r="J683" i="11" a="1"/>
  <c r="J683" i="11" s="1"/>
  <c r="M683" i="11" a="1"/>
  <c r="M683" i="11" s="1"/>
  <c r="D683" i="11" a="1"/>
  <c r="D683" i="11" s="1"/>
  <c r="E683" i="11" a="1"/>
  <c r="E683" i="11" s="1"/>
  <c r="R683" i="11" a="1"/>
  <c r="R683" i="11" s="1"/>
  <c r="L683" i="11" a="1"/>
  <c r="L683" i="11" s="1"/>
  <c r="AB683" i="11" a="1"/>
  <c r="AB683" i="11" s="1"/>
  <c r="P683" i="11" a="1"/>
  <c r="P683" i="11" s="1"/>
  <c r="N683" i="11" a="1"/>
  <c r="N683" i="11" s="1"/>
  <c r="O683" i="11" a="1"/>
  <c r="O683" i="11" s="1"/>
  <c r="Q683" i="11" a="1"/>
  <c r="Q683" i="11" s="1"/>
  <c r="S683" i="11" a="1"/>
  <c r="S683" i="11" s="1"/>
  <c r="AB57" i="11" a="1"/>
  <c r="AB57" i="11" s="1"/>
  <c r="W57" i="11" a="1"/>
  <c r="W57" i="11" s="1"/>
  <c r="X57" i="11" s="1"/>
  <c r="K57" i="11" a="1"/>
  <c r="K57" i="11" s="1"/>
  <c r="I57" i="11" a="1"/>
  <c r="I57" i="11" s="1"/>
  <c r="V57" i="11" s="1"/>
  <c r="M57" i="11" a="1"/>
  <c r="M57" i="11" s="1"/>
  <c r="J57" i="11" a="1"/>
  <c r="J57" i="11" s="1"/>
  <c r="D57" i="11" a="1"/>
  <c r="D57" i="11" s="1"/>
  <c r="E57" i="11" a="1"/>
  <c r="E57" i="11" s="1"/>
  <c r="R57" i="11" a="1"/>
  <c r="R57" i="11" s="1"/>
  <c r="Q57" i="11" a="1"/>
  <c r="Q57" i="11" s="1"/>
  <c r="N57" i="11" a="1"/>
  <c r="N57" i="11" s="1"/>
  <c r="S57" i="11" a="1"/>
  <c r="S57" i="11" s="1"/>
  <c r="O57" i="11" a="1"/>
  <c r="O57" i="11" s="1"/>
  <c r="L57" i="11" a="1"/>
  <c r="L57" i="11" s="1"/>
  <c r="P57" i="11" a="1"/>
  <c r="P57" i="11" s="1"/>
  <c r="AA149" i="11" a="1"/>
  <c r="AA149" i="11" s="1"/>
  <c r="W148" i="11" a="1"/>
  <c r="W148" i="11" s="1"/>
  <c r="X148" i="11" s="1"/>
  <c r="K148" i="11" a="1"/>
  <c r="K148" i="11" s="1"/>
  <c r="I148" i="11" a="1"/>
  <c r="I148" i="11" s="1"/>
  <c r="V148" i="11" s="1"/>
  <c r="J148" i="11" a="1"/>
  <c r="J148" i="11" s="1"/>
  <c r="D148" i="11" a="1"/>
  <c r="D148" i="11" s="1"/>
  <c r="M148" i="11" a="1"/>
  <c r="M148" i="11" s="1"/>
  <c r="E148" i="11" a="1"/>
  <c r="E148" i="11" s="1"/>
  <c r="R148" i="11" a="1"/>
  <c r="R148" i="11" s="1"/>
  <c r="O148" i="11" a="1"/>
  <c r="O148" i="11" s="1"/>
  <c r="AB148" i="11" a="1"/>
  <c r="AB148" i="11" s="1"/>
  <c r="Q148" i="11" a="1"/>
  <c r="Q148" i="11" s="1"/>
  <c r="N148" i="11" a="1"/>
  <c r="N148" i="11" s="1"/>
  <c r="S148" i="11" a="1"/>
  <c r="S148" i="11" s="1"/>
  <c r="P148" i="11" a="1"/>
  <c r="P148" i="11" s="1"/>
  <c r="L148" i="11" a="1"/>
  <c r="L148" i="11" s="1"/>
  <c r="W750" i="11" a="1"/>
  <c r="W750" i="11" s="1"/>
  <c r="X750" i="11" s="1"/>
  <c r="K750" i="11" a="1"/>
  <c r="K750" i="11" s="1"/>
  <c r="I750" i="11" a="1"/>
  <c r="I750" i="11" s="1"/>
  <c r="V750" i="11" s="1"/>
  <c r="J750" i="11" a="1"/>
  <c r="J750" i="11" s="1"/>
  <c r="M750" i="11" a="1"/>
  <c r="M750" i="11" s="1"/>
  <c r="D750" i="11" a="1"/>
  <c r="D750" i="11" s="1"/>
  <c r="E750" i="11" a="1"/>
  <c r="E750" i="11" s="1"/>
  <c r="R750" i="11" a="1"/>
  <c r="R750" i="11" s="1"/>
  <c r="P750" i="11" a="1"/>
  <c r="P750" i="11" s="1"/>
  <c r="L750" i="11" a="1"/>
  <c r="L750" i="11" s="1"/>
  <c r="O750" i="11" a="1"/>
  <c r="O750" i="11" s="1"/>
  <c r="N750" i="11" a="1"/>
  <c r="N750" i="11" s="1"/>
  <c r="AB750" i="11" a="1"/>
  <c r="AB750" i="11" s="1"/>
  <c r="Q750" i="11" a="1"/>
  <c r="Q750" i="11" s="1"/>
  <c r="S750" i="11" a="1"/>
  <c r="S750" i="11" s="1"/>
  <c r="W718" i="11" a="1"/>
  <c r="W718" i="11" s="1"/>
  <c r="X718" i="11" s="1"/>
  <c r="K718" i="11" a="1"/>
  <c r="K718" i="11" s="1"/>
  <c r="I718" i="11" a="1"/>
  <c r="I718" i="11" s="1"/>
  <c r="V718" i="11" s="1"/>
  <c r="J718" i="11" a="1"/>
  <c r="J718" i="11" s="1"/>
  <c r="M718" i="11" a="1"/>
  <c r="M718" i="11" s="1"/>
  <c r="D718" i="11" a="1"/>
  <c r="D718" i="11" s="1"/>
  <c r="E718" i="11" a="1"/>
  <c r="E718" i="11" s="1"/>
  <c r="R718" i="11" a="1"/>
  <c r="R718" i="11" s="1"/>
  <c r="Q718" i="11" a="1"/>
  <c r="Q718" i="11" s="1"/>
  <c r="N718" i="11" a="1"/>
  <c r="N718" i="11" s="1"/>
  <c r="L718" i="11" a="1"/>
  <c r="L718" i="11" s="1"/>
  <c r="AB718" i="11" a="1"/>
  <c r="AB718" i="11" s="1"/>
  <c r="P718" i="11" a="1"/>
  <c r="P718" i="11" s="1"/>
  <c r="S718" i="11" a="1"/>
  <c r="S718" i="11" s="1"/>
  <c r="O718" i="11" a="1"/>
  <c r="O718" i="11" s="1"/>
  <c r="AB135" i="11" a="1"/>
  <c r="AB135" i="11" s="1"/>
  <c r="W135" i="11" a="1"/>
  <c r="W135" i="11" s="1"/>
  <c r="X135" i="11" s="1"/>
  <c r="K135" i="11" a="1"/>
  <c r="K135" i="11" s="1"/>
  <c r="I135" i="11" a="1"/>
  <c r="I135" i="11" s="1"/>
  <c r="V135" i="11" s="1"/>
  <c r="J135" i="11" a="1"/>
  <c r="J135" i="11" s="1"/>
  <c r="D135" i="11" a="1"/>
  <c r="D135" i="11" s="1"/>
  <c r="M135" i="11" a="1"/>
  <c r="M135" i="11" s="1"/>
  <c r="E135" i="11" a="1"/>
  <c r="E135" i="11" s="1"/>
  <c r="R135" i="11" a="1"/>
  <c r="R135" i="11" s="1"/>
  <c r="Q135" i="11" a="1"/>
  <c r="Q135" i="11" s="1"/>
  <c r="N135" i="11" a="1"/>
  <c r="N135" i="11" s="1"/>
  <c r="O135" i="11" a="1"/>
  <c r="O135" i="11" s="1"/>
  <c r="P135" i="11" a="1"/>
  <c r="P135" i="11" s="1"/>
  <c r="S135" i="11" a="1"/>
  <c r="S135" i="11" s="1"/>
  <c r="L135" i="11" a="1"/>
  <c r="L135" i="11" s="1"/>
  <c r="W908" i="11" a="1"/>
  <c r="W908" i="11" s="1"/>
  <c r="X908" i="11" s="1"/>
  <c r="I908" i="11" a="1"/>
  <c r="I908" i="11" s="1"/>
  <c r="V908" i="11" s="1"/>
  <c r="K908" i="11" a="1"/>
  <c r="K908" i="11" s="1"/>
  <c r="J908" i="11" a="1"/>
  <c r="J908" i="11" s="1"/>
  <c r="M908" i="11" a="1"/>
  <c r="M908" i="11" s="1"/>
  <c r="D908" i="11" a="1"/>
  <c r="D908" i="11" s="1"/>
  <c r="E908" i="11" a="1"/>
  <c r="E908" i="11" s="1"/>
  <c r="R908" i="11" a="1"/>
  <c r="R908" i="11" s="1"/>
  <c r="Q908" i="11" a="1"/>
  <c r="Q908" i="11" s="1"/>
  <c r="N908" i="11" a="1"/>
  <c r="N908" i="11" s="1"/>
  <c r="P908" i="11" a="1"/>
  <c r="P908" i="11" s="1"/>
  <c r="S908" i="11" a="1"/>
  <c r="S908" i="11" s="1"/>
  <c r="L908" i="11" a="1"/>
  <c r="L908" i="11" s="1"/>
  <c r="O908" i="11" a="1"/>
  <c r="O908" i="11" s="1"/>
  <c r="AB908" i="11" a="1"/>
  <c r="AB908" i="11" s="1"/>
  <c r="W932" i="11" a="1"/>
  <c r="W932" i="11" s="1"/>
  <c r="X932" i="11" s="1"/>
  <c r="I932" i="11" a="1"/>
  <c r="I932" i="11" s="1"/>
  <c r="V932" i="11" s="1"/>
  <c r="K932" i="11" a="1"/>
  <c r="K932" i="11" s="1"/>
  <c r="J932" i="11" a="1"/>
  <c r="J932" i="11" s="1"/>
  <c r="M932" i="11" a="1"/>
  <c r="M932" i="11" s="1"/>
  <c r="D932" i="11" a="1"/>
  <c r="D932" i="11" s="1"/>
  <c r="E932" i="11" a="1"/>
  <c r="E932" i="11" s="1"/>
  <c r="R932" i="11" a="1"/>
  <c r="R932" i="11" s="1"/>
  <c r="O932" i="11" a="1"/>
  <c r="O932" i="11" s="1"/>
  <c r="AB932" i="11" a="1"/>
  <c r="AB932" i="11" s="1"/>
  <c r="S932" i="11" a="1"/>
  <c r="S932" i="11" s="1"/>
  <c r="L932" i="11" a="1"/>
  <c r="L932" i="11" s="1"/>
  <c r="N932" i="11" a="1"/>
  <c r="N932" i="11" s="1"/>
  <c r="P932" i="11" a="1"/>
  <c r="P932" i="11" s="1"/>
  <c r="Q932" i="11" a="1"/>
  <c r="Q932" i="11" s="1"/>
  <c r="W896" i="11" a="1"/>
  <c r="W896" i="11" s="1"/>
  <c r="X896" i="11" s="1"/>
  <c r="K896" i="11" a="1"/>
  <c r="K896" i="11" s="1"/>
  <c r="I896" i="11" a="1"/>
  <c r="I896" i="11" s="1"/>
  <c r="V896" i="11" s="1"/>
  <c r="J896" i="11" a="1"/>
  <c r="J896" i="11" s="1"/>
  <c r="M896" i="11" a="1"/>
  <c r="M896" i="11" s="1"/>
  <c r="D896" i="11" a="1"/>
  <c r="D896" i="11" s="1"/>
  <c r="E896" i="11" a="1"/>
  <c r="E896" i="11" s="1"/>
  <c r="R896" i="11" a="1"/>
  <c r="R896" i="11" s="1"/>
  <c r="S896" i="11" a="1"/>
  <c r="S896" i="11" s="1"/>
  <c r="O896" i="11" a="1"/>
  <c r="O896" i="11" s="1"/>
  <c r="L896" i="11" a="1"/>
  <c r="L896" i="11" s="1"/>
  <c r="Q896" i="11" a="1"/>
  <c r="Q896" i="11" s="1"/>
  <c r="P896" i="11" a="1"/>
  <c r="P896" i="11" s="1"/>
  <c r="N896" i="11" a="1"/>
  <c r="N896" i="11" s="1"/>
  <c r="AB896" i="11" a="1"/>
  <c r="AB896" i="11" s="1"/>
  <c r="W544" i="11" a="1"/>
  <c r="W544" i="11" s="1"/>
  <c r="X544" i="11" s="1"/>
  <c r="K544" i="11" a="1"/>
  <c r="K544" i="11" s="1"/>
  <c r="I544" i="11" a="1"/>
  <c r="I544" i="11" s="1"/>
  <c r="V544" i="11" s="1"/>
  <c r="J544" i="11" a="1"/>
  <c r="J544" i="11" s="1"/>
  <c r="M544" i="11" a="1"/>
  <c r="M544" i="11" s="1"/>
  <c r="D544" i="11" a="1"/>
  <c r="D544" i="11" s="1"/>
  <c r="E544" i="11" a="1"/>
  <c r="E544" i="11" s="1"/>
  <c r="R544" i="11" a="1"/>
  <c r="R544" i="11" s="1"/>
  <c r="N544" i="11" a="1"/>
  <c r="N544" i="11" s="1"/>
  <c r="L544" i="11" a="1"/>
  <c r="L544" i="11" s="1"/>
  <c r="S544" i="11" a="1"/>
  <c r="S544" i="11" s="1"/>
  <c r="P544" i="11" a="1"/>
  <c r="P544" i="11" s="1"/>
  <c r="AB544" i="11" a="1"/>
  <c r="AB544" i="11" s="1"/>
  <c r="O544" i="11" a="1"/>
  <c r="O544" i="11" s="1"/>
  <c r="Q544" i="11" a="1"/>
  <c r="Q544" i="11" s="1"/>
  <c r="W526" i="11" a="1"/>
  <c r="W526" i="11" s="1"/>
  <c r="X526" i="11" s="1"/>
  <c r="K526" i="11" a="1"/>
  <c r="K526" i="11" s="1"/>
  <c r="I526" i="11" a="1"/>
  <c r="I526" i="11" s="1"/>
  <c r="V526" i="11" s="1"/>
  <c r="J526" i="11" a="1"/>
  <c r="J526" i="11" s="1"/>
  <c r="M526" i="11" a="1"/>
  <c r="M526" i="11" s="1"/>
  <c r="D526" i="11" a="1"/>
  <c r="D526" i="11" s="1"/>
  <c r="E526" i="11" a="1"/>
  <c r="E526" i="11" s="1"/>
  <c r="R526" i="11" a="1"/>
  <c r="R526" i="11" s="1"/>
  <c r="N526" i="11" a="1"/>
  <c r="N526" i="11" s="1"/>
  <c r="AB526" i="11" a="1"/>
  <c r="AB526" i="11" s="1"/>
  <c r="L526" i="11" a="1"/>
  <c r="L526" i="11" s="1"/>
  <c r="P526" i="11" a="1"/>
  <c r="P526" i="11" s="1"/>
  <c r="O526" i="11" a="1"/>
  <c r="O526" i="11" s="1"/>
  <c r="Q526" i="11" a="1"/>
  <c r="Q526" i="11" s="1"/>
  <c r="S526" i="11" a="1"/>
  <c r="S526" i="11" s="1"/>
  <c r="AA65" i="11" a="1"/>
  <c r="AA65" i="11" s="1"/>
  <c r="W64" i="11" a="1"/>
  <c r="W64" i="11" s="1"/>
  <c r="X64" i="11" s="1"/>
  <c r="K64" i="11" a="1"/>
  <c r="K64" i="11" s="1"/>
  <c r="I64" i="11" a="1"/>
  <c r="I64" i="11" s="1"/>
  <c r="V64" i="11" s="1"/>
  <c r="J64" i="11" a="1"/>
  <c r="J64" i="11" s="1"/>
  <c r="M64" i="11" a="1"/>
  <c r="M64" i="11" s="1"/>
  <c r="D64" i="11" a="1"/>
  <c r="D64" i="11" s="1"/>
  <c r="E64" i="11" a="1"/>
  <c r="E64" i="11" s="1"/>
  <c r="R64" i="11" a="1"/>
  <c r="R64" i="11" s="1"/>
  <c r="L64" i="11" a="1"/>
  <c r="L64" i="11" s="1"/>
  <c r="O64" i="11" a="1"/>
  <c r="O64" i="11" s="1"/>
  <c r="Q64" i="11" a="1"/>
  <c r="Q64" i="11" s="1"/>
  <c r="N64" i="11" a="1"/>
  <c r="N64" i="11" s="1"/>
  <c r="S64" i="11" a="1"/>
  <c r="S64" i="11" s="1"/>
  <c r="AB64" i="11" a="1"/>
  <c r="AB64" i="11" s="1"/>
  <c r="P64" i="11" a="1"/>
  <c r="P64" i="11" s="1"/>
  <c r="W846" i="11" a="1"/>
  <c r="W846" i="11" s="1"/>
  <c r="X846" i="11" s="1"/>
  <c r="K846" i="11" a="1"/>
  <c r="K846" i="11" s="1"/>
  <c r="I846" i="11" a="1"/>
  <c r="I846" i="11" s="1"/>
  <c r="V846" i="11" s="1"/>
  <c r="J846" i="11" a="1"/>
  <c r="J846" i="11" s="1"/>
  <c r="M846" i="11" a="1"/>
  <c r="M846" i="11" s="1"/>
  <c r="D846" i="11" a="1"/>
  <c r="D846" i="11" s="1"/>
  <c r="E846" i="11" a="1"/>
  <c r="E846" i="11" s="1"/>
  <c r="R846" i="11" a="1"/>
  <c r="R846" i="11" s="1"/>
  <c r="L846" i="11" a="1"/>
  <c r="L846" i="11" s="1"/>
  <c r="O846" i="11" a="1"/>
  <c r="O846" i="11" s="1"/>
  <c r="P846" i="11" a="1"/>
  <c r="P846" i="11" s="1"/>
  <c r="Q846" i="11" a="1"/>
  <c r="Q846" i="11" s="1"/>
  <c r="AB846" i="11" a="1"/>
  <c r="AB846" i="11" s="1"/>
  <c r="N846" i="11" a="1"/>
  <c r="N846" i="11" s="1"/>
  <c r="S846" i="11" a="1"/>
  <c r="S846" i="11" s="1"/>
  <c r="W553" i="11" a="1"/>
  <c r="W553" i="11" s="1"/>
  <c r="X553" i="11" s="1"/>
  <c r="K553" i="11" a="1"/>
  <c r="K553" i="11" s="1"/>
  <c r="I553" i="11" a="1"/>
  <c r="I553" i="11" s="1"/>
  <c r="V553" i="11" s="1"/>
  <c r="J553" i="11" a="1"/>
  <c r="J553" i="11" s="1"/>
  <c r="M553" i="11" a="1"/>
  <c r="M553" i="11" s="1"/>
  <c r="D553" i="11" a="1"/>
  <c r="D553" i="11" s="1"/>
  <c r="E553" i="11" a="1"/>
  <c r="E553" i="11" s="1"/>
  <c r="R553" i="11" a="1"/>
  <c r="R553" i="11" s="1"/>
  <c r="O553" i="11" a="1"/>
  <c r="O553" i="11" s="1"/>
  <c r="Q553" i="11" a="1"/>
  <c r="Q553" i="11" s="1"/>
  <c r="S553" i="11" a="1"/>
  <c r="S553" i="11" s="1"/>
  <c r="P553" i="11" a="1"/>
  <c r="P553" i="11" s="1"/>
  <c r="L553" i="11" a="1"/>
  <c r="L553" i="11" s="1"/>
  <c r="AB553" i="11" a="1"/>
  <c r="AB553" i="11" s="1"/>
  <c r="N553" i="11" a="1"/>
  <c r="N553" i="11" s="1"/>
  <c r="W912" i="11" a="1"/>
  <c r="W912" i="11" s="1"/>
  <c r="X912" i="11" s="1"/>
  <c r="K912" i="11" a="1"/>
  <c r="K912" i="11" s="1"/>
  <c r="I912" i="11" a="1"/>
  <c r="I912" i="11" s="1"/>
  <c r="V912" i="11" s="1"/>
  <c r="J912" i="11" a="1"/>
  <c r="J912" i="11" s="1"/>
  <c r="M912" i="11" a="1"/>
  <c r="M912" i="11" s="1"/>
  <c r="D912" i="11" a="1"/>
  <c r="D912" i="11" s="1"/>
  <c r="E912" i="11" a="1"/>
  <c r="E912" i="11" s="1"/>
  <c r="R912" i="11" a="1"/>
  <c r="R912" i="11" s="1"/>
  <c r="Q912" i="11" a="1"/>
  <c r="Q912" i="11" s="1"/>
  <c r="S912" i="11" a="1"/>
  <c r="S912" i="11" s="1"/>
  <c r="P912" i="11" a="1"/>
  <c r="P912" i="11" s="1"/>
  <c r="AB912" i="11" a="1"/>
  <c r="AB912" i="11" s="1"/>
  <c r="N912" i="11" a="1"/>
  <c r="N912" i="11" s="1"/>
  <c r="L912" i="11" a="1"/>
  <c r="L912" i="11" s="1"/>
  <c r="O912" i="11" a="1"/>
  <c r="O912" i="11" s="1"/>
  <c r="AA275" i="11" a="1"/>
  <c r="AA275" i="11" s="1"/>
  <c r="W274" i="11" a="1"/>
  <c r="W274" i="11" s="1"/>
  <c r="X274" i="11" s="1"/>
  <c r="K274" i="11" a="1"/>
  <c r="K274" i="11" s="1"/>
  <c r="I274" i="11" a="1"/>
  <c r="I274" i="11" s="1"/>
  <c r="V274" i="11" s="1"/>
  <c r="J274" i="11" a="1"/>
  <c r="J274" i="11" s="1"/>
  <c r="M274" i="11" a="1"/>
  <c r="M274" i="11" s="1"/>
  <c r="D274" i="11" a="1"/>
  <c r="D274" i="11" s="1"/>
  <c r="E274" i="11" a="1"/>
  <c r="E274" i="11" s="1"/>
  <c r="R274" i="11" a="1"/>
  <c r="R274" i="11" s="1"/>
  <c r="S274" i="11" a="1"/>
  <c r="S274" i="11" s="1"/>
  <c r="P274" i="11" a="1"/>
  <c r="P274" i="11" s="1"/>
  <c r="AB274" i="11" a="1"/>
  <c r="AB274" i="11" s="1"/>
  <c r="L274" i="11" a="1"/>
  <c r="L274" i="11" s="1"/>
  <c r="N274" i="11" a="1"/>
  <c r="N274" i="11" s="1"/>
  <c r="O274" i="11" a="1"/>
  <c r="O274" i="11" s="1"/>
  <c r="Q274" i="11" a="1"/>
  <c r="Q274" i="11" s="1"/>
  <c r="W786" i="11" a="1"/>
  <c r="W786" i="11" s="1"/>
  <c r="X786" i="11" s="1"/>
  <c r="K786" i="11" a="1"/>
  <c r="K786" i="11" s="1"/>
  <c r="I786" i="11" a="1"/>
  <c r="I786" i="11" s="1"/>
  <c r="V786" i="11" s="1"/>
  <c r="J786" i="11" a="1"/>
  <c r="J786" i="11" s="1"/>
  <c r="M786" i="11" a="1"/>
  <c r="M786" i="11" s="1"/>
  <c r="D786" i="11" a="1"/>
  <c r="D786" i="11" s="1"/>
  <c r="E786" i="11" a="1"/>
  <c r="E786" i="11" s="1"/>
  <c r="R786" i="11" a="1"/>
  <c r="R786" i="11" s="1"/>
  <c r="AB786" i="11" a="1"/>
  <c r="AB786" i="11" s="1"/>
  <c r="Q786" i="11" a="1"/>
  <c r="Q786" i="11" s="1"/>
  <c r="L786" i="11" a="1"/>
  <c r="L786" i="11" s="1"/>
  <c r="N786" i="11" a="1"/>
  <c r="N786" i="11" s="1"/>
  <c r="O786" i="11" a="1"/>
  <c r="O786" i="11" s="1"/>
  <c r="P786" i="11" a="1"/>
  <c r="P786" i="11" s="1"/>
  <c r="S786" i="11" a="1"/>
  <c r="S786" i="11" s="1"/>
  <c r="W931" i="11" a="1"/>
  <c r="W931" i="11" s="1"/>
  <c r="X931" i="11" s="1"/>
  <c r="K931" i="11" a="1"/>
  <c r="K931" i="11" s="1"/>
  <c r="I931" i="11" a="1"/>
  <c r="I931" i="11" s="1"/>
  <c r="V931" i="11" s="1"/>
  <c r="J931" i="11" a="1"/>
  <c r="J931" i="11" s="1"/>
  <c r="M931" i="11" a="1"/>
  <c r="M931" i="11" s="1"/>
  <c r="D931" i="11" a="1"/>
  <c r="D931" i="11" s="1"/>
  <c r="E931" i="11" a="1"/>
  <c r="E931" i="11" s="1"/>
  <c r="R931" i="11" a="1"/>
  <c r="R931" i="11" s="1"/>
  <c r="Q931" i="11" a="1"/>
  <c r="Q931" i="11" s="1"/>
  <c r="P931" i="11" a="1"/>
  <c r="P931" i="11" s="1"/>
  <c r="S931" i="11" a="1"/>
  <c r="S931" i="11" s="1"/>
  <c r="O931" i="11" a="1"/>
  <c r="O931" i="11" s="1"/>
  <c r="N931" i="11" a="1"/>
  <c r="N931" i="11" s="1"/>
  <c r="L931" i="11" a="1"/>
  <c r="L931" i="11" s="1"/>
  <c r="AB931" i="11" a="1"/>
  <c r="AB931" i="11" s="1"/>
  <c r="AB299" i="11" a="1"/>
  <c r="AB299" i="11" s="1"/>
  <c r="W299" i="11" a="1"/>
  <c r="W299" i="11" s="1"/>
  <c r="X299" i="11" s="1"/>
  <c r="K299" i="11" a="1"/>
  <c r="K299" i="11" s="1"/>
  <c r="I299" i="11" a="1"/>
  <c r="I299" i="11" s="1"/>
  <c r="V299" i="11" s="1"/>
  <c r="J299" i="11" a="1"/>
  <c r="J299" i="11" s="1"/>
  <c r="M299" i="11" a="1"/>
  <c r="M299" i="11" s="1"/>
  <c r="D299" i="11" a="1"/>
  <c r="D299" i="11" s="1"/>
  <c r="E299" i="11" a="1"/>
  <c r="E299" i="11" s="1"/>
  <c r="R299" i="11" a="1"/>
  <c r="R299" i="11" s="1"/>
  <c r="S299" i="11" a="1"/>
  <c r="S299" i="11" s="1"/>
  <c r="Q299" i="11" a="1"/>
  <c r="Q299" i="11" s="1"/>
  <c r="P299" i="11" a="1"/>
  <c r="P299" i="11" s="1"/>
  <c r="L299" i="11" a="1"/>
  <c r="L299" i="11" s="1"/>
  <c r="N299" i="11" a="1"/>
  <c r="N299" i="11" s="1"/>
  <c r="O299" i="11" a="1"/>
  <c r="O299" i="11" s="1"/>
  <c r="W466" i="11" a="1"/>
  <c r="W466" i="11" s="1"/>
  <c r="X466" i="11" s="1"/>
  <c r="AA467" i="11" a="1"/>
  <c r="AA467" i="11" s="1"/>
  <c r="AA468" i="11" s="1" a="1"/>
  <c r="AA468" i="11" s="1"/>
  <c r="K466" i="11" a="1"/>
  <c r="K466" i="11" s="1"/>
  <c r="I466" i="11" a="1"/>
  <c r="I466" i="11" s="1"/>
  <c r="V466" i="11" s="1"/>
  <c r="J466" i="11" a="1"/>
  <c r="J466" i="11" s="1"/>
  <c r="M466" i="11" a="1"/>
  <c r="M466" i="11" s="1"/>
  <c r="D466" i="11" a="1"/>
  <c r="D466" i="11" s="1"/>
  <c r="E466" i="11" a="1"/>
  <c r="E466" i="11" s="1"/>
  <c r="R466" i="11" a="1"/>
  <c r="R466" i="11" s="1"/>
  <c r="N466" i="11" a="1"/>
  <c r="N466" i="11" s="1"/>
  <c r="P466" i="11" a="1"/>
  <c r="P466" i="11" s="1"/>
  <c r="S466" i="11" a="1"/>
  <c r="S466" i="11" s="1"/>
  <c r="AB466" i="11" a="1"/>
  <c r="AB466" i="11" s="1"/>
  <c r="O466" i="11" a="1"/>
  <c r="O466" i="11" s="1"/>
  <c r="L466" i="11" a="1"/>
  <c r="L466" i="11" s="1"/>
  <c r="Q466" i="11" a="1"/>
  <c r="Q466" i="11" s="1"/>
  <c r="W694" i="11" a="1"/>
  <c r="W694" i="11" s="1"/>
  <c r="X694" i="11" s="1"/>
  <c r="K694" i="11" a="1"/>
  <c r="K694" i="11" s="1"/>
  <c r="I694" i="11" a="1"/>
  <c r="I694" i="11" s="1"/>
  <c r="V694" i="11" s="1"/>
  <c r="J694" i="11" a="1"/>
  <c r="J694" i="11" s="1"/>
  <c r="M694" i="11" a="1"/>
  <c r="M694" i="11" s="1"/>
  <c r="D694" i="11" a="1"/>
  <c r="D694" i="11" s="1"/>
  <c r="E694" i="11" a="1"/>
  <c r="E694" i="11" s="1"/>
  <c r="R694" i="11" a="1"/>
  <c r="R694" i="11" s="1"/>
  <c r="L694" i="11" a="1"/>
  <c r="L694" i="11" s="1"/>
  <c r="N694" i="11" a="1"/>
  <c r="N694" i="11" s="1"/>
  <c r="AB694" i="11" a="1"/>
  <c r="AB694" i="11" s="1"/>
  <c r="S694" i="11" a="1"/>
  <c r="S694" i="11" s="1"/>
  <c r="Q694" i="11" a="1"/>
  <c r="Q694" i="11" s="1"/>
  <c r="P694" i="11" a="1"/>
  <c r="P694" i="11" s="1"/>
  <c r="O694" i="11" a="1"/>
  <c r="O694" i="11" s="1"/>
  <c r="W927" i="11" a="1"/>
  <c r="W927" i="11" s="1"/>
  <c r="X927" i="11" s="1"/>
  <c r="K927" i="11" a="1"/>
  <c r="K927" i="11" s="1"/>
  <c r="I927" i="11" a="1"/>
  <c r="I927" i="11" s="1"/>
  <c r="V927" i="11" s="1"/>
  <c r="J927" i="11" a="1"/>
  <c r="J927" i="11" s="1"/>
  <c r="M927" i="11" a="1"/>
  <c r="M927" i="11" s="1"/>
  <c r="D927" i="11" a="1"/>
  <c r="D927" i="11" s="1"/>
  <c r="E927" i="11" a="1"/>
  <c r="E927" i="11" s="1"/>
  <c r="R927" i="11" a="1"/>
  <c r="R927" i="11" s="1"/>
  <c r="O927" i="11" a="1"/>
  <c r="O927" i="11" s="1"/>
  <c r="P927" i="11" a="1"/>
  <c r="P927" i="11" s="1"/>
  <c r="S927" i="11" a="1"/>
  <c r="S927" i="11" s="1"/>
  <c r="L927" i="11" a="1"/>
  <c r="L927" i="11" s="1"/>
  <c r="Q927" i="11" a="1"/>
  <c r="Q927" i="11" s="1"/>
  <c r="AB927" i="11" a="1"/>
  <c r="AB927" i="11" s="1"/>
  <c r="N927" i="11" a="1"/>
  <c r="N927" i="11" s="1"/>
  <c r="W632" i="11" a="1"/>
  <c r="W632" i="11" s="1"/>
  <c r="X632" i="11" s="1"/>
  <c r="K632" i="11" a="1"/>
  <c r="K632" i="11" s="1"/>
  <c r="I632" i="11" a="1"/>
  <c r="I632" i="11" s="1"/>
  <c r="V632" i="11" s="1"/>
  <c r="M632" i="11" a="1"/>
  <c r="M632" i="11" s="1"/>
  <c r="J632" i="11" a="1"/>
  <c r="J632" i="11" s="1"/>
  <c r="D632" i="11" a="1"/>
  <c r="D632" i="11" s="1"/>
  <c r="E632" i="11" a="1"/>
  <c r="E632" i="11" s="1"/>
  <c r="R632" i="11" a="1"/>
  <c r="R632" i="11" s="1"/>
  <c r="S632" i="11" a="1"/>
  <c r="S632" i="11" s="1"/>
  <c r="O632" i="11" a="1"/>
  <c r="O632" i="11" s="1"/>
  <c r="P632" i="11" a="1"/>
  <c r="P632" i="11" s="1"/>
  <c r="AB632" i="11" a="1"/>
  <c r="AB632" i="11" s="1"/>
  <c r="Q632" i="11" a="1"/>
  <c r="Q632" i="11" s="1"/>
  <c r="L632" i="11" a="1"/>
  <c r="L632" i="11" s="1"/>
  <c r="N632" i="11" a="1"/>
  <c r="N632" i="11" s="1"/>
  <c r="AB455" i="11" a="1"/>
  <c r="AB455" i="11" s="1"/>
  <c r="W455" i="11" a="1"/>
  <c r="W455" i="11" s="1"/>
  <c r="X455" i="11" s="1"/>
  <c r="K455" i="11" a="1"/>
  <c r="K455" i="11" s="1"/>
  <c r="I455" i="11" a="1"/>
  <c r="I455" i="11" s="1"/>
  <c r="V455" i="11" s="1"/>
  <c r="J455" i="11" a="1"/>
  <c r="J455" i="11" s="1"/>
  <c r="M455" i="11" a="1"/>
  <c r="M455" i="11" s="1"/>
  <c r="D455" i="11" a="1"/>
  <c r="D455" i="11" s="1"/>
  <c r="E455" i="11" a="1"/>
  <c r="E455" i="11" s="1"/>
  <c r="R455" i="11" a="1"/>
  <c r="R455" i="11" s="1"/>
  <c r="N455" i="11" a="1"/>
  <c r="N455" i="11" s="1"/>
  <c r="O455" i="11" a="1"/>
  <c r="O455" i="11" s="1"/>
  <c r="L455" i="11" a="1"/>
  <c r="L455" i="11" s="1"/>
  <c r="Q455" i="11" a="1"/>
  <c r="Q455" i="11" s="1"/>
  <c r="P455" i="11" a="1"/>
  <c r="P455" i="11" s="1"/>
  <c r="S455" i="11" a="1"/>
  <c r="S455" i="11" s="1"/>
  <c r="AB239" i="11" a="1"/>
  <c r="AB239" i="11" s="1"/>
  <c r="W239" i="11" a="1"/>
  <c r="W239" i="11" s="1"/>
  <c r="X239" i="11" s="1"/>
  <c r="K239" i="11" a="1"/>
  <c r="K239" i="11" s="1"/>
  <c r="I239" i="11" a="1"/>
  <c r="I239" i="11" s="1"/>
  <c r="V239" i="11" s="1"/>
  <c r="J239" i="11" a="1"/>
  <c r="J239" i="11" s="1"/>
  <c r="M239" i="11" a="1"/>
  <c r="M239" i="11" s="1"/>
  <c r="D239" i="11" a="1"/>
  <c r="D239" i="11" s="1"/>
  <c r="E239" i="11" a="1"/>
  <c r="E239" i="11" s="1"/>
  <c r="R239" i="11" a="1"/>
  <c r="R239" i="11" s="1"/>
  <c r="Q239" i="11" a="1"/>
  <c r="Q239" i="11" s="1"/>
  <c r="O239" i="11" a="1"/>
  <c r="O239" i="11" s="1"/>
  <c r="N239" i="11" a="1"/>
  <c r="N239" i="11" s="1"/>
  <c r="S239" i="11" a="1"/>
  <c r="S239" i="11" s="1"/>
  <c r="L239" i="11" a="1"/>
  <c r="L239" i="11" s="1"/>
  <c r="P239" i="11" a="1"/>
  <c r="P239" i="11" s="1"/>
  <c r="W578" i="11" a="1"/>
  <c r="W578" i="11" s="1"/>
  <c r="X578" i="11" s="1"/>
  <c r="K578" i="11" a="1"/>
  <c r="K578" i="11" s="1"/>
  <c r="I578" i="11" a="1"/>
  <c r="I578" i="11" s="1"/>
  <c r="V578" i="11" s="1"/>
  <c r="J578" i="11" a="1"/>
  <c r="J578" i="11" s="1"/>
  <c r="M578" i="11" a="1"/>
  <c r="M578" i="11" s="1"/>
  <c r="D578" i="11" a="1"/>
  <c r="D578" i="11" s="1"/>
  <c r="E578" i="11" a="1"/>
  <c r="E578" i="11" s="1"/>
  <c r="R578" i="11" a="1"/>
  <c r="R578" i="11" s="1"/>
  <c r="Q578" i="11" a="1"/>
  <c r="Q578" i="11" s="1"/>
  <c r="N578" i="11" a="1"/>
  <c r="N578" i="11" s="1"/>
  <c r="AB578" i="11" a="1"/>
  <c r="AB578" i="11" s="1"/>
  <c r="S578" i="11" a="1"/>
  <c r="S578" i="11" s="1"/>
  <c r="O578" i="11" a="1"/>
  <c r="O578" i="11" s="1"/>
  <c r="L578" i="11" a="1"/>
  <c r="L578" i="11" s="1"/>
  <c r="P578" i="11" a="1"/>
  <c r="P578" i="11" s="1"/>
  <c r="AB327" i="11" a="1"/>
  <c r="AB327" i="11" s="1"/>
  <c r="W327" i="11" a="1"/>
  <c r="W327" i="11" s="1"/>
  <c r="X327" i="11" s="1"/>
  <c r="K327" i="11" a="1"/>
  <c r="K327" i="11" s="1"/>
  <c r="I327" i="11" a="1"/>
  <c r="I327" i="11" s="1"/>
  <c r="V327" i="11" s="1"/>
  <c r="J327" i="11" a="1"/>
  <c r="J327" i="11" s="1"/>
  <c r="M327" i="11" a="1"/>
  <c r="M327" i="11" s="1"/>
  <c r="D327" i="11" a="1"/>
  <c r="D327" i="11" s="1"/>
  <c r="E327" i="11" a="1"/>
  <c r="E327" i="11" s="1"/>
  <c r="R327" i="11" a="1"/>
  <c r="R327" i="11" s="1"/>
  <c r="N327" i="11" a="1"/>
  <c r="N327" i="11" s="1"/>
  <c r="Q327" i="11" a="1"/>
  <c r="Q327" i="11" s="1"/>
  <c r="S327" i="11" a="1"/>
  <c r="S327" i="11" s="1"/>
  <c r="P327" i="11" a="1"/>
  <c r="P327" i="11" s="1"/>
  <c r="L327" i="11" a="1"/>
  <c r="L327" i="11" s="1"/>
  <c r="O327" i="11" a="1"/>
  <c r="O327" i="11" s="1"/>
  <c r="AA355" i="11" a="1"/>
  <c r="AA355" i="11" s="1"/>
  <c r="W354" i="11" a="1"/>
  <c r="W354" i="11" s="1"/>
  <c r="X354" i="11" s="1"/>
  <c r="K354" i="11" a="1"/>
  <c r="K354" i="11" s="1"/>
  <c r="I354" i="11" a="1"/>
  <c r="I354" i="11" s="1"/>
  <c r="V354" i="11" s="1"/>
  <c r="J354" i="11" a="1"/>
  <c r="J354" i="11" s="1"/>
  <c r="M354" i="11" a="1"/>
  <c r="M354" i="11" s="1"/>
  <c r="D354" i="11" a="1"/>
  <c r="D354" i="11" s="1"/>
  <c r="E354" i="11" a="1"/>
  <c r="E354" i="11" s="1"/>
  <c r="R354" i="11" a="1"/>
  <c r="R354" i="11" s="1"/>
  <c r="O354" i="11" a="1"/>
  <c r="O354" i="11" s="1"/>
  <c r="N354" i="11" a="1"/>
  <c r="N354" i="11" s="1"/>
  <c r="Q354" i="11" a="1"/>
  <c r="Q354" i="11" s="1"/>
  <c r="AB354" i="11" a="1"/>
  <c r="AB354" i="11" s="1"/>
  <c r="P354" i="11" a="1"/>
  <c r="P354" i="11" s="1"/>
  <c r="S354" i="11" a="1"/>
  <c r="S354" i="11" s="1"/>
  <c r="L354" i="11" a="1"/>
  <c r="L354" i="11" s="1"/>
  <c r="W829" i="11" a="1"/>
  <c r="W829" i="11" s="1"/>
  <c r="X829" i="11" s="1"/>
  <c r="K829" i="11" a="1"/>
  <c r="K829" i="11" s="1"/>
  <c r="I829" i="11" a="1"/>
  <c r="I829" i="11" s="1"/>
  <c r="V829" i="11" s="1"/>
  <c r="J829" i="11" a="1"/>
  <c r="J829" i="11" s="1"/>
  <c r="M829" i="11" a="1"/>
  <c r="M829" i="11" s="1"/>
  <c r="D829" i="11" a="1"/>
  <c r="D829" i="11" s="1"/>
  <c r="E829" i="11" a="1"/>
  <c r="E829" i="11" s="1"/>
  <c r="R829" i="11" a="1"/>
  <c r="R829" i="11" s="1"/>
  <c r="O829" i="11" a="1"/>
  <c r="O829" i="11" s="1"/>
  <c r="Q829" i="11" a="1"/>
  <c r="Q829" i="11" s="1"/>
  <c r="L829" i="11" a="1"/>
  <c r="L829" i="11" s="1"/>
  <c r="AB829" i="11" a="1"/>
  <c r="AB829" i="11" s="1"/>
  <c r="P829" i="11" a="1"/>
  <c r="P829" i="11" s="1"/>
  <c r="N829" i="11" a="1"/>
  <c r="N829" i="11" s="1"/>
  <c r="S829" i="11" a="1"/>
  <c r="S829" i="11" s="1"/>
  <c r="AB21" i="11" a="1"/>
  <c r="AB21" i="11" s="1"/>
  <c r="W21" i="11" a="1"/>
  <c r="W21" i="11" s="1"/>
  <c r="X21" i="11" s="1"/>
  <c r="K21" i="11" a="1"/>
  <c r="K21" i="11" s="1"/>
  <c r="I21" i="11" a="1"/>
  <c r="I21" i="11" s="1"/>
  <c r="V21" i="11" s="1"/>
  <c r="M21" i="11" a="1"/>
  <c r="M21" i="11" s="1"/>
  <c r="J21" i="11" a="1"/>
  <c r="J21" i="11" s="1"/>
  <c r="D21" i="11" a="1"/>
  <c r="D21" i="11" s="1"/>
  <c r="E21" i="11" a="1"/>
  <c r="E21" i="11" s="1"/>
  <c r="R21" i="11" a="1"/>
  <c r="R21" i="11" s="1"/>
  <c r="Q21" i="11" a="1"/>
  <c r="Q21" i="11" s="1"/>
  <c r="P21" i="11" a="1"/>
  <c r="P21" i="11" s="1"/>
  <c r="O21" i="11" a="1"/>
  <c r="O21" i="11" s="1"/>
  <c r="S21" i="11" a="1"/>
  <c r="S21" i="11" s="1"/>
  <c r="N21" i="11" a="1"/>
  <c r="N21" i="11" s="1"/>
  <c r="L21" i="11" a="1"/>
  <c r="L21" i="11" s="1"/>
  <c r="AB29" i="11" a="1"/>
  <c r="AB29" i="11" s="1"/>
  <c r="W29" i="11" a="1"/>
  <c r="W29" i="11" s="1"/>
  <c r="X29" i="11" s="1"/>
  <c r="K29" i="11" a="1"/>
  <c r="K29" i="11" s="1"/>
  <c r="I29" i="11" a="1"/>
  <c r="I29" i="11" s="1"/>
  <c r="V29" i="11" s="1"/>
  <c r="M29" i="11" a="1"/>
  <c r="M29" i="11" s="1"/>
  <c r="J29" i="11" a="1"/>
  <c r="J29" i="11" s="1"/>
  <c r="D29" i="11" a="1"/>
  <c r="D29" i="11" s="1"/>
  <c r="E29" i="11" a="1"/>
  <c r="E29" i="11" s="1"/>
  <c r="R29" i="11" a="1"/>
  <c r="R29" i="11" s="1"/>
  <c r="Q29" i="11" a="1"/>
  <c r="Q29" i="11" s="1"/>
  <c r="O29" i="11" a="1"/>
  <c r="O29" i="11" s="1"/>
  <c r="N29" i="11" a="1"/>
  <c r="N29" i="11" s="1"/>
  <c r="L29" i="11" a="1"/>
  <c r="L29" i="11" s="1"/>
  <c r="S29" i="11" a="1"/>
  <c r="S29" i="11" s="1"/>
  <c r="P29" i="11" a="1"/>
  <c r="P29" i="11" s="1"/>
  <c r="AB30" i="11" a="1"/>
  <c r="AB30" i="11" s="1"/>
  <c r="W30" i="11" a="1"/>
  <c r="W30" i="11" s="1"/>
  <c r="X30" i="11" s="1"/>
  <c r="K30" i="11" a="1"/>
  <c r="K30" i="11" s="1"/>
  <c r="I30" i="11" a="1"/>
  <c r="I30" i="11" s="1"/>
  <c r="V30" i="11" s="1"/>
  <c r="J30" i="11" a="1"/>
  <c r="J30" i="11" s="1"/>
  <c r="M30" i="11" a="1"/>
  <c r="M30" i="11" s="1"/>
  <c r="D30" i="11" a="1"/>
  <c r="D30" i="11" s="1"/>
  <c r="E30" i="11" a="1"/>
  <c r="E30" i="11" s="1"/>
  <c r="R30" i="11" a="1"/>
  <c r="R30" i="11" s="1"/>
  <c r="S30" i="11" a="1"/>
  <c r="S30" i="11" s="1"/>
  <c r="O30" i="11" a="1"/>
  <c r="O30" i="11" s="1"/>
  <c r="N30" i="11" a="1"/>
  <c r="N30" i="11" s="1"/>
  <c r="Q30" i="11" a="1"/>
  <c r="Q30" i="11" s="1"/>
  <c r="L30" i="11" a="1"/>
  <c r="L30" i="11" s="1"/>
  <c r="P30" i="11" a="1"/>
  <c r="P30" i="11" s="1"/>
  <c r="AA23" i="11" a="1"/>
  <c r="AA23" i="11" s="1"/>
  <c r="W22" i="11" a="1"/>
  <c r="W22" i="11" s="1"/>
  <c r="X22" i="11" s="1"/>
  <c r="K22" i="11" a="1"/>
  <c r="K22" i="11" s="1"/>
  <c r="I22" i="11" a="1"/>
  <c r="I22" i="11" s="1"/>
  <c r="V22" i="11" s="1"/>
  <c r="M22" i="11" a="1"/>
  <c r="M22" i="11" s="1"/>
  <c r="J22" i="11" a="1"/>
  <c r="J22" i="11" s="1"/>
  <c r="D22" i="11" a="1"/>
  <c r="D22" i="11" s="1"/>
  <c r="E22" i="11" a="1"/>
  <c r="E22" i="11" s="1"/>
  <c r="R22" i="11" a="1"/>
  <c r="R22" i="11" s="1"/>
  <c r="N22" i="11" a="1"/>
  <c r="N22" i="11" s="1"/>
  <c r="P22" i="11" a="1"/>
  <c r="P22" i="11" s="1"/>
  <c r="O22" i="11" a="1"/>
  <c r="O22" i="11" s="1"/>
  <c r="L22" i="11" a="1"/>
  <c r="L22" i="11" s="1"/>
  <c r="S22" i="11" a="1"/>
  <c r="S22" i="11" s="1"/>
  <c r="AB22" i="11" a="1"/>
  <c r="AB22" i="11" s="1"/>
  <c r="Q22" i="11" a="1"/>
  <c r="Q22" i="11" s="1"/>
  <c r="W765" i="11" a="1"/>
  <c r="W765" i="11" s="1"/>
  <c r="X765" i="11" s="1"/>
  <c r="K765" i="11" a="1"/>
  <c r="K765" i="11" s="1"/>
  <c r="I765" i="11" a="1"/>
  <c r="I765" i="11" s="1"/>
  <c r="V765" i="11" s="1"/>
  <c r="J765" i="11" a="1"/>
  <c r="J765" i="11" s="1"/>
  <c r="M765" i="11" a="1"/>
  <c r="M765" i="11" s="1"/>
  <c r="D765" i="11" a="1"/>
  <c r="D765" i="11" s="1"/>
  <c r="E765" i="11" a="1"/>
  <c r="E765" i="11" s="1"/>
  <c r="R765" i="11" a="1"/>
  <c r="R765" i="11" s="1"/>
  <c r="P765" i="11" a="1"/>
  <c r="P765" i="11" s="1"/>
  <c r="Q765" i="11" a="1"/>
  <c r="Q765" i="11" s="1"/>
  <c r="O765" i="11" a="1"/>
  <c r="O765" i="11" s="1"/>
  <c r="AB765" i="11" a="1"/>
  <c r="AB765" i="11" s="1"/>
  <c r="L765" i="11" a="1"/>
  <c r="L765" i="11" s="1"/>
  <c r="N765" i="11" a="1"/>
  <c r="N765" i="11" s="1"/>
  <c r="S765" i="11" a="1"/>
  <c r="S765" i="11" s="1"/>
  <c r="W732" i="11" a="1"/>
  <c r="W732" i="11" s="1"/>
  <c r="X732" i="11" s="1"/>
  <c r="K732" i="11" a="1"/>
  <c r="K732" i="11" s="1"/>
  <c r="I732" i="11" a="1"/>
  <c r="I732" i="11" s="1"/>
  <c r="V732" i="11" s="1"/>
  <c r="J732" i="11" a="1"/>
  <c r="J732" i="11" s="1"/>
  <c r="M732" i="11" a="1"/>
  <c r="M732" i="11" s="1"/>
  <c r="D732" i="11" a="1"/>
  <c r="D732" i="11" s="1"/>
  <c r="E732" i="11" a="1"/>
  <c r="E732" i="11" s="1"/>
  <c r="R732" i="11" a="1"/>
  <c r="R732" i="11" s="1"/>
  <c r="P732" i="11" a="1"/>
  <c r="P732" i="11" s="1"/>
  <c r="N732" i="11" a="1"/>
  <c r="N732" i="11" s="1"/>
  <c r="Q732" i="11" a="1"/>
  <c r="Q732" i="11" s="1"/>
  <c r="AB732" i="11" a="1"/>
  <c r="AB732" i="11" s="1"/>
  <c r="L732" i="11" a="1"/>
  <c r="L732" i="11" s="1"/>
  <c r="O732" i="11" a="1"/>
  <c r="O732" i="11" s="1"/>
  <c r="S732" i="11" a="1"/>
  <c r="S732" i="11" s="1"/>
  <c r="W990" i="11" a="1"/>
  <c r="W990" i="11" s="1"/>
  <c r="X990" i="11" s="1"/>
  <c r="K990" i="11" a="1"/>
  <c r="K990" i="11" s="1"/>
  <c r="I990" i="11" a="1"/>
  <c r="I990" i="11" s="1"/>
  <c r="V990" i="11" s="1"/>
  <c r="J990" i="11" a="1"/>
  <c r="J990" i="11" s="1"/>
  <c r="M990" i="11" a="1"/>
  <c r="M990" i="11" s="1"/>
  <c r="D990" i="11" a="1"/>
  <c r="D990" i="11" s="1"/>
  <c r="E990" i="11" a="1"/>
  <c r="E990" i="11" s="1"/>
  <c r="R990" i="11" a="1"/>
  <c r="R990" i="11" s="1"/>
  <c r="AB990" i="11" a="1"/>
  <c r="AB990" i="11" s="1"/>
  <c r="Q990" i="11" a="1"/>
  <c r="Q990" i="11" s="1"/>
  <c r="S990" i="11" a="1"/>
  <c r="S990" i="11" s="1"/>
  <c r="N990" i="11" a="1"/>
  <c r="N990" i="11" s="1"/>
  <c r="O990" i="11" a="1"/>
  <c r="O990" i="11" s="1"/>
  <c r="L990" i="11" a="1"/>
  <c r="L990" i="11" s="1"/>
  <c r="P990" i="11" a="1"/>
  <c r="P990" i="11" s="1"/>
  <c r="W82" i="11" a="1"/>
  <c r="W82" i="11" s="1"/>
  <c r="X82" i="11" s="1"/>
  <c r="AA83" i="11" a="1"/>
  <c r="AA83" i="11" s="1"/>
  <c r="K82" i="11" a="1"/>
  <c r="K82" i="11" s="1"/>
  <c r="I82" i="11" a="1"/>
  <c r="I82" i="11" s="1"/>
  <c r="V82" i="11" s="1"/>
  <c r="J82" i="11" a="1"/>
  <c r="J82" i="11" s="1"/>
  <c r="M82" i="11" a="1"/>
  <c r="M82" i="11" s="1"/>
  <c r="D82" i="11" a="1"/>
  <c r="D82" i="11" s="1"/>
  <c r="E82" i="11" a="1"/>
  <c r="E82" i="11" s="1"/>
  <c r="R82" i="11" a="1"/>
  <c r="R82" i="11" s="1"/>
  <c r="O82" i="11" a="1"/>
  <c r="O82" i="11" s="1"/>
  <c r="S82" i="11" a="1"/>
  <c r="S82" i="11" s="1"/>
  <c r="N82" i="11" a="1"/>
  <c r="N82" i="11" s="1"/>
  <c r="Q82" i="11" a="1"/>
  <c r="Q82" i="11" s="1"/>
  <c r="P82" i="11" a="1"/>
  <c r="P82" i="11" s="1"/>
  <c r="L82" i="11" a="1"/>
  <c r="L82" i="11" s="1"/>
  <c r="AB82" i="11" a="1"/>
  <c r="AB82" i="11" s="1"/>
  <c r="AB481" i="11" a="1"/>
  <c r="AB481" i="11" s="1"/>
  <c r="W481" i="11" a="1"/>
  <c r="W481" i="11" s="1"/>
  <c r="X481" i="11" s="1"/>
  <c r="AA482" i="11" a="1"/>
  <c r="AA482" i="11" s="1"/>
  <c r="K481" i="11" a="1"/>
  <c r="K481" i="11" s="1"/>
  <c r="I481" i="11" a="1"/>
  <c r="I481" i="11" s="1"/>
  <c r="V481" i="11" s="1"/>
  <c r="J481" i="11" a="1"/>
  <c r="J481" i="11" s="1"/>
  <c r="M481" i="11" a="1"/>
  <c r="M481" i="11" s="1"/>
  <c r="D481" i="11" a="1"/>
  <c r="D481" i="11" s="1"/>
  <c r="E481" i="11" a="1"/>
  <c r="E481" i="11" s="1"/>
  <c r="R481" i="11" a="1"/>
  <c r="R481" i="11" s="1"/>
  <c r="S481" i="11" a="1"/>
  <c r="S481" i="11" s="1"/>
  <c r="N481" i="11" a="1"/>
  <c r="N481" i="11" s="1"/>
  <c r="P481" i="11" a="1"/>
  <c r="P481" i="11" s="1"/>
  <c r="L481" i="11" a="1"/>
  <c r="L481" i="11" s="1"/>
  <c r="Q481" i="11" a="1"/>
  <c r="Q481" i="11" s="1"/>
  <c r="O481" i="11" a="1"/>
  <c r="O481" i="11" s="1"/>
  <c r="AB49" i="11" a="1"/>
  <c r="AB49" i="11" s="1"/>
  <c r="W49" i="11" a="1"/>
  <c r="W49" i="11" s="1"/>
  <c r="X49" i="11" s="1"/>
  <c r="K49" i="11" a="1"/>
  <c r="K49" i="11" s="1"/>
  <c r="I49" i="11" a="1"/>
  <c r="I49" i="11" s="1"/>
  <c r="V49" i="11" s="1"/>
  <c r="M49" i="11" a="1"/>
  <c r="M49" i="11" s="1"/>
  <c r="J49" i="11" a="1"/>
  <c r="J49" i="11" s="1"/>
  <c r="D49" i="11" a="1"/>
  <c r="D49" i="11" s="1"/>
  <c r="E49" i="11" a="1"/>
  <c r="E49" i="11" s="1"/>
  <c r="R49" i="11" a="1"/>
  <c r="R49" i="11" s="1"/>
  <c r="P49" i="11" a="1"/>
  <c r="P49" i="11" s="1"/>
  <c r="N49" i="11" a="1"/>
  <c r="N49" i="11" s="1"/>
  <c r="S49" i="11" a="1"/>
  <c r="S49" i="11" s="1"/>
  <c r="Q49" i="11" a="1"/>
  <c r="Q49" i="11" s="1"/>
  <c r="O49" i="11" a="1"/>
  <c r="O49" i="11" s="1"/>
  <c r="L49" i="11" a="1"/>
  <c r="L49" i="11" s="1"/>
  <c r="W850" i="11" a="1"/>
  <c r="W850" i="11" s="1"/>
  <c r="X850" i="11" s="1"/>
  <c r="K850" i="11" a="1"/>
  <c r="K850" i="11" s="1"/>
  <c r="I850" i="11" a="1"/>
  <c r="I850" i="11" s="1"/>
  <c r="V850" i="11" s="1"/>
  <c r="J850" i="11" a="1"/>
  <c r="J850" i="11" s="1"/>
  <c r="M850" i="11" a="1"/>
  <c r="M850" i="11" s="1"/>
  <c r="D850" i="11" a="1"/>
  <c r="D850" i="11" s="1"/>
  <c r="E850" i="11" a="1"/>
  <c r="E850" i="11" s="1"/>
  <c r="R850" i="11" a="1"/>
  <c r="R850" i="11" s="1"/>
  <c r="Q850" i="11" a="1"/>
  <c r="Q850" i="11" s="1"/>
  <c r="P850" i="11" a="1"/>
  <c r="P850" i="11" s="1"/>
  <c r="S850" i="11" a="1"/>
  <c r="S850" i="11" s="1"/>
  <c r="AB850" i="11" a="1"/>
  <c r="AB850" i="11" s="1"/>
  <c r="O850" i="11" a="1"/>
  <c r="O850" i="11" s="1"/>
  <c r="L850" i="11" a="1"/>
  <c r="L850" i="11" s="1"/>
  <c r="N850" i="11" a="1"/>
  <c r="N850" i="11" s="1"/>
  <c r="W171" i="11" a="1"/>
  <c r="W171" i="11" s="1"/>
  <c r="X171" i="11" s="1"/>
  <c r="K171" i="11" a="1"/>
  <c r="K171" i="11" s="1"/>
  <c r="I171" i="11" a="1"/>
  <c r="I171" i="11" s="1"/>
  <c r="V171" i="11" s="1"/>
  <c r="J171" i="11" a="1"/>
  <c r="J171" i="11" s="1"/>
  <c r="M171" i="11" a="1"/>
  <c r="M171" i="11" s="1"/>
  <c r="D171" i="11" a="1"/>
  <c r="D171" i="11" s="1"/>
  <c r="E171" i="11" a="1"/>
  <c r="E171" i="11" s="1"/>
  <c r="R171" i="11" a="1"/>
  <c r="R171" i="11" s="1"/>
  <c r="Q171" i="11" a="1"/>
  <c r="Q171" i="11" s="1"/>
  <c r="O171" i="11" a="1"/>
  <c r="O171" i="11" s="1"/>
  <c r="L171" i="11" a="1"/>
  <c r="L171" i="11" s="1"/>
  <c r="S171" i="11" a="1"/>
  <c r="S171" i="11" s="1"/>
  <c r="N171" i="11" a="1"/>
  <c r="N171" i="11" s="1"/>
  <c r="AB171" i="11" a="1"/>
  <c r="AB171" i="11" s="1"/>
  <c r="P171" i="11" a="1"/>
  <c r="P171" i="11" s="1"/>
  <c r="AB150" i="11" a="1"/>
  <c r="AB150" i="11" s="1"/>
  <c r="W150" i="11" a="1"/>
  <c r="W150" i="11" s="1"/>
  <c r="X150" i="11" s="1"/>
  <c r="K150" i="11" a="1"/>
  <c r="K150" i="11" s="1"/>
  <c r="I150" i="11" a="1"/>
  <c r="I150" i="11" s="1"/>
  <c r="V150" i="11" s="1"/>
  <c r="J150" i="11" a="1"/>
  <c r="J150" i="11" s="1"/>
  <c r="M150" i="11" a="1"/>
  <c r="M150" i="11" s="1"/>
  <c r="D150" i="11" a="1"/>
  <c r="D150" i="11" s="1"/>
  <c r="E150" i="11" a="1"/>
  <c r="E150" i="11" s="1"/>
  <c r="R150" i="11" a="1"/>
  <c r="R150" i="11" s="1"/>
  <c r="P150" i="11" a="1"/>
  <c r="P150" i="11" s="1"/>
  <c r="Q150" i="11" a="1"/>
  <c r="Q150" i="11" s="1"/>
  <c r="S150" i="11" a="1"/>
  <c r="S150" i="11" s="1"/>
  <c r="L150" i="11" a="1"/>
  <c r="L150" i="11" s="1"/>
  <c r="O150" i="11" a="1"/>
  <c r="O150" i="11" s="1"/>
  <c r="N150" i="11" a="1"/>
  <c r="N150" i="11" s="1"/>
  <c r="W618" i="11" a="1"/>
  <c r="W618" i="11" s="1"/>
  <c r="X618" i="11" s="1"/>
  <c r="K618" i="11" a="1"/>
  <c r="K618" i="11" s="1"/>
  <c r="I618" i="11" a="1"/>
  <c r="I618" i="11" s="1"/>
  <c r="V618" i="11" s="1"/>
  <c r="J618" i="11" a="1"/>
  <c r="J618" i="11" s="1"/>
  <c r="M618" i="11" a="1"/>
  <c r="M618" i="11" s="1"/>
  <c r="D618" i="11" a="1"/>
  <c r="D618" i="11" s="1"/>
  <c r="E618" i="11" a="1"/>
  <c r="E618" i="11" s="1"/>
  <c r="R618" i="11" a="1"/>
  <c r="R618" i="11" s="1"/>
  <c r="S618" i="11" a="1"/>
  <c r="S618" i="11" s="1"/>
  <c r="Q618" i="11" a="1"/>
  <c r="Q618" i="11" s="1"/>
  <c r="O618" i="11" a="1"/>
  <c r="O618" i="11" s="1"/>
  <c r="L618" i="11" a="1"/>
  <c r="L618" i="11" s="1"/>
  <c r="N618" i="11" a="1"/>
  <c r="N618" i="11" s="1"/>
  <c r="P618" i="11" a="1"/>
  <c r="P618" i="11" s="1"/>
  <c r="AB618" i="11" a="1"/>
  <c r="AB618" i="11" s="1"/>
  <c r="W976" i="11" a="1"/>
  <c r="W976" i="11" s="1"/>
  <c r="X976" i="11" s="1"/>
  <c r="K976" i="11" a="1"/>
  <c r="K976" i="11" s="1"/>
  <c r="I976" i="11" a="1"/>
  <c r="I976" i="11" s="1"/>
  <c r="V976" i="11" s="1"/>
  <c r="J976" i="11" a="1"/>
  <c r="J976" i="11" s="1"/>
  <c r="M976" i="11" a="1"/>
  <c r="M976" i="11" s="1"/>
  <c r="D976" i="11" a="1"/>
  <c r="D976" i="11" s="1"/>
  <c r="E976" i="11" a="1"/>
  <c r="E976" i="11" s="1"/>
  <c r="R976" i="11" a="1"/>
  <c r="R976" i="11" s="1"/>
  <c r="L976" i="11" a="1"/>
  <c r="L976" i="11" s="1"/>
  <c r="AB976" i="11" a="1"/>
  <c r="AB976" i="11" s="1"/>
  <c r="Q976" i="11" a="1"/>
  <c r="Q976" i="11" s="1"/>
  <c r="S976" i="11" a="1"/>
  <c r="S976" i="11" s="1"/>
  <c r="O976" i="11" a="1"/>
  <c r="O976" i="11" s="1"/>
  <c r="P976" i="11" a="1"/>
  <c r="P976" i="11" s="1"/>
  <c r="N976" i="11" a="1"/>
  <c r="N976" i="11" s="1"/>
  <c r="AB73" i="11" a="1"/>
  <c r="AB73" i="11" s="1"/>
  <c r="W73" i="11" a="1"/>
  <c r="W73" i="11" s="1"/>
  <c r="X73" i="11" s="1"/>
  <c r="K73" i="11" a="1"/>
  <c r="K73" i="11" s="1"/>
  <c r="I73" i="11" a="1"/>
  <c r="I73" i="11" s="1"/>
  <c r="V73" i="11" s="1"/>
  <c r="M73" i="11" a="1"/>
  <c r="M73" i="11" s="1"/>
  <c r="J73" i="11" a="1"/>
  <c r="J73" i="11" s="1"/>
  <c r="D73" i="11" a="1"/>
  <c r="D73" i="11" s="1"/>
  <c r="E73" i="11" a="1"/>
  <c r="E73" i="11" s="1"/>
  <c r="R73" i="11" a="1"/>
  <c r="R73" i="11" s="1"/>
  <c r="S73" i="11" a="1"/>
  <c r="S73" i="11" s="1"/>
  <c r="N73" i="11" a="1"/>
  <c r="N73" i="11" s="1"/>
  <c r="L73" i="11" a="1"/>
  <c r="L73" i="11" s="1"/>
  <c r="P73" i="11" a="1"/>
  <c r="P73" i="11" s="1"/>
  <c r="Q73" i="11" a="1"/>
  <c r="Q73" i="11" s="1"/>
  <c r="O73" i="11" a="1"/>
  <c r="O73" i="11" s="1"/>
  <c r="AA119" i="11" a="1"/>
  <c r="AA119" i="11" s="1"/>
  <c r="AA120" i="11" s="1" a="1"/>
  <c r="AA120" i="11" s="1"/>
  <c r="W118" i="11" a="1"/>
  <c r="W118" i="11" s="1"/>
  <c r="X118" i="11" s="1"/>
  <c r="K118" i="11" a="1"/>
  <c r="K118" i="11" s="1"/>
  <c r="I118" i="11" a="1"/>
  <c r="I118" i="11" s="1"/>
  <c r="V118" i="11" s="1"/>
  <c r="J118" i="11" a="1"/>
  <c r="J118" i="11" s="1"/>
  <c r="M118" i="11" a="1"/>
  <c r="M118" i="11" s="1"/>
  <c r="D118" i="11" a="1"/>
  <c r="D118" i="11" s="1"/>
  <c r="E118" i="11" a="1"/>
  <c r="E118" i="11" s="1"/>
  <c r="R118" i="11" a="1"/>
  <c r="R118" i="11" s="1"/>
  <c r="L118" i="11" a="1"/>
  <c r="L118" i="11" s="1"/>
  <c r="N118" i="11" a="1"/>
  <c r="N118" i="11" s="1"/>
  <c r="Q118" i="11" a="1"/>
  <c r="Q118" i="11" s="1"/>
  <c r="P118" i="11" a="1"/>
  <c r="P118" i="11" s="1"/>
  <c r="O118" i="11" a="1"/>
  <c r="O118" i="11" s="1"/>
  <c r="AB118" i="11" a="1"/>
  <c r="AB118" i="11" s="1"/>
  <c r="S118" i="11" a="1"/>
  <c r="S118" i="11" s="1"/>
  <c r="W759" i="11" a="1"/>
  <c r="W759" i="11" s="1"/>
  <c r="X759" i="11" s="1"/>
  <c r="K759" i="11" a="1"/>
  <c r="K759" i="11" s="1"/>
  <c r="I759" i="11" a="1"/>
  <c r="I759" i="11" s="1"/>
  <c r="V759" i="11" s="1"/>
  <c r="J759" i="11" a="1"/>
  <c r="J759" i="11" s="1"/>
  <c r="M759" i="11" a="1"/>
  <c r="M759" i="11" s="1"/>
  <c r="D759" i="11" a="1"/>
  <c r="D759" i="11" s="1"/>
  <c r="E759" i="11" a="1"/>
  <c r="E759" i="11" s="1"/>
  <c r="R759" i="11" a="1"/>
  <c r="R759" i="11" s="1"/>
  <c r="P759" i="11" a="1"/>
  <c r="P759" i="11" s="1"/>
  <c r="L759" i="11" a="1"/>
  <c r="L759" i="11" s="1"/>
  <c r="N759" i="11" a="1"/>
  <c r="N759" i="11" s="1"/>
  <c r="AB759" i="11" a="1"/>
  <c r="AB759" i="11" s="1"/>
  <c r="Q759" i="11" a="1"/>
  <c r="Q759" i="11" s="1"/>
  <c r="S759" i="11" a="1"/>
  <c r="S759" i="11" s="1"/>
  <c r="O759" i="11" a="1"/>
  <c r="O759" i="11" s="1"/>
  <c r="AB257" i="11" a="1"/>
  <c r="AB257" i="11" s="1"/>
  <c r="W257" i="11" a="1"/>
  <c r="W257" i="11" s="1"/>
  <c r="X257" i="11" s="1"/>
  <c r="K257" i="11" a="1"/>
  <c r="K257" i="11" s="1"/>
  <c r="I257" i="11" a="1"/>
  <c r="I257" i="11" s="1"/>
  <c r="V257" i="11" s="1"/>
  <c r="M257" i="11" a="1"/>
  <c r="M257" i="11" s="1"/>
  <c r="J257" i="11" a="1"/>
  <c r="J257" i="11" s="1"/>
  <c r="D257" i="11" a="1"/>
  <c r="D257" i="11" s="1"/>
  <c r="E257" i="11" a="1"/>
  <c r="E257" i="11" s="1"/>
  <c r="R257" i="11" a="1"/>
  <c r="R257" i="11" s="1"/>
  <c r="N257" i="11" a="1"/>
  <c r="N257" i="11" s="1"/>
  <c r="P257" i="11" a="1"/>
  <c r="P257" i="11" s="1"/>
  <c r="L257" i="11" a="1"/>
  <c r="L257" i="11" s="1"/>
  <c r="S257" i="11" a="1"/>
  <c r="S257" i="11" s="1"/>
  <c r="Q257" i="11" a="1"/>
  <c r="Q257" i="11" s="1"/>
  <c r="O257" i="11" a="1"/>
  <c r="O257" i="11" s="1"/>
  <c r="W668" i="11" a="1"/>
  <c r="W668" i="11" s="1"/>
  <c r="X668" i="11" s="1"/>
  <c r="K668" i="11" a="1"/>
  <c r="K668" i="11" s="1"/>
  <c r="I668" i="11" a="1"/>
  <c r="I668" i="11" s="1"/>
  <c r="V668" i="11" s="1"/>
  <c r="J668" i="11" a="1"/>
  <c r="J668" i="11" s="1"/>
  <c r="M668" i="11" a="1"/>
  <c r="M668" i="11" s="1"/>
  <c r="D668" i="11" a="1"/>
  <c r="D668" i="11" s="1"/>
  <c r="E668" i="11" a="1"/>
  <c r="E668" i="11" s="1"/>
  <c r="R668" i="11" a="1"/>
  <c r="R668" i="11" s="1"/>
  <c r="Q668" i="11" a="1"/>
  <c r="Q668" i="11" s="1"/>
  <c r="AB668" i="11" a="1"/>
  <c r="AB668" i="11" s="1"/>
  <c r="O668" i="11" a="1"/>
  <c r="O668" i="11" s="1"/>
  <c r="N668" i="11" a="1"/>
  <c r="N668" i="11" s="1"/>
  <c r="S668" i="11" a="1"/>
  <c r="S668" i="11" s="1"/>
  <c r="P668" i="11" a="1"/>
  <c r="P668" i="11" s="1"/>
  <c r="L668" i="11" a="1"/>
  <c r="L668" i="11" s="1"/>
  <c r="AB277" i="11" a="1"/>
  <c r="AB277" i="11" s="1"/>
  <c r="W277" i="11" a="1"/>
  <c r="W277" i="11" s="1"/>
  <c r="X277" i="11" s="1"/>
  <c r="K277" i="11" a="1"/>
  <c r="K277" i="11" s="1"/>
  <c r="I277" i="11" a="1"/>
  <c r="I277" i="11" s="1"/>
  <c r="V277" i="11" s="1"/>
  <c r="M277" i="11" a="1"/>
  <c r="M277" i="11" s="1"/>
  <c r="J277" i="11" a="1"/>
  <c r="J277" i="11" s="1"/>
  <c r="D277" i="11" a="1"/>
  <c r="D277" i="11" s="1"/>
  <c r="E277" i="11" a="1"/>
  <c r="E277" i="11" s="1"/>
  <c r="R277" i="11" a="1"/>
  <c r="R277" i="11" s="1"/>
  <c r="Q277" i="11" a="1"/>
  <c r="Q277" i="11" s="1"/>
  <c r="S277" i="11" a="1"/>
  <c r="S277" i="11" s="1"/>
  <c r="N277" i="11" a="1"/>
  <c r="N277" i="11" s="1"/>
  <c r="P277" i="11" a="1"/>
  <c r="P277" i="11" s="1"/>
  <c r="L277" i="11" a="1"/>
  <c r="L277" i="11" s="1"/>
  <c r="O277" i="11" a="1"/>
  <c r="O277" i="11" s="1"/>
  <c r="W600" i="11" a="1"/>
  <c r="W600" i="11" s="1"/>
  <c r="X600" i="11" s="1"/>
  <c r="K600" i="11" a="1"/>
  <c r="K600" i="11" s="1"/>
  <c r="I600" i="11" a="1"/>
  <c r="I600" i="11" s="1"/>
  <c r="V600" i="11" s="1"/>
  <c r="J600" i="11" a="1"/>
  <c r="J600" i="11" s="1"/>
  <c r="M600" i="11" a="1"/>
  <c r="M600" i="11" s="1"/>
  <c r="D600" i="11" a="1"/>
  <c r="D600" i="11" s="1"/>
  <c r="E600" i="11" a="1"/>
  <c r="E600" i="11" s="1"/>
  <c r="R600" i="11" a="1"/>
  <c r="R600" i="11" s="1"/>
  <c r="AB600" i="11" a="1"/>
  <c r="AB600" i="11" s="1"/>
  <c r="Q600" i="11" a="1"/>
  <c r="Q600" i="11" s="1"/>
  <c r="P600" i="11" a="1"/>
  <c r="P600" i="11" s="1"/>
  <c r="L600" i="11" a="1"/>
  <c r="L600" i="11" s="1"/>
  <c r="O600" i="11" a="1"/>
  <c r="O600" i="11" s="1"/>
  <c r="N600" i="11" a="1"/>
  <c r="N600" i="11" s="1"/>
  <c r="S600" i="11" a="1"/>
  <c r="S600" i="11" s="1"/>
  <c r="W556" i="11" a="1"/>
  <c r="W556" i="11" s="1"/>
  <c r="X556" i="11" s="1"/>
  <c r="K556" i="11" a="1"/>
  <c r="K556" i="11" s="1"/>
  <c r="I556" i="11" a="1"/>
  <c r="I556" i="11" s="1"/>
  <c r="V556" i="11" s="1"/>
  <c r="J556" i="11" a="1"/>
  <c r="J556" i="11" s="1"/>
  <c r="M556" i="11" a="1"/>
  <c r="M556" i="11" s="1"/>
  <c r="D556" i="11" a="1"/>
  <c r="D556" i="11" s="1"/>
  <c r="E556" i="11" a="1"/>
  <c r="E556" i="11" s="1"/>
  <c r="R556" i="11" a="1"/>
  <c r="R556" i="11" s="1"/>
  <c r="P556" i="11" a="1"/>
  <c r="P556" i="11" s="1"/>
  <c r="AB556" i="11" a="1"/>
  <c r="AB556" i="11" s="1"/>
  <c r="O556" i="11" a="1"/>
  <c r="O556" i="11" s="1"/>
  <c r="N556" i="11" a="1"/>
  <c r="N556" i="11" s="1"/>
  <c r="L556" i="11" a="1"/>
  <c r="L556" i="11" s="1"/>
  <c r="S556" i="11" a="1"/>
  <c r="S556" i="11" s="1"/>
  <c r="Q556" i="11" a="1"/>
  <c r="Q556" i="11" s="1"/>
  <c r="AA81" i="11" a="1"/>
  <c r="AA81" i="11" s="1"/>
  <c r="W80" i="11" a="1"/>
  <c r="W80" i="11" s="1"/>
  <c r="X80" i="11" s="1"/>
  <c r="K80" i="11" a="1"/>
  <c r="K80" i="11" s="1"/>
  <c r="I80" i="11" a="1"/>
  <c r="I80" i="11" s="1"/>
  <c r="V80" i="11" s="1"/>
  <c r="J80" i="11" a="1"/>
  <c r="J80" i="11" s="1"/>
  <c r="M80" i="11" a="1"/>
  <c r="M80" i="11" s="1"/>
  <c r="D80" i="11" a="1"/>
  <c r="D80" i="11" s="1"/>
  <c r="E80" i="11" a="1"/>
  <c r="E80" i="11" s="1"/>
  <c r="R80" i="11" a="1"/>
  <c r="R80" i="11" s="1"/>
  <c r="N80" i="11" a="1"/>
  <c r="N80" i="11" s="1"/>
  <c r="L80" i="11" a="1"/>
  <c r="L80" i="11" s="1"/>
  <c r="Q80" i="11" a="1"/>
  <c r="Q80" i="11" s="1"/>
  <c r="AB80" i="11" a="1"/>
  <c r="AB80" i="11" s="1"/>
  <c r="P80" i="11" a="1"/>
  <c r="P80" i="11" s="1"/>
  <c r="S80" i="11" a="1"/>
  <c r="S80" i="11" s="1"/>
  <c r="O80" i="11" a="1"/>
  <c r="O80" i="11" s="1"/>
  <c r="AB467" i="11" a="1"/>
  <c r="AB467" i="11" s="1"/>
  <c r="W467" i="11" a="1"/>
  <c r="W467" i="11" s="1"/>
  <c r="X467" i="11" s="1"/>
  <c r="K467" i="11" a="1"/>
  <c r="K467" i="11" s="1"/>
  <c r="I467" i="11" a="1"/>
  <c r="I467" i="11" s="1"/>
  <c r="V467" i="11" s="1"/>
  <c r="J467" i="11" a="1"/>
  <c r="J467" i="11" s="1"/>
  <c r="M467" i="11" a="1"/>
  <c r="M467" i="11" s="1"/>
  <c r="D467" i="11" a="1"/>
  <c r="D467" i="11" s="1"/>
  <c r="E467" i="11" a="1"/>
  <c r="E467" i="11" s="1"/>
  <c r="R467" i="11" a="1"/>
  <c r="R467" i="11" s="1"/>
  <c r="N467" i="11" a="1"/>
  <c r="N467" i="11" s="1"/>
  <c r="Q467" i="11" a="1"/>
  <c r="Q467" i="11" s="1"/>
  <c r="O467" i="11" a="1"/>
  <c r="O467" i="11" s="1"/>
  <c r="S467" i="11" a="1"/>
  <c r="S467" i="11" s="1"/>
  <c r="P467" i="11" a="1"/>
  <c r="P467" i="11" s="1"/>
  <c r="L467" i="11" a="1"/>
  <c r="L467" i="11" s="1"/>
  <c r="W604" i="11" a="1"/>
  <c r="W604" i="11" s="1"/>
  <c r="X604" i="11" s="1"/>
  <c r="K604" i="11" a="1"/>
  <c r="K604" i="11" s="1"/>
  <c r="I604" i="11" a="1"/>
  <c r="I604" i="11" s="1"/>
  <c r="V604" i="11" s="1"/>
  <c r="J604" i="11" a="1"/>
  <c r="J604" i="11" s="1"/>
  <c r="M604" i="11" a="1"/>
  <c r="M604" i="11" s="1"/>
  <c r="D604" i="11" a="1"/>
  <c r="D604" i="11" s="1"/>
  <c r="E604" i="11" a="1"/>
  <c r="E604" i="11" s="1"/>
  <c r="R604" i="11" a="1"/>
  <c r="R604" i="11" s="1"/>
  <c r="AB604" i="11" a="1"/>
  <c r="AB604" i="11" s="1"/>
  <c r="L604" i="11" a="1"/>
  <c r="L604" i="11" s="1"/>
  <c r="N604" i="11" a="1"/>
  <c r="N604" i="11" s="1"/>
  <c r="O604" i="11" a="1"/>
  <c r="O604" i="11" s="1"/>
  <c r="Q604" i="11" a="1"/>
  <c r="Q604" i="11" s="1"/>
  <c r="S604" i="11" a="1"/>
  <c r="S604" i="11" s="1"/>
  <c r="P604" i="11" a="1"/>
  <c r="P604" i="11" s="1"/>
  <c r="W788" i="11" a="1"/>
  <c r="W788" i="11" s="1"/>
  <c r="X788" i="11" s="1"/>
  <c r="K788" i="11" a="1"/>
  <c r="K788" i="11" s="1"/>
  <c r="I788" i="11" a="1"/>
  <c r="I788" i="11" s="1"/>
  <c r="V788" i="11" s="1"/>
  <c r="J788" i="11" a="1"/>
  <c r="J788" i="11" s="1"/>
  <c r="M788" i="11" a="1"/>
  <c r="M788" i="11" s="1"/>
  <c r="D788" i="11" a="1"/>
  <c r="D788" i="11" s="1"/>
  <c r="E788" i="11" a="1"/>
  <c r="E788" i="11" s="1"/>
  <c r="R788" i="11" a="1"/>
  <c r="R788" i="11" s="1"/>
  <c r="O788" i="11" a="1"/>
  <c r="O788" i="11" s="1"/>
  <c r="P788" i="11" a="1"/>
  <c r="P788" i="11" s="1"/>
  <c r="AB788" i="11" a="1"/>
  <c r="AB788" i="11" s="1"/>
  <c r="N788" i="11" a="1"/>
  <c r="N788" i="11" s="1"/>
  <c r="Q788" i="11" a="1"/>
  <c r="Q788" i="11" s="1"/>
  <c r="S788" i="11" a="1"/>
  <c r="S788" i="11" s="1"/>
  <c r="L788" i="11" a="1"/>
  <c r="L788" i="11" s="1"/>
  <c r="AB121" i="11" a="1"/>
  <c r="AB121" i="11" s="1"/>
  <c r="W121" i="11" a="1"/>
  <c r="W121" i="11" s="1"/>
  <c r="X121" i="11" s="1"/>
  <c r="K121" i="11" a="1"/>
  <c r="K121" i="11" s="1"/>
  <c r="I121" i="11" a="1"/>
  <c r="I121" i="11" s="1"/>
  <c r="V121" i="11" s="1"/>
  <c r="M121" i="11" a="1"/>
  <c r="M121" i="11" s="1"/>
  <c r="J121" i="11" a="1"/>
  <c r="J121" i="11" s="1"/>
  <c r="D121" i="11" a="1"/>
  <c r="D121" i="11" s="1"/>
  <c r="E121" i="11" a="1"/>
  <c r="E121" i="11" s="1"/>
  <c r="R121" i="11" a="1"/>
  <c r="R121" i="11" s="1"/>
  <c r="P121" i="11" a="1"/>
  <c r="P121" i="11" s="1"/>
  <c r="N121" i="11" a="1"/>
  <c r="N121" i="11" s="1"/>
  <c r="L121" i="11" a="1"/>
  <c r="L121" i="11" s="1"/>
  <c r="Q121" i="11" a="1"/>
  <c r="Q121" i="11" s="1"/>
  <c r="O121" i="11" a="1"/>
  <c r="O121" i="11" s="1"/>
  <c r="S121" i="11" a="1"/>
  <c r="S121" i="11" s="1"/>
  <c r="AA267" i="11" a="1"/>
  <c r="AA267" i="11" s="1"/>
  <c r="W266" i="11" a="1"/>
  <c r="W266" i="11" s="1"/>
  <c r="X266" i="11" s="1"/>
  <c r="K266" i="11" a="1"/>
  <c r="K266" i="11" s="1"/>
  <c r="I266" i="11" a="1"/>
  <c r="I266" i="11" s="1"/>
  <c r="V266" i="11" s="1"/>
  <c r="J266" i="11" a="1"/>
  <c r="J266" i="11" s="1"/>
  <c r="M266" i="11" a="1"/>
  <c r="M266" i="11" s="1"/>
  <c r="D266" i="11" a="1"/>
  <c r="D266" i="11" s="1"/>
  <c r="E266" i="11" a="1"/>
  <c r="E266" i="11" s="1"/>
  <c r="R266" i="11" a="1"/>
  <c r="R266" i="11" s="1"/>
  <c r="AB266" i="11" a="1"/>
  <c r="AB266" i="11" s="1"/>
  <c r="N266" i="11" a="1"/>
  <c r="N266" i="11" s="1"/>
  <c r="Q266" i="11" a="1"/>
  <c r="Q266" i="11" s="1"/>
  <c r="P266" i="11" a="1"/>
  <c r="P266" i="11" s="1"/>
  <c r="S266" i="11" a="1"/>
  <c r="S266" i="11" s="1"/>
  <c r="O266" i="11" a="1"/>
  <c r="O266" i="11" s="1"/>
  <c r="L266" i="11" a="1"/>
  <c r="L266" i="11" s="1"/>
  <c r="AA351" i="11" a="1"/>
  <c r="AA351" i="11" s="1"/>
  <c r="W350" i="11" a="1"/>
  <c r="W350" i="11" s="1"/>
  <c r="X350" i="11" s="1"/>
  <c r="K350" i="11" a="1"/>
  <c r="K350" i="11" s="1"/>
  <c r="I350" i="11" a="1"/>
  <c r="I350" i="11" s="1"/>
  <c r="V350" i="11" s="1"/>
  <c r="J350" i="11" a="1"/>
  <c r="J350" i="11" s="1"/>
  <c r="M350" i="11" a="1"/>
  <c r="M350" i="11" s="1"/>
  <c r="D350" i="11" a="1"/>
  <c r="D350" i="11" s="1"/>
  <c r="E350" i="11" a="1"/>
  <c r="E350" i="11" s="1"/>
  <c r="R350" i="11" a="1"/>
  <c r="R350" i="11" s="1"/>
  <c r="P350" i="11" a="1"/>
  <c r="P350" i="11" s="1"/>
  <c r="Q350" i="11" a="1"/>
  <c r="Q350" i="11" s="1"/>
  <c r="O350" i="11" a="1"/>
  <c r="O350" i="11" s="1"/>
  <c r="L350" i="11" a="1"/>
  <c r="L350" i="11" s="1"/>
  <c r="N350" i="11" a="1"/>
  <c r="N350" i="11" s="1"/>
  <c r="S350" i="11" a="1"/>
  <c r="S350" i="11" s="1"/>
  <c r="AB350" i="11" a="1"/>
  <c r="AB350" i="11" s="1"/>
  <c r="W839" i="11" a="1"/>
  <c r="W839" i="11" s="1"/>
  <c r="X839" i="11" s="1"/>
  <c r="K839" i="11" a="1"/>
  <c r="K839" i="11" s="1"/>
  <c r="I839" i="11" a="1"/>
  <c r="I839" i="11" s="1"/>
  <c r="V839" i="11" s="1"/>
  <c r="J839" i="11" a="1"/>
  <c r="J839" i="11" s="1"/>
  <c r="M839" i="11" a="1"/>
  <c r="M839" i="11" s="1"/>
  <c r="D839" i="11" a="1"/>
  <c r="D839" i="11" s="1"/>
  <c r="E839" i="11" a="1"/>
  <c r="E839" i="11" s="1"/>
  <c r="R839" i="11" a="1"/>
  <c r="R839" i="11" s="1"/>
  <c r="O839" i="11" a="1"/>
  <c r="O839" i="11" s="1"/>
  <c r="S839" i="11" a="1"/>
  <c r="S839" i="11" s="1"/>
  <c r="P839" i="11" a="1"/>
  <c r="P839" i="11" s="1"/>
  <c r="L839" i="11" a="1"/>
  <c r="L839" i="11" s="1"/>
  <c r="Q839" i="11" a="1"/>
  <c r="Q839" i="11" s="1"/>
  <c r="AB839" i="11" a="1"/>
  <c r="AB839" i="11" s="1"/>
  <c r="N839" i="11" a="1"/>
  <c r="N839" i="11" s="1"/>
  <c r="W550" i="11" a="1"/>
  <c r="W550" i="11" s="1"/>
  <c r="X550" i="11" s="1"/>
  <c r="K550" i="11" a="1"/>
  <c r="K550" i="11" s="1"/>
  <c r="I550" i="11" a="1"/>
  <c r="I550" i="11" s="1"/>
  <c r="V550" i="11" s="1"/>
  <c r="J550" i="11" a="1"/>
  <c r="J550" i="11" s="1"/>
  <c r="M550" i="11" a="1"/>
  <c r="M550" i="11" s="1"/>
  <c r="D550" i="11" a="1"/>
  <c r="D550" i="11" s="1"/>
  <c r="E550" i="11" a="1"/>
  <c r="E550" i="11" s="1"/>
  <c r="R550" i="11" a="1"/>
  <c r="R550" i="11" s="1"/>
  <c r="AB550" i="11" a="1"/>
  <c r="AB550" i="11" s="1"/>
  <c r="P550" i="11" a="1"/>
  <c r="P550" i="11" s="1"/>
  <c r="S550" i="11" a="1"/>
  <c r="S550" i="11" s="1"/>
  <c r="N550" i="11" a="1"/>
  <c r="N550" i="11" s="1"/>
  <c r="O550" i="11" a="1"/>
  <c r="O550" i="11" s="1"/>
  <c r="Q550" i="11" a="1"/>
  <c r="Q550" i="11" s="1"/>
  <c r="L550" i="11" a="1"/>
  <c r="L550" i="11" s="1"/>
  <c r="AB305" i="11" a="1"/>
  <c r="AB305" i="11" s="1"/>
  <c r="W305" i="11" a="1"/>
  <c r="W305" i="11" s="1"/>
  <c r="X305" i="11" s="1"/>
  <c r="K305" i="11" a="1"/>
  <c r="K305" i="11" s="1"/>
  <c r="I305" i="11" a="1"/>
  <c r="I305" i="11" s="1"/>
  <c r="V305" i="11" s="1"/>
  <c r="J305" i="11" a="1"/>
  <c r="J305" i="11" s="1"/>
  <c r="M305" i="11" a="1"/>
  <c r="M305" i="11" s="1"/>
  <c r="D305" i="11" a="1"/>
  <c r="D305" i="11" s="1"/>
  <c r="E305" i="11" a="1"/>
  <c r="E305" i="11" s="1"/>
  <c r="R305" i="11" a="1"/>
  <c r="R305" i="11" s="1"/>
  <c r="Q305" i="11" a="1"/>
  <c r="Q305" i="11" s="1"/>
  <c r="S305" i="11" a="1"/>
  <c r="S305" i="11" s="1"/>
  <c r="P305" i="11" a="1"/>
  <c r="P305" i="11" s="1"/>
  <c r="O305" i="11" a="1"/>
  <c r="O305" i="11" s="1"/>
  <c r="N305" i="11" a="1"/>
  <c r="N305" i="11" s="1"/>
  <c r="L305" i="11" a="1"/>
  <c r="L305" i="11" s="1"/>
  <c r="W811" i="11" a="1"/>
  <c r="W811" i="11" s="1"/>
  <c r="X811" i="11" s="1"/>
  <c r="K811" i="11" a="1"/>
  <c r="K811" i="11" s="1"/>
  <c r="I811" i="11" a="1"/>
  <c r="I811" i="11" s="1"/>
  <c r="V811" i="11" s="1"/>
  <c r="J811" i="11" a="1"/>
  <c r="J811" i="11" s="1"/>
  <c r="M811" i="11" a="1"/>
  <c r="M811" i="11" s="1"/>
  <c r="D811" i="11" a="1"/>
  <c r="D811" i="11" s="1"/>
  <c r="E811" i="11" a="1"/>
  <c r="E811" i="11" s="1"/>
  <c r="R811" i="11" a="1"/>
  <c r="R811" i="11" s="1"/>
  <c r="S811" i="11" a="1"/>
  <c r="S811" i="11" s="1"/>
  <c r="O811" i="11" a="1"/>
  <c r="O811" i="11" s="1"/>
  <c r="N811" i="11" a="1"/>
  <c r="N811" i="11" s="1"/>
  <c r="AB811" i="11" a="1"/>
  <c r="AB811" i="11" s="1"/>
  <c r="Q811" i="11" a="1"/>
  <c r="Q811" i="11" s="1"/>
  <c r="P811" i="11" a="1"/>
  <c r="P811" i="11" s="1"/>
  <c r="L811" i="11" a="1"/>
  <c r="L811" i="11" s="1"/>
  <c r="AA211" i="11" a="1"/>
  <c r="AA211" i="11" s="1"/>
  <c r="W210" i="11" a="1"/>
  <c r="W210" i="11" s="1"/>
  <c r="X210" i="11" s="1"/>
  <c r="K210" i="11" a="1"/>
  <c r="K210" i="11" s="1"/>
  <c r="I210" i="11" a="1"/>
  <c r="I210" i="11" s="1"/>
  <c r="V210" i="11" s="1"/>
  <c r="J210" i="11" a="1"/>
  <c r="J210" i="11" s="1"/>
  <c r="M210" i="11" a="1"/>
  <c r="M210" i="11" s="1"/>
  <c r="D210" i="11" a="1"/>
  <c r="D210" i="11" s="1"/>
  <c r="E210" i="11" a="1"/>
  <c r="E210" i="11" s="1"/>
  <c r="R210" i="11" a="1"/>
  <c r="R210" i="11" s="1"/>
  <c r="S210" i="11" a="1"/>
  <c r="S210" i="11" s="1"/>
  <c r="Q210" i="11" a="1"/>
  <c r="Q210" i="11" s="1"/>
  <c r="L210" i="11" a="1"/>
  <c r="L210" i="11" s="1"/>
  <c r="AB210" i="11" a="1"/>
  <c r="AB210" i="11" s="1"/>
  <c r="N210" i="11" a="1"/>
  <c r="N210" i="11" s="1"/>
  <c r="O210" i="11" a="1"/>
  <c r="O210" i="11" s="1"/>
  <c r="P210" i="11" a="1"/>
  <c r="P210" i="11" s="1"/>
  <c r="W847" i="11" a="1"/>
  <c r="W847" i="11" s="1"/>
  <c r="X847" i="11" s="1"/>
  <c r="K847" i="11" a="1"/>
  <c r="K847" i="11" s="1"/>
  <c r="I847" i="11" a="1"/>
  <c r="I847" i="11" s="1"/>
  <c r="V847" i="11" s="1"/>
  <c r="J847" i="11" a="1"/>
  <c r="J847" i="11" s="1"/>
  <c r="M847" i="11" a="1"/>
  <c r="M847" i="11" s="1"/>
  <c r="D847" i="11" a="1"/>
  <c r="D847" i="11" s="1"/>
  <c r="E847" i="11" a="1"/>
  <c r="E847" i="11" s="1"/>
  <c r="R847" i="11" a="1"/>
  <c r="R847" i="11" s="1"/>
  <c r="O847" i="11" a="1"/>
  <c r="O847" i="11" s="1"/>
  <c r="Q847" i="11" a="1"/>
  <c r="Q847" i="11" s="1"/>
  <c r="N847" i="11" a="1"/>
  <c r="N847" i="11" s="1"/>
  <c r="AB847" i="11" a="1"/>
  <c r="AB847" i="11" s="1"/>
  <c r="L847" i="11" a="1"/>
  <c r="L847" i="11" s="1"/>
  <c r="S847" i="11" a="1"/>
  <c r="S847" i="11" s="1"/>
  <c r="P847" i="11" a="1"/>
  <c r="P847" i="11" s="1"/>
  <c r="AA71" i="11" a="1"/>
  <c r="AA71" i="11" s="1"/>
  <c r="W70" i="11" a="1"/>
  <c r="W70" i="11" s="1"/>
  <c r="X70" i="11" s="1"/>
  <c r="K70" i="11" a="1"/>
  <c r="K70" i="11" s="1"/>
  <c r="I70" i="11" a="1"/>
  <c r="I70" i="11" s="1"/>
  <c r="V70" i="11" s="1"/>
  <c r="J70" i="11" a="1"/>
  <c r="J70" i="11" s="1"/>
  <c r="M70" i="11" a="1"/>
  <c r="M70" i="11" s="1"/>
  <c r="D70" i="11" a="1"/>
  <c r="D70" i="11" s="1"/>
  <c r="E70" i="11" a="1"/>
  <c r="E70" i="11" s="1"/>
  <c r="R70" i="11" a="1"/>
  <c r="R70" i="11" s="1"/>
  <c r="L70" i="11" a="1"/>
  <c r="L70" i="11" s="1"/>
  <c r="N70" i="11" a="1"/>
  <c r="N70" i="11" s="1"/>
  <c r="O70" i="11" a="1"/>
  <c r="O70" i="11" s="1"/>
  <c r="P70" i="11" a="1"/>
  <c r="P70" i="11" s="1"/>
  <c r="Q70" i="11" a="1"/>
  <c r="Q70" i="11" s="1"/>
  <c r="S70" i="11" a="1"/>
  <c r="S70" i="11" s="1"/>
  <c r="AB70" i="11" a="1"/>
  <c r="AB70" i="11" s="1"/>
  <c r="W372" i="11" a="1"/>
  <c r="W372" i="11" s="1"/>
  <c r="X372" i="11" s="1"/>
  <c r="AA373" i="11" a="1"/>
  <c r="AA373" i="11" s="1"/>
  <c r="K372" i="11" a="1"/>
  <c r="K372" i="11" s="1"/>
  <c r="I372" i="11" a="1"/>
  <c r="I372" i="11" s="1"/>
  <c r="V372" i="11" s="1"/>
  <c r="J372" i="11" a="1"/>
  <c r="J372" i="11" s="1"/>
  <c r="M372" i="11" a="1"/>
  <c r="M372" i="11" s="1"/>
  <c r="D372" i="11" a="1"/>
  <c r="D372" i="11" s="1"/>
  <c r="E372" i="11" a="1"/>
  <c r="E372" i="11" s="1"/>
  <c r="R372" i="11" a="1"/>
  <c r="R372" i="11" s="1"/>
  <c r="AB372" i="11" a="1"/>
  <c r="AB372" i="11" s="1"/>
  <c r="S372" i="11" a="1"/>
  <c r="S372" i="11" s="1"/>
  <c r="Q372" i="11" a="1"/>
  <c r="Q372" i="11" s="1"/>
  <c r="P372" i="11" a="1"/>
  <c r="P372" i="11" s="1"/>
  <c r="L372" i="11" a="1"/>
  <c r="L372" i="11" s="1"/>
  <c r="O372" i="11" a="1"/>
  <c r="O372" i="11" s="1"/>
  <c r="N372" i="11" a="1"/>
  <c r="N372" i="11" s="1"/>
  <c r="W530" i="11" a="1"/>
  <c r="W530" i="11" s="1"/>
  <c r="X530" i="11" s="1"/>
  <c r="K530" i="11" a="1"/>
  <c r="K530" i="11" s="1"/>
  <c r="I530" i="11" a="1"/>
  <c r="I530" i="11" s="1"/>
  <c r="V530" i="11" s="1"/>
  <c r="J530" i="11" a="1"/>
  <c r="J530" i="11" s="1"/>
  <c r="M530" i="11" a="1"/>
  <c r="M530" i="11" s="1"/>
  <c r="D530" i="11" a="1"/>
  <c r="D530" i="11" s="1"/>
  <c r="E530" i="11" a="1"/>
  <c r="E530" i="11" s="1"/>
  <c r="R530" i="11" a="1"/>
  <c r="R530" i="11" s="1"/>
  <c r="Q530" i="11" a="1"/>
  <c r="Q530" i="11" s="1"/>
  <c r="O530" i="11" a="1"/>
  <c r="O530" i="11" s="1"/>
  <c r="S530" i="11" a="1"/>
  <c r="S530" i="11" s="1"/>
  <c r="AB530" i="11" a="1"/>
  <c r="AB530" i="11" s="1"/>
  <c r="N530" i="11" a="1"/>
  <c r="N530" i="11" s="1"/>
  <c r="P530" i="11" a="1"/>
  <c r="P530" i="11" s="1"/>
  <c r="L530" i="11" a="1"/>
  <c r="L530" i="11" s="1"/>
  <c r="W819" i="11" a="1"/>
  <c r="W819" i="11" s="1"/>
  <c r="X819" i="11" s="1"/>
  <c r="K819" i="11" a="1"/>
  <c r="K819" i="11" s="1"/>
  <c r="I819" i="11" a="1"/>
  <c r="I819" i="11" s="1"/>
  <c r="V819" i="11" s="1"/>
  <c r="J819" i="11" a="1"/>
  <c r="J819" i="11" s="1"/>
  <c r="M819" i="11" a="1"/>
  <c r="M819" i="11" s="1"/>
  <c r="D819" i="11" a="1"/>
  <c r="D819" i="11" s="1"/>
  <c r="E819" i="11" a="1"/>
  <c r="E819" i="11" s="1"/>
  <c r="R819" i="11" a="1"/>
  <c r="R819" i="11" s="1"/>
  <c r="N819" i="11" a="1"/>
  <c r="N819" i="11" s="1"/>
  <c r="AB819" i="11" a="1"/>
  <c r="AB819" i="11" s="1"/>
  <c r="Q819" i="11" a="1"/>
  <c r="Q819" i="11" s="1"/>
  <c r="P819" i="11" a="1"/>
  <c r="P819" i="11" s="1"/>
  <c r="O819" i="11" a="1"/>
  <c r="O819" i="11" s="1"/>
  <c r="S819" i="11" a="1"/>
  <c r="S819" i="11" s="1"/>
  <c r="L819" i="11" a="1"/>
  <c r="L819" i="11" s="1"/>
  <c r="AA127" i="11" a="1"/>
  <c r="AA127" i="11" s="1"/>
  <c r="W126" i="11" a="1"/>
  <c r="W126" i="11" s="1"/>
  <c r="X126" i="11" s="1"/>
  <c r="K126" i="11" a="1"/>
  <c r="K126" i="11" s="1"/>
  <c r="I126" i="11" a="1"/>
  <c r="I126" i="11" s="1"/>
  <c r="V126" i="11" s="1"/>
  <c r="J126" i="11" a="1"/>
  <c r="J126" i="11" s="1"/>
  <c r="M126" i="11" a="1"/>
  <c r="M126" i="11" s="1"/>
  <c r="D126" i="11" a="1"/>
  <c r="D126" i="11" s="1"/>
  <c r="E126" i="11" a="1"/>
  <c r="E126" i="11" s="1"/>
  <c r="R126" i="11" a="1"/>
  <c r="R126" i="11" s="1"/>
  <c r="P126" i="11" a="1"/>
  <c r="P126" i="11" s="1"/>
  <c r="L126" i="11" a="1"/>
  <c r="L126" i="11" s="1"/>
  <c r="N126" i="11" a="1"/>
  <c r="N126" i="11" s="1"/>
  <c r="AB126" i="11" a="1"/>
  <c r="AB126" i="11" s="1"/>
  <c r="Q126" i="11" a="1"/>
  <c r="Q126" i="11" s="1"/>
  <c r="O126" i="11" a="1"/>
  <c r="O126" i="11" s="1"/>
  <c r="S126" i="11" a="1"/>
  <c r="S126" i="11" s="1"/>
  <c r="AB421" i="11" a="1"/>
  <c r="AB421" i="11" s="1"/>
  <c r="W421" i="11" a="1"/>
  <c r="W421" i="11" s="1"/>
  <c r="X421" i="11" s="1"/>
  <c r="K421" i="11" a="1"/>
  <c r="K421" i="11" s="1"/>
  <c r="I421" i="11" a="1"/>
  <c r="I421" i="11" s="1"/>
  <c r="V421" i="11" s="1"/>
  <c r="J421" i="11" a="1"/>
  <c r="J421" i="11" s="1"/>
  <c r="M421" i="11" a="1"/>
  <c r="M421" i="11" s="1"/>
  <c r="D421" i="11" a="1"/>
  <c r="D421" i="11" s="1"/>
  <c r="E421" i="11" a="1"/>
  <c r="E421" i="11" s="1"/>
  <c r="R421" i="11" a="1"/>
  <c r="R421" i="11" s="1"/>
  <c r="O421" i="11" a="1"/>
  <c r="O421" i="11" s="1"/>
  <c r="P421" i="11" a="1"/>
  <c r="P421" i="11" s="1"/>
  <c r="L421" i="11" a="1"/>
  <c r="L421" i="11" s="1"/>
  <c r="Q421" i="11" a="1"/>
  <c r="Q421" i="11" s="1"/>
  <c r="N421" i="11" a="1"/>
  <c r="N421" i="11" s="1"/>
  <c r="S421" i="11" a="1"/>
  <c r="S421" i="11" s="1"/>
  <c r="W661" i="11" a="1"/>
  <c r="W661" i="11" s="1"/>
  <c r="X661" i="11" s="1"/>
  <c r="K661" i="11" a="1"/>
  <c r="K661" i="11" s="1"/>
  <c r="I661" i="11" a="1"/>
  <c r="I661" i="11" s="1"/>
  <c r="V661" i="11" s="1"/>
  <c r="J661" i="11" a="1"/>
  <c r="J661" i="11" s="1"/>
  <c r="M661" i="11" a="1"/>
  <c r="M661" i="11" s="1"/>
  <c r="D661" i="11" a="1"/>
  <c r="D661" i="11" s="1"/>
  <c r="E661" i="11" a="1"/>
  <c r="E661" i="11" s="1"/>
  <c r="R661" i="11" a="1"/>
  <c r="R661" i="11" s="1"/>
  <c r="AB661" i="11" a="1"/>
  <c r="AB661" i="11" s="1"/>
  <c r="S661" i="11" a="1"/>
  <c r="S661" i="11" s="1"/>
  <c r="Q661" i="11" a="1"/>
  <c r="Q661" i="11" s="1"/>
  <c r="L661" i="11" a="1"/>
  <c r="L661" i="11" s="1"/>
  <c r="O661" i="11" a="1"/>
  <c r="O661" i="11" s="1"/>
  <c r="N661" i="11" a="1"/>
  <c r="N661" i="11" s="1"/>
  <c r="P661" i="11" a="1"/>
  <c r="P661" i="11" s="1"/>
  <c r="W614" i="11" a="1"/>
  <c r="W614" i="11" s="1"/>
  <c r="X614" i="11" s="1"/>
  <c r="K614" i="11" a="1"/>
  <c r="K614" i="11" s="1"/>
  <c r="I614" i="11" a="1"/>
  <c r="I614" i="11" s="1"/>
  <c r="V614" i="11" s="1"/>
  <c r="J614" i="11" a="1"/>
  <c r="J614" i="11" s="1"/>
  <c r="M614" i="11" a="1"/>
  <c r="M614" i="11" s="1"/>
  <c r="D614" i="11" a="1"/>
  <c r="D614" i="11" s="1"/>
  <c r="E614" i="11" a="1"/>
  <c r="E614" i="11" s="1"/>
  <c r="R614" i="11" a="1"/>
  <c r="R614" i="11" s="1"/>
  <c r="L614" i="11" a="1"/>
  <c r="L614" i="11" s="1"/>
  <c r="N614" i="11" a="1"/>
  <c r="N614" i="11" s="1"/>
  <c r="P614" i="11" a="1"/>
  <c r="P614" i="11" s="1"/>
  <c r="S614" i="11" a="1"/>
  <c r="S614" i="11" s="1"/>
  <c r="O614" i="11" a="1"/>
  <c r="O614" i="11" s="1"/>
  <c r="AB614" i="11" a="1"/>
  <c r="AB614" i="11" s="1"/>
  <c r="Q614" i="11" a="1"/>
  <c r="Q614" i="11" s="1"/>
  <c r="AB97" i="11" a="1"/>
  <c r="AB97" i="11" s="1"/>
  <c r="W97" i="11" a="1"/>
  <c r="W97" i="11" s="1"/>
  <c r="X97" i="11" s="1"/>
  <c r="K97" i="11" a="1"/>
  <c r="K97" i="11" s="1"/>
  <c r="I97" i="11" a="1"/>
  <c r="I97" i="11" s="1"/>
  <c r="V97" i="11" s="1"/>
  <c r="M97" i="11" a="1"/>
  <c r="M97" i="11" s="1"/>
  <c r="J97" i="11" a="1"/>
  <c r="J97" i="11" s="1"/>
  <c r="D97" i="11" a="1"/>
  <c r="D97" i="11" s="1"/>
  <c r="E97" i="11" a="1"/>
  <c r="E97" i="11" s="1"/>
  <c r="R97" i="11" a="1"/>
  <c r="R97" i="11" s="1"/>
  <c r="P97" i="11" a="1"/>
  <c r="P97" i="11" s="1"/>
  <c r="L97" i="11" a="1"/>
  <c r="L97" i="11" s="1"/>
  <c r="O97" i="11" a="1"/>
  <c r="O97" i="11" s="1"/>
  <c r="S97" i="11" a="1"/>
  <c r="S97" i="11" s="1"/>
  <c r="Q97" i="11" a="1"/>
  <c r="Q97" i="11" s="1"/>
  <c r="N97" i="11" a="1"/>
  <c r="N97" i="11" s="1"/>
  <c r="W863" i="11" a="1"/>
  <c r="W863" i="11" s="1"/>
  <c r="X863" i="11" s="1"/>
  <c r="K863" i="11" a="1"/>
  <c r="K863" i="11" s="1"/>
  <c r="I863" i="11" a="1"/>
  <c r="I863" i="11" s="1"/>
  <c r="V863" i="11" s="1"/>
  <c r="J863" i="11" a="1"/>
  <c r="J863" i="11" s="1"/>
  <c r="M863" i="11" a="1"/>
  <c r="M863" i="11" s="1"/>
  <c r="D863" i="11" a="1"/>
  <c r="D863" i="11" s="1"/>
  <c r="E863" i="11" a="1"/>
  <c r="E863" i="11" s="1"/>
  <c r="R863" i="11" a="1"/>
  <c r="R863" i="11" s="1"/>
  <c r="S863" i="11" a="1"/>
  <c r="S863" i="11" s="1"/>
  <c r="L863" i="11" a="1"/>
  <c r="L863" i="11" s="1"/>
  <c r="P863" i="11" a="1"/>
  <c r="P863" i="11" s="1"/>
  <c r="AB863" i="11" a="1"/>
  <c r="AB863" i="11" s="1"/>
  <c r="O863" i="11" a="1"/>
  <c r="O863" i="11" s="1"/>
  <c r="N863" i="11" a="1"/>
  <c r="N863" i="11" s="1"/>
  <c r="Q863" i="11" a="1"/>
  <c r="Q863" i="11" s="1"/>
  <c r="W613" i="11" a="1"/>
  <c r="W613" i="11" s="1"/>
  <c r="X613" i="11" s="1"/>
  <c r="K613" i="11" a="1"/>
  <c r="K613" i="11" s="1"/>
  <c r="I613" i="11" a="1"/>
  <c r="I613" i="11" s="1"/>
  <c r="V613" i="11" s="1"/>
  <c r="J613" i="11" a="1"/>
  <c r="J613" i="11" s="1"/>
  <c r="M613" i="11" a="1"/>
  <c r="M613" i="11" s="1"/>
  <c r="D613" i="11" a="1"/>
  <c r="D613" i="11" s="1"/>
  <c r="E613" i="11" a="1"/>
  <c r="E613" i="11" s="1"/>
  <c r="R613" i="11" a="1"/>
  <c r="R613" i="11" s="1"/>
  <c r="O613" i="11" a="1"/>
  <c r="O613" i="11" s="1"/>
  <c r="N613" i="11" a="1"/>
  <c r="N613" i="11" s="1"/>
  <c r="S613" i="11" a="1"/>
  <c r="S613" i="11" s="1"/>
  <c r="P613" i="11" a="1"/>
  <c r="P613" i="11" s="1"/>
  <c r="Q613" i="11" a="1"/>
  <c r="Q613" i="11" s="1"/>
  <c r="L613" i="11" a="1"/>
  <c r="L613" i="11" s="1"/>
  <c r="AB613" i="11" a="1"/>
  <c r="AB613" i="11" s="1"/>
  <c r="W454" i="11" a="1"/>
  <c r="W454" i="11" s="1"/>
  <c r="X454" i="11" s="1"/>
  <c r="AA455" i="11" a="1"/>
  <c r="AA455" i="11" s="1"/>
  <c r="AA456" i="11" s="1" a="1"/>
  <c r="AA456" i="11" s="1"/>
  <c r="K454" i="11" a="1"/>
  <c r="K454" i="11" s="1"/>
  <c r="I454" i="11" a="1"/>
  <c r="I454" i="11" s="1"/>
  <c r="V454" i="11" s="1"/>
  <c r="J454" i="11" a="1"/>
  <c r="J454" i="11" s="1"/>
  <c r="M454" i="11" a="1"/>
  <c r="M454" i="11" s="1"/>
  <c r="D454" i="11" a="1"/>
  <c r="D454" i="11" s="1"/>
  <c r="E454" i="11" a="1"/>
  <c r="E454" i="11" s="1"/>
  <c r="R454" i="11" a="1"/>
  <c r="R454" i="11" s="1"/>
  <c r="S454" i="11" a="1"/>
  <c r="S454" i="11" s="1"/>
  <c r="P454" i="11" a="1"/>
  <c r="P454" i="11" s="1"/>
  <c r="N454" i="11" a="1"/>
  <c r="N454" i="11" s="1"/>
  <c r="O454" i="11" a="1"/>
  <c r="O454" i="11" s="1"/>
  <c r="Q454" i="11" a="1"/>
  <c r="Q454" i="11" s="1"/>
  <c r="L454" i="11" a="1"/>
  <c r="L454" i="11" s="1"/>
  <c r="AB454" i="11" a="1"/>
  <c r="AB454" i="11" s="1"/>
  <c r="W872" i="11" a="1"/>
  <c r="W872" i="11" s="1"/>
  <c r="X872" i="11" s="1"/>
  <c r="K872" i="11" a="1"/>
  <c r="K872" i="11" s="1"/>
  <c r="I872" i="11" a="1"/>
  <c r="I872" i="11" s="1"/>
  <c r="V872" i="11" s="1"/>
  <c r="J872" i="11" a="1"/>
  <c r="J872" i="11" s="1"/>
  <c r="M872" i="11" a="1"/>
  <c r="M872" i="11" s="1"/>
  <c r="D872" i="11" a="1"/>
  <c r="D872" i="11" s="1"/>
  <c r="E872" i="11" a="1"/>
  <c r="E872" i="11" s="1"/>
  <c r="R872" i="11" a="1"/>
  <c r="R872" i="11" s="1"/>
  <c r="AB872" i="11" a="1"/>
  <c r="AB872" i="11" s="1"/>
  <c r="P872" i="11" a="1"/>
  <c r="P872" i="11" s="1"/>
  <c r="O872" i="11" a="1"/>
  <c r="O872" i="11" s="1"/>
  <c r="N872" i="11" a="1"/>
  <c r="N872" i="11" s="1"/>
  <c r="S872" i="11" a="1"/>
  <c r="S872" i="11" s="1"/>
  <c r="L872" i="11" a="1"/>
  <c r="L872" i="11" s="1"/>
  <c r="Q872" i="11" a="1"/>
  <c r="Q872" i="11" s="1"/>
  <c r="W801" i="11" a="1"/>
  <c r="W801" i="11" s="1"/>
  <c r="X801" i="11" s="1"/>
  <c r="K801" i="11" a="1"/>
  <c r="K801" i="11" s="1"/>
  <c r="I801" i="11" a="1"/>
  <c r="I801" i="11" s="1"/>
  <c r="V801" i="11" s="1"/>
  <c r="J801" i="11" a="1"/>
  <c r="J801" i="11" s="1"/>
  <c r="M801" i="11" a="1"/>
  <c r="M801" i="11" s="1"/>
  <c r="D801" i="11" a="1"/>
  <c r="D801" i="11" s="1"/>
  <c r="E801" i="11" a="1"/>
  <c r="E801" i="11" s="1"/>
  <c r="R801" i="11" a="1"/>
  <c r="R801" i="11" s="1"/>
  <c r="Q801" i="11" a="1"/>
  <c r="Q801" i="11" s="1"/>
  <c r="O801" i="11" a="1"/>
  <c r="O801" i="11" s="1"/>
  <c r="N801" i="11" a="1"/>
  <c r="N801" i="11" s="1"/>
  <c r="L801" i="11" a="1"/>
  <c r="L801" i="11" s="1"/>
  <c r="P801" i="11" a="1"/>
  <c r="P801" i="11" s="1"/>
  <c r="AB801" i="11" a="1"/>
  <c r="AB801" i="11" s="1"/>
  <c r="S801" i="11" a="1"/>
  <c r="S801" i="11" s="1"/>
  <c r="W346" i="11" a="1"/>
  <c r="W346" i="11" s="1"/>
  <c r="X346" i="11" s="1"/>
  <c r="K346" i="11" a="1"/>
  <c r="K346" i="11" s="1"/>
  <c r="I346" i="11" a="1"/>
  <c r="I346" i="11" s="1"/>
  <c r="V346" i="11" s="1"/>
  <c r="J346" i="11" a="1"/>
  <c r="J346" i="11" s="1"/>
  <c r="M346" i="11" a="1"/>
  <c r="M346" i="11" s="1"/>
  <c r="D346" i="11" a="1"/>
  <c r="D346" i="11" s="1"/>
  <c r="E346" i="11" a="1"/>
  <c r="E346" i="11" s="1"/>
  <c r="R346" i="11" a="1"/>
  <c r="R346" i="11" s="1"/>
  <c r="P346" i="11" a="1"/>
  <c r="P346" i="11" s="1"/>
  <c r="AB346" i="11" a="1"/>
  <c r="AB346" i="11" s="1"/>
  <c r="Q346" i="11" a="1"/>
  <c r="Q346" i="11" s="1"/>
  <c r="O346" i="11" a="1"/>
  <c r="O346" i="11" s="1"/>
  <c r="N346" i="11" a="1"/>
  <c r="N346" i="11" s="1"/>
  <c r="L346" i="11" a="1"/>
  <c r="L346" i="11" s="1"/>
  <c r="S346" i="11" a="1"/>
  <c r="S346" i="11" s="1"/>
  <c r="W977" i="11" a="1"/>
  <c r="W977" i="11" s="1"/>
  <c r="X977" i="11" s="1"/>
  <c r="K977" i="11" a="1"/>
  <c r="K977" i="11" s="1"/>
  <c r="I977" i="11" a="1"/>
  <c r="I977" i="11" s="1"/>
  <c r="V977" i="11" s="1"/>
  <c r="J977" i="11" a="1"/>
  <c r="J977" i="11" s="1"/>
  <c r="M977" i="11" a="1"/>
  <c r="M977" i="11" s="1"/>
  <c r="D977" i="11" a="1"/>
  <c r="D977" i="11" s="1"/>
  <c r="E977" i="11" a="1"/>
  <c r="E977" i="11" s="1"/>
  <c r="R977" i="11" a="1"/>
  <c r="R977" i="11" s="1"/>
  <c r="P977" i="11" a="1"/>
  <c r="P977" i="11" s="1"/>
  <c r="O977" i="11" a="1"/>
  <c r="O977" i="11" s="1"/>
  <c r="S977" i="11" a="1"/>
  <c r="S977" i="11" s="1"/>
  <c r="Q977" i="11" a="1"/>
  <c r="Q977" i="11" s="1"/>
  <c r="L977" i="11" a="1"/>
  <c r="L977" i="11" s="1"/>
  <c r="AB977" i="11" a="1"/>
  <c r="AB977" i="11" s="1"/>
  <c r="N977" i="11" a="1"/>
  <c r="N977" i="11" s="1"/>
  <c r="W864" i="11" a="1"/>
  <c r="W864" i="11" s="1"/>
  <c r="X864" i="11" s="1"/>
  <c r="K864" i="11" a="1"/>
  <c r="K864" i="11" s="1"/>
  <c r="I864" i="11" a="1"/>
  <c r="I864" i="11" s="1"/>
  <c r="V864" i="11" s="1"/>
  <c r="J864" i="11" a="1"/>
  <c r="J864" i="11" s="1"/>
  <c r="M864" i="11" a="1"/>
  <c r="M864" i="11" s="1"/>
  <c r="D864" i="11" a="1"/>
  <c r="D864" i="11" s="1"/>
  <c r="E864" i="11" a="1"/>
  <c r="E864" i="11" s="1"/>
  <c r="R864" i="11" a="1"/>
  <c r="R864" i="11" s="1"/>
  <c r="N864" i="11" a="1"/>
  <c r="N864" i="11" s="1"/>
  <c r="S864" i="11" a="1"/>
  <c r="S864" i="11" s="1"/>
  <c r="O864" i="11" a="1"/>
  <c r="O864" i="11" s="1"/>
  <c r="AB864" i="11" a="1"/>
  <c r="AB864" i="11" s="1"/>
  <c r="Q864" i="11" a="1"/>
  <c r="Q864" i="11" s="1"/>
  <c r="L864" i="11" a="1"/>
  <c r="L864" i="11" s="1"/>
  <c r="P864" i="11" a="1"/>
  <c r="P864" i="11" s="1"/>
  <c r="W615" i="11" a="1"/>
  <c r="W615" i="11" s="1"/>
  <c r="X615" i="11" s="1"/>
  <c r="K615" i="11" a="1"/>
  <c r="K615" i="11" s="1"/>
  <c r="I615" i="11" a="1"/>
  <c r="I615" i="11" s="1"/>
  <c r="V615" i="11" s="1"/>
  <c r="J615" i="11" a="1"/>
  <c r="J615" i="11" s="1"/>
  <c r="M615" i="11" a="1"/>
  <c r="M615" i="11" s="1"/>
  <c r="D615" i="11" a="1"/>
  <c r="D615" i="11" s="1"/>
  <c r="E615" i="11" a="1"/>
  <c r="E615" i="11" s="1"/>
  <c r="R615" i="11" a="1"/>
  <c r="R615" i="11" s="1"/>
  <c r="AB615" i="11" a="1"/>
  <c r="AB615" i="11" s="1"/>
  <c r="P615" i="11" a="1"/>
  <c r="P615" i="11" s="1"/>
  <c r="L615" i="11" a="1"/>
  <c r="L615" i="11" s="1"/>
  <c r="N615" i="11" a="1"/>
  <c r="N615" i="11" s="1"/>
  <c r="S615" i="11" a="1"/>
  <c r="S615" i="11" s="1"/>
  <c r="O615" i="11" a="1"/>
  <c r="O615" i="11" s="1"/>
  <c r="Q615" i="11" a="1"/>
  <c r="Q615" i="11" s="1"/>
  <c r="W337" i="11" a="1"/>
  <c r="W337" i="11" s="1"/>
  <c r="X337" i="11" s="1"/>
  <c r="K337" i="11" a="1"/>
  <c r="K337" i="11" s="1"/>
  <c r="I337" i="11" a="1"/>
  <c r="I337" i="11" s="1"/>
  <c r="V337" i="11" s="1"/>
  <c r="J337" i="11" a="1"/>
  <c r="J337" i="11" s="1"/>
  <c r="M337" i="11" a="1"/>
  <c r="M337" i="11" s="1"/>
  <c r="D337" i="11" a="1"/>
  <c r="D337" i="11" s="1"/>
  <c r="E337" i="11" a="1"/>
  <c r="E337" i="11" s="1"/>
  <c r="R337" i="11" a="1"/>
  <c r="R337" i="11" s="1"/>
  <c r="O337" i="11" a="1"/>
  <c r="O337" i="11" s="1"/>
  <c r="P337" i="11" a="1"/>
  <c r="P337" i="11" s="1"/>
  <c r="L337" i="11" a="1"/>
  <c r="L337" i="11" s="1"/>
  <c r="S337" i="11" a="1"/>
  <c r="S337" i="11" s="1"/>
  <c r="AB337" i="11" a="1"/>
  <c r="AB337" i="11" s="1"/>
  <c r="Q337" i="11" a="1"/>
  <c r="Q337" i="11" s="1"/>
  <c r="N337" i="11" a="1"/>
  <c r="N337" i="11" s="1"/>
  <c r="W144" i="11" a="1"/>
  <c r="W144" i="11" s="1"/>
  <c r="X144" i="11" s="1"/>
  <c r="AA145" i="11" a="1"/>
  <c r="AA145" i="11" s="1"/>
  <c r="K144" i="11" a="1"/>
  <c r="K144" i="11" s="1"/>
  <c r="I144" i="11" a="1"/>
  <c r="I144" i="11" s="1"/>
  <c r="V144" i="11" s="1"/>
  <c r="J144" i="11" a="1"/>
  <c r="J144" i="11" s="1"/>
  <c r="M144" i="11" a="1"/>
  <c r="M144" i="11" s="1"/>
  <c r="D144" i="11" a="1"/>
  <c r="D144" i="11" s="1"/>
  <c r="E144" i="11" a="1"/>
  <c r="E144" i="11" s="1"/>
  <c r="R144" i="11" a="1"/>
  <c r="R144" i="11" s="1"/>
  <c r="O144" i="11" a="1"/>
  <c r="O144" i="11" s="1"/>
  <c r="Q144" i="11" a="1"/>
  <c r="Q144" i="11" s="1"/>
  <c r="AB144" i="11" a="1"/>
  <c r="AB144" i="11" s="1"/>
  <c r="S144" i="11" a="1"/>
  <c r="S144" i="11" s="1"/>
  <c r="L144" i="11" a="1"/>
  <c r="L144" i="11" s="1"/>
  <c r="N144" i="11" a="1"/>
  <c r="N144" i="11" s="1"/>
  <c r="P144" i="11" a="1"/>
  <c r="P144" i="11" s="1"/>
  <c r="W690" i="11" a="1"/>
  <c r="W690" i="11" s="1"/>
  <c r="X690" i="11" s="1"/>
  <c r="K690" i="11" a="1"/>
  <c r="K690" i="11" s="1"/>
  <c r="I690" i="11" a="1"/>
  <c r="I690" i="11" s="1"/>
  <c r="V690" i="11" s="1"/>
  <c r="J690" i="11" a="1"/>
  <c r="J690" i="11" s="1"/>
  <c r="M690" i="11" a="1"/>
  <c r="M690" i="11" s="1"/>
  <c r="D690" i="11" a="1"/>
  <c r="D690" i="11" s="1"/>
  <c r="E690" i="11" a="1"/>
  <c r="E690" i="11" s="1"/>
  <c r="R690" i="11" a="1"/>
  <c r="R690" i="11" s="1"/>
  <c r="Q690" i="11" a="1"/>
  <c r="Q690" i="11" s="1"/>
  <c r="P690" i="11" a="1"/>
  <c r="P690" i="11" s="1"/>
  <c r="AB690" i="11" a="1"/>
  <c r="AB690" i="11" s="1"/>
  <c r="N690" i="11" a="1"/>
  <c r="N690" i="11" s="1"/>
  <c r="S690" i="11" a="1"/>
  <c r="S690" i="11" s="1"/>
  <c r="O690" i="11" a="1"/>
  <c r="O690" i="11" s="1"/>
  <c r="L690" i="11" a="1"/>
  <c r="L690" i="11" s="1"/>
  <c r="W837" i="11" a="1"/>
  <c r="W837" i="11" s="1"/>
  <c r="X837" i="11" s="1"/>
  <c r="K837" i="11" a="1"/>
  <c r="K837" i="11" s="1"/>
  <c r="I837" i="11" a="1"/>
  <c r="I837" i="11" s="1"/>
  <c r="V837" i="11" s="1"/>
  <c r="M837" i="11" a="1"/>
  <c r="M837" i="11" s="1"/>
  <c r="D837" i="11" a="1"/>
  <c r="D837" i="11" s="1"/>
  <c r="J837" i="11" a="1"/>
  <c r="J837" i="11" s="1"/>
  <c r="E837" i="11" a="1"/>
  <c r="E837" i="11" s="1"/>
  <c r="R837" i="11" a="1"/>
  <c r="R837" i="11" s="1"/>
  <c r="O837" i="11" a="1"/>
  <c r="O837" i="11" s="1"/>
  <c r="Q837" i="11" a="1"/>
  <c r="Q837" i="11" s="1"/>
  <c r="S837" i="11" a="1"/>
  <c r="S837" i="11" s="1"/>
  <c r="L837" i="11" a="1"/>
  <c r="L837" i="11" s="1"/>
  <c r="P837" i="11" a="1"/>
  <c r="P837" i="11" s="1"/>
  <c r="N837" i="11" a="1"/>
  <c r="N837" i="11" s="1"/>
  <c r="AB837" i="11" a="1"/>
  <c r="AB837" i="11" s="1"/>
  <c r="W312" i="11" a="1"/>
  <c r="W312" i="11" s="1"/>
  <c r="X312" i="11" s="1"/>
  <c r="AA313" i="11" a="1"/>
  <c r="AA313" i="11" s="1"/>
  <c r="AA314" i="11" s="1" a="1"/>
  <c r="AA314" i="11" s="1"/>
  <c r="K312" i="11" a="1"/>
  <c r="K312" i="11" s="1"/>
  <c r="I312" i="11" a="1"/>
  <c r="I312" i="11" s="1"/>
  <c r="V312" i="11" s="1"/>
  <c r="J312" i="11" a="1"/>
  <c r="J312" i="11" s="1"/>
  <c r="M312" i="11" a="1"/>
  <c r="M312" i="11" s="1"/>
  <c r="D312" i="11" a="1"/>
  <c r="D312" i="11" s="1"/>
  <c r="E312" i="11" a="1"/>
  <c r="E312" i="11" s="1"/>
  <c r="R312" i="11" a="1"/>
  <c r="R312" i="11" s="1"/>
  <c r="Q312" i="11" a="1"/>
  <c r="Q312" i="11" s="1"/>
  <c r="P312" i="11" a="1"/>
  <c r="P312" i="11" s="1"/>
  <c r="N312" i="11" a="1"/>
  <c r="N312" i="11" s="1"/>
  <c r="O312" i="11" a="1"/>
  <c r="O312" i="11" s="1"/>
  <c r="S312" i="11" a="1"/>
  <c r="S312" i="11" s="1"/>
  <c r="AB312" i="11" a="1"/>
  <c r="AB312" i="11" s="1"/>
  <c r="L312" i="11" a="1"/>
  <c r="L312" i="11" s="1"/>
  <c r="W504" i="11" a="1"/>
  <c r="W504" i="11" s="1"/>
  <c r="X504" i="11" s="1"/>
  <c r="K504" i="11" a="1"/>
  <c r="K504" i="11" s="1"/>
  <c r="I504" i="11" a="1"/>
  <c r="I504" i="11" s="1"/>
  <c r="V504" i="11" s="1"/>
  <c r="M504" i="11" a="1"/>
  <c r="M504" i="11" s="1"/>
  <c r="J504" i="11" a="1"/>
  <c r="J504" i="11" s="1"/>
  <c r="D504" i="11" a="1"/>
  <c r="D504" i="11" s="1"/>
  <c r="E504" i="11" a="1"/>
  <c r="E504" i="11" s="1"/>
  <c r="R504" i="11" a="1"/>
  <c r="R504" i="11" s="1"/>
  <c r="N504" i="11" a="1"/>
  <c r="N504" i="11" s="1"/>
  <c r="L504" i="11" a="1"/>
  <c r="L504" i="11" s="1"/>
  <c r="AB504" i="11" a="1"/>
  <c r="AB504" i="11" s="1"/>
  <c r="O504" i="11" a="1"/>
  <c r="O504" i="11" s="1"/>
  <c r="Q504" i="11" a="1"/>
  <c r="Q504" i="11" s="1"/>
  <c r="P504" i="11" a="1"/>
  <c r="P504" i="11" s="1"/>
  <c r="S504" i="11" a="1"/>
  <c r="S504" i="11" s="1"/>
  <c r="W728" i="11" a="1"/>
  <c r="W728" i="11" s="1"/>
  <c r="X728" i="11" s="1"/>
  <c r="K728" i="11" a="1"/>
  <c r="K728" i="11" s="1"/>
  <c r="I728" i="11" a="1"/>
  <c r="I728" i="11" s="1"/>
  <c r="V728" i="11" s="1"/>
  <c r="J728" i="11" a="1"/>
  <c r="J728" i="11" s="1"/>
  <c r="M728" i="11" a="1"/>
  <c r="M728" i="11" s="1"/>
  <c r="D728" i="11" a="1"/>
  <c r="D728" i="11" s="1"/>
  <c r="E728" i="11" a="1"/>
  <c r="E728" i="11" s="1"/>
  <c r="R728" i="11" a="1"/>
  <c r="R728" i="11" s="1"/>
  <c r="Q728" i="11" a="1"/>
  <c r="Q728" i="11" s="1"/>
  <c r="L728" i="11" a="1"/>
  <c r="L728" i="11" s="1"/>
  <c r="P728" i="11" a="1"/>
  <c r="P728" i="11" s="1"/>
  <c r="O728" i="11" a="1"/>
  <c r="O728" i="11" s="1"/>
  <c r="S728" i="11" a="1"/>
  <c r="S728" i="11" s="1"/>
  <c r="N728" i="11" a="1"/>
  <c r="N728" i="11" s="1"/>
  <c r="AB728" i="11" a="1"/>
  <c r="AB728" i="11" s="1"/>
  <c r="AB99" i="11" a="1"/>
  <c r="AB99" i="11" s="1"/>
  <c r="W99" i="11" a="1"/>
  <c r="W99" i="11" s="1"/>
  <c r="X99" i="11" s="1"/>
  <c r="K99" i="11" a="1"/>
  <c r="K99" i="11" s="1"/>
  <c r="I99" i="11" a="1"/>
  <c r="I99" i="11" s="1"/>
  <c r="V99" i="11" s="1"/>
  <c r="J99" i="11" a="1"/>
  <c r="J99" i="11" s="1"/>
  <c r="M99" i="11" a="1"/>
  <c r="M99" i="11" s="1"/>
  <c r="D99" i="11" a="1"/>
  <c r="D99" i="11" s="1"/>
  <c r="E99" i="11" a="1"/>
  <c r="E99" i="11" s="1"/>
  <c r="R99" i="11" a="1"/>
  <c r="R99" i="11" s="1"/>
  <c r="N99" i="11" a="1"/>
  <c r="N99" i="11" s="1"/>
  <c r="L99" i="11" a="1"/>
  <c r="L99" i="11" s="1"/>
  <c r="O99" i="11" a="1"/>
  <c r="O99" i="11" s="1"/>
  <c r="S99" i="11" a="1"/>
  <c r="S99" i="11" s="1"/>
  <c r="Q99" i="11" a="1"/>
  <c r="Q99" i="11" s="1"/>
  <c r="P99" i="11" a="1"/>
  <c r="P99" i="11" s="1"/>
  <c r="W704" i="11" a="1"/>
  <c r="W704" i="11" s="1"/>
  <c r="X704" i="11" s="1"/>
  <c r="K704" i="11" a="1"/>
  <c r="K704" i="11" s="1"/>
  <c r="I704" i="11" a="1"/>
  <c r="I704" i="11" s="1"/>
  <c r="V704" i="11" s="1"/>
  <c r="J704" i="11" a="1"/>
  <c r="J704" i="11" s="1"/>
  <c r="M704" i="11" a="1"/>
  <c r="M704" i="11" s="1"/>
  <c r="D704" i="11" a="1"/>
  <c r="D704" i="11" s="1"/>
  <c r="E704" i="11" a="1"/>
  <c r="E704" i="11" s="1"/>
  <c r="R704" i="11" a="1"/>
  <c r="R704" i="11" s="1"/>
  <c r="Q704" i="11" a="1"/>
  <c r="Q704" i="11" s="1"/>
  <c r="L704" i="11" a="1"/>
  <c r="L704" i="11" s="1"/>
  <c r="AB704" i="11" a="1"/>
  <c r="AB704" i="11" s="1"/>
  <c r="O704" i="11" a="1"/>
  <c r="O704" i="11" s="1"/>
  <c r="N704" i="11" a="1"/>
  <c r="N704" i="11" s="1"/>
  <c r="S704" i="11" a="1"/>
  <c r="S704" i="11" s="1"/>
  <c r="P704" i="11" a="1"/>
  <c r="P704" i="11" s="1"/>
  <c r="AA101" i="11" a="1"/>
  <c r="AA101" i="11" s="1"/>
  <c r="W100" i="11" a="1"/>
  <c r="W100" i="11" s="1"/>
  <c r="X100" i="11" s="1"/>
  <c r="K100" i="11" a="1"/>
  <c r="K100" i="11" s="1"/>
  <c r="I100" i="11" a="1"/>
  <c r="I100" i="11" s="1"/>
  <c r="V100" i="11" s="1"/>
  <c r="J100" i="11" a="1"/>
  <c r="J100" i="11" s="1"/>
  <c r="M100" i="11" a="1"/>
  <c r="M100" i="11" s="1"/>
  <c r="D100" i="11" a="1"/>
  <c r="D100" i="11" s="1"/>
  <c r="E100" i="11" a="1"/>
  <c r="E100" i="11" s="1"/>
  <c r="R100" i="11" a="1"/>
  <c r="R100" i="11" s="1"/>
  <c r="L100" i="11" a="1"/>
  <c r="L100" i="11" s="1"/>
  <c r="Q100" i="11" a="1"/>
  <c r="Q100" i="11" s="1"/>
  <c r="S100" i="11" a="1"/>
  <c r="S100" i="11" s="1"/>
  <c r="O100" i="11" a="1"/>
  <c r="O100" i="11" s="1"/>
  <c r="N100" i="11" a="1"/>
  <c r="N100" i="11" s="1"/>
  <c r="P100" i="11" a="1"/>
  <c r="P100" i="11" s="1"/>
  <c r="AB100" i="11" a="1"/>
  <c r="AB100" i="11" s="1"/>
  <c r="AB425" i="11" a="1"/>
  <c r="AB425" i="11" s="1"/>
  <c r="W425" i="11" a="1"/>
  <c r="W425" i="11" s="1"/>
  <c r="X425" i="11" s="1"/>
  <c r="K425" i="11" a="1"/>
  <c r="K425" i="11" s="1"/>
  <c r="I425" i="11" a="1"/>
  <c r="I425" i="11" s="1"/>
  <c r="V425" i="11" s="1"/>
  <c r="D425" i="11" a="1"/>
  <c r="D425" i="11" s="1"/>
  <c r="D59" i="20" s="1"/>
  <c r="J425" i="11" a="1"/>
  <c r="J425" i="11" s="1"/>
  <c r="M425" i="11" a="1"/>
  <c r="M425" i="11" s="1"/>
  <c r="E425" i="11" a="1"/>
  <c r="E425" i="11" s="1"/>
  <c r="R425" i="11" a="1"/>
  <c r="R425" i="11" s="1"/>
  <c r="Q425" i="11" a="1"/>
  <c r="Q425" i="11" s="1"/>
  <c r="N425" i="11" a="1"/>
  <c r="N425" i="11" s="1"/>
  <c r="O425" i="11" a="1"/>
  <c r="O425" i="11" s="1"/>
  <c r="P425" i="11" a="1"/>
  <c r="P425" i="11" s="1"/>
  <c r="S425" i="11" a="1"/>
  <c r="S425" i="11" s="1"/>
  <c r="L425" i="11" a="1"/>
  <c r="L425" i="11" s="1"/>
  <c r="W913" i="11" a="1"/>
  <c r="W913" i="11" s="1"/>
  <c r="X913" i="11" s="1"/>
  <c r="K913" i="11" a="1"/>
  <c r="K913" i="11" s="1"/>
  <c r="I913" i="11" a="1"/>
  <c r="I913" i="11" s="1"/>
  <c r="V913" i="11" s="1"/>
  <c r="J913" i="11" a="1"/>
  <c r="J913" i="11" s="1"/>
  <c r="M913" i="11" a="1"/>
  <c r="M913" i="11" s="1"/>
  <c r="D913" i="11" a="1"/>
  <c r="D913" i="11" s="1"/>
  <c r="E913" i="11" a="1"/>
  <c r="E913" i="11" s="1"/>
  <c r="R913" i="11" a="1"/>
  <c r="R913" i="11" s="1"/>
  <c r="N913" i="11" a="1"/>
  <c r="N913" i="11" s="1"/>
  <c r="Q913" i="11" a="1"/>
  <c r="Q913" i="11" s="1"/>
  <c r="AB913" i="11" a="1"/>
  <c r="AB913" i="11" s="1"/>
  <c r="P913" i="11" a="1"/>
  <c r="P913" i="11" s="1"/>
  <c r="O913" i="11" a="1"/>
  <c r="O913" i="11" s="1"/>
  <c r="L913" i="11" a="1"/>
  <c r="L913" i="11" s="1"/>
  <c r="S913" i="11" a="1"/>
  <c r="S913" i="11" s="1"/>
  <c r="W404" i="11" a="1"/>
  <c r="W404" i="11" s="1"/>
  <c r="X404" i="11" s="1"/>
  <c r="AA405" i="11" a="1"/>
  <c r="AA405" i="11" s="1"/>
  <c r="K404" i="11" a="1"/>
  <c r="K404" i="11" s="1"/>
  <c r="I404" i="11" a="1"/>
  <c r="I404" i="11" s="1"/>
  <c r="V404" i="11" s="1"/>
  <c r="J404" i="11" a="1"/>
  <c r="J404" i="11" s="1"/>
  <c r="M404" i="11" a="1"/>
  <c r="M404" i="11" s="1"/>
  <c r="D404" i="11" a="1"/>
  <c r="D404" i="11" s="1"/>
  <c r="E404" i="11" a="1"/>
  <c r="E404" i="11" s="1"/>
  <c r="R404" i="11" a="1"/>
  <c r="R404" i="11" s="1"/>
  <c r="L404" i="11" a="1"/>
  <c r="L404" i="11" s="1"/>
  <c r="S404" i="11" a="1"/>
  <c r="S404" i="11" s="1"/>
  <c r="N404" i="11" a="1"/>
  <c r="N404" i="11" s="1"/>
  <c r="P404" i="11" a="1"/>
  <c r="P404" i="11" s="1"/>
  <c r="AB404" i="11" a="1"/>
  <c r="AB404" i="11" s="1"/>
  <c r="Q404" i="11" a="1"/>
  <c r="Q404" i="11" s="1"/>
  <c r="O404" i="11" a="1"/>
  <c r="O404" i="11" s="1"/>
  <c r="AB344" i="11" a="1"/>
  <c r="AB344" i="11" s="1"/>
  <c r="W344" i="11" a="1"/>
  <c r="W344" i="11" s="1"/>
  <c r="X344" i="11" s="1"/>
  <c r="K344" i="11" a="1"/>
  <c r="K344" i="11" s="1"/>
  <c r="I344" i="11" a="1"/>
  <c r="I344" i="11" s="1"/>
  <c r="V344" i="11" s="1"/>
  <c r="J344" i="11" a="1"/>
  <c r="J344" i="11" s="1"/>
  <c r="M344" i="11" a="1"/>
  <c r="M344" i="11" s="1"/>
  <c r="D344" i="11" a="1"/>
  <c r="D344" i="11" s="1"/>
  <c r="E344" i="11" a="1"/>
  <c r="E344" i="11" s="1"/>
  <c r="R344" i="11" a="1"/>
  <c r="R344" i="11" s="1"/>
  <c r="O344" i="11" a="1"/>
  <c r="O344" i="11" s="1"/>
  <c r="Q344" i="11" a="1"/>
  <c r="Q344" i="11" s="1"/>
  <c r="P344" i="11" a="1"/>
  <c r="P344" i="11" s="1"/>
  <c r="N344" i="11" a="1"/>
  <c r="N344" i="11" s="1"/>
  <c r="S344" i="11" a="1"/>
  <c r="S344" i="11" s="1"/>
  <c r="L344" i="11" a="1"/>
  <c r="L344" i="11" s="1"/>
  <c r="W663" i="11" a="1"/>
  <c r="W663" i="11" s="1"/>
  <c r="X663" i="11" s="1"/>
  <c r="K663" i="11" a="1"/>
  <c r="K663" i="11" s="1"/>
  <c r="I663" i="11" a="1"/>
  <c r="I663" i="11" s="1"/>
  <c r="V663" i="11" s="1"/>
  <c r="J663" i="11" a="1"/>
  <c r="J663" i="11" s="1"/>
  <c r="M663" i="11" a="1"/>
  <c r="M663" i="11" s="1"/>
  <c r="D663" i="11" a="1"/>
  <c r="D663" i="11" s="1"/>
  <c r="E663" i="11" a="1"/>
  <c r="E663" i="11" s="1"/>
  <c r="R663" i="11" a="1"/>
  <c r="R663" i="11" s="1"/>
  <c r="Q663" i="11" a="1"/>
  <c r="Q663" i="11" s="1"/>
  <c r="AB663" i="11" a="1"/>
  <c r="AB663" i="11" s="1"/>
  <c r="L663" i="11" a="1"/>
  <c r="L663" i="11" s="1"/>
  <c r="S663" i="11" a="1"/>
  <c r="S663" i="11" s="1"/>
  <c r="N663" i="11" a="1"/>
  <c r="N663" i="11" s="1"/>
  <c r="O663" i="11" a="1"/>
  <c r="O663" i="11" s="1"/>
  <c r="P663" i="11" a="1"/>
  <c r="P663" i="11" s="1"/>
  <c r="W923" i="11" a="1"/>
  <c r="W923" i="11" s="1"/>
  <c r="X923" i="11" s="1"/>
  <c r="K923" i="11" a="1"/>
  <c r="K923" i="11" s="1"/>
  <c r="I923" i="11" a="1"/>
  <c r="I923" i="11" s="1"/>
  <c r="V923" i="11" s="1"/>
  <c r="J923" i="11" a="1"/>
  <c r="J923" i="11" s="1"/>
  <c r="M923" i="11" a="1"/>
  <c r="M923" i="11" s="1"/>
  <c r="D923" i="11" a="1"/>
  <c r="D923" i="11" s="1"/>
  <c r="E923" i="11" a="1"/>
  <c r="E923" i="11" s="1"/>
  <c r="R923" i="11" a="1"/>
  <c r="R923" i="11" s="1"/>
  <c r="AB923" i="11" a="1"/>
  <c r="AB923" i="11" s="1"/>
  <c r="N923" i="11" a="1"/>
  <c r="N923" i="11" s="1"/>
  <c r="P923" i="11" a="1"/>
  <c r="P923" i="11" s="1"/>
  <c r="O923" i="11" a="1"/>
  <c r="O923" i="11" s="1"/>
  <c r="L923" i="11" a="1"/>
  <c r="L923" i="11" s="1"/>
  <c r="S923" i="11" a="1"/>
  <c r="S923" i="11" s="1"/>
  <c r="Q923" i="11" a="1"/>
  <c r="Q923" i="11" s="1"/>
  <c r="AB203" i="11" a="1"/>
  <c r="AB203" i="11" s="1"/>
  <c r="W203" i="11" a="1"/>
  <c r="W203" i="11" s="1"/>
  <c r="X203" i="11" s="1"/>
  <c r="K203" i="11" a="1"/>
  <c r="K203" i="11" s="1"/>
  <c r="I203" i="11" a="1"/>
  <c r="I203" i="11" s="1"/>
  <c r="V203" i="11" s="1"/>
  <c r="J203" i="11" a="1"/>
  <c r="J203" i="11" s="1"/>
  <c r="M203" i="11" a="1"/>
  <c r="M203" i="11" s="1"/>
  <c r="D203" i="11" a="1"/>
  <c r="D203" i="11" s="1"/>
  <c r="E203" i="11" a="1"/>
  <c r="E203" i="11" s="1"/>
  <c r="R203" i="11" a="1"/>
  <c r="R203" i="11" s="1"/>
  <c r="L203" i="11" a="1"/>
  <c r="L203" i="11" s="1"/>
  <c r="N203" i="11" a="1"/>
  <c r="N203" i="11" s="1"/>
  <c r="O203" i="11" a="1"/>
  <c r="O203" i="11" s="1"/>
  <c r="Q203" i="11" a="1"/>
  <c r="Q203" i="11" s="1"/>
  <c r="P203" i="11" a="1"/>
  <c r="P203" i="11" s="1"/>
  <c r="S203" i="11" a="1"/>
  <c r="S203" i="11" s="1"/>
  <c r="AB313" i="11" a="1"/>
  <c r="AB313" i="11" s="1"/>
  <c r="W313" i="11" a="1"/>
  <c r="W313" i="11" s="1"/>
  <c r="X313" i="11" s="1"/>
  <c r="K313" i="11" a="1"/>
  <c r="K313" i="11" s="1"/>
  <c r="I313" i="11" a="1"/>
  <c r="I313" i="11" s="1"/>
  <c r="V313" i="11" s="1"/>
  <c r="J313" i="11" a="1"/>
  <c r="J313" i="11" s="1"/>
  <c r="M313" i="11" a="1"/>
  <c r="M313" i="11" s="1"/>
  <c r="D313" i="11" a="1"/>
  <c r="D313" i="11" s="1"/>
  <c r="E313" i="11" a="1"/>
  <c r="E313" i="11" s="1"/>
  <c r="R313" i="11" a="1"/>
  <c r="R313" i="11" s="1"/>
  <c r="N313" i="11" a="1"/>
  <c r="N313" i="11" s="1"/>
  <c r="S313" i="11" a="1"/>
  <c r="S313" i="11" s="1"/>
  <c r="Q313" i="11" a="1"/>
  <c r="Q313" i="11" s="1"/>
  <c r="L313" i="11" a="1"/>
  <c r="L313" i="11" s="1"/>
  <c r="O313" i="11" a="1"/>
  <c r="O313" i="11" s="1"/>
  <c r="P313" i="11" a="1"/>
  <c r="P313" i="11" s="1"/>
  <c r="AA423" i="11" a="1"/>
  <c r="AA423" i="11" s="1"/>
  <c r="W422" i="11" a="1"/>
  <c r="W422" i="11" s="1"/>
  <c r="X422" i="11" s="1"/>
  <c r="K422" i="11" a="1"/>
  <c r="K422" i="11" s="1"/>
  <c r="I422" i="11" a="1"/>
  <c r="I422" i="11" s="1"/>
  <c r="V422" i="11" s="1"/>
  <c r="J422" i="11" a="1"/>
  <c r="J422" i="11" s="1"/>
  <c r="M422" i="11" a="1"/>
  <c r="M422" i="11" s="1"/>
  <c r="D422" i="11" a="1"/>
  <c r="D422" i="11" s="1"/>
  <c r="E422" i="11" a="1"/>
  <c r="E422" i="11" s="1"/>
  <c r="R422" i="11" a="1"/>
  <c r="R422" i="11" s="1"/>
  <c r="N422" i="11" a="1"/>
  <c r="N422" i="11" s="1"/>
  <c r="AB422" i="11" a="1"/>
  <c r="AB422" i="11" s="1"/>
  <c r="S422" i="11" a="1"/>
  <c r="S422" i="11" s="1"/>
  <c r="O422" i="11" a="1"/>
  <c r="O422" i="11" s="1"/>
  <c r="L422" i="11" a="1"/>
  <c r="L422" i="11" s="1"/>
  <c r="Q422" i="11" a="1"/>
  <c r="Q422" i="11" s="1"/>
  <c r="P422" i="11" a="1"/>
  <c r="P422" i="11" s="1"/>
  <c r="W877" i="11" a="1"/>
  <c r="W877" i="11" s="1"/>
  <c r="X877" i="11" s="1"/>
  <c r="K877" i="11" a="1"/>
  <c r="K877" i="11" s="1"/>
  <c r="I877" i="11" a="1"/>
  <c r="I877" i="11" s="1"/>
  <c r="V877" i="11" s="1"/>
  <c r="J877" i="11" a="1"/>
  <c r="J877" i="11" s="1"/>
  <c r="M877" i="11" a="1"/>
  <c r="M877" i="11" s="1"/>
  <c r="D877" i="11" a="1"/>
  <c r="D877" i="11" s="1"/>
  <c r="E877" i="11" a="1"/>
  <c r="E877" i="11" s="1"/>
  <c r="R877" i="11" a="1"/>
  <c r="R877" i="11" s="1"/>
  <c r="L877" i="11" a="1"/>
  <c r="L877" i="11" s="1"/>
  <c r="O877" i="11" a="1"/>
  <c r="O877" i="11" s="1"/>
  <c r="AB877" i="11" a="1"/>
  <c r="AB877" i="11" s="1"/>
  <c r="Q877" i="11" a="1"/>
  <c r="Q877" i="11" s="1"/>
  <c r="N877" i="11" a="1"/>
  <c r="N877" i="11" s="1"/>
  <c r="S877" i="11" a="1"/>
  <c r="S877" i="11" s="1"/>
  <c r="P877" i="11" a="1"/>
  <c r="P877" i="11" s="1"/>
  <c r="AB39" i="11" a="1"/>
  <c r="AB39" i="11" s="1"/>
  <c r="W39" i="11" a="1"/>
  <c r="W39" i="11" s="1"/>
  <c r="X39" i="11" s="1"/>
  <c r="K39" i="11" a="1"/>
  <c r="K39" i="11" s="1"/>
  <c r="I39" i="11" a="1"/>
  <c r="I39" i="11" s="1"/>
  <c r="V39" i="11" s="1"/>
  <c r="J39" i="11" a="1"/>
  <c r="J39" i="11" s="1"/>
  <c r="M39" i="11" a="1"/>
  <c r="M39" i="11" s="1"/>
  <c r="D39" i="11" a="1"/>
  <c r="D39" i="11" s="1"/>
  <c r="E39" i="11" a="1"/>
  <c r="E39" i="11" s="1"/>
  <c r="R39" i="11" a="1"/>
  <c r="R39" i="11" s="1"/>
  <c r="O39" i="11" a="1"/>
  <c r="O39" i="11" s="1"/>
  <c r="N39" i="11" a="1"/>
  <c r="N39" i="11" s="1"/>
  <c r="S39" i="11" a="1"/>
  <c r="S39" i="11" s="1"/>
  <c r="L39" i="11" a="1"/>
  <c r="L39" i="11" s="1"/>
  <c r="P39" i="11" a="1"/>
  <c r="P39" i="11" s="1"/>
  <c r="Q39" i="11" a="1"/>
  <c r="Q39" i="11" s="1"/>
  <c r="W328" i="11" a="1"/>
  <c r="W328" i="11" s="1"/>
  <c r="X328" i="11" s="1"/>
  <c r="AA329" i="11" a="1"/>
  <c r="AA329" i="11" s="1"/>
  <c r="AA330" i="11" s="1" a="1"/>
  <c r="AA330" i="11" s="1"/>
  <c r="K328" i="11" a="1"/>
  <c r="K328" i="11" s="1"/>
  <c r="I328" i="11" a="1"/>
  <c r="I328" i="11" s="1"/>
  <c r="V328" i="11" s="1"/>
  <c r="J328" i="11" a="1"/>
  <c r="J328" i="11" s="1"/>
  <c r="M328" i="11" a="1"/>
  <c r="M328" i="11" s="1"/>
  <c r="D328" i="11" a="1"/>
  <c r="D328" i="11" s="1"/>
  <c r="E328" i="11" a="1"/>
  <c r="E328" i="11" s="1"/>
  <c r="R328" i="11" a="1"/>
  <c r="R328" i="11" s="1"/>
  <c r="O328" i="11" a="1"/>
  <c r="O328" i="11" s="1"/>
  <c r="N328" i="11" a="1"/>
  <c r="N328" i="11" s="1"/>
  <c r="Q328" i="11" a="1"/>
  <c r="Q328" i="11" s="1"/>
  <c r="L328" i="11" a="1"/>
  <c r="L328" i="11" s="1"/>
  <c r="P328" i="11" a="1"/>
  <c r="P328" i="11" s="1"/>
  <c r="AB328" i="11" a="1"/>
  <c r="AB328" i="11" s="1"/>
  <c r="S328" i="11" a="1"/>
  <c r="S328" i="11" s="1"/>
  <c r="W491" i="11" a="1"/>
  <c r="W491" i="11" s="1"/>
  <c r="X491" i="11" s="1"/>
  <c r="K491" i="11" a="1"/>
  <c r="K491" i="11" s="1"/>
  <c r="I491" i="11" a="1"/>
  <c r="I491" i="11" s="1"/>
  <c r="V491" i="11" s="1"/>
  <c r="J491" i="11" a="1"/>
  <c r="J491" i="11" s="1"/>
  <c r="M491" i="11" a="1"/>
  <c r="M491" i="11" s="1"/>
  <c r="D491" i="11" a="1"/>
  <c r="D491" i="11" s="1"/>
  <c r="E491" i="11" a="1"/>
  <c r="E491" i="11" s="1"/>
  <c r="R491" i="11" a="1"/>
  <c r="R491" i="11" s="1"/>
  <c r="L491" i="11" a="1"/>
  <c r="L491" i="11" s="1"/>
  <c r="O491" i="11" a="1"/>
  <c r="O491" i="11" s="1"/>
  <c r="Q491" i="11" a="1"/>
  <c r="Q491" i="11" s="1"/>
  <c r="AB491" i="11" a="1"/>
  <c r="AB491" i="11" s="1"/>
  <c r="S491" i="11" a="1"/>
  <c r="S491" i="11" s="1"/>
  <c r="N491" i="11" a="1"/>
  <c r="N491" i="11" s="1"/>
  <c r="P491" i="11" a="1"/>
  <c r="P491" i="11" s="1"/>
  <c r="AB254" i="11" a="1"/>
  <c r="AB254" i="11" s="1"/>
  <c r="W254" i="11" a="1"/>
  <c r="W254" i="11" s="1"/>
  <c r="X254" i="11" s="1"/>
  <c r="K254" i="11" a="1"/>
  <c r="K254" i="11" s="1"/>
  <c r="I254" i="11" a="1"/>
  <c r="I254" i="11" s="1"/>
  <c r="V254" i="11" s="1"/>
  <c r="J254" i="11" a="1"/>
  <c r="J254" i="11" s="1"/>
  <c r="M254" i="11" a="1"/>
  <c r="M254" i="11" s="1"/>
  <c r="D254" i="11" a="1"/>
  <c r="D254" i="11" s="1"/>
  <c r="E254" i="11" a="1"/>
  <c r="E254" i="11" s="1"/>
  <c r="R254" i="11" a="1"/>
  <c r="R254" i="11" s="1"/>
  <c r="Q254" i="11" a="1"/>
  <c r="Q254" i="11" s="1"/>
  <c r="L254" i="11" a="1"/>
  <c r="L254" i="11" s="1"/>
  <c r="P254" i="11" a="1"/>
  <c r="P254" i="11" s="1"/>
  <c r="N254" i="11" a="1"/>
  <c r="N254" i="11" s="1"/>
  <c r="S254" i="11" a="1"/>
  <c r="S254" i="11" s="1"/>
  <c r="O254" i="11" a="1"/>
  <c r="O254" i="11" s="1"/>
  <c r="W585" i="11" a="1"/>
  <c r="W585" i="11" s="1"/>
  <c r="X585" i="11" s="1"/>
  <c r="K585" i="11" a="1"/>
  <c r="K585" i="11" s="1"/>
  <c r="I585" i="11" a="1"/>
  <c r="I585" i="11" s="1"/>
  <c r="V585" i="11" s="1"/>
  <c r="J585" i="11" a="1"/>
  <c r="J585" i="11" s="1"/>
  <c r="M585" i="11" a="1"/>
  <c r="M585" i="11" s="1"/>
  <c r="D585" i="11" a="1"/>
  <c r="D585" i="11" s="1"/>
  <c r="E585" i="11" a="1"/>
  <c r="E585" i="11" s="1"/>
  <c r="R585" i="11" a="1"/>
  <c r="R585" i="11" s="1"/>
  <c r="O585" i="11" a="1"/>
  <c r="O585" i="11" s="1"/>
  <c r="P585" i="11" a="1"/>
  <c r="P585" i="11" s="1"/>
  <c r="N585" i="11" a="1"/>
  <c r="N585" i="11" s="1"/>
  <c r="AB585" i="11" a="1"/>
  <c r="AB585" i="11" s="1"/>
  <c r="S585" i="11" a="1"/>
  <c r="S585" i="11" s="1"/>
  <c r="L585" i="11" a="1"/>
  <c r="L585" i="11" s="1"/>
  <c r="Q585" i="11" a="1"/>
  <c r="Q585" i="11" s="1"/>
  <c r="W1001" i="11" a="1"/>
  <c r="W1001" i="11" s="1"/>
  <c r="X1001" i="11" s="1"/>
  <c r="K1001" i="11" a="1"/>
  <c r="K1001" i="11" s="1"/>
  <c r="I1001" i="11" a="1"/>
  <c r="I1001" i="11" s="1"/>
  <c r="V1001" i="11" s="1"/>
  <c r="J1001" i="11" a="1"/>
  <c r="J1001" i="11" s="1"/>
  <c r="M1001" i="11" a="1"/>
  <c r="M1001" i="11" s="1"/>
  <c r="D1001" i="11" a="1"/>
  <c r="D1001" i="11" s="1"/>
  <c r="E1001" i="11" a="1"/>
  <c r="E1001" i="11" s="1"/>
  <c r="R1001" i="11" a="1"/>
  <c r="R1001" i="11" s="1"/>
  <c r="AB1001" i="11" a="1"/>
  <c r="AB1001" i="11" s="1"/>
  <c r="O1001" i="11" a="1"/>
  <c r="O1001" i="11" s="1"/>
  <c r="S1001" i="11" a="1"/>
  <c r="S1001" i="11" s="1"/>
  <c r="N1001" i="11" a="1"/>
  <c r="N1001" i="11" s="1"/>
  <c r="L1001" i="11" a="1"/>
  <c r="L1001" i="11" s="1"/>
  <c r="P1001" i="11" a="1"/>
  <c r="P1001" i="11" s="1"/>
  <c r="Q1001" i="11" a="1"/>
  <c r="Q1001" i="11" s="1"/>
  <c r="AB235" i="11" a="1"/>
  <c r="AB235" i="11" s="1"/>
  <c r="W235" i="11" a="1"/>
  <c r="W235" i="11" s="1"/>
  <c r="X235" i="11" s="1"/>
  <c r="K235" i="11" a="1"/>
  <c r="K235" i="11" s="1"/>
  <c r="I235" i="11" a="1"/>
  <c r="I235" i="11" s="1"/>
  <c r="V235" i="11" s="1"/>
  <c r="J235" i="11" a="1"/>
  <c r="J235" i="11" s="1"/>
  <c r="M235" i="11" a="1"/>
  <c r="M235" i="11" s="1"/>
  <c r="D235" i="11" a="1"/>
  <c r="D235" i="11" s="1"/>
  <c r="E235" i="11" a="1"/>
  <c r="E235" i="11" s="1"/>
  <c r="R235" i="11" a="1"/>
  <c r="R235" i="11" s="1"/>
  <c r="Q235" i="11" a="1"/>
  <c r="Q235" i="11" s="1"/>
  <c r="O235" i="11" a="1"/>
  <c r="O235" i="11" s="1"/>
  <c r="P235" i="11" a="1"/>
  <c r="P235" i="11" s="1"/>
  <c r="S235" i="11" a="1"/>
  <c r="S235" i="11" s="1"/>
  <c r="L235" i="11" a="1"/>
  <c r="L235" i="11" s="1"/>
  <c r="N235" i="11" a="1"/>
  <c r="N235" i="11" s="1"/>
  <c r="W525" i="11" a="1"/>
  <c r="W525" i="11" s="1"/>
  <c r="X525" i="11" s="1"/>
  <c r="K525" i="11" a="1"/>
  <c r="K525" i="11" s="1"/>
  <c r="I525" i="11" a="1"/>
  <c r="I525" i="11" s="1"/>
  <c r="V525" i="11" s="1"/>
  <c r="M525" i="11" a="1"/>
  <c r="M525" i="11" s="1"/>
  <c r="D525" i="11" a="1"/>
  <c r="D525" i="11" s="1"/>
  <c r="J525" i="11" a="1"/>
  <c r="J525" i="11" s="1"/>
  <c r="E525" i="11" a="1"/>
  <c r="E525" i="11" s="1"/>
  <c r="R525" i="11" a="1"/>
  <c r="R525" i="11" s="1"/>
  <c r="P525" i="11" a="1"/>
  <c r="P525" i="11" s="1"/>
  <c r="Q525" i="11" a="1"/>
  <c r="Q525" i="11" s="1"/>
  <c r="N525" i="11" a="1"/>
  <c r="N525" i="11" s="1"/>
  <c r="AB525" i="11" a="1"/>
  <c r="AB525" i="11" s="1"/>
  <c r="L525" i="11" a="1"/>
  <c r="L525" i="11" s="1"/>
  <c r="O525" i="11" a="1"/>
  <c r="O525" i="11" s="1"/>
  <c r="S525" i="11" a="1"/>
  <c r="S525" i="11" s="1"/>
  <c r="W805" i="11" a="1"/>
  <c r="W805" i="11" s="1"/>
  <c r="X805" i="11" s="1"/>
  <c r="K805" i="11" a="1"/>
  <c r="K805" i="11" s="1"/>
  <c r="I805" i="11" a="1"/>
  <c r="I805" i="11" s="1"/>
  <c r="V805" i="11" s="1"/>
  <c r="J805" i="11" a="1"/>
  <c r="J805" i="11" s="1"/>
  <c r="M805" i="11" a="1"/>
  <c r="M805" i="11" s="1"/>
  <c r="D805" i="11" a="1"/>
  <c r="D805" i="11" s="1"/>
  <c r="E805" i="11" a="1"/>
  <c r="E805" i="11" s="1"/>
  <c r="R805" i="11" a="1"/>
  <c r="R805" i="11" s="1"/>
  <c r="O805" i="11" a="1"/>
  <c r="O805" i="11" s="1"/>
  <c r="AB805" i="11" a="1"/>
  <c r="AB805" i="11" s="1"/>
  <c r="S805" i="11" a="1"/>
  <c r="S805" i="11" s="1"/>
  <c r="L805" i="11" a="1"/>
  <c r="L805" i="11" s="1"/>
  <c r="Q805" i="11" a="1"/>
  <c r="Q805" i="11" s="1"/>
  <c r="N805" i="11" a="1"/>
  <c r="N805" i="11" s="1"/>
  <c r="P805" i="11" a="1"/>
  <c r="P805" i="11" s="1"/>
  <c r="W696" i="11" a="1"/>
  <c r="W696" i="11" s="1"/>
  <c r="X696" i="11" s="1"/>
  <c r="K696" i="11" a="1"/>
  <c r="K696" i="11" s="1"/>
  <c r="I696" i="11" a="1"/>
  <c r="I696" i="11" s="1"/>
  <c r="V696" i="11" s="1"/>
  <c r="M696" i="11" a="1"/>
  <c r="M696" i="11" s="1"/>
  <c r="J696" i="11" a="1"/>
  <c r="J696" i="11" s="1"/>
  <c r="D696" i="11" a="1"/>
  <c r="D696" i="11" s="1"/>
  <c r="E696" i="11" a="1"/>
  <c r="E696" i="11" s="1"/>
  <c r="R696" i="11" a="1"/>
  <c r="R696" i="11" s="1"/>
  <c r="O696" i="11" a="1"/>
  <c r="O696" i="11" s="1"/>
  <c r="AB696" i="11" a="1"/>
  <c r="AB696" i="11" s="1"/>
  <c r="L696" i="11" a="1"/>
  <c r="L696" i="11" s="1"/>
  <c r="S696" i="11" a="1"/>
  <c r="S696" i="11" s="1"/>
  <c r="P696" i="11" a="1"/>
  <c r="P696" i="11" s="1"/>
  <c r="N696" i="11" a="1"/>
  <c r="N696" i="11" s="1"/>
  <c r="Q696" i="11" a="1"/>
  <c r="Q696" i="11" s="1"/>
  <c r="AB369" i="11" a="1"/>
  <c r="AB369" i="11" s="1"/>
  <c r="W369" i="11" a="1"/>
  <c r="W369" i="11" s="1"/>
  <c r="X369" i="11" s="1"/>
  <c r="K369" i="11" a="1"/>
  <c r="K369" i="11" s="1"/>
  <c r="I369" i="11" a="1"/>
  <c r="I369" i="11" s="1"/>
  <c r="V369" i="11" s="1"/>
  <c r="J369" i="11" a="1"/>
  <c r="J369" i="11" s="1"/>
  <c r="M369" i="11" a="1"/>
  <c r="M369" i="11" s="1"/>
  <c r="D369" i="11" a="1"/>
  <c r="D369" i="11" s="1"/>
  <c r="E369" i="11" a="1"/>
  <c r="E369" i="11" s="1"/>
  <c r="R369" i="11" a="1"/>
  <c r="R369" i="11" s="1"/>
  <c r="N369" i="11" a="1"/>
  <c r="N369" i="11" s="1"/>
  <c r="O369" i="11" a="1"/>
  <c r="O369" i="11" s="1"/>
  <c r="P369" i="11" a="1"/>
  <c r="P369" i="11" s="1"/>
  <c r="L369" i="11" a="1"/>
  <c r="L369" i="11" s="1"/>
  <c r="S369" i="11" a="1"/>
  <c r="S369" i="11" s="1"/>
  <c r="Q369" i="11" a="1"/>
  <c r="Q369" i="11" s="1"/>
  <c r="W231" i="11" a="1"/>
  <c r="W231" i="11" s="1"/>
  <c r="X231" i="11" s="1"/>
  <c r="K231" i="11" a="1"/>
  <c r="K231" i="11" s="1"/>
  <c r="I231" i="11" a="1"/>
  <c r="I231" i="11" s="1"/>
  <c r="V231" i="11" s="1"/>
  <c r="J231" i="11" a="1"/>
  <c r="J231" i="11" s="1"/>
  <c r="M231" i="11" a="1"/>
  <c r="M231" i="11" s="1"/>
  <c r="D231" i="11" a="1"/>
  <c r="D231" i="11" s="1"/>
  <c r="E231" i="11" a="1"/>
  <c r="E231" i="11" s="1"/>
  <c r="R231" i="11" a="1"/>
  <c r="R231" i="11" s="1"/>
  <c r="AB231" i="11" a="1"/>
  <c r="AB231" i="11" s="1"/>
  <c r="N231" i="11" a="1"/>
  <c r="N231" i="11" s="1"/>
  <c r="S231" i="11" a="1"/>
  <c r="S231" i="11" s="1"/>
  <c r="P231" i="11" a="1"/>
  <c r="P231" i="11" s="1"/>
  <c r="L231" i="11" a="1"/>
  <c r="L231" i="11" s="1"/>
  <c r="Q231" i="11" a="1"/>
  <c r="Q231" i="11" s="1"/>
  <c r="O231" i="11" a="1"/>
  <c r="O231" i="11" s="1"/>
  <c r="W964" i="11" a="1"/>
  <c r="W964" i="11" s="1"/>
  <c r="X964" i="11" s="1"/>
  <c r="I964" i="11" a="1"/>
  <c r="I964" i="11" s="1"/>
  <c r="V964" i="11" s="1"/>
  <c r="K964" i="11" a="1"/>
  <c r="K964" i="11" s="1"/>
  <c r="J964" i="11" a="1"/>
  <c r="J964" i="11" s="1"/>
  <c r="M964" i="11" a="1"/>
  <c r="M964" i="11" s="1"/>
  <c r="D964" i="11" a="1"/>
  <c r="D964" i="11" s="1"/>
  <c r="E964" i="11" a="1"/>
  <c r="E964" i="11" s="1"/>
  <c r="R964" i="11" a="1"/>
  <c r="R964" i="11" s="1"/>
  <c r="L964" i="11" a="1"/>
  <c r="L964" i="11" s="1"/>
  <c r="Q964" i="11" a="1"/>
  <c r="Q964" i="11" s="1"/>
  <c r="P964" i="11" a="1"/>
  <c r="P964" i="11" s="1"/>
  <c r="S964" i="11" a="1"/>
  <c r="S964" i="11" s="1"/>
  <c r="N964" i="11" a="1"/>
  <c r="N964" i="11" s="1"/>
  <c r="AB964" i="11" a="1"/>
  <c r="AB964" i="11" s="1"/>
  <c r="O964" i="11" a="1"/>
  <c r="O964" i="11" s="1"/>
  <c r="W937" i="11" a="1"/>
  <c r="W937" i="11" s="1"/>
  <c r="X937" i="11" s="1"/>
  <c r="K937" i="11" a="1"/>
  <c r="K937" i="11" s="1"/>
  <c r="I937" i="11" a="1"/>
  <c r="I937" i="11" s="1"/>
  <c r="V937" i="11" s="1"/>
  <c r="J937" i="11" a="1"/>
  <c r="J937" i="11" s="1"/>
  <c r="M937" i="11" a="1"/>
  <c r="M937" i="11" s="1"/>
  <c r="D937" i="11" a="1"/>
  <c r="D937" i="11" s="1"/>
  <c r="E937" i="11" a="1"/>
  <c r="E937" i="11" s="1"/>
  <c r="R937" i="11" a="1"/>
  <c r="R937" i="11" s="1"/>
  <c r="Q937" i="11" a="1"/>
  <c r="Q937" i="11" s="1"/>
  <c r="N937" i="11" a="1"/>
  <c r="N937" i="11" s="1"/>
  <c r="L937" i="11" a="1"/>
  <c r="L937" i="11" s="1"/>
  <c r="AB937" i="11" a="1"/>
  <c r="AB937" i="11" s="1"/>
  <c r="P937" i="11" a="1"/>
  <c r="P937" i="11" s="1"/>
  <c r="O937" i="11" a="1"/>
  <c r="O937" i="11" s="1"/>
  <c r="S937" i="11" a="1"/>
  <c r="S937" i="11" s="1"/>
  <c r="W339" i="11" a="1"/>
  <c r="W339" i="11" s="1"/>
  <c r="X339" i="11" s="1"/>
  <c r="K339" i="11" a="1"/>
  <c r="K339" i="11" s="1"/>
  <c r="I339" i="11" a="1"/>
  <c r="I339" i="11" s="1"/>
  <c r="V339" i="11" s="1"/>
  <c r="J339" i="11" a="1"/>
  <c r="J339" i="11" s="1"/>
  <c r="M339" i="11" a="1"/>
  <c r="M339" i="11" s="1"/>
  <c r="D339" i="11" a="1"/>
  <c r="D339" i="11" s="1"/>
  <c r="E339" i="11" a="1"/>
  <c r="E339" i="11" s="1"/>
  <c r="R339" i="11" a="1"/>
  <c r="R339" i="11" s="1"/>
  <c r="O339" i="11" a="1"/>
  <c r="O339" i="11" s="1"/>
  <c r="AB339" i="11" a="1"/>
  <c r="AB339" i="11" s="1"/>
  <c r="Q339" i="11" a="1"/>
  <c r="Q339" i="11" s="1"/>
  <c r="N339" i="11" a="1"/>
  <c r="N339" i="11" s="1"/>
  <c r="P339" i="11" a="1"/>
  <c r="P339" i="11" s="1"/>
  <c r="L339" i="11" a="1"/>
  <c r="L339" i="11" s="1"/>
  <c r="S339" i="11" a="1"/>
  <c r="S339" i="11" s="1"/>
  <c r="W561" i="11" a="1"/>
  <c r="W561" i="11" s="1"/>
  <c r="X561" i="11" s="1"/>
  <c r="K561" i="11" a="1"/>
  <c r="K561" i="11" s="1"/>
  <c r="I561" i="11" a="1"/>
  <c r="I561" i="11" s="1"/>
  <c r="V561" i="11" s="1"/>
  <c r="J561" i="11" a="1"/>
  <c r="J561" i="11" s="1"/>
  <c r="M561" i="11" a="1"/>
  <c r="M561" i="11" s="1"/>
  <c r="D561" i="11" a="1"/>
  <c r="D561" i="11" s="1"/>
  <c r="E561" i="11" a="1"/>
  <c r="E561" i="11" s="1"/>
  <c r="R561" i="11" a="1"/>
  <c r="R561" i="11" s="1"/>
  <c r="O561" i="11" a="1"/>
  <c r="O561" i="11" s="1"/>
  <c r="P561" i="11" a="1"/>
  <c r="P561" i="11" s="1"/>
  <c r="AB561" i="11" a="1"/>
  <c r="AB561" i="11" s="1"/>
  <c r="N561" i="11" a="1"/>
  <c r="N561" i="11" s="1"/>
  <c r="S561" i="11" a="1"/>
  <c r="S561" i="11" s="1"/>
  <c r="Q561" i="11" a="1"/>
  <c r="Q561" i="11" s="1"/>
  <c r="L561" i="11" a="1"/>
  <c r="L561" i="11" s="1"/>
  <c r="AB63" i="11" a="1"/>
  <c r="AB63" i="11" s="1"/>
  <c r="W63" i="11" a="1"/>
  <c r="W63" i="11" s="1"/>
  <c r="X63" i="11" s="1"/>
  <c r="K63" i="11" a="1"/>
  <c r="K63" i="11" s="1"/>
  <c r="I63" i="11" a="1"/>
  <c r="I63" i="11" s="1"/>
  <c r="V63" i="11" s="1"/>
  <c r="J63" i="11" a="1"/>
  <c r="J63" i="11" s="1"/>
  <c r="M63" i="11" a="1"/>
  <c r="M63" i="11" s="1"/>
  <c r="D63" i="11" a="1"/>
  <c r="D63" i="11" s="1"/>
  <c r="E63" i="11" a="1"/>
  <c r="E63" i="11" s="1"/>
  <c r="R63" i="11" a="1"/>
  <c r="R63" i="11" s="1"/>
  <c r="S63" i="11" a="1"/>
  <c r="S63" i="11" s="1"/>
  <c r="N63" i="11" a="1"/>
  <c r="N63" i="11" s="1"/>
  <c r="O63" i="11" a="1"/>
  <c r="O63" i="11" s="1"/>
  <c r="Q63" i="11" a="1"/>
  <c r="Q63" i="11" s="1"/>
  <c r="L63" i="11" a="1"/>
  <c r="L63" i="11" s="1"/>
  <c r="P63" i="11" a="1"/>
  <c r="P63" i="11" s="1"/>
  <c r="W391" i="11" a="1"/>
  <c r="W391" i="11" s="1"/>
  <c r="X391" i="11" s="1"/>
  <c r="K391" i="11" a="1"/>
  <c r="K391" i="11" s="1"/>
  <c r="I391" i="11" a="1"/>
  <c r="I391" i="11" s="1"/>
  <c r="V391" i="11" s="1"/>
  <c r="J391" i="11" a="1"/>
  <c r="J391" i="11" s="1"/>
  <c r="M391" i="11" a="1"/>
  <c r="M391" i="11" s="1"/>
  <c r="D391" i="11" a="1"/>
  <c r="D391" i="11" s="1"/>
  <c r="E391" i="11" a="1"/>
  <c r="E391" i="11" s="1"/>
  <c r="R391" i="11" a="1"/>
  <c r="R391" i="11" s="1"/>
  <c r="L391" i="11" a="1"/>
  <c r="L391" i="11" s="1"/>
  <c r="AB391" i="11" a="1"/>
  <c r="AB391" i="11" s="1"/>
  <c r="N391" i="11" a="1"/>
  <c r="N391" i="11" s="1"/>
  <c r="Q391" i="11" a="1"/>
  <c r="Q391" i="11" s="1"/>
  <c r="S391" i="11" a="1"/>
  <c r="S391" i="11" s="1"/>
  <c r="P391" i="11" a="1"/>
  <c r="P391" i="11" s="1"/>
  <c r="O391" i="11" a="1"/>
  <c r="O391" i="11" s="1"/>
  <c r="W898" i="11" a="1"/>
  <c r="W898" i="11" s="1"/>
  <c r="X898" i="11" s="1"/>
  <c r="I898" i="11" a="1"/>
  <c r="I898" i="11" s="1"/>
  <c r="V898" i="11" s="1"/>
  <c r="K898" i="11" a="1"/>
  <c r="K898" i="11" s="1"/>
  <c r="J898" i="11" a="1"/>
  <c r="J898" i="11" s="1"/>
  <c r="M898" i="11" a="1"/>
  <c r="M898" i="11" s="1"/>
  <c r="D898" i="11" a="1"/>
  <c r="D898" i="11" s="1"/>
  <c r="E898" i="11" a="1"/>
  <c r="E898" i="11" s="1"/>
  <c r="R898" i="11" a="1"/>
  <c r="R898" i="11" s="1"/>
  <c r="N898" i="11" a="1"/>
  <c r="N898" i="11" s="1"/>
  <c r="AB898" i="11" a="1"/>
  <c r="AB898" i="11" s="1"/>
  <c r="Q898" i="11" a="1"/>
  <c r="Q898" i="11" s="1"/>
  <c r="L898" i="11" a="1"/>
  <c r="L898" i="11" s="1"/>
  <c r="O898" i="11" a="1"/>
  <c r="O898" i="11" s="1"/>
  <c r="S898" i="11" a="1"/>
  <c r="S898" i="11" s="1"/>
  <c r="P898" i="11" a="1"/>
  <c r="P898" i="11" s="1"/>
  <c r="W789" i="11" a="1"/>
  <c r="W789" i="11" s="1"/>
  <c r="X789" i="11" s="1"/>
  <c r="K789" i="11" a="1"/>
  <c r="K789" i="11" s="1"/>
  <c r="I789" i="11" a="1"/>
  <c r="I789" i="11" s="1"/>
  <c r="V789" i="11" s="1"/>
  <c r="J789" i="11" a="1"/>
  <c r="J789" i="11" s="1"/>
  <c r="M789" i="11" a="1"/>
  <c r="M789" i="11" s="1"/>
  <c r="D789" i="11" a="1"/>
  <c r="D789" i="11" s="1"/>
  <c r="E789" i="11" a="1"/>
  <c r="E789" i="11" s="1"/>
  <c r="R789" i="11" a="1"/>
  <c r="R789" i="11" s="1"/>
  <c r="S789" i="11" a="1"/>
  <c r="S789" i="11" s="1"/>
  <c r="Q789" i="11" a="1"/>
  <c r="Q789" i="11" s="1"/>
  <c r="O789" i="11" a="1"/>
  <c r="O789" i="11" s="1"/>
  <c r="L789" i="11" a="1"/>
  <c r="L789" i="11" s="1"/>
  <c r="N789" i="11" a="1"/>
  <c r="N789" i="11" s="1"/>
  <c r="AB789" i="11" a="1"/>
  <c r="AB789" i="11" s="1"/>
  <c r="P789" i="11" a="1"/>
  <c r="P789" i="11" s="1"/>
  <c r="W640" i="11" a="1"/>
  <c r="W640" i="11" s="1"/>
  <c r="X640" i="11" s="1"/>
  <c r="K640" i="11" a="1"/>
  <c r="K640" i="11" s="1"/>
  <c r="I640" i="11" a="1"/>
  <c r="I640" i="11" s="1"/>
  <c r="V640" i="11" s="1"/>
  <c r="J640" i="11" a="1"/>
  <c r="J640" i="11" s="1"/>
  <c r="M640" i="11" a="1"/>
  <c r="M640" i="11" s="1"/>
  <c r="D640" i="11" a="1"/>
  <c r="D640" i="11" s="1"/>
  <c r="E640" i="11" a="1"/>
  <c r="E640" i="11" s="1"/>
  <c r="R640" i="11" a="1"/>
  <c r="R640" i="11" s="1"/>
  <c r="AB640" i="11" a="1"/>
  <c r="AB640" i="11" s="1"/>
  <c r="N640" i="11" a="1"/>
  <c r="N640" i="11" s="1"/>
  <c r="L640" i="11" a="1"/>
  <c r="L640" i="11" s="1"/>
  <c r="S640" i="11" a="1"/>
  <c r="S640" i="11" s="1"/>
  <c r="O640" i="11" a="1"/>
  <c r="O640" i="11" s="1"/>
  <c r="P640" i="11" a="1"/>
  <c r="P640" i="11" s="1"/>
  <c r="Q640" i="11" a="1"/>
  <c r="Q640" i="11" s="1"/>
  <c r="AB333" i="11" a="1"/>
  <c r="AB333" i="11" s="1"/>
  <c r="W333" i="11" a="1"/>
  <c r="W333" i="11" s="1"/>
  <c r="X333" i="11" s="1"/>
  <c r="K333" i="11" a="1"/>
  <c r="K333" i="11" s="1"/>
  <c r="I333" i="11" a="1"/>
  <c r="I333" i="11" s="1"/>
  <c r="V333" i="11" s="1"/>
  <c r="M333" i="11" a="1"/>
  <c r="M333" i="11" s="1"/>
  <c r="D333" i="11" a="1"/>
  <c r="D333" i="11" s="1"/>
  <c r="J333" i="11" a="1"/>
  <c r="J333" i="11" s="1"/>
  <c r="E333" i="11" a="1"/>
  <c r="E333" i="11" s="1"/>
  <c r="R333" i="11" a="1"/>
  <c r="R333" i="11" s="1"/>
  <c r="N333" i="11" a="1"/>
  <c r="N333" i="11" s="1"/>
  <c r="O333" i="11" a="1"/>
  <c r="O333" i="11" s="1"/>
  <c r="S333" i="11" a="1"/>
  <c r="S333" i="11" s="1"/>
  <c r="Q333" i="11" a="1"/>
  <c r="Q333" i="11" s="1"/>
  <c r="P333" i="11" a="1"/>
  <c r="P333" i="11" s="1"/>
  <c r="L333" i="11" a="1"/>
  <c r="L333" i="11" s="1"/>
  <c r="AA453" i="11" a="1"/>
  <c r="AA453" i="11" s="1"/>
  <c r="W452" i="11" a="1"/>
  <c r="W452" i="11" s="1"/>
  <c r="X452" i="11" s="1"/>
  <c r="K452" i="11" a="1"/>
  <c r="K452" i="11" s="1"/>
  <c r="I452" i="11" a="1"/>
  <c r="I452" i="11" s="1"/>
  <c r="V452" i="11" s="1"/>
  <c r="J452" i="11" a="1"/>
  <c r="J452" i="11" s="1"/>
  <c r="M452" i="11" a="1"/>
  <c r="M452" i="11" s="1"/>
  <c r="D452" i="11" a="1"/>
  <c r="D452" i="11" s="1"/>
  <c r="E452" i="11" a="1"/>
  <c r="E452" i="11" s="1"/>
  <c r="R452" i="11" a="1"/>
  <c r="R452" i="11" s="1"/>
  <c r="P452" i="11" a="1"/>
  <c r="P452" i="11" s="1"/>
  <c r="N452" i="11" a="1"/>
  <c r="N452" i="11" s="1"/>
  <c r="Q452" i="11" a="1"/>
  <c r="Q452" i="11" s="1"/>
  <c r="L452" i="11" a="1"/>
  <c r="L452" i="11" s="1"/>
  <c r="O452" i="11" a="1"/>
  <c r="O452" i="11" s="1"/>
  <c r="AB452" i="11" a="1"/>
  <c r="AB452" i="11" s="1"/>
  <c r="S452" i="11" a="1"/>
  <c r="S452" i="11" s="1"/>
  <c r="W496" i="11" a="1"/>
  <c r="W496" i="11" s="1"/>
  <c r="X496" i="11" s="1"/>
  <c r="K496" i="11" a="1"/>
  <c r="K496" i="11" s="1"/>
  <c r="I496" i="11" a="1"/>
  <c r="I496" i="11" s="1"/>
  <c r="V496" i="11" s="1"/>
  <c r="J496" i="11" a="1"/>
  <c r="J496" i="11" s="1"/>
  <c r="M496" i="11" a="1"/>
  <c r="M496" i="11" s="1"/>
  <c r="D496" i="11" a="1"/>
  <c r="D496" i="11" s="1"/>
  <c r="E496" i="11" a="1"/>
  <c r="E496" i="11" s="1"/>
  <c r="R496" i="11" a="1"/>
  <c r="R496" i="11" s="1"/>
  <c r="AB496" i="11" a="1"/>
  <c r="AB496" i="11" s="1"/>
  <c r="Q496" i="11" a="1"/>
  <c r="Q496" i="11" s="1"/>
  <c r="O496" i="11" a="1"/>
  <c r="O496" i="11" s="1"/>
  <c r="N496" i="11" a="1"/>
  <c r="N496" i="11" s="1"/>
  <c r="P496" i="11" a="1"/>
  <c r="P496" i="11" s="1"/>
  <c r="L496" i="11" a="1"/>
  <c r="L496" i="11" s="1"/>
  <c r="S496" i="11" a="1"/>
  <c r="S496" i="11" s="1"/>
  <c r="W667" i="11" a="1"/>
  <c r="W667" i="11" s="1"/>
  <c r="X667" i="11" s="1"/>
  <c r="K667" i="11" a="1"/>
  <c r="K667" i="11" s="1"/>
  <c r="I667" i="11" a="1"/>
  <c r="I667" i="11" s="1"/>
  <c r="V667" i="11" s="1"/>
  <c r="J667" i="11" a="1"/>
  <c r="J667" i="11" s="1"/>
  <c r="M667" i="11" a="1"/>
  <c r="M667" i="11" s="1"/>
  <c r="D667" i="11" a="1"/>
  <c r="D667" i="11" s="1"/>
  <c r="E667" i="11" a="1"/>
  <c r="E667" i="11" s="1"/>
  <c r="R667" i="11" a="1"/>
  <c r="R667" i="11" s="1"/>
  <c r="O667" i="11" a="1"/>
  <c r="O667" i="11" s="1"/>
  <c r="L667" i="11" a="1"/>
  <c r="L667" i="11" s="1"/>
  <c r="AB667" i="11" a="1"/>
  <c r="AB667" i="11" s="1"/>
  <c r="N667" i="11" a="1"/>
  <c r="N667" i="11" s="1"/>
  <c r="Q667" i="11" a="1"/>
  <c r="Q667" i="11" s="1"/>
  <c r="P667" i="11" a="1"/>
  <c r="P667" i="11" s="1"/>
  <c r="S667" i="11" a="1"/>
  <c r="S667" i="11" s="1"/>
  <c r="W1007" i="11" a="1"/>
  <c r="W1007" i="11" s="1"/>
  <c r="X1007" i="11" s="1"/>
  <c r="I1007" i="11" a="1"/>
  <c r="I1007" i="11" s="1"/>
  <c r="V1007" i="11" s="1"/>
  <c r="K1007" i="11" a="1"/>
  <c r="K1007" i="11" s="1"/>
  <c r="J1007" i="11" a="1"/>
  <c r="J1007" i="11" s="1"/>
  <c r="M1007" i="11" a="1"/>
  <c r="M1007" i="11" s="1"/>
  <c r="D1007" i="11" a="1"/>
  <c r="D1007" i="11" s="1"/>
  <c r="E1007" i="11" a="1"/>
  <c r="E1007" i="11" s="1"/>
  <c r="R1007" i="11" a="1"/>
  <c r="R1007" i="11" s="1"/>
  <c r="P1007" i="11" a="1"/>
  <c r="P1007" i="11" s="1"/>
  <c r="S1007" i="11" a="1"/>
  <c r="S1007" i="11" s="1"/>
  <c r="N1007" i="11" a="1"/>
  <c r="N1007" i="11" s="1"/>
  <c r="L1007" i="11" a="1"/>
  <c r="L1007" i="11" s="1"/>
  <c r="Q1007" i="11" a="1"/>
  <c r="Q1007" i="11" s="1"/>
  <c r="AB1007" i="11" a="1"/>
  <c r="AB1007" i="11" s="1"/>
  <c r="O1007" i="11" a="1"/>
  <c r="O1007" i="11" s="1"/>
  <c r="W140" i="11" a="1"/>
  <c r="W140" i="11" s="1"/>
  <c r="X140" i="11" s="1"/>
  <c r="AA141" i="11" a="1"/>
  <c r="AA141" i="11" s="1"/>
  <c r="AA142" i="11" s="1" a="1"/>
  <c r="AA142" i="11" s="1"/>
  <c r="K140" i="11" a="1"/>
  <c r="K140" i="11" s="1"/>
  <c r="I140" i="11" a="1"/>
  <c r="I140" i="11" s="1"/>
  <c r="V140" i="11" s="1"/>
  <c r="J140" i="11" a="1"/>
  <c r="J140" i="11" s="1"/>
  <c r="M140" i="11" a="1"/>
  <c r="M140" i="11" s="1"/>
  <c r="D140" i="11" a="1"/>
  <c r="D140" i="11" s="1"/>
  <c r="E140" i="11" a="1"/>
  <c r="E140" i="11" s="1"/>
  <c r="R140" i="11" a="1"/>
  <c r="R140" i="11" s="1"/>
  <c r="L140" i="11" a="1"/>
  <c r="L140" i="11" s="1"/>
  <c r="O140" i="11" a="1"/>
  <c r="O140" i="11" s="1"/>
  <c r="P140" i="11" a="1"/>
  <c r="P140" i="11" s="1"/>
  <c r="N140" i="11" a="1"/>
  <c r="N140" i="11" s="1"/>
  <c r="AB140" i="11" a="1"/>
  <c r="AB140" i="11" s="1"/>
  <c r="Q140" i="11" a="1"/>
  <c r="Q140" i="11" s="1"/>
  <c r="S140" i="11" a="1"/>
  <c r="S140" i="11" s="1"/>
  <c r="AB175" i="11" a="1"/>
  <c r="AB175" i="11" s="1"/>
  <c r="W175" i="11" a="1"/>
  <c r="W175" i="11" s="1"/>
  <c r="X175" i="11" s="1"/>
  <c r="K175" i="11" a="1"/>
  <c r="K175" i="11" s="1"/>
  <c r="I175" i="11" a="1"/>
  <c r="I175" i="11" s="1"/>
  <c r="V175" i="11" s="1"/>
  <c r="J175" i="11" a="1"/>
  <c r="J175" i="11" s="1"/>
  <c r="M175" i="11" a="1"/>
  <c r="M175" i="11" s="1"/>
  <c r="D175" i="11" a="1"/>
  <c r="D175" i="11" s="1"/>
  <c r="E175" i="11" a="1"/>
  <c r="E175" i="11" s="1"/>
  <c r="R175" i="11" a="1"/>
  <c r="R175" i="11" s="1"/>
  <c r="S175" i="11" a="1"/>
  <c r="S175" i="11" s="1"/>
  <c r="O175" i="11" a="1"/>
  <c r="O175" i="11" s="1"/>
  <c r="L175" i="11" a="1"/>
  <c r="L175" i="11" s="1"/>
  <c r="N175" i="11" a="1"/>
  <c r="N175" i="11" s="1"/>
  <c r="Q175" i="11" a="1"/>
  <c r="Q175" i="11" s="1"/>
  <c r="P175" i="11" a="1"/>
  <c r="P175" i="11" s="1"/>
  <c r="W630" i="11" a="1"/>
  <c r="W630" i="11" s="1"/>
  <c r="X630" i="11" s="1"/>
  <c r="K630" i="11" a="1"/>
  <c r="K630" i="11" s="1"/>
  <c r="I630" i="11" a="1"/>
  <c r="I630" i="11" s="1"/>
  <c r="V630" i="11" s="1"/>
  <c r="J630" i="11" a="1"/>
  <c r="J630" i="11" s="1"/>
  <c r="M630" i="11" a="1"/>
  <c r="M630" i="11" s="1"/>
  <c r="D630" i="11" a="1"/>
  <c r="D630" i="11" s="1"/>
  <c r="E630" i="11" a="1"/>
  <c r="E630" i="11" s="1"/>
  <c r="R630" i="11" a="1"/>
  <c r="R630" i="11" s="1"/>
  <c r="L630" i="11" a="1"/>
  <c r="L630" i="11" s="1"/>
  <c r="Q630" i="11" a="1"/>
  <c r="Q630" i="11" s="1"/>
  <c r="S630" i="11" a="1"/>
  <c r="S630" i="11" s="1"/>
  <c r="O630" i="11" a="1"/>
  <c r="O630" i="11" s="1"/>
  <c r="AB630" i="11" a="1"/>
  <c r="AB630" i="11" s="1"/>
  <c r="P630" i="11" a="1"/>
  <c r="P630" i="11" s="1"/>
  <c r="N630" i="11" a="1"/>
  <c r="N630" i="11" s="1"/>
  <c r="W936" i="11" a="1"/>
  <c r="W936" i="11" s="1"/>
  <c r="X936" i="11" s="1"/>
  <c r="K936" i="11" a="1"/>
  <c r="K936" i="11" s="1"/>
  <c r="I936" i="11" a="1"/>
  <c r="I936" i="11" s="1"/>
  <c r="V936" i="11" s="1"/>
  <c r="J936" i="11" a="1"/>
  <c r="J936" i="11" s="1"/>
  <c r="M936" i="11" a="1"/>
  <c r="M936" i="11" s="1"/>
  <c r="D936" i="11" a="1"/>
  <c r="D936" i="11" s="1"/>
  <c r="E936" i="11" a="1"/>
  <c r="E936" i="11" s="1"/>
  <c r="R936" i="11" a="1"/>
  <c r="R936" i="11" s="1"/>
  <c r="S936" i="11" a="1"/>
  <c r="S936" i="11" s="1"/>
  <c r="P936" i="11" a="1"/>
  <c r="P936" i="11" s="1"/>
  <c r="N936" i="11" a="1"/>
  <c r="N936" i="11" s="1"/>
  <c r="O936" i="11" a="1"/>
  <c r="O936" i="11" s="1"/>
  <c r="AB936" i="11" a="1"/>
  <c r="AB936" i="11" s="1"/>
  <c r="L936" i="11" a="1"/>
  <c r="L936" i="11" s="1"/>
  <c r="Q936" i="11" a="1"/>
  <c r="Q936" i="11" s="1"/>
  <c r="W974" i="11" a="1"/>
  <c r="W974" i="11" s="1"/>
  <c r="X974" i="11" s="1"/>
  <c r="K974" i="11" a="1"/>
  <c r="K974" i="11" s="1"/>
  <c r="I974" i="11" a="1"/>
  <c r="I974" i="11" s="1"/>
  <c r="V974" i="11" s="1"/>
  <c r="J974" i="11" a="1"/>
  <c r="J974" i="11" s="1"/>
  <c r="M974" i="11" a="1"/>
  <c r="M974" i="11" s="1"/>
  <c r="D974" i="11" a="1"/>
  <c r="D974" i="11" s="1"/>
  <c r="E974" i="11" a="1"/>
  <c r="E974" i="11" s="1"/>
  <c r="R974" i="11" a="1"/>
  <c r="R974" i="11" s="1"/>
  <c r="O974" i="11" a="1"/>
  <c r="O974" i="11" s="1"/>
  <c r="L974" i="11" a="1"/>
  <c r="L974" i="11" s="1"/>
  <c r="Q974" i="11" a="1"/>
  <c r="Q974" i="11" s="1"/>
  <c r="AB974" i="11" a="1"/>
  <c r="AB974" i="11" s="1"/>
  <c r="S974" i="11" a="1"/>
  <c r="S974" i="11" s="1"/>
  <c r="P974" i="11" a="1"/>
  <c r="P974" i="11" s="1"/>
  <c r="N974" i="11" a="1"/>
  <c r="N974" i="11" s="1"/>
  <c r="W264" i="11" a="1"/>
  <c r="W264" i="11" s="1"/>
  <c r="X264" i="11" s="1"/>
  <c r="AA265" i="11" a="1"/>
  <c r="AA265" i="11" s="1"/>
  <c r="K264" i="11" a="1"/>
  <c r="K264" i="11" s="1"/>
  <c r="I264" i="11" a="1"/>
  <c r="I264" i="11" s="1"/>
  <c r="V264" i="11" s="1"/>
  <c r="J264" i="11" a="1"/>
  <c r="J264" i="11" s="1"/>
  <c r="M264" i="11" a="1"/>
  <c r="M264" i="11" s="1"/>
  <c r="D264" i="11" a="1"/>
  <c r="D264" i="11" s="1"/>
  <c r="E264" i="11" a="1"/>
  <c r="E264" i="11" s="1"/>
  <c r="R264" i="11" a="1"/>
  <c r="R264" i="11" s="1"/>
  <c r="O264" i="11" a="1"/>
  <c r="O264" i="11" s="1"/>
  <c r="L264" i="11" a="1"/>
  <c r="L264" i="11" s="1"/>
  <c r="AB264" i="11" a="1"/>
  <c r="AB264" i="11" s="1"/>
  <c r="S264" i="11" a="1"/>
  <c r="S264" i="11" s="1"/>
  <c r="N264" i="11" a="1"/>
  <c r="N264" i="11" s="1"/>
  <c r="P264" i="11" a="1"/>
  <c r="P264" i="11" s="1"/>
  <c r="Q264" i="11" a="1"/>
  <c r="Q264" i="11" s="1"/>
  <c r="AB103" i="11" a="1"/>
  <c r="AB103" i="11" s="1"/>
  <c r="W103" i="11" a="1"/>
  <c r="W103" i="11" s="1"/>
  <c r="X103" i="11" s="1"/>
  <c r="K103" i="11" a="1"/>
  <c r="K103" i="11" s="1"/>
  <c r="I103" i="11" a="1"/>
  <c r="I103" i="11" s="1"/>
  <c r="V103" i="11" s="1"/>
  <c r="J103" i="11" a="1"/>
  <c r="J103" i="11" s="1"/>
  <c r="M103" i="11" a="1"/>
  <c r="M103" i="11" s="1"/>
  <c r="D103" i="11" a="1"/>
  <c r="D103" i="11" s="1"/>
  <c r="E103" i="11" a="1"/>
  <c r="E103" i="11" s="1"/>
  <c r="R103" i="11" a="1"/>
  <c r="R103" i="11" s="1"/>
  <c r="N103" i="11" a="1"/>
  <c r="N103" i="11" s="1"/>
  <c r="Q103" i="11" a="1"/>
  <c r="Q103" i="11" s="1"/>
  <c r="S103" i="11" a="1"/>
  <c r="S103" i="11" s="1"/>
  <c r="O103" i="11" a="1"/>
  <c r="O103" i="11" s="1"/>
  <c r="L103" i="11" a="1"/>
  <c r="L103" i="11" s="1"/>
  <c r="P103" i="11" a="1"/>
  <c r="P103" i="11" s="1"/>
  <c r="W488" i="11" a="1"/>
  <c r="W488" i="11" s="1"/>
  <c r="X488" i="11" s="1"/>
  <c r="K488" i="11" a="1"/>
  <c r="K488" i="11" s="1"/>
  <c r="I488" i="11" a="1"/>
  <c r="I488" i="11" s="1"/>
  <c r="V488" i="11" s="1"/>
  <c r="J488" i="11" a="1"/>
  <c r="J488" i="11" s="1"/>
  <c r="M488" i="11" a="1"/>
  <c r="M488" i="11" s="1"/>
  <c r="D488" i="11" a="1"/>
  <c r="D488" i="11" s="1"/>
  <c r="E488" i="11" a="1"/>
  <c r="E488" i="11" s="1"/>
  <c r="R488" i="11" a="1"/>
  <c r="R488" i="11" s="1"/>
  <c r="O488" i="11" a="1"/>
  <c r="O488" i="11" s="1"/>
  <c r="L488" i="11" a="1"/>
  <c r="L488" i="11" s="1"/>
  <c r="P488" i="11" a="1"/>
  <c r="P488" i="11" s="1"/>
  <c r="AB488" i="11" a="1"/>
  <c r="AB488" i="11" s="1"/>
  <c r="S488" i="11" a="1"/>
  <c r="S488" i="11" s="1"/>
  <c r="Q488" i="11" a="1"/>
  <c r="Q488" i="11" s="1"/>
  <c r="N488" i="11" a="1"/>
  <c r="N488" i="11" s="1"/>
  <c r="W565" i="11" a="1"/>
  <c r="W565" i="11" s="1"/>
  <c r="X565" i="11" s="1"/>
  <c r="K565" i="11" a="1"/>
  <c r="K565" i="11" s="1"/>
  <c r="I565" i="11" a="1"/>
  <c r="I565" i="11" s="1"/>
  <c r="V565" i="11" s="1"/>
  <c r="M565" i="11" a="1"/>
  <c r="M565" i="11" s="1"/>
  <c r="D565" i="11" a="1"/>
  <c r="D565" i="11" s="1"/>
  <c r="J565" i="11" a="1"/>
  <c r="J565" i="11" s="1"/>
  <c r="E565" i="11" a="1"/>
  <c r="E565" i="11" s="1"/>
  <c r="R565" i="11" a="1"/>
  <c r="R565" i="11" s="1"/>
  <c r="S565" i="11" a="1"/>
  <c r="S565" i="11" s="1"/>
  <c r="N565" i="11" a="1"/>
  <c r="N565" i="11" s="1"/>
  <c r="O565" i="11" a="1"/>
  <c r="O565" i="11" s="1"/>
  <c r="L565" i="11" a="1"/>
  <c r="L565" i="11" s="1"/>
  <c r="AB565" i="11" a="1"/>
  <c r="AB565" i="11" s="1"/>
  <c r="Q565" i="11" a="1"/>
  <c r="Q565" i="11" s="1"/>
  <c r="P565" i="11" a="1"/>
  <c r="P565" i="11" s="1"/>
  <c r="W660" i="11" a="1"/>
  <c r="W660" i="11" s="1"/>
  <c r="X660" i="11" s="1"/>
  <c r="K660" i="11" a="1"/>
  <c r="K660" i="11" s="1"/>
  <c r="I660" i="11" a="1"/>
  <c r="I660" i="11" s="1"/>
  <c r="V660" i="11" s="1"/>
  <c r="J660" i="11" a="1"/>
  <c r="J660" i="11" s="1"/>
  <c r="M660" i="11" a="1"/>
  <c r="M660" i="11" s="1"/>
  <c r="D660" i="11" a="1"/>
  <c r="D660" i="11" s="1"/>
  <c r="E660" i="11" a="1"/>
  <c r="E660" i="11" s="1"/>
  <c r="R660" i="11" a="1"/>
  <c r="R660" i="11" s="1"/>
  <c r="L660" i="11" a="1"/>
  <c r="L660" i="11" s="1"/>
  <c r="AB660" i="11" a="1"/>
  <c r="AB660" i="11" s="1"/>
  <c r="S660" i="11" a="1"/>
  <c r="S660" i="11" s="1"/>
  <c r="Q660" i="11" a="1"/>
  <c r="Q660" i="11" s="1"/>
  <c r="P660" i="11" a="1"/>
  <c r="P660" i="11" s="1"/>
  <c r="N660" i="11" a="1"/>
  <c r="N660" i="11" s="1"/>
  <c r="O660" i="11" a="1"/>
  <c r="O660" i="11" s="1"/>
  <c r="AB141" i="11" a="1"/>
  <c r="AB141" i="11" s="1"/>
  <c r="W141" i="11" a="1"/>
  <c r="W141" i="11" s="1"/>
  <c r="X141" i="11" s="1"/>
  <c r="K141" i="11" a="1"/>
  <c r="K141" i="11" s="1"/>
  <c r="I141" i="11" a="1"/>
  <c r="I141" i="11" s="1"/>
  <c r="V141" i="11" s="1"/>
  <c r="M141" i="11" a="1"/>
  <c r="M141" i="11" s="1"/>
  <c r="D141" i="11" a="1"/>
  <c r="D141" i="11" s="1"/>
  <c r="J141" i="11" a="1"/>
  <c r="J141" i="11" s="1"/>
  <c r="E141" i="11" a="1"/>
  <c r="E141" i="11" s="1"/>
  <c r="R141" i="11" a="1"/>
  <c r="R141" i="11" s="1"/>
  <c r="N141" i="11" a="1"/>
  <c r="N141" i="11" s="1"/>
  <c r="L141" i="11" a="1"/>
  <c r="L141" i="11" s="1"/>
  <c r="P141" i="11" a="1"/>
  <c r="P141" i="11" s="1"/>
  <c r="S141" i="11" a="1"/>
  <c r="S141" i="11" s="1"/>
  <c r="Q141" i="11" a="1"/>
  <c r="Q141" i="11" s="1"/>
  <c r="O141" i="11" a="1"/>
  <c r="O141" i="11" s="1"/>
  <c r="W929" i="11" a="1"/>
  <c r="W929" i="11" s="1"/>
  <c r="X929" i="11" s="1"/>
  <c r="K929" i="11" a="1"/>
  <c r="K929" i="11" s="1"/>
  <c r="I929" i="11" a="1"/>
  <c r="I929" i="11" s="1"/>
  <c r="V929" i="11" s="1"/>
  <c r="J929" i="11" a="1"/>
  <c r="J929" i="11" s="1"/>
  <c r="M929" i="11" a="1"/>
  <c r="M929" i="11" s="1"/>
  <c r="D929" i="11" a="1"/>
  <c r="D929" i="11" s="1"/>
  <c r="E929" i="11" a="1"/>
  <c r="E929" i="11" s="1"/>
  <c r="R929" i="11" a="1"/>
  <c r="R929" i="11" s="1"/>
  <c r="N929" i="11" a="1"/>
  <c r="N929" i="11" s="1"/>
  <c r="Q929" i="11" a="1"/>
  <c r="Q929" i="11" s="1"/>
  <c r="L929" i="11" a="1"/>
  <c r="L929" i="11" s="1"/>
  <c r="AB929" i="11" a="1"/>
  <c r="AB929" i="11" s="1"/>
  <c r="S929" i="11" a="1"/>
  <c r="S929" i="11" s="1"/>
  <c r="P929" i="11" a="1"/>
  <c r="P929" i="11" s="1"/>
  <c r="O929" i="11" a="1"/>
  <c r="O929" i="11" s="1"/>
  <c r="AA123" i="11" a="1"/>
  <c r="AA123" i="11" s="1"/>
  <c r="W122" i="11" a="1"/>
  <c r="W122" i="11" s="1"/>
  <c r="X122" i="11" s="1"/>
  <c r="K122" i="11" a="1"/>
  <c r="K122" i="11" s="1"/>
  <c r="I122" i="11" a="1"/>
  <c r="I122" i="11" s="1"/>
  <c r="V122" i="11" s="1"/>
  <c r="J122" i="11" a="1"/>
  <c r="J122" i="11" s="1"/>
  <c r="M122" i="11" a="1"/>
  <c r="M122" i="11" s="1"/>
  <c r="D122" i="11" a="1"/>
  <c r="D122" i="11" s="1"/>
  <c r="E122" i="11" a="1"/>
  <c r="E122" i="11" s="1"/>
  <c r="R122" i="11" a="1"/>
  <c r="R122" i="11" s="1"/>
  <c r="P122" i="11" a="1"/>
  <c r="P122" i="11" s="1"/>
  <c r="L122" i="11" a="1"/>
  <c r="L122" i="11" s="1"/>
  <c r="N122" i="11" a="1"/>
  <c r="N122" i="11" s="1"/>
  <c r="S122" i="11" a="1"/>
  <c r="S122" i="11" s="1"/>
  <c r="Q122" i="11" a="1"/>
  <c r="Q122" i="11" s="1"/>
  <c r="AB122" i="11" a="1"/>
  <c r="AB122" i="11" s="1"/>
  <c r="O122" i="11" a="1"/>
  <c r="O122" i="11" s="1"/>
  <c r="W227" i="11" a="1"/>
  <c r="W227" i="11" s="1"/>
  <c r="X227" i="11" s="1"/>
  <c r="AB227" i="11" a="1"/>
  <c r="AB227" i="11" s="1"/>
  <c r="K227" i="11" a="1"/>
  <c r="K227" i="11" s="1"/>
  <c r="I227" i="11" a="1"/>
  <c r="I227" i="11" s="1"/>
  <c r="V227" i="11" s="1"/>
  <c r="J227" i="11" a="1"/>
  <c r="J227" i="11" s="1"/>
  <c r="M227" i="11" a="1"/>
  <c r="M227" i="11" s="1"/>
  <c r="D227" i="11" a="1"/>
  <c r="D227" i="11" s="1"/>
  <c r="E227" i="11" a="1"/>
  <c r="E227" i="11" s="1"/>
  <c r="R227" i="11" a="1"/>
  <c r="R227" i="11" s="1"/>
  <c r="P227" i="11" a="1"/>
  <c r="P227" i="11" s="1"/>
  <c r="Q227" i="11" a="1"/>
  <c r="Q227" i="11" s="1"/>
  <c r="N227" i="11" a="1"/>
  <c r="N227" i="11" s="1"/>
  <c r="O227" i="11" a="1"/>
  <c r="O227" i="11" s="1"/>
  <c r="S227" i="11" a="1"/>
  <c r="S227" i="11" s="1"/>
  <c r="L227" i="11" a="1"/>
  <c r="L227" i="11" s="1"/>
  <c r="W537" i="11" a="1"/>
  <c r="W537" i="11" s="1"/>
  <c r="X537" i="11" s="1"/>
  <c r="K537" i="11" a="1"/>
  <c r="K537" i="11" s="1"/>
  <c r="I537" i="11" a="1"/>
  <c r="I537" i="11" s="1"/>
  <c r="V537" i="11" s="1"/>
  <c r="J537" i="11" a="1"/>
  <c r="J537" i="11" s="1"/>
  <c r="M537" i="11" a="1"/>
  <c r="M537" i="11" s="1"/>
  <c r="D537" i="11" a="1"/>
  <c r="D537" i="11" s="1"/>
  <c r="E537" i="11" a="1"/>
  <c r="E537" i="11" s="1"/>
  <c r="R537" i="11" a="1"/>
  <c r="R537" i="11" s="1"/>
  <c r="S537" i="11" a="1"/>
  <c r="S537" i="11" s="1"/>
  <c r="AB537" i="11" a="1"/>
  <c r="AB537" i="11" s="1"/>
  <c r="P537" i="11" a="1"/>
  <c r="P537" i="11" s="1"/>
  <c r="L537" i="11" a="1"/>
  <c r="L537" i="11" s="1"/>
  <c r="N537" i="11" a="1"/>
  <c r="N537" i="11" s="1"/>
  <c r="Q537" i="11" a="1"/>
  <c r="Q537" i="11" s="1"/>
  <c r="O537" i="11" a="1"/>
  <c r="O537" i="11" s="1"/>
  <c r="W771" i="11" a="1"/>
  <c r="W771" i="11" s="1"/>
  <c r="X771" i="11" s="1"/>
  <c r="K771" i="11" a="1"/>
  <c r="K771" i="11" s="1"/>
  <c r="I771" i="11" a="1"/>
  <c r="I771" i="11" s="1"/>
  <c r="V771" i="11" s="1"/>
  <c r="J771" i="11" a="1"/>
  <c r="J771" i="11" s="1"/>
  <c r="M771" i="11" a="1"/>
  <c r="M771" i="11" s="1"/>
  <c r="D771" i="11" a="1"/>
  <c r="D771" i="11" s="1"/>
  <c r="E771" i="11" a="1"/>
  <c r="E771" i="11" s="1"/>
  <c r="R771" i="11" a="1"/>
  <c r="R771" i="11" s="1"/>
  <c r="N771" i="11" a="1"/>
  <c r="N771" i="11" s="1"/>
  <c r="Q771" i="11" a="1"/>
  <c r="Q771" i="11" s="1"/>
  <c r="L771" i="11" a="1"/>
  <c r="L771" i="11" s="1"/>
  <c r="S771" i="11" a="1"/>
  <c r="S771" i="11" s="1"/>
  <c r="O771" i="11" a="1"/>
  <c r="O771" i="11" s="1"/>
  <c r="P771" i="11" a="1"/>
  <c r="P771" i="11" s="1"/>
  <c r="AB771" i="11" a="1"/>
  <c r="AB771" i="11" s="1"/>
  <c r="W950" i="11" a="1"/>
  <c r="W950" i="11" s="1"/>
  <c r="X950" i="11" s="1"/>
  <c r="K950" i="11" a="1"/>
  <c r="K950" i="11" s="1"/>
  <c r="I950" i="11" a="1"/>
  <c r="I950" i="11" s="1"/>
  <c r="V950" i="11" s="1"/>
  <c r="J950" i="11" a="1"/>
  <c r="J950" i="11" s="1"/>
  <c r="M950" i="11" a="1"/>
  <c r="M950" i="11" s="1"/>
  <c r="D950" i="11" a="1"/>
  <c r="D950" i="11" s="1"/>
  <c r="E950" i="11" a="1"/>
  <c r="E950" i="11" s="1"/>
  <c r="R950" i="11" a="1"/>
  <c r="R950" i="11" s="1"/>
  <c r="L950" i="11" a="1"/>
  <c r="L950" i="11" s="1"/>
  <c r="P950" i="11" a="1"/>
  <c r="P950" i="11" s="1"/>
  <c r="AB950" i="11" a="1"/>
  <c r="AB950" i="11" s="1"/>
  <c r="Q950" i="11" a="1"/>
  <c r="Q950" i="11" s="1"/>
  <c r="N950" i="11" a="1"/>
  <c r="N950" i="11" s="1"/>
  <c r="S950" i="11" a="1"/>
  <c r="S950" i="11" s="1"/>
  <c r="O950" i="11" a="1"/>
  <c r="O950" i="11" s="1"/>
  <c r="AB285" i="11" a="1"/>
  <c r="AB285" i="11" s="1"/>
  <c r="W285" i="11" a="1"/>
  <c r="W285" i="11" s="1"/>
  <c r="X285" i="11" s="1"/>
  <c r="K285" i="11" a="1"/>
  <c r="K285" i="11" s="1"/>
  <c r="I285" i="11" a="1"/>
  <c r="I285" i="11" s="1"/>
  <c r="V285" i="11" s="1"/>
  <c r="M285" i="11" a="1"/>
  <c r="M285" i="11" s="1"/>
  <c r="J285" i="11" a="1"/>
  <c r="J285" i="11" s="1"/>
  <c r="D285" i="11" a="1"/>
  <c r="D285" i="11" s="1"/>
  <c r="E285" i="11" a="1"/>
  <c r="E285" i="11" s="1"/>
  <c r="R285" i="11" a="1"/>
  <c r="R285" i="11" s="1"/>
  <c r="L285" i="11" a="1"/>
  <c r="L285" i="11" s="1"/>
  <c r="Q285" i="11" a="1"/>
  <c r="Q285" i="11" s="1"/>
  <c r="S285" i="11" a="1"/>
  <c r="S285" i="11" s="1"/>
  <c r="O285" i="11" a="1"/>
  <c r="O285" i="11" s="1"/>
  <c r="N285" i="11" a="1"/>
  <c r="N285" i="11" s="1"/>
  <c r="P285" i="11" a="1"/>
  <c r="P285" i="11" s="1"/>
  <c r="AB389" i="11" a="1"/>
  <c r="AB389" i="11" s="1"/>
  <c r="W389" i="11" a="1"/>
  <c r="W389" i="11" s="1"/>
  <c r="X389" i="11" s="1"/>
  <c r="K389" i="11" a="1"/>
  <c r="K389" i="11" s="1"/>
  <c r="I389" i="11" a="1"/>
  <c r="I389" i="11" s="1"/>
  <c r="V389" i="11" s="1"/>
  <c r="M389" i="11" a="1"/>
  <c r="M389" i="11" s="1"/>
  <c r="J389" i="11" a="1"/>
  <c r="J389" i="11" s="1"/>
  <c r="D389" i="11" a="1"/>
  <c r="D389" i="11" s="1"/>
  <c r="E389" i="11" a="1"/>
  <c r="E389" i="11" s="1"/>
  <c r="R389" i="11" a="1"/>
  <c r="R389" i="11" s="1"/>
  <c r="S389" i="11" a="1"/>
  <c r="S389" i="11" s="1"/>
  <c r="O389" i="11" a="1"/>
  <c r="O389" i="11" s="1"/>
  <c r="N389" i="11" a="1"/>
  <c r="N389" i="11" s="1"/>
  <c r="P389" i="11" a="1"/>
  <c r="P389" i="11" s="1"/>
  <c r="L389" i="11" a="1"/>
  <c r="L389" i="11" s="1"/>
  <c r="Q389" i="11" a="1"/>
  <c r="Q389" i="11" s="1"/>
  <c r="AA420" i="11" a="1"/>
  <c r="AA420" i="11" s="1"/>
  <c r="AB419" i="11" a="1"/>
  <c r="AB419" i="11" s="1"/>
  <c r="W419" i="11" a="1"/>
  <c r="W419" i="11" s="1"/>
  <c r="X419" i="11" s="1"/>
  <c r="K419" i="11" a="1"/>
  <c r="K419" i="11" s="1"/>
  <c r="I419" i="11" a="1"/>
  <c r="I419" i="11" s="1"/>
  <c r="V419" i="11" s="1"/>
  <c r="J419" i="11" a="1"/>
  <c r="J419" i="11" s="1"/>
  <c r="M419" i="11" a="1"/>
  <c r="M419" i="11" s="1"/>
  <c r="D419" i="11" a="1"/>
  <c r="D419" i="11" s="1"/>
  <c r="E419" i="11" a="1"/>
  <c r="E419" i="11" s="1"/>
  <c r="R419" i="11" a="1"/>
  <c r="R419" i="11" s="1"/>
  <c r="O419" i="11" a="1"/>
  <c r="O419" i="11" s="1"/>
  <c r="P419" i="11" a="1"/>
  <c r="P419" i="11" s="1"/>
  <c r="S419" i="11" a="1"/>
  <c r="S419" i="11" s="1"/>
  <c r="N419" i="11" a="1"/>
  <c r="N419" i="11" s="1"/>
  <c r="L419" i="11" a="1"/>
  <c r="L419" i="11" s="1"/>
  <c r="Q419" i="11" a="1"/>
  <c r="Q419" i="11" s="1"/>
  <c r="W955" i="11" a="1"/>
  <c r="W955" i="11" s="1"/>
  <c r="X955" i="11" s="1"/>
  <c r="K955" i="11" a="1"/>
  <c r="K955" i="11" s="1"/>
  <c r="I955" i="11" a="1"/>
  <c r="I955" i="11" s="1"/>
  <c r="V955" i="11" s="1"/>
  <c r="J955" i="11" a="1"/>
  <c r="J955" i="11" s="1"/>
  <c r="M955" i="11" a="1"/>
  <c r="M955" i="11" s="1"/>
  <c r="D955" i="11" a="1"/>
  <c r="D955" i="11" s="1"/>
  <c r="E955" i="11" a="1"/>
  <c r="E955" i="11" s="1"/>
  <c r="R955" i="11" a="1"/>
  <c r="R955" i="11" s="1"/>
  <c r="L955" i="11" a="1"/>
  <c r="L955" i="11" s="1"/>
  <c r="O955" i="11" a="1"/>
  <c r="O955" i="11" s="1"/>
  <c r="AB955" i="11" a="1"/>
  <c r="AB955" i="11" s="1"/>
  <c r="P955" i="11" a="1"/>
  <c r="P955" i="11" s="1"/>
  <c r="S955" i="11" a="1"/>
  <c r="S955" i="11" s="1"/>
  <c r="Q955" i="11" a="1"/>
  <c r="Q955" i="11" s="1"/>
  <c r="N955" i="11" a="1"/>
  <c r="N955" i="11" s="1"/>
  <c r="AB311" i="11" a="1"/>
  <c r="AB311" i="11" s="1"/>
  <c r="W311" i="11" a="1"/>
  <c r="W311" i="11" s="1"/>
  <c r="X311" i="11" s="1"/>
  <c r="K311" i="11" a="1"/>
  <c r="K311" i="11" s="1"/>
  <c r="I311" i="11" a="1"/>
  <c r="I311" i="11" s="1"/>
  <c r="V311" i="11" s="1"/>
  <c r="J311" i="11" a="1"/>
  <c r="J311" i="11" s="1"/>
  <c r="M311" i="11" a="1"/>
  <c r="M311" i="11" s="1"/>
  <c r="D311" i="11" a="1"/>
  <c r="D311" i="11" s="1"/>
  <c r="E311" i="11" a="1"/>
  <c r="E311" i="11" s="1"/>
  <c r="R311" i="11" a="1"/>
  <c r="R311" i="11" s="1"/>
  <c r="Q311" i="11" a="1"/>
  <c r="Q311" i="11" s="1"/>
  <c r="P311" i="11" a="1"/>
  <c r="P311" i="11" s="1"/>
  <c r="S311" i="11" a="1"/>
  <c r="S311" i="11" s="1"/>
  <c r="L311" i="11" a="1"/>
  <c r="L311" i="11" s="1"/>
  <c r="O311" i="11" a="1"/>
  <c r="O311" i="11" s="1"/>
  <c r="N311" i="11" a="1"/>
  <c r="N311" i="11" s="1"/>
  <c r="W888" i="11" a="1"/>
  <c r="W888" i="11" s="1"/>
  <c r="X888" i="11" s="1"/>
  <c r="K888" i="11" a="1"/>
  <c r="K888" i="11" s="1"/>
  <c r="I888" i="11" a="1"/>
  <c r="I888" i="11" s="1"/>
  <c r="V888" i="11" s="1"/>
  <c r="M888" i="11" a="1"/>
  <c r="M888" i="11" s="1"/>
  <c r="J888" i="11" a="1"/>
  <c r="J888" i="11" s="1"/>
  <c r="D888" i="11" a="1"/>
  <c r="D888" i="11" s="1"/>
  <c r="E888" i="11" a="1"/>
  <c r="E888" i="11" s="1"/>
  <c r="R888" i="11" a="1"/>
  <c r="R888" i="11" s="1"/>
  <c r="S888" i="11" a="1"/>
  <c r="S888" i="11" s="1"/>
  <c r="Q888" i="11" a="1"/>
  <c r="Q888" i="11" s="1"/>
  <c r="P888" i="11" a="1"/>
  <c r="P888" i="11" s="1"/>
  <c r="L888" i="11" a="1"/>
  <c r="L888" i="11" s="1"/>
  <c r="O888" i="11" a="1"/>
  <c r="O888" i="11" s="1"/>
  <c r="AB888" i="11" a="1"/>
  <c r="AB888" i="11" s="1"/>
  <c r="N888" i="11" a="1"/>
  <c r="N888" i="11" s="1"/>
  <c r="AA193" i="11" a="1"/>
  <c r="AA193" i="11" s="1"/>
  <c r="W192" i="11" a="1"/>
  <c r="W192" i="11" s="1"/>
  <c r="X192" i="11" s="1"/>
  <c r="K192" i="11" a="1"/>
  <c r="K192" i="11" s="1"/>
  <c r="I192" i="11" a="1"/>
  <c r="I192" i="11" s="1"/>
  <c r="V192" i="11" s="1"/>
  <c r="J192" i="11" a="1"/>
  <c r="J192" i="11" s="1"/>
  <c r="M192" i="11" a="1"/>
  <c r="M192" i="11" s="1"/>
  <c r="D192" i="11" a="1"/>
  <c r="D192" i="11" s="1"/>
  <c r="E192" i="11" a="1"/>
  <c r="E192" i="11" s="1"/>
  <c r="R192" i="11" a="1"/>
  <c r="R192" i="11" s="1"/>
  <c r="O192" i="11" a="1"/>
  <c r="O192" i="11" s="1"/>
  <c r="AB192" i="11" a="1"/>
  <c r="AB192" i="11" s="1"/>
  <c r="N192" i="11" a="1"/>
  <c r="N192" i="11" s="1"/>
  <c r="S192" i="11" a="1"/>
  <c r="S192" i="11" s="1"/>
  <c r="Q192" i="11" a="1"/>
  <c r="Q192" i="11" s="1"/>
  <c r="P192" i="11" a="1"/>
  <c r="P192" i="11" s="1"/>
  <c r="L192" i="11" a="1"/>
  <c r="L192" i="11" s="1"/>
  <c r="W397" i="11" a="1"/>
  <c r="W397" i="11" s="1"/>
  <c r="X397" i="11" s="1"/>
  <c r="K397" i="11" a="1"/>
  <c r="K397" i="11" s="1"/>
  <c r="I397" i="11" a="1"/>
  <c r="I397" i="11" s="1"/>
  <c r="V397" i="11" s="1"/>
  <c r="M397" i="11" a="1"/>
  <c r="M397" i="11" s="1"/>
  <c r="D397" i="11" a="1"/>
  <c r="D397" i="11" s="1"/>
  <c r="J397" i="11" a="1"/>
  <c r="J397" i="11" s="1"/>
  <c r="E397" i="11" a="1"/>
  <c r="E397" i="11" s="1"/>
  <c r="R397" i="11" a="1"/>
  <c r="R397" i="11" s="1"/>
  <c r="O397" i="11" a="1"/>
  <c r="O397" i="11" s="1"/>
  <c r="Q397" i="11" a="1"/>
  <c r="Q397" i="11" s="1"/>
  <c r="N397" i="11" a="1"/>
  <c r="N397" i="11" s="1"/>
  <c r="AB397" i="11" a="1"/>
  <c r="AB397" i="11" s="1"/>
  <c r="P397" i="11" a="1"/>
  <c r="P397" i="11" s="1"/>
  <c r="S397" i="11" a="1"/>
  <c r="S397" i="11" s="1"/>
  <c r="L397" i="11" a="1"/>
  <c r="L397" i="11" s="1"/>
  <c r="W865" i="11" a="1"/>
  <c r="W865" i="11" s="1"/>
  <c r="X865" i="11" s="1"/>
  <c r="K865" i="11" a="1"/>
  <c r="K865" i="11" s="1"/>
  <c r="I865" i="11" a="1"/>
  <c r="I865" i="11" s="1"/>
  <c r="V865" i="11" s="1"/>
  <c r="J865" i="11" a="1"/>
  <c r="J865" i="11" s="1"/>
  <c r="M865" i="11" a="1"/>
  <c r="M865" i="11" s="1"/>
  <c r="D865" i="11" a="1"/>
  <c r="D865" i="11" s="1"/>
  <c r="E865" i="11" a="1"/>
  <c r="E865" i="11" s="1"/>
  <c r="R865" i="11" a="1"/>
  <c r="R865" i="11" s="1"/>
  <c r="L865" i="11" a="1"/>
  <c r="L865" i="11" s="1"/>
  <c r="AB865" i="11" a="1"/>
  <c r="AB865" i="11" s="1"/>
  <c r="P865" i="11" a="1"/>
  <c r="P865" i="11" s="1"/>
  <c r="S865" i="11" a="1"/>
  <c r="S865" i="11" s="1"/>
  <c r="O865" i="11" a="1"/>
  <c r="O865" i="11" s="1"/>
  <c r="Q865" i="11" a="1"/>
  <c r="Q865" i="11" s="1"/>
  <c r="N865" i="11" a="1"/>
  <c r="N865" i="11" s="1"/>
  <c r="AA37" i="11" a="1"/>
  <c r="AA37" i="11" s="1"/>
  <c r="W36" i="11" a="1"/>
  <c r="W36" i="11" s="1"/>
  <c r="X36" i="11" s="1"/>
  <c r="K36" i="11" a="1"/>
  <c r="K36" i="11" s="1"/>
  <c r="I36" i="11" a="1"/>
  <c r="I36" i="11" s="1"/>
  <c r="V36" i="11" s="1"/>
  <c r="J36" i="11" a="1"/>
  <c r="J36" i="11" s="1"/>
  <c r="M36" i="11" a="1"/>
  <c r="M36" i="11" s="1"/>
  <c r="D36" i="11" a="1"/>
  <c r="D36" i="11" s="1"/>
  <c r="E36" i="11" a="1"/>
  <c r="E36" i="11" s="1"/>
  <c r="R36" i="11" a="1"/>
  <c r="R36" i="11" s="1"/>
  <c r="N36" i="11" a="1"/>
  <c r="N36" i="11" s="1"/>
  <c r="AB36" i="11" a="1"/>
  <c r="AB36" i="11" s="1"/>
  <c r="P36" i="11" a="1"/>
  <c r="P36" i="11" s="1"/>
  <c r="S36" i="11" a="1"/>
  <c r="S36" i="11" s="1"/>
  <c r="O36" i="11" a="1"/>
  <c r="O36" i="11" s="1"/>
  <c r="L36" i="11" a="1"/>
  <c r="L36" i="11" s="1"/>
  <c r="Q36" i="11" a="1"/>
  <c r="Q36" i="11" s="1"/>
  <c r="K13" i="11" a="1"/>
  <c r="K13" i="11" s="1"/>
  <c r="AB13" i="11" a="1"/>
  <c r="AB13" i="11" s="1"/>
  <c r="W13" i="11" a="1"/>
  <c r="W13" i="11" s="1"/>
  <c r="X13" i="11" s="1"/>
  <c r="I13" i="11" a="1"/>
  <c r="I13" i="11" s="1"/>
  <c r="V13" i="11" s="1"/>
  <c r="M13" i="11" a="1"/>
  <c r="M13" i="11" s="1"/>
  <c r="J13" i="11" a="1"/>
  <c r="J13" i="11" s="1"/>
  <c r="D13" i="11" a="1"/>
  <c r="D13" i="11" s="1"/>
  <c r="E13" i="11" a="1"/>
  <c r="E13" i="11" s="1"/>
  <c r="R13" i="11" a="1"/>
  <c r="R13" i="11" s="1"/>
  <c r="O13" i="11" a="1"/>
  <c r="O13" i="11" s="1"/>
  <c r="N13" i="11" a="1"/>
  <c r="N13" i="11" s="1"/>
  <c r="P13" i="11" a="1"/>
  <c r="P13" i="11" s="1"/>
  <c r="Q13" i="11" a="1"/>
  <c r="Q13" i="11" s="1"/>
  <c r="L13" i="11" a="1"/>
  <c r="L13" i="11" s="1"/>
  <c r="S13" i="11" a="1"/>
  <c r="S13" i="11" s="1"/>
  <c r="AA29" i="11" a="1"/>
  <c r="AA29" i="11" s="1"/>
  <c r="W28" i="11" a="1"/>
  <c r="W28" i="11" s="1"/>
  <c r="X28" i="11" s="1"/>
  <c r="K28" i="11" a="1"/>
  <c r="K28" i="11" s="1"/>
  <c r="I28" i="11" a="1"/>
  <c r="I28" i="11" s="1"/>
  <c r="V28" i="11" s="1"/>
  <c r="J28" i="11" a="1"/>
  <c r="J28" i="11" s="1"/>
  <c r="D28" i="11" a="1"/>
  <c r="D28" i="11" s="1"/>
  <c r="M28" i="11" a="1"/>
  <c r="M28" i="11" s="1"/>
  <c r="E28" i="11" a="1"/>
  <c r="E28" i="11" s="1"/>
  <c r="R28" i="11" a="1"/>
  <c r="R28" i="11" s="1"/>
  <c r="S28" i="11" a="1"/>
  <c r="S28" i="11" s="1"/>
  <c r="L28" i="11" a="1"/>
  <c r="L28" i="11" s="1"/>
  <c r="O28" i="11" a="1"/>
  <c r="O28" i="11" s="1"/>
  <c r="N28" i="11" a="1"/>
  <c r="N28" i="11" s="1"/>
  <c r="Q28" i="11" a="1"/>
  <c r="Q28" i="11" s="1"/>
  <c r="AB28" i="11" a="1"/>
  <c r="AB28" i="11" s="1"/>
  <c r="P28" i="11" a="1"/>
  <c r="P28" i="11" s="1"/>
  <c r="AA396" i="11" l="1" a="1"/>
  <c r="AA396" i="11" s="1"/>
  <c r="AA184" i="11" a="1"/>
  <c r="AA184" i="11" s="1"/>
  <c r="AA185" i="11" s="1" a="1"/>
  <c r="AA185" i="11" s="1"/>
  <c r="F185" i="11" s="1" a="1"/>
  <c r="F185" i="11" s="1"/>
  <c r="AA248" i="11" a="1"/>
  <c r="AA248" i="11" s="1"/>
  <c r="AA249" i="11" s="1" a="1"/>
  <c r="AA249" i="11" s="1"/>
  <c r="AA250" i="11" s="1" a="1"/>
  <c r="AA250" i="11" s="1"/>
  <c r="F208" i="11" a="1"/>
  <c r="F208" i="11" s="1"/>
  <c r="F456" i="11" a="1"/>
  <c r="F456" i="11" s="1"/>
  <c r="F330" i="11" a="1"/>
  <c r="F330" i="11" s="1"/>
  <c r="AA334" i="11" a="1"/>
  <c r="AA334" i="11" s="1"/>
  <c r="F120" i="11" a="1"/>
  <c r="F120" i="11" s="1"/>
  <c r="AE888" i="11"/>
  <c r="AG888" i="11" s="1"/>
  <c r="EF888" i="11" s="1"/>
  <c r="F228" i="11" a="1"/>
  <c r="F228" i="11" s="1"/>
  <c r="AE13" i="11"/>
  <c r="AG13" i="11" s="1"/>
  <c r="EF13" i="11" s="1"/>
  <c r="F142" i="11" a="1"/>
  <c r="F142" i="11" s="1"/>
  <c r="F104" i="11" a="1"/>
  <c r="F104" i="11" s="1"/>
  <c r="AE898" i="11"/>
  <c r="AG898" i="11" s="1"/>
  <c r="EF898" i="11" s="1"/>
  <c r="AE369" i="11"/>
  <c r="AG369" i="11" s="1"/>
  <c r="AE235" i="11"/>
  <c r="AG235" i="11" s="1"/>
  <c r="EF235" i="11" s="1"/>
  <c r="AE425" i="11"/>
  <c r="AG425" i="11" s="1"/>
  <c r="F313" i="11" a="1"/>
  <c r="F313" i="11" s="1"/>
  <c r="AC313" i="11" a="1"/>
  <c r="AC313" i="11" s="1"/>
  <c r="AC314" i="11" s="1" a="1"/>
  <c r="AC314" i="11" s="1"/>
  <c r="F145" i="11" a="1"/>
  <c r="F145" i="11" s="1"/>
  <c r="AC145" i="11" a="1"/>
  <c r="AC145" i="11" s="1"/>
  <c r="AA146" i="11" a="1"/>
  <c r="AA146" i="11" s="1"/>
  <c r="AE97" i="11"/>
  <c r="AG97" i="11" s="1"/>
  <c r="EF97" i="11" s="1"/>
  <c r="AE305" i="11"/>
  <c r="AG305" i="11" s="1"/>
  <c r="EF305" i="11" s="1"/>
  <c r="AE467" i="11"/>
  <c r="AG467" i="11" s="1"/>
  <c r="EF467" i="11" s="1"/>
  <c r="AE277" i="11"/>
  <c r="AG277" i="11" s="1"/>
  <c r="M124" i="21" s="1"/>
  <c r="AE150" i="11"/>
  <c r="AG150" i="11" s="1"/>
  <c r="EF150" i="11" s="1"/>
  <c r="AE481" i="11"/>
  <c r="AG481" i="11" s="1"/>
  <c r="EF481" i="11" s="1"/>
  <c r="F83" i="11" a="1"/>
  <c r="F83" i="11" s="1"/>
  <c r="AC83" i="11" a="1"/>
  <c r="AC83" i="11" s="1"/>
  <c r="AA84" i="11" a="1"/>
  <c r="AA84" i="11" s="1"/>
  <c r="AE21" i="11"/>
  <c r="AG21" i="11" s="1"/>
  <c r="EF21" i="11" s="1"/>
  <c r="AC355" i="11" a="1"/>
  <c r="AC355" i="11" s="1"/>
  <c r="F355" i="11" a="1"/>
  <c r="F355" i="11" s="1"/>
  <c r="F240" i="11" a="1"/>
  <c r="F240" i="11" s="1"/>
  <c r="AE135" i="11"/>
  <c r="AG135" i="11" s="1"/>
  <c r="AE57" i="11"/>
  <c r="AG57" i="11" s="1"/>
  <c r="EF57" i="11" s="1"/>
  <c r="AE43" i="11"/>
  <c r="AG43" i="11" s="1"/>
  <c r="AC465" i="11" a="1"/>
  <c r="AC465" i="11" s="1"/>
  <c r="F465" i="11" a="1"/>
  <c r="F465" i="11" s="1"/>
  <c r="AA466" i="11" a="1"/>
  <c r="AA466" i="11" s="1"/>
  <c r="F144" i="11" a="1"/>
  <c r="F144" i="11" s="1"/>
  <c r="F450" i="11" a="1"/>
  <c r="F450" i="11" s="1"/>
  <c r="AE61" i="11"/>
  <c r="AG61" i="11" s="1"/>
  <c r="EF61" i="11" s="1"/>
  <c r="AE119" i="11"/>
  <c r="AG119" i="11" s="1"/>
  <c r="EF119" i="11" s="1"/>
  <c r="F448" i="11" a="1"/>
  <c r="F448" i="11" s="1"/>
  <c r="AE237" i="11"/>
  <c r="AG237" i="11" s="1"/>
  <c r="EF237" i="11" s="1"/>
  <c r="F169" i="11" a="1"/>
  <c r="F169" i="11" s="1"/>
  <c r="AC169" i="11" a="1"/>
  <c r="AC169" i="11" s="1"/>
  <c r="AE359" i="11"/>
  <c r="AG359" i="11" s="1"/>
  <c r="F42" i="11" a="1"/>
  <c r="F42" i="11" s="1"/>
  <c r="AE25" i="11"/>
  <c r="AG25" i="11" s="1"/>
  <c r="EF25" i="11" s="1"/>
  <c r="F369" i="11" a="1"/>
  <c r="F369" i="11" s="1"/>
  <c r="AC369" i="11" a="1"/>
  <c r="AC369" i="11" s="1"/>
  <c r="AE132" i="11"/>
  <c r="AG132" i="11" s="1"/>
  <c r="EF132" i="11" s="1"/>
  <c r="AE395" i="11"/>
  <c r="AG395" i="11" s="1"/>
  <c r="AE885" i="11"/>
  <c r="AG885" i="11" s="1"/>
  <c r="EF885" i="11" s="1"/>
  <c r="AE921" i="11"/>
  <c r="AG921" i="11" s="1"/>
  <c r="EF921" i="11" s="1"/>
  <c r="AE563" i="11"/>
  <c r="AG563" i="11" s="1"/>
  <c r="EF563" i="11" s="1"/>
  <c r="AE78" i="11"/>
  <c r="AG78" i="11" s="1"/>
  <c r="EF78" i="11" s="1"/>
  <c r="AE114" i="11"/>
  <c r="AG114" i="11" s="1"/>
  <c r="EF114" i="11" s="1"/>
  <c r="F479" i="11" a="1"/>
  <c r="F479" i="11" s="1"/>
  <c r="AC479" i="11" a="1"/>
  <c r="AC479" i="11" s="1"/>
  <c r="AA480" i="11" a="1"/>
  <c r="AA480" i="11" s="1"/>
  <c r="F16" i="11" a="1"/>
  <c r="F16" i="11" s="1"/>
  <c r="F168" i="11" a="1"/>
  <c r="F168" i="11" s="1"/>
  <c r="AE36" i="11"/>
  <c r="AG36" i="11" s="1"/>
  <c r="EF36" i="11" s="1"/>
  <c r="AE28" i="11"/>
  <c r="AG28" i="11" s="1"/>
  <c r="EF28" i="11" s="1"/>
  <c r="AC37" i="11" a="1"/>
  <c r="AC37" i="11" s="1"/>
  <c r="F37" i="11" a="1"/>
  <c r="F37" i="11" s="1"/>
  <c r="AA38" i="11" a="1"/>
  <c r="AA38" i="11" s="1"/>
  <c r="AE397" i="11"/>
  <c r="AG397" i="11" s="1"/>
  <c r="AE955" i="11"/>
  <c r="AG955" i="11" s="1"/>
  <c r="EF955" i="11" s="1"/>
  <c r="AE950" i="11"/>
  <c r="AG950" i="11" s="1"/>
  <c r="EF950" i="11" s="1"/>
  <c r="AE122" i="11"/>
  <c r="AG122" i="11" s="1"/>
  <c r="EF122" i="11" s="1"/>
  <c r="AE565" i="11"/>
  <c r="AG565" i="11" s="1"/>
  <c r="EF565" i="11" s="1"/>
  <c r="AE974" i="11"/>
  <c r="AG974" i="11" s="1"/>
  <c r="EF974" i="11" s="1"/>
  <c r="AE140" i="11"/>
  <c r="AG140" i="11" s="1"/>
  <c r="EF140" i="11" s="1"/>
  <c r="AE452" i="11"/>
  <c r="AG452" i="11" s="1"/>
  <c r="EF452" i="11" s="1"/>
  <c r="AE339" i="11"/>
  <c r="AG339" i="11" s="1"/>
  <c r="F236" i="11" a="1"/>
  <c r="F236" i="11" s="1"/>
  <c r="AE491" i="11"/>
  <c r="AG491" i="11" s="1"/>
  <c r="EF491" i="11" s="1"/>
  <c r="AE422" i="11"/>
  <c r="AG422" i="11" s="1"/>
  <c r="AE663" i="11"/>
  <c r="AG663" i="11" s="1"/>
  <c r="EF663" i="11" s="1"/>
  <c r="AE728" i="11"/>
  <c r="AG728" i="11" s="1"/>
  <c r="EF728" i="11" s="1"/>
  <c r="AE690" i="11"/>
  <c r="AG690" i="11" s="1"/>
  <c r="EF690" i="11" s="1"/>
  <c r="AE864" i="11"/>
  <c r="AG864" i="11" s="1"/>
  <c r="EF864" i="11" s="1"/>
  <c r="AE872" i="11"/>
  <c r="AG872" i="11" s="1"/>
  <c r="EF872" i="11" s="1"/>
  <c r="F455" i="11" a="1"/>
  <c r="F455" i="11" s="1"/>
  <c r="AC455" i="11" a="1"/>
  <c r="AC455" i="11" s="1"/>
  <c r="AC456" i="11" s="1" a="1"/>
  <c r="AC456" i="11" s="1"/>
  <c r="AE126" i="11"/>
  <c r="AG126" i="11" s="1"/>
  <c r="EF126" i="11" s="1"/>
  <c r="AE70" i="11"/>
  <c r="AG70" i="11" s="1"/>
  <c r="EF70" i="11" s="1"/>
  <c r="AC211" i="11" a="1"/>
  <c r="AC211" i="11" s="1"/>
  <c r="F211" i="11" a="1"/>
  <c r="F211" i="11" s="1"/>
  <c r="AA212" i="11" a="1"/>
  <c r="AA212" i="11" s="1"/>
  <c r="AE266" i="11"/>
  <c r="AG266" i="11" s="1"/>
  <c r="EF266" i="11" s="1"/>
  <c r="F278" i="11" a="1"/>
  <c r="F278" i="11" s="1"/>
  <c r="AE118" i="11"/>
  <c r="AG118" i="11" s="1"/>
  <c r="EF118" i="11" s="1"/>
  <c r="AE765" i="11"/>
  <c r="AG765" i="11" s="1"/>
  <c r="EF765" i="11" s="1"/>
  <c r="AE578" i="11"/>
  <c r="AG578" i="11" s="1"/>
  <c r="EF578" i="11" s="1"/>
  <c r="AE927" i="11"/>
  <c r="AG927" i="11" s="1"/>
  <c r="EF927" i="11" s="1"/>
  <c r="AE931" i="11"/>
  <c r="AG931" i="11" s="1"/>
  <c r="EF931" i="11" s="1"/>
  <c r="AC275" i="11" a="1"/>
  <c r="AC275" i="11" s="1"/>
  <c r="F275" i="11" a="1"/>
  <c r="F275" i="11" s="1"/>
  <c r="AA276" i="11" a="1"/>
  <c r="AA276" i="11" s="1"/>
  <c r="AE553" i="11"/>
  <c r="AG553" i="11" s="1"/>
  <c r="EF553" i="11" s="1"/>
  <c r="AC65" i="11" a="1"/>
  <c r="AC65" i="11" s="1"/>
  <c r="F65" i="11" a="1"/>
  <c r="F65" i="11" s="1"/>
  <c r="AA66" i="11" a="1"/>
  <c r="AA66" i="11" s="1"/>
  <c r="AE544" i="11"/>
  <c r="AG544" i="11" s="1"/>
  <c r="EF544" i="11" s="1"/>
  <c r="AC289" i="11" a="1"/>
  <c r="AC289" i="11" s="1"/>
  <c r="F289" i="11" a="1"/>
  <c r="F289" i="11" s="1"/>
  <c r="AA290" i="11" a="1"/>
  <c r="AA290" i="11" s="1"/>
  <c r="F44" i="11" a="1"/>
  <c r="F44" i="11" s="1"/>
  <c r="AE206" i="11"/>
  <c r="AG206" i="11" s="1"/>
  <c r="EF206" i="11" s="1"/>
  <c r="AE756" i="11"/>
  <c r="AG756" i="11" s="1"/>
  <c r="EF756" i="11" s="1"/>
  <c r="AE430" i="11"/>
  <c r="AG430" i="11" s="1"/>
  <c r="AE124" i="11"/>
  <c r="AG124" i="11" s="1"/>
  <c r="EF124" i="11" s="1"/>
  <c r="AE808" i="11"/>
  <c r="AG808" i="11" s="1"/>
  <c r="EF808" i="11" s="1"/>
  <c r="AC443" i="11" a="1"/>
  <c r="AC443" i="11" s="1"/>
  <c r="F443" i="11" a="1"/>
  <c r="F443" i="11" s="1"/>
  <c r="AA444" i="11" a="1"/>
  <c r="AA444" i="11" s="1"/>
  <c r="AE945" i="11"/>
  <c r="AG945" i="11" s="1"/>
  <c r="EF945" i="11" s="1"/>
  <c r="F270" i="11" a="1"/>
  <c r="F270" i="11" s="1"/>
  <c r="AE821" i="11"/>
  <c r="AG821" i="11" s="1"/>
  <c r="EF821" i="11" s="1"/>
  <c r="AE928" i="11"/>
  <c r="AG928" i="11" s="1"/>
  <c r="EF928" i="11" s="1"/>
  <c r="AE201" i="11"/>
  <c r="AG201" i="11" s="1"/>
  <c r="EF201" i="11" s="1"/>
  <c r="AE302" i="11"/>
  <c r="AG302" i="11" s="1"/>
  <c r="EF302" i="11" s="1"/>
  <c r="AE398" i="11"/>
  <c r="AG398" i="11" s="1"/>
  <c r="AE332" i="11"/>
  <c r="AG332" i="11" s="1"/>
  <c r="AE348" i="11"/>
  <c r="AG348" i="11" s="1"/>
  <c r="AE603" i="11"/>
  <c r="AG603" i="11" s="1"/>
  <c r="EF603" i="11" s="1"/>
  <c r="AE212" i="11"/>
  <c r="AG212" i="11" s="1"/>
  <c r="EF212" i="11" s="1"/>
  <c r="AE693" i="11"/>
  <c r="AG693" i="11" s="1"/>
  <c r="EF693" i="11" s="1"/>
  <c r="AE560" i="11"/>
  <c r="AG560" i="11" s="1"/>
  <c r="EF560" i="11" s="1"/>
  <c r="AE623" i="11"/>
  <c r="AG623" i="11" s="1"/>
  <c r="EF623" i="11" s="1"/>
  <c r="AE12" i="11"/>
  <c r="AG12" i="11" s="1"/>
  <c r="EF12" i="11" s="1"/>
  <c r="AE851" i="11"/>
  <c r="AG851" i="11" s="1"/>
  <c r="EF851" i="11" s="1"/>
  <c r="AE353" i="11"/>
  <c r="AG353" i="11" s="1"/>
  <c r="AE706" i="11"/>
  <c r="AG706" i="11" s="1"/>
  <c r="EF706" i="11" s="1"/>
  <c r="AE708" i="11"/>
  <c r="AG708" i="11" s="1"/>
  <c r="EF708" i="11" s="1"/>
  <c r="AE260" i="11"/>
  <c r="AG260" i="11" s="1"/>
  <c r="EF260" i="11" s="1"/>
  <c r="AE357" i="11"/>
  <c r="AG357" i="11" s="1"/>
  <c r="F272" i="11" a="1"/>
  <c r="F272" i="11" s="1"/>
  <c r="AE568" i="11"/>
  <c r="AG568" i="11" s="1"/>
  <c r="EF568" i="11" s="1"/>
  <c r="F288" i="11" a="1"/>
  <c r="F288" i="11" s="1"/>
  <c r="AE705" i="11"/>
  <c r="AG705" i="11" s="1"/>
  <c r="EF705" i="11" s="1"/>
  <c r="AE318" i="11"/>
  <c r="AG318" i="11" s="1"/>
  <c r="EF318" i="11" s="1"/>
  <c r="AE559" i="11"/>
  <c r="AG559" i="11" s="1"/>
  <c r="EF559" i="11" s="1"/>
  <c r="F90" i="11" a="1"/>
  <c r="F90" i="11" s="1"/>
  <c r="AC29" i="11" a="1"/>
  <c r="AC29" i="11" s="1"/>
  <c r="F29" i="11" a="1"/>
  <c r="F29" i="11" s="1"/>
  <c r="AC193" i="11" a="1"/>
  <c r="AC193" i="11" s="1"/>
  <c r="F193" i="11" a="1"/>
  <c r="F193" i="11" s="1"/>
  <c r="AA194" i="11" a="1"/>
  <c r="AA194" i="11" s="1"/>
  <c r="AE311" i="11"/>
  <c r="AG311" i="11" s="1"/>
  <c r="EF311" i="11" s="1"/>
  <c r="F420" i="11" a="1"/>
  <c r="F420" i="11" s="1"/>
  <c r="AE285" i="11"/>
  <c r="AG285" i="11" s="1"/>
  <c r="EF285" i="11" s="1"/>
  <c r="AE227" i="11"/>
  <c r="AG227" i="11" s="1"/>
  <c r="EF227" i="11" s="1"/>
  <c r="AE175" i="11"/>
  <c r="AG175" i="11" s="1"/>
  <c r="EF175" i="11" s="1"/>
  <c r="F141" i="11" a="1"/>
  <c r="F141" i="11" s="1"/>
  <c r="AC141" i="11" a="1"/>
  <c r="AC141" i="11" s="1"/>
  <c r="AC142" i="11" s="1" a="1"/>
  <c r="AC142" i="11" s="1"/>
  <c r="AE254" i="11"/>
  <c r="AG254" i="11" s="1"/>
  <c r="EF254" i="11" s="1"/>
  <c r="F329" i="11" a="1"/>
  <c r="F329" i="11" s="1"/>
  <c r="AC329" i="11" a="1"/>
  <c r="AC329" i="11" s="1"/>
  <c r="AC330" i="11" s="1" a="1"/>
  <c r="AC330" i="11" s="1"/>
  <c r="F314" i="11" a="1"/>
  <c r="F314" i="11" s="1"/>
  <c r="AC101" i="11" a="1"/>
  <c r="AC101" i="11" s="1"/>
  <c r="F101" i="11" a="1"/>
  <c r="F101" i="11" s="1"/>
  <c r="AA102" i="11" a="1"/>
  <c r="AA102" i="11" s="1"/>
  <c r="AE99" i="11"/>
  <c r="AG99" i="11" s="1"/>
  <c r="EF99" i="11" s="1"/>
  <c r="F98" i="11" a="1"/>
  <c r="F98" i="11" s="1"/>
  <c r="AE421" i="11"/>
  <c r="AG421" i="11" s="1"/>
  <c r="M175" i="21" s="1"/>
  <c r="F122" i="11" a="1"/>
  <c r="F122" i="11" s="1"/>
  <c r="AC81" i="11" a="1"/>
  <c r="AC81" i="11" s="1"/>
  <c r="F81" i="11" a="1"/>
  <c r="F81" i="11" s="1"/>
  <c r="AA82" i="11" a="1"/>
  <c r="AA82" i="11" s="1"/>
  <c r="F74" i="11" a="1"/>
  <c r="F74" i="11" s="1"/>
  <c r="AE49" i="11"/>
  <c r="AG49" i="11" s="1"/>
  <c r="EF49" i="11" s="1"/>
  <c r="F482" i="11" a="1"/>
  <c r="F482" i="11" s="1"/>
  <c r="AC23" i="11" a="1"/>
  <c r="AC23" i="11" s="1"/>
  <c r="F23" i="11" a="1"/>
  <c r="F23" i="11" s="1"/>
  <c r="AA24" i="11" a="1"/>
  <c r="AA24" i="11" s="1"/>
  <c r="AE29" i="11"/>
  <c r="AG29" i="11" s="1"/>
  <c r="EF29" i="11" s="1"/>
  <c r="AE327" i="11"/>
  <c r="AG327" i="11" s="1"/>
  <c r="EF327" i="11" s="1"/>
  <c r="AE299" i="11"/>
  <c r="AG299" i="11" s="1"/>
  <c r="EF299" i="11" s="1"/>
  <c r="AE908" i="11"/>
  <c r="AG908" i="11" s="1"/>
  <c r="EF908" i="11" s="1"/>
  <c r="AE233" i="11"/>
  <c r="AG233" i="11" s="1"/>
  <c r="EF233" i="11" s="1"/>
  <c r="AC209" i="11" a="1"/>
  <c r="AC209" i="11" s="1"/>
  <c r="F209" i="11" a="1"/>
  <c r="F209" i="11" s="1"/>
  <c r="AA210" i="11" a="1"/>
  <c r="AA210" i="11" s="1"/>
  <c r="F125" i="11" a="1"/>
  <c r="F125" i="11" s="1"/>
  <c r="AC125" i="11" a="1"/>
  <c r="AC125" i="11" s="1"/>
  <c r="AA126" i="11" a="1"/>
  <c r="AA126" i="11" s="1"/>
  <c r="AA128" i="11" s="1" a="1"/>
  <c r="AA128" i="11" s="1"/>
  <c r="F404" i="11" a="1"/>
  <c r="F404" i="11" s="1"/>
  <c r="AE916" i="11"/>
  <c r="AG916" i="11" s="1"/>
  <c r="EF916" i="11" s="1"/>
  <c r="AE149" i="11"/>
  <c r="AG149" i="11" s="1"/>
  <c r="EF149" i="11" s="1"/>
  <c r="F452" i="11" a="1"/>
  <c r="F452" i="11" s="1"/>
  <c r="AE187" i="11"/>
  <c r="AG187" i="11" s="1"/>
  <c r="EF187" i="11" s="1"/>
  <c r="AE248" i="11"/>
  <c r="AG248" i="11" s="1"/>
  <c r="EF248" i="11" s="1"/>
  <c r="AE938" i="11"/>
  <c r="AG938" i="11" s="1"/>
  <c r="EF938" i="11" s="1"/>
  <c r="F349" i="11" a="1"/>
  <c r="F349" i="11" s="1"/>
  <c r="AC349" i="11" a="1"/>
  <c r="AC349" i="11" s="1"/>
  <c r="AA350" i="11" a="1"/>
  <c r="AA350" i="11" s="1"/>
  <c r="AA352" i="11" s="1" a="1"/>
  <c r="AA352" i="11" s="1"/>
  <c r="F80" i="11" a="1"/>
  <c r="F80" i="11" s="1"/>
  <c r="AE136" i="11"/>
  <c r="AG136" i="11" s="1"/>
  <c r="EF136" i="11" s="1"/>
  <c r="AE412" i="11"/>
  <c r="AG412" i="11" s="1"/>
  <c r="F114" i="11" a="1"/>
  <c r="F114" i="11" s="1"/>
  <c r="AE35" i="11"/>
  <c r="AG35" i="11" s="1"/>
  <c r="EF35" i="11" s="1"/>
  <c r="AE169" i="11"/>
  <c r="AG169" i="11" s="1"/>
  <c r="EF169" i="11" s="1"/>
  <c r="AE399" i="11"/>
  <c r="AG399" i="11" s="1"/>
  <c r="AE75" i="11"/>
  <c r="AG75" i="11" s="1"/>
  <c r="EF75" i="11" s="1"/>
  <c r="AE970" i="11"/>
  <c r="AG970" i="11" s="1"/>
  <c r="EF970" i="11" s="1"/>
  <c r="F472" i="11" a="1"/>
  <c r="F472" i="11" s="1"/>
  <c r="AE778" i="11"/>
  <c r="AG778" i="11" s="1"/>
  <c r="EF778" i="11" s="1"/>
  <c r="F302" i="11" a="1"/>
  <c r="F302" i="11" s="1"/>
  <c r="AE590" i="11"/>
  <c r="AG590" i="11" s="1"/>
  <c r="EF590" i="11" s="1"/>
  <c r="F224" i="11" a="1"/>
  <c r="F224" i="11" s="1"/>
  <c r="F14" i="11" a="1"/>
  <c r="F14" i="11" s="1"/>
  <c r="AE865" i="11"/>
  <c r="AG865" i="11" s="1"/>
  <c r="EF865" i="11" s="1"/>
  <c r="F312" i="11" a="1"/>
  <c r="F312" i="11" s="1"/>
  <c r="F286" i="11" a="1"/>
  <c r="F286" i="11" s="1"/>
  <c r="AE660" i="11"/>
  <c r="AG660" i="11" s="1"/>
  <c r="EF660" i="11" s="1"/>
  <c r="AE264" i="11"/>
  <c r="AG264" i="11" s="1"/>
  <c r="EF264" i="11" s="1"/>
  <c r="AE496" i="11"/>
  <c r="AG496" i="11" s="1"/>
  <c r="EF496" i="11" s="1"/>
  <c r="AE789" i="11"/>
  <c r="AG789" i="11" s="1"/>
  <c r="EF789" i="11" s="1"/>
  <c r="AE561" i="11"/>
  <c r="AG561" i="11" s="1"/>
  <c r="EF561" i="11" s="1"/>
  <c r="AE231" i="11"/>
  <c r="AG231" i="11" s="1"/>
  <c r="EF231" i="11" s="1"/>
  <c r="AE525" i="11"/>
  <c r="AG525" i="11" s="1"/>
  <c r="EF525" i="11" s="1"/>
  <c r="AE877" i="11"/>
  <c r="AG877" i="11" s="1"/>
  <c r="EF877" i="11" s="1"/>
  <c r="AE923" i="11"/>
  <c r="AG923" i="11" s="1"/>
  <c r="EF923" i="11" s="1"/>
  <c r="AE913" i="11"/>
  <c r="AG913" i="11" s="1"/>
  <c r="EF913" i="11" s="1"/>
  <c r="AE837" i="11"/>
  <c r="AG837" i="11" s="1"/>
  <c r="EF837" i="11" s="1"/>
  <c r="AE615" i="11"/>
  <c r="AG615" i="11" s="1"/>
  <c r="EF615" i="11" s="1"/>
  <c r="AE801" i="11"/>
  <c r="AG801" i="11" s="1"/>
  <c r="EF801" i="11" s="1"/>
  <c r="AE863" i="11"/>
  <c r="AG863" i="11" s="1"/>
  <c r="EF863" i="11" s="1"/>
  <c r="AE372" i="11"/>
  <c r="AG372" i="11" s="1"/>
  <c r="AE811" i="11"/>
  <c r="AG811" i="11" s="1"/>
  <c r="EF811" i="11" s="1"/>
  <c r="AE350" i="11"/>
  <c r="AG350" i="11" s="1"/>
  <c r="AE604" i="11"/>
  <c r="AG604" i="11" s="1"/>
  <c r="EF604" i="11" s="1"/>
  <c r="AE600" i="11"/>
  <c r="AG600" i="11" s="1"/>
  <c r="EF600" i="11" s="1"/>
  <c r="AE759" i="11"/>
  <c r="AG759" i="11" s="1"/>
  <c r="EF759" i="11" s="1"/>
  <c r="AE618" i="11"/>
  <c r="AG618" i="11" s="1"/>
  <c r="EF618" i="11" s="1"/>
  <c r="AE732" i="11"/>
  <c r="AG732" i="11" s="1"/>
  <c r="EF732" i="11" s="1"/>
  <c r="F328" i="11" a="1"/>
  <c r="F328" i="11" s="1"/>
  <c r="AE632" i="11"/>
  <c r="AG632" i="11" s="1"/>
  <c r="EF632" i="11" s="1"/>
  <c r="F300" i="11" a="1"/>
  <c r="F300" i="11" s="1"/>
  <c r="AE912" i="11"/>
  <c r="AG912" i="11" s="1"/>
  <c r="EF912" i="11" s="1"/>
  <c r="AE526" i="11"/>
  <c r="AG526" i="11" s="1"/>
  <c r="EF526" i="11" s="1"/>
  <c r="AE148" i="11"/>
  <c r="AG148" i="11" s="1"/>
  <c r="EF148" i="11" s="1"/>
  <c r="AE56" i="11"/>
  <c r="AG56" i="11" s="1"/>
  <c r="EF56" i="11" s="1"/>
  <c r="AE959" i="11"/>
  <c r="AG959" i="11" s="1"/>
  <c r="EF959" i="11" s="1"/>
  <c r="AE316" i="11"/>
  <c r="AG316" i="11" s="1"/>
  <c r="EF316" i="11" s="1"/>
  <c r="AE868" i="11"/>
  <c r="AG868" i="11" s="1"/>
  <c r="EF868" i="11" s="1"/>
  <c r="AE791" i="11"/>
  <c r="AG791" i="11" s="1"/>
  <c r="EF791" i="11" s="1"/>
  <c r="AE104" i="11"/>
  <c r="AG104" i="11" s="1"/>
  <c r="EF104" i="11" s="1"/>
  <c r="F249" i="11" a="1"/>
  <c r="F249" i="11" s="1"/>
  <c r="AE752" i="11"/>
  <c r="AG752" i="11" s="1"/>
  <c r="EF752" i="11" s="1"/>
  <c r="AE58" i="11"/>
  <c r="AG58" i="11" s="1"/>
  <c r="EF58" i="11" s="1"/>
  <c r="AE407" i="11"/>
  <c r="AG407" i="11" s="1"/>
  <c r="AE575" i="11"/>
  <c r="AG575" i="11" s="1"/>
  <c r="EF575" i="11" s="1"/>
  <c r="AE969" i="11"/>
  <c r="AG969" i="11" s="1"/>
  <c r="EF969" i="11" s="1"/>
  <c r="AE703" i="11"/>
  <c r="AG703" i="11" s="1"/>
  <c r="EF703" i="11" s="1"/>
  <c r="AE96" i="11"/>
  <c r="AG96" i="11" s="1"/>
  <c r="EF96" i="11" s="1"/>
  <c r="AE737" i="11"/>
  <c r="AG737" i="11" s="1"/>
  <c r="EF737" i="11" s="1"/>
  <c r="AE691" i="11"/>
  <c r="AG691" i="11" s="1"/>
  <c r="EF691" i="11" s="1"/>
  <c r="F36" i="11" a="1"/>
  <c r="F36" i="11" s="1"/>
  <c r="AC33" i="11" a="1"/>
  <c r="AC33" i="11" s="1"/>
  <c r="F33" i="11" a="1"/>
  <c r="F33" i="11" s="1"/>
  <c r="AA34" i="11" a="1"/>
  <c r="AA34" i="11" s="1"/>
  <c r="AA170" i="11" a="1"/>
  <c r="AA170" i="11" s="1"/>
  <c r="AE438" i="11"/>
  <c r="AG438" i="11" s="1"/>
  <c r="EF438" i="11" s="1"/>
  <c r="AE548" i="11"/>
  <c r="AG548" i="11" s="1"/>
  <c r="EF548" i="11" s="1"/>
  <c r="AE731" i="11"/>
  <c r="AG731" i="11" s="1"/>
  <c r="EF731" i="11" s="1"/>
  <c r="AE738" i="11"/>
  <c r="AG738" i="11" s="1"/>
  <c r="EF738" i="11" s="1"/>
  <c r="F222" i="11" a="1"/>
  <c r="F222" i="11" s="1"/>
  <c r="F107" i="11" a="1"/>
  <c r="F107" i="11" s="1"/>
  <c r="AC107" i="11" a="1"/>
  <c r="AC107" i="11" s="1"/>
  <c r="AA108" i="11" a="1"/>
  <c r="AA108" i="11" s="1"/>
  <c r="F464" i="11" a="1"/>
  <c r="F464" i="11" s="1"/>
  <c r="AC283" i="11" a="1"/>
  <c r="AC283" i="11" s="1"/>
  <c r="F283" i="11" a="1"/>
  <c r="F283" i="11" s="1"/>
  <c r="AA284" i="11" a="1"/>
  <c r="AA284" i="11" s="1"/>
  <c r="AE571" i="11"/>
  <c r="AG571" i="11" s="1"/>
  <c r="EF571" i="11" s="1"/>
  <c r="AE242" i="11"/>
  <c r="AG242" i="11" s="1"/>
  <c r="EF242" i="11" s="1"/>
  <c r="F320" i="11" a="1"/>
  <c r="F320" i="11" s="1"/>
  <c r="AE540" i="11"/>
  <c r="AG540" i="11" s="1"/>
  <c r="EF540" i="11" s="1"/>
  <c r="AE380" i="11"/>
  <c r="AG380" i="11" s="1"/>
  <c r="AE998" i="11"/>
  <c r="AG998" i="11" s="1"/>
  <c r="EF998" i="11" s="1"/>
  <c r="F478" i="11" a="1"/>
  <c r="F478" i="11" s="1"/>
  <c r="AE389" i="11"/>
  <c r="AG389" i="11" s="1"/>
  <c r="AC123" i="11" a="1"/>
  <c r="AC123" i="11" s="1"/>
  <c r="F123" i="11" a="1"/>
  <c r="F123" i="11" s="1"/>
  <c r="AA124" i="11" a="1"/>
  <c r="AA124" i="11" s="1"/>
  <c r="AE141" i="11"/>
  <c r="AG141" i="11" s="1"/>
  <c r="EF141" i="11" s="1"/>
  <c r="AE103" i="11"/>
  <c r="AG103" i="11" s="1"/>
  <c r="EF103" i="11" s="1"/>
  <c r="AC453" i="11" a="1"/>
  <c r="AC453" i="11" s="1"/>
  <c r="F453" i="11" a="1"/>
  <c r="F453" i="11" s="1"/>
  <c r="AA454" i="11" a="1"/>
  <c r="AA454" i="11" s="1"/>
  <c r="AE63" i="11"/>
  <c r="AG63" i="11" s="1"/>
  <c r="EF63" i="11" s="1"/>
  <c r="AE964" i="11"/>
  <c r="AG964" i="11" s="1"/>
  <c r="EF964" i="11" s="1"/>
  <c r="AE39" i="11"/>
  <c r="AG39" i="11" s="1"/>
  <c r="EF39" i="11" s="1"/>
  <c r="AE203" i="11"/>
  <c r="AG203" i="11" s="1"/>
  <c r="EF203" i="11" s="1"/>
  <c r="F422" i="11" a="1"/>
  <c r="F422" i="11" s="1"/>
  <c r="AC127" i="11" a="1"/>
  <c r="AC127" i="11" s="1"/>
  <c r="F127" i="11" a="1"/>
  <c r="F127" i="11" s="1"/>
  <c r="F373" i="11" a="1"/>
  <c r="F373" i="11" s="1"/>
  <c r="AC373" i="11" a="1"/>
  <c r="AC373" i="11" s="1"/>
  <c r="AC71" i="11" a="1"/>
  <c r="AC71" i="11" s="1"/>
  <c r="F71" i="11" a="1"/>
  <c r="F71" i="11" s="1"/>
  <c r="AA72" i="11" a="1"/>
  <c r="AA72" i="11" s="1"/>
  <c r="F306" i="11" a="1"/>
  <c r="F306" i="11" s="1"/>
  <c r="AC267" i="11" a="1"/>
  <c r="AC267" i="11" s="1"/>
  <c r="F267" i="11" a="1"/>
  <c r="F267" i="11" s="1"/>
  <c r="AA268" i="11" a="1"/>
  <c r="AA268" i="11" s="1"/>
  <c r="F468" i="11" a="1"/>
  <c r="F468" i="11" s="1"/>
  <c r="AE257" i="11"/>
  <c r="AG257" i="11" s="1"/>
  <c r="EF257" i="11" s="1"/>
  <c r="AC119" i="11" a="1"/>
  <c r="AC119" i="11" s="1"/>
  <c r="F119" i="11" a="1"/>
  <c r="F119" i="11" s="1"/>
  <c r="AE30" i="11"/>
  <c r="AG30" i="11" s="1"/>
  <c r="EF30" i="11" s="1"/>
  <c r="F22" i="11" a="1"/>
  <c r="F22" i="11" s="1"/>
  <c r="AE455" i="11"/>
  <c r="AG455" i="11" s="1"/>
  <c r="EF455" i="11" s="1"/>
  <c r="AE932" i="11"/>
  <c r="AG932" i="11" s="1"/>
  <c r="EF932" i="11" s="1"/>
  <c r="F58" i="11" a="1"/>
  <c r="F58" i="11" s="1"/>
  <c r="F62" i="11" a="1"/>
  <c r="F62" i="11" s="1"/>
  <c r="AE956" i="11"/>
  <c r="AG956" i="11" s="1"/>
  <c r="EF956" i="11" s="1"/>
  <c r="AE269" i="11"/>
  <c r="AG269" i="11" s="1"/>
  <c r="EF269" i="11" s="1"/>
  <c r="AE447" i="11"/>
  <c r="AG447" i="11" s="1"/>
  <c r="EF447" i="11" s="1"/>
  <c r="AC303" i="11" a="1"/>
  <c r="AC303" i="11" s="1"/>
  <c r="F303" i="11" a="1"/>
  <c r="F303" i="11" s="1"/>
  <c r="AA304" i="11" a="1"/>
  <c r="AA304" i="11" s="1"/>
  <c r="F333" i="11" a="1"/>
  <c r="F333" i="11" s="1"/>
  <c r="AC333" i="11" a="1"/>
  <c r="AC333" i="11" s="1"/>
  <c r="AE426" i="11"/>
  <c r="AG426" i="11" s="1"/>
  <c r="AC213" i="11" a="1"/>
  <c r="AC213" i="11" s="1"/>
  <c r="F213" i="11" a="1"/>
  <c r="F213" i="11" s="1"/>
  <c r="AA214" i="11" a="1"/>
  <c r="AA214" i="11" s="1"/>
  <c r="AE381" i="11"/>
  <c r="AG381" i="11" s="1"/>
  <c r="M163" i="21" s="1"/>
  <c r="AE41" i="11"/>
  <c r="AG41" i="11" s="1"/>
  <c r="EF41" i="11" s="1"/>
  <c r="F26" i="11" a="1"/>
  <c r="F26" i="11" s="1"/>
  <c r="AE315" i="11"/>
  <c r="AG315" i="11" s="1"/>
  <c r="EF315" i="11" s="1"/>
  <c r="AC396" i="11" a="1"/>
  <c r="AC396" i="11" s="1"/>
  <c r="F396" i="11" a="1"/>
  <c r="F396" i="11" s="1"/>
  <c r="AA397" i="11" a="1"/>
  <c r="AA397" i="11" s="1"/>
  <c r="AE329" i="11"/>
  <c r="AG329" i="11" s="1"/>
  <c r="EF329" i="11" s="1"/>
  <c r="AC261" i="11" a="1"/>
  <c r="AC261" i="11" s="1"/>
  <c r="F261" i="11" a="1"/>
  <c r="F261" i="11" s="1"/>
  <c r="F112" i="11" a="1"/>
  <c r="F112" i="11" s="1"/>
  <c r="F459" i="11" a="1"/>
  <c r="F459" i="11" s="1"/>
  <c r="AC459" i="11" a="1"/>
  <c r="AC459" i="11" s="1"/>
  <c r="AA460" i="11" a="1"/>
  <c r="AA460" i="11" s="1"/>
  <c r="AE695" i="11"/>
  <c r="AG695" i="11" s="1"/>
  <c r="EF695" i="11" s="1"/>
  <c r="AE47" i="11"/>
  <c r="AG47" i="11" s="1"/>
  <c r="EF47" i="11" s="1"/>
  <c r="AE156" i="11"/>
  <c r="AG156" i="11" s="1"/>
  <c r="EF156" i="11" s="1"/>
  <c r="AE907" i="11"/>
  <c r="AG907" i="11" s="1"/>
  <c r="EF907" i="11" s="1"/>
  <c r="F394" i="11" a="1"/>
  <c r="F394" i="11" s="1"/>
  <c r="AE630" i="11"/>
  <c r="AG630" i="11" s="1"/>
  <c r="EF630" i="11" s="1"/>
  <c r="AE667" i="11"/>
  <c r="AG667" i="11" s="1"/>
  <c r="EF667" i="11" s="1"/>
  <c r="AE640" i="11"/>
  <c r="AG640" i="11" s="1"/>
  <c r="EF640" i="11" s="1"/>
  <c r="F64" i="11" a="1"/>
  <c r="F64" i="11" s="1"/>
  <c r="AE805" i="11"/>
  <c r="AG805" i="11" s="1"/>
  <c r="EF805" i="11" s="1"/>
  <c r="AE585" i="11"/>
  <c r="AG585" i="11" s="1"/>
  <c r="EF585" i="11" s="1"/>
  <c r="F40" i="11" a="1"/>
  <c r="F40" i="11" s="1"/>
  <c r="AC423" i="11" a="1"/>
  <c r="AC423" i="11" s="1"/>
  <c r="F423" i="11" a="1"/>
  <c r="F423" i="11" s="1"/>
  <c r="AA424" i="11" a="1"/>
  <c r="AA424" i="11" s="1"/>
  <c r="AE404" i="11"/>
  <c r="AG404" i="11" s="1"/>
  <c r="AE704" i="11"/>
  <c r="AG704" i="11" s="1"/>
  <c r="EF704" i="11" s="1"/>
  <c r="AE312" i="11"/>
  <c r="AG312" i="11" s="1"/>
  <c r="EF312" i="11" s="1"/>
  <c r="AE337" i="11"/>
  <c r="AG337" i="11" s="1"/>
  <c r="AE346" i="11"/>
  <c r="AG346" i="11" s="1"/>
  <c r="AE613" i="11"/>
  <c r="AG613" i="11" s="1"/>
  <c r="EF613" i="11" s="1"/>
  <c r="AE661" i="11"/>
  <c r="AG661" i="11" s="1"/>
  <c r="EF661" i="11" s="1"/>
  <c r="AE530" i="11"/>
  <c r="AG530" i="11" s="1"/>
  <c r="EF530" i="11" s="1"/>
  <c r="AE210" i="11"/>
  <c r="AG210" i="11" s="1"/>
  <c r="EF210" i="11" s="1"/>
  <c r="AE839" i="11"/>
  <c r="AG839" i="11" s="1"/>
  <c r="EF839" i="11" s="1"/>
  <c r="AE788" i="11"/>
  <c r="AG788" i="11" s="1"/>
  <c r="EF788" i="11" s="1"/>
  <c r="AE556" i="11"/>
  <c r="AG556" i="11" s="1"/>
  <c r="EF556" i="11" s="1"/>
  <c r="AE976" i="11"/>
  <c r="AG976" i="11" s="1"/>
  <c r="EF976" i="11" s="1"/>
  <c r="AE850" i="11"/>
  <c r="AG850" i="11" s="1"/>
  <c r="EF850" i="11" s="1"/>
  <c r="AE990" i="11"/>
  <c r="AG990" i="11" s="1"/>
  <c r="EF990" i="11" s="1"/>
  <c r="AE354" i="11"/>
  <c r="AG354" i="11" s="1"/>
  <c r="AE466" i="11"/>
  <c r="AG466" i="11" s="1"/>
  <c r="EF466" i="11" s="1"/>
  <c r="AE274" i="11"/>
  <c r="AG274" i="11" s="1"/>
  <c r="EF274" i="11" s="1"/>
  <c r="AE64" i="11"/>
  <c r="AG64" i="11" s="1"/>
  <c r="EF64" i="11" s="1"/>
  <c r="AE750" i="11"/>
  <c r="AG750" i="11" s="1"/>
  <c r="EF750" i="11" s="1"/>
  <c r="AE288" i="11"/>
  <c r="AG288" i="11" s="1"/>
  <c r="EF288" i="11" s="1"/>
  <c r="AE464" i="11"/>
  <c r="AG464" i="11" s="1"/>
  <c r="EF464" i="11" s="1"/>
  <c r="AC207" i="11" a="1"/>
  <c r="AC207" i="11" s="1"/>
  <c r="F207" i="11" a="1"/>
  <c r="F207" i="11" s="1"/>
  <c r="AE957" i="11"/>
  <c r="AG957" i="11" s="1"/>
  <c r="EF957" i="11" s="1"/>
  <c r="AE820" i="11"/>
  <c r="AG820" i="11" s="1"/>
  <c r="EF820" i="11" s="1"/>
  <c r="AE516" i="11"/>
  <c r="AG516" i="11" s="1"/>
  <c r="EF516" i="11" s="1"/>
  <c r="AE669" i="11"/>
  <c r="AG669" i="11" s="1"/>
  <c r="EF669" i="11" s="1"/>
  <c r="AE712" i="11"/>
  <c r="AG712" i="11" s="1"/>
  <c r="EF712" i="11" s="1"/>
  <c r="AE442" i="11"/>
  <c r="AG442" i="11" s="1"/>
  <c r="EF442" i="11" s="1"/>
  <c r="AE415" i="11"/>
  <c r="AG415" i="11" s="1"/>
  <c r="AE670" i="11"/>
  <c r="AG670" i="11" s="1"/>
  <c r="EF670" i="11" s="1"/>
  <c r="AE733" i="11"/>
  <c r="AG733" i="11" s="1"/>
  <c r="EF733" i="11" s="1"/>
  <c r="AC399" i="11" a="1"/>
  <c r="AC399" i="11" s="1"/>
  <c r="F399" i="11" a="1"/>
  <c r="F399" i="11" s="1"/>
  <c r="AE825" i="11"/>
  <c r="AG825" i="11" s="1"/>
  <c r="EF825" i="11" s="1"/>
  <c r="AE657" i="11"/>
  <c r="AG657" i="11" s="1"/>
  <c r="EF657" i="11" s="1"/>
  <c r="AE664" i="11"/>
  <c r="AG664" i="11" s="1"/>
  <c r="EF664" i="11" s="1"/>
  <c r="F238" i="11" a="1"/>
  <c r="F238" i="11" s="1"/>
  <c r="AE401" i="11"/>
  <c r="AG401" i="11" s="1"/>
  <c r="AE98" i="11"/>
  <c r="AG98" i="11" s="1"/>
  <c r="EF98" i="11" s="1"/>
  <c r="AE592" i="11"/>
  <c r="AG592" i="11" s="1"/>
  <c r="EF592" i="11" s="1"/>
  <c r="F316" i="11" a="1"/>
  <c r="F316" i="11" s="1"/>
  <c r="AE1000" i="11"/>
  <c r="AG1000" i="11" s="1"/>
  <c r="EF1000" i="11" s="1"/>
  <c r="AE713" i="11"/>
  <c r="AG713" i="11" s="1"/>
  <c r="EF713" i="11" s="1"/>
  <c r="AE783" i="11"/>
  <c r="AG783" i="11" s="1"/>
  <c r="EF783" i="11" s="1"/>
  <c r="AE886" i="11"/>
  <c r="AG886" i="11" s="1"/>
  <c r="EF886" i="11" s="1"/>
  <c r="AE828" i="11"/>
  <c r="AG828" i="11" s="1"/>
  <c r="EF828" i="11" s="1"/>
  <c r="AE792" i="11"/>
  <c r="AG792" i="11" s="1"/>
  <c r="EF792" i="11" s="1"/>
  <c r="AC299" i="11" a="1"/>
  <c r="AC299" i="11" s="1"/>
  <c r="F299" i="11" a="1"/>
  <c r="F299" i="11" s="1"/>
  <c r="AE278" i="11"/>
  <c r="AG278" i="11" s="1"/>
  <c r="EF278" i="11" s="1"/>
  <c r="AE901" i="11"/>
  <c r="AG901" i="11" s="1"/>
  <c r="EF901" i="11" s="1"/>
  <c r="AC435" i="11" a="1"/>
  <c r="AC435" i="11" s="1"/>
  <c r="F435" i="11" a="1"/>
  <c r="F435" i="11" s="1"/>
  <c r="AE52" i="11"/>
  <c r="AG52" i="11" s="1"/>
  <c r="EF52" i="11" s="1"/>
  <c r="AE394" i="11"/>
  <c r="AG394" i="11" s="1"/>
  <c r="AE870" i="11"/>
  <c r="AG870" i="11" s="1"/>
  <c r="EF870" i="11" s="1"/>
  <c r="F177" i="11" a="1"/>
  <c r="F177" i="11" s="1"/>
  <c r="AC177" i="11" a="1"/>
  <c r="AC177" i="11" s="1"/>
  <c r="AA178" i="11" a="1"/>
  <c r="AA178" i="11" s="1"/>
  <c r="AE537" i="11"/>
  <c r="AG537" i="11" s="1"/>
  <c r="EF537" i="11" s="1"/>
  <c r="AE419" i="11"/>
  <c r="AG419" i="11" s="1"/>
  <c r="M174" i="21" s="1"/>
  <c r="AC265" i="11" a="1"/>
  <c r="AC265" i="11" s="1"/>
  <c r="F265" i="11" a="1"/>
  <c r="F265" i="11" s="1"/>
  <c r="AA266" i="11" a="1"/>
  <c r="AA266" i="11" s="1"/>
  <c r="F176" i="11" a="1"/>
  <c r="F176" i="11" s="1"/>
  <c r="AE1007" i="11"/>
  <c r="AG1007" i="11" s="1"/>
  <c r="EF1007" i="11" s="1"/>
  <c r="AE333" i="11"/>
  <c r="AG333" i="11" s="1"/>
  <c r="AE313" i="11"/>
  <c r="AG313" i="11" s="1"/>
  <c r="EF313" i="11" s="1"/>
  <c r="AE344" i="11"/>
  <c r="AG344" i="11" s="1"/>
  <c r="F405" i="11" a="1"/>
  <c r="F405" i="11" s="1"/>
  <c r="AC405" i="11" a="1"/>
  <c r="AC405" i="11" s="1"/>
  <c r="AA406" i="11" a="1"/>
  <c r="AA406" i="11" s="1"/>
  <c r="F100" i="11" a="1"/>
  <c r="F100" i="11" s="1"/>
  <c r="AC351" i="11" a="1"/>
  <c r="AC351" i="11" s="1"/>
  <c r="F351" i="11" a="1"/>
  <c r="F351" i="11" s="1"/>
  <c r="AE121" i="11"/>
  <c r="AG121" i="11" s="1"/>
  <c r="EF121" i="11" s="1"/>
  <c r="AE73" i="11"/>
  <c r="AG73" i="11" s="1"/>
  <c r="EF73" i="11" s="1"/>
  <c r="AA30" i="11" a="1"/>
  <c r="AA30" i="11" s="1"/>
  <c r="AE239" i="11"/>
  <c r="AG239" i="11" s="1"/>
  <c r="EF239" i="11" s="1"/>
  <c r="AC149" i="11" a="1"/>
  <c r="AC149" i="11" s="1"/>
  <c r="F149" i="11" a="1"/>
  <c r="F149" i="11" s="1"/>
  <c r="F317" i="11" a="1"/>
  <c r="F317" i="11" s="1"/>
  <c r="AC317" i="11" a="1"/>
  <c r="AC317" i="11" s="1"/>
  <c r="AA318" i="11" a="1"/>
  <c r="AA318" i="11" s="1"/>
  <c r="AE143" i="11"/>
  <c r="AG143" i="11" s="1"/>
  <c r="EF143" i="11" s="1"/>
  <c r="AE449" i="11"/>
  <c r="AG449" i="11" s="1"/>
  <c r="EF449" i="11" s="1"/>
  <c r="AE403" i="11"/>
  <c r="AG403" i="11" s="1"/>
  <c r="AC105" i="11" a="1"/>
  <c r="AC105" i="11" s="1"/>
  <c r="F105" i="11" a="1"/>
  <c r="F105" i="11" s="1"/>
  <c r="AA106" i="11" a="1"/>
  <c r="AA106" i="11" s="1"/>
  <c r="AE451" i="11"/>
  <c r="AG451" i="11" s="1"/>
  <c r="EF451" i="11" s="1"/>
  <c r="F188" i="11" a="1"/>
  <c r="F188" i="11" s="1"/>
  <c r="AC59" i="11" a="1"/>
  <c r="AC59" i="11" s="1"/>
  <c r="F59" i="11" a="1"/>
  <c r="F59" i="11" s="1"/>
  <c r="AA60" i="11" a="1"/>
  <c r="AA60" i="11" s="1"/>
  <c r="AE892" i="11"/>
  <c r="AG892" i="11" s="1"/>
  <c r="EF892" i="11" s="1"/>
  <c r="AE79" i="11"/>
  <c r="AG79" i="11" s="1"/>
  <c r="EF79" i="11" s="1"/>
  <c r="AE207" i="11"/>
  <c r="AG207" i="11" s="1"/>
  <c r="EF207" i="11" s="1"/>
  <c r="D51" i="20"/>
  <c r="D95" i="20"/>
  <c r="D74" i="20"/>
  <c r="F99" i="11" a="1"/>
  <c r="F99" i="11" s="1"/>
  <c r="AC99" i="11" a="1"/>
  <c r="AC99" i="11" s="1"/>
  <c r="AC97" i="11" a="1"/>
  <c r="AC97" i="11" s="1"/>
  <c r="AC98" i="11" s="1" a="1"/>
  <c r="AC98" i="11" s="1"/>
  <c r="F97" i="11" a="1"/>
  <c r="F97" i="11" s="1"/>
  <c r="AE113" i="11"/>
  <c r="AG113" i="11" s="1"/>
  <c r="EF113" i="11" s="1"/>
  <c r="AE189" i="11"/>
  <c r="AG189" i="11" s="1"/>
  <c r="EF189" i="11" s="1"/>
  <c r="AE221" i="11"/>
  <c r="AG221" i="11" s="1"/>
  <c r="EF221" i="11" s="1"/>
  <c r="F76" i="11" a="1"/>
  <c r="F76" i="11" s="1"/>
  <c r="AE720" i="11"/>
  <c r="AG720" i="11" s="1"/>
  <c r="EF720" i="11" s="1"/>
  <c r="AE762" i="11"/>
  <c r="AG762" i="11" s="1"/>
  <c r="EF762" i="11" s="1"/>
  <c r="AE719" i="11"/>
  <c r="AG719" i="11" s="1"/>
  <c r="EF719" i="11" s="1"/>
  <c r="AE658" i="11"/>
  <c r="AG658" i="11" s="1"/>
  <c r="EF658" i="11" s="1"/>
  <c r="AE949" i="11"/>
  <c r="AG949" i="11" s="1"/>
  <c r="EF949" i="11" s="1"/>
  <c r="AE520" i="11"/>
  <c r="AG520" i="11" s="1"/>
  <c r="EF520" i="11" s="1"/>
  <c r="AE268" i="11"/>
  <c r="AG268" i="11" s="1"/>
  <c r="EF268" i="11" s="1"/>
  <c r="AE748" i="11"/>
  <c r="AG748" i="11" s="1"/>
  <c r="EF748" i="11" s="1"/>
  <c r="AC195" i="11" a="1"/>
  <c r="AC195" i="11" s="1"/>
  <c r="F195" i="11" a="1"/>
  <c r="F195" i="11" s="1"/>
  <c r="AA196" i="11" a="1"/>
  <c r="AA196" i="11" s="1"/>
  <c r="F180" i="11" a="1"/>
  <c r="F180" i="11" s="1"/>
  <c r="AA46" i="11" a="1"/>
  <c r="AA46" i="11" s="1"/>
  <c r="AE192" i="11"/>
  <c r="AG192" i="11" s="1"/>
  <c r="EF192" i="11" s="1"/>
  <c r="AE771" i="11"/>
  <c r="AG771" i="11" s="1"/>
  <c r="EF771" i="11" s="1"/>
  <c r="AE929" i="11"/>
  <c r="AG929" i="11" s="1"/>
  <c r="EF929" i="11" s="1"/>
  <c r="AE488" i="11"/>
  <c r="AG488" i="11" s="1"/>
  <c r="EF488" i="11" s="1"/>
  <c r="AE936" i="11"/>
  <c r="AG936" i="11" s="1"/>
  <c r="EF936" i="11" s="1"/>
  <c r="AE391" i="11"/>
  <c r="AG391" i="11" s="1"/>
  <c r="AE937" i="11"/>
  <c r="AG937" i="11" s="1"/>
  <c r="EF937" i="11" s="1"/>
  <c r="AE696" i="11"/>
  <c r="AG696" i="11" s="1"/>
  <c r="EF696" i="11" s="1"/>
  <c r="AE1001" i="11"/>
  <c r="AG1001" i="11" s="1"/>
  <c r="EF1001" i="11" s="1"/>
  <c r="AE328" i="11"/>
  <c r="AG328" i="11" s="1"/>
  <c r="EF328" i="11" s="1"/>
  <c r="AE100" i="11"/>
  <c r="AG100" i="11" s="1"/>
  <c r="EF100" i="11" s="1"/>
  <c r="AE504" i="11"/>
  <c r="AG504" i="11" s="1"/>
  <c r="EF504" i="11" s="1"/>
  <c r="AE144" i="11"/>
  <c r="AG144" i="11" s="1"/>
  <c r="EF144" i="11" s="1"/>
  <c r="AE977" i="11"/>
  <c r="AG977" i="11" s="1"/>
  <c r="EF977" i="11" s="1"/>
  <c r="AE454" i="11"/>
  <c r="AG454" i="11" s="1"/>
  <c r="EF454" i="11" s="1"/>
  <c r="AE614" i="11"/>
  <c r="AG614" i="11" s="1"/>
  <c r="EF614" i="11" s="1"/>
  <c r="AE819" i="11"/>
  <c r="AG819" i="11" s="1"/>
  <c r="EF819" i="11" s="1"/>
  <c r="AE847" i="11"/>
  <c r="AG847" i="11" s="1"/>
  <c r="EF847" i="11" s="1"/>
  <c r="AE550" i="11"/>
  <c r="AG550" i="11" s="1"/>
  <c r="EF550" i="11" s="1"/>
  <c r="AE80" i="11"/>
  <c r="AG80" i="11" s="1"/>
  <c r="EF80" i="11" s="1"/>
  <c r="AE668" i="11"/>
  <c r="AG668" i="11" s="1"/>
  <c r="EF668" i="11" s="1"/>
  <c r="AE171" i="11"/>
  <c r="AG171" i="11" s="1"/>
  <c r="EF171" i="11" s="1"/>
  <c r="AE82" i="11"/>
  <c r="AG82" i="11" s="1"/>
  <c r="EF82" i="11" s="1"/>
  <c r="AE22" i="11"/>
  <c r="AG22" i="11" s="1"/>
  <c r="EF22" i="11" s="1"/>
  <c r="AE829" i="11"/>
  <c r="AG829" i="11" s="1"/>
  <c r="EF829" i="11" s="1"/>
  <c r="AE694" i="11"/>
  <c r="AG694" i="11" s="1"/>
  <c r="EF694" i="11" s="1"/>
  <c r="F467" i="11" a="1"/>
  <c r="F467" i="11" s="1"/>
  <c r="AC467" i="11" a="1"/>
  <c r="AC467" i="11" s="1"/>
  <c r="AC468" i="11" s="1" a="1"/>
  <c r="AC468" i="11" s="1"/>
  <c r="AE786" i="11"/>
  <c r="AG786" i="11" s="1"/>
  <c r="EF786" i="11" s="1"/>
  <c r="AE846" i="11"/>
  <c r="AG846" i="11" s="1"/>
  <c r="EF846" i="11" s="1"/>
  <c r="AE896" i="11"/>
  <c r="AG896" i="11" s="1"/>
  <c r="EF896" i="11" s="1"/>
  <c r="AE718" i="11"/>
  <c r="AG718" i="11" s="1"/>
  <c r="EF718" i="11" s="1"/>
  <c r="AE683" i="11"/>
  <c r="AG683" i="11" s="1"/>
  <c r="EF683" i="11" s="1"/>
  <c r="F234" i="11" a="1"/>
  <c r="F234" i="11" s="1"/>
  <c r="AE709" i="11"/>
  <c r="AG709" i="11" s="1"/>
  <c r="EF709" i="11" s="1"/>
  <c r="AC57" i="11" a="1"/>
  <c r="AC57" i="11" s="1"/>
  <c r="AC58" i="11" s="1" a="1"/>
  <c r="AC58" i="11" s="1"/>
  <c r="F57" i="11" a="1"/>
  <c r="F57" i="11" s="1"/>
  <c r="AE208" i="11"/>
  <c r="AG208" i="11" s="1"/>
  <c r="EF208" i="11" s="1"/>
  <c r="AE856" i="11"/>
  <c r="AG856" i="11" s="1"/>
  <c r="EF856" i="11" s="1"/>
  <c r="AE493" i="11"/>
  <c r="AG493" i="11" s="1"/>
  <c r="EF493" i="11" s="1"/>
  <c r="AE522" i="11"/>
  <c r="AG522" i="11" s="1"/>
  <c r="EF522" i="11" s="1"/>
  <c r="AE531" i="11"/>
  <c r="AG531" i="11" s="1"/>
  <c r="EF531" i="11" s="1"/>
  <c r="AE902" i="11"/>
  <c r="AG902" i="11" s="1"/>
  <c r="EF902" i="11" s="1"/>
  <c r="AE501" i="11"/>
  <c r="AG501" i="11" s="1"/>
  <c r="EF501" i="11" s="1"/>
  <c r="AE715" i="11"/>
  <c r="AG715" i="11" s="1"/>
  <c r="EF715" i="11" s="1"/>
  <c r="AE822" i="11"/>
  <c r="AG822" i="11" s="1"/>
  <c r="EF822" i="11" s="1"/>
  <c r="AE967" i="11"/>
  <c r="AG967" i="11" s="1"/>
  <c r="EF967" i="11" s="1"/>
  <c r="AE674" i="11"/>
  <c r="AG674" i="11" s="1"/>
  <c r="EF674" i="11" s="1"/>
  <c r="AE168" i="11"/>
  <c r="AG168" i="11" s="1"/>
  <c r="EF168" i="11" s="1"/>
  <c r="AE859" i="11"/>
  <c r="AG859" i="11" s="1"/>
  <c r="EF859" i="11" s="1"/>
  <c r="AE716" i="11"/>
  <c r="AG716" i="11" s="1"/>
  <c r="EF716" i="11" s="1"/>
  <c r="AC13" i="11" a="1"/>
  <c r="AC13" i="11" s="1"/>
  <c r="F13" i="11" a="1"/>
  <c r="F13" i="11" s="1"/>
  <c r="AE32" i="11"/>
  <c r="AG32" i="11" s="1"/>
  <c r="EF32" i="11" s="1"/>
  <c r="AE368" i="11"/>
  <c r="AG368" i="11" s="1"/>
  <c r="AC439" i="11" a="1"/>
  <c r="AC439" i="11" s="1"/>
  <c r="F439" i="11" a="1"/>
  <c r="F439" i="11" s="1"/>
  <c r="AA440" i="11" a="1"/>
  <c r="AA440" i="11" s="1"/>
  <c r="AE911" i="11"/>
  <c r="AG911" i="11" s="1"/>
  <c r="EF911" i="11" s="1"/>
  <c r="AE814" i="11"/>
  <c r="AG814" i="11" s="1"/>
  <c r="EF814" i="11" s="1"/>
  <c r="AA190" i="11" a="1"/>
  <c r="AA190" i="11" s="1"/>
  <c r="AE676" i="11"/>
  <c r="AG676" i="11" s="1"/>
  <c r="EF676" i="11" s="1"/>
  <c r="AE594" i="11"/>
  <c r="AG594" i="11" s="1"/>
  <c r="EF594" i="11" s="1"/>
  <c r="AE946" i="11"/>
  <c r="AG946" i="11" s="1"/>
  <c r="EF946" i="11" s="1"/>
  <c r="F470" i="11" a="1"/>
  <c r="F470" i="11" s="1"/>
  <c r="F280" i="11" a="1"/>
  <c r="F280" i="11" s="1"/>
  <c r="AE997" i="11"/>
  <c r="AG997" i="11" s="1"/>
  <c r="EF997" i="11" s="1"/>
  <c r="AE968" i="11"/>
  <c r="AG968" i="11" s="1"/>
  <c r="EF968" i="11" s="1"/>
  <c r="F54" i="11" a="1"/>
  <c r="F54" i="11" s="1"/>
  <c r="AE286" i="11"/>
  <c r="AG286" i="11" s="1"/>
  <c r="EF286" i="11" s="1"/>
  <c r="AE781" i="11"/>
  <c r="AG781" i="11" s="1"/>
  <c r="EF781" i="11" s="1"/>
  <c r="AE666" i="11"/>
  <c r="AG666" i="11" s="1"/>
  <c r="EF666" i="11" s="1"/>
  <c r="AE283" i="11"/>
  <c r="AG283" i="11" s="1"/>
  <c r="EF283" i="11" s="1"/>
  <c r="F476" i="11" a="1"/>
  <c r="F476" i="11" s="1"/>
  <c r="AE261" i="11"/>
  <c r="AG261" i="11" s="1"/>
  <c r="EF261" i="11" s="1"/>
  <c r="AC77" i="11" a="1"/>
  <c r="AC77" i="11" s="1"/>
  <c r="F77" i="11" a="1"/>
  <c r="F77" i="11" s="1"/>
  <c r="AE461" i="11"/>
  <c r="AG461" i="11" s="1"/>
  <c r="EF461" i="11" s="1"/>
  <c r="AE459" i="11"/>
  <c r="AG459" i="11" s="1"/>
  <c r="EF459" i="11" s="1"/>
  <c r="F433" i="11" a="1"/>
  <c r="F433" i="11" s="1"/>
  <c r="AC433" i="11" a="1"/>
  <c r="AC433" i="11" s="1"/>
  <c r="AC237" i="11" a="1"/>
  <c r="AC237" i="11" s="1"/>
  <c r="F237" i="11" a="1"/>
  <c r="F237" i="11" s="1"/>
  <c r="AE37" i="11"/>
  <c r="AG37" i="11" s="1"/>
  <c r="EF37" i="11" s="1"/>
  <c r="AC307" i="11" a="1"/>
  <c r="AC307" i="11" s="1"/>
  <c r="F307" i="11" a="1"/>
  <c r="F307" i="11" s="1"/>
  <c r="AC461" i="11" a="1"/>
  <c r="AC461" i="11" s="1"/>
  <c r="AC462" i="11" s="1" a="1"/>
  <c r="AC462" i="11" s="1"/>
  <c r="F461" i="11" a="1"/>
  <c r="F461" i="11" s="1"/>
  <c r="AE335" i="11"/>
  <c r="AG335" i="11" s="1"/>
  <c r="F75" i="11" a="1"/>
  <c r="F75" i="11" s="1"/>
  <c r="AC75" i="11" a="1"/>
  <c r="AC75" i="11" s="1"/>
  <c r="AE352" i="11"/>
  <c r="AG352" i="11" s="1"/>
  <c r="F86" i="11" a="1"/>
  <c r="F86" i="11" s="1"/>
  <c r="F364" i="11" a="1"/>
  <c r="F364" i="11" s="1"/>
  <c r="F103" i="11" a="1"/>
  <c r="F103" i="11" s="1"/>
  <c r="AC103" i="11" a="1"/>
  <c r="AC103" i="11" s="1"/>
  <c r="AC104" i="11" s="1" a="1"/>
  <c r="AC104" i="11" s="1"/>
  <c r="AE154" i="11"/>
  <c r="AG154" i="11" s="1"/>
  <c r="EF154" i="11" s="1"/>
  <c r="AE370" i="11"/>
  <c r="AG370" i="11" s="1"/>
  <c r="AE435" i="11"/>
  <c r="AG435" i="11" s="1"/>
  <c r="EF435" i="11" s="1"/>
  <c r="AE93" i="11"/>
  <c r="AG93" i="11" s="1"/>
  <c r="EF93" i="11" s="1"/>
  <c r="AE105" i="11"/>
  <c r="AG105" i="11" s="1"/>
  <c r="EF105" i="11" s="1"/>
  <c r="AC251" i="11" a="1"/>
  <c r="AC251" i="11" s="1"/>
  <c r="F251" i="11" a="1"/>
  <c r="F251" i="11" s="1"/>
  <c r="AE127" i="11"/>
  <c r="AG127" i="11" s="1"/>
  <c r="EF127" i="11" s="1"/>
  <c r="AE275" i="11"/>
  <c r="AG275" i="11" s="1"/>
  <c r="EF275" i="11" s="1"/>
  <c r="AE349" i="11"/>
  <c r="AG349" i="11" s="1"/>
  <c r="M154" i="21" s="1"/>
  <c r="AC473" i="11" a="1"/>
  <c r="AC473" i="11" s="1"/>
  <c r="F473" i="11" a="1"/>
  <c r="F473" i="11" s="1"/>
  <c r="AE922" i="11"/>
  <c r="AG922" i="11" s="1"/>
  <c r="EF922" i="11" s="1"/>
  <c r="AE411" i="11"/>
  <c r="AG411" i="11" s="1"/>
  <c r="AE321" i="11"/>
  <c r="AG321" i="11" s="1"/>
  <c r="EF321" i="11" s="1"/>
  <c r="F173" i="11" a="1"/>
  <c r="F173" i="11" s="1"/>
  <c r="AC173" i="11" a="1"/>
  <c r="AC173" i="11" s="1"/>
  <c r="AC174" i="11" s="1" a="1"/>
  <c r="AC174" i="11" s="1"/>
  <c r="D55" i="20"/>
  <c r="D99" i="20"/>
  <c r="D78" i="20"/>
  <c r="AC311" i="11" a="1"/>
  <c r="AC311" i="11" s="1"/>
  <c r="F311" i="11" a="1"/>
  <c r="F311" i="11" s="1"/>
  <c r="AC365" i="11" a="1"/>
  <c r="AC365" i="11" s="1"/>
  <c r="F365" i="11" a="1"/>
  <c r="F365" i="11" s="1"/>
  <c r="AE91" i="11"/>
  <c r="AG91" i="11" s="1"/>
  <c r="EF91" i="11" s="1"/>
  <c r="F248" i="11" a="1"/>
  <c r="F248" i="11" s="1"/>
  <c r="AC248" i="11" a="1"/>
  <c r="AC248" i="11" s="1"/>
  <c r="AE924" i="11"/>
  <c r="AG924" i="11" s="1"/>
  <c r="EF924" i="11" s="1"/>
  <c r="AE265" i="11"/>
  <c r="AG265" i="11" s="1"/>
  <c r="EF265" i="11" s="1"/>
  <c r="AE355" i="11"/>
  <c r="AG355" i="11" s="1"/>
  <c r="AE406" i="11"/>
  <c r="AG406" i="11" s="1"/>
  <c r="AC27" i="11" a="1"/>
  <c r="AC27" i="11" s="1"/>
  <c r="AC28" i="11" s="1" a="1"/>
  <c r="AC28" i="11" s="1"/>
  <c r="F27" i="11" a="1"/>
  <c r="F27" i="11" s="1"/>
  <c r="AC229" i="11" a="1"/>
  <c r="AC229" i="11" s="1"/>
  <c r="F229" i="11" a="1"/>
  <c r="F229" i="11" s="1"/>
  <c r="AE219" i="11"/>
  <c r="AG219" i="11" s="1"/>
  <c r="EF219" i="11" s="1"/>
  <c r="F421" i="11" a="1"/>
  <c r="F421" i="11" s="1"/>
  <c r="AC421" i="11" a="1"/>
  <c r="AC421" i="11" s="1"/>
  <c r="AE101" i="11"/>
  <c r="AG101" i="11" s="1"/>
  <c r="EF101" i="11" s="1"/>
  <c r="AE107" i="11"/>
  <c r="AG107" i="11" s="1"/>
  <c r="EF107" i="11" s="1"/>
  <c r="AE123" i="11"/>
  <c r="AG123" i="11" s="1"/>
  <c r="EF123" i="11" s="1"/>
  <c r="AE994" i="11"/>
  <c r="AG994" i="11" s="1"/>
  <c r="EF994" i="11" s="1"/>
  <c r="F117" i="11" a="1"/>
  <c r="F117" i="11" s="1"/>
  <c r="AC117" i="11" a="1"/>
  <c r="AC117" i="11" s="1"/>
  <c r="AE754" i="11"/>
  <c r="AG754" i="11" s="1"/>
  <c r="EF754" i="11" s="1"/>
  <c r="AE456" i="11"/>
  <c r="AG456" i="11" s="1"/>
  <c r="EF456" i="11" s="1"/>
  <c r="AE294" i="11"/>
  <c r="AG294" i="11" s="1"/>
  <c r="EF294" i="11" s="1"/>
  <c r="AE510" i="11"/>
  <c r="AG510" i="11" s="1"/>
  <c r="EF510" i="11" s="1"/>
  <c r="AE953" i="11"/>
  <c r="AG953" i="11" s="1"/>
  <c r="EF953" i="11" s="1"/>
  <c r="AA230" i="11" a="1"/>
  <c r="AA230" i="11" s="1"/>
  <c r="AE736" i="11"/>
  <c r="AG736" i="11" s="1"/>
  <c r="EF736" i="11" s="1"/>
  <c r="AE220" i="11"/>
  <c r="AG220" i="11" s="1"/>
  <c r="EF220" i="11" s="1"/>
  <c r="K74" i="12"/>
  <c r="M71" i="12"/>
  <c r="L74" i="12"/>
  <c r="M74" i="12"/>
  <c r="K71" i="12"/>
  <c r="N71" i="12"/>
  <c r="N74" i="12"/>
  <c r="L71" i="12"/>
  <c r="J71" i="12"/>
  <c r="J74" i="12"/>
  <c r="AC331" i="11" a="1"/>
  <c r="AC331" i="11" s="1"/>
  <c r="AC332" i="11" s="1" a="1"/>
  <c r="AC332" i="11" s="1"/>
  <c r="F331" i="11" a="1"/>
  <c r="F331" i="11" s="1"/>
  <c r="AE177" i="11"/>
  <c r="AG177" i="11" s="1"/>
  <c r="EF177" i="11" s="1"/>
  <c r="AE55" i="11"/>
  <c r="AG55" i="11" s="1"/>
  <c r="EF55" i="11" s="1"/>
  <c r="AE157" i="11"/>
  <c r="AG157" i="11" s="1"/>
  <c r="EF157" i="11" s="1"/>
  <c r="AE317" i="11"/>
  <c r="AG317" i="11" s="1"/>
  <c r="EF317" i="11" s="1"/>
  <c r="AE356" i="11"/>
  <c r="AG356" i="11" s="1"/>
  <c r="AE374" i="11"/>
  <c r="AG374" i="11" s="1"/>
  <c r="AE463" i="11"/>
  <c r="AG463" i="11" s="1"/>
  <c r="EF463" i="11" s="1"/>
  <c r="AE69" i="11"/>
  <c r="AG69" i="11" s="1"/>
  <c r="EF69" i="11" s="1"/>
  <c r="AC247" i="11" a="1"/>
  <c r="AC247" i="11" s="1"/>
  <c r="F247" i="11" a="1"/>
  <c r="F247" i="11" s="1"/>
  <c r="AE387" i="11"/>
  <c r="AG387" i="11" s="1"/>
  <c r="AE213" i="11"/>
  <c r="AG213" i="11" s="1"/>
  <c r="EF213" i="11" s="1"/>
  <c r="AE53" i="11"/>
  <c r="AG53" i="11" s="1"/>
  <c r="M26" i="21" s="1"/>
  <c r="AA78" i="11" a="1"/>
  <c r="AA78" i="11" s="1"/>
  <c r="AE465" i="11"/>
  <c r="AG465" i="11" s="1"/>
  <c r="EF465" i="11" s="1"/>
  <c r="F326" i="11" a="1"/>
  <c r="F326" i="11" s="1"/>
  <c r="AC253" i="11" a="1"/>
  <c r="AC253" i="11" s="1"/>
  <c r="F253" i="11" a="1"/>
  <c r="F253" i="11" s="1"/>
  <c r="AC363" i="11" a="1"/>
  <c r="AC363" i="11" s="1"/>
  <c r="AC364" i="11" s="1" a="1"/>
  <c r="AC364" i="11" s="1"/>
  <c r="F363" i="11" a="1"/>
  <c r="F363" i="11" s="1"/>
  <c r="AE307" i="11"/>
  <c r="AG307" i="11" s="1"/>
  <c r="EF307" i="11" s="1"/>
  <c r="AE193" i="11"/>
  <c r="AG193" i="11" s="1"/>
  <c r="EF193" i="11" s="1"/>
  <c r="AE377" i="11"/>
  <c r="AG377" i="11" s="1"/>
  <c r="M162" i="21" s="1"/>
  <c r="AE225" i="11"/>
  <c r="AG225" i="11" s="1"/>
  <c r="EF225" i="11" s="1"/>
  <c r="AE190" i="11"/>
  <c r="AG190" i="11" s="1"/>
  <c r="EF190" i="11" s="1"/>
  <c r="F305" i="11" a="1"/>
  <c r="F305" i="11" s="1"/>
  <c r="AC305" i="11" a="1"/>
  <c r="AC305" i="11" s="1"/>
  <c r="AC306" i="11" s="1" a="1"/>
  <c r="AC306" i="11" s="1"/>
  <c r="F310" i="11" a="1"/>
  <c r="F310" i="11" s="1"/>
  <c r="AE241" i="11"/>
  <c r="AG241" i="11" s="1"/>
  <c r="EF241" i="11" s="1"/>
  <c r="AE469" i="11"/>
  <c r="AG469" i="11" s="1"/>
  <c r="EF469" i="11"/>
  <c r="AE477" i="11"/>
  <c r="AG477" i="11" s="1"/>
  <c r="EF477" i="11" s="1"/>
  <c r="AE111" i="11"/>
  <c r="AG111" i="11" s="1"/>
  <c r="EF111" i="11" s="1"/>
  <c r="AE199" i="11"/>
  <c r="AG199" i="11" s="1"/>
  <c r="EF199" i="11" s="1"/>
  <c r="AC131" i="11" a="1"/>
  <c r="AC131" i="11" s="1"/>
  <c r="F131" i="11" a="1"/>
  <c r="F131" i="11" s="1"/>
  <c r="AE729" i="11"/>
  <c r="AG729" i="11" s="1"/>
  <c r="EF729" i="11" s="1"/>
  <c r="F218" i="11" a="1"/>
  <c r="F218" i="11" s="1"/>
  <c r="AE14" i="11"/>
  <c r="AG14" i="11" s="1"/>
  <c r="EF14" i="11" s="1"/>
  <c r="AE16" i="11"/>
  <c r="AG16" i="11" s="1"/>
  <c r="EF16" i="11"/>
  <c r="AE753" i="11"/>
  <c r="AG753" i="11" s="1"/>
  <c r="EF753" i="11" s="1"/>
  <c r="AE616" i="11"/>
  <c r="AG616" i="11" s="1"/>
  <c r="EF616" i="11" s="1"/>
  <c r="AE876" i="11"/>
  <c r="AG876" i="11" s="1"/>
  <c r="EF876" i="11" s="1"/>
  <c r="AC45" i="11" a="1"/>
  <c r="AC45" i="11" s="1"/>
  <c r="F45" i="11" a="1"/>
  <c r="F45" i="11" s="1"/>
  <c r="AE86" i="11"/>
  <c r="AG86" i="11" s="1"/>
  <c r="EF86" i="11" s="1"/>
  <c r="AE653" i="11"/>
  <c r="AG653" i="11" s="1"/>
  <c r="EF653" i="11" s="1"/>
  <c r="AE636" i="11"/>
  <c r="AG636" i="11" s="1"/>
  <c r="EF636" i="11" s="1"/>
  <c r="AE831" i="11"/>
  <c r="AG831" i="11" s="1"/>
  <c r="EF831" i="11" s="1"/>
  <c r="AE552" i="11"/>
  <c r="AG552" i="11" s="1"/>
  <c r="EF552" i="11" s="1"/>
  <c r="AE987" i="11"/>
  <c r="AG987" i="11" s="1"/>
  <c r="EF987" i="11" s="1"/>
  <c r="AE476" i="11"/>
  <c r="AG476" i="11" s="1"/>
  <c r="EF476" i="11" s="1"/>
  <c r="AE960" i="11"/>
  <c r="AG960" i="11" s="1"/>
  <c r="EF960" i="11" s="1"/>
  <c r="AE517" i="11"/>
  <c r="AG517" i="11" s="1"/>
  <c r="EF517" i="11" s="1"/>
  <c r="AE854" i="11"/>
  <c r="AG854" i="11" s="1"/>
  <c r="EF854" i="11" s="1"/>
  <c r="AE840" i="11"/>
  <c r="AG840" i="11" s="1"/>
  <c r="EF840" i="11" s="1"/>
  <c r="AE147" i="11"/>
  <c r="AG147" i="11" s="1"/>
  <c r="EF147" i="11"/>
  <c r="AC69" i="11" a="1"/>
  <c r="AC69" i="11" s="1"/>
  <c r="F69" i="11" a="1"/>
  <c r="F69" i="11" s="1"/>
  <c r="AE671" i="11"/>
  <c r="AG671" i="11" s="1"/>
  <c r="EF671" i="11" s="1"/>
  <c r="AC41" i="11" a="1"/>
  <c r="AC41" i="11" s="1"/>
  <c r="F41" i="11" a="1"/>
  <c r="F41" i="11" s="1"/>
  <c r="AE722" i="11"/>
  <c r="AG722" i="11" s="1"/>
  <c r="EF722" i="11" s="1"/>
  <c r="AE284" i="11"/>
  <c r="AG284" i="11" s="1"/>
  <c r="EF284" i="11" s="1"/>
  <c r="AE947" i="11"/>
  <c r="AG947" i="11" s="1"/>
  <c r="EF947" i="11" s="1"/>
  <c r="AE238" i="11"/>
  <c r="AG238" i="11" s="1"/>
  <c r="EF238" i="11" s="1"/>
  <c r="AE883" i="11"/>
  <c r="AG883" i="11" s="1"/>
  <c r="EF883" i="11" s="1"/>
  <c r="AC403" i="11" a="1"/>
  <c r="AC403" i="11" s="1"/>
  <c r="F403" i="11" a="1"/>
  <c r="F403" i="11" s="1"/>
  <c r="AE677" i="11"/>
  <c r="AG677" i="11" s="1"/>
  <c r="EF677" i="11" s="1"/>
  <c r="AE410" i="11"/>
  <c r="AG410" i="11" s="1"/>
  <c r="AE202" i="11"/>
  <c r="AG202" i="11" s="1"/>
  <c r="EF202" i="11" s="1"/>
  <c r="AE142" i="11"/>
  <c r="AG142" i="11" s="1"/>
  <c r="EF142" i="11" s="1"/>
  <c r="AE904" i="11"/>
  <c r="AG904" i="11" s="1"/>
  <c r="EF904" i="11" s="1"/>
  <c r="F220" i="11" a="1"/>
  <c r="F220" i="11" s="1"/>
  <c r="AE874" i="11"/>
  <c r="AG874" i="11" s="1"/>
  <c r="EF874" i="11" s="1"/>
  <c r="AC215" i="11" a="1"/>
  <c r="AC215" i="11" s="1"/>
  <c r="AC216" i="11" s="1" a="1"/>
  <c r="AC216" i="11" s="1"/>
  <c r="F215" i="11" a="1"/>
  <c r="F215" i="11" s="1"/>
  <c r="AE687" i="11"/>
  <c r="AG687" i="11" s="1"/>
  <c r="EF687" i="11" s="1"/>
  <c r="AE685" i="11"/>
  <c r="AG685" i="11" s="1"/>
  <c r="EF685" i="11" s="1"/>
  <c r="AE224" i="11"/>
  <c r="AG224" i="11" s="1"/>
  <c r="EF224" i="11" s="1"/>
  <c r="AE155" i="11"/>
  <c r="AG155" i="11" s="1"/>
  <c r="EF155" i="11" s="1"/>
  <c r="AE701" i="11"/>
  <c r="AG701" i="11" s="1"/>
  <c r="EF701" i="11" s="1"/>
  <c r="AE942" i="11"/>
  <c r="AG942" i="11" s="1"/>
  <c r="EF942" i="11" s="1"/>
  <c r="AE758" i="11"/>
  <c r="AG758" i="11" s="1"/>
  <c r="EF758" i="11" s="1"/>
  <c r="AC257" i="11" a="1"/>
  <c r="AC257" i="11" s="1"/>
  <c r="F257" i="11" a="1"/>
  <c r="F257" i="11" s="1"/>
  <c r="AE351" i="11"/>
  <c r="AG351" i="11" s="1"/>
  <c r="AE906" i="11"/>
  <c r="AG906" i="11" s="1"/>
  <c r="EF906" i="11" s="1"/>
  <c r="AE19" i="11"/>
  <c r="AG19" i="11" s="1"/>
  <c r="EF19" i="11" s="1"/>
  <c r="M162" i="12"/>
  <c r="J162" i="12"/>
  <c r="N162" i="12"/>
  <c r="K162" i="12"/>
  <c r="L162" i="12"/>
  <c r="AE637" i="11"/>
  <c r="AG637" i="11" s="1"/>
  <c r="EF637" i="11" s="1"/>
  <c r="AE497" i="11"/>
  <c r="AG497" i="11" s="1"/>
  <c r="EF497" i="11" s="1"/>
  <c r="AE486" i="11"/>
  <c r="AG486" i="11" s="1"/>
  <c r="EF486" i="11" s="1"/>
  <c r="AE494" i="11"/>
  <c r="AG494" i="11" s="1"/>
  <c r="EF494" i="11" s="1"/>
  <c r="F56" i="11" a="1"/>
  <c r="F56" i="11" s="1"/>
  <c r="AE743" i="11"/>
  <c r="AG743" i="11" s="1"/>
  <c r="EF743" i="11" s="1"/>
  <c r="AE240" i="11"/>
  <c r="AG240" i="11" s="1"/>
  <c r="EF240" i="11" s="1"/>
  <c r="AE920" i="11"/>
  <c r="AG920" i="11" s="1"/>
  <c r="EF920" i="11" s="1"/>
  <c r="AE558" i="11"/>
  <c r="AG558" i="11" s="1"/>
  <c r="EF558" i="11" s="1"/>
  <c r="AE644" i="11"/>
  <c r="AG644" i="11" s="1"/>
  <c r="EF644" i="11" s="1"/>
  <c r="AE545" i="11"/>
  <c r="AG545" i="11" s="1"/>
  <c r="EF545" i="11" s="1"/>
  <c r="AE232" i="11"/>
  <c r="AG232" i="11" s="1"/>
  <c r="EF232" i="11" s="1"/>
  <c r="AE609" i="11"/>
  <c r="AG609" i="11" s="1"/>
  <c r="EF609" i="11" s="1"/>
  <c r="AE514" i="11"/>
  <c r="AG514" i="11" s="1"/>
  <c r="EF514" i="11" s="1"/>
  <c r="F110" i="11" a="1"/>
  <c r="F110" i="11" s="1"/>
  <c r="AE625" i="11"/>
  <c r="AG625" i="11" s="1"/>
  <c r="EF625" i="11" s="1"/>
  <c r="AE570" i="11"/>
  <c r="AG570" i="11" s="1"/>
  <c r="EF570" i="11" s="1"/>
  <c r="AE858" i="11"/>
  <c r="AG858" i="11" s="1"/>
  <c r="EF858" i="11" s="1"/>
  <c r="AE834" i="11"/>
  <c r="AG834" i="11" s="1"/>
  <c r="EF834" i="11" s="1"/>
  <c r="AE844" i="11"/>
  <c r="AG844" i="11" s="1"/>
  <c r="EF844" i="11" s="1"/>
  <c r="AE20" i="11"/>
  <c r="AG20" i="11" s="1"/>
  <c r="EF20" i="11" s="1"/>
  <c r="AC281" i="11" a="1"/>
  <c r="AC281" i="11" s="1"/>
  <c r="AC282" i="11" s="1" a="1"/>
  <c r="AC282" i="11" s="1"/>
  <c r="F281" i="11" a="1"/>
  <c r="F281" i="11" s="1"/>
  <c r="AE611" i="11"/>
  <c r="AG611" i="11" s="1"/>
  <c r="EF611" i="11" s="1"/>
  <c r="AE320" i="11"/>
  <c r="AG320" i="11" s="1"/>
  <c r="EF320" i="11" s="1"/>
  <c r="AE650" i="11"/>
  <c r="AG650" i="11" s="1"/>
  <c r="EF650" i="11" s="1"/>
  <c r="AE259" i="11"/>
  <c r="AG259" i="11" s="1"/>
  <c r="EF259" i="11" s="1"/>
  <c r="AE943" i="11"/>
  <c r="AG943" i="11" s="1"/>
  <c r="EF943" i="11" s="1"/>
  <c r="AE322" i="11"/>
  <c r="AG322" i="11" s="1"/>
  <c r="EF322" i="11" s="1"/>
  <c r="AC447" i="11" a="1"/>
  <c r="AC447" i="11" s="1"/>
  <c r="F447" i="11" a="1"/>
  <c r="F447" i="11" s="1"/>
  <c r="AE866" i="11"/>
  <c r="AG866" i="11" s="1"/>
  <c r="EF866" i="11" s="1"/>
  <c r="AE745" i="11"/>
  <c r="AG745" i="11" s="1"/>
  <c r="EF745" i="11" s="1"/>
  <c r="AC199" i="11" a="1"/>
  <c r="AC199" i="11" s="1"/>
  <c r="F199" i="11" a="1"/>
  <c r="F199" i="11" s="1"/>
  <c r="AE622" i="11"/>
  <c r="AG622" i="11" s="1"/>
  <c r="EF622" i="11" s="1"/>
  <c r="AA308" i="11" a="1"/>
  <c r="AA308" i="11" s="1"/>
  <c r="AE324" i="11"/>
  <c r="AG324" i="11" s="1"/>
  <c r="EF324" i="11" s="1"/>
  <c r="AE108" i="11"/>
  <c r="AG108" i="11" s="1"/>
  <c r="EF108" i="11" s="1"/>
  <c r="AE580" i="11"/>
  <c r="AG580" i="11" s="1"/>
  <c r="EF580" i="11" s="1"/>
  <c r="AE598" i="11"/>
  <c r="AG598" i="11" s="1"/>
  <c r="EF598" i="11" s="1"/>
  <c r="AE255" i="11"/>
  <c r="AG255" i="11" s="1"/>
  <c r="EF255" i="11" s="1"/>
  <c r="AE567" i="11"/>
  <c r="AG567" i="11" s="1"/>
  <c r="EF567" i="11" s="1"/>
  <c r="AE534" i="11"/>
  <c r="AG534" i="11" s="1"/>
  <c r="EF534" i="11" s="1"/>
  <c r="AE682" i="11"/>
  <c r="AG682" i="11" s="1"/>
  <c r="EF682" i="11" s="1"/>
  <c r="AE314" i="11"/>
  <c r="AG314" i="11" s="1"/>
  <c r="EF314" i="11" s="1"/>
  <c r="AE573" i="11"/>
  <c r="AG573" i="11" s="1"/>
  <c r="EF573" i="11" s="1"/>
  <c r="AE90" i="11"/>
  <c r="AG90" i="11" s="1"/>
  <c r="EF90" i="11" s="1"/>
  <c r="AE986" i="11"/>
  <c r="AG986" i="11" s="1"/>
  <c r="EF986" i="11" s="1"/>
  <c r="AE479" i="11"/>
  <c r="AG479" i="11" s="1"/>
  <c r="EF479" i="11" s="1"/>
  <c r="AE293" i="11"/>
  <c r="AG293" i="11" s="1"/>
  <c r="EF293" i="11" s="1"/>
  <c r="AE243" i="11"/>
  <c r="AG243" i="11" s="1"/>
  <c r="EF243" i="11" s="1"/>
  <c r="F462" i="11" a="1"/>
  <c r="F462" i="11" s="1"/>
  <c r="AE988" i="11"/>
  <c r="AG988" i="11" s="1"/>
  <c r="EF988" i="11" s="1"/>
  <c r="AE145" i="11"/>
  <c r="AG145" i="11" s="1"/>
  <c r="EF145" i="11" s="1"/>
  <c r="AC19" i="11" a="1"/>
  <c r="AC19" i="11" s="1"/>
  <c r="F19" i="11" a="1"/>
  <c r="F19" i="11" s="1"/>
  <c r="AE17" i="11"/>
  <c r="AG17" i="11" s="1"/>
  <c r="EF17" i="11" s="1"/>
  <c r="AE184" i="11"/>
  <c r="AG184" i="11" s="1"/>
  <c r="EF184" i="11" s="1"/>
  <c r="AE331" i="11"/>
  <c r="AG331" i="11" s="1"/>
  <c r="M151" i="21" s="1"/>
  <c r="AE173" i="11"/>
  <c r="AG173" i="11" s="1"/>
  <c r="EF173" i="11" s="1"/>
  <c r="F381" i="11" a="1"/>
  <c r="F381" i="11" s="1"/>
  <c r="AC381" i="11" a="1"/>
  <c r="AC381" i="11" s="1"/>
  <c r="AC197" i="11" a="1"/>
  <c r="AC197" i="11" s="1"/>
  <c r="F197" i="11" a="1"/>
  <c r="F197" i="11" s="1"/>
  <c r="AE427" i="11"/>
  <c r="AG427" i="11" s="1"/>
  <c r="F79" i="11" a="1"/>
  <c r="F79" i="11" s="1"/>
  <c r="AC79" i="11" a="1"/>
  <c r="AC79" i="11" s="1"/>
  <c r="AC80" i="11" s="1" a="1"/>
  <c r="AC80" i="11" s="1"/>
  <c r="F96" i="11" a="1"/>
  <c r="F96" i="11" s="1"/>
  <c r="AE980" i="11"/>
  <c r="AG980" i="11" s="1"/>
  <c r="EF980" i="11" s="1"/>
  <c r="AC227" i="11" a="1"/>
  <c r="AC227" i="11" s="1"/>
  <c r="AC228" i="11" s="1" a="1"/>
  <c r="AC228" i="11" s="1"/>
  <c r="F227" i="11" a="1"/>
  <c r="F227" i="11" s="1"/>
  <c r="AE297" i="11"/>
  <c r="AG297" i="11" s="1"/>
  <c r="EF297" i="11" s="1"/>
  <c r="F94" i="11" a="1"/>
  <c r="F94" i="11" s="1"/>
  <c r="AC189" i="11" a="1"/>
  <c r="AC189" i="11" s="1"/>
  <c r="F189" i="11" a="1"/>
  <c r="F189" i="11" s="1"/>
  <c r="AE139" i="11"/>
  <c r="AG139" i="11" s="1"/>
  <c r="EF139" i="11" s="1"/>
  <c r="AE978" i="11"/>
  <c r="AG978" i="11" s="1"/>
  <c r="EF978" i="11" s="1"/>
  <c r="AC387" i="11" a="1"/>
  <c r="AC387" i="11" s="1"/>
  <c r="F387" i="11" a="1"/>
  <c r="F387" i="11" s="1"/>
  <c r="AE230" i="11"/>
  <c r="AG230" i="11" s="1"/>
  <c r="EF230" i="11" s="1"/>
  <c r="F87" i="11" a="1"/>
  <c r="F87" i="11" s="1"/>
  <c r="AC87" i="11" a="1"/>
  <c r="AC87" i="11" s="1"/>
  <c r="AE131" i="11"/>
  <c r="AG131" i="11" s="1"/>
  <c r="EF131" i="11" s="1"/>
  <c r="AE87" i="11"/>
  <c r="AG87" i="11" s="1"/>
  <c r="EF87" i="11" s="1"/>
  <c r="AE1002" i="11"/>
  <c r="AG1002" i="11" s="1"/>
  <c r="EF1002" i="11" s="1"/>
  <c r="AE319" i="11"/>
  <c r="AG319" i="11" s="1"/>
  <c r="EF319" i="11" s="1"/>
  <c r="AE223" i="11"/>
  <c r="AG223" i="11" s="1"/>
  <c r="EF223" i="11" s="1"/>
  <c r="AE441" i="11"/>
  <c r="AG441" i="11" s="1"/>
  <c r="EF441" i="11" s="1"/>
  <c r="AE365" i="11"/>
  <c r="AG365" i="11" s="1"/>
  <c r="AE483" i="11"/>
  <c r="AG483" i="11" s="1"/>
  <c r="M214" i="21" s="1"/>
  <c r="AE914" i="11"/>
  <c r="AG914" i="11" s="1"/>
  <c r="EF914" i="11" s="1"/>
  <c r="AE457" i="11"/>
  <c r="AG457" i="11" s="1"/>
  <c r="EF457" i="11" s="1"/>
  <c r="AE930" i="11"/>
  <c r="AG930" i="11" s="1"/>
  <c r="EF930" i="11" s="1"/>
  <c r="AE245" i="11"/>
  <c r="AG245" i="11" s="1"/>
  <c r="EF245" i="11" s="1"/>
  <c r="AE267" i="11"/>
  <c r="AG267" i="11" s="1"/>
  <c r="EF267" i="11" s="1"/>
  <c r="AE128" i="11"/>
  <c r="AG128" i="11" s="1"/>
  <c r="EF128" i="11" s="1"/>
  <c r="AE569" i="11"/>
  <c r="AG569" i="11" s="1"/>
  <c r="EF569" i="11" s="1"/>
  <c r="AE697" i="11"/>
  <c r="AG697" i="11" s="1"/>
  <c r="EF697" i="11" s="1"/>
  <c r="AE533" i="11"/>
  <c r="AG533" i="11" s="1"/>
  <c r="EF533" i="11" s="1"/>
  <c r="AE971" i="11"/>
  <c r="AG971" i="11" s="1"/>
  <c r="EF971" i="11" s="1"/>
  <c r="AE1005" i="11"/>
  <c r="AG1005" i="11" s="1"/>
  <c r="EF1005" i="11" s="1"/>
  <c r="AE416" i="11"/>
  <c r="AG416" i="11" s="1"/>
  <c r="AE800" i="11"/>
  <c r="AG800" i="11" s="1"/>
  <c r="EF800" i="11" s="1"/>
  <c r="AE92" i="11"/>
  <c r="AG92" i="11" s="1"/>
  <c r="EF92" i="11" s="1"/>
  <c r="AC277" i="11" a="1"/>
  <c r="AC277" i="11" s="1"/>
  <c r="AC278" i="11" s="1" a="1"/>
  <c r="AC278" i="11" s="1"/>
  <c r="F277" i="11" a="1"/>
  <c r="F277" i="11" s="1"/>
  <c r="AE673" i="11"/>
  <c r="AG673" i="11" s="1"/>
  <c r="EF673" i="11" s="1"/>
  <c r="AC183" i="11" a="1"/>
  <c r="AC183" i="11" s="1"/>
  <c r="F183" i="11" a="1"/>
  <c r="F183" i="11" s="1"/>
  <c r="AE909" i="11"/>
  <c r="AG909" i="11" s="1"/>
  <c r="EF909" i="11" s="1"/>
  <c r="AE830" i="11"/>
  <c r="AG830" i="11" s="1"/>
  <c r="EF830" i="11" s="1"/>
  <c r="AA20" i="11" a="1"/>
  <c r="AA20" i="11" s="1"/>
  <c r="AE11" i="11"/>
  <c r="AE343" i="11"/>
  <c r="AG343" i="11" s="1"/>
  <c r="AE89" i="11"/>
  <c r="AG89" i="11" s="1"/>
  <c r="EF89" i="11" s="1"/>
  <c r="AA118" i="11" a="1"/>
  <c r="AA118" i="11" s="1"/>
  <c r="AC359" i="11" a="1"/>
  <c r="AC359" i="11" s="1"/>
  <c r="F359" i="11" a="1"/>
  <c r="F359" i="11" s="1"/>
  <c r="AE1004" i="11"/>
  <c r="AG1004" i="11" s="1"/>
  <c r="EF1004" i="11" s="1"/>
  <c r="AE281" i="11"/>
  <c r="AG281" i="11" s="1"/>
  <c r="EF281" i="11" s="1"/>
  <c r="AE884" i="11"/>
  <c r="AG884" i="11" s="1"/>
  <c r="EF884" i="11" s="1"/>
  <c r="AC63" i="11" a="1"/>
  <c r="AC63" i="11" s="1"/>
  <c r="F63" i="11" a="1"/>
  <c r="F63" i="11" s="1"/>
  <c r="AC219" i="11" a="1"/>
  <c r="AC219" i="11" s="1"/>
  <c r="AC220" i="11" s="1" a="1"/>
  <c r="AC220" i="11" s="1"/>
  <c r="F219" i="11" a="1"/>
  <c r="F219" i="11" s="1"/>
  <c r="AE23" i="11"/>
  <c r="AG23" i="11" s="1"/>
  <c r="F293" i="11" a="1"/>
  <c r="F293" i="11" s="1"/>
  <c r="AC293" i="11" a="1"/>
  <c r="AC293" i="11" s="1"/>
  <c r="AC294" i="11" s="1" a="1"/>
  <c r="AC294" i="11" s="1"/>
  <c r="AE400" i="11"/>
  <c r="AG400" i="11" s="1"/>
  <c r="AE890" i="11"/>
  <c r="AG890" i="11" s="1"/>
  <c r="EF890" i="11" s="1"/>
  <c r="AE334" i="11"/>
  <c r="AG334" i="11" s="1"/>
  <c r="AC245" i="11" a="1"/>
  <c r="AC245" i="11" s="1"/>
  <c r="AC246" i="11" s="1" a="1"/>
  <c r="AC246" i="11" s="1"/>
  <c r="F245" i="11" a="1"/>
  <c r="F245" i="11" s="1"/>
  <c r="AC55" i="11" a="1"/>
  <c r="AC55" i="11" s="1"/>
  <c r="F55" i="11" a="1"/>
  <c r="F55" i="11" s="1"/>
  <c r="F309" i="11" a="1"/>
  <c r="F309" i="11" s="1"/>
  <c r="AC309" i="11" a="1"/>
  <c r="AC309" i="11" s="1"/>
  <c r="AC481" i="11" a="1"/>
  <c r="AC481" i="11" s="1"/>
  <c r="F481" i="11" a="1"/>
  <c r="F481" i="11" s="1"/>
  <c r="F91" i="11" a="1"/>
  <c r="F91" i="11" s="1"/>
  <c r="AC91" i="11" a="1"/>
  <c r="AC91" i="11" s="1"/>
  <c r="AC92" i="11" s="1" a="1"/>
  <c r="AC92" i="11" s="1"/>
  <c r="AE134" i="11"/>
  <c r="AG134" i="11" s="1"/>
  <c r="EF134" i="11" s="1"/>
  <c r="AE468" i="11"/>
  <c r="AG468" i="11" s="1"/>
  <c r="EF468" i="11" s="1"/>
  <c r="AE462" i="11"/>
  <c r="AG462" i="11" s="1"/>
  <c r="EF462" i="11" s="1"/>
  <c r="AE607" i="11"/>
  <c r="AG607" i="11" s="1"/>
  <c r="EF607" i="11" s="1"/>
  <c r="AE536" i="11"/>
  <c r="AG536" i="11" s="1"/>
  <c r="EF536" i="11" s="1"/>
  <c r="AE110" i="11"/>
  <c r="AG110" i="11" s="1"/>
  <c r="EF110" i="11" s="1"/>
  <c r="AE484" i="11"/>
  <c r="AG484" i="11" s="1"/>
  <c r="EF484" i="11" s="1"/>
  <c r="AE502" i="11"/>
  <c r="AG502" i="11" s="1"/>
  <c r="EF502" i="11" s="1"/>
  <c r="AE730" i="11"/>
  <c r="AG730" i="11" s="1"/>
  <c r="EF730" i="11" s="1"/>
  <c r="AC273" i="11" a="1"/>
  <c r="AC273" i="11" s="1"/>
  <c r="F273" i="11" a="1"/>
  <c r="F273" i="11" s="1"/>
  <c r="AE761" i="11"/>
  <c r="AG761" i="11" s="1"/>
  <c r="EF761" i="11" s="1"/>
  <c r="AE641" i="11"/>
  <c r="AG641" i="11" s="1"/>
  <c r="EF641" i="11" s="1"/>
  <c r="AE270" i="11"/>
  <c r="AG270" i="11" s="1"/>
  <c r="EF270" i="11" s="1"/>
  <c r="AE785" i="11"/>
  <c r="AG785" i="11" s="1"/>
  <c r="EF785" i="11" s="1"/>
  <c r="AE804" i="11"/>
  <c r="AG804" i="11" s="1"/>
  <c r="EF804" i="11" s="1"/>
  <c r="AE787" i="11"/>
  <c r="AG787" i="11" s="1"/>
  <c r="EF787" i="11" s="1"/>
  <c r="AE234" i="11"/>
  <c r="AG234" i="11" s="1"/>
  <c r="EF234" i="11" s="1"/>
  <c r="AE838" i="11"/>
  <c r="AG838" i="11" s="1"/>
  <c r="EF838" i="11" s="1"/>
  <c r="AE587" i="11"/>
  <c r="AG587" i="11" s="1"/>
  <c r="EF587" i="11" s="1"/>
  <c r="AE528" i="11"/>
  <c r="AG528" i="11" s="1"/>
  <c r="EF528" i="11" s="1"/>
  <c r="AE579" i="11"/>
  <c r="AG579" i="11" s="1"/>
  <c r="EF579" i="11" s="1"/>
  <c r="AE763" i="11"/>
  <c r="AG763" i="11" s="1"/>
  <c r="EF763" i="11" s="1"/>
  <c r="F332" i="11" a="1"/>
  <c r="F332" i="11" s="1"/>
  <c r="F174" i="11" a="1"/>
  <c r="F174" i="11" s="1"/>
  <c r="AE582" i="11"/>
  <c r="AG582" i="11" s="1"/>
  <c r="EF582" i="11" s="1"/>
  <c r="AE300" i="11"/>
  <c r="AG300" i="11" s="1"/>
  <c r="EF300" i="11" s="1"/>
  <c r="AE809" i="11"/>
  <c r="AG809" i="11" s="1"/>
  <c r="EF809" i="11" s="1"/>
  <c r="AE577" i="11"/>
  <c r="AG577" i="11" s="1"/>
  <c r="EF577" i="11" s="1"/>
  <c r="AC61" i="11" a="1"/>
  <c r="AC61" i="11" s="1"/>
  <c r="F61" i="11" a="1"/>
  <c r="F61" i="11" s="1"/>
  <c r="AE818" i="11"/>
  <c r="AG818" i="11" s="1"/>
  <c r="EF818" i="11" s="1"/>
  <c r="AE174" i="11"/>
  <c r="AG174" i="11" s="1"/>
  <c r="EF174" i="11" s="1"/>
  <c r="AE474" i="11"/>
  <c r="AG474" i="11" s="1"/>
  <c r="EF474" i="11" s="1"/>
  <c r="AE120" i="11"/>
  <c r="AG120" i="11" s="1"/>
  <c r="EF120" i="11" s="1"/>
  <c r="AE431" i="11"/>
  <c r="AG431" i="11" s="1"/>
  <c r="AE648" i="11"/>
  <c r="AG648" i="11" s="1"/>
  <c r="EF648" i="11" s="1"/>
  <c r="AE905" i="11"/>
  <c r="AG905" i="11" s="1"/>
  <c r="EF905" i="11" s="1"/>
  <c r="AE793" i="11"/>
  <c r="AG793" i="11" s="1"/>
  <c r="EF793" i="11" s="1"/>
  <c r="AE991" i="11"/>
  <c r="AG991" i="11" s="1"/>
  <c r="EF991" i="11" s="1"/>
  <c r="AE775" i="11"/>
  <c r="AG775" i="11" s="1"/>
  <c r="EF775" i="11" s="1"/>
  <c r="AE951" i="11"/>
  <c r="AG951" i="11" s="1"/>
  <c r="EF951" i="11" s="1"/>
  <c r="AE933" i="11"/>
  <c r="AG933" i="11" s="1"/>
  <c r="EF933" i="11" s="1"/>
  <c r="AE799" i="11"/>
  <c r="AG799" i="11" s="1"/>
  <c r="EF799" i="11" s="1"/>
  <c r="AE42" i="11"/>
  <c r="AG42" i="11" s="1"/>
  <c r="EF42" i="11" s="1"/>
  <c r="AE853" i="11"/>
  <c r="AG853" i="11" s="1"/>
  <c r="EF853" i="11" s="1"/>
  <c r="AE34" i="11"/>
  <c r="AG34" i="11" s="1"/>
  <c r="EF34" i="11" s="1"/>
  <c r="AE178" i="11"/>
  <c r="AG178" i="11" s="1"/>
  <c r="EF178" i="11" s="1"/>
  <c r="AE482" i="11"/>
  <c r="AG482" i="11" s="1"/>
  <c r="EF482" i="11" s="1"/>
  <c r="AE296" i="11"/>
  <c r="AG296" i="11" s="1"/>
  <c r="EF296" i="11" s="1"/>
  <c r="AE222" i="11"/>
  <c r="AG222" i="11" s="1"/>
  <c r="EF222" i="11" s="1"/>
  <c r="AE584" i="11"/>
  <c r="AG584" i="11" s="1"/>
  <c r="EF584" i="11" s="1"/>
  <c r="AE873" i="11"/>
  <c r="AG873" i="11" s="1"/>
  <c r="EF873" i="11" s="1"/>
  <c r="AE724" i="11"/>
  <c r="AG724" i="11" s="1"/>
  <c r="EF724" i="11" s="1"/>
  <c r="F386" i="11" a="1"/>
  <c r="F386" i="11" s="1"/>
  <c r="AE993" i="11"/>
  <c r="AG993" i="11" s="1"/>
  <c r="EF993" i="11" s="1"/>
  <c r="AE515" i="11"/>
  <c r="AG515" i="11" s="1"/>
  <c r="EF515" i="11" s="1"/>
  <c r="AE562" i="11"/>
  <c r="AG562" i="11" s="1"/>
  <c r="EF562" i="11" s="1"/>
  <c r="AE66" i="11"/>
  <c r="AG66" i="11" s="1"/>
  <c r="EF66" i="11" s="1"/>
  <c r="AE871" i="11"/>
  <c r="AG871" i="11" s="1"/>
  <c r="EF871" i="11" s="1"/>
  <c r="AE895" i="11"/>
  <c r="AG895" i="11" s="1"/>
  <c r="EF895" i="11" s="1"/>
  <c r="AE500" i="11"/>
  <c r="AG500" i="11" s="1"/>
  <c r="EF500" i="11" s="1"/>
  <c r="AE963" i="11"/>
  <c r="AG963" i="11" s="1"/>
  <c r="EF963" i="11" s="1"/>
  <c r="AE249" i="11"/>
  <c r="AG249" i="11" s="1"/>
  <c r="EF249" i="11" s="1"/>
  <c r="AE925" i="11"/>
  <c r="AG925" i="11" s="1"/>
  <c r="EF925" i="11" s="1"/>
  <c r="AE186" i="11"/>
  <c r="AG186" i="11" s="1"/>
  <c r="EF186" i="11" s="1"/>
  <c r="AE620" i="11"/>
  <c r="AG620" i="11" s="1"/>
  <c r="EF620" i="11" s="1"/>
  <c r="AE521" i="11"/>
  <c r="AG521" i="11" s="1"/>
  <c r="EF521" i="11" s="1"/>
  <c r="AE24" i="11"/>
  <c r="AG24" i="11" s="1"/>
  <c r="EF24" i="11" s="1"/>
  <c r="AE408" i="11"/>
  <c r="AG408" i="11" s="1"/>
  <c r="AE487" i="11"/>
  <c r="AG487" i="11" s="1"/>
  <c r="EF487" i="11" s="1"/>
  <c r="AE979" i="11"/>
  <c r="AG979" i="11" s="1"/>
  <c r="EF979" i="11" s="1"/>
  <c r="AE84" i="11"/>
  <c r="AG84" i="11" s="1"/>
  <c r="EF84" i="11" s="1"/>
  <c r="AE88" i="11"/>
  <c r="AG88" i="11" s="1"/>
  <c r="EF88" i="11" s="1"/>
  <c r="AE989" i="11"/>
  <c r="AG989" i="11" s="1"/>
  <c r="EF989" i="11" s="1"/>
  <c r="AE490" i="11"/>
  <c r="AG490" i="11" s="1"/>
  <c r="EF490" i="11" s="1"/>
  <c r="AE418" i="11"/>
  <c r="AG418" i="11" s="1"/>
  <c r="AE790" i="11"/>
  <c r="AG790" i="11" s="1"/>
  <c r="EF790" i="11" s="1"/>
  <c r="AE599" i="11"/>
  <c r="AG599" i="11" s="1"/>
  <c r="EF599" i="11" s="1"/>
  <c r="AE591" i="11"/>
  <c r="AG591" i="11" s="1"/>
  <c r="EF591" i="11" s="1"/>
  <c r="AE972" i="11"/>
  <c r="AG972" i="11" s="1"/>
  <c r="EF972" i="11" s="1"/>
  <c r="AC457" i="11" a="1"/>
  <c r="AC457" i="11" s="1"/>
  <c r="AC458" i="11" s="1" a="1"/>
  <c r="AC458" i="11" s="1"/>
  <c r="F457" i="11" a="1"/>
  <c r="F457" i="11" s="1"/>
  <c r="AC295" i="11" a="1"/>
  <c r="AC295" i="11" s="1"/>
  <c r="F295" i="11" a="1"/>
  <c r="F295" i="11" s="1"/>
  <c r="AE229" i="11"/>
  <c r="AG229" i="11" s="1"/>
  <c r="EF229" i="11" s="1"/>
  <c r="AC221" i="11" a="1"/>
  <c r="AC221" i="11" s="1"/>
  <c r="F221" i="11" a="1"/>
  <c r="F221" i="11" s="1"/>
  <c r="AE15" i="11"/>
  <c r="AG15" i="11" s="1"/>
  <c r="EF15" i="11" s="1"/>
  <c r="AE588" i="11"/>
  <c r="AG588" i="11" s="1"/>
  <c r="EF588" i="11" s="1"/>
  <c r="AC49" i="11" a="1"/>
  <c r="AC49" i="11" s="1"/>
  <c r="F49" i="11" a="1"/>
  <c r="F49" i="11" s="1"/>
  <c r="AE689" i="11"/>
  <c r="AG689" i="11" s="1"/>
  <c r="EF689" i="11" s="1"/>
  <c r="AE152" i="11"/>
  <c r="AG152" i="11" s="1"/>
  <c r="EF152" i="11" s="1"/>
  <c r="AE662" i="11"/>
  <c r="AG662" i="11" s="1"/>
  <c r="EF662" i="11" s="1"/>
  <c r="AE824" i="11"/>
  <c r="AG824" i="11" s="1"/>
  <c r="EF824" i="11" s="1"/>
  <c r="AE326" i="11"/>
  <c r="AG326" i="11" s="1"/>
  <c r="EF326" i="11" s="1"/>
  <c r="AE506" i="11"/>
  <c r="AG506" i="11" s="1"/>
  <c r="EF506" i="11" s="1"/>
  <c r="AE741" i="11"/>
  <c r="AG741" i="11" s="1"/>
  <c r="EF741" i="11" s="1"/>
  <c r="AE546" i="11"/>
  <c r="AG546" i="11" s="1"/>
  <c r="EF546" i="11" s="1"/>
  <c r="AE216" i="11"/>
  <c r="AG216" i="11" s="1"/>
  <c r="EF216" i="11" s="1"/>
  <c r="AE848" i="11"/>
  <c r="AG848" i="11" s="1"/>
  <c r="EF848" i="11" s="1"/>
  <c r="AC167" i="11" a="1"/>
  <c r="AC167" i="11" s="1"/>
  <c r="F167" i="11" a="1"/>
  <c r="F167" i="11" s="1"/>
  <c r="AE645" i="11"/>
  <c r="AG645" i="11" s="1"/>
  <c r="EF645" i="11" s="1"/>
  <c r="AE699" i="11"/>
  <c r="AG699" i="11" s="1"/>
  <c r="EF699" i="11" s="1"/>
  <c r="AE450" i="11"/>
  <c r="AG450" i="11" s="1"/>
  <c r="EF450" i="11" s="1"/>
  <c r="AE608" i="11"/>
  <c r="AG608" i="11" s="1"/>
  <c r="EF608" i="11" s="1"/>
  <c r="AE375" i="11"/>
  <c r="AG375" i="11" s="1"/>
  <c r="AE581" i="11"/>
  <c r="AG581" i="11" s="1"/>
  <c r="EF581" i="11" s="1"/>
  <c r="AE965" i="11"/>
  <c r="AG965" i="11" s="1"/>
  <c r="EF965" i="11" s="1"/>
  <c r="AE952" i="11"/>
  <c r="AG952" i="11" s="1"/>
  <c r="EF952" i="11" s="1"/>
  <c r="AE38" i="11"/>
  <c r="AG38" i="11" s="1"/>
  <c r="EF38" i="11" s="1"/>
  <c r="AE541" i="11"/>
  <c r="AG541" i="11" s="1"/>
  <c r="EF541" i="11" s="1"/>
  <c r="AE138" i="11"/>
  <c r="AG138" i="11" s="1"/>
  <c r="EF138" i="11" s="1"/>
  <c r="AE919" i="11"/>
  <c r="AG919" i="11" s="1"/>
  <c r="EF919" i="11" s="1"/>
  <c r="AE601" i="11"/>
  <c r="AG601" i="11" s="1"/>
  <c r="EF601" i="11" s="1"/>
  <c r="AC73" i="11" a="1"/>
  <c r="AC73" i="11" s="1"/>
  <c r="F73" i="11" a="1"/>
  <c r="F73" i="11" s="1"/>
  <c r="AE519" i="11"/>
  <c r="AG519" i="11" s="1"/>
  <c r="EF519" i="11" s="1"/>
  <c r="AE797" i="11"/>
  <c r="AG797" i="11" s="1"/>
  <c r="EF797" i="11" s="1"/>
  <c r="AE384" i="11"/>
  <c r="AG384" i="11" s="1"/>
  <c r="AE606" i="11"/>
  <c r="AG606" i="11" s="1"/>
  <c r="EF606" i="11" s="1"/>
  <c r="AE747" i="11"/>
  <c r="AG747" i="11" s="1"/>
  <c r="EF747" i="11" s="1"/>
  <c r="AE796" i="11"/>
  <c r="AG796" i="11" s="1"/>
  <c r="EF796" i="11" s="1"/>
  <c r="AE894" i="11"/>
  <c r="AG894" i="11" s="1"/>
  <c r="EF894" i="11" s="1"/>
  <c r="AE290" i="11"/>
  <c r="AG290" i="11" s="1"/>
  <c r="EF290" i="11" s="1"/>
  <c r="AE340" i="11"/>
  <c r="AG340" i="11" s="1"/>
  <c r="AE772" i="11"/>
  <c r="AG772" i="11" s="1"/>
  <c r="EF772" i="11" s="1"/>
  <c r="AE633" i="11"/>
  <c r="AG633" i="11" s="1"/>
  <c r="EF633" i="11" s="1"/>
  <c r="AE347" i="11"/>
  <c r="AG347" i="11" s="1"/>
  <c r="AE547" i="11"/>
  <c r="AG547" i="11" s="1"/>
  <c r="EF547" i="11" s="1"/>
  <c r="AE798" i="11"/>
  <c r="AG798" i="11" s="1"/>
  <c r="EF798" i="11" s="1"/>
  <c r="AE803" i="11"/>
  <c r="AG803" i="11" s="1"/>
  <c r="EF803" i="11" s="1"/>
  <c r="AE875" i="11"/>
  <c r="AG875" i="11" s="1"/>
  <c r="EF875" i="11" s="1"/>
  <c r="AE692" i="11"/>
  <c r="AG692" i="11" s="1"/>
  <c r="EF692" i="11" s="1"/>
  <c r="AE160" i="11"/>
  <c r="AG160" i="11" s="1"/>
  <c r="EF160" i="11" s="1"/>
  <c r="AE535" i="11"/>
  <c r="AG535" i="11" s="1"/>
  <c r="EF535" i="11" s="1"/>
  <c r="AE634" i="11"/>
  <c r="AG634" i="11" s="1"/>
  <c r="EF634" i="11" s="1"/>
  <c r="AE508" i="11"/>
  <c r="AG508" i="11" s="1"/>
  <c r="EF508" i="11" s="1"/>
  <c r="AE367" i="11"/>
  <c r="AG367" i="11" s="1"/>
  <c r="AE710" i="11"/>
  <c r="AG710" i="11" s="1"/>
  <c r="EF710" i="11" s="1"/>
  <c r="AE665" i="11"/>
  <c r="AG665" i="11" s="1"/>
  <c r="EF665" i="11" s="1"/>
  <c r="AE711" i="11"/>
  <c r="AG711" i="11" s="1"/>
  <c r="EF711" i="11" s="1"/>
  <c r="AE551" i="11"/>
  <c r="AG551" i="11" s="1"/>
  <c r="EF551" i="11" s="1"/>
  <c r="AE498" i="11"/>
  <c r="AG498" i="11" s="1"/>
  <c r="EF498" i="11" s="1"/>
  <c r="AE855" i="11"/>
  <c r="AG855" i="11" s="1"/>
  <c r="EF855" i="11" s="1"/>
  <c r="AE726" i="11"/>
  <c r="AG726" i="11" s="1"/>
  <c r="EF726" i="11" s="1"/>
  <c r="AE125" i="11"/>
  <c r="AG125" i="11" s="1"/>
  <c r="EF125" i="11" s="1"/>
  <c r="AE475" i="11"/>
  <c r="AG475" i="11" s="1"/>
  <c r="EF475" i="11" s="1"/>
  <c r="F111" i="11" a="1"/>
  <c r="F111" i="11" s="1"/>
  <c r="AC111" i="11" a="1"/>
  <c r="AC111" i="11" s="1"/>
  <c r="AC112" i="11" s="1" a="1"/>
  <c r="AC112" i="11" s="1"/>
  <c r="AE50" i="11"/>
  <c r="AG50" i="11" s="1"/>
  <c r="EF50" i="11" s="1"/>
  <c r="AE289" i="11"/>
  <c r="AG289" i="11" s="1"/>
  <c r="EF289" i="11" s="1"/>
  <c r="AE183" i="11"/>
  <c r="AG183" i="11" s="1"/>
  <c r="EF183" i="11" s="1"/>
  <c r="AE27" i="11"/>
  <c r="AG27" i="11" s="1"/>
  <c r="EF27" i="11" s="1"/>
  <c r="AC395" i="11" a="1"/>
  <c r="AC395" i="11" s="1"/>
  <c r="F395" i="11" a="1"/>
  <c r="F395" i="11" s="1"/>
  <c r="AC243" i="11" a="1"/>
  <c r="AC243" i="11" s="1"/>
  <c r="AC244" i="11" s="1" a="1"/>
  <c r="AC244" i="11" s="1"/>
  <c r="F243" i="11" a="1"/>
  <c r="F243" i="11" s="1"/>
  <c r="AC319" i="11" a="1"/>
  <c r="AC319" i="11" s="1"/>
  <c r="AC320" i="11" s="1" a="1"/>
  <c r="AC320" i="11" s="1"/>
  <c r="F319" i="11" a="1"/>
  <c r="F319" i="11" s="1"/>
  <c r="AC269" i="11" a="1"/>
  <c r="AC269" i="11" s="1"/>
  <c r="AC270" i="11" s="1" a="1"/>
  <c r="AC270" i="11" s="1"/>
  <c r="F269" i="11" a="1"/>
  <c r="F269" i="11" s="1"/>
  <c r="AE996" i="11"/>
  <c r="AG996" i="11" s="1"/>
  <c r="EF996" i="11" s="1"/>
  <c r="AE363" i="11"/>
  <c r="AG363" i="11" s="1"/>
  <c r="F121" i="11" a="1"/>
  <c r="F121" i="11" s="1"/>
  <c r="AC121" i="11" a="1"/>
  <c r="AC121" i="11" s="1"/>
  <c r="AE303" i="11"/>
  <c r="AG303" i="11" s="1"/>
  <c r="EF303" i="11" s="1"/>
  <c r="AE485" i="11"/>
  <c r="AG485" i="11" s="1"/>
  <c r="EF485" i="11" s="1"/>
  <c r="AC157" i="11" a="1"/>
  <c r="AC157" i="11" s="1"/>
  <c r="F157" i="11" a="1"/>
  <c r="F157" i="11" s="1"/>
  <c r="AE948" i="11"/>
  <c r="AG948" i="11" s="1"/>
  <c r="EF948" i="11" s="1"/>
  <c r="AE373" i="11"/>
  <c r="AG373" i="11" s="1"/>
  <c r="M161" i="21" s="1"/>
  <c r="AC115" i="11" a="1"/>
  <c r="AC115" i="11" s="1"/>
  <c r="F115" i="11" a="1"/>
  <c r="F115" i="11" s="1"/>
  <c r="AE436" i="11"/>
  <c r="AG436" i="11" s="1"/>
  <c r="EF436" i="11" s="1"/>
  <c r="AE217" i="11"/>
  <c r="AG217" i="11" s="1"/>
  <c r="EF217" i="11" s="1"/>
  <c r="F140" i="11" a="1"/>
  <c r="F140" i="11" s="1"/>
  <c r="F322" i="11" a="1"/>
  <c r="F322" i="11" s="1"/>
  <c r="AE405" i="11"/>
  <c r="AG405" i="11" s="1"/>
  <c r="M171" i="21" s="1"/>
  <c r="AE204" i="11"/>
  <c r="AG204" i="11" s="1"/>
  <c r="EF204" i="11" s="1"/>
  <c r="AC477" i="11" a="1"/>
  <c r="AC477" i="11" s="1"/>
  <c r="F477" i="11" a="1"/>
  <c r="F477" i="11" s="1"/>
  <c r="AE439" i="11"/>
  <c r="AG439" i="11" s="1"/>
  <c r="EF439" i="11" s="1"/>
  <c r="F92" i="11" a="1"/>
  <c r="F92" i="11" s="1"/>
  <c r="F442" i="11" a="1"/>
  <c r="F442" i="11" s="1"/>
  <c r="AC239" i="11" a="1"/>
  <c r="AC239" i="11" s="1"/>
  <c r="F239" i="11" a="1"/>
  <c r="F239" i="11" s="1"/>
  <c r="F409" i="11" a="1"/>
  <c r="F409" i="11" s="1"/>
  <c r="AC409" i="11" a="1"/>
  <c r="AC409" i="11" s="1"/>
  <c r="AC410" i="11" s="1" a="1"/>
  <c r="AC410" i="11" s="1"/>
  <c r="AE200" i="11"/>
  <c r="AG200" i="11" s="1"/>
  <c r="EF200" i="11" s="1"/>
  <c r="F458" i="11" a="1"/>
  <c r="F458" i="11" s="1"/>
  <c r="AC143" i="11" a="1"/>
  <c r="AC143" i="11" s="1"/>
  <c r="F143" i="11" a="1"/>
  <c r="F143" i="11" s="1"/>
  <c r="AC225" i="11" a="1"/>
  <c r="AC225" i="11" s="1"/>
  <c r="F225" i="11" a="1"/>
  <c r="F225" i="11" s="1"/>
  <c r="AE433" i="11"/>
  <c r="AG433" i="11" s="1"/>
  <c r="AE1010" i="11"/>
  <c r="AG1010" i="11" s="1"/>
  <c r="EF1010" i="11" s="1"/>
  <c r="AE678" i="11"/>
  <c r="AG678" i="11" s="1"/>
  <c r="EF678" i="11" s="1"/>
  <c r="AE833" i="11"/>
  <c r="AG833" i="11" s="1"/>
  <c r="EF833" i="11" s="1"/>
  <c r="AE983" i="11"/>
  <c r="AG983" i="11" s="1"/>
  <c r="EF983" i="11" s="1"/>
  <c r="AE810" i="11"/>
  <c r="AG810" i="11" s="1"/>
  <c r="EF810" i="11" s="1"/>
  <c r="AE417" i="11"/>
  <c r="AG417" i="11" s="1"/>
  <c r="AE999" i="11"/>
  <c r="AG999" i="11" s="1"/>
  <c r="EF999" i="11" s="1"/>
  <c r="AE538" i="11"/>
  <c r="AG538" i="11" s="1"/>
  <c r="EF538" i="11" s="1"/>
  <c r="AE684" i="11"/>
  <c r="AG684" i="11" s="1"/>
  <c r="EF684" i="11" s="1"/>
  <c r="AE51" i="11"/>
  <c r="AG51" i="11" s="1"/>
  <c r="EF51" i="11" s="1"/>
  <c r="AE564" i="11"/>
  <c r="AG564" i="11" s="1"/>
  <c r="EF564" i="11" s="1"/>
  <c r="F12" i="11" a="1"/>
  <c r="F12" i="11" s="1"/>
  <c r="AE262" i="11"/>
  <c r="AG262" i="11" s="1"/>
  <c r="EF262" i="11" s="1"/>
  <c r="AE170" i="11"/>
  <c r="AG170" i="11" s="1"/>
  <c r="EF170" i="11" s="1"/>
  <c r="AC241" i="11" a="1"/>
  <c r="AC241" i="11" s="1"/>
  <c r="F241" i="11" a="1"/>
  <c r="F241" i="11" s="1"/>
  <c r="AE146" i="11"/>
  <c r="AG146" i="11" s="1"/>
  <c r="EF146" i="11" s="1"/>
  <c r="AA70" i="11" a="1"/>
  <c r="AA70" i="11" s="1"/>
  <c r="AE273" i="11"/>
  <c r="AG273" i="11" s="1"/>
  <c r="EF273" i="11" s="1"/>
  <c r="AE181" i="11"/>
  <c r="AG181" i="11" s="1"/>
  <c r="EF181" i="11" s="1"/>
  <c r="AC233" i="11" a="1"/>
  <c r="AC233" i="11" s="1"/>
  <c r="F233" i="11" a="1"/>
  <c r="F233" i="11" s="1"/>
  <c r="AE366" i="11"/>
  <c r="AG366" i="11" s="1"/>
  <c r="AE109" i="11"/>
  <c r="AG109" i="11" s="1"/>
  <c r="EF109" i="11" s="1"/>
  <c r="F282" i="11" a="1"/>
  <c r="F282" i="11" s="1"/>
  <c r="AA388" i="11" a="1"/>
  <c r="AA388" i="11" s="1"/>
  <c r="AE900" i="11"/>
  <c r="AG900" i="11" s="1"/>
  <c r="EF900" i="11" s="1"/>
  <c r="AE360" i="11"/>
  <c r="AG360" i="11" s="1"/>
  <c r="AE325" i="11"/>
  <c r="AG325" i="11" s="1"/>
  <c r="EF325" i="11" s="1"/>
  <c r="F321" i="11" a="1"/>
  <c r="F321" i="11" s="1"/>
  <c r="AC321" i="11" a="1"/>
  <c r="AC321" i="11" s="1"/>
  <c r="AC322" i="11" s="1" a="1"/>
  <c r="AC322" i="11" s="1"/>
  <c r="D98" i="20"/>
  <c r="D54" i="20"/>
  <c r="D77" i="20"/>
  <c r="F385" i="11" a="1"/>
  <c r="F385" i="11" s="1"/>
  <c r="AC385" i="11" a="1"/>
  <c r="AC385" i="11" s="1"/>
  <c r="AC386" i="11" s="1" a="1"/>
  <c r="AC386" i="11" s="1"/>
  <c r="AE162" i="11"/>
  <c r="AG162" i="11" s="1"/>
  <c r="EF162" i="11" s="1"/>
  <c r="AC323" i="11" a="1"/>
  <c r="AC323" i="11" s="1"/>
  <c r="AC324" i="11" s="1" a="1"/>
  <c r="AC324" i="11" s="1"/>
  <c r="F323" i="11" a="1"/>
  <c r="F323" i="11" s="1"/>
  <c r="AE45" i="11"/>
  <c r="AG45" i="11" s="1"/>
  <c r="EF45" i="11" s="1"/>
  <c r="F341" i="11" a="1"/>
  <c r="F341" i="11" s="1"/>
  <c r="AC341" i="11" a="1"/>
  <c r="AC341" i="11" s="1"/>
  <c r="F325" i="11" a="1"/>
  <c r="F325" i="11" s="1"/>
  <c r="AC325" i="11" a="1"/>
  <c r="AC325" i="11" s="1"/>
  <c r="AC109" i="11" a="1"/>
  <c r="AC109" i="11" s="1"/>
  <c r="F109" i="11" a="1"/>
  <c r="F109" i="11" s="1"/>
  <c r="AE309" i="11"/>
  <c r="AG309" i="11" s="1"/>
  <c r="EF309" i="11" s="1"/>
  <c r="AE962" i="11"/>
  <c r="AG962" i="11" s="1"/>
  <c r="EF962" i="11" s="1"/>
  <c r="AC315" i="11" a="1"/>
  <c r="AC315" i="11" s="1"/>
  <c r="F315" i="11" a="1"/>
  <c r="F315" i="11" s="1"/>
  <c r="AE473" i="11"/>
  <c r="AG473" i="11" s="1"/>
  <c r="EF473" i="11" s="1"/>
  <c r="AE298" i="11"/>
  <c r="AG298" i="11" s="1"/>
  <c r="EF298" i="11" s="1"/>
  <c r="AE816" i="11"/>
  <c r="AG816" i="11" s="1"/>
  <c r="EF816" i="11" s="1"/>
  <c r="AE688" i="11"/>
  <c r="AG688" i="11" s="1"/>
  <c r="EF688" i="11" s="1"/>
  <c r="F463" i="11" a="1"/>
  <c r="F463" i="11" s="1"/>
  <c r="AC463" i="11" a="1"/>
  <c r="AC463" i="11" s="1"/>
  <c r="AE612" i="11"/>
  <c r="AG612" i="11" s="1"/>
  <c r="EF612" i="11" s="1"/>
  <c r="AC279" i="11" a="1"/>
  <c r="AC279" i="11" s="1"/>
  <c r="F279" i="11" a="1"/>
  <c r="F279" i="11" s="1"/>
  <c r="AE361" i="11"/>
  <c r="AG361" i="11" s="1"/>
  <c r="AE934" i="11"/>
  <c r="AG934" i="11" s="1"/>
  <c r="EF934" i="11" s="1"/>
  <c r="AE470" i="11"/>
  <c r="AG470" i="11" s="1"/>
  <c r="EF470" i="11" s="1"/>
  <c r="AE631" i="11"/>
  <c r="AG631" i="11" s="1"/>
  <c r="EF631" i="11" s="1"/>
  <c r="AE434" i="11"/>
  <c r="AG434" i="11" s="1"/>
  <c r="AE595" i="11"/>
  <c r="AG595" i="11" s="1"/>
  <c r="EF595" i="11" s="1"/>
  <c r="F244" i="11" a="1"/>
  <c r="F244" i="11" s="1"/>
  <c r="AE76" i="11"/>
  <c r="AG76" i="11" s="1"/>
  <c r="EF76" i="11" s="1"/>
  <c r="AE532" i="11"/>
  <c r="AG532" i="11" s="1"/>
  <c r="EF532" i="11" s="1"/>
  <c r="AE523" i="11"/>
  <c r="AG523" i="11" s="1"/>
  <c r="EF523" i="11" s="1"/>
  <c r="AE572" i="11"/>
  <c r="AG572" i="11" s="1"/>
  <c r="EF572" i="11" s="1"/>
  <c r="AC53" i="11" a="1"/>
  <c r="AC53" i="11" s="1"/>
  <c r="AC54" i="11" s="1" a="1"/>
  <c r="AC54" i="11" s="1"/>
  <c r="F53" i="11" a="1"/>
  <c r="F53" i="11" s="1"/>
  <c r="AE282" i="11"/>
  <c r="AG282" i="11" s="1"/>
  <c r="EF282" i="11" s="1"/>
  <c r="AC287" i="11" a="1"/>
  <c r="AC287" i="11" s="1"/>
  <c r="AC288" i="11" s="1" a="1"/>
  <c r="AC288" i="11" s="1"/>
  <c r="F287" i="11" a="1"/>
  <c r="F287" i="11" s="1"/>
  <c r="AE766" i="11"/>
  <c r="AG766" i="11" s="1"/>
  <c r="EF766" i="11" s="1"/>
  <c r="AE686" i="11"/>
  <c r="AG686" i="11" s="1"/>
  <c r="EF686" i="11" s="1"/>
  <c r="AE236" i="11"/>
  <c r="AG236" i="11" s="1"/>
  <c r="EF236" i="11" s="1"/>
  <c r="F28" i="11" a="1"/>
  <c r="F28" i="11" s="1"/>
  <c r="AE817" i="11"/>
  <c r="AG817" i="11" s="1"/>
  <c r="EF817" i="11" s="1"/>
  <c r="AE306" i="11"/>
  <c r="AG306" i="11" s="1"/>
  <c r="EF306" i="11" s="1"/>
  <c r="AE926" i="11"/>
  <c r="AG926" i="11" s="1"/>
  <c r="EF926" i="11" s="1"/>
  <c r="AE460" i="11"/>
  <c r="AG460" i="11" s="1"/>
  <c r="EF460" i="11" s="1"/>
  <c r="AE371" i="11"/>
  <c r="AG371" i="11" s="1"/>
  <c r="AE842" i="11"/>
  <c r="AG842" i="11" s="1"/>
  <c r="EF842" i="11" s="1"/>
  <c r="AE672" i="11"/>
  <c r="AG672" i="11" s="1"/>
  <c r="EF672" i="11" s="1"/>
  <c r="AE388" i="11"/>
  <c r="AG388" i="11" s="1"/>
  <c r="AE557" i="11"/>
  <c r="AG557" i="11" s="1"/>
  <c r="EF557" i="11" s="1"/>
  <c r="AE915" i="11"/>
  <c r="AG915" i="11" s="1"/>
  <c r="EF915" i="11" s="1"/>
  <c r="AE444" i="11"/>
  <c r="AG444" i="11" s="1"/>
  <c r="EF444" i="11" s="1"/>
  <c r="AE845" i="11"/>
  <c r="AG845" i="11" s="1"/>
  <c r="EF845" i="11" s="1"/>
  <c r="F475" i="11" a="1"/>
  <c r="F475" i="11" s="1"/>
  <c r="AC475" i="11" a="1"/>
  <c r="AC475" i="11" s="1"/>
  <c r="AE638" i="11"/>
  <c r="AG638" i="11" s="1"/>
  <c r="EF638" i="11" s="1"/>
  <c r="AE194" i="11"/>
  <c r="AG194" i="11" s="1"/>
  <c r="EF194" i="11" s="1"/>
  <c r="AE133" i="11"/>
  <c r="AG133" i="11" s="1"/>
  <c r="EF133" i="11" s="1"/>
  <c r="AE656" i="11"/>
  <c r="AG656" i="11" s="1"/>
  <c r="EF656" i="11" s="1"/>
  <c r="AE973" i="11"/>
  <c r="AG973" i="11" s="1"/>
  <c r="EF973" i="11" s="1"/>
  <c r="AE512" i="11"/>
  <c r="AG512" i="11" s="1"/>
  <c r="EF512" i="11" s="1"/>
  <c r="AE734" i="11"/>
  <c r="AG734" i="11" s="1"/>
  <c r="EF734" i="11" s="1"/>
  <c r="AE593" i="11"/>
  <c r="AG593" i="11" s="1"/>
  <c r="EF593" i="11" s="1"/>
  <c r="AE250" i="11"/>
  <c r="AG250" i="11" s="1"/>
  <c r="EF250" i="11" s="1"/>
  <c r="AE760" i="11"/>
  <c r="AG760" i="11" s="1"/>
  <c r="EF760" i="11" s="1"/>
  <c r="AC17" i="11" a="1"/>
  <c r="AC17" i="11" s="1"/>
  <c r="AC18" i="11" s="1" a="1"/>
  <c r="AC18" i="11" s="1"/>
  <c r="F17" i="11" a="1"/>
  <c r="F17" i="11" s="1"/>
  <c r="AE984" i="11"/>
  <c r="AG984" i="11" s="1"/>
  <c r="EF984" i="11" s="1"/>
  <c r="AE472" i="11"/>
  <c r="AG472" i="11" s="1"/>
  <c r="EF472" i="11" s="1"/>
  <c r="F483" i="11" a="1"/>
  <c r="F483" i="11" s="1"/>
  <c r="AC483" i="11" a="1"/>
  <c r="AC483" i="11" s="1"/>
  <c r="AE428" i="11"/>
  <c r="AG428" i="11" s="1"/>
  <c r="AE376" i="11"/>
  <c r="AG376" i="11" s="1"/>
  <c r="AE602" i="11"/>
  <c r="AG602" i="11" s="1"/>
  <c r="EF602" i="11" s="1"/>
  <c r="AE44" i="11"/>
  <c r="AG44" i="11" s="1"/>
  <c r="EF44" i="11" s="1"/>
  <c r="AE982" i="11"/>
  <c r="AG982" i="11" s="1"/>
  <c r="EF982" i="11" s="1"/>
  <c r="AE827" i="11"/>
  <c r="AG827" i="11" s="1"/>
  <c r="EF827" i="11" s="1"/>
  <c r="AE887" i="11"/>
  <c r="AG887" i="11" s="1"/>
  <c r="EF887" i="11" s="1"/>
  <c r="AE492" i="11"/>
  <c r="AG492" i="11" s="1"/>
  <c r="EF492" i="11" s="1"/>
  <c r="AE310" i="11"/>
  <c r="AG310" i="11" s="1"/>
  <c r="EF310" i="11" s="1"/>
  <c r="AE529" i="11"/>
  <c r="AG529" i="11" s="1"/>
  <c r="EF529" i="11" s="1"/>
  <c r="AE164" i="11"/>
  <c r="AG164" i="11" s="1"/>
  <c r="EF164" i="11" s="1"/>
  <c r="AE742" i="11"/>
  <c r="AG742" i="11" s="1"/>
  <c r="EF742" i="11" s="1"/>
  <c r="AE757" i="11"/>
  <c r="AG757" i="11" s="1"/>
  <c r="EF757" i="11" s="1"/>
  <c r="AE554" i="11"/>
  <c r="AG554" i="11" s="1"/>
  <c r="EF554" i="11" s="1"/>
  <c r="AE495" i="11"/>
  <c r="AG495" i="11" s="1"/>
  <c r="EF495" i="11" s="1"/>
  <c r="AE635" i="11"/>
  <c r="AG635" i="11" s="1"/>
  <c r="EF635" i="11" s="1"/>
  <c r="AE68" i="11"/>
  <c r="AG68" i="11" s="1"/>
  <c r="EF68" i="11" s="1"/>
  <c r="AE40" i="11"/>
  <c r="AG40" i="11" s="1"/>
  <c r="EF40" i="11" s="1"/>
  <c r="AE163" i="11"/>
  <c r="AG163" i="11" s="1"/>
  <c r="EF163" i="11" s="1"/>
  <c r="AC285" i="11" a="1"/>
  <c r="AC285" i="11" s="1"/>
  <c r="AC286" i="11" s="1" a="1"/>
  <c r="AC286" i="11" s="1"/>
  <c r="F285" i="11" a="1"/>
  <c r="F285" i="11" s="1"/>
  <c r="AE764" i="11"/>
  <c r="AG764" i="11" s="1"/>
  <c r="EF764" i="11" s="1"/>
  <c r="AE770" i="11"/>
  <c r="AG770" i="11" s="1"/>
  <c r="EF770" i="11" s="1"/>
  <c r="AE596" i="11"/>
  <c r="AG596" i="11" s="1"/>
  <c r="EF596" i="11" s="1"/>
  <c r="AE402" i="11"/>
  <c r="AG402" i="11" s="1"/>
  <c r="AE619" i="11"/>
  <c r="AG619" i="11" s="1"/>
  <c r="EF619" i="11" s="1"/>
  <c r="AE918" i="11"/>
  <c r="AG918" i="11" s="1"/>
  <c r="EF918" i="11" s="1"/>
  <c r="AE26" i="11"/>
  <c r="AG26" i="11" s="1"/>
  <c r="EF26" i="11" s="1"/>
  <c r="AE813" i="11"/>
  <c r="AG813" i="11" s="1"/>
  <c r="EF813" i="11" s="1"/>
  <c r="AC411" i="11" a="1"/>
  <c r="AC411" i="11" s="1"/>
  <c r="F411" i="11" a="1"/>
  <c r="F411" i="11" s="1"/>
  <c r="AC203" i="11" a="1"/>
  <c r="AC203" i="11" s="1"/>
  <c r="F203" i="11" a="1"/>
  <c r="F203" i="11" s="1"/>
  <c r="AE646" i="11"/>
  <c r="AG646" i="11" s="1"/>
  <c r="EF646" i="11" s="1"/>
  <c r="AE94" i="11"/>
  <c r="AG94" i="11" s="1"/>
  <c r="EF94" i="11" s="1"/>
  <c r="AE228" i="11"/>
  <c r="AG228" i="11" s="1"/>
  <c r="EF228" i="11" s="1"/>
  <c r="AE727" i="11"/>
  <c r="AG727" i="11" s="1"/>
  <c r="EF727" i="11" s="1"/>
  <c r="AE214" i="11"/>
  <c r="AG214" i="11" s="1"/>
  <c r="EF214" i="11" s="1"/>
  <c r="AE566" i="11"/>
  <c r="AG566" i="11" s="1"/>
  <c r="EF566" i="11" s="1"/>
  <c r="AE836" i="11"/>
  <c r="AG836" i="11" s="1"/>
  <c r="EF836" i="11" s="1"/>
  <c r="AE639" i="11"/>
  <c r="AG639" i="11" s="1"/>
  <c r="EF639" i="11" s="1"/>
  <c r="AE740" i="11"/>
  <c r="AG740" i="11" s="1"/>
  <c r="EF740" i="11" s="1"/>
  <c r="AE725" i="11"/>
  <c r="AG725" i="11" s="1"/>
  <c r="EF725" i="11" s="1"/>
  <c r="AE629" i="11"/>
  <c r="AG629" i="11" s="1"/>
  <c r="EF629" i="11" s="1"/>
  <c r="AE527" i="11"/>
  <c r="AG527" i="11" s="1"/>
  <c r="EF527" i="11" s="1"/>
  <c r="AE518" i="11"/>
  <c r="AG518" i="11" s="1"/>
  <c r="EF518" i="11" s="1"/>
  <c r="AE542" i="11"/>
  <c r="AG542" i="11" s="1"/>
  <c r="EF542" i="11" s="1"/>
  <c r="AE115" i="11"/>
  <c r="AG115" i="11" s="1"/>
  <c r="EF115" i="11" s="1"/>
  <c r="AE179" i="11"/>
  <c r="AG179" i="11" s="1"/>
  <c r="EF179" i="11" s="1"/>
  <c r="AC93" i="11" a="1"/>
  <c r="AC93" i="11" s="1"/>
  <c r="F93" i="11" a="1"/>
  <c r="F93" i="11" s="1"/>
  <c r="AE882" i="11"/>
  <c r="AG882" i="11" s="1"/>
  <c r="EF882" i="11" s="1"/>
  <c r="AE330" i="11"/>
  <c r="AG330" i="11" s="1"/>
  <c r="EF330" i="11" s="1"/>
  <c r="AE944" i="11"/>
  <c r="AG944" i="11" s="1"/>
  <c r="EF944" i="11" s="1"/>
  <c r="AE841" i="11"/>
  <c r="AG841" i="11" s="1"/>
  <c r="EF841" i="11" s="1"/>
  <c r="AE961" i="11"/>
  <c r="AG961" i="11" s="1"/>
  <c r="EF961" i="11" s="1"/>
  <c r="AE555" i="11"/>
  <c r="AG555" i="11" s="1"/>
  <c r="EF555" i="11" s="1"/>
  <c r="AE489" i="11"/>
  <c r="AG489" i="11" s="1"/>
  <c r="EF489" i="11" s="1"/>
  <c r="AE448" i="11"/>
  <c r="AG448" i="11" s="1"/>
  <c r="EF448" i="11" s="1"/>
  <c r="AE610" i="11"/>
  <c r="AG610" i="11" s="1"/>
  <c r="EF610" i="11" s="1"/>
  <c r="AE774" i="11"/>
  <c r="AG774" i="11" s="1"/>
  <c r="EF774" i="11" s="1"/>
  <c r="AE843" i="11"/>
  <c r="AG843" i="11" s="1"/>
  <c r="EF843" i="11" s="1"/>
  <c r="AE857" i="11"/>
  <c r="AG857" i="11" s="1"/>
  <c r="EF857" i="11" s="1"/>
  <c r="AE675" i="11"/>
  <c r="AG675" i="11" s="1"/>
  <c r="EF675" i="11" s="1"/>
  <c r="AE749" i="11"/>
  <c r="AG749" i="11" s="1"/>
  <c r="EF749" i="11" s="1"/>
  <c r="F451" i="11" a="1"/>
  <c r="F451" i="11" s="1"/>
  <c r="AC451" i="11" a="1"/>
  <c r="AC451" i="11" s="1"/>
  <c r="AE246" i="11"/>
  <c r="AG246" i="11" s="1"/>
  <c r="EF246" i="11" s="1"/>
  <c r="F182" i="11" a="1"/>
  <c r="F182" i="11" s="1"/>
  <c r="AE1008" i="11"/>
  <c r="AG1008" i="11" s="1"/>
  <c r="EF1008" i="11" s="1"/>
  <c r="AE659" i="11"/>
  <c r="AG659" i="11" s="1"/>
  <c r="EF659" i="11" s="1"/>
  <c r="AE702" i="11"/>
  <c r="AG702" i="11" s="1"/>
  <c r="EF702" i="11" s="1"/>
  <c r="AE597" i="11"/>
  <c r="AG597" i="11" s="1"/>
  <c r="EF597" i="11" s="1"/>
  <c r="AE995" i="11"/>
  <c r="AG995" i="11" s="1"/>
  <c r="EF995" i="11" s="1"/>
  <c r="AE776" i="11"/>
  <c r="AG776" i="11" s="1"/>
  <c r="EF776" i="11" s="1"/>
  <c r="AE576" i="11"/>
  <c r="AG576" i="11" s="1"/>
  <c r="EF576" i="11" s="1"/>
  <c r="AC21" i="11" a="1"/>
  <c r="AC21" i="11" s="1"/>
  <c r="AC22" i="11" s="1" a="1"/>
  <c r="AC22" i="11" s="1"/>
  <c r="F21" i="11" a="1"/>
  <c r="F21" i="11" s="1"/>
  <c r="AE280" i="11"/>
  <c r="AG280" i="11" s="1"/>
  <c r="EF280" i="11" s="1"/>
  <c r="AE795" i="11"/>
  <c r="AG795" i="11" s="1"/>
  <c r="EF795" i="11" s="1"/>
  <c r="AE159" i="11"/>
  <c r="AG159" i="11" s="1"/>
  <c r="EF159" i="11" s="1"/>
  <c r="AE252" i="11"/>
  <c r="AG252" i="11" s="1"/>
  <c r="EF252" i="11" s="1"/>
  <c r="AE869" i="11"/>
  <c r="AG869" i="11" s="1"/>
  <c r="EF869" i="11" s="1"/>
  <c r="AE446" i="11"/>
  <c r="AG446" i="11" s="1"/>
  <c r="EF446" i="11" s="1"/>
  <c r="AE362" i="11"/>
  <c r="AG362" i="11" s="1"/>
  <c r="AE198" i="11"/>
  <c r="AG198" i="11" s="1"/>
  <c r="EF198" i="11" s="1"/>
  <c r="AE652" i="11"/>
  <c r="AG652" i="11" s="1"/>
  <c r="EF652" i="11" s="1"/>
  <c r="AE975" i="11"/>
  <c r="AG975" i="11" s="1"/>
  <c r="EF975" i="11" s="1"/>
  <c r="AE849" i="11"/>
  <c r="AG849" i="11" s="1"/>
  <c r="EF849" i="11" s="1"/>
  <c r="AE680" i="11"/>
  <c r="AG680" i="11" s="1"/>
  <c r="EF680" i="11" s="1"/>
  <c r="AA226" i="11" a="1"/>
  <c r="AA226" i="11" s="1"/>
  <c r="AE621" i="11"/>
  <c r="AG621" i="11" s="1"/>
  <c r="EF621" i="11" s="1"/>
  <c r="AE304" i="11"/>
  <c r="AG304" i="11" s="1"/>
  <c r="EF304" i="11" s="1"/>
  <c r="AE429" i="11"/>
  <c r="AG429" i="11" s="1"/>
  <c r="AE897" i="11"/>
  <c r="AG897" i="11" s="1"/>
  <c r="EF897" i="11" s="1"/>
  <c r="AE549" i="11"/>
  <c r="AG549" i="11" s="1"/>
  <c r="EF549" i="11" s="1"/>
  <c r="AE826" i="11"/>
  <c r="AG826" i="11" s="1"/>
  <c r="EF826" i="11" s="1"/>
  <c r="AA242" i="11" a="1"/>
  <c r="AA242" i="11" s="1"/>
  <c r="AE880" i="11"/>
  <c r="AG880" i="11" s="1"/>
  <c r="EF880" i="11" s="1"/>
  <c r="AE543" i="11"/>
  <c r="AG543" i="11" s="1"/>
  <c r="EF543" i="11" s="1"/>
  <c r="AE379" i="11"/>
  <c r="AG379" i="11" s="1"/>
  <c r="AE739" i="11"/>
  <c r="AG739" i="11" s="1"/>
  <c r="EF739" i="11" s="1"/>
  <c r="AE985" i="11"/>
  <c r="AG985" i="11" s="1"/>
  <c r="EF985" i="11" s="1"/>
  <c r="AE180" i="11"/>
  <c r="AG180" i="11" s="1"/>
  <c r="EF180" i="11" s="1"/>
  <c r="AE624" i="11"/>
  <c r="AG624" i="11" s="1"/>
  <c r="EF624" i="11" s="1"/>
  <c r="AE130" i="11"/>
  <c r="AG130" i="11" s="1"/>
  <c r="EF130" i="11" s="1"/>
  <c r="AC135" i="11" a="1"/>
  <c r="AC135" i="11" s="1"/>
  <c r="F135" i="11" a="1"/>
  <c r="F135" i="11" s="1"/>
  <c r="AC469" i="11" a="1"/>
  <c r="AC469" i="11" s="1"/>
  <c r="F469" i="11" a="1"/>
  <c r="F469" i="11" s="1"/>
  <c r="AC485" i="11" a="1"/>
  <c r="AC485" i="11" s="1"/>
  <c r="F485" i="11" a="1"/>
  <c r="F485" i="11" s="1"/>
  <c r="F294" i="11" a="1"/>
  <c r="F294" i="11" s="1"/>
  <c r="AC271" i="11" a="1"/>
  <c r="AC271" i="11" s="1"/>
  <c r="AC272" i="11" s="1" a="1"/>
  <c r="AC272" i="11" s="1"/>
  <c r="F271" i="11" a="1"/>
  <c r="F271" i="11" s="1"/>
  <c r="AE323" i="11"/>
  <c r="AG323" i="11" s="1"/>
  <c r="EF323" i="11" s="1"/>
  <c r="AC235" i="11" a="1"/>
  <c r="AC235" i="11" s="1"/>
  <c r="F235" i="11" a="1"/>
  <c r="F235" i="11" s="1"/>
  <c r="AE390" i="11"/>
  <c r="AG390" i="11" s="1"/>
  <c r="F18" i="11" a="1"/>
  <c r="F18" i="11" s="1"/>
  <c r="AE46" i="11"/>
  <c r="AG46" i="11" s="1"/>
  <c r="EF46" i="11" s="1"/>
  <c r="F389" i="11" a="1"/>
  <c r="F389" i="11" s="1"/>
  <c r="AC389" i="11" a="1"/>
  <c r="AC389" i="11" s="1"/>
  <c r="F301" i="11" a="1"/>
  <c r="F301" i="11" s="1"/>
  <c r="AC301" i="11" a="1"/>
  <c r="AC301" i="11" s="1"/>
  <c r="AE85" i="11"/>
  <c r="AG85" i="11" s="1"/>
  <c r="EF85" i="11" s="1"/>
  <c r="F445" i="11" a="1"/>
  <c r="F445" i="11" s="1"/>
  <c r="AC445" i="11" a="1"/>
  <c r="AC445" i="11" s="1"/>
  <c r="D52" i="20"/>
  <c r="D96" i="20"/>
  <c r="D75" i="20"/>
  <c r="AE382" i="11"/>
  <c r="AG382" i="11" s="1"/>
  <c r="AA486" i="11" a="1"/>
  <c r="AA486" i="11" s="1"/>
  <c r="AE95" i="11"/>
  <c r="AG95" i="11" s="1"/>
  <c r="EF95" i="11" s="1"/>
  <c r="AE215" i="11"/>
  <c r="AG215" i="11" s="1"/>
  <c r="EF215" i="11" s="1"/>
  <c r="AE341" i="11"/>
  <c r="AG341" i="11" s="1"/>
  <c r="F298" i="11" a="1"/>
  <c r="F298" i="11" s="1"/>
  <c r="AE414" i="11"/>
  <c r="AG414" i="11" s="1"/>
  <c r="AC43" i="11" a="1"/>
  <c r="AC43" i="11" s="1"/>
  <c r="AC44" i="11" s="1" a="1"/>
  <c r="AC44" i="11" s="1"/>
  <c r="F43" i="11" a="1"/>
  <c r="F43" i="11" s="1"/>
  <c r="AC35" i="11" a="1"/>
  <c r="AC35" i="11" s="1"/>
  <c r="F35" i="11" a="1"/>
  <c r="F35" i="11" s="1"/>
  <c r="AC377" i="11" a="1"/>
  <c r="AC377" i="11" s="1"/>
  <c r="F377" i="11" a="1"/>
  <c r="F377" i="11" s="1"/>
  <c r="F297" i="11" a="1"/>
  <c r="F297" i="11" s="1"/>
  <c r="AC297" i="11" a="1"/>
  <c r="AC297" i="11" s="1"/>
  <c r="AC298" i="11" s="1" a="1"/>
  <c r="AC298" i="11" s="1"/>
  <c r="AC223" i="11" a="1"/>
  <c r="AC223" i="11" s="1"/>
  <c r="AC224" i="11" s="1" a="1"/>
  <c r="AC224" i="11" s="1"/>
  <c r="F223" i="11" a="1"/>
  <c r="F223" i="11" s="1"/>
  <c r="AE271" i="11"/>
  <c r="AG271" i="11" s="1"/>
  <c r="EF271" i="11" s="1"/>
  <c r="AE165" i="11"/>
  <c r="AG165" i="11" s="1"/>
  <c r="EF165" i="11" s="1"/>
  <c r="AE385" i="11"/>
  <c r="AG385" i="11" s="1"/>
  <c r="M164" i="21" s="1"/>
  <c r="AE409" i="11"/>
  <c r="AG409" i="11" s="1"/>
  <c r="AA88" i="11" a="1"/>
  <c r="AA88" i="11" s="1"/>
  <c r="AC67" i="11" a="1"/>
  <c r="AC67" i="11" s="1"/>
  <c r="F67" i="11" a="1"/>
  <c r="F67" i="11" s="1"/>
  <c r="F165" i="11" a="1"/>
  <c r="F165" i="11" s="1"/>
  <c r="AC165" i="11" a="1"/>
  <c r="AC165" i="11" s="1"/>
  <c r="AC166" i="11" s="1" a="1"/>
  <c r="AC166" i="11" s="1"/>
  <c r="AE378" i="11"/>
  <c r="AG378" i="11" s="1"/>
  <c r="AE247" i="11"/>
  <c r="AG247" i="11" s="1"/>
  <c r="EF247" i="11" s="1"/>
  <c r="AE453" i="11"/>
  <c r="AG453" i="11" s="1"/>
  <c r="EF453" i="11" s="1"/>
  <c r="AE161" i="11"/>
  <c r="AG161" i="11" s="1"/>
  <c r="EF161" i="11" s="1"/>
  <c r="AE67" i="11"/>
  <c r="AG67" i="11" s="1"/>
  <c r="EF67" i="11" s="1"/>
  <c r="AE81" i="11"/>
  <c r="AG81" i="11" s="1"/>
  <c r="EF81" i="11" s="1"/>
  <c r="AA484" i="11" a="1"/>
  <c r="AA484" i="11" s="1"/>
  <c r="AE33" i="11"/>
  <c r="AG33" i="11" s="1"/>
  <c r="EF33" i="11" s="1"/>
  <c r="AE940" i="11"/>
  <c r="AG940" i="11" s="1"/>
  <c r="EF940" i="11" s="1"/>
  <c r="F95" i="11" a="1"/>
  <c r="F95" i="11" s="1"/>
  <c r="AC95" i="11" a="1"/>
  <c r="AC95" i="11" s="1"/>
  <c r="AC85" i="11" a="1"/>
  <c r="AC85" i="11" s="1"/>
  <c r="F85" i="11" a="1"/>
  <c r="F85" i="11" s="1"/>
  <c r="AE424" i="11"/>
  <c r="AG424" i="11" s="1"/>
  <c r="AA434" i="11" a="1"/>
  <c r="AA434" i="11" s="1"/>
  <c r="AC89" i="11" a="1"/>
  <c r="AC89" i="11" s="1"/>
  <c r="F89" i="11" a="1"/>
  <c r="F89" i="11" s="1"/>
  <c r="AE279" i="11"/>
  <c r="AG279" i="11" s="1"/>
  <c r="EF279" i="11" s="1"/>
  <c r="AE195" i="11"/>
  <c r="AG195" i="11" s="1"/>
  <c r="EF195" i="11" s="1"/>
  <c r="AE197" i="11"/>
  <c r="AG197" i="11" s="1"/>
  <c r="EF197" i="11" s="1"/>
  <c r="AE112" i="11"/>
  <c r="AG112" i="11" s="1"/>
  <c r="EF112" i="11" s="1"/>
  <c r="AE392" i="11"/>
  <c r="AG392" i="11" s="1"/>
  <c r="AE861" i="11"/>
  <c r="AG861" i="11" s="1"/>
  <c r="EF861" i="11" s="1"/>
  <c r="AE835" i="11"/>
  <c r="AG835" i="11" s="1"/>
  <c r="EF835" i="11" s="1"/>
  <c r="AE256" i="11"/>
  <c r="AG256" i="11" s="1"/>
  <c r="EF256" i="11" s="1"/>
  <c r="AE276" i="11"/>
  <c r="AG276" i="11" s="1"/>
  <c r="EF276" i="11" s="1"/>
  <c r="AE182" i="11"/>
  <c r="AG182" i="11" s="1"/>
  <c r="EF182" i="11" s="1"/>
  <c r="AE383" i="11"/>
  <c r="AG383" i="11" s="1"/>
  <c r="AE345" i="11"/>
  <c r="AG345" i="11" s="1"/>
  <c r="AE440" i="11"/>
  <c r="AG440" i="11" s="1"/>
  <c r="EF440" i="11" s="1"/>
  <c r="V11" i="11"/>
  <c r="AE258" i="11"/>
  <c r="AG258" i="11" s="1"/>
  <c r="EF258" i="11" s="1"/>
  <c r="AC153" i="11" a="1"/>
  <c r="AC153" i="11" s="1"/>
  <c r="F153" i="11" a="1"/>
  <c r="F153" i="11" s="1"/>
  <c r="AE445" i="11"/>
  <c r="AG445" i="11" s="1"/>
  <c r="EF445" i="11" s="1"/>
  <c r="AC327" i="11" a="1"/>
  <c r="AC327" i="11" s="1"/>
  <c r="F327" i="11" a="1"/>
  <c r="F327" i="11" s="1"/>
  <c r="F449" i="11" a="1"/>
  <c r="F449" i="11" s="1"/>
  <c r="AC449" i="11" a="1"/>
  <c r="AC449" i="11" s="1"/>
  <c r="AC450" i="11" s="1" a="1"/>
  <c r="AC450" i="11" s="1"/>
  <c r="AE413" i="11"/>
  <c r="AG413" i="11" s="1"/>
  <c r="AE65" i="11"/>
  <c r="AG65" i="11" s="1"/>
  <c r="EF65" i="11" s="1"/>
  <c r="AE342" i="11"/>
  <c r="AG342" i="11" s="1"/>
  <c r="AC217" i="11" a="1"/>
  <c r="AC217" i="11" s="1"/>
  <c r="AC218" i="11" s="1" a="1"/>
  <c r="AC218" i="11" s="1"/>
  <c r="F217" i="11" a="1"/>
  <c r="F217" i="11" s="1"/>
  <c r="AE117" i="11"/>
  <c r="AG117" i="11" s="1"/>
  <c r="M58" i="21" s="1"/>
  <c r="AE336" i="11"/>
  <c r="AG336" i="11" s="1"/>
  <c r="AA274" i="11" a="1"/>
  <c r="AA274" i="11" s="1"/>
  <c r="AE167" i="11"/>
  <c r="AG167" i="11" s="1"/>
  <c r="EF167" i="11" s="1"/>
  <c r="AC39" i="11" a="1"/>
  <c r="AC39" i="11" s="1"/>
  <c r="F39" i="11" a="1"/>
  <c r="F39" i="11" s="1"/>
  <c r="AE77" i="11"/>
  <c r="AG77" i="11" s="1"/>
  <c r="EF77" i="11" s="1"/>
  <c r="AC139" i="11" a="1"/>
  <c r="AC139" i="11" s="1"/>
  <c r="AC140" i="11" s="1" a="1"/>
  <c r="AC140" i="11" s="1"/>
  <c r="F139" i="11" a="1"/>
  <c r="F139" i="11" s="1"/>
  <c r="AE423" i="11"/>
  <c r="AG423" i="11" s="1"/>
  <c r="M176" i="21" s="1"/>
  <c r="AE59" i="11"/>
  <c r="AG59" i="11" s="1"/>
  <c r="EF59" i="11" s="1"/>
  <c r="AE393" i="11"/>
  <c r="AG393" i="11" s="1"/>
  <c r="M167" i="21" s="1"/>
  <c r="AE954" i="11"/>
  <c r="AG954" i="11" s="1"/>
  <c r="EF954" i="11" s="1"/>
  <c r="AC291" i="11" a="1"/>
  <c r="AC291" i="11" s="1"/>
  <c r="F291" i="11" a="1"/>
  <c r="F291" i="11" s="1"/>
  <c r="AE396" i="11"/>
  <c r="AG396" i="11" s="1"/>
  <c r="AE295" i="11"/>
  <c r="AG295" i="11" s="1"/>
  <c r="EF295" i="11" s="1"/>
  <c r="AE253" i="11"/>
  <c r="AG253" i="11" s="1"/>
  <c r="EF253" i="11" s="1"/>
  <c r="AE153" i="11"/>
  <c r="AG153" i="11" s="1"/>
  <c r="EF153" i="11" s="1"/>
  <c r="F161" i="11" a="1"/>
  <c r="F161" i="11" s="1"/>
  <c r="AC161" i="11" a="1"/>
  <c r="AC161" i="11" s="1"/>
  <c r="AE83" i="11"/>
  <c r="AG83" i="11" s="1"/>
  <c r="EF83" i="11" s="1"/>
  <c r="AE291" i="11"/>
  <c r="AG291" i="11" s="1"/>
  <c r="EF291" i="11" s="1"/>
  <c r="AE211" i="11"/>
  <c r="AG211" i="11" s="1"/>
  <c r="EF211" i="11" s="1"/>
  <c r="AE301" i="11"/>
  <c r="AG301" i="11" s="1"/>
  <c r="EF301" i="11" s="1"/>
  <c r="AA474" i="11" a="1"/>
  <c r="AA474" i="11" s="1"/>
  <c r="F181" i="11" a="1"/>
  <c r="F181" i="11" s="1"/>
  <c r="AC181" i="11" a="1"/>
  <c r="AC181" i="11" s="1"/>
  <c r="AC182" i="11" s="1" a="1"/>
  <c r="AC182" i="11" s="1"/>
  <c r="AE251" i="11"/>
  <c r="AG251" i="11" s="1"/>
  <c r="EF251" i="11" s="1"/>
  <c r="AE768" i="11"/>
  <c r="AG768" i="11" s="1"/>
  <c r="EF768" i="11" s="1"/>
  <c r="AE881" i="11"/>
  <c r="AG881" i="11" s="1"/>
  <c r="EF881" i="11" s="1"/>
  <c r="AE106" i="11"/>
  <c r="AG106" i="11" s="1"/>
  <c r="EF106" i="11" s="1"/>
  <c r="AE992" i="11"/>
  <c r="AG992" i="11" s="1"/>
  <c r="EF992" i="11" s="1"/>
  <c r="AE867" i="11"/>
  <c r="AG867" i="11" s="1"/>
  <c r="EF867" i="11" s="1"/>
  <c r="AE721" i="11"/>
  <c r="AG721" i="11" s="1"/>
  <c r="EF721" i="11" s="1"/>
  <c r="AE589" i="11"/>
  <c r="AG589" i="11" s="1"/>
  <c r="EF589" i="11" s="1"/>
  <c r="AE679" i="11"/>
  <c r="AG679" i="11" s="1"/>
  <c r="EF679" i="11" s="1"/>
  <c r="AE507" i="11"/>
  <c r="AG507" i="11" s="1"/>
  <c r="EF507" i="11" s="1"/>
  <c r="F471" i="11" a="1"/>
  <c r="F471" i="11" s="1"/>
  <c r="AC471" i="11" a="1"/>
  <c r="AC471" i="11" s="1"/>
  <c r="AC472" i="11" s="1" a="1"/>
  <c r="AC472" i="11" s="1"/>
  <c r="AE751" i="11"/>
  <c r="AG751" i="11" s="1"/>
  <c r="EF751" i="11" s="1"/>
  <c r="AE891" i="11"/>
  <c r="AG891" i="11" s="1"/>
  <c r="EF891" i="11" s="1"/>
  <c r="AE917" i="11"/>
  <c r="AG917" i="11" s="1"/>
  <c r="EF917" i="11" s="1"/>
  <c r="AE205" i="11"/>
  <c r="AG205" i="11" s="1"/>
  <c r="EF205" i="11" s="1"/>
  <c r="AE272" i="11"/>
  <c r="AG272" i="11" s="1"/>
  <c r="EF272" i="11" s="1"/>
  <c r="AE191" i="11"/>
  <c r="AG191" i="11" s="1"/>
  <c r="EF191" i="11" s="1"/>
  <c r="AE823" i="11"/>
  <c r="AG823" i="11" s="1"/>
  <c r="EF823" i="11" s="1"/>
  <c r="AE129" i="11"/>
  <c r="AG129" i="11" s="1"/>
  <c r="EF129" i="11" s="1"/>
  <c r="AE432" i="11"/>
  <c r="AG432" i="11" s="1"/>
  <c r="F324" i="11" a="1"/>
  <c r="F324" i="11" s="1"/>
  <c r="AE1006" i="11"/>
  <c r="AG1006" i="11" s="1"/>
  <c r="EF1006" i="11" s="1"/>
  <c r="AE574" i="11"/>
  <c r="AG574" i="11" s="1"/>
  <c r="EF574" i="11" s="1"/>
  <c r="AE509" i="11"/>
  <c r="AG509" i="11" s="1"/>
  <c r="EF509" i="11" s="1"/>
  <c r="AE18" i="11"/>
  <c r="AG18" i="11" s="1"/>
  <c r="EF18" i="11" s="1"/>
  <c r="AE654" i="11"/>
  <c r="AG654" i="11" s="1"/>
  <c r="EF654" i="11" s="1"/>
  <c r="AE767" i="11"/>
  <c r="AG767" i="11" s="1"/>
  <c r="EF767" i="11" s="1"/>
  <c r="AE458" i="11"/>
  <c r="AG458" i="11" s="1"/>
  <c r="EF458" i="11" s="1"/>
  <c r="AE903" i="11"/>
  <c r="AG903" i="11" s="1"/>
  <c r="EF903" i="11" s="1"/>
  <c r="AE681" i="11"/>
  <c r="AG681" i="11" s="1"/>
  <c r="EF681" i="11" s="1"/>
  <c r="AE755" i="11"/>
  <c r="AG755" i="11" s="1"/>
  <c r="EF755" i="11" s="1"/>
  <c r="AE74" i="11"/>
  <c r="AG74" i="11" s="1"/>
  <c r="EF74" i="11" s="1"/>
  <c r="AE862" i="11"/>
  <c r="AG862" i="11" s="1"/>
  <c r="EF862" i="11" s="1"/>
  <c r="AE1009" i="11"/>
  <c r="AG1009" i="11" s="1"/>
  <c r="EF1009" i="11" s="1"/>
  <c r="AE60" i="11"/>
  <c r="AG60" i="11" s="1"/>
  <c r="EF60" i="11" s="1"/>
  <c r="AE196" i="11"/>
  <c r="AG196" i="11" s="1"/>
  <c r="EF196" i="11" s="1"/>
  <c r="AC175" i="11" a="1"/>
  <c r="AC175" i="11" s="1"/>
  <c r="AC176" i="11" s="1" a="1"/>
  <c r="AC176" i="11" s="1"/>
  <c r="F175" i="11" a="1"/>
  <c r="F175" i="11" s="1"/>
  <c r="AE102" i="11"/>
  <c r="AG102" i="11" s="1"/>
  <c r="EF102" i="11" s="1"/>
  <c r="AE860" i="11"/>
  <c r="AG860" i="11" s="1"/>
  <c r="EF860" i="11" s="1"/>
  <c r="AE642" i="11"/>
  <c r="AG642" i="11" s="1"/>
  <c r="EF642" i="11" s="1"/>
  <c r="AE899" i="11"/>
  <c r="AG899" i="11" s="1"/>
  <c r="EF899" i="11" s="1"/>
  <c r="F216" i="11" a="1"/>
  <c r="F216" i="11" s="1"/>
  <c r="AE185" i="11"/>
  <c r="AG185" i="11" s="1"/>
  <c r="EF185" i="11" s="1"/>
  <c r="AE176" i="11"/>
  <c r="AG176" i="11" s="1"/>
  <c r="EF176" i="11" s="1"/>
  <c r="AE226" i="11"/>
  <c r="AG226" i="11" s="1"/>
  <c r="EF226" i="11" s="1"/>
  <c r="AE773" i="11"/>
  <c r="AG773" i="11" s="1"/>
  <c r="EF773" i="11" s="1"/>
  <c r="AE586" i="11"/>
  <c r="AG586" i="11" s="1"/>
  <c r="EF586" i="11" s="1"/>
  <c r="AE188" i="11"/>
  <c r="AG188" i="11" s="1"/>
  <c r="EF188" i="11" s="1"/>
  <c r="AE478" i="11"/>
  <c r="AG478" i="11" s="1"/>
  <c r="EF478" i="11" s="1"/>
  <c r="AE782" i="11"/>
  <c r="AG782" i="11" s="1"/>
  <c r="EF782" i="11" s="1"/>
  <c r="AE338" i="11"/>
  <c r="AG338" i="11" s="1"/>
  <c r="AC15" i="11" a="1"/>
  <c r="AC15" i="11" s="1"/>
  <c r="F15" i="11" a="1"/>
  <c r="F15" i="11" s="1"/>
  <c r="AE627" i="11"/>
  <c r="AG627" i="11" s="1"/>
  <c r="EF627" i="11" s="1"/>
  <c r="AC179" i="11" a="1"/>
  <c r="AC179" i="11" s="1"/>
  <c r="F179" i="11" a="1"/>
  <c r="F179" i="11" s="1"/>
  <c r="AE746" i="11"/>
  <c r="AG746" i="11" s="1"/>
  <c r="EF746" i="11" s="1"/>
  <c r="AE643" i="11"/>
  <c r="AG643" i="11" s="1"/>
  <c r="EF643" i="11" s="1"/>
  <c r="AE524" i="11"/>
  <c r="AG524" i="11" s="1"/>
  <c r="EF524" i="11" s="1"/>
  <c r="AE744" i="11"/>
  <c r="AG744" i="11" s="1"/>
  <c r="EF744" i="11" s="1"/>
  <c r="D56" i="20"/>
  <c r="D100" i="20"/>
  <c r="D79" i="20"/>
  <c r="AE386" i="11"/>
  <c r="AG386" i="11" s="1"/>
  <c r="F166" i="11" a="1"/>
  <c r="F166" i="11" s="1"/>
  <c r="AE172" i="11"/>
  <c r="AG172" i="11" s="1"/>
  <c r="EF172" i="11" s="1"/>
  <c r="AE626" i="11"/>
  <c r="AG626" i="11" s="1"/>
  <c r="EF626" i="11" s="1"/>
  <c r="AE505" i="11"/>
  <c r="AG505" i="11" s="1"/>
  <c r="EF505" i="11" s="1"/>
  <c r="F410" i="11" a="1"/>
  <c r="F410" i="11" s="1"/>
  <c r="AE815" i="11"/>
  <c r="AG815" i="11" s="1"/>
  <c r="EF815" i="11" s="1"/>
  <c r="AE893" i="11"/>
  <c r="AG893" i="11" s="1"/>
  <c r="EF893" i="11" s="1"/>
  <c r="AE794" i="11"/>
  <c r="AG794" i="11" s="1"/>
  <c r="EF794" i="11" s="1"/>
  <c r="AE364" i="11"/>
  <c r="AG364" i="11" s="1"/>
  <c r="AE503" i="11"/>
  <c r="AG503" i="11" s="1"/>
  <c r="EF503" i="11" s="1"/>
  <c r="AE812" i="11"/>
  <c r="AG812" i="11" s="1"/>
  <c r="EF812" i="11" s="1"/>
  <c r="AE910" i="11"/>
  <c r="AG910" i="11" s="1"/>
  <c r="EF910" i="11" s="1"/>
  <c r="AE832" i="11"/>
  <c r="AG832" i="11" s="1"/>
  <c r="EF832" i="11" s="1"/>
  <c r="AC187" i="11" a="1"/>
  <c r="AC187" i="11" s="1"/>
  <c r="F187" i="11" a="1"/>
  <c r="F187" i="11" s="1"/>
  <c r="AE935" i="11"/>
  <c r="AG935" i="11" s="1"/>
  <c r="EF935" i="11" s="1"/>
  <c r="AE879" i="11"/>
  <c r="AG879" i="11" s="1"/>
  <c r="EF879" i="11" s="1"/>
  <c r="AA68" i="11" a="1"/>
  <c r="AA68" i="11" s="1"/>
  <c r="AA366" i="11" a="1"/>
  <c r="AA366" i="11" s="1"/>
  <c r="AE735" i="11"/>
  <c r="AG735" i="11" s="1"/>
  <c r="EF735" i="11" s="1"/>
  <c r="AC25" i="11" a="1"/>
  <c r="AC25" i="11" s="1"/>
  <c r="AC26" i="11" s="1" a="1"/>
  <c r="AC26" i="11" s="1"/>
  <c r="F25" i="11" a="1"/>
  <c r="F25" i="11" s="1"/>
  <c r="AE777" i="11"/>
  <c r="AG777" i="11" s="1"/>
  <c r="EF777" i="11" s="1"/>
  <c r="AE499" i="11"/>
  <c r="AG499" i="11" s="1"/>
  <c r="EF499" i="11" s="1"/>
  <c r="AE511" i="11"/>
  <c r="AG511" i="11" s="1"/>
  <c r="EF511" i="11" s="1"/>
  <c r="AE583" i="11"/>
  <c r="AG583" i="11" s="1"/>
  <c r="EF583" i="11" s="1"/>
  <c r="AE651" i="11"/>
  <c r="AG651" i="11" s="1"/>
  <c r="EF651" i="11" s="1"/>
  <c r="AE707" i="11"/>
  <c r="AG707" i="11" s="1"/>
  <c r="EF707" i="11" s="1"/>
  <c r="AE420" i="11"/>
  <c r="AG420" i="11" s="1"/>
  <c r="F246" i="11" a="1"/>
  <c r="F246" i="11" s="1"/>
  <c r="AE780" i="11"/>
  <c r="AG780" i="11" s="1"/>
  <c r="EF780" i="11" s="1"/>
  <c r="AE852" i="11"/>
  <c r="AG852" i="11" s="1"/>
  <c r="EF852" i="11" s="1"/>
  <c r="AE137" i="11"/>
  <c r="AG137" i="11" s="1"/>
  <c r="EF137" i="11" s="1"/>
  <c r="AE151" i="11"/>
  <c r="AG151" i="11" s="1"/>
  <c r="EF151" i="11" s="1"/>
  <c r="AC419" i="11" a="1"/>
  <c r="AC419" i="11" s="1"/>
  <c r="F419" i="11" a="1"/>
  <c r="F419" i="11" s="1"/>
  <c r="AA198" i="11" a="1"/>
  <c r="AA198" i="11" s="1"/>
  <c r="AA200" i="11" s="1" a="1"/>
  <c r="AA200" i="11" s="1"/>
  <c r="AE116" i="11"/>
  <c r="AG116" i="11" s="1"/>
  <c r="EF116" i="11" s="1"/>
  <c r="AE263" i="11"/>
  <c r="AG263" i="11" s="1"/>
  <c r="EF263" i="11" s="1"/>
  <c r="AE209" i="11"/>
  <c r="AG209" i="11" s="1"/>
  <c r="EF209" i="11" s="1"/>
  <c r="AA116" i="11" a="1"/>
  <c r="AA116" i="11" s="1"/>
  <c r="F113" i="11" a="1"/>
  <c r="F113" i="11" s="1"/>
  <c r="AC113" i="11" a="1"/>
  <c r="AC113" i="11" s="1"/>
  <c r="AC393" i="11" a="1"/>
  <c r="AC393" i="11" s="1"/>
  <c r="F393" i="11" a="1"/>
  <c r="F393" i="11" s="1"/>
  <c r="AE287" i="11"/>
  <c r="AG287" i="11" s="1"/>
  <c r="EF287" i="11" s="1"/>
  <c r="AE443" i="11"/>
  <c r="AG443" i="11" s="1"/>
  <c r="EF443" i="11" s="1"/>
  <c r="AE471" i="11"/>
  <c r="AG471" i="11" s="1"/>
  <c r="EF471" i="11" s="1"/>
  <c r="D97" i="20"/>
  <c r="D53" i="20"/>
  <c r="D76" i="20"/>
  <c r="AE71" i="11"/>
  <c r="AG71" i="11" s="1"/>
  <c r="EF71" i="11" s="1"/>
  <c r="AE158" i="11"/>
  <c r="AG158" i="11" s="1"/>
  <c r="EF158" i="11" s="1"/>
  <c r="F441" i="11" a="1"/>
  <c r="F441" i="11" s="1"/>
  <c r="AC441" i="11" a="1"/>
  <c r="AC441" i="11" s="1"/>
  <c r="AC442" i="11" s="1" a="1"/>
  <c r="AC442" i="11" s="1"/>
  <c r="M16" i="21"/>
  <c r="M20" i="21"/>
  <c r="M14" i="21"/>
  <c r="M22" i="21"/>
  <c r="M30" i="21"/>
  <c r="M34" i="21"/>
  <c r="M42" i="21"/>
  <c r="M46" i="21"/>
  <c r="M50" i="21"/>
  <c r="M54" i="21"/>
  <c r="M78" i="21"/>
  <c r="M15" i="21"/>
  <c r="M23" i="21"/>
  <c r="M27" i="21"/>
  <c r="M39" i="21"/>
  <c r="M63" i="21"/>
  <c r="M36" i="21"/>
  <c r="M52" i="21"/>
  <c r="M64" i="21"/>
  <c r="M85" i="21"/>
  <c r="M90" i="21"/>
  <c r="M98" i="21"/>
  <c r="M102" i="21"/>
  <c r="M106" i="21"/>
  <c r="M122" i="21"/>
  <c r="M138" i="21"/>
  <c r="M146" i="21"/>
  <c r="M150" i="21"/>
  <c r="M158" i="21"/>
  <c r="M166" i="21"/>
  <c r="M170" i="21"/>
  <c r="M178" i="21"/>
  <c r="M194" i="21"/>
  <c r="M198" i="21"/>
  <c r="M202" i="21"/>
  <c r="M37" i="21"/>
  <c r="M53" i="21"/>
  <c r="M65" i="21"/>
  <c r="M76" i="21"/>
  <c r="M95" i="21"/>
  <c r="M107" i="21"/>
  <c r="M115" i="21"/>
  <c r="M135" i="21"/>
  <c r="M143" i="21"/>
  <c r="M147" i="21"/>
  <c r="M155" i="21"/>
  <c r="M159" i="21"/>
  <c r="M187" i="21"/>
  <c r="M191" i="21"/>
  <c r="M24" i="21"/>
  <c r="M32" i="21"/>
  <c r="M48" i="21"/>
  <c r="M61" i="21"/>
  <c r="M72" i="21"/>
  <c r="M77" i="21"/>
  <c r="M88" i="21"/>
  <c r="M92" i="21"/>
  <c r="M100" i="21"/>
  <c r="M128" i="21"/>
  <c r="M132" i="21"/>
  <c r="M144" i="21"/>
  <c r="M148" i="21"/>
  <c r="M152" i="21"/>
  <c r="M156" i="21"/>
  <c r="M160" i="21"/>
  <c r="M168" i="21"/>
  <c r="M172" i="21"/>
  <c r="M184" i="21"/>
  <c r="M196" i="21"/>
  <c r="M200" i="21"/>
  <c r="M56" i="21"/>
  <c r="M25" i="21"/>
  <c r="M33" i="21"/>
  <c r="M41" i="21"/>
  <c r="M49" i="21"/>
  <c r="M84" i="21"/>
  <c r="M97" i="21"/>
  <c r="M101" i="21"/>
  <c r="M105" i="21"/>
  <c r="M113" i="21"/>
  <c r="M117" i="21"/>
  <c r="M125" i="21"/>
  <c r="M133" i="21"/>
  <c r="M145" i="21"/>
  <c r="M149" i="21"/>
  <c r="M153" i="21"/>
  <c r="M157" i="21"/>
  <c r="M165" i="21"/>
  <c r="M169" i="21"/>
  <c r="M173" i="21"/>
  <c r="M177" i="21"/>
  <c r="M181" i="21"/>
  <c r="M189" i="21"/>
  <c r="M193" i="21"/>
  <c r="M201" i="21"/>
  <c r="M213" i="21"/>
  <c r="M17" i="21"/>
  <c r="M57" i="21"/>
  <c r="M9" i="21"/>
  <c r="M11" i="21"/>
  <c r="M13" i="21"/>
  <c r="M12" i="21"/>
  <c r="M10" i="21"/>
  <c r="F11" i="11" a="1"/>
  <c r="F11" i="11" s="1"/>
  <c r="AC11" i="11" a="1"/>
  <c r="AC11" i="11" s="1"/>
  <c r="AE48" i="11"/>
  <c r="AG48" i="11" s="1"/>
  <c r="EF48" i="11" s="1"/>
  <c r="AE784" i="11"/>
  <c r="AG784" i="11" s="1"/>
  <c r="EF784" i="11" s="1"/>
  <c r="AE779" i="11"/>
  <c r="AG779" i="11" s="1"/>
  <c r="EF779" i="11" s="1"/>
  <c r="AA446" i="11" a="1"/>
  <c r="AA446" i="11" s="1"/>
  <c r="AE807" i="11"/>
  <c r="AG807" i="11" s="1"/>
  <c r="EF807" i="11" s="1"/>
  <c r="AE941" i="11"/>
  <c r="AG941" i="11" s="1"/>
  <c r="EF941" i="11" s="1"/>
  <c r="AE698" i="11"/>
  <c r="AG698" i="11" s="1"/>
  <c r="EF698" i="11" s="1"/>
  <c r="AE723" i="11"/>
  <c r="AG723" i="11" s="1"/>
  <c r="EF723" i="11" s="1"/>
  <c r="AE649" i="11"/>
  <c r="AG649" i="11" s="1"/>
  <c r="EF649" i="11" s="1"/>
  <c r="AE166" i="11"/>
  <c r="AG166" i="11" s="1"/>
  <c r="EF166" i="11" s="1"/>
  <c r="AE358" i="11"/>
  <c r="AG358" i="11" s="1"/>
  <c r="AE647" i="11"/>
  <c r="AG647" i="11" s="1"/>
  <c r="EF647" i="11" s="1"/>
  <c r="AE700" i="11"/>
  <c r="AG700" i="11" s="1"/>
  <c r="EF700" i="11" s="1"/>
  <c r="AE889" i="11"/>
  <c r="AG889" i="11" s="1"/>
  <c r="EF889" i="11" s="1"/>
  <c r="AE802" i="11"/>
  <c r="AG802" i="11" s="1"/>
  <c r="EF802" i="11" s="1"/>
  <c r="AE769" i="11"/>
  <c r="AG769" i="11" s="1"/>
  <c r="EF769" i="11" s="1"/>
  <c r="AE617" i="11"/>
  <c r="AG617" i="11" s="1"/>
  <c r="EF617" i="11" s="1"/>
  <c r="AE939" i="11"/>
  <c r="AG939" i="11" s="1"/>
  <c r="EF939" i="11" s="1"/>
  <c r="AE62" i="11"/>
  <c r="AG62" i="11" s="1"/>
  <c r="EF62" i="11" s="1"/>
  <c r="AE218" i="11"/>
  <c r="AG218" i="11" s="1"/>
  <c r="EF218" i="11" s="1"/>
  <c r="AE513" i="11"/>
  <c r="AG513" i="11" s="1"/>
  <c r="EF513" i="11" s="1"/>
  <c r="AE72" i="11"/>
  <c r="AG72" i="11" s="1"/>
  <c r="EF72" i="11" s="1"/>
  <c r="AE655" i="11"/>
  <c r="AG655" i="11" s="1"/>
  <c r="EF655" i="11" s="1"/>
  <c r="AE31" i="11"/>
  <c r="AG31" i="11" s="1"/>
  <c r="EF31" i="11" s="1"/>
  <c r="AE292" i="11"/>
  <c r="AG292" i="11" s="1"/>
  <c r="EF292" i="11" s="1"/>
  <c r="D101" i="20"/>
  <c r="D105" i="20"/>
  <c r="D109" i="20"/>
  <c r="D57" i="20"/>
  <c r="D102" i="20"/>
  <c r="D106" i="20"/>
  <c r="D110" i="20"/>
  <c r="D103" i="20"/>
  <c r="D107" i="20"/>
  <c r="D111" i="20"/>
  <c r="D104" i="20"/>
  <c r="D108" i="20"/>
  <c r="D112" i="20"/>
  <c r="D88" i="20"/>
  <c r="D85" i="20"/>
  <c r="D80" i="20"/>
  <c r="D83" i="20"/>
  <c r="D84" i="20"/>
  <c r="D87" i="20"/>
  <c r="D90" i="20"/>
  <c r="D86" i="20"/>
  <c r="D81" i="20"/>
  <c r="D91" i="20"/>
  <c r="D82" i="20"/>
  <c r="D89" i="20"/>
  <c r="AE958" i="11"/>
  <c r="AG958" i="11" s="1"/>
  <c r="AE539" i="11"/>
  <c r="AG539" i="11" s="1"/>
  <c r="EF539" i="11" s="1"/>
  <c r="AE878" i="11"/>
  <c r="AG878" i="11" s="1"/>
  <c r="EF878" i="11" s="1"/>
  <c r="AE1003" i="11"/>
  <c r="AG1003" i="11" s="1"/>
  <c r="EF1003" i="11" s="1"/>
  <c r="AE714" i="11"/>
  <c r="AG714" i="11" s="1"/>
  <c r="AE966" i="11"/>
  <c r="AG966" i="11" s="1"/>
  <c r="EF966" i="11" s="1"/>
  <c r="AE717" i="11"/>
  <c r="AG717" i="11" s="1"/>
  <c r="EF717" i="11" s="1"/>
  <c r="AE806" i="11"/>
  <c r="AG806" i="11" s="1"/>
  <c r="EF806" i="11" s="1"/>
  <c r="AA296" i="11" a="1"/>
  <c r="AA296" i="11" s="1"/>
  <c r="AE244" i="11"/>
  <c r="AG244" i="11" s="1"/>
  <c r="EF244" i="11" s="1"/>
  <c r="AE605" i="11"/>
  <c r="AG605" i="11" s="1"/>
  <c r="EF605" i="11" s="1"/>
  <c r="AA292" i="11" a="1"/>
  <c r="AA292" i="11" s="1"/>
  <c r="AE54" i="11"/>
  <c r="AG54" i="11" s="1"/>
  <c r="AE628" i="11"/>
  <c r="AG628" i="11" s="1"/>
  <c r="EF628" i="11" s="1"/>
  <c r="AE308" i="11"/>
  <c r="AG308" i="11" s="1"/>
  <c r="EF308" i="11" s="1"/>
  <c r="AE981" i="11"/>
  <c r="AG981" i="11" s="1"/>
  <c r="EF981" i="11" s="1"/>
  <c r="AE480" i="11"/>
  <c r="AG480" i="11" s="1"/>
  <c r="EF480" i="11" s="1"/>
  <c r="AA252" i="11" a="1"/>
  <c r="AA252" i="11" s="1"/>
  <c r="AA254" i="11" s="1" a="1"/>
  <c r="AA254" i="11" s="1"/>
  <c r="AE437" i="11"/>
  <c r="AG437" i="11" s="1"/>
  <c r="EF437" i="11" s="1"/>
  <c r="AA186" i="11" l="1" a="1"/>
  <c r="AA186" i="11" s="1"/>
  <c r="F184" i="11" a="1"/>
  <c r="F184" i="11" s="1"/>
  <c r="AC184" i="11" a="1"/>
  <c r="AC184" i="11" s="1"/>
  <c r="AC249" i="11" a="1"/>
  <c r="AC249" i="11" s="1"/>
  <c r="M47" i="21"/>
  <c r="M134" i="21"/>
  <c r="M126" i="21"/>
  <c r="M43" i="21"/>
  <c r="M197" i="21"/>
  <c r="M140" i="21"/>
  <c r="M119" i="21"/>
  <c r="M60" i="21"/>
  <c r="M67" i="21"/>
  <c r="M82" i="21"/>
  <c r="M136" i="21"/>
  <c r="M179" i="21"/>
  <c r="M80" i="21"/>
  <c r="M99" i="21"/>
  <c r="O71" i="12"/>
  <c r="M44" i="21"/>
  <c r="M118" i="21"/>
  <c r="M141" i="21"/>
  <c r="M208" i="21"/>
  <c r="M104" i="21"/>
  <c r="M91" i="21"/>
  <c r="M137" i="21"/>
  <c r="M190" i="21"/>
  <c r="M87" i="21"/>
  <c r="M83" i="21"/>
  <c r="M209" i="21"/>
  <c r="M204" i="21"/>
  <c r="M94" i="21"/>
  <c r="M203" i="21"/>
  <c r="M120" i="21"/>
  <c r="M210" i="21"/>
  <c r="M205" i="21"/>
  <c r="M111" i="21"/>
  <c r="M206" i="21"/>
  <c r="M93" i="21"/>
  <c r="M219" i="21"/>
  <c r="M139" i="21"/>
  <c r="M45" i="21"/>
  <c r="M89" i="21"/>
  <c r="M215" i="21"/>
  <c r="M110" i="21"/>
  <c r="M69" i="21"/>
  <c r="M86" i="21"/>
  <c r="M211" i="21"/>
  <c r="M127" i="21"/>
  <c r="M21" i="21"/>
  <c r="M55" i="21"/>
  <c r="M121" i="21"/>
  <c r="M216" i="21"/>
  <c r="M217" i="21"/>
  <c r="M185" i="21"/>
  <c r="M73" i="21"/>
  <c r="M212" i="21"/>
  <c r="M207" i="21"/>
  <c r="M123" i="21"/>
  <c r="M81" i="21"/>
  <c r="M218" i="21"/>
  <c r="M142" i="21"/>
  <c r="M62" i="21"/>
  <c r="M129" i="21"/>
  <c r="M29" i="21"/>
  <c r="M183" i="21"/>
  <c r="M79" i="21"/>
  <c r="M31" i="21"/>
  <c r="M70" i="21"/>
  <c r="M68" i="21"/>
  <c r="M116" i="21"/>
  <c r="M66" i="21"/>
  <c r="M188" i="21"/>
  <c r="M180" i="21"/>
  <c r="M59" i="21"/>
  <c r="M192" i="21"/>
  <c r="M40" i="21"/>
  <c r="M19" i="21"/>
  <c r="M96" i="21"/>
  <c r="M199" i="21"/>
  <c r="M28" i="21"/>
  <c r="M51" i="21"/>
  <c r="M182" i="21"/>
  <c r="M131" i="21"/>
  <c r="M186" i="21"/>
  <c r="M74" i="21"/>
  <c r="EF117" i="11"/>
  <c r="M18" i="21"/>
  <c r="M71" i="21"/>
  <c r="M130" i="21"/>
  <c r="M35" i="21"/>
  <c r="M103" i="21"/>
  <c r="M38" i="21"/>
  <c r="M112" i="21"/>
  <c r="M108" i="21"/>
  <c r="M195" i="21"/>
  <c r="M109" i="21"/>
  <c r="M114" i="21"/>
  <c r="M75" i="21"/>
  <c r="G272" i="11" a="1"/>
  <c r="G272" i="11" s="1"/>
  <c r="T272" i="11" a="1"/>
  <c r="T272" i="11" s="1"/>
  <c r="H272" i="11" a="1"/>
  <c r="H272" i="11" s="1"/>
  <c r="G288" i="11" a="1"/>
  <c r="G288" i="11" s="1"/>
  <c r="T288" i="11" a="1"/>
  <c r="T288" i="11" s="1"/>
  <c r="H288" i="11" a="1"/>
  <c r="H288" i="11" s="1"/>
  <c r="G80" i="11" a="1"/>
  <c r="G80" i="11" s="1"/>
  <c r="T80" i="11" a="1"/>
  <c r="T80" i="11" s="1"/>
  <c r="H80" i="11" a="1"/>
  <c r="H80" i="11" s="1"/>
  <c r="G442" i="11" a="1"/>
  <c r="G442" i="11" s="1"/>
  <c r="T442" i="11" a="1"/>
  <c r="T442" i="11" s="1"/>
  <c r="H442" i="11" a="1"/>
  <c r="H442" i="11" s="1"/>
  <c r="G224" i="11" a="1"/>
  <c r="G224" i="11" s="1"/>
  <c r="T224" i="11" a="1"/>
  <c r="T224" i="11" s="1"/>
  <c r="H224" i="11" a="1"/>
  <c r="H224" i="11" s="1"/>
  <c r="G44" i="11" a="1"/>
  <c r="G44" i="11" s="1"/>
  <c r="T44" i="11" a="1"/>
  <c r="T44" i="11" s="1"/>
  <c r="H44" i="11" a="1"/>
  <c r="H44" i="11" s="1"/>
  <c r="G112" i="11" a="1"/>
  <c r="G112" i="11" s="1"/>
  <c r="T112" i="11" a="1"/>
  <c r="T112" i="11" s="1"/>
  <c r="H112" i="11" a="1"/>
  <c r="H112" i="11" s="1"/>
  <c r="G278" i="11" a="1"/>
  <c r="G278" i="11" s="1"/>
  <c r="T278" i="11" a="1"/>
  <c r="T278" i="11" s="1"/>
  <c r="H278" i="11" a="1"/>
  <c r="H278" i="11" s="1"/>
  <c r="G104" i="11" a="1"/>
  <c r="G104" i="11" s="1"/>
  <c r="T104" i="11" a="1"/>
  <c r="T104" i="11" s="1"/>
  <c r="H104" i="11" a="1"/>
  <c r="H104" i="11" s="1"/>
  <c r="G386" i="11" a="1"/>
  <c r="G386" i="11" s="1"/>
  <c r="T386" i="11" a="1"/>
  <c r="T386" i="11" s="1"/>
  <c r="H386" i="11" a="1"/>
  <c r="H386" i="11" s="1"/>
  <c r="G270" i="11" a="1"/>
  <c r="G270" i="11" s="1"/>
  <c r="T270" i="11" a="1"/>
  <c r="T270" i="11" s="1"/>
  <c r="H270" i="11" a="1"/>
  <c r="H270" i="11" s="1"/>
  <c r="G244" i="11" a="1"/>
  <c r="G244" i="11" s="1"/>
  <c r="T244" i="11" a="1"/>
  <c r="T244" i="11" s="1"/>
  <c r="H244" i="11" a="1"/>
  <c r="H244" i="11" s="1"/>
  <c r="G306" i="11" a="1"/>
  <c r="G306" i="11" s="1"/>
  <c r="T306" i="11" a="1"/>
  <c r="T306" i="11" s="1"/>
  <c r="H306" i="11" a="1"/>
  <c r="H306" i="11" s="1"/>
  <c r="G98" i="11" a="1"/>
  <c r="G98" i="11" s="1"/>
  <c r="T98" i="11" a="1"/>
  <c r="T98" i="11" s="1"/>
  <c r="H98" i="11" a="1"/>
  <c r="H98" i="11" s="1"/>
  <c r="AC254" i="11" a="1"/>
  <c r="AC254" i="11" s="1"/>
  <c r="F254" i="11" a="1"/>
  <c r="F254" i="11" s="1"/>
  <c r="AA255" i="11" a="1"/>
  <c r="AA255" i="11" s="1"/>
  <c r="G472" i="11" a="1"/>
  <c r="G472" i="11" s="1"/>
  <c r="T472" i="11" a="1"/>
  <c r="T472" i="11" s="1"/>
  <c r="H472" i="11" a="1"/>
  <c r="H472" i="11" s="1"/>
  <c r="G286" i="11" a="1"/>
  <c r="G286" i="11" s="1"/>
  <c r="T286" i="11" a="1"/>
  <c r="T286" i="11" s="1"/>
  <c r="H286" i="11" a="1"/>
  <c r="H286" i="11" s="1"/>
  <c r="G468" i="11" a="1"/>
  <c r="G468" i="11" s="1"/>
  <c r="T468" i="11" a="1"/>
  <c r="T468" i="11" s="1"/>
  <c r="H468" i="11" a="1"/>
  <c r="H468" i="11" s="1"/>
  <c r="G330" i="11" a="1"/>
  <c r="G330" i="11" s="1"/>
  <c r="T330" i="11" a="1"/>
  <c r="T330" i="11" s="1"/>
  <c r="H330" i="11" a="1"/>
  <c r="H330" i="11" s="1"/>
  <c r="G26" i="11" a="1"/>
  <c r="G26" i="11" s="1"/>
  <c r="T26" i="11" a="1"/>
  <c r="T26" i="11" s="1"/>
  <c r="H26" i="11" a="1"/>
  <c r="H26" i="11" s="1"/>
  <c r="G140" i="11" a="1"/>
  <c r="G140" i="11" s="1"/>
  <c r="T140" i="11" a="1"/>
  <c r="T140" i="11" s="1"/>
  <c r="H140" i="11" a="1"/>
  <c r="H140" i="11" s="1"/>
  <c r="G22" i="11" a="1"/>
  <c r="G22" i="11" s="1"/>
  <c r="T22" i="11" a="1"/>
  <c r="T22" i="11" s="1"/>
  <c r="H22" i="11" a="1"/>
  <c r="H22" i="11" s="1"/>
  <c r="G54" i="11" a="1"/>
  <c r="G54" i="11" s="1"/>
  <c r="T54" i="11" a="1"/>
  <c r="T54" i="11" s="1"/>
  <c r="H54" i="11" a="1"/>
  <c r="H54" i="11" s="1"/>
  <c r="G320" i="11" a="1"/>
  <c r="G320" i="11" s="1"/>
  <c r="T320" i="11" a="1"/>
  <c r="T320" i="11" s="1"/>
  <c r="H320" i="11" a="1"/>
  <c r="H320" i="11" s="1"/>
  <c r="G364" i="11" a="1"/>
  <c r="G364" i="11" s="1"/>
  <c r="T364" i="11" a="1"/>
  <c r="T364" i="11" s="1"/>
  <c r="H364" i="11" a="1"/>
  <c r="H364" i="11" s="1"/>
  <c r="G249" i="11" a="1"/>
  <c r="G249" i="11" s="1"/>
  <c r="T249" i="11" a="1"/>
  <c r="T249" i="11" s="1"/>
  <c r="H249" i="11" a="1"/>
  <c r="H249" i="11" s="1"/>
  <c r="G176" i="11" a="1"/>
  <c r="G176" i="11" s="1"/>
  <c r="T176" i="11" a="1"/>
  <c r="T176" i="11" s="1"/>
  <c r="H176" i="11" a="1"/>
  <c r="H176" i="11" s="1"/>
  <c r="G182" i="11" a="1"/>
  <c r="G182" i="11" s="1"/>
  <c r="T182" i="11" a="1"/>
  <c r="T182" i="11" s="1"/>
  <c r="H182" i="11" a="1"/>
  <c r="H182" i="11" s="1"/>
  <c r="G228" i="11" a="1"/>
  <c r="G228" i="11" s="1"/>
  <c r="T228" i="11" a="1"/>
  <c r="T228" i="11" s="1"/>
  <c r="H228" i="11" a="1"/>
  <c r="H228" i="11" s="1"/>
  <c r="G58" i="11" a="1"/>
  <c r="G58" i="11" s="1"/>
  <c r="T58" i="11" a="1"/>
  <c r="T58" i="11" s="1"/>
  <c r="H58" i="11" a="1"/>
  <c r="H58" i="11" s="1"/>
  <c r="F128" i="11" a="1"/>
  <c r="F128" i="11" s="1"/>
  <c r="AC128" i="11" a="1"/>
  <c r="AC128" i="11" s="1"/>
  <c r="AA129" i="11" a="1"/>
  <c r="AA129" i="11" s="1"/>
  <c r="G456" i="11" a="1"/>
  <c r="G456" i="11" s="1"/>
  <c r="T456" i="11" a="1"/>
  <c r="T456" i="11" s="1"/>
  <c r="H456" i="11" a="1"/>
  <c r="H456" i="11" s="1"/>
  <c r="G218" i="11" a="1"/>
  <c r="G218" i="11" s="1"/>
  <c r="T218" i="11" a="1"/>
  <c r="T218" i="11" s="1"/>
  <c r="H218" i="11" a="1"/>
  <c r="H218" i="11" s="1"/>
  <c r="G450" i="11" a="1"/>
  <c r="G450" i="11" s="1"/>
  <c r="T450" i="11" a="1"/>
  <c r="T450" i="11" s="1"/>
  <c r="H450" i="11" a="1"/>
  <c r="H450" i="11" s="1"/>
  <c r="G298" i="11" a="1"/>
  <c r="G298" i="11" s="1"/>
  <c r="T298" i="11" a="1"/>
  <c r="T298" i="11" s="1"/>
  <c r="H298" i="11" a="1"/>
  <c r="H298" i="11" s="1"/>
  <c r="AC200" i="11" a="1"/>
  <c r="AC200" i="11" s="1"/>
  <c r="F200" i="11" a="1"/>
  <c r="F200" i="11" s="1"/>
  <c r="AA201" i="11" a="1"/>
  <c r="AA201" i="11" s="1"/>
  <c r="G220" i="11" a="1"/>
  <c r="G220" i="11" s="1"/>
  <c r="T220" i="11" a="1"/>
  <c r="T220" i="11" s="1"/>
  <c r="H220" i="11" a="1"/>
  <c r="H220" i="11" s="1"/>
  <c r="G142" i="11" a="1"/>
  <c r="G142" i="11" s="1"/>
  <c r="T142" i="11" a="1"/>
  <c r="T142" i="11" s="1"/>
  <c r="H142" i="11" a="1"/>
  <c r="H142" i="11" s="1"/>
  <c r="AC292" i="11" a="1"/>
  <c r="AC292" i="11" s="1"/>
  <c r="F292" i="11" a="1"/>
  <c r="F292" i="11" s="1"/>
  <c r="G393" i="11" a="1"/>
  <c r="G393" i="11" s="1"/>
  <c r="T393" i="11" a="1"/>
  <c r="T393" i="11" s="1"/>
  <c r="H393" i="11" a="1"/>
  <c r="H393" i="11" s="1"/>
  <c r="G419" i="11" a="1"/>
  <c r="G419" i="11" s="1"/>
  <c r="T419" i="11" a="1"/>
  <c r="T419" i="11" s="1"/>
  <c r="H419" i="11" a="1"/>
  <c r="H419" i="11" s="1"/>
  <c r="U187" i="11" a="1"/>
  <c r="U187" i="11" s="1"/>
  <c r="AD187" i="11"/>
  <c r="G184" i="11" a="1"/>
  <c r="G184" i="11" s="1"/>
  <c r="T184" i="11" a="1"/>
  <c r="T184" i="11" s="1"/>
  <c r="H184" i="11" a="1"/>
  <c r="H184" i="11" s="1"/>
  <c r="U181" i="11" a="1"/>
  <c r="U181" i="11" s="1"/>
  <c r="AD181" i="11"/>
  <c r="G89" i="11" a="1"/>
  <c r="G89" i="11" s="1"/>
  <c r="T89" i="11" a="1"/>
  <c r="T89" i="11" s="1"/>
  <c r="H89" i="11" a="1"/>
  <c r="H89" i="11" s="1"/>
  <c r="U85" i="11" a="1"/>
  <c r="U85" i="11" s="1"/>
  <c r="AD85" i="11"/>
  <c r="G445" i="11" a="1"/>
  <c r="G445" i="11" s="1"/>
  <c r="T445" i="11" a="1"/>
  <c r="T445" i="11" s="1"/>
  <c r="H445" i="11" a="1"/>
  <c r="H445" i="11" s="1"/>
  <c r="G301" i="11" a="1"/>
  <c r="G301" i="11" s="1"/>
  <c r="T301" i="11" a="1"/>
  <c r="T301" i="11" s="1"/>
  <c r="H301" i="11" a="1"/>
  <c r="H301" i="11" s="1"/>
  <c r="G294" i="11" a="1"/>
  <c r="G294" i="11" s="1"/>
  <c r="T294" i="11" a="1"/>
  <c r="T294" i="11" s="1"/>
  <c r="H294" i="11" a="1"/>
  <c r="H294" i="11" s="1"/>
  <c r="U469" i="11" a="1"/>
  <c r="U469" i="11" s="1"/>
  <c r="AD469" i="11"/>
  <c r="U315" i="11" a="1"/>
  <c r="U315" i="11" s="1"/>
  <c r="AD315" i="11"/>
  <c r="G241" i="11" a="1"/>
  <c r="G241" i="11" s="1"/>
  <c r="T241" i="11" a="1"/>
  <c r="T241" i="11" s="1"/>
  <c r="H241" i="11" a="1"/>
  <c r="H241" i="11" s="1"/>
  <c r="G225" i="11" a="1"/>
  <c r="G225" i="11" s="1"/>
  <c r="T225" i="11" a="1"/>
  <c r="T225" i="11" s="1"/>
  <c r="H225" i="11" a="1"/>
  <c r="H225" i="11" s="1"/>
  <c r="U322" i="11" a="1"/>
  <c r="U322" i="11" s="1"/>
  <c r="AD322" i="11"/>
  <c r="G121" i="11" a="1"/>
  <c r="G121" i="11" s="1"/>
  <c r="T121" i="11" a="1"/>
  <c r="T121" i="11" s="1"/>
  <c r="H121" i="11" a="1"/>
  <c r="H121" i="11" s="1"/>
  <c r="G167" i="11" a="1"/>
  <c r="G167" i="11" s="1"/>
  <c r="T167" i="11" a="1"/>
  <c r="T167" i="11" s="1"/>
  <c r="H167" i="11" a="1"/>
  <c r="H167" i="11" s="1"/>
  <c r="G295" i="11" a="1"/>
  <c r="G295" i="11" s="1"/>
  <c r="T295" i="11" a="1"/>
  <c r="T295" i="11" s="1"/>
  <c r="H295" i="11" a="1"/>
  <c r="H295" i="11" s="1"/>
  <c r="U332" i="11" a="1"/>
  <c r="U332" i="11" s="1"/>
  <c r="AD332" i="11"/>
  <c r="EF23" i="11"/>
  <c r="U63" i="11" a="1"/>
  <c r="U63" i="11" s="1"/>
  <c r="AD63" i="11"/>
  <c r="U183" i="11" a="1"/>
  <c r="U183" i="11" s="1"/>
  <c r="AD183" i="11"/>
  <c r="U197" i="11" a="1"/>
  <c r="U197" i="11" s="1"/>
  <c r="AD197" i="11"/>
  <c r="G447" i="11" a="1"/>
  <c r="G447" i="11" s="1"/>
  <c r="T447" i="11" a="1"/>
  <c r="T447" i="11" s="1"/>
  <c r="H447" i="11" a="1"/>
  <c r="H447" i="11" s="1"/>
  <c r="U110" i="11" a="1"/>
  <c r="U110" i="11" s="1"/>
  <c r="AD110" i="11"/>
  <c r="U56" i="11" a="1"/>
  <c r="U56" i="11" s="1"/>
  <c r="AD56" i="11"/>
  <c r="G257" i="11" a="1"/>
  <c r="G257" i="11" s="1"/>
  <c r="T257" i="11" a="1"/>
  <c r="T257" i="11" s="1"/>
  <c r="H257" i="11" a="1"/>
  <c r="H257" i="11" s="1"/>
  <c r="G403" i="11" a="1"/>
  <c r="G403" i="11" s="1"/>
  <c r="T403" i="11" a="1"/>
  <c r="T403" i="11" s="1"/>
  <c r="H403" i="11" a="1"/>
  <c r="H403" i="11" s="1"/>
  <c r="U305" i="11" a="1"/>
  <c r="U305" i="11" s="1"/>
  <c r="AD305" i="11"/>
  <c r="U326" i="11" a="1"/>
  <c r="U326" i="11" s="1"/>
  <c r="AD326" i="11"/>
  <c r="EF53" i="11"/>
  <c r="G421" i="11" a="1"/>
  <c r="G421" i="11" s="1"/>
  <c r="T421" i="11" a="1"/>
  <c r="T421" i="11" s="1"/>
  <c r="H421" i="11" a="1"/>
  <c r="H421" i="11" s="1"/>
  <c r="G248" i="11" a="1"/>
  <c r="G248" i="11" s="1"/>
  <c r="T248" i="11" a="1"/>
  <c r="T248" i="11" s="1"/>
  <c r="H248" i="11" a="1"/>
  <c r="H248" i="11" s="1"/>
  <c r="U173" i="11" a="1"/>
  <c r="U173" i="11" s="1"/>
  <c r="AD173" i="11"/>
  <c r="G473" i="11" a="1"/>
  <c r="G473" i="11" s="1"/>
  <c r="T473" i="11" a="1"/>
  <c r="T473" i="11" s="1"/>
  <c r="H473" i="11" a="1"/>
  <c r="H473" i="11" s="1"/>
  <c r="U103" i="11" a="1"/>
  <c r="U103" i="11" s="1"/>
  <c r="AD103" i="11"/>
  <c r="G461" i="11" a="1"/>
  <c r="G461" i="11" s="1"/>
  <c r="T461" i="11" a="1"/>
  <c r="T461" i="11" s="1"/>
  <c r="H461" i="11" a="1"/>
  <c r="H461" i="11" s="1"/>
  <c r="U280" i="11" a="1"/>
  <c r="U280" i="11" s="1"/>
  <c r="AD280" i="11"/>
  <c r="G439" i="11" a="1"/>
  <c r="G439" i="11" s="1"/>
  <c r="T439" i="11" a="1"/>
  <c r="T439" i="11" s="1"/>
  <c r="H439" i="11" a="1"/>
  <c r="H439" i="11" s="1"/>
  <c r="U234" i="11" a="1"/>
  <c r="U234" i="11" s="1"/>
  <c r="AD234" i="11"/>
  <c r="G99" i="11" a="1"/>
  <c r="G99" i="11" s="1"/>
  <c r="T99" i="11" a="1"/>
  <c r="T99" i="11" s="1"/>
  <c r="H99" i="11" a="1"/>
  <c r="H99" i="11" s="1"/>
  <c r="U59" i="11" a="1"/>
  <c r="U59" i="11" s="1"/>
  <c r="AD59" i="11"/>
  <c r="G317" i="11" a="1"/>
  <c r="G317" i="11" s="1"/>
  <c r="T317" i="11" a="1"/>
  <c r="T317" i="11" s="1"/>
  <c r="H317" i="11" a="1"/>
  <c r="H317" i="11" s="1"/>
  <c r="F406" i="11" a="1"/>
  <c r="F406" i="11" s="1"/>
  <c r="AC406" i="11" a="1"/>
  <c r="AC406" i="11" s="1"/>
  <c r="AA407" i="11" a="1"/>
  <c r="AA407" i="11" s="1"/>
  <c r="AC424" i="11" a="1"/>
  <c r="AC424" i="11" s="1"/>
  <c r="F424" i="11" a="1"/>
  <c r="F424" i="11" s="1"/>
  <c r="AA425" i="11" a="1"/>
  <c r="AA425" i="11" s="1"/>
  <c r="G459" i="11" a="1"/>
  <c r="G459" i="11" s="1"/>
  <c r="T459" i="11" a="1"/>
  <c r="T459" i="11" s="1"/>
  <c r="H459" i="11" a="1"/>
  <c r="H459" i="11" s="1"/>
  <c r="U261" i="11" a="1"/>
  <c r="U261" i="11" s="1"/>
  <c r="AD261" i="11"/>
  <c r="U119" i="11" a="1"/>
  <c r="U119" i="11" s="1"/>
  <c r="AD119" i="11"/>
  <c r="G267" i="11" a="1"/>
  <c r="G267" i="11" s="1"/>
  <c r="T267" i="11" a="1"/>
  <c r="T267" i="11" s="1"/>
  <c r="H267" i="11" a="1"/>
  <c r="H267" i="11" s="1"/>
  <c r="U71" i="11" a="1"/>
  <c r="U71" i="11" s="1"/>
  <c r="AD71" i="11"/>
  <c r="AC108" i="11" a="1"/>
  <c r="AC108" i="11" s="1"/>
  <c r="F108" i="11" a="1"/>
  <c r="F108" i="11" s="1"/>
  <c r="U222" i="11" a="1"/>
  <c r="U222" i="11" s="1"/>
  <c r="AD222" i="11"/>
  <c r="U286" i="11" a="1"/>
  <c r="U286" i="11" s="1"/>
  <c r="AD286" i="11"/>
  <c r="U224" i="11" a="1"/>
  <c r="U224" i="11" s="1"/>
  <c r="AD224" i="11"/>
  <c r="AC404" i="11" a="1"/>
  <c r="AC404" i="11" s="1"/>
  <c r="G81" i="11" a="1"/>
  <c r="G81" i="11" s="1"/>
  <c r="T81" i="11" a="1"/>
  <c r="T81" i="11" s="1"/>
  <c r="H81" i="11" a="1"/>
  <c r="H81" i="11" s="1"/>
  <c r="U329" i="11" a="1"/>
  <c r="U329" i="11" s="1"/>
  <c r="AD329" i="11"/>
  <c r="U141" i="11" a="1"/>
  <c r="U141" i="11" s="1"/>
  <c r="AD141" i="11"/>
  <c r="U193" i="11" a="1"/>
  <c r="U193" i="11" s="1"/>
  <c r="AD193" i="11"/>
  <c r="AC90" i="11" a="1"/>
  <c r="AC90" i="11" s="1"/>
  <c r="U270" i="11" a="1"/>
  <c r="U270" i="11" s="1"/>
  <c r="AD270" i="11"/>
  <c r="F290" i="11" a="1"/>
  <c r="F290" i="11" s="1"/>
  <c r="AC290" i="11" a="1"/>
  <c r="AC290" i="11" s="1"/>
  <c r="U16" i="11" a="1"/>
  <c r="U16" i="11" s="1"/>
  <c r="AD16" i="11"/>
  <c r="U450" i="11" a="1"/>
  <c r="U450" i="11" s="1"/>
  <c r="AD450" i="11"/>
  <c r="U355" i="11" a="1"/>
  <c r="U355" i="11" s="1"/>
  <c r="AD355" i="11"/>
  <c r="AC84" i="11" a="1"/>
  <c r="AC84" i="11" s="1"/>
  <c r="F84" i="11" a="1"/>
  <c r="F84" i="11" s="1"/>
  <c r="G145" i="11" a="1"/>
  <c r="G145" i="11" s="1"/>
  <c r="T145" i="11" a="1"/>
  <c r="T145" i="11" s="1"/>
  <c r="H145" i="11" a="1"/>
  <c r="H145" i="11" s="1"/>
  <c r="AC334" i="11" a="1"/>
  <c r="AC334" i="11" s="1"/>
  <c r="F334" i="11" a="1"/>
  <c r="F334" i="11" s="1"/>
  <c r="AA335" i="11" a="1"/>
  <c r="AA335" i="11" s="1"/>
  <c r="G113" i="11" a="1"/>
  <c r="G113" i="11" s="1"/>
  <c r="T113" i="11" a="1"/>
  <c r="T113" i="11" s="1"/>
  <c r="H113" i="11" a="1"/>
  <c r="H113" i="11" s="1"/>
  <c r="G187" i="11" a="1"/>
  <c r="G187" i="11" s="1"/>
  <c r="T187" i="11" a="1"/>
  <c r="T187" i="11" s="1"/>
  <c r="H187" i="11" a="1"/>
  <c r="H187" i="11" s="1"/>
  <c r="U179" i="11" a="1"/>
  <c r="U179" i="11" s="1"/>
  <c r="AD179" i="11"/>
  <c r="F434" i="11" a="1"/>
  <c r="F434" i="11" s="1"/>
  <c r="AC434" i="11" a="1"/>
  <c r="AC434" i="11" s="1"/>
  <c r="G85" i="11" a="1"/>
  <c r="G85" i="11" s="1"/>
  <c r="T85" i="11" a="1"/>
  <c r="T85" i="11" s="1"/>
  <c r="H85" i="11" a="1"/>
  <c r="H85" i="11" s="1"/>
  <c r="U445" i="11" a="1"/>
  <c r="U445" i="11" s="1"/>
  <c r="AD445" i="11"/>
  <c r="U301" i="11" a="1"/>
  <c r="U301" i="11" s="1"/>
  <c r="AD301" i="11"/>
  <c r="U294" i="11" a="1"/>
  <c r="U294" i="11" s="1"/>
  <c r="AD294" i="11"/>
  <c r="G469" i="11" a="1"/>
  <c r="G469" i="11" s="1"/>
  <c r="T469" i="11" a="1"/>
  <c r="T469" i="11" s="1"/>
  <c r="H469" i="11" a="1"/>
  <c r="H469" i="11" s="1"/>
  <c r="F226" i="11" a="1"/>
  <c r="F226" i="11" s="1"/>
  <c r="AC226" i="11" a="1"/>
  <c r="AC226" i="11" s="1"/>
  <c r="U17" i="11" a="1"/>
  <c r="U17" i="11" s="1"/>
  <c r="AD17" i="11"/>
  <c r="G463" i="11" a="1"/>
  <c r="G463" i="11" s="1"/>
  <c r="T463" i="11" a="1"/>
  <c r="T463" i="11" s="1"/>
  <c r="H463" i="11" a="1"/>
  <c r="H463" i="11" s="1"/>
  <c r="G315" i="11" a="1"/>
  <c r="G315" i="11" s="1"/>
  <c r="T315" i="11" a="1"/>
  <c r="T315" i="11" s="1"/>
  <c r="H315" i="11" a="1"/>
  <c r="H315" i="11" s="1"/>
  <c r="U143" i="11" a="1"/>
  <c r="U143" i="11" s="1"/>
  <c r="AD143" i="11"/>
  <c r="U239" i="11" a="1"/>
  <c r="U239" i="11" s="1"/>
  <c r="AD239" i="11"/>
  <c r="U477" i="11" a="1"/>
  <c r="U477" i="11" s="1"/>
  <c r="AD477" i="11"/>
  <c r="U157" i="11" a="1"/>
  <c r="U157" i="11" s="1"/>
  <c r="AD157" i="11"/>
  <c r="U121" i="11" a="1"/>
  <c r="U121" i="11" s="1"/>
  <c r="AD121" i="11"/>
  <c r="G332" i="11" a="1"/>
  <c r="G332" i="11" s="1"/>
  <c r="T332" i="11" a="1"/>
  <c r="T332" i="11" s="1"/>
  <c r="H332" i="11" a="1"/>
  <c r="H332" i="11" s="1"/>
  <c r="G63" i="11" a="1"/>
  <c r="G63" i="11" s="1"/>
  <c r="T63" i="11" a="1"/>
  <c r="T63" i="11" s="1"/>
  <c r="H63" i="11" a="1"/>
  <c r="H63" i="11" s="1"/>
  <c r="G183" i="11" a="1"/>
  <c r="G183" i="11" s="1"/>
  <c r="T183" i="11" a="1"/>
  <c r="T183" i="11" s="1"/>
  <c r="H183" i="11" a="1"/>
  <c r="H183" i="11" s="1"/>
  <c r="G197" i="11" a="1"/>
  <c r="G197" i="11" s="1"/>
  <c r="T197" i="11" a="1"/>
  <c r="T197" i="11" s="1"/>
  <c r="H197" i="11" a="1"/>
  <c r="H197" i="11" s="1"/>
  <c r="U199" i="11" a="1"/>
  <c r="U199" i="11" s="1"/>
  <c r="AD199" i="11"/>
  <c r="O162" i="12"/>
  <c r="P162" i="12"/>
  <c r="U45" i="11" a="1"/>
  <c r="U45" i="11" s="1"/>
  <c r="AD45" i="11"/>
  <c r="U253" i="11" a="1"/>
  <c r="U253" i="11" s="1"/>
  <c r="AD253" i="11"/>
  <c r="U421" i="11" a="1"/>
  <c r="U421" i="11" s="1"/>
  <c r="AD421" i="11"/>
  <c r="U248" i="11" a="1"/>
  <c r="U248" i="11" s="1"/>
  <c r="AD248" i="11"/>
  <c r="U307" i="11" a="1"/>
  <c r="U307" i="11" s="1"/>
  <c r="AD307" i="11"/>
  <c r="U54" i="11" a="1"/>
  <c r="U54" i="11" s="1"/>
  <c r="AD54" i="11"/>
  <c r="U470" i="11" a="1"/>
  <c r="U470" i="11" s="1"/>
  <c r="AD470" i="11"/>
  <c r="F190" i="11" a="1"/>
  <c r="F190" i="11" s="1"/>
  <c r="AC190" i="11" a="1"/>
  <c r="AC190" i="11" s="1"/>
  <c r="AA191" i="11" a="1"/>
  <c r="AA191" i="11" s="1"/>
  <c r="U13" i="11" a="1"/>
  <c r="U13" i="11" s="1"/>
  <c r="AD13" i="11"/>
  <c r="U99" i="11" a="1"/>
  <c r="U99" i="11" s="1"/>
  <c r="AD99" i="11"/>
  <c r="G59" i="11" a="1"/>
  <c r="G59" i="11" s="1"/>
  <c r="T59" i="11" a="1"/>
  <c r="T59" i="11" s="1"/>
  <c r="H59" i="11" a="1"/>
  <c r="H59" i="11" s="1"/>
  <c r="U317" i="11" a="1"/>
  <c r="U317" i="11" s="1"/>
  <c r="AD317" i="11"/>
  <c r="G405" i="11" a="1"/>
  <c r="G405" i="11" s="1"/>
  <c r="T405" i="11" a="1"/>
  <c r="T405" i="11" s="1"/>
  <c r="H405" i="11" a="1"/>
  <c r="H405" i="11" s="1"/>
  <c r="AA436" i="11" a="1"/>
  <c r="AA436" i="11" s="1"/>
  <c r="U423" i="11" a="1"/>
  <c r="U423" i="11" s="1"/>
  <c r="AD423" i="11"/>
  <c r="AC64" i="11" a="1"/>
  <c r="AC64" i="11" s="1"/>
  <c r="U459" i="11" a="1"/>
  <c r="U459" i="11" s="1"/>
  <c r="AD459" i="11"/>
  <c r="G261" i="11" a="1"/>
  <c r="G261" i="11" s="1"/>
  <c r="T261" i="11" a="1"/>
  <c r="T261" i="11" s="1"/>
  <c r="H261" i="11" a="1"/>
  <c r="H261" i="11" s="1"/>
  <c r="G333" i="11" a="1"/>
  <c r="G333" i="11" s="1"/>
  <c r="T333" i="11" a="1"/>
  <c r="T333" i="11" s="1"/>
  <c r="H333" i="11" a="1"/>
  <c r="H333" i="11" s="1"/>
  <c r="G119" i="11" a="1"/>
  <c r="G119" i="11" s="1"/>
  <c r="T119" i="11" a="1"/>
  <c r="T119" i="11" s="1"/>
  <c r="H119" i="11" a="1"/>
  <c r="H119" i="11" s="1"/>
  <c r="U468" i="11" a="1"/>
  <c r="U468" i="11" s="1"/>
  <c r="AD468" i="11"/>
  <c r="G71" i="11" a="1"/>
  <c r="G71" i="11" s="1"/>
  <c r="T71" i="11" a="1"/>
  <c r="T71" i="11" s="1"/>
  <c r="H71" i="11" a="1"/>
  <c r="H71" i="11" s="1"/>
  <c r="U127" i="11" a="1"/>
  <c r="U127" i="11" s="1"/>
  <c r="AD127" i="11"/>
  <c r="U478" i="11" a="1"/>
  <c r="U478" i="11" s="1"/>
  <c r="AD478" i="11"/>
  <c r="G107" i="11" a="1"/>
  <c r="G107" i="11" s="1"/>
  <c r="T107" i="11" a="1"/>
  <c r="T107" i="11" s="1"/>
  <c r="H107" i="11" a="1"/>
  <c r="H107" i="11" s="1"/>
  <c r="F250" i="11" a="1"/>
  <c r="F250" i="11" s="1"/>
  <c r="AC250" i="11" a="1"/>
  <c r="AC250" i="11" s="1"/>
  <c r="U472" i="11" a="1"/>
  <c r="U472" i="11" s="1"/>
  <c r="AD472" i="11"/>
  <c r="F102" i="11" a="1"/>
  <c r="F102" i="11" s="1"/>
  <c r="AC102" i="11" a="1"/>
  <c r="AC102" i="11" s="1"/>
  <c r="G314" i="11" a="1"/>
  <c r="G314" i="11" s="1"/>
  <c r="T314" i="11" a="1"/>
  <c r="T314" i="11" s="1"/>
  <c r="H314" i="11" a="1"/>
  <c r="H314" i="11" s="1"/>
  <c r="G193" i="11" a="1"/>
  <c r="G193" i="11" s="1"/>
  <c r="T193" i="11" a="1"/>
  <c r="T193" i="11" s="1"/>
  <c r="H193" i="11" a="1"/>
  <c r="H193" i="11" s="1"/>
  <c r="U90" i="11" a="1"/>
  <c r="U90" i="11" s="1"/>
  <c r="AD90" i="11"/>
  <c r="U272" i="11" a="1"/>
  <c r="U272" i="11" s="1"/>
  <c r="AD272" i="11"/>
  <c r="U289" i="11" a="1"/>
  <c r="U289" i="11" s="1"/>
  <c r="AD289" i="11"/>
  <c r="F480" i="11" a="1"/>
  <c r="F480" i="11" s="1"/>
  <c r="AC480" i="11" a="1"/>
  <c r="AC480" i="11" s="1"/>
  <c r="U240" i="11" a="1"/>
  <c r="U240" i="11" s="1"/>
  <c r="AD240" i="11"/>
  <c r="G355" i="11" a="1"/>
  <c r="G355" i="11" s="1"/>
  <c r="T355" i="11" a="1"/>
  <c r="T355" i="11" s="1"/>
  <c r="H355" i="11" a="1"/>
  <c r="H355" i="11" s="1"/>
  <c r="G83" i="11" a="1"/>
  <c r="G83" i="11" s="1"/>
  <c r="T83" i="11" a="1"/>
  <c r="T83" i="11" s="1"/>
  <c r="H83" i="11" a="1"/>
  <c r="H83" i="11" s="1"/>
  <c r="U145" i="11" a="1"/>
  <c r="U145" i="11" s="1"/>
  <c r="AD145" i="11"/>
  <c r="U330" i="11" a="1"/>
  <c r="U330" i="11" s="1"/>
  <c r="AD330" i="11"/>
  <c r="G11" i="11" a="1"/>
  <c r="G11" i="11" s="1"/>
  <c r="T11" i="11" a="1"/>
  <c r="T11" i="11" s="1"/>
  <c r="H11" i="11" a="1"/>
  <c r="H11" i="11" s="1"/>
  <c r="U113" i="11" a="1"/>
  <c r="U113" i="11" s="1"/>
  <c r="AD113" i="11"/>
  <c r="AC366" i="11" a="1"/>
  <c r="AC366" i="11" s="1"/>
  <c r="F366" i="11" a="1"/>
  <c r="F366" i="11" s="1"/>
  <c r="AA367" i="11" a="1"/>
  <c r="AA367" i="11" s="1"/>
  <c r="G410" i="11" a="1"/>
  <c r="G410" i="11" s="1"/>
  <c r="T410" i="11" a="1"/>
  <c r="T410" i="11" s="1"/>
  <c r="H410" i="11" a="1"/>
  <c r="H410" i="11" s="1"/>
  <c r="G166" i="11" a="1"/>
  <c r="G166" i="11" s="1"/>
  <c r="T166" i="11" a="1"/>
  <c r="T166" i="11" s="1"/>
  <c r="H166" i="11" a="1"/>
  <c r="H166" i="11" s="1"/>
  <c r="G179" i="11" a="1"/>
  <c r="G179" i="11" s="1"/>
  <c r="T179" i="11" a="1"/>
  <c r="T179" i="11" s="1"/>
  <c r="H179" i="11" a="1"/>
  <c r="H179" i="11" s="1"/>
  <c r="U39" i="11" a="1"/>
  <c r="U39" i="11" s="1"/>
  <c r="AD39" i="11"/>
  <c r="G95" i="11" a="1"/>
  <c r="G95" i="11" s="1"/>
  <c r="T95" i="11" a="1"/>
  <c r="T95" i="11" s="1"/>
  <c r="H95" i="11" a="1"/>
  <c r="H95" i="11" s="1"/>
  <c r="U43" i="11" a="1"/>
  <c r="U43" i="11" s="1"/>
  <c r="AD43" i="11"/>
  <c r="U298" i="11" a="1"/>
  <c r="U298" i="11" s="1"/>
  <c r="AD298" i="11"/>
  <c r="G389" i="11" a="1"/>
  <c r="G389" i="11" s="1"/>
  <c r="T389" i="11" a="1"/>
  <c r="T389" i="11" s="1"/>
  <c r="H389" i="11" a="1"/>
  <c r="H389" i="11" s="1"/>
  <c r="U271" i="11" a="1"/>
  <c r="U271" i="11" s="1"/>
  <c r="AD271" i="11"/>
  <c r="U485" i="11" a="1"/>
  <c r="U485" i="11" s="1"/>
  <c r="AD485" i="11"/>
  <c r="G451" i="11" a="1"/>
  <c r="G451" i="11" s="1"/>
  <c r="T451" i="11" a="1"/>
  <c r="T451" i="11" s="1"/>
  <c r="H451" i="11" a="1"/>
  <c r="H451" i="11" s="1"/>
  <c r="U203" i="11" a="1"/>
  <c r="U203" i="11" s="1"/>
  <c r="AD203" i="11"/>
  <c r="G17" i="11" a="1"/>
  <c r="G17" i="11" s="1"/>
  <c r="T17" i="11" a="1"/>
  <c r="T17" i="11" s="1"/>
  <c r="H17" i="11" a="1"/>
  <c r="H17" i="11" s="1"/>
  <c r="U463" i="11" a="1"/>
  <c r="U463" i="11" s="1"/>
  <c r="AD463" i="11"/>
  <c r="G143" i="11" a="1"/>
  <c r="G143" i="11" s="1"/>
  <c r="T143" i="11" a="1"/>
  <c r="T143" i="11" s="1"/>
  <c r="H143" i="11" a="1"/>
  <c r="H143" i="11" s="1"/>
  <c r="G239" i="11" a="1"/>
  <c r="G239" i="11" s="1"/>
  <c r="T239" i="11" a="1"/>
  <c r="T239" i="11" s="1"/>
  <c r="H239" i="11" a="1"/>
  <c r="H239" i="11" s="1"/>
  <c r="G477" i="11" a="1"/>
  <c r="G477" i="11" s="1"/>
  <c r="T477" i="11" a="1"/>
  <c r="T477" i="11" s="1"/>
  <c r="H477" i="11" a="1"/>
  <c r="H477" i="11" s="1"/>
  <c r="U140" i="11" a="1"/>
  <c r="U140" i="11" s="1"/>
  <c r="AD140" i="11"/>
  <c r="G157" i="11" a="1"/>
  <c r="G157" i="11" s="1"/>
  <c r="T157" i="11" a="1"/>
  <c r="T157" i="11" s="1"/>
  <c r="H157" i="11" a="1"/>
  <c r="H157" i="11" s="1"/>
  <c r="U269" i="11" a="1"/>
  <c r="U269" i="11" s="1"/>
  <c r="AD269" i="11"/>
  <c r="G309" i="11" a="1"/>
  <c r="G309" i="11" s="1"/>
  <c r="T309" i="11" a="1"/>
  <c r="T309" i="11" s="1"/>
  <c r="H309" i="11" a="1"/>
  <c r="H309" i="11" s="1"/>
  <c r="G293" i="11" a="1"/>
  <c r="G293" i="11" s="1"/>
  <c r="T293" i="11" a="1"/>
  <c r="T293" i="11" s="1"/>
  <c r="H293" i="11" a="1"/>
  <c r="H293" i="11" s="1"/>
  <c r="AC118" i="11" a="1"/>
  <c r="AC118" i="11" s="1"/>
  <c r="F118" i="11" a="1"/>
  <c r="F118" i="11" s="1"/>
  <c r="AG11" i="11"/>
  <c r="G87" i="11" a="1"/>
  <c r="G87" i="11" s="1"/>
  <c r="T87" i="11" a="1"/>
  <c r="T87" i="11" s="1"/>
  <c r="H87" i="11" a="1"/>
  <c r="H87" i="11" s="1"/>
  <c r="G381" i="11" a="1"/>
  <c r="G381" i="11" s="1"/>
  <c r="T381" i="11" a="1"/>
  <c r="T381" i="11" s="1"/>
  <c r="H381" i="11" a="1"/>
  <c r="H381" i="11" s="1"/>
  <c r="U462" i="11" a="1"/>
  <c r="U462" i="11" s="1"/>
  <c r="AD462" i="11"/>
  <c r="F308" i="11" a="1"/>
  <c r="F308" i="11" s="1"/>
  <c r="AC308" i="11" a="1"/>
  <c r="AC308" i="11" s="1"/>
  <c r="G199" i="11" a="1"/>
  <c r="G199" i="11" s="1"/>
  <c r="T199" i="11" a="1"/>
  <c r="T199" i="11" s="1"/>
  <c r="H199" i="11" a="1"/>
  <c r="H199" i="11" s="1"/>
  <c r="G45" i="11" a="1"/>
  <c r="G45" i="11" s="1"/>
  <c r="T45" i="11" a="1"/>
  <c r="T45" i="11" s="1"/>
  <c r="H45" i="11" a="1"/>
  <c r="H45" i="11" s="1"/>
  <c r="U218" i="11" a="1"/>
  <c r="U218" i="11" s="1"/>
  <c r="AD218" i="11"/>
  <c r="G253" i="11" a="1"/>
  <c r="G253" i="11" s="1"/>
  <c r="T253" i="11" a="1"/>
  <c r="T253" i="11" s="1"/>
  <c r="H253" i="11" a="1"/>
  <c r="H253" i="11" s="1"/>
  <c r="O74" i="12"/>
  <c r="G117" i="11" a="1"/>
  <c r="G117" i="11" s="1"/>
  <c r="T117" i="11" a="1"/>
  <c r="T117" i="11" s="1"/>
  <c r="H117" i="11" a="1"/>
  <c r="H117" i="11" s="1"/>
  <c r="U27" i="11" a="1"/>
  <c r="U27" i="11" s="1"/>
  <c r="AD27" i="11"/>
  <c r="U311" i="11" a="1"/>
  <c r="U311" i="11" s="1"/>
  <c r="AD311" i="11"/>
  <c r="U364" i="11" a="1"/>
  <c r="U364" i="11" s="1"/>
  <c r="AD364" i="11"/>
  <c r="G307" i="11" a="1"/>
  <c r="G307" i="11" s="1"/>
  <c r="T307" i="11" a="1"/>
  <c r="T307" i="11" s="1"/>
  <c r="H307" i="11" a="1"/>
  <c r="H307" i="11" s="1"/>
  <c r="U77" i="11" a="1"/>
  <c r="U77" i="11" s="1"/>
  <c r="AD77" i="11"/>
  <c r="AC470" i="11" a="1"/>
  <c r="AC470" i="11" s="1"/>
  <c r="G13" i="11" a="1"/>
  <c r="G13" i="11" s="1"/>
  <c r="T13" i="11" a="1"/>
  <c r="T13" i="11" s="1"/>
  <c r="H13" i="11" a="1"/>
  <c r="H13" i="11" s="1"/>
  <c r="AC196" i="11" a="1"/>
  <c r="AC196" i="11" s="1"/>
  <c r="F196" i="11" a="1"/>
  <c r="F196" i="11" s="1"/>
  <c r="F106" i="11" a="1"/>
  <c r="F106" i="11" s="1"/>
  <c r="AC106" i="11" a="1"/>
  <c r="AC106" i="11" s="1"/>
  <c r="U100" i="11" a="1"/>
  <c r="U100" i="11" s="1"/>
  <c r="AD100" i="11"/>
  <c r="U405" i="11" a="1"/>
  <c r="U405" i="11" s="1"/>
  <c r="AD405" i="11"/>
  <c r="U435" i="11" a="1"/>
  <c r="U435" i="11" s="1"/>
  <c r="AD435" i="11"/>
  <c r="U399" i="11" a="1"/>
  <c r="U399" i="11" s="1"/>
  <c r="AD399" i="11"/>
  <c r="U207" i="11" a="1"/>
  <c r="U207" i="11" s="1"/>
  <c r="AD207" i="11"/>
  <c r="G423" i="11" a="1"/>
  <c r="G423" i="11" s="1"/>
  <c r="T423" i="11" a="1"/>
  <c r="T423" i="11" s="1"/>
  <c r="H423" i="11" a="1"/>
  <c r="H423" i="11" s="1"/>
  <c r="U64" i="11" a="1"/>
  <c r="U64" i="11" s="1"/>
  <c r="AD64" i="11"/>
  <c r="F186" i="11" a="1"/>
  <c r="F186" i="11" s="1"/>
  <c r="AC186" i="11" a="1"/>
  <c r="AC186" i="11" s="1"/>
  <c r="U333" i="11" a="1"/>
  <c r="U333" i="11" s="1"/>
  <c r="AD333" i="11"/>
  <c r="U58" i="11" a="1"/>
  <c r="U58" i="11" s="1"/>
  <c r="AD58" i="11"/>
  <c r="G373" i="11" a="1"/>
  <c r="G373" i="11" s="1"/>
  <c r="T373" i="11" a="1"/>
  <c r="T373" i="11" s="1"/>
  <c r="H373" i="11" a="1"/>
  <c r="H373" i="11" s="1"/>
  <c r="G127" i="11" a="1"/>
  <c r="G127" i="11" s="1"/>
  <c r="T127" i="11" a="1"/>
  <c r="T127" i="11" s="1"/>
  <c r="H127" i="11" a="1"/>
  <c r="H127" i="11" s="1"/>
  <c r="AC478" i="11" a="1"/>
  <c r="AC478" i="11" s="1"/>
  <c r="U320" i="11" a="1"/>
  <c r="U320" i="11" s="1"/>
  <c r="AD320" i="11"/>
  <c r="U107" i="11" a="1"/>
  <c r="U107" i="11" s="1"/>
  <c r="AD107" i="11"/>
  <c r="AC34" i="11" a="1"/>
  <c r="AC34" i="11" s="1"/>
  <c r="F34" i="11" a="1"/>
  <c r="F34" i="11" s="1"/>
  <c r="U14" i="11" a="1"/>
  <c r="U14" i="11" s="1"/>
  <c r="AD14" i="11"/>
  <c r="U80" i="11" a="1"/>
  <c r="U80" i="11" s="1"/>
  <c r="AD80" i="11"/>
  <c r="U101" i="11" a="1"/>
  <c r="U101" i="11" s="1"/>
  <c r="AD101" i="11"/>
  <c r="U314" i="11" a="1"/>
  <c r="U314" i="11" s="1"/>
  <c r="AD314" i="11"/>
  <c r="G289" i="11" a="1"/>
  <c r="G289" i="11" s="1"/>
  <c r="T289" i="11" a="1"/>
  <c r="T289" i="11" s="1"/>
  <c r="H289" i="11" a="1"/>
  <c r="H289" i="11" s="1"/>
  <c r="F276" i="11" a="1"/>
  <c r="F276" i="11" s="1"/>
  <c r="AC276" i="11" a="1"/>
  <c r="AC276" i="11" s="1"/>
  <c r="AC38" i="11" a="1"/>
  <c r="AC38" i="11" s="1"/>
  <c r="F38" i="11" a="1"/>
  <c r="F38" i="11" s="1"/>
  <c r="G479" i="11" a="1"/>
  <c r="G479" i="11" s="1"/>
  <c r="T479" i="11" a="1"/>
  <c r="T479" i="11" s="1"/>
  <c r="H479" i="11" a="1"/>
  <c r="H479" i="11" s="1"/>
  <c r="U448" i="11" a="1"/>
  <c r="U448" i="11" s="1"/>
  <c r="AD448" i="11"/>
  <c r="AC240" i="11" a="1"/>
  <c r="AC240" i="11" s="1"/>
  <c r="U83" i="11" a="1"/>
  <c r="U83" i="11" s="1"/>
  <c r="AD83" i="11"/>
  <c r="U142" i="11" a="1"/>
  <c r="U142" i="11" s="1"/>
  <c r="AD142" i="11"/>
  <c r="U228" i="11" a="1"/>
  <c r="U228" i="11" s="1"/>
  <c r="AD228" i="11"/>
  <c r="F446" i="11" a="1"/>
  <c r="F446" i="11" s="1"/>
  <c r="AC446" i="11" a="1"/>
  <c r="AC446" i="11" s="1"/>
  <c r="U11" i="11" a="1"/>
  <c r="U11" i="11" s="1"/>
  <c r="AD11" i="11"/>
  <c r="F68" i="11" a="1"/>
  <c r="F68" i="11" s="1"/>
  <c r="AC68" i="11" a="1"/>
  <c r="AC68" i="11" s="1"/>
  <c r="U410" i="11" a="1"/>
  <c r="U410" i="11" s="1"/>
  <c r="AD410" i="11"/>
  <c r="U166" i="11" a="1"/>
  <c r="U166" i="11" s="1"/>
  <c r="AD166" i="11"/>
  <c r="U175" i="11" a="1"/>
  <c r="U175" i="11" s="1"/>
  <c r="AD175" i="11"/>
  <c r="G39" i="11" a="1"/>
  <c r="G39" i="11" s="1"/>
  <c r="T39" i="11" a="1"/>
  <c r="T39" i="11" s="1"/>
  <c r="H39" i="11" a="1"/>
  <c r="H39" i="11" s="1"/>
  <c r="U217" i="11" a="1"/>
  <c r="U217" i="11" s="1"/>
  <c r="AD217" i="11"/>
  <c r="G449" i="11" a="1"/>
  <c r="G449" i="11" s="1"/>
  <c r="T449" i="11" a="1"/>
  <c r="T449" i="11" s="1"/>
  <c r="H449" i="11" a="1"/>
  <c r="H449" i="11" s="1"/>
  <c r="U95" i="11" a="1"/>
  <c r="U95" i="11" s="1"/>
  <c r="AD95" i="11"/>
  <c r="U67" i="11" a="1"/>
  <c r="U67" i="11" s="1"/>
  <c r="AD67" i="11"/>
  <c r="G43" i="11" a="1"/>
  <c r="G43" i="11" s="1"/>
  <c r="T43" i="11" a="1"/>
  <c r="T43" i="11" s="1"/>
  <c r="H43" i="11" a="1"/>
  <c r="H43" i="11" s="1"/>
  <c r="U389" i="11" a="1"/>
  <c r="U389" i="11" s="1"/>
  <c r="AD389" i="11"/>
  <c r="G271" i="11" a="1"/>
  <c r="G271" i="11" s="1"/>
  <c r="T271" i="11" a="1"/>
  <c r="T271" i="11" s="1"/>
  <c r="H271" i="11" a="1"/>
  <c r="H271" i="11" s="1"/>
  <c r="G485" i="11" a="1"/>
  <c r="G485" i="11" s="1"/>
  <c r="T485" i="11" a="1"/>
  <c r="T485" i="11" s="1"/>
  <c r="H485" i="11" a="1"/>
  <c r="H485" i="11" s="1"/>
  <c r="U182" i="11" a="1"/>
  <c r="U182" i="11" s="1"/>
  <c r="AD182" i="11"/>
  <c r="U451" i="11" a="1"/>
  <c r="U451" i="11" s="1"/>
  <c r="AD451" i="11"/>
  <c r="G203" i="11" a="1"/>
  <c r="G203" i="11" s="1"/>
  <c r="T203" i="11" a="1"/>
  <c r="T203" i="11" s="1"/>
  <c r="H203" i="11" a="1"/>
  <c r="H203" i="11" s="1"/>
  <c r="G483" i="11" a="1"/>
  <c r="G483" i="11" s="1"/>
  <c r="T483" i="11" a="1"/>
  <c r="T483" i="11" s="1"/>
  <c r="H483" i="11" a="1"/>
  <c r="H483" i="11" s="1"/>
  <c r="G475" i="11" a="1"/>
  <c r="G475" i="11" s="1"/>
  <c r="T475" i="11" a="1"/>
  <c r="T475" i="11" s="1"/>
  <c r="H475" i="11" a="1"/>
  <c r="H475" i="11" s="1"/>
  <c r="G321" i="11" a="1"/>
  <c r="G321" i="11" s="1"/>
  <c r="T321" i="11" a="1"/>
  <c r="T321" i="11" s="1"/>
  <c r="H321" i="11" a="1"/>
  <c r="H321" i="11" s="1"/>
  <c r="U458" i="11" a="1"/>
  <c r="U458" i="11" s="1"/>
  <c r="AD458" i="11"/>
  <c r="G409" i="11" a="1"/>
  <c r="G409" i="11" s="1"/>
  <c r="T409" i="11" a="1"/>
  <c r="T409" i="11" s="1"/>
  <c r="H409" i="11" a="1"/>
  <c r="H409" i="11" s="1"/>
  <c r="U115" i="11" a="1"/>
  <c r="U115" i="11" s="1"/>
  <c r="AD115" i="11"/>
  <c r="G269" i="11" a="1"/>
  <c r="G269" i="11" s="1"/>
  <c r="T269" i="11" a="1"/>
  <c r="T269" i="11" s="1"/>
  <c r="H269" i="11" a="1"/>
  <c r="H269" i="11" s="1"/>
  <c r="U73" i="11" a="1"/>
  <c r="U73" i="11" s="1"/>
  <c r="AD73" i="11"/>
  <c r="U221" i="11" a="1"/>
  <c r="U221" i="11" s="1"/>
  <c r="AD221" i="11"/>
  <c r="U386" i="11" a="1"/>
  <c r="U386" i="11" s="1"/>
  <c r="AD386" i="11"/>
  <c r="U309" i="11" a="1"/>
  <c r="U309" i="11" s="1"/>
  <c r="AD309" i="11"/>
  <c r="U293" i="11" a="1"/>
  <c r="U293" i="11" s="1"/>
  <c r="AD293" i="11"/>
  <c r="F20" i="11" a="1"/>
  <c r="F20" i="11" s="1"/>
  <c r="AC20" i="11" a="1"/>
  <c r="AC20" i="11" s="1"/>
  <c r="U87" i="11" a="1"/>
  <c r="U87" i="11" s="1"/>
  <c r="AD87" i="11"/>
  <c r="U381" i="11" a="1"/>
  <c r="U381" i="11" s="1"/>
  <c r="AD381" i="11"/>
  <c r="G462" i="11" a="1"/>
  <c r="G462" i="11" s="1"/>
  <c r="T462" i="11" a="1"/>
  <c r="T462" i="11" s="1"/>
  <c r="H462" i="11" a="1"/>
  <c r="H462" i="11" s="1"/>
  <c r="U215" i="11" a="1"/>
  <c r="U215" i="11" s="1"/>
  <c r="AD215" i="11"/>
  <c r="U41" i="11" a="1"/>
  <c r="U41" i="11" s="1"/>
  <c r="AD41" i="11"/>
  <c r="U69" i="11" a="1"/>
  <c r="U69" i="11" s="1"/>
  <c r="AD69" i="11"/>
  <c r="U363" i="11" a="1"/>
  <c r="U363" i="11" s="1"/>
  <c r="AD363" i="11"/>
  <c r="AC230" i="11" a="1"/>
  <c r="AC230" i="11" s="1"/>
  <c r="F230" i="11" a="1"/>
  <c r="F230" i="11" s="1"/>
  <c r="AA231" i="11" a="1"/>
  <c r="AA231" i="11" s="1"/>
  <c r="U117" i="11" a="1"/>
  <c r="U117" i="11" s="1"/>
  <c r="AD117" i="11"/>
  <c r="G27" i="11" a="1"/>
  <c r="G27" i="11" s="1"/>
  <c r="T27" i="11" a="1"/>
  <c r="T27" i="11" s="1"/>
  <c r="H27" i="11" a="1"/>
  <c r="H27" i="11" s="1"/>
  <c r="G311" i="11" a="1"/>
  <c r="G311" i="11" s="1"/>
  <c r="T311" i="11" a="1"/>
  <c r="T311" i="11" s="1"/>
  <c r="H311" i="11" a="1"/>
  <c r="H311" i="11" s="1"/>
  <c r="U251" i="11" a="1"/>
  <c r="U251" i="11" s="1"/>
  <c r="AD251" i="11"/>
  <c r="AC86" i="11" a="1"/>
  <c r="AC86" i="11" s="1"/>
  <c r="G75" i="11" a="1"/>
  <c r="G75" i="11" s="1"/>
  <c r="T75" i="11" a="1"/>
  <c r="T75" i="11" s="1"/>
  <c r="H75" i="11" a="1"/>
  <c r="H75" i="11" s="1"/>
  <c r="G433" i="11" a="1"/>
  <c r="G433" i="11" s="1"/>
  <c r="T433" i="11" a="1"/>
  <c r="T433" i="11" s="1"/>
  <c r="H433" i="11" a="1"/>
  <c r="H433" i="11" s="1"/>
  <c r="G77" i="11" a="1"/>
  <c r="G77" i="11" s="1"/>
  <c r="T77" i="11" a="1"/>
  <c r="T77" i="11" s="1"/>
  <c r="H77" i="11" a="1"/>
  <c r="H77" i="11" s="1"/>
  <c r="U57" i="11" a="1"/>
  <c r="U57" i="11" s="1"/>
  <c r="AD57" i="11"/>
  <c r="G467" i="11" a="1"/>
  <c r="G467" i="11" s="1"/>
  <c r="T467" i="11" a="1"/>
  <c r="T467" i="11" s="1"/>
  <c r="H467" i="11" a="1"/>
  <c r="H467" i="11" s="1"/>
  <c r="U195" i="11" a="1"/>
  <c r="U195" i="11" s="1"/>
  <c r="AD195" i="11"/>
  <c r="U105" i="11" a="1"/>
  <c r="U105" i="11" s="1"/>
  <c r="AD105" i="11"/>
  <c r="AC352" i="11" a="1"/>
  <c r="AC352" i="11" s="1"/>
  <c r="F352" i="11" a="1"/>
  <c r="F352" i="11" s="1"/>
  <c r="AA353" i="11" a="1"/>
  <c r="AA353" i="11" s="1"/>
  <c r="AC100" i="11" a="1"/>
  <c r="AC100" i="11" s="1"/>
  <c r="G435" i="11" a="1"/>
  <c r="G435" i="11" s="1"/>
  <c r="T435" i="11" a="1"/>
  <c r="T435" i="11" s="1"/>
  <c r="H435" i="11" a="1"/>
  <c r="H435" i="11" s="1"/>
  <c r="G399" i="11" a="1"/>
  <c r="G399" i="11" s="1"/>
  <c r="T399" i="11" a="1"/>
  <c r="T399" i="11" s="1"/>
  <c r="H399" i="11" a="1"/>
  <c r="H399" i="11" s="1"/>
  <c r="G207" i="11" a="1"/>
  <c r="G207" i="11" s="1"/>
  <c r="T207" i="11" a="1"/>
  <c r="T207" i="11" s="1"/>
  <c r="H207" i="11" a="1"/>
  <c r="H207" i="11" s="1"/>
  <c r="AC40" i="11" a="1"/>
  <c r="AC40" i="11" s="1"/>
  <c r="AC185" i="11" a="1"/>
  <c r="AC185" i="11" s="1"/>
  <c r="F214" i="11" a="1"/>
  <c r="F214" i="11" s="1"/>
  <c r="AC214" i="11" a="1"/>
  <c r="AC214" i="11" s="1"/>
  <c r="F304" i="11" a="1"/>
  <c r="F304" i="11" s="1"/>
  <c r="AC304" i="11" a="1"/>
  <c r="AC304" i="11" s="1"/>
  <c r="U373" i="11" a="1"/>
  <c r="U373" i="11" s="1"/>
  <c r="AD373" i="11"/>
  <c r="AC422" i="11" a="1"/>
  <c r="AC422" i="11" s="1"/>
  <c r="F284" i="11" a="1"/>
  <c r="F284" i="11" s="1"/>
  <c r="AC284" i="11" a="1"/>
  <c r="AC284" i="11" s="1"/>
  <c r="U33" i="11" a="1"/>
  <c r="U33" i="11" s="1"/>
  <c r="AD33" i="11"/>
  <c r="U249" i="11" a="1"/>
  <c r="U249" i="11" s="1"/>
  <c r="AD249" i="11"/>
  <c r="AC14" i="11" a="1"/>
  <c r="AC14" i="11" s="1"/>
  <c r="G101" i="11" a="1"/>
  <c r="G101" i="11" s="1"/>
  <c r="T101" i="11" a="1"/>
  <c r="T101" i="11" s="1"/>
  <c r="H101" i="11" a="1"/>
  <c r="H101" i="11" s="1"/>
  <c r="U420" i="11" a="1"/>
  <c r="U420" i="11" s="1"/>
  <c r="AD420" i="11"/>
  <c r="U44" i="11" a="1"/>
  <c r="U44" i="11" s="1"/>
  <c r="AD44" i="11"/>
  <c r="U275" i="11" a="1"/>
  <c r="U275" i="11" s="1"/>
  <c r="AD275" i="11"/>
  <c r="U278" i="11" a="1"/>
  <c r="U278" i="11" s="1"/>
  <c r="AD278" i="11"/>
  <c r="AC212" i="11" a="1"/>
  <c r="AC212" i="11" s="1"/>
  <c r="F212" i="11" a="1"/>
  <c r="F212" i="11" s="1"/>
  <c r="U37" i="11" a="1"/>
  <c r="U37" i="11" s="1"/>
  <c r="AD37" i="11"/>
  <c r="U479" i="11" a="1"/>
  <c r="U479" i="11" s="1"/>
  <c r="AD479" i="11"/>
  <c r="AC448" i="11" a="1"/>
  <c r="AC448" i="11" s="1"/>
  <c r="F296" i="11" a="1"/>
  <c r="F296" i="11" s="1"/>
  <c r="AC296" i="11" a="1"/>
  <c r="AC296" i="11" s="1"/>
  <c r="G441" i="11" a="1"/>
  <c r="G441" i="11" s="1"/>
  <c r="T441" i="11" a="1"/>
  <c r="T441" i="11" s="1"/>
  <c r="H441" i="11" a="1"/>
  <c r="H441" i="11" s="1"/>
  <c r="G175" i="11" a="1"/>
  <c r="G175" i="11" s="1"/>
  <c r="T175" i="11" a="1"/>
  <c r="T175" i="11" s="1"/>
  <c r="H175" i="11" a="1"/>
  <c r="H175" i="11" s="1"/>
  <c r="U291" i="11" a="1"/>
  <c r="U291" i="11" s="1"/>
  <c r="AD291" i="11"/>
  <c r="G217" i="11" a="1"/>
  <c r="G217" i="11" s="1"/>
  <c r="T217" i="11" a="1"/>
  <c r="T217" i="11" s="1"/>
  <c r="H217" i="11" a="1"/>
  <c r="H217" i="11" s="1"/>
  <c r="U449" i="11" a="1"/>
  <c r="U449" i="11" s="1"/>
  <c r="AD449" i="11"/>
  <c r="F484" i="11" a="1"/>
  <c r="F484" i="11" s="1"/>
  <c r="AC484" i="11" a="1"/>
  <c r="AC484" i="11" s="1"/>
  <c r="G67" i="11" a="1"/>
  <c r="G67" i="11" s="1"/>
  <c r="T67" i="11" a="1"/>
  <c r="T67" i="11" s="1"/>
  <c r="H67" i="11" a="1"/>
  <c r="H67" i="11" s="1"/>
  <c r="G297" i="11" a="1"/>
  <c r="G297" i="11" s="1"/>
  <c r="T297" i="11" a="1"/>
  <c r="T297" i="11" s="1"/>
  <c r="H297" i="11" a="1"/>
  <c r="H297" i="11" s="1"/>
  <c r="U35" i="11" a="1"/>
  <c r="U35" i="11" s="1"/>
  <c r="AD35" i="11"/>
  <c r="F242" i="11" a="1"/>
  <c r="F242" i="11" s="1"/>
  <c r="AC242" i="11" a="1"/>
  <c r="AC242" i="11" s="1"/>
  <c r="U93" i="11" a="1"/>
  <c r="U93" i="11" s="1"/>
  <c r="AD93" i="11"/>
  <c r="U411" i="11" a="1"/>
  <c r="U411" i="11" s="1"/>
  <c r="AD411" i="11"/>
  <c r="U483" i="11" a="1"/>
  <c r="U483" i="11" s="1"/>
  <c r="AD483" i="11"/>
  <c r="U475" i="11" a="1"/>
  <c r="U475" i="11" s="1"/>
  <c r="AD475" i="11"/>
  <c r="G325" i="11" a="1"/>
  <c r="G325" i="11" s="1"/>
  <c r="T325" i="11" a="1"/>
  <c r="T325" i="11" s="1"/>
  <c r="H325" i="11" a="1"/>
  <c r="H325" i="11" s="1"/>
  <c r="U321" i="11" a="1"/>
  <c r="U321" i="11" s="1"/>
  <c r="AD321" i="11"/>
  <c r="U282" i="11" a="1"/>
  <c r="U282" i="11" s="1"/>
  <c r="AD282" i="11"/>
  <c r="AC70" i="11" a="1"/>
  <c r="AC70" i="11" s="1"/>
  <c r="F70" i="11" a="1"/>
  <c r="F70" i="11" s="1"/>
  <c r="G458" i="11" a="1"/>
  <c r="G458" i="11" s="1"/>
  <c r="T458" i="11" a="1"/>
  <c r="T458" i="11" s="1"/>
  <c r="H458" i="11" a="1"/>
  <c r="H458" i="11" s="1"/>
  <c r="U409" i="11" a="1"/>
  <c r="U409" i="11" s="1"/>
  <c r="AD409" i="11"/>
  <c r="U442" i="11" a="1"/>
  <c r="U442" i="11" s="1"/>
  <c r="AD442" i="11"/>
  <c r="G115" i="11" a="1"/>
  <c r="G115" i="11" s="1"/>
  <c r="T115" i="11" a="1"/>
  <c r="T115" i="11" s="1"/>
  <c r="H115" i="11" a="1"/>
  <c r="H115" i="11" s="1"/>
  <c r="U319" i="11" a="1"/>
  <c r="U319" i="11" s="1"/>
  <c r="AD319" i="11"/>
  <c r="U395" i="11" a="1"/>
  <c r="U395" i="11" s="1"/>
  <c r="AD395" i="11"/>
  <c r="G73" i="11" a="1"/>
  <c r="G73" i="11" s="1"/>
  <c r="T73" i="11" a="1"/>
  <c r="T73" i="11" s="1"/>
  <c r="H73" i="11" a="1"/>
  <c r="H73" i="11" s="1"/>
  <c r="G221" i="11" a="1"/>
  <c r="G221" i="11" s="1"/>
  <c r="T221" i="11" a="1"/>
  <c r="T221" i="11" s="1"/>
  <c r="H221" i="11" a="1"/>
  <c r="H221" i="11" s="1"/>
  <c r="U61" i="11" a="1"/>
  <c r="U61" i="11" s="1"/>
  <c r="AD61" i="11"/>
  <c r="U481" i="11" a="1"/>
  <c r="U481" i="11" s="1"/>
  <c r="AD481" i="11"/>
  <c r="U55" i="11" a="1"/>
  <c r="U55" i="11" s="1"/>
  <c r="AD55" i="11"/>
  <c r="U359" i="11" a="1"/>
  <c r="U359" i="11" s="1"/>
  <c r="AD359" i="11"/>
  <c r="U277" i="11" a="1"/>
  <c r="U277" i="11" s="1"/>
  <c r="AD277" i="11"/>
  <c r="U189" i="11" a="1"/>
  <c r="U189" i="11" s="1"/>
  <c r="AD189" i="11"/>
  <c r="G79" i="11" a="1"/>
  <c r="G79" i="11" s="1"/>
  <c r="T79" i="11" a="1"/>
  <c r="T79" i="11" s="1"/>
  <c r="H79" i="11" a="1"/>
  <c r="H79" i="11" s="1"/>
  <c r="U19" i="11" a="1"/>
  <c r="U19" i="11" s="1"/>
  <c r="AD19" i="11"/>
  <c r="G215" i="11" a="1"/>
  <c r="G215" i="11" s="1"/>
  <c r="T215" i="11" a="1"/>
  <c r="T215" i="11" s="1"/>
  <c r="H215" i="11" a="1"/>
  <c r="H215" i="11" s="1"/>
  <c r="G41" i="11" a="1"/>
  <c r="G41" i="11" s="1"/>
  <c r="T41" i="11" a="1"/>
  <c r="T41" i="11" s="1"/>
  <c r="H41" i="11" a="1"/>
  <c r="H41" i="11" s="1"/>
  <c r="G69" i="11" a="1"/>
  <c r="G69" i="11" s="1"/>
  <c r="T69" i="11" a="1"/>
  <c r="T69" i="11" s="1"/>
  <c r="H69" i="11" a="1"/>
  <c r="H69" i="11" s="1"/>
  <c r="G363" i="11" a="1"/>
  <c r="G363" i="11" s="1"/>
  <c r="T363" i="11" a="1"/>
  <c r="T363" i="11" s="1"/>
  <c r="H363" i="11" a="1"/>
  <c r="H363" i="11" s="1"/>
  <c r="U331" i="11" a="1"/>
  <c r="U331" i="11" s="1"/>
  <c r="AD331" i="11"/>
  <c r="U229" i="11" a="1"/>
  <c r="U229" i="11" s="1"/>
  <c r="AD229" i="11"/>
  <c r="U365" i="11" a="1"/>
  <c r="U365" i="11" s="1"/>
  <c r="AD365" i="11"/>
  <c r="G251" i="11" a="1"/>
  <c r="G251" i="11" s="1"/>
  <c r="T251" i="11" a="1"/>
  <c r="T251" i="11" s="1"/>
  <c r="H251" i="11" a="1"/>
  <c r="H251" i="11" s="1"/>
  <c r="U86" i="11" a="1"/>
  <c r="U86" i="11" s="1"/>
  <c r="AD86" i="11"/>
  <c r="U75" i="11" a="1"/>
  <c r="U75" i="11" s="1"/>
  <c r="AD75" i="11"/>
  <c r="U433" i="11" a="1"/>
  <c r="U433" i="11" s="1"/>
  <c r="AD433" i="11"/>
  <c r="G57" i="11" a="1"/>
  <c r="G57" i="11" s="1"/>
  <c r="T57" i="11" a="1"/>
  <c r="T57" i="11" s="1"/>
  <c r="H57" i="11" a="1"/>
  <c r="H57" i="11" s="1"/>
  <c r="U467" i="11" a="1"/>
  <c r="U467" i="11" s="1"/>
  <c r="AD467" i="11"/>
  <c r="G195" i="11" a="1"/>
  <c r="G195" i="11" s="1"/>
  <c r="T195" i="11" a="1"/>
  <c r="T195" i="11" s="1"/>
  <c r="H195" i="11" a="1"/>
  <c r="H195" i="11" s="1"/>
  <c r="G105" i="11" a="1"/>
  <c r="G105" i="11" s="1"/>
  <c r="T105" i="11" a="1"/>
  <c r="T105" i="11" s="1"/>
  <c r="H105" i="11" a="1"/>
  <c r="H105" i="11" s="1"/>
  <c r="U351" i="11" a="1"/>
  <c r="U351" i="11" s="1"/>
  <c r="AD351" i="11"/>
  <c r="F178" i="11" a="1"/>
  <c r="F178" i="11" s="1"/>
  <c r="AC178" i="11" a="1"/>
  <c r="AC178" i="11" s="1"/>
  <c r="U299" i="11" a="1"/>
  <c r="U299" i="11" s="1"/>
  <c r="AD299" i="11"/>
  <c r="U40" i="11" a="1"/>
  <c r="U40" i="11" s="1"/>
  <c r="AD40" i="11"/>
  <c r="U185" i="11" a="1"/>
  <c r="U185" i="11" s="1"/>
  <c r="AD185" i="11"/>
  <c r="F397" i="11" a="1"/>
  <c r="F397" i="11" s="1"/>
  <c r="AC397" i="11" a="1"/>
  <c r="AC397" i="11" s="1"/>
  <c r="AA398" i="11" a="1"/>
  <c r="AA398" i="11" s="1"/>
  <c r="U213" i="11" a="1"/>
  <c r="U213" i="11" s="1"/>
  <c r="AD213" i="11"/>
  <c r="U303" i="11" a="1"/>
  <c r="U303" i="11" s="1"/>
  <c r="AD303" i="11"/>
  <c r="U62" i="11" a="1"/>
  <c r="U62" i="11" s="1"/>
  <c r="AD62" i="11"/>
  <c r="U22" i="11" a="1"/>
  <c r="U22" i="11" s="1"/>
  <c r="AD22" i="11"/>
  <c r="U422" i="11" a="1"/>
  <c r="U422" i="11" s="1"/>
  <c r="AD422" i="11"/>
  <c r="F124" i="11" a="1"/>
  <c r="F124" i="11" s="1"/>
  <c r="AC124" i="11" a="1"/>
  <c r="AC124" i="11" s="1"/>
  <c r="U283" i="11" a="1"/>
  <c r="U283" i="11" s="1"/>
  <c r="AD283" i="11"/>
  <c r="G33" i="11" a="1"/>
  <c r="G33" i="11" s="1"/>
  <c r="T33" i="11" a="1"/>
  <c r="T33" i="11" s="1"/>
  <c r="H33" i="11" a="1"/>
  <c r="H33" i="11" s="1"/>
  <c r="U302" i="11" a="1"/>
  <c r="U302" i="11" s="1"/>
  <c r="AD302" i="11"/>
  <c r="U114" i="11" a="1"/>
  <c r="U114" i="11" s="1"/>
  <c r="AD114" i="11"/>
  <c r="F350" i="11" a="1"/>
  <c r="F350" i="11" s="1"/>
  <c r="AC350" i="11" a="1"/>
  <c r="AC350" i="11" s="1"/>
  <c r="F210" i="11" a="1"/>
  <c r="F210" i="11" s="1"/>
  <c r="AC210" i="11" a="1"/>
  <c r="AC210" i="11" s="1"/>
  <c r="U482" i="11" a="1"/>
  <c r="U482" i="11" s="1"/>
  <c r="AD482" i="11"/>
  <c r="AC74" i="11" a="1"/>
  <c r="AC74" i="11" s="1"/>
  <c r="AC420" i="11" a="1"/>
  <c r="AC420" i="11" s="1"/>
  <c r="AC444" i="11" a="1"/>
  <c r="AC444" i="11" s="1"/>
  <c r="F444" i="11" a="1"/>
  <c r="F444" i="11" s="1"/>
  <c r="G275" i="11" a="1"/>
  <c r="G275" i="11" s="1"/>
  <c r="T275" i="11" a="1"/>
  <c r="T275" i="11" s="1"/>
  <c r="H275" i="11" a="1"/>
  <c r="H275" i="11" s="1"/>
  <c r="U211" i="11" a="1"/>
  <c r="U211" i="11" s="1"/>
  <c r="AD211" i="11"/>
  <c r="G37" i="11" a="1"/>
  <c r="G37" i="11" s="1"/>
  <c r="T37" i="11" a="1"/>
  <c r="T37" i="11" s="1"/>
  <c r="H37" i="11" a="1"/>
  <c r="H37" i="11" s="1"/>
  <c r="AC466" i="11" a="1"/>
  <c r="AC466" i="11" s="1"/>
  <c r="F466" i="11" a="1"/>
  <c r="F466" i="11" s="1"/>
  <c r="U104" i="11" a="1"/>
  <c r="U104" i="11" s="1"/>
  <c r="AD104" i="11"/>
  <c r="AC252" i="11" a="1"/>
  <c r="AC252" i="11" s="1"/>
  <c r="F252" i="11" a="1"/>
  <c r="F252" i="11" s="1"/>
  <c r="U441" i="11" a="1"/>
  <c r="U441" i="11" s="1"/>
  <c r="AD441" i="11"/>
  <c r="U15" i="11" a="1"/>
  <c r="U15" i="11" s="1"/>
  <c r="AD15" i="11"/>
  <c r="U216" i="11" a="1"/>
  <c r="U216" i="11" s="1"/>
  <c r="AD216" i="11"/>
  <c r="U324" i="11" a="1"/>
  <c r="U324" i="11" s="1"/>
  <c r="AD324" i="11"/>
  <c r="G471" i="11" a="1"/>
  <c r="G471" i="11" s="1"/>
  <c r="T471" i="11" a="1"/>
  <c r="T471" i="11" s="1"/>
  <c r="H471" i="11" a="1"/>
  <c r="H471" i="11" s="1"/>
  <c r="AC474" i="11" a="1"/>
  <c r="AC474" i="11" s="1"/>
  <c r="F474" i="11" a="1"/>
  <c r="F474" i="11" s="1"/>
  <c r="G291" i="11" a="1"/>
  <c r="G291" i="11" s="1"/>
  <c r="T291" i="11" a="1"/>
  <c r="T291" i="11" s="1"/>
  <c r="H291" i="11" a="1"/>
  <c r="H291" i="11" s="1"/>
  <c r="U327" i="11" a="1"/>
  <c r="U327" i="11" s="1"/>
  <c r="AD327" i="11"/>
  <c r="U153" i="11" a="1"/>
  <c r="U153" i="11" s="1"/>
  <c r="AD153" i="11"/>
  <c r="G165" i="11" a="1"/>
  <c r="G165" i="11" s="1"/>
  <c r="T165" i="11" a="1"/>
  <c r="T165" i="11" s="1"/>
  <c r="H165" i="11" a="1"/>
  <c r="H165" i="11" s="1"/>
  <c r="AC88" i="11" a="1"/>
  <c r="AC88" i="11" s="1"/>
  <c r="F88" i="11" a="1"/>
  <c r="F88" i="11" s="1"/>
  <c r="U297" i="11" a="1"/>
  <c r="U297" i="11" s="1"/>
  <c r="AD297" i="11"/>
  <c r="G35" i="11" a="1"/>
  <c r="G35" i="11" s="1"/>
  <c r="T35" i="11" a="1"/>
  <c r="T35" i="11" s="1"/>
  <c r="H35" i="11" a="1"/>
  <c r="H35" i="11" s="1"/>
  <c r="G93" i="11" a="1"/>
  <c r="G93" i="11" s="1"/>
  <c r="T93" i="11" a="1"/>
  <c r="T93" i="11" s="1"/>
  <c r="H93" i="11" a="1"/>
  <c r="H93" i="11" s="1"/>
  <c r="G411" i="11" a="1"/>
  <c r="G411" i="11" s="1"/>
  <c r="T411" i="11" a="1"/>
  <c r="T411" i="11" s="1"/>
  <c r="H411" i="11" a="1"/>
  <c r="H411" i="11" s="1"/>
  <c r="G28" i="11" a="1"/>
  <c r="G28" i="11" s="1"/>
  <c r="T28" i="11" a="1"/>
  <c r="T28" i="11" s="1"/>
  <c r="H28" i="11" a="1"/>
  <c r="H28" i="11" s="1"/>
  <c r="U287" i="11" a="1"/>
  <c r="U287" i="11" s="1"/>
  <c r="AD287" i="11"/>
  <c r="U53" i="11" a="1"/>
  <c r="U53" i="11" s="1"/>
  <c r="AD53" i="11"/>
  <c r="U279" i="11" a="1"/>
  <c r="U279" i="11" s="1"/>
  <c r="AD279" i="11"/>
  <c r="U325" i="11" a="1"/>
  <c r="U325" i="11" s="1"/>
  <c r="AD325" i="11"/>
  <c r="G282" i="11" a="1"/>
  <c r="G282" i="11" s="1"/>
  <c r="T282" i="11" a="1"/>
  <c r="T282" i="11" s="1"/>
  <c r="H282" i="11" a="1"/>
  <c r="H282" i="11" s="1"/>
  <c r="AC12" i="11" a="1"/>
  <c r="AC12" i="11" s="1"/>
  <c r="U92" i="11" a="1"/>
  <c r="U92" i="11" s="1"/>
  <c r="AD92" i="11"/>
  <c r="G319" i="11" a="1"/>
  <c r="G319" i="11" s="1"/>
  <c r="T319" i="11" a="1"/>
  <c r="T319" i="11" s="1"/>
  <c r="H319" i="11" a="1"/>
  <c r="H319" i="11" s="1"/>
  <c r="G395" i="11" a="1"/>
  <c r="G395" i="11" s="1"/>
  <c r="T395" i="11" a="1"/>
  <c r="T395" i="11" s="1"/>
  <c r="H395" i="11" a="1"/>
  <c r="H395" i="11" s="1"/>
  <c r="U49" i="11" a="1"/>
  <c r="U49" i="11" s="1"/>
  <c r="AD49" i="11"/>
  <c r="U457" i="11" a="1"/>
  <c r="U457" i="11" s="1"/>
  <c r="AD457" i="11"/>
  <c r="G61" i="11" a="1"/>
  <c r="G61" i="11" s="1"/>
  <c r="T61" i="11" a="1"/>
  <c r="T61" i="11" s="1"/>
  <c r="H61" i="11" a="1"/>
  <c r="H61" i="11" s="1"/>
  <c r="G481" i="11" a="1"/>
  <c r="G481" i="11" s="1"/>
  <c r="T481" i="11" a="1"/>
  <c r="T481" i="11" s="1"/>
  <c r="H481" i="11" a="1"/>
  <c r="H481" i="11" s="1"/>
  <c r="G55" i="11" a="1"/>
  <c r="G55" i="11" s="1"/>
  <c r="T55" i="11" a="1"/>
  <c r="T55" i="11" s="1"/>
  <c r="H55" i="11" a="1"/>
  <c r="H55" i="11" s="1"/>
  <c r="G359" i="11" a="1"/>
  <c r="G359" i="11" s="1"/>
  <c r="T359" i="11" a="1"/>
  <c r="T359" i="11" s="1"/>
  <c r="H359" i="11" a="1"/>
  <c r="H359" i="11" s="1"/>
  <c r="G277" i="11" a="1"/>
  <c r="G277" i="11" s="1"/>
  <c r="T277" i="11" a="1"/>
  <c r="T277" i="11" s="1"/>
  <c r="H277" i="11" a="1"/>
  <c r="H277" i="11" s="1"/>
  <c r="G189" i="11" a="1"/>
  <c r="G189" i="11" s="1"/>
  <c r="T189" i="11" a="1"/>
  <c r="T189" i="11" s="1"/>
  <c r="H189" i="11" a="1"/>
  <c r="H189" i="11" s="1"/>
  <c r="U79" i="11" a="1"/>
  <c r="U79" i="11" s="1"/>
  <c r="AD79" i="11"/>
  <c r="G19" i="11" a="1"/>
  <c r="G19" i="11" s="1"/>
  <c r="T19" i="11" a="1"/>
  <c r="T19" i="11" s="1"/>
  <c r="H19" i="11" a="1"/>
  <c r="H19" i="11" s="1"/>
  <c r="U281" i="11" a="1"/>
  <c r="U281" i="11" s="1"/>
  <c r="AD281" i="11"/>
  <c r="U131" i="11" a="1"/>
  <c r="U131" i="11" s="1"/>
  <c r="AD131" i="11"/>
  <c r="AC310" i="11" a="1"/>
  <c r="AC310" i="11" s="1"/>
  <c r="G331" i="11" a="1"/>
  <c r="G331" i="11" s="1"/>
  <c r="T331" i="11" a="1"/>
  <c r="T331" i="11" s="1"/>
  <c r="H331" i="11" a="1"/>
  <c r="H331" i="11" s="1"/>
  <c r="G229" i="11" a="1"/>
  <c r="G229" i="11" s="1"/>
  <c r="T229" i="11" a="1"/>
  <c r="T229" i="11" s="1"/>
  <c r="H229" i="11" a="1"/>
  <c r="H229" i="11" s="1"/>
  <c r="G365" i="11" a="1"/>
  <c r="G365" i="11" s="1"/>
  <c r="T365" i="11" a="1"/>
  <c r="T365" i="11" s="1"/>
  <c r="H365" i="11" a="1"/>
  <c r="H365" i="11" s="1"/>
  <c r="U237" i="11" a="1"/>
  <c r="U237" i="11" s="1"/>
  <c r="AD237" i="11"/>
  <c r="AC46" i="11" a="1"/>
  <c r="AC46" i="11" s="1"/>
  <c r="F46" i="11" a="1"/>
  <c r="F46" i="11" s="1"/>
  <c r="AA47" i="11" a="1"/>
  <c r="AA47" i="11" s="1"/>
  <c r="U76" i="11" a="1"/>
  <c r="U76" i="11" s="1"/>
  <c r="AD76" i="11"/>
  <c r="G351" i="11" a="1"/>
  <c r="G351" i="11" s="1"/>
  <c r="T351" i="11" a="1"/>
  <c r="T351" i="11" s="1"/>
  <c r="H351" i="11" a="1"/>
  <c r="H351" i="11" s="1"/>
  <c r="AC266" i="11" a="1"/>
  <c r="AC266" i="11" s="1"/>
  <c r="F266" i="11" a="1"/>
  <c r="F266" i="11" s="1"/>
  <c r="G177" i="11" a="1"/>
  <c r="G177" i="11" s="1"/>
  <c r="T177" i="11" a="1"/>
  <c r="T177" i="11" s="1"/>
  <c r="H177" i="11" a="1"/>
  <c r="H177" i="11" s="1"/>
  <c r="G299" i="11" a="1"/>
  <c r="G299" i="11" s="1"/>
  <c r="T299" i="11" a="1"/>
  <c r="T299" i="11" s="1"/>
  <c r="H299" i="11" a="1"/>
  <c r="H299" i="11" s="1"/>
  <c r="U394" i="11" a="1"/>
  <c r="U394" i="11" s="1"/>
  <c r="AD394" i="11"/>
  <c r="U396" i="11" a="1"/>
  <c r="U396" i="11" s="1"/>
  <c r="AD396" i="11"/>
  <c r="U26" i="11" a="1"/>
  <c r="U26" i="11" s="1"/>
  <c r="AD26" i="11"/>
  <c r="G213" i="11" a="1"/>
  <c r="G213" i="11" s="1"/>
  <c r="T213" i="11" a="1"/>
  <c r="T213" i="11" s="1"/>
  <c r="H213" i="11" a="1"/>
  <c r="H213" i="11" s="1"/>
  <c r="G303" i="11" a="1"/>
  <c r="G303" i="11" s="1"/>
  <c r="T303" i="11" a="1"/>
  <c r="T303" i="11" s="1"/>
  <c r="H303" i="11" a="1"/>
  <c r="H303" i="11" s="1"/>
  <c r="AC62" i="11" a="1"/>
  <c r="AC62" i="11" s="1"/>
  <c r="AC454" i="11" a="1"/>
  <c r="AC454" i="11" s="1"/>
  <c r="F454" i="11" a="1"/>
  <c r="F454" i="11" s="1"/>
  <c r="U123" i="11" a="1"/>
  <c r="U123" i="11" s="1"/>
  <c r="AD123" i="11"/>
  <c r="G283" i="11" a="1"/>
  <c r="G283" i="11" s="1"/>
  <c r="T283" i="11" a="1"/>
  <c r="T283" i="11" s="1"/>
  <c r="H283" i="11" a="1"/>
  <c r="H283" i="11" s="1"/>
  <c r="F170" i="11" a="1"/>
  <c r="F170" i="11" s="1"/>
  <c r="AC170" i="11" a="1"/>
  <c r="AC170" i="11" s="1"/>
  <c r="AA171" i="11" a="1"/>
  <c r="AA171" i="11" s="1"/>
  <c r="AC36" i="11" a="1"/>
  <c r="AC36" i="11" s="1"/>
  <c r="AC302" i="11" a="1"/>
  <c r="AC302" i="11" s="1"/>
  <c r="AC114" i="11" a="1"/>
  <c r="AC114" i="11" s="1"/>
  <c r="G349" i="11" a="1"/>
  <c r="G349" i="11" s="1"/>
  <c r="T349" i="11" a="1"/>
  <c r="T349" i="11" s="1"/>
  <c r="H349" i="11" a="1"/>
  <c r="H349" i="11" s="1"/>
  <c r="AC452" i="11" a="1"/>
  <c r="AC452" i="11" s="1"/>
  <c r="AC126" i="11" a="1"/>
  <c r="AC126" i="11" s="1"/>
  <c r="F126" i="11" a="1"/>
  <c r="F126" i="11" s="1"/>
  <c r="U209" i="11" a="1"/>
  <c r="U209" i="11" s="1"/>
  <c r="AD209" i="11"/>
  <c r="F24" i="11" a="1"/>
  <c r="F24" i="11" s="1"/>
  <c r="AC24" i="11" a="1"/>
  <c r="AC24" i="11" s="1"/>
  <c r="AC482" i="11" a="1"/>
  <c r="AC482" i="11" s="1"/>
  <c r="U74" i="11" a="1"/>
  <c r="U74" i="11" s="1"/>
  <c r="AD74" i="11"/>
  <c r="U122" i="11" a="1"/>
  <c r="U122" i="11" s="1"/>
  <c r="AD122" i="11"/>
  <c r="U288" i="11" a="1"/>
  <c r="U288" i="11" s="1"/>
  <c r="AD288" i="11"/>
  <c r="U443" i="11" a="1"/>
  <c r="U443" i="11" s="1"/>
  <c r="AD443" i="11"/>
  <c r="AC66" i="11" a="1"/>
  <c r="AC66" i="11" s="1"/>
  <c r="F66" i="11" a="1"/>
  <c r="F66" i="11" s="1"/>
  <c r="G211" i="11" a="1"/>
  <c r="G211" i="11" s="1"/>
  <c r="T211" i="11" a="1"/>
  <c r="T211" i="11" s="1"/>
  <c r="H211" i="11" a="1"/>
  <c r="H211" i="11" s="1"/>
  <c r="U168" i="11" a="1"/>
  <c r="U168" i="11" s="1"/>
  <c r="AD168" i="11"/>
  <c r="U465" i="11" a="1"/>
  <c r="U465" i="11" s="1"/>
  <c r="AD465" i="11"/>
  <c r="U456" i="11" a="1"/>
  <c r="U456" i="11" s="1"/>
  <c r="AD456" i="11"/>
  <c r="EF54" i="11"/>
  <c r="EF714" i="11"/>
  <c r="EF958" i="11"/>
  <c r="F198" i="11" a="1"/>
  <c r="F198" i="11" s="1"/>
  <c r="AC198" i="11" a="1"/>
  <c r="AC198" i="11" s="1"/>
  <c r="G246" i="11" a="1"/>
  <c r="G246" i="11" s="1"/>
  <c r="T246" i="11" a="1"/>
  <c r="T246" i="11" s="1"/>
  <c r="H246" i="11" a="1"/>
  <c r="H246" i="11" s="1"/>
  <c r="U25" i="11" a="1"/>
  <c r="U25" i="11" s="1"/>
  <c r="AD25" i="11"/>
  <c r="G15" i="11" a="1"/>
  <c r="G15" i="11" s="1"/>
  <c r="T15" i="11" a="1"/>
  <c r="T15" i="11" s="1"/>
  <c r="H15" i="11" a="1"/>
  <c r="H15" i="11" s="1"/>
  <c r="G216" i="11" a="1"/>
  <c r="G216" i="11" s="1"/>
  <c r="T216" i="11" a="1"/>
  <c r="T216" i="11" s="1"/>
  <c r="H216" i="11" a="1"/>
  <c r="H216" i="11" s="1"/>
  <c r="G324" i="11" a="1"/>
  <c r="G324" i="11" s="1"/>
  <c r="T324" i="11" a="1"/>
  <c r="T324" i="11" s="1"/>
  <c r="H324" i="11" a="1"/>
  <c r="H324" i="11" s="1"/>
  <c r="U471" i="11" a="1"/>
  <c r="U471" i="11" s="1"/>
  <c r="AD471" i="11"/>
  <c r="G161" i="11" a="1"/>
  <c r="G161" i="11" s="1"/>
  <c r="T161" i="11" a="1"/>
  <c r="T161" i="11" s="1"/>
  <c r="H161" i="11" a="1"/>
  <c r="H161" i="11" s="1"/>
  <c r="U139" i="11" a="1"/>
  <c r="U139" i="11" s="1"/>
  <c r="AD139" i="11"/>
  <c r="AC274" i="11" a="1"/>
  <c r="AC274" i="11" s="1"/>
  <c r="F274" i="11" a="1"/>
  <c r="F274" i="11" s="1"/>
  <c r="G327" i="11" a="1"/>
  <c r="G327" i="11" s="1"/>
  <c r="T327" i="11" a="1"/>
  <c r="T327" i="11" s="1"/>
  <c r="H327" i="11" a="1"/>
  <c r="H327" i="11" s="1"/>
  <c r="G153" i="11" a="1"/>
  <c r="G153" i="11" s="1"/>
  <c r="T153" i="11" a="1"/>
  <c r="T153" i="11" s="1"/>
  <c r="H153" i="11" a="1"/>
  <c r="H153" i="11" s="1"/>
  <c r="U165" i="11" a="1"/>
  <c r="U165" i="11" s="1"/>
  <c r="AD165" i="11"/>
  <c r="U223" i="11" a="1"/>
  <c r="U223" i="11" s="1"/>
  <c r="AD223" i="11"/>
  <c r="U377" i="11" a="1"/>
  <c r="U377" i="11" s="1"/>
  <c r="AD377" i="11"/>
  <c r="AC486" i="11" a="1"/>
  <c r="AC486" i="11" s="1"/>
  <c r="F486" i="11" a="1"/>
  <c r="F486" i="11" s="1"/>
  <c r="AA487" i="11" a="1"/>
  <c r="AA487" i="11" s="1"/>
  <c r="U18" i="11" a="1"/>
  <c r="U18" i="11" s="1"/>
  <c r="AD18" i="11"/>
  <c r="U235" i="11" a="1"/>
  <c r="U235" i="11" s="1"/>
  <c r="AD235" i="11"/>
  <c r="U135" i="11" a="1"/>
  <c r="U135" i="11" s="1"/>
  <c r="AD135" i="11"/>
  <c r="U21" i="11" a="1"/>
  <c r="U21" i="11" s="1"/>
  <c r="AD21" i="11"/>
  <c r="U285" i="11" a="1"/>
  <c r="U285" i="11" s="1"/>
  <c r="AD285" i="11"/>
  <c r="U28" i="11" a="1"/>
  <c r="U28" i="11" s="1"/>
  <c r="AD28" i="11"/>
  <c r="G287" i="11" a="1"/>
  <c r="G287" i="11" s="1"/>
  <c r="T287" i="11" a="1"/>
  <c r="T287" i="11" s="1"/>
  <c r="H287" i="11" a="1"/>
  <c r="H287" i="11" s="1"/>
  <c r="G53" i="11" a="1"/>
  <c r="G53" i="11" s="1"/>
  <c r="T53" i="11" a="1"/>
  <c r="T53" i="11" s="1"/>
  <c r="H53" i="11" a="1"/>
  <c r="H53" i="11" s="1"/>
  <c r="G279" i="11" a="1"/>
  <c r="G279" i="11" s="1"/>
  <c r="T279" i="11" a="1"/>
  <c r="T279" i="11" s="1"/>
  <c r="H279" i="11" a="1"/>
  <c r="H279" i="11" s="1"/>
  <c r="U109" i="11" a="1"/>
  <c r="U109" i="11" s="1"/>
  <c r="AD109" i="11"/>
  <c r="G341" i="11" a="1"/>
  <c r="G341" i="11" s="1"/>
  <c r="T341" i="11" a="1"/>
  <c r="T341" i="11" s="1"/>
  <c r="H341" i="11" a="1"/>
  <c r="H341" i="11" s="1"/>
  <c r="U323" i="11" a="1"/>
  <c r="U323" i="11" s="1"/>
  <c r="AD323" i="11"/>
  <c r="G385" i="11" a="1"/>
  <c r="G385" i="11" s="1"/>
  <c r="T385" i="11" a="1"/>
  <c r="T385" i="11" s="1"/>
  <c r="H385" i="11" a="1"/>
  <c r="H385" i="11" s="1"/>
  <c r="U233" i="11" a="1"/>
  <c r="U233" i="11" s="1"/>
  <c r="AD233" i="11"/>
  <c r="U12" i="11" a="1"/>
  <c r="U12" i="11" s="1"/>
  <c r="AD12" i="11"/>
  <c r="G92" i="11" a="1"/>
  <c r="G92" i="11" s="1"/>
  <c r="T92" i="11" a="1"/>
  <c r="T92" i="11" s="1"/>
  <c r="H92" i="11" a="1"/>
  <c r="H92" i="11" s="1"/>
  <c r="U243" i="11" a="1"/>
  <c r="U243" i="11" s="1"/>
  <c r="AD243" i="11"/>
  <c r="G111" i="11" a="1"/>
  <c r="G111" i="11" s="1"/>
  <c r="T111" i="11" a="1"/>
  <c r="T111" i="11" s="1"/>
  <c r="H111" i="11" a="1"/>
  <c r="H111" i="11" s="1"/>
  <c r="G49" i="11" a="1"/>
  <c r="G49" i="11" s="1"/>
  <c r="T49" i="11" a="1"/>
  <c r="T49" i="11" s="1"/>
  <c r="H49" i="11" a="1"/>
  <c r="H49" i="11" s="1"/>
  <c r="G457" i="11" a="1"/>
  <c r="G457" i="11" s="1"/>
  <c r="T457" i="11" a="1"/>
  <c r="T457" i="11" s="1"/>
  <c r="H457" i="11" a="1"/>
  <c r="H457" i="11" s="1"/>
  <c r="G174" i="11" a="1"/>
  <c r="G174" i="11" s="1"/>
  <c r="T174" i="11" a="1"/>
  <c r="T174" i="11" s="1"/>
  <c r="H174" i="11" a="1"/>
  <c r="H174" i="11" s="1"/>
  <c r="U273" i="11" a="1"/>
  <c r="U273" i="11" s="1"/>
  <c r="AD273" i="11"/>
  <c r="G91" i="11" a="1"/>
  <c r="G91" i="11" s="1"/>
  <c r="T91" i="11" a="1"/>
  <c r="T91" i="11" s="1"/>
  <c r="H91" i="11" a="1"/>
  <c r="H91" i="11" s="1"/>
  <c r="U245" i="11" a="1"/>
  <c r="U245" i="11" s="1"/>
  <c r="AD245" i="11"/>
  <c r="U219" i="11" a="1"/>
  <c r="U219" i="11" s="1"/>
  <c r="AD219" i="11"/>
  <c r="EF483" i="11"/>
  <c r="U387" i="11" a="1"/>
  <c r="U387" i="11" s="1"/>
  <c r="AD387" i="11"/>
  <c r="AC94" i="11" a="1"/>
  <c r="AC94" i="11" s="1"/>
  <c r="U227" i="11" a="1"/>
  <c r="U227" i="11" s="1"/>
  <c r="AD227" i="11"/>
  <c r="U96" i="11" a="1"/>
  <c r="U96" i="11" s="1"/>
  <c r="AD96" i="11"/>
  <c r="G281" i="11" a="1"/>
  <c r="G281" i="11" s="1"/>
  <c r="T281" i="11" a="1"/>
  <c r="T281" i="11" s="1"/>
  <c r="H281" i="11" a="1"/>
  <c r="H281" i="11" s="1"/>
  <c r="G131" i="11" a="1"/>
  <c r="G131" i="11" s="1"/>
  <c r="T131" i="11" a="1"/>
  <c r="T131" i="11" s="1"/>
  <c r="H131" i="11" a="1"/>
  <c r="H131" i="11" s="1"/>
  <c r="U310" i="11" a="1"/>
  <c r="U310" i="11" s="1"/>
  <c r="AD310" i="11"/>
  <c r="U247" i="11" a="1"/>
  <c r="U247" i="11" s="1"/>
  <c r="AD247" i="11"/>
  <c r="G237" i="11" a="1"/>
  <c r="G237" i="11" s="1"/>
  <c r="T237" i="11" a="1"/>
  <c r="T237" i="11" s="1"/>
  <c r="H237" i="11" a="1"/>
  <c r="H237" i="11" s="1"/>
  <c r="AC476" i="11" a="1"/>
  <c r="AC476" i="11" s="1"/>
  <c r="AC440" i="11" a="1"/>
  <c r="AC440" i="11" s="1"/>
  <c r="F440" i="11" a="1"/>
  <c r="F440" i="11" s="1"/>
  <c r="U180" i="11" a="1"/>
  <c r="U180" i="11" s="1"/>
  <c r="AD180" i="11"/>
  <c r="AC76" i="11" a="1"/>
  <c r="AC76" i="11" s="1"/>
  <c r="U97" i="11" a="1"/>
  <c r="U97" i="11" s="1"/>
  <c r="AD97" i="11"/>
  <c r="U188" i="11" a="1"/>
  <c r="U188" i="11" s="1"/>
  <c r="AD188" i="11"/>
  <c r="U149" i="11" a="1"/>
  <c r="U149" i="11" s="1"/>
  <c r="AD149" i="11"/>
  <c r="AC30" i="11" a="1"/>
  <c r="AC30" i="11" s="1"/>
  <c r="F30" i="11" a="1"/>
  <c r="F30" i="11" s="1"/>
  <c r="AA31" i="11" a="1"/>
  <c r="AA31" i="11" s="1"/>
  <c r="U265" i="11" a="1"/>
  <c r="U265" i="11" s="1"/>
  <c r="AD265" i="11"/>
  <c r="U177" i="11" a="1"/>
  <c r="U177" i="11" s="1"/>
  <c r="AD177" i="11"/>
  <c r="AC316" i="11" a="1"/>
  <c r="AC316" i="11" s="1"/>
  <c r="AC238" i="11" a="1"/>
  <c r="AC238" i="11" s="1"/>
  <c r="AC394" i="11" a="1"/>
  <c r="AC394" i="11" s="1"/>
  <c r="U112" i="11" a="1"/>
  <c r="U112" i="11" s="1"/>
  <c r="AD112" i="11"/>
  <c r="G396" i="11" a="1"/>
  <c r="G396" i="11" s="1"/>
  <c r="T396" i="11" a="1"/>
  <c r="T396" i="11" s="1"/>
  <c r="H396" i="11" a="1"/>
  <c r="H396" i="11" s="1"/>
  <c r="F268" i="11" a="1"/>
  <c r="F268" i="11" s="1"/>
  <c r="AC268" i="11" a="1"/>
  <c r="AC268" i="11" s="1"/>
  <c r="U306" i="11" a="1"/>
  <c r="U306" i="11" s="1"/>
  <c r="AD306" i="11"/>
  <c r="U453" i="11" a="1"/>
  <c r="U453" i="11" s="1"/>
  <c r="AD453" i="11"/>
  <c r="G123" i="11" a="1"/>
  <c r="G123" i="11" s="1"/>
  <c r="T123" i="11" a="1"/>
  <c r="T123" i="11" s="1"/>
  <c r="H123" i="11" a="1"/>
  <c r="H123" i="11" s="1"/>
  <c r="AC464" i="11" a="1"/>
  <c r="AC464" i="11" s="1"/>
  <c r="U36" i="11" a="1"/>
  <c r="U36" i="11" s="1"/>
  <c r="AD36" i="11"/>
  <c r="AC300" i="11" a="1"/>
  <c r="AC300" i="11" s="1"/>
  <c r="AC328" i="11" a="1"/>
  <c r="AC328" i="11" s="1"/>
  <c r="AC312" i="11" a="1"/>
  <c r="AC312" i="11" s="1"/>
  <c r="U349" i="11" a="1"/>
  <c r="U349" i="11" s="1"/>
  <c r="AD349" i="11"/>
  <c r="U452" i="11" a="1"/>
  <c r="U452" i="11" s="1"/>
  <c r="AD452" i="11"/>
  <c r="G125" i="11" a="1"/>
  <c r="G125" i="11" s="1"/>
  <c r="T125" i="11" a="1"/>
  <c r="T125" i="11" s="1"/>
  <c r="H125" i="11" a="1"/>
  <c r="H125" i="11" s="1"/>
  <c r="G209" i="11" a="1"/>
  <c r="G209" i="11" s="1"/>
  <c r="T209" i="11" a="1"/>
  <c r="T209" i="11" s="1"/>
  <c r="H209" i="11" a="1"/>
  <c r="H209" i="11" s="1"/>
  <c r="U23" i="11" a="1"/>
  <c r="U23" i="11" s="1"/>
  <c r="AD23" i="11"/>
  <c r="F82" i="11" a="1"/>
  <c r="F82" i="11" s="1"/>
  <c r="AC82" i="11" a="1"/>
  <c r="AC82" i="11" s="1"/>
  <c r="AC122" i="11" a="1"/>
  <c r="AC122" i="11" s="1"/>
  <c r="U98" i="11" a="1"/>
  <c r="U98" i="11" s="1"/>
  <c r="AD98" i="11"/>
  <c r="U29" i="11" a="1"/>
  <c r="U29" i="11" s="1"/>
  <c r="AD29" i="11"/>
  <c r="G443" i="11" a="1"/>
  <c r="G443" i="11" s="1"/>
  <c r="T443" i="11" a="1"/>
  <c r="T443" i="11" s="1"/>
  <c r="H443" i="11" a="1"/>
  <c r="H443" i="11" s="1"/>
  <c r="U65" i="11" a="1"/>
  <c r="U65" i="11" s="1"/>
  <c r="AD65" i="11"/>
  <c r="G455" i="11" a="1"/>
  <c r="G455" i="11" s="1"/>
  <c r="T455" i="11" a="1"/>
  <c r="T455" i="11" s="1"/>
  <c r="H455" i="11" a="1"/>
  <c r="H455" i="11" s="1"/>
  <c r="U236" i="11" a="1"/>
  <c r="U236" i="11" s="1"/>
  <c r="AD236" i="11"/>
  <c r="AC168" i="11" a="1"/>
  <c r="AC168" i="11" s="1"/>
  <c r="G369" i="11" a="1"/>
  <c r="G369" i="11" s="1"/>
  <c r="T369" i="11" a="1"/>
  <c r="T369" i="11" s="1"/>
  <c r="H369" i="11" a="1"/>
  <c r="H369" i="11" s="1"/>
  <c r="U42" i="11" a="1"/>
  <c r="U42" i="11" s="1"/>
  <c r="AD42" i="11"/>
  <c r="G169" i="11" a="1"/>
  <c r="G169" i="11" s="1"/>
  <c r="T169" i="11" a="1"/>
  <c r="T169" i="11" s="1"/>
  <c r="H169" i="11" a="1"/>
  <c r="H169" i="11" s="1"/>
  <c r="AC144" i="11" a="1"/>
  <c r="AC144" i="11" s="1"/>
  <c r="G465" i="11" a="1"/>
  <c r="G465" i="11" s="1"/>
  <c r="T465" i="11" a="1"/>
  <c r="T465" i="11" s="1"/>
  <c r="H465" i="11" a="1"/>
  <c r="H465" i="11" s="1"/>
  <c r="G313" i="11" a="1"/>
  <c r="G313" i="11" s="1"/>
  <c r="T313" i="11" a="1"/>
  <c r="T313" i="11" s="1"/>
  <c r="H313" i="11" a="1"/>
  <c r="H313" i="11" s="1"/>
  <c r="AC120" i="11" a="1"/>
  <c r="AC120" i="11" s="1"/>
  <c r="U208" i="11" a="1"/>
  <c r="U208" i="11" s="1"/>
  <c r="AD208" i="11"/>
  <c r="U393" i="11" a="1"/>
  <c r="U393" i="11" s="1"/>
  <c r="AD393" i="11"/>
  <c r="F116" i="11" a="1"/>
  <c r="F116" i="11" s="1"/>
  <c r="AC116" i="11" a="1"/>
  <c r="AC116" i="11" s="1"/>
  <c r="U419" i="11" a="1"/>
  <c r="U419" i="11" s="1"/>
  <c r="AD419" i="11"/>
  <c r="U246" i="11" a="1"/>
  <c r="U246" i="11" s="1"/>
  <c r="AD246" i="11"/>
  <c r="G25" i="11" a="1"/>
  <c r="G25" i="11" s="1"/>
  <c r="T25" i="11" a="1"/>
  <c r="T25" i="11" s="1"/>
  <c r="H25" i="11" a="1"/>
  <c r="H25" i="11" s="1"/>
  <c r="U184" i="11" a="1"/>
  <c r="U184" i="11" s="1"/>
  <c r="AD184" i="11"/>
  <c r="G181" i="11" a="1"/>
  <c r="G181" i="11" s="1"/>
  <c r="T181" i="11" a="1"/>
  <c r="T181" i="11" s="1"/>
  <c r="H181" i="11" a="1"/>
  <c r="H181" i="11" s="1"/>
  <c r="U161" i="11" a="1"/>
  <c r="U161" i="11" s="1"/>
  <c r="AD161" i="11"/>
  <c r="G139" i="11" a="1"/>
  <c r="G139" i="11" s="1"/>
  <c r="T139" i="11" a="1"/>
  <c r="T139" i="11" s="1"/>
  <c r="H139" i="11" a="1"/>
  <c r="H139" i="11" s="1"/>
  <c r="U89" i="11" a="1"/>
  <c r="U89" i="11" s="1"/>
  <c r="AD89" i="11"/>
  <c r="G223" i="11" a="1"/>
  <c r="G223" i="11" s="1"/>
  <c r="T223" i="11" a="1"/>
  <c r="T223" i="11" s="1"/>
  <c r="H223" i="11" a="1"/>
  <c r="H223" i="11" s="1"/>
  <c r="G377" i="11" a="1"/>
  <c r="G377" i="11" s="1"/>
  <c r="T377" i="11" a="1"/>
  <c r="T377" i="11" s="1"/>
  <c r="H377" i="11" a="1"/>
  <c r="H377" i="11" s="1"/>
  <c r="G18" i="11" a="1"/>
  <c r="G18" i="11" s="1"/>
  <c r="T18" i="11" a="1"/>
  <c r="T18" i="11" s="1"/>
  <c r="H18" i="11" a="1"/>
  <c r="H18" i="11" s="1"/>
  <c r="G235" i="11" a="1"/>
  <c r="G235" i="11" s="1"/>
  <c r="T235" i="11" a="1"/>
  <c r="T235" i="11" s="1"/>
  <c r="H235" i="11" a="1"/>
  <c r="H235" i="11" s="1"/>
  <c r="G135" i="11" a="1"/>
  <c r="G135" i="11" s="1"/>
  <c r="T135" i="11" a="1"/>
  <c r="T135" i="11" s="1"/>
  <c r="H135" i="11" a="1"/>
  <c r="H135" i="11" s="1"/>
  <c r="G21" i="11" a="1"/>
  <c r="G21" i="11" s="1"/>
  <c r="T21" i="11" a="1"/>
  <c r="T21" i="11" s="1"/>
  <c r="H21" i="11" a="1"/>
  <c r="H21" i="11" s="1"/>
  <c r="G285" i="11" a="1"/>
  <c r="G285" i="11" s="1"/>
  <c r="T285" i="11" a="1"/>
  <c r="T285" i="11" s="1"/>
  <c r="H285" i="11" a="1"/>
  <c r="H285" i="11" s="1"/>
  <c r="U244" i="11" a="1"/>
  <c r="U244" i="11" s="1"/>
  <c r="AD244" i="11"/>
  <c r="G109" i="11" a="1"/>
  <c r="G109" i="11" s="1"/>
  <c r="T109" i="11" a="1"/>
  <c r="T109" i="11" s="1"/>
  <c r="H109" i="11" a="1"/>
  <c r="H109" i="11" s="1"/>
  <c r="U341" i="11" a="1"/>
  <c r="U341" i="11" s="1"/>
  <c r="AD341" i="11"/>
  <c r="G323" i="11" a="1"/>
  <c r="G323" i="11" s="1"/>
  <c r="T323" i="11" a="1"/>
  <c r="T323" i="11" s="1"/>
  <c r="H323" i="11" a="1"/>
  <c r="H323" i="11" s="1"/>
  <c r="U385" i="11" a="1"/>
  <c r="U385" i="11" s="1"/>
  <c r="AD385" i="11"/>
  <c r="F388" i="11" a="1"/>
  <c r="F388" i="11" s="1"/>
  <c r="AC388" i="11" a="1"/>
  <c r="AC388" i="11" s="1"/>
  <c r="AA390" i="11" a="1"/>
  <c r="AA390" i="11" s="1"/>
  <c r="G233" i="11" a="1"/>
  <c r="G233" i="11" s="1"/>
  <c r="T233" i="11" a="1"/>
  <c r="T233" i="11" s="1"/>
  <c r="H233" i="11" a="1"/>
  <c r="H233" i="11" s="1"/>
  <c r="U241" i="11" a="1"/>
  <c r="U241" i="11" s="1"/>
  <c r="AD241" i="11"/>
  <c r="U225" i="11" a="1"/>
  <c r="U225" i="11" s="1"/>
  <c r="AD225" i="11"/>
  <c r="G322" i="11" a="1"/>
  <c r="G322" i="11" s="1"/>
  <c r="T322" i="11" a="1"/>
  <c r="T322" i="11" s="1"/>
  <c r="H322" i="11" a="1"/>
  <c r="H322" i="11" s="1"/>
  <c r="G243" i="11" a="1"/>
  <c r="G243" i="11" s="1"/>
  <c r="T243" i="11" a="1"/>
  <c r="T243" i="11" s="1"/>
  <c r="H243" i="11" a="1"/>
  <c r="H243" i="11" s="1"/>
  <c r="U111" i="11" a="1"/>
  <c r="U111" i="11" s="1"/>
  <c r="AD111" i="11"/>
  <c r="U167" i="11" a="1"/>
  <c r="U167" i="11" s="1"/>
  <c r="AD167" i="11"/>
  <c r="U295" i="11" a="1"/>
  <c r="U295" i="11" s="1"/>
  <c r="AD295" i="11"/>
  <c r="U174" i="11" a="1"/>
  <c r="U174" i="11" s="1"/>
  <c r="AD174" i="11"/>
  <c r="G273" i="11" a="1"/>
  <c r="G273" i="11" s="1"/>
  <c r="T273" i="11" a="1"/>
  <c r="T273" i="11" s="1"/>
  <c r="H273" i="11" a="1"/>
  <c r="H273" i="11" s="1"/>
  <c r="U91" i="11" a="1"/>
  <c r="U91" i="11" s="1"/>
  <c r="AD91" i="11"/>
  <c r="G245" i="11" a="1"/>
  <c r="G245" i="11" s="1"/>
  <c r="T245" i="11" a="1"/>
  <c r="T245" i="11" s="1"/>
  <c r="H245" i="11" a="1"/>
  <c r="H245" i="11" s="1"/>
  <c r="G219" i="11" a="1"/>
  <c r="G219" i="11" s="1"/>
  <c r="T219" i="11" a="1"/>
  <c r="T219" i="11" s="1"/>
  <c r="H219" i="11" a="1"/>
  <c r="H219" i="11" s="1"/>
  <c r="G387" i="11" a="1"/>
  <c r="G387" i="11" s="1"/>
  <c r="T387" i="11" a="1"/>
  <c r="T387" i="11" s="1"/>
  <c r="H387" i="11" a="1"/>
  <c r="H387" i="11" s="1"/>
  <c r="U94" i="11" a="1"/>
  <c r="U94" i="11" s="1"/>
  <c r="AD94" i="11"/>
  <c r="G227" i="11" a="1"/>
  <c r="G227" i="11" s="1"/>
  <c r="T227" i="11" a="1"/>
  <c r="T227" i="11" s="1"/>
  <c r="H227" i="11" a="1"/>
  <c r="H227" i="11" s="1"/>
  <c r="AC96" i="11" a="1"/>
  <c r="AC96" i="11" s="1"/>
  <c r="U447" i="11" a="1"/>
  <c r="U447" i="11" s="1"/>
  <c r="AD447" i="11"/>
  <c r="AC110" i="11" a="1"/>
  <c r="AC110" i="11" s="1"/>
  <c r="AC56" i="11" a="1"/>
  <c r="AC56" i="11" s="1"/>
  <c r="U257" i="11" a="1"/>
  <c r="U257" i="11" s="1"/>
  <c r="AD257" i="11"/>
  <c r="U220" i="11" a="1"/>
  <c r="U220" i="11" s="1"/>
  <c r="AD220" i="11"/>
  <c r="U403" i="11" a="1"/>
  <c r="U403" i="11" s="1"/>
  <c r="AD403" i="11"/>
  <c r="G305" i="11" a="1"/>
  <c r="G305" i="11" s="1"/>
  <c r="T305" i="11" a="1"/>
  <c r="T305" i="11" s="1"/>
  <c r="H305" i="11" a="1"/>
  <c r="H305" i="11" s="1"/>
  <c r="AC326" i="11" a="1"/>
  <c r="AC326" i="11" s="1"/>
  <c r="F78" i="11" a="1"/>
  <c r="F78" i="11" s="1"/>
  <c r="AC78" i="11" a="1"/>
  <c r="AC78" i="11" s="1"/>
  <c r="G247" i="11" a="1"/>
  <c r="G247" i="11" s="1"/>
  <c r="T247" i="11" a="1"/>
  <c r="T247" i="11" s="1"/>
  <c r="H247" i="11" a="1"/>
  <c r="H247" i="11" s="1"/>
  <c r="G173" i="11" a="1"/>
  <c r="G173" i="11" s="1"/>
  <c r="T173" i="11" a="1"/>
  <c r="T173" i="11" s="1"/>
  <c r="H173" i="11" a="1"/>
  <c r="H173" i="11" s="1"/>
  <c r="U473" i="11" a="1"/>
  <c r="U473" i="11" s="1"/>
  <c r="AD473" i="11"/>
  <c r="G103" i="11" a="1"/>
  <c r="G103" i="11" s="1"/>
  <c r="T103" i="11" a="1"/>
  <c r="T103" i="11" s="1"/>
  <c r="H103" i="11" a="1"/>
  <c r="H103" i="11" s="1"/>
  <c r="U461" i="11" a="1"/>
  <c r="U461" i="11" s="1"/>
  <c r="AD461" i="11"/>
  <c r="U476" i="11" a="1"/>
  <c r="U476" i="11" s="1"/>
  <c r="AD476" i="11"/>
  <c r="AC280" i="11" a="1"/>
  <c r="AC280" i="11" s="1"/>
  <c r="U439" i="11" a="1"/>
  <c r="U439" i="11" s="1"/>
  <c r="AD439" i="11"/>
  <c r="AC234" i="11" a="1"/>
  <c r="AC234" i="11" s="1"/>
  <c r="AC180" i="11" a="1"/>
  <c r="AC180" i="11" s="1"/>
  <c r="G97" i="11" a="1"/>
  <c r="G97" i="11" s="1"/>
  <c r="T97" i="11" a="1"/>
  <c r="T97" i="11" s="1"/>
  <c r="H97" i="11" a="1"/>
  <c r="H97" i="11" s="1"/>
  <c r="F60" i="11" a="1"/>
  <c r="F60" i="11" s="1"/>
  <c r="AC60" i="11" a="1"/>
  <c r="AC60" i="11" s="1"/>
  <c r="AC188" i="11" a="1"/>
  <c r="AC188" i="11" s="1"/>
  <c r="AC318" i="11" a="1"/>
  <c r="AC318" i="11" s="1"/>
  <c r="F318" i="11" a="1"/>
  <c r="F318" i="11" s="1"/>
  <c r="G149" i="11" a="1"/>
  <c r="G149" i="11" s="1"/>
  <c r="T149" i="11" a="1"/>
  <c r="T149" i="11" s="1"/>
  <c r="H149" i="11" a="1"/>
  <c r="H149" i="11" s="1"/>
  <c r="U176" i="11" a="1"/>
  <c r="U176" i="11" s="1"/>
  <c r="AD176" i="11"/>
  <c r="G265" i="11" a="1"/>
  <c r="G265" i="11" s="1"/>
  <c r="T265" i="11" a="1"/>
  <c r="T265" i="11" s="1"/>
  <c r="H265" i="11" a="1"/>
  <c r="H265" i="11" s="1"/>
  <c r="U316" i="11" a="1"/>
  <c r="U316" i="11" s="1"/>
  <c r="AD316" i="11"/>
  <c r="U238" i="11" a="1"/>
  <c r="U238" i="11" s="1"/>
  <c r="AD238" i="11"/>
  <c r="F460" i="11" a="1"/>
  <c r="F460" i="11" s="1"/>
  <c r="AC460" i="11" a="1"/>
  <c r="AC460" i="11" s="1"/>
  <c r="U267" i="11" a="1"/>
  <c r="U267" i="11" s="1"/>
  <c r="AD267" i="11"/>
  <c r="F72" i="11" a="1"/>
  <c r="F72" i="11" s="1"/>
  <c r="AC72" i="11" a="1"/>
  <c r="AC72" i="11" s="1"/>
  <c r="G453" i="11" a="1"/>
  <c r="G453" i="11" s="1"/>
  <c r="T453" i="11" a="1"/>
  <c r="T453" i="11" s="1"/>
  <c r="H453" i="11" a="1"/>
  <c r="H453" i="11" s="1"/>
  <c r="U464" i="11" a="1"/>
  <c r="U464" i="11" s="1"/>
  <c r="AD464" i="11"/>
  <c r="AC222" i="11" a="1"/>
  <c r="AC222" i="11" s="1"/>
  <c r="U300" i="11" a="1"/>
  <c r="U300" i="11" s="1"/>
  <c r="AD300" i="11"/>
  <c r="U328" i="11" a="1"/>
  <c r="U328" i="11" s="1"/>
  <c r="AD328" i="11"/>
  <c r="U312" i="11" a="1"/>
  <c r="U312" i="11" s="1"/>
  <c r="AD312" i="11"/>
  <c r="U404" i="11" a="1"/>
  <c r="U404" i="11" s="1"/>
  <c r="AD404" i="11"/>
  <c r="U125" i="11" a="1"/>
  <c r="U125" i="11" s="1"/>
  <c r="AD125" i="11"/>
  <c r="G23" i="11" a="1"/>
  <c r="G23" i="11" s="1"/>
  <c r="T23" i="11" a="1"/>
  <c r="T23" i="11" s="1"/>
  <c r="H23" i="11" a="1"/>
  <c r="H23" i="11" s="1"/>
  <c r="U81" i="11" a="1"/>
  <c r="U81" i="11" s="1"/>
  <c r="AD81" i="11"/>
  <c r="G329" i="11" a="1"/>
  <c r="G329" i="11" s="1"/>
  <c r="T329" i="11" a="1"/>
  <c r="T329" i="11" s="1"/>
  <c r="H329" i="11" a="1"/>
  <c r="H329" i="11" s="1"/>
  <c r="G141" i="11" a="1"/>
  <c r="G141" i="11" s="1"/>
  <c r="T141" i="11" a="1"/>
  <c r="T141" i="11" s="1"/>
  <c r="H141" i="11" a="1"/>
  <c r="H141" i="11" s="1"/>
  <c r="F194" i="11" a="1"/>
  <c r="F194" i="11" s="1"/>
  <c r="AC194" i="11" a="1"/>
  <c r="AC194" i="11" s="1"/>
  <c r="G29" i="11" a="1"/>
  <c r="G29" i="11" s="1"/>
  <c r="T29" i="11" a="1"/>
  <c r="T29" i="11" s="1"/>
  <c r="H29" i="11" a="1"/>
  <c r="H29" i="11" s="1"/>
  <c r="G65" i="11" a="1"/>
  <c r="G65" i="11" s="1"/>
  <c r="T65" i="11" a="1"/>
  <c r="T65" i="11" s="1"/>
  <c r="H65" i="11" a="1"/>
  <c r="H65" i="11" s="1"/>
  <c r="U455" i="11" a="1"/>
  <c r="U455" i="11" s="1"/>
  <c r="AD455" i="11"/>
  <c r="AC236" i="11" a="1"/>
  <c r="AC236" i="11" s="1"/>
  <c r="AC16" i="11" a="1"/>
  <c r="AC16" i="11" s="1"/>
  <c r="U369" i="11" a="1"/>
  <c r="U369" i="11" s="1"/>
  <c r="AD369" i="11"/>
  <c r="AC42" i="11" a="1"/>
  <c r="AC42" i="11" s="1"/>
  <c r="U169" i="11" a="1"/>
  <c r="U169" i="11" s="1"/>
  <c r="AD169" i="11"/>
  <c r="U144" i="11" a="1"/>
  <c r="U144" i="11" s="1"/>
  <c r="AD144" i="11"/>
  <c r="EF43" i="11"/>
  <c r="EF135" i="11"/>
  <c r="EF277" i="11"/>
  <c r="AC146" i="11" a="1"/>
  <c r="AC146" i="11" s="1"/>
  <c r="F146" i="11" a="1"/>
  <c r="F146" i="11" s="1"/>
  <c r="AA147" i="11" a="1"/>
  <c r="AA147" i="11" s="1"/>
  <c r="U313" i="11" a="1"/>
  <c r="U313" i="11" s="1"/>
  <c r="AD313" i="11"/>
  <c r="U120" i="11" a="1"/>
  <c r="U120" i="11" s="1"/>
  <c r="AD120" i="11"/>
  <c r="AC208" i="11" a="1"/>
  <c r="AC208" i="11" s="1"/>
  <c r="G208" i="11" l="1" a="1"/>
  <c r="G208" i="11" s="1"/>
  <c r="T208" i="11" a="1"/>
  <c r="T208" i="11" s="1"/>
  <c r="H208" i="11" a="1"/>
  <c r="H208" i="11" s="1"/>
  <c r="G194" i="11" a="1"/>
  <c r="G194" i="11" s="1"/>
  <c r="T194" i="11" a="1"/>
  <c r="T194" i="11" s="1"/>
  <c r="H194" i="11" a="1"/>
  <c r="H194" i="11" s="1"/>
  <c r="G234" i="11" a="1"/>
  <c r="G234" i="11" s="1"/>
  <c r="T234" i="11" a="1"/>
  <c r="T234" i="11" s="1"/>
  <c r="H234" i="11" a="1"/>
  <c r="H234" i="11" s="1"/>
  <c r="G110" i="11" a="1"/>
  <c r="G110" i="11" s="1"/>
  <c r="T110" i="11" a="1"/>
  <c r="T110" i="11" s="1"/>
  <c r="H110" i="11" a="1"/>
  <c r="H110" i="11" s="1"/>
  <c r="DV322" i="11" a="1"/>
  <c r="DV322" i="11" s="1"/>
  <c r="DO322" i="11" a="1"/>
  <c r="DO322" i="11" s="1"/>
  <c r="DG322" i="11" a="1"/>
  <c r="DG322" i="11" s="1"/>
  <c r="DG233" i="11" a="1"/>
  <c r="DG233" i="11" s="1"/>
  <c r="DV233" i="11" a="1"/>
  <c r="DV233" i="11" s="1"/>
  <c r="DO233" i="11" a="1"/>
  <c r="DO233" i="11" s="1"/>
  <c r="DV109" i="11" a="1"/>
  <c r="DV109" i="11" s="1"/>
  <c r="DO109" i="11" a="1"/>
  <c r="DO109" i="11" s="1"/>
  <c r="DG109" i="11" a="1"/>
  <c r="DG109" i="11" s="1"/>
  <c r="DG285" i="11" a="1"/>
  <c r="DG285" i="11" s="1"/>
  <c r="DV285" i="11" a="1"/>
  <c r="DV285" i="11" s="1"/>
  <c r="DO285" i="11" a="1"/>
  <c r="DO285" i="11" s="1"/>
  <c r="DO53" i="11" a="1"/>
  <c r="DO53" i="11" s="1"/>
  <c r="DG53" i="11" a="1"/>
  <c r="DG53" i="11" s="1"/>
  <c r="DV53" i="11" a="1"/>
  <c r="DV53" i="11" s="1"/>
  <c r="F487" i="11" a="1"/>
  <c r="F487" i="11" s="1"/>
  <c r="AC487" i="11" a="1"/>
  <c r="AC487" i="11" s="1"/>
  <c r="AA488" i="11" a="1"/>
  <c r="AA488" i="11" s="1"/>
  <c r="G274" i="11" a="1"/>
  <c r="G274" i="11" s="1"/>
  <c r="T274" i="11" a="1"/>
  <c r="T274" i="11" s="1"/>
  <c r="H274" i="11" a="1"/>
  <c r="H274" i="11" s="1"/>
  <c r="G24" i="11" a="1"/>
  <c r="G24" i="11" s="1"/>
  <c r="T24" i="11" a="1"/>
  <c r="T24" i="11" s="1"/>
  <c r="H24" i="11" a="1"/>
  <c r="H24" i="11" s="1"/>
  <c r="G452" i="11" a="1"/>
  <c r="G452" i="11" s="1"/>
  <c r="T452" i="11" a="1"/>
  <c r="T452" i="11" s="1"/>
  <c r="H452" i="11" a="1"/>
  <c r="H452" i="11" s="1"/>
  <c r="G302" i="11" a="1"/>
  <c r="G302" i="11" s="1"/>
  <c r="T302" i="11" a="1"/>
  <c r="T302" i="11" s="1"/>
  <c r="H302" i="11" a="1"/>
  <c r="H302" i="11" s="1"/>
  <c r="DO283" i="11" a="1"/>
  <c r="DO283" i="11" s="1"/>
  <c r="DG283" i="11" a="1"/>
  <c r="DG283" i="11" s="1"/>
  <c r="DV283" i="11" a="1"/>
  <c r="DV283" i="11" s="1"/>
  <c r="DV303" i="11" a="1"/>
  <c r="DV303" i="11" s="1"/>
  <c r="DG303" i="11" a="1"/>
  <c r="DG303" i="11" s="1"/>
  <c r="DO303" i="11" a="1"/>
  <c r="DO303" i="11" s="1"/>
  <c r="U46" i="11" a="1"/>
  <c r="U46" i="11" s="1"/>
  <c r="AD46" i="11"/>
  <c r="DV55" i="11" a="1"/>
  <c r="DV55" i="11" s="1"/>
  <c r="DO55" i="11" a="1"/>
  <c r="DO55" i="11" s="1"/>
  <c r="DG55" i="11" a="1"/>
  <c r="DG55" i="11" s="1"/>
  <c r="DG61" i="11" a="1"/>
  <c r="DG61" i="11" s="1"/>
  <c r="DV61" i="11" a="1"/>
  <c r="DV61" i="11" s="1"/>
  <c r="DO61" i="11" a="1"/>
  <c r="DO61" i="11" s="1"/>
  <c r="G12" i="11" a="1"/>
  <c r="G12" i="11" s="1"/>
  <c r="T12" i="11" a="1"/>
  <c r="T12" i="11" s="1"/>
  <c r="H12" i="11" a="1"/>
  <c r="H12" i="11" s="1"/>
  <c r="U88" i="11" a="1"/>
  <c r="U88" i="11" s="1"/>
  <c r="AD88" i="11"/>
  <c r="U466" i="11" a="1"/>
  <c r="U466" i="11" s="1"/>
  <c r="AD466" i="11"/>
  <c r="U350" i="11" a="1"/>
  <c r="U350" i="11" s="1"/>
  <c r="AD350" i="11"/>
  <c r="DO33" i="11" a="1"/>
  <c r="DO33" i="11" s="1"/>
  <c r="DV33" i="11" a="1"/>
  <c r="DV33" i="11" s="1"/>
  <c r="DG33" i="11" a="1"/>
  <c r="DG33" i="11" s="1"/>
  <c r="U124" i="11" a="1"/>
  <c r="U124" i="11" s="1"/>
  <c r="AD124" i="11"/>
  <c r="F398" i="11" a="1"/>
  <c r="F398" i="11" s="1"/>
  <c r="AC398" i="11" a="1"/>
  <c r="AC398" i="11" s="1"/>
  <c r="AA400" i="11" a="1"/>
  <c r="AA400" i="11" s="1"/>
  <c r="U178" i="11" a="1"/>
  <c r="U178" i="11" s="1"/>
  <c r="AD178" i="11"/>
  <c r="DG105" i="11" a="1"/>
  <c r="DG105" i="11" s="1"/>
  <c r="DV105" i="11" a="1"/>
  <c r="DV105" i="11" s="1"/>
  <c r="DO105" i="11" a="1"/>
  <c r="DO105" i="11" s="1"/>
  <c r="DG175" i="11" a="1"/>
  <c r="DG175" i="11" s="1"/>
  <c r="DO175" i="11" a="1"/>
  <c r="DO175" i="11" s="1"/>
  <c r="DV175" i="11" a="1"/>
  <c r="DV175" i="11" s="1"/>
  <c r="DG27" i="11" a="1"/>
  <c r="DG27" i="11" s="1"/>
  <c r="DV27" i="11" a="1"/>
  <c r="DV27" i="11" s="1"/>
  <c r="DO27" i="11" a="1"/>
  <c r="DO27" i="11" s="1"/>
  <c r="U230" i="11" a="1"/>
  <c r="U230" i="11" s="1"/>
  <c r="AD230" i="11"/>
  <c r="DV462" i="11" a="1"/>
  <c r="DV462" i="11" s="1"/>
  <c r="DG462" i="11" a="1"/>
  <c r="DG462" i="11" s="1"/>
  <c r="DO462" i="11" a="1"/>
  <c r="DO462" i="11" s="1"/>
  <c r="DO483" i="11" a="1"/>
  <c r="DO483" i="11" s="1"/>
  <c r="DV483" i="11" a="1"/>
  <c r="DV483" i="11" s="1"/>
  <c r="DG483" i="11" a="1"/>
  <c r="DG483" i="11" s="1"/>
  <c r="DO485" i="11" a="1"/>
  <c r="DO485" i="11" s="1"/>
  <c r="DG485" i="11" a="1"/>
  <c r="DG485" i="11" s="1"/>
  <c r="DV485" i="11" a="1"/>
  <c r="DV485" i="11" s="1"/>
  <c r="DO43" i="11" a="1"/>
  <c r="DO43" i="11" s="1"/>
  <c r="DG43" i="11" a="1"/>
  <c r="DG43" i="11" s="1"/>
  <c r="DV43" i="11" a="1"/>
  <c r="DV43" i="11" s="1"/>
  <c r="DV479" i="11" a="1"/>
  <c r="DV479" i="11" s="1"/>
  <c r="DG479" i="11" a="1"/>
  <c r="DG479" i="11" s="1"/>
  <c r="DO479" i="11" a="1"/>
  <c r="DO479" i="11" s="1"/>
  <c r="G478" i="11" a="1"/>
  <c r="G478" i="11" s="1"/>
  <c r="T478" i="11" a="1"/>
  <c r="T478" i="11" s="1"/>
  <c r="H478" i="11" a="1"/>
  <c r="H478" i="11" s="1"/>
  <c r="U196" i="11" a="1"/>
  <c r="U196" i="11" s="1"/>
  <c r="AD196" i="11"/>
  <c r="DG307" i="11" a="1"/>
  <c r="DG307" i="11" s="1"/>
  <c r="DV307" i="11" a="1"/>
  <c r="DV307" i="11" s="1"/>
  <c r="DO307" i="11" a="1"/>
  <c r="DO307" i="11" s="1"/>
  <c r="DG11" i="11" a="1"/>
  <c r="DG11" i="11" s="1"/>
  <c r="DO11" i="11" a="1"/>
  <c r="DO11" i="11" s="1"/>
  <c r="DV11" i="11" a="1"/>
  <c r="DV11" i="11" s="1"/>
  <c r="DV463" i="11" a="1"/>
  <c r="DV463" i="11" s="1"/>
  <c r="DO463" i="11" a="1"/>
  <c r="DO463" i="11" s="1"/>
  <c r="DG463" i="11" a="1"/>
  <c r="DG463" i="11" s="1"/>
  <c r="G290" i="11" a="1"/>
  <c r="G290" i="11" s="1"/>
  <c r="T290" i="11" a="1"/>
  <c r="T290" i="11" s="1"/>
  <c r="H290" i="11" a="1"/>
  <c r="H290" i="11" s="1"/>
  <c r="DG439" i="11" a="1"/>
  <c r="DG439" i="11" s="1"/>
  <c r="DO439" i="11" a="1"/>
  <c r="DO439" i="11" s="1"/>
  <c r="DV439" i="11" a="1"/>
  <c r="DV439" i="11" s="1"/>
  <c r="G292" i="11" a="1"/>
  <c r="G292" i="11" s="1"/>
  <c r="T292" i="11" a="1"/>
  <c r="T292" i="11" s="1"/>
  <c r="H292" i="11" a="1"/>
  <c r="H292" i="11" s="1"/>
  <c r="F201" i="11" a="1"/>
  <c r="F201" i="11" s="1"/>
  <c r="AC201" i="11" a="1"/>
  <c r="AC201" i="11" s="1"/>
  <c r="AA202" i="11" a="1"/>
  <c r="AA202" i="11" s="1"/>
  <c r="DG58" i="11" a="1"/>
  <c r="DG58" i="11" s="1"/>
  <c r="DO58" i="11" a="1"/>
  <c r="DO58" i="11" s="1"/>
  <c r="DV58" i="11" a="1"/>
  <c r="DV58" i="11" s="1"/>
  <c r="DO182" i="11" a="1"/>
  <c r="DO182" i="11" s="1"/>
  <c r="DV182" i="11" a="1"/>
  <c r="DV182" i="11" s="1"/>
  <c r="DG182" i="11" a="1"/>
  <c r="DG182" i="11" s="1"/>
  <c r="DV140" i="11" a="1"/>
  <c r="DV140" i="11" s="1"/>
  <c r="DO140" i="11" a="1"/>
  <c r="DO140" i="11" s="1"/>
  <c r="DG140" i="11" a="1"/>
  <c r="DG140" i="11" s="1"/>
  <c r="DV26" i="11" a="1"/>
  <c r="DV26" i="11" s="1"/>
  <c r="DG26" i="11" a="1"/>
  <c r="DG26" i="11" s="1"/>
  <c r="DO26" i="11" a="1"/>
  <c r="DO26" i="11" s="1"/>
  <c r="DO235" i="11" a="1"/>
  <c r="DO235" i="11" s="1"/>
  <c r="DG235" i="11" a="1"/>
  <c r="DG235" i="11" s="1"/>
  <c r="DV235" i="11" a="1"/>
  <c r="DV235" i="11" s="1"/>
  <c r="U72" i="11" a="1"/>
  <c r="U72" i="11" s="1"/>
  <c r="AD72" i="11"/>
  <c r="U194" i="11" a="1"/>
  <c r="U194" i="11" s="1"/>
  <c r="AD194" i="11"/>
  <c r="G222" i="11" a="1"/>
  <c r="G222" i="11" s="1"/>
  <c r="T222" i="11" a="1"/>
  <c r="T222" i="11" s="1"/>
  <c r="H222" i="11" a="1"/>
  <c r="H222" i="11" s="1"/>
  <c r="U318" i="11" a="1"/>
  <c r="U318" i="11" s="1"/>
  <c r="AD318" i="11"/>
  <c r="G180" i="11" a="1"/>
  <c r="G180" i="11" s="1"/>
  <c r="T180" i="11" a="1"/>
  <c r="T180" i="11" s="1"/>
  <c r="H180" i="11" a="1"/>
  <c r="H180" i="11" s="1"/>
  <c r="G78" i="11" a="1"/>
  <c r="G78" i="11" s="1"/>
  <c r="T78" i="11" a="1"/>
  <c r="T78" i="11" s="1"/>
  <c r="H78" i="11" a="1"/>
  <c r="H78" i="11" s="1"/>
  <c r="DV273" i="11" a="1"/>
  <c r="DV273" i="11" s="1"/>
  <c r="DO273" i="11" a="1"/>
  <c r="DO273" i="11" s="1"/>
  <c r="DG273" i="11" a="1"/>
  <c r="DG273" i="11" s="1"/>
  <c r="DO369" i="11" a="1"/>
  <c r="DO369" i="11" s="1"/>
  <c r="DG369" i="11" a="1"/>
  <c r="DG369" i="11" s="1"/>
  <c r="DV369" i="11" a="1"/>
  <c r="DV369" i="11" s="1"/>
  <c r="DV443" i="11" a="1"/>
  <c r="DV443" i="11" s="1"/>
  <c r="DO443" i="11" a="1"/>
  <c r="DO443" i="11" s="1"/>
  <c r="DG443" i="11" a="1"/>
  <c r="DG443" i="11" s="1"/>
  <c r="G328" i="11" a="1"/>
  <c r="G328" i="11" s="1"/>
  <c r="T328" i="11" a="1"/>
  <c r="T328" i="11" s="1"/>
  <c r="H328" i="11" a="1"/>
  <c r="H328" i="11" s="1"/>
  <c r="DV396" i="11" a="1"/>
  <c r="DV396" i="11" s="1"/>
  <c r="DG396" i="11" a="1"/>
  <c r="DG396" i="11" s="1"/>
  <c r="DO396" i="11" a="1"/>
  <c r="DO396" i="11" s="1"/>
  <c r="G394" i="11" a="1"/>
  <c r="G394" i="11" s="1"/>
  <c r="T394" i="11" a="1"/>
  <c r="T394" i="11" s="1"/>
  <c r="H394" i="11" a="1"/>
  <c r="H394" i="11" s="1"/>
  <c r="U440" i="11" a="1"/>
  <c r="U440" i="11" s="1"/>
  <c r="AD440" i="11"/>
  <c r="G476" i="11" a="1"/>
  <c r="G476" i="11" s="1"/>
  <c r="T476" i="11" a="1"/>
  <c r="T476" i="11" s="1"/>
  <c r="H476" i="11" a="1"/>
  <c r="H476" i="11" s="1"/>
  <c r="DG237" i="11" a="1"/>
  <c r="DG237" i="11" s="1"/>
  <c r="DV237" i="11" a="1"/>
  <c r="DV237" i="11" s="1"/>
  <c r="DO237" i="11" a="1"/>
  <c r="DO237" i="11" s="1"/>
  <c r="DV111" i="11" a="1"/>
  <c r="DV111" i="11" s="1"/>
  <c r="DG111" i="11" a="1"/>
  <c r="DG111" i="11" s="1"/>
  <c r="DO111" i="11" a="1"/>
  <c r="DO111" i="11" s="1"/>
  <c r="DG341" i="11" a="1"/>
  <c r="DG341" i="11" s="1"/>
  <c r="DV341" i="11" a="1"/>
  <c r="DV341" i="11" s="1"/>
  <c r="DO341" i="11" a="1"/>
  <c r="DO341" i="11" s="1"/>
  <c r="DV279" i="11" a="1"/>
  <c r="DV279" i="11" s="1"/>
  <c r="DO279" i="11" a="1"/>
  <c r="DO279" i="11" s="1"/>
  <c r="DG279" i="11" a="1"/>
  <c r="DG279" i="11" s="1"/>
  <c r="U486" i="11" a="1"/>
  <c r="U486" i="11" s="1"/>
  <c r="AD486" i="11"/>
  <c r="U24" i="11" a="1"/>
  <c r="U24" i="11" s="1"/>
  <c r="AD24" i="11"/>
  <c r="G46" i="11" a="1"/>
  <c r="G46" i="11" s="1"/>
  <c r="T46" i="11" a="1"/>
  <c r="T46" i="11" s="1"/>
  <c r="H46" i="11" a="1"/>
  <c r="H46" i="11" s="1"/>
  <c r="DG277" i="11" a="1"/>
  <c r="DG277" i="11" s="1"/>
  <c r="DO277" i="11" a="1"/>
  <c r="DO277" i="11" s="1"/>
  <c r="DV277" i="11" a="1"/>
  <c r="DV277" i="11" s="1"/>
  <c r="G88" i="11" a="1"/>
  <c r="G88" i="11" s="1"/>
  <c r="T88" i="11" a="1"/>
  <c r="T88" i="11" s="1"/>
  <c r="H88" i="11" a="1"/>
  <c r="H88" i="11" s="1"/>
  <c r="G466" i="11" a="1"/>
  <c r="G466" i="11" s="1"/>
  <c r="T466" i="11" a="1"/>
  <c r="T466" i="11" s="1"/>
  <c r="H466" i="11" a="1"/>
  <c r="H466" i="11" s="1"/>
  <c r="G397" i="11" a="1"/>
  <c r="G397" i="11" s="1"/>
  <c r="T397" i="11" a="1"/>
  <c r="T397" i="11" s="1"/>
  <c r="H397" i="11" a="1"/>
  <c r="H397" i="11" s="1"/>
  <c r="DG251" i="11" a="1"/>
  <c r="DG251" i="11" s="1"/>
  <c r="DO251" i="11" a="1"/>
  <c r="DO251" i="11" s="1"/>
  <c r="DV251" i="11" a="1"/>
  <c r="DV251" i="11" s="1"/>
  <c r="DG79" i="11" a="1"/>
  <c r="DG79" i="11" s="1"/>
  <c r="DO79" i="11" a="1"/>
  <c r="DO79" i="11" s="1"/>
  <c r="DV79" i="11" a="1"/>
  <c r="DV79" i="11" s="1"/>
  <c r="DG67" i="11" a="1"/>
  <c r="DG67" i="11" s="1"/>
  <c r="DO67" i="11" a="1"/>
  <c r="DO67" i="11" s="1"/>
  <c r="DV67" i="11" a="1"/>
  <c r="DV67" i="11" s="1"/>
  <c r="DV217" i="11" a="1"/>
  <c r="DV217" i="11" s="1"/>
  <c r="DG217" i="11" a="1"/>
  <c r="DG217" i="11" s="1"/>
  <c r="DO217" i="11" a="1"/>
  <c r="DO217" i="11" s="1"/>
  <c r="U212" i="11" a="1"/>
  <c r="U212" i="11" s="1"/>
  <c r="AD212" i="11"/>
  <c r="G304" i="11" a="1"/>
  <c r="G304" i="11" s="1"/>
  <c r="T304" i="11" a="1"/>
  <c r="T304" i="11" s="1"/>
  <c r="H304" i="11" a="1"/>
  <c r="H304" i="11" s="1"/>
  <c r="F353" i="11" a="1"/>
  <c r="F353" i="11" s="1"/>
  <c r="AC353" i="11" a="1"/>
  <c r="AC353" i="11" s="1"/>
  <c r="AA354" i="11" a="1"/>
  <c r="AA354" i="11" s="1"/>
  <c r="G86" i="11" a="1"/>
  <c r="G86" i="11" s="1"/>
  <c r="T86" i="11" a="1"/>
  <c r="T86" i="11" s="1"/>
  <c r="H86" i="11" a="1"/>
  <c r="H86" i="11" s="1"/>
  <c r="G230" i="11" a="1"/>
  <c r="G230" i="11" s="1"/>
  <c r="T230" i="11" a="1"/>
  <c r="T230" i="11" s="1"/>
  <c r="H230" i="11" a="1"/>
  <c r="H230" i="11" s="1"/>
  <c r="U38" i="11" a="1"/>
  <c r="U38" i="11" s="1"/>
  <c r="AD38" i="11"/>
  <c r="G186" i="11" a="1"/>
  <c r="G186" i="11" s="1"/>
  <c r="T186" i="11" a="1"/>
  <c r="T186" i="11" s="1"/>
  <c r="H186" i="11" a="1"/>
  <c r="H186" i="11" s="1"/>
  <c r="G106" i="11" a="1"/>
  <c r="G106" i="11" s="1"/>
  <c r="T106" i="11" a="1"/>
  <c r="T106" i="11" s="1"/>
  <c r="H106" i="11" a="1"/>
  <c r="H106" i="11" s="1"/>
  <c r="G196" i="11" a="1"/>
  <c r="G196" i="11" s="1"/>
  <c r="T196" i="11" a="1"/>
  <c r="T196" i="11" s="1"/>
  <c r="H196" i="11" a="1"/>
  <c r="H196" i="11" s="1"/>
  <c r="G470" i="11" a="1"/>
  <c r="G470" i="11" s="1"/>
  <c r="T470" i="11" a="1"/>
  <c r="T470" i="11" s="1"/>
  <c r="H470" i="11" a="1"/>
  <c r="H470" i="11" s="1"/>
  <c r="U118" i="11" a="1"/>
  <c r="U118" i="11" s="1"/>
  <c r="AD118" i="11"/>
  <c r="DG309" i="11" a="1"/>
  <c r="DG309" i="11" s="1"/>
  <c r="DO309" i="11" a="1"/>
  <c r="DO309" i="11" s="1"/>
  <c r="DV309" i="11" a="1"/>
  <c r="DV309" i="11" s="1"/>
  <c r="DV157" i="11" a="1"/>
  <c r="DV157" i="11" s="1"/>
  <c r="DO157" i="11" a="1"/>
  <c r="DO157" i="11" s="1"/>
  <c r="DG157" i="11" a="1"/>
  <c r="DG157" i="11" s="1"/>
  <c r="DO179" i="11" a="1"/>
  <c r="DO179" i="11" s="1"/>
  <c r="DG179" i="11" a="1"/>
  <c r="DG179" i="11" s="1"/>
  <c r="DV179" i="11" a="1"/>
  <c r="DV179" i="11" s="1"/>
  <c r="DV410" i="11" a="1"/>
  <c r="DV410" i="11" s="1"/>
  <c r="DO410" i="11" a="1"/>
  <c r="DO410" i="11" s="1"/>
  <c r="DG410" i="11" a="1"/>
  <c r="DG410" i="11" s="1"/>
  <c r="DV83" i="11" a="1"/>
  <c r="DV83" i="11" s="1"/>
  <c r="DO83" i="11" a="1"/>
  <c r="DO83" i="11" s="1"/>
  <c r="DG83" i="11" a="1"/>
  <c r="DG83" i="11" s="1"/>
  <c r="DG193" i="11" a="1"/>
  <c r="DG193" i="11" s="1"/>
  <c r="DO193" i="11" a="1"/>
  <c r="DO193" i="11" s="1"/>
  <c r="DV193" i="11" a="1"/>
  <c r="DV193" i="11" s="1"/>
  <c r="U84" i="11" a="1"/>
  <c r="U84" i="11" s="1"/>
  <c r="AD84" i="11"/>
  <c r="U290" i="11" a="1"/>
  <c r="U290" i="11" s="1"/>
  <c r="AD290" i="11"/>
  <c r="AC407" i="11" a="1"/>
  <c r="AC407" i="11" s="1"/>
  <c r="F407" i="11" a="1"/>
  <c r="F407" i="11" s="1"/>
  <c r="AA408" i="11" a="1"/>
  <c r="AA408" i="11" s="1"/>
  <c r="DV317" i="11" a="1"/>
  <c r="DV317" i="11" s="1"/>
  <c r="DO317" i="11" a="1"/>
  <c r="DO317" i="11" s="1"/>
  <c r="DG317" i="11" a="1"/>
  <c r="DG317" i="11" s="1"/>
  <c r="DG248" i="11" a="1"/>
  <c r="DG248" i="11" s="1"/>
  <c r="DO248" i="11" a="1"/>
  <c r="DO248" i="11" s="1"/>
  <c r="DV248" i="11" a="1"/>
  <c r="DV248" i="11" s="1"/>
  <c r="DV121" i="11" a="1"/>
  <c r="DV121" i="11" s="1"/>
  <c r="DG121" i="11" a="1"/>
  <c r="DG121" i="11" s="1"/>
  <c r="DO121" i="11" a="1"/>
  <c r="DO121" i="11" s="1"/>
  <c r="DO241" i="11" a="1"/>
  <c r="DO241" i="11" s="1"/>
  <c r="DV241" i="11" a="1"/>
  <c r="DV241" i="11" s="1"/>
  <c r="DG241" i="11" a="1"/>
  <c r="DG241" i="11" s="1"/>
  <c r="U200" i="11" a="1"/>
  <c r="U200" i="11" s="1"/>
  <c r="AD200" i="11"/>
  <c r="DO54" i="11" a="1"/>
  <c r="DO54" i="11" s="1"/>
  <c r="DG54" i="11" a="1"/>
  <c r="DG54" i="11" s="1"/>
  <c r="DV54" i="11" a="1"/>
  <c r="DV54" i="11" s="1"/>
  <c r="AC255" i="11" a="1"/>
  <c r="AC255" i="11" s="1"/>
  <c r="F255" i="11" a="1"/>
  <c r="F255" i="11" s="1"/>
  <c r="AA256" i="11" a="1"/>
  <c r="AA256" i="11" s="1"/>
  <c r="DO80" i="11" a="1"/>
  <c r="DO80" i="11" s="1"/>
  <c r="DG80" i="11" a="1"/>
  <c r="DG80" i="11" s="1"/>
  <c r="DV80" i="11" a="1"/>
  <c r="DV80" i="11" s="1"/>
  <c r="DG272" i="11" a="1"/>
  <c r="DG272" i="11" s="1"/>
  <c r="DO272" i="11" a="1"/>
  <c r="DO272" i="11" s="1"/>
  <c r="DV272" i="11" a="1"/>
  <c r="DV272" i="11" s="1"/>
  <c r="DV25" i="11" a="1"/>
  <c r="DV25" i="11" s="1"/>
  <c r="DG25" i="11" a="1"/>
  <c r="DG25" i="11" s="1"/>
  <c r="DO25" i="11" a="1"/>
  <c r="DO25" i="11" s="1"/>
  <c r="G60" i="11" a="1"/>
  <c r="G60" i="11" s="1"/>
  <c r="T60" i="11" a="1"/>
  <c r="T60" i="11" s="1"/>
  <c r="H60" i="11" a="1"/>
  <c r="H60" i="11" s="1"/>
  <c r="DV103" i="11" a="1"/>
  <c r="DV103" i="11" s="1"/>
  <c r="DG103" i="11" a="1"/>
  <c r="DG103" i="11" s="1"/>
  <c r="DO103" i="11" a="1"/>
  <c r="DO103" i="11" s="1"/>
  <c r="DG329" i="11" a="1"/>
  <c r="DG329" i="11" s="1"/>
  <c r="DO329" i="11" a="1"/>
  <c r="DO329" i="11" s="1"/>
  <c r="DV329" i="11" a="1"/>
  <c r="DV329" i="11" s="1"/>
  <c r="AC147" i="11" a="1"/>
  <c r="AC147" i="11" s="1"/>
  <c r="F147" i="11" a="1"/>
  <c r="F147" i="11" s="1"/>
  <c r="AA148" i="11" a="1"/>
  <c r="AA148" i="11" s="1"/>
  <c r="G42" i="11" a="1"/>
  <c r="G42" i="11" s="1"/>
  <c r="T42" i="11" a="1"/>
  <c r="T42" i="11" s="1"/>
  <c r="H42" i="11" a="1"/>
  <c r="H42" i="11" s="1"/>
  <c r="G16" i="11" a="1"/>
  <c r="G16" i="11" s="1"/>
  <c r="T16" i="11" a="1"/>
  <c r="T16" i="11" s="1"/>
  <c r="H16" i="11" a="1"/>
  <c r="H16" i="11" s="1"/>
  <c r="G460" i="11" a="1"/>
  <c r="G460" i="11" s="1"/>
  <c r="T460" i="11" a="1"/>
  <c r="T460" i="11" s="1"/>
  <c r="H460" i="11" a="1"/>
  <c r="H460" i="11" s="1"/>
  <c r="G318" i="11" a="1"/>
  <c r="G318" i="11" s="1"/>
  <c r="T318" i="11" a="1"/>
  <c r="T318" i="11" s="1"/>
  <c r="H318" i="11" a="1"/>
  <c r="H318" i="11" s="1"/>
  <c r="DO97" i="11" a="1"/>
  <c r="DO97" i="11" s="1"/>
  <c r="DV97" i="11" a="1"/>
  <c r="DV97" i="11" s="1"/>
  <c r="DG97" i="11" a="1"/>
  <c r="DG97" i="11" s="1"/>
  <c r="DV247" i="11" a="1"/>
  <c r="DV247" i="11" s="1"/>
  <c r="DG247" i="11" a="1"/>
  <c r="DG247" i="11" s="1"/>
  <c r="DO247" i="11" a="1"/>
  <c r="DO247" i="11" s="1"/>
  <c r="U78" i="11" a="1"/>
  <c r="U78" i="11" s="1"/>
  <c r="AD78" i="11"/>
  <c r="G96" i="11" a="1"/>
  <c r="G96" i="11" s="1"/>
  <c r="T96" i="11" a="1"/>
  <c r="T96" i="11" s="1"/>
  <c r="H96" i="11" a="1"/>
  <c r="H96" i="11" s="1"/>
  <c r="DG245" i="11" a="1"/>
  <c r="DG245" i="11" s="1"/>
  <c r="DO245" i="11" a="1"/>
  <c r="DO245" i="11" s="1"/>
  <c r="DV245" i="11" a="1"/>
  <c r="DV245" i="11" s="1"/>
  <c r="DV323" i="11" a="1"/>
  <c r="DV323" i="11" s="1"/>
  <c r="DG323" i="11" a="1"/>
  <c r="DG323" i="11" s="1"/>
  <c r="DO323" i="11" a="1"/>
  <c r="DO323" i="11" s="1"/>
  <c r="G120" i="11" a="1"/>
  <c r="G120" i="11" s="1"/>
  <c r="T120" i="11" a="1"/>
  <c r="T120" i="11" s="1"/>
  <c r="H120" i="11" a="1"/>
  <c r="H120" i="11" s="1"/>
  <c r="G300" i="11" a="1"/>
  <c r="G300" i="11" s="1"/>
  <c r="T300" i="11" a="1"/>
  <c r="T300" i="11" s="1"/>
  <c r="H300" i="11" a="1"/>
  <c r="H300" i="11" s="1"/>
  <c r="G268" i="11" a="1"/>
  <c r="G268" i="11" s="1"/>
  <c r="T268" i="11" a="1"/>
  <c r="T268" i="11" s="1"/>
  <c r="H268" i="11" a="1"/>
  <c r="H268" i="11" s="1"/>
  <c r="F31" i="11" a="1"/>
  <c r="F31" i="11" s="1"/>
  <c r="AC31" i="11" a="1"/>
  <c r="AC31" i="11" s="1"/>
  <c r="AA32" i="11" a="1"/>
  <c r="AA32" i="11" s="1"/>
  <c r="G440" i="11" a="1"/>
  <c r="G440" i="11" s="1"/>
  <c r="T440" i="11" a="1"/>
  <c r="T440" i="11" s="1"/>
  <c r="H440" i="11" a="1"/>
  <c r="H440" i="11" s="1"/>
  <c r="DO131" i="11" a="1"/>
  <c r="DO131" i="11" s="1"/>
  <c r="DV131" i="11" a="1"/>
  <c r="DV131" i="11" s="1"/>
  <c r="DG131" i="11" a="1"/>
  <c r="DG131" i="11" s="1"/>
  <c r="G94" i="11" a="1"/>
  <c r="G94" i="11" s="1"/>
  <c r="T94" i="11" a="1"/>
  <c r="T94" i="11" s="1"/>
  <c r="H94" i="11" a="1"/>
  <c r="H94" i="11" s="1"/>
  <c r="G486" i="11" a="1"/>
  <c r="G486" i="11" s="1"/>
  <c r="T486" i="11" a="1"/>
  <c r="T486" i="11" s="1"/>
  <c r="H486" i="11" a="1"/>
  <c r="H486" i="11" s="1"/>
  <c r="DV324" i="11" a="1"/>
  <c r="DV324" i="11" s="1"/>
  <c r="DG324" i="11" a="1"/>
  <c r="DG324" i="11" s="1"/>
  <c r="DO324" i="11" a="1"/>
  <c r="DO324" i="11" s="1"/>
  <c r="G36" i="11" a="1"/>
  <c r="G36" i="11" s="1"/>
  <c r="T36" i="11" a="1"/>
  <c r="T36" i="11" s="1"/>
  <c r="H36" i="11" a="1"/>
  <c r="H36" i="11" s="1"/>
  <c r="DV177" i="11" a="1"/>
  <c r="DV177" i="11" s="1"/>
  <c r="DO177" i="11" a="1"/>
  <c r="DO177" i="11" s="1"/>
  <c r="DG177" i="11" a="1"/>
  <c r="DG177" i="11" s="1"/>
  <c r="DO365" i="11" a="1"/>
  <c r="DO365" i="11" s="1"/>
  <c r="DV365" i="11" a="1"/>
  <c r="DV365" i="11" s="1"/>
  <c r="DG365" i="11" a="1"/>
  <c r="DG365" i="11" s="1"/>
  <c r="DO229" i="11" a="1"/>
  <c r="DO229" i="11" s="1"/>
  <c r="DV229" i="11" a="1"/>
  <c r="DV229" i="11" s="1"/>
  <c r="DG229" i="11" a="1"/>
  <c r="DG229" i="11" s="1"/>
  <c r="DG282" i="11" a="1"/>
  <c r="DG282" i="11" s="1"/>
  <c r="DV282" i="11" a="1"/>
  <c r="DV282" i="11" s="1"/>
  <c r="DO282" i="11" a="1"/>
  <c r="DO282" i="11" s="1"/>
  <c r="DG471" i="11" a="1"/>
  <c r="DG471" i="11" s="1"/>
  <c r="DV471" i="11" a="1"/>
  <c r="DV471" i="11" s="1"/>
  <c r="DO471" i="11" a="1"/>
  <c r="DO471" i="11" s="1"/>
  <c r="U397" i="11" a="1"/>
  <c r="U397" i="11" s="1"/>
  <c r="AD397" i="11"/>
  <c r="DG69" i="11" a="1"/>
  <c r="DG69" i="11" s="1"/>
  <c r="DV69" i="11" a="1"/>
  <c r="DV69" i="11" s="1"/>
  <c r="DO69" i="11" a="1"/>
  <c r="DO69" i="11" s="1"/>
  <c r="DV115" i="11" a="1"/>
  <c r="DV115" i="11" s="1"/>
  <c r="DG115" i="11" a="1"/>
  <c r="DG115" i="11" s="1"/>
  <c r="DO115" i="11" a="1"/>
  <c r="DO115" i="11" s="1"/>
  <c r="G242" i="11" a="1"/>
  <c r="G242" i="11" s="1"/>
  <c r="T242" i="11" a="1"/>
  <c r="T242" i="11" s="1"/>
  <c r="H242" i="11" a="1"/>
  <c r="H242" i="11" s="1"/>
  <c r="G484" i="11" a="1"/>
  <c r="G484" i="11" s="1"/>
  <c r="T484" i="11" a="1"/>
  <c r="T484" i="11" s="1"/>
  <c r="H484" i="11" a="1"/>
  <c r="H484" i="11" s="1"/>
  <c r="G212" i="11" a="1"/>
  <c r="G212" i="11" s="1"/>
  <c r="T212" i="11" a="1"/>
  <c r="T212" i="11" s="1"/>
  <c r="H212" i="11" a="1"/>
  <c r="H212" i="11" s="1"/>
  <c r="U304" i="11" a="1"/>
  <c r="U304" i="11" s="1"/>
  <c r="AD304" i="11"/>
  <c r="DG435" i="11" a="1"/>
  <c r="DG435" i="11" s="1"/>
  <c r="DO435" i="11" a="1"/>
  <c r="DO435" i="11" s="1"/>
  <c r="DV435" i="11" a="1"/>
  <c r="DV435" i="11" s="1"/>
  <c r="U352" i="11" a="1"/>
  <c r="U352" i="11" s="1"/>
  <c r="AD352" i="11"/>
  <c r="DG449" i="11" a="1"/>
  <c r="DG449" i="11" s="1"/>
  <c r="DV449" i="11" a="1"/>
  <c r="DV449" i="11" s="1"/>
  <c r="DO449" i="11" a="1"/>
  <c r="DO449" i="11" s="1"/>
  <c r="G446" i="11" a="1"/>
  <c r="G446" i="11" s="1"/>
  <c r="T446" i="11" a="1"/>
  <c r="T446" i="11" s="1"/>
  <c r="H446" i="11" a="1"/>
  <c r="H446" i="11" s="1"/>
  <c r="G38" i="11" a="1"/>
  <c r="G38" i="11" s="1"/>
  <c r="T38" i="11" a="1"/>
  <c r="T38" i="11" s="1"/>
  <c r="H38" i="11" a="1"/>
  <c r="H38" i="11" s="1"/>
  <c r="DG289" i="11" a="1"/>
  <c r="DG289" i="11" s="1"/>
  <c r="DV289" i="11" a="1"/>
  <c r="DV289" i="11" s="1"/>
  <c r="DO289" i="11" a="1"/>
  <c r="DO289" i="11" s="1"/>
  <c r="U34" i="11" a="1"/>
  <c r="U34" i="11" s="1"/>
  <c r="AD34" i="11"/>
  <c r="DG127" i="11" a="1"/>
  <c r="DG127" i="11" s="1"/>
  <c r="DV127" i="11" a="1"/>
  <c r="DV127" i="11" s="1"/>
  <c r="DO127" i="11" a="1"/>
  <c r="DO127" i="11" s="1"/>
  <c r="U186" i="11" a="1"/>
  <c r="U186" i="11" s="1"/>
  <c r="AD186" i="11"/>
  <c r="U106" i="11" a="1"/>
  <c r="U106" i="11" s="1"/>
  <c r="AD106" i="11"/>
  <c r="DV45" i="11" a="1"/>
  <c r="DV45" i="11" s="1"/>
  <c r="DG45" i="11" a="1"/>
  <c r="DG45" i="11" s="1"/>
  <c r="DO45" i="11" a="1"/>
  <c r="DO45" i="11" s="1"/>
  <c r="DV199" i="11" a="1"/>
  <c r="DV199" i="11" s="1"/>
  <c r="DG199" i="11" a="1"/>
  <c r="DG199" i="11" s="1"/>
  <c r="DO199" i="11" a="1"/>
  <c r="DO199" i="11" s="1"/>
  <c r="DO381" i="11" a="1"/>
  <c r="DO381" i="11" s="1"/>
  <c r="DG381" i="11" a="1"/>
  <c r="DG381" i="11" s="1"/>
  <c r="DV381" i="11" a="1"/>
  <c r="DV381" i="11" s="1"/>
  <c r="DV87" i="11" a="1"/>
  <c r="DV87" i="11" s="1"/>
  <c r="DG87" i="11" a="1"/>
  <c r="DG87" i="11" s="1"/>
  <c r="DO87" i="11" a="1"/>
  <c r="DO87" i="11" s="1"/>
  <c r="G118" i="11" a="1"/>
  <c r="G118" i="11" s="1"/>
  <c r="T118" i="11" a="1"/>
  <c r="T118" i="11" s="1"/>
  <c r="H118" i="11" a="1"/>
  <c r="H118" i="11" s="1"/>
  <c r="DG477" i="11" a="1"/>
  <c r="DG477" i="11" s="1"/>
  <c r="DO477" i="11" a="1"/>
  <c r="DO477" i="11" s="1"/>
  <c r="DV477" i="11" a="1"/>
  <c r="DV477" i="11" s="1"/>
  <c r="DO17" i="11" a="1"/>
  <c r="DO17" i="11" s="1"/>
  <c r="DV17" i="11" a="1"/>
  <c r="DV17" i="11" s="1"/>
  <c r="DG17" i="11" a="1"/>
  <c r="DG17" i="11" s="1"/>
  <c r="DG451" i="11" a="1"/>
  <c r="DG451" i="11" s="1"/>
  <c r="DO451" i="11" a="1"/>
  <c r="DO451" i="11" s="1"/>
  <c r="DV451" i="11" a="1"/>
  <c r="DV451" i="11" s="1"/>
  <c r="DG119" i="11" a="1"/>
  <c r="DG119" i="11" s="1"/>
  <c r="DO119" i="11" a="1"/>
  <c r="DO119" i="11" s="1"/>
  <c r="DV119" i="11" a="1"/>
  <c r="DV119" i="11" s="1"/>
  <c r="G64" i="11" a="1"/>
  <c r="G64" i="11" s="1"/>
  <c r="T64" i="11" a="1"/>
  <c r="T64" i="11" s="1"/>
  <c r="H64" i="11" a="1"/>
  <c r="H64" i="11" s="1"/>
  <c r="AC191" i="11" a="1"/>
  <c r="AC191" i="11" s="1"/>
  <c r="F191" i="11" a="1"/>
  <c r="F191" i="11" s="1"/>
  <c r="AA192" i="11" a="1"/>
  <c r="AA192" i="11" s="1"/>
  <c r="DG63" i="11" a="1"/>
  <c r="DG63" i="11" s="1"/>
  <c r="DO63" i="11" a="1"/>
  <c r="DO63" i="11" s="1"/>
  <c r="DV63" i="11" a="1"/>
  <c r="DV63" i="11" s="1"/>
  <c r="DO113" i="11" a="1"/>
  <c r="DO113" i="11" s="1"/>
  <c r="DG113" i="11" a="1"/>
  <c r="DG113" i="11" s="1"/>
  <c r="DV113" i="11" a="1"/>
  <c r="DV113" i="11" s="1"/>
  <c r="AC335" i="11" a="1"/>
  <c r="AC335" i="11" s="1"/>
  <c r="F335" i="11" a="1"/>
  <c r="F335" i="11" s="1"/>
  <c r="AA336" i="11" a="1"/>
  <c r="AA336" i="11" s="1"/>
  <c r="G84" i="11" a="1"/>
  <c r="G84" i="11" s="1"/>
  <c r="T84" i="11" a="1"/>
  <c r="T84" i="11" s="1"/>
  <c r="H84" i="11" a="1"/>
  <c r="H84" i="11" s="1"/>
  <c r="G406" i="11" a="1"/>
  <c r="G406" i="11" s="1"/>
  <c r="T406" i="11" a="1"/>
  <c r="T406" i="11" s="1"/>
  <c r="H406" i="11" a="1"/>
  <c r="H406" i="11" s="1"/>
  <c r="DV461" i="11" a="1"/>
  <c r="DV461" i="11" s="1"/>
  <c r="DG461" i="11" a="1"/>
  <c r="DG461" i="11" s="1"/>
  <c r="DO461" i="11" a="1"/>
  <c r="DO461" i="11" s="1"/>
  <c r="G200" i="11" a="1"/>
  <c r="G200" i="11" s="1"/>
  <c r="T200" i="11" a="1"/>
  <c r="T200" i="11" s="1"/>
  <c r="H200" i="11" a="1"/>
  <c r="H200" i="11" s="1"/>
  <c r="DG320" i="11" a="1"/>
  <c r="DG320" i="11" s="1"/>
  <c r="DO320" i="11" a="1"/>
  <c r="DO320" i="11" s="1"/>
  <c r="DV320" i="11" a="1"/>
  <c r="DV320" i="11" s="1"/>
  <c r="U254" i="11" a="1"/>
  <c r="U254" i="11" s="1"/>
  <c r="AD254" i="11"/>
  <c r="DV386" i="11" a="1"/>
  <c r="DV386" i="11" s="1"/>
  <c r="DO386" i="11" a="1"/>
  <c r="DO386" i="11" s="1"/>
  <c r="DG386" i="11" a="1"/>
  <c r="DG386" i="11" s="1"/>
  <c r="DO44" i="11" a="1"/>
  <c r="DO44" i="11" s="1"/>
  <c r="DV44" i="11" a="1"/>
  <c r="DV44" i="11" s="1"/>
  <c r="DG44" i="11" a="1"/>
  <c r="DG44" i="11" s="1"/>
  <c r="DO313" i="11" a="1"/>
  <c r="DO313" i="11" s="1"/>
  <c r="DG313" i="11" a="1"/>
  <c r="DG313" i="11" s="1"/>
  <c r="DV313" i="11" a="1"/>
  <c r="DV313" i="11" s="1"/>
  <c r="G168" i="11" a="1"/>
  <c r="G168" i="11" s="1"/>
  <c r="T168" i="11" a="1"/>
  <c r="T168" i="11" s="1"/>
  <c r="H168" i="11" a="1"/>
  <c r="H168" i="11" s="1"/>
  <c r="DG209" i="11" a="1"/>
  <c r="DG209" i="11" s="1"/>
  <c r="DV209" i="11" a="1"/>
  <c r="DV209" i="11" s="1"/>
  <c r="DO209" i="11" a="1"/>
  <c r="DO209" i="11" s="1"/>
  <c r="G312" i="11" a="1"/>
  <c r="G312" i="11" s="1"/>
  <c r="T312" i="11" a="1"/>
  <c r="T312" i="11" s="1"/>
  <c r="H312" i="11" a="1"/>
  <c r="H312" i="11" s="1"/>
  <c r="G464" i="11" a="1"/>
  <c r="G464" i="11" s="1"/>
  <c r="T464" i="11" a="1"/>
  <c r="T464" i="11" s="1"/>
  <c r="H464" i="11" a="1"/>
  <c r="H464" i="11" s="1"/>
  <c r="U268" i="11" a="1"/>
  <c r="U268" i="11" s="1"/>
  <c r="AD268" i="11"/>
  <c r="U30" i="11" a="1"/>
  <c r="U30" i="11" s="1"/>
  <c r="AD30" i="11"/>
  <c r="DV174" i="11" a="1"/>
  <c r="DV174" i="11" s="1"/>
  <c r="DG174" i="11" a="1"/>
  <c r="DG174" i="11" s="1"/>
  <c r="DO174" i="11" a="1"/>
  <c r="DO174" i="11" s="1"/>
  <c r="DO385" i="11" a="1"/>
  <c r="DO385" i="11" s="1"/>
  <c r="DG385" i="11" a="1"/>
  <c r="DG385" i="11" s="1"/>
  <c r="DV385" i="11" a="1"/>
  <c r="DV385" i="11" s="1"/>
  <c r="DG287" i="11" a="1"/>
  <c r="DG287" i="11" s="1"/>
  <c r="DV287" i="11" a="1"/>
  <c r="DV287" i="11" s="1"/>
  <c r="DO287" i="11" a="1"/>
  <c r="DO287" i="11" s="1"/>
  <c r="DV327" i="11" a="1"/>
  <c r="DV327" i="11" s="1"/>
  <c r="DG327" i="11" a="1"/>
  <c r="DG327" i="11" s="1"/>
  <c r="DO327" i="11" a="1"/>
  <c r="DO327" i="11" s="1"/>
  <c r="DO211" i="11" a="1"/>
  <c r="DO211" i="11" s="1"/>
  <c r="DV211" i="11" a="1"/>
  <c r="DV211" i="11" s="1"/>
  <c r="DG211" i="11" a="1"/>
  <c r="DG211" i="11" s="1"/>
  <c r="DO349" i="11" a="1"/>
  <c r="DO349" i="11" s="1"/>
  <c r="DV349" i="11" a="1"/>
  <c r="DV349" i="11" s="1"/>
  <c r="DG349" i="11" a="1"/>
  <c r="DG349" i="11" s="1"/>
  <c r="AC171" i="11" a="1"/>
  <c r="AC171" i="11" s="1"/>
  <c r="F171" i="11" a="1"/>
  <c r="F171" i="11" s="1"/>
  <c r="AA172" i="11" a="1"/>
  <c r="AA172" i="11" s="1"/>
  <c r="DV189" i="11" a="1"/>
  <c r="DV189" i="11" s="1"/>
  <c r="DG189" i="11" a="1"/>
  <c r="DG189" i="11" s="1"/>
  <c r="DO189" i="11" a="1"/>
  <c r="DO189" i="11" s="1"/>
  <c r="U474" i="11" a="1"/>
  <c r="U474" i="11" s="1"/>
  <c r="AD474" i="11"/>
  <c r="U444" i="11" a="1"/>
  <c r="U444" i="11" s="1"/>
  <c r="AD444" i="11"/>
  <c r="DV57" i="11" a="1"/>
  <c r="DV57" i="11" s="1"/>
  <c r="DO57" i="11" a="1"/>
  <c r="DO57" i="11" s="1"/>
  <c r="DG57" i="11" a="1"/>
  <c r="DG57" i="11" s="1"/>
  <c r="DO363" i="11" a="1"/>
  <c r="DO363" i="11" s="1"/>
  <c r="DV363" i="11" a="1"/>
  <c r="DV363" i="11" s="1"/>
  <c r="DG363" i="11" a="1"/>
  <c r="DG363" i="11" s="1"/>
  <c r="U242" i="11" a="1"/>
  <c r="U242" i="11" s="1"/>
  <c r="AD242" i="11"/>
  <c r="DG297" i="11" a="1"/>
  <c r="DG297" i="11" s="1"/>
  <c r="DO297" i="11" a="1"/>
  <c r="DO297" i="11" s="1"/>
  <c r="DV297" i="11" a="1"/>
  <c r="DV297" i="11" s="1"/>
  <c r="U484" i="11" a="1"/>
  <c r="U484" i="11" s="1"/>
  <c r="AD484" i="11"/>
  <c r="DO101" i="11" a="1"/>
  <c r="DO101" i="11" s="1"/>
  <c r="DG101" i="11" a="1"/>
  <c r="DG101" i="11" s="1"/>
  <c r="DV101" i="11" a="1"/>
  <c r="DV101" i="11" s="1"/>
  <c r="DO399" i="11" a="1"/>
  <c r="DO399" i="11" s="1"/>
  <c r="DV399" i="11" a="1"/>
  <c r="DV399" i="11" s="1"/>
  <c r="DG399" i="11" a="1"/>
  <c r="DG399" i="11" s="1"/>
  <c r="G352" i="11" a="1"/>
  <c r="G352" i="11" s="1"/>
  <c r="T352" i="11" a="1"/>
  <c r="T352" i="11" s="1"/>
  <c r="H352" i="11" a="1"/>
  <c r="H352" i="11" s="1"/>
  <c r="G20" i="11" a="1"/>
  <c r="G20" i="11" s="1"/>
  <c r="T20" i="11" a="1"/>
  <c r="T20" i="11" s="1"/>
  <c r="H20" i="11" a="1"/>
  <c r="H20" i="11" s="1"/>
  <c r="DO39" i="11" a="1"/>
  <c r="DO39" i="11" s="1"/>
  <c r="DV39" i="11" a="1"/>
  <c r="DV39" i="11" s="1"/>
  <c r="DG39" i="11" a="1"/>
  <c r="DG39" i="11" s="1"/>
  <c r="U446" i="11" a="1"/>
  <c r="U446" i="11" s="1"/>
  <c r="AD446" i="11"/>
  <c r="G34" i="11" a="1"/>
  <c r="G34" i="11" s="1"/>
  <c r="T34" i="11" a="1"/>
  <c r="T34" i="11" s="1"/>
  <c r="H34" i="11" a="1"/>
  <c r="H34" i="11" s="1"/>
  <c r="DG423" i="11" a="1"/>
  <c r="DG423" i="11" s="1"/>
  <c r="DO423" i="11" a="1"/>
  <c r="DO423" i="11" s="1"/>
  <c r="DV423" i="11" a="1"/>
  <c r="DV423" i="11" s="1"/>
  <c r="DV117" i="11" a="1"/>
  <c r="DV117" i="11" s="1"/>
  <c r="DO117" i="11" a="1"/>
  <c r="DO117" i="11" s="1"/>
  <c r="DG117" i="11" a="1"/>
  <c r="DG117" i="11" s="1"/>
  <c r="G308" i="11" a="1"/>
  <c r="G308" i="11" s="1"/>
  <c r="T308" i="11" a="1"/>
  <c r="T308" i="11" s="1"/>
  <c r="H308" i="11" a="1"/>
  <c r="H308" i="11" s="1"/>
  <c r="DO143" i="11" a="1"/>
  <c r="DO143" i="11" s="1"/>
  <c r="DV143" i="11" a="1"/>
  <c r="DV143" i="11" s="1"/>
  <c r="DG143" i="11" a="1"/>
  <c r="DG143" i="11" s="1"/>
  <c r="DG95" i="11" a="1"/>
  <c r="DG95" i="11" s="1"/>
  <c r="DO95" i="11" a="1"/>
  <c r="DO95" i="11" s="1"/>
  <c r="DV95" i="11" a="1"/>
  <c r="DV95" i="11" s="1"/>
  <c r="AC367" i="11" a="1"/>
  <c r="AC367" i="11" s="1"/>
  <c r="F367" i="11" a="1"/>
  <c r="F367" i="11" s="1"/>
  <c r="AA368" i="11" a="1"/>
  <c r="AA368" i="11" s="1"/>
  <c r="AC436" i="11" a="1"/>
  <c r="AC436" i="11" s="1"/>
  <c r="F436" i="11" a="1"/>
  <c r="F436" i="11" s="1"/>
  <c r="AA437" i="11" a="1"/>
  <c r="AA437" i="11" s="1"/>
  <c r="G190" i="11" a="1"/>
  <c r="G190" i="11" s="1"/>
  <c r="T190" i="11" a="1"/>
  <c r="T190" i="11" s="1"/>
  <c r="H190" i="11" a="1"/>
  <c r="H190" i="11" s="1"/>
  <c r="DO315" i="11" a="1"/>
  <c r="DO315" i="11" s="1"/>
  <c r="DV315" i="11" a="1"/>
  <c r="DV315" i="11" s="1"/>
  <c r="DG315" i="11" a="1"/>
  <c r="DG315" i="11" s="1"/>
  <c r="DO85" i="11" a="1"/>
  <c r="DO85" i="11" s="1"/>
  <c r="DV85" i="11" a="1"/>
  <c r="DV85" i="11" s="1"/>
  <c r="DG85" i="11" a="1"/>
  <c r="DG85" i="11" s="1"/>
  <c r="U334" i="11" a="1"/>
  <c r="U334" i="11" s="1"/>
  <c r="AD334" i="11"/>
  <c r="DV81" i="11" a="1"/>
  <c r="DV81" i="11" s="1"/>
  <c r="DG81" i="11" a="1"/>
  <c r="DG81" i="11" s="1"/>
  <c r="DO81" i="11" a="1"/>
  <c r="DO81" i="11" s="1"/>
  <c r="U108" i="11" a="1"/>
  <c r="U108" i="11" s="1"/>
  <c r="AD108" i="11"/>
  <c r="U406" i="11" a="1"/>
  <c r="U406" i="11" s="1"/>
  <c r="AD406" i="11"/>
  <c r="DV403" i="11" a="1"/>
  <c r="DV403" i="11" s="1"/>
  <c r="DG403" i="11" a="1"/>
  <c r="DG403" i="11" s="1"/>
  <c r="DO403" i="11" a="1"/>
  <c r="DO403" i="11" s="1"/>
  <c r="DO294" i="11" a="1"/>
  <c r="DO294" i="11" s="1"/>
  <c r="DV294" i="11" a="1"/>
  <c r="DV294" i="11" s="1"/>
  <c r="DG294" i="11" a="1"/>
  <c r="DG294" i="11" s="1"/>
  <c r="DO301" i="11" a="1"/>
  <c r="DO301" i="11" s="1"/>
  <c r="DG301" i="11" a="1"/>
  <c r="DG301" i="11" s="1"/>
  <c r="DV301" i="11" a="1"/>
  <c r="DV301" i="11" s="1"/>
  <c r="DO393" i="11" a="1"/>
  <c r="DO393" i="11" s="1"/>
  <c r="DG393" i="11" a="1"/>
  <c r="DG393" i="11" s="1"/>
  <c r="DV393" i="11" a="1"/>
  <c r="DV393" i="11" s="1"/>
  <c r="DO142" i="11" a="1"/>
  <c r="DO142" i="11" s="1"/>
  <c r="DG142" i="11" a="1"/>
  <c r="DG142" i="11" s="1"/>
  <c r="DV142" i="11" a="1"/>
  <c r="DV142" i="11" s="1"/>
  <c r="DO450" i="11" a="1"/>
  <c r="DO450" i="11" s="1"/>
  <c r="DG450" i="11" a="1"/>
  <c r="DG450" i="11" s="1"/>
  <c r="DV450" i="11" a="1"/>
  <c r="DV450" i="11" s="1"/>
  <c r="DO456" i="11" a="1"/>
  <c r="DO456" i="11" s="1"/>
  <c r="DG456" i="11" a="1"/>
  <c r="DG456" i="11" s="1"/>
  <c r="DV456" i="11" a="1"/>
  <c r="DV456" i="11" s="1"/>
  <c r="DO176" i="11" a="1"/>
  <c r="DO176" i="11" s="1"/>
  <c r="DV176" i="11" a="1"/>
  <c r="DV176" i="11" s="1"/>
  <c r="DG176" i="11" a="1"/>
  <c r="DG176" i="11" s="1"/>
  <c r="DV468" i="11" a="1"/>
  <c r="DV468" i="11" s="1"/>
  <c r="DG468" i="11" a="1"/>
  <c r="DG468" i="11" s="1"/>
  <c r="DO468" i="11" a="1"/>
  <c r="DO468" i="11" s="1"/>
  <c r="DV472" i="11" a="1"/>
  <c r="DV472" i="11" s="1"/>
  <c r="DO472" i="11" a="1"/>
  <c r="DO472" i="11" s="1"/>
  <c r="DG472" i="11" a="1"/>
  <c r="DG472" i="11" s="1"/>
  <c r="G254" i="11" a="1"/>
  <c r="G254" i="11" s="1"/>
  <c r="T254" i="11" a="1"/>
  <c r="T254" i="11" s="1"/>
  <c r="H254" i="11" a="1"/>
  <c r="H254" i="11" s="1"/>
  <c r="DO306" i="11" a="1"/>
  <c r="DO306" i="11" s="1"/>
  <c r="DV306" i="11" a="1"/>
  <c r="DV306" i="11" s="1"/>
  <c r="DG306" i="11" a="1"/>
  <c r="DG306" i="11" s="1"/>
  <c r="DV244" i="11" a="1"/>
  <c r="DV244" i="11" s="1"/>
  <c r="DG244" i="11" a="1"/>
  <c r="DG244" i="11" s="1"/>
  <c r="DO244" i="11" a="1"/>
  <c r="DO244" i="11" s="1"/>
  <c r="DG104" i="11" a="1"/>
  <c r="DG104" i="11" s="1"/>
  <c r="DO104" i="11" a="1"/>
  <c r="DO104" i="11" s="1"/>
  <c r="DV104" i="11" a="1"/>
  <c r="DV104" i="11" s="1"/>
  <c r="U146" i="11" a="1"/>
  <c r="U146" i="11" s="1"/>
  <c r="AD146" i="11"/>
  <c r="AC390" i="11" a="1"/>
  <c r="AC390" i="11" s="1"/>
  <c r="F390" i="11" a="1"/>
  <c r="F390" i="11" s="1"/>
  <c r="AA391" i="11" a="1"/>
  <c r="AA391" i="11" s="1"/>
  <c r="G146" i="11" a="1"/>
  <c r="G146" i="11" s="1"/>
  <c r="T146" i="11" a="1"/>
  <c r="T146" i="11" s="1"/>
  <c r="H146" i="11" a="1"/>
  <c r="H146" i="11" s="1"/>
  <c r="DG23" i="11" a="1"/>
  <c r="DG23" i="11" s="1"/>
  <c r="DV23" i="11" a="1"/>
  <c r="DV23" i="11" s="1"/>
  <c r="DO23" i="11" a="1"/>
  <c r="DO23" i="11" s="1"/>
  <c r="DG219" i="11" a="1"/>
  <c r="DG219" i="11" s="1"/>
  <c r="DO219" i="11" a="1"/>
  <c r="DO219" i="11" s="1"/>
  <c r="DV219" i="11" a="1"/>
  <c r="DV219" i="11" s="1"/>
  <c r="G388" i="11" a="1"/>
  <c r="G388" i="11" s="1"/>
  <c r="T388" i="11" a="1"/>
  <c r="T388" i="11" s="1"/>
  <c r="H388" i="11" a="1"/>
  <c r="H388" i="11" s="1"/>
  <c r="DV223" i="11" a="1"/>
  <c r="DV223" i="11" s="1"/>
  <c r="DG223" i="11" a="1"/>
  <c r="DG223" i="11" s="1"/>
  <c r="DO223" i="11" a="1"/>
  <c r="DO223" i="11" s="1"/>
  <c r="DO169" i="11" a="1"/>
  <c r="DO169" i="11" s="1"/>
  <c r="DV169" i="11" a="1"/>
  <c r="DV169" i="11" s="1"/>
  <c r="DG169" i="11" a="1"/>
  <c r="DG169" i="11" s="1"/>
  <c r="G238" i="11" a="1"/>
  <c r="G238" i="11" s="1"/>
  <c r="T238" i="11" a="1"/>
  <c r="T238" i="11" s="1"/>
  <c r="H238" i="11" a="1"/>
  <c r="H238" i="11" s="1"/>
  <c r="G30" i="11" a="1"/>
  <c r="G30" i="11" s="1"/>
  <c r="T30" i="11" a="1"/>
  <c r="T30" i="11" s="1"/>
  <c r="H30" i="11" a="1"/>
  <c r="H30" i="11" s="1"/>
  <c r="G76" i="11" a="1"/>
  <c r="G76" i="11" s="1"/>
  <c r="T76" i="11" a="1"/>
  <c r="T76" i="11" s="1"/>
  <c r="H76" i="11" a="1"/>
  <c r="H76" i="11" s="1"/>
  <c r="DO281" i="11" a="1"/>
  <c r="DO281" i="11" s="1"/>
  <c r="DG281" i="11" a="1"/>
  <c r="DG281" i="11" s="1"/>
  <c r="DV281" i="11" a="1"/>
  <c r="DV281" i="11" s="1"/>
  <c r="U66" i="11" a="1"/>
  <c r="U66" i="11" s="1"/>
  <c r="AD66" i="11"/>
  <c r="G114" i="11" a="1"/>
  <c r="G114" i="11" s="1"/>
  <c r="T114" i="11" a="1"/>
  <c r="T114" i="11" s="1"/>
  <c r="H114" i="11" a="1"/>
  <c r="H114" i="11" s="1"/>
  <c r="G170" i="11" a="1"/>
  <c r="G170" i="11" s="1"/>
  <c r="T170" i="11" a="1"/>
  <c r="T170" i="11" s="1"/>
  <c r="H170" i="11" a="1"/>
  <c r="H170" i="11" s="1"/>
  <c r="DO213" i="11" a="1"/>
  <c r="DO213" i="11" s="1"/>
  <c r="DG213" i="11" a="1"/>
  <c r="DG213" i="11" s="1"/>
  <c r="DV213" i="11" a="1"/>
  <c r="DV213" i="11" s="1"/>
  <c r="DG331" i="11" a="1"/>
  <c r="DG331" i="11" s="1"/>
  <c r="DO331" i="11" a="1"/>
  <c r="DO331" i="11" s="1"/>
  <c r="DV331" i="11" a="1"/>
  <c r="DV331" i="11" s="1"/>
  <c r="DG19" i="11" a="1"/>
  <c r="DG19" i="11" s="1"/>
  <c r="DO19" i="11" a="1"/>
  <c r="DO19" i="11" s="1"/>
  <c r="DV19" i="11" a="1"/>
  <c r="DV19" i="11" s="1"/>
  <c r="DG359" i="11" a="1"/>
  <c r="DG359" i="11" s="1"/>
  <c r="DV359" i="11" a="1"/>
  <c r="DV359" i="11" s="1"/>
  <c r="DO359" i="11" a="1"/>
  <c r="DO359" i="11" s="1"/>
  <c r="DG395" i="11" a="1"/>
  <c r="DG395" i="11" s="1"/>
  <c r="DO395" i="11" a="1"/>
  <c r="DO395" i="11" s="1"/>
  <c r="DV395" i="11" a="1"/>
  <c r="DV395" i="11" s="1"/>
  <c r="DV93" i="11" a="1"/>
  <c r="DV93" i="11" s="1"/>
  <c r="DG93" i="11" a="1"/>
  <c r="DG93" i="11" s="1"/>
  <c r="DO93" i="11" a="1"/>
  <c r="DO93" i="11" s="1"/>
  <c r="DO165" i="11" a="1"/>
  <c r="DO165" i="11" s="1"/>
  <c r="DV165" i="11" a="1"/>
  <c r="DV165" i="11" s="1"/>
  <c r="DG165" i="11" a="1"/>
  <c r="DG165" i="11" s="1"/>
  <c r="G474" i="11" a="1"/>
  <c r="G474" i="11" s="1"/>
  <c r="T474" i="11" a="1"/>
  <c r="T474" i="11" s="1"/>
  <c r="H474" i="11" a="1"/>
  <c r="H474" i="11" s="1"/>
  <c r="U252" i="11" a="1"/>
  <c r="U252" i="11" s="1"/>
  <c r="AD252" i="11"/>
  <c r="DG37" i="11" a="1"/>
  <c r="DG37" i="11" s="1"/>
  <c r="DV37" i="11" a="1"/>
  <c r="DV37" i="11" s="1"/>
  <c r="DO37" i="11" a="1"/>
  <c r="DO37" i="11" s="1"/>
  <c r="G444" i="11" a="1"/>
  <c r="G444" i="11" s="1"/>
  <c r="T444" i="11" a="1"/>
  <c r="T444" i="11" s="1"/>
  <c r="H444" i="11" a="1"/>
  <c r="H444" i="11" s="1"/>
  <c r="G210" i="11" a="1"/>
  <c r="G210" i="11" s="1"/>
  <c r="T210" i="11" a="1"/>
  <c r="T210" i="11" s="1"/>
  <c r="H210" i="11" a="1"/>
  <c r="H210" i="11" s="1"/>
  <c r="DO195" i="11" a="1"/>
  <c r="DO195" i="11" s="1"/>
  <c r="DG195" i="11" a="1"/>
  <c r="DG195" i="11" s="1"/>
  <c r="DV195" i="11" a="1"/>
  <c r="DV195" i="11" s="1"/>
  <c r="DO215" i="11" a="1"/>
  <c r="DO215" i="11" s="1"/>
  <c r="DG215" i="11" a="1"/>
  <c r="DG215" i="11" s="1"/>
  <c r="DV215" i="11" a="1"/>
  <c r="DV215" i="11" s="1"/>
  <c r="DO458" i="11" a="1"/>
  <c r="DO458" i="11" s="1"/>
  <c r="DV458" i="11" a="1"/>
  <c r="DV458" i="11" s="1"/>
  <c r="DG458" i="11" a="1"/>
  <c r="DG458" i="11" s="1"/>
  <c r="DV325" i="11" a="1"/>
  <c r="DV325" i="11" s="1"/>
  <c r="DO325" i="11" a="1"/>
  <c r="DO325" i="11" s="1"/>
  <c r="DG325" i="11" a="1"/>
  <c r="DG325" i="11" s="1"/>
  <c r="G422" i="11" a="1"/>
  <c r="G422" i="11" s="1"/>
  <c r="T422" i="11" a="1"/>
  <c r="T422" i="11" s="1"/>
  <c r="H422" i="11" a="1"/>
  <c r="H422" i="11" s="1"/>
  <c r="G185" i="11" a="1"/>
  <c r="G185" i="11" s="1"/>
  <c r="T185" i="11" a="1"/>
  <c r="T185" i="11" s="1"/>
  <c r="H185" i="11" a="1"/>
  <c r="H185" i="11" s="1"/>
  <c r="DO207" i="11" a="1"/>
  <c r="DO207" i="11" s="1"/>
  <c r="DG207" i="11" a="1"/>
  <c r="DG207" i="11" s="1"/>
  <c r="DV207" i="11" a="1"/>
  <c r="DV207" i="11" s="1"/>
  <c r="DO467" i="11" a="1"/>
  <c r="DO467" i="11" s="1"/>
  <c r="DG467" i="11" a="1"/>
  <c r="DG467" i="11" s="1"/>
  <c r="DV467" i="11" a="1"/>
  <c r="DV467" i="11" s="1"/>
  <c r="U20" i="11" a="1"/>
  <c r="U20" i="11" s="1"/>
  <c r="AD20" i="11"/>
  <c r="U308" i="11" a="1"/>
  <c r="U308" i="11" s="1"/>
  <c r="AD308" i="11"/>
  <c r="U366" i="11" a="1"/>
  <c r="U366" i="11" s="1"/>
  <c r="AD366" i="11"/>
  <c r="DO355" i="11" a="1"/>
  <c r="DO355" i="11" s="1"/>
  <c r="DV355" i="11" a="1"/>
  <c r="DV355" i="11" s="1"/>
  <c r="DG355" i="11" a="1"/>
  <c r="DG355" i="11" s="1"/>
  <c r="DO314" i="11" a="1"/>
  <c r="DO314" i="11" s="1"/>
  <c r="DV314" i="11" a="1"/>
  <c r="DV314" i="11" s="1"/>
  <c r="DG314" i="11" a="1"/>
  <c r="DG314" i="11" s="1"/>
  <c r="G250" i="11" a="1"/>
  <c r="G250" i="11" s="1"/>
  <c r="T250" i="11" a="1"/>
  <c r="T250" i="11" s="1"/>
  <c r="H250" i="11" a="1"/>
  <c r="H250" i="11" s="1"/>
  <c r="DG107" i="11" a="1"/>
  <c r="DG107" i="11" s="1"/>
  <c r="DO107" i="11" a="1"/>
  <c r="DO107" i="11" s="1"/>
  <c r="DV107" i="11" a="1"/>
  <c r="DV107" i="11" s="1"/>
  <c r="DO71" i="11" a="1"/>
  <c r="DO71" i="11" s="1"/>
  <c r="DG71" i="11" a="1"/>
  <c r="DG71" i="11" s="1"/>
  <c r="DV71" i="11" a="1"/>
  <c r="DV71" i="11" s="1"/>
  <c r="DG333" i="11" a="1"/>
  <c r="DG333" i="11" s="1"/>
  <c r="DO333" i="11" a="1"/>
  <c r="DO333" i="11" s="1"/>
  <c r="DV333" i="11" a="1"/>
  <c r="DV333" i="11" s="1"/>
  <c r="U190" i="11" a="1"/>
  <c r="U190" i="11" s="1"/>
  <c r="AD190" i="11"/>
  <c r="G226" i="11" a="1"/>
  <c r="G226" i="11" s="1"/>
  <c r="T226" i="11" a="1"/>
  <c r="T226" i="11" s="1"/>
  <c r="H226" i="11" a="1"/>
  <c r="H226" i="11" s="1"/>
  <c r="DO187" i="11" a="1"/>
  <c r="DO187" i="11" s="1"/>
  <c r="DV187" i="11" a="1"/>
  <c r="DV187" i="11" s="1"/>
  <c r="DG187" i="11" a="1"/>
  <c r="DG187" i="11" s="1"/>
  <c r="G334" i="11" a="1"/>
  <c r="G334" i="11" s="1"/>
  <c r="T334" i="11" a="1"/>
  <c r="T334" i="11" s="1"/>
  <c r="H334" i="11" a="1"/>
  <c r="H334" i="11" s="1"/>
  <c r="DG145" i="11" a="1"/>
  <c r="DG145" i="11" s="1"/>
  <c r="DO145" i="11" a="1"/>
  <c r="DO145" i="11" s="1"/>
  <c r="DV145" i="11" a="1"/>
  <c r="DV145" i="11" s="1"/>
  <c r="G108" i="11" a="1"/>
  <c r="G108" i="11" s="1"/>
  <c r="T108" i="11" a="1"/>
  <c r="T108" i="11" s="1"/>
  <c r="H108" i="11" a="1"/>
  <c r="H108" i="11" s="1"/>
  <c r="F425" i="11" a="1"/>
  <c r="F425" i="11" s="1"/>
  <c r="AC425" i="11" a="1"/>
  <c r="AC425" i="11" s="1"/>
  <c r="AA426" i="11" a="1"/>
  <c r="AA426" i="11" s="1"/>
  <c r="DO473" i="11" a="1"/>
  <c r="DO473" i="11" s="1"/>
  <c r="DV473" i="11" a="1"/>
  <c r="DV473" i="11" s="1"/>
  <c r="DG473" i="11" a="1"/>
  <c r="DG473" i="11" s="1"/>
  <c r="DG421" i="11" a="1"/>
  <c r="DG421" i="11" s="1"/>
  <c r="DV421" i="11" a="1"/>
  <c r="DV421" i="11" s="1"/>
  <c r="DO421" i="11" a="1"/>
  <c r="DO421" i="11" s="1"/>
  <c r="DG447" i="11" a="1"/>
  <c r="DG447" i="11" s="1"/>
  <c r="DO447" i="11" a="1"/>
  <c r="DO447" i="11" s="1"/>
  <c r="DV447" i="11" a="1"/>
  <c r="DV447" i="11" s="1"/>
  <c r="DO295" i="11" a="1"/>
  <c r="DO295" i="11" s="1"/>
  <c r="DV295" i="11" a="1"/>
  <c r="DV295" i="11" s="1"/>
  <c r="DG295" i="11" a="1"/>
  <c r="DG295" i="11" s="1"/>
  <c r="DG184" i="11" a="1"/>
  <c r="DG184" i="11" s="1"/>
  <c r="DV184" i="11" a="1"/>
  <c r="DV184" i="11" s="1"/>
  <c r="DO184" i="11" a="1"/>
  <c r="DO184" i="11" s="1"/>
  <c r="DO249" i="11" a="1"/>
  <c r="DO249" i="11" s="1"/>
  <c r="DV249" i="11" a="1"/>
  <c r="DV249" i="11" s="1"/>
  <c r="DG249" i="11" a="1"/>
  <c r="DG249" i="11" s="1"/>
  <c r="DV65" i="11" a="1"/>
  <c r="DV65" i="11" s="1"/>
  <c r="DO65" i="11" a="1"/>
  <c r="DO65" i="11" s="1"/>
  <c r="DG65" i="11" a="1"/>
  <c r="DG65" i="11" s="1"/>
  <c r="DV141" i="11" a="1"/>
  <c r="DV141" i="11" s="1"/>
  <c r="DO141" i="11" a="1"/>
  <c r="DO141" i="11" s="1"/>
  <c r="DG141" i="11" a="1"/>
  <c r="DG141" i="11" s="1"/>
  <c r="DO453" i="11" a="1"/>
  <c r="DO453" i="11" s="1"/>
  <c r="DV453" i="11" a="1"/>
  <c r="DV453" i="11" s="1"/>
  <c r="DG453" i="11" a="1"/>
  <c r="DG453" i="11" s="1"/>
  <c r="G72" i="11" a="1"/>
  <c r="G72" i="11" s="1"/>
  <c r="T72" i="11" a="1"/>
  <c r="T72" i="11" s="1"/>
  <c r="H72" i="11" a="1"/>
  <c r="H72" i="11" s="1"/>
  <c r="G188" i="11" a="1"/>
  <c r="G188" i="11" s="1"/>
  <c r="T188" i="11" a="1"/>
  <c r="T188" i="11" s="1"/>
  <c r="H188" i="11" a="1"/>
  <c r="H188" i="11" s="1"/>
  <c r="G56" i="11" a="1"/>
  <c r="G56" i="11" s="1"/>
  <c r="T56" i="11" a="1"/>
  <c r="T56" i="11" s="1"/>
  <c r="H56" i="11" a="1"/>
  <c r="H56" i="11" s="1"/>
  <c r="DV243" i="11" a="1"/>
  <c r="DV243" i="11" s="1"/>
  <c r="DG243" i="11" a="1"/>
  <c r="DG243" i="11" s="1"/>
  <c r="DO243" i="11" a="1"/>
  <c r="DO243" i="11" s="1"/>
  <c r="U388" i="11" a="1"/>
  <c r="U388" i="11" s="1"/>
  <c r="AD388" i="11"/>
  <c r="DO135" i="11" a="1"/>
  <c r="DO135" i="11" s="1"/>
  <c r="DG135" i="11" a="1"/>
  <c r="DG135" i="11" s="1"/>
  <c r="DV135" i="11" a="1"/>
  <c r="DV135" i="11" s="1"/>
  <c r="G116" i="11" a="1"/>
  <c r="G116" i="11" s="1"/>
  <c r="T116" i="11" a="1"/>
  <c r="T116" i="11" s="1"/>
  <c r="H116" i="11" a="1"/>
  <c r="H116" i="11" s="1"/>
  <c r="DG455" i="11" a="1"/>
  <c r="DG455" i="11" s="1"/>
  <c r="DO455" i="11" a="1"/>
  <c r="DO455" i="11" s="1"/>
  <c r="DV455" i="11" a="1"/>
  <c r="DV455" i="11" s="1"/>
  <c r="G122" i="11" a="1"/>
  <c r="G122" i="11" s="1"/>
  <c r="T122" i="11" a="1"/>
  <c r="T122" i="11" s="1"/>
  <c r="H122" i="11" a="1"/>
  <c r="H122" i="11" s="1"/>
  <c r="DG123" i="11" a="1"/>
  <c r="DG123" i="11" s="1"/>
  <c r="DV123" i="11" a="1"/>
  <c r="DV123" i="11" s="1"/>
  <c r="DO123" i="11" a="1"/>
  <c r="DO123" i="11" s="1"/>
  <c r="G316" i="11" a="1"/>
  <c r="G316" i="11" s="1"/>
  <c r="T316" i="11" a="1"/>
  <c r="T316" i="11" s="1"/>
  <c r="H316" i="11" a="1"/>
  <c r="H316" i="11" s="1"/>
  <c r="DV91" i="11" a="1"/>
  <c r="DV91" i="11" s="1"/>
  <c r="DO91" i="11" a="1"/>
  <c r="DO91" i="11" s="1"/>
  <c r="DG91" i="11" a="1"/>
  <c r="DG91" i="11" s="1"/>
  <c r="DO153" i="11" a="1"/>
  <c r="DO153" i="11" s="1"/>
  <c r="DV153" i="11" a="1"/>
  <c r="DV153" i="11" s="1"/>
  <c r="DG153" i="11" a="1"/>
  <c r="DG153" i="11" s="1"/>
  <c r="DV246" i="11" a="1"/>
  <c r="DV246" i="11" s="1"/>
  <c r="DO246" i="11" a="1"/>
  <c r="DO246" i="11" s="1"/>
  <c r="DG246" i="11" a="1"/>
  <c r="DG246" i="11" s="1"/>
  <c r="G66" i="11" a="1"/>
  <c r="G66" i="11" s="1"/>
  <c r="T66" i="11" a="1"/>
  <c r="T66" i="11" s="1"/>
  <c r="H66" i="11" a="1"/>
  <c r="H66" i="11" s="1"/>
  <c r="U126" i="11" a="1"/>
  <c r="U126" i="11" s="1"/>
  <c r="AD126" i="11"/>
  <c r="U170" i="11" a="1"/>
  <c r="U170" i="11" s="1"/>
  <c r="AD170" i="11"/>
  <c r="U454" i="11" a="1"/>
  <c r="U454" i="11" s="1"/>
  <c r="AD454" i="11"/>
  <c r="G62" i="11" a="1"/>
  <c r="G62" i="11" s="1"/>
  <c r="T62" i="11" a="1"/>
  <c r="T62" i="11" s="1"/>
  <c r="H62" i="11" a="1"/>
  <c r="H62" i="11" s="1"/>
  <c r="DO299" i="11" a="1"/>
  <c r="DO299" i="11" s="1"/>
  <c r="DV299" i="11" a="1"/>
  <c r="DV299" i="11" s="1"/>
  <c r="DG299" i="11" a="1"/>
  <c r="DG299" i="11" s="1"/>
  <c r="DG28" i="11" a="1"/>
  <c r="DG28" i="11" s="1"/>
  <c r="DO28" i="11" a="1"/>
  <c r="DO28" i="11" s="1"/>
  <c r="DV28" i="11" a="1"/>
  <c r="DV28" i="11" s="1"/>
  <c r="DO35" i="11" a="1"/>
  <c r="DO35" i="11" s="1"/>
  <c r="DG35" i="11" a="1"/>
  <c r="DG35" i="11" s="1"/>
  <c r="DV35" i="11" a="1"/>
  <c r="DV35" i="11" s="1"/>
  <c r="DO291" i="11" a="1"/>
  <c r="DO291" i="11" s="1"/>
  <c r="DV291" i="11" a="1"/>
  <c r="DV291" i="11" s="1"/>
  <c r="DG291" i="11" a="1"/>
  <c r="DG291" i="11" s="1"/>
  <c r="G252" i="11" a="1"/>
  <c r="G252" i="11" s="1"/>
  <c r="T252" i="11" a="1"/>
  <c r="T252" i="11" s="1"/>
  <c r="H252" i="11" a="1"/>
  <c r="H252" i="11" s="1"/>
  <c r="DG275" i="11" a="1"/>
  <c r="DG275" i="11" s="1"/>
  <c r="DO275" i="11" a="1"/>
  <c r="DO275" i="11" s="1"/>
  <c r="DV275" i="11" a="1"/>
  <c r="DV275" i="11" s="1"/>
  <c r="U210" i="11" a="1"/>
  <c r="U210" i="11" s="1"/>
  <c r="AD210" i="11"/>
  <c r="DO41" i="11" a="1"/>
  <c r="DO41" i="11" s="1"/>
  <c r="DG41" i="11" a="1"/>
  <c r="DG41" i="11" s="1"/>
  <c r="DV41" i="11" a="1"/>
  <c r="DV41" i="11" s="1"/>
  <c r="DG221" i="11" a="1"/>
  <c r="DG221" i="11" s="1"/>
  <c r="DV221" i="11" a="1"/>
  <c r="DV221" i="11" s="1"/>
  <c r="DO221" i="11" a="1"/>
  <c r="DO221" i="11" s="1"/>
  <c r="G14" i="11" a="1"/>
  <c r="G14" i="11" s="1"/>
  <c r="T14" i="11" a="1"/>
  <c r="T14" i="11" s="1"/>
  <c r="H14" i="11" a="1"/>
  <c r="H14" i="11" s="1"/>
  <c r="G40" i="11" a="1"/>
  <c r="G40" i="11" s="1"/>
  <c r="T40" i="11" a="1"/>
  <c r="T40" i="11" s="1"/>
  <c r="H40" i="11" a="1"/>
  <c r="H40" i="11" s="1"/>
  <c r="G100" i="11" a="1"/>
  <c r="G100" i="11" s="1"/>
  <c r="T100" i="11" a="1"/>
  <c r="T100" i="11" s="1"/>
  <c r="H100" i="11" a="1"/>
  <c r="H100" i="11" s="1"/>
  <c r="DO269" i="11" a="1"/>
  <c r="DO269" i="11" s="1"/>
  <c r="DV269" i="11" a="1"/>
  <c r="DV269" i="11" s="1"/>
  <c r="DG269" i="11" a="1"/>
  <c r="DG269" i="11" s="1"/>
  <c r="DO475" i="11" a="1"/>
  <c r="DO475" i="11" s="1"/>
  <c r="DV475" i="11" a="1"/>
  <c r="DV475" i="11" s="1"/>
  <c r="DG475" i="11" a="1"/>
  <c r="DG475" i="11" s="1"/>
  <c r="DG203" i="11" a="1"/>
  <c r="DG203" i="11" s="1"/>
  <c r="DV203" i="11" a="1"/>
  <c r="DV203" i="11" s="1"/>
  <c r="DO203" i="11" a="1"/>
  <c r="DO203" i="11" s="1"/>
  <c r="G68" i="11" a="1"/>
  <c r="G68" i="11" s="1"/>
  <c r="T68" i="11" a="1"/>
  <c r="T68" i="11" s="1"/>
  <c r="H68" i="11" a="1"/>
  <c r="H68" i="11" s="1"/>
  <c r="DV293" i="11" a="1"/>
  <c r="DV293" i="11" s="1"/>
  <c r="DO293" i="11" a="1"/>
  <c r="DO293" i="11" s="1"/>
  <c r="DG293" i="11" a="1"/>
  <c r="DG293" i="11" s="1"/>
  <c r="DG239" i="11" a="1"/>
  <c r="DG239" i="11" s="1"/>
  <c r="DO239" i="11" a="1"/>
  <c r="DO239" i="11" s="1"/>
  <c r="DV239" i="11" a="1"/>
  <c r="DV239" i="11" s="1"/>
  <c r="G366" i="11" a="1"/>
  <c r="G366" i="11" s="1"/>
  <c r="T366" i="11" a="1"/>
  <c r="T366" i="11" s="1"/>
  <c r="H366" i="11" a="1"/>
  <c r="H366" i="11" s="1"/>
  <c r="G480" i="11" a="1"/>
  <c r="G480" i="11" s="1"/>
  <c r="T480" i="11" a="1"/>
  <c r="T480" i="11" s="1"/>
  <c r="H480" i="11" a="1"/>
  <c r="H480" i="11" s="1"/>
  <c r="U250" i="11" a="1"/>
  <c r="U250" i="11" s="1"/>
  <c r="AD250" i="11"/>
  <c r="DG261" i="11" a="1"/>
  <c r="DG261" i="11" s="1"/>
  <c r="DV261" i="11" a="1"/>
  <c r="DV261" i="11" s="1"/>
  <c r="DO261" i="11" a="1"/>
  <c r="DO261" i="11" s="1"/>
  <c r="DO183" i="11" a="1"/>
  <c r="DO183" i="11" s="1"/>
  <c r="DV183" i="11" a="1"/>
  <c r="DV183" i="11" s="1"/>
  <c r="DG183" i="11" a="1"/>
  <c r="DG183" i="11" s="1"/>
  <c r="U226" i="11" a="1"/>
  <c r="U226" i="11" s="1"/>
  <c r="AD226" i="11"/>
  <c r="DG469" i="11" a="1"/>
  <c r="DG469" i="11" s="1"/>
  <c r="DO469" i="11" a="1"/>
  <c r="DO469" i="11" s="1"/>
  <c r="DV469" i="11" a="1"/>
  <c r="DV469" i="11" s="1"/>
  <c r="G434" i="11" a="1"/>
  <c r="G434" i="11" s="1"/>
  <c r="T434" i="11" a="1"/>
  <c r="T434" i="11" s="1"/>
  <c r="H434" i="11" a="1"/>
  <c r="H434" i="11" s="1"/>
  <c r="G404" i="11" a="1"/>
  <c r="G404" i="11" s="1"/>
  <c r="T404" i="11" a="1"/>
  <c r="T404" i="11" s="1"/>
  <c r="H404" i="11" a="1"/>
  <c r="H404" i="11" s="1"/>
  <c r="U424" i="11" a="1"/>
  <c r="U424" i="11" s="1"/>
  <c r="AD424" i="11"/>
  <c r="DO257" i="11" a="1"/>
  <c r="DO257" i="11" s="1"/>
  <c r="DG257" i="11" a="1"/>
  <c r="DG257" i="11" s="1"/>
  <c r="DV257" i="11" a="1"/>
  <c r="DV257" i="11" s="1"/>
  <c r="DO225" i="11" a="1"/>
  <c r="DO225" i="11" s="1"/>
  <c r="DG225" i="11" a="1"/>
  <c r="DG225" i="11" s="1"/>
  <c r="DV225" i="11" a="1"/>
  <c r="DV225" i="11" s="1"/>
  <c r="DV298" i="11" a="1"/>
  <c r="DV298" i="11" s="1"/>
  <c r="DO298" i="11" a="1"/>
  <c r="DO298" i="11" s="1"/>
  <c r="DG298" i="11" a="1"/>
  <c r="DG298" i="11" s="1"/>
  <c r="F129" i="11" a="1"/>
  <c r="F129" i="11" s="1"/>
  <c r="AC129" i="11" a="1"/>
  <c r="AC129" i="11" s="1"/>
  <c r="AA130" i="11" a="1"/>
  <c r="AA130" i="11" s="1"/>
  <c r="DV330" i="11" a="1"/>
  <c r="DV330" i="11" s="1"/>
  <c r="DO330" i="11" a="1"/>
  <c r="DO330" i="11" s="1"/>
  <c r="DG330" i="11" a="1"/>
  <c r="DG330" i="11" s="1"/>
  <c r="DG224" i="11" a="1"/>
  <c r="DG224" i="11" s="1"/>
  <c r="DV224" i="11" a="1"/>
  <c r="DV224" i="11" s="1"/>
  <c r="DO224" i="11" a="1"/>
  <c r="DO224" i="11" s="1"/>
  <c r="DG288" i="11" a="1"/>
  <c r="DG288" i="11" s="1"/>
  <c r="DV288" i="11" a="1"/>
  <c r="DV288" i="11" s="1"/>
  <c r="DO288" i="11" a="1"/>
  <c r="DO288" i="11" s="1"/>
  <c r="U460" i="11" a="1"/>
  <c r="U460" i="11" s="1"/>
  <c r="AD460" i="11"/>
  <c r="G326" i="11" a="1"/>
  <c r="G326" i="11" s="1"/>
  <c r="T326" i="11" a="1"/>
  <c r="T326" i="11" s="1"/>
  <c r="H326" i="11" a="1"/>
  <c r="H326" i="11" s="1"/>
  <c r="DG29" i="11" a="1"/>
  <c r="DG29" i="11" s="1"/>
  <c r="DO29" i="11" a="1"/>
  <c r="DO29" i="11" s="1"/>
  <c r="DV29" i="11" a="1"/>
  <c r="DV29" i="11" s="1"/>
  <c r="DG18" i="11" a="1"/>
  <c r="DG18" i="11" s="1"/>
  <c r="DO18" i="11" a="1"/>
  <c r="DO18" i="11" s="1"/>
  <c r="DV18" i="11" a="1"/>
  <c r="DV18" i="11" s="1"/>
  <c r="DV181" i="11" a="1"/>
  <c r="DV181" i="11" s="1"/>
  <c r="DG181" i="11" a="1"/>
  <c r="DG181" i="11" s="1"/>
  <c r="DO181" i="11" a="1"/>
  <c r="DO181" i="11" s="1"/>
  <c r="U116" i="11" a="1"/>
  <c r="U116" i="11" s="1"/>
  <c r="AD116" i="11"/>
  <c r="G82" i="11" a="1"/>
  <c r="G82" i="11" s="1"/>
  <c r="T82" i="11" a="1"/>
  <c r="T82" i="11" s="1"/>
  <c r="H82" i="11" a="1"/>
  <c r="H82" i="11" s="1"/>
  <c r="DO125" i="11" a="1"/>
  <c r="DO125" i="11" s="1"/>
  <c r="DV125" i="11" a="1"/>
  <c r="DV125" i="11" s="1"/>
  <c r="DG125" i="11" a="1"/>
  <c r="DG125" i="11" s="1"/>
  <c r="DO457" i="11" a="1"/>
  <c r="DO457" i="11" s="1"/>
  <c r="DG457" i="11" a="1"/>
  <c r="DG457" i="11" s="1"/>
  <c r="DV457" i="11" a="1"/>
  <c r="DV457" i="11" s="1"/>
  <c r="DV161" i="11" a="1"/>
  <c r="DV161" i="11" s="1"/>
  <c r="DG161" i="11" a="1"/>
  <c r="DG161" i="11" s="1"/>
  <c r="DO161" i="11" a="1"/>
  <c r="DO161" i="11" s="1"/>
  <c r="DV15" i="11" a="1"/>
  <c r="DV15" i="11" s="1"/>
  <c r="DO15" i="11" a="1"/>
  <c r="DO15" i="11" s="1"/>
  <c r="DG15" i="11" a="1"/>
  <c r="DG15" i="11" s="1"/>
  <c r="G198" i="11" a="1"/>
  <c r="G198" i="11" s="1"/>
  <c r="T198" i="11" a="1"/>
  <c r="T198" i="11" s="1"/>
  <c r="H198" i="11" a="1"/>
  <c r="H198" i="11" s="1"/>
  <c r="G126" i="11" a="1"/>
  <c r="G126" i="11" s="1"/>
  <c r="T126" i="11" a="1"/>
  <c r="T126" i="11" s="1"/>
  <c r="H126" i="11" a="1"/>
  <c r="H126" i="11" s="1"/>
  <c r="G454" i="11" a="1"/>
  <c r="G454" i="11" s="1"/>
  <c r="T454" i="11" a="1"/>
  <c r="T454" i="11" s="1"/>
  <c r="H454" i="11" a="1"/>
  <c r="H454" i="11" s="1"/>
  <c r="U266" i="11" a="1"/>
  <c r="U266" i="11" s="1"/>
  <c r="AD266" i="11"/>
  <c r="G420" i="11" a="1"/>
  <c r="G420" i="11" s="1"/>
  <c r="T420" i="11" a="1"/>
  <c r="T420" i="11" s="1"/>
  <c r="H420" i="11" a="1"/>
  <c r="H420" i="11" s="1"/>
  <c r="DG73" i="11" a="1"/>
  <c r="DG73" i="11" s="1"/>
  <c r="DV73" i="11" a="1"/>
  <c r="DV73" i="11" s="1"/>
  <c r="DO73" i="11" a="1"/>
  <c r="DO73" i="11" s="1"/>
  <c r="U70" i="11" a="1"/>
  <c r="U70" i="11" s="1"/>
  <c r="AD70" i="11"/>
  <c r="G296" i="11" a="1"/>
  <c r="G296" i="11" s="1"/>
  <c r="T296" i="11" a="1"/>
  <c r="T296" i="11" s="1"/>
  <c r="H296" i="11" a="1"/>
  <c r="H296" i="11" s="1"/>
  <c r="G448" i="11" a="1"/>
  <c r="G448" i="11" s="1"/>
  <c r="T448" i="11" a="1"/>
  <c r="T448" i="11" s="1"/>
  <c r="H448" i="11" a="1"/>
  <c r="H448" i="11" s="1"/>
  <c r="G284" i="11" a="1"/>
  <c r="G284" i="11" s="1"/>
  <c r="T284" i="11" a="1"/>
  <c r="T284" i="11" s="1"/>
  <c r="H284" i="11" a="1"/>
  <c r="H284" i="11" s="1"/>
  <c r="G214" i="11" a="1"/>
  <c r="G214" i="11" s="1"/>
  <c r="T214" i="11" a="1"/>
  <c r="T214" i="11" s="1"/>
  <c r="H214" i="11" a="1"/>
  <c r="H214" i="11" s="1"/>
  <c r="DG409" i="11" a="1"/>
  <c r="DG409" i="11" s="1"/>
  <c r="DV409" i="11" a="1"/>
  <c r="DV409" i="11" s="1"/>
  <c r="DO409" i="11" a="1"/>
  <c r="DO409" i="11" s="1"/>
  <c r="DO271" i="11" a="1"/>
  <c r="DO271" i="11" s="1"/>
  <c r="DG271" i="11" a="1"/>
  <c r="DG271" i="11" s="1"/>
  <c r="DV271" i="11" a="1"/>
  <c r="DV271" i="11" s="1"/>
  <c r="U68" i="11" a="1"/>
  <c r="U68" i="11" s="1"/>
  <c r="AD68" i="11"/>
  <c r="G276" i="11" a="1"/>
  <c r="G276" i="11" s="1"/>
  <c r="T276" i="11" a="1"/>
  <c r="T276" i="11" s="1"/>
  <c r="H276" i="11" a="1"/>
  <c r="H276" i="11" s="1"/>
  <c r="DV373" i="11" a="1"/>
  <c r="DV373" i="11" s="1"/>
  <c r="DO373" i="11" a="1"/>
  <c r="DO373" i="11" s="1"/>
  <c r="DG373" i="11" a="1"/>
  <c r="DG373" i="11" s="1"/>
  <c r="DG13" i="11" a="1"/>
  <c r="DG13" i="11" s="1"/>
  <c r="DO13" i="11" a="1"/>
  <c r="DO13" i="11" s="1"/>
  <c r="DV13" i="11" a="1"/>
  <c r="DV13" i="11" s="1"/>
  <c r="EF11" i="11"/>
  <c r="EG53" i="11" s="1"/>
  <c r="N67" i="12"/>
  <c r="N85" i="12"/>
  <c r="J85" i="12"/>
  <c r="K85" i="12"/>
  <c r="K67" i="12"/>
  <c r="L67" i="12"/>
  <c r="L85" i="12"/>
  <c r="M67" i="12"/>
  <c r="J67" i="12"/>
  <c r="M8" i="21"/>
  <c r="M85" i="12"/>
  <c r="DG389" i="11" a="1"/>
  <c r="DG389" i="11" s="1"/>
  <c r="DO389" i="11" a="1"/>
  <c r="DO389" i="11" s="1"/>
  <c r="DV389" i="11" a="1"/>
  <c r="DV389" i="11" s="1"/>
  <c r="DV166" i="11" a="1"/>
  <c r="DV166" i="11" s="1"/>
  <c r="DG166" i="11" a="1"/>
  <c r="DG166" i="11" s="1"/>
  <c r="DO166" i="11" a="1"/>
  <c r="DO166" i="11" s="1"/>
  <c r="U480" i="11" a="1"/>
  <c r="U480" i="11" s="1"/>
  <c r="AD480" i="11"/>
  <c r="G102" i="11" a="1"/>
  <c r="G102" i="11" s="1"/>
  <c r="T102" i="11" a="1"/>
  <c r="T102" i="11" s="1"/>
  <c r="H102" i="11" a="1"/>
  <c r="H102" i="11" s="1"/>
  <c r="DV405" i="11" a="1"/>
  <c r="DV405" i="11" s="1"/>
  <c r="DO405" i="11" a="1"/>
  <c r="DO405" i="11" s="1"/>
  <c r="DG405" i="11" a="1"/>
  <c r="DG405" i="11" s="1"/>
  <c r="DG332" i="11" a="1"/>
  <c r="DG332" i="11" s="1"/>
  <c r="DV332" i="11" a="1"/>
  <c r="DV332" i="11" s="1"/>
  <c r="DO332" i="11" a="1"/>
  <c r="DO332" i="11" s="1"/>
  <c r="U434" i="11" a="1"/>
  <c r="U434" i="11" s="1"/>
  <c r="AD434" i="11"/>
  <c r="G90" i="11" a="1"/>
  <c r="G90" i="11" s="1"/>
  <c r="T90" i="11" a="1"/>
  <c r="T90" i="11" s="1"/>
  <c r="H90" i="11" a="1"/>
  <c r="H90" i="11" s="1"/>
  <c r="DG267" i="11" a="1"/>
  <c r="DG267" i="11" s="1"/>
  <c r="DO267" i="11" a="1"/>
  <c r="DO267" i="11" s="1"/>
  <c r="DV267" i="11" a="1"/>
  <c r="DV267" i="11" s="1"/>
  <c r="G424" i="11" a="1"/>
  <c r="G424" i="11" s="1"/>
  <c r="T424" i="11" a="1"/>
  <c r="T424" i="11" s="1"/>
  <c r="H424" i="11" a="1"/>
  <c r="H424" i="11" s="1"/>
  <c r="DG99" i="11" a="1"/>
  <c r="DG99" i="11" s="1"/>
  <c r="DO99" i="11" a="1"/>
  <c r="DO99" i="11" s="1"/>
  <c r="DV99" i="11" a="1"/>
  <c r="DV99" i="11" s="1"/>
  <c r="DG445" i="11" a="1"/>
  <c r="DG445" i="11" s="1"/>
  <c r="DO445" i="11" a="1"/>
  <c r="DO445" i="11" s="1"/>
  <c r="DV445" i="11" a="1"/>
  <c r="DV445" i="11" s="1"/>
  <c r="DV89" i="11" a="1"/>
  <c r="DV89" i="11" s="1"/>
  <c r="DG89" i="11" a="1"/>
  <c r="DG89" i="11" s="1"/>
  <c r="DO89" i="11" a="1"/>
  <c r="DO89" i="11" s="1"/>
  <c r="DG220" i="11" a="1"/>
  <c r="DG220" i="11" s="1"/>
  <c r="DV220" i="11" a="1"/>
  <c r="DV220" i="11" s="1"/>
  <c r="DO220" i="11" a="1"/>
  <c r="DO220" i="11" s="1"/>
  <c r="DG218" i="11" a="1"/>
  <c r="DG218" i="11" s="1"/>
  <c r="DO218" i="11" a="1"/>
  <c r="DO218" i="11" s="1"/>
  <c r="DV218" i="11" a="1"/>
  <c r="DV218" i="11" s="1"/>
  <c r="G128" i="11" a="1"/>
  <c r="G128" i="11" s="1"/>
  <c r="T128" i="11" a="1"/>
  <c r="T128" i="11" s="1"/>
  <c r="H128" i="11" a="1"/>
  <c r="H128" i="11" s="1"/>
  <c r="DV98" i="11" a="1"/>
  <c r="DV98" i="11" s="1"/>
  <c r="DG98" i="11" a="1"/>
  <c r="DG98" i="11" s="1"/>
  <c r="DO98" i="11" a="1"/>
  <c r="DO98" i="11" s="1"/>
  <c r="DV270" i="11" a="1"/>
  <c r="DV270" i="11" s="1"/>
  <c r="DO270" i="11" a="1"/>
  <c r="DO270" i="11" s="1"/>
  <c r="DG270" i="11" a="1"/>
  <c r="DG270" i="11" s="1"/>
  <c r="DV278" i="11" a="1"/>
  <c r="DV278" i="11" s="1"/>
  <c r="DG278" i="11" a="1"/>
  <c r="DG278" i="11" s="1"/>
  <c r="DO278" i="11" a="1"/>
  <c r="DO278" i="11" s="1"/>
  <c r="DV305" i="11" a="1"/>
  <c r="DV305" i="11" s="1"/>
  <c r="DO305" i="11" a="1"/>
  <c r="DO305" i="11" s="1"/>
  <c r="DG305" i="11" a="1"/>
  <c r="DG305" i="11" s="1"/>
  <c r="DV21" i="11" a="1"/>
  <c r="DV21" i="11" s="1"/>
  <c r="DO21" i="11" a="1"/>
  <c r="DO21" i="11" s="1"/>
  <c r="DG21" i="11" a="1"/>
  <c r="DG21" i="11" s="1"/>
  <c r="DG139" i="11" a="1"/>
  <c r="DG139" i="11" s="1"/>
  <c r="DV139" i="11" a="1"/>
  <c r="DV139" i="11" s="1"/>
  <c r="DO139" i="11" a="1"/>
  <c r="DO139" i="11" s="1"/>
  <c r="DG465" i="11" a="1"/>
  <c r="DG465" i="11" s="1"/>
  <c r="DV465" i="11" a="1"/>
  <c r="DV465" i="11" s="1"/>
  <c r="DO465" i="11" a="1"/>
  <c r="DO465" i="11" s="1"/>
  <c r="G236" i="11" a="1"/>
  <c r="G236" i="11" s="1"/>
  <c r="T236" i="11" a="1"/>
  <c r="T236" i="11" s="1"/>
  <c r="H236" i="11" a="1"/>
  <c r="H236" i="11" s="1"/>
  <c r="DG265" i="11" a="1"/>
  <c r="DG265" i="11" s="1"/>
  <c r="DV265" i="11" a="1"/>
  <c r="DV265" i="11" s="1"/>
  <c r="DO265" i="11" a="1"/>
  <c r="DO265" i="11" s="1"/>
  <c r="DO149" i="11" a="1"/>
  <c r="DO149" i="11" s="1"/>
  <c r="DG149" i="11" a="1"/>
  <c r="DG149" i="11" s="1"/>
  <c r="DV149" i="11" a="1"/>
  <c r="DV149" i="11" s="1"/>
  <c r="U60" i="11" a="1"/>
  <c r="U60" i="11" s="1"/>
  <c r="AD60" i="11"/>
  <c r="G280" i="11" a="1"/>
  <c r="G280" i="11" s="1"/>
  <c r="T280" i="11" a="1"/>
  <c r="T280" i="11" s="1"/>
  <c r="H280" i="11" a="1"/>
  <c r="H280" i="11" s="1"/>
  <c r="DO173" i="11" a="1"/>
  <c r="DO173" i="11" s="1"/>
  <c r="DV173" i="11" a="1"/>
  <c r="DV173" i="11" s="1"/>
  <c r="DG173" i="11" a="1"/>
  <c r="DG173" i="11" s="1"/>
  <c r="DO227" i="11" a="1"/>
  <c r="DO227" i="11" s="1"/>
  <c r="DV227" i="11" a="1"/>
  <c r="DV227" i="11" s="1"/>
  <c r="DG227" i="11" a="1"/>
  <c r="DG227" i="11" s="1"/>
  <c r="DV387" i="11" a="1"/>
  <c r="DV387" i="11" s="1"/>
  <c r="DG387" i="11" a="1"/>
  <c r="DG387" i="11" s="1"/>
  <c r="DO387" i="11" a="1"/>
  <c r="DO387" i="11" s="1"/>
  <c r="DV377" i="11" a="1"/>
  <c r="DV377" i="11" s="1"/>
  <c r="DO377" i="11" a="1"/>
  <c r="DO377" i="11" s="1"/>
  <c r="DG377" i="11" a="1"/>
  <c r="DG377" i="11" s="1"/>
  <c r="G144" i="11" a="1"/>
  <c r="G144" i="11" s="1"/>
  <c r="T144" i="11" a="1"/>
  <c r="T144" i="11" s="1"/>
  <c r="H144" i="11" a="1"/>
  <c r="H144" i="11" s="1"/>
  <c r="U82" i="11" a="1"/>
  <c r="U82" i="11" s="1"/>
  <c r="AD82" i="11"/>
  <c r="DG49" i="11" a="1"/>
  <c r="DG49" i="11" s="1"/>
  <c r="DV49" i="11" a="1"/>
  <c r="DV49" i="11" s="1"/>
  <c r="DO49" i="11" a="1"/>
  <c r="DO49" i="11" s="1"/>
  <c r="DO92" i="11" a="1"/>
  <c r="DO92" i="11" s="1"/>
  <c r="DG92" i="11" a="1"/>
  <c r="DG92" i="11" s="1"/>
  <c r="DV92" i="11" a="1"/>
  <c r="DV92" i="11" s="1"/>
  <c r="U274" i="11" a="1"/>
  <c r="U274" i="11" s="1"/>
  <c r="AD274" i="11"/>
  <c r="DG216" i="11" a="1"/>
  <c r="DG216" i="11" s="1"/>
  <c r="DO216" i="11" a="1"/>
  <c r="DO216" i="11" s="1"/>
  <c r="DV216" i="11" a="1"/>
  <c r="DV216" i="11" s="1"/>
  <c r="U198" i="11" a="1"/>
  <c r="U198" i="11" s="1"/>
  <c r="AD198" i="11"/>
  <c r="G482" i="11" a="1"/>
  <c r="G482" i="11" s="1"/>
  <c r="T482" i="11" a="1"/>
  <c r="T482" i="11" s="1"/>
  <c r="H482" i="11" a="1"/>
  <c r="H482" i="11" s="1"/>
  <c r="G266" i="11" a="1"/>
  <c r="G266" i="11" s="1"/>
  <c r="T266" i="11" a="1"/>
  <c r="T266" i="11" s="1"/>
  <c r="H266" i="11" a="1"/>
  <c r="H266" i="11" s="1"/>
  <c r="DV351" i="11" a="1"/>
  <c r="DV351" i="11" s="1"/>
  <c r="DG351" i="11" a="1"/>
  <c r="DG351" i="11" s="1"/>
  <c r="DO351" i="11" a="1"/>
  <c r="DO351" i="11" s="1"/>
  <c r="F47" i="11" a="1"/>
  <c r="F47" i="11" s="1"/>
  <c r="AC47" i="11" a="1"/>
  <c r="AC47" i="11" s="1"/>
  <c r="AA48" i="11" a="1"/>
  <c r="AA48" i="11" s="1"/>
  <c r="G310" i="11" a="1"/>
  <c r="G310" i="11" s="1"/>
  <c r="T310" i="11" a="1"/>
  <c r="T310" i="11" s="1"/>
  <c r="H310" i="11" a="1"/>
  <c r="H310" i="11" s="1"/>
  <c r="DG481" i="11" a="1"/>
  <c r="DG481" i="11" s="1"/>
  <c r="DV481" i="11" a="1"/>
  <c r="DV481" i="11" s="1"/>
  <c r="DO481" i="11" a="1"/>
  <c r="DO481" i="11" s="1"/>
  <c r="DO319" i="11" a="1"/>
  <c r="DO319" i="11" s="1"/>
  <c r="DG319" i="11" a="1"/>
  <c r="DG319" i="11" s="1"/>
  <c r="DV319" i="11" a="1"/>
  <c r="DV319" i="11" s="1"/>
  <c r="DO411" i="11" a="1"/>
  <c r="DO411" i="11" s="1"/>
  <c r="DG411" i="11" a="1"/>
  <c r="DG411" i="11" s="1"/>
  <c r="DV411" i="11" a="1"/>
  <c r="DV411" i="11" s="1"/>
  <c r="G74" i="11" a="1"/>
  <c r="G74" i="11" s="1"/>
  <c r="T74" i="11" a="1"/>
  <c r="T74" i="11" s="1"/>
  <c r="H74" i="11" a="1"/>
  <c r="H74" i="11" s="1"/>
  <c r="G350" i="11" a="1"/>
  <c r="G350" i="11" s="1"/>
  <c r="T350" i="11" a="1"/>
  <c r="T350" i="11" s="1"/>
  <c r="H350" i="11" a="1"/>
  <c r="H350" i="11" s="1"/>
  <c r="G124" i="11" a="1"/>
  <c r="G124" i="11" s="1"/>
  <c r="T124" i="11" a="1"/>
  <c r="T124" i="11" s="1"/>
  <c r="H124" i="11" a="1"/>
  <c r="H124" i="11" s="1"/>
  <c r="G178" i="11" a="1"/>
  <c r="G178" i="11" s="1"/>
  <c r="T178" i="11" a="1"/>
  <c r="T178" i="11" s="1"/>
  <c r="H178" i="11" a="1"/>
  <c r="H178" i="11" s="1"/>
  <c r="G70" i="11" a="1"/>
  <c r="G70" i="11" s="1"/>
  <c r="T70" i="11" a="1"/>
  <c r="T70" i="11" s="1"/>
  <c r="H70" i="11" a="1"/>
  <c r="H70" i="11" s="1"/>
  <c r="DG441" i="11" a="1"/>
  <c r="DG441" i="11" s="1"/>
  <c r="DO441" i="11" a="1"/>
  <c r="DO441" i="11" s="1"/>
  <c r="DV441" i="11" a="1"/>
  <c r="DV441" i="11" s="1"/>
  <c r="U296" i="11" a="1"/>
  <c r="U296" i="11" s="1"/>
  <c r="AD296" i="11"/>
  <c r="U284" i="11" a="1"/>
  <c r="U284" i="11" s="1"/>
  <c r="AD284" i="11"/>
  <c r="U214" i="11" a="1"/>
  <c r="U214" i="11" s="1"/>
  <c r="AD214" i="11"/>
  <c r="DG77" i="11" a="1"/>
  <c r="DG77" i="11" s="1"/>
  <c r="DO77" i="11" a="1"/>
  <c r="DO77" i="11" s="1"/>
  <c r="DV77" i="11" a="1"/>
  <c r="DV77" i="11" s="1"/>
  <c r="DV433" i="11" a="1"/>
  <c r="DV433" i="11" s="1"/>
  <c r="DO433" i="11" a="1"/>
  <c r="DO433" i="11" s="1"/>
  <c r="DG433" i="11" a="1"/>
  <c r="DG433" i="11" s="1"/>
  <c r="DO75" i="11" a="1"/>
  <c r="DO75" i="11" s="1"/>
  <c r="DV75" i="11" a="1"/>
  <c r="DV75" i="11" s="1"/>
  <c r="DG75" i="11" a="1"/>
  <c r="DG75" i="11" s="1"/>
  <c r="DG311" i="11" a="1"/>
  <c r="DG311" i="11" s="1"/>
  <c r="DV311" i="11" a="1"/>
  <c r="DV311" i="11" s="1"/>
  <c r="DO311" i="11" a="1"/>
  <c r="DO311" i="11" s="1"/>
  <c r="AC231" i="11" a="1"/>
  <c r="AC231" i="11" s="1"/>
  <c r="F231" i="11" a="1"/>
  <c r="F231" i="11" s="1"/>
  <c r="AA232" i="11" a="1"/>
  <c r="AA232" i="11" s="1"/>
  <c r="DV321" i="11" a="1"/>
  <c r="DV321" i="11" s="1"/>
  <c r="DO321" i="11" a="1"/>
  <c r="DO321" i="11" s="1"/>
  <c r="DG321" i="11" a="1"/>
  <c r="DG321" i="11" s="1"/>
  <c r="G240" i="11" a="1"/>
  <c r="G240" i="11" s="1"/>
  <c r="T240" i="11" a="1"/>
  <c r="T240" i="11" s="1"/>
  <c r="H240" i="11" a="1"/>
  <c r="H240" i="11" s="1"/>
  <c r="U276" i="11" a="1"/>
  <c r="U276" i="11" s="1"/>
  <c r="AD276" i="11"/>
  <c r="DG253" i="11" a="1"/>
  <c r="DG253" i="11" s="1"/>
  <c r="DV253" i="11" a="1"/>
  <c r="DV253" i="11" s="1"/>
  <c r="DO253" i="11" a="1"/>
  <c r="DO253" i="11" s="1"/>
  <c r="U102" i="11" a="1"/>
  <c r="U102" i="11" s="1"/>
  <c r="AD102" i="11"/>
  <c r="DV59" i="11" a="1"/>
  <c r="DV59" i="11" s="1"/>
  <c r="DG59" i="11" a="1"/>
  <c r="DG59" i="11" s="1"/>
  <c r="DO59" i="11" a="1"/>
  <c r="DO59" i="11" s="1"/>
  <c r="DO197" i="11" a="1"/>
  <c r="DO197" i="11" s="1"/>
  <c r="DG197" i="11" a="1"/>
  <c r="DG197" i="11" s="1"/>
  <c r="DV197" i="11" a="1"/>
  <c r="DV197" i="11" s="1"/>
  <c r="DG459" i="11" a="1"/>
  <c r="DG459" i="11" s="1"/>
  <c r="DV459" i="11" a="1"/>
  <c r="DV459" i="11" s="1"/>
  <c r="DO459" i="11" a="1"/>
  <c r="DO459" i="11" s="1"/>
  <c r="DV167" i="11" a="1"/>
  <c r="DV167" i="11" s="1"/>
  <c r="DO167" i="11" a="1"/>
  <c r="DO167" i="11" s="1"/>
  <c r="DG167" i="11" a="1"/>
  <c r="DG167" i="11" s="1"/>
  <c r="DO419" i="11" a="1"/>
  <c r="DO419" i="11" s="1"/>
  <c r="DV419" i="11" a="1"/>
  <c r="DV419" i="11" s="1"/>
  <c r="DG419" i="11" a="1"/>
  <c r="DG419" i="11" s="1"/>
  <c r="U292" i="11" a="1"/>
  <c r="U292" i="11" s="1"/>
  <c r="AD292" i="11"/>
  <c r="U128" i="11" a="1"/>
  <c r="U128" i="11" s="1"/>
  <c r="AD128" i="11"/>
  <c r="DG228" i="11" a="1"/>
  <c r="DG228" i="11" s="1"/>
  <c r="DO228" i="11" a="1"/>
  <c r="DO228" i="11" s="1"/>
  <c r="DV228" i="11" a="1"/>
  <c r="DV228" i="11" s="1"/>
  <c r="DV364" i="11" a="1"/>
  <c r="DV364" i="11" s="1"/>
  <c r="DO364" i="11" a="1"/>
  <c r="DO364" i="11" s="1"/>
  <c r="DG364" i="11" a="1"/>
  <c r="DG364" i="11" s="1"/>
  <c r="DO22" i="11" a="1"/>
  <c r="DO22" i="11" s="1"/>
  <c r="DG22" i="11" a="1"/>
  <c r="DG22" i="11" s="1"/>
  <c r="DV22" i="11" a="1"/>
  <c r="DV22" i="11" s="1"/>
  <c r="DG286" i="11" a="1"/>
  <c r="DG286" i="11" s="1"/>
  <c r="DV286" i="11" a="1"/>
  <c r="DV286" i="11" s="1"/>
  <c r="DO286" i="11" a="1"/>
  <c r="DO286" i="11" s="1"/>
  <c r="DO112" i="11" a="1"/>
  <c r="DO112" i="11" s="1"/>
  <c r="DG112" i="11" a="1"/>
  <c r="DG112" i="11" s="1"/>
  <c r="DV112" i="11" a="1"/>
  <c r="DV112" i="11" s="1"/>
  <c r="DG442" i="11" a="1"/>
  <c r="DG442" i="11" s="1"/>
  <c r="DV442" i="11" a="1"/>
  <c r="DV442" i="11" s="1"/>
  <c r="DO442" i="11" a="1"/>
  <c r="DO442" i="11" s="1"/>
  <c r="N160" i="12" l="1"/>
  <c r="EG277" i="11"/>
  <c r="O39" i="20"/>
  <c r="O42" i="20"/>
  <c r="O41" i="20"/>
  <c r="O40" i="20"/>
  <c r="DQ112" i="11" a="1"/>
  <c r="DQ112" i="11" s="1"/>
  <c r="DP112" i="11" a="1"/>
  <c r="DP112" i="11" s="1"/>
  <c r="DR112" i="11" a="1"/>
  <c r="DR112" i="11" s="1"/>
  <c r="DT112" i="11" a="1"/>
  <c r="DT112" i="11" s="1"/>
  <c r="DS112" i="11" a="1"/>
  <c r="DS112" i="11" s="1"/>
  <c r="DS459" i="11" a="1"/>
  <c r="DS459" i="11" s="1"/>
  <c r="DR459" i="11" a="1"/>
  <c r="DR459" i="11" s="1"/>
  <c r="DP459" i="11" a="1"/>
  <c r="DP459" i="11" s="1"/>
  <c r="DQ459" i="11" a="1"/>
  <c r="DQ459" i="11" s="1"/>
  <c r="DT459" i="11" a="1"/>
  <c r="DT459" i="11" s="1"/>
  <c r="DM197" i="11" a="1"/>
  <c r="DM197" i="11" s="1"/>
  <c r="DH197" i="11" a="1"/>
  <c r="DH197" i="11" s="1"/>
  <c r="DI197" i="11" a="1"/>
  <c r="DI197" i="11" s="1"/>
  <c r="DJ197" i="11" a="1"/>
  <c r="DJ197" i="11" s="1"/>
  <c r="DK197" i="11" a="1"/>
  <c r="DK197" i="11" s="1"/>
  <c r="DL197" i="11" a="1"/>
  <c r="DL197" i="11" s="1"/>
  <c r="DR59" i="11" a="1"/>
  <c r="DR59" i="11" s="1"/>
  <c r="DQ59" i="11" a="1"/>
  <c r="DQ59" i="11" s="1"/>
  <c r="DS59" i="11" a="1"/>
  <c r="DS59" i="11" s="1"/>
  <c r="DP59" i="11" a="1"/>
  <c r="DP59" i="11" s="1"/>
  <c r="DT59" i="11" a="1"/>
  <c r="DT59" i="11" s="1"/>
  <c r="DT321" i="11" a="1"/>
  <c r="DT321" i="11" s="1"/>
  <c r="DR321" i="11" a="1"/>
  <c r="DR321" i="11" s="1"/>
  <c r="DS321" i="11" a="1"/>
  <c r="DS321" i="11" s="1"/>
  <c r="DP321" i="11" a="1"/>
  <c r="DP321" i="11" s="1"/>
  <c r="DQ321" i="11" a="1"/>
  <c r="DQ321" i="11" s="1"/>
  <c r="G231" i="11" a="1"/>
  <c r="G231" i="11" s="1"/>
  <c r="T231" i="11" a="1"/>
  <c r="T231" i="11" s="1"/>
  <c r="H231" i="11" a="1"/>
  <c r="H231" i="11" s="1"/>
  <c r="DR433" i="11" a="1"/>
  <c r="DR433" i="11" s="1"/>
  <c r="DS433" i="11" a="1"/>
  <c r="DS433" i="11" s="1"/>
  <c r="DT433" i="11" a="1"/>
  <c r="DT433" i="11" s="1"/>
  <c r="DQ433" i="11" a="1"/>
  <c r="DQ433" i="11" s="1"/>
  <c r="DP433" i="11" a="1"/>
  <c r="DP433" i="11" s="1"/>
  <c r="DQ319" i="11" a="1"/>
  <c r="DQ319" i="11" s="1"/>
  <c r="DP319" i="11" a="1"/>
  <c r="DP319" i="11" s="1"/>
  <c r="DR319" i="11" a="1"/>
  <c r="DR319" i="11" s="1"/>
  <c r="DT319" i="11" a="1"/>
  <c r="DT319" i="11" s="1"/>
  <c r="DS319" i="11" a="1"/>
  <c r="DS319" i="11" s="1"/>
  <c r="DL351" i="11" a="1"/>
  <c r="DL351" i="11" s="1"/>
  <c r="DJ351" i="11" a="1"/>
  <c r="DJ351" i="11" s="1"/>
  <c r="DK351" i="11" a="1"/>
  <c r="DK351" i="11" s="1"/>
  <c r="DM351" i="11" a="1"/>
  <c r="DM351" i="11" s="1"/>
  <c r="DI351" i="11" a="1"/>
  <c r="DI351" i="11" s="1"/>
  <c r="DH351" i="11" a="1"/>
  <c r="DH351" i="11" s="1"/>
  <c r="DG482" i="11" a="1"/>
  <c r="DG482" i="11" s="1"/>
  <c r="DV482" i="11" a="1"/>
  <c r="DV482" i="11" s="1"/>
  <c r="DO482" i="11" a="1"/>
  <c r="DO482" i="11" s="1"/>
  <c r="M159" i="12"/>
  <c r="DL92" i="11" a="1"/>
  <c r="DL92" i="11" s="1"/>
  <c r="DJ92" i="11" a="1"/>
  <c r="DJ92" i="11" s="1"/>
  <c r="DM92" i="11" a="1"/>
  <c r="DM92" i="11" s="1"/>
  <c r="DH92" i="11" a="1"/>
  <c r="DH92" i="11" s="1"/>
  <c r="DK92" i="11" a="1"/>
  <c r="DK92" i="11" s="1"/>
  <c r="DI92" i="11" a="1"/>
  <c r="DI92" i="11" s="1"/>
  <c r="DK377" i="11" a="1"/>
  <c r="DK377" i="11" s="1"/>
  <c r="DI377" i="11" a="1"/>
  <c r="DI377" i="11" s="1"/>
  <c r="DL377" i="11" a="1"/>
  <c r="DL377" i="11" s="1"/>
  <c r="DH377" i="11" a="1"/>
  <c r="DH377" i="11" s="1"/>
  <c r="DM377" i="11" a="1"/>
  <c r="DM377" i="11" s="1"/>
  <c r="DJ377" i="11" a="1"/>
  <c r="DJ377" i="11" s="1"/>
  <c r="DK227" i="11" a="1"/>
  <c r="DK227" i="11" s="1"/>
  <c r="DM227" i="11" a="1"/>
  <c r="DM227" i="11" s="1"/>
  <c r="DI227" i="11" a="1"/>
  <c r="DI227" i="11" s="1"/>
  <c r="DH227" i="11" a="1"/>
  <c r="DH227" i="11" s="1"/>
  <c r="DL227" i="11" a="1"/>
  <c r="DL227" i="11" s="1"/>
  <c r="DJ227" i="11" a="1"/>
  <c r="DJ227" i="11" s="1"/>
  <c r="DZ265" i="11" a="1"/>
  <c r="DZ265" i="11" s="1"/>
  <c r="DY265" i="11" a="1"/>
  <c r="DY265" i="11" s="1"/>
  <c r="EB265" i="11" a="1"/>
  <c r="EB265" i="11" s="1"/>
  <c r="DX265" i="11" a="1"/>
  <c r="DX265" i="11" s="1"/>
  <c r="EA265" i="11" a="1"/>
  <c r="EA265" i="11" s="1"/>
  <c r="DW265" i="11" a="1"/>
  <c r="DW265" i="11" s="1"/>
  <c r="ED265" i="11" a="1"/>
  <c r="ED265" i="11" s="1"/>
  <c r="EC265" i="11" a="1"/>
  <c r="EC265" i="11" s="1"/>
  <c r="DT465" i="11" a="1"/>
  <c r="DT465" i="11" s="1"/>
  <c r="DQ465" i="11" a="1"/>
  <c r="DQ465" i="11" s="1"/>
  <c r="DS465" i="11" a="1"/>
  <c r="DS465" i="11" s="1"/>
  <c r="DP465" i="11" a="1"/>
  <c r="DP465" i="11" s="1"/>
  <c r="DR465" i="11" a="1"/>
  <c r="DR465" i="11" s="1"/>
  <c r="EB21" i="11" a="1"/>
  <c r="EB21" i="11" s="1"/>
  <c r="EC21" i="11" a="1"/>
  <c r="EC21" i="11" s="1"/>
  <c r="DZ21" i="11" a="1"/>
  <c r="DZ21" i="11" s="1"/>
  <c r="ED21" i="11" a="1"/>
  <c r="ED21" i="11" s="1"/>
  <c r="DY21" i="11" a="1"/>
  <c r="DY21" i="11" s="1"/>
  <c r="DW21" i="11" a="1"/>
  <c r="DW21" i="11" s="1"/>
  <c r="EA21" i="11" a="1"/>
  <c r="EA21" i="11" s="1"/>
  <c r="DX21" i="11" a="1"/>
  <c r="DX21" i="11" s="1"/>
  <c r="DT270" i="11" a="1"/>
  <c r="DT270" i="11" s="1"/>
  <c r="DP270" i="11" a="1"/>
  <c r="DP270" i="11" s="1"/>
  <c r="DR270" i="11" a="1"/>
  <c r="DR270" i="11" s="1"/>
  <c r="DS270" i="11" a="1"/>
  <c r="DS270" i="11" s="1"/>
  <c r="DQ270" i="11" a="1"/>
  <c r="DQ270" i="11" s="1"/>
  <c r="ED218" i="11" a="1"/>
  <c r="ED218" i="11" s="1"/>
  <c r="DW218" i="11" a="1"/>
  <c r="DW218" i="11" s="1"/>
  <c r="DY218" i="11" a="1"/>
  <c r="DY218" i="11" s="1"/>
  <c r="EA218" i="11" a="1"/>
  <c r="EA218" i="11" s="1"/>
  <c r="DX218" i="11" a="1"/>
  <c r="DX218" i="11" s="1"/>
  <c r="EC218" i="11" a="1"/>
  <c r="EC218" i="11" s="1"/>
  <c r="DZ218" i="11" a="1"/>
  <c r="DZ218" i="11" s="1"/>
  <c r="EB218" i="11" a="1"/>
  <c r="EB218" i="11" s="1"/>
  <c r="DS89" i="11" a="1"/>
  <c r="DS89" i="11" s="1"/>
  <c r="DP89" i="11" a="1"/>
  <c r="DP89" i="11" s="1"/>
  <c r="DT89" i="11" a="1"/>
  <c r="DT89" i="11" s="1"/>
  <c r="DR89" i="11" a="1"/>
  <c r="DR89" i="11" s="1"/>
  <c r="DQ89" i="11" a="1"/>
  <c r="DQ89" i="11" s="1"/>
  <c r="DP332" i="11" a="1"/>
  <c r="DP332" i="11" s="1"/>
  <c r="DT332" i="11" a="1"/>
  <c r="DT332" i="11" s="1"/>
  <c r="DR332" i="11" a="1"/>
  <c r="DR332" i="11" s="1"/>
  <c r="DQ332" i="11" a="1"/>
  <c r="DQ332" i="11" s="1"/>
  <c r="DS332" i="11" a="1"/>
  <c r="DS332" i="11" s="1"/>
  <c r="DM389" i="11" a="1"/>
  <c r="DM389" i="11" s="1"/>
  <c r="DL389" i="11" a="1"/>
  <c r="DL389" i="11" s="1"/>
  <c r="DJ389" i="11" a="1"/>
  <c r="DJ389" i="11" s="1"/>
  <c r="DI389" i="11" a="1"/>
  <c r="DI389" i="11" s="1"/>
  <c r="DH389" i="11" a="1"/>
  <c r="DH389" i="11" s="1"/>
  <c r="DK389" i="11" a="1"/>
  <c r="DK389" i="11" s="1"/>
  <c r="O67" i="12"/>
  <c r="O35" i="20"/>
  <c r="DS409" i="11" a="1"/>
  <c r="DS409" i="11" s="1"/>
  <c r="DR409" i="11" a="1"/>
  <c r="DR409" i="11" s="1"/>
  <c r="DQ409" i="11" a="1"/>
  <c r="DQ409" i="11" s="1"/>
  <c r="DT409" i="11" a="1"/>
  <c r="DT409" i="11" s="1"/>
  <c r="DP409" i="11" a="1"/>
  <c r="DP409" i="11" s="1"/>
  <c r="ED73" i="11" a="1"/>
  <c r="ED73" i="11" s="1"/>
  <c r="DZ73" i="11" a="1"/>
  <c r="DZ73" i="11" s="1"/>
  <c r="DW73" i="11" a="1"/>
  <c r="DW73" i="11" s="1"/>
  <c r="EB73" i="11" a="1"/>
  <c r="EB73" i="11" s="1"/>
  <c r="DY73" i="11" a="1"/>
  <c r="DY73" i="11" s="1"/>
  <c r="EA73" i="11" a="1"/>
  <c r="EA73" i="11" s="1"/>
  <c r="DX73" i="11" a="1"/>
  <c r="DX73" i="11" s="1"/>
  <c r="EC73" i="11" a="1"/>
  <c r="EC73" i="11" s="1"/>
  <c r="DM15" i="11" a="1"/>
  <c r="DM15" i="11" s="1"/>
  <c r="DH15" i="11" a="1"/>
  <c r="DH15" i="11" s="1"/>
  <c r="DL15" i="11" a="1"/>
  <c r="DL15" i="11" s="1"/>
  <c r="DI15" i="11" a="1"/>
  <c r="DI15" i="11" s="1"/>
  <c r="DJ15" i="11" a="1"/>
  <c r="DJ15" i="11" s="1"/>
  <c r="DK15" i="11" a="1"/>
  <c r="DK15" i="11" s="1"/>
  <c r="EB125" i="11" a="1"/>
  <c r="EB125" i="11" s="1"/>
  <c r="DY125" i="11" a="1"/>
  <c r="DY125" i="11" s="1"/>
  <c r="DZ125" i="11" a="1"/>
  <c r="DZ125" i="11" s="1"/>
  <c r="DX125" i="11" a="1"/>
  <c r="DX125" i="11" s="1"/>
  <c r="EC125" i="11" a="1"/>
  <c r="EC125" i="11" s="1"/>
  <c r="EA125" i="11" a="1"/>
  <c r="EA125" i="11" s="1"/>
  <c r="DW125" i="11" a="1"/>
  <c r="DW125" i="11" s="1"/>
  <c r="ED125" i="11" a="1"/>
  <c r="ED125" i="11" s="1"/>
  <c r="DZ181" i="11" a="1"/>
  <c r="DZ181" i="11" s="1"/>
  <c r="EC181" i="11" a="1"/>
  <c r="EC181" i="11" s="1"/>
  <c r="DX181" i="11" a="1"/>
  <c r="DX181" i="11" s="1"/>
  <c r="EB181" i="11" a="1"/>
  <c r="EB181" i="11" s="1"/>
  <c r="DY181" i="11" a="1"/>
  <c r="DY181" i="11" s="1"/>
  <c r="ED181" i="11" a="1"/>
  <c r="ED181" i="11" s="1"/>
  <c r="EA181" i="11" a="1"/>
  <c r="EA181" i="11" s="1"/>
  <c r="DW181" i="11" a="1"/>
  <c r="DW181" i="11" s="1"/>
  <c r="DH288" i="11" a="1"/>
  <c r="DH288" i="11" s="1"/>
  <c r="DL288" i="11" a="1"/>
  <c r="DL288" i="11" s="1"/>
  <c r="DI288" i="11" a="1"/>
  <c r="DI288" i="11" s="1"/>
  <c r="DK288" i="11" a="1"/>
  <c r="DK288" i="11" s="1"/>
  <c r="DJ288" i="11" a="1"/>
  <c r="DJ288" i="11" s="1"/>
  <c r="DM288" i="11" a="1"/>
  <c r="DM288" i="11" s="1"/>
  <c r="G129" i="11" a="1"/>
  <c r="G129" i="11" s="1"/>
  <c r="T129" i="11" a="1"/>
  <c r="T129" i="11" s="1"/>
  <c r="H129" i="11" a="1"/>
  <c r="H129" i="11" s="1"/>
  <c r="DG434" i="11" a="1"/>
  <c r="DG434" i="11" s="1"/>
  <c r="DO434" i="11" a="1"/>
  <c r="DO434" i="11" s="1"/>
  <c r="DV434" i="11" a="1"/>
  <c r="DV434" i="11" s="1"/>
  <c r="EB183" i="11" a="1"/>
  <c r="EB183" i="11" s="1"/>
  <c r="DX183" i="11" a="1"/>
  <c r="DX183" i="11" s="1"/>
  <c r="DY183" i="11" a="1"/>
  <c r="DY183" i="11" s="1"/>
  <c r="DZ183" i="11" a="1"/>
  <c r="DZ183" i="11" s="1"/>
  <c r="ED183" i="11" a="1"/>
  <c r="ED183" i="11" s="1"/>
  <c r="EC183" i="11" a="1"/>
  <c r="EC183" i="11" s="1"/>
  <c r="DW183" i="11" a="1"/>
  <c r="DW183" i="11" s="1"/>
  <c r="EA183" i="11" a="1"/>
  <c r="EA183" i="11" s="1"/>
  <c r="DO68" i="11" a="1"/>
  <c r="DO68" i="11" s="1"/>
  <c r="DG68" i="11" a="1"/>
  <c r="DG68" i="11" s="1"/>
  <c r="DV68" i="11" a="1"/>
  <c r="DV68" i="11" s="1"/>
  <c r="EA475" i="11" a="1"/>
  <c r="EA475" i="11" s="1"/>
  <c r="DW475" i="11" a="1"/>
  <c r="DW475" i="11" s="1"/>
  <c r="DZ475" i="11" a="1"/>
  <c r="DZ475" i="11" s="1"/>
  <c r="EC475" i="11" a="1"/>
  <c r="EC475" i="11" s="1"/>
  <c r="DY475" i="11" a="1"/>
  <c r="DY475" i="11" s="1"/>
  <c r="DX475" i="11" a="1"/>
  <c r="DX475" i="11" s="1"/>
  <c r="ED475" i="11" a="1"/>
  <c r="ED475" i="11" s="1"/>
  <c r="EB475" i="11" a="1"/>
  <c r="EB475" i="11" s="1"/>
  <c r="DH41" i="11" a="1"/>
  <c r="DH41" i="11" s="1"/>
  <c r="DJ41" i="11" a="1"/>
  <c r="DJ41" i="11" s="1"/>
  <c r="DL41" i="11" a="1"/>
  <c r="DL41" i="11" s="1"/>
  <c r="DM41" i="11" a="1"/>
  <c r="DM41" i="11" s="1"/>
  <c r="DK41" i="11" a="1"/>
  <c r="DK41" i="11" s="1"/>
  <c r="DI41" i="11" a="1"/>
  <c r="DI41" i="11" s="1"/>
  <c r="DX275" i="11" a="1"/>
  <c r="DX275" i="11" s="1"/>
  <c r="EA275" i="11" a="1"/>
  <c r="EA275" i="11" s="1"/>
  <c r="DZ275" i="11" a="1"/>
  <c r="DZ275" i="11" s="1"/>
  <c r="EB275" i="11" a="1"/>
  <c r="EB275" i="11" s="1"/>
  <c r="EC275" i="11" a="1"/>
  <c r="EC275" i="11" s="1"/>
  <c r="ED275" i="11" a="1"/>
  <c r="ED275" i="11" s="1"/>
  <c r="DW275" i="11" a="1"/>
  <c r="DW275" i="11" s="1"/>
  <c r="DY275" i="11" a="1"/>
  <c r="DY275" i="11" s="1"/>
  <c r="M147" i="12"/>
  <c r="M122" i="20" s="1"/>
  <c r="DR35" i="11" a="1"/>
  <c r="DR35" i="11" s="1"/>
  <c r="DP35" i="11" a="1"/>
  <c r="DP35" i="11" s="1"/>
  <c r="DT35" i="11" a="1"/>
  <c r="DT35" i="11" s="1"/>
  <c r="DS35" i="11" a="1"/>
  <c r="DS35" i="11" s="1"/>
  <c r="DQ35" i="11" a="1"/>
  <c r="DQ35" i="11" s="1"/>
  <c r="EA153" i="11" a="1"/>
  <c r="EA153" i="11" s="1"/>
  <c r="DX153" i="11" a="1"/>
  <c r="DX153" i="11" s="1"/>
  <c r="DZ153" i="11" a="1"/>
  <c r="DZ153" i="11" s="1"/>
  <c r="EB153" i="11" a="1"/>
  <c r="EB153" i="11" s="1"/>
  <c r="DW153" i="11" a="1"/>
  <c r="DW153" i="11" s="1"/>
  <c r="EC153" i="11" a="1"/>
  <c r="EC153" i="11" s="1"/>
  <c r="DY153" i="11" a="1"/>
  <c r="DY153" i="11" s="1"/>
  <c r="ED153" i="11" a="1"/>
  <c r="ED153" i="11" s="1"/>
  <c r="DR123" i="11" a="1"/>
  <c r="DR123" i="11" s="1"/>
  <c r="DP123" i="11" a="1"/>
  <c r="DP123" i="11" s="1"/>
  <c r="DT123" i="11" a="1"/>
  <c r="DT123" i="11" s="1"/>
  <c r="DQ123" i="11" a="1"/>
  <c r="DQ123" i="11" s="1"/>
  <c r="DS123" i="11" a="1"/>
  <c r="DS123" i="11" s="1"/>
  <c r="DO116" i="11" a="1"/>
  <c r="DO116" i="11" s="1"/>
  <c r="DV116" i="11" a="1"/>
  <c r="DV116" i="11" s="1"/>
  <c r="DG116" i="11" a="1"/>
  <c r="DG116" i="11" s="1"/>
  <c r="DG72" i="11" a="1"/>
  <c r="DG72" i="11" s="1"/>
  <c r="DO72" i="11" a="1"/>
  <c r="DO72" i="11" s="1"/>
  <c r="DV72" i="11" a="1"/>
  <c r="DV72" i="11" s="1"/>
  <c r="K151" i="12"/>
  <c r="ED447" i="11" a="1"/>
  <c r="ED447" i="11" s="1"/>
  <c r="DZ447" i="11" a="1"/>
  <c r="DZ447" i="11" s="1"/>
  <c r="DY447" i="11" a="1"/>
  <c r="DY447" i="11" s="1"/>
  <c r="EB447" i="11" a="1"/>
  <c r="EB447" i="11" s="1"/>
  <c r="EA447" i="11" a="1"/>
  <c r="EA447" i="11" s="1"/>
  <c r="DW447" i="11" a="1"/>
  <c r="DW447" i="11" s="1"/>
  <c r="DX447" i="11" a="1"/>
  <c r="DX447" i="11" s="1"/>
  <c r="EC447" i="11" a="1"/>
  <c r="EC447" i="11" s="1"/>
  <c r="DY473" i="11" a="1"/>
  <c r="DY473" i="11" s="1"/>
  <c r="EB473" i="11" a="1"/>
  <c r="EB473" i="11" s="1"/>
  <c r="EA473" i="11" a="1"/>
  <c r="EA473" i="11" s="1"/>
  <c r="ED473" i="11" a="1"/>
  <c r="ED473" i="11" s="1"/>
  <c r="DW473" i="11" a="1"/>
  <c r="DW473" i="11" s="1"/>
  <c r="EC473" i="11" a="1"/>
  <c r="EC473" i="11" s="1"/>
  <c r="DZ473" i="11" a="1"/>
  <c r="DZ473" i="11" s="1"/>
  <c r="DX473" i="11" a="1"/>
  <c r="DX473" i="11" s="1"/>
  <c r="DH145" i="11" a="1"/>
  <c r="DH145" i="11" s="1"/>
  <c r="DL145" i="11" a="1"/>
  <c r="DL145" i="11" s="1"/>
  <c r="DM145" i="11" a="1"/>
  <c r="DM145" i="11" s="1"/>
  <c r="DJ145" i="11" a="1"/>
  <c r="DJ145" i="11" s="1"/>
  <c r="DK145" i="11" a="1"/>
  <c r="DK145" i="11" s="1"/>
  <c r="DI145" i="11" a="1"/>
  <c r="DI145" i="11" s="1"/>
  <c r="DT71" i="11" a="1"/>
  <c r="DT71" i="11" s="1"/>
  <c r="DP71" i="11" a="1"/>
  <c r="DP71" i="11" s="1"/>
  <c r="DS71" i="11" a="1"/>
  <c r="DS71" i="11" s="1"/>
  <c r="DQ71" i="11" a="1"/>
  <c r="DQ71" i="11" s="1"/>
  <c r="DR71" i="11" a="1"/>
  <c r="DR71" i="11" s="1"/>
  <c r="DQ467" i="11" a="1"/>
  <c r="DQ467" i="11" s="1"/>
  <c r="DP467" i="11" a="1"/>
  <c r="DP467" i="11" s="1"/>
  <c r="DR467" i="11" a="1"/>
  <c r="DR467" i="11" s="1"/>
  <c r="DT467" i="11" a="1"/>
  <c r="DT467" i="11" s="1"/>
  <c r="DS467" i="11" a="1"/>
  <c r="DS467" i="11" s="1"/>
  <c r="DP458" i="11" a="1"/>
  <c r="DP458" i="11" s="1"/>
  <c r="DS458" i="11" a="1"/>
  <c r="DS458" i="11" s="1"/>
  <c r="DT458" i="11" a="1"/>
  <c r="DT458" i="11" s="1"/>
  <c r="DR458" i="11" a="1"/>
  <c r="DR458" i="11" s="1"/>
  <c r="DQ458" i="11" a="1"/>
  <c r="DQ458" i="11" s="1"/>
  <c r="DG474" i="11" a="1"/>
  <c r="DG474" i="11" s="1"/>
  <c r="DO474" i="11" a="1"/>
  <c r="DO474" i="11" s="1"/>
  <c r="DV474" i="11" a="1"/>
  <c r="DV474" i="11" s="1"/>
  <c r="DP165" i="11" a="1"/>
  <c r="DP165" i="11" s="1"/>
  <c r="DQ165" i="11" a="1"/>
  <c r="DQ165" i="11" s="1"/>
  <c r="DR165" i="11" a="1"/>
  <c r="DR165" i="11" s="1"/>
  <c r="DS165" i="11" a="1"/>
  <c r="DS165" i="11" s="1"/>
  <c r="DT165" i="11" a="1"/>
  <c r="DT165" i="11" s="1"/>
  <c r="ED19" i="11" a="1"/>
  <c r="ED19" i="11" s="1"/>
  <c r="EB19" i="11" a="1"/>
  <c r="EB19" i="11" s="1"/>
  <c r="EA19" i="11" a="1"/>
  <c r="EA19" i="11" s="1"/>
  <c r="DW19" i="11" a="1"/>
  <c r="DW19" i="11" s="1"/>
  <c r="DX19" i="11" a="1"/>
  <c r="DX19" i="11" s="1"/>
  <c r="DY19" i="11" a="1"/>
  <c r="DY19" i="11" s="1"/>
  <c r="EC19" i="11" a="1"/>
  <c r="EC19" i="11" s="1"/>
  <c r="DZ19" i="11" a="1"/>
  <c r="DZ19" i="11" s="1"/>
  <c r="DW331" i="11" a="1"/>
  <c r="DW331" i="11" s="1"/>
  <c r="EA331" i="11" a="1"/>
  <c r="EA331" i="11" s="1"/>
  <c r="DZ331" i="11" a="1"/>
  <c r="DZ331" i="11" s="1"/>
  <c r="DY331" i="11" a="1"/>
  <c r="DY331" i="11" s="1"/>
  <c r="EB331" i="11" a="1"/>
  <c r="EB331" i="11" s="1"/>
  <c r="ED331" i="11" a="1"/>
  <c r="ED331" i="11" s="1"/>
  <c r="EC331" i="11" a="1"/>
  <c r="EC331" i="11" s="1"/>
  <c r="DX331" i="11" a="1"/>
  <c r="DX331" i="11" s="1"/>
  <c r="DS281" i="11" a="1"/>
  <c r="DS281" i="11" s="1"/>
  <c r="DQ281" i="11" a="1"/>
  <c r="DQ281" i="11" s="1"/>
  <c r="DT281" i="11" a="1"/>
  <c r="DT281" i="11" s="1"/>
  <c r="DR281" i="11" a="1"/>
  <c r="DR281" i="11" s="1"/>
  <c r="DP281" i="11" a="1"/>
  <c r="DP281" i="11" s="1"/>
  <c r="DJ244" i="11" a="1"/>
  <c r="DJ244" i="11" s="1"/>
  <c r="DH244" i="11" a="1"/>
  <c r="DH244" i="11" s="1"/>
  <c r="DK244" i="11" a="1"/>
  <c r="DK244" i="11" s="1"/>
  <c r="DL244" i="11" a="1"/>
  <c r="DL244" i="11" s="1"/>
  <c r="DI244" i="11" a="1"/>
  <c r="DI244" i="11" s="1"/>
  <c r="DM244" i="11" a="1"/>
  <c r="DM244" i="11" s="1"/>
  <c r="DH472" i="11" a="1"/>
  <c r="DH472" i="11" s="1"/>
  <c r="DK472" i="11" a="1"/>
  <c r="DK472" i="11" s="1"/>
  <c r="DI472" i="11" a="1"/>
  <c r="DI472" i="11" s="1"/>
  <c r="DJ472" i="11" a="1"/>
  <c r="DJ472" i="11" s="1"/>
  <c r="DL472" i="11" a="1"/>
  <c r="DL472" i="11" s="1"/>
  <c r="DM472" i="11" a="1"/>
  <c r="DM472" i="11" s="1"/>
  <c r="DT176" i="11" a="1"/>
  <c r="DT176" i="11" s="1"/>
  <c r="DS176" i="11" a="1"/>
  <c r="DS176" i="11" s="1"/>
  <c r="DP176" i="11" a="1"/>
  <c r="DP176" i="11" s="1"/>
  <c r="DR176" i="11" a="1"/>
  <c r="DR176" i="11" s="1"/>
  <c r="DQ176" i="11" a="1"/>
  <c r="DQ176" i="11" s="1"/>
  <c r="DI142" i="11" a="1"/>
  <c r="DI142" i="11" s="1"/>
  <c r="DH142" i="11" a="1"/>
  <c r="DH142" i="11" s="1"/>
  <c r="DK142" i="11" a="1"/>
  <c r="DK142" i="11" s="1"/>
  <c r="DM142" i="11" a="1"/>
  <c r="DM142" i="11" s="1"/>
  <c r="DL142" i="11" a="1"/>
  <c r="DL142" i="11" s="1"/>
  <c r="DJ142" i="11" a="1"/>
  <c r="DJ142" i="11" s="1"/>
  <c r="DL294" i="11" a="1"/>
  <c r="DL294" i="11" s="1"/>
  <c r="DI294" i="11" a="1"/>
  <c r="DI294" i="11" s="1"/>
  <c r="DH294" i="11" a="1"/>
  <c r="DH294" i="11" s="1"/>
  <c r="DJ294" i="11" a="1"/>
  <c r="DJ294" i="11" s="1"/>
  <c r="DM294" i="11" a="1"/>
  <c r="DM294" i="11" s="1"/>
  <c r="DK294" i="11" a="1"/>
  <c r="DK294" i="11" s="1"/>
  <c r="DT403" i="11" a="1"/>
  <c r="DT403" i="11" s="1"/>
  <c r="DP403" i="11" a="1"/>
  <c r="DP403" i="11" s="1"/>
  <c r="DR403" i="11" a="1"/>
  <c r="DR403" i="11" s="1"/>
  <c r="DS403" i="11" a="1"/>
  <c r="DS403" i="11" s="1"/>
  <c r="DQ403" i="11" a="1"/>
  <c r="DQ403" i="11" s="1"/>
  <c r="DJ85" i="11" a="1"/>
  <c r="DJ85" i="11" s="1"/>
  <c r="DL85" i="11" a="1"/>
  <c r="DL85" i="11" s="1"/>
  <c r="DM85" i="11" a="1"/>
  <c r="DM85" i="11" s="1"/>
  <c r="DH85" i="11" a="1"/>
  <c r="DH85" i="11" s="1"/>
  <c r="DI85" i="11" a="1"/>
  <c r="DI85" i="11" s="1"/>
  <c r="DK85" i="11" a="1"/>
  <c r="DK85" i="11" s="1"/>
  <c r="G436" i="11" a="1"/>
  <c r="G436" i="11" s="1"/>
  <c r="T436" i="11" a="1"/>
  <c r="T436" i="11" s="1"/>
  <c r="H436" i="11" a="1"/>
  <c r="H436" i="11" s="1"/>
  <c r="DJ211" i="11" a="1"/>
  <c r="DJ211" i="11" s="1"/>
  <c r="DK211" i="11" a="1"/>
  <c r="DK211" i="11" s="1"/>
  <c r="DM211" i="11" a="1"/>
  <c r="DM211" i="11" s="1"/>
  <c r="DH211" i="11" a="1"/>
  <c r="DH211" i="11" s="1"/>
  <c r="DI211" i="11" a="1"/>
  <c r="DI211" i="11" s="1"/>
  <c r="DL211" i="11" a="1"/>
  <c r="DL211" i="11" s="1"/>
  <c r="DQ287" i="11" a="1"/>
  <c r="DQ287" i="11" s="1"/>
  <c r="DR287" i="11" a="1"/>
  <c r="DR287" i="11" s="1"/>
  <c r="DS287" i="11" a="1"/>
  <c r="DS287" i="11" s="1"/>
  <c r="DT287" i="11" a="1"/>
  <c r="DT287" i="11" s="1"/>
  <c r="DP287" i="11" a="1"/>
  <c r="DP287" i="11" s="1"/>
  <c r="DX174" i="11" a="1"/>
  <c r="DX174" i="11" s="1"/>
  <c r="DW174" i="11" a="1"/>
  <c r="DW174" i="11" s="1"/>
  <c r="EB174" i="11" a="1"/>
  <c r="EB174" i="11" s="1"/>
  <c r="EA174" i="11" a="1"/>
  <c r="EA174" i="11" s="1"/>
  <c r="EC174" i="11" a="1"/>
  <c r="EC174" i="11" s="1"/>
  <c r="DY174" i="11" a="1"/>
  <c r="DY174" i="11" s="1"/>
  <c r="ED174" i="11" a="1"/>
  <c r="ED174" i="11" s="1"/>
  <c r="DZ174" i="11" a="1"/>
  <c r="DZ174" i="11" s="1"/>
  <c r="G335" i="11" a="1"/>
  <c r="G335" i="11" s="1"/>
  <c r="T335" i="11" a="1"/>
  <c r="T335" i="11" s="1"/>
  <c r="H335" i="11" a="1"/>
  <c r="H335" i="11" s="1"/>
  <c r="DP451" i="11" a="1"/>
  <c r="DP451" i="11" s="1"/>
  <c r="DS451" i="11" a="1"/>
  <c r="DS451" i="11" s="1"/>
  <c r="DT451" i="11" a="1"/>
  <c r="DT451" i="11" s="1"/>
  <c r="DQ451" i="11" a="1"/>
  <c r="DQ451" i="11" s="1"/>
  <c r="DR451" i="11" a="1"/>
  <c r="DR451" i="11" s="1"/>
  <c r="DM381" i="11" a="1"/>
  <c r="DM381" i="11" s="1"/>
  <c r="DI381" i="11" a="1"/>
  <c r="DI381" i="11" s="1"/>
  <c r="DH381" i="11" a="1"/>
  <c r="DH381" i="11" s="1"/>
  <c r="DJ381" i="11" a="1"/>
  <c r="DJ381" i="11" s="1"/>
  <c r="DL381" i="11" a="1"/>
  <c r="DL381" i="11" s="1"/>
  <c r="DK381" i="11" a="1"/>
  <c r="DK381" i="11" s="1"/>
  <c r="ED289" i="11" a="1"/>
  <c r="ED289" i="11" s="1"/>
  <c r="EC289" i="11" a="1"/>
  <c r="EC289" i="11" s="1"/>
  <c r="DW289" i="11" a="1"/>
  <c r="DW289" i="11" s="1"/>
  <c r="EB289" i="11" a="1"/>
  <c r="EB289" i="11" s="1"/>
  <c r="DX289" i="11" a="1"/>
  <c r="DX289" i="11" s="1"/>
  <c r="DY289" i="11" a="1"/>
  <c r="DY289" i="11" s="1"/>
  <c r="DZ289" i="11" a="1"/>
  <c r="DZ289" i="11" s="1"/>
  <c r="EA289" i="11" a="1"/>
  <c r="EA289" i="11" s="1"/>
  <c r="DH449" i="11" a="1"/>
  <c r="DH449" i="11" s="1"/>
  <c r="DM449" i="11" a="1"/>
  <c r="DM449" i="11" s="1"/>
  <c r="DJ449" i="11" a="1"/>
  <c r="DJ449" i="11" s="1"/>
  <c r="DK449" i="11" a="1"/>
  <c r="DK449" i="11" s="1"/>
  <c r="DL449" i="11" a="1"/>
  <c r="DL449" i="11" s="1"/>
  <c r="DI449" i="11" a="1"/>
  <c r="DI449" i="11" s="1"/>
  <c r="DL115" i="11" a="1"/>
  <c r="DL115" i="11" s="1"/>
  <c r="DI115" i="11" a="1"/>
  <c r="DI115" i="11" s="1"/>
  <c r="DJ115" i="11" a="1"/>
  <c r="DJ115" i="11" s="1"/>
  <c r="DH115" i="11" a="1"/>
  <c r="DH115" i="11" s="1"/>
  <c r="DK115" i="11" a="1"/>
  <c r="DK115" i="11" s="1"/>
  <c r="DM115" i="11" a="1"/>
  <c r="DM115" i="11" s="1"/>
  <c r="DP229" i="11" a="1"/>
  <c r="DP229" i="11" s="1"/>
  <c r="DQ229" i="11" a="1"/>
  <c r="DQ229" i="11" s="1"/>
  <c r="DS229" i="11" a="1"/>
  <c r="DS229" i="11" s="1"/>
  <c r="DT229" i="11" a="1"/>
  <c r="DT229" i="11" s="1"/>
  <c r="DR229" i="11" a="1"/>
  <c r="DR229" i="11" s="1"/>
  <c r="DS324" i="11" a="1"/>
  <c r="DS324" i="11" s="1"/>
  <c r="DT324" i="11" a="1"/>
  <c r="DT324" i="11" s="1"/>
  <c r="DP324" i="11" a="1"/>
  <c r="DP324" i="11" s="1"/>
  <c r="DQ324" i="11" a="1"/>
  <c r="DQ324" i="11" s="1"/>
  <c r="DR324" i="11" a="1"/>
  <c r="DR324" i="11" s="1"/>
  <c r="DK323" i="11" a="1"/>
  <c r="DK323" i="11" s="1"/>
  <c r="DI323" i="11" a="1"/>
  <c r="DI323" i="11" s="1"/>
  <c r="DM323" i="11" a="1"/>
  <c r="DM323" i="11" s="1"/>
  <c r="DH323" i="11" a="1"/>
  <c r="DH323" i="11" s="1"/>
  <c r="DL323" i="11" a="1"/>
  <c r="DL323" i="11" s="1"/>
  <c r="DJ323" i="11" a="1"/>
  <c r="DJ323" i="11" s="1"/>
  <c r="DW103" i="11" a="1"/>
  <c r="DW103" i="11" s="1"/>
  <c r="ED103" i="11" a="1"/>
  <c r="ED103" i="11" s="1"/>
  <c r="DX103" i="11" a="1"/>
  <c r="DX103" i="11" s="1"/>
  <c r="EA103" i="11" a="1"/>
  <c r="EA103" i="11" s="1"/>
  <c r="EB103" i="11" a="1"/>
  <c r="EB103" i="11" s="1"/>
  <c r="DY103" i="11" a="1"/>
  <c r="DY103" i="11" s="1"/>
  <c r="EC103" i="11" a="1"/>
  <c r="EC103" i="11" s="1"/>
  <c r="DZ103" i="11" a="1"/>
  <c r="DZ103" i="11" s="1"/>
  <c r="DX272" i="11" a="1"/>
  <c r="DX272" i="11" s="1"/>
  <c r="EA272" i="11" a="1"/>
  <c r="EA272" i="11" s="1"/>
  <c r="ED272" i="11" a="1"/>
  <c r="ED272" i="11" s="1"/>
  <c r="EB272" i="11" a="1"/>
  <c r="EB272" i="11" s="1"/>
  <c r="DY272" i="11" a="1"/>
  <c r="DY272" i="11" s="1"/>
  <c r="DZ272" i="11" a="1"/>
  <c r="DZ272" i="11" s="1"/>
  <c r="DW272" i="11" a="1"/>
  <c r="DW272" i="11" s="1"/>
  <c r="EC272" i="11" a="1"/>
  <c r="EC272" i="11" s="1"/>
  <c r="G255" i="11" a="1"/>
  <c r="G255" i="11" s="1"/>
  <c r="T255" i="11" a="1"/>
  <c r="T255" i="11" s="1"/>
  <c r="H255" i="11" a="1"/>
  <c r="H255" i="11" s="1"/>
  <c r="DK317" i="11" a="1"/>
  <c r="DK317" i="11" s="1"/>
  <c r="DI317" i="11" a="1"/>
  <c r="DI317" i="11" s="1"/>
  <c r="DM317" i="11" a="1"/>
  <c r="DM317" i="11" s="1"/>
  <c r="DL317" i="11" a="1"/>
  <c r="DL317" i="11" s="1"/>
  <c r="DH317" i="11" a="1"/>
  <c r="DH317" i="11" s="1"/>
  <c r="DJ317" i="11" a="1"/>
  <c r="DJ317" i="11" s="1"/>
  <c r="DJ193" i="11" a="1"/>
  <c r="DJ193" i="11" s="1"/>
  <c r="DI193" i="11" a="1"/>
  <c r="DI193" i="11" s="1"/>
  <c r="DL193" i="11" a="1"/>
  <c r="DL193" i="11" s="1"/>
  <c r="DH193" i="11" a="1"/>
  <c r="DH193" i="11" s="1"/>
  <c r="DM193" i="11" a="1"/>
  <c r="DM193" i="11" s="1"/>
  <c r="DK193" i="11" a="1"/>
  <c r="DK193" i="11" s="1"/>
  <c r="EA83" i="11" a="1"/>
  <c r="EA83" i="11" s="1"/>
  <c r="EB83" i="11" a="1"/>
  <c r="EB83" i="11" s="1"/>
  <c r="DW83" i="11" a="1"/>
  <c r="DW83" i="11" s="1"/>
  <c r="DZ83" i="11" a="1"/>
  <c r="DZ83" i="11" s="1"/>
  <c r="DX83" i="11" a="1"/>
  <c r="DX83" i="11" s="1"/>
  <c r="EC83" i="11" a="1"/>
  <c r="EC83" i="11" s="1"/>
  <c r="DY83" i="11" a="1"/>
  <c r="DY83" i="11" s="1"/>
  <c r="ED83" i="11" a="1"/>
  <c r="ED83" i="11" s="1"/>
  <c r="DM309" i="11" a="1"/>
  <c r="DM309" i="11" s="1"/>
  <c r="DJ309" i="11" a="1"/>
  <c r="DJ309" i="11" s="1"/>
  <c r="DK309" i="11" a="1"/>
  <c r="DK309" i="11" s="1"/>
  <c r="DL309" i="11" a="1"/>
  <c r="DL309" i="11" s="1"/>
  <c r="DH309" i="11" a="1"/>
  <c r="DH309" i="11" s="1"/>
  <c r="DI309" i="11" a="1"/>
  <c r="DI309" i="11" s="1"/>
  <c r="DL217" i="11" a="1"/>
  <c r="DL217" i="11" s="1"/>
  <c r="DM217" i="11" a="1"/>
  <c r="DM217" i="11" s="1"/>
  <c r="DJ217" i="11" a="1"/>
  <c r="DJ217" i="11" s="1"/>
  <c r="DK217" i="11" a="1"/>
  <c r="DK217" i="11" s="1"/>
  <c r="DH217" i="11" a="1"/>
  <c r="DH217" i="11" s="1"/>
  <c r="DI217" i="11" a="1"/>
  <c r="DI217" i="11" s="1"/>
  <c r="DH79" i="11" a="1"/>
  <c r="DH79" i="11" s="1"/>
  <c r="DL79" i="11" a="1"/>
  <c r="DL79" i="11" s="1"/>
  <c r="DJ79" i="11" a="1"/>
  <c r="DJ79" i="11" s="1"/>
  <c r="DK79" i="11" a="1"/>
  <c r="DK79" i="11" s="1"/>
  <c r="DM79" i="11" a="1"/>
  <c r="DM79" i="11" s="1"/>
  <c r="DI79" i="11" a="1"/>
  <c r="DI79" i="11" s="1"/>
  <c r="DH251" i="11" a="1"/>
  <c r="DH251" i="11" s="1"/>
  <c r="DK251" i="11" a="1"/>
  <c r="DK251" i="11" s="1"/>
  <c r="DM251" i="11" a="1"/>
  <c r="DM251" i="11" s="1"/>
  <c r="DI251" i="11" a="1"/>
  <c r="DI251" i="11" s="1"/>
  <c r="DJ251" i="11" a="1"/>
  <c r="DJ251" i="11" s="1"/>
  <c r="DL251" i="11" a="1"/>
  <c r="DL251" i="11" s="1"/>
  <c r="DT341" i="11" a="1"/>
  <c r="DT341" i="11" s="1"/>
  <c r="DP341" i="11" a="1"/>
  <c r="DP341" i="11" s="1"/>
  <c r="DS341" i="11" a="1"/>
  <c r="DS341" i="11" s="1"/>
  <c r="DR341" i="11" a="1"/>
  <c r="DR341" i="11" s="1"/>
  <c r="DQ341" i="11" a="1"/>
  <c r="DQ341" i="11" s="1"/>
  <c r="DS237" i="11" a="1"/>
  <c r="DS237" i="11" s="1"/>
  <c r="DQ237" i="11" a="1"/>
  <c r="DQ237" i="11" s="1"/>
  <c r="DT237" i="11" a="1"/>
  <c r="DT237" i="11" s="1"/>
  <c r="DR237" i="11" a="1"/>
  <c r="DR237" i="11" s="1"/>
  <c r="DP237" i="11" a="1"/>
  <c r="DP237" i="11" s="1"/>
  <c r="EB443" i="11" a="1"/>
  <c r="EB443" i="11" s="1"/>
  <c r="DX443" i="11" a="1"/>
  <c r="DX443" i="11" s="1"/>
  <c r="DZ443" i="11" a="1"/>
  <c r="DZ443" i="11" s="1"/>
  <c r="DW443" i="11" a="1"/>
  <c r="DW443" i="11" s="1"/>
  <c r="EA443" i="11" a="1"/>
  <c r="EA443" i="11" s="1"/>
  <c r="DY443" i="11" a="1"/>
  <c r="DY443" i="11" s="1"/>
  <c r="EC443" i="11" a="1"/>
  <c r="EC443" i="11" s="1"/>
  <c r="ED443" i="11" a="1"/>
  <c r="ED443" i="11" s="1"/>
  <c r="DS369" i="11" a="1"/>
  <c r="DS369" i="11" s="1"/>
  <c r="DR369" i="11" a="1"/>
  <c r="DR369" i="11" s="1"/>
  <c r="DP369" i="11" a="1"/>
  <c r="DP369" i="11" s="1"/>
  <c r="DT369" i="11" a="1"/>
  <c r="DT369" i="11" s="1"/>
  <c r="DQ369" i="11" a="1"/>
  <c r="DQ369" i="11" s="1"/>
  <c r="DV180" i="11" a="1"/>
  <c r="DV180" i="11" s="1"/>
  <c r="DG180" i="11" a="1"/>
  <c r="DG180" i="11" s="1"/>
  <c r="DO180" i="11" a="1"/>
  <c r="DO180" i="11" s="1"/>
  <c r="DS235" i="11" a="1"/>
  <c r="DS235" i="11" s="1"/>
  <c r="DR235" i="11" a="1"/>
  <c r="DR235" i="11" s="1"/>
  <c r="DQ235" i="11" a="1"/>
  <c r="DQ235" i="11" s="1"/>
  <c r="DT235" i="11" a="1"/>
  <c r="DT235" i="11" s="1"/>
  <c r="DP235" i="11" a="1"/>
  <c r="DP235" i="11" s="1"/>
  <c r="ED182" i="11" a="1"/>
  <c r="ED182" i="11" s="1"/>
  <c r="DW182" i="11" a="1"/>
  <c r="DW182" i="11" s="1"/>
  <c r="EA182" i="11" a="1"/>
  <c r="EA182" i="11" s="1"/>
  <c r="EB182" i="11" a="1"/>
  <c r="EB182" i="11" s="1"/>
  <c r="DZ182" i="11" a="1"/>
  <c r="DZ182" i="11" s="1"/>
  <c r="DY182" i="11" a="1"/>
  <c r="DY182" i="11" s="1"/>
  <c r="EC182" i="11" a="1"/>
  <c r="EC182" i="11" s="1"/>
  <c r="DX182" i="11" a="1"/>
  <c r="DX182" i="11" s="1"/>
  <c r="DO290" i="11" a="1"/>
  <c r="DO290" i="11" s="1"/>
  <c r="DG290" i="11" a="1"/>
  <c r="DG290" i="11" s="1"/>
  <c r="DV290" i="11" a="1"/>
  <c r="DV290" i="11" s="1"/>
  <c r="DL463" i="11" a="1"/>
  <c r="DL463" i="11" s="1"/>
  <c r="DK463" i="11" a="1"/>
  <c r="DK463" i="11" s="1"/>
  <c r="DM463" i="11" a="1"/>
  <c r="DM463" i="11" s="1"/>
  <c r="DJ463" i="11" a="1"/>
  <c r="DJ463" i="11" s="1"/>
  <c r="DH463" i="11" a="1"/>
  <c r="DH463" i="11" s="1"/>
  <c r="DI463" i="11" a="1"/>
  <c r="DI463" i="11" s="1"/>
  <c r="EC307" i="11" a="1"/>
  <c r="EC307" i="11" s="1"/>
  <c r="EB307" i="11" a="1"/>
  <c r="EB307" i="11" s="1"/>
  <c r="ED307" i="11" a="1"/>
  <c r="ED307" i="11" s="1"/>
  <c r="EA307" i="11" a="1"/>
  <c r="EA307" i="11" s="1"/>
  <c r="DX307" i="11" a="1"/>
  <c r="DX307" i="11" s="1"/>
  <c r="DW307" i="11" a="1"/>
  <c r="DW307" i="11" s="1"/>
  <c r="DZ307" i="11" a="1"/>
  <c r="DZ307" i="11" s="1"/>
  <c r="DY307" i="11" a="1"/>
  <c r="DY307" i="11" s="1"/>
  <c r="DV478" i="11" a="1"/>
  <c r="DV478" i="11" s="1"/>
  <c r="DG478" i="11" a="1"/>
  <c r="DG478" i="11" s="1"/>
  <c r="DO478" i="11" a="1"/>
  <c r="DO478" i="11" s="1"/>
  <c r="DK479" i="11" a="1"/>
  <c r="DK479" i="11" s="1"/>
  <c r="DM479" i="11" a="1"/>
  <c r="DM479" i="11" s="1"/>
  <c r="DH479" i="11" a="1"/>
  <c r="DH479" i="11" s="1"/>
  <c r="DL479" i="11" a="1"/>
  <c r="DL479" i="11" s="1"/>
  <c r="DI479" i="11" a="1"/>
  <c r="DI479" i="11" s="1"/>
  <c r="DJ479" i="11" a="1"/>
  <c r="DJ479" i="11" s="1"/>
  <c r="DQ43" i="11" a="1"/>
  <c r="DQ43" i="11" s="1"/>
  <c r="DS43" i="11" a="1"/>
  <c r="DS43" i="11" s="1"/>
  <c r="DT43" i="11" a="1"/>
  <c r="DT43" i="11" s="1"/>
  <c r="DP43" i="11" a="1"/>
  <c r="DP43" i="11" s="1"/>
  <c r="DR43" i="11" a="1"/>
  <c r="DR43" i="11" s="1"/>
  <c r="K153" i="12"/>
  <c r="U398" i="11" a="1"/>
  <c r="U398" i="11" s="1"/>
  <c r="AD398" i="11"/>
  <c r="DM33" i="11" a="1"/>
  <c r="DM33" i="11" s="1"/>
  <c r="DH33" i="11" a="1"/>
  <c r="DH33" i="11" s="1"/>
  <c r="DK33" i="11" a="1"/>
  <c r="DK33" i="11" s="1"/>
  <c r="DJ33" i="11" a="1"/>
  <c r="DJ33" i="11" s="1"/>
  <c r="DI33" i="11" a="1"/>
  <c r="DI33" i="11" s="1"/>
  <c r="DL33" i="11" a="1"/>
  <c r="DL33" i="11" s="1"/>
  <c r="DO12" i="11" a="1"/>
  <c r="DO12" i="11" s="1"/>
  <c r="DG12" i="11" a="1"/>
  <c r="DG12" i="11" s="1"/>
  <c r="DV12" i="11" a="1"/>
  <c r="DV12" i="11" s="1"/>
  <c r="DQ283" i="11" a="1"/>
  <c r="DQ283" i="11" s="1"/>
  <c r="DR283" i="11" a="1"/>
  <c r="DR283" i="11" s="1"/>
  <c r="DP283" i="11" a="1"/>
  <c r="DP283" i="11" s="1"/>
  <c r="DT283" i="11" a="1"/>
  <c r="DT283" i="11" s="1"/>
  <c r="DS283" i="11" a="1"/>
  <c r="DS283" i="11" s="1"/>
  <c r="DZ53" i="11" a="1"/>
  <c r="DZ53" i="11" s="1"/>
  <c r="EA53" i="11" a="1"/>
  <c r="EA53" i="11" s="1"/>
  <c r="ED53" i="11" a="1"/>
  <c r="ED53" i="11" s="1"/>
  <c r="EB53" i="11" a="1"/>
  <c r="EB53" i="11" s="1"/>
  <c r="DY53" i="11" a="1"/>
  <c r="DY53" i="11" s="1"/>
  <c r="DW53" i="11" a="1"/>
  <c r="DW53" i="11" s="1"/>
  <c r="DX53" i="11" a="1"/>
  <c r="DX53" i="11" s="1"/>
  <c r="EC53" i="11" a="1"/>
  <c r="EC53" i="11" s="1"/>
  <c r="EC285" i="11" a="1"/>
  <c r="EC285" i="11" s="1"/>
  <c r="DY285" i="11" a="1"/>
  <c r="DY285" i="11" s="1"/>
  <c r="DX285" i="11" a="1"/>
  <c r="DX285" i="11" s="1"/>
  <c r="DW285" i="11" a="1"/>
  <c r="DW285" i="11" s="1"/>
  <c r="EA285" i="11" a="1"/>
  <c r="EA285" i="11" s="1"/>
  <c r="DZ285" i="11" a="1"/>
  <c r="DZ285" i="11" s="1"/>
  <c r="EB285" i="11" a="1"/>
  <c r="EB285" i="11" s="1"/>
  <c r="ED285" i="11" a="1"/>
  <c r="ED285" i="11" s="1"/>
  <c r="DJ322" i="11" a="1"/>
  <c r="DJ322" i="11" s="1"/>
  <c r="DI322" i="11" a="1"/>
  <c r="DI322" i="11" s="1"/>
  <c r="DK322" i="11" a="1"/>
  <c r="DK322" i="11" s="1"/>
  <c r="DH322" i="11" a="1"/>
  <c r="DH322" i="11" s="1"/>
  <c r="DL322" i="11" a="1"/>
  <c r="DL322" i="11" s="1"/>
  <c r="DM322" i="11" a="1"/>
  <c r="DM322" i="11" s="1"/>
  <c r="DV194" i="11" a="1"/>
  <c r="DV194" i="11" s="1"/>
  <c r="DG194" i="11" a="1"/>
  <c r="DG194" i="11" s="1"/>
  <c r="DO194" i="11" a="1"/>
  <c r="DO194" i="11" s="1"/>
  <c r="DQ364" i="11" a="1"/>
  <c r="DQ364" i="11" s="1"/>
  <c r="DP364" i="11" a="1"/>
  <c r="DP364" i="11" s="1"/>
  <c r="DR364" i="11" a="1"/>
  <c r="DR364" i="11" s="1"/>
  <c r="DT364" i="11" a="1"/>
  <c r="DT364" i="11" s="1"/>
  <c r="DS364" i="11" a="1"/>
  <c r="DS364" i="11" s="1"/>
  <c r="DR286" i="11" a="1"/>
  <c r="DR286" i="11" s="1"/>
  <c r="DP286" i="11" a="1"/>
  <c r="DP286" i="11" s="1"/>
  <c r="DT286" i="11" a="1"/>
  <c r="DT286" i="11" s="1"/>
  <c r="DS286" i="11" a="1"/>
  <c r="DS286" i="11" s="1"/>
  <c r="DQ286" i="11" a="1"/>
  <c r="DQ286" i="11" s="1"/>
  <c r="DX364" i="11" a="1"/>
  <c r="DX364" i="11" s="1"/>
  <c r="EB364" i="11" a="1"/>
  <c r="EB364" i="11" s="1"/>
  <c r="DW364" i="11" a="1"/>
  <c r="DW364" i="11" s="1"/>
  <c r="DY364" i="11" a="1"/>
  <c r="DY364" i="11" s="1"/>
  <c r="DZ364" i="11" a="1"/>
  <c r="DZ364" i="11" s="1"/>
  <c r="EC364" i="11" a="1"/>
  <c r="EC364" i="11" s="1"/>
  <c r="EA364" i="11" a="1"/>
  <c r="EA364" i="11" s="1"/>
  <c r="ED364" i="11" a="1"/>
  <c r="ED364" i="11" s="1"/>
  <c r="DL419" i="11" a="1"/>
  <c r="DL419" i="11" s="1"/>
  <c r="DK419" i="11" a="1"/>
  <c r="DK419" i="11" s="1"/>
  <c r="DI419" i="11" a="1"/>
  <c r="DI419" i="11" s="1"/>
  <c r="DH419" i="11" a="1"/>
  <c r="DH419" i="11" s="1"/>
  <c r="DJ419" i="11" a="1"/>
  <c r="DJ419" i="11" s="1"/>
  <c r="DM419" i="11" a="1"/>
  <c r="DM419" i="11" s="1"/>
  <c r="DW459" i="11" a="1"/>
  <c r="DW459" i="11" s="1"/>
  <c r="EB459" i="11" a="1"/>
  <c r="EB459" i="11" s="1"/>
  <c r="DX459" i="11" a="1"/>
  <c r="DX459" i="11" s="1"/>
  <c r="ED459" i="11" a="1"/>
  <c r="ED459" i="11" s="1"/>
  <c r="DY459" i="11" a="1"/>
  <c r="DY459" i="11" s="1"/>
  <c r="DZ459" i="11" a="1"/>
  <c r="DZ459" i="11" s="1"/>
  <c r="EC459" i="11" a="1"/>
  <c r="EC459" i="11" s="1"/>
  <c r="EA459" i="11" a="1"/>
  <c r="EA459" i="11" s="1"/>
  <c r="DR197" i="11" a="1"/>
  <c r="DR197" i="11" s="1"/>
  <c r="DT197" i="11" a="1"/>
  <c r="DT197" i="11" s="1"/>
  <c r="DS197" i="11" a="1"/>
  <c r="DS197" i="11" s="1"/>
  <c r="DP197" i="11" a="1"/>
  <c r="DP197" i="11" s="1"/>
  <c r="DQ197" i="11" a="1"/>
  <c r="DQ197" i="11" s="1"/>
  <c r="DM59" i="11" a="1"/>
  <c r="DM59" i="11" s="1"/>
  <c r="DJ59" i="11" a="1"/>
  <c r="DJ59" i="11" s="1"/>
  <c r="DH59" i="11" a="1"/>
  <c r="DH59" i="11" s="1"/>
  <c r="DK59" i="11" a="1"/>
  <c r="DK59" i="11" s="1"/>
  <c r="DI59" i="11" a="1"/>
  <c r="DI59" i="11" s="1"/>
  <c r="DL59" i="11" a="1"/>
  <c r="DL59" i="11" s="1"/>
  <c r="DZ321" i="11" a="1"/>
  <c r="DZ321" i="11" s="1"/>
  <c r="DW321" i="11" a="1"/>
  <c r="DW321" i="11" s="1"/>
  <c r="DX321" i="11" a="1"/>
  <c r="DX321" i="11" s="1"/>
  <c r="EA321" i="11" a="1"/>
  <c r="EA321" i="11" s="1"/>
  <c r="ED321" i="11" a="1"/>
  <c r="ED321" i="11" s="1"/>
  <c r="EC321" i="11" a="1"/>
  <c r="EC321" i="11" s="1"/>
  <c r="DY321" i="11" a="1"/>
  <c r="DY321" i="11" s="1"/>
  <c r="EB321" i="11" a="1"/>
  <c r="EB321" i="11" s="1"/>
  <c r="DP311" i="11" a="1"/>
  <c r="DP311" i="11" s="1"/>
  <c r="DS311" i="11" a="1"/>
  <c r="DS311" i="11" s="1"/>
  <c r="DQ311" i="11" a="1"/>
  <c r="DQ311" i="11" s="1"/>
  <c r="DT311" i="11" a="1"/>
  <c r="DT311" i="11" s="1"/>
  <c r="DR311" i="11" a="1"/>
  <c r="DR311" i="11" s="1"/>
  <c r="DX433" i="11" a="1"/>
  <c r="DX433" i="11" s="1"/>
  <c r="ED433" i="11" a="1"/>
  <c r="ED433" i="11" s="1"/>
  <c r="EA433" i="11" a="1"/>
  <c r="EA433" i="11" s="1"/>
  <c r="DW433" i="11" a="1"/>
  <c r="DW433" i="11" s="1"/>
  <c r="DY433" i="11" a="1"/>
  <c r="DY433" i="11" s="1"/>
  <c r="DZ433" i="11" a="1"/>
  <c r="DZ433" i="11" s="1"/>
  <c r="EC433" i="11" a="1"/>
  <c r="EC433" i="11" s="1"/>
  <c r="EB433" i="11" a="1"/>
  <c r="EB433" i="11" s="1"/>
  <c r="DT481" i="11" a="1"/>
  <c r="DT481" i="11" s="1"/>
  <c r="DP481" i="11" a="1"/>
  <c r="DP481" i="11" s="1"/>
  <c r="DR481" i="11" a="1"/>
  <c r="DR481" i="11" s="1"/>
  <c r="DS481" i="11" a="1"/>
  <c r="DS481" i="11" s="1"/>
  <c r="DQ481" i="11" a="1"/>
  <c r="DQ481" i="11" s="1"/>
  <c r="DX351" i="11" a="1"/>
  <c r="DX351" i="11" s="1"/>
  <c r="DZ351" i="11" a="1"/>
  <c r="DZ351" i="11" s="1"/>
  <c r="DY351" i="11" a="1"/>
  <c r="DY351" i="11" s="1"/>
  <c r="DW351" i="11" a="1"/>
  <c r="DW351" i="11" s="1"/>
  <c r="EB351" i="11" a="1"/>
  <c r="EB351" i="11" s="1"/>
  <c r="EC351" i="11" a="1"/>
  <c r="EC351" i="11" s="1"/>
  <c r="ED351" i="11" a="1"/>
  <c r="ED351" i="11" s="1"/>
  <c r="EA351" i="11" a="1"/>
  <c r="EA351" i="11" s="1"/>
  <c r="L159" i="12"/>
  <c r="DR92" i="11" a="1"/>
  <c r="DR92" i="11" s="1"/>
  <c r="DT92" i="11" a="1"/>
  <c r="DT92" i="11" s="1"/>
  <c r="DS92" i="11" a="1"/>
  <c r="DS92" i="11" s="1"/>
  <c r="DQ92" i="11" a="1"/>
  <c r="DQ92" i="11" s="1"/>
  <c r="DP92" i="11" a="1"/>
  <c r="DP92" i="11" s="1"/>
  <c r="DP377" i="11" a="1"/>
  <c r="DP377" i="11" s="1"/>
  <c r="DS377" i="11" a="1"/>
  <c r="DS377" i="11" s="1"/>
  <c r="DR377" i="11" a="1"/>
  <c r="DR377" i="11" s="1"/>
  <c r="DT377" i="11" a="1"/>
  <c r="DT377" i="11" s="1"/>
  <c r="DQ377" i="11" a="1"/>
  <c r="DQ377" i="11" s="1"/>
  <c r="DW227" i="11" a="1"/>
  <c r="DW227" i="11" s="1"/>
  <c r="DX227" i="11" a="1"/>
  <c r="DX227" i="11" s="1"/>
  <c r="DZ227" i="11" a="1"/>
  <c r="DZ227" i="11" s="1"/>
  <c r="DY227" i="11" a="1"/>
  <c r="DY227" i="11" s="1"/>
  <c r="EC227" i="11" a="1"/>
  <c r="EC227" i="11" s="1"/>
  <c r="EA227" i="11" a="1"/>
  <c r="EA227" i="11" s="1"/>
  <c r="EB227" i="11" a="1"/>
  <c r="EB227" i="11" s="1"/>
  <c r="ED227" i="11" a="1"/>
  <c r="ED227" i="11" s="1"/>
  <c r="DO280" i="11" a="1"/>
  <c r="DO280" i="11" s="1"/>
  <c r="DG280" i="11" a="1"/>
  <c r="DG280" i="11" s="1"/>
  <c r="DV280" i="11" a="1"/>
  <c r="DV280" i="11" s="1"/>
  <c r="DL265" i="11" a="1"/>
  <c r="DL265" i="11" s="1"/>
  <c r="DK265" i="11" a="1"/>
  <c r="DK265" i="11" s="1"/>
  <c r="DJ265" i="11" a="1"/>
  <c r="DJ265" i="11" s="1"/>
  <c r="DI265" i="11" a="1"/>
  <c r="DI265" i="11" s="1"/>
  <c r="DH265" i="11" a="1"/>
  <c r="DH265" i="11" s="1"/>
  <c r="DM265" i="11" a="1"/>
  <c r="DM265" i="11" s="1"/>
  <c r="ED465" i="11" a="1"/>
  <c r="ED465" i="11" s="1"/>
  <c r="DZ465" i="11" a="1"/>
  <c r="DZ465" i="11" s="1"/>
  <c r="DW465" i="11" a="1"/>
  <c r="DW465" i="11" s="1"/>
  <c r="EA465" i="11" a="1"/>
  <c r="EA465" i="11" s="1"/>
  <c r="DX465" i="11" a="1"/>
  <c r="DX465" i="11" s="1"/>
  <c r="DY465" i="11" a="1"/>
  <c r="DY465" i="11" s="1"/>
  <c r="EC465" i="11" a="1"/>
  <c r="EC465" i="11" s="1"/>
  <c r="EB465" i="11" a="1"/>
  <c r="EB465" i="11" s="1"/>
  <c r="DI305" i="11" a="1"/>
  <c r="DI305" i="11" s="1"/>
  <c r="DJ305" i="11" a="1"/>
  <c r="DJ305" i="11" s="1"/>
  <c r="DH305" i="11" a="1"/>
  <c r="DH305" i="11" s="1"/>
  <c r="DM305" i="11" a="1"/>
  <c r="DM305" i="11" s="1"/>
  <c r="DK305" i="11" a="1"/>
  <c r="DK305" i="11" s="1"/>
  <c r="DL305" i="11" a="1"/>
  <c r="DL305" i="11" s="1"/>
  <c r="EC270" i="11" a="1"/>
  <c r="EC270" i="11" s="1"/>
  <c r="ED270" i="11" a="1"/>
  <c r="ED270" i="11" s="1"/>
  <c r="DW270" i="11" a="1"/>
  <c r="DW270" i="11" s="1"/>
  <c r="DZ270" i="11" a="1"/>
  <c r="DZ270" i="11" s="1"/>
  <c r="DY270" i="11" a="1"/>
  <c r="DY270" i="11" s="1"/>
  <c r="DX270" i="11" a="1"/>
  <c r="DX270" i="11" s="1"/>
  <c r="EB270" i="11" a="1"/>
  <c r="EB270" i="11" s="1"/>
  <c r="EA270" i="11" a="1"/>
  <c r="EA270" i="11" s="1"/>
  <c r="DS218" i="11" a="1"/>
  <c r="DS218" i="11" s="1"/>
  <c r="DP218" i="11" a="1"/>
  <c r="DP218" i="11" s="1"/>
  <c r="DR218" i="11" a="1"/>
  <c r="DR218" i="11" s="1"/>
  <c r="DT218" i="11" a="1"/>
  <c r="DT218" i="11" s="1"/>
  <c r="DQ218" i="11" a="1"/>
  <c r="DQ218" i="11" s="1"/>
  <c r="DM89" i="11" a="1"/>
  <c r="DM89" i="11" s="1"/>
  <c r="DK89" i="11" a="1"/>
  <c r="DK89" i="11" s="1"/>
  <c r="DH89" i="11" a="1"/>
  <c r="DH89" i="11" s="1"/>
  <c r="DJ89" i="11" a="1"/>
  <c r="DJ89" i="11" s="1"/>
  <c r="DL89" i="11" a="1"/>
  <c r="DL89" i="11" s="1"/>
  <c r="DI89" i="11" a="1"/>
  <c r="DI89" i="11" s="1"/>
  <c r="DY99" i="11" a="1"/>
  <c r="DY99" i="11" s="1"/>
  <c r="DZ99" i="11" a="1"/>
  <c r="DZ99" i="11" s="1"/>
  <c r="EA99" i="11" a="1"/>
  <c r="EA99" i="11" s="1"/>
  <c r="EC99" i="11" a="1"/>
  <c r="EC99" i="11" s="1"/>
  <c r="ED99" i="11" a="1"/>
  <c r="ED99" i="11" s="1"/>
  <c r="DW99" i="11" a="1"/>
  <c r="DW99" i="11" s="1"/>
  <c r="EB99" i="11" a="1"/>
  <c r="EB99" i="11" s="1"/>
  <c r="DX99" i="11" a="1"/>
  <c r="DX99" i="11" s="1"/>
  <c r="DX332" i="11" a="1"/>
  <c r="DX332" i="11" s="1"/>
  <c r="ED332" i="11" a="1"/>
  <c r="ED332" i="11" s="1"/>
  <c r="EC332" i="11" a="1"/>
  <c r="EC332" i="11" s="1"/>
  <c r="EB332" i="11" a="1"/>
  <c r="EB332" i="11" s="1"/>
  <c r="DZ332" i="11" a="1"/>
  <c r="DZ332" i="11" s="1"/>
  <c r="DY332" i="11" a="1"/>
  <c r="DY332" i="11" s="1"/>
  <c r="EA332" i="11" a="1"/>
  <c r="EA332" i="11" s="1"/>
  <c r="DW332" i="11" a="1"/>
  <c r="DW332" i="11" s="1"/>
  <c r="DJ405" i="11" a="1"/>
  <c r="DJ405" i="11" s="1"/>
  <c r="DM405" i="11" a="1"/>
  <c r="DM405" i="11" s="1"/>
  <c r="DL405" i="11" a="1"/>
  <c r="DL405" i="11" s="1"/>
  <c r="DI405" i="11" a="1"/>
  <c r="DI405" i="11" s="1"/>
  <c r="DK405" i="11" a="1"/>
  <c r="DK405" i="11" s="1"/>
  <c r="DH405" i="11" a="1"/>
  <c r="DH405" i="11" s="1"/>
  <c r="DT166" i="11" a="1"/>
  <c r="DT166" i="11" s="1"/>
  <c r="DQ166" i="11" a="1"/>
  <c r="DQ166" i="11" s="1"/>
  <c r="DS166" i="11" a="1"/>
  <c r="DS166" i="11" s="1"/>
  <c r="DR166" i="11" a="1"/>
  <c r="DR166" i="11" s="1"/>
  <c r="DP166" i="11" a="1"/>
  <c r="DP166" i="11" s="1"/>
  <c r="EB409" i="11" a="1"/>
  <c r="EB409" i="11" s="1"/>
  <c r="DX409" i="11" a="1"/>
  <c r="DX409" i="11" s="1"/>
  <c r="ED409" i="11" a="1"/>
  <c r="ED409" i="11" s="1"/>
  <c r="DZ409" i="11" a="1"/>
  <c r="DZ409" i="11" s="1"/>
  <c r="DW409" i="11" a="1"/>
  <c r="DW409" i="11" s="1"/>
  <c r="EC409" i="11" a="1"/>
  <c r="EC409" i="11" s="1"/>
  <c r="EA409" i="11" a="1"/>
  <c r="EA409" i="11" s="1"/>
  <c r="DY409" i="11" a="1"/>
  <c r="DY409" i="11" s="1"/>
  <c r="DO284" i="11" a="1"/>
  <c r="DO284" i="11" s="1"/>
  <c r="DV284" i="11" a="1"/>
  <c r="DV284" i="11" s="1"/>
  <c r="DG284" i="11" a="1"/>
  <c r="DG284" i="11" s="1"/>
  <c r="DV448" i="11" a="1"/>
  <c r="DV448" i="11" s="1"/>
  <c r="DO448" i="11" a="1"/>
  <c r="DO448" i="11" s="1"/>
  <c r="DG448" i="11" a="1"/>
  <c r="DG448" i="11" s="1"/>
  <c r="DH73" i="11" a="1"/>
  <c r="DH73" i="11" s="1"/>
  <c r="DJ73" i="11" a="1"/>
  <c r="DJ73" i="11" s="1"/>
  <c r="DL73" i="11" a="1"/>
  <c r="DL73" i="11" s="1"/>
  <c r="DK73" i="11" a="1"/>
  <c r="DK73" i="11" s="1"/>
  <c r="DM73" i="11" a="1"/>
  <c r="DM73" i="11" s="1"/>
  <c r="DI73" i="11" a="1"/>
  <c r="DI73" i="11" s="1"/>
  <c r="DP15" i="11" a="1"/>
  <c r="DP15" i="11" s="1"/>
  <c r="DS15" i="11" a="1"/>
  <c r="DS15" i="11" s="1"/>
  <c r="DR15" i="11" a="1"/>
  <c r="DR15" i="11" s="1"/>
  <c r="DT15" i="11" a="1"/>
  <c r="DT15" i="11" s="1"/>
  <c r="DQ15" i="11" a="1"/>
  <c r="DQ15" i="11" s="1"/>
  <c r="DP125" i="11" a="1"/>
  <c r="DP125" i="11" s="1"/>
  <c r="DR125" i="11" a="1"/>
  <c r="DR125" i="11" s="1"/>
  <c r="DT125" i="11" a="1"/>
  <c r="DT125" i="11" s="1"/>
  <c r="DQ125" i="11" a="1"/>
  <c r="DQ125" i="11" s="1"/>
  <c r="DS125" i="11" a="1"/>
  <c r="DS125" i="11" s="1"/>
  <c r="DY18" i="11" a="1"/>
  <c r="DY18" i="11" s="1"/>
  <c r="EA18" i="11" a="1"/>
  <c r="EA18" i="11" s="1"/>
  <c r="DW18" i="11" a="1"/>
  <c r="DW18" i="11" s="1"/>
  <c r="ED18" i="11" a="1"/>
  <c r="ED18" i="11" s="1"/>
  <c r="DZ18" i="11" a="1"/>
  <c r="DZ18" i="11" s="1"/>
  <c r="DX18" i="11" a="1"/>
  <c r="DX18" i="11" s="1"/>
  <c r="EC18" i="11" a="1"/>
  <c r="EC18" i="11" s="1"/>
  <c r="EB18" i="11" a="1"/>
  <c r="EB18" i="11" s="1"/>
  <c r="DZ29" i="11" a="1"/>
  <c r="DZ29" i="11" s="1"/>
  <c r="EB29" i="11" a="1"/>
  <c r="EB29" i="11" s="1"/>
  <c r="DX29" i="11" a="1"/>
  <c r="DX29" i="11" s="1"/>
  <c r="EA29" i="11" a="1"/>
  <c r="EA29" i="11" s="1"/>
  <c r="DW29" i="11" a="1"/>
  <c r="DW29" i="11" s="1"/>
  <c r="ED29" i="11" a="1"/>
  <c r="ED29" i="11" s="1"/>
  <c r="DY29" i="11" a="1"/>
  <c r="DY29" i="11" s="1"/>
  <c r="EC29" i="11" a="1"/>
  <c r="EC29" i="11" s="1"/>
  <c r="DS224" i="11" a="1"/>
  <c r="DS224" i="11" s="1"/>
  <c r="DQ224" i="11" a="1"/>
  <c r="DQ224" i="11" s="1"/>
  <c r="DR224" i="11" a="1"/>
  <c r="DR224" i="11" s="1"/>
  <c r="DT224" i="11" a="1"/>
  <c r="DT224" i="11" s="1"/>
  <c r="DP224" i="11" a="1"/>
  <c r="DP224" i="11" s="1"/>
  <c r="U129" i="11" a="1"/>
  <c r="U129" i="11" s="1"/>
  <c r="AD129" i="11"/>
  <c r="DZ469" i="11" a="1"/>
  <c r="DZ469" i="11" s="1"/>
  <c r="DX469" i="11" a="1"/>
  <c r="DX469" i="11" s="1"/>
  <c r="EA469" i="11" a="1"/>
  <c r="EA469" i="11" s="1"/>
  <c r="DY469" i="11" a="1"/>
  <c r="DY469" i="11" s="1"/>
  <c r="DW469" i="11" a="1"/>
  <c r="DW469" i="11" s="1"/>
  <c r="ED469" i="11" a="1"/>
  <c r="ED469" i="11" s="1"/>
  <c r="EB469" i="11" a="1"/>
  <c r="EB469" i="11" s="1"/>
  <c r="EC469" i="11" a="1"/>
  <c r="EC469" i="11" s="1"/>
  <c r="DR183" i="11" a="1"/>
  <c r="DR183" i="11" s="1"/>
  <c r="DQ183" i="11" a="1"/>
  <c r="DQ183" i="11" s="1"/>
  <c r="DP183" i="11" a="1"/>
  <c r="DP183" i="11" s="1"/>
  <c r="DS183" i="11" a="1"/>
  <c r="DS183" i="11" s="1"/>
  <c r="DT183" i="11" a="1"/>
  <c r="DT183" i="11" s="1"/>
  <c r="DV366" i="11" a="1"/>
  <c r="DV366" i="11" s="1"/>
  <c r="DG366" i="11" a="1"/>
  <c r="DG366" i="11" s="1"/>
  <c r="DO366" i="11" a="1"/>
  <c r="DO366" i="11" s="1"/>
  <c r="DS475" i="11" a="1"/>
  <c r="DS475" i="11" s="1"/>
  <c r="DP475" i="11" a="1"/>
  <c r="DP475" i="11" s="1"/>
  <c r="DR475" i="11" a="1"/>
  <c r="DR475" i="11" s="1"/>
  <c r="DQ475" i="11" a="1"/>
  <c r="DQ475" i="11" s="1"/>
  <c r="DT475" i="11" a="1"/>
  <c r="DT475" i="11" s="1"/>
  <c r="DV14" i="11" a="1"/>
  <c r="DV14" i="11" s="1"/>
  <c r="DO14" i="11" a="1"/>
  <c r="DO14" i="11" s="1"/>
  <c r="DG14" i="11" a="1"/>
  <c r="DG14" i="11" s="1"/>
  <c r="DT221" i="11" a="1"/>
  <c r="DT221" i="11" s="1"/>
  <c r="DR221" i="11" a="1"/>
  <c r="DR221" i="11" s="1"/>
  <c r="DP221" i="11" a="1"/>
  <c r="DP221" i="11" s="1"/>
  <c r="DQ221" i="11" a="1"/>
  <c r="DQ221" i="11" s="1"/>
  <c r="DS221" i="11" a="1"/>
  <c r="DS221" i="11" s="1"/>
  <c r="DS41" i="11" a="1"/>
  <c r="DS41" i="11" s="1"/>
  <c r="DR41" i="11" a="1"/>
  <c r="DR41" i="11" s="1"/>
  <c r="DP41" i="11" a="1"/>
  <c r="DP41" i="11" s="1"/>
  <c r="DT41" i="11" a="1"/>
  <c r="DT41" i="11" s="1"/>
  <c r="DQ41" i="11" a="1"/>
  <c r="DQ41" i="11" s="1"/>
  <c r="DS275" i="11" a="1"/>
  <c r="DS275" i="11" s="1"/>
  <c r="DQ275" i="11" a="1"/>
  <c r="DQ275" i="11" s="1"/>
  <c r="DR275" i="11" a="1"/>
  <c r="DR275" i="11" s="1"/>
  <c r="DP275" i="11" a="1"/>
  <c r="DP275" i="11" s="1"/>
  <c r="DT275" i="11" a="1"/>
  <c r="DT275" i="11" s="1"/>
  <c r="L147" i="12"/>
  <c r="L122" i="20" s="1"/>
  <c r="DY28" i="11" a="1"/>
  <c r="DY28" i="11" s="1"/>
  <c r="DW28" i="11" a="1"/>
  <c r="DW28" i="11" s="1"/>
  <c r="EA28" i="11" a="1"/>
  <c r="EA28" i="11" s="1"/>
  <c r="EB28" i="11" a="1"/>
  <c r="EB28" i="11" s="1"/>
  <c r="EC28" i="11" a="1"/>
  <c r="EC28" i="11" s="1"/>
  <c r="ED28" i="11" a="1"/>
  <c r="ED28" i="11" s="1"/>
  <c r="DZ28" i="11" a="1"/>
  <c r="DZ28" i="11" s="1"/>
  <c r="DX28" i="11" a="1"/>
  <c r="DX28" i="11" s="1"/>
  <c r="DQ153" i="11" a="1"/>
  <c r="DQ153" i="11" s="1"/>
  <c r="DT153" i="11" a="1"/>
  <c r="DT153" i="11" s="1"/>
  <c r="DP153" i="11" a="1"/>
  <c r="DP153" i="11" s="1"/>
  <c r="DS153" i="11" a="1"/>
  <c r="DS153" i="11" s="1"/>
  <c r="DR153" i="11" a="1"/>
  <c r="DR153" i="11" s="1"/>
  <c r="DH91" i="11" a="1"/>
  <c r="DH91" i="11" s="1"/>
  <c r="DL91" i="11" a="1"/>
  <c r="DL91" i="11" s="1"/>
  <c r="DK91" i="11" a="1"/>
  <c r="DK91" i="11" s="1"/>
  <c r="DM91" i="11" a="1"/>
  <c r="DM91" i="11" s="1"/>
  <c r="DJ91" i="11" a="1"/>
  <c r="DJ91" i="11" s="1"/>
  <c r="DI91" i="11" a="1"/>
  <c r="DI91" i="11" s="1"/>
  <c r="DW123" i="11" a="1"/>
  <c r="DW123" i="11" s="1"/>
  <c r="EA123" i="11" a="1"/>
  <c r="EA123" i="11" s="1"/>
  <c r="DX123" i="11" a="1"/>
  <c r="DX123" i="11" s="1"/>
  <c r="ED123" i="11" a="1"/>
  <c r="ED123" i="11" s="1"/>
  <c r="DY123" i="11" a="1"/>
  <c r="DY123" i="11" s="1"/>
  <c r="EC123" i="11" a="1"/>
  <c r="EC123" i="11" s="1"/>
  <c r="DZ123" i="11" a="1"/>
  <c r="DZ123" i="11" s="1"/>
  <c r="EB123" i="11" a="1"/>
  <c r="EB123" i="11" s="1"/>
  <c r="ED135" i="11" a="1"/>
  <c r="ED135" i="11" s="1"/>
  <c r="DY135" i="11" a="1"/>
  <c r="DY135" i="11" s="1"/>
  <c r="DZ135" i="11" a="1"/>
  <c r="DZ135" i="11" s="1"/>
  <c r="DX135" i="11" a="1"/>
  <c r="DX135" i="11" s="1"/>
  <c r="EA135" i="11" a="1"/>
  <c r="EA135" i="11" s="1"/>
  <c r="EB135" i="11" a="1"/>
  <c r="EB135" i="11" s="1"/>
  <c r="DW135" i="11" a="1"/>
  <c r="DW135" i="11" s="1"/>
  <c r="EC135" i="11" a="1"/>
  <c r="EC135" i="11" s="1"/>
  <c r="DM453" i="11" a="1"/>
  <c r="DM453" i="11" s="1"/>
  <c r="DL453" i="11" a="1"/>
  <c r="DL453" i="11" s="1"/>
  <c r="DH453" i="11" a="1"/>
  <c r="DH453" i="11" s="1"/>
  <c r="DI453" i="11" a="1"/>
  <c r="DI453" i="11" s="1"/>
  <c r="DK453" i="11" a="1"/>
  <c r="DK453" i="11" s="1"/>
  <c r="DJ453" i="11" a="1"/>
  <c r="DJ453" i="11" s="1"/>
  <c r="N151" i="12"/>
  <c r="DP447" i="11" a="1"/>
  <c r="DP447" i="11" s="1"/>
  <c r="DS447" i="11" a="1"/>
  <c r="DS447" i="11" s="1"/>
  <c r="DR447" i="11" a="1"/>
  <c r="DR447" i="11" s="1"/>
  <c r="DT447" i="11" a="1"/>
  <c r="DT447" i="11" s="1"/>
  <c r="DQ447" i="11" a="1"/>
  <c r="DQ447" i="11" s="1"/>
  <c r="DR473" i="11" a="1"/>
  <c r="DR473" i="11" s="1"/>
  <c r="DQ473" i="11" a="1"/>
  <c r="DQ473" i="11" s="1"/>
  <c r="DP473" i="11" a="1"/>
  <c r="DP473" i="11" s="1"/>
  <c r="DT473" i="11" a="1"/>
  <c r="DT473" i="11" s="1"/>
  <c r="DS473" i="11" a="1"/>
  <c r="DS473" i="11" s="1"/>
  <c r="DY107" i="11" a="1"/>
  <c r="DY107" i="11" s="1"/>
  <c r="EC107" i="11" a="1"/>
  <c r="EC107" i="11" s="1"/>
  <c r="DX107" i="11" a="1"/>
  <c r="DX107" i="11" s="1"/>
  <c r="EA107" i="11" a="1"/>
  <c r="EA107" i="11" s="1"/>
  <c r="EB107" i="11" a="1"/>
  <c r="EB107" i="11" s="1"/>
  <c r="DZ107" i="11" a="1"/>
  <c r="DZ107" i="11" s="1"/>
  <c r="DW107" i="11" a="1"/>
  <c r="DW107" i="11" s="1"/>
  <c r="ED107" i="11" a="1"/>
  <c r="ED107" i="11" s="1"/>
  <c r="EB207" i="11" a="1"/>
  <c r="EB207" i="11" s="1"/>
  <c r="DX207" i="11" a="1"/>
  <c r="DX207" i="11" s="1"/>
  <c r="DW207" i="11" a="1"/>
  <c r="DW207" i="11" s="1"/>
  <c r="DZ207" i="11" a="1"/>
  <c r="DZ207" i="11" s="1"/>
  <c r="DY207" i="11" a="1"/>
  <c r="DY207" i="11" s="1"/>
  <c r="EA207" i="11" a="1"/>
  <c r="EA207" i="11" s="1"/>
  <c r="ED207" i="11" a="1"/>
  <c r="ED207" i="11" s="1"/>
  <c r="EC207" i="11" a="1"/>
  <c r="EC207" i="11" s="1"/>
  <c r="K150" i="12"/>
  <c r="DT93" i="11" a="1"/>
  <c r="DT93" i="11" s="1"/>
  <c r="DP93" i="11" a="1"/>
  <c r="DP93" i="11" s="1"/>
  <c r="DS93" i="11" a="1"/>
  <c r="DS93" i="11" s="1"/>
  <c r="DQ93" i="11" a="1"/>
  <c r="DQ93" i="11" s="1"/>
  <c r="DR93" i="11" a="1"/>
  <c r="DR93" i="11" s="1"/>
  <c r="DW395" i="11" a="1"/>
  <c r="DW395" i="11" s="1"/>
  <c r="EB395" i="11" a="1"/>
  <c r="EB395" i="11" s="1"/>
  <c r="EA395" i="11" a="1"/>
  <c r="EA395" i="11" s="1"/>
  <c r="DY395" i="11" a="1"/>
  <c r="DY395" i="11" s="1"/>
  <c r="DX395" i="11" a="1"/>
  <c r="DX395" i="11" s="1"/>
  <c r="DZ395" i="11" a="1"/>
  <c r="DZ395" i="11" s="1"/>
  <c r="EC395" i="11" a="1"/>
  <c r="EC395" i="11" s="1"/>
  <c r="ED395" i="11" a="1"/>
  <c r="ED395" i="11" s="1"/>
  <c r="DS19" i="11" a="1"/>
  <c r="DS19" i="11" s="1"/>
  <c r="DT19" i="11" a="1"/>
  <c r="DT19" i="11" s="1"/>
  <c r="DQ19" i="11" a="1"/>
  <c r="DQ19" i="11" s="1"/>
  <c r="DP19" i="11" a="1"/>
  <c r="DP19" i="11" s="1"/>
  <c r="DR19" i="11" a="1"/>
  <c r="DR19" i="11" s="1"/>
  <c r="DR331" i="11" a="1"/>
  <c r="DR331" i="11" s="1"/>
  <c r="DP331" i="11" a="1"/>
  <c r="DP331" i="11" s="1"/>
  <c r="DQ331" i="11" a="1"/>
  <c r="DQ331" i="11" s="1"/>
  <c r="DT331" i="11" a="1"/>
  <c r="DT331" i="11" s="1"/>
  <c r="DS331" i="11" a="1"/>
  <c r="DS331" i="11" s="1"/>
  <c r="DG238" i="11" a="1"/>
  <c r="DG238" i="11" s="1"/>
  <c r="DV238" i="11" a="1"/>
  <c r="DV238" i="11" s="1"/>
  <c r="DO238" i="11" a="1"/>
  <c r="DO238" i="11" s="1"/>
  <c r="DV388" i="11" a="1"/>
  <c r="DV388" i="11" s="1"/>
  <c r="DG388" i="11" a="1"/>
  <c r="DG388" i="11" s="1"/>
  <c r="DO388" i="11" a="1"/>
  <c r="DO388" i="11" s="1"/>
  <c r="DX244" i="11" a="1"/>
  <c r="DX244" i="11" s="1"/>
  <c r="EB244" i="11" a="1"/>
  <c r="EB244" i="11" s="1"/>
  <c r="EA244" i="11" a="1"/>
  <c r="EA244" i="11" s="1"/>
  <c r="DY244" i="11" a="1"/>
  <c r="DY244" i="11" s="1"/>
  <c r="ED244" i="11" a="1"/>
  <c r="ED244" i="11" s="1"/>
  <c r="DZ244" i="11" a="1"/>
  <c r="DZ244" i="11" s="1"/>
  <c r="DW244" i="11" a="1"/>
  <c r="DW244" i="11" s="1"/>
  <c r="EC244" i="11" a="1"/>
  <c r="EC244" i="11" s="1"/>
  <c r="DT472" i="11" a="1"/>
  <c r="DT472" i="11" s="1"/>
  <c r="DP472" i="11" a="1"/>
  <c r="DP472" i="11" s="1"/>
  <c r="DQ472" i="11" a="1"/>
  <c r="DQ472" i="11" s="1"/>
  <c r="DS472" i="11" a="1"/>
  <c r="DS472" i="11" s="1"/>
  <c r="DR472" i="11" a="1"/>
  <c r="DR472" i="11" s="1"/>
  <c r="DZ456" i="11" a="1"/>
  <c r="DZ456" i="11" s="1"/>
  <c r="EC456" i="11" a="1"/>
  <c r="EC456" i="11" s="1"/>
  <c r="ED456" i="11" a="1"/>
  <c r="ED456" i="11" s="1"/>
  <c r="DY456" i="11" a="1"/>
  <c r="DY456" i="11" s="1"/>
  <c r="DX456" i="11" a="1"/>
  <c r="DX456" i="11" s="1"/>
  <c r="EA456" i="11" a="1"/>
  <c r="EA456" i="11" s="1"/>
  <c r="EB456" i="11" a="1"/>
  <c r="EB456" i="11" s="1"/>
  <c r="DW456" i="11" a="1"/>
  <c r="DW456" i="11" s="1"/>
  <c r="DQ142" i="11" a="1"/>
  <c r="DQ142" i="11" s="1"/>
  <c r="DS142" i="11" a="1"/>
  <c r="DS142" i="11" s="1"/>
  <c r="DR142" i="11" a="1"/>
  <c r="DR142" i="11" s="1"/>
  <c r="DT142" i="11" a="1"/>
  <c r="DT142" i="11" s="1"/>
  <c r="DP142" i="11" a="1"/>
  <c r="DP142" i="11" s="1"/>
  <c r="EC294" i="11" a="1"/>
  <c r="EC294" i="11" s="1"/>
  <c r="DW294" i="11" a="1"/>
  <c r="DW294" i="11" s="1"/>
  <c r="EB294" i="11" a="1"/>
  <c r="EB294" i="11" s="1"/>
  <c r="ED294" i="11" a="1"/>
  <c r="ED294" i="11" s="1"/>
  <c r="DX294" i="11" a="1"/>
  <c r="DX294" i="11" s="1"/>
  <c r="EA294" i="11" a="1"/>
  <c r="EA294" i="11" s="1"/>
  <c r="DZ294" i="11" a="1"/>
  <c r="DZ294" i="11" s="1"/>
  <c r="DY294" i="11" a="1"/>
  <c r="DY294" i="11" s="1"/>
  <c r="DH403" i="11" a="1"/>
  <c r="DH403" i="11" s="1"/>
  <c r="DJ403" i="11" a="1"/>
  <c r="DJ403" i="11" s="1"/>
  <c r="DL403" i="11" a="1"/>
  <c r="DL403" i="11" s="1"/>
  <c r="DM403" i="11" a="1"/>
  <c r="DM403" i="11" s="1"/>
  <c r="DK403" i="11" a="1"/>
  <c r="DK403" i="11" s="1"/>
  <c r="DI403" i="11" a="1"/>
  <c r="DI403" i="11" s="1"/>
  <c r="EC85" i="11" a="1"/>
  <c r="EC85" i="11" s="1"/>
  <c r="DX85" i="11" a="1"/>
  <c r="DX85" i="11" s="1"/>
  <c r="ED85" i="11" a="1"/>
  <c r="ED85" i="11" s="1"/>
  <c r="DZ85" i="11" a="1"/>
  <c r="DZ85" i="11" s="1"/>
  <c r="EB85" i="11" a="1"/>
  <c r="EB85" i="11" s="1"/>
  <c r="DW85" i="11" a="1"/>
  <c r="DW85" i="11" s="1"/>
  <c r="EA85" i="11" a="1"/>
  <c r="EA85" i="11" s="1"/>
  <c r="DY85" i="11" a="1"/>
  <c r="DY85" i="11" s="1"/>
  <c r="F368" i="11" a="1"/>
  <c r="F368" i="11" s="1"/>
  <c r="AC368" i="11" a="1"/>
  <c r="AC368" i="11" s="1"/>
  <c r="AA370" i="11" a="1"/>
  <c r="AA370" i="11" s="1"/>
  <c r="L149" i="12"/>
  <c r="DL363" i="11" a="1"/>
  <c r="DL363" i="11" s="1"/>
  <c r="DH363" i="11" a="1"/>
  <c r="DH363" i="11" s="1"/>
  <c r="DJ363" i="11" a="1"/>
  <c r="DJ363" i="11" s="1"/>
  <c r="DM363" i="11" a="1"/>
  <c r="DM363" i="11" s="1"/>
  <c r="DK363" i="11" a="1"/>
  <c r="DK363" i="11" s="1"/>
  <c r="DI363" i="11" a="1"/>
  <c r="DI363" i="11" s="1"/>
  <c r="DK57" i="11" a="1"/>
  <c r="DK57" i="11" s="1"/>
  <c r="DM57" i="11" a="1"/>
  <c r="DM57" i="11" s="1"/>
  <c r="DJ57" i="11" a="1"/>
  <c r="DJ57" i="11" s="1"/>
  <c r="DI57" i="11" a="1"/>
  <c r="DI57" i="11" s="1"/>
  <c r="DL57" i="11" a="1"/>
  <c r="DL57" i="11" s="1"/>
  <c r="DH57" i="11" a="1"/>
  <c r="DH57" i="11" s="1"/>
  <c r="ED211" i="11" a="1"/>
  <c r="ED211" i="11" s="1"/>
  <c r="EA211" i="11" a="1"/>
  <c r="EA211" i="11" s="1"/>
  <c r="DY211" i="11" a="1"/>
  <c r="DY211" i="11" s="1"/>
  <c r="DZ211" i="11" a="1"/>
  <c r="DZ211" i="11" s="1"/>
  <c r="EB211" i="11" a="1"/>
  <c r="EB211" i="11" s="1"/>
  <c r="EC211" i="11" a="1"/>
  <c r="EC211" i="11" s="1"/>
  <c r="DX211" i="11" a="1"/>
  <c r="DX211" i="11" s="1"/>
  <c r="DW211" i="11" a="1"/>
  <c r="DW211" i="11" s="1"/>
  <c r="DW287" i="11" a="1"/>
  <c r="DW287" i="11" s="1"/>
  <c r="EA287" i="11" a="1"/>
  <c r="EA287" i="11" s="1"/>
  <c r="ED287" i="11" a="1"/>
  <c r="ED287" i="11" s="1"/>
  <c r="EB287" i="11" a="1"/>
  <c r="EB287" i="11" s="1"/>
  <c r="DZ287" i="11" a="1"/>
  <c r="DZ287" i="11" s="1"/>
  <c r="EC287" i="11" a="1"/>
  <c r="EC287" i="11" s="1"/>
  <c r="DY287" i="11" a="1"/>
  <c r="DY287" i="11" s="1"/>
  <c r="DX287" i="11" a="1"/>
  <c r="DX287" i="11" s="1"/>
  <c r="DX113" i="11" a="1"/>
  <c r="DX113" i="11" s="1"/>
  <c r="EA113" i="11" a="1"/>
  <c r="EA113" i="11" s="1"/>
  <c r="EC113" i="11" a="1"/>
  <c r="EC113" i="11" s="1"/>
  <c r="DY113" i="11" a="1"/>
  <c r="DY113" i="11" s="1"/>
  <c r="DW113" i="11" a="1"/>
  <c r="DW113" i="11" s="1"/>
  <c r="DZ113" i="11" a="1"/>
  <c r="DZ113" i="11" s="1"/>
  <c r="EB113" i="11" a="1"/>
  <c r="EB113" i="11" s="1"/>
  <c r="ED113" i="11" a="1"/>
  <c r="ED113" i="11" s="1"/>
  <c r="DG64" i="11" a="1"/>
  <c r="DG64" i="11" s="1"/>
  <c r="DV64" i="11" a="1"/>
  <c r="DV64" i="11" s="1"/>
  <c r="DO64" i="11" a="1"/>
  <c r="DO64" i="11" s="1"/>
  <c r="DH451" i="11" a="1"/>
  <c r="DH451" i="11" s="1"/>
  <c r="DK451" i="11" a="1"/>
  <c r="DK451" i="11" s="1"/>
  <c r="DJ451" i="11" a="1"/>
  <c r="DJ451" i="11" s="1"/>
  <c r="DL451" i="11" a="1"/>
  <c r="DL451" i="11" s="1"/>
  <c r="DI451" i="11" a="1"/>
  <c r="DI451" i="11" s="1"/>
  <c r="DM451" i="11" a="1"/>
  <c r="DM451" i="11" s="1"/>
  <c r="DQ381" i="11" a="1"/>
  <c r="DQ381" i="11" s="1"/>
  <c r="DR381" i="11" a="1"/>
  <c r="DR381" i="11" s="1"/>
  <c r="DS381" i="11" a="1"/>
  <c r="DS381" i="11" s="1"/>
  <c r="DT381" i="11" a="1"/>
  <c r="DT381" i="11" s="1"/>
  <c r="DP381" i="11" a="1"/>
  <c r="DP381" i="11" s="1"/>
  <c r="DJ289" i="11" a="1"/>
  <c r="DJ289" i="11" s="1"/>
  <c r="DI289" i="11" a="1"/>
  <c r="DI289" i="11" s="1"/>
  <c r="DL289" i="11" a="1"/>
  <c r="DL289" i="11" s="1"/>
  <c r="DM289" i="11" a="1"/>
  <c r="DM289" i="11" s="1"/>
  <c r="DH289" i="11" a="1"/>
  <c r="DH289" i="11" s="1"/>
  <c r="DK289" i="11" a="1"/>
  <c r="DK289" i="11" s="1"/>
  <c r="EB435" i="11" a="1"/>
  <c r="EB435" i="11" s="1"/>
  <c r="EC435" i="11" a="1"/>
  <c r="EC435" i="11" s="1"/>
  <c r="DZ435" i="11" a="1"/>
  <c r="DZ435" i="11" s="1"/>
  <c r="DX435" i="11" a="1"/>
  <c r="DX435" i="11" s="1"/>
  <c r="DY435" i="11" a="1"/>
  <c r="DY435" i="11" s="1"/>
  <c r="EA435" i="11" a="1"/>
  <c r="EA435" i="11" s="1"/>
  <c r="DW435" i="11" a="1"/>
  <c r="DW435" i="11" s="1"/>
  <c r="ED435" i="11" a="1"/>
  <c r="ED435" i="11" s="1"/>
  <c r="DX115" i="11" a="1"/>
  <c r="DX115" i="11" s="1"/>
  <c r="EA115" i="11" a="1"/>
  <c r="EA115" i="11" s="1"/>
  <c r="DW115" i="11" a="1"/>
  <c r="DW115" i="11" s="1"/>
  <c r="DZ115" i="11" a="1"/>
  <c r="DZ115" i="11" s="1"/>
  <c r="EC115" i="11" a="1"/>
  <c r="EC115" i="11" s="1"/>
  <c r="ED115" i="11" a="1"/>
  <c r="ED115" i="11" s="1"/>
  <c r="DY115" i="11" a="1"/>
  <c r="DY115" i="11" s="1"/>
  <c r="EB115" i="11" a="1"/>
  <c r="EB115" i="11" s="1"/>
  <c r="DH365" i="11" a="1"/>
  <c r="DH365" i="11" s="1"/>
  <c r="DK365" i="11" a="1"/>
  <c r="DK365" i="11" s="1"/>
  <c r="DM365" i="11" a="1"/>
  <c r="DM365" i="11" s="1"/>
  <c r="DL365" i="11" a="1"/>
  <c r="DL365" i="11" s="1"/>
  <c r="DI365" i="11" a="1"/>
  <c r="DI365" i="11" s="1"/>
  <c r="DJ365" i="11" a="1"/>
  <c r="DJ365" i="11" s="1"/>
  <c r="DH324" i="11" a="1"/>
  <c r="DH324" i="11" s="1"/>
  <c r="DL324" i="11" a="1"/>
  <c r="DL324" i="11" s="1"/>
  <c r="DJ324" i="11" a="1"/>
  <c r="DJ324" i="11" s="1"/>
  <c r="DI324" i="11" a="1"/>
  <c r="DI324" i="11" s="1"/>
  <c r="DK324" i="11" a="1"/>
  <c r="DK324" i="11" s="1"/>
  <c r="DM324" i="11" a="1"/>
  <c r="DM324" i="11" s="1"/>
  <c r="DO440" i="11" a="1"/>
  <c r="DO440" i="11" s="1"/>
  <c r="DG440" i="11" a="1"/>
  <c r="DG440" i="11" s="1"/>
  <c r="DV440" i="11" a="1"/>
  <c r="DV440" i="11" s="1"/>
  <c r="EA323" i="11" a="1"/>
  <c r="EA323" i="11" s="1"/>
  <c r="DX323" i="11" a="1"/>
  <c r="DX323" i="11" s="1"/>
  <c r="ED323" i="11" a="1"/>
  <c r="ED323" i="11" s="1"/>
  <c r="DW323" i="11" a="1"/>
  <c r="DW323" i="11" s="1"/>
  <c r="EB323" i="11" a="1"/>
  <c r="EB323" i="11" s="1"/>
  <c r="EC323" i="11" a="1"/>
  <c r="EC323" i="11" s="1"/>
  <c r="DZ323" i="11" a="1"/>
  <c r="DZ323" i="11" s="1"/>
  <c r="DY323" i="11" a="1"/>
  <c r="DY323" i="11" s="1"/>
  <c r="DO96" i="11" a="1"/>
  <c r="DO96" i="11" s="1"/>
  <c r="DV96" i="11" a="1"/>
  <c r="DV96" i="11" s="1"/>
  <c r="DG96" i="11" a="1"/>
  <c r="DG96" i="11" s="1"/>
  <c r="DO318" i="11" a="1"/>
  <c r="DO318" i="11" s="1"/>
  <c r="DG318" i="11" a="1"/>
  <c r="DG318" i="11" s="1"/>
  <c r="DV318" i="11" a="1"/>
  <c r="DV318" i="11" s="1"/>
  <c r="DR272" i="11" a="1"/>
  <c r="DR272" i="11" s="1"/>
  <c r="DS272" i="11" a="1"/>
  <c r="DS272" i="11" s="1"/>
  <c r="DQ272" i="11" a="1"/>
  <c r="DQ272" i="11" s="1"/>
  <c r="DT272" i="11" a="1"/>
  <c r="DT272" i="11" s="1"/>
  <c r="DP272" i="11" a="1"/>
  <c r="DP272" i="11" s="1"/>
  <c r="EA54" i="11" a="1"/>
  <c r="EA54" i="11" s="1"/>
  <c r="EC54" i="11" a="1"/>
  <c r="EC54" i="11" s="1"/>
  <c r="DY54" i="11" a="1"/>
  <c r="DY54" i="11" s="1"/>
  <c r="ED54" i="11" a="1"/>
  <c r="ED54" i="11" s="1"/>
  <c r="DZ54" i="11" a="1"/>
  <c r="DZ54" i="11" s="1"/>
  <c r="EB54" i="11" a="1"/>
  <c r="EB54" i="11" s="1"/>
  <c r="DW54" i="11" a="1"/>
  <c r="DW54" i="11" s="1"/>
  <c r="DX54" i="11" a="1"/>
  <c r="DX54" i="11" s="1"/>
  <c r="DR317" i="11" a="1"/>
  <c r="DR317" i="11" s="1"/>
  <c r="DQ317" i="11" a="1"/>
  <c r="DQ317" i="11" s="1"/>
  <c r="DS317" i="11" a="1"/>
  <c r="DS317" i="11" s="1"/>
  <c r="DP317" i="11" a="1"/>
  <c r="DP317" i="11" s="1"/>
  <c r="DT317" i="11" a="1"/>
  <c r="DT317" i="11" s="1"/>
  <c r="DW217" i="11" a="1"/>
  <c r="DW217" i="11" s="1"/>
  <c r="EC217" i="11" a="1"/>
  <c r="EC217" i="11" s="1"/>
  <c r="ED217" i="11" a="1"/>
  <c r="ED217" i="11" s="1"/>
  <c r="DX217" i="11" a="1"/>
  <c r="DX217" i="11" s="1"/>
  <c r="DZ217" i="11" a="1"/>
  <c r="DZ217" i="11" s="1"/>
  <c r="EB217" i="11" a="1"/>
  <c r="EB217" i="11" s="1"/>
  <c r="EA217" i="11" a="1"/>
  <c r="EA217" i="11" s="1"/>
  <c r="DY217" i="11" a="1"/>
  <c r="DY217" i="11" s="1"/>
  <c r="EC277" i="11" a="1"/>
  <c r="EC277" i="11" s="1"/>
  <c r="DW277" i="11" a="1"/>
  <c r="DW277" i="11" s="1"/>
  <c r="ED277" i="11" a="1"/>
  <c r="ED277" i="11" s="1"/>
  <c r="DX277" i="11" a="1"/>
  <c r="DX277" i="11" s="1"/>
  <c r="DY277" i="11" a="1"/>
  <c r="DY277" i="11" s="1"/>
  <c r="EB277" i="11" a="1"/>
  <c r="EB277" i="11" s="1"/>
  <c r="EA277" i="11" a="1"/>
  <c r="EA277" i="11" s="1"/>
  <c r="DZ277" i="11" a="1"/>
  <c r="DZ277" i="11" s="1"/>
  <c r="EA341" i="11" a="1"/>
  <c r="EA341" i="11" s="1"/>
  <c r="EC341" i="11" a="1"/>
  <c r="EC341" i="11" s="1"/>
  <c r="DW341" i="11" a="1"/>
  <c r="DW341" i="11" s="1"/>
  <c r="EB341" i="11" a="1"/>
  <c r="EB341" i="11" s="1"/>
  <c r="DX341" i="11" a="1"/>
  <c r="DX341" i="11" s="1"/>
  <c r="DY341" i="11" a="1"/>
  <c r="DY341" i="11" s="1"/>
  <c r="DZ341" i="11" a="1"/>
  <c r="DZ341" i="11" s="1"/>
  <c r="ED341" i="11" a="1"/>
  <c r="ED341" i="11" s="1"/>
  <c r="EA237" i="11" a="1"/>
  <c r="EA237" i="11" s="1"/>
  <c r="EC237" i="11" a="1"/>
  <c r="EC237" i="11" s="1"/>
  <c r="DX237" i="11" a="1"/>
  <c r="DX237" i="11" s="1"/>
  <c r="DW237" i="11" a="1"/>
  <c r="DW237" i="11" s="1"/>
  <c r="ED237" i="11" a="1"/>
  <c r="ED237" i="11" s="1"/>
  <c r="DY237" i="11" a="1"/>
  <c r="DY237" i="11" s="1"/>
  <c r="EB237" i="11" a="1"/>
  <c r="EB237" i="11" s="1"/>
  <c r="DZ237" i="11" a="1"/>
  <c r="DZ237" i="11" s="1"/>
  <c r="DT26" i="11" a="1"/>
  <c r="DT26" i="11" s="1"/>
  <c r="DQ26" i="11" a="1"/>
  <c r="DQ26" i="11" s="1"/>
  <c r="DP26" i="11" a="1"/>
  <c r="DP26" i="11" s="1"/>
  <c r="DR26" i="11" a="1"/>
  <c r="DR26" i="11" s="1"/>
  <c r="DS26" i="11" a="1"/>
  <c r="DS26" i="11" s="1"/>
  <c r="DP182" i="11" a="1"/>
  <c r="DP182" i="11" s="1"/>
  <c r="DQ182" i="11" a="1"/>
  <c r="DQ182" i="11" s="1"/>
  <c r="DT182" i="11" a="1"/>
  <c r="DT182" i="11" s="1"/>
  <c r="DR182" i="11" a="1"/>
  <c r="DR182" i="11" s="1"/>
  <c r="DS182" i="11" a="1"/>
  <c r="DS182" i="11" s="1"/>
  <c r="DP463" i="11" a="1"/>
  <c r="DP463" i="11" s="1"/>
  <c r="DR463" i="11" a="1"/>
  <c r="DR463" i="11" s="1"/>
  <c r="DT463" i="11" a="1"/>
  <c r="DT463" i="11" s="1"/>
  <c r="DS463" i="11" a="1"/>
  <c r="DS463" i="11" s="1"/>
  <c r="DQ463" i="11" a="1"/>
  <c r="DQ463" i="11" s="1"/>
  <c r="EC11" i="11" a="1"/>
  <c r="EC11" i="11" s="1"/>
  <c r="EB11" i="11" a="1"/>
  <c r="EB11" i="11" s="1"/>
  <c r="ED11" i="11" a="1"/>
  <c r="ED11" i="11" s="1"/>
  <c r="EA11" i="11" a="1"/>
  <c r="EA11" i="11" s="1"/>
  <c r="DY11" i="11" a="1"/>
  <c r="DY11" i="11" s="1"/>
  <c r="DW11" i="11" a="1"/>
  <c r="DW11" i="11" s="1"/>
  <c r="DX11" i="11" a="1"/>
  <c r="DX11" i="11" s="1"/>
  <c r="DZ11" i="11" a="1"/>
  <c r="DZ11" i="11" s="1"/>
  <c r="DI307" i="11" a="1"/>
  <c r="DI307" i="11" s="1"/>
  <c r="DK307" i="11" a="1"/>
  <c r="DK307" i="11" s="1"/>
  <c r="DL307" i="11" a="1"/>
  <c r="DL307" i="11" s="1"/>
  <c r="DJ307" i="11" a="1"/>
  <c r="DJ307" i="11" s="1"/>
  <c r="DM307" i="11" a="1"/>
  <c r="DM307" i="11" s="1"/>
  <c r="DH307" i="11" a="1"/>
  <c r="DH307" i="11" s="1"/>
  <c r="DX479" i="11" a="1"/>
  <c r="DX479" i="11" s="1"/>
  <c r="EC479" i="11" a="1"/>
  <c r="EC479" i="11" s="1"/>
  <c r="DY479" i="11" a="1"/>
  <c r="DY479" i="11" s="1"/>
  <c r="DZ479" i="11" a="1"/>
  <c r="DZ479" i="11" s="1"/>
  <c r="EA479" i="11" a="1"/>
  <c r="EA479" i="11" s="1"/>
  <c r="DW479" i="11" a="1"/>
  <c r="DW479" i="11" s="1"/>
  <c r="EB479" i="11" a="1"/>
  <c r="EB479" i="11" s="1"/>
  <c r="ED479" i="11" a="1"/>
  <c r="ED479" i="11" s="1"/>
  <c r="EA485" i="11" a="1"/>
  <c r="EA485" i="11" s="1"/>
  <c r="EB485" i="11" a="1"/>
  <c r="EB485" i="11" s="1"/>
  <c r="ED485" i="11" a="1"/>
  <c r="ED485" i="11" s="1"/>
  <c r="DZ485" i="11" a="1"/>
  <c r="DZ485" i="11" s="1"/>
  <c r="DX485" i="11" a="1"/>
  <c r="DX485" i="11" s="1"/>
  <c r="EC485" i="11" a="1"/>
  <c r="EC485" i="11" s="1"/>
  <c r="DW485" i="11" a="1"/>
  <c r="DW485" i="11" s="1"/>
  <c r="DY485" i="11" a="1"/>
  <c r="DY485" i="11" s="1"/>
  <c r="DL483" i="11" a="1"/>
  <c r="DL483" i="11" s="1"/>
  <c r="DJ483" i="11" a="1"/>
  <c r="DJ483" i="11" s="1"/>
  <c r="DK483" i="11" a="1"/>
  <c r="DK483" i="11" s="1"/>
  <c r="DI483" i="11" a="1"/>
  <c r="DI483" i="11" s="1"/>
  <c r="DM483" i="11" a="1"/>
  <c r="DM483" i="11" s="1"/>
  <c r="DH483" i="11" a="1"/>
  <c r="DH483" i="11" s="1"/>
  <c r="DS462" i="11" a="1"/>
  <c r="DS462" i="11" s="1"/>
  <c r="DT462" i="11" a="1"/>
  <c r="DT462" i="11" s="1"/>
  <c r="DP462" i="11" a="1"/>
  <c r="DP462" i="11" s="1"/>
  <c r="DR462" i="11" a="1"/>
  <c r="DR462" i="11" s="1"/>
  <c r="DQ462" i="11" a="1"/>
  <c r="DQ462" i="11" s="1"/>
  <c r="DR105" i="11" a="1"/>
  <c r="DR105" i="11" s="1"/>
  <c r="DQ105" i="11" a="1"/>
  <c r="DQ105" i="11" s="1"/>
  <c r="DP105" i="11" a="1"/>
  <c r="DP105" i="11" s="1"/>
  <c r="DS105" i="11" a="1"/>
  <c r="DS105" i="11" s="1"/>
  <c r="DT105" i="11" a="1"/>
  <c r="DT105" i="11" s="1"/>
  <c r="ED33" i="11" a="1"/>
  <c r="ED33" i="11" s="1"/>
  <c r="DY33" i="11" a="1"/>
  <c r="DY33" i="11" s="1"/>
  <c r="DW33" i="11" a="1"/>
  <c r="DW33" i="11" s="1"/>
  <c r="EC33" i="11" a="1"/>
  <c r="EC33" i="11" s="1"/>
  <c r="DX33" i="11" a="1"/>
  <c r="DX33" i="11" s="1"/>
  <c r="DZ33" i="11" a="1"/>
  <c r="DZ33" i="11" s="1"/>
  <c r="EB33" i="11" a="1"/>
  <c r="EB33" i="11" s="1"/>
  <c r="EA33" i="11" a="1"/>
  <c r="EA33" i="11" s="1"/>
  <c r="DT61" i="11" a="1"/>
  <c r="DT61" i="11" s="1"/>
  <c r="DR61" i="11" a="1"/>
  <c r="DR61" i="11" s="1"/>
  <c r="DS61" i="11" a="1"/>
  <c r="DS61" i="11" s="1"/>
  <c r="DP61" i="11" a="1"/>
  <c r="DP61" i="11" s="1"/>
  <c r="DQ61" i="11" a="1"/>
  <c r="DQ61" i="11" s="1"/>
  <c r="DO24" i="11" a="1"/>
  <c r="DO24" i="11" s="1"/>
  <c r="DG24" i="11" a="1"/>
  <c r="DG24" i="11" s="1"/>
  <c r="DV24" i="11" a="1"/>
  <c r="DV24" i="11" s="1"/>
  <c r="DI53" i="11" a="1"/>
  <c r="DI53" i="11" s="1"/>
  <c r="DK53" i="11" a="1"/>
  <c r="DK53" i="11" s="1"/>
  <c r="DH53" i="11" a="1"/>
  <c r="DH53" i="11" s="1"/>
  <c r="DL53" i="11" a="1"/>
  <c r="DL53" i="11" s="1"/>
  <c r="DJ53" i="11" a="1"/>
  <c r="DJ53" i="11" s="1"/>
  <c r="DM53" i="11" a="1"/>
  <c r="DM53" i="11" s="1"/>
  <c r="DK285" i="11" a="1"/>
  <c r="DK285" i="11" s="1"/>
  <c r="DI285" i="11" a="1"/>
  <c r="DI285" i="11" s="1"/>
  <c r="DH285" i="11" a="1"/>
  <c r="DH285" i="11" s="1"/>
  <c r="DJ285" i="11" a="1"/>
  <c r="DJ285" i="11" s="1"/>
  <c r="DL285" i="11" a="1"/>
  <c r="DL285" i="11" s="1"/>
  <c r="DM285" i="11" a="1"/>
  <c r="DM285" i="11" s="1"/>
  <c r="DQ322" i="11" a="1"/>
  <c r="DQ322" i="11" s="1"/>
  <c r="DP322" i="11" a="1"/>
  <c r="DP322" i="11" s="1"/>
  <c r="DT322" i="11" a="1"/>
  <c r="DT322" i="11" s="1"/>
  <c r="DS322" i="11" a="1"/>
  <c r="DS322" i="11" s="1"/>
  <c r="DR322" i="11" a="1"/>
  <c r="DR322" i="11" s="1"/>
  <c r="DY311" i="11" a="1"/>
  <c r="DY311" i="11" s="1"/>
  <c r="DW311" i="11" a="1"/>
  <c r="DW311" i="11" s="1"/>
  <c r="DZ311" i="11" a="1"/>
  <c r="DZ311" i="11" s="1"/>
  <c r="EC311" i="11" a="1"/>
  <c r="EC311" i="11" s="1"/>
  <c r="ED311" i="11" a="1"/>
  <c r="ED311" i="11" s="1"/>
  <c r="EB311" i="11" a="1"/>
  <c r="EB311" i="11" s="1"/>
  <c r="EA311" i="11" a="1"/>
  <c r="EA311" i="11" s="1"/>
  <c r="DX311" i="11" a="1"/>
  <c r="DX311" i="11" s="1"/>
  <c r="EA77" i="11" a="1"/>
  <c r="EA77" i="11" s="1"/>
  <c r="DY77" i="11" a="1"/>
  <c r="DY77" i="11" s="1"/>
  <c r="EC77" i="11" a="1"/>
  <c r="EC77" i="11" s="1"/>
  <c r="DX77" i="11" a="1"/>
  <c r="DX77" i="11" s="1"/>
  <c r="EB77" i="11" a="1"/>
  <c r="EB77" i="11" s="1"/>
  <c r="DW77" i="11" a="1"/>
  <c r="DW77" i="11" s="1"/>
  <c r="DZ77" i="11" a="1"/>
  <c r="DZ77" i="11" s="1"/>
  <c r="ED77" i="11" a="1"/>
  <c r="ED77" i="11" s="1"/>
  <c r="DG124" i="11" a="1"/>
  <c r="DG124" i="11" s="1"/>
  <c r="DV124" i="11" a="1"/>
  <c r="DV124" i="11" s="1"/>
  <c r="DO124" i="11" a="1"/>
  <c r="DO124" i="11" s="1"/>
  <c r="DO350" i="11" a="1"/>
  <c r="DO350" i="11" s="1"/>
  <c r="DG350" i="11" a="1"/>
  <c r="DG350" i="11" s="1"/>
  <c r="DV350" i="11" a="1"/>
  <c r="DV350" i="11" s="1"/>
  <c r="ED481" i="11" a="1"/>
  <c r="ED481" i="11" s="1"/>
  <c r="EB481" i="11" a="1"/>
  <c r="EB481" i="11" s="1"/>
  <c r="DX481" i="11" a="1"/>
  <c r="DX481" i="11" s="1"/>
  <c r="DW481" i="11" a="1"/>
  <c r="DW481" i="11" s="1"/>
  <c r="EC481" i="11" a="1"/>
  <c r="EC481" i="11" s="1"/>
  <c r="DY481" i="11" a="1"/>
  <c r="DY481" i="11" s="1"/>
  <c r="DZ481" i="11" a="1"/>
  <c r="DZ481" i="11" s="1"/>
  <c r="EA481" i="11" a="1"/>
  <c r="EA481" i="11" s="1"/>
  <c r="K159" i="12"/>
  <c r="DT49" i="11" a="1"/>
  <c r="DT49" i="11" s="1"/>
  <c r="DS49" i="11" a="1"/>
  <c r="DS49" i="11" s="1"/>
  <c r="DP49" i="11" a="1"/>
  <c r="DP49" i="11" s="1"/>
  <c r="DQ49" i="11" a="1"/>
  <c r="DQ49" i="11" s="1"/>
  <c r="DR49" i="11" a="1"/>
  <c r="DR49" i="11" s="1"/>
  <c r="EA377" i="11" a="1"/>
  <c r="EA377" i="11" s="1"/>
  <c r="DY377" i="11" a="1"/>
  <c r="DY377" i="11" s="1"/>
  <c r="EC377" i="11" a="1"/>
  <c r="EC377" i="11" s="1"/>
  <c r="EB377" i="11" a="1"/>
  <c r="EB377" i="11" s="1"/>
  <c r="DW377" i="11" a="1"/>
  <c r="DW377" i="11" s="1"/>
  <c r="DX377" i="11" a="1"/>
  <c r="DX377" i="11" s="1"/>
  <c r="DZ377" i="11" a="1"/>
  <c r="DZ377" i="11" s="1"/>
  <c r="ED377" i="11" a="1"/>
  <c r="ED377" i="11" s="1"/>
  <c r="DT227" i="11" a="1"/>
  <c r="DT227" i="11" s="1"/>
  <c r="DR227" i="11" a="1"/>
  <c r="DR227" i="11" s="1"/>
  <c r="DQ227" i="11" a="1"/>
  <c r="DQ227" i="11" s="1"/>
  <c r="DS227" i="11" a="1"/>
  <c r="DS227" i="11" s="1"/>
  <c r="DP227" i="11" a="1"/>
  <c r="DP227" i="11" s="1"/>
  <c r="DK465" i="11" a="1"/>
  <c r="DK465" i="11" s="1"/>
  <c r="DL465" i="11" a="1"/>
  <c r="DL465" i="11" s="1"/>
  <c r="DJ465" i="11" a="1"/>
  <c r="DJ465" i="11" s="1"/>
  <c r="DM465" i="11" a="1"/>
  <c r="DM465" i="11" s="1"/>
  <c r="DH465" i="11" a="1"/>
  <c r="DH465" i="11" s="1"/>
  <c r="DI465" i="11" a="1"/>
  <c r="DI465" i="11" s="1"/>
  <c r="DR305" i="11" a="1"/>
  <c r="DR305" i="11" s="1"/>
  <c r="DQ305" i="11" a="1"/>
  <c r="DQ305" i="11" s="1"/>
  <c r="DS305" i="11" a="1"/>
  <c r="DS305" i="11" s="1"/>
  <c r="DP305" i="11" a="1"/>
  <c r="DP305" i="11" s="1"/>
  <c r="DT305" i="11" a="1"/>
  <c r="DT305" i="11" s="1"/>
  <c r="DS98" i="11" a="1"/>
  <c r="DS98" i="11" s="1"/>
  <c r="DT98" i="11" a="1"/>
  <c r="DT98" i="11" s="1"/>
  <c r="DQ98" i="11" a="1"/>
  <c r="DQ98" i="11" s="1"/>
  <c r="DR98" i="11" a="1"/>
  <c r="DR98" i="11" s="1"/>
  <c r="DP98" i="11" a="1"/>
  <c r="DP98" i="11" s="1"/>
  <c r="DI218" i="11" a="1"/>
  <c r="DI218" i="11" s="1"/>
  <c r="DJ218" i="11" a="1"/>
  <c r="DJ218" i="11" s="1"/>
  <c r="DM218" i="11" a="1"/>
  <c r="DM218" i="11" s="1"/>
  <c r="DH218" i="11" a="1"/>
  <c r="DH218" i="11" s="1"/>
  <c r="DK218" i="11" a="1"/>
  <c r="DK218" i="11" s="1"/>
  <c r="DL218" i="11" a="1"/>
  <c r="DL218" i="11" s="1"/>
  <c r="ED89" i="11" a="1"/>
  <c r="ED89" i="11" s="1"/>
  <c r="DW89" i="11" a="1"/>
  <c r="DW89" i="11" s="1"/>
  <c r="EA89" i="11" a="1"/>
  <c r="EA89" i="11" s="1"/>
  <c r="DY89" i="11" a="1"/>
  <c r="DY89" i="11" s="1"/>
  <c r="EB89" i="11" a="1"/>
  <c r="EB89" i="11" s="1"/>
  <c r="DZ89" i="11" a="1"/>
  <c r="DZ89" i="11" s="1"/>
  <c r="EC89" i="11" a="1"/>
  <c r="EC89" i="11" s="1"/>
  <c r="DX89" i="11" a="1"/>
  <c r="DX89" i="11" s="1"/>
  <c r="DR99" i="11" a="1"/>
  <c r="DR99" i="11" s="1"/>
  <c r="DQ99" i="11" a="1"/>
  <c r="DQ99" i="11" s="1"/>
  <c r="DS99" i="11" a="1"/>
  <c r="DS99" i="11" s="1"/>
  <c r="DT99" i="11" a="1"/>
  <c r="DT99" i="11" s="1"/>
  <c r="DP99" i="11" a="1"/>
  <c r="DP99" i="11" s="1"/>
  <c r="DV90" i="11" a="1"/>
  <c r="DV90" i="11" s="1"/>
  <c r="DG90" i="11" a="1"/>
  <c r="DG90" i="11" s="1"/>
  <c r="DO90" i="11" a="1"/>
  <c r="DO90" i="11" s="1"/>
  <c r="DJ332" i="11" a="1"/>
  <c r="DJ332" i="11" s="1"/>
  <c r="DL332" i="11" a="1"/>
  <c r="DL332" i="11" s="1"/>
  <c r="DI332" i="11" a="1"/>
  <c r="DI332" i="11" s="1"/>
  <c r="DK332" i="11" a="1"/>
  <c r="DK332" i="11" s="1"/>
  <c r="DM332" i="11" a="1"/>
  <c r="DM332" i="11" s="1"/>
  <c r="DH332" i="11" a="1"/>
  <c r="DH332" i="11" s="1"/>
  <c r="DR405" i="11" a="1"/>
  <c r="DR405" i="11" s="1"/>
  <c r="DS405" i="11" a="1"/>
  <c r="DS405" i="11" s="1"/>
  <c r="DT405" i="11" a="1"/>
  <c r="DT405" i="11" s="1"/>
  <c r="DP405" i="11" a="1"/>
  <c r="DP405" i="11" s="1"/>
  <c r="DQ405" i="11" a="1"/>
  <c r="DQ405" i="11" s="1"/>
  <c r="DJ166" i="11" a="1"/>
  <c r="DJ166" i="11" s="1"/>
  <c r="DI166" i="11" a="1"/>
  <c r="DI166" i="11" s="1"/>
  <c r="DK166" i="11" a="1"/>
  <c r="DK166" i="11" s="1"/>
  <c r="DL166" i="11" a="1"/>
  <c r="DL166" i="11" s="1"/>
  <c r="DM166" i="11" a="1"/>
  <c r="DM166" i="11" s="1"/>
  <c r="DH166" i="11" a="1"/>
  <c r="DH166" i="11" s="1"/>
  <c r="O37" i="20"/>
  <c r="DK409" i="11" a="1"/>
  <c r="DK409" i="11" s="1"/>
  <c r="DL409" i="11" a="1"/>
  <c r="DL409" i="11" s="1"/>
  <c r="DI409" i="11" a="1"/>
  <c r="DI409" i="11" s="1"/>
  <c r="DJ409" i="11" a="1"/>
  <c r="DJ409" i="11" s="1"/>
  <c r="DH409" i="11" a="1"/>
  <c r="DH409" i="11" s="1"/>
  <c r="DM409" i="11" a="1"/>
  <c r="DM409" i="11" s="1"/>
  <c r="DG126" i="11" a="1"/>
  <c r="DG126" i="11" s="1"/>
  <c r="DV126" i="11" a="1"/>
  <c r="DV126" i="11" s="1"/>
  <c r="DO126" i="11" a="1"/>
  <c r="DO126" i="11" s="1"/>
  <c r="DZ15" i="11" a="1"/>
  <c r="DZ15" i="11" s="1"/>
  <c r="ED15" i="11" a="1"/>
  <c r="ED15" i="11" s="1"/>
  <c r="DX15" i="11" a="1"/>
  <c r="DX15" i="11" s="1"/>
  <c r="EC15" i="11" a="1"/>
  <c r="EC15" i="11" s="1"/>
  <c r="DW15" i="11" a="1"/>
  <c r="DW15" i="11" s="1"/>
  <c r="DY15" i="11" a="1"/>
  <c r="DY15" i="11" s="1"/>
  <c r="EA15" i="11" a="1"/>
  <c r="EA15" i="11" s="1"/>
  <c r="EB15" i="11" a="1"/>
  <c r="EB15" i="11" s="1"/>
  <c r="EC457" i="11" a="1"/>
  <c r="EC457" i="11" s="1"/>
  <c r="EB457" i="11" a="1"/>
  <c r="EB457" i="11" s="1"/>
  <c r="DX457" i="11" a="1"/>
  <c r="DX457" i="11" s="1"/>
  <c r="DW457" i="11" a="1"/>
  <c r="DW457" i="11" s="1"/>
  <c r="DY457" i="11" a="1"/>
  <c r="DY457" i="11" s="1"/>
  <c r="DZ457" i="11" a="1"/>
  <c r="DZ457" i="11" s="1"/>
  <c r="ED457" i="11" a="1"/>
  <c r="ED457" i="11" s="1"/>
  <c r="EA457" i="11" a="1"/>
  <c r="EA457" i="11" s="1"/>
  <c r="DR18" i="11" a="1"/>
  <c r="DR18" i="11" s="1"/>
  <c r="DP18" i="11" a="1"/>
  <c r="DP18" i="11" s="1"/>
  <c r="DQ18" i="11" a="1"/>
  <c r="DQ18" i="11" s="1"/>
  <c r="DS18" i="11" a="1"/>
  <c r="DS18" i="11" s="1"/>
  <c r="DT18" i="11" a="1"/>
  <c r="DT18" i="11" s="1"/>
  <c r="DP29" i="11" a="1"/>
  <c r="DP29" i="11" s="1"/>
  <c r="DT29" i="11" a="1"/>
  <c r="DT29" i="11" s="1"/>
  <c r="DQ29" i="11" a="1"/>
  <c r="DQ29" i="11" s="1"/>
  <c r="DS29" i="11" a="1"/>
  <c r="DS29" i="11" s="1"/>
  <c r="DR29" i="11" a="1"/>
  <c r="DR29" i="11" s="1"/>
  <c r="DZ224" i="11" a="1"/>
  <c r="DZ224" i="11" s="1"/>
  <c r="DX224" i="11" a="1"/>
  <c r="DX224" i="11" s="1"/>
  <c r="EC224" i="11" a="1"/>
  <c r="EC224" i="11" s="1"/>
  <c r="DY224" i="11" a="1"/>
  <c r="DY224" i="11" s="1"/>
  <c r="EA224" i="11" a="1"/>
  <c r="EA224" i="11" s="1"/>
  <c r="ED224" i="11" a="1"/>
  <c r="ED224" i="11" s="1"/>
  <c r="DW224" i="11" a="1"/>
  <c r="DW224" i="11" s="1"/>
  <c r="EB224" i="11" a="1"/>
  <c r="EB224" i="11" s="1"/>
  <c r="DL298" i="11" a="1"/>
  <c r="DL298" i="11" s="1"/>
  <c r="DI298" i="11" a="1"/>
  <c r="DI298" i="11" s="1"/>
  <c r="DM298" i="11" a="1"/>
  <c r="DM298" i="11" s="1"/>
  <c r="DK298" i="11" a="1"/>
  <c r="DK298" i="11" s="1"/>
  <c r="DJ298" i="11" a="1"/>
  <c r="DJ298" i="11" s="1"/>
  <c r="DH298" i="11" a="1"/>
  <c r="DH298" i="11" s="1"/>
  <c r="DZ225" i="11" a="1"/>
  <c r="DZ225" i="11" s="1"/>
  <c r="DX225" i="11" a="1"/>
  <c r="DX225" i="11" s="1"/>
  <c r="EB225" i="11" a="1"/>
  <c r="EB225" i="11" s="1"/>
  <c r="EA225" i="11" a="1"/>
  <c r="EA225" i="11" s="1"/>
  <c r="DW225" i="11" a="1"/>
  <c r="DW225" i="11" s="1"/>
  <c r="DY225" i="11" a="1"/>
  <c r="DY225" i="11" s="1"/>
  <c r="EC225" i="11" a="1"/>
  <c r="EC225" i="11" s="1"/>
  <c r="ED225" i="11" a="1"/>
  <c r="ED225" i="11" s="1"/>
  <c r="EC257" i="11" a="1"/>
  <c r="EC257" i="11" s="1"/>
  <c r="EB257" i="11" a="1"/>
  <c r="EB257" i="11" s="1"/>
  <c r="DY257" i="11" a="1"/>
  <c r="DY257" i="11" s="1"/>
  <c r="DW257" i="11" a="1"/>
  <c r="DW257" i="11" s="1"/>
  <c r="ED257" i="11" a="1"/>
  <c r="ED257" i="11" s="1"/>
  <c r="DX257" i="11" a="1"/>
  <c r="DX257" i="11" s="1"/>
  <c r="EA257" i="11" a="1"/>
  <c r="EA257" i="11" s="1"/>
  <c r="DZ257" i="11" a="1"/>
  <c r="DZ257" i="11" s="1"/>
  <c r="DP469" i="11" a="1"/>
  <c r="DP469" i="11" s="1"/>
  <c r="DR469" i="11" a="1"/>
  <c r="DR469" i="11" s="1"/>
  <c r="DQ469" i="11" a="1"/>
  <c r="DQ469" i="11" s="1"/>
  <c r="DS469" i="11" a="1"/>
  <c r="DS469" i="11" s="1"/>
  <c r="DT469" i="11" a="1"/>
  <c r="DT469" i="11" s="1"/>
  <c r="ED221" i="11" a="1"/>
  <c r="ED221" i="11" s="1"/>
  <c r="DW221" i="11" a="1"/>
  <c r="DW221" i="11" s="1"/>
  <c r="DX221" i="11" a="1"/>
  <c r="DX221" i="11" s="1"/>
  <c r="EC221" i="11" a="1"/>
  <c r="EC221" i="11" s="1"/>
  <c r="DZ221" i="11" a="1"/>
  <c r="DZ221" i="11" s="1"/>
  <c r="EB221" i="11" a="1"/>
  <c r="EB221" i="11" s="1"/>
  <c r="EA221" i="11" a="1"/>
  <c r="EA221" i="11" s="1"/>
  <c r="DY221" i="11" a="1"/>
  <c r="DY221" i="11" s="1"/>
  <c r="DI275" i="11" a="1"/>
  <c r="DI275" i="11" s="1"/>
  <c r="DH275" i="11" a="1"/>
  <c r="DH275" i="11" s="1"/>
  <c r="DJ275" i="11" a="1"/>
  <c r="DJ275" i="11" s="1"/>
  <c r="DM275" i="11" a="1"/>
  <c r="DM275" i="11" s="1"/>
  <c r="DK275" i="11" a="1"/>
  <c r="DK275" i="11" s="1"/>
  <c r="DL275" i="11" a="1"/>
  <c r="DL275" i="11" s="1"/>
  <c r="DP28" i="11" a="1"/>
  <c r="DP28" i="11" s="1"/>
  <c r="DR28" i="11" a="1"/>
  <c r="DR28" i="11" s="1"/>
  <c r="DT28" i="11" a="1"/>
  <c r="DT28" i="11" s="1"/>
  <c r="DS28" i="11" a="1"/>
  <c r="DS28" i="11" s="1"/>
  <c r="DQ28" i="11" a="1"/>
  <c r="DQ28" i="11" s="1"/>
  <c r="DO62" i="11" a="1"/>
  <c r="DO62" i="11" s="1"/>
  <c r="DV62" i="11" a="1"/>
  <c r="DV62" i="11" s="1"/>
  <c r="DG62" i="11" a="1"/>
  <c r="DG62" i="11" s="1"/>
  <c r="DR91" i="11" a="1"/>
  <c r="DR91" i="11" s="1"/>
  <c r="DP91" i="11" a="1"/>
  <c r="DP91" i="11" s="1"/>
  <c r="DS91" i="11" a="1"/>
  <c r="DS91" i="11" s="1"/>
  <c r="DT91" i="11" a="1"/>
  <c r="DT91" i="11" s="1"/>
  <c r="DQ91" i="11" a="1"/>
  <c r="DQ91" i="11" s="1"/>
  <c r="DJ123" i="11" a="1"/>
  <c r="DJ123" i="11" s="1"/>
  <c r="DI123" i="11" a="1"/>
  <c r="DI123" i="11" s="1"/>
  <c r="DK123" i="11" a="1"/>
  <c r="DK123" i="11" s="1"/>
  <c r="DM123" i="11" a="1"/>
  <c r="DM123" i="11" s="1"/>
  <c r="DL123" i="11" a="1"/>
  <c r="DL123" i="11" s="1"/>
  <c r="DH123" i="11" a="1"/>
  <c r="DH123" i="11" s="1"/>
  <c r="DG122" i="11" a="1"/>
  <c r="DG122" i="11" s="1"/>
  <c r="DO122" i="11" a="1"/>
  <c r="DO122" i="11" s="1"/>
  <c r="DV122" i="11" a="1"/>
  <c r="DV122" i="11" s="1"/>
  <c r="DI135" i="11" a="1"/>
  <c r="DI135" i="11" s="1"/>
  <c r="DH135" i="11" a="1"/>
  <c r="DH135" i="11" s="1"/>
  <c r="DL135" i="11" a="1"/>
  <c r="DL135" i="11" s="1"/>
  <c r="DK135" i="11" a="1"/>
  <c r="DK135" i="11" s="1"/>
  <c r="DJ135" i="11" a="1"/>
  <c r="DJ135" i="11" s="1"/>
  <c r="DM135" i="11" a="1"/>
  <c r="DM135" i="11" s="1"/>
  <c r="EC453" i="11" a="1"/>
  <c r="EC453" i="11" s="1"/>
  <c r="DX453" i="11" a="1"/>
  <c r="DX453" i="11" s="1"/>
  <c r="DY453" i="11" a="1"/>
  <c r="DY453" i="11" s="1"/>
  <c r="EA453" i="11" a="1"/>
  <c r="EA453" i="11" s="1"/>
  <c r="EB453" i="11" a="1"/>
  <c r="EB453" i="11" s="1"/>
  <c r="DW453" i="11" a="1"/>
  <c r="DW453" i="11" s="1"/>
  <c r="DZ453" i="11" a="1"/>
  <c r="DZ453" i="11" s="1"/>
  <c r="ED453" i="11" a="1"/>
  <c r="ED453" i="11" s="1"/>
  <c r="DJ65" i="11" a="1"/>
  <c r="DJ65" i="11" s="1"/>
  <c r="DH65" i="11" a="1"/>
  <c r="DH65" i="11" s="1"/>
  <c r="DI65" i="11" a="1"/>
  <c r="DI65" i="11" s="1"/>
  <c r="DK65" i="11" a="1"/>
  <c r="DK65" i="11" s="1"/>
  <c r="DL65" i="11" a="1"/>
  <c r="DL65" i="11" s="1"/>
  <c r="DM65" i="11" a="1"/>
  <c r="DM65" i="11" s="1"/>
  <c r="DM249" i="11" a="1"/>
  <c r="DM249" i="11" s="1"/>
  <c r="DH249" i="11" a="1"/>
  <c r="DH249" i="11" s="1"/>
  <c r="DI249" i="11" a="1"/>
  <c r="DI249" i="11" s="1"/>
  <c r="DK249" i="11" a="1"/>
  <c r="DK249" i="11" s="1"/>
  <c r="DL249" i="11" a="1"/>
  <c r="DL249" i="11" s="1"/>
  <c r="DJ249" i="11" a="1"/>
  <c r="DJ249" i="11" s="1"/>
  <c r="DJ447" i="11" a="1"/>
  <c r="DJ447" i="11" s="1"/>
  <c r="DK447" i="11" a="1"/>
  <c r="DK447" i="11" s="1"/>
  <c r="DM447" i="11" a="1"/>
  <c r="DM447" i="11" s="1"/>
  <c r="DL447" i="11" a="1"/>
  <c r="DL447" i="11" s="1"/>
  <c r="DI447" i="11" a="1"/>
  <c r="DI447" i="11" s="1"/>
  <c r="DH447" i="11" a="1"/>
  <c r="DH447" i="11" s="1"/>
  <c r="DZ333" i="11" a="1"/>
  <c r="DZ333" i="11" s="1"/>
  <c r="EA333" i="11" a="1"/>
  <c r="EA333" i="11" s="1"/>
  <c r="DW333" i="11" a="1"/>
  <c r="DW333" i="11" s="1"/>
  <c r="DX333" i="11" a="1"/>
  <c r="DX333" i="11" s="1"/>
  <c r="EC333" i="11" a="1"/>
  <c r="EC333" i="11" s="1"/>
  <c r="EB333" i="11" a="1"/>
  <c r="EB333" i="11" s="1"/>
  <c r="ED333" i="11" a="1"/>
  <c r="ED333" i="11" s="1"/>
  <c r="DY333" i="11" a="1"/>
  <c r="DY333" i="11" s="1"/>
  <c r="DR107" i="11" a="1"/>
  <c r="DR107" i="11" s="1"/>
  <c r="DP107" i="11" a="1"/>
  <c r="DP107" i="11" s="1"/>
  <c r="DS107" i="11" a="1"/>
  <c r="DS107" i="11" s="1"/>
  <c r="DT107" i="11" a="1"/>
  <c r="DT107" i="11" s="1"/>
  <c r="DQ107" i="11" a="1"/>
  <c r="DQ107" i="11" s="1"/>
  <c r="DK314" i="11" a="1"/>
  <c r="DK314" i="11" s="1"/>
  <c r="DI314" i="11" a="1"/>
  <c r="DI314" i="11" s="1"/>
  <c r="DJ314" i="11" a="1"/>
  <c r="DJ314" i="11" s="1"/>
  <c r="DM314" i="11" a="1"/>
  <c r="DM314" i="11" s="1"/>
  <c r="DL314" i="11" a="1"/>
  <c r="DL314" i="11" s="1"/>
  <c r="DH314" i="11" a="1"/>
  <c r="DH314" i="11" s="1"/>
  <c r="DL207" i="11" a="1"/>
  <c r="DL207" i="11" s="1"/>
  <c r="DH207" i="11" a="1"/>
  <c r="DH207" i="11" s="1"/>
  <c r="DJ207" i="11" a="1"/>
  <c r="DJ207" i="11" s="1"/>
  <c r="DM207" i="11" a="1"/>
  <c r="DM207" i="11" s="1"/>
  <c r="DK207" i="11" a="1"/>
  <c r="DK207" i="11" s="1"/>
  <c r="DI207" i="11" a="1"/>
  <c r="DI207" i="11" s="1"/>
  <c r="DG422" i="11" a="1"/>
  <c r="DG422" i="11" s="1"/>
  <c r="DV422" i="11" a="1"/>
  <c r="DV422" i="11" s="1"/>
  <c r="DO422" i="11" a="1"/>
  <c r="DO422" i="11" s="1"/>
  <c r="DJ93" i="11" a="1"/>
  <c r="DJ93" i="11" s="1"/>
  <c r="DM93" i="11" a="1"/>
  <c r="DM93" i="11" s="1"/>
  <c r="DL93" i="11" a="1"/>
  <c r="DL93" i="11" s="1"/>
  <c r="DK93" i="11" a="1"/>
  <c r="DK93" i="11" s="1"/>
  <c r="DI93" i="11" a="1"/>
  <c r="DI93" i="11" s="1"/>
  <c r="DH93" i="11" a="1"/>
  <c r="DH93" i="11" s="1"/>
  <c r="DP395" i="11" a="1"/>
  <c r="DP395" i="11" s="1"/>
  <c r="DT395" i="11" a="1"/>
  <c r="DT395" i="11" s="1"/>
  <c r="DS395" i="11" a="1"/>
  <c r="DS395" i="11" s="1"/>
  <c r="DQ395" i="11" a="1"/>
  <c r="DQ395" i="11" s="1"/>
  <c r="DR395" i="11" a="1"/>
  <c r="DR395" i="11" s="1"/>
  <c r="DK19" i="11" a="1"/>
  <c r="DK19" i="11" s="1"/>
  <c r="DM19" i="11" a="1"/>
  <c r="DM19" i="11" s="1"/>
  <c r="DI19" i="11" a="1"/>
  <c r="DI19" i="11" s="1"/>
  <c r="DL19" i="11" a="1"/>
  <c r="DL19" i="11" s="1"/>
  <c r="DJ19" i="11" a="1"/>
  <c r="DJ19" i="11" s="1"/>
  <c r="DH19" i="11" a="1"/>
  <c r="DH19" i="11" s="1"/>
  <c r="DH331" i="11" a="1"/>
  <c r="DH331" i="11" s="1"/>
  <c r="DM331" i="11" a="1"/>
  <c r="DM331" i="11" s="1"/>
  <c r="DI331" i="11" a="1"/>
  <c r="DI331" i="11" s="1"/>
  <c r="DJ331" i="11" a="1"/>
  <c r="DJ331" i="11" s="1"/>
  <c r="DK331" i="11" a="1"/>
  <c r="DK331" i="11" s="1"/>
  <c r="DL331" i="11" a="1"/>
  <c r="DL331" i="11" s="1"/>
  <c r="DK169" i="11" a="1"/>
  <c r="DK169" i="11" s="1"/>
  <c r="DL169" i="11" a="1"/>
  <c r="DL169" i="11" s="1"/>
  <c r="DI169" i="11" a="1"/>
  <c r="DI169" i="11" s="1"/>
  <c r="DH169" i="11" a="1"/>
  <c r="DH169" i="11" s="1"/>
  <c r="DJ169" i="11" a="1"/>
  <c r="DJ169" i="11" s="1"/>
  <c r="DM169" i="11" a="1"/>
  <c r="DM169" i="11" s="1"/>
  <c r="DS223" i="11" a="1"/>
  <c r="DS223" i="11" s="1"/>
  <c r="DQ223" i="11" a="1"/>
  <c r="DQ223" i="11" s="1"/>
  <c r="DR223" i="11" a="1"/>
  <c r="DR223" i="11" s="1"/>
  <c r="DT223" i="11" a="1"/>
  <c r="DT223" i="11" s="1"/>
  <c r="DP223" i="11" a="1"/>
  <c r="DP223" i="11" s="1"/>
  <c r="EC219" i="11" a="1"/>
  <c r="EC219" i="11" s="1"/>
  <c r="EA219" i="11" a="1"/>
  <c r="EA219" i="11" s="1"/>
  <c r="ED219" i="11" a="1"/>
  <c r="ED219" i="11" s="1"/>
  <c r="EB219" i="11" a="1"/>
  <c r="EB219" i="11" s="1"/>
  <c r="DX219" i="11" a="1"/>
  <c r="DX219" i="11" s="1"/>
  <c r="DW219" i="11" a="1"/>
  <c r="DW219" i="11" s="1"/>
  <c r="DZ219" i="11" a="1"/>
  <c r="DZ219" i="11" s="1"/>
  <c r="DY219" i="11" a="1"/>
  <c r="DY219" i="11" s="1"/>
  <c r="DG146" i="11" a="1"/>
  <c r="DG146" i="11" s="1"/>
  <c r="DO146" i="11" a="1"/>
  <c r="DO146" i="11" s="1"/>
  <c r="DV146" i="11" a="1"/>
  <c r="DV146" i="11" s="1"/>
  <c r="DI306" i="11" a="1"/>
  <c r="DI306" i="11" s="1"/>
  <c r="DL306" i="11" a="1"/>
  <c r="DL306" i="11" s="1"/>
  <c r="DK306" i="11" a="1"/>
  <c r="DK306" i="11" s="1"/>
  <c r="DJ306" i="11" a="1"/>
  <c r="DJ306" i="11" s="1"/>
  <c r="DM306" i="11" a="1"/>
  <c r="DM306" i="11" s="1"/>
  <c r="DH306" i="11" a="1"/>
  <c r="DH306" i="11" s="1"/>
  <c r="DY472" i="11" a="1"/>
  <c r="DY472" i="11" s="1"/>
  <c r="DZ472" i="11" a="1"/>
  <c r="DZ472" i="11" s="1"/>
  <c r="EB472" i="11" a="1"/>
  <c r="EB472" i="11" s="1"/>
  <c r="ED472" i="11" a="1"/>
  <c r="ED472" i="11" s="1"/>
  <c r="DX472" i="11" a="1"/>
  <c r="DX472" i="11" s="1"/>
  <c r="EA472" i="11" a="1"/>
  <c r="EA472" i="11" s="1"/>
  <c r="DW472" i="11" a="1"/>
  <c r="DW472" i="11" s="1"/>
  <c r="EC472" i="11" a="1"/>
  <c r="EC472" i="11" s="1"/>
  <c r="DJ456" i="11" a="1"/>
  <c r="DJ456" i="11" s="1"/>
  <c r="DH456" i="11" a="1"/>
  <c r="DH456" i="11" s="1"/>
  <c r="DL456" i="11" a="1"/>
  <c r="DL456" i="11" s="1"/>
  <c r="DK456" i="11" a="1"/>
  <c r="DK456" i="11" s="1"/>
  <c r="DM456" i="11" a="1"/>
  <c r="DM456" i="11" s="1"/>
  <c r="DI456" i="11" a="1"/>
  <c r="DI456" i="11" s="1"/>
  <c r="DW393" i="11" a="1"/>
  <c r="DW393" i="11" s="1"/>
  <c r="DZ393" i="11" a="1"/>
  <c r="DZ393" i="11" s="1"/>
  <c r="DY393" i="11" a="1"/>
  <c r="DY393" i="11" s="1"/>
  <c r="DX393" i="11" a="1"/>
  <c r="DX393" i="11" s="1"/>
  <c r="ED393" i="11" a="1"/>
  <c r="ED393" i="11" s="1"/>
  <c r="EB393" i="11" a="1"/>
  <c r="EB393" i="11" s="1"/>
  <c r="EC393" i="11" a="1"/>
  <c r="EC393" i="11" s="1"/>
  <c r="EA393" i="11" a="1"/>
  <c r="EA393" i="11" s="1"/>
  <c r="DR294" i="11" a="1"/>
  <c r="DR294" i="11" s="1"/>
  <c r="DS294" i="11" a="1"/>
  <c r="DS294" i="11" s="1"/>
  <c r="DQ294" i="11" a="1"/>
  <c r="DQ294" i="11" s="1"/>
  <c r="DP294" i="11" a="1"/>
  <c r="DP294" i="11" s="1"/>
  <c r="DT294" i="11" a="1"/>
  <c r="DT294" i="11" s="1"/>
  <c r="EB403" i="11" a="1"/>
  <c r="EB403" i="11" s="1"/>
  <c r="DZ403" i="11" a="1"/>
  <c r="DZ403" i="11" s="1"/>
  <c r="DY403" i="11" a="1"/>
  <c r="DY403" i="11" s="1"/>
  <c r="EC403" i="11" a="1"/>
  <c r="EC403" i="11" s="1"/>
  <c r="EA403" i="11" a="1"/>
  <c r="EA403" i="11" s="1"/>
  <c r="DX403" i="11" a="1"/>
  <c r="DX403" i="11" s="1"/>
  <c r="DW403" i="11" a="1"/>
  <c r="DW403" i="11" s="1"/>
  <c r="ED403" i="11" a="1"/>
  <c r="ED403" i="11" s="1"/>
  <c r="DT85" i="11" a="1"/>
  <c r="DT85" i="11" s="1"/>
  <c r="DP85" i="11" a="1"/>
  <c r="DP85" i="11" s="1"/>
  <c r="DS85" i="11" a="1"/>
  <c r="DS85" i="11" s="1"/>
  <c r="DR85" i="11" a="1"/>
  <c r="DR85" i="11" s="1"/>
  <c r="DQ85" i="11" a="1"/>
  <c r="DQ85" i="11" s="1"/>
  <c r="U367" i="11" a="1"/>
  <c r="U367" i="11" s="1"/>
  <c r="AD367" i="11"/>
  <c r="DI143" i="11" a="1"/>
  <c r="DI143" i="11" s="1"/>
  <c r="DL143" i="11" a="1"/>
  <c r="DL143" i="11" s="1"/>
  <c r="DJ143" i="11" a="1"/>
  <c r="DJ143" i="11" s="1"/>
  <c r="DM143" i="11" a="1"/>
  <c r="DM143" i="11" s="1"/>
  <c r="DH143" i="11" a="1"/>
  <c r="DH143" i="11" s="1"/>
  <c r="DK143" i="11" a="1"/>
  <c r="DK143" i="11" s="1"/>
  <c r="DO308" i="11" a="1"/>
  <c r="DO308" i="11" s="1"/>
  <c r="DG308" i="11" a="1"/>
  <c r="DG308" i="11" s="1"/>
  <c r="DV308" i="11" a="1"/>
  <c r="DV308" i="11" s="1"/>
  <c r="K149" i="12"/>
  <c r="DV352" i="11" a="1"/>
  <c r="DV352" i="11" s="1"/>
  <c r="DG352" i="11" a="1"/>
  <c r="DG352" i="11" s="1"/>
  <c r="DO352" i="11" a="1"/>
  <c r="DO352" i="11" s="1"/>
  <c r="DY297" i="11" a="1"/>
  <c r="DY297" i="11" s="1"/>
  <c r="EC297" i="11" a="1"/>
  <c r="EC297" i="11" s="1"/>
  <c r="EA297" i="11" a="1"/>
  <c r="EA297" i="11" s="1"/>
  <c r="ED297" i="11" a="1"/>
  <c r="ED297" i="11" s="1"/>
  <c r="EB297" i="11" a="1"/>
  <c r="EB297" i="11" s="1"/>
  <c r="DX297" i="11" a="1"/>
  <c r="DX297" i="11" s="1"/>
  <c r="DZ297" i="11" a="1"/>
  <c r="DZ297" i="11" s="1"/>
  <c r="DW297" i="11" a="1"/>
  <c r="DW297" i="11" s="1"/>
  <c r="DY363" i="11" a="1"/>
  <c r="DY363" i="11" s="1"/>
  <c r="ED363" i="11" a="1"/>
  <c r="ED363" i="11" s="1"/>
  <c r="EB363" i="11" a="1"/>
  <c r="EB363" i="11" s="1"/>
  <c r="DX363" i="11" a="1"/>
  <c r="DX363" i="11" s="1"/>
  <c r="EC363" i="11" a="1"/>
  <c r="EC363" i="11" s="1"/>
  <c r="DW363" i="11" a="1"/>
  <c r="DW363" i="11" s="1"/>
  <c r="EA363" i="11" a="1"/>
  <c r="EA363" i="11" s="1"/>
  <c r="DZ363" i="11" a="1"/>
  <c r="DZ363" i="11" s="1"/>
  <c r="DT57" i="11" a="1"/>
  <c r="DT57" i="11" s="1"/>
  <c r="DS57" i="11" a="1"/>
  <c r="DS57" i="11" s="1"/>
  <c r="DR57" i="11" a="1"/>
  <c r="DR57" i="11" s="1"/>
  <c r="DP57" i="11" a="1"/>
  <c r="DP57" i="11" s="1"/>
  <c r="DQ57" i="11" a="1"/>
  <c r="DQ57" i="11" s="1"/>
  <c r="DQ189" i="11" a="1"/>
  <c r="DQ189" i="11" s="1"/>
  <c r="DT189" i="11" a="1"/>
  <c r="DT189" i="11" s="1"/>
  <c r="DP189" i="11" a="1"/>
  <c r="DP189" i="11" s="1"/>
  <c r="DS189" i="11" a="1"/>
  <c r="DS189" i="11" s="1"/>
  <c r="DR189" i="11" a="1"/>
  <c r="DR189" i="11" s="1"/>
  <c r="AC172" i="11" a="1"/>
  <c r="AC172" i="11" s="1"/>
  <c r="F172" i="11" a="1"/>
  <c r="F172" i="11" s="1"/>
  <c r="DT211" i="11" a="1"/>
  <c r="DT211" i="11" s="1"/>
  <c r="DP211" i="11" a="1"/>
  <c r="DP211" i="11" s="1"/>
  <c r="DR211" i="11" a="1"/>
  <c r="DR211" i="11" s="1"/>
  <c r="DS211" i="11" a="1"/>
  <c r="DS211" i="11" s="1"/>
  <c r="DQ211" i="11" a="1"/>
  <c r="DQ211" i="11" s="1"/>
  <c r="DK287" i="11" a="1"/>
  <c r="DK287" i="11" s="1"/>
  <c r="DI287" i="11" a="1"/>
  <c r="DI287" i="11" s="1"/>
  <c r="DM287" i="11" a="1"/>
  <c r="DM287" i="11" s="1"/>
  <c r="DL287" i="11" a="1"/>
  <c r="DL287" i="11" s="1"/>
  <c r="DJ287" i="11" a="1"/>
  <c r="DJ287" i="11" s="1"/>
  <c r="DH287" i="11" a="1"/>
  <c r="DH287" i="11" s="1"/>
  <c r="DM44" i="11" a="1"/>
  <c r="DM44" i="11" s="1"/>
  <c r="DH44" i="11" a="1"/>
  <c r="DH44" i="11" s="1"/>
  <c r="DK44" i="11" a="1"/>
  <c r="DK44" i="11" s="1"/>
  <c r="DL44" i="11" a="1"/>
  <c r="DL44" i="11" s="1"/>
  <c r="DJ44" i="11" a="1"/>
  <c r="DJ44" i="11" s="1"/>
  <c r="DI44" i="11" a="1"/>
  <c r="DI44" i="11" s="1"/>
  <c r="DY320" i="11" a="1"/>
  <c r="DY320" i="11" s="1"/>
  <c r="DX320" i="11" a="1"/>
  <c r="DX320" i="11" s="1"/>
  <c r="DW320" i="11" a="1"/>
  <c r="DW320" i="11" s="1"/>
  <c r="EB320" i="11" a="1"/>
  <c r="EB320" i="11" s="1"/>
  <c r="EC320" i="11" a="1"/>
  <c r="EC320" i="11" s="1"/>
  <c r="EA320" i="11" a="1"/>
  <c r="EA320" i="11" s="1"/>
  <c r="DZ320" i="11" a="1"/>
  <c r="DZ320" i="11" s="1"/>
  <c r="ED320" i="11" a="1"/>
  <c r="ED320" i="11" s="1"/>
  <c r="DS461" i="11" a="1"/>
  <c r="DS461" i="11" s="1"/>
  <c r="DR461" i="11" a="1"/>
  <c r="DR461" i="11" s="1"/>
  <c r="DQ461" i="11" a="1"/>
  <c r="DQ461" i="11" s="1"/>
  <c r="DT461" i="11" a="1"/>
  <c r="DT461" i="11" s="1"/>
  <c r="DP461" i="11" a="1"/>
  <c r="DP461" i="11" s="1"/>
  <c r="DH113" i="11" a="1"/>
  <c r="DH113" i="11" s="1"/>
  <c r="DK113" i="11" a="1"/>
  <c r="DK113" i="11" s="1"/>
  <c r="DM113" i="11" a="1"/>
  <c r="DM113" i="11" s="1"/>
  <c r="DJ113" i="11" a="1"/>
  <c r="DJ113" i="11" s="1"/>
  <c r="DI113" i="11" a="1"/>
  <c r="DI113" i="11" s="1"/>
  <c r="DL113" i="11" a="1"/>
  <c r="DL113" i="11" s="1"/>
  <c r="AC192" i="11" a="1"/>
  <c r="AC192" i="11" s="1"/>
  <c r="F192" i="11" a="1"/>
  <c r="F192" i="11" s="1"/>
  <c r="ED119" i="11" a="1"/>
  <c r="ED119" i="11" s="1"/>
  <c r="DW119" i="11" a="1"/>
  <c r="DW119" i="11" s="1"/>
  <c r="DY119" i="11" a="1"/>
  <c r="DY119" i="11" s="1"/>
  <c r="EA119" i="11" a="1"/>
  <c r="EA119" i="11" s="1"/>
  <c r="EC119" i="11" a="1"/>
  <c r="EC119" i="11" s="1"/>
  <c r="EB119" i="11" a="1"/>
  <c r="EB119" i="11" s="1"/>
  <c r="DZ119" i="11" a="1"/>
  <c r="DZ119" i="11" s="1"/>
  <c r="DX119" i="11" a="1"/>
  <c r="DX119" i="11" s="1"/>
  <c r="DJ17" i="11" a="1"/>
  <c r="DJ17" i="11" s="1"/>
  <c r="DH17" i="11" a="1"/>
  <c r="DH17" i="11" s="1"/>
  <c r="DI17" i="11" a="1"/>
  <c r="DI17" i="11" s="1"/>
  <c r="DM17" i="11" a="1"/>
  <c r="DM17" i="11" s="1"/>
  <c r="DK17" i="11" a="1"/>
  <c r="DK17" i="11" s="1"/>
  <c r="DL17" i="11" a="1"/>
  <c r="DL17" i="11" s="1"/>
  <c r="DO118" i="11" a="1"/>
  <c r="DO118" i="11" s="1"/>
  <c r="DG118" i="11" a="1"/>
  <c r="DG118" i="11" s="1"/>
  <c r="DV118" i="11" a="1"/>
  <c r="DV118" i="11" s="1"/>
  <c r="DR199" i="11" a="1"/>
  <c r="DR199" i="11" s="1"/>
  <c r="DP199" i="11" a="1"/>
  <c r="DP199" i="11" s="1"/>
  <c r="DQ199" i="11" a="1"/>
  <c r="DQ199" i="11" s="1"/>
  <c r="DS199" i="11" a="1"/>
  <c r="DS199" i="11" s="1"/>
  <c r="DT199" i="11" a="1"/>
  <c r="DT199" i="11" s="1"/>
  <c r="DS435" i="11" a="1"/>
  <c r="DS435" i="11" s="1"/>
  <c r="DR435" i="11" a="1"/>
  <c r="DR435" i="11" s="1"/>
  <c r="DT435" i="11" a="1"/>
  <c r="DT435" i="11" s="1"/>
  <c r="DQ435" i="11" a="1"/>
  <c r="DQ435" i="11" s="1"/>
  <c r="DP435" i="11" a="1"/>
  <c r="DP435" i="11" s="1"/>
  <c r="DO212" i="11" a="1"/>
  <c r="DO212" i="11" s="1"/>
  <c r="DV212" i="11" a="1"/>
  <c r="DV212" i="11" s="1"/>
  <c r="DG212" i="11" a="1"/>
  <c r="DG212" i="11" s="1"/>
  <c r="DG484" i="11" a="1"/>
  <c r="DG484" i="11" s="1"/>
  <c r="DO484" i="11" a="1"/>
  <c r="DO484" i="11" s="1"/>
  <c r="DV484" i="11" a="1"/>
  <c r="DV484" i="11" s="1"/>
  <c r="DS69" i="11" a="1"/>
  <c r="DS69" i="11" s="1"/>
  <c r="DP69" i="11" a="1"/>
  <c r="DP69" i="11" s="1"/>
  <c r="DQ69" i="11" a="1"/>
  <c r="DQ69" i="11" s="1"/>
  <c r="DT69" i="11" a="1"/>
  <c r="DT69" i="11" s="1"/>
  <c r="DR69" i="11" a="1"/>
  <c r="DR69" i="11" s="1"/>
  <c r="EC365" i="11" a="1"/>
  <c r="EC365" i="11" s="1"/>
  <c r="EB365" i="11" a="1"/>
  <c r="EB365" i="11" s="1"/>
  <c r="DX365" i="11" a="1"/>
  <c r="DX365" i="11" s="1"/>
  <c r="ED365" i="11" a="1"/>
  <c r="ED365" i="11" s="1"/>
  <c r="DZ365" i="11" a="1"/>
  <c r="DZ365" i="11" s="1"/>
  <c r="DW365" i="11" a="1"/>
  <c r="DW365" i="11" s="1"/>
  <c r="DY365" i="11" a="1"/>
  <c r="DY365" i="11" s="1"/>
  <c r="EA365" i="11" a="1"/>
  <c r="EA365" i="11" s="1"/>
  <c r="EG54" i="11"/>
  <c r="DW324" i="11" a="1"/>
  <c r="DW324" i="11" s="1"/>
  <c r="DY324" i="11" a="1"/>
  <c r="DY324" i="11" s="1"/>
  <c r="DX324" i="11" a="1"/>
  <c r="DX324" i="11" s="1"/>
  <c r="ED324" i="11" a="1"/>
  <c r="ED324" i="11" s="1"/>
  <c r="EC324" i="11" a="1"/>
  <c r="EC324" i="11" s="1"/>
  <c r="EA324" i="11" a="1"/>
  <c r="EA324" i="11" s="1"/>
  <c r="EB324" i="11" a="1"/>
  <c r="EB324" i="11" s="1"/>
  <c r="DZ324" i="11" a="1"/>
  <c r="DZ324" i="11" s="1"/>
  <c r="DG42" i="11" a="1"/>
  <c r="DG42" i="11" s="1"/>
  <c r="DO42" i="11" a="1"/>
  <c r="DO42" i="11" s="1"/>
  <c r="DV42" i="11" a="1"/>
  <c r="DV42" i="11" s="1"/>
  <c r="DK272" i="11" a="1"/>
  <c r="DK272" i="11" s="1"/>
  <c r="DI272" i="11" a="1"/>
  <c r="DI272" i="11" s="1"/>
  <c r="DH272" i="11" a="1"/>
  <c r="DH272" i="11" s="1"/>
  <c r="DM272" i="11" a="1"/>
  <c r="DM272" i="11" s="1"/>
  <c r="DL272" i="11" a="1"/>
  <c r="DL272" i="11" s="1"/>
  <c r="DJ272" i="11" a="1"/>
  <c r="DJ272" i="11" s="1"/>
  <c r="DM54" i="11" a="1"/>
  <c r="DM54" i="11" s="1"/>
  <c r="DH54" i="11" a="1"/>
  <c r="DH54" i="11" s="1"/>
  <c r="DL54" i="11" a="1"/>
  <c r="DL54" i="11" s="1"/>
  <c r="DI54" i="11" a="1"/>
  <c r="DI54" i="11" s="1"/>
  <c r="DJ54" i="11" a="1"/>
  <c r="DJ54" i="11" s="1"/>
  <c r="DK54" i="11" a="1"/>
  <c r="DK54" i="11" s="1"/>
  <c r="EB317" i="11" a="1"/>
  <c r="EB317" i="11" s="1"/>
  <c r="DY317" i="11" a="1"/>
  <c r="DY317" i="11" s="1"/>
  <c r="DZ317" i="11" a="1"/>
  <c r="DZ317" i="11" s="1"/>
  <c r="EC317" i="11" a="1"/>
  <c r="EC317" i="11" s="1"/>
  <c r="DW317" i="11" a="1"/>
  <c r="DW317" i="11" s="1"/>
  <c r="DX317" i="11" a="1"/>
  <c r="DX317" i="11" s="1"/>
  <c r="EA317" i="11" a="1"/>
  <c r="EA317" i="11" s="1"/>
  <c r="ED317" i="11" a="1"/>
  <c r="ED317" i="11" s="1"/>
  <c r="DH410" i="11" a="1"/>
  <c r="DH410" i="11" s="1"/>
  <c r="DI410" i="11" a="1"/>
  <c r="DI410" i="11" s="1"/>
  <c r="DK410" i="11" a="1"/>
  <c r="DK410" i="11" s="1"/>
  <c r="DJ410" i="11" a="1"/>
  <c r="DJ410" i="11" s="1"/>
  <c r="DM410" i="11" a="1"/>
  <c r="DM410" i="11" s="1"/>
  <c r="DL410" i="11" a="1"/>
  <c r="DL410" i="11" s="1"/>
  <c r="DG106" i="11" a="1"/>
  <c r="DG106" i="11" s="1"/>
  <c r="DV106" i="11" a="1"/>
  <c r="DV106" i="11" s="1"/>
  <c r="DO106" i="11" a="1"/>
  <c r="DO106" i="11" s="1"/>
  <c r="DV304" i="11" a="1"/>
  <c r="DV304" i="11" s="1"/>
  <c r="DO304" i="11" a="1"/>
  <c r="DO304" i="11" s="1"/>
  <c r="DG304" i="11" a="1"/>
  <c r="DG304" i="11" s="1"/>
  <c r="DQ277" i="11" a="1"/>
  <c r="DQ277" i="11" s="1"/>
  <c r="DP277" i="11" a="1"/>
  <c r="DP277" i="11" s="1"/>
  <c r="DR277" i="11" a="1"/>
  <c r="DR277" i="11" s="1"/>
  <c r="DT277" i="11" a="1"/>
  <c r="DT277" i="11" s="1"/>
  <c r="DS277" i="11" a="1"/>
  <c r="DS277" i="11" s="1"/>
  <c r="DK341" i="11" a="1"/>
  <c r="DK341" i="11" s="1"/>
  <c r="DL341" i="11" a="1"/>
  <c r="DL341" i="11" s="1"/>
  <c r="DI341" i="11" a="1"/>
  <c r="DI341" i="11" s="1"/>
  <c r="DJ341" i="11" a="1"/>
  <c r="DJ341" i="11" s="1"/>
  <c r="DM341" i="11" a="1"/>
  <c r="DM341" i="11" s="1"/>
  <c r="DH341" i="11" a="1"/>
  <c r="DH341" i="11" s="1"/>
  <c r="DL237" i="11" a="1"/>
  <c r="DL237" i="11" s="1"/>
  <c r="DH237" i="11" a="1"/>
  <c r="DH237" i="11" s="1"/>
  <c r="DM237" i="11" a="1"/>
  <c r="DM237" i="11" s="1"/>
  <c r="DJ237" i="11" a="1"/>
  <c r="DJ237" i="11" s="1"/>
  <c r="DK237" i="11" a="1"/>
  <c r="DK237" i="11" s="1"/>
  <c r="DI237" i="11" a="1"/>
  <c r="DI237" i="11" s="1"/>
  <c r="DG394" i="11" a="1"/>
  <c r="DG394" i="11" s="1"/>
  <c r="DO394" i="11" a="1"/>
  <c r="DO394" i="11" s="1"/>
  <c r="DV394" i="11" a="1"/>
  <c r="DV394" i="11" s="1"/>
  <c r="DV222" i="11" a="1"/>
  <c r="DV222" i="11" s="1"/>
  <c r="DG222" i="11" a="1"/>
  <c r="DG222" i="11" s="1"/>
  <c r="DO222" i="11" a="1"/>
  <c r="DO222" i="11" s="1"/>
  <c r="DL26" i="11" a="1"/>
  <c r="DL26" i="11" s="1"/>
  <c r="DH26" i="11" a="1"/>
  <c r="DH26" i="11" s="1"/>
  <c r="DI26" i="11" a="1"/>
  <c r="DI26" i="11" s="1"/>
  <c r="DJ26" i="11" a="1"/>
  <c r="DJ26" i="11" s="1"/>
  <c r="DM26" i="11" a="1"/>
  <c r="DM26" i="11" s="1"/>
  <c r="DK26" i="11" a="1"/>
  <c r="DK26" i="11" s="1"/>
  <c r="DW58" i="11" a="1"/>
  <c r="DW58" i="11" s="1"/>
  <c r="DX58" i="11" a="1"/>
  <c r="DX58" i="11" s="1"/>
  <c r="EA58" i="11" a="1"/>
  <c r="EA58" i="11" s="1"/>
  <c r="DZ58" i="11" a="1"/>
  <c r="DZ58" i="11" s="1"/>
  <c r="EC58" i="11" a="1"/>
  <c r="EC58" i="11" s="1"/>
  <c r="ED58" i="11" a="1"/>
  <c r="ED58" i="11" s="1"/>
  <c r="EB58" i="11" a="1"/>
  <c r="EB58" i="11" s="1"/>
  <c r="DY58" i="11" a="1"/>
  <c r="DY58" i="11" s="1"/>
  <c r="DV292" i="11" a="1"/>
  <c r="DV292" i="11" s="1"/>
  <c r="DO292" i="11" a="1"/>
  <c r="DO292" i="11" s="1"/>
  <c r="DG292" i="11" a="1"/>
  <c r="DG292" i="11" s="1"/>
  <c r="DX463" i="11" a="1"/>
  <c r="DX463" i="11" s="1"/>
  <c r="DW463" i="11" a="1"/>
  <c r="DW463" i="11" s="1"/>
  <c r="EC463" i="11" a="1"/>
  <c r="EC463" i="11" s="1"/>
  <c r="ED463" i="11" a="1"/>
  <c r="ED463" i="11" s="1"/>
  <c r="EB463" i="11" a="1"/>
  <c r="EB463" i="11" s="1"/>
  <c r="DZ463" i="11" a="1"/>
  <c r="DZ463" i="11" s="1"/>
  <c r="DY463" i="11" a="1"/>
  <c r="DY463" i="11" s="1"/>
  <c r="EA463" i="11" a="1"/>
  <c r="EA463" i="11" s="1"/>
  <c r="DT11" i="11" a="1"/>
  <c r="DT11" i="11" s="1"/>
  <c r="DP11" i="11" a="1"/>
  <c r="DP11" i="11" s="1"/>
  <c r="DR11" i="11" a="1"/>
  <c r="DR11" i="11" s="1"/>
  <c r="DS11" i="11" a="1"/>
  <c r="DS11" i="11" s="1"/>
  <c r="DQ11" i="11" a="1"/>
  <c r="DQ11" i="11" s="1"/>
  <c r="DM485" i="11" a="1"/>
  <c r="DM485" i="11" s="1"/>
  <c r="DK485" i="11" a="1"/>
  <c r="DK485" i="11" s="1"/>
  <c r="DI485" i="11" a="1"/>
  <c r="DI485" i="11" s="1"/>
  <c r="DL485" i="11" a="1"/>
  <c r="DL485" i="11" s="1"/>
  <c r="DJ485" i="11" a="1"/>
  <c r="DJ485" i="11" s="1"/>
  <c r="DH485" i="11" a="1"/>
  <c r="DH485" i="11" s="1"/>
  <c r="DX483" i="11" a="1"/>
  <c r="DX483" i="11" s="1"/>
  <c r="EB483" i="11" a="1"/>
  <c r="EB483" i="11" s="1"/>
  <c r="ED483" i="11" a="1"/>
  <c r="ED483" i="11" s="1"/>
  <c r="DZ483" i="11" a="1"/>
  <c r="DZ483" i="11" s="1"/>
  <c r="EA483" i="11" a="1"/>
  <c r="EA483" i="11" s="1"/>
  <c r="EC483" i="11" a="1"/>
  <c r="EC483" i="11" s="1"/>
  <c r="DW483" i="11" a="1"/>
  <c r="DW483" i="11" s="1"/>
  <c r="DY483" i="11" a="1"/>
  <c r="DY483" i="11" s="1"/>
  <c r="DH462" i="11" a="1"/>
  <c r="DH462" i="11" s="1"/>
  <c r="DJ462" i="11" a="1"/>
  <c r="DJ462" i="11" s="1"/>
  <c r="DM462" i="11" a="1"/>
  <c r="DM462" i="11" s="1"/>
  <c r="DI462" i="11" a="1"/>
  <c r="DI462" i="11" s="1"/>
  <c r="DK462" i="11" a="1"/>
  <c r="DK462" i="11" s="1"/>
  <c r="DL462" i="11" a="1"/>
  <c r="DL462" i="11" s="1"/>
  <c r="EB175" i="11" a="1"/>
  <c r="EB175" i="11" s="1"/>
  <c r="DX175" i="11" a="1"/>
  <c r="DX175" i="11" s="1"/>
  <c r="EC175" i="11" a="1"/>
  <c r="EC175" i="11" s="1"/>
  <c r="DZ175" i="11" a="1"/>
  <c r="DZ175" i="11" s="1"/>
  <c r="EA175" i="11" a="1"/>
  <c r="EA175" i="11" s="1"/>
  <c r="ED175" i="11" a="1"/>
  <c r="ED175" i="11" s="1"/>
  <c r="DW175" i="11" a="1"/>
  <c r="DW175" i="11" s="1"/>
  <c r="DY175" i="11" a="1"/>
  <c r="DY175" i="11" s="1"/>
  <c r="DY105" i="11" a="1"/>
  <c r="DY105" i="11" s="1"/>
  <c r="EA105" i="11" a="1"/>
  <c r="EA105" i="11" s="1"/>
  <c r="DX105" i="11" a="1"/>
  <c r="DX105" i="11" s="1"/>
  <c r="DW105" i="11" a="1"/>
  <c r="DW105" i="11" s="1"/>
  <c r="EB105" i="11" a="1"/>
  <c r="EB105" i="11" s="1"/>
  <c r="ED105" i="11" a="1"/>
  <c r="ED105" i="11" s="1"/>
  <c r="EC105" i="11" a="1"/>
  <c r="EC105" i="11" s="1"/>
  <c r="DZ105" i="11" a="1"/>
  <c r="DZ105" i="11" s="1"/>
  <c r="DP33" i="11" a="1"/>
  <c r="DP33" i="11" s="1"/>
  <c r="DR33" i="11" a="1"/>
  <c r="DR33" i="11" s="1"/>
  <c r="DS33" i="11" a="1"/>
  <c r="DS33" i="11" s="1"/>
  <c r="DQ33" i="11" a="1"/>
  <c r="DQ33" i="11" s="1"/>
  <c r="DT33" i="11" a="1"/>
  <c r="DT33" i="11" s="1"/>
  <c r="DW61" i="11" a="1"/>
  <c r="DW61" i="11" s="1"/>
  <c r="EC61" i="11" a="1"/>
  <c r="EC61" i="11" s="1"/>
  <c r="EA61" i="11" a="1"/>
  <c r="EA61" i="11" s="1"/>
  <c r="EB61" i="11" a="1"/>
  <c r="EB61" i="11" s="1"/>
  <c r="ED61" i="11" a="1"/>
  <c r="ED61" i="11" s="1"/>
  <c r="DZ61" i="11" a="1"/>
  <c r="DZ61" i="11" s="1"/>
  <c r="DX61" i="11" a="1"/>
  <c r="DX61" i="11" s="1"/>
  <c r="DY61" i="11" a="1"/>
  <c r="DY61" i="11" s="1"/>
  <c r="DP53" i="11" a="1"/>
  <c r="DP53" i="11" s="1"/>
  <c r="DQ53" i="11" a="1"/>
  <c r="DQ53" i="11" s="1"/>
  <c r="DT53" i="11" a="1"/>
  <c r="DT53" i="11" s="1"/>
  <c r="DR53" i="11" a="1"/>
  <c r="DR53" i="11" s="1"/>
  <c r="DS53" i="11" a="1"/>
  <c r="DS53" i="11" s="1"/>
  <c r="DJ109" i="11" a="1"/>
  <c r="DJ109" i="11" s="1"/>
  <c r="DH109" i="11" a="1"/>
  <c r="DH109" i="11" s="1"/>
  <c r="DL109" i="11" a="1"/>
  <c r="DL109" i="11" s="1"/>
  <c r="DK109" i="11" a="1"/>
  <c r="DK109" i="11" s="1"/>
  <c r="DM109" i="11" a="1"/>
  <c r="DM109" i="11" s="1"/>
  <c r="DI109" i="11" a="1"/>
  <c r="DI109" i="11" s="1"/>
  <c r="EA322" i="11" a="1"/>
  <c r="EA322" i="11" s="1"/>
  <c r="ED322" i="11" a="1"/>
  <c r="ED322" i="11" s="1"/>
  <c r="EC322" i="11" a="1"/>
  <c r="EC322" i="11" s="1"/>
  <c r="DW322" i="11" a="1"/>
  <c r="DW322" i="11" s="1"/>
  <c r="DY322" i="11" a="1"/>
  <c r="DY322" i="11" s="1"/>
  <c r="DX322" i="11" a="1"/>
  <c r="DX322" i="11" s="1"/>
  <c r="DZ322" i="11" a="1"/>
  <c r="DZ322" i="11" s="1"/>
  <c r="EB322" i="11" a="1"/>
  <c r="EB322" i="11" s="1"/>
  <c r="DX419" i="11" a="1"/>
  <c r="DX419" i="11" s="1"/>
  <c r="EA419" i="11" a="1"/>
  <c r="EA419" i="11" s="1"/>
  <c r="DY419" i="11" a="1"/>
  <c r="DY419" i="11" s="1"/>
  <c r="EC419" i="11" a="1"/>
  <c r="EC419" i="11" s="1"/>
  <c r="EB419" i="11" a="1"/>
  <c r="EB419" i="11" s="1"/>
  <c r="DZ419" i="11" a="1"/>
  <c r="DZ419" i="11" s="1"/>
  <c r="ED419" i="11" a="1"/>
  <c r="ED419" i="11" s="1"/>
  <c r="DW419" i="11" a="1"/>
  <c r="DW419" i="11" s="1"/>
  <c r="DW59" i="11" a="1"/>
  <c r="DW59" i="11" s="1"/>
  <c r="DX59" i="11" a="1"/>
  <c r="DX59" i="11" s="1"/>
  <c r="ED59" i="11" a="1"/>
  <c r="ED59" i="11" s="1"/>
  <c r="EB59" i="11" a="1"/>
  <c r="EB59" i="11" s="1"/>
  <c r="EA59" i="11" a="1"/>
  <c r="EA59" i="11" s="1"/>
  <c r="EC59" i="11" a="1"/>
  <c r="EC59" i="11" s="1"/>
  <c r="DZ59" i="11" a="1"/>
  <c r="DZ59" i="11" s="1"/>
  <c r="DY59" i="11" a="1"/>
  <c r="DY59" i="11" s="1"/>
  <c r="DL286" i="11" a="1"/>
  <c r="DL286" i="11" s="1"/>
  <c r="DM286" i="11" a="1"/>
  <c r="DM286" i="11" s="1"/>
  <c r="DH286" i="11" a="1"/>
  <c r="DH286" i="11" s="1"/>
  <c r="DI286" i="11" a="1"/>
  <c r="DI286" i="11" s="1"/>
  <c r="DK286" i="11" a="1"/>
  <c r="DK286" i="11" s="1"/>
  <c r="DJ286" i="11" a="1"/>
  <c r="DJ286" i="11" s="1"/>
  <c r="DQ419" i="11" a="1"/>
  <c r="DQ419" i="11" s="1"/>
  <c r="DP419" i="11" a="1"/>
  <c r="DP419" i="11" s="1"/>
  <c r="DR419" i="11" a="1"/>
  <c r="DR419" i="11" s="1"/>
  <c r="DS419" i="11" a="1"/>
  <c r="DS419" i="11" s="1"/>
  <c r="DT419" i="11" a="1"/>
  <c r="DT419" i="11" s="1"/>
  <c r="DT253" i="11" a="1"/>
  <c r="DT253" i="11" s="1"/>
  <c r="DS253" i="11" a="1"/>
  <c r="DS253" i="11" s="1"/>
  <c r="DR253" i="11" a="1"/>
  <c r="DR253" i="11" s="1"/>
  <c r="DP253" i="11" a="1"/>
  <c r="DP253" i="11" s="1"/>
  <c r="DQ253" i="11" a="1"/>
  <c r="DQ253" i="11" s="1"/>
  <c r="DI311" i="11" a="1"/>
  <c r="DI311" i="11" s="1"/>
  <c r="DH311" i="11" a="1"/>
  <c r="DH311" i="11" s="1"/>
  <c r="DJ311" i="11" a="1"/>
  <c r="DJ311" i="11" s="1"/>
  <c r="DL311" i="11" a="1"/>
  <c r="DL311" i="11" s="1"/>
  <c r="DM311" i="11" a="1"/>
  <c r="DM311" i="11" s="1"/>
  <c r="DK311" i="11" a="1"/>
  <c r="DK311" i="11" s="1"/>
  <c r="DP77" i="11" a="1"/>
  <c r="DP77" i="11" s="1"/>
  <c r="DQ77" i="11" a="1"/>
  <c r="DQ77" i="11" s="1"/>
  <c r="DS77" i="11" a="1"/>
  <c r="DS77" i="11" s="1"/>
  <c r="DR77" i="11" a="1"/>
  <c r="DR77" i="11" s="1"/>
  <c r="DT77" i="11" a="1"/>
  <c r="DT77" i="11" s="1"/>
  <c r="DV70" i="11" a="1"/>
  <c r="DV70" i="11" s="1"/>
  <c r="DG70" i="11" a="1"/>
  <c r="DG70" i="11" s="1"/>
  <c r="DO70" i="11" a="1"/>
  <c r="DO70" i="11" s="1"/>
  <c r="EB411" i="11" a="1"/>
  <c r="EB411" i="11" s="1"/>
  <c r="DX411" i="11" a="1"/>
  <c r="DX411" i="11" s="1"/>
  <c r="DZ411" i="11" a="1"/>
  <c r="DZ411" i="11" s="1"/>
  <c r="EA411" i="11" a="1"/>
  <c r="EA411" i="11" s="1"/>
  <c r="ED411" i="11" a="1"/>
  <c r="ED411" i="11" s="1"/>
  <c r="DY411" i="11" a="1"/>
  <c r="DY411" i="11" s="1"/>
  <c r="EC411" i="11" a="1"/>
  <c r="EC411" i="11" s="1"/>
  <c r="DW411" i="11" a="1"/>
  <c r="DW411" i="11" s="1"/>
  <c r="DM481" i="11" a="1"/>
  <c r="DM481" i="11" s="1"/>
  <c r="DJ481" i="11" a="1"/>
  <c r="DJ481" i="11" s="1"/>
  <c r="DH481" i="11" a="1"/>
  <c r="DH481" i="11" s="1"/>
  <c r="DK481" i="11" a="1"/>
  <c r="DK481" i="11" s="1"/>
  <c r="DL481" i="11" a="1"/>
  <c r="DL481" i="11" s="1"/>
  <c r="DI481" i="11" a="1"/>
  <c r="DI481" i="11" s="1"/>
  <c r="DV310" i="11" a="1"/>
  <c r="DV310" i="11" s="1"/>
  <c r="DG310" i="11" a="1"/>
  <c r="DG310" i="11" s="1"/>
  <c r="DO310" i="11" a="1"/>
  <c r="DO310" i="11" s="1"/>
  <c r="DX216" i="11" a="1"/>
  <c r="DX216" i="11" s="1"/>
  <c r="EA216" i="11" a="1"/>
  <c r="EA216" i="11" s="1"/>
  <c r="ED216" i="11" a="1"/>
  <c r="ED216" i="11" s="1"/>
  <c r="DW216" i="11" a="1"/>
  <c r="DW216" i="11" s="1"/>
  <c r="EC216" i="11" a="1"/>
  <c r="EC216" i="11" s="1"/>
  <c r="DY216" i="11" a="1"/>
  <c r="DY216" i="11" s="1"/>
  <c r="EB216" i="11" a="1"/>
  <c r="EB216" i="11" s="1"/>
  <c r="DZ216" i="11" a="1"/>
  <c r="DZ216" i="11" s="1"/>
  <c r="DW49" i="11" a="1"/>
  <c r="DW49" i="11" s="1"/>
  <c r="DZ49" i="11" a="1"/>
  <c r="DZ49" i="11" s="1"/>
  <c r="DY49" i="11" a="1"/>
  <c r="DY49" i="11" s="1"/>
  <c r="EB49" i="11" a="1"/>
  <c r="EB49" i="11" s="1"/>
  <c r="EA49" i="11" a="1"/>
  <c r="EA49" i="11" s="1"/>
  <c r="DX49" i="11" a="1"/>
  <c r="DX49" i="11" s="1"/>
  <c r="ED49" i="11" a="1"/>
  <c r="ED49" i="11" s="1"/>
  <c r="EC49" i="11" a="1"/>
  <c r="EC49" i="11" s="1"/>
  <c r="DT139" i="11" a="1"/>
  <c r="DT139" i="11" s="1"/>
  <c r="DQ139" i="11" a="1"/>
  <c r="DQ139" i="11" s="1"/>
  <c r="DR139" i="11" a="1"/>
  <c r="DR139" i="11" s="1"/>
  <c r="DS139" i="11" a="1"/>
  <c r="DS139" i="11" s="1"/>
  <c r="DP139" i="11" a="1"/>
  <c r="DP139" i="11" s="1"/>
  <c r="EA305" i="11" a="1"/>
  <c r="EA305" i="11" s="1"/>
  <c r="DW305" i="11" a="1"/>
  <c r="DW305" i="11" s="1"/>
  <c r="EC305" i="11" a="1"/>
  <c r="EC305" i="11" s="1"/>
  <c r="ED305" i="11" a="1"/>
  <c r="ED305" i="11" s="1"/>
  <c r="DZ305" i="11" a="1"/>
  <c r="DZ305" i="11" s="1"/>
  <c r="DY305" i="11" a="1"/>
  <c r="DY305" i="11" s="1"/>
  <c r="EB305" i="11" a="1"/>
  <c r="EB305" i="11" s="1"/>
  <c r="DX305" i="11" a="1"/>
  <c r="DX305" i="11" s="1"/>
  <c r="DL98" i="11" a="1"/>
  <c r="DL98" i="11" s="1"/>
  <c r="DM98" i="11" a="1"/>
  <c r="DM98" i="11" s="1"/>
  <c r="DI98" i="11" a="1"/>
  <c r="DI98" i="11" s="1"/>
  <c r="DK98" i="11" a="1"/>
  <c r="DK98" i="11" s="1"/>
  <c r="DH98" i="11" a="1"/>
  <c r="DH98" i="11" s="1"/>
  <c r="DJ98" i="11" a="1"/>
  <c r="DJ98" i="11" s="1"/>
  <c r="DR220" i="11" a="1"/>
  <c r="DR220" i="11" s="1"/>
  <c r="DT220" i="11" a="1"/>
  <c r="DT220" i="11" s="1"/>
  <c r="DQ220" i="11" a="1"/>
  <c r="DQ220" i="11" s="1"/>
  <c r="DS220" i="11" a="1"/>
  <c r="DS220" i="11" s="1"/>
  <c r="DP220" i="11" a="1"/>
  <c r="DP220" i="11" s="1"/>
  <c r="EC445" i="11" a="1"/>
  <c r="EC445" i="11" s="1"/>
  <c r="EA445" i="11" a="1"/>
  <c r="EA445" i="11" s="1"/>
  <c r="ED445" i="11" a="1"/>
  <c r="ED445" i="11" s="1"/>
  <c r="DW445" i="11" a="1"/>
  <c r="DW445" i="11" s="1"/>
  <c r="DZ445" i="11" a="1"/>
  <c r="DZ445" i="11" s="1"/>
  <c r="DY445" i="11" a="1"/>
  <c r="DY445" i="11" s="1"/>
  <c r="EB445" i="11" a="1"/>
  <c r="EB445" i="11" s="1"/>
  <c r="DX445" i="11" a="1"/>
  <c r="DX445" i="11" s="1"/>
  <c r="DK99" i="11" a="1"/>
  <c r="DK99" i="11" s="1"/>
  <c r="DH99" i="11" a="1"/>
  <c r="DH99" i="11" s="1"/>
  <c r="DI99" i="11" a="1"/>
  <c r="DI99" i="11" s="1"/>
  <c r="DM99" i="11" a="1"/>
  <c r="DM99" i="11" s="1"/>
  <c r="DL99" i="11" a="1"/>
  <c r="DL99" i="11" s="1"/>
  <c r="DJ99" i="11" a="1"/>
  <c r="DJ99" i="11" s="1"/>
  <c r="DV424" i="11" a="1"/>
  <c r="DV424" i="11" s="1"/>
  <c r="DG424" i="11" a="1"/>
  <c r="DG424" i="11" s="1"/>
  <c r="DO424" i="11" a="1"/>
  <c r="DO424" i="11" s="1"/>
  <c r="DW405" i="11" a="1"/>
  <c r="DW405" i="11" s="1"/>
  <c r="DY405" i="11" a="1"/>
  <c r="DY405" i="11" s="1"/>
  <c r="EB405" i="11" a="1"/>
  <c r="EB405" i="11" s="1"/>
  <c r="EA405" i="11" a="1"/>
  <c r="EA405" i="11" s="1"/>
  <c r="DX405" i="11" a="1"/>
  <c r="DX405" i="11" s="1"/>
  <c r="EC405" i="11" a="1"/>
  <c r="EC405" i="11" s="1"/>
  <c r="DZ405" i="11" a="1"/>
  <c r="DZ405" i="11" s="1"/>
  <c r="ED405" i="11" a="1"/>
  <c r="ED405" i="11" s="1"/>
  <c r="EB166" i="11" a="1"/>
  <c r="EB166" i="11" s="1"/>
  <c r="ED166" i="11" a="1"/>
  <c r="ED166" i="11" s="1"/>
  <c r="DY166" i="11" a="1"/>
  <c r="DY166" i="11" s="1"/>
  <c r="DX166" i="11" a="1"/>
  <c r="DX166" i="11" s="1"/>
  <c r="EC166" i="11" a="1"/>
  <c r="EC166" i="11" s="1"/>
  <c r="DZ166" i="11" a="1"/>
  <c r="DZ166" i="11" s="1"/>
  <c r="DW166" i="11" a="1"/>
  <c r="DW166" i="11" s="1"/>
  <c r="EA166" i="11" a="1"/>
  <c r="EA166" i="11" s="1"/>
  <c r="EA13" i="11" a="1"/>
  <c r="EA13" i="11" s="1"/>
  <c r="DZ13" i="11" a="1"/>
  <c r="DZ13" i="11" s="1"/>
  <c r="EB13" i="11" a="1"/>
  <c r="EB13" i="11" s="1"/>
  <c r="ED13" i="11" a="1"/>
  <c r="ED13" i="11" s="1"/>
  <c r="DW13" i="11" a="1"/>
  <c r="DW13" i="11" s="1"/>
  <c r="DX13" i="11" a="1"/>
  <c r="DX13" i="11" s="1"/>
  <c r="EC13" i="11" a="1"/>
  <c r="EC13" i="11" s="1"/>
  <c r="DY13" i="11" a="1"/>
  <c r="DY13" i="11" s="1"/>
  <c r="DK373" i="11" a="1"/>
  <c r="DK373" i="11" s="1"/>
  <c r="DL373" i="11" a="1"/>
  <c r="DL373" i="11" s="1"/>
  <c r="DJ373" i="11" a="1"/>
  <c r="DJ373" i="11" s="1"/>
  <c r="DM373" i="11" a="1"/>
  <c r="DM373" i="11" s="1"/>
  <c r="DI373" i="11" a="1"/>
  <c r="DI373" i="11" s="1"/>
  <c r="DH373" i="11" a="1"/>
  <c r="DH373" i="11" s="1"/>
  <c r="DV420" i="11" a="1"/>
  <c r="DV420" i="11" s="1"/>
  <c r="DO420" i="11" a="1"/>
  <c r="DO420" i="11" s="1"/>
  <c r="DG420" i="11" a="1"/>
  <c r="DG420" i="11" s="1"/>
  <c r="DR161" i="11" a="1"/>
  <c r="DR161" i="11" s="1"/>
  <c r="DS161" i="11" a="1"/>
  <c r="DS161" i="11" s="1"/>
  <c r="DP161" i="11" a="1"/>
  <c r="DP161" i="11" s="1"/>
  <c r="DT161" i="11" a="1"/>
  <c r="DT161" i="11" s="1"/>
  <c r="DQ161" i="11" a="1"/>
  <c r="DQ161" i="11" s="1"/>
  <c r="DI457" i="11" a="1"/>
  <c r="DI457" i="11" s="1"/>
  <c r="DL457" i="11" a="1"/>
  <c r="DL457" i="11" s="1"/>
  <c r="DM457" i="11" a="1"/>
  <c r="DM457" i="11" s="1"/>
  <c r="DK457" i="11" a="1"/>
  <c r="DK457" i="11" s="1"/>
  <c r="DH457" i="11" a="1"/>
  <c r="DH457" i="11" s="1"/>
  <c r="DJ457" i="11" a="1"/>
  <c r="DJ457" i="11" s="1"/>
  <c r="DM18" i="11" a="1"/>
  <c r="DM18" i="11" s="1"/>
  <c r="DH18" i="11" a="1"/>
  <c r="DH18" i="11" s="1"/>
  <c r="DJ18" i="11" a="1"/>
  <c r="DJ18" i="11" s="1"/>
  <c r="DK18" i="11" a="1"/>
  <c r="DK18" i="11" s="1"/>
  <c r="DL18" i="11" a="1"/>
  <c r="DL18" i="11" s="1"/>
  <c r="DI18" i="11" a="1"/>
  <c r="DI18" i="11" s="1"/>
  <c r="DJ29" i="11" a="1"/>
  <c r="DJ29" i="11" s="1"/>
  <c r="DH29" i="11" a="1"/>
  <c r="DH29" i="11" s="1"/>
  <c r="DK29" i="11" a="1"/>
  <c r="DK29" i="11" s="1"/>
  <c r="DL29" i="11" a="1"/>
  <c r="DL29" i="11" s="1"/>
  <c r="DM29" i="11" a="1"/>
  <c r="DM29" i="11" s="1"/>
  <c r="DI29" i="11" a="1"/>
  <c r="DI29" i="11" s="1"/>
  <c r="DH224" i="11" a="1"/>
  <c r="DH224" i="11" s="1"/>
  <c r="DL224" i="11" a="1"/>
  <c r="DL224" i="11" s="1"/>
  <c r="DI224" i="11" a="1"/>
  <c r="DI224" i="11" s="1"/>
  <c r="DM224" i="11" a="1"/>
  <c r="DM224" i="11" s="1"/>
  <c r="DJ224" i="11" a="1"/>
  <c r="DJ224" i="11" s="1"/>
  <c r="DK224" i="11" a="1"/>
  <c r="DK224" i="11" s="1"/>
  <c r="DQ298" i="11" a="1"/>
  <c r="DQ298" i="11" s="1"/>
  <c r="DT298" i="11" a="1"/>
  <c r="DT298" i="11" s="1"/>
  <c r="DS298" i="11" a="1"/>
  <c r="DS298" i="11" s="1"/>
  <c r="DP298" i="11" a="1"/>
  <c r="DP298" i="11" s="1"/>
  <c r="DR298" i="11" a="1"/>
  <c r="DR298" i="11" s="1"/>
  <c r="DK225" i="11" a="1"/>
  <c r="DK225" i="11" s="1"/>
  <c r="DJ225" i="11" a="1"/>
  <c r="DJ225" i="11" s="1"/>
  <c r="DH225" i="11" a="1"/>
  <c r="DH225" i="11" s="1"/>
  <c r="DM225" i="11" a="1"/>
  <c r="DM225" i="11" s="1"/>
  <c r="DI225" i="11" a="1"/>
  <c r="DI225" i="11" s="1"/>
  <c r="DL225" i="11" a="1"/>
  <c r="DL225" i="11" s="1"/>
  <c r="DL257" i="11" a="1"/>
  <c r="DL257" i="11" s="1"/>
  <c r="DH257" i="11" a="1"/>
  <c r="DH257" i="11" s="1"/>
  <c r="DJ257" i="11" a="1"/>
  <c r="DJ257" i="11" s="1"/>
  <c r="DM257" i="11" a="1"/>
  <c r="DM257" i="11" s="1"/>
  <c r="DK257" i="11" a="1"/>
  <c r="DK257" i="11" s="1"/>
  <c r="DI257" i="11" a="1"/>
  <c r="DI257" i="11" s="1"/>
  <c r="DJ469" i="11" a="1"/>
  <c r="DJ469" i="11" s="1"/>
  <c r="DK469" i="11" a="1"/>
  <c r="DK469" i="11" s="1"/>
  <c r="DL469" i="11" a="1"/>
  <c r="DL469" i="11" s="1"/>
  <c r="DM469" i="11" a="1"/>
  <c r="DM469" i="11" s="1"/>
  <c r="DI469" i="11" a="1"/>
  <c r="DI469" i="11" s="1"/>
  <c r="DH469" i="11" a="1"/>
  <c r="DH469" i="11" s="1"/>
  <c r="DY239" i="11" a="1"/>
  <c r="DY239" i="11" s="1"/>
  <c r="EB239" i="11" a="1"/>
  <c r="EB239" i="11" s="1"/>
  <c r="EC239" i="11" a="1"/>
  <c r="EC239" i="11" s="1"/>
  <c r="EA239" i="11" a="1"/>
  <c r="EA239" i="11" s="1"/>
  <c r="DX239" i="11" a="1"/>
  <c r="DX239" i="11" s="1"/>
  <c r="ED239" i="11" a="1"/>
  <c r="ED239" i="11" s="1"/>
  <c r="DZ239" i="11" a="1"/>
  <c r="DZ239" i="11" s="1"/>
  <c r="DW239" i="11" a="1"/>
  <c r="DW239" i="11" s="1"/>
  <c r="DI269" i="11" a="1"/>
  <c r="DI269" i="11" s="1"/>
  <c r="DJ269" i="11" a="1"/>
  <c r="DJ269" i="11" s="1"/>
  <c r="DM269" i="11" a="1"/>
  <c r="DM269" i="11" s="1"/>
  <c r="DH269" i="11" a="1"/>
  <c r="DH269" i="11" s="1"/>
  <c r="DK269" i="11" a="1"/>
  <c r="DK269" i="11" s="1"/>
  <c r="DL269" i="11" a="1"/>
  <c r="DL269" i="11" s="1"/>
  <c r="DH221" i="11" a="1"/>
  <c r="DH221" i="11" s="1"/>
  <c r="DK221" i="11" a="1"/>
  <c r="DK221" i="11" s="1"/>
  <c r="DI221" i="11" a="1"/>
  <c r="DI221" i="11" s="1"/>
  <c r="DJ221" i="11" a="1"/>
  <c r="DJ221" i="11" s="1"/>
  <c r="DM221" i="11" a="1"/>
  <c r="DM221" i="11" s="1"/>
  <c r="DL221" i="11" a="1"/>
  <c r="DL221" i="11" s="1"/>
  <c r="DJ291" i="11" a="1"/>
  <c r="DJ291" i="11" s="1"/>
  <c r="DK291" i="11" a="1"/>
  <c r="DK291" i="11" s="1"/>
  <c r="DI291" i="11" a="1"/>
  <c r="DI291" i="11" s="1"/>
  <c r="DM291" i="11" a="1"/>
  <c r="DM291" i="11" s="1"/>
  <c r="DH291" i="11" a="1"/>
  <c r="DH291" i="11" s="1"/>
  <c r="DL291" i="11" a="1"/>
  <c r="DL291" i="11" s="1"/>
  <c r="DI28" i="11" a="1"/>
  <c r="DI28" i="11" s="1"/>
  <c r="DK28" i="11" a="1"/>
  <c r="DK28" i="11" s="1"/>
  <c r="DL28" i="11" a="1"/>
  <c r="DL28" i="11" s="1"/>
  <c r="DJ28" i="11" a="1"/>
  <c r="DJ28" i="11" s="1"/>
  <c r="DM28" i="11" a="1"/>
  <c r="DM28" i="11" s="1"/>
  <c r="DH28" i="11" a="1"/>
  <c r="DH28" i="11" s="1"/>
  <c r="DG66" i="11" a="1"/>
  <c r="DG66" i="11" s="1"/>
  <c r="DO66" i="11" a="1"/>
  <c r="DO66" i="11" s="1"/>
  <c r="DV66" i="11" a="1"/>
  <c r="DV66" i="11" s="1"/>
  <c r="EC91" i="11" a="1"/>
  <c r="EC91" i="11" s="1"/>
  <c r="EB91" i="11" a="1"/>
  <c r="EB91" i="11" s="1"/>
  <c r="DW91" i="11" a="1"/>
  <c r="DW91" i="11" s="1"/>
  <c r="ED91" i="11" a="1"/>
  <c r="ED91" i="11" s="1"/>
  <c r="EA91" i="11" a="1"/>
  <c r="EA91" i="11" s="1"/>
  <c r="DX91" i="11" a="1"/>
  <c r="DX91" i="11" s="1"/>
  <c r="DZ91" i="11" a="1"/>
  <c r="DZ91" i="11" s="1"/>
  <c r="DY91" i="11" a="1"/>
  <c r="DY91" i="11" s="1"/>
  <c r="EB455" i="11" a="1"/>
  <c r="EB455" i="11" s="1"/>
  <c r="EA455" i="11" a="1"/>
  <c r="EA455" i="11" s="1"/>
  <c r="ED455" i="11" a="1"/>
  <c r="ED455" i="11" s="1"/>
  <c r="EC455" i="11" a="1"/>
  <c r="EC455" i="11" s="1"/>
  <c r="DW455" i="11" a="1"/>
  <c r="DW455" i="11" s="1"/>
  <c r="DY455" i="11" a="1"/>
  <c r="DY455" i="11" s="1"/>
  <c r="DZ455" i="11" a="1"/>
  <c r="DZ455" i="11" s="1"/>
  <c r="DX455" i="11" a="1"/>
  <c r="DX455" i="11" s="1"/>
  <c r="DQ135" i="11" a="1"/>
  <c r="DQ135" i="11" s="1"/>
  <c r="DT135" i="11" a="1"/>
  <c r="DT135" i="11" s="1"/>
  <c r="DS135" i="11" a="1"/>
  <c r="DS135" i="11" s="1"/>
  <c r="DP135" i="11" a="1"/>
  <c r="DP135" i="11" s="1"/>
  <c r="DR135" i="11" a="1"/>
  <c r="DR135" i="11" s="1"/>
  <c r="DT243" i="11" a="1"/>
  <c r="DT243" i="11" s="1"/>
  <c r="DR243" i="11" a="1"/>
  <c r="DR243" i="11" s="1"/>
  <c r="DP243" i="11" a="1"/>
  <c r="DP243" i="11" s="1"/>
  <c r="DQ243" i="11" a="1"/>
  <c r="DQ243" i="11" s="1"/>
  <c r="DS243" i="11" a="1"/>
  <c r="DS243" i="11" s="1"/>
  <c r="DP453" i="11" a="1"/>
  <c r="DP453" i="11" s="1"/>
  <c r="DQ453" i="11" a="1"/>
  <c r="DQ453" i="11" s="1"/>
  <c r="DR453" i="11" a="1"/>
  <c r="DR453" i="11" s="1"/>
  <c r="DT453" i="11" a="1"/>
  <c r="DT453" i="11" s="1"/>
  <c r="DS453" i="11" a="1"/>
  <c r="DS453" i="11" s="1"/>
  <c r="DI141" i="11" a="1"/>
  <c r="DI141" i="11" s="1"/>
  <c r="DL141" i="11" a="1"/>
  <c r="DL141" i="11" s="1"/>
  <c r="DJ141" i="11" a="1"/>
  <c r="DJ141" i="11" s="1"/>
  <c r="DM141" i="11" a="1"/>
  <c r="DM141" i="11" s="1"/>
  <c r="DH141" i="11" a="1"/>
  <c r="DH141" i="11" s="1"/>
  <c r="DK141" i="11" a="1"/>
  <c r="DK141" i="11" s="1"/>
  <c r="DQ65" i="11" a="1"/>
  <c r="DQ65" i="11" s="1"/>
  <c r="DT65" i="11" a="1"/>
  <c r="DT65" i="11" s="1"/>
  <c r="DP65" i="11" a="1"/>
  <c r="DP65" i="11" s="1"/>
  <c r="DR65" i="11" a="1"/>
  <c r="DR65" i="11" s="1"/>
  <c r="DS65" i="11" a="1"/>
  <c r="DS65" i="11" s="1"/>
  <c r="DW249" i="11" a="1"/>
  <c r="DW249" i="11" s="1"/>
  <c r="DY249" i="11" a="1"/>
  <c r="DY249" i="11" s="1"/>
  <c r="EA249" i="11" a="1"/>
  <c r="EA249" i="11" s="1"/>
  <c r="ED249" i="11" a="1"/>
  <c r="ED249" i="11" s="1"/>
  <c r="EB249" i="11" a="1"/>
  <c r="EB249" i="11" s="1"/>
  <c r="DZ249" i="11" a="1"/>
  <c r="DZ249" i="11" s="1"/>
  <c r="DX249" i="11" a="1"/>
  <c r="DX249" i="11" s="1"/>
  <c r="EC249" i="11" a="1"/>
  <c r="EC249" i="11" s="1"/>
  <c r="DG334" i="11" a="1"/>
  <c r="DG334" i="11" s="1"/>
  <c r="DO334" i="11" a="1"/>
  <c r="DO334" i="11" s="1"/>
  <c r="DV334" i="11" a="1"/>
  <c r="DV334" i="11" s="1"/>
  <c r="DT333" i="11" a="1"/>
  <c r="DT333" i="11" s="1"/>
  <c r="DQ333" i="11" a="1"/>
  <c r="DQ333" i="11" s="1"/>
  <c r="DR333" i="11" a="1"/>
  <c r="DR333" i="11" s="1"/>
  <c r="DS333" i="11" a="1"/>
  <c r="DS333" i="11" s="1"/>
  <c r="DP333" i="11" a="1"/>
  <c r="DP333" i="11" s="1"/>
  <c r="DL107" i="11" a="1"/>
  <c r="DL107" i="11" s="1"/>
  <c r="DK107" i="11" a="1"/>
  <c r="DK107" i="11" s="1"/>
  <c r="DI107" i="11" a="1"/>
  <c r="DI107" i="11" s="1"/>
  <c r="DH107" i="11" a="1"/>
  <c r="DH107" i="11" s="1"/>
  <c r="DJ107" i="11" a="1"/>
  <c r="DJ107" i="11" s="1"/>
  <c r="DM107" i="11" a="1"/>
  <c r="DM107" i="11" s="1"/>
  <c r="DX314" i="11" a="1"/>
  <c r="DX314" i="11" s="1"/>
  <c r="EB314" i="11" a="1"/>
  <c r="EB314" i="11" s="1"/>
  <c r="ED314" i="11" a="1"/>
  <c r="ED314" i="11" s="1"/>
  <c r="EA314" i="11" a="1"/>
  <c r="EA314" i="11" s="1"/>
  <c r="DW314" i="11" a="1"/>
  <c r="DW314" i="11" s="1"/>
  <c r="DY314" i="11" a="1"/>
  <c r="DY314" i="11" s="1"/>
  <c r="EC314" i="11" a="1"/>
  <c r="EC314" i="11" s="1"/>
  <c r="DZ314" i="11" a="1"/>
  <c r="DZ314" i="11" s="1"/>
  <c r="DP207" i="11" a="1"/>
  <c r="DP207" i="11" s="1"/>
  <c r="DR207" i="11" a="1"/>
  <c r="DR207" i="11" s="1"/>
  <c r="DS207" i="11" a="1"/>
  <c r="DS207" i="11" s="1"/>
  <c r="DQ207" i="11" a="1"/>
  <c r="DQ207" i="11" s="1"/>
  <c r="DT207" i="11" a="1"/>
  <c r="DT207" i="11" s="1"/>
  <c r="DK325" i="11" a="1"/>
  <c r="DK325" i="11" s="1"/>
  <c r="DJ325" i="11" a="1"/>
  <c r="DJ325" i="11" s="1"/>
  <c r="DH325" i="11" a="1"/>
  <c r="DH325" i="11" s="1"/>
  <c r="DM325" i="11" a="1"/>
  <c r="DM325" i="11" s="1"/>
  <c r="DI325" i="11" a="1"/>
  <c r="DI325" i="11" s="1"/>
  <c r="DL325" i="11" a="1"/>
  <c r="DL325" i="11" s="1"/>
  <c r="DV444" i="11" a="1"/>
  <c r="DV444" i="11" s="1"/>
  <c r="DG444" i="11" a="1"/>
  <c r="DG444" i="11" s="1"/>
  <c r="DO444" i="11" a="1"/>
  <c r="DO444" i="11" s="1"/>
  <c r="DW93" i="11" a="1"/>
  <c r="DW93" i="11" s="1"/>
  <c r="EC93" i="11" a="1"/>
  <c r="EC93" i="11" s="1"/>
  <c r="DZ93" i="11" a="1"/>
  <c r="DZ93" i="11" s="1"/>
  <c r="EB93" i="11" a="1"/>
  <c r="EB93" i="11" s="1"/>
  <c r="EA93" i="11" a="1"/>
  <c r="EA93" i="11" s="1"/>
  <c r="DX93" i="11" a="1"/>
  <c r="DX93" i="11" s="1"/>
  <c r="ED93" i="11" a="1"/>
  <c r="ED93" i="11" s="1"/>
  <c r="DY93" i="11" a="1"/>
  <c r="DY93" i="11" s="1"/>
  <c r="DH395" i="11" a="1"/>
  <c r="DH395" i="11" s="1"/>
  <c r="DI395" i="11" a="1"/>
  <c r="DI395" i="11" s="1"/>
  <c r="DM395" i="11" a="1"/>
  <c r="DM395" i="11" s="1"/>
  <c r="DJ395" i="11" a="1"/>
  <c r="DJ395" i="11" s="1"/>
  <c r="DK395" i="11" a="1"/>
  <c r="DK395" i="11" s="1"/>
  <c r="DL395" i="11" a="1"/>
  <c r="DL395" i="11" s="1"/>
  <c r="DG170" i="11" a="1"/>
  <c r="DG170" i="11" s="1"/>
  <c r="DO170" i="11" a="1"/>
  <c r="DO170" i="11" s="1"/>
  <c r="DV170" i="11" a="1"/>
  <c r="DV170" i="11" s="1"/>
  <c r="DV76" i="11" a="1"/>
  <c r="DV76" i="11" s="1"/>
  <c r="DO76" i="11" a="1"/>
  <c r="DO76" i="11" s="1"/>
  <c r="DG76" i="11" a="1"/>
  <c r="DG76" i="11" s="1"/>
  <c r="ED169" i="11" a="1"/>
  <c r="ED169" i="11" s="1"/>
  <c r="EC169" i="11" a="1"/>
  <c r="EC169" i="11" s="1"/>
  <c r="DX169" i="11" a="1"/>
  <c r="DX169" i="11" s="1"/>
  <c r="DZ169" i="11" a="1"/>
  <c r="DZ169" i="11" s="1"/>
  <c r="EA169" i="11" a="1"/>
  <c r="EA169" i="11" s="1"/>
  <c r="EB169" i="11" a="1"/>
  <c r="EB169" i="11" s="1"/>
  <c r="DY169" i="11" a="1"/>
  <c r="DY169" i="11" s="1"/>
  <c r="DW169" i="11" a="1"/>
  <c r="DW169" i="11" s="1"/>
  <c r="DI223" i="11" a="1"/>
  <c r="DI223" i="11" s="1"/>
  <c r="DJ223" i="11" a="1"/>
  <c r="DJ223" i="11" s="1"/>
  <c r="DH223" i="11" a="1"/>
  <c r="DH223" i="11" s="1"/>
  <c r="DK223" i="11" a="1"/>
  <c r="DK223" i="11" s="1"/>
  <c r="DM223" i="11" a="1"/>
  <c r="DM223" i="11" s="1"/>
  <c r="DL223" i="11" a="1"/>
  <c r="DL223" i="11" s="1"/>
  <c r="DT219" i="11" a="1"/>
  <c r="DT219" i="11" s="1"/>
  <c r="DS219" i="11" a="1"/>
  <c r="DS219" i="11" s="1"/>
  <c r="DR219" i="11" a="1"/>
  <c r="DR219" i="11" s="1"/>
  <c r="DQ219" i="11" a="1"/>
  <c r="DQ219" i="11" s="1"/>
  <c r="DP219" i="11" a="1"/>
  <c r="DP219" i="11" s="1"/>
  <c r="AC391" i="11" a="1"/>
  <c r="AC391" i="11" s="1"/>
  <c r="F391" i="11" a="1"/>
  <c r="F391" i="11" s="1"/>
  <c r="AA392" i="11" a="1"/>
  <c r="AA392" i="11" s="1"/>
  <c r="EC306" i="11" a="1"/>
  <c r="EC306" i="11" s="1"/>
  <c r="EB306" i="11" a="1"/>
  <c r="EB306" i="11" s="1"/>
  <c r="DX306" i="11" a="1"/>
  <c r="DX306" i="11" s="1"/>
  <c r="DW306" i="11" a="1"/>
  <c r="DW306" i="11" s="1"/>
  <c r="DZ306" i="11" a="1"/>
  <c r="DZ306" i="11" s="1"/>
  <c r="EA306" i="11" a="1"/>
  <c r="EA306" i="11" s="1"/>
  <c r="DY306" i="11" a="1"/>
  <c r="DY306" i="11" s="1"/>
  <c r="ED306" i="11" a="1"/>
  <c r="ED306" i="11" s="1"/>
  <c r="DR468" i="11" a="1"/>
  <c r="DR468" i="11" s="1"/>
  <c r="DP468" i="11" a="1"/>
  <c r="DP468" i="11" s="1"/>
  <c r="DT468" i="11" a="1"/>
  <c r="DT468" i="11" s="1"/>
  <c r="DQ468" i="11" a="1"/>
  <c r="DQ468" i="11" s="1"/>
  <c r="DS468" i="11" a="1"/>
  <c r="DS468" i="11" s="1"/>
  <c r="DQ456" i="11" a="1"/>
  <c r="DQ456" i="11" s="1"/>
  <c r="DR456" i="11" a="1"/>
  <c r="DR456" i="11" s="1"/>
  <c r="DP456" i="11" a="1"/>
  <c r="DP456" i="11" s="1"/>
  <c r="DT456" i="11" a="1"/>
  <c r="DT456" i="11" s="1"/>
  <c r="DS456" i="11" a="1"/>
  <c r="DS456" i="11" s="1"/>
  <c r="DJ393" i="11" a="1"/>
  <c r="DJ393" i="11" s="1"/>
  <c r="DL393" i="11" a="1"/>
  <c r="DL393" i="11" s="1"/>
  <c r="DM393" i="11" a="1"/>
  <c r="DM393" i="11" s="1"/>
  <c r="DH393" i="11" a="1"/>
  <c r="DH393" i="11" s="1"/>
  <c r="DK393" i="11" a="1"/>
  <c r="DK393" i="11" s="1"/>
  <c r="DI393" i="11" a="1"/>
  <c r="DI393" i="11" s="1"/>
  <c r="DM315" i="11" a="1"/>
  <c r="DM315" i="11" s="1"/>
  <c r="DH315" i="11" a="1"/>
  <c r="DH315" i="11" s="1"/>
  <c r="DL315" i="11" a="1"/>
  <c r="DL315" i="11" s="1"/>
  <c r="DI315" i="11" a="1"/>
  <c r="DI315" i="11" s="1"/>
  <c r="DK315" i="11" a="1"/>
  <c r="DK315" i="11" s="1"/>
  <c r="DJ315" i="11" a="1"/>
  <c r="DJ315" i="11" s="1"/>
  <c r="G367" i="11" a="1"/>
  <c r="G367" i="11" s="1"/>
  <c r="T367" i="11" a="1"/>
  <c r="T367" i="11" s="1"/>
  <c r="H367" i="11" a="1"/>
  <c r="H367" i="11" s="1"/>
  <c r="ED143" i="11" a="1"/>
  <c r="ED143" i="11" s="1"/>
  <c r="DZ143" i="11" a="1"/>
  <c r="DZ143" i="11" s="1"/>
  <c r="DW143" i="11" a="1"/>
  <c r="DW143" i="11" s="1"/>
  <c r="DY143" i="11" a="1"/>
  <c r="DY143" i="11" s="1"/>
  <c r="EA143" i="11" a="1"/>
  <c r="EA143" i="11" s="1"/>
  <c r="EC143" i="11" a="1"/>
  <c r="EC143" i="11" s="1"/>
  <c r="DX143" i="11" a="1"/>
  <c r="DX143" i="11" s="1"/>
  <c r="EB143" i="11" a="1"/>
  <c r="EB143" i="11" s="1"/>
  <c r="EB423" i="11" a="1"/>
  <c r="EB423" i="11" s="1"/>
  <c r="DZ423" i="11" a="1"/>
  <c r="DZ423" i="11" s="1"/>
  <c r="DY423" i="11" a="1"/>
  <c r="DY423" i="11" s="1"/>
  <c r="DX423" i="11" a="1"/>
  <c r="DX423" i="11" s="1"/>
  <c r="DW423" i="11" a="1"/>
  <c r="DW423" i="11" s="1"/>
  <c r="EC423" i="11" a="1"/>
  <c r="EC423" i="11" s="1"/>
  <c r="ED423" i="11" a="1"/>
  <c r="ED423" i="11" s="1"/>
  <c r="EA423" i="11" a="1"/>
  <c r="EA423" i="11" s="1"/>
  <c r="DK399" i="11" a="1"/>
  <c r="DK399" i="11" s="1"/>
  <c r="DH399" i="11" a="1"/>
  <c r="DH399" i="11" s="1"/>
  <c r="DJ399" i="11" a="1"/>
  <c r="DJ399" i="11" s="1"/>
  <c r="DL399" i="11" a="1"/>
  <c r="DL399" i="11" s="1"/>
  <c r="DI399" i="11" a="1"/>
  <c r="DI399" i="11" s="1"/>
  <c r="DM399" i="11" a="1"/>
  <c r="DM399" i="11" s="1"/>
  <c r="DT297" i="11" a="1"/>
  <c r="DT297" i="11" s="1"/>
  <c r="DS297" i="11" a="1"/>
  <c r="DS297" i="11" s="1"/>
  <c r="DP297" i="11" a="1"/>
  <c r="DP297" i="11" s="1"/>
  <c r="DQ297" i="11" a="1"/>
  <c r="DQ297" i="11" s="1"/>
  <c r="DR297" i="11" a="1"/>
  <c r="DR297" i="11" s="1"/>
  <c r="DQ363" i="11" a="1"/>
  <c r="DQ363" i="11" s="1"/>
  <c r="DP363" i="11" a="1"/>
  <c r="DP363" i="11" s="1"/>
  <c r="DS363" i="11" a="1"/>
  <c r="DS363" i="11" s="1"/>
  <c r="DT363" i="11" a="1"/>
  <c r="DT363" i="11" s="1"/>
  <c r="DR363" i="11" a="1"/>
  <c r="DR363" i="11" s="1"/>
  <c r="DW57" i="11" a="1"/>
  <c r="DW57" i="11" s="1"/>
  <c r="EB57" i="11" a="1"/>
  <c r="EB57" i="11" s="1"/>
  <c r="DY57" i="11" a="1"/>
  <c r="DY57" i="11" s="1"/>
  <c r="EA57" i="11" a="1"/>
  <c r="EA57" i="11" s="1"/>
  <c r="DX57" i="11" a="1"/>
  <c r="DX57" i="11" s="1"/>
  <c r="EC57" i="11" a="1"/>
  <c r="EC57" i="11" s="1"/>
  <c r="ED57" i="11" a="1"/>
  <c r="ED57" i="11" s="1"/>
  <c r="DZ57" i="11" a="1"/>
  <c r="DZ57" i="11" s="1"/>
  <c r="DI189" i="11" a="1"/>
  <c r="DI189" i="11" s="1"/>
  <c r="DJ189" i="11" a="1"/>
  <c r="DJ189" i="11" s="1"/>
  <c r="DK189" i="11" a="1"/>
  <c r="DK189" i="11" s="1"/>
  <c r="DM189" i="11" a="1"/>
  <c r="DM189" i="11" s="1"/>
  <c r="DL189" i="11" a="1"/>
  <c r="DL189" i="11" s="1"/>
  <c r="DH189" i="11" a="1"/>
  <c r="DH189" i="11" s="1"/>
  <c r="U171" i="11" a="1"/>
  <c r="U171" i="11" s="1"/>
  <c r="AD171" i="11"/>
  <c r="DS327" i="11" a="1"/>
  <c r="DS327" i="11" s="1"/>
  <c r="DT327" i="11" a="1"/>
  <c r="DT327" i="11" s="1"/>
  <c r="DQ327" i="11" a="1"/>
  <c r="DQ327" i="11" s="1"/>
  <c r="DP327" i="11" a="1"/>
  <c r="DP327" i="11" s="1"/>
  <c r="DR327" i="11" a="1"/>
  <c r="DR327" i="11" s="1"/>
  <c r="EB385" i="11" a="1"/>
  <c r="EB385" i="11" s="1"/>
  <c r="DX385" i="11" a="1"/>
  <c r="DX385" i="11" s="1"/>
  <c r="DW385" i="11" a="1"/>
  <c r="DW385" i="11" s="1"/>
  <c r="EA385" i="11" a="1"/>
  <c r="EA385" i="11" s="1"/>
  <c r="EC385" i="11" a="1"/>
  <c r="EC385" i="11" s="1"/>
  <c r="ED385" i="11" a="1"/>
  <c r="ED385" i="11" s="1"/>
  <c r="DZ385" i="11" a="1"/>
  <c r="DZ385" i="11" s="1"/>
  <c r="DY385" i="11" a="1"/>
  <c r="DY385" i="11" s="1"/>
  <c r="EA44" i="11" a="1"/>
  <c r="EA44" i="11" s="1"/>
  <c r="DZ44" i="11" a="1"/>
  <c r="DZ44" i="11" s="1"/>
  <c r="ED44" i="11" a="1"/>
  <c r="ED44" i="11" s="1"/>
  <c r="DY44" i="11" a="1"/>
  <c r="DY44" i="11" s="1"/>
  <c r="DX44" i="11" a="1"/>
  <c r="DX44" i="11" s="1"/>
  <c r="EC44" i="11" a="1"/>
  <c r="EC44" i="11" s="1"/>
  <c r="DW44" i="11" a="1"/>
  <c r="DW44" i="11" s="1"/>
  <c r="EB44" i="11" a="1"/>
  <c r="EB44" i="11" s="1"/>
  <c r="DT320" i="11" a="1"/>
  <c r="DT320" i="11" s="1"/>
  <c r="DP320" i="11" a="1"/>
  <c r="DP320" i="11" s="1"/>
  <c r="DR320" i="11" a="1"/>
  <c r="DR320" i="11" s="1"/>
  <c r="DS320" i="11" a="1"/>
  <c r="DS320" i="11" s="1"/>
  <c r="DQ320" i="11" a="1"/>
  <c r="DQ320" i="11" s="1"/>
  <c r="DK461" i="11" a="1"/>
  <c r="DK461" i="11" s="1"/>
  <c r="DL461" i="11" a="1"/>
  <c r="DL461" i="11" s="1"/>
  <c r="DM461" i="11" a="1"/>
  <c r="DM461" i="11" s="1"/>
  <c r="DI461" i="11" a="1"/>
  <c r="DI461" i="11" s="1"/>
  <c r="DJ461" i="11" a="1"/>
  <c r="DJ461" i="11" s="1"/>
  <c r="DH461" i="11" a="1"/>
  <c r="DH461" i="11" s="1"/>
  <c r="DS113" i="11" a="1"/>
  <c r="DS113" i="11" s="1"/>
  <c r="DT113" i="11" a="1"/>
  <c r="DT113" i="11" s="1"/>
  <c r="DR113" i="11" a="1"/>
  <c r="DR113" i="11" s="1"/>
  <c r="DQ113" i="11" a="1"/>
  <c r="DQ113" i="11" s="1"/>
  <c r="DP113" i="11" a="1"/>
  <c r="DP113" i="11" s="1"/>
  <c r="U191" i="11" a="1"/>
  <c r="U191" i="11" s="1"/>
  <c r="AD191" i="11"/>
  <c r="DS119" i="11" a="1"/>
  <c r="DS119" i="11" s="1"/>
  <c r="DP119" i="11" a="1"/>
  <c r="DP119" i="11" s="1"/>
  <c r="DQ119" i="11" a="1"/>
  <c r="DQ119" i="11" s="1"/>
  <c r="DR119" i="11" a="1"/>
  <c r="DR119" i="11" s="1"/>
  <c r="DT119" i="11" a="1"/>
  <c r="DT119" i="11" s="1"/>
  <c r="ED17" i="11" a="1"/>
  <c r="ED17" i="11" s="1"/>
  <c r="EB17" i="11" a="1"/>
  <c r="EB17" i="11" s="1"/>
  <c r="EA17" i="11" a="1"/>
  <c r="EA17" i="11" s="1"/>
  <c r="DY17" i="11" a="1"/>
  <c r="DY17" i="11" s="1"/>
  <c r="DZ17" i="11" a="1"/>
  <c r="DZ17" i="11" s="1"/>
  <c r="DX17" i="11" a="1"/>
  <c r="DX17" i="11" s="1"/>
  <c r="EC17" i="11" a="1"/>
  <c r="EC17" i="11" s="1"/>
  <c r="DW17" i="11" a="1"/>
  <c r="DW17" i="11" s="1"/>
  <c r="DM199" i="11" a="1"/>
  <c r="DM199" i="11" s="1"/>
  <c r="DI199" i="11" a="1"/>
  <c r="DI199" i="11" s="1"/>
  <c r="DK199" i="11" a="1"/>
  <c r="DK199" i="11" s="1"/>
  <c r="DL199" i="11" a="1"/>
  <c r="DL199" i="11" s="1"/>
  <c r="DJ199" i="11" a="1"/>
  <c r="DJ199" i="11" s="1"/>
  <c r="DH199" i="11" a="1"/>
  <c r="DH199" i="11" s="1"/>
  <c r="DH435" i="11" a="1"/>
  <c r="DH435" i="11" s="1"/>
  <c r="DL435" i="11" a="1"/>
  <c r="DL435" i="11" s="1"/>
  <c r="DJ435" i="11" a="1"/>
  <c r="DJ435" i="11" s="1"/>
  <c r="DK435" i="11" a="1"/>
  <c r="DK435" i="11" s="1"/>
  <c r="DM435" i="11" a="1"/>
  <c r="DM435" i="11" s="1"/>
  <c r="DI435" i="11" a="1"/>
  <c r="DI435" i="11" s="1"/>
  <c r="EB69" i="11" a="1"/>
  <c r="EB69" i="11" s="1"/>
  <c r="DW69" i="11" a="1"/>
  <c r="DW69" i="11" s="1"/>
  <c r="DX69" i="11" a="1"/>
  <c r="DX69" i="11" s="1"/>
  <c r="EC69" i="11" a="1"/>
  <c r="EC69" i="11" s="1"/>
  <c r="ED69" i="11" a="1"/>
  <c r="ED69" i="11" s="1"/>
  <c r="DY69" i="11" a="1"/>
  <c r="DY69" i="11" s="1"/>
  <c r="DZ69" i="11" a="1"/>
  <c r="DZ69" i="11" s="1"/>
  <c r="EA69" i="11" a="1"/>
  <c r="EA69" i="11" s="1"/>
  <c r="DQ365" i="11" a="1"/>
  <c r="DQ365" i="11" s="1"/>
  <c r="DT365" i="11" a="1"/>
  <c r="DT365" i="11" s="1"/>
  <c r="DS365" i="11" a="1"/>
  <c r="DS365" i="11" s="1"/>
  <c r="DP365" i="11" a="1"/>
  <c r="DP365" i="11" s="1"/>
  <c r="DR365" i="11" a="1"/>
  <c r="DR365" i="11" s="1"/>
  <c r="DL131" i="11" a="1"/>
  <c r="DL131" i="11" s="1"/>
  <c r="DJ131" i="11" a="1"/>
  <c r="DJ131" i="11" s="1"/>
  <c r="DM131" i="11" a="1"/>
  <c r="DM131" i="11" s="1"/>
  <c r="DK131" i="11" a="1"/>
  <c r="DK131" i="11" s="1"/>
  <c r="DH131" i="11" a="1"/>
  <c r="DH131" i="11" s="1"/>
  <c r="DI131" i="11" a="1"/>
  <c r="DI131" i="11" s="1"/>
  <c r="DG300" i="11" a="1"/>
  <c r="DG300" i="11" s="1"/>
  <c r="DV300" i="11" a="1"/>
  <c r="DV300" i="11" s="1"/>
  <c r="DO300" i="11" a="1"/>
  <c r="DO300" i="11" s="1"/>
  <c r="F148" i="11" a="1"/>
  <c r="F148" i="11" s="1"/>
  <c r="AC148" i="11" a="1"/>
  <c r="AC148" i="11" s="1"/>
  <c r="AA150" i="11" a="1"/>
  <c r="AA150" i="11" s="1"/>
  <c r="DX329" i="11" a="1"/>
  <c r="DX329" i="11" s="1"/>
  <c r="DW329" i="11" a="1"/>
  <c r="DW329" i="11" s="1"/>
  <c r="DY329" i="11" a="1"/>
  <c r="DY329" i="11" s="1"/>
  <c r="ED329" i="11" a="1"/>
  <c r="ED329" i="11" s="1"/>
  <c r="DZ329" i="11" a="1"/>
  <c r="DZ329" i="11" s="1"/>
  <c r="EB329" i="11" a="1"/>
  <c r="EB329" i="11" s="1"/>
  <c r="EC329" i="11" a="1"/>
  <c r="EC329" i="11" s="1"/>
  <c r="EA329" i="11" a="1"/>
  <c r="EA329" i="11" s="1"/>
  <c r="DO60" i="11" a="1"/>
  <c r="DO60" i="11" s="1"/>
  <c r="DG60" i="11" a="1"/>
  <c r="DG60" i="11" s="1"/>
  <c r="DV60" i="11" a="1"/>
  <c r="DV60" i="11" s="1"/>
  <c r="DW80" i="11" a="1"/>
  <c r="DW80" i="11" s="1"/>
  <c r="DY80" i="11" a="1"/>
  <c r="DY80" i="11" s="1"/>
  <c r="DZ80" i="11" a="1"/>
  <c r="DZ80" i="11" s="1"/>
  <c r="EA80" i="11" a="1"/>
  <c r="EA80" i="11" s="1"/>
  <c r="ED80" i="11" a="1"/>
  <c r="ED80" i="11" s="1"/>
  <c r="EB80" i="11" a="1"/>
  <c r="EB80" i="11" s="1"/>
  <c r="EC80" i="11" a="1"/>
  <c r="EC80" i="11" s="1"/>
  <c r="DX80" i="11" a="1"/>
  <c r="DX80" i="11" s="1"/>
  <c r="DP54" i="11" a="1"/>
  <c r="DP54" i="11" s="1"/>
  <c r="DT54" i="11" a="1"/>
  <c r="DT54" i="11" s="1"/>
  <c r="DQ54" i="11" a="1"/>
  <c r="DQ54" i="11" s="1"/>
  <c r="DR54" i="11" a="1"/>
  <c r="DR54" i="11" s="1"/>
  <c r="DS54" i="11" a="1"/>
  <c r="DS54" i="11" s="1"/>
  <c r="DI241" i="11" a="1"/>
  <c r="DI241" i="11" s="1"/>
  <c r="DJ241" i="11" a="1"/>
  <c r="DJ241" i="11" s="1"/>
  <c r="DM241" i="11" a="1"/>
  <c r="DM241" i="11" s="1"/>
  <c r="DH241" i="11" a="1"/>
  <c r="DH241" i="11" s="1"/>
  <c r="DK241" i="11" a="1"/>
  <c r="DK241" i="11" s="1"/>
  <c r="DL241" i="11" a="1"/>
  <c r="DL241" i="11" s="1"/>
  <c r="DW248" i="11" a="1"/>
  <c r="DW248" i="11" s="1"/>
  <c r="DX248" i="11" a="1"/>
  <c r="DX248" i="11" s="1"/>
  <c r="EC248" i="11" a="1"/>
  <c r="EC248" i="11" s="1"/>
  <c r="ED248" i="11" a="1"/>
  <c r="ED248" i="11" s="1"/>
  <c r="EA248" i="11" a="1"/>
  <c r="EA248" i="11" s="1"/>
  <c r="DZ248" i="11" a="1"/>
  <c r="DZ248" i="11" s="1"/>
  <c r="EB248" i="11" a="1"/>
  <c r="EB248" i="11" s="1"/>
  <c r="DY248" i="11" a="1"/>
  <c r="DY248" i="11" s="1"/>
  <c r="AC408" i="11" a="1"/>
  <c r="AC408" i="11" s="1"/>
  <c r="F408" i="11" a="1"/>
  <c r="F408" i="11" s="1"/>
  <c r="AA412" i="11" a="1"/>
  <c r="AA412" i="11" s="1"/>
  <c r="DT410" i="11" a="1"/>
  <c r="DT410" i="11" s="1"/>
  <c r="DS410" i="11" a="1"/>
  <c r="DS410" i="11" s="1"/>
  <c r="DP410" i="11" a="1"/>
  <c r="DP410" i="11" s="1"/>
  <c r="DR410" i="11" a="1"/>
  <c r="DR410" i="11" s="1"/>
  <c r="DQ410" i="11" a="1"/>
  <c r="DQ410" i="11" s="1"/>
  <c r="DK157" i="11" a="1"/>
  <c r="DK157" i="11" s="1"/>
  <c r="DJ157" i="11" a="1"/>
  <c r="DJ157" i="11" s="1"/>
  <c r="DL157" i="11" a="1"/>
  <c r="DL157" i="11" s="1"/>
  <c r="DH157" i="11" a="1"/>
  <c r="DH157" i="11" s="1"/>
  <c r="DI157" i="11" a="1"/>
  <c r="DI157" i="11" s="1"/>
  <c r="DM157" i="11" a="1"/>
  <c r="DM157" i="11" s="1"/>
  <c r="DG470" i="11" a="1"/>
  <c r="DG470" i="11" s="1"/>
  <c r="DO470" i="11" a="1"/>
  <c r="DO470" i="11" s="1"/>
  <c r="DV470" i="11" a="1"/>
  <c r="DV470" i="11" s="1"/>
  <c r="DZ67" i="11" a="1"/>
  <c r="DZ67" i="11" s="1"/>
  <c r="DX67" i="11" a="1"/>
  <c r="DX67" i="11" s="1"/>
  <c r="DY67" i="11" a="1"/>
  <c r="DY67" i="11" s="1"/>
  <c r="ED67" i="11" a="1"/>
  <c r="ED67" i="11" s="1"/>
  <c r="EC67" i="11" a="1"/>
  <c r="EC67" i="11" s="1"/>
  <c r="EA67" i="11" a="1"/>
  <c r="EA67" i="11" s="1"/>
  <c r="DW67" i="11" a="1"/>
  <c r="DW67" i="11" s="1"/>
  <c r="EB67" i="11" a="1"/>
  <c r="EB67" i="11" s="1"/>
  <c r="K152" i="12"/>
  <c r="DJ277" i="11" a="1"/>
  <c r="DJ277" i="11" s="1"/>
  <c r="DK277" i="11" a="1"/>
  <c r="DK277" i="11" s="1"/>
  <c r="DM277" i="11" a="1"/>
  <c r="DM277" i="11" s="1"/>
  <c r="DI277" i="11" a="1"/>
  <c r="DI277" i="11" s="1"/>
  <c r="DL277" i="11" a="1"/>
  <c r="DL277" i="11" s="1"/>
  <c r="DH277" i="11" a="1"/>
  <c r="DH277" i="11" s="1"/>
  <c r="DS111" i="11" a="1"/>
  <c r="DS111" i="11" s="1"/>
  <c r="DP111" i="11" a="1"/>
  <c r="DP111" i="11" s="1"/>
  <c r="DT111" i="11" a="1"/>
  <c r="DT111" i="11" s="1"/>
  <c r="DQ111" i="11" a="1"/>
  <c r="DQ111" i="11" s="1"/>
  <c r="DR111" i="11" a="1"/>
  <c r="DR111" i="11" s="1"/>
  <c r="DQ396" i="11" a="1"/>
  <c r="DQ396" i="11" s="1"/>
  <c r="DP396" i="11" a="1"/>
  <c r="DP396" i="11" s="1"/>
  <c r="DR396" i="11" a="1"/>
  <c r="DR396" i="11" s="1"/>
  <c r="DT396" i="11" a="1"/>
  <c r="DT396" i="11" s="1"/>
  <c r="DS396" i="11" a="1"/>
  <c r="DS396" i="11" s="1"/>
  <c r="DH273" i="11" a="1"/>
  <c r="DH273" i="11" s="1"/>
  <c r="DJ273" i="11" a="1"/>
  <c r="DJ273" i="11" s="1"/>
  <c r="DL273" i="11" a="1"/>
  <c r="DL273" i="11" s="1"/>
  <c r="DM273" i="11" a="1"/>
  <c r="DM273" i="11" s="1"/>
  <c r="DK273" i="11" a="1"/>
  <c r="DK273" i="11" s="1"/>
  <c r="DI273" i="11" a="1"/>
  <c r="DI273" i="11" s="1"/>
  <c r="EC26" i="11" a="1"/>
  <c r="EC26" i="11" s="1"/>
  <c r="DW26" i="11" a="1"/>
  <c r="DW26" i="11" s="1"/>
  <c r="ED26" i="11" a="1"/>
  <c r="ED26" i="11" s="1"/>
  <c r="EA26" i="11" a="1"/>
  <c r="EA26" i="11" s="1"/>
  <c r="DY26" i="11" a="1"/>
  <c r="DY26" i="11" s="1"/>
  <c r="DZ26" i="11" a="1"/>
  <c r="DZ26" i="11" s="1"/>
  <c r="EB26" i="11" a="1"/>
  <c r="EB26" i="11" s="1"/>
  <c r="DX26" i="11" a="1"/>
  <c r="DX26" i="11" s="1"/>
  <c r="DP58" i="11" a="1"/>
  <c r="DP58" i="11" s="1"/>
  <c r="DR58" i="11" a="1"/>
  <c r="DR58" i="11" s="1"/>
  <c r="DT58" i="11" a="1"/>
  <c r="DT58" i="11" s="1"/>
  <c r="DS58" i="11" a="1"/>
  <c r="DS58" i="11" s="1"/>
  <c r="DQ58" i="11" a="1"/>
  <c r="DQ58" i="11" s="1"/>
  <c r="EC439" i="11" a="1"/>
  <c r="EC439" i="11" s="1"/>
  <c r="EB439" i="11" a="1"/>
  <c r="EB439" i="11" s="1"/>
  <c r="ED439" i="11" a="1"/>
  <c r="ED439" i="11" s="1"/>
  <c r="DX439" i="11" a="1"/>
  <c r="DX439" i="11" s="1"/>
  <c r="DW439" i="11" a="1"/>
  <c r="DW439" i="11" s="1"/>
  <c r="DZ439" i="11" a="1"/>
  <c r="DZ439" i="11" s="1"/>
  <c r="DY439" i="11" a="1"/>
  <c r="DY439" i="11" s="1"/>
  <c r="EA439" i="11" a="1"/>
  <c r="EA439" i="11" s="1"/>
  <c r="DK11" i="11" a="1"/>
  <c r="DK11" i="11" s="1"/>
  <c r="DH11" i="11" a="1"/>
  <c r="DH11" i="11" s="1"/>
  <c r="DJ11" i="11" a="1"/>
  <c r="DJ11" i="11" s="1"/>
  <c r="DI11" i="11" a="1"/>
  <c r="DI11" i="11" s="1"/>
  <c r="DM11" i="11" a="1"/>
  <c r="DM11" i="11" s="1"/>
  <c r="DL11" i="11" a="1"/>
  <c r="DL11" i="11" s="1"/>
  <c r="DR485" i="11" a="1"/>
  <c r="DR485" i="11" s="1"/>
  <c r="DT485" i="11" a="1"/>
  <c r="DT485" i="11" s="1"/>
  <c r="DS485" i="11" a="1"/>
  <c r="DS485" i="11" s="1"/>
  <c r="DP485" i="11" a="1"/>
  <c r="DP485" i="11" s="1"/>
  <c r="DQ485" i="11" a="1"/>
  <c r="DQ485" i="11" s="1"/>
  <c r="DS483" i="11" a="1"/>
  <c r="DS483" i="11" s="1"/>
  <c r="DR483" i="11" a="1"/>
  <c r="DR483" i="11" s="1"/>
  <c r="DT483" i="11" a="1"/>
  <c r="DT483" i="11" s="1"/>
  <c r="DP483" i="11" a="1"/>
  <c r="DP483" i="11" s="1"/>
  <c r="DQ483" i="11" a="1"/>
  <c r="DQ483" i="11" s="1"/>
  <c r="EA462" i="11" a="1"/>
  <c r="EA462" i="11" s="1"/>
  <c r="DZ462" i="11" a="1"/>
  <c r="DZ462" i="11" s="1"/>
  <c r="DY462" i="11" a="1"/>
  <c r="DY462" i="11" s="1"/>
  <c r="EC462" i="11" a="1"/>
  <c r="EC462" i="11" s="1"/>
  <c r="DW462" i="11" a="1"/>
  <c r="DW462" i="11" s="1"/>
  <c r="ED462" i="11" a="1"/>
  <c r="ED462" i="11" s="1"/>
  <c r="EB462" i="11" a="1"/>
  <c r="EB462" i="11" s="1"/>
  <c r="DX462" i="11" a="1"/>
  <c r="DX462" i="11" s="1"/>
  <c r="DT175" i="11" a="1"/>
  <c r="DT175" i="11" s="1"/>
  <c r="DR175" i="11" a="1"/>
  <c r="DR175" i="11" s="1"/>
  <c r="DS175" i="11" a="1"/>
  <c r="DS175" i="11" s="1"/>
  <c r="DQ175" i="11" a="1"/>
  <c r="DQ175" i="11" s="1"/>
  <c r="DP175" i="11" a="1"/>
  <c r="DP175" i="11" s="1"/>
  <c r="DL105" i="11" a="1"/>
  <c r="DL105" i="11" s="1"/>
  <c r="DJ105" i="11" a="1"/>
  <c r="DJ105" i="11" s="1"/>
  <c r="DM105" i="11" a="1"/>
  <c r="DM105" i="11" s="1"/>
  <c r="DH105" i="11" a="1"/>
  <c r="DH105" i="11" s="1"/>
  <c r="DI105" i="11" a="1"/>
  <c r="DI105" i="11" s="1"/>
  <c r="DK105" i="11" a="1"/>
  <c r="DK105" i="11" s="1"/>
  <c r="DK61" i="11" a="1"/>
  <c r="DK61" i="11" s="1"/>
  <c r="DJ61" i="11" a="1"/>
  <c r="DJ61" i="11" s="1"/>
  <c r="DI61" i="11" a="1"/>
  <c r="DI61" i="11" s="1"/>
  <c r="DM61" i="11" a="1"/>
  <c r="DM61" i="11" s="1"/>
  <c r="DL61" i="11" a="1"/>
  <c r="DL61" i="11" s="1"/>
  <c r="DH61" i="11" a="1"/>
  <c r="DH61" i="11" s="1"/>
  <c r="DS303" i="11" a="1"/>
  <c r="DS303" i="11" s="1"/>
  <c r="DT303" i="11" a="1"/>
  <c r="DT303" i="11" s="1"/>
  <c r="DR303" i="11" a="1"/>
  <c r="DR303" i="11" s="1"/>
  <c r="DQ303" i="11" a="1"/>
  <c r="DQ303" i="11" s="1"/>
  <c r="DP303" i="11" a="1"/>
  <c r="DP303" i="11" s="1"/>
  <c r="DG302" i="11" a="1"/>
  <c r="DG302" i="11" s="1"/>
  <c r="DO302" i="11" a="1"/>
  <c r="DO302" i="11" s="1"/>
  <c r="DV302" i="11" a="1"/>
  <c r="DV302" i="11" s="1"/>
  <c r="DR109" i="11" a="1"/>
  <c r="DR109" i="11" s="1"/>
  <c r="DP109" i="11" a="1"/>
  <c r="DP109" i="11" s="1"/>
  <c r="DS109" i="11" a="1"/>
  <c r="DS109" i="11" s="1"/>
  <c r="DT109" i="11" a="1"/>
  <c r="DT109" i="11" s="1"/>
  <c r="DQ109" i="11" a="1"/>
  <c r="DQ109" i="11" s="1"/>
  <c r="DV110" i="11" a="1"/>
  <c r="DV110" i="11" s="1"/>
  <c r="DG110" i="11" a="1"/>
  <c r="DG110" i="11" s="1"/>
  <c r="DO110" i="11" a="1"/>
  <c r="DO110" i="11" s="1"/>
  <c r="DY228" i="11" a="1"/>
  <c r="DY228" i="11" s="1"/>
  <c r="DZ228" i="11" a="1"/>
  <c r="DZ228" i="11" s="1"/>
  <c r="DX228" i="11" a="1"/>
  <c r="DX228" i="11" s="1"/>
  <c r="EA228" i="11" a="1"/>
  <c r="EA228" i="11" s="1"/>
  <c r="DW228" i="11" a="1"/>
  <c r="DW228" i="11" s="1"/>
  <c r="EB228" i="11" a="1"/>
  <c r="EB228" i="11" s="1"/>
  <c r="EC228" i="11" a="1"/>
  <c r="EC228" i="11" s="1"/>
  <c r="ED228" i="11" a="1"/>
  <c r="ED228" i="11" s="1"/>
  <c r="DH459" i="11" a="1"/>
  <c r="DH459" i="11" s="1"/>
  <c r="DM459" i="11" a="1"/>
  <c r="DM459" i="11" s="1"/>
  <c r="DJ459" i="11" a="1"/>
  <c r="DJ459" i="11" s="1"/>
  <c r="DK459" i="11" a="1"/>
  <c r="DK459" i="11" s="1"/>
  <c r="DL459" i="11" a="1"/>
  <c r="DL459" i="11" s="1"/>
  <c r="DI459" i="11" a="1"/>
  <c r="DI459" i="11" s="1"/>
  <c r="DQ442" i="11" a="1"/>
  <c r="DQ442" i="11" s="1"/>
  <c r="DS442" i="11" a="1"/>
  <c r="DS442" i="11" s="1"/>
  <c r="DP442" i="11" a="1"/>
  <c r="DP442" i="11" s="1"/>
  <c r="DT442" i="11" a="1"/>
  <c r="DT442" i="11" s="1"/>
  <c r="DR442" i="11" a="1"/>
  <c r="DR442" i="11" s="1"/>
  <c r="DR228" i="11" a="1"/>
  <c r="DR228" i="11" s="1"/>
  <c r="DS228" i="11" a="1"/>
  <c r="DS228" i="11" s="1"/>
  <c r="DP228" i="11" a="1"/>
  <c r="DP228" i="11" s="1"/>
  <c r="DT228" i="11" a="1"/>
  <c r="DT228" i="11" s="1"/>
  <c r="DQ228" i="11" a="1"/>
  <c r="DQ228" i="11" s="1"/>
  <c r="EA442" i="11" a="1"/>
  <c r="EA442" i="11" s="1"/>
  <c r="DX442" i="11" a="1"/>
  <c r="DX442" i="11" s="1"/>
  <c r="DY442" i="11" a="1"/>
  <c r="DY442" i="11" s="1"/>
  <c r="DW442" i="11" a="1"/>
  <c r="DW442" i="11" s="1"/>
  <c r="EC442" i="11" a="1"/>
  <c r="EC442" i="11" s="1"/>
  <c r="ED442" i="11" a="1"/>
  <c r="ED442" i="11" s="1"/>
  <c r="DZ442" i="11" a="1"/>
  <c r="DZ442" i="11" s="1"/>
  <c r="EB442" i="11" a="1"/>
  <c r="EB442" i="11" s="1"/>
  <c r="DZ22" i="11" a="1"/>
  <c r="DZ22" i="11" s="1"/>
  <c r="DW22" i="11" a="1"/>
  <c r="DW22" i="11" s="1"/>
  <c r="ED22" i="11" a="1"/>
  <c r="ED22" i="11" s="1"/>
  <c r="EC22" i="11" a="1"/>
  <c r="EC22" i="11" s="1"/>
  <c r="DY22" i="11" a="1"/>
  <c r="DY22" i="11" s="1"/>
  <c r="EB22" i="11" a="1"/>
  <c r="EB22" i="11" s="1"/>
  <c r="EA22" i="11" a="1"/>
  <c r="EA22" i="11" s="1"/>
  <c r="DX22" i="11" a="1"/>
  <c r="DX22" i="11" s="1"/>
  <c r="DM228" i="11" a="1"/>
  <c r="DM228" i="11" s="1"/>
  <c r="DH228" i="11" a="1"/>
  <c r="DH228" i="11" s="1"/>
  <c r="DJ228" i="11" a="1"/>
  <c r="DJ228" i="11" s="1"/>
  <c r="DK228" i="11" a="1"/>
  <c r="DK228" i="11" s="1"/>
  <c r="DI228" i="11" a="1"/>
  <c r="DI228" i="11" s="1"/>
  <c r="DL228" i="11" a="1"/>
  <c r="DL228" i="11" s="1"/>
  <c r="DM167" i="11" a="1"/>
  <c r="DM167" i="11" s="1"/>
  <c r="DK167" i="11" a="1"/>
  <c r="DK167" i="11" s="1"/>
  <c r="DH167" i="11" a="1"/>
  <c r="DH167" i="11" s="1"/>
  <c r="DL167" i="11" a="1"/>
  <c r="DL167" i="11" s="1"/>
  <c r="DI167" i="11" a="1"/>
  <c r="DI167" i="11" s="1"/>
  <c r="DJ167" i="11" a="1"/>
  <c r="DJ167" i="11" s="1"/>
  <c r="DZ253" i="11" a="1"/>
  <c r="DZ253" i="11" s="1"/>
  <c r="DY253" i="11" a="1"/>
  <c r="DY253" i="11" s="1"/>
  <c r="EA253" i="11" a="1"/>
  <c r="EA253" i="11" s="1"/>
  <c r="EC253" i="11" a="1"/>
  <c r="EC253" i="11" s="1"/>
  <c r="EB253" i="11" a="1"/>
  <c r="EB253" i="11" s="1"/>
  <c r="DX253" i="11" a="1"/>
  <c r="DX253" i="11" s="1"/>
  <c r="DW253" i="11" a="1"/>
  <c r="DW253" i="11" s="1"/>
  <c r="ED253" i="11" a="1"/>
  <c r="ED253" i="11" s="1"/>
  <c r="DH75" i="11" a="1"/>
  <c r="DH75" i="11" s="1"/>
  <c r="DJ75" i="11" a="1"/>
  <c r="DJ75" i="11" s="1"/>
  <c r="DI75" i="11" a="1"/>
  <c r="DI75" i="11" s="1"/>
  <c r="DK75" i="11" a="1"/>
  <c r="DK75" i="11" s="1"/>
  <c r="DL75" i="11" a="1"/>
  <c r="DL75" i="11" s="1"/>
  <c r="DM75" i="11" a="1"/>
  <c r="DM75" i="11" s="1"/>
  <c r="DK77" i="11" a="1"/>
  <c r="DK77" i="11" s="1"/>
  <c r="DL77" i="11" a="1"/>
  <c r="DL77" i="11" s="1"/>
  <c r="DM77" i="11" a="1"/>
  <c r="DM77" i="11" s="1"/>
  <c r="DI77" i="11" a="1"/>
  <c r="DI77" i="11" s="1"/>
  <c r="DJ77" i="11" a="1"/>
  <c r="DJ77" i="11" s="1"/>
  <c r="DH77" i="11" a="1"/>
  <c r="DH77" i="11" s="1"/>
  <c r="EA441" i="11" a="1"/>
  <c r="EA441" i="11" s="1"/>
  <c r="EC441" i="11" a="1"/>
  <c r="EC441" i="11" s="1"/>
  <c r="DX441" i="11" a="1"/>
  <c r="DX441" i="11" s="1"/>
  <c r="EB441" i="11" a="1"/>
  <c r="EB441" i="11" s="1"/>
  <c r="DZ441" i="11" a="1"/>
  <c r="DZ441" i="11" s="1"/>
  <c r="DY441" i="11" a="1"/>
  <c r="DY441" i="11" s="1"/>
  <c r="DW441" i="11" a="1"/>
  <c r="DW441" i="11" s="1"/>
  <c r="ED441" i="11" a="1"/>
  <c r="ED441" i="11" s="1"/>
  <c r="DM411" i="11" a="1"/>
  <c r="DM411" i="11" s="1"/>
  <c r="DJ411" i="11" a="1"/>
  <c r="DJ411" i="11" s="1"/>
  <c r="DH411" i="11" a="1"/>
  <c r="DH411" i="11" s="1"/>
  <c r="DK411" i="11" a="1"/>
  <c r="DK411" i="11" s="1"/>
  <c r="DL411" i="11" a="1"/>
  <c r="DL411" i="11" s="1"/>
  <c r="DI411" i="11" a="1"/>
  <c r="DI411" i="11" s="1"/>
  <c r="F48" i="11" a="1"/>
  <c r="F48" i="11" s="1"/>
  <c r="AC48" i="11" a="1"/>
  <c r="AC48" i="11" s="1"/>
  <c r="AA50" i="11" a="1"/>
  <c r="AA50" i="11" s="1"/>
  <c r="DG266" i="11" a="1"/>
  <c r="DG266" i="11" s="1"/>
  <c r="DV266" i="11" a="1"/>
  <c r="DV266" i="11" s="1"/>
  <c r="DO266" i="11" a="1"/>
  <c r="DO266" i="11" s="1"/>
  <c r="DP216" i="11" a="1"/>
  <c r="DP216" i="11" s="1"/>
  <c r="DS216" i="11" a="1"/>
  <c r="DS216" i="11" s="1"/>
  <c r="DR216" i="11" a="1"/>
  <c r="DR216" i="11" s="1"/>
  <c r="DT216" i="11" a="1"/>
  <c r="DT216" i="11" s="1"/>
  <c r="DQ216" i="11" a="1"/>
  <c r="DQ216" i="11" s="1"/>
  <c r="DL49" i="11" a="1"/>
  <c r="DL49" i="11" s="1"/>
  <c r="DJ49" i="11" a="1"/>
  <c r="DJ49" i="11" s="1"/>
  <c r="DH49" i="11" a="1"/>
  <c r="DH49" i="11" s="1"/>
  <c r="DK49" i="11" a="1"/>
  <c r="DK49" i="11" s="1"/>
  <c r="DM49" i="11" a="1"/>
  <c r="DM49" i="11" s="1"/>
  <c r="DI49" i="11" a="1"/>
  <c r="DI49" i="11" s="1"/>
  <c r="DJ173" i="11" a="1"/>
  <c r="DJ173" i="11" s="1"/>
  <c r="DK173" i="11" a="1"/>
  <c r="DK173" i="11" s="1"/>
  <c r="DL173" i="11" a="1"/>
  <c r="DL173" i="11" s="1"/>
  <c r="DH173" i="11" a="1"/>
  <c r="DH173" i="11" s="1"/>
  <c r="DI173" i="11" a="1"/>
  <c r="DI173" i="11" s="1"/>
  <c r="DM173" i="11" a="1"/>
  <c r="DM173" i="11" s="1"/>
  <c r="DZ149" i="11" a="1"/>
  <c r="DZ149" i="11" s="1"/>
  <c r="EA149" i="11" a="1"/>
  <c r="EA149" i="11" s="1"/>
  <c r="EB149" i="11" a="1"/>
  <c r="EB149" i="11" s="1"/>
  <c r="ED149" i="11" a="1"/>
  <c r="ED149" i="11" s="1"/>
  <c r="DY149" i="11" a="1"/>
  <c r="DY149" i="11" s="1"/>
  <c r="DW149" i="11" a="1"/>
  <c r="DW149" i="11" s="1"/>
  <c r="EC149" i="11" a="1"/>
  <c r="EC149" i="11" s="1"/>
  <c r="DX149" i="11" a="1"/>
  <c r="DX149" i="11" s="1"/>
  <c r="EB139" i="11" a="1"/>
  <c r="EB139" i="11" s="1"/>
  <c r="EA139" i="11" a="1"/>
  <c r="EA139" i="11" s="1"/>
  <c r="DZ139" i="11" a="1"/>
  <c r="DZ139" i="11" s="1"/>
  <c r="ED139" i="11" a="1"/>
  <c r="ED139" i="11" s="1"/>
  <c r="DY139" i="11" a="1"/>
  <c r="DY139" i="11" s="1"/>
  <c r="EC139" i="11" a="1"/>
  <c r="EC139" i="11" s="1"/>
  <c r="DW139" i="11" a="1"/>
  <c r="DW139" i="11" s="1"/>
  <c r="DX139" i="11" a="1"/>
  <c r="DX139" i="11" s="1"/>
  <c r="DQ278" i="11" a="1"/>
  <c r="DQ278" i="11" s="1"/>
  <c r="DS278" i="11" a="1"/>
  <c r="DS278" i="11" s="1"/>
  <c r="DR278" i="11" a="1"/>
  <c r="DR278" i="11" s="1"/>
  <c r="DP278" i="11" a="1"/>
  <c r="DP278" i="11" s="1"/>
  <c r="DT278" i="11" a="1"/>
  <c r="DT278" i="11" s="1"/>
  <c r="ED98" i="11" a="1"/>
  <c r="ED98" i="11" s="1"/>
  <c r="DZ98" i="11" a="1"/>
  <c r="DZ98" i="11" s="1"/>
  <c r="EA98" i="11" a="1"/>
  <c r="EA98" i="11" s="1"/>
  <c r="DW98" i="11" a="1"/>
  <c r="DW98" i="11" s="1"/>
  <c r="EB98" i="11" a="1"/>
  <c r="EB98" i="11" s="1"/>
  <c r="DX98" i="11" a="1"/>
  <c r="DX98" i="11" s="1"/>
  <c r="DY98" i="11" a="1"/>
  <c r="DY98" i="11" s="1"/>
  <c r="EC98" i="11" a="1"/>
  <c r="EC98" i="11" s="1"/>
  <c r="EC220" i="11" a="1"/>
  <c r="EC220" i="11" s="1"/>
  <c r="DX220" i="11" a="1"/>
  <c r="DX220" i="11" s="1"/>
  <c r="DY220" i="11" a="1"/>
  <c r="DY220" i="11" s="1"/>
  <c r="ED220" i="11" a="1"/>
  <c r="ED220" i="11" s="1"/>
  <c r="EA220" i="11" a="1"/>
  <c r="EA220" i="11" s="1"/>
  <c r="DZ220" i="11" a="1"/>
  <c r="DZ220" i="11" s="1"/>
  <c r="DW220" i="11" a="1"/>
  <c r="DW220" i="11" s="1"/>
  <c r="EB220" i="11" a="1"/>
  <c r="EB220" i="11" s="1"/>
  <c r="DT445" i="11" a="1"/>
  <c r="DT445" i="11" s="1"/>
  <c r="DR445" i="11" a="1"/>
  <c r="DR445" i="11" s="1"/>
  <c r="DP445" i="11" a="1"/>
  <c r="DP445" i="11" s="1"/>
  <c r="DS445" i="11" a="1"/>
  <c r="DS445" i="11" s="1"/>
  <c r="DQ445" i="11" a="1"/>
  <c r="DQ445" i="11" s="1"/>
  <c r="DW267" i="11" a="1"/>
  <c r="DW267" i="11" s="1"/>
  <c r="ED267" i="11" a="1"/>
  <c r="ED267" i="11" s="1"/>
  <c r="EC267" i="11" a="1"/>
  <c r="EC267" i="11" s="1"/>
  <c r="EA267" i="11" a="1"/>
  <c r="EA267" i="11" s="1"/>
  <c r="DX267" i="11" a="1"/>
  <c r="DX267" i="11" s="1"/>
  <c r="DY267" i="11" a="1"/>
  <c r="DY267" i="11" s="1"/>
  <c r="DZ267" i="11" a="1"/>
  <c r="DZ267" i="11" s="1"/>
  <c r="EB267" i="11" a="1"/>
  <c r="EB267" i="11" s="1"/>
  <c r="EG11" i="11"/>
  <c r="EG244" i="11"/>
  <c r="EG55" i="11"/>
  <c r="EG260" i="11"/>
  <c r="EG258" i="11"/>
  <c r="EG130" i="11"/>
  <c r="EG257" i="11"/>
  <c r="EG197" i="11"/>
  <c r="EG290" i="11"/>
  <c r="EG92" i="11"/>
  <c r="EG293" i="11"/>
  <c r="EG29" i="11"/>
  <c r="EG292" i="11"/>
  <c r="EG309" i="11"/>
  <c r="EG28" i="11"/>
  <c r="EG265" i="11"/>
  <c r="EG126" i="11"/>
  <c r="EG215" i="11"/>
  <c r="EG56" i="11"/>
  <c r="EG119" i="11"/>
  <c r="EG295" i="11"/>
  <c r="EG182" i="11"/>
  <c r="EG12" i="11"/>
  <c r="EG159" i="11"/>
  <c r="EG142" i="11"/>
  <c r="EG71" i="11"/>
  <c r="EG322" i="11"/>
  <c r="EG124" i="11"/>
  <c r="EG57" i="11"/>
  <c r="EG85" i="11"/>
  <c r="EG110" i="11"/>
  <c r="EG166" i="11"/>
  <c r="EG276" i="11"/>
  <c r="EG161" i="11"/>
  <c r="EG51" i="11"/>
  <c r="EG15" i="11"/>
  <c r="EG58" i="11"/>
  <c r="EG62" i="11"/>
  <c r="EG30" i="11"/>
  <c r="EG18" i="11"/>
  <c r="EG66" i="11"/>
  <c r="EG41" i="11"/>
  <c r="EG282" i="11"/>
  <c r="EG262" i="11"/>
  <c r="EG306" i="11"/>
  <c r="EG200" i="11"/>
  <c r="EG186" i="11"/>
  <c r="EG302" i="11"/>
  <c r="EG238" i="11"/>
  <c r="EG151" i="11"/>
  <c r="EG176" i="11"/>
  <c r="EG195" i="11"/>
  <c r="EG299" i="11"/>
  <c r="EG114" i="11"/>
  <c r="EG163" i="11"/>
  <c r="EG113" i="11"/>
  <c r="EG165" i="11"/>
  <c r="EG294" i="11"/>
  <c r="EG103" i="11"/>
  <c r="EG246" i="11"/>
  <c r="EG289" i="11"/>
  <c r="EG230" i="11"/>
  <c r="EG141" i="11"/>
  <c r="EG259" i="11"/>
  <c r="EG321" i="11"/>
  <c r="EG121" i="11"/>
  <c r="EG327" i="11"/>
  <c r="EG150" i="11"/>
  <c r="EG33" i="11"/>
  <c r="EG252" i="11"/>
  <c r="EG160" i="11"/>
  <c r="EG144" i="11"/>
  <c r="EG281" i="11"/>
  <c r="EG129" i="11"/>
  <c r="EG76" i="11"/>
  <c r="EG178" i="11"/>
  <c r="EG147" i="11"/>
  <c r="EG154" i="11"/>
  <c r="EG70" i="11"/>
  <c r="EG256" i="11"/>
  <c r="EG240" i="11"/>
  <c r="EG63" i="11"/>
  <c r="EG198" i="11"/>
  <c r="EG303" i="11"/>
  <c r="EG296" i="11"/>
  <c r="EG91" i="11"/>
  <c r="EG199" i="11"/>
  <c r="EG102" i="11"/>
  <c r="EG132" i="11"/>
  <c r="EG223" i="11"/>
  <c r="EG278" i="11"/>
  <c r="EG83" i="11"/>
  <c r="EG69" i="11"/>
  <c r="EG108" i="11"/>
  <c r="EG104" i="11"/>
  <c r="EG139" i="11"/>
  <c r="EG98" i="11"/>
  <c r="EG19" i="11"/>
  <c r="EG328" i="11"/>
  <c r="EG207" i="11"/>
  <c r="EG40" i="11"/>
  <c r="EG218" i="11"/>
  <c r="EG32" i="11"/>
  <c r="EG196" i="11"/>
  <c r="EG191" i="11"/>
  <c r="EG251" i="11"/>
  <c r="EG146" i="11"/>
  <c r="EG138" i="11"/>
  <c r="EG320" i="11"/>
  <c r="EG171" i="11"/>
  <c r="EG143" i="11"/>
  <c r="EG226" i="11"/>
  <c r="EG222" i="11"/>
  <c r="EG284" i="11"/>
  <c r="EG167" i="11"/>
  <c r="EG50" i="11"/>
  <c r="EG330" i="11"/>
  <c r="EG162" i="11"/>
  <c r="EG120" i="11"/>
  <c r="EG317" i="11"/>
  <c r="EG280" i="11"/>
  <c r="EG155" i="11"/>
  <c r="EG47" i="11"/>
  <c r="EG180" i="11"/>
  <c r="EG288" i="11"/>
  <c r="EG237" i="11"/>
  <c r="EG279" i="11"/>
  <c r="EG204" i="11"/>
  <c r="EG131" i="11"/>
  <c r="EG253" i="11"/>
  <c r="EG164" i="11"/>
  <c r="EG184" i="11"/>
  <c r="EG64" i="11"/>
  <c r="EG116" i="11"/>
  <c r="EG270" i="11"/>
  <c r="EG221" i="11"/>
  <c r="EG148" i="11"/>
  <c r="EG68" i="11"/>
  <c r="EG173" i="11"/>
  <c r="EG75" i="11"/>
  <c r="EG190" i="11"/>
  <c r="EG300" i="11"/>
  <c r="EG21" i="11"/>
  <c r="EG205" i="11"/>
  <c r="EG88" i="11"/>
  <c r="EG80" i="11"/>
  <c r="EG313" i="11"/>
  <c r="EG316" i="11"/>
  <c r="EG112" i="11"/>
  <c r="EG34" i="11"/>
  <c r="EG100" i="11"/>
  <c r="EG99" i="11"/>
  <c r="EG42" i="11"/>
  <c r="EG65" i="11"/>
  <c r="EG267" i="11"/>
  <c r="EG239" i="11"/>
  <c r="EG325" i="11"/>
  <c r="EG245" i="11"/>
  <c r="EG45" i="11"/>
  <c r="EG229" i="11"/>
  <c r="EG326" i="11"/>
  <c r="EG185" i="11"/>
  <c r="EG250" i="11"/>
  <c r="EG77" i="11"/>
  <c r="EG134" i="11"/>
  <c r="EG90" i="11"/>
  <c r="EG107" i="11"/>
  <c r="EG264" i="11"/>
  <c r="EG271" i="11"/>
  <c r="EG305" i="11"/>
  <c r="EG172" i="11"/>
  <c r="EG16" i="11"/>
  <c r="EG307" i="11"/>
  <c r="EG175" i="11"/>
  <c r="EG263" i="11"/>
  <c r="EG179" i="11"/>
  <c r="EG157" i="11"/>
  <c r="EG308" i="11"/>
  <c r="EG168" i="11"/>
  <c r="EG192" i="11"/>
  <c r="EG52" i="11"/>
  <c r="EG31" i="11"/>
  <c r="EG287" i="11"/>
  <c r="EG170" i="11"/>
  <c r="EG224" i="11"/>
  <c r="EG72" i="11"/>
  <c r="EG60" i="11"/>
  <c r="EG272" i="11"/>
  <c r="EG214" i="11"/>
  <c r="EG231" i="11"/>
  <c r="EG97" i="11"/>
  <c r="EG234" i="11"/>
  <c r="EG329" i="11"/>
  <c r="EG318" i="11"/>
  <c r="EG25" i="11"/>
  <c r="EG87" i="11"/>
  <c r="EG153" i="11"/>
  <c r="EG46" i="11"/>
  <c r="EG236" i="11"/>
  <c r="EG174" i="11"/>
  <c r="EG219" i="11"/>
  <c r="EG312" i="11"/>
  <c r="EG74" i="11"/>
  <c r="EG44" i="11"/>
  <c r="EG89" i="11"/>
  <c r="EG35" i="11"/>
  <c r="EG38" i="11"/>
  <c r="EG314" i="11"/>
  <c r="EG261" i="11"/>
  <c r="EG235" i="11"/>
  <c r="EG232" i="11"/>
  <c r="EG111" i="11"/>
  <c r="EG285" i="11"/>
  <c r="EG301" i="11"/>
  <c r="EG273" i="11"/>
  <c r="EG213" i="11"/>
  <c r="EG220" i="11"/>
  <c r="EG37" i="11"/>
  <c r="EG81" i="11"/>
  <c r="EG249" i="11"/>
  <c r="EG201" i="11"/>
  <c r="EG78" i="11"/>
  <c r="EG137" i="11"/>
  <c r="EG84" i="11"/>
  <c r="EG20" i="11"/>
  <c r="EG39" i="11"/>
  <c r="EG227" i="11"/>
  <c r="EG149" i="11"/>
  <c r="EG96" i="11"/>
  <c r="EG109" i="11"/>
  <c r="EG241" i="11"/>
  <c r="EG217" i="11"/>
  <c r="EG145" i="11"/>
  <c r="EG315" i="11"/>
  <c r="EG211" i="11"/>
  <c r="EG228" i="11"/>
  <c r="EG94" i="11"/>
  <c r="EG24" i="11"/>
  <c r="EG297" i="11"/>
  <c r="EG212" i="11"/>
  <c r="EG115" i="11"/>
  <c r="EG247" i="11"/>
  <c r="EG194" i="11"/>
  <c r="EG216" i="11"/>
  <c r="EG169" i="11"/>
  <c r="EG95" i="11"/>
  <c r="EG225" i="11"/>
  <c r="EG274" i="11"/>
  <c r="EG187" i="11"/>
  <c r="EG266" i="11"/>
  <c r="EG304" i="11"/>
  <c r="EG128" i="11"/>
  <c r="EG324" i="11"/>
  <c r="EG210" i="11"/>
  <c r="EG48" i="11"/>
  <c r="EG291" i="11"/>
  <c r="EG177" i="11"/>
  <c r="EG82" i="11"/>
  <c r="EG133" i="11"/>
  <c r="EG202" i="11"/>
  <c r="EG127" i="11"/>
  <c r="EG208" i="11"/>
  <c r="EG311" i="11"/>
  <c r="EG49" i="11"/>
  <c r="EG67" i="11"/>
  <c r="EG86" i="11"/>
  <c r="EG275" i="11"/>
  <c r="EG310" i="11"/>
  <c r="EG181" i="11"/>
  <c r="EG152" i="11"/>
  <c r="EG193" i="11"/>
  <c r="EG13" i="11"/>
  <c r="EG59" i="11"/>
  <c r="EG27" i="11"/>
  <c r="EG243" i="11"/>
  <c r="EG283" i="11"/>
  <c r="EG269" i="11"/>
  <c r="EG26" i="11"/>
  <c r="EG183" i="11"/>
  <c r="EG17" i="11"/>
  <c r="EG101" i="11"/>
  <c r="EG158" i="11"/>
  <c r="EG255" i="11"/>
  <c r="EG14" i="11"/>
  <c r="EG123" i="11"/>
  <c r="EG118" i="11"/>
  <c r="EG319" i="11"/>
  <c r="EG136" i="11"/>
  <c r="EG140" i="11"/>
  <c r="EG106" i="11"/>
  <c r="EG323" i="11"/>
  <c r="EG189" i="11"/>
  <c r="EG209" i="11"/>
  <c r="EG22" i="11"/>
  <c r="EG156" i="11"/>
  <c r="EG248" i="11"/>
  <c r="EG254" i="11"/>
  <c r="EG125" i="11"/>
  <c r="EG268" i="11"/>
  <c r="EG79" i="11"/>
  <c r="EG242" i="11"/>
  <c r="EG36" i="11"/>
  <c r="EG206" i="11"/>
  <c r="EG188" i="11"/>
  <c r="EG117" i="11"/>
  <c r="EG105" i="11"/>
  <c r="EG203" i="11"/>
  <c r="EG61" i="11"/>
  <c r="EG298" i="11"/>
  <c r="EG93" i="11"/>
  <c r="EG286" i="11"/>
  <c r="EG73" i="11"/>
  <c r="EG233" i="11"/>
  <c r="EG122" i="11"/>
  <c r="DQ13" i="11" a="1"/>
  <c r="DQ13" i="11" s="1"/>
  <c r="DP13" i="11" a="1"/>
  <c r="DP13" i="11" s="1"/>
  <c r="DT13" i="11" a="1"/>
  <c r="DT13" i="11" s="1"/>
  <c r="DS13" i="11" a="1"/>
  <c r="DS13" i="11" s="1"/>
  <c r="DR13" i="11" a="1"/>
  <c r="DR13" i="11" s="1"/>
  <c r="DP373" i="11" a="1"/>
  <c r="DP373" i="11" s="1"/>
  <c r="DR373" i="11" a="1"/>
  <c r="DR373" i="11" s="1"/>
  <c r="DQ373" i="11" a="1"/>
  <c r="DQ373" i="11" s="1"/>
  <c r="DT373" i="11" a="1"/>
  <c r="DT373" i="11" s="1"/>
  <c r="DS373" i="11" a="1"/>
  <c r="DS373" i="11" s="1"/>
  <c r="DV296" i="11" a="1"/>
  <c r="DV296" i="11" s="1"/>
  <c r="DO296" i="11" a="1"/>
  <c r="DO296" i="11" s="1"/>
  <c r="DG296" i="11" a="1"/>
  <c r="DG296" i="11" s="1"/>
  <c r="DH161" i="11" a="1"/>
  <c r="DH161" i="11" s="1"/>
  <c r="DM161" i="11" a="1"/>
  <c r="DM161" i="11" s="1"/>
  <c r="DI161" i="11" a="1"/>
  <c r="DI161" i="11" s="1"/>
  <c r="DJ161" i="11" a="1"/>
  <c r="DJ161" i="11" s="1"/>
  <c r="DK161" i="11" a="1"/>
  <c r="DK161" i="11" s="1"/>
  <c r="DL161" i="11" a="1"/>
  <c r="DL161" i="11" s="1"/>
  <c r="DQ457" i="11" a="1"/>
  <c r="DQ457" i="11" s="1"/>
  <c r="DP457" i="11" a="1"/>
  <c r="DP457" i="11" s="1"/>
  <c r="DR457" i="11" a="1"/>
  <c r="DR457" i="11" s="1"/>
  <c r="DS457" i="11" a="1"/>
  <c r="DS457" i="11" s="1"/>
  <c r="DT457" i="11" a="1"/>
  <c r="DT457" i="11" s="1"/>
  <c r="DG82" i="11" a="1"/>
  <c r="DG82" i="11" s="1"/>
  <c r="DO82" i="11" a="1"/>
  <c r="DO82" i="11" s="1"/>
  <c r="DV82" i="11" a="1"/>
  <c r="DV82" i="11" s="1"/>
  <c r="DK330" i="11" a="1"/>
  <c r="DK330" i="11" s="1"/>
  <c r="DH330" i="11" a="1"/>
  <c r="DH330" i="11" s="1"/>
  <c r="DL330" i="11" a="1"/>
  <c r="DL330" i="11" s="1"/>
  <c r="DI330" i="11" a="1"/>
  <c r="DI330" i="11" s="1"/>
  <c r="DJ330" i="11" a="1"/>
  <c r="DJ330" i="11" s="1"/>
  <c r="DM330" i="11" a="1"/>
  <c r="DM330" i="11" s="1"/>
  <c r="ED298" i="11" a="1"/>
  <c r="ED298" i="11" s="1"/>
  <c r="EA298" i="11" a="1"/>
  <c r="EA298" i="11" s="1"/>
  <c r="EB298" i="11" a="1"/>
  <c r="EB298" i="11" s="1"/>
  <c r="EC298" i="11" a="1"/>
  <c r="EC298" i="11" s="1"/>
  <c r="DW298" i="11" a="1"/>
  <c r="DW298" i="11" s="1"/>
  <c r="DZ298" i="11" a="1"/>
  <c r="DZ298" i="11" s="1"/>
  <c r="DX298" i="11" a="1"/>
  <c r="DX298" i="11" s="1"/>
  <c r="DY298" i="11" a="1"/>
  <c r="DY298" i="11" s="1"/>
  <c r="DT225" i="11" a="1"/>
  <c r="DT225" i="11" s="1"/>
  <c r="DS225" i="11" a="1"/>
  <c r="DS225" i="11" s="1"/>
  <c r="DP225" i="11" a="1"/>
  <c r="DP225" i="11" s="1"/>
  <c r="DR225" i="11" a="1"/>
  <c r="DR225" i="11" s="1"/>
  <c r="DQ225" i="11" a="1"/>
  <c r="DQ225" i="11" s="1"/>
  <c r="EG23" i="11"/>
  <c r="DS257" i="11" a="1"/>
  <c r="DS257" i="11" s="1"/>
  <c r="DR257" i="11" a="1"/>
  <c r="DR257" i="11" s="1"/>
  <c r="DQ257" i="11" a="1"/>
  <c r="DQ257" i="11" s="1"/>
  <c r="DP257" i="11" a="1"/>
  <c r="DP257" i="11" s="1"/>
  <c r="DT257" i="11" a="1"/>
  <c r="DT257" i="11" s="1"/>
  <c r="DQ239" i="11" a="1"/>
  <c r="DQ239" i="11" s="1"/>
  <c r="DR239" i="11" a="1"/>
  <c r="DR239" i="11" s="1"/>
  <c r="DS239" i="11" a="1"/>
  <c r="DS239" i="11" s="1"/>
  <c r="DP239" i="11" a="1"/>
  <c r="DP239" i="11" s="1"/>
  <c r="DT239" i="11" a="1"/>
  <c r="DT239" i="11" s="1"/>
  <c r="DJ293" i="11" a="1"/>
  <c r="DJ293" i="11" s="1"/>
  <c r="DI293" i="11" a="1"/>
  <c r="DI293" i="11" s="1"/>
  <c r="DM293" i="11" a="1"/>
  <c r="DM293" i="11" s="1"/>
  <c r="DK293" i="11" a="1"/>
  <c r="DK293" i="11" s="1"/>
  <c r="DH293" i="11" a="1"/>
  <c r="DH293" i="11" s="1"/>
  <c r="DL293" i="11" a="1"/>
  <c r="DL293" i="11" s="1"/>
  <c r="DR203" i="11" a="1"/>
  <c r="DR203" i="11" s="1"/>
  <c r="DT203" i="11" a="1"/>
  <c r="DT203" i="11" s="1"/>
  <c r="DP203" i="11" a="1"/>
  <c r="DP203" i="11" s="1"/>
  <c r="DS203" i="11" a="1"/>
  <c r="DS203" i="11" s="1"/>
  <c r="DQ203" i="11" a="1"/>
  <c r="DQ203" i="11" s="1"/>
  <c r="DW269" i="11" a="1"/>
  <c r="DW269" i="11" s="1"/>
  <c r="DY269" i="11" a="1"/>
  <c r="DY269" i="11" s="1"/>
  <c r="ED269" i="11" a="1"/>
  <c r="ED269" i="11" s="1"/>
  <c r="DX269" i="11" a="1"/>
  <c r="DX269" i="11" s="1"/>
  <c r="EC269" i="11" a="1"/>
  <c r="EC269" i="11" s="1"/>
  <c r="EB269" i="11" a="1"/>
  <c r="EB269" i="11" s="1"/>
  <c r="EA269" i="11" a="1"/>
  <c r="EA269" i="11" s="1"/>
  <c r="DZ269" i="11" a="1"/>
  <c r="DZ269" i="11" s="1"/>
  <c r="DV100" i="11" a="1"/>
  <c r="DV100" i="11" s="1"/>
  <c r="DO100" i="11" a="1"/>
  <c r="DO100" i="11" s="1"/>
  <c r="DG100" i="11" a="1"/>
  <c r="DG100" i="11" s="1"/>
  <c r="EC291" i="11" a="1"/>
  <c r="EC291" i="11" s="1"/>
  <c r="DX291" i="11" a="1"/>
  <c r="DX291" i="11" s="1"/>
  <c r="ED291" i="11" a="1"/>
  <c r="ED291" i="11" s="1"/>
  <c r="EA291" i="11" a="1"/>
  <c r="EA291" i="11" s="1"/>
  <c r="DZ291" i="11" a="1"/>
  <c r="DZ291" i="11" s="1"/>
  <c r="EB291" i="11" a="1"/>
  <c r="EB291" i="11" s="1"/>
  <c r="DW291" i="11" a="1"/>
  <c r="DW291" i="11" s="1"/>
  <c r="DY291" i="11" a="1"/>
  <c r="DY291" i="11" s="1"/>
  <c r="M143" i="12"/>
  <c r="DI246" i="11" a="1"/>
  <c r="DI246" i="11" s="1"/>
  <c r="DJ246" i="11" a="1"/>
  <c r="DJ246" i="11" s="1"/>
  <c r="DK246" i="11" a="1"/>
  <c r="DK246" i="11" s="1"/>
  <c r="DL246" i="11" a="1"/>
  <c r="DL246" i="11" s="1"/>
  <c r="DH246" i="11" a="1"/>
  <c r="DH246" i="11" s="1"/>
  <c r="DM246" i="11" a="1"/>
  <c r="DM246" i="11" s="1"/>
  <c r="DP455" i="11" a="1"/>
  <c r="DP455" i="11" s="1"/>
  <c r="DQ455" i="11" a="1"/>
  <c r="DQ455" i="11" s="1"/>
  <c r="DS455" i="11" a="1"/>
  <c r="DS455" i="11" s="1"/>
  <c r="DR455" i="11" a="1"/>
  <c r="DR455" i="11" s="1"/>
  <c r="DT455" i="11" a="1"/>
  <c r="DT455" i="11" s="1"/>
  <c r="DJ243" i="11" a="1"/>
  <c r="DJ243" i="11" s="1"/>
  <c r="DL243" i="11" a="1"/>
  <c r="DL243" i="11" s="1"/>
  <c r="DM243" i="11" a="1"/>
  <c r="DM243" i="11" s="1"/>
  <c r="DK243" i="11" a="1"/>
  <c r="DK243" i="11" s="1"/>
  <c r="DI243" i="11" a="1"/>
  <c r="DI243" i="11" s="1"/>
  <c r="DH243" i="11" a="1"/>
  <c r="DH243" i="11" s="1"/>
  <c r="DR141" i="11" a="1"/>
  <c r="DR141" i="11" s="1"/>
  <c r="DS141" i="11" a="1"/>
  <c r="DS141" i="11" s="1"/>
  <c r="DT141" i="11" a="1"/>
  <c r="DT141" i="11" s="1"/>
  <c r="DP141" i="11" a="1"/>
  <c r="DP141" i="11" s="1"/>
  <c r="DQ141" i="11" a="1"/>
  <c r="DQ141" i="11" s="1"/>
  <c r="DX65" i="11" a="1"/>
  <c r="DX65" i="11" s="1"/>
  <c r="EC65" i="11" a="1"/>
  <c r="EC65" i="11" s="1"/>
  <c r="EA65" i="11" a="1"/>
  <c r="EA65" i="11" s="1"/>
  <c r="EB65" i="11" a="1"/>
  <c r="EB65" i="11" s="1"/>
  <c r="DZ65" i="11" a="1"/>
  <c r="DZ65" i="11" s="1"/>
  <c r="DY65" i="11" a="1"/>
  <c r="DY65" i="11" s="1"/>
  <c r="ED65" i="11" a="1"/>
  <c r="ED65" i="11" s="1"/>
  <c r="DW65" i="11" a="1"/>
  <c r="DW65" i="11" s="1"/>
  <c r="DR249" i="11" a="1"/>
  <c r="DR249" i="11" s="1"/>
  <c r="DQ249" i="11" a="1"/>
  <c r="DQ249" i="11" s="1"/>
  <c r="DP249" i="11" a="1"/>
  <c r="DP249" i="11" s="1"/>
  <c r="DT249" i="11" a="1"/>
  <c r="DT249" i="11" s="1"/>
  <c r="DS249" i="11" a="1"/>
  <c r="DS249" i="11" s="1"/>
  <c r="DH295" i="11" a="1"/>
  <c r="DH295" i="11" s="1"/>
  <c r="DI295" i="11" a="1"/>
  <c r="DI295" i="11" s="1"/>
  <c r="DM295" i="11" a="1"/>
  <c r="DM295" i="11" s="1"/>
  <c r="DK295" i="11" a="1"/>
  <c r="DK295" i="11" s="1"/>
  <c r="DL295" i="11" a="1"/>
  <c r="DL295" i="11" s="1"/>
  <c r="DJ295" i="11" a="1"/>
  <c r="DJ295" i="11" s="1"/>
  <c r="DQ421" i="11" a="1"/>
  <c r="DQ421" i="11" s="1"/>
  <c r="DS421" i="11" a="1"/>
  <c r="DS421" i="11" s="1"/>
  <c r="DT421" i="11" a="1"/>
  <c r="DT421" i="11" s="1"/>
  <c r="DP421" i="11" a="1"/>
  <c r="DP421" i="11" s="1"/>
  <c r="DR421" i="11" a="1"/>
  <c r="DR421" i="11" s="1"/>
  <c r="DI187" i="11" a="1"/>
  <c r="DI187" i="11" s="1"/>
  <c r="DL187" i="11" a="1"/>
  <c r="DL187" i="11" s="1"/>
  <c r="DH187" i="11" a="1"/>
  <c r="DH187" i="11" s="1"/>
  <c r="DK187" i="11" a="1"/>
  <c r="DK187" i="11" s="1"/>
  <c r="DJ187" i="11" a="1"/>
  <c r="DJ187" i="11" s="1"/>
  <c r="DM187" i="11" a="1"/>
  <c r="DM187" i="11" s="1"/>
  <c r="DV226" i="11" a="1"/>
  <c r="DV226" i="11" s="1"/>
  <c r="DO226" i="11" a="1"/>
  <c r="DO226" i="11" s="1"/>
  <c r="DG226" i="11" a="1"/>
  <c r="DG226" i="11" s="1"/>
  <c r="DL333" i="11" a="1"/>
  <c r="DL333" i="11" s="1"/>
  <c r="DH333" i="11" a="1"/>
  <c r="DH333" i="11" s="1"/>
  <c r="DM333" i="11" a="1"/>
  <c r="DM333" i="11" s="1"/>
  <c r="DI333" i="11" a="1"/>
  <c r="DI333" i="11" s="1"/>
  <c r="DJ333" i="11" a="1"/>
  <c r="DJ333" i="11" s="1"/>
  <c r="DK333" i="11" a="1"/>
  <c r="DK333" i="11" s="1"/>
  <c r="DR314" i="11" a="1"/>
  <c r="DR314" i="11" s="1"/>
  <c r="DQ314" i="11" a="1"/>
  <c r="DQ314" i="11" s="1"/>
  <c r="DP314" i="11" a="1"/>
  <c r="DP314" i="11" s="1"/>
  <c r="DS314" i="11" a="1"/>
  <c r="DS314" i="11" s="1"/>
  <c r="DT314" i="11" a="1"/>
  <c r="DT314" i="11" s="1"/>
  <c r="DR325" i="11" a="1"/>
  <c r="DR325" i="11" s="1"/>
  <c r="DT325" i="11" a="1"/>
  <c r="DT325" i="11" s="1"/>
  <c r="DS325" i="11" a="1"/>
  <c r="DS325" i="11" s="1"/>
  <c r="DQ325" i="11" a="1"/>
  <c r="DQ325" i="11" s="1"/>
  <c r="DP325" i="11" a="1"/>
  <c r="DP325" i="11" s="1"/>
  <c r="DP37" i="11" a="1"/>
  <c r="DP37" i="11" s="1"/>
  <c r="DT37" i="11" a="1"/>
  <c r="DT37" i="11" s="1"/>
  <c r="DQ37" i="11" a="1"/>
  <c r="DQ37" i="11" s="1"/>
  <c r="DR37" i="11" a="1"/>
  <c r="DR37" i="11" s="1"/>
  <c r="DS37" i="11" a="1"/>
  <c r="DS37" i="11" s="1"/>
  <c r="DQ169" i="11" a="1"/>
  <c r="DQ169" i="11" s="1"/>
  <c r="DR169" i="11" a="1"/>
  <c r="DR169" i="11" s="1"/>
  <c r="DP169" i="11" a="1"/>
  <c r="DP169" i="11" s="1"/>
  <c r="DS169" i="11" a="1"/>
  <c r="DS169" i="11" s="1"/>
  <c r="DT169" i="11" a="1"/>
  <c r="DT169" i="11" s="1"/>
  <c r="EC223" i="11" a="1"/>
  <c r="EC223" i="11" s="1"/>
  <c r="DY223" i="11" a="1"/>
  <c r="DY223" i="11" s="1"/>
  <c r="DW223" i="11" a="1"/>
  <c r="DW223" i="11" s="1"/>
  <c r="EA223" i="11" a="1"/>
  <c r="EA223" i="11" s="1"/>
  <c r="DZ223" i="11" a="1"/>
  <c r="DZ223" i="11" s="1"/>
  <c r="EB223" i="11" a="1"/>
  <c r="EB223" i="11" s="1"/>
  <c r="DX223" i="11" a="1"/>
  <c r="DX223" i="11" s="1"/>
  <c r="ED223" i="11" a="1"/>
  <c r="ED223" i="11" s="1"/>
  <c r="DM219" i="11" a="1"/>
  <c r="DM219" i="11" s="1"/>
  <c r="DI219" i="11" a="1"/>
  <c r="DI219" i="11" s="1"/>
  <c r="DH219" i="11" a="1"/>
  <c r="DH219" i="11" s="1"/>
  <c r="DL219" i="11" a="1"/>
  <c r="DL219" i="11" s="1"/>
  <c r="DJ219" i="11" a="1"/>
  <c r="DJ219" i="11" s="1"/>
  <c r="DK219" i="11" a="1"/>
  <c r="DK219" i="11" s="1"/>
  <c r="U390" i="11" a="1"/>
  <c r="U390" i="11" s="1"/>
  <c r="AD390" i="11"/>
  <c r="EC104" i="11" a="1"/>
  <c r="EC104" i="11" s="1"/>
  <c r="DY104" i="11" a="1"/>
  <c r="DY104" i="11" s="1"/>
  <c r="EA104" i="11" a="1"/>
  <c r="EA104" i="11" s="1"/>
  <c r="DZ104" i="11" a="1"/>
  <c r="DZ104" i="11" s="1"/>
  <c r="DW104" i="11" a="1"/>
  <c r="DW104" i="11" s="1"/>
  <c r="EB104" i="11" a="1"/>
  <c r="EB104" i="11" s="1"/>
  <c r="DX104" i="11" a="1"/>
  <c r="DX104" i="11" s="1"/>
  <c r="ED104" i="11" a="1"/>
  <c r="ED104" i="11" s="1"/>
  <c r="DR306" i="11" a="1"/>
  <c r="DR306" i="11" s="1"/>
  <c r="DT306" i="11" a="1"/>
  <c r="DT306" i="11" s="1"/>
  <c r="DP306" i="11" a="1"/>
  <c r="DP306" i="11" s="1"/>
  <c r="DS306" i="11" a="1"/>
  <c r="DS306" i="11" s="1"/>
  <c r="DQ306" i="11" a="1"/>
  <c r="DQ306" i="11" s="1"/>
  <c r="DJ468" i="11" a="1"/>
  <c r="DJ468" i="11" s="1"/>
  <c r="DL468" i="11" a="1"/>
  <c r="DL468" i="11" s="1"/>
  <c r="DK468" i="11" a="1"/>
  <c r="DK468" i="11" s="1"/>
  <c r="DI468" i="11" a="1"/>
  <c r="DI468" i="11" s="1"/>
  <c r="DH468" i="11" a="1"/>
  <c r="DH468" i="11" s="1"/>
  <c r="DM468" i="11" a="1"/>
  <c r="DM468" i="11" s="1"/>
  <c r="DX450" i="11" a="1"/>
  <c r="DX450" i="11" s="1"/>
  <c r="EA450" i="11" a="1"/>
  <c r="EA450" i="11" s="1"/>
  <c r="DY450" i="11" a="1"/>
  <c r="DY450" i="11" s="1"/>
  <c r="ED450" i="11" a="1"/>
  <c r="ED450" i="11" s="1"/>
  <c r="DZ450" i="11" a="1"/>
  <c r="DZ450" i="11" s="1"/>
  <c r="EB450" i="11" a="1"/>
  <c r="EB450" i="11" s="1"/>
  <c r="DW450" i="11" a="1"/>
  <c r="DW450" i="11" s="1"/>
  <c r="EC450" i="11" a="1"/>
  <c r="EC450" i="11" s="1"/>
  <c r="DQ393" i="11" a="1"/>
  <c r="DQ393" i="11" s="1"/>
  <c r="DS393" i="11" a="1"/>
  <c r="DS393" i="11" s="1"/>
  <c r="DP393" i="11" a="1"/>
  <c r="DP393" i="11" s="1"/>
  <c r="DR393" i="11" a="1"/>
  <c r="DR393" i="11" s="1"/>
  <c r="DT393" i="11" a="1"/>
  <c r="DT393" i="11" s="1"/>
  <c r="DY315" i="11" a="1"/>
  <c r="DY315" i="11" s="1"/>
  <c r="DZ315" i="11" a="1"/>
  <c r="DZ315" i="11" s="1"/>
  <c r="EC315" i="11" a="1"/>
  <c r="EC315" i="11" s="1"/>
  <c r="DW315" i="11" a="1"/>
  <c r="DW315" i="11" s="1"/>
  <c r="EB315" i="11" a="1"/>
  <c r="EB315" i="11" s="1"/>
  <c r="DX315" i="11" a="1"/>
  <c r="DX315" i="11" s="1"/>
  <c r="ED315" i="11" a="1"/>
  <c r="ED315" i="11" s="1"/>
  <c r="EA315" i="11" a="1"/>
  <c r="EA315" i="11" s="1"/>
  <c r="DX95" i="11" a="1"/>
  <c r="DX95" i="11" s="1"/>
  <c r="EA95" i="11" a="1"/>
  <c r="EA95" i="11" s="1"/>
  <c r="DY95" i="11" a="1"/>
  <c r="DY95" i="11" s="1"/>
  <c r="EC95" i="11" a="1"/>
  <c r="EC95" i="11" s="1"/>
  <c r="DW95" i="11" a="1"/>
  <c r="DW95" i="11" s="1"/>
  <c r="EB95" i="11" a="1"/>
  <c r="EB95" i="11" s="1"/>
  <c r="ED95" i="11" a="1"/>
  <c r="ED95" i="11" s="1"/>
  <c r="DZ95" i="11" a="1"/>
  <c r="DZ95" i="11" s="1"/>
  <c r="DS143" i="11" a="1"/>
  <c r="DS143" i="11" s="1"/>
  <c r="DT143" i="11" a="1"/>
  <c r="DT143" i="11" s="1"/>
  <c r="DP143" i="11" a="1"/>
  <c r="DP143" i="11" s="1"/>
  <c r="DQ143" i="11" a="1"/>
  <c r="DQ143" i="11" s="1"/>
  <c r="DR143" i="11" a="1"/>
  <c r="DR143" i="11" s="1"/>
  <c r="DJ117" i="11" a="1"/>
  <c r="DJ117" i="11" s="1"/>
  <c r="DL117" i="11" a="1"/>
  <c r="DL117" i="11" s="1"/>
  <c r="DK117" i="11" a="1"/>
  <c r="DK117" i="11" s="1"/>
  <c r="DM117" i="11" a="1"/>
  <c r="DM117" i="11" s="1"/>
  <c r="DH117" i="11" a="1"/>
  <c r="DH117" i="11" s="1"/>
  <c r="DI117" i="11" a="1"/>
  <c r="DI117" i="11" s="1"/>
  <c r="DR423" i="11" a="1"/>
  <c r="DR423" i="11" s="1"/>
  <c r="DQ423" i="11" a="1"/>
  <c r="DQ423" i="11" s="1"/>
  <c r="DT423" i="11" a="1"/>
  <c r="DT423" i="11" s="1"/>
  <c r="DS423" i="11" a="1"/>
  <c r="DS423" i="11" s="1"/>
  <c r="DP423" i="11" a="1"/>
  <c r="DP423" i="11" s="1"/>
  <c r="K142" i="12"/>
  <c r="L142" i="12"/>
  <c r="N142" i="12"/>
  <c r="ED399" i="11" a="1"/>
  <c r="ED399" i="11" s="1"/>
  <c r="DZ399" i="11" a="1"/>
  <c r="DZ399" i="11" s="1"/>
  <c r="EA399" i="11" a="1"/>
  <c r="EA399" i="11" s="1"/>
  <c r="DW399" i="11" a="1"/>
  <c r="DW399" i="11" s="1"/>
  <c r="DX399" i="11" a="1"/>
  <c r="DX399" i="11" s="1"/>
  <c r="DY399" i="11" a="1"/>
  <c r="DY399" i="11" s="1"/>
  <c r="EB399" i="11" a="1"/>
  <c r="EB399" i="11" s="1"/>
  <c r="EC399" i="11" a="1"/>
  <c r="EC399" i="11" s="1"/>
  <c r="DI297" i="11" a="1"/>
  <c r="DI297" i="11" s="1"/>
  <c r="DJ297" i="11" a="1"/>
  <c r="DJ297" i="11" s="1"/>
  <c r="DL297" i="11" a="1"/>
  <c r="DL297" i="11" s="1"/>
  <c r="DM297" i="11" a="1"/>
  <c r="DM297" i="11" s="1"/>
  <c r="DH297" i="11" a="1"/>
  <c r="DH297" i="11" s="1"/>
  <c r="DK297" i="11" a="1"/>
  <c r="DK297" i="11" s="1"/>
  <c r="K148" i="12"/>
  <c r="N148" i="12"/>
  <c r="K157" i="12"/>
  <c r="EB189" i="11" a="1"/>
  <c r="EB189" i="11" s="1"/>
  <c r="EA189" i="11" a="1"/>
  <c r="EA189" i="11" s="1"/>
  <c r="ED189" i="11" a="1"/>
  <c r="ED189" i="11" s="1"/>
  <c r="DX189" i="11" a="1"/>
  <c r="DX189" i="11" s="1"/>
  <c r="EC189" i="11" a="1"/>
  <c r="EC189" i="11" s="1"/>
  <c r="DW189" i="11" a="1"/>
  <c r="DW189" i="11" s="1"/>
  <c r="DY189" i="11" a="1"/>
  <c r="DY189" i="11" s="1"/>
  <c r="DZ189" i="11" a="1"/>
  <c r="DZ189" i="11" s="1"/>
  <c r="G171" i="11" a="1"/>
  <c r="G171" i="11" s="1"/>
  <c r="T171" i="11" a="1"/>
  <c r="T171" i="11" s="1"/>
  <c r="H171" i="11" a="1"/>
  <c r="H171" i="11" s="1"/>
  <c r="DM327" i="11" a="1"/>
  <c r="DM327" i="11" s="1"/>
  <c r="DL327" i="11" a="1"/>
  <c r="DL327" i="11" s="1"/>
  <c r="DH327" i="11" a="1"/>
  <c r="DH327" i="11" s="1"/>
  <c r="DI327" i="11" a="1"/>
  <c r="DI327" i="11" s="1"/>
  <c r="DK327" i="11" a="1"/>
  <c r="DK327" i="11" s="1"/>
  <c r="DJ327" i="11" a="1"/>
  <c r="DJ327" i="11" s="1"/>
  <c r="DK385" i="11" a="1"/>
  <c r="DK385" i="11" s="1"/>
  <c r="DH385" i="11" a="1"/>
  <c r="DH385" i="11" s="1"/>
  <c r="DM385" i="11" a="1"/>
  <c r="DM385" i="11" s="1"/>
  <c r="DJ385" i="11" a="1"/>
  <c r="DJ385" i="11" s="1"/>
  <c r="DI385" i="11" a="1"/>
  <c r="DI385" i="11" s="1"/>
  <c r="DL385" i="11" a="1"/>
  <c r="DL385" i="11" s="1"/>
  <c r="DO464" i="11" a="1"/>
  <c r="DO464" i="11" s="1"/>
  <c r="DV464" i="11" a="1"/>
  <c r="DV464" i="11" s="1"/>
  <c r="DG464" i="11" a="1"/>
  <c r="DG464" i="11" s="1"/>
  <c r="DO168" i="11" a="1"/>
  <c r="DO168" i="11" s="1"/>
  <c r="DG168" i="11" a="1"/>
  <c r="DG168" i="11" s="1"/>
  <c r="DV168" i="11" a="1"/>
  <c r="DV168" i="11" s="1"/>
  <c r="DT44" i="11" a="1"/>
  <c r="DT44" i="11" s="1"/>
  <c r="DR44" i="11" a="1"/>
  <c r="DR44" i="11" s="1"/>
  <c r="DP44" i="11" a="1"/>
  <c r="DP44" i="11" s="1"/>
  <c r="DS44" i="11" a="1"/>
  <c r="DS44" i="11" s="1"/>
  <c r="DQ44" i="11" a="1"/>
  <c r="DQ44" i="11" s="1"/>
  <c r="DK320" i="11" a="1"/>
  <c r="DK320" i="11" s="1"/>
  <c r="DL320" i="11" a="1"/>
  <c r="DL320" i="11" s="1"/>
  <c r="DH320" i="11" a="1"/>
  <c r="DH320" i="11" s="1"/>
  <c r="DM320" i="11" a="1"/>
  <c r="DM320" i="11" s="1"/>
  <c r="DI320" i="11" a="1"/>
  <c r="DI320" i="11" s="1"/>
  <c r="DJ320" i="11" a="1"/>
  <c r="DJ320" i="11" s="1"/>
  <c r="EB461" i="11" a="1"/>
  <c r="EB461" i="11" s="1"/>
  <c r="ED461" i="11" a="1"/>
  <c r="ED461" i="11" s="1"/>
  <c r="EA461" i="11" a="1"/>
  <c r="EA461" i="11" s="1"/>
  <c r="DZ461" i="11" a="1"/>
  <c r="DZ461" i="11" s="1"/>
  <c r="DX461" i="11" a="1"/>
  <c r="DX461" i="11" s="1"/>
  <c r="EC461" i="11" a="1"/>
  <c r="EC461" i="11" s="1"/>
  <c r="DY461" i="11" a="1"/>
  <c r="DY461" i="11" s="1"/>
  <c r="DW461" i="11" a="1"/>
  <c r="DW461" i="11" s="1"/>
  <c r="G191" i="11" a="1"/>
  <c r="G191" i="11" s="1"/>
  <c r="T191" i="11" a="1"/>
  <c r="T191" i="11" s="1"/>
  <c r="H191" i="11" a="1"/>
  <c r="H191" i="11" s="1"/>
  <c r="DM119" i="11" a="1"/>
  <c r="DM119" i="11" s="1"/>
  <c r="DK119" i="11" a="1"/>
  <c r="DK119" i="11" s="1"/>
  <c r="DL119" i="11" a="1"/>
  <c r="DL119" i="11" s="1"/>
  <c r="DH119" i="11" a="1"/>
  <c r="DH119" i="11" s="1"/>
  <c r="DI119" i="11" a="1"/>
  <c r="DI119" i="11" s="1"/>
  <c r="DJ119" i="11" a="1"/>
  <c r="DJ119" i="11" s="1"/>
  <c r="DR17" i="11" a="1"/>
  <c r="DR17" i="11" s="1"/>
  <c r="DP17" i="11" a="1"/>
  <c r="DP17" i="11" s="1"/>
  <c r="DS17" i="11" a="1"/>
  <c r="DS17" i="11" s="1"/>
  <c r="DT17" i="11" a="1"/>
  <c r="DT17" i="11" s="1"/>
  <c r="DQ17" i="11" a="1"/>
  <c r="DQ17" i="11" s="1"/>
  <c r="DQ87" i="11" a="1"/>
  <c r="DQ87" i="11" s="1"/>
  <c r="DS87" i="11" a="1"/>
  <c r="DS87" i="11" s="1"/>
  <c r="DT87" i="11" a="1"/>
  <c r="DT87" i="11" s="1"/>
  <c r="DP87" i="11" a="1"/>
  <c r="DP87" i="11" s="1"/>
  <c r="DR87" i="11" a="1"/>
  <c r="DR87" i="11" s="1"/>
  <c r="DZ199" i="11" a="1"/>
  <c r="DZ199" i="11" s="1"/>
  <c r="DY199" i="11" a="1"/>
  <c r="DY199" i="11" s="1"/>
  <c r="DX199" i="11" a="1"/>
  <c r="DX199" i="11" s="1"/>
  <c r="EA199" i="11" a="1"/>
  <c r="EA199" i="11" s="1"/>
  <c r="EB199" i="11" a="1"/>
  <c r="EB199" i="11" s="1"/>
  <c r="ED199" i="11" a="1"/>
  <c r="ED199" i="11" s="1"/>
  <c r="EC199" i="11" a="1"/>
  <c r="EC199" i="11" s="1"/>
  <c r="DW199" i="11" a="1"/>
  <c r="DW199" i="11" s="1"/>
  <c r="DG38" i="11" a="1"/>
  <c r="DG38" i="11" s="1"/>
  <c r="DV38" i="11" a="1"/>
  <c r="DV38" i="11" s="1"/>
  <c r="DO38" i="11" a="1"/>
  <c r="DO38" i="11" s="1"/>
  <c r="DO446" i="11" a="1"/>
  <c r="DO446" i="11" s="1"/>
  <c r="DV446" i="11" a="1"/>
  <c r="DV446" i="11" s="1"/>
  <c r="DG446" i="11" a="1"/>
  <c r="DG446" i="11" s="1"/>
  <c r="DK69" i="11" a="1"/>
  <c r="DK69" i="11" s="1"/>
  <c r="DI69" i="11" a="1"/>
  <c r="DI69" i="11" s="1"/>
  <c r="DM69" i="11" a="1"/>
  <c r="DM69" i="11" s="1"/>
  <c r="DJ69" i="11" a="1"/>
  <c r="DJ69" i="11" s="1"/>
  <c r="DL69" i="11" a="1"/>
  <c r="DL69" i="11" s="1"/>
  <c r="DH69" i="11" a="1"/>
  <c r="DH69" i="11" s="1"/>
  <c r="DR471" i="11" a="1"/>
  <c r="DR471" i="11" s="1"/>
  <c r="DS471" i="11" a="1"/>
  <c r="DS471" i="11" s="1"/>
  <c r="DQ471" i="11" a="1"/>
  <c r="DQ471" i="11" s="1"/>
  <c r="DT471" i="11" a="1"/>
  <c r="DT471" i="11" s="1"/>
  <c r="DP471" i="11" a="1"/>
  <c r="DP471" i="11" s="1"/>
  <c r="DP282" i="11" a="1"/>
  <c r="DP282" i="11" s="1"/>
  <c r="DS282" i="11" a="1"/>
  <c r="DS282" i="11" s="1"/>
  <c r="DQ282" i="11" a="1"/>
  <c r="DQ282" i="11" s="1"/>
  <c r="DT282" i="11" a="1"/>
  <c r="DT282" i="11" s="1"/>
  <c r="DR282" i="11" a="1"/>
  <c r="DR282" i="11" s="1"/>
  <c r="DI177" i="11" a="1"/>
  <c r="DI177" i="11" s="1"/>
  <c r="DK177" i="11" a="1"/>
  <c r="DK177" i="11" s="1"/>
  <c r="DJ177" i="11" a="1"/>
  <c r="DJ177" i="11" s="1"/>
  <c r="DM177" i="11" a="1"/>
  <c r="DM177" i="11" s="1"/>
  <c r="DH177" i="11" a="1"/>
  <c r="DH177" i="11" s="1"/>
  <c r="DL177" i="11" a="1"/>
  <c r="DL177" i="11" s="1"/>
  <c r="DX131" i="11" a="1"/>
  <c r="DX131" i="11" s="1"/>
  <c r="EB131" i="11" a="1"/>
  <c r="EB131" i="11" s="1"/>
  <c r="DZ131" i="11" a="1"/>
  <c r="DZ131" i="11" s="1"/>
  <c r="EA131" i="11" a="1"/>
  <c r="EA131" i="11" s="1"/>
  <c r="DW131" i="11" a="1"/>
  <c r="DW131" i="11" s="1"/>
  <c r="EC131" i="11" a="1"/>
  <c r="EC131" i="11" s="1"/>
  <c r="DY131" i="11" a="1"/>
  <c r="DY131" i="11" s="1"/>
  <c r="ED131" i="11" a="1"/>
  <c r="ED131" i="11" s="1"/>
  <c r="EA245" i="11" a="1"/>
  <c r="EA245" i="11" s="1"/>
  <c r="DY245" i="11" a="1"/>
  <c r="DY245" i="11" s="1"/>
  <c r="EC245" i="11" a="1"/>
  <c r="EC245" i="11" s="1"/>
  <c r="DX245" i="11" a="1"/>
  <c r="DX245" i="11" s="1"/>
  <c r="EB245" i="11" a="1"/>
  <c r="EB245" i="11" s="1"/>
  <c r="ED245" i="11" a="1"/>
  <c r="ED245" i="11" s="1"/>
  <c r="DW245" i="11" a="1"/>
  <c r="DW245" i="11" s="1"/>
  <c r="DZ245" i="11" a="1"/>
  <c r="DZ245" i="11" s="1"/>
  <c r="DP247" i="11" a="1"/>
  <c r="DP247" i="11" s="1"/>
  <c r="DQ247" i="11" a="1"/>
  <c r="DQ247" i="11" s="1"/>
  <c r="DT247" i="11" a="1"/>
  <c r="DT247" i="11" s="1"/>
  <c r="DR247" i="11" a="1"/>
  <c r="DR247" i="11" s="1"/>
  <c r="DS247" i="11" a="1"/>
  <c r="DS247" i="11" s="1"/>
  <c r="DI97" i="11" a="1"/>
  <c r="DI97" i="11" s="1"/>
  <c r="DL97" i="11" a="1"/>
  <c r="DL97" i="11" s="1"/>
  <c r="DK97" i="11" a="1"/>
  <c r="DK97" i="11" s="1"/>
  <c r="DH97" i="11" a="1"/>
  <c r="DH97" i="11" s="1"/>
  <c r="DJ97" i="11" a="1"/>
  <c r="DJ97" i="11" s="1"/>
  <c r="DM97" i="11" a="1"/>
  <c r="DM97" i="11" s="1"/>
  <c r="DG460" i="11" a="1"/>
  <c r="DG460" i="11" s="1"/>
  <c r="DO460" i="11" a="1"/>
  <c r="DO460" i="11" s="1"/>
  <c r="DV460" i="11" a="1"/>
  <c r="DV460" i="11" s="1"/>
  <c r="U147" i="11" a="1"/>
  <c r="U147" i="11" s="1"/>
  <c r="AD147" i="11"/>
  <c r="DR329" i="11" a="1"/>
  <c r="DR329" i="11" s="1"/>
  <c r="DS329" i="11" a="1"/>
  <c r="DS329" i="11" s="1"/>
  <c r="DT329" i="11" a="1"/>
  <c r="DT329" i="11" s="1"/>
  <c r="DP329" i="11" a="1"/>
  <c r="DP329" i="11" s="1"/>
  <c r="DQ329" i="11" a="1"/>
  <c r="DQ329" i="11" s="1"/>
  <c r="EG135" i="11"/>
  <c r="DH80" i="11" a="1"/>
  <c r="DH80" i="11" s="1"/>
  <c r="DK80" i="11" a="1"/>
  <c r="DK80" i="11" s="1"/>
  <c r="DM80" i="11" a="1"/>
  <c r="DM80" i="11" s="1"/>
  <c r="DL80" i="11" a="1"/>
  <c r="DL80" i="11" s="1"/>
  <c r="DJ80" i="11" a="1"/>
  <c r="DJ80" i="11" s="1"/>
  <c r="DI80" i="11" a="1"/>
  <c r="DI80" i="11" s="1"/>
  <c r="DX241" i="11" a="1"/>
  <c r="DX241" i="11" s="1"/>
  <c r="EC241" i="11" a="1"/>
  <c r="EC241" i="11" s="1"/>
  <c r="DW241" i="11" a="1"/>
  <c r="DW241" i="11" s="1"/>
  <c r="EA241" i="11" a="1"/>
  <c r="EA241" i="11" s="1"/>
  <c r="EB241" i="11" a="1"/>
  <c r="EB241" i="11" s="1"/>
  <c r="ED241" i="11" a="1"/>
  <c r="ED241" i="11" s="1"/>
  <c r="DY241" i="11" a="1"/>
  <c r="DY241" i="11" s="1"/>
  <c r="DZ241" i="11" a="1"/>
  <c r="DZ241" i="11" s="1"/>
  <c r="DQ248" i="11" a="1"/>
  <c r="DQ248" i="11" s="1"/>
  <c r="DS248" i="11" a="1"/>
  <c r="DS248" i="11" s="1"/>
  <c r="DR248" i="11" a="1"/>
  <c r="DR248" i="11" s="1"/>
  <c r="DP248" i="11" a="1"/>
  <c r="DP248" i="11" s="1"/>
  <c r="DT248" i="11" a="1"/>
  <c r="DT248" i="11" s="1"/>
  <c r="U407" i="11" a="1"/>
  <c r="U407" i="11" s="1"/>
  <c r="AD407" i="11"/>
  <c r="DY410" i="11" a="1"/>
  <c r="DY410" i="11" s="1"/>
  <c r="DW410" i="11" a="1"/>
  <c r="DW410" i="11" s="1"/>
  <c r="DX410" i="11" a="1"/>
  <c r="DX410" i="11" s="1"/>
  <c r="ED410" i="11" a="1"/>
  <c r="ED410" i="11" s="1"/>
  <c r="EA410" i="11" a="1"/>
  <c r="EA410" i="11" s="1"/>
  <c r="EC410" i="11" a="1"/>
  <c r="EC410" i="11" s="1"/>
  <c r="DZ410" i="11" a="1"/>
  <c r="DZ410" i="11" s="1"/>
  <c r="EB410" i="11" a="1"/>
  <c r="EB410" i="11" s="1"/>
  <c r="DP157" i="11" a="1"/>
  <c r="DP157" i="11" s="1"/>
  <c r="DT157" i="11" a="1"/>
  <c r="DT157" i="11" s="1"/>
  <c r="DR157" i="11" a="1"/>
  <c r="DR157" i="11" s="1"/>
  <c r="DS157" i="11" a="1"/>
  <c r="DS157" i="11" s="1"/>
  <c r="DQ157" i="11" a="1"/>
  <c r="DQ157" i="11" s="1"/>
  <c r="DS67" i="11" a="1"/>
  <c r="DS67" i="11" s="1"/>
  <c r="DP67" i="11" a="1"/>
  <c r="DP67" i="11" s="1"/>
  <c r="DT67" i="11" a="1"/>
  <c r="DT67" i="11" s="1"/>
  <c r="DQ67" i="11" a="1"/>
  <c r="DQ67" i="11" s="1"/>
  <c r="DR67" i="11" a="1"/>
  <c r="DR67" i="11" s="1"/>
  <c r="DM111" i="11" a="1"/>
  <c r="DM111" i="11" s="1"/>
  <c r="DK111" i="11" a="1"/>
  <c r="DK111" i="11" s="1"/>
  <c r="DL111" i="11" a="1"/>
  <c r="DL111" i="11" s="1"/>
  <c r="DH111" i="11" a="1"/>
  <c r="DH111" i="11" s="1"/>
  <c r="DI111" i="11" a="1"/>
  <c r="DI111" i="11" s="1"/>
  <c r="DJ111" i="11" a="1"/>
  <c r="DJ111" i="11" s="1"/>
  <c r="DK396" i="11" a="1"/>
  <c r="DK396" i="11" s="1"/>
  <c r="DI396" i="11" a="1"/>
  <c r="DI396" i="11" s="1"/>
  <c r="DJ396" i="11" a="1"/>
  <c r="DJ396" i="11" s="1"/>
  <c r="DH396" i="11" a="1"/>
  <c r="DH396" i="11" s="1"/>
  <c r="DM396" i="11" a="1"/>
  <c r="DM396" i="11" s="1"/>
  <c r="DL396" i="11" a="1"/>
  <c r="DL396" i="11" s="1"/>
  <c r="DS273" i="11" a="1"/>
  <c r="DS273" i="11" s="1"/>
  <c r="DT273" i="11" a="1"/>
  <c r="DT273" i="11" s="1"/>
  <c r="DR273" i="11" a="1"/>
  <c r="DR273" i="11" s="1"/>
  <c r="DQ273" i="11" a="1"/>
  <c r="DQ273" i="11" s="1"/>
  <c r="DP273" i="11" a="1"/>
  <c r="DP273" i="11" s="1"/>
  <c r="DH140" i="11" a="1"/>
  <c r="DH140" i="11" s="1"/>
  <c r="DK140" i="11" a="1"/>
  <c r="DK140" i="11" s="1"/>
  <c r="DL140" i="11" a="1"/>
  <c r="DL140" i="11" s="1"/>
  <c r="DM140" i="11" a="1"/>
  <c r="DM140" i="11" s="1"/>
  <c r="DI140" i="11" a="1"/>
  <c r="DI140" i="11" s="1"/>
  <c r="DJ140" i="11" a="1"/>
  <c r="DJ140" i="11" s="1"/>
  <c r="DI58" i="11" a="1"/>
  <c r="DI58" i="11" s="1"/>
  <c r="DM58" i="11" a="1"/>
  <c r="DM58" i="11" s="1"/>
  <c r="DL58" i="11" a="1"/>
  <c r="DL58" i="11" s="1"/>
  <c r="DJ58" i="11" a="1"/>
  <c r="DJ58" i="11" s="1"/>
  <c r="DH58" i="11" a="1"/>
  <c r="DH58" i="11" s="1"/>
  <c r="DK58" i="11" a="1"/>
  <c r="DK58" i="11" s="1"/>
  <c r="N156" i="12"/>
  <c r="DQ439" i="11" a="1"/>
  <c r="DQ439" i="11" s="1"/>
  <c r="DR439" i="11" a="1"/>
  <c r="DR439" i="11" s="1"/>
  <c r="DS439" i="11" a="1"/>
  <c r="DS439" i="11" s="1"/>
  <c r="DP439" i="11" a="1"/>
  <c r="DP439" i="11" s="1"/>
  <c r="DT439" i="11" a="1"/>
  <c r="DT439" i="11" s="1"/>
  <c r="DR27" i="11" a="1"/>
  <c r="DR27" i="11" s="1"/>
  <c r="DP27" i="11" a="1"/>
  <c r="DP27" i="11" s="1"/>
  <c r="DS27" i="11" a="1"/>
  <c r="DS27" i="11" s="1"/>
  <c r="DT27" i="11" a="1"/>
  <c r="DT27" i="11" s="1"/>
  <c r="DQ27" i="11" a="1"/>
  <c r="DQ27" i="11" s="1"/>
  <c r="DL175" i="11" a="1"/>
  <c r="DL175" i="11" s="1"/>
  <c r="DH175" i="11" a="1"/>
  <c r="DH175" i="11" s="1"/>
  <c r="DK175" i="11" a="1"/>
  <c r="DK175" i="11" s="1"/>
  <c r="DI175" i="11" a="1"/>
  <c r="DI175" i="11" s="1"/>
  <c r="DM175" i="11" a="1"/>
  <c r="DM175" i="11" s="1"/>
  <c r="DJ175" i="11" a="1"/>
  <c r="DJ175" i="11" s="1"/>
  <c r="DI55" i="11" a="1"/>
  <c r="DI55" i="11" s="1"/>
  <c r="DL55" i="11" a="1"/>
  <c r="DL55" i="11" s="1"/>
  <c r="DJ55" i="11" a="1"/>
  <c r="DJ55" i="11" s="1"/>
  <c r="DH55" i="11" a="1"/>
  <c r="DH55" i="11" s="1"/>
  <c r="DK55" i="11" a="1"/>
  <c r="DK55" i="11" s="1"/>
  <c r="DM55" i="11" a="1"/>
  <c r="DM55" i="11" s="1"/>
  <c r="DL303" i="11" a="1"/>
  <c r="DL303" i="11" s="1"/>
  <c r="DJ303" i="11" a="1"/>
  <c r="DJ303" i="11" s="1"/>
  <c r="DI303" i="11" a="1"/>
  <c r="DI303" i="11" s="1"/>
  <c r="DK303" i="11" a="1"/>
  <c r="DK303" i="11" s="1"/>
  <c r="DM303" i="11" a="1"/>
  <c r="DM303" i="11" s="1"/>
  <c r="DH303" i="11" a="1"/>
  <c r="DH303" i="11" s="1"/>
  <c r="DV274" i="11" a="1"/>
  <c r="DV274" i="11" s="1"/>
  <c r="DG274" i="11" a="1"/>
  <c r="DG274" i="11" s="1"/>
  <c r="DO274" i="11" a="1"/>
  <c r="DO274" i="11" s="1"/>
  <c r="DY109" i="11" a="1"/>
  <c r="DY109" i="11" s="1"/>
  <c r="ED109" i="11" a="1"/>
  <c r="ED109" i="11" s="1"/>
  <c r="DW109" i="11" a="1"/>
  <c r="DW109" i="11" s="1"/>
  <c r="DZ109" i="11" a="1"/>
  <c r="DZ109" i="11" s="1"/>
  <c r="EC109" i="11" a="1"/>
  <c r="EC109" i="11" s="1"/>
  <c r="DX109" i="11" a="1"/>
  <c r="DX109" i="11" s="1"/>
  <c r="EB109" i="11" a="1"/>
  <c r="EB109" i="11" s="1"/>
  <c r="EA109" i="11" a="1"/>
  <c r="EA109" i="11" s="1"/>
  <c r="DG234" i="11" a="1"/>
  <c r="DG234" i="11" s="1"/>
  <c r="DO234" i="11" a="1"/>
  <c r="DO234" i="11" s="1"/>
  <c r="DV234" i="11" a="1"/>
  <c r="DV234" i="11" s="1"/>
  <c r="EB286" i="11" a="1"/>
  <c r="EB286" i="11" s="1"/>
  <c r="DZ286" i="11" a="1"/>
  <c r="DZ286" i="11" s="1"/>
  <c r="DX286" i="11" a="1"/>
  <c r="DX286" i="11" s="1"/>
  <c r="EA286" i="11" a="1"/>
  <c r="EA286" i="11" s="1"/>
  <c r="DY286" i="11" a="1"/>
  <c r="DY286" i="11" s="1"/>
  <c r="DW286" i="11" a="1"/>
  <c r="DW286" i="11" s="1"/>
  <c r="ED286" i="11" a="1"/>
  <c r="ED286" i="11" s="1"/>
  <c r="EC286" i="11" a="1"/>
  <c r="EC286" i="11" s="1"/>
  <c r="DH442" i="11" a="1"/>
  <c r="DH442" i="11" s="1"/>
  <c r="DI442" i="11" a="1"/>
  <c r="DI442" i="11" s="1"/>
  <c r="DJ442" i="11" a="1"/>
  <c r="DJ442" i="11" s="1"/>
  <c r="DL442" i="11" a="1"/>
  <c r="DL442" i="11" s="1"/>
  <c r="DM442" i="11" a="1"/>
  <c r="DM442" i="11" s="1"/>
  <c r="DK442" i="11" a="1"/>
  <c r="DK442" i="11" s="1"/>
  <c r="DK22" i="11" a="1"/>
  <c r="DK22" i="11" s="1"/>
  <c r="DL22" i="11" a="1"/>
  <c r="DL22" i="11" s="1"/>
  <c r="DH22" i="11" a="1"/>
  <c r="DH22" i="11" s="1"/>
  <c r="DM22" i="11" a="1"/>
  <c r="DM22" i="11" s="1"/>
  <c r="DI22" i="11" a="1"/>
  <c r="DI22" i="11" s="1"/>
  <c r="DJ22" i="11" a="1"/>
  <c r="DJ22" i="11" s="1"/>
  <c r="DT167" i="11" a="1"/>
  <c r="DT167" i="11" s="1"/>
  <c r="DP167" i="11" a="1"/>
  <c r="DP167" i="11" s="1"/>
  <c r="DS167" i="11" a="1"/>
  <c r="DS167" i="11" s="1"/>
  <c r="DQ167" i="11" a="1"/>
  <c r="DQ167" i="11" s="1"/>
  <c r="DR167" i="11" a="1"/>
  <c r="DR167" i="11" s="1"/>
  <c r="DK253" i="11" a="1"/>
  <c r="DK253" i="11" s="1"/>
  <c r="DI253" i="11" a="1"/>
  <c r="DI253" i="11" s="1"/>
  <c r="DL253" i="11" a="1"/>
  <c r="DL253" i="11" s="1"/>
  <c r="DM253" i="11" a="1"/>
  <c r="DM253" i="11" s="1"/>
  <c r="DH253" i="11" a="1"/>
  <c r="DH253" i="11" s="1"/>
  <c r="DJ253" i="11" a="1"/>
  <c r="DJ253" i="11" s="1"/>
  <c r="DV240" i="11" a="1"/>
  <c r="DV240" i="11" s="1"/>
  <c r="DG240" i="11" a="1"/>
  <c r="DG240" i="11" s="1"/>
  <c r="DO240" i="11" a="1"/>
  <c r="DO240" i="11" s="1"/>
  <c r="EB75" i="11" a="1"/>
  <c r="EB75" i="11" s="1"/>
  <c r="ED75" i="11" a="1"/>
  <c r="ED75" i="11" s="1"/>
  <c r="DZ75" i="11" a="1"/>
  <c r="DZ75" i="11" s="1"/>
  <c r="EC75" i="11" a="1"/>
  <c r="EC75" i="11" s="1"/>
  <c r="DW75" i="11" a="1"/>
  <c r="DW75" i="11" s="1"/>
  <c r="DY75" i="11" a="1"/>
  <c r="DY75" i="11" s="1"/>
  <c r="DX75" i="11" a="1"/>
  <c r="DX75" i="11" s="1"/>
  <c r="EA75" i="11" a="1"/>
  <c r="EA75" i="11" s="1"/>
  <c r="DR441" i="11" a="1"/>
  <c r="DR441" i="11" s="1"/>
  <c r="DQ441" i="11" a="1"/>
  <c r="DQ441" i="11" s="1"/>
  <c r="DS441" i="11" a="1"/>
  <c r="DS441" i="11" s="1"/>
  <c r="DT441" i="11" a="1"/>
  <c r="DT441" i="11" s="1"/>
  <c r="DP441" i="11" a="1"/>
  <c r="DP441" i="11" s="1"/>
  <c r="DO74" i="11" a="1"/>
  <c r="DO74" i="11" s="1"/>
  <c r="DV74" i="11" a="1"/>
  <c r="DV74" i="11" s="1"/>
  <c r="DG74" i="11" a="1"/>
  <c r="DG74" i="11" s="1"/>
  <c r="DQ411" i="11" a="1"/>
  <c r="DQ411" i="11" s="1"/>
  <c r="DT411" i="11" a="1"/>
  <c r="DT411" i="11" s="1"/>
  <c r="DP411" i="11" a="1"/>
  <c r="DP411" i="11" s="1"/>
  <c r="DS411" i="11" a="1"/>
  <c r="DS411" i="11" s="1"/>
  <c r="DR411" i="11" a="1"/>
  <c r="DR411" i="11" s="1"/>
  <c r="G47" i="11" a="1"/>
  <c r="G47" i="11" s="1"/>
  <c r="T47" i="11" a="1"/>
  <c r="T47" i="11" s="1"/>
  <c r="H47" i="11" a="1"/>
  <c r="H47" i="11" s="1"/>
  <c r="DM216" i="11" a="1"/>
  <c r="DM216" i="11" s="1"/>
  <c r="DL216" i="11" a="1"/>
  <c r="DL216" i="11" s="1"/>
  <c r="DK216" i="11" a="1"/>
  <c r="DK216" i="11" s="1"/>
  <c r="DH216" i="11" a="1"/>
  <c r="DH216" i="11" s="1"/>
  <c r="DI216" i="11" a="1"/>
  <c r="DI216" i="11" s="1"/>
  <c r="DJ216" i="11" a="1"/>
  <c r="DJ216" i="11" s="1"/>
  <c r="DQ387" i="11" a="1"/>
  <c r="DQ387" i="11" s="1"/>
  <c r="DP387" i="11" a="1"/>
  <c r="DP387" i="11" s="1"/>
  <c r="DT387" i="11" a="1"/>
  <c r="DT387" i="11" s="1"/>
  <c r="DS387" i="11" a="1"/>
  <c r="DS387" i="11" s="1"/>
  <c r="DR387" i="11" a="1"/>
  <c r="DR387" i="11" s="1"/>
  <c r="DW173" i="11" a="1"/>
  <c r="DW173" i="11" s="1"/>
  <c r="DY173" i="11" a="1"/>
  <c r="DY173" i="11" s="1"/>
  <c r="EC173" i="11" a="1"/>
  <c r="EC173" i="11" s="1"/>
  <c r="DX173" i="11" a="1"/>
  <c r="DX173" i="11" s="1"/>
  <c r="EB173" i="11" a="1"/>
  <c r="EB173" i="11" s="1"/>
  <c r="EA173" i="11" a="1"/>
  <c r="EA173" i="11" s="1"/>
  <c r="DZ173" i="11" a="1"/>
  <c r="DZ173" i="11" s="1"/>
  <c r="ED173" i="11" a="1"/>
  <c r="ED173" i="11" s="1"/>
  <c r="DH149" i="11" a="1"/>
  <c r="DH149" i="11" s="1"/>
  <c r="DK149" i="11" a="1"/>
  <c r="DK149" i="11" s="1"/>
  <c r="DM149" i="11" a="1"/>
  <c r="DM149" i="11" s="1"/>
  <c r="DI149" i="11" a="1"/>
  <c r="DI149" i="11" s="1"/>
  <c r="DJ149" i="11" a="1"/>
  <c r="DJ149" i="11" s="1"/>
  <c r="DL149" i="11" a="1"/>
  <c r="DL149" i="11" s="1"/>
  <c r="DI139" i="11" a="1"/>
  <c r="DI139" i="11" s="1"/>
  <c r="DK139" i="11" a="1"/>
  <c r="DK139" i="11" s="1"/>
  <c r="DJ139" i="11" a="1"/>
  <c r="DJ139" i="11" s="1"/>
  <c r="DH139" i="11" a="1"/>
  <c r="DH139" i="11" s="1"/>
  <c r="DL139" i="11" a="1"/>
  <c r="DL139" i="11" s="1"/>
  <c r="DM139" i="11" a="1"/>
  <c r="DM139" i="11" s="1"/>
  <c r="DL278" i="11" a="1"/>
  <c r="DL278" i="11" s="1"/>
  <c r="DJ278" i="11" a="1"/>
  <c r="DJ278" i="11" s="1"/>
  <c r="DH278" i="11" a="1"/>
  <c r="DH278" i="11" s="1"/>
  <c r="DI278" i="11" a="1"/>
  <c r="DI278" i="11" s="1"/>
  <c r="DM278" i="11" a="1"/>
  <c r="DM278" i="11" s="1"/>
  <c r="DK278" i="11" a="1"/>
  <c r="DK278" i="11" s="1"/>
  <c r="DK220" i="11" a="1"/>
  <c r="DK220" i="11" s="1"/>
  <c r="DM220" i="11" a="1"/>
  <c r="DM220" i="11" s="1"/>
  <c r="DH220" i="11" a="1"/>
  <c r="DH220" i="11" s="1"/>
  <c r="DJ220" i="11" a="1"/>
  <c r="DJ220" i="11" s="1"/>
  <c r="DI220" i="11" a="1"/>
  <c r="DI220" i="11" s="1"/>
  <c r="DL220" i="11" a="1"/>
  <c r="DL220" i="11" s="1"/>
  <c r="DM445" i="11" a="1"/>
  <c r="DM445" i="11" s="1"/>
  <c r="DH445" i="11" a="1"/>
  <c r="DH445" i="11" s="1"/>
  <c r="DK445" i="11" a="1"/>
  <c r="DK445" i="11" s="1"/>
  <c r="DJ445" i="11" a="1"/>
  <c r="DJ445" i="11" s="1"/>
  <c r="DL445" i="11" a="1"/>
  <c r="DL445" i="11" s="1"/>
  <c r="DI445" i="11" a="1"/>
  <c r="DI445" i="11" s="1"/>
  <c r="DT267" i="11" a="1"/>
  <c r="DT267" i="11" s="1"/>
  <c r="DR267" i="11" a="1"/>
  <c r="DR267" i="11" s="1"/>
  <c r="DQ267" i="11" a="1"/>
  <c r="DQ267" i="11" s="1"/>
  <c r="DP267" i="11" a="1"/>
  <c r="DP267" i="11" s="1"/>
  <c r="DS267" i="11" a="1"/>
  <c r="DS267" i="11" s="1"/>
  <c r="M158" i="12"/>
  <c r="N158" i="12"/>
  <c r="O85" i="12"/>
  <c r="O38" i="20"/>
  <c r="O36" i="20"/>
  <c r="DI13" i="11" a="1"/>
  <c r="DI13" i="11" s="1"/>
  <c r="DJ13" i="11" a="1"/>
  <c r="DJ13" i="11" s="1"/>
  <c r="DM13" i="11" a="1"/>
  <c r="DM13" i="11" s="1"/>
  <c r="DH13" i="11" a="1"/>
  <c r="DH13" i="11" s="1"/>
  <c r="DK13" i="11" a="1"/>
  <c r="DK13" i="11" s="1"/>
  <c r="DL13" i="11" a="1"/>
  <c r="DL13" i="11" s="1"/>
  <c r="EC373" i="11" a="1"/>
  <c r="EC373" i="11" s="1"/>
  <c r="ED373" i="11" a="1"/>
  <c r="ED373" i="11" s="1"/>
  <c r="EB373" i="11" a="1"/>
  <c r="EB373" i="11" s="1"/>
  <c r="EA373" i="11" a="1"/>
  <c r="EA373" i="11" s="1"/>
  <c r="DY373" i="11" a="1"/>
  <c r="DY373" i="11" s="1"/>
  <c r="DZ373" i="11" a="1"/>
  <c r="DZ373" i="11" s="1"/>
  <c r="DW373" i="11" a="1"/>
  <c r="DW373" i="11" s="1"/>
  <c r="DX373" i="11" a="1"/>
  <c r="DX373" i="11" s="1"/>
  <c r="DG276" i="11" a="1"/>
  <c r="DG276" i="11" s="1"/>
  <c r="DV276" i="11" a="1"/>
  <c r="DV276" i="11" s="1"/>
  <c r="DO276" i="11" a="1"/>
  <c r="DO276" i="11" s="1"/>
  <c r="ED271" i="11" a="1"/>
  <c r="ED271" i="11" s="1"/>
  <c r="DX271" i="11" a="1"/>
  <c r="DX271" i="11" s="1"/>
  <c r="EB271" i="11" a="1"/>
  <c r="EB271" i="11" s="1"/>
  <c r="DW271" i="11" a="1"/>
  <c r="DW271" i="11" s="1"/>
  <c r="DY271" i="11" a="1"/>
  <c r="DY271" i="11" s="1"/>
  <c r="EC271" i="11" a="1"/>
  <c r="EC271" i="11" s="1"/>
  <c r="DZ271" i="11" a="1"/>
  <c r="DZ271" i="11" s="1"/>
  <c r="EA271" i="11" a="1"/>
  <c r="EA271" i="11" s="1"/>
  <c r="DX161" i="11" a="1"/>
  <c r="DX161" i="11" s="1"/>
  <c r="EC161" i="11" a="1"/>
  <c r="EC161" i="11" s="1"/>
  <c r="EA161" i="11" a="1"/>
  <c r="EA161" i="11" s="1"/>
  <c r="DW161" i="11" a="1"/>
  <c r="DW161" i="11" s="1"/>
  <c r="EB161" i="11" a="1"/>
  <c r="EB161" i="11" s="1"/>
  <c r="DY161" i="11" a="1"/>
  <c r="DY161" i="11" s="1"/>
  <c r="DZ161" i="11" a="1"/>
  <c r="DZ161" i="11" s="1"/>
  <c r="ED161" i="11" a="1"/>
  <c r="ED161" i="11" s="1"/>
  <c r="DQ330" i="11" a="1"/>
  <c r="DQ330" i="11" s="1"/>
  <c r="DT330" i="11" a="1"/>
  <c r="DT330" i="11" s="1"/>
  <c r="DR330" i="11" a="1"/>
  <c r="DR330" i="11" s="1"/>
  <c r="DP330" i="11" a="1"/>
  <c r="DP330" i="11" s="1"/>
  <c r="DS330" i="11" a="1"/>
  <c r="DS330" i="11" s="1"/>
  <c r="DR261" i="11" a="1"/>
  <c r="DR261" i="11" s="1"/>
  <c r="DQ261" i="11" a="1"/>
  <c r="DQ261" i="11" s="1"/>
  <c r="DS261" i="11" a="1"/>
  <c r="DS261" i="11" s="1"/>
  <c r="DT261" i="11" a="1"/>
  <c r="DT261" i="11" s="1"/>
  <c r="DP261" i="11" a="1"/>
  <c r="DP261" i="11" s="1"/>
  <c r="DK239" i="11" a="1"/>
  <c r="DK239" i="11" s="1"/>
  <c r="DI239" i="11" a="1"/>
  <c r="DI239" i="11" s="1"/>
  <c r="DH239" i="11" a="1"/>
  <c r="DH239" i="11" s="1"/>
  <c r="DM239" i="11" a="1"/>
  <c r="DM239" i="11" s="1"/>
  <c r="DL239" i="11" a="1"/>
  <c r="DL239" i="11" s="1"/>
  <c r="DJ239" i="11" a="1"/>
  <c r="DJ239" i="11" s="1"/>
  <c r="DP293" i="11" a="1"/>
  <c r="DP293" i="11" s="1"/>
  <c r="DR293" i="11" a="1"/>
  <c r="DR293" i="11" s="1"/>
  <c r="DT293" i="11" a="1"/>
  <c r="DT293" i="11" s="1"/>
  <c r="DQ293" i="11" a="1"/>
  <c r="DQ293" i="11" s="1"/>
  <c r="DS293" i="11" a="1"/>
  <c r="DS293" i="11" s="1"/>
  <c r="DX203" i="11" a="1"/>
  <c r="DX203" i="11" s="1"/>
  <c r="EA203" i="11" a="1"/>
  <c r="EA203" i="11" s="1"/>
  <c r="DW203" i="11" a="1"/>
  <c r="DW203" i="11" s="1"/>
  <c r="DZ203" i="11" a="1"/>
  <c r="DZ203" i="11" s="1"/>
  <c r="EB203" i="11" a="1"/>
  <c r="EB203" i="11" s="1"/>
  <c r="ED203" i="11" a="1"/>
  <c r="ED203" i="11" s="1"/>
  <c r="EC203" i="11" a="1"/>
  <c r="EC203" i="11" s="1"/>
  <c r="DY203" i="11" a="1"/>
  <c r="DY203" i="11" s="1"/>
  <c r="DP269" i="11" a="1"/>
  <c r="DP269" i="11" s="1"/>
  <c r="DQ269" i="11" a="1"/>
  <c r="DQ269" i="11" s="1"/>
  <c r="DT269" i="11" a="1"/>
  <c r="DT269" i="11" s="1"/>
  <c r="DR269" i="11" a="1"/>
  <c r="DR269" i="11" s="1"/>
  <c r="DS269" i="11" a="1"/>
  <c r="DS269" i="11" s="1"/>
  <c r="DO252" i="11" a="1"/>
  <c r="DO252" i="11" s="1"/>
  <c r="DV252" i="11" a="1"/>
  <c r="DV252" i="11" s="1"/>
  <c r="DG252" i="11" a="1"/>
  <c r="DG252" i="11" s="1"/>
  <c r="DT291" i="11" a="1"/>
  <c r="DT291" i="11" s="1"/>
  <c r="DQ291" i="11" a="1"/>
  <c r="DQ291" i="11" s="1"/>
  <c r="DS291" i="11" a="1"/>
  <c r="DS291" i="11" s="1"/>
  <c r="DR291" i="11" a="1"/>
  <c r="DR291" i="11" s="1"/>
  <c r="DP291" i="11" a="1"/>
  <c r="DP291" i="11" s="1"/>
  <c r="DH299" i="11" a="1"/>
  <c r="DH299" i="11" s="1"/>
  <c r="DL299" i="11" a="1"/>
  <c r="DL299" i="11" s="1"/>
  <c r="DI299" i="11" a="1"/>
  <c r="DI299" i="11" s="1"/>
  <c r="DM299" i="11" a="1"/>
  <c r="DM299" i="11" s="1"/>
  <c r="DK299" i="11" a="1"/>
  <c r="DK299" i="11" s="1"/>
  <c r="DJ299" i="11" a="1"/>
  <c r="DJ299" i="11" s="1"/>
  <c r="DP246" i="11" a="1"/>
  <c r="DP246" i="11" s="1"/>
  <c r="DT246" i="11" a="1"/>
  <c r="DT246" i="11" s="1"/>
  <c r="DS246" i="11" a="1"/>
  <c r="DS246" i="11" s="1"/>
  <c r="DR246" i="11" a="1"/>
  <c r="DR246" i="11" s="1"/>
  <c r="DQ246" i="11" a="1"/>
  <c r="DQ246" i="11" s="1"/>
  <c r="DJ455" i="11" a="1"/>
  <c r="DJ455" i="11" s="1"/>
  <c r="DM455" i="11" a="1"/>
  <c r="DM455" i="11" s="1"/>
  <c r="DL455" i="11" a="1"/>
  <c r="DL455" i="11" s="1"/>
  <c r="DK455" i="11" a="1"/>
  <c r="DK455" i="11" s="1"/>
  <c r="DH455" i="11" a="1"/>
  <c r="DH455" i="11" s="1"/>
  <c r="DI455" i="11" a="1"/>
  <c r="DI455" i="11" s="1"/>
  <c r="EB243" i="11" a="1"/>
  <c r="EB243" i="11" s="1"/>
  <c r="DX243" i="11" a="1"/>
  <c r="DX243" i="11" s="1"/>
  <c r="DZ243" i="11" a="1"/>
  <c r="DZ243" i="11" s="1"/>
  <c r="DW243" i="11" a="1"/>
  <c r="DW243" i="11" s="1"/>
  <c r="EA243" i="11" a="1"/>
  <c r="EA243" i="11" s="1"/>
  <c r="ED243" i="11" a="1"/>
  <c r="ED243" i="11" s="1"/>
  <c r="DY243" i="11" a="1"/>
  <c r="DY243" i="11" s="1"/>
  <c r="EC243" i="11" a="1"/>
  <c r="EC243" i="11" s="1"/>
  <c r="DG56" i="11" a="1"/>
  <c r="DG56" i="11" s="1"/>
  <c r="DO56" i="11" a="1"/>
  <c r="DO56" i="11" s="1"/>
  <c r="DV56" i="11" a="1"/>
  <c r="DV56" i="11" s="1"/>
  <c r="DG188" i="11" a="1"/>
  <c r="DG188" i="11" s="1"/>
  <c r="DO188" i="11" a="1"/>
  <c r="DO188" i="11" s="1"/>
  <c r="DV188" i="11" a="1"/>
  <c r="DV188" i="11" s="1"/>
  <c r="EB141" i="11" a="1"/>
  <c r="EB141" i="11" s="1"/>
  <c r="DY141" i="11" a="1"/>
  <c r="DY141" i="11" s="1"/>
  <c r="EC141" i="11" a="1"/>
  <c r="EC141" i="11" s="1"/>
  <c r="EA141" i="11" a="1"/>
  <c r="EA141" i="11" s="1"/>
  <c r="DX141" i="11" a="1"/>
  <c r="DX141" i="11" s="1"/>
  <c r="ED141" i="11" a="1"/>
  <c r="ED141" i="11" s="1"/>
  <c r="DZ141" i="11" a="1"/>
  <c r="DZ141" i="11" s="1"/>
  <c r="DW141" i="11" a="1"/>
  <c r="DW141" i="11" s="1"/>
  <c r="DT184" i="11" a="1"/>
  <c r="DT184" i="11" s="1"/>
  <c r="DS184" i="11" a="1"/>
  <c r="DS184" i="11" s="1"/>
  <c r="DQ184" i="11" a="1"/>
  <c r="DQ184" i="11" s="1"/>
  <c r="DR184" i="11" a="1"/>
  <c r="DR184" i="11" s="1"/>
  <c r="DP184" i="11" a="1"/>
  <c r="DP184" i="11" s="1"/>
  <c r="DW295" i="11" a="1"/>
  <c r="DW295" i="11" s="1"/>
  <c r="DY295" i="11" a="1"/>
  <c r="DY295" i="11" s="1"/>
  <c r="EB295" i="11" a="1"/>
  <c r="EB295" i="11" s="1"/>
  <c r="ED295" i="11" a="1"/>
  <c r="ED295" i="11" s="1"/>
  <c r="EC295" i="11" a="1"/>
  <c r="EC295" i="11" s="1"/>
  <c r="DZ295" i="11" a="1"/>
  <c r="DZ295" i="11" s="1"/>
  <c r="EA295" i="11" a="1"/>
  <c r="EA295" i="11" s="1"/>
  <c r="DX295" i="11" a="1"/>
  <c r="DX295" i="11" s="1"/>
  <c r="EC421" i="11" a="1"/>
  <c r="EC421" i="11" s="1"/>
  <c r="EA421" i="11" a="1"/>
  <c r="EA421" i="11" s="1"/>
  <c r="EB421" i="11" a="1"/>
  <c r="EB421" i="11" s="1"/>
  <c r="DZ421" i="11" a="1"/>
  <c r="DZ421" i="11" s="1"/>
  <c r="DW421" i="11" a="1"/>
  <c r="DW421" i="11" s="1"/>
  <c r="DY421" i="11" a="1"/>
  <c r="DY421" i="11" s="1"/>
  <c r="ED421" i="11" a="1"/>
  <c r="ED421" i="11" s="1"/>
  <c r="DX421" i="11" a="1"/>
  <c r="DX421" i="11" s="1"/>
  <c r="AC426" i="11" a="1"/>
  <c r="AC426" i="11" s="1"/>
  <c r="F426" i="11" a="1"/>
  <c r="F426" i="11" s="1"/>
  <c r="AA427" i="11" a="1"/>
  <c r="AA427" i="11" s="1"/>
  <c r="EC187" i="11" a="1"/>
  <c r="EC187" i="11" s="1"/>
  <c r="DZ187" i="11" a="1"/>
  <c r="DZ187" i="11" s="1"/>
  <c r="DY187" i="11" a="1"/>
  <c r="DY187" i="11" s="1"/>
  <c r="ED187" i="11" a="1"/>
  <c r="ED187" i="11" s="1"/>
  <c r="EB187" i="11" a="1"/>
  <c r="EB187" i="11" s="1"/>
  <c r="EA187" i="11" a="1"/>
  <c r="EA187" i="11" s="1"/>
  <c r="DW187" i="11" a="1"/>
  <c r="DW187" i="11" s="1"/>
  <c r="DX187" i="11" a="1"/>
  <c r="DX187" i="11" s="1"/>
  <c r="DK355" i="11" a="1"/>
  <c r="DK355" i="11" s="1"/>
  <c r="DL355" i="11" a="1"/>
  <c r="DL355" i="11" s="1"/>
  <c r="DI355" i="11" a="1"/>
  <c r="DI355" i="11" s="1"/>
  <c r="DH355" i="11" a="1"/>
  <c r="DH355" i="11" s="1"/>
  <c r="DJ355" i="11" a="1"/>
  <c r="DJ355" i="11" s="1"/>
  <c r="DM355" i="11" a="1"/>
  <c r="DM355" i="11" s="1"/>
  <c r="N150" i="12"/>
  <c r="DW325" i="11" a="1"/>
  <c r="DW325" i="11" s="1"/>
  <c r="DY325" i="11" a="1"/>
  <c r="DY325" i="11" s="1"/>
  <c r="EC325" i="11" a="1"/>
  <c r="EC325" i="11" s="1"/>
  <c r="EB325" i="11" a="1"/>
  <c r="EB325" i="11" s="1"/>
  <c r="ED325" i="11" a="1"/>
  <c r="ED325" i="11" s="1"/>
  <c r="DX325" i="11" a="1"/>
  <c r="DX325" i="11" s="1"/>
  <c r="EA325" i="11" a="1"/>
  <c r="EA325" i="11" s="1"/>
  <c r="DZ325" i="11" a="1"/>
  <c r="DZ325" i="11" s="1"/>
  <c r="ED215" i="11" a="1"/>
  <c r="ED215" i="11" s="1"/>
  <c r="EB215" i="11" a="1"/>
  <c r="EB215" i="11" s="1"/>
  <c r="EC215" i="11" a="1"/>
  <c r="EC215" i="11" s="1"/>
  <c r="DX215" i="11" a="1"/>
  <c r="DX215" i="11" s="1"/>
  <c r="EA215" i="11" a="1"/>
  <c r="EA215" i="11" s="1"/>
  <c r="DZ215" i="11" a="1"/>
  <c r="DZ215" i="11" s="1"/>
  <c r="DY215" i="11" a="1"/>
  <c r="DY215" i="11" s="1"/>
  <c r="DW215" i="11" a="1"/>
  <c r="DW215" i="11" s="1"/>
  <c r="EA195" i="11" a="1"/>
  <c r="EA195" i="11" s="1"/>
  <c r="DW195" i="11" a="1"/>
  <c r="DW195" i="11" s="1"/>
  <c r="DZ195" i="11" a="1"/>
  <c r="DZ195" i="11" s="1"/>
  <c r="ED195" i="11" a="1"/>
  <c r="ED195" i="11" s="1"/>
  <c r="EB195" i="11" a="1"/>
  <c r="EB195" i="11" s="1"/>
  <c r="DY195" i="11" a="1"/>
  <c r="DY195" i="11" s="1"/>
  <c r="DX195" i="11" a="1"/>
  <c r="DX195" i="11" s="1"/>
  <c r="EC195" i="11" a="1"/>
  <c r="EC195" i="11" s="1"/>
  <c r="ED37" i="11" a="1"/>
  <c r="ED37" i="11" s="1"/>
  <c r="DZ37" i="11" a="1"/>
  <c r="DZ37" i="11" s="1"/>
  <c r="EB37" i="11" a="1"/>
  <c r="EB37" i="11" s="1"/>
  <c r="DX37" i="11" a="1"/>
  <c r="DX37" i="11" s="1"/>
  <c r="DW37" i="11" a="1"/>
  <c r="DW37" i="11" s="1"/>
  <c r="EA37" i="11" a="1"/>
  <c r="EA37" i="11" s="1"/>
  <c r="DY37" i="11" a="1"/>
  <c r="DY37" i="11" s="1"/>
  <c r="EC37" i="11" a="1"/>
  <c r="EC37" i="11" s="1"/>
  <c r="DS359" i="11" a="1"/>
  <c r="DS359" i="11" s="1"/>
  <c r="DR359" i="11" a="1"/>
  <c r="DR359" i="11" s="1"/>
  <c r="DT359" i="11" a="1"/>
  <c r="DT359" i="11" s="1"/>
  <c r="DP359" i="11" a="1"/>
  <c r="DP359" i="11" s="1"/>
  <c r="DQ359" i="11" a="1"/>
  <c r="DQ359" i="11" s="1"/>
  <c r="DW213" i="11" a="1"/>
  <c r="DW213" i="11" s="1"/>
  <c r="DY213" i="11" a="1"/>
  <c r="DY213" i="11" s="1"/>
  <c r="DX213" i="11" a="1"/>
  <c r="DX213" i="11" s="1"/>
  <c r="DZ213" i="11" a="1"/>
  <c r="DZ213" i="11" s="1"/>
  <c r="EA213" i="11" a="1"/>
  <c r="EA213" i="11" s="1"/>
  <c r="EB213" i="11" a="1"/>
  <c r="EB213" i="11" s="1"/>
  <c r="ED213" i="11" a="1"/>
  <c r="ED213" i="11" s="1"/>
  <c r="EC213" i="11" a="1"/>
  <c r="EC213" i="11" s="1"/>
  <c r="DR23" i="11" a="1"/>
  <c r="DR23" i="11" s="1"/>
  <c r="DT23" i="11" a="1"/>
  <c r="DT23" i="11" s="1"/>
  <c r="DP23" i="11" a="1"/>
  <c r="DP23" i="11" s="1"/>
  <c r="DS23" i="11" a="1"/>
  <c r="DS23" i="11" s="1"/>
  <c r="DQ23" i="11" a="1"/>
  <c r="DQ23" i="11" s="1"/>
  <c r="G390" i="11" a="1"/>
  <c r="G390" i="11" s="1"/>
  <c r="T390" i="11" a="1"/>
  <c r="T390" i="11" s="1"/>
  <c r="H390" i="11" a="1"/>
  <c r="H390" i="11" s="1"/>
  <c r="DP104" i="11" a="1"/>
  <c r="DP104" i="11" s="1"/>
  <c r="DQ104" i="11" a="1"/>
  <c r="DQ104" i="11" s="1"/>
  <c r="DR104" i="11" a="1"/>
  <c r="DR104" i="11" s="1"/>
  <c r="DT104" i="11" a="1"/>
  <c r="DT104" i="11" s="1"/>
  <c r="DS104" i="11" a="1"/>
  <c r="DS104" i="11" s="1"/>
  <c r="EA468" i="11" a="1"/>
  <c r="EA468" i="11" s="1"/>
  <c r="DZ468" i="11" a="1"/>
  <c r="DZ468" i="11" s="1"/>
  <c r="ED468" i="11" a="1"/>
  <c r="ED468" i="11" s="1"/>
  <c r="EB468" i="11" a="1"/>
  <c r="EB468" i="11" s="1"/>
  <c r="DX468" i="11" a="1"/>
  <c r="DX468" i="11" s="1"/>
  <c r="DW468" i="11" a="1"/>
  <c r="DW468" i="11" s="1"/>
  <c r="EC468" i="11" a="1"/>
  <c r="EC468" i="11" s="1"/>
  <c r="DY468" i="11" a="1"/>
  <c r="DY468" i="11" s="1"/>
  <c r="DJ450" i="11" a="1"/>
  <c r="DJ450" i="11" s="1"/>
  <c r="DH450" i="11" a="1"/>
  <c r="DH450" i="11" s="1"/>
  <c r="DL450" i="11" a="1"/>
  <c r="DL450" i="11" s="1"/>
  <c r="DK450" i="11" a="1"/>
  <c r="DK450" i="11" s="1"/>
  <c r="DI450" i="11" a="1"/>
  <c r="DI450" i="11" s="1"/>
  <c r="DM450" i="11" a="1"/>
  <c r="DM450" i="11" s="1"/>
  <c r="EA301" i="11" a="1"/>
  <c r="EA301" i="11" s="1"/>
  <c r="EC301" i="11" a="1"/>
  <c r="EC301" i="11" s="1"/>
  <c r="EB301" i="11" a="1"/>
  <c r="EB301" i="11" s="1"/>
  <c r="DY301" i="11" a="1"/>
  <c r="DY301" i="11" s="1"/>
  <c r="DW301" i="11" a="1"/>
  <c r="DW301" i="11" s="1"/>
  <c r="ED301" i="11" a="1"/>
  <c r="ED301" i="11" s="1"/>
  <c r="DZ301" i="11" a="1"/>
  <c r="DZ301" i="11" s="1"/>
  <c r="DX301" i="11" a="1"/>
  <c r="DX301" i="11" s="1"/>
  <c r="DR81" i="11" a="1"/>
  <c r="DR81" i="11" s="1"/>
  <c r="DT81" i="11" a="1"/>
  <c r="DT81" i="11" s="1"/>
  <c r="DQ81" i="11" a="1"/>
  <c r="DQ81" i="11" s="1"/>
  <c r="DP81" i="11" a="1"/>
  <c r="DP81" i="11" s="1"/>
  <c r="DS81" i="11" a="1"/>
  <c r="DS81" i="11" s="1"/>
  <c r="DR315" i="11" a="1"/>
  <c r="DR315" i="11" s="1"/>
  <c r="DT315" i="11" a="1"/>
  <c r="DT315" i="11" s="1"/>
  <c r="DQ315" i="11" a="1"/>
  <c r="DQ315" i="11" s="1"/>
  <c r="DP315" i="11" a="1"/>
  <c r="DP315" i="11" s="1"/>
  <c r="DS315" i="11" a="1"/>
  <c r="DS315" i="11" s="1"/>
  <c r="DV190" i="11" a="1"/>
  <c r="DV190" i="11" s="1"/>
  <c r="DG190" i="11" a="1"/>
  <c r="DG190" i="11" s="1"/>
  <c r="DO190" i="11" a="1"/>
  <c r="DO190" i="11" s="1"/>
  <c r="DT95" i="11" a="1"/>
  <c r="DT95" i="11" s="1"/>
  <c r="DQ95" i="11" a="1"/>
  <c r="DQ95" i="11" s="1"/>
  <c r="DS95" i="11" a="1"/>
  <c r="DS95" i="11" s="1"/>
  <c r="DR95" i="11" a="1"/>
  <c r="DR95" i="11" s="1"/>
  <c r="DP95" i="11" a="1"/>
  <c r="DP95" i="11" s="1"/>
  <c r="DQ117" i="11" a="1"/>
  <c r="DQ117" i="11" s="1"/>
  <c r="DR117" i="11" a="1"/>
  <c r="DR117" i="11" s="1"/>
  <c r="DP117" i="11" a="1"/>
  <c r="DP117" i="11" s="1"/>
  <c r="DS117" i="11" a="1"/>
  <c r="DS117" i="11" s="1"/>
  <c r="DT117" i="11" a="1"/>
  <c r="DT117" i="11" s="1"/>
  <c r="DH423" i="11" a="1"/>
  <c r="DH423" i="11" s="1"/>
  <c r="DI423" i="11" a="1"/>
  <c r="DI423" i="11" s="1"/>
  <c r="DM423" i="11" a="1"/>
  <c r="DM423" i="11" s="1"/>
  <c r="DJ423" i="11" a="1"/>
  <c r="DJ423" i="11" s="1"/>
  <c r="DL423" i="11" a="1"/>
  <c r="DL423" i="11" s="1"/>
  <c r="DK423" i="11" a="1"/>
  <c r="DK423" i="11" s="1"/>
  <c r="DO34" i="11" a="1"/>
  <c r="DO34" i="11" s="1"/>
  <c r="DG34" i="11" a="1"/>
  <c r="DG34" i="11" s="1"/>
  <c r="DV34" i="11" a="1"/>
  <c r="DV34" i="11" s="1"/>
  <c r="DI39" i="11" a="1"/>
  <c r="DI39" i="11" s="1"/>
  <c r="DM39" i="11" a="1"/>
  <c r="DM39" i="11" s="1"/>
  <c r="DH39" i="11" a="1"/>
  <c r="DH39" i="11" s="1"/>
  <c r="DL39" i="11" a="1"/>
  <c r="DL39" i="11" s="1"/>
  <c r="DJ39" i="11" a="1"/>
  <c r="DJ39" i="11" s="1"/>
  <c r="DK39" i="11" a="1"/>
  <c r="DK39" i="11" s="1"/>
  <c r="DR399" i="11" a="1"/>
  <c r="DR399" i="11" s="1"/>
  <c r="DT399" i="11" a="1"/>
  <c r="DT399" i="11" s="1"/>
  <c r="DQ399" i="11" a="1"/>
  <c r="DQ399" i="11" s="1"/>
  <c r="DP399" i="11" a="1"/>
  <c r="DP399" i="11" s="1"/>
  <c r="DS399" i="11" a="1"/>
  <c r="DS399" i="11" s="1"/>
  <c r="DY101" i="11" a="1"/>
  <c r="DY101" i="11" s="1"/>
  <c r="EB101" i="11" a="1"/>
  <c r="EB101" i="11" s="1"/>
  <c r="EC101" i="11" a="1"/>
  <c r="EC101" i="11" s="1"/>
  <c r="DZ101" i="11" a="1"/>
  <c r="DZ101" i="11" s="1"/>
  <c r="DX101" i="11" a="1"/>
  <c r="DX101" i="11" s="1"/>
  <c r="ED101" i="11" a="1"/>
  <c r="ED101" i="11" s="1"/>
  <c r="EA101" i="11" a="1"/>
  <c r="EA101" i="11" s="1"/>
  <c r="DW101" i="11" a="1"/>
  <c r="DW101" i="11" s="1"/>
  <c r="M160" i="12"/>
  <c r="DL349" i="11" a="1"/>
  <c r="DL349" i="11" s="1"/>
  <c r="DK349" i="11" a="1"/>
  <c r="DK349" i="11" s="1"/>
  <c r="DJ349" i="11" a="1"/>
  <c r="DJ349" i="11" s="1"/>
  <c r="DM349" i="11" a="1"/>
  <c r="DM349" i="11" s="1"/>
  <c r="DH349" i="11" a="1"/>
  <c r="DH349" i="11" s="1"/>
  <c r="DI349" i="11" a="1"/>
  <c r="DI349" i="11" s="1"/>
  <c r="EA327" i="11" a="1"/>
  <c r="EA327" i="11" s="1"/>
  <c r="DZ327" i="11" a="1"/>
  <c r="DZ327" i="11" s="1"/>
  <c r="EC327" i="11" a="1"/>
  <c r="EC327" i="11" s="1"/>
  <c r="DX327" i="11" a="1"/>
  <c r="DX327" i="11" s="1"/>
  <c r="EB327" i="11" a="1"/>
  <c r="EB327" i="11" s="1"/>
  <c r="ED327" i="11" a="1"/>
  <c r="ED327" i="11" s="1"/>
  <c r="DY327" i="11" a="1"/>
  <c r="DY327" i="11" s="1"/>
  <c r="DW327" i="11" a="1"/>
  <c r="DW327" i="11" s="1"/>
  <c r="DS385" i="11" a="1"/>
  <c r="DS385" i="11" s="1"/>
  <c r="DT385" i="11" a="1"/>
  <c r="DT385" i="11" s="1"/>
  <c r="DQ385" i="11" a="1"/>
  <c r="DQ385" i="11" s="1"/>
  <c r="DR385" i="11" a="1"/>
  <c r="DR385" i="11" s="1"/>
  <c r="DP385" i="11" a="1"/>
  <c r="DP385" i="11" s="1"/>
  <c r="DS209" i="11" a="1"/>
  <c r="DS209" i="11" s="1"/>
  <c r="DR209" i="11" a="1"/>
  <c r="DR209" i="11" s="1"/>
  <c r="DT209" i="11" a="1"/>
  <c r="DT209" i="11" s="1"/>
  <c r="DP209" i="11" a="1"/>
  <c r="DP209" i="11" s="1"/>
  <c r="DQ209" i="11" a="1"/>
  <c r="DQ209" i="11" s="1"/>
  <c r="EA313" i="11" a="1"/>
  <c r="EA313" i="11" s="1"/>
  <c r="EC313" i="11" a="1"/>
  <c r="EC313" i="11" s="1"/>
  <c r="ED313" i="11" a="1"/>
  <c r="ED313" i="11" s="1"/>
  <c r="DW313" i="11" a="1"/>
  <c r="DW313" i="11" s="1"/>
  <c r="DX313" i="11" a="1"/>
  <c r="DX313" i="11" s="1"/>
  <c r="EB313" i="11" a="1"/>
  <c r="EB313" i="11" s="1"/>
  <c r="DZ313" i="11" a="1"/>
  <c r="DZ313" i="11" s="1"/>
  <c r="DY313" i="11" a="1"/>
  <c r="DY313" i="11" s="1"/>
  <c r="DI386" i="11" a="1"/>
  <c r="DI386" i="11" s="1"/>
  <c r="DJ386" i="11" a="1"/>
  <c r="DJ386" i="11" s="1"/>
  <c r="DK386" i="11" a="1"/>
  <c r="DK386" i="11" s="1"/>
  <c r="DM386" i="11" a="1"/>
  <c r="DM386" i="11" s="1"/>
  <c r="DL386" i="11" a="1"/>
  <c r="DL386" i="11" s="1"/>
  <c r="DH386" i="11" a="1"/>
  <c r="DH386" i="11" s="1"/>
  <c r="DG84" i="11" a="1"/>
  <c r="DG84" i="11" s="1"/>
  <c r="DO84" i="11" a="1"/>
  <c r="DO84" i="11" s="1"/>
  <c r="DV84" i="11" a="1"/>
  <c r="DV84" i="11" s="1"/>
  <c r="DW63" i="11" a="1"/>
  <c r="DW63" i="11" s="1"/>
  <c r="EA63" i="11" a="1"/>
  <c r="EA63" i="11" s="1"/>
  <c r="DX63" i="11" a="1"/>
  <c r="DX63" i="11" s="1"/>
  <c r="DZ63" i="11" a="1"/>
  <c r="DZ63" i="11" s="1"/>
  <c r="DY63" i="11" a="1"/>
  <c r="DY63" i="11" s="1"/>
  <c r="ED63" i="11" a="1"/>
  <c r="ED63" i="11" s="1"/>
  <c r="EC63" i="11" a="1"/>
  <c r="EC63" i="11" s="1"/>
  <c r="EB63" i="11" a="1"/>
  <c r="EB63" i="11" s="1"/>
  <c r="ED477" i="11" a="1"/>
  <c r="ED477" i="11" s="1"/>
  <c r="EC477" i="11" a="1"/>
  <c r="EC477" i="11" s="1"/>
  <c r="DW477" i="11" a="1"/>
  <c r="DW477" i="11" s="1"/>
  <c r="EB477" i="11" a="1"/>
  <c r="EB477" i="11" s="1"/>
  <c r="DZ477" i="11" a="1"/>
  <c r="DZ477" i="11" s="1"/>
  <c r="DY477" i="11" a="1"/>
  <c r="DY477" i="11" s="1"/>
  <c r="DX477" i="11" a="1"/>
  <c r="DX477" i="11" s="1"/>
  <c r="EA477" i="11" a="1"/>
  <c r="EA477" i="11" s="1"/>
  <c r="DH87" i="11" a="1"/>
  <c r="DH87" i="11" s="1"/>
  <c r="DJ87" i="11" a="1"/>
  <c r="DJ87" i="11" s="1"/>
  <c r="DL87" i="11" a="1"/>
  <c r="DL87" i="11" s="1"/>
  <c r="DM87" i="11" a="1"/>
  <c r="DM87" i="11" s="1"/>
  <c r="DI87" i="11" a="1"/>
  <c r="DI87" i="11" s="1"/>
  <c r="DK87" i="11" a="1"/>
  <c r="DK87" i="11" s="1"/>
  <c r="DP45" i="11" a="1"/>
  <c r="DP45" i="11" s="1"/>
  <c r="DQ45" i="11" a="1"/>
  <c r="DQ45" i="11" s="1"/>
  <c r="DS45" i="11" a="1"/>
  <c r="DS45" i="11" s="1"/>
  <c r="DT45" i="11" a="1"/>
  <c r="DT45" i="11" s="1"/>
  <c r="DR45" i="11" a="1"/>
  <c r="DR45" i="11" s="1"/>
  <c r="DQ127" i="11" a="1"/>
  <c r="DQ127" i="11" s="1"/>
  <c r="DP127" i="11" a="1"/>
  <c r="DP127" i="11" s="1"/>
  <c r="DR127" i="11" a="1"/>
  <c r="DR127" i="11" s="1"/>
  <c r="DS127" i="11" a="1"/>
  <c r="DS127" i="11" s="1"/>
  <c r="DT127" i="11" a="1"/>
  <c r="DT127" i="11" s="1"/>
  <c r="DO242" i="11" a="1"/>
  <c r="DO242" i="11" s="1"/>
  <c r="DV242" i="11" a="1"/>
  <c r="DV242" i="11" s="1"/>
  <c r="DG242" i="11" a="1"/>
  <c r="DG242" i="11" s="1"/>
  <c r="ED471" i="11" a="1"/>
  <c r="ED471" i="11" s="1"/>
  <c r="EA471" i="11" a="1"/>
  <c r="EA471" i="11" s="1"/>
  <c r="DX471" i="11" a="1"/>
  <c r="DX471" i="11" s="1"/>
  <c r="DZ471" i="11" a="1"/>
  <c r="DZ471" i="11" s="1"/>
  <c r="EB471" i="11" a="1"/>
  <c r="EB471" i="11" s="1"/>
  <c r="EC471" i="11" a="1"/>
  <c r="EC471" i="11" s="1"/>
  <c r="DW471" i="11" a="1"/>
  <c r="DW471" i="11" s="1"/>
  <c r="DY471" i="11" a="1"/>
  <c r="DY471" i="11" s="1"/>
  <c r="DW282" i="11" a="1"/>
  <c r="DW282" i="11" s="1"/>
  <c r="DY282" i="11" a="1"/>
  <c r="DY282" i="11" s="1"/>
  <c r="ED282" i="11" a="1"/>
  <c r="ED282" i="11" s="1"/>
  <c r="DZ282" i="11" a="1"/>
  <c r="DZ282" i="11" s="1"/>
  <c r="EC282" i="11" a="1"/>
  <c r="EC282" i="11" s="1"/>
  <c r="EB282" i="11" a="1"/>
  <c r="EB282" i="11" s="1"/>
  <c r="DX282" i="11" a="1"/>
  <c r="DX282" i="11" s="1"/>
  <c r="EA282" i="11" a="1"/>
  <c r="EA282" i="11" s="1"/>
  <c r="DS177" i="11" a="1"/>
  <c r="DS177" i="11" s="1"/>
  <c r="DR177" i="11" a="1"/>
  <c r="DR177" i="11" s="1"/>
  <c r="DP177" i="11" a="1"/>
  <c r="DP177" i="11" s="1"/>
  <c r="DT177" i="11" a="1"/>
  <c r="DT177" i="11" s="1"/>
  <c r="DQ177" i="11" a="1"/>
  <c r="DQ177" i="11" s="1"/>
  <c r="DV486" i="11" a="1"/>
  <c r="DV486" i="11" s="1"/>
  <c r="DG486" i="11" a="1"/>
  <c r="DG486" i="11" s="1"/>
  <c r="DO486" i="11" a="1"/>
  <c r="DO486" i="11" s="1"/>
  <c r="DG94" i="11" a="1"/>
  <c r="DG94" i="11" s="1"/>
  <c r="DV94" i="11" a="1"/>
  <c r="DV94" i="11" s="1"/>
  <c r="DO94" i="11" a="1"/>
  <c r="DO94" i="11" s="1"/>
  <c r="DQ131" i="11" a="1"/>
  <c r="DQ131" i="11" s="1"/>
  <c r="DR131" i="11" a="1"/>
  <c r="DR131" i="11" s="1"/>
  <c r="DS131" i="11" a="1"/>
  <c r="DS131" i="11" s="1"/>
  <c r="DT131" i="11" a="1"/>
  <c r="DT131" i="11" s="1"/>
  <c r="DP131" i="11" a="1"/>
  <c r="DP131" i="11" s="1"/>
  <c r="F32" i="11" a="1"/>
  <c r="F32" i="11" s="1"/>
  <c r="AC32" i="11" a="1"/>
  <c r="AC32" i="11" s="1"/>
  <c r="DR245" i="11" a="1"/>
  <c r="DR245" i="11" s="1"/>
  <c r="DS245" i="11" a="1"/>
  <c r="DS245" i="11" s="1"/>
  <c r="DQ245" i="11" a="1"/>
  <c r="DQ245" i="11" s="1"/>
  <c r="DP245" i="11" a="1"/>
  <c r="DP245" i="11" s="1"/>
  <c r="DT245" i="11" a="1"/>
  <c r="DT245" i="11" s="1"/>
  <c r="DL247" i="11" a="1"/>
  <c r="DL247" i="11" s="1"/>
  <c r="DK247" i="11" a="1"/>
  <c r="DK247" i="11" s="1"/>
  <c r="DI247" i="11" a="1"/>
  <c r="DI247" i="11" s="1"/>
  <c r="DH247" i="11" a="1"/>
  <c r="DH247" i="11" s="1"/>
  <c r="DJ247" i="11" a="1"/>
  <c r="DJ247" i="11" s="1"/>
  <c r="DM247" i="11" a="1"/>
  <c r="DM247" i="11" s="1"/>
  <c r="DY97" i="11" a="1"/>
  <c r="DY97" i="11" s="1"/>
  <c r="DZ97" i="11" a="1"/>
  <c r="DZ97" i="11" s="1"/>
  <c r="EB97" i="11" a="1"/>
  <c r="EB97" i="11" s="1"/>
  <c r="DX97" i="11" a="1"/>
  <c r="DX97" i="11" s="1"/>
  <c r="EC97" i="11" a="1"/>
  <c r="EC97" i="11" s="1"/>
  <c r="EA97" i="11" a="1"/>
  <c r="EA97" i="11" s="1"/>
  <c r="ED97" i="11" a="1"/>
  <c r="ED97" i="11" s="1"/>
  <c r="DW97" i="11" a="1"/>
  <c r="DW97" i="11" s="1"/>
  <c r="G147" i="11" a="1"/>
  <c r="G147" i="11" s="1"/>
  <c r="T147" i="11" a="1"/>
  <c r="T147" i="11" s="1"/>
  <c r="H147" i="11" a="1"/>
  <c r="H147" i="11" s="1"/>
  <c r="DI329" i="11" a="1"/>
  <c r="DI329" i="11" s="1"/>
  <c r="DK329" i="11" a="1"/>
  <c r="DK329" i="11" s="1"/>
  <c r="DH329" i="11" a="1"/>
  <c r="DH329" i="11" s="1"/>
  <c r="DJ329" i="11" a="1"/>
  <c r="DJ329" i="11" s="1"/>
  <c r="DM329" i="11" a="1"/>
  <c r="DM329" i="11" s="1"/>
  <c r="DL329" i="11" a="1"/>
  <c r="DL329" i="11" s="1"/>
  <c r="DP25" i="11" a="1"/>
  <c r="DP25" i="11" s="1"/>
  <c r="DQ25" i="11" a="1"/>
  <c r="DQ25" i="11" s="1"/>
  <c r="DT25" i="11" a="1"/>
  <c r="DT25" i="11" s="1"/>
  <c r="DR25" i="11" a="1"/>
  <c r="DR25" i="11" s="1"/>
  <c r="DS25" i="11" a="1"/>
  <c r="DS25" i="11" s="1"/>
  <c r="DT80" i="11" a="1"/>
  <c r="DT80" i="11" s="1"/>
  <c r="DQ80" i="11" a="1"/>
  <c r="DQ80" i="11" s="1"/>
  <c r="DR80" i="11" a="1"/>
  <c r="DR80" i="11" s="1"/>
  <c r="DP80" i="11" a="1"/>
  <c r="DP80" i="11" s="1"/>
  <c r="DS80" i="11" a="1"/>
  <c r="DS80" i="11" s="1"/>
  <c r="DT241" i="11" a="1"/>
  <c r="DT241" i="11" s="1"/>
  <c r="DR241" i="11" a="1"/>
  <c r="DR241" i="11" s="1"/>
  <c r="DS241" i="11" a="1"/>
  <c r="DS241" i="11" s="1"/>
  <c r="DP241" i="11" a="1"/>
  <c r="DP241" i="11" s="1"/>
  <c r="DQ241" i="11" a="1"/>
  <c r="DQ241" i="11" s="1"/>
  <c r="DR121" i="11" a="1"/>
  <c r="DR121" i="11" s="1"/>
  <c r="DQ121" i="11" a="1"/>
  <c r="DQ121" i="11" s="1"/>
  <c r="DT121" i="11" a="1"/>
  <c r="DT121" i="11" s="1"/>
  <c r="DS121" i="11" a="1"/>
  <c r="DS121" i="11" s="1"/>
  <c r="DP121" i="11" a="1"/>
  <c r="DP121" i="11" s="1"/>
  <c r="DM248" i="11" a="1"/>
  <c r="DM248" i="11" s="1"/>
  <c r="DI248" i="11" a="1"/>
  <c r="DI248" i="11" s="1"/>
  <c r="DH248" i="11" a="1"/>
  <c r="DH248" i="11" s="1"/>
  <c r="DK248" i="11" a="1"/>
  <c r="DK248" i="11" s="1"/>
  <c r="DL248" i="11" a="1"/>
  <c r="DL248" i="11" s="1"/>
  <c r="DJ248" i="11" a="1"/>
  <c r="DJ248" i="11" s="1"/>
  <c r="G407" i="11" a="1"/>
  <c r="G407" i="11" s="1"/>
  <c r="T407" i="11" a="1"/>
  <c r="T407" i="11" s="1"/>
  <c r="H407" i="11" a="1"/>
  <c r="H407" i="11" s="1"/>
  <c r="EA179" i="11" a="1"/>
  <c r="EA179" i="11" s="1"/>
  <c r="DX179" i="11" a="1"/>
  <c r="DX179" i="11" s="1"/>
  <c r="DY179" i="11" a="1"/>
  <c r="DY179" i="11" s="1"/>
  <c r="DZ179" i="11" a="1"/>
  <c r="DZ179" i="11" s="1"/>
  <c r="EB179" i="11" a="1"/>
  <c r="EB179" i="11" s="1"/>
  <c r="EC179" i="11" a="1"/>
  <c r="EC179" i="11" s="1"/>
  <c r="DW179" i="11" a="1"/>
  <c r="DW179" i="11" s="1"/>
  <c r="ED179" i="11" a="1"/>
  <c r="ED179" i="11" s="1"/>
  <c r="DZ157" i="11" a="1"/>
  <c r="DZ157" i="11" s="1"/>
  <c r="EA157" i="11" a="1"/>
  <c r="EA157" i="11" s="1"/>
  <c r="DX157" i="11" a="1"/>
  <c r="DX157" i="11" s="1"/>
  <c r="EB157" i="11" a="1"/>
  <c r="EB157" i="11" s="1"/>
  <c r="DY157" i="11" a="1"/>
  <c r="DY157" i="11" s="1"/>
  <c r="DW157" i="11" a="1"/>
  <c r="DW157" i="11" s="1"/>
  <c r="ED157" i="11" a="1"/>
  <c r="ED157" i="11" s="1"/>
  <c r="EC157" i="11" a="1"/>
  <c r="EC157" i="11" s="1"/>
  <c r="F354" i="11" a="1"/>
  <c r="F354" i="11" s="1"/>
  <c r="AC354" i="11" a="1"/>
  <c r="AC354" i="11" s="1"/>
  <c r="AA356" i="11" a="1"/>
  <c r="AA356" i="11" s="1"/>
  <c r="DK67" i="11" a="1"/>
  <c r="DK67" i="11" s="1"/>
  <c r="DM67" i="11" a="1"/>
  <c r="DM67" i="11" s="1"/>
  <c r="DJ67" i="11" a="1"/>
  <c r="DJ67" i="11" s="1"/>
  <c r="DL67" i="11" a="1"/>
  <c r="DL67" i="11" s="1"/>
  <c r="DI67" i="11" a="1"/>
  <c r="DI67" i="11" s="1"/>
  <c r="DH67" i="11" a="1"/>
  <c r="DH67" i="11" s="1"/>
  <c r="DV397" i="11" a="1"/>
  <c r="DV397" i="11" s="1"/>
  <c r="DG397" i="11" a="1"/>
  <c r="DG397" i="11" s="1"/>
  <c r="DO397" i="11" a="1"/>
  <c r="DO397" i="11" s="1"/>
  <c r="DG466" i="11" a="1"/>
  <c r="DG466" i="11" s="1"/>
  <c r="DV466" i="11" a="1"/>
  <c r="DV466" i="11" s="1"/>
  <c r="DO466" i="11" a="1"/>
  <c r="DO466" i="11" s="1"/>
  <c r="N152" i="12"/>
  <c r="DH279" i="11" a="1"/>
  <c r="DH279" i="11" s="1"/>
  <c r="DJ279" i="11" a="1"/>
  <c r="DJ279" i="11" s="1"/>
  <c r="DL279" i="11" a="1"/>
  <c r="DL279" i="11" s="1"/>
  <c r="DM279" i="11" a="1"/>
  <c r="DM279" i="11" s="1"/>
  <c r="DK279" i="11" a="1"/>
  <c r="DK279" i="11" s="1"/>
  <c r="DI279" i="11" a="1"/>
  <c r="DI279" i="11" s="1"/>
  <c r="EB111" i="11" a="1"/>
  <c r="EB111" i="11" s="1"/>
  <c r="DZ111" i="11" a="1"/>
  <c r="DZ111" i="11" s="1"/>
  <c r="DY111" i="11" a="1"/>
  <c r="DY111" i="11" s="1"/>
  <c r="ED111" i="11" a="1"/>
  <c r="ED111" i="11" s="1"/>
  <c r="DX111" i="11" a="1"/>
  <c r="DX111" i="11" s="1"/>
  <c r="EC111" i="11" a="1"/>
  <c r="EC111" i="11" s="1"/>
  <c r="DW111" i="11" a="1"/>
  <c r="DW111" i="11" s="1"/>
  <c r="EA111" i="11" a="1"/>
  <c r="EA111" i="11" s="1"/>
  <c r="DG476" i="11" a="1"/>
  <c r="DG476" i="11" s="1"/>
  <c r="DO476" i="11" a="1"/>
  <c r="DO476" i="11" s="1"/>
  <c r="DV476" i="11" a="1"/>
  <c r="DV476" i="11" s="1"/>
  <c r="EB396" i="11" a="1"/>
  <c r="EB396" i="11" s="1"/>
  <c r="DZ396" i="11" a="1"/>
  <c r="DZ396" i="11" s="1"/>
  <c r="EC396" i="11" a="1"/>
  <c r="EC396" i="11" s="1"/>
  <c r="DW396" i="11" a="1"/>
  <c r="DW396" i="11" s="1"/>
  <c r="EA396" i="11" a="1"/>
  <c r="EA396" i="11" s="1"/>
  <c r="ED396" i="11" a="1"/>
  <c r="ED396" i="11" s="1"/>
  <c r="DX396" i="11" a="1"/>
  <c r="DX396" i="11" s="1"/>
  <c r="DY396" i="11" a="1"/>
  <c r="DY396" i="11" s="1"/>
  <c r="DO328" i="11" a="1"/>
  <c r="DO328" i="11" s="1"/>
  <c r="DV328" i="11" a="1"/>
  <c r="DV328" i="11" s="1"/>
  <c r="DG328" i="11" a="1"/>
  <c r="DG328" i="11" s="1"/>
  <c r="EA273" i="11" a="1"/>
  <c r="EA273" i="11" s="1"/>
  <c r="EC273" i="11" a="1"/>
  <c r="EC273" i="11" s="1"/>
  <c r="DW273" i="11" a="1"/>
  <c r="DW273" i="11" s="1"/>
  <c r="DY273" i="11" a="1"/>
  <c r="DY273" i="11" s="1"/>
  <c r="DX273" i="11" a="1"/>
  <c r="DX273" i="11" s="1"/>
  <c r="ED273" i="11" a="1"/>
  <c r="ED273" i="11" s="1"/>
  <c r="EB273" i="11" a="1"/>
  <c r="EB273" i="11" s="1"/>
  <c r="DZ273" i="11" a="1"/>
  <c r="DZ273" i="11" s="1"/>
  <c r="DV78" i="11" a="1"/>
  <c r="DV78" i="11" s="1"/>
  <c r="DO78" i="11" a="1"/>
  <c r="DO78" i="11" s="1"/>
  <c r="DG78" i="11" a="1"/>
  <c r="DG78" i="11" s="1"/>
  <c r="DQ140" i="11" a="1"/>
  <c r="DQ140" i="11" s="1"/>
  <c r="DT140" i="11" a="1"/>
  <c r="DT140" i="11" s="1"/>
  <c r="DP140" i="11" a="1"/>
  <c r="DP140" i="11" s="1"/>
  <c r="DR140" i="11" a="1"/>
  <c r="DR140" i="11" s="1"/>
  <c r="DS140" i="11" a="1"/>
  <c r="DS140" i="11" s="1"/>
  <c r="F202" i="11" a="1"/>
  <c r="F202" i="11" s="1"/>
  <c r="AC202" i="11" a="1"/>
  <c r="AC202" i="11" s="1"/>
  <c r="AA204" i="11" a="1"/>
  <c r="AA204" i="11" s="1"/>
  <c r="M156" i="12"/>
  <c r="DH439" i="11" a="1"/>
  <c r="DH439" i="11" s="1"/>
  <c r="DK439" i="11" a="1"/>
  <c r="DK439" i="11" s="1"/>
  <c r="DM439" i="11" a="1"/>
  <c r="DM439" i="11" s="1"/>
  <c r="DL439" i="11" a="1"/>
  <c r="DL439" i="11" s="1"/>
  <c r="DI439" i="11" a="1"/>
  <c r="DI439" i="11" s="1"/>
  <c r="DJ439" i="11" a="1"/>
  <c r="DJ439" i="11" s="1"/>
  <c r="EC27" i="11" a="1"/>
  <c r="EC27" i="11" s="1"/>
  <c r="EB27" i="11" a="1"/>
  <c r="EB27" i="11" s="1"/>
  <c r="DZ27" i="11" a="1"/>
  <c r="DZ27" i="11" s="1"/>
  <c r="DY27" i="11" a="1"/>
  <c r="DY27" i="11" s="1"/>
  <c r="DX27" i="11" a="1"/>
  <c r="DX27" i="11" s="1"/>
  <c r="DW27" i="11" a="1"/>
  <c r="DW27" i="11" s="1"/>
  <c r="EA27" i="11" a="1"/>
  <c r="EA27" i="11" s="1"/>
  <c r="ED27" i="11" a="1"/>
  <c r="ED27" i="11" s="1"/>
  <c r="DQ55" i="11" a="1"/>
  <c r="DQ55" i="11" s="1"/>
  <c r="DS55" i="11" a="1"/>
  <c r="DS55" i="11" s="1"/>
  <c r="DT55" i="11" a="1"/>
  <c r="DT55" i="11" s="1"/>
  <c r="DP55" i="11" a="1"/>
  <c r="DP55" i="11" s="1"/>
  <c r="DR55" i="11" a="1"/>
  <c r="DR55" i="11" s="1"/>
  <c r="DX303" i="11" a="1"/>
  <c r="DX303" i="11" s="1"/>
  <c r="DW303" i="11" a="1"/>
  <c r="DW303" i="11" s="1"/>
  <c r="DZ303" i="11" a="1"/>
  <c r="DZ303" i="11" s="1"/>
  <c r="EB303" i="11" a="1"/>
  <c r="EB303" i="11" s="1"/>
  <c r="DY303" i="11" a="1"/>
  <c r="DY303" i="11" s="1"/>
  <c r="ED303" i="11" a="1"/>
  <c r="ED303" i="11" s="1"/>
  <c r="EA303" i="11" a="1"/>
  <c r="EA303" i="11" s="1"/>
  <c r="EC303" i="11" a="1"/>
  <c r="EC303" i="11" s="1"/>
  <c r="F488" i="11" a="1"/>
  <c r="F488" i="11" s="1"/>
  <c r="AC488" i="11" a="1"/>
  <c r="AC488" i="11" s="1"/>
  <c r="AA489" i="11" a="1"/>
  <c r="AA489" i="11" s="1"/>
  <c r="DP233" i="11" a="1"/>
  <c r="DP233" i="11" s="1"/>
  <c r="DS233" i="11" a="1"/>
  <c r="DS233" i="11" s="1"/>
  <c r="DR233" i="11" a="1"/>
  <c r="DR233" i="11" s="1"/>
  <c r="DQ233" i="11" a="1"/>
  <c r="DQ233" i="11" s="1"/>
  <c r="DT233" i="11" a="1"/>
  <c r="DT233" i="11" s="1"/>
  <c r="DY112" i="11" a="1"/>
  <c r="DY112" i="11" s="1"/>
  <c r="ED112" i="11" a="1"/>
  <c r="ED112" i="11" s="1"/>
  <c r="EC112" i="11" a="1"/>
  <c r="EC112" i="11" s="1"/>
  <c r="DZ112" i="11" a="1"/>
  <c r="DZ112" i="11" s="1"/>
  <c r="EA112" i="11" a="1"/>
  <c r="EA112" i="11" s="1"/>
  <c r="DX112" i="11" a="1"/>
  <c r="DX112" i="11" s="1"/>
  <c r="EB112" i="11" a="1"/>
  <c r="EB112" i="11" s="1"/>
  <c r="DW112" i="11" a="1"/>
  <c r="DW112" i="11" s="1"/>
  <c r="EB167" i="11" a="1"/>
  <c r="EB167" i="11" s="1"/>
  <c r="DY167" i="11" a="1"/>
  <c r="DY167" i="11" s="1"/>
  <c r="ED167" i="11" a="1"/>
  <c r="ED167" i="11" s="1"/>
  <c r="EA167" i="11" a="1"/>
  <c r="EA167" i="11" s="1"/>
  <c r="DX167" i="11" a="1"/>
  <c r="DX167" i="11" s="1"/>
  <c r="DW167" i="11" a="1"/>
  <c r="DW167" i="11" s="1"/>
  <c r="EC167" i="11" a="1"/>
  <c r="EC167" i="11" s="1"/>
  <c r="DZ167" i="11" a="1"/>
  <c r="DZ167" i="11" s="1"/>
  <c r="AC232" i="11" a="1"/>
  <c r="AC232" i="11" s="1"/>
  <c r="F232" i="11" a="1"/>
  <c r="F232" i="11" s="1"/>
  <c r="DP75" i="11" a="1"/>
  <c r="DP75" i="11" s="1"/>
  <c r="DS75" i="11" a="1"/>
  <c r="DS75" i="11" s="1"/>
  <c r="DT75" i="11" a="1"/>
  <c r="DT75" i="11" s="1"/>
  <c r="DR75" i="11" a="1"/>
  <c r="DR75" i="11" s="1"/>
  <c r="DQ75" i="11" a="1"/>
  <c r="DQ75" i="11" s="1"/>
  <c r="DK441" i="11" a="1"/>
  <c r="DK441" i="11" s="1"/>
  <c r="DI441" i="11" a="1"/>
  <c r="DI441" i="11" s="1"/>
  <c r="DL441" i="11" a="1"/>
  <c r="DL441" i="11" s="1"/>
  <c r="DH441" i="11" a="1"/>
  <c r="DH441" i="11" s="1"/>
  <c r="DJ441" i="11" a="1"/>
  <c r="DJ441" i="11" s="1"/>
  <c r="DM441" i="11" a="1"/>
  <c r="DM441" i="11" s="1"/>
  <c r="DG178" i="11" a="1"/>
  <c r="DG178" i="11" s="1"/>
  <c r="DV178" i="11" a="1"/>
  <c r="DV178" i="11" s="1"/>
  <c r="DO178" i="11" a="1"/>
  <c r="DO178" i="11" s="1"/>
  <c r="DW319" i="11" a="1"/>
  <c r="DW319" i="11" s="1"/>
  <c r="EC319" i="11" a="1"/>
  <c r="EC319" i="11" s="1"/>
  <c r="DX319" i="11" a="1"/>
  <c r="DX319" i="11" s="1"/>
  <c r="DY319" i="11" a="1"/>
  <c r="DY319" i="11" s="1"/>
  <c r="ED319" i="11" a="1"/>
  <c r="ED319" i="11" s="1"/>
  <c r="EB319" i="11" a="1"/>
  <c r="EB319" i="11" s="1"/>
  <c r="DZ319" i="11" a="1"/>
  <c r="DZ319" i="11" s="1"/>
  <c r="EA319" i="11" a="1"/>
  <c r="EA319" i="11" s="1"/>
  <c r="U47" i="11" a="1"/>
  <c r="U47" i="11" s="1"/>
  <c r="AD47" i="11"/>
  <c r="N159" i="12"/>
  <c r="DK387" i="11" a="1"/>
  <c r="DK387" i="11" s="1"/>
  <c r="DI387" i="11" a="1"/>
  <c r="DI387" i="11" s="1"/>
  <c r="DM387" i="11" a="1"/>
  <c r="DM387" i="11" s="1"/>
  <c r="DH387" i="11" a="1"/>
  <c r="DH387" i="11" s="1"/>
  <c r="DL387" i="11" a="1"/>
  <c r="DL387" i="11" s="1"/>
  <c r="DJ387" i="11" a="1"/>
  <c r="DJ387" i="11" s="1"/>
  <c r="DS173" i="11" a="1"/>
  <c r="DS173" i="11" s="1"/>
  <c r="DQ173" i="11" a="1"/>
  <c r="DQ173" i="11" s="1"/>
  <c r="DP173" i="11" a="1"/>
  <c r="DP173" i="11" s="1"/>
  <c r="DR173" i="11" a="1"/>
  <c r="DR173" i="11" s="1"/>
  <c r="DT173" i="11" a="1"/>
  <c r="DT173" i="11" s="1"/>
  <c r="DR149" i="11" a="1"/>
  <c r="DR149" i="11" s="1"/>
  <c r="DQ149" i="11" a="1"/>
  <c r="DQ149" i="11" s="1"/>
  <c r="DP149" i="11" a="1"/>
  <c r="DP149" i="11" s="1"/>
  <c r="DT149" i="11" a="1"/>
  <c r="DT149" i="11" s="1"/>
  <c r="DS149" i="11" a="1"/>
  <c r="DS149" i="11" s="1"/>
  <c r="DO236" i="11" a="1"/>
  <c r="DO236" i="11" s="1"/>
  <c r="DV236" i="11" a="1"/>
  <c r="DV236" i="11" s="1"/>
  <c r="DG236" i="11" a="1"/>
  <c r="DG236" i="11" s="1"/>
  <c r="DJ21" i="11" a="1"/>
  <c r="DJ21" i="11" s="1"/>
  <c r="DL21" i="11" a="1"/>
  <c r="DL21" i="11" s="1"/>
  <c r="DM21" i="11" a="1"/>
  <c r="DM21" i="11" s="1"/>
  <c r="DI21" i="11" a="1"/>
  <c r="DI21" i="11" s="1"/>
  <c r="DK21" i="11" a="1"/>
  <c r="DK21" i="11" s="1"/>
  <c r="DH21" i="11" a="1"/>
  <c r="DH21" i="11" s="1"/>
  <c r="DY278" i="11" a="1"/>
  <c r="DY278" i="11" s="1"/>
  <c r="DW278" i="11" a="1"/>
  <c r="DW278" i="11" s="1"/>
  <c r="EA278" i="11" a="1"/>
  <c r="EA278" i="11" s="1"/>
  <c r="EB278" i="11" a="1"/>
  <c r="EB278" i="11" s="1"/>
  <c r="DX278" i="11" a="1"/>
  <c r="DX278" i="11" s="1"/>
  <c r="ED278" i="11" a="1"/>
  <c r="ED278" i="11" s="1"/>
  <c r="EC278" i="11" a="1"/>
  <c r="EC278" i="11" s="1"/>
  <c r="DZ278" i="11" a="1"/>
  <c r="DZ278" i="11" s="1"/>
  <c r="DM267" i="11" a="1"/>
  <c r="DM267" i="11" s="1"/>
  <c r="DI267" i="11" a="1"/>
  <c r="DI267" i="11" s="1"/>
  <c r="DL267" i="11" a="1"/>
  <c r="DL267" i="11" s="1"/>
  <c r="DJ267" i="11" a="1"/>
  <c r="DJ267" i="11" s="1"/>
  <c r="DK267" i="11" a="1"/>
  <c r="DK267" i="11" s="1"/>
  <c r="DH267" i="11" a="1"/>
  <c r="DH267" i="11" s="1"/>
  <c r="DO102" i="11" a="1"/>
  <c r="DO102" i="11" s="1"/>
  <c r="DG102" i="11" a="1"/>
  <c r="DG102" i="11" s="1"/>
  <c r="DV102" i="11" a="1"/>
  <c r="DV102" i="11" s="1"/>
  <c r="EA389" i="11" a="1"/>
  <c r="EA389" i="11" s="1"/>
  <c r="DY389" i="11" a="1"/>
  <c r="DY389" i="11" s="1"/>
  <c r="EB389" i="11" a="1"/>
  <c r="EB389" i="11" s="1"/>
  <c r="DZ389" i="11" a="1"/>
  <c r="DZ389" i="11" s="1"/>
  <c r="DW389" i="11" a="1"/>
  <c r="DW389" i="11" s="1"/>
  <c r="EC389" i="11" a="1"/>
  <c r="EC389" i="11" s="1"/>
  <c r="DX389" i="11" a="1"/>
  <c r="DX389" i="11" s="1"/>
  <c r="ED389" i="11" a="1"/>
  <c r="ED389" i="11" s="1"/>
  <c r="DM271" i="11" a="1"/>
  <c r="DM271" i="11" s="1"/>
  <c r="DJ271" i="11" a="1"/>
  <c r="DJ271" i="11" s="1"/>
  <c r="DK271" i="11" a="1"/>
  <c r="DK271" i="11" s="1"/>
  <c r="DI271" i="11" a="1"/>
  <c r="DI271" i="11" s="1"/>
  <c r="DH271" i="11" a="1"/>
  <c r="DH271" i="11" s="1"/>
  <c r="DL271" i="11" a="1"/>
  <c r="DL271" i="11" s="1"/>
  <c r="DO214" i="11" a="1"/>
  <c r="DO214" i="11" s="1"/>
  <c r="DV214" i="11" a="1"/>
  <c r="DV214" i="11" s="1"/>
  <c r="DG214" i="11" a="1"/>
  <c r="DG214" i="11" s="1"/>
  <c r="DT181" i="11" a="1"/>
  <c r="DT181" i="11" s="1"/>
  <c r="DR181" i="11" a="1"/>
  <c r="DR181" i="11" s="1"/>
  <c r="DQ181" i="11" a="1"/>
  <c r="DQ181" i="11" s="1"/>
  <c r="DP181" i="11" a="1"/>
  <c r="DP181" i="11" s="1"/>
  <c r="DS181" i="11" a="1"/>
  <c r="DS181" i="11" s="1"/>
  <c r="DV326" i="11" a="1"/>
  <c r="DV326" i="11" s="1"/>
  <c r="DG326" i="11" a="1"/>
  <c r="DG326" i="11" s="1"/>
  <c r="DO326" i="11" a="1"/>
  <c r="DO326" i="11" s="1"/>
  <c r="DQ288" i="11" a="1"/>
  <c r="DQ288" i="11" s="1"/>
  <c r="DS288" i="11" a="1"/>
  <c r="DS288" i="11" s="1"/>
  <c r="DR288" i="11" a="1"/>
  <c r="DR288" i="11" s="1"/>
  <c r="DT288" i="11" a="1"/>
  <c r="DT288" i="11" s="1"/>
  <c r="DP288" i="11" a="1"/>
  <c r="DP288" i="11" s="1"/>
  <c r="DW330" i="11" a="1"/>
  <c r="DW330" i="11" s="1"/>
  <c r="ED330" i="11" a="1"/>
  <c r="ED330" i="11" s="1"/>
  <c r="DY330" i="11" a="1"/>
  <c r="DY330" i="11" s="1"/>
  <c r="DZ330" i="11" a="1"/>
  <c r="DZ330" i="11" s="1"/>
  <c r="DX330" i="11" a="1"/>
  <c r="DX330" i="11" s="1"/>
  <c r="EB330" i="11" a="1"/>
  <c r="EB330" i="11" s="1"/>
  <c r="EC330" i="11" a="1"/>
  <c r="EC330" i="11" s="1"/>
  <c r="EA330" i="11" a="1"/>
  <c r="EA330" i="11" s="1"/>
  <c r="DX261" i="11" a="1"/>
  <c r="DX261" i="11" s="1"/>
  <c r="DY261" i="11" a="1"/>
  <c r="DY261" i="11" s="1"/>
  <c r="DZ261" i="11" a="1"/>
  <c r="DZ261" i="11" s="1"/>
  <c r="EA261" i="11" a="1"/>
  <c r="EA261" i="11" s="1"/>
  <c r="DW261" i="11" a="1"/>
  <c r="DW261" i="11" s="1"/>
  <c r="EB261" i="11" a="1"/>
  <c r="EB261" i="11" s="1"/>
  <c r="ED261" i="11" a="1"/>
  <c r="ED261" i="11" s="1"/>
  <c r="EC261" i="11" a="1"/>
  <c r="EC261" i="11" s="1"/>
  <c r="DV480" i="11" a="1"/>
  <c r="DV480" i="11" s="1"/>
  <c r="DO480" i="11" a="1"/>
  <c r="DO480" i="11" s="1"/>
  <c r="DG480" i="11" a="1"/>
  <c r="DG480" i="11" s="1"/>
  <c r="DW293" i="11" a="1"/>
  <c r="DW293" i="11" s="1"/>
  <c r="EC293" i="11" a="1"/>
  <c r="EC293" i="11" s="1"/>
  <c r="ED293" i="11" a="1"/>
  <c r="ED293" i="11" s="1"/>
  <c r="DZ293" i="11" a="1"/>
  <c r="DZ293" i="11" s="1"/>
  <c r="DX293" i="11" a="1"/>
  <c r="DX293" i="11" s="1"/>
  <c r="EB293" i="11" a="1"/>
  <c r="EB293" i="11" s="1"/>
  <c r="EA293" i="11" a="1"/>
  <c r="EA293" i="11" s="1"/>
  <c r="DY293" i="11" a="1"/>
  <c r="DY293" i="11" s="1"/>
  <c r="DI203" i="11" a="1"/>
  <c r="DI203" i="11" s="1"/>
  <c r="DH203" i="11" a="1"/>
  <c r="DH203" i="11" s="1"/>
  <c r="DM203" i="11" a="1"/>
  <c r="DM203" i="11" s="1"/>
  <c r="DJ203" i="11" a="1"/>
  <c r="DJ203" i="11" s="1"/>
  <c r="DL203" i="11" a="1"/>
  <c r="DL203" i="11" s="1"/>
  <c r="DK203" i="11" a="1"/>
  <c r="DK203" i="11" s="1"/>
  <c r="K147" i="12"/>
  <c r="K122" i="20" s="1"/>
  <c r="EB35" i="11" a="1"/>
  <c r="EB35" i="11" s="1"/>
  <c r="DX35" i="11" a="1"/>
  <c r="DX35" i="11" s="1"/>
  <c r="DZ35" i="11" a="1"/>
  <c r="DZ35" i="11" s="1"/>
  <c r="EC35" i="11" a="1"/>
  <c r="EC35" i="11" s="1"/>
  <c r="EA35" i="11" a="1"/>
  <c r="EA35" i="11" s="1"/>
  <c r="DY35" i="11" a="1"/>
  <c r="DY35" i="11" s="1"/>
  <c r="DW35" i="11" a="1"/>
  <c r="DW35" i="11" s="1"/>
  <c r="ED35" i="11" a="1"/>
  <c r="ED35" i="11" s="1"/>
  <c r="DZ299" i="11" a="1"/>
  <c r="DZ299" i="11" s="1"/>
  <c r="DW299" i="11" a="1"/>
  <c r="DW299" i="11" s="1"/>
  <c r="DX299" i="11" a="1"/>
  <c r="DX299" i="11" s="1"/>
  <c r="EB299" i="11" a="1"/>
  <c r="EB299" i="11" s="1"/>
  <c r="EA299" i="11" a="1"/>
  <c r="EA299" i="11" s="1"/>
  <c r="DY299" i="11" a="1"/>
  <c r="DY299" i="11" s="1"/>
  <c r="ED299" i="11" a="1"/>
  <c r="ED299" i="11" s="1"/>
  <c r="EC299" i="11" a="1"/>
  <c r="EC299" i="11" s="1"/>
  <c r="EA246" i="11" a="1"/>
  <c r="EA246" i="11" s="1"/>
  <c r="EB246" i="11" a="1"/>
  <c r="EB246" i="11" s="1"/>
  <c r="DY246" i="11" a="1"/>
  <c r="DY246" i="11" s="1"/>
  <c r="ED246" i="11" a="1"/>
  <c r="ED246" i="11" s="1"/>
  <c r="DX246" i="11" a="1"/>
  <c r="DX246" i="11" s="1"/>
  <c r="EC246" i="11" a="1"/>
  <c r="EC246" i="11" s="1"/>
  <c r="DZ246" i="11" a="1"/>
  <c r="DZ246" i="11" s="1"/>
  <c r="DW246" i="11" a="1"/>
  <c r="DW246" i="11" s="1"/>
  <c r="M151" i="12"/>
  <c r="EB184" i="11" a="1"/>
  <c r="EB184" i="11" s="1"/>
  <c r="ED184" i="11" a="1"/>
  <c r="ED184" i="11" s="1"/>
  <c r="EA184" i="11" a="1"/>
  <c r="EA184" i="11" s="1"/>
  <c r="DZ184" i="11" a="1"/>
  <c r="DZ184" i="11" s="1"/>
  <c r="DX184" i="11" a="1"/>
  <c r="DX184" i="11" s="1"/>
  <c r="DW184" i="11" a="1"/>
  <c r="DW184" i="11" s="1"/>
  <c r="DY184" i="11" a="1"/>
  <c r="DY184" i="11" s="1"/>
  <c r="EC184" i="11" a="1"/>
  <c r="EC184" i="11" s="1"/>
  <c r="DS295" i="11" a="1"/>
  <c r="DS295" i="11" s="1"/>
  <c r="DP295" i="11" a="1"/>
  <c r="DP295" i="11" s="1"/>
  <c r="DQ295" i="11" a="1"/>
  <c r="DQ295" i="11" s="1"/>
  <c r="DT295" i="11" a="1"/>
  <c r="DT295" i="11" s="1"/>
  <c r="DR295" i="11" a="1"/>
  <c r="DR295" i="11" s="1"/>
  <c r="DJ421" i="11" a="1"/>
  <c r="DJ421" i="11" s="1"/>
  <c r="DM421" i="11" a="1"/>
  <c r="DM421" i="11" s="1"/>
  <c r="DK421" i="11" a="1"/>
  <c r="DK421" i="11" s="1"/>
  <c r="DL421" i="11" a="1"/>
  <c r="DL421" i="11" s="1"/>
  <c r="DI421" i="11" a="1"/>
  <c r="DI421" i="11" s="1"/>
  <c r="DH421" i="11" a="1"/>
  <c r="DH421" i="11" s="1"/>
  <c r="G425" i="11" a="1"/>
  <c r="G425" i="11" s="1"/>
  <c r="T425" i="11" a="1"/>
  <c r="T425" i="11" s="1"/>
  <c r="H425" i="11" a="1"/>
  <c r="H425" i="11" s="1"/>
  <c r="EB145" i="11" a="1"/>
  <c r="EB145" i="11" s="1"/>
  <c r="DZ145" i="11" a="1"/>
  <c r="DZ145" i="11" s="1"/>
  <c r="EC145" i="11" a="1"/>
  <c r="EC145" i="11" s="1"/>
  <c r="DX145" i="11" a="1"/>
  <c r="DX145" i="11" s="1"/>
  <c r="ED145" i="11" a="1"/>
  <c r="ED145" i="11" s="1"/>
  <c r="DY145" i="11" a="1"/>
  <c r="DY145" i="11" s="1"/>
  <c r="DW145" i="11" a="1"/>
  <c r="DW145" i="11" s="1"/>
  <c r="EA145" i="11" a="1"/>
  <c r="EA145" i="11" s="1"/>
  <c r="DQ187" i="11" a="1"/>
  <c r="DQ187" i="11" s="1"/>
  <c r="DP187" i="11" a="1"/>
  <c r="DP187" i="11" s="1"/>
  <c r="DS187" i="11" a="1"/>
  <c r="DS187" i="11" s="1"/>
  <c r="DT187" i="11" a="1"/>
  <c r="DT187" i="11" s="1"/>
  <c r="DR187" i="11" a="1"/>
  <c r="DR187" i="11" s="1"/>
  <c r="DY71" i="11" a="1"/>
  <c r="DY71" i="11" s="1"/>
  <c r="DW71" i="11" a="1"/>
  <c r="DW71" i="11" s="1"/>
  <c r="DX71" i="11" a="1"/>
  <c r="DX71" i="11" s="1"/>
  <c r="DZ71" i="11" a="1"/>
  <c r="DZ71" i="11" s="1"/>
  <c r="EC71" i="11" a="1"/>
  <c r="EC71" i="11" s="1"/>
  <c r="EA71" i="11" a="1"/>
  <c r="EA71" i="11" s="1"/>
  <c r="EB71" i="11" a="1"/>
  <c r="EB71" i="11" s="1"/>
  <c r="ED71" i="11" a="1"/>
  <c r="ED71" i="11" s="1"/>
  <c r="DO250" i="11" a="1"/>
  <c r="DO250" i="11" s="1"/>
  <c r="DG250" i="11" a="1"/>
  <c r="DG250" i="11" s="1"/>
  <c r="DV250" i="11" a="1"/>
  <c r="DV250" i="11" s="1"/>
  <c r="EC355" i="11" a="1"/>
  <c r="EC355" i="11" s="1"/>
  <c r="EB355" i="11" a="1"/>
  <c r="EB355" i="11" s="1"/>
  <c r="DZ355" i="11" a="1"/>
  <c r="DZ355" i="11" s="1"/>
  <c r="DW355" i="11" a="1"/>
  <c r="DW355" i="11" s="1"/>
  <c r="DY355" i="11" a="1"/>
  <c r="DY355" i="11" s="1"/>
  <c r="EA355" i="11" a="1"/>
  <c r="EA355" i="11" s="1"/>
  <c r="ED355" i="11" a="1"/>
  <c r="ED355" i="11" s="1"/>
  <c r="DX355" i="11" a="1"/>
  <c r="DX355" i="11" s="1"/>
  <c r="DZ467" i="11" a="1"/>
  <c r="DZ467" i="11" s="1"/>
  <c r="EB467" i="11" a="1"/>
  <c r="EB467" i="11" s="1"/>
  <c r="ED467" i="11" a="1"/>
  <c r="ED467" i="11" s="1"/>
  <c r="DY467" i="11" a="1"/>
  <c r="DY467" i="11" s="1"/>
  <c r="DX467" i="11" a="1"/>
  <c r="DX467" i="11" s="1"/>
  <c r="EC467" i="11" a="1"/>
  <c r="EC467" i="11" s="1"/>
  <c r="EA467" i="11" a="1"/>
  <c r="EA467" i="11" s="1"/>
  <c r="DW467" i="11" a="1"/>
  <c r="DW467" i="11" s="1"/>
  <c r="DO185" i="11" a="1"/>
  <c r="DO185" i="11" s="1"/>
  <c r="DV185" i="11" a="1"/>
  <c r="DV185" i="11" s="1"/>
  <c r="DG185" i="11" a="1"/>
  <c r="DG185" i="11" s="1"/>
  <c r="M150" i="12"/>
  <c r="DK458" i="11" a="1"/>
  <c r="DK458" i="11" s="1"/>
  <c r="DI458" i="11" a="1"/>
  <c r="DI458" i="11" s="1"/>
  <c r="DJ458" i="11" a="1"/>
  <c r="DJ458" i="11" s="1"/>
  <c r="DH458" i="11" a="1"/>
  <c r="DH458" i="11" s="1"/>
  <c r="DM458" i="11" a="1"/>
  <c r="DM458" i="11" s="1"/>
  <c r="DL458" i="11" a="1"/>
  <c r="DL458" i="11" s="1"/>
  <c r="DH215" i="11" a="1"/>
  <c r="DH215" i="11" s="1"/>
  <c r="DL215" i="11" a="1"/>
  <c r="DL215" i="11" s="1"/>
  <c r="DK215" i="11" a="1"/>
  <c r="DK215" i="11" s="1"/>
  <c r="DI215" i="11" a="1"/>
  <c r="DI215" i="11" s="1"/>
  <c r="DM215" i="11" a="1"/>
  <c r="DM215" i="11" s="1"/>
  <c r="DJ215" i="11" a="1"/>
  <c r="DJ215" i="11" s="1"/>
  <c r="DH195" i="11" a="1"/>
  <c r="DH195" i="11" s="1"/>
  <c r="DL195" i="11" a="1"/>
  <c r="DL195" i="11" s="1"/>
  <c r="DJ195" i="11" a="1"/>
  <c r="DJ195" i="11" s="1"/>
  <c r="DM195" i="11" a="1"/>
  <c r="DM195" i="11" s="1"/>
  <c r="DK195" i="11" a="1"/>
  <c r="DK195" i="11" s="1"/>
  <c r="DI195" i="11" a="1"/>
  <c r="DI195" i="11" s="1"/>
  <c r="DI37" i="11" a="1"/>
  <c r="DI37" i="11" s="1"/>
  <c r="DK37" i="11" a="1"/>
  <c r="DK37" i="11" s="1"/>
  <c r="DL37" i="11" a="1"/>
  <c r="DL37" i="11" s="1"/>
  <c r="DH37" i="11" a="1"/>
  <c r="DH37" i="11" s="1"/>
  <c r="DM37" i="11" a="1"/>
  <c r="DM37" i="11" s="1"/>
  <c r="DJ37" i="11" a="1"/>
  <c r="DJ37" i="11" s="1"/>
  <c r="DJ165" i="11" a="1"/>
  <c r="DJ165" i="11" s="1"/>
  <c r="DI165" i="11" a="1"/>
  <c r="DI165" i="11" s="1"/>
  <c r="DL165" i="11" a="1"/>
  <c r="DL165" i="11" s="1"/>
  <c r="DM165" i="11" a="1"/>
  <c r="DM165" i="11" s="1"/>
  <c r="DH165" i="11" a="1"/>
  <c r="DH165" i="11" s="1"/>
  <c r="DK165" i="11" a="1"/>
  <c r="DK165" i="11" s="1"/>
  <c r="EB359" i="11" a="1"/>
  <c r="EB359" i="11" s="1"/>
  <c r="DW359" i="11" a="1"/>
  <c r="DW359" i="11" s="1"/>
  <c r="DX359" i="11" a="1"/>
  <c r="DX359" i="11" s="1"/>
  <c r="ED359" i="11" a="1"/>
  <c r="ED359" i="11" s="1"/>
  <c r="EA359" i="11" a="1"/>
  <c r="EA359" i="11" s="1"/>
  <c r="EC359" i="11" a="1"/>
  <c r="EC359" i="11" s="1"/>
  <c r="DZ359" i="11" a="1"/>
  <c r="DZ359" i="11" s="1"/>
  <c r="DY359" i="11" a="1"/>
  <c r="DY359" i="11" s="1"/>
  <c r="DH213" i="11" a="1"/>
  <c r="DH213" i="11" s="1"/>
  <c r="DL213" i="11" a="1"/>
  <c r="DL213" i="11" s="1"/>
  <c r="DM213" i="11" a="1"/>
  <c r="DM213" i="11" s="1"/>
  <c r="DJ213" i="11" a="1"/>
  <c r="DJ213" i="11" s="1"/>
  <c r="DK213" i="11" a="1"/>
  <c r="DK213" i="11" s="1"/>
  <c r="DI213" i="11" a="1"/>
  <c r="DI213" i="11" s="1"/>
  <c r="DG114" i="11" a="1"/>
  <c r="DG114" i="11" s="1"/>
  <c r="DV114" i="11" a="1"/>
  <c r="DV114" i="11" s="1"/>
  <c r="DO114" i="11" a="1"/>
  <c r="DO114" i="11" s="1"/>
  <c r="DZ281" i="11" a="1"/>
  <c r="DZ281" i="11" s="1"/>
  <c r="EB281" i="11" a="1"/>
  <c r="EB281" i="11" s="1"/>
  <c r="EC281" i="11" a="1"/>
  <c r="EC281" i="11" s="1"/>
  <c r="DX281" i="11" a="1"/>
  <c r="DX281" i="11" s="1"/>
  <c r="DW281" i="11" a="1"/>
  <c r="DW281" i="11" s="1"/>
  <c r="ED281" i="11" a="1"/>
  <c r="ED281" i="11" s="1"/>
  <c r="EA281" i="11" a="1"/>
  <c r="EA281" i="11" s="1"/>
  <c r="DY281" i="11" a="1"/>
  <c r="DY281" i="11" s="1"/>
  <c r="DG30" i="11" a="1"/>
  <c r="DG30" i="11" s="1"/>
  <c r="DV30" i="11" a="1"/>
  <c r="DV30" i="11" s="1"/>
  <c r="DO30" i="11" a="1"/>
  <c r="DO30" i="11" s="1"/>
  <c r="DZ23" i="11" a="1"/>
  <c r="DZ23" i="11" s="1"/>
  <c r="EA23" i="11" a="1"/>
  <c r="EA23" i="11" s="1"/>
  <c r="EB23" i="11" a="1"/>
  <c r="EB23" i="11" s="1"/>
  <c r="DW23" i="11" a="1"/>
  <c r="DW23" i="11" s="1"/>
  <c r="ED23" i="11" a="1"/>
  <c r="ED23" i="11" s="1"/>
  <c r="EC23" i="11" a="1"/>
  <c r="EC23" i="11" s="1"/>
  <c r="DY23" i="11" a="1"/>
  <c r="DY23" i="11" s="1"/>
  <c r="DX23" i="11" a="1"/>
  <c r="DX23" i="11" s="1"/>
  <c r="DL104" i="11" a="1"/>
  <c r="DL104" i="11" s="1"/>
  <c r="DM104" i="11" a="1"/>
  <c r="DM104" i="11" s="1"/>
  <c r="DI104" i="11" a="1"/>
  <c r="DI104" i="11" s="1"/>
  <c r="DJ104" i="11" a="1"/>
  <c r="DJ104" i="11" s="1"/>
  <c r="DH104" i="11" a="1"/>
  <c r="DH104" i="11" s="1"/>
  <c r="DK104" i="11" a="1"/>
  <c r="DK104" i="11" s="1"/>
  <c r="DH176" i="11" a="1"/>
  <c r="DH176" i="11" s="1"/>
  <c r="DJ176" i="11" a="1"/>
  <c r="DJ176" i="11" s="1"/>
  <c r="DM176" i="11" a="1"/>
  <c r="DM176" i="11" s="1"/>
  <c r="DL176" i="11" a="1"/>
  <c r="DL176" i="11" s="1"/>
  <c r="DI176" i="11" a="1"/>
  <c r="DI176" i="11" s="1"/>
  <c r="DK176" i="11" a="1"/>
  <c r="DK176" i="11" s="1"/>
  <c r="DS450" i="11" a="1"/>
  <c r="DS450" i="11" s="1"/>
  <c r="DP450" i="11" a="1"/>
  <c r="DP450" i="11" s="1"/>
  <c r="DQ450" i="11" a="1"/>
  <c r="DQ450" i="11" s="1"/>
  <c r="DT450" i="11" a="1"/>
  <c r="DT450" i="11" s="1"/>
  <c r="DR450" i="11" a="1"/>
  <c r="DR450" i="11" s="1"/>
  <c r="DI301" i="11" a="1"/>
  <c r="DI301" i="11" s="1"/>
  <c r="DK301" i="11" a="1"/>
  <c r="DK301" i="11" s="1"/>
  <c r="DH301" i="11" a="1"/>
  <c r="DH301" i="11" s="1"/>
  <c r="DL301" i="11" a="1"/>
  <c r="DL301" i="11" s="1"/>
  <c r="DJ301" i="11" a="1"/>
  <c r="DJ301" i="11" s="1"/>
  <c r="DM301" i="11" a="1"/>
  <c r="DM301" i="11" s="1"/>
  <c r="DJ81" i="11" a="1"/>
  <c r="DJ81" i="11" s="1"/>
  <c r="DK81" i="11" a="1"/>
  <c r="DK81" i="11" s="1"/>
  <c r="DI81" i="11" a="1"/>
  <c r="DI81" i="11" s="1"/>
  <c r="DM81" i="11" a="1"/>
  <c r="DM81" i="11" s="1"/>
  <c r="DL81" i="11" a="1"/>
  <c r="DL81" i="11" s="1"/>
  <c r="DH81" i="11" a="1"/>
  <c r="DH81" i="11" s="1"/>
  <c r="F437" i="11" a="1"/>
  <c r="F437" i="11" s="1"/>
  <c r="AC437" i="11" a="1"/>
  <c r="AC437" i="11" s="1"/>
  <c r="AA438" i="11" a="1"/>
  <c r="AA438" i="11" s="1"/>
  <c r="DJ95" i="11" a="1"/>
  <c r="DJ95" i="11" s="1"/>
  <c r="DK95" i="11" a="1"/>
  <c r="DK95" i="11" s="1"/>
  <c r="DI95" i="11" a="1"/>
  <c r="DI95" i="11" s="1"/>
  <c r="DL95" i="11" a="1"/>
  <c r="DL95" i="11" s="1"/>
  <c r="DH95" i="11" a="1"/>
  <c r="DH95" i="11" s="1"/>
  <c r="DM95" i="11" a="1"/>
  <c r="DM95" i="11" s="1"/>
  <c r="EB117" i="11" a="1"/>
  <c r="EB117" i="11" s="1"/>
  <c r="DX117" i="11" a="1"/>
  <c r="DX117" i="11" s="1"/>
  <c r="EC117" i="11" a="1"/>
  <c r="EC117" i="11" s="1"/>
  <c r="EA117" i="11" a="1"/>
  <c r="EA117" i="11" s="1"/>
  <c r="DZ117" i="11" a="1"/>
  <c r="DZ117" i="11" s="1"/>
  <c r="ED117" i="11" a="1"/>
  <c r="ED117" i="11" s="1"/>
  <c r="DY117" i="11" a="1"/>
  <c r="DY117" i="11" s="1"/>
  <c r="DW117" i="11" a="1"/>
  <c r="DW117" i="11" s="1"/>
  <c r="DY39" i="11" a="1"/>
  <c r="DY39" i="11" s="1"/>
  <c r="EC39" i="11" a="1"/>
  <c r="EC39" i="11" s="1"/>
  <c r="DW39" i="11" a="1"/>
  <c r="DW39" i="11" s="1"/>
  <c r="ED39" i="11" a="1"/>
  <c r="ED39" i="11" s="1"/>
  <c r="DZ39" i="11" a="1"/>
  <c r="DZ39" i="11" s="1"/>
  <c r="EA39" i="11" a="1"/>
  <c r="EA39" i="11" s="1"/>
  <c r="EB39" i="11" a="1"/>
  <c r="EB39" i="11" s="1"/>
  <c r="DX39" i="11" a="1"/>
  <c r="DX39" i="11" s="1"/>
  <c r="DG20" i="11" a="1"/>
  <c r="DG20" i="11" s="1"/>
  <c r="DV20" i="11" a="1"/>
  <c r="DV20" i="11" s="1"/>
  <c r="DO20" i="11" a="1"/>
  <c r="DO20" i="11" s="1"/>
  <c r="DI101" i="11" a="1"/>
  <c r="DI101" i="11" s="1"/>
  <c r="DL101" i="11" a="1"/>
  <c r="DL101" i="11" s="1"/>
  <c r="DJ101" i="11" a="1"/>
  <c r="DJ101" i="11" s="1"/>
  <c r="DK101" i="11" a="1"/>
  <c r="DK101" i="11" s="1"/>
  <c r="DM101" i="11" a="1"/>
  <c r="DM101" i="11" s="1"/>
  <c r="DH101" i="11" a="1"/>
  <c r="DH101" i="11" s="1"/>
  <c r="K160" i="12"/>
  <c r="ED349" i="11" a="1"/>
  <c r="ED349" i="11" s="1"/>
  <c r="DZ349" i="11" a="1"/>
  <c r="DZ349" i="11" s="1"/>
  <c r="DW349" i="11" a="1"/>
  <c r="DW349" i="11" s="1"/>
  <c r="EA349" i="11" a="1"/>
  <c r="EA349" i="11" s="1"/>
  <c r="EC349" i="11" a="1"/>
  <c r="EC349" i="11" s="1"/>
  <c r="DX349" i="11" a="1"/>
  <c r="DX349" i="11" s="1"/>
  <c r="DY349" i="11" a="1"/>
  <c r="DY349" i="11" s="1"/>
  <c r="EB349" i="11" a="1"/>
  <c r="EB349" i="11" s="1"/>
  <c r="DT174" i="11" a="1"/>
  <c r="DT174" i="11" s="1"/>
  <c r="DQ174" i="11" a="1"/>
  <c r="DQ174" i="11" s="1"/>
  <c r="DS174" i="11" a="1"/>
  <c r="DS174" i="11" s="1"/>
  <c r="DR174" i="11" a="1"/>
  <c r="DR174" i="11" s="1"/>
  <c r="DP174" i="11" a="1"/>
  <c r="DP174" i="11" s="1"/>
  <c r="EA209" i="11" a="1"/>
  <c r="EA209" i="11" s="1"/>
  <c r="DZ209" i="11" a="1"/>
  <c r="DZ209" i="11" s="1"/>
  <c r="EC209" i="11" a="1"/>
  <c r="EC209" i="11" s="1"/>
  <c r="EB209" i="11" a="1"/>
  <c r="EB209" i="11" s="1"/>
  <c r="DW209" i="11" a="1"/>
  <c r="DW209" i="11" s="1"/>
  <c r="DX209" i="11" a="1"/>
  <c r="DX209" i="11" s="1"/>
  <c r="DY209" i="11" a="1"/>
  <c r="DY209" i="11" s="1"/>
  <c r="ED209" i="11" a="1"/>
  <c r="ED209" i="11" s="1"/>
  <c r="DL313" i="11" a="1"/>
  <c r="DL313" i="11" s="1"/>
  <c r="DI313" i="11" a="1"/>
  <c r="DI313" i="11" s="1"/>
  <c r="DM313" i="11" a="1"/>
  <c r="DM313" i="11" s="1"/>
  <c r="DH313" i="11" a="1"/>
  <c r="DH313" i="11" s="1"/>
  <c r="DK313" i="11" a="1"/>
  <c r="DK313" i="11" s="1"/>
  <c r="DJ313" i="11" a="1"/>
  <c r="DJ313" i="11" s="1"/>
  <c r="DT386" i="11" a="1"/>
  <c r="DT386" i="11" s="1"/>
  <c r="DP386" i="11" a="1"/>
  <c r="DP386" i="11" s="1"/>
  <c r="DS386" i="11" a="1"/>
  <c r="DS386" i="11" s="1"/>
  <c r="DR386" i="11" a="1"/>
  <c r="DR386" i="11" s="1"/>
  <c r="DQ386" i="11" a="1"/>
  <c r="DQ386" i="11" s="1"/>
  <c r="F336" i="11" a="1"/>
  <c r="F336" i="11" s="1"/>
  <c r="AC336" i="11" a="1"/>
  <c r="AC336" i="11" s="1"/>
  <c r="AA337" i="11" a="1"/>
  <c r="AA337" i="11" s="1"/>
  <c r="DQ63" i="11" a="1"/>
  <c r="DQ63" i="11" s="1"/>
  <c r="DP63" i="11" a="1"/>
  <c r="DP63" i="11" s="1"/>
  <c r="DR63" i="11" a="1"/>
  <c r="DR63" i="11" s="1"/>
  <c r="DS63" i="11" a="1"/>
  <c r="DS63" i="11" s="1"/>
  <c r="DT63" i="11" a="1"/>
  <c r="DT63" i="11" s="1"/>
  <c r="DQ477" i="11" a="1"/>
  <c r="DQ477" i="11" s="1"/>
  <c r="DT477" i="11" a="1"/>
  <c r="DT477" i="11" s="1"/>
  <c r="DR477" i="11" a="1"/>
  <c r="DR477" i="11" s="1"/>
  <c r="DP477" i="11" a="1"/>
  <c r="DP477" i="11" s="1"/>
  <c r="DS477" i="11" a="1"/>
  <c r="DS477" i="11" s="1"/>
  <c r="EA87" i="11" a="1"/>
  <c r="EA87" i="11" s="1"/>
  <c r="EC87" i="11" a="1"/>
  <c r="EC87" i="11" s="1"/>
  <c r="EB87" i="11" a="1"/>
  <c r="EB87" i="11" s="1"/>
  <c r="DW87" i="11" a="1"/>
  <c r="DW87" i="11" s="1"/>
  <c r="DX87" i="11" a="1"/>
  <c r="DX87" i="11" s="1"/>
  <c r="DY87" i="11" a="1"/>
  <c r="DY87" i="11" s="1"/>
  <c r="ED87" i="11" a="1"/>
  <c r="ED87" i="11" s="1"/>
  <c r="DZ87" i="11" a="1"/>
  <c r="DZ87" i="11" s="1"/>
  <c r="DL45" i="11" a="1"/>
  <c r="DL45" i="11" s="1"/>
  <c r="DI45" i="11" a="1"/>
  <c r="DI45" i="11" s="1"/>
  <c r="DM45" i="11" a="1"/>
  <c r="DM45" i="11" s="1"/>
  <c r="DJ45" i="11" a="1"/>
  <c r="DJ45" i="11" s="1"/>
  <c r="DH45" i="11" a="1"/>
  <c r="DH45" i="11" s="1"/>
  <c r="DK45" i="11" a="1"/>
  <c r="DK45" i="11" s="1"/>
  <c r="ED127" i="11" a="1"/>
  <c r="ED127" i="11" s="1"/>
  <c r="DW127" i="11" a="1"/>
  <c r="DW127" i="11" s="1"/>
  <c r="DY127" i="11" a="1"/>
  <c r="DY127" i="11" s="1"/>
  <c r="DX127" i="11" a="1"/>
  <c r="DX127" i="11" s="1"/>
  <c r="EB127" i="11" a="1"/>
  <c r="EB127" i="11" s="1"/>
  <c r="EC127" i="11" a="1"/>
  <c r="EC127" i="11" s="1"/>
  <c r="EA127" i="11" a="1"/>
  <c r="EA127" i="11" s="1"/>
  <c r="DZ127" i="11" a="1"/>
  <c r="DZ127" i="11" s="1"/>
  <c r="DQ449" i="11" a="1"/>
  <c r="DQ449" i="11" s="1"/>
  <c r="DP449" i="11" a="1"/>
  <c r="DP449" i="11" s="1"/>
  <c r="DR449" i="11" a="1"/>
  <c r="DR449" i="11" s="1"/>
  <c r="DT449" i="11" a="1"/>
  <c r="DT449" i="11" s="1"/>
  <c r="DS449" i="11" a="1"/>
  <c r="DS449" i="11" s="1"/>
  <c r="DJ471" i="11" a="1"/>
  <c r="DJ471" i="11" s="1"/>
  <c r="DM471" i="11" a="1"/>
  <c r="DM471" i="11" s="1"/>
  <c r="DH471" i="11" a="1"/>
  <c r="DH471" i="11" s="1"/>
  <c r="DL471" i="11" a="1"/>
  <c r="DL471" i="11" s="1"/>
  <c r="DK471" i="11" a="1"/>
  <c r="DK471" i="11" s="1"/>
  <c r="DI471" i="11" a="1"/>
  <c r="DI471" i="11" s="1"/>
  <c r="DJ282" i="11" a="1"/>
  <c r="DJ282" i="11" s="1"/>
  <c r="DI282" i="11" a="1"/>
  <c r="DI282" i="11" s="1"/>
  <c r="DH282" i="11" a="1"/>
  <c r="DH282" i="11" s="1"/>
  <c r="DK282" i="11" a="1"/>
  <c r="DK282" i="11" s="1"/>
  <c r="DM282" i="11" a="1"/>
  <c r="DM282" i="11" s="1"/>
  <c r="DL282" i="11" a="1"/>
  <c r="DL282" i="11" s="1"/>
  <c r="DJ229" i="11" a="1"/>
  <c r="DJ229" i="11" s="1"/>
  <c r="DM229" i="11" a="1"/>
  <c r="DM229" i="11" s="1"/>
  <c r="DI229" i="11" a="1"/>
  <c r="DI229" i="11" s="1"/>
  <c r="DK229" i="11" a="1"/>
  <c r="DK229" i="11" s="1"/>
  <c r="DH229" i="11" a="1"/>
  <c r="DH229" i="11" s="1"/>
  <c r="DL229" i="11" a="1"/>
  <c r="DL229" i="11" s="1"/>
  <c r="EA177" i="11" a="1"/>
  <c r="EA177" i="11" s="1"/>
  <c r="EB177" i="11" a="1"/>
  <c r="EB177" i="11" s="1"/>
  <c r="DY177" i="11" a="1"/>
  <c r="DY177" i="11" s="1"/>
  <c r="DZ177" i="11" a="1"/>
  <c r="DZ177" i="11" s="1"/>
  <c r="DX177" i="11" a="1"/>
  <c r="DX177" i="11" s="1"/>
  <c r="EC177" i="11" a="1"/>
  <c r="EC177" i="11" s="1"/>
  <c r="ED177" i="11" a="1"/>
  <c r="ED177" i="11" s="1"/>
  <c r="DW177" i="11" a="1"/>
  <c r="DW177" i="11" s="1"/>
  <c r="G31" i="11" a="1"/>
  <c r="G31" i="11" s="1"/>
  <c r="T31" i="11" a="1"/>
  <c r="T31" i="11" s="1"/>
  <c r="H31" i="11" a="1"/>
  <c r="H31" i="11" s="1"/>
  <c r="DG120" i="11" a="1"/>
  <c r="DG120" i="11" s="1"/>
  <c r="DV120" i="11" a="1"/>
  <c r="DV120" i="11" s="1"/>
  <c r="DO120" i="11" a="1"/>
  <c r="DO120" i="11" s="1"/>
  <c r="DK245" i="11" a="1"/>
  <c r="DK245" i="11" s="1"/>
  <c r="DH245" i="11" a="1"/>
  <c r="DH245" i="11" s="1"/>
  <c r="DJ245" i="11" a="1"/>
  <c r="DJ245" i="11" s="1"/>
  <c r="DM245" i="11" a="1"/>
  <c r="DM245" i="11" s="1"/>
  <c r="DI245" i="11" a="1"/>
  <c r="DI245" i="11" s="1"/>
  <c r="DL245" i="11" a="1"/>
  <c r="DL245" i="11" s="1"/>
  <c r="DZ247" i="11" a="1"/>
  <c r="DZ247" i="11" s="1"/>
  <c r="EB247" i="11" a="1"/>
  <c r="EB247" i="11" s="1"/>
  <c r="DX247" i="11" a="1"/>
  <c r="DX247" i="11" s="1"/>
  <c r="DW247" i="11" a="1"/>
  <c r="DW247" i="11" s="1"/>
  <c r="DY247" i="11" a="1"/>
  <c r="DY247" i="11" s="1"/>
  <c r="ED247" i="11" a="1"/>
  <c r="ED247" i="11" s="1"/>
  <c r="EA247" i="11" a="1"/>
  <c r="EA247" i="11" s="1"/>
  <c r="EC247" i="11" a="1"/>
  <c r="EC247" i="11" s="1"/>
  <c r="DT97" i="11" a="1"/>
  <c r="DT97" i="11" s="1"/>
  <c r="DQ97" i="11" a="1"/>
  <c r="DQ97" i="11" s="1"/>
  <c r="DR97" i="11" a="1"/>
  <c r="DR97" i="11" s="1"/>
  <c r="DP97" i="11" a="1"/>
  <c r="DP97" i="11" s="1"/>
  <c r="DS97" i="11" a="1"/>
  <c r="DS97" i="11" s="1"/>
  <c r="DT103" i="11" a="1"/>
  <c r="DT103" i="11" s="1"/>
  <c r="DQ103" i="11" a="1"/>
  <c r="DQ103" i="11" s="1"/>
  <c r="DS103" i="11" a="1"/>
  <c r="DS103" i="11" s="1"/>
  <c r="DR103" i="11" a="1"/>
  <c r="DR103" i="11" s="1"/>
  <c r="DP103" i="11" a="1"/>
  <c r="DP103" i="11" s="1"/>
  <c r="DK25" i="11" a="1"/>
  <c r="DK25" i="11" s="1"/>
  <c r="DL25" i="11" a="1"/>
  <c r="DL25" i="11" s="1"/>
  <c r="DH25" i="11" a="1"/>
  <c r="DH25" i="11" s="1"/>
  <c r="DM25" i="11" a="1"/>
  <c r="DM25" i="11" s="1"/>
  <c r="DI25" i="11" a="1"/>
  <c r="DI25" i="11" s="1"/>
  <c r="DJ25" i="11" a="1"/>
  <c r="DJ25" i="11" s="1"/>
  <c r="F256" i="11" a="1"/>
  <c r="F256" i="11" s="1"/>
  <c r="AC256" i="11" a="1"/>
  <c r="AC256" i="11" s="1"/>
  <c r="AA258" i="11" a="1"/>
  <c r="AA258" i="11" s="1"/>
  <c r="DK121" i="11" a="1"/>
  <c r="DK121" i="11" s="1"/>
  <c r="DI121" i="11" a="1"/>
  <c r="DI121" i="11" s="1"/>
  <c r="DH121" i="11" a="1"/>
  <c r="DH121" i="11" s="1"/>
  <c r="DM121" i="11" a="1"/>
  <c r="DM121" i="11" s="1"/>
  <c r="DJ121" i="11" a="1"/>
  <c r="DJ121" i="11" s="1"/>
  <c r="DL121" i="11" a="1"/>
  <c r="DL121" i="11" s="1"/>
  <c r="DW193" i="11" a="1"/>
  <c r="DW193" i="11" s="1"/>
  <c r="DY193" i="11" a="1"/>
  <c r="DY193" i="11" s="1"/>
  <c r="DX193" i="11" a="1"/>
  <c r="DX193" i="11" s="1"/>
  <c r="DZ193" i="11" a="1"/>
  <c r="DZ193" i="11" s="1"/>
  <c r="ED193" i="11" a="1"/>
  <c r="ED193" i="11" s="1"/>
  <c r="EB193" i="11" a="1"/>
  <c r="EB193" i="11" s="1"/>
  <c r="EC193" i="11" a="1"/>
  <c r="EC193" i="11" s="1"/>
  <c r="EA193" i="11" a="1"/>
  <c r="EA193" i="11" s="1"/>
  <c r="DH83" i="11" a="1"/>
  <c r="DH83" i="11" s="1"/>
  <c r="DL83" i="11" a="1"/>
  <c r="DL83" i="11" s="1"/>
  <c r="DM83" i="11" a="1"/>
  <c r="DM83" i="11" s="1"/>
  <c r="DI83" i="11" a="1"/>
  <c r="DI83" i="11" s="1"/>
  <c r="DK83" i="11" a="1"/>
  <c r="DK83" i="11" s="1"/>
  <c r="DJ83" i="11" a="1"/>
  <c r="DJ83" i="11" s="1"/>
  <c r="DL179" i="11" a="1"/>
  <c r="DL179" i="11" s="1"/>
  <c r="DH179" i="11" a="1"/>
  <c r="DH179" i="11" s="1"/>
  <c r="DJ179" i="11" a="1"/>
  <c r="DJ179" i="11" s="1"/>
  <c r="DM179" i="11" a="1"/>
  <c r="DM179" i="11" s="1"/>
  <c r="DI179" i="11" a="1"/>
  <c r="DI179" i="11" s="1"/>
  <c r="DK179" i="11" a="1"/>
  <c r="DK179" i="11" s="1"/>
  <c r="EC309" i="11" a="1"/>
  <c r="EC309" i="11" s="1"/>
  <c r="DY309" i="11" a="1"/>
  <c r="DY309" i="11" s="1"/>
  <c r="ED309" i="11" a="1"/>
  <c r="ED309" i="11" s="1"/>
  <c r="DW309" i="11" a="1"/>
  <c r="DW309" i="11" s="1"/>
  <c r="DX309" i="11" a="1"/>
  <c r="DX309" i="11" s="1"/>
  <c r="DZ309" i="11" a="1"/>
  <c r="DZ309" i="11" s="1"/>
  <c r="EA309" i="11" a="1"/>
  <c r="EA309" i="11" s="1"/>
  <c r="EB309" i="11" a="1"/>
  <c r="EB309" i="11" s="1"/>
  <c r="DO196" i="11" a="1"/>
  <c r="DO196" i="11" s="1"/>
  <c r="DV196" i="11" a="1"/>
  <c r="DV196" i="11" s="1"/>
  <c r="DG196" i="11" a="1"/>
  <c r="DG196" i="11" s="1"/>
  <c r="G353" i="11" a="1"/>
  <c r="G353" i="11" s="1"/>
  <c r="T353" i="11" a="1"/>
  <c r="T353" i="11" s="1"/>
  <c r="H353" i="11" a="1"/>
  <c r="H353" i="11" s="1"/>
  <c r="DX79" i="11" a="1"/>
  <c r="DX79" i="11" s="1"/>
  <c r="DY79" i="11" a="1"/>
  <c r="DY79" i="11" s="1"/>
  <c r="DZ79" i="11" a="1"/>
  <c r="DZ79" i="11" s="1"/>
  <c r="DW79" i="11" a="1"/>
  <c r="DW79" i="11" s="1"/>
  <c r="EB79" i="11" a="1"/>
  <c r="EB79" i="11" s="1"/>
  <c r="ED79" i="11" a="1"/>
  <c r="ED79" i="11" s="1"/>
  <c r="EC79" i="11" a="1"/>
  <c r="EC79" i="11" s="1"/>
  <c r="EA79" i="11" a="1"/>
  <c r="EA79" i="11" s="1"/>
  <c r="ED251" i="11" a="1"/>
  <c r="ED251" i="11" s="1"/>
  <c r="EC251" i="11" a="1"/>
  <c r="EC251" i="11" s="1"/>
  <c r="EA251" i="11" a="1"/>
  <c r="EA251" i="11" s="1"/>
  <c r="DX251" i="11" a="1"/>
  <c r="DX251" i="11" s="1"/>
  <c r="DZ251" i="11" a="1"/>
  <c r="DZ251" i="11" s="1"/>
  <c r="EB251" i="11" a="1"/>
  <c r="EB251" i="11" s="1"/>
  <c r="DW251" i="11" a="1"/>
  <c r="DW251" i="11" s="1"/>
  <c r="DY251" i="11" a="1"/>
  <c r="DY251" i="11" s="1"/>
  <c r="M152" i="12"/>
  <c r="DT279" i="11" a="1"/>
  <c r="DT279" i="11" s="1"/>
  <c r="DP279" i="11" a="1"/>
  <c r="DP279" i="11" s="1"/>
  <c r="DQ279" i="11" a="1"/>
  <c r="DQ279" i="11" s="1"/>
  <c r="DS279" i="11" a="1"/>
  <c r="DS279" i="11" s="1"/>
  <c r="DR279" i="11" a="1"/>
  <c r="DR279" i="11" s="1"/>
  <c r="DJ443" i="11" a="1"/>
  <c r="DJ443" i="11" s="1"/>
  <c r="DI443" i="11" a="1"/>
  <c r="DI443" i="11" s="1"/>
  <c r="DK443" i="11" a="1"/>
  <c r="DK443" i="11" s="1"/>
  <c r="DM443" i="11" a="1"/>
  <c r="DM443" i="11" s="1"/>
  <c r="DL443" i="11" a="1"/>
  <c r="DL443" i="11" s="1"/>
  <c r="DH443" i="11" a="1"/>
  <c r="DH443" i="11" s="1"/>
  <c r="ED369" i="11" a="1"/>
  <c r="ED369" i="11" s="1"/>
  <c r="EC369" i="11" a="1"/>
  <c r="EC369" i="11" s="1"/>
  <c r="DW369" i="11" a="1"/>
  <c r="DW369" i="11" s="1"/>
  <c r="EB369" i="11" a="1"/>
  <c r="EB369" i="11" s="1"/>
  <c r="DY369" i="11" a="1"/>
  <c r="DY369" i="11" s="1"/>
  <c r="DZ369" i="11" a="1"/>
  <c r="DZ369" i="11" s="1"/>
  <c r="DX369" i="11" a="1"/>
  <c r="DX369" i="11" s="1"/>
  <c r="EA369" i="11" a="1"/>
  <c r="EA369" i="11" s="1"/>
  <c r="DW235" i="11" a="1"/>
  <c r="DW235" i="11" s="1"/>
  <c r="DZ235" i="11" a="1"/>
  <c r="DZ235" i="11" s="1"/>
  <c r="EA235" i="11" a="1"/>
  <c r="EA235" i="11" s="1"/>
  <c r="EC235" i="11" a="1"/>
  <c r="EC235" i="11" s="1"/>
  <c r="DX235" i="11" a="1"/>
  <c r="DX235" i="11" s="1"/>
  <c r="EB235" i="11" a="1"/>
  <c r="EB235" i="11" s="1"/>
  <c r="DY235" i="11" a="1"/>
  <c r="DY235" i="11" s="1"/>
  <c r="ED235" i="11" a="1"/>
  <c r="ED235" i="11" s="1"/>
  <c r="DW140" i="11" a="1"/>
  <c r="DW140" i="11" s="1"/>
  <c r="EC140" i="11" a="1"/>
  <c r="EC140" i="11" s="1"/>
  <c r="ED140" i="11" a="1"/>
  <c r="ED140" i="11" s="1"/>
  <c r="DY140" i="11" a="1"/>
  <c r="DY140" i="11" s="1"/>
  <c r="DX140" i="11" a="1"/>
  <c r="DX140" i="11" s="1"/>
  <c r="EA140" i="11" a="1"/>
  <c r="EA140" i="11" s="1"/>
  <c r="EB140" i="11" a="1"/>
  <c r="EB140" i="11" s="1"/>
  <c r="DZ140" i="11" a="1"/>
  <c r="DZ140" i="11" s="1"/>
  <c r="G201" i="11" a="1"/>
  <c r="G201" i="11" s="1"/>
  <c r="T201" i="11" a="1"/>
  <c r="T201" i="11" s="1"/>
  <c r="H201" i="11" a="1"/>
  <c r="H201" i="11" s="1"/>
  <c r="L156" i="12"/>
  <c r="EB43" i="11" a="1"/>
  <c r="EB43" i="11" s="1"/>
  <c r="DY43" i="11" a="1"/>
  <c r="DY43" i="11" s="1"/>
  <c r="EC43" i="11" a="1"/>
  <c r="EC43" i="11" s="1"/>
  <c r="DW43" i="11" a="1"/>
  <c r="DW43" i="11" s="1"/>
  <c r="ED43" i="11" a="1"/>
  <c r="ED43" i="11" s="1"/>
  <c r="DX43" i="11" a="1"/>
  <c r="DX43" i="11" s="1"/>
  <c r="DZ43" i="11" a="1"/>
  <c r="DZ43" i="11" s="1"/>
  <c r="EA43" i="11" a="1"/>
  <c r="EA43" i="11" s="1"/>
  <c r="DM27" i="11" a="1"/>
  <c r="DM27" i="11" s="1"/>
  <c r="DJ27" i="11" a="1"/>
  <c r="DJ27" i="11" s="1"/>
  <c r="DK27" i="11" a="1"/>
  <c r="DK27" i="11" s="1"/>
  <c r="DL27" i="11" a="1"/>
  <c r="DL27" i="11" s="1"/>
  <c r="DI27" i="11" a="1"/>
  <c r="DI27" i="11" s="1"/>
  <c r="DH27" i="11" a="1"/>
  <c r="DH27" i="11" s="1"/>
  <c r="AC400" i="11" a="1"/>
  <c r="AC400" i="11" s="1"/>
  <c r="F400" i="11" a="1"/>
  <c r="F400" i="11" s="1"/>
  <c r="AA401" i="11" a="1"/>
  <c r="AA401" i="11" s="1"/>
  <c r="ED55" i="11" a="1"/>
  <c r="ED55" i="11" s="1"/>
  <c r="EC55" i="11" a="1"/>
  <c r="EC55" i="11" s="1"/>
  <c r="DX55" i="11" a="1"/>
  <c r="DX55" i="11" s="1"/>
  <c r="EB55" i="11" a="1"/>
  <c r="EB55" i="11" s="1"/>
  <c r="DW55" i="11" a="1"/>
  <c r="DW55" i="11" s="1"/>
  <c r="EA55" i="11" a="1"/>
  <c r="EA55" i="11" s="1"/>
  <c r="DZ55" i="11" a="1"/>
  <c r="DZ55" i="11" s="1"/>
  <c r="DY55" i="11" a="1"/>
  <c r="DY55" i="11" s="1"/>
  <c r="EA283" i="11" a="1"/>
  <c r="EA283" i="11" s="1"/>
  <c r="DY283" i="11" a="1"/>
  <c r="DY283" i="11" s="1"/>
  <c r="DZ283" i="11" a="1"/>
  <c r="DZ283" i="11" s="1"/>
  <c r="EC283" i="11" a="1"/>
  <c r="EC283" i="11" s="1"/>
  <c r="EB283" i="11" a="1"/>
  <c r="EB283" i="11" s="1"/>
  <c r="ED283" i="11" a="1"/>
  <c r="ED283" i="11" s="1"/>
  <c r="DW283" i="11" a="1"/>
  <c r="DW283" i="11" s="1"/>
  <c r="DX283" i="11" a="1"/>
  <c r="DX283" i="11" s="1"/>
  <c r="DO452" i="11" a="1"/>
  <c r="DO452" i="11" s="1"/>
  <c r="DG452" i="11" a="1"/>
  <c r="DG452" i="11" s="1"/>
  <c r="DV452" i="11" a="1"/>
  <c r="DV452" i="11" s="1"/>
  <c r="G487" i="11" a="1"/>
  <c r="G487" i="11" s="1"/>
  <c r="T487" i="11" a="1"/>
  <c r="T487" i="11" s="1"/>
  <c r="H487" i="11" a="1"/>
  <c r="H487" i="11" s="1"/>
  <c r="DZ233" i="11" a="1"/>
  <c r="DZ233" i="11" s="1"/>
  <c r="ED233" i="11" a="1"/>
  <c r="ED233" i="11" s="1"/>
  <c r="DW233" i="11" a="1"/>
  <c r="DW233" i="11" s="1"/>
  <c r="DX233" i="11" a="1"/>
  <c r="DX233" i="11" s="1"/>
  <c r="EB233" i="11" a="1"/>
  <c r="EB233" i="11" s="1"/>
  <c r="DY233" i="11" a="1"/>
  <c r="DY233" i="11" s="1"/>
  <c r="EA233" i="11" a="1"/>
  <c r="EA233" i="11" s="1"/>
  <c r="EC233" i="11" a="1"/>
  <c r="EC233" i="11" s="1"/>
  <c r="EG43" i="11"/>
  <c r="DG208" i="11" a="1"/>
  <c r="DG208" i="11" s="1"/>
  <c r="DV208" i="11" a="1"/>
  <c r="DV208" i="11" s="1"/>
  <c r="DO208" i="11" a="1"/>
  <c r="DO208" i="11" s="1"/>
  <c r="DT22" i="11" a="1"/>
  <c r="DT22" i="11" s="1"/>
  <c r="DS22" i="11" a="1"/>
  <c r="DS22" i="11" s="1"/>
  <c r="DP22" i="11" a="1"/>
  <c r="DP22" i="11" s="1"/>
  <c r="DQ22" i="11" a="1"/>
  <c r="DQ22" i="11" s="1"/>
  <c r="DR22" i="11" a="1"/>
  <c r="DR22" i="11" s="1"/>
  <c r="DK112" i="11" a="1"/>
  <c r="DK112" i="11" s="1"/>
  <c r="DH112" i="11" a="1"/>
  <c r="DH112" i="11" s="1"/>
  <c r="DL112" i="11" a="1"/>
  <c r="DL112" i="11" s="1"/>
  <c r="DJ112" i="11" a="1"/>
  <c r="DJ112" i="11" s="1"/>
  <c r="DM112" i="11" a="1"/>
  <c r="DM112" i="11" s="1"/>
  <c r="DI112" i="11" a="1"/>
  <c r="DI112" i="11" s="1"/>
  <c r="DI364" i="11" a="1"/>
  <c r="DI364" i="11" s="1"/>
  <c r="DH364" i="11" a="1"/>
  <c r="DH364" i="11" s="1"/>
  <c r="DJ364" i="11" a="1"/>
  <c r="DJ364" i="11" s="1"/>
  <c r="DM364" i="11" a="1"/>
  <c r="DM364" i="11" s="1"/>
  <c r="DL364" i="11" a="1"/>
  <c r="DL364" i="11" s="1"/>
  <c r="DK364" i="11" a="1"/>
  <c r="DK364" i="11" s="1"/>
  <c r="ED197" i="11" a="1"/>
  <c r="ED197" i="11" s="1"/>
  <c r="DW197" i="11" a="1"/>
  <c r="DW197" i="11" s="1"/>
  <c r="DZ197" i="11" a="1"/>
  <c r="DZ197" i="11" s="1"/>
  <c r="EB197" i="11" a="1"/>
  <c r="EB197" i="11" s="1"/>
  <c r="DY197" i="11" a="1"/>
  <c r="DY197" i="11" s="1"/>
  <c r="EC197" i="11" a="1"/>
  <c r="EC197" i="11" s="1"/>
  <c r="EA197" i="11" a="1"/>
  <c r="EA197" i="11" s="1"/>
  <c r="DX197" i="11" a="1"/>
  <c r="DX197" i="11" s="1"/>
  <c r="DL321" i="11" a="1"/>
  <c r="DL321" i="11" s="1"/>
  <c r="DJ321" i="11" a="1"/>
  <c r="DJ321" i="11" s="1"/>
  <c r="DM321" i="11" a="1"/>
  <c r="DM321" i="11" s="1"/>
  <c r="DK321" i="11" a="1"/>
  <c r="DK321" i="11" s="1"/>
  <c r="DH321" i="11" a="1"/>
  <c r="DH321" i="11" s="1"/>
  <c r="DI321" i="11" a="1"/>
  <c r="DI321" i="11" s="1"/>
  <c r="U231" i="11" a="1"/>
  <c r="U231" i="11" s="1"/>
  <c r="AD231" i="11"/>
  <c r="DH433" i="11" a="1"/>
  <c r="DH433" i="11" s="1"/>
  <c r="DI433" i="11" a="1"/>
  <c r="DI433" i="11" s="1"/>
  <c r="DJ433" i="11" a="1"/>
  <c r="DJ433" i="11" s="1"/>
  <c r="DK433" i="11" a="1"/>
  <c r="DK433" i="11" s="1"/>
  <c r="DL433" i="11" a="1"/>
  <c r="DL433" i="11" s="1"/>
  <c r="DM433" i="11" a="1"/>
  <c r="DM433" i="11" s="1"/>
  <c r="DL319" i="11" a="1"/>
  <c r="DL319" i="11" s="1"/>
  <c r="DI319" i="11" a="1"/>
  <c r="DI319" i="11" s="1"/>
  <c r="DM319" i="11" a="1"/>
  <c r="DM319" i="11" s="1"/>
  <c r="DJ319" i="11" a="1"/>
  <c r="DJ319" i="11" s="1"/>
  <c r="DK319" i="11" a="1"/>
  <c r="DK319" i="11" s="1"/>
  <c r="DH319" i="11" a="1"/>
  <c r="DH319" i="11" s="1"/>
  <c r="DR351" i="11" a="1"/>
  <c r="DR351" i="11" s="1"/>
  <c r="DQ351" i="11" a="1"/>
  <c r="DQ351" i="11" s="1"/>
  <c r="DP351" i="11" a="1"/>
  <c r="DP351" i="11" s="1"/>
  <c r="DT351" i="11" a="1"/>
  <c r="DT351" i="11" s="1"/>
  <c r="DS351" i="11" a="1"/>
  <c r="DS351" i="11" s="1"/>
  <c r="DZ92" i="11" a="1"/>
  <c r="DZ92" i="11" s="1"/>
  <c r="DX92" i="11" a="1"/>
  <c r="DX92" i="11" s="1"/>
  <c r="ED92" i="11" a="1"/>
  <c r="ED92" i="11" s="1"/>
  <c r="EA92" i="11" a="1"/>
  <c r="EA92" i="11" s="1"/>
  <c r="EB92" i="11" a="1"/>
  <c r="EB92" i="11" s="1"/>
  <c r="DW92" i="11" a="1"/>
  <c r="DW92" i="11" s="1"/>
  <c r="DY92" i="11" a="1"/>
  <c r="DY92" i="11" s="1"/>
  <c r="EC92" i="11" a="1"/>
  <c r="EC92" i="11" s="1"/>
  <c r="DV144" i="11" a="1"/>
  <c r="DV144" i="11" s="1"/>
  <c r="DG144" i="11" a="1"/>
  <c r="DG144" i="11" s="1"/>
  <c r="DO144" i="11" a="1"/>
  <c r="DO144" i="11" s="1"/>
  <c r="DZ387" i="11" a="1"/>
  <c r="DZ387" i="11" s="1"/>
  <c r="DW387" i="11" a="1"/>
  <c r="DW387" i="11" s="1"/>
  <c r="EA387" i="11" a="1"/>
  <c r="EA387" i="11" s="1"/>
  <c r="ED387" i="11" a="1"/>
  <c r="ED387" i="11" s="1"/>
  <c r="EB387" i="11" a="1"/>
  <c r="EB387" i="11" s="1"/>
  <c r="DY387" i="11" a="1"/>
  <c r="DY387" i="11" s="1"/>
  <c r="EC387" i="11" a="1"/>
  <c r="EC387" i="11" s="1"/>
  <c r="DX387" i="11" a="1"/>
  <c r="DX387" i="11" s="1"/>
  <c r="DT265" i="11" a="1"/>
  <c r="DT265" i="11" s="1"/>
  <c r="DQ265" i="11" a="1"/>
  <c r="DQ265" i="11" s="1"/>
  <c r="DR265" i="11" a="1"/>
  <c r="DR265" i="11" s="1"/>
  <c r="DP265" i="11" a="1"/>
  <c r="DP265" i="11" s="1"/>
  <c r="DS265" i="11" a="1"/>
  <c r="DS265" i="11" s="1"/>
  <c r="DS21" i="11" a="1"/>
  <c r="DS21" i="11" s="1"/>
  <c r="DQ21" i="11" a="1"/>
  <c r="DQ21" i="11" s="1"/>
  <c r="DT21" i="11" a="1"/>
  <c r="DT21" i="11" s="1"/>
  <c r="DP21" i="11" a="1"/>
  <c r="DP21" i="11" s="1"/>
  <c r="DR21" i="11" a="1"/>
  <c r="DR21" i="11" s="1"/>
  <c r="DK270" i="11" a="1"/>
  <c r="DK270" i="11" s="1"/>
  <c r="DM270" i="11" a="1"/>
  <c r="DM270" i="11" s="1"/>
  <c r="DL270" i="11" a="1"/>
  <c r="DL270" i="11" s="1"/>
  <c r="DI270" i="11" a="1"/>
  <c r="DI270" i="11" s="1"/>
  <c r="DJ270" i="11" a="1"/>
  <c r="DJ270" i="11" s="1"/>
  <c r="DH270" i="11" a="1"/>
  <c r="DH270" i="11" s="1"/>
  <c r="DV128" i="11" a="1"/>
  <c r="DV128" i="11" s="1"/>
  <c r="DO128" i="11" a="1"/>
  <c r="DO128" i="11" s="1"/>
  <c r="DG128" i="11" a="1"/>
  <c r="DG128" i="11" s="1"/>
  <c r="DS389" i="11" a="1"/>
  <c r="DS389" i="11" s="1"/>
  <c r="DQ389" i="11" a="1"/>
  <c r="DQ389" i="11" s="1"/>
  <c r="DR389" i="11" a="1"/>
  <c r="DR389" i="11" s="1"/>
  <c r="DT389" i="11" a="1"/>
  <c r="DT389" i="11" s="1"/>
  <c r="DP389" i="11" a="1"/>
  <c r="DP389" i="11" s="1"/>
  <c r="O31" i="20"/>
  <c r="O43" i="20"/>
  <c r="DR271" i="11" a="1"/>
  <c r="DR271" i="11" s="1"/>
  <c r="DP271" i="11" a="1"/>
  <c r="DP271" i="11" s="1"/>
  <c r="DS271" i="11" a="1"/>
  <c r="DS271" i="11" s="1"/>
  <c r="DT271" i="11" a="1"/>
  <c r="DT271" i="11" s="1"/>
  <c r="DQ271" i="11" a="1"/>
  <c r="DQ271" i="11" s="1"/>
  <c r="DQ73" i="11" a="1"/>
  <c r="DQ73" i="11" s="1"/>
  <c r="DS73" i="11" a="1"/>
  <c r="DS73" i="11" s="1"/>
  <c r="DT73" i="11" a="1"/>
  <c r="DT73" i="11" s="1"/>
  <c r="DP73" i="11" a="1"/>
  <c r="DP73" i="11" s="1"/>
  <c r="DR73" i="11" a="1"/>
  <c r="DR73" i="11" s="1"/>
  <c r="DO454" i="11" a="1"/>
  <c r="DO454" i="11" s="1"/>
  <c r="DV454" i="11" a="1"/>
  <c r="DV454" i="11" s="1"/>
  <c r="DG454" i="11" a="1"/>
  <c r="DG454" i="11" s="1"/>
  <c r="DV198" i="11" a="1"/>
  <c r="DV198" i="11" s="1"/>
  <c r="DG198" i="11" a="1"/>
  <c r="DG198" i="11" s="1"/>
  <c r="DO198" i="11" a="1"/>
  <c r="DO198" i="11" s="1"/>
  <c r="DH125" i="11" a="1"/>
  <c r="DH125" i="11" s="1"/>
  <c r="DL125" i="11" a="1"/>
  <c r="DL125" i="11" s="1"/>
  <c r="DI125" i="11" a="1"/>
  <c r="DI125" i="11" s="1"/>
  <c r="DJ125" i="11" a="1"/>
  <c r="DJ125" i="11" s="1"/>
  <c r="DM125" i="11" a="1"/>
  <c r="DM125" i="11" s="1"/>
  <c r="DK125" i="11" a="1"/>
  <c r="DK125" i="11" s="1"/>
  <c r="DH181" i="11" a="1"/>
  <c r="DH181" i="11" s="1"/>
  <c r="DJ181" i="11" a="1"/>
  <c r="DJ181" i="11" s="1"/>
  <c r="DM181" i="11" a="1"/>
  <c r="DM181" i="11" s="1"/>
  <c r="DI181" i="11" a="1"/>
  <c r="DI181" i="11" s="1"/>
  <c r="DK181" i="11" a="1"/>
  <c r="DK181" i="11" s="1"/>
  <c r="DL181" i="11" a="1"/>
  <c r="DL181" i="11" s="1"/>
  <c r="DX288" i="11" a="1"/>
  <c r="DX288" i="11" s="1"/>
  <c r="DW288" i="11" a="1"/>
  <c r="DW288" i="11" s="1"/>
  <c r="EC288" i="11" a="1"/>
  <c r="EC288" i="11" s="1"/>
  <c r="ED288" i="11" a="1"/>
  <c r="ED288" i="11" s="1"/>
  <c r="EB288" i="11" a="1"/>
  <c r="EB288" i="11" s="1"/>
  <c r="DY288" i="11" a="1"/>
  <c r="DY288" i="11" s="1"/>
  <c r="DZ288" i="11" a="1"/>
  <c r="DZ288" i="11" s="1"/>
  <c r="EA288" i="11" a="1"/>
  <c r="EA288" i="11" s="1"/>
  <c r="AC130" i="11" a="1"/>
  <c r="AC130" i="11" s="1"/>
  <c r="F130" i="11" a="1"/>
  <c r="F130" i="11" s="1"/>
  <c r="AA132" i="11" a="1"/>
  <c r="AA132" i="11" s="1"/>
  <c r="DV404" i="11" a="1"/>
  <c r="DV404" i="11" s="1"/>
  <c r="DO404" i="11" a="1"/>
  <c r="DO404" i="11" s="1"/>
  <c r="DG404" i="11" a="1"/>
  <c r="DG404" i="11" s="1"/>
  <c r="DJ183" i="11" a="1"/>
  <c r="DJ183" i="11" s="1"/>
  <c r="DL183" i="11" a="1"/>
  <c r="DL183" i="11" s="1"/>
  <c r="DM183" i="11" a="1"/>
  <c r="DM183" i="11" s="1"/>
  <c r="DI183" i="11" a="1"/>
  <c r="DI183" i="11" s="1"/>
  <c r="DH183" i="11" a="1"/>
  <c r="DH183" i="11" s="1"/>
  <c r="DK183" i="11" a="1"/>
  <c r="DK183" i="11" s="1"/>
  <c r="DL261" i="11" a="1"/>
  <c r="DL261" i="11" s="1"/>
  <c r="DH261" i="11" a="1"/>
  <c r="DH261" i="11" s="1"/>
  <c r="DM261" i="11" a="1"/>
  <c r="DM261" i="11" s="1"/>
  <c r="DK261" i="11" a="1"/>
  <c r="DK261" i="11" s="1"/>
  <c r="DJ261" i="11" a="1"/>
  <c r="DJ261" i="11" s="1"/>
  <c r="DI261" i="11" a="1"/>
  <c r="DI261" i="11" s="1"/>
  <c r="DM475" i="11" a="1"/>
  <c r="DM475" i="11" s="1"/>
  <c r="DI475" i="11" a="1"/>
  <c r="DI475" i="11" s="1"/>
  <c r="DH475" i="11" a="1"/>
  <c r="DH475" i="11" s="1"/>
  <c r="DL475" i="11" a="1"/>
  <c r="DL475" i="11" s="1"/>
  <c r="DJ475" i="11" a="1"/>
  <c r="DJ475" i="11" s="1"/>
  <c r="DK475" i="11" a="1"/>
  <c r="DK475" i="11" s="1"/>
  <c r="DV40" i="11" a="1"/>
  <c r="DV40" i="11" s="1"/>
  <c r="DG40" i="11" a="1"/>
  <c r="DG40" i="11" s="1"/>
  <c r="DO40" i="11" a="1"/>
  <c r="DO40" i="11" s="1"/>
  <c r="DW41" i="11" a="1"/>
  <c r="DW41" i="11" s="1"/>
  <c r="DX41" i="11" a="1"/>
  <c r="DX41" i="11" s="1"/>
  <c r="EA41" i="11" a="1"/>
  <c r="EA41" i="11" s="1"/>
  <c r="DZ41" i="11" a="1"/>
  <c r="DZ41" i="11" s="1"/>
  <c r="ED41" i="11" a="1"/>
  <c r="ED41" i="11" s="1"/>
  <c r="EB41" i="11" a="1"/>
  <c r="EB41" i="11" s="1"/>
  <c r="DY41" i="11" a="1"/>
  <c r="DY41" i="11" s="1"/>
  <c r="EC41" i="11" a="1"/>
  <c r="EC41" i="11" s="1"/>
  <c r="N147" i="12"/>
  <c r="N122" i="20" s="1"/>
  <c r="DK35" i="11" a="1"/>
  <c r="DK35" i="11" s="1"/>
  <c r="DJ35" i="11" a="1"/>
  <c r="DJ35" i="11" s="1"/>
  <c r="DH35" i="11" a="1"/>
  <c r="DH35" i="11" s="1"/>
  <c r="DL35" i="11" a="1"/>
  <c r="DL35" i="11" s="1"/>
  <c r="DI35" i="11" a="1"/>
  <c r="DI35" i="11" s="1"/>
  <c r="DM35" i="11" a="1"/>
  <c r="DM35" i="11" s="1"/>
  <c r="DS299" i="11" a="1"/>
  <c r="DS299" i="11" s="1"/>
  <c r="DT299" i="11" a="1"/>
  <c r="DT299" i="11" s="1"/>
  <c r="DP299" i="11" a="1"/>
  <c r="DP299" i="11" s="1"/>
  <c r="DQ299" i="11" a="1"/>
  <c r="DQ299" i="11" s="1"/>
  <c r="DR299" i="11" a="1"/>
  <c r="DR299" i="11" s="1"/>
  <c r="DJ153" i="11" a="1"/>
  <c r="DJ153" i="11" s="1"/>
  <c r="DM153" i="11" a="1"/>
  <c r="DM153" i="11" s="1"/>
  <c r="DH153" i="11" a="1"/>
  <c r="DH153" i="11" s="1"/>
  <c r="DI153" i="11" a="1"/>
  <c r="DI153" i="11" s="1"/>
  <c r="DL153" i="11" a="1"/>
  <c r="DL153" i="11" s="1"/>
  <c r="DK153" i="11" a="1"/>
  <c r="DK153" i="11" s="1"/>
  <c r="DV316" i="11" a="1"/>
  <c r="DV316" i="11" s="1"/>
  <c r="DO316" i="11" a="1"/>
  <c r="DO316" i="11" s="1"/>
  <c r="DG316" i="11" a="1"/>
  <c r="DG316" i="11" s="1"/>
  <c r="L151" i="12"/>
  <c r="DM184" i="11" a="1"/>
  <c r="DM184" i="11" s="1"/>
  <c r="DI184" i="11" a="1"/>
  <c r="DI184" i="11" s="1"/>
  <c r="DH184" i="11" a="1"/>
  <c r="DH184" i="11" s="1"/>
  <c r="DJ184" i="11" a="1"/>
  <c r="DJ184" i="11" s="1"/>
  <c r="DL184" i="11" a="1"/>
  <c r="DL184" i="11" s="1"/>
  <c r="DK184" i="11" a="1"/>
  <c r="DK184" i="11" s="1"/>
  <c r="DJ473" i="11" a="1"/>
  <c r="DJ473" i="11" s="1"/>
  <c r="DM473" i="11" a="1"/>
  <c r="DM473" i="11" s="1"/>
  <c r="DK473" i="11" a="1"/>
  <c r="DK473" i="11" s="1"/>
  <c r="DH473" i="11" a="1"/>
  <c r="DH473" i="11" s="1"/>
  <c r="DI473" i="11" a="1"/>
  <c r="DI473" i="11" s="1"/>
  <c r="DL473" i="11" a="1"/>
  <c r="DL473" i="11" s="1"/>
  <c r="U425" i="11" a="1"/>
  <c r="U425" i="11" s="1"/>
  <c r="AD425" i="11"/>
  <c r="DG108" i="11" a="1"/>
  <c r="DG108" i="11" s="1"/>
  <c r="DV108" i="11" a="1"/>
  <c r="DV108" i="11" s="1"/>
  <c r="DO108" i="11" a="1"/>
  <c r="DO108" i="11" s="1"/>
  <c r="DT145" i="11" a="1"/>
  <c r="DT145" i="11" s="1"/>
  <c r="DP145" i="11" a="1"/>
  <c r="DP145" i="11" s="1"/>
  <c r="DS145" i="11" a="1"/>
  <c r="DS145" i="11" s="1"/>
  <c r="DR145" i="11" a="1"/>
  <c r="DR145" i="11" s="1"/>
  <c r="DQ145" i="11" a="1"/>
  <c r="DQ145" i="11" s="1"/>
  <c r="DJ71" i="11" a="1"/>
  <c r="DJ71" i="11" s="1"/>
  <c r="DI71" i="11" a="1"/>
  <c r="DI71" i="11" s="1"/>
  <c r="DK71" i="11" a="1"/>
  <c r="DK71" i="11" s="1"/>
  <c r="DH71" i="11" a="1"/>
  <c r="DH71" i="11" s="1"/>
  <c r="DL71" i="11" a="1"/>
  <c r="DL71" i="11" s="1"/>
  <c r="DM71" i="11" a="1"/>
  <c r="DM71" i="11" s="1"/>
  <c r="DS355" i="11" a="1"/>
  <c r="DS355" i="11" s="1"/>
  <c r="DQ355" i="11" a="1"/>
  <c r="DQ355" i="11" s="1"/>
  <c r="DR355" i="11" a="1"/>
  <c r="DR355" i="11" s="1"/>
  <c r="DT355" i="11" a="1"/>
  <c r="DT355" i="11" s="1"/>
  <c r="DP355" i="11" a="1"/>
  <c r="DP355" i="11" s="1"/>
  <c r="DJ467" i="11" a="1"/>
  <c r="DJ467" i="11" s="1"/>
  <c r="DI467" i="11" a="1"/>
  <c r="DI467" i="11" s="1"/>
  <c r="DM467" i="11" a="1"/>
  <c r="DM467" i="11" s="1"/>
  <c r="DL467" i="11" a="1"/>
  <c r="DL467" i="11" s="1"/>
  <c r="DK467" i="11" a="1"/>
  <c r="DK467" i="11" s="1"/>
  <c r="DH467" i="11" a="1"/>
  <c r="DH467" i="11" s="1"/>
  <c r="L150" i="12"/>
  <c r="DZ458" i="11" a="1"/>
  <c r="DZ458" i="11" s="1"/>
  <c r="DW458" i="11" a="1"/>
  <c r="DW458" i="11" s="1"/>
  <c r="DX458" i="11" a="1"/>
  <c r="DX458" i="11" s="1"/>
  <c r="EA458" i="11" a="1"/>
  <c r="EA458" i="11" s="1"/>
  <c r="ED458" i="11" a="1"/>
  <c r="ED458" i="11" s="1"/>
  <c r="EC458" i="11" a="1"/>
  <c r="EC458" i="11" s="1"/>
  <c r="DY458" i="11" a="1"/>
  <c r="DY458" i="11" s="1"/>
  <c r="EB458" i="11" a="1"/>
  <c r="EB458" i="11" s="1"/>
  <c r="DP215" i="11" a="1"/>
  <c r="DP215" i="11" s="1"/>
  <c r="DS215" i="11" a="1"/>
  <c r="DS215" i="11" s="1"/>
  <c r="DT215" i="11" a="1"/>
  <c r="DT215" i="11" s="1"/>
  <c r="DQ215" i="11" a="1"/>
  <c r="DQ215" i="11" s="1"/>
  <c r="DR215" i="11" a="1"/>
  <c r="DR215" i="11" s="1"/>
  <c r="DT195" i="11" a="1"/>
  <c r="DT195" i="11" s="1"/>
  <c r="DQ195" i="11" a="1"/>
  <c r="DQ195" i="11" s="1"/>
  <c r="DR195" i="11" a="1"/>
  <c r="DR195" i="11" s="1"/>
  <c r="DS195" i="11" a="1"/>
  <c r="DS195" i="11" s="1"/>
  <c r="DP195" i="11" a="1"/>
  <c r="DP195" i="11" s="1"/>
  <c r="DO210" i="11" a="1"/>
  <c r="DO210" i="11" s="1"/>
  <c r="DV210" i="11" a="1"/>
  <c r="DV210" i="11" s="1"/>
  <c r="DG210" i="11" a="1"/>
  <c r="DG210" i="11" s="1"/>
  <c r="DZ165" i="11" a="1"/>
  <c r="DZ165" i="11" s="1"/>
  <c r="EC165" i="11" a="1"/>
  <c r="EC165" i="11" s="1"/>
  <c r="EB165" i="11" a="1"/>
  <c r="EB165" i="11" s="1"/>
  <c r="EA165" i="11" a="1"/>
  <c r="EA165" i="11" s="1"/>
  <c r="DW165" i="11" a="1"/>
  <c r="DW165" i="11" s="1"/>
  <c r="DX165" i="11" a="1"/>
  <c r="DX165" i="11" s="1"/>
  <c r="DY165" i="11" a="1"/>
  <c r="DY165" i="11" s="1"/>
  <c r="ED165" i="11" a="1"/>
  <c r="ED165" i="11" s="1"/>
  <c r="DM359" i="11" a="1"/>
  <c r="DM359" i="11" s="1"/>
  <c r="DI359" i="11" a="1"/>
  <c r="DI359" i="11" s="1"/>
  <c r="DH359" i="11" a="1"/>
  <c r="DH359" i="11" s="1"/>
  <c r="DJ359" i="11" a="1"/>
  <c r="DJ359" i="11" s="1"/>
  <c r="DL359" i="11" a="1"/>
  <c r="DL359" i="11" s="1"/>
  <c r="DK359" i="11" a="1"/>
  <c r="DK359" i="11" s="1"/>
  <c r="DR213" i="11" a="1"/>
  <c r="DR213" i="11" s="1"/>
  <c r="DP213" i="11" a="1"/>
  <c r="DP213" i="11" s="1"/>
  <c r="DS213" i="11" a="1"/>
  <c r="DS213" i="11" s="1"/>
  <c r="DT213" i="11" a="1"/>
  <c r="DT213" i="11" s="1"/>
  <c r="DQ213" i="11" a="1"/>
  <c r="DQ213" i="11" s="1"/>
  <c r="DJ281" i="11" a="1"/>
  <c r="DJ281" i="11" s="1"/>
  <c r="DK281" i="11" a="1"/>
  <c r="DK281" i="11" s="1"/>
  <c r="DM281" i="11" a="1"/>
  <c r="DM281" i="11" s="1"/>
  <c r="DL281" i="11" a="1"/>
  <c r="DL281" i="11" s="1"/>
  <c r="DH281" i="11" a="1"/>
  <c r="DH281" i="11" s="1"/>
  <c r="DI281" i="11" a="1"/>
  <c r="DI281" i="11" s="1"/>
  <c r="DL23" i="11" a="1"/>
  <c r="DL23" i="11" s="1"/>
  <c r="DI23" i="11" a="1"/>
  <c r="DI23" i="11" s="1"/>
  <c r="DM23" i="11" a="1"/>
  <c r="DM23" i="11" s="1"/>
  <c r="DJ23" i="11" a="1"/>
  <c r="DJ23" i="11" s="1"/>
  <c r="DH23" i="11" a="1"/>
  <c r="DH23" i="11" s="1"/>
  <c r="DK23" i="11" a="1"/>
  <c r="DK23" i="11" s="1"/>
  <c r="DQ244" i="11" a="1"/>
  <c r="DQ244" i="11" s="1"/>
  <c r="DP244" i="11" a="1"/>
  <c r="DP244" i="11" s="1"/>
  <c r="DT244" i="11" a="1"/>
  <c r="DT244" i="11" s="1"/>
  <c r="DS244" i="11" a="1"/>
  <c r="DS244" i="11" s="1"/>
  <c r="DR244" i="11" a="1"/>
  <c r="DR244" i="11" s="1"/>
  <c r="DG254" i="11" a="1"/>
  <c r="DG254" i="11" s="1"/>
  <c r="DO254" i="11" a="1"/>
  <c r="DO254" i="11" s="1"/>
  <c r="DV254" i="11" a="1"/>
  <c r="DV254" i="11" s="1"/>
  <c r="EC176" i="11" a="1"/>
  <c r="EC176" i="11" s="1"/>
  <c r="EA176" i="11" a="1"/>
  <c r="EA176" i="11" s="1"/>
  <c r="DY176" i="11" a="1"/>
  <c r="DY176" i="11" s="1"/>
  <c r="EB176" i="11" a="1"/>
  <c r="EB176" i="11" s="1"/>
  <c r="DX176" i="11" a="1"/>
  <c r="DX176" i="11" s="1"/>
  <c r="ED176" i="11" a="1"/>
  <c r="ED176" i="11" s="1"/>
  <c r="DW176" i="11" a="1"/>
  <c r="DW176" i="11" s="1"/>
  <c r="DZ176" i="11" a="1"/>
  <c r="DZ176" i="11" s="1"/>
  <c r="DX142" i="11" a="1"/>
  <c r="DX142" i="11" s="1"/>
  <c r="EB142" i="11" a="1"/>
  <c r="EB142" i="11" s="1"/>
  <c r="EA142" i="11" a="1"/>
  <c r="EA142" i="11" s="1"/>
  <c r="DW142" i="11" a="1"/>
  <c r="DW142" i="11" s="1"/>
  <c r="EC142" i="11" a="1"/>
  <c r="EC142" i="11" s="1"/>
  <c r="DY142" i="11" a="1"/>
  <c r="DY142" i="11" s="1"/>
  <c r="ED142" i="11" a="1"/>
  <c r="ED142" i="11" s="1"/>
  <c r="DZ142" i="11" a="1"/>
  <c r="DZ142" i="11" s="1"/>
  <c r="DQ301" i="11" a="1"/>
  <c r="DQ301" i="11" s="1"/>
  <c r="DS301" i="11" a="1"/>
  <c r="DS301" i="11" s="1"/>
  <c r="DT301" i="11" a="1"/>
  <c r="DT301" i="11" s="1"/>
  <c r="DP301" i="11" a="1"/>
  <c r="DP301" i="11" s="1"/>
  <c r="DR301" i="11" a="1"/>
  <c r="DR301" i="11" s="1"/>
  <c r="EB81" i="11" a="1"/>
  <c r="EB81" i="11" s="1"/>
  <c r="ED81" i="11" a="1"/>
  <c r="ED81" i="11" s="1"/>
  <c r="EC81" i="11" a="1"/>
  <c r="EC81" i="11" s="1"/>
  <c r="DY81" i="11" a="1"/>
  <c r="DY81" i="11" s="1"/>
  <c r="EA81" i="11" a="1"/>
  <c r="EA81" i="11" s="1"/>
  <c r="DZ81" i="11" a="1"/>
  <c r="DZ81" i="11" s="1"/>
  <c r="DX81" i="11" a="1"/>
  <c r="DX81" i="11" s="1"/>
  <c r="DW81" i="11" a="1"/>
  <c r="DW81" i="11" s="1"/>
  <c r="U436" i="11" a="1"/>
  <c r="U436" i="11" s="1"/>
  <c r="AD436" i="11"/>
  <c r="DR39" i="11" a="1"/>
  <c r="DR39" i="11" s="1"/>
  <c r="DQ39" i="11" a="1"/>
  <c r="DQ39" i="11" s="1"/>
  <c r="DS39" i="11" a="1"/>
  <c r="DS39" i="11" s="1"/>
  <c r="DP39" i="11" a="1"/>
  <c r="DP39" i="11" s="1"/>
  <c r="DT39" i="11" a="1"/>
  <c r="DT39" i="11" s="1"/>
  <c r="DR101" i="11" a="1"/>
  <c r="DR101" i="11" s="1"/>
  <c r="DT101" i="11" a="1"/>
  <c r="DT101" i="11" s="1"/>
  <c r="DP101" i="11" a="1"/>
  <c r="DP101" i="11" s="1"/>
  <c r="DQ101" i="11" a="1"/>
  <c r="DQ101" i="11" s="1"/>
  <c r="DS101" i="11" a="1"/>
  <c r="DS101" i="11" s="1"/>
  <c r="DR349" i="11" a="1"/>
  <c r="DR349" i="11" s="1"/>
  <c r="DT349" i="11" a="1"/>
  <c r="DT349" i="11" s="1"/>
  <c r="DQ349" i="11" a="1"/>
  <c r="DQ349" i="11" s="1"/>
  <c r="DP349" i="11" a="1"/>
  <c r="DP349" i="11" s="1"/>
  <c r="DS349" i="11" a="1"/>
  <c r="DS349" i="11" s="1"/>
  <c r="DH174" i="11" a="1"/>
  <c r="DH174" i="11" s="1"/>
  <c r="DI174" i="11" a="1"/>
  <c r="DI174" i="11" s="1"/>
  <c r="DJ174" i="11" a="1"/>
  <c r="DJ174" i="11" s="1"/>
  <c r="DK174" i="11" a="1"/>
  <c r="DK174" i="11" s="1"/>
  <c r="DM174" i="11" a="1"/>
  <c r="DM174" i="11" s="1"/>
  <c r="DL174" i="11" a="1"/>
  <c r="DL174" i="11" s="1"/>
  <c r="DO312" i="11" a="1"/>
  <c r="DO312" i="11" s="1"/>
  <c r="DG312" i="11" a="1"/>
  <c r="DG312" i="11" s="1"/>
  <c r="DV312" i="11" a="1"/>
  <c r="DV312" i="11" s="1"/>
  <c r="DM209" i="11" a="1"/>
  <c r="DM209" i="11" s="1"/>
  <c r="DH209" i="11" a="1"/>
  <c r="DH209" i="11" s="1"/>
  <c r="DJ209" i="11" a="1"/>
  <c r="DJ209" i="11" s="1"/>
  <c r="DI209" i="11" a="1"/>
  <c r="DI209" i="11" s="1"/>
  <c r="DK209" i="11" a="1"/>
  <c r="DK209" i="11" s="1"/>
  <c r="DL209" i="11" a="1"/>
  <c r="DL209" i="11" s="1"/>
  <c r="DS313" i="11" a="1"/>
  <c r="DS313" i="11" s="1"/>
  <c r="DQ313" i="11" a="1"/>
  <c r="DQ313" i="11" s="1"/>
  <c r="DP313" i="11" a="1"/>
  <c r="DP313" i="11" s="1"/>
  <c r="DT313" i="11" a="1"/>
  <c r="DT313" i="11" s="1"/>
  <c r="DR313" i="11" a="1"/>
  <c r="DR313" i="11" s="1"/>
  <c r="EC386" i="11" a="1"/>
  <c r="EC386" i="11" s="1"/>
  <c r="EB386" i="11" a="1"/>
  <c r="EB386" i="11" s="1"/>
  <c r="DW386" i="11" a="1"/>
  <c r="DW386" i="11" s="1"/>
  <c r="DY386" i="11" a="1"/>
  <c r="DY386" i="11" s="1"/>
  <c r="DX386" i="11" a="1"/>
  <c r="DX386" i="11" s="1"/>
  <c r="DZ386" i="11" a="1"/>
  <c r="DZ386" i="11" s="1"/>
  <c r="EA386" i="11" a="1"/>
  <c r="EA386" i="11" s="1"/>
  <c r="ED386" i="11" a="1"/>
  <c r="ED386" i="11" s="1"/>
  <c r="DV200" i="11" a="1"/>
  <c r="DV200" i="11" s="1"/>
  <c r="DG200" i="11" a="1"/>
  <c r="DG200" i="11" s="1"/>
  <c r="DO200" i="11" a="1"/>
  <c r="DO200" i="11" s="1"/>
  <c r="DG406" i="11" a="1"/>
  <c r="DG406" i="11" s="1"/>
  <c r="DO406" i="11" a="1"/>
  <c r="DO406" i="11" s="1"/>
  <c r="DV406" i="11" a="1"/>
  <c r="DV406" i="11" s="1"/>
  <c r="U335" i="11" a="1"/>
  <c r="U335" i="11" s="1"/>
  <c r="AD335" i="11"/>
  <c r="DJ63" i="11" a="1"/>
  <c r="DJ63" i="11" s="1"/>
  <c r="DK63" i="11" a="1"/>
  <c r="DK63" i="11" s="1"/>
  <c r="DI63" i="11" a="1"/>
  <c r="DI63" i="11" s="1"/>
  <c r="DH63" i="11" a="1"/>
  <c r="DH63" i="11" s="1"/>
  <c r="DM63" i="11" a="1"/>
  <c r="DM63" i="11" s="1"/>
  <c r="DL63" i="11" a="1"/>
  <c r="DL63" i="11" s="1"/>
  <c r="ED451" i="11" a="1"/>
  <c r="ED451" i="11" s="1"/>
  <c r="DY451" i="11" a="1"/>
  <c r="DY451" i="11" s="1"/>
  <c r="DW451" i="11" a="1"/>
  <c r="DW451" i="11" s="1"/>
  <c r="DZ451" i="11" a="1"/>
  <c r="DZ451" i="11" s="1"/>
  <c r="EA451" i="11" a="1"/>
  <c r="EA451" i="11" s="1"/>
  <c r="EC451" i="11" a="1"/>
  <c r="EC451" i="11" s="1"/>
  <c r="EB451" i="11" a="1"/>
  <c r="EB451" i="11" s="1"/>
  <c r="DX451" i="11" a="1"/>
  <c r="DX451" i="11" s="1"/>
  <c r="DJ477" i="11" a="1"/>
  <c r="DJ477" i="11" s="1"/>
  <c r="DH477" i="11" a="1"/>
  <c r="DH477" i="11" s="1"/>
  <c r="DL477" i="11" a="1"/>
  <c r="DL477" i="11" s="1"/>
  <c r="DK477" i="11" a="1"/>
  <c r="DK477" i="11" s="1"/>
  <c r="DI477" i="11" a="1"/>
  <c r="DI477" i="11" s="1"/>
  <c r="DM477" i="11" a="1"/>
  <c r="DM477" i="11" s="1"/>
  <c r="EC381" i="11" a="1"/>
  <c r="EC381" i="11" s="1"/>
  <c r="DY381" i="11" a="1"/>
  <c r="DY381" i="11" s="1"/>
  <c r="DW381" i="11" a="1"/>
  <c r="DW381" i="11" s="1"/>
  <c r="EA381" i="11" a="1"/>
  <c r="EA381" i="11" s="1"/>
  <c r="EB381" i="11" a="1"/>
  <c r="EB381" i="11" s="1"/>
  <c r="ED381" i="11" a="1"/>
  <c r="ED381" i="11" s="1"/>
  <c r="DX381" i="11" a="1"/>
  <c r="DX381" i="11" s="1"/>
  <c r="DZ381" i="11" a="1"/>
  <c r="DZ381" i="11" s="1"/>
  <c r="DZ45" i="11" a="1"/>
  <c r="DZ45" i="11" s="1"/>
  <c r="DY45" i="11" a="1"/>
  <c r="DY45" i="11" s="1"/>
  <c r="EB45" i="11" a="1"/>
  <c r="EB45" i="11" s="1"/>
  <c r="ED45" i="11" a="1"/>
  <c r="ED45" i="11" s="1"/>
  <c r="EC45" i="11" a="1"/>
  <c r="EC45" i="11" s="1"/>
  <c r="DW45" i="11" a="1"/>
  <c r="DW45" i="11" s="1"/>
  <c r="EA45" i="11" a="1"/>
  <c r="EA45" i="11" s="1"/>
  <c r="DX45" i="11" a="1"/>
  <c r="DX45" i="11" s="1"/>
  <c r="DJ127" i="11" a="1"/>
  <c r="DJ127" i="11" s="1"/>
  <c r="DL127" i="11" a="1"/>
  <c r="DL127" i="11" s="1"/>
  <c r="DM127" i="11" a="1"/>
  <c r="DM127" i="11" s="1"/>
  <c r="DH127" i="11" a="1"/>
  <c r="DH127" i="11" s="1"/>
  <c r="DK127" i="11" a="1"/>
  <c r="DK127" i="11" s="1"/>
  <c r="DI127" i="11" a="1"/>
  <c r="DI127" i="11" s="1"/>
  <c r="DQ289" i="11" a="1"/>
  <c r="DQ289" i="11" s="1"/>
  <c r="DS289" i="11" a="1"/>
  <c r="DS289" i="11" s="1"/>
  <c r="DT289" i="11" a="1"/>
  <c r="DT289" i="11" s="1"/>
  <c r="DP289" i="11" a="1"/>
  <c r="DP289" i="11" s="1"/>
  <c r="DR289" i="11" a="1"/>
  <c r="DR289" i="11" s="1"/>
  <c r="DW449" i="11" a="1"/>
  <c r="DW449" i="11" s="1"/>
  <c r="DZ449" i="11" a="1"/>
  <c r="DZ449" i="11" s="1"/>
  <c r="EC449" i="11" a="1"/>
  <c r="EC449" i="11" s="1"/>
  <c r="ED449" i="11" a="1"/>
  <c r="ED449" i="11" s="1"/>
  <c r="EB449" i="11" a="1"/>
  <c r="EB449" i="11" s="1"/>
  <c r="EA449" i="11" a="1"/>
  <c r="EA449" i="11" s="1"/>
  <c r="DX449" i="11" a="1"/>
  <c r="DX449" i="11" s="1"/>
  <c r="DY449" i="11" a="1"/>
  <c r="DY449" i="11" s="1"/>
  <c r="DQ115" i="11" a="1"/>
  <c r="DQ115" i="11" s="1"/>
  <c r="DS115" i="11" a="1"/>
  <c r="DS115" i="11" s="1"/>
  <c r="DR115" i="11" a="1"/>
  <c r="DR115" i="11" s="1"/>
  <c r="DP115" i="11" a="1"/>
  <c r="DP115" i="11" s="1"/>
  <c r="DT115" i="11" a="1"/>
  <c r="DT115" i="11" s="1"/>
  <c r="DY229" i="11" a="1"/>
  <c r="DY229" i="11" s="1"/>
  <c r="DZ229" i="11" a="1"/>
  <c r="DZ229" i="11" s="1"/>
  <c r="ED229" i="11" a="1"/>
  <c r="ED229" i="11" s="1"/>
  <c r="DW229" i="11" a="1"/>
  <c r="DW229" i="11" s="1"/>
  <c r="EC229" i="11" a="1"/>
  <c r="EC229" i="11" s="1"/>
  <c r="EB229" i="11" a="1"/>
  <c r="EB229" i="11" s="1"/>
  <c r="EA229" i="11" a="1"/>
  <c r="EA229" i="11" s="1"/>
  <c r="DX229" i="11" a="1"/>
  <c r="DX229" i="11" s="1"/>
  <c r="DG36" i="11" a="1"/>
  <c r="DG36" i="11" s="1"/>
  <c r="DV36" i="11" a="1"/>
  <c r="DV36" i="11" s="1"/>
  <c r="DO36" i="11" a="1"/>
  <c r="DO36" i="11" s="1"/>
  <c r="U31" i="11" a="1"/>
  <c r="U31" i="11" s="1"/>
  <c r="AD31" i="11"/>
  <c r="DV268" i="11" a="1"/>
  <c r="DV268" i="11" s="1"/>
  <c r="DO268" i="11" a="1"/>
  <c r="DO268" i="11" s="1"/>
  <c r="DG268" i="11" a="1"/>
  <c r="DG268" i="11" s="1"/>
  <c r="DR323" i="11" a="1"/>
  <c r="DR323" i="11" s="1"/>
  <c r="DS323" i="11" a="1"/>
  <c r="DS323" i="11" s="1"/>
  <c r="DP323" i="11" a="1"/>
  <c r="DP323" i="11" s="1"/>
  <c r="DT323" i="11" a="1"/>
  <c r="DT323" i="11" s="1"/>
  <c r="DQ323" i="11" a="1"/>
  <c r="DQ323" i="11" s="1"/>
  <c r="DG16" i="11" a="1"/>
  <c r="DG16" i="11" s="1"/>
  <c r="DV16" i="11" a="1"/>
  <c r="DV16" i="11" s="1"/>
  <c r="DO16" i="11" a="1"/>
  <c r="DO16" i="11" s="1"/>
  <c r="DJ103" i="11" a="1"/>
  <c r="DJ103" i="11" s="1"/>
  <c r="DI103" i="11" a="1"/>
  <c r="DI103" i="11" s="1"/>
  <c r="DM103" i="11" a="1"/>
  <c r="DM103" i="11" s="1"/>
  <c r="DL103" i="11" a="1"/>
  <c r="DL103" i="11" s="1"/>
  <c r="DK103" i="11" a="1"/>
  <c r="DK103" i="11" s="1"/>
  <c r="DH103" i="11" a="1"/>
  <c r="DH103" i="11" s="1"/>
  <c r="DZ25" i="11" a="1"/>
  <c r="DZ25" i="11" s="1"/>
  <c r="EB25" i="11" a="1"/>
  <c r="EB25" i="11" s="1"/>
  <c r="DY25" i="11" a="1"/>
  <c r="DY25" i="11" s="1"/>
  <c r="DW25" i="11" a="1"/>
  <c r="DW25" i="11" s="1"/>
  <c r="DX25" i="11" a="1"/>
  <c r="DX25" i="11" s="1"/>
  <c r="EA25" i="11" a="1"/>
  <c r="EA25" i="11" s="1"/>
  <c r="EC25" i="11" a="1"/>
  <c r="EC25" i="11" s="1"/>
  <c r="ED25" i="11" a="1"/>
  <c r="ED25" i="11" s="1"/>
  <c r="U255" i="11" a="1"/>
  <c r="U255" i="11" s="1"/>
  <c r="AD255" i="11"/>
  <c r="DY121" i="11" a="1"/>
  <c r="DY121" i="11" s="1"/>
  <c r="ED121" i="11" a="1"/>
  <c r="ED121" i="11" s="1"/>
  <c r="DW121" i="11" a="1"/>
  <c r="DW121" i="11" s="1"/>
  <c r="EB121" i="11" a="1"/>
  <c r="EB121" i="11" s="1"/>
  <c r="EA121" i="11" a="1"/>
  <c r="EA121" i="11" s="1"/>
  <c r="DX121" i="11" a="1"/>
  <c r="DX121" i="11" s="1"/>
  <c r="EC121" i="11" a="1"/>
  <c r="EC121" i="11" s="1"/>
  <c r="DZ121" i="11" a="1"/>
  <c r="DZ121" i="11" s="1"/>
  <c r="DP193" i="11" a="1"/>
  <c r="DP193" i="11" s="1"/>
  <c r="DR193" i="11" a="1"/>
  <c r="DR193" i="11" s="1"/>
  <c r="DS193" i="11" a="1"/>
  <c r="DS193" i="11" s="1"/>
  <c r="DQ193" i="11" a="1"/>
  <c r="DQ193" i="11" s="1"/>
  <c r="DT193" i="11" a="1"/>
  <c r="DT193" i="11" s="1"/>
  <c r="DT83" i="11" a="1"/>
  <c r="DT83" i="11" s="1"/>
  <c r="DQ83" i="11" a="1"/>
  <c r="DQ83" i="11" s="1"/>
  <c r="DR83" i="11" a="1"/>
  <c r="DR83" i="11" s="1"/>
  <c r="DP83" i="11" a="1"/>
  <c r="DP83" i="11" s="1"/>
  <c r="DS83" i="11" a="1"/>
  <c r="DS83" i="11" s="1"/>
  <c r="DS179" i="11" a="1"/>
  <c r="DS179" i="11" s="1"/>
  <c r="DR179" i="11" a="1"/>
  <c r="DR179" i="11" s="1"/>
  <c r="DP179" i="11" a="1"/>
  <c r="DP179" i="11" s="1"/>
  <c r="DQ179" i="11" a="1"/>
  <c r="DQ179" i="11" s="1"/>
  <c r="DT179" i="11" a="1"/>
  <c r="DT179" i="11" s="1"/>
  <c r="DR309" i="11" a="1"/>
  <c r="DR309" i="11" s="1"/>
  <c r="DP309" i="11" a="1"/>
  <c r="DP309" i="11" s="1"/>
  <c r="DT309" i="11" a="1"/>
  <c r="DT309" i="11" s="1"/>
  <c r="DQ309" i="11" a="1"/>
  <c r="DQ309" i="11" s="1"/>
  <c r="DS309" i="11" a="1"/>
  <c r="DS309" i="11" s="1"/>
  <c r="DO186" i="11" a="1"/>
  <c r="DO186" i="11" s="1"/>
  <c r="DG186" i="11" a="1"/>
  <c r="DG186" i="11" s="1"/>
  <c r="DV186" i="11" a="1"/>
  <c r="DV186" i="11" s="1"/>
  <c r="DG230" i="11" a="1"/>
  <c r="DG230" i="11" s="1"/>
  <c r="DV230" i="11" a="1"/>
  <c r="DV230" i="11" s="1"/>
  <c r="DO230" i="11" a="1"/>
  <c r="DO230" i="11" s="1"/>
  <c r="DV86" i="11" a="1"/>
  <c r="DV86" i="11" s="1"/>
  <c r="DO86" i="11" a="1"/>
  <c r="DO86" i="11" s="1"/>
  <c r="DG86" i="11" a="1"/>
  <c r="DG86" i="11" s="1"/>
  <c r="U353" i="11" a="1"/>
  <c r="U353" i="11" s="1"/>
  <c r="AD353" i="11"/>
  <c r="DS217" i="11" a="1"/>
  <c r="DS217" i="11" s="1"/>
  <c r="DQ217" i="11" a="1"/>
  <c r="DQ217" i="11" s="1"/>
  <c r="DP217" i="11" a="1"/>
  <c r="DP217" i="11" s="1"/>
  <c r="DR217" i="11" a="1"/>
  <c r="DR217" i="11" s="1"/>
  <c r="DT217" i="11" a="1"/>
  <c r="DT217" i="11" s="1"/>
  <c r="DS79" i="11" a="1"/>
  <c r="DS79" i="11" s="1"/>
  <c r="DT79" i="11" a="1"/>
  <c r="DT79" i="11" s="1"/>
  <c r="DP79" i="11" a="1"/>
  <c r="DP79" i="11" s="1"/>
  <c r="DQ79" i="11" a="1"/>
  <c r="DQ79" i="11" s="1"/>
  <c r="DR79" i="11" a="1"/>
  <c r="DR79" i="11" s="1"/>
  <c r="DR251" i="11" a="1"/>
  <c r="DR251" i="11" s="1"/>
  <c r="DS251" i="11" a="1"/>
  <c r="DS251" i="11" s="1"/>
  <c r="DP251" i="11" a="1"/>
  <c r="DP251" i="11" s="1"/>
  <c r="DT251" i="11" a="1"/>
  <c r="DT251" i="11" s="1"/>
  <c r="DQ251" i="11" a="1"/>
  <c r="DQ251" i="11" s="1"/>
  <c r="DO88" i="11" a="1"/>
  <c r="DO88" i="11" s="1"/>
  <c r="DG88" i="11" a="1"/>
  <c r="DG88" i="11" s="1"/>
  <c r="DV88" i="11" a="1"/>
  <c r="DV88" i="11" s="1"/>
  <c r="L152" i="12"/>
  <c r="DO46" i="11" a="1"/>
  <c r="DO46" i="11" s="1"/>
  <c r="DV46" i="11" a="1"/>
  <c r="DV46" i="11" s="1"/>
  <c r="DG46" i="11" a="1"/>
  <c r="DG46" i="11" s="1"/>
  <c r="DY279" i="11" a="1"/>
  <c r="DY279" i="11" s="1"/>
  <c r="DZ279" i="11" a="1"/>
  <c r="DZ279" i="11" s="1"/>
  <c r="EC279" i="11" a="1"/>
  <c r="EC279" i="11" s="1"/>
  <c r="EB279" i="11" a="1"/>
  <c r="EB279" i="11" s="1"/>
  <c r="EA279" i="11" a="1"/>
  <c r="EA279" i="11" s="1"/>
  <c r="DW279" i="11" a="1"/>
  <c r="DW279" i="11" s="1"/>
  <c r="DX279" i="11" a="1"/>
  <c r="DX279" i="11" s="1"/>
  <c r="ED279" i="11" a="1"/>
  <c r="ED279" i="11" s="1"/>
  <c r="DS443" i="11" a="1"/>
  <c r="DS443" i="11" s="1"/>
  <c r="DQ443" i="11" a="1"/>
  <c r="DQ443" i="11" s="1"/>
  <c r="DR443" i="11" a="1"/>
  <c r="DR443" i="11" s="1"/>
  <c r="DP443" i="11" a="1"/>
  <c r="DP443" i="11" s="1"/>
  <c r="DT443" i="11" a="1"/>
  <c r="DT443" i="11" s="1"/>
  <c r="DH369" i="11" a="1"/>
  <c r="DH369" i="11" s="1"/>
  <c r="DL369" i="11" a="1"/>
  <c r="DL369" i="11" s="1"/>
  <c r="DK369" i="11" a="1"/>
  <c r="DK369" i="11" s="1"/>
  <c r="DJ369" i="11" a="1"/>
  <c r="DJ369" i="11" s="1"/>
  <c r="DI369" i="11" a="1"/>
  <c r="DI369" i="11" s="1"/>
  <c r="DM369" i="11" a="1"/>
  <c r="DM369" i="11" s="1"/>
  <c r="DM235" i="11" a="1"/>
  <c r="DM235" i="11" s="1"/>
  <c r="DK235" i="11" a="1"/>
  <c r="DK235" i="11" s="1"/>
  <c r="DL235" i="11" a="1"/>
  <c r="DL235" i="11" s="1"/>
  <c r="DH235" i="11" a="1"/>
  <c r="DH235" i="11" s="1"/>
  <c r="DJ235" i="11" a="1"/>
  <c r="DJ235" i="11" s="1"/>
  <c r="DI235" i="11" a="1"/>
  <c r="DI235" i="11" s="1"/>
  <c r="DM182" i="11" a="1"/>
  <c r="DM182" i="11" s="1"/>
  <c r="DL182" i="11" a="1"/>
  <c r="DL182" i="11" s="1"/>
  <c r="DK182" i="11" a="1"/>
  <c r="DK182" i="11" s="1"/>
  <c r="DH182" i="11" a="1"/>
  <c r="DH182" i="11" s="1"/>
  <c r="DI182" i="11" a="1"/>
  <c r="DI182" i="11" s="1"/>
  <c r="DJ182" i="11" a="1"/>
  <c r="DJ182" i="11" s="1"/>
  <c r="U201" i="11" a="1"/>
  <c r="U201" i="11" s="1"/>
  <c r="AD201" i="11"/>
  <c r="K156" i="12"/>
  <c r="DQ307" i="11" a="1"/>
  <c r="DQ307" i="11" s="1"/>
  <c r="DT307" i="11" a="1"/>
  <c r="DT307" i="11" s="1"/>
  <c r="DS307" i="11" a="1"/>
  <c r="DS307" i="11" s="1"/>
  <c r="DR307" i="11" a="1"/>
  <c r="DR307" i="11" s="1"/>
  <c r="DP307" i="11" a="1"/>
  <c r="DP307" i="11" s="1"/>
  <c r="DQ479" i="11" a="1"/>
  <c r="DQ479" i="11" s="1"/>
  <c r="DP479" i="11" a="1"/>
  <c r="DP479" i="11" s="1"/>
  <c r="DT479" i="11" a="1"/>
  <c r="DT479" i="11" s="1"/>
  <c r="DS479" i="11" a="1"/>
  <c r="DS479" i="11" s="1"/>
  <c r="DR479" i="11" a="1"/>
  <c r="DR479" i="11" s="1"/>
  <c r="DL43" i="11" a="1"/>
  <c r="DL43" i="11" s="1"/>
  <c r="DK43" i="11" a="1"/>
  <c r="DK43" i="11" s="1"/>
  <c r="DJ43" i="11" a="1"/>
  <c r="DJ43" i="11" s="1"/>
  <c r="DI43" i="11" a="1"/>
  <c r="DI43" i="11" s="1"/>
  <c r="DM43" i="11" a="1"/>
  <c r="DM43" i="11" s="1"/>
  <c r="DH43" i="11" a="1"/>
  <c r="DH43" i="11" s="1"/>
  <c r="G398" i="11" a="1"/>
  <c r="G398" i="11" s="1"/>
  <c r="T398" i="11" a="1"/>
  <c r="T398" i="11" s="1"/>
  <c r="H398" i="11" a="1"/>
  <c r="H398" i="11" s="1"/>
  <c r="DH283" i="11" a="1"/>
  <c r="DH283" i="11" s="1"/>
  <c r="DM283" i="11" a="1"/>
  <c r="DM283" i="11" s="1"/>
  <c r="DJ283" i="11" a="1"/>
  <c r="DJ283" i="11" s="1"/>
  <c r="DI283" i="11" a="1"/>
  <c r="DI283" i="11" s="1"/>
  <c r="DL283" i="11" a="1"/>
  <c r="DL283" i="11" s="1"/>
  <c r="DK283" i="11" a="1"/>
  <c r="DK283" i="11" s="1"/>
  <c r="U487" i="11" a="1"/>
  <c r="U487" i="11" s="1"/>
  <c r="AD487" i="11"/>
  <c r="DP285" i="11" a="1"/>
  <c r="DP285" i="11" s="1"/>
  <c r="DT285" i="11" a="1"/>
  <c r="DT285" i="11" s="1"/>
  <c r="DS285" i="11" a="1"/>
  <c r="DS285" i="11" s="1"/>
  <c r="DQ285" i="11" a="1"/>
  <c r="DQ285" i="11" s="1"/>
  <c r="DR285" i="11" a="1"/>
  <c r="DR285" i="11" s="1"/>
  <c r="DJ233" i="11" a="1"/>
  <c r="DJ233" i="11" s="1"/>
  <c r="DK233" i="11" a="1"/>
  <c r="DK233" i="11" s="1"/>
  <c r="DI233" i="11" a="1"/>
  <c r="DI233" i="11" s="1"/>
  <c r="DM233" i="11" a="1"/>
  <c r="DM233" i="11" s="1"/>
  <c r="DL233" i="11" a="1"/>
  <c r="DL233" i="11" s="1"/>
  <c r="DH233" i="11" a="1"/>
  <c r="DH233" i="11" s="1"/>
  <c r="L153" i="12" l="1"/>
  <c r="L160" i="12"/>
  <c r="N157" i="12"/>
  <c r="K143" i="12"/>
  <c r="K121" i="20" s="1"/>
  <c r="M153" i="12"/>
  <c r="N153" i="12"/>
  <c r="L143" i="12"/>
  <c r="M142" i="12"/>
  <c r="N149" i="12"/>
  <c r="DT120" i="11" a="1"/>
  <c r="DT120" i="11" s="1"/>
  <c r="DS120" i="11" a="1"/>
  <c r="DS120" i="11" s="1"/>
  <c r="DP120" i="11" a="1"/>
  <c r="DP120" i="11" s="1"/>
  <c r="DR120" i="11" a="1"/>
  <c r="DR120" i="11" s="1"/>
  <c r="DQ120" i="11" a="1"/>
  <c r="DQ120" i="11" s="1"/>
  <c r="EB16" i="11" a="1"/>
  <c r="EB16" i="11" s="1"/>
  <c r="EA16" i="11" a="1"/>
  <c r="EA16" i="11" s="1"/>
  <c r="ED16" i="11" a="1"/>
  <c r="ED16" i="11" s="1"/>
  <c r="DZ16" i="11" a="1"/>
  <c r="DZ16" i="11" s="1"/>
  <c r="EC16" i="11" a="1"/>
  <c r="EC16" i="11" s="1"/>
  <c r="DX16" i="11" a="1"/>
  <c r="DX16" i="11" s="1"/>
  <c r="DW16" i="11" a="1"/>
  <c r="DW16" i="11" s="1"/>
  <c r="DY16" i="11" a="1"/>
  <c r="DY16" i="11" s="1"/>
  <c r="DR254" i="11" a="1"/>
  <c r="DR254" i="11" s="1"/>
  <c r="DQ254" i="11" a="1"/>
  <c r="DQ254" i="11" s="1"/>
  <c r="DP254" i="11" a="1"/>
  <c r="DP254" i="11" s="1"/>
  <c r="DS254" i="11" a="1"/>
  <c r="DS254" i="11" s="1"/>
  <c r="DT254" i="11" a="1"/>
  <c r="DT254" i="11" s="1"/>
  <c r="DR40" i="11" a="1"/>
  <c r="DR40" i="11" s="1"/>
  <c r="DT40" i="11" a="1"/>
  <c r="DT40" i="11" s="1"/>
  <c r="DP40" i="11" a="1"/>
  <c r="DP40" i="11" s="1"/>
  <c r="DS40" i="11" a="1"/>
  <c r="DS40" i="11" s="1"/>
  <c r="DQ40" i="11" a="1"/>
  <c r="DQ40" i="11" s="1"/>
  <c r="EA128" i="11" a="1"/>
  <c r="EA128" i="11" s="1"/>
  <c r="ED128" i="11" a="1"/>
  <c r="ED128" i="11" s="1"/>
  <c r="DY128" i="11" a="1"/>
  <c r="DY128" i="11" s="1"/>
  <c r="EB128" i="11" a="1"/>
  <c r="EB128" i="11" s="1"/>
  <c r="DW128" i="11" a="1"/>
  <c r="DW128" i="11" s="1"/>
  <c r="EC128" i="11" a="1"/>
  <c r="EC128" i="11" s="1"/>
  <c r="DX128" i="11" a="1"/>
  <c r="DX128" i="11" s="1"/>
  <c r="DZ128" i="11" a="1"/>
  <c r="DZ128" i="11" s="1"/>
  <c r="DP452" i="11" a="1"/>
  <c r="DP452" i="11" s="1"/>
  <c r="DQ452" i="11" a="1"/>
  <c r="DQ452" i="11" s="1"/>
  <c r="DT452" i="11" a="1"/>
  <c r="DT452" i="11" s="1"/>
  <c r="DR452" i="11" a="1"/>
  <c r="DR452" i="11" s="1"/>
  <c r="DS452" i="11" a="1"/>
  <c r="DS452" i="11" s="1"/>
  <c r="DG201" i="11" a="1"/>
  <c r="DG201" i="11" s="1"/>
  <c r="DO201" i="11" a="1"/>
  <c r="DO201" i="11" s="1"/>
  <c r="DV201" i="11" a="1"/>
  <c r="DV201" i="11" s="1"/>
  <c r="DT196" i="11" a="1"/>
  <c r="DT196" i="11" s="1"/>
  <c r="DR196" i="11" a="1"/>
  <c r="DR196" i="11" s="1"/>
  <c r="DP196" i="11" a="1"/>
  <c r="DP196" i="11" s="1"/>
  <c r="DS196" i="11" a="1"/>
  <c r="DS196" i="11" s="1"/>
  <c r="DQ196" i="11" a="1"/>
  <c r="DQ196" i="11" s="1"/>
  <c r="DY114" i="11" a="1"/>
  <c r="DY114" i="11" s="1"/>
  <c r="DZ114" i="11" a="1"/>
  <c r="DZ114" i="11" s="1"/>
  <c r="DW114" i="11" a="1"/>
  <c r="DW114" i="11" s="1"/>
  <c r="DX114" i="11" a="1"/>
  <c r="DX114" i="11" s="1"/>
  <c r="EC114" i="11" a="1"/>
  <c r="EC114" i="11" s="1"/>
  <c r="EB114" i="11" a="1"/>
  <c r="EB114" i="11" s="1"/>
  <c r="EA114" i="11" a="1"/>
  <c r="EA114" i="11" s="1"/>
  <c r="ED114" i="11" a="1"/>
  <c r="ED114" i="11" s="1"/>
  <c r="DO425" i="11" a="1"/>
  <c r="DO425" i="11" s="1"/>
  <c r="DV425" i="11" a="1"/>
  <c r="DV425" i="11" s="1"/>
  <c r="DG425" i="11" a="1"/>
  <c r="DG425" i="11" s="1"/>
  <c r="DW102" i="11" a="1"/>
  <c r="DW102" i="11" s="1"/>
  <c r="DZ102" i="11" a="1"/>
  <c r="DZ102" i="11" s="1"/>
  <c r="ED102" i="11" a="1"/>
  <c r="ED102" i="11" s="1"/>
  <c r="EA102" i="11" a="1"/>
  <c r="EA102" i="11" s="1"/>
  <c r="DX102" i="11" a="1"/>
  <c r="DX102" i="11" s="1"/>
  <c r="DY102" i="11" a="1"/>
  <c r="DY102" i="11" s="1"/>
  <c r="EC102" i="11" a="1"/>
  <c r="EC102" i="11" s="1"/>
  <c r="EB102" i="11" a="1"/>
  <c r="EB102" i="11" s="1"/>
  <c r="DW178" i="11" a="1"/>
  <c r="DW178" i="11" s="1"/>
  <c r="DZ178" i="11" a="1"/>
  <c r="DZ178" i="11" s="1"/>
  <c r="EA178" i="11" a="1"/>
  <c r="EA178" i="11" s="1"/>
  <c r="DX178" i="11" a="1"/>
  <c r="DX178" i="11" s="1"/>
  <c r="EC178" i="11" a="1"/>
  <c r="EC178" i="11" s="1"/>
  <c r="DY178" i="11" a="1"/>
  <c r="DY178" i="11" s="1"/>
  <c r="ED178" i="11" a="1"/>
  <c r="ED178" i="11" s="1"/>
  <c r="EB178" i="11" a="1"/>
  <c r="EB178" i="11" s="1"/>
  <c r="DZ328" i="11" a="1"/>
  <c r="DZ328" i="11" s="1"/>
  <c r="EB328" i="11" a="1"/>
  <c r="EB328" i="11" s="1"/>
  <c r="DX328" i="11" a="1"/>
  <c r="DX328" i="11" s="1"/>
  <c r="DW328" i="11" a="1"/>
  <c r="DW328" i="11" s="1"/>
  <c r="EA328" i="11" a="1"/>
  <c r="EA328" i="11" s="1"/>
  <c r="EC328" i="11" a="1"/>
  <c r="EC328" i="11" s="1"/>
  <c r="DY328" i="11" a="1"/>
  <c r="DY328" i="11" s="1"/>
  <c r="ED328" i="11" a="1"/>
  <c r="ED328" i="11" s="1"/>
  <c r="EF405" i="11"/>
  <c r="EB486" i="11" a="1"/>
  <c r="EB486" i="11" s="1"/>
  <c r="ED486" i="11" a="1"/>
  <c r="ED486" i="11" s="1"/>
  <c r="DX486" i="11" a="1"/>
  <c r="DX486" i="11" s="1"/>
  <c r="DW486" i="11" a="1"/>
  <c r="DW486" i="11" s="1"/>
  <c r="DY486" i="11" a="1"/>
  <c r="DY486" i="11" s="1"/>
  <c r="DZ486" i="11" a="1"/>
  <c r="DZ486" i="11" s="1"/>
  <c r="EC486" i="11" a="1"/>
  <c r="EC486" i="11" s="1"/>
  <c r="EA486" i="11" a="1"/>
  <c r="EA486" i="11" s="1"/>
  <c r="EA34" i="11" a="1"/>
  <c r="EA34" i="11" s="1"/>
  <c r="DY34" i="11" a="1"/>
  <c r="DY34" i="11" s="1"/>
  <c r="EB34" i="11" a="1"/>
  <c r="EB34" i="11" s="1"/>
  <c r="ED34" i="11" a="1"/>
  <c r="ED34" i="11" s="1"/>
  <c r="DW34" i="11" a="1"/>
  <c r="DW34" i="11" s="1"/>
  <c r="EC34" i="11" a="1"/>
  <c r="EC34" i="11" s="1"/>
  <c r="DX34" i="11" a="1"/>
  <c r="DX34" i="11" s="1"/>
  <c r="DZ34" i="11" a="1"/>
  <c r="DZ34" i="11" s="1"/>
  <c r="G426" i="11" a="1"/>
  <c r="G426" i="11" s="1"/>
  <c r="T426" i="11" a="1"/>
  <c r="T426" i="11" s="1"/>
  <c r="H426" i="11" a="1"/>
  <c r="H426" i="11" s="1"/>
  <c r="DQ188" i="11" a="1"/>
  <c r="DQ188" i="11" s="1"/>
  <c r="DT188" i="11" a="1"/>
  <c r="DT188" i="11" s="1"/>
  <c r="DS188" i="11" a="1"/>
  <c r="DS188" i="11" s="1"/>
  <c r="DR188" i="11" a="1"/>
  <c r="DR188" i="11" s="1"/>
  <c r="DP188" i="11" a="1"/>
  <c r="DP188" i="11" s="1"/>
  <c r="J144" i="12"/>
  <c r="DK276" i="11" a="1"/>
  <c r="DK276" i="11" s="1"/>
  <c r="DJ276" i="11" a="1"/>
  <c r="DJ276" i="11" s="1"/>
  <c r="DI276" i="11" a="1"/>
  <c r="DI276" i="11" s="1"/>
  <c r="DH276" i="11" a="1"/>
  <c r="DH276" i="11" s="1"/>
  <c r="DM276" i="11" a="1"/>
  <c r="DM276" i="11" s="1"/>
  <c r="DL276" i="11" a="1"/>
  <c r="DL276" i="11" s="1"/>
  <c r="DH74" i="11" a="1"/>
  <c r="DH74" i="11" s="1"/>
  <c r="DI74" i="11" a="1"/>
  <c r="DI74" i="11" s="1"/>
  <c r="DM74" i="11" a="1"/>
  <c r="DM74" i="11" s="1"/>
  <c r="DK74" i="11" a="1"/>
  <c r="DK74" i="11" s="1"/>
  <c r="DL74" i="11" a="1"/>
  <c r="DL74" i="11" s="1"/>
  <c r="DJ74" i="11" a="1"/>
  <c r="DJ74" i="11" s="1"/>
  <c r="DY240" i="11" a="1"/>
  <c r="DY240" i="11" s="1"/>
  <c r="DW240" i="11" a="1"/>
  <c r="DW240" i="11" s="1"/>
  <c r="EA240" i="11" a="1"/>
  <c r="EA240" i="11" s="1"/>
  <c r="EC240" i="11" a="1"/>
  <c r="EC240" i="11" s="1"/>
  <c r="DZ240" i="11" a="1"/>
  <c r="DZ240" i="11" s="1"/>
  <c r="DX240" i="11" a="1"/>
  <c r="DX240" i="11" s="1"/>
  <c r="ED240" i="11" a="1"/>
  <c r="ED240" i="11" s="1"/>
  <c r="EB240" i="11" a="1"/>
  <c r="EB240" i="11" s="1"/>
  <c r="DT234" i="11" a="1"/>
  <c r="DT234" i="11" s="1"/>
  <c r="DQ234" i="11" a="1"/>
  <c r="DQ234" i="11" s="1"/>
  <c r="DS234" i="11" a="1"/>
  <c r="DS234" i="11" s="1"/>
  <c r="DP234" i="11" a="1"/>
  <c r="DP234" i="11" s="1"/>
  <c r="DR234" i="11" a="1"/>
  <c r="DR234" i="11" s="1"/>
  <c r="DR446" i="11" a="1"/>
  <c r="DR446" i="11" s="1"/>
  <c r="DP446" i="11" a="1"/>
  <c r="DP446" i="11" s="1"/>
  <c r="DQ446" i="11" a="1"/>
  <c r="DQ446" i="11" s="1"/>
  <c r="DS446" i="11" a="1"/>
  <c r="DS446" i="11" s="1"/>
  <c r="DT446" i="11" a="1"/>
  <c r="DT446" i="11" s="1"/>
  <c r="L157" i="12"/>
  <c r="DW226" i="11" a="1"/>
  <c r="DW226" i="11" s="1"/>
  <c r="EA226" i="11" a="1"/>
  <c r="EA226" i="11" s="1"/>
  <c r="DY226" i="11" a="1"/>
  <c r="DY226" i="11" s="1"/>
  <c r="DZ226" i="11" a="1"/>
  <c r="DZ226" i="11" s="1"/>
  <c r="DX226" i="11" a="1"/>
  <c r="DX226" i="11" s="1"/>
  <c r="EC226" i="11" a="1"/>
  <c r="EC226" i="11" s="1"/>
  <c r="EB226" i="11" a="1"/>
  <c r="EB226" i="11" s="1"/>
  <c r="ED226" i="11" a="1"/>
  <c r="ED226" i="11" s="1"/>
  <c r="DI100" i="11" a="1"/>
  <c r="DI100" i="11" s="1"/>
  <c r="DJ100" i="11" a="1"/>
  <c r="DJ100" i="11" s="1"/>
  <c r="DK100" i="11" a="1"/>
  <c r="DK100" i="11" s="1"/>
  <c r="DM100" i="11" a="1"/>
  <c r="DM100" i="11" s="1"/>
  <c r="DH100" i="11" a="1"/>
  <c r="DH100" i="11" s="1"/>
  <c r="DL100" i="11" a="1"/>
  <c r="DL100" i="11" s="1"/>
  <c r="DM82" i="11" a="1"/>
  <c r="DM82" i="11" s="1"/>
  <c r="DI82" i="11" a="1"/>
  <c r="DI82" i="11" s="1"/>
  <c r="DL82" i="11" a="1"/>
  <c r="DL82" i="11" s="1"/>
  <c r="DK82" i="11" a="1"/>
  <c r="DK82" i="11" s="1"/>
  <c r="DH82" i="11" a="1"/>
  <c r="DH82" i="11" s="1"/>
  <c r="DJ82" i="11" a="1"/>
  <c r="DJ82" i="11" s="1"/>
  <c r="EC296" i="11" a="1"/>
  <c r="EC296" i="11" s="1"/>
  <c r="DZ296" i="11" a="1"/>
  <c r="DZ296" i="11" s="1"/>
  <c r="ED296" i="11" a="1"/>
  <c r="ED296" i="11" s="1"/>
  <c r="EA296" i="11" a="1"/>
  <c r="EA296" i="11" s="1"/>
  <c r="DY296" i="11" a="1"/>
  <c r="DY296" i="11" s="1"/>
  <c r="DX296" i="11" a="1"/>
  <c r="DX296" i="11" s="1"/>
  <c r="EB296" i="11" a="1"/>
  <c r="EB296" i="11" s="1"/>
  <c r="DW296" i="11" a="1"/>
  <c r="DW296" i="11" s="1"/>
  <c r="DM266" i="11" a="1"/>
  <c r="DM266" i="11" s="1"/>
  <c r="DK266" i="11" a="1"/>
  <c r="DK266" i="11" s="1"/>
  <c r="DL266" i="11" a="1"/>
  <c r="DL266" i="11" s="1"/>
  <c r="DI266" i="11" a="1"/>
  <c r="DI266" i="11" s="1"/>
  <c r="DJ266" i="11" a="1"/>
  <c r="DJ266" i="11" s="1"/>
  <c r="DH266" i="11" a="1"/>
  <c r="DH266" i="11" s="1"/>
  <c r="DR302" i="11" a="1"/>
  <c r="DR302" i="11" s="1"/>
  <c r="DT302" i="11" a="1"/>
  <c r="DT302" i="11" s="1"/>
  <c r="DS302" i="11" a="1"/>
  <c r="DS302" i="11" s="1"/>
  <c r="DQ302" i="11" a="1"/>
  <c r="DQ302" i="11" s="1"/>
  <c r="DP302" i="11" a="1"/>
  <c r="DP302" i="11" s="1"/>
  <c r="DR470" i="11" a="1"/>
  <c r="DR470" i="11" s="1"/>
  <c r="DT470" i="11" a="1"/>
  <c r="DT470" i="11" s="1"/>
  <c r="DS470" i="11" a="1"/>
  <c r="DS470" i="11" s="1"/>
  <c r="DQ470" i="11" a="1"/>
  <c r="DQ470" i="11" s="1"/>
  <c r="DP470" i="11" a="1"/>
  <c r="DP470" i="11" s="1"/>
  <c r="U408" i="11" a="1"/>
  <c r="U408" i="11" s="1"/>
  <c r="AD408" i="11"/>
  <c r="DZ60" i="11" a="1"/>
  <c r="DZ60" i="11" s="1"/>
  <c r="EA60" i="11" a="1"/>
  <c r="EA60" i="11" s="1"/>
  <c r="DX60" i="11" a="1"/>
  <c r="DX60" i="11" s="1"/>
  <c r="DY60" i="11" a="1"/>
  <c r="DY60" i="11" s="1"/>
  <c r="ED60" i="11" a="1"/>
  <c r="ED60" i="11" s="1"/>
  <c r="EB60" i="11" a="1"/>
  <c r="EB60" i="11" s="1"/>
  <c r="DW60" i="11" a="1"/>
  <c r="DW60" i="11" s="1"/>
  <c r="EC60" i="11" a="1"/>
  <c r="EC60" i="11" s="1"/>
  <c r="ED170" i="11" a="1"/>
  <c r="ED170" i="11" s="1"/>
  <c r="DX170" i="11" a="1"/>
  <c r="DX170" i="11" s="1"/>
  <c r="DY170" i="11" a="1"/>
  <c r="DY170" i="11" s="1"/>
  <c r="DZ170" i="11" a="1"/>
  <c r="DZ170" i="11" s="1"/>
  <c r="EA170" i="11" a="1"/>
  <c r="EA170" i="11" s="1"/>
  <c r="EC170" i="11" a="1"/>
  <c r="EC170" i="11" s="1"/>
  <c r="DW170" i="11" a="1"/>
  <c r="DW170" i="11" s="1"/>
  <c r="EB170" i="11" a="1"/>
  <c r="EB170" i="11" s="1"/>
  <c r="DQ444" i="11" a="1"/>
  <c r="DQ444" i="11" s="1"/>
  <c r="DP444" i="11" a="1"/>
  <c r="DP444" i="11" s="1"/>
  <c r="DS444" i="11" a="1"/>
  <c r="DS444" i="11" s="1"/>
  <c r="DT444" i="11" a="1"/>
  <c r="DT444" i="11" s="1"/>
  <c r="DR444" i="11" a="1"/>
  <c r="DR444" i="11" s="1"/>
  <c r="K163" i="12"/>
  <c r="EB70" i="11" a="1"/>
  <c r="EB70" i="11" s="1"/>
  <c r="ED70" i="11" a="1"/>
  <c r="ED70" i="11" s="1"/>
  <c r="DZ70" i="11" a="1"/>
  <c r="DZ70" i="11" s="1"/>
  <c r="DX70" i="11" a="1"/>
  <c r="DX70" i="11" s="1"/>
  <c r="EA70" i="11" a="1"/>
  <c r="EA70" i="11" s="1"/>
  <c r="EC70" i="11" a="1"/>
  <c r="EC70" i="11" s="1"/>
  <c r="DW70" i="11" a="1"/>
  <c r="DW70" i="11" s="1"/>
  <c r="DY70" i="11" a="1"/>
  <c r="DY70" i="11" s="1"/>
  <c r="DQ292" i="11" a="1"/>
  <c r="DQ292" i="11" s="1"/>
  <c r="DS292" i="11" a="1"/>
  <c r="DS292" i="11" s="1"/>
  <c r="DP292" i="11" a="1"/>
  <c r="DP292" i="11" s="1"/>
  <c r="DT292" i="11" a="1"/>
  <c r="DT292" i="11" s="1"/>
  <c r="DR292" i="11" a="1"/>
  <c r="DR292" i="11" s="1"/>
  <c r="EB222" i="11" a="1"/>
  <c r="EB222" i="11" s="1"/>
  <c r="DW222" i="11" a="1"/>
  <c r="DW222" i="11" s="1"/>
  <c r="EA222" i="11" a="1"/>
  <c r="EA222" i="11" s="1"/>
  <c r="EC222" i="11" a="1"/>
  <c r="EC222" i="11" s="1"/>
  <c r="DY222" i="11" a="1"/>
  <c r="DY222" i="11" s="1"/>
  <c r="DZ222" i="11" a="1"/>
  <c r="DZ222" i="11" s="1"/>
  <c r="DX222" i="11" a="1"/>
  <c r="DX222" i="11" s="1"/>
  <c r="ED222" i="11" a="1"/>
  <c r="ED222" i="11" s="1"/>
  <c r="EC394" i="11" a="1"/>
  <c r="EC394" i="11" s="1"/>
  <c r="EA394" i="11" a="1"/>
  <c r="EA394" i="11" s="1"/>
  <c r="EB394" i="11" a="1"/>
  <c r="EB394" i="11" s="1"/>
  <c r="DY394" i="11" a="1"/>
  <c r="DY394" i="11" s="1"/>
  <c r="DW394" i="11" a="1"/>
  <c r="DW394" i="11" s="1"/>
  <c r="DX394" i="11" a="1"/>
  <c r="DX394" i="11" s="1"/>
  <c r="DZ394" i="11" a="1"/>
  <c r="DZ394" i="11" s="1"/>
  <c r="ED394" i="11" a="1"/>
  <c r="ED394" i="11" s="1"/>
  <c r="DW42" i="11" a="1"/>
  <c r="DW42" i="11" s="1"/>
  <c r="DY42" i="11" a="1"/>
  <c r="DY42" i="11" s="1"/>
  <c r="DX42" i="11" a="1"/>
  <c r="DX42" i="11" s="1"/>
  <c r="EA42" i="11" a="1"/>
  <c r="EA42" i="11" s="1"/>
  <c r="DZ42" i="11" a="1"/>
  <c r="DZ42" i="11" s="1"/>
  <c r="EC42" i="11" a="1"/>
  <c r="EC42" i="11" s="1"/>
  <c r="EB42" i="11" a="1"/>
  <c r="EB42" i="11" s="1"/>
  <c r="ED42" i="11" a="1"/>
  <c r="ED42" i="11" s="1"/>
  <c r="M148" i="12"/>
  <c r="EA212" i="11" a="1"/>
  <c r="EA212" i="11" s="1"/>
  <c r="DW212" i="11" a="1"/>
  <c r="DW212" i="11" s="1"/>
  <c r="ED212" i="11" a="1"/>
  <c r="ED212" i="11" s="1"/>
  <c r="EC212" i="11" a="1"/>
  <c r="EC212" i="11" s="1"/>
  <c r="EB212" i="11" a="1"/>
  <c r="EB212" i="11" s="1"/>
  <c r="DY212" i="11" a="1"/>
  <c r="DY212" i="11" s="1"/>
  <c r="DX212" i="11" a="1"/>
  <c r="DX212" i="11" s="1"/>
  <c r="DZ212" i="11" a="1"/>
  <c r="DZ212" i="11" s="1"/>
  <c r="DS118" i="11" a="1"/>
  <c r="DS118" i="11" s="1"/>
  <c r="DT118" i="11" a="1"/>
  <c r="DT118" i="11" s="1"/>
  <c r="DR118" i="11" a="1"/>
  <c r="DR118" i="11" s="1"/>
  <c r="DQ118" i="11" a="1"/>
  <c r="DQ118" i="11" s="1"/>
  <c r="DP118" i="11" a="1"/>
  <c r="DP118" i="11" s="1"/>
  <c r="DS146" i="11" a="1"/>
  <c r="DS146" i="11" s="1"/>
  <c r="DR146" i="11" a="1"/>
  <c r="DR146" i="11" s="1"/>
  <c r="DQ146" i="11" a="1"/>
  <c r="DQ146" i="11" s="1"/>
  <c r="DT146" i="11" a="1"/>
  <c r="DT146" i="11" s="1"/>
  <c r="DP146" i="11" a="1"/>
  <c r="DP146" i="11" s="1"/>
  <c r="DR422" i="11" a="1"/>
  <c r="DR422" i="11" s="1"/>
  <c r="DS422" i="11" a="1"/>
  <c r="DS422" i="11" s="1"/>
  <c r="DQ422" i="11" a="1"/>
  <c r="DQ422" i="11" s="1"/>
  <c r="DP422" i="11" a="1"/>
  <c r="DP422" i="11" s="1"/>
  <c r="DT422" i="11" a="1"/>
  <c r="DT422" i="11" s="1"/>
  <c r="DP122" i="11" a="1"/>
  <c r="DP122" i="11" s="1"/>
  <c r="DS122" i="11" a="1"/>
  <c r="DS122" i="11" s="1"/>
  <c r="DR122" i="11" a="1"/>
  <c r="DR122" i="11" s="1"/>
  <c r="DT122" i="11" a="1"/>
  <c r="DT122" i="11" s="1"/>
  <c r="DQ122" i="11" a="1"/>
  <c r="DQ122" i="11" s="1"/>
  <c r="EB62" i="11" a="1"/>
  <c r="EB62" i="11" s="1"/>
  <c r="DY62" i="11" a="1"/>
  <c r="DY62" i="11" s="1"/>
  <c r="EA62" i="11" a="1"/>
  <c r="EA62" i="11" s="1"/>
  <c r="DW62" i="11" a="1"/>
  <c r="DW62" i="11" s="1"/>
  <c r="ED62" i="11" a="1"/>
  <c r="ED62" i="11" s="1"/>
  <c r="EC62" i="11" a="1"/>
  <c r="EC62" i="11" s="1"/>
  <c r="DX62" i="11" a="1"/>
  <c r="DX62" i="11" s="1"/>
  <c r="DZ62" i="11" a="1"/>
  <c r="DZ62" i="11" s="1"/>
  <c r="DH90" i="11" a="1"/>
  <c r="DH90" i="11" s="1"/>
  <c r="DJ90" i="11" a="1"/>
  <c r="DJ90" i="11" s="1"/>
  <c r="DL90" i="11" a="1"/>
  <c r="DL90" i="11" s="1"/>
  <c r="DK90" i="11" a="1"/>
  <c r="DK90" i="11" s="1"/>
  <c r="DI90" i="11" a="1"/>
  <c r="DI90" i="11" s="1"/>
  <c r="DM90" i="11" a="1"/>
  <c r="DM90" i="11" s="1"/>
  <c r="DS124" i="11" a="1"/>
  <c r="DS124" i="11" s="1"/>
  <c r="DQ124" i="11" a="1"/>
  <c r="DQ124" i="11" s="1"/>
  <c r="DP124" i="11" a="1"/>
  <c r="DP124" i="11" s="1"/>
  <c r="DT124" i="11" a="1"/>
  <c r="DT124" i="11" s="1"/>
  <c r="DR124" i="11" a="1"/>
  <c r="DR124" i="11" s="1"/>
  <c r="DM318" i="11" a="1"/>
  <c r="DM318" i="11" s="1"/>
  <c r="DH318" i="11" a="1"/>
  <c r="DH318" i="11" s="1"/>
  <c r="DJ318" i="11" a="1"/>
  <c r="DJ318" i="11" s="1"/>
  <c r="DL318" i="11" a="1"/>
  <c r="DL318" i="11" s="1"/>
  <c r="DK318" i="11" a="1"/>
  <c r="DK318" i="11" s="1"/>
  <c r="DI318" i="11" a="1"/>
  <c r="DI318" i="11" s="1"/>
  <c r="DK64" i="11" a="1"/>
  <c r="DK64" i="11" s="1"/>
  <c r="DH64" i="11" a="1"/>
  <c r="DH64" i="11" s="1"/>
  <c r="DI64" i="11" a="1"/>
  <c r="DI64" i="11" s="1"/>
  <c r="DL64" i="11" a="1"/>
  <c r="DL64" i="11" s="1"/>
  <c r="DJ64" i="11" a="1"/>
  <c r="DJ64" i="11" s="1"/>
  <c r="DM64" i="11" a="1"/>
  <c r="DM64" i="11" s="1"/>
  <c r="DR238" i="11" a="1"/>
  <c r="DR238" i="11" s="1"/>
  <c r="DS238" i="11" a="1"/>
  <c r="DS238" i="11" s="1"/>
  <c r="DT238" i="11" a="1"/>
  <c r="DT238" i="11" s="1"/>
  <c r="DQ238" i="11" a="1"/>
  <c r="DQ238" i="11" s="1"/>
  <c r="DP238" i="11" a="1"/>
  <c r="DP238" i="11" s="1"/>
  <c r="DT366" i="11" a="1"/>
  <c r="DT366" i="11" s="1"/>
  <c r="DR366" i="11" a="1"/>
  <c r="DR366" i="11" s="1"/>
  <c r="DQ366" i="11" a="1"/>
  <c r="DQ366" i="11" s="1"/>
  <c r="DP366" i="11" a="1"/>
  <c r="DP366" i="11" s="1"/>
  <c r="DS366" i="11" a="1"/>
  <c r="DS366" i="11" s="1"/>
  <c r="DK284" i="11" a="1"/>
  <c r="DK284" i="11" s="1"/>
  <c r="DM284" i="11" a="1"/>
  <c r="DM284" i="11" s="1"/>
  <c r="DJ284" i="11" a="1"/>
  <c r="DJ284" i="11" s="1"/>
  <c r="DI284" i="11" a="1"/>
  <c r="DI284" i="11" s="1"/>
  <c r="DH284" i="11" a="1"/>
  <c r="DH284" i="11" s="1"/>
  <c r="DL284" i="11" a="1"/>
  <c r="DL284" i="11" s="1"/>
  <c r="EF373" i="11"/>
  <c r="DI290" i="11" a="1"/>
  <c r="DI290" i="11" s="1"/>
  <c r="DL290" i="11" a="1"/>
  <c r="DL290" i="11" s="1"/>
  <c r="DH290" i="11" a="1"/>
  <c r="DH290" i="11" s="1"/>
  <c r="DK290" i="11" a="1"/>
  <c r="DK290" i="11" s="1"/>
  <c r="DJ290" i="11" a="1"/>
  <c r="DJ290" i="11" s="1"/>
  <c r="DM290" i="11" a="1"/>
  <c r="DM290" i="11" s="1"/>
  <c r="EB72" i="11" a="1"/>
  <c r="EB72" i="11" s="1"/>
  <c r="EC72" i="11" a="1"/>
  <c r="EC72" i="11" s="1"/>
  <c r="DY72" i="11" a="1"/>
  <c r="DY72" i="11" s="1"/>
  <c r="DZ72" i="11" a="1"/>
  <c r="DZ72" i="11" s="1"/>
  <c r="ED72" i="11" a="1"/>
  <c r="ED72" i="11" s="1"/>
  <c r="EA72" i="11" a="1"/>
  <c r="EA72" i="11" s="1"/>
  <c r="DX72" i="11" a="1"/>
  <c r="DX72" i="11" s="1"/>
  <c r="DW72" i="11" a="1"/>
  <c r="DW72" i="11" s="1"/>
  <c r="DP116" i="11" a="1"/>
  <c r="DP116" i="11" s="1"/>
  <c r="DQ116" i="11" a="1"/>
  <c r="DQ116" i="11" s="1"/>
  <c r="DT116" i="11" a="1"/>
  <c r="DT116" i="11" s="1"/>
  <c r="DR116" i="11" a="1"/>
  <c r="DR116" i="11" s="1"/>
  <c r="DS116" i="11" a="1"/>
  <c r="DS116" i="11" s="1"/>
  <c r="EA68" i="11" a="1"/>
  <c r="EA68" i="11" s="1"/>
  <c r="DY68" i="11" a="1"/>
  <c r="DY68" i="11" s="1"/>
  <c r="EB68" i="11" a="1"/>
  <c r="EB68" i="11" s="1"/>
  <c r="DX68" i="11" a="1"/>
  <c r="DX68" i="11" s="1"/>
  <c r="ED68" i="11" a="1"/>
  <c r="ED68" i="11" s="1"/>
  <c r="EC68" i="11" a="1"/>
  <c r="EC68" i="11" s="1"/>
  <c r="DZ68" i="11" a="1"/>
  <c r="DZ68" i="11" s="1"/>
  <c r="DW68" i="11" a="1"/>
  <c r="DW68" i="11" s="1"/>
  <c r="DJ434" i="11" a="1"/>
  <c r="DJ434" i="11" s="1"/>
  <c r="DH434" i="11" a="1"/>
  <c r="DH434" i="11" s="1"/>
  <c r="DK434" i="11" a="1"/>
  <c r="DK434" i="11" s="1"/>
  <c r="DM434" i="11" a="1"/>
  <c r="DM434" i="11" s="1"/>
  <c r="DL434" i="11" a="1"/>
  <c r="DL434" i="11" s="1"/>
  <c r="DI434" i="11" a="1"/>
  <c r="DI434" i="11" s="1"/>
  <c r="DO231" i="11" a="1"/>
  <c r="DO231" i="11" s="1"/>
  <c r="DV231" i="11" a="1"/>
  <c r="DV231" i="11" s="1"/>
  <c r="DG231" i="11" a="1"/>
  <c r="DG231" i="11" s="1"/>
  <c r="EC230" i="11" a="1"/>
  <c r="EC230" i="11" s="1"/>
  <c r="DZ230" i="11" a="1"/>
  <c r="DZ230" i="11" s="1"/>
  <c r="DX230" i="11" a="1"/>
  <c r="DX230" i="11" s="1"/>
  <c r="ED230" i="11" a="1"/>
  <c r="ED230" i="11" s="1"/>
  <c r="DY230" i="11" a="1"/>
  <c r="DY230" i="11" s="1"/>
  <c r="DW230" i="11" a="1"/>
  <c r="DW230" i="11" s="1"/>
  <c r="EB230" i="11" a="1"/>
  <c r="EB230" i="11" s="1"/>
  <c r="EA230" i="11" a="1"/>
  <c r="EA230" i="11" s="1"/>
  <c r="DM210" i="11" a="1"/>
  <c r="DM210" i="11" s="1"/>
  <c r="DH210" i="11" a="1"/>
  <c r="DH210" i="11" s="1"/>
  <c r="DJ210" i="11" a="1"/>
  <c r="DJ210" i="11" s="1"/>
  <c r="DL210" i="11" a="1"/>
  <c r="DL210" i="11" s="1"/>
  <c r="DI210" i="11" a="1"/>
  <c r="DI210" i="11" s="1"/>
  <c r="DK210" i="11" a="1"/>
  <c r="DK210" i="11" s="1"/>
  <c r="L146" i="12"/>
  <c r="DI46" i="11" a="1"/>
  <c r="DI46" i="11" s="1"/>
  <c r="DJ46" i="11" a="1"/>
  <c r="DJ46" i="11" s="1"/>
  <c r="DK46" i="11" a="1"/>
  <c r="DK46" i="11" s="1"/>
  <c r="DM46" i="11" a="1"/>
  <c r="DM46" i="11" s="1"/>
  <c r="DH46" i="11" a="1"/>
  <c r="DH46" i="11" s="1"/>
  <c r="DL46" i="11" a="1"/>
  <c r="DL46" i="11" s="1"/>
  <c r="DM86" i="11" a="1"/>
  <c r="DM86" i="11" s="1"/>
  <c r="DJ86" i="11" a="1"/>
  <c r="DJ86" i="11" s="1"/>
  <c r="DH86" i="11" a="1"/>
  <c r="DH86" i="11" s="1"/>
  <c r="DL86" i="11" a="1"/>
  <c r="DL86" i="11" s="1"/>
  <c r="DI86" i="11" a="1"/>
  <c r="DI86" i="11" s="1"/>
  <c r="DK86" i="11" a="1"/>
  <c r="DK86" i="11" s="1"/>
  <c r="DL186" i="11" a="1"/>
  <c r="DL186" i="11" s="1"/>
  <c r="DM186" i="11" a="1"/>
  <c r="DM186" i="11" s="1"/>
  <c r="DK186" i="11" a="1"/>
  <c r="DK186" i="11" s="1"/>
  <c r="DI186" i="11" a="1"/>
  <c r="DI186" i="11" s="1"/>
  <c r="DJ186" i="11" a="1"/>
  <c r="DJ186" i="11" s="1"/>
  <c r="DH186" i="11" a="1"/>
  <c r="DH186" i="11" s="1"/>
  <c r="EB406" i="11" a="1"/>
  <c r="EB406" i="11" s="1"/>
  <c r="DW406" i="11" a="1"/>
  <c r="DW406" i="11" s="1"/>
  <c r="DX406" i="11" a="1"/>
  <c r="DX406" i="11" s="1"/>
  <c r="DY406" i="11" a="1"/>
  <c r="DY406" i="11" s="1"/>
  <c r="EA406" i="11" a="1"/>
  <c r="EA406" i="11" s="1"/>
  <c r="EC406" i="11" a="1"/>
  <c r="EC406" i="11" s="1"/>
  <c r="DZ406" i="11" a="1"/>
  <c r="DZ406" i="11" s="1"/>
  <c r="ED406" i="11" a="1"/>
  <c r="ED406" i="11" s="1"/>
  <c r="L155" i="12"/>
  <c r="K146" i="12"/>
  <c r="EA46" i="11" a="1"/>
  <c r="EA46" i="11" s="1"/>
  <c r="DX46" i="11" a="1"/>
  <c r="DX46" i="11" s="1"/>
  <c r="ED46" i="11" a="1"/>
  <c r="ED46" i="11" s="1"/>
  <c r="DZ46" i="11" a="1"/>
  <c r="DZ46" i="11" s="1"/>
  <c r="EB46" i="11" a="1"/>
  <c r="EB46" i="11" s="1"/>
  <c r="EC46" i="11" a="1"/>
  <c r="EC46" i="11" s="1"/>
  <c r="DY46" i="11" a="1"/>
  <c r="DY46" i="11" s="1"/>
  <c r="DW46" i="11" a="1"/>
  <c r="DW46" i="11" s="1"/>
  <c r="DQ86" i="11" a="1"/>
  <c r="DQ86" i="11" s="1"/>
  <c r="DT86" i="11" a="1"/>
  <c r="DT86" i="11" s="1"/>
  <c r="DR86" i="11" a="1"/>
  <c r="DR86" i="11" s="1"/>
  <c r="DS86" i="11" a="1"/>
  <c r="DS86" i="11" s="1"/>
  <c r="DP86" i="11" a="1"/>
  <c r="DP86" i="11" s="1"/>
  <c r="DP186" i="11" a="1"/>
  <c r="DP186" i="11" s="1"/>
  <c r="DT186" i="11" a="1"/>
  <c r="DT186" i="11" s="1"/>
  <c r="DQ186" i="11" a="1"/>
  <c r="DQ186" i="11" s="1"/>
  <c r="DR186" i="11" a="1"/>
  <c r="DR186" i="11" s="1"/>
  <c r="DS186" i="11" a="1"/>
  <c r="DS186" i="11" s="1"/>
  <c r="DL16" i="11" a="1"/>
  <c r="DL16" i="11" s="1"/>
  <c r="DJ16" i="11" a="1"/>
  <c r="DJ16" i="11" s="1"/>
  <c r="DH16" i="11" a="1"/>
  <c r="DH16" i="11" s="1"/>
  <c r="DM16" i="11" a="1"/>
  <c r="DM16" i="11" s="1"/>
  <c r="DI16" i="11" a="1"/>
  <c r="DI16" i="11" s="1"/>
  <c r="DK16" i="11" a="1"/>
  <c r="DK16" i="11" s="1"/>
  <c r="DR406" i="11" a="1"/>
  <c r="DR406" i="11" s="1"/>
  <c r="DQ406" i="11" a="1"/>
  <c r="DQ406" i="11" s="1"/>
  <c r="DP406" i="11" a="1"/>
  <c r="DP406" i="11" s="1"/>
  <c r="DS406" i="11" a="1"/>
  <c r="DS406" i="11" s="1"/>
  <c r="DT406" i="11" a="1"/>
  <c r="DT406" i="11" s="1"/>
  <c r="DJ254" i="11" a="1"/>
  <c r="DJ254" i="11" s="1"/>
  <c r="DL254" i="11" a="1"/>
  <c r="DL254" i="11" s="1"/>
  <c r="DK254" i="11" a="1"/>
  <c r="DK254" i="11" s="1"/>
  <c r="DM254" i="11" a="1"/>
  <c r="DM254" i="11" s="1"/>
  <c r="DI254" i="11" a="1"/>
  <c r="DI254" i="11" s="1"/>
  <c r="DH254" i="11" a="1"/>
  <c r="DH254" i="11" s="1"/>
  <c r="DJ40" i="11" a="1"/>
  <c r="DJ40" i="11" s="1"/>
  <c r="DH40" i="11" a="1"/>
  <c r="DH40" i="11" s="1"/>
  <c r="DL40" i="11" a="1"/>
  <c r="DL40" i="11" s="1"/>
  <c r="DI40" i="11" a="1"/>
  <c r="DI40" i="11" s="1"/>
  <c r="DK40" i="11" a="1"/>
  <c r="DK40" i="11" s="1"/>
  <c r="DM40" i="11" a="1"/>
  <c r="DM40" i="11" s="1"/>
  <c r="DS198" i="11" a="1"/>
  <c r="DS198" i="11" s="1"/>
  <c r="DP198" i="11" a="1"/>
  <c r="DP198" i="11" s="1"/>
  <c r="DQ198" i="11" a="1"/>
  <c r="DQ198" i="11" s="1"/>
  <c r="DT198" i="11" a="1"/>
  <c r="DT198" i="11" s="1"/>
  <c r="DR198" i="11" a="1"/>
  <c r="DR198" i="11" s="1"/>
  <c r="DS144" i="11" a="1"/>
  <c r="DS144" i="11" s="1"/>
  <c r="DP144" i="11" a="1"/>
  <c r="DP144" i="11" s="1"/>
  <c r="DQ144" i="11" a="1"/>
  <c r="DQ144" i="11" s="1"/>
  <c r="DR144" i="11" a="1"/>
  <c r="DR144" i="11" s="1"/>
  <c r="DT144" i="11" a="1"/>
  <c r="DT144" i="11" s="1"/>
  <c r="F401" i="11" a="1"/>
  <c r="F401" i="11" s="1"/>
  <c r="AC401" i="11" a="1"/>
  <c r="AC401" i="11" s="1"/>
  <c r="AA402" i="11" a="1"/>
  <c r="AA402" i="11" s="1"/>
  <c r="EF351" i="11"/>
  <c r="DV31" i="11" a="1"/>
  <c r="DV31" i="11" s="1"/>
  <c r="DG31" i="11" a="1"/>
  <c r="DG31" i="11" s="1"/>
  <c r="DO31" i="11" a="1"/>
  <c r="DO31" i="11" s="1"/>
  <c r="AC337" i="11" a="1"/>
  <c r="AC337" i="11" s="1"/>
  <c r="F337" i="11" a="1"/>
  <c r="F337" i="11" s="1"/>
  <c r="AA338" i="11" a="1"/>
  <c r="AA338" i="11" s="1"/>
  <c r="DP20" i="11" a="1"/>
  <c r="DP20" i="11" s="1"/>
  <c r="DQ20" i="11" a="1"/>
  <c r="DQ20" i="11" s="1"/>
  <c r="DR20" i="11" a="1"/>
  <c r="DR20" i="11" s="1"/>
  <c r="DT20" i="11" a="1"/>
  <c r="DT20" i="11" s="1"/>
  <c r="DS20" i="11" a="1"/>
  <c r="DS20" i="11" s="1"/>
  <c r="DM114" i="11" a="1"/>
  <c r="DM114" i="11" s="1"/>
  <c r="DI114" i="11" a="1"/>
  <c r="DI114" i="11" s="1"/>
  <c r="DJ114" i="11" a="1"/>
  <c r="DJ114" i="11" s="1"/>
  <c r="DH114" i="11" a="1"/>
  <c r="DH114" i="11" s="1"/>
  <c r="DL114" i="11" a="1"/>
  <c r="DL114" i="11" s="1"/>
  <c r="DK114" i="11" a="1"/>
  <c r="DK114" i="11" s="1"/>
  <c r="DT326" i="11" a="1"/>
  <c r="DT326" i="11" s="1"/>
  <c r="DR326" i="11" a="1"/>
  <c r="DR326" i="11" s="1"/>
  <c r="DS326" i="11" a="1"/>
  <c r="DS326" i="11" s="1"/>
  <c r="DP326" i="11" a="1"/>
  <c r="DP326" i="11" s="1"/>
  <c r="DQ326" i="11" a="1"/>
  <c r="DQ326" i="11" s="1"/>
  <c r="DJ214" i="11" a="1"/>
  <c r="DJ214" i="11" s="1"/>
  <c r="DM214" i="11" a="1"/>
  <c r="DM214" i="11" s="1"/>
  <c r="DK214" i="11" a="1"/>
  <c r="DK214" i="11" s="1"/>
  <c r="DI214" i="11" a="1"/>
  <c r="DI214" i="11" s="1"/>
  <c r="DL214" i="11" a="1"/>
  <c r="DL214" i="11" s="1"/>
  <c r="DH214" i="11" a="1"/>
  <c r="DH214" i="11" s="1"/>
  <c r="DL102" i="11" a="1"/>
  <c r="DL102" i="11" s="1"/>
  <c r="DI102" i="11" a="1"/>
  <c r="DI102" i="11" s="1"/>
  <c r="DJ102" i="11" a="1"/>
  <c r="DJ102" i="11" s="1"/>
  <c r="DH102" i="11" a="1"/>
  <c r="DH102" i="11" s="1"/>
  <c r="DK102" i="11" a="1"/>
  <c r="DK102" i="11" s="1"/>
  <c r="DM102" i="11" a="1"/>
  <c r="DM102" i="11" s="1"/>
  <c r="DK178" i="11" a="1"/>
  <c r="DK178" i="11" s="1"/>
  <c r="DH178" i="11" a="1"/>
  <c r="DH178" i="11" s="1"/>
  <c r="DI178" i="11" a="1"/>
  <c r="DI178" i="11" s="1"/>
  <c r="DL178" i="11" a="1"/>
  <c r="DL178" i="11" s="1"/>
  <c r="DM178" i="11" a="1"/>
  <c r="DM178" i="11" s="1"/>
  <c r="DJ178" i="11" a="1"/>
  <c r="DJ178" i="11" s="1"/>
  <c r="DP328" i="11" a="1"/>
  <c r="DP328" i="11" s="1"/>
  <c r="DT328" i="11" a="1"/>
  <c r="DT328" i="11" s="1"/>
  <c r="DQ328" i="11" a="1"/>
  <c r="DQ328" i="11" s="1"/>
  <c r="DS328" i="11" a="1"/>
  <c r="DS328" i="11" s="1"/>
  <c r="DR328" i="11" a="1"/>
  <c r="DR328" i="11" s="1"/>
  <c r="EF421" i="11"/>
  <c r="DO407" i="11" a="1"/>
  <c r="DO407" i="11" s="1"/>
  <c r="DG407" i="11" a="1"/>
  <c r="DG407" i="11" s="1"/>
  <c r="DV407" i="11" a="1"/>
  <c r="DV407" i="11" s="1"/>
  <c r="DO147" i="11" a="1"/>
  <c r="DO147" i="11" s="1"/>
  <c r="DV147" i="11" a="1"/>
  <c r="DV147" i="11" s="1"/>
  <c r="DG147" i="11" a="1"/>
  <c r="DG147" i="11" s="1"/>
  <c r="G32" i="11" a="1"/>
  <c r="G32" i="11" s="1"/>
  <c r="T32" i="11" a="1"/>
  <c r="T32" i="11" s="1"/>
  <c r="H32" i="11" a="1"/>
  <c r="H32" i="11" s="1"/>
  <c r="DM34" i="11" a="1"/>
  <c r="DM34" i="11" s="1"/>
  <c r="DJ34" i="11" a="1"/>
  <c r="DJ34" i="11" s="1"/>
  <c r="DK34" i="11" a="1"/>
  <c r="DK34" i="11" s="1"/>
  <c r="DH34" i="11" a="1"/>
  <c r="DH34" i="11" s="1"/>
  <c r="DI34" i="11" a="1"/>
  <c r="DI34" i="11" s="1"/>
  <c r="DL34" i="11" a="1"/>
  <c r="DL34" i="11" s="1"/>
  <c r="DT190" i="11" a="1"/>
  <c r="DT190" i="11" s="1"/>
  <c r="DQ190" i="11" a="1"/>
  <c r="DQ190" i="11" s="1"/>
  <c r="DS190" i="11" a="1"/>
  <c r="DS190" i="11" s="1"/>
  <c r="DP190" i="11" a="1"/>
  <c r="DP190" i="11" s="1"/>
  <c r="DR190" i="11" a="1"/>
  <c r="DR190" i="11" s="1"/>
  <c r="EF369" i="11"/>
  <c r="DL188" i="11" a="1"/>
  <c r="DL188" i="11" s="1"/>
  <c r="DJ188" i="11" a="1"/>
  <c r="DJ188" i="11" s="1"/>
  <c r="DH188" i="11" a="1"/>
  <c r="DH188" i="11" s="1"/>
  <c r="DK188" i="11" a="1"/>
  <c r="DK188" i="11" s="1"/>
  <c r="DI188" i="11" a="1"/>
  <c r="DI188" i="11" s="1"/>
  <c r="DM188" i="11" a="1"/>
  <c r="DM188" i="11" s="1"/>
  <c r="J158" i="12"/>
  <c r="DZ74" i="11" a="1"/>
  <c r="DZ74" i="11" s="1"/>
  <c r="EA74" i="11" a="1"/>
  <c r="EA74" i="11" s="1"/>
  <c r="ED74" i="11" a="1"/>
  <c r="ED74" i="11" s="1"/>
  <c r="DW74" i="11" a="1"/>
  <c r="DW74" i="11" s="1"/>
  <c r="DX74" i="11" a="1"/>
  <c r="DX74" i="11" s="1"/>
  <c r="EC74" i="11" a="1"/>
  <c r="EC74" i="11" s="1"/>
  <c r="EB74" i="11" a="1"/>
  <c r="EB74" i="11" s="1"/>
  <c r="DY74" i="11" a="1"/>
  <c r="DY74" i="11" s="1"/>
  <c r="DI234" i="11" a="1"/>
  <c r="DI234" i="11" s="1"/>
  <c r="DJ234" i="11" a="1"/>
  <c r="DJ234" i="11" s="1"/>
  <c r="DH234" i="11" a="1"/>
  <c r="DH234" i="11" s="1"/>
  <c r="DL234" i="11" a="1"/>
  <c r="DL234" i="11" s="1"/>
  <c r="DM234" i="11" a="1"/>
  <c r="DM234" i="11" s="1"/>
  <c r="DK234" i="11" a="1"/>
  <c r="DK234" i="11" s="1"/>
  <c r="DR38" i="11" a="1"/>
  <c r="DR38" i="11" s="1"/>
  <c r="DT38" i="11" a="1"/>
  <c r="DT38" i="11" s="1"/>
  <c r="DP38" i="11" a="1"/>
  <c r="DP38" i="11" s="1"/>
  <c r="DS38" i="11" a="1"/>
  <c r="DS38" i="11" s="1"/>
  <c r="DQ38" i="11" a="1"/>
  <c r="DQ38" i="11" s="1"/>
  <c r="DT100" i="11" a="1"/>
  <c r="DT100" i="11" s="1"/>
  <c r="DS100" i="11" a="1"/>
  <c r="DS100" i="11" s="1"/>
  <c r="DR100" i="11" a="1"/>
  <c r="DR100" i="11" s="1"/>
  <c r="DQ100" i="11" a="1"/>
  <c r="DQ100" i="11" s="1"/>
  <c r="DP100" i="11" a="1"/>
  <c r="DP100" i="11" s="1"/>
  <c r="AC50" i="11" a="1"/>
  <c r="AC50" i="11" s="1"/>
  <c r="F50" i="11" a="1"/>
  <c r="F50" i="11" s="1"/>
  <c r="AA51" i="11" a="1"/>
  <c r="AA51" i="11" s="1"/>
  <c r="EF403" i="11"/>
  <c r="DI302" i="11" a="1"/>
  <c r="DI302" i="11" s="1"/>
  <c r="DM302" i="11" a="1"/>
  <c r="DM302" i="11" s="1"/>
  <c r="DK302" i="11" a="1"/>
  <c r="DK302" i="11" s="1"/>
  <c r="DH302" i="11" a="1"/>
  <c r="DH302" i="11" s="1"/>
  <c r="DL302" i="11" a="1"/>
  <c r="DL302" i="11" s="1"/>
  <c r="DJ302" i="11" a="1"/>
  <c r="DJ302" i="11" s="1"/>
  <c r="DM470" i="11" a="1"/>
  <c r="DM470" i="11" s="1"/>
  <c r="DJ470" i="11" a="1"/>
  <c r="DJ470" i="11" s="1"/>
  <c r="DK470" i="11" a="1"/>
  <c r="DK470" i="11" s="1"/>
  <c r="DI470" i="11" a="1"/>
  <c r="DI470" i="11" s="1"/>
  <c r="DH470" i="11" a="1"/>
  <c r="DH470" i="11" s="1"/>
  <c r="DL470" i="11" a="1"/>
  <c r="DL470" i="11" s="1"/>
  <c r="G408" i="11" a="1"/>
  <c r="G408" i="11" s="1"/>
  <c r="T408" i="11" a="1"/>
  <c r="T408" i="11" s="1"/>
  <c r="H408" i="11" a="1"/>
  <c r="H408" i="11" s="1"/>
  <c r="DM60" i="11" a="1"/>
  <c r="DM60" i="11" s="1"/>
  <c r="DH60" i="11" a="1"/>
  <c r="DH60" i="11" s="1"/>
  <c r="DI60" i="11" a="1"/>
  <c r="DI60" i="11" s="1"/>
  <c r="DL60" i="11" a="1"/>
  <c r="DL60" i="11" s="1"/>
  <c r="DJ60" i="11" a="1"/>
  <c r="DJ60" i="11" s="1"/>
  <c r="DK60" i="11" a="1"/>
  <c r="DK60" i="11" s="1"/>
  <c r="DQ300" i="11" a="1"/>
  <c r="DQ300" i="11" s="1"/>
  <c r="DR300" i="11" a="1"/>
  <c r="DR300" i="11" s="1"/>
  <c r="DP300" i="11" a="1"/>
  <c r="DP300" i="11" s="1"/>
  <c r="DS300" i="11" a="1"/>
  <c r="DS300" i="11" s="1"/>
  <c r="DT300" i="11" a="1"/>
  <c r="DT300" i="11" s="1"/>
  <c r="F392" i="11" a="1"/>
  <c r="F392" i="11" s="1"/>
  <c r="AC392" i="11" a="1"/>
  <c r="AC392" i="11" s="1"/>
  <c r="DQ170" i="11" a="1"/>
  <c r="DQ170" i="11" s="1"/>
  <c r="DT170" i="11" a="1"/>
  <c r="DT170" i="11" s="1"/>
  <c r="DS170" i="11" a="1"/>
  <c r="DS170" i="11" s="1"/>
  <c r="DR170" i="11" a="1"/>
  <c r="DR170" i="11" s="1"/>
  <c r="DP170" i="11" a="1"/>
  <c r="DP170" i="11" s="1"/>
  <c r="DM444" i="11" a="1"/>
  <c r="DM444" i="11" s="1"/>
  <c r="DL444" i="11" a="1"/>
  <c r="DL444" i="11" s="1"/>
  <c r="DI444" i="11" a="1"/>
  <c r="DI444" i="11" s="1"/>
  <c r="DJ444" i="11" a="1"/>
  <c r="DJ444" i="11" s="1"/>
  <c r="DH444" i="11" a="1"/>
  <c r="DH444" i="11" s="1"/>
  <c r="DK444" i="11" a="1"/>
  <c r="DK444" i="11" s="1"/>
  <c r="EB292" i="11" a="1"/>
  <c r="EB292" i="11" s="1"/>
  <c r="DX292" i="11" a="1"/>
  <c r="DX292" i="11" s="1"/>
  <c r="DZ292" i="11" a="1"/>
  <c r="DZ292" i="11" s="1"/>
  <c r="EC292" i="11" a="1"/>
  <c r="EC292" i="11" s="1"/>
  <c r="EA292" i="11" a="1"/>
  <c r="EA292" i="11" s="1"/>
  <c r="DY292" i="11" a="1"/>
  <c r="DY292" i="11" s="1"/>
  <c r="ED292" i="11" a="1"/>
  <c r="ED292" i="11" s="1"/>
  <c r="DW292" i="11" a="1"/>
  <c r="DW292" i="11" s="1"/>
  <c r="DT394" i="11" a="1"/>
  <c r="DT394" i="11" s="1"/>
  <c r="DS394" i="11" a="1"/>
  <c r="DS394" i="11" s="1"/>
  <c r="DP394" i="11" a="1"/>
  <c r="DP394" i="11" s="1"/>
  <c r="DR394" i="11" a="1"/>
  <c r="DR394" i="11" s="1"/>
  <c r="DQ394" i="11" a="1"/>
  <c r="DQ394" i="11" s="1"/>
  <c r="DT42" i="11" a="1"/>
  <c r="DT42" i="11" s="1"/>
  <c r="DP42" i="11" a="1"/>
  <c r="DP42" i="11" s="1"/>
  <c r="DR42" i="11" a="1"/>
  <c r="DR42" i="11" s="1"/>
  <c r="DQ42" i="11" a="1"/>
  <c r="DQ42" i="11" s="1"/>
  <c r="DS42" i="11" a="1"/>
  <c r="DS42" i="11" s="1"/>
  <c r="DS212" i="11" a="1"/>
  <c r="DS212" i="11" s="1"/>
  <c r="DR212" i="11" a="1"/>
  <c r="DR212" i="11" s="1"/>
  <c r="DQ212" i="11" a="1"/>
  <c r="DQ212" i="11" s="1"/>
  <c r="DP212" i="11" a="1"/>
  <c r="DP212" i="11" s="1"/>
  <c r="DT212" i="11" a="1"/>
  <c r="DT212" i="11" s="1"/>
  <c r="DK146" i="11" a="1"/>
  <c r="DK146" i="11" s="1"/>
  <c r="DL146" i="11" a="1"/>
  <c r="DL146" i="11" s="1"/>
  <c r="DH146" i="11" a="1"/>
  <c r="DH146" i="11" s="1"/>
  <c r="DJ146" i="11" a="1"/>
  <c r="DJ146" i="11" s="1"/>
  <c r="DI146" i="11" a="1"/>
  <c r="DI146" i="11" s="1"/>
  <c r="DM146" i="11" a="1"/>
  <c r="DM146" i="11" s="1"/>
  <c r="DW422" i="11" a="1"/>
  <c r="DW422" i="11" s="1"/>
  <c r="ED422" i="11" a="1"/>
  <c r="ED422" i="11" s="1"/>
  <c r="DY422" i="11" a="1"/>
  <c r="DY422" i="11" s="1"/>
  <c r="DX422" i="11" a="1"/>
  <c r="DX422" i="11" s="1"/>
  <c r="EA422" i="11" a="1"/>
  <c r="EA422" i="11" s="1"/>
  <c r="EC422" i="11" a="1"/>
  <c r="EC422" i="11" s="1"/>
  <c r="DZ422" i="11" a="1"/>
  <c r="DZ422" i="11" s="1"/>
  <c r="EB422" i="11" a="1"/>
  <c r="EB422" i="11" s="1"/>
  <c r="J151" i="12"/>
  <c r="DK122" i="11" a="1"/>
  <c r="DK122" i="11" s="1"/>
  <c r="DH122" i="11" a="1"/>
  <c r="DH122" i="11" s="1"/>
  <c r="DL122" i="11" a="1"/>
  <c r="DL122" i="11" s="1"/>
  <c r="DI122" i="11" a="1"/>
  <c r="DI122" i="11" s="1"/>
  <c r="DM122" i="11" a="1"/>
  <c r="DM122" i="11" s="1"/>
  <c r="DJ122" i="11" a="1"/>
  <c r="DJ122" i="11" s="1"/>
  <c r="DR62" i="11" a="1"/>
  <c r="DR62" i="11" s="1"/>
  <c r="DS62" i="11" a="1"/>
  <c r="DS62" i="11" s="1"/>
  <c r="DT62" i="11" a="1"/>
  <c r="DT62" i="11" s="1"/>
  <c r="DQ62" i="11" a="1"/>
  <c r="DQ62" i="11" s="1"/>
  <c r="DP62" i="11" a="1"/>
  <c r="DP62" i="11" s="1"/>
  <c r="EB90" i="11" a="1"/>
  <c r="EB90" i="11" s="1"/>
  <c r="DW90" i="11" a="1"/>
  <c r="DW90" i="11" s="1"/>
  <c r="DZ90" i="11" a="1"/>
  <c r="DZ90" i="11" s="1"/>
  <c r="DX90" i="11" a="1"/>
  <c r="DX90" i="11" s="1"/>
  <c r="EA90" i="11" a="1"/>
  <c r="EA90" i="11" s="1"/>
  <c r="EC90" i="11" a="1"/>
  <c r="EC90" i="11" s="1"/>
  <c r="ED90" i="11" a="1"/>
  <c r="ED90" i="11" s="1"/>
  <c r="DY90" i="11" a="1"/>
  <c r="DY90" i="11" s="1"/>
  <c r="EA124" i="11" a="1"/>
  <c r="EA124" i="11" s="1"/>
  <c r="DZ124" i="11" a="1"/>
  <c r="DZ124" i="11" s="1"/>
  <c r="EB124" i="11" a="1"/>
  <c r="EB124" i="11" s="1"/>
  <c r="DY124" i="11" a="1"/>
  <c r="DY124" i="11" s="1"/>
  <c r="DX124" i="11" a="1"/>
  <c r="DX124" i="11" s="1"/>
  <c r="EC124" i="11" a="1"/>
  <c r="EC124" i="11" s="1"/>
  <c r="ED124" i="11" a="1"/>
  <c r="ED124" i="11" s="1"/>
  <c r="DW124" i="11" a="1"/>
  <c r="DW124" i="11" s="1"/>
  <c r="EF365" i="11"/>
  <c r="EA24" i="11" a="1"/>
  <c r="EA24" i="11" s="1"/>
  <c r="EB24" i="11" a="1"/>
  <c r="EB24" i="11" s="1"/>
  <c r="EC24" i="11" a="1"/>
  <c r="EC24" i="11" s="1"/>
  <c r="ED24" i="11" a="1"/>
  <c r="ED24" i="11" s="1"/>
  <c r="DY24" i="11" a="1"/>
  <c r="DY24" i="11" s="1"/>
  <c r="DX24" i="11" a="1"/>
  <c r="DX24" i="11" s="1"/>
  <c r="DW24" i="11" a="1"/>
  <c r="DW24" i="11" s="1"/>
  <c r="DZ24" i="11" a="1"/>
  <c r="DZ24" i="11" s="1"/>
  <c r="DP318" i="11" a="1"/>
  <c r="DP318" i="11" s="1"/>
  <c r="DQ318" i="11" a="1"/>
  <c r="DQ318" i="11" s="1"/>
  <c r="DS318" i="11" a="1"/>
  <c r="DS318" i="11" s="1"/>
  <c r="DT318" i="11" a="1"/>
  <c r="DT318" i="11" s="1"/>
  <c r="DR318" i="11" a="1"/>
  <c r="DR318" i="11" s="1"/>
  <c r="EF396" i="11"/>
  <c r="DZ238" i="11" a="1"/>
  <c r="DZ238" i="11" s="1"/>
  <c r="EC238" i="11" a="1"/>
  <c r="EC238" i="11" s="1"/>
  <c r="DX238" i="11" a="1"/>
  <c r="DX238" i="11" s="1"/>
  <c r="ED238" i="11" a="1"/>
  <c r="ED238" i="11" s="1"/>
  <c r="DW238" i="11" a="1"/>
  <c r="DW238" i="11" s="1"/>
  <c r="EB238" i="11" a="1"/>
  <c r="EB238" i="11" s="1"/>
  <c r="EA238" i="11" a="1"/>
  <c r="EA238" i="11" s="1"/>
  <c r="DY238" i="11" a="1"/>
  <c r="DY238" i="11" s="1"/>
  <c r="DL14" i="11" a="1"/>
  <c r="DL14" i="11" s="1"/>
  <c r="DK14" i="11" a="1"/>
  <c r="DK14" i="11" s="1"/>
  <c r="DJ14" i="11" a="1"/>
  <c r="DJ14" i="11" s="1"/>
  <c r="DH14" i="11" a="1"/>
  <c r="DH14" i="11" s="1"/>
  <c r="DM14" i="11" a="1"/>
  <c r="DM14" i="11" s="1"/>
  <c r="DI14" i="11" a="1"/>
  <c r="DI14" i="11" s="1"/>
  <c r="DI366" i="11" a="1"/>
  <c r="DI366" i="11" s="1"/>
  <c r="DJ366" i="11" a="1"/>
  <c r="DJ366" i="11" s="1"/>
  <c r="DH366" i="11" a="1"/>
  <c r="DH366" i="11" s="1"/>
  <c r="DM366" i="11" a="1"/>
  <c r="DM366" i="11" s="1"/>
  <c r="DL366" i="11" a="1"/>
  <c r="DL366" i="11" s="1"/>
  <c r="DK366" i="11" a="1"/>
  <c r="DK366" i="11" s="1"/>
  <c r="ED284" i="11" a="1"/>
  <c r="ED284" i="11" s="1"/>
  <c r="DX284" i="11" a="1"/>
  <c r="DX284" i="11" s="1"/>
  <c r="EB284" i="11" a="1"/>
  <c r="EB284" i="11" s="1"/>
  <c r="EA284" i="11" a="1"/>
  <c r="EA284" i="11" s="1"/>
  <c r="DW284" i="11" a="1"/>
  <c r="DW284" i="11" s="1"/>
  <c r="EC284" i="11" a="1"/>
  <c r="EC284" i="11" s="1"/>
  <c r="DY284" i="11" a="1"/>
  <c r="DY284" i="11" s="1"/>
  <c r="DZ284" i="11" a="1"/>
  <c r="DZ284" i="11" s="1"/>
  <c r="EA280" i="11" a="1"/>
  <c r="EA280" i="11" s="1"/>
  <c r="EB280" i="11" a="1"/>
  <c r="EB280" i="11" s="1"/>
  <c r="DX280" i="11" a="1"/>
  <c r="DX280" i="11" s="1"/>
  <c r="DY280" i="11" a="1"/>
  <c r="DY280" i="11" s="1"/>
  <c r="EC280" i="11" a="1"/>
  <c r="EC280" i="11" s="1"/>
  <c r="DZ280" i="11" a="1"/>
  <c r="DZ280" i="11" s="1"/>
  <c r="ED280" i="11" a="1"/>
  <c r="ED280" i="11" s="1"/>
  <c r="DW280" i="11" a="1"/>
  <c r="DW280" i="11" s="1"/>
  <c r="DQ290" i="11" a="1"/>
  <c r="DQ290" i="11" s="1"/>
  <c r="DR290" i="11" a="1"/>
  <c r="DR290" i="11" s="1"/>
  <c r="DT290" i="11" a="1"/>
  <c r="DT290" i="11" s="1"/>
  <c r="DP290" i="11" a="1"/>
  <c r="DP290" i="11" s="1"/>
  <c r="DS290" i="11" a="1"/>
  <c r="DS290" i="11" s="1"/>
  <c r="DV255" i="11" a="1"/>
  <c r="DV255" i="11" s="1"/>
  <c r="DG255" i="11" a="1"/>
  <c r="DG255" i="11" s="1"/>
  <c r="DO255" i="11" a="1"/>
  <c r="DO255" i="11" s="1"/>
  <c r="J160" i="12"/>
  <c r="DR72" i="11" a="1"/>
  <c r="DR72" i="11" s="1"/>
  <c r="DQ72" i="11" a="1"/>
  <c r="DQ72" i="11" s="1"/>
  <c r="DP72" i="11" a="1"/>
  <c r="DP72" i="11" s="1"/>
  <c r="DS72" i="11" a="1"/>
  <c r="DS72" i="11" s="1"/>
  <c r="DT72" i="11" a="1"/>
  <c r="DT72" i="11" s="1"/>
  <c r="DJ68" i="11" a="1"/>
  <c r="DJ68" i="11" s="1"/>
  <c r="DH68" i="11" a="1"/>
  <c r="DH68" i="11" s="1"/>
  <c r="DL68" i="11" a="1"/>
  <c r="DL68" i="11" s="1"/>
  <c r="DM68" i="11" a="1"/>
  <c r="DM68" i="11" s="1"/>
  <c r="DK68" i="11" a="1"/>
  <c r="DK68" i="11" s="1"/>
  <c r="DI68" i="11" a="1"/>
  <c r="DI68" i="11" s="1"/>
  <c r="DR30" i="11" a="1"/>
  <c r="DR30" i="11" s="1"/>
  <c r="DS30" i="11" a="1"/>
  <c r="DS30" i="11" s="1"/>
  <c r="DT30" i="11" a="1"/>
  <c r="DT30" i="11" s="1"/>
  <c r="DQ30" i="11" a="1"/>
  <c r="DQ30" i="11" s="1"/>
  <c r="DP30" i="11" a="1"/>
  <c r="DP30" i="11" s="1"/>
  <c r="DY186" i="11" a="1"/>
  <c r="DY186" i="11" s="1"/>
  <c r="EB186" i="11" a="1"/>
  <c r="EB186" i="11" s="1"/>
  <c r="DX186" i="11" a="1"/>
  <c r="DX186" i="11" s="1"/>
  <c r="EC186" i="11" a="1"/>
  <c r="EC186" i="11" s="1"/>
  <c r="DZ186" i="11" a="1"/>
  <c r="DZ186" i="11" s="1"/>
  <c r="ED186" i="11" a="1"/>
  <c r="ED186" i="11" s="1"/>
  <c r="DW186" i="11" a="1"/>
  <c r="DW186" i="11" s="1"/>
  <c r="EA186" i="11" a="1"/>
  <c r="EA186" i="11" s="1"/>
  <c r="DS16" i="11" a="1"/>
  <c r="DS16" i="11" s="1"/>
  <c r="DR16" i="11" a="1"/>
  <c r="DR16" i="11" s="1"/>
  <c r="DQ16" i="11" a="1"/>
  <c r="DQ16" i="11" s="1"/>
  <c r="DT16" i="11" a="1"/>
  <c r="DT16" i="11" s="1"/>
  <c r="DP16" i="11" a="1"/>
  <c r="DP16" i="11" s="1"/>
  <c r="ED86" i="11" a="1"/>
  <c r="ED86" i="11" s="1"/>
  <c r="EC86" i="11" a="1"/>
  <c r="EC86" i="11" s="1"/>
  <c r="DZ86" i="11" a="1"/>
  <c r="DZ86" i="11" s="1"/>
  <c r="EA86" i="11" a="1"/>
  <c r="EA86" i="11" s="1"/>
  <c r="EB86" i="11" a="1"/>
  <c r="EB86" i="11" s="1"/>
  <c r="DY86" i="11" a="1"/>
  <c r="DY86" i="11" s="1"/>
  <c r="DW86" i="11" a="1"/>
  <c r="DW86" i="11" s="1"/>
  <c r="DX86" i="11" a="1"/>
  <c r="DX86" i="11" s="1"/>
  <c r="DK268" i="11" a="1"/>
  <c r="DK268" i="11" s="1"/>
  <c r="DM268" i="11" a="1"/>
  <c r="DM268" i="11" s="1"/>
  <c r="DH268" i="11" a="1"/>
  <c r="DH268" i="11" s="1"/>
  <c r="DL268" i="11" a="1"/>
  <c r="DL268" i="11" s="1"/>
  <c r="DJ268" i="11" a="1"/>
  <c r="DJ268" i="11" s="1"/>
  <c r="DI268" i="11" a="1"/>
  <c r="DI268" i="11" s="1"/>
  <c r="DM406" i="11" a="1"/>
  <c r="DM406" i="11" s="1"/>
  <c r="DK406" i="11" a="1"/>
  <c r="DK406" i="11" s="1"/>
  <c r="DI406" i="11" a="1"/>
  <c r="DI406" i="11" s="1"/>
  <c r="DL406" i="11" a="1"/>
  <c r="DL406" i="11" s="1"/>
  <c r="DJ406" i="11" a="1"/>
  <c r="DJ406" i="11" s="1"/>
  <c r="DH406" i="11" a="1"/>
  <c r="DH406" i="11" s="1"/>
  <c r="DP108" i="11" a="1"/>
  <c r="DP108" i="11" s="1"/>
  <c r="DR108" i="11" a="1"/>
  <c r="DR108" i="11" s="1"/>
  <c r="DS108" i="11" a="1"/>
  <c r="DS108" i="11" s="1"/>
  <c r="DT108" i="11" a="1"/>
  <c r="DT108" i="11" s="1"/>
  <c r="DQ108" i="11" a="1"/>
  <c r="DQ108" i="11" s="1"/>
  <c r="EB40" i="11" a="1"/>
  <c r="EB40" i="11" s="1"/>
  <c r="ED40" i="11" a="1"/>
  <c r="ED40" i="11" s="1"/>
  <c r="EC40" i="11" a="1"/>
  <c r="EC40" i="11" s="1"/>
  <c r="EA40" i="11" a="1"/>
  <c r="EA40" i="11" s="1"/>
  <c r="DZ40" i="11" a="1"/>
  <c r="DZ40" i="11" s="1"/>
  <c r="DW40" i="11" a="1"/>
  <c r="DW40" i="11" s="1"/>
  <c r="DY40" i="11" a="1"/>
  <c r="DY40" i="11" s="1"/>
  <c r="DX40" i="11" a="1"/>
  <c r="DX40" i="11" s="1"/>
  <c r="DL404" i="11" a="1"/>
  <c r="DL404" i="11" s="1"/>
  <c r="DM404" i="11" a="1"/>
  <c r="DM404" i="11" s="1"/>
  <c r="DK404" i="11" a="1"/>
  <c r="DK404" i="11" s="1"/>
  <c r="DI404" i="11" a="1"/>
  <c r="DI404" i="11" s="1"/>
  <c r="DH404" i="11" a="1"/>
  <c r="DH404" i="11" s="1"/>
  <c r="DJ404" i="11" a="1"/>
  <c r="DJ404" i="11" s="1"/>
  <c r="EF332" i="11"/>
  <c r="F132" i="11" a="1"/>
  <c r="F132" i="11" s="1"/>
  <c r="AC132" i="11" a="1"/>
  <c r="AC132" i="11" s="1"/>
  <c r="AA133" i="11" a="1"/>
  <c r="AA133" i="11" s="1"/>
  <c r="DL198" i="11" a="1"/>
  <c r="DL198" i="11" s="1"/>
  <c r="DI198" i="11" a="1"/>
  <c r="DI198" i="11" s="1"/>
  <c r="DJ198" i="11" a="1"/>
  <c r="DJ198" i="11" s="1"/>
  <c r="DK198" i="11" a="1"/>
  <c r="DK198" i="11" s="1"/>
  <c r="DM198" i="11" a="1"/>
  <c r="DM198" i="11" s="1"/>
  <c r="DH198" i="11" a="1"/>
  <c r="DH198" i="11" s="1"/>
  <c r="DJ144" i="11" a="1"/>
  <c r="DJ144" i="11" s="1"/>
  <c r="DI144" i="11" a="1"/>
  <c r="DI144" i="11" s="1"/>
  <c r="DM144" i="11" a="1"/>
  <c r="DM144" i="11" s="1"/>
  <c r="DK144" i="11" a="1"/>
  <c r="DK144" i="11" s="1"/>
  <c r="DL144" i="11" a="1"/>
  <c r="DL144" i="11" s="1"/>
  <c r="DH144" i="11" a="1"/>
  <c r="DH144" i="11" s="1"/>
  <c r="U400" i="11" a="1"/>
  <c r="U400" i="11" s="1"/>
  <c r="AD400" i="11"/>
  <c r="G336" i="11" a="1"/>
  <c r="G336" i="11" s="1"/>
  <c r="T336" i="11" a="1"/>
  <c r="T336" i="11" s="1"/>
  <c r="H336" i="11" a="1"/>
  <c r="H336" i="11" s="1"/>
  <c r="EA20" i="11" a="1"/>
  <c r="EA20" i="11" s="1"/>
  <c r="ED20" i="11" a="1"/>
  <c r="ED20" i="11" s="1"/>
  <c r="EC20" i="11" a="1"/>
  <c r="EC20" i="11" s="1"/>
  <c r="DZ20" i="11" a="1"/>
  <c r="DZ20" i="11" s="1"/>
  <c r="DX20" i="11" a="1"/>
  <c r="DX20" i="11" s="1"/>
  <c r="EB20" i="11" a="1"/>
  <c r="EB20" i="11" s="1"/>
  <c r="DW20" i="11" a="1"/>
  <c r="DW20" i="11" s="1"/>
  <c r="DY20" i="11" a="1"/>
  <c r="DY20" i="11" s="1"/>
  <c r="F438" i="11" a="1"/>
  <c r="F438" i="11" s="1"/>
  <c r="AC438" i="11" a="1"/>
  <c r="AC438" i="11" s="1"/>
  <c r="DM185" i="11" a="1"/>
  <c r="DM185" i="11" s="1"/>
  <c r="DH185" i="11" a="1"/>
  <c r="DH185" i="11" s="1"/>
  <c r="DJ185" i="11" a="1"/>
  <c r="DJ185" i="11" s="1"/>
  <c r="DI185" i="11" a="1"/>
  <c r="DI185" i="11" s="1"/>
  <c r="DL185" i="11" a="1"/>
  <c r="DL185" i="11" s="1"/>
  <c r="DK185" i="11" a="1"/>
  <c r="DK185" i="11" s="1"/>
  <c r="DH326" i="11" a="1"/>
  <c r="DH326" i="11" s="1"/>
  <c r="DM326" i="11" a="1"/>
  <c r="DM326" i="11" s="1"/>
  <c r="DK326" i="11" a="1"/>
  <c r="DK326" i="11" s="1"/>
  <c r="DL326" i="11" a="1"/>
  <c r="DL326" i="11" s="1"/>
  <c r="DJ326" i="11" a="1"/>
  <c r="DJ326" i="11" s="1"/>
  <c r="DI326" i="11" a="1"/>
  <c r="DI326" i="11" s="1"/>
  <c r="DZ214" i="11" a="1"/>
  <c r="DZ214" i="11" s="1"/>
  <c r="DX214" i="11" a="1"/>
  <c r="DX214" i="11" s="1"/>
  <c r="EC214" i="11" a="1"/>
  <c r="EC214" i="11" s="1"/>
  <c r="EA214" i="11" a="1"/>
  <c r="EA214" i="11" s="1"/>
  <c r="DY214" i="11" a="1"/>
  <c r="DY214" i="11" s="1"/>
  <c r="ED214" i="11" a="1"/>
  <c r="ED214" i="11" s="1"/>
  <c r="EB214" i="11" a="1"/>
  <c r="EB214" i="11" s="1"/>
  <c r="DW214" i="11" a="1"/>
  <c r="DW214" i="11" s="1"/>
  <c r="DS102" i="11" a="1"/>
  <c r="DS102" i="11" s="1"/>
  <c r="DT102" i="11" a="1"/>
  <c r="DT102" i="11" s="1"/>
  <c r="DQ102" i="11" a="1"/>
  <c r="DQ102" i="11" s="1"/>
  <c r="DR102" i="11" a="1"/>
  <c r="DR102" i="11" s="1"/>
  <c r="DP102" i="11" a="1"/>
  <c r="DP102" i="11" s="1"/>
  <c r="DK236" i="11" a="1"/>
  <c r="DK236" i="11" s="1"/>
  <c r="DH236" i="11" a="1"/>
  <c r="DH236" i="11" s="1"/>
  <c r="DI236" i="11" a="1"/>
  <c r="DI236" i="11" s="1"/>
  <c r="DM236" i="11" a="1"/>
  <c r="DM236" i="11" s="1"/>
  <c r="DL236" i="11" a="1"/>
  <c r="DL236" i="11" s="1"/>
  <c r="DJ236" i="11" a="1"/>
  <c r="DJ236" i="11" s="1"/>
  <c r="U232" i="11" a="1"/>
  <c r="U232" i="11" s="1"/>
  <c r="AD232" i="11"/>
  <c r="F489" i="11" a="1"/>
  <c r="F489" i="11" s="1"/>
  <c r="AC489" i="11" a="1"/>
  <c r="AC489" i="11" s="1"/>
  <c r="AA490" i="11" a="1"/>
  <c r="AA490" i="11" s="1"/>
  <c r="J153" i="12"/>
  <c r="AC204" i="11" a="1"/>
  <c r="AC204" i="11" s="1"/>
  <c r="F204" i="11" a="1"/>
  <c r="F204" i="11" s="1"/>
  <c r="AA205" i="11" a="1"/>
  <c r="AA205" i="11" s="1"/>
  <c r="DH78" i="11" a="1"/>
  <c r="DH78" i="11" s="1"/>
  <c r="DJ78" i="11" a="1"/>
  <c r="DJ78" i="11" s="1"/>
  <c r="DM78" i="11" a="1"/>
  <c r="DM78" i="11" s="1"/>
  <c r="DK78" i="11" a="1"/>
  <c r="DK78" i="11" s="1"/>
  <c r="DL78" i="11" a="1"/>
  <c r="DL78" i="11" s="1"/>
  <c r="DI78" i="11" a="1"/>
  <c r="DI78" i="11" s="1"/>
  <c r="DX476" i="11" a="1"/>
  <c r="DX476" i="11" s="1"/>
  <c r="ED476" i="11" a="1"/>
  <c r="ED476" i="11" s="1"/>
  <c r="DY476" i="11" a="1"/>
  <c r="DY476" i="11" s="1"/>
  <c r="DZ476" i="11" a="1"/>
  <c r="DZ476" i="11" s="1"/>
  <c r="EA476" i="11" a="1"/>
  <c r="EA476" i="11" s="1"/>
  <c r="EC476" i="11" a="1"/>
  <c r="EC476" i="11" s="1"/>
  <c r="EB476" i="11" a="1"/>
  <c r="EB476" i="11" s="1"/>
  <c r="DW476" i="11" a="1"/>
  <c r="DW476" i="11" s="1"/>
  <c r="DP466" i="11" a="1"/>
  <c r="DP466" i="11" s="1"/>
  <c r="DQ466" i="11" a="1"/>
  <c r="DQ466" i="11" s="1"/>
  <c r="DT466" i="11" a="1"/>
  <c r="DT466" i="11" s="1"/>
  <c r="DR466" i="11" a="1"/>
  <c r="DR466" i="11" s="1"/>
  <c r="DS466" i="11" a="1"/>
  <c r="DS466" i="11" s="1"/>
  <c r="U32" i="11" a="1"/>
  <c r="U32" i="11" s="1"/>
  <c r="AD32" i="11"/>
  <c r="DH242" i="11" a="1"/>
  <c r="DH242" i="11" s="1"/>
  <c r="DI242" i="11" a="1"/>
  <c r="DI242" i="11" s="1"/>
  <c r="DK242" i="11" a="1"/>
  <c r="DK242" i="11" s="1"/>
  <c r="DJ242" i="11" a="1"/>
  <c r="DJ242" i="11" s="1"/>
  <c r="DM242" i="11" a="1"/>
  <c r="DM242" i="11" s="1"/>
  <c r="DL242" i="11" a="1"/>
  <c r="DL242" i="11" s="1"/>
  <c r="DP34" i="11" a="1"/>
  <c r="DP34" i="11" s="1"/>
  <c r="DQ34" i="11" a="1"/>
  <c r="DQ34" i="11" s="1"/>
  <c r="DT34" i="11" a="1"/>
  <c r="DT34" i="11" s="1"/>
  <c r="DS34" i="11" a="1"/>
  <c r="DS34" i="11" s="1"/>
  <c r="DR34" i="11" a="1"/>
  <c r="DR34" i="11" s="1"/>
  <c r="DM190" i="11" a="1"/>
  <c r="DM190" i="11" s="1"/>
  <c r="DL190" i="11" a="1"/>
  <c r="DL190" i="11" s="1"/>
  <c r="DI190" i="11" a="1"/>
  <c r="DI190" i="11" s="1"/>
  <c r="DJ190" i="11" a="1"/>
  <c r="DJ190" i="11" s="1"/>
  <c r="DK190" i="11" a="1"/>
  <c r="DK190" i="11" s="1"/>
  <c r="DH190" i="11" a="1"/>
  <c r="DH190" i="11" s="1"/>
  <c r="EB56" i="11" a="1"/>
  <c r="EB56" i="11" s="1"/>
  <c r="EA56" i="11" a="1"/>
  <c r="EA56" i="11" s="1"/>
  <c r="EC56" i="11" a="1"/>
  <c r="EC56" i="11" s="1"/>
  <c r="DX56" i="11" a="1"/>
  <c r="DX56" i="11" s="1"/>
  <c r="DY56" i="11" a="1"/>
  <c r="DY56" i="11" s="1"/>
  <c r="ED56" i="11" a="1"/>
  <c r="ED56" i="11" s="1"/>
  <c r="DW56" i="11" a="1"/>
  <c r="DW56" i="11" s="1"/>
  <c r="DZ56" i="11" a="1"/>
  <c r="DZ56" i="11" s="1"/>
  <c r="DM252" i="11" a="1"/>
  <c r="DM252" i="11" s="1"/>
  <c r="DJ252" i="11" a="1"/>
  <c r="DJ252" i="11" s="1"/>
  <c r="DH252" i="11" a="1"/>
  <c r="DH252" i="11" s="1"/>
  <c r="DL252" i="11" a="1"/>
  <c r="DL252" i="11" s="1"/>
  <c r="DK252" i="11" a="1"/>
  <c r="DK252" i="11" s="1"/>
  <c r="DI252" i="11" a="1"/>
  <c r="DI252" i="11" s="1"/>
  <c r="EF395" i="11"/>
  <c r="DS74" i="11" a="1"/>
  <c r="DS74" i="11" s="1"/>
  <c r="DR74" i="11" a="1"/>
  <c r="DR74" i="11" s="1"/>
  <c r="DT74" i="11" a="1"/>
  <c r="DT74" i="11" s="1"/>
  <c r="DQ74" i="11" a="1"/>
  <c r="DQ74" i="11" s="1"/>
  <c r="DP74" i="11" a="1"/>
  <c r="DP74" i="11" s="1"/>
  <c r="DR274" i="11" a="1"/>
  <c r="DR274" i="11" s="1"/>
  <c r="DP274" i="11" a="1"/>
  <c r="DP274" i="11" s="1"/>
  <c r="DT274" i="11" a="1"/>
  <c r="DT274" i="11" s="1"/>
  <c r="DQ274" i="11" a="1"/>
  <c r="DQ274" i="11" s="1"/>
  <c r="DS274" i="11" a="1"/>
  <c r="DS274" i="11" s="1"/>
  <c r="EC38" i="11" a="1"/>
  <c r="EC38" i="11" s="1"/>
  <c r="ED38" i="11" a="1"/>
  <c r="ED38" i="11" s="1"/>
  <c r="DZ38" i="11" a="1"/>
  <c r="DZ38" i="11" s="1"/>
  <c r="DY38" i="11" a="1"/>
  <c r="DY38" i="11" s="1"/>
  <c r="DX38" i="11" a="1"/>
  <c r="DX38" i="11" s="1"/>
  <c r="EA38" i="11" a="1"/>
  <c r="EA38" i="11" s="1"/>
  <c r="DW38" i="11" a="1"/>
  <c r="DW38" i="11" s="1"/>
  <c r="EB38" i="11" a="1"/>
  <c r="EB38" i="11" s="1"/>
  <c r="DO171" i="11" a="1"/>
  <c r="DO171" i="11" s="1"/>
  <c r="DG171" i="11" a="1"/>
  <c r="DG171" i="11" s="1"/>
  <c r="DV171" i="11" a="1"/>
  <c r="DV171" i="11" s="1"/>
  <c r="EC100" i="11" a="1"/>
  <c r="EC100" i="11" s="1"/>
  <c r="EA100" i="11" a="1"/>
  <c r="EA100" i="11" s="1"/>
  <c r="ED100" i="11" a="1"/>
  <c r="ED100" i="11" s="1"/>
  <c r="DY100" i="11" a="1"/>
  <c r="DY100" i="11" s="1"/>
  <c r="DX100" i="11" a="1"/>
  <c r="DX100" i="11" s="1"/>
  <c r="DW100" i="11" a="1"/>
  <c r="DW100" i="11" s="1"/>
  <c r="DZ100" i="11" a="1"/>
  <c r="DZ100" i="11" s="1"/>
  <c r="EB100" i="11" a="1"/>
  <c r="EB100" i="11" s="1"/>
  <c r="G48" i="11" a="1"/>
  <c r="G48" i="11" s="1"/>
  <c r="T48" i="11" a="1"/>
  <c r="T48" i="11" s="1"/>
  <c r="H48" i="11" a="1"/>
  <c r="H48" i="11" s="1"/>
  <c r="DT60" i="11" a="1"/>
  <c r="DT60" i="11" s="1"/>
  <c r="DP60" i="11" a="1"/>
  <c r="DP60" i="11" s="1"/>
  <c r="DQ60" i="11" a="1"/>
  <c r="DQ60" i="11" s="1"/>
  <c r="DS60" i="11" a="1"/>
  <c r="DS60" i="11" s="1"/>
  <c r="DR60" i="11" a="1"/>
  <c r="DR60" i="11" s="1"/>
  <c r="ED300" i="11" a="1"/>
  <c r="ED300" i="11" s="1"/>
  <c r="DY300" i="11" a="1"/>
  <c r="DY300" i="11" s="1"/>
  <c r="EC300" i="11" a="1"/>
  <c r="EC300" i="11" s="1"/>
  <c r="EB300" i="11" a="1"/>
  <c r="EB300" i="11" s="1"/>
  <c r="EA300" i="11" a="1"/>
  <c r="EA300" i="11" s="1"/>
  <c r="DX300" i="11" a="1"/>
  <c r="DX300" i="11" s="1"/>
  <c r="DZ300" i="11" a="1"/>
  <c r="DZ300" i="11" s="1"/>
  <c r="DW300" i="11" a="1"/>
  <c r="DW300" i="11" s="1"/>
  <c r="U391" i="11" a="1"/>
  <c r="U391" i="11" s="1"/>
  <c r="AD391" i="11"/>
  <c r="DH170" i="11" a="1"/>
  <c r="DH170" i="11" s="1"/>
  <c r="DM170" i="11" a="1"/>
  <c r="DM170" i="11" s="1"/>
  <c r="DL170" i="11" a="1"/>
  <c r="DL170" i="11" s="1"/>
  <c r="DJ170" i="11" a="1"/>
  <c r="DJ170" i="11" s="1"/>
  <c r="DI170" i="11" a="1"/>
  <c r="DI170" i="11" s="1"/>
  <c r="DK170" i="11" a="1"/>
  <c r="DK170" i="11" s="1"/>
  <c r="EC444" i="11" a="1"/>
  <c r="EC444" i="11" s="1"/>
  <c r="DW444" i="11" a="1"/>
  <c r="DW444" i="11" s="1"/>
  <c r="DZ444" i="11" a="1"/>
  <c r="DZ444" i="11" s="1"/>
  <c r="EB444" i="11" a="1"/>
  <c r="EB444" i="11" s="1"/>
  <c r="DX444" i="11" a="1"/>
  <c r="DX444" i="11" s="1"/>
  <c r="ED444" i="11" a="1"/>
  <c r="ED444" i="11" s="1"/>
  <c r="EA444" i="11" a="1"/>
  <c r="EA444" i="11" s="1"/>
  <c r="DY444" i="11" a="1"/>
  <c r="DY444" i="11" s="1"/>
  <c r="DS424" i="11" a="1"/>
  <c r="DS424" i="11" s="1"/>
  <c r="DP424" i="11" a="1"/>
  <c r="DP424" i="11" s="1"/>
  <c r="DQ424" i="11" a="1"/>
  <c r="DQ424" i="11" s="1"/>
  <c r="DR424" i="11" a="1"/>
  <c r="DR424" i="11" s="1"/>
  <c r="DT424" i="11" a="1"/>
  <c r="DT424" i="11" s="1"/>
  <c r="EF349" i="11"/>
  <c r="DI394" i="11" a="1"/>
  <c r="DI394" i="11" s="1"/>
  <c r="DM394" i="11" a="1"/>
  <c r="DM394" i="11" s="1"/>
  <c r="DK394" i="11" a="1"/>
  <c r="DK394" i="11" s="1"/>
  <c r="DH394" i="11" a="1"/>
  <c r="DH394" i="11" s="1"/>
  <c r="DL394" i="11" a="1"/>
  <c r="DL394" i="11" s="1"/>
  <c r="DJ394" i="11" a="1"/>
  <c r="DJ394" i="11" s="1"/>
  <c r="DJ42" i="11" a="1"/>
  <c r="DJ42" i="11" s="1"/>
  <c r="DL42" i="11" a="1"/>
  <c r="DL42" i="11" s="1"/>
  <c r="DK42" i="11" a="1"/>
  <c r="DK42" i="11" s="1"/>
  <c r="DI42" i="11" a="1"/>
  <c r="DI42" i="11" s="1"/>
  <c r="DH42" i="11" a="1"/>
  <c r="DH42" i="11" s="1"/>
  <c r="DM42" i="11" a="1"/>
  <c r="DM42" i="11" s="1"/>
  <c r="DQ352" i="11" a="1"/>
  <c r="DQ352" i="11" s="1"/>
  <c r="DT352" i="11" a="1"/>
  <c r="DT352" i="11" s="1"/>
  <c r="DR352" i="11" a="1"/>
  <c r="DR352" i="11" s="1"/>
  <c r="DP352" i="11" a="1"/>
  <c r="DP352" i="11" s="1"/>
  <c r="DS352" i="11" a="1"/>
  <c r="DS352" i="11" s="1"/>
  <c r="DH422" i="11" a="1"/>
  <c r="DH422" i="11" s="1"/>
  <c r="DL422" i="11" a="1"/>
  <c r="DL422" i="11" s="1"/>
  <c r="DM422" i="11" a="1"/>
  <c r="DM422" i="11" s="1"/>
  <c r="DK422" i="11" a="1"/>
  <c r="DK422" i="11" s="1"/>
  <c r="DI422" i="11" a="1"/>
  <c r="DI422" i="11" s="1"/>
  <c r="DJ422" i="11" a="1"/>
  <c r="DJ422" i="11" s="1"/>
  <c r="DK124" i="11" a="1"/>
  <c r="DK124" i="11" s="1"/>
  <c r="DL124" i="11" a="1"/>
  <c r="DL124" i="11" s="1"/>
  <c r="DJ124" i="11" a="1"/>
  <c r="DJ124" i="11" s="1"/>
  <c r="DM124" i="11" a="1"/>
  <c r="DM124" i="11" s="1"/>
  <c r="DI124" i="11" a="1"/>
  <c r="DI124" i="11" s="1"/>
  <c r="DH124" i="11" a="1"/>
  <c r="DH124" i="11" s="1"/>
  <c r="DJ24" i="11" a="1"/>
  <c r="DJ24" i="11" s="1"/>
  <c r="DL24" i="11" a="1"/>
  <c r="DL24" i="11" s="1"/>
  <c r="DK24" i="11" a="1"/>
  <c r="DK24" i="11" s="1"/>
  <c r="DM24" i="11" a="1"/>
  <c r="DM24" i="11" s="1"/>
  <c r="DH24" i="11" a="1"/>
  <c r="DH24" i="11" s="1"/>
  <c r="DI24" i="11" a="1"/>
  <c r="DI24" i="11" s="1"/>
  <c r="DK238" i="11" a="1"/>
  <c r="DK238" i="11" s="1"/>
  <c r="DL238" i="11" a="1"/>
  <c r="DL238" i="11" s="1"/>
  <c r="DM238" i="11" a="1"/>
  <c r="DM238" i="11" s="1"/>
  <c r="DH238" i="11" a="1"/>
  <c r="DH238" i="11" s="1"/>
  <c r="DJ238" i="11" a="1"/>
  <c r="DJ238" i="11" s="1"/>
  <c r="DI238" i="11" a="1"/>
  <c r="DI238" i="11" s="1"/>
  <c r="DT14" i="11" a="1"/>
  <c r="DT14" i="11" s="1"/>
  <c r="DR14" i="11" a="1"/>
  <c r="DR14" i="11" s="1"/>
  <c r="DS14" i="11" a="1"/>
  <c r="DS14" i="11" s="1"/>
  <c r="DQ14" i="11" a="1"/>
  <c r="DQ14" i="11" s="1"/>
  <c r="DP14" i="11" a="1"/>
  <c r="DP14" i="11" s="1"/>
  <c r="ED366" i="11" a="1"/>
  <c r="ED366" i="11" s="1"/>
  <c r="DW366" i="11" a="1"/>
  <c r="DW366" i="11" s="1"/>
  <c r="EB366" i="11" a="1"/>
  <c r="EB366" i="11" s="1"/>
  <c r="EA366" i="11" a="1"/>
  <c r="EA366" i="11" s="1"/>
  <c r="DZ366" i="11" a="1"/>
  <c r="DZ366" i="11" s="1"/>
  <c r="DY366" i="11" a="1"/>
  <c r="DY366" i="11" s="1"/>
  <c r="DX366" i="11" a="1"/>
  <c r="DX366" i="11" s="1"/>
  <c r="EC366" i="11" a="1"/>
  <c r="EC366" i="11" s="1"/>
  <c r="DT284" i="11" a="1"/>
  <c r="DT284" i="11" s="1"/>
  <c r="DR284" i="11" a="1"/>
  <c r="DR284" i="11" s="1"/>
  <c r="DS284" i="11" a="1"/>
  <c r="DS284" i="11" s="1"/>
  <c r="DP284" i="11" a="1"/>
  <c r="DP284" i="11" s="1"/>
  <c r="DQ284" i="11" a="1"/>
  <c r="DQ284" i="11" s="1"/>
  <c r="DJ280" i="11" a="1"/>
  <c r="DJ280" i="11" s="1"/>
  <c r="DH280" i="11" a="1"/>
  <c r="DH280" i="11" s="1"/>
  <c r="DI280" i="11" a="1"/>
  <c r="DI280" i="11" s="1"/>
  <c r="DK280" i="11" a="1"/>
  <c r="DK280" i="11" s="1"/>
  <c r="DL280" i="11" a="1"/>
  <c r="DL280" i="11" s="1"/>
  <c r="DM280" i="11" a="1"/>
  <c r="DM280" i="11" s="1"/>
  <c r="DQ180" i="11" a="1"/>
  <c r="DQ180" i="11" s="1"/>
  <c r="DS180" i="11" a="1"/>
  <c r="DS180" i="11" s="1"/>
  <c r="DT180" i="11" a="1"/>
  <c r="DT180" i="11" s="1"/>
  <c r="DR180" i="11" a="1"/>
  <c r="DR180" i="11" s="1"/>
  <c r="DP180" i="11" a="1"/>
  <c r="DP180" i="11" s="1"/>
  <c r="DO335" i="11" a="1"/>
  <c r="DO335" i="11" s="1"/>
  <c r="DV335" i="11" a="1"/>
  <c r="DV335" i="11" s="1"/>
  <c r="DG335" i="11" a="1"/>
  <c r="DG335" i="11" s="1"/>
  <c r="EF377" i="11"/>
  <c r="DW474" i="11" a="1"/>
  <c r="DW474" i="11" s="1"/>
  <c r="DX474" i="11" a="1"/>
  <c r="DX474" i="11" s="1"/>
  <c r="DZ474" i="11" a="1"/>
  <c r="DZ474" i="11" s="1"/>
  <c r="EB474" i="11" a="1"/>
  <c r="EB474" i="11" s="1"/>
  <c r="DY474" i="11" a="1"/>
  <c r="DY474" i="11" s="1"/>
  <c r="EA474" i="11" a="1"/>
  <c r="EA474" i="11" s="1"/>
  <c r="ED474" i="11" a="1"/>
  <c r="ED474" i="11" s="1"/>
  <c r="EC474" i="11" a="1"/>
  <c r="EC474" i="11" s="1"/>
  <c r="DJ72" i="11" a="1"/>
  <c r="DJ72" i="11" s="1"/>
  <c r="DM72" i="11" a="1"/>
  <c r="DM72" i="11" s="1"/>
  <c r="DI72" i="11" a="1"/>
  <c r="DI72" i="11" s="1"/>
  <c r="DL72" i="11" a="1"/>
  <c r="DL72" i="11" s="1"/>
  <c r="DH72" i="11" a="1"/>
  <c r="DH72" i="11" s="1"/>
  <c r="DK72" i="11" a="1"/>
  <c r="DK72" i="11" s="1"/>
  <c r="DQ68" i="11" a="1"/>
  <c r="DQ68" i="11" s="1"/>
  <c r="DP68" i="11" a="1"/>
  <c r="DP68" i="11" s="1"/>
  <c r="DR68" i="11" a="1"/>
  <c r="DR68" i="11" s="1"/>
  <c r="DS68" i="11" a="1"/>
  <c r="DS68" i="11" s="1"/>
  <c r="DT68" i="11" a="1"/>
  <c r="DT68" i="11" s="1"/>
  <c r="DO487" i="11" a="1"/>
  <c r="DO487" i="11" s="1"/>
  <c r="DG487" i="11" a="1"/>
  <c r="DG487" i="11" s="1"/>
  <c r="DV487" i="11" a="1"/>
  <c r="DV487" i="11" s="1"/>
  <c r="G256" i="11" a="1"/>
  <c r="G256" i="11" s="1"/>
  <c r="T256" i="11" a="1"/>
  <c r="T256" i="11" s="1"/>
  <c r="H256" i="11" a="1"/>
  <c r="H256" i="11" s="1"/>
  <c r="U437" i="11" a="1"/>
  <c r="U437" i="11" s="1"/>
  <c r="AD437" i="11"/>
  <c r="DS185" i="11" a="1"/>
  <c r="DS185" i="11" s="1"/>
  <c r="DP185" i="11" a="1"/>
  <c r="DP185" i="11" s="1"/>
  <c r="DT185" i="11" a="1"/>
  <c r="DT185" i="11" s="1"/>
  <c r="DR185" i="11" a="1"/>
  <c r="DR185" i="11" s="1"/>
  <c r="DQ185" i="11" a="1"/>
  <c r="DQ185" i="11" s="1"/>
  <c r="DQ46" i="11" a="1"/>
  <c r="DQ46" i="11" s="1"/>
  <c r="DS46" i="11" a="1"/>
  <c r="DS46" i="11" s="1"/>
  <c r="DT46" i="11" a="1"/>
  <c r="DT46" i="11" s="1"/>
  <c r="DP46" i="11" a="1"/>
  <c r="DP46" i="11" s="1"/>
  <c r="DR46" i="11" a="1"/>
  <c r="DR46" i="11" s="1"/>
  <c r="DG398" i="11" a="1"/>
  <c r="DG398" i="11" s="1"/>
  <c r="DO398" i="11" a="1"/>
  <c r="DO398" i="11" s="1"/>
  <c r="DV398" i="11" a="1"/>
  <c r="DV398" i="11" s="1"/>
  <c r="DS230" i="11" a="1"/>
  <c r="DS230" i="11" s="1"/>
  <c r="DR230" i="11" a="1"/>
  <c r="DR230" i="11" s="1"/>
  <c r="DT230" i="11" a="1"/>
  <c r="DT230" i="11" s="1"/>
  <c r="DQ230" i="11" a="1"/>
  <c r="DQ230" i="11" s="1"/>
  <c r="DP230" i="11" a="1"/>
  <c r="DP230" i="11" s="1"/>
  <c r="DQ268" i="11" a="1"/>
  <c r="DQ268" i="11" s="1"/>
  <c r="DR268" i="11" a="1"/>
  <c r="DR268" i="11" s="1"/>
  <c r="DT268" i="11" a="1"/>
  <c r="DT268" i="11" s="1"/>
  <c r="DP268" i="11" a="1"/>
  <c r="DP268" i="11" s="1"/>
  <c r="DS268" i="11" a="1"/>
  <c r="DS268" i="11" s="1"/>
  <c r="DQ36" i="11" a="1"/>
  <c r="DQ36" i="11" s="1"/>
  <c r="DT36" i="11" a="1"/>
  <c r="DT36" i="11" s="1"/>
  <c r="DS36" i="11" a="1"/>
  <c r="DS36" i="11" s="1"/>
  <c r="DR36" i="11" a="1"/>
  <c r="DR36" i="11" s="1"/>
  <c r="DP36" i="11" a="1"/>
  <c r="DP36" i="11" s="1"/>
  <c r="DS200" i="11" a="1"/>
  <c r="DS200" i="11" s="1"/>
  <c r="DP200" i="11" a="1"/>
  <c r="DP200" i="11" s="1"/>
  <c r="DT200" i="11" a="1"/>
  <c r="DT200" i="11" s="1"/>
  <c r="DQ200" i="11" a="1"/>
  <c r="DQ200" i="11" s="1"/>
  <c r="DR200" i="11" a="1"/>
  <c r="DR200" i="11" s="1"/>
  <c r="DX108" i="11" a="1"/>
  <c r="DX108" i="11" s="1"/>
  <c r="DZ108" i="11" a="1"/>
  <c r="DZ108" i="11" s="1"/>
  <c r="EA108" i="11" a="1"/>
  <c r="EA108" i="11" s="1"/>
  <c r="ED108" i="11" a="1"/>
  <c r="ED108" i="11" s="1"/>
  <c r="DW108" i="11" a="1"/>
  <c r="DW108" i="11" s="1"/>
  <c r="EB108" i="11" a="1"/>
  <c r="EB108" i="11" s="1"/>
  <c r="EC108" i="11" a="1"/>
  <c r="EC108" i="11" s="1"/>
  <c r="DY108" i="11" a="1"/>
  <c r="DY108" i="11" s="1"/>
  <c r="DT404" i="11" a="1"/>
  <c r="DT404" i="11" s="1"/>
  <c r="DR404" i="11" a="1"/>
  <c r="DR404" i="11" s="1"/>
  <c r="DQ404" i="11" a="1"/>
  <c r="DQ404" i="11" s="1"/>
  <c r="DP404" i="11" a="1"/>
  <c r="DP404" i="11" s="1"/>
  <c r="DS404" i="11" a="1"/>
  <c r="DS404" i="11" s="1"/>
  <c r="U130" i="11" a="1"/>
  <c r="U130" i="11" s="1"/>
  <c r="AD130" i="11"/>
  <c r="DW198" i="11" a="1"/>
  <c r="DW198" i="11" s="1"/>
  <c r="ED198" i="11" a="1"/>
  <c r="ED198" i="11" s="1"/>
  <c r="EC198" i="11" a="1"/>
  <c r="EC198" i="11" s="1"/>
  <c r="EB198" i="11" a="1"/>
  <c r="EB198" i="11" s="1"/>
  <c r="DZ198" i="11" a="1"/>
  <c r="DZ198" i="11" s="1"/>
  <c r="DX198" i="11" a="1"/>
  <c r="DX198" i="11" s="1"/>
  <c r="EA198" i="11" a="1"/>
  <c r="EA198" i="11" s="1"/>
  <c r="DY198" i="11" a="1"/>
  <c r="DY198" i="11" s="1"/>
  <c r="DW144" i="11" a="1"/>
  <c r="DW144" i="11" s="1"/>
  <c r="DY144" i="11" a="1"/>
  <c r="DY144" i="11" s="1"/>
  <c r="ED144" i="11" a="1"/>
  <c r="ED144" i="11" s="1"/>
  <c r="DX144" i="11" a="1"/>
  <c r="DX144" i="11" s="1"/>
  <c r="EC144" i="11" a="1"/>
  <c r="EC144" i="11" s="1"/>
  <c r="EA144" i="11" a="1"/>
  <c r="EA144" i="11" s="1"/>
  <c r="DZ144" i="11" a="1"/>
  <c r="DZ144" i="11" s="1"/>
  <c r="EB144" i="11" a="1"/>
  <c r="EB144" i="11" s="1"/>
  <c r="G400" i="11" a="1"/>
  <c r="G400" i="11" s="1"/>
  <c r="T400" i="11" a="1"/>
  <c r="T400" i="11" s="1"/>
  <c r="H400" i="11" a="1"/>
  <c r="H400" i="11" s="1"/>
  <c r="AC258" i="11" a="1"/>
  <c r="AC258" i="11" s="1"/>
  <c r="F258" i="11" a="1"/>
  <c r="F258" i="11" s="1"/>
  <c r="AA259" i="11" a="1"/>
  <c r="AA259" i="11" s="1"/>
  <c r="EF331" i="11"/>
  <c r="U336" i="11" a="1"/>
  <c r="U336" i="11" s="1"/>
  <c r="AD336" i="11"/>
  <c r="DL20" i="11" a="1"/>
  <c r="DL20" i="11" s="1"/>
  <c r="DI20" i="11" a="1"/>
  <c r="DI20" i="11" s="1"/>
  <c r="DK20" i="11" a="1"/>
  <c r="DK20" i="11" s="1"/>
  <c r="DM20" i="11" a="1"/>
  <c r="DM20" i="11" s="1"/>
  <c r="DJ20" i="11" a="1"/>
  <c r="DJ20" i="11" s="1"/>
  <c r="DH20" i="11" a="1"/>
  <c r="DH20" i="11" s="1"/>
  <c r="M155" i="12"/>
  <c r="G437" i="11" a="1"/>
  <c r="G437" i="11" s="1"/>
  <c r="T437" i="11" a="1"/>
  <c r="T437" i="11" s="1"/>
  <c r="H437" i="11" a="1"/>
  <c r="H437" i="11" s="1"/>
  <c r="EB185" i="11" a="1"/>
  <c r="EB185" i="11" s="1"/>
  <c r="DY185" i="11" a="1"/>
  <c r="DY185" i="11" s="1"/>
  <c r="DX185" i="11" a="1"/>
  <c r="DX185" i="11" s="1"/>
  <c r="EC185" i="11" a="1"/>
  <c r="EC185" i="11" s="1"/>
  <c r="EA185" i="11" a="1"/>
  <c r="EA185" i="11" s="1"/>
  <c r="ED185" i="11" a="1"/>
  <c r="ED185" i="11" s="1"/>
  <c r="DW185" i="11" a="1"/>
  <c r="DW185" i="11" s="1"/>
  <c r="DZ185" i="11" a="1"/>
  <c r="DZ185" i="11" s="1"/>
  <c r="DY326" i="11" a="1"/>
  <c r="DY326" i="11" s="1"/>
  <c r="ED326" i="11" a="1"/>
  <c r="ED326" i="11" s="1"/>
  <c r="DZ326" i="11" a="1"/>
  <c r="DZ326" i="11" s="1"/>
  <c r="EA326" i="11" a="1"/>
  <c r="EA326" i="11" s="1"/>
  <c r="DW326" i="11" a="1"/>
  <c r="DW326" i="11" s="1"/>
  <c r="EB326" i="11" a="1"/>
  <c r="EB326" i="11" s="1"/>
  <c r="DX326" i="11" a="1"/>
  <c r="DX326" i="11" s="1"/>
  <c r="EC326" i="11" a="1"/>
  <c r="EC326" i="11" s="1"/>
  <c r="DR214" i="11" a="1"/>
  <c r="DR214" i="11" s="1"/>
  <c r="DQ214" i="11" a="1"/>
  <c r="DQ214" i="11" s="1"/>
  <c r="DS214" i="11" a="1"/>
  <c r="DS214" i="11" s="1"/>
  <c r="DT214" i="11" a="1"/>
  <c r="DT214" i="11" s="1"/>
  <c r="DP214" i="11" a="1"/>
  <c r="DP214" i="11" s="1"/>
  <c r="DW236" i="11" a="1"/>
  <c r="DW236" i="11" s="1"/>
  <c r="EB236" i="11" a="1"/>
  <c r="EB236" i="11" s="1"/>
  <c r="DY236" i="11" a="1"/>
  <c r="DY236" i="11" s="1"/>
  <c r="EC236" i="11" a="1"/>
  <c r="EC236" i="11" s="1"/>
  <c r="ED236" i="11" a="1"/>
  <c r="ED236" i="11" s="1"/>
  <c r="DZ236" i="11" a="1"/>
  <c r="DZ236" i="11" s="1"/>
  <c r="EA236" i="11" a="1"/>
  <c r="EA236" i="11" s="1"/>
  <c r="DX236" i="11" a="1"/>
  <c r="DX236" i="11" s="1"/>
  <c r="G232" i="11" a="1"/>
  <c r="G232" i="11" s="1"/>
  <c r="T232" i="11" a="1"/>
  <c r="T232" i="11" s="1"/>
  <c r="H232" i="11" a="1"/>
  <c r="H232" i="11" s="1"/>
  <c r="G488" i="11" a="1"/>
  <c r="G488" i="11" s="1"/>
  <c r="T488" i="11" a="1"/>
  <c r="T488" i="11" s="1"/>
  <c r="H488" i="11" a="1"/>
  <c r="H488" i="11" s="1"/>
  <c r="G202" i="11" a="1"/>
  <c r="G202" i="11" s="1"/>
  <c r="T202" i="11" a="1"/>
  <c r="T202" i="11" s="1"/>
  <c r="H202" i="11" a="1"/>
  <c r="H202" i="11" s="1"/>
  <c r="DT78" i="11" a="1"/>
  <c r="DT78" i="11" s="1"/>
  <c r="DS78" i="11" a="1"/>
  <c r="DS78" i="11" s="1"/>
  <c r="DR78" i="11" a="1"/>
  <c r="DR78" i="11" s="1"/>
  <c r="DP78" i="11" a="1"/>
  <c r="DP78" i="11" s="1"/>
  <c r="DQ78" i="11" a="1"/>
  <c r="DQ78" i="11" s="1"/>
  <c r="DQ476" i="11" a="1"/>
  <c r="DQ476" i="11" s="1"/>
  <c r="DS476" i="11" a="1"/>
  <c r="DS476" i="11" s="1"/>
  <c r="DR476" i="11" a="1"/>
  <c r="DR476" i="11" s="1"/>
  <c r="DT476" i="11" a="1"/>
  <c r="DT476" i="11" s="1"/>
  <c r="DP476" i="11" a="1"/>
  <c r="DP476" i="11" s="1"/>
  <c r="EB466" i="11" a="1"/>
  <c r="EB466" i="11" s="1"/>
  <c r="EC466" i="11" a="1"/>
  <c r="EC466" i="11" s="1"/>
  <c r="DW466" i="11" a="1"/>
  <c r="DW466" i="11" s="1"/>
  <c r="EA466" i="11" a="1"/>
  <c r="EA466" i="11" s="1"/>
  <c r="DZ466" i="11" a="1"/>
  <c r="DZ466" i="11" s="1"/>
  <c r="DX466" i="11" a="1"/>
  <c r="DX466" i="11" s="1"/>
  <c r="ED466" i="11" a="1"/>
  <c r="ED466" i="11" s="1"/>
  <c r="DY466" i="11" a="1"/>
  <c r="DY466" i="11" s="1"/>
  <c r="DS94" i="11" a="1"/>
  <c r="DS94" i="11" s="1"/>
  <c r="DP94" i="11" a="1"/>
  <c r="DP94" i="11" s="1"/>
  <c r="DR94" i="11" a="1"/>
  <c r="DR94" i="11" s="1"/>
  <c r="DQ94" i="11" a="1"/>
  <c r="DQ94" i="11" s="1"/>
  <c r="DT94" i="11" a="1"/>
  <c r="DT94" i="11" s="1"/>
  <c r="ED242" i="11" a="1"/>
  <c r="ED242" i="11" s="1"/>
  <c r="DX242" i="11" a="1"/>
  <c r="DX242" i="11" s="1"/>
  <c r="EC242" i="11" a="1"/>
  <c r="EC242" i="11" s="1"/>
  <c r="DZ242" i="11" a="1"/>
  <c r="DZ242" i="11" s="1"/>
  <c r="DY242" i="11" a="1"/>
  <c r="DY242" i="11" s="1"/>
  <c r="EB242" i="11" a="1"/>
  <c r="EB242" i="11" s="1"/>
  <c r="DW242" i="11" a="1"/>
  <c r="DW242" i="11" s="1"/>
  <c r="EA242" i="11" a="1"/>
  <c r="EA242" i="11" s="1"/>
  <c r="DW84" i="11" a="1"/>
  <c r="DW84" i="11" s="1"/>
  <c r="EC84" i="11" a="1"/>
  <c r="EC84" i="11" s="1"/>
  <c r="DY84" i="11" a="1"/>
  <c r="DY84" i="11" s="1"/>
  <c r="DX84" i="11" a="1"/>
  <c r="DX84" i="11" s="1"/>
  <c r="EB84" i="11" a="1"/>
  <c r="EB84" i="11" s="1"/>
  <c r="EA84" i="11" a="1"/>
  <c r="EA84" i="11" s="1"/>
  <c r="ED84" i="11" a="1"/>
  <c r="ED84" i="11" s="1"/>
  <c r="DZ84" i="11" a="1"/>
  <c r="DZ84" i="11" s="1"/>
  <c r="J155" i="12"/>
  <c r="EA190" i="11" a="1"/>
  <c r="EA190" i="11" s="1"/>
  <c r="DY190" i="11" a="1"/>
  <c r="DY190" i="11" s="1"/>
  <c r="EC190" i="11" a="1"/>
  <c r="EC190" i="11" s="1"/>
  <c r="EB190" i="11" a="1"/>
  <c r="EB190" i="11" s="1"/>
  <c r="DX190" i="11" a="1"/>
  <c r="DX190" i="11" s="1"/>
  <c r="ED190" i="11" a="1"/>
  <c r="ED190" i="11" s="1"/>
  <c r="DW190" i="11" a="1"/>
  <c r="DW190" i="11" s="1"/>
  <c r="DZ190" i="11" a="1"/>
  <c r="DZ190" i="11" s="1"/>
  <c r="EF423" i="11"/>
  <c r="DR56" i="11" a="1"/>
  <c r="DR56" i="11" s="1"/>
  <c r="DT56" i="11" a="1"/>
  <c r="DT56" i="11" s="1"/>
  <c r="DP56" i="11" a="1"/>
  <c r="DP56" i="11" s="1"/>
  <c r="DS56" i="11" a="1"/>
  <c r="DS56" i="11" s="1"/>
  <c r="DQ56" i="11" a="1"/>
  <c r="DQ56" i="11" s="1"/>
  <c r="DY252" i="11" a="1"/>
  <c r="DY252" i="11" s="1"/>
  <c r="DW252" i="11" a="1"/>
  <c r="DW252" i="11" s="1"/>
  <c r="ED252" i="11" a="1"/>
  <c r="ED252" i="11" s="1"/>
  <c r="EA252" i="11" a="1"/>
  <c r="EA252" i="11" s="1"/>
  <c r="EB252" i="11" a="1"/>
  <c r="EB252" i="11" s="1"/>
  <c r="DZ252" i="11" a="1"/>
  <c r="DZ252" i="11" s="1"/>
  <c r="EC252" i="11" a="1"/>
  <c r="EC252" i="11" s="1"/>
  <c r="DX252" i="11" a="1"/>
  <c r="DX252" i="11" s="1"/>
  <c r="DJ274" i="11" a="1"/>
  <c r="DJ274" i="11" s="1"/>
  <c r="DK274" i="11" a="1"/>
  <c r="DK274" i="11" s="1"/>
  <c r="DL274" i="11" a="1"/>
  <c r="DL274" i="11" s="1"/>
  <c r="DM274" i="11" a="1"/>
  <c r="DM274" i="11" s="1"/>
  <c r="DI274" i="11" a="1"/>
  <c r="DI274" i="11" s="1"/>
  <c r="DH274" i="11" a="1"/>
  <c r="DH274" i="11" s="1"/>
  <c r="EA460" i="11" a="1"/>
  <c r="EA460" i="11" s="1"/>
  <c r="DX460" i="11" a="1"/>
  <c r="DX460" i="11" s="1"/>
  <c r="ED460" i="11" a="1"/>
  <c r="ED460" i="11" s="1"/>
  <c r="DW460" i="11" a="1"/>
  <c r="DW460" i="11" s="1"/>
  <c r="EC460" i="11" a="1"/>
  <c r="EC460" i="11" s="1"/>
  <c r="DY460" i="11" a="1"/>
  <c r="DY460" i="11" s="1"/>
  <c r="DZ460" i="11" a="1"/>
  <c r="DZ460" i="11" s="1"/>
  <c r="EB460" i="11" a="1"/>
  <c r="EB460" i="11" s="1"/>
  <c r="DL38" i="11" a="1"/>
  <c r="DL38" i="11" s="1"/>
  <c r="DI38" i="11" a="1"/>
  <c r="DI38" i="11" s="1"/>
  <c r="DM38" i="11" a="1"/>
  <c r="DM38" i="11" s="1"/>
  <c r="DH38" i="11" a="1"/>
  <c r="DH38" i="11" s="1"/>
  <c r="DJ38" i="11" a="1"/>
  <c r="DJ38" i="11" s="1"/>
  <c r="DK38" i="11" a="1"/>
  <c r="DK38" i="11" s="1"/>
  <c r="ED168" i="11" a="1"/>
  <c r="ED168" i="11" s="1"/>
  <c r="EA168" i="11" a="1"/>
  <c r="EA168" i="11" s="1"/>
  <c r="DW168" i="11" a="1"/>
  <c r="DW168" i="11" s="1"/>
  <c r="DY168" i="11" a="1"/>
  <c r="DY168" i="11" s="1"/>
  <c r="EB168" i="11" a="1"/>
  <c r="EB168" i="11" s="1"/>
  <c r="DZ168" i="11" a="1"/>
  <c r="DZ168" i="11" s="1"/>
  <c r="DX168" i="11" a="1"/>
  <c r="DX168" i="11" s="1"/>
  <c r="EC168" i="11" a="1"/>
  <c r="EC168" i="11" s="1"/>
  <c r="U48" i="11" a="1"/>
  <c r="U48" i="11" s="1"/>
  <c r="AD48" i="11"/>
  <c r="DT110" i="11" a="1"/>
  <c r="DT110" i="11" s="1"/>
  <c r="DS110" i="11" a="1"/>
  <c r="DS110" i="11" s="1"/>
  <c r="DR110" i="11" a="1"/>
  <c r="DR110" i="11" s="1"/>
  <c r="DP110" i="11" a="1"/>
  <c r="DP110" i="11" s="1"/>
  <c r="DQ110" i="11" a="1"/>
  <c r="DQ110" i="11" s="1"/>
  <c r="F150" i="11" a="1"/>
  <c r="F150" i="11" s="1"/>
  <c r="AC150" i="11" a="1"/>
  <c r="AC150" i="11" s="1"/>
  <c r="AA151" i="11" a="1"/>
  <c r="AA151" i="11" s="1"/>
  <c r="DH300" i="11" a="1"/>
  <c r="DH300" i="11" s="1"/>
  <c r="DL300" i="11" a="1"/>
  <c r="DL300" i="11" s="1"/>
  <c r="DJ300" i="11" a="1"/>
  <c r="DJ300" i="11" s="1"/>
  <c r="DM300" i="11" a="1"/>
  <c r="DM300" i="11" s="1"/>
  <c r="DK300" i="11" a="1"/>
  <c r="DK300" i="11" s="1"/>
  <c r="DI300" i="11" a="1"/>
  <c r="DI300" i="11" s="1"/>
  <c r="J163" i="12"/>
  <c r="G391" i="11" a="1"/>
  <c r="G391" i="11" s="1"/>
  <c r="T391" i="11" a="1"/>
  <c r="T391" i="11" s="1"/>
  <c r="H391" i="11" a="1"/>
  <c r="H391" i="11" s="1"/>
  <c r="DH76" i="11" a="1"/>
  <c r="DH76" i="11" s="1"/>
  <c r="DI76" i="11" a="1"/>
  <c r="DI76" i="11" s="1"/>
  <c r="DJ76" i="11" a="1"/>
  <c r="DJ76" i="11" s="1"/>
  <c r="DK76" i="11" a="1"/>
  <c r="DK76" i="11" s="1"/>
  <c r="DL76" i="11" a="1"/>
  <c r="DL76" i="11" s="1"/>
  <c r="DM76" i="11" a="1"/>
  <c r="DM76" i="11" s="1"/>
  <c r="EA334" i="11" a="1"/>
  <c r="EA334" i="11" s="1"/>
  <c r="ED334" i="11" a="1"/>
  <c r="ED334" i="11" s="1"/>
  <c r="DW334" i="11" a="1"/>
  <c r="DW334" i="11" s="1"/>
  <c r="DZ334" i="11" a="1"/>
  <c r="DZ334" i="11" s="1"/>
  <c r="DX334" i="11" a="1"/>
  <c r="DX334" i="11" s="1"/>
  <c r="EB334" i="11" a="1"/>
  <c r="EB334" i="11" s="1"/>
  <c r="DY334" i="11" a="1"/>
  <c r="DY334" i="11" s="1"/>
  <c r="EC334" i="11" a="1"/>
  <c r="EC334" i="11" s="1"/>
  <c r="DL424" i="11" a="1"/>
  <c r="DL424" i="11" s="1"/>
  <c r="DM424" i="11" a="1"/>
  <c r="DM424" i="11" s="1"/>
  <c r="DI424" i="11" a="1"/>
  <c r="DI424" i="11" s="1"/>
  <c r="DJ424" i="11" a="1"/>
  <c r="DJ424" i="11" s="1"/>
  <c r="DH424" i="11" a="1"/>
  <c r="DH424" i="11" s="1"/>
  <c r="DK424" i="11" a="1"/>
  <c r="DK424" i="11" s="1"/>
  <c r="DR106" i="11" a="1"/>
  <c r="DR106" i="11" s="1"/>
  <c r="DP106" i="11" a="1"/>
  <c r="DP106" i="11" s="1"/>
  <c r="DT106" i="11" a="1"/>
  <c r="DT106" i="11" s="1"/>
  <c r="DQ106" i="11" a="1"/>
  <c r="DQ106" i="11" s="1"/>
  <c r="DS106" i="11" a="1"/>
  <c r="DS106" i="11" s="1"/>
  <c r="U192" i="11" a="1"/>
  <c r="U192" i="11" s="1"/>
  <c r="AD192" i="11"/>
  <c r="DM352" i="11" a="1"/>
  <c r="DM352" i="11" s="1"/>
  <c r="DI352" i="11" a="1"/>
  <c r="DI352" i="11" s="1"/>
  <c r="DH352" i="11" a="1"/>
  <c r="DH352" i="11" s="1"/>
  <c r="DJ352" i="11" a="1"/>
  <c r="DJ352" i="11" s="1"/>
  <c r="DK352" i="11" a="1"/>
  <c r="DK352" i="11" s="1"/>
  <c r="DL352" i="11" a="1"/>
  <c r="DL352" i="11" s="1"/>
  <c r="DP126" i="11" a="1"/>
  <c r="DP126" i="11" s="1"/>
  <c r="DS126" i="11" a="1"/>
  <c r="DS126" i="11" s="1"/>
  <c r="DT126" i="11" a="1"/>
  <c r="DT126" i="11" s="1"/>
  <c r="DQ126" i="11" a="1"/>
  <c r="DQ126" i="11" s="1"/>
  <c r="DR126" i="11" a="1"/>
  <c r="DR126" i="11" s="1"/>
  <c r="DS24" i="11" a="1"/>
  <c r="DS24" i="11" s="1"/>
  <c r="DQ24" i="11" a="1"/>
  <c r="DQ24" i="11" s="1"/>
  <c r="DP24" i="11" a="1"/>
  <c r="DP24" i="11" s="1"/>
  <c r="DT24" i="11" a="1"/>
  <c r="DT24" i="11" s="1"/>
  <c r="DR24" i="11" a="1"/>
  <c r="DR24" i="11" s="1"/>
  <c r="EF333" i="11"/>
  <c r="DP388" i="11" a="1"/>
  <c r="DP388" i="11" s="1"/>
  <c r="DT388" i="11" a="1"/>
  <c r="DT388" i="11" s="1"/>
  <c r="DQ388" i="11" a="1"/>
  <c r="DQ388" i="11" s="1"/>
  <c r="DS388" i="11" a="1"/>
  <c r="DS388" i="11" s="1"/>
  <c r="DR388" i="11" a="1"/>
  <c r="DR388" i="11" s="1"/>
  <c r="DZ14" i="11" a="1"/>
  <c r="DZ14" i="11" s="1"/>
  <c r="EB14" i="11" a="1"/>
  <c r="EB14" i="11" s="1"/>
  <c r="EC14" i="11" a="1"/>
  <c r="EC14" i="11" s="1"/>
  <c r="DW14" i="11" a="1"/>
  <c r="DW14" i="11" s="1"/>
  <c r="EA14" i="11" a="1"/>
  <c r="EA14" i="11" s="1"/>
  <c r="ED14" i="11" a="1"/>
  <c r="ED14" i="11" s="1"/>
  <c r="DX14" i="11" a="1"/>
  <c r="DX14" i="11" s="1"/>
  <c r="DY14" i="11" a="1"/>
  <c r="DY14" i="11" s="1"/>
  <c r="DQ280" i="11" a="1"/>
  <c r="DQ280" i="11" s="1"/>
  <c r="DP280" i="11" a="1"/>
  <c r="DP280" i="11" s="1"/>
  <c r="DT280" i="11" a="1"/>
  <c r="DT280" i="11" s="1"/>
  <c r="DS280" i="11" a="1"/>
  <c r="DS280" i="11" s="1"/>
  <c r="DR280" i="11" a="1"/>
  <c r="DR280" i="11" s="1"/>
  <c r="DP478" i="11" a="1"/>
  <c r="DP478" i="11" s="1"/>
  <c r="DR478" i="11" a="1"/>
  <c r="DR478" i="11" s="1"/>
  <c r="DQ478" i="11" a="1"/>
  <c r="DQ478" i="11" s="1"/>
  <c r="DT478" i="11" a="1"/>
  <c r="DT478" i="11" s="1"/>
  <c r="DS478" i="11" a="1"/>
  <c r="DS478" i="11" s="1"/>
  <c r="DJ180" i="11" a="1"/>
  <c r="DJ180" i="11" s="1"/>
  <c r="DK180" i="11" a="1"/>
  <c r="DK180" i="11" s="1"/>
  <c r="DI180" i="11" a="1"/>
  <c r="DI180" i="11" s="1"/>
  <c r="DM180" i="11" a="1"/>
  <c r="DM180" i="11" s="1"/>
  <c r="DH180" i="11" a="1"/>
  <c r="DH180" i="11" s="1"/>
  <c r="DL180" i="11" a="1"/>
  <c r="DL180" i="11" s="1"/>
  <c r="DQ474" i="11" a="1"/>
  <c r="DQ474" i="11" s="1"/>
  <c r="DR474" i="11" a="1"/>
  <c r="DR474" i="11" s="1"/>
  <c r="DP474" i="11" a="1"/>
  <c r="DP474" i="11" s="1"/>
  <c r="DT474" i="11" a="1"/>
  <c r="DT474" i="11" s="1"/>
  <c r="DS474" i="11" a="1"/>
  <c r="DS474" i="11" s="1"/>
  <c r="DH480" i="11" a="1"/>
  <c r="DH480" i="11" s="1"/>
  <c r="DK480" i="11" a="1"/>
  <c r="DK480" i="11" s="1"/>
  <c r="DL480" i="11" a="1"/>
  <c r="DL480" i="11" s="1"/>
  <c r="DM480" i="11" a="1"/>
  <c r="DM480" i="11" s="1"/>
  <c r="DI480" i="11" a="1"/>
  <c r="DI480" i="11" s="1"/>
  <c r="DJ480" i="11" a="1"/>
  <c r="DJ480" i="11" s="1"/>
  <c r="U488" i="11" a="1"/>
  <c r="U488" i="11" s="1"/>
  <c r="AD488" i="11"/>
  <c r="DW274" i="11" a="1"/>
  <c r="DW274" i="11" s="1"/>
  <c r="EC274" i="11" a="1"/>
  <c r="EC274" i="11" s="1"/>
  <c r="DY274" i="11" a="1"/>
  <c r="DY274" i="11" s="1"/>
  <c r="EA274" i="11" a="1"/>
  <c r="EA274" i="11" s="1"/>
  <c r="ED274" i="11" a="1"/>
  <c r="ED274" i="11" s="1"/>
  <c r="DX274" i="11" a="1"/>
  <c r="DX274" i="11" s="1"/>
  <c r="DZ274" i="11" a="1"/>
  <c r="DZ274" i="11" s="1"/>
  <c r="EB274" i="11" a="1"/>
  <c r="EB274" i="11" s="1"/>
  <c r="DP460" i="11" a="1"/>
  <c r="DP460" i="11" s="1"/>
  <c r="DR460" i="11" a="1"/>
  <c r="DR460" i="11" s="1"/>
  <c r="DT460" i="11" a="1"/>
  <c r="DT460" i="11" s="1"/>
  <c r="DS460" i="11" a="1"/>
  <c r="DS460" i="11" s="1"/>
  <c r="DQ460" i="11" a="1"/>
  <c r="DQ460" i="11" s="1"/>
  <c r="DI168" i="11" a="1"/>
  <c r="DI168" i="11" s="1"/>
  <c r="DM168" i="11" a="1"/>
  <c r="DM168" i="11" s="1"/>
  <c r="DK168" i="11" a="1"/>
  <c r="DK168" i="11" s="1"/>
  <c r="DH168" i="11" a="1"/>
  <c r="DH168" i="11" s="1"/>
  <c r="DL168" i="11" a="1"/>
  <c r="DL168" i="11" s="1"/>
  <c r="DJ168" i="11" a="1"/>
  <c r="DJ168" i="11" s="1"/>
  <c r="DJ464" i="11" a="1"/>
  <c r="DJ464" i="11" s="1"/>
  <c r="DK464" i="11" a="1"/>
  <c r="DK464" i="11" s="1"/>
  <c r="DM464" i="11" a="1"/>
  <c r="DM464" i="11" s="1"/>
  <c r="DI464" i="11" a="1"/>
  <c r="DI464" i="11" s="1"/>
  <c r="DL464" i="11" a="1"/>
  <c r="DL464" i="11" s="1"/>
  <c r="DH464" i="11" a="1"/>
  <c r="DH464" i="11" s="1"/>
  <c r="DM110" i="11" a="1"/>
  <c r="DM110" i="11" s="1"/>
  <c r="DI110" i="11" a="1"/>
  <c r="DI110" i="11" s="1"/>
  <c r="DL110" i="11" a="1"/>
  <c r="DL110" i="11" s="1"/>
  <c r="DK110" i="11" a="1"/>
  <c r="DK110" i="11" s="1"/>
  <c r="DH110" i="11" a="1"/>
  <c r="DH110" i="11" s="1"/>
  <c r="DJ110" i="11" a="1"/>
  <c r="DJ110" i="11" s="1"/>
  <c r="J156" i="12"/>
  <c r="G148" i="11" a="1"/>
  <c r="G148" i="11" s="1"/>
  <c r="T148" i="11" a="1"/>
  <c r="T148" i="11" s="1"/>
  <c r="H148" i="11" a="1"/>
  <c r="H148" i="11" s="1"/>
  <c r="DQ76" i="11" a="1"/>
  <c r="DQ76" i="11" s="1"/>
  <c r="DR76" i="11" a="1"/>
  <c r="DR76" i="11" s="1"/>
  <c r="DP76" i="11" a="1"/>
  <c r="DP76" i="11" s="1"/>
  <c r="DT76" i="11" a="1"/>
  <c r="DT76" i="11" s="1"/>
  <c r="DS76" i="11" a="1"/>
  <c r="DS76" i="11" s="1"/>
  <c r="EF359" i="11"/>
  <c r="DR334" i="11" a="1"/>
  <c r="DR334" i="11" s="1"/>
  <c r="DQ334" i="11" a="1"/>
  <c r="DQ334" i="11" s="1"/>
  <c r="DS334" i="11" a="1"/>
  <c r="DS334" i="11" s="1"/>
  <c r="DT334" i="11" a="1"/>
  <c r="DT334" i="11" s="1"/>
  <c r="DP334" i="11" a="1"/>
  <c r="DP334" i="11" s="1"/>
  <c r="J149" i="12"/>
  <c r="DM420" i="11" a="1"/>
  <c r="DM420" i="11" s="1"/>
  <c r="DL420" i="11" a="1"/>
  <c r="DL420" i="11" s="1"/>
  <c r="DK420" i="11" a="1"/>
  <c r="DK420" i="11" s="1"/>
  <c r="DH420" i="11" a="1"/>
  <c r="DH420" i="11" s="1"/>
  <c r="DI420" i="11" a="1"/>
  <c r="DI420" i="11" s="1"/>
  <c r="DJ420" i="11" a="1"/>
  <c r="DJ420" i="11" s="1"/>
  <c r="DW424" i="11" a="1"/>
  <c r="DW424" i="11" s="1"/>
  <c r="DX424" i="11" a="1"/>
  <c r="DX424" i="11" s="1"/>
  <c r="EA424" i="11" a="1"/>
  <c r="EA424" i="11" s="1"/>
  <c r="ED424" i="11" a="1"/>
  <c r="ED424" i="11" s="1"/>
  <c r="DY424" i="11" a="1"/>
  <c r="DY424" i="11" s="1"/>
  <c r="DZ424" i="11" a="1"/>
  <c r="DZ424" i="11" s="1"/>
  <c r="EC424" i="11" a="1"/>
  <c r="EC424" i="11" s="1"/>
  <c r="EB424" i="11" a="1"/>
  <c r="EB424" i="11" s="1"/>
  <c r="DP310" i="11" a="1"/>
  <c r="DP310" i="11" s="1"/>
  <c r="DT310" i="11" a="1"/>
  <c r="DT310" i="11" s="1"/>
  <c r="DR310" i="11" a="1"/>
  <c r="DR310" i="11" s="1"/>
  <c r="DS310" i="11" a="1"/>
  <c r="DS310" i="11" s="1"/>
  <c r="DQ310" i="11" a="1"/>
  <c r="DQ310" i="11" s="1"/>
  <c r="EA106" i="11" a="1"/>
  <c r="EA106" i="11" s="1"/>
  <c r="EC106" i="11" a="1"/>
  <c r="EC106" i="11" s="1"/>
  <c r="EB106" i="11" a="1"/>
  <c r="EB106" i="11" s="1"/>
  <c r="DX106" i="11" a="1"/>
  <c r="DX106" i="11" s="1"/>
  <c r="DY106" i="11" a="1"/>
  <c r="DY106" i="11" s="1"/>
  <c r="DW106" i="11" a="1"/>
  <c r="DW106" i="11" s="1"/>
  <c r="DZ106" i="11" a="1"/>
  <c r="DZ106" i="11" s="1"/>
  <c r="ED106" i="11" a="1"/>
  <c r="ED106" i="11" s="1"/>
  <c r="EC484" i="11" a="1"/>
  <c r="EC484" i="11" s="1"/>
  <c r="DW484" i="11" a="1"/>
  <c r="DW484" i="11" s="1"/>
  <c r="DZ484" i="11" a="1"/>
  <c r="DZ484" i="11" s="1"/>
  <c r="EB484" i="11" a="1"/>
  <c r="EB484" i="11" s="1"/>
  <c r="DY484" i="11" a="1"/>
  <c r="DY484" i="11" s="1"/>
  <c r="EA484" i="11" a="1"/>
  <c r="EA484" i="11" s="1"/>
  <c r="ED484" i="11" a="1"/>
  <c r="ED484" i="11" s="1"/>
  <c r="DX484" i="11" a="1"/>
  <c r="DX484" i="11" s="1"/>
  <c r="G192" i="11" a="1"/>
  <c r="G192" i="11" s="1"/>
  <c r="T192" i="11" a="1"/>
  <c r="T192" i="11" s="1"/>
  <c r="H192" i="11" a="1"/>
  <c r="H192" i="11" s="1"/>
  <c r="EA352" i="11" a="1"/>
  <c r="EA352" i="11" s="1"/>
  <c r="EC352" i="11" a="1"/>
  <c r="EC352" i="11" s="1"/>
  <c r="DZ352" i="11" a="1"/>
  <c r="DZ352" i="11" s="1"/>
  <c r="EB352" i="11" a="1"/>
  <c r="EB352" i="11" s="1"/>
  <c r="DW352" i="11" a="1"/>
  <c r="DW352" i="11" s="1"/>
  <c r="DX352" i="11" a="1"/>
  <c r="DX352" i="11" s="1"/>
  <c r="ED352" i="11" a="1"/>
  <c r="ED352" i="11" s="1"/>
  <c r="DY352" i="11" a="1"/>
  <c r="DY352" i="11" s="1"/>
  <c r="EA308" i="11" a="1"/>
  <c r="EA308" i="11" s="1"/>
  <c r="DW308" i="11" a="1"/>
  <c r="DW308" i="11" s="1"/>
  <c r="DY308" i="11" a="1"/>
  <c r="DY308" i="11" s="1"/>
  <c r="ED308" i="11" a="1"/>
  <c r="ED308" i="11" s="1"/>
  <c r="EC308" i="11" a="1"/>
  <c r="EC308" i="11" s="1"/>
  <c r="DZ308" i="11" a="1"/>
  <c r="DZ308" i="11" s="1"/>
  <c r="DX308" i="11" a="1"/>
  <c r="DX308" i="11" s="1"/>
  <c r="EB308" i="11" a="1"/>
  <c r="EB308" i="11" s="1"/>
  <c r="EB126" i="11" a="1"/>
  <c r="EB126" i="11" s="1"/>
  <c r="DW126" i="11" a="1"/>
  <c r="DW126" i="11" s="1"/>
  <c r="EC126" i="11" a="1"/>
  <c r="EC126" i="11" s="1"/>
  <c r="ED126" i="11" a="1"/>
  <c r="ED126" i="11" s="1"/>
  <c r="DX126" i="11" a="1"/>
  <c r="DX126" i="11" s="1"/>
  <c r="EA126" i="11" a="1"/>
  <c r="EA126" i="11" s="1"/>
  <c r="DZ126" i="11" a="1"/>
  <c r="DZ126" i="11" s="1"/>
  <c r="DY126" i="11" a="1"/>
  <c r="DY126" i="11" s="1"/>
  <c r="DW440" i="11" a="1"/>
  <c r="DW440" i="11" s="1"/>
  <c r="DY440" i="11" a="1"/>
  <c r="DY440" i="11" s="1"/>
  <c r="DX440" i="11" a="1"/>
  <c r="DX440" i="11" s="1"/>
  <c r="EA440" i="11" a="1"/>
  <c r="EA440" i="11" s="1"/>
  <c r="EB440" i="11" a="1"/>
  <c r="EB440" i="11" s="1"/>
  <c r="EC440" i="11" a="1"/>
  <c r="EC440" i="11" s="1"/>
  <c r="ED440" i="11" a="1"/>
  <c r="ED440" i="11" s="1"/>
  <c r="DZ440" i="11" a="1"/>
  <c r="DZ440" i="11" s="1"/>
  <c r="AC370" i="11" a="1"/>
  <c r="AC370" i="11" s="1"/>
  <c r="F370" i="11" a="1"/>
  <c r="F370" i="11" s="1"/>
  <c r="AA371" i="11" a="1"/>
  <c r="AA371" i="11" s="1"/>
  <c r="DI388" i="11" a="1"/>
  <c r="DI388" i="11" s="1"/>
  <c r="DL388" i="11" a="1"/>
  <c r="DL388" i="11" s="1"/>
  <c r="DJ388" i="11" a="1"/>
  <c r="DJ388" i="11" s="1"/>
  <c r="DH388" i="11" a="1"/>
  <c r="DH388" i="11" s="1"/>
  <c r="DM388" i="11" a="1"/>
  <c r="DM388" i="11" s="1"/>
  <c r="DK388" i="11" a="1"/>
  <c r="DK388" i="11" s="1"/>
  <c r="M163" i="12"/>
  <c r="DT194" i="11" a="1"/>
  <c r="DT194" i="11" s="1"/>
  <c r="DR194" i="11" a="1"/>
  <c r="DR194" i="11" s="1"/>
  <c r="DQ194" i="11" a="1"/>
  <c r="DQ194" i="11" s="1"/>
  <c r="DP194" i="11" a="1"/>
  <c r="DP194" i="11" s="1"/>
  <c r="DS194" i="11" a="1"/>
  <c r="DS194" i="11" s="1"/>
  <c r="DH478" i="11" a="1"/>
  <c r="DH478" i="11" s="1"/>
  <c r="DI478" i="11" a="1"/>
  <c r="DI478" i="11" s="1"/>
  <c r="DJ478" i="11" a="1"/>
  <c r="DJ478" i="11" s="1"/>
  <c r="DM478" i="11" a="1"/>
  <c r="DM478" i="11" s="1"/>
  <c r="DK478" i="11" a="1"/>
  <c r="DK478" i="11" s="1"/>
  <c r="DL478" i="11" a="1"/>
  <c r="DL478" i="11" s="1"/>
  <c r="DW180" i="11" a="1"/>
  <c r="DW180" i="11" s="1"/>
  <c r="ED180" i="11" a="1"/>
  <c r="ED180" i="11" s="1"/>
  <c r="EB180" i="11" a="1"/>
  <c r="EB180" i="11" s="1"/>
  <c r="DX180" i="11" a="1"/>
  <c r="DX180" i="11" s="1"/>
  <c r="DY180" i="11" a="1"/>
  <c r="DY180" i="11" s="1"/>
  <c r="EA180" i="11" a="1"/>
  <c r="EA180" i="11" s="1"/>
  <c r="EC180" i="11" a="1"/>
  <c r="EC180" i="11" s="1"/>
  <c r="DZ180" i="11" a="1"/>
  <c r="DZ180" i="11" s="1"/>
  <c r="DG436" i="11" a="1"/>
  <c r="DG436" i="11" s="1"/>
  <c r="DO436" i="11" a="1"/>
  <c r="DO436" i="11" s="1"/>
  <c r="DV436" i="11" a="1"/>
  <c r="DV436" i="11" s="1"/>
  <c r="DJ474" i="11" a="1"/>
  <c r="DJ474" i="11" s="1"/>
  <c r="DK474" i="11" a="1"/>
  <c r="DK474" i="11" s="1"/>
  <c r="DM474" i="11" a="1"/>
  <c r="DM474" i="11" s="1"/>
  <c r="DL474" i="11" a="1"/>
  <c r="DL474" i="11" s="1"/>
  <c r="DH474" i="11" a="1"/>
  <c r="DH474" i="11" s="1"/>
  <c r="DI474" i="11" a="1"/>
  <c r="DI474" i="11" s="1"/>
  <c r="M149" i="12"/>
  <c r="EF411" i="11"/>
  <c r="EB36" i="11" a="1"/>
  <c r="EB36" i="11" s="1"/>
  <c r="DX36" i="11" a="1"/>
  <c r="DX36" i="11" s="1"/>
  <c r="DZ36" i="11" a="1"/>
  <c r="DZ36" i="11" s="1"/>
  <c r="EC36" i="11" a="1"/>
  <c r="EC36" i="11" s="1"/>
  <c r="DY36" i="11" a="1"/>
  <c r="DY36" i="11" s="1"/>
  <c r="EA36" i="11" a="1"/>
  <c r="EA36" i="11" s="1"/>
  <c r="DW36" i="11" a="1"/>
  <c r="DW36" i="11" s="1"/>
  <c r="ED36" i="11" a="1"/>
  <c r="ED36" i="11" s="1"/>
  <c r="DH200" i="11" a="1"/>
  <c r="DH200" i="11" s="1"/>
  <c r="DK200" i="11" a="1"/>
  <c r="DK200" i="11" s="1"/>
  <c r="DJ200" i="11" a="1"/>
  <c r="DJ200" i="11" s="1"/>
  <c r="DM200" i="11" a="1"/>
  <c r="DM200" i="11" s="1"/>
  <c r="DI200" i="11" a="1"/>
  <c r="DI200" i="11" s="1"/>
  <c r="DL200" i="11" a="1"/>
  <c r="DL200" i="11" s="1"/>
  <c r="EB312" i="11" a="1"/>
  <c r="EB312" i="11" s="1"/>
  <c r="DY312" i="11" a="1"/>
  <c r="DY312" i="11" s="1"/>
  <c r="DX312" i="11" a="1"/>
  <c r="DX312" i="11" s="1"/>
  <c r="ED312" i="11" a="1"/>
  <c r="ED312" i="11" s="1"/>
  <c r="EC312" i="11" a="1"/>
  <c r="EC312" i="11" s="1"/>
  <c r="DZ312" i="11" a="1"/>
  <c r="DZ312" i="11" s="1"/>
  <c r="DW312" i="11" a="1"/>
  <c r="DW312" i="11" s="1"/>
  <c r="EA312" i="11" a="1"/>
  <c r="EA312" i="11" s="1"/>
  <c r="ED404" i="11" a="1"/>
  <c r="ED404" i="11" s="1"/>
  <c r="EC404" i="11" a="1"/>
  <c r="EC404" i="11" s="1"/>
  <c r="DZ404" i="11" a="1"/>
  <c r="DZ404" i="11" s="1"/>
  <c r="DY404" i="11" a="1"/>
  <c r="DY404" i="11" s="1"/>
  <c r="DX404" i="11" a="1"/>
  <c r="DX404" i="11" s="1"/>
  <c r="EA404" i="11" a="1"/>
  <c r="EA404" i="11" s="1"/>
  <c r="EB404" i="11" a="1"/>
  <c r="EB404" i="11" s="1"/>
  <c r="DW404" i="11" a="1"/>
  <c r="DW404" i="11" s="1"/>
  <c r="DH454" i="11" a="1"/>
  <c r="DH454" i="11" s="1"/>
  <c r="DK454" i="11" a="1"/>
  <c r="DK454" i="11" s="1"/>
  <c r="DI454" i="11" a="1"/>
  <c r="DI454" i="11" s="1"/>
  <c r="DM454" i="11" a="1"/>
  <c r="DM454" i="11" s="1"/>
  <c r="DL454" i="11" a="1"/>
  <c r="DL454" i="11" s="1"/>
  <c r="DJ454" i="11" a="1"/>
  <c r="DJ454" i="11" s="1"/>
  <c r="DR236" i="11" a="1"/>
  <c r="DR236" i="11" s="1"/>
  <c r="DP236" i="11" a="1"/>
  <c r="DP236" i="11" s="1"/>
  <c r="DS236" i="11" a="1"/>
  <c r="DS236" i="11" s="1"/>
  <c r="DQ236" i="11" a="1"/>
  <c r="DQ236" i="11" s="1"/>
  <c r="DT236" i="11" a="1"/>
  <c r="DT236" i="11" s="1"/>
  <c r="DZ94" i="11" a="1"/>
  <c r="DZ94" i="11" s="1"/>
  <c r="EB94" i="11" a="1"/>
  <c r="EB94" i="11" s="1"/>
  <c r="ED94" i="11" a="1"/>
  <c r="ED94" i="11" s="1"/>
  <c r="EC94" i="11" a="1"/>
  <c r="EC94" i="11" s="1"/>
  <c r="DW94" i="11" a="1"/>
  <c r="DW94" i="11" s="1"/>
  <c r="DX94" i="11" a="1"/>
  <c r="DX94" i="11" s="1"/>
  <c r="EA94" i="11" a="1"/>
  <c r="EA94" i="11" s="1"/>
  <c r="DY94" i="11" a="1"/>
  <c r="DY94" i="11" s="1"/>
  <c r="DT242" i="11" a="1"/>
  <c r="DT242" i="11" s="1"/>
  <c r="DP242" i="11" a="1"/>
  <c r="DP242" i="11" s="1"/>
  <c r="DS242" i="11" a="1"/>
  <c r="DS242" i="11" s="1"/>
  <c r="DQ242" i="11" a="1"/>
  <c r="DQ242" i="11" s="1"/>
  <c r="DR242" i="11" a="1"/>
  <c r="DR242" i="11" s="1"/>
  <c r="DL56" i="11" a="1"/>
  <c r="DL56" i="11" s="1"/>
  <c r="DI56" i="11" a="1"/>
  <c r="DI56" i="11" s="1"/>
  <c r="DM56" i="11" a="1"/>
  <c r="DM56" i="11" s="1"/>
  <c r="DK56" i="11" a="1"/>
  <c r="DK56" i="11" s="1"/>
  <c r="DH56" i="11" a="1"/>
  <c r="DH56" i="11" s="1"/>
  <c r="DJ56" i="11" a="1"/>
  <c r="DJ56" i="11" s="1"/>
  <c r="DH88" i="11" a="1"/>
  <c r="DH88" i="11" s="1"/>
  <c r="DL88" i="11" a="1"/>
  <c r="DL88" i="11" s="1"/>
  <c r="DM88" i="11" a="1"/>
  <c r="DM88" i="11" s="1"/>
  <c r="DI88" i="11" a="1"/>
  <c r="DI88" i="11" s="1"/>
  <c r="DK88" i="11" a="1"/>
  <c r="DK88" i="11" s="1"/>
  <c r="DJ88" i="11" a="1"/>
  <c r="DJ88" i="11" s="1"/>
  <c r="DI230" i="11" a="1"/>
  <c r="DI230" i="11" s="1"/>
  <c r="DK230" i="11" a="1"/>
  <c r="DK230" i="11" s="1"/>
  <c r="DJ230" i="11" a="1"/>
  <c r="DJ230" i="11" s="1"/>
  <c r="DH230" i="11" a="1"/>
  <c r="DH230" i="11" s="1"/>
  <c r="DM230" i="11" a="1"/>
  <c r="DM230" i="11" s="1"/>
  <c r="DL230" i="11" a="1"/>
  <c r="DL230" i="11" s="1"/>
  <c r="DK36" i="11" a="1"/>
  <c r="DK36" i="11" s="1"/>
  <c r="DM36" i="11" a="1"/>
  <c r="DM36" i="11" s="1"/>
  <c r="DL36" i="11" a="1"/>
  <c r="DL36" i="11" s="1"/>
  <c r="DJ36" i="11" a="1"/>
  <c r="DJ36" i="11" s="1"/>
  <c r="DI36" i="11" a="1"/>
  <c r="DI36" i="11" s="1"/>
  <c r="DH36" i="11" a="1"/>
  <c r="DH36" i="11" s="1"/>
  <c r="DY200" i="11" a="1"/>
  <c r="DY200" i="11" s="1"/>
  <c r="DX200" i="11" a="1"/>
  <c r="DX200" i="11" s="1"/>
  <c r="DW200" i="11" a="1"/>
  <c r="DW200" i="11" s="1"/>
  <c r="EB200" i="11" a="1"/>
  <c r="EB200" i="11" s="1"/>
  <c r="EA200" i="11" a="1"/>
  <c r="EA200" i="11" s="1"/>
  <c r="EC200" i="11" a="1"/>
  <c r="EC200" i="11" s="1"/>
  <c r="DZ200" i="11" a="1"/>
  <c r="DZ200" i="11" s="1"/>
  <c r="ED200" i="11" a="1"/>
  <c r="ED200" i="11" s="1"/>
  <c r="DL312" i="11" a="1"/>
  <c r="DL312" i="11" s="1"/>
  <c r="DM312" i="11" a="1"/>
  <c r="DM312" i="11" s="1"/>
  <c r="DJ312" i="11" a="1"/>
  <c r="DJ312" i="11" s="1"/>
  <c r="DK312" i="11" a="1"/>
  <c r="DK312" i="11" s="1"/>
  <c r="DI312" i="11" a="1"/>
  <c r="DI312" i="11" s="1"/>
  <c r="DH312" i="11" a="1"/>
  <c r="DH312" i="11" s="1"/>
  <c r="EF364" i="11"/>
  <c r="ED210" i="11" a="1"/>
  <c r="ED210" i="11" s="1"/>
  <c r="EC210" i="11" a="1"/>
  <c r="EC210" i="11" s="1"/>
  <c r="EB210" i="11" a="1"/>
  <c r="EB210" i="11" s="1"/>
  <c r="DZ210" i="11" a="1"/>
  <c r="DZ210" i="11" s="1"/>
  <c r="DW210" i="11" a="1"/>
  <c r="DW210" i="11" s="1"/>
  <c r="DY210" i="11" a="1"/>
  <c r="DY210" i="11" s="1"/>
  <c r="DX210" i="11" a="1"/>
  <c r="DX210" i="11" s="1"/>
  <c r="EA210" i="11" a="1"/>
  <c r="EA210" i="11" s="1"/>
  <c r="DM316" i="11" a="1"/>
  <c r="DM316" i="11" s="1"/>
  <c r="DI316" i="11" a="1"/>
  <c r="DI316" i="11" s="1"/>
  <c r="DH316" i="11" a="1"/>
  <c r="DH316" i="11" s="1"/>
  <c r="DK316" i="11" a="1"/>
  <c r="DK316" i="11" s="1"/>
  <c r="DJ316" i="11" a="1"/>
  <c r="DJ316" i="11" s="1"/>
  <c r="DL316" i="11" a="1"/>
  <c r="DL316" i="11" s="1"/>
  <c r="DX454" i="11" a="1"/>
  <c r="DX454" i="11" s="1"/>
  <c r="ED454" i="11" a="1"/>
  <c r="ED454" i="11" s="1"/>
  <c r="DY454" i="11" a="1"/>
  <c r="DY454" i="11" s="1"/>
  <c r="EA454" i="11" a="1"/>
  <c r="EA454" i="11" s="1"/>
  <c r="DW454" i="11" a="1"/>
  <c r="DW454" i="11" s="1"/>
  <c r="EB454" i="11" a="1"/>
  <c r="EB454" i="11" s="1"/>
  <c r="EC454" i="11" a="1"/>
  <c r="EC454" i="11" s="1"/>
  <c r="DZ454" i="11" a="1"/>
  <c r="DZ454" i="11" s="1"/>
  <c r="DP208" i="11" a="1"/>
  <c r="DP208" i="11" s="1"/>
  <c r="DS208" i="11" a="1"/>
  <c r="DS208" i="11" s="1"/>
  <c r="DT208" i="11" a="1"/>
  <c r="DT208" i="11" s="1"/>
  <c r="DQ208" i="11" a="1"/>
  <c r="DQ208" i="11" s="1"/>
  <c r="DR208" i="11" a="1"/>
  <c r="DR208" i="11" s="1"/>
  <c r="U256" i="11" a="1"/>
  <c r="U256" i="11" s="1"/>
  <c r="AD256" i="11"/>
  <c r="EC120" i="11" a="1"/>
  <c r="EC120" i="11" s="1"/>
  <c r="EB120" i="11" a="1"/>
  <c r="EB120" i="11" s="1"/>
  <c r="DX120" i="11" a="1"/>
  <c r="DX120" i="11" s="1"/>
  <c r="DY120" i="11" a="1"/>
  <c r="DY120" i="11" s="1"/>
  <c r="EA120" i="11" a="1"/>
  <c r="EA120" i="11" s="1"/>
  <c r="DW120" i="11" a="1"/>
  <c r="DW120" i="11" s="1"/>
  <c r="ED120" i="11" a="1"/>
  <c r="ED120" i="11" s="1"/>
  <c r="DZ120" i="11" a="1"/>
  <c r="DZ120" i="11" s="1"/>
  <c r="EA30" i="11" a="1"/>
  <c r="EA30" i="11" s="1"/>
  <c r="EC30" i="11" a="1"/>
  <c r="EC30" i="11" s="1"/>
  <c r="DX30" i="11" a="1"/>
  <c r="DX30" i="11" s="1"/>
  <c r="DW30" i="11" a="1"/>
  <c r="DW30" i="11" s="1"/>
  <c r="ED30" i="11" a="1"/>
  <c r="ED30" i="11" s="1"/>
  <c r="DY30" i="11" a="1"/>
  <c r="DY30" i="11" s="1"/>
  <c r="EB30" i="11" a="1"/>
  <c r="EB30" i="11" s="1"/>
  <c r="DZ30" i="11" a="1"/>
  <c r="DZ30" i="11" s="1"/>
  <c r="EB250" i="11" a="1"/>
  <c r="EB250" i="11" s="1"/>
  <c r="DX250" i="11" a="1"/>
  <c r="DX250" i="11" s="1"/>
  <c r="EC250" i="11" a="1"/>
  <c r="EC250" i="11" s="1"/>
  <c r="DZ250" i="11" a="1"/>
  <c r="DZ250" i="11" s="1"/>
  <c r="ED250" i="11" a="1"/>
  <c r="ED250" i="11" s="1"/>
  <c r="DW250" i="11" a="1"/>
  <c r="DW250" i="11" s="1"/>
  <c r="DY250" i="11" a="1"/>
  <c r="DY250" i="11" s="1"/>
  <c r="EA250" i="11" a="1"/>
  <c r="EA250" i="11" s="1"/>
  <c r="DS480" i="11" a="1"/>
  <c r="DS480" i="11" s="1"/>
  <c r="DQ480" i="11" a="1"/>
  <c r="DQ480" i="11" s="1"/>
  <c r="DP480" i="11" a="1"/>
  <c r="DP480" i="11" s="1"/>
  <c r="DT480" i="11" a="1"/>
  <c r="DT480" i="11" s="1"/>
  <c r="DR480" i="11" a="1"/>
  <c r="DR480" i="11" s="1"/>
  <c r="EF410" i="11"/>
  <c r="DT397" i="11" a="1"/>
  <c r="DT397" i="11" s="1"/>
  <c r="DQ397" i="11" a="1"/>
  <c r="DQ397" i="11" s="1"/>
  <c r="DP397" i="11" a="1"/>
  <c r="DP397" i="11" s="1"/>
  <c r="DS397" i="11" a="1"/>
  <c r="DS397" i="11" s="1"/>
  <c r="DR397" i="11" a="1"/>
  <c r="DR397" i="11" s="1"/>
  <c r="G354" i="11" a="1"/>
  <c r="G354" i="11" s="1"/>
  <c r="T354" i="11" a="1"/>
  <c r="T354" i="11" s="1"/>
  <c r="H354" i="11" a="1"/>
  <c r="H354" i="11" s="1"/>
  <c r="DM94" i="11" a="1"/>
  <c r="DM94" i="11" s="1"/>
  <c r="DH94" i="11" a="1"/>
  <c r="DH94" i="11" s="1"/>
  <c r="DL94" i="11" a="1"/>
  <c r="DL94" i="11" s="1"/>
  <c r="DJ94" i="11" a="1"/>
  <c r="DJ94" i="11" s="1"/>
  <c r="DK94" i="11" a="1"/>
  <c r="DK94" i="11" s="1"/>
  <c r="DI94" i="11" a="1"/>
  <c r="DI94" i="11" s="1"/>
  <c r="DJ84" i="11" a="1"/>
  <c r="DJ84" i="11" s="1"/>
  <c r="DH84" i="11" a="1"/>
  <c r="DH84" i="11" s="1"/>
  <c r="DI84" i="11" a="1"/>
  <c r="DI84" i="11" s="1"/>
  <c r="DL84" i="11" a="1"/>
  <c r="DL84" i="11" s="1"/>
  <c r="DK84" i="11" a="1"/>
  <c r="DK84" i="11" s="1"/>
  <c r="DM84" i="11" a="1"/>
  <c r="DM84" i="11" s="1"/>
  <c r="EF422" i="11"/>
  <c r="DI460" i="11" a="1"/>
  <c r="DI460" i="11" s="1"/>
  <c r="DM460" i="11" a="1"/>
  <c r="DM460" i="11" s="1"/>
  <c r="DK460" i="11" a="1"/>
  <c r="DK460" i="11" s="1"/>
  <c r="DJ460" i="11" a="1"/>
  <c r="DJ460" i="11" s="1"/>
  <c r="DH460" i="11" a="1"/>
  <c r="DH460" i="11" s="1"/>
  <c r="DL460" i="11" a="1"/>
  <c r="DL460" i="11" s="1"/>
  <c r="DV191" i="11" a="1"/>
  <c r="DV191" i="11" s="1"/>
  <c r="DG191" i="11" a="1"/>
  <c r="DG191" i="11" s="1"/>
  <c r="DO191" i="11" a="1"/>
  <c r="DO191" i="11" s="1"/>
  <c r="DQ168" i="11" a="1"/>
  <c r="DQ168" i="11" s="1"/>
  <c r="DT168" i="11" a="1"/>
  <c r="DT168" i="11" s="1"/>
  <c r="DP168" i="11" a="1"/>
  <c r="DP168" i="11" s="1"/>
  <c r="DR168" i="11" a="1"/>
  <c r="DR168" i="11" s="1"/>
  <c r="DS168" i="11" a="1"/>
  <c r="DS168" i="11" s="1"/>
  <c r="DX464" i="11" a="1"/>
  <c r="DX464" i="11" s="1"/>
  <c r="DW464" i="11" a="1"/>
  <c r="DW464" i="11" s="1"/>
  <c r="ED464" i="11" a="1"/>
  <c r="ED464" i="11" s="1"/>
  <c r="DZ464" i="11" a="1"/>
  <c r="DZ464" i="11" s="1"/>
  <c r="EC464" i="11" a="1"/>
  <c r="EC464" i="11" s="1"/>
  <c r="EB464" i="11" a="1"/>
  <c r="EB464" i="11" s="1"/>
  <c r="DY464" i="11" a="1"/>
  <c r="DY464" i="11" s="1"/>
  <c r="EA464" i="11" a="1"/>
  <c r="EA464" i="11" s="1"/>
  <c r="J148" i="12"/>
  <c r="EC110" i="11" a="1"/>
  <c r="EC110" i="11" s="1"/>
  <c r="DZ110" i="11" a="1"/>
  <c r="DZ110" i="11" s="1"/>
  <c r="DW110" i="11" a="1"/>
  <c r="DW110" i="11" s="1"/>
  <c r="ED110" i="11" a="1"/>
  <c r="ED110" i="11" s="1"/>
  <c r="EA110" i="11" a="1"/>
  <c r="EA110" i="11" s="1"/>
  <c r="DX110" i="11" a="1"/>
  <c r="DX110" i="11" s="1"/>
  <c r="EB110" i="11" a="1"/>
  <c r="EB110" i="11" s="1"/>
  <c r="DY110" i="11" a="1"/>
  <c r="DY110" i="11" s="1"/>
  <c r="U148" i="11" a="1"/>
  <c r="U148" i="11" s="1"/>
  <c r="AD148" i="11"/>
  <c r="DO367" i="11" a="1"/>
  <c r="DO367" i="11" s="1"/>
  <c r="DV367" i="11" a="1"/>
  <c r="DV367" i="11" s="1"/>
  <c r="DG367" i="11" a="1"/>
  <c r="DG367" i="11" s="1"/>
  <c r="EA76" i="11" a="1"/>
  <c r="EA76" i="11" s="1"/>
  <c r="ED76" i="11" a="1"/>
  <c r="ED76" i="11" s="1"/>
  <c r="EC76" i="11" a="1"/>
  <c r="EC76" i="11" s="1"/>
  <c r="DW76" i="11" a="1"/>
  <c r="DW76" i="11" s="1"/>
  <c r="DZ76" i="11" a="1"/>
  <c r="DZ76" i="11" s="1"/>
  <c r="EB76" i="11" a="1"/>
  <c r="EB76" i="11" s="1"/>
  <c r="DX76" i="11" a="1"/>
  <c r="DX76" i="11" s="1"/>
  <c r="DY76" i="11" a="1"/>
  <c r="DY76" i="11" s="1"/>
  <c r="DM334" i="11" a="1"/>
  <c r="DM334" i="11" s="1"/>
  <c r="DH334" i="11" a="1"/>
  <c r="DH334" i="11" s="1"/>
  <c r="DI334" i="11" a="1"/>
  <c r="DI334" i="11" s="1"/>
  <c r="DJ334" i="11" a="1"/>
  <c r="DJ334" i="11" s="1"/>
  <c r="DL334" i="11" a="1"/>
  <c r="DL334" i="11" s="1"/>
  <c r="DK334" i="11" a="1"/>
  <c r="DK334" i="11" s="1"/>
  <c r="EB66" i="11" a="1"/>
  <c r="EB66" i="11" s="1"/>
  <c r="DZ66" i="11" a="1"/>
  <c r="DZ66" i="11" s="1"/>
  <c r="ED66" i="11" a="1"/>
  <c r="ED66" i="11" s="1"/>
  <c r="DW66" i="11" a="1"/>
  <c r="DW66" i="11" s="1"/>
  <c r="DX66" i="11" a="1"/>
  <c r="DX66" i="11" s="1"/>
  <c r="DY66" i="11" a="1"/>
  <c r="DY66" i="11" s="1"/>
  <c r="EC66" i="11" a="1"/>
  <c r="EC66" i="11" s="1"/>
  <c r="EA66" i="11" a="1"/>
  <c r="EA66" i="11" s="1"/>
  <c r="DP420" i="11" a="1"/>
  <c r="DP420" i="11" s="1"/>
  <c r="DR420" i="11" a="1"/>
  <c r="DR420" i="11" s="1"/>
  <c r="DT420" i="11" a="1"/>
  <c r="DT420" i="11" s="1"/>
  <c r="DQ420" i="11" a="1"/>
  <c r="DQ420" i="11" s="1"/>
  <c r="DS420" i="11" a="1"/>
  <c r="DS420" i="11" s="1"/>
  <c r="DJ310" i="11" a="1"/>
  <c r="DJ310" i="11" s="1"/>
  <c r="DH310" i="11" a="1"/>
  <c r="DH310" i="11" s="1"/>
  <c r="DK310" i="11" a="1"/>
  <c r="DK310" i="11" s="1"/>
  <c r="DL310" i="11" a="1"/>
  <c r="DL310" i="11" s="1"/>
  <c r="DI310" i="11" a="1"/>
  <c r="DI310" i="11" s="1"/>
  <c r="DM310" i="11" a="1"/>
  <c r="DM310" i="11" s="1"/>
  <c r="DL304" i="11" a="1"/>
  <c r="DL304" i="11" s="1"/>
  <c r="DK304" i="11" a="1"/>
  <c r="DK304" i="11" s="1"/>
  <c r="DJ304" i="11" a="1"/>
  <c r="DJ304" i="11" s="1"/>
  <c r="DI304" i="11" a="1"/>
  <c r="DI304" i="11" s="1"/>
  <c r="DH304" i="11" a="1"/>
  <c r="DH304" i="11" s="1"/>
  <c r="DM304" i="11" a="1"/>
  <c r="DM304" i="11" s="1"/>
  <c r="DI106" i="11" a="1"/>
  <c r="DI106" i="11" s="1"/>
  <c r="DL106" i="11" a="1"/>
  <c r="DL106" i="11" s="1"/>
  <c r="DK106" i="11" a="1"/>
  <c r="DK106" i="11" s="1"/>
  <c r="DM106" i="11" a="1"/>
  <c r="DM106" i="11" s="1"/>
  <c r="DH106" i="11" a="1"/>
  <c r="DH106" i="11" s="1"/>
  <c r="DJ106" i="11" a="1"/>
  <c r="DJ106" i="11" s="1"/>
  <c r="DS484" i="11" a="1"/>
  <c r="DS484" i="11" s="1"/>
  <c r="DT484" i="11" a="1"/>
  <c r="DT484" i="11" s="1"/>
  <c r="DP484" i="11" a="1"/>
  <c r="DP484" i="11" s="1"/>
  <c r="DQ484" i="11" a="1"/>
  <c r="DQ484" i="11" s="1"/>
  <c r="DR484" i="11" a="1"/>
  <c r="DR484" i="11" s="1"/>
  <c r="DM308" i="11" a="1"/>
  <c r="DM308" i="11" s="1"/>
  <c r="DH308" i="11" a="1"/>
  <c r="DH308" i="11" s="1"/>
  <c r="DK308" i="11" a="1"/>
  <c r="DK308" i="11" s="1"/>
  <c r="DI308" i="11" a="1"/>
  <c r="DI308" i="11" s="1"/>
  <c r="DJ308" i="11" a="1"/>
  <c r="DJ308" i="11" s="1"/>
  <c r="DL308" i="11" a="1"/>
  <c r="DL308" i="11" s="1"/>
  <c r="J147" i="12"/>
  <c r="DJ126" i="11" a="1"/>
  <c r="DJ126" i="11" s="1"/>
  <c r="DM126" i="11" a="1"/>
  <c r="DM126" i="11" s="1"/>
  <c r="DI126" i="11" a="1"/>
  <c r="DI126" i="11" s="1"/>
  <c r="DL126" i="11" a="1"/>
  <c r="DL126" i="11" s="1"/>
  <c r="DH126" i="11" a="1"/>
  <c r="DH126" i="11" s="1"/>
  <c r="DK126" i="11" a="1"/>
  <c r="DK126" i="11" s="1"/>
  <c r="EB350" i="11" a="1"/>
  <c r="EB350" i="11" s="1"/>
  <c r="DY350" i="11" a="1"/>
  <c r="DY350" i="11" s="1"/>
  <c r="DW350" i="11" a="1"/>
  <c r="DW350" i="11" s="1"/>
  <c r="EA350" i="11" a="1"/>
  <c r="EA350" i="11" s="1"/>
  <c r="DX350" i="11" a="1"/>
  <c r="DX350" i="11" s="1"/>
  <c r="ED350" i="11" a="1"/>
  <c r="ED350" i="11" s="1"/>
  <c r="EC350" i="11" a="1"/>
  <c r="EC350" i="11" s="1"/>
  <c r="DZ350" i="11" a="1"/>
  <c r="DZ350" i="11" s="1"/>
  <c r="DH96" i="11" a="1"/>
  <c r="DH96" i="11" s="1"/>
  <c r="DI96" i="11" a="1"/>
  <c r="DI96" i="11" s="1"/>
  <c r="DJ96" i="11" a="1"/>
  <c r="DJ96" i="11" s="1"/>
  <c r="DM96" i="11" a="1"/>
  <c r="DM96" i="11" s="1"/>
  <c r="DL96" i="11" a="1"/>
  <c r="DL96" i="11" s="1"/>
  <c r="DK96" i="11" a="1"/>
  <c r="DK96" i="11" s="1"/>
  <c r="DI440" i="11" a="1"/>
  <c r="DI440" i="11" s="1"/>
  <c r="DM440" i="11" a="1"/>
  <c r="DM440" i="11" s="1"/>
  <c r="DL440" i="11" a="1"/>
  <c r="DL440" i="11" s="1"/>
  <c r="DK440" i="11" a="1"/>
  <c r="DK440" i="11" s="1"/>
  <c r="DH440" i="11" a="1"/>
  <c r="DH440" i="11" s="1"/>
  <c r="DJ440" i="11" a="1"/>
  <c r="DJ440" i="11" s="1"/>
  <c r="G368" i="11" a="1"/>
  <c r="G368" i="11" s="1"/>
  <c r="T368" i="11" a="1"/>
  <c r="T368" i="11" s="1"/>
  <c r="H368" i="11" a="1"/>
  <c r="H368" i="11" s="1"/>
  <c r="DZ388" i="11" a="1"/>
  <c r="DZ388" i="11" s="1"/>
  <c r="DW388" i="11" a="1"/>
  <c r="DW388" i="11" s="1"/>
  <c r="EC388" i="11" a="1"/>
  <c r="EC388" i="11" s="1"/>
  <c r="DY388" i="11" a="1"/>
  <c r="DY388" i="11" s="1"/>
  <c r="DX388" i="11" a="1"/>
  <c r="DX388" i="11" s="1"/>
  <c r="EA388" i="11" a="1"/>
  <c r="EA388" i="11" s="1"/>
  <c r="ED388" i="11" a="1"/>
  <c r="ED388" i="11" s="1"/>
  <c r="EB388" i="11" a="1"/>
  <c r="EB388" i="11" s="1"/>
  <c r="DK448" i="11" a="1"/>
  <c r="DK448" i="11" s="1"/>
  <c r="DM448" i="11" a="1"/>
  <c r="DM448" i="11" s="1"/>
  <c r="DJ448" i="11" a="1"/>
  <c r="DJ448" i="11" s="1"/>
  <c r="DH448" i="11" a="1"/>
  <c r="DH448" i="11" s="1"/>
  <c r="DI448" i="11" a="1"/>
  <c r="DI448" i="11" s="1"/>
  <c r="DL448" i="11" a="1"/>
  <c r="DL448" i="11" s="1"/>
  <c r="DJ194" i="11" a="1"/>
  <c r="DJ194" i="11" s="1"/>
  <c r="DI194" i="11" a="1"/>
  <c r="DI194" i="11" s="1"/>
  <c r="DH194" i="11" a="1"/>
  <c r="DH194" i="11" s="1"/>
  <c r="DK194" i="11" a="1"/>
  <c r="DK194" i="11" s="1"/>
  <c r="DL194" i="11" a="1"/>
  <c r="DL194" i="11" s="1"/>
  <c r="DM194" i="11" a="1"/>
  <c r="DM194" i="11" s="1"/>
  <c r="EA12" i="11" a="1"/>
  <c r="EA12" i="11" s="1"/>
  <c r="DX12" i="11" a="1"/>
  <c r="DX12" i="11" s="1"/>
  <c r="DY12" i="11" a="1"/>
  <c r="DY12" i="11" s="1"/>
  <c r="DW12" i="11" a="1"/>
  <c r="DW12" i="11" s="1"/>
  <c r="ED12" i="11" a="1"/>
  <c r="ED12" i="11" s="1"/>
  <c r="EC12" i="11" a="1"/>
  <c r="EC12" i="11" s="1"/>
  <c r="EB12" i="11" a="1"/>
  <c r="EB12" i="11" s="1"/>
  <c r="DZ12" i="11" a="1"/>
  <c r="DZ12" i="11" s="1"/>
  <c r="DY478" i="11" a="1"/>
  <c r="DY478" i="11" s="1"/>
  <c r="ED478" i="11" a="1"/>
  <c r="ED478" i="11" s="1"/>
  <c r="DZ478" i="11" a="1"/>
  <c r="DZ478" i="11" s="1"/>
  <c r="DW478" i="11" a="1"/>
  <c r="DW478" i="11" s="1"/>
  <c r="EA478" i="11" a="1"/>
  <c r="EA478" i="11" s="1"/>
  <c r="EB478" i="11" a="1"/>
  <c r="EB478" i="11" s="1"/>
  <c r="EC478" i="11" a="1"/>
  <c r="EC478" i="11" s="1"/>
  <c r="DX478" i="11" a="1"/>
  <c r="DX478" i="11" s="1"/>
  <c r="J150" i="12"/>
  <c r="DQ482" i="11" a="1"/>
  <c r="DQ482" i="11" s="1"/>
  <c r="DR482" i="11" a="1"/>
  <c r="DR482" i="11" s="1"/>
  <c r="DP482" i="11" a="1"/>
  <c r="DP482" i="11" s="1"/>
  <c r="DS482" i="11" a="1"/>
  <c r="DS482" i="11" s="1"/>
  <c r="DT482" i="11" a="1"/>
  <c r="DT482" i="11" s="1"/>
  <c r="G130" i="11" a="1"/>
  <c r="G130" i="11" s="1"/>
  <c r="T130" i="11" a="1"/>
  <c r="T130" i="11" s="1"/>
  <c r="H130" i="11" a="1"/>
  <c r="H130" i="11" s="1"/>
  <c r="EF409" i="11"/>
  <c r="U202" i="11" a="1"/>
  <c r="U202" i="11" s="1"/>
  <c r="AD202" i="11"/>
  <c r="ED78" i="11" a="1"/>
  <c r="ED78" i="11" s="1"/>
  <c r="DZ78" i="11" a="1"/>
  <c r="DZ78" i="11" s="1"/>
  <c r="EC78" i="11" a="1"/>
  <c r="EC78" i="11" s="1"/>
  <c r="DW78" i="11" a="1"/>
  <c r="DW78" i="11" s="1"/>
  <c r="DX78" i="11" a="1"/>
  <c r="DX78" i="11" s="1"/>
  <c r="EB78" i="11" a="1"/>
  <c r="EB78" i="11" s="1"/>
  <c r="DY78" i="11" a="1"/>
  <c r="DY78" i="11" s="1"/>
  <c r="EA78" i="11" a="1"/>
  <c r="EA78" i="11" s="1"/>
  <c r="DL476" i="11" a="1"/>
  <c r="DL476" i="11" s="1"/>
  <c r="DK476" i="11" a="1"/>
  <c r="DK476" i="11" s="1"/>
  <c r="DJ476" i="11" a="1"/>
  <c r="DJ476" i="11" s="1"/>
  <c r="DH476" i="11" a="1"/>
  <c r="DH476" i="11" s="1"/>
  <c r="DM476" i="11" a="1"/>
  <c r="DM476" i="11" s="1"/>
  <c r="DI476" i="11" a="1"/>
  <c r="DI476" i="11" s="1"/>
  <c r="DH466" i="11" a="1"/>
  <c r="DH466" i="11" s="1"/>
  <c r="DK466" i="11" a="1"/>
  <c r="DK466" i="11" s="1"/>
  <c r="DI466" i="11" a="1"/>
  <c r="DI466" i="11" s="1"/>
  <c r="DL466" i="11" a="1"/>
  <c r="DL466" i="11" s="1"/>
  <c r="DM466" i="11" a="1"/>
  <c r="DM466" i="11" s="1"/>
  <c r="DJ466" i="11" a="1"/>
  <c r="DJ466" i="11" s="1"/>
  <c r="AC356" i="11" a="1"/>
  <c r="AC356" i="11" s="1"/>
  <c r="F356" i="11" a="1"/>
  <c r="F356" i="11" s="1"/>
  <c r="AA357" i="11" a="1"/>
  <c r="AA357" i="11" s="1"/>
  <c r="DS84" i="11" a="1"/>
  <c r="DS84" i="11" s="1"/>
  <c r="DQ84" i="11" a="1"/>
  <c r="DQ84" i="11" s="1"/>
  <c r="DP84" i="11" a="1"/>
  <c r="DP84" i="11" s="1"/>
  <c r="DR84" i="11" a="1"/>
  <c r="DR84" i="11" s="1"/>
  <c r="DT84" i="11" a="1"/>
  <c r="DT84" i="11" s="1"/>
  <c r="DQ252" i="11" a="1"/>
  <c r="DQ252" i="11" s="1"/>
  <c r="DR252" i="11" a="1"/>
  <c r="DR252" i="11" s="1"/>
  <c r="DS252" i="11" a="1"/>
  <c r="DS252" i="11" s="1"/>
  <c r="DP252" i="11" a="1"/>
  <c r="DP252" i="11" s="1"/>
  <c r="DT252" i="11" a="1"/>
  <c r="DT252" i="11" s="1"/>
  <c r="DT88" i="11" a="1"/>
  <c r="DT88" i="11" s="1"/>
  <c r="DP88" i="11" a="1"/>
  <c r="DP88" i="11" s="1"/>
  <c r="DR88" i="11" a="1"/>
  <c r="DR88" i="11" s="1"/>
  <c r="DS88" i="11" a="1"/>
  <c r="DS88" i="11" s="1"/>
  <c r="DQ88" i="11" a="1"/>
  <c r="DQ88" i="11" s="1"/>
  <c r="DR312" i="11" a="1"/>
  <c r="DR312" i="11" s="1"/>
  <c r="DS312" i="11" a="1"/>
  <c r="DS312" i="11" s="1"/>
  <c r="DP312" i="11" a="1"/>
  <c r="DP312" i="11" s="1"/>
  <c r="DQ312" i="11" a="1"/>
  <c r="DQ312" i="11" s="1"/>
  <c r="DT312" i="11" a="1"/>
  <c r="DT312" i="11" s="1"/>
  <c r="DQ210" i="11" a="1"/>
  <c r="DQ210" i="11" s="1"/>
  <c r="DR210" i="11" a="1"/>
  <c r="DR210" i="11" s="1"/>
  <c r="DP210" i="11" a="1"/>
  <c r="DP210" i="11" s="1"/>
  <c r="DS210" i="11" a="1"/>
  <c r="DS210" i="11" s="1"/>
  <c r="DT210" i="11" a="1"/>
  <c r="DT210" i="11" s="1"/>
  <c r="DP316" i="11" a="1"/>
  <c r="DP316" i="11" s="1"/>
  <c r="DQ316" i="11" a="1"/>
  <c r="DQ316" i="11" s="1"/>
  <c r="DR316" i="11" a="1"/>
  <c r="DR316" i="11" s="1"/>
  <c r="DS316" i="11" a="1"/>
  <c r="DS316" i="11" s="1"/>
  <c r="DT316" i="11" a="1"/>
  <c r="DT316" i="11" s="1"/>
  <c r="DS454" i="11" a="1"/>
  <c r="DS454" i="11" s="1"/>
  <c r="DP454" i="11" a="1"/>
  <c r="DP454" i="11" s="1"/>
  <c r="DQ454" i="11" a="1"/>
  <c r="DQ454" i="11" s="1"/>
  <c r="DT454" i="11" a="1"/>
  <c r="DT454" i="11" s="1"/>
  <c r="DR454" i="11" a="1"/>
  <c r="DR454" i="11" s="1"/>
  <c r="DJ128" i="11" a="1"/>
  <c r="DJ128" i="11" s="1"/>
  <c r="DH128" i="11" a="1"/>
  <c r="DH128" i="11" s="1"/>
  <c r="DL128" i="11" a="1"/>
  <c r="DL128" i="11" s="1"/>
  <c r="DM128" i="11" a="1"/>
  <c r="DM128" i="11" s="1"/>
  <c r="DK128" i="11" a="1"/>
  <c r="DK128" i="11" s="1"/>
  <c r="DI128" i="11" a="1"/>
  <c r="DI128" i="11" s="1"/>
  <c r="EB208" i="11" a="1"/>
  <c r="EB208" i="11" s="1"/>
  <c r="DX208" i="11" a="1"/>
  <c r="DX208" i="11" s="1"/>
  <c r="ED208" i="11" a="1"/>
  <c r="ED208" i="11" s="1"/>
  <c r="DY208" i="11" a="1"/>
  <c r="DY208" i="11" s="1"/>
  <c r="DW208" i="11" a="1"/>
  <c r="DW208" i="11" s="1"/>
  <c r="DZ208" i="11" a="1"/>
  <c r="DZ208" i="11" s="1"/>
  <c r="EA208" i="11" a="1"/>
  <c r="EA208" i="11" s="1"/>
  <c r="EC208" i="11" a="1"/>
  <c r="EC208" i="11" s="1"/>
  <c r="EB452" i="11" a="1"/>
  <c r="EB452" i="11" s="1"/>
  <c r="DY452" i="11" a="1"/>
  <c r="DY452" i="11" s="1"/>
  <c r="DW452" i="11" a="1"/>
  <c r="DW452" i="11" s="1"/>
  <c r="EC452" i="11" a="1"/>
  <c r="EC452" i="11" s="1"/>
  <c r="ED452" i="11" a="1"/>
  <c r="ED452" i="11" s="1"/>
  <c r="DX452" i="11" a="1"/>
  <c r="DX452" i="11" s="1"/>
  <c r="EA452" i="11" a="1"/>
  <c r="EA452" i="11" s="1"/>
  <c r="DZ452" i="11" a="1"/>
  <c r="DZ452" i="11" s="1"/>
  <c r="DH196" i="11" a="1"/>
  <c r="DH196" i="11" s="1"/>
  <c r="DM196" i="11" a="1"/>
  <c r="DM196" i="11" s="1"/>
  <c r="DI196" i="11" a="1"/>
  <c r="DI196" i="11" s="1"/>
  <c r="DJ196" i="11" a="1"/>
  <c r="DJ196" i="11" s="1"/>
  <c r="DK196" i="11" a="1"/>
  <c r="DK196" i="11" s="1"/>
  <c r="DL196" i="11" a="1"/>
  <c r="DL196" i="11" s="1"/>
  <c r="DJ120" i="11" a="1"/>
  <c r="DJ120" i="11" s="1"/>
  <c r="DL120" i="11" a="1"/>
  <c r="DL120" i="11" s="1"/>
  <c r="DI120" i="11" a="1"/>
  <c r="DI120" i="11" s="1"/>
  <c r="DK120" i="11" a="1"/>
  <c r="DK120" i="11" s="1"/>
  <c r="DM120" i="11" a="1"/>
  <c r="DM120" i="11" s="1"/>
  <c r="DH120" i="11" a="1"/>
  <c r="DH120" i="11" s="1"/>
  <c r="DI30" i="11" a="1"/>
  <c r="DI30" i="11" s="1"/>
  <c r="DJ30" i="11" a="1"/>
  <c r="DJ30" i="11" s="1"/>
  <c r="DK30" i="11" a="1"/>
  <c r="DK30" i="11" s="1"/>
  <c r="DM30" i="11" a="1"/>
  <c r="DM30" i="11" s="1"/>
  <c r="DH30" i="11" a="1"/>
  <c r="DH30" i="11" s="1"/>
  <c r="DL30" i="11" a="1"/>
  <c r="DL30" i="11" s="1"/>
  <c r="DM250" i="11" a="1"/>
  <c r="DM250" i="11" s="1"/>
  <c r="DL250" i="11" a="1"/>
  <c r="DL250" i="11" s="1"/>
  <c r="DK250" i="11" a="1"/>
  <c r="DK250" i="11" s="1"/>
  <c r="DI250" i="11" a="1"/>
  <c r="DI250" i="11" s="1"/>
  <c r="DJ250" i="11" a="1"/>
  <c r="DJ250" i="11" s="1"/>
  <c r="DH250" i="11" a="1"/>
  <c r="DH250" i="11" s="1"/>
  <c r="EF433" i="11"/>
  <c r="DX480" i="11" a="1"/>
  <c r="DX480" i="11" s="1"/>
  <c r="EA480" i="11" a="1"/>
  <c r="EA480" i="11" s="1"/>
  <c r="DY480" i="11" a="1"/>
  <c r="DY480" i="11" s="1"/>
  <c r="DW480" i="11" a="1"/>
  <c r="DW480" i="11" s="1"/>
  <c r="EB480" i="11" a="1"/>
  <c r="EB480" i="11" s="1"/>
  <c r="DZ480" i="11" a="1"/>
  <c r="DZ480" i="11" s="1"/>
  <c r="ED480" i="11" a="1"/>
  <c r="ED480" i="11" s="1"/>
  <c r="EC480" i="11" a="1"/>
  <c r="EC480" i="11" s="1"/>
  <c r="DJ397" i="11" a="1"/>
  <c r="DJ397" i="11" s="1"/>
  <c r="DL397" i="11" a="1"/>
  <c r="DL397" i="11" s="1"/>
  <c r="DI397" i="11" a="1"/>
  <c r="DI397" i="11" s="1"/>
  <c r="DK397" i="11" a="1"/>
  <c r="DK397" i="11" s="1"/>
  <c r="DM397" i="11" a="1"/>
  <c r="DM397" i="11" s="1"/>
  <c r="DH397" i="11" a="1"/>
  <c r="DH397" i="11" s="1"/>
  <c r="U354" i="11" a="1"/>
  <c r="U354" i="11" s="1"/>
  <c r="AD354" i="11"/>
  <c r="DR486" i="11" a="1"/>
  <c r="DR486" i="11" s="1"/>
  <c r="DP486" i="11" a="1"/>
  <c r="DP486" i="11" s="1"/>
  <c r="DT486" i="11" a="1"/>
  <c r="DT486" i="11" s="1"/>
  <c r="DS486" i="11" a="1"/>
  <c r="DS486" i="11" s="1"/>
  <c r="DQ486" i="11" a="1"/>
  <c r="DQ486" i="11" s="1"/>
  <c r="DO390" i="11" a="1"/>
  <c r="DO390" i="11" s="1"/>
  <c r="DV390" i="11" a="1"/>
  <c r="DV390" i="11" s="1"/>
  <c r="DG390" i="11" a="1"/>
  <c r="DG390" i="11" s="1"/>
  <c r="F427" i="11" a="1"/>
  <c r="F427" i="11" s="1"/>
  <c r="AC427" i="11" a="1"/>
  <c r="AC427" i="11" s="1"/>
  <c r="AA428" i="11" a="1"/>
  <c r="AA428" i="11" s="1"/>
  <c r="DR276" i="11" a="1"/>
  <c r="DR276" i="11" s="1"/>
  <c r="DQ276" i="11" a="1"/>
  <c r="DQ276" i="11" s="1"/>
  <c r="DT276" i="11" a="1"/>
  <c r="DT276" i="11" s="1"/>
  <c r="DP276" i="11" a="1"/>
  <c r="DP276" i="11" s="1"/>
  <c r="DS276" i="11" a="1"/>
  <c r="DS276" i="11" s="1"/>
  <c r="DS240" i="11" a="1"/>
  <c r="DS240" i="11" s="1"/>
  <c r="DQ240" i="11" a="1"/>
  <c r="DQ240" i="11" s="1"/>
  <c r="DR240" i="11" a="1"/>
  <c r="DR240" i="11" s="1"/>
  <c r="DT240" i="11" a="1"/>
  <c r="DT240" i="11" s="1"/>
  <c r="DP240" i="11" a="1"/>
  <c r="DP240" i="11" s="1"/>
  <c r="J152" i="12"/>
  <c r="DH446" i="11" a="1"/>
  <c r="DH446" i="11" s="1"/>
  <c r="DL446" i="11" a="1"/>
  <c r="DL446" i="11" s="1"/>
  <c r="DM446" i="11" a="1"/>
  <c r="DM446" i="11" s="1"/>
  <c r="DK446" i="11" a="1"/>
  <c r="DK446" i="11" s="1"/>
  <c r="DI446" i="11" a="1"/>
  <c r="DI446" i="11" s="1"/>
  <c r="DJ446" i="11" a="1"/>
  <c r="DJ446" i="11" s="1"/>
  <c r="DR464" i="11" a="1"/>
  <c r="DR464" i="11" s="1"/>
  <c r="DQ464" i="11" a="1"/>
  <c r="DQ464" i="11" s="1"/>
  <c r="DT464" i="11" a="1"/>
  <c r="DT464" i="11" s="1"/>
  <c r="DP464" i="11" a="1"/>
  <c r="DP464" i="11" s="1"/>
  <c r="DS464" i="11" a="1"/>
  <c r="DS464" i="11" s="1"/>
  <c r="N155" i="12"/>
  <c r="DK226" i="11" a="1"/>
  <c r="DK226" i="11" s="1"/>
  <c r="DH226" i="11" a="1"/>
  <c r="DH226" i="11" s="1"/>
  <c r="DJ226" i="11" a="1"/>
  <c r="DJ226" i="11" s="1"/>
  <c r="DI226" i="11" a="1"/>
  <c r="DI226" i="11" s="1"/>
  <c r="DL226" i="11" a="1"/>
  <c r="DL226" i="11" s="1"/>
  <c r="DM226" i="11" a="1"/>
  <c r="DM226" i="11" s="1"/>
  <c r="EB82" i="11" a="1"/>
  <c r="EB82" i="11" s="1"/>
  <c r="DX82" i="11" a="1"/>
  <c r="DX82" i="11" s="1"/>
  <c r="DZ82" i="11" a="1"/>
  <c r="DZ82" i="11" s="1"/>
  <c r="EA82" i="11" a="1"/>
  <c r="EA82" i="11" s="1"/>
  <c r="ED82" i="11" a="1"/>
  <c r="ED82" i="11" s="1"/>
  <c r="DW82" i="11" a="1"/>
  <c r="DW82" i="11" s="1"/>
  <c r="EC82" i="11" a="1"/>
  <c r="EC82" i="11" s="1"/>
  <c r="DY82" i="11" a="1"/>
  <c r="DY82" i="11" s="1"/>
  <c r="DK296" i="11" a="1"/>
  <c r="DK296" i="11" s="1"/>
  <c r="DM296" i="11" a="1"/>
  <c r="DM296" i="11" s="1"/>
  <c r="DI296" i="11" a="1"/>
  <c r="DI296" i="11" s="1"/>
  <c r="DJ296" i="11" a="1"/>
  <c r="DJ296" i="11" s="1"/>
  <c r="DL296" i="11" a="1"/>
  <c r="DL296" i="11" s="1"/>
  <c r="DH296" i="11" a="1"/>
  <c r="DH296" i="11" s="1"/>
  <c r="DT266" i="11" a="1"/>
  <c r="DT266" i="11" s="1"/>
  <c r="DS266" i="11" a="1"/>
  <c r="DS266" i="11" s="1"/>
  <c r="DR266" i="11" a="1"/>
  <c r="DR266" i="11" s="1"/>
  <c r="DP266" i="11" a="1"/>
  <c r="DP266" i="11" s="1"/>
  <c r="DQ266" i="11" a="1"/>
  <c r="DQ266" i="11" s="1"/>
  <c r="M157" i="12"/>
  <c r="DP66" i="11" a="1"/>
  <c r="DP66" i="11" s="1"/>
  <c r="DR66" i="11" a="1"/>
  <c r="DR66" i="11" s="1"/>
  <c r="DQ66" i="11" a="1"/>
  <c r="DQ66" i="11" s="1"/>
  <c r="DS66" i="11" a="1"/>
  <c r="DS66" i="11" s="1"/>
  <c r="DT66" i="11" a="1"/>
  <c r="DT66" i="11" s="1"/>
  <c r="DY420" i="11" a="1"/>
  <c r="DY420" i="11" s="1"/>
  <c r="EB420" i="11" a="1"/>
  <c r="EB420" i="11" s="1"/>
  <c r="DW420" i="11" a="1"/>
  <c r="DW420" i="11" s="1"/>
  <c r="EC420" i="11" a="1"/>
  <c r="EC420" i="11" s="1"/>
  <c r="ED420" i="11" a="1"/>
  <c r="ED420" i="11" s="1"/>
  <c r="EA420" i="11" a="1"/>
  <c r="EA420" i="11" s="1"/>
  <c r="DX420" i="11" a="1"/>
  <c r="DX420" i="11" s="1"/>
  <c r="DZ420" i="11" a="1"/>
  <c r="DZ420" i="11" s="1"/>
  <c r="DX310" i="11" a="1"/>
  <c r="DX310" i="11" s="1"/>
  <c r="EB310" i="11" a="1"/>
  <c r="EB310" i="11" s="1"/>
  <c r="DW310" i="11" a="1"/>
  <c r="DW310" i="11" s="1"/>
  <c r="EA310" i="11" a="1"/>
  <c r="EA310" i="11" s="1"/>
  <c r="DY310" i="11" a="1"/>
  <c r="DY310" i="11" s="1"/>
  <c r="DZ310" i="11" a="1"/>
  <c r="DZ310" i="11" s="1"/>
  <c r="EC310" i="11" a="1"/>
  <c r="EC310" i="11" s="1"/>
  <c r="ED310" i="11" a="1"/>
  <c r="ED310" i="11" s="1"/>
  <c r="DS70" i="11" a="1"/>
  <c r="DS70" i="11" s="1"/>
  <c r="DQ70" i="11" a="1"/>
  <c r="DQ70" i="11" s="1"/>
  <c r="DT70" i="11" a="1"/>
  <c r="DT70" i="11" s="1"/>
  <c r="DP70" i="11" a="1"/>
  <c r="DP70" i="11" s="1"/>
  <c r="DR70" i="11" a="1"/>
  <c r="DR70" i="11" s="1"/>
  <c r="DS222" i="11" a="1"/>
  <c r="DS222" i="11" s="1"/>
  <c r="DQ222" i="11" a="1"/>
  <c r="DQ222" i="11" s="1"/>
  <c r="DR222" i="11" a="1"/>
  <c r="DR222" i="11" s="1"/>
  <c r="DT222" i="11" a="1"/>
  <c r="DT222" i="11" s="1"/>
  <c r="DP222" i="11" a="1"/>
  <c r="DP222" i="11" s="1"/>
  <c r="DP304" i="11" a="1"/>
  <c r="DP304" i="11" s="1"/>
  <c r="DR304" i="11" a="1"/>
  <c r="DR304" i="11" s="1"/>
  <c r="DT304" i="11" a="1"/>
  <c r="DT304" i="11" s="1"/>
  <c r="DS304" i="11" a="1"/>
  <c r="DS304" i="11" s="1"/>
  <c r="DQ304" i="11" a="1"/>
  <c r="DQ304" i="11" s="1"/>
  <c r="DJ484" i="11" a="1"/>
  <c r="DJ484" i="11" s="1"/>
  <c r="DM484" i="11" a="1"/>
  <c r="DM484" i="11" s="1"/>
  <c r="DK484" i="11" a="1"/>
  <c r="DK484" i="11" s="1"/>
  <c r="DH484" i="11" a="1"/>
  <c r="DH484" i="11" s="1"/>
  <c r="DL484" i="11" a="1"/>
  <c r="DL484" i="11" s="1"/>
  <c r="DI484" i="11" a="1"/>
  <c r="DI484" i="11" s="1"/>
  <c r="EC118" i="11" a="1"/>
  <c r="EC118" i="11" s="1"/>
  <c r="DX118" i="11" a="1"/>
  <c r="DX118" i="11" s="1"/>
  <c r="ED118" i="11" a="1"/>
  <c r="ED118" i="11" s="1"/>
  <c r="EB118" i="11" a="1"/>
  <c r="EB118" i="11" s="1"/>
  <c r="EA118" i="11" a="1"/>
  <c r="EA118" i="11" s="1"/>
  <c r="DY118" i="11" a="1"/>
  <c r="DY118" i="11" s="1"/>
  <c r="DW118" i="11" a="1"/>
  <c r="DW118" i="11" s="1"/>
  <c r="DZ118" i="11" a="1"/>
  <c r="DZ118" i="11" s="1"/>
  <c r="U172" i="11" a="1"/>
  <c r="U172" i="11" s="1"/>
  <c r="AD172" i="11"/>
  <c r="DR308" i="11" a="1"/>
  <c r="DR308" i="11" s="1"/>
  <c r="DQ308" i="11" a="1"/>
  <c r="DQ308" i="11" s="1"/>
  <c r="DT308" i="11" a="1"/>
  <c r="DT308" i="11" s="1"/>
  <c r="DP308" i="11" a="1"/>
  <c r="DP308" i="11" s="1"/>
  <c r="DS308" i="11" a="1"/>
  <c r="DS308" i="11" s="1"/>
  <c r="L163" i="12"/>
  <c r="DI350" i="11" a="1"/>
  <c r="DI350" i="11" s="1"/>
  <c r="DL350" i="11" a="1"/>
  <c r="DL350" i="11" s="1"/>
  <c r="DM350" i="11" a="1"/>
  <c r="DM350" i="11" s="1"/>
  <c r="DJ350" i="11" a="1"/>
  <c r="DJ350" i="11" s="1"/>
  <c r="DK350" i="11" a="1"/>
  <c r="DK350" i="11" s="1"/>
  <c r="DH350" i="11" a="1"/>
  <c r="DH350" i="11" s="1"/>
  <c r="EB96" i="11" a="1"/>
  <c r="EB96" i="11" s="1"/>
  <c r="ED96" i="11" a="1"/>
  <c r="ED96" i="11" s="1"/>
  <c r="EA96" i="11" a="1"/>
  <c r="EA96" i="11" s="1"/>
  <c r="DY96" i="11" a="1"/>
  <c r="DY96" i="11" s="1"/>
  <c r="DZ96" i="11" a="1"/>
  <c r="DZ96" i="11" s="1"/>
  <c r="DW96" i="11" a="1"/>
  <c r="DW96" i="11" s="1"/>
  <c r="DX96" i="11" a="1"/>
  <c r="DX96" i="11" s="1"/>
  <c r="EC96" i="11" a="1"/>
  <c r="EC96" i="11" s="1"/>
  <c r="DP440" i="11" a="1"/>
  <c r="DP440" i="11" s="1"/>
  <c r="DR440" i="11" a="1"/>
  <c r="DR440" i="11" s="1"/>
  <c r="DT440" i="11" a="1"/>
  <c r="DT440" i="11" s="1"/>
  <c r="DS440" i="11" a="1"/>
  <c r="DS440" i="11" s="1"/>
  <c r="DQ440" i="11" a="1"/>
  <c r="DQ440" i="11" s="1"/>
  <c r="DS64" i="11" a="1"/>
  <c r="DS64" i="11" s="1"/>
  <c r="DR64" i="11" a="1"/>
  <c r="DR64" i="11" s="1"/>
  <c r="DT64" i="11" a="1"/>
  <c r="DT64" i="11" s="1"/>
  <c r="DP64" i="11" a="1"/>
  <c r="DP64" i="11" s="1"/>
  <c r="DQ64" i="11" a="1"/>
  <c r="DQ64" i="11" s="1"/>
  <c r="U368" i="11" a="1"/>
  <c r="U368" i="11" s="1"/>
  <c r="AD368" i="11"/>
  <c r="DQ448" i="11" a="1"/>
  <c r="DQ448" i="11" s="1"/>
  <c r="DR448" i="11" a="1"/>
  <c r="DR448" i="11" s="1"/>
  <c r="DP448" i="11" a="1"/>
  <c r="DP448" i="11" s="1"/>
  <c r="DS448" i="11" a="1"/>
  <c r="DS448" i="11" s="1"/>
  <c r="DT448" i="11" a="1"/>
  <c r="DT448" i="11" s="1"/>
  <c r="EF399" i="11"/>
  <c r="EC194" i="11" a="1"/>
  <c r="EC194" i="11" s="1"/>
  <c r="EB194" i="11" a="1"/>
  <c r="EB194" i="11" s="1"/>
  <c r="DY194" i="11" a="1"/>
  <c r="DY194" i="11" s="1"/>
  <c r="ED194" i="11" a="1"/>
  <c r="ED194" i="11" s="1"/>
  <c r="DW194" i="11" a="1"/>
  <c r="DW194" i="11" s="1"/>
  <c r="EA194" i="11" a="1"/>
  <c r="EA194" i="11" s="1"/>
  <c r="DX194" i="11" a="1"/>
  <c r="DX194" i="11" s="1"/>
  <c r="DZ194" i="11" a="1"/>
  <c r="DZ194" i="11" s="1"/>
  <c r="DL12" i="11" a="1"/>
  <c r="DL12" i="11" s="1"/>
  <c r="DI12" i="11" a="1"/>
  <c r="DI12" i="11" s="1"/>
  <c r="DM12" i="11" a="1"/>
  <c r="DM12" i="11" s="1"/>
  <c r="DK12" i="11" a="1"/>
  <c r="DK12" i="11" s="1"/>
  <c r="DJ12" i="11" a="1"/>
  <c r="DJ12" i="11" s="1"/>
  <c r="DH12" i="11" a="1"/>
  <c r="DH12" i="11" s="1"/>
  <c r="DI116" i="11" a="1"/>
  <c r="DI116" i="11" s="1"/>
  <c r="DL116" i="11" a="1"/>
  <c r="DL116" i="11" s="1"/>
  <c r="DH116" i="11" a="1"/>
  <c r="DH116" i="11" s="1"/>
  <c r="DK116" i="11" a="1"/>
  <c r="DK116" i="11" s="1"/>
  <c r="DM116" i="11" a="1"/>
  <c r="DM116" i="11" s="1"/>
  <c r="DJ116" i="11" a="1"/>
  <c r="DJ116" i="11" s="1"/>
  <c r="EC434" i="11" a="1"/>
  <c r="EC434" i="11" s="1"/>
  <c r="DX434" i="11" a="1"/>
  <c r="DX434" i="11" s="1"/>
  <c r="DZ434" i="11" a="1"/>
  <c r="DZ434" i="11" s="1"/>
  <c r="ED434" i="11" a="1"/>
  <c r="ED434" i="11" s="1"/>
  <c r="EA434" i="11" a="1"/>
  <c r="EA434" i="11" s="1"/>
  <c r="DY434" i="11" a="1"/>
  <c r="DY434" i="11" s="1"/>
  <c r="EB434" i="11" a="1"/>
  <c r="EB434" i="11" s="1"/>
  <c r="DW434" i="11" a="1"/>
  <c r="DW434" i="11" s="1"/>
  <c r="DY482" i="11" a="1"/>
  <c r="DY482" i="11" s="1"/>
  <c r="EA482" i="11" a="1"/>
  <c r="EA482" i="11" s="1"/>
  <c r="DZ482" i="11" a="1"/>
  <c r="DZ482" i="11" s="1"/>
  <c r="DX482" i="11" a="1"/>
  <c r="DX482" i="11" s="1"/>
  <c r="EC482" i="11" a="1"/>
  <c r="EC482" i="11" s="1"/>
  <c r="DW482" i="11" a="1"/>
  <c r="DW482" i="11" s="1"/>
  <c r="EB482" i="11" a="1"/>
  <c r="EB482" i="11" s="1"/>
  <c r="ED482" i="11" a="1"/>
  <c r="ED482" i="11" s="1"/>
  <c r="DX88" i="11" a="1"/>
  <c r="DX88" i="11" s="1"/>
  <c r="EB88" i="11" a="1"/>
  <c r="EB88" i="11" s="1"/>
  <c r="EC88" i="11" a="1"/>
  <c r="EC88" i="11" s="1"/>
  <c r="DW88" i="11" a="1"/>
  <c r="DW88" i="11" s="1"/>
  <c r="DY88" i="11" a="1"/>
  <c r="DY88" i="11" s="1"/>
  <c r="DZ88" i="11" a="1"/>
  <c r="DZ88" i="11" s="1"/>
  <c r="ED88" i="11" a="1"/>
  <c r="ED88" i="11" s="1"/>
  <c r="EA88" i="11" a="1"/>
  <c r="EA88" i="11" s="1"/>
  <c r="DX268" i="11" a="1"/>
  <c r="DX268" i="11" s="1"/>
  <c r="ED268" i="11" a="1"/>
  <c r="ED268" i="11" s="1"/>
  <c r="EB268" i="11" a="1"/>
  <c r="EB268" i="11" s="1"/>
  <c r="EC268" i="11" a="1"/>
  <c r="EC268" i="11" s="1"/>
  <c r="DW268" i="11" a="1"/>
  <c r="DW268" i="11" s="1"/>
  <c r="EA268" i="11" a="1"/>
  <c r="EA268" i="11" s="1"/>
  <c r="DZ268" i="11" a="1"/>
  <c r="DZ268" i="11" s="1"/>
  <c r="DY268" i="11" a="1"/>
  <c r="DY268" i="11" s="1"/>
  <c r="DM108" i="11" a="1"/>
  <c r="DM108" i="11" s="1"/>
  <c r="DJ108" i="11" a="1"/>
  <c r="DJ108" i="11" s="1"/>
  <c r="DI108" i="11" a="1"/>
  <c r="DI108" i="11" s="1"/>
  <c r="DK108" i="11" a="1"/>
  <c r="DK108" i="11" s="1"/>
  <c r="DH108" i="11" a="1"/>
  <c r="DH108" i="11" s="1"/>
  <c r="DL108" i="11" a="1"/>
  <c r="DL108" i="11" s="1"/>
  <c r="DZ254" i="11" a="1"/>
  <c r="DZ254" i="11" s="1"/>
  <c r="DW254" i="11" a="1"/>
  <c r="DW254" i="11" s="1"/>
  <c r="DY254" i="11" a="1"/>
  <c r="DY254" i="11" s="1"/>
  <c r="DX254" i="11" a="1"/>
  <c r="DX254" i="11" s="1"/>
  <c r="EC254" i="11" a="1"/>
  <c r="EC254" i="11" s="1"/>
  <c r="ED254" i="11" a="1"/>
  <c r="ED254" i="11" s="1"/>
  <c r="EB254" i="11" a="1"/>
  <c r="EB254" i="11" s="1"/>
  <c r="EA254" i="11" a="1"/>
  <c r="EA254" i="11" s="1"/>
  <c r="DY316" i="11" a="1"/>
  <c r="DY316" i="11" s="1"/>
  <c r="ED316" i="11" a="1"/>
  <c r="ED316" i="11" s="1"/>
  <c r="EA316" i="11" a="1"/>
  <c r="EA316" i="11" s="1"/>
  <c r="EB316" i="11" a="1"/>
  <c r="EB316" i="11" s="1"/>
  <c r="EC316" i="11" a="1"/>
  <c r="EC316" i="11" s="1"/>
  <c r="DX316" i="11" a="1"/>
  <c r="DX316" i="11" s="1"/>
  <c r="DW316" i="11" a="1"/>
  <c r="DW316" i="11" s="1"/>
  <c r="DZ316" i="11" a="1"/>
  <c r="DZ316" i="11" s="1"/>
  <c r="DR128" i="11" a="1"/>
  <c r="DR128" i="11" s="1"/>
  <c r="DT128" i="11" a="1"/>
  <c r="DT128" i="11" s="1"/>
  <c r="DQ128" i="11" a="1"/>
  <c r="DQ128" i="11" s="1"/>
  <c r="DP128" i="11" a="1"/>
  <c r="DP128" i="11" s="1"/>
  <c r="DS128" i="11" a="1"/>
  <c r="DS128" i="11" s="1"/>
  <c r="J159" i="12"/>
  <c r="DH208" i="11" a="1"/>
  <c r="DH208" i="11" s="1"/>
  <c r="DI208" i="11" a="1"/>
  <c r="DI208" i="11" s="1"/>
  <c r="DJ208" i="11" a="1"/>
  <c r="DJ208" i="11" s="1"/>
  <c r="DL208" i="11" a="1"/>
  <c r="DL208" i="11" s="1"/>
  <c r="DM208" i="11" a="1"/>
  <c r="DM208" i="11" s="1"/>
  <c r="DK208" i="11" a="1"/>
  <c r="DK208" i="11" s="1"/>
  <c r="DI452" i="11" a="1"/>
  <c r="DI452" i="11" s="1"/>
  <c r="DM452" i="11" a="1"/>
  <c r="DM452" i="11" s="1"/>
  <c r="DJ452" i="11" a="1"/>
  <c r="DJ452" i="11" s="1"/>
  <c r="DL452" i="11" a="1"/>
  <c r="DL452" i="11" s="1"/>
  <c r="DK452" i="11" a="1"/>
  <c r="DK452" i="11" s="1"/>
  <c r="DH452" i="11" a="1"/>
  <c r="DH452" i="11" s="1"/>
  <c r="DV353" i="11" a="1"/>
  <c r="DV353" i="11" s="1"/>
  <c r="DG353" i="11" a="1"/>
  <c r="DG353" i="11" s="1"/>
  <c r="DO353" i="11" a="1"/>
  <c r="DO353" i="11" s="1"/>
  <c r="DZ196" i="11" a="1"/>
  <c r="DZ196" i="11" s="1"/>
  <c r="DX196" i="11" a="1"/>
  <c r="DX196" i="11" s="1"/>
  <c r="EA196" i="11" a="1"/>
  <c r="EA196" i="11" s="1"/>
  <c r="DY196" i="11" a="1"/>
  <c r="DY196" i="11" s="1"/>
  <c r="ED196" i="11" a="1"/>
  <c r="ED196" i="11" s="1"/>
  <c r="EB196" i="11" a="1"/>
  <c r="EB196" i="11" s="1"/>
  <c r="DW196" i="11" a="1"/>
  <c r="DW196" i="11" s="1"/>
  <c r="EC196" i="11" a="1"/>
  <c r="EC196" i="11" s="1"/>
  <c r="DQ114" i="11" a="1"/>
  <c r="DQ114" i="11" s="1"/>
  <c r="DR114" i="11" a="1"/>
  <c r="DR114" i="11" s="1"/>
  <c r="DS114" i="11" a="1"/>
  <c r="DS114" i="11" s="1"/>
  <c r="DT114" i="11" a="1"/>
  <c r="DT114" i="11" s="1"/>
  <c r="DP114" i="11" a="1"/>
  <c r="DP114" i="11" s="1"/>
  <c r="DQ250" i="11" a="1"/>
  <c r="DQ250" i="11" s="1"/>
  <c r="DP250" i="11" a="1"/>
  <c r="DP250" i="11" s="1"/>
  <c r="DR250" i="11" a="1"/>
  <c r="DR250" i="11" s="1"/>
  <c r="DT250" i="11" a="1"/>
  <c r="DT250" i="11" s="1"/>
  <c r="DS250" i="11" a="1"/>
  <c r="DS250" i="11" s="1"/>
  <c r="DP178" i="11" a="1"/>
  <c r="DP178" i="11" s="1"/>
  <c r="DQ178" i="11" a="1"/>
  <c r="DQ178" i="11" s="1"/>
  <c r="DT178" i="11" a="1"/>
  <c r="DT178" i="11" s="1"/>
  <c r="DS178" i="11" a="1"/>
  <c r="DS178" i="11" s="1"/>
  <c r="DR178" i="11" a="1"/>
  <c r="DR178" i="11" s="1"/>
  <c r="DM328" i="11" a="1"/>
  <c r="DM328" i="11" s="1"/>
  <c r="DL328" i="11" a="1"/>
  <c r="DL328" i="11" s="1"/>
  <c r="DI328" i="11" a="1"/>
  <c r="DI328" i="11" s="1"/>
  <c r="DH328" i="11" a="1"/>
  <c r="DH328" i="11" s="1"/>
  <c r="DK328" i="11" a="1"/>
  <c r="DK328" i="11" s="1"/>
  <c r="DJ328" i="11" a="1"/>
  <c r="DJ328" i="11" s="1"/>
  <c r="ED397" i="11" a="1"/>
  <c r="ED397" i="11" s="1"/>
  <c r="EB397" i="11" a="1"/>
  <c r="EB397" i="11" s="1"/>
  <c r="EA397" i="11" a="1"/>
  <c r="EA397" i="11" s="1"/>
  <c r="EC397" i="11" a="1"/>
  <c r="EC397" i="11" s="1"/>
  <c r="DY397" i="11" a="1"/>
  <c r="DY397" i="11" s="1"/>
  <c r="DZ397" i="11" a="1"/>
  <c r="DZ397" i="11" s="1"/>
  <c r="DX397" i="11" a="1"/>
  <c r="DX397" i="11" s="1"/>
  <c r="DW397" i="11" a="1"/>
  <c r="DW397" i="11" s="1"/>
  <c r="DK486" i="11" a="1"/>
  <c r="DK486" i="11" s="1"/>
  <c r="DH486" i="11" a="1"/>
  <c r="DH486" i="11" s="1"/>
  <c r="DJ486" i="11" a="1"/>
  <c r="DJ486" i="11" s="1"/>
  <c r="DL486" i="11" a="1"/>
  <c r="DL486" i="11" s="1"/>
  <c r="DI486" i="11" a="1"/>
  <c r="DI486" i="11" s="1"/>
  <c r="DM486" i="11" a="1"/>
  <c r="DM486" i="11" s="1"/>
  <c r="EF363" i="11"/>
  <c r="U426" i="11" a="1"/>
  <c r="U426" i="11" s="1"/>
  <c r="AD426" i="11"/>
  <c r="DX188" i="11" a="1"/>
  <c r="DX188" i="11" s="1"/>
  <c r="ED188" i="11" a="1"/>
  <c r="ED188" i="11" s="1"/>
  <c r="EC188" i="11" a="1"/>
  <c r="EC188" i="11" s="1"/>
  <c r="DZ188" i="11" a="1"/>
  <c r="DZ188" i="11" s="1"/>
  <c r="DW188" i="11" a="1"/>
  <c r="DW188" i="11" s="1"/>
  <c r="EA188" i="11" a="1"/>
  <c r="EA188" i="11" s="1"/>
  <c r="EB188" i="11" a="1"/>
  <c r="EB188" i="11" s="1"/>
  <c r="DY188" i="11" a="1"/>
  <c r="DY188" i="11" s="1"/>
  <c r="DW276" i="11" a="1"/>
  <c r="DW276" i="11" s="1"/>
  <c r="DX276" i="11" a="1"/>
  <c r="DX276" i="11" s="1"/>
  <c r="DZ276" i="11" a="1"/>
  <c r="DZ276" i="11" s="1"/>
  <c r="EC276" i="11" a="1"/>
  <c r="EC276" i="11" s="1"/>
  <c r="EB276" i="11" a="1"/>
  <c r="EB276" i="11" s="1"/>
  <c r="EA276" i="11" a="1"/>
  <c r="EA276" i="11" s="1"/>
  <c r="ED276" i="11" a="1"/>
  <c r="ED276" i="11" s="1"/>
  <c r="DY276" i="11" a="1"/>
  <c r="DY276" i="11" s="1"/>
  <c r="DO47" i="11" a="1"/>
  <c r="DO47" i="11" s="1"/>
  <c r="DV47" i="11" a="1"/>
  <c r="DV47" i="11" s="1"/>
  <c r="DG47" i="11" a="1"/>
  <c r="DG47" i="11" s="1"/>
  <c r="DI240" i="11" a="1"/>
  <c r="DI240" i="11" s="1"/>
  <c r="DM240" i="11" a="1"/>
  <c r="DM240" i="11" s="1"/>
  <c r="DJ240" i="11" a="1"/>
  <c r="DJ240" i="11" s="1"/>
  <c r="DK240" i="11" a="1"/>
  <c r="DK240" i="11" s="1"/>
  <c r="DH240" i="11" a="1"/>
  <c r="DH240" i="11" s="1"/>
  <c r="DL240" i="11" a="1"/>
  <c r="DL240" i="11" s="1"/>
  <c r="EC234" i="11" a="1"/>
  <c r="EC234" i="11" s="1"/>
  <c r="DX234" i="11" a="1"/>
  <c r="DX234" i="11" s="1"/>
  <c r="DY234" i="11" a="1"/>
  <c r="DY234" i="11" s="1"/>
  <c r="EB234" i="11" a="1"/>
  <c r="EB234" i="11" s="1"/>
  <c r="EA234" i="11" a="1"/>
  <c r="EA234" i="11" s="1"/>
  <c r="ED234" i="11" a="1"/>
  <c r="ED234" i="11" s="1"/>
  <c r="DZ234" i="11" a="1"/>
  <c r="DZ234" i="11" s="1"/>
  <c r="DW234" i="11" a="1"/>
  <c r="DW234" i="11" s="1"/>
  <c r="EC446" i="11" a="1"/>
  <c r="EC446" i="11" s="1"/>
  <c r="DX446" i="11" a="1"/>
  <c r="DX446" i="11" s="1"/>
  <c r="DY446" i="11" a="1"/>
  <c r="DY446" i="11" s="1"/>
  <c r="EA446" i="11" a="1"/>
  <c r="EA446" i="11" s="1"/>
  <c r="DW446" i="11" a="1"/>
  <c r="DW446" i="11" s="1"/>
  <c r="EB446" i="11" a="1"/>
  <c r="EB446" i="11" s="1"/>
  <c r="ED446" i="11" a="1"/>
  <c r="ED446" i="11" s="1"/>
  <c r="DZ446" i="11" a="1"/>
  <c r="DZ446" i="11" s="1"/>
  <c r="DQ226" i="11" a="1"/>
  <c r="DQ226" i="11" s="1"/>
  <c r="DT226" i="11" a="1"/>
  <c r="DT226" i="11" s="1"/>
  <c r="DR226" i="11" a="1"/>
  <c r="DR226" i="11" s="1"/>
  <c r="DP226" i="11" a="1"/>
  <c r="DP226" i="11" s="1"/>
  <c r="DS226" i="11" a="1"/>
  <c r="DS226" i="11" s="1"/>
  <c r="DQ82" i="11" a="1"/>
  <c r="DQ82" i="11" s="1"/>
  <c r="DR82" i="11" a="1"/>
  <c r="DR82" i="11" s="1"/>
  <c r="DT82" i="11" a="1"/>
  <c r="DT82" i="11" s="1"/>
  <c r="DS82" i="11" a="1"/>
  <c r="DS82" i="11" s="1"/>
  <c r="DP82" i="11" a="1"/>
  <c r="DP82" i="11" s="1"/>
  <c r="DT296" i="11" a="1"/>
  <c r="DT296" i="11" s="1"/>
  <c r="DS296" i="11" a="1"/>
  <c r="DS296" i="11" s="1"/>
  <c r="DR296" i="11" a="1"/>
  <c r="DR296" i="11" s="1"/>
  <c r="DQ296" i="11" a="1"/>
  <c r="DQ296" i="11" s="1"/>
  <c r="DP296" i="11" a="1"/>
  <c r="DP296" i="11" s="1"/>
  <c r="N143" i="12"/>
  <c r="DW266" i="11" a="1"/>
  <c r="DW266" i="11" s="1"/>
  <c r="EA266" i="11" a="1"/>
  <c r="EA266" i="11" s="1"/>
  <c r="ED266" i="11" a="1"/>
  <c r="ED266" i="11" s="1"/>
  <c r="EC266" i="11" a="1"/>
  <c r="EC266" i="11" s="1"/>
  <c r="DX266" i="11" a="1"/>
  <c r="DX266" i="11" s="1"/>
  <c r="DY266" i="11" a="1"/>
  <c r="DY266" i="11" s="1"/>
  <c r="EB266" i="11" a="1"/>
  <c r="EB266" i="11" s="1"/>
  <c r="DZ266" i="11" a="1"/>
  <c r="DZ266" i="11" s="1"/>
  <c r="K158" i="12"/>
  <c r="DY302" i="11" a="1"/>
  <c r="DY302" i="11" s="1"/>
  <c r="DZ302" i="11" a="1"/>
  <c r="DZ302" i="11" s="1"/>
  <c r="DW302" i="11" a="1"/>
  <c r="DW302" i="11" s="1"/>
  <c r="DX302" i="11" a="1"/>
  <c r="DX302" i="11" s="1"/>
  <c r="EC302" i="11" a="1"/>
  <c r="EC302" i="11" s="1"/>
  <c r="ED302" i="11" a="1"/>
  <c r="ED302" i="11" s="1"/>
  <c r="EA302" i="11" a="1"/>
  <c r="EA302" i="11" s="1"/>
  <c r="EB302" i="11" a="1"/>
  <c r="EB302" i="11" s="1"/>
  <c r="DY470" i="11" a="1"/>
  <c r="DY470" i="11" s="1"/>
  <c r="DW470" i="11" a="1"/>
  <c r="DW470" i="11" s="1"/>
  <c r="ED470" i="11" a="1"/>
  <c r="ED470" i="11" s="1"/>
  <c r="DZ470" i="11" a="1"/>
  <c r="DZ470" i="11" s="1"/>
  <c r="EB470" i="11" a="1"/>
  <c r="EB470" i="11" s="1"/>
  <c r="EC470" i="11" a="1"/>
  <c r="EC470" i="11" s="1"/>
  <c r="DX470" i="11" a="1"/>
  <c r="DX470" i="11" s="1"/>
  <c r="EA470" i="11" a="1"/>
  <c r="EA470" i="11" s="1"/>
  <c r="AC412" i="11" a="1"/>
  <c r="AC412" i="11" s="1"/>
  <c r="F412" i="11" a="1"/>
  <c r="F412" i="11" s="1"/>
  <c r="AA413" i="11" a="1"/>
  <c r="AA413" i="11" s="1"/>
  <c r="L148" i="12"/>
  <c r="DJ66" i="11" a="1"/>
  <c r="DJ66" i="11" s="1"/>
  <c r="DI66" i="11" a="1"/>
  <c r="DI66" i="11" s="1"/>
  <c r="DH66" i="11" a="1"/>
  <c r="DH66" i="11" s="1"/>
  <c r="DL66" i="11" a="1"/>
  <c r="DL66" i="11" s="1"/>
  <c r="DM66" i="11" a="1"/>
  <c r="DM66" i="11" s="1"/>
  <c r="DK66" i="11" a="1"/>
  <c r="DK66" i="11" s="1"/>
  <c r="DM70" i="11" a="1"/>
  <c r="DM70" i="11" s="1"/>
  <c r="DH70" i="11" a="1"/>
  <c r="DH70" i="11" s="1"/>
  <c r="DL70" i="11" a="1"/>
  <c r="DL70" i="11" s="1"/>
  <c r="DK70" i="11" a="1"/>
  <c r="DK70" i="11" s="1"/>
  <c r="DI70" i="11" a="1"/>
  <c r="DI70" i="11" s="1"/>
  <c r="DJ70" i="11" a="1"/>
  <c r="DJ70" i="11" s="1"/>
  <c r="DL292" i="11" a="1"/>
  <c r="DL292" i="11" s="1"/>
  <c r="DH292" i="11" a="1"/>
  <c r="DH292" i="11" s="1"/>
  <c r="DJ292" i="11" a="1"/>
  <c r="DJ292" i="11" s="1"/>
  <c r="DI292" i="11" a="1"/>
  <c r="DI292" i="11" s="1"/>
  <c r="DM292" i="11" a="1"/>
  <c r="DM292" i="11" s="1"/>
  <c r="DK292" i="11" a="1"/>
  <c r="DK292" i="11" s="1"/>
  <c r="DH222" i="11" a="1"/>
  <c r="DH222" i="11" s="1"/>
  <c r="DL222" i="11" a="1"/>
  <c r="DL222" i="11" s="1"/>
  <c r="DI222" i="11" a="1"/>
  <c r="DI222" i="11" s="1"/>
  <c r="DJ222" i="11" a="1"/>
  <c r="DJ222" i="11" s="1"/>
  <c r="DK222" i="11" a="1"/>
  <c r="DK222" i="11" s="1"/>
  <c r="DM222" i="11" a="1"/>
  <c r="DM222" i="11" s="1"/>
  <c r="EA304" i="11" a="1"/>
  <c r="EA304" i="11" s="1"/>
  <c r="DY304" i="11" a="1"/>
  <c r="DY304" i="11" s="1"/>
  <c r="DZ304" i="11" a="1"/>
  <c r="DZ304" i="11" s="1"/>
  <c r="DW304" i="11" a="1"/>
  <c r="DW304" i="11" s="1"/>
  <c r="EC304" i="11" a="1"/>
  <c r="EC304" i="11" s="1"/>
  <c r="EB304" i="11" a="1"/>
  <c r="EB304" i="11" s="1"/>
  <c r="DX304" i="11" a="1"/>
  <c r="DX304" i="11" s="1"/>
  <c r="ED304" i="11" a="1"/>
  <c r="ED304" i="11" s="1"/>
  <c r="DL212" i="11" a="1"/>
  <c r="DL212" i="11" s="1"/>
  <c r="DH212" i="11" a="1"/>
  <c r="DH212" i="11" s="1"/>
  <c r="DI212" i="11" a="1"/>
  <c r="DI212" i="11" s="1"/>
  <c r="DK212" i="11" a="1"/>
  <c r="DK212" i="11" s="1"/>
  <c r="DJ212" i="11" a="1"/>
  <c r="DJ212" i="11" s="1"/>
  <c r="DM212" i="11" a="1"/>
  <c r="DM212" i="11" s="1"/>
  <c r="DM118" i="11" a="1"/>
  <c r="DM118" i="11" s="1"/>
  <c r="DJ118" i="11" a="1"/>
  <c r="DJ118" i="11" s="1"/>
  <c r="DI118" i="11" a="1"/>
  <c r="DI118" i="11" s="1"/>
  <c r="DL118" i="11" a="1"/>
  <c r="DL118" i="11" s="1"/>
  <c r="DK118" i="11" a="1"/>
  <c r="DK118" i="11" s="1"/>
  <c r="DH118" i="11" a="1"/>
  <c r="DH118" i="11" s="1"/>
  <c r="G172" i="11" a="1"/>
  <c r="G172" i="11" s="1"/>
  <c r="T172" i="11" a="1"/>
  <c r="T172" i="11" s="1"/>
  <c r="H172" i="11" a="1"/>
  <c r="H172" i="11" s="1"/>
  <c r="ED146" i="11" a="1"/>
  <c r="ED146" i="11" s="1"/>
  <c r="DY146" i="11" a="1"/>
  <c r="DY146" i="11" s="1"/>
  <c r="EB146" i="11" a="1"/>
  <c r="EB146" i="11" s="1"/>
  <c r="DW146" i="11" a="1"/>
  <c r="DW146" i="11" s="1"/>
  <c r="EA146" i="11" a="1"/>
  <c r="EA146" i="11" s="1"/>
  <c r="DZ146" i="11" a="1"/>
  <c r="DZ146" i="11" s="1"/>
  <c r="DX146" i="11" a="1"/>
  <c r="DX146" i="11" s="1"/>
  <c r="EC146" i="11" a="1"/>
  <c r="EC146" i="11" s="1"/>
  <c r="EB122" i="11" a="1"/>
  <c r="EB122" i="11" s="1"/>
  <c r="EC122" i="11" a="1"/>
  <c r="EC122" i="11" s="1"/>
  <c r="DX122" i="11" a="1"/>
  <c r="DX122" i="11" s="1"/>
  <c r="DY122" i="11" a="1"/>
  <c r="DY122" i="11" s="1"/>
  <c r="DZ122" i="11" a="1"/>
  <c r="DZ122" i="11" s="1"/>
  <c r="EA122" i="11" a="1"/>
  <c r="EA122" i="11" s="1"/>
  <c r="DW122" i="11" a="1"/>
  <c r="DW122" i="11" s="1"/>
  <c r="ED122" i="11" a="1"/>
  <c r="ED122" i="11" s="1"/>
  <c r="DJ62" i="11" a="1"/>
  <c r="DJ62" i="11" s="1"/>
  <c r="DH62" i="11" a="1"/>
  <c r="DH62" i="11" s="1"/>
  <c r="DL62" i="11" a="1"/>
  <c r="DL62" i="11" s="1"/>
  <c r="DI62" i="11" a="1"/>
  <c r="DI62" i="11" s="1"/>
  <c r="DK62" i="11" a="1"/>
  <c r="DK62" i="11" s="1"/>
  <c r="DM62" i="11" a="1"/>
  <c r="DM62" i="11" s="1"/>
  <c r="DP90" i="11" a="1"/>
  <c r="DP90" i="11" s="1"/>
  <c r="DT90" i="11" a="1"/>
  <c r="DT90" i="11" s="1"/>
  <c r="DS90" i="11" a="1"/>
  <c r="DS90" i="11" s="1"/>
  <c r="DR90" i="11" a="1"/>
  <c r="DR90" i="11" s="1"/>
  <c r="DQ90" i="11" a="1"/>
  <c r="DQ90" i="11" s="1"/>
  <c r="EF387" i="11"/>
  <c r="DR350" i="11" a="1"/>
  <c r="DR350" i="11" s="1"/>
  <c r="DS350" i="11" a="1"/>
  <c r="DS350" i="11" s="1"/>
  <c r="DQ350" i="11" a="1"/>
  <c r="DQ350" i="11" s="1"/>
  <c r="DP350" i="11" a="1"/>
  <c r="DP350" i="11" s="1"/>
  <c r="DT350" i="11" a="1"/>
  <c r="DT350" i="11" s="1"/>
  <c r="DX318" i="11" a="1"/>
  <c r="DX318" i="11" s="1"/>
  <c r="EA318" i="11" a="1"/>
  <c r="EA318" i="11" s="1"/>
  <c r="DY318" i="11" a="1"/>
  <c r="DY318" i="11" s="1"/>
  <c r="DW318" i="11" a="1"/>
  <c r="DW318" i="11" s="1"/>
  <c r="ED318" i="11" a="1"/>
  <c r="ED318" i="11" s="1"/>
  <c r="DZ318" i="11" a="1"/>
  <c r="DZ318" i="11" s="1"/>
  <c r="EB318" i="11" a="1"/>
  <c r="EB318" i="11" s="1"/>
  <c r="EC318" i="11" a="1"/>
  <c r="EC318" i="11" s="1"/>
  <c r="DT96" i="11" a="1"/>
  <c r="DT96" i="11" s="1"/>
  <c r="DP96" i="11" a="1"/>
  <c r="DP96" i="11" s="1"/>
  <c r="DS96" i="11" a="1"/>
  <c r="DS96" i="11" s="1"/>
  <c r="DR96" i="11" a="1"/>
  <c r="DR96" i="11" s="1"/>
  <c r="DQ96" i="11" a="1"/>
  <c r="DQ96" i="11" s="1"/>
  <c r="EC64" i="11" a="1"/>
  <c r="EC64" i="11" s="1"/>
  <c r="DY64" i="11" a="1"/>
  <c r="DY64" i="11" s="1"/>
  <c r="EB64" i="11" a="1"/>
  <c r="EB64" i="11" s="1"/>
  <c r="DW64" i="11" a="1"/>
  <c r="DW64" i="11" s="1"/>
  <c r="ED64" i="11" a="1"/>
  <c r="ED64" i="11" s="1"/>
  <c r="DX64" i="11" a="1"/>
  <c r="DX64" i="11" s="1"/>
  <c r="DZ64" i="11" a="1"/>
  <c r="DZ64" i="11" s="1"/>
  <c r="EA64" i="11" a="1"/>
  <c r="EA64" i="11" s="1"/>
  <c r="EF419" i="11"/>
  <c r="EF355" i="11"/>
  <c r="DY448" i="11" a="1"/>
  <c r="DY448" i="11" s="1"/>
  <c r="DW448" i="11" a="1"/>
  <c r="DW448" i="11" s="1"/>
  <c r="DX448" i="11" a="1"/>
  <c r="DX448" i="11" s="1"/>
  <c r="DZ448" i="11" a="1"/>
  <c r="DZ448" i="11" s="1"/>
  <c r="EB448" i="11" a="1"/>
  <c r="EB448" i="11" s="1"/>
  <c r="ED448" i="11" a="1"/>
  <c r="ED448" i="11" s="1"/>
  <c r="EA448" i="11" a="1"/>
  <c r="EA448" i="11" s="1"/>
  <c r="EC448" i="11" a="1"/>
  <c r="EC448" i="11" s="1"/>
  <c r="DR12" i="11" a="1"/>
  <c r="DR12" i="11" s="1"/>
  <c r="DQ12" i="11" a="1"/>
  <c r="DQ12" i="11" s="1"/>
  <c r="DS12" i="11" a="1"/>
  <c r="DS12" i="11" s="1"/>
  <c r="DT12" i="11" a="1"/>
  <c r="DT12" i="11" s="1"/>
  <c r="DP12" i="11" a="1"/>
  <c r="DP12" i="11" s="1"/>
  <c r="DX290" i="11" a="1"/>
  <c r="DX290" i="11" s="1"/>
  <c r="EA290" i="11" a="1"/>
  <c r="EA290" i="11" s="1"/>
  <c r="EB290" i="11" a="1"/>
  <c r="EB290" i="11" s="1"/>
  <c r="DW290" i="11" a="1"/>
  <c r="DW290" i="11" s="1"/>
  <c r="EC290" i="11" a="1"/>
  <c r="EC290" i="11" s="1"/>
  <c r="ED290" i="11" a="1"/>
  <c r="ED290" i="11" s="1"/>
  <c r="DZ290" i="11" a="1"/>
  <c r="DZ290" i="11" s="1"/>
  <c r="DY290" i="11" a="1"/>
  <c r="DY290" i="11" s="1"/>
  <c r="EA116" i="11" a="1"/>
  <c r="EA116" i="11" s="1"/>
  <c r="EB116" i="11" a="1"/>
  <c r="EB116" i="11" s="1"/>
  <c r="DZ116" i="11" a="1"/>
  <c r="DZ116" i="11" s="1"/>
  <c r="EC116" i="11" a="1"/>
  <c r="EC116" i="11" s="1"/>
  <c r="ED116" i="11" a="1"/>
  <c r="ED116" i="11" s="1"/>
  <c r="DW116" i="11" a="1"/>
  <c r="DW116" i="11" s="1"/>
  <c r="DY116" i="11" a="1"/>
  <c r="DY116" i="11" s="1"/>
  <c r="DX116" i="11" a="1"/>
  <c r="DX116" i="11" s="1"/>
  <c r="EF389" i="11"/>
  <c r="DR434" i="11" a="1"/>
  <c r="DR434" i="11" s="1"/>
  <c r="DT434" i="11" a="1"/>
  <c r="DT434" i="11" s="1"/>
  <c r="DP434" i="11" a="1"/>
  <c r="DP434" i="11" s="1"/>
  <c r="DS434" i="11" a="1"/>
  <c r="DS434" i="11" s="1"/>
  <c r="DQ434" i="11" a="1"/>
  <c r="DQ434" i="11" s="1"/>
  <c r="DV129" i="11" a="1"/>
  <c r="DV129" i="11" s="1"/>
  <c r="DG129" i="11" a="1"/>
  <c r="DG129" i="11" s="1"/>
  <c r="DO129" i="11" a="1"/>
  <c r="DO129" i="11" s="1"/>
  <c r="N163" i="12"/>
  <c r="DM482" i="11" a="1"/>
  <c r="DM482" i="11" s="1"/>
  <c r="DL482" i="11" a="1"/>
  <c r="DL482" i="11" s="1"/>
  <c r="DJ482" i="11" a="1"/>
  <c r="DJ482" i="11" s="1"/>
  <c r="DH482" i="11" a="1"/>
  <c r="DH482" i="11" s="1"/>
  <c r="DK482" i="11" a="1"/>
  <c r="DK482" i="11" s="1"/>
  <c r="DI482" i="11" a="1"/>
  <c r="DI482" i="11" s="1"/>
  <c r="L158" i="12"/>
  <c r="K155" i="12" l="1"/>
  <c r="O155" i="12" s="1"/>
  <c r="M146" i="12"/>
  <c r="M125" i="20" s="1"/>
  <c r="EF404" i="11"/>
  <c r="L121" i="20"/>
  <c r="N121" i="20"/>
  <c r="N161" i="12"/>
  <c r="N164" i="12" s="1"/>
  <c r="N126" i="20" s="1"/>
  <c r="K161" i="12"/>
  <c r="N144" i="12"/>
  <c r="N145" i="12" s="1"/>
  <c r="J157" i="12"/>
  <c r="N61" i="12"/>
  <c r="J161" i="12"/>
  <c r="K61" i="12"/>
  <c r="J143" i="12"/>
  <c r="O143" i="12" s="1"/>
  <c r="M61" i="12"/>
  <c r="N146" i="12"/>
  <c r="N125" i="20" s="1"/>
  <c r="J58" i="12"/>
  <c r="ED353" i="11" a="1"/>
  <c r="ED353" i="11" s="1"/>
  <c r="DX353" i="11" a="1"/>
  <c r="DX353" i="11" s="1"/>
  <c r="DY353" i="11" a="1"/>
  <c r="DY353" i="11" s="1"/>
  <c r="DZ353" i="11" a="1"/>
  <c r="DZ353" i="11" s="1"/>
  <c r="EB353" i="11" a="1"/>
  <c r="EB353" i="11" s="1"/>
  <c r="DW353" i="11" a="1"/>
  <c r="DW353" i="11" s="1"/>
  <c r="EA353" i="11" a="1"/>
  <c r="EA353" i="11" s="1"/>
  <c r="EC353" i="11" a="1"/>
  <c r="EC353" i="11" s="1"/>
  <c r="L144" i="12"/>
  <c r="L145" i="12" s="1"/>
  <c r="O150" i="12"/>
  <c r="P150" i="12"/>
  <c r="DV391" i="11" a="1"/>
  <c r="DV391" i="11" s="1"/>
  <c r="DG391" i="11" a="1"/>
  <c r="DG391" i="11" s="1"/>
  <c r="DO391" i="11" a="1"/>
  <c r="DO391" i="11" s="1"/>
  <c r="U150" i="11" a="1"/>
  <c r="U150" i="11" s="1"/>
  <c r="AD150" i="11"/>
  <c r="AC259" i="11" a="1"/>
  <c r="AC259" i="11" s="1"/>
  <c r="F259" i="11" a="1"/>
  <c r="F259" i="11" s="1"/>
  <c r="AA260" i="11" a="1"/>
  <c r="AA260" i="11" s="1"/>
  <c r="M161" i="12"/>
  <c r="M164" i="12" s="1"/>
  <c r="M126" i="20" s="1"/>
  <c r="DJ335" i="11" a="1"/>
  <c r="DJ335" i="11" s="1"/>
  <c r="DM335" i="11" a="1"/>
  <c r="DM335" i="11" s="1"/>
  <c r="DL335" i="11" a="1"/>
  <c r="DL335" i="11" s="1"/>
  <c r="DI335" i="11" a="1"/>
  <c r="DI335" i="11" s="1"/>
  <c r="DH335" i="11" a="1"/>
  <c r="DH335" i="11" s="1"/>
  <c r="DK335" i="11" a="1"/>
  <c r="DK335" i="11" s="1"/>
  <c r="J146" i="12"/>
  <c r="F133" i="11" a="1"/>
  <c r="F133" i="11" s="1"/>
  <c r="AC133" i="11" a="1"/>
  <c r="AC133" i="11" s="1"/>
  <c r="AA134" i="11" a="1"/>
  <c r="AA134" i="11" s="1"/>
  <c r="DM255" i="11" a="1"/>
  <c r="DM255" i="11" s="1"/>
  <c r="DJ255" i="11" a="1"/>
  <c r="DJ255" i="11" s="1"/>
  <c r="DH255" i="11" a="1"/>
  <c r="DH255" i="11" s="1"/>
  <c r="DK255" i="11" a="1"/>
  <c r="DK255" i="11" s="1"/>
  <c r="DI255" i="11" a="1"/>
  <c r="DI255" i="11" s="1"/>
  <c r="DL255" i="11" a="1"/>
  <c r="DL255" i="11" s="1"/>
  <c r="DY407" i="11" a="1"/>
  <c r="DY407" i="11" s="1"/>
  <c r="EB407" i="11" a="1"/>
  <c r="EB407" i="11" s="1"/>
  <c r="ED407" i="11" a="1"/>
  <c r="ED407" i="11" s="1"/>
  <c r="DW407" i="11" a="1"/>
  <c r="DW407" i="11" s="1"/>
  <c r="DX407" i="11" a="1"/>
  <c r="DX407" i="11" s="1"/>
  <c r="EA407" i="11" a="1"/>
  <c r="EA407" i="11" s="1"/>
  <c r="DZ407" i="11" a="1"/>
  <c r="DZ407" i="11" s="1"/>
  <c r="EC407" i="11" a="1"/>
  <c r="EC407" i="11" s="1"/>
  <c r="EF397" i="11"/>
  <c r="F402" i="11" a="1"/>
  <c r="F402" i="11" s="1"/>
  <c r="AC402" i="11" a="1"/>
  <c r="AC402" i="11" s="1"/>
  <c r="EC231" i="11" a="1"/>
  <c r="EC231" i="11" s="1"/>
  <c r="DZ231" i="11" a="1"/>
  <c r="DZ231" i="11" s="1"/>
  <c r="DY231" i="11" a="1"/>
  <c r="DY231" i="11" s="1"/>
  <c r="DW231" i="11" a="1"/>
  <c r="DW231" i="11" s="1"/>
  <c r="ED231" i="11" a="1"/>
  <c r="ED231" i="11" s="1"/>
  <c r="EA231" i="11" a="1"/>
  <c r="EA231" i="11" s="1"/>
  <c r="DX231" i="11" a="1"/>
  <c r="DX231" i="11" s="1"/>
  <c r="EB231" i="11" a="1"/>
  <c r="EB231" i="11" s="1"/>
  <c r="DS129" i="11" a="1"/>
  <c r="DS129" i="11" s="1"/>
  <c r="DQ129" i="11" a="1"/>
  <c r="DQ129" i="11" s="1"/>
  <c r="DR129" i="11" a="1"/>
  <c r="DR129" i="11" s="1"/>
  <c r="DP129" i="11" a="1"/>
  <c r="DP129" i="11" s="1"/>
  <c r="DT129" i="11" a="1"/>
  <c r="DT129" i="11" s="1"/>
  <c r="DJ129" i="11" a="1"/>
  <c r="DJ129" i="11" s="1"/>
  <c r="DL129" i="11" a="1"/>
  <c r="DL129" i="11" s="1"/>
  <c r="DK129" i="11" a="1"/>
  <c r="DK129" i="11" s="1"/>
  <c r="DI129" i="11" a="1"/>
  <c r="DI129" i="11" s="1"/>
  <c r="DM129" i="11" a="1"/>
  <c r="DM129" i="11" s="1"/>
  <c r="DH129" i="11" a="1"/>
  <c r="DH129" i="11" s="1"/>
  <c r="N58" i="12"/>
  <c r="K154" i="12"/>
  <c r="K125" i="20"/>
  <c r="O156" i="12"/>
  <c r="P156" i="12"/>
  <c r="EF406" i="11"/>
  <c r="DG488" i="11" a="1"/>
  <c r="DG488" i="11" s="1"/>
  <c r="DO488" i="11" a="1"/>
  <c r="DO488" i="11" s="1"/>
  <c r="DV488" i="11" a="1"/>
  <c r="DV488" i="11" s="1"/>
  <c r="U258" i="11" a="1"/>
  <c r="U258" i="11" s="1"/>
  <c r="AD258" i="11"/>
  <c r="ED335" i="11" a="1"/>
  <c r="ED335" i="11" s="1"/>
  <c r="DY335" i="11" a="1"/>
  <c r="DY335" i="11" s="1"/>
  <c r="DW335" i="11" a="1"/>
  <c r="DW335" i="11" s="1"/>
  <c r="DZ335" i="11" a="1"/>
  <c r="DZ335" i="11" s="1"/>
  <c r="DX335" i="11" a="1"/>
  <c r="DX335" i="11" s="1"/>
  <c r="EA335" i="11" a="1"/>
  <c r="EA335" i="11" s="1"/>
  <c r="EC335" i="11" a="1"/>
  <c r="EC335" i="11" s="1"/>
  <c r="EB335" i="11" a="1"/>
  <c r="EB335" i="11" s="1"/>
  <c r="M144" i="12"/>
  <c r="M145" i="12" s="1"/>
  <c r="F490" i="11" a="1"/>
  <c r="F490" i="11" s="1"/>
  <c r="AC490" i="11" a="1"/>
  <c r="AC490" i="11" s="1"/>
  <c r="AA491" i="11" a="1"/>
  <c r="AA491" i="11" s="1"/>
  <c r="G132" i="11" a="1"/>
  <c r="G132" i="11" s="1"/>
  <c r="T132" i="11" a="1"/>
  <c r="T132" i="11" s="1"/>
  <c r="H132" i="11" a="1"/>
  <c r="H132" i="11" s="1"/>
  <c r="EC255" i="11" a="1"/>
  <c r="EC255" i="11" s="1"/>
  <c r="DZ255" i="11" a="1"/>
  <c r="DZ255" i="11" s="1"/>
  <c r="DW255" i="11" a="1"/>
  <c r="DW255" i="11" s="1"/>
  <c r="EB255" i="11" a="1"/>
  <c r="EB255" i="11" s="1"/>
  <c r="EA255" i="11" a="1"/>
  <c r="EA255" i="11" s="1"/>
  <c r="DY255" i="11" a="1"/>
  <c r="DY255" i="11" s="1"/>
  <c r="DX255" i="11" a="1"/>
  <c r="DX255" i="11" s="1"/>
  <c r="ED255" i="11" a="1"/>
  <c r="ED255" i="11" s="1"/>
  <c r="F51" i="11" a="1"/>
  <c r="F51" i="11" s="1"/>
  <c r="AC51" i="11" a="1"/>
  <c r="AC51" i="11" s="1"/>
  <c r="AA52" i="11" a="1"/>
  <c r="AA52" i="11" s="1"/>
  <c r="DK407" i="11" a="1"/>
  <c r="DK407" i="11" s="1"/>
  <c r="DM407" i="11" a="1"/>
  <c r="DM407" i="11" s="1"/>
  <c r="DI407" i="11" a="1"/>
  <c r="DI407" i="11" s="1"/>
  <c r="DL407" i="11" a="1"/>
  <c r="DL407" i="11" s="1"/>
  <c r="DH407" i="11" a="1"/>
  <c r="DH407" i="11" s="1"/>
  <c r="DJ407" i="11" a="1"/>
  <c r="DJ407" i="11" s="1"/>
  <c r="DR31" i="11" a="1"/>
  <c r="DR31" i="11" s="1"/>
  <c r="DT31" i="11" a="1"/>
  <c r="DT31" i="11" s="1"/>
  <c r="DP31" i="11" a="1"/>
  <c r="DP31" i="11" s="1"/>
  <c r="DS31" i="11" a="1"/>
  <c r="DS31" i="11" s="1"/>
  <c r="DQ31" i="11" a="1"/>
  <c r="DQ31" i="11" s="1"/>
  <c r="G401" i="11" a="1"/>
  <c r="G401" i="11" s="1"/>
  <c r="T401" i="11" a="1"/>
  <c r="T401" i="11" s="1"/>
  <c r="H401" i="11" a="1"/>
  <c r="H401" i="11" s="1"/>
  <c r="DT231" i="11" a="1"/>
  <c r="DT231" i="11" s="1"/>
  <c r="DQ231" i="11" a="1"/>
  <c r="DQ231" i="11" s="1"/>
  <c r="DR231" i="11" a="1"/>
  <c r="DR231" i="11" s="1"/>
  <c r="DS231" i="11" a="1"/>
  <c r="DS231" i="11" s="1"/>
  <c r="DP231" i="11" a="1"/>
  <c r="DP231" i="11" s="1"/>
  <c r="ED201" i="11" a="1"/>
  <c r="ED201" i="11" s="1"/>
  <c r="EC201" i="11" a="1"/>
  <c r="EC201" i="11" s="1"/>
  <c r="EA201" i="11" a="1"/>
  <c r="EA201" i="11" s="1"/>
  <c r="DZ201" i="11" a="1"/>
  <c r="DZ201" i="11" s="1"/>
  <c r="DX201" i="11" a="1"/>
  <c r="DX201" i="11" s="1"/>
  <c r="DW201" i="11" a="1"/>
  <c r="DW201" i="11" s="1"/>
  <c r="EB201" i="11" a="1"/>
  <c r="EB201" i="11" s="1"/>
  <c r="DY201" i="11" a="1"/>
  <c r="DY201" i="11" s="1"/>
  <c r="DG172" i="11" a="1"/>
  <c r="DG172" i="11" s="1"/>
  <c r="DO172" i="11" a="1"/>
  <c r="DO172" i="11" s="1"/>
  <c r="DV172" i="11" a="1"/>
  <c r="DV172" i="11" s="1"/>
  <c r="EF334" i="11"/>
  <c r="O159" i="12"/>
  <c r="P159" i="12"/>
  <c r="DG130" i="11" a="1"/>
  <c r="DG130" i="11" s="1"/>
  <c r="DO130" i="11" a="1"/>
  <c r="DO130" i="11" s="1"/>
  <c r="DV130" i="11" a="1"/>
  <c r="DV130" i="11" s="1"/>
  <c r="EF424" i="11"/>
  <c r="EA436" i="11" a="1"/>
  <c r="EA436" i="11" s="1"/>
  <c r="EC436" i="11" a="1"/>
  <c r="EC436" i="11" s="1"/>
  <c r="DZ436" i="11" a="1"/>
  <c r="DZ436" i="11" s="1"/>
  <c r="EB436" i="11" a="1"/>
  <c r="EB436" i="11" s="1"/>
  <c r="DW436" i="11" a="1"/>
  <c r="DW436" i="11" s="1"/>
  <c r="ED436" i="11" a="1"/>
  <c r="ED436" i="11" s="1"/>
  <c r="DY436" i="11" a="1"/>
  <c r="DY436" i="11" s="1"/>
  <c r="DX436" i="11" a="1"/>
  <c r="DX436" i="11" s="1"/>
  <c r="AC371" i="11" a="1"/>
  <c r="AC371" i="11" s="1"/>
  <c r="F371" i="11" a="1"/>
  <c r="F371" i="11" s="1"/>
  <c r="AA372" i="11" a="1"/>
  <c r="AA372" i="11" s="1"/>
  <c r="DG437" i="11" a="1"/>
  <c r="DG437" i="11" s="1"/>
  <c r="DV437" i="11" a="1"/>
  <c r="DV437" i="11" s="1"/>
  <c r="DO437" i="11" a="1"/>
  <c r="DO437" i="11" s="1"/>
  <c r="G258" i="11" a="1"/>
  <c r="G258" i="11" s="1"/>
  <c r="T258" i="11" a="1"/>
  <c r="T258" i="11" s="1"/>
  <c r="H258" i="11" a="1"/>
  <c r="H258" i="11" s="1"/>
  <c r="DQ335" i="11" a="1"/>
  <c r="DQ335" i="11" s="1"/>
  <c r="DT335" i="11" a="1"/>
  <c r="DT335" i="11" s="1"/>
  <c r="DS335" i="11" a="1"/>
  <c r="DS335" i="11" s="1"/>
  <c r="DR335" i="11" a="1"/>
  <c r="DR335" i="11" s="1"/>
  <c r="DP335" i="11" a="1"/>
  <c r="DP335" i="11" s="1"/>
  <c r="F205" i="11" a="1"/>
  <c r="F205" i="11" s="1"/>
  <c r="AC205" i="11" a="1"/>
  <c r="AC205" i="11" s="1"/>
  <c r="AA206" i="11" a="1"/>
  <c r="AA206" i="11" s="1"/>
  <c r="G489" i="11" a="1"/>
  <c r="G489" i="11" s="1"/>
  <c r="T489" i="11" a="1"/>
  <c r="T489" i="11" s="1"/>
  <c r="H489" i="11" a="1"/>
  <c r="H489" i="11" s="1"/>
  <c r="U132" i="11" a="1"/>
  <c r="U132" i="11" s="1"/>
  <c r="AD132" i="11"/>
  <c r="U50" i="11" a="1"/>
  <c r="U50" i="11" s="1"/>
  <c r="AD50" i="11"/>
  <c r="EF388" i="11"/>
  <c r="DP407" i="11" a="1"/>
  <c r="DP407" i="11" s="1"/>
  <c r="DT407" i="11" a="1"/>
  <c r="DT407" i="11" s="1"/>
  <c r="DQ407" i="11" a="1"/>
  <c r="DQ407" i="11" s="1"/>
  <c r="DS407" i="11" a="1"/>
  <c r="DS407" i="11" s="1"/>
  <c r="DR407" i="11" a="1"/>
  <c r="DR407" i="11" s="1"/>
  <c r="DK31" i="11" a="1"/>
  <c r="DK31" i="11" s="1"/>
  <c r="DJ31" i="11" a="1"/>
  <c r="DJ31" i="11" s="1"/>
  <c r="DM31" i="11" a="1"/>
  <c r="DM31" i="11" s="1"/>
  <c r="DL31" i="11" a="1"/>
  <c r="DL31" i="11" s="1"/>
  <c r="DI31" i="11" a="1"/>
  <c r="DI31" i="11" s="1"/>
  <c r="DH31" i="11" a="1"/>
  <c r="DH31" i="11" s="1"/>
  <c r="U401" i="11" a="1"/>
  <c r="U401" i="11" s="1"/>
  <c r="AD401" i="11"/>
  <c r="EF350" i="11"/>
  <c r="DT201" i="11" a="1"/>
  <c r="DT201" i="11" s="1"/>
  <c r="DP201" i="11" a="1"/>
  <c r="DP201" i="11" s="1"/>
  <c r="DR201" i="11" a="1"/>
  <c r="DR201" i="11" s="1"/>
  <c r="DQ201" i="11" a="1"/>
  <c r="DQ201" i="11" s="1"/>
  <c r="DS201" i="11" a="1"/>
  <c r="DS201" i="11" s="1"/>
  <c r="DH47" i="11" a="1"/>
  <c r="DH47" i="11" s="1"/>
  <c r="DL47" i="11" a="1"/>
  <c r="DL47" i="11" s="1"/>
  <c r="DM47" i="11" a="1"/>
  <c r="DM47" i="11" s="1"/>
  <c r="DI47" i="11" a="1"/>
  <c r="DI47" i="11" s="1"/>
  <c r="DK47" i="11" a="1"/>
  <c r="DK47" i="11" s="1"/>
  <c r="DJ47" i="11" a="1"/>
  <c r="DJ47" i="11" s="1"/>
  <c r="P163" i="12"/>
  <c r="O163" i="12"/>
  <c r="DL390" i="11" a="1"/>
  <c r="DL390" i="11" s="1"/>
  <c r="DM390" i="11" a="1"/>
  <c r="DM390" i="11" s="1"/>
  <c r="DK390" i="11" a="1"/>
  <c r="DK390" i="11" s="1"/>
  <c r="DH390" i="11" a="1"/>
  <c r="DH390" i="11" s="1"/>
  <c r="DI390" i="11" a="1"/>
  <c r="DI390" i="11" s="1"/>
  <c r="DJ390" i="11" a="1"/>
  <c r="DJ390" i="11" s="1"/>
  <c r="DT436" i="11" a="1"/>
  <c r="DT436" i="11" s="1"/>
  <c r="DQ436" i="11" a="1"/>
  <c r="DQ436" i="11" s="1"/>
  <c r="DS436" i="11" a="1"/>
  <c r="DS436" i="11" s="1"/>
  <c r="DP436" i="11" a="1"/>
  <c r="DP436" i="11" s="1"/>
  <c r="DR436" i="11" a="1"/>
  <c r="DR436" i="11" s="1"/>
  <c r="U370" i="11" a="1"/>
  <c r="U370" i="11" s="1"/>
  <c r="AD370" i="11"/>
  <c r="EF352" i="11"/>
  <c r="P155" i="12"/>
  <c r="DO400" i="11" a="1"/>
  <c r="DO400" i="11" s="1"/>
  <c r="DV400" i="11" a="1"/>
  <c r="DV400" i="11" s="1"/>
  <c r="DG400" i="11" a="1"/>
  <c r="DG400" i="11" s="1"/>
  <c r="L58" i="12"/>
  <c r="EA487" i="11" a="1"/>
  <c r="EA487" i="11" s="1"/>
  <c r="DY487" i="11" a="1"/>
  <c r="DY487" i="11" s="1"/>
  <c r="ED487" i="11" a="1"/>
  <c r="ED487" i="11" s="1"/>
  <c r="EC487" i="11" a="1"/>
  <c r="EC487" i="11" s="1"/>
  <c r="EB487" i="11" a="1"/>
  <c r="EB487" i="11" s="1"/>
  <c r="DW487" i="11" a="1"/>
  <c r="DW487" i="11" s="1"/>
  <c r="DZ487" i="11" a="1"/>
  <c r="DZ487" i="11" s="1"/>
  <c r="DX487" i="11" a="1"/>
  <c r="DX487" i="11" s="1"/>
  <c r="O148" i="12"/>
  <c r="P148" i="12"/>
  <c r="DO48" i="11" a="1"/>
  <c r="DO48" i="11" s="1"/>
  <c r="DV48" i="11" a="1"/>
  <c r="DV48" i="11" s="1"/>
  <c r="DG48" i="11" a="1"/>
  <c r="DG48" i="11" s="1"/>
  <c r="U204" i="11" a="1"/>
  <c r="U204" i="11" s="1"/>
  <c r="AD204" i="11"/>
  <c r="U489" i="11" a="1"/>
  <c r="U489" i="11" s="1"/>
  <c r="AD489" i="11"/>
  <c r="G50" i="11" a="1"/>
  <c r="G50" i="11" s="1"/>
  <c r="T50" i="11" a="1"/>
  <c r="T50" i="11" s="1"/>
  <c r="H50" i="11" a="1"/>
  <c r="H50" i="11" s="1"/>
  <c r="AC338" i="11" a="1"/>
  <c r="AC338" i="11" s="1"/>
  <c r="F338" i="11" a="1"/>
  <c r="F338" i="11" s="1"/>
  <c r="AA339" i="11" a="1"/>
  <c r="AA339" i="11" s="1"/>
  <c r="EC31" i="11" a="1"/>
  <c r="EC31" i="11" s="1"/>
  <c r="DX31" i="11" a="1"/>
  <c r="DX31" i="11" s="1"/>
  <c r="ED31" i="11" a="1"/>
  <c r="ED31" i="11" s="1"/>
  <c r="DY31" i="11" a="1"/>
  <c r="DY31" i="11" s="1"/>
  <c r="EB31" i="11" a="1"/>
  <c r="EB31" i="11" s="1"/>
  <c r="DW31" i="11" a="1"/>
  <c r="DW31" i="11" s="1"/>
  <c r="DZ31" i="11" a="1"/>
  <c r="DZ31" i="11" s="1"/>
  <c r="EA31" i="11" a="1"/>
  <c r="EA31" i="11" s="1"/>
  <c r="L61" i="12"/>
  <c r="DH425" i="11" a="1"/>
  <c r="DH425" i="11" s="1"/>
  <c r="DI425" i="11" a="1"/>
  <c r="DI425" i="11" s="1"/>
  <c r="DJ425" i="11" a="1"/>
  <c r="DJ425" i="11" s="1"/>
  <c r="DL425" i="11" a="1"/>
  <c r="DL425" i="11" s="1"/>
  <c r="DM425" i="11" a="1"/>
  <c r="DM425" i="11" s="1"/>
  <c r="DK425" i="11" a="1"/>
  <c r="DK425" i="11" s="1"/>
  <c r="DK201" i="11" a="1"/>
  <c r="DK201" i="11" s="1"/>
  <c r="DJ201" i="11" a="1"/>
  <c r="DJ201" i="11" s="1"/>
  <c r="DL201" i="11" a="1"/>
  <c r="DL201" i="11" s="1"/>
  <c r="DI201" i="11" a="1"/>
  <c r="DI201" i="11" s="1"/>
  <c r="DM201" i="11" a="1"/>
  <c r="DM201" i="11" s="1"/>
  <c r="DH201" i="11" a="1"/>
  <c r="DH201" i="11" s="1"/>
  <c r="F413" i="11" a="1"/>
  <c r="F413" i="11" s="1"/>
  <c r="AC413" i="11" a="1"/>
  <c r="AC413" i="11" s="1"/>
  <c r="AA414" i="11" a="1"/>
  <c r="AA414" i="11" s="1"/>
  <c r="DZ47" i="11" a="1"/>
  <c r="DZ47" i="11" s="1"/>
  <c r="EC47" i="11" a="1"/>
  <c r="EC47" i="11" s="1"/>
  <c r="ED47" i="11" a="1"/>
  <c r="ED47" i="11" s="1"/>
  <c r="DY47" i="11" a="1"/>
  <c r="DY47" i="11" s="1"/>
  <c r="DW47" i="11" a="1"/>
  <c r="DW47" i="11" s="1"/>
  <c r="EA47" i="11" a="1"/>
  <c r="EA47" i="11" s="1"/>
  <c r="DX47" i="11" a="1"/>
  <c r="DX47" i="11" s="1"/>
  <c r="EB47" i="11" a="1"/>
  <c r="EB47" i="11" s="1"/>
  <c r="EA390" i="11" a="1"/>
  <c r="EA390" i="11" s="1"/>
  <c r="EC390" i="11" a="1"/>
  <c r="EC390" i="11" s="1"/>
  <c r="DY390" i="11" a="1"/>
  <c r="DY390" i="11" s="1"/>
  <c r="DZ390" i="11" a="1"/>
  <c r="DZ390" i="11" s="1"/>
  <c r="DW390" i="11" a="1"/>
  <c r="DW390" i="11" s="1"/>
  <c r="EB390" i="11" a="1"/>
  <c r="EB390" i="11" s="1"/>
  <c r="ED390" i="11" a="1"/>
  <c r="ED390" i="11" s="1"/>
  <c r="DX390" i="11" a="1"/>
  <c r="DX390" i="11" s="1"/>
  <c r="J122" i="20"/>
  <c r="O122" i="20" s="1"/>
  <c r="P147" i="12"/>
  <c r="O147" i="12"/>
  <c r="DM367" i="11" a="1"/>
  <c r="DM367" i="11" s="1"/>
  <c r="DJ367" i="11" a="1"/>
  <c r="DJ367" i="11" s="1"/>
  <c r="DK367" i="11" a="1"/>
  <c r="DK367" i="11" s="1"/>
  <c r="DL367" i="11" a="1"/>
  <c r="DL367" i="11" s="1"/>
  <c r="DI367" i="11" a="1"/>
  <c r="DI367" i="11" s="1"/>
  <c r="DH367" i="11" a="1"/>
  <c r="DH367" i="11" s="1"/>
  <c r="DR191" i="11" a="1"/>
  <c r="DR191" i="11" s="1"/>
  <c r="DP191" i="11" a="1"/>
  <c r="DP191" i="11" s="1"/>
  <c r="DQ191" i="11" a="1"/>
  <c r="DQ191" i="11" s="1"/>
  <c r="DS191" i="11" a="1"/>
  <c r="DS191" i="11" s="1"/>
  <c r="DT191" i="11" a="1"/>
  <c r="DT191" i="11" s="1"/>
  <c r="DK436" i="11" a="1"/>
  <c r="DK436" i="11" s="1"/>
  <c r="DM436" i="11" a="1"/>
  <c r="DM436" i="11" s="1"/>
  <c r="DL436" i="11" a="1"/>
  <c r="DL436" i="11" s="1"/>
  <c r="DJ436" i="11" a="1"/>
  <c r="DJ436" i="11" s="1"/>
  <c r="DH436" i="11" a="1"/>
  <c r="DH436" i="11" s="1"/>
  <c r="DI436" i="11" a="1"/>
  <c r="DI436" i="11" s="1"/>
  <c r="G370" i="11" a="1"/>
  <c r="G370" i="11" s="1"/>
  <c r="T370" i="11" a="1"/>
  <c r="T370" i="11" s="1"/>
  <c r="H370" i="11" a="1"/>
  <c r="H370" i="11" s="1"/>
  <c r="ED398" i="11" a="1"/>
  <c r="ED398" i="11" s="1"/>
  <c r="DX398" i="11" a="1"/>
  <c r="DX398" i="11" s="1"/>
  <c r="DW398" i="11" a="1"/>
  <c r="DW398" i="11" s="1"/>
  <c r="DY398" i="11" a="1"/>
  <c r="DY398" i="11" s="1"/>
  <c r="EC398" i="11" a="1"/>
  <c r="EC398" i="11" s="1"/>
  <c r="DZ398" i="11" a="1"/>
  <c r="DZ398" i="11" s="1"/>
  <c r="EB398" i="11" a="1"/>
  <c r="EB398" i="11" s="1"/>
  <c r="EA398" i="11" a="1"/>
  <c r="EA398" i="11" s="1"/>
  <c r="DO256" i="11" a="1"/>
  <c r="DO256" i="11" s="1"/>
  <c r="DV256" i="11" a="1"/>
  <c r="DV256" i="11" s="1"/>
  <c r="DG256" i="11" a="1"/>
  <c r="DG256" i="11" s="1"/>
  <c r="DI487" i="11" a="1"/>
  <c r="DI487" i="11" s="1"/>
  <c r="DJ487" i="11" a="1"/>
  <c r="DJ487" i="11" s="1"/>
  <c r="DH487" i="11" a="1"/>
  <c r="DH487" i="11" s="1"/>
  <c r="DM487" i="11" a="1"/>
  <c r="DM487" i="11" s="1"/>
  <c r="DL487" i="11" a="1"/>
  <c r="DL487" i="11" s="1"/>
  <c r="DK487" i="11" a="1"/>
  <c r="DK487" i="11" s="1"/>
  <c r="G204" i="11" a="1"/>
  <c r="G204" i="11" s="1"/>
  <c r="T204" i="11" a="1"/>
  <c r="T204" i="11" s="1"/>
  <c r="H204" i="11" a="1"/>
  <c r="H204" i="11" s="1"/>
  <c r="DG336" i="11" a="1"/>
  <c r="DG336" i="11" s="1"/>
  <c r="DO336" i="11" a="1"/>
  <c r="DO336" i="11" s="1"/>
  <c r="DV336" i="11" a="1"/>
  <c r="DV336" i="11" s="1"/>
  <c r="G392" i="11" a="1"/>
  <c r="G392" i="11" s="1"/>
  <c r="T392" i="11" a="1"/>
  <c r="T392" i="11" s="1"/>
  <c r="H392" i="11" a="1"/>
  <c r="H392" i="11" s="1"/>
  <c r="DG32" i="11" a="1"/>
  <c r="DG32" i="11" s="1"/>
  <c r="DO32" i="11" a="1"/>
  <c r="DO32" i="11" s="1"/>
  <c r="DV32" i="11" a="1"/>
  <c r="DV32" i="11" s="1"/>
  <c r="EF366" i="11"/>
  <c r="U337" i="11" a="1"/>
  <c r="U337" i="11" s="1"/>
  <c r="AD337" i="11"/>
  <c r="EA425" i="11" a="1"/>
  <c r="EA425" i="11" s="1"/>
  <c r="DW425" i="11" a="1"/>
  <c r="DW425" i="11" s="1"/>
  <c r="DZ425" i="11" a="1"/>
  <c r="DZ425" i="11" s="1"/>
  <c r="EC425" i="11" a="1"/>
  <c r="EC425" i="11" s="1"/>
  <c r="DX425" i="11" a="1"/>
  <c r="DX425" i="11" s="1"/>
  <c r="DY425" i="11" a="1"/>
  <c r="DY425" i="11" s="1"/>
  <c r="EB425" i="11" a="1"/>
  <c r="EB425" i="11" s="1"/>
  <c r="ED425" i="11" a="1"/>
  <c r="ED425" i="11" s="1"/>
  <c r="DW129" i="11" a="1"/>
  <c r="DW129" i="11" s="1"/>
  <c r="EC129" i="11" a="1"/>
  <c r="EC129" i="11" s="1"/>
  <c r="ED129" i="11" a="1"/>
  <c r="ED129" i="11" s="1"/>
  <c r="EA129" i="11" a="1"/>
  <c r="EA129" i="11" s="1"/>
  <c r="DZ129" i="11" a="1"/>
  <c r="DZ129" i="11" s="1"/>
  <c r="DY129" i="11" a="1"/>
  <c r="DY129" i="11" s="1"/>
  <c r="EB129" i="11" a="1"/>
  <c r="EB129" i="11" s="1"/>
  <c r="DX129" i="11" a="1"/>
  <c r="DX129" i="11" s="1"/>
  <c r="U412" i="11" a="1"/>
  <c r="U412" i="11" s="1"/>
  <c r="AD412" i="11"/>
  <c r="DR47" i="11" a="1"/>
  <c r="DR47" i="11" s="1"/>
  <c r="DT47" i="11" a="1"/>
  <c r="DT47" i="11" s="1"/>
  <c r="DP47" i="11" a="1"/>
  <c r="DP47" i="11" s="1"/>
  <c r="DQ47" i="11" a="1"/>
  <c r="DQ47" i="11" s="1"/>
  <c r="DS47" i="11" a="1"/>
  <c r="DS47" i="11" s="1"/>
  <c r="F428" i="11" a="1"/>
  <c r="F428" i="11" s="1"/>
  <c r="AC428" i="11" a="1"/>
  <c r="AC428" i="11" s="1"/>
  <c r="AA429" i="11" a="1"/>
  <c r="AA429" i="11" s="1"/>
  <c r="DR390" i="11" a="1"/>
  <c r="DR390" i="11" s="1"/>
  <c r="DQ390" i="11" a="1"/>
  <c r="DQ390" i="11" s="1"/>
  <c r="DP390" i="11" a="1"/>
  <c r="DP390" i="11" s="1"/>
  <c r="DT390" i="11" a="1"/>
  <c r="DT390" i="11" s="1"/>
  <c r="DS390" i="11" a="1"/>
  <c r="DS390" i="11" s="1"/>
  <c r="F357" i="11" a="1"/>
  <c r="F357" i="11" s="1"/>
  <c r="AC357" i="11" a="1"/>
  <c r="AC357" i="11" s="1"/>
  <c r="AA358" i="11" a="1"/>
  <c r="AA358" i="11" s="1"/>
  <c r="DX367" i="11" a="1"/>
  <c r="DX367" i="11" s="1"/>
  <c r="EB367" i="11" a="1"/>
  <c r="EB367" i="11" s="1"/>
  <c r="EA367" i="11" a="1"/>
  <c r="EA367" i="11" s="1"/>
  <c r="DZ367" i="11" a="1"/>
  <c r="DZ367" i="11" s="1"/>
  <c r="DY367" i="11" a="1"/>
  <c r="DY367" i="11" s="1"/>
  <c r="EC367" i="11" a="1"/>
  <c r="EC367" i="11" s="1"/>
  <c r="DW367" i="11" a="1"/>
  <c r="DW367" i="11" s="1"/>
  <c r="ED367" i="11" a="1"/>
  <c r="ED367" i="11" s="1"/>
  <c r="DM191" i="11" a="1"/>
  <c r="DM191" i="11" s="1"/>
  <c r="DI191" i="11" a="1"/>
  <c r="DI191" i="11" s="1"/>
  <c r="DH191" i="11" a="1"/>
  <c r="DH191" i="11" s="1"/>
  <c r="DK191" i="11" a="1"/>
  <c r="DK191" i="11" s="1"/>
  <c r="DL191" i="11" a="1"/>
  <c r="DL191" i="11" s="1"/>
  <c r="DJ191" i="11" a="1"/>
  <c r="DJ191" i="11" s="1"/>
  <c r="DO148" i="11" a="1"/>
  <c r="DO148" i="11" s="1"/>
  <c r="DV148" i="11" a="1"/>
  <c r="DV148" i="11" s="1"/>
  <c r="DG148" i="11" a="1"/>
  <c r="DG148" i="11" s="1"/>
  <c r="DV202" i="11" a="1"/>
  <c r="DV202" i="11" s="1"/>
  <c r="DG202" i="11" a="1"/>
  <c r="DG202" i="11" s="1"/>
  <c r="DO202" i="11" a="1"/>
  <c r="DO202" i="11" s="1"/>
  <c r="DG232" i="11" a="1"/>
  <c r="DG232" i="11" s="1"/>
  <c r="DV232" i="11" a="1"/>
  <c r="DV232" i="11" s="1"/>
  <c r="DO232" i="11" a="1"/>
  <c r="DO232" i="11" s="1"/>
  <c r="L125" i="20"/>
  <c r="L154" i="12"/>
  <c r="DS398" i="11" a="1"/>
  <c r="DS398" i="11" s="1"/>
  <c r="DQ398" i="11" a="1"/>
  <c r="DQ398" i="11" s="1"/>
  <c r="DR398" i="11" a="1"/>
  <c r="DR398" i="11" s="1"/>
  <c r="DP398" i="11" a="1"/>
  <c r="DP398" i="11" s="1"/>
  <c r="DT398" i="11" a="1"/>
  <c r="DT398" i="11" s="1"/>
  <c r="DT487" i="11" a="1"/>
  <c r="DT487" i="11" s="1"/>
  <c r="DR487" i="11" a="1"/>
  <c r="DR487" i="11" s="1"/>
  <c r="DP487" i="11" a="1"/>
  <c r="DP487" i="11" s="1"/>
  <c r="DS487" i="11" a="1"/>
  <c r="DS487" i="11" s="1"/>
  <c r="DQ487" i="11" a="1"/>
  <c r="DQ487" i="11" s="1"/>
  <c r="DZ171" i="11" a="1"/>
  <c r="DZ171" i="11" s="1"/>
  <c r="DY171" i="11" a="1"/>
  <c r="DY171" i="11" s="1"/>
  <c r="DX171" i="11" a="1"/>
  <c r="DX171" i="11" s="1"/>
  <c r="EA171" i="11" a="1"/>
  <c r="EA171" i="11" s="1"/>
  <c r="DW171" i="11" a="1"/>
  <c r="DW171" i="11" s="1"/>
  <c r="EC171" i="11" a="1"/>
  <c r="EC171" i="11" s="1"/>
  <c r="ED171" i="11" a="1"/>
  <c r="ED171" i="11" s="1"/>
  <c r="EB171" i="11" a="1"/>
  <c r="EB171" i="11" s="1"/>
  <c r="O153" i="12"/>
  <c r="P153" i="12"/>
  <c r="G438" i="11" a="1"/>
  <c r="G438" i="11" s="1"/>
  <c r="T438" i="11" a="1"/>
  <c r="T438" i="11" s="1"/>
  <c r="H438" i="11" a="1"/>
  <c r="H438" i="11" s="1"/>
  <c r="EF420" i="11"/>
  <c r="U392" i="11" a="1"/>
  <c r="U392" i="11" s="1"/>
  <c r="AD392" i="11"/>
  <c r="DG408" i="11" a="1"/>
  <c r="DG408" i="11" s="1"/>
  <c r="DO408" i="11" a="1"/>
  <c r="DO408" i="11" s="1"/>
  <c r="DV408" i="11" a="1"/>
  <c r="DV408" i="11" s="1"/>
  <c r="DI147" i="11" a="1"/>
  <c r="DI147" i="11" s="1"/>
  <c r="DJ147" i="11" a="1"/>
  <c r="DJ147" i="11" s="1"/>
  <c r="DM147" i="11" a="1"/>
  <c r="DM147" i="11" s="1"/>
  <c r="DH147" i="11" a="1"/>
  <c r="DH147" i="11" s="1"/>
  <c r="DL147" i="11" a="1"/>
  <c r="DL147" i="11" s="1"/>
  <c r="DK147" i="11" a="1"/>
  <c r="DK147" i="11" s="1"/>
  <c r="G337" i="11" a="1"/>
  <c r="G337" i="11" s="1"/>
  <c r="T337" i="11" a="1"/>
  <c r="T337" i="11" s="1"/>
  <c r="H337" i="11" a="1"/>
  <c r="H337" i="11" s="1"/>
  <c r="EF434" i="11"/>
  <c r="DP425" i="11" a="1"/>
  <c r="DP425" i="11" s="1"/>
  <c r="DS425" i="11" a="1"/>
  <c r="DS425" i="11" s="1"/>
  <c r="DR425" i="11" a="1"/>
  <c r="DR425" i="11" s="1"/>
  <c r="DT425" i="11" a="1"/>
  <c r="DT425" i="11" s="1"/>
  <c r="DQ425" i="11" a="1"/>
  <c r="DQ425" i="11" s="1"/>
  <c r="G412" i="11" a="1"/>
  <c r="G412" i="11" s="1"/>
  <c r="T412" i="11" a="1"/>
  <c r="T412" i="11" s="1"/>
  <c r="H412" i="11" a="1"/>
  <c r="H412" i="11" s="1"/>
  <c r="DR353" i="11" a="1"/>
  <c r="DR353" i="11" s="1"/>
  <c r="DT353" i="11" a="1"/>
  <c r="DT353" i="11" s="1"/>
  <c r="DP353" i="11" a="1"/>
  <c r="DP353" i="11" s="1"/>
  <c r="DS353" i="11" a="1"/>
  <c r="DS353" i="11" s="1"/>
  <c r="DQ353" i="11" a="1"/>
  <c r="DQ353" i="11" s="1"/>
  <c r="O152" i="12"/>
  <c r="P152" i="12"/>
  <c r="G427" i="11" a="1"/>
  <c r="G427" i="11" s="1"/>
  <c r="T427" i="11" a="1"/>
  <c r="T427" i="11" s="1"/>
  <c r="H427" i="11" a="1"/>
  <c r="H427" i="11" s="1"/>
  <c r="U356" i="11" a="1"/>
  <c r="U356" i="11" s="1"/>
  <c r="AD356" i="11"/>
  <c r="DP367" i="11" a="1"/>
  <c r="DP367" i="11" s="1"/>
  <c r="DR367" i="11" a="1"/>
  <c r="DR367" i="11" s="1"/>
  <c r="DS367" i="11" a="1"/>
  <c r="DS367" i="11" s="1"/>
  <c r="DT367" i="11" a="1"/>
  <c r="DT367" i="11" s="1"/>
  <c r="DQ367" i="11" a="1"/>
  <c r="DQ367" i="11" s="1"/>
  <c r="ED191" i="11" a="1"/>
  <c r="ED191" i="11" s="1"/>
  <c r="EC191" i="11" a="1"/>
  <c r="EC191" i="11" s="1"/>
  <c r="DX191" i="11" a="1"/>
  <c r="DX191" i="11" s="1"/>
  <c r="EA191" i="11" a="1"/>
  <c r="EA191" i="11" s="1"/>
  <c r="EB191" i="11" a="1"/>
  <c r="EB191" i="11" s="1"/>
  <c r="DZ191" i="11" a="1"/>
  <c r="DZ191" i="11" s="1"/>
  <c r="DY191" i="11" a="1"/>
  <c r="DY191" i="11" s="1"/>
  <c r="DW191" i="11" a="1"/>
  <c r="DW191" i="11" s="1"/>
  <c r="O158" i="12"/>
  <c r="P158" i="12"/>
  <c r="K58" i="12"/>
  <c r="DG192" i="11" a="1"/>
  <c r="DG192" i="11" s="1"/>
  <c r="DV192" i="11" a="1"/>
  <c r="DV192" i="11" s="1"/>
  <c r="DO192" i="11" a="1"/>
  <c r="DO192" i="11" s="1"/>
  <c r="O149" i="12"/>
  <c r="P149" i="12"/>
  <c r="L161" i="12"/>
  <c r="L164" i="12" s="1"/>
  <c r="L126" i="20" s="1"/>
  <c r="AC151" i="11" a="1"/>
  <c r="AC151" i="11" s="1"/>
  <c r="F151" i="11" a="1"/>
  <c r="F151" i="11" s="1"/>
  <c r="AA152" i="11" a="1"/>
  <c r="AA152" i="11" s="1"/>
  <c r="DL398" i="11" a="1"/>
  <c r="DL398" i="11" s="1"/>
  <c r="DK398" i="11" a="1"/>
  <c r="DK398" i="11" s="1"/>
  <c r="DM398" i="11" a="1"/>
  <c r="DM398" i="11" s="1"/>
  <c r="DI398" i="11" a="1"/>
  <c r="DI398" i="11" s="1"/>
  <c r="DJ398" i="11" a="1"/>
  <c r="DJ398" i="11" s="1"/>
  <c r="DH398" i="11" a="1"/>
  <c r="DH398" i="11" s="1"/>
  <c r="M58" i="12"/>
  <c r="DH171" i="11" a="1"/>
  <c r="DH171" i="11" s="1"/>
  <c r="DI171" i="11" a="1"/>
  <c r="DI171" i="11" s="1"/>
  <c r="DJ171" i="11" a="1"/>
  <c r="DJ171" i="11" s="1"/>
  <c r="DM171" i="11" a="1"/>
  <c r="DM171" i="11" s="1"/>
  <c r="DK171" i="11" a="1"/>
  <c r="DK171" i="11" s="1"/>
  <c r="DL171" i="11" a="1"/>
  <c r="DL171" i="11" s="1"/>
  <c r="U438" i="11" a="1"/>
  <c r="U438" i="11" s="1"/>
  <c r="AD438" i="11"/>
  <c r="O160" i="12"/>
  <c r="P160" i="12"/>
  <c r="EC147" i="11" a="1"/>
  <c r="EC147" i="11" s="1"/>
  <c r="EA147" i="11" a="1"/>
  <c r="EA147" i="11" s="1"/>
  <c r="ED147" i="11" a="1"/>
  <c r="ED147" i="11" s="1"/>
  <c r="DX147" i="11" a="1"/>
  <c r="DX147" i="11" s="1"/>
  <c r="DY147" i="11" a="1"/>
  <c r="DY147" i="11" s="1"/>
  <c r="EB147" i="11" a="1"/>
  <c r="EB147" i="11" s="1"/>
  <c r="DZ147" i="11" a="1"/>
  <c r="DZ147" i="11" s="1"/>
  <c r="DW147" i="11" a="1"/>
  <c r="DW147" i="11" s="1"/>
  <c r="J142" i="12"/>
  <c r="DJ353" i="11" a="1"/>
  <c r="DJ353" i="11" s="1"/>
  <c r="DI353" i="11" a="1"/>
  <c r="DI353" i="11" s="1"/>
  <c r="DH353" i="11" a="1"/>
  <c r="DH353" i="11" s="1"/>
  <c r="DK353" i="11" a="1"/>
  <c r="DK353" i="11" s="1"/>
  <c r="DL353" i="11" a="1"/>
  <c r="DL353" i="11" s="1"/>
  <c r="DM353" i="11" a="1"/>
  <c r="DM353" i="11" s="1"/>
  <c r="U427" i="11" a="1"/>
  <c r="U427" i="11" s="1"/>
  <c r="AD427" i="11"/>
  <c r="G356" i="11" a="1"/>
  <c r="G356" i="11" s="1"/>
  <c r="T356" i="11" a="1"/>
  <c r="T356" i="11" s="1"/>
  <c r="H356" i="11" a="1"/>
  <c r="H356" i="11" s="1"/>
  <c r="DO368" i="11" a="1"/>
  <c r="DO368" i="11" s="1"/>
  <c r="DV368" i="11" a="1"/>
  <c r="DV368" i="11" s="1"/>
  <c r="DG368" i="11" a="1"/>
  <c r="DG368" i="11" s="1"/>
  <c r="DG354" i="11" a="1"/>
  <c r="DG354" i="11" s="1"/>
  <c r="DV354" i="11" a="1"/>
  <c r="DV354" i="11" s="1"/>
  <c r="DO354" i="11" a="1"/>
  <c r="DO354" i="11" s="1"/>
  <c r="J61" i="12"/>
  <c r="G150" i="11" a="1"/>
  <c r="G150" i="11" s="1"/>
  <c r="T150" i="11" a="1"/>
  <c r="T150" i="11" s="1"/>
  <c r="H150" i="11" a="1"/>
  <c r="H150" i="11" s="1"/>
  <c r="DR171" i="11" a="1"/>
  <c r="DR171" i="11" s="1"/>
  <c r="DT171" i="11" a="1"/>
  <c r="DT171" i="11" s="1"/>
  <c r="DS171" i="11" a="1"/>
  <c r="DS171" i="11" s="1"/>
  <c r="DP171" i="11" a="1"/>
  <c r="DP171" i="11" s="1"/>
  <c r="DQ171" i="11" a="1"/>
  <c r="DQ171" i="11" s="1"/>
  <c r="K144" i="12"/>
  <c r="K145" i="12" s="1"/>
  <c r="DR255" i="11" a="1"/>
  <c r="DR255" i="11" s="1"/>
  <c r="DP255" i="11" a="1"/>
  <c r="DP255" i="11" s="1"/>
  <c r="DS255" i="11" a="1"/>
  <c r="DS255" i="11" s="1"/>
  <c r="DQ255" i="11" a="1"/>
  <c r="DQ255" i="11" s="1"/>
  <c r="DT255" i="11" a="1"/>
  <c r="DT255" i="11" s="1"/>
  <c r="P151" i="12"/>
  <c r="O151" i="12"/>
  <c r="DQ147" i="11" a="1"/>
  <c r="DQ147" i="11" s="1"/>
  <c r="DS147" i="11" a="1"/>
  <c r="DS147" i="11" s="1"/>
  <c r="DR147" i="11" a="1"/>
  <c r="DR147" i="11" s="1"/>
  <c r="DT147" i="11" a="1"/>
  <c r="DT147" i="11" s="1"/>
  <c r="DP147" i="11" a="1"/>
  <c r="DP147" i="11" s="1"/>
  <c r="DK231" i="11" a="1"/>
  <c r="DK231" i="11" s="1"/>
  <c r="DL231" i="11" a="1"/>
  <c r="DL231" i="11" s="1"/>
  <c r="DI231" i="11" a="1"/>
  <c r="DI231" i="11" s="1"/>
  <c r="DM231" i="11" a="1"/>
  <c r="DM231" i="11" s="1"/>
  <c r="DH231" i="11" a="1"/>
  <c r="DH231" i="11" s="1"/>
  <c r="DJ231" i="11" a="1"/>
  <c r="DJ231" i="11" s="1"/>
  <c r="M121" i="20"/>
  <c r="DG426" i="11" a="1"/>
  <c r="DG426" i="11" s="1"/>
  <c r="DO426" i="11" a="1"/>
  <c r="DO426" i="11" s="1"/>
  <c r="DV426" i="11" a="1"/>
  <c r="DV426" i="11" s="1"/>
  <c r="K164" i="12" l="1"/>
  <c r="K126" i="20" s="1"/>
  <c r="M154" i="12"/>
  <c r="N154" i="12"/>
  <c r="N165" i="12" s="1"/>
  <c r="J164" i="12"/>
  <c r="O164" i="12" s="1"/>
  <c r="O157" i="12"/>
  <c r="P157" i="12"/>
  <c r="P143" i="12"/>
  <c r="K165" i="12"/>
  <c r="O61" i="12"/>
  <c r="O32" i="20"/>
  <c r="O144" i="12"/>
  <c r="O58" i="12"/>
  <c r="DP354" i="11" a="1"/>
  <c r="DP354" i="11" s="1"/>
  <c r="DR354" i="11" a="1"/>
  <c r="DR354" i="11" s="1"/>
  <c r="DS354" i="11" a="1"/>
  <c r="DS354" i="11" s="1"/>
  <c r="DQ354" i="11" a="1"/>
  <c r="DQ354" i="11" s="1"/>
  <c r="DT354" i="11" a="1"/>
  <c r="DT354" i="11" s="1"/>
  <c r="DI368" i="11" a="1"/>
  <c r="DI368" i="11" s="1"/>
  <c r="DJ368" i="11" a="1"/>
  <c r="DJ368" i="11" s="1"/>
  <c r="DH368" i="11" a="1"/>
  <c r="DH368" i="11" s="1"/>
  <c r="DK368" i="11" a="1"/>
  <c r="DK368" i="11" s="1"/>
  <c r="DM368" i="11" a="1"/>
  <c r="DM368" i="11" s="1"/>
  <c r="DL368" i="11" a="1"/>
  <c r="DL368" i="11" s="1"/>
  <c r="J145" i="12"/>
  <c r="O142" i="12"/>
  <c r="P142" i="12"/>
  <c r="DY192" i="11" a="1"/>
  <c r="DY192" i="11" s="1"/>
  <c r="DW192" i="11" a="1"/>
  <c r="DW192" i="11" s="1"/>
  <c r="DX192" i="11" a="1"/>
  <c r="DX192" i="11" s="1"/>
  <c r="ED192" i="11" a="1"/>
  <c r="ED192" i="11" s="1"/>
  <c r="EB192" i="11" a="1"/>
  <c r="EB192" i="11" s="1"/>
  <c r="EC192" i="11" a="1"/>
  <c r="EC192" i="11" s="1"/>
  <c r="EA192" i="11" a="1"/>
  <c r="EA192" i="11" s="1"/>
  <c r="DZ192" i="11" a="1"/>
  <c r="DZ192" i="11" s="1"/>
  <c r="G357" i="11" a="1"/>
  <c r="G357" i="11" s="1"/>
  <c r="T357" i="11" a="1"/>
  <c r="T357" i="11" s="1"/>
  <c r="H357" i="11" a="1"/>
  <c r="H357" i="11" s="1"/>
  <c r="G428" i="11" a="1"/>
  <c r="G428" i="11" s="1"/>
  <c r="T428" i="11" a="1"/>
  <c r="T428" i="11" s="1"/>
  <c r="H428" i="11" a="1"/>
  <c r="H428" i="11" s="1"/>
  <c r="DK336" i="11" a="1"/>
  <c r="DK336" i="11" s="1"/>
  <c r="DI336" i="11" a="1"/>
  <c r="DI336" i="11" s="1"/>
  <c r="DJ336" i="11" a="1"/>
  <c r="DJ336" i="11" s="1"/>
  <c r="DM336" i="11" a="1"/>
  <c r="DM336" i="11" s="1"/>
  <c r="DH336" i="11" a="1"/>
  <c r="DH336" i="11" s="1"/>
  <c r="DL336" i="11" a="1"/>
  <c r="DL336" i="11" s="1"/>
  <c r="U413" i="11" a="1"/>
  <c r="U413" i="11" s="1"/>
  <c r="AD413" i="11"/>
  <c r="EF398" i="11"/>
  <c r="EF367" i="11"/>
  <c r="U371" i="11" a="1"/>
  <c r="U371" i="11" s="1"/>
  <c r="AD371" i="11"/>
  <c r="G490" i="11" a="1"/>
  <c r="G490" i="11" s="1"/>
  <c r="T490" i="11" a="1"/>
  <c r="T490" i="11" s="1"/>
  <c r="H490" i="11" a="1"/>
  <c r="H490" i="11" s="1"/>
  <c r="M165" i="12"/>
  <c r="DL488" i="11" a="1"/>
  <c r="DL488" i="11" s="1"/>
  <c r="DK488" i="11" a="1"/>
  <c r="DK488" i="11" s="1"/>
  <c r="DM488" i="11" a="1"/>
  <c r="DM488" i="11" s="1"/>
  <c r="DJ488" i="11" a="1"/>
  <c r="DJ488" i="11" s="1"/>
  <c r="DH488" i="11" a="1"/>
  <c r="DH488" i="11" s="1"/>
  <c r="DI488" i="11" a="1"/>
  <c r="DI488" i="11" s="1"/>
  <c r="U402" i="11" a="1"/>
  <c r="U402" i="11" s="1"/>
  <c r="AD402" i="11"/>
  <c r="AC134" i="11" a="1"/>
  <c r="AC134" i="11" s="1"/>
  <c r="F134" i="11" a="1"/>
  <c r="F134" i="11" s="1"/>
  <c r="AA136" i="11" a="1"/>
  <c r="AA136" i="11" s="1"/>
  <c r="DV150" i="11" a="1"/>
  <c r="DV150" i="11" s="1"/>
  <c r="DO150" i="11" a="1"/>
  <c r="DO150" i="11" s="1"/>
  <c r="DG150" i="11" a="1"/>
  <c r="DG150" i="11" s="1"/>
  <c r="ED354" i="11" a="1"/>
  <c r="ED354" i="11" s="1"/>
  <c r="EC354" i="11" a="1"/>
  <c r="EC354" i="11" s="1"/>
  <c r="EA354" i="11" a="1"/>
  <c r="EA354" i="11" s="1"/>
  <c r="DZ354" i="11" a="1"/>
  <c r="DZ354" i="11" s="1"/>
  <c r="DY354" i="11" a="1"/>
  <c r="DY354" i="11" s="1"/>
  <c r="DX354" i="11" a="1"/>
  <c r="DX354" i="11" s="1"/>
  <c r="DW354" i="11" a="1"/>
  <c r="DW354" i="11" s="1"/>
  <c r="EB354" i="11" a="1"/>
  <c r="EB354" i="11" s="1"/>
  <c r="DV356" i="11" a="1"/>
  <c r="DV356" i="11" s="1"/>
  <c r="DG356" i="11" a="1"/>
  <c r="DG356" i="11" s="1"/>
  <c r="DO356" i="11" a="1"/>
  <c r="DO356" i="11" s="1"/>
  <c r="DK192" i="11" a="1"/>
  <c r="DK192" i="11" s="1"/>
  <c r="DM192" i="11" a="1"/>
  <c r="DM192" i="11" s="1"/>
  <c r="DI192" i="11" a="1"/>
  <c r="DI192" i="11" s="1"/>
  <c r="DH192" i="11" a="1"/>
  <c r="DH192" i="11" s="1"/>
  <c r="DL192" i="11" a="1"/>
  <c r="DL192" i="11" s="1"/>
  <c r="DJ192" i="11" a="1"/>
  <c r="DJ192" i="11" s="1"/>
  <c r="DR232" i="11" a="1"/>
  <c r="DR232" i="11" s="1"/>
  <c r="DT232" i="11" a="1"/>
  <c r="DT232" i="11" s="1"/>
  <c r="DQ232" i="11" a="1"/>
  <c r="DQ232" i="11" s="1"/>
  <c r="DS232" i="11" a="1"/>
  <c r="DS232" i="11" s="1"/>
  <c r="DP232" i="11" a="1"/>
  <c r="DP232" i="11" s="1"/>
  <c r="U357" i="11" a="1"/>
  <c r="U357" i="11" s="1"/>
  <c r="AD357" i="11"/>
  <c r="U428" i="11" a="1"/>
  <c r="U428" i="11" s="1"/>
  <c r="AD428" i="11"/>
  <c r="EC32" i="11" a="1"/>
  <c r="EC32" i="11" s="1"/>
  <c r="ED32" i="11" a="1"/>
  <c r="ED32" i="11" s="1"/>
  <c r="DW32" i="11" a="1"/>
  <c r="DW32" i="11" s="1"/>
  <c r="DX32" i="11" a="1"/>
  <c r="DX32" i="11" s="1"/>
  <c r="DZ32" i="11" a="1"/>
  <c r="DZ32" i="11" s="1"/>
  <c r="EB32" i="11" a="1"/>
  <c r="EB32" i="11" s="1"/>
  <c r="DY32" i="11" a="1"/>
  <c r="DY32" i="11" s="1"/>
  <c r="EA32" i="11" a="1"/>
  <c r="EA32" i="11" s="1"/>
  <c r="EF335" i="11"/>
  <c r="F206" i="11" a="1"/>
  <c r="F206" i="11" s="1"/>
  <c r="AC206" i="11" a="1"/>
  <c r="AC206" i="11" s="1"/>
  <c r="G371" i="11" a="1"/>
  <c r="G371" i="11" s="1"/>
  <c r="T371" i="11" a="1"/>
  <c r="T371" i="11" s="1"/>
  <c r="H371" i="11" a="1"/>
  <c r="H371" i="11" s="1"/>
  <c r="DV401" i="11" a="1"/>
  <c r="DV401" i="11" s="1"/>
  <c r="DO401" i="11" a="1"/>
  <c r="DO401" i="11" s="1"/>
  <c r="DG401" i="11" a="1"/>
  <c r="DG401" i="11" s="1"/>
  <c r="U490" i="11" a="1"/>
  <c r="U490" i="11" s="1"/>
  <c r="AD490" i="11"/>
  <c r="G133" i="11" a="1"/>
  <c r="G133" i="11" s="1"/>
  <c r="T133" i="11" a="1"/>
  <c r="T133" i="11" s="1"/>
  <c r="H133" i="11" a="1"/>
  <c r="H133" i="11" s="1"/>
  <c r="F260" i="11" a="1"/>
  <c r="F260" i="11" s="1"/>
  <c r="AC260" i="11" a="1"/>
  <c r="AC260" i="11" s="1"/>
  <c r="AA262" i="11" a="1"/>
  <c r="AA262" i="11" s="1"/>
  <c r="L165" i="12"/>
  <c r="DZ368" i="11" a="1"/>
  <c r="DZ368" i="11" s="1"/>
  <c r="EC368" i="11" a="1"/>
  <c r="EC368" i="11" s="1"/>
  <c r="DW368" i="11" a="1"/>
  <c r="DW368" i="11" s="1"/>
  <c r="DY368" i="11" a="1"/>
  <c r="DY368" i="11" s="1"/>
  <c r="DX368" i="11" a="1"/>
  <c r="DX368" i="11" s="1"/>
  <c r="ED368" i="11" a="1"/>
  <c r="ED368" i="11" s="1"/>
  <c r="EA368" i="11" a="1"/>
  <c r="EA368" i="11" s="1"/>
  <c r="EB368" i="11" a="1"/>
  <c r="EB368" i="11" s="1"/>
  <c r="DI354" i="11" a="1"/>
  <c r="DI354" i="11" s="1"/>
  <c r="DH354" i="11" a="1"/>
  <c r="DH354" i="11" s="1"/>
  <c r="DJ354" i="11" a="1"/>
  <c r="DJ354" i="11" s="1"/>
  <c r="DM354" i="11" a="1"/>
  <c r="DM354" i="11" s="1"/>
  <c r="DK354" i="11" a="1"/>
  <c r="DK354" i="11" s="1"/>
  <c r="DL354" i="11" a="1"/>
  <c r="DL354" i="11" s="1"/>
  <c r="DQ368" i="11" a="1"/>
  <c r="DQ368" i="11" s="1"/>
  <c r="DS368" i="11" a="1"/>
  <c r="DS368" i="11" s="1"/>
  <c r="DR368" i="11" a="1"/>
  <c r="DR368" i="11" s="1"/>
  <c r="DT368" i="11" a="1"/>
  <c r="DT368" i="11" s="1"/>
  <c r="DP368" i="11" a="1"/>
  <c r="DP368" i="11" s="1"/>
  <c r="DX232" i="11" a="1"/>
  <c r="DX232" i="11" s="1"/>
  <c r="DW232" i="11" a="1"/>
  <c r="DW232" i="11" s="1"/>
  <c r="DZ232" i="11" a="1"/>
  <c r="DZ232" i="11" s="1"/>
  <c r="EA232" i="11" a="1"/>
  <c r="EA232" i="11" s="1"/>
  <c r="ED232" i="11" a="1"/>
  <c r="ED232" i="11" s="1"/>
  <c r="EC232" i="11" a="1"/>
  <c r="EC232" i="11" s="1"/>
  <c r="EB232" i="11" a="1"/>
  <c r="EB232" i="11" s="1"/>
  <c r="DY232" i="11" a="1"/>
  <c r="DY232" i="11" s="1"/>
  <c r="DM148" i="11" a="1"/>
  <c r="DM148" i="11" s="1"/>
  <c r="DK148" i="11" a="1"/>
  <c r="DK148" i="11" s="1"/>
  <c r="DL148" i="11" a="1"/>
  <c r="DL148" i="11" s="1"/>
  <c r="DJ148" i="11" a="1"/>
  <c r="DJ148" i="11" s="1"/>
  <c r="DI148" i="11" a="1"/>
  <c r="DI148" i="11" s="1"/>
  <c r="DH148" i="11" a="1"/>
  <c r="DH148" i="11" s="1"/>
  <c r="P161" i="12"/>
  <c r="DS32" i="11" a="1"/>
  <c r="DS32" i="11" s="1"/>
  <c r="DQ32" i="11" a="1"/>
  <c r="DQ32" i="11" s="1"/>
  <c r="DP32" i="11" a="1"/>
  <c r="DP32" i="11" s="1"/>
  <c r="DR32" i="11" a="1"/>
  <c r="DR32" i="11" s="1"/>
  <c r="DT32" i="11" a="1"/>
  <c r="DT32" i="11" s="1"/>
  <c r="DJ48" i="11" a="1"/>
  <c r="DJ48" i="11" s="1"/>
  <c r="DK48" i="11" a="1"/>
  <c r="DK48" i="11" s="1"/>
  <c r="DH48" i="11" a="1"/>
  <c r="DH48" i="11" s="1"/>
  <c r="DL48" i="11" a="1"/>
  <c r="DL48" i="11" s="1"/>
  <c r="DM48" i="11" a="1"/>
  <c r="DM48" i="11" s="1"/>
  <c r="DI48" i="11" a="1"/>
  <c r="DI48" i="11" s="1"/>
  <c r="DM400" i="11" a="1"/>
  <c r="DM400" i="11" s="1"/>
  <c r="DI400" i="11" a="1"/>
  <c r="DI400" i="11" s="1"/>
  <c r="DK400" i="11" a="1"/>
  <c r="DK400" i="11" s="1"/>
  <c r="DL400" i="11" a="1"/>
  <c r="DL400" i="11" s="1"/>
  <c r="DH400" i="11" a="1"/>
  <c r="DH400" i="11" s="1"/>
  <c r="DJ400" i="11" a="1"/>
  <c r="DJ400" i="11" s="1"/>
  <c r="G205" i="11" a="1"/>
  <c r="G205" i="11" s="1"/>
  <c r="T205" i="11" a="1"/>
  <c r="T205" i="11" s="1"/>
  <c r="H205" i="11" a="1"/>
  <c r="H205" i="11" s="1"/>
  <c r="DV258" i="11" a="1"/>
  <c r="DV258" i="11" s="1"/>
  <c r="DO258" i="11" a="1"/>
  <c r="DO258" i="11" s="1"/>
  <c r="DG258" i="11" a="1"/>
  <c r="DG258" i="11" s="1"/>
  <c r="DX172" i="11" a="1"/>
  <c r="DX172" i="11" s="1"/>
  <c r="EB172" i="11" a="1"/>
  <c r="EB172" i="11" s="1"/>
  <c r="DW172" i="11" a="1"/>
  <c r="DW172" i="11" s="1"/>
  <c r="EA172" i="11" a="1"/>
  <c r="EA172" i="11" s="1"/>
  <c r="DZ172" i="11" a="1"/>
  <c r="DZ172" i="11" s="1"/>
  <c r="EC172" i="11" a="1"/>
  <c r="EC172" i="11" s="1"/>
  <c r="DY172" i="11" a="1"/>
  <c r="DY172" i="11" s="1"/>
  <c r="ED172" i="11" a="1"/>
  <c r="ED172" i="11" s="1"/>
  <c r="F52" i="11" a="1"/>
  <c r="F52" i="11" s="1"/>
  <c r="AC52" i="11" a="1"/>
  <c r="AC52" i="11" s="1"/>
  <c r="DV132" i="11" a="1"/>
  <c r="DV132" i="11" s="1"/>
  <c r="DG132" i="11" a="1"/>
  <c r="DG132" i="11" s="1"/>
  <c r="DO132" i="11" a="1"/>
  <c r="DO132" i="11" s="1"/>
  <c r="O168" i="12"/>
  <c r="P168" i="12"/>
  <c r="U133" i="11" a="1"/>
  <c r="U133" i="11" s="1"/>
  <c r="AD133" i="11"/>
  <c r="U259" i="11" a="1"/>
  <c r="U259" i="11" s="1"/>
  <c r="AD259" i="11"/>
  <c r="EF425" i="11"/>
  <c r="AC152" i="11" a="1"/>
  <c r="AC152" i="11" s="1"/>
  <c r="F152" i="11" a="1"/>
  <c r="F152" i="11" s="1"/>
  <c r="AA154" i="11" a="1"/>
  <c r="AA154" i="11" s="1"/>
  <c r="DO412" i="11" a="1"/>
  <c r="DO412" i="11" s="1"/>
  <c r="DG412" i="11" a="1"/>
  <c r="DG412" i="11" s="1"/>
  <c r="DV412" i="11" a="1"/>
  <c r="DV412" i="11" s="1"/>
  <c r="DK232" i="11" a="1"/>
  <c r="DK232" i="11" s="1"/>
  <c r="DI232" i="11" a="1"/>
  <c r="DI232" i="11" s="1"/>
  <c r="DL232" i="11" a="1"/>
  <c r="DL232" i="11" s="1"/>
  <c r="DH232" i="11" a="1"/>
  <c r="DH232" i="11" s="1"/>
  <c r="DJ232" i="11" a="1"/>
  <c r="DJ232" i="11" s="1"/>
  <c r="DM232" i="11" a="1"/>
  <c r="DM232" i="11" s="1"/>
  <c r="DX148" i="11" a="1"/>
  <c r="DX148" i="11" s="1"/>
  <c r="DZ148" i="11" a="1"/>
  <c r="DZ148" i="11" s="1"/>
  <c r="ED148" i="11" a="1"/>
  <c r="ED148" i="11" s="1"/>
  <c r="EC148" i="11" a="1"/>
  <c r="EC148" i="11" s="1"/>
  <c r="DW148" i="11" a="1"/>
  <c r="DW148" i="11" s="1"/>
  <c r="EA148" i="11" a="1"/>
  <c r="EA148" i="11" s="1"/>
  <c r="DY148" i="11" a="1"/>
  <c r="DY148" i="11" s="1"/>
  <c r="EB148" i="11" a="1"/>
  <c r="EB148" i="11" s="1"/>
  <c r="O161" i="12"/>
  <c r="DJ32" i="11" a="1"/>
  <c r="DJ32" i="11" s="1"/>
  <c r="DI32" i="11" a="1"/>
  <c r="DI32" i="11" s="1"/>
  <c r="DM32" i="11" a="1"/>
  <c r="DM32" i="11" s="1"/>
  <c r="DK32" i="11" a="1"/>
  <c r="DK32" i="11" s="1"/>
  <c r="DL32" i="11" a="1"/>
  <c r="DL32" i="11" s="1"/>
  <c r="DH32" i="11" a="1"/>
  <c r="DH32" i="11" s="1"/>
  <c r="F339" i="11" a="1"/>
  <c r="F339" i="11" s="1"/>
  <c r="AC339" i="11" a="1"/>
  <c r="AC339" i="11" s="1"/>
  <c r="AA340" i="11" a="1"/>
  <c r="AA340" i="11" s="1"/>
  <c r="DZ48" i="11" a="1"/>
  <c r="DZ48" i="11" s="1"/>
  <c r="EA48" i="11" a="1"/>
  <c r="EA48" i="11" s="1"/>
  <c r="ED48" i="11" a="1"/>
  <c r="ED48" i="11" s="1"/>
  <c r="DW48" i="11" a="1"/>
  <c r="DW48" i="11" s="1"/>
  <c r="DY48" i="11" a="1"/>
  <c r="DY48" i="11" s="1"/>
  <c r="EC48" i="11" a="1"/>
  <c r="EC48" i="11" s="1"/>
  <c r="DX48" i="11" a="1"/>
  <c r="DX48" i="11" s="1"/>
  <c r="EB48" i="11" a="1"/>
  <c r="EB48" i="11" s="1"/>
  <c r="ED400" i="11" a="1"/>
  <c r="ED400" i="11" s="1"/>
  <c r="EC400" i="11" a="1"/>
  <c r="EC400" i="11" s="1"/>
  <c r="DZ400" i="11" a="1"/>
  <c r="DZ400" i="11" s="1"/>
  <c r="DX400" i="11" a="1"/>
  <c r="DX400" i="11" s="1"/>
  <c r="DY400" i="11" a="1"/>
  <c r="DY400" i="11" s="1"/>
  <c r="EB400" i="11" a="1"/>
  <c r="EB400" i="11" s="1"/>
  <c r="DW400" i="11" a="1"/>
  <c r="DW400" i="11" s="1"/>
  <c r="EA400" i="11" a="1"/>
  <c r="EA400" i="11" s="1"/>
  <c r="U205" i="11" a="1"/>
  <c r="U205" i="11" s="1"/>
  <c r="AD205" i="11"/>
  <c r="DR172" i="11" a="1"/>
  <c r="DR172" i="11" s="1"/>
  <c r="DT172" i="11" a="1"/>
  <c r="DT172" i="11" s="1"/>
  <c r="DS172" i="11" a="1"/>
  <c r="DS172" i="11" s="1"/>
  <c r="DQ172" i="11" a="1"/>
  <c r="DQ172" i="11" s="1"/>
  <c r="DP172" i="11" a="1"/>
  <c r="DP172" i="11" s="1"/>
  <c r="G51" i="11" a="1"/>
  <c r="G51" i="11" s="1"/>
  <c r="T51" i="11" a="1"/>
  <c r="T51" i="11" s="1"/>
  <c r="H51" i="11" a="1"/>
  <c r="H51" i="11" s="1"/>
  <c r="J154" i="12"/>
  <c r="J125" i="20"/>
  <c r="O125" i="20" s="1"/>
  <c r="O146" i="12"/>
  <c r="P146" i="12"/>
  <c r="G259" i="11" a="1"/>
  <c r="G259" i="11" s="1"/>
  <c r="T259" i="11" a="1"/>
  <c r="T259" i="11" s="1"/>
  <c r="H259" i="11" a="1"/>
  <c r="H259" i="11" s="1"/>
  <c r="DR391" i="11" a="1"/>
  <c r="DR391" i="11" s="1"/>
  <c r="DP391" i="11" a="1"/>
  <c r="DP391" i="11" s="1"/>
  <c r="DQ391" i="11" a="1"/>
  <c r="DQ391" i="11" s="1"/>
  <c r="DT391" i="11" a="1"/>
  <c r="DT391" i="11" s="1"/>
  <c r="DS391" i="11" a="1"/>
  <c r="DS391" i="11" s="1"/>
  <c r="DQ426" i="11" a="1"/>
  <c r="DQ426" i="11" s="1"/>
  <c r="DP426" i="11" a="1"/>
  <c r="DP426" i="11" s="1"/>
  <c r="DT426" i="11" a="1"/>
  <c r="DT426" i="11" s="1"/>
  <c r="DR426" i="11" a="1"/>
  <c r="DR426" i="11" s="1"/>
  <c r="DS426" i="11" a="1"/>
  <c r="DS426" i="11" s="1"/>
  <c r="U151" i="11" a="1"/>
  <c r="U151" i="11" s="1"/>
  <c r="AD151" i="11"/>
  <c r="DO438" i="11" a="1"/>
  <c r="DO438" i="11" s="1"/>
  <c r="DV438" i="11" a="1"/>
  <c r="DV438" i="11" s="1"/>
  <c r="DG438" i="11" a="1"/>
  <c r="DG438" i="11" s="1"/>
  <c r="P144" i="12"/>
  <c r="DS148" i="11" a="1"/>
  <c r="DS148" i="11" s="1"/>
  <c r="DQ148" i="11" a="1"/>
  <c r="DQ148" i="11" s="1"/>
  <c r="DP148" i="11" a="1"/>
  <c r="DP148" i="11" s="1"/>
  <c r="DR148" i="11" a="1"/>
  <c r="DR148" i="11" s="1"/>
  <c r="DT148" i="11" a="1"/>
  <c r="DT148" i="11" s="1"/>
  <c r="EF353" i="11"/>
  <c r="DV392" i="11" a="1"/>
  <c r="DV392" i="11" s="1"/>
  <c r="DO392" i="11" a="1"/>
  <c r="DO392" i="11" s="1"/>
  <c r="DG392" i="11" a="1"/>
  <c r="DG392" i="11" s="1"/>
  <c r="DO370" i="11" a="1"/>
  <c r="DO370" i="11" s="1"/>
  <c r="DV370" i="11" a="1"/>
  <c r="DV370" i="11" s="1"/>
  <c r="DG370" i="11" a="1"/>
  <c r="DG370" i="11" s="1"/>
  <c r="U338" i="11" a="1"/>
  <c r="U338" i="11" s="1"/>
  <c r="AD338" i="11"/>
  <c r="DT48" i="11" a="1"/>
  <c r="DT48" i="11" s="1"/>
  <c r="DP48" i="11" a="1"/>
  <c r="DP48" i="11" s="1"/>
  <c r="DQ48" i="11" a="1"/>
  <c r="DQ48" i="11" s="1"/>
  <c r="DR48" i="11" a="1"/>
  <c r="DR48" i="11" s="1"/>
  <c r="DS48" i="11" a="1"/>
  <c r="DS48" i="11" s="1"/>
  <c r="DR400" i="11" a="1"/>
  <c r="DR400" i="11" s="1"/>
  <c r="DP400" i="11" a="1"/>
  <c r="DP400" i="11" s="1"/>
  <c r="DT400" i="11" a="1"/>
  <c r="DT400" i="11" s="1"/>
  <c r="DQ400" i="11" a="1"/>
  <c r="DQ400" i="11" s="1"/>
  <c r="DS400" i="11" a="1"/>
  <c r="DS400" i="11" s="1"/>
  <c r="EF407" i="11"/>
  <c r="DP437" i="11" a="1"/>
  <c r="DP437" i="11" s="1"/>
  <c r="DQ437" i="11" a="1"/>
  <c r="DQ437" i="11" s="1"/>
  <c r="DS437" i="11" a="1"/>
  <c r="DS437" i="11" s="1"/>
  <c r="DR437" i="11" a="1"/>
  <c r="DR437" i="11" s="1"/>
  <c r="DT437" i="11" a="1"/>
  <c r="DT437" i="11" s="1"/>
  <c r="DJ172" i="11" a="1"/>
  <c r="DJ172" i="11" s="1"/>
  <c r="DM172" i="11" a="1"/>
  <c r="DM172" i="11" s="1"/>
  <c r="DL172" i="11" a="1"/>
  <c r="DL172" i="11" s="1"/>
  <c r="DH172" i="11" a="1"/>
  <c r="DH172" i="11" s="1"/>
  <c r="DI172" i="11" a="1"/>
  <c r="DI172" i="11" s="1"/>
  <c r="DK172" i="11" a="1"/>
  <c r="DK172" i="11" s="1"/>
  <c r="U51" i="11" a="1"/>
  <c r="U51" i="11" s="1"/>
  <c r="AD51" i="11"/>
  <c r="DK391" i="11" a="1"/>
  <c r="DK391" i="11" s="1"/>
  <c r="DI391" i="11" a="1"/>
  <c r="DI391" i="11" s="1"/>
  <c r="DM391" i="11" a="1"/>
  <c r="DM391" i="11" s="1"/>
  <c r="DJ391" i="11" a="1"/>
  <c r="DJ391" i="11" s="1"/>
  <c r="DH391" i="11" a="1"/>
  <c r="DH391" i="11" s="1"/>
  <c r="DL391" i="11" a="1"/>
  <c r="DL391" i="11" s="1"/>
  <c r="ED426" i="11" a="1"/>
  <c r="ED426" i="11" s="1"/>
  <c r="EC426" i="11" a="1"/>
  <c r="EC426" i="11" s="1"/>
  <c r="EA426" i="11" a="1"/>
  <c r="EA426" i="11" s="1"/>
  <c r="EB426" i="11" a="1"/>
  <c r="EB426" i="11" s="1"/>
  <c r="DW426" i="11" a="1"/>
  <c r="DW426" i="11" s="1"/>
  <c r="DZ426" i="11" a="1"/>
  <c r="DZ426" i="11" s="1"/>
  <c r="DY426" i="11" a="1"/>
  <c r="DY426" i="11" s="1"/>
  <c r="DX426" i="11" a="1"/>
  <c r="DX426" i="11" s="1"/>
  <c r="DJ426" i="11" a="1"/>
  <c r="DJ426" i="11" s="1"/>
  <c r="DL426" i="11" a="1"/>
  <c r="DL426" i="11" s="1"/>
  <c r="DH426" i="11" a="1"/>
  <c r="DH426" i="11" s="1"/>
  <c r="DM426" i="11" a="1"/>
  <c r="DM426" i="11" s="1"/>
  <c r="DK426" i="11" a="1"/>
  <c r="DK426" i="11" s="1"/>
  <c r="DI426" i="11" a="1"/>
  <c r="DI426" i="11" s="1"/>
  <c r="G151" i="11" a="1"/>
  <c r="G151" i="11" s="1"/>
  <c r="T151" i="11" a="1"/>
  <c r="T151" i="11" s="1"/>
  <c r="H151" i="11" a="1"/>
  <c r="H151" i="11" s="1"/>
  <c r="DO427" i="11" a="1"/>
  <c r="DO427" i="11" s="1"/>
  <c r="DG427" i="11" a="1"/>
  <c r="DG427" i="11" s="1"/>
  <c r="DV427" i="11" a="1"/>
  <c r="DV427" i="11" s="1"/>
  <c r="EB408" i="11" a="1"/>
  <c r="EB408" i="11" s="1"/>
  <c r="DW408" i="11" a="1"/>
  <c r="DW408" i="11" s="1"/>
  <c r="DY408" i="11" a="1"/>
  <c r="DY408" i="11" s="1"/>
  <c r="DX408" i="11" a="1"/>
  <c r="DX408" i="11" s="1"/>
  <c r="ED408" i="11" a="1"/>
  <c r="ED408" i="11" s="1"/>
  <c r="EC408" i="11" a="1"/>
  <c r="EC408" i="11" s="1"/>
  <c r="DZ408" i="11" a="1"/>
  <c r="DZ408" i="11" s="1"/>
  <c r="EA408" i="11" a="1"/>
  <c r="EA408" i="11" s="1"/>
  <c r="DS202" i="11" a="1"/>
  <c r="DS202" i="11" s="1"/>
  <c r="DR202" i="11" a="1"/>
  <c r="DR202" i="11" s="1"/>
  <c r="DQ202" i="11" a="1"/>
  <c r="DQ202" i="11" s="1"/>
  <c r="DT202" i="11" a="1"/>
  <c r="DT202" i="11" s="1"/>
  <c r="DP202" i="11" a="1"/>
  <c r="DP202" i="11" s="1"/>
  <c r="DK256" i="11" a="1"/>
  <c r="DK256" i="11" s="1"/>
  <c r="DI256" i="11" a="1"/>
  <c r="DI256" i="11" s="1"/>
  <c r="DH256" i="11" a="1"/>
  <c r="DH256" i="11" s="1"/>
  <c r="DJ256" i="11" a="1"/>
  <c r="DJ256" i="11" s="1"/>
  <c r="DL256" i="11" a="1"/>
  <c r="DL256" i="11" s="1"/>
  <c r="DM256" i="11" a="1"/>
  <c r="DM256" i="11" s="1"/>
  <c r="G338" i="11" a="1"/>
  <c r="G338" i="11" s="1"/>
  <c r="T338" i="11" a="1"/>
  <c r="T338" i="11" s="1"/>
  <c r="H338" i="11" a="1"/>
  <c r="H338" i="11" s="1"/>
  <c r="DX437" i="11" a="1"/>
  <c r="DX437" i="11" s="1"/>
  <c r="EC437" i="11" a="1"/>
  <c r="EC437" i="11" s="1"/>
  <c r="DW437" i="11" a="1"/>
  <c r="DW437" i="11" s="1"/>
  <c r="ED437" i="11" a="1"/>
  <c r="ED437" i="11" s="1"/>
  <c r="EB437" i="11" a="1"/>
  <c r="EB437" i="11" s="1"/>
  <c r="DY437" i="11" a="1"/>
  <c r="DY437" i="11" s="1"/>
  <c r="DZ437" i="11" a="1"/>
  <c r="DZ437" i="11" s="1"/>
  <c r="EA437" i="11" a="1"/>
  <c r="EA437" i="11" s="1"/>
  <c r="DZ130" i="11" a="1"/>
  <c r="DZ130" i="11" s="1"/>
  <c r="DY130" i="11" a="1"/>
  <c r="DY130" i="11" s="1"/>
  <c r="EA130" i="11" a="1"/>
  <c r="EA130" i="11" s="1"/>
  <c r="ED130" i="11" a="1"/>
  <c r="ED130" i="11" s="1"/>
  <c r="EC130" i="11" a="1"/>
  <c r="EC130" i="11" s="1"/>
  <c r="DW130" i="11" a="1"/>
  <c r="DW130" i="11" s="1"/>
  <c r="EB130" i="11" a="1"/>
  <c r="EB130" i="11" s="1"/>
  <c r="DX130" i="11" a="1"/>
  <c r="DX130" i="11" s="1"/>
  <c r="EA391" i="11" a="1"/>
  <c r="EA391" i="11" s="1"/>
  <c r="DY391" i="11" a="1"/>
  <c r="DY391" i="11" s="1"/>
  <c r="ED391" i="11" a="1"/>
  <c r="ED391" i="11" s="1"/>
  <c r="DX391" i="11" a="1"/>
  <c r="DX391" i="11" s="1"/>
  <c r="EC391" i="11" a="1"/>
  <c r="EC391" i="11" s="1"/>
  <c r="EB391" i="11" a="1"/>
  <c r="EB391" i="11" s="1"/>
  <c r="DW391" i="11" a="1"/>
  <c r="DW391" i="11" s="1"/>
  <c r="DZ391" i="11" a="1"/>
  <c r="DZ391" i="11" s="1"/>
  <c r="DR408" i="11" a="1"/>
  <c r="DR408" i="11" s="1"/>
  <c r="DP408" i="11" a="1"/>
  <c r="DP408" i="11" s="1"/>
  <c r="DS408" i="11" a="1"/>
  <c r="DS408" i="11" s="1"/>
  <c r="DT408" i="11" a="1"/>
  <c r="DT408" i="11" s="1"/>
  <c r="DQ408" i="11" a="1"/>
  <c r="DQ408" i="11" s="1"/>
  <c r="DL202" i="11" a="1"/>
  <c r="DL202" i="11" s="1"/>
  <c r="DI202" i="11" a="1"/>
  <c r="DI202" i="11" s="1"/>
  <c r="DH202" i="11" a="1"/>
  <c r="DH202" i="11" s="1"/>
  <c r="DK202" i="11" a="1"/>
  <c r="DK202" i="11" s="1"/>
  <c r="DJ202" i="11" a="1"/>
  <c r="DJ202" i="11" s="1"/>
  <c r="DM202" i="11" a="1"/>
  <c r="DM202" i="11" s="1"/>
  <c r="DX336" i="11" a="1"/>
  <c r="DX336" i="11" s="1"/>
  <c r="DY336" i="11" a="1"/>
  <c r="DY336" i="11" s="1"/>
  <c r="EA336" i="11" a="1"/>
  <c r="EA336" i="11" s="1"/>
  <c r="EB336" i="11" a="1"/>
  <c r="EB336" i="11" s="1"/>
  <c r="DW336" i="11" a="1"/>
  <c r="DW336" i="11" s="1"/>
  <c r="DZ336" i="11" a="1"/>
  <c r="DZ336" i="11" s="1"/>
  <c r="ED336" i="11" a="1"/>
  <c r="ED336" i="11" s="1"/>
  <c r="EC336" i="11" a="1"/>
  <c r="EC336" i="11" s="1"/>
  <c r="DO204" i="11" a="1"/>
  <c r="DO204" i="11" s="1"/>
  <c r="DV204" i="11" a="1"/>
  <c r="DV204" i="11" s="1"/>
  <c r="DG204" i="11" a="1"/>
  <c r="DG204" i="11" s="1"/>
  <c r="ED256" i="11" a="1"/>
  <c r="ED256" i="11" s="1"/>
  <c r="EA256" i="11" a="1"/>
  <c r="EA256" i="11" s="1"/>
  <c r="EC256" i="11" a="1"/>
  <c r="EC256" i="11" s="1"/>
  <c r="DW256" i="11" a="1"/>
  <c r="DW256" i="11" s="1"/>
  <c r="DX256" i="11" a="1"/>
  <c r="DX256" i="11" s="1"/>
  <c r="DY256" i="11" a="1"/>
  <c r="DY256" i="11" s="1"/>
  <c r="EB256" i="11" a="1"/>
  <c r="EB256" i="11" s="1"/>
  <c r="DZ256" i="11" a="1"/>
  <c r="DZ256" i="11" s="1"/>
  <c r="AC414" i="11" a="1"/>
  <c r="AC414" i="11" s="1"/>
  <c r="F414" i="11" a="1"/>
  <c r="F414" i="11" s="1"/>
  <c r="AA415" i="11" a="1"/>
  <c r="AA415" i="11" s="1"/>
  <c r="DG50" i="11" a="1"/>
  <c r="DG50" i="11" s="1"/>
  <c r="DV50" i="11" a="1"/>
  <c r="DV50" i="11" s="1"/>
  <c r="DO50" i="11" a="1"/>
  <c r="DO50" i="11" s="1"/>
  <c r="DG489" i="11" a="1"/>
  <c r="DG489" i="11" s="1"/>
  <c r="DV489" i="11" a="1"/>
  <c r="DV489" i="11" s="1"/>
  <c r="DO489" i="11" a="1"/>
  <c r="DO489" i="11" s="1"/>
  <c r="DK437" i="11" a="1"/>
  <c r="DK437" i="11" s="1"/>
  <c r="DM437" i="11" a="1"/>
  <c r="DM437" i="11" s="1"/>
  <c r="DI437" i="11" a="1"/>
  <c r="DI437" i="11" s="1"/>
  <c r="DJ437" i="11" a="1"/>
  <c r="DJ437" i="11" s="1"/>
  <c r="DH437" i="11" a="1"/>
  <c r="DH437" i="11" s="1"/>
  <c r="DL437" i="11" a="1"/>
  <c r="DL437" i="11" s="1"/>
  <c r="DT130" i="11" a="1"/>
  <c r="DT130" i="11" s="1"/>
  <c r="DR130" i="11" a="1"/>
  <c r="DR130" i="11" s="1"/>
  <c r="DS130" i="11" a="1"/>
  <c r="DS130" i="11" s="1"/>
  <c r="DP130" i="11" a="1"/>
  <c r="DP130" i="11" s="1"/>
  <c r="DQ130" i="11" a="1"/>
  <c r="DQ130" i="11" s="1"/>
  <c r="ED488" i="11" a="1"/>
  <c r="ED488" i="11" s="1"/>
  <c r="DW488" i="11" a="1"/>
  <c r="DW488" i="11" s="1"/>
  <c r="EA488" i="11" a="1"/>
  <c r="EA488" i="11" s="1"/>
  <c r="EC488" i="11" a="1"/>
  <c r="EC488" i="11" s="1"/>
  <c r="DZ488" i="11" a="1"/>
  <c r="DZ488" i="11" s="1"/>
  <c r="EB488" i="11" a="1"/>
  <c r="EB488" i="11" s="1"/>
  <c r="DY488" i="11" a="1"/>
  <c r="DY488" i="11" s="1"/>
  <c r="DX488" i="11" a="1"/>
  <c r="DX488" i="11" s="1"/>
  <c r="DT192" i="11" a="1"/>
  <c r="DT192" i="11" s="1"/>
  <c r="DQ192" i="11" a="1"/>
  <c r="DQ192" i="11" s="1"/>
  <c r="DR192" i="11" a="1"/>
  <c r="DR192" i="11" s="1"/>
  <c r="DS192" i="11" a="1"/>
  <c r="DS192" i="11" s="1"/>
  <c r="DP192" i="11" a="1"/>
  <c r="DP192" i="11" s="1"/>
  <c r="DO337" i="11" a="1"/>
  <c r="DO337" i="11" s="1"/>
  <c r="DG337" i="11" a="1"/>
  <c r="DG337" i="11" s="1"/>
  <c r="DV337" i="11" a="1"/>
  <c r="DV337" i="11" s="1"/>
  <c r="DK408" i="11" a="1"/>
  <c r="DK408" i="11" s="1"/>
  <c r="DL408" i="11" a="1"/>
  <c r="DL408" i="11" s="1"/>
  <c r="DJ408" i="11" a="1"/>
  <c r="DJ408" i="11" s="1"/>
  <c r="DM408" i="11" a="1"/>
  <c r="DM408" i="11" s="1"/>
  <c r="DI408" i="11" a="1"/>
  <c r="DI408" i="11" s="1"/>
  <c r="DH408" i="11" a="1"/>
  <c r="DH408" i="11" s="1"/>
  <c r="DY202" i="11" a="1"/>
  <c r="DY202" i="11" s="1"/>
  <c r="ED202" i="11" a="1"/>
  <c r="ED202" i="11" s="1"/>
  <c r="EB202" i="11" a="1"/>
  <c r="EB202" i="11" s="1"/>
  <c r="DZ202" i="11" a="1"/>
  <c r="DZ202" i="11" s="1"/>
  <c r="DX202" i="11" a="1"/>
  <c r="DX202" i="11" s="1"/>
  <c r="DW202" i="11" a="1"/>
  <c r="DW202" i="11" s="1"/>
  <c r="EA202" i="11" a="1"/>
  <c r="EA202" i="11" s="1"/>
  <c r="EC202" i="11" a="1"/>
  <c r="EC202" i="11" s="1"/>
  <c r="F358" i="11" a="1"/>
  <c r="F358" i="11" s="1"/>
  <c r="AC358" i="11" a="1"/>
  <c r="AC358" i="11" s="1"/>
  <c r="AA360" i="11" a="1"/>
  <c r="AA360" i="11" s="1"/>
  <c r="F429" i="11" a="1"/>
  <c r="F429" i="11" s="1"/>
  <c r="AC429" i="11" a="1"/>
  <c r="AC429" i="11" s="1"/>
  <c r="AA430" i="11" a="1"/>
  <c r="AA430" i="11" s="1"/>
  <c r="DP336" i="11" a="1"/>
  <c r="DP336" i="11" s="1"/>
  <c r="DR336" i="11" a="1"/>
  <c r="DR336" i="11" s="1"/>
  <c r="DT336" i="11" a="1"/>
  <c r="DT336" i="11" s="1"/>
  <c r="DS336" i="11" a="1"/>
  <c r="DS336" i="11" s="1"/>
  <c r="DQ336" i="11" a="1"/>
  <c r="DQ336" i="11" s="1"/>
  <c r="DP256" i="11" a="1"/>
  <c r="DP256" i="11" s="1"/>
  <c r="DQ256" i="11" a="1"/>
  <c r="DQ256" i="11" s="1"/>
  <c r="DR256" i="11" a="1"/>
  <c r="DR256" i="11" s="1"/>
  <c r="DT256" i="11" a="1"/>
  <c r="DT256" i="11" s="1"/>
  <c r="DS256" i="11" a="1"/>
  <c r="DS256" i="11" s="1"/>
  <c r="G413" i="11" a="1"/>
  <c r="G413" i="11" s="1"/>
  <c r="T413" i="11" a="1"/>
  <c r="T413" i="11" s="1"/>
  <c r="H413" i="11" a="1"/>
  <c r="H413" i="11" s="1"/>
  <c r="J121" i="20"/>
  <c r="O121" i="20" s="1"/>
  <c r="EF390" i="11"/>
  <c r="F372" i="11" a="1"/>
  <c r="F372" i="11" s="1"/>
  <c r="AC372" i="11" a="1"/>
  <c r="AC372" i="11" s="1"/>
  <c r="AA374" i="11" a="1"/>
  <c r="AA374" i="11" s="1"/>
  <c r="DL130" i="11" a="1"/>
  <c r="DL130" i="11" s="1"/>
  <c r="DI130" i="11" a="1"/>
  <c r="DI130" i="11" s="1"/>
  <c r="DM130" i="11" a="1"/>
  <c r="DM130" i="11" s="1"/>
  <c r="DJ130" i="11" a="1"/>
  <c r="DJ130" i="11" s="1"/>
  <c r="DK130" i="11" a="1"/>
  <c r="DK130" i="11" s="1"/>
  <c r="DH130" i="11" a="1"/>
  <c r="DH130" i="11" s="1"/>
  <c r="AC491" i="11" a="1"/>
  <c r="AC491" i="11" s="1"/>
  <c r="F491" i="11" a="1"/>
  <c r="F491" i="11" s="1"/>
  <c r="AA492" i="11" a="1"/>
  <c r="AA492" i="11" s="1"/>
  <c r="DP488" i="11" a="1"/>
  <c r="DP488" i="11" s="1"/>
  <c r="DT488" i="11" a="1"/>
  <c r="DT488" i="11" s="1"/>
  <c r="DS488" i="11" a="1"/>
  <c r="DS488" i="11" s="1"/>
  <c r="DR488" i="11" a="1"/>
  <c r="DR488" i="11" s="1"/>
  <c r="DQ488" i="11" a="1"/>
  <c r="DQ488" i="11" s="1"/>
  <c r="G402" i="11" a="1"/>
  <c r="G402" i="11" s="1"/>
  <c r="T402" i="11" a="1"/>
  <c r="T402" i="11" s="1"/>
  <c r="H402" i="11" a="1"/>
  <c r="H402" i="11" s="1"/>
  <c r="P164" i="12" l="1"/>
  <c r="J126" i="20"/>
  <c r="O126" i="20" s="1"/>
  <c r="O174" i="13"/>
  <c r="DO413" i="11" a="1"/>
  <c r="DO413" i="11" s="1"/>
  <c r="DV413" i="11" a="1"/>
  <c r="DV413" i="11" s="1"/>
  <c r="DG413" i="11" a="1"/>
  <c r="DG413" i="11" s="1"/>
  <c r="F430" i="11" a="1"/>
  <c r="F430" i="11" s="1"/>
  <c r="AC430" i="11" a="1"/>
  <c r="AC430" i="11" s="1"/>
  <c r="AA431" i="11" a="1"/>
  <c r="AA431" i="11" s="1"/>
  <c r="DM337" i="11" a="1"/>
  <c r="DM337" i="11" s="1"/>
  <c r="DL337" i="11" a="1"/>
  <c r="DL337" i="11" s="1"/>
  <c r="DK337" i="11" a="1"/>
  <c r="DK337" i="11" s="1"/>
  <c r="DI337" i="11" a="1"/>
  <c r="DI337" i="11" s="1"/>
  <c r="DH337" i="11" a="1"/>
  <c r="DH337" i="11" s="1"/>
  <c r="DJ337" i="11" a="1"/>
  <c r="DJ337" i="11" s="1"/>
  <c r="DR50" i="11" a="1"/>
  <c r="DR50" i="11" s="1"/>
  <c r="DS50" i="11" a="1"/>
  <c r="DS50" i="11" s="1"/>
  <c r="DT50" i="11" a="1"/>
  <c r="DT50" i="11" s="1"/>
  <c r="DQ50" i="11" a="1"/>
  <c r="DQ50" i="11" s="1"/>
  <c r="DP50" i="11" a="1"/>
  <c r="DP50" i="11" s="1"/>
  <c r="U358" i="11" a="1"/>
  <c r="U358" i="11" s="1"/>
  <c r="AD358" i="11"/>
  <c r="DQ204" i="11" a="1"/>
  <c r="DQ204" i="11" s="1"/>
  <c r="DR204" i="11" a="1"/>
  <c r="DR204" i="11" s="1"/>
  <c r="DT204" i="11" a="1"/>
  <c r="DT204" i="11" s="1"/>
  <c r="DP204" i="11" a="1"/>
  <c r="DP204" i="11" s="1"/>
  <c r="DS204" i="11" a="1"/>
  <c r="DS204" i="11" s="1"/>
  <c r="DS427" i="11" a="1"/>
  <c r="DS427" i="11" s="1"/>
  <c r="DR427" i="11" a="1"/>
  <c r="DR427" i="11" s="1"/>
  <c r="DP427" i="11" a="1"/>
  <c r="DP427" i="11" s="1"/>
  <c r="DT427" i="11" a="1"/>
  <c r="DT427" i="11" s="1"/>
  <c r="DQ427" i="11" a="1"/>
  <c r="DQ427" i="11" s="1"/>
  <c r="AC415" i="11" a="1"/>
  <c r="AC415" i="11" s="1"/>
  <c r="F415" i="11" a="1"/>
  <c r="F415" i="11" s="1"/>
  <c r="AA416" i="11" a="1"/>
  <c r="AA416" i="11" s="1"/>
  <c r="DO151" i="11" a="1"/>
  <c r="DO151" i="11" s="1"/>
  <c r="DV151" i="11" a="1"/>
  <c r="DV151" i="11" s="1"/>
  <c r="DG151" i="11" a="1"/>
  <c r="DG151" i="11" s="1"/>
  <c r="DQ438" i="11" a="1"/>
  <c r="DQ438" i="11" s="1"/>
  <c r="DS438" i="11" a="1"/>
  <c r="DS438" i="11" s="1"/>
  <c r="DT438" i="11" a="1"/>
  <c r="DT438" i="11" s="1"/>
  <c r="DR438" i="11" a="1"/>
  <c r="DR438" i="11" s="1"/>
  <c r="DP438" i="11" a="1"/>
  <c r="DP438" i="11" s="1"/>
  <c r="U152" i="11" a="1"/>
  <c r="U152" i="11" s="1"/>
  <c r="AD152" i="11"/>
  <c r="DR132" i="11" a="1"/>
  <c r="DR132" i="11" s="1"/>
  <c r="DP132" i="11" a="1"/>
  <c r="DP132" i="11" s="1"/>
  <c r="DT132" i="11" a="1"/>
  <c r="DT132" i="11" s="1"/>
  <c r="DQ132" i="11" a="1"/>
  <c r="DQ132" i="11" s="1"/>
  <c r="DS132" i="11" a="1"/>
  <c r="DS132" i="11" s="1"/>
  <c r="AC262" i="11" a="1"/>
  <c r="AC262" i="11" s="1"/>
  <c r="F262" i="11" a="1"/>
  <c r="F262" i="11" s="1"/>
  <c r="AA263" i="11" a="1"/>
  <c r="AA263" i="11" s="1"/>
  <c r="DX401" i="11" a="1"/>
  <c r="DX401" i="11" s="1"/>
  <c r="EA401" i="11" a="1"/>
  <c r="EA401" i="11" s="1"/>
  <c r="DW401" i="11" a="1"/>
  <c r="DW401" i="11" s="1"/>
  <c r="DZ401" i="11" a="1"/>
  <c r="DZ401" i="11" s="1"/>
  <c r="DY401" i="11" a="1"/>
  <c r="DY401" i="11" s="1"/>
  <c r="EC401" i="11" a="1"/>
  <c r="EC401" i="11" s="1"/>
  <c r="ED401" i="11" a="1"/>
  <c r="ED401" i="11" s="1"/>
  <c r="EB401" i="11" a="1"/>
  <c r="EB401" i="11" s="1"/>
  <c r="EA356" i="11" a="1"/>
  <c r="EA356" i="11" s="1"/>
  <c r="EC356" i="11" a="1"/>
  <c r="EC356" i="11" s="1"/>
  <c r="DZ356" i="11" a="1"/>
  <c r="DZ356" i="11" s="1"/>
  <c r="ED356" i="11" a="1"/>
  <c r="ED356" i="11" s="1"/>
  <c r="EB356" i="11" a="1"/>
  <c r="EB356" i="11" s="1"/>
  <c r="DY356" i="11" a="1"/>
  <c r="DY356" i="11" s="1"/>
  <c r="DX356" i="11" a="1"/>
  <c r="DX356" i="11" s="1"/>
  <c r="DW356" i="11" a="1"/>
  <c r="DW356" i="11" s="1"/>
  <c r="DW337" i="11" a="1"/>
  <c r="DW337" i="11" s="1"/>
  <c r="ED337" i="11" a="1"/>
  <c r="ED337" i="11" s="1"/>
  <c r="EB337" i="11" a="1"/>
  <c r="EB337" i="11" s="1"/>
  <c r="DX337" i="11" a="1"/>
  <c r="DX337" i="11" s="1"/>
  <c r="EC337" i="11" a="1"/>
  <c r="EC337" i="11" s="1"/>
  <c r="EA337" i="11" a="1"/>
  <c r="EA337" i="11" s="1"/>
  <c r="DZ337" i="11" a="1"/>
  <c r="DZ337" i="11" s="1"/>
  <c r="DY337" i="11" a="1"/>
  <c r="DY337" i="11" s="1"/>
  <c r="U414" i="11" a="1"/>
  <c r="U414" i="11" s="1"/>
  <c r="AD414" i="11"/>
  <c r="AC340" i="11" a="1"/>
  <c r="AC340" i="11" s="1"/>
  <c r="F340" i="11" a="1"/>
  <c r="F340" i="11" s="1"/>
  <c r="G152" i="11" a="1"/>
  <c r="G152" i="11" s="1"/>
  <c r="T152" i="11" a="1"/>
  <c r="T152" i="11" s="1"/>
  <c r="H152" i="11" a="1"/>
  <c r="H152" i="11" s="1"/>
  <c r="DI132" i="11" a="1"/>
  <c r="DI132" i="11" s="1"/>
  <c r="DL132" i="11" a="1"/>
  <c r="DL132" i="11" s="1"/>
  <c r="DM132" i="11" a="1"/>
  <c r="DM132" i="11" s="1"/>
  <c r="DK132" i="11" a="1"/>
  <c r="DK132" i="11" s="1"/>
  <c r="DH132" i="11" a="1"/>
  <c r="DH132" i="11" s="1"/>
  <c r="DJ132" i="11" a="1"/>
  <c r="DJ132" i="11" s="1"/>
  <c r="DG205" i="11" a="1"/>
  <c r="DG205" i="11" s="1"/>
  <c r="DV205" i="11" a="1"/>
  <c r="DV205" i="11" s="1"/>
  <c r="DO205" i="11" a="1"/>
  <c r="DO205" i="11" s="1"/>
  <c r="EF391" i="11"/>
  <c r="G260" i="11" a="1"/>
  <c r="G260" i="11" s="1"/>
  <c r="T260" i="11" a="1"/>
  <c r="T260" i="11" s="1"/>
  <c r="H260" i="11" a="1"/>
  <c r="H260" i="11" s="1"/>
  <c r="G206" i="11" a="1"/>
  <c r="G206" i="11" s="1"/>
  <c r="T206" i="11" a="1"/>
  <c r="T206" i="11" s="1"/>
  <c r="H206" i="11" a="1"/>
  <c r="H206" i="11" s="1"/>
  <c r="G339" i="11" a="1"/>
  <c r="G339" i="11" s="1"/>
  <c r="T339" i="11" a="1"/>
  <c r="T339" i="11" s="1"/>
  <c r="H339" i="11" a="1"/>
  <c r="H339" i="11" s="1"/>
  <c r="DZ132" i="11" a="1"/>
  <c r="DZ132" i="11" s="1"/>
  <c r="EB132" i="11" a="1"/>
  <c r="EB132" i="11" s="1"/>
  <c r="DW132" i="11" a="1"/>
  <c r="DW132" i="11" s="1"/>
  <c r="EC132" i="11" a="1"/>
  <c r="EC132" i="11" s="1"/>
  <c r="ED132" i="11" a="1"/>
  <c r="ED132" i="11" s="1"/>
  <c r="DX132" i="11" a="1"/>
  <c r="DX132" i="11" s="1"/>
  <c r="DY132" i="11" a="1"/>
  <c r="DY132" i="11" s="1"/>
  <c r="EA132" i="11" a="1"/>
  <c r="EA132" i="11" s="1"/>
  <c r="EF426" i="11"/>
  <c r="U260" i="11" a="1"/>
  <c r="U260" i="11" s="1"/>
  <c r="AD260" i="11"/>
  <c r="U206" i="11" a="1"/>
  <c r="U206" i="11" s="1"/>
  <c r="AD206" i="11"/>
  <c r="DJ150" i="11" a="1"/>
  <c r="DJ150" i="11" s="1"/>
  <c r="DI150" i="11" a="1"/>
  <c r="DI150" i="11" s="1"/>
  <c r="DL150" i="11" a="1"/>
  <c r="DL150" i="11" s="1"/>
  <c r="DH150" i="11" a="1"/>
  <c r="DH150" i="11" s="1"/>
  <c r="DK150" i="11" a="1"/>
  <c r="DK150" i="11" s="1"/>
  <c r="DM150" i="11" a="1"/>
  <c r="DM150" i="11" s="1"/>
  <c r="DP489" i="11" a="1"/>
  <c r="DP489" i="11" s="1"/>
  <c r="DT489" i="11" a="1"/>
  <c r="DT489" i="11" s="1"/>
  <c r="DR489" i="11" a="1"/>
  <c r="DR489" i="11" s="1"/>
  <c r="DS489" i="11" a="1"/>
  <c r="DS489" i="11" s="1"/>
  <c r="DQ489" i="11" a="1"/>
  <c r="DQ489" i="11" s="1"/>
  <c r="DZ50" i="11" a="1"/>
  <c r="DZ50" i="11" s="1"/>
  <c r="EB50" i="11" a="1"/>
  <c r="EB50" i="11" s="1"/>
  <c r="DY50" i="11" a="1"/>
  <c r="DY50" i="11" s="1"/>
  <c r="EC50" i="11" a="1"/>
  <c r="EC50" i="11" s="1"/>
  <c r="ED50" i="11" a="1"/>
  <c r="ED50" i="11" s="1"/>
  <c r="DW50" i="11" a="1"/>
  <c r="DW50" i="11" s="1"/>
  <c r="DX50" i="11" a="1"/>
  <c r="DX50" i="11" s="1"/>
  <c r="EA50" i="11" a="1"/>
  <c r="EA50" i="11" s="1"/>
  <c r="DV338" i="11" a="1"/>
  <c r="DV338" i="11" s="1"/>
  <c r="DG338" i="11" a="1"/>
  <c r="DG338" i="11" s="1"/>
  <c r="DO338" i="11" a="1"/>
  <c r="DO338" i="11" s="1"/>
  <c r="DJ392" i="11" a="1"/>
  <c r="DJ392" i="11" s="1"/>
  <c r="DI392" i="11" a="1"/>
  <c r="DI392" i="11" s="1"/>
  <c r="DL392" i="11" a="1"/>
  <c r="DL392" i="11" s="1"/>
  <c r="DM392" i="11" a="1"/>
  <c r="DM392" i="11" s="1"/>
  <c r="DH392" i="11" a="1"/>
  <c r="DH392" i="11" s="1"/>
  <c r="DK392" i="11" a="1"/>
  <c r="DK392" i="11" s="1"/>
  <c r="U339" i="11" a="1"/>
  <c r="U339" i="11" s="1"/>
  <c r="AD339" i="11"/>
  <c r="L57" i="12"/>
  <c r="G52" i="11" a="1"/>
  <c r="G52" i="11" s="1"/>
  <c r="T52" i="11" a="1"/>
  <c r="T52" i="11" s="1"/>
  <c r="H52" i="11" a="1"/>
  <c r="H52" i="11" s="1"/>
  <c r="DR150" i="11" a="1"/>
  <c r="DR150" i="11" s="1"/>
  <c r="DP150" i="11" a="1"/>
  <c r="DP150" i="11" s="1"/>
  <c r="DT150" i="11" a="1"/>
  <c r="DT150" i="11" s="1"/>
  <c r="DS150" i="11" a="1"/>
  <c r="DS150" i="11" s="1"/>
  <c r="DQ150" i="11" a="1"/>
  <c r="DQ150" i="11" s="1"/>
  <c r="DO490" i="11" a="1"/>
  <c r="DO490" i="11" s="1"/>
  <c r="DV490" i="11" a="1"/>
  <c r="DV490" i="11" s="1"/>
  <c r="DG490" i="11" a="1"/>
  <c r="DG490" i="11" s="1"/>
  <c r="DV428" i="11" a="1"/>
  <c r="DV428" i="11" s="1"/>
  <c r="DG428" i="11" a="1"/>
  <c r="DG428" i="11" s="1"/>
  <c r="DO428" i="11" a="1"/>
  <c r="DO428" i="11" s="1"/>
  <c r="DS337" i="11" a="1"/>
  <c r="DS337" i="11" s="1"/>
  <c r="DT337" i="11" a="1"/>
  <c r="DT337" i="11" s="1"/>
  <c r="DQ337" i="11" a="1"/>
  <c r="DQ337" i="11" s="1"/>
  <c r="DR337" i="11" a="1"/>
  <c r="DR337" i="11" s="1"/>
  <c r="DP337" i="11" a="1"/>
  <c r="DP337" i="11" s="1"/>
  <c r="AC374" i="11" a="1"/>
  <c r="AC374" i="11" s="1"/>
  <c r="F374" i="11" a="1"/>
  <c r="F374" i="11" s="1"/>
  <c r="AA375" i="11" a="1"/>
  <c r="AA375" i="11" s="1"/>
  <c r="EB489" i="11" a="1"/>
  <c r="EB489" i="11" s="1"/>
  <c r="DY489" i="11" a="1"/>
  <c r="DY489" i="11" s="1"/>
  <c r="EC489" i="11" a="1"/>
  <c r="EC489" i="11" s="1"/>
  <c r="DZ489" i="11" a="1"/>
  <c r="DZ489" i="11" s="1"/>
  <c r="DX489" i="11" a="1"/>
  <c r="DX489" i="11" s="1"/>
  <c r="ED489" i="11" a="1"/>
  <c r="ED489" i="11" s="1"/>
  <c r="EA489" i="11" a="1"/>
  <c r="EA489" i="11" s="1"/>
  <c r="DW489" i="11" a="1"/>
  <c r="DW489" i="11" s="1"/>
  <c r="DL50" i="11" a="1"/>
  <c r="DL50" i="11" s="1"/>
  <c r="DM50" i="11" a="1"/>
  <c r="DM50" i="11" s="1"/>
  <c r="DJ50" i="11" a="1"/>
  <c r="DJ50" i="11" s="1"/>
  <c r="DK50" i="11" a="1"/>
  <c r="DK50" i="11" s="1"/>
  <c r="DH50" i="11" a="1"/>
  <c r="DH50" i="11" s="1"/>
  <c r="DI50" i="11" a="1"/>
  <c r="DI50" i="11" s="1"/>
  <c r="DH370" i="11" a="1"/>
  <c r="DH370" i="11" s="1"/>
  <c r="DM370" i="11" a="1"/>
  <c r="DM370" i="11" s="1"/>
  <c r="DK370" i="11" a="1"/>
  <c r="DK370" i="11" s="1"/>
  <c r="DL370" i="11" a="1"/>
  <c r="DL370" i="11" s="1"/>
  <c r="DI370" i="11" a="1"/>
  <c r="DI370" i="11" s="1"/>
  <c r="DJ370" i="11" a="1"/>
  <c r="DJ370" i="11" s="1"/>
  <c r="DT392" i="11" a="1"/>
  <c r="DT392" i="11" s="1"/>
  <c r="DP392" i="11" a="1"/>
  <c r="DP392" i="11" s="1"/>
  <c r="DQ392" i="11" a="1"/>
  <c r="DQ392" i="11" s="1"/>
  <c r="DR392" i="11" a="1"/>
  <c r="DR392" i="11" s="1"/>
  <c r="DS392" i="11" a="1"/>
  <c r="DS392" i="11" s="1"/>
  <c r="K57" i="12"/>
  <c r="U52" i="11" a="1"/>
  <c r="U52" i="11" s="1"/>
  <c r="AD52" i="11"/>
  <c r="DK258" i="11" a="1"/>
  <c r="DK258" i="11" s="1"/>
  <c r="DJ258" i="11" a="1"/>
  <c r="DJ258" i="11" s="1"/>
  <c r="DH258" i="11" a="1"/>
  <c r="DH258" i="11" s="1"/>
  <c r="DM258" i="11" a="1"/>
  <c r="DM258" i="11" s="1"/>
  <c r="DL258" i="11" a="1"/>
  <c r="DL258" i="11" s="1"/>
  <c r="DI258" i="11" a="1"/>
  <c r="DI258" i="11" s="1"/>
  <c r="EA150" i="11" a="1"/>
  <c r="EA150" i="11" s="1"/>
  <c r="EC150" i="11" a="1"/>
  <c r="EC150" i="11" s="1"/>
  <c r="EB150" i="11" a="1"/>
  <c r="EB150" i="11" s="1"/>
  <c r="DZ150" i="11" a="1"/>
  <c r="DZ150" i="11" s="1"/>
  <c r="DW150" i="11" a="1"/>
  <c r="DW150" i="11" s="1"/>
  <c r="DX150" i="11" a="1"/>
  <c r="DX150" i="11" s="1"/>
  <c r="ED150" i="11" a="1"/>
  <c r="ED150" i="11" s="1"/>
  <c r="DY150" i="11" a="1"/>
  <c r="DY150" i="11" s="1"/>
  <c r="F136" i="11" a="1"/>
  <c r="F136" i="11" s="1"/>
  <c r="AC136" i="11" a="1"/>
  <c r="AC136" i="11" s="1"/>
  <c r="AA137" i="11" a="1"/>
  <c r="AA137" i="11" s="1"/>
  <c r="AA342" i="11" a="1"/>
  <c r="AA342" i="11" s="1"/>
  <c r="U491" i="11" a="1"/>
  <c r="U491" i="11" s="1"/>
  <c r="AD491" i="11"/>
  <c r="G429" i="11" a="1"/>
  <c r="G429" i="11" s="1"/>
  <c r="T429" i="11" a="1"/>
  <c r="T429" i="11" s="1"/>
  <c r="H429" i="11" a="1"/>
  <c r="H429" i="11" s="1"/>
  <c r="G491" i="11" a="1"/>
  <c r="G491" i="11" s="1"/>
  <c r="T491" i="11" a="1"/>
  <c r="T491" i="11" s="1"/>
  <c r="H491" i="11" a="1"/>
  <c r="H491" i="11" s="1"/>
  <c r="EF408" i="11"/>
  <c r="U429" i="11" a="1"/>
  <c r="U429" i="11" s="1"/>
  <c r="AD429" i="11"/>
  <c r="AC360" i="11" a="1"/>
  <c r="AC360" i="11" s="1"/>
  <c r="F360" i="11" a="1"/>
  <c r="F360" i="11" s="1"/>
  <c r="AA361" i="11" a="1"/>
  <c r="AA361" i="11" s="1"/>
  <c r="DM489" i="11" a="1"/>
  <c r="DM489" i="11" s="1"/>
  <c r="DJ489" i="11" a="1"/>
  <c r="DJ489" i="11" s="1"/>
  <c r="DL489" i="11" a="1"/>
  <c r="DL489" i="11" s="1"/>
  <c r="DH489" i="11" a="1"/>
  <c r="DH489" i="11" s="1"/>
  <c r="DK489" i="11" a="1"/>
  <c r="DK489" i="11" s="1"/>
  <c r="DI489" i="11" a="1"/>
  <c r="DI489" i="11" s="1"/>
  <c r="DJ204" i="11" a="1"/>
  <c r="DJ204" i="11" s="1"/>
  <c r="DM204" i="11" a="1"/>
  <c r="DM204" i="11" s="1"/>
  <c r="DL204" i="11" a="1"/>
  <c r="DL204" i="11" s="1"/>
  <c r="DI204" i="11" a="1"/>
  <c r="DI204" i="11" s="1"/>
  <c r="DH204" i="11" a="1"/>
  <c r="DH204" i="11" s="1"/>
  <c r="DK204" i="11" a="1"/>
  <c r="DK204" i="11" s="1"/>
  <c r="EC427" i="11" a="1"/>
  <c r="EC427" i="11" s="1"/>
  <c r="ED427" i="11" a="1"/>
  <c r="ED427" i="11" s="1"/>
  <c r="EA427" i="11" a="1"/>
  <c r="EA427" i="11" s="1"/>
  <c r="DX427" i="11" a="1"/>
  <c r="DX427" i="11" s="1"/>
  <c r="DW427" i="11" a="1"/>
  <c r="DW427" i="11" s="1"/>
  <c r="DZ427" i="11" a="1"/>
  <c r="DZ427" i="11" s="1"/>
  <c r="DY427" i="11" a="1"/>
  <c r="DY427" i="11" s="1"/>
  <c r="EB427" i="11" a="1"/>
  <c r="EB427" i="11" s="1"/>
  <c r="EF354" i="11"/>
  <c r="EB370" i="11" a="1"/>
  <c r="EB370" i="11" s="1"/>
  <c r="DX370" i="11" a="1"/>
  <c r="DX370" i="11" s="1"/>
  <c r="DZ370" i="11" a="1"/>
  <c r="DZ370" i="11" s="1"/>
  <c r="DY370" i="11" a="1"/>
  <c r="DY370" i="11" s="1"/>
  <c r="DW370" i="11" a="1"/>
  <c r="DW370" i="11" s="1"/>
  <c r="EC370" i="11" a="1"/>
  <c r="EC370" i="11" s="1"/>
  <c r="EA370" i="11" a="1"/>
  <c r="EA370" i="11" s="1"/>
  <c r="ED370" i="11" a="1"/>
  <c r="ED370" i="11" s="1"/>
  <c r="ED392" i="11" a="1"/>
  <c r="ED392" i="11" s="1"/>
  <c r="EA392" i="11" a="1"/>
  <c r="EA392" i="11" s="1"/>
  <c r="DW392" i="11" a="1"/>
  <c r="DW392" i="11" s="1"/>
  <c r="DX392" i="11" a="1"/>
  <c r="DX392" i="11" s="1"/>
  <c r="DY392" i="11" a="1"/>
  <c r="DY392" i="11" s="1"/>
  <c r="DZ392" i="11" a="1"/>
  <c r="DZ392" i="11" s="1"/>
  <c r="EC392" i="11" a="1"/>
  <c r="EC392" i="11" s="1"/>
  <c r="EB392" i="11" a="1"/>
  <c r="EB392" i="11" s="1"/>
  <c r="DO51" i="11" a="1"/>
  <c r="DO51" i="11" s="1"/>
  <c r="DG51" i="11" a="1"/>
  <c r="DG51" i="11" s="1"/>
  <c r="DV51" i="11" a="1"/>
  <c r="DV51" i="11" s="1"/>
  <c r="DW412" i="11" a="1"/>
  <c r="DW412" i="11" s="1"/>
  <c r="EC412" i="11" a="1"/>
  <c r="EC412" i="11" s="1"/>
  <c r="ED412" i="11" a="1"/>
  <c r="ED412" i="11" s="1"/>
  <c r="DZ412" i="11" a="1"/>
  <c r="DZ412" i="11" s="1"/>
  <c r="EB412" i="11" a="1"/>
  <c r="EB412" i="11" s="1"/>
  <c r="DY412" i="11" a="1"/>
  <c r="DY412" i="11" s="1"/>
  <c r="EA412" i="11" a="1"/>
  <c r="EA412" i="11" s="1"/>
  <c r="DX412" i="11" a="1"/>
  <c r="DX412" i="11" s="1"/>
  <c r="N57" i="12"/>
  <c r="DR258" i="11" a="1"/>
  <c r="DR258" i="11" s="1"/>
  <c r="DQ258" i="11" a="1"/>
  <c r="DQ258" i="11" s="1"/>
  <c r="DP258" i="11" a="1"/>
  <c r="DP258" i="11" s="1"/>
  <c r="DT258" i="11" a="1"/>
  <c r="DT258" i="11" s="1"/>
  <c r="DS258" i="11" a="1"/>
  <c r="DS258" i="11" s="1"/>
  <c r="EF400" i="11"/>
  <c r="U134" i="11" a="1"/>
  <c r="U134" i="11" s="1"/>
  <c r="AD134" i="11"/>
  <c r="DO402" i="11" a="1"/>
  <c r="DO402" i="11" s="1"/>
  <c r="DV402" i="11" a="1"/>
  <c r="DV402" i="11" s="1"/>
  <c r="DG402" i="11" a="1"/>
  <c r="DG402" i="11" s="1"/>
  <c r="G372" i="11" a="1"/>
  <c r="G372" i="11" s="1"/>
  <c r="T372" i="11" a="1"/>
  <c r="T372" i="11" s="1"/>
  <c r="H372" i="11" a="1"/>
  <c r="H372" i="11" s="1"/>
  <c r="U372" i="11" a="1"/>
  <c r="U372" i="11" s="1"/>
  <c r="AD372" i="11"/>
  <c r="G358" i="11" a="1"/>
  <c r="G358" i="11" s="1"/>
  <c r="T358" i="11" a="1"/>
  <c r="T358" i="11" s="1"/>
  <c r="H358" i="11" a="1"/>
  <c r="H358" i="11" s="1"/>
  <c r="EF336" i="11"/>
  <c r="DW204" i="11" a="1"/>
  <c r="DW204" i="11" s="1"/>
  <c r="ED204" i="11" a="1"/>
  <c r="ED204" i="11" s="1"/>
  <c r="EB204" i="11" a="1"/>
  <c r="EB204" i="11" s="1"/>
  <c r="EC204" i="11" a="1"/>
  <c r="EC204" i="11" s="1"/>
  <c r="DY204" i="11" a="1"/>
  <c r="DY204" i="11" s="1"/>
  <c r="DX204" i="11" a="1"/>
  <c r="DX204" i="11" s="1"/>
  <c r="DZ204" i="11" a="1"/>
  <c r="DZ204" i="11" s="1"/>
  <c r="EA204" i="11" a="1"/>
  <c r="EA204" i="11" s="1"/>
  <c r="DI427" i="11" a="1"/>
  <c r="DI427" i="11" s="1"/>
  <c r="DL427" i="11" a="1"/>
  <c r="DL427" i="11" s="1"/>
  <c r="DH427" i="11" a="1"/>
  <c r="DH427" i="11" s="1"/>
  <c r="DM427" i="11" a="1"/>
  <c r="DM427" i="11" s="1"/>
  <c r="DJ427" i="11" a="1"/>
  <c r="DJ427" i="11" s="1"/>
  <c r="DK427" i="11" a="1"/>
  <c r="DK427" i="11" s="1"/>
  <c r="DR370" i="11" a="1"/>
  <c r="DR370" i="11" s="1"/>
  <c r="DP370" i="11" a="1"/>
  <c r="DP370" i="11" s="1"/>
  <c r="DQ370" i="11" a="1"/>
  <c r="DQ370" i="11" s="1"/>
  <c r="DT370" i="11" a="1"/>
  <c r="DT370" i="11" s="1"/>
  <c r="DS370" i="11" a="1"/>
  <c r="DS370" i="11" s="1"/>
  <c r="DH438" i="11" a="1"/>
  <c r="DH438" i="11" s="1"/>
  <c r="DL438" i="11" a="1"/>
  <c r="DL438" i="11" s="1"/>
  <c r="DJ438" i="11" a="1"/>
  <c r="DJ438" i="11" s="1"/>
  <c r="DK438" i="11" a="1"/>
  <c r="DK438" i="11" s="1"/>
  <c r="DI438" i="11" a="1"/>
  <c r="DI438" i="11" s="1"/>
  <c r="DM438" i="11" a="1"/>
  <c r="DM438" i="11" s="1"/>
  <c r="DH412" i="11" a="1"/>
  <c r="DH412" i="11" s="1"/>
  <c r="DM412" i="11" a="1"/>
  <c r="DM412" i="11" s="1"/>
  <c r="DJ412" i="11" a="1"/>
  <c r="DJ412" i="11" s="1"/>
  <c r="DL412" i="11" a="1"/>
  <c r="DL412" i="11" s="1"/>
  <c r="DK412" i="11" a="1"/>
  <c r="DK412" i="11" s="1"/>
  <c r="DI412" i="11" a="1"/>
  <c r="DI412" i="11" s="1"/>
  <c r="DW258" i="11" a="1"/>
  <c r="DW258" i="11" s="1"/>
  <c r="ED258" i="11" a="1"/>
  <c r="ED258" i="11" s="1"/>
  <c r="DZ258" i="11" a="1"/>
  <c r="DZ258" i="11" s="1"/>
  <c r="EA258" i="11" a="1"/>
  <c r="EA258" i="11" s="1"/>
  <c r="DY258" i="11" a="1"/>
  <c r="DY258" i="11" s="1"/>
  <c r="EB258" i="11" a="1"/>
  <c r="EB258" i="11" s="1"/>
  <c r="EC258" i="11" a="1"/>
  <c r="EC258" i="11" s="1"/>
  <c r="DX258" i="11" a="1"/>
  <c r="DX258" i="11" s="1"/>
  <c r="EF368" i="11"/>
  <c r="DG133" i="11" a="1"/>
  <c r="DG133" i="11" s="1"/>
  <c r="DV133" i="11" a="1"/>
  <c r="DV133" i="11" s="1"/>
  <c r="DO133" i="11" a="1"/>
  <c r="DO133" i="11" s="1"/>
  <c r="DH401" i="11" a="1"/>
  <c r="DH401" i="11" s="1"/>
  <c r="DL401" i="11" a="1"/>
  <c r="DL401" i="11" s="1"/>
  <c r="DJ401" i="11" a="1"/>
  <c r="DJ401" i="11" s="1"/>
  <c r="DK401" i="11" a="1"/>
  <c r="DK401" i="11" s="1"/>
  <c r="DM401" i="11" a="1"/>
  <c r="DM401" i="11" s="1"/>
  <c r="DI401" i="11" a="1"/>
  <c r="DI401" i="11" s="1"/>
  <c r="DG371" i="11" a="1"/>
  <c r="DG371" i="11" s="1"/>
  <c r="DV371" i="11" a="1"/>
  <c r="DV371" i="11" s="1"/>
  <c r="DO371" i="11" a="1"/>
  <c r="DO371" i="11" s="1"/>
  <c r="DS356" i="11" a="1"/>
  <c r="DS356" i="11" s="1"/>
  <c r="DR356" i="11" a="1"/>
  <c r="DR356" i="11" s="1"/>
  <c r="DT356" i="11" a="1"/>
  <c r="DT356" i="11" s="1"/>
  <c r="DP356" i="11" a="1"/>
  <c r="DP356" i="11" s="1"/>
  <c r="DQ356" i="11" a="1"/>
  <c r="DQ356" i="11" s="1"/>
  <c r="G134" i="11" a="1"/>
  <c r="G134" i="11" s="1"/>
  <c r="T134" i="11" a="1"/>
  <c r="T134" i="11" s="1"/>
  <c r="H134" i="11" a="1"/>
  <c r="H134" i="11" s="1"/>
  <c r="DO357" i="11" a="1"/>
  <c r="DO357" i="11" s="1"/>
  <c r="DV357" i="11" a="1"/>
  <c r="DV357" i="11" s="1"/>
  <c r="DG357" i="11" a="1"/>
  <c r="DG357" i="11" s="1"/>
  <c r="AC492" i="11" a="1"/>
  <c r="AC492" i="11" s="1"/>
  <c r="F492" i="11" a="1"/>
  <c r="F492" i="11" s="1"/>
  <c r="AA493" i="11" a="1"/>
  <c r="AA493" i="11" s="1"/>
  <c r="G414" i="11" a="1"/>
  <c r="G414" i="11" s="1"/>
  <c r="T414" i="11" a="1"/>
  <c r="T414" i="11" s="1"/>
  <c r="H414" i="11" a="1"/>
  <c r="H414" i="11" s="1"/>
  <c r="EB438" i="11" a="1"/>
  <c r="EB438" i="11" s="1"/>
  <c r="ED438" i="11" a="1"/>
  <c r="ED438" i="11" s="1"/>
  <c r="EC438" i="11" a="1"/>
  <c r="EC438" i="11" s="1"/>
  <c r="DW438" i="11" a="1"/>
  <c r="DW438" i="11" s="1"/>
  <c r="DX438" i="11" a="1"/>
  <c r="DX438" i="11" s="1"/>
  <c r="EA438" i="11" a="1"/>
  <c r="EA438" i="11" s="1"/>
  <c r="DZ438" i="11" a="1"/>
  <c r="DZ438" i="11" s="1"/>
  <c r="DY438" i="11" a="1"/>
  <c r="DY438" i="11" s="1"/>
  <c r="DV259" i="11" a="1"/>
  <c r="DV259" i="11" s="1"/>
  <c r="DO259" i="11" a="1"/>
  <c r="DO259" i="11" s="1"/>
  <c r="DG259" i="11" a="1"/>
  <c r="DG259" i="11" s="1"/>
  <c r="P154" i="12"/>
  <c r="O154" i="12"/>
  <c r="DR412" i="11" a="1"/>
  <c r="DR412" i="11" s="1"/>
  <c r="DS412" i="11" a="1"/>
  <c r="DS412" i="11" s="1"/>
  <c r="DQ412" i="11" a="1"/>
  <c r="DQ412" i="11" s="1"/>
  <c r="DT412" i="11" a="1"/>
  <c r="DT412" i="11" s="1"/>
  <c r="DP412" i="11" a="1"/>
  <c r="DP412" i="11" s="1"/>
  <c r="F154" i="11" a="1"/>
  <c r="F154" i="11" s="1"/>
  <c r="AC154" i="11" a="1"/>
  <c r="AC154" i="11" s="1"/>
  <c r="AA155" i="11" a="1"/>
  <c r="AA155" i="11" s="1"/>
  <c r="M57" i="12"/>
  <c r="DQ401" i="11" a="1"/>
  <c r="DQ401" i="11" s="1"/>
  <c r="DP401" i="11" a="1"/>
  <c r="DP401" i="11" s="1"/>
  <c r="DT401" i="11" a="1"/>
  <c r="DT401" i="11" s="1"/>
  <c r="DR401" i="11" a="1"/>
  <c r="DR401" i="11" s="1"/>
  <c r="DS401" i="11" a="1"/>
  <c r="DS401" i="11" s="1"/>
  <c r="DM356" i="11" a="1"/>
  <c r="DM356" i="11" s="1"/>
  <c r="DI356" i="11" a="1"/>
  <c r="DI356" i="11" s="1"/>
  <c r="DK356" i="11" a="1"/>
  <c r="DK356" i="11" s="1"/>
  <c r="DJ356" i="11" a="1"/>
  <c r="DJ356" i="11" s="1"/>
  <c r="DL356" i="11" a="1"/>
  <c r="DL356" i="11" s="1"/>
  <c r="DH356" i="11" a="1"/>
  <c r="DH356" i="11" s="1"/>
  <c r="J165" i="12"/>
  <c r="P145" i="12"/>
  <c r="O145" i="12"/>
  <c r="U492" i="11" l="1" a="1"/>
  <c r="U492" i="11" s="1"/>
  <c r="AD492" i="11"/>
  <c r="DL357" i="11" a="1"/>
  <c r="DL357" i="11" s="1"/>
  <c r="DK357" i="11" a="1"/>
  <c r="DK357" i="11" s="1"/>
  <c r="DJ357" i="11" a="1"/>
  <c r="DJ357" i="11" s="1"/>
  <c r="DH357" i="11" a="1"/>
  <c r="DH357" i="11" s="1"/>
  <c r="DM357" i="11" a="1"/>
  <c r="DM357" i="11" s="1"/>
  <c r="DI357" i="11" a="1"/>
  <c r="DI357" i="11" s="1"/>
  <c r="DV358" i="11" a="1"/>
  <c r="DV358" i="11" s="1"/>
  <c r="DO358" i="11" a="1"/>
  <c r="DO358" i="11" s="1"/>
  <c r="DG358" i="11" a="1"/>
  <c r="DG358" i="11" s="1"/>
  <c r="DP402" i="11" a="1"/>
  <c r="DP402" i="11" s="1"/>
  <c r="DR402" i="11" a="1"/>
  <c r="DR402" i="11" s="1"/>
  <c r="DT402" i="11" a="1"/>
  <c r="DT402" i="11" s="1"/>
  <c r="DQ402" i="11" a="1"/>
  <c r="DQ402" i="11" s="1"/>
  <c r="DS402" i="11" a="1"/>
  <c r="DS402" i="11" s="1"/>
  <c r="G360" i="11" a="1"/>
  <c r="G360" i="11" s="1"/>
  <c r="T360" i="11" a="1"/>
  <c r="T360" i="11" s="1"/>
  <c r="H360" i="11" a="1"/>
  <c r="H360" i="11" s="1"/>
  <c r="G136" i="11" a="1"/>
  <c r="G136" i="11" s="1"/>
  <c r="T136" i="11" a="1"/>
  <c r="T136" i="11" s="1"/>
  <c r="H136" i="11" a="1"/>
  <c r="H136" i="11" s="1"/>
  <c r="DX428" i="11" a="1"/>
  <c r="DX428" i="11" s="1"/>
  <c r="EB428" i="11" a="1"/>
  <c r="EB428" i="11" s="1"/>
  <c r="DZ428" i="11" a="1"/>
  <c r="DZ428" i="11" s="1"/>
  <c r="EA428" i="11" a="1"/>
  <c r="EA428" i="11" s="1"/>
  <c r="DW428" i="11" a="1"/>
  <c r="DW428" i="11" s="1"/>
  <c r="DY428" i="11" a="1"/>
  <c r="DY428" i="11" s="1"/>
  <c r="ED428" i="11" a="1"/>
  <c r="ED428" i="11" s="1"/>
  <c r="EC428" i="11" a="1"/>
  <c r="EC428" i="11" s="1"/>
  <c r="DV339" i="11" a="1"/>
  <c r="DV339" i="11" s="1"/>
  <c r="DG339" i="11" a="1"/>
  <c r="DG339" i="11" s="1"/>
  <c r="DO339" i="11" a="1"/>
  <c r="DO339" i="11" s="1"/>
  <c r="EF356" i="11"/>
  <c r="DX205" i="11" a="1"/>
  <c r="DX205" i="11" s="1"/>
  <c r="DW205" i="11" a="1"/>
  <c r="DW205" i="11" s="1"/>
  <c r="EB205" i="11" a="1"/>
  <c r="EB205" i="11" s="1"/>
  <c r="DY205" i="11" a="1"/>
  <c r="DY205" i="11" s="1"/>
  <c r="ED205" i="11" a="1"/>
  <c r="ED205" i="11" s="1"/>
  <c r="EA205" i="11" a="1"/>
  <c r="EA205" i="11" s="1"/>
  <c r="DZ205" i="11" a="1"/>
  <c r="DZ205" i="11" s="1"/>
  <c r="EC205" i="11" a="1"/>
  <c r="EC205" i="11" s="1"/>
  <c r="G415" i="11" a="1"/>
  <c r="G415" i="11" s="1"/>
  <c r="T415" i="11" a="1"/>
  <c r="T415" i="11" s="1"/>
  <c r="H415" i="11" a="1"/>
  <c r="H415" i="11" s="1"/>
  <c r="G430" i="11" a="1"/>
  <c r="G430" i="11" s="1"/>
  <c r="T430" i="11" a="1"/>
  <c r="T430" i="11" s="1"/>
  <c r="H430" i="11" a="1"/>
  <c r="H430" i="11" s="1"/>
  <c r="U154" i="11" a="1"/>
  <c r="U154" i="11" s="1"/>
  <c r="AD154" i="11"/>
  <c r="EC259" i="11" a="1"/>
  <c r="EC259" i="11" s="1"/>
  <c r="DZ259" i="11" a="1"/>
  <c r="DZ259" i="11" s="1"/>
  <c r="EB259" i="11" a="1"/>
  <c r="EB259" i="11" s="1"/>
  <c r="EA259" i="11" a="1"/>
  <c r="EA259" i="11" s="1"/>
  <c r="DY259" i="11" a="1"/>
  <c r="DY259" i="11" s="1"/>
  <c r="DX259" i="11" a="1"/>
  <c r="DX259" i="11" s="1"/>
  <c r="DW259" i="11" a="1"/>
  <c r="DW259" i="11" s="1"/>
  <c r="ED259" i="11" a="1"/>
  <c r="ED259" i="11" s="1"/>
  <c r="ED402" i="11" a="1"/>
  <c r="ED402" i="11" s="1"/>
  <c r="EA402" i="11" a="1"/>
  <c r="EA402" i="11" s="1"/>
  <c r="EC402" i="11" a="1"/>
  <c r="EC402" i="11" s="1"/>
  <c r="DX402" i="11" a="1"/>
  <c r="DX402" i="11" s="1"/>
  <c r="DY402" i="11" a="1"/>
  <c r="DY402" i="11" s="1"/>
  <c r="EB402" i="11" a="1"/>
  <c r="EB402" i="11" s="1"/>
  <c r="DW402" i="11" a="1"/>
  <c r="DW402" i="11" s="1"/>
  <c r="DZ402" i="11" a="1"/>
  <c r="DZ402" i="11" s="1"/>
  <c r="DR51" i="11" a="1"/>
  <c r="DR51" i="11" s="1"/>
  <c r="DT51" i="11" a="1"/>
  <c r="DT51" i="11" s="1"/>
  <c r="DS51" i="11" a="1"/>
  <c r="DS51" i="11" s="1"/>
  <c r="DQ51" i="11" a="1"/>
  <c r="DQ51" i="11" s="1"/>
  <c r="DP51" i="11" a="1"/>
  <c r="DP51" i="11" s="1"/>
  <c r="AC155" i="11" a="1"/>
  <c r="AC155" i="11" s="1"/>
  <c r="F155" i="11" a="1"/>
  <c r="F155" i="11" s="1"/>
  <c r="AA156" i="11" a="1"/>
  <c r="AA156" i="11" s="1"/>
  <c r="DM259" i="11" a="1"/>
  <c r="DM259" i="11" s="1"/>
  <c r="DK259" i="11" a="1"/>
  <c r="DK259" i="11" s="1"/>
  <c r="DI259" i="11" a="1"/>
  <c r="DI259" i="11" s="1"/>
  <c r="DJ259" i="11" a="1"/>
  <c r="DJ259" i="11" s="1"/>
  <c r="DL259" i="11" a="1"/>
  <c r="DL259" i="11" s="1"/>
  <c r="DH259" i="11" a="1"/>
  <c r="DH259" i="11" s="1"/>
  <c r="DV414" i="11" a="1"/>
  <c r="DV414" i="11" s="1"/>
  <c r="DG414" i="11" a="1"/>
  <c r="DG414" i="11" s="1"/>
  <c r="DO414" i="11" a="1"/>
  <c r="DO414" i="11" s="1"/>
  <c r="DX357" i="11" a="1"/>
  <c r="DX357" i="11" s="1"/>
  <c r="DY357" i="11" a="1"/>
  <c r="DY357" i="11" s="1"/>
  <c r="DZ357" i="11" a="1"/>
  <c r="DZ357" i="11" s="1"/>
  <c r="EC357" i="11" a="1"/>
  <c r="EC357" i="11" s="1"/>
  <c r="ED357" i="11" a="1"/>
  <c r="ED357" i="11" s="1"/>
  <c r="EA357" i="11" a="1"/>
  <c r="EA357" i="11" s="1"/>
  <c r="DW357" i="11" a="1"/>
  <c r="DW357" i="11" s="1"/>
  <c r="EB357" i="11" a="1"/>
  <c r="EB357" i="11" s="1"/>
  <c r="DT371" i="11" a="1"/>
  <c r="DT371" i="11" s="1"/>
  <c r="DS371" i="11" a="1"/>
  <c r="DS371" i="11" s="1"/>
  <c r="DP371" i="11" a="1"/>
  <c r="DP371" i="11" s="1"/>
  <c r="DQ371" i="11" a="1"/>
  <c r="DQ371" i="11" s="1"/>
  <c r="DR371" i="11" a="1"/>
  <c r="DR371" i="11" s="1"/>
  <c r="U136" i="11" a="1"/>
  <c r="U136" i="11" s="1"/>
  <c r="AD136" i="11"/>
  <c r="AC375" i="11" a="1"/>
  <c r="AC375" i="11" s="1"/>
  <c r="F375" i="11" a="1"/>
  <c r="F375" i="11" s="1"/>
  <c r="AA376" i="11" a="1"/>
  <c r="AA376" i="11" s="1"/>
  <c r="DV260" i="11" a="1"/>
  <c r="DV260" i="11" s="1"/>
  <c r="DG260" i="11" a="1"/>
  <c r="DG260" i="11" s="1"/>
  <c r="DO260" i="11" a="1"/>
  <c r="DO260" i="11" s="1"/>
  <c r="DL205" i="11" a="1"/>
  <c r="DL205" i="11" s="1"/>
  <c r="DJ205" i="11" a="1"/>
  <c r="DJ205" i="11" s="1"/>
  <c r="DI205" i="11" a="1"/>
  <c r="DI205" i="11" s="1"/>
  <c r="DM205" i="11" a="1"/>
  <c r="DM205" i="11" s="1"/>
  <c r="DK205" i="11" a="1"/>
  <c r="DK205" i="11" s="1"/>
  <c r="DH205" i="11" a="1"/>
  <c r="DH205" i="11" s="1"/>
  <c r="DL151" i="11" a="1"/>
  <c r="DL151" i="11" s="1"/>
  <c r="DJ151" i="11" a="1"/>
  <c r="DJ151" i="11" s="1"/>
  <c r="DK151" i="11" a="1"/>
  <c r="DK151" i="11" s="1"/>
  <c r="DI151" i="11" a="1"/>
  <c r="DI151" i="11" s="1"/>
  <c r="DH151" i="11" a="1"/>
  <c r="DH151" i="11" s="1"/>
  <c r="DM151" i="11" a="1"/>
  <c r="DM151" i="11" s="1"/>
  <c r="U430" i="11" a="1"/>
  <c r="U430" i="11" s="1"/>
  <c r="AD430" i="11"/>
  <c r="G154" i="11" a="1"/>
  <c r="G154" i="11" s="1"/>
  <c r="T154" i="11" a="1"/>
  <c r="T154" i="11" s="1"/>
  <c r="H154" i="11" a="1"/>
  <c r="H154" i="11" s="1"/>
  <c r="DP259" i="11" a="1"/>
  <c r="DP259" i="11" s="1"/>
  <c r="DS259" i="11" a="1"/>
  <c r="DS259" i="11" s="1"/>
  <c r="DR259" i="11" a="1"/>
  <c r="DR259" i="11" s="1"/>
  <c r="DQ259" i="11" a="1"/>
  <c r="DQ259" i="11" s="1"/>
  <c r="DT259" i="11" a="1"/>
  <c r="DT259" i="11" s="1"/>
  <c r="DR357" i="11" a="1"/>
  <c r="DR357" i="11" s="1"/>
  <c r="DP357" i="11" a="1"/>
  <c r="DP357" i="11" s="1"/>
  <c r="DT357" i="11" a="1"/>
  <c r="DT357" i="11" s="1"/>
  <c r="DQ357" i="11" a="1"/>
  <c r="DQ357" i="11" s="1"/>
  <c r="DS357" i="11" a="1"/>
  <c r="DS357" i="11" s="1"/>
  <c r="DV134" i="11" a="1"/>
  <c r="DV134" i="11" s="1"/>
  <c r="DO134" i="11" a="1"/>
  <c r="DO134" i="11" s="1"/>
  <c r="DG134" i="11" a="1"/>
  <c r="DG134" i="11" s="1"/>
  <c r="EA371" i="11" a="1"/>
  <c r="EA371" i="11" s="1"/>
  <c r="DY371" i="11" a="1"/>
  <c r="DY371" i="11" s="1"/>
  <c r="EB371" i="11" a="1"/>
  <c r="EB371" i="11" s="1"/>
  <c r="EC371" i="11" a="1"/>
  <c r="EC371" i="11" s="1"/>
  <c r="ED371" i="11" a="1"/>
  <c r="ED371" i="11" s="1"/>
  <c r="DX371" i="11" a="1"/>
  <c r="DX371" i="11" s="1"/>
  <c r="DZ371" i="11" a="1"/>
  <c r="DZ371" i="11" s="1"/>
  <c r="DW371" i="11" a="1"/>
  <c r="DW371" i="11" s="1"/>
  <c r="EF337" i="11"/>
  <c r="J57" i="12"/>
  <c r="DO429" i="11" a="1"/>
  <c r="DO429" i="11" s="1"/>
  <c r="DV429" i="11" a="1"/>
  <c r="DV429" i="11" s="1"/>
  <c r="DG429" i="11" a="1"/>
  <c r="DG429" i="11" s="1"/>
  <c r="U374" i="11" a="1"/>
  <c r="U374" i="11" s="1"/>
  <c r="AD374" i="11"/>
  <c r="DJ490" i="11" a="1"/>
  <c r="DJ490" i="11" s="1"/>
  <c r="DL490" i="11" a="1"/>
  <c r="DL490" i="11" s="1"/>
  <c r="DK490" i="11" a="1"/>
  <c r="DK490" i="11" s="1"/>
  <c r="DI490" i="11" a="1"/>
  <c r="DI490" i="11" s="1"/>
  <c r="DM490" i="11" a="1"/>
  <c r="DM490" i="11" s="1"/>
  <c r="DH490" i="11" a="1"/>
  <c r="DH490" i="11" s="1"/>
  <c r="EF392" i="11"/>
  <c r="DQ338" i="11" a="1"/>
  <c r="DQ338" i="11" s="1"/>
  <c r="DS338" i="11" a="1"/>
  <c r="DS338" i="11" s="1"/>
  <c r="DT338" i="11" a="1"/>
  <c r="DT338" i="11" s="1"/>
  <c r="DP338" i="11" a="1"/>
  <c r="DP338" i="11" s="1"/>
  <c r="DR338" i="11" a="1"/>
  <c r="DR338" i="11" s="1"/>
  <c r="DY151" i="11" a="1"/>
  <c r="DY151" i="11" s="1"/>
  <c r="EC151" i="11" a="1"/>
  <c r="EC151" i="11" s="1"/>
  <c r="DZ151" i="11" a="1"/>
  <c r="DZ151" i="11" s="1"/>
  <c r="DW151" i="11" a="1"/>
  <c r="DW151" i="11" s="1"/>
  <c r="ED151" i="11" a="1"/>
  <c r="ED151" i="11" s="1"/>
  <c r="EB151" i="11" a="1"/>
  <c r="EB151" i="11" s="1"/>
  <c r="EA151" i="11" a="1"/>
  <c r="EA151" i="11" s="1"/>
  <c r="DX151" i="11" a="1"/>
  <c r="DX151" i="11" s="1"/>
  <c r="DL413" i="11" a="1"/>
  <c r="DL413" i="11" s="1"/>
  <c r="DK413" i="11" a="1"/>
  <c r="DK413" i="11" s="1"/>
  <c r="DM413" i="11" a="1"/>
  <c r="DM413" i="11" s="1"/>
  <c r="DJ413" i="11" a="1"/>
  <c r="DJ413" i="11" s="1"/>
  <c r="DI413" i="11" a="1"/>
  <c r="DI413" i="11" s="1"/>
  <c r="DH413" i="11" a="1"/>
  <c r="DH413" i="11" s="1"/>
  <c r="DK371" i="11" a="1"/>
  <c r="DK371" i="11" s="1"/>
  <c r="DJ371" i="11" a="1"/>
  <c r="DJ371" i="11" s="1"/>
  <c r="DL371" i="11" a="1"/>
  <c r="DL371" i="11" s="1"/>
  <c r="DM371" i="11" a="1"/>
  <c r="DM371" i="11" s="1"/>
  <c r="DH371" i="11" a="1"/>
  <c r="DH371" i="11" s="1"/>
  <c r="DI371" i="11" a="1"/>
  <c r="DI371" i="11" s="1"/>
  <c r="EF401" i="11"/>
  <c r="G374" i="11" a="1"/>
  <c r="G374" i="11" s="1"/>
  <c r="T374" i="11" a="1"/>
  <c r="T374" i="11" s="1"/>
  <c r="H374" i="11" a="1"/>
  <c r="H374" i="11" s="1"/>
  <c r="DY490" i="11" a="1"/>
  <c r="DY490" i="11" s="1"/>
  <c r="DZ490" i="11" a="1"/>
  <c r="DZ490" i="11" s="1"/>
  <c r="EB490" i="11" a="1"/>
  <c r="EB490" i="11" s="1"/>
  <c r="DX490" i="11" a="1"/>
  <c r="DX490" i="11" s="1"/>
  <c r="EA490" i="11" a="1"/>
  <c r="EA490" i="11" s="1"/>
  <c r="ED490" i="11" a="1"/>
  <c r="ED490" i="11" s="1"/>
  <c r="EC490" i="11" a="1"/>
  <c r="EC490" i="11" s="1"/>
  <c r="DW490" i="11" a="1"/>
  <c r="DW490" i="11" s="1"/>
  <c r="DJ338" i="11" a="1"/>
  <c r="DJ338" i="11" s="1"/>
  <c r="DM338" i="11" a="1"/>
  <c r="DM338" i="11" s="1"/>
  <c r="DK338" i="11" a="1"/>
  <c r="DK338" i="11" s="1"/>
  <c r="DI338" i="11" a="1"/>
  <c r="DI338" i="11" s="1"/>
  <c r="DH338" i="11" a="1"/>
  <c r="DH338" i="11" s="1"/>
  <c r="DL338" i="11" a="1"/>
  <c r="DL338" i="11" s="1"/>
  <c r="DG206" i="11" a="1"/>
  <c r="DG206" i="11" s="1"/>
  <c r="DV206" i="11" a="1"/>
  <c r="DV206" i="11" s="1"/>
  <c r="DO206" i="11" a="1"/>
  <c r="DO206" i="11" s="1"/>
  <c r="EF412" i="11"/>
  <c r="DP151" i="11" a="1"/>
  <c r="DP151" i="11" s="1"/>
  <c r="DT151" i="11" a="1"/>
  <c r="DT151" i="11" s="1"/>
  <c r="DR151" i="11" a="1"/>
  <c r="DR151" i="11" s="1"/>
  <c r="DS151" i="11" a="1"/>
  <c r="DS151" i="11" s="1"/>
  <c r="DQ151" i="11" a="1"/>
  <c r="DQ151" i="11" s="1"/>
  <c r="EC413" i="11" a="1"/>
  <c r="EC413" i="11" s="1"/>
  <c r="DX413" i="11" a="1"/>
  <c r="DX413" i="11" s="1"/>
  <c r="DY413" i="11" a="1"/>
  <c r="DY413" i="11" s="1"/>
  <c r="DW413" i="11" a="1"/>
  <c r="DW413" i="11" s="1"/>
  <c r="DZ413" i="11" a="1"/>
  <c r="DZ413" i="11" s="1"/>
  <c r="EA413" i="11" a="1"/>
  <c r="EA413" i="11" s="1"/>
  <c r="ED413" i="11" a="1"/>
  <c r="ED413" i="11" s="1"/>
  <c r="EB413" i="11" a="1"/>
  <c r="EB413" i="11" s="1"/>
  <c r="AC493" i="11" a="1"/>
  <c r="AC493" i="11" s="1"/>
  <c r="F493" i="11" a="1"/>
  <c r="F493" i="11" s="1"/>
  <c r="AA494" i="11" a="1"/>
  <c r="AA494" i="11" s="1"/>
  <c r="DP133" i="11" a="1"/>
  <c r="DP133" i="11" s="1"/>
  <c r="DS133" i="11" a="1"/>
  <c r="DS133" i="11" s="1"/>
  <c r="DR133" i="11" a="1"/>
  <c r="DR133" i="11" s="1"/>
  <c r="DQ133" i="11" a="1"/>
  <c r="DQ133" i="11" s="1"/>
  <c r="DT133" i="11" a="1"/>
  <c r="DT133" i="11" s="1"/>
  <c r="N120" i="20"/>
  <c r="N128" i="20" s="1"/>
  <c r="N130" i="20" s="1"/>
  <c r="O182" i="13"/>
  <c r="DQ490" i="11" a="1"/>
  <c r="DQ490" i="11" s="1"/>
  <c r="DS490" i="11" a="1"/>
  <c r="DS490" i="11" s="1"/>
  <c r="DR490" i="11" a="1"/>
  <c r="DR490" i="11" s="1"/>
  <c r="DP490" i="11" a="1"/>
  <c r="DP490" i="11" s="1"/>
  <c r="DT490" i="11" a="1"/>
  <c r="DT490" i="11" s="1"/>
  <c r="EC338" i="11" a="1"/>
  <c r="EC338" i="11" s="1"/>
  <c r="ED338" i="11" a="1"/>
  <c r="ED338" i="11" s="1"/>
  <c r="EA338" i="11" a="1"/>
  <c r="EA338" i="11" s="1"/>
  <c r="EB338" i="11" a="1"/>
  <c r="EB338" i="11" s="1"/>
  <c r="DW338" i="11" a="1"/>
  <c r="DW338" i="11" s="1"/>
  <c r="DZ338" i="11" a="1"/>
  <c r="DZ338" i="11" s="1"/>
  <c r="DY338" i="11" a="1"/>
  <c r="DY338" i="11" s="1"/>
  <c r="DX338" i="11" a="1"/>
  <c r="DX338" i="11" s="1"/>
  <c r="EF427" i="11"/>
  <c r="DQ413" i="11" a="1"/>
  <c r="DQ413" i="11" s="1"/>
  <c r="DT413" i="11" a="1"/>
  <c r="DT413" i="11" s="1"/>
  <c r="DR413" i="11" a="1"/>
  <c r="DR413" i="11" s="1"/>
  <c r="DS413" i="11" a="1"/>
  <c r="DS413" i="11" s="1"/>
  <c r="DP413" i="11" a="1"/>
  <c r="DP413" i="11" s="1"/>
  <c r="M120" i="20"/>
  <c r="M128" i="20" s="1"/>
  <c r="M130" i="20" s="1"/>
  <c r="EC51" i="11" a="1"/>
  <c r="EC51" i="11" s="1"/>
  <c r="EA51" i="11" a="1"/>
  <c r="EA51" i="11" s="1"/>
  <c r="DX51" i="11" a="1"/>
  <c r="DX51" i="11" s="1"/>
  <c r="DZ51" i="11" a="1"/>
  <c r="DZ51" i="11" s="1"/>
  <c r="DW51" i="11" a="1"/>
  <c r="DW51" i="11" s="1"/>
  <c r="EB51" i="11" a="1"/>
  <c r="EB51" i="11" s="1"/>
  <c r="DY51" i="11" a="1"/>
  <c r="DY51" i="11" s="1"/>
  <c r="ED51" i="11" a="1"/>
  <c r="ED51" i="11" s="1"/>
  <c r="K120" i="20"/>
  <c r="K128" i="20" s="1"/>
  <c r="K130" i="20" s="1"/>
  <c r="DV52" i="11" a="1"/>
  <c r="DV52" i="11" s="1"/>
  <c r="DO52" i="11" a="1"/>
  <c r="DO52" i="11" s="1"/>
  <c r="DG52" i="11" a="1"/>
  <c r="DG52" i="11" s="1"/>
  <c r="L120" i="20"/>
  <c r="L128" i="20" s="1"/>
  <c r="L130" i="20" s="1"/>
  <c r="DV152" i="11" a="1"/>
  <c r="DV152" i="11" s="1"/>
  <c r="DG152" i="11" a="1"/>
  <c r="DG152" i="11" s="1"/>
  <c r="DO152" i="11" a="1"/>
  <c r="DO152" i="11" s="1"/>
  <c r="AC263" i="11" a="1"/>
  <c r="AC263" i="11" s="1"/>
  <c r="F263" i="11" a="1"/>
  <c r="F263" i="11" s="1"/>
  <c r="AA264" i="11" a="1"/>
  <c r="AA264" i="11" s="1"/>
  <c r="EA133" i="11" a="1"/>
  <c r="EA133" i="11" s="1"/>
  <c r="DW133" i="11" a="1"/>
  <c r="DW133" i="11" s="1"/>
  <c r="DY133" i="11" a="1"/>
  <c r="DY133" i="11" s="1"/>
  <c r="EC133" i="11" a="1"/>
  <c r="EC133" i="11" s="1"/>
  <c r="ED133" i="11" a="1"/>
  <c r="ED133" i="11" s="1"/>
  <c r="DX133" i="11" a="1"/>
  <c r="DX133" i="11" s="1"/>
  <c r="EB133" i="11" a="1"/>
  <c r="EB133" i="11" s="1"/>
  <c r="DZ133" i="11" a="1"/>
  <c r="DZ133" i="11" s="1"/>
  <c r="G492" i="11" a="1"/>
  <c r="G492" i="11" s="1"/>
  <c r="T492" i="11" a="1"/>
  <c r="T492" i="11" s="1"/>
  <c r="H492" i="11" a="1"/>
  <c r="H492" i="11" s="1"/>
  <c r="DK133" i="11" a="1"/>
  <c r="DK133" i="11" s="1"/>
  <c r="DJ133" i="11" a="1"/>
  <c r="DJ133" i="11" s="1"/>
  <c r="DH133" i="11" a="1"/>
  <c r="DH133" i="11" s="1"/>
  <c r="DM133" i="11" a="1"/>
  <c r="DM133" i="11" s="1"/>
  <c r="DL133" i="11" a="1"/>
  <c r="DL133" i="11" s="1"/>
  <c r="DI133" i="11" a="1"/>
  <c r="DI133" i="11" s="1"/>
  <c r="DJ402" i="11" a="1"/>
  <c r="DJ402" i="11" s="1"/>
  <c r="DK402" i="11" a="1"/>
  <c r="DK402" i="11" s="1"/>
  <c r="DI402" i="11" a="1"/>
  <c r="DI402" i="11" s="1"/>
  <c r="DM402" i="11" a="1"/>
  <c r="DM402" i="11" s="1"/>
  <c r="DH402" i="11" a="1"/>
  <c r="DH402" i="11" s="1"/>
  <c r="DL402" i="11" a="1"/>
  <c r="DL402" i="11" s="1"/>
  <c r="DM51" i="11" a="1"/>
  <c r="DM51" i="11" s="1"/>
  <c r="DJ51" i="11" a="1"/>
  <c r="DJ51" i="11" s="1"/>
  <c r="DL51" i="11" a="1"/>
  <c r="DL51" i="11" s="1"/>
  <c r="DK51" i="11" a="1"/>
  <c r="DK51" i="11" s="1"/>
  <c r="DI51" i="11" a="1"/>
  <c r="DI51" i="11" s="1"/>
  <c r="DH51" i="11" a="1"/>
  <c r="DH51" i="11" s="1"/>
  <c r="F361" i="11" a="1"/>
  <c r="F361" i="11" s="1"/>
  <c r="AC361" i="11" a="1"/>
  <c r="AC361" i="11" s="1"/>
  <c r="AA362" i="11" a="1"/>
  <c r="AA362" i="11" s="1"/>
  <c r="DS428" i="11" a="1"/>
  <c r="DS428" i="11" s="1"/>
  <c r="DR428" i="11" a="1"/>
  <c r="DR428" i="11" s="1"/>
  <c r="DQ428" i="11" a="1"/>
  <c r="DQ428" i="11" s="1"/>
  <c r="DT428" i="11" a="1"/>
  <c r="DT428" i="11" s="1"/>
  <c r="DP428" i="11" a="1"/>
  <c r="DP428" i="11" s="1"/>
  <c r="EF370" i="11"/>
  <c r="U340" i="11" a="1"/>
  <c r="U340" i="11" s="1"/>
  <c r="AD340" i="11"/>
  <c r="U262" i="11" a="1"/>
  <c r="U262" i="11" s="1"/>
  <c r="AD262" i="11"/>
  <c r="AC416" i="11" a="1"/>
  <c r="AC416" i="11" s="1"/>
  <c r="F416" i="11" a="1"/>
  <c r="F416" i="11" s="1"/>
  <c r="AA417" i="11" a="1"/>
  <c r="AA417" i="11" s="1"/>
  <c r="DG372" i="11" a="1"/>
  <c r="DG372" i="11" s="1"/>
  <c r="DV372" i="11" a="1"/>
  <c r="DV372" i="11" s="1"/>
  <c r="DO372" i="11" a="1"/>
  <c r="DO372" i="11" s="1"/>
  <c r="O165" i="12"/>
  <c r="P165" i="12"/>
  <c r="U360" i="11" a="1"/>
  <c r="U360" i="11" s="1"/>
  <c r="AD360" i="11"/>
  <c r="DO491" i="11" a="1"/>
  <c r="DO491" i="11" s="1"/>
  <c r="DG491" i="11" a="1"/>
  <c r="DG491" i="11" s="1"/>
  <c r="DV491" i="11" a="1"/>
  <c r="DV491" i="11" s="1"/>
  <c r="AC342" i="11" a="1"/>
  <c r="AC342" i="11" s="1"/>
  <c r="F342" i="11" a="1"/>
  <c r="F342" i="11" s="1"/>
  <c r="AA343" i="11" a="1"/>
  <c r="AA343" i="11" s="1"/>
  <c r="F137" i="11" a="1"/>
  <c r="F137" i="11" s="1"/>
  <c r="AC137" i="11" a="1"/>
  <c r="AC137" i="11" s="1"/>
  <c r="AA138" i="11" a="1"/>
  <c r="AA138" i="11" s="1"/>
  <c r="DK428" i="11" a="1"/>
  <c r="DK428" i="11" s="1"/>
  <c r="DH428" i="11" a="1"/>
  <c r="DH428" i="11" s="1"/>
  <c r="DI428" i="11" a="1"/>
  <c r="DI428" i="11" s="1"/>
  <c r="DL428" i="11" a="1"/>
  <c r="DL428" i="11" s="1"/>
  <c r="DJ428" i="11" a="1"/>
  <c r="DJ428" i="11" s="1"/>
  <c r="DM428" i="11" a="1"/>
  <c r="DM428" i="11" s="1"/>
  <c r="DS205" i="11" a="1"/>
  <c r="DS205" i="11" s="1"/>
  <c r="DP205" i="11" a="1"/>
  <c r="DP205" i="11" s="1"/>
  <c r="DR205" i="11" a="1"/>
  <c r="DR205" i="11" s="1"/>
  <c r="DT205" i="11" a="1"/>
  <c r="DT205" i="11" s="1"/>
  <c r="DQ205" i="11" a="1"/>
  <c r="DQ205" i="11" s="1"/>
  <c r="G340" i="11" a="1"/>
  <c r="G340" i="11" s="1"/>
  <c r="T340" i="11" a="1"/>
  <c r="T340" i="11" s="1"/>
  <c r="H340" i="11" a="1"/>
  <c r="H340" i="11" s="1"/>
  <c r="G262" i="11" a="1"/>
  <c r="G262" i="11" s="1"/>
  <c r="T262" i="11" a="1"/>
  <c r="T262" i="11" s="1"/>
  <c r="H262" i="11" a="1"/>
  <c r="H262" i="11" s="1"/>
  <c r="U415" i="11" a="1"/>
  <c r="U415" i="11" s="1"/>
  <c r="AD415" i="11"/>
  <c r="AC431" i="11" a="1"/>
  <c r="AC431" i="11" s="1"/>
  <c r="F431" i="11" a="1"/>
  <c r="F431" i="11" s="1"/>
  <c r="AA432" i="11" a="1"/>
  <c r="AA432" i="11" s="1"/>
  <c r="U342" i="11" l="1" a="1"/>
  <c r="U342" i="11" s="1"/>
  <c r="AD342" i="11"/>
  <c r="G416" i="11" a="1"/>
  <c r="G416" i="11" s="1"/>
  <c r="T416" i="11" a="1"/>
  <c r="T416" i="11" s="1"/>
  <c r="H416" i="11" a="1"/>
  <c r="H416" i="11" s="1"/>
  <c r="F264" i="11" a="1"/>
  <c r="F264" i="11" s="1"/>
  <c r="AC264" i="11" a="1"/>
  <c r="AC264" i="11" s="1"/>
  <c r="DM152" i="11" a="1"/>
  <c r="DM152" i="11" s="1"/>
  <c r="DK152" i="11" a="1"/>
  <c r="DK152" i="11" s="1"/>
  <c r="DH152" i="11" a="1"/>
  <c r="DH152" i="11" s="1"/>
  <c r="DJ152" i="11" a="1"/>
  <c r="DJ152" i="11" s="1"/>
  <c r="DL152" i="11" a="1"/>
  <c r="DL152" i="11" s="1"/>
  <c r="DI152" i="11" a="1"/>
  <c r="DI152" i="11" s="1"/>
  <c r="DP52" i="11" a="1"/>
  <c r="DP52" i="11" s="1"/>
  <c r="DT52" i="11" a="1"/>
  <c r="DT52" i="11" s="1"/>
  <c r="DR52" i="11" a="1"/>
  <c r="DR52" i="11" s="1"/>
  <c r="DS52" i="11" a="1"/>
  <c r="DS52" i="11" s="1"/>
  <c r="DQ52" i="11" a="1"/>
  <c r="DQ52" i="11" s="1"/>
  <c r="EF428" i="11"/>
  <c r="U493" i="11" a="1"/>
  <c r="U493" i="11" s="1"/>
  <c r="AD493" i="11"/>
  <c r="DH134" i="11" a="1"/>
  <c r="DH134" i="11" s="1"/>
  <c r="DI134" i="11" a="1"/>
  <c r="DI134" i="11" s="1"/>
  <c r="DJ134" i="11" a="1"/>
  <c r="DJ134" i="11" s="1"/>
  <c r="DM134" i="11" a="1"/>
  <c r="DM134" i="11" s="1"/>
  <c r="DK134" i="11" a="1"/>
  <c r="DK134" i="11" s="1"/>
  <c r="DL134" i="11" a="1"/>
  <c r="DL134" i="11" s="1"/>
  <c r="DS339" i="11" a="1"/>
  <c r="DS339" i="11" s="1"/>
  <c r="DR339" i="11" a="1"/>
  <c r="DR339" i="11" s="1"/>
  <c r="DQ339" i="11" a="1"/>
  <c r="DQ339" i="11" s="1"/>
  <c r="DT339" i="11" a="1"/>
  <c r="DT339" i="11" s="1"/>
  <c r="DP339" i="11" a="1"/>
  <c r="DP339" i="11" s="1"/>
  <c r="EF402" i="11"/>
  <c r="EF338" i="11"/>
  <c r="U263" i="11" a="1"/>
  <c r="U263" i="11" s="1"/>
  <c r="AD263" i="11"/>
  <c r="EB152" i="11" a="1"/>
  <c r="EB152" i="11" s="1"/>
  <c r="DX152" i="11" a="1"/>
  <c r="DX152" i="11" s="1"/>
  <c r="EA152" i="11" a="1"/>
  <c r="EA152" i="11" s="1"/>
  <c r="DW152" i="11" a="1"/>
  <c r="DW152" i="11" s="1"/>
  <c r="DY152" i="11" a="1"/>
  <c r="DY152" i="11" s="1"/>
  <c r="DZ152" i="11" a="1"/>
  <c r="DZ152" i="11" s="1"/>
  <c r="EC152" i="11" a="1"/>
  <c r="EC152" i="11" s="1"/>
  <c r="ED152" i="11" a="1"/>
  <c r="ED152" i="11" s="1"/>
  <c r="EC52" i="11" a="1"/>
  <c r="EC52" i="11" s="1"/>
  <c r="EB52" i="11" a="1"/>
  <c r="EB52" i="11" s="1"/>
  <c r="DZ52" i="11" a="1"/>
  <c r="DZ52" i="11" s="1"/>
  <c r="EA52" i="11" a="1"/>
  <c r="EA52" i="11" s="1"/>
  <c r="DY52" i="11" a="1"/>
  <c r="DY52" i="11" s="1"/>
  <c r="DW52" i="11" a="1"/>
  <c r="DW52" i="11" s="1"/>
  <c r="DX52" i="11" a="1"/>
  <c r="DX52" i="11" s="1"/>
  <c r="ED52" i="11" a="1"/>
  <c r="ED52" i="11" s="1"/>
  <c r="G493" i="11" a="1"/>
  <c r="G493" i="11" s="1"/>
  <c r="T493" i="11" a="1"/>
  <c r="T493" i="11" s="1"/>
  <c r="H493" i="11" a="1"/>
  <c r="H493" i="11" s="1"/>
  <c r="DT206" i="11" a="1"/>
  <c r="DT206" i="11" s="1"/>
  <c r="DR206" i="11" a="1"/>
  <c r="DR206" i="11" s="1"/>
  <c r="DQ206" i="11" a="1"/>
  <c r="DQ206" i="11" s="1"/>
  <c r="DS206" i="11" a="1"/>
  <c r="DS206" i="11" s="1"/>
  <c r="DP206" i="11" a="1"/>
  <c r="DP206" i="11" s="1"/>
  <c r="DT134" i="11" a="1"/>
  <c r="DT134" i="11" s="1"/>
  <c r="DR134" i="11" a="1"/>
  <c r="DR134" i="11" s="1"/>
  <c r="DS134" i="11" a="1"/>
  <c r="DS134" i="11" s="1"/>
  <c r="DQ134" i="11" a="1"/>
  <c r="DQ134" i="11" s="1"/>
  <c r="DP134" i="11" a="1"/>
  <c r="DP134" i="11" s="1"/>
  <c r="DL339" i="11" a="1"/>
  <c r="DL339" i="11" s="1"/>
  <c r="DJ339" i="11" a="1"/>
  <c r="DJ339" i="11" s="1"/>
  <c r="DK339" i="11" a="1"/>
  <c r="DK339" i="11" s="1"/>
  <c r="DM339" i="11" a="1"/>
  <c r="DM339" i="11" s="1"/>
  <c r="DH339" i="11" a="1"/>
  <c r="DH339" i="11" s="1"/>
  <c r="DI339" i="11" a="1"/>
  <c r="DI339" i="11" s="1"/>
  <c r="G263" i="11" a="1"/>
  <c r="G263" i="11" s="1"/>
  <c r="T263" i="11" a="1"/>
  <c r="T263" i="11" s="1"/>
  <c r="H263" i="11" a="1"/>
  <c r="H263" i="11" s="1"/>
  <c r="EF357" i="11"/>
  <c r="EC206" i="11" a="1"/>
  <c r="EC206" i="11" s="1"/>
  <c r="EA206" i="11" a="1"/>
  <c r="EA206" i="11" s="1"/>
  <c r="EB206" i="11" a="1"/>
  <c r="EB206" i="11" s="1"/>
  <c r="DW206" i="11" a="1"/>
  <c r="DW206" i="11" s="1"/>
  <c r="DZ206" i="11" a="1"/>
  <c r="DZ206" i="11" s="1"/>
  <c r="DY206" i="11" a="1"/>
  <c r="DY206" i="11" s="1"/>
  <c r="ED206" i="11" a="1"/>
  <c r="ED206" i="11" s="1"/>
  <c r="DX206" i="11" a="1"/>
  <c r="DX206" i="11" s="1"/>
  <c r="ED134" i="11" a="1"/>
  <c r="ED134" i="11" s="1"/>
  <c r="DZ134" i="11" a="1"/>
  <c r="DZ134" i="11" s="1"/>
  <c r="EC134" i="11" a="1"/>
  <c r="EC134" i="11" s="1"/>
  <c r="DX134" i="11" a="1"/>
  <c r="DX134" i="11" s="1"/>
  <c r="DY134" i="11" a="1"/>
  <c r="DY134" i="11" s="1"/>
  <c r="DW134" i="11" a="1"/>
  <c r="DW134" i="11" s="1"/>
  <c r="EA134" i="11" a="1"/>
  <c r="EA134" i="11" s="1"/>
  <c r="EB134" i="11" a="1"/>
  <c r="EB134" i="11" s="1"/>
  <c r="DQ260" i="11" a="1"/>
  <c r="DQ260" i="11" s="1"/>
  <c r="DT260" i="11" a="1"/>
  <c r="DT260" i="11" s="1"/>
  <c r="DS260" i="11" a="1"/>
  <c r="DS260" i="11" s="1"/>
  <c r="DR260" i="11" a="1"/>
  <c r="DR260" i="11" s="1"/>
  <c r="DP260" i="11" a="1"/>
  <c r="DP260" i="11" s="1"/>
  <c r="DQ414" i="11" a="1"/>
  <c r="DQ414" i="11" s="1"/>
  <c r="DP414" i="11" a="1"/>
  <c r="DP414" i="11" s="1"/>
  <c r="DS414" i="11" a="1"/>
  <c r="DS414" i="11" s="1"/>
  <c r="DR414" i="11" a="1"/>
  <c r="DR414" i="11" s="1"/>
  <c r="DT414" i="11" a="1"/>
  <c r="DT414" i="11" s="1"/>
  <c r="DY339" i="11" a="1"/>
  <c r="DY339" i="11" s="1"/>
  <c r="EB339" i="11" a="1"/>
  <c r="EB339" i="11" s="1"/>
  <c r="EC339" i="11" a="1"/>
  <c r="EC339" i="11" s="1"/>
  <c r="DX339" i="11" a="1"/>
  <c r="DX339" i="11" s="1"/>
  <c r="EA339" i="11" a="1"/>
  <c r="EA339" i="11" s="1"/>
  <c r="DW339" i="11" a="1"/>
  <c r="DW339" i="11" s="1"/>
  <c r="ED339" i="11" a="1"/>
  <c r="ED339" i="11" s="1"/>
  <c r="DZ339" i="11" a="1"/>
  <c r="DZ339" i="11" s="1"/>
  <c r="AC432" i="11" a="1"/>
  <c r="AC432" i="11" s="1"/>
  <c r="F432" i="11" a="1"/>
  <c r="F432" i="11" s="1"/>
  <c r="G342" i="11" a="1"/>
  <c r="G342" i="11" s="1"/>
  <c r="T342" i="11" a="1"/>
  <c r="T342" i="11" s="1"/>
  <c r="H342" i="11" a="1"/>
  <c r="H342" i="11" s="1"/>
  <c r="DT372" i="11" a="1"/>
  <c r="DT372" i="11" s="1"/>
  <c r="DP372" i="11" a="1"/>
  <c r="DP372" i="11" s="1"/>
  <c r="DR372" i="11" a="1"/>
  <c r="DR372" i="11" s="1"/>
  <c r="DQ372" i="11" a="1"/>
  <c r="DQ372" i="11" s="1"/>
  <c r="DS372" i="11" a="1"/>
  <c r="DS372" i="11" s="1"/>
  <c r="U431" i="11" a="1"/>
  <c r="U431" i="11" s="1"/>
  <c r="AD431" i="11"/>
  <c r="DO340" i="11" a="1"/>
  <c r="DO340" i="11" s="1"/>
  <c r="DV340" i="11" a="1"/>
  <c r="DV340" i="11" s="1"/>
  <c r="DG340" i="11" a="1"/>
  <c r="DG340" i="11" s="1"/>
  <c r="DX491" i="11" a="1"/>
  <c r="DX491" i="11" s="1"/>
  <c r="EB491" i="11" a="1"/>
  <c r="EB491" i="11" s="1"/>
  <c r="EA491" i="11" a="1"/>
  <c r="EA491" i="11" s="1"/>
  <c r="DZ491" i="11" a="1"/>
  <c r="DZ491" i="11" s="1"/>
  <c r="EC491" i="11" a="1"/>
  <c r="EC491" i="11" s="1"/>
  <c r="DW491" i="11" a="1"/>
  <c r="DW491" i="11" s="1"/>
  <c r="DY491" i="11" a="1"/>
  <c r="DY491" i="11" s="1"/>
  <c r="ED491" i="11" a="1"/>
  <c r="ED491" i="11" s="1"/>
  <c r="EB372" i="11" a="1"/>
  <c r="EB372" i="11" s="1"/>
  <c r="ED372" i="11" a="1"/>
  <c r="ED372" i="11" s="1"/>
  <c r="DW372" i="11" a="1"/>
  <c r="DW372" i="11" s="1"/>
  <c r="EC372" i="11" a="1"/>
  <c r="EC372" i="11" s="1"/>
  <c r="DX372" i="11" a="1"/>
  <c r="DX372" i="11" s="1"/>
  <c r="DZ372" i="11" a="1"/>
  <c r="DZ372" i="11" s="1"/>
  <c r="EA372" i="11" a="1"/>
  <c r="EA372" i="11" s="1"/>
  <c r="DY372" i="11" a="1"/>
  <c r="DY372" i="11" s="1"/>
  <c r="G431" i="11" a="1"/>
  <c r="G431" i="11" s="1"/>
  <c r="T431" i="11" a="1"/>
  <c r="T431" i="11" s="1"/>
  <c r="H431" i="11" a="1"/>
  <c r="H431" i="11" s="1"/>
  <c r="DI491" i="11" a="1"/>
  <c r="DI491" i="11" s="1"/>
  <c r="DK491" i="11" a="1"/>
  <c r="DK491" i="11" s="1"/>
  <c r="DL491" i="11" a="1"/>
  <c r="DL491" i="11" s="1"/>
  <c r="DH491" i="11" a="1"/>
  <c r="DH491" i="11" s="1"/>
  <c r="DJ491" i="11" a="1"/>
  <c r="DJ491" i="11" s="1"/>
  <c r="DM491" i="11" a="1"/>
  <c r="DM491" i="11" s="1"/>
  <c r="DL372" i="11" a="1"/>
  <c r="DL372" i="11" s="1"/>
  <c r="DJ372" i="11" a="1"/>
  <c r="DJ372" i="11" s="1"/>
  <c r="DM372" i="11" a="1"/>
  <c r="DM372" i="11" s="1"/>
  <c r="DK372" i="11" a="1"/>
  <c r="DK372" i="11" s="1"/>
  <c r="DH372" i="11" a="1"/>
  <c r="DH372" i="11" s="1"/>
  <c r="DI372" i="11" a="1"/>
  <c r="DI372" i="11" s="1"/>
  <c r="DJ206" i="11" a="1"/>
  <c r="DJ206" i="11" s="1"/>
  <c r="DK206" i="11" a="1"/>
  <c r="DK206" i="11" s="1"/>
  <c r="DL206" i="11" a="1"/>
  <c r="DL206" i="11" s="1"/>
  <c r="DI206" i="11" a="1"/>
  <c r="DI206" i="11" s="1"/>
  <c r="DM206" i="11" a="1"/>
  <c r="DM206" i="11" s="1"/>
  <c r="DH206" i="11" a="1"/>
  <c r="DH206" i="11" s="1"/>
  <c r="DJ260" i="11" a="1"/>
  <c r="DJ260" i="11" s="1"/>
  <c r="DL260" i="11" a="1"/>
  <c r="DL260" i="11" s="1"/>
  <c r="DM260" i="11" a="1"/>
  <c r="DM260" i="11" s="1"/>
  <c r="DH260" i="11" a="1"/>
  <c r="DH260" i="11" s="1"/>
  <c r="DI260" i="11" a="1"/>
  <c r="DI260" i="11" s="1"/>
  <c r="DK260" i="11" a="1"/>
  <c r="DK260" i="11" s="1"/>
  <c r="F376" i="11" a="1"/>
  <c r="F376" i="11" s="1"/>
  <c r="AC376" i="11" a="1"/>
  <c r="AC376" i="11" s="1"/>
  <c r="AA378" i="11" a="1"/>
  <c r="AA378" i="11" s="1"/>
  <c r="DK414" i="11" a="1"/>
  <c r="DK414" i="11" s="1"/>
  <c r="DM414" i="11" a="1"/>
  <c r="DM414" i="11" s="1"/>
  <c r="DJ414" i="11" a="1"/>
  <c r="DJ414" i="11" s="1"/>
  <c r="DI414" i="11" a="1"/>
  <c r="DI414" i="11" s="1"/>
  <c r="DL414" i="11" a="1"/>
  <c r="DL414" i="11" s="1"/>
  <c r="DH414" i="11" a="1"/>
  <c r="DH414" i="11" s="1"/>
  <c r="AC156" i="11" a="1"/>
  <c r="AC156" i="11" s="1"/>
  <c r="F156" i="11" a="1"/>
  <c r="F156" i="11" s="1"/>
  <c r="AA158" i="11" a="1"/>
  <c r="AA158" i="11" s="1"/>
  <c r="DO415" i="11" a="1"/>
  <c r="DO415" i="11" s="1"/>
  <c r="DV415" i="11" a="1"/>
  <c r="DV415" i="11" s="1"/>
  <c r="DG415" i="11" a="1"/>
  <c r="DG415" i="11" s="1"/>
  <c r="DK358" i="11" a="1"/>
  <c r="DK358" i="11" s="1"/>
  <c r="DH358" i="11" a="1"/>
  <c r="DH358" i="11" s="1"/>
  <c r="DL358" i="11" a="1"/>
  <c r="DL358" i="11" s="1"/>
  <c r="DI358" i="11" a="1"/>
  <c r="DI358" i="11" s="1"/>
  <c r="DJ358" i="11" a="1"/>
  <c r="DJ358" i="11" s="1"/>
  <c r="DM358" i="11" a="1"/>
  <c r="DM358" i="11" s="1"/>
  <c r="F362" i="11" a="1"/>
  <c r="F362" i="11" s="1"/>
  <c r="AC362" i="11" a="1"/>
  <c r="AC362" i="11" s="1"/>
  <c r="DI429" i="11" a="1"/>
  <c r="DI429" i="11" s="1"/>
  <c r="DJ429" i="11" a="1"/>
  <c r="DJ429" i="11" s="1"/>
  <c r="DM429" i="11" a="1"/>
  <c r="DM429" i="11" s="1"/>
  <c r="DH429" i="11" a="1"/>
  <c r="DH429" i="11" s="1"/>
  <c r="DL429" i="11" a="1"/>
  <c r="DL429" i="11" s="1"/>
  <c r="DK429" i="11" a="1"/>
  <c r="DK429" i="11" s="1"/>
  <c r="O57" i="12"/>
  <c r="J120" i="20"/>
  <c r="DX260" i="11" a="1"/>
  <c r="DX260" i="11" s="1"/>
  <c r="DY260" i="11" a="1"/>
  <c r="DY260" i="11" s="1"/>
  <c r="DZ260" i="11" a="1"/>
  <c r="DZ260" i="11" s="1"/>
  <c r="EA260" i="11" a="1"/>
  <c r="EA260" i="11" s="1"/>
  <c r="ED260" i="11" a="1"/>
  <c r="ED260" i="11" s="1"/>
  <c r="DW260" i="11" a="1"/>
  <c r="DW260" i="11" s="1"/>
  <c r="EC260" i="11" a="1"/>
  <c r="EC260" i="11" s="1"/>
  <c r="EB260" i="11" a="1"/>
  <c r="EB260" i="11" s="1"/>
  <c r="U375" i="11" a="1"/>
  <c r="U375" i="11" s="1"/>
  <c r="AD375" i="11"/>
  <c r="DX414" i="11" a="1"/>
  <c r="DX414" i="11" s="1"/>
  <c r="EC414" i="11" a="1"/>
  <c r="EC414" i="11" s="1"/>
  <c r="DZ414" i="11" a="1"/>
  <c r="DZ414" i="11" s="1"/>
  <c r="EB414" i="11" a="1"/>
  <c r="EB414" i="11" s="1"/>
  <c r="DY414" i="11" a="1"/>
  <c r="DY414" i="11" s="1"/>
  <c r="EA414" i="11" a="1"/>
  <c r="EA414" i="11" s="1"/>
  <c r="DW414" i="11" a="1"/>
  <c r="DW414" i="11" s="1"/>
  <c r="ED414" i="11" a="1"/>
  <c r="ED414" i="11" s="1"/>
  <c r="U155" i="11" a="1"/>
  <c r="U155" i="11" s="1"/>
  <c r="AD155" i="11"/>
  <c r="EF413" i="11"/>
  <c r="DT358" i="11" a="1"/>
  <c r="DT358" i="11" s="1"/>
  <c r="DP358" i="11" a="1"/>
  <c r="DP358" i="11" s="1"/>
  <c r="DS358" i="11" a="1"/>
  <c r="DS358" i="11" s="1"/>
  <c r="DQ358" i="11" a="1"/>
  <c r="DQ358" i="11" s="1"/>
  <c r="DR358" i="11" a="1"/>
  <c r="DR358" i="11" s="1"/>
  <c r="G137" i="11" a="1"/>
  <c r="G137" i="11" s="1"/>
  <c r="T137" i="11" a="1"/>
  <c r="T137" i="11" s="1"/>
  <c r="H137" i="11" a="1"/>
  <c r="H137" i="11" s="1"/>
  <c r="G361" i="11" a="1"/>
  <c r="G361" i="11" s="1"/>
  <c r="T361" i="11" a="1"/>
  <c r="T361" i="11" s="1"/>
  <c r="H361" i="11" a="1"/>
  <c r="H361" i="11" s="1"/>
  <c r="DW429" i="11" a="1"/>
  <c r="DW429" i="11" s="1"/>
  <c r="DZ429" i="11" a="1"/>
  <c r="DZ429" i="11" s="1"/>
  <c r="EB429" i="11" a="1"/>
  <c r="EB429" i="11" s="1"/>
  <c r="EA429" i="11" a="1"/>
  <c r="EA429" i="11" s="1"/>
  <c r="ED429" i="11" a="1"/>
  <c r="ED429" i="11" s="1"/>
  <c r="EC429" i="11" a="1"/>
  <c r="EC429" i="11" s="1"/>
  <c r="DX429" i="11" a="1"/>
  <c r="DX429" i="11" s="1"/>
  <c r="DY429" i="11" a="1"/>
  <c r="DY429" i="11" s="1"/>
  <c r="DG154" i="11" a="1"/>
  <c r="DG154" i="11" s="1"/>
  <c r="DO154" i="11" a="1"/>
  <c r="DO154" i="11" s="1"/>
  <c r="DV154" i="11" a="1"/>
  <c r="DV154" i="11" s="1"/>
  <c r="G375" i="11" a="1"/>
  <c r="G375" i="11" s="1"/>
  <c r="T375" i="11" a="1"/>
  <c r="T375" i="11" s="1"/>
  <c r="H375" i="11" a="1"/>
  <c r="H375" i="11" s="1"/>
  <c r="G155" i="11" a="1"/>
  <c r="G155" i="11" s="1"/>
  <c r="T155" i="11" a="1"/>
  <c r="T155" i="11" s="1"/>
  <c r="H155" i="11" a="1"/>
  <c r="H155" i="11" s="1"/>
  <c r="DV360" i="11" a="1"/>
  <c r="DV360" i="11" s="1"/>
  <c r="DO360" i="11" a="1"/>
  <c r="DO360" i="11" s="1"/>
  <c r="DG360" i="11" a="1"/>
  <c r="DG360" i="11" s="1"/>
  <c r="DX358" i="11" a="1"/>
  <c r="DX358" i="11" s="1"/>
  <c r="DW358" i="11" a="1"/>
  <c r="DW358" i="11" s="1"/>
  <c r="EB358" i="11" a="1"/>
  <c r="EB358" i="11" s="1"/>
  <c r="EC358" i="11" a="1"/>
  <c r="EC358" i="11" s="1"/>
  <c r="DZ358" i="11" a="1"/>
  <c r="DZ358" i="11" s="1"/>
  <c r="ED358" i="11" a="1"/>
  <c r="ED358" i="11" s="1"/>
  <c r="EA358" i="11" a="1"/>
  <c r="EA358" i="11" s="1"/>
  <c r="DY358" i="11" a="1"/>
  <c r="DY358" i="11" s="1"/>
  <c r="AC138" i="11" a="1"/>
  <c r="AC138" i="11" s="1"/>
  <c r="F138" i="11" a="1"/>
  <c r="F138" i="11" s="1"/>
  <c r="DR491" i="11" a="1"/>
  <c r="DR491" i="11" s="1"/>
  <c r="DT491" i="11" a="1"/>
  <c r="DT491" i="11" s="1"/>
  <c r="DS491" i="11" a="1"/>
  <c r="DS491" i="11" s="1"/>
  <c r="DP491" i="11" a="1"/>
  <c r="DP491" i="11" s="1"/>
  <c r="DQ491" i="11" a="1"/>
  <c r="DQ491" i="11" s="1"/>
  <c r="F417" i="11" a="1"/>
  <c r="F417" i="11" s="1"/>
  <c r="AC417" i="11" a="1"/>
  <c r="AC417" i="11" s="1"/>
  <c r="AA418" i="11" a="1"/>
  <c r="AA418" i="11" s="1"/>
  <c r="U361" i="11" a="1"/>
  <c r="U361" i="11" s="1"/>
  <c r="AD361" i="11"/>
  <c r="DV492" i="11" a="1"/>
  <c r="DV492" i="11" s="1"/>
  <c r="DG492" i="11" a="1"/>
  <c r="DG492" i="11" s="1"/>
  <c r="DO492" i="11" a="1"/>
  <c r="DO492" i="11" s="1"/>
  <c r="EF371" i="11"/>
  <c r="DR429" i="11" a="1"/>
  <c r="DR429" i="11" s="1"/>
  <c r="DS429" i="11" a="1"/>
  <c r="DS429" i="11" s="1"/>
  <c r="DP429" i="11" a="1"/>
  <c r="DP429" i="11" s="1"/>
  <c r="DQ429" i="11" a="1"/>
  <c r="DQ429" i="11" s="1"/>
  <c r="DT429" i="11" a="1"/>
  <c r="DT429" i="11" s="1"/>
  <c r="DV430" i="11" a="1"/>
  <c r="DV430" i="11" s="1"/>
  <c r="DO430" i="11" a="1"/>
  <c r="DO430" i="11" s="1"/>
  <c r="DG430" i="11" a="1"/>
  <c r="DG430" i="11" s="1"/>
  <c r="DG136" i="11" a="1"/>
  <c r="DG136" i="11" s="1"/>
  <c r="DV136" i="11" a="1"/>
  <c r="DV136" i="11" s="1"/>
  <c r="DO136" i="11" a="1"/>
  <c r="DO136" i="11" s="1"/>
  <c r="DV262" i="11" a="1"/>
  <c r="DV262" i="11" s="1"/>
  <c r="DG262" i="11" a="1"/>
  <c r="DG262" i="11" s="1"/>
  <c r="DO262" i="11" a="1"/>
  <c r="DO262" i="11" s="1"/>
  <c r="U137" i="11" a="1"/>
  <c r="U137" i="11" s="1"/>
  <c r="AD137" i="11"/>
  <c r="AC343" i="11" a="1"/>
  <c r="AC343" i="11" s="1"/>
  <c r="F343" i="11" a="1"/>
  <c r="F343" i="11" s="1"/>
  <c r="AA344" i="11" a="1"/>
  <c r="AA344" i="11" s="1"/>
  <c r="U416" i="11" a="1"/>
  <c r="U416" i="11" s="1"/>
  <c r="AD416" i="11"/>
  <c r="DQ152" i="11" a="1"/>
  <c r="DQ152" i="11" s="1"/>
  <c r="DT152" i="11" a="1"/>
  <c r="DT152" i="11" s="1"/>
  <c r="DS152" i="11" a="1"/>
  <c r="DS152" i="11" s="1"/>
  <c r="DP152" i="11" a="1"/>
  <c r="DP152" i="11" s="1"/>
  <c r="DR152" i="11" a="1"/>
  <c r="DR152" i="11" s="1"/>
  <c r="DI52" i="11" a="1"/>
  <c r="DI52" i="11" s="1"/>
  <c r="DM52" i="11" a="1"/>
  <c r="DM52" i="11" s="1"/>
  <c r="DL52" i="11" a="1"/>
  <c r="DL52" i="11" s="1"/>
  <c r="DJ52" i="11" a="1"/>
  <c r="DJ52" i="11" s="1"/>
  <c r="DH52" i="11" a="1"/>
  <c r="DH52" i="11" s="1"/>
  <c r="DK52" i="11" a="1"/>
  <c r="DK52" i="11" s="1"/>
  <c r="AC494" i="11" a="1"/>
  <c r="AC494" i="11" s="1"/>
  <c r="F494" i="11" a="1"/>
  <c r="F494" i="11" s="1"/>
  <c r="AA495" i="11" a="1"/>
  <c r="AA495" i="11" s="1"/>
  <c r="DG374" i="11" a="1"/>
  <c r="DG374" i="11" s="1"/>
  <c r="DV374" i="11" a="1"/>
  <c r="DV374" i="11" s="1"/>
  <c r="DO374" i="11" a="1"/>
  <c r="DO374" i="11" s="1"/>
  <c r="DS374" i="11" l="1" a="1"/>
  <c r="DS374" i="11" s="1"/>
  <c r="DP374" i="11" a="1"/>
  <c r="DP374" i="11" s="1"/>
  <c r="DR374" i="11" a="1"/>
  <c r="DR374" i="11" s="1"/>
  <c r="DQ374" i="11" a="1"/>
  <c r="DQ374" i="11" s="1"/>
  <c r="DT374" i="11" a="1"/>
  <c r="DT374" i="11" s="1"/>
  <c r="DM430" i="11" a="1"/>
  <c r="DM430" i="11" s="1"/>
  <c r="DJ430" i="11" a="1"/>
  <c r="DJ430" i="11" s="1"/>
  <c r="DL430" i="11" a="1"/>
  <c r="DL430" i="11" s="1"/>
  <c r="DI430" i="11" a="1"/>
  <c r="DI430" i="11" s="1"/>
  <c r="DK430" i="11" a="1"/>
  <c r="DK430" i="11" s="1"/>
  <c r="DH430" i="11" a="1"/>
  <c r="DH430" i="11" s="1"/>
  <c r="DJ492" i="11" a="1"/>
  <c r="DJ492" i="11" s="1"/>
  <c r="DH492" i="11" a="1"/>
  <c r="DH492" i="11" s="1"/>
  <c r="DI492" i="11" a="1"/>
  <c r="DI492" i="11" s="1"/>
  <c r="DM492" i="11" a="1"/>
  <c r="DM492" i="11" s="1"/>
  <c r="DL492" i="11" a="1"/>
  <c r="DL492" i="11" s="1"/>
  <c r="DK492" i="11" a="1"/>
  <c r="DK492" i="11" s="1"/>
  <c r="U417" i="11" a="1"/>
  <c r="U417" i="11" s="1"/>
  <c r="AD417" i="11"/>
  <c r="U138" i="11" a="1"/>
  <c r="U138" i="11" s="1"/>
  <c r="AD138" i="11"/>
  <c r="DY374" i="11" a="1"/>
  <c r="DY374" i="11" s="1"/>
  <c r="DW374" i="11" a="1"/>
  <c r="DW374" i="11" s="1"/>
  <c r="EA374" i="11" a="1"/>
  <c r="EA374" i="11" s="1"/>
  <c r="DX374" i="11" a="1"/>
  <c r="DX374" i="11" s="1"/>
  <c r="EC374" i="11" a="1"/>
  <c r="EC374" i="11" s="1"/>
  <c r="ED374" i="11" a="1"/>
  <c r="ED374" i="11" s="1"/>
  <c r="EB374" i="11" a="1"/>
  <c r="EB374" i="11" s="1"/>
  <c r="DZ374" i="11" a="1"/>
  <c r="DZ374" i="11" s="1"/>
  <c r="F495" i="11" a="1"/>
  <c r="F495" i="11" s="1"/>
  <c r="AC495" i="11" a="1"/>
  <c r="AC495" i="11" s="1"/>
  <c r="AA496" i="11" a="1"/>
  <c r="AA496" i="11" s="1"/>
  <c r="DP430" i="11" a="1"/>
  <c r="DP430" i="11" s="1"/>
  <c r="DS430" i="11" a="1"/>
  <c r="DS430" i="11" s="1"/>
  <c r="DT430" i="11" a="1"/>
  <c r="DT430" i="11" s="1"/>
  <c r="DR430" i="11" a="1"/>
  <c r="DR430" i="11" s="1"/>
  <c r="DQ430" i="11" a="1"/>
  <c r="DQ430" i="11" s="1"/>
  <c r="EA492" i="11" a="1"/>
  <c r="EA492" i="11" s="1"/>
  <c r="DX492" i="11" a="1"/>
  <c r="DX492" i="11" s="1"/>
  <c r="DZ492" i="11" a="1"/>
  <c r="DZ492" i="11" s="1"/>
  <c r="ED492" i="11" a="1"/>
  <c r="ED492" i="11" s="1"/>
  <c r="DY492" i="11" a="1"/>
  <c r="DY492" i="11" s="1"/>
  <c r="EB492" i="11" a="1"/>
  <c r="EB492" i="11" s="1"/>
  <c r="EC492" i="11" a="1"/>
  <c r="EC492" i="11" s="1"/>
  <c r="DW492" i="11" a="1"/>
  <c r="DW492" i="11" s="1"/>
  <c r="G138" i="11" a="1"/>
  <c r="G138" i="11" s="1"/>
  <c r="T138" i="11" a="1"/>
  <c r="T138" i="11" s="1"/>
  <c r="H138" i="11" a="1"/>
  <c r="H138" i="11" s="1"/>
  <c r="DV375" i="11" a="1"/>
  <c r="DV375" i="11" s="1"/>
  <c r="DG375" i="11" a="1"/>
  <c r="DG375" i="11" s="1"/>
  <c r="DO375" i="11" a="1"/>
  <c r="DO375" i="11" s="1"/>
  <c r="F158" i="11" a="1"/>
  <c r="F158" i="11" s="1"/>
  <c r="AC158" i="11" a="1"/>
  <c r="AC158" i="11" s="1"/>
  <c r="AA159" i="11" a="1"/>
  <c r="AA159" i="11" s="1"/>
  <c r="DI340" i="11" a="1"/>
  <c r="DI340" i="11" s="1"/>
  <c r="DL340" i="11" a="1"/>
  <c r="DL340" i="11" s="1"/>
  <c r="DH340" i="11" a="1"/>
  <c r="DH340" i="11" s="1"/>
  <c r="DM340" i="11" a="1"/>
  <c r="DM340" i="11" s="1"/>
  <c r="DJ340" i="11" a="1"/>
  <c r="DJ340" i="11" s="1"/>
  <c r="DK340" i="11" a="1"/>
  <c r="DK340" i="11" s="1"/>
  <c r="DO263" i="11" a="1"/>
  <c r="DO263" i="11" s="1"/>
  <c r="DG263" i="11" a="1"/>
  <c r="DG263" i="11" s="1"/>
  <c r="DV263" i="11" a="1"/>
  <c r="DV263" i="11" s="1"/>
  <c r="DL374" i="11" a="1"/>
  <c r="DL374" i="11" s="1"/>
  <c r="DI374" i="11" a="1"/>
  <c r="DI374" i="11" s="1"/>
  <c r="DH374" i="11" a="1"/>
  <c r="DH374" i="11" s="1"/>
  <c r="DJ374" i="11" a="1"/>
  <c r="DJ374" i="11" s="1"/>
  <c r="DK374" i="11" a="1"/>
  <c r="DK374" i="11" s="1"/>
  <c r="DM374" i="11" a="1"/>
  <c r="DM374" i="11" s="1"/>
  <c r="U494" i="11" a="1"/>
  <c r="U494" i="11" s="1"/>
  <c r="AD494" i="11"/>
  <c r="EC430" i="11" a="1"/>
  <c r="EC430" i="11" s="1"/>
  <c r="DW430" i="11" a="1"/>
  <c r="DW430" i="11" s="1"/>
  <c r="DY430" i="11" a="1"/>
  <c r="DY430" i="11" s="1"/>
  <c r="EA430" i="11" a="1"/>
  <c r="EA430" i="11" s="1"/>
  <c r="DZ430" i="11" a="1"/>
  <c r="DZ430" i="11" s="1"/>
  <c r="EB430" i="11" a="1"/>
  <c r="EB430" i="11" s="1"/>
  <c r="ED430" i="11" a="1"/>
  <c r="ED430" i="11" s="1"/>
  <c r="DX430" i="11" a="1"/>
  <c r="DX430" i="11" s="1"/>
  <c r="DV361" i="11" a="1"/>
  <c r="DV361" i="11" s="1"/>
  <c r="DO361" i="11" a="1"/>
  <c r="DO361" i="11" s="1"/>
  <c r="DG361" i="11" a="1"/>
  <c r="DG361" i="11" s="1"/>
  <c r="U156" i="11" a="1"/>
  <c r="U156" i="11" s="1"/>
  <c r="AD156" i="11"/>
  <c r="ED340" i="11" a="1"/>
  <c r="ED340" i="11" s="1"/>
  <c r="DW340" i="11" a="1"/>
  <c r="DW340" i="11" s="1"/>
  <c r="DY340" i="11" a="1"/>
  <c r="DY340" i="11" s="1"/>
  <c r="DX340" i="11" a="1"/>
  <c r="DX340" i="11" s="1"/>
  <c r="DZ340" i="11" a="1"/>
  <c r="DZ340" i="11" s="1"/>
  <c r="EC340" i="11" a="1"/>
  <c r="EC340" i="11" s="1"/>
  <c r="EA340" i="11" a="1"/>
  <c r="EA340" i="11" s="1"/>
  <c r="EB340" i="11" a="1"/>
  <c r="EB340" i="11" s="1"/>
  <c r="DG493" i="11" a="1"/>
  <c r="DG493" i="11" s="1"/>
  <c r="DO493" i="11" a="1"/>
  <c r="DO493" i="11" s="1"/>
  <c r="DV493" i="11" a="1"/>
  <c r="DV493" i="11" s="1"/>
  <c r="G494" i="11" a="1"/>
  <c r="G494" i="11" s="1"/>
  <c r="T494" i="11" a="1"/>
  <c r="T494" i="11" s="1"/>
  <c r="H494" i="11" a="1"/>
  <c r="H494" i="11" s="1"/>
  <c r="DP262" i="11" a="1"/>
  <c r="DP262" i="11" s="1"/>
  <c r="DQ262" i="11" a="1"/>
  <c r="DQ262" i="11" s="1"/>
  <c r="DS262" i="11" a="1"/>
  <c r="DS262" i="11" s="1"/>
  <c r="DR262" i="11" a="1"/>
  <c r="DR262" i="11" s="1"/>
  <c r="DT262" i="11" a="1"/>
  <c r="DT262" i="11" s="1"/>
  <c r="DS136" i="11" a="1"/>
  <c r="DS136" i="11" s="1"/>
  <c r="DP136" i="11" a="1"/>
  <c r="DP136" i="11" s="1"/>
  <c r="DR136" i="11" a="1"/>
  <c r="DR136" i="11" s="1"/>
  <c r="DT136" i="11" a="1"/>
  <c r="DT136" i="11" s="1"/>
  <c r="DQ136" i="11" a="1"/>
  <c r="DQ136" i="11" s="1"/>
  <c r="DK360" i="11" a="1"/>
  <c r="DK360" i="11" s="1"/>
  <c r="DI360" i="11" a="1"/>
  <c r="DI360" i="11" s="1"/>
  <c r="DL360" i="11" a="1"/>
  <c r="DL360" i="11" s="1"/>
  <c r="DJ360" i="11" a="1"/>
  <c r="DJ360" i="11" s="1"/>
  <c r="DM360" i="11" a="1"/>
  <c r="DM360" i="11" s="1"/>
  <c r="DH360" i="11" a="1"/>
  <c r="DH360" i="11" s="1"/>
  <c r="J128" i="20"/>
  <c r="J130" i="20" s="1"/>
  <c r="A130" i="20" s="1"/>
  <c r="O120" i="20"/>
  <c r="O128" i="20" s="1"/>
  <c r="G156" i="11" a="1"/>
  <c r="G156" i="11" s="1"/>
  <c r="T156" i="11" a="1"/>
  <c r="T156" i="11" s="1"/>
  <c r="H156" i="11" a="1"/>
  <c r="H156" i="11" s="1"/>
  <c r="AC378" i="11" a="1"/>
  <c r="AC378" i="11" s="1"/>
  <c r="F378" i="11" a="1"/>
  <c r="F378" i="11" s="1"/>
  <c r="AA379" i="11" a="1"/>
  <c r="AA379" i="11" s="1"/>
  <c r="DO431" i="11" a="1"/>
  <c r="DO431" i="11" s="1"/>
  <c r="DV431" i="11" a="1"/>
  <c r="DV431" i="11" s="1"/>
  <c r="DG431" i="11" a="1"/>
  <c r="DG431" i="11" s="1"/>
  <c r="DS340" i="11" a="1"/>
  <c r="DS340" i="11" s="1"/>
  <c r="DR340" i="11" a="1"/>
  <c r="DR340" i="11" s="1"/>
  <c r="DQ340" i="11" a="1"/>
  <c r="DQ340" i="11" s="1"/>
  <c r="DT340" i="11" a="1"/>
  <c r="DT340" i="11" s="1"/>
  <c r="DP340" i="11" a="1"/>
  <c r="DP340" i="11" s="1"/>
  <c r="DK262" i="11" a="1"/>
  <c r="DK262" i="11" s="1"/>
  <c r="DM262" i="11" a="1"/>
  <c r="DM262" i="11" s="1"/>
  <c r="DH262" i="11" a="1"/>
  <c r="DH262" i="11" s="1"/>
  <c r="DL262" i="11" a="1"/>
  <c r="DL262" i="11" s="1"/>
  <c r="DJ262" i="11" a="1"/>
  <c r="DJ262" i="11" s="1"/>
  <c r="DI262" i="11" a="1"/>
  <c r="DI262" i="11" s="1"/>
  <c r="EA136" i="11" a="1"/>
  <c r="EA136" i="11" s="1"/>
  <c r="ED136" i="11" a="1"/>
  <c r="ED136" i="11" s="1"/>
  <c r="EC136" i="11" a="1"/>
  <c r="EC136" i="11" s="1"/>
  <c r="DZ136" i="11" a="1"/>
  <c r="DZ136" i="11" s="1"/>
  <c r="EB136" i="11" a="1"/>
  <c r="EB136" i="11" s="1"/>
  <c r="DW136" i="11" a="1"/>
  <c r="DW136" i="11" s="1"/>
  <c r="DY136" i="11" a="1"/>
  <c r="DY136" i="11" s="1"/>
  <c r="DX136" i="11" a="1"/>
  <c r="DX136" i="11" s="1"/>
  <c r="DS360" i="11" a="1"/>
  <c r="DS360" i="11" s="1"/>
  <c r="DT360" i="11" a="1"/>
  <c r="DT360" i="11" s="1"/>
  <c r="DP360" i="11" a="1"/>
  <c r="DP360" i="11" s="1"/>
  <c r="DQ360" i="11" a="1"/>
  <c r="DQ360" i="11" s="1"/>
  <c r="DR360" i="11" a="1"/>
  <c r="DR360" i="11" s="1"/>
  <c r="DX154" i="11" a="1"/>
  <c r="DX154" i="11" s="1"/>
  <c r="EA154" i="11" a="1"/>
  <c r="EA154" i="11" s="1"/>
  <c r="ED154" i="11" a="1"/>
  <c r="ED154" i="11" s="1"/>
  <c r="DW154" i="11" a="1"/>
  <c r="DW154" i="11" s="1"/>
  <c r="DZ154" i="11" a="1"/>
  <c r="DZ154" i="11" s="1"/>
  <c r="DY154" i="11" a="1"/>
  <c r="DY154" i="11" s="1"/>
  <c r="EB154" i="11" a="1"/>
  <c r="EB154" i="11" s="1"/>
  <c r="EC154" i="11" a="1"/>
  <c r="EC154" i="11" s="1"/>
  <c r="DO137" i="11" a="1"/>
  <c r="DO137" i="11" s="1"/>
  <c r="DV137" i="11" a="1"/>
  <c r="DV137" i="11" s="1"/>
  <c r="DG137" i="11" a="1"/>
  <c r="DG137" i="11" s="1"/>
  <c r="EF429" i="11"/>
  <c r="EF339" i="11"/>
  <c r="G376" i="11" a="1"/>
  <c r="G376" i="11" s="1"/>
  <c r="T376" i="11" a="1"/>
  <c r="T376" i="11" s="1"/>
  <c r="H376" i="11" a="1"/>
  <c r="H376" i="11" s="1"/>
  <c r="U432" i="11" a="1"/>
  <c r="U432" i="11" s="1"/>
  <c r="AD432" i="11"/>
  <c r="EF372" i="11"/>
  <c r="F344" i="11" a="1"/>
  <c r="F344" i="11" s="1"/>
  <c r="AC344" i="11" a="1"/>
  <c r="AC344" i="11" s="1"/>
  <c r="AA345" i="11" a="1"/>
  <c r="AA345" i="11" s="1"/>
  <c r="EB262" i="11" a="1"/>
  <c r="EB262" i="11" s="1"/>
  <c r="DX262" i="11" a="1"/>
  <c r="DX262" i="11" s="1"/>
  <c r="EC262" i="11" a="1"/>
  <c r="EC262" i="11" s="1"/>
  <c r="DY262" i="11" a="1"/>
  <c r="DY262" i="11" s="1"/>
  <c r="EA262" i="11" a="1"/>
  <c r="EA262" i="11" s="1"/>
  <c r="DW262" i="11" a="1"/>
  <c r="DW262" i="11" s="1"/>
  <c r="ED262" i="11" a="1"/>
  <c r="ED262" i="11" s="1"/>
  <c r="DZ262" i="11" a="1"/>
  <c r="DZ262" i="11" s="1"/>
  <c r="DK136" i="11" a="1"/>
  <c r="DK136" i="11" s="1"/>
  <c r="DH136" i="11" a="1"/>
  <c r="DH136" i="11" s="1"/>
  <c r="DL136" i="11" a="1"/>
  <c r="DL136" i="11" s="1"/>
  <c r="DM136" i="11" a="1"/>
  <c r="DM136" i="11" s="1"/>
  <c r="DJ136" i="11" a="1"/>
  <c r="DJ136" i="11" s="1"/>
  <c r="DI136" i="11" a="1"/>
  <c r="DI136" i="11" s="1"/>
  <c r="DY360" i="11" a="1"/>
  <c r="DY360" i="11" s="1"/>
  <c r="ED360" i="11" a="1"/>
  <c r="ED360" i="11" s="1"/>
  <c r="EC360" i="11" a="1"/>
  <c r="EC360" i="11" s="1"/>
  <c r="DX360" i="11" a="1"/>
  <c r="DX360" i="11" s="1"/>
  <c r="DZ360" i="11" a="1"/>
  <c r="DZ360" i="11" s="1"/>
  <c r="DW360" i="11" a="1"/>
  <c r="DW360" i="11" s="1"/>
  <c r="EA360" i="11" a="1"/>
  <c r="EA360" i="11" s="1"/>
  <c r="EB360" i="11" a="1"/>
  <c r="EB360" i="11" s="1"/>
  <c r="DV155" i="11" a="1"/>
  <c r="DV155" i="11" s="1"/>
  <c r="DG155" i="11" a="1"/>
  <c r="DG155" i="11" s="1"/>
  <c r="DO155" i="11" a="1"/>
  <c r="DO155" i="11" s="1"/>
  <c r="DP154" i="11" a="1"/>
  <c r="DP154" i="11" s="1"/>
  <c r="DS154" i="11" a="1"/>
  <c r="DS154" i="11" s="1"/>
  <c r="DQ154" i="11" a="1"/>
  <c r="DQ154" i="11" s="1"/>
  <c r="DT154" i="11" a="1"/>
  <c r="DT154" i="11" s="1"/>
  <c r="DR154" i="11" a="1"/>
  <c r="DR154" i="11" s="1"/>
  <c r="DK415" i="11" a="1"/>
  <c r="DK415" i="11" s="1"/>
  <c r="DM415" i="11" a="1"/>
  <c r="DM415" i="11" s="1"/>
  <c r="DJ415" i="11" a="1"/>
  <c r="DJ415" i="11" s="1"/>
  <c r="DH415" i="11" a="1"/>
  <c r="DH415" i="11" s="1"/>
  <c r="DL415" i="11" a="1"/>
  <c r="DL415" i="11" s="1"/>
  <c r="DI415" i="11" a="1"/>
  <c r="DI415" i="11" s="1"/>
  <c r="U376" i="11" a="1"/>
  <c r="U376" i="11" s="1"/>
  <c r="AD376" i="11"/>
  <c r="G432" i="11" a="1"/>
  <c r="G432" i="11" s="1"/>
  <c r="T432" i="11" a="1"/>
  <c r="T432" i="11" s="1"/>
  <c r="H432" i="11" a="1"/>
  <c r="H432" i="11" s="1"/>
  <c r="U343" i="11" a="1"/>
  <c r="U343" i="11" s="1"/>
  <c r="AD343" i="11"/>
  <c r="F418" i="11" a="1"/>
  <c r="F418" i="11" s="1"/>
  <c r="AC418" i="11" a="1"/>
  <c r="AC418" i="11" s="1"/>
  <c r="DJ154" i="11" a="1"/>
  <c r="DJ154" i="11" s="1"/>
  <c r="DI154" i="11" a="1"/>
  <c r="DI154" i="11" s="1"/>
  <c r="DK154" i="11" a="1"/>
  <c r="DK154" i="11" s="1"/>
  <c r="DL154" i="11" a="1"/>
  <c r="DL154" i="11" s="1"/>
  <c r="DH154" i="11" a="1"/>
  <c r="DH154" i="11" s="1"/>
  <c r="DM154" i="11" a="1"/>
  <c r="DM154" i="11" s="1"/>
  <c r="G362" i="11" a="1"/>
  <c r="G362" i="11" s="1"/>
  <c r="T362" i="11" a="1"/>
  <c r="T362" i="11" s="1"/>
  <c r="H362" i="11" a="1"/>
  <c r="H362" i="11" s="1"/>
  <c r="DY415" i="11" a="1"/>
  <c r="DY415" i="11" s="1"/>
  <c r="ED415" i="11" a="1"/>
  <c r="ED415" i="11" s="1"/>
  <c r="EC415" i="11" a="1"/>
  <c r="EC415" i="11" s="1"/>
  <c r="DZ415" i="11" a="1"/>
  <c r="DZ415" i="11" s="1"/>
  <c r="EA415" i="11" a="1"/>
  <c r="EA415" i="11" s="1"/>
  <c r="EB415" i="11" a="1"/>
  <c r="EB415" i="11" s="1"/>
  <c r="DX415" i="11" a="1"/>
  <c r="DX415" i="11" s="1"/>
  <c r="DW415" i="11" a="1"/>
  <c r="DW415" i="11" s="1"/>
  <c r="EF358" i="11"/>
  <c r="G264" i="11" a="1"/>
  <c r="G264" i="11" s="1"/>
  <c r="T264" i="11" a="1"/>
  <c r="T264" i="11" s="1"/>
  <c r="H264" i="11" a="1"/>
  <c r="H264" i="11" s="1"/>
  <c r="DV416" i="11" a="1"/>
  <c r="DV416" i="11" s="1"/>
  <c r="DO416" i="11" a="1"/>
  <c r="DO416" i="11" s="1"/>
  <c r="DG416" i="11" a="1"/>
  <c r="DG416" i="11" s="1"/>
  <c r="G343" i="11" a="1"/>
  <c r="G343" i="11" s="1"/>
  <c r="T343" i="11" a="1"/>
  <c r="T343" i="11" s="1"/>
  <c r="H343" i="11" a="1"/>
  <c r="H343" i="11" s="1"/>
  <c r="EF414" i="11"/>
  <c r="DR492" i="11" a="1"/>
  <c r="DR492" i="11" s="1"/>
  <c r="DS492" i="11" a="1"/>
  <c r="DS492" i="11" s="1"/>
  <c r="DT492" i="11" a="1"/>
  <c r="DT492" i="11" s="1"/>
  <c r="DQ492" i="11" a="1"/>
  <c r="DQ492" i="11" s="1"/>
  <c r="DP492" i="11" a="1"/>
  <c r="DP492" i="11" s="1"/>
  <c r="G417" i="11" a="1"/>
  <c r="G417" i="11" s="1"/>
  <c r="T417" i="11" a="1"/>
  <c r="T417" i="11" s="1"/>
  <c r="H417" i="11" a="1"/>
  <c r="H417" i="11" s="1"/>
  <c r="U362" i="11" a="1"/>
  <c r="U362" i="11" s="1"/>
  <c r="AD362" i="11"/>
  <c r="DR415" i="11" a="1"/>
  <c r="DR415" i="11" s="1"/>
  <c r="DQ415" i="11" a="1"/>
  <c r="DQ415" i="11" s="1"/>
  <c r="DT415" i="11" a="1"/>
  <c r="DT415" i="11" s="1"/>
  <c r="DP415" i="11" a="1"/>
  <c r="DP415" i="11" s="1"/>
  <c r="DS415" i="11" a="1"/>
  <c r="DS415" i="11" s="1"/>
  <c r="DG342" i="11" a="1"/>
  <c r="DG342" i="11" s="1"/>
  <c r="DO342" i="11" a="1"/>
  <c r="DO342" i="11" s="1"/>
  <c r="DV342" i="11" a="1"/>
  <c r="DV342" i="11" s="1"/>
  <c r="U264" i="11" a="1"/>
  <c r="U264" i="11" s="1"/>
  <c r="AD264" i="11"/>
  <c r="DP361" i="11" l="1" a="1"/>
  <c r="DP361" i="11" s="1"/>
  <c r="DT361" i="11" a="1"/>
  <c r="DT361" i="11" s="1"/>
  <c r="DQ361" i="11" a="1"/>
  <c r="DQ361" i="11" s="1"/>
  <c r="DS361" i="11" a="1"/>
  <c r="DS361" i="11" s="1"/>
  <c r="DR361" i="11" a="1"/>
  <c r="DR361" i="11" s="1"/>
  <c r="DI375" i="11" a="1"/>
  <c r="DI375" i="11" s="1"/>
  <c r="DK375" i="11" a="1"/>
  <c r="DK375" i="11" s="1"/>
  <c r="DJ375" i="11" a="1"/>
  <c r="DJ375" i="11" s="1"/>
  <c r="DM375" i="11" a="1"/>
  <c r="DM375" i="11" s="1"/>
  <c r="DL375" i="11" a="1"/>
  <c r="DL375" i="11" s="1"/>
  <c r="DH375" i="11" a="1"/>
  <c r="DH375" i="11" s="1"/>
  <c r="DO138" i="11" a="1"/>
  <c r="DO138" i="11" s="1"/>
  <c r="DV138" i="11" a="1"/>
  <c r="DV138" i="11" s="1"/>
  <c r="DG138" i="11" a="1"/>
  <c r="DG138" i="11" s="1"/>
  <c r="DO417" i="11" a="1"/>
  <c r="DO417" i="11" s="1"/>
  <c r="DV417" i="11" a="1"/>
  <c r="DV417" i="11" s="1"/>
  <c r="DG417" i="11" a="1"/>
  <c r="DG417" i="11" s="1"/>
  <c r="DZ416" i="11" a="1"/>
  <c r="DZ416" i="11" s="1"/>
  <c r="EA416" i="11" a="1"/>
  <c r="EA416" i="11" s="1"/>
  <c r="EB416" i="11" a="1"/>
  <c r="EB416" i="11" s="1"/>
  <c r="ED416" i="11" a="1"/>
  <c r="ED416" i="11" s="1"/>
  <c r="DW416" i="11" a="1"/>
  <c r="DW416" i="11" s="1"/>
  <c r="EC416" i="11" a="1"/>
  <c r="EC416" i="11" s="1"/>
  <c r="DX416" i="11" a="1"/>
  <c r="DX416" i="11" s="1"/>
  <c r="DY416" i="11" a="1"/>
  <c r="DY416" i="11" s="1"/>
  <c r="DV432" i="11" a="1"/>
  <c r="DV432" i="11" s="1"/>
  <c r="DO432" i="11" a="1"/>
  <c r="DO432" i="11" s="1"/>
  <c r="DG432" i="11" a="1"/>
  <c r="DG432" i="11" s="1"/>
  <c r="DP155" i="11" a="1"/>
  <c r="DP155" i="11" s="1"/>
  <c r="DS155" i="11" a="1"/>
  <c r="DS155" i="11" s="1"/>
  <c r="DQ155" i="11" a="1"/>
  <c r="DQ155" i="11" s="1"/>
  <c r="DT155" i="11" a="1"/>
  <c r="DT155" i="11" s="1"/>
  <c r="DR155" i="11" a="1"/>
  <c r="DR155" i="11" s="1"/>
  <c r="EF415" i="11"/>
  <c r="DG343" i="11" a="1"/>
  <c r="DG343" i="11" s="1"/>
  <c r="DV343" i="11" a="1"/>
  <c r="DV343" i="11" s="1"/>
  <c r="DO343" i="11" a="1"/>
  <c r="DO343" i="11" s="1"/>
  <c r="ED361" i="11" a="1"/>
  <c r="ED361" i="11" s="1"/>
  <c r="EA361" i="11" a="1"/>
  <c r="EA361" i="11" s="1"/>
  <c r="EC361" i="11" a="1"/>
  <c r="EC361" i="11" s="1"/>
  <c r="EB361" i="11" a="1"/>
  <c r="EB361" i="11" s="1"/>
  <c r="DX361" i="11" a="1"/>
  <c r="DX361" i="11" s="1"/>
  <c r="DZ361" i="11" a="1"/>
  <c r="DZ361" i="11" s="1"/>
  <c r="DW361" i="11" a="1"/>
  <c r="DW361" i="11" s="1"/>
  <c r="DY361" i="11" a="1"/>
  <c r="DY361" i="11" s="1"/>
  <c r="DX375" i="11" a="1"/>
  <c r="DX375" i="11" s="1"/>
  <c r="ED375" i="11" a="1"/>
  <c r="ED375" i="11" s="1"/>
  <c r="DW375" i="11" a="1"/>
  <c r="DW375" i="11" s="1"/>
  <c r="EA375" i="11" a="1"/>
  <c r="EA375" i="11" s="1"/>
  <c r="DZ375" i="11" a="1"/>
  <c r="DZ375" i="11" s="1"/>
  <c r="EC375" i="11" a="1"/>
  <c r="EC375" i="11" s="1"/>
  <c r="DY375" i="11" a="1"/>
  <c r="DY375" i="11" s="1"/>
  <c r="EB375" i="11" a="1"/>
  <c r="EB375" i="11" s="1"/>
  <c r="DK416" i="11" a="1"/>
  <c r="DK416" i="11" s="1"/>
  <c r="DM416" i="11" a="1"/>
  <c r="DM416" i="11" s="1"/>
  <c r="DI416" i="11" a="1"/>
  <c r="DI416" i="11" s="1"/>
  <c r="DL416" i="11" a="1"/>
  <c r="DL416" i="11" s="1"/>
  <c r="DH416" i="11" a="1"/>
  <c r="DH416" i="11" s="1"/>
  <c r="DJ416" i="11" a="1"/>
  <c r="DJ416" i="11" s="1"/>
  <c r="DT137" i="11" a="1"/>
  <c r="DT137" i="11" s="1"/>
  <c r="DP137" i="11" a="1"/>
  <c r="DP137" i="11" s="1"/>
  <c r="DQ137" i="11" a="1"/>
  <c r="DQ137" i="11" s="1"/>
  <c r="DR137" i="11" a="1"/>
  <c r="DR137" i="11" s="1"/>
  <c r="DS137" i="11" a="1"/>
  <c r="DS137" i="11" s="1"/>
  <c r="DJ342" i="11" a="1"/>
  <c r="DJ342" i="11" s="1"/>
  <c r="DM342" i="11" a="1"/>
  <c r="DM342" i="11" s="1"/>
  <c r="DH342" i="11" a="1"/>
  <c r="DH342" i="11" s="1"/>
  <c r="DK342" i="11" a="1"/>
  <c r="DK342" i="11" s="1"/>
  <c r="DI342" i="11" a="1"/>
  <c r="DI342" i="11" s="1"/>
  <c r="DL342" i="11" a="1"/>
  <c r="DL342" i="11" s="1"/>
  <c r="AC379" i="11" a="1"/>
  <c r="AC379" i="11" s="1"/>
  <c r="F379" i="11" a="1"/>
  <c r="F379" i="11" s="1"/>
  <c r="AA380" i="11" a="1"/>
  <c r="AA380" i="11" s="1"/>
  <c r="DH155" i="11" a="1"/>
  <c r="DH155" i="11" s="1"/>
  <c r="DL155" i="11" a="1"/>
  <c r="DL155" i="11" s="1"/>
  <c r="DI155" i="11" a="1"/>
  <c r="DI155" i="11" s="1"/>
  <c r="DJ155" i="11" a="1"/>
  <c r="DJ155" i="11" s="1"/>
  <c r="DK155" i="11" a="1"/>
  <c r="DK155" i="11" s="1"/>
  <c r="DM155" i="11" a="1"/>
  <c r="DM155" i="11" s="1"/>
  <c r="U378" i="11" a="1"/>
  <c r="U378" i="11" s="1"/>
  <c r="AD378" i="11"/>
  <c r="EA493" i="11" a="1"/>
  <c r="EA493" i="11" s="1"/>
  <c r="DX493" i="11" a="1"/>
  <c r="DX493" i="11" s="1"/>
  <c r="EC493" i="11" a="1"/>
  <c r="EC493" i="11" s="1"/>
  <c r="ED493" i="11" a="1"/>
  <c r="ED493" i="11" s="1"/>
  <c r="DW493" i="11" a="1"/>
  <c r="DW493" i="11" s="1"/>
  <c r="DY493" i="11" a="1"/>
  <c r="DY493" i="11" s="1"/>
  <c r="DZ493" i="11" a="1"/>
  <c r="DZ493" i="11" s="1"/>
  <c r="EB493" i="11" a="1"/>
  <c r="EB493" i="11" s="1"/>
  <c r="EC155" i="11" a="1"/>
  <c r="EC155" i="11" s="1"/>
  <c r="DW155" i="11" a="1"/>
  <c r="DW155" i="11" s="1"/>
  <c r="DZ155" i="11" a="1"/>
  <c r="DZ155" i="11" s="1"/>
  <c r="ED155" i="11" a="1"/>
  <c r="ED155" i="11" s="1"/>
  <c r="DY155" i="11" a="1"/>
  <c r="DY155" i="11" s="1"/>
  <c r="EB155" i="11" a="1"/>
  <c r="EB155" i="11" s="1"/>
  <c r="EA155" i="11" a="1"/>
  <c r="EA155" i="11" s="1"/>
  <c r="DX155" i="11" a="1"/>
  <c r="DX155" i="11" s="1"/>
  <c r="G378" i="11" a="1"/>
  <c r="G378" i="11" s="1"/>
  <c r="T378" i="11" a="1"/>
  <c r="T378" i="11" s="1"/>
  <c r="H378" i="11" a="1"/>
  <c r="H378" i="11" s="1"/>
  <c r="DP493" i="11" a="1"/>
  <c r="DP493" i="11" s="1"/>
  <c r="DT493" i="11" a="1"/>
  <c r="DT493" i="11" s="1"/>
  <c r="DS493" i="11" a="1"/>
  <c r="DS493" i="11" s="1"/>
  <c r="DQ493" i="11" a="1"/>
  <c r="DQ493" i="11" s="1"/>
  <c r="DR493" i="11" a="1"/>
  <c r="DR493" i="11" s="1"/>
  <c r="EF374" i="11"/>
  <c r="DG264" i="11" a="1"/>
  <c r="DG264" i="11" s="1"/>
  <c r="DO264" i="11" a="1"/>
  <c r="DO264" i="11" s="1"/>
  <c r="DV264" i="11" a="1"/>
  <c r="DV264" i="11" s="1"/>
  <c r="DG362" i="11" a="1"/>
  <c r="DG362" i="11" s="1"/>
  <c r="DO362" i="11" a="1"/>
  <c r="DO362" i="11" s="1"/>
  <c r="DV362" i="11" a="1"/>
  <c r="DV362" i="11" s="1"/>
  <c r="F345" i="11" a="1"/>
  <c r="F345" i="11" s="1"/>
  <c r="AC345" i="11" a="1"/>
  <c r="AC345" i="11" s="1"/>
  <c r="AA346" i="11" a="1"/>
  <c r="AA346" i="11" s="1"/>
  <c r="DH431" i="11" a="1"/>
  <c r="DH431" i="11" s="1"/>
  <c r="DL431" i="11" a="1"/>
  <c r="DL431" i="11" s="1"/>
  <c r="DI431" i="11" a="1"/>
  <c r="DI431" i="11" s="1"/>
  <c r="DK431" i="11" a="1"/>
  <c r="DK431" i="11" s="1"/>
  <c r="DM431" i="11" a="1"/>
  <c r="DM431" i="11" s="1"/>
  <c r="DJ431" i="11" a="1"/>
  <c r="DJ431" i="11" s="1"/>
  <c r="DM493" i="11" a="1"/>
  <c r="DM493" i="11" s="1"/>
  <c r="DK493" i="11" a="1"/>
  <c r="DK493" i="11" s="1"/>
  <c r="DH493" i="11" a="1"/>
  <c r="DH493" i="11" s="1"/>
  <c r="DI493" i="11" a="1"/>
  <c r="DI493" i="11" s="1"/>
  <c r="DL493" i="11" a="1"/>
  <c r="DL493" i="11" s="1"/>
  <c r="DJ493" i="11" a="1"/>
  <c r="DJ493" i="11" s="1"/>
  <c r="DX137" i="11" a="1"/>
  <c r="DX137" i="11" s="1"/>
  <c r="ED137" i="11" a="1"/>
  <c r="ED137" i="11" s="1"/>
  <c r="DY137" i="11" a="1"/>
  <c r="DY137" i="11" s="1"/>
  <c r="DZ137" i="11" a="1"/>
  <c r="DZ137" i="11" s="1"/>
  <c r="EB137" i="11" a="1"/>
  <c r="EB137" i="11" s="1"/>
  <c r="DW137" i="11" a="1"/>
  <c r="DW137" i="11" s="1"/>
  <c r="EA137" i="11" a="1"/>
  <c r="EA137" i="11" s="1"/>
  <c r="EC137" i="11" a="1"/>
  <c r="EC137" i="11" s="1"/>
  <c r="DR342" i="11" a="1"/>
  <c r="DR342" i="11" s="1"/>
  <c r="DQ342" i="11" a="1"/>
  <c r="DQ342" i="11" s="1"/>
  <c r="DS342" i="11" a="1"/>
  <c r="DS342" i="11" s="1"/>
  <c r="DP342" i="11" a="1"/>
  <c r="DP342" i="11" s="1"/>
  <c r="DT342" i="11" a="1"/>
  <c r="DT342" i="11" s="1"/>
  <c r="DT416" i="11" a="1"/>
  <c r="DT416" i="11" s="1"/>
  <c r="DQ416" i="11" a="1"/>
  <c r="DQ416" i="11" s="1"/>
  <c r="DR416" i="11" a="1"/>
  <c r="DR416" i="11" s="1"/>
  <c r="DS416" i="11" a="1"/>
  <c r="DS416" i="11" s="1"/>
  <c r="DP416" i="11" a="1"/>
  <c r="DP416" i="11" s="1"/>
  <c r="G418" i="11" a="1"/>
  <c r="G418" i="11" s="1"/>
  <c r="T418" i="11" a="1"/>
  <c r="T418" i="11" s="1"/>
  <c r="H418" i="11" a="1"/>
  <c r="H418" i="11" s="1"/>
  <c r="G344" i="11" a="1"/>
  <c r="G344" i="11" s="1"/>
  <c r="T344" i="11" a="1"/>
  <c r="T344" i="11" s="1"/>
  <c r="H344" i="11" a="1"/>
  <c r="H344" i="11" s="1"/>
  <c r="DX431" i="11" a="1"/>
  <c r="DX431" i="11" s="1"/>
  <c r="EA431" i="11" a="1"/>
  <c r="EA431" i="11" s="1"/>
  <c r="DZ431" i="11" a="1"/>
  <c r="DZ431" i="11" s="1"/>
  <c r="ED431" i="11" a="1"/>
  <c r="ED431" i="11" s="1"/>
  <c r="DW431" i="11" a="1"/>
  <c r="DW431" i="11" s="1"/>
  <c r="EB431" i="11" a="1"/>
  <c r="EB431" i="11" s="1"/>
  <c r="DY431" i="11" a="1"/>
  <c r="DY431" i="11" s="1"/>
  <c r="EC431" i="11" a="1"/>
  <c r="EC431" i="11" s="1"/>
  <c r="EF360" i="11"/>
  <c r="U418" i="11" a="1"/>
  <c r="U418" i="11" s="1"/>
  <c r="AD418" i="11"/>
  <c r="EF430" i="11"/>
  <c r="U344" i="11" a="1"/>
  <c r="U344" i="11" s="1"/>
  <c r="AD344" i="11"/>
  <c r="DK137" i="11" a="1"/>
  <c r="DK137" i="11" s="1"/>
  <c r="DH137" i="11" a="1"/>
  <c r="DH137" i="11" s="1"/>
  <c r="DL137" i="11" a="1"/>
  <c r="DL137" i="11" s="1"/>
  <c r="DI137" i="11" a="1"/>
  <c r="DI137" i="11" s="1"/>
  <c r="DM137" i="11" a="1"/>
  <c r="DM137" i="11" s="1"/>
  <c r="DJ137" i="11" a="1"/>
  <c r="DJ137" i="11" s="1"/>
  <c r="DP431" i="11" a="1"/>
  <c r="DP431" i="11" s="1"/>
  <c r="DQ431" i="11" a="1"/>
  <c r="DQ431" i="11" s="1"/>
  <c r="DR431" i="11" a="1"/>
  <c r="DR431" i="11" s="1"/>
  <c r="DS431" i="11" a="1"/>
  <c r="DS431" i="11" s="1"/>
  <c r="DT431" i="11" a="1"/>
  <c r="DT431" i="11" s="1"/>
  <c r="DV156" i="11" a="1"/>
  <c r="DV156" i="11" s="1"/>
  <c r="DG156" i="11" a="1"/>
  <c r="DG156" i="11" s="1"/>
  <c r="DO156" i="11" a="1"/>
  <c r="DO156" i="11" s="1"/>
  <c r="DV494" i="11" a="1"/>
  <c r="DV494" i="11" s="1"/>
  <c r="DO494" i="11" a="1"/>
  <c r="DO494" i="11" s="1"/>
  <c r="DG494" i="11" a="1"/>
  <c r="DG494" i="11" s="1"/>
  <c r="DZ263" i="11" a="1"/>
  <c r="DZ263" i="11" s="1"/>
  <c r="EA263" i="11" a="1"/>
  <c r="EA263" i="11" s="1"/>
  <c r="DW263" i="11" a="1"/>
  <c r="DW263" i="11" s="1"/>
  <c r="DX263" i="11" a="1"/>
  <c r="DX263" i="11" s="1"/>
  <c r="EC263" i="11" a="1"/>
  <c r="EC263" i="11" s="1"/>
  <c r="DY263" i="11" a="1"/>
  <c r="DY263" i="11" s="1"/>
  <c r="EB263" i="11" a="1"/>
  <c r="EB263" i="11" s="1"/>
  <c r="ED263" i="11" a="1"/>
  <c r="ED263" i="11" s="1"/>
  <c r="AC159" i="11" a="1"/>
  <c r="AC159" i="11" s="1"/>
  <c r="F159" i="11" a="1"/>
  <c r="F159" i="11" s="1"/>
  <c r="AA160" i="11" a="1"/>
  <c r="AA160" i="11" s="1"/>
  <c r="F496" i="11" a="1"/>
  <c r="F496" i="11" s="1"/>
  <c r="AC496" i="11" a="1"/>
  <c r="AC496" i="11" s="1"/>
  <c r="AA497" i="11" a="1"/>
  <c r="AA497" i="11" s="1"/>
  <c r="ED342" i="11" a="1"/>
  <c r="ED342" i="11" s="1"/>
  <c r="DY342" i="11" a="1"/>
  <c r="DY342" i="11" s="1"/>
  <c r="EC342" i="11" a="1"/>
  <c r="EC342" i="11" s="1"/>
  <c r="EB342" i="11" a="1"/>
  <c r="EB342" i="11" s="1"/>
  <c r="DZ342" i="11" a="1"/>
  <c r="DZ342" i="11" s="1"/>
  <c r="EA342" i="11" a="1"/>
  <c r="EA342" i="11" s="1"/>
  <c r="DW342" i="11" a="1"/>
  <c r="DW342" i="11" s="1"/>
  <c r="DX342" i="11" a="1"/>
  <c r="DX342" i="11" s="1"/>
  <c r="DG376" i="11" a="1"/>
  <c r="DG376" i="11" s="1"/>
  <c r="DO376" i="11" a="1"/>
  <c r="DO376" i="11" s="1"/>
  <c r="DV376" i="11" a="1"/>
  <c r="DV376" i="11" s="1"/>
  <c r="EF340" i="11"/>
  <c r="DK263" i="11" a="1"/>
  <c r="DK263" i="11" s="1"/>
  <c r="DI263" i="11" a="1"/>
  <c r="DI263" i="11" s="1"/>
  <c r="DL263" i="11" a="1"/>
  <c r="DL263" i="11" s="1"/>
  <c r="DM263" i="11" a="1"/>
  <c r="DM263" i="11" s="1"/>
  <c r="DJ263" i="11" a="1"/>
  <c r="DJ263" i="11" s="1"/>
  <c r="DH263" i="11" a="1"/>
  <c r="DH263" i="11" s="1"/>
  <c r="G158" i="11" a="1"/>
  <c r="G158" i="11" s="1"/>
  <c r="T158" i="11" a="1"/>
  <c r="T158" i="11" s="1"/>
  <c r="H158" i="11" a="1"/>
  <c r="H158" i="11" s="1"/>
  <c r="G495" i="11" a="1"/>
  <c r="G495" i="11" s="1"/>
  <c r="T495" i="11" a="1"/>
  <c r="T495" i="11" s="1"/>
  <c r="H495" i="11" a="1"/>
  <c r="H495" i="11" s="1"/>
  <c r="DK361" i="11" a="1"/>
  <c r="DK361" i="11" s="1"/>
  <c r="DH361" i="11" a="1"/>
  <c r="DH361" i="11" s="1"/>
  <c r="DL361" i="11" a="1"/>
  <c r="DL361" i="11" s="1"/>
  <c r="DJ361" i="11" a="1"/>
  <c r="DJ361" i="11" s="1"/>
  <c r="DM361" i="11" a="1"/>
  <c r="DM361" i="11" s="1"/>
  <c r="DI361" i="11" a="1"/>
  <c r="DI361" i="11" s="1"/>
  <c r="DT263" i="11" a="1"/>
  <c r="DT263" i="11" s="1"/>
  <c r="DQ263" i="11" a="1"/>
  <c r="DQ263" i="11" s="1"/>
  <c r="DR263" i="11" a="1"/>
  <c r="DR263" i="11" s="1"/>
  <c r="DS263" i="11" a="1"/>
  <c r="DS263" i="11" s="1"/>
  <c r="DP263" i="11" a="1"/>
  <c r="DP263" i="11" s="1"/>
  <c r="U158" i="11" a="1"/>
  <c r="U158" i="11" s="1"/>
  <c r="AD158" i="11"/>
  <c r="DS375" i="11" a="1"/>
  <c r="DS375" i="11" s="1"/>
  <c r="DR375" i="11" a="1"/>
  <c r="DR375" i="11" s="1"/>
  <c r="DP375" i="11" a="1"/>
  <c r="DP375" i="11" s="1"/>
  <c r="DQ375" i="11" a="1"/>
  <c r="DQ375" i="11" s="1"/>
  <c r="DT375" i="11" a="1"/>
  <c r="DT375" i="11" s="1"/>
  <c r="U495" i="11" a="1"/>
  <c r="U495" i="11" s="1"/>
  <c r="AD495" i="11"/>
  <c r="F497" i="11" l="1" a="1"/>
  <c r="F497" i="11" s="1"/>
  <c r="AC497" i="11" a="1"/>
  <c r="AC497" i="11" s="1"/>
  <c r="AA498" i="11" a="1"/>
  <c r="AA498" i="11" s="1"/>
  <c r="DH376" i="11" a="1"/>
  <c r="DH376" i="11" s="1"/>
  <c r="DJ376" i="11" a="1"/>
  <c r="DJ376" i="11" s="1"/>
  <c r="DI376" i="11" a="1"/>
  <c r="DI376" i="11" s="1"/>
  <c r="DL376" i="11" a="1"/>
  <c r="DL376" i="11" s="1"/>
  <c r="DM376" i="11" a="1"/>
  <c r="DM376" i="11" s="1"/>
  <c r="DK376" i="11" a="1"/>
  <c r="DK376" i="11" s="1"/>
  <c r="U379" i="11" a="1"/>
  <c r="U379" i="11" s="1"/>
  <c r="AD379" i="11"/>
  <c r="EF416" i="11"/>
  <c r="U496" i="11" a="1"/>
  <c r="U496" i="11" s="1"/>
  <c r="AD496" i="11"/>
  <c r="EA494" i="11" a="1"/>
  <c r="EA494" i="11" s="1"/>
  <c r="DW494" i="11" a="1"/>
  <c r="DW494" i="11" s="1"/>
  <c r="EB494" i="11" a="1"/>
  <c r="EB494" i="11" s="1"/>
  <c r="DY494" i="11" a="1"/>
  <c r="DY494" i="11" s="1"/>
  <c r="DZ494" i="11" a="1"/>
  <c r="DZ494" i="11" s="1"/>
  <c r="DX494" i="11" a="1"/>
  <c r="DX494" i="11" s="1"/>
  <c r="EC494" i="11" a="1"/>
  <c r="EC494" i="11" s="1"/>
  <c r="ED494" i="11" a="1"/>
  <c r="ED494" i="11" s="1"/>
  <c r="DM156" i="11" a="1"/>
  <c r="DM156" i="11" s="1"/>
  <c r="DK156" i="11" a="1"/>
  <c r="DK156" i="11" s="1"/>
  <c r="DI156" i="11" a="1"/>
  <c r="DI156" i="11" s="1"/>
  <c r="DL156" i="11" a="1"/>
  <c r="DL156" i="11" s="1"/>
  <c r="DH156" i="11" a="1"/>
  <c r="DH156" i="11" s="1"/>
  <c r="DJ156" i="11" a="1"/>
  <c r="DJ156" i="11" s="1"/>
  <c r="DZ264" i="11" a="1"/>
  <c r="DZ264" i="11" s="1"/>
  <c r="DY264" i="11" a="1"/>
  <c r="DY264" i="11" s="1"/>
  <c r="DX264" i="11" a="1"/>
  <c r="DX264" i="11" s="1"/>
  <c r="EB264" i="11" a="1"/>
  <c r="EB264" i="11" s="1"/>
  <c r="ED264" i="11" a="1"/>
  <c r="ED264" i="11" s="1"/>
  <c r="EA264" i="11" a="1"/>
  <c r="EA264" i="11" s="1"/>
  <c r="EC264" i="11" a="1"/>
  <c r="EC264" i="11" s="1"/>
  <c r="DW264" i="11" a="1"/>
  <c r="DW264" i="11" s="1"/>
  <c r="G379" i="11" a="1"/>
  <c r="G379" i="11" s="1"/>
  <c r="T379" i="11" a="1"/>
  <c r="T379" i="11" s="1"/>
  <c r="H379" i="11" a="1"/>
  <c r="H379" i="11" s="1"/>
  <c r="DR343" i="11" a="1"/>
  <c r="DR343" i="11" s="1"/>
  <c r="DQ343" i="11" a="1"/>
  <c r="DQ343" i="11" s="1"/>
  <c r="DS343" i="11" a="1"/>
  <c r="DS343" i="11" s="1"/>
  <c r="DP343" i="11" a="1"/>
  <c r="DP343" i="11" s="1"/>
  <c r="DT343" i="11" a="1"/>
  <c r="DT343" i="11" s="1"/>
  <c r="DH417" i="11" a="1"/>
  <c r="DH417" i="11" s="1"/>
  <c r="DK417" i="11" a="1"/>
  <c r="DK417" i="11" s="1"/>
  <c r="DM417" i="11" a="1"/>
  <c r="DM417" i="11" s="1"/>
  <c r="DL417" i="11" a="1"/>
  <c r="DL417" i="11" s="1"/>
  <c r="DJ417" i="11" a="1"/>
  <c r="DJ417" i="11" s="1"/>
  <c r="DI417" i="11" a="1"/>
  <c r="DI417" i="11" s="1"/>
  <c r="DG495" i="11" a="1"/>
  <c r="DG495" i="11" s="1"/>
  <c r="DO495" i="11" a="1"/>
  <c r="DO495" i="11" s="1"/>
  <c r="DV495" i="11" a="1"/>
  <c r="DV495" i="11" s="1"/>
  <c r="G496" i="11" a="1"/>
  <c r="G496" i="11" s="1"/>
  <c r="T496" i="11" a="1"/>
  <c r="T496" i="11" s="1"/>
  <c r="H496" i="11" a="1"/>
  <c r="H496" i="11" s="1"/>
  <c r="DT494" i="11" a="1"/>
  <c r="DT494" i="11" s="1"/>
  <c r="DP494" i="11" a="1"/>
  <c r="DP494" i="11" s="1"/>
  <c r="DR494" i="11" a="1"/>
  <c r="DR494" i="11" s="1"/>
  <c r="DQ494" i="11" a="1"/>
  <c r="DQ494" i="11" s="1"/>
  <c r="DS494" i="11" a="1"/>
  <c r="DS494" i="11" s="1"/>
  <c r="DP156" i="11" a="1"/>
  <c r="DP156" i="11" s="1"/>
  <c r="DQ156" i="11" a="1"/>
  <c r="DQ156" i="11" s="1"/>
  <c r="DS156" i="11" a="1"/>
  <c r="DS156" i="11" s="1"/>
  <c r="DT156" i="11" a="1"/>
  <c r="DT156" i="11" s="1"/>
  <c r="DR156" i="11" a="1"/>
  <c r="DR156" i="11" s="1"/>
  <c r="AC160" i="11" a="1"/>
  <c r="AC160" i="11" s="1"/>
  <c r="F160" i="11" a="1"/>
  <c r="F160" i="11" s="1"/>
  <c r="AA162" i="11" a="1"/>
  <c r="AA162" i="11" s="1"/>
  <c r="ED156" i="11" a="1"/>
  <c r="ED156" i="11" s="1"/>
  <c r="EC156" i="11" a="1"/>
  <c r="EC156" i="11" s="1"/>
  <c r="DW156" i="11" a="1"/>
  <c r="DW156" i="11" s="1"/>
  <c r="EB156" i="11" a="1"/>
  <c r="EB156" i="11" s="1"/>
  <c r="DX156" i="11" a="1"/>
  <c r="DX156" i="11" s="1"/>
  <c r="EA156" i="11" a="1"/>
  <c r="EA156" i="11" s="1"/>
  <c r="DZ156" i="11" a="1"/>
  <c r="DZ156" i="11" s="1"/>
  <c r="DY156" i="11" a="1"/>
  <c r="DY156" i="11" s="1"/>
  <c r="EB362" i="11" a="1"/>
  <c r="EB362" i="11" s="1"/>
  <c r="EC362" i="11" a="1"/>
  <c r="EC362" i="11" s="1"/>
  <c r="ED362" i="11" a="1"/>
  <c r="ED362" i="11" s="1"/>
  <c r="DW362" i="11" a="1"/>
  <c r="DW362" i="11" s="1"/>
  <c r="DY362" i="11" a="1"/>
  <c r="DY362" i="11" s="1"/>
  <c r="DZ362" i="11" a="1"/>
  <c r="DZ362" i="11" s="1"/>
  <c r="EA362" i="11" a="1"/>
  <c r="EA362" i="11" s="1"/>
  <c r="DX362" i="11" a="1"/>
  <c r="DX362" i="11" s="1"/>
  <c r="DS264" i="11" a="1"/>
  <c r="DS264" i="11" s="1"/>
  <c r="DT264" i="11" a="1"/>
  <c r="DT264" i="11" s="1"/>
  <c r="DP264" i="11" a="1"/>
  <c r="DP264" i="11" s="1"/>
  <c r="DQ264" i="11" a="1"/>
  <c r="DQ264" i="11" s="1"/>
  <c r="DR264" i="11" a="1"/>
  <c r="DR264" i="11" s="1"/>
  <c r="ED343" i="11" a="1"/>
  <c r="ED343" i="11" s="1"/>
  <c r="DX343" i="11" a="1"/>
  <c r="DX343" i="11" s="1"/>
  <c r="DW343" i="11" a="1"/>
  <c r="DW343" i="11" s="1"/>
  <c r="EC343" i="11" a="1"/>
  <c r="EC343" i="11" s="1"/>
  <c r="DY343" i="11" a="1"/>
  <c r="DY343" i="11" s="1"/>
  <c r="DZ343" i="11" a="1"/>
  <c r="DZ343" i="11" s="1"/>
  <c r="EA343" i="11" a="1"/>
  <c r="EA343" i="11" s="1"/>
  <c r="EB343" i="11" a="1"/>
  <c r="EB343" i="11" s="1"/>
  <c r="DZ417" i="11" a="1"/>
  <c r="DZ417" i="11" s="1"/>
  <c r="EA417" i="11" a="1"/>
  <c r="EA417" i="11" s="1"/>
  <c r="EC417" i="11" a="1"/>
  <c r="EC417" i="11" s="1"/>
  <c r="DW417" i="11" a="1"/>
  <c r="DW417" i="11" s="1"/>
  <c r="DX417" i="11" a="1"/>
  <c r="DX417" i="11" s="1"/>
  <c r="DY417" i="11" a="1"/>
  <c r="DY417" i="11" s="1"/>
  <c r="EB417" i="11" a="1"/>
  <c r="EB417" i="11" s="1"/>
  <c r="ED417" i="11" a="1"/>
  <c r="ED417" i="11" s="1"/>
  <c r="DO158" i="11" a="1"/>
  <c r="DO158" i="11" s="1"/>
  <c r="DV158" i="11" a="1"/>
  <c r="DV158" i="11" s="1"/>
  <c r="DG158" i="11" a="1"/>
  <c r="DG158" i="11" s="1"/>
  <c r="U159" i="11" a="1"/>
  <c r="U159" i="11" s="1"/>
  <c r="AD159" i="11"/>
  <c r="DV418" i="11" a="1"/>
  <c r="DV418" i="11" s="1"/>
  <c r="DO418" i="11" a="1"/>
  <c r="DO418" i="11" s="1"/>
  <c r="DG418" i="11" a="1"/>
  <c r="DG418" i="11" s="1"/>
  <c r="AC346" i="11" a="1"/>
  <c r="AC346" i="11" s="1"/>
  <c r="F346" i="11" a="1"/>
  <c r="F346" i="11" s="1"/>
  <c r="AA347" i="11" a="1"/>
  <c r="AA347" i="11" s="1"/>
  <c r="DQ362" i="11" a="1"/>
  <c r="DQ362" i="11" s="1"/>
  <c r="DT362" i="11" a="1"/>
  <c r="DT362" i="11" s="1"/>
  <c r="DR362" i="11" a="1"/>
  <c r="DR362" i="11" s="1"/>
  <c r="DP362" i="11" a="1"/>
  <c r="DP362" i="11" s="1"/>
  <c r="DS362" i="11" a="1"/>
  <c r="DS362" i="11" s="1"/>
  <c r="DI264" i="11" a="1"/>
  <c r="DI264" i="11" s="1"/>
  <c r="DK264" i="11" a="1"/>
  <c r="DK264" i="11" s="1"/>
  <c r="DM264" i="11" a="1"/>
  <c r="DM264" i="11" s="1"/>
  <c r="DL264" i="11" a="1"/>
  <c r="DL264" i="11" s="1"/>
  <c r="DH264" i="11" a="1"/>
  <c r="DH264" i="11" s="1"/>
  <c r="DJ264" i="11" a="1"/>
  <c r="DJ264" i="11" s="1"/>
  <c r="DK343" i="11" a="1"/>
  <c r="DK343" i="11" s="1"/>
  <c r="DJ343" i="11" a="1"/>
  <c r="DJ343" i="11" s="1"/>
  <c r="DH343" i="11" a="1"/>
  <c r="DH343" i="11" s="1"/>
  <c r="DI343" i="11" a="1"/>
  <c r="DI343" i="11" s="1"/>
  <c r="DM343" i="11" a="1"/>
  <c r="DM343" i="11" s="1"/>
  <c r="DL343" i="11" a="1"/>
  <c r="DL343" i="11" s="1"/>
  <c r="EF361" i="11"/>
  <c r="DH432" i="11" a="1"/>
  <c r="DH432" i="11" s="1"/>
  <c r="DM432" i="11" a="1"/>
  <c r="DM432" i="11" s="1"/>
  <c r="DK432" i="11" a="1"/>
  <c r="DK432" i="11" s="1"/>
  <c r="DJ432" i="11" a="1"/>
  <c r="DJ432" i="11" s="1"/>
  <c r="DL432" i="11" a="1"/>
  <c r="DL432" i="11" s="1"/>
  <c r="DI432" i="11" a="1"/>
  <c r="DI432" i="11" s="1"/>
  <c r="DS417" i="11" a="1"/>
  <c r="DS417" i="11" s="1"/>
  <c r="DQ417" i="11" a="1"/>
  <c r="DQ417" i="11" s="1"/>
  <c r="DP417" i="11" a="1"/>
  <c r="DP417" i="11" s="1"/>
  <c r="DT417" i="11" a="1"/>
  <c r="DT417" i="11" s="1"/>
  <c r="DR417" i="11" a="1"/>
  <c r="DR417" i="11" s="1"/>
  <c r="DH138" i="11" a="1"/>
  <c r="DH138" i="11" s="1"/>
  <c r="DI138" i="11" a="1"/>
  <c r="DI138" i="11" s="1"/>
  <c r="DM138" i="11" a="1"/>
  <c r="DM138" i="11" s="1"/>
  <c r="DJ138" i="11" a="1"/>
  <c r="DJ138" i="11" s="1"/>
  <c r="DL138" i="11" a="1"/>
  <c r="DL138" i="11" s="1"/>
  <c r="DK138" i="11" a="1"/>
  <c r="DK138" i="11" s="1"/>
  <c r="DH494" i="11" a="1"/>
  <c r="DH494" i="11" s="1"/>
  <c r="DI494" i="11" a="1"/>
  <c r="DI494" i="11" s="1"/>
  <c r="DK494" i="11" a="1"/>
  <c r="DK494" i="11" s="1"/>
  <c r="DM494" i="11" a="1"/>
  <c r="DM494" i="11" s="1"/>
  <c r="DL494" i="11" a="1"/>
  <c r="DL494" i="11" s="1"/>
  <c r="DJ494" i="11" a="1"/>
  <c r="DJ494" i="11" s="1"/>
  <c r="EA376" i="11" a="1"/>
  <c r="EA376" i="11" s="1"/>
  <c r="ED376" i="11" a="1"/>
  <c r="ED376" i="11" s="1"/>
  <c r="EC376" i="11" a="1"/>
  <c r="EC376" i="11" s="1"/>
  <c r="DZ376" i="11" a="1"/>
  <c r="DZ376" i="11" s="1"/>
  <c r="DX376" i="11" a="1"/>
  <c r="DX376" i="11" s="1"/>
  <c r="DY376" i="11" a="1"/>
  <c r="DY376" i="11" s="1"/>
  <c r="DW376" i="11" a="1"/>
  <c r="DW376" i="11" s="1"/>
  <c r="EB376" i="11" a="1"/>
  <c r="EB376" i="11" s="1"/>
  <c r="G159" i="11" a="1"/>
  <c r="G159" i="11" s="1"/>
  <c r="T159" i="11" a="1"/>
  <c r="T159" i="11" s="1"/>
  <c r="H159" i="11" a="1"/>
  <c r="H159" i="11" s="1"/>
  <c r="DV344" i="11" a="1"/>
  <c r="DV344" i="11" s="1"/>
  <c r="DO344" i="11" a="1"/>
  <c r="DO344" i="11" s="1"/>
  <c r="DG344" i="11" a="1"/>
  <c r="DG344" i="11" s="1"/>
  <c r="G345" i="11" a="1"/>
  <c r="G345" i="11" s="1"/>
  <c r="T345" i="11" a="1"/>
  <c r="T345" i="11" s="1"/>
  <c r="H345" i="11" a="1"/>
  <c r="H345" i="11" s="1"/>
  <c r="DH362" i="11" a="1"/>
  <c r="DH362" i="11" s="1"/>
  <c r="DM362" i="11" a="1"/>
  <c r="DM362" i="11" s="1"/>
  <c r="DI362" i="11" a="1"/>
  <c r="DI362" i="11" s="1"/>
  <c r="DL362" i="11" a="1"/>
  <c r="DL362" i="11" s="1"/>
  <c r="DJ362" i="11" a="1"/>
  <c r="DJ362" i="11" s="1"/>
  <c r="DK362" i="11" a="1"/>
  <c r="DK362" i="11" s="1"/>
  <c r="DG378" i="11" a="1"/>
  <c r="DG378" i="11" s="1"/>
  <c r="DO378" i="11" a="1"/>
  <c r="DO378" i="11" s="1"/>
  <c r="DV378" i="11" a="1"/>
  <c r="DV378" i="11" s="1"/>
  <c r="EF431" i="11"/>
  <c r="DP432" i="11" a="1"/>
  <c r="DP432" i="11" s="1"/>
  <c r="DS432" i="11" a="1"/>
  <c r="DS432" i="11" s="1"/>
  <c r="DT432" i="11" a="1"/>
  <c r="DT432" i="11" s="1"/>
  <c r="DR432" i="11" a="1"/>
  <c r="DR432" i="11" s="1"/>
  <c r="DQ432" i="11" a="1"/>
  <c r="DQ432" i="11" s="1"/>
  <c r="EB138" i="11" a="1"/>
  <c r="EB138" i="11" s="1"/>
  <c r="ED138" i="11" a="1"/>
  <c r="ED138" i="11" s="1"/>
  <c r="EC138" i="11" a="1"/>
  <c r="EC138" i="11" s="1"/>
  <c r="DY138" i="11" a="1"/>
  <c r="DY138" i="11" s="1"/>
  <c r="DX138" i="11" a="1"/>
  <c r="DX138" i="11" s="1"/>
  <c r="EA138" i="11" a="1"/>
  <c r="EA138" i="11" s="1"/>
  <c r="DZ138" i="11" a="1"/>
  <c r="DZ138" i="11" s="1"/>
  <c r="DW138" i="11" a="1"/>
  <c r="DW138" i="11" s="1"/>
  <c r="DT376" i="11" a="1"/>
  <c r="DT376" i="11" s="1"/>
  <c r="DQ376" i="11" a="1"/>
  <c r="DQ376" i="11" s="1"/>
  <c r="DR376" i="11" a="1"/>
  <c r="DR376" i="11" s="1"/>
  <c r="DP376" i="11" a="1"/>
  <c r="DP376" i="11" s="1"/>
  <c r="DS376" i="11" a="1"/>
  <c r="DS376" i="11" s="1"/>
  <c r="U345" i="11" a="1"/>
  <c r="U345" i="11" s="1"/>
  <c r="AD345" i="11"/>
  <c r="EB432" i="11" a="1"/>
  <c r="EB432" i="11" s="1"/>
  <c r="EC432" i="11" a="1"/>
  <c r="EC432" i="11" s="1"/>
  <c r="DW432" i="11" a="1"/>
  <c r="DW432" i="11" s="1"/>
  <c r="DX432" i="11" a="1"/>
  <c r="DX432" i="11" s="1"/>
  <c r="ED432" i="11" a="1"/>
  <c r="ED432" i="11" s="1"/>
  <c r="EA432" i="11" a="1"/>
  <c r="EA432" i="11" s="1"/>
  <c r="DY432" i="11" a="1"/>
  <c r="DY432" i="11" s="1"/>
  <c r="DZ432" i="11" a="1"/>
  <c r="DZ432" i="11" s="1"/>
  <c r="DT138" i="11" a="1"/>
  <c r="DT138" i="11" s="1"/>
  <c r="DP138" i="11" a="1"/>
  <c r="DP138" i="11" s="1"/>
  <c r="DQ138" i="11" a="1"/>
  <c r="DQ138" i="11" s="1"/>
  <c r="DR138" i="11" a="1"/>
  <c r="DR138" i="11" s="1"/>
  <c r="DS138" i="11" a="1"/>
  <c r="DS138" i="11" s="1"/>
  <c r="EF375" i="11"/>
  <c r="F380" i="11" a="1"/>
  <c r="F380" i="11" s="1"/>
  <c r="AC380" i="11" a="1"/>
  <c r="AC380" i="11" s="1"/>
  <c r="AA382" i="11" a="1"/>
  <c r="AA382" i="11" s="1"/>
  <c r="EC344" i="11" l="1" a="1"/>
  <c r="EC344" i="11" s="1"/>
  <c r="DY344" i="11" a="1"/>
  <c r="DY344" i="11" s="1"/>
  <c r="DX344" i="11" a="1"/>
  <c r="DX344" i="11" s="1"/>
  <c r="EA344" i="11" a="1"/>
  <c r="EA344" i="11" s="1"/>
  <c r="DZ344" i="11" a="1"/>
  <c r="DZ344" i="11" s="1"/>
  <c r="ED344" i="11" a="1"/>
  <c r="ED344" i="11" s="1"/>
  <c r="EB344" i="11" a="1"/>
  <c r="EB344" i="11" s="1"/>
  <c r="DW344" i="11" a="1"/>
  <c r="DW344" i="11" s="1"/>
  <c r="DQ158" i="11" a="1"/>
  <c r="DQ158" i="11" s="1"/>
  <c r="DP158" i="11" a="1"/>
  <c r="DP158" i="11" s="1"/>
  <c r="DR158" i="11" a="1"/>
  <c r="DR158" i="11" s="1"/>
  <c r="DS158" i="11" a="1"/>
  <c r="DS158" i="11" s="1"/>
  <c r="DT158" i="11" a="1"/>
  <c r="DT158" i="11" s="1"/>
  <c r="F162" i="11" a="1"/>
  <c r="F162" i="11" s="1"/>
  <c r="AC162" i="11" a="1"/>
  <c r="AC162" i="11" s="1"/>
  <c r="AA163" i="11" a="1"/>
  <c r="AA163" i="11" s="1"/>
  <c r="DS495" i="11" a="1"/>
  <c r="DS495" i="11" s="1"/>
  <c r="DT495" i="11" a="1"/>
  <c r="DT495" i="11" s="1"/>
  <c r="DR495" i="11" a="1"/>
  <c r="DR495" i="11" s="1"/>
  <c r="DQ495" i="11" a="1"/>
  <c r="DQ495" i="11" s="1"/>
  <c r="DP495" i="11" a="1"/>
  <c r="DP495" i="11" s="1"/>
  <c r="EF376" i="11"/>
  <c r="U160" i="11" a="1"/>
  <c r="U160" i="11" s="1"/>
  <c r="AD160" i="11"/>
  <c r="DH495" i="11" a="1"/>
  <c r="DH495" i="11" s="1"/>
  <c r="DK495" i="11" a="1"/>
  <c r="DK495" i="11" s="1"/>
  <c r="DM495" i="11" a="1"/>
  <c r="DM495" i="11" s="1"/>
  <c r="DL495" i="11" a="1"/>
  <c r="DL495" i="11" s="1"/>
  <c r="DJ495" i="11" a="1"/>
  <c r="DJ495" i="11" s="1"/>
  <c r="DI495" i="11" a="1"/>
  <c r="DI495" i="11" s="1"/>
  <c r="DO379" i="11" a="1"/>
  <c r="DO379" i="11" s="1"/>
  <c r="DG379" i="11" a="1"/>
  <c r="DG379" i="11" s="1"/>
  <c r="DV379" i="11" a="1"/>
  <c r="DV379" i="11" s="1"/>
  <c r="EF432" i="11"/>
  <c r="AC347" i="11" a="1"/>
  <c r="AC347" i="11" s="1"/>
  <c r="F347" i="11" a="1"/>
  <c r="F347" i="11" s="1"/>
  <c r="AA348" i="11" a="1"/>
  <c r="AA348" i="11" s="1"/>
  <c r="G160" i="11" a="1"/>
  <c r="G160" i="11" s="1"/>
  <c r="T160" i="11" a="1"/>
  <c r="T160" i="11" s="1"/>
  <c r="H160" i="11" a="1"/>
  <c r="H160" i="11" s="1"/>
  <c r="DO496" i="11" a="1"/>
  <c r="DO496" i="11" s="1"/>
  <c r="DV496" i="11" a="1"/>
  <c r="DV496" i="11" s="1"/>
  <c r="DG496" i="11" a="1"/>
  <c r="DG496" i="11" s="1"/>
  <c r="F498" i="11" a="1"/>
  <c r="F498" i="11" s="1"/>
  <c r="AC498" i="11" a="1"/>
  <c r="AC498" i="11" s="1"/>
  <c r="AA499" i="11" a="1"/>
  <c r="AA499" i="11" s="1"/>
  <c r="EF417" i="11"/>
  <c r="DY378" i="11" a="1"/>
  <c r="DY378" i="11" s="1"/>
  <c r="EC378" i="11" a="1"/>
  <c r="EC378" i="11" s="1"/>
  <c r="ED378" i="11" a="1"/>
  <c r="ED378" i="11" s="1"/>
  <c r="DW378" i="11" a="1"/>
  <c r="DW378" i="11" s="1"/>
  <c r="EB378" i="11" a="1"/>
  <c r="EB378" i="11" s="1"/>
  <c r="DX378" i="11" a="1"/>
  <c r="DX378" i="11" s="1"/>
  <c r="EA378" i="11" a="1"/>
  <c r="EA378" i="11" s="1"/>
  <c r="DZ378" i="11" a="1"/>
  <c r="DZ378" i="11" s="1"/>
  <c r="DV345" i="11" a="1"/>
  <c r="DV345" i="11" s="1"/>
  <c r="DO345" i="11" a="1"/>
  <c r="DO345" i="11" s="1"/>
  <c r="DG345" i="11" a="1"/>
  <c r="DG345" i="11" s="1"/>
  <c r="U346" i="11" a="1"/>
  <c r="U346" i="11" s="1"/>
  <c r="AD346" i="11"/>
  <c r="G497" i="11" a="1"/>
  <c r="G497" i="11" s="1"/>
  <c r="T497" i="11" a="1"/>
  <c r="T497" i="11" s="1"/>
  <c r="H497" i="11" a="1"/>
  <c r="H497" i="11" s="1"/>
  <c r="DT378" i="11" a="1"/>
  <c r="DT378" i="11" s="1"/>
  <c r="DQ378" i="11" a="1"/>
  <c r="DQ378" i="11" s="1"/>
  <c r="DR378" i="11" a="1"/>
  <c r="DR378" i="11" s="1"/>
  <c r="DP378" i="11" a="1"/>
  <c r="DP378" i="11" s="1"/>
  <c r="DS378" i="11" a="1"/>
  <c r="DS378" i="11" s="1"/>
  <c r="G346" i="11" a="1"/>
  <c r="G346" i="11" s="1"/>
  <c r="T346" i="11" a="1"/>
  <c r="T346" i="11" s="1"/>
  <c r="H346" i="11" a="1"/>
  <c r="H346" i="11" s="1"/>
  <c r="EF362" i="11"/>
  <c r="U497" i="11" a="1"/>
  <c r="U497" i="11" s="1"/>
  <c r="AD497" i="11"/>
  <c r="DK378" i="11" a="1"/>
  <c r="DK378" i="11" s="1"/>
  <c r="DI378" i="11" a="1"/>
  <c r="DI378" i="11" s="1"/>
  <c r="DL378" i="11" a="1"/>
  <c r="DL378" i="11" s="1"/>
  <c r="DM378" i="11" a="1"/>
  <c r="DM378" i="11" s="1"/>
  <c r="DJ378" i="11" a="1"/>
  <c r="DJ378" i="11" s="1"/>
  <c r="DH378" i="11" a="1"/>
  <c r="DH378" i="11" s="1"/>
  <c r="DV159" i="11" a="1"/>
  <c r="DV159" i="11" s="1"/>
  <c r="DO159" i="11" a="1"/>
  <c r="DO159" i="11" s="1"/>
  <c r="DG159" i="11" a="1"/>
  <c r="DG159" i="11" s="1"/>
  <c r="DH418" i="11" a="1"/>
  <c r="DH418" i="11" s="1"/>
  <c r="DL418" i="11" a="1"/>
  <c r="DL418" i="11" s="1"/>
  <c r="DM418" i="11" a="1"/>
  <c r="DM418" i="11" s="1"/>
  <c r="DI418" i="11" a="1"/>
  <c r="DI418" i="11" s="1"/>
  <c r="DJ418" i="11" a="1"/>
  <c r="DJ418" i="11" s="1"/>
  <c r="DK418" i="11" a="1"/>
  <c r="DK418" i="11" s="1"/>
  <c r="DK344" i="11" a="1"/>
  <c r="DK344" i="11" s="1"/>
  <c r="DH344" i="11" a="1"/>
  <c r="DH344" i="11" s="1"/>
  <c r="DI344" i="11" a="1"/>
  <c r="DI344" i="11" s="1"/>
  <c r="DJ344" i="11" a="1"/>
  <c r="DJ344" i="11" s="1"/>
  <c r="DL344" i="11" a="1"/>
  <c r="DL344" i="11" s="1"/>
  <c r="DM344" i="11" a="1"/>
  <c r="DM344" i="11" s="1"/>
  <c r="DT418" i="11" a="1"/>
  <c r="DT418" i="11" s="1"/>
  <c r="DP418" i="11" a="1"/>
  <c r="DP418" i="11" s="1"/>
  <c r="DR418" i="11" a="1"/>
  <c r="DR418" i="11" s="1"/>
  <c r="DS418" i="11" a="1"/>
  <c r="DS418" i="11" s="1"/>
  <c r="DQ418" i="11" a="1"/>
  <c r="DQ418" i="11" s="1"/>
  <c r="DM158" i="11" a="1"/>
  <c r="DM158" i="11" s="1"/>
  <c r="DH158" i="11" a="1"/>
  <c r="DH158" i="11" s="1"/>
  <c r="DI158" i="11" a="1"/>
  <c r="DI158" i="11" s="1"/>
  <c r="DK158" i="11" a="1"/>
  <c r="DK158" i="11" s="1"/>
  <c r="DL158" i="11" a="1"/>
  <c r="DL158" i="11" s="1"/>
  <c r="DJ158" i="11" a="1"/>
  <c r="DJ158" i="11" s="1"/>
  <c r="AC382" i="11" a="1"/>
  <c r="AC382" i="11" s="1"/>
  <c r="F382" i="11" a="1"/>
  <c r="F382" i="11" s="1"/>
  <c r="AA383" i="11" a="1"/>
  <c r="AA383" i="11" s="1"/>
  <c r="G380" i="11" a="1"/>
  <c r="G380" i="11" s="1"/>
  <c r="T380" i="11" a="1"/>
  <c r="T380" i="11" s="1"/>
  <c r="H380" i="11" a="1"/>
  <c r="H380" i="11" s="1"/>
  <c r="U380" i="11" a="1"/>
  <c r="U380" i="11" s="1"/>
  <c r="AD380" i="11"/>
  <c r="DT344" i="11" a="1"/>
  <c r="DT344" i="11" s="1"/>
  <c r="DR344" i="11" a="1"/>
  <c r="DR344" i="11" s="1"/>
  <c r="DQ344" i="11" a="1"/>
  <c r="DQ344" i="11" s="1"/>
  <c r="DS344" i="11" a="1"/>
  <c r="DS344" i="11" s="1"/>
  <c r="DP344" i="11" a="1"/>
  <c r="DP344" i="11" s="1"/>
  <c r="DX418" i="11" a="1"/>
  <c r="DX418" i="11" s="1"/>
  <c r="EC418" i="11" a="1"/>
  <c r="EC418" i="11" s="1"/>
  <c r="EB418" i="11" a="1"/>
  <c r="EB418" i="11" s="1"/>
  <c r="DZ418" i="11" a="1"/>
  <c r="DZ418" i="11" s="1"/>
  <c r="DY418" i="11" a="1"/>
  <c r="DY418" i="11" s="1"/>
  <c r="DW418" i="11" a="1"/>
  <c r="DW418" i="11" s="1"/>
  <c r="ED418" i="11" a="1"/>
  <c r="ED418" i="11" s="1"/>
  <c r="EA418" i="11" a="1"/>
  <c r="EA418" i="11" s="1"/>
  <c r="ED158" i="11" a="1"/>
  <c r="ED158" i="11" s="1"/>
  <c r="EC158" i="11" a="1"/>
  <c r="EC158" i="11" s="1"/>
  <c r="EA158" i="11" a="1"/>
  <c r="EA158" i="11" s="1"/>
  <c r="DY158" i="11" a="1"/>
  <c r="DY158" i="11" s="1"/>
  <c r="DW158" i="11" a="1"/>
  <c r="DW158" i="11" s="1"/>
  <c r="EB158" i="11" a="1"/>
  <c r="EB158" i="11" s="1"/>
  <c r="DX158" i="11" a="1"/>
  <c r="DX158" i="11" s="1"/>
  <c r="DZ158" i="11" a="1"/>
  <c r="DZ158" i="11" s="1"/>
  <c r="EA495" i="11" a="1"/>
  <c r="EA495" i="11" s="1"/>
  <c r="DW495" i="11" a="1"/>
  <c r="DW495" i="11" s="1"/>
  <c r="ED495" i="11" a="1"/>
  <c r="ED495" i="11" s="1"/>
  <c r="DY495" i="11" a="1"/>
  <c r="DY495" i="11" s="1"/>
  <c r="DZ495" i="11" a="1"/>
  <c r="DZ495" i="11" s="1"/>
  <c r="EB495" i="11" a="1"/>
  <c r="EB495" i="11" s="1"/>
  <c r="DX495" i="11" a="1"/>
  <c r="DX495" i="11" s="1"/>
  <c r="EC495" i="11" a="1"/>
  <c r="EC495" i="11" s="1"/>
  <c r="DS379" i="11" l="1" a="1"/>
  <c r="DS379" i="11" s="1"/>
  <c r="DT379" i="11" a="1"/>
  <c r="DT379" i="11" s="1"/>
  <c r="DR379" i="11" a="1"/>
  <c r="DR379" i="11" s="1"/>
  <c r="DQ379" i="11" a="1"/>
  <c r="DQ379" i="11" s="1"/>
  <c r="DP379" i="11" a="1"/>
  <c r="DP379" i="11" s="1"/>
  <c r="DO497" i="11" a="1"/>
  <c r="DO497" i="11" s="1"/>
  <c r="DG497" i="11" a="1"/>
  <c r="DG497" i="11" s="1"/>
  <c r="DV497" i="11" a="1"/>
  <c r="DV497" i="11" s="1"/>
  <c r="G498" i="11" a="1"/>
  <c r="G498" i="11" s="1"/>
  <c r="T498" i="11" a="1"/>
  <c r="T498" i="11" s="1"/>
  <c r="H498" i="11" a="1"/>
  <c r="H498" i="11" s="1"/>
  <c r="AC163" i="11" a="1"/>
  <c r="AC163" i="11" s="1"/>
  <c r="F163" i="11" a="1"/>
  <c r="F163" i="11" s="1"/>
  <c r="AA164" i="11" a="1"/>
  <c r="AA164" i="11" s="1"/>
  <c r="DV346" i="11" a="1"/>
  <c r="DV346" i="11" s="1"/>
  <c r="DG346" i="11" a="1"/>
  <c r="DG346" i="11" s="1"/>
  <c r="DO346" i="11" a="1"/>
  <c r="DO346" i="11" s="1"/>
  <c r="DH345" i="11" a="1"/>
  <c r="DH345" i="11" s="1"/>
  <c r="DM345" i="11" a="1"/>
  <c r="DM345" i="11" s="1"/>
  <c r="DK345" i="11" a="1"/>
  <c r="DK345" i="11" s="1"/>
  <c r="DJ345" i="11" a="1"/>
  <c r="DJ345" i="11" s="1"/>
  <c r="DL345" i="11" a="1"/>
  <c r="DL345" i="11" s="1"/>
  <c r="DI345" i="11" a="1"/>
  <c r="DI345" i="11" s="1"/>
  <c r="U498" i="11" a="1"/>
  <c r="U498" i="11" s="1"/>
  <c r="AD498" i="11"/>
  <c r="G162" i="11" a="1"/>
  <c r="G162" i="11" s="1"/>
  <c r="T162" i="11" a="1"/>
  <c r="T162" i="11" s="1"/>
  <c r="H162" i="11" a="1"/>
  <c r="H162" i="11" s="1"/>
  <c r="AC499" i="11" a="1"/>
  <c r="AC499" i="11" s="1"/>
  <c r="F499" i="11" a="1"/>
  <c r="F499" i="11" s="1"/>
  <c r="AA500" i="11" a="1"/>
  <c r="AA500" i="11" s="1"/>
  <c r="DS496" i="11" a="1"/>
  <c r="DS496" i="11" s="1"/>
  <c r="DR496" i="11" a="1"/>
  <c r="DR496" i="11" s="1"/>
  <c r="DQ496" i="11" a="1"/>
  <c r="DQ496" i="11" s="1"/>
  <c r="DP496" i="11" a="1"/>
  <c r="DP496" i="11" s="1"/>
  <c r="DT496" i="11" a="1"/>
  <c r="DT496" i="11" s="1"/>
  <c r="DT345" i="11" a="1"/>
  <c r="DT345" i="11" s="1"/>
  <c r="DS345" i="11" a="1"/>
  <c r="DS345" i="11" s="1"/>
  <c r="DP345" i="11" a="1"/>
  <c r="DP345" i="11" s="1"/>
  <c r="DQ345" i="11" a="1"/>
  <c r="DQ345" i="11" s="1"/>
  <c r="DR345" i="11" a="1"/>
  <c r="DR345" i="11" s="1"/>
  <c r="U162" i="11" a="1"/>
  <c r="U162" i="11" s="1"/>
  <c r="AD162" i="11"/>
  <c r="DG380" i="11" a="1"/>
  <c r="DG380" i="11" s="1"/>
  <c r="DO380" i="11" a="1"/>
  <c r="DO380" i="11" s="1"/>
  <c r="DV380" i="11" a="1"/>
  <c r="DV380" i="11" s="1"/>
  <c r="DI159" i="11" a="1"/>
  <c r="DI159" i="11" s="1"/>
  <c r="DM159" i="11" a="1"/>
  <c r="DM159" i="11" s="1"/>
  <c r="DH159" i="11" a="1"/>
  <c r="DH159" i="11" s="1"/>
  <c r="DJ159" i="11" a="1"/>
  <c r="DJ159" i="11" s="1"/>
  <c r="DK159" i="11" a="1"/>
  <c r="DK159" i="11" s="1"/>
  <c r="DL159" i="11" a="1"/>
  <c r="DL159" i="11" s="1"/>
  <c r="DY345" i="11" a="1"/>
  <c r="DY345" i="11" s="1"/>
  <c r="EC345" i="11" a="1"/>
  <c r="EC345" i="11" s="1"/>
  <c r="ED345" i="11" a="1"/>
  <c r="ED345" i="11" s="1"/>
  <c r="EB345" i="11" a="1"/>
  <c r="EB345" i="11" s="1"/>
  <c r="DZ345" i="11" a="1"/>
  <c r="DZ345" i="11" s="1"/>
  <c r="EA345" i="11" a="1"/>
  <c r="EA345" i="11" s="1"/>
  <c r="DW345" i="11" a="1"/>
  <c r="DW345" i="11" s="1"/>
  <c r="DX345" i="11" a="1"/>
  <c r="DX345" i="11" s="1"/>
  <c r="DG160" i="11" a="1"/>
  <c r="DG160" i="11" s="1"/>
  <c r="DO160" i="11" a="1"/>
  <c r="DO160" i="11" s="1"/>
  <c r="DV160" i="11" a="1"/>
  <c r="DV160" i="11" s="1"/>
  <c r="EF418" i="11"/>
  <c r="AC383" i="11" a="1"/>
  <c r="AC383" i="11" s="1"/>
  <c r="F383" i="11" a="1"/>
  <c r="F383" i="11" s="1"/>
  <c r="AA384" i="11" a="1"/>
  <c r="AA384" i="11" s="1"/>
  <c r="DP159" i="11" a="1"/>
  <c r="DP159" i="11" s="1"/>
  <c r="DS159" i="11" a="1"/>
  <c r="DS159" i="11" s="1"/>
  <c r="DT159" i="11" a="1"/>
  <c r="DT159" i="11" s="1"/>
  <c r="DR159" i="11" a="1"/>
  <c r="DR159" i="11" s="1"/>
  <c r="DQ159" i="11" a="1"/>
  <c r="DQ159" i="11" s="1"/>
  <c r="AC348" i="11" a="1"/>
  <c r="AC348" i="11" s="1"/>
  <c r="F348" i="11" a="1"/>
  <c r="F348" i="11" s="1"/>
  <c r="U382" i="11" a="1"/>
  <c r="U382" i="11" s="1"/>
  <c r="AD382" i="11"/>
  <c r="DX159" i="11" a="1"/>
  <c r="DX159" i="11" s="1"/>
  <c r="EC159" i="11" a="1"/>
  <c r="EC159" i="11" s="1"/>
  <c r="EA159" i="11" a="1"/>
  <c r="EA159" i="11" s="1"/>
  <c r="DY159" i="11" a="1"/>
  <c r="DY159" i="11" s="1"/>
  <c r="DW159" i="11" a="1"/>
  <c r="DW159" i="11" s="1"/>
  <c r="DZ159" i="11" a="1"/>
  <c r="DZ159" i="11" s="1"/>
  <c r="ED159" i="11" a="1"/>
  <c r="ED159" i="11" s="1"/>
  <c r="EB159" i="11" a="1"/>
  <c r="EB159" i="11" s="1"/>
  <c r="DH496" i="11" a="1"/>
  <c r="DH496" i="11" s="1"/>
  <c r="DM496" i="11" a="1"/>
  <c r="DM496" i="11" s="1"/>
  <c r="DJ496" i="11" a="1"/>
  <c r="DJ496" i="11" s="1"/>
  <c r="DK496" i="11" a="1"/>
  <c r="DK496" i="11" s="1"/>
  <c r="DL496" i="11" a="1"/>
  <c r="DL496" i="11" s="1"/>
  <c r="DI496" i="11" a="1"/>
  <c r="DI496" i="11" s="1"/>
  <c r="U347" i="11" a="1"/>
  <c r="U347" i="11" s="1"/>
  <c r="AD347" i="11"/>
  <c r="DZ379" i="11" a="1"/>
  <c r="DZ379" i="11" s="1"/>
  <c r="DX379" i="11" a="1"/>
  <c r="DX379" i="11" s="1"/>
  <c r="DY379" i="11" a="1"/>
  <c r="DY379" i="11" s="1"/>
  <c r="EA379" i="11" a="1"/>
  <c r="EA379" i="11" s="1"/>
  <c r="ED379" i="11" a="1"/>
  <c r="ED379" i="11" s="1"/>
  <c r="DW379" i="11" a="1"/>
  <c r="DW379" i="11" s="1"/>
  <c r="EB379" i="11" a="1"/>
  <c r="EB379" i="11" s="1"/>
  <c r="EC379" i="11" a="1"/>
  <c r="EC379" i="11" s="1"/>
  <c r="G382" i="11" a="1"/>
  <c r="G382" i="11" s="1"/>
  <c r="T382" i="11" a="1"/>
  <c r="T382" i="11" s="1"/>
  <c r="H382" i="11" a="1"/>
  <c r="H382" i="11" s="1"/>
  <c r="EF378" i="11"/>
  <c r="EA496" i="11" a="1"/>
  <c r="EA496" i="11" s="1"/>
  <c r="DX496" i="11" a="1"/>
  <c r="DX496" i="11" s="1"/>
  <c r="EB496" i="11" a="1"/>
  <c r="EB496" i="11" s="1"/>
  <c r="DW496" i="11" a="1"/>
  <c r="DW496" i="11" s="1"/>
  <c r="EC496" i="11" a="1"/>
  <c r="EC496" i="11" s="1"/>
  <c r="DZ496" i="11" a="1"/>
  <c r="DZ496" i="11" s="1"/>
  <c r="ED496" i="11" a="1"/>
  <c r="ED496" i="11" s="1"/>
  <c r="DY496" i="11" a="1"/>
  <c r="DY496" i="11" s="1"/>
  <c r="G347" i="11" a="1"/>
  <c r="G347" i="11" s="1"/>
  <c r="T347" i="11" a="1"/>
  <c r="T347" i="11" s="1"/>
  <c r="H347" i="11" a="1"/>
  <c r="H347" i="11" s="1"/>
  <c r="DJ379" i="11" a="1"/>
  <c r="DJ379" i="11" s="1"/>
  <c r="DH379" i="11" a="1"/>
  <c r="DH379" i="11" s="1"/>
  <c r="DI379" i="11" a="1"/>
  <c r="DI379" i="11" s="1"/>
  <c r="DK379" i="11" a="1"/>
  <c r="DK379" i="11" s="1"/>
  <c r="DL379" i="11" a="1"/>
  <c r="DL379" i="11" s="1"/>
  <c r="DM379" i="11" a="1"/>
  <c r="DM379" i="11" s="1"/>
  <c r="DP346" i="11" l="1" a="1"/>
  <c r="DP346" i="11" s="1"/>
  <c r="DT346" i="11" a="1"/>
  <c r="DT346" i="11" s="1"/>
  <c r="DQ346" i="11" a="1"/>
  <c r="DQ346" i="11" s="1"/>
  <c r="DS346" i="11" a="1"/>
  <c r="DS346" i="11" s="1"/>
  <c r="DR346" i="11" a="1"/>
  <c r="DR346" i="11" s="1"/>
  <c r="U163" i="11" a="1"/>
  <c r="U163" i="11" s="1"/>
  <c r="AD163" i="11"/>
  <c r="DS497" i="11" a="1"/>
  <c r="DS497" i="11" s="1"/>
  <c r="DP497" i="11" a="1"/>
  <c r="DP497" i="11" s="1"/>
  <c r="DR497" i="11" a="1"/>
  <c r="DR497" i="11" s="1"/>
  <c r="DQ497" i="11" a="1"/>
  <c r="DQ497" i="11" s="1"/>
  <c r="DT497" i="11" a="1"/>
  <c r="DT497" i="11" s="1"/>
  <c r="G499" i="11" a="1"/>
  <c r="G499" i="11" s="1"/>
  <c r="T499" i="11" a="1"/>
  <c r="T499" i="11" s="1"/>
  <c r="H499" i="11" a="1"/>
  <c r="H499" i="11" s="1"/>
  <c r="DG382" i="11" a="1"/>
  <c r="DG382" i="11" s="1"/>
  <c r="DV382" i="11" a="1"/>
  <c r="DV382" i="11" s="1"/>
  <c r="DO382" i="11" a="1"/>
  <c r="DO382" i="11" s="1"/>
  <c r="DH346" i="11" a="1"/>
  <c r="DH346" i="11" s="1"/>
  <c r="DL346" i="11" a="1"/>
  <c r="DL346" i="11" s="1"/>
  <c r="DK346" i="11" a="1"/>
  <c r="DK346" i="11" s="1"/>
  <c r="DM346" i="11" a="1"/>
  <c r="DM346" i="11" s="1"/>
  <c r="DI346" i="11" a="1"/>
  <c r="DI346" i="11" s="1"/>
  <c r="DJ346" i="11" a="1"/>
  <c r="DJ346" i="11" s="1"/>
  <c r="G163" i="11" a="1"/>
  <c r="G163" i="11" s="1"/>
  <c r="T163" i="11" a="1"/>
  <c r="T163" i="11" s="1"/>
  <c r="H163" i="11" a="1"/>
  <c r="H163" i="11" s="1"/>
  <c r="DL380" i="11" a="1"/>
  <c r="DL380" i="11" s="1"/>
  <c r="DM380" i="11" a="1"/>
  <c r="DM380" i="11" s="1"/>
  <c r="DI380" i="11" a="1"/>
  <c r="DI380" i="11" s="1"/>
  <c r="DK380" i="11" a="1"/>
  <c r="DK380" i="11" s="1"/>
  <c r="DJ380" i="11" a="1"/>
  <c r="DJ380" i="11" s="1"/>
  <c r="DH380" i="11" a="1"/>
  <c r="DH380" i="11" s="1"/>
  <c r="DY346" i="11" a="1"/>
  <c r="DY346" i="11" s="1"/>
  <c r="EB346" i="11" a="1"/>
  <c r="EB346" i="11" s="1"/>
  <c r="DX346" i="11" a="1"/>
  <c r="DX346" i="11" s="1"/>
  <c r="DZ346" i="11" a="1"/>
  <c r="DZ346" i="11" s="1"/>
  <c r="DW346" i="11" a="1"/>
  <c r="DW346" i="11" s="1"/>
  <c r="ED346" i="11" a="1"/>
  <c r="ED346" i="11" s="1"/>
  <c r="EC346" i="11" a="1"/>
  <c r="EC346" i="11" s="1"/>
  <c r="EA346" i="11" a="1"/>
  <c r="EA346" i="11" s="1"/>
  <c r="U348" i="11" a="1"/>
  <c r="U348" i="11" s="1"/>
  <c r="AD348" i="11"/>
  <c r="DV162" i="11" a="1"/>
  <c r="DV162" i="11" s="1"/>
  <c r="DO162" i="11" a="1"/>
  <c r="DO162" i="11" s="1"/>
  <c r="DG162" i="11" a="1"/>
  <c r="DG162" i="11" s="1"/>
  <c r="EF379" i="11"/>
  <c r="F384" i="11" a="1"/>
  <c r="F384" i="11" s="1"/>
  <c r="AC384" i="11" a="1"/>
  <c r="AC384" i="11" s="1"/>
  <c r="ED160" i="11" a="1"/>
  <c r="ED160" i="11" s="1"/>
  <c r="DY160" i="11" a="1"/>
  <c r="DY160" i="11" s="1"/>
  <c r="EB160" i="11" a="1"/>
  <c r="EB160" i="11" s="1"/>
  <c r="DW160" i="11" a="1"/>
  <c r="DW160" i="11" s="1"/>
  <c r="EC160" i="11" a="1"/>
  <c r="EC160" i="11" s="1"/>
  <c r="EA160" i="11" a="1"/>
  <c r="EA160" i="11" s="1"/>
  <c r="DX160" i="11" a="1"/>
  <c r="DX160" i="11" s="1"/>
  <c r="DZ160" i="11" a="1"/>
  <c r="DZ160" i="11" s="1"/>
  <c r="DO347" i="11" a="1"/>
  <c r="DO347" i="11" s="1"/>
  <c r="DV347" i="11" a="1"/>
  <c r="DV347" i="11" s="1"/>
  <c r="DG347" i="11" a="1"/>
  <c r="DG347" i="11" s="1"/>
  <c r="G348" i="11" a="1"/>
  <c r="G348" i="11" s="1"/>
  <c r="T348" i="11" a="1"/>
  <c r="T348" i="11" s="1"/>
  <c r="H348" i="11" a="1"/>
  <c r="H348" i="11" s="1"/>
  <c r="U383" i="11" a="1"/>
  <c r="U383" i="11" s="1"/>
  <c r="AD383" i="11"/>
  <c r="DT160" i="11" a="1"/>
  <c r="DT160" i="11" s="1"/>
  <c r="DR160" i="11" a="1"/>
  <c r="DR160" i="11" s="1"/>
  <c r="DS160" i="11" a="1"/>
  <c r="DS160" i="11" s="1"/>
  <c r="DP160" i="11" a="1"/>
  <c r="DP160" i="11" s="1"/>
  <c r="DQ160" i="11" a="1"/>
  <c r="DQ160" i="11" s="1"/>
  <c r="DG498" i="11" a="1"/>
  <c r="DG498" i="11" s="1"/>
  <c r="DV498" i="11" a="1"/>
  <c r="DV498" i="11" s="1"/>
  <c r="DO498" i="11" a="1"/>
  <c r="DO498" i="11" s="1"/>
  <c r="G383" i="11" a="1"/>
  <c r="G383" i="11" s="1"/>
  <c r="T383" i="11" a="1"/>
  <c r="T383" i="11" s="1"/>
  <c r="H383" i="11" a="1"/>
  <c r="H383" i="11" s="1"/>
  <c r="DJ160" i="11" a="1"/>
  <c r="DJ160" i="11" s="1"/>
  <c r="DI160" i="11" a="1"/>
  <c r="DI160" i="11" s="1"/>
  <c r="DK160" i="11" a="1"/>
  <c r="DK160" i="11" s="1"/>
  <c r="DM160" i="11" a="1"/>
  <c r="DM160" i="11" s="1"/>
  <c r="DL160" i="11" a="1"/>
  <c r="DL160" i="11" s="1"/>
  <c r="DH160" i="11" a="1"/>
  <c r="DH160" i="11" s="1"/>
  <c r="DY380" i="11" a="1"/>
  <c r="DY380" i="11" s="1"/>
  <c r="DW380" i="11" a="1"/>
  <c r="DW380" i="11" s="1"/>
  <c r="ED380" i="11" a="1"/>
  <c r="ED380" i="11" s="1"/>
  <c r="DX380" i="11" a="1"/>
  <c r="DX380" i="11" s="1"/>
  <c r="EB380" i="11" a="1"/>
  <c r="EB380" i="11" s="1"/>
  <c r="DZ380" i="11" a="1"/>
  <c r="DZ380" i="11" s="1"/>
  <c r="EA380" i="11" a="1"/>
  <c r="EA380" i="11" s="1"/>
  <c r="EC380" i="11" a="1"/>
  <c r="EC380" i="11" s="1"/>
  <c r="AC500" i="11" a="1"/>
  <c r="AC500" i="11" s="1"/>
  <c r="F500" i="11" a="1"/>
  <c r="F500" i="11" s="1"/>
  <c r="AA501" i="11" a="1"/>
  <c r="AA501" i="11" s="1"/>
  <c r="DW497" i="11" a="1"/>
  <c r="DW497" i="11" s="1"/>
  <c r="ED497" i="11" a="1"/>
  <c r="ED497" i="11" s="1"/>
  <c r="DZ497" i="11" a="1"/>
  <c r="DZ497" i="11" s="1"/>
  <c r="EA497" i="11" a="1"/>
  <c r="EA497" i="11" s="1"/>
  <c r="EC497" i="11" a="1"/>
  <c r="EC497" i="11" s="1"/>
  <c r="DX497" i="11" a="1"/>
  <c r="DX497" i="11" s="1"/>
  <c r="DY497" i="11" a="1"/>
  <c r="DY497" i="11" s="1"/>
  <c r="EB497" i="11" a="1"/>
  <c r="EB497" i="11" s="1"/>
  <c r="DS380" i="11" a="1"/>
  <c r="DS380" i="11" s="1"/>
  <c r="DT380" i="11" a="1"/>
  <c r="DT380" i="11" s="1"/>
  <c r="DQ380" i="11" a="1"/>
  <c r="DQ380" i="11" s="1"/>
  <c r="DP380" i="11" a="1"/>
  <c r="DP380" i="11" s="1"/>
  <c r="DR380" i="11" a="1"/>
  <c r="DR380" i="11" s="1"/>
  <c r="U499" i="11" a="1"/>
  <c r="U499" i="11" s="1"/>
  <c r="AD499" i="11"/>
  <c r="AC164" i="11" a="1"/>
  <c r="AC164" i="11" s="1"/>
  <c r="F164" i="11" a="1"/>
  <c r="F164" i="11" s="1"/>
  <c r="DJ497" i="11" a="1"/>
  <c r="DJ497" i="11" s="1"/>
  <c r="DM497" i="11" a="1"/>
  <c r="DM497" i="11" s="1"/>
  <c r="DI497" i="11" a="1"/>
  <c r="DI497" i="11" s="1"/>
  <c r="DL497" i="11" a="1"/>
  <c r="DL497" i="11" s="1"/>
  <c r="DK497" i="11" a="1"/>
  <c r="DK497" i="11" s="1"/>
  <c r="DH497" i="11" a="1"/>
  <c r="DH497" i="11" s="1"/>
  <c r="G384" i="11" l="1" a="1"/>
  <c r="G384" i="11" s="1"/>
  <c r="T384" i="11" a="1"/>
  <c r="T384" i="11" s="1"/>
  <c r="H384" i="11" a="1"/>
  <c r="H384" i="11" s="1"/>
  <c r="DK382" i="11" a="1"/>
  <c r="DK382" i="11" s="1"/>
  <c r="DJ382" i="11" a="1"/>
  <c r="DJ382" i="11" s="1"/>
  <c r="DM382" i="11" a="1"/>
  <c r="DM382" i="11" s="1"/>
  <c r="DL382" i="11" a="1"/>
  <c r="DL382" i="11" s="1"/>
  <c r="DH382" i="11" a="1"/>
  <c r="DH382" i="11" s="1"/>
  <c r="DI382" i="11" a="1"/>
  <c r="DI382" i="11" s="1"/>
  <c r="EF380" i="11"/>
  <c r="U384" i="11" a="1"/>
  <c r="U384" i="11" s="1"/>
  <c r="AD384" i="11"/>
  <c r="DV163" i="11" a="1"/>
  <c r="DV163" i="11" s="1"/>
  <c r="DG163" i="11" a="1"/>
  <c r="DG163" i="11" s="1"/>
  <c r="DO163" i="11" a="1"/>
  <c r="DO163" i="11" s="1"/>
  <c r="AC501" i="11" a="1"/>
  <c r="AC501" i="11" s="1"/>
  <c r="F501" i="11" a="1"/>
  <c r="F501" i="11" s="1"/>
  <c r="AA502" i="11" a="1"/>
  <c r="AA502" i="11" s="1"/>
  <c r="G164" i="11" a="1"/>
  <c r="G164" i="11" s="1"/>
  <c r="T164" i="11" a="1"/>
  <c r="T164" i="11" s="1"/>
  <c r="H164" i="11" a="1"/>
  <c r="H164" i="11" s="1"/>
  <c r="U500" i="11" a="1"/>
  <c r="U500" i="11" s="1"/>
  <c r="AD500" i="11"/>
  <c r="DH162" i="11" a="1"/>
  <c r="DH162" i="11" s="1"/>
  <c r="DI162" i="11" a="1"/>
  <c r="DI162" i="11" s="1"/>
  <c r="DJ162" i="11" a="1"/>
  <c r="DJ162" i="11" s="1"/>
  <c r="DL162" i="11" a="1"/>
  <c r="DL162" i="11" s="1"/>
  <c r="DM162" i="11" a="1"/>
  <c r="DM162" i="11" s="1"/>
  <c r="DK162" i="11" a="1"/>
  <c r="DK162" i="11" s="1"/>
  <c r="DO499" i="11" a="1"/>
  <c r="DO499" i="11" s="1"/>
  <c r="DV499" i="11" a="1"/>
  <c r="DV499" i="11" s="1"/>
  <c r="DG499" i="11" a="1"/>
  <c r="DG499" i="11" s="1"/>
  <c r="G500" i="11" a="1"/>
  <c r="G500" i="11" s="1"/>
  <c r="T500" i="11" a="1"/>
  <c r="T500" i="11" s="1"/>
  <c r="H500" i="11" a="1"/>
  <c r="H500" i="11" s="1"/>
  <c r="DV348" i="11" a="1"/>
  <c r="DV348" i="11" s="1"/>
  <c r="DO348" i="11" a="1"/>
  <c r="DO348" i="11" s="1"/>
  <c r="DG348" i="11" a="1"/>
  <c r="DG348" i="11" s="1"/>
  <c r="DQ162" i="11" a="1"/>
  <c r="DQ162" i="11" s="1"/>
  <c r="DT162" i="11" a="1"/>
  <c r="DT162" i="11" s="1"/>
  <c r="DR162" i="11" a="1"/>
  <c r="DR162" i="11" s="1"/>
  <c r="DS162" i="11" a="1"/>
  <c r="DS162" i="11" s="1"/>
  <c r="DP162" i="11" a="1"/>
  <c r="DP162" i="11" s="1"/>
  <c r="DP498" i="11" a="1"/>
  <c r="DP498" i="11" s="1"/>
  <c r="DR498" i="11" a="1"/>
  <c r="DR498" i="11" s="1"/>
  <c r="DS498" i="11" a="1"/>
  <c r="DS498" i="11" s="1"/>
  <c r="DQ498" i="11" a="1"/>
  <c r="DQ498" i="11" s="1"/>
  <c r="DT498" i="11" a="1"/>
  <c r="DT498" i="11" s="1"/>
  <c r="DI347" i="11" a="1"/>
  <c r="DI347" i="11" s="1"/>
  <c r="DM347" i="11" a="1"/>
  <c r="DM347" i="11" s="1"/>
  <c r="DJ347" i="11" a="1"/>
  <c r="DJ347" i="11" s="1"/>
  <c r="DH347" i="11" a="1"/>
  <c r="DH347" i="11" s="1"/>
  <c r="DL347" i="11" a="1"/>
  <c r="DL347" i="11" s="1"/>
  <c r="DK347" i="11" a="1"/>
  <c r="DK347" i="11" s="1"/>
  <c r="EC162" i="11" a="1"/>
  <c r="EC162" i="11" s="1"/>
  <c r="DX162" i="11" a="1"/>
  <c r="DX162" i="11" s="1"/>
  <c r="DZ162" i="11" a="1"/>
  <c r="DZ162" i="11" s="1"/>
  <c r="ED162" i="11" a="1"/>
  <c r="ED162" i="11" s="1"/>
  <c r="EB162" i="11" a="1"/>
  <c r="EB162" i="11" s="1"/>
  <c r="DY162" i="11" a="1"/>
  <c r="DY162" i="11" s="1"/>
  <c r="EA162" i="11" a="1"/>
  <c r="EA162" i="11" s="1"/>
  <c r="DW162" i="11" a="1"/>
  <c r="DW162" i="11" s="1"/>
  <c r="DV383" i="11" a="1"/>
  <c r="DV383" i="11" s="1"/>
  <c r="DO383" i="11" a="1"/>
  <c r="DO383" i="11" s="1"/>
  <c r="DG383" i="11" a="1"/>
  <c r="DG383" i="11" s="1"/>
  <c r="ED498" i="11" a="1"/>
  <c r="ED498" i="11" s="1"/>
  <c r="DX498" i="11" a="1"/>
  <c r="DX498" i="11" s="1"/>
  <c r="EC498" i="11" a="1"/>
  <c r="EC498" i="11" s="1"/>
  <c r="DZ498" i="11" a="1"/>
  <c r="DZ498" i="11" s="1"/>
  <c r="EB498" i="11" a="1"/>
  <c r="EB498" i="11" s="1"/>
  <c r="DY498" i="11" a="1"/>
  <c r="DY498" i="11" s="1"/>
  <c r="EA498" i="11" a="1"/>
  <c r="EA498" i="11" s="1"/>
  <c r="DW498" i="11" a="1"/>
  <c r="DW498" i="11" s="1"/>
  <c r="DX347" i="11" a="1"/>
  <c r="DX347" i="11" s="1"/>
  <c r="EB347" i="11" a="1"/>
  <c r="EB347" i="11" s="1"/>
  <c r="ED347" i="11" a="1"/>
  <c r="ED347" i="11" s="1"/>
  <c r="EC347" i="11" a="1"/>
  <c r="EC347" i="11" s="1"/>
  <c r="EA347" i="11" a="1"/>
  <c r="EA347" i="11" s="1"/>
  <c r="DW347" i="11" a="1"/>
  <c r="DW347" i="11" s="1"/>
  <c r="DY347" i="11" a="1"/>
  <c r="DY347" i="11" s="1"/>
  <c r="DZ347" i="11" a="1"/>
  <c r="DZ347" i="11" s="1"/>
  <c r="DQ382" i="11" a="1"/>
  <c r="DQ382" i="11" s="1"/>
  <c r="DS382" i="11" a="1"/>
  <c r="DS382" i="11" s="1"/>
  <c r="DP382" i="11" a="1"/>
  <c r="DP382" i="11" s="1"/>
  <c r="DR382" i="11" a="1"/>
  <c r="DR382" i="11" s="1"/>
  <c r="DT382" i="11" a="1"/>
  <c r="DT382" i="11" s="1"/>
  <c r="U164" i="11" a="1"/>
  <c r="U164" i="11" s="1"/>
  <c r="AD164" i="11"/>
  <c r="DM498" i="11" a="1"/>
  <c r="DM498" i="11" s="1"/>
  <c r="DH498" i="11" a="1"/>
  <c r="DH498" i="11" s="1"/>
  <c r="DL498" i="11" a="1"/>
  <c r="DL498" i="11" s="1"/>
  <c r="DK498" i="11" a="1"/>
  <c r="DK498" i="11" s="1"/>
  <c r="DI498" i="11" a="1"/>
  <c r="DI498" i="11" s="1"/>
  <c r="DJ498" i="11" a="1"/>
  <c r="DJ498" i="11" s="1"/>
  <c r="DS347" i="11" a="1"/>
  <c r="DS347" i="11" s="1"/>
  <c r="DQ347" i="11" a="1"/>
  <c r="DQ347" i="11" s="1"/>
  <c r="DP347" i="11" a="1"/>
  <c r="DP347" i="11" s="1"/>
  <c r="DT347" i="11" a="1"/>
  <c r="DT347" i="11" s="1"/>
  <c r="DR347" i="11" a="1"/>
  <c r="DR347" i="11" s="1"/>
  <c r="DW382" i="11" a="1"/>
  <c r="DW382" i="11" s="1"/>
  <c r="EA382" i="11" a="1"/>
  <c r="EA382" i="11" s="1"/>
  <c r="DZ382" i="11" a="1"/>
  <c r="DZ382" i="11" s="1"/>
  <c r="DY382" i="11" a="1"/>
  <c r="DY382" i="11" s="1"/>
  <c r="ED382" i="11" a="1"/>
  <c r="ED382" i="11" s="1"/>
  <c r="DX382" i="11" a="1"/>
  <c r="DX382" i="11" s="1"/>
  <c r="EB382" i="11" a="1"/>
  <c r="EB382" i="11" s="1"/>
  <c r="EC382" i="11" a="1"/>
  <c r="EC382" i="11" s="1"/>
  <c r="DR348" i="11" l="1" a="1"/>
  <c r="DR348" i="11" s="1"/>
  <c r="DS348" i="11" a="1"/>
  <c r="DS348" i="11" s="1"/>
  <c r="DQ348" i="11" a="1"/>
  <c r="DQ348" i="11" s="1"/>
  <c r="DP348" i="11" a="1"/>
  <c r="DP348" i="11" s="1"/>
  <c r="DT348" i="11" a="1"/>
  <c r="DT348" i="11" s="1"/>
  <c r="DV500" i="11" a="1"/>
  <c r="DV500" i="11" s="1"/>
  <c r="DG500" i="11" a="1"/>
  <c r="DG500" i="11" s="1"/>
  <c r="DO500" i="11" a="1"/>
  <c r="DO500" i="11" s="1"/>
  <c r="DR499" i="11" a="1"/>
  <c r="DR499" i="11" s="1"/>
  <c r="DP499" i="11" a="1"/>
  <c r="DP499" i="11" s="1"/>
  <c r="DS499" i="11" a="1"/>
  <c r="DS499" i="11" s="1"/>
  <c r="DQ499" i="11" a="1"/>
  <c r="DQ499" i="11" s="1"/>
  <c r="DT499" i="11" a="1"/>
  <c r="DT499" i="11" s="1"/>
  <c r="DP163" i="11" a="1"/>
  <c r="DP163" i="11" s="1"/>
  <c r="DQ163" i="11" a="1"/>
  <c r="DQ163" i="11" s="1"/>
  <c r="DR163" i="11" a="1"/>
  <c r="DR163" i="11" s="1"/>
  <c r="DT163" i="11" a="1"/>
  <c r="DT163" i="11" s="1"/>
  <c r="DS163" i="11" a="1"/>
  <c r="DS163" i="11" s="1"/>
  <c r="DW348" i="11" a="1"/>
  <c r="DW348" i="11" s="1"/>
  <c r="DY348" i="11" a="1"/>
  <c r="DY348" i="11" s="1"/>
  <c r="ED348" i="11" a="1"/>
  <c r="ED348" i="11" s="1"/>
  <c r="DZ348" i="11" a="1"/>
  <c r="DZ348" i="11" s="1"/>
  <c r="DX348" i="11" a="1"/>
  <c r="DX348" i="11" s="1"/>
  <c r="EB348" i="11" a="1"/>
  <c r="EB348" i="11" s="1"/>
  <c r="EA348" i="11" a="1"/>
  <c r="EA348" i="11" s="1"/>
  <c r="EC348" i="11" a="1"/>
  <c r="EC348" i="11" s="1"/>
  <c r="AC502" i="11" a="1"/>
  <c r="AC502" i="11" s="1"/>
  <c r="F502" i="11" a="1"/>
  <c r="F502" i="11" s="1"/>
  <c r="AA503" i="11" a="1"/>
  <c r="AA503" i="11" s="1"/>
  <c r="DH163" i="11" a="1"/>
  <c r="DH163" i="11" s="1"/>
  <c r="DK163" i="11" a="1"/>
  <c r="DK163" i="11" s="1"/>
  <c r="DL163" i="11" a="1"/>
  <c r="DL163" i="11" s="1"/>
  <c r="DM163" i="11" a="1"/>
  <c r="DM163" i="11" s="1"/>
  <c r="DI163" i="11" a="1"/>
  <c r="DI163" i="11" s="1"/>
  <c r="DJ163" i="11" a="1"/>
  <c r="DJ163" i="11" s="1"/>
  <c r="U501" i="11" a="1"/>
  <c r="U501" i="11" s="1"/>
  <c r="AD501" i="11"/>
  <c r="EB163" i="11" a="1"/>
  <c r="EB163" i="11" s="1"/>
  <c r="DW163" i="11" a="1"/>
  <c r="DW163" i="11" s="1"/>
  <c r="EC163" i="11" a="1"/>
  <c r="EC163" i="11" s="1"/>
  <c r="DX163" i="11" a="1"/>
  <c r="DX163" i="11" s="1"/>
  <c r="DY163" i="11" a="1"/>
  <c r="DY163" i="11" s="1"/>
  <c r="ED163" i="11" a="1"/>
  <c r="ED163" i="11" s="1"/>
  <c r="EA163" i="11" a="1"/>
  <c r="EA163" i="11" s="1"/>
  <c r="DZ163" i="11" a="1"/>
  <c r="DZ163" i="11" s="1"/>
  <c r="DJ383" i="11" a="1"/>
  <c r="DJ383" i="11" s="1"/>
  <c r="DH383" i="11" a="1"/>
  <c r="DH383" i="11" s="1"/>
  <c r="DL383" i="11" a="1"/>
  <c r="DL383" i="11" s="1"/>
  <c r="DM383" i="11" a="1"/>
  <c r="DM383" i="11" s="1"/>
  <c r="DK383" i="11" a="1"/>
  <c r="DK383" i="11" s="1"/>
  <c r="DI383" i="11" a="1"/>
  <c r="DI383" i="11" s="1"/>
  <c r="G501" i="11" a="1"/>
  <c r="G501" i="11" s="1"/>
  <c r="T501" i="11" a="1"/>
  <c r="T501" i="11" s="1"/>
  <c r="H501" i="11" a="1"/>
  <c r="H501" i="11" s="1"/>
  <c r="DQ383" i="11" a="1"/>
  <c r="DQ383" i="11" s="1"/>
  <c r="DP383" i="11" a="1"/>
  <c r="DP383" i="11" s="1"/>
  <c r="DT383" i="11" a="1"/>
  <c r="DT383" i="11" s="1"/>
  <c r="DR383" i="11" a="1"/>
  <c r="DR383" i="11" s="1"/>
  <c r="DS383" i="11" a="1"/>
  <c r="DS383" i="11" s="1"/>
  <c r="DG164" i="11" a="1"/>
  <c r="DG164" i="11" s="1"/>
  <c r="DV164" i="11" a="1"/>
  <c r="DV164" i="11" s="1"/>
  <c r="DO164" i="11" a="1"/>
  <c r="DO164" i="11" s="1"/>
  <c r="DO384" i="11" a="1"/>
  <c r="DO384" i="11" s="1"/>
  <c r="DV384" i="11" a="1"/>
  <c r="DV384" i="11" s="1"/>
  <c r="DG384" i="11" a="1"/>
  <c r="DG384" i="11" s="1"/>
  <c r="EC383" i="11" a="1"/>
  <c r="EC383" i="11" s="1"/>
  <c r="DZ383" i="11" a="1"/>
  <c r="DZ383" i="11" s="1"/>
  <c r="DX383" i="11" a="1"/>
  <c r="DX383" i="11" s="1"/>
  <c r="EA383" i="11" a="1"/>
  <c r="EA383" i="11" s="1"/>
  <c r="ED383" i="11" a="1"/>
  <c r="ED383" i="11" s="1"/>
  <c r="DW383" i="11" a="1"/>
  <c r="DW383" i="11" s="1"/>
  <c r="EB383" i="11" a="1"/>
  <c r="EB383" i="11" s="1"/>
  <c r="DY383" i="11" a="1"/>
  <c r="DY383" i="11" s="1"/>
  <c r="DL499" i="11" a="1"/>
  <c r="DL499" i="11" s="1"/>
  <c r="DJ499" i="11" a="1"/>
  <c r="DJ499" i="11" s="1"/>
  <c r="DH499" i="11" a="1"/>
  <c r="DH499" i="11" s="1"/>
  <c r="DK499" i="11" a="1"/>
  <c r="DK499" i="11" s="1"/>
  <c r="DI499" i="11" a="1"/>
  <c r="DI499" i="11" s="1"/>
  <c r="DM499" i="11" a="1"/>
  <c r="DM499" i="11" s="1"/>
  <c r="DL348" i="11" a="1"/>
  <c r="DL348" i="11" s="1"/>
  <c r="DH348" i="11" a="1"/>
  <c r="DH348" i="11" s="1"/>
  <c r="DK348" i="11" a="1"/>
  <c r="DK348" i="11" s="1"/>
  <c r="DM348" i="11" a="1"/>
  <c r="DM348" i="11" s="1"/>
  <c r="DJ348" i="11" a="1"/>
  <c r="DJ348" i="11" s="1"/>
  <c r="DI348" i="11" a="1"/>
  <c r="DI348" i="11" s="1"/>
  <c r="EA499" i="11" a="1"/>
  <c r="EA499" i="11" s="1"/>
  <c r="EB499" i="11" a="1"/>
  <c r="EB499" i="11" s="1"/>
  <c r="DY499" i="11" a="1"/>
  <c r="DY499" i="11" s="1"/>
  <c r="DW499" i="11" a="1"/>
  <c r="DW499" i="11" s="1"/>
  <c r="DX499" i="11" a="1"/>
  <c r="DX499" i="11" s="1"/>
  <c r="ED499" i="11" a="1"/>
  <c r="ED499" i="11" s="1"/>
  <c r="EC499" i="11" a="1"/>
  <c r="EC499" i="11" s="1"/>
  <c r="DZ499" i="11" a="1"/>
  <c r="DZ499" i="11" s="1"/>
  <c r="L55" i="12" l="1"/>
  <c r="DJ384" i="11" a="1"/>
  <c r="DJ384" i="11" s="1"/>
  <c r="DI384" i="11" a="1"/>
  <c r="DI384" i="11" s="1"/>
  <c r="DM384" i="11" a="1"/>
  <c r="DM384" i="11" s="1"/>
  <c r="DL384" i="11" a="1"/>
  <c r="DL384" i="11" s="1"/>
  <c r="DH384" i="11" a="1"/>
  <c r="DH384" i="11" s="1"/>
  <c r="DK384" i="11" a="1"/>
  <c r="DK384" i="11" s="1"/>
  <c r="DP500" i="11" a="1"/>
  <c r="DP500" i="11" s="1"/>
  <c r="DQ500" i="11" a="1"/>
  <c r="DQ500" i="11" s="1"/>
  <c r="DR500" i="11" a="1"/>
  <c r="DR500" i="11" s="1"/>
  <c r="DS500" i="11" a="1"/>
  <c r="DS500" i="11" s="1"/>
  <c r="DT500" i="11" a="1"/>
  <c r="DT500" i="11" s="1"/>
  <c r="K55" i="12"/>
  <c r="DY384" i="11" a="1"/>
  <c r="DY384" i="11" s="1"/>
  <c r="EC384" i="11" a="1"/>
  <c r="EC384" i="11" s="1"/>
  <c r="EA384" i="11" a="1"/>
  <c r="EA384" i="11" s="1"/>
  <c r="ED384" i="11" a="1"/>
  <c r="ED384" i="11" s="1"/>
  <c r="DW384" i="11" a="1"/>
  <c r="DW384" i="11" s="1"/>
  <c r="DZ384" i="11" a="1"/>
  <c r="DZ384" i="11" s="1"/>
  <c r="DX384" i="11" a="1"/>
  <c r="DX384" i="11" s="1"/>
  <c r="EB384" i="11" a="1"/>
  <c r="EB384" i="11" s="1"/>
  <c r="F503" i="11" a="1"/>
  <c r="F503" i="11" s="1"/>
  <c r="AC503" i="11" a="1"/>
  <c r="AC503" i="11" s="1"/>
  <c r="AA504" i="11" a="1"/>
  <c r="AA504" i="11" s="1"/>
  <c r="DM500" i="11" a="1"/>
  <c r="DM500" i="11" s="1"/>
  <c r="DH500" i="11" a="1"/>
  <c r="DH500" i="11" s="1"/>
  <c r="DJ500" i="11" a="1"/>
  <c r="DJ500" i="11" s="1"/>
  <c r="DI500" i="11" a="1"/>
  <c r="DI500" i="11" s="1"/>
  <c r="DK500" i="11" a="1"/>
  <c r="DK500" i="11" s="1"/>
  <c r="DL500" i="11" a="1"/>
  <c r="DL500" i="11" s="1"/>
  <c r="DS384" i="11" a="1"/>
  <c r="DS384" i="11" s="1"/>
  <c r="DQ384" i="11" a="1"/>
  <c r="DQ384" i="11" s="1"/>
  <c r="DR384" i="11" a="1"/>
  <c r="DR384" i="11" s="1"/>
  <c r="DT384" i="11" a="1"/>
  <c r="DT384" i="11" s="1"/>
  <c r="DP384" i="11" a="1"/>
  <c r="DP384" i="11" s="1"/>
  <c r="U502" i="11" a="1"/>
  <c r="U502" i="11" s="1"/>
  <c r="AD502" i="11"/>
  <c r="DX500" i="11" a="1"/>
  <c r="DX500" i="11" s="1"/>
  <c r="DW500" i="11" a="1"/>
  <c r="DW500" i="11" s="1"/>
  <c r="EA500" i="11" a="1"/>
  <c r="EA500" i="11" s="1"/>
  <c r="ED500" i="11" a="1"/>
  <c r="ED500" i="11" s="1"/>
  <c r="DY500" i="11" a="1"/>
  <c r="DY500" i="11" s="1"/>
  <c r="EB500" i="11" a="1"/>
  <c r="EB500" i="11" s="1"/>
  <c r="EC500" i="11" a="1"/>
  <c r="EC500" i="11" s="1"/>
  <c r="DZ500" i="11" a="1"/>
  <c r="DZ500" i="11" s="1"/>
  <c r="J55" i="12"/>
  <c r="DZ164" i="11" a="1"/>
  <c r="DZ164" i="11" s="1"/>
  <c r="DY164" i="11" a="1"/>
  <c r="DY164" i="11" s="1"/>
  <c r="EB164" i="11" a="1"/>
  <c r="EB164" i="11" s="1"/>
  <c r="DX164" i="11" a="1"/>
  <c r="DX164" i="11" s="1"/>
  <c r="ED164" i="11" a="1"/>
  <c r="ED164" i="11" s="1"/>
  <c r="DW164" i="11" a="1"/>
  <c r="DW164" i="11" s="1"/>
  <c r="EC164" i="11" a="1"/>
  <c r="EC164" i="11" s="1"/>
  <c r="EA164" i="11" a="1"/>
  <c r="EA164" i="11" s="1"/>
  <c r="G502" i="11" a="1"/>
  <c r="G502" i="11" s="1"/>
  <c r="T502" i="11" a="1"/>
  <c r="T502" i="11" s="1"/>
  <c r="H502" i="11" a="1"/>
  <c r="H502" i="11" s="1"/>
  <c r="DT164" i="11" a="1"/>
  <c r="DT164" i="11" s="1"/>
  <c r="DR164" i="11" a="1"/>
  <c r="DR164" i="11" s="1"/>
  <c r="DQ164" i="11" a="1"/>
  <c r="DQ164" i="11" s="1"/>
  <c r="DS164" i="11" a="1"/>
  <c r="DS164" i="11" s="1"/>
  <c r="DP164" i="11" a="1"/>
  <c r="DP164" i="11" s="1"/>
  <c r="DM164" i="11" a="1"/>
  <c r="DM164" i="11" s="1"/>
  <c r="DK164" i="11" a="1"/>
  <c r="DK164" i="11" s="1"/>
  <c r="DH164" i="11" a="1"/>
  <c r="DH164" i="11" s="1"/>
  <c r="DI164" i="11" a="1"/>
  <c r="DI164" i="11" s="1"/>
  <c r="DJ164" i="11" a="1"/>
  <c r="DJ164" i="11" s="1"/>
  <c r="DL164" i="11" a="1"/>
  <c r="DL164" i="11" s="1"/>
  <c r="M55" i="12"/>
  <c r="DV501" i="11" a="1"/>
  <c r="DV501" i="11" s="1"/>
  <c r="DO501" i="11" a="1"/>
  <c r="DO501" i="11" s="1"/>
  <c r="DG501" i="11" a="1"/>
  <c r="DG501" i="11" s="1"/>
  <c r="DR501" i="11" l="1" a="1"/>
  <c r="DR501" i="11" s="1"/>
  <c r="DQ501" i="11" a="1"/>
  <c r="DQ501" i="11" s="1"/>
  <c r="DT501" i="11" a="1"/>
  <c r="DT501" i="11" s="1"/>
  <c r="DP501" i="11" a="1"/>
  <c r="DP501" i="11" s="1"/>
  <c r="DS501" i="11" a="1"/>
  <c r="DS501" i="11" s="1"/>
  <c r="EG471" i="11"/>
  <c r="DK501" i="11" a="1"/>
  <c r="DK501" i="11" s="1"/>
  <c r="DH501" i="11" a="1"/>
  <c r="DH501" i="11" s="1"/>
  <c r="DM501" i="11" a="1"/>
  <c r="DM501" i="11" s="1"/>
  <c r="DI501" i="11" a="1"/>
  <c r="DI501" i="11" s="1"/>
  <c r="DL501" i="11" a="1"/>
  <c r="DL501" i="11" s="1"/>
  <c r="DJ501" i="11" a="1"/>
  <c r="DJ501" i="11" s="1"/>
  <c r="EG996" i="11"/>
  <c r="EA501" i="11" a="1"/>
  <c r="EA501" i="11" s="1"/>
  <c r="EC501" i="11" a="1"/>
  <c r="EC501" i="11" s="1"/>
  <c r="EB501" i="11" a="1"/>
  <c r="EB501" i="11" s="1"/>
  <c r="DZ501" i="11" a="1"/>
  <c r="DZ501" i="11" s="1"/>
  <c r="DX501" i="11" a="1"/>
  <c r="DX501" i="11" s="1"/>
  <c r="DW501" i="11" a="1"/>
  <c r="DW501" i="11" s="1"/>
  <c r="ED501" i="11" a="1"/>
  <c r="ED501" i="11" s="1"/>
  <c r="DY501" i="11" a="1"/>
  <c r="DY501" i="11" s="1"/>
  <c r="EG644" i="11"/>
  <c r="EG521" i="11"/>
  <c r="EG780" i="11"/>
  <c r="EG589" i="11"/>
  <c r="EG962" i="11"/>
  <c r="EG452" i="11"/>
  <c r="F504" i="11" a="1"/>
  <c r="F504" i="11" s="1"/>
  <c r="AC504" i="11" a="1"/>
  <c r="AC504" i="11" s="1"/>
  <c r="AA505" i="11" a="1"/>
  <c r="AA505" i="11" s="1"/>
  <c r="EG790" i="11"/>
  <c r="EG659" i="11"/>
  <c r="EG590" i="11"/>
  <c r="EG706" i="11"/>
  <c r="EG482" i="11"/>
  <c r="EG396" i="11"/>
  <c r="G503" i="11" a="1"/>
  <c r="G503" i="11" s="1"/>
  <c r="T503" i="11" a="1"/>
  <c r="T503" i="11" s="1"/>
  <c r="H503" i="11" a="1"/>
  <c r="H503" i="11" s="1"/>
  <c r="EG712" i="11"/>
  <c r="EG779" i="11"/>
  <c r="EG980" i="11"/>
  <c r="EG767" i="11"/>
  <c r="EG895" i="11"/>
  <c r="EG785" i="11"/>
  <c r="EG503" i="11"/>
  <c r="EG888" i="11"/>
  <c r="EG685" i="11"/>
  <c r="EG710" i="11"/>
  <c r="EG783" i="11"/>
  <c r="EG333" i="11"/>
  <c r="EG524" i="11"/>
  <c r="EG776" i="11"/>
  <c r="EG459" i="11"/>
  <c r="EG900" i="11"/>
  <c r="EG468" i="11"/>
  <c r="EG520" i="11"/>
  <c r="EG818" i="11"/>
  <c r="EG1002" i="11"/>
  <c r="EG728" i="11"/>
  <c r="EG1005" i="11"/>
  <c r="EG905" i="11"/>
  <c r="EG575" i="11"/>
  <c r="EG929" i="11"/>
  <c r="EG536" i="11"/>
  <c r="EG548" i="11"/>
  <c r="EG442" i="11"/>
  <c r="EG796" i="11"/>
  <c r="EG560" i="11"/>
  <c r="EG662" i="11"/>
  <c r="EG696" i="11"/>
  <c r="EG573" i="11"/>
  <c r="EG802" i="11"/>
  <c r="EG1010" i="11"/>
  <c r="EG691" i="11"/>
  <c r="EG419" i="11"/>
  <c r="EG354" i="11"/>
  <c r="EG774" i="11"/>
  <c r="EG562" i="11"/>
  <c r="EG620" i="11"/>
  <c r="EG494" i="11"/>
  <c r="U503" i="11" a="1"/>
  <c r="U503" i="11" s="1"/>
  <c r="AD503" i="11"/>
  <c r="EG842" i="11"/>
  <c r="EG966" i="11"/>
  <c r="EG634" i="11"/>
  <c r="EG786" i="11"/>
  <c r="EG479" i="11"/>
  <c r="EG860" i="11"/>
  <c r="EG741" i="11"/>
  <c r="EG450" i="11"/>
  <c r="EG873" i="11"/>
  <c r="EG919" i="11"/>
  <c r="EG830" i="11"/>
  <c r="EG908" i="11"/>
  <c r="EG753" i="11"/>
  <c r="EG781" i="11"/>
  <c r="EG918" i="11"/>
  <c r="EG990" i="11"/>
  <c r="EG533" i="11"/>
  <c r="DG502" i="11" a="1"/>
  <c r="DG502" i="11" s="1"/>
  <c r="DV502" i="11" a="1"/>
  <c r="DV502" i="11" s="1"/>
  <c r="DO502" i="11" a="1"/>
  <c r="DO502" i="11" s="1"/>
  <c r="EG663" i="11" l="1"/>
  <c r="EG764" i="11"/>
  <c r="EG636" i="11"/>
  <c r="EG603" i="11"/>
  <c r="EG390" i="11"/>
  <c r="EG378" i="11"/>
  <c r="EG639" i="11"/>
  <c r="EG891" i="11"/>
  <c r="EG837" i="11"/>
  <c r="EG909" i="11"/>
  <c r="EG661" i="11"/>
  <c r="EG827" i="11"/>
  <c r="EG994" i="11"/>
  <c r="EG667" i="11"/>
  <c r="EG439" i="11"/>
  <c r="EG927" i="11"/>
  <c r="EG839" i="11"/>
  <c r="EG724" i="11"/>
  <c r="EG594" i="11"/>
  <c r="EG695" i="11"/>
  <c r="EG947" i="11"/>
  <c r="EG717" i="11"/>
  <c r="EG804" i="11"/>
  <c r="EG954" i="11"/>
  <c r="EG451" i="11"/>
  <c r="EG619" i="11"/>
  <c r="EG453" i="11"/>
  <c r="EG761" i="11"/>
  <c r="EG703" i="11"/>
  <c r="EG714" i="11"/>
  <c r="EG549" i="11"/>
  <c r="EG997" i="11"/>
  <c r="EG977" i="11"/>
  <c r="EG817" i="11"/>
  <c r="EG916" i="11"/>
  <c r="EG618" i="11"/>
  <c r="EG615" i="11"/>
  <c r="EG865" i="11"/>
  <c r="EG649" i="11"/>
  <c r="EG432" i="11"/>
  <c r="EG904" i="11"/>
  <c r="EG475" i="11"/>
  <c r="EG380" i="11"/>
  <c r="EG641" i="11"/>
  <c r="EG546" i="11"/>
  <c r="EG943" i="11"/>
  <c r="EG577" i="11"/>
  <c r="EG816" i="11"/>
  <c r="EG731" i="11"/>
  <c r="EG777" i="11"/>
  <c r="EG756" i="11"/>
  <c r="EG841" i="11"/>
  <c r="EG798" i="11"/>
  <c r="EG982" i="11"/>
  <c r="EG809" i="11"/>
  <c r="EG537" i="11"/>
  <c r="EG944" i="11"/>
  <c r="EG887" i="11"/>
  <c r="EG449" i="11"/>
  <c r="EG422" i="11"/>
  <c r="EG681" i="11"/>
  <c r="EG397" i="11"/>
  <c r="EG725" i="11"/>
  <c r="EG670" i="11"/>
  <c r="EG426" i="11"/>
  <c r="EG808" i="11"/>
  <c r="EG621" i="11"/>
  <c r="EG1000" i="11"/>
  <c r="EG986" i="11"/>
  <c r="EG730" i="11"/>
  <c r="EG447" i="11"/>
  <c r="EG846" i="11"/>
  <c r="EG849" i="11"/>
  <c r="EG351" i="11"/>
  <c r="EG805" i="11"/>
  <c r="EG734" i="11"/>
  <c r="EG616" i="11"/>
  <c r="EG810" i="11"/>
  <c r="EG349" i="11"/>
  <c r="EG674" i="11"/>
  <c r="EG402" i="11"/>
  <c r="EG335" i="11"/>
  <c r="EG758" i="11"/>
  <c r="EG535" i="11"/>
  <c r="EG823" i="11"/>
  <c r="EG638" i="11"/>
  <c r="EG445" i="11"/>
  <c r="EG334" i="11"/>
  <c r="EG848" i="11"/>
  <c r="EG940" i="11"/>
  <c r="EG425" i="11"/>
  <c r="EG989" i="11"/>
  <c r="EG635" i="11"/>
  <c r="EG879" i="11"/>
  <c r="EG973" i="11"/>
  <c r="EG914" i="11"/>
  <c r="EG803" i="11"/>
  <c r="EG507" i="11"/>
  <c r="EG658" i="11"/>
  <c r="EG930" i="11"/>
  <c r="EG984" i="11"/>
  <c r="EG528" i="11"/>
  <c r="EG464" i="11"/>
  <c r="EG579" i="11"/>
  <c r="EG702" i="11"/>
  <c r="EG567" i="11"/>
  <c r="EG604" i="11"/>
  <c r="EG400" i="11"/>
  <c r="EG1006" i="11"/>
  <c r="EG444" i="11"/>
  <c r="EG788" i="11"/>
  <c r="EG613" i="11"/>
  <c r="EG561" i="11"/>
  <c r="EG844" i="11"/>
  <c r="EG920" i="11"/>
  <c r="EG387" i="11"/>
  <c r="EG586" i="11"/>
  <c r="EG331" i="11"/>
  <c r="EG743" i="11"/>
  <c r="EG554" i="11"/>
  <c r="EG739" i="11"/>
  <c r="EG960" i="11"/>
  <c r="EG558" i="11"/>
  <c r="EG945" i="11"/>
  <c r="EG770" i="11"/>
  <c r="EG469" i="11"/>
  <c r="EG678" i="11"/>
  <c r="EG822" i="11"/>
  <c r="EG711" i="11"/>
  <c r="EG568" i="11"/>
  <c r="EG352" i="11"/>
  <c r="EG606" i="11"/>
  <c r="EG542" i="11"/>
  <c r="EG1004" i="11"/>
  <c r="EG601" i="11"/>
  <c r="EG587" i="11"/>
  <c r="EG689" i="11"/>
  <c r="EG782" i="11"/>
  <c r="EG807" i="11"/>
  <c r="EG861" i="11"/>
  <c r="EG607" i="11"/>
  <c r="EG516" i="11"/>
  <c r="EG529" i="11"/>
  <c r="EG958" i="11"/>
  <c r="EG406" i="11"/>
  <c r="EG813" i="11"/>
  <c r="EG362" i="11"/>
  <c r="EG773" i="11"/>
  <c r="EG942" i="11"/>
  <c r="EG525" i="11"/>
  <c r="EG501" i="11"/>
  <c r="EG421" i="11"/>
  <c r="EG751" i="11"/>
  <c r="EG353" i="11"/>
  <c r="EG392" i="11"/>
  <c r="EG585" i="11"/>
  <c r="EG513" i="11"/>
  <c r="EG987" i="11"/>
  <c r="EG836" i="11"/>
  <c r="EG517" i="11"/>
  <c r="EG851" i="11"/>
  <c r="EG831" i="11"/>
  <c r="EG545" i="11"/>
  <c r="EG896" i="11"/>
  <c r="EG998" i="11"/>
  <c r="EG956" i="11"/>
  <c r="EG791" i="11"/>
  <c r="EG1003" i="11"/>
  <c r="EG840" i="11"/>
  <c r="EG473" i="11"/>
  <c r="EG825" i="11"/>
  <c r="EG898" i="11"/>
  <c r="EG491" i="11"/>
  <c r="EG967" i="11"/>
  <c r="EG978" i="11"/>
  <c r="EG719" i="11"/>
  <c r="EG953" i="11"/>
  <c r="EG699" i="11"/>
  <c r="EG543" i="11"/>
  <c r="EG932" i="11"/>
  <c r="EG557" i="11"/>
  <c r="EG890" i="11"/>
  <c r="EG531" i="11"/>
  <c r="EG564" i="11"/>
  <c r="EG454" i="11"/>
  <c r="EG915" i="11"/>
  <c r="EG834" i="11"/>
  <c r="EG1009" i="11"/>
  <c r="EG911" i="11"/>
  <c r="EG446" i="11"/>
  <c r="EG902" i="11"/>
  <c r="EG547" i="11"/>
  <c r="EG931" i="11"/>
  <c r="EG687" i="11"/>
  <c r="EG391" i="11"/>
  <c r="EG697" i="11"/>
  <c r="EG410" i="11"/>
  <c r="EG569" i="11"/>
  <c r="EG602" i="11"/>
  <c r="EG924" i="11"/>
  <c r="EG715" i="11"/>
  <c r="EG1007" i="11"/>
  <c r="EG972" i="11"/>
  <c r="EG487" i="11"/>
  <c r="EG969" i="11"/>
  <c r="EG673" i="11"/>
  <c r="EG476" i="11"/>
  <c r="EG332" i="11"/>
  <c r="EG563" i="11"/>
  <c r="EG925" i="11"/>
  <c r="EG897" i="11"/>
  <c r="EG376" i="11"/>
  <c r="EG792" i="11"/>
  <c r="EG800" i="11"/>
  <c r="EG693" i="11"/>
  <c r="EG572" i="11"/>
  <c r="EG624" i="11"/>
  <c r="EG742" i="11"/>
  <c r="EG794" i="11"/>
  <c r="EG368" i="11"/>
  <c r="EG899" i="11"/>
  <c r="EG617" i="11"/>
  <c r="EG988" i="11"/>
  <c r="EG355" i="11"/>
  <c r="EG608" i="11"/>
  <c r="EG648" i="11"/>
  <c r="EG878" i="11"/>
  <c r="EG653" i="11"/>
  <c r="EG655" i="11"/>
  <c r="EG541" i="11"/>
  <c r="EG723" i="11"/>
  <c r="EG928" i="11"/>
  <c r="EG765" i="11"/>
  <c r="EG433" i="11"/>
  <c r="EG850" i="11"/>
  <c r="EG974" i="11"/>
  <c r="EG812" i="11"/>
  <c r="EG550" i="11"/>
  <c r="EG596" i="11"/>
  <c r="EG885" i="11"/>
  <c r="EG993" i="11"/>
  <c r="EG570" i="11"/>
  <c r="EG364" i="11"/>
  <c r="EG463" i="11"/>
  <c r="EG760" i="11"/>
  <c r="EG726" i="11"/>
  <c r="EG749" i="11"/>
  <c r="EG864" i="11"/>
  <c r="EG610" i="11"/>
  <c r="EG771" i="11"/>
  <c r="EG797" i="11"/>
  <c r="EG729" i="11"/>
  <c r="EG835" i="11"/>
  <c r="EG772" i="11"/>
  <c r="EG821" i="11"/>
  <c r="EG508" i="11"/>
  <c r="EG949" i="11"/>
  <c r="EG519" i="11"/>
  <c r="EG948" i="11"/>
  <c r="EG605" i="11"/>
  <c r="EG539" i="11"/>
  <c r="EG530" i="11"/>
  <c r="EG981" i="11"/>
  <c r="EG481" i="11"/>
  <c r="EG789" i="11"/>
  <c r="EG853" i="11"/>
  <c r="EG366" i="11"/>
  <c r="EG862" i="11"/>
  <c r="EG371" i="11"/>
  <c r="EG401" i="11"/>
  <c r="EG768" i="11"/>
  <c r="EG901" i="11"/>
  <c r="EG720" i="11"/>
  <c r="EG692" i="11"/>
  <c r="EG824" i="11"/>
  <c r="EG922" i="11"/>
  <c r="EG405" i="11"/>
  <c r="EG369" i="11"/>
  <c r="EG880" i="11"/>
  <c r="EG934" i="11"/>
  <c r="EG412" i="11"/>
  <c r="EG665" i="11"/>
  <c r="EG640" i="11"/>
  <c r="EG811" i="11"/>
  <c r="EG379" i="11"/>
  <c r="EG701" i="11"/>
  <c r="EG552" i="11"/>
  <c r="EG847" i="11"/>
  <c r="EG757" i="11"/>
  <c r="EG588" i="11"/>
  <c r="EG992" i="11"/>
  <c r="EG738" i="11"/>
  <c r="EG666" i="11"/>
  <c r="EG872" i="11"/>
  <c r="EG708" i="11"/>
  <c r="EG933" i="11"/>
  <c r="EG377" i="11"/>
  <c r="EG642" i="11"/>
  <c r="EG907" i="11"/>
  <c r="EG657" i="11"/>
  <c r="EG941" i="11"/>
  <c r="EG959" i="11"/>
  <c r="EG598" i="11"/>
  <c r="EG806" i="11"/>
  <c r="EG935" i="11"/>
  <c r="EG404" i="11"/>
  <c r="EG679" i="11"/>
  <c r="EG337" i="11"/>
  <c r="EG565" i="11"/>
  <c r="EG936" i="11"/>
  <c r="EG952" i="11"/>
  <c r="EG527" i="11"/>
  <c r="EG488" i="11"/>
  <c r="EG815" i="11"/>
  <c r="EG829" i="11"/>
  <c r="EG461" i="11"/>
  <c r="EG881" i="11"/>
  <c r="EG489" i="11"/>
  <c r="EG611" i="11"/>
  <c r="EG677" i="11"/>
  <c r="EG465" i="11"/>
  <c r="EG505" i="11"/>
  <c r="EG398" i="11"/>
  <c r="EG600" i="11"/>
  <c r="EG926" i="11"/>
  <c r="EG752" i="11"/>
  <c r="EG912" i="11"/>
  <c r="EG983" i="11"/>
  <c r="EG955" i="11"/>
  <c r="EG906" i="11"/>
  <c r="EG418" i="11"/>
  <c r="EG923" i="11"/>
  <c r="EG497" i="11"/>
  <c r="EG651" i="11"/>
  <c r="EG882" i="11"/>
  <c r="EG746" i="11"/>
  <c r="EG622" i="11"/>
  <c r="EG582" i="11"/>
  <c r="EG826" i="11"/>
  <c r="EG843" i="11"/>
  <c r="EG435" i="11"/>
  <c r="EG700" i="11"/>
  <c r="EG496" i="11"/>
  <c r="EG876" i="11"/>
  <c r="EG709" i="11"/>
  <c r="EG420" i="11"/>
  <c r="EG654" i="11"/>
  <c r="EG627" i="11"/>
  <c r="EG736" i="11"/>
  <c r="EG970" i="11"/>
  <c r="EG722" i="11"/>
  <c r="EG745" i="11"/>
  <c r="EG408" i="11"/>
  <c r="EG855" i="11"/>
  <c r="EG571" i="11"/>
  <c r="EG592" i="11"/>
  <c r="EG965" i="11"/>
  <c r="EG403" i="11"/>
  <c r="EG754" i="11"/>
  <c r="EG566" i="11"/>
  <c r="EG511" i="11"/>
  <c r="EG591" i="11"/>
  <c r="EG737" i="11"/>
  <c r="EG457" i="11"/>
  <c r="EG498" i="11"/>
  <c r="EG609" i="11"/>
  <c r="EG894" i="11"/>
  <c r="EG854" i="11"/>
  <c r="EG493" i="11"/>
  <c r="EG832" i="11"/>
  <c r="EG875" i="11"/>
  <c r="EG593" i="11"/>
  <c r="EG510" i="11"/>
  <c r="EG614" i="11"/>
  <c r="EG975" i="11"/>
  <c r="EG625" i="11"/>
  <c r="EG660" i="11"/>
  <c r="EG852" i="11"/>
  <c r="EG574" i="11"/>
  <c r="EG903" i="11"/>
  <c r="EG466" i="11"/>
  <c r="EG762" i="11"/>
  <c r="EG595" i="11"/>
  <c r="EG787" i="11"/>
  <c r="EG675" i="11"/>
  <c r="EG544" i="11"/>
  <c r="EG484" i="11"/>
  <c r="EG472" i="11"/>
  <c r="EG434" i="11"/>
  <c r="EG845" i="11"/>
  <c r="EG538" i="11"/>
  <c r="EG705" i="11"/>
  <c r="EG744" i="11"/>
  <c r="EG576" i="11"/>
  <c r="EG581" i="11"/>
  <c r="EG647" i="11"/>
  <c r="EG763" i="11"/>
  <c r="EG938" i="11"/>
  <c r="EG458" i="11"/>
  <c r="EG672" i="11"/>
  <c r="EG370" i="11"/>
  <c r="EG985" i="11"/>
  <c r="EG646" i="11"/>
  <c r="EG518" i="11"/>
  <c r="EG784" i="11"/>
  <c r="EG478" i="11"/>
  <c r="EG540" i="11"/>
  <c r="EG671" i="11"/>
  <c r="EG631" i="11"/>
  <c r="EG440" i="11"/>
  <c r="EG951" i="11"/>
  <c r="EG626" i="11"/>
  <c r="EG893" i="11"/>
  <c r="EG917" i="11"/>
  <c r="EG863" i="11"/>
  <c r="EG424" i="11"/>
  <c r="EG769" i="11"/>
  <c r="EG474" i="11"/>
  <c r="EG443" i="11"/>
  <c r="EG411" i="11"/>
  <c r="EG350" i="11"/>
  <c r="EG680" i="11"/>
  <c r="EG436" i="11"/>
  <c r="EG456" i="11"/>
  <c r="EG869" i="11"/>
  <c r="EG509" i="11"/>
  <c r="EG514" i="11"/>
  <c r="EG357" i="11"/>
  <c r="EG462" i="11"/>
  <c r="EG480" i="11"/>
  <c r="EG886" i="11"/>
  <c r="EG1008" i="11"/>
  <c r="EG913" i="11"/>
  <c r="EG950" i="11"/>
  <c r="EG686" i="11"/>
  <c r="EG551" i="11"/>
  <c r="EG423" i="11"/>
  <c r="EG526" i="11"/>
  <c r="EG870" i="11"/>
  <c r="EG713" i="11"/>
  <c r="EG599" i="11"/>
  <c r="EG467" i="11"/>
  <c r="EG892" i="11"/>
  <c r="EG583" i="11"/>
  <c r="EG612" i="11"/>
  <c r="EG859" i="11"/>
  <c r="EG506" i="11"/>
  <c r="EG999" i="11"/>
  <c r="EG939" i="11"/>
  <c r="EG645" i="11"/>
  <c r="EG359" i="11"/>
  <c r="EG778" i="11"/>
  <c r="EG500" i="11"/>
  <c r="EG867" i="11"/>
  <c r="EG889" i="11"/>
  <c r="EG668" i="11"/>
  <c r="EG748" i="11"/>
  <c r="EG336" i="11"/>
  <c r="EG1001" i="11"/>
  <c r="EG814" i="11"/>
  <c r="EG961" i="11"/>
  <c r="EG559" i="11"/>
  <c r="EG427" i="11"/>
  <c r="EG409" i="11"/>
  <c r="EG534" i="11"/>
  <c r="EG750" i="11"/>
  <c r="EG995" i="11"/>
  <c r="EG676" i="11"/>
  <c r="EG584" i="11"/>
  <c r="EG868" i="11"/>
  <c r="EG698" i="11"/>
  <c r="EG871" i="11"/>
  <c r="EG716" i="11"/>
  <c r="EG766" i="11"/>
  <c r="EG727" i="11"/>
  <c r="EG512" i="11"/>
  <c r="EG373" i="11"/>
  <c r="EG492" i="11"/>
  <c r="EG694" i="11"/>
  <c r="EG365" i="11"/>
  <c r="EG874" i="11"/>
  <c r="EG477" i="11"/>
  <c r="EG820" i="11"/>
  <c r="EG971" i="11"/>
  <c r="EG388" i="11"/>
  <c r="EG437" i="11"/>
  <c r="EG937" i="11"/>
  <c r="EG819" i="11"/>
  <c r="EG707" i="11"/>
  <c r="EG522" i="11"/>
  <c r="EG438" i="11"/>
  <c r="EG858" i="11"/>
  <c r="EG735" i="11"/>
  <c r="EG883" i="11"/>
  <c r="EG747" i="11"/>
  <c r="EG856" i="11"/>
  <c r="EG910" i="11"/>
  <c r="EG448" i="11"/>
  <c r="EG684" i="11"/>
  <c r="EG490" i="11"/>
  <c r="EG637" i="11"/>
  <c r="EG515" i="11"/>
  <c r="EG502" i="11"/>
  <c r="EG921" i="11"/>
  <c r="EG632" i="11"/>
  <c r="EG838" i="11"/>
  <c r="EG417" i="11"/>
  <c r="EG755" i="11"/>
  <c r="DX502" i="11" a="1"/>
  <c r="DX502" i="11" s="1"/>
  <c r="EA502" i="11" a="1"/>
  <c r="EA502" i="11" s="1"/>
  <c r="EB502" i="11" a="1"/>
  <c r="EB502" i="11" s="1"/>
  <c r="DZ502" i="11" a="1"/>
  <c r="DZ502" i="11" s="1"/>
  <c r="DW502" i="11" a="1"/>
  <c r="DW502" i="11" s="1"/>
  <c r="ED502" i="11" a="1"/>
  <c r="ED502" i="11" s="1"/>
  <c r="EC502" i="11" a="1"/>
  <c r="EC502" i="11" s="1"/>
  <c r="DY502" i="11" a="1"/>
  <c r="DY502" i="11" s="1"/>
  <c r="F505" i="11" a="1"/>
  <c r="F505" i="11" s="1"/>
  <c r="AC505" i="11" a="1"/>
  <c r="AC505" i="11" s="1"/>
  <c r="AA506" i="11" a="1"/>
  <c r="AA506" i="11" s="1"/>
  <c r="EG428" i="11"/>
  <c r="EG372" i="11"/>
  <c r="EG413" i="11"/>
  <c r="EG429" i="11"/>
  <c r="EG358" i="11"/>
  <c r="EG414" i="11"/>
  <c r="EG360" i="11"/>
  <c r="EG415" i="11"/>
  <c r="EG430" i="11"/>
  <c r="EG338" i="11"/>
  <c r="EG374" i="11"/>
  <c r="EG733" i="11"/>
  <c r="EG339" i="11"/>
  <c r="EG556" i="11"/>
  <c r="EG718" i="11"/>
  <c r="EG375" i="11"/>
  <c r="EG340" i="11"/>
  <c r="EG682" i="11"/>
  <c r="EG732" i="11"/>
  <c r="EG968" i="11"/>
  <c r="EG656" i="11"/>
  <c r="EG877" i="11"/>
  <c r="EG483" i="11"/>
  <c r="EG957" i="11"/>
  <c r="EG630" i="11"/>
  <c r="EG532" i="11"/>
  <c r="EG963" i="11"/>
  <c r="EG455" i="11"/>
  <c r="EG683" i="11"/>
  <c r="EG623" i="11"/>
  <c r="EG363" i="11"/>
  <c r="EG799" i="11"/>
  <c r="EG793" i="11"/>
  <c r="EG367" i="11"/>
  <c r="EG775" i="11"/>
  <c r="EG690" i="11"/>
  <c r="EG979" i="11"/>
  <c r="EG740" i="11"/>
  <c r="EG628" i="11"/>
  <c r="EG416" i="11"/>
  <c r="EG629" i="11"/>
  <c r="EG866" i="11"/>
  <c r="EG759" i="11"/>
  <c r="EG470" i="11"/>
  <c r="EG652" i="11"/>
  <c r="EG721" i="11"/>
  <c r="EG669" i="11"/>
  <c r="EG499" i="11"/>
  <c r="EG431" i="11"/>
  <c r="EG795" i="11"/>
  <c r="EG828" i="11"/>
  <c r="EG633" i="11"/>
  <c r="EG650" i="11"/>
  <c r="EG361" i="11"/>
  <c r="EG976" i="11"/>
  <c r="EG399" i="11"/>
  <c r="EG688" i="11"/>
  <c r="EG884" i="11"/>
  <c r="EG857" i="11"/>
  <c r="EG643" i="11"/>
  <c r="EG407" i="11"/>
  <c r="EG356" i="11"/>
  <c r="EG395" i="11"/>
  <c r="EG991" i="11"/>
  <c r="EG441" i="11"/>
  <c r="EG578" i="11"/>
  <c r="EG555" i="11"/>
  <c r="G504" i="11" a="1"/>
  <c r="G504" i="11" s="1"/>
  <c r="T504" i="11" a="1"/>
  <c r="T504" i="11" s="1"/>
  <c r="H504" i="11" a="1"/>
  <c r="H504" i="11" s="1"/>
  <c r="EG485" i="11"/>
  <c r="EG389" i="11"/>
  <c r="EG460" i="11"/>
  <c r="EG523" i="11"/>
  <c r="EG704" i="11"/>
  <c r="EG946" i="11"/>
  <c r="DT502" i="11" a="1"/>
  <c r="DT502" i="11" s="1"/>
  <c r="DS502" i="11" a="1"/>
  <c r="DS502" i="11" s="1"/>
  <c r="DR502" i="11" a="1"/>
  <c r="DR502" i="11" s="1"/>
  <c r="DP502" i="11" a="1"/>
  <c r="DP502" i="11" s="1"/>
  <c r="DQ502" i="11" a="1"/>
  <c r="DQ502" i="11" s="1"/>
  <c r="U504" i="11" a="1"/>
  <c r="U504" i="11" s="1"/>
  <c r="AD504" i="11"/>
  <c r="EG504" i="11"/>
  <c r="EG495" i="11"/>
  <c r="EG964" i="11"/>
  <c r="EG833" i="11"/>
  <c r="DG503" i="11" a="1"/>
  <c r="DG503" i="11" s="1"/>
  <c r="DV503" i="11" a="1"/>
  <c r="DV503" i="11" s="1"/>
  <c r="DO503" i="11" a="1"/>
  <c r="DO503" i="11" s="1"/>
  <c r="EG580" i="11"/>
  <c r="EG664" i="11"/>
  <c r="EG801" i="11"/>
  <c r="DI502" i="11" a="1"/>
  <c r="DI502" i="11" s="1"/>
  <c r="DL502" i="11" a="1"/>
  <c r="DL502" i="11" s="1"/>
  <c r="DK502" i="11" a="1"/>
  <c r="DK502" i="11" s="1"/>
  <c r="DJ502" i="11" a="1"/>
  <c r="DJ502" i="11" s="1"/>
  <c r="DM502" i="11" a="1"/>
  <c r="DM502" i="11" s="1"/>
  <c r="DH502" i="11" a="1"/>
  <c r="DH502" i="11" s="1"/>
  <c r="EG486" i="11"/>
  <c r="EG597" i="11"/>
  <c r="EG553" i="11"/>
  <c r="F506" i="11" l="1" a="1"/>
  <c r="F506" i="11" s="1"/>
  <c r="AC506" i="11" a="1"/>
  <c r="AC506" i="11" s="1"/>
  <c r="AA507" i="11" a="1"/>
  <c r="AA507" i="11" s="1"/>
  <c r="DK503" i="11" a="1"/>
  <c r="DK503" i="11" s="1"/>
  <c r="DM503" i="11" a="1"/>
  <c r="DM503" i="11" s="1"/>
  <c r="DI503" i="11" a="1"/>
  <c r="DI503" i="11" s="1"/>
  <c r="DJ503" i="11" a="1"/>
  <c r="DJ503" i="11" s="1"/>
  <c r="DL503" i="11" a="1"/>
  <c r="DL503" i="11" s="1"/>
  <c r="DH503" i="11" a="1"/>
  <c r="DH503" i="11" s="1"/>
  <c r="G505" i="11" a="1"/>
  <c r="G505" i="11" s="1"/>
  <c r="T505" i="11" a="1"/>
  <c r="T505" i="11" s="1"/>
  <c r="H505" i="11" a="1"/>
  <c r="H505" i="11" s="1"/>
  <c r="DO504" i="11" a="1"/>
  <c r="DO504" i="11" s="1"/>
  <c r="DG504" i="11" a="1"/>
  <c r="DG504" i="11" s="1"/>
  <c r="DV504" i="11" a="1"/>
  <c r="DV504" i="11" s="1"/>
  <c r="U505" i="11" a="1"/>
  <c r="U505" i="11" s="1"/>
  <c r="AD505" i="11"/>
  <c r="EA503" i="11" a="1"/>
  <c r="EA503" i="11" s="1"/>
  <c r="DX503" i="11" a="1"/>
  <c r="DX503" i="11" s="1"/>
  <c r="EB503" i="11" a="1"/>
  <c r="EB503" i="11" s="1"/>
  <c r="DW503" i="11" a="1"/>
  <c r="DW503" i="11" s="1"/>
  <c r="DY503" i="11" a="1"/>
  <c r="DY503" i="11" s="1"/>
  <c r="DZ503" i="11" a="1"/>
  <c r="DZ503" i="11" s="1"/>
  <c r="ED503" i="11" a="1"/>
  <c r="ED503" i="11" s="1"/>
  <c r="EC503" i="11" a="1"/>
  <c r="EC503" i="11" s="1"/>
  <c r="DP503" i="11" a="1"/>
  <c r="DP503" i="11" s="1"/>
  <c r="DR503" i="11" a="1"/>
  <c r="DR503" i="11" s="1"/>
  <c r="DT503" i="11" a="1"/>
  <c r="DT503" i="11" s="1"/>
  <c r="DS503" i="11" a="1"/>
  <c r="DS503" i="11" s="1"/>
  <c r="DQ503" i="11" a="1"/>
  <c r="DQ503" i="11" s="1"/>
  <c r="DG505" i="11" l="1" a="1"/>
  <c r="DG505" i="11" s="1"/>
  <c r="DO505" i="11" a="1"/>
  <c r="DO505" i="11" s="1"/>
  <c r="DV505" i="11" a="1"/>
  <c r="DV505" i="11" s="1"/>
  <c r="EA504" i="11" a="1"/>
  <c r="EA504" i="11" s="1"/>
  <c r="DW504" i="11" a="1"/>
  <c r="DW504" i="11" s="1"/>
  <c r="DX504" i="11" a="1"/>
  <c r="DX504" i="11" s="1"/>
  <c r="ED504" i="11" a="1"/>
  <c r="ED504" i="11" s="1"/>
  <c r="EB504" i="11" a="1"/>
  <c r="EB504" i="11" s="1"/>
  <c r="DY504" i="11" a="1"/>
  <c r="DY504" i="11" s="1"/>
  <c r="EC504" i="11" a="1"/>
  <c r="EC504" i="11" s="1"/>
  <c r="DZ504" i="11" a="1"/>
  <c r="DZ504" i="11" s="1"/>
  <c r="DL504" i="11" a="1"/>
  <c r="DL504" i="11" s="1"/>
  <c r="DJ504" i="11" a="1"/>
  <c r="DJ504" i="11" s="1"/>
  <c r="DM504" i="11" a="1"/>
  <c r="DM504" i="11" s="1"/>
  <c r="DI504" i="11" a="1"/>
  <c r="DI504" i="11" s="1"/>
  <c r="DH504" i="11" a="1"/>
  <c r="DH504" i="11" s="1"/>
  <c r="DK504" i="11" a="1"/>
  <c r="DK504" i="11" s="1"/>
  <c r="DR504" i="11" a="1"/>
  <c r="DR504" i="11" s="1"/>
  <c r="DS504" i="11" a="1"/>
  <c r="DS504" i="11" s="1"/>
  <c r="DT504" i="11" a="1"/>
  <c r="DT504" i="11" s="1"/>
  <c r="DQ504" i="11" a="1"/>
  <c r="DQ504" i="11" s="1"/>
  <c r="DP504" i="11" a="1"/>
  <c r="DP504" i="11" s="1"/>
  <c r="F507" i="11" a="1"/>
  <c r="F507" i="11" s="1"/>
  <c r="AC507" i="11" a="1"/>
  <c r="AC507" i="11" s="1"/>
  <c r="AA508" i="11" a="1"/>
  <c r="AA508" i="11" s="1"/>
  <c r="G506" i="11" a="1"/>
  <c r="G506" i="11" s="1"/>
  <c r="T506" i="11" a="1"/>
  <c r="T506" i="11" s="1"/>
  <c r="H506" i="11" a="1"/>
  <c r="H506" i="11" s="1"/>
  <c r="U506" i="11" a="1"/>
  <c r="U506" i="11" s="1"/>
  <c r="AD506" i="11"/>
  <c r="ED505" i="11" l="1" a="1"/>
  <c r="ED505" i="11" s="1"/>
  <c r="DW505" i="11" a="1"/>
  <c r="DW505" i="11" s="1"/>
  <c r="EB505" i="11" a="1"/>
  <c r="EB505" i="11" s="1"/>
  <c r="EA505" i="11" a="1"/>
  <c r="EA505" i="11" s="1"/>
  <c r="DZ505" i="11" a="1"/>
  <c r="DZ505" i="11" s="1"/>
  <c r="EC505" i="11" a="1"/>
  <c r="EC505" i="11" s="1"/>
  <c r="DY505" i="11" a="1"/>
  <c r="DY505" i="11" s="1"/>
  <c r="DX505" i="11" a="1"/>
  <c r="DX505" i="11" s="1"/>
  <c r="U507" i="11" a="1"/>
  <c r="U507" i="11" s="1"/>
  <c r="AD507" i="11"/>
  <c r="DQ505" i="11" a="1"/>
  <c r="DQ505" i="11" s="1"/>
  <c r="DT505" i="11" a="1"/>
  <c r="DT505" i="11" s="1"/>
  <c r="DP505" i="11" a="1"/>
  <c r="DP505" i="11" s="1"/>
  <c r="DR505" i="11" a="1"/>
  <c r="DR505" i="11" s="1"/>
  <c r="DS505" i="11" a="1"/>
  <c r="DS505" i="11" s="1"/>
  <c r="DL505" i="11" a="1"/>
  <c r="DL505" i="11" s="1"/>
  <c r="DH505" i="11" a="1"/>
  <c r="DH505" i="11" s="1"/>
  <c r="DJ505" i="11" a="1"/>
  <c r="DJ505" i="11" s="1"/>
  <c r="DI505" i="11" a="1"/>
  <c r="DI505" i="11" s="1"/>
  <c r="DM505" i="11" a="1"/>
  <c r="DM505" i="11" s="1"/>
  <c r="DK505" i="11" a="1"/>
  <c r="DK505" i="11" s="1"/>
  <c r="DO506" i="11" a="1"/>
  <c r="DO506" i="11" s="1"/>
  <c r="DV506" i="11" a="1"/>
  <c r="DV506" i="11" s="1"/>
  <c r="DG506" i="11" a="1"/>
  <c r="DG506" i="11" s="1"/>
  <c r="G507" i="11" a="1"/>
  <c r="G507" i="11" s="1"/>
  <c r="T507" i="11" a="1"/>
  <c r="T507" i="11" s="1"/>
  <c r="H507" i="11" a="1"/>
  <c r="H507" i="11" s="1"/>
  <c r="AC508" i="11" a="1"/>
  <c r="AC508" i="11" s="1"/>
  <c r="F508" i="11" a="1"/>
  <c r="F508" i="11" s="1"/>
  <c r="AA509" i="11" a="1"/>
  <c r="AA509" i="11" s="1"/>
  <c r="G508" i="11" l="1" a="1"/>
  <c r="G508" i="11" s="1"/>
  <c r="T508" i="11" a="1"/>
  <c r="T508" i="11" s="1"/>
  <c r="H508" i="11" a="1"/>
  <c r="H508" i="11" s="1"/>
  <c r="DL506" i="11" a="1"/>
  <c r="DL506" i="11" s="1"/>
  <c r="DH506" i="11" a="1"/>
  <c r="DH506" i="11" s="1"/>
  <c r="DK506" i="11" a="1"/>
  <c r="DK506" i="11" s="1"/>
  <c r="DI506" i="11" a="1"/>
  <c r="DI506" i="11" s="1"/>
  <c r="DM506" i="11" a="1"/>
  <c r="DM506" i="11" s="1"/>
  <c r="DJ506" i="11" a="1"/>
  <c r="DJ506" i="11" s="1"/>
  <c r="DX506" i="11" a="1"/>
  <c r="DX506" i="11" s="1"/>
  <c r="DW506" i="11" a="1"/>
  <c r="DW506" i="11" s="1"/>
  <c r="DZ506" i="11" a="1"/>
  <c r="DZ506" i="11" s="1"/>
  <c r="DY506" i="11" a="1"/>
  <c r="DY506" i="11" s="1"/>
  <c r="EC506" i="11" a="1"/>
  <c r="EC506" i="11" s="1"/>
  <c r="EA506" i="11" a="1"/>
  <c r="EA506" i="11" s="1"/>
  <c r="EB506" i="11" a="1"/>
  <c r="EB506" i="11" s="1"/>
  <c r="ED506" i="11" a="1"/>
  <c r="ED506" i="11" s="1"/>
  <c r="DG507" i="11" a="1"/>
  <c r="DG507" i="11" s="1"/>
  <c r="DO507" i="11" a="1"/>
  <c r="DO507" i="11" s="1"/>
  <c r="DV507" i="11" a="1"/>
  <c r="DV507" i="11" s="1"/>
  <c r="DP506" i="11" a="1"/>
  <c r="DP506" i="11" s="1"/>
  <c r="DT506" i="11" a="1"/>
  <c r="DT506" i="11" s="1"/>
  <c r="DR506" i="11" a="1"/>
  <c r="DR506" i="11" s="1"/>
  <c r="DQ506" i="11" a="1"/>
  <c r="DQ506" i="11" s="1"/>
  <c r="DS506" i="11" a="1"/>
  <c r="DS506" i="11" s="1"/>
  <c r="AC509" i="11" a="1"/>
  <c r="AC509" i="11" s="1"/>
  <c r="F509" i="11" a="1"/>
  <c r="F509" i="11" s="1"/>
  <c r="AA510" i="11" a="1"/>
  <c r="AA510" i="11" s="1"/>
  <c r="U508" i="11" a="1"/>
  <c r="U508" i="11" s="1"/>
  <c r="AD508" i="11"/>
  <c r="AC510" i="11" l="1" a="1"/>
  <c r="AC510" i="11" s="1"/>
  <c r="F510" i="11" a="1"/>
  <c r="F510" i="11" s="1"/>
  <c r="AA511" i="11" a="1"/>
  <c r="AA511" i="11" s="1"/>
  <c r="DW507" i="11" a="1"/>
  <c r="DW507" i="11" s="1"/>
  <c r="EB507" i="11" a="1"/>
  <c r="EB507" i="11" s="1"/>
  <c r="ED507" i="11" a="1"/>
  <c r="ED507" i="11" s="1"/>
  <c r="DY507" i="11" a="1"/>
  <c r="DY507" i="11" s="1"/>
  <c r="EC507" i="11" a="1"/>
  <c r="EC507" i="11" s="1"/>
  <c r="DZ507" i="11" a="1"/>
  <c r="DZ507" i="11" s="1"/>
  <c r="DX507" i="11" a="1"/>
  <c r="DX507" i="11" s="1"/>
  <c r="EA507" i="11" a="1"/>
  <c r="EA507" i="11" s="1"/>
  <c r="U509" i="11" a="1"/>
  <c r="U509" i="11" s="1"/>
  <c r="AD509" i="11"/>
  <c r="DP507" i="11" a="1"/>
  <c r="DP507" i="11" s="1"/>
  <c r="DR507" i="11" a="1"/>
  <c r="DR507" i="11" s="1"/>
  <c r="DT507" i="11" a="1"/>
  <c r="DT507" i="11" s="1"/>
  <c r="DQ507" i="11" a="1"/>
  <c r="DQ507" i="11" s="1"/>
  <c r="DS507" i="11" a="1"/>
  <c r="DS507" i="11" s="1"/>
  <c r="G509" i="11" a="1"/>
  <c r="G509" i="11" s="1"/>
  <c r="T509" i="11" a="1"/>
  <c r="T509" i="11" s="1"/>
  <c r="H509" i="11" a="1"/>
  <c r="H509" i="11" s="1"/>
  <c r="DL507" i="11" a="1"/>
  <c r="DL507" i="11" s="1"/>
  <c r="DM507" i="11" a="1"/>
  <c r="DM507" i="11" s="1"/>
  <c r="DH507" i="11" a="1"/>
  <c r="DH507" i="11" s="1"/>
  <c r="DK507" i="11" a="1"/>
  <c r="DK507" i="11" s="1"/>
  <c r="DI507" i="11" a="1"/>
  <c r="DI507" i="11" s="1"/>
  <c r="DJ507" i="11" a="1"/>
  <c r="DJ507" i="11" s="1"/>
  <c r="DO508" i="11" a="1"/>
  <c r="DO508" i="11" s="1"/>
  <c r="DV508" i="11" a="1"/>
  <c r="DV508" i="11" s="1"/>
  <c r="DG508" i="11" a="1"/>
  <c r="DG508" i="11" s="1"/>
  <c r="DJ508" i="11" l="1" a="1"/>
  <c r="DJ508" i="11" s="1"/>
  <c r="DK508" i="11" a="1"/>
  <c r="DK508" i="11" s="1"/>
  <c r="DM508" i="11" a="1"/>
  <c r="DM508" i="11" s="1"/>
  <c r="DH508" i="11" a="1"/>
  <c r="DH508" i="11" s="1"/>
  <c r="DI508" i="11" a="1"/>
  <c r="DI508" i="11" s="1"/>
  <c r="DL508" i="11" a="1"/>
  <c r="DL508" i="11" s="1"/>
  <c r="EA508" i="11" a="1"/>
  <c r="EA508" i="11" s="1"/>
  <c r="EB508" i="11" a="1"/>
  <c r="EB508" i="11" s="1"/>
  <c r="ED508" i="11" a="1"/>
  <c r="ED508" i="11" s="1"/>
  <c r="DW508" i="11" a="1"/>
  <c r="DW508" i="11" s="1"/>
  <c r="EC508" i="11" a="1"/>
  <c r="EC508" i="11" s="1"/>
  <c r="DX508" i="11" a="1"/>
  <c r="DX508" i="11" s="1"/>
  <c r="DY508" i="11" a="1"/>
  <c r="DY508" i="11" s="1"/>
  <c r="DZ508" i="11" a="1"/>
  <c r="DZ508" i="11" s="1"/>
  <c r="DR508" i="11" a="1"/>
  <c r="DR508" i="11" s="1"/>
  <c r="DT508" i="11" a="1"/>
  <c r="DT508" i="11" s="1"/>
  <c r="DQ508" i="11" a="1"/>
  <c r="DQ508" i="11" s="1"/>
  <c r="DS508" i="11" a="1"/>
  <c r="DS508" i="11" s="1"/>
  <c r="DP508" i="11" a="1"/>
  <c r="DP508" i="11" s="1"/>
  <c r="DV509" i="11" a="1"/>
  <c r="DV509" i="11" s="1"/>
  <c r="DO509" i="11" a="1"/>
  <c r="DO509" i="11" s="1"/>
  <c r="DG509" i="11" a="1"/>
  <c r="DG509" i="11" s="1"/>
  <c r="AC511" i="11" a="1"/>
  <c r="AC511" i="11" s="1"/>
  <c r="F511" i="11" a="1"/>
  <c r="F511" i="11" s="1"/>
  <c r="AA512" i="11" a="1"/>
  <c r="AA512" i="11" s="1"/>
  <c r="U510" i="11" a="1"/>
  <c r="U510" i="11" s="1"/>
  <c r="AD510" i="11"/>
  <c r="G510" i="11" a="1"/>
  <c r="G510" i="11" s="1"/>
  <c r="T510" i="11" a="1"/>
  <c r="T510" i="11" s="1"/>
  <c r="H510" i="11" a="1"/>
  <c r="H510" i="11" s="1"/>
  <c r="DT509" i="11" l="1" a="1"/>
  <c r="DT509" i="11" s="1"/>
  <c r="DP509" i="11" a="1"/>
  <c r="DP509" i="11" s="1"/>
  <c r="DS509" i="11" a="1"/>
  <c r="DS509" i="11" s="1"/>
  <c r="DR509" i="11" a="1"/>
  <c r="DR509" i="11" s="1"/>
  <c r="DQ509" i="11" a="1"/>
  <c r="DQ509" i="11" s="1"/>
  <c r="ED509" i="11" a="1"/>
  <c r="ED509" i="11" s="1"/>
  <c r="EB509" i="11" a="1"/>
  <c r="EB509" i="11" s="1"/>
  <c r="DW509" i="11" a="1"/>
  <c r="DW509" i="11" s="1"/>
  <c r="DX509" i="11" a="1"/>
  <c r="DX509" i="11" s="1"/>
  <c r="EA509" i="11" a="1"/>
  <c r="EA509" i="11" s="1"/>
  <c r="DZ509" i="11" a="1"/>
  <c r="DZ509" i="11" s="1"/>
  <c r="EC509" i="11" a="1"/>
  <c r="EC509" i="11" s="1"/>
  <c r="DY509" i="11" a="1"/>
  <c r="DY509" i="11" s="1"/>
  <c r="DL509" i="11" a="1"/>
  <c r="DL509" i="11" s="1"/>
  <c r="DJ509" i="11" a="1"/>
  <c r="DJ509" i="11" s="1"/>
  <c r="DI509" i="11" a="1"/>
  <c r="DI509" i="11" s="1"/>
  <c r="DH509" i="11" a="1"/>
  <c r="DH509" i="11" s="1"/>
  <c r="DM509" i="11" a="1"/>
  <c r="DM509" i="11" s="1"/>
  <c r="DK509" i="11" a="1"/>
  <c r="DK509" i="11" s="1"/>
  <c r="F512" i="11" a="1"/>
  <c r="F512" i="11" s="1"/>
  <c r="AC512" i="11" a="1"/>
  <c r="AC512" i="11" s="1"/>
  <c r="AA513" i="11" a="1"/>
  <c r="AA513" i="11" s="1"/>
  <c r="U511" i="11" a="1"/>
  <c r="U511" i="11" s="1"/>
  <c r="AD511" i="11"/>
  <c r="DO510" i="11" a="1"/>
  <c r="DO510" i="11" s="1"/>
  <c r="DG510" i="11" a="1"/>
  <c r="DG510" i="11" s="1"/>
  <c r="DV510" i="11" a="1"/>
  <c r="DV510" i="11" s="1"/>
  <c r="G511" i="11" a="1"/>
  <c r="G511" i="11" s="1"/>
  <c r="T511" i="11" a="1"/>
  <c r="T511" i="11" s="1"/>
  <c r="H511" i="11" a="1"/>
  <c r="H511" i="11" s="1"/>
  <c r="F513" i="11" l="1" a="1"/>
  <c r="F513" i="11" s="1"/>
  <c r="AC513" i="11" a="1"/>
  <c r="AC513" i="11" s="1"/>
  <c r="AA514" i="11" a="1"/>
  <c r="AA514" i="11" s="1"/>
  <c r="DW510" i="11" a="1"/>
  <c r="DW510" i="11" s="1"/>
  <c r="EA510" i="11" a="1"/>
  <c r="EA510" i="11" s="1"/>
  <c r="DY510" i="11" a="1"/>
  <c r="DY510" i="11" s="1"/>
  <c r="ED510" i="11" a="1"/>
  <c r="ED510" i="11" s="1"/>
  <c r="DX510" i="11" a="1"/>
  <c r="DX510" i="11" s="1"/>
  <c r="DZ510" i="11" a="1"/>
  <c r="DZ510" i="11" s="1"/>
  <c r="EB510" i="11" a="1"/>
  <c r="EB510" i="11" s="1"/>
  <c r="EC510" i="11" a="1"/>
  <c r="EC510" i="11" s="1"/>
  <c r="G512" i="11" a="1"/>
  <c r="G512" i="11" s="1"/>
  <c r="T512" i="11" a="1"/>
  <c r="T512" i="11" s="1"/>
  <c r="H512" i="11" a="1"/>
  <c r="H512" i="11" s="1"/>
  <c r="DJ510" i="11" a="1"/>
  <c r="DJ510" i="11" s="1"/>
  <c r="DK510" i="11" a="1"/>
  <c r="DK510" i="11" s="1"/>
  <c r="DL510" i="11" a="1"/>
  <c r="DL510" i="11" s="1"/>
  <c r="DI510" i="11" a="1"/>
  <c r="DI510" i="11" s="1"/>
  <c r="DM510" i="11" a="1"/>
  <c r="DM510" i="11" s="1"/>
  <c r="DH510" i="11" a="1"/>
  <c r="DH510" i="11" s="1"/>
  <c r="U512" i="11" a="1"/>
  <c r="U512" i="11" s="1"/>
  <c r="AD512" i="11"/>
  <c r="DG511" i="11" a="1"/>
  <c r="DG511" i="11" s="1"/>
  <c r="DV511" i="11" a="1"/>
  <c r="DV511" i="11" s="1"/>
  <c r="DO511" i="11" a="1"/>
  <c r="DO511" i="11" s="1"/>
  <c r="DT510" i="11" a="1"/>
  <c r="DT510" i="11" s="1"/>
  <c r="DP510" i="11" a="1"/>
  <c r="DP510" i="11" s="1"/>
  <c r="DS510" i="11" a="1"/>
  <c r="DS510" i="11" s="1"/>
  <c r="DQ510" i="11" a="1"/>
  <c r="DQ510" i="11" s="1"/>
  <c r="DR510" i="11" a="1"/>
  <c r="DR510" i="11" s="1"/>
  <c r="ED511" i="11" l="1" a="1"/>
  <c r="ED511" i="11" s="1"/>
  <c r="EC511" i="11" a="1"/>
  <c r="EC511" i="11" s="1"/>
  <c r="DZ511" i="11" a="1"/>
  <c r="DZ511" i="11" s="1"/>
  <c r="EB511" i="11" a="1"/>
  <c r="EB511" i="11" s="1"/>
  <c r="DW511" i="11" a="1"/>
  <c r="DW511" i="11" s="1"/>
  <c r="DY511" i="11" a="1"/>
  <c r="DY511" i="11" s="1"/>
  <c r="EA511" i="11" a="1"/>
  <c r="EA511" i="11" s="1"/>
  <c r="DX511" i="11" a="1"/>
  <c r="DX511" i="11" s="1"/>
  <c r="DR511" i="11" a="1"/>
  <c r="DR511" i="11" s="1"/>
  <c r="DQ511" i="11" a="1"/>
  <c r="DQ511" i="11" s="1"/>
  <c r="DS511" i="11" a="1"/>
  <c r="DS511" i="11" s="1"/>
  <c r="DP511" i="11" a="1"/>
  <c r="DP511" i="11" s="1"/>
  <c r="DT511" i="11" a="1"/>
  <c r="DT511" i="11" s="1"/>
  <c r="DV512" i="11" a="1"/>
  <c r="DV512" i="11" s="1"/>
  <c r="DO512" i="11" a="1"/>
  <c r="DO512" i="11" s="1"/>
  <c r="DG512" i="11" a="1"/>
  <c r="DG512" i="11" s="1"/>
  <c r="F514" i="11" a="1"/>
  <c r="F514" i="11" s="1"/>
  <c r="AC514" i="11" a="1"/>
  <c r="AC514" i="11" s="1"/>
  <c r="AA515" i="11" a="1"/>
  <c r="AA515" i="11" s="1"/>
  <c r="G513" i="11" a="1"/>
  <c r="G513" i="11" s="1"/>
  <c r="T513" i="11" a="1"/>
  <c r="T513" i="11" s="1"/>
  <c r="H513" i="11" a="1"/>
  <c r="H513" i="11" s="1"/>
  <c r="DM511" i="11" a="1"/>
  <c r="DM511" i="11" s="1"/>
  <c r="DJ511" i="11" a="1"/>
  <c r="DJ511" i="11" s="1"/>
  <c r="DH511" i="11" a="1"/>
  <c r="DH511" i="11" s="1"/>
  <c r="DK511" i="11" a="1"/>
  <c r="DK511" i="11" s="1"/>
  <c r="DI511" i="11" a="1"/>
  <c r="DI511" i="11" s="1"/>
  <c r="DL511" i="11" a="1"/>
  <c r="DL511" i="11" s="1"/>
  <c r="U513" i="11" a="1"/>
  <c r="U513" i="11" s="1"/>
  <c r="AD513" i="11"/>
  <c r="DG513" i="11" l="1" a="1"/>
  <c r="DG513" i="11" s="1"/>
  <c r="DV513" i="11" a="1"/>
  <c r="DV513" i="11" s="1"/>
  <c r="DO513" i="11" a="1"/>
  <c r="DO513" i="11" s="1"/>
  <c r="EB512" i="11" a="1"/>
  <c r="EB512" i="11" s="1"/>
  <c r="DY512" i="11" a="1"/>
  <c r="DY512" i="11" s="1"/>
  <c r="DZ512" i="11" a="1"/>
  <c r="DZ512" i="11" s="1"/>
  <c r="DX512" i="11" a="1"/>
  <c r="DX512" i="11" s="1"/>
  <c r="EC512" i="11" a="1"/>
  <c r="EC512" i="11" s="1"/>
  <c r="EA512" i="11" a="1"/>
  <c r="EA512" i="11" s="1"/>
  <c r="DW512" i="11" a="1"/>
  <c r="DW512" i="11" s="1"/>
  <c r="ED512" i="11" a="1"/>
  <c r="ED512" i="11" s="1"/>
  <c r="F515" i="11" a="1"/>
  <c r="F515" i="11" s="1"/>
  <c r="AC515" i="11" a="1"/>
  <c r="AC515" i="11" s="1"/>
  <c r="AA516" i="11" a="1"/>
  <c r="AA516" i="11" s="1"/>
  <c r="G514" i="11" a="1"/>
  <c r="G514" i="11" s="1"/>
  <c r="T514" i="11" a="1"/>
  <c r="T514" i="11" s="1"/>
  <c r="H514" i="11" a="1"/>
  <c r="H514" i="11" s="1"/>
  <c r="U514" i="11" a="1"/>
  <c r="U514" i="11" s="1"/>
  <c r="AD514" i="11"/>
  <c r="DI512" i="11" a="1"/>
  <c r="DI512" i="11" s="1"/>
  <c r="DJ512" i="11" a="1"/>
  <c r="DJ512" i="11" s="1"/>
  <c r="DH512" i="11" a="1"/>
  <c r="DH512" i="11" s="1"/>
  <c r="DL512" i="11" a="1"/>
  <c r="DL512" i="11" s="1"/>
  <c r="DM512" i="11" a="1"/>
  <c r="DM512" i="11" s="1"/>
  <c r="DK512" i="11" a="1"/>
  <c r="DK512" i="11" s="1"/>
  <c r="DT512" i="11" a="1"/>
  <c r="DT512" i="11" s="1"/>
  <c r="DQ512" i="11" a="1"/>
  <c r="DQ512" i="11" s="1"/>
  <c r="DR512" i="11" a="1"/>
  <c r="DR512" i="11" s="1"/>
  <c r="DP512" i="11" a="1"/>
  <c r="DP512" i="11" s="1"/>
  <c r="DS512" i="11" a="1"/>
  <c r="DS512" i="11" s="1"/>
  <c r="AC516" i="11" l="1" a="1"/>
  <c r="AC516" i="11" s="1"/>
  <c r="F516" i="11" a="1"/>
  <c r="F516" i="11" s="1"/>
  <c r="AA517" i="11" a="1"/>
  <c r="AA517" i="11" s="1"/>
  <c r="G515" i="11" a="1"/>
  <c r="G515" i="11" s="1"/>
  <c r="T515" i="11" a="1"/>
  <c r="T515" i="11" s="1"/>
  <c r="H515" i="11" a="1"/>
  <c r="H515" i="11" s="1"/>
  <c r="U515" i="11" a="1"/>
  <c r="U515" i="11" s="1"/>
  <c r="AD515" i="11"/>
  <c r="DP513" i="11" a="1"/>
  <c r="DP513" i="11" s="1"/>
  <c r="DS513" i="11" a="1"/>
  <c r="DS513" i="11" s="1"/>
  <c r="DR513" i="11" a="1"/>
  <c r="DR513" i="11" s="1"/>
  <c r="DQ513" i="11" a="1"/>
  <c r="DQ513" i="11" s="1"/>
  <c r="DT513" i="11" a="1"/>
  <c r="DT513" i="11" s="1"/>
  <c r="DY513" i="11" a="1"/>
  <c r="DY513" i="11" s="1"/>
  <c r="EA513" i="11" a="1"/>
  <c r="EA513" i="11" s="1"/>
  <c r="DX513" i="11" a="1"/>
  <c r="DX513" i="11" s="1"/>
  <c r="DW513" i="11" a="1"/>
  <c r="DW513" i="11" s="1"/>
  <c r="ED513" i="11" a="1"/>
  <c r="ED513" i="11" s="1"/>
  <c r="EB513" i="11" a="1"/>
  <c r="EB513" i="11" s="1"/>
  <c r="DZ513" i="11" a="1"/>
  <c r="DZ513" i="11" s="1"/>
  <c r="EC513" i="11" a="1"/>
  <c r="EC513" i="11" s="1"/>
  <c r="DV514" i="11" a="1"/>
  <c r="DV514" i="11" s="1"/>
  <c r="DG514" i="11" a="1"/>
  <c r="DG514" i="11" s="1"/>
  <c r="DO514" i="11" a="1"/>
  <c r="DO514" i="11" s="1"/>
  <c r="DI513" i="11" a="1"/>
  <c r="DI513" i="11" s="1"/>
  <c r="DL513" i="11" a="1"/>
  <c r="DL513" i="11" s="1"/>
  <c r="DH513" i="11" a="1"/>
  <c r="DH513" i="11" s="1"/>
  <c r="DK513" i="11" a="1"/>
  <c r="DK513" i="11" s="1"/>
  <c r="DM513" i="11" a="1"/>
  <c r="DM513" i="11" s="1"/>
  <c r="DJ513" i="11" a="1"/>
  <c r="DJ513" i="11" s="1"/>
  <c r="DQ514" i="11" l="1" a="1"/>
  <c r="DQ514" i="11" s="1"/>
  <c r="DR514" i="11" a="1"/>
  <c r="DR514" i="11" s="1"/>
  <c r="DP514" i="11" a="1"/>
  <c r="DP514" i="11" s="1"/>
  <c r="DT514" i="11" a="1"/>
  <c r="DT514" i="11" s="1"/>
  <c r="DS514" i="11" a="1"/>
  <c r="DS514" i="11" s="1"/>
  <c r="DY514" i="11" a="1"/>
  <c r="DY514" i="11" s="1"/>
  <c r="DW514" i="11" a="1"/>
  <c r="DW514" i="11" s="1"/>
  <c r="DZ514" i="11" a="1"/>
  <c r="DZ514" i="11" s="1"/>
  <c r="EA514" i="11" a="1"/>
  <c r="EA514" i="11" s="1"/>
  <c r="ED514" i="11" a="1"/>
  <c r="ED514" i="11" s="1"/>
  <c r="EC514" i="11" a="1"/>
  <c r="EC514" i="11" s="1"/>
  <c r="DX514" i="11" a="1"/>
  <c r="DX514" i="11" s="1"/>
  <c r="EB514" i="11" a="1"/>
  <c r="EB514" i="11" s="1"/>
  <c r="DH514" i="11" a="1"/>
  <c r="DH514" i="11" s="1"/>
  <c r="DJ514" i="11" a="1"/>
  <c r="DJ514" i="11" s="1"/>
  <c r="DI514" i="11" a="1"/>
  <c r="DI514" i="11" s="1"/>
  <c r="DL514" i="11" a="1"/>
  <c r="DL514" i="11" s="1"/>
  <c r="DM514" i="11" a="1"/>
  <c r="DM514" i="11" s="1"/>
  <c r="DK514" i="11" a="1"/>
  <c r="DK514" i="11" s="1"/>
  <c r="DO515" i="11" a="1"/>
  <c r="DO515" i="11" s="1"/>
  <c r="DV515" i="11" a="1"/>
  <c r="DV515" i="11" s="1"/>
  <c r="DG515" i="11" a="1"/>
  <c r="DG515" i="11" s="1"/>
  <c r="AC517" i="11" a="1"/>
  <c r="AC517" i="11" s="1"/>
  <c r="F517" i="11" a="1"/>
  <c r="F517" i="11" s="1"/>
  <c r="AA518" i="11" a="1"/>
  <c r="AA518" i="11" s="1"/>
  <c r="U516" i="11" a="1"/>
  <c r="U516" i="11" s="1"/>
  <c r="AD516" i="11"/>
  <c r="G516" i="11" a="1"/>
  <c r="G516" i="11" s="1"/>
  <c r="T516" i="11" a="1"/>
  <c r="T516" i="11" s="1"/>
  <c r="H516" i="11" a="1"/>
  <c r="H516" i="11" s="1"/>
  <c r="DJ515" i="11" l="1" a="1"/>
  <c r="DJ515" i="11" s="1"/>
  <c r="DL515" i="11" a="1"/>
  <c r="DL515" i="11" s="1"/>
  <c r="DI515" i="11" a="1"/>
  <c r="DI515" i="11" s="1"/>
  <c r="DK515" i="11" a="1"/>
  <c r="DK515" i="11" s="1"/>
  <c r="DH515" i="11" a="1"/>
  <c r="DH515" i="11" s="1"/>
  <c r="DM515" i="11" a="1"/>
  <c r="DM515" i="11" s="1"/>
  <c r="AC518" i="11" a="1"/>
  <c r="AC518" i="11" s="1"/>
  <c r="F518" i="11" a="1"/>
  <c r="F518" i="11" s="1"/>
  <c r="AA519" i="11" a="1"/>
  <c r="AA519" i="11" s="1"/>
  <c r="EB515" i="11" a="1"/>
  <c r="EB515" i="11" s="1"/>
  <c r="DX515" i="11" a="1"/>
  <c r="DX515" i="11" s="1"/>
  <c r="EA515" i="11" a="1"/>
  <c r="EA515" i="11" s="1"/>
  <c r="EC515" i="11" a="1"/>
  <c r="EC515" i="11" s="1"/>
  <c r="ED515" i="11" a="1"/>
  <c r="ED515" i="11" s="1"/>
  <c r="DY515" i="11" a="1"/>
  <c r="DY515" i="11" s="1"/>
  <c r="DW515" i="11" a="1"/>
  <c r="DW515" i="11" s="1"/>
  <c r="DZ515" i="11" a="1"/>
  <c r="DZ515" i="11" s="1"/>
  <c r="U517" i="11" a="1"/>
  <c r="U517" i="11" s="1"/>
  <c r="AD517" i="11"/>
  <c r="DT515" i="11" a="1"/>
  <c r="DT515" i="11" s="1"/>
  <c r="DS515" i="11" a="1"/>
  <c r="DS515" i="11" s="1"/>
  <c r="DR515" i="11" a="1"/>
  <c r="DR515" i="11" s="1"/>
  <c r="DQ515" i="11" a="1"/>
  <c r="DQ515" i="11" s="1"/>
  <c r="DP515" i="11" a="1"/>
  <c r="DP515" i="11" s="1"/>
  <c r="DV516" i="11" a="1"/>
  <c r="DV516" i="11" s="1"/>
  <c r="DG516" i="11" a="1"/>
  <c r="DG516" i="11" s="1"/>
  <c r="DO516" i="11" a="1"/>
  <c r="DO516" i="11" s="1"/>
  <c r="G517" i="11" a="1"/>
  <c r="G517" i="11" s="1"/>
  <c r="T517" i="11" a="1"/>
  <c r="T517" i="11" s="1"/>
  <c r="H517" i="11" a="1"/>
  <c r="H517" i="11" s="1"/>
  <c r="AC519" i="11" l="1" a="1"/>
  <c r="AC519" i="11" s="1"/>
  <c r="F519" i="11" a="1"/>
  <c r="F519" i="11" s="1"/>
  <c r="AA520" i="11" a="1"/>
  <c r="AA520" i="11" s="1"/>
  <c r="U518" i="11" a="1"/>
  <c r="U518" i="11" s="1"/>
  <c r="AD518" i="11"/>
  <c r="G518" i="11" a="1"/>
  <c r="G518" i="11" s="1"/>
  <c r="T518" i="11" a="1"/>
  <c r="T518" i="11" s="1"/>
  <c r="H518" i="11" a="1"/>
  <c r="H518" i="11" s="1"/>
  <c r="EA516" i="11" a="1"/>
  <c r="EA516" i="11" s="1"/>
  <c r="EB516" i="11" a="1"/>
  <c r="EB516" i="11" s="1"/>
  <c r="DX516" i="11" a="1"/>
  <c r="DX516" i="11" s="1"/>
  <c r="DY516" i="11" a="1"/>
  <c r="DY516" i="11" s="1"/>
  <c r="DW516" i="11" a="1"/>
  <c r="DW516" i="11" s="1"/>
  <c r="EC516" i="11" a="1"/>
  <c r="EC516" i="11" s="1"/>
  <c r="DZ516" i="11" a="1"/>
  <c r="DZ516" i="11" s="1"/>
  <c r="ED516" i="11" a="1"/>
  <c r="ED516" i="11" s="1"/>
  <c r="DR516" i="11" a="1"/>
  <c r="DR516" i="11" s="1"/>
  <c r="DP516" i="11" a="1"/>
  <c r="DP516" i="11" s="1"/>
  <c r="DQ516" i="11" a="1"/>
  <c r="DQ516" i="11" s="1"/>
  <c r="DS516" i="11" a="1"/>
  <c r="DS516" i="11" s="1"/>
  <c r="DT516" i="11" a="1"/>
  <c r="DT516" i="11" s="1"/>
  <c r="DL516" i="11" a="1"/>
  <c r="DL516" i="11" s="1"/>
  <c r="DM516" i="11" a="1"/>
  <c r="DM516" i="11" s="1"/>
  <c r="DK516" i="11" a="1"/>
  <c r="DK516" i="11" s="1"/>
  <c r="DH516" i="11" a="1"/>
  <c r="DH516" i="11" s="1"/>
  <c r="DI516" i="11" a="1"/>
  <c r="DI516" i="11" s="1"/>
  <c r="DJ516" i="11" a="1"/>
  <c r="DJ516" i="11" s="1"/>
  <c r="DV517" i="11" a="1"/>
  <c r="DV517" i="11" s="1"/>
  <c r="DG517" i="11" a="1"/>
  <c r="DG517" i="11" s="1"/>
  <c r="DO517" i="11" a="1"/>
  <c r="DO517" i="11" s="1"/>
  <c r="DW517" i="11" l="1" a="1"/>
  <c r="DW517" i="11" s="1"/>
  <c r="ED517" i="11" a="1"/>
  <c r="ED517" i="11" s="1"/>
  <c r="EB517" i="11" a="1"/>
  <c r="EB517" i="11" s="1"/>
  <c r="EA517" i="11" a="1"/>
  <c r="EA517" i="11" s="1"/>
  <c r="DY517" i="11" a="1"/>
  <c r="DY517" i="11" s="1"/>
  <c r="EC517" i="11" a="1"/>
  <c r="EC517" i="11" s="1"/>
  <c r="DZ517" i="11" a="1"/>
  <c r="DZ517" i="11" s="1"/>
  <c r="DX517" i="11" a="1"/>
  <c r="DX517" i="11" s="1"/>
  <c r="DO518" i="11" a="1"/>
  <c r="DO518" i="11" s="1"/>
  <c r="DG518" i="11" a="1"/>
  <c r="DG518" i="11" s="1"/>
  <c r="DV518" i="11" a="1"/>
  <c r="DV518" i="11" s="1"/>
  <c r="F520" i="11" a="1"/>
  <c r="F520" i="11" s="1"/>
  <c r="AC520" i="11" a="1"/>
  <c r="AC520" i="11" s="1"/>
  <c r="AA521" i="11" a="1"/>
  <c r="AA521" i="11" s="1"/>
  <c r="DQ517" i="11" a="1"/>
  <c r="DQ517" i="11" s="1"/>
  <c r="DT517" i="11" a="1"/>
  <c r="DT517" i="11" s="1"/>
  <c r="DP517" i="11" a="1"/>
  <c r="DP517" i="11" s="1"/>
  <c r="DS517" i="11" a="1"/>
  <c r="DS517" i="11" s="1"/>
  <c r="DR517" i="11" a="1"/>
  <c r="DR517" i="11" s="1"/>
  <c r="U519" i="11" a="1"/>
  <c r="U519" i="11" s="1"/>
  <c r="AD519" i="11"/>
  <c r="DI517" i="11" a="1"/>
  <c r="DI517" i="11" s="1"/>
  <c r="DH517" i="11" a="1"/>
  <c r="DH517" i="11" s="1"/>
  <c r="DK517" i="11" a="1"/>
  <c r="DK517" i="11" s="1"/>
  <c r="DM517" i="11" a="1"/>
  <c r="DM517" i="11" s="1"/>
  <c r="DL517" i="11" a="1"/>
  <c r="DL517" i="11" s="1"/>
  <c r="DJ517" i="11" a="1"/>
  <c r="DJ517" i="11" s="1"/>
  <c r="G519" i="11" a="1"/>
  <c r="G519" i="11" s="1"/>
  <c r="T519" i="11" a="1"/>
  <c r="T519" i="11" s="1"/>
  <c r="H519" i="11" a="1"/>
  <c r="H519" i="11" s="1"/>
  <c r="F521" i="11" l="1" a="1"/>
  <c r="F521" i="11" s="1"/>
  <c r="AC521" i="11" a="1"/>
  <c r="AC521" i="11" s="1"/>
  <c r="AA522" i="11" a="1"/>
  <c r="AA522" i="11" s="1"/>
  <c r="G520" i="11" a="1"/>
  <c r="G520" i="11" s="1"/>
  <c r="T520" i="11" a="1"/>
  <c r="T520" i="11" s="1"/>
  <c r="H520" i="11" a="1"/>
  <c r="H520" i="11" s="1"/>
  <c r="U520" i="11" a="1"/>
  <c r="U520" i="11" s="1"/>
  <c r="AD520" i="11"/>
  <c r="DX518" i="11" a="1"/>
  <c r="DX518" i="11" s="1"/>
  <c r="DY518" i="11" a="1"/>
  <c r="DY518" i="11" s="1"/>
  <c r="ED518" i="11" a="1"/>
  <c r="ED518" i="11" s="1"/>
  <c r="DW518" i="11" a="1"/>
  <c r="DW518" i="11" s="1"/>
  <c r="EB518" i="11" a="1"/>
  <c r="EB518" i="11" s="1"/>
  <c r="EA518" i="11" a="1"/>
  <c r="EA518" i="11" s="1"/>
  <c r="EC518" i="11" a="1"/>
  <c r="EC518" i="11" s="1"/>
  <c r="DZ518" i="11" a="1"/>
  <c r="DZ518" i="11" s="1"/>
  <c r="DO519" i="11" a="1"/>
  <c r="DO519" i="11" s="1"/>
  <c r="DV519" i="11" a="1"/>
  <c r="DV519" i="11" s="1"/>
  <c r="DG519" i="11" a="1"/>
  <c r="DG519" i="11" s="1"/>
  <c r="DK518" i="11" a="1"/>
  <c r="DK518" i="11" s="1"/>
  <c r="DM518" i="11" a="1"/>
  <c r="DM518" i="11" s="1"/>
  <c r="DI518" i="11" a="1"/>
  <c r="DI518" i="11" s="1"/>
  <c r="DJ518" i="11" a="1"/>
  <c r="DJ518" i="11" s="1"/>
  <c r="DH518" i="11" a="1"/>
  <c r="DH518" i="11" s="1"/>
  <c r="DL518" i="11" a="1"/>
  <c r="DL518" i="11" s="1"/>
  <c r="DS518" i="11" a="1"/>
  <c r="DS518" i="11" s="1"/>
  <c r="DR518" i="11" a="1"/>
  <c r="DR518" i="11" s="1"/>
  <c r="DT518" i="11" a="1"/>
  <c r="DT518" i="11" s="1"/>
  <c r="DQ518" i="11" a="1"/>
  <c r="DQ518" i="11" s="1"/>
  <c r="DP518" i="11" a="1"/>
  <c r="DP518" i="11" s="1"/>
  <c r="F522" i="11" l="1" a="1"/>
  <c r="F522" i="11" s="1"/>
  <c r="AC522" i="11" a="1"/>
  <c r="AC522" i="11" s="1"/>
  <c r="AA523" i="11" a="1"/>
  <c r="AA523" i="11" s="1"/>
  <c r="G521" i="11" a="1"/>
  <c r="G521" i="11" s="1"/>
  <c r="T521" i="11" a="1"/>
  <c r="T521" i="11" s="1"/>
  <c r="H521" i="11" a="1"/>
  <c r="H521" i="11" s="1"/>
  <c r="U521" i="11" a="1"/>
  <c r="U521" i="11" s="1"/>
  <c r="AD521" i="11"/>
  <c r="DI519" i="11" a="1"/>
  <c r="DI519" i="11" s="1"/>
  <c r="DJ519" i="11" a="1"/>
  <c r="DJ519" i="11" s="1"/>
  <c r="DH519" i="11" a="1"/>
  <c r="DH519" i="11" s="1"/>
  <c r="DK519" i="11" a="1"/>
  <c r="DK519" i="11" s="1"/>
  <c r="DL519" i="11" a="1"/>
  <c r="DL519" i="11" s="1"/>
  <c r="DM519" i="11" a="1"/>
  <c r="DM519" i="11" s="1"/>
  <c r="DG520" i="11" a="1"/>
  <c r="DG520" i="11" s="1"/>
  <c r="DV520" i="11" a="1"/>
  <c r="DV520" i="11" s="1"/>
  <c r="DO520" i="11" a="1"/>
  <c r="DO520" i="11" s="1"/>
  <c r="EC519" i="11" a="1"/>
  <c r="EC519" i="11" s="1"/>
  <c r="DZ519" i="11" a="1"/>
  <c r="DZ519" i="11" s="1"/>
  <c r="ED519" i="11" a="1"/>
  <c r="ED519" i="11" s="1"/>
  <c r="EB519" i="11" a="1"/>
  <c r="EB519" i="11" s="1"/>
  <c r="DW519" i="11" a="1"/>
  <c r="DW519" i="11" s="1"/>
  <c r="DY519" i="11" a="1"/>
  <c r="DY519" i="11" s="1"/>
  <c r="EA519" i="11" a="1"/>
  <c r="EA519" i="11" s="1"/>
  <c r="DX519" i="11" a="1"/>
  <c r="DX519" i="11" s="1"/>
  <c r="DS519" i="11" a="1"/>
  <c r="DS519" i="11" s="1"/>
  <c r="DR519" i="11" a="1"/>
  <c r="DR519" i="11" s="1"/>
  <c r="DP519" i="11" a="1"/>
  <c r="DP519" i="11" s="1"/>
  <c r="DT519" i="11" a="1"/>
  <c r="DT519" i="11" s="1"/>
  <c r="DQ519" i="11" a="1"/>
  <c r="DQ519" i="11" s="1"/>
  <c r="EB520" i="11" l="1" a="1"/>
  <c r="EB520" i="11" s="1"/>
  <c r="EA520" i="11" a="1"/>
  <c r="EA520" i="11" s="1"/>
  <c r="DZ520" i="11" a="1"/>
  <c r="DZ520" i="11" s="1"/>
  <c r="DY520" i="11" a="1"/>
  <c r="DY520" i="11" s="1"/>
  <c r="ED520" i="11" a="1"/>
  <c r="ED520" i="11" s="1"/>
  <c r="DW520" i="11" a="1"/>
  <c r="DW520" i="11" s="1"/>
  <c r="DX520" i="11" a="1"/>
  <c r="DX520" i="11" s="1"/>
  <c r="EC520" i="11" a="1"/>
  <c r="EC520" i="11" s="1"/>
  <c r="DK520" i="11" a="1"/>
  <c r="DK520" i="11" s="1"/>
  <c r="DI520" i="11" a="1"/>
  <c r="DI520" i="11" s="1"/>
  <c r="DM520" i="11" a="1"/>
  <c r="DM520" i="11" s="1"/>
  <c r="DJ520" i="11" a="1"/>
  <c r="DJ520" i="11" s="1"/>
  <c r="DH520" i="11" a="1"/>
  <c r="DH520" i="11" s="1"/>
  <c r="DL520" i="11" a="1"/>
  <c r="DL520" i="11" s="1"/>
  <c r="DV521" i="11" a="1"/>
  <c r="DV521" i="11" s="1"/>
  <c r="DG521" i="11" a="1"/>
  <c r="DG521" i="11" s="1"/>
  <c r="DO521" i="11" a="1"/>
  <c r="DO521" i="11" s="1"/>
  <c r="F523" i="11" a="1"/>
  <c r="F523" i="11" s="1"/>
  <c r="AC523" i="11" a="1"/>
  <c r="AC523" i="11" s="1"/>
  <c r="AA524" i="11" a="1"/>
  <c r="AA524" i="11" s="1"/>
  <c r="G522" i="11" a="1"/>
  <c r="G522" i="11" s="1"/>
  <c r="T522" i="11" a="1"/>
  <c r="T522" i="11" s="1"/>
  <c r="H522" i="11" a="1"/>
  <c r="H522" i="11" s="1"/>
  <c r="DT520" i="11" a="1"/>
  <c r="DT520" i="11" s="1"/>
  <c r="DR520" i="11" a="1"/>
  <c r="DR520" i="11" s="1"/>
  <c r="DS520" i="11" a="1"/>
  <c r="DS520" i="11" s="1"/>
  <c r="DP520" i="11" a="1"/>
  <c r="DP520" i="11" s="1"/>
  <c r="DQ520" i="11" a="1"/>
  <c r="DQ520" i="11" s="1"/>
  <c r="U522" i="11" a="1"/>
  <c r="U522" i="11" s="1"/>
  <c r="AD522" i="11"/>
  <c r="G523" i="11" l="1" a="1"/>
  <c r="G523" i="11" s="1"/>
  <c r="T523" i="11" a="1"/>
  <c r="T523" i="11" s="1"/>
  <c r="H523" i="11" a="1"/>
  <c r="H523" i="11" s="1"/>
  <c r="U523" i="11" a="1"/>
  <c r="U523" i="11" s="1"/>
  <c r="AD523" i="11"/>
  <c r="DQ521" i="11" a="1"/>
  <c r="DQ521" i="11" s="1"/>
  <c r="DR521" i="11" a="1"/>
  <c r="DR521" i="11" s="1"/>
  <c r="DT521" i="11" a="1"/>
  <c r="DT521" i="11" s="1"/>
  <c r="DS521" i="11" a="1"/>
  <c r="DS521" i="11" s="1"/>
  <c r="DP521" i="11" a="1"/>
  <c r="DP521" i="11" s="1"/>
  <c r="DI521" i="11" a="1"/>
  <c r="DI521" i="11" s="1"/>
  <c r="DH521" i="11" a="1"/>
  <c r="DH521" i="11" s="1"/>
  <c r="DJ521" i="11" a="1"/>
  <c r="DJ521" i="11" s="1"/>
  <c r="DK521" i="11" a="1"/>
  <c r="DK521" i="11" s="1"/>
  <c r="DL521" i="11" a="1"/>
  <c r="DL521" i="11" s="1"/>
  <c r="DM521" i="11" a="1"/>
  <c r="DM521" i="11" s="1"/>
  <c r="EB521" i="11" a="1"/>
  <c r="EB521" i="11" s="1"/>
  <c r="EA521" i="11" a="1"/>
  <c r="EA521" i="11" s="1"/>
  <c r="DZ521" i="11" a="1"/>
  <c r="DZ521" i="11" s="1"/>
  <c r="EC521" i="11" a="1"/>
  <c r="EC521" i="11" s="1"/>
  <c r="DX521" i="11" a="1"/>
  <c r="DX521" i="11" s="1"/>
  <c r="DW521" i="11" a="1"/>
  <c r="DW521" i="11" s="1"/>
  <c r="DY521" i="11" a="1"/>
  <c r="DY521" i="11" s="1"/>
  <c r="ED521" i="11" a="1"/>
  <c r="ED521" i="11" s="1"/>
  <c r="DV522" i="11" a="1"/>
  <c r="DV522" i="11" s="1"/>
  <c r="DG522" i="11" a="1"/>
  <c r="DG522" i="11" s="1"/>
  <c r="DO522" i="11" a="1"/>
  <c r="DO522" i="11" s="1"/>
  <c r="AC524" i="11" a="1"/>
  <c r="AC524" i="11" s="1"/>
  <c r="F524" i="11" a="1"/>
  <c r="F524" i="11" s="1"/>
  <c r="AA525" i="11" a="1"/>
  <c r="AA525" i="11" s="1"/>
  <c r="G524" i="11" l="1" a="1"/>
  <c r="G524" i="11" s="1"/>
  <c r="T524" i="11" a="1"/>
  <c r="T524" i="11" s="1"/>
  <c r="H524" i="11" a="1"/>
  <c r="H524" i="11" s="1"/>
  <c r="ED522" i="11" a="1"/>
  <c r="ED522" i="11" s="1"/>
  <c r="DY522" i="11" a="1"/>
  <c r="DY522" i="11" s="1"/>
  <c r="DX522" i="11" a="1"/>
  <c r="DX522" i="11" s="1"/>
  <c r="EC522" i="11" a="1"/>
  <c r="EC522" i="11" s="1"/>
  <c r="DW522" i="11" a="1"/>
  <c r="DW522" i="11" s="1"/>
  <c r="DZ522" i="11" a="1"/>
  <c r="DZ522" i="11" s="1"/>
  <c r="EB522" i="11" a="1"/>
  <c r="EB522" i="11" s="1"/>
  <c r="EA522" i="11" a="1"/>
  <c r="EA522" i="11" s="1"/>
  <c r="DL522" i="11" a="1"/>
  <c r="DL522" i="11" s="1"/>
  <c r="DI522" i="11" a="1"/>
  <c r="DI522" i="11" s="1"/>
  <c r="DK522" i="11" a="1"/>
  <c r="DK522" i="11" s="1"/>
  <c r="DH522" i="11" a="1"/>
  <c r="DH522" i="11" s="1"/>
  <c r="DJ522" i="11" a="1"/>
  <c r="DJ522" i="11" s="1"/>
  <c r="DM522" i="11" a="1"/>
  <c r="DM522" i="11" s="1"/>
  <c r="DR522" i="11" a="1"/>
  <c r="DR522" i="11" s="1"/>
  <c r="DT522" i="11" a="1"/>
  <c r="DT522" i="11" s="1"/>
  <c r="DS522" i="11" a="1"/>
  <c r="DS522" i="11" s="1"/>
  <c r="DP522" i="11" a="1"/>
  <c r="DP522" i="11" s="1"/>
  <c r="DQ522" i="11" a="1"/>
  <c r="DQ522" i="11" s="1"/>
  <c r="AC525" i="11" a="1"/>
  <c r="AC525" i="11" s="1"/>
  <c r="F525" i="11" a="1"/>
  <c r="F525" i="11" s="1"/>
  <c r="AA526" i="11" a="1"/>
  <c r="AA526" i="11" s="1"/>
  <c r="U524" i="11" a="1"/>
  <c r="U524" i="11" s="1"/>
  <c r="AD524" i="11"/>
  <c r="DG523" i="11" a="1"/>
  <c r="DG523" i="11" s="1"/>
  <c r="DV523" i="11" a="1"/>
  <c r="DV523" i="11" s="1"/>
  <c r="DO523" i="11" a="1"/>
  <c r="DO523" i="11" s="1"/>
  <c r="G525" i="11" l="1" a="1"/>
  <c r="G525" i="11" s="1"/>
  <c r="T525" i="11" a="1"/>
  <c r="T525" i="11" s="1"/>
  <c r="H525" i="11" a="1"/>
  <c r="H525" i="11" s="1"/>
  <c r="DR523" i="11" a="1"/>
  <c r="DR523" i="11" s="1"/>
  <c r="DS523" i="11" a="1"/>
  <c r="DS523" i="11" s="1"/>
  <c r="DT523" i="11" a="1"/>
  <c r="DT523" i="11" s="1"/>
  <c r="DQ523" i="11" a="1"/>
  <c r="DQ523" i="11" s="1"/>
  <c r="DP523" i="11" a="1"/>
  <c r="DP523" i="11" s="1"/>
  <c r="DY523" i="11" a="1"/>
  <c r="DY523" i="11" s="1"/>
  <c r="DX523" i="11" a="1"/>
  <c r="DX523" i="11" s="1"/>
  <c r="EA523" i="11" a="1"/>
  <c r="EA523" i="11" s="1"/>
  <c r="DZ523" i="11" a="1"/>
  <c r="DZ523" i="11" s="1"/>
  <c r="EB523" i="11" a="1"/>
  <c r="EB523" i="11" s="1"/>
  <c r="EC523" i="11" a="1"/>
  <c r="EC523" i="11" s="1"/>
  <c r="DW523" i="11" a="1"/>
  <c r="DW523" i="11" s="1"/>
  <c r="ED523" i="11" a="1"/>
  <c r="ED523" i="11" s="1"/>
  <c r="DG524" i="11" a="1"/>
  <c r="DG524" i="11" s="1"/>
  <c r="DV524" i="11" a="1"/>
  <c r="DV524" i="11" s="1"/>
  <c r="DO524" i="11" a="1"/>
  <c r="DO524" i="11" s="1"/>
  <c r="DL523" i="11" a="1"/>
  <c r="DL523" i="11" s="1"/>
  <c r="DK523" i="11" a="1"/>
  <c r="DK523" i="11" s="1"/>
  <c r="DJ523" i="11" a="1"/>
  <c r="DJ523" i="11" s="1"/>
  <c r="DH523" i="11" a="1"/>
  <c r="DH523" i="11" s="1"/>
  <c r="DI523" i="11" a="1"/>
  <c r="DI523" i="11" s="1"/>
  <c r="DM523" i="11" a="1"/>
  <c r="DM523" i="11" s="1"/>
  <c r="AC526" i="11" a="1"/>
  <c r="AC526" i="11" s="1"/>
  <c r="F526" i="11" a="1"/>
  <c r="F526" i="11" s="1"/>
  <c r="AA527" i="11" a="1"/>
  <c r="AA527" i="11" s="1"/>
  <c r="U525" i="11" a="1"/>
  <c r="U525" i="11" s="1"/>
  <c r="AD525" i="11"/>
  <c r="EA524" i="11" l="1" a="1"/>
  <c r="EA524" i="11" s="1"/>
  <c r="DZ524" i="11" a="1"/>
  <c r="DZ524" i="11" s="1"/>
  <c r="DW524" i="11" a="1"/>
  <c r="DW524" i="11" s="1"/>
  <c r="EC524" i="11" a="1"/>
  <c r="EC524" i="11" s="1"/>
  <c r="DX524" i="11" a="1"/>
  <c r="DX524" i="11" s="1"/>
  <c r="DY524" i="11" a="1"/>
  <c r="DY524" i="11" s="1"/>
  <c r="EB524" i="11" a="1"/>
  <c r="EB524" i="11" s="1"/>
  <c r="ED524" i="11" a="1"/>
  <c r="ED524" i="11" s="1"/>
  <c r="DI524" i="11" a="1"/>
  <c r="DI524" i="11" s="1"/>
  <c r="DH524" i="11" a="1"/>
  <c r="DH524" i="11" s="1"/>
  <c r="DJ524" i="11" a="1"/>
  <c r="DJ524" i="11" s="1"/>
  <c r="DK524" i="11" a="1"/>
  <c r="DK524" i="11" s="1"/>
  <c r="DL524" i="11" a="1"/>
  <c r="DL524" i="11" s="1"/>
  <c r="DM524" i="11" a="1"/>
  <c r="DM524" i="11" s="1"/>
  <c r="AC527" i="11" a="1"/>
  <c r="AC527" i="11" s="1"/>
  <c r="F527" i="11" a="1"/>
  <c r="F527" i="11" s="1"/>
  <c r="AA528" i="11" a="1"/>
  <c r="AA528" i="11" s="1"/>
  <c r="U526" i="11" a="1"/>
  <c r="U526" i="11" s="1"/>
  <c r="AD526" i="11"/>
  <c r="G526" i="11" a="1"/>
  <c r="G526" i="11" s="1"/>
  <c r="T526" i="11" a="1"/>
  <c r="T526" i="11" s="1"/>
  <c r="H526" i="11" a="1"/>
  <c r="H526" i="11" s="1"/>
  <c r="DR524" i="11" a="1"/>
  <c r="DR524" i="11" s="1"/>
  <c r="DQ524" i="11" a="1"/>
  <c r="DQ524" i="11" s="1"/>
  <c r="DT524" i="11" a="1"/>
  <c r="DT524" i="11" s="1"/>
  <c r="DS524" i="11" a="1"/>
  <c r="DS524" i="11" s="1"/>
  <c r="DP524" i="11" a="1"/>
  <c r="DP524" i="11" s="1"/>
  <c r="DG525" i="11" a="1"/>
  <c r="DG525" i="11" s="1"/>
  <c r="DV525" i="11" a="1"/>
  <c r="DV525" i="11" s="1"/>
  <c r="DO525" i="11" a="1"/>
  <c r="DO525" i="11" s="1"/>
  <c r="DG526" i="11" l="1" a="1"/>
  <c r="DG526" i="11" s="1"/>
  <c r="DO526" i="11" a="1"/>
  <c r="DO526" i="11" s="1"/>
  <c r="DV526" i="11" a="1"/>
  <c r="DV526" i="11" s="1"/>
  <c r="F528" i="11" a="1"/>
  <c r="F528" i="11" s="1"/>
  <c r="AC528" i="11" a="1"/>
  <c r="AC528" i="11" s="1"/>
  <c r="AA529" i="11" a="1"/>
  <c r="AA529" i="11" s="1"/>
  <c r="DQ525" i="11" a="1"/>
  <c r="DQ525" i="11" s="1"/>
  <c r="DS525" i="11" a="1"/>
  <c r="DS525" i="11" s="1"/>
  <c r="DP525" i="11" a="1"/>
  <c r="DP525" i="11" s="1"/>
  <c r="DT525" i="11" a="1"/>
  <c r="DT525" i="11" s="1"/>
  <c r="DR525" i="11" a="1"/>
  <c r="DR525" i="11" s="1"/>
  <c r="U527" i="11" a="1"/>
  <c r="U527" i="11" s="1"/>
  <c r="AD527" i="11"/>
  <c r="DM525" i="11" a="1"/>
  <c r="DM525" i="11" s="1"/>
  <c r="DH525" i="11" a="1"/>
  <c r="DH525" i="11" s="1"/>
  <c r="DK525" i="11" a="1"/>
  <c r="DK525" i="11" s="1"/>
  <c r="DI525" i="11" a="1"/>
  <c r="DI525" i="11" s="1"/>
  <c r="DJ525" i="11" a="1"/>
  <c r="DJ525" i="11" s="1"/>
  <c r="DL525" i="11" a="1"/>
  <c r="DL525" i="11" s="1"/>
  <c r="G527" i="11" a="1"/>
  <c r="G527" i="11" s="1"/>
  <c r="T527" i="11" a="1"/>
  <c r="T527" i="11" s="1"/>
  <c r="H527" i="11" a="1"/>
  <c r="H527" i="11" s="1"/>
  <c r="DX525" i="11" a="1"/>
  <c r="DX525" i="11" s="1"/>
  <c r="ED525" i="11" a="1"/>
  <c r="ED525" i="11" s="1"/>
  <c r="DY525" i="11" a="1"/>
  <c r="DY525" i="11" s="1"/>
  <c r="EC525" i="11" a="1"/>
  <c r="EC525" i="11" s="1"/>
  <c r="DW525" i="11" a="1"/>
  <c r="DW525" i="11" s="1"/>
  <c r="EA525" i="11" a="1"/>
  <c r="EA525" i="11" s="1"/>
  <c r="EB525" i="11" a="1"/>
  <c r="EB525" i="11" s="1"/>
  <c r="DZ525" i="11" a="1"/>
  <c r="DZ525" i="11" s="1"/>
  <c r="F529" i="11" l="1" a="1"/>
  <c r="F529" i="11" s="1"/>
  <c r="AC529" i="11" a="1"/>
  <c r="AC529" i="11" s="1"/>
  <c r="AA530" i="11" a="1"/>
  <c r="AA530" i="11" s="1"/>
  <c r="G528" i="11" a="1"/>
  <c r="G528" i="11" s="1"/>
  <c r="T528" i="11" a="1"/>
  <c r="T528" i="11" s="1"/>
  <c r="H528" i="11" a="1"/>
  <c r="H528" i="11" s="1"/>
  <c r="DV527" i="11" a="1"/>
  <c r="DV527" i="11" s="1"/>
  <c r="DG527" i="11" a="1"/>
  <c r="DG527" i="11" s="1"/>
  <c r="DO527" i="11" a="1"/>
  <c r="DO527" i="11" s="1"/>
  <c r="U528" i="11" a="1"/>
  <c r="U528" i="11" s="1"/>
  <c r="AD528" i="11"/>
  <c r="EA526" i="11" a="1"/>
  <c r="EA526" i="11" s="1"/>
  <c r="EB526" i="11" a="1"/>
  <c r="EB526" i="11" s="1"/>
  <c r="DW526" i="11" a="1"/>
  <c r="DW526" i="11" s="1"/>
  <c r="DX526" i="11" a="1"/>
  <c r="DX526" i="11" s="1"/>
  <c r="EC526" i="11" a="1"/>
  <c r="EC526" i="11" s="1"/>
  <c r="DZ526" i="11" a="1"/>
  <c r="DZ526" i="11" s="1"/>
  <c r="DY526" i="11" a="1"/>
  <c r="DY526" i="11" s="1"/>
  <c r="ED526" i="11" a="1"/>
  <c r="ED526" i="11" s="1"/>
  <c r="DR526" i="11" a="1"/>
  <c r="DR526" i="11" s="1"/>
  <c r="DP526" i="11" a="1"/>
  <c r="DP526" i="11" s="1"/>
  <c r="DS526" i="11" a="1"/>
  <c r="DS526" i="11" s="1"/>
  <c r="DT526" i="11" a="1"/>
  <c r="DT526" i="11" s="1"/>
  <c r="DQ526" i="11" a="1"/>
  <c r="DQ526" i="11" s="1"/>
  <c r="DK526" i="11" a="1"/>
  <c r="DK526" i="11" s="1"/>
  <c r="DJ526" i="11" a="1"/>
  <c r="DJ526" i="11" s="1"/>
  <c r="DM526" i="11" a="1"/>
  <c r="DM526" i="11" s="1"/>
  <c r="DL526" i="11" a="1"/>
  <c r="DL526" i="11" s="1"/>
  <c r="DH526" i="11" a="1"/>
  <c r="DH526" i="11" s="1"/>
  <c r="DI526" i="11" a="1"/>
  <c r="DI526" i="11" s="1"/>
  <c r="DQ527" i="11" l="1" a="1"/>
  <c r="DQ527" i="11" s="1"/>
  <c r="DS527" i="11" a="1"/>
  <c r="DS527" i="11" s="1"/>
  <c r="DR527" i="11" a="1"/>
  <c r="DR527" i="11" s="1"/>
  <c r="DT527" i="11" a="1"/>
  <c r="DT527" i="11" s="1"/>
  <c r="DP527" i="11" a="1"/>
  <c r="DP527" i="11" s="1"/>
  <c r="DV528" i="11" a="1"/>
  <c r="DV528" i="11" s="1"/>
  <c r="DO528" i="11" a="1"/>
  <c r="DO528" i="11" s="1"/>
  <c r="DG528" i="11" a="1"/>
  <c r="DG528" i="11" s="1"/>
  <c r="DI527" i="11" a="1"/>
  <c r="DI527" i="11" s="1"/>
  <c r="DK527" i="11" a="1"/>
  <c r="DK527" i="11" s="1"/>
  <c r="DJ527" i="11" a="1"/>
  <c r="DJ527" i="11" s="1"/>
  <c r="DH527" i="11" a="1"/>
  <c r="DH527" i="11" s="1"/>
  <c r="DL527" i="11" a="1"/>
  <c r="DL527" i="11" s="1"/>
  <c r="DM527" i="11" a="1"/>
  <c r="DM527" i="11" s="1"/>
  <c r="F530" i="11" a="1"/>
  <c r="F530" i="11" s="1"/>
  <c r="AC530" i="11" a="1"/>
  <c r="AC530" i="11" s="1"/>
  <c r="AA531" i="11" a="1"/>
  <c r="AA531" i="11" s="1"/>
  <c r="G529" i="11" a="1"/>
  <c r="G529" i="11" s="1"/>
  <c r="T529" i="11" a="1"/>
  <c r="T529" i="11" s="1"/>
  <c r="H529" i="11" a="1"/>
  <c r="H529" i="11" s="1"/>
  <c r="ED527" i="11" a="1"/>
  <c r="ED527" i="11" s="1"/>
  <c r="EB527" i="11" a="1"/>
  <c r="EB527" i="11" s="1"/>
  <c r="EA527" i="11" a="1"/>
  <c r="EA527" i="11" s="1"/>
  <c r="DZ527" i="11" a="1"/>
  <c r="DZ527" i="11" s="1"/>
  <c r="EC527" i="11" a="1"/>
  <c r="EC527" i="11" s="1"/>
  <c r="DX527" i="11" a="1"/>
  <c r="DX527" i="11" s="1"/>
  <c r="DW527" i="11" a="1"/>
  <c r="DW527" i="11" s="1"/>
  <c r="DY527" i="11" a="1"/>
  <c r="DY527" i="11" s="1"/>
  <c r="U529" i="11" a="1"/>
  <c r="U529" i="11" s="1"/>
  <c r="AD529" i="11"/>
  <c r="DV529" i="11" l="1" a="1"/>
  <c r="DV529" i="11" s="1"/>
  <c r="DG529" i="11" a="1"/>
  <c r="DG529" i="11" s="1"/>
  <c r="DO529" i="11" a="1"/>
  <c r="DO529" i="11" s="1"/>
  <c r="DJ528" i="11" a="1"/>
  <c r="DJ528" i="11" s="1"/>
  <c r="DK528" i="11" a="1"/>
  <c r="DK528" i="11" s="1"/>
  <c r="DM528" i="11" a="1"/>
  <c r="DM528" i="11" s="1"/>
  <c r="DH528" i="11" a="1"/>
  <c r="DH528" i="11" s="1"/>
  <c r="DL528" i="11" a="1"/>
  <c r="DL528" i="11" s="1"/>
  <c r="DI528" i="11" a="1"/>
  <c r="DI528" i="11" s="1"/>
  <c r="F531" i="11" a="1"/>
  <c r="F531" i="11" s="1"/>
  <c r="AC531" i="11" a="1"/>
  <c r="AC531" i="11" s="1"/>
  <c r="AA532" i="11" a="1"/>
  <c r="AA532" i="11" s="1"/>
  <c r="DR528" i="11" a="1"/>
  <c r="DR528" i="11" s="1"/>
  <c r="DQ528" i="11" a="1"/>
  <c r="DQ528" i="11" s="1"/>
  <c r="DT528" i="11" a="1"/>
  <c r="DT528" i="11" s="1"/>
  <c r="DP528" i="11" a="1"/>
  <c r="DP528" i="11" s="1"/>
  <c r="DS528" i="11" a="1"/>
  <c r="DS528" i="11" s="1"/>
  <c r="G530" i="11" a="1"/>
  <c r="G530" i="11" s="1"/>
  <c r="T530" i="11" a="1"/>
  <c r="T530" i="11" s="1"/>
  <c r="H530" i="11" a="1"/>
  <c r="H530" i="11" s="1"/>
  <c r="EA528" i="11" a="1"/>
  <c r="EA528" i="11" s="1"/>
  <c r="EB528" i="11" a="1"/>
  <c r="EB528" i="11" s="1"/>
  <c r="DZ528" i="11" a="1"/>
  <c r="DZ528" i="11" s="1"/>
  <c r="DX528" i="11" a="1"/>
  <c r="DX528" i="11" s="1"/>
  <c r="ED528" i="11" a="1"/>
  <c r="ED528" i="11" s="1"/>
  <c r="DY528" i="11" a="1"/>
  <c r="DY528" i="11" s="1"/>
  <c r="DW528" i="11" a="1"/>
  <c r="DW528" i="11" s="1"/>
  <c r="EC528" i="11" a="1"/>
  <c r="EC528" i="11" s="1"/>
  <c r="U530" i="11" a="1"/>
  <c r="U530" i="11" s="1"/>
  <c r="AD530" i="11"/>
  <c r="DK529" i="11" l="1" a="1"/>
  <c r="DK529" i="11" s="1"/>
  <c r="DJ529" i="11" a="1"/>
  <c r="DJ529" i="11" s="1"/>
  <c r="DH529" i="11" a="1"/>
  <c r="DH529" i="11" s="1"/>
  <c r="DI529" i="11" a="1"/>
  <c r="DI529" i="11" s="1"/>
  <c r="DM529" i="11" a="1"/>
  <c r="DM529" i="11" s="1"/>
  <c r="DL529" i="11" a="1"/>
  <c r="DL529" i="11" s="1"/>
  <c r="EB529" i="11" a="1"/>
  <c r="EB529" i="11" s="1"/>
  <c r="ED529" i="11" a="1"/>
  <c r="ED529" i="11" s="1"/>
  <c r="DW529" i="11" a="1"/>
  <c r="DW529" i="11" s="1"/>
  <c r="DY529" i="11" a="1"/>
  <c r="DY529" i="11" s="1"/>
  <c r="EC529" i="11" a="1"/>
  <c r="EC529" i="11" s="1"/>
  <c r="EA529" i="11" a="1"/>
  <c r="EA529" i="11" s="1"/>
  <c r="DX529" i="11" a="1"/>
  <c r="DX529" i="11" s="1"/>
  <c r="DZ529" i="11" a="1"/>
  <c r="DZ529" i="11" s="1"/>
  <c r="AC532" i="11" a="1"/>
  <c r="AC532" i="11" s="1"/>
  <c r="F532" i="11" a="1"/>
  <c r="F532" i="11" s="1"/>
  <c r="AA533" i="11" a="1"/>
  <c r="AA533" i="11" s="1"/>
  <c r="G531" i="11" a="1"/>
  <c r="G531" i="11" s="1"/>
  <c r="T531" i="11" a="1"/>
  <c r="T531" i="11" s="1"/>
  <c r="H531" i="11" a="1"/>
  <c r="H531" i="11" s="1"/>
  <c r="DO530" i="11" a="1"/>
  <c r="DO530" i="11" s="1"/>
  <c r="DG530" i="11" a="1"/>
  <c r="DG530" i="11" s="1"/>
  <c r="DV530" i="11" a="1"/>
  <c r="DV530" i="11" s="1"/>
  <c r="U531" i="11" a="1"/>
  <c r="U531" i="11" s="1"/>
  <c r="AD531" i="11"/>
  <c r="DP529" i="11" a="1"/>
  <c r="DP529" i="11" s="1"/>
  <c r="DT529" i="11" a="1"/>
  <c r="DT529" i="11" s="1"/>
  <c r="DS529" i="11" a="1"/>
  <c r="DS529" i="11" s="1"/>
  <c r="DR529" i="11" a="1"/>
  <c r="DR529" i="11" s="1"/>
  <c r="DQ529" i="11" a="1"/>
  <c r="DQ529" i="11" s="1"/>
  <c r="AC533" i="11" l="1" a="1"/>
  <c r="AC533" i="11" s="1"/>
  <c r="F533" i="11" a="1"/>
  <c r="F533" i="11" s="1"/>
  <c r="AA534" i="11" a="1"/>
  <c r="AA534" i="11" s="1"/>
  <c r="U532" i="11" a="1"/>
  <c r="U532" i="11" s="1"/>
  <c r="AD532" i="11"/>
  <c r="G532" i="11" a="1"/>
  <c r="G532" i="11" s="1"/>
  <c r="T532" i="11" a="1"/>
  <c r="T532" i="11" s="1"/>
  <c r="H532" i="11" a="1"/>
  <c r="H532" i="11" s="1"/>
  <c r="DX530" i="11" a="1"/>
  <c r="DX530" i="11" s="1"/>
  <c r="DW530" i="11" a="1"/>
  <c r="DW530" i="11" s="1"/>
  <c r="DZ530" i="11" a="1"/>
  <c r="DZ530" i="11" s="1"/>
  <c r="EC530" i="11" a="1"/>
  <c r="EC530" i="11" s="1"/>
  <c r="DY530" i="11" a="1"/>
  <c r="DY530" i="11" s="1"/>
  <c r="EB530" i="11" a="1"/>
  <c r="EB530" i="11" s="1"/>
  <c r="EA530" i="11" a="1"/>
  <c r="EA530" i="11" s="1"/>
  <c r="ED530" i="11" a="1"/>
  <c r="ED530" i="11" s="1"/>
  <c r="DV531" i="11" a="1"/>
  <c r="DV531" i="11" s="1"/>
  <c r="DG531" i="11" a="1"/>
  <c r="DG531" i="11" s="1"/>
  <c r="DO531" i="11" a="1"/>
  <c r="DO531" i="11" s="1"/>
  <c r="DM530" i="11" a="1"/>
  <c r="DM530" i="11" s="1"/>
  <c r="DK530" i="11" a="1"/>
  <c r="DK530" i="11" s="1"/>
  <c r="DL530" i="11" a="1"/>
  <c r="DL530" i="11" s="1"/>
  <c r="DJ530" i="11" a="1"/>
  <c r="DJ530" i="11" s="1"/>
  <c r="DI530" i="11" a="1"/>
  <c r="DI530" i="11" s="1"/>
  <c r="DH530" i="11" a="1"/>
  <c r="DH530" i="11" s="1"/>
  <c r="DR530" i="11" a="1"/>
  <c r="DR530" i="11" s="1"/>
  <c r="DQ530" i="11" a="1"/>
  <c r="DQ530" i="11" s="1"/>
  <c r="DS530" i="11" a="1"/>
  <c r="DS530" i="11" s="1"/>
  <c r="DP530" i="11" a="1"/>
  <c r="DP530" i="11" s="1"/>
  <c r="DT530" i="11" a="1"/>
  <c r="DT530" i="11" s="1"/>
  <c r="DY531" i="11" l="1" a="1"/>
  <c r="DY531" i="11" s="1"/>
  <c r="DW531" i="11" a="1"/>
  <c r="DW531" i="11" s="1"/>
  <c r="EA531" i="11" a="1"/>
  <c r="EA531" i="11" s="1"/>
  <c r="EC531" i="11" a="1"/>
  <c r="EC531" i="11" s="1"/>
  <c r="ED531" i="11" a="1"/>
  <c r="ED531" i="11" s="1"/>
  <c r="DZ531" i="11" a="1"/>
  <c r="DZ531" i="11" s="1"/>
  <c r="DX531" i="11" a="1"/>
  <c r="DX531" i="11" s="1"/>
  <c r="EB531" i="11" a="1"/>
  <c r="EB531" i="11" s="1"/>
  <c r="AC534" i="11" a="1"/>
  <c r="AC534" i="11" s="1"/>
  <c r="F534" i="11" a="1"/>
  <c r="F534" i="11" s="1"/>
  <c r="AA535" i="11" a="1"/>
  <c r="AA535" i="11" s="1"/>
  <c r="DQ531" i="11" a="1"/>
  <c r="DQ531" i="11" s="1"/>
  <c r="DT531" i="11" a="1"/>
  <c r="DT531" i="11" s="1"/>
  <c r="DR531" i="11" a="1"/>
  <c r="DR531" i="11" s="1"/>
  <c r="DS531" i="11" a="1"/>
  <c r="DS531" i="11" s="1"/>
  <c r="DP531" i="11" a="1"/>
  <c r="DP531" i="11" s="1"/>
  <c r="DG532" i="11" a="1"/>
  <c r="DG532" i="11" s="1"/>
  <c r="DV532" i="11" a="1"/>
  <c r="DV532" i="11" s="1"/>
  <c r="DO532" i="11" a="1"/>
  <c r="DO532" i="11" s="1"/>
  <c r="U533" i="11" a="1"/>
  <c r="U533" i="11" s="1"/>
  <c r="AD533" i="11"/>
  <c r="DJ531" i="11" a="1"/>
  <c r="DJ531" i="11" s="1"/>
  <c r="DM531" i="11" a="1"/>
  <c r="DM531" i="11" s="1"/>
  <c r="DI531" i="11" a="1"/>
  <c r="DI531" i="11" s="1"/>
  <c r="DK531" i="11" a="1"/>
  <c r="DK531" i="11" s="1"/>
  <c r="DL531" i="11" a="1"/>
  <c r="DL531" i="11" s="1"/>
  <c r="DH531" i="11" a="1"/>
  <c r="DH531" i="11" s="1"/>
  <c r="G533" i="11" a="1"/>
  <c r="G533" i="11" s="1"/>
  <c r="T533" i="11" a="1"/>
  <c r="T533" i="11" s="1"/>
  <c r="H533" i="11" a="1"/>
  <c r="H533" i="11" s="1"/>
  <c r="AC535" i="11" l="1" a="1"/>
  <c r="AC535" i="11" s="1"/>
  <c r="F535" i="11" a="1"/>
  <c r="F535" i="11" s="1"/>
  <c r="AA536" i="11" a="1"/>
  <c r="AA536" i="11" s="1"/>
  <c r="DS532" i="11" a="1"/>
  <c r="DS532" i="11" s="1"/>
  <c r="DT532" i="11" a="1"/>
  <c r="DT532" i="11" s="1"/>
  <c r="DQ532" i="11" a="1"/>
  <c r="DQ532" i="11" s="1"/>
  <c r="DP532" i="11" a="1"/>
  <c r="DP532" i="11" s="1"/>
  <c r="DR532" i="11" a="1"/>
  <c r="DR532" i="11" s="1"/>
  <c r="U534" i="11" a="1"/>
  <c r="U534" i="11" s="1"/>
  <c r="AD534" i="11"/>
  <c r="DV533" i="11" a="1"/>
  <c r="DV533" i="11" s="1"/>
  <c r="DG533" i="11" a="1"/>
  <c r="DG533" i="11" s="1"/>
  <c r="DO533" i="11" a="1"/>
  <c r="DO533" i="11" s="1"/>
  <c r="DX532" i="11" a="1"/>
  <c r="DX532" i="11" s="1"/>
  <c r="DZ532" i="11" a="1"/>
  <c r="DZ532" i="11" s="1"/>
  <c r="ED532" i="11" a="1"/>
  <c r="ED532" i="11" s="1"/>
  <c r="EB532" i="11" a="1"/>
  <c r="EB532" i="11" s="1"/>
  <c r="EA532" i="11" a="1"/>
  <c r="EA532" i="11" s="1"/>
  <c r="DY532" i="11" a="1"/>
  <c r="DY532" i="11" s="1"/>
  <c r="DW532" i="11" a="1"/>
  <c r="DW532" i="11" s="1"/>
  <c r="EC532" i="11" a="1"/>
  <c r="EC532" i="11" s="1"/>
  <c r="DL532" i="11" a="1"/>
  <c r="DL532" i="11" s="1"/>
  <c r="DK532" i="11" a="1"/>
  <c r="DK532" i="11" s="1"/>
  <c r="DI532" i="11" a="1"/>
  <c r="DI532" i="11" s="1"/>
  <c r="DM532" i="11" a="1"/>
  <c r="DM532" i="11" s="1"/>
  <c r="DJ532" i="11" a="1"/>
  <c r="DJ532" i="11" s="1"/>
  <c r="DH532" i="11" a="1"/>
  <c r="DH532" i="11" s="1"/>
  <c r="G534" i="11" a="1"/>
  <c r="G534" i="11" s="1"/>
  <c r="T534" i="11" a="1"/>
  <c r="T534" i="11" s="1"/>
  <c r="H534" i="11" a="1"/>
  <c r="H534" i="11" s="1"/>
  <c r="F536" i="11" l="1" a="1"/>
  <c r="F536" i="11" s="1"/>
  <c r="AC536" i="11" a="1"/>
  <c r="AC536" i="11" s="1"/>
  <c r="AA537" i="11" a="1"/>
  <c r="AA537" i="11" s="1"/>
  <c r="DR533" i="11" a="1"/>
  <c r="DR533" i="11" s="1"/>
  <c r="DP533" i="11" a="1"/>
  <c r="DP533" i="11" s="1"/>
  <c r="DQ533" i="11" a="1"/>
  <c r="DQ533" i="11" s="1"/>
  <c r="DS533" i="11" a="1"/>
  <c r="DS533" i="11" s="1"/>
  <c r="DT533" i="11" a="1"/>
  <c r="DT533" i="11" s="1"/>
  <c r="U535" i="11" a="1"/>
  <c r="U535" i="11" s="1"/>
  <c r="AD535" i="11"/>
  <c r="DK533" i="11" a="1"/>
  <c r="DK533" i="11" s="1"/>
  <c r="DJ533" i="11" a="1"/>
  <c r="DJ533" i="11" s="1"/>
  <c r="DI533" i="11" a="1"/>
  <c r="DI533" i="11" s="1"/>
  <c r="DM533" i="11" a="1"/>
  <c r="DM533" i="11" s="1"/>
  <c r="DL533" i="11" a="1"/>
  <c r="DL533" i="11" s="1"/>
  <c r="DH533" i="11" a="1"/>
  <c r="DH533" i="11" s="1"/>
  <c r="G535" i="11" a="1"/>
  <c r="G535" i="11" s="1"/>
  <c r="T535" i="11" a="1"/>
  <c r="T535" i="11" s="1"/>
  <c r="H535" i="11" a="1"/>
  <c r="H535" i="11" s="1"/>
  <c r="DZ533" i="11" a="1"/>
  <c r="DZ533" i="11" s="1"/>
  <c r="DY533" i="11" a="1"/>
  <c r="DY533" i="11" s="1"/>
  <c r="EC533" i="11" a="1"/>
  <c r="EC533" i="11" s="1"/>
  <c r="EB533" i="11" a="1"/>
  <c r="EB533" i="11" s="1"/>
  <c r="DW533" i="11" a="1"/>
  <c r="DW533" i="11" s="1"/>
  <c r="DX533" i="11" a="1"/>
  <c r="DX533" i="11" s="1"/>
  <c r="EA533" i="11" a="1"/>
  <c r="EA533" i="11" s="1"/>
  <c r="ED533" i="11" a="1"/>
  <c r="ED533" i="11" s="1"/>
  <c r="DG534" i="11" a="1"/>
  <c r="DG534" i="11" s="1"/>
  <c r="DO534" i="11" a="1"/>
  <c r="DO534" i="11" s="1"/>
  <c r="DV534" i="11" a="1"/>
  <c r="DV534" i="11" s="1"/>
  <c r="G536" i="11" l="1" a="1"/>
  <c r="G536" i="11" s="1"/>
  <c r="T536" i="11" a="1"/>
  <c r="T536" i="11" s="1"/>
  <c r="H536" i="11" a="1"/>
  <c r="H536" i="11" s="1"/>
  <c r="U536" i="11" a="1"/>
  <c r="U536" i="11" s="1"/>
  <c r="AD536" i="11"/>
  <c r="DG535" i="11" a="1"/>
  <c r="DG535" i="11" s="1"/>
  <c r="DO535" i="11" a="1"/>
  <c r="DO535" i="11" s="1"/>
  <c r="DV535" i="11" a="1"/>
  <c r="DV535" i="11" s="1"/>
  <c r="DY534" i="11" a="1"/>
  <c r="DY534" i="11" s="1"/>
  <c r="EB534" i="11" a="1"/>
  <c r="EB534" i="11" s="1"/>
  <c r="DW534" i="11" a="1"/>
  <c r="DW534" i="11" s="1"/>
  <c r="DZ534" i="11" a="1"/>
  <c r="DZ534" i="11" s="1"/>
  <c r="ED534" i="11" a="1"/>
  <c r="ED534" i="11" s="1"/>
  <c r="EA534" i="11" a="1"/>
  <c r="EA534" i="11" s="1"/>
  <c r="DX534" i="11" a="1"/>
  <c r="DX534" i="11" s="1"/>
  <c r="EC534" i="11" a="1"/>
  <c r="EC534" i="11" s="1"/>
  <c r="DS534" i="11" a="1"/>
  <c r="DS534" i="11" s="1"/>
  <c r="DP534" i="11" a="1"/>
  <c r="DP534" i="11" s="1"/>
  <c r="DT534" i="11" a="1"/>
  <c r="DT534" i="11" s="1"/>
  <c r="DQ534" i="11" a="1"/>
  <c r="DQ534" i="11" s="1"/>
  <c r="DR534" i="11" a="1"/>
  <c r="DR534" i="11" s="1"/>
  <c r="DH534" i="11" a="1"/>
  <c r="DH534" i="11" s="1"/>
  <c r="DM534" i="11" a="1"/>
  <c r="DM534" i="11" s="1"/>
  <c r="DI534" i="11" a="1"/>
  <c r="DI534" i="11" s="1"/>
  <c r="DJ534" i="11" a="1"/>
  <c r="DJ534" i="11" s="1"/>
  <c r="DL534" i="11" a="1"/>
  <c r="DL534" i="11" s="1"/>
  <c r="DK534" i="11" a="1"/>
  <c r="DK534" i="11" s="1"/>
  <c r="F537" i="11" a="1"/>
  <c r="F537" i="11" s="1"/>
  <c r="AC537" i="11" a="1"/>
  <c r="AC537" i="11" s="1"/>
  <c r="AA538" i="11" a="1"/>
  <c r="AA538" i="11" s="1"/>
  <c r="U537" i="11" l="1" a="1"/>
  <c r="U537" i="11" s="1"/>
  <c r="AD537" i="11"/>
  <c r="F538" i="11" a="1"/>
  <c r="F538" i="11" s="1"/>
  <c r="AC538" i="11" a="1"/>
  <c r="AC538" i="11" s="1"/>
  <c r="AA539" i="11" a="1"/>
  <c r="AA539" i="11" s="1"/>
  <c r="DX535" i="11" a="1"/>
  <c r="DX535" i="11" s="1"/>
  <c r="ED535" i="11" a="1"/>
  <c r="ED535" i="11" s="1"/>
  <c r="EA535" i="11" a="1"/>
  <c r="EA535" i="11" s="1"/>
  <c r="DZ535" i="11" a="1"/>
  <c r="DZ535" i="11" s="1"/>
  <c r="DY535" i="11" a="1"/>
  <c r="DY535" i="11" s="1"/>
  <c r="EB535" i="11" a="1"/>
  <c r="EB535" i="11" s="1"/>
  <c r="EC535" i="11" a="1"/>
  <c r="EC535" i="11" s="1"/>
  <c r="DW535" i="11" a="1"/>
  <c r="DW535" i="11" s="1"/>
  <c r="DQ535" i="11" a="1"/>
  <c r="DQ535" i="11" s="1"/>
  <c r="DT535" i="11" a="1"/>
  <c r="DT535" i="11" s="1"/>
  <c r="DP535" i="11" a="1"/>
  <c r="DP535" i="11" s="1"/>
  <c r="DS535" i="11" a="1"/>
  <c r="DS535" i="11" s="1"/>
  <c r="DR535" i="11" a="1"/>
  <c r="DR535" i="11" s="1"/>
  <c r="G537" i="11" a="1"/>
  <c r="G537" i="11" s="1"/>
  <c r="T537" i="11" a="1"/>
  <c r="T537" i="11" s="1"/>
  <c r="H537" i="11" a="1"/>
  <c r="H537" i="11" s="1"/>
  <c r="DL535" i="11" a="1"/>
  <c r="DL535" i="11" s="1"/>
  <c r="DH535" i="11" a="1"/>
  <c r="DH535" i="11" s="1"/>
  <c r="DM535" i="11" a="1"/>
  <c r="DM535" i="11" s="1"/>
  <c r="DI535" i="11" a="1"/>
  <c r="DI535" i="11" s="1"/>
  <c r="DK535" i="11" a="1"/>
  <c r="DK535" i="11" s="1"/>
  <c r="DJ535" i="11" a="1"/>
  <c r="DJ535" i="11" s="1"/>
  <c r="DO536" i="11" a="1"/>
  <c r="DO536" i="11" s="1"/>
  <c r="DV536" i="11" a="1"/>
  <c r="DV536" i="11" s="1"/>
  <c r="DG536" i="11" a="1"/>
  <c r="DG536" i="11" s="1"/>
  <c r="DV537" i="11" l="1" a="1"/>
  <c r="DV537" i="11" s="1"/>
  <c r="DO537" i="11" a="1"/>
  <c r="DO537" i="11" s="1"/>
  <c r="DG537" i="11" a="1"/>
  <c r="DG537" i="11" s="1"/>
  <c r="F539" i="11" a="1"/>
  <c r="F539" i="11" s="1"/>
  <c r="AC539" i="11" a="1"/>
  <c r="AC539" i="11" s="1"/>
  <c r="AA540" i="11" a="1"/>
  <c r="AA540" i="11" s="1"/>
  <c r="DH536" i="11" a="1"/>
  <c r="DH536" i="11" s="1"/>
  <c r="DI536" i="11" a="1"/>
  <c r="DI536" i="11" s="1"/>
  <c r="DJ536" i="11" a="1"/>
  <c r="DJ536" i="11" s="1"/>
  <c r="DK536" i="11" a="1"/>
  <c r="DK536" i="11" s="1"/>
  <c r="DL536" i="11" a="1"/>
  <c r="DL536" i="11" s="1"/>
  <c r="DM536" i="11" a="1"/>
  <c r="DM536" i="11" s="1"/>
  <c r="G538" i="11" a="1"/>
  <c r="G538" i="11" s="1"/>
  <c r="T538" i="11" a="1"/>
  <c r="T538" i="11" s="1"/>
  <c r="H538" i="11" a="1"/>
  <c r="H538" i="11" s="1"/>
  <c r="EA536" i="11" a="1"/>
  <c r="EA536" i="11" s="1"/>
  <c r="EB536" i="11" a="1"/>
  <c r="EB536" i="11" s="1"/>
  <c r="DW536" i="11" a="1"/>
  <c r="DW536" i="11" s="1"/>
  <c r="DY536" i="11" a="1"/>
  <c r="DY536" i="11" s="1"/>
  <c r="EC536" i="11" a="1"/>
  <c r="EC536" i="11" s="1"/>
  <c r="DX536" i="11" a="1"/>
  <c r="DX536" i="11" s="1"/>
  <c r="ED536" i="11" a="1"/>
  <c r="ED536" i="11" s="1"/>
  <c r="DZ536" i="11" a="1"/>
  <c r="DZ536" i="11" s="1"/>
  <c r="U538" i="11" a="1"/>
  <c r="U538" i="11" s="1"/>
  <c r="AD538" i="11"/>
  <c r="DQ536" i="11" a="1"/>
  <c r="DQ536" i="11" s="1"/>
  <c r="DT536" i="11" a="1"/>
  <c r="DT536" i="11" s="1"/>
  <c r="DR536" i="11" a="1"/>
  <c r="DR536" i="11" s="1"/>
  <c r="DS536" i="11" a="1"/>
  <c r="DS536" i="11" s="1"/>
  <c r="DP536" i="11" a="1"/>
  <c r="DP536" i="11" s="1"/>
  <c r="DY537" i="11" l="1" a="1"/>
  <c r="DY537" i="11" s="1"/>
  <c r="ED537" i="11" a="1"/>
  <c r="ED537" i="11" s="1"/>
  <c r="DW537" i="11" a="1"/>
  <c r="DW537" i="11" s="1"/>
  <c r="DZ537" i="11" a="1"/>
  <c r="DZ537" i="11" s="1"/>
  <c r="DX537" i="11" a="1"/>
  <c r="DX537" i="11" s="1"/>
  <c r="EA537" i="11" a="1"/>
  <c r="EA537" i="11" s="1"/>
  <c r="EB537" i="11" a="1"/>
  <c r="EB537" i="11" s="1"/>
  <c r="EC537" i="11" a="1"/>
  <c r="EC537" i="11" s="1"/>
  <c r="DG538" i="11" a="1"/>
  <c r="DG538" i="11" s="1"/>
  <c r="DV538" i="11" a="1"/>
  <c r="DV538" i="11" s="1"/>
  <c r="DO538" i="11" a="1"/>
  <c r="DO538" i="11" s="1"/>
  <c r="AC540" i="11" a="1"/>
  <c r="AC540" i="11" s="1"/>
  <c r="F540" i="11" a="1"/>
  <c r="F540" i="11" s="1"/>
  <c r="AA541" i="11" a="1"/>
  <c r="AA541" i="11" s="1"/>
  <c r="G539" i="11" a="1"/>
  <c r="G539" i="11" s="1"/>
  <c r="T539" i="11" a="1"/>
  <c r="T539" i="11" s="1"/>
  <c r="H539" i="11" a="1"/>
  <c r="H539" i="11" s="1"/>
  <c r="DL537" i="11" a="1"/>
  <c r="DL537" i="11" s="1"/>
  <c r="DM537" i="11" a="1"/>
  <c r="DM537" i="11" s="1"/>
  <c r="DI537" i="11" a="1"/>
  <c r="DI537" i="11" s="1"/>
  <c r="DH537" i="11" a="1"/>
  <c r="DH537" i="11" s="1"/>
  <c r="DJ537" i="11" a="1"/>
  <c r="DJ537" i="11" s="1"/>
  <c r="DK537" i="11" a="1"/>
  <c r="DK537" i="11" s="1"/>
  <c r="U539" i="11" a="1"/>
  <c r="U539" i="11" s="1"/>
  <c r="AD539" i="11"/>
  <c r="DR537" i="11" a="1"/>
  <c r="DR537" i="11" s="1"/>
  <c r="DP537" i="11" a="1"/>
  <c r="DP537" i="11" s="1"/>
  <c r="DS537" i="11" a="1"/>
  <c r="DS537" i="11" s="1"/>
  <c r="DQ537" i="11" a="1"/>
  <c r="DQ537" i="11" s="1"/>
  <c r="DT537" i="11" a="1"/>
  <c r="DT537" i="11" s="1"/>
  <c r="DV539" i="11" l="1" a="1"/>
  <c r="DV539" i="11" s="1"/>
  <c r="DO539" i="11" a="1"/>
  <c r="DO539" i="11" s="1"/>
  <c r="DG539" i="11" a="1"/>
  <c r="DG539" i="11" s="1"/>
  <c r="DH538" i="11" a="1"/>
  <c r="DH538" i="11" s="1"/>
  <c r="DJ538" i="11" a="1"/>
  <c r="DJ538" i="11" s="1"/>
  <c r="DK538" i="11" a="1"/>
  <c r="DK538" i="11" s="1"/>
  <c r="DM538" i="11" a="1"/>
  <c r="DM538" i="11" s="1"/>
  <c r="DL538" i="11" a="1"/>
  <c r="DL538" i="11" s="1"/>
  <c r="DI538" i="11" a="1"/>
  <c r="DI538" i="11" s="1"/>
  <c r="AC541" i="11" a="1"/>
  <c r="AC541" i="11" s="1"/>
  <c r="F541" i="11" a="1"/>
  <c r="F541" i="11" s="1"/>
  <c r="AA542" i="11" a="1"/>
  <c r="AA542" i="11" s="1"/>
  <c r="U540" i="11" a="1"/>
  <c r="U540" i="11" s="1"/>
  <c r="AD540" i="11"/>
  <c r="G540" i="11" a="1"/>
  <c r="G540" i="11" s="1"/>
  <c r="T540" i="11" a="1"/>
  <c r="T540" i="11" s="1"/>
  <c r="H540" i="11" a="1"/>
  <c r="H540" i="11" s="1"/>
  <c r="DS538" i="11" a="1"/>
  <c r="DS538" i="11" s="1"/>
  <c r="DP538" i="11" a="1"/>
  <c r="DP538" i="11" s="1"/>
  <c r="DQ538" i="11" a="1"/>
  <c r="DQ538" i="11" s="1"/>
  <c r="DR538" i="11" a="1"/>
  <c r="DR538" i="11" s="1"/>
  <c r="DT538" i="11" a="1"/>
  <c r="DT538" i="11" s="1"/>
  <c r="DY538" i="11" a="1"/>
  <c r="DY538" i="11" s="1"/>
  <c r="EC538" i="11" a="1"/>
  <c r="EC538" i="11" s="1"/>
  <c r="EB538" i="11" a="1"/>
  <c r="EB538" i="11" s="1"/>
  <c r="EA538" i="11" a="1"/>
  <c r="EA538" i="11" s="1"/>
  <c r="DW538" i="11" a="1"/>
  <c r="DW538" i="11" s="1"/>
  <c r="DX538" i="11" a="1"/>
  <c r="DX538" i="11" s="1"/>
  <c r="DZ538" i="11" a="1"/>
  <c r="DZ538" i="11" s="1"/>
  <c r="ED538" i="11" a="1"/>
  <c r="ED538" i="11" s="1"/>
  <c r="AC542" i="11" l="1" a="1"/>
  <c r="AC542" i="11" s="1"/>
  <c r="F542" i="11" a="1"/>
  <c r="F542" i="11" s="1"/>
  <c r="AA543" i="11" a="1"/>
  <c r="AA543" i="11" s="1"/>
  <c r="U541" i="11" a="1"/>
  <c r="U541" i="11" s="1"/>
  <c r="AD541" i="11"/>
  <c r="DV540" i="11" a="1"/>
  <c r="DV540" i="11" s="1"/>
  <c r="DO540" i="11" a="1"/>
  <c r="DO540" i="11" s="1"/>
  <c r="DG540" i="11" a="1"/>
  <c r="DG540" i="11" s="1"/>
  <c r="G541" i="11" a="1"/>
  <c r="G541" i="11" s="1"/>
  <c r="T541" i="11" a="1"/>
  <c r="T541" i="11" s="1"/>
  <c r="H541" i="11" a="1"/>
  <c r="H541" i="11" s="1"/>
  <c r="DL539" i="11" a="1"/>
  <c r="DL539" i="11" s="1"/>
  <c r="DM539" i="11" a="1"/>
  <c r="DM539" i="11" s="1"/>
  <c r="DH539" i="11" a="1"/>
  <c r="DH539" i="11" s="1"/>
  <c r="DJ539" i="11" a="1"/>
  <c r="DJ539" i="11" s="1"/>
  <c r="DI539" i="11" a="1"/>
  <c r="DI539" i="11" s="1"/>
  <c r="DK539" i="11" a="1"/>
  <c r="DK539" i="11" s="1"/>
  <c r="DR539" i="11" a="1"/>
  <c r="DR539" i="11" s="1"/>
  <c r="DT539" i="11" a="1"/>
  <c r="DT539" i="11" s="1"/>
  <c r="DP539" i="11" a="1"/>
  <c r="DP539" i="11" s="1"/>
  <c r="DQ539" i="11" a="1"/>
  <c r="DQ539" i="11" s="1"/>
  <c r="DS539" i="11" a="1"/>
  <c r="DS539" i="11" s="1"/>
  <c r="DX539" i="11" a="1"/>
  <c r="DX539" i="11" s="1"/>
  <c r="EC539" i="11" a="1"/>
  <c r="EC539" i="11" s="1"/>
  <c r="DY539" i="11" a="1"/>
  <c r="DY539" i="11" s="1"/>
  <c r="DW539" i="11" a="1"/>
  <c r="DW539" i="11" s="1"/>
  <c r="EA539" i="11" a="1"/>
  <c r="EA539" i="11" s="1"/>
  <c r="DZ539" i="11" a="1"/>
  <c r="DZ539" i="11" s="1"/>
  <c r="ED539" i="11" a="1"/>
  <c r="ED539" i="11" s="1"/>
  <c r="EB539" i="11" a="1"/>
  <c r="EB539" i="11" s="1"/>
  <c r="AC543" i="11" l="1" a="1"/>
  <c r="AC543" i="11" s="1"/>
  <c r="F543" i="11" a="1"/>
  <c r="F543" i="11" s="1"/>
  <c r="AA544" i="11" a="1"/>
  <c r="AA544" i="11" s="1"/>
  <c r="U542" i="11" a="1"/>
  <c r="U542" i="11" s="1"/>
  <c r="AD542" i="11"/>
  <c r="DG541" i="11" a="1"/>
  <c r="DG541" i="11" s="1"/>
  <c r="DO541" i="11" a="1"/>
  <c r="DO541" i="11" s="1"/>
  <c r="DV541" i="11" a="1"/>
  <c r="DV541" i="11" s="1"/>
  <c r="G542" i="11" a="1"/>
  <c r="G542" i="11" s="1"/>
  <c r="T542" i="11" a="1"/>
  <c r="T542" i="11" s="1"/>
  <c r="H542" i="11" a="1"/>
  <c r="H542" i="11" s="1"/>
  <c r="DH540" i="11" a="1"/>
  <c r="DH540" i="11" s="1"/>
  <c r="DM540" i="11" a="1"/>
  <c r="DM540" i="11" s="1"/>
  <c r="DI540" i="11" a="1"/>
  <c r="DI540" i="11" s="1"/>
  <c r="DK540" i="11" a="1"/>
  <c r="DK540" i="11" s="1"/>
  <c r="DJ540" i="11" a="1"/>
  <c r="DJ540" i="11" s="1"/>
  <c r="DL540" i="11" a="1"/>
  <c r="DL540" i="11" s="1"/>
  <c r="DT540" i="11" a="1"/>
  <c r="DT540" i="11" s="1"/>
  <c r="DS540" i="11" a="1"/>
  <c r="DS540" i="11" s="1"/>
  <c r="DR540" i="11" a="1"/>
  <c r="DR540" i="11" s="1"/>
  <c r="DP540" i="11" a="1"/>
  <c r="DP540" i="11" s="1"/>
  <c r="DQ540" i="11" a="1"/>
  <c r="DQ540" i="11" s="1"/>
  <c r="EA540" i="11" a="1"/>
  <c r="EA540" i="11" s="1"/>
  <c r="ED540" i="11" a="1"/>
  <c r="ED540" i="11" s="1"/>
  <c r="DW540" i="11" a="1"/>
  <c r="DW540" i="11" s="1"/>
  <c r="DX540" i="11" a="1"/>
  <c r="DX540" i="11" s="1"/>
  <c r="DY540" i="11" a="1"/>
  <c r="DY540" i="11" s="1"/>
  <c r="DZ540" i="11" a="1"/>
  <c r="DZ540" i="11" s="1"/>
  <c r="EB540" i="11" a="1"/>
  <c r="EB540" i="11" s="1"/>
  <c r="EC540" i="11" a="1"/>
  <c r="EC540" i="11" s="1"/>
  <c r="DM541" i="11" l="1" a="1"/>
  <c r="DM541" i="11" s="1"/>
  <c r="DL541" i="11" a="1"/>
  <c r="DL541" i="11" s="1"/>
  <c r="DJ541" i="11" a="1"/>
  <c r="DJ541" i="11" s="1"/>
  <c r="DH541" i="11" a="1"/>
  <c r="DH541" i="11" s="1"/>
  <c r="DK541" i="11" a="1"/>
  <c r="DK541" i="11" s="1"/>
  <c r="DI541" i="11" a="1"/>
  <c r="DI541" i="11" s="1"/>
  <c r="F544" i="11" a="1"/>
  <c r="F544" i="11" s="1"/>
  <c r="AC544" i="11" a="1"/>
  <c r="AC544" i="11" s="1"/>
  <c r="AA545" i="11" a="1"/>
  <c r="AA545" i="11" s="1"/>
  <c r="U543" i="11" a="1"/>
  <c r="U543" i="11" s="1"/>
  <c r="AD543" i="11"/>
  <c r="G543" i="11" a="1"/>
  <c r="G543" i="11" s="1"/>
  <c r="T543" i="11" a="1"/>
  <c r="T543" i="11" s="1"/>
  <c r="H543" i="11" a="1"/>
  <c r="H543" i="11" s="1"/>
  <c r="DO542" i="11" a="1"/>
  <c r="DO542" i="11" s="1"/>
  <c r="DG542" i="11" a="1"/>
  <c r="DG542" i="11" s="1"/>
  <c r="DV542" i="11" a="1"/>
  <c r="DV542" i="11" s="1"/>
  <c r="EB541" i="11" a="1"/>
  <c r="EB541" i="11" s="1"/>
  <c r="DW541" i="11" a="1"/>
  <c r="DW541" i="11" s="1"/>
  <c r="DY541" i="11" a="1"/>
  <c r="DY541" i="11" s="1"/>
  <c r="EA541" i="11" a="1"/>
  <c r="EA541" i="11" s="1"/>
  <c r="DX541" i="11" a="1"/>
  <c r="DX541" i="11" s="1"/>
  <c r="DZ541" i="11" a="1"/>
  <c r="DZ541" i="11" s="1"/>
  <c r="EC541" i="11" a="1"/>
  <c r="EC541" i="11" s="1"/>
  <c r="ED541" i="11" a="1"/>
  <c r="ED541" i="11" s="1"/>
  <c r="DR541" i="11" a="1"/>
  <c r="DR541" i="11" s="1"/>
  <c r="DQ541" i="11" a="1"/>
  <c r="DQ541" i="11" s="1"/>
  <c r="DS541" i="11" a="1"/>
  <c r="DS541" i="11" s="1"/>
  <c r="DP541" i="11" a="1"/>
  <c r="DP541" i="11" s="1"/>
  <c r="DT541" i="11" a="1"/>
  <c r="DT541" i="11" s="1"/>
  <c r="DX542" i="11" l="1" a="1"/>
  <c r="DX542" i="11" s="1"/>
  <c r="DZ542" i="11" a="1"/>
  <c r="DZ542" i="11" s="1"/>
  <c r="ED542" i="11" a="1"/>
  <c r="ED542" i="11" s="1"/>
  <c r="EA542" i="11" a="1"/>
  <c r="EA542" i="11" s="1"/>
  <c r="EC542" i="11" a="1"/>
  <c r="EC542" i="11" s="1"/>
  <c r="DY542" i="11" a="1"/>
  <c r="DY542" i="11" s="1"/>
  <c r="EB542" i="11" a="1"/>
  <c r="EB542" i="11" s="1"/>
  <c r="DW542" i="11" a="1"/>
  <c r="DW542" i="11" s="1"/>
  <c r="DO543" i="11" a="1"/>
  <c r="DO543" i="11" s="1"/>
  <c r="DV543" i="11" a="1"/>
  <c r="DV543" i="11" s="1"/>
  <c r="DG543" i="11" a="1"/>
  <c r="DG543" i="11" s="1"/>
  <c r="F545" i="11" a="1"/>
  <c r="F545" i="11" s="1"/>
  <c r="AC545" i="11" a="1"/>
  <c r="AC545" i="11" s="1"/>
  <c r="AA546" i="11" a="1"/>
  <c r="AA546" i="11" s="1"/>
  <c r="DJ542" i="11" a="1"/>
  <c r="DJ542" i="11" s="1"/>
  <c r="DI542" i="11" a="1"/>
  <c r="DI542" i="11" s="1"/>
  <c r="DM542" i="11" a="1"/>
  <c r="DM542" i="11" s="1"/>
  <c r="DH542" i="11" a="1"/>
  <c r="DH542" i="11" s="1"/>
  <c r="DK542" i="11" a="1"/>
  <c r="DK542" i="11" s="1"/>
  <c r="DL542" i="11" a="1"/>
  <c r="DL542" i="11" s="1"/>
  <c r="G544" i="11" a="1"/>
  <c r="G544" i="11" s="1"/>
  <c r="T544" i="11" a="1"/>
  <c r="T544" i="11" s="1"/>
  <c r="H544" i="11" a="1"/>
  <c r="H544" i="11" s="1"/>
  <c r="DT542" i="11" a="1"/>
  <c r="DT542" i="11" s="1"/>
  <c r="DR542" i="11" a="1"/>
  <c r="DR542" i="11" s="1"/>
  <c r="DP542" i="11" a="1"/>
  <c r="DP542" i="11" s="1"/>
  <c r="DS542" i="11" a="1"/>
  <c r="DS542" i="11" s="1"/>
  <c r="DQ542" i="11" a="1"/>
  <c r="DQ542" i="11" s="1"/>
  <c r="U544" i="11" a="1"/>
  <c r="U544" i="11" s="1"/>
  <c r="AD544" i="11"/>
  <c r="U545" i="11" l="1" a="1"/>
  <c r="U545" i="11" s="1"/>
  <c r="AD545" i="11"/>
  <c r="DJ543" i="11" a="1"/>
  <c r="DJ543" i="11" s="1"/>
  <c r="DL543" i="11" a="1"/>
  <c r="DL543" i="11" s="1"/>
  <c r="DM543" i="11" a="1"/>
  <c r="DM543" i="11" s="1"/>
  <c r="DK543" i="11" a="1"/>
  <c r="DK543" i="11" s="1"/>
  <c r="DH543" i="11" a="1"/>
  <c r="DH543" i="11" s="1"/>
  <c r="DI543" i="11" a="1"/>
  <c r="DI543" i="11" s="1"/>
  <c r="DX543" i="11" a="1"/>
  <c r="DX543" i="11" s="1"/>
  <c r="DY543" i="11" a="1"/>
  <c r="DY543" i="11" s="1"/>
  <c r="DZ543" i="11" a="1"/>
  <c r="DZ543" i="11" s="1"/>
  <c r="EC543" i="11" a="1"/>
  <c r="EC543" i="11" s="1"/>
  <c r="EB543" i="11" a="1"/>
  <c r="EB543" i="11" s="1"/>
  <c r="EA543" i="11" a="1"/>
  <c r="EA543" i="11" s="1"/>
  <c r="DW543" i="11" a="1"/>
  <c r="DW543" i="11" s="1"/>
  <c r="ED543" i="11" a="1"/>
  <c r="ED543" i="11" s="1"/>
  <c r="DT543" i="11" a="1"/>
  <c r="DT543" i="11" s="1"/>
  <c r="DR543" i="11" a="1"/>
  <c r="DR543" i="11" s="1"/>
  <c r="DP543" i="11" a="1"/>
  <c r="DP543" i="11" s="1"/>
  <c r="DQ543" i="11" a="1"/>
  <c r="DQ543" i="11" s="1"/>
  <c r="DS543" i="11" a="1"/>
  <c r="DS543" i="11" s="1"/>
  <c r="F546" i="11" a="1"/>
  <c r="F546" i="11" s="1"/>
  <c r="AC546" i="11" a="1"/>
  <c r="AC546" i="11" s="1"/>
  <c r="AA547" i="11" a="1"/>
  <c r="AA547" i="11" s="1"/>
  <c r="DV544" i="11" a="1"/>
  <c r="DV544" i="11" s="1"/>
  <c r="DO544" i="11" a="1"/>
  <c r="DO544" i="11" s="1"/>
  <c r="DG544" i="11" a="1"/>
  <c r="DG544" i="11" s="1"/>
  <c r="G545" i="11" a="1"/>
  <c r="G545" i="11" s="1"/>
  <c r="T545" i="11" a="1"/>
  <c r="T545" i="11" s="1"/>
  <c r="H545" i="11" a="1"/>
  <c r="H545" i="11" s="1"/>
  <c r="DG545" i="11" l="1" a="1"/>
  <c r="DG545" i="11" s="1"/>
  <c r="DV545" i="11" a="1"/>
  <c r="DV545" i="11" s="1"/>
  <c r="DO545" i="11" a="1"/>
  <c r="DO545" i="11" s="1"/>
  <c r="DJ544" i="11" a="1"/>
  <c r="DJ544" i="11" s="1"/>
  <c r="DK544" i="11" a="1"/>
  <c r="DK544" i="11" s="1"/>
  <c r="DL544" i="11" a="1"/>
  <c r="DL544" i="11" s="1"/>
  <c r="DI544" i="11" a="1"/>
  <c r="DI544" i="11" s="1"/>
  <c r="DM544" i="11" a="1"/>
  <c r="DM544" i="11" s="1"/>
  <c r="DH544" i="11" a="1"/>
  <c r="DH544" i="11" s="1"/>
  <c r="DQ544" i="11" a="1"/>
  <c r="DQ544" i="11" s="1"/>
  <c r="DP544" i="11" a="1"/>
  <c r="DP544" i="11" s="1"/>
  <c r="DS544" i="11" a="1"/>
  <c r="DS544" i="11" s="1"/>
  <c r="DR544" i="11" a="1"/>
  <c r="DR544" i="11" s="1"/>
  <c r="DT544" i="11" a="1"/>
  <c r="DT544" i="11" s="1"/>
  <c r="EA544" i="11" a="1"/>
  <c r="EA544" i="11" s="1"/>
  <c r="DX544" i="11" a="1"/>
  <c r="DX544" i="11" s="1"/>
  <c r="EC544" i="11" a="1"/>
  <c r="EC544" i="11" s="1"/>
  <c r="DW544" i="11" a="1"/>
  <c r="DW544" i="11" s="1"/>
  <c r="DZ544" i="11" a="1"/>
  <c r="DZ544" i="11" s="1"/>
  <c r="EB544" i="11" a="1"/>
  <c r="EB544" i="11" s="1"/>
  <c r="DY544" i="11" a="1"/>
  <c r="DY544" i="11" s="1"/>
  <c r="ED544" i="11" a="1"/>
  <c r="ED544" i="11" s="1"/>
  <c r="F547" i="11" a="1"/>
  <c r="F547" i="11" s="1"/>
  <c r="AC547" i="11" a="1"/>
  <c r="AC547" i="11" s="1"/>
  <c r="AA548" i="11" a="1"/>
  <c r="AA548" i="11" s="1"/>
  <c r="G546" i="11" a="1"/>
  <c r="G546" i="11" s="1"/>
  <c r="T546" i="11" a="1"/>
  <c r="T546" i="11" s="1"/>
  <c r="H546" i="11" a="1"/>
  <c r="H546" i="11" s="1"/>
  <c r="U546" i="11" a="1"/>
  <c r="U546" i="11" s="1"/>
  <c r="AD546" i="11"/>
  <c r="DM545" i="11" l="1" a="1"/>
  <c r="DM545" i="11" s="1"/>
  <c r="DH545" i="11" a="1"/>
  <c r="DH545" i="11" s="1"/>
  <c r="DK545" i="11" a="1"/>
  <c r="DK545" i="11" s="1"/>
  <c r="DL545" i="11" a="1"/>
  <c r="DL545" i="11" s="1"/>
  <c r="DJ545" i="11" a="1"/>
  <c r="DJ545" i="11" s="1"/>
  <c r="DI545" i="11" a="1"/>
  <c r="DI545" i="11" s="1"/>
  <c r="DG546" i="11" a="1"/>
  <c r="DG546" i="11" s="1"/>
  <c r="DV546" i="11" a="1"/>
  <c r="DV546" i="11" s="1"/>
  <c r="DO546" i="11" a="1"/>
  <c r="DO546" i="11" s="1"/>
  <c r="AC548" i="11" a="1"/>
  <c r="AC548" i="11" s="1"/>
  <c r="F548" i="11" a="1"/>
  <c r="F548" i="11" s="1"/>
  <c r="AA549" i="11" a="1"/>
  <c r="AA549" i="11" s="1"/>
  <c r="G547" i="11" a="1"/>
  <c r="G547" i="11" s="1"/>
  <c r="T547" i="11" a="1"/>
  <c r="T547" i="11" s="1"/>
  <c r="H547" i="11" a="1"/>
  <c r="H547" i="11" s="1"/>
  <c r="DT545" i="11" a="1"/>
  <c r="DT545" i="11" s="1"/>
  <c r="DP545" i="11" a="1"/>
  <c r="DP545" i="11" s="1"/>
  <c r="DS545" i="11" a="1"/>
  <c r="DS545" i="11" s="1"/>
  <c r="DR545" i="11" a="1"/>
  <c r="DR545" i="11" s="1"/>
  <c r="DQ545" i="11" a="1"/>
  <c r="DQ545" i="11" s="1"/>
  <c r="U547" i="11" a="1"/>
  <c r="U547" i="11" s="1"/>
  <c r="AD547" i="11"/>
  <c r="EB545" i="11" a="1"/>
  <c r="EB545" i="11" s="1"/>
  <c r="EC545" i="11" a="1"/>
  <c r="EC545" i="11" s="1"/>
  <c r="EA545" i="11" a="1"/>
  <c r="EA545" i="11" s="1"/>
  <c r="DZ545" i="11" a="1"/>
  <c r="DZ545" i="11" s="1"/>
  <c r="DW545" i="11" a="1"/>
  <c r="DW545" i="11" s="1"/>
  <c r="DY545" i="11" a="1"/>
  <c r="DY545" i="11" s="1"/>
  <c r="ED545" i="11" a="1"/>
  <c r="ED545" i="11" s="1"/>
  <c r="DX545" i="11" a="1"/>
  <c r="DX545" i="11" s="1"/>
  <c r="DY546" i="11" l="1" a="1"/>
  <c r="DY546" i="11" s="1"/>
  <c r="EB546" i="11" a="1"/>
  <c r="EB546" i="11" s="1"/>
  <c r="ED546" i="11" a="1"/>
  <c r="ED546" i="11" s="1"/>
  <c r="DZ546" i="11" a="1"/>
  <c r="DZ546" i="11" s="1"/>
  <c r="EA546" i="11" a="1"/>
  <c r="EA546" i="11" s="1"/>
  <c r="DX546" i="11" a="1"/>
  <c r="DX546" i="11" s="1"/>
  <c r="EC546" i="11" a="1"/>
  <c r="EC546" i="11" s="1"/>
  <c r="DW546" i="11" a="1"/>
  <c r="DW546" i="11" s="1"/>
  <c r="DM546" i="11" a="1"/>
  <c r="DM546" i="11" s="1"/>
  <c r="DL546" i="11" a="1"/>
  <c r="DL546" i="11" s="1"/>
  <c r="DH546" i="11" a="1"/>
  <c r="DH546" i="11" s="1"/>
  <c r="DK546" i="11" a="1"/>
  <c r="DK546" i="11" s="1"/>
  <c r="DI546" i="11" a="1"/>
  <c r="DI546" i="11" s="1"/>
  <c r="DJ546" i="11" a="1"/>
  <c r="DJ546" i="11" s="1"/>
  <c r="AC549" i="11" a="1"/>
  <c r="AC549" i="11" s="1"/>
  <c r="F549" i="11" a="1"/>
  <c r="F549" i="11" s="1"/>
  <c r="AA550" i="11" a="1"/>
  <c r="AA550" i="11" s="1"/>
  <c r="U548" i="11" a="1"/>
  <c r="U548" i="11" s="1"/>
  <c r="AD548" i="11"/>
  <c r="G548" i="11" a="1"/>
  <c r="G548" i="11" s="1"/>
  <c r="T548" i="11" a="1"/>
  <c r="T548" i="11" s="1"/>
  <c r="H548" i="11" a="1"/>
  <c r="H548" i="11" s="1"/>
  <c r="DV547" i="11" a="1"/>
  <c r="DV547" i="11" s="1"/>
  <c r="DG547" i="11" a="1"/>
  <c r="DG547" i="11" s="1"/>
  <c r="DO547" i="11" a="1"/>
  <c r="DO547" i="11" s="1"/>
  <c r="DP546" i="11" a="1"/>
  <c r="DP546" i="11" s="1"/>
  <c r="DR546" i="11" a="1"/>
  <c r="DR546" i="11" s="1"/>
  <c r="DQ546" i="11" a="1"/>
  <c r="DQ546" i="11" s="1"/>
  <c r="DT546" i="11" a="1"/>
  <c r="DT546" i="11" s="1"/>
  <c r="DS546" i="11" a="1"/>
  <c r="DS546" i="11" s="1"/>
  <c r="DR547" i="11" l="1" a="1"/>
  <c r="DR547" i="11" s="1"/>
  <c r="DP547" i="11" a="1"/>
  <c r="DP547" i="11" s="1"/>
  <c r="DS547" i="11" a="1"/>
  <c r="DS547" i="11" s="1"/>
  <c r="DQ547" i="11" a="1"/>
  <c r="DQ547" i="11" s="1"/>
  <c r="DT547" i="11" a="1"/>
  <c r="DT547" i="11" s="1"/>
  <c r="DV548" i="11" a="1"/>
  <c r="DV548" i="11" s="1"/>
  <c r="DO548" i="11" a="1"/>
  <c r="DO548" i="11" s="1"/>
  <c r="DG548" i="11" a="1"/>
  <c r="DG548" i="11" s="1"/>
  <c r="DI547" i="11" a="1"/>
  <c r="DI547" i="11" s="1"/>
  <c r="DK547" i="11" a="1"/>
  <c r="DK547" i="11" s="1"/>
  <c r="DJ547" i="11" a="1"/>
  <c r="DJ547" i="11" s="1"/>
  <c r="DM547" i="11" a="1"/>
  <c r="DM547" i="11" s="1"/>
  <c r="DH547" i="11" a="1"/>
  <c r="DH547" i="11" s="1"/>
  <c r="DL547" i="11" a="1"/>
  <c r="DL547" i="11" s="1"/>
  <c r="DY547" i="11" a="1"/>
  <c r="DY547" i="11" s="1"/>
  <c r="EC547" i="11" a="1"/>
  <c r="EC547" i="11" s="1"/>
  <c r="DX547" i="11" a="1"/>
  <c r="DX547" i="11" s="1"/>
  <c r="DW547" i="11" a="1"/>
  <c r="DW547" i="11" s="1"/>
  <c r="DZ547" i="11" a="1"/>
  <c r="DZ547" i="11" s="1"/>
  <c r="ED547" i="11" a="1"/>
  <c r="ED547" i="11" s="1"/>
  <c r="EB547" i="11" a="1"/>
  <c r="EB547" i="11" s="1"/>
  <c r="EA547" i="11" a="1"/>
  <c r="EA547" i="11" s="1"/>
  <c r="AC550" i="11" a="1"/>
  <c r="AC550" i="11" s="1"/>
  <c r="F550" i="11" a="1"/>
  <c r="F550" i="11" s="1"/>
  <c r="AA551" i="11" a="1"/>
  <c r="AA551" i="11" s="1"/>
  <c r="U549" i="11" a="1"/>
  <c r="U549" i="11" s="1"/>
  <c r="AD549" i="11"/>
  <c r="G549" i="11" a="1"/>
  <c r="G549" i="11" s="1"/>
  <c r="T549" i="11" a="1"/>
  <c r="T549" i="11" s="1"/>
  <c r="H549" i="11" a="1"/>
  <c r="H549" i="11" s="1"/>
  <c r="AC551" i="11" l="1" a="1"/>
  <c r="AC551" i="11" s="1"/>
  <c r="F551" i="11" a="1"/>
  <c r="F551" i="11" s="1"/>
  <c r="AA552" i="11" a="1"/>
  <c r="AA552" i="11" s="1"/>
  <c r="DI548" i="11" a="1"/>
  <c r="DI548" i="11" s="1"/>
  <c r="DK548" i="11" a="1"/>
  <c r="DK548" i="11" s="1"/>
  <c r="DJ548" i="11" a="1"/>
  <c r="DJ548" i="11" s="1"/>
  <c r="DL548" i="11" a="1"/>
  <c r="DL548" i="11" s="1"/>
  <c r="DH548" i="11" a="1"/>
  <c r="DH548" i="11" s="1"/>
  <c r="DM548" i="11" a="1"/>
  <c r="DM548" i="11" s="1"/>
  <c r="U550" i="11" a="1"/>
  <c r="U550" i="11" s="1"/>
  <c r="AD550" i="11"/>
  <c r="DP548" i="11" a="1"/>
  <c r="DP548" i="11" s="1"/>
  <c r="DT548" i="11" a="1"/>
  <c r="DT548" i="11" s="1"/>
  <c r="DS548" i="11" a="1"/>
  <c r="DS548" i="11" s="1"/>
  <c r="DQ548" i="11" a="1"/>
  <c r="DQ548" i="11" s="1"/>
  <c r="DR548" i="11" a="1"/>
  <c r="DR548" i="11" s="1"/>
  <c r="EA548" i="11" a="1"/>
  <c r="EA548" i="11" s="1"/>
  <c r="EC548" i="11" a="1"/>
  <c r="EC548" i="11" s="1"/>
  <c r="ED548" i="11" a="1"/>
  <c r="ED548" i="11" s="1"/>
  <c r="DW548" i="11" a="1"/>
  <c r="DW548" i="11" s="1"/>
  <c r="DY548" i="11" a="1"/>
  <c r="DY548" i="11" s="1"/>
  <c r="EB548" i="11" a="1"/>
  <c r="EB548" i="11" s="1"/>
  <c r="DZ548" i="11" a="1"/>
  <c r="DZ548" i="11" s="1"/>
  <c r="DX548" i="11" a="1"/>
  <c r="DX548" i="11" s="1"/>
  <c r="G550" i="11" a="1"/>
  <c r="G550" i="11" s="1"/>
  <c r="T550" i="11" a="1"/>
  <c r="T550" i="11" s="1"/>
  <c r="H550" i="11" a="1"/>
  <c r="H550" i="11" s="1"/>
  <c r="DG549" i="11" a="1"/>
  <c r="DG549" i="11" s="1"/>
  <c r="DO549" i="11" a="1"/>
  <c r="DO549" i="11" s="1"/>
  <c r="DV549" i="11" a="1"/>
  <c r="DV549" i="11" s="1"/>
  <c r="DV550" i="11" l="1" a="1"/>
  <c r="DV550" i="11" s="1"/>
  <c r="DO550" i="11" a="1"/>
  <c r="DO550" i="11" s="1"/>
  <c r="DG550" i="11" a="1"/>
  <c r="DG550" i="11" s="1"/>
  <c r="DK549" i="11" a="1"/>
  <c r="DK549" i="11" s="1"/>
  <c r="DH549" i="11" a="1"/>
  <c r="DH549" i="11" s="1"/>
  <c r="DJ549" i="11" a="1"/>
  <c r="DJ549" i="11" s="1"/>
  <c r="DL549" i="11" a="1"/>
  <c r="DL549" i="11" s="1"/>
  <c r="DI549" i="11" a="1"/>
  <c r="DI549" i="11" s="1"/>
  <c r="DM549" i="11" a="1"/>
  <c r="DM549" i="11" s="1"/>
  <c r="AC552" i="11" a="1"/>
  <c r="AC552" i="11" s="1"/>
  <c r="F552" i="11" a="1"/>
  <c r="F552" i="11" s="1"/>
  <c r="AA553" i="11" a="1"/>
  <c r="AA553" i="11" s="1"/>
  <c r="DY549" i="11" a="1"/>
  <c r="DY549" i="11" s="1"/>
  <c r="EC549" i="11" a="1"/>
  <c r="EC549" i="11" s="1"/>
  <c r="EA549" i="11" a="1"/>
  <c r="EA549" i="11" s="1"/>
  <c r="DZ549" i="11" a="1"/>
  <c r="DZ549" i="11" s="1"/>
  <c r="DW549" i="11" a="1"/>
  <c r="DW549" i="11" s="1"/>
  <c r="EB549" i="11" a="1"/>
  <c r="EB549" i="11" s="1"/>
  <c r="DX549" i="11" a="1"/>
  <c r="DX549" i="11" s="1"/>
  <c r="ED549" i="11" a="1"/>
  <c r="ED549" i="11" s="1"/>
  <c r="U551" i="11" a="1"/>
  <c r="U551" i="11" s="1"/>
  <c r="AD551" i="11"/>
  <c r="DQ549" i="11" a="1"/>
  <c r="DQ549" i="11" s="1"/>
  <c r="DT549" i="11" a="1"/>
  <c r="DT549" i="11" s="1"/>
  <c r="DR549" i="11" a="1"/>
  <c r="DR549" i="11" s="1"/>
  <c r="DS549" i="11" a="1"/>
  <c r="DS549" i="11" s="1"/>
  <c r="DP549" i="11" a="1"/>
  <c r="DP549" i="11" s="1"/>
  <c r="G551" i="11" a="1"/>
  <c r="G551" i="11" s="1"/>
  <c r="T551" i="11" a="1"/>
  <c r="T551" i="11" s="1"/>
  <c r="H551" i="11" a="1"/>
  <c r="H551" i="11" s="1"/>
  <c r="U552" i="11" l="1" a="1"/>
  <c r="U552" i="11" s="1"/>
  <c r="AD552" i="11"/>
  <c r="G552" i="11" a="1"/>
  <c r="G552" i="11" s="1"/>
  <c r="T552" i="11" a="1"/>
  <c r="T552" i="11" s="1"/>
  <c r="H552" i="11" a="1"/>
  <c r="H552" i="11" s="1"/>
  <c r="DG551" i="11" a="1"/>
  <c r="DG551" i="11" s="1"/>
  <c r="DO551" i="11" a="1"/>
  <c r="DO551" i="11" s="1"/>
  <c r="DV551" i="11" a="1"/>
  <c r="DV551" i="11" s="1"/>
  <c r="DI550" i="11" a="1"/>
  <c r="DI550" i="11" s="1"/>
  <c r="DK550" i="11" a="1"/>
  <c r="DK550" i="11" s="1"/>
  <c r="DH550" i="11" a="1"/>
  <c r="DH550" i="11" s="1"/>
  <c r="DM550" i="11" a="1"/>
  <c r="DM550" i="11" s="1"/>
  <c r="DJ550" i="11" a="1"/>
  <c r="DJ550" i="11" s="1"/>
  <c r="DL550" i="11" a="1"/>
  <c r="DL550" i="11" s="1"/>
  <c r="DQ550" i="11" a="1"/>
  <c r="DQ550" i="11" s="1"/>
  <c r="DP550" i="11" a="1"/>
  <c r="DP550" i="11" s="1"/>
  <c r="DR550" i="11" a="1"/>
  <c r="DR550" i="11" s="1"/>
  <c r="DT550" i="11" a="1"/>
  <c r="DT550" i="11" s="1"/>
  <c r="DS550" i="11" a="1"/>
  <c r="DS550" i="11" s="1"/>
  <c r="F553" i="11" a="1"/>
  <c r="F553" i="11" s="1"/>
  <c r="AC553" i="11" a="1"/>
  <c r="AC553" i="11" s="1"/>
  <c r="AA554" i="11" a="1"/>
  <c r="AA554" i="11" s="1"/>
  <c r="ED550" i="11" a="1"/>
  <c r="ED550" i="11" s="1"/>
  <c r="DW550" i="11" a="1"/>
  <c r="DW550" i="11" s="1"/>
  <c r="DZ550" i="11" a="1"/>
  <c r="DZ550" i="11" s="1"/>
  <c r="EC550" i="11" a="1"/>
  <c r="EC550" i="11" s="1"/>
  <c r="EB550" i="11" a="1"/>
  <c r="EB550" i="11" s="1"/>
  <c r="DX550" i="11" a="1"/>
  <c r="DX550" i="11" s="1"/>
  <c r="EA550" i="11" a="1"/>
  <c r="EA550" i="11" s="1"/>
  <c r="DY550" i="11" a="1"/>
  <c r="DY550" i="11" s="1"/>
  <c r="DZ551" i="11" l="1" a="1"/>
  <c r="DZ551" i="11" s="1"/>
  <c r="EB551" i="11" a="1"/>
  <c r="EB551" i="11" s="1"/>
  <c r="ED551" i="11" a="1"/>
  <c r="ED551" i="11" s="1"/>
  <c r="EA551" i="11" a="1"/>
  <c r="EA551" i="11" s="1"/>
  <c r="DX551" i="11" a="1"/>
  <c r="DX551" i="11" s="1"/>
  <c r="EC551" i="11" a="1"/>
  <c r="EC551" i="11" s="1"/>
  <c r="DY551" i="11" a="1"/>
  <c r="DY551" i="11" s="1"/>
  <c r="DW551" i="11" a="1"/>
  <c r="DW551" i="11" s="1"/>
  <c r="F554" i="11" a="1"/>
  <c r="F554" i="11" s="1"/>
  <c r="AC554" i="11" a="1"/>
  <c r="AC554" i="11" s="1"/>
  <c r="AA555" i="11" a="1"/>
  <c r="AA555" i="11" s="1"/>
  <c r="DQ551" i="11" a="1"/>
  <c r="DQ551" i="11" s="1"/>
  <c r="DP551" i="11" a="1"/>
  <c r="DP551" i="11" s="1"/>
  <c r="DS551" i="11" a="1"/>
  <c r="DS551" i="11" s="1"/>
  <c r="DT551" i="11" a="1"/>
  <c r="DT551" i="11" s="1"/>
  <c r="DR551" i="11" a="1"/>
  <c r="DR551" i="11" s="1"/>
  <c r="DM551" i="11" a="1"/>
  <c r="DM551" i="11" s="1"/>
  <c r="DH551" i="11" a="1"/>
  <c r="DH551" i="11" s="1"/>
  <c r="DJ551" i="11" a="1"/>
  <c r="DJ551" i="11" s="1"/>
  <c r="DI551" i="11" a="1"/>
  <c r="DI551" i="11" s="1"/>
  <c r="DK551" i="11" a="1"/>
  <c r="DK551" i="11" s="1"/>
  <c r="DL551" i="11" a="1"/>
  <c r="DL551" i="11" s="1"/>
  <c r="DG552" i="11" a="1"/>
  <c r="DG552" i="11" s="1"/>
  <c r="DO552" i="11" a="1"/>
  <c r="DO552" i="11" s="1"/>
  <c r="DV552" i="11" a="1"/>
  <c r="DV552" i="11" s="1"/>
  <c r="G553" i="11" a="1"/>
  <c r="G553" i="11" s="1"/>
  <c r="T553" i="11" a="1"/>
  <c r="T553" i="11" s="1"/>
  <c r="H553" i="11" a="1"/>
  <c r="H553" i="11" s="1"/>
  <c r="U553" i="11" a="1"/>
  <c r="U553" i="11" s="1"/>
  <c r="AD553" i="11"/>
  <c r="DV553" i="11" l="1" a="1"/>
  <c r="DV553" i="11" s="1"/>
  <c r="DO553" i="11" a="1"/>
  <c r="DO553" i="11" s="1"/>
  <c r="DG553" i="11" a="1"/>
  <c r="DG553" i="11" s="1"/>
  <c r="DW552" i="11" a="1"/>
  <c r="DW552" i="11" s="1"/>
  <c r="EC552" i="11" a="1"/>
  <c r="EC552" i="11" s="1"/>
  <c r="DX552" i="11" a="1"/>
  <c r="DX552" i="11" s="1"/>
  <c r="EA552" i="11" a="1"/>
  <c r="EA552" i="11" s="1"/>
  <c r="ED552" i="11" a="1"/>
  <c r="ED552" i="11" s="1"/>
  <c r="EB552" i="11" a="1"/>
  <c r="EB552" i="11" s="1"/>
  <c r="DZ552" i="11" a="1"/>
  <c r="DZ552" i="11" s="1"/>
  <c r="DY552" i="11" a="1"/>
  <c r="DY552" i="11" s="1"/>
  <c r="F555" i="11" a="1"/>
  <c r="F555" i="11" s="1"/>
  <c r="AC555" i="11" a="1"/>
  <c r="AC555" i="11" s="1"/>
  <c r="AA556" i="11" a="1"/>
  <c r="AA556" i="11" s="1"/>
  <c r="DL552" i="11" a="1"/>
  <c r="DL552" i="11" s="1"/>
  <c r="DK552" i="11" a="1"/>
  <c r="DK552" i="11" s="1"/>
  <c r="DH552" i="11" a="1"/>
  <c r="DH552" i="11" s="1"/>
  <c r="DJ552" i="11" a="1"/>
  <c r="DJ552" i="11" s="1"/>
  <c r="DM552" i="11" a="1"/>
  <c r="DM552" i="11" s="1"/>
  <c r="DI552" i="11" a="1"/>
  <c r="DI552" i="11" s="1"/>
  <c r="G554" i="11" a="1"/>
  <c r="G554" i="11" s="1"/>
  <c r="T554" i="11" a="1"/>
  <c r="T554" i="11" s="1"/>
  <c r="H554" i="11" a="1"/>
  <c r="H554" i="11" s="1"/>
  <c r="U554" i="11" a="1"/>
  <c r="U554" i="11" s="1"/>
  <c r="AD554" i="11"/>
  <c r="DT552" i="11" a="1"/>
  <c r="DT552" i="11" s="1"/>
  <c r="DR552" i="11" a="1"/>
  <c r="DR552" i="11" s="1"/>
  <c r="DQ552" i="11" a="1"/>
  <c r="DQ552" i="11" s="1"/>
  <c r="DS552" i="11" a="1"/>
  <c r="DS552" i="11" s="1"/>
  <c r="DP552" i="11" a="1"/>
  <c r="DP552" i="11" s="1"/>
  <c r="U555" i="11" l="1" a="1"/>
  <c r="U555" i="11" s="1"/>
  <c r="AD555" i="11"/>
  <c r="DG554" i="11" a="1"/>
  <c r="DG554" i="11" s="1"/>
  <c r="DV554" i="11" a="1"/>
  <c r="DV554" i="11" s="1"/>
  <c r="DO554" i="11" a="1"/>
  <c r="DO554" i="11" s="1"/>
  <c r="DI553" i="11" a="1"/>
  <c r="DI553" i="11" s="1"/>
  <c r="DL553" i="11" a="1"/>
  <c r="DL553" i="11" s="1"/>
  <c r="DH553" i="11" a="1"/>
  <c r="DH553" i="11" s="1"/>
  <c r="DK553" i="11" a="1"/>
  <c r="DK553" i="11" s="1"/>
  <c r="DJ553" i="11" a="1"/>
  <c r="DJ553" i="11" s="1"/>
  <c r="DM553" i="11" a="1"/>
  <c r="DM553" i="11" s="1"/>
  <c r="F556" i="11" a="1"/>
  <c r="F556" i="11" s="1"/>
  <c r="AC556" i="11" a="1"/>
  <c r="AC556" i="11" s="1"/>
  <c r="AA557" i="11" a="1"/>
  <c r="AA557" i="11" s="1"/>
  <c r="DR553" i="11" a="1"/>
  <c r="DR553" i="11" s="1"/>
  <c r="DP553" i="11" a="1"/>
  <c r="DP553" i="11" s="1"/>
  <c r="DS553" i="11" a="1"/>
  <c r="DS553" i="11" s="1"/>
  <c r="DT553" i="11" a="1"/>
  <c r="DT553" i="11" s="1"/>
  <c r="DQ553" i="11" a="1"/>
  <c r="DQ553" i="11" s="1"/>
  <c r="G555" i="11" a="1"/>
  <c r="G555" i="11" s="1"/>
  <c r="T555" i="11" a="1"/>
  <c r="T555" i="11" s="1"/>
  <c r="H555" i="11" a="1"/>
  <c r="H555" i="11" s="1"/>
  <c r="EC553" i="11" a="1"/>
  <c r="EC553" i="11" s="1"/>
  <c r="ED553" i="11" a="1"/>
  <c r="ED553" i="11" s="1"/>
  <c r="DX553" i="11" a="1"/>
  <c r="DX553" i="11" s="1"/>
  <c r="DZ553" i="11" a="1"/>
  <c r="DZ553" i="11" s="1"/>
  <c r="DY553" i="11" a="1"/>
  <c r="DY553" i="11" s="1"/>
  <c r="EB553" i="11" a="1"/>
  <c r="EB553" i="11" s="1"/>
  <c r="EA553" i="11" a="1"/>
  <c r="EA553" i="11" s="1"/>
  <c r="DW553" i="11" a="1"/>
  <c r="DW553" i="11" s="1"/>
  <c r="AC557" i="11" l="1" a="1"/>
  <c r="AC557" i="11" s="1"/>
  <c r="F557" i="11" a="1"/>
  <c r="F557" i="11" s="1"/>
  <c r="AA558" i="11" a="1"/>
  <c r="AA558" i="11" s="1"/>
  <c r="G556" i="11" a="1"/>
  <c r="G556" i="11" s="1"/>
  <c r="T556" i="11" a="1"/>
  <c r="T556" i="11" s="1"/>
  <c r="H556" i="11" a="1"/>
  <c r="H556" i="11" s="1"/>
  <c r="U556" i="11" a="1"/>
  <c r="U556" i="11" s="1"/>
  <c r="AD556" i="11"/>
  <c r="DG555" i="11" a="1"/>
  <c r="DG555" i="11" s="1"/>
  <c r="DO555" i="11" a="1"/>
  <c r="DO555" i="11" s="1"/>
  <c r="DV555" i="11" a="1"/>
  <c r="DV555" i="11" s="1"/>
  <c r="DT554" i="11" a="1"/>
  <c r="DT554" i="11" s="1"/>
  <c r="DQ554" i="11" a="1"/>
  <c r="DQ554" i="11" s="1"/>
  <c r="DS554" i="11" a="1"/>
  <c r="DS554" i="11" s="1"/>
  <c r="DR554" i="11" a="1"/>
  <c r="DR554" i="11" s="1"/>
  <c r="DP554" i="11" a="1"/>
  <c r="DP554" i="11" s="1"/>
  <c r="DX554" i="11" a="1"/>
  <c r="DX554" i="11" s="1"/>
  <c r="EC554" i="11" a="1"/>
  <c r="EC554" i="11" s="1"/>
  <c r="DZ554" i="11" a="1"/>
  <c r="DZ554" i="11" s="1"/>
  <c r="EB554" i="11" a="1"/>
  <c r="EB554" i="11" s="1"/>
  <c r="ED554" i="11" a="1"/>
  <c r="ED554" i="11" s="1"/>
  <c r="DW554" i="11" a="1"/>
  <c r="DW554" i="11" s="1"/>
  <c r="EA554" i="11" a="1"/>
  <c r="EA554" i="11" s="1"/>
  <c r="DY554" i="11" a="1"/>
  <c r="DY554" i="11" s="1"/>
  <c r="DI554" i="11" a="1"/>
  <c r="DI554" i="11" s="1"/>
  <c r="DL554" i="11" a="1"/>
  <c r="DL554" i="11" s="1"/>
  <c r="DH554" i="11" a="1"/>
  <c r="DH554" i="11" s="1"/>
  <c r="DJ554" i="11" a="1"/>
  <c r="DJ554" i="11" s="1"/>
  <c r="DM554" i="11" a="1"/>
  <c r="DM554" i="11" s="1"/>
  <c r="DK554" i="11" a="1"/>
  <c r="DK554" i="11" s="1"/>
  <c r="AC558" i="11" l="1" a="1"/>
  <c r="AC558" i="11" s="1"/>
  <c r="F558" i="11" a="1"/>
  <c r="F558" i="11" s="1"/>
  <c r="AA559" i="11" a="1"/>
  <c r="AA559" i="11" s="1"/>
  <c r="U557" i="11" a="1"/>
  <c r="U557" i="11" s="1"/>
  <c r="AD557" i="11"/>
  <c r="DW555" i="11" a="1"/>
  <c r="DW555" i="11" s="1"/>
  <c r="EB555" i="11" a="1"/>
  <c r="EB555" i="11" s="1"/>
  <c r="DZ555" i="11" a="1"/>
  <c r="DZ555" i="11" s="1"/>
  <c r="DX555" i="11" a="1"/>
  <c r="DX555" i="11" s="1"/>
  <c r="DY555" i="11" a="1"/>
  <c r="DY555" i="11" s="1"/>
  <c r="ED555" i="11" a="1"/>
  <c r="ED555" i="11" s="1"/>
  <c r="EA555" i="11" a="1"/>
  <c r="EA555" i="11" s="1"/>
  <c r="EC555" i="11" a="1"/>
  <c r="EC555" i="11" s="1"/>
  <c r="G557" i="11" a="1"/>
  <c r="G557" i="11" s="1"/>
  <c r="T557" i="11" a="1"/>
  <c r="T557" i="11" s="1"/>
  <c r="H557" i="11" a="1"/>
  <c r="H557" i="11" s="1"/>
  <c r="DS555" i="11" a="1"/>
  <c r="DS555" i="11" s="1"/>
  <c r="DR555" i="11" a="1"/>
  <c r="DR555" i="11" s="1"/>
  <c r="DQ555" i="11" a="1"/>
  <c r="DQ555" i="11" s="1"/>
  <c r="DP555" i="11" a="1"/>
  <c r="DP555" i="11" s="1"/>
  <c r="DT555" i="11" a="1"/>
  <c r="DT555" i="11" s="1"/>
  <c r="DK555" i="11" a="1"/>
  <c r="DK555" i="11" s="1"/>
  <c r="DJ555" i="11" a="1"/>
  <c r="DJ555" i="11" s="1"/>
  <c r="DI555" i="11" a="1"/>
  <c r="DI555" i="11" s="1"/>
  <c r="DH555" i="11" a="1"/>
  <c r="DH555" i="11" s="1"/>
  <c r="DL555" i="11" a="1"/>
  <c r="DL555" i="11" s="1"/>
  <c r="DM555" i="11" a="1"/>
  <c r="DM555" i="11" s="1"/>
  <c r="DV556" i="11" a="1"/>
  <c r="DV556" i="11" s="1"/>
  <c r="DG556" i="11" a="1"/>
  <c r="DG556" i="11" s="1"/>
  <c r="DO556" i="11" a="1"/>
  <c r="DO556" i="11" s="1"/>
  <c r="DS556" i="11" l="1" a="1"/>
  <c r="DS556" i="11" s="1"/>
  <c r="DT556" i="11" a="1"/>
  <c r="DT556" i="11" s="1"/>
  <c r="DP556" i="11" a="1"/>
  <c r="DP556" i="11" s="1"/>
  <c r="DQ556" i="11" a="1"/>
  <c r="DQ556" i="11" s="1"/>
  <c r="DR556" i="11" a="1"/>
  <c r="DR556" i="11" s="1"/>
  <c r="AC559" i="11" a="1"/>
  <c r="AC559" i="11" s="1"/>
  <c r="F559" i="11" a="1"/>
  <c r="F559" i="11" s="1"/>
  <c r="AA560" i="11" a="1"/>
  <c r="AA560" i="11" s="1"/>
  <c r="DM556" i="11" a="1"/>
  <c r="DM556" i="11" s="1"/>
  <c r="DH556" i="11" a="1"/>
  <c r="DH556" i="11" s="1"/>
  <c r="DK556" i="11" a="1"/>
  <c r="DK556" i="11" s="1"/>
  <c r="DI556" i="11" a="1"/>
  <c r="DI556" i="11" s="1"/>
  <c r="DJ556" i="11" a="1"/>
  <c r="DJ556" i="11" s="1"/>
  <c r="DL556" i="11" a="1"/>
  <c r="DL556" i="11" s="1"/>
  <c r="U558" i="11" a="1"/>
  <c r="U558" i="11" s="1"/>
  <c r="AD558" i="11"/>
  <c r="DW556" i="11" a="1"/>
  <c r="DW556" i="11" s="1"/>
  <c r="DZ556" i="11" a="1"/>
  <c r="DZ556" i="11" s="1"/>
  <c r="DX556" i="11" a="1"/>
  <c r="DX556" i="11" s="1"/>
  <c r="EA556" i="11" a="1"/>
  <c r="EA556" i="11" s="1"/>
  <c r="EB556" i="11" a="1"/>
  <c r="EB556" i="11" s="1"/>
  <c r="ED556" i="11" a="1"/>
  <c r="ED556" i="11" s="1"/>
  <c r="EC556" i="11" a="1"/>
  <c r="EC556" i="11" s="1"/>
  <c r="DY556" i="11" a="1"/>
  <c r="DY556" i="11" s="1"/>
  <c r="G558" i="11" a="1"/>
  <c r="G558" i="11" s="1"/>
  <c r="T558" i="11" a="1"/>
  <c r="T558" i="11" s="1"/>
  <c r="H558" i="11" a="1"/>
  <c r="H558" i="11" s="1"/>
  <c r="DO557" i="11" a="1"/>
  <c r="DO557" i="11" s="1"/>
  <c r="DG557" i="11" a="1"/>
  <c r="DG557" i="11" s="1"/>
  <c r="DV557" i="11" a="1"/>
  <c r="DV557" i="11" s="1"/>
  <c r="DX557" i="11" l="1" a="1"/>
  <c r="DX557" i="11" s="1"/>
  <c r="DW557" i="11" a="1"/>
  <c r="DW557" i="11" s="1"/>
  <c r="EB557" i="11" a="1"/>
  <c r="EB557" i="11" s="1"/>
  <c r="EA557" i="11" a="1"/>
  <c r="EA557" i="11" s="1"/>
  <c r="ED557" i="11" a="1"/>
  <c r="ED557" i="11" s="1"/>
  <c r="EC557" i="11" a="1"/>
  <c r="EC557" i="11" s="1"/>
  <c r="DY557" i="11" a="1"/>
  <c r="DY557" i="11" s="1"/>
  <c r="DZ557" i="11" a="1"/>
  <c r="DZ557" i="11" s="1"/>
  <c r="DJ557" i="11" a="1"/>
  <c r="DJ557" i="11" s="1"/>
  <c r="DM557" i="11" a="1"/>
  <c r="DM557" i="11" s="1"/>
  <c r="DK557" i="11" a="1"/>
  <c r="DK557" i="11" s="1"/>
  <c r="DH557" i="11" a="1"/>
  <c r="DH557" i="11" s="1"/>
  <c r="DL557" i="11" a="1"/>
  <c r="DL557" i="11" s="1"/>
  <c r="DI557" i="11" a="1"/>
  <c r="DI557" i="11" s="1"/>
  <c r="DR557" i="11" a="1"/>
  <c r="DR557" i="11" s="1"/>
  <c r="DT557" i="11" a="1"/>
  <c r="DT557" i="11" s="1"/>
  <c r="DS557" i="11" a="1"/>
  <c r="DS557" i="11" s="1"/>
  <c r="DQ557" i="11" a="1"/>
  <c r="DQ557" i="11" s="1"/>
  <c r="DP557" i="11" a="1"/>
  <c r="DP557" i="11" s="1"/>
  <c r="AC560" i="11" a="1"/>
  <c r="AC560" i="11" s="1"/>
  <c r="F560" i="11" a="1"/>
  <c r="F560" i="11" s="1"/>
  <c r="AA561" i="11" a="1"/>
  <c r="AA561" i="11" s="1"/>
  <c r="U559" i="11" a="1"/>
  <c r="U559" i="11" s="1"/>
  <c r="AD559" i="11"/>
  <c r="G559" i="11" a="1"/>
  <c r="G559" i="11" s="1"/>
  <c r="T559" i="11" a="1"/>
  <c r="T559" i="11" s="1"/>
  <c r="H559" i="11" a="1"/>
  <c r="H559" i="11" s="1"/>
  <c r="DV558" i="11" a="1"/>
  <c r="DV558" i="11" s="1"/>
  <c r="DO558" i="11" a="1"/>
  <c r="DO558" i="11" s="1"/>
  <c r="DG558" i="11" a="1"/>
  <c r="DG558" i="11" s="1"/>
  <c r="EC558" i="11" l="1" a="1"/>
  <c r="EC558" i="11" s="1"/>
  <c r="DY558" i="11" a="1"/>
  <c r="DY558" i="11" s="1"/>
  <c r="EB558" i="11" a="1"/>
  <c r="EB558" i="11" s="1"/>
  <c r="ED558" i="11" a="1"/>
  <c r="ED558" i="11" s="1"/>
  <c r="DX558" i="11" a="1"/>
  <c r="DX558" i="11" s="1"/>
  <c r="DW558" i="11" a="1"/>
  <c r="DW558" i="11" s="1"/>
  <c r="EA558" i="11" a="1"/>
  <c r="EA558" i="11" s="1"/>
  <c r="DZ558" i="11" a="1"/>
  <c r="DZ558" i="11" s="1"/>
  <c r="DJ558" i="11" a="1"/>
  <c r="DJ558" i="11" s="1"/>
  <c r="DI558" i="11" a="1"/>
  <c r="DI558" i="11" s="1"/>
  <c r="DL558" i="11" a="1"/>
  <c r="DL558" i="11" s="1"/>
  <c r="DH558" i="11" a="1"/>
  <c r="DH558" i="11" s="1"/>
  <c r="DK558" i="11" a="1"/>
  <c r="DK558" i="11" s="1"/>
  <c r="DM558" i="11" a="1"/>
  <c r="DM558" i="11" s="1"/>
  <c r="DV559" i="11" a="1"/>
  <c r="DV559" i="11" s="1"/>
  <c r="DO559" i="11" a="1"/>
  <c r="DO559" i="11" s="1"/>
  <c r="DG559" i="11" a="1"/>
  <c r="DG559" i="11" s="1"/>
  <c r="F561" i="11" a="1"/>
  <c r="F561" i="11" s="1"/>
  <c r="AC561" i="11" a="1"/>
  <c r="AC561" i="11" s="1"/>
  <c r="AA562" i="11" a="1"/>
  <c r="AA562" i="11" s="1"/>
  <c r="DP558" i="11" a="1"/>
  <c r="DP558" i="11" s="1"/>
  <c r="DS558" i="11" a="1"/>
  <c r="DS558" i="11" s="1"/>
  <c r="DT558" i="11" a="1"/>
  <c r="DT558" i="11" s="1"/>
  <c r="DQ558" i="11" a="1"/>
  <c r="DQ558" i="11" s="1"/>
  <c r="DR558" i="11" a="1"/>
  <c r="DR558" i="11" s="1"/>
  <c r="U560" i="11" a="1"/>
  <c r="U560" i="11" s="1"/>
  <c r="AD560" i="11"/>
  <c r="G560" i="11" a="1"/>
  <c r="G560" i="11" s="1"/>
  <c r="T560" i="11" a="1"/>
  <c r="T560" i="11" s="1"/>
  <c r="H560" i="11" a="1"/>
  <c r="H560" i="11" s="1"/>
  <c r="U561" i="11" l="1" a="1"/>
  <c r="U561" i="11" s="1"/>
  <c r="AD561" i="11"/>
  <c r="DG560" i="11" a="1"/>
  <c r="DG560" i="11" s="1"/>
  <c r="DV560" i="11" a="1"/>
  <c r="DV560" i="11" s="1"/>
  <c r="DO560" i="11" a="1"/>
  <c r="DO560" i="11" s="1"/>
  <c r="DI559" i="11" a="1"/>
  <c r="DI559" i="11" s="1"/>
  <c r="DK559" i="11" a="1"/>
  <c r="DK559" i="11" s="1"/>
  <c r="DL559" i="11" a="1"/>
  <c r="DL559" i="11" s="1"/>
  <c r="DJ559" i="11" a="1"/>
  <c r="DJ559" i="11" s="1"/>
  <c r="DH559" i="11" a="1"/>
  <c r="DH559" i="11" s="1"/>
  <c r="DM559" i="11" a="1"/>
  <c r="DM559" i="11" s="1"/>
  <c r="DP559" i="11" a="1"/>
  <c r="DP559" i="11" s="1"/>
  <c r="DR559" i="11" a="1"/>
  <c r="DR559" i="11" s="1"/>
  <c r="DS559" i="11" a="1"/>
  <c r="DS559" i="11" s="1"/>
  <c r="DT559" i="11" a="1"/>
  <c r="DT559" i="11" s="1"/>
  <c r="DQ559" i="11" a="1"/>
  <c r="DQ559" i="11" s="1"/>
  <c r="DZ559" i="11" a="1"/>
  <c r="DZ559" i="11" s="1"/>
  <c r="EC559" i="11" a="1"/>
  <c r="EC559" i="11" s="1"/>
  <c r="EA559" i="11" a="1"/>
  <c r="EA559" i="11" s="1"/>
  <c r="EB559" i="11" a="1"/>
  <c r="EB559" i="11" s="1"/>
  <c r="DY559" i="11" a="1"/>
  <c r="DY559" i="11" s="1"/>
  <c r="DW559" i="11" a="1"/>
  <c r="DW559" i="11" s="1"/>
  <c r="DX559" i="11" a="1"/>
  <c r="DX559" i="11" s="1"/>
  <c r="ED559" i="11" a="1"/>
  <c r="ED559" i="11" s="1"/>
  <c r="F562" i="11" a="1"/>
  <c r="F562" i="11" s="1"/>
  <c r="AC562" i="11" a="1"/>
  <c r="AC562" i="11" s="1"/>
  <c r="AA563" i="11" a="1"/>
  <c r="AA563" i="11" s="1"/>
  <c r="G561" i="11" a="1"/>
  <c r="G561" i="11" s="1"/>
  <c r="T561" i="11" a="1"/>
  <c r="T561" i="11" s="1"/>
  <c r="H561" i="11" a="1"/>
  <c r="H561" i="11" s="1"/>
  <c r="DP560" i="11" l="1" a="1"/>
  <c r="DP560" i="11" s="1"/>
  <c r="DR560" i="11" a="1"/>
  <c r="DR560" i="11" s="1"/>
  <c r="DS560" i="11" a="1"/>
  <c r="DS560" i="11" s="1"/>
  <c r="DT560" i="11" a="1"/>
  <c r="DT560" i="11" s="1"/>
  <c r="DQ560" i="11" a="1"/>
  <c r="DQ560" i="11" s="1"/>
  <c r="ED560" i="11" a="1"/>
  <c r="ED560" i="11" s="1"/>
  <c r="EC560" i="11" a="1"/>
  <c r="EC560" i="11" s="1"/>
  <c r="EA560" i="11" a="1"/>
  <c r="EA560" i="11" s="1"/>
  <c r="DY560" i="11" a="1"/>
  <c r="DY560" i="11" s="1"/>
  <c r="DZ560" i="11" a="1"/>
  <c r="DZ560" i="11" s="1"/>
  <c r="DX560" i="11" a="1"/>
  <c r="DX560" i="11" s="1"/>
  <c r="EB560" i="11" a="1"/>
  <c r="EB560" i="11" s="1"/>
  <c r="DW560" i="11" a="1"/>
  <c r="DW560" i="11" s="1"/>
  <c r="DL560" i="11" a="1"/>
  <c r="DL560" i="11" s="1"/>
  <c r="DM560" i="11" a="1"/>
  <c r="DM560" i="11" s="1"/>
  <c r="DH560" i="11" a="1"/>
  <c r="DH560" i="11" s="1"/>
  <c r="DI560" i="11" a="1"/>
  <c r="DI560" i="11" s="1"/>
  <c r="DJ560" i="11" a="1"/>
  <c r="DJ560" i="11" s="1"/>
  <c r="DK560" i="11" a="1"/>
  <c r="DK560" i="11" s="1"/>
  <c r="F563" i="11" a="1"/>
  <c r="F563" i="11" s="1"/>
  <c r="AC563" i="11" a="1"/>
  <c r="AC563" i="11" s="1"/>
  <c r="AA564" i="11" a="1"/>
  <c r="AA564" i="11" s="1"/>
  <c r="DV561" i="11" a="1"/>
  <c r="DV561" i="11" s="1"/>
  <c r="DG561" i="11" a="1"/>
  <c r="DG561" i="11" s="1"/>
  <c r="DO561" i="11" a="1"/>
  <c r="DO561" i="11" s="1"/>
  <c r="G562" i="11" a="1"/>
  <c r="G562" i="11" s="1"/>
  <c r="T562" i="11" a="1"/>
  <c r="T562" i="11" s="1"/>
  <c r="H562" i="11" a="1"/>
  <c r="H562" i="11" s="1"/>
  <c r="U562" i="11" a="1"/>
  <c r="U562" i="11" s="1"/>
  <c r="AD562" i="11"/>
  <c r="DI561" i="11" l="1" a="1"/>
  <c r="DI561" i="11" s="1"/>
  <c r="DH561" i="11" a="1"/>
  <c r="DH561" i="11" s="1"/>
  <c r="DJ561" i="11" a="1"/>
  <c r="DJ561" i="11" s="1"/>
  <c r="DM561" i="11" a="1"/>
  <c r="DM561" i="11" s="1"/>
  <c r="DK561" i="11" a="1"/>
  <c r="DK561" i="11" s="1"/>
  <c r="DL561" i="11" a="1"/>
  <c r="DL561" i="11" s="1"/>
  <c r="DY561" i="11" a="1"/>
  <c r="DY561" i="11" s="1"/>
  <c r="EC561" i="11" a="1"/>
  <c r="EC561" i="11" s="1"/>
  <c r="EB561" i="11" a="1"/>
  <c r="EB561" i="11" s="1"/>
  <c r="EA561" i="11" a="1"/>
  <c r="EA561" i="11" s="1"/>
  <c r="DZ561" i="11" a="1"/>
  <c r="DZ561" i="11" s="1"/>
  <c r="DW561" i="11" a="1"/>
  <c r="DW561" i="11" s="1"/>
  <c r="DX561" i="11" a="1"/>
  <c r="DX561" i="11" s="1"/>
  <c r="ED561" i="11" a="1"/>
  <c r="ED561" i="11" s="1"/>
  <c r="F564" i="11" a="1"/>
  <c r="F564" i="11" s="1"/>
  <c r="AC564" i="11" a="1"/>
  <c r="AC564" i="11" s="1"/>
  <c r="AA565" i="11" a="1"/>
  <c r="AA565" i="11" s="1"/>
  <c r="DO562" i="11" a="1"/>
  <c r="DO562" i="11" s="1"/>
  <c r="DG562" i="11" a="1"/>
  <c r="DG562" i="11" s="1"/>
  <c r="DV562" i="11" a="1"/>
  <c r="DV562" i="11" s="1"/>
  <c r="G563" i="11" a="1"/>
  <c r="G563" i="11" s="1"/>
  <c r="T563" i="11" a="1"/>
  <c r="T563" i="11" s="1"/>
  <c r="H563" i="11" a="1"/>
  <c r="H563" i="11" s="1"/>
  <c r="DT561" i="11" a="1"/>
  <c r="DT561" i="11" s="1"/>
  <c r="DR561" i="11" a="1"/>
  <c r="DR561" i="11" s="1"/>
  <c r="DQ561" i="11" a="1"/>
  <c r="DQ561" i="11" s="1"/>
  <c r="DP561" i="11" a="1"/>
  <c r="DP561" i="11" s="1"/>
  <c r="DS561" i="11" a="1"/>
  <c r="DS561" i="11" s="1"/>
  <c r="U563" i="11" a="1"/>
  <c r="U563" i="11" s="1"/>
  <c r="AD563" i="11"/>
  <c r="DG563" i="11" l="1" a="1"/>
  <c r="DG563" i="11" s="1"/>
  <c r="DV563" i="11" a="1"/>
  <c r="DV563" i="11" s="1"/>
  <c r="DO563" i="11" a="1"/>
  <c r="DO563" i="11" s="1"/>
  <c r="DL562" i="11" a="1"/>
  <c r="DL562" i="11" s="1"/>
  <c r="DI562" i="11" a="1"/>
  <c r="DI562" i="11" s="1"/>
  <c r="DK562" i="11" a="1"/>
  <c r="DK562" i="11" s="1"/>
  <c r="DH562" i="11" a="1"/>
  <c r="DH562" i="11" s="1"/>
  <c r="DM562" i="11" a="1"/>
  <c r="DM562" i="11" s="1"/>
  <c r="DJ562" i="11" a="1"/>
  <c r="DJ562" i="11" s="1"/>
  <c r="DR562" i="11" a="1"/>
  <c r="DR562" i="11" s="1"/>
  <c r="DS562" i="11" a="1"/>
  <c r="DS562" i="11" s="1"/>
  <c r="DP562" i="11" a="1"/>
  <c r="DP562" i="11" s="1"/>
  <c r="DT562" i="11" a="1"/>
  <c r="DT562" i="11" s="1"/>
  <c r="DQ562" i="11" a="1"/>
  <c r="DQ562" i="11" s="1"/>
  <c r="AC565" i="11" a="1"/>
  <c r="AC565" i="11" s="1"/>
  <c r="F565" i="11" a="1"/>
  <c r="F565" i="11" s="1"/>
  <c r="AA566" i="11" a="1"/>
  <c r="AA566" i="11" s="1"/>
  <c r="ED562" i="11" a="1"/>
  <c r="ED562" i="11" s="1"/>
  <c r="EC562" i="11" a="1"/>
  <c r="EC562" i="11" s="1"/>
  <c r="DZ562" i="11" a="1"/>
  <c r="DZ562" i="11" s="1"/>
  <c r="DX562" i="11" a="1"/>
  <c r="DX562" i="11" s="1"/>
  <c r="DW562" i="11" a="1"/>
  <c r="DW562" i="11" s="1"/>
  <c r="EA562" i="11" a="1"/>
  <c r="EA562" i="11" s="1"/>
  <c r="EB562" i="11" a="1"/>
  <c r="EB562" i="11" s="1"/>
  <c r="DY562" i="11" a="1"/>
  <c r="DY562" i="11" s="1"/>
  <c r="G564" i="11" a="1"/>
  <c r="G564" i="11" s="1"/>
  <c r="T564" i="11" a="1"/>
  <c r="T564" i="11" s="1"/>
  <c r="H564" i="11" a="1"/>
  <c r="H564" i="11" s="1"/>
  <c r="U564" i="11" a="1"/>
  <c r="U564" i="11" s="1"/>
  <c r="AD564" i="11"/>
  <c r="AC566" i="11" l="1" a="1"/>
  <c r="AC566" i="11" s="1"/>
  <c r="F566" i="11" a="1"/>
  <c r="F566" i="11" s="1"/>
  <c r="AA567" i="11" a="1"/>
  <c r="AA567" i="11" s="1"/>
  <c r="EA563" i="11" a="1"/>
  <c r="EA563" i="11" s="1"/>
  <c r="DY563" i="11" a="1"/>
  <c r="DY563" i="11" s="1"/>
  <c r="ED563" i="11" a="1"/>
  <c r="ED563" i="11" s="1"/>
  <c r="DZ563" i="11" a="1"/>
  <c r="DZ563" i="11" s="1"/>
  <c r="DW563" i="11" a="1"/>
  <c r="DW563" i="11" s="1"/>
  <c r="EB563" i="11" a="1"/>
  <c r="EB563" i="11" s="1"/>
  <c r="DX563" i="11" a="1"/>
  <c r="DX563" i="11" s="1"/>
  <c r="EC563" i="11" a="1"/>
  <c r="EC563" i="11" s="1"/>
  <c r="U565" i="11" a="1"/>
  <c r="U565" i="11" s="1"/>
  <c r="AD565" i="11"/>
  <c r="DL563" i="11" a="1"/>
  <c r="DL563" i="11" s="1"/>
  <c r="DK563" i="11" a="1"/>
  <c r="DK563" i="11" s="1"/>
  <c r="DM563" i="11" a="1"/>
  <c r="DM563" i="11" s="1"/>
  <c r="DI563" i="11" a="1"/>
  <c r="DI563" i="11" s="1"/>
  <c r="DJ563" i="11" a="1"/>
  <c r="DJ563" i="11" s="1"/>
  <c r="DH563" i="11" a="1"/>
  <c r="DH563" i="11" s="1"/>
  <c r="G565" i="11" a="1"/>
  <c r="G565" i="11" s="1"/>
  <c r="T565" i="11" a="1"/>
  <c r="T565" i="11" s="1"/>
  <c r="H565" i="11" a="1"/>
  <c r="H565" i="11" s="1"/>
  <c r="DO564" i="11" a="1"/>
  <c r="DO564" i="11" s="1"/>
  <c r="DV564" i="11" a="1"/>
  <c r="DV564" i="11" s="1"/>
  <c r="DG564" i="11" a="1"/>
  <c r="DG564" i="11" s="1"/>
  <c r="DT563" i="11" a="1"/>
  <c r="DT563" i="11" s="1"/>
  <c r="DR563" i="11" a="1"/>
  <c r="DR563" i="11" s="1"/>
  <c r="DP563" i="11" a="1"/>
  <c r="DP563" i="11" s="1"/>
  <c r="DQ563" i="11" a="1"/>
  <c r="DQ563" i="11" s="1"/>
  <c r="DS563" i="11" a="1"/>
  <c r="DS563" i="11" s="1"/>
  <c r="DO565" i="11" l="1" a="1"/>
  <c r="DO565" i="11" s="1"/>
  <c r="DG565" i="11" a="1"/>
  <c r="DG565" i="11" s="1"/>
  <c r="DV565" i="11" a="1"/>
  <c r="DV565" i="11" s="1"/>
  <c r="DK564" i="11" a="1"/>
  <c r="DK564" i="11" s="1"/>
  <c r="DL564" i="11" a="1"/>
  <c r="DL564" i="11" s="1"/>
  <c r="DI564" i="11" a="1"/>
  <c r="DI564" i="11" s="1"/>
  <c r="DH564" i="11" a="1"/>
  <c r="DH564" i="11" s="1"/>
  <c r="DM564" i="11" a="1"/>
  <c r="DM564" i="11" s="1"/>
  <c r="DJ564" i="11" a="1"/>
  <c r="DJ564" i="11" s="1"/>
  <c r="EA564" i="11" a="1"/>
  <c r="EA564" i="11" s="1"/>
  <c r="DY564" i="11" a="1"/>
  <c r="DY564" i="11" s="1"/>
  <c r="ED564" i="11" a="1"/>
  <c r="ED564" i="11" s="1"/>
  <c r="EC564" i="11" a="1"/>
  <c r="EC564" i="11" s="1"/>
  <c r="DZ564" i="11" a="1"/>
  <c r="DZ564" i="11" s="1"/>
  <c r="DX564" i="11" a="1"/>
  <c r="DX564" i="11" s="1"/>
  <c r="DW564" i="11" a="1"/>
  <c r="DW564" i="11" s="1"/>
  <c r="EB564" i="11" a="1"/>
  <c r="EB564" i="11" s="1"/>
  <c r="DS564" i="11" a="1"/>
  <c r="DS564" i="11" s="1"/>
  <c r="DQ564" i="11" a="1"/>
  <c r="DQ564" i="11" s="1"/>
  <c r="DP564" i="11" a="1"/>
  <c r="DP564" i="11" s="1"/>
  <c r="DR564" i="11" a="1"/>
  <c r="DR564" i="11" s="1"/>
  <c r="DT564" i="11" a="1"/>
  <c r="DT564" i="11" s="1"/>
  <c r="AC567" i="11" a="1"/>
  <c r="AC567" i="11" s="1"/>
  <c r="F567" i="11" a="1"/>
  <c r="F567" i="11" s="1"/>
  <c r="AA568" i="11" a="1"/>
  <c r="AA568" i="11" s="1"/>
  <c r="U566" i="11" a="1"/>
  <c r="U566" i="11" s="1"/>
  <c r="AD566" i="11"/>
  <c r="G566" i="11" a="1"/>
  <c r="G566" i="11" s="1"/>
  <c r="T566" i="11" a="1"/>
  <c r="T566" i="11" s="1"/>
  <c r="H566" i="11" a="1"/>
  <c r="H566" i="11" s="1"/>
  <c r="DX565" i="11" l="1" a="1"/>
  <c r="DX565" i="11" s="1"/>
  <c r="DY565" i="11" a="1"/>
  <c r="DY565" i="11" s="1"/>
  <c r="DW565" i="11" a="1"/>
  <c r="DW565" i="11" s="1"/>
  <c r="DZ565" i="11" a="1"/>
  <c r="DZ565" i="11" s="1"/>
  <c r="EC565" i="11" a="1"/>
  <c r="EC565" i="11" s="1"/>
  <c r="EB565" i="11" a="1"/>
  <c r="EB565" i="11" s="1"/>
  <c r="ED565" i="11" a="1"/>
  <c r="ED565" i="11" s="1"/>
  <c r="EA565" i="11" a="1"/>
  <c r="EA565" i="11" s="1"/>
  <c r="AC568" i="11" a="1"/>
  <c r="AC568" i="11" s="1"/>
  <c r="F568" i="11" a="1"/>
  <c r="F568" i="11" s="1"/>
  <c r="AA569" i="11" a="1"/>
  <c r="AA569" i="11" s="1"/>
  <c r="DK565" i="11" a="1"/>
  <c r="DK565" i="11" s="1"/>
  <c r="DI565" i="11" a="1"/>
  <c r="DI565" i="11" s="1"/>
  <c r="DL565" i="11" a="1"/>
  <c r="DL565" i="11" s="1"/>
  <c r="DM565" i="11" a="1"/>
  <c r="DM565" i="11" s="1"/>
  <c r="DH565" i="11" a="1"/>
  <c r="DH565" i="11" s="1"/>
  <c r="DJ565" i="11" a="1"/>
  <c r="DJ565" i="11" s="1"/>
  <c r="U567" i="11" a="1"/>
  <c r="U567" i="11" s="1"/>
  <c r="AD567" i="11"/>
  <c r="DR565" i="11" a="1"/>
  <c r="DR565" i="11" s="1"/>
  <c r="DQ565" i="11" a="1"/>
  <c r="DQ565" i="11" s="1"/>
  <c r="DP565" i="11" a="1"/>
  <c r="DP565" i="11" s="1"/>
  <c r="DS565" i="11" a="1"/>
  <c r="DS565" i="11" s="1"/>
  <c r="DT565" i="11" a="1"/>
  <c r="DT565" i="11" s="1"/>
  <c r="DO566" i="11" a="1"/>
  <c r="DO566" i="11" s="1"/>
  <c r="DV566" i="11" a="1"/>
  <c r="DV566" i="11" s="1"/>
  <c r="DG566" i="11" a="1"/>
  <c r="DG566" i="11" s="1"/>
  <c r="G567" i="11" a="1"/>
  <c r="G567" i="11" s="1"/>
  <c r="T567" i="11" a="1"/>
  <c r="T567" i="11" s="1"/>
  <c r="H567" i="11" a="1"/>
  <c r="H567" i="11" s="1"/>
  <c r="DH566" i="11" l="1" a="1"/>
  <c r="DH566" i="11" s="1"/>
  <c r="DK566" i="11" a="1"/>
  <c r="DK566" i="11" s="1"/>
  <c r="DL566" i="11" a="1"/>
  <c r="DL566" i="11" s="1"/>
  <c r="DM566" i="11" a="1"/>
  <c r="DM566" i="11" s="1"/>
  <c r="DI566" i="11" a="1"/>
  <c r="DI566" i="11" s="1"/>
  <c r="DJ566" i="11" a="1"/>
  <c r="DJ566" i="11" s="1"/>
  <c r="F569" i="11" a="1"/>
  <c r="F569" i="11" s="1"/>
  <c r="AC569" i="11" a="1"/>
  <c r="AC569" i="11" s="1"/>
  <c r="AA570" i="11" a="1"/>
  <c r="AA570" i="11" s="1"/>
  <c r="DW566" i="11" a="1"/>
  <c r="DW566" i="11" s="1"/>
  <c r="ED566" i="11" a="1"/>
  <c r="ED566" i="11" s="1"/>
  <c r="EB566" i="11" a="1"/>
  <c r="EB566" i="11" s="1"/>
  <c r="DX566" i="11" a="1"/>
  <c r="DX566" i="11" s="1"/>
  <c r="EA566" i="11" a="1"/>
  <c r="EA566" i="11" s="1"/>
  <c r="DZ566" i="11" a="1"/>
  <c r="DZ566" i="11" s="1"/>
  <c r="EC566" i="11" a="1"/>
  <c r="EC566" i="11" s="1"/>
  <c r="DY566" i="11" a="1"/>
  <c r="DY566" i="11" s="1"/>
  <c r="U568" i="11" a="1"/>
  <c r="U568" i="11" s="1"/>
  <c r="AD568" i="11"/>
  <c r="DS566" i="11" a="1"/>
  <c r="DS566" i="11" s="1"/>
  <c r="DT566" i="11" a="1"/>
  <c r="DT566" i="11" s="1"/>
  <c r="DQ566" i="11" a="1"/>
  <c r="DQ566" i="11" s="1"/>
  <c r="DR566" i="11" a="1"/>
  <c r="DR566" i="11" s="1"/>
  <c r="DP566" i="11" a="1"/>
  <c r="DP566" i="11" s="1"/>
  <c r="G568" i="11" a="1"/>
  <c r="G568" i="11" s="1"/>
  <c r="T568" i="11" a="1"/>
  <c r="T568" i="11" s="1"/>
  <c r="H568" i="11" a="1"/>
  <c r="H568" i="11" s="1"/>
  <c r="DO567" i="11" a="1"/>
  <c r="DO567" i="11" s="1"/>
  <c r="DG567" i="11" a="1"/>
  <c r="DG567" i="11" s="1"/>
  <c r="DV567" i="11" a="1"/>
  <c r="DV567" i="11" s="1"/>
  <c r="DT567" i="11" l="1" a="1"/>
  <c r="DT567" i="11" s="1"/>
  <c r="DS567" i="11" a="1"/>
  <c r="DS567" i="11" s="1"/>
  <c r="DR567" i="11" a="1"/>
  <c r="DR567" i="11" s="1"/>
  <c r="DQ567" i="11" a="1"/>
  <c r="DQ567" i="11" s="1"/>
  <c r="DP567" i="11" a="1"/>
  <c r="DP567" i="11" s="1"/>
  <c r="G569" i="11" a="1"/>
  <c r="G569" i="11" s="1"/>
  <c r="T569" i="11" a="1"/>
  <c r="T569" i="11" s="1"/>
  <c r="H569" i="11" a="1"/>
  <c r="H569" i="11" s="1"/>
  <c r="U569" i="11" a="1"/>
  <c r="U569" i="11" s="1"/>
  <c r="AD569" i="11"/>
  <c r="EA567" i="11" a="1"/>
  <c r="EA567" i="11" s="1"/>
  <c r="EB567" i="11" a="1"/>
  <c r="EB567" i="11" s="1"/>
  <c r="EC567" i="11" a="1"/>
  <c r="EC567" i="11" s="1"/>
  <c r="DY567" i="11" a="1"/>
  <c r="DY567" i="11" s="1"/>
  <c r="DX567" i="11" a="1"/>
  <c r="DX567" i="11" s="1"/>
  <c r="DZ567" i="11" a="1"/>
  <c r="DZ567" i="11" s="1"/>
  <c r="DW567" i="11" a="1"/>
  <c r="DW567" i="11" s="1"/>
  <c r="ED567" i="11" a="1"/>
  <c r="ED567" i="11" s="1"/>
  <c r="DJ567" i="11" a="1"/>
  <c r="DJ567" i="11" s="1"/>
  <c r="DM567" i="11" a="1"/>
  <c r="DM567" i="11" s="1"/>
  <c r="DL567" i="11" a="1"/>
  <c r="DL567" i="11" s="1"/>
  <c r="DI567" i="11" a="1"/>
  <c r="DI567" i="11" s="1"/>
  <c r="DK567" i="11" a="1"/>
  <c r="DK567" i="11" s="1"/>
  <c r="DH567" i="11" a="1"/>
  <c r="DH567" i="11" s="1"/>
  <c r="DG568" i="11" a="1"/>
  <c r="DG568" i="11" s="1"/>
  <c r="DO568" i="11" a="1"/>
  <c r="DO568" i="11" s="1"/>
  <c r="DV568" i="11" a="1"/>
  <c r="DV568" i="11" s="1"/>
  <c r="F570" i="11" a="1"/>
  <c r="F570" i="11" s="1"/>
  <c r="AC570" i="11" a="1"/>
  <c r="AC570" i="11" s="1"/>
  <c r="AA571" i="11" a="1"/>
  <c r="AA571" i="11" s="1"/>
  <c r="DK568" i="11" l="1" a="1"/>
  <c r="DK568" i="11" s="1"/>
  <c r="DL568" i="11" a="1"/>
  <c r="DL568" i="11" s="1"/>
  <c r="DM568" i="11" a="1"/>
  <c r="DM568" i="11" s="1"/>
  <c r="DJ568" i="11" a="1"/>
  <c r="DJ568" i="11" s="1"/>
  <c r="DI568" i="11" a="1"/>
  <c r="DI568" i="11" s="1"/>
  <c r="DH568" i="11" a="1"/>
  <c r="DH568" i="11" s="1"/>
  <c r="DV569" i="11" a="1"/>
  <c r="DV569" i="11" s="1"/>
  <c r="DO569" i="11" a="1"/>
  <c r="DO569" i="11" s="1"/>
  <c r="DG569" i="11" a="1"/>
  <c r="DG569" i="11" s="1"/>
  <c r="F571" i="11" a="1"/>
  <c r="F571" i="11" s="1"/>
  <c r="AC571" i="11" a="1"/>
  <c r="AC571" i="11" s="1"/>
  <c r="AA572" i="11" a="1"/>
  <c r="AA572" i="11" s="1"/>
  <c r="U570" i="11" a="1"/>
  <c r="U570" i="11" s="1"/>
  <c r="AD570" i="11"/>
  <c r="G570" i="11" a="1"/>
  <c r="G570" i="11" s="1"/>
  <c r="T570" i="11" a="1"/>
  <c r="T570" i="11" s="1"/>
  <c r="H570" i="11" a="1"/>
  <c r="H570" i="11" s="1"/>
  <c r="DW568" i="11" a="1"/>
  <c r="DW568" i="11" s="1"/>
  <c r="EB568" i="11" a="1"/>
  <c r="EB568" i="11" s="1"/>
  <c r="DX568" i="11" a="1"/>
  <c r="DX568" i="11" s="1"/>
  <c r="EA568" i="11" a="1"/>
  <c r="EA568" i="11" s="1"/>
  <c r="EC568" i="11" a="1"/>
  <c r="EC568" i="11" s="1"/>
  <c r="DY568" i="11" a="1"/>
  <c r="DY568" i="11" s="1"/>
  <c r="DZ568" i="11" a="1"/>
  <c r="DZ568" i="11" s="1"/>
  <c r="ED568" i="11" a="1"/>
  <c r="ED568" i="11" s="1"/>
  <c r="DS568" i="11" a="1"/>
  <c r="DS568" i="11" s="1"/>
  <c r="DT568" i="11" a="1"/>
  <c r="DT568" i="11" s="1"/>
  <c r="DQ568" i="11" a="1"/>
  <c r="DQ568" i="11" s="1"/>
  <c r="DR568" i="11" a="1"/>
  <c r="DR568" i="11" s="1"/>
  <c r="DP568" i="11" a="1"/>
  <c r="DP568" i="11" s="1"/>
  <c r="F572" i="11" l="1" a="1"/>
  <c r="F572" i="11" s="1"/>
  <c r="AC572" i="11" a="1"/>
  <c r="AC572" i="11" s="1"/>
  <c r="AA573" i="11" a="1"/>
  <c r="AA573" i="11" s="1"/>
  <c r="G571" i="11" a="1"/>
  <c r="G571" i="11" s="1"/>
  <c r="T571" i="11" a="1"/>
  <c r="T571" i="11" s="1"/>
  <c r="H571" i="11" a="1"/>
  <c r="H571" i="11" s="1"/>
  <c r="DK569" i="11" a="1"/>
  <c r="DK569" i="11" s="1"/>
  <c r="DL569" i="11" a="1"/>
  <c r="DL569" i="11" s="1"/>
  <c r="DI569" i="11" a="1"/>
  <c r="DI569" i="11" s="1"/>
  <c r="DM569" i="11" a="1"/>
  <c r="DM569" i="11" s="1"/>
  <c r="DH569" i="11" a="1"/>
  <c r="DH569" i="11" s="1"/>
  <c r="DJ569" i="11" a="1"/>
  <c r="DJ569" i="11" s="1"/>
  <c r="U571" i="11" a="1"/>
  <c r="U571" i="11" s="1"/>
  <c r="AD571" i="11"/>
  <c r="DP569" i="11" a="1"/>
  <c r="DP569" i="11" s="1"/>
  <c r="DS569" i="11" a="1"/>
  <c r="DS569" i="11" s="1"/>
  <c r="DR569" i="11" a="1"/>
  <c r="DR569" i="11" s="1"/>
  <c r="DT569" i="11" a="1"/>
  <c r="DT569" i="11" s="1"/>
  <c r="DQ569" i="11" a="1"/>
  <c r="DQ569" i="11" s="1"/>
  <c r="EA569" i="11" a="1"/>
  <c r="EA569" i="11" s="1"/>
  <c r="DW569" i="11" a="1"/>
  <c r="DW569" i="11" s="1"/>
  <c r="ED569" i="11" a="1"/>
  <c r="ED569" i="11" s="1"/>
  <c r="DZ569" i="11" a="1"/>
  <c r="DZ569" i="11" s="1"/>
  <c r="EB569" i="11" a="1"/>
  <c r="EB569" i="11" s="1"/>
  <c r="DX569" i="11" a="1"/>
  <c r="DX569" i="11" s="1"/>
  <c r="DY569" i="11" a="1"/>
  <c r="DY569" i="11" s="1"/>
  <c r="EC569" i="11" a="1"/>
  <c r="EC569" i="11" s="1"/>
  <c r="DO570" i="11" a="1"/>
  <c r="DO570" i="11" s="1"/>
  <c r="DG570" i="11" a="1"/>
  <c r="DG570" i="11" s="1"/>
  <c r="DV570" i="11" a="1"/>
  <c r="DV570" i="11" s="1"/>
  <c r="EA570" i="11" l="1" a="1"/>
  <c r="EA570" i="11" s="1"/>
  <c r="ED570" i="11" a="1"/>
  <c r="ED570" i="11" s="1"/>
  <c r="DX570" i="11" a="1"/>
  <c r="DX570" i="11" s="1"/>
  <c r="EB570" i="11" a="1"/>
  <c r="EB570" i="11" s="1"/>
  <c r="EC570" i="11" a="1"/>
  <c r="EC570" i="11" s="1"/>
  <c r="DY570" i="11" a="1"/>
  <c r="DY570" i="11" s="1"/>
  <c r="DZ570" i="11" a="1"/>
  <c r="DZ570" i="11" s="1"/>
  <c r="DW570" i="11" a="1"/>
  <c r="DW570" i="11" s="1"/>
  <c r="DJ570" i="11" a="1"/>
  <c r="DJ570" i="11" s="1"/>
  <c r="DH570" i="11" a="1"/>
  <c r="DH570" i="11" s="1"/>
  <c r="DM570" i="11" a="1"/>
  <c r="DM570" i="11" s="1"/>
  <c r="DL570" i="11" a="1"/>
  <c r="DL570" i="11" s="1"/>
  <c r="DK570" i="11" a="1"/>
  <c r="DK570" i="11" s="1"/>
  <c r="DI570" i="11" a="1"/>
  <c r="DI570" i="11" s="1"/>
  <c r="DV571" i="11" a="1"/>
  <c r="DV571" i="11" s="1"/>
  <c r="DG571" i="11" a="1"/>
  <c r="DG571" i="11" s="1"/>
  <c r="DO571" i="11" a="1"/>
  <c r="DO571" i="11" s="1"/>
  <c r="AC573" i="11" a="1"/>
  <c r="AC573" i="11" s="1"/>
  <c r="F573" i="11" a="1"/>
  <c r="F573" i="11" s="1"/>
  <c r="AA574" i="11" a="1"/>
  <c r="AA574" i="11" s="1"/>
  <c r="DS570" i="11" a="1"/>
  <c r="DS570" i="11" s="1"/>
  <c r="DQ570" i="11" a="1"/>
  <c r="DQ570" i="11" s="1"/>
  <c r="DP570" i="11" a="1"/>
  <c r="DP570" i="11" s="1"/>
  <c r="DR570" i="11" a="1"/>
  <c r="DR570" i="11" s="1"/>
  <c r="DT570" i="11" a="1"/>
  <c r="DT570" i="11" s="1"/>
  <c r="G572" i="11" a="1"/>
  <c r="G572" i="11" s="1"/>
  <c r="T572" i="11" a="1"/>
  <c r="T572" i="11" s="1"/>
  <c r="H572" i="11" a="1"/>
  <c r="H572" i="11" s="1"/>
  <c r="U572" i="11" a="1"/>
  <c r="U572" i="11" s="1"/>
  <c r="AD572" i="11"/>
  <c r="G573" i="11" l="1" a="1"/>
  <c r="G573" i="11" s="1"/>
  <c r="T573" i="11" a="1"/>
  <c r="T573" i="11" s="1"/>
  <c r="H573" i="11" a="1"/>
  <c r="H573" i="11" s="1"/>
  <c r="DP571" i="11" a="1"/>
  <c r="DP571" i="11" s="1"/>
  <c r="DT571" i="11" a="1"/>
  <c r="DT571" i="11" s="1"/>
  <c r="DS571" i="11" a="1"/>
  <c r="DS571" i="11" s="1"/>
  <c r="DQ571" i="11" a="1"/>
  <c r="DQ571" i="11" s="1"/>
  <c r="DR571" i="11" a="1"/>
  <c r="DR571" i="11" s="1"/>
  <c r="DM571" i="11" a="1"/>
  <c r="DM571" i="11" s="1"/>
  <c r="DH571" i="11" a="1"/>
  <c r="DH571" i="11" s="1"/>
  <c r="DL571" i="11" a="1"/>
  <c r="DL571" i="11" s="1"/>
  <c r="DI571" i="11" a="1"/>
  <c r="DI571" i="11" s="1"/>
  <c r="DK571" i="11" a="1"/>
  <c r="DK571" i="11" s="1"/>
  <c r="DJ571" i="11" a="1"/>
  <c r="DJ571" i="11" s="1"/>
  <c r="AC574" i="11" a="1"/>
  <c r="AC574" i="11" s="1"/>
  <c r="F574" i="11" a="1"/>
  <c r="F574" i="11" s="1"/>
  <c r="AA575" i="11" a="1"/>
  <c r="AA575" i="11" s="1"/>
  <c r="DW571" i="11" a="1"/>
  <c r="DW571" i="11" s="1"/>
  <c r="DY571" i="11" a="1"/>
  <c r="DY571" i="11" s="1"/>
  <c r="EC571" i="11" a="1"/>
  <c r="EC571" i="11" s="1"/>
  <c r="EA571" i="11" a="1"/>
  <c r="EA571" i="11" s="1"/>
  <c r="DX571" i="11" a="1"/>
  <c r="DX571" i="11" s="1"/>
  <c r="DZ571" i="11" a="1"/>
  <c r="DZ571" i="11" s="1"/>
  <c r="ED571" i="11" a="1"/>
  <c r="ED571" i="11" s="1"/>
  <c r="EB571" i="11" a="1"/>
  <c r="EB571" i="11" s="1"/>
  <c r="DV572" i="11" a="1"/>
  <c r="DV572" i="11" s="1"/>
  <c r="DO572" i="11" a="1"/>
  <c r="DO572" i="11" s="1"/>
  <c r="DG572" i="11" a="1"/>
  <c r="DG572" i="11" s="1"/>
  <c r="U573" i="11" a="1"/>
  <c r="U573" i="11" s="1"/>
  <c r="AD573" i="11"/>
  <c r="DL572" i="11" l="1" a="1"/>
  <c r="DL572" i="11" s="1"/>
  <c r="DK572" i="11" a="1"/>
  <c r="DK572" i="11" s="1"/>
  <c r="DI572" i="11" a="1"/>
  <c r="DI572" i="11" s="1"/>
  <c r="DH572" i="11" a="1"/>
  <c r="DH572" i="11" s="1"/>
  <c r="DM572" i="11" a="1"/>
  <c r="DM572" i="11" s="1"/>
  <c r="DJ572" i="11" a="1"/>
  <c r="DJ572" i="11" s="1"/>
  <c r="DS572" i="11" a="1"/>
  <c r="DS572" i="11" s="1"/>
  <c r="DR572" i="11" a="1"/>
  <c r="DR572" i="11" s="1"/>
  <c r="DP572" i="11" a="1"/>
  <c r="DP572" i="11" s="1"/>
  <c r="DT572" i="11" a="1"/>
  <c r="DT572" i="11" s="1"/>
  <c r="DQ572" i="11" a="1"/>
  <c r="DQ572" i="11" s="1"/>
  <c r="EB572" i="11" a="1"/>
  <c r="EB572" i="11" s="1"/>
  <c r="DZ572" i="11" a="1"/>
  <c r="DZ572" i="11" s="1"/>
  <c r="DW572" i="11" a="1"/>
  <c r="DW572" i="11" s="1"/>
  <c r="DY572" i="11" a="1"/>
  <c r="DY572" i="11" s="1"/>
  <c r="EA572" i="11" a="1"/>
  <c r="EA572" i="11" s="1"/>
  <c r="EC572" i="11" a="1"/>
  <c r="EC572" i="11" s="1"/>
  <c r="DX572" i="11" a="1"/>
  <c r="DX572" i="11" s="1"/>
  <c r="ED572" i="11" a="1"/>
  <c r="ED572" i="11" s="1"/>
  <c r="AC575" i="11" a="1"/>
  <c r="AC575" i="11" s="1"/>
  <c r="F575" i="11" a="1"/>
  <c r="F575" i="11" s="1"/>
  <c r="AA576" i="11" a="1"/>
  <c r="AA576" i="11" s="1"/>
  <c r="U574" i="11" a="1"/>
  <c r="U574" i="11" s="1"/>
  <c r="AD574" i="11"/>
  <c r="G574" i="11" a="1"/>
  <c r="G574" i="11" s="1"/>
  <c r="T574" i="11" a="1"/>
  <c r="T574" i="11" s="1"/>
  <c r="H574" i="11" a="1"/>
  <c r="H574" i="11" s="1"/>
  <c r="DV573" i="11" a="1"/>
  <c r="DV573" i="11" s="1"/>
  <c r="DG573" i="11" a="1"/>
  <c r="DG573" i="11" s="1"/>
  <c r="DO573" i="11" a="1"/>
  <c r="DO573" i="11" s="1"/>
  <c r="DM573" i="11" l="1" a="1"/>
  <c r="DM573" i="11" s="1"/>
  <c r="DH573" i="11" a="1"/>
  <c r="DH573" i="11" s="1"/>
  <c r="DK573" i="11" a="1"/>
  <c r="DK573" i="11" s="1"/>
  <c r="DL573" i="11" a="1"/>
  <c r="DL573" i="11" s="1"/>
  <c r="DJ573" i="11" a="1"/>
  <c r="DJ573" i="11" s="1"/>
  <c r="DI573" i="11" a="1"/>
  <c r="DI573" i="11" s="1"/>
  <c r="DY573" i="11" a="1"/>
  <c r="DY573" i="11" s="1"/>
  <c r="EC573" i="11" a="1"/>
  <c r="EC573" i="11" s="1"/>
  <c r="DX573" i="11" a="1"/>
  <c r="DX573" i="11" s="1"/>
  <c r="EA573" i="11" a="1"/>
  <c r="EA573" i="11" s="1"/>
  <c r="DZ573" i="11" a="1"/>
  <c r="DZ573" i="11" s="1"/>
  <c r="ED573" i="11" a="1"/>
  <c r="ED573" i="11" s="1"/>
  <c r="DW573" i="11" a="1"/>
  <c r="DW573" i="11" s="1"/>
  <c r="EB573" i="11" a="1"/>
  <c r="EB573" i="11" s="1"/>
  <c r="AC576" i="11" a="1"/>
  <c r="AC576" i="11" s="1"/>
  <c r="F576" i="11" a="1"/>
  <c r="F576" i="11" s="1"/>
  <c r="AA577" i="11" a="1"/>
  <c r="AA577" i="11" s="1"/>
  <c r="DV574" i="11" a="1"/>
  <c r="DV574" i="11" s="1"/>
  <c r="DO574" i="11" a="1"/>
  <c r="DO574" i="11" s="1"/>
  <c r="DG574" i="11" a="1"/>
  <c r="DG574" i="11" s="1"/>
  <c r="G575" i="11" a="1"/>
  <c r="G575" i="11" s="1"/>
  <c r="T575" i="11" a="1"/>
  <c r="T575" i="11" s="1"/>
  <c r="H575" i="11" a="1"/>
  <c r="H575" i="11" s="1"/>
  <c r="U575" i="11" a="1"/>
  <c r="U575" i="11" s="1"/>
  <c r="AD575" i="11"/>
  <c r="DQ573" i="11" a="1"/>
  <c r="DQ573" i="11" s="1"/>
  <c r="DP573" i="11" a="1"/>
  <c r="DP573" i="11" s="1"/>
  <c r="DS573" i="11" a="1"/>
  <c r="DS573" i="11" s="1"/>
  <c r="DT573" i="11" a="1"/>
  <c r="DT573" i="11" s="1"/>
  <c r="DR573" i="11" a="1"/>
  <c r="DR573" i="11" s="1"/>
  <c r="DL574" i="11" l="1" a="1"/>
  <c r="DL574" i="11" s="1"/>
  <c r="DM574" i="11" a="1"/>
  <c r="DM574" i="11" s="1"/>
  <c r="DI574" i="11" a="1"/>
  <c r="DI574" i="11" s="1"/>
  <c r="DH574" i="11" a="1"/>
  <c r="DH574" i="11" s="1"/>
  <c r="DK574" i="11" a="1"/>
  <c r="DK574" i="11" s="1"/>
  <c r="DJ574" i="11" a="1"/>
  <c r="DJ574" i="11" s="1"/>
  <c r="G576" i="11" a="1"/>
  <c r="G576" i="11" s="1"/>
  <c r="T576" i="11" a="1"/>
  <c r="T576" i="11" s="1"/>
  <c r="H576" i="11" a="1"/>
  <c r="H576" i="11" s="1"/>
  <c r="DT574" i="11" a="1"/>
  <c r="DT574" i="11" s="1"/>
  <c r="DR574" i="11" a="1"/>
  <c r="DR574" i="11" s="1"/>
  <c r="DS574" i="11" a="1"/>
  <c r="DS574" i="11" s="1"/>
  <c r="DP574" i="11" a="1"/>
  <c r="DP574" i="11" s="1"/>
  <c r="DQ574" i="11" a="1"/>
  <c r="DQ574" i="11" s="1"/>
  <c r="DZ574" i="11" a="1"/>
  <c r="DZ574" i="11" s="1"/>
  <c r="DY574" i="11" a="1"/>
  <c r="DY574" i="11" s="1"/>
  <c r="EA574" i="11" a="1"/>
  <c r="EA574" i="11" s="1"/>
  <c r="ED574" i="11" a="1"/>
  <c r="ED574" i="11" s="1"/>
  <c r="DX574" i="11" a="1"/>
  <c r="DX574" i="11" s="1"/>
  <c r="EB574" i="11" a="1"/>
  <c r="EB574" i="11" s="1"/>
  <c r="EC574" i="11" a="1"/>
  <c r="EC574" i="11" s="1"/>
  <c r="DW574" i="11" a="1"/>
  <c r="DW574" i="11" s="1"/>
  <c r="AC577" i="11" a="1"/>
  <c r="AC577" i="11" s="1"/>
  <c r="F577" i="11" a="1"/>
  <c r="F577" i="11" s="1"/>
  <c r="AA578" i="11" a="1"/>
  <c r="AA578" i="11" s="1"/>
  <c r="DO575" i="11" a="1"/>
  <c r="DO575" i="11" s="1"/>
  <c r="DV575" i="11" a="1"/>
  <c r="DV575" i="11" s="1"/>
  <c r="DG575" i="11" a="1"/>
  <c r="DG575" i="11" s="1"/>
  <c r="U576" i="11" a="1"/>
  <c r="U576" i="11" s="1"/>
  <c r="AD576" i="11"/>
  <c r="DV576" i="11" l="1" a="1"/>
  <c r="DV576" i="11" s="1"/>
  <c r="DG576" i="11" a="1"/>
  <c r="DG576" i="11" s="1"/>
  <c r="DO576" i="11" a="1"/>
  <c r="DO576" i="11" s="1"/>
  <c r="AC578" i="11" a="1"/>
  <c r="AC578" i="11" s="1"/>
  <c r="F578" i="11" a="1"/>
  <c r="F578" i="11" s="1"/>
  <c r="AA579" i="11" a="1"/>
  <c r="AA579" i="11" s="1"/>
  <c r="U577" i="11" a="1"/>
  <c r="U577" i="11" s="1"/>
  <c r="AD577" i="11"/>
  <c r="DJ575" i="11" a="1"/>
  <c r="DJ575" i="11" s="1"/>
  <c r="DK575" i="11" a="1"/>
  <c r="DK575" i="11" s="1"/>
  <c r="DL575" i="11" a="1"/>
  <c r="DL575" i="11" s="1"/>
  <c r="DM575" i="11" a="1"/>
  <c r="DM575" i="11" s="1"/>
  <c r="DI575" i="11" a="1"/>
  <c r="DI575" i="11" s="1"/>
  <c r="DH575" i="11" a="1"/>
  <c r="DH575" i="11" s="1"/>
  <c r="G577" i="11" a="1"/>
  <c r="G577" i="11" s="1"/>
  <c r="T577" i="11" a="1"/>
  <c r="T577" i="11" s="1"/>
  <c r="H577" i="11" a="1"/>
  <c r="H577" i="11" s="1"/>
  <c r="EB575" i="11" a="1"/>
  <c r="EB575" i="11" s="1"/>
  <c r="DX575" i="11" a="1"/>
  <c r="DX575" i="11" s="1"/>
  <c r="ED575" i="11" a="1"/>
  <c r="ED575" i="11" s="1"/>
  <c r="EC575" i="11" a="1"/>
  <c r="EC575" i="11" s="1"/>
  <c r="DZ575" i="11" a="1"/>
  <c r="DZ575" i="11" s="1"/>
  <c r="DY575" i="11" a="1"/>
  <c r="DY575" i="11" s="1"/>
  <c r="DW575" i="11" a="1"/>
  <c r="DW575" i="11" s="1"/>
  <c r="EA575" i="11" a="1"/>
  <c r="EA575" i="11" s="1"/>
  <c r="DP575" i="11" a="1"/>
  <c r="DP575" i="11" s="1"/>
  <c r="DT575" i="11" a="1"/>
  <c r="DT575" i="11" s="1"/>
  <c r="DQ575" i="11" a="1"/>
  <c r="DQ575" i="11" s="1"/>
  <c r="DS575" i="11" a="1"/>
  <c r="DS575" i="11" s="1"/>
  <c r="DR575" i="11" a="1"/>
  <c r="DR575" i="11" s="1"/>
  <c r="U578" i="11" l="1" a="1"/>
  <c r="U578" i="11" s="1"/>
  <c r="AD578" i="11"/>
  <c r="G578" i="11" a="1"/>
  <c r="G578" i="11" s="1"/>
  <c r="T578" i="11" a="1"/>
  <c r="T578" i="11" s="1"/>
  <c r="H578" i="11" a="1"/>
  <c r="H578" i="11" s="1"/>
  <c r="DQ576" i="11" a="1"/>
  <c r="DQ576" i="11" s="1"/>
  <c r="DR576" i="11" a="1"/>
  <c r="DR576" i="11" s="1"/>
  <c r="DT576" i="11" a="1"/>
  <c r="DT576" i="11" s="1"/>
  <c r="DP576" i="11" a="1"/>
  <c r="DP576" i="11" s="1"/>
  <c r="DS576" i="11" a="1"/>
  <c r="DS576" i="11" s="1"/>
  <c r="DH576" i="11" a="1"/>
  <c r="DH576" i="11" s="1"/>
  <c r="DJ576" i="11" a="1"/>
  <c r="DJ576" i="11" s="1"/>
  <c r="DL576" i="11" a="1"/>
  <c r="DL576" i="11" s="1"/>
  <c r="DK576" i="11" a="1"/>
  <c r="DK576" i="11" s="1"/>
  <c r="DI576" i="11" a="1"/>
  <c r="DI576" i="11" s="1"/>
  <c r="DM576" i="11" a="1"/>
  <c r="DM576" i="11" s="1"/>
  <c r="DG577" i="11" a="1"/>
  <c r="DG577" i="11" s="1"/>
  <c r="DO577" i="11" a="1"/>
  <c r="DO577" i="11" s="1"/>
  <c r="DV577" i="11" a="1"/>
  <c r="DV577" i="11" s="1"/>
  <c r="DW576" i="11" a="1"/>
  <c r="DW576" i="11" s="1"/>
  <c r="ED576" i="11" a="1"/>
  <c r="ED576" i="11" s="1"/>
  <c r="DX576" i="11" a="1"/>
  <c r="DX576" i="11" s="1"/>
  <c r="DY576" i="11" a="1"/>
  <c r="DY576" i="11" s="1"/>
  <c r="EC576" i="11" a="1"/>
  <c r="EC576" i="11" s="1"/>
  <c r="EB576" i="11" a="1"/>
  <c r="EB576" i="11" s="1"/>
  <c r="EA576" i="11" a="1"/>
  <c r="EA576" i="11" s="1"/>
  <c r="DZ576" i="11" a="1"/>
  <c r="DZ576" i="11" s="1"/>
  <c r="F579" i="11" a="1"/>
  <c r="F579" i="11" s="1"/>
  <c r="AC579" i="11" a="1"/>
  <c r="AC579" i="11" s="1"/>
  <c r="AA580" i="11" a="1"/>
  <c r="AA580" i="11" s="1"/>
  <c r="DG578" i="11" l="1" a="1"/>
  <c r="DG578" i="11" s="1"/>
  <c r="DV578" i="11" a="1"/>
  <c r="DV578" i="11" s="1"/>
  <c r="DO578" i="11" a="1"/>
  <c r="DO578" i="11" s="1"/>
  <c r="DZ577" i="11" a="1"/>
  <c r="DZ577" i="11" s="1"/>
  <c r="DW577" i="11" a="1"/>
  <c r="DW577" i="11" s="1"/>
  <c r="EA577" i="11" a="1"/>
  <c r="EA577" i="11" s="1"/>
  <c r="EC577" i="11" a="1"/>
  <c r="EC577" i="11" s="1"/>
  <c r="DY577" i="11" a="1"/>
  <c r="DY577" i="11" s="1"/>
  <c r="ED577" i="11" a="1"/>
  <c r="ED577" i="11" s="1"/>
  <c r="DX577" i="11" a="1"/>
  <c r="DX577" i="11" s="1"/>
  <c r="EB577" i="11" a="1"/>
  <c r="EB577" i="11" s="1"/>
  <c r="DP577" i="11" a="1"/>
  <c r="DP577" i="11" s="1"/>
  <c r="DS577" i="11" a="1"/>
  <c r="DS577" i="11" s="1"/>
  <c r="DT577" i="11" a="1"/>
  <c r="DT577" i="11" s="1"/>
  <c r="DQ577" i="11" a="1"/>
  <c r="DQ577" i="11" s="1"/>
  <c r="DR577" i="11" a="1"/>
  <c r="DR577" i="11" s="1"/>
  <c r="U579" i="11" a="1"/>
  <c r="U579" i="11" s="1"/>
  <c r="AD579" i="11"/>
  <c r="DL577" i="11" a="1"/>
  <c r="DL577" i="11" s="1"/>
  <c r="DI577" i="11" a="1"/>
  <c r="DI577" i="11" s="1"/>
  <c r="DM577" i="11" a="1"/>
  <c r="DM577" i="11" s="1"/>
  <c r="DH577" i="11" a="1"/>
  <c r="DH577" i="11" s="1"/>
  <c r="DJ577" i="11" a="1"/>
  <c r="DJ577" i="11" s="1"/>
  <c r="DK577" i="11" a="1"/>
  <c r="DK577" i="11" s="1"/>
  <c r="F580" i="11" a="1"/>
  <c r="F580" i="11" s="1"/>
  <c r="AC580" i="11" a="1"/>
  <c r="AC580" i="11" s="1"/>
  <c r="AA581" i="11" a="1"/>
  <c r="AA581" i="11" s="1"/>
  <c r="G579" i="11" a="1"/>
  <c r="G579" i="11" s="1"/>
  <c r="T579" i="11" a="1"/>
  <c r="T579" i="11" s="1"/>
  <c r="H579" i="11" a="1"/>
  <c r="H579" i="11" s="1"/>
  <c r="DY578" i="11" l="1" a="1"/>
  <c r="DY578" i="11" s="1"/>
  <c r="EC578" i="11" a="1"/>
  <c r="EC578" i="11" s="1"/>
  <c r="EA578" i="11" a="1"/>
  <c r="EA578" i="11" s="1"/>
  <c r="DW578" i="11" a="1"/>
  <c r="DW578" i="11" s="1"/>
  <c r="EB578" i="11" a="1"/>
  <c r="EB578" i="11" s="1"/>
  <c r="DZ578" i="11" a="1"/>
  <c r="DZ578" i="11" s="1"/>
  <c r="ED578" i="11" a="1"/>
  <c r="ED578" i="11" s="1"/>
  <c r="DX578" i="11" a="1"/>
  <c r="DX578" i="11" s="1"/>
  <c r="DJ578" i="11" a="1"/>
  <c r="DJ578" i="11" s="1"/>
  <c r="DH578" i="11" a="1"/>
  <c r="DH578" i="11" s="1"/>
  <c r="DL578" i="11" a="1"/>
  <c r="DL578" i="11" s="1"/>
  <c r="DI578" i="11" a="1"/>
  <c r="DI578" i="11" s="1"/>
  <c r="DK578" i="11" a="1"/>
  <c r="DK578" i="11" s="1"/>
  <c r="DM578" i="11" a="1"/>
  <c r="DM578" i="11" s="1"/>
  <c r="U580" i="11" a="1"/>
  <c r="U580" i="11" s="1"/>
  <c r="AD580" i="11"/>
  <c r="G580" i="11" a="1"/>
  <c r="G580" i="11" s="1"/>
  <c r="T580" i="11" a="1"/>
  <c r="T580" i="11" s="1"/>
  <c r="H580" i="11" a="1"/>
  <c r="H580" i="11" s="1"/>
  <c r="DG579" i="11" a="1"/>
  <c r="DG579" i="11" s="1"/>
  <c r="DV579" i="11" a="1"/>
  <c r="DV579" i="11" s="1"/>
  <c r="DO579" i="11" a="1"/>
  <c r="DO579" i="11" s="1"/>
  <c r="F581" i="11" a="1"/>
  <c r="F581" i="11" s="1"/>
  <c r="AC581" i="11" a="1"/>
  <c r="AC581" i="11" s="1"/>
  <c r="AA582" i="11" a="1"/>
  <c r="AA582" i="11" s="1"/>
  <c r="DQ578" i="11" a="1"/>
  <c r="DQ578" i="11" s="1"/>
  <c r="DS578" i="11" a="1"/>
  <c r="DS578" i="11" s="1"/>
  <c r="DT578" i="11" a="1"/>
  <c r="DT578" i="11" s="1"/>
  <c r="DR578" i="11" a="1"/>
  <c r="DR578" i="11" s="1"/>
  <c r="DP578" i="11" a="1"/>
  <c r="DP578" i="11" s="1"/>
  <c r="F582" i="11" l="1" a="1"/>
  <c r="F582" i="11" s="1"/>
  <c r="AC582" i="11" a="1"/>
  <c r="AC582" i="11" s="1"/>
  <c r="AA583" i="11" a="1"/>
  <c r="AA583" i="11" s="1"/>
  <c r="G581" i="11" a="1"/>
  <c r="G581" i="11" s="1"/>
  <c r="T581" i="11" a="1"/>
  <c r="T581" i="11" s="1"/>
  <c r="H581" i="11" a="1"/>
  <c r="H581" i="11" s="1"/>
  <c r="U581" i="11" a="1"/>
  <c r="U581" i="11" s="1"/>
  <c r="AD581" i="11"/>
  <c r="DQ579" i="11" a="1"/>
  <c r="DQ579" i="11" s="1"/>
  <c r="DP579" i="11" a="1"/>
  <c r="DP579" i="11" s="1"/>
  <c r="DS579" i="11" a="1"/>
  <c r="DS579" i="11" s="1"/>
  <c r="DR579" i="11" a="1"/>
  <c r="DR579" i="11" s="1"/>
  <c r="DT579" i="11" a="1"/>
  <c r="DT579" i="11" s="1"/>
  <c r="DX579" i="11" a="1"/>
  <c r="DX579" i="11" s="1"/>
  <c r="EB579" i="11" a="1"/>
  <c r="EB579" i="11" s="1"/>
  <c r="DY579" i="11" a="1"/>
  <c r="DY579" i="11" s="1"/>
  <c r="EA579" i="11" a="1"/>
  <c r="EA579" i="11" s="1"/>
  <c r="DW579" i="11" a="1"/>
  <c r="DW579" i="11" s="1"/>
  <c r="EC579" i="11" a="1"/>
  <c r="EC579" i="11" s="1"/>
  <c r="ED579" i="11" a="1"/>
  <c r="ED579" i="11" s="1"/>
  <c r="DZ579" i="11" a="1"/>
  <c r="DZ579" i="11" s="1"/>
  <c r="DK579" i="11" a="1"/>
  <c r="DK579" i="11" s="1"/>
  <c r="DJ579" i="11" a="1"/>
  <c r="DJ579" i="11" s="1"/>
  <c r="DI579" i="11" a="1"/>
  <c r="DI579" i="11" s="1"/>
  <c r="DM579" i="11" a="1"/>
  <c r="DM579" i="11" s="1"/>
  <c r="DL579" i="11" a="1"/>
  <c r="DL579" i="11" s="1"/>
  <c r="DH579" i="11" a="1"/>
  <c r="DH579" i="11" s="1"/>
  <c r="DG580" i="11" a="1"/>
  <c r="DG580" i="11" s="1"/>
  <c r="DV580" i="11" a="1"/>
  <c r="DV580" i="11" s="1"/>
  <c r="DO580" i="11" a="1"/>
  <c r="DO580" i="11" s="1"/>
  <c r="DS580" i="11" l="1" a="1"/>
  <c r="DS580" i="11" s="1"/>
  <c r="DQ580" i="11" a="1"/>
  <c r="DQ580" i="11" s="1"/>
  <c r="DR580" i="11" a="1"/>
  <c r="DR580" i="11" s="1"/>
  <c r="DT580" i="11" a="1"/>
  <c r="DT580" i="11" s="1"/>
  <c r="DP580" i="11" a="1"/>
  <c r="DP580" i="11" s="1"/>
  <c r="DV581" i="11" a="1"/>
  <c r="DV581" i="11" s="1"/>
  <c r="DG581" i="11" a="1"/>
  <c r="DG581" i="11" s="1"/>
  <c r="DO581" i="11" a="1"/>
  <c r="DO581" i="11" s="1"/>
  <c r="AC583" i="11" a="1"/>
  <c r="AC583" i="11" s="1"/>
  <c r="F583" i="11" a="1"/>
  <c r="F583" i="11" s="1"/>
  <c r="AA584" i="11" a="1"/>
  <c r="AA584" i="11" s="1"/>
  <c r="DJ580" i="11" a="1"/>
  <c r="DJ580" i="11" s="1"/>
  <c r="DH580" i="11" a="1"/>
  <c r="DH580" i="11" s="1"/>
  <c r="DI580" i="11" a="1"/>
  <c r="DI580" i="11" s="1"/>
  <c r="DL580" i="11" a="1"/>
  <c r="DL580" i="11" s="1"/>
  <c r="DM580" i="11" a="1"/>
  <c r="DM580" i="11" s="1"/>
  <c r="DK580" i="11" a="1"/>
  <c r="DK580" i="11" s="1"/>
  <c r="G582" i="11" a="1"/>
  <c r="G582" i="11" s="1"/>
  <c r="T582" i="11" a="1"/>
  <c r="T582" i="11" s="1"/>
  <c r="H582" i="11" a="1"/>
  <c r="H582" i="11" s="1"/>
  <c r="DX580" i="11" a="1"/>
  <c r="DX580" i="11" s="1"/>
  <c r="EC580" i="11" a="1"/>
  <c r="EC580" i="11" s="1"/>
  <c r="ED580" i="11" a="1"/>
  <c r="ED580" i="11" s="1"/>
  <c r="EA580" i="11" a="1"/>
  <c r="EA580" i="11" s="1"/>
  <c r="DY580" i="11" a="1"/>
  <c r="DY580" i="11" s="1"/>
  <c r="EB580" i="11" a="1"/>
  <c r="EB580" i="11" s="1"/>
  <c r="DW580" i="11" a="1"/>
  <c r="DW580" i="11" s="1"/>
  <c r="DZ580" i="11" a="1"/>
  <c r="DZ580" i="11" s="1"/>
  <c r="U582" i="11" a="1"/>
  <c r="U582" i="11" s="1"/>
  <c r="AD582" i="11"/>
  <c r="DT581" i="11" l="1" a="1"/>
  <c r="DT581" i="11" s="1"/>
  <c r="DP581" i="11" a="1"/>
  <c r="DP581" i="11" s="1"/>
  <c r="DQ581" i="11" a="1"/>
  <c r="DQ581" i="11" s="1"/>
  <c r="DS581" i="11" a="1"/>
  <c r="DS581" i="11" s="1"/>
  <c r="DR581" i="11" a="1"/>
  <c r="DR581" i="11" s="1"/>
  <c r="DO582" i="11" a="1"/>
  <c r="DO582" i="11" s="1"/>
  <c r="DV582" i="11" a="1"/>
  <c r="DV582" i="11" s="1"/>
  <c r="DG582" i="11" a="1"/>
  <c r="DG582" i="11" s="1"/>
  <c r="DI581" i="11" a="1"/>
  <c r="DI581" i="11" s="1"/>
  <c r="DJ581" i="11" a="1"/>
  <c r="DJ581" i="11" s="1"/>
  <c r="DM581" i="11" a="1"/>
  <c r="DM581" i="11" s="1"/>
  <c r="DK581" i="11" a="1"/>
  <c r="DK581" i="11" s="1"/>
  <c r="DL581" i="11" a="1"/>
  <c r="DL581" i="11" s="1"/>
  <c r="DH581" i="11" a="1"/>
  <c r="DH581" i="11" s="1"/>
  <c r="AC584" i="11" a="1"/>
  <c r="AC584" i="11" s="1"/>
  <c r="F584" i="11" a="1"/>
  <c r="F584" i="11" s="1"/>
  <c r="AA585" i="11" a="1"/>
  <c r="AA585" i="11" s="1"/>
  <c r="EA581" i="11" a="1"/>
  <c r="EA581" i="11" s="1"/>
  <c r="EC581" i="11" a="1"/>
  <c r="EC581" i="11" s="1"/>
  <c r="DW581" i="11" a="1"/>
  <c r="DW581" i="11" s="1"/>
  <c r="DY581" i="11" a="1"/>
  <c r="DY581" i="11" s="1"/>
  <c r="ED581" i="11" a="1"/>
  <c r="ED581" i="11" s="1"/>
  <c r="DZ581" i="11" a="1"/>
  <c r="DZ581" i="11" s="1"/>
  <c r="DX581" i="11" a="1"/>
  <c r="DX581" i="11" s="1"/>
  <c r="EB581" i="11" a="1"/>
  <c r="EB581" i="11" s="1"/>
  <c r="U583" i="11" a="1"/>
  <c r="U583" i="11" s="1"/>
  <c r="AD583" i="11"/>
  <c r="G583" i="11" a="1"/>
  <c r="G583" i="11" s="1"/>
  <c r="T583" i="11" a="1"/>
  <c r="T583" i="11" s="1"/>
  <c r="H583" i="11" a="1"/>
  <c r="H583" i="11" s="1"/>
  <c r="DG583" i="11" l="1" a="1"/>
  <c r="DG583" i="11" s="1"/>
  <c r="DO583" i="11" a="1"/>
  <c r="DO583" i="11" s="1"/>
  <c r="DV583" i="11" a="1"/>
  <c r="DV583" i="11" s="1"/>
  <c r="AC585" i="11" a="1"/>
  <c r="AC585" i="11" s="1"/>
  <c r="F585" i="11" a="1"/>
  <c r="F585" i="11" s="1"/>
  <c r="AA586" i="11" a="1"/>
  <c r="AA586" i="11" s="1"/>
  <c r="U584" i="11" a="1"/>
  <c r="U584" i="11" s="1"/>
  <c r="AD584" i="11"/>
  <c r="DK582" i="11" a="1"/>
  <c r="DK582" i="11" s="1"/>
  <c r="DH582" i="11" a="1"/>
  <c r="DH582" i="11" s="1"/>
  <c r="DM582" i="11" a="1"/>
  <c r="DM582" i="11" s="1"/>
  <c r="DJ582" i="11" a="1"/>
  <c r="DJ582" i="11" s="1"/>
  <c r="DL582" i="11" a="1"/>
  <c r="DL582" i="11" s="1"/>
  <c r="DI582" i="11" a="1"/>
  <c r="DI582" i="11" s="1"/>
  <c r="G584" i="11" a="1"/>
  <c r="G584" i="11" s="1"/>
  <c r="T584" i="11" a="1"/>
  <c r="T584" i="11" s="1"/>
  <c r="H584" i="11" a="1"/>
  <c r="H584" i="11" s="1"/>
  <c r="DZ582" i="11" a="1"/>
  <c r="DZ582" i="11" s="1"/>
  <c r="ED582" i="11" a="1"/>
  <c r="ED582" i="11" s="1"/>
  <c r="EA582" i="11" a="1"/>
  <c r="EA582" i="11" s="1"/>
  <c r="DX582" i="11" a="1"/>
  <c r="DX582" i="11" s="1"/>
  <c r="DW582" i="11" a="1"/>
  <c r="DW582" i="11" s="1"/>
  <c r="EB582" i="11" a="1"/>
  <c r="EB582" i="11" s="1"/>
  <c r="EC582" i="11" a="1"/>
  <c r="EC582" i="11" s="1"/>
  <c r="DY582" i="11" a="1"/>
  <c r="DY582" i="11" s="1"/>
  <c r="DS582" i="11" a="1"/>
  <c r="DS582" i="11" s="1"/>
  <c r="DT582" i="11" a="1"/>
  <c r="DT582" i="11" s="1"/>
  <c r="DQ582" i="11" a="1"/>
  <c r="DQ582" i="11" s="1"/>
  <c r="DP582" i="11" a="1"/>
  <c r="DP582" i="11" s="1"/>
  <c r="DR582" i="11" a="1"/>
  <c r="DR582" i="11" s="1"/>
  <c r="AC586" i="11" l="1" a="1"/>
  <c r="AC586" i="11" s="1"/>
  <c r="F586" i="11" a="1"/>
  <c r="F586" i="11" s="1"/>
  <c r="AA587" i="11" a="1"/>
  <c r="AA587" i="11" s="1"/>
  <c r="U585" i="11" a="1"/>
  <c r="U585" i="11" s="1"/>
  <c r="AD585" i="11"/>
  <c r="G585" i="11" a="1"/>
  <c r="G585" i="11" s="1"/>
  <c r="T585" i="11" a="1"/>
  <c r="T585" i="11" s="1"/>
  <c r="H585" i="11" a="1"/>
  <c r="H585" i="11" s="1"/>
  <c r="EC583" i="11" a="1"/>
  <c r="EC583" i="11" s="1"/>
  <c r="DZ583" i="11" a="1"/>
  <c r="DZ583" i="11" s="1"/>
  <c r="EA583" i="11" a="1"/>
  <c r="EA583" i="11" s="1"/>
  <c r="ED583" i="11" a="1"/>
  <c r="ED583" i="11" s="1"/>
  <c r="EB583" i="11" a="1"/>
  <c r="EB583" i="11" s="1"/>
  <c r="DW583" i="11" a="1"/>
  <c r="DW583" i="11" s="1"/>
  <c r="DX583" i="11" a="1"/>
  <c r="DX583" i="11" s="1"/>
  <c r="DY583" i="11" a="1"/>
  <c r="DY583" i="11" s="1"/>
  <c r="DT583" i="11" a="1"/>
  <c r="DT583" i="11" s="1"/>
  <c r="DR583" i="11" a="1"/>
  <c r="DR583" i="11" s="1"/>
  <c r="DQ583" i="11" a="1"/>
  <c r="DQ583" i="11" s="1"/>
  <c r="DP583" i="11" a="1"/>
  <c r="DP583" i="11" s="1"/>
  <c r="DS583" i="11" a="1"/>
  <c r="DS583" i="11" s="1"/>
  <c r="DG584" i="11" a="1"/>
  <c r="DG584" i="11" s="1"/>
  <c r="DO584" i="11" a="1"/>
  <c r="DO584" i="11" s="1"/>
  <c r="DV584" i="11" a="1"/>
  <c r="DV584" i="11" s="1"/>
  <c r="DJ583" i="11" a="1"/>
  <c r="DJ583" i="11" s="1"/>
  <c r="DM583" i="11" a="1"/>
  <c r="DM583" i="11" s="1"/>
  <c r="DI583" i="11" a="1"/>
  <c r="DI583" i="11" s="1"/>
  <c r="DK583" i="11" a="1"/>
  <c r="DK583" i="11" s="1"/>
  <c r="DL583" i="11" a="1"/>
  <c r="DL583" i="11" s="1"/>
  <c r="DH583" i="11" a="1"/>
  <c r="DH583" i="11" s="1"/>
  <c r="F587" i="11" l="1" a="1"/>
  <c r="F587" i="11" s="1"/>
  <c r="AC587" i="11" a="1"/>
  <c r="AC587" i="11" s="1"/>
  <c r="AA588" i="11" a="1"/>
  <c r="AA588" i="11" s="1"/>
  <c r="U586" i="11" a="1"/>
  <c r="U586" i="11" s="1"/>
  <c r="AD586" i="11"/>
  <c r="DW584" i="11" a="1"/>
  <c r="DW584" i="11" s="1"/>
  <c r="DZ584" i="11" a="1"/>
  <c r="DZ584" i="11" s="1"/>
  <c r="EC584" i="11" a="1"/>
  <c r="EC584" i="11" s="1"/>
  <c r="EA584" i="11" a="1"/>
  <c r="EA584" i="11" s="1"/>
  <c r="DY584" i="11" a="1"/>
  <c r="DY584" i="11" s="1"/>
  <c r="DX584" i="11" a="1"/>
  <c r="DX584" i="11" s="1"/>
  <c r="EB584" i="11" a="1"/>
  <c r="EB584" i="11" s="1"/>
  <c r="ED584" i="11" a="1"/>
  <c r="ED584" i="11" s="1"/>
  <c r="DV585" i="11" a="1"/>
  <c r="DV585" i="11" s="1"/>
  <c r="DO585" i="11" a="1"/>
  <c r="DO585" i="11" s="1"/>
  <c r="DG585" i="11" a="1"/>
  <c r="DG585" i="11" s="1"/>
  <c r="G586" i="11" a="1"/>
  <c r="G586" i="11" s="1"/>
  <c r="T586" i="11" a="1"/>
  <c r="T586" i="11" s="1"/>
  <c r="H586" i="11" a="1"/>
  <c r="H586" i="11" s="1"/>
  <c r="DT584" i="11" a="1"/>
  <c r="DT584" i="11" s="1"/>
  <c r="DR584" i="11" a="1"/>
  <c r="DR584" i="11" s="1"/>
  <c r="DS584" i="11" a="1"/>
  <c r="DS584" i="11" s="1"/>
  <c r="DQ584" i="11" a="1"/>
  <c r="DQ584" i="11" s="1"/>
  <c r="DP584" i="11" a="1"/>
  <c r="DP584" i="11" s="1"/>
  <c r="DH584" i="11" a="1"/>
  <c r="DH584" i="11" s="1"/>
  <c r="DL584" i="11" a="1"/>
  <c r="DL584" i="11" s="1"/>
  <c r="DJ584" i="11" a="1"/>
  <c r="DJ584" i="11" s="1"/>
  <c r="DM584" i="11" a="1"/>
  <c r="DM584" i="11" s="1"/>
  <c r="DI584" i="11" a="1"/>
  <c r="DI584" i="11" s="1"/>
  <c r="DK584" i="11" a="1"/>
  <c r="DK584" i="11" s="1"/>
  <c r="G587" i="11" l="1" a="1"/>
  <c r="G587" i="11" s="1"/>
  <c r="T587" i="11" a="1"/>
  <c r="T587" i="11" s="1"/>
  <c r="H587" i="11" a="1"/>
  <c r="H587" i="11" s="1"/>
  <c r="U587" i="11" a="1"/>
  <c r="U587" i="11" s="1"/>
  <c r="AD587" i="11"/>
  <c r="DG586" i="11" a="1"/>
  <c r="DG586" i="11" s="1"/>
  <c r="DO586" i="11" a="1"/>
  <c r="DO586" i="11" s="1"/>
  <c r="DV586" i="11" a="1"/>
  <c r="DV586" i="11" s="1"/>
  <c r="DH585" i="11" a="1"/>
  <c r="DH585" i="11" s="1"/>
  <c r="DI585" i="11" a="1"/>
  <c r="DI585" i="11" s="1"/>
  <c r="DK585" i="11" a="1"/>
  <c r="DK585" i="11" s="1"/>
  <c r="DM585" i="11" a="1"/>
  <c r="DM585" i="11" s="1"/>
  <c r="DJ585" i="11" a="1"/>
  <c r="DJ585" i="11" s="1"/>
  <c r="DL585" i="11" a="1"/>
  <c r="DL585" i="11" s="1"/>
  <c r="DT585" i="11" a="1"/>
  <c r="DT585" i="11" s="1"/>
  <c r="DS585" i="11" a="1"/>
  <c r="DS585" i="11" s="1"/>
  <c r="DP585" i="11" a="1"/>
  <c r="DP585" i="11" s="1"/>
  <c r="DQ585" i="11" a="1"/>
  <c r="DQ585" i="11" s="1"/>
  <c r="DR585" i="11" a="1"/>
  <c r="DR585" i="11" s="1"/>
  <c r="DW585" i="11" a="1"/>
  <c r="DW585" i="11" s="1"/>
  <c r="DY585" i="11" a="1"/>
  <c r="DY585" i="11" s="1"/>
  <c r="DZ585" i="11" a="1"/>
  <c r="DZ585" i="11" s="1"/>
  <c r="ED585" i="11" a="1"/>
  <c r="ED585" i="11" s="1"/>
  <c r="EC585" i="11" a="1"/>
  <c r="EC585" i="11" s="1"/>
  <c r="DX585" i="11" a="1"/>
  <c r="DX585" i="11" s="1"/>
  <c r="EA585" i="11" a="1"/>
  <c r="EA585" i="11" s="1"/>
  <c r="EB585" i="11" a="1"/>
  <c r="EB585" i="11" s="1"/>
  <c r="F588" i="11" a="1"/>
  <c r="F588" i="11" s="1"/>
  <c r="AC588" i="11" a="1"/>
  <c r="AC588" i="11" s="1"/>
  <c r="AA589" i="11" a="1"/>
  <c r="AA589" i="11" s="1"/>
  <c r="EA586" i="11" l="1" a="1"/>
  <c r="EA586" i="11" s="1"/>
  <c r="DZ586" i="11" a="1"/>
  <c r="DZ586" i="11" s="1"/>
  <c r="DW586" i="11" a="1"/>
  <c r="DW586" i="11" s="1"/>
  <c r="EC586" i="11" a="1"/>
  <c r="EC586" i="11" s="1"/>
  <c r="ED586" i="11" a="1"/>
  <c r="ED586" i="11" s="1"/>
  <c r="DY586" i="11" a="1"/>
  <c r="DY586" i="11" s="1"/>
  <c r="EB586" i="11" a="1"/>
  <c r="EB586" i="11" s="1"/>
  <c r="DX586" i="11" a="1"/>
  <c r="DX586" i="11" s="1"/>
  <c r="DQ586" i="11" a="1"/>
  <c r="DQ586" i="11" s="1"/>
  <c r="DS586" i="11" a="1"/>
  <c r="DS586" i="11" s="1"/>
  <c r="DT586" i="11" a="1"/>
  <c r="DT586" i="11" s="1"/>
  <c r="DP586" i="11" a="1"/>
  <c r="DP586" i="11" s="1"/>
  <c r="DR586" i="11" a="1"/>
  <c r="DR586" i="11" s="1"/>
  <c r="F589" i="11" a="1"/>
  <c r="F589" i="11" s="1"/>
  <c r="AC589" i="11" a="1"/>
  <c r="AC589" i="11" s="1"/>
  <c r="AA590" i="11" a="1"/>
  <c r="AA590" i="11" s="1"/>
  <c r="DM586" i="11" a="1"/>
  <c r="DM586" i="11" s="1"/>
  <c r="DL586" i="11" a="1"/>
  <c r="DL586" i="11" s="1"/>
  <c r="DJ586" i="11" a="1"/>
  <c r="DJ586" i="11" s="1"/>
  <c r="DK586" i="11" a="1"/>
  <c r="DK586" i="11" s="1"/>
  <c r="DI586" i="11" a="1"/>
  <c r="DI586" i="11" s="1"/>
  <c r="DH586" i="11" a="1"/>
  <c r="DH586" i="11" s="1"/>
  <c r="G588" i="11" a="1"/>
  <c r="G588" i="11" s="1"/>
  <c r="T588" i="11" a="1"/>
  <c r="T588" i="11" s="1"/>
  <c r="H588" i="11" a="1"/>
  <c r="H588" i="11" s="1"/>
  <c r="U588" i="11" a="1"/>
  <c r="U588" i="11" s="1"/>
  <c r="AD588" i="11"/>
  <c r="DO587" i="11" a="1"/>
  <c r="DO587" i="11" s="1"/>
  <c r="DV587" i="11" a="1"/>
  <c r="DV587" i="11" s="1"/>
  <c r="DG587" i="11" a="1"/>
  <c r="DG587" i="11" s="1"/>
  <c r="F590" i="11" l="1" a="1"/>
  <c r="F590" i="11" s="1"/>
  <c r="AC590" i="11" a="1"/>
  <c r="AC590" i="11" s="1"/>
  <c r="AA591" i="11" a="1"/>
  <c r="AA591" i="11" s="1"/>
  <c r="G589" i="11" a="1"/>
  <c r="G589" i="11" s="1"/>
  <c r="T589" i="11" a="1"/>
  <c r="T589" i="11" s="1"/>
  <c r="H589" i="11" a="1"/>
  <c r="H589" i="11" s="1"/>
  <c r="EC587" i="11" a="1"/>
  <c r="EC587" i="11" s="1"/>
  <c r="DY587" i="11" a="1"/>
  <c r="DY587" i="11" s="1"/>
  <c r="EA587" i="11" a="1"/>
  <c r="EA587" i="11" s="1"/>
  <c r="DZ587" i="11" a="1"/>
  <c r="DZ587" i="11" s="1"/>
  <c r="EB587" i="11" a="1"/>
  <c r="EB587" i="11" s="1"/>
  <c r="DX587" i="11" a="1"/>
  <c r="DX587" i="11" s="1"/>
  <c r="DW587" i="11" a="1"/>
  <c r="DW587" i="11" s="1"/>
  <c r="ED587" i="11" a="1"/>
  <c r="ED587" i="11" s="1"/>
  <c r="U589" i="11" a="1"/>
  <c r="U589" i="11" s="1"/>
  <c r="AD589" i="11"/>
  <c r="DR587" i="11" a="1"/>
  <c r="DR587" i="11" s="1"/>
  <c r="DP587" i="11" a="1"/>
  <c r="DP587" i="11" s="1"/>
  <c r="DT587" i="11" a="1"/>
  <c r="DT587" i="11" s="1"/>
  <c r="DQ587" i="11" a="1"/>
  <c r="DQ587" i="11" s="1"/>
  <c r="DS587" i="11" a="1"/>
  <c r="DS587" i="11" s="1"/>
  <c r="DV588" i="11" a="1"/>
  <c r="DV588" i="11" s="1"/>
  <c r="DO588" i="11" a="1"/>
  <c r="DO588" i="11" s="1"/>
  <c r="DG588" i="11" a="1"/>
  <c r="DG588" i="11" s="1"/>
  <c r="DM587" i="11" a="1"/>
  <c r="DM587" i="11" s="1"/>
  <c r="DJ587" i="11" a="1"/>
  <c r="DJ587" i="11" s="1"/>
  <c r="DL587" i="11" a="1"/>
  <c r="DL587" i="11" s="1"/>
  <c r="DK587" i="11" a="1"/>
  <c r="DK587" i="11" s="1"/>
  <c r="DH587" i="11" a="1"/>
  <c r="DH587" i="11" s="1"/>
  <c r="DI587" i="11" a="1"/>
  <c r="DI587" i="11" s="1"/>
  <c r="DJ588" i="11" l="1" a="1"/>
  <c r="DJ588" i="11" s="1"/>
  <c r="DH588" i="11" a="1"/>
  <c r="DH588" i="11" s="1"/>
  <c r="DI588" i="11" a="1"/>
  <c r="DI588" i="11" s="1"/>
  <c r="DK588" i="11" a="1"/>
  <c r="DK588" i="11" s="1"/>
  <c r="DM588" i="11" a="1"/>
  <c r="DM588" i="11" s="1"/>
  <c r="DL588" i="11" a="1"/>
  <c r="DL588" i="11" s="1"/>
  <c r="AC591" i="11" a="1"/>
  <c r="AC591" i="11" s="1"/>
  <c r="F591" i="11" a="1"/>
  <c r="F591" i="11" s="1"/>
  <c r="AA592" i="11" a="1"/>
  <c r="AA592" i="11" s="1"/>
  <c r="DV589" i="11" a="1"/>
  <c r="DV589" i="11" s="1"/>
  <c r="DG589" i="11" a="1"/>
  <c r="DG589" i="11" s="1"/>
  <c r="DO589" i="11" a="1"/>
  <c r="DO589" i="11" s="1"/>
  <c r="G590" i="11" a="1"/>
  <c r="G590" i="11" s="1"/>
  <c r="T590" i="11" a="1"/>
  <c r="T590" i="11" s="1"/>
  <c r="H590" i="11" a="1"/>
  <c r="H590" i="11" s="1"/>
  <c r="DY588" i="11" a="1"/>
  <c r="DY588" i="11" s="1"/>
  <c r="EA588" i="11" a="1"/>
  <c r="EA588" i="11" s="1"/>
  <c r="EC588" i="11" a="1"/>
  <c r="EC588" i="11" s="1"/>
  <c r="ED588" i="11" a="1"/>
  <c r="ED588" i="11" s="1"/>
  <c r="DZ588" i="11" a="1"/>
  <c r="DZ588" i="11" s="1"/>
  <c r="DW588" i="11" a="1"/>
  <c r="DW588" i="11" s="1"/>
  <c r="EB588" i="11" a="1"/>
  <c r="EB588" i="11" s="1"/>
  <c r="DX588" i="11" a="1"/>
  <c r="DX588" i="11" s="1"/>
  <c r="U590" i="11" a="1"/>
  <c r="U590" i="11" s="1"/>
  <c r="AD590" i="11"/>
  <c r="DT588" i="11" a="1"/>
  <c r="DT588" i="11" s="1"/>
  <c r="DP588" i="11" a="1"/>
  <c r="DP588" i="11" s="1"/>
  <c r="DQ588" i="11" a="1"/>
  <c r="DQ588" i="11" s="1"/>
  <c r="DR588" i="11" a="1"/>
  <c r="DR588" i="11" s="1"/>
  <c r="DS588" i="11" a="1"/>
  <c r="DS588" i="11" s="1"/>
  <c r="U591" i="11" l="1" a="1"/>
  <c r="U591" i="11" s="1"/>
  <c r="AD591" i="11"/>
  <c r="G591" i="11" a="1"/>
  <c r="G591" i="11" s="1"/>
  <c r="T591" i="11" a="1"/>
  <c r="T591" i="11" s="1"/>
  <c r="H591" i="11" a="1"/>
  <c r="H591" i="11" s="1"/>
  <c r="DG590" i="11" a="1"/>
  <c r="DG590" i="11" s="1"/>
  <c r="DO590" i="11" a="1"/>
  <c r="DO590" i="11" s="1"/>
  <c r="DV590" i="11" a="1"/>
  <c r="DV590" i="11" s="1"/>
  <c r="DR589" i="11" a="1"/>
  <c r="DR589" i="11" s="1"/>
  <c r="DS589" i="11" a="1"/>
  <c r="DS589" i="11" s="1"/>
  <c r="DQ589" i="11" a="1"/>
  <c r="DQ589" i="11" s="1"/>
  <c r="DT589" i="11" a="1"/>
  <c r="DT589" i="11" s="1"/>
  <c r="DP589" i="11" a="1"/>
  <c r="DP589" i="11" s="1"/>
  <c r="DJ589" i="11" a="1"/>
  <c r="DJ589" i="11" s="1"/>
  <c r="DM589" i="11" a="1"/>
  <c r="DM589" i="11" s="1"/>
  <c r="DL589" i="11" a="1"/>
  <c r="DL589" i="11" s="1"/>
  <c r="DH589" i="11" a="1"/>
  <c r="DH589" i="11" s="1"/>
  <c r="DI589" i="11" a="1"/>
  <c r="DI589" i="11" s="1"/>
  <c r="DK589" i="11" a="1"/>
  <c r="DK589" i="11" s="1"/>
  <c r="EC589" i="11" a="1"/>
  <c r="EC589" i="11" s="1"/>
  <c r="DY589" i="11" a="1"/>
  <c r="DY589" i="11" s="1"/>
  <c r="DW589" i="11" a="1"/>
  <c r="DW589" i="11" s="1"/>
  <c r="ED589" i="11" a="1"/>
  <c r="ED589" i="11" s="1"/>
  <c r="EB589" i="11" a="1"/>
  <c r="EB589" i="11" s="1"/>
  <c r="EA589" i="11" a="1"/>
  <c r="EA589" i="11" s="1"/>
  <c r="DZ589" i="11" a="1"/>
  <c r="DZ589" i="11" s="1"/>
  <c r="DX589" i="11" a="1"/>
  <c r="DX589" i="11" s="1"/>
  <c r="AC592" i="11" a="1"/>
  <c r="AC592" i="11" s="1"/>
  <c r="F592" i="11" a="1"/>
  <c r="F592" i="11" s="1"/>
  <c r="AA593" i="11" a="1"/>
  <c r="AA593" i="11" s="1"/>
  <c r="DT590" i="11" l="1" a="1"/>
  <c r="DT590" i="11" s="1"/>
  <c r="DP590" i="11" a="1"/>
  <c r="DP590" i="11" s="1"/>
  <c r="DS590" i="11" a="1"/>
  <c r="DS590" i="11" s="1"/>
  <c r="DR590" i="11" a="1"/>
  <c r="DR590" i="11" s="1"/>
  <c r="DQ590" i="11" a="1"/>
  <c r="DQ590" i="11" s="1"/>
  <c r="DV591" i="11" a="1"/>
  <c r="DV591" i="11" s="1"/>
  <c r="DO591" i="11" a="1"/>
  <c r="DO591" i="11" s="1"/>
  <c r="DG591" i="11" a="1"/>
  <c r="DG591" i="11" s="1"/>
  <c r="DL590" i="11" a="1"/>
  <c r="DL590" i="11" s="1"/>
  <c r="DM590" i="11" a="1"/>
  <c r="DM590" i="11" s="1"/>
  <c r="DH590" i="11" a="1"/>
  <c r="DH590" i="11" s="1"/>
  <c r="DJ590" i="11" a="1"/>
  <c r="DJ590" i="11" s="1"/>
  <c r="DI590" i="11" a="1"/>
  <c r="DI590" i="11" s="1"/>
  <c r="DK590" i="11" a="1"/>
  <c r="DK590" i="11" s="1"/>
  <c r="G592" i="11" a="1"/>
  <c r="G592" i="11" s="1"/>
  <c r="T592" i="11" a="1"/>
  <c r="T592" i="11" s="1"/>
  <c r="H592" i="11" a="1"/>
  <c r="H592" i="11" s="1"/>
  <c r="AC593" i="11" a="1"/>
  <c r="AC593" i="11" s="1"/>
  <c r="F593" i="11" a="1"/>
  <c r="F593" i="11" s="1"/>
  <c r="AA594" i="11" a="1"/>
  <c r="AA594" i="11" s="1"/>
  <c r="U592" i="11" a="1"/>
  <c r="U592" i="11" s="1"/>
  <c r="AD592" i="11"/>
  <c r="EB590" i="11" a="1"/>
  <c r="EB590" i="11" s="1"/>
  <c r="EA590" i="11" a="1"/>
  <c r="EA590" i="11" s="1"/>
  <c r="DX590" i="11" a="1"/>
  <c r="DX590" i="11" s="1"/>
  <c r="DW590" i="11" a="1"/>
  <c r="DW590" i="11" s="1"/>
  <c r="ED590" i="11" a="1"/>
  <c r="ED590" i="11" s="1"/>
  <c r="EC590" i="11" a="1"/>
  <c r="EC590" i="11" s="1"/>
  <c r="DZ590" i="11" a="1"/>
  <c r="DZ590" i="11" s="1"/>
  <c r="DY590" i="11" a="1"/>
  <c r="DY590" i="11" s="1"/>
  <c r="DV592" i="11" l="1" a="1"/>
  <c r="DV592" i="11" s="1"/>
  <c r="DG592" i="11" a="1"/>
  <c r="DG592" i="11" s="1"/>
  <c r="DO592" i="11" a="1"/>
  <c r="DO592" i="11" s="1"/>
  <c r="DQ591" i="11" a="1"/>
  <c r="DQ591" i="11" s="1"/>
  <c r="DR591" i="11" a="1"/>
  <c r="DR591" i="11" s="1"/>
  <c r="DT591" i="11" a="1"/>
  <c r="DT591" i="11" s="1"/>
  <c r="DP591" i="11" a="1"/>
  <c r="DP591" i="11" s="1"/>
  <c r="DS591" i="11" a="1"/>
  <c r="DS591" i="11" s="1"/>
  <c r="DW591" i="11" a="1"/>
  <c r="DW591" i="11" s="1"/>
  <c r="DZ591" i="11" a="1"/>
  <c r="DZ591" i="11" s="1"/>
  <c r="EC591" i="11" a="1"/>
  <c r="EC591" i="11" s="1"/>
  <c r="DY591" i="11" a="1"/>
  <c r="DY591" i="11" s="1"/>
  <c r="EB591" i="11" a="1"/>
  <c r="EB591" i="11" s="1"/>
  <c r="DX591" i="11" a="1"/>
  <c r="DX591" i="11" s="1"/>
  <c r="EA591" i="11" a="1"/>
  <c r="EA591" i="11" s="1"/>
  <c r="ED591" i="11" a="1"/>
  <c r="ED591" i="11" s="1"/>
  <c r="G593" i="11" a="1"/>
  <c r="G593" i="11" s="1"/>
  <c r="T593" i="11" a="1"/>
  <c r="T593" i="11" s="1"/>
  <c r="H593" i="11" a="1"/>
  <c r="H593" i="11" s="1"/>
  <c r="U593" i="11" a="1"/>
  <c r="U593" i="11" s="1"/>
  <c r="AD593" i="11"/>
  <c r="DH591" i="11" a="1"/>
  <c r="DH591" i="11" s="1"/>
  <c r="DM591" i="11" a="1"/>
  <c r="DM591" i="11" s="1"/>
  <c r="DK591" i="11" a="1"/>
  <c r="DK591" i="11" s="1"/>
  <c r="DI591" i="11" a="1"/>
  <c r="DI591" i="11" s="1"/>
  <c r="DJ591" i="11" a="1"/>
  <c r="DJ591" i="11" s="1"/>
  <c r="DL591" i="11" a="1"/>
  <c r="DL591" i="11" s="1"/>
  <c r="AC594" i="11" a="1"/>
  <c r="AC594" i="11" s="1"/>
  <c r="F594" i="11" a="1"/>
  <c r="F594" i="11" s="1"/>
  <c r="AA595" i="11" a="1"/>
  <c r="AA595" i="11" s="1"/>
  <c r="F595" i="11" l="1" a="1"/>
  <c r="F595" i="11" s="1"/>
  <c r="AC595" i="11" a="1"/>
  <c r="AC595" i="11" s="1"/>
  <c r="AA596" i="11" a="1"/>
  <c r="AA596" i="11" s="1"/>
  <c r="DO593" i="11" a="1"/>
  <c r="DO593" i="11" s="1"/>
  <c r="DG593" i="11" a="1"/>
  <c r="DG593" i="11" s="1"/>
  <c r="DV593" i="11" a="1"/>
  <c r="DV593" i="11" s="1"/>
  <c r="G594" i="11" a="1"/>
  <c r="G594" i="11" s="1"/>
  <c r="T594" i="11" a="1"/>
  <c r="T594" i="11" s="1"/>
  <c r="H594" i="11" a="1"/>
  <c r="H594" i="11" s="1"/>
  <c r="DS592" i="11" a="1"/>
  <c r="DS592" i="11" s="1"/>
  <c r="DQ592" i="11" a="1"/>
  <c r="DQ592" i="11" s="1"/>
  <c r="DP592" i="11" a="1"/>
  <c r="DP592" i="11" s="1"/>
  <c r="DR592" i="11" a="1"/>
  <c r="DR592" i="11" s="1"/>
  <c r="DT592" i="11" a="1"/>
  <c r="DT592" i="11" s="1"/>
  <c r="U594" i="11" a="1"/>
  <c r="U594" i="11" s="1"/>
  <c r="AD594" i="11"/>
  <c r="DM592" i="11" a="1"/>
  <c r="DM592" i="11" s="1"/>
  <c r="DH592" i="11" a="1"/>
  <c r="DH592" i="11" s="1"/>
  <c r="DL592" i="11" a="1"/>
  <c r="DL592" i="11" s="1"/>
  <c r="DK592" i="11" a="1"/>
  <c r="DK592" i="11" s="1"/>
  <c r="DI592" i="11" a="1"/>
  <c r="DI592" i="11" s="1"/>
  <c r="DJ592" i="11" a="1"/>
  <c r="DJ592" i="11" s="1"/>
  <c r="EB592" i="11" a="1"/>
  <c r="EB592" i="11" s="1"/>
  <c r="EC592" i="11" a="1"/>
  <c r="EC592" i="11" s="1"/>
  <c r="DZ592" i="11" a="1"/>
  <c r="DZ592" i="11" s="1"/>
  <c r="DY592" i="11" a="1"/>
  <c r="DY592" i="11" s="1"/>
  <c r="DX592" i="11" a="1"/>
  <c r="DX592" i="11" s="1"/>
  <c r="DW592" i="11" a="1"/>
  <c r="DW592" i="11" s="1"/>
  <c r="EA592" i="11" a="1"/>
  <c r="EA592" i="11" s="1"/>
  <c r="ED592" i="11" a="1"/>
  <c r="ED592" i="11" s="1"/>
  <c r="DP593" i="11" l="1" a="1"/>
  <c r="DP593" i="11" s="1"/>
  <c r="DS593" i="11" a="1"/>
  <c r="DS593" i="11" s="1"/>
  <c r="DT593" i="11" a="1"/>
  <c r="DT593" i="11" s="1"/>
  <c r="DQ593" i="11" a="1"/>
  <c r="DQ593" i="11" s="1"/>
  <c r="DR593" i="11" a="1"/>
  <c r="DR593" i="11" s="1"/>
  <c r="DM593" i="11" a="1"/>
  <c r="DM593" i="11" s="1"/>
  <c r="DJ593" i="11" a="1"/>
  <c r="DJ593" i="11" s="1"/>
  <c r="DK593" i="11" a="1"/>
  <c r="DK593" i="11" s="1"/>
  <c r="DI593" i="11" a="1"/>
  <c r="DI593" i="11" s="1"/>
  <c r="DH593" i="11" a="1"/>
  <c r="DH593" i="11" s="1"/>
  <c r="DL593" i="11" a="1"/>
  <c r="DL593" i="11" s="1"/>
  <c r="F596" i="11" a="1"/>
  <c r="F596" i="11" s="1"/>
  <c r="AC596" i="11" a="1"/>
  <c r="AC596" i="11" s="1"/>
  <c r="AA597" i="11" a="1"/>
  <c r="AA597" i="11" s="1"/>
  <c r="G595" i="11" a="1"/>
  <c r="G595" i="11" s="1"/>
  <c r="T595" i="11" a="1"/>
  <c r="T595" i="11" s="1"/>
  <c r="H595" i="11" a="1"/>
  <c r="H595" i="11" s="1"/>
  <c r="U595" i="11" a="1"/>
  <c r="U595" i="11" s="1"/>
  <c r="AD595" i="11"/>
  <c r="DO594" i="11" a="1"/>
  <c r="DO594" i="11" s="1"/>
  <c r="DV594" i="11" a="1"/>
  <c r="DV594" i="11" s="1"/>
  <c r="DG594" i="11" a="1"/>
  <c r="DG594" i="11" s="1"/>
  <c r="EC593" i="11" a="1"/>
  <c r="EC593" i="11" s="1"/>
  <c r="ED593" i="11" a="1"/>
  <c r="ED593" i="11" s="1"/>
  <c r="DY593" i="11" a="1"/>
  <c r="DY593" i="11" s="1"/>
  <c r="DZ593" i="11" a="1"/>
  <c r="DZ593" i="11" s="1"/>
  <c r="EB593" i="11" a="1"/>
  <c r="EB593" i="11" s="1"/>
  <c r="DX593" i="11" a="1"/>
  <c r="DX593" i="11" s="1"/>
  <c r="EA593" i="11" a="1"/>
  <c r="EA593" i="11" s="1"/>
  <c r="DW593" i="11" a="1"/>
  <c r="DW593" i="11" s="1"/>
  <c r="DH594" i="11" l="1" a="1"/>
  <c r="DH594" i="11" s="1"/>
  <c r="DL594" i="11" a="1"/>
  <c r="DL594" i="11" s="1"/>
  <c r="DK594" i="11" a="1"/>
  <c r="DK594" i="11" s="1"/>
  <c r="DI594" i="11" a="1"/>
  <c r="DI594" i="11" s="1"/>
  <c r="DM594" i="11" a="1"/>
  <c r="DM594" i="11" s="1"/>
  <c r="DJ594" i="11" a="1"/>
  <c r="DJ594" i="11" s="1"/>
  <c r="G596" i="11" a="1"/>
  <c r="G596" i="11" s="1"/>
  <c r="T596" i="11" a="1"/>
  <c r="T596" i="11" s="1"/>
  <c r="H596" i="11" a="1"/>
  <c r="H596" i="11" s="1"/>
  <c r="U596" i="11" a="1"/>
  <c r="U596" i="11" s="1"/>
  <c r="AD596" i="11"/>
  <c r="DY594" i="11" a="1"/>
  <c r="DY594" i="11" s="1"/>
  <c r="EC594" i="11" a="1"/>
  <c r="EC594" i="11" s="1"/>
  <c r="DZ594" i="11" a="1"/>
  <c r="DZ594" i="11" s="1"/>
  <c r="DW594" i="11" a="1"/>
  <c r="DW594" i="11" s="1"/>
  <c r="EA594" i="11" a="1"/>
  <c r="EA594" i="11" s="1"/>
  <c r="EB594" i="11" a="1"/>
  <c r="EB594" i="11" s="1"/>
  <c r="ED594" i="11" a="1"/>
  <c r="ED594" i="11" s="1"/>
  <c r="DX594" i="11" a="1"/>
  <c r="DX594" i="11" s="1"/>
  <c r="DT594" i="11" a="1"/>
  <c r="DT594" i="11" s="1"/>
  <c r="DQ594" i="11" a="1"/>
  <c r="DQ594" i="11" s="1"/>
  <c r="DP594" i="11" a="1"/>
  <c r="DP594" i="11" s="1"/>
  <c r="DS594" i="11" a="1"/>
  <c r="DS594" i="11" s="1"/>
  <c r="DR594" i="11" a="1"/>
  <c r="DR594" i="11" s="1"/>
  <c r="F597" i="11" a="1"/>
  <c r="F597" i="11" s="1"/>
  <c r="AC597" i="11" a="1"/>
  <c r="AC597" i="11" s="1"/>
  <c r="AA598" i="11" a="1"/>
  <c r="AA598" i="11" s="1"/>
  <c r="DO595" i="11" a="1"/>
  <c r="DO595" i="11" s="1"/>
  <c r="DG595" i="11" a="1"/>
  <c r="DG595" i="11" s="1"/>
  <c r="DV595" i="11" a="1"/>
  <c r="DV595" i="11" s="1"/>
  <c r="F598" i="11" l="1" a="1"/>
  <c r="F598" i="11" s="1"/>
  <c r="AC598" i="11" a="1"/>
  <c r="AC598" i="11" s="1"/>
  <c r="AA599" i="11" a="1"/>
  <c r="AA599" i="11" s="1"/>
  <c r="G597" i="11" a="1"/>
  <c r="G597" i="11" s="1"/>
  <c r="T597" i="11" a="1"/>
  <c r="T597" i="11" s="1"/>
  <c r="H597" i="11" a="1"/>
  <c r="H597" i="11" s="1"/>
  <c r="DV596" i="11" a="1"/>
  <c r="DV596" i="11" s="1"/>
  <c r="DO596" i="11" a="1"/>
  <c r="DO596" i="11" s="1"/>
  <c r="DG596" i="11" a="1"/>
  <c r="DG596" i="11" s="1"/>
  <c r="U597" i="11" a="1"/>
  <c r="U597" i="11" s="1"/>
  <c r="AD597" i="11"/>
  <c r="DZ595" i="11" a="1"/>
  <c r="DZ595" i="11" s="1"/>
  <c r="DX595" i="11" a="1"/>
  <c r="DX595" i="11" s="1"/>
  <c r="DW595" i="11" a="1"/>
  <c r="DW595" i="11" s="1"/>
  <c r="EC595" i="11" a="1"/>
  <c r="EC595" i="11" s="1"/>
  <c r="ED595" i="11" a="1"/>
  <c r="ED595" i="11" s="1"/>
  <c r="EA595" i="11" a="1"/>
  <c r="EA595" i="11" s="1"/>
  <c r="DY595" i="11" a="1"/>
  <c r="DY595" i="11" s="1"/>
  <c r="EB595" i="11" a="1"/>
  <c r="EB595" i="11" s="1"/>
  <c r="DR595" i="11" a="1"/>
  <c r="DR595" i="11" s="1"/>
  <c r="DS595" i="11" a="1"/>
  <c r="DS595" i="11" s="1"/>
  <c r="DQ595" i="11" a="1"/>
  <c r="DQ595" i="11" s="1"/>
  <c r="DT595" i="11" a="1"/>
  <c r="DT595" i="11" s="1"/>
  <c r="DP595" i="11" a="1"/>
  <c r="DP595" i="11" s="1"/>
  <c r="DK595" i="11" a="1"/>
  <c r="DK595" i="11" s="1"/>
  <c r="DI595" i="11" a="1"/>
  <c r="DI595" i="11" s="1"/>
  <c r="DJ595" i="11" a="1"/>
  <c r="DJ595" i="11" s="1"/>
  <c r="DM595" i="11" a="1"/>
  <c r="DM595" i="11" s="1"/>
  <c r="DH595" i="11" a="1"/>
  <c r="DH595" i="11" s="1"/>
  <c r="DL595" i="11" a="1"/>
  <c r="DL595" i="11" s="1"/>
  <c r="DJ596" i="11" l="1" a="1"/>
  <c r="DJ596" i="11" s="1"/>
  <c r="DL596" i="11" a="1"/>
  <c r="DL596" i="11" s="1"/>
  <c r="DI596" i="11" a="1"/>
  <c r="DI596" i="11" s="1"/>
  <c r="DM596" i="11" a="1"/>
  <c r="DM596" i="11" s="1"/>
  <c r="DK596" i="11" a="1"/>
  <c r="DK596" i="11" s="1"/>
  <c r="DH596" i="11" a="1"/>
  <c r="DH596" i="11" s="1"/>
  <c r="DT596" i="11" a="1"/>
  <c r="DT596" i="11" s="1"/>
  <c r="DS596" i="11" a="1"/>
  <c r="DS596" i="11" s="1"/>
  <c r="DP596" i="11" a="1"/>
  <c r="DP596" i="11" s="1"/>
  <c r="DR596" i="11" a="1"/>
  <c r="DR596" i="11" s="1"/>
  <c r="DQ596" i="11" a="1"/>
  <c r="DQ596" i="11" s="1"/>
  <c r="DZ596" i="11" a="1"/>
  <c r="DZ596" i="11" s="1"/>
  <c r="EB596" i="11" a="1"/>
  <c r="EB596" i="11" s="1"/>
  <c r="DY596" i="11" a="1"/>
  <c r="DY596" i="11" s="1"/>
  <c r="EA596" i="11" a="1"/>
  <c r="EA596" i="11" s="1"/>
  <c r="EC596" i="11" a="1"/>
  <c r="EC596" i="11" s="1"/>
  <c r="ED596" i="11" a="1"/>
  <c r="ED596" i="11" s="1"/>
  <c r="DW596" i="11" a="1"/>
  <c r="DW596" i="11" s="1"/>
  <c r="DX596" i="11" a="1"/>
  <c r="DX596" i="11" s="1"/>
  <c r="DV597" i="11" a="1"/>
  <c r="DV597" i="11" s="1"/>
  <c r="DO597" i="11" a="1"/>
  <c r="DO597" i="11" s="1"/>
  <c r="DG597" i="11" a="1"/>
  <c r="DG597" i="11" s="1"/>
  <c r="AC599" i="11" a="1"/>
  <c r="AC599" i="11" s="1"/>
  <c r="F599" i="11" a="1"/>
  <c r="F599" i="11" s="1"/>
  <c r="AA600" i="11" a="1"/>
  <c r="AA600" i="11" s="1"/>
  <c r="G598" i="11" a="1"/>
  <c r="G598" i="11" s="1"/>
  <c r="T598" i="11" a="1"/>
  <c r="T598" i="11" s="1"/>
  <c r="H598" i="11" a="1"/>
  <c r="H598" i="11" s="1"/>
  <c r="U598" i="11" a="1"/>
  <c r="U598" i="11" s="1"/>
  <c r="AD598" i="11"/>
  <c r="DV598" i="11" l="1" a="1"/>
  <c r="DV598" i="11" s="1"/>
  <c r="DO598" i="11" a="1"/>
  <c r="DO598" i="11" s="1"/>
  <c r="DG598" i="11" a="1"/>
  <c r="DG598" i="11" s="1"/>
  <c r="EB597" i="11" a="1"/>
  <c r="EB597" i="11" s="1"/>
  <c r="ED597" i="11" a="1"/>
  <c r="ED597" i="11" s="1"/>
  <c r="DX597" i="11" a="1"/>
  <c r="DX597" i="11" s="1"/>
  <c r="DW597" i="11" a="1"/>
  <c r="DW597" i="11" s="1"/>
  <c r="EA597" i="11" a="1"/>
  <c r="EA597" i="11" s="1"/>
  <c r="DZ597" i="11" a="1"/>
  <c r="DZ597" i="11" s="1"/>
  <c r="DY597" i="11" a="1"/>
  <c r="DY597" i="11" s="1"/>
  <c r="EC597" i="11" a="1"/>
  <c r="EC597" i="11" s="1"/>
  <c r="AC600" i="11" a="1"/>
  <c r="AC600" i="11" s="1"/>
  <c r="F600" i="11" a="1"/>
  <c r="F600" i="11" s="1"/>
  <c r="AA601" i="11" a="1"/>
  <c r="AA601" i="11" s="1"/>
  <c r="DK597" i="11" a="1"/>
  <c r="DK597" i="11" s="1"/>
  <c r="DM597" i="11" a="1"/>
  <c r="DM597" i="11" s="1"/>
  <c r="DI597" i="11" a="1"/>
  <c r="DI597" i="11" s="1"/>
  <c r="DH597" i="11" a="1"/>
  <c r="DH597" i="11" s="1"/>
  <c r="DJ597" i="11" a="1"/>
  <c r="DJ597" i="11" s="1"/>
  <c r="DL597" i="11" a="1"/>
  <c r="DL597" i="11" s="1"/>
  <c r="U599" i="11" a="1"/>
  <c r="U599" i="11" s="1"/>
  <c r="AD599" i="11"/>
  <c r="G599" i="11" a="1"/>
  <c r="G599" i="11" s="1"/>
  <c r="T599" i="11" a="1"/>
  <c r="T599" i="11" s="1"/>
  <c r="H599" i="11" a="1"/>
  <c r="H599" i="11" s="1"/>
  <c r="DR597" i="11" a="1"/>
  <c r="DR597" i="11" s="1"/>
  <c r="DT597" i="11" a="1"/>
  <c r="DT597" i="11" s="1"/>
  <c r="DP597" i="11" a="1"/>
  <c r="DP597" i="11" s="1"/>
  <c r="DQ597" i="11" a="1"/>
  <c r="DQ597" i="11" s="1"/>
  <c r="DS597" i="11" a="1"/>
  <c r="DS597" i="11" s="1"/>
  <c r="DI598" i="11" l="1" a="1"/>
  <c r="DI598" i="11" s="1"/>
  <c r="DJ598" i="11" a="1"/>
  <c r="DJ598" i="11" s="1"/>
  <c r="DL598" i="11" a="1"/>
  <c r="DL598" i="11" s="1"/>
  <c r="DK598" i="11" a="1"/>
  <c r="DK598" i="11" s="1"/>
  <c r="DH598" i="11" a="1"/>
  <c r="DH598" i="11" s="1"/>
  <c r="DM598" i="11" a="1"/>
  <c r="DM598" i="11" s="1"/>
  <c r="AC601" i="11" a="1"/>
  <c r="AC601" i="11" s="1"/>
  <c r="F601" i="11" a="1"/>
  <c r="F601" i="11" s="1"/>
  <c r="AA602" i="11" a="1"/>
  <c r="AA602" i="11" s="1"/>
  <c r="DR598" i="11" a="1"/>
  <c r="DR598" i="11" s="1"/>
  <c r="DT598" i="11" a="1"/>
  <c r="DT598" i="11" s="1"/>
  <c r="DS598" i="11" a="1"/>
  <c r="DS598" i="11" s="1"/>
  <c r="DP598" i="11" a="1"/>
  <c r="DP598" i="11" s="1"/>
  <c r="DQ598" i="11" a="1"/>
  <c r="DQ598" i="11" s="1"/>
  <c r="DG599" i="11" a="1"/>
  <c r="DG599" i="11" s="1"/>
  <c r="DO599" i="11" a="1"/>
  <c r="DO599" i="11" s="1"/>
  <c r="DV599" i="11" a="1"/>
  <c r="DV599" i="11" s="1"/>
  <c r="U600" i="11" a="1"/>
  <c r="U600" i="11" s="1"/>
  <c r="AD600" i="11"/>
  <c r="DZ598" i="11" a="1"/>
  <c r="DZ598" i="11" s="1"/>
  <c r="DX598" i="11" a="1"/>
  <c r="DX598" i="11" s="1"/>
  <c r="DW598" i="11" a="1"/>
  <c r="DW598" i="11" s="1"/>
  <c r="DY598" i="11" a="1"/>
  <c r="DY598" i="11" s="1"/>
  <c r="ED598" i="11" a="1"/>
  <c r="ED598" i="11" s="1"/>
  <c r="EC598" i="11" a="1"/>
  <c r="EC598" i="11" s="1"/>
  <c r="EA598" i="11" a="1"/>
  <c r="EA598" i="11" s="1"/>
  <c r="EB598" i="11" a="1"/>
  <c r="EB598" i="11" s="1"/>
  <c r="G600" i="11" a="1"/>
  <c r="G600" i="11" s="1"/>
  <c r="T600" i="11" a="1"/>
  <c r="T600" i="11" s="1"/>
  <c r="H600" i="11" a="1"/>
  <c r="H600" i="11" s="1"/>
  <c r="DM599" i="11" l="1" a="1"/>
  <c r="DM599" i="11" s="1"/>
  <c r="DJ599" i="11" a="1"/>
  <c r="DJ599" i="11" s="1"/>
  <c r="DL599" i="11" a="1"/>
  <c r="DL599" i="11" s="1"/>
  <c r="DI599" i="11" a="1"/>
  <c r="DI599" i="11" s="1"/>
  <c r="DK599" i="11" a="1"/>
  <c r="DK599" i="11" s="1"/>
  <c r="DH599" i="11" a="1"/>
  <c r="DH599" i="11" s="1"/>
  <c r="G601" i="11" a="1"/>
  <c r="G601" i="11" s="1"/>
  <c r="T601" i="11" a="1"/>
  <c r="T601" i="11" s="1"/>
  <c r="H601" i="11" a="1"/>
  <c r="H601" i="11" s="1"/>
  <c r="DG600" i="11" a="1"/>
  <c r="DG600" i="11" s="1"/>
  <c r="DV600" i="11" a="1"/>
  <c r="DV600" i="11" s="1"/>
  <c r="DO600" i="11" a="1"/>
  <c r="DO600" i="11" s="1"/>
  <c r="AC602" i="11" a="1"/>
  <c r="AC602" i="11" s="1"/>
  <c r="F602" i="11" a="1"/>
  <c r="F602" i="11" s="1"/>
  <c r="AA603" i="11" a="1"/>
  <c r="AA603" i="11" s="1"/>
  <c r="EA599" i="11" a="1"/>
  <c r="EA599" i="11" s="1"/>
  <c r="EC599" i="11" a="1"/>
  <c r="EC599" i="11" s="1"/>
  <c r="EB599" i="11" a="1"/>
  <c r="EB599" i="11" s="1"/>
  <c r="ED599" i="11" a="1"/>
  <c r="ED599" i="11" s="1"/>
  <c r="DZ599" i="11" a="1"/>
  <c r="DZ599" i="11" s="1"/>
  <c r="DX599" i="11" a="1"/>
  <c r="DX599" i="11" s="1"/>
  <c r="DY599" i="11" a="1"/>
  <c r="DY599" i="11" s="1"/>
  <c r="DW599" i="11" a="1"/>
  <c r="DW599" i="11" s="1"/>
  <c r="DP599" i="11" a="1"/>
  <c r="DP599" i="11" s="1"/>
  <c r="DT599" i="11" a="1"/>
  <c r="DT599" i="11" s="1"/>
  <c r="DR599" i="11" a="1"/>
  <c r="DR599" i="11" s="1"/>
  <c r="DQ599" i="11" a="1"/>
  <c r="DQ599" i="11" s="1"/>
  <c r="DS599" i="11" a="1"/>
  <c r="DS599" i="11" s="1"/>
  <c r="U601" i="11" a="1"/>
  <c r="U601" i="11" s="1"/>
  <c r="AD601" i="11"/>
  <c r="F603" i="11" l="1" a="1"/>
  <c r="F603" i="11" s="1"/>
  <c r="AC603" i="11" a="1"/>
  <c r="AC603" i="11" s="1"/>
  <c r="AA604" i="11" a="1"/>
  <c r="AA604" i="11" s="1"/>
  <c r="DR600" i="11" a="1"/>
  <c r="DR600" i="11" s="1"/>
  <c r="DT600" i="11" a="1"/>
  <c r="DT600" i="11" s="1"/>
  <c r="DS600" i="11" a="1"/>
  <c r="DS600" i="11" s="1"/>
  <c r="DQ600" i="11" a="1"/>
  <c r="DQ600" i="11" s="1"/>
  <c r="DP600" i="11" a="1"/>
  <c r="DP600" i="11" s="1"/>
  <c r="DG601" i="11" a="1"/>
  <c r="DG601" i="11" s="1"/>
  <c r="DV601" i="11" a="1"/>
  <c r="DV601" i="11" s="1"/>
  <c r="DO601" i="11" a="1"/>
  <c r="DO601" i="11" s="1"/>
  <c r="G602" i="11" a="1"/>
  <c r="G602" i="11" s="1"/>
  <c r="T602" i="11" a="1"/>
  <c r="T602" i="11" s="1"/>
  <c r="H602" i="11" a="1"/>
  <c r="H602" i="11" s="1"/>
  <c r="DX600" i="11" a="1"/>
  <c r="DX600" i="11" s="1"/>
  <c r="DZ600" i="11" a="1"/>
  <c r="DZ600" i="11" s="1"/>
  <c r="DW600" i="11" a="1"/>
  <c r="DW600" i="11" s="1"/>
  <c r="EB600" i="11" a="1"/>
  <c r="EB600" i="11" s="1"/>
  <c r="DY600" i="11" a="1"/>
  <c r="DY600" i="11" s="1"/>
  <c r="ED600" i="11" a="1"/>
  <c r="ED600" i="11" s="1"/>
  <c r="EC600" i="11" a="1"/>
  <c r="EC600" i="11" s="1"/>
  <c r="EA600" i="11" a="1"/>
  <c r="EA600" i="11" s="1"/>
  <c r="DJ600" i="11" a="1"/>
  <c r="DJ600" i="11" s="1"/>
  <c r="DI600" i="11" a="1"/>
  <c r="DI600" i="11" s="1"/>
  <c r="DL600" i="11" a="1"/>
  <c r="DL600" i="11" s="1"/>
  <c r="DK600" i="11" a="1"/>
  <c r="DK600" i="11" s="1"/>
  <c r="DM600" i="11" a="1"/>
  <c r="DM600" i="11" s="1"/>
  <c r="DH600" i="11" a="1"/>
  <c r="DH600" i="11" s="1"/>
  <c r="U602" i="11" a="1"/>
  <c r="U602" i="11" s="1"/>
  <c r="AD602" i="11"/>
  <c r="DO602" i="11" l="1" a="1"/>
  <c r="DO602" i="11" s="1"/>
  <c r="DG602" i="11" a="1"/>
  <c r="DG602" i="11" s="1"/>
  <c r="DV602" i="11" a="1"/>
  <c r="DV602" i="11" s="1"/>
  <c r="DT601" i="11" a="1"/>
  <c r="DT601" i="11" s="1"/>
  <c r="DR601" i="11" a="1"/>
  <c r="DR601" i="11" s="1"/>
  <c r="DP601" i="11" a="1"/>
  <c r="DP601" i="11" s="1"/>
  <c r="DS601" i="11" a="1"/>
  <c r="DS601" i="11" s="1"/>
  <c r="DQ601" i="11" a="1"/>
  <c r="DQ601" i="11" s="1"/>
  <c r="DZ601" i="11" a="1"/>
  <c r="DZ601" i="11" s="1"/>
  <c r="EA601" i="11" a="1"/>
  <c r="EA601" i="11" s="1"/>
  <c r="EC601" i="11" a="1"/>
  <c r="EC601" i="11" s="1"/>
  <c r="DX601" i="11" a="1"/>
  <c r="DX601" i="11" s="1"/>
  <c r="DY601" i="11" a="1"/>
  <c r="DY601" i="11" s="1"/>
  <c r="DW601" i="11" a="1"/>
  <c r="DW601" i="11" s="1"/>
  <c r="ED601" i="11" a="1"/>
  <c r="ED601" i="11" s="1"/>
  <c r="EB601" i="11" a="1"/>
  <c r="EB601" i="11" s="1"/>
  <c r="DH601" i="11" a="1"/>
  <c r="DH601" i="11" s="1"/>
  <c r="DM601" i="11" a="1"/>
  <c r="DM601" i="11" s="1"/>
  <c r="DL601" i="11" a="1"/>
  <c r="DL601" i="11" s="1"/>
  <c r="DJ601" i="11" a="1"/>
  <c r="DJ601" i="11" s="1"/>
  <c r="DK601" i="11" a="1"/>
  <c r="DK601" i="11" s="1"/>
  <c r="DI601" i="11" a="1"/>
  <c r="DI601" i="11" s="1"/>
  <c r="F604" i="11" a="1"/>
  <c r="F604" i="11" s="1"/>
  <c r="AC604" i="11" a="1"/>
  <c r="AC604" i="11" s="1"/>
  <c r="AA605" i="11" a="1"/>
  <c r="AA605" i="11" s="1"/>
  <c r="G603" i="11" a="1"/>
  <c r="G603" i="11" s="1"/>
  <c r="T603" i="11" a="1"/>
  <c r="T603" i="11" s="1"/>
  <c r="H603" i="11" a="1"/>
  <c r="H603" i="11" s="1"/>
  <c r="U603" i="11" a="1"/>
  <c r="U603" i="11" s="1"/>
  <c r="AD603" i="11"/>
  <c r="G604" i="11" l="1" a="1"/>
  <c r="G604" i="11" s="1"/>
  <c r="T604" i="11" a="1"/>
  <c r="T604" i="11" s="1"/>
  <c r="H604" i="11" a="1"/>
  <c r="H604" i="11" s="1"/>
  <c r="U604" i="11" a="1"/>
  <c r="U604" i="11" s="1"/>
  <c r="AD604" i="11"/>
  <c r="F605" i="11" a="1"/>
  <c r="F605" i="11" s="1"/>
  <c r="AC605" i="11" a="1"/>
  <c r="AC605" i="11" s="1"/>
  <c r="AA606" i="11" a="1"/>
  <c r="AA606" i="11" s="1"/>
  <c r="DX602" i="11" a="1"/>
  <c r="DX602" i="11" s="1"/>
  <c r="DY602" i="11" a="1"/>
  <c r="DY602" i="11" s="1"/>
  <c r="DZ602" i="11" a="1"/>
  <c r="DZ602" i="11" s="1"/>
  <c r="ED602" i="11" a="1"/>
  <c r="ED602" i="11" s="1"/>
  <c r="EA602" i="11" a="1"/>
  <c r="EA602" i="11" s="1"/>
  <c r="DW602" i="11" a="1"/>
  <c r="DW602" i="11" s="1"/>
  <c r="EB602" i="11" a="1"/>
  <c r="EB602" i="11" s="1"/>
  <c r="EC602" i="11" a="1"/>
  <c r="EC602" i="11" s="1"/>
  <c r="DV603" i="11" a="1"/>
  <c r="DV603" i="11" s="1"/>
  <c r="DO603" i="11" a="1"/>
  <c r="DO603" i="11" s="1"/>
  <c r="DG603" i="11" a="1"/>
  <c r="DG603" i="11" s="1"/>
  <c r="DI602" i="11" a="1"/>
  <c r="DI602" i="11" s="1"/>
  <c r="DJ602" i="11" a="1"/>
  <c r="DJ602" i="11" s="1"/>
  <c r="DM602" i="11" a="1"/>
  <c r="DM602" i="11" s="1"/>
  <c r="DL602" i="11" a="1"/>
  <c r="DL602" i="11" s="1"/>
  <c r="DK602" i="11" a="1"/>
  <c r="DK602" i="11" s="1"/>
  <c r="DH602" i="11" a="1"/>
  <c r="DH602" i="11" s="1"/>
  <c r="DQ602" i="11" a="1"/>
  <c r="DQ602" i="11" s="1"/>
  <c r="DS602" i="11" a="1"/>
  <c r="DS602" i="11" s="1"/>
  <c r="DR602" i="11" a="1"/>
  <c r="DR602" i="11" s="1"/>
  <c r="DT602" i="11" a="1"/>
  <c r="DT602" i="11" s="1"/>
  <c r="DP602" i="11" a="1"/>
  <c r="DP602" i="11" s="1"/>
  <c r="DO604" i="11" l="1" a="1"/>
  <c r="DO604" i="11" s="1"/>
  <c r="DG604" i="11" a="1"/>
  <c r="DG604" i="11" s="1"/>
  <c r="DV604" i="11" a="1"/>
  <c r="DV604" i="11" s="1"/>
  <c r="F606" i="11" a="1"/>
  <c r="F606" i="11" s="1"/>
  <c r="AC606" i="11" a="1"/>
  <c r="AC606" i="11" s="1"/>
  <c r="AA607" i="11" a="1"/>
  <c r="AA607" i="11" s="1"/>
  <c r="G605" i="11" a="1"/>
  <c r="G605" i="11" s="1"/>
  <c r="T605" i="11" a="1"/>
  <c r="T605" i="11" s="1"/>
  <c r="H605" i="11" a="1"/>
  <c r="H605" i="11" s="1"/>
  <c r="DM603" i="11" a="1"/>
  <c r="DM603" i="11" s="1"/>
  <c r="DI603" i="11" a="1"/>
  <c r="DI603" i="11" s="1"/>
  <c r="DK603" i="11" a="1"/>
  <c r="DK603" i="11" s="1"/>
  <c r="DJ603" i="11" a="1"/>
  <c r="DJ603" i="11" s="1"/>
  <c r="DL603" i="11" a="1"/>
  <c r="DL603" i="11" s="1"/>
  <c r="DH603" i="11" a="1"/>
  <c r="DH603" i="11" s="1"/>
  <c r="U605" i="11" a="1"/>
  <c r="U605" i="11" s="1"/>
  <c r="AD605" i="11"/>
  <c r="DT603" i="11" a="1"/>
  <c r="DT603" i="11" s="1"/>
  <c r="DS603" i="11" a="1"/>
  <c r="DS603" i="11" s="1"/>
  <c r="DQ603" i="11" a="1"/>
  <c r="DQ603" i="11" s="1"/>
  <c r="DP603" i="11" a="1"/>
  <c r="DP603" i="11" s="1"/>
  <c r="DR603" i="11" a="1"/>
  <c r="DR603" i="11" s="1"/>
  <c r="EB603" i="11" a="1"/>
  <c r="EB603" i="11" s="1"/>
  <c r="DY603" i="11" a="1"/>
  <c r="DY603" i="11" s="1"/>
  <c r="DW603" i="11" a="1"/>
  <c r="DW603" i="11" s="1"/>
  <c r="EA603" i="11" a="1"/>
  <c r="EA603" i="11" s="1"/>
  <c r="DX603" i="11" a="1"/>
  <c r="DX603" i="11" s="1"/>
  <c r="EC603" i="11" a="1"/>
  <c r="EC603" i="11" s="1"/>
  <c r="ED603" i="11" a="1"/>
  <c r="ED603" i="11" s="1"/>
  <c r="DZ603" i="11" a="1"/>
  <c r="DZ603" i="11" s="1"/>
  <c r="G606" i="11" l="1" a="1"/>
  <c r="G606" i="11" s="1"/>
  <c r="T606" i="11" a="1"/>
  <c r="T606" i="11" s="1"/>
  <c r="H606" i="11" a="1"/>
  <c r="H606" i="11" s="1"/>
  <c r="U606" i="11" a="1"/>
  <c r="U606" i="11" s="1"/>
  <c r="AD606" i="11"/>
  <c r="DV605" i="11" a="1"/>
  <c r="DV605" i="11" s="1"/>
  <c r="DG605" i="11" a="1"/>
  <c r="DG605" i="11" s="1"/>
  <c r="DO605" i="11" a="1"/>
  <c r="DO605" i="11" s="1"/>
  <c r="ED604" i="11" a="1"/>
  <c r="ED604" i="11" s="1"/>
  <c r="DW604" i="11" a="1"/>
  <c r="DW604" i="11" s="1"/>
  <c r="EA604" i="11" a="1"/>
  <c r="EA604" i="11" s="1"/>
  <c r="DZ604" i="11" a="1"/>
  <c r="DZ604" i="11" s="1"/>
  <c r="EB604" i="11" a="1"/>
  <c r="EB604" i="11" s="1"/>
  <c r="EC604" i="11" a="1"/>
  <c r="EC604" i="11" s="1"/>
  <c r="DX604" i="11" a="1"/>
  <c r="DX604" i="11" s="1"/>
  <c r="DY604" i="11" a="1"/>
  <c r="DY604" i="11" s="1"/>
  <c r="DH604" i="11" a="1"/>
  <c r="DH604" i="11" s="1"/>
  <c r="DJ604" i="11" a="1"/>
  <c r="DJ604" i="11" s="1"/>
  <c r="DK604" i="11" a="1"/>
  <c r="DK604" i="11" s="1"/>
  <c r="DI604" i="11" a="1"/>
  <c r="DI604" i="11" s="1"/>
  <c r="DL604" i="11" a="1"/>
  <c r="DL604" i="11" s="1"/>
  <c r="DM604" i="11" a="1"/>
  <c r="DM604" i="11" s="1"/>
  <c r="AC607" i="11" a="1"/>
  <c r="AC607" i="11" s="1"/>
  <c r="F607" i="11" a="1"/>
  <c r="F607" i="11" s="1"/>
  <c r="AA608" i="11" a="1"/>
  <c r="AA608" i="11" s="1"/>
  <c r="DR604" i="11" a="1"/>
  <c r="DR604" i="11" s="1"/>
  <c r="DQ604" i="11" a="1"/>
  <c r="DQ604" i="11" s="1"/>
  <c r="DS604" i="11" a="1"/>
  <c r="DS604" i="11" s="1"/>
  <c r="DP604" i="11" a="1"/>
  <c r="DP604" i="11" s="1"/>
  <c r="DT604" i="11" a="1"/>
  <c r="DT604" i="11" s="1"/>
  <c r="AC608" i="11" l="1" a="1"/>
  <c r="AC608" i="11" s="1"/>
  <c r="F608" i="11" a="1"/>
  <c r="F608" i="11" s="1"/>
  <c r="AA609" i="11" a="1"/>
  <c r="AA609" i="11" s="1"/>
  <c r="DR605" i="11" a="1"/>
  <c r="DR605" i="11" s="1"/>
  <c r="DS605" i="11" a="1"/>
  <c r="DS605" i="11" s="1"/>
  <c r="DP605" i="11" a="1"/>
  <c r="DP605" i="11" s="1"/>
  <c r="DT605" i="11" a="1"/>
  <c r="DT605" i="11" s="1"/>
  <c r="DQ605" i="11" a="1"/>
  <c r="DQ605" i="11" s="1"/>
  <c r="DL605" i="11" a="1"/>
  <c r="DL605" i="11" s="1"/>
  <c r="DI605" i="11" a="1"/>
  <c r="DI605" i="11" s="1"/>
  <c r="DJ605" i="11" a="1"/>
  <c r="DJ605" i="11" s="1"/>
  <c r="DK605" i="11" a="1"/>
  <c r="DK605" i="11" s="1"/>
  <c r="DM605" i="11" a="1"/>
  <c r="DM605" i="11" s="1"/>
  <c r="DH605" i="11" a="1"/>
  <c r="DH605" i="11" s="1"/>
  <c r="U607" i="11" a="1"/>
  <c r="U607" i="11" s="1"/>
  <c r="AD607" i="11"/>
  <c r="DX605" i="11" a="1"/>
  <c r="DX605" i="11" s="1"/>
  <c r="DZ605" i="11" a="1"/>
  <c r="DZ605" i="11" s="1"/>
  <c r="ED605" i="11" a="1"/>
  <c r="ED605" i="11" s="1"/>
  <c r="EA605" i="11" a="1"/>
  <c r="EA605" i="11" s="1"/>
  <c r="EB605" i="11" a="1"/>
  <c r="EB605" i="11" s="1"/>
  <c r="EC605" i="11" a="1"/>
  <c r="EC605" i="11" s="1"/>
  <c r="DY605" i="11" a="1"/>
  <c r="DY605" i="11" s="1"/>
  <c r="DW605" i="11" a="1"/>
  <c r="DW605" i="11" s="1"/>
  <c r="G607" i="11" a="1"/>
  <c r="G607" i="11" s="1"/>
  <c r="T607" i="11" a="1"/>
  <c r="T607" i="11" s="1"/>
  <c r="H607" i="11" a="1"/>
  <c r="H607" i="11" s="1"/>
  <c r="DV606" i="11" a="1"/>
  <c r="DV606" i="11" s="1"/>
  <c r="DO606" i="11" a="1"/>
  <c r="DO606" i="11" s="1"/>
  <c r="DG606" i="11" a="1"/>
  <c r="DG606" i="11" s="1"/>
  <c r="DJ606" i="11" l="1" a="1"/>
  <c r="DJ606" i="11" s="1"/>
  <c r="DL606" i="11" a="1"/>
  <c r="DL606" i="11" s="1"/>
  <c r="DI606" i="11" a="1"/>
  <c r="DI606" i="11" s="1"/>
  <c r="DK606" i="11" a="1"/>
  <c r="DK606" i="11" s="1"/>
  <c r="DH606" i="11" a="1"/>
  <c r="DH606" i="11" s="1"/>
  <c r="DM606" i="11" a="1"/>
  <c r="DM606" i="11" s="1"/>
  <c r="DQ606" i="11" a="1"/>
  <c r="DQ606" i="11" s="1"/>
  <c r="DT606" i="11" a="1"/>
  <c r="DT606" i="11" s="1"/>
  <c r="DS606" i="11" a="1"/>
  <c r="DS606" i="11" s="1"/>
  <c r="DR606" i="11" a="1"/>
  <c r="DR606" i="11" s="1"/>
  <c r="DP606" i="11" a="1"/>
  <c r="DP606" i="11" s="1"/>
  <c r="DG607" i="11" a="1"/>
  <c r="DG607" i="11" s="1"/>
  <c r="DV607" i="11" a="1"/>
  <c r="DV607" i="11" s="1"/>
  <c r="DO607" i="11" a="1"/>
  <c r="DO607" i="11" s="1"/>
  <c r="EA606" i="11" a="1"/>
  <c r="EA606" i="11" s="1"/>
  <c r="EC606" i="11" a="1"/>
  <c r="EC606" i="11" s="1"/>
  <c r="DY606" i="11" a="1"/>
  <c r="DY606" i="11" s="1"/>
  <c r="EB606" i="11" a="1"/>
  <c r="EB606" i="11" s="1"/>
  <c r="DX606" i="11" a="1"/>
  <c r="DX606" i="11" s="1"/>
  <c r="DW606" i="11" a="1"/>
  <c r="DW606" i="11" s="1"/>
  <c r="DZ606" i="11" a="1"/>
  <c r="DZ606" i="11" s="1"/>
  <c r="ED606" i="11" a="1"/>
  <c r="ED606" i="11" s="1"/>
  <c r="AC609" i="11" a="1"/>
  <c r="AC609" i="11" s="1"/>
  <c r="F609" i="11" a="1"/>
  <c r="F609" i="11" s="1"/>
  <c r="AA610" i="11" a="1"/>
  <c r="AA610" i="11" s="1"/>
  <c r="U608" i="11" a="1"/>
  <c r="U608" i="11" s="1"/>
  <c r="AD608" i="11"/>
  <c r="G608" i="11" a="1"/>
  <c r="G608" i="11" s="1"/>
  <c r="T608" i="11" a="1"/>
  <c r="T608" i="11" s="1"/>
  <c r="H608" i="11" a="1"/>
  <c r="H608" i="11" s="1"/>
  <c r="DS607" i="11" l="1" a="1"/>
  <c r="DS607" i="11" s="1"/>
  <c r="DP607" i="11" a="1"/>
  <c r="DP607" i="11" s="1"/>
  <c r="DQ607" i="11" a="1"/>
  <c r="DQ607" i="11" s="1"/>
  <c r="DT607" i="11" a="1"/>
  <c r="DT607" i="11" s="1"/>
  <c r="DR607" i="11" a="1"/>
  <c r="DR607" i="11" s="1"/>
  <c r="EB607" i="11" a="1"/>
  <c r="EB607" i="11" s="1"/>
  <c r="ED607" i="11" a="1"/>
  <c r="ED607" i="11" s="1"/>
  <c r="DY607" i="11" a="1"/>
  <c r="DY607" i="11" s="1"/>
  <c r="EC607" i="11" a="1"/>
  <c r="EC607" i="11" s="1"/>
  <c r="DX607" i="11" a="1"/>
  <c r="DX607" i="11" s="1"/>
  <c r="DW607" i="11" a="1"/>
  <c r="DW607" i="11" s="1"/>
  <c r="EA607" i="11" a="1"/>
  <c r="EA607" i="11" s="1"/>
  <c r="DZ607" i="11" a="1"/>
  <c r="DZ607" i="11" s="1"/>
  <c r="DI607" i="11" a="1"/>
  <c r="DI607" i="11" s="1"/>
  <c r="DL607" i="11" a="1"/>
  <c r="DL607" i="11" s="1"/>
  <c r="DJ607" i="11" a="1"/>
  <c r="DJ607" i="11" s="1"/>
  <c r="DH607" i="11" a="1"/>
  <c r="DH607" i="11" s="1"/>
  <c r="DM607" i="11" a="1"/>
  <c r="DM607" i="11" s="1"/>
  <c r="DK607" i="11" a="1"/>
  <c r="DK607" i="11" s="1"/>
  <c r="G609" i="11" a="1"/>
  <c r="G609" i="11" s="1"/>
  <c r="T609" i="11" a="1"/>
  <c r="T609" i="11" s="1"/>
  <c r="H609" i="11" a="1"/>
  <c r="H609" i="11" s="1"/>
  <c r="DO608" i="11" a="1"/>
  <c r="DO608" i="11" s="1"/>
  <c r="DV608" i="11" a="1"/>
  <c r="DV608" i="11" s="1"/>
  <c r="DG608" i="11" a="1"/>
  <c r="DG608" i="11" s="1"/>
  <c r="AC610" i="11" a="1"/>
  <c r="AC610" i="11" s="1"/>
  <c r="F610" i="11" a="1"/>
  <c r="F610" i="11" s="1"/>
  <c r="AA611" i="11" a="1"/>
  <c r="AA611" i="11" s="1"/>
  <c r="U609" i="11" a="1"/>
  <c r="U609" i="11" s="1"/>
  <c r="AD609" i="11"/>
  <c r="DV609" i="11" l="1" a="1"/>
  <c r="DV609" i="11" s="1"/>
  <c r="DO609" i="11" a="1"/>
  <c r="DO609" i="11" s="1"/>
  <c r="DG609" i="11" a="1"/>
  <c r="DG609" i="11" s="1"/>
  <c r="DK608" i="11" a="1"/>
  <c r="DK608" i="11" s="1"/>
  <c r="DJ608" i="11" a="1"/>
  <c r="DJ608" i="11" s="1"/>
  <c r="DH608" i="11" a="1"/>
  <c r="DH608" i="11" s="1"/>
  <c r="DL608" i="11" a="1"/>
  <c r="DL608" i="11" s="1"/>
  <c r="DM608" i="11" a="1"/>
  <c r="DM608" i="11" s="1"/>
  <c r="DI608" i="11" a="1"/>
  <c r="DI608" i="11" s="1"/>
  <c r="EC608" i="11" a="1"/>
  <c r="EC608" i="11" s="1"/>
  <c r="EA608" i="11" a="1"/>
  <c r="EA608" i="11" s="1"/>
  <c r="DX608" i="11" a="1"/>
  <c r="DX608" i="11" s="1"/>
  <c r="DY608" i="11" a="1"/>
  <c r="DY608" i="11" s="1"/>
  <c r="DZ608" i="11" a="1"/>
  <c r="DZ608" i="11" s="1"/>
  <c r="ED608" i="11" a="1"/>
  <c r="ED608" i="11" s="1"/>
  <c r="DW608" i="11" a="1"/>
  <c r="DW608" i="11" s="1"/>
  <c r="EB608" i="11" a="1"/>
  <c r="EB608" i="11" s="1"/>
  <c r="F611" i="11" a="1"/>
  <c r="F611" i="11" s="1"/>
  <c r="AC611" i="11" a="1"/>
  <c r="AC611" i="11" s="1"/>
  <c r="AA612" i="11" a="1"/>
  <c r="AA612" i="11" s="1"/>
  <c r="DQ608" i="11" a="1"/>
  <c r="DQ608" i="11" s="1"/>
  <c r="DR608" i="11" a="1"/>
  <c r="DR608" i="11" s="1"/>
  <c r="DS608" i="11" a="1"/>
  <c r="DS608" i="11" s="1"/>
  <c r="DP608" i="11" a="1"/>
  <c r="DP608" i="11" s="1"/>
  <c r="DT608" i="11" a="1"/>
  <c r="DT608" i="11" s="1"/>
  <c r="G610" i="11" a="1"/>
  <c r="G610" i="11" s="1"/>
  <c r="T610" i="11" a="1"/>
  <c r="T610" i="11" s="1"/>
  <c r="H610" i="11" a="1"/>
  <c r="H610" i="11" s="1"/>
  <c r="U610" i="11" a="1"/>
  <c r="U610" i="11" s="1"/>
  <c r="AD610" i="11"/>
  <c r="F612" i="11" l="1" a="1"/>
  <c r="F612" i="11" s="1"/>
  <c r="AC612" i="11" a="1"/>
  <c r="AC612" i="11" s="1"/>
  <c r="AA613" i="11" a="1"/>
  <c r="AA613" i="11" s="1"/>
  <c r="DK609" i="11" a="1"/>
  <c r="DK609" i="11" s="1"/>
  <c r="DL609" i="11" a="1"/>
  <c r="DL609" i="11" s="1"/>
  <c r="DH609" i="11" a="1"/>
  <c r="DH609" i="11" s="1"/>
  <c r="DI609" i="11" a="1"/>
  <c r="DI609" i="11" s="1"/>
  <c r="DJ609" i="11" a="1"/>
  <c r="DJ609" i="11" s="1"/>
  <c r="DM609" i="11" a="1"/>
  <c r="DM609" i="11" s="1"/>
  <c r="G611" i="11" a="1"/>
  <c r="G611" i="11" s="1"/>
  <c r="T611" i="11" a="1"/>
  <c r="T611" i="11" s="1"/>
  <c r="H611" i="11" a="1"/>
  <c r="H611" i="11" s="1"/>
  <c r="DQ609" i="11" a="1"/>
  <c r="DQ609" i="11" s="1"/>
  <c r="DT609" i="11" a="1"/>
  <c r="DT609" i="11" s="1"/>
  <c r="DS609" i="11" a="1"/>
  <c r="DS609" i="11" s="1"/>
  <c r="DR609" i="11" a="1"/>
  <c r="DR609" i="11" s="1"/>
  <c r="DP609" i="11" a="1"/>
  <c r="DP609" i="11" s="1"/>
  <c r="U611" i="11" a="1"/>
  <c r="U611" i="11" s="1"/>
  <c r="AD611" i="11"/>
  <c r="EB609" i="11" a="1"/>
  <c r="EB609" i="11" s="1"/>
  <c r="ED609" i="11" a="1"/>
  <c r="ED609" i="11" s="1"/>
  <c r="EC609" i="11" a="1"/>
  <c r="EC609" i="11" s="1"/>
  <c r="EA609" i="11" a="1"/>
  <c r="EA609" i="11" s="1"/>
  <c r="DX609" i="11" a="1"/>
  <c r="DX609" i="11" s="1"/>
  <c r="DY609" i="11" a="1"/>
  <c r="DY609" i="11" s="1"/>
  <c r="DW609" i="11" a="1"/>
  <c r="DW609" i="11" s="1"/>
  <c r="DZ609" i="11" a="1"/>
  <c r="DZ609" i="11" s="1"/>
  <c r="DO610" i="11" a="1"/>
  <c r="DO610" i="11" s="1"/>
  <c r="DV610" i="11" a="1"/>
  <c r="DV610" i="11" s="1"/>
  <c r="DG610" i="11" a="1"/>
  <c r="DG610" i="11" s="1"/>
  <c r="DO611" i="11" l="1" a="1"/>
  <c r="DO611" i="11" s="1"/>
  <c r="DV611" i="11" a="1"/>
  <c r="DV611" i="11" s="1"/>
  <c r="DG611" i="11" a="1"/>
  <c r="DG611" i="11" s="1"/>
  <c r="F613" i="11" a="1"/>
  <c r="F613" i="11" s="1"/>
  <c r="AC613" i="11" a="1"/>
  <c r="AC613" i="11" s="1"/>
  <c r="AA614" i="11" a="1"/>
  <c r="AA614" i="11" s="1"/>
  <c r="G612" i="11" a="1"/>
  <c r="G612" i="11" s="1"/>
  <c r="T612" i="11" a="1"/>
  <c r="T612" i="11" s="1"/>
  <c r="H612" i="11" a="1"/>
  <c r="H612" i="11" s="1"/>
  <c r="DT610" i="11" a="1"/>
  <c r="DT610" i="11" s="1"/>
  <c r="DQ610" i="11" a="1"/>
  <c r="DQ610" i="11" s="1"/>
  <c r="DP610" i="11" a="1"/>
  <c r="DP610" i="11" s="1"/>
  <c r="DR610" i="11" a="1"/>
  <c r="DR610" i="11" s="1"/>
  <c r="DS610" i="11" a="1"/>
  <c r="DS610" i="11" s="1"/>
  <c r="U612" i="11" a="1"/>
  <c r="U612" i="11" s="1"/>
  <c r="AD612" i="11"/>
  <c r="DM610" i="11" a="1"/>
  <c r="DM610" i="11" s="1"/>
  <c r="DJ610" i="11" a="1"/>
  <c r="DJ610" i="11" s="1"/>
  <c r="DI610" i="11" a="1"/>
  <c r="DI610" i="11" s="1"/>
  <c r="DH610" i="11" a="1"/>
  <c r="DH610" i="11" s="1"/>
  <c r="DK610" i="11" a="1"/>
  <c r="DK610" i="11" s="1"/>
  <c r="DL610" i="11" a="1"/>
  <c r="DL610" i="11" s="1"/>
  <c r="DY610" i="11" a="1"/>
  <c r="DY610" i="11" s="1"/>
  <c r="ED610" i="11" a="1"/>
  <c r="ED610" i="11" s="1"/>
  <c r="DZ610" i="11" a="1"/>
  <c r="DZ610" i="11" s="1"/>
  <c r="DW610" i="11" a="1"/>
  <c r="DW610" i="11" s="1"/>
  <c r="EC610" i="11" a="1"/>
  <c r="EC610" i="11" s="1"/>
  <c r="DX610" i="11" a="1"/>
  <c r="DX610" i="11" s="1"/>
  <c r="EA610" i="11" a="1"/>
  <c r="EA610" i="11" s="1"/>
  <c r="EB610" i="11" a="1"/>
  <c r="EB610" i="11" s="1"/>
  <c r="DG612" i="11" l="1" a="1"/>
  <c r="DG612" i="11" s="1"/>
  <c r="DO612" i="11" a="1"/>
  <c r="DO612" i="11" s="1"/>
  <c r="DV612" i="11" a="1"/>
  <c r="DV612" i="11" s="1"/>
  <c r="F614" i="11" a="1"/>
  <c r="F614" i="11" s="1"/>
  <c r="AC614" i="11" a="1"/>
  <c r="AC614" i="11" s="1"/>
  <c r="AA615" i="11" a="1"/>
  <c r="AA615" i="11" s="1"/>
  <c r="DH611" i="11" a="1"/>
  <c r="DH611" i="11" s="1"/>
  <c r="DI611" i="11" a="1"/>
  <c r="DI611" i="11" s="1"/>
  <c r="DJ611" i="11" a="1"/>
  <c r="DJ611" i="11" s="1"/>
  <c r="DL611" i="11" a="1"/>
  <c r="DL611" i="11" s="1"/>
  <c r="DK611" i="11" a="1"/>
  <c r="DK611" i="11" s="1"/>
  <c r="DM611" i="11" a="1"/>
  <c r="DM611" i="11" s="1"/>
  <c r="G613" i="11" a="1"/>
  <c r="G613" i="11" s="1"/>
  <c r="T613" i="11" a="1"/>
  <c r="T613" i="11" s="1"/>
  <c r="H613" i="11" a="1"/>
  <c r="H613" i="11" s="1"/>
  <c r="DY611" i="11" a="1"/>
  <c r="DY611" i="11" s="1"/>
  <c r="EC611" i="11" a="1"/>
  <c r="EC611" i="11" s="1"/>
  <c r="DZ611" i="11" a="1"/>
  <c r="DZ611" i="11" s="1"/>
  <c r="EB611" i="11" a="1"/>
  <c r="EB611" i="11" s="1"/>
  <c r="EA611" i="11" a="1"/>
  <c r="EA611" i="11" s="1"/>
  <c r="ED611" i="11" a="1"/>
  <c r="ED611" i="11" s="1"/>
  <c r="DW611" i="11" a="1"/>
  <c r="DW611" i="11" s="1"/>
  <c r="DX611" i="11" a="1"/>
  <c r="DX611" i="11" s="1"/>
  <c r="U613" i="11" a="1"/>
  <c r="U613" i="11" s="1"/>
  <c r="AD613" i="11"/>
  <c r="DT611" i="11" a="1"/>
  <c r="DT611" i="11" s="1"/>
  <c r="DR611" i="11" a="1"/>
  <c r="DR611" i="11" s="1"/>
  <c r="DQ611" i="11" a="1"/>
  <c r="DQ611" i="11" s="1"/>
  <c r="DP611" i="11" a="1"/>
  <c r="DP611" i="11" s="1"/>
  <c r="DS611" i="11" a="1"/>
  <c r="DS611" i="11" s="1"/>
  <c r="DG613" i="11" l="1" a="1"/>
  <c r="DG613" i="11" s="1"/>
  <c r="DO613" i="11" a="1"/>
  <c r="DO613" i="11" s="1"/>
  <c r="DV613" i="11" a="1"/>
  <c r="DV613" i="11" s="1"/>
  <c r="U614" i="11" a="1"/>
  <c r="U614" i="11" s="1"/>
  <c r="AD614" i="11"/>
  <c r="G614" i="11" a="1"/>
  <c r="G614" i="11" s="1"/>
  <c r="T614" i="11" a="1"/>
  <c r="T614" i="11" s="1"/>
  <c r="H614" i="11" a="1"/>
  <c r="H614" i="11" s="1"/>
  <c r="ED612" i="11" a="1"/>
  <c r="ED612" i="11" s="1"/>
  <c r="EB612" i="11" a="1"/>
  <c r="EB612" i="11" s="1"/>
  <c r="EA612" i="11" a="1"/>
  <c r="EA612" i="11" s="1"/>
  <c r="DY612" i="11" a="1"/>
  <c r="DY612" i="11" s="1"/>
  <c r="DZ612" i="11" a="1"/>
  <c r="DZ612" i="11" s="1"/>
  <c r="DX612" i="11" a="1"/>
  <c r="DX612" i="11" s="1"/>
  <c r="DW612" i="11" a="1"/>
  <c r="DW612" i="11" s="1"/>
  <c r="EC612" i="11" a="1"/>
  <c r="EC612" i="11" s="1"/>
  <c r="DR612" i="11" a="1"/>
  <c r="DR612" i="11" s="1"/>
  <c r="DP612" i="11" a="1"/>
  <c r="DP612" i="11" s="1"/>
  <c r="DS612" i="11" a="1"/>
  <c r="DS612" i="11" s="1"/>
  <c r="DT612" i="11" a="1"/>
  <c r="DT612" i="11" s="1"/>
  <c r="DQ612" i="11" a="1"/>
  <c r="DQ612" i="11" s="1"/>
  <c r="DH612" i="11" a="1"/>
  <c r="DH612" i="11" s="1"/>
  <c r="DK612" i="11" a="1"/>
  <c r="DK612" i="11" s="1"/>
  <c r="DL612" i="11" a="1"/>
  <c r="DL612" i="11" s="1"/>
  <c r="DJ612" i="11" a="1"/>
  <c r="DJ612" i="11" s="1"/>
  <c r="DI612" i="11" a="1"/>
  <c r="DI612" i="11" s="1"/>
  <c r="DM612" i="11" a="1"/>
  <c r="DM612" i="11" s="1"/>
  <c r="AC615" i="11" a="1"/>
  <c r="AC615" i="11" s="1"/>
  <c r="F615" i="11" a="1"/>
  <c r="F615" i="11" s="1"/>
  <c r="AA616" i="11" a="1"/>
  <c r="AA616" i="11" s="1"/>
  <c r="AC616" i="11" l="1" a="1"/>
  <c r="AC616" i="11" s="1"/>
  <c r="F616" i="11" a="1"/>
  <c r="F616" i="11" s="1"/>
  <c r="AA617" i="11" a="1"/>
  <c r="AA617" i="11" s="1"/>
  <c r="EC613" i="11" a="1"/>
  <c r="EC613" i="11" s="1"/>
  <c r="DY613" i="11" a="1"/>
  <c r="DY613" i="11" s="1"/>
  <c r="DX613" i="11" a="1"/>
  <c r="DX613" i="11" s="1"/>
  <c r="ED613" i="11" a="1"/>
  <c r="ED613" i="11" s="1"/>
  <c r="DW613" i="11" a="1"/>
  <c r="DW613" i="11" s="1"/>
  <c r="EB613" i="11" a="1"/>
  <c r="EB613" i="11" s="1"/>
  <c r="DZ613" i="11" a="1"/>
  <c r="DZ613" i="11" s="1"/>
  <c r="EA613" i="11" a="1"/>
  <c r="EA613" i="11" s="1"/>
  <c r="U615" i="11" a="1"/>
  <c r="U615" i="11" s="1"/>
  <c r="AD615" i="11"/>
  <c r="DT613" i="11" a="1"/>
  <c r="DT613" i="11" s="1"/>
  <c r="DR613" i="11" a="1"/>
  <c r="DR613" i="11" s="1"/>
  <c r="DP613" i="11" a="1"/>
  <c r="DP613" i="11" s="1"/>
  <c r="DQ613" i="11" a="1"/>
  <c r="DQ613" i="11" s="1"/>
  <c r="DS613" i="11" a="1"/>
  <c r="DS613" i="11" s="1"/>
  <c r="G615" i="11" a="1"/>
  <c r="G615" i="11" s="1"/>
  <c r="T615" i="11" a="1"/>
  <c r="T615" i="11" s="1"/>
  <c r="H615" i="11" a="1"/>
  <c r="H615" i="11" s="1"/>
  <c r="DO614" i="11" a="1"/>
  <c r="DO614" i="11" s="1"/>
  <c r="DV614" i="11" a="1"/>
  <c r="DV614" i="11" s="1"/>
  <c r="DG614" i="11" a="1"/>
  <c r="DG614" i="11" s="1"/>
  <c r="DH613" i="11" a="1"/>
  <c r="DH613" i="11" s="1"/>
  <c r="DJ613" i="11" a="1"/>
  <c r="DJ613" i="11" s="1"/>
  <c r="DK613" i="11" a="1"/>
  <c r="DK613" i="11" s="1"/>
  <c r="DI613" i="11" a="1"/>
  <c r="DI613" i="11" s="1"/>
  <c r="DM613" i="11" a="1"/>
  <c r="DM613" i="11" s="1"/>
  <c r="DL613" i="11" a="1"/>
  <c r="DL613" i="11" s="1"/>
  <c r="G616" i="11" l="1" a="1"/>
  <c r="G616" i="11" s="1"/>
  <c r="T616" i="11" a="1"/>
  <c r="T616" i="11" s="1"/>
  <c r="H616" i="11" a="1"/>
  <c r="H616" i="11" s="1"/>
  <c r="DR614" i="11" a="1"/>
  <c r="DR614" i="11" s="1"/>
  <c r="DQ614" i="11" a="1"/>
  <c r="DQ614" i="11" s="1"/>
  <c r="DP614" i="11" a="1"/>
  <c r="DP614" i="11" s="1"/>
  <c r="DT614" i="11" a="1"/>
  <c r="DT614" i="11" s="1"/>
  <c r="DS614" i="11" a="1"/>
  <c r="DS614" i="11" s="1"/>
  <c r="DJ614" i="11" a="1"/>
  <c r="DJ614" i="11" s="1"/>
  <c r="DL614" i="11" a="1"/>
  <c r="DL614" i="11" s="1"/>
  <c r="DM614" i="11" a="1"/>
  <c r="DM614" i="11" s="1"/>
  <c r="DH614" i="11" a="1"/>
  <c r="DH614" i="11" s="1"/>
  <c r="DI614" i="11" a="1"/>
  <c r="DI614" i="11" s="1"/>
  <c r="DK614" i="11" a="1"/>
  <c r="DK614" i="11" s="1"/>
  <c r="DZ614" i="11" a="1"/>
  <c r="DZ614" i="11" s="1"/>
  <c r="ED614" i="11" a="1"/>
  <c r="ED614" i="11" s="1"/>
  <c r="EA614" i="11" a="1"/>
  <c r="EA614" i="11" s="1"/>
  <c r="DW614" i="11" a="1"/>
  <c r="DW614" i="11" s="1"/>
  <c r="EC614" i="11" a="1"/>
  <c r="EC614" i="11" s="1"/>
  <c r="DX614" i="11" a="1"/>
  <c r="DX614" i="11" s="1"/>
  <c r="EB614" i="11" a="1"/>
  <c r="EB614" i="11" s="1"/>
  <c r="DY614" i="11" a="1"/>
  <c r="DY614" i="11" s="1"/>
  <c r="DV615" i="11" a="1"/>
  <c r="DV615" i="11" s="1"/>
  <c r="DO615" i="11" a="1"/>
  <c r="DO615" i="11" s="1"/>
  <c r="DG615" i="11" a="1"/>
  <c r="DG615" i="11" s="1"/>
  <c r="AC617" i="11" a="1"/>
  <c r="AC617" i="11" s="1"/>
  <c r="F617" i="11" a="1"/>
  <c r="F617" i="11" s="1"/>
  <c r="AA618" i="11" a="1"/>
  <c r="AA618" i="11" s="1"/>
  <c r="U616" i="11" a="1"/>
  <c r="U616" i="11" s="1"/>
  <c r="AD616" i="11"/>
  <c r="EA615" i="11" l="1" a="1"/>
  <c r="EA615" i="11" s="1"/>
  <c r="DX615" i="11" a="1"/>
  <c r="DX615" i="11" s="1"/>
  <c r="EB615" i="11" a="1"/>
  <c r="EB615" i="11" s="1"/>
  <c r="DW615" i="11" a="1"/>
  <c r="DW615" i="11" s="1"/>
  <c r="EC615" i="11" a="1"/>
  <c r="EC615" i="11" s="1"/>
  <c r="ED615" i="11" a="1"/>
  <c r="ED615" i="11" s="1"/>
  <c r="DZ615" i="11" a="1"/>
  <c r="DZ615" i="11" s="1"/>
  <c r="DY615" i="11" a="1"/>
  <c r="DY615" i="11" s="1"/>
  <c r="AC618" i="11" a="1"/>
  <c r="AC618" i="11" s="1"/>
  <c r="F618" i="11" a="1"/>
  <c r="F618" i="11" s="1"/>
  <c r="AA619" i="11" a="1"/>
  <c r="AA619" i="11" s="1"/>
  <c r="U617" i="11" a="1"/>
  <c r="U617" i="11" s="1"/>
  <c r="AD617" i="11"/>
  <c r="DI615" i="11" a="1"/>
  <c r="DI615" i="11" s="1"/>
  <c r="DL615" i="11" a="1"/>
  <c r="DL615" i="11" s="1"/>
  <c r="DH615" i="11" a="1"/>
  <c r="DH615" i="11" s="1"/>
  <c r="DM615" i="11" a="1"/>
  <c r="DM615" i="11" s="1"/>
  <c r="DJ615" i="11" a="1"/>
  <c r="DJ615" i="11" s="1"/>
  <c r="DK615" i="11" a="1"/>
  <c r="DK615" i="11" s="1"/>
  <c r="G617" i="11" a="1"/>
  <c r="G617" i="11" s="1"/>
  <c r="T617" i="11" a="1"/>
  <c r="T617" i="11" s="1"/>
  <c r="H617" i="11" a="1"/>
  <c r="H617" i="11" s="1"/>
  <c r="DQ615" i="11" a="1"/>
  <c r="DQ615" i="11" s="1"/>
  <c r="DT615" i="11" a="1"/>
  <c r="DT615" i="11" s="1"/>
  <c r="DP615" i="11" a="1"/>
  <c r="DP615" i="11" s="1"/>
  <c r="DR615" i="11" a="1"/>
  <c r="DR615" i="11" s="1"/>
  <c r="DS615" i="11" a="1"/>
  <c r="DS615" i="11" s="1"/>
  <c r="DG616" i="11" a="1"/>
  <c r="DG616" i="11" s="1"/>
  <c r="DO616" i="11" a="1"/>
  <c r="DO616" i="11" s="1"/>
  <c r="DV616" i="11" a="1"/>
  <c r="DV616" i="11" s="1"/>
  <c r="U618" i="11" l="1" a="1"/>
  <c r="U618" i="11" s="1"/>
  <c r="AD618" i="11"/>
  <c r="G618" i="11" a="1"/>
  <c r="G618" i="11" s="1"/>
  <c r="T618" i="11" a="1"/>
  <c r="T618" i="11" s="1"/>
  <c r="H618" i="11" a="1"/>
  <c r="H618" i="11" s="1"/>
  <c r="DT616" i="11" a="1"/>
  <c r="DT616" i="11" s="1"/>
  <c r="DR616" i="11" a="1"/>
  <c r="DR616" i="11" s="1"/>
  <c r="DQ616" i="11" a="1"/>
  <c r="DQ616" i="11" s="1"/>
  <c r="DS616" i="11" a="1"/>
  <c r="DS616" i="11" s="1"/>
  <c r="DP616" i="11" a="1"/>
  <c r="DP616" i="11" s="1"/>
  <c r="EA616" i="11" a="1"/>
  <c r="EA616" i="11" s="1"/>
  <c r="DY616" i="11" a="1"/>
  <c r="DY616" i="11" s="1"/>
  <c r="EB616" i="11" a="1"/>
  <c r="EB616" i="11" s="1"/>
  <c r="DX616" i="11" a="1"/>
  <c r="DX616" i="11" s="1"/>
  <c r="DW616" i="11" a="1"/>
  <c r="DW616" i="11" s="1"/>
  <c r="EC616" i="11" a="1"/>
  <c r="EC616" i="11" s="1"/>
  <c r="ED616" i="11" a="1"/>
  <c r="ED616" i="11" s="1"/>
  <c r="DZ616" i="11" a="1"/>
  <c r="DZ616" i="11" s="1"/>
  <c r="DI616" i="11" a="1"/>
  <c r="DI616" i="11" s="1"/>
  <c r="DL616" i="11" a="1"/>
  <c r="DL616" i="11" s="1"/>
  <c r="DM616" i="11" a="1"/>
  <c r="DM616" i="11" s="1"/>
  <c r="DH616" i="11" a="1"/>
  <c r="DH616" i="11" s="1"/>
  <c r="DJ616" i="11" a="1"/>
  <c r="DJ616" i="11" s="1"/>
  <c r="DK616" i="11" a="1"/>
  <c r="DK616" i="11" s="1"/>
  <c r="DO617" i="11" a="1"/>
  <c r="DO617" i="11" s="1"/>
  <c r="DG617" i="11" a="1"/>
  <c r="DG617" i="11" s="1"/>
  <c r="DV617" i="11" a="1"/>
  <c r="DV617" i="11" s="1"/>
  <c r="F619" i="11" a="1"/>
  <c r="F619" i="11" s="1"/>
  <c r="AC619" i="11" a="1"/>
  <c r="AC619" i="11" s="1"/>
  <c r="AA620" i="11" a="1"/>
  <c r="AA620" i="11" s="1"/>
  <c r="F620" i="11" l="1" a="1"/>
  <c r="F620" i="11" s="1"/>
  <c r="AC620" i="11" a="1"/>
  <c r="AC620" i="11" s="1"/>
  <c r="AA621" i="11" a="1"/>
  <c r="AA621" i="11" s="1"/>
  <c r="DM617" i="11" a="1"/>
  <c r="DM617" i="11" s="1"/>
  <c r="DH617" i="11" a="1"/>
  <c r="DH617" i="11" s="1"/>
  <c r="DI617" i="11" a="1"/>
  <c r="DI617" i="11" s="1"/>
  <c r="DK617" i="11" a="1"/>
  <c r="DK617" i="11" s="1"/>
  <c r="DL617" i="11" a="1"/>
  <c r="DL617" i="11" s="1"/>
  <c r="DJ617" i="11" a="1"/>
  <c r="DJ617" i="11" s="1"/>
  <c r="EA617" i="11" a="1"/>
  <c r="EA617" i="11" s="1"/>
  <c r="DZ617" i="11" a="1"/>
  <c r="DZ617" i="11" s="1"/>
  <c r="EB617" i="11" a="1"/>
  <c r="EB617" i="11" s="1"/>
  <c r="DW617" i="11" a="1"/>
  <c r="DW617" i="11" s="1"/>
  <c r="DY617" i="11" a="1"/>
  <c r="DY617" i="11" s="1"/>
  <c r="DX617" i="11" a="1"/>
  <c r="DX617" i="11" s="1"/>
  <c r="ED617" i="11" a="1"/>
  <c r="ED617" i="11" s="1"/>
  <c r="EC617" i="11" a="1"/>
  <c r="EC617" i="11" s="1"/>
  <c r="DQ617" i="11" a="1"/>
  <c r="DQ617" i="11" s="1"/>
  <c r="DS617" i="11" a="1"/>
  <c r="DS617" i="11" s="1"/>
  <c r="DR617" i="11" a="1"/>
  <c r="DR617" i="11" s="1"/>
  <c r="DT617" i="11" a="1"/>
  <c r="DT617" i="11" s="1"/>
  <c r="DP617" i="11" a="1"/>
  <c r="DP617" i="11" s="1"/>
  <c r="G619" i="11" a="1"/>
  <c r="G619" i="11" s="1"/>
  <c r="T619" i="11" a="1"/>
  <c r="T619" i="11" s="1"/>
  <c r="H619" i="11" a="1"/>
  <c r="H619" i="11" s="1"/>
  <c r="U619" i="11" a="1"/>
  <c r="U619" i="11" s="1"/>
  <c r="AD619" i="11"/>
  <c r="DV618" i="11" a="1"/>
  <c r="DV618" i="11" s="1"/>
  <c r="DG618" i="11" a="1"/>
  <c r="DG618" i="11" s="1"/>
  <c r="DO618" i="11" a="1"/>
  <c r="DO618" i="11" s="1"/>
  <c r="DG619" i="11" l="1" a="1"/>
  <c r="DG619" i="11" s="1"/>
  <c r="DO619" i="11" a="1"/>
  <c r="DO619" i="11" s="1"/>
  <c r="DV619" i="11" a="1"/>
  <c r="DV619" i="11" s="1"/>
  <c r="DR618" i="11" a="1"/>
  <c r="DR618" i="11" s="1"/>
  <c r="DQ618" i="11" a="1"/>
  <c r="DQ618" i="11" s="1"/>
  <c r="DS618" i="11" a="1"/>
  <c r="DS618" i="11" s="1"/>
  <c r="DP618" i="11" a="1"/>
  <c r="DP618" i="11" s="1"/>
  <c r="DT618" i="11" a="1"/>
  <c r="DT618" i="11" s="1"/>
  <c r="DI618" i="11" a="1"/>
  <c r="DI618" i="11" s="1"/>
  <c r="DM618" i="11" a="1"/>
  <c r="DM618" i="11" s="1"/>
  <c r="DK618" i="11" a="1"/>
  <c r="DK618" i="11" s="1"/>
  <c r="DL618" i="11" a="1"/>
  <c r="DL618" i="11" s="1"/>
  <c r="DH618" i="11" a="1"/>
  <c r="DH618" i="11" s="1"/>
  <c r="DJ618" i="11" a="1"/>
  <c r="DJ618" i="11" s="1"/>
  <c r="F621" i="11" a="1"/>
  <c r="F621" i="11" s="1"/>
  <c r="AC621" i="11" a="1"/>
  <c r="AC621" i="11" s="1"/>
  <c r="AA622" i="11" a="1"/>
  <c r="AA622" i="11" s="1"/>
  <c r="DZ618" i="11" a="1"/>
  <c r="DZ618" i="11" s="1"/>
  <c r="DY618" i="11" a="1"/>
  <c r="DY618" i="11" s="1"/>
  <c r="DW618" i="11" a="1"/>
  <c r="DW618" i="11" s="1"/>
  <c r="DX618" i="11" a="1"/>
  <c r="DX618" i="11" s="1"/>
  <c r="ED618" i="11" a="1"/>
  <c r="ED618" i="11" s="1"/>
  <c r="EA618" i="11" a="1"/>
  <c r="EA618" i="11" s="1"/>
  <c r="EC618" i="11" a="1"/>
  <c r="EC618" i="11" s="1"/>
  <c r="EB618" i="11" a="1"/>
  <c r="EB618" i="11" s="1"/>
  <c r="G620" i="11" a="1"/>
  <c r="G620" i="11" s="1"/>
  <c r="T620" i="11" a="1"/>
  <c r="T620" i="11" s="1"/>
  <c r="H620" i="11" a="1"/>
  <c r="H620" i="11" s="1"/>
  <c r="U620" i="11" a="1"/>
  <c r="U620" i="11" s="1"/>
  <c r="AD620" i="11"/>
  <c r="ED619" i="11" l="1" a="1"/>
  <c r="ED619" i="11" s="1"/>
  <c r="DW619" i="11" a="1"/>
  <c r="DW619" i="11" s="1"/>
  <c r="EB619" i="11" a="1"/>
  <c r="EB619" i="11" s="1"/>
  <c r="EA619" i="11" a="1"/>
  <c r="EA619" i="11" s="1"/>
  <c r="DZ619" i="11" a="1"/>
  <c r="DZ619" i="11" s="1"/>
  <c r="DY619" i="11" a="1"/>
  <c r="DY619" i="11" s="1"/>
  <c r="EC619" i="11" a="1"/>
  <c r="EC619" i="11" s="1"/>
  <c r="DX619" i="11" a="1"/>
  <c r="DX619" i="11" s="1"/>
  <c r="DS619" i="11" a="1"/>
  <c r="DS619" i="11" s="1"/>
  <c r="DQ619" i="11" a="1"/>
  <c r="DQ619" i="11" s="1"/>
  <c r="DT619" i="11" a="1"/>
  <c r="DT619" i="11" s="1"/>
  <c r="DP619" i="11" a="1"/>
  <c r="DP619" i="11" s="1"/>
  <c r="DR619" i="11" a="1"/>
  <c r="DR619" i="11" s="1"/>
  <c r="DK619" i="11" a="1"/>
  <c r="DK619" i="11" s="1"/>
  <c r="DH619" i="11" a="1"/>
  <c r="DH619" i="11" s="1"/>
  <c r="DI619" i="11" a="1"/>
  <c r="DI619" i="11" s="1"/>
  <c r="DL619" i="11" a="1"/>
  <c r="DL619" i="11" s="1"/>
  <c r="DM619" i="11" a="1"/>
  <c r="DM619" i="11" s="1"/>
  <c r="DJ619" i="11" a="1"/>
  <c r="DJ619" i="11" s="1"/>
  <c r="F622" i="11" a="1"/>
  <c r="F622" i="11" s="1"/>
  <c r="AC622" i="11" a="1"/>
  <c r="AC622" i="11" s="1"/>
  <c r="AA623" i="11" a="1"/>
  <c r="AA623" i="11" s="1"/>
  <c r="DV620" i="11" a="1"/>
  <c r="DV620" i="11" s="1"/>
  <c r="DO620" i="11" a="1"/>
  <c r="DO620" i="11" s="1"/>
  <c r="DG620" i="11" a="1"/>
  <c r="DG620" i="11" s="1"/>
  <c r="G621" i="11" a="1"/>
  <c r="G621" i="11" s="1"/>
  <c r="T621" i="11" a="1"/>
  <c r="T621" i="11" s="1"/>
  <c r="H621" i="11" a="1"/>
  <c r="H621" i="11" s="1"/>
  <c r="U621" i="11" a="1"/>
  <c r="U621" i="11" s="1"/>
  <c r="AD621" i="11"/>
  <c r="G622" i="11" l="1" a="1"/>
  <c r="G622" i="11" s="1"/>
  <c r="T622" i="11" a="1"/>
  <c r="T622" i="11" s="1"/>
  <c r="H622" i="11" a="1"/>
  <c r="H622" i="11" s="1"/>
  <c r="U622" i="11" a="1"/>
  <c r="U622" i="11" s="1"/>
  <c r="AD622" i="11"/>
  <c r="DK620" i="11" a="1"/>
  <c r="DK620" i="11" s="1"/>
  <c r="DH620" i="11" a="1"/>
  <c r="DH620" i="11" s="1"/>
  <c r="DI620" i="11" a="1"/>
  <c r="DI620" i="11" s="1"/>
  <c r="DM620" i="11" a="1"/>
  <c r="DM620" i="11" s="1"/>
  <c r="DJ620" i="11" a="1"/>
  <c r="DJ620" i="11" s="1"/>
  <c r="DL620" i="11" a="1"/>
  <c r="DL620" i="11" s="1"/>
  <c r="DT620" i="11" a="1"/>
  <c r="DT620" i="11" s="1"/>
  <c r="DP620" i="11" a="1"/>
  <c r="DP620" i="11" s="1"/>
  <c r="DQ620" i="11" a="1"/>
  <c r="DQ620" i="11" s="1"/>
  <c r="DR620" i="11" a="1"/>
  <c r="DR620" i="11" s="1"/>
  <c r="DS620" i="11" a="1"/>
  <c r="DS620" i="11" s="1"/>
  <c r="DV621" i="11" a="1"/>
  <c r="DV621" i="11" s="1"/>
  <c r="DG621" i="11" a="1"/>
  <c r="DG621" i="11" s="1"/>
  <c r="DO621" i="11" a="1"/>
  <c r="DO621" i="11" s="1"/>
  <c r="DW620" i="11" a="1"/>
  <c r="DW620" i="11" s="1"/>
  <c r="EB620" i="11" a="1"/>
  <c r="EB620" i="11" s="1"/>
  <c r="DX620" i="11" a="1"/>
  <c r="DX620" i="11" s="1"/>
  <c r="ED620" i="11" a="1"/>
  <c r="ED620" i="11" s="1"/>
  <c r="EA620" i="11" a="1"/>
  <c r="EA620" i="11" s="1"/>
  <c r="EC620" i="11" a="1"/>
  <c r="EC620" i="11" s="1"/>
  <c r="DZ620" i="11" a="1"/>
  <c r="DZ620" i="11" s="1"/>
  <c r="DY620" i="11" a="1"/>
  <c r="DY620" i="11" s="1"/>
  <c r="AC623" i="11" a="1"/>
  <c r="AC623" i="11" s="1"/>
  <c r="F623" i="11" a="1"/>
  <c r="F623" i="11" s="1"/>
  <c r="AA624" i="11" a="1"/>
  <c r="AA624" i="11" s="1"/>
  <c r="DS621" i="11" l="1" a="1"/>
  <c r="DS621" i="11" s="1"/>
  <c r="DT621" i="11" a="1"/>
  <c r="DT621" i="11" s="1"/>
  <c r="DQ621" i="11" a="1"/>
  <c r="DQ621" i="11" s="1"/>
  <c r="DR621" i="11" a="1"/>
  <c r="DR621" i="11" s="1"/>
  <c r="DP621" i="11" a="1"/>
  <c r="DP621" i="11" s="1"/>
  <c r="DK621" i="11" a="1"/>
  <c r="DK621" i="11" s="1"/>
  <c r="DJ621" i="11" a="1"/>
  <c r="DJ621" i="11" s="1"/>
  <c r="DM621" i="11" a="1"/>
  <c r="DM621" i="11" s="1"/>
  <c r="DI621" i="11" a="1"/>
  <c r="DI621" i="11" s="1"/>
  <c r="DL621" i="11" a="1"/>
  <c r="DL621" i="11" s="1"/>
  <c r="DH621" i="11" a="1"/>
  <c r="DH621" i="11" s="1"/>
  <c r="EC621" i="11" a="1"/>
  <c r="EC621" i="11" s="1"/>
  <c r="DZ621" i="11" a="1"/>
  <c r="DZ621" i="11" s="1"/>
  <c r="ED621" i="11" a="1"/>
  <c r="ED621" i="11" s="1"/>
  <c r="DY621" i="11" a="1"/>
  <c r="DY621" i="11" s="1"/>
  <c r="DW621" i="11" a="1"/>
  <c r="DW621" i="11" s="1"/>
  <c r="EA621" i="11" a="1"/>
  <c r="EA621" i="11" s="1"/>
  <c r="EB621" i="11" a="1"/>
  <c r="EB621" i="11" s="1"/>
  <c r="DX621" i="11" a="1"/>
  <c r="DX621" i="11" s="1"/>
  <c r="G623" i="11" a="1"/>
  <c r="G623" i="11" s="1"/>
  <c r="T623" i="11" a="1"/>
  <c r="T623" i="11" s="1"/>
  <c r="H623" i="11" a="1"/>
  <c r="H623" i="11" s="1"/>
  <c r="AC624" i="11" a="1"/>
  <c r="AC624" i="11" s="1"/>
  <c r="F624" i="11" a="1"/>
  <c r="F624" i="11" s="1"/>
  <c r="AA625" i="11" a="1"/>
  <c r="AA625" i="11" s="1"/>
  <c r="U623" i="11" a="1"/>
  <c r="U623" i="11" s="1"/>
  <c r="AD623" i="11"/>
  <c r="DG622" i="11" a="1"/>
  <c r="DG622" i="11" s="1"/>
  <c r="DO622" i="11" a="1"/>
  <c r="DO622" i="11" s="1"/>
  <c r="DV622" i="11" a="1"/>
  <c r="DV622" i="11" s="1"/>
  <c r="DG623" i="11" l="1" a="1"/>
  <c r="DG623" i="11" s="1"/>
  <c r="DV623" i="11" a="1"/>
  <c r="DV623" i="11" s="1"/>
  <c r="DO623" i="11" a="1"/>
  <c r="DO623" i="11" s="1"/>
  <c r="AC625" i="11" a="1"/>
  <c r="AC625" i="11" s="1"/>
  <c r="F625" i="11" a="1"/>
  <c r="F625" i="11" s="1"/>
  <c r="AA626" i="11" a="1"/>
  <c r="AA626" i="11" s="1"/>
  <c r="DQ622" i="11" a="1"/>
  <c r="DQ622" i="11" s="1"/>
  <c r="DS622" i="11" a="1"/>
  <c r="DS622" i="11" s="1"/>
  <c r="DP622" i="11" a="1"/>
  <c r="DP622" i="11" s="1"/>
  <c r="DR622" i="11" a="1"/>
  <c r="DR622" i="11" s="1"/>
  <c r="DT622" i="11" a="1"/>
  <c r="DT622" i="11" s="1"/>
  <c r="U624" i="11" a="1"/>
  <c r="U624" i="11" s="1"/>
  <c r="AD624" i="11"/>
  <c r="G624" i="11" a="1"/>
  <c r="G624" i="11" s="1"/>
  <c r="T624" i="11" a="1"/>
  <c r="T624" i="11" s="1"/>
  <c r="H624" i="11" a="1"/>
  <c r="H624" i="11" s="1"/>
  <c r="DW622" i="11" a="1"/>
  <c r="DW622" i="11" s="1"/>
  <c r="DZ622" i="11" a="1"/>
  <c r="DZ622" i="11" s="1"/>
  <c r="DY622" i="11" a="1"/>
  <c r="DY622" i="11" s="1"/>
  <c r="EB622" i="11" a="1"/>
  <c r="EB622" i="11" s="1"/>
  <c r="EC622" i="11" a="1"/>
  <c r="EC622" i="11" s="1"/>
  <c r="ED622" i="11" a="1"/>
  <c r="ED622" i="11" s="1"/>
  <c r="EA622" i="11" a="1"/>
  <c r="EA622" i="11" s="1"/>
  <c r="DX622" i="11" a="1"/>
  <c r="DX622" i="11" s="1"/>
  <c r="DM622" i="11" a="1"/>
  <c r="DM622" i="11" s="1"/>
  <c r="DL622" i="11" a="1"/>
  <c r="DL622" i="11" s="1"/>
  <c r="DJ622" i="11" a="1"/>
  <c r="DJ622" i="11" s="1"/>
  <c r="DK622" i="11" a="1"/>
  <c r="DK622" i="11" s="1"/>
  <c r="DI622" i="11" a="1"/>
  <c r="DI622" i="11" s="1"/>
  <c r="DH622" i="11" a="1"/>
  <c r="DH622" i="11" s="1"/>
  <c r="U625" i="11" l="1" a="1"/>
  <c r="U625" i="11" s="1"/>
  <c r="AD625" i="11"/>
  <c r="G625" i="11" a="1"/>
  <c r="G625" i="11" s="1"/>
  <c r="T625" i="11" a="1"/>
  <c r="T625" i="11" s="1"/>
  <c r="H625" i="11" a="1"/>
  <c r="H625" i="11" s="1"/>
  <c r="DO624" i="11" a="1"/>
  <c r="DO624" i="11" s="1"/>
  <c r="DV624" i="11" a="1"/>
  <c r="DV624" i="11" s="1"/>
  <c r="DG624" i="11" a="1"/>
  <c r="DG624" i="11" s="1"/>
  <c r="DP623" i="11" a="1"/>
  <c r="DP623" i="11" s="1"/>
  <c r="DQ623" i="11" a="1"/>
  <c r="DQ623" i="11" s="1"/>
  <c r="DT623" i="11" a="1"/>
  <c r="DT623" i="11" s="1"/>
  <c r="DS623" i="11" a="1"/>
  <c r="DS623" i="11" s="1"/>
  <c r="DR623" i="11" a="1"/>
  <c r="DR623" i="11" s="1"/>
  <c r="DX623" i="11" a="1"/>
  <c r="DX623" i="11" s="1"/>
  <c r="EA623" i="11" a="1"/>
  <c r="EA623" i="11" s="1"/>
  <c r="DZ623" i="11" a="1"/>
  <c r="DZ623" i="11" s="1"/>
  <c r="EC623" i="11" a="1"/>
  <c r="EC623" i="11" s="1"/>
  <c r="EB623" i="11" a="1"/>
  <c r="EB623" i="11" s="1"/>
  <c r="DW623" i="11" a="1"/>
  <c r="DW623" i="11" s="1"/>
  <c r="ED623" i="11" a="1"/>
  <c r="ED623" i="11" s="1"/>
  <c r="DY623" i="11" a="1"/>
  <c r="DY623" i="11" s="1"/>
  <c r="AC626" i="11" a="1"/>
  <c r="AC626" i="11" s="1"/>
  <c r="F626" i="11" a="1"/>
  <c r="F626" i="11" s="1"/>
  <c r="AA627" i="11" a="1"/>
  <c r="AA627" i="11" s="1"/>
  <c r="DJ623" i="11" a="1"/>
  <c r="DJ623" i="11" s="1"/>
  <c r="DL623" i="11" a="1"/>
  <c r="DL623" i="11" s="1"/>
  <c r="DM623" i="11" a="1"/>
  <c r="DM623" i="11" s="1"/>
  <c r="DI623" i="11" a="1"/>
  <c r="DI623" i="11" s="1"/>
  <c r="DH623" i="11" a="1"/>
  <c r="DH623" i="11" s="1"/>
  <c r="DK623" i="11" a="1"/>
  <c r="DK623" i="11" s="1"/>
  <c r="DW624" i="11" l="1" a="1"/>
  <c r="DW624" i="11" s="1"/>
  <c r="DX624" i="11" a="1"/>
  <c r="DX624" i="11" s="1"/>
  <c r="EB624" i="11" a="1"/>
  <c r="EB624" i="11" s="1"/>
  <c r="EC624" i="11" a="1"/>
  <c r="EC624" i="11" s="1"/>
  <c r="DZ624" i="11" a="1"/>
  <c r="DZ624" i="11" s="1"/>
  <c r="ED624" i="11" a="1"/>
  <c r="ED624" i="11" s="1"/>
  <c r="DY624" i="11" a="1"/>
  <c r="DY624" i="11" s="1"/>
  <c r="EA624" i="11" a="1"/>
  <c r="EA624" i="11" s="1"/>
  <c r="F627" i="11" a="1"/>
  <c r="F627" i="11" s="1"/>
  <c r="AC627" i="11" a="1"/>
  <c r="AC627" i="11" s="1"/>
  <c r="AA628" i="11" a="1"/>
  <c r="AA628" i="11" s="1"/>
  <c r="DT624" i="11" a="1"/>
  <c r="DT624" i="11" s="1"/>
  <c r="DR624" i="11" a="1"/>
  <c r="DR624" i="11" s="1"/>
  <c r="DP624" i="11" a="1"/>
  <c r="DP624" i="11" s="1"/>
  <c r="DS624" i="11" a="1"/>
  <c r="DS624" i="11" s="1"/>
  <c r="DQ624" i="11" a="1"/>
  <c r="DQ624" i="11" s="1"/>
  <c r="DG625" i="11" a="1"/>
  <c r="DG625" i="11" s="1"/>
  <c r="DV625" i="11" a="1"/>
  <c r="DV625" i="11" s="1"/>
  <c r="DO625" i="11" a="1"/>
  <c r="DO625" i="11" s="1"/>
  <c r="U626" i="11" a="1"/>
  <c r="U626" i="11" s="1"/>
  <c r="AD626" i="11"/>
  <c r="G626" i="11" a="1"/>
  <c r="G626" i="11" s="1"/>
  <c r="T626" i="11" a="1"/>
  <c r="T626" i="11" s="1"/>
  <c r="H626" i="11" a="1"/>
  <c r="H626" i="11" s="1"/>
  <c r="DH624" i="11" a="1"/>
  <c r="DH624" i="11" s="1"/>
  <c r="DL624" i="11" a="1"/>
  <c r="DL624" i="11" s="1"/>
  <c r="DK624" i="11" a="1"/>
  <c r="DK624" i="11" s="1"/>
  <c r="DI624" i="11" a="1"/>
  <c r="DI624" i="11" s="1"/>
  <c r="DJ624" i="11" a="1"/>
  <c r="DJ624" i="11" s="1"/>
  <c r="DM624" i="11" a="1"/>
  <c r="DM624" i="11" s="1"/>
  <c r="DO626" i="11" l="1" a="1"/>
  <c r="DO626" i="11" s="1"/>
  <c r="DG626" i="11" a="1"/>
  <c r="DG626" i="11" s="1"/>
  <c r="DV626" i="11" a="1"/>
  <c r="DV626" i="11" s="1"/>
  <c r="DQ625" i="11" a="1"/>
  <c r="DQ625" i="11" s="1"/>
  <c r="DS625" i="11" a="1"/>
  <c r="DS625" i="11" s="1"/>
  <c r="DP625" i="11" a="1"/>
  <c r="DP625" i="11" s="1"/>
  <c r="DT625" i="11" a="1"/>
  <c r="DT625" i="11" s="1"/>
  <c r="DR625" i="11" a="1"/>
  <c r="DR625" i="11" s="1"/>
  <c r="F628" i="11" a="1"/>
  <c r="F628" i="11" s="1"/>
  <c r="AC628" i="11" a="1"/>
  <c r="AC628" i="11" s="1"/>
  <c r="AA629" i="11" a="1"/>
  <c r="AA629" i="11" s="1"/>
  <c r="EC625" i="11" a="1"/>
  <c r="EC625" i="11" s="1"/>
  <c r="DX625" i="11" a="1"/>
  <c r="DX625" i="11" s="1"/>
  <c r="EB625" i="11" a="1"/>
  <c r="EB625" i="11" s="1"/>
  <c r="EA625" i="11" a="1"/>
  <c r="EA625" i="11" s="1"/>
  <c r="ED625" i="11" a="1"/>
  <c r="ED625" i="11" s="1"/>
  <c r="DW625" i="11" a="1"/>
  <c r="DW625" i="11" s="1"/>
  <c r="DY625" i="11" a="1"/>
  <c r="DY625" i="11" s="1"/>
  <c r="DZ625" i="11" a="1"/>
  <c r="DZ625" i="11" s="1"/>
  <c r="G627" i="11" a="1"/>
  <c r="G627" i="11" s="1"/>
  <c r="T627" i="11" a="1"/>
  <c r="T627" i="11" s="1"/>
  <c r="H627" i="11" a="1"/>
  <c r="H627" i="11" s="1"/>
  <c r="DJ625" i="11" a="1"/>
  <c r="DJ625" i="11" s="1"/>
  <c r="DH625" i="11" a="1"/>
  <c r="DH625" i="11" s="1"/>
  <c r="DM625" i="11" a="1"/>
  <c r="DM625" i="11" s="1"/>
  <c r="DK625" i="11" a="1"/>
  <c r="DK625" i="11" s="1"/>
  <c r="DI625" i="11" a="1"/>
  <c r="DI625" i="11" s="1"/>
  <c r="DL625" i="11" a="1"/>
  <c r="DL625" i="11" s="1"/>
  <c r="U627" i="11" a="1"/>
  <c r="U627" i="11" s="1"/>
  <c r="AD627" i="11"/>
  <c r="DV627" i="11" l="1" a="1"/>
  <c r="DV627" i="11" s="1"/>
  <c r="DG627" i="11" a="1"/>
  <c r="DG627" i="11" s="1"/>
  <c r="DO627" i="11" a="1"/>
  <c r="DO627" i="11" s="1"/>
  <c r="F629" i="11" a="1"/>
  <c r="F629" i="11" s="1"/>
  <c r="AC629" i="11" a="1"/>
  <c r="AC629" i="11" s="1"/>
  <c r="AA630" i="11" a="1"/>
  <c r="AA630" i="11" s="1"/>
  <c r="G628" i="11" a="1"/>
  <c r="G628" i="11" s="1"/>
  <c r="T628" i="11" a="1"/>
  <c r="T628" i="11" s="1"/>
  <c r="H628" i="11" a="1"/>
  <c r="H628" i="11" s="1"/>
  <c r="U628" i="11" a="1"/>
  <c r="U628" i="11" s="1"/>
  <c r="AD628" i="11"/>
  <c r="DX626" i="11" a="1"/>
  <c r="DX626" i="11" s="1"/>
  <c r="DZ626" i="11" a="1"/>
  <c r="DZ626" i="11" s="1"/>
  <c r="ED626" i="11" a="1"/>
  <c r="ED626" i="11" s="1"/>
  <c r="DW626" i="11" a="1"/>
  <c r="DW626" i="11" s="1"/>
  <c r="DY626" i="11" a="1"/>
  <c r="DY626" i="11" s="1"/>
  <c r="EB626" i="11" a="1"/>
  <c r="EB626" i="11" s="1"/>
  <c r="EC626" i="11" a="1"/>
  <c r="EC626" i="11" s="1"/>
  <c r="EA626" i="11" a="1"/>
  <c r="EA626" i="11" s="1"/>
  <c r="DI626" i="11" a="1"/>
  <c r="DI626" i="11" s="1"/>
  <c r="DJ626" i="11" a="1"/>
  <c r="DJ626" i="11" s="1"/>
  <c r="DK626" i="11" a="1"/>
  <c r="DK626" i="11" s="1"/>
  <c r="DL626" i="11" a="1"/>
  <c r="DL626" i="11" s="1"/>
  <c r="DH626" i="11" a="1"/>
  <c r="DH626" i="11" s="1"/>
  <c r="DM626" i="11" a="1"/>
  <c r="DM626" i="11" s="1"/>
  <c r="DR626" i="11" a="1"/>
  <c r="DR626" i="11" s="1"/>
  <c r="DP626" i="11" a="1"/>
  <c r="DP626" i="11" s="1"/>
  <c r="DS626" i="11" a="1"/>
  <c r="DS626" i="11" s="1"/>
  <c r="DT626" i="11" a="1"/>
  <c r="DT626" i="11" s="1"/>
  <c r="DQ626" i="11" a="1"/>
  <c r="DQ626" i="11" s="1"/>
  <c r="DQ627" i="11" l="1" a="1"/>
  <c r="DQ627" i="11" s="1"/>
  <c r="DT627" i="11" a="1"/>
  <c r="DT627" i="11" s="1"/>
  <c r="DR627" i="11" a="1"/>
  <c r="DR627" i="11" s="1"/>
  <c r="DP627" i="11" a="1"/>
  <c r="DP627" i="11" s="1"/>
  <c r="DS627" i="11" a="1"/>
  <c r="DS627" i="11" s="1"/>
  <c r="DO628" i="11" a="1"/>
  <c r="DO628" i="11" s="1"/>
  <c r="DV628" i="11" a="1"/>
  <c r="DV628" i="11" s="1"/>
  <c r="DG628" i="11" a="1"/>
  <c r="DG628" i="11" s="1"/>
  <c r="DH627" i="11" a="1"/>
  <c r="DH627" i="11" s="1"/>
  <c r="DM627" i="11" a="1"/>
  <c r="DM627" i="11" s="1"/>
  <c r="DJ627" i="11" a="1"/>
  <c r="DJ627" i="11" s="1"/>
  <c r="DK627" i="11" a="1"/>
  <c r="DK627" i="11" s="1"/>
  <c r="DL627" i="11" a="1"/>
  <c r="DL627" i="11" s="1"/>
  <c r="DI627" i="11" a="1"/>
  <c r="DI627" i="11" s="1"/>
  <c r="F630" i="11" a="1"/>
  <c r="F630" i="11" s="1"/>
  <c r="AC630" i="11" a="1"/>
  <c r="AC630" i="11" s="1"/>
  <c r="AA631" i="11" a="1"/>
  <c r="AA631" i="11" s="1"/>
  <c r="EC627" i="11" a="1"/>
  <c r="EC627" i="11" s="1"/>
  <c r="EA627" i="11" a="1"/>
  <c r="EA627" i="11" s="1"/>
  <c r="EB627" i="11" a="1"/>
  <c r="EB627" i="11" s="1"/>
  <c r="DY627" i="11" a="1"/>
  <c r="DY627" i="11" s="1"/>
  <c r="ED627" i="11" a="1"/>
  <c r="ED627" i="11" s="1"/>
  <c r="DZ627" i="11" a="1"/>
  <c r="DZ627" i="11" s="1"/>
  <c r="DX627" i="11" a="1"/>
  <c r="DX627" i="11" s="1"/>
  <c r="DW627" i="11" a="1"/>
  <c r="DW627" i="11" s="1"/>
  <c r="G629" i="11" a="1"/>
  <c r="G629" i="11" s="1"/>
  <c r="T629" i="11" a="1"/>
  <c r="T629" i="11" s="1"/>
  <c r="H629" i="11" a="1"/>
  <c r="H629" i="11" s="1"/>
  <c r="U629" i="11" a="1"/>
  <c r="U629" i="11" s="1"/>
  <c r="AD629" i="11"/>
  <c r="DM628" i="11" l="1" a="1"/>
  <c r="DM628" i="11" s="1"/>
  <c r="DL628" i="11" a="1"/>
  <c r="DL628" i="11" s="1"/>
  <c r="DJ628" i="11" a="1"/>
  <c r="DJ628" i="11" s="1"/>
  <c r="DI628" i="11" a="1"/>
  <c r="DI628" i="11" s="1"/>
  <c r="DH628" i="11" a="1"/>
  <c r="DH628" i="11" s="1"/>
  <c r="DK628" i="11" a="1"/>
  <c r="DK628" i="11" s="1"/>
  <c r="DZ628" i="11" a="1"/>
  <c r="DZ628" i="11" s="1"/>
  <c r="EA628" i="11" a="1"/>
  <c r="EA628" i="11" s="1"/>
  <c r="DY628" i="11" a="1"/>
  <c r="DY628" i="11" s="1"/>
  <c r="DW628" i="11" a="1"/>
  <c r="DW628" i="11" s="1"/>
  <c r="DX628" i="11" a="1"/>
  <c r="DX628" i="11" s="1"/>
  <c r="EC628" i="11" a="1"/>
  <c r="EC628" i="11" s="1"/>
  <c r="EB628" i="11" a="1"/>
  <c r="EB628" i="11" s="1"/>
  <c r="ED628" i="11" a="1"/>
  <c r="ED628" i="11" s="1"/>
  <c r="DQ628" i="11" a="1"/>
  <c r="DQ628" i="11" s="1"/>
  <c r="DR628" i="11" a="1"/>
  <c r="DR628" i="11" s="1"/>
  <c r="DS628" i="11" a="1"/>
  <c r="DS628" i="11" s="1"/>
  <c r="DP628" i="11" a="1"/>
  <c r="DP628" i="11" s="1"/>
  <c r="DT628" i="11" a="1"/>
  <c r="DT628" i="11" s="1"/>
  <c r="AC631" i="11" a="1"/>
  <c r="AC631" i="11" s="1"/>
  <c r="F631" i="11" a="1"/>
  <c r="F631" i="11" s="1"/>
  <c r="AA632" i="11" a="1"/>
  <c r="AA632" i="11" s="1"/>
  <c r="G630" i="11" a="1"/>
  <c r="G630" i="11" s="1"/>
  <c r="T630" i="11" a="1"/>
  <c r="T630" i="11" s="1"/>
  <c r="H630" i="11" a="1"/>
  <c r="H630" i="11" s="1"/>
  <c r="DO629" i="11" a="1"/>
  <c r="DO629" i="11" s="1"/>
  <c r="DG629" i="11" a="1"/>
  <c r="DG629" i="11" s="1"/>
  <c r="DV629" i="11" a="1"/>
  <c r="DV629" i="11" s="1"/>
  <c r="U630" i="11" a="1"/>
  <c r="U630" i="11" s="1"/>
  <c r="AD630" i="11"/>
  <c r="DY629" i="11" l="1" a="1"/>
  <c r="DY629" i="11" s="1"/>
  <c r="EA629" i="11" a="1"/>
  <c r="EA629" i="11" s="1"/>
  <c r="ED629" i="11" a="1"/>
  <c r="ED629" i="11" s="1"/>
  <c r="DX629" i="11" a="1"/>
  <c r="DX629" i="11" s="1"/>
  <c r="EB629" i="11" a="1"/>
  <c r="EB629" i="11" s="1"/>
  <c r="DW629" i="11" a="1"/>
  <c r="DW629" i="11" s="1"/>
  <c r="DZ629" i="11" a="1"/>
  <c r="DZ629" i="11" s="1"/>
  <c r="EC629" i="11" a="1"/>
  <c r="EC629" i="11" s="1"/>
  <c r="DG630" i="11" a="1"/>
  <c r="DG630" i="11" s="1"/>
  <c r="DO630" i="11" a="1"/>
  <c r="DO630" i="11" s="1"/>
  <c r="DV630" i="11" a="1"/>
  <c r="DV630" i="11" s="1"/>
  <c r="DJ629" i="11" a="1"/>
  <c r="DJ629" i="11" s="1"/>
  <c r="DH629" i="11" a="1"/>
  <c r="DH629" i="11" s="1"/>
  <c r="DL629" i="11" a="1"/>
  <c r="DL629" i="11" s="1"/>
  <c r="DM629" i="11" a="1"/>
  <c r="DM629" i="11" s="1"/>
  <c r="DK629" i="11" a="1"/>
  <c r="DK629" i="11" s="1"/>
  <c r="DI629" i="11" a="1"/>
  <c r="DI629" i="11" s="1"/>
  <c r="DQ629" i="11" a="1"/>
  <c r="DQ629" i="11" s="1"/>
  <c r="DT629" i="11" a="1"/>
  <c r="DT629" i="11" s="1"/>
  <c r="DP629" i="11" a="1"/>
  <c r="DP629" i="11" s="1"/>
  <c r="DR629" i="11" a="1"/>
  <c r="DR629" i="11" s="1"/>
  <c r="DS629" i="11" a="1"/>
  <c r="DS629" i="11" s="1"/>
  <c r="AC632" i="11" a="1"/>
  <c r="AC632" i="11" s="1"/>
  <c r="F632" i="11" a="1"/>
  <c r="F632" i="11" s="1"/>
  <c r="AA633" i="11" a="1"/>
  <c r="AA633" i="11" s="1"/>
  <c r="U631" i="11" a="1"/>
  <c r="U631" i="11" s="1"/>
  <c r="AD631" i="11"/>
  <c r="G631" i="11" a="1"/>
  <c r="G631" i="11" s="1"/>
  <c r="T631" i="11" a="1"/>
  <c r="T631" i="11" s="1"/>
  <c r="H631" i="11" a="1"/>
  <c r="H631" i="11" s="1"/>
  <c r="AC633" i="11" l="1" a="1"/>
  <c r="AC633" i="11" s="1"/>
  <c r="F633" i="11" a="1"/>
  <c r="F633" i="11" s="1"/>
  <c r="AA634" i="11" a="1"/>
  <c r="AA634" i="11" s="1"/>
  <c r="U632" i="11" a="1"/>
  <c r="U632" i="11" s="1"/>
  <c r="AD632" i="11"/>
  <c r="G632" i="11" a="1"/>
  <c r="G632" i="11" s="1"/>
  <c r="T632" i="11" a="1"/>
  <c r="T632" i="11" s="1"/>
  <c r="H632" i="11" a="1"/>
  <c r="H632" i="11" s="1"/>
  <c r="EB630" i="11" a="1"/>
  <c r="EB630" i="11" s="1"/>
  <c r="EC630" i="11" a="1"/>
  <c r="EC630" i="11" s="1"/>
  <c r="DY630" i="11" a="1"/>
  <c r="DY630" i="11" s="1"/>
  <c r="DZ630" i="11" a="1"/>
  <c r="DZ630" i="11" s="1"/>
  <c r="ED630" i="11" a="1"/>
  <c r="ED630" i="11" s="1"/>
  <c r="DW630" i="11" a="1"/>
  <c r="DW630" i="11" s="1"/>
  <c r="DX630" i="11" a="1"/>
  <c r="DX630" i="11" s="1"/>
  <c r="EA630" i="11" a="1"/>
  <c r="EA630" i="11" s="1"/>
  <c r="DV631" i="11" a="1"/>
  <c r="DV631" i="11" s="1"/>
  <c r="DG631" i="11" a="1"/>
  <c r="DG631" i="11" s="1"/>
  <c r="DO631" i="11" a="1"/>
  <c r="DO631" i="11" s="1"/>
  <c r="DP630" i="11" a="1"/>
  <c r="DP630" i="11" s="1"/>
  <c r="DR630" i="11" a="1"/>
  <c r="DR630" i="11" s="1"/>
  <c r="DQ630" i="11" a="1"/>
  <c r="DQ630" i="11" s="1"/>
  <c r="DS630" i="11" a="1"/>
  <c r="DS630" i="11" s="1"/>
  <c r="DT630" i="11" a="1"/>
  <c r="DT630" i="11" s="1"/>
  <c r="DL630" i="11" a="1"/>
  <c r="DL630" i="11" s="1"/>
  <c r="DK630" i="11" a="1"/>
  <c r="DK630" i="11" s="1"/>
  <c r="DH630" i="11" a="1"/>
  <c r="DH630" i="11" s="1"/>
  <c r="DI630" i="11" a="1"/>
  <c r="DI630" i="11" s="1"/>
  <c r="DJ630" i="11" a="1"/>
  <c r="DJ630" i="11" s="1"/>
  <c r="DM630" i="11" a="1"/>
  <c r="DM630" i="11" s="1"/>
  <c r="DP631" i="11" l="1" a="1"/>
  <c r="DP631" i="11" s="1"/>
  <c r="DS631" i="11" a="1"/>
  <c r="DS631" i="11" s="1"/>
  <c r="DQ631" i="11" a="1"/>
  <c r="DQ631" i="11" s="1"/>
  <c r="DR631" i="11" a="1"/>
  <c r="DR631" i="11" s="1"/>
  <c r="DT631" i="11" a="1"/>
  <c r="DT631" i="11" s="1"/>
  <c r="DV632" i="11" a="1"/>
  <c r="DV632" i="11" s="1"/>
  <c r="DG632" i="11" a="1"/>
  <c r="DG632" i="11" s="1"/>
  <c r="DO632" i="11" a="1"/>
  <c r="DO632" i="11" s="1"/>
  <c r="DM631" i="11" a="1"/>
  <c r="DM631" i="11" s="1"/>
  <c r="DH631" i="11" a="1"/>
  <c r="DH631" i="11" s="1"/>
  <c r="DI631" i="11" a="1"/>
  <c r="DI631" i="11" s="1"/>
  <c r="DK631" i="11" a="1"/>
  <c r="DK631" i="11" s="1"/>
  <c r="DJ631" i="11" a="1"/>
  <c r="DJ631" i="11" s="1"/>
  <c r="DL631" i="11" a="1"/>
  <c r="DL631" i="11" s="1"/>
  <c r="DZ631" i="11" a="1"/>
  <c r="DZ631" i="11" s="1"/>
  <c r="EA631" i="11" a="1"/>
  <c r="EA631" i="11" s="1"/>
  <c r="DW631" i="11" a="1"/>
  <c r="DW631" i="11" s="1"/>
  <c r="EC631" i="11" a="1"/>
  <c r="EC631" i="11" s="1"/>
  <c r="DY631" i="11" a="1"/>
  <c r="DY631" i="11" s="1"/>
  <c r="EB631" i="11" a="1"/>
  <c r="EB631" i="11" s="1"/>
  <c r="ED631" i="11" a="1"/>
  <c r="ED631" i="11" s="1"/>
  <c r="DX631" i="11" a="1"/>
  <c r="DX631" i="11" s="1"/>
  <c r="AC634" i="11" a="1"/>
  <c r="AC634" i="11" s="1"/>
  <c r="F634" i="11" a="1"/>
  <c r="F634" i="11" s="1"/>
  <c r="AA635" i="11" a="1"/>
  <c r="AA635" i="11" s="1"/>
  <c r="U633" i="11" a="1"/>
  <c r="U633" i="11" s="1"/>
  <c r="AD633" i="11"/>
  <c r="G633" i="11" a="1"/>
  <c r="G633" i="11" s="1"/>
  <c r="T633" i="11" a="1"/>
  <c r="T633" i="11" s="1"/>
  <c r="H633" i="11" a="1"/>
  <c r="H633" i="11" s="1"/>
  <c r="DS632" i="11" l="1" a="1"/>
  <c r="DS632" i="11" s="1"/>
  <c r="DT632" i="11" a="1"/>
  <c r="DT632" i="11" s="1"/>
  <c r="DP632" i="11" a="1"/>
  <c r="DP632" i="11" s="1"/>
  <c r="DQ632" i="11" a="1"/>
  <c r="DQ632" i="11" s="1"/>
  <c r="DR632" i="11" a="1"/>
  <c r="DR632" i="11" s="1"/>
  <c r="DJ632" i="11" a="1"/>
  <c r="DJ632" i="11" s="1"/>
  <c r="DM632" i="11" a="1"/>
  <c r="DM632" i="11" s="1"/>
  <c r="DH632" i="11" a="1"/>
  <c r="DH632" i="11" s="1"/>
  <c r="DK632" i="11" a="1"/>
  <c r="DK632" i="11" s="1"/>
  <c r="DI632" i="11" a="1"/>
  <c r="DI632" i="11" s="1"/>
  <c r="DL632" i="11" a="1"/>
  <c r="DL632" i="11" s="1"/>
  <c r="G634" i="11" a="1"/>
  <c r="G634" i="11" s="1"/>
  <c r="T634" i="11" a="1"/>
  <c r="T634" i="11" s="1"/>
  <c r="H634" i="11" a="1"/>
  <c r="H634" i="11" s="1"/>
  <c r="EA632" i="11" a="1"/>
  <c r="EA632" i="11" s="1"/>
  <c r="EB632" i="11" a="1"/>
  <c r="EB632" i="11" s="1"/>
  <c r="DZ632" i="11" a="1"/>
  <c r="DZ632" i="11" s="1"/>
  <c r="DX632" i="11" a="1"/>
  <c r="DX632" i="11" s="1"/>
  <c r="EC632" i="11" a="1"/>
  <c r="EC632" i="11" s="1"/>
  <c r="ED632" i="11" a="1"/>
  <c r="ED632" i="11" s="1"/>
  <c r="DY632" i="11" a="1"/>
  <c r="DY632" i="11" s="1"/>
  <c r="DW632" i="11" a="1"/>
  <c r="DW632" i="11" s="1"/>
  <c r="DO633" i="11" a="1"/>
  <c r="DO633" i="11" s="1"/>
  <c r="DG633" i="11" a="1"/>
  <c r="DG633" i="11" s="1"/>
  <c r="DV633" i="11" a="1"/>
  <c r="DV633" i="11" s="1"/>
  <c r="F635" i="11" a="1"/>
  <c r="F635" i="11" s="1"/>
  <c r="AC635" i="11" a="1"/>
  <c r="AC635" i="11" s="1"/>
  <c r="AA636" i="11" a="1"/>
  <c r="AA636" i="11" s="1"/>
  <c r="U634" i="11" a="1"/>
  <c r="U634" i="11" s="1"/>
  <c r="AD634" i="11"/>
  <c r="EB633" i="11" l="1" a="1"/>
  <c r="EB633" i="11" s="1"/>
  <c r="ED633" i="11" a="1"/>
  <c r="ED633" i="11" s="1"/>
  <c r="DW633" i="11" a="1"/>
  <c r="DW633" i="11" s="1"/>
  <c r="DX633" i="11" a="1"/>
  <c r="DX633" i="11" s="1"/>
  <c r="EA633" i="11" a="1"/>
  <c r="EA633" i="11" s="1"/>
  <c r="DZ633" i="11" a="1"/>
  <c r="DZ633" i="11" s="1"/>
  <c r="DY633" i="11" a="1"/>
  <c r="DY633" i="11" s="1"/>
  <c r="EC633" i="11" a="1"/>
  <c r="EC633" i="11" s="1"/>
  <c r="G635" i="11" a="1"/>
  <c r="G635" i="11" s="1"/>
  <c r="T635" i="11" a="1"/>
  <c r="T635" i="11" s="1"/>
  <c r="H635" i="11" a="1"/>
  <c r="H635" i="11" s="1"/>
  <c r="DI633" i="11" a="1"/>
  <c r="DI633" i="11" s="1"/>
  <c r="DH633" i="11" a="1"/>
  <c r="DH633" i="11" s="1"/>
  <c r="DM633" i="11" a="1"/>
  <c r="DM633" i="11" s="1"/>
  <c r="DK633" i="11" a="1"/>
  <c r="DK633" i="11" s="1"/>
  <c r="DL633" i="11" a="1"/>
  <c r="DL633" i="11" s="1"/>
  <c r="DJ633" i="11" a="1"/>
  <c r="DJ633" i="11" s="1"/>
  <c r="DP633" i="11" a="1"/>
  <c r="DP633" i="11" s="1"/>
  <c r="DQ633" i="11" a="1"/>
  <c r="DQ633" i="11" s="1"/>
  <c r="DR633" i="11" a="1"/>
  <c r="DR633" i="11" s="1"/>
  <c r="DT633" i="11" a="1"/>
  <c r="DT633" i="11" s="1"/>
  <c r="DS633" i="11" a="1"/>
  <c r="DS633" i="11" s="1"/>
  <c r="F636" i="11" a="1"/>
  <c r="F636" i="11" s="1"/>
  <c r="AC636" i="11" a="1"/>
  <c r="AC636" i="11" s="1"/>
  <c r="AA637" i="11" a="1"/>
  <c r="AA637" i="11" s="1"/>
  <c r="DV634" i="11" a="1"/>
  <c r="DV634" i="11" s="1"/>
  <c r="DO634" i="11" a="1"/>
  <c r="DO634" i="11" s="1"/>
  <c r="DG634" i="11" a="1"/>
  <c r="DG634" i="11" s="1"/>
  <c r="U635" i="11" a="1"/>
  <c r="U635" i="11" s="1"/>
  <c r="AD635" i="11"/>
  <c r="F637" i="11" l="1" a="1"/>
  <c r="F637" i="11" s="1"/>
  <c r="AC637" i="11" a="1"/>
  <c r="AC637" i="11" s="1"/>
  <c r="AA638" i="11" a="1"/>
  <c r="AA638" i="11" s="1"/>
  <c r="G636" i="11" a="1"/>
  <c r="G636" i="11" s="1"/>
  <c r="T636" i="11" a="1"/>
  <c r="T636" i="11" s="1"/>
  <c r="H636" i="11" a="1"/>
  <c r="H636" i="11" s="1"/>
  <c r="DK634" i="11" a="1"/>
  <c r="DK634" i="11" s="1"/>
  <c r="DJ634" i="11" a="1"/>
  <c r="DJ634" i="11" s="1"/>
  <c r="DM634" i="11" a="1"/>
  <c r="DM634" i="11" s="1"/>
  <c r="DI634" i="11" a="1"/>
  <c r="DI634" i="11" s="1"/>
  <c r="DH634" i="11" a="1"/>
  <c r="DH634" i="11" s="1"/>
  <c r="DL634" i="11" a="1"/>
  <c r="DL634" i="11" s="1"/>
  <c r="U636" i="11" a="1"/>
  <c r="U636" i="11" s="1"/>
  <c r="AD636" i="11"/>
  <c r="DT634" i="11" a="1"/>
  <c r="DT634" i="11" s="1"/>
  <c r="DP634" i="11" a="1"/>
  <c r="DP634" i="11" s="1"/>
  <c r="DR634" i="11" a="1"/>
  <c r="DR634" i="11" s="1"/>
  <c r="DS634" i="11" a="1"/>
  <c r="DS634" i="11" s="1"/>
  <c r="DQ634" i="11" a="1"/>
  <c r="DQ634" i="11" s="1"/>
  <c r="DY634" i="11" a="1"/>
  <c r="DY634" i="11" s="1"/>
  <c r="ED634" i="11" a="1"/>
  <c r="ED634" i="11" s="1"/>
  <c r="DW634" i="11" a="1"/>
  <c r="DW634" i="11" s="1"/>
  <c r="EB634" i="11" a="1"/>
  <c r="EB634" i="11" s="1"/>
  <c r="DX634" i="11" a="1"/>
  <c r="DX634" i="11" s="1"/>
  <c r="EA634" i="11" a="1"/>
  <c r="EA634" i="11" s="1"/>
  <c r="DZ634" i="11" a="1"/>
  <c r="DZ634" i="11" s="1"/>
  <c r="EC634" i="11" a="1"/>
  <c r="EC634" i="11" s="1"/>
  <c r="DO635" i="11" a="1"/>
  <c r="DO635" i="11" s="1"/>
  <c r="DV635" i="11" a="1"/>
  <c r="DV635" i="11" s="1"/>
  <c r="DG635" i="11" a="1"/>
  <c r="DG635" i="11" s="1"/>
  <c r="G637" i="11" l="1" a="1"/>
  <c r="G637" i="11" s="1"/>
  <c r="T637" i="11" a="1"/>
  <c r="T637" i="11" s="1"/>
  <c r="H637" i="11" a="1"/>
  <c r="H637" i="11" s="1"/>
  <c r="EB635" i="11" a="1"/>
  <c r="EB635" i="11" s="1"/>
  <c r="EC635" i="11" a="1"/>
  <c r="EC635" i="11" s="1"/>
  <c r="DW635" i="11" a="1"/>
  <c r="DW635" i="11" s="1"/>
  <c r="ED635" i="11" a="1"/>
  <c r="ED635" i="11" s="1"/>
  <c r="EA635" i="11" a="1"/>
  <c r="EA635" i="11" s="1"/>
  <c r="DX635" i="11" a="1"/>
  <c r="DX635" i="11" s="1"/>
  <c r="DY635" i="11" a="1"/>
  <c r="DY635" i="11" s="1"/>
  <c r="DZ635" i="11" a="1"/>
  <c r="DZ635" i="11" s="1"/>
  <c r="DG636" i="11" a="1"/>
  <c r="DG636" i="11" s="1"/>
  <c r="DV636" i="11" a="1"/>
  <c r="DV636" i="11" s="1"/>
  <c r="DO636" i="11" a="1"/>
  <c r="DO636" i="11" s="1"/>
  <c r="U637" i="11" a="1"/>
  <c r="U637" i="11" s="1"/>
  <c r="AD637" i="11"/>
  <c r="DK635" i="11" a="1"/>
  <c r="DK635" i="11" s="1"/>
  <c r="DJ635" i="11" a="1"/>
  <c r="DJ635" i="11" s="1"/>
  <c r="DL635" i="11" a="1"/>
  <c r="DL635" i="11" s="1"/>
  <c r="DM635" i="11" a="1"/>
  <c r="DM635" i="11" s="1"/>
  <c r="DI635" i="11" a="1"/>
  <c r="DI635" i="11" s="1"/>
  <c r="DH635" i="11" a="1"/>
  <c r="DH635" i="11" s="1"/>
  <c r="DQ635" i="11" a="1"/>
  <c r="DQ635" i="11" s="1"/>
  <c r="DR635" i="11" a="1"/>
  <c r="DR635" i="11" s="1"/>
  <c r="DP635" i="11" a="1"/>
  <c r="DP635" i="11" s="1"/>
  <c r="DS635" i="11" a="1"/>
  <c r="DS635" i="11" s="1"/>
  <c r="DT635" i="11" a="1"/>
  <c r="DT635" i="11" s="1"/>
  <c r="F638" i="11" a="1"/>
  <c r="F638" i="11" s="1"/>
  <c r="AC638" i="11" a="1"/>
  <c r="AC638" i="11" s="1"/>
  <c r="AA639" i="11" a="1"/>
  <c r="AA639" i="11" s="1"/>
  <c r="U638" i="11" l="1" a="1"/>
  <c r="U638" i="11" s="1"/>
  <c r="AD638" i="11"/>
  <c r="G638" i="11" a="1"/>
  <c r="G638" i="11" s="1"/>
  <c r="T638" i="11" a="1"/>
  <c r="T638" i="11" s="1"/>
  <c r="H638" i="11" a="1"/>
  <c r="H638" i="11" s="1"/>
  <c r="DR636" i="11" a="1"/>
  <c r="DR636" i="11" s="1"/>
  <c r="DS636" i="11" a="1"/>
  <c r="DS636" i="11" s="1"/>
  <c r="DP636" i="11" a="1"/>
  <c r="DP636" i="11" s="1"/>
  <c r="DT636" i="11" a="1"/>
  <c r="DT636" i="11" s="1"/>
  <c r="DQ636" i="11" a="1"/>
  <c r="DQ636" i="11" s="1"/>
  <c r="AC639" i="11" a="1"/>
  <c r="AC639" i="11" s="1"/>
  <c r="F639" i="11" a="1"/>
  <c r="F639" i="11" s="1"/>
  <c r="AA640" i="11" a="1"/>
  <c r="AA640" i="11" s="1"/>
  <c r="DY636" i="11" a="1"/>
  <c r="DY636" i="11" s="1"/>
  <c r="EB636" i="11" a="1"/>
  <c r="EB636" i="11" s="1"/>
  <c r="DZ636" i="11" a="1"/>
  <c r="DZ636" i="11" s="1"/>
  <c r="EC636" i="11" a="1"/>
  <c r="EC636" i="11" s="1"/>
  <c r="DX636" i="11" a="1"/>
  <c r="DX636" i="11" s="1"/>
  <c r="DW636" i="11" a="1"/>
  <c r="DW636" i="11" s="1"/>
  <c r="ED636" i="11" a="1"/>
  <c r="ED636" i="11" s="1"/>
  <c r="EA636" i="11" a="1"/>
  <c r="EA636" i="11" s="1"/>
  <c r="DI636" i="11" a="1"/>
  <c r="DI636" i="11" s="1"/>
  <c r="DJ636" i="11" a="1"/>
  <c r="DJ636" i="11" s="1"/>
  <c r="DL636" i="11" a="1"/>
  <c r="DL636" i="11" s="1"/>
  <c r="DH636" i="11" a="1"/>
  <c r="DH636" i="11" s="1"/>
  <c r="DK636" i="11" a="1"/>
  <c r="DK636" i="11" s="1"/>
  <c r="DM636" i="11" a="1"/>
  <c r="DM636" i="11" s="1"/>
  <c r="DO637" i="11" a="1"/>
  <c r="DO637" i="11" s="1"/>
  <c r="DV637" i="11" a="1"/>
  <c r="DV637" i="11" s="1"/>
  <c r="DG637" i="11" a="1"/>
  <c r="DG637" i="11" s="1"/>
  <c r="G639" i="11" l="1" a="1"/>
  <c r="G639" i="11" s="1"/>
  <c r="T639" i="11" a="1"/>
  <c r="T639" i="11" s="1"/>
  <c r="H639" i="11" a="1"/>
  <c r="H639" i="11" s="1"/>
  <c r="DG638" i="11" a="1"/>
  <c r="DG638" i="11" s="1"/>
  <c r="DO638" i="11" a="1"/>
  <c r="DO638" i="11" s="1"/>
  <c r="DV638" i="11" a="1"/>
  <c r="DV638" i="11" s="1"/>
  <c r="DX637" i="11" a="1"/>
  <c r="DX637" i="11" s="1"/>
  <c r="DZ637" i="11" a="1"/>
  <c r="DZ637" i="11" s="1"/>
  <c r="EC637" i="11" a="1"/>
  <c r="EC637" i="11" s="1"/>
  <c r="DW637" i="11" a="1"/>
  <c r="DW637" i="11" s="1"/>
  <c r="ED637" i="11" a="1"/>
  <c r="ED637" i="11" s="1"/>
  <c r="EB637" i="11" a="1"/>
  <c r="EB637" i="11" s="1"/>
  <c r="EA637" i="11" a="1"/>
  <c r="EA637" i="11" s="1"/>
  <c r="DY637" i="11" a="1"/>
  <c r="DY637" i="11" s="1"/>
  <c r="DL637" i="11" a="1"/>
  <c r="DL637" i="11" s="1"/>
  <c r="DM637" i="11" a="1"/>
  <c r="DM637" i="11" s="1"/>
  <c r="DJ637" i="11" a="1"/>
  <c r="DJ637" i="11" s="1"/>
  <c r="DK637" i="11" a="1"/>
  <c r="DK637" i="11" s="1"/>
  <c r="DH637" i="11" a="1"/>
  <c r="DH637" i="11" s="1"/>
  <c r="DI637" i="11" a="1"/>
  <c r="DI637" i="11" s="1"/>
  <c r="AC640" i="11" a="1"/>
  <c r="AC640" i="11" s="1"/>
  <c r="F640" i="11" a="1"/>
  <c r="F640" i="11" s="1"/>
  <c r="AA641" i="11" a="1"/>
  <c r="AA641" i="11" s="1"/>
  <c r="DS637" i="11" a="1"/>
  <c r="DS637" i="11" s="1"/>
  <c r="DR637" i="11" a="1"/>
  <c r="DR637" i="11" s="1"/>
  <c r="DT637" i="11" a="1"/>
  <c r="DT637" i="11" s="1"/>
  <c r="DQ637" i="11" a="1"/>
  <c r="DQ637" i="11" s="1"/>
  <c r="DP637" i="11" a="1"/>
  <c r="DP637" i="11" s="1"/>
  <c r="U639" i="11" a="1"/>
  <c r="U639" i="11" s="1"/>
  <c r="AD639" i="11"/>
  <c r="G640" i="11" l="1" a="1"/>
  <c r="G640" i="11" s="1"/>
  <c r="T640" i="11" a="1"/>
  <c r="T640" i="11" s="1"/>
  <c r="H640" i="11" a="1"/>
  <c r="H640" i="11" s="1"/>
  <c r="EC638" i="11" a="1"/>
  <c r="EC638" i="11" s="1"/>
  <c r="DX638" i="11" a="1"/>
  <c r="DX638" i="11" s="1"/>
  <c r="EA638" i="11" a="1"/>
  <c r="EA638" i="11" s="1"/>
  <c r="DZ638" i="11" a="1"/>
  <c r="DZ638" i="11" s="1"/>
  <c r="ED638" i="11" a="1"/>
  <c r="ED638" i="11" s="1"/>
  <c r="DY638" i="11" a="1"/>
  <c r="DY638" i="11" s="1"/>
  <c r="DW638" i="11" a="1"/>
  <c r="DW638" i="11" s="1"/>
  <c r="EB638" i="11" a="1"/>
  <c r="EB638" i="11" s="1"/>
  <c r="U640" i="11" a="1"/>
  <c r="U640" i="11" s="1"/>
  <c r="AD640" i="11"/>
  <c r="DP638" i="11" a="1"/>
  <c r="DP638" i="11" s="1"/>
  <c r="DQ638" i="11" a="1"/>
  <c r="DQ638" i="11" s="1"/>
  <c r="DS638" i="11" a="1"/>
  <c r="DS638" i="11" s="1"/>
  <c r="DR638" i="11" a="1"/>
  <c r="DR638" i="11" s="1"/>
  <c r="DT638" i="11" a="1"/>
  <c r="DT638" i="11" s="1"/>
  <c r="DH638" i="11" a="1"/>
  <c r="DH638" i="11" s="1"/>
  <c r="DJ638" i="11" a="1"/>
  <c r="DJ638" i="11" s="1"/>
  <c r="DM638" i="11" a="1"/>
  <c r="DM638" i="11" s="1"/>
  <c r="DI638" i="11" a="1"/>
  <c r="DI638" i="11" s="1"/>
  <c r="DL638" i="11" a="1"/>
  <c r="DL638" i="11" s="1"/>
  <c r="DK638" i="11" a="1"/>
  <c r="DK638" i="11" s="1"/>
  <c r="AC641" i="11" a="1"/>
  <c r="AC641" i="11" s="1"/>
  <c r="F641" i="11" a="1"/>
  <c r="F641" i="11" s="1"/>
  <c r="AA642" i="11" a="1"/>
  <c r="AA642" i="11" s="1"/>
  <c r="DG639" i="11" a="1"/>
  <c r="DG639" i="11" s="1"/>
  <c r="DV639" i="11" a="1"/>
  <c r="DV639" i="11" s="1"/>
  <c r="DO639" i="11" a="1"/>
  <c r="DO639" i="11" s="1"/>
  <c r="EA639" i="11" l="1" a="1"/>
  <c r="EA639" i="11" s="1"/>
  <c r="EB639" i="11" a="1"/>
  <c r="EB639" i="11" s="1"/>
  <c r="DX639" i="11" a="1"/>
  <c r="DX639" i="11" s="1"/>
  <c r="EC639" i="11" a="1"/>
  <c r="EC639" i="11" s="1"/>
  <c r="DY639" i="11" a="1"/>
  <c r="DY639" i="11" s="1"/>
  <c r="ED639" i="11" a="1"/>
  <c r="ED639" i="11" s="1"/>
  <c r="DZ639" i="11" a="1"/>
  <c r="DZ639" i="11" s="1"/>
  <c r="DW639" i="11" a="1"/>
  <c r="DW639" i="11" s="1"/>
  <c r="DQ639" i="11" a="1"/>
  <c r="DQ639" i="11" s="1"/>
  <c r="DT639" i="11" a="1"/>
  <c r="DT639" i="11" s="1"/>
  <c r="DP639" i="11" a="1"/>
  <c r="DP639" i="11" s="1"/>
  <c r="DR639" i="11" a="1"/>
  <c r="DR639" i="11" s="1"/>
  <c r="DS639" i="11" a="1"/>
  <c r="DS639" i="11" s="1"/>
  <c r="DM639" i="11" a="1"/>
  <c r="DM639" i="11" s="1"/>
  <c r="DJ639" i="11" a="1"/>
  <c r="DJ639" i="11" s="1"/>
  <c r="DK639" i="11" a="1"/>
  <c r="DK639" i="11" s="1"/>
  <c r="DL639" i="11" a="1"/>
  <c r="DL639" i="11" s="1"/>
  <c r="DI639" i="11" a="1"/>
  <c r="DI639" i="11" s="1"/>
  <c r="DH639" i="11" a="1"/>
  <c r="DH639" i="11" s="1"/>
  <c r="DV640" i="11" a="1"/>
  <c r="DV640" i="11" s="1"/>
  <c r="DG640" i="11" a="1"/>
  <c r="DG640" i="11" s="1"/>
  <c r="DO640" i="11" a="1"/>
  <c r="DO640" i="11" s="1"/>
  <c r="G641" i="11" a="1"/>
  <c r="G641" i="11" s="1"/>
  <c r="T641" i="11" a="1"/>
  <c r="T641" i="11" s="1"/>
  <c r="H641" i="11" a="1"/>
  <c r="H641" i="11" s="1"/>
  <c r="AC642" i="11" a="1"/>
  <c r="AC642" i="11" s="1"/>
  <c r="F642" i="11" a="1"/>
  <c r="F642" i="11" s="1"/>
  <c r="AA643" i="11" a="1"/>
  <c r="AA643" i="11" s="1"/>
  <c r="U641" i="11" a="1"/>
  <c r="U641" i="11" s="1"/>
  <c r="AD641" i="11"/>
  <c r="DQ640" i="11" l="1" a="1"/>
  <c r="DQ640" i="11" s="1"/>
  <c r="DR640" i="11" a="1"/>
  <c r="DR640" i="11" s="1"/>
  <c r="DS640" i="11" a="1"/>
  <c r="DS640" i="11" s="1"/>
  <c r="DP640" i="11" a="1"/>
  <c r="DP640" i="11" s="1"/>
  <c r="DT640" i="11" a="1"/>
  <c r="DT640" i="11" s="1"/>
  <c r="F643" i="11" a="1"/>
  <c r="F643" i="11" s="1"/>
  <c r="AC643" i="11" a="1"/>
  <c r="AC643" i="11" s="1"/>
  <c r="AA644" i="11" a="1"/>
  <c r="AA644" i="11" s="1"/>
  <c r="DX640" i="11" a="1"/>
  <c r="DX640" i="11" s="1"/>
  <c r="DZ640" i="11" a="1"/>
  <c r="DZ640" i="11" s="1"/>
  <c r="EC640" i="11" a="1"/>
  <c r="EC640" i="11" s="1"/>
  <c r="EB640" i="11" a="1"/>
  <c r="EB640" i="11" s="1"/>
  <c r="EA640" i="11" a="1"/>
  <c r="EA640" i="11" s="1"/>
  <c r="ED640" i="11" a="1"/>
  <c r="ED640" i="11" s="1"/>
  <c r="DY640" i="11" a="1"/>
  <c r="DY640" i="11" s="1"/>
  <c r="DW640" i="11" a="1"/>
  <c r="DW640" i="11" s="1"/>
  <c r="DV641" i="11" a="1"/>
  <c r="DV641" i="11" s="1"/>
  <c r="DO641" i="11" a="1"/>
  <c r="DO641" i="11" s="1"/>
  <c r="DG641" i="11" a="1"/>
  <c r="DG641" i="11" s="1"/>
  <c r="U642" i="11" a="1"/>
  <c r="U642" i="11" s="1"/>
  <c r="AD642" i="11"/>
  <c r="DH640" i="11" a="1"/>
  <c r="DH640" i="11" s="1"/>
  <c r="DL640" i="11" a="1"/>
  <c r="DL640" i="11" s="1"/>
  <c r="DI640" i="11" a="1"/>
  <c r="DI640" i="11" s="1"/>
  <c r="DJ640" i="11" a="1"/>
  <c r="DJ640" i="11" s="1"/>
  <c r="DM640" i="11" a="1"/>
  <c r="DM640" i="11" s="1"/>
  <c r="DK640" i="11" a="1"/>
  <c r="DK640" i="11" s="1"/>
  <c r="G642" i="11" a="1"/>
  <c r="G642" i="11" s="1"/>
  <c r="T642" i="11" a="1"/>
  <c r="T642" i="11" s="1"/>
  <c r="H642" i="11" a="1"/>
  <c r="H642" i="11" s="1"/>
  <c r="G643" i="11" l="1" a="1"/>
  <c r="G643" i="11" s="1"/>
  <c r="T643" i="11" a="1"/>
  <c r="T643" i="11" s="1"/>
  <c r="H643" i="11" a="1"/>
  <c r="H643" i="11" s="1"/>
  <c r="DM641" i="11" a="1"/>
  <c r="DM641" i="11" s="1"/>
  <c r="DL641" i="11" a="1"/>
  <c r="DL641" i="11" s="1"/>
  <c r="DH641" i="11" a="1"/>
  <c r="DH641" i="11" s="1"/>
  <c r="DI641" i="11" a="1"/>
  <c r="DI641" i="11" s="1"/>
  <c r="DJ641" i="11" a="1"/>
  <c r="DJ641" i="11" s="1"/>
  <c r="DK641" i="11" a="1"/>
  <c r="DK641" i="11" s="1"/>
  <c r="U643" i="11" a="1"/>
  <c r="U643" i="11" s="1"/>
  <c r="AD643" i="11"/>
  <c r="F644" i="11" a="1"/>
  <c r="F644" i="11" s="1"/>
  <c r="AC644" i="11" a="1"/>
  <c r="AC644" i="11" s="1"/>
  <c r="AA645" i="11" a="1"/>
  <c r="AA645" i="11" s="1"/>
  <c r="DQ641" i="11" a="1"/>
  <c r="DQ641" i="11" s="1"/>
  <c r="DS641" i="11" a="1"/>
  <c r="DS641" i="11" s="1"/>
  <c r="DR641" i="11" a="1"/>
  <c r="DR641" i="11" s="1"/>
  <c r="DP641" i="11" a="1"/>
  <c r="DP641" i="11" s="1"/>
  <c r="DT641" i="11" a="1"/>
  <c r="DT641" i="11" s="1"/>
  <c r="DW641" i="11" a="1"/>
  <c r="DW641" i="11" s="1"/>
  <c r="EB641" i="11" a="1"/>
  <c r="EB641" i="11" s="1"/>
  <c r="DX641" i="11" a="1"/>
  <c r="DX641" i="11" s="1"/>
  <c r="DZ641" i="11" a="1"/>
  <c r="DZ641" i="11" s="1"/>
  <c r="DY641" i="11" a="1"/>
  <c r="DY641" i="11" s="1"/>
  <c r="EC641" i="11" a="1"/>
  <c r="EC641" i="11" s="1"/>
  <c r="ED641" i="11" a="1"/>
  <c r="ED641" i="11" s="1"/>
  <c r="EA641" i="11" a="1"/>
  <c r="EA641" i="11" s="1"/>
  <c r="DV642" i="11" a="1"/>
  <c r="DV642" i="11" s="1"/>
  <c r="DG642" i="11" a="1"/>
  <c r="DG642" i="11" s="1"/>
  <c r="DO642" i="11" a="1"/>
  <c r="DO642" i="11" s="1"/>
  <c r="DI642" i="11" l="1" a="1"/>
  <c r="DI642" i="11" s="1"/>
  <c r="DH642" i="11" a="1"/>
  <c r="DH642" i="11" s="1"/>
  <c r="DJ642" i="11" a="1"/>
  <c r="DJ642" i="11" s="1"/>
  <c r="DM642" i="11" a="1"/>
  <c r="DM642" i="11" s="1"/>
  <c r="DK642" i="11" a="1"/>
  <c r="DK642" i="11" s="1"/>
  <c r="DL642" i="11" a="1"/>
  <c r="DL642" i="11" s="1"/>
  <c r="DX642" i="11" a="1"/>
  <c r="DX642" i="11" s="1"/>
  <c r="ED642" i="11" a="1"/>
  <c r="ED642" i="11" s="1"/>
  <c r="DW642" i="11" a="1"/>
  <c r="DW642" i="11" s="1"/>
  <c r="EA642" i="11" a="1"/>
  <c r="EA642" i="11" s="1"/>
  <c r="DZ642" i="11" a="1"/>
  <c r="DZ642" i="11" s="1"/>
  <c r="EC642" i="11" a="1"/>
  <c r="EC642" i="11" s="1"/>
  <c r="EB642" i="11" a="1"/>
  <c r="EB642" i="11" s="1"/>
  <c r="DY642" i="11" a="1"/>
  <c r="DY642" i="11" s="1"/>
  <c r="F645" i="11" a="1"/>
  <c r="F645" i="11" s="1"/>
  <c r="AC645" i="11" a="1"/>
  <c r="AC645" i="11" s="1"/>
  <c r="AA646" i="11" a="1"/>
  <c r="AA646" i="11" s="1"/>
  <c r="DV643" i="11" a="1"/>
  <c r="DV643" i="11" s="1"/>
  <c r="DO643" i="11" a="1"/>
  <c r="DO643" i="11" s="1"/>
  <c r="DG643" i="11" a="1"/>
  <c r="DG643" i="11" s="1"/>
  <c r="DQ642" i="11" a="1"/>
  <c r="DQ642" i="11" s="1"/>
  <c r="DT642" i="11" a="1"/>
  <c r="DT642" i="11" s="1"/>
  <c r="DS642" i="11" a="1"/>
  <c r="DS642" i="11" s="1"/>
  <c r="DP642" i="11" a="1"/>
  <c r="DP642" i="11" s="1"/>
  <c r="DR642" i="11" a="1"/>
  <c r="DR642" i="11" s="1"/>
  <c r="G644" i="11" a="1"/>
  <c r="G644" i="11" s="1"/>
  <c r="T644" i="11" a="1"/>
  <c r="T644" i="11" s="1"/>
  <c r="H644" i="11" a="1"/>
  <c r="H644" i="11" s="1"/>
  <c r="U644" i="11" a="1"/>
  <c r="U644" i="11" s="1"/>
  <c r="AD644" i="11"/>
  <c r="F646" i="11" l="1" a="1"/>
  <c r="F646" i="11" s="1"/>
  <c r="AC646" i="11" a="1"/>
  <c r="AC646" i="11" s="1"/>
  <c r="AA647" i="11" a="1"/>
  <c r="AA647" i="11" s="1"/>
  <c r="G645" i="11" a="1"/>
  <c r="G645" i="11" s="1"/>
  <c r="T645" i="11" a="1"/>
  <c r="T645" i="11" s="1"/>
  <c r="H645" i="11" a="1"/>
  <c r="H645" i="11" s="1"/>
  <c r="U645" i="11" a="1"/>
  <c r="U645" i="11" s="1"/>
  <c r="AD645" i="11"/>
  <c r="DV644" i="11" a="1"/>
  <c r="DV644" i="11" s="1"/>
  <c r="DO644" i="11" a="1"/>
  <c r="DO644" i="11" s="1"/>
  <c r="DG644" i="11" a="1"/>
  <c r="DG644" i="11" s="1"/>
  <c r="DL643" i="11" a="1"/>
  <c r="DL643" i="11" s="1"/>
  <c r="DI643" i="11" a="1"/>
  <c r="DI643" i="11" s="1"/>
  <c r="DM643" i="11" a="1"/>
  <c r="DM643" i="11" s="1"/>
  <c r="DH643" i="11" a="1"/>
  <c r="DH643" i="11" s="1"/>
  <c r="DK643" i="11" a="1"/>
  <c r="DK643" i="11" s="1"/>
  <c r="DJ643" i="11" a="1"/>
  <c r="DJ643" i="11" s="1"/>
  <c r="DR643" i="11" a="1"/>
  <c r="DR643" i="11" s="1"/>
  <c r="DP643" i="11" a="1"/>
  <c r="DP643" i="11" s="1"/>
  <c r="DS643" i="11" a="1"/>
  <c r="DS643" i="11" s="1"/>
  <c r="DQ643" i="11" a="1"/>
  <c r="DQ643" i="11" s="1"/>
  <c r="DT643" i="11" a="1"/>
  <c r="DT643" i="11" s="1"/>
  <c r="DW643" i="11" a="1"/>
  <c r="DW643" i="11" s="1"/>
  <c r="DX643" i="11" a="1"/>
  <c r="DX643" i="11" s="1"/>
  <c r="EC643" i="11" a="1"/>
  <c r="EC643" i="11" s="1"/>
  <c r="EA643" i="11" a="1"/>
  <c r="EA643" i="11" s="1"/>
  <c r="DZ643" i="11" a="1"/>
  <c r="DZ643" i="11" s="1"/>
  <c r="ED643" i="11" a="1"/>
  <c r="ED643" i="11" s="1"/>
  <c r="DY643" i="11" a="1"/>
  <c r="DY643" i="11" s="1"/>
  <c r="EB643" i="11" a="1"/>
  <c r="EB643" i="11" s="1"/>
  <c r="DG645" i="11" l="1" a="1"/>
  <c r="DG645" i="11" s="1"/>
  <c r="DO645" i="11" a="1"/>
  <c r="DO645" i="11" s="1"/>
  <c r="DV645" i="11" a="1"/>
  <c r="DV645" i="11" s="1"/>
  <c r="DJ644" i="11" a="1"/>
  <c r="DJ644" i="11" s="1"/>
  <c r="DH644" i="11" a="1"/>
  <c r="DH644" i="11" s="1"/>
  <c r="DM644" i="11" a="1"/>
  <c r="DM644" i="11" s="1"/>
  <c r="DI644" i="11" a="1"/>
  <c r="DI644" i="11" s="1"/>
  <c r="DK644" i="11" a="1"/>
  <c r="DK644" i="11" s="1"/>
  <c r="DL644" i="11" a="1"/>
  <c r="DL644" i="11" s="1"/>
  <c r="AC647" i="11" a="1"/>
  <c r="AC647" i="11" s="1"/>
  <c r="F647" i="11" a="1"/>
  <c r="F647" i="11" s="1"/>
  <c r="AA648" i="11" a="1"/>
  <c r="AA648" i="11" s="1"/>
  <c r="DR644" i="11" a="1"/>
  <c r="DR644" i="11" s="1"/>
  <c r="DQ644" i="11" a="1"/>
  <c r="DQ644" i="11" s="1"/>
  <c r="DP644" i="11" a="1"/>
  <c r="DP644" i="11" s="1"/>
  <c r="DT644" i="11" a="1"/>
  <c r="DT644" i="11" s="1"/>
  <c r="DS644" i="11" a="1"/>
  <c r="DS644" i="11" s="1"/>
  <c r="G646" i="11" a="1"/>
  <c r="G646" i="11" s="1"/>
  <c r="T646" i="11" a="1"/>
  <c r="T646" i="11" s="1"/>
  <c r="H646" i="11" a="1"/>
  <c r="H646" i="11" s="1"/>
  <c r="EA644" i="11" a="1"/>
  <c r="EA644" i="11" s="1"/>
  <c r="DW644" i="11" a="1"/>
  <c r="DW644" i="11" s="1"/>
  <c r="EB644" i="11" a="1"/>
  <c r="EB644" i="11" s="1"/>
  <c r="ED644" i="11" a="1"/>
  <c r="ED644" i="11" s="1"/>
  <c r="DX644" i="11" a="1"/>
  <c r="DX644" i="11" s="1"/>
  <c r="DY644" i="11" a="1"/>
  <c r="DY644" i="11" s="1"/>
  <c r="DZ644" i="11" a="1"/>
  <c r="DZ644" i="11" s="1"/>
  <c r="EC644" i="11" a="1"/>
  <c r="EC644" i="11" s="1"/>
  <c r="U646" i="11" a="1"/>
  <c r="U646" i="11" s="1"/>
  <c r="AD646" i="11"/>
  <c r="U647" i="11" l="1" a="1"/>
  <c r="U647" i="11" s="1"/>
  <c r="AD647" i="11"/>
  <c r="DZ645" i="11" a="1"/>
  <c r="DZ645" i="11" s="1"/>
  <c r="DX645" i="11" a="1"/>
  <c r="DX645" i="11" s="1"/>
  <c r="ED645" i="11" a="1"/>
  <c r="ED645" i="11" s="1"/>
  <c r="EC645" i="11" a="1"/>
  <c r="EC645" i="11" s="1"/>
  <c r="EA645" i="11" a="1"/>
  <c r="EA645" i="11" s="1"/>
  <c r="DW645" i="11" a="1"/>
  <c r="DW645" i="11" s="1"/>
  <c r="EB645" i="11" a="1"/>
  <c r="EB645" i="11" s="1"/>
  <c r="DY645" i="11" a="1"/>
  <c r="DY645" i="11" s="1"/>
  <c r="DG646" i="11" a="1"/>
  <c r="DG646" i="11" s="1"/>
  <c r="DO646" i="11" a="1"/>
  <c r="DO646" i="11" s="1"/>
  <c r="DV646" i="11" a="1"/>
  <c r="DV646" i="11" s="1"/>
  <c r="G647" i="11" a="1"/>
  <c r="G647" i="11" s="1"/>
  <c r="T647" i="11" a="1"/>
  <c r="T647" i="11" s="1"/>
  <c r="H647" i="11" a="1"/>
  <c r="H647" i="11" s="1"/>
  <c r="DT645" i="11" a="1"/>
  <c r="DT645" i="11" s="1"/>
  <c r="DQ645" i="11" a="1"/>
  <c r="DQ645" i="11" s="1"/>
  <c r="DR645" i="11" a="1"/>
  <c r="DR645" i="11" s="1"/>
  <c r="DS645" i="11" a="1"/>
  <c r="DS645" i="11" s="1"/>
  <c r="DP645" i="11" a="1"/>
  <c r="DP645" i="11" s="1"/>
  <c r="AC648" i="11" a="1"/>
  <c r="AC648" i="11" s="1"/>
  <c r="F648" i="11" a="1"/>
  <c r="F648" i="11" s="1"/>
  <c r="AA649" i="11" a="1"/>
  <c r="AA649" i="11" s="1"/>
  <c r="DI645" i="11" a="1"/>
  <c r="DI645" i="11" s="1"/>
  <c r="DJ645" i="11" a="1"/>
  <c r="DJ645" i="11" s="1"/>
  <c r="DH645" i="11" a="1"/>
  <c r="DH645" i="11" s="1"/>
  <c r="DL645" i="11" a="1"/>
  <c r="DL645" i="11" s="1"/>
  <c r="DK645" i="11" a="1"/>
  <c r="DK645" i="11" s="1"/>
  <c r="DM645" i="11" a="1"/>
  <c r="DM645" i="11" s="1"/>
  <c r="AC649" i="11" l="1" a="1"/>
  <c r="AC649" i="11" s="1"/>
  <c r="F649" i="11" a="1"/>
  <c r="F649" i="11" s="1"/>
  <c r="AA650" i="11" a="1"/>
  <c r="AA650" i="11" s="1"/>
  <c r="U648" i="11" a="1"/>
  <c r="U648" i="11" s="1"/>
  <c r="AD648" i="11"/>
  <c r="G648" i="11" a="1"/>
  <c r="G648" i="11" s="1"/>
  <c r="T648" i="11" a="1"/>
  <c r="T648" i="11" s="1"/>
  <c r="H648" i="11" a="1"/>
  <c r="H648" i="11" s="1"/>
  <c r="DO647" i="11" a="1"/>
  <c r="DO647" i="11" s="1"/>
  <c r="DG647" i="11" a="1"/>
  <c r="DG647" i="11" s="1"/>
  <c r="DV647" i="11" a="1"/>
  <c r="DV647" i="11" s="1"/>
  <c r="DJ646" i="11" a="1"/>
  <c r="DJ646" i="11" s="1"/>
  <c r="DM646" i="11" a="1"/>
  <c r="DM646" i="11" s="1"/>
  <c r="DK646" i="11" a="1"/>
  <c r="DK646" i="11" s="1"/>
  <c r="DL646" i="11" a="1"/>
  <c r="DL646" i="11" s="1"/>
  <c r="DI646" i="11" a="1"/>
  <c r="DI646" i="11" s="1"/>
  <c r="DH646" i="11" a="1"/>
  <c r="DH646" i="11" s="1"/>
  <c r="DY646" i="11" a="1"/>
  <c r="DY646" i="11" s="1"/>
  <c r="EB646" i="11" a="1"/>
  <c r="EB646" i="11" s="1"/>
  <c r="DX646" i="11" a="1"/>
  <c r="DX646" i="11" s="1"/>
  <c r="EC646" i="11" a="1"/>
  <c r="EC646" i="11" s="1"/>
  <c r="DW646" i="11" a="1"/>
  <c r="DW646" i="11" s="1"/>
  <c r="EA646" i="11" a="1"/>
  <c r="EA646" i="11" s="1"/>
  <c r="DZ646" i="11" a="1"/>
  <c r="DZ646" i="11" s="1"/>
  <c r="ED646" i="11" a="1"/>
  <c r="ED646" i="11" s="1"/>
  <c r="DP646" i="11" a="1"/>
  <c r="DP646" i="11" s="1"/>
  <c r="DT646" i="11" a="1"/>
  <c r="DT646" i="11" s="1"/>
  <c r="DS646" i="11" a="1"/>
  <c r="DS646" i="11" s="1"/>
  <c r="DR646" i="11" a="1"/>
  <c r="DR646" i="11" s="1"/>
  <c r="DQ646" i="11" a="1"/>
  <c r="DQ646" i="11" s="1"/>
  <c r="DG648" i="11" l="1" a="1"/>
  <c r="DG648" i="11" s="1"/>
  <c r="DO648" i="11" a="1"/>
  <c r="DO648" i="11" s="1"/>
  <c r="DV648" i="11" a="1"/>
  <c r="DV648" i="11" s="1"/>
  <c r="AC650" i="11" a="1"/>
  <c r="AC650" i="11" s="1"/>
  <c r="F650" i="11" a="1"/>
  <c r="F650" i="11" s="1"/>
  <c r="AA651" i="11" a="1"/>
  <c r="AA651" i="11" s="1"/>
  <c r="U649" i="11" a="1"/>
  <c r="U649" i="11" s="1"/>
  <c r="AD649" i="11"/>
  <c r="G649" i="11" a="1"/>
  <c r="G649" i="11" s="1"/>
  <c r="T649" i="11" a="1"/>
  <c r="T649" i="11" s="1"/>
  <c r="H649" i="11" a="1"/>
  <c r="H649" i="11" s="1"/>
  <c r="DY647" i="11" a="1"/>
  <c r="DY647" i="11" s="1"/>
  <c r="EB647" i="11" a="1"/>
  <c r="EB647" i="11" s="1"/>
  <c r="DX647" i="11" a="1"/>
  <c r="DX647" i="11" s="1"/>
  <c r="DZ647" i="11" a="1"/>
  <c r="DZ647" i="11" s="1"/>
  <c r="EA647" i="11" a="1"/>
  <c r="EA647" i="11" s="1"/>
  <c r="EC647" i="11" a="1"/>
  <c r="EC647" i="11" s="1"/>
  <c r="ED647" i="11" a="1"/>
  <c r="ED647" i="11" s="1"/>
  <c r="DW647" i="11" a="1"/>
  <c r="DW647" i="11" s="1"/>
  <c r="DK647" i="11" a="1"/>
  <c r="DK647" i="11" s="1"/>
  <c r="DJ647" i="11" a="1"/>
  <c r="DJ647" i="11" s="1"/>
  <c r="DM647" i="11" a="1"/>
  <c r="DM647" i="11" s="1"/>
  <c r="DL647" i="11" a="1"/>
  <c r="DL647" i="11" s="1"/>
  <c r="DI647" i="11" a="1"/>
  <c r="DI647" i="11" s="1"/>
  <c r="DH647" i="11" a="1"/>
  <c r="DH647" i="11" s="1"/>
  <c r="DP647" i="11" a="1"/>
  <c r="DP647" i="11" s="1"/>
  <c r="DQ647" i="11" a="1"/>
  <c r="DQ647" i="11" s="1"/>
  <c r="DR647" i="11" a="1"/>
  <c r="DR647" i="11" s="1"/>
  <c r="DS647" i="11" a="1"/>
  <c r="DS647" i="11" s="1"/>
  <c r="DT647" i="11" a="1"/>
  <c r="DT647" i="11" s="1"/>
  <c r="F651" i="11" l="1" a="1"/>
  <c r="F651" i="11" s="1"/>
  <c r="AC651" i="11" a="1"/>
  <c r="AC651" i="11" s="1"/>
  <c r="AA652" i="11" a="1"/>
  <c r="AA652" i="11" s="1"/>
  <c r="U650" i="11" a="1"/>
  <c r="U650" i="11" s="1"/>
  <c r="AD650" i="11"/>
  <c r="G650" i="11" a="1"/>
  <c r="G650" i="11" s="1"/>
  <c r="T650" i="11" a="1"/>
  <c r="T650" i="11" s="1"/>
  <c r="H650" i="11" a="1"/>
  <c r="H650" i="11" s="1"/>
  <c r="DV649" i="11" a="1"/>
  <c r="DV649" i="11" s="1"/>
  <c r="DO649" i="11" a="1"/>
  <c r="DO649" i="11" s="1"/>
  <c r="DG649" i="11" a="1"/>
  <c r="DG649" i="11" s="1"/>
  <c r="DW648" i="11" a="1"/>
  <c r="DW648" i="11" s="1"/>
  <c r="DX648" i="11" a="1"/>
  <c r="DX648" i="11" s="1"/>
  <c r="EC648" i="11" a="1"/>
  <c r="EC648" i="11" s="1"/>
  <c r="ED648" i="11" a="1"/>
  <c r="ED648" i="11" s="1"/>
  <c r="EB648" i="11" a="1"/>
  <c r="EB648" i="11" s="1"/>
  <c r="EA648" i="11" a="1"/>
  <c r="EA648" i="11" s="1"/>
  <c r="DZ648" i="11" a="1"/>
  <c r="DZ648" i="11" s="1"/>
  <c r="DY648" i="11" a="1"/>
  <c r="DY648" i="11" s="1"/>
  <c r="DS648" i="11" a="1"/>
  <c r="DS648" i="11" s="1"/>
  <c r="DQ648" i="11" a="1"/>
  <c r="DQ648" i="11" s="1"/>
  <c r="DP648" i="11" a="1"/>
  <c r="DP648" i="11" s="1"/>
  <c r="DT648" i="11" a="1"/>
  <c r="DT648" i="11" s="1"/>
  <c r="DR648" i="11" a="1"/>
  <c r="DR648" i="11" s="1"/>
  <c r="DM648" i="11" a="1"/>
  <c r="DM648" i="11" s="1"/>
  <c r="DI648" i="11" a="1"/>
  <c r="DI648" i="11" s="1"/>
  <c r="DK648" i="11" a="1"/>
  <c r="DK648" i="11" s="1"/>
  <c r="DL648" i="11" a="1"/>
  <c r="DL648" i="11" s="1"/>
  <c r="DH648" i="11" a="1"/>
  <c r="DH648" i="11" s="1"/>
  <c r="DJ648" i="11" a="1"/>
  <c r="DJ648" i="11" s="1"/>
  <c r="G651" i="11" l="1" a="1"/>
  <c r="G651" i="11" s="1"/>
  <c r="T651" i="11" a="1"/>
  <c r="T651" i="11" s="1"/>
  <c r="H651" i="11" a="1"/>
  <c r="H651" i="11" s="1"/>
  <c r="U651" i="11" a="1"/>
  <c r="U651" i="11" s="1"/>
  <c r="AD651" i="11"/>
  <c r="DH649" i="11" a="1"/>
  <c r="DH649" i="11" s="1"/>
  <c r="DL649" i="11" a="1"/>
  <c r="DL649" i="11" s="1"/>
  <c r="DM649" i="11" a="1"/>
  <c r="DM649" i="11" s="1"/>
  <c r="DJ649" i="11" a="1"/>
  <c r="DJ649" i="11" s="1"/>
  <c r="DK649" i="11" a="1"/>
  <c r="DK649" i="11" s="1"/>
  <c r="DI649" i="11" a="1"/>
  <c r="DI649" i="11" s="1"/>
  <c r="DS649" i="11" a="1"/>
  <c r="DS649" i="11" s="1"/>
  <c r="DQ649" i="11" a="1"/>
  <c r="DQ649" i="11" s="1"/>
  <c r="DR649" i="11" a="1"/>
  <c r="DR649" i="11" s="1"/>
  <c r="DT649" i="11" a="1"/>
  <c r="DT649" i="11" s="1"/>
  <c r="DP649" i="11" a="1"/>
  <c r="DP649" i="11" s="1"/>
  <c r="ED649" i="11" a="1"/>
  <c r="ED649" i="11" s="1"/>
  <c r="DX649" i="11" a="1"/>
  <c r="DX649" i="11" s="1"/>
  <c r="EA649" i="11" a="1"/>
  <c r="EA649" i="11" s="1"/>
  <c r="DW649" i="11" a="1"/>
  <c r="DW649" i="11" s="1"/>
  <c r="DZ649" i="11" a="1"/>
  <c r="DZ649" i="11" s="1"/>
  <c r="EB649" i="11" a="1"/>
  <c r="EB649" i="11" s="1"/>
  <c r="DY649" i="11" a="1"/>
  <c r="DY649" i="11" s="1"/>
  <c r="EC649" i="11" a="1"/>
  <c r="EC649" i="11" s="1"/>
  <c r="DO650" i="11" a="1"/>
  <c r="DO650" i="11" s="1"/>
  <c r="DG650" i="11" a="1"/>
  <c r="DG650" i="11" s="1"/>
  <c r="DV650" i="11" a="1"/>
  <c r="DV650" i="11" s="1"/>
  <c r="F652" i="11" a="1"/>
  <c r="F652" i="11" s="1"/>
  <c r="AC652" i="11" a="1"/>
  <c r="AC652" i="11" s="1"/>
  <c r="AA653" i="11" a="1"/>
  <c r="AA653" i="11" s="1"/>
  <c r="DS650" i="11" l="1" a="1"/>
  <c r="DS650" i="11" s="1"/>
  <c r="DQ650" i="11" a="1"/>
  <c r="DQ650" i="11" s="1"/>
  <c r="DR650" i="11" a="1"/>
  <c r="DR650" i="11" s="1"/>
  <c r="DT650" i="11" a="1"/>
  <c r="DT650" i="11" s="1"/>
  <c r="DP650" i="11" a="1"/>
  <c r="DP650" i="11" s="1"/>
  <c r="F653" i="11" a="1"/>
  <c r="F653" i="11" s="1"/>
  <c r="AC653" i="11" a="1"/>
  <c r="AC653" i="11" s="1"/>
  <c r="AA654" i="11" a="1"/>
  <c r="AA654" i="11" s="1"/>
  <c r="G652" i="11" a="1"/>
  <c r="G652" i="11" s="1"/>
  <c r="T652" i="11" a="1"/>
  <c r="T652" i="11" s="1"/>
  <c r="H652" i="11" a="1"/>
  <c r="H652" i="11" s="1"/>
  <c r="DG651" i="11" a="1"/>
  <c r="DG651" i="11" s="1"/>
  <c r="DV651" i="11" a="1"/>
  <c r="DV651" i="11" s="1"/>
  <c r="DO651" i="11" a="1"/>
  <c r="DO651" i="11" s="1"/>
  <c r="U652" i="11" a="1"/>
  <c r="U652" i="11" s="1"/>
  <c r="AD652" i="11"/>
  <c r="ED650" i="11" a="1"/>
  <c r="ED650" i="11" s="1"/>
  <c r="EC650" i="11" a="1"/>
  <c r="EC650" i="11" s="1"/>
  <c r="EA650" i="11" a="1"/>
  <c r="EA650" i="11" s="1"/>
  <c r="DZ650" i="11" a="1"/>
  <c r="DZ650" i="11" s="1"/>
  <c r="DW650" i="11" a="1"/>
  <c r="DW650" i="11" s="1"/>
  <c r="EB650" i="11" a="1"/>
  <c r="EB650" i="11" s="1"/>
  <c r="DY650" i="11" a="1"/>
  <c r="DY650" i="11" s="1"/>
  <c r="DX650" i="11" a="1"/>
  <c r="DX650" i="11" s="1"/>
  <c r="DM650" i="11" a="1"/>
  <c r="DM650" i="11" s="1"/>
  <c r="DL650" i="11" a="1"/>
  <c r="DL650" i="11" s="1"/>
  <c r="DJ650" i="11" a="1"/>
  <c r="DJ650" i="11" s="1"/>
  <c r="DI650" i="11" a="1"/>
  <c r="DI650" i="11" s="1"/>
  <c r="DH650" i="11" a="1"/>
  <c r="DH650" i="11" s="1"/>
  <c r="DK650" i="11" a="1"/>
  <c r="DK650" i="11" s="1"/>
  <c r="DR651" i="11" l="1" a="1"/>
  <c r="DR651" i="11" s="1"/>
  <c r="DS651" i="11" a="1"/>
  <c r="DS651" i="11" s="1"/>
  <c r="DQ651" i="11" a="1"/>
  <c r="DQ651" i="11" s="1"/>
  <c r="DP651" i="11" a="1"/>
  <c r="DP651" i="11" s="1"/>
  <c r="DT651" i="11" a="1"/>
  <c r="DT651" i="11" s="1"/>
  <c r="DZ651" i="11" a="1"/>
  <c r="DZ651" i="11" s="1"/>
  <c r="EA651" i="11" a="1"/>
  <c r="EA651" i="11" s="1"/>
  <c r="EB651" i="11" a="1"/>
  <c r="EB651" i="11" s="1"/>
  <c r="EC651" i="11" a="1"/>
  <c r="EC651" i="11" s="1"/>
  <c r="ED651" i="11" a="1"/>
  <c r="ED651" i="11" s="1"/>
  <c r="DX651" i="11" a="1"/>
  <c r="DX651" i="11" s="1"/>
  <c r="DW651" i="11" a="1"/>
  <c r="DW651" i="11" s="1"/>
  <c r="DY651" i="11" a="1"/>
  <c r="DY651" i="11" s="1"/>
  <c r="DV652" i="11" a="1"/>
  <c r="DV652" i="11" s="1"/>
  <c r="DO652" i="11" a="1"/>
  <c r="DO652" i="11" s="1"/>
  <c r="DG652" i="11" a="1"/>
  <c r="DG652" i="11" s="1"/>
  <c r="DM651" i="11" a="1"/>
  <c r="DM651" i="11" s="1"/>
  <c r="DJ651" i="11" a="1"/>
  <c r="DJ651" i="11" s="1"/>
  <c r="DH651" i="11" a="1"/>
  <c r="DH651" i="11" s="1"/>
  <c r="DK651" i="11" a="1"/>
  <c r="DK651" i="11" s="1"/>
  <c r="DI651" i="11" a="1"/>
  <c r="DI651" i="11" s="1"/>
  <c r="DL651" i="11" a="1"/>
  <c r="DL651" i="11" s="1"/>
  <c r="F654" i="11" a="1"/>
  <c r="F654" i="11" s="1"/>
  <c r="AC654" i="11" a="1"/>
  <c r="AC654" i="11" s="1"/>
  <c r="AA655" i="11" a="1"/>
  <c r="AA655" i="11" s="1"/>
  <c r="G653" i="11" a="1"/>
  <c r="G653" i="11" s="1"/>
  <c r="T653" i="11" a="1"/>
  <c r="T653" i="11" s="1"/>
  <c r="H653" i="11" a="1"/>
  <c r="H653" i="11" s="1"/>
  <c r="U653" i="11" a="1"/>
  <c r="U653" i="11" s="1"/>
  <c r="AD653" i="11"/>
  <c r="DG653" i="11" l="1" a="1"/>
  <c r="DG653" i="11" s="1"/>
  <c r="DV653" i="11" a="1"/>
  <c r="DV653" i="11" s="1"/>
  <c r="DO653" i="11" a="1"/>
  <c r="DO653" i="11" s="1"/>
  <c r="AC655" i="11" a="1"/>
  <c r="AC655" i="11" s="1"/>
  <c r="F655" i="11" a="1"/>
  <c r="F655" i="11" s="1"/>
  <c r="AA656" i="11" a="1"/>
  <c r="AA656" i="11" s="1"/>
  <c r="G654" i="11" a="1"/>
  <c r="G654" i="11" s="1"/>
  <c r="T654" i="11" a="1"/>
  <c r="T654" i="11" s="1"/>
  <c r="H654" i="11" a="1"/>
  <c r="H654" i="11" s="1"/>
  <c r="DJ652" i="11" a="1"/>
  <c r="DJ652" i="11" s="1"/>
  <c r="DK652" i="11" a="1"/>
  <c r="DK652" i="11" s="1"/>
  <c r="DM652" i="11" a="1"/>
  <c r="DM652" i="11" s="1"/>
  <c r="DL652" i="11" a="1"/>
  <c r="DL652" i="11" s="1"/>
  <c r="DH652" i="11" a="1"/>
  <c r="DH652" i="11" s="1"/>
  <c r="DI652" i="11" a="1"/>
  <c r="DI652" i="11" s="1"/>
  <c r="U654" i="11" a="1"/>
  <c r="U654" i="11" s="1"/>
  <c r="AD654" i="11"/>
  <c r="DS652" i="11" a="1"/>
  <c r="DS652" i="11" s="1"/>
  <c r="DT652" i="11" a="1"/>
  <c r="DT652" i="11" s="1"/>
  <c r="DP652" i="11" a="1"/>
  <c r="DP652" i="11" s="1"/>
  <c r="DR652" i="11" a="1"/>
  <c r="DR652" i="11" s="1"/>
  <c r="DQ652" i="11" a="1"/>
  <c r="DQ652" i="11" s="1"/>
  <c r="EC652" i="11" a="1"/>
  <c r="EC652" i="11" s="1"/>
  <c r="DY652" i="11" a="1"/>
  <c r="DY652" i="11" s="1"/>
  <c r="DW652" i="11" a="1"/>
  <c r="DW652" i="11" s="1"/>
  <c r="DZ652" i="11" a="1"/>
  <c r="DZ652" i="11" s="1"/>
  <c r="EA652" i="11" a="1"/>
  <c r="EA652" i="11" s="1"/>
  <c r="ED652" i="11" a="1"/>
  <c r="ED652" i="11" s="1"/>
  <c r="DX652" i="11" a="1"/>
  <c r="DX652" i="11" s="1"/>
  <c r="EB652" i="11" a="1"/>
  <c r="EB652" i="11" s="1"/>
  <c r="U655" i="11" l="1" a="1"/>
  <c r="U655" i="11" s="1"/>
  <c r="AD655" i="11"/>
  <c r="G655" i="11" a="1"/>
  <c r="G655" i="11" s="1"/>
  <c r="T655" i="11" a="1"/>
  <c r="T655" i="11" s="1"/>
  <c r="H655" i="11" a="1"/>
  <c r="H655" i="11" s="1"/>
  <c r="DS653" i="11" a="1"/>
  <c r="DS653" i="11" s="1"/>
  <c r="DP653" i="11" a="1"/>
  <c r="DP653" i="11" s="1"/>
  <c r="DQ653" i="11" a="1"/>
  <c r="DQ653" i="11" s="1"/>
  <c r="DT653" i="11" a="1"/>
  <c r="DT653" i="11" s="1"/>
  <c r="DR653" i="11" a="1"/>
  <c r="DR653" i="11" s="1"/>
  <c r="EB653" i="11" a="1"/>
  <c r="EB653" i="11" s="1"/>
  <c r="DX653" i="11" a="1"/>
  <c r="DX653" i="11" s="1"/>
  <c r="EC653" i="11" a="1"/>
  <c r="EC653" i="11" s="1"/>
  <c r="DW653" i="11" a="1"/>
  <c r="DW653" i="11" s="1"/>
  <c r="ED653" i="11" a="1"/>
  <c r="ED653" i="11" s="1"/>
  <c r="DY653" i="11" a="1"/>
  <c r="DY653" i="11" s="1"/>
  <c r="EA653" i="11" a="1"/>
  <c r="EA653" i="11" s="1"/>
  <c r="DZ653" i="11" a="1"/>
  <c r="DZ653" i="11" s="1"/>
  <c r="DI653" i="11" a="1"/>
  <c r="DI653" i="11" s="1"/>
  <c r="DM653" i="11" a="1"/>
  <c r="DM653" i="11" s="1"/>
  <c r="DL653" i="11" a="1"/>
  <c r="DL653" i="11" s="1"/>
  <c r="DK653" i="11" a="1"/>
  <c r="DK653" i="11" s="1"/>
  <c r="DJ653" i="11" a="1"/>
  <c r="DJ653" i="11" s="1"/>
  <c r="DH653" i="11" a="1"/>
  <c r="DH653" i="11" s="1"/>
  <c r="DV654" i="11" a="1"/>
  <c r="DV654" i="11" s="1"/>
  <c r="DG654" i="11" a="1"/>
  <c r="DG654" i="11" s="1"/>
  <c r="DO654" i="11" a="1"/>
  <c r="DO654" i="11" s="1"/>
  <c r="AC656" i="11" a="1"/>
  <c r="AC656" i="11" s="1"/>
  <c r="F656" i="11" a="1"/>
  <c r="F656" i="11" s="1"/>
  <c r="AA657" i="11" a="1"/>
  <c r="AA657" i="11" s="1"/>
  <c r="DP654" i="11" l="1" a="1"/>
  <c r="DP654" i="11" s="1"/>
  <c r="DQ654" i="11" a="1"/>
  <c r="DQ654" i="11" s="1"/>
  <c r="DR654" i="11" a="1"/>
  <c r="DR654" i="11" s="1"/>
  <c r="DS654" i="11" a="1"/>
  <c r="DS654" i="11" s="1"/>
  <c r="DT654" i="11" a="1"/>
  <c r="DT654" i="11" s="1"/>
  <c r="DI654" i="11" a="1"/>
  <c r="DI654" i="11" s="1"/>
  <c r="DL654" i="11" a="1"/>
  <c r="DL654" i="11" s="1"/>
  <c r="DK654" i="11" a="1"/>
  <c r="DK654" i="11" s="1"/>
  <c r="DM654" i="11" a="1"/>
  <c r="DM654" i="11" s="1"/>
  <c r="DJ654" i="11" a="1"/>
  <c r="DJ654" i="11" s="1"/>
  <c r="DH654" i="11" a="1"/>
  <c r="DH654" i="11" s="1"/>
  <c r="DZ654" i="11" a="1"/>
  <c r="DZ654" i="11" s="1"/>
  <c r="ED654" i="11" a="1"/>
  <c r="ED654" i="11" s="1"/>
  <c r="DX654" i="11" a="1"/>
  <c r="DX654" i="11" s="1"/>
  <c r="EC654" i="11" a="1"/>
  <c r="EC654" i="11" s="1"/>
  <c r="DW654" i="11" a="1"/>
  <c r="DW654" i="11" s="1"/>
  <c r="EB654" i="11" a="1"/>
  <c r="EB654" i="11" s="1"/>
  <c r="EA654" i="11" a="1"/>
  <c r="EA654" i="11" s="1"/>
  <c r="DY654" i="11" a="1"/>
  <c r="DY654" i="11" s="1"/>
  <c r="AC657" i="11" a="1"/>
  <c r="AC657" i="11" s="1"/>
  <c r="F657" i="11" a="1"/>
  <c r="F657" i="11" s="1"/>
  <c r="AA658" i="11" a="1"/>
  <c r="AA658" i="11" s="1"/>
  <c r="U656" i="11" a="1"/>
  <c r="U656" i="11" s="1"/>
  <c r="AD656" i="11"/>
  <c r="G656" i="11" a="1"/>
  <c r="G656" i="11" s="1"/>
  <c r="T656" i="11" a="1"/>
  <c r="T656" i="11" s="1"/>
  <c r="H656" i="11" a="1"/>
  <c r="H656" i="11" s="1"/>
  <c r="DV655" i="11" a="1"/>
  <c r="DV655" i="11" s="1"/>
  <c r="DG655" i="11" a="1"/>
  <c r="DG655" i="11" s="1"/>
  <c r="DO655" i="11" a="1"/>
  <c r="DO655" i="11" s="1"/>
  <c r="DH655" i="11" l="1" a="1"/>
  <c r="DH655" i="11" s="1"/>
  <c r="DK655" i="11" a="1"/>
  <c r="DK655" i="11" s="1"/>
  <c r="DL655" i="11" a="1"/>
  <c r="DL655" i="11" s="1"/>
  <c r="DJ655" i="11" a="1"/>
  <c r="DJ655" i="11" s="1"/>
  <c r="DI655" i="11" a="1"/>
  <c r="DI655" i="11" s="1"/>
  <c r="DM655" i="11" a="1"/>
  <c r="DM655" i="11" s="1"/>
  <c r="DV656" i="11" a="1"/>
  <c r="DV656" i="11" s="1"/>
  <c r="DG656" i="11" a="1"/>
  <c r="DG656" i="11" s="1"/>
  <c r="DO656" i="11" a="1"/>
  <c r="DO656" i="11" s="1"/>
  <c r="AC658" i="11" a="1"/>
  <c r="AC658" i="11" s="1"/>
  <c r="F658" i="11" a="1"/>
  <c r="F658" i="11" s="1"/>
  <c r="AA659" i="11" a="1"/>
  <c r="AA659" i="11" s="1"/>
  <c r="U657" i="11" a="1"/>
  <c r="U657" i="11" s="1"/>
  <c r="AD657" i="11"/>
  <c r="G657" i="11" a="1"/>
  <c r="G657" i="11" s="1"/>
  <c r="T657" i="11" a="1"/>
  <c r="T657" i="11" s="1"/>
  <c r="H657" i="11" a="1"/>
  <c r="H657" i="11" s="1"/>
  <c r="DT655" i="11" a="1"/>
  <c r="DT655" i="11" s="1"/>
  <c r="DR655" i="11" a="1"/>
  <c r="DR655" i="11" s="1"/>
  <c r="DP655" i="11" a="1"/>
  <c r="DP655" i="11" s="1"/>
  <c r="DQ655" i="11" a="1"/>
  <c r="DQ655" i="11" s="1"/>
  <c r="DS655" i="11" a="1"/>
  <c r="DS655" i="11" s="1"/>
  <c r="ED655" i="11" a="1"/>
  <c r="ED655" i="11" s="1"/>
  <c r="DX655" i="11" a="1"/>
  <c r="DX655" i="11" s="1"/>
  <c r="EC655" i="11" a="1"/>
  <c r="EC655" i="11" s="1"/>
  <c r="DY655" i="11" a="1"/>
  <c r="DY655" i="11" s="1"/>
  <c r="EB655" i="11" a="1"/>
  <c r="EB655" i="11" s="1"/>
  <c r="EA655" i="11" a="1"/>
  <c r="EA655" i="11" s="1"/>
  <c r="DW655" i="11" a="1"/>
  <c r="DW655" i="11" s="1"/>
  <c r="DZ655" i="11" a="1"/>
  <c r="DZ655" i="11" s="1"/>
  <c r="DG657" i="11" l="1" a="1"/>
  <c r="DG657" i="11" s="1"/>
  <c r="DV657" i="11" a="1"/>
  <c r="DV657" i="11" s="1"/>
  <c r="DO657" i="11" a="1"/>
  <c r="DO657" i="11" s="1"/>
  <c r="DH656" i="11" a="1"/>
  <c r="DH656" i="11" s="1"/>
  <c r="DL656" i="11" a="1"/>
  <c r="DL656" i="11" s="1"/>
  <c r="DM656" i="11" a="1"/>
  <c r="DM656" i="11" s="1"/>
  <c r="DJ656" i="11" a="1"/>
  <c r="DJ656" i="11" s="1"/>
  <c r="DK656" i="11" a="1"/>
  <c r="DK656" i="11" s="1"/>
  <c r="DI656" i="11" a="1"/>
  <c r="DI656" i="11" s="1"/>
  <c r="ED656" i="11" a="1"/>
  <c r="ED656" i="11" s="1"/>
  <c r="DX656" i="11" a="1"/>
  <c r="DX656" i="11" s="1"/>
  <c r="EC656" i="11" a="1"/>
  <c r="EC656" i="11" s="1"/>
  <c r="EA656" i="11" a="1"/>
  <c r="EA656" i="11" s="1"/>
  <c r="EB656" i="11" a="1"/>
  <c r="EB656" i="11" s="1"/>
  <c r="DY656" i="11" a="1"/>
  <c r="DY656" i="11" s="1"/>
  <c r="DW656" i="11" a="1"/>
  <c r="DW656" i="11" s="1"/>
  <c r="DZ656" i="11" a="1"/>
  <c r="DZ656" i="11" s="1"/>
  <c r="F659" i="11" a="1"/>
  <c r="F659" i="11" s="1"/>
  <c r="AC659" i="11" a="1"/>
  <c r="AC659" i="11" s="1"/>
  <c r="AA660" i="11" a="1"/>
  <c r="AA660" i="11" s="1"/>
  <c r="U658" i="11" a="1"/>
  <c r="U658" i="11" s="1"/>
  <c r="AD658" i="11"/>
  <c r="G658" i="11" a="1"/>
  <c r="G658" i="11" s="1"/>
  <c r="T658" i="11" a="1"/>
  <c r="T658" i="11" s="1"/>
  <c r="H658" i="11" a="1"/>
  <c r="H658" i="11" s="1"/>
  <c r="DR656" i="11" a="1"/>
  <c r="DR656" i="11" s="1"/>
  <c r="DT656" i="11" a="1"/>
  <c r="DT656" i="11" s="1"/>
  <c r="DQ656" i="11" a="1"/>
  <c r="DQ656" i="11" s="1"/>
  <c r="DP656" i="11" a="1"/>
  <c r="DP656" i="11" s="1"/>
  <c r="DS656" i="11" a="1"/>
  <c r="DS656" i="11" s="1"/>
  <c r="AC660" i="11" l="1" a="1"/>
  <c r="AC660" i="11" s="1"/>
  <c r="F660" i="11" a="1"/>
  <c r="F660" i="11" s="1"/>
  <c r="AA661" i="11" a="1"/>
  <c r="AA661" i="11" s="1"/>
  <c r="G659" i="11" a="1"/>
  <c r="G659" i="11" s="1"/>
  <c r="T659" i="11" a="1"/>
  <c r="T659" i="11" s="1"/>
  <c r="H659" i="11" a="1"/>
  <c r="H659" i="11" s="1"/>
  <c r="DP657" i="11" a="1"/>
  <c r="DP657" i="11" s="1"/>
  <c r="DQ657" i="11" a="1"/>
  <c r="DQ657" i="11" s="1"/>
  <c r="DS657" i="11" a="1"/>
  <c r="DS657" i="11" s="1"/>
  <c r="DT657" i="11" a="1"/>
  <c r="DT657" i="11" s="1"/>
  <c r="DR657" i="11" a="1"/>
  <c r="DR657" i="11" s="1"/>
  <c r="DO658" i="11" a="1"/>
  <c r="DO658" i="11" s="1"/>
  <c r="DV658" i="11" a="1"/>
  <c r="DV658" i="11" s="1"/>
  <c r="DG658" i="11" a="1"/>
  <c r="DG658" i="11" s="1"/>
  <c r="U659" i="11" a="1"/>
  <c r="U659" i="11" s="1"/>
  <c r="AD659" i="11"/>
  <c r="ED657" i="11" a="1"/>
  <c r="ED657" i="11" s="1"/>
  <c r="DZ657" i="11" a="1"/>
  <c r="DZ657" i="11" s="1"/>
  <c r="DW657" i="11" a="1"/>
  <c r="DW657" i="11" s="1"/>
  <c r="EC657" i="11" a="1"/>
  <c r="EC657" i="11" s="1"/>
  <c r="EA657" i="11" a="1"/>
  <c r="EA657" i="11" s="1"/>
  <c r="DY657" i="11" a="1"/>
  <c r="DY657" i="11" s="1"/>
  <c r="DX657" i="11" a="1"/>
  <c r="DX657" i="11" s="1"/>
  <c r="EB657" i="11" a="1"/>
  <c r="EB657" i="11" s="1"/>
  <c r="DL657" i="11" a="1"/>
  <c r="DL657" i="11" s="1"/>
  <c r="DM657" i="11" a="1"/>
  <c r="DM657" i="11" s="1"/>
  <c r="DK657" i="11" a="1"/>
  <c r="DK657" i="11" s="1"/>
  <c r="DJ657" i="11" a="1"/>
  <c r="DJ657" i="11" s="1"/>
  <c r="DH657" i="11" a="1"/>
  <c r="DH657" i="11" s="1"/>
  <c r="DI657" i="11" a="1"/>
  <c r="DI657" i="11" s="1"/>
  <c r="AC661" i="11" l="1" a="1"/>
  <c r="AC661" i="11" s="1"/>
  <c r="F661" i="11" a="1"/>
  <c r="F661" i="11" s="1"/>
  <c r="AA662" i="11" a="1"/>
  <c r="AA662" i="11" s="1"/>
  <c r="DK658" i="11" a="1"/>
  <c r="DK658" i="11" s="1"/>
  <c r="DI658" i="11" a="1"/>
  <c r="DI658" i="11" s="1"/>
  <c r="DL658" i="11" a="1"/>
  <c r="DL658" i="11" s="1"/>
  <c r="DJ658" i="11" a="1"/>
  <c r="DJ658" i="11" s="1"/>
  <c r="DH658" i="11" a="1"/>
  <c r="DH658" i="11" s="1"/>
  <c r="DM658" i="11" a="1"/>
  <c r="DM658" i="11" s="1"/>
  <c r="EB658" i="11" a="1"/>
  <c r="EB658" i="11" s="1"/>
  <c r="EC658" i="11" a="1"/>
  <c r="EC658" i="11" s="1"/>
  <c r="ED658" i="11" a="1"/>
  <c r="ED658" i="11" s="1"/>
  <c r="DY658" i="11" a="1"/>
  <c r="DY658" i="11" s="1"/>
  <c r="DW658" i="11" a="1"/>
  <c r="DW658" i="11" s="1"/>
  <c r="EA658" i="11" a="1"/>
  <c r="EA658" i="11" s="1"/>
  <c r="DZ658" i="11" a="1"/>
  <c r="DZ658" i="11" s="1"/>
  <c r="DX658" i="11" a="1"/>
  <c r="DX658" i="11" s="1"/>
  <c r="U660" i="11" a="1"/>
  <c r="U660" i="11" s="1"/>
  <c r="AD660" i="11"/>
  <c r="DS658" i="11" a="1"/>
  <c r="DS658" i="11" s="1"/>
  <c r="DQ658" i="11" a="1"/>
  <c r="DQ658" i="11" s="1"/>
  <c r="DR658" i="11" a="1"/>
  <c r="DR658" i="11" s="1"/>
  <c r="DT658" i="11" a="1"/>
  <c r="DT658" i="11" s="1"/>
  <c r="DP658" i="11" a="1"/>
  <c r="DP658" i="11" s="1"/>
  <c r="G660" i="11" a="1"/>
  <c r="G660" i="11" s="1"/>
  <c r="T660" i="11" a="1"/>
  <c r="T660" i="11" s="1"/>
  <c r="H660" i="11" a="1"/>
  <c r="H660" i="11" s="1"/>
  <c r="DV659" i="11" a="1"/>
  <c r="DV659" i="11" s="1"/>
  <c r="DG659" i="11" a="1"/>
  <c r="DG659" i="11" s="1"/>
  <c r="DO659" i="11" a="1"/>
  <c r="DO659" i="11" s="1"/>
  <c r="U661" i="11" l="1" a="1"/>
  <c r="U661" i="11" s="1"/>
  <c r="AD661" i="11"/>
  <c r="G661" i="11" a="1"/>
  <c r="G661" i="11" s="1"/>
  <c r="T661" i="11" a="1"/>
  <c r="T661" i="11" s="1"/>
  <c r="H661" i="11" a="1"/>
  <c r="H661" i="11" s="1"/>
  <c r="DR659" i="11" a="1"/>
  <c r="DR659" i="11" s="1"/>
  <c r="DS659" i="11" a="1"/>
  <c r="DS659" i="11" s="1"/>
  <c r="DP659" i="11" a="1"/>
  <c r="DP659" i="11" s="1"/>
  <c r="DT659" i="11" a="1"/>
  <c r="DT659" i="11" s="1"/>
  <c r="DQ659" i="11" a="1"/>
  <c r="DQ659" i="11" s="1"/>
  <c r="DK659" i="11" a="1"/>
  <c r="DK659" i="11" s="1"/>
  <c r="DL659" i="11" a="1"/>
  <c r="DL659" i="11" s="1"/>
  <c r="DJ659" i="11" a="1"/>
  <c r="DJ659" i="11" s="1"/>
  <c r="DI659" i="11" a="1"/>
  <c r="DI659" i="11" s="1"/>
  <c r="DH659" i="11" a="1"/>
  <c r="DH659" i="11" s="1"/>
  <c r="DM659" i="11" a="1"/>
  <c r="DM659" i="11" s="1"/>
  <c r="DV660" i="11" a="1"/>
  <c r="DV660" i="11" s="1"/>
  <c r="DG660" i="11" a="1"/>
  <c r="DG660" i="11" s="1"/>
  <c r="DO660" i="11" a="1"/>
  <c r="DO660" i="11" s="1"/>
  <c r="ED659" i="11" a="1"/>
  <c r="ED659" i="11" s="1"/>
  <c r="EA659" i="11" a="1"/>
  <c r="EA659" i="11" s="1"/>
  <c r="EB659" i="11" a="1"/>
  <c r="EB659" i="11" s="1"/>
  <c r="EC659" i="11" a="1"/>
  <c r="EC659" i="11" s="1"/>
  <c r="DX659" i="11" a="1"/>
  <c r="DX659" i="11" s="1"/>
  <c r="DZ659" i="11" a="1"/>
  <c r="DZ659" i="11" s="1"/>
  <c r="DY659" i="11" a="1"/>
  <c r="DY659" i="11" s="1"/>
  <c r="DW659" i="11" a="1"/>
  <c r="DW659" i="11" s="1"/>
  <c r="AC662" i="11" a="1"/>
  <c r="AC662" i="11" s="1"/>
  <c r="F662" i="11" a="1"/>
  <c r="F662" i="11" s="1"/>
  <c r="AA663" i="11" a="1"/>
  <c r="AA663" i="11" s="1"/>
  <c r="DV661" i="11" l="1" a="1"/>
  <c r="DV661" i="11" s="1"/>
  <c r="DG661" i="11" a="1"/>
  <c r="DG661" i="11" s="1"/>
  <c r="DO661" i="11" a="1"/>
  <c r="DO661" i="11" s="1"/>
  <c r="G662" i="11" a="1"/>
  <c r="G662" i="11" s="1"/>
  <c r="T662" i="11" a="1"/>
  <c r="T662" i="11" s="1"/>
  <c r="H662" i="11" a="1"/>
  <c r="H662" i="11" s="1"/>
  <c r="DQ660" i="11" a="1"/>
  <c r="DQ660" i="11" s="1"/>
  <c r="DT660" i="11" a="1"/>
  <c r="DT660" i="11" s="1"/>
  <c r="DS660" i="11" a="1"/>
  <c r="DS660" i="11" s="1"/>
  <c r="DR660" i="11" a="1"/>
  <c r="DR660" i="11" s="1"/>
  <c r="DP660" i="11" a="1"/>
  <c r="DP660" i="11" s="1"/>
  <c r="DM660" i="11" a="1"/>
  <c r="DM660" i="11" s="1"/>
  <c r="DJ660" i="11" a="1"/>
  <c r="DJ660" i="11" s="1"/>
  <c r="DK660" i="11" a="1"/>
  <c r="DK660" i="11" s="1"/>
  <c r="DH660" i="11" a="1"/>
  <c r="DH660" i="11" s="1"/>
  <c r="DI660" i="11" a="1"/>
  <c r="DI660" i="11" s="1"/>
  <c r="DL660" i="11" a="1"/>
  <c r="DL660" i="11" s="1"/>
  <c r="AC663" i="11" a="1"/>
  <c r="AC663" i="11" s="1"/>
  <c r="F663" i="11" a="1"/>
  <c r="F663" i="11" s="1"/>
  <c r="AA664" i="11" a="1"/>
  <c r="AA664" i="11" s="1"/>
  <c r="DZ660" i="11" a="1"/>
  <c r="DZ660" i="11" s="1"/>
  <c r="EB660" i="11" a="1"/>
  <c r="EB660" i="11" s="1"/>
  <c r="EA660" i="11" a="1"/>
  <c r="EA660" i="11" s="1"/>
  <c r="ED660" i="11" a="1"/>
  <c r="ED660" i="11" s="1"/>
  <c r="DY660" i="11" a="1"/>
  <c r="DY660" i="11" s="1"/>
  <c r="EC660" i="11" a="1"/>
  <c r="EC660" i="11" s="1"/>
  <c r="DW660" i="11" a="1"/>
  <c r="DW660" i="11" s="1"/>
  <c r="DX660" i="11" a="1"/>
  <c r="DX660" i="11" s="1"/>
  <c r="U662" i="11" a="1"/>
  <c r="U662" i="11" s="1"/>
  <c r="AD662" i="11"/>
  <c r="G663" i="11" l="1" a="1"/>
  <c r="G663" i="11" s="1"/>
  <c r="T663" i="11" a="1"/>
  <c r="T663" i="11" s="1"/>
  <c r="H663" i="11" a="1"/>
  <c r="H663" i="11" s="1"/>
  <c r="DO662" i="11" a="1"/>
  <c r="DO662" i="11" s="1"/>
  <c r="DG662" i="11" a="1"/>
  <c r="DG662" i="11" s="1"/>
  <c r="DV662" i="11" a="1"/>
  <c r="DV662" i="11" s="1"/>
  <c r="DQ661" i="11" a="1"/>
  <c r="DQ661" i="11" s="1"/>
  <c r="DT661" i="11" a="1"/>
  <c r="DT661" i="11" s="1"/>
  <c r="DP661" i="11" a="1"/>
  <c r="DP661" i="11" s="1"/>
  <c r="DS661" i="11" a="1"/>
  <c r="DS661" i="11" s="1"/>
  <c r="DR661" i="11" a="1"/>
  <c r="DR661" i="11" s="1"/>
  <c r="F664" i="11" a="1"/>
  <c r="F664" i="11" s="1"/>
  <c r="AC664" i="11" a="1"/>
  <c r="AC664" i="11" s="1"/>
  <c r="AA665" i="11" a="1"/>
  <c r="AA665" i="11" s="1"/>
  <c r="DL661" i="11" a="1"/>
  <c r="DL661" i="11" s="1"/>
  <c r="DK661" i="11" a="1"/>
  <c r="DK661" i="11" s="1"/>
  <c r="DM661" i="11" a="1"/>
  <c r="DM661" i="11" s="1"/>
  <c r="DJ661" i="11" a="1"/>
  <c r="DJ661" i="11" s="1"/>
  <c r="DI661" i="11" a="1"/>
  <c r="DI661" i="11" s="1"/>
  <c r="DH661" i="11" a="1"/>
  <c r="DH661" i="11" s="1"/>
  <c r="U663" i="11" a="1"/>
  <c r="U663" i="11" s="1"/>
  <c r="AD663" i="11"/>
  <c r="EA661" i="11" a="1"/>
  <c r="EA661" i="11" s="1"/>
  <c r="DX661" i="11" a="1"/>
  <c r="DX661" i="11" s="1"/>
  <c r="DW661" i="11" a="1"/>
  <c r="DW661" i="11" s="1"/>
  <c r="DZ661" i="11" a="1"/>
  <c r="DZ661" i="11" s="1"/>
  <c r="ED661" i="11" a="1"/>
  <c r="ED661" i="11" s="1"/>
  <c r="DY661" i="11" a="1"/>
  <c r="DY661" i="11" s="1"/>
  <c r="EB661" i="11" a="1"/>
  <c r="EB661" i="11" s="1"/>
  <c r="EC661" i="11" a="1"/>
  <c r="EC661" i="11" s="1"/>
  <c r="F665" i="11" l="1" a="1"/>
  <c r="F665" i="11" s="1"/>
  <c r="AC665" i="11" a="1"/>
  <c r="AC665" i="11" s="1"/>
  <c r="AA666" i="11" a="1"/>
  <c r="AA666" i="11" s="1"/>
  <c r="G664" i="11" a="1"/>
  <c r="G664" i="11" s="1"/>
  <c r="T664" i="11" a="1"/>
  <c r="T664" i="11" s="1"/>
  <c r="H664" i="11" a="1"/>
  <c r="H664" i="11" s="1"/>
  <c r="U664" i="11" a="1"/>
  <c r="U664" i="11" s="1"/>
  <c r="AD664" i="11"/>
  <c r="DY662" i="11" a="1"/>
  <c r="DY662" i="11" s="1"/>
  <c r="EB662" i="11" a="1"/>
  <c r="EB662" i="11" s="1"/>
  <c r="DX662" i="11" a="1"/>
  <c r="DX662" i="11" s="1"/>
  <c r="DW662" i="11" a="1"/>
  <c r="DW662" i="11" s="1"/>
  <c r="EA662" i="11" a="1"/>
  <c r="EA662" i="11" s="1"/>
  <c r="ED662" i="11" a="1"/>
  <c r="ED662" i="11" s="1"/>
  <c r="EC662" i="11" a="1"/>
  <c r="EC662" i="11" s="1"/>
  <c r="DZ662" i="11" a="1"/>
  <c r="DZ662" i="11" s="1"/>
  <c r="DJ662" i="11" a="1"/>
  <c r="DJ662" i="11" s="1"/>
  <c r="DL662" i="11" a="1"/>
  <c r="DL662" i="11" s="1"/>
  <c r="DM662" i="11" a="1"/>
  <c r="DM662" i="11" s="1"/>
  <c r="DI662" i="11" a="1"/>
  <c r="DI662" i="11" s="1"/>
  <c r="DH662" i="11" a="1"/>
  <c r="DH662" i="11" s="1"/>
  <c r="DK662" i="11" a="1"/>
  <c r="DK662" i="11" s="1"/>
  <c r="DS662" i="11" a="1"/>
  <c r="DS662" i="11" s="1"/>
  <c r="DQ662" i="11" a="1"/>
  <c r="DQ662" i="11" s="1"/>
  <c r="DP662" i="11" a="1"/>
  <c r="DP662" i="11" s="1"/>
  <c r="DT662" i="11" a="1"/>
  <c r="DT662" i="11" s="1"/>
  <c r="DR662" i="11" a="1"/>
  <c r="DR662" i="11" s="1"/>
  <c r="DG663" i="11" a="1"/>
  <c r="DG663" i="11" s="1"/>
  <c r="DO663" i="11" a="1"/>
  <c r="DO663" i="11" s="1"/>
  <c r="DV663" i="11" a="1"/>
  <c r="DV663" i="11" s="1"/>
  <c r="DV664" i="11" l="1" a="1"/>
  <c r="DV664" i="11" s="1"/>
  <c r="DG664" i="11" a="1"/>
  <c r="DG664" i="11" s="1"/>
  <c r="DO664" i="11" a="1"/>
  <c r="DO664" i="11" s="1"/>
  <c r="DJ663" i="11" a="1"/>
  <c r="DJ663" i="11" s="1"/>
  <c r="DH663" i="11" a="1"/>
  <c r="DH663" i="11" s="1"/>
  <c r="DI663" i="11" a="1"/>
  <c r="DI663" i="11" s="1"/>
  <c r="DK663" i="11" a="1"/>
  <c r="DK663" i="11" s="1"/>
  <c r="DM663" i="11" a="1"/>
  <c r="DM663" i="11" s="1"/>
  <c r="DL663" i="11" a="1"/>
  <c r="DL663" i="11" s="1"/>
  <c r="F666" i="11" a="1"/>
  <c r="F666" i="11" s="1"/>
  <c r="AC666" i="11" a="1"/>
  <c r="AC666" i="11" s="1"/>
  <c r="AA667" i="11" a="1"/>
  <c r="AA667" i="11" s="1"/>
  <c r="DS663" i="11" a="1"/>
  <c r="DS663" i="11" s="1"/>
  <c r="DT663" i="11" a="1"/>
  <c r="DT663" i="11" s="1"/>
  <c r="DP663" i="11" a="1"/>
  <c r="DP663" i="11" s="1"/>
  <c r="DR663" i="11" a="1"/>
  <c r="DR663" i="11" s="1"/>
  <c r="DQ663" i="11" a="1"/>
  <c r="DQ663" i="11" s="1"/>
  <c r="G665" i="11" a="1"/>
  <c r="G665" i="11" s="1"/>
  <c r="T665" i="11" a="1"/>
  <c r="T665" i="11" s="1"/>
  <c r="H665" i="11" a="1"/>
  <c r="H665" i="11" s="1"/>
  <c r="DY663" i="11" a="1"/>
  <c r="DY663" i="11" s="1"/>
  <c r="EA663" i="11" a="1"/>
  <c r="EA663" i="11" s="1"/>
  <c r="EB663" i="11" a="1"/>
  <c r="EB663" i="11" s="1"/>
  <c r="DW663" i="11" a="1"/>
  <c r="DW663" i="11" s="1"/>
  <c r="DZ663" i="11" a="1"/>
  <c r="DZ663" i="11" s="1"/>
  <c r="ED663" i="11" a="1"/>
  <c r="ED663" i="11" s="1"/>
  <c r="DX663" i="11" a="1"/>
  <c r="DX663" i="11" s="1"/>
  <c r="EC663" i="11" a="1"/>
  <c r="EC663" i="11" s="1"/>
  <c r="U665" i="11" a="1"/>
  <c r="U665" i="11" s="1"/>
  <c r="AD665" i="11"/>
  <c r="F667" i="11" l="1" a="1"/>
  <c r="F667" i="11" s="1"/>
  <c r="AC667" i="11" a="1"/>
  <c r="AC667" i="11" s="1"/>
  <c r="AA668" i="11" a="1"/>
  <c r="AA668" i="11" s="1"/>
  <c r="G666" i="11" a="1"/>
  <c r="G666" i="11" s="1"/>
  <c r="T666" i="11" a="1"/>
  <c r="T666" i="11" s="1"/>
  <c r="H666" i="11" a="1"/>
  <c r="H666" i="11" s="1"/>
  <c r="U666" i="11" a="1"/>
  <c r="U666" i="11" s="1"/>
  <c r="AD666" i="11"/>
  <c r="DP664" i="11" a="1"/>
  <c r="DP664" i="11" s="1"/>
  <c r="DQ664" i="11" a="1"/>
  <c r="DQ664" i="11" s="1"/>
  <c r="DS664" i="11" a="1"/>
  <c r="DS664" i="11" s="1"/>
  <c r="DR664" i="11" a="1"/>
  <c r="DR664" i="11" s="1"/>
  <c r="DT664" i="11" a="1"/>
  <c r="DT664" i="11" s="1"/>
  <c r="DJ664" i="11" a="1"/>
  <c r="DJ664" i="11" s="1"/>
  <c r="DL664" i="11" a="1"/>
  <c r="DL664" i="11" s="1"/>
  <c r="DK664" i="11" a="1"/>
  <c r="DK664" i="11" s="1"/>
  <c r="DH664" i="11" a="1"/>
  <c r="DH664" i="11" s="1"/>
  <c r="DM664" i="11" a="1"/>
  <c r="DM664" i="11" s="1"/>
  <c r="DI664" i="11" a="1"/>
  <c r="DI664" i="11" s="1"/>
  <c r="EB664" i="11" a="1"/>
  <c r="EB664" i="11" s="1"/>
  <c r="ED664" i="11" a="1"/>
  <c r="ED664" i="11" s="1"/>
  <c r="DX664" i="11" a="1"/>
  <c r="DX664" i="11" s="1"/>
  <c r="DZ664" i="11" a="1"/>
  <c r="DZ664" i="11" s="1"/>
  <c r="EC664" i="11" a="1"/>
  <c r="EC664" i="11" s="1"/>
  <c r="DW664" i="11" a="1"/>
  <c r="DW664" i="11" s="1"/>
  <c r="EA664" i="11" a="1"/>
  <c r="EA664" i="11" s="1"/>
  <c r="DY664" i="11" a="1"/>
  <c r="DY664" i="11" s="1"/>
  <c r="DO665" i="11" a="1"/>
  <c r="DO665" i="11" s="1"/>
  <c r="DV665" i="11" a="1"/>
  <c r="DV665" i="11" s="1"/>
  <c r="DG665" i="11" a="1"/>
  <c r="DG665" i="11" s="1"/>
  <c r="DG666" i="11" l="1" a="1"/>
  <c r="DG666" i="11" s="1"/>
  <c r="DO666" i="11" a="1"/>
  <c r="DO666" i="11" s="1"/>
  <c r="DV666" i="11" a="1"/>
  <c r="DV666" i="11" s="1"/>
  <c r="DQ665" i="11" a="1"/>
  <c r="DQ665" i="11" s="1"/>
  <c r="DT665" i="11" a="1"/>
  <c r="DT665" i="11" s="1"/>
  <c r="DP665" i="11" a="1"/>
  <c r="DP665" i="11" s="1"/>
  <c r="DR665" i="11" a="1"/>
  <c r="DR665" i="11" s="1"/>
  <c r="DS665" i="11" a="1"/>
  <c r="DS665" i="11" s="1"/>
  <c r="AC668" i="11" a="1"/>
  <c r="AC668" i="11" s="1"/>
  <c r="F668" i="11" a="1"/>
  <c r="F668" i="11" s="1"/>
  <c r="AA669" i="11" a="1"/>
  <c r="AA669" i="11" s="1"/>
  <c r="G667" i="11" a="1"/>
  <c r="G667" i="11" s="1"/>
  <c r="T667" i="11" a="1"/>
  <c r="T667" i="11" s="1"/>
  <c r="H667" i="11" a="1"/>
  <c r="H667" i="11" s="1"/>
  <c r="DK665" i="11" a="1"/>
  <c r="DK665" i="11" s="1"/>
  <c r="DH665" i="11" a="1"/>
  <c r="DH665" i="11" s="1"/>
  <c r="DJ665" i="11" a="1"/>
  <c r="DJ665" i="11" s="1"/>
  <c r="DI665" i="11" a="1"/>
  <c r="DI665" i="11" s="1"/>
  <c r="DL665" i="11" a="1"/>
  <c r="DL665" i="11" s="1"/>
  <c r="DM665" i="11" a="1"/>
  <c r="DM665" i="11" s="1"/>
  <c r="EC665" i="11" a="1"/>
  <c r="EC665" i="11" s="1"/>
  <c r="DZ665" i="11" a="1"/>
  <c r="DZ665" i="11" s="1"/>
  <c r="EB665" i="11" a="1"/>
  <c r="EB665" i="11" s="1"/>
  <c r="DY665" i="11" a="1"/>
  <c r="DY665" i="11" s="1"/>
  <c r="DX665" i="11" a="1"/>
  <c r="DX665" i="11" s="1"/>
  <c r="EA665" i="11" a="1"/>
  <c r="EA665" i="11" s="1"/>
  <c r="ED665" i="11" a="1"/>
  <c r="ED665" i="11" s="1"/>
  <c r="DW665" i="11" a="1"/>
  <c r="DW665" i="11" s="1"/>
  <c r="U667" i="11" a="1"/>
  <c r="U667" i="11" s="1"/>
  <c r="AD667" i="11"/>
  <c r="DP666" i="11" l="1" a="1"/>
  <c r="DP666" i="11" s="1"/>
  <c r="DT666" i="11" a="1"/>
  <c r="DT666" i="11" s="1"/>
  <c r="DQ666" i="11" a="1"/>
  <c r="DQ666" i="11" s="1"/>
  <c r="DR666" i="11" a="1"/>
  <c r="DR666" i="11" s="1"/>
  <c r="DS666" i="11" a="1"/>
  <c r="DS666" i="11" s="1"/>
  <c r="DI666" i="11" a="1"/>
  <c r="DI666" i="11" s="1"/>
  <c r="DL666" i="11" a="1"/>
  <c r="DL666" i="11" s="1"/>
  <c r="DJ666" i="11" a="1"/>
  <c r="DJ666" i="11" s="1"/>
  <c r="DH666" i="11" a="1"/>
  <c r="DH666" i="11" s="1"/>
  <c r="DM666" i="11" a="1"/>
  <c r="DM666" i="11" s="1"/>
  <c r="DK666" i="11" a="1"/>
  <c r="DK666" i="11" s="1"/>
  <c r="AC669" i="11" a="1"/>
  <c r="AC669" i="11" s="1"/>
  <c r="F669" i="11" a="1"/>
  <c r="F669" i="11" s="1"/>
  <c r="AA670" i="11" a="1"/>
  <c r="AA670" i="11" s="1"/>
  <c r="U668" i="11" a="1"/>
  <c r="U668" i="11" s="1"/>
  <c r="AD668" i="11"/>
  <c r="G668" i="11" a="1"/>
  <c r="G668" i="11" s="1"/>
  <c r="T668" i="11" a="1"/>
  <c r="T668" i="11" s="1"/>
  <c r="H668" i="11" a="1"/>
  <c r="H668" i="11" s="1"/>
  <c r="DV667" i="11" a="1"/>
  <c r="DV667" i="11" s="1"/>
  <c r="DO667" i="11" a="1"/>
  <c r="DO667" i="11" s="1"/>
  <c r="DG667" i="11" a="1"/>
  <c r="DG667" i="11" s="1"/>
  <c r="DZ666" i="11" a="1"/>
  <c r="DZ666" i="11" s="1"/>
  <c r="EB666" i="11" a="1"/>
  <c r="EB666" i="11" s="1"/>
  <c r="DX666" i="11" a="1"/>
  <c r="DX666" i="11" s="1"/>
  <c r="EA666" i="11" a="1"/>
  <c r="EA666" i="11" s="1"/>
  <c r="EC666" i="11" a="1"/>
  <c r="EC666" i="11" s="1"/>
  <c r="DW666" i="11" a="1"/>
  <c r="DW666" i="11" s="1"/>
  <c r="ED666" i="11" a="1"/>
  <c r="ED666" i="11" s="1"/>
  <c r="DY666" i="11" a="1"/>
  <c r="DY666" i="11" s="1"/>
  <c r="DW667" i="11" l="1" a="1"/>
  <c r="DW667" i="11" s="1"/>
  <c r="DZ667" i="11" a="1"/>
  <c r="DZ667" i="11" s="1"/>
  <c r="EC667" i="11" a="1"/>
  <c r="EC667" i="11" s="1"/>
  <c r="DY667" i="11" a="1"/>
  <c r="DY667" i="11" s="1"/>
  <c r="EB667" i="11" a="1"/>
  <c r="EB667" i="11" s="1"/>
  <c r="DX667" i="11" a="1"/>
  <c r="DX667" i="11" s="1"/>
  <c r="EA667" i="11" a="1"/>
  <c r="EA667" i="11" s="1"/>
  <c r="ED667" i="11" a="1"/>
  <c r="ED667" i="11" s="1"/>
  <c r="DV668" i="11" a="1"/>
  <c r="DV668" i="11" s="1"/>
  <c r="DG668" i="11" a="1"/>
  <c r="DG668" i="11" s="1"/>
  <c r="DO668" i="11" a="1"/>
  <c r="DO668" i="11" s="1"/>
  <c r="AC670" i="11" a="1"/>
  <c r="AC670" i="11" s="1"/>
  <c r="F670" i="11" a="1"/>
  <c r="F670" i="11" s="1"/>
  <c r="AA671" i="11" a="1"/>
  <c r="AA671" i="11" s="1"/>
  <c r="U669" i="11" a="1"/>
  <c r="U669" i="11" s="1"/>
  <c r="AD669" i="11"/>
  <c r="G669" i="11" a="1"/>
  <c r="G669" i="11" s="1"/>
  <c r="T669" i="11" a="1"/>
  <c r="T669" i="11" s="1"/>
  <c r="H669" i="11" a="1"/>
  <c r="H669" i="11" s="1"/>
  <c r="DQ667" i="11" a="1"/>
  <c r="DQ667" i="11" s="1"/>
  <c r="DR667" i="11" a="1"/>
  <c r="DR667" i="11" s="1"/>
  <c r="DP667" i="11" a="1"/>
  <c r="DP667" i="11" s="1"/>
  <c r="DS667" i="11" a="1"/>
  <c r="DS667" i="11" s="1"/>
  <c r="DT667" i="11" a="1"/>
  <c r="DT667" i="11" s="1"/>
  <c r="DK667" i="11" a="1"/>
  <c r="DK667" i="11" s="1"/>
  <c r="DH667" i="11" a="1"/>
  <c r="DH667" i="11" s="1"/>
  <c r="DJ667" i="11" a="1"/>
  <c r="DJ667" i="11" s="1"/>
  <c r="DL667" i="11" a="1"/>
  <c r="DL667" i="11" s="1"/>
  <c r="DM667" i="11" a="1"/>
  <c r="DM667" i="11" s="1"/>
  <c r="DI667" i="11" a="1"/>
  <c r="DI667" i="11" s="1"/>
  <c r="AC671" i="11" l="1" a="1"/>
  <c r="AC671" i="11" s="1"/>
  <c r="F671" i="11" a="1"/>
  <c r="F671" i="11" s="1"/>
  <c r="AA672" i="11" a="1"/>
  <c r="AA672" i="11" s="1"/>
  <c r="U670" i="11" a="1"/>
  <c r="U670" i="11" s="1"/>
  <c r="AD670" i="11"/>
  <c r="G670" i="11" a="1"/>
  <c r="G670" i="11" s="1"/>
  <c r="T670" i="11" a="1"/>
  <c r="T670" i="11" s="1"/>
  <c r="H670" i="11" a="1"/>
  <c r="H670" i="11" s="1"/>
  <c r="DO669" i="11" a="1"/>
  <c r="DO669" i="11" s="1"/>
  <c r="DG669" i="11" a="1"/>
  <c r="DG669" i="11" s="1"/>
  <c r="DV669" i="11" a="1"/>
  <c r="DV669" i="11" s="1"/>
  <c r="DQ668" i="11" a="1"/>
  <c r="DQ668" i="11" s="1"/>
  <c r="DP668" i="11" a="1"/>
  <c r="DP668" i="11" s="1"/>
  <c r="DS668" i="11" a="1"/>
  <c r="DS668" i="11" s="1"/>
  <c r="DT668" i="11" a="1"/>
  <c r="DT668" i="11" s="1"/>
  <c r="DR668" i="11" a="1"/>
  <c r="DR668" i="11" s="1"/>
  <c r="DL668" i="11" a="1"/>
  <c r="DL668" i="11" s="1"/>
  <c r="DI668" i="11" a="1"/>
  <c r="DI668" i="11" s="1"/>
  <c r="DK668" i="11" a="1"/>
  <c r="DK668" i="11" s="1"/>
  <c r="DM668" i="11" a="1"/>
  <c r="DM668" i="11" s="1"/>
  <c r="DJ668" i="11" a="1"/>
  <c r="DJ668" i="11" s="1"/>
  <c r="DH668" i="11" a="1"/>
  <c r="DH668" i="11" s="1"/>
  <c r="EC668" i="11" a="1"/>
  <c r="EC668" i="11" s="1"/>
  <c r="EA668" i="11" a="1"/>
  <c r="EA668" i="11" s="1"/>
  <c r="ED668" i="11" a="1"/>
  <c r="ED668" i="11" s="1"/>
  <c r="DW668" i="11" a="1"/>
  <c r="DW668" i="11" s="1"/>
  <c r="DZ668" i="11" a="1"/>
  <c r="DZ668" i="11" s="1"/>
  <c r="DY668" i="11" a="1"/>
  <c r="DY668" i="11" s="1"/>
  <c r="DX668" i="11" a="1"/>
  <c r="DX668" i="11" s="1"/>
  <c r="EB668" i="11" a="1"/>
  <c r="EB668" i="11" s="1"/>
  <c r="EA669" i="11" l="1" a="1"/>
  <c r="EA669" i="11" s="1"/>
  <c r="EC669" i="11" a="1"/>
  <c r="EC669" i="11" s="1"/>
  <c r="EB669" i="11" a="1"/>
  <c r="EB669" i="11" s="1"/>
  <c r="DZ669" i="11" a="1"/>
  <c r="DZ669" i="11" s="1"/>
  <c r="ED669" i="11" a="1"/>
  <c r="ED669" i="11" s="1"/>
  <c r="DX669" i="11" a="1"/>
  <c r="DX669" i="11" s="1"/>
  <c r="DY669" i="11" a="1"/>
  <c r="DY669" i="11" s="1"/>
  <c r="DW669" i="11" a="1"/>
  <c r="DW669" i="11" s="1"/>
  <c r="DG670" i="11" a="1"/>
  <c r="DG670" i="11" s="1"/>
  <c r="DO670" i="11" a="1"/>
  <c r="DO670" i="11" s="1"/>
  <c r="DV670" i="11" a="1"/>
  <c r="DV670" i="11" s="1"/>
  <c r="DK669" i="11" a="1"/>
  <c r="DK669" i="11" s="1"/>
  <c r="DI669" i="11" a="1"/>
  <c r="DI669" i="11" s="1"/>
  <c r="DJ669" i="11" a="1"/>
  <c r="DJ669" i="11" s="1"/>
  <c r="DH669" i="11" a="1"/>
  <c r="DH669" i="11" s="1"/>
  <c r="DM669" i="11" a="1"/>
  <c r="DM669" i="11" s="1"/>
  <c r="DL669" i="11" a="1"/>
  <c r="DL669" i="11" s="1"/>
  <c r="F672" i="11" a="1"/>
  <c r="F672" i="11" s="1"/>
  <c r="AC672" i="11" a="1"/>
  <c r="AC672" i="11" s="1"/>
  <c r="AA673" i="11" a="1"/>
  <c r="AA673" i="11" s="1"/>
  <c r="DT669" i="11" a="1"/>
  <c r="DT669" i="11" s="1"/>
  <c r="DQ669" i="11" a="1"/>
  <c r="DQ669" i="11" s="1"/>
  <c r="DS669" i="11" a="1"/>
  <c r="DS669" i="11" s="1"/>
  <c r="DR669" i="11" a="1"/>
  <c r="DR669" i="11" s="1"/>
  <c r="DP669" i="11" a="1"/>
  <c r="DP669" i="11" s="1"/>
  <c r="U671" i="11" a="1"/>
  <c r="U671" i="11" s="1"/>
  <c r="AD671" i="11"/>
  <c r="G671" i="11" a="1"/>
  <c r="G671" i="11" s="1"/>
  <c r="T671" i="11" a="1"/>
  <c r="T671" i="11" s="1"/>
  <c r="H671" i="11" a="1"/>
  <c r="H671" i="11" s="1"/>
  <c r="DS670" i="11" l="1" a="1"/>
  <c r="DS670" i="11" s="1"/>
  <c r="DQ670" i="11" a="1"/>
  <c r="DQ670" i="11" s="1"/>
  <c r="DP670" i="11" a="1"/>
  <c r="DP670" i="11" s="1"/>
  <c r="DT670" i="11" a="1"/>
  <c r="DT670" i="11" s="1"/>
  <c r="DR670" i="11" a="1"/>
  <c r="DR670" i="11" s="1"/>
  <c r="DK670" i="11" a="1"/>
  <c r="DK670" i="11" s="1"/>
  <c r="DM670" i="11" a="1"/>
  <c r="DM670" i="11" s="1"/>
  <c r="DJ670" i="11" a="1"/>
  <c r="DJ670" i="11" s="1"/>
  <c r="DH670" i="11" a="1"/>
  <c r="DH670" i="11" s="1"/>
  <c r="DL670" i="11" a="1"/>
  <c r="DL670" i="11" s="1"/>
  <c r="DI670" i="11" a="1"/>
  <c r="DI670" i="11" s="1"/>
  <c r="F673" i="11" a="1"/>
  <c r="F673" i="11" s="1"/>
  <c r="AC673" i="11" a="1"/>
  <c r="AC673" i="11" s="1"/>
  <c r="AA674" i="11" a="1"/>
  <c r="AA674" i="11" s="1"/>
  <c r="G672" i="11" a="1"/>
  <c r="G672" i="11" s="1"/>
  <c r="T672" i="11" a="1"/>
  <c r="T672" i="11" s="1"/>
  <c r="H672" i="11" a="1"/>
  <c r="H672" i="11" s="1"/>
  <c r="DO671" i="11" a="1"/>
  <c r="DO671" i="11" s="1"/>
  <c r="DG671" i="11" a="1"/>
  <c r="DG671" i="11" s="1"/>
  <c r="DV671" i="11" a="1"/>
  <c r="DV671" i="11" s="1"/>
  <c r="U672" i="11" a="1"/>
  <c r="U672" i="11" s="1"/>
  <c r="AD672" i="11"/>
  <c r="DZ670" i="11" a="1"/>
  <c r="DZ670" i="11" s="1"/>
  <c r="EC670" i="11" a="1"/>
  <c r="EC670" i="11" s="1"/>
  <c r="EA670" i="11" a="1"/>
  <c r="EA670" i="11" s="1"/>
  <c r="EB670" i="11" a="1"/>
  <c r="EB670" i="11" s="1"/>
  <c r="ED670" i="11" a="1"/>
  <c r="ED670" i="11" s="1"/>
  <c r="DW670" i="11" a="1"/>
  <c r="DW670" i="11" s="1"/>
  <c r="DX670" i="11" a="1"/>
  <c r="DX670" i="11" s="1"/>
  <c r="DY670" i="11" a="1"/>
  <c r="DY670" i="11" s="1"/>
  <c r="U673" i="11" l="1" a="1"/>
  <c r="U673" i="11" s="1"/>
  <c r="AD673" i="11"/>
  <c r="ED671" i="11" a="1"/>
  <c r="ED671" i="11" s="1"/>
  <c r="EA671" i="11" a="1"/>
  <c r="EA671" i="11" s="1"/>
  <c r="DW671" i="11" a="1"/>
  <c r="DW671" i="11" s="1"/>
  <c r="EB671" i="11" a="1"/>
  <c r="EB671" i="11" s="1"/>
  <c r="EC671" i="11" a="1"/>
  <c r="EC671" i="11" s="1"/>
  <c r="DX671" i="11" a="1"/>
  <c r="DX671" i="11" s="1"/>
  <c r="DZ671" i="11" a="1"/>
  <c r="DZ671" i="11" s="1"/>
  <c r="DY671" i="11" a="1"/>
  <c r="DY671" i="11" s="1"/>
  <c r="DO672" i="11" a="1"/>
  <c r="DO672" i="11" s="1"/>
  <c r="DG672" i="11" a="1"/>
  <c r="DG672" i="11" s="1"/>
  <c r="DV672" i="11" a="1"/>
  <c r="DV672" i="11" s="1"/>
  <c r="DM671" i="11" a="1"/>
  <c r="DM671" i="11" s="1"/>
  <c r="DI671" i="11" a="1"/>
  <c r="DI671" i="11" s="1"/>
  <c r="DJ671" i="11" a="1"/>
  <c r="DJ671" i="11" s="1"/>
  <c r="DK671" i="11" a="1"/>
  <c r="DK671" i="11" s="1"/>
  <c r="DH671" i="11" a="1"/>
  <c r="DH671" i="11" s="1"/>
  <c r="DL671" i="11" a="1"/>
  <c r="DL671" i="11" s="1"/>
  <c r="DS671" i="11" a="1"/>
  <c r="DS671" i="11" s="1"/>
  <c r="DP671" i="11" a="1"/>
  <c r="DP671" i="11" s="1"/>
  <c r="DQ671" i="11" a="1"/>
  <c r="DQ671" i="11" s="1"/>
  <c r="DT671" i="11" a="1"/>
  <c r="DT671" i="11" s="1"/>
  <c r="DR671" i="11" a="1"/>
  <c r="DR671" i="11" s="1"/>
  <c r="F674" i="11" a="1"/>
  <c r="F674" i="11" s="1"/>
  <c r="AC674" i="11" a="1"/>
  <c r="AC674" i="11" s="1"/>
  <c r="AA675" i="11" a="1"/>
  <c r="AA675" i="11" s="1"/>
  <c r="G673" i="11" a="1"/>
  <c r="G673" i="11" s="1"/>
  <c r="T673" i="11" a="1"/>
  <c r="T673" i="11" s="1"/>
  <c r="H673" i="11" a="1"/>
  <c r="H673" i="11" s="1"/>
  <c r="G674" i="11" l="1" a="1"/>
  <c r="G674" i="11" s="1"/>
  <c r="T674" i="11" a="1"/>
  <c r="T674" i="11" s="1"/>
  <c r="H674" i="11" a="1"/>
  <c r="H674" i="11" s="1"/>
  <c r="EC672" i="11" a="1"/>
  <c r="EC672" i="11" s="1"/>
  <c r="DX672" i="11" a="1"/>
  <c r="DX672" i="11" s="1"/>
  <c r="DZ672" i="11" a="1"/>
  <c r="DZ672" i="11" s="1"/>
  <c r="EA672" i="11" a="1"/>
  <c r="EA672" i="11" s="1"/>
  <c r="ED672" i="11" a="1"/>
  <c r="ED672" i="11" s="1"/>
  <c r="DW672" i="11" a="1"/>
  <c r="DW672" i="11" s="1"/>
  <c r="EB672" i="11" a="1"/>
  <c r="EB672" i="11" s="1"/>
  <c r="DY672" i="11" a="1"/>
  <c r="DY672" i="11" s="1"/>
  <c r="F675" i="11" a="1"/>
  <c r="F675" i="11" s="1"/>
  <c r="AC675" i="11" a="1"/>
  <c r="AC675" i="11" s="1"/>
  <c r="AA676" i="11" a="1"/>
  <c r="AA676" i="11" s="1"/>
  <c r="DI672" i="11" a="1"/>
  <c r="DI672" i="11" s="1"/>
  <c r="DJ672" i="11" a="1"/>
  <c r="DJ672" i="11" s="1"/>
  <c r="DM672" i="11" a="1"/>
  <c r="DM672" i="11" s="1"/>
  <c r="DH672" i="11" a="1"/>
  <c r="DH672" i="11" s="1"/>
  <c r="DK672" i="11" a="1"/>
  <c r="DK672" i="11" s="1"/>
  <c r="DL672" i="11" a="1"/>
  <c r="DL672" i="11" s="1"/>
  <c r="DV673" i="11" a="1"/>
  <c r="DV673" i="11" s="1"/>
  <c r="DG673" i="11" a="1"/>
  <c r="DG673" i="11" s="1"/>
  <c r="DO673" i="11" a="1"/>
  <c r="DO673" i="11" s="1"/>
  <c r="DQ672" i="11" a="1"/>
  <c r="DQ672" i="11" s="1"/>
  <c r="DS672" i="11" a="1"/>
  <c r="DS672" i="11" s="1"/>
  <c r="DP672" i="11" a="1"/>
  <c r="DP672" i="11" s="1"/>
  <c r="DR672" i="11" a="1"/>
  <c r="DR672" i="11" s="1"/>
  <c r="DT672" i="11" a="1"/>
  <c r="DT672" i="11" s="1"/>
  <c r="U674" i="11" a="1"/>
  <c r="U674" i="11" s="1"/>
  <c r="AD674" i="11"/>
  <c r="DG674" i="11" l="1" a="1"/>
  <c r="DG674" i="11" s="1"/>
  <c r="DO674" i="11" a="1"/>
  <c r="DO674" i="11" s="1"/>
  <c r="DV674" i="11" a="1"/>
  <c r="DV674" i="11" s="1"/>
  <c r="DT673" i="11" a="1"/>
  <c r="DT673" i="11" s="1"/>
  <c r="DQ673" i="11" a="1"/>
  <c r="DQ673" i="11" s="1"/>
  <c r="DR673" i="11" a="1"/>
  <c r="DR673" i="11" s="1"/>
  <c r="DP673" i="11" a="1"/>
  <c r="DP673" i="11" s="1"/>
  <c r="DS673" i="11" a="1"/>
  <c r="DS673" i="11" s="1"/>
  <c r="DJ673" i="11" a="1"/>
  <c r="DJ673" i="11" s="1"/>
  <c r="DH673" i="11" a="1"/>
  <c r="DH673" i="11" s="1"/>
  <c r="DL673" i="11" a="1"/>
  <c r="DL673" i="11" s="1"/>
  <c r="DK673" i="11" a="1"/>
  <c r="DK673" i="11" s="1"/>
  <c r="DM673" i="11" a="1"/>
  <c r="DM673" i="11" s="1"/>
  <c r="DI673" i="11" a="1"/>
  <c r="DI673" i="11" s="1"/>
  <c r="AC676" i="11" a="1"/>
  <c r="AC676" i="11" s="1"/>
  <c r="F676" i="11" a="1"/>
  <c r="F676" i="11" s="1"/>
  <c r="AA677" i="11" a="1"/>
  <c r="AA677" i="11" s="1"/>
  <c r="EC673" i="11" a="1"/>
  <c r="EC673" i="11" s="1"/>
  <c r="EA673" i="11" a="1"/>
  <c r="EA673" i="11" s="1"/>
  <c r="ED673" i="11" a="1"/>
  <c r="ED673" i="11" s="1"/>
  <c r="DW673" i="11" a="1"/>
  <c r="DW673" i="11" s="1"/>
  <c r="EB673" i="11" a="1"/>
  <c r="EB673" i="11" s="1"/>
  <c r="DY673" i="11" a="1"/>
  <c r="DY673" i="11" s="1"/>
  <c r="DX673" i="11" a="1"/>
  <c r="DX673" i="11" s="1"/>
  <c r="DZ673" i="11" a="1"/>
  <c r="DZ673" i="11" s="1"/>
  <c r="G675" i="11" a="1"/>
  <c r="G675" i="11" s="1"/>
  <c r="T675" i="11" a="1"/>
  <c r="T675" i="11" s="1"/>
  <c r="H675" i="11" a="1"/>
  <c r="H675" i="11" s="1"/>
  <c r="U675" i="11" a="1"/>
  <c r="U675" i="11" s="1"/>
  <c r="AD675" i="11"/>
  <c r="AC677" i="11" l="1" a="1"/>
  <c r="AC677" i="11" s="1"/>
  <c r="F677" i="11" a="1"/>
  <c r="F677" i="11" s="1"/>
  <c r="AA678" i="11" a="1"/>
  <c r="AA678" i="11" s="1"/>
  <c r="EC674" i="11" a="1"/>
  <c r="EC674" i="11" s="1"/>
  <c r="EA674" i="11" a="1"/>
  <c r="EA674" i="11" s="1"/>
  <c r="DY674" i="11" a="1"/>
  <c r="DY674" i="11" s="1"/>
  <c r="DZ674" i="11" a="1"/>
  <c r="DZ674" i="11" s="1"/>
  <c r="ED674" i="11" a="1"/>
  <c r="ED674" i="11" s="1"/>
  <c r="DX674" i="11" a="1"/>
  <c r="DX674" i="11" s="1"/>
  <c r="DW674" i="11" a="1"/>
  <c r="DW674" i="11" s="1"/>
  <c r="EB674" i="11" a="1"/>
  <c r="EB674" i="11" s="1"/>
  <c r="U676" i="11" a="1"/>
  <c r="U676" i="11" s="1"/>
  <c r="AD676" i="11"/>
  <c r="DP674" i="11" a="1"/>
  <c r="DP674" i="11" s="1"/>
  <c r="DT674" i="11" a="1"/>
  <c r="DT674" i="11" s="1"/>
  <c r="DQ674" i="11" a="1"/>
  <c r="DQ674" i="11" s="1"/>
  <c r="DS674" i="11" a="1"/>
  <c r="DS674" i="11" s="1"/>
  <c r="DR674" i="11" a="1"/>
  <c r="DR674" i="11" s="1"/>
  <c r="DG675" i="11" a="1"/>
  <c r="DG675" i="11" s="1"/>
  <c r="DV675" i="11" a="1"/>
  <c r="DV675" i="11" s="1"/>
  <c r="DO675" i="11" a="1"/>
  <c r="DO675" i="11" s="1"/>
  <c r="G676" i="11" a="1"/>
  <c r="G676" i="11" s="1"/>
  <c r="T676" i="11" a="1"/>
  <c r="T676" i="11" s="1"/>
  <c r="H676" i="11" a="1"/>
  <c r="H676" i="11" s="1"/>
  <c r="DL674" i="11" a="1"/>
  <c r="DL674" i="11" s="1"/>
  <c r="DK674" i="11" a="1"/>
  <c r="DK674" i="11" s="1"/>
  <c r="DM674" i="11" a="1"/>
  <c r="DM674" i="11" s="1"/>
  <c r="DI674" i="11" a="1"/>
  <c r="DI674" i="11" s="1"/>
  <c r="DJ674" i="11" a="1"/>
  <c r="DJ674" i="11" s="1"/>
  <c r="DH674" i="11" a="1"/>
  <c r="DH674" i="11" s="1"/>
  <c r="DG676" i="11" l="1" a="1"/>
  <c r="DG676" i="11" s="1"/>
  <c r="DV676" i="11" a="1"/>
  <c r="DV676" i="11" s="1"/>
  <c r="DO676" i="11" a="1"/>
  <c r="DO676" i="11" s="1"/>
  <c r="AC678" i="11" a="1"/>
  <c r="AC678" i="11" s="1"/>
  <c r="F678" i="11" a="1"/>
  <c r="F678" i="11" s="1"/>
  <c r="AA679" i="11" a="1"/>
  <c r="AA679" i="11" s="1"/>
  <c r="DP675" i="11" a="1"/>
  <c r="DP675" i="11" s="1"/>
  <c r="DS675" i="11" a="1"/>
  <c r="DS675" i="11" s="1"/>
  <c r="DR675" i="11" a="1"/>
  <c r="DR675" i="11" s="1"/>
  <c r="DQ675" i="11" a="1"/>
  <c r="DQ675" i="11" s="1"/>
  <c r="DT675" i="11" a="1"/>
  <c r="DT675" i="11" s="1"/>
  <c r="U677" i="11" a="1"/>
  <c r="U677" i="11" s="1"/>
  <c r="AD677" i="11"/>
  <c r="DY675" i="11" a="1"/>
  <c r="DY675" i="11" s="1"/>
  <c r="EB675" i="11" a="1"/>
  <c r="EB675" i="11" s="1"/>
  <c r="EC675" i="11" a="1"/>
  <c r="EC675" i="11" s="1"/>
  <c r="DZ675" i="11" a="1"/>
  <c r="DZ675" i="11" s="1"/>
  <c r="DX675" i="11" a="1"/>
  <c r="DX675" i="11" s="1"/>
  <c r="DW675" i="11" a="1"/>
  <c r="DW675" i="11" s="1"/>
  <c r="EA675" i="11" a="1"/>
  <c r="EA675" i="11" s="1"/>
  <c r="ED675" i="11" a="1"/>
  <c r="ED675" i="11" s="1"/>
  <c r="G677" i="11" a="1"/>
  <c r="G677" i="11" s="1"/>
  <c r="T677" i="11" a="1"/>
  <c r="T677" i="11" s="1"/>
  <c r="H677" i="11" a="1"/>
  <c r="H677" i="11" s="1"/>
  <c r="DM675" i="11" a="1"/>
  <c r="DM675" i="11" s="1"/>
  <c r="DH675" i="11" a="1"/>
  <c r="DH675" i="11" s="1"/>
  <c r="DL675" i="11" a="1"/>
  <c r="DL675" i="11" s="1"/>
  <c r="DK675" i="11" a="1"/>
  <c r="DK675" i="11" s="1"/>
  <c r="DJ675" i="11" a="1"/>
  <c r="DJ675" i="11" s="1"/>
  <c r="DI675" i="11" a="1"/>
  <c r="DI675" i="11" s="1"/>
  <c r="DG677" i="11" l="1" a="1"/>
  <c r="DG677" i="11" s="1"/>
  <c r="DV677" i="11" a="1"/>
  <c r="DV677" i="11" s="1"/>
  <c r="DO677" i="11" a="1"/>
  <c r="DO677" i="11" s="1"/>
  <c r="AC679" i="11" a="1"/>
  <c r="AC679" i="11" s="1"/>
  <c r="F679" i="11" a="1"/>
  <c r="F679" i="11" s="1"/>
  <c r="AA680" i="11" a="1"/>
  <c r="AA680" i="11" s="1"/>
  <c r="U678" i="11" a="1"/>
  <c r="U678" i="11" s="1"/>
  <c r="AD678" i="11"/>
  <c r="G678" i="11" a="1"/>
  <c r="G678" i="11" s="1"/>
  <c r="T678" i="11" a="1"/>
  <c r="T678" i="11" s="1"/>
  <c r="H678" i="11" a="1"/>
  <c r="H678" i="11" s="1"/>
  <c r="DS676" i="11" a="1"/>
  <c r="DS676" i="11" s="1"/>
  <c r="DP676" i="11" a="1"/>
  <c r="DP676" i="11" s="1"/>
  <c r="DR676" i="11" a="1"/>
  <c r="DR676" i="11" s="1"/>
  <c r="DT676" i="11" a="1"/>
  <c r="DT676" i="11" s="1"/>
  <c r="DQ676" i="11" a="1"/>
  <c r="DQ676" i="11" s="1"/>
  <c r="DX676" i="11" a="1"/>
  <c r="DX676" i="11" s="1"/>
  <c r="EB676" i="11" a="1"/>
  <c r="EB676" i="11" s="1"/>
  <c r="ED676" i="11" a="1"/>
  <c r="ED676" i="11" s="1"/>
  <c r="DZ676" i="11" a="1"/>
  <c r="DZ676" i="11" s="1"/>
  <c r="EA676" i="11" a="1"/>
  <c r="EA676" i="11" s="1"/>
  <c r="DY676" i="11" a="1"/>
  <c r="DY676" i="11" s="1"/>
  <c r="DW676" i="11" a="1"/>
  <c r="DW676" i="11" s="1"/>
  <c r="EC676" i="11" a="1"/>
  <c r="EC676" i="11" s="1"/>
  <c r="DH676" i="11" a="1"/>
  <c r="DH676" i="11" s="1"/>
  <c r="DK676" i="11" a="1"/>
  <c r="DK676" i="11" s="1"/>
  <c r="DM676" i="11" a="1"/>
  <c r="DM676" i="11" s="1"/>
  <c r="DJ676" i="11" a="1"/>
  <c r="DJ676" i="11" s="1"/>
  <c r="DI676" i="11" a="1"/>
  <c r="DI676" i="11" s="1"/>
  <c r="DL676" i="11" a="1"/>
  <c r="DL676" i="11" s="1"/>
  <c r="G679" i="11" l="1" a="1"/>
  <c r="G679" i="11" s="1"/>
  <c r="T679" i="11" a="1"/>
  <c r="T679" i="11" s="1"/>
  <c r="H679" i="11" a="1"/>
  <c r="H679" i="11" s="1"/>
  <c r="DP677" i="11" a="1"/>
  <c r="DP677" i="11" s="1"/>
  <c r="DR677" i="11" a="1"/>
  <c r="DR677" i="11" s="1"/>
  <c r="DQ677" i="11" a="1"/>
  <c r="DQ677" i="11" s="1"/>
  <c r="DS677" i="11" a="1"/>
  <c r="DS677" i="11" s="1"/>
  <c r="DT677" i="11" a="1"/>
  <c r="DT677" i="11" s="1"/>
  <c r="ED677" i="11" a="1"/>
  <c r="ED677" i="11" s="1"/>
  <c r="EC677" i="11" a="1"/>
  <c r="EC677" i="11" s="1"/>
  <c r="EB677" i="11" a="1"/>
  <c r="EB677" i="11" s="1"/>
  <c r="DW677" i="11" a="1"/>
  <c r="DW677" i="11" s="1"/>
  <c r="EA677" i="11" a="1"/>
  <c r="EA677" i="11" s="1"/>
  <c r="DY677" i="11" a="1"/>
  <c r="DY677" i="11" s="1"/>
  <c r="DZ677" i="11" a="1"/>
  <c r="DZ677" i="11" s="1"/>
  <c r="DX677" i="11" a="1"/>
  <c r="DX677" i="11" s="1"/>
  <c r="DV678" i="11" a="1"/>
  <c r="DV678" i="11" s="1"/>
  <c r="DO678" i="11" a="1"/>
  <c r="DO678" i="11" s="1"/>
  <c r="DG678" i="11" a="1"/>
  <c r="DG678" i="11" s="1"/>
  <c r="DM677" i="11" a="1"/>
  <c r="DM677" i="11" s="1"/>
  <c r="DL677" i="11" a="1"/>
  <c r="DL677" i="11" s="1"/>
  <c r="DI677" i="11" a="1"/>
  <c r="DI677" i="11" s="1"/>
  <c r="DH677" i="11" a="1"/>
  <c r="DH677" i="11" s="1"/>
  <c r="DJ677" i="11" a="1"/>
  <c r="DJ677" i="11" s="1"/>
  <c r="DK677" i="11" a="1"/>
  <c r="DK677" i="11" s="1"/>
  <c r="F680" i="11" a="1"/>
  <c r="F680" i="11" s="1"/>
  <c r="AC680" i="11" a="1"/>
  <c r="AC680" i="11" s="1"/>
  <c r="AA681" i="11" a="1"/>
  <c r="AA681" i="11" s="1"/>
  <c r="U679" i="11" a="1"/>
  <c r="U679" i="11" s="1"/>
  <c r="AD679" i="11"/>
  <c r="G680" i="11" l="1" a="1"/>
  <c r="G680" i="11" s="1"/>
  <c r="T680" i="11" a="1"/>
  <c r="T680" i="11" s="1"/>
  <c r="H680" i="11" a="1"/>
  <c r="H680" i="11" s="1"/>
  <c r="F681" i="11" a="1"/>
  <c r="F681" i="11" s="1"/>
  <c r="AC681" i="11" a="1"/>
  <c r="AC681" i="11" s="1"/>
  <c r="AA682" i="11" a="1"/>
  <c r="AA682" i="11" s="1"/>
  <c r="DO679" i="11" a="1"/>
  <c r="DO679" i="11" s="1"/>
  <c r="DV679" i="11" a="1"/>
  <c r="DV679" i="11" s="1"/>
  <c r="DG679" i="11" a="1"/>
  <c r="DG679" i="11" s="1"/>
  <c r="DM678" i="11" a="1"/>
  <c r="DM678" i="11" s="1"/>
  <c r="DH678" i="11" a="1"/>
  <c r="DH678" i="11" s="1"/>
  <c r="DL678" i="11" a="1"/>
  <c r="DL678" i="11" s="1"/>
  <c r="DK678" i="11" a="1"/>
  <c r="DK678" i="11" s="1"/>
  <c r="DJ678" i="11" a="1"/>
  <c r="DJ678" i="11" s="1"/>
  <c r="DI678" i="11" a="1"/>
  <c r="DI678" i="11" s="1"/>
  <c r="DR678" i="11" a="1"/>
  <c r="DR678" i="11" s="1"/>
  <c r="DP678" i="11" a="1"/>
  <c r="DP678" i="11" s="1"/>
  <c r="DS678" i="11" a="1"/>
  <c r="DS678" i="11" s="1"/>
  <c r="DQ678" i="11" a="1"/>
  <c r="DQ678" i="11" s="1"/>
  <c r="DT678" i="11" a="1"/>
  <c r="DT678" i="11" s="1"/>
  <c r="U680" i="11" a="1"/>
  <c r="U680" i="11" s="1"/>
  <c r="AD680" i="11"/>
  <c r="DZ678" i="11" a="1"/>
  <c r="DZ678" i="11" s="1"/>
  <c r="DX678" i="11" a="1"/>
  <c r="DX678" i="11" s="1"/>
  <c r="DY678" i="11" a="1"/>
  <c r="DY678" i="11" s="1"/>
  <c r="EC678" i="11" a="1"/>
  <c r="EC678" i="11" s="1"/>
  <c r="ED678" i="11" a="1"/>
  <c r="ED678" i="11" s="1"/>
  <c r="EB678" i="11" a="1"/>
  <c r="EB678" i="11" s="1"/>
  <c r="DW678" i="11" a="1"/>
  <c r="DW678" i="11" s="1"/>
  <c r="EA678" i="11" a="1"/>
  <c r="EA678" i="11" s="1"/>
  <c r="DV680" i="11" l="1" a="1"/>
  <c r="DV680" i="11" s="1"/>
  <c r="DG680" i="11" a="1"/>
  <c r="DG680" i="11" s="1"/>
  <c r="DO680" i="11" a="1"/>
  <c r="DO680" i="11" s="1"/>
  <c r="F682" i="11" a="1"/>
  <c r="F682" i="11" s="1"/>
  <c r="AC682" i="11" a="1"/>
  <c r="AC682" i="11" s="1"/>
  <c r="AA683" i="11" a="1"/>
  <c r="AA683" i="11" s="1"/>
  <c r="G681" i="11" a="1"/>
  <c r="G681" i="11" s="1"/>
  <c r="T681" i="11" a="1"/>
  <c r="T681" i="11" s="1"/>
  <c r="H681" i="11" a="1"/>
  <c r="H681" i="11" s="1"/>
  <c r="DH679" i="11" a="1"/>
  <c r="DH679" i="11" s="1"/>
  <c r="DL679" i="11" a="1"/>
  <c r="DL679" i="11" s="1"/>
  <c r="DI679" i="11" a="1"/>
  <c r="DI679" i="11" s="1"/>
  <c r="DJ679" i="11" a="1"/>
  <c r="DJ679" i="11" s="1"/>
  <c r="DK679" i="11" a="1"/>
  <c r="DK679" i="11" s="1"/>
  <c r="DM679" i="11" a="1"/>
  <c r="DM679" i="11" s="1"/>
  <c r="U681" i="11" a="1"/>
  <c r="U681" i="11" s="1"/>
  <c r="AD681" i="11"/>
  <c r="DW679" i="11" a="1"/>
  <c r="DW679" i="11" s="1"/>
  <c r="DZ679" i="11" a="1"/>
  <c r="DZ679" i="11" s="1"/>
  <c r="DX679" i="11" a="1"/>
  <c r="DX679" i="11" s="1"/>
  <c r="DY679" i="11" a="1"/>
  <c r="DY679" i="11" s="1"/>
  <c r="EB679" i="11" a="1"/>
  <c r="EB679" i="11" s="1"/>
  <c r="EC679" i="11" a="1"/>
  <c r="EC679" i="11" s="1"/>
  <c r="ED679" i="11" a="1"/>
  <c r="ED679" i="11" s="1"/>
  <c r="EA679" i="11" a="1"/>
  <c r="EA679" i="11" s="1"/>
  <c r="DQ679" i="11" a="1"/>
  <c r="DQ679" i="11" s="1"/>
  <c r="DR679" i="11" a="1"/>
  <c r="DR679" i="11" s="1"/>
  <c r="DS679" i="11" a="1"/>
  <c r="DS679" i="11" s="1"/>
  <c r="DP679" i="11" a="1"/>
  <c r="DP679" i="11" s="1"/>
  <c r="DT679" i="11" a="1"/>
  <c r="DT679" i="11" s="1"/>
  <c r="DS680" i="11" l="1" a="1"/>
  <c r="DS680" i="11" s="1"/>
  <c r="DP680" i="11" a="1"/>
  <c r="DP680" i="11" s="1"/>
  <c r="DT680" i="11" a="1"/>
  <c r="DT680" i="11" s="1"/>
  <c r="DR680" i="11" a="1"/>
  <c r="DR680" i="11" s="1"/>
  <c r="DQ680" i="11" a="1"/>
  <c r="DQ680" i="11" s="1"/>
  <c r="DI680" i="11" a="1"/>
  <c r="DI680" i="11" s="1"/>
  <c r="DM680" i="11" a="1"/>
  <c r="DM680" i="11" s="1"/>
  <c r="DK680" i="11" a="1"/>
  <c r="DK680" i="11" s="1"/>
  <c r="DL680" i="11" a="1"/>
  <c r="DL680" i="11" s="1"/>
  <c r="DH680" i="11" a="1"/>
  <c r="DH680" i="11" s="1"/>
  <c r="DJ680" i="11" a="1"/>
  <c r="DJ680" i="11" s="1"/>
  <c r="ED680" i="11" a="1"/>
  <c r="ED680" i="11" s="1"/>
  <c r="EC680" i="11" a="1"/>
  <c r="EC680" i="11" s="1"/>
  <c r="DY680" i="11" a="1"/>
  <c r="DY680" i="11" s="1"/>
  <c r="DX680" i="11" a="1"/>
  <c r="DX680" i="11" s="1"/>
  <c r="DZ680" i="11" a="1"/>
  <c r="DZ680" i="11" s="1"/>
  <c r="DW680" i="11" a="1"/>
  <c r="DW680" i="11" s="1"/>
  <c r="EA680" i="11" a="1"/>
  <c r="EA680" i="11" s="1"/>
  <c r="EB680" i="11" a="1"/>
  <c r="EB680" i="11" s="1"/>
  <c r="F683" i="11" a="1"/>
  <c r="F683" i="11" s="1"/>
  <c r="AC683" i="11" a="1"/>
  <c r="AC683" i="11" s="1"/>
  <c r="AA684" i="11" a="1"/>
  <c r="AA684" i="11" s="1"/>
  <c r="G682" i="11" a="1"/>
  <c r="G682" i="11" s="1"/>
  <c r="T682" i="11" a="1"/>
  <c r="T682" i="11" s="1"/>
  <c r="H682" i="11" a="1"/>
  <c r="H682" i="11" s="1"/>
  <c r="DV681" i="11" a="1"/>
  <c r="DV681" i="11" s="1"/>
  <c r="DO681" i="11" a="1"/>
  <c r="DO681" i="11" s="1"/>
  <c r="DG681" i="11" a="1"/>
  <c r="DG681" i="11" s="1"/>
  <c r="U682" i="11" a="1"/>
  <c r="U682" i="11" s="1"/>
  <c r="AD682" i="11"/>
  <c r="DO682" i="11" l="1" a="1"/>
  <c r="DO682" i="11" s="1"/>
  <c r="DG682" i="11" a="1"/>
  <c r="DG682" i="11" s="1"/>
  <c r="DV682" i="11" a="1"/>
  <c r="DV682" i="11" s="1"/>
  <c r="DS681" i="11" a="1"/>
  <c r="DS681" i="11" s="1"/>
  <c r="DQ681" i="11" a="1"/>
  <c r="DQ681" i="11" s="1"/>
  <c r="DP681" i="11" a="1"/>
  <c r="DP681" i="11" s="1"/>
  <c r="DT681" i="11" a="1"/>
  <c r="DT681" i="11" s="1"/>
  <c r="DR681" i="11" a="1"/>
  <c r="DR681" i="11" s="1"/>
  <c r="AC684" i="11" a="1"/>
  <c r="AC684" i="11" s="1"/>
  <c r="F684" i="11" a="1"/>
  <c r="F684" i="11" s="1"/>
  <c r="AA685" i="11" a="1"/>
  <c r="AA685" i="11" s="1"/>
  <c r="DY681" i="11" a="1"/>
  <c r="DY681" i="11" s="1"/>
  <c r="EB681" i="11" a="1"/>
  <c r="EB681" i="11" s="1"/>
  <c r="DX681" i="11" a="1"/>
  <c r="DX681" i="11" s="1"/>
  <c r="EA681" i="11" a="1"/>
  <c r="EA681" i="11" s="1"/>
  <c r="DZ681" i="11" a="1"/>
  <c r="DZ681" i="11" s="1"/>
  <c r="EC681" i="11" a="1"/>
  <c r="EC681" i="11" s="1"/>
  <c r="DW681" i="11" a="1"/>
  <c r="DW681" i="11" s="1"/>
  <c r="ED681" i="11" a="1"/>
  <c r="ED681" i="11" s="1"/>
  <c r="G683" i="11" a="1"/>
  <c r="G683" i="11" s="1"/>
  <c r="T683" i="11" a="1"/>
  <c r="T683" i="11" s="1"/>
  <c r="H683" i="11" a="1"/>
  <c r="H683" i="11" s="1"/>
  <c r="DL681" i="11" a="1"/>
  <c r="DL681" i="11" s="1"/>
  <c r="DJ681" i="11" a="1"/>
  <c r="DJ681" i="11" s="1"/>
  <c r="DM681" i="11" a="1"/>
  <c r="DM681" i="11" s="1"/>
  <c r="DH681" i="11" a="1"/>
  <c r="DH681" i="11" s="1"/>
  <c r="DK681" i="11" a="1"/>
  <c r="DK681" i="11" s="1"/>
  <c r="DI681" i="11" a="1"/>
  <c r="DI681" i="11" s="1"/>
  <c r="U683" i="11" a="1"/>
  <c r="U683" i="11" s="1"/>
  <c r="AD683" i="11"/>
  <c r="AC685" i="11" l="1" a="1"/>
  <c r="AC685" i="11" s="1"/>
  <c r="F685" i="11" a="1"/>
  <c r="F685" i="11" s="1"/>
  <c r="AA686" i="11" a="1"/>
  <c r="AA686" i="11" s="1"/>
  <c r="U684" i="11" a="1"/>
  <c r="U684" i="11" s="1"/>
  <c r="AD684" i="11"/>
  <c r="G684" i="11" a="1"/>
  <c r="G684" i="11" s="1"/>
  <c r="T684" i="11" a="1"/>
  <c r="T684" i="11" s="1"/>
  <c r="H684" i="11" a="1"/>
  <c r="H684" i="11" s="1"/>
  <c r="DO683" i="11" a="1"/>
  <c r="DO683" i="11" s="1"/>
  <c r="DV683" i="11" a="1"/>
  <c r="DV683" i="11" s="1"/>
  <c r="DG683" i="11" a="1"/>
  <c r="DG683" i="11" s="1"/>
  <c r="EA682" i="11" a="1"/>
  <c r="EA682" i="11" s="1"/>
  <c r="EB682" i="11" a="1"/>
  <c r="EB682" i="11" s="1"/>
  <c r="DZ682" i="11" a="1"/>
  <c r="DZ682" i="11" s="1"/>
  <c r="DW682" i="11" a="1"/>
  <c r="DW682" i="11" s="1"/>
  <c r="ED682" i="11" a="1"/>
  <c r="ED682" i="11" s="1"/>
  <c r="DX682" i="11" a="1"/>
  <c r="DX682" i="11" s="1"/>
  <c r="EC682" i="11" a="1"/>
  <c r="EC682" i="11" s="1"/>
  <c r="DY682" i="11" a="1"/>
  <c r="DY682" i="11" s="1"/>
  <c r="DK682" i="11" a="1"/>
  <c r="DK682" i="11" s="1"/>
  <c r="DL682" i="11" a="1"/>
  <c r="DL682" i="11" s="1"/>
  <c r="DI682" i="11" a="1"/>
  <c r="DI682" i="11" s="1"/>
  <c r="DJ682" i="11" a="1"/>
  <c r="DJ682" i="11" s="1"/>
  <c r="DM682" i="11" a="1"/>
  <c r="DM682" i="11" s="1"/>
  <c r="DH682" i="11" a="1"/>
  <c r="DH682" i="11" s="1"/>
  <c r="DQ682" i="11" a="1"/>
  <c r="DQ682" i="11" s="1"/>
  <c r="DR682" i="11" a="1"/>
  <c r="DR682" i="11" s="1"/>
  <c r="DP682" i="11" a="1"/>
  <c r="DP682" i="11" s="1"/>
  <c r="DS682" i="11" a="1"/>
  <c r="DS682" i="11" s="1"/>
  <c r="DT682" i="11" a="1"/>
  <c r="DT682" i="11" s="1"/>
  <c r="DQ683" i="11" l="1" a="1"/>
  <c r="DQ683" i="11" s="1"/>
  <c r="DR683" i="11" a="1"/>
  <c r="DR683" i="11" s="1"/>
  <c r="DT683" i="11" a="1"/>
  <c r="DT683" i="11" s="1"/>
  <c r="DS683" i="11" a="1"/>
  <c r="DS683" i="11" s="1"/>
  <c r="DP683" i="11" a="1"/>
  <c r="DP683" i="11" s="1"/>
  <c r="DO684" i="11" a="1"/>
  <c r="DO684" i="11" s="1"/>
  <c r="DV684" i="11" a="1"/>
  <c r="DV684" i="11" s="1"/>
  <c r="DG684" i="11" a="1"/>
  <c r="DG684" i="11" s="1"/>
  <c r="AC686" i="11" a="1"/>
  <c r="AC686" i="11" s="1"/>
  <c r="F686" i="11" a="1"/>
  <c r="F686" i="11" s="1"/>
  <c r="AA687" i="11" a="1"/>
  <c r="AA687" i="11" s="1"/>
  <c r="DL683" i="11" a="1"/>
  <c r="DL683" i="11" s="1"/>
  <c r="DJ683" i="11" a="1"/>
  <c r="DJ683" i="11" s="1"/>
  <c r="DI683" i="11" a="1"/>
  <c r="DI683" i="11" s="1"/>
  <c r="DM683" i="11" a="1"/>
  <c r="DM683" i="11" s="1"/>
  <c r="DH683" i="11" a="1"/>
  <c r="DH683" i="11" s="1"/>
  <c r="DK683" i="11" a="1"/>
  <c r="DK683" i="11" s="1"/>
  <c r="U685" i="11" a="1"/>
  <c r="U685" i="11" s="1"/>
  <c r="AD685" i="11"/>
  <c r="EA683" i="11" a="1"/>
  <c r="EA683" i="11" s="1"/>
  <c r="ED683" i="11" a="1"/>
  <c r="ED683" i="11" s="1"/>
  <c r="EC683" i="11" a="1"/>
  <c r="EC683" i="11" s="1"/>
  <c r="DY683" i="11" a="1"/>
  <c r="DY683" i="11" s="1"/>
  <c r="EB683" i="11" a="1"/>
  <c r="EB683" i="11" s="1"/>
  <c r="DW683" i="11" a="1"/>
  <c r="DW683" i="11" s="1"/>
  <c r="DZ683" i="11" a="1"/>
  <c r="DZ683" i="11" s="1"/>
  <c r="DX683" i="11" a="1"/>
  <c r="DX683" i="11" s="1"/>
  <c r="G685" i="11" a="1"/>
  <c r="G685" i="11" s="1"/>
  <c r="T685" i="11" a="1"/>
  <c r="T685" i="11" s="1"/>
  <c r="H685" i="11" a="1"/>
  <c r="H685" i="11" s="1"/>
  <c r="DR684" i="11" l="1" a="1"/>
  <c r="DR684" i="11" s="1"/>
  <c r="DP684" i="11" a="1"/>
  <c r="DP684" i="11" s="1"/>
  <c r="DT684" i="11" a="1"/>
  <c r="DT684" i="11" s="1"/>
  <c r="DQ684" i="11" a="1"/>
  <c r="DQ684" i="11" s="1"/>
  <c r="DS684" i="11" a="1"/>
  <c r="DS684" i="11" s="1"/>
  <c r="AC687" i="11" a="1"/>
  <c r="AC687" i="11" s="1"/>
  <c r="F687" i="11" a="1"/>
  <c r="F687" i="11" s="1"/>
  <c r="AA688" i="11" a="1"/>
  <c r="AA688" i="11" s="1"/>
  <c r="U686" i="11" a="1"/>
  <c r="U686" i="11" s="1"/>
  <c r="AD686" i="11"/>
  <c r="G686" i="11" a="1"/>
  <c r="G686" i="11" s="1"/>
  <c r="T686" i="11" a="1"/>
  <c r="T686" i="11" s="1"/>
  <c r="H686" i="11" a="1"/>
  <c r="H686" i="11" s="1"/>
  <c r="DO685" i="11" a="1"/>
  <c r="DO685" i="11" s="1"/>
  <c r="DG685" i="11" a="1"/>
  <c r="DG685" i="11" s="1"/>
  <c r="DV685" i="11" a="1"/>
  <c r="DV685" i="11" s="1"/>
  <c r="DL684" i="11" a="1"/>
  <c r="DL684" i="11" s="1"/>
  <c r="DM684" i="11" a="1"/>
  <c r="DM684" i="11" s="1"/>
  <c r="DH684" i="11" a="1"/>
  <c r="DH684" i="11" s="1"/>
  <c r="DK684" i="11" a="1"/>
  <c r="DK684" i="11" s="1"/>
  <c r="DI684" i="11" a="1"/>
  <c r="DI684" i="11" s="1"/>
  <c r="DJ684" i="11" a="1"/>
  <c r="DJ684" i="11" s="1"/>
  <c r="DW684" i="11" a="1"/>
  <c r="DW684" i="11" s="1"/>
  <c r="DX684" i="11" a="1"/>
  <c r="DX684" i="11" s="1"/>
  <c r="ED684" i="11" a="1"/>
  <c r="ED684" i="11" s="1"/>
  <c r="DY684" i="11" a="1"/>
  <c r="DY684" i="11" s="1"/>
  <c r="EA684" i="11" a="1"/>
  <c r="EA684" i="11" s="1"/>
  <c r="EC684" i="11" a="1"/>
  <c r="EC684" i="11" s="1"/>
  <c r="EB684" i="11" a="1"/>
  <c r="EB684" i="11" s="1"/>
  <c r="DZ684" i="11" a="1"/>
  <c r="DZ684" i="11" s="1"/>
  <c r="DJ685" i="11" l="1" a="1"/>
  <c r="DJ685" i="11" s="1"/>
  <c r="DH685" i="11" a="1"/>
  <c r="DH685" i="11" s="1"/>
  <c r="DM685" i="11" a="1"/>
  <c r="DM685" i="11" s="1"/>
  <c r="DI685" i="11" a="1"/>
  <c r="DI685" i="11" s="1"/>
  <c r="DL685" i="11" a="1"/>
  <c r="DL685" i="11" s="1"/>
  <c r="DK685" i="11" a="1"/>
  <c r="DK685" i="11" s="1"/>
  <c r="DP685" i="11" a="1"/>
  <c r="DP685" i="11" s="1"/>
  <c r="DQ685" i="11" a="1"/>
  <c r="DQ685" i="11" s="1"/>
  <c r="DS685" i="11" a="1"/>
  <c r="DS685" i="11" s="1"/>
  <c r="DT685" i="11" a="1"/>
  <c r="DT685" i="11" s="1"/>
  <c r="DR685" i="11" a="1"/>
  <c r="DR685" i="11" s="1"/>
  <c r="DG686" i="11" a="1"/>
  <c r="DG686" i="11" s="1"/>
  <c r="DO686" i="11" a="1"/>
  <c r="DO686" i="11" s="1"/>
  <c r="DV686" i="11" a="1"/>
  <c r="DV686" i="11" s="1"/>
  <c r="F688" i="11" a="1"/>
  <c r="F688" i="11" s="1"/>
  <c r="AC688" i="11" a="1"/>
  <c r="AC688" i="11" s="1"/>
  <c r="AA689" i="11" a="1"/>
  <c r="AA689" i="11" s="1"/>
  <c r="U687" i="11" a="1"/>
  <c r="U687" i="11" s="1"/>
  <c r="AD687" i="11"/>
  <c r="G687" i="11" a="1"/>
  <c r="G687" i="11" s="1"/>
  <c r="T687" i="11" a="1"/>
  <c r="T687" i="11" s="1"/>
  <c r="H687" i="11" a="1"/>
  <c r="H687" i="11" s="1"/>
  <c r="DW685" i="11" a="1"/>
  <c r="DW685" i="11" s="1"/>
  <c r="EB685" i="11" a="1"/>
  <c r="EB685" i="11" s="1"/>
  <c r="ED685" i="11" a="1"/>
  <c r="ED685" i="11" s="1"/>
  <c r="EC685" i="11" a="1"/>
  <c r="EC685" i="11" s="1"/>
  <c r="EA685" i="11" a="1"/>
  <c r="EA685" i="11" s="1"/>
  <c r="DX685" i="11" a="1"/>
  <c r="DX685" i="11" s="1"/>
  <c r="DY685" i="11" a="1"/>
  <c r="DY685" i="11" s="1"/>
  <c r="DZ685" i="11" a="1"/>
  <c r="DZ685" i="11" s="1"/>
  <c r="DL686" i="11" l="1" a="1"/>
  <c r="DL686" i="11" s="1"/>
  <c r="DJ686" i="11" a="1"/>
  <c r="DJ686" i="11" s="1"/>
  <c r="DK686" i="11" a="1"/>
  <c r="DK686" i="11" s="1"/>
  <c r="DM686" i="11" a="1"/>
  <c r="DM686" i="11" s="1"/>
  <c r="DI686" i="11" a="1"/>
  <c r="DI686" i="11" s="1"/>
  <c r="DH686" i="11" a="1"/>
  <c r="DH686" i="11" s="1"/>
  <c r="DV687" i="11" a="1"/>
  <c r="DV687" i="11" s="1"/>
  <c r="DO687" i="11" a="1"/>
  <c r="DO687" i="11" s="1"/>
  <c r="DG687" i="11" a="1"/>
  <c r="DG687" i="11" s="1"/>
  <c r="F689" i="11" a="1"/>
  <c r="F689" i="11" s="1"/>
  <c r="AC689" i="11" a="1"/>
  <c r="AC689" i="11" s="1"/>
  <c r="AA690" i="11" a="1"/>
  <c r="AA690" i="11" s="1"/>
  <c r="G688" i="11" a="1"/>
  <c r="G688" i="11" s="1"/>
  <c r="T688" i="11" a="1"/>
  <c r="T688" i="11" s="1"/>
  <c r="H688" i="11" a="1"/>
  <c r="H688" i="11" s="1"/>
  <c r="U688" i="11" a="1"/>
  <c r="U688" i="11" s="1"/>
  <c r="AD688" i="11"/>
  <c r="DW686" i="11" a="1"/>
  <c r="DW686" i="11" s="1"/>
  <c r="EA686" i="11" a="1"/>
  <c r="EA686" i="11" s="1"/>
  <c r="EC686" i="11" a="1"/>
  <c r="EC686" i="11" s="1"/>
  <c r="DY686" i="11" a="1"/>
  <c r="DY686" i="11" s="1"/>
  <c r="DX686" i="11" a="1"/>
  <c r="DX686" i="11" s="1"/>
  <c r="ED686" i="11" a="1"/>
  <c r="ED686" i="11" s="1"/>
  <c r="DZ686" i="11" a="1"/>
  <c r="DZ686" i="11" s="1"/>
  <c r="EB686" i="11" a="1"/>
  <c r="EB686" i="11" s="1"/>
  <c r="DQ686" i="11" a="1"/>
  <c r="DQ686" i="11" s="1"/>
  <c r="DT686" i="11" a="1"/>
  <c r="DT686" i="11" s="1"/>
  <c r="DR686" i="11" a="1"/>
  <c r="DR686" i="11" s="1"/>
  <c r="DS686" i="11" a="1"/>
  <c r="DS686" i="11" s="1"/>
  <c r="DP686" i="11" a="1"/>
  <c r="DP686" i="11" s="1"/>
  <c r="F690" i="11" l="1" a="1"/>
  <c r="F690" i="11" s="1"/>
  <c r="AC690" i="11" a="1"/>
  <c r="AC690" i="11" s="1"/>
  <c r="AA691" i="11" a="1"/>
  <c r="AA691" i="11" s="1"/>
  <c r="G689" i="11" a="1"/>
  <c r="G689" i="11" s="1"/>
  <c r="T689" i="11" a="1"/>
  <c r="T689" i="11" s="1"/>
  <c r="H689" i="11" a="1"/>
  <c r="H689" i="11" s="1"/>
  <c r="U689" i="11" a="1"/>
  <c r="U689" i="11" s="1"/>
  <c r="AD689" i="11"/>
  <c r="DJ687" i="11" a="1"/>
  <c r="DJ687" i="11" s="1"/>
  <c r="DK687" i="11" a="1"/>
  <c r="DK687" i="11" s="1"/>
  <c r="DL687" i="11" a="1"/>
  <c r="DL687" i="11" s="1"/>
  <c r="DI687" i="11" a="1"/>
  <c r="DI687" i="11" s="1"/>
  <c r="DH687" i="11" a="1"/>
  <c r="DH687" i="11" s="1"/>
  <c r="DM687" i="11" a="1"/>
  <c r="DM687" i="11" s="1"/>
  <c r="DG688" i="11" a="1"/>
  <c r="DG688" i="11" s="1"/>
  <c r="DV688" i="11" a="1"/>
  <c r="DV688" i="11" s="1"/>
  <c r="DO688" i="11" a="1"/>
  <c r="DO688" i="11" s="1"/>
  <c r="DP687" i="11" a="1"/>
  <c r="DP687" i="11" s="1"/>
  <c r="DQ687" i="11" a="1"/>
  <c r="DQ687" i="11" s="1"/>
  <c r="DT687" i="11" a="1"/>
  <c r="DT687" i="11" s="1"/>
  <c r="DS687" i="11" a="1"/>
  <c r="DS687" i="11" s="1"/>
  <c r="DR687" i="11" a="1"/>
  <c r="DR687" i="11" s="1"/>
  <c r="DZ687" i="11" a="1"/>
  <c r="DZ687" i="11" s="1"/>
  <c r="EC687" i="11" a="1"/>
  <c r="EC687" i="11" s="1"/>
  <c r="EA687" i="11" a="1"/>
  <c r="EA687" i="11" s="1"/>
  <c r="ED687" i="11" a="1"/>
  <c r="ED687" i="11" s="1"/>
  <c r="DY687" i="11" a="1"/>
  <c r="DY687" i="11" s="1"/>
  <c r="DX687" i="11" a="1"/>
  <c r="DX687" i="11" s="1"/>
  <c r="DW687" i="11" a="1"/>
  <c r="DW687" i="11" s="1"/>
  <c r="EB687" i="11" a="1"/>
  <c r="EB687" i="11" s="1"/>
  <c r="ED688" i="11" l="1" a="1"/>
  <c r="ED688" i="11" s="1"/>
  <c r="DX688" i="11" a="1"/>
  <c r="DX688" i="11" s="1"/>
  <c r="DY688" i="11" a="1"/>
  <c r="DY688" i="11" s="1"/>
  <c r="DZ688" i="11" a="1"/>
  <c r="DZ688" i="11" s="1"/>
  <c r="EC688" i="11" a="1"/>
  <c r="EC688" i="11" s="1"/>
  <c r="EB688" i="11" a="1"/>
  <c r="EB688" i="11" s="1"/>
  <c r="EA688" i="11" a="1"/>
  <c r="EA688" i="11" s="1"/>
  <c r="DW688" i="11" a="1"/>
  <c r="DW688" i="11" s="1"/>
  <c r="DH688" i="11" a="1"/>
  <c r="DH688" i="11" s="1"/>
  <c r="DI688" i="11" a="1"/>
  <c r="DI688" i="11" s="1"/>
  <c r="DM688" i="11" a="1"/>
  <c r="DM688" i="11" s="1"/>
  <c r="DL688" i="11" a="1"/>
  <c r="DL688" i="11" s="1"/>
  <c r="DK688" i="11" a="1"/>
  <c r="DK688" i="11" s="1"/>
  <c r="DJ688" i="11" a="1"/>
  <c r="DJ688" i="11" s="1"/>
  <c r="F691" i="11" a="1"/>
  <c r="F691" i="11" s="1"/>
  <c r="AC691" i="11" a="1"/>
  <c r="AC691" i="11" s="1"/>
  <c r="AA692" i="11" a="1"/>
  <c r="AA692" i="11" s="1"/>
  <c r="G690" i="11" a="1"/>
  <c r="G690" i="11" s="1"/>
  <c r="T690" i="11" a="1"/>
  <c r="T690" i="11" s="1"/>
  <c r="H690" i="11" a="1"/>
  <c r="H690" i="11" s="1"/>
  <c r="U690" i="11" a="1"/>
  <c r="U690" i="11" s="1"/>
  <c r="AD690" i="11"/>
  <c r="DO689" i="11" a="1"/>
  <c r="DO689" i="11" s="1"/>
  <c r="DV689" i="11" a="1"/>
  <c r="DV689" i="11" s="1"/>
  <c r="DG689" i="11" a="1"/>
  <c r="DG689" i="11" s="1"/>
  <c r="DT688" i="11" a="1"/>
  <c r="DT688" i="11" s="1"/>
  <c r="DR688" i="11" a="1"/>
  <c r="DR688" i="11" s="1"/>
  <c r="DQ688" i="11" a="1"/>
  <c r="DQ688" i="11" s="1"/>
  <c r="DP688" i="11" a="1"/>
  <c r="DP688" i="11" s="1"/>
  <c r="DS688" i="11" a="1"/>
  <c r="DS688" i="11" s="1"/>
  <c r="DO690" i="11" l="1" a="1"/>
  <c r="DO690" i="11" s="1"/>
  <c r="DG690" i="11" a="1"/>
  <c r="DG690" i="11" s="1"/>
  <c r="DV690" i="11" a="1"/>
  <c r="DV690" i="11" s="1"/>
  <c r="AC692" i="11" a="1"/>
  <c r="AC692" i="11" s="1"/>
  <c r="F692" i="11" a="1"/>
  <c r="F692" i="11" s="1"/>
  <c r="AA693" i="11" a="1"/>
  <c r="AA693" i="11" s="1"/>
  <c r="G691" i="11" a="1"/>
  <c r="G691" i="11" s="1"/>
  <c r="T691" i="11" a="1"/>
  <c r="T691" i="11" s="1"/>
  <c r="H691" i="11" a="1"/>
  <c r="H691" i="11" s="1"/>
  <c r="DS689" i="11" a="1"/>
  <c r="DS689" i="11" s="1"/>
  <c r="DR689" i="11" a="1"/>
  <c r="DR689" i="11" s="1"/>
  <c r="DP689" i="11" a="1"/>
  <c r="DP689" i="11" s="1"/>
  <c r="DT689" i="11" a="1"/>
  <c r="DT689" i="11" s="1"/>
  <c r="DQ689" i="11" a="1"/>
  <c r="DQ689" i="11" s="1"/>
  <c r="DM689" i="11" a="1"/>
  <c r="DM689" i="11" s="1"/>
  <c r="DL689" i="11" a="1"/>
  <c r="DL689" i="11" s="1"/>
  <c r="DJ689" i="11" a="1"/>
  <c r="DJ689" i="11" s="1"/>
  <c r="DI689" i="11" a="1"/>
  <c r="DI689" i="11" s="1"/>
  <c r="DH689" i="11" a="1"/>
  <c r="DH689" i="11" s="1"/>
  <c r="DK689" i="11" a="1"/>
  <c r="DK689" i="11" s="1"/>
  <c r="U691" i="11" a="1"/>
  <c r="U691" i="11" s="1"/>
  <c r="AD691" i="11"/>
  <c r="DZ689" i="11" a="1"/>
  <c r="DZ689" i="11" s="1"/>
  <c r="DW689" i="11" a="1"/>
  <c r="DW689" i="11" s="1"/>
  <c r="EB689" i="11" a="1"/>
  <c r="EB689" i="11" s="1"/>
  <c r="ED689" i="11" a="1"/>
  <c r="ED689" i="11" s="1"/>
  <c r="DX689" i="11" a="1"/>
  <c r="DX689" i="11" s="1"/>
  <c r="DY689" i="11" a="1"/>
  <c r="DY689" i="11" s="1"/>
  <c r="EC689" i="11" a="1"/>
  <c r="EC689" i="11" s="1"/>
  <c r="EA689" i="11" a="1"/>
  <c r="EA689" i="11" s="1"/>
  <c r="DM690" i="11" l="1" a="1"/>
  <c r="DM690" i="11" s="1"/>
  <c r="DH690" i="11" a="1"/>
  <c r="DH690" i="11" s="1"/>
  <c r="DI690" i="11" a="1"/>
  <c r="DI690" i="11" s="1"/>
  <c r="DL690" i="11" a="1"/>
  <c r="DL690" i="11" s="1"/>
  <c r="DJ690" i="11" a="1"/>
  <c r="DJ690" i="11" s="1"/>
  <c r="DK690" i="11" a="1"/>
  <c r="DK690" i="11" s="1"/>
  <c r="DR690" i="11" a="1"/>
  <c r="DR690" i="11" s="1"/>
  <c r="DP690" i="11" a="1"/>
  <c r="DP690" i="11" s="1"/>
  <c r="DT690" i="11" a="1"/>
  <c r="DT690" i="11" s="1"/>
  <c r="DQ690" i="11" a="1"/>
  <c r="DQ690" i="11" s="1"/>
  <c r="DS690" i="11" a="1"/>
  <c r="DS690" i="11" s="1"/>
  <c r="DV691" i="11" a="1"/>
  <c r="DV691" i="11" s="1"/>
  <c r="DG691" i="11" a="1"/>
  <c r="DG691" i="11" s="1"/>
  <c r="DO691" i="11" a="1"/>
  <c r="DO691" i="11" s="1"/>
  <c r="AC693" i="11" a="1"/>
  <c r="AC693" i="11" s="1"/>
  <c r="F693" i="11" a="1"/>
  <c r="F693" i="11" s="1"/>
  <c r="AA694" i="11" a="1"/>
  <c r="AA694" i="11" s="1"/>
  <c r="U692" i="11" a="1"/>
  <c r="U692" i="11" s="1"/>
  <c r="AD692" i="11"/>
  <c r="G692" i="11" a="1"/>
  <c r="G692" i="11" s="1"/>
  <c r="T692" i="11" a="1"/>
  <c r="T692" i="11" s="1"/>
  <c r="H692" i="11" a="1"/>
  <c r="H692" i="11" s="1"/>
  <c r="EB690" i="11" a="1"/>
  <c r="EB690" i="11" s="1"/>
  <c r="DZ690" i="11" a="1"/>
  <c r="DZ690" i="11" s="1"/>
  <c r="EA690" i="11" a="1"/>
  <c r="EA690" i="11" s="1"/>
  <c r="EC690" i="11" a="1"/>
  <c r="EC690" i="11" s="1"/>
  <c r="ED690" i="11" a="1"/>
  <c r="ED690" i="11" s="1"/>
  <c r="DX690" i="11" a="1"/>
  <c r="DX690" i="11" s="1"/>
  <c r="DY690" i="11" a="1"/>
  <c r="DY690" i="11" s="1"/>
  <c r="DW690" i="11" a="1"/>
  <c r="DW690" i="11" s="1"/>
  <c r="U693" i="11" l="1" a="1"/>
  <c r="U693" i="11" s="1"/>
  <c r="AD693" i="11"/>
  <c r="G693" i="11" a="1"/>
  <c r="G693" i="11" s="1"/>
  <c r="T693" i="11" a="1"/>
  <c r="T693" i="11" s="1"/>
  <c r="H693" i="11" a="1"/>
  <c r="H693" i="11" s="1"/>
  <c r="DS691" i="11" a="1"/>
  <c r="DS691" i="11" s="1"/>
  <c r="DT691" i="11" a="1"/>
  <c r="DT691" i="11" s="1"/>
  <c r="DQ691" i="11" a="1"/>
  <c r="DQ691" i="11" s="1"/>
  <c r="DR691" i="11" a="1"/>
  <c r="DR691" i="11" s="1"/>
  <c r="DP691" i="11" a="1"/>
  <c r="DP691" i="11" s="1"/>
  <c r="DI691" i="11" a="1"/>
  <c r="DI691" i="11" s="1"/>
  <c r="DL691" i="11" a="1"/>
  <c r="DL691" i="11" s="1"/>
  <c r="DM691" i="11" a="1"/>
  <c r="DM691" i="11" s="1"/>
  <c r="DK691" i="11" a="1"/>
  <c r="DK691" i="11" s="1"/>
  <c r="DJ691" i="11" a="1"/>
  <c r="DJ691" i="11" s="1"/>
  <c r="DH691" i="11" a="1"/>
  <c r="DH691" i="11" s="1"/>
  <c r="DW691" i="11" a="1"/>
  <c r="DW691" i="11" s="1"/>
  <c r="DZ691" i="11" a="1"/>
  <c r="DZ691" i="11" s="1"/>
  <c r="EA691" i="11" a="1"/>
  <c r="EA691" i="11" s="1"/>
  <c r="ED691" i="11" a="1"/>
  <c r="ED691" i="11" s="1"/>
  <c r="EC691" i="11" a="1"/>
  <c r="EC691" i="11" s="1"/>
  <c r="DY691" i="11" a="1"/>
  <c r="DY691" i="11" s="1"/>
  <c r="EB691" i="11" a="1"/>
  <c r="EB691" i="11" s="1"/>
  <c r="DX691" i="11" a="1"/>
  <c r="DX691" i="11" s="1"/>
  <c r="DO692" i="11" a="1"/>
  <c r="DO692" i="11" s="1"/>
  <c r="DV692" i="11" a="1"/>
  <c r="DV692" i="11" s="1"/>
  <c r="DG692" i="11" a="1"/>
  <c r="DG692" i="11" s="1"/>
  <c r="AC694" i="11" a="1"/>
  <c r="AC694" i="11" s="1"/>
  <c r="F694" i="11" a="1"/>
  <c r="F694" i="11" s="1"/>
  <c r="AA695" i="11" a="1"/>
  <c r="AA695" i="11" s="1"/>
  <c r="DV693" i="11" l="1" a="1"/>
  <c r="DV693" i="11" s="1"/>
  <c r="DG693" i="11" a="1"/>
  <c r="DG693" i="11" s="1"/>
  <c r="DO693" i="11" a="1"/>
  <c r="DO693" i="11" s="1"/>
  <c r="DX692" i="11" a="1"/>
  <c r="DX692" i="11" s="1"/>
  <c r="EA692" i="11" a="1"/>
  <c r="EA692" i="11" s="1"/>
  <c r="EC692" i="11" a="1"/>
  <c r="EC692" i="11" s="1"/>
  <c r="DZ692" i="11" a="1"/>
  <c r="DZ692" i="11" s="1"/>
  <c r="DY692" i="11" a="1"/>
  <c r="DY692" i="11" s="1"/>
  <c r="DW692" i="11" a="1"/>
  <c r="DW692" i="11" s="1"/>
  <c r="ED692" i="11" a="1"/>
  <c r="ED692" i="11" s="1"/>
  <c r="EB692" i="11" a="1"/>
  <c r="EB692" i="11" s="1"/>
  <c r="DP692" i="11" a="1"/>
  <c r="DP692" i="11" s="1"/>
  <c r="DT692" i="11" a="1"/>
  <c r="DT692" i="11" s="1"/>
  <c r="DR692" i="11" a="1"/>
  <c r="DR692" i="11" s="1"/>
  <c r="DS692" i="11" a="1"/>
  <c r="DS692" i="11" s="1"/>
  <c r="DQ692" i="11" a="1"/>
  <c r="DQ692" i="11" s="1"/>
  <c r="DH692" i="11" a="1"/>
  <c r="DH692" i="11" s="1"/>
  <c r="DI692" i="11" a="1"/>
  <c r="DI692" i="11" s="1"/>
  <c r="DL692" i="11" a="1"/>
  <c r="DL692" i="11" s="1"/>
  <c r="DM692" i="11" a="1"/>
  <c r="DM692" i="11" s="1"/>
  <c r="DK692" i="11" a="1"/>
  <c r="DK692" i="11" s="1"/>
  <c r="DJ692" i="11" a="1"/>
  <c r="DJ692" i="11" s="1"/>
  <c r="G694" i="11" a="1"/>
  <c r="G694" i="11" s="1"/>
  <c r="T694" i="11" a="1"/>
  <c r="T694" i="11" s="1"/>
  <c r="H694" i="11" a="1"/>
  <c r="H694" i="11" s="1"/>
  <c r="AC695" i="11" a="1"/>
  <c r="AC695" i="11" s="1"/>
  <c r="F695" i="11" a="1"/>
  <c r="F695" i="11" s="1"/>
  <c r="AA696" i="11" a="1"/>
  <c r="AA696" i="11" s="1"/>
  <c r="U694" i="11" a="1"/>
  <c r="U694" i="11" s="1"/>
  <c r="AD694" i="11"/>
  <c r="F696" i="11" l="1" a="1"/>
  <c r="F696" i="11" s="1"/>
  <c r="AC696" i="11" a="1"/>
  <c r="AC696" i="11" s="1"/>
  <c r="AA697" i="11" a="1"/>
  <c r="AA697" i="11" s="1"/>
  <c r="U695" i="11" a="1"/>
  <c r="U695" i="11" s="1"/>
  <c r="AD695" i="11"/>
  <c r="G695" i="11" a="1"/>
  <c r="G695" i="11" s="1"/>
  <c r="T695" i="11" a="1"/>
  <c r="T695" i="11" s="1"/>
  <c r="H695" i="11" a="1"/>
  <c r="H695" i="11" s="1"/>
  <c r="DT693" i="11" a="1"/>
  <c r="DT693" i="11" s="1"/>
  <c r="DS693" i="11" a="1"/>
  <c r="DS693" i="11" s="1"/>
  <c r="DP693" i="11" a="1"/>
  <c r="DP693" i="11" s="1"/>
  <c r="DQ693" i="11" a="1"/>
  <c r="DQ693" i="11" s="1"/>
  <c r="DR693" i="11" a="1"/>
  <c r="DR693" i="11" s="1"/>
  <c r="DH693" i="11" a="1"/>
  <c r="DH693" i="11" s="1"/>
  <c r="DK693" i="11" a="1"/>
  <c r="DK693" i="11" s="1"/>
  <c r="DJ693" i="11" a="1"/>
  <c r="DJ693" i="11" s="1"/>
  <c r="DM693" i="11" a="1"/>
  <c r="DM693" i="11" s="1"/>
  <c r="DL693" i="11" a="1"/>
  <c r="DL693" i="11" s="1"/>
  <c r="DI693" i="11" a="1"/>
  <c r="DI693" i="11" s="1"/>
  <c r="DV694" i="11" a="1"/>
  <c r="DV694" i="11" s="1"/>
  <c r="DO694" i="11" a="1"/>
  <c r="DO694" i="11" s="1"/>
  <c r="DG694" i="11" a="1"/>
  <c r="DG694" i="11" s="1"/>
  <c r="EB693" i="11" a="1"/>
  <c r="EB693" i="11" s="1"/>
  <c r="DX693" i="11" a="1"/>
  <c r="DX693" i="11" s="1"/>
  <c r="DY693" i="11" a="1"/>
  <c r="DY693" i="11" s="1"/>
  <c r="DZ693" i="11" a="1"/>
  <c r="DZ693" i="11" s="1"/>
  <c r="DW693" i="11" a="1"/>
  <c r="DW693" i="11" s="1"/>
  <c r="EA693" i="11" a="1"/>
  <c r="EA693" i="11" s="1"/>
  <c r="ED693" i="11" a="1"/>
  <c r="ED693" i="11" s="1"/>
  <c r="EC693" i="11" a="1"/>
  <c r="EC693" i="11" s="1"/>
  <c r="F697" i="11" l="1" a="1"/>
  <c r="F697" i="11" s="1"/>
  <c r="AC697" i="11" a="1"/>
  <c r="AC697" i="11" s="1"/>
  <c r="AA698" i="11" a="1"/>
  <c r="AA698" i="11" s="1"/>
  <c r="G696" i="11" a="1"/>
  <c r="G696" i="11" s="1"/>
  <c r="T696" i="11" a="1"/>
  <c r="T696" i="11" s="1"/>
  <c r="H696" i="11" a="1"/>
  <c r="H696" i="11" s="1"/>
  <c r="U696" i="11" a="1"/>
  <c r="U696" i="11" s="1"/>
  <c r="AD696" i="11"/>
  <c r="DV695" i="11" a="1"/>
  <c r="DV695" i="11" s="1"/>
  <c r="DO695" i="11" a="1"/>
  <c r="DO695" i="11" s="1"/>
  <c r="DG695" i="11" a="1"/>
  <c r="DG695" i="11" s="1"/>
  <c r="DQ694" i="11" a="1"/>
  <c r="DQ694" i="11" s="1"/>
  <c r="DT694" i="11" a="1"/>
  <c r="DT694" i="11" s="1"/>
  <c r="DS694" i="11" a="1"/>
  <c r="DS694" i="11" s="1"/>
  <c r="DP694" i="11" a="1"/>
  <c r="DP694" i="11" s="1"/>
  <c r="DR694" i="11" a="1"/>
  <c r="DR694" i="11" s="1"/>
  <c r="EB694" i="11" a="1"/>
  <c r="EB694" i="11" s="1"/>
  <c r="DZ694" i="11" a="1"/>
  <c r="DZ694" i="11" s="1"/>
  <c r="DX694" i="11" a="1"/>
  <c r="DX694" i="11" s="1"/>
  <c r="ED694" i="11" a="1"/>
  <c r="ED694" i="11" s="1"/>
  <c r="DW694" i="11" a="1"/>
  <c r="DW694" i="11" s="1"/>
  <c r="EA694" i="11" a="1"/>
  <c r="EA694" i="11" s="1"/>
  <c r="EC694" i="11" a="1"/>
  <c r="EC694" i="11" s="1"/>
  <c r="DY694" i="11" a="1"/>
  <c r="DY694" i="11" s="1"/>
  <c r="DM694" i="11" a="1"/>
  <c r="DM694" i="11" s="1"/>
  <c r="DH694" i="11" a="1"/>
  <c r="DH694" i="11" s="1"/>
  <c r="DK694" i="11" a="1"/>
  <c r="DK694" i="11" s="1"/>
  <c r="DL694" i="11" a="1"/>
  <c r="DL694" i="11" s="1"/>
  <c r="DJ694" i="11" a="1"/>
  <c r="DJ694" i="11" s="1"/>
  <c r="DI694" i="11" a="1"/>
  <c r="DI694" i="11" s="1"/>
  <c r="DV696" i="11" l="1" a="1"/>
  <c r="DV696" i="11" s="1"/>
  <c r="DO696" i="11" a="1"/>
  <c r="DO696" i="11" s="1"/>
  <c r="DG696" i="11" a="1"/>
  <c r="DG696" i="11" s="1"/>
  <c r="DH695" i="11" a="1"/>
  <c r="DH695" i="11" s="1"/>
  <c r="DK695" i="11" a="1"/>
  <c r="DK695" i="11" s="1"/>
  <c r="DI695" i="11" a="1"/>
  <c r="DI695" i="11" s="1"/>
  <c r="DM695" i="11" a="1"/>
  <c r="DM695" i="11" s="1"/>
  <c r="DJ695" i="11" a="1"/>
  <c r="DJ695" i="11" s="1"/>
  <c r="DL695" i="11" a="1"/>
  <c r="DL695" i="11" s="1"/>
  <c r="F698" i="11" a="1"/>
  <c r="F698" i="11" s="1"/>
  <c r="AC698" i="11" a="1"/>
  <c r="AC698" i="11" s="1"/>
  <c r="AA699" i="11" a="1"/>
  <c r="AA699" i="11" s="1"/>
  <c r="DS695" i="11" a="1"/>
  <c r="DS695" i="11" s="1"/>
  <c r="DP695" i="11" a="1"/>
  <c r="DP695" i="11" s="1"/>
  <c r="DR695" i="11" a="1"/>
  <c r="DR695" i="11" s="1"/>
  <c r="DQ695" i="11" a="1"/>
  <c r="DQ695" i="11" s="1"/>
  <c r="DT695" i="11" a="1"/>
  <c r="DT695" i="11" s="1"/>
  <c r="G697" i="11" a="1"/>
  <c r="G697" i="11" s="1"/>
  <c r="T697" i="11" a="1"/>
  <c r="T697" i="11" s="1"/>
  <c r="H697" i="11" a="1"/>
  <c r="H697" i="11" s="1"/>
  <c r="DW695" i="11" a="1"/>
  <c r="DW695" i="11" s="1"/>
  <c r="ED695" i="11" a="1"/>
  <c r="ED695" i="11" s="1"/>
  <c r="EC695" i="11" a="1"/>
  <c r="EC695" i="11" s="1"/>
  <c r="DZ695" i="11" a="1"/>
  <c r="DZ695" i="11" s="1"/>
  <c r="EA695" i="11" a="1"/>
  <c r="EA695" i="11" s="1"/>
  <c r="DY695" i="11" a="1"/>
  <c r="DY695" i="11" s="1"/>
  <c r="EB695" i="11" a="1"/>
  <c r="EB695" i="11" s="1"/>
  <c r="DX695" i="11" a="1"/>
  <c r="DX695" i="11" s="1"/>
  <c r="U697" i="11" a="1"/>
  <c r="U697" i="11" s="1"/>
  <c r="AD697" i="11"/>
  <c r="F699" i="11" l="1" a="1"/>
  <c r="F699" i="11" s="1"/>
  <c r="AC699" i="11" a="1"/>
  <c r="AC699" i="11" s="1"/>
  <c r="AA700" i="11" a="1"/>
  <c r="AA700" i="11" s="1"/>
  <c r="DO697" i="11" a="1"/>
  <c r="DO697" i="11" s="1"/>
  <c r="DV697" i="11" a="1"/>
  <c r="DV697" i="11" s="1"/>
  <c r="DG697" i="11" a="1"/>
  <c r="DG697" i="11" s="1"/>
  <c r="G698" i="11" a="1"/>
  <c r="G698" i="11" s="1"/>
  <c r="T698" i="11" a="1"/>
  <c r="T698" i="11" s="1"/>
  <c r="H698" i="11" a="1"/>
  <c r="H698" i="11" s="1"/>
  <c r="DJ696" i="11" a="1"/>
  <c r="DJ696" i="11" s="1"/>
  <c r="DL696" i="11" a="1"/>
  <c r="DL696" i="11" s="1"/>
  <c r="DM696" i="11" a="1"/>
  <c r="DM696" i="11" s="1"/>
  <c r="DH696" i="11" a="1"/>
  <c r="DH696" i="11" s="1"/>
  <c r="DI696" i="11" a="1"/>
  <c r="DI696" i="11" s="1"/>
  <c r="DK696" i="11" a="1"/>
  <c r="DK696" i="11" s="1"/>
  <c r="U698" i="11" a="1"/>
  <c r="U698" i="11" s="1"/>
  <c r="AD698" i="11"/>
  <c r="DT696" i="11" a="1"/>
  <c r="DT696" i="11" s="1"/>
  <c r="DR696" i="11" a="1"/>
  <c r="DR696" i="11" s="1"/>
  <c r="DP696" i="11" a="1"/>
  <c r="DP696" i="11" s="1"/>
  <c r="DS696" i="11" a="1"/>
  <c r="DS696" i="11" s="1"/>
  <c r="DQ696" i="11" a="1"/>
  <c r="DQ696" i="11" s="1"/>
  <c r="DW696" i="11" a="1"/>
  <c r="DW696" i="11" s="1"/>
  <c r="DY696" i="11" a="1"/>
  <c r="DY696" i="11" s="1"/>
  <c r="EC696" i="11" a="1"/>
  <c r="EC696" i="11" s="1"/>
  <c r="DZ696" i="11" a="1"/>
  <c r="DZ696" i="11" s="1"/>
  <c r="EA696" i="11" a="1"/>
  <c r="EA696" i="11" s="1"/>
  <c r="ED696" i="11" a="1"/>
  <c r="ED696" i="11" s="1"/>
  <c r="EB696" i="11" a="1"/>
  <c r="EB696" i="11" s="1"/>
  <c r="DX696" i="11" a="1"/>
  <c r="DX696" i="11" s="1"/>
  <c r="DP697" i="11" l="1" a="1"/>
  <c r="DP697" i="11" s="1"/>
  <c r="DR697" i="11" a="1"/>
  <c r="DR697" i="11" s="1"/>
  <c r="DQ697" i="11" a="1"/>
  <c r="DQ697" i="11" s="1"/>
  <c r="DT697" i="11" a="1"/>
  <c r="DT697" i="11" s="1"/>
  <c r="DS697" i="11" a="1"/>
  <c r="DS697" i="11" s="1"/>
  <c r="AC700" i="11" a="1"/>
  <c r="AC700" i="11" s="1"/>
  <c r="F700" i="11" a="1"/>
  <c r="F700" i="11" s="1"/>
  <c r="AA701" i="11" a="1"/>
  <c r="AA701" i="11" s="1"/>
  <c r="G699" i="11" a="1"/>
  <c r="G699" i="11" s="1"/>
  <c r="T699" i="11" a="1"/>
  <c r="T699" i="11" s="1"/>
  <c r="H699" i="11" a="1"/>
  <c r="H699" i="11" s="1"/>
  <c r="DO698" i="11" a="1"/>
  <c r="DO698" i="11" s="1"/>
  <c r="DV698" i="11" a="1"/>
  <c r="DV698" i="11" s="1"/>
  <c r="DG698" i="11" a="1"/>
  <c r="DG698" i="11" s="1"/>
  <c r="U699" i="11" a="1"/>
  <c r="U699" i="11" s="1"/>
  <c r="AD699" i="11"/>
  <c r="DM697" i="11" a="1"/>
  <c r="DM697" i="11" s="1"/>
  <c r="DL697" i="11" a="1"/>
  <c r="DL697" i="11" s="1"/>
  <c r="DJ697" i="11" a="1"/>
  <c r="DJ697" i="11" s="1"/>
  <c r="DK697" i="11" a="1"/>
  <c r="DK697" i="11" s="1"/>
  <c r="DH697" i="11" a="1"/>
  <c r="DH697" i="11" s="1"/>
  <c r="DI697" i="11" a="1"/>
  <c r="DI697" i="11" s="1"/>
  <c r="DZ697" i="11" a="1"/>
  <c r="DZ697" i="11" s="1"/>
  <c r="DY697" i="11" a="1"/>
  <c r="DY697" i="11" s="1"/>
  <c r="EA697" i="11" a="1"/>
  <c r="EA697" i="11" s="1"/>
  <c r="ED697" i="11" a="1"/>
  <c r="ED697" i="11" s="1"/>
  <c r="DW697" i="11" a="1"/>
  <c r="DW697" i="11" s="1"/>
  <c r="EB697" i="11" a="1"/>
  <c r="EB697" i="11" s="1"/>
  <c r="EC697" i="11" a="1"/>
  <c r="EC697" i="11" s="1"/>
  <c r="DX697" i="11" a="1"/>
  <c r="DX697" i="11" s="1"/>
  <c r="DM698" i="11" l="1" a="1"/>
  <c r="DM698" i="11" s="1"/>
  <c r="DI698" i="11" a="1"/>
  <c r="DI698" i="11" s="1"/>
  <c r="DJ698" i="11" a="1"/>
  <c r="DJ698" i="11" s="1"/>
  <c r="DL698" i="11" a="1"/>
  <c r="DL698" i="11" s="1"/>
  <c r="DH698" i="11" a="1"/>
  <c r="DH698" i="11" s="1"/>
  <c r="DK698" i="11" a="1"/>
  <c r="DK698" i="11" s="1"/>
  <c r="DV699" i="11" a="1"/>
  <c r="DV699" i="11" s="1"/>
  <c r="DO699" i="11" a="1"/>
  <c r="DO699" i="11" s="1"/>
  <c r="DG699" i="11" a="1"/>
  <c r="DG699" i="11" s="1"/>
  <c r="G700" i="11" a="1"/>
  <c r="G700" i="11" s="1"/>
  <c r="T700" i="11" a="1"/>
  <c r="T700" i="11" s="1"/>
  <c r="H700" i="11" a="1"/>
  <c r="H700" i="11" s="1"/>
  <c r="DY698" i="11" a="1"/>
  <c r="DY698" i="11" s="1"/>
  <c r="DX698" i="11" a="1"/>
  <c r="DX698" i="11" s="1"/>
  <c r="ED698" i="11" a="1"/>
  <c r="ED698" i="11" s="1"/>
  <c r="DZ698" i="11" a="1"/>
  <c r="DZ698" i="11" s="1"/>
  <c r="DW698" i="11" a="1"/>
  <c r="DW698" i="11" s="1"/>
  <c r="EC698" i="11" a="1"/>
  <c r="EC698" i="11" s="1"/>
  <c r="EA698" i="11" a="1"/>
  <c r="EA698" i="11" s="1"/>
  <c r="EB698" i="11" a="1"/>
  <c r="EB698" i="11" s="1"/>
  <c r="DR698" i="11" a="1"/>
  <c r="DR698" i="11" s="1"/>
  <c r="DT698" i="11" a="1"/>
  <c r="DT698" i="11" s="1"/>
  <c r="DQ698" i="11" a="1"/>
  <c r="DQ698" i="11" s="1"/>
  <c r="DP698" i="11" a="1"/>
  <c r="DP698" i="11" s="1"/>
  <c r="DS698" i="11" a="1"/>
  <c r="DS698" i="11" s="1"/>
  <c r="AC701" i="11" a="1"/>
  <c r="AC701" i="11" s="1"/>
  <c r="F701" i="11" a="1"/>
  <c r="F701" i="11" s="1"/>
  <c r="AA702" i="11" a="1"/>
  <c r="AA702" i="11" s="1"/>
  <c r="U700" i="11" a="1"/>
  <c r="U700" i="11" s="1"/>
  <c r="AD700" i="11"/>
  <c r="DY699" i="11" l="1" a="1"/>
  <c r="DY699" i="11" s="1"/>
  <c r="DW699" i="11" a="1"/>
  <c r="DW699" i="11" s="1"/>
  <c r="ED699" i="11" a="1"/>
  <c r="ED699" i="11" s="1"/>
  <c r="EB699" i="11" a="1"/>
  <c r="EB699" i="11" s="1"/>
  <c r="DZ699" i="11" a="1"/>
  <c r="DZ699" i="11" s="1"/>
  <c r="EC699" i="11" a="1"/>
  <c r="EC699" i="11" s="1"/>
  <c r="DX699" i="11" a="1"/>
  <c r="DX699" i="11" s="1"/>
  <c r="EA699" i="11" a="1"/>
  <c r="EA699" i="11" s="1"/>
  <c r="AC702" i="11" a="1"/>
  <c r="AC702" i="11" s="1"/>
  <c r="F702" i="11" a="1"/>
  <c r="F702" i="11" s="1"/>
  <c r="AA703" i="11" a="1"/>
  <c r="AA703" i="11" s="1"/>
  <c r="DT699" i="11" a="1"/>
  <c r="DT699" i="11" s="1"/>
  <c r="DS699" i="11" a="1"/>
  <c r="DS699" i="11" s="1"/>
  <c r="DR699" i="11" a="1"/>
  <c r="DR699" i="11" s="1"/>
  <c r="DQ699" i="11" a="1"/>
  <c r="DQ699" i="11" s="1"/>
  <c r="DP699" i="11" a="1"/>
  <c r="DP699" i="11" s="1"/>
  <c r="U701" i="11" a="1"/>
  <c r="U701" i="11" s="1"/>
  <c r="AD701" i="11"/>
  <c r="G701" i="11" a="1"/>
  <c r="G701" i="11" s="1"/>
  <c r="T701" i="11" a="1"/>
  <c r="T701" i="11" s="1"/>
  <c r="H701" i="11" a="1"/>
  <c r="H701" i="11" s="1"/>
  <c r="DO700" i="11" a="1"/>
  <c r="DO700" i="11" s="1"/>
  <c r="DG700" i="11" a="1"/>
  <c r="DG700" i="11" s="1"/>
  <c r="DV700" i="11" a="1"/>
  <c r="DV700" i="11" s="1"/>
  <c r="DH699" i="11" a="1"/>
  <c r="DH699" i="11" s="1"/>
  <c r="DI699" i="11" a="1"/>
  <c r="DI699" i="11" s="1"/>
  <c r="DJ699" i="11" a="1"/>
  <c r="DJ699" i="11" s="1"/>
  <c r="DK699" i="11" a="1"/>
  <c r="DK699" i="11" s="1"/>
  <c r="DM699" i="11" a="1"/>
  <c r="DM699" i="11" s="1"/>
  <c r="DL699" i="11" a="1"/>
  <c r="DL699" i="11" s="1"/>
  <c r="AC703" i="11" l="1" a="1"/>
  <c r="AC703" i="11" s="1"/>
  <c r="F703" i="11" a="1"/>
  <c r="F703" i="11" s="1"/>
  <c r="AA704" i="11" a="1"/>
  <c r="AA704" i="11" s="1"/>
  <c r="DG701" i="11" a="1"/>
  <c r="DG701" i="11" s="1"/>
  <c r="DV701" i="11" a="1"/>
  <c r="DV701" i="11" s="1"/>
  <c r="DO701" i="11" a="1"/>
  <c r="DO701" i="11" s="1"/>
  <c r="U702" i="11" a="1"/>
  <c r="U702" i="11" s="1"/>
  <c r="AD702" i="11"/>
  <c r="G702" i="11" a="1"/>
  <c r="G702" i="11" s="1"/>
  <c r="T702" i="11" a="1"/>
  <c r="T702" i="11" s="1"/>
  <c r="H702" i="11" a="1"/>
  <c r="H702" i="11" s="1"/>
  <c r="DT700" i="11" a="1"/>
  <c r="DT700" i="11" s="1"/>
  <c r="DP700" i="11" a="1"/>
  <c r="DP700" i="11" s="1"/>
  <c r="DQ700" i="11" a="1"/>
  <c r="DQ700" i="11" s="1"/>
  <c r="DR700" i="11" a="1"/>
  <c r="DR700" i="11" s="1"/>
  <c r="DS700" i="11" a="1"/>
  <c r="DS700" i="11" s="1"/>
  <c r="DY700" i="11" a="1"/>
  <c r="DY700" i="11" s="1"/>
  <c r="DW700" i="11" a="1"/>
  <c r="DW700" i="11" s="1"/>
  <c r="DZ700" i="11" a="1"/>
  <c r="DZ700" i="11" s="1"/>
  <c r="DX700" i="11" a="1"/>
  <c r="DX700" i="11" s="1"/>
  <c r="EC700" i="11" a="1"/>
  <c r="EC700" i="11" s="1"/>
  <c r="EB700" i="11" a="1"/>
  <c r="EB700" i="11" s="1"/>
  <c r="EA700" i="11" a="1"/>
  <c r="EA700" i="11" s="1"/>
  <c r="ED700" i="11" a="1"/>
  <c r="ED700" i="11" s="1"/>
  <c r="DI700" i="11" a="1"/>
  <c r="DI700" i="11" s="1"/>
  <c r="DJ700" i="11" a="1"/>
  <c r="DJ700" i="11" s="1"/>
  <c r="DH700" i="11" a="1"/>
  <c r="DH700" i="11" s="1"/>
  <c r="DK700" i="11" a="1"/>
  <c r="DK700" i="11" s="1"/>
  <c r="DM700" i="11" a="1"/>
  <c r="DM700" i="11" s="1"/>
  <c r="DL700" i="11" a="1"/>
  <c r="DL700" i="11" s="1"/>
  <c r="DY701" i="11" l="1" a="1"/>
  <c r="DY701" i="11" s="1"/>
  <c r="ED701" i="11" a="1"/>
  <c r="ED701" i="11" s="1"/>
  <c r="DZ701" i="11" a="1"/>
  <c r="DZ701" i="11" s="1"/>
  <c r="EA701" i="11" a="1"/>
  <c r="EA701" i="11" s="1"/>
  <c r="DX701" i="11" a="1"/>
  <c r="DX701" i="11" s="1"/>
  <c r="EB701" i="11" a="1"/>
  <c r="EB701" i="11" s="1"/>
  <c r="EC701" i="11" a="1"/>
  <c r="EC701" i="11" s="1"/>
  <c r="DW701" i="11" a="1"/>
  <c r="DW701" i="11" s="1"/>
  <c r="DO702" i="11" a="1"/>
  <c r="DO702" i="11" s="1"/>
  <c r="DG702" i="11" a="1"/>
  <c r="DG702" i="11" s="1"/>
  <c r="DV702" i="11" a="1"/>
  <c r="DV702" i="11" s="1"/>
  <c r="DL701" i="11" a="1"/>
  <c r="DL701" i="11" s="1"/>
  <c r="DM701" i="11" a="1"/>
  <c r="DM701" i="11" s="1"/>
  <c r="DI701" i="11" a="1"/>
  <c r="DI701" i="11" s="1"/>
  <c r="DH701" i="11" a="1"/>
  <c r="DH701" i="11" s="1"/>
  <c r="DJ701" i="11" a="1"/>
  <c r="DJ701" i="11" s="1"/>
  <c r="DK701" i="11" a="1"/>
  <c r="DK701" i="11" s="1"/>
  <c r="F704" i="11" a="1"/>
  <c r="F704" i="11" s="1"/>
  <c r="AC704" i="11" a="1"/>
  <c r="AC704" i="11" s="1"/>
  <c r="AA705" i="11" a="1"/>
  <c r="AA705" i="11" s="1"/>
  <c r="U703" i="11" a="1"/>
  <c r="U703" i="11" s="1"/>
  <c r="AD703" i="11"/>
  <c r="DR701" i="11" a="1"/>
  <c r="DR701" i="11" s="1"/>
  <c r="DT701" i="11" a="1"/>
  <c r="DT701" i="11" s="1"/>
  <c r="DQ701" i="11" a="1"/>
  <c r="DQ701" i="11" s="1"/>
  <c r="DS701" i="11" a="1"/>
  <c r="DS701" i="11" s="1"/>
  <c r="DP701" i="11" a="1"/>
  <c r="DP701" i="11" s="1"/>
  <c r="G703" i="11" a="1"/>
  <c r="G703" i="11" s="1"/>
  <c r="T703" i="11" a="1"/>
  <c r="T703" i="11" s="1"/>
  <c r="H703" i="11" a="1"/>
  <c r="H703" i="11" s="1"/>
  <c r="DV703" i="11" l="1" a="1"/>
  <c r="DV703" i="11" s="1"/>
  <c r="DO703" i="11" a="1"/>
  <c r="DO703" i="11" s="1"/>
  <c r="DG703" i="11" a="1"/>
  <c r="DG703" i="11" s="1"/>
  <c r="F705" i="11" a="1"/>
  <c r="F705" i="11" s="1"/>
  <c r="AC705" i="11" a="1"/>
  <c r="AC705" i="11" s="1"/>
  <c r="AA706" i="11" a="1"/>
  <c r="AA706" i="11" s="1"/>
  <c r="ED702" i="11" a="1"/>
  <c r="ED702" i="11" s="1"/>
  <c r="DY702" i="11" a="1"/>
  <c r="DY702" i="11" s="1"/>
  <c r="DW702" i="11" a="1"/>
  <c r="DW702" i="11" s="1"/>
  <c r="DX702" i="11" a="1"/>
  <c r="DX702" i="11" s="1"/>
  <c r="EC702" i="11" a="1"/>
  <c r="EC702" i="11" s="1"/>
  <c r="EA702" i="11" a="1"/>
  <c r="EA702" i="11" s="1"/>
  <c r="EB702" i="11" a="1"/>
  <c r="EB702" i="11" s="1"/>
  <c r="DZ702" i="11" a="1"/>
  <c r="DZ702" i="11" s="1"/>
  <c r="G704" i="11" a="1"/>
  <c r="G704" i="11" s="1"/>
  <c r="T704" i="11" a="1"/>
  <c r="T704" i="11" s="1"/>
  <c r="H704" i="11" a="1"/>
  <c r="H704" i="11" s="1"/>
  <c r="DI702" i="11" a="1"/>
  <c r="DI702" i="11" s="1"/>
  <c r="DH702" i="11" a="1"/>
  <c r="DH702" i="11" s="1"/>
  <c r="DJ702" i="11" a="1"/>
  <c r="DJ702" i="11" s="1"/>
  <c r="DM702" i="11" a="1"/>
  <c r="DM702" i="11" s="1"/>
  <c r="DL702" i="11" a="1"/>
  <c r="DL702" i="11" s="1"/>
  <c r="DK702" i="11" a="1"/>
  <c r="DK702" i="11" s="1"/>
  <c r="U704" i="11" a="1"/>
  <c r="U704" i="11" s="1"/>
  <c r="AD704" i="11"/>
  <c r="DQ702" i="11" a="1"/>
  <c r="DQ702" i="11" s="1"/>
  <c r="DT702" i="11" a="1"/>
  <c r="DT702" i="11" s="1"/>
  <c r="DR702" i="11" a="1"/>
  <c r="DR702" i="11" s="1"/>
  <c r="DP702" i="11" a="1"/>
  <c r="DP702" i="11" s="1"/>
  <c r="DS702" i="11" a="1"/>
  <c r="DS702" i="11" s="1"/>
  <c r="DG704" i="11" l="1" a="1"/>
  <c r="DG704" i="11" s="1"/>
  <c r="DO704" i="11" a="1"/>
  <c r="DO704" i="11" s="1"/>
  <c r="DV704" i="11" a="1"/>
  <c r="DV704" i="11" s="1"/>
  <c r="DJ703" i="11" a="1"/>
  <c r="DJ703" i="11" s="1"/>
  <c r="DI703" i="11" a="1"/>
  <c r="DI703" i="11" s="1"/>
  <c r="DK703" i="11" a="1"/>
  <c r="DK703" i="11" s="1"/>
  <c r="DH703" i="11" a="1"/>
  <c r="DH703" i="11" s="1"/>
  <c r="DL703" i="11" a="1"/>
  <c r="DL703" i="11" s="1"/>
  <c r="DM703" i="11" a="1"/>
  <c r="DM703" i="11" s="1"/>
  <c r="DP703" i="11" a="1"/>
  <c r="DP703" i="11" s="1"/>
  <c r="DR703" i="11" a="1"/>
  <c r="DR703" i="11" s="1"/>
  <c r="DQ703" i="11" a="1"/>
  <c r="DQ703" i="11" s="1"/>
  <c r="DS703" i="11" a="1"/>
  <c r="DS703" i="11" s="1"/>
  <c r="DT703" i="11" a="1"/>
  <c r="DT703" i="11" s="1"/>
  <c r="F706" i="11" a="1"/>
  <c r="F706" i="11" s="1"/>
  <c r="AC706" i="11" a="1"/>
  <c r="AC706" i="11" s="1"/>
  <c r="AA707" i="11" a="1"/>
  <c r="AA707" i="11" s="1"/>
  <c r="DW703" i="11" a="1"/>
  <c r="DW703" i="11" s="1"/>
  <c r="EC703" i="11" a="1"/>
  <c r="EC703" i="11" s="1"/>
  <c r="DZ703" i="11" a="1"/>
  <c r="DZ703" i="11" s="1"/>
  <c r="EA703" i="11" a="1"/>
  <c r="EA703" i="11" s="1"/>
  <c r="EB703" i="11" a="1"/>
  <c r="EB703" i="11" s="1"/>
  <c r="DX703" i="11" a="1"/>
  <c r="DX703" i="11" s="1"/>
  <c r="DY703" i="11" a="1"/>
  <c r="DY703" i="11" s="1"/>
  <c r="ED703" i="11" a="1"/>
  <c r="ED703" i="11" s="1"/>
  <c r="G705" i="11" a="1"/>
  <c r="G705" i="11" s="1"/>
  <c r="T705" i="11" a="1"/>
  <c r="T705" i="11" s="1"/>
  <c r="H705" i="11" a="1"/>
  <c r="H705" i="11" s="1"/>
  <c r="U705" i="11" a="1"/>
  <c r="U705" i="11" s="1"/>
  <c r="AD705" i="11"/>
  <c r="F707" i="11" l="1" a="1"/>
  <c r="F707" i="11" s="1"/>
  <c r="AC707" i="11" a="1"/>
  <c r="AC707" i="11" s="1"/>
  <c r="AA708" i="11" a="1"/>
  <c r="AA708" i="11" s="1"/>
  <c r="G706" i="11" a="1"/>
  <c r="G706" i="11" s="1"/>
  <c r="T706" i="11" a="1"/>
  <c r="T706" i="11" s="1"/>
  <c r="H706" i="11" a="1"/>
  <c r="H706" i="11" s="1"/>
  <c r="DV705" i="11" a="1"/>
  <c r="DV705" i="11" s="1"/>
  <c r="DO705" i="11" a="1"/>
  <c r="DO705" i="11" s="1"/>
  <c r="DG705" i="11" a="1"/>
  <c r="DG705" i="11" s="1"/>
  <c r="U706" i="11" a="1"/>
  <c r="U706" i="11" s="1"/>
  <c r="AD706" i="11"/>
  <c r="EA704" i="11" a="1"/>
  <c r="EA704" i="11" s="1"/>
  <c r="EC704" i="11" a="1"/>
  <c r="EC704" i="11" s="1"/>
  <c r="DZ704" i="11" a="1"/>
  <c r="DZ704" i="11" s="1"/>
  <c r="DY704" i="11" a="1"/>
  <c r="DY704" i="11" s="1"/>
  <c r="DX704" i="11" a="1"/>
  <c r="DX704" i="11" s="1"/>
  <c r="ED704" i="11" a="1"/>
  <c r="ED704" i="11" s="1"/>
  <c r="EB704" i="11" a="1"/>
  <c r="EB704" i="11" s="1"/>
  <c r="DW704" i="11" a="1"/>
  <c r="DW704" i="11" s="1"/>
  <c r="DP704" i="11" a="1"/>
  <c r="DP704" i="11" s="1"/>
  <c r="DT704" i="11" a="1"/>
  <c r="DT704" i="11" s="1"/>
  <c r="DS704" i="11" a="1"/>
  <c r="DS704" i="11" s="1"/>
  <c r="DQ704" i="11" a="1"/>
  <c r="DQ704" i="11" s="1"/>
  <c r="DR704" i="11" a="1"/>
  <c r="DR704" i="11" s="1"/>
  <c r="DL704" i="11" a="1"/>
  <c r="DL704" i="11" s="1"/>
  <c r="DI704" i="11" a="1"/>
  <c r="DI704" i="11" s="1"/>
  <c r="DM704" i="11" a="1"/>
  <c r="DM704" i="11" s="1"/>
  <c r="DJ704" i="11" a="1"/>
  <c r="DJ704" i="11" s="1"/>
  <c r="DK704" i="11" a="1"/>
  <c r="DK704" i="11" s="1"/>
  <c r="DH704" i="11" a="1"/>
  <c r="DH704" i="11" s="1"/>
  <c r="DL705" i="11" l="1" a="1"/>
  <c r="DL705" i="11" s="1"/>
  <c r="DI705" i="11" a="1"/>
  <c r="DI705" i="11" s="1"/>
  <c r="DM705" i="11" a="1"/>
  <c r="DM705" i="11" s="1"/>
  <c r="DH705" i="11" a="1"/>
  <c r="DH705" i="11" s="1"/>
  <c r="DK705" i="11" a="1"/>
  <c r="DK705" i="11" s="1"/>
  <c r="DJ705" i="11" a="1"/>
  <c r="DJ705" i="11" s="1"/>
  <c r="G707" i="11" a="1"/>
  <c r="G707" i="11" s="1"/>
  <c r="T707" i="11" a="1"/>
  <c r="T707" i="11" s="1"/>
  <c r="H707" i="11" a="1"/>
  <c r="H707" i="11" s="1"/>
  <c r="DR705" i="11" a="1"/>
  <c r="DR705" i="11" s="1"/>
  <c r="DQ705" i="11" a="1"/>
  <c r="DQ705" i="11" s="1"/>
  <c r="DP705" i="11" a="1"/>
  <c r="DP705" i="11" s="1"/>
  <c r="DT705" i="11" a="1"/>
  <c r="DT705" i="11" s="1"/>
  <c r="DS705" i="11" a="1"/>
  <c r="DS705" i="11" s="1"/>
  <c r="DG706" i="11" a="1"/>
  <c r="DG706" i="11" s="1"/>
  <c r="DV706" i="11" a="1"/>
  <c r="DV706" i="11" s="1"/>
  <c r="DO706" i="11" a="1"/>
  <c r="DO706" i="11" s="1"/>
  <c r="U707" i="11" a="1"/>
  <c r="U707" i="11" s="1"/>
  <c r="AD707" i="11"/>
  <c r="DX705" i="11" a="1"/>
  <c r="DX705" i="11" s="1"/>
  <c r="EA705" i="11" a="1"/>
  <c r="EA705" i="11" s="1"/>
  <c r="EC705" i="11" a="1"/>
  <c r="EC705" i="11" s="1"/>
  <c r="DW705" i="11" a="1"/>
  <c r="DW705" i="11" s="1"/>
  <c r="DY705" i="11" a="1"/>
  <c r="DY705" i="11" s="1"/>
  <c r="ED705" i="11" a="1"/>
  <c r="ED705" i="11" s="1"/>
  <c r="EB705" i="11" a="1"/>
  <c r="EB705" i="11" s="1"/>
  <c r="DZ705" i="11" a="1"/>
  <c r="DZ705" i="11" s="1"/>
  <c r="AC708" i="11" a="1"/>
  <c r="AC708" i="11" s="1"/>
  <c r="F708" i="11" a="1"/>
  <c r="F708" i="11" s="1"/>
  <c r="AA709" i="11" a="1"/>
  <c r="AA709" i="11" s="1"/>
  <c r="ED706" i="11" l="1" a="1"/>
  <c r="ED706" i="11" s="1"/>
  <c r="DZ706" i="11" a="1"/>
  <c r="DZ706" i="11" s="1"/>
  <c r="DX706" i="11" a="1"/>
  <c r="DX706" i="11" s="1"/>
  <c r="EC706" i="11" a="1"/>
  <c r="EC706" i="11" s="1"/>
  <c r="EB706" i="11" a="1"/>
  <c r="EB706" i="11" s="1"/>
  <c r="DW706" i="11" a="1"/>
  <c r="DW706" i="11" s="1"/>
  <c r="EA706" i="11" a="1"/>
  <c r="EA706" i="11" s="1"/>
  <c r="DY706" i="11" a="1"/>
  <c r="DY706" i="11" s="1"/>
  <c r="DL706" i="11" a="1"/>
  <c r="DL706" i="11" s="1"/>
  <c r="DK706" i="11" a="1"/>
  <c r="DK706" i="11" s="1"/>
  <c r="DM706" i="11" a="1"/>
  <c r="DM706" i="11" s="1"/>
  <c r="DI706" i="11" a="1"/>
  <c r="DI706" i="11" s="1"/>
  <c r="DJ706" i="11" a="1"/>
  <c r="DJ706" i="11" s="1"/>
  <c r="DH706" i="11" a="1"/>
  <c r="DH706" i="11" s="1"/>
  <c r="DO707" i="11" a="1"/>
  <c r="DO707" i="11" s="1"/>
  <c r="DG707" i="11" a="1"/>
  <c r="DG707" i="11" s="1"/>
  <c r="DV707" i="11" a="1"/>
  <c r="DV707" i="11" s="1"/>
  <c r="AC709" i="11" a="1"/>
  <c r="AC709" i="11" s="1"/>
  <c r="F709" i="11" a="1"/>
  <c r="F709" i="11" s="1"/>
  <c r="AA710" i="11" a="1"/>
  <c r="AA710" i="11" s="1"/>
  <c r="U708" i="11" a="1"/>
  <c r="U708" i="11" s="1"/>
  <c r="AD708" i="11"/>
  <c r="G708" i="11" a="1"/>
  <c r="G708" i="11" s="1"/>
  <c r="T708" i="11" a="1"/>
  <c r="T708" i="11" s="1"/>
  <c r="H708" i="11" a="1"/>
  <c r="H708" i="11" s="1"/>
  <c r="DQ706" i="11" a="1"/>
  <c r="DQ706" i="11" s="1"/>
  <c r="DS706" i="11" a="1"/>
  <c r="DS706" i="11" s="1"/>
  <c r="DT706" i="11" a="1"/>
  <c r="DT706" i="11" s="1"/>
  <c r="DP706" i="11" a="1"/>
  <c r="DP706" i="11" s="1"/>
  <c r="DR706" i="11" a="1"/>
  <c r="DR706" i="11" s="1"/>
  <c r="DG708" i="11" l="1" a="1"/>
  <c r="DG708" i="11" s="1"/>
  <c r="DV708" i="11" a="1"/>
  <c r="DV708" i="11" s="1"/>
  <c r="DO708" i="11" a="1"/>
  <c r="DO708" i="11" s="1"/>
  <c r="G709" i="11" a="1"/>
  <c r="G709" i="11" s="1"/>
  <c r="T709" i="11" a="1"/>
  <c r="T709" i="11" s="1"/>
  <c r="H709" i="11" a="1"/>
  <c r="H709" i="11" s="1"/>
  <c r="DY707" i="11" a="1"/>
  <c r="DY707" i="11" s="1"/>
  <c r="DX707" i="11" a="1"/>
  <c r="DX707" i="11" s="1"/>
  <c r="EA707" i="11" a="1"/>
  <c r="EA707" i="11" s="1"/>
  <c r="ED707" i="11" a="1"/>
  <c r="ED707" i="11" s="1"/>
  <c r="DZ707" i="11" a="1"/>
  <c r="DZ707" i="11" s="1"/>
  <c r="EB707" i="11" a="1"/>
  <c r="EB707" i="11" s="1"/>
  <c r="DW707" i="11" a="1"/>
  <c r="DW707" i="11" s="1"/>
  <c r="EC707" i="11" a="1"/>
  <c r="EC707" i="11" s="1"/>
  <c r="DJ707" i="11" a="1"/>
  <c r="DJ707" i="11" s="1"/>
  <c r="DK707" i="11" a="1"/>
  <c r="DK707" i="11" s="1"/>
  <c r="DI707" i="11" a="1"/>
  <c r="DI707" i="11" s="1"/>
  <c r="DL707" i="11" a="1"/>
  <c r="DL707" i="11" s="1"/>
  <c r="DM707" i="11" a="1"/>
  <c r="DM707" i="11" s="1"/>
  <c r="DH707" i="11" a="1"/>
  <c r="DH707" i="11" s="1"/>
  <c r="AC710" i="11" a="1"/>
  <c r="AC710" i="11" s="1"/>
  <c r="F710" i="11" a="1"/>
  <c r="F710" i="11" s="1"/>
  <c r="AA711" i="11" a="1"/>
  <c r="AA711" i="11" s="1"/>
  <c r="DS707" i="11" a="1"/>
  <c r="DS707" i="11" s="1"/>
  <c r="DR707" i="11" a="1"/>
  <c r="DR707" i="11" s="1"/>
  <c r="DP707" i="11" a="1"/>
  <c r="DP707" i="11" s="1"/>
  <c r="DT707" i="11" a="1"/>
  <c r="DT707" i="11" s="1"/>
  <c r="DQ707" i="11" a="1"/>
  <c r="DQ707" i="11" s="1"/>
  <c r="U709" i="11" a="1"/>
  <c r="U709" i="11" s="1"/>
  <c r="AD709" i="11"/>
  <c r="AC711" i="11" l="1" a="1"/>
  <c r="AC711" i="11" s="1"/>
  <c r="F711" i="11" a="1"/>
  <c r="F711" i="11" s="1"/>
  <c r="AA712" i="11" a="1"/>
  <c r="AA712" i="11" s="1"/>
  <c r="DO709" i="11" a="1"/>
  <c r="DO709" i="11" s="1"/>
  <c r="DV709" i="11" a="1"/>
  <c r="DV709" i="11" s="1"/>
  <c r="DG709" i="11" a="1"/>
  <c r="DG709" i="11" s="1"/>
  <c r="U710" i="11" a="1"/>
  <c r="U710" i="11" s="1"/>
  <c r="AD710" i="11"/>
  <c r="DR708" i="11" a="1"/>
  <c r="DR708" i="11" s="1"/>
  <c r="DP708" i="11" a="1"/>
  <c r="DP708" i="11" s="1"/>
  <c r="DT708" i="11" a="1"/>
  <c r="DT708" i="11" s="1"/>
  <c r="DS708" i="11" a="1"/>
  <c r="DS708" i="11" s="1"/>
  <c r="DQ708" i="11" a="1"/>
  <c r="DQ708" i="11" s="1"/>
  <c r="G710" i="11" a="1"/>
  <c r="G710" i="11" s="1"/>
  <c r="T710" i="11" a="1"/>
  <c r="T710" i="11" s="1"/>
  <c r="H710" i="11" a="1"/>
  <c r="H710" i="11" s="1"/>
  <c r="DX708" i="11" a="1"/>
  <c r="DX708" i="11" s="1"/>
  <c r="DY708" i="11" a="1"/>
  <c r="DY708" i="11" s="1"/>
  <c r="ED708" i="11" a="1"/>
  <c r="ED708" i="11" s="1"/>
  <c r="EB708" i="11" a="1"/>
  <c r="EB708" i="11" s="1"/>
  <c r="EC708" i="11" a="1"/>
  <c r="EC708" i="11" s="1"/>
  <c r="DW708" i="11" a="1"/>
  <c r="DW708" i="11" s="1"/>
  <c r="DZ708" i="11" a="1"/>
  <c r="DZ708" i="11" s="1"/>
  <c r="EA708" i="11" a="1"/>
  <c r="EA708" i="11" s="1"/>
  <c r="DH708" i="11" a="1"/>
  <c r="DH708" i="11" s="1"/>
  <c r="DI708" i="11" a="1"/>
  <c r="DI708" i="11" s="1"/>
  <c r="DM708" i="11" a="1"/>
  <c r="DM708" i="11" s="1"/>
  <c r="DK708" i="11" a="1"/>
  <c r="DK708" i="11" s="1"/>
  <c r="DL708" i="11" a="1"/>
  <c r="DL708" i="11" s="1"/>
  <c r="DJ708" i="11" a="1"/>
  <c r="DJ708" i="11" s="1"/>
  <c r="U711" i="11" l="1" a="1"/>
  <c r="U711" i="11" s="1"/>
  <c r="AD711" i="11"/>
  <c r="G711" i="11" a="1"/>
  <c r="G711" i="11" s="1"/>
  <c r="T711" i="11" a="1"/>
  <c r="T711" i="11" s="1"/>
  <c r="H711" i="11" a="1"/>
  <c r="H711" i="11" s="1"/>
  <c r="DH709" i="11" a="1"/>
  <c r="DH709" i="11" s="1"/>
  <c r="DI709" i="11" a="1"/>
  <c r="DI709" i="11" s="1"/>
  <c r="DL709" i="11" a="1"/>
  <c r="DL709" i="11" s="1"/>
  <c r="DK709" i="11" a="1"/>
  <c r="DK709" i="11" s="1"/>
  <c r="DM709" i="11" a="1"/>
  <c r="DM709" i="11" s="1"/>
  <c r="DJ709" i="11" a="1"/>
  <c r="DJ709" i="11" s="1"/>
  <c r="DO710" i="11" a="1"/>
  <c r="DO710" i="11" s="1"/>
  <c r="DV710" i="11" a="1"/>
  <c r="DV710" i="11" s="1"/>
  <c r="DG710" i="11" a="1"/>
  <c r="DG710" i="11" s="1"/>
  <c r="EB709" i="11" a="1"/>
  <c r="EB709" i="11" s="1"/>
  <c r="DX709" i="11" a="1"/>
  <c r="DX709" i="11" s="1"/>
  <c r="DW709" i="11" a="1"/>
  <c r="DW709" i="11" s="1"/>
  <c r="ED709" i="11" a="1"/>
  <c r="ED709" i="11" s="1"/>
  <c r="EA709" i="11" a="1"/>
  <c r="EA709" i="11" s="1"/>
  <c r="EC709" i="11" a="1"/>
  <c r="EC709" i="11" s="1"/>
  <c r="DY709" i="11" a="1"/>
  <c r="DY709" i="11" s="1"/>
  <c r="DZ709" i="11" a="1"/>
  <c r="DZ709" i="11" s="1"/>
  <c r="DP709" i="11" a="1"/>
  <c r="DP709" i="11" s="1"/>
  <c r="DT709" i="11" a="1"/>
  <c r="DT709" i="11" s="1"/>
  <c r="DR709" i="11" a="1"/>
  <c r="DR709" i="11" s="1"/>
  <c r="DQ709" i="11" a="1"/>
  <c r="DQ709" i="11" s="1"/>
  <c r="DS709" i="11" a="1"/>
  <c r="DS709" i="11" s="1"/>
  <c r="F712" i="11" a="1"/>
  <c r="F712" i="11" s="1"/>
  <c r="AC712" i="11" a="1"/>
  <c r="AC712" i="11" s="1"/>
  <c r="AA713" i="11" a="1"/>
  <c r="AA713" i="11" s="1"/>
  <c r="DH710" i="11" l="1" a="1"/>
  <c r="DH710" i="11" s="1"/>
  <c r="DM710" i="11" a="1"/>
  <c r="DM710" i="11" s="1"/>
  <c r="DL710" i="11" a="1"/>
  <c r="DL710" i="11" s="1"/>
  <c r="DK710" i="11" a="1"/>
  <c r="DK710" i="11" s="1"/>
  <c r="DI710" i="11" a="1"/>
  <c r="DI710" i="11" s="1"/>
  <c r="DJ710" i="11" a="1"/>
  <c r="DJ710" i="11" s="1"/>
  <c r="DZ710" i="11" a="1"/>
  <c r="DZ710" i="11" s="1"/>
  <c r="EB710" i="11" a="1"/>
  <c r="EB710" i="11" s="1"/>
  <c r="DX710" i="11" a="1"/>
  <c r="DX710" i="11" s="1"/>
  <c r="DW710" i="11" a="1"/>
  <c r="DW710" i="11" s="1"/>
  <c r="ED710" i="11" a="1"/>
  <c r="ED710" i="11" s="1"/>
  <c r="EC710" i="11" a="1"/>
  <c r="EC710" i="11" s="1"/>
  <c r="EA710" i="11" a="1"/>
  <c r="EA710" i="11" s="1"/>
  <c r="DY710" i="11" a="1"/>
  <c r="DY710" i="11" s="1"/>
  <c r="G712" i="11" a="1"/>
  <c r="G712" i="11" s="1"/>
  <c r="T712" i="11" a="1"/>
  <c r="T712" i="11" s="1"/>
  <c r="H712" i="11" a="1"/>
  <c r="H712" i="11" s="1"/>
  <c r="DP710" i="11" a="1"/>
  <c r="DP710" i="11" s="1"/>
  <c r="DT710" i="11" a="1"/>
  <c r="DT710" i="11" s="1"/>
  <c r="DS710" i="11" a="1"/>
  <c r="DS710" i="11" s="1"/>
  <c r="DR710" i="11" a="1"/>
  <c r="DR710" i="11" s="1"/>
  <c r="DQ710" i="11" a="1"/>
  <c r="DQ710" i="11" s="1"/>
  <c r="F713" i="11" a="1"/>
  <c r="F713" i="11" s="1"/>
  <c r="AC713" i="11" a="1"/>
  <c r="AC713" i="11" s="1"/>
  <c r="AA714" i="11" a="1"/>
  <c r="AA714" i="11" s="1"/>
  <c r="U712" i="11" a="1"/>
  <c r="U712" i="11" s="1"/>
  <c r="AD712" i="11"/>
  <c r="DG711" i="11" a="1"/>
  <c r="DG711" i="11" s="1"/>
  <c r="DV711" i="11" a="1"/>
  <c r="DV711" i="11" s="1"/>
  <c r="DO711" i="11" a="1"/>
  <c r="DO711" i="11" s="1"/>
  <c r="DV712" i="11" l="1" a="1"/>
  <c r="DV712" i="11" s="1"/>
  <c r="DO712" i="11" a="1"/>
  <c r="DO712" i="11" s="1"/>
  <c r="DG712" i="11" a="1"/>
  <c r="DG712" i="11" s="1"/>
  <c r="G713" i="11" a="1"/>
  <c r="G713" i="11" s="1"/>
  <c r="T713" i="11" a="1"/>
  <c r="T713" i="11" s="1"/>
  <c r="H713" i="11" a="1"/>
  <c r="H713" i="11" s="1"/>
  <c r="F714" i="11" a="1"/>
  <c r="F714" i="11" s="1"/>
  <c r="AC714" i="11" a="1"/>
  <c r="AC714" i="11" s="1"/>
  <c r="AA715" i="11" a="1"/>
  <c r="AA715" i="11" s="1"/>
  <c r="DM711" i="11" a="1"/>
  <c r="DM711" i="11" s="1"/>
  <c r="DH711" i="11" a="1"/>
  <c r="DH711" i="11" s="1"/>
  <c r="DI711" i="11" a="1"/>
  <c r="DI711" i="11" s="1"/>
  <c r="DL711" i="11" a="1"/>
  <c r="DL711" i="11" s="1"/>
  <c r="DJ711" i="11" a="1"/>
  <c r="DJ711" i="11" s="1"/>
  <c r="DK711" i="11" a="1"/>
  <c r="DK711" i="11" s="1"/>
  <c r="U713" i="11" a="1"/>
  <c r="U713" i="11" s="1"/>
  <c r="AD713" i="11"/>
  <c r="DT711" i="11" a="1"/>
  <c r="DT711" i="11" s="1"/>
  <c r="DS711" i="11" a="1"/>
  <c r="DS711" i="11" s="1"/>
  <c r="DR711" i="11" a="1"/>
  <c r="DR711" i="11" s="1"/>
  <c r="DQ711" i="11" a="1"/>
  <c r="DQ711" i="11" s="1"/>
  <c r="DP711" i="11" a="1"/>
  <c r="DP711" i="11" s="1"/>
  <c r="ED711" i="11" a="1"/>
  <c r="ED711" i="11" s="1"/>
  <c r="DZ711" i="11" a="1"/>
  <c r="DZ711" i="11" s="1"/>
  <c r="EB711" i="11" a="1"/>
  <c r="EB711" i="11" s="1"/>
  <c r="EA711" i="11" a="1"/>
  <c r="EA711" i="11" s="1"/>
  <c r="DY711" i="11" a="1"/>
  <c r="DY711" i="11" s="1"/>
  <c r="DX711" i="11" a="1"/>
  <c r="DX711" i="11" s="1"/>
  <c r="DW711" i="11" a="1"/>
  <c r="DW711" i="11" s="1"/>
  <c r="EC711" i="11" a="1"/>
  <c r="EC711" i="11" s="1"/>
  <c r="DO713" i="11" l="1" a="1"/>
  <c r="DO713" i="11" s="1"/>
  <c r="DG713" i="11" a="1"/>
  <c r="DG713" i="11" s="1"/>
  <c r="DV713" i="11" a="1"/>
  <c r="DV713" i="11" s="1"/>
  <c r="DK712" i="11" a="1"/>
  <c r="DK712" i="11" s="1"/>
  <c r="DM712" i="11" a="1"/>
  <c r="DM712" i="11" s="1"/>
  <c r="DH712" i="11" a="1"/>
  <c r="DH712" i="11" s="1"/>
  <c r="DI712" i="11" a="1"/>
  <c r="DI712" i="11" s="1"/>
  <c r="DJ712" i="11" a="1"/>
  <c r="DJ712" i="11" s="1"/>
  <c r="DL712" i="11" a="1"/>
  <c r="DL712" i="11" s="1"/>
  <c r="DS712" i="11" a="1"/>
  <c r="DS712" i="11" s="1"/>
  <c r="DQ712" i="11" a="1"/>
  <c r="DQ712" i="11" s="1"/>
  <c r="DP712" i="11" a="1"/>
  <c r="DP712" i="11" s="1"/>
  <c r="DT712" i="11" a="1"/>
  <c r="DT712" i="11" s="1"/>
  <c r="DR712" i="11" a="1"/>
  <c r="DR712" i="11" s="1"/>
  <c r="F715" i="11" a="1"/>
  <c r="F715" i="11" s="1"/>
  <c r="AC715" i="11" a="1"/>
  <c r="AC715" i="11" s="1"/>
  <c r="AA716" i="11" a="1"/>
  <c r="AA716" i="11" s="1"/>
  <c r="DX712" i="11" a="1"/>
  <c r="DX712" i="11" s="1"/>
  <c r="EC712" i="11" a="1"/>
  <c r="EC712" i="11" s="1"/>
  <c r="EB712" i="11" a="1"/>
  <c r="EB712" i="11" s="1"/>
  <c r="EA712" i="11" a="1"/>
  <c r="EA712" i="11" s="1"/>
  <c r="DZ712" i="11" a="1"/>
  <c r="DZ712" i="11" s="1"/>
  <c r="DW712" i="11" a="1"/>
  <c r="DW712" i="11" s="1"/>
  <c r="ED712" i="11" a="1"/>
  <c r="ED712" i="11" s="1"/>
  <c r="DY712" i="11" a="1"/>
  <c r="DY712" i="11" s="1"/>
  <c r="G714" i="11" a="1"/>
  <c r="G714" i="11" s="1"/>
  <c r="T714" i="11" a="1"/>
  <c r="T714" i="11" s="1"/>
  <c r="H714" i="11" a="1"/>
  <c r="H714" i="11" s="1"/>
  <c r="U714" i="11" a="1"/>
  <c r="U714" i="11" s="1"/>
  <c r="AD714" i="11"/>
  <c r="EA713" i="11" l="1" a="1"/>
  <c r="EA713" i="11" s="1"/>
  <c r="ED713" i="11" a="1"/>
  <c r="ED713" i="11" s="1"/>
  <c r="EC713" i="11" a="1"/>
  <c r="EC713" i="11" s="1"/>
  <c r="DX713" i="11" a="1"/>
  <c r="DX713" i="11" s="1"/>
  <c r="EB713" i="11" a="1"/>
  <c r="EB713" i="11" s="1"/>
  <c r="DZ713" i="11" a="1"/>
  <c r="DZ713" i="11" s="1"/>
  <c r="DW713" i="11" a="1"/>
  <c r="DW713" i="11" s="1"/>
  <c r="DY713" i="11" a="1"/>
  <c r="DY713" i="11" s="1"/>
  <c r="DJ713" i="11" a="1"/>
  <c r="DJ713" i="11" s="1"/>
  <c r="DH713" i="11" a="1"/>
  <c r="DH713" i="11" s="1"/>
  <c r="DK713" i="11" a="1"/>
  <c r="DK713" i="11" s="1"/>
  <c r="DM713" i="11" a="1"/>
  <c r="DM713" i="11" s="1"/>
  <c r="DI713" i="11" a="1"/>
  <c r="DI713" i="11" s="1"/>
  <c r="DL713" i="11" a="1"/>
  <c r="DL713" i="11" s="1"/>
  <c r="DT713" i="11" a="1"/>
  <c r="DT713" i="11" s="1"/>
  <c r="DQ713" i="11" a="1"/>
  <c r="DQ713" i="11" s="1"/>
  <c r="DP713" i="11" a="1"/>
  <c r="DP713" i="11" s="1"/>
  <c r="DR713" i="11" a="1"/>
  <c r="DR713" i="11" s="1"/>
  <c r="DS713" i="11" a="1"/>
  <c r="DS713" i="11" s="1"/>
  <c r="AC716" i="11" a="1"/>
  <c r="AC716" i="11" s="1"/>
  <c r="F716" i="11" a="1"/>
  <c r="F716" i="11" s="1"/>
  <c r="AA717" i="11" a="1"/>
  <c r="AA717" i="11" s="1"/>
  <c r="G715" i="11" a="1"/>
  <c r="G715" i="11" s="1"/>
  <c r="T715" i="11" a="1"/>
  <c r="T715" i="11" s="1"/>
  <c r="H715" i="11" a="1"/>
  <c r="H715" i="11" s="1"/>
  <c r="U715" i="11" a="1"/>
  <c r="U715" i="11" s="1"/>
  <c r="AD715" i="11"/>
  <c r="DV714" i="11" a="1"/>
  <c r="DV714" i="11" s="1"/>
  <c r="DO714" i="11" a="1"/>
  <c r="DO714" i="11" s="1"/>
  <c r="DG714" i="11" a="1"/>
  <c r="DG714" i="11" s="1"/>
  <c r="U716" i="11" l="1" a="1"/>
  <c r="U716" i="11" s="1"/>
  <c r="AD716" i="11"/>
  <c r="G716" i="11" a="1"/>
  <c r="G716" i="11" s="1"/>
  <c r="T716" i="11" a="1"/>
  <c r="T716" i="11" s="1"/>
  <c r="H716" i="11" a="1"/>
  <c r="H716" i="11" s="1"/>
  <c r="DQ714" i="11" a="1"/>
  <c r="DQ714" i="11" s="1"/>
  <c r="DS714" i="11" a="1"/>
  <c r="DS714" i="11" s="1"/>
  <c r="DR714" i="11" a="1"/>
  <c r="DR714" i="11" s="1"/>
  <c r="DP714" i="11" a="1"/>
  <c r="DP714" i="11" s="1"/>
  <c r="DT714" i="11" a="1"/>
  <c r="DT714" i="11" s="1"/>
  <c r="DI714" i="11" a="1"/>
  <c r="DI714" i="11" s="1"/>
  <c r="DM714" i="11" a="1"/>
  <c r="DM714" i="11" s="1"/>
  <c r="DK714" i="11" a="1"/>
  <c r="DK714" i="11" s="1"/>
  <c r="DJ714" i="11" a="1"/>
  <c r="DJ714" i="11" s="1"/>
  <c r="DL714" i="11" a="1"/>
  <c r="DL714" i="11" s="1"/>
  <c r="DH714" i="11" a="1"/>
  <c r="DH714" i="11" s="1"/>
  <c r="DY714" i="11" a="1"/>
  <c r="DY714" i="11" s="1"/>
  <c r="EB714" i="11" a="1"/>
  <c r="EB714" i="11" s="1"/>
  <c r="ED714" i="11" a="1"/>
  <c r="ED714" i="11" s="1"/>
  <c r="EC714" i="11" a="1"/>
  <c r="EC714" i="11" s="1"/>
  <c r="EA714" i="11" a="1"/>
  <c r="EA714" i="11" s="1"/>
  <c r="DW714" i="11" a="1"/>
  <c r="DW714" i="11" s="1"/>
  <c r="DZ714" i="11" a="1"/>
  <c r="DZ714" i="11" s="1"/>
  <c r="DX714" i="11" a="1"/>
  <c r="DX714" i="11" s="1"/>
  <c r="DO715" i="11" a="1"/>
  <c r="DO715" i="11" s="1"/>
  <c r="DV715" i="11" a="1"/>
  <c r="DV715" i="11" s="1"/>
  <c r="DG715" i="11" a="1"/>
  <c r="DG715" i="11" s="1"/>
  <c r="AC717" i="11" a="1"/>
  <c r="AC717" i="11" s="1"/>
  <c r="F717" i="11" a="1"/>
  <c r="F717" i="11" s="1"/>
  <c r="AA718" i="11" a="1"/>
  <c r="AA718" i="11" s="1"/>
  <c r="AC718" i="11" l="1" a="1"/>
  <c r="AC718" i="11" s="1"/>
  <c r="F718" i="11" a="1"/>
  <c r="F718" i="11" s="1"/>
  <c r="AA719" i="11" a="1"/>
  <c r="AA719" i="11" s="1"/>
  <c r="DM715" i="11" a="1"/>
  <c r="DM715" i="11" s="1"/>
  <c r="DI715" i="11" a="1"/>
  <c r="DI715" i="11" s="1"/>
  <c r="DK715" i="11" a="1"/>
  <c r="DK715" i="11" s="1"/>
  <c r="DH715" i="11" a="1"/>
  <c r="DH715" i="11" s="1"/>
  <c r="DJ715" i="11" a="1"/>
  <c r="DJ715" i="11" s="1"/>
  <c r="DL715" i="11" a="1"/>
  <c r="DL715" i="11" s="1"/>
  <c r="EA715" i="11" a="1"/>
  <c r="EA715" i="11" s="1"/>
  <c r="DX715" i="11" a="1"/>
  <c r="DX715" i="11" s="1"/>
  <c r="EC715" i="11" a="1"/>
  <c r="EC715" i="11" s="1"/>
  <c r="EB715" i="11" a="1"/>
  <c r="EB715" i="11" s="1"/>
  <c r="ED715" i="11" a="1"/>
  <c r="ED715" i="11" s="1"/>
  <c r="DZ715" i="11" a="1"/>
  <c r="DZ715" i="11" s="1"/>
  <c r="DY715" i="11" a="1"/>
  <c r="DY715" i="11" s="1"/>
  <c r="DW715" i="11" a="1"/>
  <c r="DW715" i="11" s="1"/>
  <c r="G717" i="11" a="1"/>
  <c r="G717" i="11" s="1"/>
  <c r="T717" i="11" a="1"/>
  <c r="T717" i="11" s="1"/>
  <c r="H717" i="11" a="1"/>
  <c r="H717" i="11" s="1"/>
  <c r="DG716" i="11" a="1"/>
  <c r="DG716" i="11" s="1"/>
  <c r="DO716" i="11" a="1"/>
  <c r="DO716" i="11" s="1"/>
  <c r="DV716" i="11" a="1"/>
  <c r="DV716" i="11" s="1"/>
  <c r="DP715" i="11" a="1"/>
  <c r="DP715" i="11" s="1"/>
  <c r="DS715" i="11" a="1"/>
  <c r="DS715" i="11" s="1"/>
  <c r="DT715" i="11" a="1"/>
  <c r="DT715" i="11" s="1"/>
  <c r="DQ715" i="11" a="1"/>
  <c r="DQ715" i="11" s="1"/>
  <c r="DR715" i="11" a="1"/>
  <c r="DR715" i="11" s="1"/>
  <c r="U717" i="11" a="1"/>
  <c r="U717" i="11" s="1"/>
  <c r="AD717" i="11"/>
  <c r="DG717" i="11" l="1" a="1"/>
  <c r="DG717" i="11" s="1"/>
  <c r="DV717" i="11" a="1"/>
  <c r="DV717" i="11" s="1"/>
  <c r="DO717" i="11" a="1"/>
  <c r="DO717" i="11" s="1"/>
  <c r="U718" i="11" a="1"/>
  <c r="U718" i="11" s="1"/>
  <c r="AD718" i="11"/>
  <c r="G718" i="11" a="1"/>
  <c r="G718" i="11" s="1"/>
  <c r="T718" i="11" a="1"/>
  <c r="T718" i="11" s="1"/>
  <c r="H718" i="11" a="1"/>
  <c r="H718" i="11" s="1"/>
  <c r="EC716" i="11" a="1"/>
  <c r="EC716" i="11" s="1"/>
  <c r="ED716" i="11" a="1"/>
  <c r="ED716" i="11" s="1"/>
  <c r="EB716" i="11" a="1"/>
  <c r="EB716" i="11" s="1"/>
  <c r="DW716" i="11" a="1"/>
  <c r="DW716" i="11" s="1"/>
  <c r="DY716" i="11" a="1"/>
  <c r="DY716" i="11" s="1"/>
  <c r="DZ716" i="11" a="1"/>
  <c r="DZ716" i="11" s="1"/>
  <c r="DX716" i="11" a="1"/>
  <c r="DX716" i="11" s="1"/>
  <c r="EA716" i="11" a="1"/>
  <c r="EA716" i="11" s="1"/>
  <c r="DR716" i="11" a="1"/>
  <c r="DR716" i="11" s="1"/>
  <c r="DT716" i="11" a="1"/>
  <c r="DT716" i="11" s="1"/>
  <c r="DQ716" i="11" a="1"/>
  <c r="DQ716" i="11" s="1"/>
  <c r="DP716" i="11" a="1"/>
  <c r="DP716" i="11" s="1"/>
  <c r="DS716" i="11" a="1"/>
  <c r="DS716" i="11" s="1"/>
  <c r="DJ716" i="11" a="1"/>
  <c r="DJ716" i="11" s="1"/>
  <c r="DM716" i="11" a="1"/>
  <c r="DM716" i="11" s="1"/>
  <c r="DH716" i="11" a="1"/>
  <c r="DH716" i="11" s="1"/>
  <c r="DI716" i="11" a="1"/>
  <c r="DI716" i="11" s="1"/>
  <c r="DL716" i="11" a="1"/>
  <c r="DL716" i="11" s="1"/>
  <c r="DK716" i="11" a="1"/>
  <c r="DK716" i="11" s="1"/>
  <c r="AC719" i="11" a="1"/>
  <c r="AC719" i="11" s="1"/>
  <c r="F719" i="11" a="1"/>
  <c r="F719" i="11" s="1"/>
  <c r="AA720" i="11" a="1"/>
  <c r="AA720" i="11" s="1"/>
  <c r="DG718" i="11" l="1" a="1"/>
  <c r="DG718" i="11" s="1"/>
  <c r="DV718" i="11" a="1"/>
  <c r="DV718" i="11" s="1"/>
  <c r="DO718" i="11" a="1"/>
  <c r="DO718" i="11" s="1"/>
  <c r="F720" i="11" a="1"/>
  <c r="F720" i="11" s="1"/>
  <c r="AC720" i="11" a="1"/>
  <c r="AC720" i="11" s="1"/>
  <c r="AA721" i="11" a="1"/>
  <c r="AA721" i="11" s="1"/>
  <c r="G719" i="11" a="1"/>
  <c r="G719" i="11" s="1"/>
  <c r="T719" i="11" a="1"/>
  <c r="T719" i="11" s="1"/>
  <c r="H719" i="11" a="1"/>
  <c r="H719" i="11" s="1"/>
  <c r="DR717" i="11" a="1"/>
  <c r="DR717" i="11" s="1"/>
  <c r="DT717" i="11" a="1"/>
  <c r="DT717" i="11" s="1"/>
  <c r="DQ717" i="11" a="1"/>
  <c r="DQ717" i="11" s="1"/>
  <c r="DP717" i="11" a="1"/>
  <c r="DP717" i="11" s="1"/>
  <c r="DS717" i="11" a="1"/>
  <c r="DS717" i="11" s="1"/>
  <c r="DX717" i="11" a="1"/>
  <c r="DX717" i="11" s="1"/>
  <c r="EB717" i="11" a="1"/>
  <c r="EB717" i="11" s="1"/>
  <c r="DW717" i="11" a="1"/>
  <c r="DW717" i="11" s="1"/>
  <c r="ED717" i="11" a="1"/>
  <c r="ED717" i="11" s="1"/>
  <c r="EA717" i="11" a="1"/>
  <c r="EA717" i="11" s="1"/>
  <c r="EC717" i="11" a="1"/>
  <c r="EC717" i="11" s="1"/>
  <c r="DY717" i="11" a="1"/>
  <c r="DY717" i="11" s="1"/>
  <c r="DZ717" i="11" a="1"/>
  <c r="DZ717" i="11" s="1"/>
  <c r="U719" i="11" a="1"/>
  <c r="U719" i="11" s="1"/>
  <c r="AD719" i="11"/>
  <c r="DJ717" i="11" a="1"/>
  <c r="DJ717" i="11" s="1"/>
  <c r="DH717" i="11" a="1"/>
  <c r="DH717" i="11" s="1"/>
  <c r="DI717" i="11" a="1"/>
  <c r="DI717" i="11" s="1"/>
  <c r="DM717" i="11" a="1"/>
  <c r="DM717" i="11" s="1"/>
  <c r="DK717" i="11" a="1"/>
  <c r="DK717" i="11" s="1"/>
  <c r="DL717" i="11" a="1"/>
  <c r="DL717" i="11" s="1"/>
  <c r="U720" i="11" l="1" a="1"/>
  <c r="U720" i="11" s="1"/>
  <c r="AD720" i="11"/>
  <c r="DG719" i="11" a="1"/>
  <c r="DG719" i="11" s="1"/>
  <c r="DV719" i="11" a="1"/>
  <c r="DV719" i="11" s="1"/>
  <c r="DO719" i="11" a="1"/>
  <c r="DO719" i="11" s="1"/>
  <c r="DR718" i="11" a="1"/>
  <c r="DR718" i="11" s="1"/>
  <c r="DQ718" i="11" a="1"/>
  <c r="DQ718" i="11" s="1"/>
  <c r="DP718" i="11" a="1"/>
  <c r="DP718" i="11" s="1"/>
  <c r="DS718" i="11" a="1"/>
  <c r="DS718" i="11" s="1"/>
  <c r="DT718" i="11" a="1"/>
  <c r="DT718" i="11" s="1"/>
  <c r="F721" i="11" a="1"/>
  <c r="F721" i="11" s="1"/>
  <c r="AC721" i="11" a="1"/>
  <c r="AC721" i="11" s="1"/>
  <c r="AA722" i="11" a="1"/>
  <c r="AA722" i="11" s="1"/>
  <c r="EB718" i="11" a="1"/>
  <c r="EB718" i="11" s="1"/>
  <c r="ED718" i="11" a="1"/>
  <c r="ED718" i="11" s="1"/>
  <c r="EA718" i="11" a="1"/>
  <c r="EA718" i="11" s="1"/>
  <c r="DX718" i="11" a="1"/>
  <c r="DX718" i="11" s="1"/>
  <c r="DW718" i="11" a="1"/>
  <c r="DW718" i="11" s="1"/>
  <c r="EC718" i="11" a="1"/>
  <c r="EC718" i="11" s="1"/>
  <c r="DY718" i="11" a="1"/>
  <c r="DY718" i="11" s="1"/>
  <c r="DZ718" i="11" a="1"/>
  <c r="DZ718" i="11" s="1"/>
  <c r="G720" i="11" a="1"/>
  <c r="G720" i="11" s="1"/>
  <c r="T720" i="11" a="1"/>
  <c r="T720" i="11" s="1"/>
  <c r="H720" i="11" a="1"/>
  <c r="H720" i="11" s="1"/>
  <c r="DM718" i="11" a="1"/>
  <c r="DM718" i="11" s="1"/>
  <c r="DH718" i="11" a="1"/>
  <c r="DH718" i="11" s="1"/>
  <c r="DK718" i="11" a="1"/>
  <c r="DK718" i="11" s="1"/>
  <c r="DJ718" i="11" a="1"/>
  <c r="DJ718" i="11" s="1"/>
  <c r="DI718" i="11" a="1"/>
  <c r="DI718" i="11" s="1"/>
  <c r="DL718" i="11" a="1"/>
  <c r="DL718" i="11" s="1"/>
  <c r="G721" i="11" l="1" a="1"/>
  <c r="G721" i="11" s="1"/>
  <c r="T721" i="11" a="1"/>
  <c r="T721" i="11" s="1"/>
  <c r="H721" i="11" a="1"/>
  <c r="H721" i="11" s="1"/>
  <c r="U721" i="11" a="1"/>
  <c r="U721" i="11" s="1"/>
  <c r="AD721" i="11"/>
  <c r="DT719" i="11" a="1"/>
  <c r="DT719" i="11" s="1"/>
  <c r="DQ719" i="11" a="1"/>
  <c r="DQ719" i="11" s="1"/>
  <c r="DS719" i="11" a="1"/>
  <c r="DS719" i="11" s="1"/>
  <c r="DP719" i="11" a="1"/>
  <c r="DP719" i="11" s="1"/>
  <c r="DR719" i="11" a="1"/>
  <c r="DR719" i="11" s="1"/>
  <c r="EA719" i="11" a="1"/>
  <c r="EA719" i="11" s="1"/>
  <c r="DY719" i="11" a="1"/>
  <c r="DY719" i="11" s="1"/>
  <c r="DW719" i="11" a="1"/>
  <c r="DW719" i="11" s="1"/>
  <c r="DZ719" i="11" a="1"/>
  <c r="DZ719" i="11" s="1"/>
  <c r="DX719" i="11" a="1"/>
  <c r="DX719" i="11" s="1"/>
  <c r="EC719" i="11" a="1"/>
  <c r="EC719" i="11" s="1"/>
  <c r="ED719" i="11" a="1"/>
  <c r="ED719" i="11" s="1"/>
  <c r="EB719" i="11" a="1"/>
  <c r="EB719" i="11" s="1"/>
  <c r="DI719" i="11" a="1"/>
  <c r="DI719" i="11" s="1"/>
  <c r="DJ719" i="11" a="1"/>
  <c r="DJ719" i="11" s="1"/>
  <c r="DH719" i="11" a="1"/>
  <c r="DH719" i="11" s="1"/>
  <c r="DK719" i="11" a="1"/>
  <c r="DK719" i="11" s="1"/>
  <c r="DM719" i="11" a="1"/>
  <c r="DM719" i="11" s="1"/>
  <c r="DL719" i="11" a="1"/>
  <c r="DL719" i="11" s="1"/>
  <c r="DV720" i="11" a="1"/>
  <c r="DV720" i="11" s="1"/>
  <c r="DO720" i="11" a="1"/>
  <c r="DO720" i="11" s="1"/>
  <c r="DG720" i="11" a="1"/>
  <c r="DG720" i="11" s="1"/>
  <c r="F722" i="11" a="1"/>
  <c r="F722" i="11" s="1"/>
  <c r="AC722" i="11" a="1"/>
  <c r="AC722" i="11" s="1"/>
  <c r="AA723" i="11" a="1"/>
  <c r="AA723" i="11" s="1"/>
  <c r="DZ720" i="11" l="1" a="1"/>
  <c r="DZ720" i="11" s="1"/>
  <c r="DW720" i="11" a="1"/>
  <c r="DW720" i="11" s="1"/>
  <c r="ED720" i="11" a="1"/>
  <c r="ED720" i="11" s="1"/>
  <c r="EA720" i="11" a="1"/>
  <c r="EA720" i="11" s="1"/>
  <c r="EB720" i="11" a="1"/>
  <c r="EB720" i="11" s="1"/>
  <c r="EC720" i="11" a="1"/>
  <c r="EC720" i="11" s="1"/>
  <c r="DY720" i="11" a="1"/>
  <c r="DY720" i="11" s="1"/>
  <c r="DX720" i="11" a="1"/>
  <c r="DX720" i="11" s="1"/>
  <c r="F723" i="11" a="1"/>
  <c r="F723" i="11" s="1"/>
  <c r="AC723" i="11" a="1"/>
  <c r="AC723" i="11" s="1"/>
  <c r="AA724" i="11" a="1"/>
  <c r="AA724" i="11" s="1"/>
  <c r="G722" i="11" a="1"/>
  <c r="G722" i="11" s="1"/>
  <c r="T722" i="11" a="1"/>
  <c r="T722" i="11" s="1"/>
  <c r="H722" i="11" a="1"/>
  <c r="H722" i="11" s="1"/>
  <c r="U722" i="11" a="1"/>
  <c r="U722" i="11" s="1"/>
  <c r="AD722" i="11"/>
  <c r="DK720" i="11" a="1"/>
  <c r="DK720" i="11" s="1"/>
  <c r="DH720" i="11" a="1"/>
  <c r="DH720" i="11" s="1"/>
  <c r="DJ720" i="11" a="1"/>
  <c r="DJ720" i="11" s="1"/>
  <c r="DL720" i="11" a="1"/>
  <c r="DL720" i="11" s="1"/>
  <c r="DI720" i="11" a="1"/>
  <c r="DI720" i="11" s="1"/>
  <c r="DM720" i="11" a="1"/>
  <c r="DM720" i="11" s="1"/>
  <c r="DR720" i="11" a="1"/>
  <c r="DR720" i="11" s="1"/>
  <c r="DT720" i="11" a="1"/>
  <c r="DT720" i="11" s="1"/>
  <c r="DP720" i="11" a="1"/>
  <c r="DP720" i="11" s="1"/>
  <c r="DS720" i="11" a="1"/>
  <c r="DS720" i="11" s="1"/>
  <c r="DQ720" i="11" a="1"/>
  <c r="DQ720" i="11" s="1"/>
  <c r="DO721" i="11" a="1"/>
  <c r="DO721" i="11" s="1"/>
  <c r="DG721" i="11" a="1"/>
  <c r="DG721" i="11" s="1"/>
  <c r="DV721" i="11" a="1"/>
  <c r="DV721" i="11" s="1"/>
  <c r="AC724" i="11" l="1" a="1"/>
  <c r="AC724" i="11" s="1"/>
  <c r="F724" i="11" a="1"/>
  <c r="F724" i="11" s="1"/>
  <c r="AA725" i="11" a="1"/>
  <c r="AA725" i="11" s="1"/>
  <c r="G723" i="11" a="1"/>
  <c r="G723" i="11" s="1"/>
  <c r="T723" i="11" a="1"/>
  <c r="T723" i="11" s="1"/>
  <c r="H723" i="11" a="1"/>
  <c r="H723" i="11" s="1"/>
  <c r="U723" i="11" a="1"/>
  <c r="U723" i="11" s="1"/>
  <c r="AD723" i="11"/>
  <c r="DT721" i="11" a="1"/>
  <c r="DT721" i="11" s="1"/>
  <c r="DR721" i="11" a="1"/>
  <c r="DR721" i="11" s="1"/>
  <c r="DQ721" i="11" a="1"/>
  <c r="DQ721" i="11" s="1"/>
  <c r="DP721" i="11" a="1"/>
  <c r="DP721" i="11" s="1"/>
  <c r="DS721" i="11" a="1"/>
  <c r="DS721" i="11" s="1"/>
  <c r="DO722" i="11" a="1"/>
  <c r="DO722" i="11" s="1"/>
  <c r="DV722" i="11" a="1"/>
  <c r="DV722" i="11" s="1"/>
  <c r="DG722" i="11" a="1"/>
  <c r="DG722" i="11" s="1"/>
  <c r="DK721" i="11" a="1"/>
  <c r="DK721" i="11" s="1"/>
  <c r="DM721" i="11" a="1"/>
  <c r="DM721" i="11" s="1"/>
  <c r="DL721" i="11" a="1"/>
  <c r="DL721" i="11" s="1"/>
  <c r="DI721" i="11" a="1"/>
  <c r="DI721" i="11" s="1"/>
  <c r="DH721" i="11" a="1"/>
  <c r="DH721" i="11" s="1"/>
  <c r="DJ721" i="11" a="1"/>
  <c r="DJ721" i="11" s="1"/>
  <c r="EC721" i="11" a="1"/>
  <c r="EC721" i="11" s="1"/>
  <c r="DW721" i="11" a="1"/>
  <c r="DW721" i="11" s="1"/>
  <c r="EA721" i="11" a="1"/>
  <c r="EA721" i="11" s="1"/>
  <c r="DX721" i="11" a="1"/>
  <c r="DX721" i="11" s="1"/>
  <c r="DY721" i="11" a="1"/>
  <c r="DY721" i="11" s="1"/>
  <c r="ED721" i="11" a="1"/>
  <c r="ED721" i="11" s="1"/>
  <c r="DZ721" i="11" a="1"/>
  <c r="DZ721" i="11" s="1"/>
  <c r="EB721" i="11" a="1"/>
  <c r="EB721" i="11" s="1"/>
  <c r="DG723" i="11" l="1" a="1"/>
  <c r="DG723" i="11" s="1"/>
  <c r="DO723" i="11" a="1"/>
  <c r="DO723" i="11" s="1"/>
  <c r="DV723" i="11" a="1"/>
  <c r="DV723" i="11" s="1"/>
  <c r="AC725" i="11" a="1"/>
  <c r="AC725" i="11" s="1"/>
  <c r="F725" i="11" a="1"/>
  <c r="F725" i="11" s="1"/>
  <c r="AA726" i="11" a="1"/>
  <c r="AA726" i="11" s="1"/>
  <c r="U724" i="11" a="1"/>
  <c r="U724" i="11" s="1"/>
  <c r="AD724" i="11"/>
  <c r="G724" i="11" a="1"/>
  <c r="G724" i="11" s="1"/>
  <c r="T724" i="11" a="1"/>
  <c r="T724" i="11" s="1"/>
  <c r="H724" i="11" a="1"/>
  <c r="H724" i="11" s="1"/>
  <c r="DH722" i="11" a="1"/>
  <c r="DH722" i="11" s="1"/>
  <c r="DK722" i="11" a="1"/>
  <c r="DK722" i="11" s="1"/>
  <c r="DI722" i="11" a="1"/>
  <c r="DI722" i="11" s="1"/>
  <c r="DJ722" i="11" a="1"/>
  <c r="DJ722" i="11" s="1"/>
  <c r="DL722" i="11" a="1"/>
  <c r="DL722" i="11" s="1"/>
  <c r="DM722" i="11" a="1"/>
  <c r="DM722" i="11" s="1"/>
  <c r="EC722" i="11" a="1"/>
  <c r="EC722" i="11" s="1"/>
  <c r="ED722" i="11" a="1"/>
  <c r="ED722" i="11" s="1"/>
  <c r="EB722" i="11" a="1"/>
  <c r="EB722" i="11" s="1"/>
  <c r="EA722" i="11" a="1"/>
  <c r="EA722" i="11" s="1"/>
  <c r="DY722" i="11" a="1"/>
  <c r="DY722" i="11" s="1"/>
  <c r="DZ722" i="11" a="1"/>
  <c r="DZ722" i="11" s="1"/>
  <c r="DX722" i="11" a="1"/>
  <c r="DX722" i="11" s="1"/>
  <c r="DW722" i="11" a="1"/>
  <c r="DW722" i="11" s="1"/>
  <c r="DQ722" i="11" a="1"/>
  <c r="DQ722" i="11" s="1"/>
  <c r="DR722" i="11" a="1"/>
  <c r="DR722" i="11" s="1"/>
  <c r="DT722" i="11" a="1"/>
  <c r="DT722" i="11" s="1"/>
  <c r="DS722" i="11" a="1"/>
  <c r="DS722" i="11" s="1"/>
  <c r="DP722" i="11" a="1"/>
  <c r="DP722" i="11" s="1"/>
  <c r="EC723" i="11" l="1" a="1"/>
  <c r="EC723" i="11" s="1"/>
  <c r="DZ723" i="11" a="1"/>
  <c r="DZ723" i="11" s="1"/>
  <c r="EA723" i="11" a="1"/>
  <c r="EA723" i="11" s="1"/>
  <c r="ED723" i="11" a="1"/>
  <c r="ED723" i="11" s="1"/>
  <c r="DW723" i="11" a="1"/>
  <c r="DW723" i="11" s="1"/>
  <c r="EB723" i="11" a="1"/>
  <c r="EB723" i="11" s="1"/>
  <c r="DY723" i="11" a="1"/>
  <c r="DY723" i="11" s="1"/>
  <c r="DX723" i="11" a="1"/>
  <c r="DX723" i="11" s="1"/>
  <c r="DQ723" i="11" a="1"/>
  <c r="DQ723" i="11" s="1"/>
  <c r="DP723" i="11" a="1"/>
  <c r="DP723" i="11" s="1"/>
  <c r="DR723" i="11" a="1"/>
  <c r="DR723" i="11" s="1"/>
  <c r="DS723" i="11" a="1"/>
  <c r="DS723" i="11" s="1"/>
  <c r="DT723" i="11" a="1"/>
  <c r="DT723" i="11" s="1"/>
  <c r="AC726" i="11" a="1"/>
  <c r="AC726" i="11" s="1"/>
  <c r="F726" i="11" a="1"/>
  <c r="F726" i="11" s="1"/>
  <c r="AA727" i="11" a="1"/>
  <c r="AA727" i="11" s="1"/>
  <c r="DJ723" i="11" a="1"/>
  <c r="DJ723" i="11" s="1"/>
  <c r="DM723" i="11" a="1"/>
  <c r="DM723" i="11" s="1"/>
  <c r="DL723" i="11" a="1"/>
  <c r="DL723" i="11" s="1"/>
  <c r="DH723" i="11" a="1"/>
  <c r="DH723" i="11" s="1"/>
  <c r="DK723" i="11" a="1"/>
  <c r="DK723" i="11" s="1"/>
  <c r="DI723" i="11" a="1"/>
  <c r="DI723" i="11" s="1"/>
  <c r="DV724" i="11" a="1"/>
  <c r="DV724" i="11" s="1"/>
  <c r="DG724" i="11" a="1"/>
  <c r="DG724" i="11" s="1"/>
  <c r="DO724" i="11" a="1"/>
  <c r="DO724" i="11" s="1"/>
  <c r="U725" i="11" a="1"/>
  <c r="U725" i="11" s="1"/>
  <c r="AD725" i="11"/>
  <c r="G725" i="11" a="1"/>
  <c r="G725" i="11" s="1"/>
  <c r="T725" i="11" a="1"/>
  <c r="T725" i="11" s="1"/>
  <c r="H725" i="11" a="1"/>
  <c r="H725" i="11" s="1"/>
  <c r="DQ724" i="11" l="1" a="1"/>
  <c r="DQ724" i="11" s="1"/>
  <c r="DT724" i="11" a="1"/>
  <c r="DT724" i="11" s="1"/>
  <c r="DR724" i="11" a="1"/>
  <c r="DR724" i="11" s="1"/>
  <c r="DS724" i="11" a="1"/>
  <c r="DS724" i="11" s="1"/>
  <c r="DP724" i="11" a="1"/>
  <c r="DP724" i="11" s="1"/>
  <c r="DL724" i="11" a="1"/>
  <c r="DL724" i="11" s="1"/>
  <c r="DM724" i="11" a="1"/>
  <c r="DM724" i="11" s="1"/>
  <c r="DH724" i="11" a="1"/>
  <c r="DH724" i="11" s="1"/>
  <c r="DI724" i="11" a="1"/>
  <c r="DI724" i="11" s="1"/>
  <c r="DJ724" i="11" a="1"/>
  <c r="DJ724" i="11" s="1"/>
  <c r="DK724" i="11" a="1"/>
  <c r="DK724" i="11" s="1"/>
  <c r="AC727" i="11" a="1"/>
  <c r="AC727" i="11" s="1"/>
  <c r="F727" i="11" a="1"/>
  <c r="F727" i="11" s="1"/>
  <c r="AA728" i="11" a="1"/>
  <c r="AA728" i="11" s="1"/>
  <c r="DY724" i="11" a="1"/>
  <c r="DY724" i="11" s="1"/>
  <c r="ED724" i="11" a="1"/>
  <c r="ED724" i="11" s="1"/>
  <c r="DW724" i="11" a="1"/>
  <c r="DW724" i="11" s="1"/>
  <c r="DX724" i="11" a="1"/>
  <c r="DX724" i="11" s="1"/>
  <c r="EC724" i="11" a="1"/>
  <c r="EC724" i="11" s="1"/>
  <c r="EA724" i="11" a="1"/>
  <c r="EA724" i="11" s="1"/>
  <c r="DZ724" i="11" a="1"/>
  <c r="DZ724" i="11" s="1"/>
  <c r="EB724" i="11" a="1"/>
  <c r="EB724" i="11" s="1"/>
  <c r="U726" i="11" a="1"/>
  <c r="U726" i="11" s="1"/>
  <c r="AD726" i="11"/>
  <c r="G726" i="11" a="1"/>
  <c r="G726" i="11" s="1"/>
  <c r="T726" i="11" a="1"/>
  <c r="T726" i="11" s="1"/>
  <c r="H726" i="11" a="1"/>
  <c r="H726" i="11" s="1"/>
  <c r="DG725" i="11" a="1"/>
  <c r="DG725" i="11" s="1"/>
  <c r="DV725" i="11" a="1"/>
  <c r="DV725" i="11" s="1"/>
  <c r="DO725" i="11" a="1"/>
  <c r="DO725" i="11" s="1"/>
  <c r="U727" i="11" l="1" a="1"/>
  <c r="U727" i="11" s="1"/>
  <c r="AD727" i="11"/>
  <c r="G727" i="11" a="1"/>
  <c r="G727" i="11" s="1"/>
  <c r="T727" i="11" a="1"/>
  <c r="T727" i="11" s="1"/>
  <c r="H727" i="11" a="1"/>
  <c r="H727" i="11" s="1"/>
  <c r="DS725" i="11" a="1"/>
  <c r="DS725" i="11" s="1"/>
  <c r="DR725" i="11" a="1"/>
  <c r="DR725" i="11" s="1"/>
  <c r="DP725" i="11" a="1"/>
  <c r="DP725" i="11" s="1"/>
  <c r="DT725" i="11" a="1"/>
  <c r="DT725" i="11" s="1"/>
  <c r="DQ725" i="11" a="1"/>
  <c r="DQ725" i="11" s="1"/>
  <c r="DM725" i="11" a="1"/>
  <c r="DM725" i="11" s="1"/>
  <c r="DK725" i="11" a="1"/>
  <c r="DK725" i="11" s="1"/>
  <c r="DL725" i="11" a="1"/>
  <c r="DL725" i="11" s="1"/>
  <c r="DH725" i="11" a="1"/>
  <c r="DH725" i="11" s="1"/>
  <c r="DJ725" i="11" a="1"/>
  <c r="DJ725" i="11" s="1"/>
  <c r="DI725" i="11" a="1"/>
  <c r="DI725" i="11" s="1"/>
  <c r="DO726" i="11" a="1"/>
  <c r="DO726" i="11" s="1"/>
  <c r="DV726" i="11" a="1"/>
  <c r="DV726" i="11" s="1"/>
  <c r="DG726" i="11" a="1"/>
  <c r="DG726" i="11" s="1"/>
  <c r="EA725" i="11" a="1"/>
  <c r="EA725" i="11" s="1"/>
  <c r="DY725" i="11" a="1"/>
  <c r="DY725" i="11" s="1"/>
  <c r="ED725" i="11" a="1"/>
  <c r="ED725" i="11" s="1"/>
  <c r="EC725" i="11" a="1"/>
  <c r="EC725" i="11" s="1"/>
  <c r="DW725" i="11" a="1"/>
  <c r="DW725" i="11" s="1"/>
  <c r="EB725" i="11" a="1"/>
  <c r="EB725" i="11" s="1"/>
  <c r="DZ725" i="11" a="1"/>
  <c r="DZ725" i="11" s="1"/>
  <c r="DX725" i="11" a="1"/>
  <c r="DX725" i="11" s="1"/>
  <c r="F728" i="11" a="1"/>
  <c r="F728" i="11" s="1"/>
  <c r="AC728" i="11" a="1"/>
  <c r="AC728" i="11" s="1"/>
  <c r="AA729" i="11" a="1"/>
  <c r="AA729" i="11" s="1"/>
  <c r="DO727" i="11" l="1" a="1"/>
  <c r="DO727" i="11" s="1"/>
  <c r="DV727" i="11" a="1"/>
  <c r="DV727" i="11" s="1"/>
  <c r="DG727" i="11" a="1"/>
  <c r="DG727" i="11" s="1"/>
  <c r="DM726" i="11" a="1"/>
  <c r="DM726" i="11" s="1"/>
  <c r="DJ726" i="11" a="1"/>
  <c r="DJ726" i="11" s="1"/>
  <c r="DL726" i="11" a="1"/>
  <c r="DL726" i="11" s="1"/>
  <c r="DI726" i="11" a="1"/>
  <c r="DI726" i="11" s="1"/>
  <c r="DK726" i="11" a="1"/>
  <c r="DK726" i="11" s="1"/>
  <c r="DH726" i="11" a="1"/>
  <c r="DH726" i="11" s="1"/>
  <c r="G728" i="11" a="1"/>
  <c r="G728" i="11" s="1"/>
  <c r="T728" i="11" a="1"/>
  <c r="T728" i="11" s="1"/>
  <c r="H728" i="11" a="1"/>
  <c r="H728" i="11" s="1"/>
  <c r="DW726" i="11" a="1"/>
  <c r="DW726" i="11" s="1"/>
  <c r="EA726" i="11" a="1"/>
  <c r="EA726" i="11" s="1"/>
  <c r="EC726" i="11" a="1"/>
  <c r="EC726" i="11" s="1"/>
  <c r="EB726" i="11" a="1"/>
  <c r="EB726" i="11" s="1"/>
  <c r="DZ726" i="11" a="1"/>
  <c r="DZ726" i="11" s="1"/>
  <c r="ED726" i="11" a="1"/>
  <c r="ED726" i="11" s="1"/>
  <c r="DX726" i="11" a="1"/>
  <c r="DX726" i="11" s="1"/>
  <c r="DY726" i="11" a="1"/>
  <c r="DY726" i="11" s="1"/>
  <c r="U728" i="11" a="1"/>
  <c r="U728" i="11" s="1"/>
  <c r="AD728" i="11"/>
  <c r="DR726" i="11" a="1"/>
  <c r="DR726" i="11" s="1"/>
  <c r="DQ726" i="11" a="1"/>
  <c r="DQ726" i="11" s="1"/>
  <c r="DT726" i="11" a="1"/>
  <c r="DT726" i="11" s="1"/>
  <c r="DP726" i="11" a="1"/>
  <c r="DP726" i="11" s="1"/>
  <c r="DS726" i="11" a="1"/>
  <c r="DS726" i="11" s="1"/>
  <c r="F729" i="11" a="1"/>
  <c r="F729" i="11" s="1"/>
  <c r="AC729" i="11" a="1"/>
  <c r="AC729" i="11" s="1"/>
  <c r="AA730" i="11" a="1"/>
  <c r="AA730" i="11" s="1"/>
  <c r="DK727" i="11" l="1" a="1"/>
  <c r="DK727" i="11" s="1"/>
  <c r="DH727" i="11" a="1"/>
  <c r="DH727" i="11" s="1"/>
  <c r="DJ727" i="11" a="1"/>
  <c r="DJ727" i="11" s="1"/>
  <c r="DL727" i="11" a="1"/>
  <c r="DL727" i="11" s="1"/>
  <c r="DI727" i="11" a="1"/>
  <c r="DI727" i="11" s="1"/>
  <c r="DM727" i="11" a="1"/>
  <c r="DM727" i="11" s="1"/>
  <c r="DW727" i="11" a="1"/>
  <c r="DW727" i="11" s="1"/>
  <c r="EB727" i="11" a="1"/>
  <c r="EB727" i="11" s="1"/>
  <c r="DY727" i="11" a="1"/>
  <c r="DY727" i="11" s="1"/>
  <c r="EC727" i="11" a="1"/>
  <c r="EC727" i="11" s="1"/>
  <c r="DZ727" i="11" a="1"/>
  <c r="DZ727" i="11" s="1"/>
  <c r="DX727" i="11" a="1"/>
  <c r="DX727" i="11" s="1"/>
  <c r="EA727" i="11" a="1"/>
  <c r="EA727" i="11" s="1"/>
  <c r="ED727" i="11" a="1"/>
  <c r="ED727" i="11" s="1"/>
  <c r="DT727" i="11" a="1"/>
  <c r="DT727" i="11" s="1"/>
  <c r="DS727" i="11" a="1"/>
  <c r="DS727" i="11" s="1"/>
  <c r="DR727" i="11" a="1"/>
  <c r="DR727" i="11" s="1"/>
  <c r="DP727" i="11" a="1"/>
  <c r="DP727" i="11" s="1"/>
  <c r="DQ727" i="11" a="1"/>
  <c r="DQ727" i="11" s="1"/>
  <c r="F730" i="11" a="1"/>
  <c r="F730" i="11" s="1"/>
  <c r="AC730" i="11" a="1"/>
  <c r="AC730" i="11" s="1"/>
  <c r="AA731" i="11" a="1"/>
  <c r="AA731" i="11" s="1"/>
  <c r="U729" i="11" a="1"/>
  <c r="U729" i="11" s="1"/>
  <c r="AD729" i="11"/>
  <c r="DV728" i="11" a="1"/>
  <c r="DV728" i="11" s="1"/>
  <c r="DG728" i="11" a="1"/>
  <c r="DG728" i="11" s="1"/>
  <c r="DO728" i="11" a="1"/>
  <c r="DO728" i="11" s="1"/>
  <c r="G729" i="11" a="1"/>
  <c r="G729" i="11" s="1"/>
  <c r="T729" i="11" a="1"/>
  <c r="T729" i="11" s="1"/>
  <c r="H729" i="11" a="1"/>
  <c r="H729" i="11" s="1"/>
  <c r="DW728" i="11" l="1" a="1"/>
  <c r="DW728" i="11" s="1"/>
  <c r="DZ728" i="11" a="1"/>
  <c r="DZ728" i="11" s="1"/>
  <c r="EC728" i="11" a="1"/>
  <c r="EC728" i="11" s="1"/>
  <c r="DX728" i="11" a="1"/>
  <c r="DX728" i="11" s="1"/>
  <c r="DY728" i="11" a="1"/>
  <c r="DY728" i="11" s="1"/>
  <c r="ED728" i="11" a="1"/>
  <c r="ED728" i="11" s="1"/>
  <c r="EB728" i="11" a="1"/>
  <c r="EB728" i="11" s="1"/>
  <c r="EA728" i="11" a="1"/>
  <c r="EA728" i="11" s="1"/>
  <c r="F731" i="11" a="1"/>
  <c r="F731" i="11" s="1"/>
  <c r="AC731" i="11" a="1"/>
  <c r="AC731" i="11" s="1"/>
  <c r="AA732" i="11" a="1"/>
  <c r="AA732" i="11" s="1"/>
  <c r="G730" i="11" a="1"/>
  <c r="G730" i="11" s="1"/>
  <c r="T730" i="11" a="1"/>
  <c r="T730" i="11" s="1"/>
  <c r="H730" i="11" a="1"/>
  <c r="H730" i="11" s="1"/>
  <c r="DO729" i="11" a="1"/>
  <c r="DO729" i="11" s="1"/>
  <c r="DG729" i="11" a="1"/>
  <c r="DG729" i="11" s="1"/>
  <c r="DV729" i="11" a="1"/>
  <c r="DV729" i="11" s="1"/>
  <c r="DP728" i="11" a="1"/>
  <c r="DP728" i="11" s="1"/>
  <c r="DT728" i="11" a="1"/>
  <c r="DT728" i="11" s="1"/>
  <c r="DS728" i="11" a="1"/>
  <c r="DS728" i="11" s="1"/>
  <c r="DR728" i="11" a="1"/>
  <c r="DR728" i="11" s="1"/>
  <c r="DQ728" i="11" a="1"/>
  <c r="DQ728" i="11" s="1"/>
  <c r="U730" i="11" a="1"/>
  <c r="U730" i="11" s="1"/>
  <c r="AD730" i="11"/>
  <c r="DL728" i="11" a="1"/>
  <c r="DL728" i="11" s="1"/>
  <c r="DJ728" i="11" a="1"/>
  <c r="DJ728" i="11" s="1"/>
  <c r="DK728" i="11" a="1"/>
  <c r="DK728" i="11" s="1"/>
  <c r="DH728" i="11" a="1"/>
  <c r="DH728" i="11" s="1"/>
  <c r="DM728" i="11" a="1"/>
  <c r="DM728" i="11" s="1"/>
  <c r="DI728" i="11" a="1"/>
  <c r="DI728" i="11" s="1"/>
  <c r="DJ729" i="11" l="1" a="1"/>
  <c r="DJ729" i="11" s="1"/>
  <c r="DI729" i="11" a="1"/>
  <c r="DI729" i="11" s="1"/>
  <c r="DK729" i="11" a="1"/>
  <c r="DK729" i="11" s="1"/>
  <c r="DL729" i="11" a="1"/>
  <c r="DL729" i="11" s="1"/>
  <c r="DM729" i="11" a="1"/>
  <c r="DM729" i="11" s="1"/>
  <c r="DH729" i="11" a="1"/>
  <c r="DH729" i="11" s="1"/>
  <c r="DP729" i="11" a="1"/>
  <c r="DP729" i="11" s="1"/>
  <c r="DS729" i="11" a="1"/>
  <c r="DS729" i="11" s="1"/>
  <c r="DQ729" i="11" a="1"/>
  <c r="DQ729" i="11" s="1"/>
  <c r="DR729" i="11" a="1"/>
  <c r="DR729" i="11" s="1"/>
  <c r="DT729" i="11" a="1"/>
  <c r="DT729" i="11" s="1"/>
  <c r="AC732" i="11" a="1"/>
  <c r="AC732" i="11" s="1"/>
  <c r="F732" i="11" a="1"/>
  <c r="F732" i="11" s="1"/>
  <c r="AA733" i="11" a="1"/>
  <c r="AA733" i="11" s="1"/>
  <c r="G731" i="11" a="1"/>
  <c r="G731" i="11" s="1"/>
  <c r="T731" i="11" a="1"/>
  <c r="T731" i="11" s="1"/>
  <c r="H731" i="11" a="1"/>
  <c r="H731" i="11" s="1"/>
  <c r="U731" i="11" a="1"/>
  <c r="U731" i="11" s="1"/>
  <c r="AD731" i="11"/>
  <c r="DZ729" i="11" a="1"/>
  <c r="DZ729" i="11" s="1"/>
  <c r="DW729" i="11" a="1"/>
  <c r="DW729" i="11" s="1"/>
  <c r="EB729" i="11" a="1"/>
  <c r="EB729" i="11" s="1"/>
  <c r="EC729" i="11" a="1"/>
  <c r="EC729" i="11" s="1"/>
  <c r="DX729" i="11" a="1"/>
  <c r="DX729" i="11" s="1"/>
  <c r="EA729" i="11" a="1"/>
  <c r="EA729" i="11" s="1"/>
  <c r="DY729" i="11" a="1"/>
  <c r="DY729" i="11" s="1"/>
  <c r="ED729" i="11" a="1"/>
  <c r="ED729" i="11" s="1"/>
  <c r="DV730" i="11" a="1"/>
  <c r="DV730" i="11" s="1"/>
  <c r="DG730" i="11" a="1"/>
  <c r="DG730" i="11" s="1"/>
  <c r="DO730" i="11" a="1"/>
  <c r="DO730" i="11" s="1"/>
  <c r="DG731" i="11" l="1" a="1"/>
  <c r="DG731" i="11" s="1"/>
  <c r="DO731" i="11" a="1"/>
  <c r="DO731" i="11" s="1"/>
  <c r="DV731" i="11" a="1"/>
  <c r="DV731" i="11" s="1"/>
  <c r="AC733" i="11" a="1"/>
  <c r="AC733" i="11" s="1"/>
  <c r="F733" i="11" a="1"/>
  <c r="F733" i="11" s="1"/>
  <c r="AA734" i="11" a="1"/>
  <c r="AA734" i="11" s="1"/>
  <c r="U732" i="11" a="1"/>
  <c r="U732" i="11" s="1"/>
  <c r="AD732" i="11"/>
  <c r="G732" i="11" a="1"/>
  <c r="G732" i="11" s="1"/>
  <c r="T732" i="11" a="1"/>
  <c r="T732" i="11" s="1"/>
  <c r="H732" i="11" a="1"/>
  <c r="H732" i="11" s="1"/>
  <c r="DQ730" i="11" a="1"/>
  <c r="DQ730" i="11" s="1"/>
  <c r="DT730" i="11" a="1"/>
  <c r="DT730" i="11" s="1"/>
  <c r="DP730" i="11" a="1"/>
  <c r="DP730" i="11" s="1"/>
  <c r="DR730" i="11" a="1"/>
  <c r="DR730" i="11" s="1"/>
  <c r="DS730" i="11" a="1"/>
  <c r="DS730" i="11" s="1"/>
  <c r="DZ730" i="11" a="1"/>
  <c r="DZ730" i="11" s="1"/>
  <c r="EC730" i="11" a="1"/>
  <c r="EC730" i="11" s="1"/>
  <c r="ED730" i="11" a="1"/>
  <c r="ED730" i="11" s="1"/>
  <c r="DW730" i="11" a="1"/>
  <c r="DW730" i="11" s="1"/>
  <c r="EB730" i="11" a="1"/>
  <c r="EB730" i="11" s="1"/>
  <c r="DX730" i="11" a="1"/>
  <c r="DX730" i="11" s="1"/>
  <c r="EA730" i="11" a="1"/>
  <c r="EA730" i="11" s="1"/>
  <c r="DY730" i="11" a="1"/>
  <c r="DY730" i="11" s="1"/>
  <c r="DI730" i="11" a="1"/>
  <c r="DI730" i="11" s="1"/>
  <c r="DL730" i="11" a="1"/>
  <c r="DL730" i="11" s="1"/>
  <c r="DM730" i="11" a="1"/>
  <c r="DM730" i="11" s="1"/>
  <c r="DJ730" i="11" a="1"/>
  <c r="DJ730" i="11" s="1"/>
  <c r="DH730" i="11" a="1"/>
  <c r="DH730" i="11" s="1"/>
  <c r="DK730" i="11" a="1"/>
  <c r="DK730" i="11" s="1"/>
  <c r="U733" i="11" l="1" a="1"/>
  <c r="U733" i="11" s="1"/>
  <c r="AD733" i="11"/>
  <c r="G733" i="11" a="1"/>
  <c r="G733" i="11" s="1"/>
  <c r="T733" i="11" a="1"/>
  <c r="T733" i="11" s="1"/>
  <c r="H733" i="11" a="1"/>
  <c r="H733" i="11" s="1"/>
  <c r="DW731" i="11" a="1"/>
  <c r="DW731" i="11" s="1"/>
  <c r="EA731" i="11" a="1"/>
  <c r="EA731" i="11" s="1"/>
  <c r="EB731" i="11" a="1"/>
  <c r="EB731" i="11" s="1"/>
  <c r="DX731" i="11" a="1"/>
  <c r="DX731" i="11" s="1"/>
  <c r="DY731" i="11" a="1"/>
  <c r="DY731" i="11" s="1"/>
  <c r="ED731" i="11" a="1"/>
  <c r="ED731" i="11" s="1"/>
  <c r="DZ731" i="11" a="1"/>
  <c r="DZ731" i="11" s="1"/>
  <c r="EC731" i="11" a="1"/>
  <c r="EC731" i="11" s="1"/>
  <c r="DQ731" i="11" a="1"/>
  <c r="DQ731" i="11" s="1"/>
  <c r="DR731" i="11" a="1"/>
  <c r="DR731" i="11" s="1"/>
  <c r="DT731" i="11" a="1"/>
  <c r="DT731" i="11" s="1"/>
  <c r="DS731" i="11" a="1"/>
  <c r="DS731" i="11" s="1"/>
  <c r="DP731" i="11" a="1"/>
  <c r="DP731" i="11" s="1"/>
  <c r="DO732" i="11" a="1"/>
  <c r="DO732" i="11" s="1"/>
  <c r="DV732" i="11" a="1"/>
  <c r="DV732" i="11" s="1"/>
  <c r="DG732" i="11" a="1"/>
  <c r="DG732" i="11" s="1"/>
  <c r="AC734" i="11" a="1"/>
  <c r="AC734" i="11" s="1"/>
  <c r="F734" i="11" a="1"/>
  <c r="F734" i="11" s="1"/>
  <c r="AA735" i="11" a="1"/>
  <c r="AA735" i="11" s="1"/>
  <c r="DI731" i="11" a="1"/>
  <c r="DI731" i="11" s="1"/>
  <c r="DK731" i="11" a="1"/>
  <c r="DK731" i="11" s="1"/>
  <c r="DL731" i="11" a="1"/>
  <c r="DL731" i="11" s="1"/>
  <c r="DJ731" i="11" a="1"/>
  <c r="DJ731" i="11" s="1"/>
  <c r="DH731" i="11" a="1"/>
  <c r="DH731" i="11" s="1"/>
  <c r="DM731" i="11" a="1"/>
  <c r="DM731" i="11" s="1"/>
  <c r="DO733" i="11" l="1" a="1"/>
  <c r="DO733" i="11" s="1"/>
  <c r="DG733" i="11" a="1"/>
  <c r="DG733" i="11" s="1"/>
  <c r="DV733" i="11" a="1"/>
  <c r="DV733" i="11" s="1"/>
  <c r="G734" i="11" a="1"/>
  <c r="G734" i="11" s="1"/>
  <c r="T734" i="11" a="1"/>
  <c r="T734" i="11" s="1"/>
  <c r="H734" i="11" a="1"/>
  <c r="H734" i="11" s="1"/>
  <c r="U734" i="11" a="1"/>
  <c r="U734" i="11" s="1"/>
  <c r="AD734" i="11"/>
  <c r="DH732" i="11" a="1"/>
  <c r="DH732" i="11" s="1"/>
  <c r="DM732" i="11" a="1"/>
  <c r="DM732" i="11" s="1"/>
  <c r="DJ732" i="11" a="1"/>
  <c r="DJ732" i="11" s="1"/>
  <c r="DK732" i="11" a="1"/>
  <c r="DK732" i="11" s="1"/>
  <c r="DI732" i="11" a="1"/>
  <c r="DI732" i="11" s="1"/>
  <c r="DL732" i="11" a="1"/>
  <c r="DL732" i="11" s="1"/>
  <c r="AC735" i="11" a="1"/>
  <c r="AC735" i="11" s="1"/>
  <c r="F735" i="11" a="1"/>
  <c r="F735" i="11" s="1"/>
  <c r="AA736" i="11" a="1"/>
  <c r="AA736" i="11" s="1"/>
  <c r="ED732" i="11" a="1"/>
  <c r="ED732" i="11" s="1"/>
  <c r="DX732" i="11" a="1"/>
  <c r="DX732" i="11" s="1"/>
  <c r="EA732" i="11" a="1"/>
  <c r="EA732" i="11" s="1"/>
  <c r="EB732" i="11" a="1"/>
  <c r="EB732" i="11" s="1"/>
  <c r="DY732" i="11" a="1"/>
  <c r="DY732" i="11" s="1"/>
  <c r="EC732" i="11" a="1"/>
  <c r="EC732" i="11" s="1"/>
  <c r="DW732" i="11" a="1"/>
  <c r="DW732" i="11" s="1"/>
  <c r="DZ732" i="11" a="1"/>
  <c r="DZ732" i="11" s="1"/>
  <c r="DQ732" i="11" a="1"/>
  <c r="DQ732" i="11" s="1"/>
  <c r="DT732" i="11" a="1"/>
  <c r="DT732" i="11" s="1"/>
  <c r="DS732" i="11" a="1"/>
  <c r="DS732" i="11" s="1"/>
  <c r="DR732" i="11" a="1"/>
  <c r="DR732" i="11" s="1"/>
  <c r="DP732" i="11" a="1"/>
  <c r="DP732" i="11" s="1"/>
  <c r="F736" i="11" l="1" a="1"/>
  <c r="F736" i="11" s="1"/>
  <c r="AC736" i="11" a="1"/>
  <c r="AC736" i="11" s="1"/>
  <c r="AA737" i="11" a="1"/>
  <c r="AA737" i="11" s="1"/>
  <c r="U735" i="11" a="1"/>
  <c r="U735" i="11" s="1"/>
  <c r="AD735" i="11"/>
  <c r="DW733" i="11" a="1"/>
  <c r="DW733" i="11" s="1"/>
  <c r="EB733" i="11" a="1"/>
  <c r="EB733" i="11" s="1"/>
  <c r="EA733" i="11" a="1"/>
  <c r="EA733" i="11" s="1"/>
  <c r="DY733" i="11" a="1"/>
  <c r="DY733" i="11" s="1"/>
  <c r="DX733" i="11" a="1"/>
  <c r="DX733" i="11" s="1"/>
  <c r="EC733" i="11" a="1"/>
  <c r="EC733" i="11" s="1"/>
  <c r="DZ733" i="11" a="1"/>
  <c r="DZ733" i="11" s="1"/>
  <c r="ED733" i="11" a="1"/>
  <c r="ED733" i="11" s="1"/>
  <c r="G735" i="11" a="1"/>
  <c r="G735" i="11" s="1"/>
  <c r="T735" i="11" a="1"/>
  <c r="T735" i="11" s="1"/>
  <c r="H735" i="11" a="1"/>
  <c r="H735" i="11" s="1"/>
  <c r="DV734" i="11" a="1"/>
  <c r="DV734" i="11" s="1"/>
  <c r="DO734" i="11" a="1"/>
  <c r="DO734" i="11" s="1"/>
  <c r="DG734" i="11" a="1"/>
  <c r="DG734" i="11" s="1"/>
  <c r="DM733" i="11" a="1"/>
  <c r="DM733" i="11" s="1"/>
  <c r="DJ733" i="11" a="1"/>
  <c r="DJ733" i="11" s="1"/>
  <c r="DK733" i="11" a="1"/>
  <c r="DK733" i="11" s="1"/>
  <c r="DL733" i="11" a="1"/>
  <c r="DL733" i="11" s="1"/>
  <c r="DI733" i="11" a="1"/>
  <c r="DI733" i="11" s="1"/>
  <c r="DH733" i="11" a="1"/>
  <c r="DH733" i="11" s="1"/>
  <c r="DT733" i="11" a="1"/>
  <c r="DT733" i="11" s="1"/>
  <c r="DQ733" i="11" a="1"/>
  <c r="DQ733" i="11" s="1"/>
  <c r="DP733" i="11" a="1"/>
  <c r="DP733" i="11" s="1"/>
  <c r="DS733" i="11" a="1"/>
  <c r="DS733" i="11" s="1"/>
  <c r="DR733" i="11" a="1"/>
  <c r="DR733" i="11" s="1"/>
  <c r="DV735" i="11" l="1" a="1"/>
  <c r="DV735" i="11" s="1"/>
  <c r="DG735" i="11" a="1"/>
  <c r="DG735" i="11" s="1"/>
  <c r="DO735" i="11" a="1"/>
  <c r="DO735" i="11" s="1"/>
  <c r="U736" i="11" a="1"/>
  <c r="U736" i="11" s="1"/>
  <c r="AD736" i="11"/>
  <c r="DI734" i="11" a="1"/>
  <c r="DI734" i="11" s="1"/>
  <c r="DM734" i="11" a="1"/>
  <c r="DM734" i="11" s="1"/>
  <c r="DJ734" i="11" a="1"/>
  <c r="DJ734" i="11" s="1"/>
  <c r="DK734" i="11" a="1"/>
  <c r="DK734" i="11" s="1"/>
  <c r="DH734" i="11" a="1"/>
  <c r="DH734" i="11" s="1"/>
  <c r="DL734" i="11" a="1"/>
  <c r="DL734" i="11" s="1"/>
  <c r="DR734" i="11" a="1"/>
  <c r="DR734" i="11" s="1"/>
  <c r="DS734" i="11" a="1"/>
  <c r="DS734" i="11" s="1"/>
  <c r="DP734" i="11" a="1"/>
  <c r="DP734" i="11" s="1"/>
  <c r="DQ734" i="11" a="1"/>
  <c r="DQ734" i="11" s="1"/>
  <c r="DT734" i="11" a="1"/>
  <c r="DT734" i="11" s="1"/>
  <c r="EA734" i="11" a="1"/>
  <c r="EA734" i="11" s="1"/>
  <c r="EC734" i="11" a="1"/>
  <c r="EC734" i="11" s="1"/>
  <c r="DZ734" i="11" a="1"/>
  <c r="DZ734" i="11" s="1"/>
  <c r="DX734" i="11" a="1"/>
  <c r="DX734" i="11" s="1"/>
  <c r="DW734" i="11" a="1"/>
  <c r="DW734" i="11" s="1"/>
  <c r="DY734" i="11" a="1"/>
  <c r="DY734" i="11" s="1"/>
  <c r="ED734" i="11" a="1"/>
  <c r="ED734" i="11" s="1"/>
  <c r="EB734" i="11" a="1"/>
  <c r="EB734" i="11" s="1"/>
  <c r="F737" i="11" a="1"/>
  <c r="F737" i="11" s="1"/>
  <c r="AC737" i="11" a="1"/>
  <c r="AC737" i="11" s="1"/>
  <c r="AA738" i="11" a="1"/>
  <c r="AA738" i="11" s="1"/>
  <c r="G736" i="11" a="1"/>
  <c r="G736" i="11" s="1"/>
  <c r="T736" i="11" a="1"/>
  <c r="T736" i="11" s="1"/>
  <c r="H736" i="11" a="1"/>
  <c r="H736" i="11" s="1"/>
  <c r="U737" i="11" l="1" a="1"/>
  <c r="U737" i="11" s="1"/>
  <c r="AD737" i="11"/>
  <c r="DP735" i="11" a="1"/>
  <c r="DP735" i="11" s="1"/>
  <c r="DS735" i="11" a="1"/>
  <c r="DS735" i="11" s="1"/>
  <c r="DR735" i="11" a="1"/>
  <c r="DR735" i="11" s="1"/>
  <c r="DT735" i="11" a="1"/>
  <c r="DT735" i="11" s="1"/>
  <c r="DQ735" i="11" a="1"/>
  <c r="DQ735" i="11" s="1"/>
  <c r="F738" i="11" a="1"/>
  <c r="F738" i="11" s="1"/>
  <c r="AC738" i="11" a="1"/>
  <c r="AC738" i="11" s="1"/>
  <c r="AA739" i="11" a="1"/>
  <c r="AA739" i="11" s="1"/>
  <c r="DJ735" i="11" a="1"/>
  <c r="DJ735" i="11" s="1"/>
  <c r="DM735" i="11" a="1"/>
  <c r="DM735" i="11" s="1"/>
  <c r="DH735" i="11" a="1"/>
  <c r="DH735" i="11" s="1"/>
  <c r="DK735" i="11" a="1"/>
  <c r="DK735" i="11" s="1"/>
  <c r="DI735" i="11" a="1"/>
  <c r="DI735" i="11" s="1"/>
  <c r="DL735" i="11" a="1"/>
  <c r="DL735" i="11" s="1"/>
  <c r="DO736" i="11" a="1"/>
  <c r="DO736" i="11" s="1"/>
  <c r="DV736" i="11" a="1"/>
  <c r="DV736" i="11" s="1"/>
  <c r="DG736" i="11" a="1"/>
  <c r="DG736" i="11" s="1"/>
  <c r="G737" i="11" a="1"/>
  <c r="G737" i="11" s="1"/>
  <c r="T737" i="11" a="1"/>
  <c r="T737" i="11" s="1"/>
  <c r="H737" i="11" a="1"/>
  <c r="H737" i="11" s="1"/>
  <c r="EA735" i="11" a="1"/>
  <c r="EA735" i="11" s="1"/>
  <c r="DW735" i="11" a="1"/>
  <c r="DW735" i="11" s="1"/>
  <c r="DY735" i="11" a="1"/>
  <c r="DY735" i="11" s="1"/>
  <c r="DZ735" i="11" a="1"/>
  <c r="DZ735" i="11" s="1"/>
  <c r="ED735" i="11" a="1"/>
  <c r="ED735" i="11" s="1"/>
  <c r="DX735" i="11" a="1"/>
  <c r="DX735" i="11" s="1"/>
  <c r="EB735" i="11" a="1"/>
  <c r="EB735" i="11" s="1"/>
  <c r="EC735" i="11" a="1"/>
  <c r="EC735" i="11" s="1"/>
  <c r="DG737" i="11" l="1" a="1"/>
  <c r="DG737" i="11" s="1"/>
  <c r="DV737" i="11" a="1"/>
  <c r="DV737" i="11" s="1"/>
  <c r="DO737" i="11" a="1"/>
  <c r="DO737" i="11" s="1"/>
  <c r="ED736" i="11" a="1"/>
  <c r="ED736" i="11" s="1"/>
  <c r="EB736" i="11" a="1"/>
  <c r="EB736" i="11" s="1"/>
  <c r="DY736" i="11" a="1"/>
  <c r="DY736" i="11" s="1"/>
  <c r="DW736" i="11" a="1"/>
  <c r="DW736" i="11" s="1"/>
  <c r="EA736" i="11" a="1"/>
  <c r="EA736" i="11" s="1"/>
  <c r="EC736" i="11" a="1"/>
  <c r="EC736" i="11" s="1"/>
  <c r="DX736" i="11" a="1"/>
  <c r="DX736" i="11" s="1"/>
  <c r="DZ736" i="11" a="1"/>
  <c r="DZ736" i="11" s="1"/>
  <c r="F739" i="11" a="1"/>
  <c r="F739" i="11" s="1"/>
  <c r="AC739" i="11" a="1"/>
  <c r="AC739" i="11" s="1"/>
  <c r="AA740" i="11" a="1"/>
  <c r="AA740" i="11" s="1"/>
  <c r="DM736" i="11" a="1"/>
  <c r="DM736" i="11" s="1"/>
  <c r="DH736" i="11" a="1"/>
  <c r="DH736" i="11" s="1"/>
  <c r="DI736" i="11" a="1"/>
  <c r="DI736" i="11" s="1"/>
  <c r="DL736" i="11" a="1"/>
  <c r="DL736" i="11" s="1"/>
  <c r="DJ736" i="11" a="1"/>
  <c r="DJ736" i="11" s="1"/>
  <c r="DK736" i="11" a="1"/>
  <c r="DK736" i="11" s="1"/>
  <c r="DT736" i="11" a="1"/>
  <c r="DT736" i="11" s="1"/>
  <c r="DS736" i="11" a="1"/>
  <c r="DS736" i="11" s="1"/>
  <c r="DQ736" i="11" a="1"/>
  <c r="DQ736" i="11" s="1"/>
  <c r="DR736" i="11" a="1"/>
  <c r="DR736" i="11" s="1"/>
  <c r="DP736" i="11" a="1"/>
  <c r="DP736" i="11" s="1"/>
  <c r="G738" i="11" a="1"/>
  <c r="G738" i="11" s="1"/>
  <c r="T738" i="11" a="1"/>
  <c r="T738" i="11" s="1"/>
  <c r="H738" i="11" a="1"/>
  <c r="H738" i="11" s="1"/>
  <c r="U738" i="11" a="1"/>
  <c r="U738" i="11" s="1"/>
  <c r="AD738" i="11"/>
  <c r="AC740" i="11" l="1" a="1"/>
  <c r="AC740" i="11" s="1"/>
  <c r="F740" i="11" a="1"/>
  <c r="F740" i="11" s="1"/>
  <c r="AA741" i="11" a="1"/>
  <c r="AA741" i="11" s="1"/>
  <c r="G739" i="11" a="1"/>
  <c r="G739" i="11" s="1"/>
  <c r="T739" i="11" a="1"/>
  <c r="T739" i="11" s="1"/>
  <c r="H739" i="11" a="1"/>
  <c r="H739" i="11" s="1"/>
  <c r="U739" i="11" a="1"/>
  <c r="U739" i="11" s="1"/>
  <c r="AD739" i="11"/>
  <c r="DP737" i="11" a="1"/>
  <c r="DP737" i="11" s="1"/>
  <c r="DS737" i="11" a="1"/>
  <c r="DS737" i="11" s="1"/>
  <c r="DQ737" i="11" a="1"/>
  <c r="DQ737" i="11" s="1"/>
  <c r="DT737" i="11" a="1"/>
  <c r="DT737" i="11" s="1"/>
  <c r="DR737" i="11" a="1"/>
  <c r="DR737" i="11" s="1"/>
  <c r="EB737" i="11" a="1"/>
  <c r="EB737" i="11" s="1"/>
  <c r="ED737" i="11" a="1"/>
  <c r="ED737" i="11" s="1"/>
  <c r="EA737" i="11" a="1"/>
  <c r="EA737" i="11" s="1"/>
  <c r="DY737" i="11" a="1"/>
  <c r="DY737" i="11" s="1"/>
  <c r="EC737" i="11" a="1"/>
  <c r="EC737" i="11" s="1"/>
  <c r="DZ737" i="11" a="1"/>
  <c r="DZ737" i="11" s="1"/>
  <c r="DX737" i="11" a="1"/>
  <c r="DX737" i="11" s="1"/>
  <c r="DW737" i="11" a="1"/>
  <c r="DW737" i="11" s="1"/>
  <c r="DL737" i="11" a="1"/>
  <c r="DL737" i="11" s="1"/>
  <c r="DJ737" i="11" a="1"/>
  <c r="DJ737" i="11" s="1"/>
  <c r="DH737" i="11" a="1"/>
  <c r="DH737" i="11" s="1"/>
  <c r="DK737" i="11" a="1"/>
  <c r="DK737" i="11" s="1"/>
  <c r="DM737" i="11" a="1"/>
  <c r="DM737" i="11" s="1"/>
  <c r="DI737" i="11" a="1"/>
  <c r="DI737" i="11" s="1"/>
  <c r="DO738" i="11" a="1"/>
  <c r="DO738" i="11" s="1"/>
  <c r="DV738" i="11" a="1"/>
  <c r="DV738" i="11" s="1"/>
  <c r="DG738" i="11" a="1"/>
  <c r="DG738" i="11" s="1"/>
  <c r="DO739" i="11" l="1" a="1"/>
  <c r="DO739" i="11" s="1"/>
  <c r="DG739" i="11" a="1"/>
  <c r="DG739" i="11" s="1"/>
  <c r="DV739" i="11" a="1"/>
  <c r="DV739" i="11" s="1"/>
  <c r="DJ738" i="11" a="1"/>
  <c r="DJ738" i="11" s="1"/>
  <c r="DK738" i="11" a="1"/>
  <c r="DK738" i="11" s="1"/>
  <c r="DH738" i="11" a="1"/>
  <c r="DH738" i="11" s="1"/>
  <c r="DM738" i="11" a="1"/>
  <c r="DM738" i="11" s="1"/>
  <c r="DI738" i="11" a="1"/>
  <c r="DI738" i="11" s="1"/>
  <c r="DL738" i="11" a="1"/>
  <c r="DL738" i="11" s="1"/>
  <c r="AC741" i="11" a="1"/>
  <c r="AC741" i="11" s="1"/>
  <c r="F741" i="11" a="1"/>
  <c r="F741" i="11" s="1"/>
  <c r="AA742" i="11" a="1"/>
  <c r="AA742" i="11" s="1"/>
  <c r="EA738" i="11" a="1"/>
  <c r="EA738" i="11" s="1"/>
  <c r="DW738" i="11" a="1"/>
  <c r="DW738" i="11" s="1"/>
  <c r="EC738" i="11" a="1"/>
  <c r="EC738" i="11" s="1"/>
  <c r="ED738" i="11" a="1"/>
  <c r="ED738" i="11" s="1"/>
  <c r="EB738" i="11" a="1"/>
  <c r="EB738" i="11" s="1"/>
  <c r="DZ738" i="11" a="1"/>
  <c r="DZ738" i="11" s="1"/>
  <c r="DX738" i="11" a="1"/>
  <c r="DX738" i="11" s="1"/>
  <c r="DY738" i="11" a="1"/>
  <c r="DY738" i="11" s="1"/>
  <c r="U740" i="11" a="1"/>
  <c r="U740" i="11" s="1"/>
  <c r="AD740" i="11"/>
  <c r="DQ738" i="11" a="1"/>
  <c r="DQ738" i="11" s="1"/>
  <c r="DP738" i="11" a="1"/>
  <c r="DP738" i="11" s="1"/>
  <c r="DT738" i="11" a="1"/>
  <c r="DT738" i="11" s="1"/>
  <c r="DR738" i="11" a="1"/>
  <c r="DR738" i="11" s="1"/>
  <c r="DS738" i="11" a="1"/>
  <c r="DS738" i="11" s="1"/>
  <c r="G740" i="11" a="1"/>
  <c r="G740" i="11" s="1"/>
  <c r="T740" i="11" a="1"/>
  <c r="T740" i="11" s="1"/>
  <c r="H740" i="11" a="1"/>
  <c r="H740" i="11" s="1"/>
  <c r="AC742" i="11" l="1" a="1"/>
  <c r="AC742" i="11" s="1"/>
  <c r="F742" i="11" a="1"/>
  <c r="F742" i="11" s="1"/>
  <c r="AA743" i="11" a="1"/>
  <c r="AA743" i="11" s="1"/>
  <c r="U741" i="11" a="1"/>
  <c r="U741" i="11" s="1"/>
  <c r="AD741" i="11"/>
  <c r="DX739" i="11" a="1"/>
  <c r="DX739" i="11" s="1"/>
  <c r="DW739" i="11" a="1"/>
  <c r="DW739" i="11" s="1"/>
  <c r="ED739" i="11" a="1"/>
  <c r="ED739" i="11" s="1"/>
  <c r="EB739" i="11" a="1"/>
  <c r="EB739" i="11" s="1"/>
  <c r="DZ739" i="11" a="1"/>
  <c r="DZ739" i="11" s="1"/>
  <c r="EA739" i="11" a="1"/>
  <c r="EA739" i="11" s="1"/>
  <c r="DY739" i="11" a="1"/>
  <c r="DY739" i="11" s="1"/>
  <c r="EC739" i="11" a="1"/>
  <c r="EC739" i="11" s="1"/>
  <c r="G741" i="11" a="1"/>
  <c r="G741" i="11" s="1"/>
  <c r="T741" i="11" a="1"/>
  <c r="T741" i="11" s="1"/>
  <c r="H741" i="11" a="1"/>
  <c r="H741" i="11" s="1"/>
  <c r="DJ739" i="11" a="1"/>
  <c r="DJ739" i="11" s="1"/>
  <c r="DM739" i="11" a="1"/>
  <c r="DM739" i="11" s="1"/>
  <c r="DL739" i="11" a="1"/>
  <c r="DL739" i="11" s="1"/>
  <c r="DH739" i="11" a="1"/>
  <c r="DH739" i="11" s="1"/>
  <c r="DI739" i="11" a="1"/>
  <c r="DI739" i="11" s="1"/>
  <c r="DK739" i="11" a="1"/>
  <c r="DK739" i="11" s="1"/>
  <c r="DR739" i="11" a="1"/>
  <c r="DR739" i="11" s="1"/>
  <c r="DQ739" i="11" a="1"/>
  <c r="DQ739" i="11" s="1"/>
  <c r="DT739" i="11" a="1"/>
  <c r="DT739" i="11" s="1"/>
  <c r="DS739" i="11" a="1"/>
  <c r="DS739" i="11" s="1"/>
  <c r="DP739" i="11" a="1"/>
  <c r="DP739" i="11" s="1"/>
  <c r="DV740" i="11" a="1"/>
  <c r="DV740" i="11" s="1"/>
  <c r="DO740" i="11" a="1"/>
  <c r="DO740" i="11" s="1"/>
  <c r="DG740" i="11" a="1"/>
  <c r="DG740" i="11" s="1"/>
  <c r="DV741" i="11" l="1" a="1"/>
  <c r="DV741" i="11" s="1"/>
  <c r="DO741" i="11" a="1"/>
  <c r="DO741" i="11" s="1"/>
  <c r="DG741" i="11" a="1"/>
  <c r="DG741" i="11" s="1"/>
  <c r="AC743" i="11" a="1"/>
  <c r="AC743" i="11" s="1"/>
  <c r="F743" i="11" a="1"/>
  <c r="F743" i="11" s="1"/>
  <c r="AA744" i="11" a="1"/>
  <c r="AA744" i="11" s="1"/>
  <c r="U742" i="11" a="1"/>
  <c r="U742" i="11" s="1"/>
  <c r="AD742" i="11"/>
  <c r="G742" i="11" a="1"/>
  <c r="G742" i="11" s="1"/>
  <c r="T742" i="11" a="1"/>
  <c r="T742" i="11" s="1"/>
  <c r="H742" i="11" a="1"/>
  <c r="H742" i="11" s="1"/>
  <c r="DM740" i="11" a="1"/>
  <c r="DM740" i="11" s="1"/>
  <c r="DI740" i="11" a="1"/>
  <c r="DI740" i="11" s="1"/>
  <c r="DK740" i="11" a="1"/>
  <c r="DK740" i="11" s="1"/>
  <c r="DJ740" i="11" a="1"/>
  <c r="DJ740" i="11" s="1"/>
  <c r="DL740" i="11" a="1"/>
  <c r="DL740" i="11" s="1"/>
  <c r="DH740" i="11" a="1"/>
  <c r="DH740" i="11" s="1"/>
  <c r="EC740" i="11" a="1"/>
  <c r="EC740" i="11" s="1"/>
  <c r="DX740" i="11" a="1"/>
  <c r="DX740" i="11" s="1"/>
  <c r="EA740" i="11" a="1"/>
  <c r="EA740" i="11" s="1"/>
  <c r="ED740" i="11" a="1"/>
  <c r="ED740" i="11" s="1"/>
  <c r="DZ740" i="11" a="1"/>
  <c r="DZ740" i="11" s="1"/>
  <c r="EB740" i="11" a="1"/>
  <c r="EB740" i="11" s="1"/>
  <c r="DY740" i="11" a="1"/>
  <c r="DY740" i="11" s="1"/>
  <c r="DW740" i="11" a="1"/>
  <c r="DW740" i="11" s="1"/>
  <c r="DS740" i="11" a="1"/>
  <c r="DS740" i="11" s="1"/>
  <c r="DR740" i="11" a="1"/>
  <c r="DR740" i="11" s="1"/>
  <c r="DP740" i="11" a="1"/>
  <c r="DP740" i="11" s="1"/>
  <c r="DQ740" i="11" a="1"/>
  <c r="DQ740" i="11" s="1"/>
  <c r="DT740" i="11" a="1"/>
  <c r="DT740" i="11" s="1"/>
  <c r="ED741" i="11" l="1" a="1"/>
  <c r="ED741" i="11" s="1"/>
  <c r="DX741" i="11" a="1"/>
  <c r="DX741" i="11" s="1"/>
  <c r="DZ741" i="11" a="1"/>
  <c r="DZ741" i="11" s="1"/>
  <c r="EB741" i="11" a="1"/>
  <c r="EB741" i="11" s="1"/>
  <c r="DY741" i="11" a="1"/>
  <c r="DY741" i="11" s="1"/>
  <c r="EC741" i="11" a="1"/>
  <c r="EC741" i="11" s="1"/>
  <c r="EA741" i="11" a="1"/>
  <c r="EA741" i="11" s="1"/>
  <c r="DW741" i="11" a="1"/>
  <c r="DW741" i="11" s="1"/>
  <c r="DG742" i="11" a="1"/>
  <c r="DG742" i="11" s="1"/>
  <c r="DV742" i="11" a="1"/>
  <c r="DV742" i="11" s="1"/>
  <c r="DO742" i="11" a="1"/>
  <c r="DO742" i="11" s="1"/>
  <c r="F744" i="11" a="1"/>
  <c r="F744" i="11" s="1"/>
  <c r="AC744" i="11" a="1"/>
  <c r="AC744" i="11" s="1"/>
  <c r="AA745" i="11" a="1"/>
  <c r="AA745" i="11" s="1"/>
  <c r="U743" i="11" a="1"/>
  <c r="U743" i="11" s="1"/>
  <c r="AD743" i="11"/>
  <c r="G743" i="11" a="1"/>
  <c r="G743" i="11" s="1"/>
  <c r="T743" i="11" a="1"/>
  <c r="T743" i="11" s="1"/>
  <c r="H743" i="11" a="1"/>
  <c r="H743" i="11" s="1"/>
  <c r="DK741" i="11" a="1"/>
  <c r="DK741" i="11" s="1"/>
  <c r="DL741" i="11" a="1"/>
  <c r="DL741" i="11" s="1"/>
  <c r="DJ741" i="11" a="1"/>
  <c r="DJ741" i="11" s="1"/>
  <c r="DI741" i="11" a="1"/>
  <c r="DI741" i="11" s="1"/>
  <c r="DH741" i="11" a="1"/>
  <c r="DH741" i="11" s="1"/>
  <c r="DM741" i="11" a="1"/>
  <c r="DM741" i="11" s="1"/>
  <c r="DP741" i="11" a="1"/>
  <c r="DP741" i="11" s="1"/>
  <c r="DQ741" i="11" a="1"/>
  <c r="DQ741" i="11" s="1"/>
  <c r="DS741" i="11" a="1"/>
  <c r="DS741" i="11" s="1"/>
  <c r="DR741" i="11" a="1"/>
  <c r="DR741" i="11" s="1"/>
  <c r="DT741" i="11" a="1"/>
  <c r="DT741" i="11" s="1"/>
  <c r="G744" i="11" l="1" a="1"/>
  <c r="G744" i="11" s="1"/>
  <c r="T744" i="11" a="1"/>
  <c r="T744" i="11" s="1"/>
  <c r="H744" i="11" a="1"/>
  <c r="H744" i="11" s="1"/>
  <c r="DO743" i="11" a="1"/>
  <c r="DO743" i="11" s="1"/>
  <c r="DV743" i="11" a="1"/>
  <c r="DV743" i="11" s="1"/>
  <c r="DG743" i="11" a="1"/>
  <c r="DG743" i="11" s="1"/>
  <c r="U744" i="11" a="1"/>
  <c r="U744" i="11" s="1"/>
  <c r="AD744" i="11"/>
  <c r="DR742" i="11" a="1"/>
  <c r="DR742" i="11" s="1"/>
  <c r="DS742" i="11" a="1"/>
  <c r="DS742" i="11" s="1"/>
  <c r="DQ742" i="11" a="1"/>
  <c r="DQ742" i="11" s="1"/>
  <c r="DP742" i="11" a="1"/>
  <c r="DP742" i="11" s="1"/>
  <c r="DT742" i="11" a="1"/>
  <c r="DT742" i="11" s="1"/>
  <c r="DW742" i="11" a="1"/>
  <c r="DW742" i="11" s="1"/>
  <c r="DX742" i="11" a="1"/>
  <c r="DX742" i="11" s="1"/>
  <c r="DZ742" i="11" a="1"/>
  <c r="DZ742" i="11" s="1"/>
  <c r="EA742" i="11" a="1"/>
  <c r="EA742" i="11" s="1"/>
  <c r="ED742" i="11" a="1"/>
  <c r="ED742" i="11" s="1"/>
  <c r="DY742" i="11" a="1"/>
  <c r="DY742" i="11" s="1"/>
  <c r="EC742" i="11" a="1"/>
  <c r="EC742" i="11" s="1"/>
  <c r="EB742" i="11" a="1"/>
  <c r="EB742" i="11" s="1"/>
  <c r="F745" i="11" a="1"/>
  <c r="F745" i="11" s="1"/>
  <c r="AC745" i="11" a="1"/>
  <c r="AC745" i="11" s="1"/>
  <c r="AA746" i="11" a="1"/>
  <c r="AA746" i="11" s="1"/>
  <c r="DI742" i="11" a="1"/>
  <c r="DI742" i="11" s="1"/>
  <c r="DH742" i="11" a="1"/>
  <c r="DH742" i="11" s="1"/>
  <c r="DL742" i="11" a="1"/>
  <c r="DL742" i="11" s="1"/>
  <c r="DJ742" i="11" a="1"/>
  <c r="DJ742" i="11" s="1"/>
  <c r="DK742" i="11" a="1"/>
  <c r="DK742" i="11" s="1"/>
  <c r="DM742" i="11" a="1"/>
  <c r="DM742" i="11" s="1"/>
  <c r="DY743" i="11" l="1" a="1"/>
  <c r="DY743" i="11" s="1"/>
  <c r="DZ743" i="11" a="1"/>
  <c r="DZ743" i="11" s="1"/>
  <c r="EB743" i="11" a="1"/>
  <c r="EB743" i="11" s="1"/>
  <c r="DX743" i="11" a="1"/>
  <c r="DX743" i="11" s="1"/>
  <c r="EC743" i="11" a="1"/>
  <c r="EC743" i="11" s="1"/>
  <c r="EA743" i="11" a="1"/>
  <c r="EA743" i="11" s="1"/>
  <c r="ED743" i="11" a="1"/>
  <c r="ED743" i="11" s="1"/>
  <c r="DW743" i="11" a="1"/>
  <c r="DW743" i="11" s="1"/>
  <c r="DR743" i="11" a="1"/>
  <c r="DR743" i="11" s="1"/>
  <c r="DT743" i="11" a="1"/>
  <c r="DT743" i="11" s="1"/>
  <c r="DS743" i="11" a="1"/>
  <c r="DS743" i="11" s="1"/>
  <c r="DQ743" i="11" a="1"/>
  <c r="DQ743" i="11" s="1"/>
  <c r="DP743" i="11" a="1"/>
  <c r="DP743" i="11" s="1"/>
  <c r="F746" i="11" a="1"/>
  <c r="F746" i="11" s="1"/>
  <c r="AC746" i="11" a="1"/>
  <c r="AC746" i="11" s="1"/>
  <c r="AA747" i="11" a="1"/>
  <c r="AA747" i="11" s="1"/>
  <c r="G745" i="11" a="1"/>
  <c r="G745" i="11" s="1"/>
  <c r="T745" i="11" a="1"/>
  <c r="T745" i="11" s="1"/>
  <c r="H745" i="11" a="1"/>
  <c r="H745" i="11" s="1"/>
  <c r="U745" i="11" a="1"/>
  <c r="U745" i="11" s="1"/>
  <c r="AD745" i="11"/>
  <c r="DI743" i="11" a="1"/>
  <c r="DI743" i="11" s="1"/>
  <c r="DL743" i="11" a="1"/>
  <c r="DL743" i="11" s="1"/>
  <c r="DJ743" i="11" a="1"/>
  <c r="DJ743" i="11" s="1"/>
  <c r="DM743" i="11" a="1"/>
  <c r="DM743" i="11" s="1"/>
  <c r="DH743" i="11" a="1"/>
  <c r="DH743" i="11" s="1"/>
  <c r="DK743" i="11" a="1"/>
  <c r="DK743" i="11" s="1"/>
  <c r="DG744" i="11" a="1"/>
  <c r="DG744" i="11" s="1"/>
  <c r="DV744" i="11" a="1"/>
  <c r="DV744" i="11" s="1"/>
  <c r="DO744" i="11" a="1"/>
  <c r="DO744" i="11" s="1"/>
  <c r="DO745" i="11" l="1" a="1"/>
  <c r="DO745" i="11" s="1"/>
  <c r="DV745" i="11" a="1"/>
  <c r="DV745" i="11" s="1"/>
  <c r="DG745" i="11" a="1"/>
  <c r="DG745" i="11" s="1"/>
  <c r="F747" i="11" a="1"/>
  <c r="F747" i="11" s="1"/>
  <c r="AC747" i="11" a="1"/>
  <c r="AC747" i="11" s="1"/>
  <c r="AA748" i="11" a="1"/>
  <c r="AA748" i="11" s="1"/>
  <c r="G746" i="11" a="1"/>
  <c r="G746" i="11" s="1"/>
  <c r="T746" i="11" a="1"/>
  <c r="T746" i="11" s="1"/>
  <c r="H746" i="11" a="1"/>
  <c r="H746" i="11" s="1"/>
  <c r="DZ744" i="11" a="1"/>
  <c r="DZ744" i="11" s="1"/>
  <c r="EC744" i="11" a="1"/>
  <c r="EC744" i="11" s="1"/>
  <c r="EB744" i="11" a="1"/>
  <c r="EB744" i="11" s="1"/>
  <c r="DY744" i="11" a="1"/>
  <c r="DY744" i="11" s="1"/>
  <c r="DX744" i="11" a="1"/>
  <c r="DX744" i="11" s="1"/>
  <c r="EA744" i="11" a="1"/>
  <c r="EA744" i="11" s="1"/>
  <c r="DW744" i="11" a="1"/>
  <c r="DW744" i="11" s="1"/>
  <c r="ED744" i="11" a="1"/>
  <c r="ED744" i="11" s="1"/>
  <c r="U746" i="11" a="1"/>
  <c r="U746" i="11" s="1"/>
  <c r="AD746" i="11"/>
  <c r="DK744" i="11" a="1"/>
  <c r="DK744" i="11" s="1"/>
  <c r="DL744" i="11" a="1"/>
  <c r="DL744" i="11" s="1"/>
  <c r="DI744" i="11" a="1"/>
  <c r="DI744" i="11" s="1"/>
  <c r="DH744" i="11" a="1"/>
  <c r="DH744" i="11" s="1"/>
  <c r="DM744" i="11" a="1"/>
  <c r="DM744" i="11" s="1"/>
  <c r="DJ744" i="11" a="1"/>
  <c r="DJ744" i="11" s="1"/>
  <c r="DQ744" i="11" a="1"/>
  <c r="DQ744" i="11" s="1"/>
  <c r="DT744" i="11" a="1"/>
  <c r="DT744" i="11" s="1"/>
  <c r="DP744" i="11" a="1"/>
  <c r="DP744" i="11" s="1"/>
  <c r="DS744" i="11" a="1"/>
  <c r="DS744" i="11" s="1"/>
  <c r="DR744" i="11" a="1"/>
  <c r="DR744" i="11" s="1"/>
  <c r="ED745" i="11" l="1" a="1"/>
  <c r="ED745" i="11" s="1"/>
  <c r="EB745" i="11" a="1"/>
  <c r="EB745" i="11" s="1"/>
  <c r="EC745" i="11" a="1"/>
  <c r="EC745" i="11" s="1"/>
  <c r="DW745" i="11" a="1"/>
  <c r="DW745" i="11" s="1"/>
  <c r="DY745" i="11" a="1"/>
  <c r="DY745" i="11" s="1"/>
  <c r="EA745" i="11" a="1"/>
  <c r="EA745" i="11" s="1"/>
  <c r="DZ745" i="11" a="1"/>
  <c r="DZ745" i="11" s="1"/>
  <c r="DX745" i="11" a="1"/>
  <c r="DX745" i="11" s="1"/>
  <c r="AC748" i="11" a="1"/>
  <c r="AC748" i="11" s="1"/>
  <c r="F748" i="11" a="1"/>
  <c r="F748" i="11" s="1"/>
  <c r="AA749" i="11" a="1"/>
  <c r="AA749" i="11" s="1"/>
  <c r="DS745" i="11" a="1"/>
  <c r="DS745" i="11" s="1"/>
  <c r="DP745" i="11" a="1"/>
  <c r="DP745" i="11" s="1"/>
  <c r="DQ745" i="11" a="1"/>
  <c r="DQ745" i="11" s="1"/>
  <c r="DT745" i="11" a="1"/>
  <c r="DT745" i="11" s="1"/>
  <c r="DR745" i="11" a="1"/>
  <c r="DR745" i="11" s="1"/>
  <c r="G747" i="11" a="1"/>
  <c r="G747" i="11" s="1"/>
  <c r="T747" i="11" a="1"/>
  <c r="T747" i="11" s="1"/>
  <c r="H747" i="11" a="1"/>
  <c r="H747" i="11" s="1"/>
  <c r="U747" i="11" a="1"/>
  <c r="U747" i="11" s="1"/>
  <c r="AD747" i="11"/>
  <c r="DG746" i="11" a="1"/>
  <c r="DG746" i="11" s="1"/>
  <c r="DV746" i="11" a="1"/>
  <c r="DV746" i="11" s="1"/>
  <c r="DO746" i="11" a="1"/>
  <c r="DO746" i="11" s="1"/>
  <c r="DM745" i="11" a="1"/>
  <c r="DM745" i="11" s="1"/>
  <c r="DI745" i="11" a="1"/>
  <c r="DI745" i="11" s="1"/>
  <c r="DL745" i="11" a="1"/>
  <c r="DL745" i="11" s="1"/>
  <c r="DK745" i="11" a="1"/>
  <c r="DK745" i="11" s="1"/>
  <c r="DH745" i="11" a="1"/>
  <c r="DH745" i="11" s="1"/>
  <c r="DJ745" i="11" a="1"/>
  <c r="DJ745" i="11" s="1"/>
  <c r="EB746" i="11" l="1" a="1"/>
  <c r="EB746" i="11" s="1"/>
  <c r="DX746" i="11" a="1"/>
  <c r="DX746" i="11" s="1"/>
  <c r="EA746" i="11" a="1"/>
  <c r="EA746" i="11" s="1"/>
  <c r="ED746" i="11" a="1"/>
  <c r="ED746" i="11" s="1"/>
  <c r="DW746" i="11" a="1"/>
  <c r="DW746" i="11" s="1"/>
  <c r="DY746" i="11" a="1"/>
  <c r="DY746" i="11" s="1"/>
  <c r="DZ746" i="11" a="1"/>
  <c r="DZ746" i="11" s="1"/>
  <c r="EC746" i="11" a="1"/>
  <c r="EC746" i="11" s="1"/>
  <c r="DL746" i="11" a="1"/>
  <c r="DL746" i="11" s="1"/>
  <c r="DH746" i="11" a="1"/>
  <c r="DH746" i="11" s="1"/>
  <c r="DJ746" i="11" a="1"/>
  <c r="DJ746" i="11" s="1"/>
  <c r="DK746" i="11" a="1"/>
  <c r="DK746" i="11" s="1"/>
  <c r="DI746" i="11" a="1"/>
  <c r="DI746" i="11" s="1"/>
  <c r="DM746" i="11" a="1"/>
  <c r="DM746" i="11" s="1"/>
  <c r="DV747" i="11" a="1"/>
  <c r="DV747" i="11" s="1"/>
  <c r="DO747" i="11" a="1"/>
  <c r="DO747" i="11" s="1"/>
  <c r="DG747" i="11" a="1"/>
  <c r="DG747" i="11" s="1"/>
  <c r="AC749" i="11" a="1"/>
  <c r="AC749" i="11" s="1"/>
  <c r="F749" i="11" a="1"/>
  <c r="F749" i="11" s="1"/>
  <c r="AA750" i="11" a="1"/>
  <c r="AA750" i="11" s="1"/>
  <c r="U748" i="11" a="1"/>
  <c r="U748" i="11" s="1"/>
  <c r="AD748" i="11"/>
  <c r="DQ746" i="11" a="1"/>
  <c r="DQ746" i="11" s="1"/>
  <c r="DP746" i="11" a="1"/>
  <c r="DP746" i="11" s="1"/>
  <c r="DR746" i="11" a="1"/>
  <c r="DR746" i="11" s="1"/>
  <c r="DT746" i="11" a="1"/>
  <c r="DT746" i="11" s="1"/>
  <c r="DS746" i="11" a="1"/>
  <c r="DS746" i="11" s="1"/>
  <c r="G748" i="11" a="1"/>
  <c r="G748" i="11" s="1"/>
  <c r="T748" i="11" a="1"/>
  <c r="T748" i="11" s="1"/>
  <c r="H748" i="11" a="1"/>
  <c r="H748" i="11" s="1"/>
  <c r="U749" i="11" l="1" a="1"/>
  <c r="U749" i="11" s="1"/>
  <c r="AD749" i="11"/>
  <c r="DT747" i="11" a="1"/>
  <c r="DT747" i="11" s="1"/>
  <c r="DP747" i="11" a="1"/>
  <c r="DP747" i="11" s="1"/>
  <c r="DS747" i="11" a="1"/>
  <c r="DS747" i="11" s="1"/>
  <c r="DQ747" i="11" a="1"/>
  <c r="DQ747" i="11" s="1"/>
  <c r="DR747" i="11" a="1"/>
  <c r="DR747" i="11" s="1"/>
  <c r="DW747" i="11" a="1"/>
  <c r="DW747" i="11" s="1"/>
  <c r="DZ747" i="11" a="1"/>
  <c r="DZ747" i="11" s="1"/>
  <c r="ED747" i="11" a="1"/>
  <c r="ED747" i="11" s="1"/>
  <c r="DX747" i="11" a="1"/>
  <c r="DX747" i="11" s="1"/>
  <c r="EA747" i="11" a="1"/>
  <c r="EA747" i="11" s="1"/>
  <c r="EC747" i="11" a="1"/>
  <c r="EC747" i="11" s="1"/>
  <c r="EB747" i="11" a="1"/>
  <c r="EB747" i="11" s="1"/>
  <c r="DY747" i="11" a="1"/>
  <c r="DY747" i="11" s="1"/>
  <c r="G749" i="11" a="1"/>
  <c r="G749" i="11" s="1"/>
  <c r="T749" i="11" a="1"/>
  <c r="T749" i="11" s="1"/>
  <c r="H749" i="11" a="1"/>
  <c r="H749" i="11" s="1"/>
  <c r="DO748" i="11" a="1"/>
  <c r="DO748" i="11" s="1"/>
  <c r="DG748" i="11" a="1"/>
  <c r="DG748" i="11" s="1"/>
  <c r="DV748" i="11" a="1"/>
  <c r="DV748" i="11" s="1"/>
  <c r="AC750" i="11" a="1"/>
  <c r="AC750" i="11" s="1"/>
  <c r="F750" i="11" a="1"/>
  <c r="F750" i="11" s="1"/>
  <c r="AA751" i="11" a="1"/>
  <c r="AA751" i="11" s="1"/>
  <c r="DH747" i="11" a="1"/>
  <c r="DH747" i="11" s="1"/>
  <c r="DM747" i="11" a="1"/>
  <c r="DM747" i="11" s="1"/>
  <c r="DJ747" i="11" a="1"/>
  <c r="DJ747" i="11" s="1"/>
  <c r="DL747" i="11" a="1"/>
  <c r="DL747" i="11" s="1"/>
  <c r="DI747" i="11" a="1"/>
  <c r="DI747" i="11" s="1"/>
  <c r="DK747" i="11" a="1"/>
  <c r="DK747" i="11" s="1"/>
  <c r="AC751" i="11" l="1" a="1"/>
  <c r="AC751" i="11" s="1"/>
  <c r="F751" i="11" a="1"/>
  <c r="F751" i="11" s="1"/>
  <c r="AA752" i="11" a="1"/>
  <c r="AA752" i="11" s="1"/>
  <c r="U750" i="11" a="1"/>
  <c r="U750" i="11" s="1"/>
  <c r="AD750" i="11"/>
  <c r="G750" i="11" a="1"/>
  <c r="G750" i="11" s="1"/>
  <c r="T750" i="11" a="1"/>
  <c r="T750" i="11" s="1"/>
  <c r="H750" i="11" a="1"/>
  <c r="H750" i="11" s="1"/>
  <c r="EB748" i="11" a="1"/>
  <c r="EB748" i="11" s="1"/>
  <c r="DZ748" i="11" a="1"/>
  <c r="DZ748" i="11" s="1"/>
  <c r="DW748" i="11" a="1"/>
  <c r="DW748" i="11" s="1"/>
  <c r="ED748" i="11" a="1"/>
  <c r="ED748" i="11" s="1"/>
  <c r="DX748" i="11" a="1"/>
  <c r="DX748" i="11" s="1"/>
  <c r="EC748" i="11" a="1"/>
  <c r="EC748" i="11" s="1"/>
  <c r="DY748" i="11" a="1"/>
  <c r="DY748" i="11" s="1"/>
  <c r="EA748" i="11" a="1"/>
  <c r="EA748" i="11" s="1"/>
  <c r="DO749" i="11" a="1"/>
  <c r="DO749" i="11" s="1"/>
  <c r="DV749" i="11" a="1"/>
  <c r="DV749" i="11" s="1"/>
  <c r="DG749" i="11" a="1"/>
  <c r="DG749" i="11" s="1"/>
  <c r="DI748" i="11" a="1"/>
  <c r="DI748" i="11" s="1"/>
  <c r="DM748" i="11" a="1"/>
  <c r="DM748" i="11" s="1"/>
  <c r="DJ748" i="11" a="1"/>
  <c r="DJ748" i="11" s="1"/>
  <c r="DL748" i="11" a="1"/>
  <c r="DL748" i="11" s="1"/>
  <c r="DH748" i="11" a="1"/>
  <c r="DH748" i="11" s="1"/>
  <c r="DK748" i="11" a="1"/>
  <c r="DK748" i="11" s="1"/>
  <c r="DT748" i="11" a="1"/>
  <c r="DT748" i="11" s="1"/>
  <c r="DQ748" i="11" a="1"/>
  <c r="DQ748" i="11" s="1"/>
  <c r="DS748" i="11" a="1"/>
  <c r="DS748" i="11" s="1"/>
  <c r="DR748" i="11" a="1"/>
  <c r="DR748" i="11" s="1"/>
  <c r="DP748" i="11" a="1"/>
  <c r="DP748" i="11" s="1"/>
  <c r="DK749" i="11" l="1" a="1"/>
  <c r="DK749" i="11" s="1"/>
  <c r="DJ749" i="11" a="1"/>
  <c r="DJ749" i="11" s="1"/>
  <c r="DI749" i="11" a="1"/>
  <c r="DI749" i="11" s="1"/>
  <c r="DL749" i="11" a="1"/>
  <c r="DL749" i="11" s="1"/>
  <c r="DH749" i="11" a="1"/>
  <c r="DH749" i="11" s="1"/>
  <c r="DM749" i="11" a="1"/>
  <c r="DM749" i="11" s="1"/>
  <c r="F752" i="11" a="1"/>
  <c r="F752" i="11" s="1"/>
  <c r="AC752" i="11" a="1"/>
  <c r="AC752" i="11" s="1"/>
  <c r="AA753" i="11" a="1"/>
  <c r="AA753" i="11" s="1"/>
  <c r="DY749" i="11" a="1"/>
  <c r="DY749" i="11" s="1"/>
  <c r="ED749" i="11" a="1"/>
  <c r="ED749" i="11" s="1"/>
  <c r="EC749" i="11" a="1"/>
  <c r="EC749" i="11" s="1"/>
  <c r="DW749" i="11" a="1"/>
  <c r="DW749" i="11" s="1"/>
  <c r="DZ749" i="11" a="1"/>
  <c r="DZ749" i="11" s="1"/>
  <c r="EA749" i="11" a="1"/>
  <c r="EA749" i="11" s="1"/>
  <c r="EB749" i="11" a="1"/>
  <c r="EB749" i="11" s="1"/>
  <c r="DX749" i="11" a="1"/>
  <c r="DX749" i="11" s="1"/>
  <c r="DP749" i="11" a="1"/>
  <c r="DP749" i="11" s="1"/>
  <c r="DS749" i="11" a="1"/>
  <c r="DS749" i="11" s="1"/>
  <c r="DQ749" i="11" a="1"/>
  <c r="DQ749" i="11" s="1"/>
  <c r="DT749" i="11" a="1"/>
  <c r="DT749" i="11" s="1"/>
  <c r="DR749" i="11" a="1"/>
  <c r="DR749" i="11" s="1"/>
  <c r="DG750" i="11" a="1"/>
  <c r="DG750" i="11" s="1"/>
  <c r="DV750" i="11" a="1"/>
  <c r="DV750" i="11" s="1"/>
  <c r="DO750" i="11" a="1"/>
  <c r="DO750" i="11" s="1"/>
  <c r="U751" i="11" a="1"/>
  <c r="U751" i="11" s="1"/>
  <c r="AD751" i="11"/>
  <c r="G751" i="11" a="1"/>
  <c r="G751" i="11" s="1"/>
  <c r="T751" i="11" a="1"/>
  <c r="T751" i="11" s="1"/>
  <c r="H751" i="11" a="1"/>
  <c r="H751" i="11" s="1"/>
  <c r="DL750" i="11" l="1" a="1"/>
  <c r="DL750" i="11" s="1"/>
  <c r="DJ750" i="11" a="1"/>
  <c r="DJ750" i="11" s="1"/>
  <c r="DM750" i="11" a="1"/>
  <c r="DM750" i="11" s="1"/>
  <c r="DH750" i="11" a="1"/>
  <c r="DH750" i="11" s="1"/>
  <c r="DI750" i="11" a="1"/>
  <c r="DI750" i="11" s="1"/>
  <c r="DK750" i="11" a="1"/>
  <c r="DK750" i="11" s="1"/>
  <c r="U752" i="11" a="1"/>
  <c r="U752" i="11" s="1"/>
  <c r="AD752" i="11"/>
  <c r="DG751" i="11" a="1"/>
  <c r="DG751" i="11" s="1"/>
  <c r="DO751" i="11" a="1"/>
  <c r="DO751" i="11" s="1"/>
  <c r="DV751" i="11" a="1"/>
  <c r="DV751" i="11" s="1"/>
  <c r="DP750" i="11" a="1"/>
  <c r="DP750" i="11" s="1"/>
  <c r="DQ750" i="11" a="1"/>
  <c r="DQ750" i="11" s="1"/>
  <c r="DR750" i="11" a="1"/>
  <c r="DR750" i="11" s="1"/>
  <c r="DT750" i="11" a="1"/>
  <c r="DT750" i="11" s="1"/>
  <c r="DS750" i="11" a="1"/>
  <c r="DS750" i="11" s="1"/>
  <c r="F753" i="11" a="1"/>
  <c r="F753" i="11" s="1"/>
  <c r="AC753" i="11" a="1"/>
  <c r="AC753" i="11" s="1"/>
  <c r="AA754" i="11" a="1"/>
  <c r="AA754" i="11" s="1"/>
  <c r="DZ750" i="11" a="1"/>
  <c r="DZ750" i="11" s="1"/>
  <c r="ED750" i="11" a="1"/>
  <c r="ED750" i="11" s="1"/>
  <c r="DX750" i="11" a="1"/>
  <c r="DX750" i="11" s="1"/>
  <c r="EB750" i="11" a="1"/>
  <c r="EB750" i="11" s="1"/>
  <c r="EC750" i="11" a="1"/>
  <c r="EC750" i="11" s="1"/>
  <c r="DY750" i="11" a="1"/>
  <c r="DY750" i="11" s="1"/>
  <c r="DW750" i="11" a="1"/>
  <c r="DW750" i="11" s="1"/>
  <c r="EA750" i="11" a="1"/>
  <c r="EA750" i="11" s="1"/>
  <c r="G752" i="11" a="1"/>
  <c r="G752" i="11" s="1"/>
  <c r="T752" i="11" a="1"/>
  <c r="T752" i="11" s="1"/>
  <c r="H752" i="11" a="1"/>
  <c r="H752" i="11" s="1"/>
  <c r="U753" i="11" l="1" a="1"/>
  <c r="U753" i="11" s="1"/>
  <c r="AD753" i="11"/>
  <c r="ED751" i="11" a="1"/>
  <c r="ED751" i="11" s="1"/>
  <c r="DZ751" i="11" a="1"/>
  <c r="DZ751" i="11" s="1"/>
  <c r="DX751" i="11" a="1"/>
  <c r="DX751" i="11" s="1"/>
  <c r="EA751" i="11" a="1"/>
  <c r="EA751" i="11" s="1"/>
  <c r="DY751" i="11" a="1"/>
  <c r="DY751" i="11" s="1"/>
  <c r="EB751" i="11" a="1"/>
  <c r="EB751" i="11" s="1"/>
  <c r="EC751" i="11" a="1"/>
  <c r="EC751" i="11" s="1"/>
  <c r="DW751" i="11" a="1"/>
  <c r="DW751" i="11" s="1"/>
  <c r="F754" i="11" a="1"/>
  <c r="F754" i="11" s="1"/>
  <c r="AC754" i="11" a="1"/>
  <c r="AC754" i="11" s="1"/>
  <c r="AA755" i="11" a="1"/>
  <c r="AA755" i="11" s="1"/>
  <c r="DP751" i="11" a="1"/>
  <c r="DP751" i="11" s="1"/>
  <c r="DT751" i="11" a="1"/>
  <c r="DT751" i="11" s="1"/>
  <c r="DQ751" i="11" a="1"/>
  <c r="DQ751" i="11" s="1"/>
  <c r="DR751" i="11" a="1"/>
  <c r="DR751" i="11" s="1"/>
  <c r="DS751" i="11" a="1"/>
  <c r="DS751" i="11" s="1"/>
  <c r="DG752" i="11" a="1"/>
  <c r="DG752" i="11" s="1"/>
  <c r="DV752" i="11" a="1"/>
  <c r="DV752" i="11" s="1"/>
  <c r="DO752" i="11" a="1"/>
  <c r="DO752" i="11" s="1"/>
  <c r="G753" i="11" a="1"/>
  <c r="G753" i="11" s="1"/>
  <c r="T753" i="11" a="1"/>
  <c r="T753" i="11" s="1"/>
  <c r="H753" i="11" a="1"/>
  <c r="H753" i="11" s="1"/>
  <c r="DH751" i="11" a="1"/>
  <c r="DH751" i="11" s="1"/>
  <c r="DM751" i="11" a="1"/>
  <c r="DM751" i="11" s="1"/>
  <c r="DK751" i="11" a="1"/>
  <c r="DK751" i="11" s="1"/>
  <c r="DL751" i="11" a="1"/>
  <c r="DL751" i="11" s="1"/>
  <c r="DI751" i="11" a="1"/>
  <c r="DI751" i="11" s="1"/>
  <c r="DJ751" i="11" a="1"/>
  <c r="DJ751" i="11" s="1"/>
  <c r="F755" i="11" l="1" a="1"/>
  <c r="F755" i="11" s="1"/>
  <c r="AC755" i="11" a="1"/>
  <c r="AC755" i="11" s="1"/>
  <c r="AA756" i="11" a="1"/>
  <c r="AA756" i="11" s="1"/>
  <c r="DS752" i="11" a="1"/>
  <c r="DS752" i="11" s="1"/>
  <c r="DQ752" i="11" a="1"/>
  <c r="DQ752" i="11" s="1"/>
  <c r="DR752" i="11" a="1"/>
  <c r="DR752" i="11" s="1"/>
  <c r="DT752" i="11" a="1"/>
  <c r="DT752" i="11" s="1"/>
  <c r="DP752" i="11" a="1"/>
  <c r="DP752" i="11" s="1"/>
  <c r="G754" i="11" a="1"/>
  <c r="G754" i="11" s="1"/>
  <c r="T754" i="11" a="1"/>
  <c r="T754" i="11" s="1"/>
  <c r="H754" i="11" a="1"/>
  <c r="H754" i="11" s="1"/>
  <c r="DI752" i="11" a="1"/>
  <c r="DI752" i="11" s="1"/>
  <c r="DK752" i="11" a="1"/>
  <c r="DK752" i="11" s="1"/>
  <c r="DH752" i="11" a="1"/>
  <c r="DH752" i="11" s="1"/>
  <c r="DL752" i="11" a="1"/>
  <c r="DL752" i="11" s="1"/>
  <c r="DJ752" i="11" a="1"/>
  <c r="DJ752" i="11" s="1"/>
  <c r="DM752" i="11" a="1"/>
  <c r="DM752" i="11" s="1"/>
  <c r="U754" i="11" a="1"/>
  <c r="U754" i="11" s="1"/>
  <c r="AD754" i="11"/>
  <c r="ED752" i="11" a="1"/>
  <c r="ED752" i="11" s="1"/>
  <c r="DX752" i="11" a="1"/>
  <c r="DX752" i="11" s="1"/>
  <c r="EB752" i="11" a="1"/>
  <c r="EB752" i="11" s="1"/>
  <c r="DW752" i="11" a="1"/>
  <c r="DW752" i="11" s="1"/>
  <c r="DZ752" i="11" a="1"/>
  <c r="DZ752" i="11" s="1"/>
  <c r="EC752" i="11" a="1"/>
  <c r="EC752" i="11" s="1"/>
  <c r="DY752" i="11" a="1"/>
  <c r="DY752" i="11" s="1"/>
  <c r="EA752" i="11" a="1"/>
  <c r="EA752" i="11" s="1"/>
  <c r="DV753" i="11" a="1"/>
  <c r="DV753" i="11" s="1"/>
  <c r="DO753" i="11" a="1"/>
  <c r="DO753" i="11" s="1"/>
  <c r="DG753" i="11" a="1"/>
  <c r="DG753" i="11" s="1"/>
  <c r="DJ753" i="11" l="1" a="1"/>
  <c r="DJ753" i="11" s="1"/>
  <c r="DI753" i="11" a="1"/>
  <c r="DI753" i="11" s="1"/>
  <c r="DK753" i="11" a="1"/>
  <c r="DK753" i="11" s="1"/>
  <c r="DH753" i="11" a="1"/>
  <c r="DH753" i="11" s="1"/>
  <c r="DM753" i="11" a="1"/>
  <c r="DM753" i="11" s="1"/>
  <c r="DL753" i="11" a="1"/>
  <c r="DL753" i="11" s="1"/>
  <c r="DR753" i="11" a="1"/>
  <c r="DR753" i="11" s="1"/>
  <c r="DQ753" i="11" a="1"/>
  <c r="DQ753" i="11" s="1"/>
  <c r="DT753" i="11" a="1"/>
  <c r="DT753" i="11" s="1"/>
  <c r="DS753" i="11" a="1"/>
  <c r="DS753" i="11" s="1"/>
  <c r="DP753" i="11" a="1"/>
  <c r="DP753" i="11" s="1"/>
  <c r="DG754" i="11" a="1"/>
  <c r="DG754" i="11" s="1"/>
  <c r="DO754" i="11" a="1"/>
  <c r="DO754" i="11" s="1"/>
  <c r="DV754" i="11" a="1"/>
  <c r="DV754" i="11" s="1"/>
  <c r="AC756" i="11" a="1"/>
  <c r="AC756" i="11" s="1"/>
  <c r="F756" i="11" a="1"/>
  <c r="F756" i="11" s="1"/>
  <c r="AA757" i="11" a="1"/>
  <c r="AA757" i="11" s="1"/>
  <c r="G755" i="11" a="1"/>
  <c r="G755" i="11" s="1"/>
  <c r="T755" i="11" a="1"/>
  <c r="T755" i="11" s="1"/>
  <c r="H755" i="11" a="1"/>
  <c r="H755" i="11" s="1"/>
  <c r="ED753" i="11" a="1"/>
  <c r="ED753" i="11" s="1"/>
  <c r="DW753" i="11" a="1"/>
  <c r="DW753" i="11" s="1"/>
  <c r="EB753" i="11" a="1"/>
  <c r="EB753" i="11" s="1"/>
  <c r="DY753" i="11" a="1"/>
  <c r="DY753" i="11" s="1"/>
  <c r="EC753" i="11" a="1"/>
  <c r="EC753" i="11" s="1"/>
  <c r="DX753" i="11" a="1"/>
  <c r="DX753" i="11" s="1"/>
  <c r="EA753" i="11" a="1"/>
  <c r="EA753" i="11" s="1"/>
  <c r="DZ753" i="11" a="1"/>
  <c r="DZ753" i="11" s="1"/>
  <c r="U755" i="11" a="1"/>
  <c r="U755" i="11" s="1"/>
  <c r="AD755" i="11"/>
  <c r="G756" i="11" l="1" a="1"/>
  <c r="G756" i="11" s="1"/>
  <c r="T756" i="11" a="1"/>
  <c r="T756" i="11" s="1"/>
  <c r="H756" i="11" a="1"/>
  <c r="H756" i="11" s="1"/>
  <c r="EB754" i="11" a="1"/>
  <c r="EB754" i="11" s="1"/>
  <c r="DZ754" i="11" a="1"/>
  <c r="DZ754" i="11" s="1"/>
  <c r="DW754" i="11" a="1"/>
  <c r="DW754" i="11" s="1"/>
  <c r="EA754" i="11" a="1"/>
  <c r="EA754" i="11" s="1"/>
  <c r="ED754" i="11" a="1"/>
  <c r="ED754" i="11" s="1"/>
  <c r="DX754" i="11" a="1"/>
  <c r="DX754" i="11" s="1"/>
  <c r="DY754" i="11" a="1"/>
  <c r="DY754" i="11" s="1"/>
  <c r="EC754" i="11" a="1"/>
  <c r="EC754" i="11" s="1"/>
  <c r="DG755" i="11" a="1"/>
  <c r="DG755" i="11" s="1"/>
  <c r="DV755" i="11" a="1"/>
  <c r="DV755" i="11" s="1"/>
  <c r="DO755" i="11" a="1"/>
  <c r="DO755" i="11" s="1"/>
  <c r="DQ754" i="11" a="1"/>
  <c r="DQ754" i="11" s="1"/>
  <c r="DR754" i="11" a="1"/>
  <c r="DR754" i="11" s="1"/>
  <c r="DT754" i="11" a="1"/>
  <c r="DT754" i="11" s="1"/>
  <c r="DP754" i="11" a="1"/>
  <c r="DP754" i="11" s="1"/>
  <c r="DS754" i="11" a="1"/>
  <c r="DS754" i="11" s="1"/>
  <c r="DK754" i="11" a="1"/>
  <c r="DK754" i="11" s="1"/>
  <c r="DL754" i="11" a="1"/>
  <c r="DL754" i="11" s="1"/>
  <c r="DI754" i="11" a="1"/>
  <c r="DI754" i="11" s="1"/>
  <c r="DJ754" i="11" a="1"/>
  <c r="DJ754" i="11" s="1"/>
  <c r="DH754" i="11" a="1"/>
  <c r="DH754" i="11" s="1"/>
  <c r="DM754" i="11" a="1"/>
  <c r="DM754" i="11" s="1"/>
  <c r="AC757" i="11" a="1"/>
  <c r="AC757" i="11" s="1"/>
  <c r="F757" i="11" a="1"/>
  <c r="F757" i="11" s="1"/>
  <c r="AA758" i="11" a="1"/>
  <c r="AA758" i="11" s="1"/>
  <c r="U756" i="11" a="1"/>
  <c r="U756" i="11" s="1"/>
  <c r="AD756" i="11"/>
  <c r="U757" i="11" l="1" a="1"/>
  <c r="U757" i="11" s="1"/>
  <c r="AD757" i="11"/>
  <c r="G757" i="11" a="1"/>
  <c r="G757" i="11" s="1"/>
  <c r="T757" i="11" a="1"/>
  <c r="T757" i="11" s="1"/>
  <c r="H757" i="11" a="1"/>
  <c r="H757" i="11" s="1"/>
  <c r="DQ755" i="11" a="1"/>
  <c r="DQ755" i="11" s="1"/>
  <c r="DT755" i="11" a="1"/>
  <c r="DT755" i="11" s="1"/>
  <c r="DS755" i="11" a="1"/>
  <c r="DS755" i="11" s="1"/>
  <c r="DP755" i="11" a="1"/>
  <c r="DP755" i="11" s="1"/>
  <c r="DR755" i="11" a="1"/>
  <c r="DR755" i="11" s="1"/>
  <c r="DI755" i="11" a="1"/>
  <c r="DI755" i="11" s="1"/>
  <c r="DL755" i="11" a="1"/>
  <c r="DL755" i="11" s="1"/>
  <c r="DK755" i="11" a="1"/>
  <c r="DK755" i="11" s="1"/>
  <c r="DH755" i="11" a="1"/>
  <c r="DH755" i="11" s="1"/>
  <c r="DJ755" i="11" a="1"/>
  <c r="DJ755" i="11" s="1"/>
  <c r="DM755" i="11" a="1"/>
  <c r="DM755" i="11" s="1"/>
  <c r="EB755" i="11" a="1"/>
  <c r="EB755" i="11" s="1"/>
  <c r="DW755" i="11" a="1"/>
  <c r="DW755" i="11" s="1"/>
  <c r="DX755" i="11" a="1"/>
  <c r="DX755" i="11" s="1"/>
  <c r="DZ755" i="11" a="1"/>
  <c r="DZ755" i="11" s="1"/>
  <c r="EC755" i="11" a="1"/>
  <c r="EC755" i="11" s="1"/>
  <c r="EA755" i="11" a="1"/>
  <c r="EA755" i="11" s="1"/>
  <c r="DY755" i="11" a="1"/>
  <c r="DY755" i="11" s="1"/>
  <c r="ED755" i="11" a="1"/>
  <c r="ED755" i="11" s="1"/>
  <c r="AC758" i="11" a="1"/>
  <c r="AC758" i="11" s="1"/>
  <c r="F758" i="11" a="1"/>
  <c r="F758" i="11" s="1"/>
  <c r="AA759" i="11" a="1"/>
  <c r="AA759" i="11" s="1"/>
  <c r="DV756" i="11" a="1"/>
  <c r="DV756" i="11" s="1"/>
  <c r="DO756" i="11" a="1"/>
  <c r="DO756" i="11" s="1"/>
  <c r="DG756" i="11" a="1"/>
  <c r="DG756" i="11" s="1"/>
  <c r="AC759" i="11" l="1" a="1"/>
  <c r="AC759" i="11" s="1"/>
  <c r="F759" i="11" a="1"/>
  <c r="F759" i="11" s="1"/>
  <c r="AA760" i="11" a="1"/>
  <c r="AA760" i="11" s="1"/>
  <c r="G758" i="11" a="1"/>
  <c r="G758" i="11" s="1"/>
  <c r="T758" i="11" a="1"/>
  <c r="T758" i="11" s="1"/>
  <c r="H758" i="11" a="1"/>
  <c r="H758" i="11" s="1"/>
  <c r="DL756" i="11" a="1"/>
  <c r="DL756" i="11" s="1"/>
  <c r="DJ756" i="11" a="1"/>
  <c r="DJ756" i="11" s="1"/>
  <c r="DH756" i="11" a="1"/>
  <c r="DH756" i="11" s="1"/>
  <c r="DK756" i="11" a="1"/>
  <c r="DK756" i="11" s="1"/>
  <c r="DM756" i="11" a="1"/>
  <c r="DM756" i="11" s="1"/>
  <c r="DI756" i="11" a="1"/>
  <c r="DI756" i="11" s="1"/>
  <c r="DS756" i="11" a="1"/>
  <c r="DS756" i="11" s="1"/>
  <c r="DT756" i="11" a="1"/>
  <c r="DT756" i="11" s="1"/>
  <c r="DQ756" i="11" a="1"/>
  <c r="DQ756" i="11" s="1"/>
  <c r="DP756" i="11" a="1"/>
  <c r="DP756" i="11" s="1"/>
  <c r="DR756" i="11" a="1"/>
  <c r="DR756" i="11" s="1"/>
  <c r="ED756" i="11" a="1"/>
  <c r="ED756" i="11" s="1"/>
  <c r="EC756" i="11" a="1"/>
  <c r="EC756" i="11" s="1"/>
  <c r="DX756" i="11" a="1"/>
  <c r="DX756" i="11" s="1"/>
  <c r="DW756" i="11" a="1"/>
  <c r="DW756" i="11" s="1"/>
  <c r="EA756" i="11" a="1"/>
  <c r="EA756" i="11" s="1"/>
  <c r="DY756" i="11" a="1"/>
  <c r="DY756" i="11" s="1"/>
  <c r="EB756" i="11" a="1"/>
  <c r="EB756" i="11" s="1"/>
  <c r="DZ756" i="11" a="1"/>
  <c r="DZ756" i="11" s="1"/>
  <c r="U758" i="11" a="1"/>
  <c r="U758" i="11" s="1"/>
  <c r="AD758" i="11"/>
  <c r="DO757" i="11" a="1"/>
  <c r="DO757" i="11" s="1"/>
  <c r="DV757" i="11" a="1"/>
  <c r="DV757" i="11" s="1"/>
  <c r="DG757" i="11" a="1"/>
  <c r="DG757" i="11" s="1"/>
  <c r="DJ757" i="11" l="1" a="1"/>
  <c r="DJ757" i="11" s="1"/>
  <c r="DL757" i="11" a="1"/>
  <c r="DL757" i="11" s="1"/>
  <c r="DI757" i="11" a="1"/>
  <c r="DI757" i="11" s="1"/>
  <c r="DK757" i="11" a="1"/>
  <c r="DK757" i="11" s="1"/>
  <c r="DH757" i="11" a="1"/>
  <c r="DH757" i="11" s="1"/>
  <c r="DM757" i="11" a="1"/>
  <c r="DM757" i="11" s="1"/>
  <c r="DX757" i="11" a="1"/>
  <c r="DX757" i="11" s="1"/>
  <c r="EB757" i="11" a="1"/>
  <c r="EB757" i="11" s="1"/>
  <c r="DY757" i="11" a="1"/>
  <c r="DY757" i="11" s="1"/>
  <c r="DW757" i="11" a="1"/>
  <c r="DW757" i="11" s="1"/>
  <c r="EA757" i="11" a="1"/>
  <c r="EA757" i="11" s="1"/>
  <c r="ED757" i="11" a="1"/>
  <c r="ED757" i="11" s="1"/>
  <c r="EC757" i="11" a="1"/>
  <c r="EC757" i="11" s="1"/>
  <c r="DZ757" i="11" a="1"/>
  <c r="DZ757" i="11" s="1"/>
  <c r="DT757" i="11" a="1"/>
  <c r="DT757" i="11" s="1"/>
  <c r="DR757" i="11" a="1"/>
  <c r="DR757" i="11" s="1"/>
  <c r="DP757" i="11" a="1"/>
  <c r="DP757" i="11" s="1"/>
  <c r="DQ757" i="11" a="1"/>
  <c r="DQ757" i="11" s="1"/>
  <c r="DS757" i="11" a="1"/>
  <c r="DS757" i="11" s="1"/>
  <c r="F760" i="11" a="1"/>
  <c r="F760" i="11" s="1"/>
  <c r="AC760" i="11" a="1"/>
  <c r="AC760" i="11" s="1"/>
  <c r="AA761" i="11" a="1"/>
  <c r="AA761" i="11" s="1"/>
  <c r="U759" i="11" a="1"/>
  <c r="U759" i="11" s="1"/>
  <c r="AD759" i="11"/>
  <c r="G759" i="11" a="1"/>
  <c r="G759" i="11" s="1"/>
  <c r="T759" i="11" a="1"/>
  <c r="T759" i="11" s="1"/>
  <c r="H759" i="11" a="1"/>
  <c r="H759" i="11" s="1"/>
  <c r="DG758" i="11" a="1"/>
  <c r="DG758" i="11" s="1"/>
  <c r="DV758" i="11" a="1"/>
  <c r="DV758" i="11" s="1"/>
  <c r="DO758" i="11" a="1"/>
  <c r="DO758" i="11" s="1"/>
  <c r="F761" i="11" l="1" a="1"/>
  <c r="F761" i="11" s="1"/>
  <c r="AC761" i="11" a="1"/>
  <c r="AC761" i="11" s="1"/>
  <c r="AA762" i="11" a="1"/>
  <c r="AA762" i="11" s="1"/>
  <c r="G760" i="11" a="1"/>
  <c r="G760" i="11" s="1"/>
  <c r="T760" i="11" a="1"/>
  <c r="T760" i="11" s="1"/>
  <c r="H760" i="11" a="1"/>
  <c r="H760" i="11" s="1"/>
  <c r="DG759" i="11" a="1"/>
  <c r="DG759" i="11" s="1"/>
  <c r="DV759" i="11" a="1"/>
  <c r="DV759" i="11" s="1"/>
  <c r="DO759" i="11" a="1"/>
  <c r="DO759" i="11" s="1"/>
  <c r="U760" i="11" a="1"/>
  <c r="U760" i="11" s="1"/>
  <c r="AD760" i="11"/>
  <c r="DS758" i="11" a="1"/>
  <c r="DS758" i="11" s="1"/>
  <c r="DQ758" i="11" a="1"/>
  <c r="DQ758" i="11" s="1"/>
  <c r="DR758" i="11" a="1"/>
  <c r="DR758" i="11" s="1"/>
  <c r="DT758" i="11" a="1"/>
  <c r="DT758" i="11" s="1"/>
  <c r="DP758" i="11" a="1"/>
  <c r="DP758" i="11" s="1"/>
  <c r="EA758" i="11" a="1"/>
  <c r="EA758" i="11" s="1"/>
  <c r="EB758" i="11" a="1"/>
  <c r="EB758" i="11" s="1"/>
  <c r="DZ758" i="11" a="1"/>
  <c r="DZ758" i="11" s="1"/>
  <c r="DX758" i="11" a="1"/>
  <c r="DX758" i="11" s="1"/>
  <c r="EC758" i="11" a="1"/>
  <c r="EC758" i="11" s="1"/>
  <c r="DW758" i="11" a="1"/>
  <c r="DW758" i="11" s="1"/>
  <c r="ED758" i="11" a="1"/>
  <c r="ED758" i="11" s="1"/>
  <c r="DY758" i="11" a="1"/>
  <c r="DY758" i="11" s="1"/>
  <c r="DL758" i="11" a="1"/>
  <c r="DL758" i="11" s="1"/>
  <c r="DK758" i="11" a="1"/>
  <c r="DK758" i="11" s="1"/>
  <c r="DH758" i="11" a="1"/>
  <c r="DH758" i="11" s="1"/>
  <c r="DJ758" i="11" a="1"/>
  <c r="DJ758" i="11" s="1"/>
  <c r="DI758" i="11" a="1"/>
  <c r="DI758" i="11" s="1"/>
  <c r="DM758" i="11" a="1"/>
  <c r="DM758" i="11" s="1"/>
  <c r="U761" i="11" l="1" a="1"/>
  <c r="U761" i="11" s="1"/>
  <c r="AD761" i="11"/>
  <c r="G761" i="11" a="1"/>
  <c r="G761" i="11" s="1"/>
  <c r="T761" i="11" a="1"/>
  <c r="T761" i="11" s="1"/>
  <c r="H761" i="11" a="1"/>
  <c r="H761" i="11" s="1"/>
  <c r="DO760" i="11" a="1"/>
  <c r="DO760" i="11" s="1"/>
  <c r="DV760" i="11" a="1"/>
  <c r="DV760" i="11" s="1"/>
  <c r="DG760" i="11" a="1"/>
  <c r="DG760" i="11" s="1"/>
  <c r="DR759" i="11" a="1"/>
  <c r="DR759" i="11" s="1"/>
  <c r="DQ759" i="11" a="1"/>
  <c r="DQ759" i="11" s="1"/>
  <c r="DT759" i="11" a="1"/>
  <c r="DT759" i="11" s="1"/>
  <c r="DP759" i="11" a="1"/>
  <c r="DP759" i="11" s="1"/>
  <c r="DS759" i="11" a="1"/>
  <c r="DS759" i="11" s="1"/>
  <c r="DY759" i="11" a="1"/>
  <c r="DY759" i="11" s="1"/>
  <c r="DX759" i="11" a="1"/>
  <c r="DX759" i="11" s="1"/>
  <c r="EA759" i="11" a="1"/>
  <c r="EA759" i="11" s="1"/>
  <c r="EC759" i="11" a="1"/>
  <c r="EC759" i="11" s="1"/>
  <c r="EB759" i="11" a="1"/>
  <c r="EB759" i="11" s="1"/>
  <c r="DZ759" i="11" a="1"/>
  <c r="DZ759" i="11" s="1"/>
  <c r="DW759" i="11" a="1"/>
  <c r="DW759" i="11" s="1"/>
  <c r="ED759" i="11" a="1"/>
  <c r="ED759" i="11" s="1"/>
  <c r="DL759" i="11" a="1"/>
  <c r="DL759" i="11" s="1"/>
  <c r="DM759" i="11" a="1"/>
  <c r="DM759" i="11" s="1"/>
  <c r="DH759" i="11" a="1"/>
  <c r="DH759" i="11" s="1"/>
  <c r="DK759" i="11" a="1"/>
  <c r="DK759" i="11" s="1"/>
  <c r="DI759" i="11" a="1"/>
  <c r="DI759" i="11" s="1"/>
  <c r="DJ759" i="11" a="1"/>
  <c r="DJ759" i="11" s="1"/>
  <c r="F762" i="11" a="1"/>
  <c r="F762" i="11" s="1"/>
  <c r="AC762" i="11" a="1"/>
  <c r="AC762" i="11" s="1"/>
  <c r="AA763" i="11" a="1"/>
  <c r="AA763" i="11" s="1"/>
  <c r="DM760" i="11" l="1" a="1"/>
  <c r="DM760" i="11" s="1"/>
  <c r="DH760" i="11" a="1"/>
  <c r="DH760" i="11" s="1"/>
  <c r="DK760" i="11" a="1"/>
  <c r="DK760" i="11" s="1"/>
  <c r="DL760" i="11" a="1"/>
  <c r="DL760" i="11" s="1"/>
  <c r="DJ760" i="11" a="1"/>
  <c r="DJ760" i="11" s="1"/>
  <c r="DI760" i="11" a="1"/>
  <c r="DI760" i="11" s="1"/>
  <c r="EB760" i="11" a="1"/>
  <c r="EB760" i="11" s="1"/>
  <c r="EC760" i="11" a="1"/>
  <c r="EC760" i="11" s="1"/>
  <c r="DY760" i="11" a="1"/>
  <c r="DY760" i="11" s="1"/>
  <c r="DZ760" i="11" a="1"/>
  <c r="DZ760" i="11" s="1"/>
  <c r="DX760" i="11" a="1"/>
  <c r="DX760" i="11" s="1"/>
  <c r="ED760" i="11" a="1"/>
  <c r="ED760" i="11" s="1"/>
  <c r="EA760" i="11" a="1"/>
  <c r="EA760" i="11" s="1"/>
  <c r="DW760" i="11" a="1"/>
  <c r="DW760" i="11" s="1"/>
  <c r="DP760" i="11" a="1"/>
  <c r="DP760" i="11" s="1"/>
  <c r="DR760" i="11" a="1"/>
  <c r="DR760" i="11" s="1"/>
  <c r="DS760" i="11" a="1"/>
  <c r="DS760" i="11" s="1"/>
  <c r="DQ760" i="11" a="1"/>
  <c r="DQ760" i="11" s="1"/>
  <c r="DT760" i="11" a="1"/>
  <c r="DT760" i="11" s="1"/>
  <c r="G762" i="11" a="1"/>
  <c r="G762" i="11" s="1"/>
  <c r="T762" i="11" a="1"/>
  <c r="T762" i="11" s="1"/>
  <c r="H762" i="11" a="1"/>
  <c r="H762" i="11" s="1"/>
  <c r="U762" i="11" a="1"/>
  <c r="U762" i="11" s="1"/>
  <c r="AD762" i="11"/>
  <c r="DG761" i="11" a="1"/>
  <c r="DG761" i="11" s="1"/>
  <c r="DV761" i="11" a="1"/>
  <c r="DV761" i="11" s="1"/>
  <c r="DO761" i="11" a="1"/>
  <c r="DO761" i="11" s="1"/>
  <c r="F763" i="11" a="1"/>
  <c r="F763" i="11" s="1"/>
  <c r="AC763" i="11" a="1"/>
  <c r="AC763" i="11" s="1"/>
  <c r="AA764" i="11" a="1"/>
  <c r="AA764" i="11" s="1"/>
  <c r="DR761" i="11" l="1" a="1"/>
  <c r="DR761" i="11" s="1"/>
  <c r="DS761" i="11" a="1"/>
  <c r="DS761" i="11" s="1"/>
  <c r="DP761" i="11" a="1"/>
  <c r="DP761" i="11" s="1"/>
  <c r="DQ761" i="11" a="1"/>
  <c r="DQ761" i="11" s="1"/>
  <c r="DT761" i="11" a="1"/>
  <c r="DT761" i="11" s="1"/>
  <c r="DO762" i="11" a="1"/>
  <c r="DO762" i="11" s="1"/>
  <c r="DG762" i="11" a="1"/>
  <c r="DG762" i="11" s="1"/>
  <c r="DV762" i="11" a="1"/>
  <c r="DV762" i="11" s="1"/>
  <c r="EA761" i="11" a="1"/>
  <c r="EA761" i="11" s="1"/>
  <c r="DX761" i="11" a="1"/>
  <c r="DX761" i="11" s="1"/>
  <c r="EB761" i="11" a="1"/>
  <c r="EB761" i="11" s="1"/>
  <c r="ED761" i="11" a="1"/>
  <c r="ED761" i="11" s="1"/>
  <c r="EC761" i="11" a="1"/>
  <c r="EC761" i="11" s="1"/>
  <c r="DW761" i="11" a="1"/>
  <c r="DW761" i="11" s="1"/>
  <c r="DY761" i="11" a="1"/>
  <c r="DY761" i="11" s="1"/>
  <c r="DZ761" i="11" a="1"/>
  <c r="DZ761" i="11" s="1"/>
  <c r="DM761" i="11" a="1"/>
  <c r="DM761" i="11" s="1"/>
  <c r="DH761" i="11" a="1"/>
  <c r="DH761" i="11" s="1"/>
  <c r="DJ761" i="11" a="1"/>
  <c r="DJ761" i="11" s="1"/>
  <c r="DK761" i="11" a="1"/>
  <c r="DK761" i="11" s="1"/>
  <c r="DL761" i="11" a="1"/>
  <c r="DL761" i="11" s="1"/>
  <c r="DI761" i="11" a="1"/>
  <c r="DI761" i="11" s="1"/>
  <c r="G763" i="11" a="1"/>
  <c r="G763" i="11" s="1"/>
  <c r="T763" i="11" a="1"/>
  <c r="T763" i="11" s="1"/>
  <c r="H763" i="11" a="1"/>
  <c r="H763" i="11" s="1"/>
  <c r="AC764" i="11" a="1"/>
  <c r="AC764" i="11" s="1"/>
  <c r="F764" i="11" a="1"/>
  <c r="F764" i="11" s="1"/>
  <c r="AA765" i="11" a="1"/>
  <c r="AA765" i="11" s="1"/>
  <c r="U763" i="11" a="1"/>
  <c r="U763" i="11" s="1"/>
  <c r="AD763" i="11"/>
  <c r="EB762" i="11" l="1" a="1"/>
  <c r="EB762" i="11" s="1"/>
  <c r="EC762" i="11" a="1"/>
  <c r="EC762" i="11" s="1"/>
  <c r="EA762" i="11" a="1"/>
  <c r="EA762" i="11" s="1"/>
  <c r="DW762" i="11" a="1"/>
  <c r="DW762" i="11" s="1"/>
  <c r="DY762" i="11" a="1"/>
  <c r="DY762" i="11" s="1"/>
  <c r="DX762" i="11" a="1"/>
  <c r="DX762" i="11" s="1"/>
  <c r="DZ762" i="11" a="1"/>
  <c r="DZ762" i="11" s="1"/>
  <c r="ED762" i="11" a="1"/>
  <c r="ED762" i="11" s="1"/>
  <c r="AC765" i="11" a="1"/>
  <c r="AC765" i="11" s="1"/>
  <c r="F765" i="11" a="1"/>
  <c r="F765" i="11" s="1"/>
  <c r="AA766" i="11" a="1"/>
  <c r="AA766" i="11" s="1"/>
  <c r="DJ762" i="11" a="1"/>
  <c r="DJ762" i="11" s="1"/>
  <c r="DH762" i="11" a="1"/>
  <c r="DH762" i="11" s="1"/>
  <c r="DM762" i="11" a="1"/>
  <c r="DM762" i="11" s="1"/>
  <c r="DL762" i="11" a="1"/>
  <c r="DL762" i="11" s="1"/>
  <c r="DK762" i="11" a="1"/>
  <c r="DK762" i="11" s="1"/>
  <c r="DI762" i="11" a="1"/>
  <c r="DI762" i="11" s="1"/>
  <c r="DQ762" i="11" a="1"/>
  <c r="DQ762" i="11" s="1"/>
  <c r="DP762" i="11" a="1"/>
  <c r="DP762" i="11" s="1"/>
  <c r="DT762" i="11" a="1"/>
  <c r="DT762" i="11" s="1"/>
  <c r="DS762" i="11" a="1"/>
  <c r="DS762" i="11" s="1"/>
  <c r="DR762" i="11" a="1"/>
  <c r="DR762" i="11" s="1"/>
  <c r="G764" i="11" a="1"/>
  <c r="G764" i="11" s="1"/>
  <c r="T764" i="11" a="1"/>
  <c r="T764" i="11" s="1"/>
  <c r="H764" i="11" a="1"/>
  <c r="H764" i="11" s="1"/>
  <c r="U764" i="11" a="1"/>
  <c r="U764" i="11" s="1"/>
  <c r="AD764" i="11"/>
  <c r="DG763" i="11" a="1"/>
  <c r="DG763" i="11" s="1"/>
  <c r="DV763" i="11" a="1"/>
  <c r="DV763" i="11" s="1"/>
  <c r="DO763" i="11" a="1"/>
  <c r="DO763" i="11" s="1"/>
  <c r="DV764" i="11" l="1" a="1"/>
  <c r="DV764" i="11" s="1"/>
  <c r="DO764" i="11" a="1"/>
  <c r="DO764" i="11" s="1"/>
  <c r="DG764" i="11" a="1"/>
  <c r="DG764" i="11" s="1"/>
  <c r="AC766" i="11" a="1"/>
  <c r="AC766" i="11" s="1"/>
  <c r="F766" i="11" a="1"/>
  <c r="F766" i="11" s="1"/>
  <c r="AA767" i="11" a="1"/>
  <c r="AA767" i="11" s="1"/>
  <c r="U765" i="11" a="1"/>
  <c r="U765" i="11" s="1"/>
  <c r="AD765" i="11"/>
  <c r="G765" i="11" a="1"/>
  <c r="G765" i="11" s="1"/>
  <c r="T765" i="11" a="1"/>
  <c r="T765" i="11" s="1"/>
  <c r="H765" i="11" a="1"/>
  <c r="H765" i="11" s="1"/>
  <c r="DY763" i="11" a="1"/>
  <c r="DY763" i="11" s="1"/>
  <c r="DZ763" i="11" a="1"/>
  <c r="DZ763" i="11" s="1"/>
  <c r="EC763" i="11" a="1"/>
  <c r="EC763" i="11" s="1"/>
  <c r="ED763" i="11" a="1"/>
  <c r="ED763" i="11" s="1"/>
  <c r="DW763" i="11" a="1"/>
  <c r="DW763" i="11" s="1"/>
  <c r="EA763" i="11" a="1"/>
  <c r="EA763" i="11" s="1"/>
  <c r="EB763" i="11" a="1"/>
  <c r="EB763" i="11" s="1"/>
  <c r="DX763" i="11" a="1"/>
  <c r="DX763" i="11" s="1"/>
  <c r="DR763" i="11" a="1"/>
  <c r="DR763" i="11" s="1"/>
  <c r="DQ763" i="11" a="1"/>
  <c r="DQ763" i="11" s="1"/>
  <c r="DT763" i="11" a="1"/>
  <c r="DT763" i="11" s="1"/>
  <c r="DP763" i="11" a="1"/>
  <c r="DP763" i="11" s="1"/>
  <c r="DS763" i="11" a="1"/>
  <c r="DS763" i="11" s="1"/>
  <c r="DJ763" i="11" a="1"/>
  <c r="DJ763" i="11" s="1"/>
  <c r="DH763" i="11" a="1"/>
  <c r="DH763" i="11" s="1"/>
  <c r="DL763" i="11" a="1"/>
  <c r="DL763" i="11" s="1"/>
  <c r="DI763" i="11" a="1"/>
  <c r="DI763" i="11" s="1"/>
  <c r="DM763" i="11" a="1"/>
  <c r="DM763" i="11" s="1"/>
  <c r="DK763" i="11" a="1"/>
  <c r="DK763" i="11" s="1"/>
  <c r="U766" i="11" l="1" a="1"/>
  <c r="U766" i="11" s="1"/>
  <c r="AD766" i="11"/>
  <c r="G766" i="11" a="1"/>
  <c r="G766" i="11" s="1"/>
  <c r="T766" i="11" a="1"/>
  <c r="T766" i="11" s="1"/>
  <c r="H766" i="11" a="1"/>
  <c r="H766" i="11" s="1"/>
  <c r="DL764" i="11" a="1"/>
  <c r="DL764" i="11" s="1"/>
  <c r="DJ764" i="11" a="1"/>
  <c r="DJ764" i="11" s="1"/>
  <c r="DH764" i="11" a="1"/>
  <c r="DH764" i="11" s="1"/>
  <c r="DM764" i="11" a="1"/>
  <c r="DM764" i="11" s="1"/>
  <c r="DK764" i="11" a="1"/>
  <c r="DK764" i="11" s="1"/>
  <c r="DI764" i="11" a="1"/>
  <c r="DI764" i="11" s="1"/>
  <c r="DS764" i="11" a="1"/>
  <c r="DS764" i="11" s="1"/>
  <c r="DP764" i="11" a="1"/>
  <c r="DP764" i="11" s="1"/>
  <c r="DT764" i="11" a="1"/>
  <c r="DT764" i="11" s="1"/>
  <c r="DR764" i="11" a="1"/>
  <c r="DR764" i="11" s="1"/>
  <c r="DQ764" i="11" a="1"/>
  <c r="DQ764" i="11" s="1"/>
  <c r="DV765" i="11" a="1"/>
  <c r="DV765" i="11" s="1"/>
  <c r="DO765" i="11" a="1"/>
  <c r="DO765" i="11" s="1"/>
  <c r="DG765" i="11" a="1"/>
  <c r="DG765" i="11" s="1"/>
  <c r="DY764" i="11" a="1"/>
  <c r="DY764" i="11" s="1"/>
  <c r="DZ764" i="11" a="1"/>
  <c r="DZ764" i="11" s="1"/>
  <c r="EB764" i="11" a="1"/>
  <c r="EB764" i="11" s="1"/>
  <c r="ED764" i="11" a="1"/>
  <c r="ED764" i="11" s="1"/>
  <c r="DX764" i="11" a="1"/>
  <c r="DX764" i="11" s="1"/>
  <c r="EC764" i="11" a="1"/>
  <c r="EC764" i="11" s="1"/>
  <c r="DW764" i="11" a="1"/>
  <c r="DW764" i="11" s="1"/>
  <c r="EA764" i="11" a="1"/>
  <c r="EA764" i="11" s="1"/>
  <c r="AC767" i="11" a="1"/>
  <c r="AC767" i="11" s="1"/>
  <c r="F767" i="11" a="1"/>
  <c r="F767" i="11" s="1"/>
  <c r="AA768" i="11" a="1"/>
  <c r="AA768" i="11" s="1"/>
  <c r="DG766" i="11" l="1" a="1"/>
  <c r="DG766" i="11" s="1"/>
  <c r="DV766" i="11" a="1"/>
  <c r="DV766" i="11" s="1"/>
  <c r="DO766" i="11" a="1"/>
  <c r="DO766" i="11" s="1"/>
  <c r="EC765" i="11" a="1"/>
  <c r="EC765" i="11" s="1"/>
  <c r="DX765" i="11" a="1"/>
  <c r="DX765" i="11" s="1"/>
  <c r="DW765" i="11" a="1"/>
  <c r="DW765" i="11" s="1"/>
  <c r="EB765" i="11" a="1"/>
  <c r="EB765" i="11" s="1"/>
  <c r="ED765" i="11" a="1"/>
  <c r="ED765" i="11" s="1"/>
  <c r="DZ765" i="11" a="1"/>
  <c r="DZ765" i="11" s="1"/>
  <c r="EA765" i="11" a="1"/>
  <c r="EA765" i="11" s="1"/>
  <c r="DY765" i="11" a="1"/>
  <c r="DY765" i="11" s="1"/>
  <c r="F768" i="11" a="1"/>
  <c r="F768" i="11" s="1"/>
  <c r="AC768" i="11" a="1"/>
  <c r="AC768" i="11" s="1"/>
  <c r="AA769" i="11" a="1"/>
  <c r="AA769" i="11" s="1"/>
  <c r="U767" i="11" a="1"/>
  <c r="U767" i="11" s="1"/>
  <c r="AD767" i="11"/>
  <c r="G767" i="11" a="1"/>
  <c r="G767" i="11" s="1"/>
  <c r="T767" i="11" a="1"/>
  <c r="T767" i="11" s="1"/>
  <c r="H767" i="11" a="1"/>
  <c r="H767" i="11" s="1"/>
  <c r="DM765" i="11" a="1"/>
  <c r="DM765" i="11" s="1"/>
  <c r="DL765" i="11" a="1"/>
  <c r="DL765" i="11" s="1"/>
  <c r="DI765" i="11" a="1"/>
  <c r="DI765" i="11" s="1"/>
  <c r="DH765" i="11" a="1"/>
  <c r="DH765" i="11" s="1"/>
  <c r="DK765" i="11" a="1"/>
  <c r="DK765" i="11" s="1"/>
  <c r="DJ765" i="11" a="1"/>
  <c r="DJ765" i="11" s="1"/>
  <c r="DR765" i="11" a="1"/>
  <c r="DR765" i="11" s="1"/>
  <c r="DQ765" i="11" a="1"/>
  <c r="DQ765" i="11" s="1"/>
  <c r="DP765" i="11" a="1"/>
  <c r="DP765" i="11" s="1"/>
  <c r="DS765" i="11" a="1"/>
  <c r="DS765" i="11" s="1"/>
  <c r="DT765" i="11" a="1"/>
  <c r="DT765" i="11" s="1"/>
  <c r="DV767" i="11" l="1" a="1"/>
  <c r="DV767" i="11" s="1"/>
  <c r="DG767" i="11" a="1"/>
  <c r="DG767" i="11" s="1"/>
  <c r="DO767" i="11" a="1"/>
  <c r="DO767" i="11" s="1"/>
  <c r="F769" i="11" a="1"/>
  <c r="F769" i="11" s="1"/>
  <c r="AC769" i="11" a="1"/>
  <c r="AC769" i="11" s="1"/>
  <c r="AA770" i="11" a="1"/>
  <c r="AA770" i="11" s="1"/>
  <c r="DR766" i="11" a="1"/>
  <c r="DR766" i="11" s="1"/>
  <c r="DQ766" i="11" a="1"/>
  <c r="DQ766" i="11" s="1"/>
  <c r="DT766" i="11" a="1"/>
  <c r="DT766" i="11" s="1"/>
  <c r="DS766" i="11" a="1"/>
  <c r="DS766" i="11" s="1"/>
  <c r="DP766" i="11" a="1"/>
  <c r="DP766" i="11" s="1"/>
  <c r="G768" i="11" a="1"/>
  <c r="G768" i="11" s="1"/>
  <c r="T768" i="11" a="1"/>
  <c r="T768" i="11" s="1"/>
  <c r="H768" i="11" a="1"/>
  <c r="H768" i="11" s="1"/>
  <c r="DX766" i="11" a="1"/>
  <c r="DX766" i="11" s="1"/>
  <c r="ED766" i="11" a="1"/>
  <c r="ED766" i="11" s="1"/>
  <c r="DW766" i="11" a="1"/>
  <c r="DW766" i="11" s="1"/>
  <c r="EA766" i="11" a="1"/>
  <c r="EA766" i="11" s="1"/>
  <c r="EB766" i="11" a="1"/>
  <c r="EB766" i="11" s="1"/>
  <c r="DY766" i="11" a="1"/>
  <c r="DY766" i="11" s="1"/>
  <c r="DZ766" i="11" a="1"/>
  <c r="DZ766" i="11" s="1"/>
  <c r="EC766" i="11" a="1"/>
  <c r="EC766" i="11" s="1"/>
  <c r="U768" i="11" a="1"/>
  <c r="U768" i="11" s="1"/>
  <c r="AD768" i="11"/>
  <c r="DL766" i="11" a="1"/>
  <c r="DL766" i="11" s="1"/>
  <c r="DI766" i="11" a="1"/>
  <c r="DI766" i="11" s="1"/>
  <c r="DM766" i="11" a="1"/>
  <c r="DM766" i="11" s="1"/>
  <c r="DH766" i="11" a="1"/>
  <c r="DH766" i="11" s="1"/>
  <c r="DJ766" i="11" a="1"/>
  <c r="DJ766" i="11" s="1"/>
  <c r="DK766" i="11" a="1"/>
  <c r="DK766" i="11" s="1"/>
  <c r="DR767" i="11" l="1" a="1"/>
  <c r="DR767" i="11" s="1"/>
  <c r="DQ767" i="11" a="1"/>
  <c r="DQ767" i="11" s="1"/>
  <c r="DT767" i="11" a="1"/>
  <c r="DT767" i="11" s="1"/>
  <c r="DP767" i="11" a="1"/>
  <c r="DP767" i="11" s="1"/>
  <c r="DS767" i="11" a="1"/>
  <c r="DS767" i="11" s="1"/>
  <c r="DO768" i="11" a="1"/>
  <c r="DO768" i="11" s="1"/>
  <c r="DG768" i="11" a="1"/>
  <c r="DG768" i="11" s="1"/>
  <c r="DV768" i="11" a="1"/>
  <c r="DV768" i="11" s="1"/>
  <c r="DI767" i="11" a="1"/>
  <c r="DI767" i="11" s="1"/>
  <c r="DJ767" i="11" a="1"/>
  <c r="DJ767" i="11" s="1"/>
  <c r="DM767" i="11" a="1"/>
  <c r="DM767" i="11" s="1"/>
  <c r="DH767" i="11" a="1"/>
  <c r="DH767" i="11" s="1"/>
  <c r="DL767" i="11" a="1"/>
  <c r="DL767" i="11" s="1"/>
  <c r="DK767" i="11" a="1"/>
  <c r="DK767" i="11" s="1"/>
  <c r="F770" i="11" a="1"/>
  <c r="F770" i="11" s="1"/>
  <c r="AC770" i="11" a="1"/>
  <c r="AC770" i="11" s="1"/>
  <c r="AA771" i="11" a="1"/>
  <c r="AA771" i="11" s="1"/>
  <c r="DX767" i="11" a="1"/>
  <c r="DX767" i="11" s="1"/>
  <c r="DY767" i="11" a="1"/>
  <c r="DY767" i="11" s="1"/>
  <c r="EB767" i="11" a="1"/>
  <c r="EB767" i="11" s="1"/>
  <c r="DW767" i="11" a="1"/>
  <c r="DW767" i="11" s="1"/>
  <c r="ED767" i="11" a="1"/>
  <c r="ED767" i="11" s="1"/>
  <c r="EA767" i="11" a="1"/>
  <c r="EA767" i="11" s="1"/>
  <c r="DZ767" i="11" a="1"/>
  <c r="DZ767" i="11" s="1"/>
  <c r="EC767" i="11" a="1"/>
  <c r="EC767" i="11" s="1"/>
  <c r="G769" i="11" a="1"/>
  <c r="G769" i="11" s="1"/>
  <c r="T769" i="11" a="1"/>
  <c r="T769" i="11" s="1"/>
  <c r="H769" i="11" a="1"/>
  <c r="H769" i="11" s="1"/>
  <c r="U769" i="11" a="1"/>
  <c r="U769" i="11" s="1"/>
  <c r="AD769" i="11"/>
  <c r="EB768" i="11" l="1" a="1"/>
  <c r="EB768" i="11" s="1"/>
  <c r="DY768" i="11" a="1"/>
  <c r="DY768" i="11" s="1"/>
  <c r="DW768" i="11" a="1"/>
  <c r="DW768" i="11" s="1"/>
  <c r="EC768" i="11" a="1"/>
  <c r="EC768" i="11" s="1"/>
  <c r="DX768" i="11" a="1"/>
  <c r="DX768" i="11" s="1"/>
  <c r="DZ768" i="11" a="1"/>
  <c r="DZ768" i="11" s="1"/>
  <c r="ED768" i="11" a="1"/>
  <c r="ED768" i="11" s="1"/>
  <c r="EA768" i="11" a="1"/>
  <c r="EA768" i="11" s="1"/>
  <c r="DM768" i="11" a="1"/>
  <c r="DM768" i="11" s="1"/>
  <c r="DJ768" i="11" a="1"/>
  <c r="DJ768" i="11" s="1"/>
  <c r="DK768" i="11" a="1"/>
  <c r="DK768" i="11" s="1"/>
  <c r="DH768" i="11" a="1"/>
  <c r="DH768" i="11" s="1"/>
  <c r="DI768" i="11" a="1"/>
  <c r="DI768" i="11" s="1"/>
  <c r="DL768" i="11" a="1"/>
  <c r="DL768" i="11" s="1"/>
  <c r="F771" i="11" a="1"/>
  <c r="F771" i="11" s="1"/>
  <c r="AC771" i="11" a="1"/>
  <c r="AC771" i="11" s="1"/>
  <c r="AA772" i="11" a="1"/>
  <c r="AA772" i="11" s="1"/>
  <c r="DQ768" i="11" a="1"/>
  <c r="DQ768" i="11" s="1"/>
  <c r="DP768" i="11" a="1"/>
  <c r="DP768" i="11" s="1"/>
  <c r="DS768" i="11" a="1"/>
  <c r="DS768" i="11" s="1"/>
  <c r="DT768" i="11" a="1"/>
  <c r="DT768" i="11" s="1"/>
  <c r="DR768" i="11" a="1"/>
  <c r="DR768" i="11" s="1"/>
  <c r="DO769" i="11" a="1"/>
  <c r="DO769" i="11" s="1"/>
  <c r="DV769" i="11" a="1"/>
  <c r="DV769" i="11" s="1"/>
  <c r="DG769" i="11" a="1"/>
  <c r="DG769" i="11" s="1"/>
  <c r="G770" i="11" a="1"/>
  <c r="G770" i="11" s="1"/>
  <c r="T770" i="11" a="1"/>
  <c r="T770" i="11" s="1"/>
  <c r="H770" i="11" a="1"/>
  <c r="H770" i="11" s="1"/>
  <c r="U770" i="11" a="1"/>
  <c r="U770" i="11" s="1"/>
  <c r="AD770" i="11"/>
  <c r="DV770" i="11" l="1" a="1"/>
  <c r="DV770" i="11" s="1"/>
  <c r="DG770" i="11" a="1"/>
  <c r="DG770" i="11" s="1"/>
  <c r="DO770" i="11" a="1"/>
  <c r="DO770" i="11" s="1"/>
  <c r="DM769" i="11" a="1"/>
  <c r="DM769" i="11" s="1"/>
  <c r="DJ769" i="11" a="1"/>
  <c r="DJ769" i="11" s="1"/>
  <c r="DI769" i="11" a="1"/>
  <c r="DI769" i="11" s="1"/>
  <c r="DH769" i="11" a="1"/>
  <c r="DH769" i="11" s="1"/>
  <c r="DK769" i="11" a="1"/>
  <c r="DK769" i="11" s="1"/>
  <c r="DL769" i="11" a="1"/>
  <c r="DL769" i="11" s="1"/>
  <c r="AC772" i="11" a="1"/>
  <c r="AC772" i="11" s="1"/>
  <c r="F772" i="11" a="1"/>
  <c r="F772" i="11" s="1"/>
  <c r="AA773" i="11" a="1"/>
  <c r="AA773" i="11" s="1"/>
  <c r="DZ769" i="11" a="1"/>
  <c r="DZ769" i="11" s="1"/>
  <c r="DW769" i="11" a="1"/>
  <c r="DW769" i="11" s="1"/>
  <c r="DX769" i="11" a="1"/>
  <c r="DX769" i="11" s="1"/>
  <c r="ED769" i="11" a="1"/>
  <c r="ED769" i="11" s="1"/>
  <c r="EC769" i="11" a="1"/>
  <c r="EC769" i="11" s="1"/>
  <c r="EB769" i="11" a="1"/>
  <c r="EB769" i="11" s="1"/>
  <c r="EA769" i="11" a="1"/>
  <c r="EA769" i="11" s="1"/>
  <c r="DY769" i="11" a="1"/>
  <c r="DY769" i="11" s="1"/>
  <c r="G771" i="11" a="1"/>
  <c r="G771" i="11" s="1"/>
  <c r="T771" i="11" a="1"/>
  <c r="T771" i="11" s="1"/>
  <c r="H771" i="11" a="1"/>
  <c r="H771" i="11" s="1"/>
  <c r="DT769" i="11" a="1"/>
  <c r="DT769" i="11" s="1"/>
  <c r="DR769" i="11" a="1"/>
  <c r="DR769" i="11" s="1"/>
  <c r="DS769" i="11" a="1"/>
  <c r="DS769" i="11" s="1"/>
  <c r="DQ769" i="11" a="1"/>
  <c r="DQ769" i="11" s="1"/>
  <c r="DP769" i="11" a="1"/>
  <c r="DP769" i="11" s="1"/>
  <c r="U771" i="11" a="1"/>
  <c r="U771" i="11" s="1"/>
  <c r="AD771" i="11"/>
  <c r="DQ770" i="11" l="1" a="1"/>
  <c r="DQ770" i="11" s="1"/>
  <c r="DR770" i="11" a="1"/>
  <c r="DR770" i="11" s="1"/>
  <c r="DS770" i="11" a="1"/>
  <c r="DS770" i="11" s="1"/>
  <c r="DT770" i="11" a="1"/>
  <c r="DT770" i="11" s="1"/>
  <c r="DP770" i="11" a="1"/>
  <c r="DP770" i="11" s="1"/>
  <c r="DJ770" i="11" a="1"/>
  <c r="DJ770" i="11" s="1"/>
  <c r="DK770" i="11" a="1"/>
  <c r="DK770" i="11" s="1"/>
  <c r="DH770" i="11" a="1"/>
  <c r="DH770" i="11" s="1"/>
  <c r="DL770" i="11" a="1"/>
  <c r="DL770" i="11" s="1"/>
  <c r="DM770" i="11" a="1"/>
  <c r="DM770" i="11" s="1"/>
  <c r="DI770" i="11" a="1"/>
  <c r="DI770" i="11" s="1"/>
  <c r="EB770" i="11" a="1"/>
  <c r="EB770" i="11" s="1"/>
  <c r="DY770" i="11" a="1"/>
  <c r="DY770" i="11" s="1"/>
  <c r="DX770" i="11" a="1"/>
  <c r="DX770" i="11" s="1"/>
  <c r="DZ770" i="11" a="1"/>
  <c r="DZ770" i="11" s="1"/>
  <c r="EA770" i="11" a="1"/>
  <c r="EA770" i="11" s="1"/>
  <c r="EC770" i="11" a="1"/>
  <c r="EC770" i="11" s="1"/>
  <c r="DW770" i="11" a="1"/>
  <c r="DW770" i="11" s="1"/>
  <c r="ED770" i="11" a="1"/>
  <c r="ED770" i="11" s="1"/>
  <c r="AC773" i="11" a="1"/>
  <c r="AC773" i="11" s="1"/>
  <c r="F773" i="11" a="1"/>
  <c r="F773" i="11" s="1"/>
  <c r="AA774" i="11" a="1"/>
  <c r="AA774" i="11" s="1"/>
  <c r="U772" i="11" a="1"/>
  <c r="U772" i="11" s="1"/>
  <c r="AD772" i="11"/>
  <c r="DG771" i="11" a="1"/>
  <c r="DG771" i="11" s="1"/>
  <c r="DV771" i="11" a="1"/>
  <c r="DV771" i="11" s="1"/>
  <c r="DO771" i="11" a="1"/>
  <c r="DO771" i="11" s="1"/>
  <c r="G772" i="11" a="1"/>
  <c r="G772" i="11" s="1"/>
  <c r="T772" i="11" a="1"/>
  <c r="T772" i="11" s="1"/>
  <c r="H772" i="11" a="1"/>
  <c r="H772" i="11" s="1"/>
  <c r="DX771" i="11" l="1" a="1"/>
  <c r="DX771" i="11" s="1"/>
  <c r="DY771" i="11" a="1"/>
  <c r="DY771" i="11" s="1"/>
  <c r="ED771" i="11" a="1"/>
  <c r="ED771" i="11" s="1"/>
  <c r="DZ771" i="11" a="1"/>
  <c r="DZ771" i="11" s="1"/>
  <c r="EC771" i="11" a="1"/>
  <c r="EC771" i="11" s="1"/>
  <c r="EB771" i="11" a="1"/>
  <c r="EB771" i="11" s="1"/>
  <c r="EA771" i="11" a="1"/>
  <c r="EA771" i="11" s="1"/>
  <c r="DW771" i="11" a="1"/>
  <c r="DW771" i="11" s="1"/>
  <c r="DR771" i="11" a="1"/>
  <c r="DR771" i="11" s="1"/>
  <c r="DQ771" i="11" a="1"/>
  <c r="DQ771" i="11" s="1"/>
  <c r="DP771" i="11" a="1"/>
  <c r="DP771" i="11" s="1"/>
  <c r="DT771" i="11" a="1"/>
  <c r="DT771" i="11" s="1"/>
  <c r="DS771" i="11" a="1"/>
  <c r="DS771" i="11" s="1"/>
  <c r="DK771" i="11" a="1"/>
  <c r="DK771" i="11" s="1"/>
  <c r="DI771" i="11" a="1"/>
  <c r="DI771" i="11" s="1"/>
  <c r="DH771" i="11" a="1"/>
  <c r="DH771" i="11" s="1"/>
  <c r="DM771" i="11" a="1"/>
  <c r="DM771" i="11" s="1"/>
  <c r="DJ771" i="11" a="1"/>
  <c r="DJ771" i="11" s="1"/>
  <c r="DL771" i="11" a="1"/>
  <c r="DL771" i="11" s="1"/>
  <c r="AC774" i="11" a="1"/>
  <c r="AC774" i="11" s="1"/>
  <c r="F774" i="11" a="1"/>
  <c r="F774" i="11" s="1"/>
  <c r="AA775" i="11" a="1"/>
  <c r="AA775" i="11" s="1"/>
  <c r="U773" i="11" a="1"/>
  <c r="U773" i="11" s="1"/>
  <c r="AD773" i="11"/>
  <c r="G773" i="11" a="1"/>
  <c r="G773" i="11" s="1"/>
  <c r="T773" i="11" a="1"/>
  <c r="T773" i="11" s="1"/>
  <c r="H773" i="11" a="1"/>
  <c r="H773" i="11" s="1"/>
  <c r="DG772" i="11" a="1"/>
  <c r="DG772" i="11" s="1"/>
  <c r="DO772" i="11" a="1"/>
  <c r="DO772" i="11" s="1"/>
  <c r="DV772" i="11" a="1"/>
  <c r="DV772" i="11" s="1"/>
  <c r="DL772" i="11" l="1" a="1"/>
  <c r="DL772" i="11" s="1"/>
  <c r="DJ772" i="11" a="1"/>
  <c r="DJ772" i="11" s="1"/>
  <c r="DI772" i="11" a="1"/>
  <c r="DI772" i="11" s="1"/>
  <c r="DK772" i="11" a="1"/>
  <c r="DK772" i="11" s="1"/>
  <c r="DH772" i="11" a="1"/>
  <c r="DH772" i="11" s="1"/>
  <c r="DM772" i="11" a="1"/>
  <c r="DM772" i="11" s="1"/>
  <c r="G774" i="11" a="1"/>
  <c r="G774" i="11" s="1"/>
  <c r="T774" i="11" a="1"/>
  <c r="T774" i="11" s="1"/>
  <c r="H774" i="11" a="1"/>
  <c r="H774" i="11" s="1"/>
  <c r="DG773" i="11" a="1"/>
  <c r="DG773" i="11" s="1"/>
  <c r="DO773" i="11" a="1"/>
  <c r="DO773" i="11" s="1"/>
  <c r="DV773" i="11" a="1"/>
  <c r="DV773" i="11" s="1"/>
  <c r="DX772" i="11" a="1"/>
  <c r="DX772" i="11" s="1"/>
  <c r="EA772" i="11" a="1"/>
  <c r="EA772" i="11" s="1"/>
  <c r="DZ772" i="11" a="1"/>
  <c r="DZ772" i="11" s="1"/>
  <c r="EC772" i="11" a="1"/>
  <c r="EC772" i="11" s="1"/>
  <c r="ED772" i="11" a="1"/>
  <c r="ED772" i="11" s="1"/>
  <c r="DW772" i="11" a="1"/>
  <c r="DW772" i="11" s="1"/>
  <c r="EB772" i="11" a="1"/>
  <c r="EB772" i="11" s="1"/>
  <c r="DY772" i="11" a="1"/>
  <c r="DY772" i="11" s="1"/>
  <c r="AC775" i="11" a="1"/>
  <c r="AC775" i="11" s="1"/>
  <c r="F775" i="11" a="1"/>
  <c r="F775" i="11" s="1"/>
  <c r="AA776" i="11" a="1"/>
  <c r="AA776" i="11" s="1"/>
  <c r="DQ772" i="11" a="1"/>
  <c r="DQ772" i="11" s="1"/>
  <c r="DR772" i="11" a="1"/>
  <c r="DR772" i="11" s="1"/>
  <c r="DP772" i="11" a="1"/>
  <c r="DP772" i="11" s="1"/>
  <c r="DT772" i="11" a="1"/>
  <c r="DT772" i="11" s="1"/>
  <c r="DS772" i="11" a="1"/>
  <c r="DS772" i="11" s="1"/>
  <c r="U774" i="11" a="1"/>
  <c r="U774" i="11" s="1"/>
  <c r="AD774" i="11"/>
  <c r="DG774" i="11" l="1" a="1"/>
  <c r="DG774" i="11" s="1"/>
  <c r="DV774" i="11" a="1"/>
  <c r="DV774" i="11" s="1"/>
  <c r="DO774" i="11" a="1"/>
  <c r="DO774" i="11" s="1"/>
  <c r="F776" i="11" a="1"/>
  <c r="F776" i="11" s="1"/>
  <c r="AC776" i="11" a="1"/>
  <c r="AC776" i="11" s="1"/>
  <c r="AA777" i="11" a="1"/>
  <c r="AA777" i="11" s="1"/>
  <c r="U775" i="11" a="1"/>
  <c r="U775" i="11" s="1"/>
  <c r="AD775" i="11"/>
  <c r="EA773" i="11" a="1"/>
  <c r="EA773" i="11" s="1"/>
  <c r="EC773" i="11" a="1"/>
  <c r="EC773" i="11" s="1"/>
  <c r="DW773" i="11" a="1"/>
  <c r="DW773" i="11" s="1"/>
  <c r="EB773" i="11" a="1"/>
  <c r="EB773" i="11" s="1"/>
  <c r="DZ773" i="11" a="1"/>
  <c r="DZ773" i="11" s="1"/>
  <c r="DY773" i="11" a="1"/>
  <c r="DY773" i="11" s="1"/>
  <c r="ED773" i="11" a="1"/>
  <c r="ED773" i="11" s="1"/>
  <c r="DX773" i="11" a="1"/>
  <c r="DX773" i="11" s="1"/>
  <c r="DT773" i="11" a="1"/>
  <c r="DT773" i="11" s="1"/>
  <c r="DR773" i="11" a="1"/>
  <c r="DR773" i="11" s="1"/>
  <c r="DS773" i="11" a="1"/>
  <c r="DS773" i="11" s="1"/>
  <c r="DQ773" i="11" a="1"/>
  <c r="DQ773" i="11" s="1"/>
  <c r="DP773" i="11" a="1"/>
  <c r="DP773" i="11" s="1"/>
  <c r="DL773" i="11" a="1"/>
  <c r="DL773" i="11" s="1"/>
  <c r="DI773" i="11" a="1"/>
  <c r="DI773" i="11" s="1"/>
  <c r="DM773" i="11" a="1"/>
  <c r="DM773" i="11" s="1"/>
  <c r="DJ773" i="11" a="1"/>
  <c r="DJ773" i="11" s="1"/>
  <c r="DH773" i="11" a="1"/>
  <c r="DH773" i="11" s="1"/>
  <c r="DK773" i="11" a="1"/>
  <c r="DK773" i="11" s="1"/>
  <c r="G775" i="11" a="1"/>
  <c r="G775" i="11" s="1"/>
  <c r="T775" i="11" a="1"/>
  <c r="T775" i="11" s="1"/>
  <c r="H775" i="11" a="1"/>
  <c r="H775" i="11" s="1"/>
  <c r="DK774" i="11" l="1" a="1"/>
  <c r="DK774" i="11" s="1"/>
  <c r="DL774" i="11" a="1"/>
  <c r="DL774" i="11" s="1"/>
  <c r="DI774" i="11" a="1"/>
  <c r="DI774" i="11" s="1"/>
  <c r="DM774" i="11" a="1"/>
  <c r="DM774" i="11" s="1"/>
  <c r="DJ774" i="11" a="1"/>
  <c r="DJ774" i="11" s="1"/>
  <c r="DH774" i="11" a="1"/>
  <c r="DH774" i="11" s="1"/>
  <c r="F777" i="11" a="1"/>
  <c r="F777" i="11" s="1"/>
  <c r="AC777" i="11" a="1"/>
  <c r="AC777" i="11" s="1"/>
  <c r="AA778" i="11" a="1"/>
  <c r="AA778" i="11" s="1"/>
  <c r="G776" i="11" a="1"/>
  <c r="G776" i="11" s="1"/>
  <c r="T776" i="11" a="1"/>
  <c r="T776" i="11" s="1"/>
  <c r="H776" i="11" a="1"/>
  <c r="H776" i="11" s="1"/>
  <c r="U776" i="11" a="1"/>
  <c r="U776" i="11" s="1"/>
  <c r="AD776" i="11"/>
  <c r="DV775" i="11" a="1"/>
  <c r="DV775" i="11" s="1"/>
  <c r="DO775" i="11" a="1"/>
  <c r="DO775" i="11" s="1"/>
  <c r="DG775" i="11" a="1"/>
  <c r="DG775" i="11" s="1"/>
  <c r="DS774" i="11" a="1"/>
  <c r="DS774" i="11" s="1"/>
  <c r="DP774" i="11" a="1"/>
  <c r="DP774" i="11" s="1"/>
  <c r="DQ774" i="11" a="1"/>
  <c r="DQ774" i="11" s="1"/>
  <c r="DR774" i="11" a="1"/>
  <c r="DR774" i="11" s="1"/>
  <c r="DT774" i="11" a="1"/>
  <c r="DT774" i="11" s="1"/>
  <c r="EC774" i="11" a="1"/>
  <c r="EC774" i="11" s="1"/>
  <c r="DW774" i="11" a="1"/>
  <c r="DW774" i="11" s="1"/>
  <c r="EA774" i="11" a="1"/>
  <c r="EA774" i="11" s="1"/>
  <c r="EB774" i="11" a="1"/>
  <c r="EB774" i="11" s="1"/>
  <c r="ED774" i="11" a="1"/>
  <c r="ED774" i="11" s="1"/>
  <c r="DZ774" i="11" a="1"/>
  <c r="DZ774" i="11" s="1"/>
  <c r="DY774" i="11" a="1"/>
  <c r="DY774" i="11" s="1"/>
  <c r="DX774" i="11" a="1"/>
  <c r="DX774" i="11" s="1"/>
  <c r="DO776" i="11" l="1" a="1"/>
  <c r="DO776" i="11" s="1"/>
  <c r="DV776" i="11" a="1"/>
  <c r="DV776" i="11" s="1"/>
  <c r="DG776" i="11" a="1"/>
  <c r="DG776" i="11" s="1"/>
  <c r="F778" i="11" a="1"/>
  <c r="F778" i="11" s="1"/>
  <c r="AC778" i="11" a="1"/>
  <c r="AC778" i="11" s="1"/>
  <c r="AA779" i="11" a="1"/>
  <c r="AA779" i="11" s="1"/>
  <c r="DP775" i="11" a="1"/>
  <c r="DP775" i="11" s="1"/>
  <c r="DR775" i="11" a="1"/>
  <c r="DR775" i="11" s="1"/>
  <c r="DT775" i="11" a="1"/>
  <c r="DT775" i="11" s="1"/>
  <c r="DQ775" i="11" a="1"/>
  <c r="DQ775" i="11" s="1"/>
  <c r="DS775" i="11" a="1"/>
  <c r="DS775" i="11" s="1"/>
  <c r="G777" i="11" a="1"/>
  <c r="G777" i="11" s="1"/>
  <c r="T777" i="11" a="1"/>
  <c r="T777" i="11" s="1"/>
  <c r="H777" i="11" a="1"/>
  <c r="H777" i="11" s="1"/>
  <c r="DM775" i="11" a="1"/>
  <c r="DM775" i="11" s="1"/>
  <c r="DH775" i="11" a="1"/>
  <c r="DH775" i="11" s="1"/>
  <c r="DI775" i="11" a="1"/>
  <c r="DI775" i="11" s="1"/>
  <c r="DK775" i="11" a="1"/>
  <c r="DK775" i="11" s="1"/>
  <c r="DL775" i="11" a="1"/>
  <c r="DL775" i="11" s="1"/>
  <c r="DJ775" i="11" a="1"/>
  <c r="DJ775" i="11" s="1"/>
  <c r="EC775" i="11" a="1"/>
  <c r="EC775" i="11" s="1"/>
  <c r="ED775" i="11" a="1"/>
  <c r="ED775" i="11" s="1"/>
  <c r="DZ775" i="11" a="1"/>
  <c r="DZ775" i="11" s="1"/>
  <c r="EB775" i="11" a="1"/>
  <c r="EB775" i="11" s="1"/>
  <c r="DX775" i="11" a="1"/>
  <c r="DX775" i="11" s="1"/>
  <c r="EA775" i="11" a="1"/>
  <c r="EA775" i="11" s="1"/>
  <c r="DY775" i="11" a="1"/>
  <c r="DY775" i="11" s="1"/>
  <c r="DW775" i="11" a="1"/>
  <c r="DW775" i="11" s="1"/>
  <c r="U777" i="11" a="1"/>
  <c r="U777" i="11" s="1"/>
  <c r="AD777" i="11"/>
  <c r="ED776" i="11" l="1" a="1"/>
  <c r="ED776" i="11" s="1"/>
  <c r="DW776" i="11" a="1"/>
  <c r="DW776" i="11" s="1"/>
  <c r="DZ776" i="11" a="1"/>
  <c r="DZ776" i="11" s="1"/>
  <c r="EA776" i="11" a="1"/>
  <c r="EA776" i="11" s="1"/>
  <c r="DY776" i="11" a="1"/>
  <c r="DY776" i="11" s="1"/>
  <c r="DX776" i="11" a="1"/>
  <c r="DX776" i="11" s="1"/>
  <c r="EC776" i="11" a="1"/>
  <c r="EC776" i="11" s="1"/>
  <c r="EB776" i="11" a="1"/>
  <c r="EB776" i="11" s="1"/>
  <c r="DV777" i="11" a="1"/>
  <c r="DV777" i="11" s="1"/>
  <c r="DO777" i="11" a="1"/>
  <c r="DO777" i="11" s="1"/>
  <c r="DG777" i="11" a="1"/>
  <c r="DG777" i="11" s="1"/>
  <c r="DS776" i="11" a="1"/>
  <c r="DS776" i="11" s="1"/>
  <c r="DQ776" i="11" a="1"/>
  <c r="DQ776" i="11" s="1"/>
  <c r="DT776" i="11" a="1"/>
  <c r="DT776" i="11" s="1"/>
  <c r="DR776" i="11" a="1"/>
  <c r="DR776" i="11" s="1"/>
  <c r="DP776" i="11" a="1"/>
  <c r="DP776" i="11" s="1"/>
  <c r="F779" i="11" a="1"/>
  <c r="F779" i="11" s="1"/>
  <c r="AC779" i="11" a="1"/>
  <c r="AC779" i="11" s="1"/>
  <c r="AA780" i="11" a="1"/>
  <c r="AA780" i="11" s="1"/>
  <c r="G778" i="11" a="1"/>
  <c r="G778" i="11" s="1"/>
  <c r="T778" i="11" a="1"/>
  <c r="T778" i="11" s="1"/>
  <c r="H778" i="11" a="1"/>
  <c r="H778" i="11" s="1"/>
  <c r="U778" i="11" a="1"/>
  <c r="U778" i="11" s="1"/>
  <c r="AD778" i="11"/>
  <c r="DK776" i="11" a="1"/>
  <c r="DK776" i="11" s="1"/>
  <c r="DJ776" i="11" a="1"/>
  <c r="DJ776" i="11" s="1"/>
  <c r="DL776" i="11" a="1"/>
  <c r="DL776" i="11" s="1"/>
  <c r="DI776" i="11" a="1"/>
  <c r="DI776" i="11" s="1"/>
  <c r="DH776" i="11" a="1"/>
  <c r="DH776" i="11" s="1"/>
  <c r="DM776" i="11" a="1"/>
  <c r="DM776" i="11" s="1"/>
  <c r="AC780" i="11" l="1" a="1"/>
  <c r="AC780" i="11" s="1"/>
  <c r="F780" i="11" a="1"/>
  <c r="F780" i="11" s="1"/>
  <c r="AA781" i="11" a="1"/>
  <c r="AA781" i="11" s="1"/>
  <c r="G779" i="11" a="1"/>
  <c r="G779" i="11" s="1"/>
  <c r="T779" i="11" a="1"/>
  <c r="T779" i="11" s="1"/>
  <c r="H779" i="11" a="1"/>
  <c r="H779" i="11" s="1"/>
  <c r="U779" i="11" a="1"/>
  <c r="U779" i="11" s="1"/>
  <c r="AD779" i="11"/>
  <c r="DM777" i="11" a="1"/>
  <c r="DM777" i="11" s="1"/>
  <c r="DL777" i="11" a="1"/>
  <c r="DL777" i="11" s="1"/>
  <c r="DH777" i="11" a="1"/>
  <c r="DH777" i="11" s="1"/>
  <c r="DJ777" i="11" a="1"/>
  <c r="DJ777" i="11" s="1"/>
  <c r="DI777" i="11" a="1"/>
  <c r="DI777" i="11" s="1"/>
  <c r="DK777" i="11" a="1"/>
  <c r="DK777" i="11" s="1"/>
  <c r="DP777" i="11" a="1"/>
  <c r="DP777" i="11" s="1"/>
  <c r="DQ777" i="11" a="1"/>
  <c r="DQ777" i="11" s="1"/>
  <c r="DR777" i="11" a="1"/>
  <c r="DR777" i="11" s="1"/>
  <c r="DS777" i="11" a="1"/>
  <c r="DS777" i="11" s="1"/>
  <c r="DT777" i="11" a="1"/>
  <c r="DT777" i="11" s="1"/>
  <c r="DV778" i="11" a="1"/>
  <c r="DV778" i="11" s="1"/>
  <c r="DO778" i="11" a="1"/>
  <c r="DO778" i="11" s="1"/>
  <c r="DG778" i="11" a="1"/>
  <c r="DG778" i="11" s="1"/>
  <c r="DX777" i="11" a="1"/>
  <c r="DX777" i="11" s="1"/>
  <c r="DZ777" i="11" a="1"/>
  <c r="DZ777" i="11" s="1"/>
  <c r="DY777" i="11" a="1"/>
  <c r="DY777" i="11" s="1"/>
  <c r="ED777" i="11" a="1"/>
  <c r="ED777" i="11" s="1"/>
  <c r="EC777" i="11" a="1"/>
  <c r="EC777" i="11" s="1"/>
  <c r="DW777" i="11" a="1"/>
  <c r="DW777" i="11" s="1"/>
  <c r="EA777" i="11" a="1"/>
  <c r="EA777" i="11" s="1"/>
  <c r="EB777" i="11" a="1"/>
  <c r="EB777" i="11" s="1"/>
  <c r="G780" i="11" l="1" a="1"/>
  <c r="G780" i="11" s="1"/>
  <c r="T780" i="11" a="1"/>
  <c r="T780" i="11" s="1"/>
  <c r="H780" i="11" a="1"/>
  <c r="H780" i="11" s="1"/>
  <c r="DK778" i="11" a="1"/>
  <c r="DK778" i="11" s="1"/>
  <c r="DL778" i="11" a="1"/>
  <c r="DL778" i="11" s="1"/>
  <c r="DH778" i="11" a="1"/>
  <c r="DH778" i="11" s="1"/>
  <c r="DM778" i="11" a="1"/>
  <c r="DM778" i="11" s="1"/>
  <c r="DI778" i="11" a="1"/>
  <c r="DI778" i="11" s="1"/>
  <c r="DJ778" i="11" a="1"/>
  <c r="DJ778" i="11" s="1"/>
  <c r="DR778" i="11" a="1"/>
  <c r="DR778" i="11" s="1"/>
  <c r="DT778" i="11" a="1"/>
  <c r="DT778" i="11" s="1"/>
  <c r="DP778" i="11" a="1"/>
  <c r="DP778" i="11" s="1"/>
  <c r="DQ778" i="11" a="1"/>
  <c r="DQ778" i="11" s="1"/>
  <c r="DS778" i="11" a="1"/>
  <c r="DS778" i="11" s="1"/>
  <c r="DV779" i="11" a="1"/>
  <c r="DV779" i="11" s="1"/>
  <c r="DG779" i="11" a="1"/>
  <c r="DG779" i="11" s="1"/>
  <c r="DO779" i="11" a="1"/>
  <c r="DO779" i="11" s="1"/>
  <c r="DY778" i="11" a="1"/>
  <c r="DY778" i="11" s="1"/>
  <c r="EC778" i="11" a="1"/>
  <c r="EC778" i="11" s="1"/>
  <c r="EB778" i="11" a="1"/>
  <c r="EB778" i="11" s="1"/>
  <c r="ED778" i="11" a="1"/>
  <c r="ED778" i="11" s="1"/>
  <c r="DW778" i="11" a="1"/>
  <c r="DW778" i="11" s="1"/>
  <c r="DX778" i="11" a="1"/>
  <c r="DX778" i="11" s="1"/>
  <c r="EA778" i="11" a="1"/>
  <c r="EA778" i="11" s="1"/>
  <c r="DZ778" i="11" a="1"/>
  <c r="DZ778" i="11" s="1"/>
  <c r="AC781" i="11" a="1"/>
  <c r="AC781" i="11" s="1"/>
  <c r="F781" i="11" a="1"/>
  <c r="F781" i="11" s="1"/>
  <c r="AA782" i="11" a="1"/>
  <c r="AA782" i="11" s="1"/>
  <c r="U780" i="11" a="1"/>
  <c r="U780" i="11" s="1"/>
  <c r="AD780" i="11"/>
  <c r="EB779" i="11" l="1" a="1"/>
  <c r="EB779" i="11" s="1"/>
  <c r="DZ779" i="11" a="1"/>
  <c r="DZ779" i="11" s="1"/>
  <c r="DX779" i="11" a="1"/>
  <c r="DX779" i="11" s="1"/>
  <c r="DW779" i="11" a="1"/>
  <c r="DW779" i="11" s="1"/>
  <c r="DY779" i="11" a="1"/>
  <c r="DY779" i="11" s="1"/>
  <c r="EA779" i="11" a="1"/>
  <c r="EA779" i="11" s="1"/>
  <c r="ED779" i="11" a="1"/>
  <c r="ED779" i="11" s="1"/>
  <c r="EC779" i="11" a="1"/>
  <c r="EC779" i="11" s="1"/>
  <c r="U781" i="11" a="1"/>
  <c r="U781" i="11" s="1"/>
  <c r="AD781" i="11"/>
  <c r="G781" i="11" a="1"/>
  <c r="G781" i="11" s="1"/>
  <c r="T781" i="11" a="1"/>
  <c r="T781" i="11" s="1"/>
  <c r="H781" i="11" a="1"/>
  <c r="H781" i="11" s="1"/>
  <c r="DO780" i="11" a="1"/>
  <c r="DO780" i="11" s="1"/>
  <c r="DV780" i="11" a="1"/>
  <c r="DV780" i="11" s="1"/>
  <c r="DG780" i="11" a="1"/>
  <c r="DG780" i="11" s="1"/>
  <c r="AC782" i="11" a="1"/>
  <c r="AC782" i="11" s="1"/>
  <c r="F782" i="11" a="1"/>
  <c r="F782" i="11" s="1"/>
  <c r="AA783" i="11" a="1"/>
  <c r="AA783" i="11" s="1"/>
  <c r="DR779" i="11" a="1"/>
  <c r="DR779" i="11" s="1"/>
  <c r="DP779" i="11" a="1"/>
  <c r="DP779" i="11" s="1"/>
  <c r="DT779" i="11" a="1"/>
  <c r="DT779" i="11" s="1"/>
  <c r="DQ779" i="11" a="1"/>
  <c r="DQ779" i="11" s="1"/>
  <c r="DS779" i="11" a="1"/>
  <c r="DS779" i="11" s="1"/>
  <c r="DJ779" i="11" a="1"/>
  <c r="DJ779" i="11" s="1"/>
  <c r="DL779" i="11" a="1"/>
  <c r="DL779" i="11" s="1"/>
  <c r="DH779" i="11" a="1"/>
  <c r="DH779" i="11" s="1"/>
  <c r="DK779" i="11" a="1"/>
  <c r="DK779" i="11" s="1"/>
  <c r="DI779" i="11" a="1"/>
  <c r="DI779" i="11" s="1"/>
  <c r="DM779" i="11" a="1"/>
  <c r="DM779" i="11" s="1"/>
  <c r="DK780" i="11" l="1" a="1"/>
  <c r="DK780" i="11" s="1"/>
  <c r="DI780" i="11" a="1"/>
  <c r="DI780" i="11" s="1"/>
  <c r="DJ780" i="11" a="1"/>
  <c r="DJ780" i="11" s="1"/>
  <c r="DH780" i="11" a="1"/>
  <c r="DH780" i="11" s="1"/>
  <c r="DM780" i="11" a="1"/>
  <c r="DM780" i="11" s="1"/>
  <c r="DL780" i="11" a="1"/>
  <c r="DL780" i="11" s="1"/>
  <c r="AC783" i="11" a="1"/>
  <c r="AC783" i="11" s="1"/>
  <c r="F783" i="11" a="1"/>
  <c r="F783" i="11" s="1"/>
  <c r="AA784" i="11" a="1"/>
  <c r="AA784" i="11" s="1"/>
  <c r="ED780" i="11" a="1"/>
  <c r="ED780" i="11" s="1"/>
  <c r="DZ780" i="11" a="1"/>
  <c r="DZ780" i="11" s="1"/>
  <c r="EB780" i="11" a="1"/>
  <c r="EB780" i="11" s="1"/>
  <c r="EC780" i="11" a="1"/>
  <c r="EC780" i="11" s="1"/>
  <c r="DY780" i="11" a="1"/>
  <c r="DY780" i="11" s="1"/>
  <c r="DW780" i="11" a="1"/>
  <c r="DW780" i="11" s="1"/>
  <c r="EA780" i="11" a="1"/>
  <c r="EA780" i="11" s="1"/>
  <c r="DX780" i="11" a="1"/>
  <c r="DX780" i="11" s="1"/>
  <c r="U782" i="11" a="1"/>
  <c r="U782" i="11" s="1"/>
  <c r="AD782" i="11"/>
  <c r="DP780" i="11" a="1"/>
  <c r="DP780" i="11" s="1"/>
  <c r="DR780" i="11" a="1"/>
  <c r="DR780" i="11" s="1"/>
  <c r="DT780" i="11" a="1"/>
  <c r="DT780" i="11" s="1"/>
  <c r="DS780" i="11" a="1"/>
  <c r="DS780" i="11" s="1"/>
  <c r="DQ780" i="11" a="1"/>
  <c r="DQ780" i="11" s="1"/>
  <c r="DO781" i="11" a="1"/>
  <c r="DO781" i="11" s="1"/>
  <c r="DV781" i="11" a="1"/>
  <c r="DV781" i="11" s="1"/>
  <c r="DG781" i="11" a="1"/>
  <c r="DG781" i="11" s="1"/>
  <c r="G782" i="11" a="1"/>
  <c r="G782" i="11" s="1"/>
  <c r="T782" i="11" a="1"/>
  <c r="T782" i="11" s="1"/>
  <c r="H782" i="11" a="1"/>
  <c r="H782" i="11" s="1"/>
  <c r="EB781" i="11" l="1" a="1"/>
  <c r="EB781" i="11" s="1"/>
  <c r="EC781" i="11" a="1"/>
  <c r="EC781" i="11" s="1"/>
  <c r="DZ781" i="11" a="1"/>
  <c r="DZ781" i="11" s="1"/>
  <c r="DX781" i="11" a="1"/>
  <c r="DX781" i="11" s="1"/>
  <c r="DW781" i="11" a="1"/>
  <c r="DW781" i="11" s="1"/>
  <c r="DY781" i="11" a="1"/>
  <c r="DY781" i="11" s="1"/>
  <c r="EA781" i="11" a="1"/>
  <c r="EA781" i="11" s="1"/>
  <c r="ED781" i="11" a="1"/>
  <c r="ED781" i="11" s="1"/>
  <c r="DQ781" i="11" a="1"/>
  <c r="DQ781" i="11" s="1"/>
  <c r="DP781" i="11" a="1"/>
  <c r="DP781" i="11" s="1"/>
  <c r="DS781" i="11" a="1"/>
  <c r="DS781" i="11" s="1"/>
  <c r="DR781" i="11" a="1"/>
  <c r="DR781" i="11" s="1"/>
  <c r="DT781" i="11" a="1"/>
  <c r="DT781" i="11" s="1"/>
  <c r="F784" i="11" a="1"/>
  <c r="F784" i="11" s="1"/>
  <c r="AC784" i="11" a="1"/>
  <c r="AC784" i="11" s="1"/>
  <c r="AA785" i="11" a="1"/>
  <c r="AA785" i="11" s="1"/>
  <c r="U783" i="11" a="1"/>
  <c r="U783" i="11" s="1"/>
  <c r="AD783" i="11"/>
  <c r="DL781" i="11" a="1"/>
  <c r="DL781" i="11" s="1"/>
  <c r="DI781" i="11" a="1"/>
  <c r="DI781" i="11" s="1"/>
  <c r="DK781" i="11" a="1"/>
  <c r="DK781" i="11" s="1"/>
  <c r="DJ781" i="11" a="1"/>
  <c r="DJ781" i="11" s="1"/>
  <c r="DM781" i="11" a="1"/>
  <c r="DM781" i="11" s="1"/>
  <c r="DH781" i="11" a="1"/>
  <c r="DH781" i="11" s="1"/>
  <c r="G783" i="11" a="1"/>
  <c r="G783" i="11" s="1"/>
  <c r="T783" i="11" a="1"/>
  <c r="T783" i="11" s="1"/>
  <c r="H783" i="11" a="1"/>
  <c r="H783" i="11" s="1"/>
  <c r="DV782" i="11" a="1"/>
  <c r="DV782" i="11" s="1"/>
  <c r="DG782" i="11" a="1"/>
  <c r="DG782" i="11" s="1"/>
  <c r="DO782" i="11" a="1"/>
  <c r="DO782" i="11" s="1"/>
  <c r="DV783" i="11" l="1" a="1"/>
  <c r="DV783" i="11" s="1"/>
  <c r="DO783" i="11" a="1"/>
  <c r="DO783" i="11" s="1"/>
  <c r="DG783" i="11" a="1"/>
  <c r="DG783" i="11" s="1"/>
  <c r="F785" i="11" a="1"/>
  <c r="F785" i="11" s="1"/>
  <c r="AC785" i="11" a="1"/>
  <c r="AC785" i="11" s="1"/>
  <c r="AA786" i="11" a="1"/>
  <c r="AA786" i="11" s="1"/>
  <c r="DR782" i="11" a="1"/>
  <c r="DR782" i="11" s="1"/>
  <c r="DT782" i="11" a="1"/>
  <c r="DT782" i="11" s="1"/>
  <c r="DP782" i="11" a="1"/>
  <c r="DP782" i="11" s="1"/>
  <c r="DQ782" i="11" a="1"/>
  <c r="DQ782" i="11" s="1"/>
  <c r="DS782" i="11" a="1"/>
  <c r="DS782" i="11" s="1"/>
  <c r="G784" i="11" a="1"/>
  <c r="G784" i="11" s="1"/>
  <c r="T784" i="11" a="1"/>
  <c r="T784" i="11" s="1"/>
  <c r="H784" i="11" a="1"/>
  <c r="H784" i="11" s="1"/>
  <c r="U784" i="11" a="1"/>
  <c r="U784" i="11" s="1"/>
  <c r="AD784" i="11"/>
  <c r="DI782" i="11" a="1"/>
  <c r="DI782" i="11" s="1"/>
  <c r="DL782" i="11" a="1"/>
  <c r="DL782" i="11" s="1"/>
  <c r="DK782" i="11" a="1"/>
  <c r="DK782" i="11" s="1"/>
  <c r="DM782" i="11" a="1"/>
  <c r="DM782" i="11" s="1"/>
  <c r="DJ782" i="11" a="1"/>
  <c r="DJ782" i="11" s="1"/>
  <c r="DH782" i="11" a="1"/>
  <c r="DH782" i="11" s="1"/>
  <c r="EA782" i="11" a="1"/>
  <c r="EA782" i="11" s="1"/>
  <c r="DX782" i="11" a="1"/>
  <c r="DX782" i="11" s="1"/>
  <c r="ED782" i="11" a="1"/>
  <c r="ED782" i="11" s="1"/>
  <c r="DW782" i="11" a="1"/>
  <c r="DW782" i="11" s="1"/>
  <c r="EB782" i="11" a="1"/>
  <c r="EB782" i="11" s="1"/>
  <c r="EC782" i="11" a="1"/>
  <c r="EC782" i="11" s="1"/>
  <c r="DY782" i="11" a="1"/>
  <c r="DY782" i="11" s="1"/>
  <c r="DZ782" i="11" a="1"/>
  <c r="DZ782" i="11" s="1"/>
  <c r="DG784" i="11" l="1" a="1"/>
  <c r="DG784" i="11" s="1"/>
  <c r="DO784" i="11" a="1"/>
  <c r="DO784" i="11" s="1"/>
  <c r="DV784" i="11" a="1"/>
  <c r="DV784" i="11" s="1"/>
  <c r="F786" i="11" a="1"/>
  <c r="F786" i="11" s="1"/>
  <c r="AC786" i="11" a="1"/>
  <c r="AC786" i="11" s="1"/>
  <c r="AA787" i="11" a="1"/>
  <c r="AA787" i="11" s="1"/>
  <c r="G785" i="11" a="1"/>
  <c r="G785" i="11" s="1"/>
  <c r="T785" i="11" a="1"/>
  <c r="T785" i="11" s="1"/>
  <c r="H785" i="11" a="1"/>
  <c r="H785" i="11" s="1"/>
  <c r="U785" i="11" a="1"/>
  <c r="U785" i="11" s="1"/>
  <c r="AD785" i="11"/>
  <c r="DL783" i="11" a="1"/>
  <c r="DL783" i="11" s="1"/>
  <c r="DJ783" i="11" a="1"/>
  <c r="DJ783" i="11" s="1"/>
  <c r="DK783" i="11" a="1"/>
  <c r="DK783" i="11" s="1"/>
  <c r="DH783" i="11" a="1"/>
  <c r="DH783" i="11" s="1"/>
  <c r="DM783" i="11" a="1"/>
  <c r="DM783" i="11" s="1"/>
  <c r="DI783" i="11" a="1"/>
  <c r="DI783" i="11" s="1"/>
  <c r="DP783" i="11" a="1"/>
  <c r="DP783" i="11" s="1"/>
  <c r="DQ783" i="11" a="1"/>
  <c r="DQ783" i="11" s="1"/>
  <c r="DT783" i="11" a="1"/>
  <c r="DT783" i="11" s="1"/>
  <c r="DR783" i="11" a="1"/>
  <c r="DR783" i="11" s="1"/>
  <c r="DS783" i="11" a="1"/>
  <c r="DS783" i="11" s="1"/>
  <c r="DW783" i="11" a="1"/>
  <c r="DW783" i="11" s="1"/>
  <c r="DX783" i="11" a="1"/>
  <c r="DX783" i="11" s="1"/>
  <c r="DZ783" i="11" a="1"/>
  <c r="DZ783" i="11" s="1"/>
  <c r="EA783" i="11" a="1"/>
  <c r="EA783" i="11" s="1"/>
  <c r="ED783" i="11" a="1"/>
  <c r="ED783" i="11" s="1"/>
  <c r="EC783" i="11" a="1"/>
  <c r="EC783" i="11" s="1"/>
  <c r="DY783" i="11" a="1"/>
  <c r="DY783" i="11" s="1"/>
  <c r="EB783" i="11" a="1"/>
  <c r="EB783" i="11" s="1"/>
  <c r="F787" i="11" l="1" a="1"/>
  <c r="F787" i="11" s="1"/>
  <c r="AC787" i="11" a="1"/>
  <c r="AC787" i="11" s="1"/>
  <c r="AA788" i="11" a="1"/>
  <c r="AA788" i="11" s="1"/>
  <c r="G786" i="11" a="1"/>
  <c r="G786" i="11" s="1"/>
  <c r="T786" i="11" a="1"/>
  <c r="T786" i="11" s="1"/>
  <c r="H786" i="11" a="1"/>
  <c r="H786" i="11" s="1"/>
  <c r="U786" i="11" a="1"/>
  <c r="U786" i="11" s="1"/>
  <c r="AD786" i="11"/>
  <c r="EA784" i="11" a="1"/>
  <c r="EA784" i="11" s="1"/>
  <c r="DX784" i="11" a="1"/>
  <c r="DX784" i="11" s="1"/>
  <c r="EB784" i="11" a="1"/>
  <c r="EB784" i="11" s="1"/>
  <c r="DZ784" i="11" a="1"/>
  <c r="DZ784" i="11" s="1"/>
  <c r="DY784" i="11" a="1"/>
  <c r="DY784" i="11" s="1"/>
  <c r="DW784" i="11" a="1"/>
  <c r="DW784" i="11" s="1"/>
  <c r="EC784" i="11" a="1"/>
  <c r="EC784" i="11" s="1"/>
  <c r="ED784" i="11" a="1"/>
  <c r="ED784" i="11" s="1"/>
  <c r="DS784" i="11" a="1"/>
  <c r="DS784" i="11" s="1"/>
  <c r="DQ784" i="11" a="1"/>
  <c r="DQ784" i="11" s="1"/>
  <c r="DP784" i="11" a="1"/>
  <c r="DP784" i="11" s="1"/>
  <c r="DT784" i="11" a="1"/>
  <c r="DT784" i="11" s="1"/>
  <c r="DR784" i="11" a="1"/>
  <c r="DR784" i="11" s="1"/>
  <c r="DH784" i="11" a="1"/>
  <c r="DH784" i="11" s="1"/>
  <c r="DL784" i="11" a="1"/>
  <c r="DL784" i="11" s="1"/>
  <c r="DM784" i="11" a="1"/>
  <c r="DM784" i="11" s="1"/>
  <c r="DJ784" i="11" a="1"/>
  <c r="DJ784" i="11" s="1"/>
  <c r="DI784" i="11" a="1"/>
  <c r="DI784" i="11" s="1"/>
  <c r="DK784" i="11" a="1"/>
  <c r="DK784" i="11" s="1"/>
  <c r="DG785" i="11" a="1"/>
  <c r="DG785" i="11" s="1"/>
  <c r="DO785" i="11" a="1"/>
  <c r="DO785" i="11" s="1"/>
  <c r="DV785" i="11" a="1"/>
  <c r="DV785" i="11" s="1"/>
  <c r="AC788" i="11" l="1" a="1"/>
  <c r="AC788" i="11" s="1"/>
  <c r="F788" i="11" a="1"/>
  <c r="F788" i="11" s="1"/>
  <c r="AA789" i="11" a="1"/>
  <c r="AA789" i="11" s="1"/>
  <c r="G787" i="11" a="1"/>
  <c r="G787" i="11" s="1"/>
  <c r="T787" i="11" a="1"/>
  <c r="T787" i="11" s="1"/>
  <c r="H787" i="11" a="1"/>
  <c r="H787" i="11" s="1"/>
  <c r="EA785" i="11" a="1"/>
  <c r="EA785" i="11" s="1"/>
  <c r="EC785" i="11" a="1"/>
  <c r="EC785" i="11" s="1"/>
  <c r="DY785" i="11" a="1"/>
  <c r="DY785" i="11" s="1"/>
  <c r="DX785" i="11" a="1"/>
  <c r="DX785" i="11" s="1"/>
  <c r="DZ785" i="11" a="1"/>
  <c r="DZ785" i="11" s="1"/>
  <c r="EB785" i="11" a="1"/>
  <c r="EB785" i="11" s="1"/>
  <c r="DW785" i="11" a="1"/>
  <c r="DW785" i="11" s="1"/>
  <c r="ED785" i="11" a="1"/>
  <c r="ED785" i="11" s="1"/>
  <c r="U787" i="11" a="1"/>
  <c r="U787" i="11" s="1"/>
  <c r="AD787" i="11"/>
  <c r="DR785" i="11" a="1"/>
  <c r="DR785" i="11" s="1"/>
  <c r="DP785" i="11" a="1"/>
  <c r="DP785" i="11" s="1"/>
  <c r="DT785" i="11" a="1"/>
  <c r="DT785" i="11" s="1"/>
  <c r="DS785" i="11" a="1"/>
  <c r="DS785" i="11" s="1"/>
  <c r="DQ785" i="11" a="1"/>
  <c r="DQ785" i="11" s="1"/>
  <c r="DG786" i="11" a="1"/>
  <c r="DG786" i="11" s="1"/>
  <c r="DV786" i="11" a="1"/>
  <c r="DV786" i="11" s="1"/>
  <c r="DO786" i="11" a="1"/>
  <c r="DO786" i="11" s="1"/>
  <c r="DI785" i="11" a="1"/>
  <c r="DI785" i="11" s="1"/>
  <c r="DM785" i="11" a="1"/>
  <c r="DM785" i="11" s="1"/>
  <c r="DK785" i="11" a="1"/>
  <c r="DK785" i="11" s="1"/>
  <c r="DL785" i="11" a="1"/>
  <c r="DL785" i="11" s="1"/>
  <c r="DH785" i="11" a="1"/>
  <c r="DH785" i="11" s="1"/>
  <c r="DJ785" i="11" a="1"/>
  <c r="DJ785" i="11" s="1"/>
  <c r="DV787" i="11" l="1" a="1"/>
  <c r="DV787" i="11" s="1"/>
  <c r="DO787" i="11" a="1"/>
  <c r="DO787" i="11" s="1"/>
  <c r="DG787" i="11" a="1"/>
  <c r="DG787" i="11" s="1"/>
  <c r="DL786" i="11" a="1"/>
  <c r="DL786" i="11" s="1"/>
  <c r="DJ786" i="11" a="1"/>
  <c r="DJ786" i="11" s="1"/>
  <c r="DK786" i="11" a="1"/>
  <c r="DK786" i="11" s="1"/>
  <c r="DM786" i="11" a="1"/>
  <c r="DM786" i="11" s="1"/>
  <c r="DI786" i="11" a="1"/>
  <c r="DI786" i="11" s="1"/>
  <c r="DH786" i="11" a="1"/>
  <c r="DH786" i="11" s="1"/>
  <c r="AC789" i="11" a="1"/>
  <c r="AC789" i="11" s="1"/>
  <c r="F789" i="11" a="1"/>
  <c r="F789" i="11" s="1"/>
  <c r="AA790" i="11" a="1"/>
  <c r="AA790" i="11" s="1"/>
  <c r="DT786" i="11" a="1"/>
  <c r="DT786" i="11" s="1"/>
  <c r="DS786" i="11" a="1"/>
  <c r="DS786" i="11" s="1"/>
  <c r="DQ786" i="11" a="1"/>
  <c r="DQ786" i="11" s="1"/>
  <c r="DP786" i="11" a="1"/>
  <c r="DP786" i="11" s="1"/>
  <c r="DR786" i="11" a="1"/>
  <c r="DR786" i="11" s="1"/>
  <c r="U788" i="11" a="1"/>
  <c r="U788" i="11" s="1"/>
  <c r="AD788" i="11"/>
  <c r="EC786" i="11" a="1"/>
  <c r="EC786" i="11" s="1"/>
  <c r="EB786" i="11" a="1"/>
  <c r="EB786" i="11" s="1"/>
  <c r="DZ786" i="11" a="1"/>
  <c r="DZ786" i="11" s="1"/>
  <c r="EA786" i="11" a="1"/>
  <c r="EA786" i="11" s="1"/>
  <c r="DY786" i="11" a="1"/>
  <c r="DY786" i="11" s="1"/>
  <c r="DX786" i="11" a="1"/>
  <c r="DX786" i="11" s="1"/>
  <c r="ED786" i="11" a="1"/>
  <c r="ED786" i="11" s="1"/>
  <c r="DW786" i="11" a="1"/>
  <c r="DW786" i="11" s="1"/>
  <c r="G788" i="11" a="1"/>
  <c r="G788" i="11" s="1"/>
  <c r="T788" i="11" a="1"/>
  <c r="T788" i="11" s="1"/>
  <c r="H788" i="11" a="1"/>
  <c r="H788" i="11" s="1"/>
  <c r="DO788" i="11" l="1" a="1"/>
  <c r="DO788" i="11" s="1"/>
  <c r="DV788" i="11" a="1"/>
  <c r="DV788" i="11" s="1"/>
  <c r="DG788" i="11" a="1"/>
  <c r="DG788" i="11" s="1"/>
  <c r="AC790" i="11" a="1"/>
  <c r="AC790" i="11" s="1"/>
  <c r="F790" i="11" a="1"/>
  <c r="F790" i="11" s="1"/>
  <c r="AA791" i="11" a="1"/>
  <c r="AA791" i="11" s="1"/>
  <c r="DI787" i="11" a="1"/>
  <c r="DI787" i="11" s="1"/>
  <c r="DL787" i="11" a="1"/>
  <c r="DL787" i="11" s="1"/>
  <c r="DH787" i="11" a="1"/>
  <c r="DH787" i="11" s="1"/>
  <c r="DJ787" i="11" a="1"/>
  <c r="DJ787" i="11" s="1"/>
  <c r="DM787" i="11" a="1"/>
  <c r="DM787" i="11" s="1"/>
  <c r="DK787" i="11" a="1"/>
  <c r="DK787" i="11" s="1"/>
  <c r="U789" i="11" a="1"/>
  <c r="U789" i="11" s="1"/>
  <c r="AD789" i="11"/>
  <c r="DS787" i="11" a="1"/>
  <c r="DS787" i="11" s="1"/>
  <c r="DP787" i="11" a="1"/>
  <c r="DP787" i="11" s="1"/>
  <c r="DR787" i="11" a="1"/>
  <c r="DR787" i="11" s="1"/>
  <c r="DQ787" i="11" a="1"/>
  <c r="DQ787" i="11" s="1"/>
  <c r="DT787" i="11" a="1"/>
  <c r="DT787" i="11" s="1"/>
  <c r="G789" i="11" a="1"/>
  <c r="G789" i="11" s="1"/>
  <c r="T789" i="11" a="1"/>
  <c r="T789" i="11" s="1"/>
  <c r="H789" i="11" a="1"/>
  <c r="H789" i="11" s="1"/>
  <c r="ED787" i="11" a="1"/>
  <c r="ED787" i="11" s="1"/>
  <c r="EB787" i="11" a="1"/>
  <c r="EB787" i="11" s="1"/>
  <c r="DY787" i="11" a="1"/>
  <c r="DY787" i="11" s="1"/>
  <c r="EA787" i="11" a="1"/>
  <c r="EA787" i="11" s="1"/>
  <c r="EC787" i="11" a="1"/>
  <c r="EC787" i="11" s="1"/>
  <c r="DW787" i="11" a="1"/>
  <c r="DW787" i="11" s="1"/>
  <c r="DZ787" i="11" a="1"/>
  <c r="DZ787" i="11" s="1"/>
  <c r="DX787" i="11" a="1"/>
  <c r="DX787" i="11" s="1"/>
  <c r="AC791" i="11" l="1" a="1"/>
  <c r="AC791" i="11" s="1"/>
  <c r="F791" i="11" a="1"/>
  <c r="F791" i="11" s="1"/>
  <c r="AA792" i="11" a="1"/>
  <c r="AA792" i="11" s="1"/>
  <c r="U790" i="11" a="1"/>
  <c r="U790" i="11" s="1"/>
  <c r="AD790" i="11"/>
  <c r="G790" i="11" a="1"/>
  <c r="G790" i="11" s="1"/>
  <c r="T790" i="11" a="1"/>
  <c r="T790" i="11" s="1"/>
  <c r="H790" i="11" a="1"/>
  <c r="H790" i="11" s="1"/>
  <c r="DI788" i="11" a="1"/>
  <c r="DI788" i="11" s="1"/>
  <c r="DL788" i="11" a="1"/>
  <c r="DL788" i="11" s="1"/>
  <c r="DJ788" i="11" a="1"/>
  <c r="DJ788" i="11" s="1"/>
  <c r="DK788" i="11" a="1"/>
  <c r="DK788" i="11" s="1"/>
  <c r="DH788" i="11" a="1"/>
  <c r="DH788" i="11" s="1"/>
  <c r="DM788" i="11" a="1"/>
  <c r="DM788" i="11" s="1"/>
  <c r="DZ788" i="11" a="1"/>
  <c r="DZ788" i="11" s="1"/>
  <c r="EC788" i="11" a="1"/>
  <c r="EC788" i="11" s="1"/>
  <c r="EA788" i="11" a="1"/>
  <c r="EA788" i="11" s="1"/>
  <c r="DY788" i="11" a="1"/>
  <c r="DY788" i="11" s="1"/>
  <c r="EB788" i="11" a="1"/>
  <c r="EB788" i="11" s="1"/>
  <c r="DW788" i="11" a="1"/>
  <c r="DW788" i="11" s="1"/>
  <c r="DX788" i="11" a="1"/>
  <c r="DX788" i="11" s="1"/>
  <c r="ED788" i="11" a="1"/>
  <c r="ED788" i="11" s="1"/>
  <c r="DG789" i="11" a="1"/>
  <c r="DG789" i="11" s="1"/>
  <c r="DO789" i="11" a="1"/>
  <c r="DO789" i="11" s="1"/>
  <c r="DV789" i="11" a="1"/>
  <c r="DV789" i="11" s="1"/>
  <c r="DS788" i="11" a="1"/>
  <c r="DS788" i="11" s="1"/>
  <c r="DR788" i="11" a="1"/>
  <c r="DR788" i="11" s="1"/>
  <c r="DQ788" i="11" a="1"/>
  <c r="DQ788" i="11" s="1"/>
  <c r="DT788" i="11" a="1"/>
  <c r="DT788" i="11" s="1"/>
  <c r="DP788" i="11" a="1"/>
  <c r="DP788" i="11" s="1"/>
  <c r="DG790" i="11" l="1" a="1"/>
  <c r="DG790" i="11" s="1"/>
  <c r="DO790" i="11" a="1"/>
  <c r="DO790" i="11" s="1"/>
  <c r="DV790" i="11" a="1"/>
  <c r="DV790" i="11" s="1"/>
  <c r="F792" i="11" a="1"/>
  <c r="F792" i="11" s="1"/>
  <c r="AC792" i="11" a="1"/>
  <c r="AC792" i="11" s="1"/>
  <c r="AA793" i="11" a="1"/>
  <c r="AA793" i="11" s="1"/>
  <c r="U791" i="11" a="1"/>
  <c r="U791" i="11" s="1"/>
  <c r="AD791" i="11"/>
  <c r="G791" i="11" a="1"/>
  <c r="G791" i="11" s="1"/>
  <c r="T791" i="11" a="1"/>
  <c r="T791" i="11" s="1"/>
  <c r="H791" i="11" a="1"/>
  <c r="H791" i="11" s="1"/>
  <c r="DJ789" i="11" a="1"/>
  <c r="DJ789" i="11" s="1"/>
  <c r="DI789" i="11" a="1"/>
  <c r="DI789" i="11" s="1"/>
  <c r="DH789" i="11" a="1"/>
  <c r="DH789" i="11" s="1"/>
  <c r="DL789" i="11" a="1"/>
  <c r="DL789" i="11" s="1"/>
  <c r="DK789" i="11" a="1"/>
  <c r="DK789" i="11" s="1"/>
  <c r="DM789" i="11" a="1"/>
  <c r="DM789" i="11" s="1"/>
  <c r="DX789" i="11" a="1"/>
  <c r="DX789" i="11" s="1"/>
  <c r="DY789" i="11" a="1"/>
  <c r="DY789" i="11" s="1"/>
  <c r="EB789" i="11" a="1"/>
  <c r="EB789" i="11" s="1"/>
  <c r="ED789" i="11" a="1"/>
  <c r="ED789" i="11" s="1"/>
  <c r="DZ789" i="11" a="1"/>
  <c r="DZ789" i="11" s="1"/>
  <c r="EA789" i="11" a="1"/>
  <c r="EA789" i="11" s="1"/>
  <c r="DW789" i="11" a="1"/>
  <c r="DW789" i="11" s="1"/>
  <c r="EC789" i="11" a="1"/>
  <c r="EC789" i="11" s="1"/>
  <c r="DP789" i="11" a="1"/>
  <c r="DP789" i="11" s="1"/>
  <c r="DR789" i="11" a="1"/>
  <c r="DR789" i="11" s="1"/>
  <c r="DS789" i="11" a="1"/>
  <c r="DS789" i="11" s="1"/>
  <c r="DT789" i="11" a="1"/>
  <c r="DT789" i="11" s="1"/>
  <c r="DQ789" i="11" a="1"/>
  <c r="DQ789" i="11" s="1"/>
  <c r="F793" i="11" l="1" a="1"/>
  <c r="F793" i="11" s="1"/>
  <c r="AC793" i="11" a="1"/>
  <c r="AC793" i="11" s="1"/>
  <c r="AA794" i="11" a="1"/>
  <c r="AA794" i="11" s="1"/>
  <c r="G792" i="11" a="1"/>
  <c r="G792" i="11" s="1"/>
  <c r="T792" i="11" a="1"/>
  <c r="T792" i="11" s="1"/>
  <c r="H792" i="11" a="1"/>
  <c r="H792" i="11" s="1"/>
  <c r="U792" i="11" a="1"/>
  <c r="U792" i="11" s="1"/>
  <c r="AD792" i="11"/>
  <c r="DV791" i="11" a="1"/>
  <c r="DV791" i="11" s="1"/>
  <c r="DG791" i="11" a="1"/>
  <c r="DG791" i="11" s="1"/>
  <c r="DO791" i="11" a="1"/>
  <c r="DO791" i="11" s="1"/>
  <c r="DX790" i="11" a="1"/>
  <c r="DX790" i="11" s="1"/>
  <c r="DZ790" i="11" a="1"/>
  <c r="DZ790" i="11" s="1"/>
  <c r="EA790" i="11" a="1"/>
  <c r="EA790" i="11" s="1"/>
  <c r="DY790" i="11" a="1"/>
  <c r="DY790" i="11" s="1"/>
  <c r="EB790" i="11" a="1"/>
  <c r="EB790" i="11" s="1"/>
  <c r="EC790" i="11" a="1"/>
  <c r="EC790" i="11" s="1"/>
  <c r="ED790" i="11" a="1"/>
  <c r="ED790" i="11" s="1"/>
  <c r="DW790" i="11" a="1"/>
  <c r="DW790" i="11" s="1"/>
  <c r="DQ790" i="11" a="1"/>
  <c r="DQ790" i="11" s="1"/>
  <c r="DR790" i="11" a="1"/>
  <c r="DR790" i="11" s="1"/>
  <c r="DT790" i="11" a="1"/>
  <c r="DT790" i="11" s="1"/>
  <c r="DS790" i="11" a="1"/>
  <c r="DS790" i="11" s="1"/>
  <c r="DP790" i="11" a="1"/>
  <c r="DP790" i="11" s="1"/>
  <c r="DK790" i="11" a="1"/>
  <c r="DK790" i="11" s="1"/>
  <c r="DH790" i="11" a="1"/>
  <c r="DH790" i="11" s="1"/>
  <c r="DI790" i="11" a="1"/>
  <c r="DI790" i="11" s="1"/>
  <c r="DM790" i="11" a="1"/>
  <c r="DM790" i="11" s="1"/>
  <c r="DJ790" i="11" a="1"/>
  <c r="DJ790" i="11" s="1"/>
  <c r="DL790" i="11" a="1"/>
  <c r="DL790" i="11" s="1"/>
  <c r="DW791" i="11" l="1" a="1"/>
  <c r="DW791" i="11" s="1"/>
  <c r="DY791" i="11" a="1"/>
  <c r="DY791" i="11" s="1"/>
  <c r="ED791" i="11" a="1"/>
  <c r="ED791" i="11" s="1"/>
  <c r="EA791" i="11" a="1"/>
  <c r="EA791" i="11" s="1"/>
  <c r="DX791" i="11" a="1"/>
  <c r="DX791" i="11" s="1"/>
  <c r="EB791" i="11" a="1"/>
  <c r="EB791" i="11" s="1"/>
  <c r="EC791" i="11" a="1"/>
  <c r="EC791" i="11" s="1"/>
  <c r="DZ791" i="11" a="1"/>
  <c r="DZ791" i="11" s="1"/>
  <c r="U793" i="11" a="1"/>
  <c r="U793" i="11" s="1"/>
  <c r="AD793" i="11"/>
  <c r="DV792" i="11" a="1"/>
  <c r="DV792" i="11" s="1"/>
  <c r="DG792" i="11" a="1"/>
  <c r="DG792" i="11" s="1"/>
  <c r="DO792" i="11" a="1"/>
  <c r="DO792" i="11" s="1"/>
  <c r="DP791" i="11" a="1"/>
  <c r="DP791" i="11" s="1"/>
  <c r="DQ791" i="11" a="1"/>
  <c r="DQ791" i="11" s="1"/>
  <c r="DR791" i="11" a="1"/>
  <c r="DR791" i="11" s="1"/>
  <c r="DS791" i="11" a="1"/>
  <c r="DS791" i="11" s="1"/>
  <c r="DT791" i="11" a="1"/>
  <c r="DT791" i="11" s="1"/>
  <c r="F794" i="11" a="1"/>
  <c r="F794" i="11" s="1"/>
  <c r="AC794" i="11" a="1"/>
  <c r="AC794" i="11" s="1"/>
  <c r="AA795" i="11" a="1"/>
  <c r="AA795" i="11" s="1"/>
  <c r="DH791" i="11" a="1"/>
  <c r="DH791" i="11" s="1"/>
  <c r="DK791" i="11" a="1"/>
  <c r="DK791" i="11" s="1"/>
  <c r="DJ791" i="11" a="1"/>
  <c r="DJ791" i="11" s="1"/>
  <c r="DM791" i="11" a="1"/>
  <c r="DM791" i="11" s="1"/>
  <c r="DL791" i="11" a="1"/>
  <c r="DL791" i="11" s="1"/>
  <c r="DI791" i="11" a="1"/>
  <c r="DI791" i="11" s="1"/>
  <c r="G793" i="11" a="1"/>
  <c r="G793" i="11" s="1"/>
  <c r="T793" i="11" a="1"/>
  <c r="T793" i="11" s="1"/>
  <c r="H793" i="11" a="1"/>
  <c r="H793" i="11" s="1"/>
  <c r="F795" i="11" l="1" a="1"/>
  <c r="F795" i="11" s="1"/>
  <c r="AC795" i="11" a="1"/>
  <c r="AC795" i="11" s="1"/>
  <c r="AA796" i="11" a="1"/>
  <c r="AA796" i="11" s="1"/>
  <c r="DV793" i="11" a="1"/>
  <c r="DV793" i="11" s="1"/>
  <c r="DG793" i="11" a="1"/>
  <c r="DG793" i="11" s="1"/>
  <c r="DO793" i="11" a="1"/>
  <c r="DO793" i="11" s="1"/>
  <c r="G794" i="11" a="1"/>
  <c r="G794" i="11" s="1"/>
  <c r="T794" i="11" a="1"/>
  <c r="T794" i="11" s="1"/>
  <c r="H794" i="11" a="1"/>
  <c r="H794" i="11" s="1"/>
  <c r="DT792" i="11" a="1"/>
  <c r="DT792" i="11" s="1"/>
  <c r="DQ792" i="11" a="1"/>
  <c r="DQ792" i="11" s="1"/>
  <c r="DP792" i="11" a="1"/>
  <c r="DP792" i="11" s="1"/>
  <c r="DR792" i="11" a="1"/>
  <c r="DR792" i="11" s="1"/>
  <c r="DS792" i="11" a="1"/>
  <c r="DS792" i="11" s="1"/>
  <c r="U794" i="11" a="1"/>
  <c r="U794" i="11" s="1"/>
  <c r="AD794" i="11"/>
  <c r="DK792" i="11" a="1"/>
  <c r="DK792" i="11" s="1"/>
  <c r="DJ792" i="11" a="1"/>
  <c r="DJ792" i="11" s="1"/>
  <c r="DM792" i="11" a="1"/>
  <c r="DM792" i="11" s="1"/>
  <c r="DH792" i="11" a="1"/>
  <c r="DH792" i="11" s="1"/>
  <c r="DI792" i="11" a="1"/>
  <c r="DI792" i="11" s="1"/>
  <c r="DL792" i="11" a="1"/>
  <c r="DL792" i="11" s="1"/>
  <c r="DW792" i="11" a="1"/>
  <c r="DW792" i="11" s="1"/>
  <c r="EB792" i="11" a="1"/>
  <c r="EB792" i="11" s="1"/>
  <c r="EC792" i="11" a="1"/>
  <c r="EC792" i="11" s="1"/>
  <c r="ED792" i="11" a="1"/>
  <c r="ED792" i="11" s="1"/>
  <c r="DX792" i="11" a="1"/>
  <c r="DX792" i="11" s="1"/>
  <c r="EA792" i="11" a="1"/>
  <c r="EA792" i="11" s="1"/>
  <c r="DY792" i="11" a="1"/>
  <c r="DY792" i="11" s="1"/>
  <c r="DZ792" i="11" a="1"/>
  <c r="DZ792" i="11" s="1"/>
  <c r="DT793" i="11" l="1" a="1"/>
  <c r="DT793" i="11" s="1"/>
  <c r="DR793" i="11" a="1"/>
  <c r="DR793" i="11" s="1"/>
  <c r="DP793" i="11" a="1"/>
  <c r="DP793" i="11" s="1"/>
  <c r="DS793" i="11" a="1"/>
  <c r="DS793" i="11" s="1"/>
  <c r="DQ793" i="11" a="1"/>
  <c r="DQ793" i="11" s="1"/>
  <c r="DL793" i="11" a="1"/>
  <c r="DL793" i="11" s="1"/>
  <c r="DM793" i="11" a="1"/>
  <c r="DM793" i="11" s="1"/>
  <c r="DI793" i="11" a="1"/>
  <c r="DI793" i="11" s="1"/>
  <c r="DK793" i="11" a="1"/>
  <c r="DK793" i="11" s="1"/>
  <c r="DJ793" i="11" a="1"/>
  <c r="DJ793" i="11" s="1"/>
  <c r="DH793" i="11" a="1"/>
  <c r="DH793" i="11" s="1"/>
  <c r="DW793" i="11" a="1"/>
  <c r="DW793" i="11" s="1"/>
  <c r="DX793" i="11" a="1"/>
  <c r="DX793" i="11" s="1"/>
  <c r="DZ793" i="11" a="1"/>
  <c r="DZ793" i="11" s="1"/>
  <c r="EB793" i="11" a="1"/>
  <c r="EB793" i="11" s="1"/>
  <c r="EA793" i="11" a="1"/>
  <c r="EA793" i="11" s="1"/>
  <c r="ED793" i="11" a="1"/>
  <c r="ED793" i="11" s="1"/>
  <c r="DY793" i="11" a="1"/>
  <c r="DY793" i="11" s="1"/>
  <c r="EC793" i="11" a="1"/>
  <c r="EC793" i="11" s="1"/>
  <c r="AC796" i="11" a="1"/>
  <c r="AC796" i="11" s="1"/>
  <c r="F796" i="11" a="1"/>
  <c r="F796" i="11" s="1"/>
  <c r="AA797" i="11" a="1"/>
  <c r="AA797" i="11" s="1"/>
  <c r="G795" i="11" a="1"/>
  <c r="G795" i="11" s="1"/>
  <c r="T795" i="11" a="1"/>
  <c r="T795" i="11" s="1"/>
  <c r="H795" i="11" a="1"/>
  <c r="H795" i="11" s="1"/>
  <c r="U795" i="11" a="1"/>
  <c r="U795" i="11" s="1"/>
  <c r="AD795" i="11"/>
  <c r="DV794" i="11" a="1"/>
  <c r="DV794" i="11" s="1"/>
  <c r="DO794" i="11" a="1"/>
  <c r="DO794" i="11" s="1"/>
  <c r="DG794" i="11" a="1"/>
  <c r="DG794" i="11" s="1"/>
  <c r="DK794" i="11" l="1" a="1"/>
  <c r="DK794" i="11" s="1"/>
  <c r="DJ794" i="11" a="1"/>
  <c r="DJ794" i="11" s="1"/>
  <c r="DL794" i="11" a="1"/>
  <c r="DL794" i="11" s="1"/>
  <c r="DM794" i="11" a="1"/>
  <c r="DM794" i="11" s="1"/>
  <c r="DH794" i="11" a="1"/>
  <c r="DH794" i="11" s="1"/>
  <c r="DI794" i="11" a="1"/>
  <c r="DI794" i="11" s="1"/>
  <c r="DS794" i="11" a="1"/>
  <c r="DS794" i="11" s="1"/>
  <c r="DR794" i="11" a="1"/>
  <c r="DR794" i="11" s="1"/>
  <c r="DQ794" i="11" a="1"/>
  <c r="DQ794" i="11" s="1"/>
  <c r="DT794" i="11" a="1"/>
  <c r="DT794" i="11" s="1"/>
  <c r="DP794" i="11" a="1"/>
  <c r="DP794" i="11" s="1"/>
  <c r="F797" i="11" a="1"/>
  <c r="F797" i="11" s="1"/>
  <c r="AC797" i="11" a="1"/>
  <c r="AC797" i="11" s="1"/>
  <c r="AA798" i="11" a="1"/>
  <c r="AA798" i="11" s="1"/>
  <c r="U796" i="11" a="1"/>
  <c r="U796" i="11" s="1"/>
  <c r="AD796" i="11"/>
  <c r="G796" i="11" a="1"/>
  <c r="G796" i="11" s="1"/>
  <c r="T796" i="11" a="1"/>
  <c r="T796" i="11" s="1"/>
  <c r="H796" i="11" a="1"/>
  <c r="H796" i="11" s="1"/>
  <c r="DY794" i="11" a="1"/>
  <c r="DY794" i="11" s="1"/>
  <c r="EA794" i="11" a="1"/>
  <c r="EA794" i="11" s="1"/>
  <c r="ED794" i="11" a="1"/>
  <c r="ED794" i="11" s="1"/>
  <c r="DZ794" i="11" a="1"/>
  <c r="DZ794" i="11" s="1"/>
  <c r="EB794" i="11" a="1"/>
  <c r="EB794" i="11" s="1"/>
  <c r="DW794" i="11" a="1"/>
  <c r="DW794" i="11" s="1"/>
  <c r="DX794" i="11" a="1"/>
  <c r="DX794" i="11" s="1"/>
  <c r="EC794" i="11" a="1"/>
  <c r="EC794" i="11" s="1"/>
  <c r="DV795" i="11" a="1"/>
  <c r="DV795" i="11" s="1"/>
  <c r="DO795" i="11" a="1"/>
  <c r="DO795" i="11" s="1"/>
  <c r="DG795" i="11" a="1"/>
  <c r="DG795" i="11" s="1"/>
  <c r="U797" i="11" l="1" a="1"/>
  <c r="U797" i="11" s="1"/>
  <c r="AD797" i="11"/>
  <c r="DH795" i="11" a="1"/>
  <c r="DH795" i="11" s="1"/>
  <c r="DI795" i="11" a="1"/>
  <c r="DI795" i="11" s="1"/>
  <c r="DK795" i="11" a="1"/>
  <c r="DK795" i="11" s="1"/>
  <c r="DM795" i="11" a="1"/>
  <c r="DM795" i="11" s="1"/>
  <c r="DJ795" i="11" a="1"/>
  <c r="DJ795" i="11" s="1"/>
  <c r="DL795" i="11" a="1"/>
  <c r="DL795" i="11" s="1"/>
  <c r="DR795" i="11" a="1"/>
  <c r="DR795" i="11" s="1"/>
  <c r="DS795" i="11" a="1"/>
  <c r="DS795" i="11" s="1"/>
  <c r="DP795" i="11" a="1"/>
  <c r="DP795" i="11" s="1"/>
  <c r="DQ795" i="11" a="1"/>
  <c r="DQ795" i="11" s="1"/>
  <c r="DT795" i="11" a="1"/>
  <c r="DT795" i="11" s="1"/>
  <c r="EB795" i="11" a="1"/>
  <c r="EB795" i="11" s="1"/>
  <c r="EC795" i="11" a="1"/>
  <c r="EC795" i="11" s="1"/>
  <c r="ED795" i="11" a="1"/>
  <c r="ED795" i="11" s="1"/>
  <c r="DX795" i="11" a="1"/>
  <c r="DX795" i="11" s="1"/>
  <c r="DZ795" i="11" a="1"/>
  <c r="DZ795" i="11" s="1"/>
  <c r="DY795" i="11" a="1"/>
  <c r="DY795" i="11" s="1"/>
  <c r="EA795" i="11" a="1"/>
  <c r="EA795" i="11" s="1"/>
  <c r="DW795" i="11" a="1"/>
  <c r="DW795" i="11" s="1"/>
  <c r="DV796" i="11" a="1"/>
  <c r="DV796" i="11" s="1"/>
  <c r="DG796" i="11" a="1"/>
  <c r="DG796" i="11" s="1"/>
  <c r="DO796" i="11" a="1"/>
  <c r="DO796" i="11" s="1"/>
  <c r="F798" i="11" a="1"/>
  <c r="F798" i="11" s="1"/>
  <c r="AC798" i="11" a="1"/>
  <c r="AC798" i="11" s="1"/>
  <c r="AA799" i="11" a="1"/>
  <c r="AA799" i="11" s="1"/>
  <c r="G797" i="11" a="1"/>
  <c r="G797" i="11" s="1"/>
  <c r="T797" i="11" a="1"/>
  <c r="T797" i="11" s="1"/>
  <c r="H797" i="11" a="1"/>
  <c r="H797" i="11" s="1"/>
  <c r="DZ796" i="11" l="1" a="1"/>
  <c r="DZ796" i="11" s="1"/>
  <c r="EC796" i="11" a="1"/>
  <c r="EC796" i="11" s="1"/>
  <c r="DY796" i="11" a="1"/>
  <c r="DY796" i="11" s="1"/>
  <c r="EB796" i="11" a="1"/>
  <c r="EB796" i="11" s="1"/>
  <c r="DW796" i="11" a="1"/>
  <c r="DW796" i="11" s="1"/>
  <c r="ED796" i="11" a="1"/>
  <c r="ED796" i="11" s="1"/>
  <c r="DX796" i="11" a="1"/>
  <c r="DX796" i="11" s="1"/>
  <c r="EA796" i="11" a="1"/>
  <c r="EA796" i="11" s="1"/>
  <c r="F799" i="11" a="1"/>
  <c r="F799" i="11" s="1"/>
  <c r="AC799" i="11" a="1"/>
  <c r="AC799" i="11" s="1"/>
  <c r="AA800" i="11" a="1"/>
  <c r="AA800" i="11" s="1"/>
  <c r="U798" i="11" a="1"/>
  <c r="U798" i="11" s="1"/>
  <c r="AD798" i="11"/>
  <c r="G798" i="11" a="1"/>
  <c r="G798" i="11" s="1"/>
  <c r="T798" i="11" a="1"/>
  <c r="T798" i="11" s="1"/>
  <c r="H798" i="11" a="1"/>
  <c r="H798" i="11" s="1"/>
  <c r="DR796" i="11" a="1"/>
  <c r="DR796" i="11" s="1"/>
  <c r="DT796" i="11" a="1"/>
  <c r="DT796" i="11" s="1"/>
  <c r="DP796" i="11" a="1"/>
  <c r="DP796" i="11" s="1"/>
  <c r="DS796" i="11" a="1"/>
  <c r="DS796" i="11" s="1"/>
  <c r="DQ796" i="11" a="1"/>
  <c r="DQ796" i="11" s="1"/>
  <c r="DV797" i="11" a="1"/>
  <c r="DV797" i="11" s="1"/>
  <c r="DG797" i="11" a="1"/>
  <c r="DG797" i="11" s="1"/>
  <c r="DO797" i="11" a="1"/>
  <c r="DO797" i="11" s="1"/>
  <c r="DI796" i="11" a="1"/>
  <c r="DI796" i="11" s="1"/>
  <c r="DJ796" i="11" a="1"/>
  <c r="DJ796" i="11" s="1"/>
  <c r="DK796" i="11" a="1"/>
  <c r="DK796" i="11" s="1"/>
  <c r="DH796" i="11" a="1"/>
  <c r="DH796" i="11" s="1"/>
  <c r="DM796" i="11" a="1"/>
  <c r="DM796" i="11" s="1"/>
  <c r="DL796" i="11" a="1"/>
  <c r="DL796" i="11" s="1"/>
  <c r="DT797" i="11" l="1" a="1"/>
  <c r="DT797" i="11" s="1"/>
  <c r="DQ797" i="11" a="1"/>
  <c r="DQ797" i="11" s="1"/>
  <c r="DS797" i="11" a="1"/>
  <c r="DS797" i="11" s="1"/>
  <c r="DR797" i="11" a="1"/>
  <c r="DR797" i="11" s="1"/>
  <c r="DP797" i="11" a="1"/>
  <c r="DP797" i="11" s="1"/>
  <c r="DH797" i="11" a="1"/>
  <c r="DH797" i="11" s="1"/>
  <c r="DM797" i="11" a="1"/>
  <c r="DM797" i="11" s="1"/>
  <c r="DJ797" i="11" a="1"/>
  <c r="DJ797" i="11" s="1"/>
  <c r="DL797" i="11" a="1"/>
  <c r="DL797" i="11" s="1"/>
  <c r="DI797" i="11" a="1"/>
  <c r="DI797" i="11" s="1"/>
  <c r="DK797" i="11" a="1"/>
  <c r="DK797" i="11" s="1"/>
  <c r="F800" i="11" a="1"/>
  <c r="F800" i="11" s="1"/>
  <c r="AC800" i="11" a="1"/>
  <c r="AC800" i="11" s="1"/>
  <c r="AA801" i="11" a="1"/>
  <c r="AA801" i="11" s="1"/>
  <c r="DX797" i="11" a="1"/>
  <c r="DX797" i="11" s="1"/>
  <c r="EA797" i="11" a="1"/>
  <c r="EA797" i="11" s="1"/>
  <c r="DZ797" i="11" a="1"/>
  <c r="DZ797" i="11" s="1"/>
  <c r="EC797" i="11" a="1"/>
  <c r="EC797" i="11" s="1"/>
  <c r="ED797" i="11" a="1"/>
  <c r="ED797" i="11" s="1"/>
  <c r="DW797" i="11" a="1"/>
  <c r="DW797" i="11" s="1"/>
  <c r="DY797" i="11" a="1"/>
  <c r="DY797" i="11" s="1"/>
  <c r="EB797" i="11" a="1"/>
  <c r="EB797" i="11" s="1"/>
  <c r="G799" i="11" a="1"/>
  <c r="G799" i="11" s="1"/>
  <c r="T799" i="11" a="1"/>
  <c r="T799" i="11" s="1"/>
  <c r="H799" i="11" a="1"/>
  <c r="H799" i="11" s="1"/>
  <c r="U799" i="11" a="1"/>
  <c r="U799" i="11" s="1"/>
  <c r="AD799" i="11"/>
  <c r="DV798" i="11" a="1"/>
  <c r="DV798" i="11" s="1"/>
  <c r="DO798" i="11" a="1"/>
  <c r="DO798" i="11" s="1"/>
  <c r="DG798" i="11" a="1"/>
  <c r="DG798" i="11" s="1"/>
  <c r="DR798" i="11" l="1" a="1"/>
  <c r="DR798" i="11" s="1"/>
  <c r="DQ798" i="11" a="1"/>
  <c r="DQ798" i="11" s="1"/>
  <c r="DS798" i="11" a="1"/>
  <c r="DS798" i="11" s="1"/>
  <c r="DP798" i="11" a="1"/>
  <c r="DP798" i="11" s="1"/>
  <c r="DT798" i="11" a="1"/>
  <c r="DT798" i="11" s="1"/>
  <c r="G800" i="11" a="1"/>
  <c r="G800" i="11" s="1"/>
  <c r="T800" i="11" a="1"/>
  <c r="T800" i="11" s="1"/>
  <c r="H800" i="11" a="1"/>
  <c r="H800" i="11" s="1"/>
  <c r="U800" i="11" a="1"/>
  <c r="U800" i="11" s="1"/>
  <c r="AD800" i="11"/>
  <c r="DV799" i="11" a="1"/>
  <c r="DV799" i="11" s="1"/>
  <c r="DO799" i="11" a="1"/>
  <c r="DO799" i="11" s="1"/>
  <c r="DG799" i="11" a="1"/>
  <c r="DG799" i="11" s="1"/>
  <c r="DZ798" i="11" a="1"/>
  <c r="DZ798" i="11" s="1"/>
  <c r="EC798" i="11" a="1"/>
  <c r="EC798" i="11" s="1"/>
  <c r="DX798" i="11" a="1"/>
  <c r="DX798" i="11" s="1"/>
  <c r="ED798" i="11" a="1"/>
  <c r="ED798" i="11" s="1"/>
  <c r="EB798" i="11" a="1"/>
  <c r="EB798" i="11" s="1"/>
  <c r="DY798" i="11" a="1"/>
  <c r="DY798" i="11" s="1"/>
  <c r="DW798" i="11" a="1"/>
  <c r="DW798" i="11" s="1"/>
  <c r="EA798" i="11" a="1"/>
  <c r="EA798" i="11" s="1"/>
  <c r="DK798" i="11" a="1"/>
  <c r="DK798" i="11" s="1"/>
  <c r="DM798" i="11" a="1"/>
  <c r="DM798" i="11" s="1"/>
  <c r="DI798" i="11" a="1"/>
  <c r="DI798" i="11" s="1"/>
  <c r="DJ798" i="11" a="1"/>
  <c r="DJ798" i="11" s="1"/>
  <c r="DH798" i="11" a="1"/>
  <c r="DH798" i="11" s="1"/>
  <c r="DL798" i="11" a="1"/>
  <c r="DL798" i="11" s="1"/>
  <c r="AC801" i="11" a="1"/>
  <c r="AC801" i="11" s="1"/>
  <c r="F801" i="11" a="1"/>
  <c r="F801" i="11" s="1"/>
  <c r="AA802" i="11" a="1"/>
  <c r="AA802" i="11" s="1"/>
  <c r="DV800" i="11" l="1" a="1"/>
  <c r="DV800" i="11" s="1"/>
  <c r="DG800" i="11" a="1"/>
  <c r="DG800" i="11" s="1"/>
  <c r="DO800" i="11" a="1"/>
  <c r="DO800" i="11" s="1"/>
  <c r="U801" i="11" a="1"/>
  <c r="U801" i="11" s="1"/>
  <c r="AD801" i="11"/>
  <c r="DM799" i="11" a="1"/>
  <c r="DM799" i="11" s="1"/>
  <c r="DK799" i="11" a="1"/>
  <c r="DK799" i="11" s="1"/>
  <c r="DH799" i="11" a="1"/>
  <c r="DH799" i="11" s="1"/>
  <c r="DL799" i="11" a="1"/>
  <c r="DL799" i="11" s="1"/>
  <c r="DJ799" i="11" a="1"/>
  <c r="DJ799" i="11" s="1"/>
  <c r="DI799" i="11" a="1"/>
  <c r="DI799" i="11" s="1"/>
  <c r="G801" i="11" a="1"/>
  <c r="G801" i="11" s="1"/>
  <c r="T801" i="11" a="1"/>
  <c r="T801" i="11" s="1"/>
  <c r="H801" i="11" a="1"/>
  <c r="H801" i="11" s="1"/>
  <c r="DQ799" i="11" a="1"/>
  <c r="DQ799" i="11" s="1"/>
  <c r="DP799" i="11" a="1"/>
  <c r="DP799" i="11" s="1"/>
  <c r="DR799" i="11" a="1"/>
  <c r="DR799" i="11" s="1"/>
  <c r="DS799" i="11" a="1"/>
  <c r="DS799" i="11" s="1"/>
  <c r="DT799" i="11" a="1"/>
  <c r="DT799" i="11" s="1"/>
  <c r="EC799" i="11" a="1"/>
  <c r="EC799" i="11" s="1"/>
  <c r="DX799" i="11" a="1"/>
  <c r="DX799" i="11" s="1"/>
  <c r="ED799" i="11" a="1"/>
  <c r="ED799" i="11" s="1"/>
  <c r="DY799" i="11" a="1"/>
  <c r="DY799" i="11" s="1"/>
  <c r="DZ799" i="11" a="1"/>
  <c r="DZ799" i="11" s="1"/>
  <c r="EA799" i="11" a="1"/>
  <c r="EA799" i="11" s="1"/>
  <c r="DW799" i="11" a="1"/>
  <c r="DW799" i="11" s="1"/>
  <c r="EB799" i="11" a="1"/>
  <c r="EB799" i="11" s="1"/>
  <c r="AC802" i="11" a="1"/>
  <c r="AC802" i="11" s="1"/>
  <c r="F802" i="11" a="1"/>
  <c r="F802" i="11" s="1"/>
  <c r="AA803" i="11" a="1"/>
  <c r="AA803" i="11" s="1"/>
  <c r="G802" i="11" l="1" a="1"/>
  <c r="G802" i="11" s="1"/>
  <c r="T802" i="11" a="1"/>
  <c r="T802" i="11" s="1"/>
  <c r="H802" i="11" a="1"/>
  <c r="H802" i="11" s="1"/>
  <c r="DO801" i="11" a="1"/>
  <c r="DO801" i="11" s="1"/>
  <c r="DG801" i="11" a="1"/>
  <c r="DG801" i="11" s="1"/>
  <c r="DV801" i="11" a="1"/>
  <c r="DV801" i="11" s="1"/>
  <c r="DR800" i="11" a="1"/>
  <c r="DR800" i="11" s="1"/>
  <c r="DP800" i="11" a="1"/>
  <c r="DP800" i="11" s="1"/>
  <c r="DS800" i="11" a="1"/>
  <c r="DS800" i="11" s="1"/>
  <c r="DT800" i="11" a="1"/>
  <c r="DT800" i="11" s="1"/>
  <c r="DQ800" i="11" a="1"/>
  <c r="DQ800" i="11" s="1"/>
  <c r="U802" i="11" a="1"/>
  <c r="U802" i="11" s="1"/>
  <c r="AD802" i="11"/>
  <c r="DL800" i="11" a="1"/>
  <c r="DL800" i="11" s="1"/>
  <c r="DJ800" i="11" a="1"/>
  <c r="DJ800" i="11" s="1"/>
  <c r="DM800" i="11" a="1"/>
  <c r="DM800" i="11" s="1"/>
  <c r="DK800" i="11" a="1"/>
  <c r="DK800" i="11" s="1"/>
  <c r="DI800" i="11" a="1"/>
  <c r="DI800" i="11" s="1"/>
  <c r="DH800" i="11" a="1"/>
  <c r="DH800" i="11" s="1"/>
  <c r="AC803" i="11" a="1"/>
  <c r="AC803" i="11" s="1"/>
  <c r="F803" i="11" a="1"/>
  <c r="F803" i="11" s="1"/>
  <c r="AA804" i="11" a="1"/>
  <c r="AA804" i="11" s="1"/>
  <c r="EC800" i="11" a="1"/>
  <c r="EC800" i="11" s="1"/>
  <c r="DW800" i="11" a="1"/>
  <c r="DW800" i="11" s="1"/>
  <c r="ED800" i="11" a="1"/>
  <c r="ED800" i="11" s="1"/>
  <c r="DY800" i="11" a="1"/>
  <c r="DY800" i="11" s="1"/>
  <c r="EB800" i="11" a="1"/>
  <c r="EB800" i="11" s="1"/>
  <c r="DX800" i="11" a="1"/>
  <c r="DX800" i="11" s="1"/>
  <c r="DZ800" i="11" a="1"/>
  <c r="DZ800" i="11" s="1"/>
  <c r="EA800" i="11" a="1"/>
  <c r="EA800" i="11" s="1"/>
  <c r="DY801" i="11" l="1" a="1"/>
  <c r="DY801" i="11" s="1"/>
  <c r="EB801" i="11" a="1"/>
  <c r="EB801" i="11" s="1"/>
  <c r="DX801" i="11" a="1"/>
  <c r="DX801" i="11" s="1"/>
  <c r="DW801" i="11" a="1"/>
  <c r="DW801" i="11" s="1"/>
  <c r="EA801" i="11" a="1"/>
  <c r="EA801" i="11" s="1"/>
  <c r="DZ801" i="11" a="1"/>
  <c r="DZ801" i="11" s="1"/>
  <c r="EC801" i="11" a="1"/>
  <c r="EC801" i="11" s="1"/>
  <c r="ED801" i="11" a="1"/>
  <c r="ED801" i="11" s="1"/>
  <c r="AC804" i="11" a="1"/>
  <c r="AC804" i="11" s="1"/>
  <c r="F804" i="11" a="1"/>
  <c r="F804" i="11" s="1"/>
  <c r="AA805" i="11" a="1"/>
  <c r="AA805" i="11" s="1"/>
  <c r="DI801" i="11" a="1"/>
  <c r="DI801" i="11" s="1"/>
  <c r="DL801" i="11" a="1"/>
  <c r="DL801" i="11" s="1"/>
  <c r="DK801" i="11" a="1"/>
  <c r="DK801" i="11" s="1"/>
  <c r="DH801" i="11" a="1"/>
  <c r="DH801" i="11" s="1"/>
  <c r="DJ801" i="11" a="1"/>
  <c r="DJ801" i="11" s="1"/>
  <c r="DM801" i="11" a="1"/>
  <c r="DM801" i="11" s="1"/>
  <c r="U803" i="11" a="1"/>
  <c r="U803" i="11" s="1"/>
  <c r="AD803" i="11"/>
  <c r="DS801" i="11" a="1"/>
  <c r="DS801" i="11" s="1"/>
  <c r="DP801" i="11" a="1"/>
  <c r="DP801" i="11" s="1"/>
  <c r="DT801" i="11" a="1"/>
  <c r="DT801" i="11" s="1"/>
  <c r="DR801" i="11" a="1"/>
  <c r="DR801" i="11" s="1"/>
  <c r="DQ801" i="11" a="1"/>
  <c r="DQ801" i="11" s="1"/>
  <c r="G803" i="11" a="1"/>
  <c r="G803" i="11" s="1"/>
  <c r="T803" i="11" a="1"/>
  <c r="T803" i="11" s="1"/>
  <c r="H803" i="11" a="1"/>
  <c r="H803" i="11" s="1"/>
  <c r="DG802" i="11" a="1"/>
  <c r="DG802" i="11" s="1"/>
  <c r="DV802" i="11" a="1"/>
  <c r="DV802" i="11" s="1"/>
  <c r="DO802" i="11" a="1"/>
  <c r="DO802" i="11" s="1"/>
  <c r="F805" i="11" l="1" a="1"/>
  <c r="F805" i="11" s="1"/>
  <c r="AC805" i="11" a="1"/>
  <c r="AC805" i="11" s="1"/>
  <c r="AA806" i="11" a="1"/>
  <c r="AA806" i="11" s="1"/>
  <c r="U804" i="11" a="1"/>
  <c r="U804" i="11" s="1"/>
  <c r="AD804" i="11"/>
  <c r="DV803" i="11" a="1"/>
  <c r="DV803" i="11" s="1"/>
  <c r="DG803" i="11" a="1"/>
  <c r="DG803" i="11" s="1"/>
  <c r="DO803" i="11" a="1"/>
  <c r="DO803" i="11" s="1"/>
  <c r="G804" i="11" a="1"/>
  <c r="G804" i="11" s="1"/>
  <c r="T804" i="11" a="1"/>
  <c r="T804" i="11" s="1"/>
  <c r="H804" i="11" a="1"/>
  <c r="H804" i="11" s="1"/>
  <c r="DT802" i="11" a="1"/>
  <c r="DT802" i="11" s="1"/>
  <c r="DQ802" i="11" a="1"/>
  <c r="DQ802" i="11" s="1"/>
  <c r="DR802" i="11" a="1"/>
  <c r="DR802" i="11" s="1"/>
  <c r="DS802" i="11" a="1"/>
  <c r="DS802" i="11" s="1"/>
  <c r="DP802" i="11" a="1"/>
  <c r="DP802" i="11" s="1"/>
  <c r="DM802" i="11" a="1"/>
  <c r="DM802" i="11" s="1"/>
  <c r="DI802" i="11" a="1"/>
  <c r="DI802" i="11" s="1"/>
  <c r="DJ802" i="11" a="1"/>
  <c r="DJ802" i="11" s="1"/>
  <c r="DL802" i="11" a="1"/>
  <c r="DL802" i="11" s="1"/>
  <c r="DK802" i="11" a="1"/>
  <c r="DK802" i="11" s="1"/>
  <c r="DH802" i="11" a="1"/>
  <c r="DH802" i="11" s="1"/>
  <c r="DX802" i="11" a="1"/>
  <c r="DX802" i="11" s="1"/>
  <c r="DZ802" i="11" a="1"/>
  <c r="DZ802" i="11" s="1"/>
  <c r="EB802" i="11" a="1"/>
  <c r="EB802" i="11" s="1"/>
  <c r="EC802" i="11" a="1"/>
  <c r="EC802" i="11" s="1"/>
  <c r="EA802" i="11" a="1"/>
  <c r="EA802" i="11" s="1"/>
  <c r="DY802" i="11" a="1"/>
  <c r="DY802" i="11" s="1"/>
  <c r="DW802" i="11" a="1"/>
  <c r="DW802" i="11" s="1"/>
  <c r="ED802" i="11" a="1"/>
  <c r="ED802" i="11" s="1"/>
  <c r="DG804" i="11" l="1" a="1"/>
  <c r="DG804" i="11" s="1"/>
  <c r="DO804" i="11" a="1"/>
  <c r="DO804" i="11" s="1"/>
  <c r="DV804" i="11" a="1"/>
  <c r="DV804" i="11" s="1"/>
  <c r="DR803" i="11" a="1"/>
  <c r="DR803" i="11" s="1"/>
  <c r="DS803" i="11" a="1"/>
  <c r="DS803" i="11" s="1"/>
  <c r="DQ803" i="11" a="1"/>
  <c r="DQ803" i="11" s="1"/>
  <c r="DT803" i="11" a="1"/>
  <c r="DT803" i="11" s="1"/>
  <c r="DP803" i="11" a="1"/>
  <c r="DP803" i="11" s="1"/>
  <c r="DI803" i="11" a="1"/>
  <c r="DI803" i="11" s="1"/>
  <c r="DH803" i="11" a="1"/>
  <c r="DH803" i="11" s="1"/>
  <c r="DJ803" i="11" a="1"/>
  <c r="DJ803" i="11" s="1"/>
  <c r="DM803" i="11" a="1"/>
  <c r="DM803" i="11" s="1"/>
  <c r="DL803" i="11" a="1"/>
  <c r="DL803" i="11" s="1"/>
  <c r="DK803" i="11" a="1"/>
  <c r="DK803" i="11" s="1"/>
  <c r="DY803" i="11" a="1"/>
  <c r="DY803" i="11" s="1"/>
  <c r="DW803" i="11" a="1"/>
  <c r="DW803" i="11" s="1"/>
  <c r="DX803" i="11" a="1"/>
  <c r="DX803" i="11" s="1"/>
  <c r="EC803" i="11" a="1"/>
  <c r="EC803" i="11" s="1"/>
  <c r="EB803" i="11" a="1"/>
  <c r="EB803" i="11" s="1"/>
  <c r="ED803" i="11" a="1"/>
  <c r="ED803" i="11" s="1"/>
  <c r="DZ803" i="11" a="1"/>
  <c r="DZ803" i="11" s="1"/>
  <c r="EA803" i="11" a="1"/>
  <c r="EA803" i="11" s="1"/>
  <c r="F806" i="11" a="1"/>
  <c r="F806" i="11" s="1"/>
  <c r="AC806" i="11" a="1"/>
  <c r="AC806" i="11" s="1"/>
  <c r="AA807" i="11" a="1"/>
  <c r="AA807" i="11" s="1"/>
  <c r="G805" i="11" a="1"/>
  <c r="G805" i="11" s="1"/>
  <c r="T805" i="11" a="1"/>
  <c r="T805" i="11" s="1"/>
  <c r="H805" i="11" a="1"/>
  <c r="H805" i="11" s="1"/>
  <c r="U805" i="11" a="1"/>
  <c r="U805" i="11" s="1"/>
  <c r="AD805" i="11"/>
  <c r="DG805" i="11" l="1" a="1"/>
  <c r="DG805" i="11" s="1"/>
  <c r="DV805" i="11" a="1"/>
  <c r="DV805" i="11" s="1"/>
  <c r="DO805" i="11" a="1"/>
  <c r="DO805" i="11" s="1"/>
  <c r="F807" i="11" a="1"/>
  <c r="F807" i="11" s="1"/>
  <c r="AC807" i="11" a="1"/>
  <c r="AC807" i="11" s="1"/>
  <c r="AA808" i="11" a="1"/>
  <c r="AA808" i="11" s="1"/>
  <c r="DY804" i="11" a="1"/>
  <c r="DY804" i="11" s="1"/>
  <c r="EC804" i="11" a="1"/>
  <c r="EC804" i="11" s="1"/>
  <c r="EB804" i="11" a="1"/>
  <c r="EB804" i="11" s="1"/>
  <c r="ED804" i="11" a="1"/>
  <c r="ED804" i="11" s="1"/>
  <c r="DX804" i="11" a="1"/>
  <c r="DX804" i="11" s="1"/>
  <c r="DZ804" i="11" a="1"/>
  <c r="DZ804" i="11" s="1"/>
  <c r="DW804" i="11" a="1"/>
  <c r="DW804" i="11" s="1"/>
  <c r="EA804" i="11" a="1"/>
  <c r="EA804" i="11" s="1"/>
  <c r="G806" i="11" a="1"/>
  <c r="G806" i="11" s="1"/>
  <c r="T806" i="11" a="1"/>
  <c r="T806" i="11" s="1"/>
  <c r="H806" i="11" a="1"/>
  <c r="H806" i="11" s="1"/>
  <c r="DS804" i="11" a="1"/>
  <c r="DS804" i="11" s="1"/>
  <c r="DT804" i="11" a="1"/>
  <c r="DT804" i="11" s="1"/>
  <c r="DR804" i="11" a="1"/>
  <c r="DR804" i="11" s="1"/>
  <c r="DP804" i="11" a="1"/>
  <c r="DP804" i="11" s="1"/>
  <c r="DQ804" i="11" a="1"/>
  <c r="DQ804" i="11" s="1"/>
  <c r="U806" i="11" a="1"/>
  <c r="U806" i="11" s="1"/>
  <c r="AD806" i="11"/>
  <c r="DI804" i="11" a="1"/>
  <c r="DI804" i="11" s="1"/>
  <c r="DM804" i="11" a="1"/>
  <c r="DM804" i="11" s="1"/>
  <c r="DJ804" i="11" a="1"/>
  <c r="DJ804" i="11" s="1"/>
  <c r="DK804" i="11" a="1"/>
  <c r="DK804" i="11" s="1"/>
  <c r="DL804" i="11" a="1"/>
  <c r="DL804" i="11" s="1"/>
  <c r="DH804" i="11" a="1"/>
  <c r="DH804" i="11" s="1"/>
  <c r="DL805" i="11" l="1" a="1"/>
  <c r="DL805" i="11" s="1"/>
  <c r="DK805" i="11" a="1"/>
  <c r="DK805" i="11" s="1"/>
  <c r="DJ805" i="11" a="1"/>
  <c r="DJ805" i="11" s="1"/>
  <c r="DM805" i="11" a="1"/>
  <c r="DM805" i="11" s="1"/>
  <c r="DH805" i="11" a="1"/>
  <c r="DH805" i="11" s="1"/>
  <c r="DI805" i="11" a="1"/>
  <c r="DI805" i="11" s="1"/>
  <c r="F808" i="11" a="1"/>
  <c r="F808" i="11" s="1"/>
  <c r="AC808" i="11" a="1"/>
  <c r="AC808" i="11" s="1"/>
  <c r="AA809" i="11" a="1"/>
  <c r="AA809" i="11" s="1"/>
  <c r="G807" i="11" a="1"/>
  <c r="G807" i="11" s="1"/>
  <c r="T807" i="11" a="1"/>
  <c r="T807" i="11" s="1"/>
  <c r="H807" i="11" a="1"/>
  <c r="H807" i="11" s="1"/>
  <c r="U807" i="11" a="1"/>
  <c r="U807" i="11" s="1"/>
  <c r="AD807" i="11"/>
  <c r="DQ805" i="11" a="1"/>
  <c r="DQ805" i="11" s="1"/>
  <c r="DR805" i="11" a="1"/>
  <c r="DR805" i="11" s="1"/>
  <c r="DS805" i="11" a="1"/>
  <c r="DS805" i="11" s="1"/>
  <c r="DT805" i="11" a="1"/>
  <c r="DT805" i="11" s="1"/>
  <c r="DP805" i="11" a="1"/>
  <c r="DP805" i="11" s="1"/>
  <c r="DG806" i="11" a="1"/>
  <c r="DG806" i="11" s="1"/>
  <c r="DV806" i="11" a="1"/>
  <c r="DV806" i="11" s="1"/>
  <c r="DO806" i="11" a="1"/>
  <c r="DO806" i="11" s="1"/>
  <c r="EB805" i="11" a="1"/>
  <c r="EB805" i="11" s="1"/>
  <c r="DW805" i="11" a="1"/>
  <c r="DW805" i="11" s="1"/>
  <c r="EA805" i="11" a="1"/>
  <c r="EA805" i="11" s="1"/>
  <c r="DY805" i="11" a="1"/>
  <c r="DY805" i="11" s="1"/>
  <c r="EC805" i="11" a="1"/>
  <c r="EC805" i="11" s="1"/>
  <c r="DZ805" i="11" a="1"/>
  <c r="DZ805" i="11" s="1"/>
  <c r="ED805" i="11" a="1"/>
  <c r="ED805" i="11" s="1"/>
  <c r="DX805" i="11" a="1"/>
  <c r="DX805" i="11" s="1"/>
  <c r="DV807" i="11" l="1" a="1"/>
  <c r="DV807" i="11" s="1"/>
  <c r="DO807" i="11" a="1"/>
  <c r="DO807" i="11" s="1"/>
  <c r="DG807" i="11" a="1"/>
  <c r="DG807" i="11" s="1"/>
  <c r="AC809" i="11" a="1"/>
  <c r="AC809" i="11" s="1"/>
  <c r="F809" i="11" a="1"/>
  <c r="F809" i="11" s="1"/>
  <c r="AA810" i="11" a="1"/>
  <c r="AA810" i="11" s="1"/>
  <c r="G808" i="11" a="1"/>
  <c r="G808" i="11" s="1"/>
  <c r="T808" i="11" a="1"/>
  <c r="T808" i="11" s="1"/>
  <c r="H808" i="11" a="1"/>
  <c r="H808" i="11" s="1"/>
  <c r="DP806" i="11" a="1"/>
  <c r="DP806" i="11" s="1"/>
  <c r="DS806" i="11" a="1"/>
  <c r="DS806" i="11" s="1"/>
  <c r="DQ806" i="11" a="1"/>
  <c r="DQ806" i="11" s="1"/>
  <c r="DR806" i="11" a="1"/>
  <c r="DR806" i="11" s="1"/>
  <c r="DT806" i="11" a="1"/>
  <c r="DT806" i="11" s="1"/>
  <c r="U808" i="11" a="1"/>
  <c r="U808" i="11" s="1"/>
  <c r="AD808" i="11"/>
  <c r="ED806" i="11" a="1"/>
  <c r="ED806" i="11" s="1"/>
  <c r="DW806" i="11" a="1"/>
  <c r="DW806" i="11" s="1"/>
  <c r="EA806" i="11" a="1"/>
  <c r="EA806" i="11" s="1"/>
  <c r="DX806" i="11" a="1"/>
  <c r="DX806" i="11" s="1"/>
  <c r="DY806" i="11" a="1"/>
  <c r="DY806" i="11" s="1"/>
  <c r="EB806" i="11" a="1"/>
  <c r="EB806" i="11" s="1"/>
  <c r="EC806" i="11" a="1"/>
  <c r="EC806" i="11" s="1"/>
  <c r="DZ806" i="11" a="1"/>
  <c r="DZ806" i="11" s="1"/>
  <c r="DI806" i="11" a="1"/>
  <c r="DI806" i="11" s="1"/>
  <c r="DK806" i="11" a="1"/>
  <c r="DK806" i="11" s="1"/>
  <c r="DH806" i="11" a="1"/>
  <c r="DH806" i="11" s="1"/>
  <c r="DM806" i="11" a="1"/>
  <c r="DM806" i="11" s="1"/>
  <c r="DJ806" i="11" a="1"/>
  <c r="DJ806" i="11" s="1"/>
  <c r="DL806" i="11" a="1"/>
  <c r="DL806" i="11" s="1"/>
  <c r="G809" i="11" l="1" a="1"/>
  <c r="G809" i="11" s="1"/>
  <c r="T809" i="11" a="1"/>
  <c r="T809" i="11" s="1"/>
  <c r="H809" i="11" a="1"/>
  <c r="H809" i="11" s="1"/>
  <c r="DL807" i="11" a="1"/>
  <c r="DL807" i="11" s="1"/>
  <c r="DJ807" i="11" a="1"/>
  <c r="DJ807" i="11" s="1"/>
  <c r="DI807" i="11" a="1"/>
  <c r="DI807" i="11" s="1"/>
  <c r="DM807" i="11" a="1"/>
  <c r="DM807" i="11" s="1"/>
  <c r="DK807" i="11" a="1"/>
  <c r="DK807" i="11" s="1"/>
  <c r="DH807" i="11" a="1"/>
  <c r="DH807" i="11" s="1"/>
  <c r="DG808" i="11" a="1"/>
  <c r="DG808" i="11" s="1"/>
  <c r="DV808" i="11" a="1"/>
  <c r="DV808" i="11" s="1"/>
  <c r="DO808" i="11" a="1"/>
  <c r="DO808" i="11" s="1"/>
  <c r="DP807" i="11" a="1"/>
  <c r="DP807" i="11" s="1"/>
  <c r="DS807" i="11" a="1"/>
  <c r="DS807" i="11" s="1"/>
  <c r="DR807" i="11" a="1"/>
  <c r="DR807" i="11" s="1"/>
  <c r="DT807" i="11" a="1"/>
  <c r="DT807" i="11" s="1"/>
  <c r="DQ807" i="11" a="1"/>
  <c r="DQ807" i="11" s="1"/>
  <c r="EC807" i="11" a="1"/>
  <c r="EC807" i="11" s="1"/>
  <c r="DW807" i="11" a="1"/>
  <c r="DW807" i="11" s="1"/>
  <c r="DX807" i="11" a="1"/>
  <c r="DX807" i="11" s="1"/>
  <c r="ED807" i="11" a="1"/>
  <c r="ED807" i="11" s="1"/>
  <c r="DY807" i="11" a="1"/>
  <c r="DY807" i="11" s="1"/>
  <c r="EA807" i="11" a="1"/>
  <c r="EA807" i="11" s="1"/>
  <c r="EB807" i="11" a="1"/>
  <c r="EB807" i="11" s="1"/>
  <c r="DZ807" i="11" a="1"/>
  <c r="DZ807" i="11" s="1"/>
  <c r="AC810" i="11" a="1"/>
  <c r="AC810" i="11" s="1"/>
  <c r="F810" i="11" a="1"/>
  <c r="F810" i="11" s="1"/>
  <c r="AA811" i="11" a="1"/>
  <c r="AA811" i="11" s="1"/>
  <c r="U809" i="11" a="1"/>
  <c r="U809" i="11" s="1"/>
  <c r="AD809" i="11"/>
  <c r="AC811" i="11" l="1" a="1"/>
  <c r="AC811" i="11" s="1"/>
  <c r="F811" i="11" a="1"/>
  <c r="F811" i="11" s="1"/>
  <c r="AA812" i="11" a="1"/>
  <c r="AA812" i="11" s="1"/>
  <c r="U810" i="11" a="1"/>
  <c r="U810" i="11" s="1"/>
  <c r="AD810" i="11"/>
  <c r="DR808" i="11" a="1"/>
  <c r="DR808" i="11" s="1"/>
  <c r="DT808" i="11" a="1"/>
  <c r="DT808" i="11" s="1"/>
  <c r="DQ808" i="11" a="1"/>
  <c r="DQ808" i="11" s="1"/>
  <c r="DP808" i="11" a="1"/>
  <c r="DP808" i="11" s="1"/>
  <c r="DS808" i="11" a="1"/>
  <c r="DS808" i="11" s="1"/>
  <c r="DW808" i="11" a="1"/>
  <c r="DW808" i="11" s="1"/>
  <c r="ED808" i="11" a="1"/>
  <c r="ED808" i="11" s="1"/>
  <c r="EB808" i="11" a="1"/>
  <c r="EB808" i="11" s="1"/>
  <c r="EA808" i="11" a="1"/>
  <c r="EA808" i="11" s="1"/>
  <c r="DY808" i="11" a="1"/>
  <c r="DY808" i="11" s="1"/>
  <c r="DZ808" i="11" a="1"/>
  <c r="DZ808" i="11" s="1"/>
  <c r="DX808" i="11" a="1"/>
  <c r="DX808" i="11" s="1"/>
  <c r="EC808" i="11" a="1"/>
  <c r="EC808" i="11" s="1"/>
  <c r="DG809" i="11" a="1"/>
  <c r="DG809" i="11" s="1"/>
  <c r="DV809" i="11" a="1"/>
  <c r="DV809" i="11" s="1"/>
  <c r="DO809" i="11" a="1"/>
  <c r="DO809" i="11" s="1"/>
  <c r="DL808" i="11" a="1"/>
  <c r="DL808" i="11" s="1"/>
  <c r="DM808" i="11" a="1"/>
  <c r="DM808" i="11" s="1"/>
  <c r="DH808" i="11" a="1"/>
  <c r="DH808" i="11" s="1"/>
  <c r="DJ808" i="11" a="1"/>
  <c r="DJ808" i="11" s="1"/>
  <c r="DI808" i="11" a="1"/>
  <c r="DI808" i="11" s="1"/>
  <c r="DK808" i="11" a="1"/>
  <c r="DK808" i="11" s="1"/>
  <c r="G810" i="11" a="1"/>
  <c r="G810" i="11" s="1"/>
  <c r="T810" i="11" a="1"/>
  <c r="T810" i="11" s="1"/>
  <c r="H810" i="11" a="1"/>
  <c r="H810" i="11" s="1"/>
  <c r="DS809" i="11" l="1" a="1"/>
  <c r="DS809" i="11" s="1"/>
  <c r="DP809" i="11" a="1"/>
  <c r="DP809" i="11" s="1"/>
  <c r="DR809" i="11" a="1"/>
  <c r="DR809" i="11" s="1"/>
  <c r="DQ809" i="11" a="1"/>
  <c r="DQ809" i="11" s="1"/>
  <c r="DT809" i="11" a="1"/>
  <c r="DT809" i="11" s="1"/>
  <c r="EC809" i="11" a="1"/>
  <c r="EC809" i="11" s="1"/>
  <c r="DZ809" i="11" a="1"/>
  <c r="DZ809" i="11" s="1"/>
  <c r="EB809" i="11" a="1"/>
  <c r="EB809" i="11" s="1"/>
  <c r="DY809" i="11" a="1"/>
  <c r="DY809" i="11" s="1"/>
  <c r="EA809" i="11" a="1"/>
  <c r="EA809" i="11" s="1"/>
  <c r="ED809" i="11" a="1"/>
  <c r="ED809" i="11" s="1"/>
  <c r="DX809" i="11" a="1"/>
  <c r="DX809" i="11" s="1"/>
  <c r="DW809" i="11" a="1"/>
  <c r="DW809" i="11" s="1"/>
  <c r="DL809" i="11" a="1"/>
  <c r="DL809" i="11" s="1"/>
  <c r="DI809" i="11" a="1"/>
  <c r="DI809" i="11" s="1"/>
  <c r="DH809" i="11" a="1"/>
  <c r="DH809" i="11" s="1"/>
  <c r="DM809" i="11" a="1"/>
  <c r="DM809" i="11" s="1"/>
  <c r="DJ809" i="11" a="1"/>
  <c r="DJ809" i="11" s="1"/>
  <c r="DK809" i="11" a="1"/>
  <c r="DK809" i="11" s="1"/>
  <c r="DG810" i="11" a="1"/>
  <c r="DG810" i="11" s="1"/>
  <c r="DO810" i="11" a="1"/>
  <c r="DO810" i="11" s="1"/>
  <c r="DV810" i="11" a="1"/>
  <c r="DV810" i="11" s="1"/>
  <c r="AC812" i="11" a="1"/>
  <c r="AC812" i="11" s="1"/>
  <c r="F812" i="11" a="1"/>
  <c r="F812" i="11" s="1"/>
  <c r="AA813" i="11" a="1"/>
  <c r="AA813" i="11" s="1"/>
  <c r="U811" i="11" a="1"/>
  <c r="U811" i="11" s="1"/>
  <c r="AD811" i="11"/>
  <c r="G811" i="11" a="1"/>
  <c r="G811" i="11" s="1"/>
  <c r="T811" i="11" a="1"/>
  <c r="T811" i="11" s="1"/>
  <c r="H811" i="11" a="1"/>
  <c r="H811" i="11" s="1"/>
  <c r="G812" i="11" l="1" a="1"/>
  <c r="G812" i="11" s="1"/>
  <c r="T812" i="11" a="1"/>
  <c r="T812" i="11" s="1"/>
  <c r="H812" i="11" a="1"/>
  <c r="H812" i="11" s="1"/>
  <c r="DY810" i="11" a="1"/>
  <c r="DY810" i="11" s="1"/>
  <c r="EC810" i="11" a="1"/>
  <c r="EC810" i="11" s="1"/>
  <c r="DX810" i="11" a="1"/>
  <c r="DX810" i="11" s="1"/>
  <c r="DW810" i="11" a="1"/>
  <c r="DW810" i="11" s="1"/>
  <c r="EB810" i="11" a="1"/>
  <c r="EB810" i="11" s="1"/>
  <c r="ED810" i="11" a="1"/>
  <c r="ED810" i="11" s="1"/>
  <c r="EA810" i="11" a="1"/>
  <c r="EA810" i="11" s="1"/>
  <c r="DZ810" i="11" a="1"/>
  <c r="DZ810" i="11" s="1"/>
  <c r="U812" i="11" a="1"/>
  <c r="U812" i="11" s="1"/>
  <c r="AD812" i="11"/>
  <c r="DR810" i="11" a="1"/>
  <c r="DR810" i="11" s="1"/>
  <c r="DQ810" i="11" a="1"/>
  <c r="DQ810" i="11" s="1"/>
  <c r="DT810" i="11" a="1"/>
  <c r="DT810" i="11" s="1"/>
  <c r="DS810" i="11" a="1"/>
  <c r="DS810" i="11" s="1"/>
  <c r="DP810" i="11" a="1"/>
  <c r="DP810" i="11" s="1"/>
  <c r="DG811" i="11" a="1"/>
  <c r="DG811" i="11" s="1"/>
  <c r="DV811" i="11" a="1"/>
  <c r="DV811" i="11" s="1"/>
  <c r="DO811" i="11" a="1"/>
  <c r="DO811" i="11" s="1"/>
  <c r="F813" i="11" a="1"/>
  <c r="F813" i="11" s="1"/>
  <c r="AC813" i="11" a="1"/>
  <c r="AC813" i="11" s="1"/>
  <c r="AA814" i="11" a="1"/>
  <c r="AA814" i="11" s="1"/>
  <c r="DK810" i="11" a="1"/>
  <c r="DK810" i="11" s="1"/>
  <c r="DL810" i="11" a="1"/>
  <c r="DL810" i="11" s="1"/>
  <c r="DH810" i="11" a="1"/>
  <c r="DH810" i="11" s="1"/>
  <c r="DJ810" i="11" a="1"/>
  <c r="DJ810" i="11" s="1"/>
  <c r="DM810" i="11" a="1"/>
  <c r="DM810" i="11" s="1"/>
  <c r="DI810" i="11" a="1"/>
  <c r="DI810" i="11" s="1"/>
  <c r="EB811" i="11" l="1" a="1"/>
  <c r="EB811" i="11" s="1"/>
  <c r="EC811" i="11" a="1"/>
  <c r="EC811" i="11" s="1"/>
  <c r="DW811" i="11" a="1"/>
  <c r="DW811" i="11" s="1"/>
  <c r="DY811" i="11" a="1"/>
  <c r="DY811" i="11" s="1"/>
  <c r="EA811" i="11" a="1"/>
  <c r="EA811" i="11" s="1"/>
  <c r="DZ811" i="11" a="1"/>
  <c r="DZ811" i="11" s="1"/>
  <c r="DX811" i="11" a="1"/>
  <c r="DX811" i="11" s="1"/>
  <c r="ED811" i="11" a="1"/>
  <c r="ED811" i="11" s="1"/>
  <c r="DG812" i="11" a="1"/>
  <c r="DG812" i="11" s="1"/>
  <c r="DV812" i="11" a="1"/>
  <c r="DV812" i="11" s="1"/>
  <c r="DO812" i="11" a="1"/>
  <c r="DO812" i="11" s="1"/>
  <c r="DM811" i="11" a="1"/>
  <c r="DM811" i="11" s="1"/>
  <c r="DJ811" i="11" a="1"/>
  <c r="DJ811" i="11" s="1"/>
  <c r="DK811" i="11" a="1"/>
  <c r="DK811" i="11" s="1"/>
  <c r="DH811" i="11" a="1"/>
  <c r="DH811" i="11" s="1"/>
  <c r="DI811" i="11" a="1"/>
  <c r="DI811" i="11" s="1"/>
  <c r="DL811" i="11" a="1"/>
  <c r="DL811" i="11" s="1"/>
  <c r="DS811" i="11" a="1"/>
  <c r="DS811" i="11" s="1"/>
  <c r="DP811" i="11" a="1"/>
  <c r="DP811" i="11" s="1"/>
  <c r="DQ811" i="11" a="1"/>
  <c r="DQ811" i="11" s="1"/>
  <c r="DT811" i="11" a="1"/>
  <c r="DT811" i="11" s="1"/>
  <c r="DR811" i="11" a="1"/>
  <c r="DR811" i="11" s="1"/>
  <c r="F814" i="11" a="1"/>
  <c r="F814" i="11" s="1"/>
  <c r="AC814" i="11" a="1"/>
  <c r="AC814" i="11" s="1"/>
  <c r="AA815" i="11" a="1"/>
  <c r="AA815" i="11" s="1"/>
  <c r="G813" i="11" a="1"/>
  <c r="G813" i="11" s="1"/>
  <c r="T813" i="11" a="1"/>
  <c r="T813" i="11" s="1"/>
  <c r="H813" i="11" a="1"/>
  <c r="H813" i="11" s="1"/>
  <c r="U813" i="11" a="1"/>
  <c r="U813" i="11" s="1"/>
  <c r="AD813" i="11"/>
  <c r="F815" i="11" l="1" a="1"/>
  <c r="F815" i="11" s="1"/>
  <c r="AC815" i="11" a="1"/>
  <c r="AC815" i="11" s="1"/>
  <c r="AA816" i="11" a="1"/>
  <c r="AA816" i="11" s="1"/>
  <c r="DP812" i="11" a="1"/>
  <c r="DP812" i="11" s="1"/>
  <c r="DT812" i="11" a="1"/>
  <c r="DT812" i="11" s="1"/>
  <c r="DQ812" i="11" a="1"/>
  <c r="DQ812" i="11" s="1"/>
  <c r="DR812" i="11" a="1"/>
  <c r="DR812" i="11" s="1"/>
  <c r="DS812" i="11" a="1"/>
  <c r="DS812" i="11" s="1"/>
  <c r="G814" i="11" a="1"/>
  <c r="G814" i="11" s="1"/>
  <c r="T814" i="11" a="1"/>
  <c r="T814" i="11" s="1"/>
  <c r="H814" i="11" a="1"/>
  <c r="H814" i="11" s="1"/>
  <c r="DX812" i="11" a="1"/>
  <c r="DX812" i="11" s="1"/>
  <c r="DY812" i="11" a="1"/>
  <c r="DY812" i="11" s="1"/>
  <c r="DW812" i="11" a="1"/>
  <c r="DW812" i="11" s="1"/>
  <c r="DZ812" i="11" a="1"/>
  <c r="DZ812" i="11" s="1"/>
  <c r="EB812" i="11" a="1"/>
  <c r="EB812" i="11" s="1"/>
  <c r="EC812" i="11" a="1"/>
  <c r="EC812" i="11" s="1"/>
  <c r="ED812" i="11" a="1"/>
  <c r="ED812" i="11" s="1"/>
  <c r="EA812" i="11" a="1"/>
  <c r="EA812" i="11" s="1"/>
  <c r="U814" i="11" a="1"/>
  <c r="U814" i="11" s="1"/>
  <c r="AD814" i="11"/>
  <c r="DI812" i="11" a="1"/>
  <c r="DI812" i="11" s="1"/>
  <c r="DK812" i="11" a="1"/>
  <c r="DK812" i="11" s="1"/>
  <c r="DH812" i="11" a="1"/>
  <c r="DH812" i="11" s="1"/>
  <c r="DM812" i="11" a="1"/>
  <c r="DM812" i="11" s="1"/>
  <c r="DJ812" i="11" a="1"/>
  <c r="DJ812" i="11" s="1"/>
  <c r="DL812" i="11" a="1"/>
  <c r="DL812" i="11" s="1"/>
  <c r="DO813" i="11" a="1"/>
  <c r="DO813" i="11" s="1"/>
  <c r="DG813" i="11" a="1"/>
  <c r="DG813" i="11" s="1"/>
  <c r="DV813" i="11" a="1"/>
  <c r="DV813" i="11" s="1"/>
  <c r="ED813" i="11" l="1" a="1"/>
  <c r="ED813" i="11" s="1"/>
  <c r="DX813" i="11" a="1"/>
  <c r="DX813" i="11" s="1"/>
  <c r="DZ813" i="11" a="1"/>
  <c r="DZ813" i="11" s="1"/>
  <c r="EC813" i="11" a="1"/>
  <c r="EC813" i="11" s="1"/>
  <c r="DY813" i="11" a="1"/>
  <c r="DY813" i="11" s="1"/>
  <c r="EA813" i="11" a="1"/>
  <c r="EA813" i="11" s="1"/>
  <c r="EB813" i="11" a="1"/>
  <c r="EB813" i="11" s="1"/>
  <c r="DW813" i="11" a="1"/>
  <c r="DW813" i="11" s="1"/>
  <c r="F816" i="11" a="1"/>
  <c r="F816" i="11" s="1"/>
  <c r="AC816" i="11" a="1"/>
  <c r="AC816" i="11" s="1"/>
  <c r="AA817" i="11" a="1"/>
  <c r="AA817" i="11" s="1"/>
  <c r="DH813" i="11" a="1"/>
  <c r="DH813" i="11" s="1"/>
  <c r="DM813" i="11" a="1"/>
  <c r="DM813" i="11" s="1"/>
  <c r="DJ813" i="11" a="1"/>
  <c r="DJ813" i="11" s="1"/>
  <c r="DK813" i="11" a="1"/>
  <c r="DK813" i="11" s="1"/>
  <c r="DI813" i="11" a="1"/>
  <c r="DI813" i="11" s="1"/>
  <c r="DL813" i="11" a="1"/>
  <c r="DL813" i="11" s="1"/>
  <c r="G815" i="11" a="1"/>
  <c r="G815" i="11" s="1"/>
  <c r="T815" i="11" a="1"/>
  <c r="T815" i="11" s="1"/>
  <c r="H815" i="11" a="1"/>
  <c r="H815" i="11" s="1"/>
  <c r="DQ813" i="11" a="1"/>
  <c r="DQ813" i="11" s="1"/>
  <c r="DR813" i="11" a="1"/>
  <c r="DR813" i="11" s="1"/>
  <c r="DS813" i="11" a="1"/>
  <c r="DS813" i="11" s="1"/>
  <c r="DP813" i="11" a="1"/>
  <c r="DP813" i="11" s="1"/>
  <c r="DT813" i="11" a="1"/>
  <c r="DT813" i="11" s="1"/>
  <c r="DO814" i="11" a="1"/>
  <c r="DO814" i="11" s="1"/>
  <c r="DG814" i="11" a="1"/>
  <c r="DG814" i="11" s="1"/>
  <c r="DV814" i="11" a="1"/>
  <c r="DV814" i="11" s="1"/>
  <c r="U815" i="11" a="1"/>
  <c r="U815" i="11" s="1"/>
  <c r="AD815" i="11"/>
  <c r="AC817" i="11" l="1" a="1"/>
  <c r="AC817" i="11" s="1"/>
  <c r="F817" i="11" a="1"/>
  <c r="F817" i="11" s="1"/>
  <c r="AA818" i="11" a="1"/>
  <c r="AA818" i="11" s="1"/>
  <c r="G816" i="11" a="1"/>
  <c r="G816" i="11" s="1"/>
  <c r="T816" i="11" a="1"/>
  <c r="T816" i="11" s="1"/>
  <c r="H816" i="11" a="1"/>
  <c r="H816" i="11" s="1"/>
  <c r="DG815" i="11" a="1"/>
  <c r="DG815" i="11" s="1"/>
  <c r="DV815" i="11" a="1"/>
  <c r="DV815" i="11" s="1"/>
  <c r="DO815" i="11" a="1"/>
  <c r="DO815" i="11" s="1"/>
  <c r="U816" i="11" a="1"/>
  <c r="U816" i="11" s="1"/>
  <c r="AD816" i="11"/>
  <c r="EB814" i="11" a="1"/>
  <c r="EB814" i="11" s="1"/>
  <c r="DY814" i="11" a="1"/>
  <c r="DY814" i="11" s="1"/>
  <c r="EC814" i="11" a="1"/>
  <c r="EC814" i="11" s="1"/>
  <c r="DW814" i="11" a="1"/>
  <c r="DW814" i="11" s="1"/>
  <c r="DZ814" i="11" a="1"/>
  <c r="DZ814" i="11" s="1"/>
  <c r="EA814" i="11" a="1"/>
  <c r="EA814" i="11" s="1"/>
  <c r="ED814" i="11" a="1"/>
  <c r="ED814" i="11" s="1"/>
  <c r="DX814" i="11" a="1"/>
  <c r="DX814" i="11" s="1"/>
  <c r="DM814" i="11" a="1"/>
  <c r="DM814" i="11" s="1"/>
  <c r="DJ814" i="11" a="1"/>
  <c r="DJ814" i="11" s="1"/>
  <c r="DI814" i="11" a="1"/>
  <c r="DI814" i="11" s="1"/>
  <c r="DH814" i="11" a="1"/>
  <c r="DH814" i="11" s="1"/>
  <c r="DL814" i="11" a="1"/>
  <c r="DL814" i="11" s="1"/>
  <c r="DK814" i="11" a="1"/>
  <c r="DK814" i="11" s="1"/>
  <c r="DS814" i="11" a="1"/>
  <c r="DS814" i="11" s="1"/>
  <c r="DQ814" i="11" a="1"/>
  <c r="DQ814" i="11" s="1"/>
  <c r="DP814" i="11" a="1"/>
  <c r="DP814" i="11" s="1"/>
  <c r="DR814" i="11" a="1"/>
  <c r="DR814" i="11" s="1"/>
  <c r="DT814" i="11" a="1"/>
  <c r="DT814" i="11" s="1"/>
  <c r="DR815" i="11" l="1" a="1"/>
  <c r="DR815" i="11" s="1"/>
  <c r="DQ815" i="11" a="1"/>
  <c r="DQ815" i="11" s="1"/>
  <c r="DS815" i="11" a="1"/>
  <c r="DS815" i="11" s="1"/>
  <c r="DT815" i="11" a="1"/>
  <c r="DT815" i="11" s="1"/>
  <c r="DP815" i="11" a="1"/>
  <c r="DP815" i="11" s="1"/>
  <c r="DV816" i="11" a="1"/>
  <c r="DV816" i="11" s="1"/>
  <c r="DO816" i="11" a="1"/>
  <c r="DO816" i="11" s="1"/>
  <c r="DG816" i="11" a="1"/>
  <c r="DG816" i="11" s="1"/>
  <c r="AC818" i="11" a="1"/>
  <c r="AC818" i="11" s="1"/>
  <c r="F818" i="11" a="1"/>
  <c r="F818" i="11" s="1"/>
  <c r="AA819" i="11" a="1"/>
  <c r="AA819" i="11" s="1"/>
  <c r="EB815" i="11" a="1"/>
  <c r="EB815" i="11" s="1"/>
  <c r="ED815" i="11" a="1"/>
  <c r="ED815" i="11" s="1"/>
  <c r="DX815" i="11" a="1"/>
  <c r="DX815" i="11" s="1"/>
  <c r="DW815" i="11" a="1"/>
  <c r="DW815" i="11" s="1"/>
  <c r="EA815" i="11" a="1"/>
  <c r="EA815" i="11" s="1"/>
  <c r="DZ815" i="11" a="1"/>
  <c r="DZ815" i="11" s="1"/>
  <c r="EC815" i="11" a="1"/>
  <c r="EC815" i="11" s="1"/>
  <c r="DY815" i="11" a="1"/>
  <c r="DY815" i="11" s="1"/>
  <c r="U817" i="11" a="1"/>
  <c r="U817" i="11" s="1"/>
  <c r="AD817" i="11"/>
  <c r="DK815" i="11" a="1"/>
  <c r="DK815" i="11" s="1"/>
  <c r="DM815" i="11" a="1"/>
  <c r="DM815" i="11" s="1"/>
  <c r="DL815" i="11" a="1"/>
  <c r="DL815" i="11" s="1"/>
  <c r="DJ815" i="11" a="1"/>
  <c r="DJ815" i="11" s="1"/>
  <c r="DI815" i="11" a="1"/>
  <c r="DI815" i="11" s="1"/>
  <c r="DH815" i="11" a="1"/>
  <c r="DH815" i="11" s="1"/>
  <c r="G817" i="11" a="1"/>
  <c r="G817" i="11" s="1"/>
  <c r="T817" i="11" a="1"/>
  <c r="T817" i="11" s="1"/>
  <c r="H817" i="11" a="1"/>
  <c r="H817" i="11" s="1"/>
  <c r="U818" i="11" l="1" a="1"/>
  <c r="U818" i="11" s="1"/>
  <c r="AD818" i="11"/>
  <c r="G818" i="11" a="1"/>
  <c r="G818" i="11" s="1"/>
  <c r="T818" i="11" a="1"/>
  <c r="T818" i="11" s="1"/>
  <c r="H818" i="11" a="1"/>
  <c r="H818" i="11" s="1"/>
  <c r="DO817" i="11" a="1"/>
  <c r="DO817" i="11" s="1"/>
  <c r="DG817" i="11" a="1"/>
  <c r="DG817" i="11" s="1"/>
  <c r="DV817" i="11" a="1"/>
  <c r="DV817" i="11" s="1"/>
  <c r="DL816" i="11" a="1"/>
  <c r="DL816" i="11" s="1"/>
  <c r="DJ816" i="11" a="1"/>
  <c r="DJ816" i="11" s="1"/>
  <c r="DH816" i="11" a="1"/>
  <c r="DH816" i="11" s="1"/>
  <c r="DI816" i="11" a="1"/>
  <c r="DI816" i="11" s="1"/>
  <c r="DK816" i="11" a="1"/>
  <c r="DK816" i="11" s="1"/>
  <c r="DM816" i="11" a="1"/>
  <c r="DM816" i="11" s="1"/>
  <c r="DR816" i="11" a="1"/>
  <c r="DR816" i="11" s="1"/>
  <c r="DP816" i="11" a="1"/>
  <c r="DP816" i="11" s="1"/>
  <c r="DS816" i="11" a="1"/>
  <c r="DS816" i="11" s="1"/>
  <c r="DT816" i="11" a="1"/>
  <c r="DT816" i="11" s="1"/>
  <c r="DQ816" i="11" a="1"/>
  <c r="DQ816" i="11" s="1"/>
  <c r="DW816" i="11" a="1"/>
  <c r="DW816" i="11" s="1"/>
  <c r="DZ816" i="11" a="1"/>
  <c r="DZ816" i="11" s="1"/>
  <c r="EA816" i="11" a="1"/>
  <c r="EA816" i="11" s="1"/>
  <c r="EC816" i="11" a="1"/>
  <c r="EC816" i="11" s="1"/>
  <c r="EB816" i="11" a="1"/>
  <c r="EB816" i="11" s="1"/>
  <c r="DY816" i="11" a="1"/>
  <c r="DY816" i="11" s="1"/>
  <c r="DX816" i="11" a="1"/>
  <c r="DX816" i="11" s="1"/>
  <c r="ED816" i="11" a="1"/>
  <c r="ED816" i="11" s="1"/>
  <c r="AC819" i="11" a="1"/>
  <c r="AC819" i="11" s="1"/>
  <c r="F819" i="11" a="1"/>
  <c r="F819" i="11" s="1"/>
  <c r="AA820" i="11" a="1"/>
  <c r="AA820" i="11" s="1"/>
  <c r="DG818" i="11" l="1" a="1"/>
  <c r="DG818" i="11" s="1"/>
  <c r="DO818" i="11" a="1"/>
  <c r="DO818" i="11" s="1"/>
  <c r="DV818" i="11" a="1"/>
  <c r="DV818" i="11" s="1"/>
  <c r="DX817" i="11" a="1"/>
  <c r="DX817" i="11" s="1"/>
  <c r="ED817" i="11" a="1"/>
  <c r="ED817" i="11" s="1"/>
  <c r="EC817" i="11" a="1"/>
  <c r="EC817" i="11" s="1"/>
  <c r="DZ817" i="11" a="1"/>
  <c r="DZ817" i="11" s="1"/>
  <c r="EB817" i="11" a="1"/>
  <c r="EB817" i="11" s="1"/>
  <c r="EA817" i="11" a="1"/>
  <c r="EA817" i="11" s="1"/>
  <c r="DY817" i="11" a="1"/>
  <c r="DY817" i="11" s="1"/>
  <c r="DW817" i="11" a="1"/>
  <c r="DW817" i="11" s="1"/>
  <c r="G819" i="11" a="1"/>
  <c r="G819" i="11" s="1"/>
  <c r="T819" i="11" a="1"/>
  <c r="T819" i="11" s="1"/>
  <c r="H819" i="11" a="1"/>
  <c r="H819" i="11" s="1"/>
  <c r="DJ817" i="11" a="1"/>
  <c r="DJ817" i="11" s="1"/>
  <c r="DI817" i="11" a="1"/>
  <c r="DI817" i="11" s="1"/>
  <c r="DH817" i="11" a="1"/>
  <c r="DH817" i="11" s="1"/>
  <c r="DK817" i="11" a="1"/>
  <c r="DK817" i="11" s="1"/>
  <c r="DL817" i="11" a="1"/>
  <c r="DL817" i="11" s="1"/>
  <c r="DM817" i="11" a="1"/>
  <c r="DM817" i="11" s="1"/>
  <c r="DR817" i="11" a="1"/>
  <c r="DR817" i="11" s="1"/>
  <c r="DT817" i="11" a="1"/>
  <c r="DT817" i="11" s="1"/>
  <c r="DQ817" i="11" a="1"/>
  <c r="DQ817" i="11" s="1"/>
  <c r="DP817" i="11" a="1"/>
  <c r="DP817" i="11" s="1"/>
  <c r="DS817" i="11" a="1"/>
  <c r="DS817" i="11" s="1"/>
  <c r="AC820" i="11" a="1"/>
  <c r="AC820" i="11" s="1"/>
  <c r="F820" i="11" a="1"/>
  <c r="F820" i="11" s="1"/>
  <c r="AA821" i="11" a="1"/>
  <c r="AA821" i="11" s="1"/>
  <c r="U819" i="11" a="1"/>
  <c r="U819" i="11" s="1"/>
  <c r="AD819" i="11"/>
  <c r="F821" i="11" l="1" a="1"/>
  <c r="F821" i="11" s="1"/>
  <c r="AC821" i="11" a="1"/>
  <c r="AC821" i="11" s="1"/>
  <c r="AA822" i="11" a="1"/>
  <c r="AA822" i="11" s="1"/>
  <c r="U820" i="11" a="1"/>
  <c r="U820" i="11" s="1"/>
  <c r="AD820" i="11"/>
  <c r="G820" i="11" a="1"/>
  <c r="G820" i="11" s="1"/>
  <c r="T820" i="11" a="1"/>
  <c r="T820" i="11" s="1"/>
  <c r="H820" i="11" a="1"/>
  <c r="H820" i="11" s="1"/>
  <c r="DX818" i="11" a="1"/>
  <c r="DX818" i="11" s="1"/>
  <c r="DZ818" i="11" a="1"/>
  <c r="DZ818" i="11" s="1"/>
  <c r="EA818" i="11" a="1"/>
  <c r="EA818" i="11" s="1"/>
  <c r="ED818" i="11" a="1"/>
  <c r="ED818" i="11" s="1"/>
  <c r="DW818" i="11" a="1"/>
  <c r="DW818" i="11" s="1"/>
  <c r="EB818" i="11" a="1"/>
  <c r="EB818" i="11" s="1"/>
  <c r="EC818" i="11" a="1"/>
  <c r="EC818" i="11" s="1"/>
  <c r="DY818" i="11" a="1"/>
  <c r="DY818" i="11" s="1"/>
  <c r="DV819" i="11" a="1"/>
  <c r="DV819" i="11" s="1"/>
  <c r="DO819" i="11" a="1"/>
  <c r="DO819" i="11" s="1"/>
  <c r="DG819" i="11" a="1"/>
  <c r="DG819" i="11" s="1"/>
  <c r="DQ818" i="11" a="1"/>
  <c r="DQ818" i="11" s="1"/>
  <c r="DP818" i="11" a="1"/>
  <c r="DP818" i="11" s="1"/>
  <c r="DT818" i="11" a="1"/>
  <c r="DT818" i="11" s="1"/>
  <c r="DS818" i="11" a="1"/>
  <c r="DS818" i="11" s="1"/>
  <c r="DR818" i="11" a="1"/>
  <c r="DR818" i="11" s="1"/>
  <c r="DH818" i="11" a="1"/>
  <c r="DH818" i="11" s="1"/>
  <c r="DJ818" i="11" a="1"/>
  <c r="DJ818" i="11" s="1"/>
  <c r="DI818" i="11" a="1"/>
  <c r="DI818" i="11" s="1"/>
  <c r="DM818" i="11" a="1"/>
  <c r="DM818" i="11" s="1"/>
  <c r="DL818" i="11" a="1"/>
  <c r="DL818" i="11" s="1"/>
  <c r="DK818" i="11" a="1"/>
  <c r="DK818" i="11" s="1"/>
  <c r="DL819" i="11" l="1" a="1"/>
  <c r="DL819" i="11" s="1"/>
  <c r="DM819" i="11" a="1"/>
  <c r="DM819" i="11" s="1"/>
  <c r="DK819" i="11" a="1"/>
  <c r="DK819" i="11" s="1"/>
  <c r="DJ819" i="11" a="1"/>
  <c r="DJ819" i="11" s="1"/>
  <c r="DI819" i="11" a="1"/>
  <c r="DI819" i="11" s="1"/>
  <c r="DH819" i="11" a="1"/>
  <c r="DH819" i="11" s="1"/>
  <c r="DT819" i="11" a="1"/>
  <c r="DT819" i="11" s="1"/>
  <c r="DR819" i="11" a="1"/>
  <c r="DR819" i="11" s="1"/>
  <c r="DQ819" i="11" a="1"/>
  <c r="DQ819" i="11" s="1"/>
  <c r="DP819" i="11" a="1"/>
  <c r="DP819" i="11" s="1"/>
  <c r="DS819" i="11" a="1"/>
  <c r="DS819" i="11" s="1"/>
  <c r="DY819" i="11" a="1"/>
  <c r="DY819" i="11" s="1"/>
  <c r="DX819" i="11" a="1"/>
  <c r="DX819" i="11" s="1"/>
  <c r="DZ819" i="11" a="1"/>
  <c r="DZ819" i="11" s="1"/>
  <c r="EC819" i="11" a="1"/>
  <c r="EC819" i="11" s="1"/>
  <c r="DW819" i="11" a="1"/>
  <c r="DW819" i="11" s="1"/>
  <c r="ED819" i="11" a="1"/>
  <c r="ED819" i="11" s="1"/>
  <c r="EA819" i="11" a="1"/>
  <c r="EA819" i="11" s="1"/>
  <c r="EB819" i="11" a="1"/>
  <c r="EB819" i="11" s="1"/>
  <c r="F822" i="11" a="1"/>
  <c r="F822" i="11" s="1"/>
  <c r="AC822" i="11" a="1"/>
  <c r="AC822" i="11" s="1"/>
  <c r="AA823" i="11" a="1"/>
  <c r="AA823" i="11" s="1"/>
  <c r="G821" i="11" a="1"/>
  <c r="G821" i="11" s="1"/>
  <c r="T821" i="11" a="1"/>
  <c r="T821" i="11" s="1"/>
  <c r="H821" i="11" a="1"/>
  <c r="H821" i="11" s="1"/>
  <c r="DO820" i="11" a="1"/>
  <c r="DO820" i="11" s="1"/>
  <c r="DG820" i="11" a="1"/>
  <c r="DG820" i="11" s="1"/>
  <c r="DV820" i="11" a="1"/>
  <c r="DV820" i="11" s="1"/>
  <c r="U821" i="11" a="1"/>
  <c r="U821" i="11" s="1"/>
  <c r="AD821" i="11"/>
  <c r="U822" i="11" l="1" a="1"/>
  <c r="U822" i="11" s="1"/>
  <c r="AD822" i="11"/>
  <c r="G822" i="11" a="1"/>
  <c r="G822" i="11" s="1"/>
  <c r="T822" i="11" a="1"/>
  <c r="T822" i="11" s="1"/>
  <c r="H822" i="11" a="1"/>
  <c r="H822" i="11" s="1"/>
  <c r="EB820" i="11" a="1"/>
  <c r="EB820" i="11" s="1"/>
  <c r="EC820" i="11" a="1"/>
  <c r="EC820" i="11" s="1"/>
  <c r="EA820" i="11" a="1"/>
  <c r="EA820" i="11" s="1"/>
  <c r="DW820" i="11" a="1"/>
  <c r="DW820" i="11" s="1"/>
  <c r="ED820" i="11" a="1"/>
  <c r="ED820" i="11" s="1"/>
  <c r="DZ820" i="11" a="1"/>
  <c r="DZ820" i="11" s="1"/>
  <c r="DX820" i="11" a="1"/>
  <c r="DX820" i="11" s="1"/>
  <c r="DY820" i="11" a="1"/>
  <c r="DY820" i="11" s="1"/>
  <c r="DV821" i="11" a="1"/>
  <c r="DV821" i="11" s="1"/>
  <c r="DG821" i="11" a="1"/>
  <c r="DG821" i="11" s="1"/>
  <c r="DO821" i="11" a="1"/>
  <c r="DO821" i="11" s="1"/>
  <c r="F823" i="11" a="1"/>
  <c r="F823" i="11" s="1"/>
  <c r="AC823" i="11" a="1"/>
  <c r="AC823" i="11" s="1"/>
  <c r="AA824" i="11" a="1"/>
  <c r="AA824" i="11" s="1"/>
  <c r="DK820" i="11" a="1"/>
  <c r="DK820" i="11" s="1"/>
  <c r="DL820" i="11" a="1"/>
  <c r="DL820" i="11" s="1"/>
  <c r="DI820" i="11" a="1"/>
  <c r="DI820" i="11" s="1"/>
  <c r="DJ820" i="11" a="1"/>
  <c r="DJ820" i="11" s="1"/>
  <c r="DH820" i="11" a="1"/>
  <c r="DH820" i="11" s="1"/>
  <c r="DM820" i="11" a="1"/>
  <c r="DM820" i="11" s="1"/>
  <c r="DQ820" i="11" a="1"/>
  <c r="DQ820" i="11" s="1"/>
  <c r="DS820" i="11" a="1"/>
  <c r="DS820" i="11" s="1"/>
  <c r="DT820" i="11" a="1"/>
  <c r="DT820" i="11" s="1"/>
  <c r="DR820" i="11" a="1"/>
  <c r="DR820" i="11" s="1"/>
  <c r="DP820" i="11" a="1"/>
  <c r="DP820" i="11" s="1"/>
  <c r="DQ821" i="11" l="1" a="1"/>
  <c r="DQ821" i="11" s="1"/>
  <c r="DP821" i="11" a="1"/>
  <c r="DP821" i="11" s="1"/>
  <c r="DS821" i="11" a="1"/>
  <c r="DS821" i="11" s="1"/>
  <c r="DT821" i="11" a="1"/>
  <c r="DT821" i="11" s="1"/>
  <c r="DR821" i="11" a="1"/>
  <c r="DR821" i="11" s="1"/>
  <c r="DM821" i="11" a="1"/>
  <c r="DM821" i="11" s="1"/>
  <c r="DJ821" i="11" a="1"/>
  <c r="DJ821" i="11" s="1"/>
  <c r="DH821" i="11" a="1"/>
  <c r="DH821" i="11" s="1"/>
  <c r="DI821" i="11" a="1"/>
  <c r="DI821" i="11" s="1"/>
  <c r="DL821" i="11" a="1"/>
  <c r="DL821" i="11" s="1"/>
  <c r="DK821" i="11" a="1"/>
  <c r="DK821" i="11" s="1"/>
  <c r="U823" i="11" a="1"/>
  <c r="U823" i="11" s="1"/>
  <c r="AD823" i="11"/>
  <c r="F824" i="11" a="1"/>
  <c r="F824" i="11" s="1"/>
  <c r="AC824" i="11" a="1"/>
  <c r="AC824" i="11" s="1"/>
  <c r="AA825" i="11" a="1"/>
  <c r="AA825" i="11" s="1"/>
  <c r="DV822" i="11" a="1"/>
  <c r="DV822" i="11" s="1"/>
  <c r="DG822" i="11" a="1"/>
  <c r="DG822" i="11" s="1"/>
  <c r="DO822" i="11" a="1"/>
  <c r="DO822" i="11" s="1"/>
  <c r="ED821" i="11" a="1"/>
  <c r="ED821" i="11" s="1"/>
  <c r="DX821" i="11" a="1"/>
  <c r="DX821" i="11" s="1"/>
  <c r="EA821" i="11" a="1"/>
  <c r="EA821" i="11" s="1"/>
  <c r="EB821" i="11" a="1"/>
  <c r="EB821" i="11" s="1"/>
  <c r="DY821" i="11" a="1"/>
  <c r="DY821" i="11" s="1"/>
  <c r="EC821" i="11" a="1"/>
  <c r="EC821" i="11" s="1"/>
  <c r="DZ821" i="11" a="1"/>
  <c r="DZ821" i="11" s="1"/>
  <c r="DW821" i="11" a="1"/>
  <c r="DW821" i="11" s="1"/>
  <c r="G823" i="11" a="1"/>
  <c r="G823" i="11" s="1"/>
  <c r="T823" i="11" a="1"/>
  <c r="T823" i="11" s="1"/>
  <c r="H823" i="11" a="1"/>
  <c r="H823" i="11" s="1"/>
  <c r="DV823" i="11" l="1" a="1"/>
  <c r="DV823" i="11" s="1"/>
  <c r="DO823" i="11" a="1"/>
  <c r="DO823" i="11" s="1"/>
  <c r="DG823" i="11" a="1"/>
  <c r="DG823" i="11" s="1"/>
  <c r="DR822" i="11" a="1"/>
  <c r="DR822" i="11" s="1"/>
  <c r="DT822" i="11" a="1"/>
  <c r="DT822" i="11" s="1"/>
  <c r="DP822" i="11" a="1"/>
  <c r="DP822" i="11" s="1"/>
  <c r="DS822" i="11" a="1"/>
  <c r="DS822" i="11" s="1"/>
  <c r="DQ822" i="11" a="1"/>
  <c r="DQ822" i="11" s="1"/>
  <c r="DK822" i="11" a="1"/>
  <c r="DK822" i="11" s="1"/>
  <c r="DL822" i="11" a="1"/>
  <c r="DL822" i="11" s="1"/>
  <c r="DM822" i="11" a="1"/>
  <c r="DM822" i="11" s="1"/>
  <c r="DI822" i="11" a="1"/>
  <c r="DI822" i="11" s="1"/>
  <c r="DH822" i="11" a="1"/>
  <c r="DH822" i="11" s="1"/>
  <c r="DJ822" i="11" a="1"/>
  <c r="DJ822" i="11" s="1"/>
  <c r="EB822" i="11" a="1"/>
  <c r="EB822" i="11" s="1"/>
  <c r="EC822" i="11" a="1"/>
  <c r="EC822" i="11" s="1"/>
  <c r="DX822" i="11" a="1"/>
  <c r="DX822" i="11" s="1"/>
  <c r="ED822" i="11" a="1"/>
  <c r="ED822" i="11" s="1"/>
  <c r="DZ822" i="11" a="1"/>
  <c r="DZ822" i="11" s="1"/>
  <c r="DY822" i="11" a="1"/>
  <c r="DY822" i="11" s="1"/>
  <c r="DW822" i="11" a="1"/>
  <c r="DW822" i="11" s="1"/>
  <c r="EA822" i="11" a="1"/>
  <c r="EA822" i="11" s="1"/>
  <c r="AC825" i="11" a="1"/>
  <c r="AC825" i="11" s="1"/>
  <c r="F825" i="11" a="1"/>
  <c r="F825" i="11" s="1"/>
  <c r="AA826" i="11" a="1"/>
  <c r="AA826" i="11" s="1"/>
  <c r="G824" i="11" a="1"/>
  <c r="G824" i="11" s="1"/>
  <c r="T824" i="11" a="1"/>
  <c r="T824" i="11" s="1"/>
  <c r="H824" i="11" a="1"/>
  <c r="H824" i="11" s="1"/>
  <c r="U824" i="11" a="1"/>
  <c r="U824" i="11" s="1"/>
  <c r="AD824" i="11"/>
  <c r="G825" i="11" l="1" a="1"/>
  <c r="G825" i="11" s="1"/>
  <c r="T825" i="11" a="1"/>
  <c r="T825" i="11" s="1"/>
  <c r="H825" i="11" a="1"/>
  <c r="H825" i="11" s="1"/>
  <c r="DG824" i="11" a="1"/>
  <c r="DG824" i="11" s="1"/>
  <c r="DO824" i="11" a="1"/>
  <c r="DO824" i="11" s="1"/>
  <c r="DV824" i="11" a="1"/>
  <c r="DV824" i="11" s="1"/>
  <c r="DM823" i="11" a="1"/>
  <c r="DM823" i="11" s="1"/>
  <c r="DH823" i="11" a="1"/>
  <c r="DH823" i="11" s="1"/>
  <c r="DK823" i="11" a="1"/>
  <c r="DK823" i="11" s="1"/>
  <c r="DI823" i="11" a="1"/>
  <c r="DI823" i="11" s="1"/>
  <c r="DL823" i="11" a="1"/>
  <c r="DL823" i="11" s="1"/>
  <c r="DJ823" i="11" a="1"/>
  <c r="DJ823" i="11" s="1"/>
  <c r="AC826" i="11" a="1"/>
  <c r="AC826" i="11" s="1"/>
  <c r="F826" i="11" a="1"/>
  <c r="F826" i="11" s="1"/>
  <c r="AA827" i="11" a="1"/>
  <c r="AA827" i="11" s="1"/>
  <c r="DP823" i="11" a="1"/>
  <c r="DP823" i="11" s="1"/>
  <c r="DS823" i="11" a="1"/>
  <c r="DS823" i="11" s="1"/>
  <c r="DT823" i="11" a="1"/>
  <c r="DT823" i="11" s="1"/>
  <c r="DR823" i="11" a="1"/>
  <c r="DR823" i="11" s="1"/>
  <c r="DQ823" i="11" a="1"/>
  <c r="DQ823" i="11" s="1"/>
  <c r="U825" i="11" a="1"/>
  <c r="U825" i="11" s="1"/>
  <c r="AD825" i="11"/>
  <c r="DY823" i="11" a="1"/>
  <c r="DY823" i="11" s="1"/>
  <c r="DW823" i="11" a="1"/>
  <c r="DW823" i="11" s="1"/>
  <c r="DX823" i="11" a="1"/>
  <c r="DX823" i="11" s="1"/>
  <c r="EC823" i="11" a="1"/>
  <c r="EC823" i="11" s="1"/>
  <c r="EB823" i="11" a="1"/>
  <c r="EB823" i="11" s="1"/>
  <c r="ED823" i="11" a="1"/>
  <c r="ED823" i="11" s="1"/>
  <c r="EA823" i="11" a="1"/>
  <c r="EA823" i="11" s="1"/>
  <c r="DZ823" i="11" a="1"/>
  <c r="DZ823" i="11" s="1"/>
  <c r="U826" i="11" l="1" a="1"/>
  <c r="U826" i="11" s="1"/>
  <c r="AD826" i="11"/>
  <c r="G826" i="11" a="1"/>
  <c r="G826" i="11" s="1"/>
  <c r="T826" i="11" a="1"/>
  <c r="T826" i="11" s="1"/>
  <c r="H826" i="11" a="1"/>
  <c r="H826" i="11" s="1"/>
  <c r="DY824" i="11" a="1"/>
  <c r="DY824" i="11" s="1"/>
  <c r="EB824" i="11" a="1"/>
  <c r="EB824" i="11" s="1"/>
  <c r="DZ824" i="11" a="1"/>
  <c r="DZ824" i="11" s="1"/>
  <c r="EC824" i="11" a="1"/>
  <c r="EC824" i="11" s="1"/>
  <c r="ED824" i="11" a="1"/>
  <c r="ED824" i="11" s="1"/>
  <c r="EA824" i="11" a="1"/>
  <c r="EA824" i="11" s="1"/>
  <c r="DW824" i="11" a="1"/>
  <c r="DW824" i="11" s="1"/>
  <c r="DX824" i="11" a="1"/>
  <c r="DX824" i="11" s="1"/>
  <c r="DR824" i="11" a="1"/>
  <c r="DR824" i="11" s="1"/>
  <c r="DP824" i="11" a="1"/>
  <c r="DP824" i="11" s="1"/>
  <c r="DS824" i="11" a="1"/>
  <c r="DS824" i="11" s="1"/>
  <c r="DT824" i="11" a="1"/>
  <c r="DT824" i="11" s="1"/>
  <c r="DQ824" i="11" a="1"/>
  <c r="DQ824" i="11" s="1"/>
  <c r="DH824" i="11" a="1"/>
  <c r="DH824" i="11" s="1"/>
  <c r="DL824" i="11" a="1"/>
  <c r="DL824" i="11" s="1"/>
  <c r="DI824" i="11" a="1"/>
  <c r="DI824" i="11" s="1"/>
  <c r="DM824" i="11" a="1"/>
  <c r="DM824" i="11" s="1"/>
  <c r="DJ824" i="11" a="1"/>
  <c r="DJ824" i="11" s="1"/>
  <c r="DK824" i="11" a="1"/>
  <c r="DK824" i="11" s="1"/>
  <c r="AC827" i="11" a="1"/>
  <c r="AC827" i="11" s="1"/>
  <c r="F827" i="11" a="1"/>
  <c r="F827" i="11" s="1"/>
  <c r="AA828" i="11" a="1"/>
  <c r="AA828" i="11" s="1"/>
  <c r="DV825" i="11" a="1"/>
  <c r="DV825" i="11" s="1"/>
  <c r="DG825" i="11" a="1"/>
  <c r="DG825" i="11" s="1"/>
  <c r="DO825" i="11" a="1"/>
  <c r="DO825" i="11" s="1"/>
  <c r="G827" i="11" l="1" a="1"/>
  <c r="G827" i="11" s="1"/>
  <c r="T827" i="11" a="1"/>
  <c r="T827" i="11" s="1"/>
  <c r="H827" i="11" a="1"/>
  <c r="H827" i="11" s="1"/>
  <c r="DT825" i="11" a="1"/>
  <c r="DT825" i="11" s="1"/>
  <c r="DP825" i="11" a="1"/>
  <c r="DP825" i="11" s="1"/>
  <c r="DQ825" i="11" a="1"/>
  <c r="DQ825" i="11" s="1"/>
  <c r="DS825" i="11" a="1"/>
  <c r="DS825" i="11" s="1"/>
  <c r="DR825" i="11" a="1"/>
  <c r="DR825" i="11" s="1"/>
  <c r="DK825" i="11" a="1"/>
  <c r="DK825" i="11" s="1"/>
  <c r="DJ825" i="11" a="1"/>
  <c r="DJ825" i="11" s="1"/>
  <c r="DI825" i="11" a="1"/>
  <c r="DI825" i="11" s="1"/>
  <c r="DH825" i="11" a="1"/>
  <c r="DH825" i="11" s="1"/>
  <c r="DL825" i="11" a="1"/>
  <c r="DL825" i="11" s="1"/>
  <c r="DM825" i="11" a="1"/>
  <c r="DM825" i="11" s="1"/>
  <c r="EA825" i="11" a="1"/>
  <c r="EA825" i="11" s="1"/>
  <c r="EB825" i="11" a="1"/>
  <c r="EB825" i="11" s="1"/>
  <c r="ED825" i="11" a="1"/>
  <c r="ED825" i="11" s="1"/>
  <c r="DX825" i="11" a="1"/>
  <c r="DX825" i="11" s="1"/>
  <c r="EC825" i="11" a="1"/>
  <c r="EC825" i="11" s="1"/>
  <c r="DZ825" i="11" a="1"/>
  <c r="DZ825" i="11" s="1"/>
  <c r="DY825" i="11" a="1"/>
  <c r="DY825" i="11" s="1"/>
  <c r="DW825" i="11" a="1"/>
  <c r="DW825" i="11" s="1"/>
  <c r="AC828" i="11" a="1"/>
  <c r="AC828" i="11" s="1"/>
  <c r="F828" i="11" a="1"/>
  <c r="F828" i="11" s="1"/>
  <c r="AA829" i="11" a="1"/>
  <c r="AA829" i="11" s="1"/>
  <c r="U827" i="11" a="1"/>
  <c r="U827" i="11" s="1"/>
  <c r="AD827" i="11"/>
  <c r="DO826" i="11" a="1"/>
  <c r="DO826" i="11" s="1"/>
  <c r="DG826" i="11" a="1"/>
  <c r="DG826" i="11" s="1"/>
  <c r="DV826" i="11" a="1"/>
  <c r="DV826" i="11" s="1"/>
  <c r="DY826" i="11" l="1" a="1"/>
  <c r="DY826" i="11" s="1"/>
  <c r="ED826" i="11" a="1"/>
  <c r="ED826" i="11" s="1"/>
  <c r="DZ826" i="11" a="1"/>
  <c r="DZ826" i="11" s="1"/>
  <c r="EB826" i="11" a="1"/>
  <c r="EB826" i="11" s="1"/>
  <c r="EA826" i="11" a="1"/>
  <c r="EA826" i="11" s="1"/>
  <c r="DW826" i="11" a="1"/>
  <c r="DW826" i="11" s="1"/>
  <c r="EC826" i="11" a="1"/>
  <c r="EC826" i="11" s="1"/>
  <c r="DX826" i="11" a="1"/>
  <c r="DX826" i="11" s="1"/>
  <c r="DV827" i="11" a="1"/>
  <c r="DV827" i="11" s="1"/>
  <c r="DG827" i="11" a="1"/>
  <c r="DG827" i="11" s="1"/>
  <c r="DO827" i="11" a="1"/>
  <c r="DO827" i="11" s="1"/>
  <c r="DM826" i="11" a="1"/>
  <c r="DM826" i="11" s="1"/>
  <c r="DJ826" i="11" a="1"/>
  <c r="DJ826" i="11" s="1"/>
  <c r="DL826" i="11" a="1"/>
  <c r="DL826" i="11" s="1"/>
  <c r="DI826" i="11" a="1"/>
  <c r="DI826" i="11" s="1"/>
  <c r="DK826" i="11" a="1"/>
  <c r="DK826" i="11" s="1"/>
  <c r="DH826" i="11" a="1"/>
  <c r="DH826" i="11" s="1"/>
  <c r="U828" i="11" a="1"/>
  <c r="U828" i="11" s="1"/>
  <c r="AD828" i="11"/>
  <c r="DQ826" i="11" a="1"/>
  <c r="DQ826" i="11" s="1"/>
  <c r="DP826" i="11" a="1"/>
  <c r="DP826" i="11" s="1"/>
  <c r="DT826" i="11" a="1"/>
  <c r="DT826" i="11" s="1"/>
  <c r="DR826" i="11" a="1"/>
  <c r="DR826" i="11" s="1"/>
  <c r="DS826" i="11" a="1"/>
  <c r="DS826" i="11" s="1"/>
  <c r="G828" i="11" a="1"/>
  <c r="G828" i="11" s="1"/>
  <c r="T828" i="11" a="1"/>
  <c r="T828" i="11" s="1"/>
  <c r="H828" i="11" a="1"/>
  <c r="H828" i="11" s="1"/>
  <c r="F829" i="11" a="1"/>
  <c r="F829" i="11" s="1"/>
  <c r="AC829" i="11" a="1"/>
  <c r="AC829" i="11" s="1"/>
  <c r="AA830" i="11" a="1"/>
  <c r="AA830" i="11" s="1"/>
  <c r="DG828" i="11" l="1" a="1"/>
  <c r="DG828" i="11" s="1"/>
  <c r="DO828" i="11" a="1"/>
  <c r="DO828" i="11" s="1"/>
  <c r="DV828" i="11" a="1"/>
  <c r="DV828" i="11" s="1"/>
  <c r="DR827" i="11" a="1"/>
  <c r="DR827" i="11" s="1"/>
  <c r="DT827" i="11" a="1"/>
  <c r="DT827" i="11" s="1"/>
  <c r="DQ827" i="11" a="1"/>
  <c r="DQ827" i="11" s="1"/>
  <c r="DS827" i="11" a="1"/>
  <c r="DS827" i="11" s="1"/>
  <c r="DP827" i="11" a="1"/>
  <c r="DP827" i="11" s="1"/>
  <c r="F830" i="11" a="1"/>
  <c r="F830" i="11" s="1"/>
  <c r="AC830" i="11" a="1"/>
  <c r="AC830" i="11" s="1"/>
  <c r="AA831" i="11" a="1"/>
  <c r="AA831" i="11" s="1"/>
  <c r="DL827" i="11" a="1"/>
  <c r="DL827" i="11" s="1"/>
  <c r="DH827" i="11" a="1"/>
  <c r="DH827" i="11" s="1"/>
  <c r="DM827" i="11" a="1"/>
  <c r="DM827" i="11" s="1"/>
  <c r="DI827" i="11" a="1"/>
  <c r="DI827" i="11" s="1"/>
  <c r="DJ827" i="11" a="1"/>
  <c r="DJ827" i="11" s="1"/>
  <c r="DK827" i="11" a="1"/>
  <c r="DK827" i="11" s="1"/>
  <c r="G829" i="11" a="1"/>
  <c r="G829" i="11" s="1"/>
  <c r="T829" i="11" a="1"/>
  <c r="T829" i="11" s="1"/>
  <c r="H829" i="11" a="1"/>
  <c r="H829" i="11" s="1"/>
  <c r="DW827" i="11" a="1"/>
  <c r="DW827" i="11" s="1"/>
  <c r="ED827" i="11" a="1"/>
  <c r="ED827" i="11" s="1"/>
  <c r="EA827" i="11" a="1"/>
  <c r="EA827" i="11" s="1"/>
  <c r="EC827" i="11" a="1"/>
  <c r="EC827" i="11" s="1"/>
  <c r="DY827" i="11" a="1"/>
  <c r="DY827" i="11" s="1"/>
  <c r="EB827" i="11" a="1"/>
  <c r="EB827" i="11" s="1"/>
  <c r="DX827" i="11" a="1"/>
  <c r="DX827" i="11" s="1"/>
  <c r="DZ827" i="11" a="1"/>
  <c r="DZ827" i="11" s="1"/>
  <c r="U829" i="11" a="1"/>
  <c r="U829" i="11" s="1"/>
  <c r="AD829" i="11"/>
  <c r="F831" i="11" l="1" a="1"/>
  <c r="F831" i="11" s="1"/>
  <c r="AC831" i="11" a="1"/>
  <c r="AC831" i="11" s="1"/>
  <c r="AA832" i="11" a="1"/>
  <c r="AA832" i="11" s="1"/>
  <c r="G830" i="11" a="1"/>
  <c r="G830" i="11" s="1"/>
  <c r="T830" i="11" a="1"/>
  <c r="T830" i="11" s="1"/>
  <c r="H830" i="11" a="1"/>
  <c r="H830" i="11" s="1"/>
  <c r="DO829" i="11" a="1"/>
  <c r="DO829" i="11" s="1"/>
  <c r="DG829" i="11" a="1"/>
  <c r="DG829" i="11" s="1"/>
  <c r="DV829" i="11" a="1"/>
  <c r="DV829" i="11" s="1"/>
  <c r="U830" i="11" a="1"/>
  <c r="U830" i="11" s="1"/>
  <c r="AD830" i="11"/>
  <c r="ED828" i="11" a="1"/>
  <c r="ED828" i="11" s="1"/>
  <c r="DW828" i="11" a="1"/>
  <c r="DW828" i="11" s="1"/>
  <c r="EC828" i="11" a="1"/>
  <c r="EC828" i="11" s="1"/>
  <c r="EB828" i="11" a="1"/>
  <c r="EB828" i="11" s="1"/>
  <c r="DY828" i="11" a="1"/>
  <c r="DY828" i="11" s="1"/>
  <c r="DZ828" i="11" a="1"/>
  <c r="DZ828" i="11" s="1"/>
  <c r="EA828" i="11" a="1"/>
  <c r="EA828" i="11" s="1"/>
  <c r="DX828" i="11" a="1"/>
  <c r="DX828" i="11" s="1"/>
  <c r="DS828" i="11" a="1"/>
  <c r="DS828" i="11" s="1"/>
  <c r="DP828" i="11" a="1"/>
  <c r="DP828" i="11" s="1"/>
  <c r="DQ828" i="11" a="1"/>
  <c r="DQ828" i="11" s="1"/>
  <c r="DR828" i="11" a="1"/>
  <c r="DR828" i="11" s="1"/>
  <c r="DT828" i="11" a="1"/>
  <c r="DT828" i="11" s="1"/>
  <c r="DM828" i="11" a="1"/>
  <c r="DM828" i="11" s="1"/>
  <c r="DL828" i="11" a="1"/>
  <c r="DL828" i="11" s="1"/>
  <c r="DJ828" i="11" a="1"/>
  <c r="DJ828" i="11" s="1"/>
  <c r="DI828" i="11" a="1"/>
  <c r="DI828" i="11" s="1"/>
  <c r="DK828" i="11" a="1"/>
  <c r="DK828" i="11" s="1"/>
  <c r="DH828" i="11" a="1"/>
  <c r="DH828" i="11" s="1"/>
  <c r="F832" i="11" l="1" a="1"/>
  <c r="F832" i="11" s="1"/>
  <c r="AC832" i="11" a="1"/>
  <c r="AC832" i="11" s="1"/>
  <c r="AA833" i="11" a="1"/>
  <c r="AA833" i="11" s="1"/>
  <c r="G831" i="11" a="1"/>
  <c r="G831" i="11" s="1"/>
  <c r="T831" i="11" a="1"/>
  <c r="T831" i="11" s="1"/>
  <c r="H831" i="11" a="1"/>
  <c r="H831" i="11" s="1"/>
  <c r="ED829" i="11" a="1"/>
  <c r="ED829" i="11" s="1"/>
  <c r="EA829" i="11" a="1"/>
  <c r="EA829" i="11" s="1"/>
  <c r="EC829" i="11" a="1"/>
  <c r="EC829" i="11" s="1"/>
  <c r="DX829" i="11" a="1"/>
  <c r="DX829" i="11" s="1"/>
  <c r="EB829" i="11" a="1"/>
  <c r="EB829" i="11" s="1"/>
  <c r="DW829" i="11" a="1"/>
  <c r="DW829" i="11" s="1"/>
  <c r="DY829" i="11" a="1"/>
  <c r="DY829" i="11" s="1"/>
  <c r="DZ829" i="11" a="1"/>
  <c r="DZ829" i="11" s="1"/>
  <c r="U831" i="11" a="1"/>
  <c r="U831" i="11" s="1"/>
  <c r="AD831" i="11"/>
  <c r="DM829" i="11" a="1"/>
  <c r="DM829" i="11" s="1"/>
  <c r="DI829" i="11" a="1"/>
  <c r="DI829" i="11" s="1"/>
  <c r="DK829" i="11" a="1"/>
  <c r="DK829" i="11" s="1"/>
  <c r="DL829" i="11" a="1"/>
  <c r="DL829" i="11" s="1"/>
  <c r="DJ829" i="11" a="1"/>
  <c r="DJ829" i="11" s="1"/>
  <c r="DH829" i="11" a="1"/>
  <c r="DH829" i="11" s="1"/>
  <c r="DT829" i="11" a="1"/>
  <c r="DT829" i="11" s="1"/>
  <c r="DQ829" i="11" a="1"/>
  <c r="DQ829" i="11" s="1"/>
  <c r="DP829" i="11" a="1"/>
  <c r="DP829" i="11" s="1"/>
  <c r="DR829" i="11" a="1"/>
  <c r="DR829" i="11" s="1"/>
  <c r="DS829" i="11" a="1"/>
  <c r="DS829" i="11" s="1"/>
  <c r="DO830" i="11" a="1"/>
  <c r="DO830" i="11" s="1"/>
  <c r="DG830" i="11" a="1"/>
  <c r="DG830" i="11" s="1"/>
  <c r="DV830" i="11" a="1"/>
  <c r="DV830" i="11" s="1"/>
  <c r="DP830" i="11" l="1" a="1"/>
  <c r="DP830" i="11" s="1"/>
  <c r="DR830" i="11" a="1"/>
  <c r="DR830" i="11" s="1"/>
  <c r="DQ830" i="11" a="1"/>
  <c r="DQ830" i="11" s="1"/>
  <c r="DS830" i="11" a="1"/>
  <c r="DS830" i="11" s="1"/>
  <c r="DT830" i="11" a="1"/>
  <c r="DT830" i="11" s="1"/>
  <c r="EA830" i="11" a="1"/>
  <c r="EA830" i="11" s="1"/>
  <c r="EB830" i="11" a="1"/>
  <c r="EB830" i="11" s="1"/>
  <c r="EC830" i="11" a="1"/>
  <c r="EC830" i="11" s="1"/>
  <c r="DW830" i="11" a="1"/>
  <c r="DW830" i="11" s="1"/>
  <c r="DY830" i="11" a="1"/>
  <c r="DY830" i="11" s="1"/>
  <c r="ED830" i="11" a="1"/>
  <c r="ED830" i="11" s="1"/>
  <c r="DX830" i="11" a="1"/>
  <c r="DX830" i="11" s="1"/>
  <c r="DZ830" i="11" a="1"/>
  <c r="DZ830" i="11" s="1"/>
  <c r="DJ830" i="11" a="1"/>
  <c r="DJ830" i="11" s="1"/>
  <c r="DM830" i="11" a="1"/>
  <c r="DM830" i="11" s="1"/>
  <c r="DH830" i="11" a="1"/>
  <c r="DH830" i="11" s="1"/>
  <c r="DK830" i="11" a="1"/>
  <c r="DK830" i="11" s="1"/>
  <c r="DL830" i="11" a="1"/>
  <c r="DL830" i="11" s="1"/>
  <c r="DI830" i="11" a="1"/>
  <c r="DI830" i="11" s="1"/>
  <c r="DO831" i="11" a="1"/>
  <c r="DO831" i="11" s="1"/>
  <c r="DG831" i="11" a="1"/>
  <c r="DG831" i="11" s="1"/>
  <c r="DV831" i="11" a="1"/>
  <c r="DV831" i="11" s="1"/>
  <c r="AC833" i="11" a="1"/>
  <c r="AC833" i="11" s="1"/>
  <c r="F833" i="11" a="1"/>
  <c r="F833" i="11" s="1"/>
  <c r="AA834" i="11" a="1"/>
  <c r="AA834" i="11" s="1"/>
  <c r="G832" i="11" a="1"/>
  <c r="G832" i="11" s="1"/>
  <c r="T832" i="11" a="1"/>
  <c r="T832" i="11" s="1"/>
  <c r="H832" i="11" a="1"/>
  <c r="H832" i="11" s="1"/>
  <c r="U832" i="11" a="1"/>
  <c r="U832" i="11" s="1"/>
  <c r="AD832" i="11"/>
  <c r="ED831" i="11" l="1" a="1"/>
  <c r="ED831" i="11" s="1"/>
  <c r="DY831" i="11" a="1"/>
  <c r="DY831" i="11" s="1"/>
  <c r="DW831" i="11" a="1"/>
  <c r="DW831" i="11" s="1"/>
  <c r="EC831" i="11" a="1"/>
  <c r="EC831" i="11" s="1"/>
  <c r="EA831" i="11" a="1"/>
  <c r="EA831" i="11" s="1"/>
  <c r="DX831" i="11" a="1"/>
  <c r="DX831" i="11" s="1"/>
  <c r="EB831" i="11" a="1"/>
  <c r="EB831" i="11" s="1"/>
  <c r="DZ831" i="11" a="1"/>
  <c r="DZ831" i="11" s="1"/>
  <c r="DJ831" i="11" a="1"/>
  <c r="DJ831" i="11" s="1"/>
  <c r="DM831" i="11" a="1"/>
  <c r="DM831" i="11" s="1"/>
  <c r="DH831" i="11" a="1"/>
  <c r="DH831" i="11" s="1"/>
  <c r="DK831" i="11" a="1"/>
  <c r="DK831" i="11" s="1"/>
  <c r="DI831" i="11" a="1"/>
  <c r="DI831" i="11" s="1"/>
  <c r="DL831" i="11" a="1"/>
  <c r="DL831" i="11" s="1"/>
  <c r="AC834" i="11" a="1"/>
  <c r="AC834" i="11" s="1"/>
  <c r="F834" i="11" a="1"/>
  <c r="F834" i="11" s="1"/>
  <c r="AA835" i="11" a="1"/>
  <c r="AA835" i="11" s="1"/>
  <c r="DT831" i="11" a="1"/>
  <c r="DT831" i="11" s="1"/>
  <c r="DQ831" i="11" a="1"/>
  <c r="DQ831" i="11" s="1"/>
  <c r="DS831" i="11" a="1"/>
  <c r="DS831" i="11" s="1"/>
  <c r="DP831" i="11" a="1"/>
  <c r="DP831" i="11" s="1"/>
  <c r="DR831" i="11" a="1"/>
  <c r="DR831" i="11" s="1"/>
  <c r="U833" i="11" a="1"/>
  <c r="U833" i="11" s="1"/>
  <c r="AD833" i="11"/>
  <c r="G833" i="11" a="1"/>
  <c r="G833" i="11" s="1"/>
  <c r="T833" i="11" a="1"/>
  <c r="T833" i="11" s="1"/>
  <c r="H833" i="11" a="1"/>
  <c r="H833" i="11" s="1"/>
  <c r="DG832" i="11" a="1"/>
  <c r="DG832" i="11" s="1"/>
  <c r="DO832" i="11" a="1"/>
  <c r="DO832" i="11" s="1"/>
  <c r="DV832" i="11" a="1"/>
  <c r="DV832" i="11" s="1"/>
  <c r="DR832" i="11" l="1" a="1"/>
  <c r="DR832" i="11" s="1"/>
  <c r="DT832" i="11" a="1"/>
  <c r="DT832" i="11" s="1"/>
  <c r="DP832" i="11" a="1"/>
  <c r="DP832" i="11" s="1"/>
  <c r="DQ832" i="11" a="1"/>
  <c r="DQ832" i="11" s="1"/>
  <c r="DS832" i="11" a="1"/>
  <c r="DS832" i="11" s="1"/>
  <c r="AC835" i="11" a="1"/>
  <c r="AC835" i="11" s="1"/>
  <c r="F835" i="11" a="1"/>
  <c r="F835" i="11" s="1"/>
  <c r="AA836" i="11" a="1"/>
  <c r="AA836" i="11" s="1"/>
  <c r="U834" i="11" a="1"/>
  <c r="U834" i="11" s="1"/>
  <c r="AD834" i="11"/>
  <c r="DX832" i="11" a="1"/>
  <c r="DX832" i="11" s="1"/>
  <c r="DZ832" i="11" a="1"/>
  <c r="DZ832" i="11" s="1"/>
  <c r="EB832" i="11" a="1"/>
  <c r="EB832" i="11" s="1"/>
  <c r="EA832" i="11" a="1"/>
  <c r="EA832" i="11" s="1"/>
  <c r="DY832" i="11" a="1"/>
  <c r="DY832" i="11" s="1"/>
  <c r="EC832" i="11" a="1"/>
  <c r="EC832" i="11" s="1"/>
  <c r="ED832" i="11" a="1"/>
  <c r="ED832" i="11" s="1"/>
  <c r="DW832" i="11" a="1"/>
  <c r="DW832" i="11" s="1"/>
  <c r="G834" i="11" a="1"/>
  <c r="G834" i="11" s="1"/>
  <c r="T834" i="11" a="1"/>
  <c r="T834" i="11" s="1"/>
  <c r="H834" i="11" a="1"/>
  <c r="H834" i="11" s="1"/>
  <c r="DG833" i="11" a="1"/>
  <c r="DG833" i="11" s="1"/>
  <c r="DO833" i="11" a="1"/>
  <c r="DO833" i="11" s="1"/>
  <c r="DV833" i="11" a="1"/>
  <c r="DV833" i="11" s="1"/>
  <c r="DK832" i="11" a="1"/>
  <c r="DK832" i="11" s="1"/>
  <c r="DI832" i="11" a="1"/>
  <c r="DI832" i="11" s="1"/>
  <c r="DL832" i="11" a="1"/>
  <c r="DL832" i="11" s="1"/>
  <c r="DH832" i="11" a="1"/>
  <c r="DH832" i="11" s="1"/>
  <c r="DM832" i="11" a="1"/>
  <c r="DM832" i="11" s="1"/>
  <c r="DJ832" i="11" a="1"/>
  <c r="DJ832" i="11" s="1"/>
  <c r="AC836" i="11" l="1" a="1"/>
  <c r="AC836" i="11" s="1"/>
  <c r="F836" i="11" a="1"/>
  <c r="F836" i="11" s="1"/>
  <c r="AA837" i="11" a="1"/>
  <c r="AA837" i="11" s="1"/>
  <c r="U835" i="11" a="1"/>
  <c r="U835" i="11" s="1"/>
  <c r="AD835" i="11"/>
  <c r="G835" i="11" a="1"/>
  <c r="G835" i="11" s="1"/>
  <c r="T835" i="11" a="1"/>
  <c r="T835" i="11" s="1"/>
  <c r="H835" i="11" a="1"/>
  <c r="H835" i="11" s="1"/>
  <c r="DG834" i="11" a="1"/>
  <c r="DG834" i="11" s="1"/>
  <c r="DV834" i="11" a="1"/>
  <c r="DV834" i="11" s="1"/>
  <c r="DO834" i="11" a="1"/>
  <c r="DO834" i="11" s="1"/>
  <c r="DS833" i="11" a="1"/>
  <c r="DS833" i="11" s="1"/>
  <c r="DP833" i="11" a="1"/>
  <c r="DP833" i="11" s="1"/>
  <c r="DQ833" i="11" a="1"/>
  <c r="DQ833" i="11" s="1"/>
  <c r="DR833" i="11" a="1"/>
  <c r="DR833" i="11" s="1"/>
  <c r="DT833" i="11" a="1"/>
  <c r="DT833" i="11" s="1"/>
  <c r="DH833" i="11" a="1"/>
  <c r="DH833" i="11" s="1"/>
  <c r="DL833" i="11" a="1"/>
  <c r="DL833" i="11" s="1"/>
  <c r="DK833" i="11" a="1"/>
  <c r="DK833" i="11" s="1"/>
  <c r="DM833" i="11" a="1"/>
  <c r="DM833" i="11" s="1"/>
  <c r="DI833" i="11" a="1"/>
  <c r="DI833" i="11" s="1"/>
  <c r="DJ833" i="11" a="1"/>
  <c r="DJ833" i="11" s="1"/>
  <c r="EA833" i="11" a="1"/>
  <c r="EA833" i="11" s="1"/>
  <c r="DX833" i="11" a="1"/>
  <c r="DX833" i="11" s="1"/>
  <c r="DY833" i="11" a="1"/>
  <c r="DY833" i="11" s="1"/>
  <c r="DW833" i="11" a="1"/>
  <c r="DW833" i="11" s="1"/>
  <c r="EB833" i="11" a="1"/>
  <c r="EB833" i="11" s="1"/>
  <c r="EC833" i="11" a="1"/>
  <c r="EC833" i="11" s="1"/>
  <c r="ED833" i="11" a="1"/>
  <c r="ED833" i="11" s="1"/>
  <c r="DZ833" i="11" a="1"/>
  <c r="DZ833" i="11" s="1"/>
  <c r="DG835" i="11" l="1" a="1"/>
  <c r="DG835" i="11" s="1"/>
  <c r="DV835" i="11" a="1"/>
  <c r="DV835" i="11" s="1"/>
  <c r="DO835" i="11" a="1"/>
  <c r="DO835" i="11" s="1"/>
  <c r="DP834" i="11" a="1"/>
  <c r="DP834" i="11" s="1"/>
  <c r="DQ834" i="11" a="1"/>
  <c r="DQ834" i="11" s="1"/>
  <c r="DR834" i="11" a="1"/>
  <c r="DR834" i="11" s="1"/>
  <c r="DT834" i="11" a="1"/>
  <c r="DT834" i="11" s="1"/>
  <c r="DS834" i="11" a="1"/>
  <c r="DS834" i="11" s="1"/>
  <c r="F837" i="11" a="1"/>
  <c r="F837" i="11" s="1"/>
  <c r="AC837" i="11" a="1"/>
  <c r="AC837" i="11" s="1"/>
  <c r="AA838" i="11" a="1"/>
  <c r="AA838" i="11" s="1"/>
  <c r="DZ834" i="11" a="1"/>
  <c r="DZ834" i="11" s="1"/>
  <c r="DY834" i="11" a="1"/>
  <c r="DY834" i="11" s="1"/>
  <c r="ED834" i="11" a="1"/>
  <c r="ED834" i="11" s="1"/>
  <c r="EA834" i="11" a="1"/>
  <c r="EA834" i="11" s="1"/>
  <c r="EB834" i="11" a="1"/>
  <c r="EB834" i="11" s="1"/>
  <c r="EC834" i="11" a="1"/>
  <c r="EC834" i="11" s="1"/>
  <c r="DX834" i="11" a="1"/>
  <c r="DX834" i="11" s="1"/>
  <c r="DW834" i="11" a="1"/>
  <c r="DW834" i="11" s="1"/>
  <c r="U836" i="11" a="1"/>
  <c r="U836" i="11" s="1"/>
  <c r="AD836" i="11"/>
  <c r="DH834" i="11" a="1"/>
  <c r="DH834" i="11" s="1"/>
  <c r="DK834" i="11" a="1"/>
  <c r="DK834" i="11" s="1"/>
  <c r="DL834" i="11" a="1"/>
  <c r="DL834" i="11" s="1"/>
  <c r="DI834" i="11" a="1"/>
  <c r="DI834" i="11" s="1"/>
  <c r="DM834" i="11" a="1"/>
  <c r="DM834" i="11" s="1"/>
  <c r="DJ834" i="11" a="1"/>
  <c r="DJ834" i="11" s="1"/>
  <c r="G836" i="11" a="1"/>
  <c r="G836" i="11" s="1"/>
  <c r="T836" i="11" a="1"/>
  <c r="T836" i="11" s="1"/>
  <c r="H836" i="11" a="1"/>
  <c r="H836" i="11" s="1"/>
  <c r="F838" i="11" l="1" a="1"/>
  <c r="F838" i="11" s="1"/>
  <c r="AC838" i="11" a="1"/>
  <c r="AC838" i="11" s="1"/>
  <c r="AA839" i="11" a="1"/>
  <c r="AA839" i="11" s="1"/>
  <c r="G837" i="11" a="1"/>
  <c r="G837" i="11" s="1"/>
  <c r="T837" i="11" a="1"/>
  <c r="T837" i="11" s="1"/>
  <c r="H837" i="11" a="1"/>
  <c r="H837" i="11" s="1"/>
  <c r="U837" i="11" a="1"/>
  <c r="U837" i="11" s="1"/>
  <c r="AD837" i="11"/>
  <c r="DT835" i="11" a="1"/>
  <c r="DT835" i="11" s="1"/>
  <c r="DR835" i="11" a="1"/>
  <c r="DR835" i="11" s="1"/>
  <c r="DS835" i="11" a="1"/>
  <c r="DS835" i="11" s="1"/>
  <c r="DQ835" i="11" a="1"/>
  <c r="DQ835" i="11" s="1"/>
  <c r="DP835" i="11" a="1"/>
  <c r="DP835" i="11" s="1"/>
  <c r="DO836" i="11" a="1"/>
  <c r="DO836" i="11" s="1"/>
  <c r="DG836" i="11" a="1"/>
  <c r="DG836" i="11" s="1"/>
  <c r="DV836" i="11" a="1"/>
  <c r="DV836" i="11" s="1"/>
  <c r="EC835" i="11" a="1"/>
  <c r="EC835" i="11" s="1"/>
  <c r="DZ835" i="11" a="1"/>
  <c r="DZ835" i="11" s="1"/>
  <c r="DW835" i="11" a="1"/>
  <c r="DW835" i="11" s="1"/>
  <c r="EA835" i="11" a="1"/>
  <c r="EA835" i="11" s="1"/>
  <c r="ED835" i="11" a="1"/>
  <c r="ED835" i="11" s="1"/>
  <c r="EB835" i="11" a="1"/>
  <c r="EB835" i="11" s="1"/>
  <c r="DY835" i="11" a="1"/>
  <c r="DY835" i="11" s="1"/>
  <c r="DX835" i="11" a="1"/>
  <c r="DX835" i="11" s="1"/>
  <c r="DH835" i="11" a="1"/>
  <c r="DH835" i="11" s="1"/>
  <c r="DM835" i="11" a="1"/>
  <c r="DM835" i="11" s="1"/>
  <c r="DI835" i="11" a="1"/>
  <c r="DI835" i="11" s="1"/>
  <c r="DJ835" i="11" a="1"/>
  <c r="DJ835" i="11" s="1"/>
  <c r="DL835" i="11" a="1"/>
  <c r="DL835" i="11" s="1"/>
  <c r="DK835" i="11" a="1"/>
  <c r="DK835" i="11" s="1"/>
  <c r="F839" i="11" l="1" a="1"/>
  <c r="F839" i="11" s="1"/>
  <c r="AC839" i="11" a="1"/>
  <c r="AC839" i="11" s="1"/>
  <c r="AA840" i="11" a="1"/>
  <c r="AA840" i="11" s="1"/>
  <c r="G838" i="11" a="1"/>
  <c r="G838" i="11" s="1"/>
  <c r="T838" i="11" a="1"/>
  <c r="T838" i="11" s="1"/>
  <c r="H838" i="11" a="1"/>
  <c r="H838" i="11" s="1"/>
  <c r="U838" i="11" a="1"/>
  <c r="U838" i="11" s="1"/>
  <c r="AD838" i="11"/>
  <c r="DY836" i="11" a="1"/>
  <c r="DY836" i="11" s="1"/>
  <c r="EB836" i="11" a="1"/>
  <c r="EB836" i="11" s="1"/>
  <c r="ED836" i="11" a="1"/>
  <c r="ED836" i="11" s="1"/>
  <c r="DZ836" i="11" a="1"/>
  <c r="DZ836" i="11" s="1"/>
  <c r="EA836" i="11" a="1"/>
  <c r="EA836" i="11" s="1"/>
  <c r="DX836" i="11" a="1"/>
  <c r="DX836" i="11" s="1"/>
  <c r="DW836" i="11" a="1"/>
  <c r="DW836" i="11" s="1"/>
  <c r="EC836" i="11" a="1"/>
  <c r="EC836" i="11" s="1"/>
  <c r="DL836" i="11" a="1"/>
  <c r="DL836" i="11" s="1"/>
  <c r="DJ836" i="11" a="1"/>
  <c r="DJ836" i="11" s="1"/>
  <c r="DH836" i="11" a="1"/>
  <c r="DH836" i="11" s="1"/>
  <c r="DI836" i="11" a="1"/>
  <c r="DI836" i="11" s="1"/>
  <c r="DK836" i="11" a="1"/>
  <c r="DK836" i="11" s="1"/>
  <c r="DM836" i="11" a="1"/>
  <c r="DM836" i="11" s="1"/>
  <c r="DO837" i="11" a="1"/>
  <c r="DO837" i="11" s="1"/>
  <c r="DV837" i="11" a="1"/>
  <c r="DV837" i="11" s="1"/>
  <c r="DG837" i="11" a="1"/>
  <c r="DG837" i="11" s="1"/>
  <c r="DP836" i="11" a="1"/>
  <c r="DP836" i="11" s="1"/>
  <c r="DT836" i="11" a="1"/>
  <c r="DT836" i="11" s="1"/>
  <c r="DR836" i="11" a="1"/>
  <c r="DR836" i="11" s="1"/>
  <c r="DS836" i="11" a="1"/>
  <c r="DS836" i="11" s="1"/>
  <c r="DQ836" i="11" a="1"/>
  <c r="DQ836" i="11" s="1"/>
  <c r="G839" i="11" l="1" a="1"/>
  <c r="G839" i="11" s="1"/>
  <c r="T839" i="11" a="1"/>
  <c r="T839" i="11" s="1"/>
  <c r="H839" i="11" a="1"/>
  <c r="H839" i="11" s="1"/>
  <c r="U839" i="11" a="1"/>
  <c r="U839" i="11" s="1"/>
  <c r="AD839" i="11"/>
  <c r="DM837" i="11" a="1"/>
  <c r="DM837" i="11" s="1"/>
  <c r="DJ837" i="11" a="1"/>
  <c r="DJ837" i="11" s="1"/>
  <c r="DH837" i="11" a="1"/>
  <c r="DH837" i="11" s="1"/>
  <c r="DL837" i="11" a="1"/>
  <c r="DL837" i="11" s="1"/>
  <c r="DI837" i="11" a="1"/>
  <c r="DI837" i="11" s="1"/>
  <c r="DK837" i="11" a="1"/>
  <c r="DK837" i="11" s="1"/>
  <c r="DV838" i="11" a="1"/>
  <c r="DV838" i="11" s="1"/>
  <c r="DO838" i="11" a="1"/>
  <c r="DO838" i="11" s="1"/>
  <c r="DG838" i="11" a="1"/>
  <c r="DG838" i="11" s="1"/>
  <c r="DW837" i="11" a="1"/>
  <c r="DW837" i="11" s="1"/>
  <c r="ED837" i="11" a="1"/>
  <c r="ED837" i="11" s="1"/>
  <c r="EA837" i="11" a="1"/>
  <c r="EA837" i="11" s="1"/>
  <c r="DY837" i="11" a="1"/>
  <c r="DY837" i="11" s="1"/>
  <c r="DX837" i="11" a="1"/>
  <c r="DX837" i="11" s="1"/>
  <c r="DZ837" i="11" a="1"/>
  <c r="DZ837" i="11" s="1"/>
  <c r="EB837" i="11" a="1"/>
  <c r="EB837" i="11" s="1"/>
  <c r="EC837" i="11" a="1"/>
  <c r="EC837" i="11" s="1"/>
  <c r="DR837" i="11" a="1"/>
  <c r="DR837" i="11" s="1"/>
  <c r="DQ837" i="11" a="1"/>
  <c r="DQ837" i="11" s="1"/>
  <c r="DP837" i="11" a="1"/>
  <c r="DP837" i="11" s="1"/>
  <c r="DS837" i="11" a="1"/>
  <c r="DS837" i="11" s="1"/>
  <c r="DT837" i="11" a="1"/>
  <c r="DT837" i="11" s="1"/>
  <c r="F840" i="11" a="1"/>
  <c r="F840" i="11" s="1"/>
  <c r="AC840" i="11" a="1"/>
  <c r="AC840" i="11" s="1"/>
  <c r="AA841" i="11" a="1"/>
  <c r="AA841" i="11" s="1"/>
  <c r="DG839" i="11" l="1" a="1"/>
  <c r="DG839" i="11" s="1"/>
  <c r="DV839" i="11" a="1"/>
  <c r="DV839" i="11" s="1"/>
  <c r="DO839" i="11" a="1"/>
  <c r="DO839" i="11" s="1"/>
  <c r="AC841" i="11" a="1"/>
  <c r="AC841" i="11" s="1"/>
  <c r="F841" i="11" a="1"/>
  <c r="F841" i="11" s="1"/>
  <c r="AA842" i="11" a="1"/>
  <c r="AA842" i="11" s="1"/>
  <c r="DM838" i="11" a="1"/>
  <c r="DM838" i="11" s="1"/>
  <c r="DK838" i="11" a="1"/>
  <c r="DK838" i="11" s="1"/>
  <c r="DI838" i="11" a="1"/>
  <c r="DI838" i="11" s="1"/>
  <c r="DL838" i="11" a="1"/>
  <c r="DL838" i="11" s="1"/>
  <c r="DJ838" i="11" a="1"/>
  <c r="DJ838" i="11" s="1"/>
  <c r="DH838" i="11" a="1"/>
  <c r="DH838" i="11" s="1"/>
  <c r="G840" i="11" a="1"/>
  <c r="G840" i="11" s="1"/>
  <c r="T840" i="11" a="1"/>
  <c r="T840" i="11" s="1"/>
  <c r="H840" i="11" a="1"/>
  <c r="H840" i="11" s="1"/>
  <c r="DT838" i="11" a="1"/>
  <c r="DT838" i="11" s="1"/>
  <c r="DP838" i="11" a="1"/>
  <c r="DP838" i="11" s="1"/>
  <c r="DR838" i="11" a="1"/>
  <c r="DR838" i="11" s="1"/>
  <c r="DS838" i="11" a="1"/>
  <c r="DS838" i="11" s="1"/>
  <c r="DQ838" i="11" a="1"/>
  <c r="DQ838" i="11" s="1"/>
  <c r="U840" i="11" a="1"/>
  <c r="U840" i="11" s="1"/>
  <c r="AD840" i="11"/>
  <c r="ED838" i="11" a="1"/>
  <c r="ED838" i="11" s="1"/>
  <c r="DW838" i="11" a="1"/>
  <c r="DW838" i="11" s="1"/>
  <c r="EA838" i="11" a="1"/>
  <c r="EA838" i="11" s="1"/>
  <c r="DZ838" i="11" a="1"/>
  <c r="DZ838" i="11" s="1"/>
  <c r="DY838" i="11" a="1"/>
  <c r="DY838" i="11" s="1"/>
  <c r="DX838" i="11" a="1"/>
  <c r="DX838" i="11" s="1"/>
  <c r="EC838" i="11" a="1"/>
  <c r="EC838" i="11" s="1"/>
  <c r="EB838" i="11" a="1"/>
  <c r="EB838" i="11" s="1"/>
  <c r="G841" i="11" l="1" a="1"/>
  <c r="G841" i="11" s="1"/>
  <c r="T841" i="11" a="1"/>
  <c r="T841" i="11" s="1"/>
  <c r="H841" i="11" a="1"/>
  <c r="H841" i="11" s="1"/>
  <c r="DT839" i="11" a="1"/>
  <c r="DT839" i="11" s="1"/>
  <c r="DP839" i="11" a="1"/>
  <c r="DP839" i="11" s="1"/>
  <c r="DQ839" i="11" a="1"/>
  <c r="DQ839" i="11" s="1"/>
  <c r="DR839" i="11" a="1"/>
  <c r="DR839" i="11" s="1"/>
  <c r="DS839" i="11" a="1"/>
  <c r="DS839" i="11" s="1"/>
  <c r="DG840" i="11" a="1"/>
  <c r="DG840" i="11" s="1"/>
  <c r="DV840" i="11" a="1"/>
  <c r="DV840" i="11" s="1"/>
  <c r="DO840" i="11" a="1"/>
  <c r="DO840" i="11" s="1"/>
  <c r="ED839" i="11" a="1"/>
  <c r="ED839" i="11" s="1"/>
  <c r="DX839" i="11" a="1"/>
  <c r="DX839" i="11" s="1"/>
  <c r="DY839" i="11" a="1"/>
  <c r="DY839" i="11" s="1"/>
  <c r="EA839" i="11" a="1"/>
  <c r="EA839" i="11" s="1"/>
  <c r="DZ839" i="11" a="1"/>
  <c r="DZ839" i="11" s="1"/>
  <c r="DW839" i="11" a="1"/>
  <c r="DW839" i="11" s="1"/>
  <c r="EC839" i="11" a="1"/>
  <c r="EC839" i="11" s="1"/>
  <c r="EB839" i="11" a="1"/>
  <c r="EB839" i="11" s="1"/>
  <c r="DH839" i="11" a="1"/>
  <c r="DH839" i="11" s="1"/>
  <c r="DI839" i="11" a="1"/>
  <c r="DI839" i="11" s="1"/>
  <c r="DJ839" i="11" a="1"/>
  <c r="DJ839" i="11" s="1"/>
  <c r="DM839" i="11" a="1"/>
  <c r="DM839" i="11" s="1"/>
  <c r="DK839" i="11" a="1"/>
  <c r="DK839" i="11" s="1"/>
  <c r="DL839" i="11" a="1"/>
  <c r="DL839" i="11" s="1"/>
  <c r="AC842" i="11" a="1"/>
  <c r="AC842" i="11" s="1"/>
  <c r="F842" i="11" a="1"/>
  <c r="F842" i="11" s="1"/>
  <c r="AA843" i="11" a="1"/>
  <c r="AA843" i="11" s="1"/>
  <c r="U841" i="11" a="1"/>
  <c r="U841" i="11" s="1"/>
  <c r="AD841" i="11"/>
  <c r="AC843" i="11" l="1" a="1"/>
  <c r="AC843" i="11" s="1"/>
  <c r="F843" i="11" a="1"/>
  <c r="F843" i="11" s="1"/>
  <c r="AA844" i="11" a="1"/>
  <c r="AA844" i="11" s="1"/>
  <c r="DP840" i="11" a="1"/>
  <c r="DP840" i="11" s="1"/>
  <c r="DS840" i="11" a="1"/>
  <c r="DS840" i="11" s="1"/>
  <c r="DT840" i="11" a="1"/>
  <c r="DT840" i="11" s="1"/>
  <c r="DQ840" i="11" a="1"/>
  <c r="DQ840" i="11" s="1"/>
  <c r="DR840" i="11" a="1"/>
  <c r="DR840" i="11" s="1"/>
  <c r="U842" i="11" a="1"/>
  <c r="U842" i="11" s="1"/>
  <c r="AD842" i="11"/>
  <c r="G842" i="11" a="1"/>
  <c r="G842" i="11" s="1"/>
  <c r="T842" i="11" a="1"/>
  <c r="T842" i="11" s="1"/>
  <c r="H842" i="11" a="1"/>
  <c r="H842" i="11" s="1"/>
  <c r="EA840" i="11" a="1"/>
  <c r="EA840" i="11" s="1"/>
  <c r="EC840" i="11" a="1"/>
  <c r="EC840" i="11" s="1"/>
  <c r="DY840" i="11" a="1"/>
  <c r="DY840" i="11" s="1"/>
  <c r="DX840" i="11" a="1"/>
  <c r="DX840" i="11" s="1"/>
  <c r="DW840" i="11" a="1"/>
  <c r="DW840" i="11" s="1"/>
  <c r="ED840" i="11" a="1"/>
  <c r="ED840" i="11" s="1"/>
  <c r="DZ840" i="11" a="1"/>
  <c r="DZ840" i="11" s="1"/>
  <c r="EB840" i="11" a="1"/>
  <c r="EB840" i="11" s="1"/>
  <c r="DL840" i="11" a="1"/>
  <c r="DL840" i="11" s="1"/>
  <c r="DM840" i="11" a="1"/>
  <c r="DM840" i="11" s="1"/>
  <c r="DH840" i="11" a="1"/>
  <c r="DH840" i="11" s="1"/>
  <c r="DJ840" i="11" a="1"/>
  <c r="DJ840" i="11" s="1"/>
  <c r="DI840" i="11" a="1"/>
  <c r="DI840" i="11" s="1"/>
  <c r="DK840" i="11" a="1"/>
  <c r="DK840" i="11" s="1"/>
  <c r="DV841" i="11" a="1"/>
  <c r="DV841" i="11" s="1"/>
  <c r="DG841" i="11" a="1"/>
  <c r="DG841" i="11" s="1"/>
  <c r="DO841" i="11" a="1"/>
  <c r="DO841" i="11" s="1"/>
  <c r="DO842" i="11" l="1" a="1"/>
  <c r="DO842" i="11" s="1"/>
  <c r="DV842" i="11" a="1"/>
  <c r="DV842" i="11" s="1"/>
  <c r="DG842" i="11" a="1"/>
  <c r="DG842" i="11" s="1"/>
  <c r="AC844" i="11" a="1"/>
  <c r="AC844" i="11" s="1"/>
  <c r="F844" i="11" a="1"/>
  <c r="F844" i="11" s="1"/>
  <c r="AA845" i="11" a="1"/>
  <c r="AA845" i="11" s="1"/>
  <c r="DI841" i="11" a="1"/>
  <c r="DI841" i="11" s="1"/>
  <c r="DH841" i="11" a="1"/>
  <c r="DH841" i="11" s="1"/>
  <c r="DL841" i="11" a="1"/>
  <c r="DL841" i="11" s="1"/>
  <c r="DK841" i="11" a="1"/>
  <c r="DK841" i="11" s="1"/>
  <c r="DM841" i="11" a="1"/>
  <c r="DM841" i="11" s="1"/>
  <c r="DJ841" i="11" a="1"/>
  <c r="DJ841" i="11" s="1"/>
  <c r="U843" i="11" a="1"/>
  <c r="U843" i="11" s="1"/>
  <c r="AD843" i="11"/>
  <c r="DW841" i="11" a="1"/>
  <c r="DW841" i="11" s="1"/>
  <c r="EB841" i="11" a="1"/>
  <c r="EB841" i="11" s="1"/>
  <c r="ED841" i="11" a="1"/>
  <c r="ED841" i="11" s="1"/>
  <c r="DY841" i="11" a="1"/>
  <c r="DY841" i="11" s="1"/>
  <c r="DX841" i="11" a="1"/>
  <c r="DX841" i="11" s="1"/>
  <c r="DZ841" i="11" a="1"/>
  <c r="DZ841" i="11" s="1"/>
  <c r="EC841" i="11" a="1"/>
  <c r="EC841" i="11" s="1"/>
  <c r="EA841" i="11" a="1"/>
  <c r="EA841" i="11" s="1"/>
  <c r="G843" i="11" a="1"/>
  <c r="G843" i="11" s="1"/>
  <c r="T843" i="11" a="1"/>
  <c r="T843" i="11" s="1"/>
  <c r="H843" i="11" a="1"/>
  <c r="H843" i="11" s="1"/>
  <c r="DT841" i="11" a="1"/>
  <c r="DT841" i="11" s="1"/>
  <c r="DQ841" i="11" a="1"/>
  <c r="DQ841" i="11" s="1"/>
  <c r="DP841" i="11" a="1"/>
  <c r="DP841" i="11" s="1"/>
  <c r="DS841" i="11" a="1"/>
  <c r="DS841" i="11" s="1"/>
  <c r="DR841" i="11" a="1"/>
  <c r="DR841" i="11" s="1"/>
  <c r="DG843" i="11" l="1" a="1"/>
  <c r="DG843" i="11" s="1"/>
  <c r="DO843" i="11" a="1"/>
  <c r="DO843" i="11" s="1"/>
  <c r="DV843" i="11" a="1"/>
  <c r="DV843" i="11" s="1"/>
  <c r="F845" i="11" a="1"/>
  <c r="F845" i="11" s="1"/>
  <c r="AC845" i="11" a="1"/>
  <c r="AC845" i="11" s="1"/>
  <c r="AA846" i="11" a="1"/>
  <c r="AA846" i="11" s="1"/>
  <c r="U844" i="11" a="1"/>
  <c r="U844" i="11" s="1"/>
  <c r="AD844" i="11"/>
  <c r="DH842" i="11" a="1"/>
  <c r="DH842" i="11" s="1"/>
  <c r="DM842" i="11" a="1"/>
  <c r="DM842" i="11" s="1"/>
  <c r="DL842" i="11" a="1"/>
  <c r="DL842" i="11" s="1"/>
  <c r="DK842" i="11" a="1"/>
  <c r="DK842" i="11" s="1"/>
  <c r="DJ842" i="11" a="1"/>
  <c r="DJ842" i="11" s="1"/>
  <c r="DI842" i="11" a="1"/>
  <c r="DI842" i="11" s="1"/>
  <c r="G844" i="11" a="1"/>
  <c r="G844" i="11" s="1"/>
  <c r="T844" i="11" a="1"/>
  <c r="T844" i="11" s="1"/>
  <c r="H844" i="11" a="1"/>
  <c r="H844" i="11" s="1"/>
  <c r="EC842" i="11" a="1"/>
  <c r="EC842" i="11" s="1"/>
  <c r="EB842" i="11" a="1"/>
  <c r="EB842" i="11" s="1"/>
  <c r="DX842" i="11" a="1"/>
  <c r="DX842" i="11" s="1"/>
  <c r="ED842" i="11" a="1"/>
  <c r="ED842" i="11" s="1"/>
  <c r="DW842" i="11" a="1"/>
  <c r="DW842" i="11" s="1"/>
  <c r="DZ842" i="11" a="1"/>
  <c r="DZ842" i="11" s="1"/>
  <c r="EA842" i="11" a="1"/>
  <c r="EA842" i="11" s="1"/>
  <c r="DY842" i="11" a="1"/>
  <c r="DY842" i="11" s="1"/>
  <c r="DR842" i="11" a="1"/>
  <c r="DR842" i="11" s="1"/>
  <c r="DQ842" i="11" a="1"/>
  <c r="DQ842" i="11" s="1"/>
  <c r="DP842" i="11" a="1"/>
  <c r="DP842" i="11" s="1"/>
  <c r="DT842" i="11" a="1"/>
  <c r="DT842" i="11" s="1"/>
  <c r="DS842" i="11" a="1"/>
  <c r="DS842" i="11" s="1"/>
  <c r="G845" i="11" l="1" a="1"/>
  <c r="G845" i="11" s="1"/>
  <c r="T845" i="11" a="1"/>
  <c r="T845" i="11" s="1"/>
  <c r="H845" i="11" a="1"/>
  <c r="H845" i="11" s="1"/>
  <c r="U845" i="11" a="1"/>
  <c r="U845" i="11" s="1"/>
  <c r="AD845" i="11"/>
  <c r="DW843" i="11" a="1"/>
  <c r="DW843" i="11" s="1"/>
  <c r="EA843" i="11" a="1"/>
  <c r="EA843" i="11" s="1"/>
  <c r="DZ843" i="11" a="1"/>
  <c r="DZ843" i="11" s="1"/>
  <c r="DY843" i="11" a="1"/>
  <c r="DY843" i="11" s="1"/>
  <c r="EC843" i="11" a="1"/>
  <c r="EC843" i="11" s="1"/>
  <c r="ED843" i="11" a="1"/>
  <c r="ED843" i="11" s="1"/>
  <c r="DX843" i="11" a="1"/>
  <c r="DX843" i="11" s="1"/>
  <c r="EB843" i="11" a="1"/>
  <c r="EB843" i="11" s="1"/>
  <c r="DS843" i="11" a="1"/>
  <c r="DS843" i="11" s="1"/>
  <c r="DP843" i="11" a="1"/>
  <c r="DP843" i="11" s="1"/>
  <c r="DT843" i="11" a="1"/>
  <c r="DT843" i="11" s="1"/>
  <c r="DR843" i="11" a="1"/>
  <c r="DR843" i="11" s="1"/>
  <c r="DQ843" i="11" a="1"/>
  <c r="DQ843" i="11" s="1"/>
  <c r="DV844" i="11" a="1"/>
  <c r="DV844" i="11" s="1"/>
  <c r="DG844" i="11" a="1"/>
  <c r="DG844" i="11" s="1"/>
  <c r="DO844" i="11" a="1"/>
  <c r="DO844" i="11" s="1"/>
  <c r="DH843" i="11" a="1"/>
  <c r="DH843" i="11" s="1"/>
  <c r="DJ843" i="11" a="1"/>
  <c r="DJ843" i="11" s="1"/>
  <c r="DI843" i="11" a="1"/>
  <c r="DI843" i="11" s="1"/>
  <c r="DM843" i="11" a="1"/>
  <c r="DM843" i="11" s="1"/>
  <c r="DL843" i="11" a="1"/>
  <c r="DL843" i="11" s="1"/>
  <c r="DK843" i="11" a="1"/>
  <c r="DK843" i="11" s="1"/>
  <c r="F846" i="11" a="1"/>
  <c r="F846" i="11" s="1"/>
  <c r="AC846" i="11" a="1"/>
  <c r="AC846" i="11" s="1"/>
  <c r="AA847" i="11" a="1"/>
  <c r="AA847" i="11" s="1"/>
  <c r="DQ844" i="11" l="1" a="1"/>
  <c r="DQ844" i="11" s="1"/>
  <c r="DT844" i="11" a="1"/>
  <c r="DT844" i="11" s="1"/>
  <c r="DP844" i="11" a="1"/>
  <c r="DP844" i="11" s="1"/>
  <c r="DS844" i="11" a="1"/>
  <c r="DS844" i="11" s="1"/>
  <c r="DR844" i="11" a="1"/>
  <c r="DR844" i="11" s="1"/>
  <c r="DM844" i="11" a="1"/>
  <c r="DM844" i="11" s="1"/>
  <c r="DJ844" i="11" a="1"/>
  <c r="DJ844" i="11" s="1"/>
  <c r="DK844" i="11" a="1"/>
  <c r="DK844" i="11" s="1"/>
  <c r="DL844" i="11" a="1"/>
  <c r="DL844" i="11" s="1"/>
  <c r="DH844" i="11" a="1"/>
  <c r="DH844" i="11" s="1"/>
  <c r="DI844" i="11" a="1"/>
  <c r="DI844" i="11" s="1"/>
  <c r="G846" i="11" a="1"/>
  <c r="G846" i="11" s="1"/>
  <c r="T846" i="11" a="1"/>
  <c r="T846" i="11" s="1"/>
  <c r="H846" i="11" a="1"/>
  <c r="H846" i="11" s="1"/>
  <c r="EB844" i="11" a="1"/>
  <c r="EB844" i="11" s="1"/>
  <c r="DX844" i="11" a="1"/>
  <c r="DX844" i="11" s="1"/>
  <c r="DY844" i="11" a="1"/>
  <c r="DY844" i="11" s="1"/>
  <c r="DZ844" i="11" a="1"/>
  <c r="DZ844" i="11" s="1"/>
  <c r="EC844" i="11" a="1"/>
  <c r="EC844" i="11" s="1"/>
  <c r="EA844" i="11" a="1"/>
  <c r="EA844" i="11" s="1"/>
  <c r="ED844" i="11" a="1"/>
  <c r="ED844" i="11" s="1"/>
  <c r="DW844" i="11" a="1"/>
  <c r="DW844" i="11" s="1"/>
  <c r="F847" i="11" a="1"/>
  <c r="F847" i="11" s="1"/>
  <c r="AC847" i="11" a="1"/>
  <c r="AC847" i="11" s="1"/>
  <c r="AA848" i="11" a="1"/>
  <c r="AA848" i="11" s="1"/>
  <c r="U846" i="11" a="1"/>
  <c r="U846" i="11" s="1"/>
  <c r="AD846" i="11"/>
  <c r="DG845" i="11" a="1"/>
  <c r="DG845" i="11" s="1"/>
  <c r="DV845" i="11" a="1"/>
  <c r="DV845" i="11" s="1"/>
  <c r="DO845" i="11" a="1"/>
  <c r="DO845" i="11" s="1"/>
  <c r="G847" i="11" l="1" a="1"/>
  <c r="G847" i="11" s="1"/>
  <c r="T847" i="11" a="1"/>
  <c r="T847" i="11" s="1"/>
  <c r="H847" i="11" a="1"/>
  <c r="H847" i="11" s="1"/>
  <c r="F848" i="11" a="1"/>
  <c r="F848" i="11" s="1"/>
  <c r="AC848" i="11" a="1"/>
  <c r="AC848" i="11" s="1"/>
  <c r="AA849" i="11" a="1"/>
  <c r="AA849" i="11" s="1"/>
  <c r="DJ845" i="11" a="1"/>
  <c r="DJ845" i="11" s="1"/>
  <c r="DL845" i="11" a="1"/>
  <c r="DL845" i="11" s="1"/>
  <c r="DI845" i="11" a="1"/>
  <c r="DI845" i="11" s="1"/>
  <c r="DK845" i="11" a="1"/>
  <c r="DK845" i="11" s="1"/>
  <c r="DH845" i="11" a="1"/>
  <c r="DH845" i="11" s="1"/>
  <c r="DM845" i="11" a="1"/>
  <c r="DM845" i="11" s="1"/>
  <c r="DO846" i="11" a="1"/>
  <c r="DO846" i="11" s="1"/>
  <c r="DV846" i="11" a="1"/>
  <c r="DV846" i="11" s="1"/>
  <c r="DG846" i="11" a="1"/>
  <c r="DG846" i="11" s="1"/>
  <c r="DT845" i="11" a="1"/>
  <c r="DT845" i="11" s="1"/>
  <c r="DQ845" i="11" a="1"/>
  <c r="DQ845" i="11" s="1"/>
  <c r="DR845" i="11" a="1"/>
  <c r="DR845" i="11" s="1"/>
  <c r="DS845" i="11" a="1"/>
  <c r="DS845" i="11" s="1"/>
  <c r="DP845" i="11" a="1"/>
  <c r="DP845" i="11" s="1"/>
  <c r="U847" i="11" a="1"/>
  <c r="U847" i="11" s="1"/>
  <c r="AD847" i="11"/>
  <c r="DX845" i="11" a="1"/>
  <c r="DX845" i="11" s="1"/>
  <c r="DW845" i="11" a="1"/>
  <c r="DW845" i="11" s="1"/>
  <c r="EA845" i="11" a="1"/>
  <c r="EA845" i="11" s="1"/>
  <c r="EC845" i="11" a="1"/>
  <c r="EC845" i="11" s="1"/>
  <c r="ED845" i="11" a="1"/>
  <c r="ED845" i="11" s="1"/>
  <c r="DZ845" i="11" a="1"/>
  <c r="DZ845" i="11" s="1"/>
  <c r="DY845" i="11" a="1"/>
  <c r="DY845" i="11" s="1"/>
  <c r="EB845" i="11" a="1"/>
  <c r="EB845" i="11" s="1"/>
  <c r="U848" i="11" l="1" a="1"/>
  <c r="U848" i="11" s="1"/>
  <c r="AD848" i="11"/>
  <c r="DS846" i="11" a="1"/>
  <c r="DS846" i="11" s="1"/>
  <c r="DR846" i="11" a="1"/>
  <c r="DR846" i="11" s="1"/>
  <c r="DQ846" i="11" a="1"/>
  <c r="DQ846" i="11" s="1"/>
  <c r="DP846" i="11" a="1"/>
  <c r="DP846" i="11" s="1"/>
  <c r="DT846" i="11" a="1"/>
  <c r="DT846" i="11" s="1"/>
  <c r="G848" i="11" a="1"/>
  <c r="G848" i="11" s="1"/>
  <c r="T848" i="11" a="1"/>
  <c r="T848" i="11" s="1"/>
  <c r="H848" i="11" a="1"/>
  <c r="H848" i="11" s="1"/>
  <c r="DL846" i="11" a="1"/>
  <c r="DL846" i="11" s="1"/>
  <c r="DH846" i="11" a="1"/>
  <c r="DH846" i="11" s="1"/>
  <c r="DM846" i="11" a="1"/>
  <c r="DM846" i="11" s="1"/>
  <c r="DI846" i="11" a="1"/>
  <c r="DI846" i="11" s="1"/>
  <c r="DK846" i="11" a="1"/>
  <c r="DK846" i="11" s="1"/>
  <c r="DJ846" i="11" a="1"/>
  <c r="DJ846" i="11" s="1"/>
  <c r="DX846" i="11" a="1"/>
  <c r="DX846" i="11" s="1"/>
  <c r="DW846" i="11" a="1"/>
  <c r="DW846" i="11" s="1"/>
  <c r="ED846" i="11" a="1"/>
  <c r="ED846" i="11" s="1"/>
  <c r="EB846" i="11" a="1"/>
  <c r="EB846" i="11" s="1"/>
  <c r="DY846" i="11" a="1"/>
  <c r="DY846" i="11" s="1"/>
  <c r="EA846" i="11" a="1"/>
  <c r="EA846" i="11" s="1"/>
  <c r="DZ846" i="11" a="1"/>
  <c r="DZ846" i="11" s="1"/>
  <c r="EC846" i="11" a="1"/>
  <c r="EC846" i="11" s="1"/>
  <c r="AC849" i="11" a="1"/>
  <c r="AC849" i="11" s="1"/>
  <c r="F849" i="11" a="1"/>
  <c r="F849" i="11" s="1"/>
  <c r="AA850" i="11" a="1"/>
  <c r="AA850" i="11" s="1"/>
  <c r="DV847" i="11" a="1"/>
  <c r="DV847" i="11" s="1"/>
  <c r="DG847" i="11" a="1"/>
  <c r="DG847" i="11" s="1"/>
  <c r="DO847" i="11" a="1"/>
  <c r="DO847" i="11" s="1"/>
  <c r="DV848" i="11" l="1" a="1"/>
  <c r="DV848" i="11" s="1"/>
  <c r="DO848" i="11" a="1"/>
  <c r="DO848" i="11" s="1"/>
  <c r="DG848" i="11" a="1"/>
  <c r="DG848" i="11" s="1"/>
  <c r="G849" i="11" a="1"/>
  <c r="G849" i="11" s="1"/>
  <c r="T849" i="11" a="1"/>
  <c r="T849" i="11" s="1"/>
  <c r="H849" i="11" a="1"/>
  <c r="H849" i="11" s="1"/>
  <c r="DR847" i="11" a="1"/>
  <c r="DR847" i="11" s="1"/>
  <c r="DT847" i="11" a="1"/>
  <c r="DT847" i="11" s="1"/>
  <c r="DS847" i="11" a="1"/>
  <c r="DS847" i="11" s="1"/>
  <c r="DQ847" i="11" a="1"/>
  <c r="DQ847" i="11" s="1"/>
  <c r="DP847" i="11" a="1"/>
  <c r="DP847" i="11" s="1"/>
  <c r="DH847" i="11" a="1"/>
  <c r="DH847" i="11" s="1"/>
  <c r="DM847" i="11" a="1"/>
  <c r="DM847" i="11" s="1"/>
  <c r="DK847" i="11" a="1"/>
  <c r="DK847" i="11" s="1"/>
  <c r="DJ847" i="11" a="1"/>
  <c r="DJ847" i="11" s="1"/>
  <c r="DI847" i="11" a="1"/>
  <c r="DI847" i="11" s="1"/>
  <c r="DL847" i="11" a="1"/>
  <c r="DL847" i="11" s="1"/>
  <c r="U849" i="11" a="1"/>
  <c r="U849" i="11" s="1"/>
  <c r="AD849" i="11"/>
  <c r="DZ847" i="11" a="1"/>
  <c r="DZ847" i="11" s="1"/>
  <c r="DY847" i="11" a="1"/>
  <c r="DY847" i="11" s="1"/>
  <c r="DW847" i="11" a="1"/>
  <c r="DW847" i="11" s="1"/>
  <c r="EA847" i="11" a="1"/>
  <c r="EA847" i="11" s="1"/>
  <c r="EC847" i="11" a="1"/>
  <c r="EC847" i="11" s="1"/>
  <c r="ED847" i="11" a="1"/>
  <c r="ED847" i="11" s="1"/>
  <c r="EB847" i="11" a="1"/>
  <c r="EB847" i="11" s="1"/>
  <c r="DX847" i="11" a="1"/>
  <c r="DX847" i="11" s="1"/>
  <c r="AC850" i="11" a="1"/>
  <c r="AC850" i="11" s="1"/>
  <c r="F850" i="11" a="1"/>
  <c r="F850" i="11" s="1"/>
  <c r="AA851" i="11" a="1"/>
  <c r="AA851" i="11" s="1"/>
  <c r="G850" i="11" l="1" a="1"/>
  <c r="G850" i="11" s="1"/>
  <c r="T850" i="11" a="1"/>
  <c r="T850" i="11" s="1"/>
  <c r="H850" i="11" a="1"/>
  <c r="H850" i="11" s="1"/>
  <c r="DG849" i="11" a="1"/>
  <c r="DG849" i="11" s="1"/>
  <c r="DV849" i="11" a="1"/>
  <c r="DV849" i="11" s="1"/>
  <c r="DO849" i="11" a="1"/>
  <c r="DO849" i="11" s="1"/>
  <c r="AC851" i="11" a="1"/>
  <c r="AC851" i="11" s="1"/>
  <c r="F851" i="11" a="1"/>
  <c r="F851" i="11" s="1"/>
  <c r="AA852" i="11" a="1"/>
  <c r="AA852" i="11" s="1"/>
  <c r="U850" i="11" a="1"/>
  <c r="U850" i="11" s="1"/>
  <c r="AD850" i="11"/>
  <c r="DH848" i="11" a="1"/>
  <c r="DH848" i="11" s="1"/>
  <c r="DM848" i="11" a="1"/>
  <c r="DM848" i="11" s="1"/>
  <c r="DL848" i="11" a="1"/>
  <c r="DL848" i="11" s="1"/>
  <c r="DI848" i="11" a="1"/>
  <c r="DI848" i="11" s="1"/>
  <c r="DK848" i="11" a="1"/>
  <c r="DK848" i="11" s="1"/>
  <c r="DJ848" i="11" a="1"/>
  <c r="DJ848" i="11" s="1"/>
  <c r="DQ848" i="11" a="1"/>
  <c r="DQ848" i="11" s="1"/>
  <c r="DP848" i="11" a="1"/>
  <c r="DP848" i="11" s="1"/>
  <c r="DT848" i="11" a="1"/>
  <c r="DT848" i="11" s="1"/>
  <c r="DR848" i="11" a="1"/>
  <c r="DR848" i="11" s="1"/>
  <c r="DS848" i="11" a="1"/>
  <c r="DS848" i="11" s="1"/>
  <c r="EC848" i="11" a="1"/>
  <c r="EC848" i="11" s="1"/>
  <c r="EB848" i="11" a="1"/>
  <c r="EB848" i="11" s="1"/>
  <c r="DZ848" i="11" a="1"/>
  <c r="DZ848" i="11" s="1"/>
  <c r="DY848" i="11" a="1"/>
  <c r="DY848" i="11" s="1"/>
  <c r="ED848" i="11" a="1"/>
  <c r="ED848" i="11" s="1"/>
  <c r="DX848" i="11" a="1"/>
  <c r="DX848" i="11" s="1"/>
  <c r="DW848" i="11" a="1"/>
  <c r="DW848" i="11" s="1"/>
  <c r="EA848" i="11" a="1"/>
  <c r="EA848" i="11" s="1"/>
  <c r="DX849" i="11" l="1" a="1"/>
  <c r="DX849" i="11" s="1"/>
  <c r="DZ849" i="11" a="1"/>
  <c r="DZ849" i="11" s="1"/>
  <c r="EA849" i="11" a="1"/>
  <c r="EA849" i="11" s="1"/>
  <c r="DW849" i="11" a="1"/>
  <c r="DW849" i="11" s="1"/>
  <c r="DY849" i="11" a="1"/>
  <c r="DY849" i="11" s="1"/>
  <c r="ED849" i="11" a="1"/>
  <c r="ED849" i="11" s="1"/>
  <c r="EC849" i="11" a="1"/>
  <c r="EC849" i="11" s="1"/>
  <c r="EB849" i="11" a="1"/>
  <c r="EB849" i="11" s="1"/>
  <c r="DH849" i="11" a="1"/>
  <c r="DH849" i="11" s="1"/>
  <c r="DM849" i="11" a="1"/>
  <c r="DM849" i="11" s="1"/>
  <c r="DI849" i="11" a="1"/>
  <c r="DI849" i="11" s="1"/>
  <c r="DK849" i="11" a="1"/>
  <c r="DK849" i="11" s="1"/>
  <c r="DL849" i="11" a="1"/>
  <c r="DL849" i="11" s="1"/>
  <c r="DJ849" i="11" a="1"/>
  <c r="DJ849" i="11" s="1"/>
  <c r="AC852" i="11" a="1"/>
  <c r="AC852" i="11" s="1"/>
  <c r="F852" i="11" a="1"/>
  <c r="F852" i="11" s="1"/>
  <c r="AA853" i="11" a="1"/>
  <c r="AA853" i="11" s="1"/>
  <c r="U851" i="11" a="1"/>
  <c r="U851" i="11" s="1"/>
  <c r="AD851" i="11"/>
  <c r="G851" i="11" a="1"/>
  <c r="G851" i="11" s="1"/>
  <c r="T851" i="11" a="1"/>
  <c r="T851" i="11" s="1"/>
  <c r="H851" i="11" a="1"/>
  <c r="H851" i="11" s="1"/>
  <c r="DP849" i="11" a="1"/>
  <c r="DP849" i="11" s="1"/>
  <c r="DQ849" i="11" a="1"/>
  <c r="DQ849" i="11" s="1"/>
  <c r="DT849" i="11" a="1"/>
  <c r="DT849" i="11" s="1"/>
  <c r="DR849" i="11" a="1"/>
  <c r="DR849" i="11" s="1"/>
  <c r="DS849" i="11" a="1"/>
  <c r="DS849" i="11" s="1"/>
  <c r="DO850" i="11" a="1"/>
  <c r="DO850" i="11" s="1"/>
  <c r="DG850" i="11" a="1"/>
  <c r="DG850" i="11" s="1"/>
  <c r="DV850" i="11" a="1"/>
  <c r="DV850" i="11" s="1"/>
  <c r="F853" i="11" l="1" a="1"/>
  <c r="F853" i="11" s="1"/>
  <c r="AC853" i="11" a="1"/>
  <c r="AC853" i="11" s="1"/>
  <c r="AA854" i="11" a="1"/>
  <c r="AA854" i="11" s="1"/>
  <c r="U852" i="11" a="1"/>
  <c r="U852" i="11" s="1"/>
  <c r="AD852" i="11"/>
  <c r="G852" i="11" a="1"/>
  <c r="G852" i="11" s="1"/>
  <c r="T852" i="11" a="1"/>
  <c r="T852" i="11" s="1"/>
  <c r="H852" i="11" a="1"/>
  <c r="H852" i="11" s="1"/>
  <c r="ED850" i="11" a="1"/>
  <c r="ED850" i="11" s="1"/>
  <c r="DZ850" i="11" a="1"/>
  <c r="DZ850" i="11" s="1"/>
  <c r="DX850" i="11" a="1"/>
  <c r="DX850" i="11" s="1"/>
  <c r="EA850" i="11" a="1"/>
  <c r="EA850" i="11" s="1"/>
  <c r="DY850" i="11" a="1"/>
  <c r="DY850" i="11" s="1"/>
  <c r="EC850" i="11" a="1"/>
  <c r="EC850" i="11" s="1"/>
  <c r="EB850" i="11" a="1"/>
  <c r="EB850" i="11" s="1"/>
  <c r="DW850" i="11" a="1"/>
  <c r="DW850" i="11" s="1"/>
  <c r="DH850" i="11" a="1"/>
  <c r="DH850" i="11" s="1"/>
  <c r="DI850" i="11" a="1"/>
  <c r="DI850" i="11" s="1"/>
  <c r="DK850" i="11" a="1"/>
  <c r="DK850" i="11" s="1"/>
  <c r="DJ850" i="11" a="1"/>
  <c r="DJ850" i="11" s="1"/>
  <c r="DM850" i="11" a="1"/>
  <c r="DM850" i="11" s="1"/>
  <c r="DL850" i="11" a="1"/>
  <c r="DL850" i="11" s="1"/>
  <c r="DS850" i="11" a="1"/>
  <c r="DS850" i="11" s="1"/>
  <c r="DR850" i="11" a="1"/>
  <c r="DR850" i="11" s="1"/>
  <c r="DQ850" i="11" a="1"/>
  <c r="DQ850" i="11" s="1"/>
  <c r="DT850" i="11" a="1"/>
  <c r="DT850" i="11" s="1"/>
  <c r="DP850" i="11" a="1"/>
  <c r="DP850" i="11" s="1"/>
  <c r="DG851" i="11" a="1"/>
  <c r="DG851" i="11" s="1"/>
  <c r="DO851" i="11" a="1"/>
  <c r="DO851" i="11" s="1"/>
  <c r="DV851" i="11" a="1"/>
  <c r="DV851" i="11" s="1"/>
  <c r="DG852" i="11" l="1" a="1"/>
  <c r="DG852" i="11" s="1"/>
  <c r="DV852" i="11" a="1"/>
  <c r="DV852" i="11" s="1"/>
  <c r="DO852" i="11" a="1"/>
  <c r="DO852" i="11" s="1"/>
  <c r="DL851" i="11" a="1"/>
  <c r="DL851" i="11" s="1"/>
  <c r="DH851" i="11" a="1"/>
  <c r="DH851" i="11" s="1"/>
  <c r="DK851" i="11" a="1"/>
  <c r="DK851" i="11" s="1"/>
  <c r="DJ851" i="11" a="1"/>
  <c r="DJ851" i="11" s="1"/>
  <c r="DI851" i="11" a="1"/>
  <c r="DI851" i="11" s="1"/>
  <c r="DM851" i="11" a="1"/>
  <c r="DM851" i="11" s="1"/>
  <c r="F854" i="11" a="1"/>
  <c r="F854" i="11" s="1"/>
  <c r="AC854" i="11" a="1"/>
  <c r="AC854" i="11" s="1"/>
  <c r="AA855" i="11" a="1"/>
  <c r="AA855" i="11" s="1"/>
  <c r="DW851" i="11" a="1"/>
  <c r="DW851" i="11" s="1"/>
  <c r="EA851" i="11" a="1"/>
  <c r="EA851" i="11" s="1"/>
  <c r="DX851" i="11" a="1"/>
  <c r="DX851" i="11" s="1"/>
  <c r="ED851" i="11" a="1"/>
  <c r="ED851" i="11" s="1"/>
  <c r="DY851" i="11" a="1"/>
  <c r="DY851" i="11" s="1"/>
  <c r="DZ851" i="11" a="1"/>
  <c r="DZ851" i="11" s="1"/>
  <c r="EC851" i="11" a="1"/>
  <c r="EC851" i="11" s="1"/>
  <c r="EB851" i="11" a="1"/>
  <c r="EB851" i="11" s="1"/>
  <c r="G853" i="11" a="1"/>
  <c r="G853" i="11" s="1"/>
  <c r="T853" i="11" a="1"/>
  <c r="T853" i="11" s="1"/>
  <c r="H853" i="11" a="1"/>
  <c r="H853" i="11" s="1"/>
  <c r="DQ851" i="11" a="1"/>
  <c r="DQ851" i="11" s="1"/>
  <c r="DT851" i="11" a="1"/>
  <c r="DT851" i="11" s="1"/>
  <c r="DR851" i="11" a="1"/>
  <c r="DR851" i="11" s="1"/>
  <c r="DP851" i="11" a="1"/>
  <c r="DP851" i="11" s="1"/>
  <c r="DS851" i="11" a="1"/>
  <c r="DS851" i="11" s="1"/>
  <c r="U853" i="11" a="1"/>
  <c r="U853" i="11" s="1"/>
  <c r="AD853" i="11"/>
  <c r="F855" i="11" l="1" a="1"/>
  <c r="F855" i="11" s="1"/>
  <c r="AC855" i="11" a="1"/>
  <c r="AC855" i="11" s="1"/>
  <c r="AA856" i="11" a="1"/>
  <c r="AA856" i="11" s="1"/>
  <c r="G854" i="11" a="1"/>
  <c r="G854" i="11" s="1"/>
  <c r="T854" i="11" a="1"/>
  <c r="T854" i="11" s="1"/>
  <c r="H854" i="11" a="1"/>
  <c r="H854" i="11" s="1"/>
  <c r="U854" i="11" a="1"/>
  <c r="U854" i="11" s="1"/>
  <c r="AD854" i="11"/>
  <c r="DS852" i="11" a="1"/>
  <c r="DS852" i="11" s="1"/>
  <c r="DT852" i="11" a="1"/>
  <c r="DT852" i="11" s="1"/>
  <c r="DP852" i="11" a="1"/>
  <c r="DP852" i="11" s="1"/>
  <c r="DR852" i="11" a="1"/>
  <c r="DR852" i="11" s="1"/>
  <c r="DQ852" i="11" a="1"/>
  <c r="DQ852" i="11" s="1"/>
  <c r="DX852" i="11" a="1"/>
  <c r="DX852" i="11" s="1"/>
  <c r="DY852" i="11" a="1"/>
  <c r="DY852" i="11" s="1"/>
  <c r="ED852" i="11" a="1"/>
  <c r="ED852" i="11" s="1"/>
  <c r="DZ852" i="11" a="1"/>
  <c r="DZ852" i="11" s="1"/>
  <c r="EB852" i="11" a="1"/>
  <c r="EB852" i="11" s="1"/>
  <c r="DW852" i="11" a="1"/>
  <c r="DW852" i="11" s="1"/>
  <c r="EC852" i="11" a="1"/>
  <c r="EC852" i="11" s="1"/>
  <c r="EA852" i="11" a="1"/>
  <c r="EA852" i="11" s="1"/>
  <c r="DM852" i="11" a="1"/>
  <c r="DM852" i="11" s="1"/>
  <c r="DH852" i="11" a="1"/>
  <c r="DH852" i="11" s="1"/>
  <c r="DJ852" i="11" a="1"/>
  <c r="DJ852" i="11" s="1"/>
  <c r="DI852" i="11" a="1"/>
  <c r="DI852" i="11" s="1"/>
  <c r="DL852" i="11" a="1"/>
  <c r="DL852" i="11" s="1"/>
  <c r="DK852" i="11" a="1"/>
  <c r="DK852" i="11" s="1"/>
  <c r="DO853" i="11" a="1"/>
  <c r="DO853" i="11" s="1"/>
  <c r="DG853" i="11" a="1"/>
  <c r="DG853" i="11" s="1"/>
  <c r="DV853" i="11" a="1"/>
  <c r="DV853" i="11" s="1"/>
  <c r="G855" i="11" l="1" a="1"/>
  <c r="G855" i="11" s="1"/>
  <c r="T855" i="11" a="1"/>
  <c r="T855" i="11" s="1"/>
  <c r="H855" i="11" a="1"/>
  <c r="H855" i="11" s="1"/>
  <c r="U855" i="11" a="1"/>
  <c r="U855" i="11" s="1"/>
  <c r="AD855" i="11"/>
  <c r="EB853" i="11" a="1"/>
  <c r="EB853" i="11" s="1"/>
  <c r="EA853" i="11" a="1"/>
  <c r="EA853" i="11" s="1"/>
  <c r="DY853" i="11" a="1"/>
  <c r="DY853" i="11" s="1"/>
  <c r="EC853" i="11" a="1"/>
  <c r="EC853" i="11" s="1"/>
  <c r="DX853" i="11" a="1"/>
  <c r="DX853" i="11" s="1"/>
  <c r="DZ853" i="11" a="1"/>
  <c r="DZ853" i="11" s="1"/>
  <c r="ED853" i="11" a="1"/>
  <c r="ED853" i="11" s="1"/>
  <c r="DW853" i="11" a="1"/>
  <c r="DW853" i="11" s="1"/>
  <c r="DO854" i="11" a="1"/>
  <c r="DO854" i="11" s="1"/>
  <c r="DG854" i="11" a="1"/>
  <c r="DG854" i="11" s="1"/>
  <c r="DV854" i="11" a="1"/>
  <c r="DV854" i="11" s="1"/>
  <c r="DJ853" i="11" a="1"/>
  <c r="DJ853" i="11" s="1"/>
  <c r="DK853" i="11" a="1"/>
  <c r="DK853" i="11" s="1"/>
  <c r="DI853" i="11" a="1"/>
  <c r="DI853" i="11" s="1"/>
  <c r="DL853" i="11" a="1"/>
  <c r="DL853" i="11" s="1"/>
  <c r="DM853" i="11" a="1"/>
  <c r="DM853" i="11" s="1"/>
  <c r="DH853" i="11" a="1"/>
  <c r="DH853" i="11" s="1"/>
  <c r="DT853" i="11" a="1"/>
  <c r="DT853" i="11" s="1"/>
  <c r="DP853" i="11" a="1"/>
  <c r="DP853" i="11" s="1"/>
  <c r="DS853" i="11" a="1"/>
  <c r="DS853" i="11" s="1"/>
  <c r="DQ853" i="11" a="1"/>
  <c r="DQ853" i="11" s="1"/>
  <c r="DR853" i="11" a="1"/>
  <c r="DR853" i="11" s="1"/>
  <c r="F856" i="11" a="1"/>
  <c r="F856" i="11" s="1"/>
  <c r="AC856" i="11" a="1"/>
  <c r="AC856" i="11" s="1"/>
  <c r="AA857" i="11" a="1"/>
  <c r="AA857" i="11" s="1"/>
  <c r="EA854" i="11" l="1" a="1"/>
  <c r="EA854" i="11" s="1"/>
  <c r="EC854" i="11" a="1"/>
  <c r="EC854" i="11" s="1"/>
  <c r="DW854" i="11" a="1"/>
  <c r="DW854" i="11" s="1"/>
  <c r="DX854" i="11" a="1"/>
  <c r="DX854" i="11" s="1"/>
  <c r="EB854" i="11" a="1"/>
  <c r="EB854" i="11" s="1"/>
  <c r="DZ854" i="11" a="1"/>
  <c r="DZ854" i="11" s="1"/>
  <c r="DY854" i="11" a="1"/>
  <c r="DY854" i="11" s="1"/>
  <c r="ED854" i="11" a="1"/>
  <c r="ED854" i="11" s="1"/>
  <c r="DH854" i="11" a="1"/>
  <c r="DH854" i="11" s="1"/>
  <c r="DJ854" i="11" a="1"/>
  <c r="DJ854" i="11" s="1"/>
  <c r="DM854" i="11" a="1"/>
  <c r="DM854" i="11" s="1"/>
  <c r="DI854" i="11" a="1"/>
  <c r="DI854" i="11" s="1"/>
  <c r="DL854" i="11" a="1"/>
  <c r="DL854" i="11" s="1"/>
  <c r="DK854" i="11" a="1"/>
  <c r="DK854" i="11" s="1"/>
  <c r="U856" i="11" a="1"/>
  <c r="U856" i="11" s="1"/>
  <c r="AD856" i="11"/>
  <c r="DR854" i="11" a="1"/>
  <c r="DR854" i="11" s="1"/>
  <c r="DQ854" i="11" a="1"/>
  <c r="DQ854" i="11" s="1"/>
  <c r="DP854" i="11" a="1"/>
  <c r="DP854" i="11" s="1"/>
  <c r="DS854" i="11" a="1"/>
  <c r="DS854" i="11" s="1"/>
  <c r="DT854" i="11" a="1"/>
  <c r="DT854" i="11" s="1"/>
  <c r="G856" i="11" a="1"/>
  <c r="G856" i="11" s="1"/>
  <c r="T856" i="11" a="1"/>
  <c r="T856" i="11" s="1"/>
  <c r="H856" i="11" a="1"/>
  <c r="H856" i="11" s="1"/>
  <c r="AC857" i="11" a="1"/>
  <c r="AC857" i="11" s="1"/>
  <c r="F857" i="11" a="1"/>
  <c r="F857" i="11" s="1"/>
  <c r="AA858" i="11" a="1"/>
  <c r="AA858" i="11" s="1"/>
  <c r="DG855" i="11" a="1"/>
  <c r="DG855" i="11" s="1"/>
  <c r="DO855" i="11" a="1"/>
  <c r="DO855" i="11" s="1"/>
  <c r="DV855" i="11" a="1"/>
  <c r="DV855" i="11" s="1"/>
  <c r="AC858" i="11" l="1" a="1"/>
  <c r="AC858" i="11" s="1"/>
  <c r="F858" i="11" a="1"/>
  <c r="F858" i="11" s="1"/>
  <c r="AA859" i="11" a="1"/>
  <c r="AA859" i="11" s="1"/>
  <c r="G857" i="11" a="1"/>
  <c r="G857" i="11" s="1"/>
  <c r="T857" i="11" a="1"/>
  <c r="T857" i="11" s="1"/>
  <c r="H857" i="11" a="1"/>
  <c r="H857" i="11" s="1"/>
  <c r="DQ855" i="11" a="1"/>
  <c r="DQ855" i="11" s="1"/>
  <c r="DP855" i="11" a="1"/>
  <c r="DP855" i="11" s="1"/>
  <c r="DT855" i="11" a="1"/>
  <c r="DT855" i="11" s="1"/>
  <c r="DR855" i="11" a="1"/>
  <c r="DR855" i="11" s="1"/>
  <c r="DS855" i="11" a="1"/>
  <c r="DS855" i="11" s="1"/>
  <c r="EC855" i="11" a="1"/>
  <c r="EC855" i="11" s="1"/>
  <c r="EB855" i="11" a="1"/>
  <c r="EB855" i="11" s="1"/>
  <c r="EA855" i="11" a="1"/>
  <c r="EA855" i="11" s="1"/>
  <c r="DW855" i="11" a="1"/>
  <c r="DW855" i="11" s="1"/>
  <c r="DZ855" i="11" a="1"/>
  <c r="DZ855" i="11" s="1"/>
  <c r="ED855" i="11" a="1"/>
  <c r="ED855" i="11" s="1"/>
  <c r="DY855" i="11" a="1"/>
  <c r="DY855" i="11" s="1"/>
  <c r="DX855" i="11" a="1"/>
  <c r="DX855" i="11" s="1"/>
  <c r="DJ855" i="11" a="1"/>
  <c r="DJ855" i="11" s="1"/>
  <c r="DH855" i="11" a="1"/>
  <c r="DH855" i="11" s="1"/>
  <c r="DM855" i="11" a="1"/>
  <c r="DM855" i="11" s="1"/>
  <c r="DL855" i="11" a="1"/>
  <c r="DL855" i="11" s="1"/>
  <c r="DI855" i="11" a="1"/>
  <c r="DI855" i="11" s="1"/>
  <c r="DK855" i="11" a="1"/>
  <c r="DK855" i="11" s="1"/>
  <c r="U857" i="11" a="1"/>
  <c r="U857" i="11" s="1"/>
  <c r="AD857" i="11"/>
  <c r="DG856" i="11" a="1"/>
  <c r="DG856" i="11" s="1"/>
  <c r="DV856" i="11" a="1"/>
  <c r="DV856" i="11" s="1"/>
  <c r="DO856" i="11" a="1"/>
  <c r="DO856" i="11" s="1"/>
  <c r="DH856" i="11" l="1" a="1"/>
  <c r="DH856" i="11" s="1"/>
  <c r="DJ856" i="11" a="1"/>
  <c r="DJ856" i="11" s="1"/>
  <c r="DL856" i="11" a="1"/>
  <c r="DL856" i="11" s="1"/>
  <c r="DI856" i="11" a="1"/>
  <c r="DI856" i="11" s="1"/>
  <c r="DM856" i="11" a="1"/>
  <c r="DM856" i="11" s="1"/>
  <c r="DK856" i="11" a="1"/>
  <c r="DK856" i="11" s="1"/>
  <c r="DY856" i="11" a="1"/>
  <c r="DY856" i="11" s="1"/>
  <c r="EA856" i="11" a="1"/>
  <c r="EA856" i="11" s="1"/>
  <c r="DX856" i="11" a="1"/>
  <c r="DX856" i="11" s="1"/>
  <c r="ED856" i="11" a="1"/>
  <c r="ED856" i="11" s="1"/>
  <c r="EB856" i="11" a="1"/>
  <c r="EB856" i="11" s="1"/>
  <c r="DW856" i="11" a="1"/>
  <c r="DW856" i="11" s="1"/>
  <c r="DZ856" i="11" a="1"/>
  <c r="DZ856" i="11" s="1"/>
  <c r="EC856" i="11" a="1"/>
  <c r="EC856" i="11" s="1"/>
  <c r="AC859" i="11" a="1"/>
  <c r="AC859" i="11" s="1"/>
  <c r="F859" i="11" a="1"/>
  <c r="F859" i="11" s="1"/>
  <c r="AA860" i="11" a="1"/>
  <c r="AA860" i="11" s="1"/>
  <c r="U858" i="11" a="1"/>
  <c r="U858" i="11" s="1"/>
  <c r="AD858" i="11"/>
  <c r="G858" i="11" a="1"/>
  <c r="G858" i="11" s="1"/>
  <c r="T858" i="11" a="1"/>
  <c r="T858" i="11" s="1"/>
  <c r="H858" i="11" a="1"/>
  <c r="H858" i="11" s="1"/>
  <c r="DT856" i="11" a="1"/>
  <c r="DT856" i="11" s="1"/>
  <c r="DR856" i="11" a="1"/>
  <c r="DR856" i="11" s="1"/>
  <c r="DS856" i="11" a="1"/>
  <c r="DS856" i="11" s="1"/>
  <c r="DP856" i="11" a="1"/>
  <c r="DP856" i="11" s="1"/>
  <c r="DQ856" i="11" a="1"/>
  <c r="DQ856" i="11" s="1"/>
  <c r="DV857" i="11" a="1"/>
  <c r="DV857" i="11" s="1"/>
  <c r="DO857" i="11" a="1"/>
  <c r="DO857" i="11" s="1"/>
  <c r="DG857" i="11" a="1"/>
  <c r="DG857" i="11" s="1"/>
  <c r="G859" i="11" l="1" a="1"/>
  <c r="G859" i="11" s="1"/>
  <c r="T859" i="11" a="1"/>
  <c r="T859" i="11" s="1"/>
  <c r="H859" i="11" a="1"/>
  <c r="H859" i="11" s="1"/>
  <c r="DO858" i="11" a="1"/>
  <c r="DO858" i="11" s="1"/>
  <c r="DG858" i="11" a="1"/>
  <c r="DG858" i="11" s="1"/>
  <c r="DV858" i="11" a="1"/>
  <c r="DV858" i="11" s="1"/>
  <c r="DI857" i="11" a="1"/>
  <c r="DI857" i="11" s="1"/>
  <c r="DL857" i="11" a="1"/>
  <c r="DL857" i="11" s="1"/>
  <c r="DM857" i="11" a="1"/>
  <c r="DM857" i="11" s="1"/>
  <c r="DH857" i="11" a="1"/>
  <c r="DH857" i="11" s="1"/>
  <c r="DK857" i="11" a="1"/>
  <c r="DK857" i="11" s="1"/>
  <c r="DJ857" i="11" a="1"/>
  <c r="DJ857" i="11" s="1"/>
  <c r="EC857" i="11" a="1"/>
  <c r="EC857" i="11" s="1"/>
  <c r="DW857" i="11" a="1"/>
  <c r="DW857" i="11" s="1"/>
  <c r="DY857" i="11" a="1"/>
  <c r="DY857" i="11" s="1"/>
  <c r="DX857" i="11" a="1"/>
  <c r="DX857" i="11" s="1"/>
  <c r="ED857" i="11" a="1"/>
  <c r="ED857" i="11" s="1"/>
  <c r="DZ857" i="11" a="1"/>
  <c r="DZ857" i="11" s="1"/>
  <c r="EB857" i="11" a="1"/>
  <c r="EB857" i="11" s="1"/>
  <c r="EA857" i="11" a="1"/>
  <c r="EA857" i="11" s="1"/>
  <c r="AC860" i="11" a="1"/>
  <c r="AC860" i="11" s="1"/>
  <c r="F860" i="11" a="1"/>
  <c r="F860" i="11" s="1"/>
  <c r="AA861" i="11" a="1"/>
  <c r="AA861" i="11" s="1"/>
  <c r="DQ857" i="11" a="1"/>
  <c r="DQ857" i="11" s="1"/>
  <c r="DT857" i="11" a="1"/>
  <c r="DT857" i="11" s="1"/>
  <c r="DS857" i="11" a="1"/>
  <c r="DS857" i="11" s="1"/>
  <c r="DR857" i="11" a="1"/>
  <c r="DR857" i="11" s="1"/>
  <c r="DP857" i="11" a="1"/>
  <c r="DP857" i="11" s="1"/>
  <c r="U859" i="11" a="1"/>
  <c r="U859" i="11" s="1"/>
  <c r="AD859" i="11"/>
  <c r="U860" i="11" l="1" a="1"/>
  <c r="U860" i="11" s="1"/>
  <c r="AD860" i="11"/>
  <c r="F861" i="11" a="1"/>
  <c r="F861" i="11" s="1"/>
  <c r="AC861" i="11" a="1"/>
  <c r="AC861" i="11" s="1"/>
  <c r="AA862" i="11" a="1"/>
  <c r="AA862" i="11" s="1"/>
  <c r="G860" i="11" a="1"/>
  <c r="G860" i="11" s="1"/>
  <c r="T860" i="11" a="1"/>
  <c r="T860" i="11" s="1"/>
  <c r="H860" i="11" a="1"/>
  <c r="H860" i="11" s="1"/>
  <c r="EC858" i="11" a="1"/>
  <c r="EC858" i="11" s="1"/>
  <c r="DW858" i="11" a="1"/>
  <c r="DW858" i="11" s="1"/>
  <c r="DX858" i="11" a="1"/>
  <c r="DX858" i="11" s="1"/>
  <c r="ED858" i="11" a="1"/>
  <c r="ED858" i="11" s="1"/>
  <c r="DZ858" i="11" a="1"/>
  <c r="DZ858" i="11" s="1"/>
  <c r="EA858" i="11" a="1"/>
  <c r="EA858" i="11" s="1"/>
  <c r="DY858" i="11" a="1"/>
  <c r="DY858" i="11" s="1"/>
  <c r="EB858" i="11" a="1"/>
  <c r="EB858" i="11" s="1"/>
  <c r="DH858" i="11" a="1"/>
  <c r="DH858" i="11" s="1"/>
  <c r="DM858" i="11" a="1"/>
  <c r="DM858" i="11" s="1"/>
  <c r="DJ858" i="11" a="1"/>
  <c r="DJ858" i="11" s="1"/>
  <c r="DL858" i="11" a="1"/>
  <c r="DL858" i="11" s="1"/>
  <c r="DI858" i="11" a="1"/>
  <c r="DI858" i="11" s="1"/>
  <c r="DK858" i="11" a="1"/>
  <c r="DK858" i="11" s="1"/>
  <c r="DT858" i="11" a="1"/>
  <c r="DT858" i="11" s="1"/>
  <c r="DQ858" i="11" a="1"/>
  <c r="DQ858" i="11" s="1"/>
  <c r="DS858" i="11" a="1"/>
  <c r="DS858" i="11" s="1"/>
  <c r="DP858" i="11" a="1"/>
  <c r="DP858" i="11" s="1"/>
  <c r="DR858" i="11" a="1"/>
  <c r="DR858" i="11" s="1"/>
  <c r="DO859" i="11" a="1"/>
  <c r="DO859" i="11" s="1"/>
  <c r="DG859" i="11" a="1"/>
  <c r="DG859" i="11" s="1"/>
  <c r="DV859" i="11" a="1"/>
  <c r="DV859" i="11" s="1"/>
  <c r="G861" i="11" l="1" a="1"/>
  <c r="G861" i="11" s="1"/>
  <c r="T861" i="11" a="1"/>
  <c r="T861" i="11" s="1"/>
  <c r="H861" i="11" a="1"/>
  <c r="H861" i="11" s="1"/>
  <c r="U861" i="11" a="1"/>
  <c r="U861" i="11" s="1"/>
  <c r="AD861" i="11"/>
  <c r="DV860" i="11" a="1"/>
  <c r="DV860" i="11" s="1"/>
  <c r="DO860" i="11" a="1"/>
  <c r="DO860" i="11" s="1"/>
  <c r="DG860" i="11" a="1"/>
  <c r="DG860" i="11" s="1"/>
  <c r="EC859" i="11" a="1"/>
  <c r="EC859" i="11" s="1"/>
  <c r="EA859" i="11" a="1"/>
  <c r="EA859" i="11" s="1"/>
  <c r="DW859" i="11" a="1"/>
  <c r="DW859" i="11" s="1"/>
  <c r="DZ859" i="11" a="1"/>
  <c r="DZ859" i="11" s="1"/>
  <c r="ED859" i="11" a="1"/>
  <c r="ED859" i="11" s="1"/>
  <c r="DY859" i="11" a="1"/>
  <c r="DY859" i="11" s="1"/>
  <c r="EB859" i="11" a="1"/>
  <c r="EB859" i="11" s="1"/>
  <c r="DX859" i="11" a="1"/>
  <c r="DX859" i="11" s="1"/>
  <c r="DP859" i="11" a="1"/>
  <c r="DP859" i="11" s="1"/>
  <c r="DR859" i="11" a="1"/>
  <c r="DR859" i="11" s="1"/>
  <c r="DQ859" i="11" a="1"/>
  <c r="DQ859" i="11" s="1"/>
  <c r="DS859" i="11" a="1"/>
  <c r="DS859" i="11" s="1"/>
  <c r="DT859" i="11" a="1"/>
  <c r="DT859" i="11" s="1"/>
  <c r="DJ859" i="11" a="1"/>
  <c r="DJ859" i="11" s="1"/>
  <c r="DL859" i="11" a="1"/>
  <c r="DL859" i="11" s="1"/>
  <c r="DI859" i="11" a="1"/>
  <c r="DI859" i="11" s="1"/>
  <c r="DK859" i="11" a="1"/>
  <c r="DK859" i="11" s="1"/>
  <c r="DH859" i="11" a="1"/>
  <c r="DH859" i="11" s="1"/>
  <c r="DM859" i="11" a="1"/>
  <c r="DM859" i="11" s="1"/>
  <c r="F862" i="11" a="1"/>
  <c r="F862" i="11" s="1"/>
  <c r="AC862" i="11" a="1"/>
  <c r="AC862" i="11" s="1"/>
  <c r="AA863" i="11" a="1"/>
  <c r="AA863" i="11" s="1"/>
  <c r="F863" i="11" l="1" a="1"/>
  <c r="F863" i="11" s="1"/>
  <c r="AC863" i="11" a="1"/>
  <c r="AC863" i="11" s="1"/>
  <c r="AA864" i="11" a="1"/>
  <c r="AA864" i="11" s="1"/>
  <c r="G862" i="11" a="1"/>
  <c r="G862" i="11" s="1"/>
  <c r="T862" i="11" a="1"/>
  <c r="T862" i="11" s="1"/>
  <c r="H862" i="11" a="1"/>
  <c r="H862" i="11" s="1"/>
  <c r="DJ860" i="11" a="1"/>
  <c r="DJ860" i="11" s="1"/>
  <c r="DI860" i="11" a="1"/>
  <c r="DI860" i="11" s="1"/>
  <c r="DM860" i="11" a="1"/>
  <c r="DM860" i="11" s="1"/>
  <c r="DH860" i="11" a="1"/>
  <c r="DH860" i="11" s="1"/>
  <c r="DK860" i="11" a="1"/>
  <c r="DK860" i="11" s="1"/>
  <c r="DL860" i="11" a="1"/>
  <c r="DL860" i="11" s="1"/>
  <c r="U862" i="11" a="1"/>
  <c r="U862" i="11" s="1"/>
  <c r="AD862" i="11"/>
  <c r="DQ860" i="11" a="1"/>
  <c r="DQ860" i="11" s="1"/>
  <c r="DS860" i="11" a="1"/>
  <c r="DS860" i="11" s="1"/>
  <c r="DT860" i="11" a="1"/>
  <c r="DT860" i="11" s="1"/>
  <c r="DR860" i="11" a="1"/>
  <c r="DR860" i="11" s="1"/>
  <c r="DP860" i="11" a="1"/>
  <c r="DP860" i="11" s="1"/>
  <c r="ED860" i="11" a="1"/>
  <c r="ED860" i="11" s="1"/>
  <c r="EB860" i="11" a="1"/>
  <c r="EB860" i="11" s="1"/>
  <c r="EA860" i="11" a="1"/>
  <c r="EA860" i="11" s="1"/>
  <c r="EC860" i="11" a="1"/>
  <c r="EC860" i="11" s="1"/>
  <c r="DZ860" i="11" a="1"/>
  <c r="DZ860" i="11" s="1"/>
  <c r="DX860" i="11" a="1"/>
  <c r="DX860" i="11" s="1"/>
  <c r="DY860" i="11" a="1"/>
  <c r="DY860" i="11" s="1"/>
  <c r="DW860" i="11" a="1"/>
  <c r="DW860" i="11" s="1"/>
  <c r="DG861" i="11" a="1"/>
  <c r="DG861" i="11" s="1"/>
  <c r="DV861" i="11" a="1"/>
  <c r="DV861" i="11" s="1"/>
  <c r="DO861" i="11" a="1"/>
  <c r="DO861" i="11" s="1"/>
  <c r="F864" i="11" l="1" a="1"/>
  <c r="F864" i="11" s="1"/>
  <c r="AC864" i="11" a="1"/>
  <c r="AC864" i="11" s="1"/>
  <c r="AA865" i="11" a="1"/>
  <c r="AA865" i="11" s="1"/>
  <c r="G863" i="11" a="1"/>
  <c r="G863" i="11" s="1"/>
  <c r="T863" i="11" a="1"/>
  <c r="T863" i="11" s="1"/>
  <c r="H863" i="11" a="1"/>
  <c r="H863" i="11" s="1"/>
  <c r="U863" i="11" a="1"/>
  <c r="U863" i="11" s="1"/>
  <c r="AD863" i="11"/>
  <c r="DQ861" i="11" a="1"/>
  <c r="DQ861" i="11" s="1"/>
  <c r="DS861" i="11" a="1"/>
  <c r="DS861" i="11" s="1"/>
  <c r="DR861" i="11" a="1"/>
  <c r="DR861" i="11" s="1"/>
  <c r="DP861" i="11" a="1"/>
  <c r="DP861" i="11" s="1"/>
  <c r="DT861" i="11" a="1"/>
  <c r="DT861" i="11" s="1"/>
  <c r="EA861" i="11" a="1"/>
  <c r="EA861" i="11" s="1"/>
  <c r="EB861" i="11" a="1"/>
  <c r="EB861" i="11" s="1"/>
  <c r="ED861" i="11" a="1"/>
  <c r="ED861" i="11" s="1"/>
  <c r="DY861" i="11" a="1"/>
  <c r="DY861" i="11" s="1"/>
  <c r="DX861" i="11" a="1"/>
  <c r="DX861" i="11" s="1"/>
  <c r="DW861" i="11" a="1"/>
  <c r="DW861" i="11" s="1"/>
  <c r="DZ861" i="11" a="1"/>
  <c r="DZ861" i="11" s="1"/>
  <c r="EC861" i="11" a="1"/>
  <c r="EC861" i="11" s="1"/>
  <c r="DK861" i="11" a="1"/>
  <c r="DK861" i="11" s="1"/>
  <c r="DM861" i="11" a="1"/>
  <c r="DM861" i="11" s="1"/>
  <c r="DJ861" i="11" a="1"/>
  <c r="DJ861" i="11" s="1"/>
  <c r="DH861" i="11" a="1"/>
  <c r="DH861" i="11" s="1"/>
  <c r="DL861" i="11" a="1"/>
  <c r="DL861" i="11" s="1"/>
  <c r="DI861" i="11" a="1"/>
  <c r="DI861" i="11" s="1"/>
  <c r="DG862" i="11" a="1"/>
  <c r="DG862" i="11" s="1"/>
  <c r="DV862" i="11" a="1"/>
  <c r="DV862" i="11" s="1"/>
  <c r="DO862" i="11" a="1"/>
  <c r="DO862" i="11" s="1"/>
  <c r="AC865" i="11" l="1" a="1"/>
  <c r="AC865" i="11" s="1"/>
  <c r="F865" i="11" a="1"/>
  <c r="F865" i="11" s="1"/>
  <c r="AA866" i="11" a="1"/>
  <c r="AA866" i="11" s="1"/>
  <c r="G864" i="11" a="1"/>
  <c r="G864" i="11" s="1"/>
  <c r="T864" i="11" a="1"/>
  <c r="T864" i="11" s="1"/>
  <c r="H864" i="11" a="1"/>
  <c r="H864" i="11" s="1"/>
  <c r="U864" i="11" a="1"/>
  <c r="U864" i="11" s="1"/>
  <c r="AD864" i="11"/>
  <c r="DK862" i="11" a="1"/>
  <c r="DK862" i="11" s="1"/>
  <c r="DL862" i="11" a="1"/>
  <c r="DL862" i="11" s="1"/>
  <c r="DJ862" i="11" a="1"/>
  <c r="DJ862" i="11" s="1"/>
  <c r="DH862" i="11" a="1"/>
  <c r="DH862" i="11" s="1"/>
  <c r="DI862" i="11" a="1"/>
  <c r="DI862" i="11" s="1"/>
  <c r="DM862" i="11" a="1"/>
  <c r="DM862" i="11" s="1"/>
  <c r="DP862" i="11" a="1"/>
  <c r="DP862" i="11" s="1"/>
  <c r="DQ862" i="11" a="1"/>
  <c r="DQ862" i="11" s="1"/>
  <c r="DS862" i="11" a="1"/>
  <c r="DS862" i="11" s="1"/>
  <c r="DR862" i="11" a="1"/>
  <c r="DR862" i="11" s="1"/>
  <c r="DT862" i="11" a="1"/>
  <c r="DT862" i="11" s="1"/>
  <c r="DY862" i="11" a="1"/>
  <c r="DY862" i="11" s="1"/>
  <c r="DZ862" i="11" a="1"/>
  <c r="DZ862" i="11" s="1"/>
  <c r="ED862" i="11" a="1"/>
  <c r="ED862" i="11" s="1"/>
  <c r="DW862" i="11" a="1"/>
  <c r="DW862" i="11" s="1"/>
  <c r="EC862" i="11" a="1"/>
  <c r="EC862" i="11" s="1"/>
  <c r="EA862" i="11" a="1"/>
  <c r="EA862" i="11" s="1"/>
  <c r="DX862" i="11" a="1"/>
  <c r="DX862" i="11" s="1"/>
  <c r="EB862" i="11" a="1"/>
  <c r="EB862" i="11" s="1"/>
  <c r="DO863" i="11" a="1"/>
  <c r="DO863" i="11" s="1"/>
  <c r="DG863" i="11" a="1"/>
  <c r="DG863" i="11" s="1"/>
  <c r="DV863" i="11" a="1"/>
  <c r="DV863" i="11" s="1"/>
  <c r="DV864" i="11" l="1" a="1"/>
  <c r="DV864" i="11" s="1"/>
  <c r="DG864" i="11" a="1"/>
  <c r="DG864" i="11" s="1"/>
  <c r="DO864" i="11" a="1"/>
  <c r="DO864" i="11" s="1"/>
  <c r="AC866" i="11" a="1"/>
  <c r="AC866" i="11" s="1"/>
  <c r="F866" i="11" a="1"/>
  <c r="F866" i="11" s="1"/>
  <c r="AA867" i="11" a="1"/>
  <c r="AA867" i="11" s="1"/>
  <c r="DW863" i="11" a="1"/>
  <c r="DW863" i="11" s="1"/>
  <c r="EB863" i="11" a="1"/>
  <c r="EB863" i="11" s="1"/>
  <c r="DY863" i="11" a="1"/>
  <c r="DY863" i="11" s="1"/>
  <c r="ED863" i="11" a="1"/>
  <c r="ED863" i="11" s="1"/>
  <c r="DZ863" i="11" a="1"/>
  <c r="DZ863" i="11" s="1"/>
  <c r="DX863" i="11" a="1"/>
  <c r="DX863" i="11" s="1"/>
  <c r="EA863" i="11" a="1"/>
  <c r="EA863" i="11" s="1"/>
  <c r="EC863" i="11" a="1"/>
  <c r="EC863" i="11" s="1"/>
  <c r="U865" i="11" a="1"/>
  <c r="U865" i="11" s="1"/>
  <c r="AD865" i="11"/>
  <c r="DQ863" i="11" a="1"/>
  <c r="DQ863" i="11" s="1"/>
  <c r="DS863" i="11" a="1"/>
  <c r="DS863" i="11" s="1"/>
  <c r="DP863" i="11" a="1"/>
  <c r="DP863" i="11" s="1"/>
  <c r="DR863" i="11" a="1"/>
  <c r="DR863" i="11" s="1"/>
  <c r="DT863" i="11" a="1"/>
  <c r="DT863" i="11" s="1"/>
  <c r="DM863" i="11" a="1"/>
  <c r="DM863" i="11" s="1"/>
  <c r="DK863" i="11" a="1"/>
  <c r="DK863" i="11" s="1"/>
  <c r="DL863" i="11" a="1"/>
  <c r="DL863" i="11" s="1"/>
  <c r="DJ863" i="11" a="1"/>
  <c r="DJ863" i="11" s="1"/>
  <c r="DH863" i="11" a="1"/>
  <c r="DH863" i="11" s="1"/>
  <c r="DI863" i="11" a="1"/>
  <c r="DI863" i="11" s="1"/>
  <c r="G865" i="11" a="1"/>
  <c r="G865" i="11" s="1"/>
  <c r="T865" i="11" a="1"/>
  <c r="T865" i="11" s="1"/>
  <c r="H865" i="11" a="1"/>
  <c r="H865" i="11" s="1"/>
  <c r="G866" i="11" l="1" a="1"/>
  <c r="G866" i="11" s="1"/>
  <c r="T866" i="11" a="1"/>
  <c r="T866" i="11" s="1"/>
  <c r="H866" i="11" a="1"/>
  <c r="H866" i="11" s="1"/>
  <c r="DR864" i="11" a="1"/>
  <c r="DR864" i="11" s="1"/>
  <c r="DQ864" i="11" a="1"/>
  <c r="DQ864" i="11" s="1"/>
  <c r="DP864" i="11" a="1"/>
  <c r="DP864" i="11" s="1"/>
  <c r="DT864" i="11" a="1"/>
  <c r="DT864" i="11" s="1"/>
  <c r="DS864" i="11" a="1"/>
  <c r="DS864" i="11" s="1"/>
  <c r="DG865" i="11" a="1"/>
  <c r="DG865" i="11" s="1"/>
  <c r="DV865" i="11" a="1"/>
  <c r="DV865" i="11" s="1"/>
  <c r="DO865" i="11" a="1"/>
  <c r="DO865" i="11" s="1"/>
  <c r="DI864" i="11" a="1"/>
  <c r="DI864" i="11" s="1"/>
  <c r="DM864" i="11" a="1"/>
  <c r="DM864" i="11" s="1"/>
  <c r="DH864" i="11" a="1"/>
  <c r="DH864" i="11" s="1"/>
  <c r="DL864" i="11" a="1"/>
  <c r="DL864" i="11" s="1"/>
  <c r="DK864" i="11" a="1"/>
  <c r="DK864" i="11" s="1"/>
  <c r="DJ864" i="11" a="1"/>
  <c r="DJ864" i="11" s="1"/>
  <c r="AC867" i="11" a="1"/>
  <c r="AC867" i="11" s="1"/>
  <c r="F867" i="11" a="1"/>
  <c r="F867" i="11" s="1"/>
  <c r="AA868" i="11" a="1"/>
  <c r="AA868" i="11" s="1"/>
  <c r="EA864" i="11" a="1"/>
  <c r="EA864" i="11" s="1"/>
  <c r="ED864" i="11" a="1"/>
  <c r="ED864" i="11" s="1"/>
  <c r="DX864" i="11" a="1"/>
  <c r="DX864" i="11" s="1"/>
  <c r="EC864" i="11" a="1"/>
  <c r="EC864" i="11" s="1"/>
  <c r="EB864" i="11" a="1"/>
  <c r="EB864" i="11" s="1"/>
  <c r="DZ864" i="11" a="1"/>
  <c r="DZ864" i="11" s="1"/>
  <c r="DW864" i="11" a="1"/>
  <c r="DW864" i="11" s="1"/>
  <c r="DY864" i="11" a="1"/>
  <c r="DY864" i="11" s="1"/>
  <c r="U866" i="11" a="1"/>
  <c r="U866" i="11" s="1"/>
  <c r="AD866" i="11"/>
  <c r="DV866" i="11" l="1" a="1"/>
  <c r="DV866" i="11" s="1"/>
  <c r="DG866" i="11" a="1"/>
  <c r="DG866" i="11" s="1"/>
  <c r="DO866" i="11" a="1"/>
  <c r="DO866" i="11" s="1"/>
  <c r="G867" i="11" a="1"/>
  <c r="G867" i="11" s="1"/>
  <c r="T867" i="11" a="1"/>
  <c r="T867" i="11" s="1"/>
  <c r="H867" i="11" a="1"/>
  <c r="H867" i="11" s="1"/>
  <c r="DL865" i="11" a="1"/>
  <c r="DL865" i="11" s="1"/>
  <c r="DI865" i="11" a="1"/>
  <c r="DI865" i="11" s="1"/>
  <c r="DM865" i="11" a="1"/>
  <c r="DM865" i="11" s="1"/>
  <c r="DK865" i="11" a="1"/>
  <c r="DK865" i="11" s="1"/>
  <c r="DH865" i="11" a="1"/>
  <c r="DH865" i="11" s="1"/>
  <c r="DJ865" i="11" a="1"/>
  <c r="DJ865" i="11" s="1"/>
  <c r="U867" i="11" a="1"/>
  <c r="U867" i="11" s="1"/>
  <c r="AD867" i="11"/>
  <c r="DW865" i="11" a="1"/>
  <c r="DW865" i="11" s="1"/>
  <c r="DZ865" i="11" a="1"/>
  <c r="DZ865" i="11" s="1"/>
  <c r="DY865" i="11" a="1"/>
  <c r="DY865" i="11" s="1"/>
  <c r="EC865" i="11" a="1"/>
  <c r="EC865" i="11" s="1"/>
  <c r="ED865" i="11" a="1"/>
  <c r="ED865" i="11" s="1"/>
  <c r="DX865" i="11" a="1"/>
  <c r="DX865" i="11" s="1"/>
  <c r="EA865" i="11" a="1"/>
  <c r="EA865" i="11" s="1"/>
  <c r="EB865" i="11" a="1"/>
  <c r="EB865" i="11" s="1"/>
  <c r="DR865" i="11" a="1"/>
  <c r="DR865" i="11" s="1"/>
  <c r="DP865" i="11" a="1"/>
  <c r="DP865" i="11" s="1"/>
  <c r="DS865" i="11" a="1"/>
  <c r="DS865" i="11" s="1"/>
  <c r="DQ865" i="11" a="1"/>
  <c r="DQ865" i="11" s="1"/>
  <c r="DT865" i="11" a="1"/>
  <c r="DT865" i="11" s="1"/>
  <c r="AC868" i="11" a="1"/>
  <c r="AC868" i="11" s="1"/>
  <c r="F868" i="11" a="1"/>
  <c r="F868" i="11" s="1"/>
  <c r="AA869" i="11" a="1"/>
  <c r="AA869" i="11" s="1"/>
  <c r="DV867" i="11" l="1" a="1"/>
  <c r="DV867" i="11" s="1"/>
  <c r="DO867" i="11" a="1"/>
  <c r="DO867" i="11" s="1"/>
  <c r="DG867" i="11" a="1"/>
  <c r="DG867" i="11" s="1"/>
  <c r="F869" i="11" a="1"/>
  <c r="F869" i="11" s="1"/>
  <c r="AC869" i="11" a="1"/>
  <c r="AC869" i="11" s="1"/>
  <c r="AA870" i="11" a="1"/>
  <c r="AA870" i="11" s="1"/>
  <c r="DT866" i="11" a="1"/>
  <c r="DT866" i="11" s="1"/>
  <c r="DR866" i="11" a="1"/>
  <c r="DR866" i="11" s="1"/>
  <c r="DS866" i="11" a="1"/>
  <c r="DS866" i="11" s="1"/>
  <c r="DP866" i="11" a="1"/>
  <c r="DP866" i="11" s="1"/>
  <c r="DQ866" i="11" a="1"/>
  <c r="DQ866" i="11" s="1"/>
  <c r="U868" i="11" a="1"/>
  <c r="U868" i="11" s="1"/>
  <c r="AD868" i="11"/>
  <c r="DK866" i="11" a="1"/>
  <c r="DK866" i="11" s="1"/>
  <c r="DH866" i="11" a="1"/>
  <c r="DH866" i="11" s="1"/>
  <c r="DJ866" i="11" a="1"/>
  <c r="DJ866" i="11" s="1"/>
  <c r="DI866" i="11" a="1"/>
  <c r="DI866" i="11" s="1"/>
  <c r="DL866" i="11" a="1"/>
  <c r="DL866" i="11" s="1"/>
  <c r="DM866" i="11" a="1"/>
  <c r="DM866" i="11" s="1"/>
  <c r="G868" i="11" a="1"/>
  <c r="G868" i="11" s="1"/>
  <c r="T868" i="11" a="1"/>
  <c r="T868" i="11" s="1"/>
  <c r="H868" i="11" a="1"/>
  <c r="H868" i="11" s="1"/>
  <c r="EA866" i="11" a="1"/>
  <c r="EA866" i="11" s="1"/>
  <c r="DW866" i="11" a="1"/>
  <c r="DW866" i="11" s="1"/>
  <c r="EC866" i="11" a="1"/>
  <c r="EC866" i="11" s="1"/>
  <c r="DX866" i="11" a="1"/>
  <c r="DX866" i="11" s="1"/>
  <c r="EB866" i="11" a="1"/>
  <c r="EB866" i="11" s="1"/>
  <c r="ED866" i="11" a="1"/>
  <c r="ED866" i="11" s="1"/>
  <c r="DY866" i="11" a="1"/>
  <c r="DY866" i="11" s="1"/>
  <c r="DZ866" i="11" a="1"/>
  <c r="DZ866" i="11" s="1"/>
  <c r="G869" i="11" l="1" a="1"/>
  <c r="G869" i="11" s="1"/>
  <c r="T869" i="11" a="1"/>
  <c r="T869" i="11" s="1"/>
  <c r="H869" i="11" a="1"/>
  <c r="H869" i="11" s="1"/>
  <c r="EB867" i="11" a="1"/>
  <c r="EB867" i="11" s="1"/>
  <c r="ED867" i="11" a="1"/>
  <c r="ED867" i="11" s="1"/>
  <c r="DY867" i="11" a="1"/>
  <c r="DY867" i="11" s="1"/>
  <c r="DX867" i="11" a="1"/>
  <c r="DX867" i="11" s="1"/>
  <c r="DW867" i="11" a="1"/>
  <c r="DW867" i="11" s="1"/>
  <c r="DZ867" i="11" a="1"/>
  <c r="DZ867" i="11" s="1"/>
  <c r="EC867" i="11" a="1"/>
  <c r="EC867" i="11" s="1"/>
  <c r="EA867" i="11" a="1"/>
  <c r="EA867" i="11" s="1"/>
  <c r="U869" i="11" a="1"/>
  <c r="U869" i="11" s="1"/>
  <c r="AD869" i="11"/>
  <c r="F870" i="11" a="1"/>
  <c r="F870" i="11" s="1"/>
  <c r="AC870" i="11" a="1"/>
  <c r="AC870" i="11" s="1"/>
  <c r="AA871" i="11" a="1"/>
  <c r="AA871" i="11" s="1"/>
  <c r="DP867" i="11" a="1"/>
  <c r="DP867" i="11" s="1"/>
  <c r="DR867" i="11" a="1"/>
  <c r="DR867" i="11" s="1"/>
  <c r="DQ867" i="11" a="1"/>
  <c r="DQ867" i="11" s="1"/>
  <c r="DS867" i="11" a="1"/>
  <c r="DS867" i="11" s="1"/>
  <c r="DT867" i="11" a="1"/>
  <c r="DT867" i="11" s="1"/>
  <c r="DG868" i="11" a="1"/>
  <c r="DG868" i="11" s="1"/>
  <c r="DO868" i="11" a="1"/>
  <c r="DO868" i="11" s="1"/>
  <c r="DV868" i="11" a="1"/>
  <c r="DV868" i="11" s="1"/>
  <c r="DH867" i="11" a="1"/>
  <c r="DH867" i="11" s="1"/>
  <c r="DJ867" i="11" a="1"/>
  <c r="DJ867" i="11" s="1"/>
  <c r="DM867" i="11" a="1"/>
  <c r="DM867" i="11" s="1"/>
  <c r="DK867" i="11" a="1"/>
  <c r="DK867" i="11" s="1"/>
  <c r="DI867" i="11" a="1"/>
  <c r="DI867" i="11" s="1"/>
  <c r="DL867" i="11" a="1"/>
  <c r="DL867" i="11" s="1"/>
  <c r="F871" i="11" l="1" a="1"/>
  <c r="F871" i="11" s="1"/>
  <c r="AC871" i="11" a="1"/>
  <c r="AC871" i="11" s="1"/>
  <c r="AA872" i="11" a="1"/>
  <c r="AA872" i="11" s="1"/>
  <c r="DY868" i="11" a="1"/>
  <c r="DY868" i="11" s="1"/>
  <c r="EB868" i="11" a="1"/>
  <c r="EB868" i="11" s="1"/>
  <c r="DX868" i="11" a="1"/>
  <c r="DX868" i="11" s="1"/>
  <c r="ED868" i="11" a="1"/>
  <c r="ED868" i="11" s="1"/>
  <c r="EA868" i="11" a="1"/>
  <c r="EA868" i="11" s="1"/>
  <c r="DZ868" i="11" a="1"/>
  <c r="DZ868" i="11" s="1"/>
  <c r="EC868" i="11" a="1"/>
  <c r="EC868" i="11" s="1"/>
  <c r="DW868" i="11" a="1"/>
  <c r="DW868" i="11" s="1"/>
  <c r="G870" i="11" a="1"/>
  <c r="G870" i="11" s="1"/>
  <c r="T870" i="11" a="1"/>
  <c r="T870" i="11" s="1"/>
  <c r="H870" i="11" a="1"/>
  <c r="H870" i="11" s="1"/>
  <c r="DQ868" i="11" a="1"/>
  <c r="DQ868" i="11" s="1"/>
  <c r="DT868" i="11" a="1"/>
  <c r="DT868" i="11" s="1"/>
  <c r="DP868" i="11" a="1"/>
  <c r="DP868" i="11" s="1"/>
  <c r="DR868" i="11" a="1"/>
  <c r="DR868" i="11" s="1"/>
  <c r="DS868" i="11" a="1"/>
  <c r="DS868" i="11" s="1"/>
  <c r="U870" i="11" a="1"/>
  <c r="U870" i="11" s="1"/>
  <c r="AD870" i="11"/>
  <c r="DH868" i="11" a="1"/>
  <c r="DH868" i="11" s="1"/>
  <c r="DJ868" i="11" a="1"/>
  <c r="DJ868" i="11" s="1"/>
  <c r="DK868" i="11" a="1"/>
  <c r="DK868" i="11" s="1"/>
  <c r="DI868" i="11" a="1"/>
  <c r="DI868" i="11" s="1"/>
  <c r="DM868" i="11" a="1"/>
  <c r="DM868" i="11" s="1"/>
  <c r="DL868" i="11" a="1"/>
  <c r="DL868" i="11" s="1"/>
  <c r="DG869" i="11" a="1"/>
  <c r="DG869" i="11" s="1"/>
  <c r="DV869" i="11" a="1"/>
  <c r="DV869" i="11" s="1"/>
  <c r="DO869" i="11" a="1"/>
  <c r="DO869" i="11" s="1"/>
  <c r="F872" i="11" l="1" a="1"/>
  <c r="F872" i="11" s="1"/>
  <c r="AC872" i="11" a="1"/>
  <c r="AC872" i="11" s="1"/>
  <c r="AA873" i="11" a="1"/>
  <c r="AA873" i="11" s="1"/>
  <c r="G871" i="11" a="1"/>
  <c r="G871" i="11" s="1"/>
  <c r="T871" i="11" a="1"/>
  <c r="T871" i="11" s="1"/>
  <c r="H871" i="11" a="1"/>
  <c r="H871" i="11" s="1"/>
  <c r="U871" i="11" a="1"/>
  <c r="U871" i="11" s="1"/>
  <c r="AD871" i="11"/>
  <c r="ED869" i="11" a="1"/>
  <c r="ED869" i="11" s="1"/>
  <c r="DW869" i="11" a="1"/>
  <c r="DW869" i="11" s="1"/>
  <c r="EC869" i="11" a="1"/>
  <c r="EC869" i="11" s="1"/>
  <c r="EA869" i="11" a="1"/>
  <c r="EA869" i="11" s="1"/>
  <c r="DX869" i="11" a="1"/>
  <c r="DX869" i="11" s="1"/>
  <c r="DY869" i="11" a="1"/>
  <c r="DY869" i="11" s="1"/>
  <c r="EB869" i="11" a="1"/>
  <c r="EB869" i="11" s="1"/>
  <c r="DZ869" i="11" a="1"/>
  <c r="DZ869" i="11" s="1"/>
  <c r="DS869" i="11" a="1"/>
  <c r="DS869" i="11" s="1"/>
  <c r="DP869" i="11" a="1"/>
  <c r="DP869" i="11" s="1"/>
  <c r="DR869" i="11" a="1"/>
  <c r="DR869" i="11" s="1"/>
  <c r="DT869" i="11" a="1"/>
  <c r="DT869" i="11" s="1"/>
  <c r="DQ869" i="11" a="1"/>
  <c r="DQ869" i="11" s="1"/>
  <c r="DO870" i="11" a="1"/>
  <c r="DO870" i="11" s="1"/>
  <c r="DV870" i="11" a="1"/>
  <c r="DV870" i="11" s="1"/>
  <c r="DG870" i="11" a="1"/>
  <c r="DG870" i="11" s="1"/>
  <c r="DM869" i="11" a="1"/>
  <c r="DM869" i="11" s="1"/>
  <c r="DL869" i="11" a="1"/>
  <c r="DL869" i="11" s="1"/>
  <c r="DK869" i="11" a="1"/>
  <c r="DK869" i="11" s="1"/>
  <c r="DJ869" i="11" a="1"/>
  <c r="DJ869" i="11" s="1"/>
  <c r="DH869" i="11" a="1"/>
  <c r="DH869" i="11" s="1"/>
  <c r="DI869" i="11" a="1"/>
  <c r="DI869" i="11" s="1"/>
  <c r="DI870" i="11" l="1" a="1"/>
  <c r="DI870" i="11" s="1"/>
  <c r="DM870" i="11" a="1"/>
  <c r="DM870" i="11" s="1"/>
  <c r="DK870" i="11" a="1"/>
  <c r="DK870" i="11" s="1"/>
  <c r="DJ870" i="11" a="1"/>
  <c r="DJ870" i="11" s="1"/>
  <c r="DL870" i="11" a="1"/>
  <c r="DL870" i="11" s="1"/>
  <c r="DH870" i="11" a="1"/>
  <c r="DH870" i="11" s="1"/>
  <c r="DX870" i="11" a="1"/>
  <c r="DX870" i="11" s="1"/>
  <c r="DZ870" i="11" a="1"/>
  <c r="DZ870" i="11" s="1"/>
  <c r="EB870" i="11" a="1"/>
  <c r="EB870" i="11" s="1"/>
  <c r="EC870" i="11" a="1"/>
  <c r="EC870" i="11" s="1"/>
  <c r="DW870" i="11" a="1"/>
  <c r="DW870" i="11" s="1"/>
  <c r="DY870" i="11" a="1"/>
  <c r="DY870" i="11" s="1"/>
  <c r="ED870" i="11" a="1"/>
  <c r="ED870" i="11" s="1"/>
  <c r="EA870" i="11" a="1"/>
  <c r="EA870" i="11" s="1"/>
  <c r="DG871" i="11" a="1"/>
  <c r="DG871" i="11" s="1"/>
  <c r="DV871" i="11" a="1"/>
  <c r="DV871" i="11" s="1"/>
  <c r="DO871" i="11" a="1"/>
  <c r="DO871" i="11" s="1"/>
  <c r="DQ870" i="11" a="1"/>
  <c r="DQ870" i="11" s="1"/>
  <c r="DT870" i="11" a="1"/>
  <c r="DT870" i="11" s="1"/>
  <c r="DS870" i="11" a="1"/>
  <c r="DS870" i="11" s="1"/>
  <c r="DR870" i="11" a="1"/>
  <c r="DR870" i="11" s="1"/>
  <c r="DP870" i="11" a="1"/>
  <c r="DP870" i="11" s="1"/>
  <c r="AC873" i="11" a="1"/>
  <c r="AC873" i="11" s="1"/>
  <c r="F873" i="11" a="1"/>
  <c r="F873" i="11" s="1"/>
  <c r="AA874" i="11" a="1"/>
  <c r="AA874" i="11" s="1"/>
  <c r="G872" i="11" a="1"/>
  <c r="G872" i="11" s="1"/>
  <c r="T872" i="11" a="1"/>
  <c r="T872" i="11" s="1"/>
  <c r="H872" i="11" a="1"/>
  <c r="H872" i="11" s="1"/>
  <c r="U872" i="11" a="1"/>
  <c r="U872" i="11" s="1"/>
  <c r="AD872" i="11"/>
  <c r="DR871" i="11" l="1" a="1"/>
  <c r="DR871" i="11" s="1"/>
  <c r="DS871" i="11" a="1"/>
  <c r="DS871" i="11" s="1"/>
  <c r="DP871" i="11" a="1"/>
  <c r="DP871" i="11" s="1"/>
  <c r="DQ871" i="11" a="1"/>
  <c r="DQ871" i="11" s="1"/>
  <c r="DT871" i="11" a="1"/>
  <c r="DT871" i="11" s="1"/>
  <c r="EA871" i="11" a="1"/>
  <c r="EA871" i="11" s="1"/>
  <c r="DY871" i="11" a="1"/>
  <c r="DY871" i="11" s="1"/>
  <c r="DX871" i="11" a="1"/>
  <c r="DX871" i="11" s="1"/>
  <c r="ED871" i="11" a="1"/>
  <c r="ED871" i="11" s="1"/>
  <c r="EB871" i="11" a="1"/>
  <c r="EB871" i="11" s="1"/>
  <c r="DW871" i="11" a="1"/>
  <c r="DW871" i="11" s="1"/>
  <c r="DZ871" i="11" a="1"/>
  <c r="DZ871" i="11" s="1"/>
  <c r="EC871" i="11" a="1"/>
  <c r="EC871" i="11" s="1"/>
  <c r="DG872" i="11" a="1"/>
  <c r="DG872" i="11" s="1"/>
  <c r="DO872" i="11" a="1"/>
  <c r="DO872" i="11" s="1"/>
  <c r="DV872" i="11" a="1"/>
  <c r="DV872" i="11" s="1"/>
  <c r="DJ871" i="11" a="1"/>
  <c r="DJ871" i="11" s="1"/>
  <c r="DH871" i="11" a="1"/>
  <c r="DH871" i="11" s="1"/>
  <c r="DK871" i="11" a="1"/>
  <c r="DK871" i="11" s="1"/>
  <c r="DM871" i="11" a="1"/>
  <c r="DM871" i="11" s="1"/>
  <c r="DI871" i="11" a="1"/>
  <c r="DI871" i="11" s="1"/>
  <c r="DL871" i="11" a="1"/>
  <c r="DL871" i="11" s="1"/>
  <c r="AC874" i="11" a="1"/>
  <c r="AC874" i="11" s="1"/>
  <c r="F874" i="11" a="1"/>
  <c r="F874" i="11" s="1"/>
  <c r="AA875" i="11" a="1"/>
  <c r="AA875" i="11" s="1"/>
  <c r="U873" i="11" a="1"/>
  <c r="U873" i="11" s="1"/>
  <c r="AD873" i="11"/>
  <c r="G873" i="11" a="1"/>
  <c r="G873" i="11" s="1"/>
  <c r="T873" i="11" a="1"/>
  <c r="T873" i="11" s="1"/>
  <c r="H873" i="11" a="1"/>
  <c r="H873" i="11" s="1"/>
  <c r="U874" i="11" l="1" a="1"/>
  <c r="U874" i="11" s="1"/>
  <c r="AD874" i="11"/>
  <c r="DP872" i="11" a="1"/>
  <c r="DP872" i="11" s="1"/>
  <c r="DQ872" i="11" a="1"/>
  <c r="DQ872" i="11" s="1"/>
  <c r="DR872" i="11" a="1"/>
  <c r="DR872" i="11" s="1"/>
  <c r="DT872" i="11" a="1"/>
  <c r="DT872" i="11" s="1"/>
  <c r="DS872" i="11" a="1"/>
  <c r="DS872" i="11" s="1"/>
  <c r="G874" i="11" a="1"/>
  <c r="G874" i="11" s="1"/>
  <c r="T874" i="11" a="1"/>
  <c r="T874" i="11" s="1"/>
  <c r="H874" i="11" a="1"/>
  <c r="H874" i="11" s="1"/>
  <c r="DJ872" i="11" a="1"/>
  <c r="DJ872" i="11" s="1"/>
  <c r="DL872" i="11" a="1"/>
  <c r="DL872" i="11" s="1"/>
  <c r="DM872" i="11" a="1"/>
  <c r="DM872" i="11" s="1"/>
  <c r="DH872" i="11" a="1"/>
  <c r="DH872" i="11" s="1"/>
  <c r="DI872" i="11" a="1"/>
  <c r="DI872" i="11" s="1"/>
  <c r="DK872" i="11" a="1"/>
  <c r="DK872" i="11" s="1"/>
  <c r="AC875" i="11" a="1"/>
  <c r="AC875" i="11" s="1"/>
  <c r="F875" i="11" a="1"/>
  <c r="F875" i="11" s="1"/>
  <c r="AA876" i="11" a="1"/>
  <c r="AA876" i="11" s="1"/>
  <c r="DO873" i="11" a="1"/>
  <c r="DO873" i="11" s="1"/>
  <c r="DG873" i="11" a="1"/>
  <c r="DG873" i="11" s="1"/>
  <c r="DV873" i="11" a="1"/>
  <c r="DV873" i="11" s="1"/>
  <c r="DX872" i="11" a="1"/>
  <c r="DX872" i="11" s="1"/>
  <c r="DY872" i="11" a="1"/>
  <c r="DY872" i="11" s="1"/>
  <c r="EB872" i="11" a="1"/>
  <c r="EB872" i="11" s="1"/>
  <c r="DW872" i="11" a="1"/>
  <c r="DW872" i="11" s="1"/>
  <c r="EA872" i="11" a="1"/>
  <c r="EA872" i="11" s="1"/>
  <c r="ED872" i="11" a="1"/>
  <c r="ED872" i="11" s="1"/>
  <c r="DZ872" i="11" a="1"/>
  <c r="DZ872" i="11" s="1"/>
  <c r="EC872" i="11" a="1"/>
  <c r="EC872" i="11" s="1"/>
  <c r="DO874" i="11" l="1" a="1"/>
  <c r="DO874" i="11" s="1"/>
  <c r="DV874" i="11" a="1"/>
  <c r="DV874" i="11" s="1"/>
  <c r="DG874" i="11" a="1"/>
  <c r="DG874" i="11" s="1"/>
  <c r="U875" i="11" a="1"/>
  <c r="U875" i="11" s="1"/>
  <c r="AD875" i="11"/>
  <c r="EC873" i="11" a="1"/>
  <c r="EC873" i="11" s="1"/>
  <c r="DY873" i="11" a="1"/>
  <c r="DY873" i="11" s="1"/>
  <c r="DW873" i="11" a="1"/>
  <c r="DW873" i="11" s="1"/>
  <c r="ED873" i="11" a="1"/>
  <c r="ED873" i="11" s="1"/>
  <c r="EB873" i="11" a="1"/>
  <c r="EB873" i="11" s="1"/>
  <c r="EA873" i="11" a="1"/>
  <c r="EA873" i="11" s="1"/>
  <c r="DZ873" i="11" a="1"/>
  <c r="DZ873" i="11" s="1"/>
  <c r="DX873" i="11" a="1"/>
  <c r="DX873" i="11" s="1"/>
  <c r="G875" i="11" a="1"/>
  <c r="G875" i="11" s="1"/>
  <c r="T875" i="11" a="1"/>
  <c r="T875" i="11" s="1"/>
  <c r="H875" i="11" a="1"/>
  <c r="H875" i="11" s="1"/>
  <c r="AC876" i="11" a="1"/>
  <c r="AC876" i="11" s="1"/>
  <c r="F876" i="11" a="1"/>
  <c r="F876" i="11" s="1"/>
  <c r="AA877" i="11" a="1"/>
  <c r="AA877" i="11" s="1"/>
  <c r="DJ873" i="11" a="1"/>
  <c r="DJ873" i="11" s="1"/>
  <c r="DL873" i="11" a="1"/>
  <c r="DL873" i="11" s="1"/>
  <c r="DK873" i="11" a="1"/>
  <c r="DK873" i="11" s="1"/>
  <c r="DI873" i="11" a="1"/>
  <c r="DI873" i="11" s="1"/>
  <c r="DM873" i="11" a="1"/>
  <c r="DM873" i="11" s="1"/>
  <c r="DH873" i="11" a="1"/>
  <c r="DH873" i="11" s="1"/>
  <c r="DP873" i="11" a="1"/>
  <c r="DP873" i="11" s="1"/>
  <c r="DT873" i="11" a="1"/>
  <c r="DT873" i="11" s="1"/>
  <c r="DQ873" i="11" a="1"/>
  <c r="DQ873" i="11" s="1"/>
  <c r="DS873" i="11" a="1"/>
  <c r="DS873" i="11" s="1"/>
  <c r="DR873" i="11" a="1"/>
  <c r="DR873" i="11" s="1"/>
  <c r="U876" i="11" l="1" a="1"/>
  <c r="U876" i="11" s="1"/>
  <c r="AD876" i="11"/>
  <c r="G876" i="11" a="1"/>
  <c r="G876" i="11" s="1"/>
  <c r="T876" i="11" a="1"/>
  <c r="T876" i="11" s="1"/>
  <c r="H876" i="11" a="1"/>
  <c r="H876" i="11" s="1"/>
  <c r="DJ874" i="11" a="1"/>
  <c r="DJ874" i="11" s="1"/>
  <c r="DH874" i="11" a="1"/>
  <c r="DH874" i="11" s="1"/>
  <c r="DM874" i="11" a="1"/>
  <c r="DM874" i="11" s="1"/>
  <c r="DI874" i="11" a="1"/>
  <c r="DI874" i="11" s="1"/>
  <c r="DK874" i="11" a="1"/>
  <c r="DK874" i="11" s="1"/>
  <c r="DL874" i="11" a="1"/>
  <c r="DL874" i="11" s="1"/>
  <c r="DW874" i="11" a="1"/>
  <c r="DW874" i="11" s="1"/>
  <c r="EA874" i="11" a="1"/>
  <c r="EA874" i="11" s="1"/>
  <c r="DX874" i="11" a="1"/>
  <c r="DX874" i="11" s="1"/>
  <c r="ED874" i="11" a="1"/>
  <c r="ED874" i="11" s="1"/>
  <c r="DY874" i="11" a="1"/>
  <c r="DY874" i="11" s="1"/>
  <c r="EB874" i="11" a="1"/>
  <c r="EB874" i="11" s="1"/>
  <c r="DZ874" i="11" a="1"/>
  <c r="DZ874" i="11" s="1"/>
  <c r="EC874" i="11" a="1"/>
  <c r="EC874" i="11" s="1"/>
  <c r="DQ874" i="11" a="1"/>
  <c r="DQ874" i="11" s="1"/>
  <c r="DR874" i="11" a="1"/>
  <c r="DR874" i="11" s="1"/>
  <c r="DS874" i="11" a="1"/>
  <c r="DS874" i="11" s="1"/>
  <c r="DP874" i="11" a="1"/>
  <c r="DP874" i="11" s="1"/>
  <c r="DT874" i="11" a="1"/>
  <c r="DT874" i="11" s="1"/>
  <c r="F877" i="11" a="1"/>
  <c r="F877" i="11" s="1"/>
  <c r="AC877" i="11" a="1"/>
  <c r="AC877" i="11" s="1"/>
  <c r="AA878" i="11" a="1"/>
  <c r="AA878" i="11" s="1"/>
  <c r="DO875" i="11" a="1"/>
  <c r="DO875" i="11" s="1"/>
  <c r="DV875" i="11" a="1"/>
  <c r="DV875" i="11" s="1"/>
  <c r="DG875" i="11" a="1"/>
  <c r="DG875" i="11" s="1"/>
  <c r="U877" i="11" l="1" a="1"/>
  <c r="U877" i="11" s="1"/>
  <c r="AD877" i="11"/>
  <c r="DY875" i="11" a="1"/>
  <c r="DY875" i="11" s="1"/>
  <c r="DW875" i="11" a="1"/>
  <c r="DW875" i="11" s="1"/>
  <c r="DZ875" i="11" a="1"/>
  <c r="DZ875" i="11" s="1"/>
  <c r="EC875" i="11" a="1"/>
  <c r="EC875" i="11" s="1"/>
  <c r="EB875" i="11" a="1"/>
  <c r="EB875" i="11" s="1"/>
  <c r="ED875" i="11" a="1"/>
  <c r="ED875" i="11" s="1"/>
  <c r="EA875" i="11" a="1"/>
  <c r="EA875" i="11" s="1"/>
  <c r="DX875" i="11" a="1"/>
  <c r="DX875" i="11" s="1"/>
  <c r="DP875" i="11" a="1"/>
  <c r="DP875" i="11" s="1"/>
  <c r="DT875" i="11" a="1"/>
  <c r="DT875" i="11" s="1"/>
  <c r="DQ875" i="11" a="1"/>
  <c r="DQ875" i="11" s="1"/>
  <c r="DR875" i="11" a="1"/>
  <c r="DR875" i="11" s="1"/>
  <c r="DS875" i="11" a="1"/>
  <c r="DS875" i="11" s="1"/>
  <c r="DG876" i="11" a="1"/>
  <c r="DG876" i="11" s="1"/>
  <c r="DO876" i="11" a="1"/>
  <c r="DO876" i="11" s="1"/>
  <c r="DV876" i="11" a="1"/>
  <c r="DV876" i="11" s="1"/>
  <c r="DJ875" i="11" a="1"/>
  <c r="DJ875" i="11" s="1"/>
  <c r="DH875" i="11" a="1"/>
  <c r="DH875" i="11" s="1"/>
  <c r="DM875" i="11" a="1"/>
  <c r="DM875" i="11" s="1"/>
  <c r="DK875" i="11" a="1"/>
  <c r="DK875" i="11" s="1"/>
  <c r="DL875" i="11" a="1"/>
  <c r="DL875" i="11" s="1"/>
  <c r="DI875" i="11" a="1"/>
  <c r="DI875" i="11" s="1"/>
  <c r="F878" i="11" a="1"/>
  <c r="F878" i="11" s="1"/>
  <c r="AC878" i="11" a="1"/>
  <c r="AC878" i="11" s="1"/>
  <c r="AA879" i="11" a="1"/>
  <c r="AA879" i="11" s="1"/>
  <c r="G877" i="11" a="1"/>
  <c r="G877" i="11" s="1"/>
  <c r="T877" i="11" a="1"/>
  <c r="T877" i="11" s="1"/>
  <c r="H877" i="11" a="1"/>
  <c r="H877" i="11" s="1"/>
  <c r="DI876" i="11" l="1" a="1"/>
  <c r="DI876" i="11" s="1"/>
  <c r="DK876" i="11" a="1"/>
  <c r="DK876" i="11" s="1"/>
  <c r="DM876" i="11" a="1"/>
  <c r="DM876" i="11" s="1"/>
  <c r="DH876" i="11" a="1"/>
  <c r="DH876" i="11" s="1"/>
  <c r="DL876" i="11" a="1"/>
  <c r="DL876" i="11" s="1"/>
  <c r="DJ876" i="11" a="1"/>
  <c r="DJ876" i="11" s="1"/>
  <c r="U878" i="11" a="1"/>
  <c r="U878" i="11" s="1"/>
  <c r="AD878" i="11"/>
  <c r="DQ876" i="11" a="1"/>
  <c r="DQ876" i="11" s="1"/>
  <c r="DT876" i="11" a="1"/>
  <c r="DT876" i="11" s="1"/>
  <c r="DS876" i="11" a="1"/>
  <c r="DS876" i="11" s="1"/>
  <c r="DP876" i="11" a="1"/>
  <c r="DP876" i="11" s="1"/>
  <c r="DR876" i="11" a="1"/>
  <c r="DR876" i="11" s="1"/>
  <c r="DV877" i="11" a="1"/>
  <c r="DV877" i="11" s="1"/>
  <c r="DG877" i="11" a="1"/>
  <c r="DG877" i="11" s="1"/>
  <c r="DO877" i="11" a="1"/>
  <c r="DO877" i="11" s="1"/>
  <c r="F879" i="11" a="1"/>
  <c r="F879" i="11" s="1"/>
  <c r="AC879" i="11" a="1"/>
  <c r="AC879" i="11" s="1"/>
  <c r="AA880" i="11" a="1"/>
  <c r="AA880" i="11" s="1"/>
  <c r="G878" i="11" a="1"/>
  <c r="G878" i="11" s="1"/>
  <c r="T878" i="11" a="1"/>
  <c r="T878" i="11" s="1"/>
  <c r="H878" i="11" a="1"/>
  <c r="H878" i="11" s="1"/>
  <c r="EA876" i="11" a="1"/>
  <c r="EA876" i="11" s="1"/>
  <c r="DY876" i="11" a="1"/>
  <c r="DY876" i="11" s="1"/>
  <c r="DZ876" i="11" a="1"/>
  <c r="DZ876" i="11" s="1"/>
  <c r="EC876" i="11" a="1"/>
  <c r="EC876" i="11" s="1"/>
  <c r="DX876" i="11" a="1"/>
  <c r="DX876" i="11" s="1"/>
  <c r="EB876" i="11" a="1"/>
  <c r="EB876" i="11" s="1"/>
  <c r="DW876" i="11" a="1"/>
  <c r="DW876" i="11" s="1"/>
  <c r="ED876" i="11" a="1"/>
  <c r="ED876" i="11" s="1"/>
  <c r="DS877" i="11" l="1" a="1"/>
  <c r="DS877" i="11" s="1"/>
  <c r="DP877" i="11" a="1"/>
  <c r="DP877" i="11" s="1"/>
  <c r="DT877" i="11" a="1"/>
  <c r="DT877" i="11" s="1"/>
  <c r="DR877" i="11" a="1"/>
  <c r="DR877" i="11" s="1"/>
  <c r="DQ877" i="11" a="1"/>
  <c r="DQ877" i="11" s="1"/>
  <c r="DK877" i="11" a="1"/>
  <c r="DK877" i="11" s="1"/>
  <c r="DJ877" i="11" a="1"/>
  <c r="DJ877" i="11" s="1"/>
  <c r="DH877" i="11" a="1"/>
  <c r="DH877" i="11" s="1"/>
  <c r="DM877" i="11" a="1"/>
  <c r="DM877" i="11" s="1"/>
  <c r="DL877" i="11" a="1"/>
  <c r="DL877" i="11" s="1"/>
  <c r="DI877" i="11" a="1"/>
  <c r="DI877" i="11" s="1"/>
  <c r="F880" i="11" a="1"/>
  <c r="F880" i="11" s="1"/>
  <c r="AC880" i="11" a="1"/>
  <c r="AC880" i="11" s="1"/>
  <c r="AA881" i="11" a="1"/>
  <c r="AA881" i="11" s="1"/>
  <c r="EB877" i="11" a="1"/>
  <c r="EB877" i="11" s="1"/>
  <c r="DY877" i="11" a="1"/>
  <c r="DY877" i="11" s="1"/>
  <c r="DW877" i="11" a="1"/>
  <c r="DW877" i="11" s="1"/>
  <c r="ED877" i="11" a="1"/>
  <c r="ED877" i="11" s="1"/>
  <c r="EA877" i="11" a="1"/>
  <c r="EA877" i="11" s="1"/>
  <c r="DZ877" i="11" a="1"/>
  <c r="DZ877" i="11" s="1"/>
  <c r="EC877" i="11" a="1"/>
  <c r="EC877" i="11" s="1"/>
  <c r="DX877" i="11" a="1"/>
  <c r="DX877" i="11" s="1"/>
  <c r="G879" i="11" a="1"/>
  <c r="G879" i="11" s="1"/>
  <c r="T879" i="11" a="1"/>
  <c r="T879" i="11" s="1"/>
  <c r="H879" i="11" a="1"/>
  <c r="H879" i="11" s="1"/>
  <c r="U879" i="11" a="1"/>
  <c r="U879" i="11" s="1"/>
  <c r="AD879" i="11"/>
  <c r="DO878" i="11" a="1"/>
  <c r="DO878" i="11" s="1"/>
  <c r="DV878" i="11" a="1"/>
  <c r="DV878" i="11" s="1"/>
  <c r="DG878" i="11" a="1"/>
  <c r="DG878" i="11" s="1"/>
  <c r="DI878" i="11" l="1" a="1"/>
  <c r="DI878" i="11" s="1"/>
  <c r="DM878" i="11" a="1"/>
  <c r="DM878" i="11" s="1"/>
  <c r="DJ878" i="11" a="1"/>
  <c r="DJ878" i="11" s="1"/>
  <c r="DH878" i="11" a="1"/>
  <c r="DH878" i="11" s="1"/>
  <c r="DL878" i="11" a="1"/>
  <c r="DL878" i="11" s="1"/>
  <c r="DK878" i="11" a="1"/>
  <c r="DK878" i="11" s="1"/>
  <c r="AC881" i="11" a="1"/>
  <c r="AC881" i="11" s="1"/>
  <c r="F881" i="11" a="1"/>
  <c r="F881" i="11" s="1"/>
  <c r="AA882" i="11" a="1"/>
  <c r="AA882" i="11" s="1"/>
  <c r="EA878" i="11" a="1"/>
  <c r="EA878" i="11" s="1"/>
  <c r="DZ878" i="11" a="1"/>
  <c r="DZ878" i="11" s="1"/>
  <c r="EC878" i="11" a="1"/>
  <c r="EC878" i="11" s="1"/>
  <c r="DW878" i="11" a="1"/>
  <c r="DW878" i="11" s="1"/>
  <c r="EB878" i="11" a="1"/>
  <c r="EB878" i="11" s="1"/>
  <c r="ED878" i="11" a="1"/>
  <c r="ED878" i="11" s="1"/>
  <c r="DY878" i="11" a="1"/>
  <c r="DY878" i="11" s="1"/>
  <c r="DX878" i="11" a="1"/>
  <c r="DX878" i="11" s="1"/>
  <c r="G880" i="11" a="1"/>
  <c r="G880" i="11" s="1"/>
  <c r="T880" i="11" a="1"/>
  <c r="T880" i="11" s="1"/>
  <c r="H880" i="11" a="1"/>
  <c r="H880" i="11" s="1"/>
  <c r="DR878" i="11" a="1"/>
  <c r="DR878" i="11" s="1"/>
  <c r="DS878" i="11" a="1"/>
  <c r="DS878" i="11" s="1"/>
  <c r="DP878" i="11" a="1"/>
  <c r="DP878" i="11" s="1"/>
  <c r="DT878" i="11" a="1"/>
  <c r="DT878" i="11" s="1"/>
  <c r="DQ878" i="11" a="1"/>
  <c r="DQ878" i="11" s="1"/>
  <c r="DG879" i="11" a="1"/>
  <c r="DG879" i="11" s="1"/>
  <c r="DV879" i="11" a="1"/>
  <c r="DV879" i="11" s="1"/>
  <c r="DO879" i="11" a="1"/>
  <c r="DO879" i="11" s="1"/>
  <c r="U880" i="11" a="1"/>
  <c r="U880" i="11" s="1"/>
  <c r="AD880" i="11"/>
  <c r="AC882" i="11" l="1" a="1"/>
  <c r="AC882" i="11" s="1"/>
  <c r="F882" i="11" a="1"/>
  <c r="F882" i="11" s="1"/>
  <c r="AA883" i="11" a="1"/>
  <c r="AA883" i="11" s="1"/>
  <c r="U881" i="11" a="1"/>
  <c r="U881" i="11" s="1"/>
  <c r="AD881" i="11"/>
  <c r="G881" i="11" a="1"/>
  <c r="G881" i="11" s="1"/>
  <c r="T881" i="11" a="1"/>
  <c r="T881" i="11" s="1"/>
  <c r="H881" i="11" a="1"/>
  <c r="H881" i="11" s="1"/>
  <c r="DR879" i="11" a="1"/>
  <c r="DR879" i="11" s="1"/>
  <c r="DS879" i="11" a="1"/>
  <c r="DS879" i="11" s="1"/>
  <c r="DT879" i="11" a="1"/>
  <c r="DT879" i="11" s="1"/>
  <c r="DP879" i="11" a="1"/>
  <c r="DP879" i="11" s="1"/>
  <c r="DQ879" i="11" a="1"/>
  <c r="DQ879" i="11" s="1"/>
  <c r="DX879" i="11" a="1"/>
  <c r="DX879" i="11" s="1"/>
  <c r="ED879" i="11" a="1"/>
  <c r="ED879" i="11" s="1"/>
  <c r="EB879" i="11" a="1"/>
  <c r="EB879" i="11" s="1"/>
  <c r="EC879" i="11" a="1"/>
  <c r="EC879" i="11" s="1"/>
  <c r="DY879" i="11" a="1"/>
  <c r="DY879" i="11" s="1"/>
  <c r="DW879" i="11" a="1"/>
  <c r="DW879" i="11" s="1"/>
  <c r="EA879" i="11" a="1"/>
  <c r="EA879" i="11" s="1"/>
  <c r="DZ879" i="11" a="1"/>
  <c r="DZ879" i="11" s="1"/>
  <c r="DM879" i="11" a="1"/>
  <c r="DM879" i="11" s="1"/>
  <c r="DL879" i="11" a="1"/>
  <c r="DL879" i="11" s="1"/>
  <c r="DK879" i="11" a="1"/>
  <c r="DK879" i="11" s="1"/>
  <c r="DI879" i="11" a="1"/>
  <c r="DI879" i="11" s="1"/>
  <c r="DH879" i="11" a="1"/>
  <c r="DH879" i="11" s="1"/>
  <c r="DJ879" i="11" a="1"/>
  <c r="DJ879" i="11" s="1"/>
  <c r="DO880" i="11" a="1"/>
  <c r="DO880" i="11" s="1"/>
  <c r="DV880" i="11" a="1"/>
  <c r="DV880" i="11" s="1"/>
  <c r="DG880" i="11" a="1"/>
  <c r="DG880" i="11" s="1"/>
  <c r="DL880" i="11" l="1" a="1"/>
  <c r="DL880" i="11" s="1"/>
  <c r="DK880" i="11" a="1"/>
  <c r="DK880" i="11" s="1"/>
  <c r="DI880" i="11" a="1"/>
  <c r="DI880" i="11" s="1"/>
  <c r="DJ880" i="11" a="1"/>
  <c r="DJ880" i="11" s="1"/>
  <c r="DM880" i="11" a="1"/>
  <c r="DM880" i="11" s="1"/>
  <c r="DH880" i="11" a="1"/>
  <c r="DH880" i="11" s="1"/>
  <c r="DP880" i="11" a="1"/>
  <c r="DP880" i="11" s="1"/>
  <c r="DT880" i="11" a="1"/>
  <c r="DT880" i="11" s="1"/>
  <c r="DS880" i="11" a="1"/>
  <c r="DS880" i="11" s="1"/>
  <c r="DR880" i="11" a="1"/>
  <c r="DR880" i="11" s="1"/>
  <c r="DQ880" i="11" a="1"/>
  <c r="DQ880" i="11" s="1"/>
  <c r="DV881" i="11" a="1"/>
  <c r="DV881" i="11" s="1"/>
  <c r="DO881" i="11" a="1"/>
  <c r="DO881" i="11" s="1"/>
  <c r="DG881" i="11" a="1"/>
  <c r="DG881" i="11" s="1"/>
  <c r="AC883" i="11" a="1"/>
  <c r="AC883" i="11" s="1"/>
  <c r="F883" i="11" a="1"/>
  <c r="F883" i="11" s="1"/>
  <c r="AA884" i="11" a="1"/>
  <c r="AA884" i="11" s="1"/>
  <c r="EB880" i="11" a="1"/>
  <c r="EB880" i="11" s="1"/>
  <c r="EC880" i="11" a="1"/>
  <c r="EC880" i="11" s="1"/>
  <c r="DX880" i="11" a="1"/>
  <c r="DX880" i="11" s="1"/>
  <c r="EA880" i="11" a="1"/>
  <c r="EA880" i="11" s="1"/>
  <c r="DY880" i="11" a="1"/>
  <c r="DY880" i="11" s="1"/>
  <c r="ED880" i="11" a="1"/>
  <c r="ED880" i="11" s="1"/>
  <c r="DZ880" i="11" a="1"/>
  <c r="DZ880" i="11" s="1"/>
  <c r="DW880" i="11" a="1"/>
  <c r="DW880" i="11" s="1"/>
  <c r="U882" i="11" a="1"/>
  <c r="U882" i="11" s="1"/>
  <c r="AD882" i="11"/>
  <c r="G882" i="11" a="1"/>
  <c r="G882" i="11" s="1"/>
  <c r="T882" i="11" a="1"/>
  <c r="T882" i="11" s="1"/>
  <c r="H882" i="11" a="1"/>
  <c r="H882" i="11" s="1"/>
  <c r="AC884" i="11" l="1" a="1"/>
  <c r="AC884" i="11" s="1"/>
  <c r="F884" i="11" a="1"/>
  <c r="F884" i="11" s="1"/>
  <c r="AA885" i="11" a="1"/>
  <c r="AA885" i="11" s="1"/>
  <c r="U883" i="11" a="1"/>
  <c r="U883" i="11" s="1"/>
  <c r="AD883" i="11"/>
  <c r="G883" i="11" a="1"/>
  <c r="G883" i="11" s="1"/>
  <c r="T883" i="11" a="1"/>
  <c r="T883" i="11" s="1"/>
  <c r="H883" i="11" a="1"/>
  <c r="H883" i="11" s="1"/>
  <c r="DM881" i="11" a="1"/>
  <c r="DM881" i="11" s="1"/>
  <c r="DK881" i="11" a="1"/>
  <c r="DK881" i="11" s="1"/>
  <c r="DJ881" i="11" a="1"/>
  <c r="DJ881" i="11" s="1"/>
  <c r="DI881" i="11" a="1"/>
  <c r="DI881" i="11" s="1"/>
  <c r="DL881" i="11" a="1"/>
  <c r="DL881" i="11" s="1"/>
  <c r="DH881" i="11" a="1"/>
  <c r="DH881" i="11" s="1"/>
  <c r="DQ881" i="11" a="1"/>
  <c r="DQ881" i="11" s="1"/>
  <c r="DS881" i="11" a="1"/>
  <c r="DS881" i="11" s="1"/>
  <c r="DP881" i="11" a="1"/>
  <c r="DP881" i="11" s="1"/>
  <c r="DR881" i="11" a="1"/>
  <c r="DR881" i="11" s="1"/>
  <c r="DT881" i="11" a="1"/>
  <c r="DT881" i="11" s="1"/>
  <c r="DZ881" i="11" a="1"/>
  <c r="DZ881" i="11" s="1"/>
  <c r="DX881" i="11" a="1"/>
  <c r="DX881" i="11" s="1"/>
  <c r="EA881" i="11" a="1"/>
  <c r="EA881" i="11" s="1"/>
  <c r="EB881" i="11" a="1"/>
  <c r="EB881" i="11" s="1"/>
  <c r="ED881" i="11" a="1"/>
  <c r="ED881" i="11" s="1"/>
  <c r="EC881" i="11" a="1"/>
  <c r="EC881" i="11" s="1"/>
  <c r="DY881" i="11" a="1"/>
  <c r="DY881" i="11" s="1"/>
  <c r="DW881" i="11" a="1"/>
  <c r="DW881" i="11" s="1"/>
  <c r="DV882" i="11" a="1"/>
  <c r="DV882" i="11" s="1"/>
  <c r="DO882" i="11" a="1"/>
  <c r="DO882" i="11" s="1"/>
  <c r="DG882" i="11" a="1"/>
  <c r="DG882" i="11" s="1"/>
  <c r="DS882" i="11" l="1" a="1"/>
  <c r="DS882" i="11" s="1"/>
  <c r="DT882" i="11" a="1"/>
  <c r="DT882" i="11" s="1"/>
  <c r="DP882" i="11" a="1"/>
  <c r="DP882" i="11" s="1"/>
  <c r="DR882" i="11" a="1"/>
  <c r="DR882" i="11" s="1"/>
  <c r="DQ882" i="11" a="1"/>
  <c r="DQ882" i="11" s="1"/>
  <c r="EA882" i="11" a="1"/>
  <c r="EA882" i="11" s="1"/>
  <c r="DZ882" i="11" a="1"/>
  <c r="DZ882" i="11" s="1"/>
  <c r="EB882" i="11" a="1"/>
  <c r="EB882" i="11" s="1"/>
  <c r="EC882" i="11" a="1"/>
  <c r="EC882" i="11" s="1"/>
  <c r="DX882" i="11" a="1"/>
  <c r="DX882" i="11" s="1"/>
  <c r="DW882" i="11" a="1"/>
  <c r="DW882" i="11" s="1"/>
  <c r="ED882" i="11" a="1"/>
  <c r="ED882" i="11" s="1"/>
  <c r="DY882" i="11" a="1"/>
  <c r="DY882" i="11" s="1"/>
  <c r="DV883" i="11" a="1"/>
  <c r="DV883" i="11" s="1"/>
  <c r="DO883" i="11" a="1"/>
  <c r="DO883" i="11" s="1"/>
  <c r="DG883" i="11" a="1"/>
  <c r="DG883" i="11" s="1"/>
  <c r="F885" i="11" a="1"/>
  <c r="F885" i="11" s="1"/>
  <c r="AC885" i="11" a="1"/>
  <c r="AC885" i="11" s="1"/>
  <c r="AA886" i="11" a="1"/>
  <c r="AA886" i="11" s="1"/>
  <c r="U884" i="11" a="1"/>
  <c r="U884" i="11" s="1"/>
  <c r="AD884" i="11"/>
  <c r="DJ882" i="11" a="1"/>
  <c r="DJ882" i="11" s="1"/>
  <c r="DK882" i="11" a="1"/>
  <c r="DK882" i="11" s="1"/>
  <c r="DI882" i="11" a="1"/>
  <c r="DI882" i="11" s="1"/>
  <c r="DL882" i="11" a="1"/>
  <c r="DL882" i="11" s="1"/>
  <c r="DM882" i="11" a="1"/>
  <c r="DM882" i="11" s="1"/>
  <c r="DH882" i="11" a="1"/>
  <c r="DH882" i="11" s="1"/>
  <c r="G884" i="11" a="1"/>
  <c r="G884" i="11" s="1"/>
  <c r="T884" i="11" a="1"/>
  <c r="T884" i="11" s="1"/>
  <c r="H884" i="11" a="1"/>
  <c r="H884" i="11" s="1"/>
  <c r="F886" i="11" l="1" a="1"/>
  <c r="F886" i="11" s="1"/>
  <c r="AC886" i="11" a="1"/>
  <c r="AC886" i="11" s="1"/>
  <c r="AA887" i="11" a="1"/>
  <c r="AA887" i="11" s="1"/>
  <c r="G885" i="11" a="1"/>
  <c r="G885" i="11" s="1"/>
  <c r="T885" i="11" a="1"/>
  <c r="T885" i="11" s="1"/>
  <c r="H885" i="11" a="1"/>
  <c r="H885" i="11" s="1"/>
  <c r="U885" i="11" a="1"/>
  <c r="U885" i="11" s="1"/>
  <c r="AD885" i="11"/>
  <c r="DI883" i="11" a="1"/>
  <c r="DI883" i="11" s="1"/>
  <c r="DK883" i="11" a="1"/>
  <c r="DK883" i="11" s="1"/>
  <c r="DH883" i="11" a="1"/>
  <c r="DH883" i="11" s="1"/>
  <c r="DL883" i="11" a="1"/>
  <c r="DL883" i="11" s="1"/>
  <c r="DM883" i="11" a="1"/>
  <c r="DM883" i="11" s="1"/>
  <c r="DJ883" i="11" a="1"/>
  <c r="DJ883" i="11" s="1"/>
  <c r="DP883" i="11" a="1"/>
  <c r="DP883" i="11" s="1"/>
  <c r="DT883" i="11" a="1"/>
  <c r="DT883" i="11" s="1"/>
  <c r="DQ883" i="11" a="1"/>
  <c r="DQ883" i="11" s="1"/>
  <c r="DS883" i="11" a="1"/>
  <c r="DS883" i="11" s="1"/>
  <c r="DR883" i="11" a="1"/>
  <c r="DR883" i="11" s="1"/>
  <c r="DV884" i="11" a="1"/>
  <c r="DV884" i="11" s="1"/>
  <c r="DG884" i="11" a="1"/>
  <c r="DG884" i="11" s="1"/>
  <c r="DO884" i="11" a="1"/>
  <c r="DO884" i="11" s="1"/>
  <c r="EC883" i="11" a="1"/>
  <c r="EC883" i="11" s="1"/>
  <c r="DX883" i="11" a="1"/>
  <c r="DX883" i="11" s="1"/>
  <c r="DY883" i="11" a="1"/>
  <c r="DY883" i="11" s="1"/>
  <c r="EB883" i="11" a="1"/>
  <c r="EB883" i="11" s="1"/>
  <c r="ED883" i="11" a="1"/>
  <c r="ED883" i="11" s="1"/>
  <c r="DZ883" i="11" a="1"/>
  <c r="DZ883" i="11" s="1"/>
  <c r="DW883" i="11" a="1"/>
  <c r="DW883" i="11" s="1"/>
  <c r="EA883" i="11" a="1"/>
  <c r="EA883" i="11" s="1"/>
  <c r="DR884" i="11" l="1" a="1"/>
  <c r="DR884" i="11" s="1"/>
  <c r="DT884" i="11" a="1"/>
  <c r="DT884" i="11" s="1"/>
  <c r="DP884" i="11" a="1"/>
  <c r="DP884" i="11" s="1"/>
  <c r="DQ884" i="11" a="1"/>
  <c r="DQ884" i="11" s="1"/>
  <c r="DS884" i="11" a="1"/>
  <c r="DS884" i="11" s="1"/>
  <c r="DK884" i="11" a="1"/>
  <c r="DK884" i="11" s="1"/>
  <c r="DM884" i="11" a="1"/>
  <c r="DM884" i="11" s="1"/>
  <c r="DJ884" i="11" a="1"/>
  <c r="DJ884" i="11" s="1"/>
  <c r="DH884" i="11" a="1"/>
  <c r="DH884" i="11" s="1"/>
  <c r="DL884" i="11" a="1"/>
  <c r="DL884" i="11" s="1"/>
  <c r="DI884" i="11" a="1"/>
  <c r="DI884" i="11" s="1"/>
  <c r="EA884" i="11" a="1"/>
  <c r="EA884" i="11" s="1"/>
  <c r="DY884" i="11" a="1"/>
  <c r="DY884" i="11" s="1"/>
  <c r="EB884" i="11" a="1"/>
  <c r="EB884" i="11" s="1"/>
  <c r="DX884" i="11" a="1"/>
  <c r="DX884" i="11" s="1"/>
  <c r="EC884" i="11" a="1"/>
  <c r="EC884" i="11" s="1"/>
  <c r="ED884" i="11" a="1"/>
  <c r="ED884" i="11" s="1"/>
  <c r="DZ884" i="11" a="1"/>
  <c r="DZ884" i="11" s="1"/>
  <c r="DW884" i="11" a="1"/>
  <c r="DW884" i="11" s="1"/>
  <c r="DO885" i="11" a="1"/>
  <c r="DO885" i="11" s="1"/>
  <c r="DG885" i="11" a="1"/>
  <c r="DG885" i="11" s="1"/>
  <c r="DV885" i="11" a="1"/>
  <c r="DV885" i="11" s="1"/>
  <c r="F887" i="11" a="1"/>
  <c r="F887" i="11" s="1"/>
  <c r="AC887" i="11" a="1"/>
  <c r="AC887" i="11" s="1"/>
  <c r="AA888" i="11" a="1"/>
  <c r="AA888" i="11" s="1"/>
  <c r="G886" i="11" a="1"/>
  <c r="G886" i="11" s="1"/>
  <c r="T886" i="11" a="1"/>
  <c r="T886" i="11" s="1"/>
  <c r="H886" i="11" a="1"/>
  <c r="H886" i="11" s="1"/>
  <c r="U886" i="11" a="1"/>
  <c r="U886" i="11" s="1"/>
  <c r="AD886" i="11"/>
  <c r="DW885" i="11" l="1" a="1"/>
  <c r="DW885" i="11" s="1"/>
  <c r="DY885" i="11" a="1"/>
  <c r="DY885" i="11" s="1"/>
  <c r="DX885" i="11" a="1"/>
  <c r="DX885" i="11" s="1"/>
  <c r="ED885" i="11" a="1"/>
  <c r="ED885" i="11" s="1"/>
  <c r="EA885" i="11" a="1"/>
  <c r="EA885" i="11" s="1"/>
  <c r="DZ885" i="11" a="1"/>
  <c r="DZ885" i="11" s="1"/>
  <c r="EB885" i="11" a="1"/>
  <c r="EB885" i="11" s="1"/>
  <c r="EC885" i="11" a="1"/>
  <c r="EC885" i="11" s="1"/>
  <c r="DH885" i="11" a="1"/>
  <c r="DH885" i="11" s="1"/>
  <c r="DJ885" i="11" a="1"/>
  <c r="DJ885" i="11" s="1"/>
  <c r="DL885" i="11" a="1"/>
  <c r="DL885" i="11" s="1"/>
  <c r="DK885" i="11" a="1"/>
  <c r="DK885" i="11" s="1"/>
  <c r="DM885" i="11" a="1"/>
  <c r="DM885" i="11" s="1"/>
  <c r="DI885" i="11" a="1"/>
  <c r="DI885" i="11" s="1"/>
  <c r="DS885" i="11" a="1"/>
  <c r="DS885" i="11" s="1"/>
  <c r="DQ885" i="11" a="1"/>
  <c r="DQ885" i="11" s="1"/>
  <c r="DP885" i="11" a="1"/>
  <c r="DP885" i="11" s="1"/>
  <c r="DR885" i="11" a="1"/>
  <c r="DR885" i="11" s="1"/>
  <c r="DT885" i="11" a="1"/>
  <c r="DT885" i="11" s="1"/>
  <c r="DV886" i="11" a="1"/>
  <c r="DV886" i="11" s="1"/>
  <c r="DG886" i="11" a="1"/>
  <c r="DG886" i="11" s="1"/>
  <c r="DO886" i="11" a="1"/>
  <c r="DO886" i="11" s="1"/>
  <c r="F888" i="11" a="1"/>
  <c r="F888" i="11" s="1"/>
  <c r="AC888" i="11" a="1"/>
  <c r="AC888" i="11" s="1"/>
  <c r="AA889" i="11" a="1"/>
  <c r="AA889" i="11" s="1"/>
  <c r="G887" i="11" a="1"/>
  <c r="G887" i="11" s="1"/>
  <c r="T887" i="11" a="1"/>
  <c r="T887" i="11" s="1"/>
  <c r="H887" i="11" a="1"/>
  <c r="H887" i="11" s="1"/>
  <c r="U887" i="11" a="1"/>
  <c r="U887" i="11" s="1"/>
  <c r="AD887" i="11"/>
  <c r="AC889" i="11" l="1" a="1"/>
  <c r="AC889" i="11" s="1"/>
  <c r="F889" i="11" a="1"/>
  <c r="F889" i="11" s="1"/>
  <c r="AA890" i="11" a="1"/>
  <c r="AA890" i="11" s="1"/>
  <c r="G888" i="11" a="1"/>
  <c r="G888" i="11" s="1"/>
  <c r="T888" i="11" a="1"/>
  <c r="T888" i="11" s="1"/>
  <c r="H888" i="11" a="1"/>
  <c r="H888" i="11" s="1"/>
  <c r="U888" i="11" a="1"/>
  <c r="U888" i="11" s="1"/>
  <c r="AD888" i="11"/>
  <c r="DR886" i="11" a="1"/>
  <c r="DR886" i="11" s="1"/>
  <c r="DS886" i="11" a="1"/>
  <c r="DS886" i="11" s="1"/>
  <c r="DQ886" i="11" a="1"/>
  <c r="DQ886" i="11" s="1"/>
  <c r="DP886" i="11" a="1"/>
  <c r="DP886" i="11" s="1"/>
  <c r="DT886" i="11" a="1"/>
  <c r="DT886" i="11" s="1"/>
  <c r="DJ886" i="11" a="1"/>
  <c r="DJ886" i="11" s="1"/>
  <c r="DI886" i="11" a="1"/>
  <c r="DI886" i="11" s="1"/>
  <c r="DM886" i="11" a="1"/>
  <c r="DM886" i="11" s="1"/>
  <c r="DK886" i="11" a="1"/>
  <c r="DK886" i="11" s="1"/>
  <c r="DH886" i="11" a="1"/>
  <c r="DH886" i="11" s="1"/>
  <c r="DL886" i="11" a="1"/>
  <c r="DL886" i="11" s="1"/>
  <c r="EB886" i="11" a="1"/>
  <c r="EB886" i="11" s="1"/>
  <c r="EA886" i="11" a="1"/>
  <c r="EA886" i="11" s="1"/>
  <c r="EC886" i="11" a="1"/>
  <c r="EC886" i="11" s="1"/>
  <c r="DX886" i="11" a="1"/>
  <c r="DX886" i="11" s="1"/>
  <c r="ED886" i="11" a="1"/>
  <c r="ED886" i="11" s="1"/>
  <c r="DY886" i="11" a="1"/>
  <c r="DY886" i="11" s="1"/>
  <c r="DW886" i="11" a="1"/>
  <c r="DW886" i="11" s="1"/>
  <c r="DZ886" i="11" a="1"/>
  <c r="DZ886" i="11" s="1"/>
  <c r="DV887" i="11" a="1"/>
  <c r="DV887" i="11" s="1"/>
  <c r="DG887" i="11" a="1"/>
  <c r="DG887" i="11" s="1"/>
  <c r="DO887" i="11" a="1"/>
  <c r="DO887" i="11" s="1"/>
  <c r="DZ887" i="11" l="1" a="1"/>
  <c r="DZ887" i="11" s="1"/>
  <c r="ED887" i="11" a="1"/>
  <c r="ED887" i="11" s="1"/>
  <c r="DX887" i="11" a="1"/>
  <c r="DX887" i="11" s="1"/>
  <c r="DY887" i="11" a="1"/>
  <c r="DY887" i="11" s="1"/>
  <c r="DW887" i="11" a="1"/>
  <c r="DW887" i="11" s="1"/>
  <c r="EB887" i="11" a="1"/>
  <c r="EB887" i="11" s="1"/>
  <c r="EC887" i="11" a="1"/>
  <c r="EC887" i="11" s="1"/>
  <c r="EA887" i="11" a="1"/>
  <c r="EA887" i="11" s="1"/>
  <c r="DG888" i="11" a="1"/>
  <c r="DG888" i="11" s="1"/>
  <c r="DV888" i="11" a="1"/>
  <c r="DV888" i="11" s="1"/>
  <c r="DO888" i="11" a="1"/>
  <c r="DO888" i="11" s="1"/>
  <c r="AC890" i="11" a="1"/>
  <c r="AC890" i="11" s="1"/>
  <c r="F890" i="11" a="1"/>
  <c r="F890" i="11" s="1"/>
  <c r="AA891" i="11" a="1"/>
  <c r="AA891" i="11" s="1"/>
  <c r="DT887" i="11" a="1"/>
  <c r="DT887" i="11" s="1"/>
  <c r="DS887" i="11" a="1"/>
  <c r="DS887" i="11" s="1"/>
  <c r="DR887" i="11" a="1"/>
  <c r="DR887" i="11" s="1"/>
  <c r="DQ887" i="11" a="1"/>
  <c r="DQ887" i="11" s="1"/>
  <c r="DP887" i="11" a="1"/>
  <c r="DP887" i="11" s="1"/>
  <c r="U889" i="11" a="1"/>
  <c r="U889" i="11" s="1"/>
  <c r="AD889" i="11"/>
  <c r="DI887" i="11" a="1"/>
  <c r="DI887" i="11" s="1"/>
  <c r="DJ887" i="11" a="1"/>
  <c r="DJ887" i="11" s="1"/>
  <c r="DK887" i="11" a="1"/>
  <c r="DK887" i="11" s="1"/>
  <c r="DM887" i="11" a="1"/>
  <c r="DM887" i="11" s="1"/>
  <c r="DL887" i="11" a="1"/>
  <c r="DL887" i="11" s="1"/>
  <c r="DH887" i="11" a="1"/>
  <c r="DH887" i="11" s="1"/>
  <c r="G889" i="11" a="1"/>
  <c r="G889" i="11" s="1"/>
  <c r="T889" i="11" a="1"/>
  <c r="T889" i="11" s="1"/>
  <c r="H889" i="11" a="1"/>
  <c r="H889" i="11" s="1"/>
  <c r="AC891" i="11" l="1" a="1"/>
  <c r="AC891" i="11" s="1"/>
  <c r="F891" i="11" a="1"/>
  <c r="F891" i="11" s="1"/>
  <c r="AA892" i="11" a="1"/>
  <c r="AA892" i="11" s="1"/>
  <c r="U890" i="11" a="1"/>
  <c r="U890" i="11" s="1"/>
  <c r="AD890" i="11"/>
  <c r="G890" i="11" a="1"/>
  <c r="G890" i="11" s="1"/>
  <c r="T890" i="11" a="1"/>
  <c r="T890" i="11" s="1"/>
  <c r="H890" i="11" a="1"/>
  <c r="H890" i="11" s="1"/>
  <c r="DQ888" i="11" a="1"/>
  <c r="DQ888" i="11" s="1"/>
  <c r="DP888" i="11" a="1"/>
  <c r="DP888" i="11" s="1"/>
  <c r="DS888" i="11" a="1"/>
  <c r="DS888" i="11" s="1"/>
  <c r="DR888" i="11" a="1"/>
  <c r="DR888" i="11" s="1"/>
  <c r="DT888" i="11" a="1"/>
  <c r="DT888" i="11" s="1"/>
  <c r="DV889" i="11" a="1"/>
  <c r="DV889" i="11" s="1"/>
  <c r="DG889" i="11" a="1"/>
  <c r="DG889" i="11" s="1"/>
  <c r="DO889" i="11" a="1"/>
  <c r="DO889" i="11" s="1"/>
  <c r="DY888" i="11" a="1"/>
  <c r="DY888" i="11" s="1"/>
  <c r="EA888" i="11" a="1"/>
  <c r="EA888" i="11" s="1"/>
  <c r="DX888" i="11" a="1"/>
  <c r="DX888" i="11" s="1"/>
  <c r="EB888" i="11" a="1"/>
  <c r="EB888" i="11" s="1"/>
  <c r="DZ888" i="11" a="1"/>
  <c r="DZ888" i="11" s="1"/>
  <c r="DW888" i="11" a="1"/>
  <c r="DW888" i="11" s="1"/>
  <c r="EC888" i="11" a="1"/>
  <c r="EC888" i="11" s="1"/>
  <c r="ED888" i="11" a="1"/>
  <c r="ED888" i="11" s="1"/>
  <c r="DI888" i="11" a="1"/>
  <c r="DI888" i="11" s="1"/>
  <c r="DJ888" i="11" a="1"/>
  <c r="DJ888" i="11" s="1"/>
  <c r="DM888" i="11" a="1"/>
  <c r="DM888" i="11" s="1"/>
  <c r="DL888" i="11" a="1"/>
  <c r="DL888" i="11" s="1"/>
  <c r="DK888" i="11" a="1"/>
  <c r="DK888" i="11" s="1"/>
  <c r="DH888" i="11" a="1"/>
  <c r="DH888" i="11" s="1"/>
  <c r="DM889" i="11" l="1" a="1"/>
  <c r="DM889" i="11" s="1"/>
  <c r="DH889" i="11" a="1"/>
  <c r="DH889" i="11" s="1"/>
  <c r="DI889" i="11" a="1"/>
  <c r="DI889" i="11" s="1"/>
  <c r="DK889" i="11" a="1"/>
  <c r="DK889" i="11" s="1"/>
  <c r="DL889" i="11" a="1"/>
  <c r="DL889" i="11" s="1"/>
  <c r="DJ889" i="11" a="1"/>
  <c r="DJ889" i="11" s="1"/>
  <c r="U891" i="11" a="1"/>
  <c r="U891" i="11" s="1"/>
  <c r="AD891" i="11"/>
  <c r="EC889" i="11" a="1"/>
  <c r="EC889" i="11" s="1"/>
  <c r="DX889" i="11" a="1"/>
  <c r="DX889" i="11" s="1"/>
  <c r="DZ889" i="11" a="1"/>
  <c r="DZ889" i="11" s="1"/>
  <c r="EA889" i="11" a="1"/>
  <c r="EA889" i="11" s="1"/>
  <c r="ED889" i="11" a="1"/>
  <c r="ED889" i="11" s="1"/>
  <c r="EB889" i="11" a="1"/>
  <c r="EB889" i="11" s="1"/>
  <c r="DY889" i="11" a="1"/>
  <c r="DY889" i="11" s="1"/>
  <c r="DW889" i="11" a="1"/>
  <c r="DW889" i="11" s="1"/>
  <c r="G891" i="11" a="1"/>
  <c r="G891" i="11" s="1"/>
  <c r="T891" i="11" a="1"/>
  <c r="T891" i="11" s="1"/>
  <c r="H891" i="11" a="1"/>
  <c r="H891" i="11" s="1"/>
  <c r="DG890" i="11" a="1"/>
  <c r="DG890" i="11" s="1"/>
  <c r="DV890" i="11" a="1"/>
  <c r="DV890" i="11" s="1"/>
  <c r="DO890" i="11" a="1"/>
  <c r="DO890" i="11" s="1"/>
  <c r="DS889" i="11" a="1"/>
  <c r="DS889" i="11" s="1"/>
  <c r="DT889" i="11" a="1"/>
  <c r="DT889" i="11" s="1"/>
  <c r="DP889" i="11" a="1"/>
  <c r="DP889" i="11" s="1"/>
  <c r="DQ889" i="11" a="1"/>
  <c r="DQ889" i="11" s="1"/>
  <c r="DR889" i="11" a="1"/>
  <c r="DR889" i="11" s="1"/>
  <c r="AC892" i="11" a="1"/>
  <c r="AC892" i="11" s="1"/>
  <c r="F892" i="11" a="1"/>
  <c r="F892" i="11" s="1"/>
  <c r="AA893" i="11" a="1"/>
  <c r="AA893" i="11" s="1"/>
  <c r="G892" i="11" l="1" a="1"/>
  <c r="G892" i="11" s="1"/>
  <c r="T892" i="11" a="1"/>
  <c r="T892" i="11" s="1"/>
  <c r="H892" i="11" a="1"/>
  <c r="H892" i="11" s="1"/>
  <c r="DP890" i="11" a="1"/>
  <c r="DP890" i="11" s="1"/>
  <c r="DS890" i="11" a="1"/>
  <c r="DS890" i="11" s="1"/>
  <c r="DR890" i="11" a="1"/>
  <c r="DR890" i="11" s="1"/>
  <c r="DT890" i="11" a="1"/>
  <c r="DT890" i="11" s="1"/>
  <c r="DQ890" i="11" a="1"/>
  <c r="DQ890" i="11" s="1"/>
  <c r="DY890" i="11" a="1"/>
  <c r="DY890" i="11" s="1"/>
  <c r="EC890" i="11" a="1"/>
  <c r="EC890" i="11" s="1"/>
  <c r="DZ890" i="11" a="1"/>
  <c r="DZ890" i="11" s="1"/>
  <c r="ED890" i="11" a="1"/>
  <c r="ED890" i="11" s="1"/>
  <c r="DW890" i="11" a="1"/>
  <c r="DW890" i="11" s="1"/>
  <c r="EA890" i="11" a="1"/>
  <c r="EA890" i="11" s="1"/>
  <c r="DX890" i="11" a="1"/>
  <c r="DX890" i="11" s="1"/>
  <c r="EB890" i="11" a="1"/>
  <c r="EB890" i="11" s="1"/>
  <c r="DI890" i="11" a="1"/>
  <c r="DI890" i="11" s="1"/>
  <c r="DJ890" i="11" a="1"/>
  <c r="DJ890" i="11" s="1"/>
  <c r="DH890" i="11" a="1"/>
  <c r="DH890" i="11" s="1"/>
  <c r="DM890" i="11" a="1"/>
  <c r="DM890" i="11" s="1"/>
  <c r="DL890" i="11" a="1"/>
  <c r="DL890" i="11" s="1"/>
  <c r="DK890" i="11" a="1"/>
  <c r="DK890" i="11" s="1"/>
  <c r="F893" i="11" a="1"/>
  <c r="F893" i="11" s="1"/>
  <c r="AC893" i="11" a="1"/>
  <c r="AC893" i="11" s="1"/>
  <c r="AA894" i="11" a="1"/>
  <c r="AA894" i="11" s="1"/>
  <c r="U892" i="11" a="1"/>
  <c r="U892" i="11" s="1"/>
  <c r="AD892" i="11"/>
  <c r="DV891" i="11" a="1"/>
  <c r="DV891" i="11" s="1"/>
  <c r="DG891" i="11" a="1"/>
  <c r="DG891" i="11" s="1"/>
  <c r="DO891" i="11" a="1"/>
  <c r="DO891" i="11" s="1"/>
  <c r="F894" i="11" l="1" a="1"/>
  <c r="F894" i="11" s="1"/>
  <c r="AC894" i="11" a="1"/>
  <c r="AC894" i="11" s="1"/>
  <c r="AA895" i="11" a="1"/>
  <c r="AA895" i="11" s="1"/>
  <c r="G893" i="11" a="1"/>
  <c r="G893" i="11" s="1"/>
  <c r="T893" i="11" a="1"/>
  <c r="T893" i="11" s="1"/>
  <c r="H893" i="11" a="1"/>
  <c r="H893" i="11" s="1"/>
  <c r="U893" i="11" a="1"/>
  <c r="U893" i="11" s="1"/>
  <c r="AD893" i="11"/>
  <c r="DP891" i="11" a="1"/>
  <c r="DP891" i="11" s="1"/>
  <c r="DT891" i="11" a="1"/>
  <c r="DT891" i="11" s="1"/>
  <c r="DQ891" i="11" a="1"/>
  <c r="DQ891" i="11" s="1"/>
  <c r="DS891" i="11" a="1"/>
  <c r="DS891" i="11" s="1"/>
  <c r="DR891" i="11" a="1"/>
  <c r="DR891" i="11" s="1"/>
  <c r="DX891" i="11" a="1"/>
  <c r="DX891" i="11" s="1"/>
  <c r="EC891" i="11" a="1"/>
  <c r="EC891" i="11" s="1"/>
  <c r="DY891" i="11" a="1"/>
  <c r="DY891" i="11" s="1"/>
  <c r="EA891" i="11" a="1"/>
  <c r="EA891" i="11" s="1"/>
  <c r="DZ891" i="11" a="1"/>
  <c r="DZ891" i="11" s="1"/>
  <c r="EB891" i="11" a="1"/>
  <c r="EB891" i="11" s="1"/>
  <c r="DW891" i="11" a="1"/>
  <c r="DW891" i="11" s="1"/>
  <c r="ED891" i="11" a="1"/>
  <c r="ED891" i="11" s="1"/>
  <c r="DH891" i="11" a="1"/>
  <c r="DH891" i="11" s="1"/>
  <c r="DI891" i="11" a="1"/>
  <c r="DI891" i="11" s="1"/>
  <c r="DM891" i="11" a="1"/>
  <c r="DM891" i="11" s="1"/>
  <c r="DL891" i="11" a="1"/>
  <c r="DL891" i="11" s="1"/>
  <c r="DJ891" i="11" a="1"/>
  <c r="DJ891" i="11" s="1"/>
  <c r="DK891" i="11" a="1"/>
  <c r="DK891" i="11" s="1"/>
  <c r="DO892" i="11" a="1"/>
  <c r="DO892" i="11" s="1"/>
  <c r="DV892" i="11" a="1"/>
  <c r="DV892" i="11" s="1"/>
  <c r="DG892" i="11" a="1"/>
  <c r="DG892" i="11" s="1"/>
  <c r="DI892" i="11" l="1" a="1"/>
  <c r="DI892" i="11" s="1"/>
  <c r="DL892" i="11" a="1"/>
  <c r="DL892" i="11" s="1"/>
  <c r="DK892" i="11" a="1"/>
  <c r="DK892" i="11" s="1"/>
  <c r="DJ892" i="11" a="1"/>
  <c r="DJ892" i="11" s="1"/>
  <c r="DM892" i="11" a="1"/>
  <c r="DM892" i="11" s="1"/>
  <c r="DH892" i="11" a="1"/>
  <c r="DH892" i="11" s="1"/>
  <c r="ED892" i="11" a="1"/>
  <c r="ED892" i="11" s="1"/>
  <c r="EC892" i="11" a="1"/>
  <c r="EC892" i="11" s="1"/>
  <c r="DW892" i="11" a="1"/>
  <c r="DW892" i="11" s="1"/>
  <c r="EB892" i="11" a="1"/>
  <c r="EB892" i="11" s="1"/>
  <c r="EA892" i="11" a="1"/>
  <c r="EA892" i="11" s="1"/>
  <c r="DY892" i="11" a="1"/>
  <c r="DY892" i="11" s="1"/>
  <c r="DX892" i="11" a="1"/>
  <c r="DX892" i="11" s="1"/>
  <c r="DZ892" i="11" a="1"/>
  <c r="DZ892" i="11" s="1"/>
  <c r="DG893" i="11" a="1"/>
  <c r="DG893" i="11" s="1"/>
  <c r="DV893" i="11" a="1"/>
  <c r="DV893" i="11" s="1"/>
  <c r="DO893" i="11" a="1"/>
  <c r="DO893" i="11" s="1"/>
  <c r="DR892" i="11" a="1"/>
  <c r="DR892" i="11" s="1"/>
  <c r="DQ892" i="11" a="1"/>
  <c r="DQ892" i="11" s="1"/>
  <c r="DS892" i="11" a="1"/>
  <c r="DS892" i="11" s="1"/>
  <c r="DT892" i="11" a="1"/>
  <c r="DT892" i="11" s="1"/>
  <c r="DP892" i="11" a="1"/>
  <c r="DP892" i="11" s="1"/>
  <c r="F895" i="11" a="1"/>
  <c r="F895" i="11" s="1"/>
  <c r="AC895" i="11" a="1"/>
  <c r="AC895" i="11" s="1"/>
  <c r="AA896" i="11" a="1"/>
  <c r="AA896" i="11" s="1"/>
  <c r="G894" i="11" a="1"/>
  <c r="G894" i="11" s="1"/>
  <c r="T894" i="11" a="1"/>
  <c r="T894" i="11" s="1"/>
  <c r="H894" i="11" a="1"/>
  <c r="H894" i="11" s="1"/>
  <c r="U894" i="11" a="1"/>
  <c r="U894" i="11" s="1"/>
  <c r="AD894" i="11"/>
  <c r="F896" i="11" l="1" a="1"/>
  <c r="F896" i="11" s="1"/>
  <c r="AC896" i="11" a="1"/>
  <c r="AC896" i="11" s="1"/>
  <c r="AA897" i="11" a="1"/>
  <c r="AA897" i="11" s="1"/>
  <c r="DT893" i="11" a="1"/>
  <c r="DT893" i="11" s="1"/>
  <c r="DR893" i="11" a="1"/>
  <c r="DR893" i="11" s="1"/>
  <c r="DQ893" i="11" a="1"/>
  <c r="DQ893" i="11" s="1"/>
  <c r="DP893" i="11" a="1"/>
  <c r="DP893" i="11" s="1"/>
  <c r="DS893" i="11" a="1"/>
  <c r="DS893" i="11" s="1"/>
  <c r="G895" i="11" a="1"/>
  <c r="G895" i="11" s="1"/>
  <c r="T895" i="11" a="1"/>
  <c r="T895" i="11" s="1"/>
  <c r="H895" i="11" a="1"/>
  <c r="H895" i="11" s="1"/>
  <c r="ED893" i="11" a="1"/>
  <c r="ED893" i="11" s="1"/>
  <c r="EB893" i="11" a="1"/>
  <c r="EB893" i="11" s="1"/>
  <c r="EC893" i="11" a="1"/>
  <c r="EC893" i="11" s="1"/>
  <c r="EA893" i="11" a="1"/>
  <c r="EA893" i="11" s="1"/>
  <c r="DW893" i="11" a="1"/>
  <c r="DW893" i="11" s="1"/>
  <c r="DX893" i="11" a="1"/>
  <c r="DX893" i="11" s="1"/>
  <c r="DY893" i="11" a="1"/>
  <c r="DY893" i="11" s="1"/>
  <c r="DZ893" i="11" a="1"/>
  <c r="DZ893" i="11" s="1"/>
  <c r="U895" i="11" a="1"/>
  <c r="U895" i="11" s="1"/>
  <c r="AD895" i="11"/>
  <c r="DK893" i="11" a="1"/>
  <c r="DK893" i="11" s="1"/>
  <c r="DI893" i="11" a="1"/>
  <c r="DI893" i="11" s="1"/>
  <c r="DM893" i="11" a="1"/>
  <c r="DM893" i="11" s="1"/>
  <c r="DJ893" i="11" a="1"/>
  <c r="DJ893" i="11" s="1"/>
  <c r="DH893" i="11" a="1"/>
  <c r="DH893" i="11" s="1"/>
  <c r="DL893" i="11" a="1"/>
  <c r="DL893" i="11" s="1"/>
  <c r="DG894" i="11" a="1"/>
  <c r="DG894" i="11" s="1"/>
  <c r="DV894" i="11" a="1"/>
  <c r="DV894" i="11" s="1"/>
  <c r="DO894" i="11" a="1"/>
  <c r="DO894" i="11" s="1"/>
  <c r="DT894" i="11" l="1" a="1"/>
  <c r="DT894" i="11" s="1"/>
  <c r="DQ894" i="11" a="1"/>
  <c r="DQ894" i="11" s="1"/>
  <c r="DR894" i="11" a="1"/>
  <c r="DR894" i="11" s="1"/>
  <c r="DP894" i="11" a="1"/>
  <c r="DP894" i="11" s="1"/>
  <c r="DS894" i="11" a="1"/>
  <c r="DS894" i="11" s="1"/>
  <c r="DL894" i="11" a="1"/>
  <c r="DL894" i="11" s="1"/>
  <c r="DJ894" i="11" a="1"/>
  <c r="DJ894" i="11" s="1"/>
  <c r="DM894" i="11" a="1"/>
  <c r="DM894" i="11" s="1"/>
  <c r="DI894" i="11" a="1"/>
  <c r="DI894" i="11" s="1"/>
  <c r="DH894" i="11" a="1"/>
  <c r="DH894" i="11" s="1"/>
  <c r="DK894" i="11" a="1"/>
  <c r="DK894" i="11" s="1"/>
  <c r="AC897" i="11" a="1"/>
  <c r="AC897" i="11" s="1"/>
  <c r="F897" i="11" a="1"/>
  <c r="F897" i="11" s="1"/>
  <c r="AA898" i="11" a="1"/>
  <c r="AA898" i="11" s="1"/>
  <c r="G896" i="11" a="1"/>
  <c r="G896" i="11" s="1"/>
  <c r="T896" i="11" a="1"/>
  <c r="T896" i="11" s="1"/>
  <c r="H896" i="11" a="1"/>
  <c r="H896" i="11" s="1"/>
  <c r="DY894" i="11" a="1"/>
  <c r="DY894" i="11" s="1"/>
  <c r="EC894" i="11" a="1"/>
  <c r="EC894" i="11" s="1"/>
  <c r="EA894" i="11" a="1"/>
  <c r="EA894" i="11" s="1"/>
  <c r="EB894" i="11" a="1"/>
  <c r="EB894" i="11" s="1"/>
  <c r="DX894" i="11" a="1"/>
  <c r="DX894" i="11" s="1"/>
  <c r="ED894" i="11" a="1"/>
  <c r="ED894" i="11" s="1"/>
  <c r="DZ894" i="11" a="1"/>
  <c r="DZ894" i="11" s="1"/>
  <c r="DW894" i="11" a="1"/>
  <c r="DW894" i="11" s="1"/>
  <c r="DV895" i="11" a="1"/>
  <c r="DV895" i="11" s="1"/>
  <c r="DG895" i="11" a="1"/>
  <c r="DG895" i="11" s="1"/>
  <c r="DO895" i="11" a="1"/>
  <c r="DO895" i="11" s="1"/>
  <c r="U896" i="11" a="1"/>
  <c r="U896" i="11" s="1"/>
  <c r="AD896" i="11"/>
  <c r="U897" i="11" l="1" a="1"/>
  <c r="U897" i="11" s="1"/>
  <c r="AD897" i="11"/>
  <c r="G897" i="11" a="1"/>
  <c r="G897" i="11" s="1"/>
  <c r="T897" i="11" a="1"/>
  <c r="T897" i="11" s="1"/>
  <c r="H897" i="11" a="1"/>
  <c r="H897" i="11" s="1"/>
  <c r="DG896" i="11" a="1"/>
  <c r="DG896" i="11" s="1"/>
  <c r="DV896" i="11" a="1"/>
  <c r="DV896" i="11" s="1"/>
  <c r="DO896" i="11" a="1"/>
  <c r="DO896" i="11" s="1"/>
  <c r="DQ895" i="11" a="1"/>
  <c r="DQ895" i="11" s="1"/>
  <c r="DR895" i="11" a="1"/>
  <c r="DR895" i="11" s="1"/>
  <c r="DT895" i="11" a="1"/>
  <c r="DT895" i="11" s="1"/>
  <c r="DP895" i="11" a="1"/>
  <c r="DP895" i="11" s="1"/>
  <c r="DS895" i="11" a="1"/>
  <c r="DS895" i="11" s="1"/>
  <c r="DL895" i="11" a="1"/>
  <c r="DL895" i="11" s="1"/>
  <c r="DM895" i="11" a="1"/>
  <c r="DM895" i="11" s="1"/>
  <c r="DK895" i="11" a="1"/>
  <c r="DK895" i="11" s="1"/>
  <c r="DH895" i="11" a="1"/>
  <c r="DH895" i="11" s="1"/>
  <c r="DI895" i="11" a="1"/>
  <c r="DI895" i="11" s="1"/>
  <c r="DJ895" i="11" a="1"/>
  <c r="DJ895" i="11" s="1"/>
  <c r="DY895" i="11" a="1"/>
  <c r="DY895" i="11" s="1"/>
  <c r="EC895" i="11" a="1"/>
  <c r="EC895" i="11" s="1"/>
  <c r="DZ895" i="11" a="1"/>
  <c r="DZ895" i="11" s="1"/>
  <c r="DX895" i="11" a="1"/>
  <c r="DX895" i="11" s="1"/>
  <c r="DW895" i="11" a="1"/>
  <c r="DW895" i="11" s="1"/>
  <c r="EB895" i="11" a="1"/>
  <c r="EB895" i="11" s="1"/>
  <c r="ED895" i="11" a="1"/>
  <c r="ED895" i="11" s="1"/>
  <c r="EA895" i="11" a="1"/>
  <c r="EA895" i="11" s="1"/>
  <c r="AC898" i="11" a="1"/>
  <c r="AC898" i="11" s="1"/>
  <c r="F898" i="11" a="1"/>
  <c r="F898" i="11" s="1"/>
  <c r="AA899" i="11" a="1"/>
  <c r="AA899" i="11" s="1"/>
  <c r="DT896" i="11" l="1" a="1"/>
  <c r="DT896" i="11" s="1"/>
  <c r="DQ896" i="11" a="1"/>
  <c r="DQ896" i="11" s="1"/>
  <c r="DP896" i="11" a="1"/>
  <c r="DP896" i="11" s="1"/>
  <c r="DR896" i="11" a="1"/>
  <c r="DR896" i="11" s="1"/>
  <c r="DS896" i="11" a="1"/>
  <c r="DS896" i="11" s="1"/>
  <c r="DO897" i="11" a="1"/>
  <c r="DO897" i="11" s="1"/>
  <c r="DV897" i="11" a="1"/>
  <c r="DV897" i="11" s="1"/>
  <c r="DG897" i="11" a="1"/>
  <c r="DG897" i="11" s="1"/>
  <c r="DZ896" i="11" a="1"/>
  <c r="DZ896" i="11" s="1"/>
  <c r="DY896" i="11" a="1"/>
  <c r="DY896" i="11" s="1"/>
  <c r="DW896" i="11" a="1"/>
  <c r="DW896" i="11" s="1"/>
  <c r="DX896" i="11" a="1"/>
  <c r="DX896" i="11" s="1"/>
  <c r="EC896" i="11" a="1"/>
  <c r="EC896" i="11" s="1"/>
  <c r="EB896" i="11" a="1"/>
  <c r="EB896" i="11" s="1"/>
  <c r="ED896" i="11" a="1"/>
  <c r="ED896" i="11" s="1"/>
  <c r="EA896" i="11" a="1"/>
  <c r="EA896" i="11" s="1"/>
  <c r="DL896" i="11" a="1"/>
  <c r="DL896" i="11" s="1"/>
  <c r="DM896" i="11" a="1"/>
  <c r="DM896" i="11" s="1"/>
  <c r="DI896" i="11" a="1"/>
  <c r="DI896" i="11" s="1"/>
  <c r="DH896" i="11" a="1"/>
  <c r="DH896" i="11" s="1"/>
  <c r="DJ896" i="11" a="1"/>
  <c r="DJ896" i="11" s="1"/>
  <c r="DK896" i="11" a="1"/>
  <c r="DK896" i="11" s="1"/>
  <c r="AC899" i="11" a="1"/>
  <c r="AC899" i="11" s="1"/>
  <c r="F899" i="11" a="1"/>
  <c r="F899" i="11" s="1"/>
  <c r="AA900" i="11" a="1"/>
  <c r="AA900" i="11" s="1"/>
  <c r="U898" i="11" a="1"/>
  <c r="U898" i="11" s="1"/>
  <c r="AD898" i="11"/>
  <c r="G898" i="11" a="1"/>
  <c r="G898" i="11" s="1"/>
  <c r="T898" i="11" a="1"/>
  <c r="T898" i="11" s="1"/>
  <c r="H898" i="11" a="1"/>
  <c r="H898" i="11" s="1"/>
  <c r="DH897" i="11" l="1" a="1"/>
  <c r="DH897" i="11" s="1"/>
  <c r="DI897" i="11" a="1"/>
  <c r="DI897" i="11" s="1"/>
  <c r="DL897" i="11" a="1"/>
  <c r="DL897" i="11" s="1"/>
  <c r="DM897" i="11" a="1"/>
  <c r="DM897" i="11" s="1"/>
  <c r="DK897" i="11" a="1"/>
  <c r="DK897" i="11" s="1"/>
  <c r="DJ897" i="11" a="1"/>
  <c r="DJ897" i="11" s="1"/>
  <c r="AC900" i="11" a="1"/>
  <c r="AC900" i="11" s="1"/>
  <c r="F900" i="11" a="1"/>
  <c r="F900" i="11" s="1"/>
  <c r="AA901" i="11" a="1"/>
  <c r="AA901" i="11" s="1"/>
  <c r="EC897" i="11" a="1"/>
  <c r="EC897" i="11" s="1"/>
  <c r="EB897" i="11" a="1"/>
  <c r="EB897" i="11" s="1"/>
  <c r="DX897" i="11" a="1"/>
  <c r="DX897" i="11" s="1"/>
  <c r="DZ897" i="11" a="1"/>
  <c r="DZ897" i="11" s="1"/>
  <c r="EA897" i="11" a="1"/>
  <c r="EA897" i="11" s="1"/>
  <c r="ED897" i="11" a="1"/>
  <c r="ED897" i="11" s="1"/>
  <c r="DY897" i="11" a="1"/>
  <c r="DY897" i="11" s="1"/>
  <c r="DW897" i="11" a="1"/>
  <c r="DW897" i="11" s="1"/>
  <c r="U899" i="11" a="1"/>
  <c r="U899" i="11" s="1"/>
  <c r="AD899" i="11"/>
  <c r="DR897" i="11" a="1"/>
  <c r="DR897" i="11" s="1"/>
  <c r="DS897" i="11" a="1"/>
  <c r="DS897" i="11" s="1"/>
  <c r="DP897" i="11" a="1"/>
  <c r="DP897" i="11" s="1"/>
  <c r="DQ897" i="11" a="1"/>
  <c r="DQ897" i="11" s="1"/>
  <c r="DT897" i="11" a="1"/>
  <c r="DT897" i="11" s="1"/>
  <c r="DO898" i="11" a="1"/>
  <c r="DO898" i="11" s="1"/>
  <c r="DV898" i="11" a="1"/>
  <c r="DV898" i="11" s="1"/>
  <c r="DG898" i="11" a="1"/>
  <c r="DG898" i="11" s="1"/>
  <c r="G899" i="11" a="1"/>
  <c r="G899" i="11" s="1"/>
  <c r="T899" i="11" a="1"/>
  <c r="T899" i="11" s="1"/>
  <c r="H899" i="11" a="1"/>
  <c r="H899" i="11" s="1"/>
  <c r="U900" i="11" l="1" a="1"/>
  <c r="U900" i="11" s="1"/>
  <c r="AD900" i="11"/>
  <c r="G900" i="11" a="1"/>
  <c r="G900" i="11" s="1"/>
  <c r="T900" i="11" a="1"/>
  <c r="T900" i="11" s="1"/>
  <c r="H900" i="11" a="1"/>
  <c r="H900" i="11" s="1"/>
  <c r="DK898" i="11" a="1"/>
  <c r="DK898" i="11" s="1"/>
  <c r="DJ898" i="11" a="1"/>
  <c r="DJ898" i="11" s="1"/>
  <c r="DH898" i="11" a="1"/>
  <c r="DH898" i="11" s="1"/>
  <c r="DL898" i="11" a="1"/>
  <c r="DL898" i="11" s="1"/>
  <c r="DI898" i="11" a="1"/>
  <c r="DI898" i="11" s="1"/>
  <c r="DM898" i="11" a="1"/>
  <c r="DM898" i="11" s="1"/>
  <c r="EB898" i="11" a="1"/>
  <c r="EB898" i="11" s="1"/>
  <c r="DY898" i="11" a="1"/>
  <c r="DY898" i="11" s="1"/>
  <c r="DW898" i="11" a="1"/>
  <c r="DW898" i="11" s="1"/>
  <c r="ED898" i="11" a="1"/>
  <c r="ED898" i="11" s="1"/>
  <c r="DX898" i="11" a="1"/>
  <c r="DX898" i="11" s="1"/>
  <c r="EC898" i="11" a="1"/>
  <c r="EC898" i="11" s="1"/>
  <c r="EA898" i="11" a="1"/>
  <c r="EA898" i="11" s="1"/>
  <c r="DZ898" i="11" a="1"/>
  <c r="DZ898" i="11" s="1"/>
  <c r="DQ898" i="11" a="1"/>
  <c r="DQ898" i="11" s="1"/>
  <c r="DP898" i="11" a="1"/>
  <c r="DP898" i="11" s="1"/>
  <c r="DT898" i="11" a="1"/>
  <c r="DT898" i="11" s="1"/>
  <c r="DS898" i="11" a="1"/>
  <c r="DS898" i="11" s="1"/>
  <c r="DR898" i="11" a="1"/>
  <c r="DR898" i="11" s="1"/>
  <c r="DG899" i="11" a="1"/>
  <c r="DG899" i="11" s="1"/>
  <c r="DV899" i="11" a="1"/>
  <c r="DV899" i="11" s="1"/>
  <c r="DO899" i="11" a="1"/>
  <c r="DO899" i="11" s="1"/>
  <c r="F901" i="11" a="1"/>
  <c r="F901" i="11" s="1"/>
  <c r="AC901" i="11" a="1"/>
  <c r="AC901" i="11" s="1"/>
  <c r="AA902" i="11" a="1"/>
  <c r="AA902" i="11" s="1"/>
  <c r="DV900" i="11" l="1" a="1"/>
  <c r="DV900" i="11" s="1"/>
  <c r="DG900" i="11" a="1"/>
  <c r="DG900" i="11" s="1"/>
  <c r="DO900" i="11" a="1"/>
  <c r="DO900" i="11" s="1"/>
  <c r="U901" i="11" a="1"/>
  <c r="U901" i="11" s="1"/>
  <c r="AD901" i="11"/>
  <c r="DP899" i="11" a="1"/>
  <c r="DP899" i="11" s="1"/>
  <c r="DQ899" i="11" a="1"/>
  <c r="DQ899" i="11" s="1"/>
  <c r="DR899" i="11" a="1"/>
  <c r="DR899" i="11" s="1"/>
  <c r="DT899" i="11" a="1"/>
  <c r="DT899" i="11" s="1"/>
  <c r="DS899" i="11" a="1"/>
  <c r="DS899" i="11" s="1"/>
  <c r="EB899" i="11" a="1"/>
  <c r="EB899" i="11" s="1"/>
  <c r="DW899" i="11" a="1"/>
  <c r="DW899" i="11" s="1"/>
  <c r="DY899" i="11" a="1"/>
  <c r="DY899" i="11" s="1"/>
  <c r="DZ899" i="11" a="1"/>
  <c r="DZ899" i="11" s="1"/>
  <c r="EC899" i="11" a="1"/>
  <c r="EC899" i="11" s="1"/>
  <c r="DX899" i="11" a="1"/>
  <c r="DX899" i="11" s="1"/>
  <c r="ED899" i="11" a="1"/>
  <c r="ED899" i="11" s="1"/>
  <c r="EA899" i="11" a="1"/>
  <c r="EA899" i="11" s="1"/>
  <c r="F902" i="11" a="1"/>
  <c r="F902" i="11" s="1"/>
  <c r="AC902" i="11" a="1"/>
  <c r="AC902" i="11" s="1"/>
  <c r="AA903" i="11" a="1"/>
  <c r="AA903" i="11" s="1"/>
  <c r="DK899" i="11" a="1"/>
  <c r="DK899" i="11" s="1"/>
  <c r="DH899" i="11" a="1"/>
  <c r="DH899" i="11" s="1"/>
  <c r="DM899" i="11" a="1"/>
  <c r="DM899" i="11" s="1"/>
  <c r="DL899" i="11" a="1"/>
  <c r="DL899" i="11" s="1"/>
  <c r="DJ899" i="11" a="1"/>
  <c r="DJ899" i="11" s="1"/>
  <c r="DI899" i="11" a="1"/>
  <c r="DI899" i="11" s="1"/>
  <c r="G901" i="11" a="1"/>
  <c r="G901" i="11" s="1"/>
  <c r="T901" i="11" a="1"/>
  <c r="T901" i="11" s="1"/>
  <c r="H901" i="11" a="1"/>
  <c r="H901" i="11" s="1"/>
  <c r="DO901" i="11" l="1" a="1"/>
  <c r="DO901" i="11" s="1"/>
  <c r="DV901" i="11" a="1"/>
  <c r="DV901" i="11" s="1"/>
  <c r="DG901" i="11" a="1"/>
  <c r="DG901" i="11" s="1"/>
  <c r="F903" i="11" a="1"/>
  <c r="F903" i="11" s="1"/>
  <c r="AC903" i="11" a="1"/>
  <c r="AC903" i="11" s="1"/>
  <c r="AA904" i="11" a="1"/>
  <c r="AA904" i="11" s="1"/>
  <c r="DP900" i="11" a="1"/>
  <c r="DP900" i="11" s="1"/>
  <c r="DR900" i="11" a="1"/>
  <c r="DR900" i="11" s="1"/>
  <c r="DS900" i="11" a="1"/>
  <c r="DS900" i="11" s="1"/>
  <c r="DT900" i="11" a="1"/>
  <c r="DT900" i="11" s="1"/>
  <c r="DQ900" i="11" a="1"/>
  <c r="DQ900" i="11" s="1"/>
  <c r="DI900" i="11" a="1"/>
  <c r="DI900" i="11" s="1"/>
  <c r="DK900" i="11" a="1"/>
  <c r="DK900" i="11" s="1"/>
  <c r="DJ900" i="11" a="1"/>
  <c r="DJ900" i="11" s="1"/>
  <c r="DH900" i="11" a="1"/>
  <c r="DH900" i="11" s="1"/>
  <c r="DM900" i="11" a="1"/>
  <c r="DM900" i="11" s="1"/>
  <c r="DL900" i="11" a="1"/>
  <c r="DL900" i="11" s="1"/>
  <c r="U902" i="11" a="1"/>
  <c r="U902" i="11" s="1"/>
  <c r="AD902" i="11"/>
  <c r="EC900" i="11" a="1"/>
  <c r="EC900" i="11" s="1"/>
  <c r="DW900" i="11" a="1"/>
  <c r="DW900" i="11" s="1"/>
  <c r="EB900" i="11" a="1"/>
  <c r="EB900" i="11" s="1"/>
  <c r="EA900" i="11" a="1"/>
  <c r="EA900" i="11" s="1"/>
  <c r="DX900" i="11" a="1"/>
  <c r="DX900" i="11" s="1"/>
  <c r="DY900" i="11" a="1"/>
  <c r="DY900" i="11" s="1"/>
  <c r="ED900" i="11" a="1"/>
  <c r="ED900" i="11" s="1"/>
  <c r="DZ900" i="11" a="1"/>
  <c r="DZ900" i="11" s="1"/>
  <c r="G902" i="11" a="1"/>
  <c r="G902" i="11" s="1"/>
  <c r="T902" i="11" a="1"/>
  <c r="T902" i="11" s="1"/>
  <c r="H902" i="11" a="1"/>
  <c r="H902" i="11" s="1"/>
  <c r="U903" i="11" l="1" a="1"/>
  <c r="U903" i="11" s="1"/>
  <c r="AD903" i="11"/>
  <c r="DO902" i="11" a="1"/>
  <c r="DO902" i="11" s="1"/>
  <c r="DG902" i="11" a="1"/>
  <c r="DG902" i="11" s="1"/>
  <c r="DV902" i="11" a="1"/>
  <c r="DV902" i="11" s="1"/>
  <c r="DJ901" i="11" a="1"/>
  <c r="DJ901" i="11" s="1"/>
  <c r="DH901" i="11" a="1"/>
  <c r="DH901" i="11" s="1"/>
  <c r="DK901" i="11" a="1"/>
  <c r="DK901" i="11" s="1"/>
  <c r="DL901" i="11" a="1"/>
  <c r="DL901" i="11" s="1"/>
  <c r="DM901" i="11" a="1"/>
  <c r="DM901" i="11" s="1"/>
  <c r="DI901" i="11" a="1"/>
  <c r="DI901" i="11" s="1"/>
  <c r="F904" i="11" a="1"/>
  <c r="F904" i="11" s="1"/>
  <c r="AC904" i="11" a="1"/>
  <c r="AC904" i="11" s="1"/>
  <c r="AA905" i="11" a="1"/>
  <c r="AA905" i="11" s="1"/>
  <c r="EB901" i="11" a="1"/>
  <c r="EB901" i="11" s="1"/>
  <c r="EA901" i="11" a="1"/>
  <c r="EA901" i="11" s="1"/>
  <c r="ED901" i="11" a="1"/>
  <c r="ED901" i="11" s="1"/>
  <c r="DX901" i="11" a="1"/>
  <c r="DX901" i="11" s="1"/>
  <c r="DZ901" i="11" a="1"/>
  <c r="DZ901" i="11" s="1"/>
  <c r="EC901" i="11" a="1"/>
  <c r="EC901" i="11" s="1"/>
  <c r="DY901" i="11" a="1"/>
  <c r="DY901" i="11" s="1"/>
  <c r="DW901" i="11" a="1"/>
  <c r="DW901" i="11" s="1"/>
  <c r="G903" i="11" a="1"/>
  <c r="G903" i="11" s="1"/>
  <c r="T903" i="11" a="1"/>
  <c r="T903" i="11" s="1"/>
  <c r="H903" i="11" a="1"/>
  <c r="H903" i="11" s="1"/>
  <c r="DQ901" i="11" a="1"/>
  <c r="DQ901" i="11" s="1"/>
  <c r="DS901" i="11" a="1"/>
  <c r="DS901" i="11" s="1"/>
  <c r="DR901" i="11" a="1"/>
  <c r="DR901" i="11" s="1"/>
  <c r="DT901" i="11" a="1"/>
  <c r="DT901" i="11" s="1"/>
  <c r="DP901" i="11" a="1"/>
  <c r="DP901" i="11" s="1"/>
  <c r="G904" i="11" l="1" a="1"/>
  <c r="G904" i="11" s="1"/>
  <c r="T904" i="11" a="1"/>
  <c r="T904" i="11" s="1"/>
  <c r="H904" i="11" a="1"/>
  <c r="H904" i="11" s="1"/>
  <c r="DW902" i="11" a="1"/>
  <c r="DW902" i="11" s="1"/>
  <c r="EC902" i="11" a="1"/>
  <c r="EC902" i="11" s="1"/>
  <c r="DZ902" i="11" a="1"/>
  <c r="DZ902" i="11" s="1"/>
  <c r="ED902" i="11" a="1"/>
  <c r="ED902" i="11" s="1"/>
  <c r="DY902" i="11" a="1"/>
  <c r="DY902" i="11" s="1"/>
  <c r="EA902" i="11" a="1"/>
  <c r="EA902" i="11" s="1"/>
  <c r="DX902" i="11" a="1"/>
  <c r="DX902" i="11" s="1"/>
  <c r="EB902" i="11" a="1"/>
  <c r="EB902" i="11" s="1"/>
  <c r="U904" i="11" a="1"/>
  <c r="U904" i="11" s="1"/>
  <c r="AD904" i="11"/>
  <c r="DL902" i="11" a="1"/>
  <c r="DL902" i="11" s="1"/>
  <c r="DI902" i="11" a="1"/>
  <c r="DI902" i="11" s="1"/>
  <c r="DM902" i="11" a="1"/>
  <c r="DM902" i="11" s="1"/>
  <c r="DK902" i="11" a="1"/>
  <c r="DK902" i="11" s="1"/>
  <c r="DJ902" i="11" a="1"/>
  <c r="DJ902" i="11" s="1"/>
  <c r="DH902" i="11" a="1"/>
  <c r="DH902" i="11" s="1"/>
  <c r="DV903" i="11" a="1"/>
  <c r="DV903" i="11" s="1"/>
  <c r="DG903" i="11" a="1"/>
  <c r="DG903" i="11" s="1"/>
  <c r="DO903" i="11" a="1"/>
  <c r="DO903" i="11" s="1"/>
  <c r="DQ902" i="11" a="1"/>
  <c r="DQ902" i="11" s="1"/>
  <c r="DT902" i="11" a="1"/>
  <c r="DT902" i="11" s="1"/>
  <c r="DS902" i="11" a="1"/>
  <c r="DS902" i="11" s="1"/>
  <c r="DP902" i="11" a="1"/>
  <c r="DP902" i="11" s="1"/>
  <c r="DR902" i="11" a="1"/>
  <c r="DR902" i="11" s="1"/>
  <c r="AC905" i="11" a="1"/>
  <c r="AC905" i="11" s="1"/>
  <c r="F905" i="11" a="1"/>
  <c r="F905" i="11" s="1"/>
  <c r="AA906" i="11" a="1"/>
  <c r="AA906" i="11" s="1"/>
  <c r="G905" i="11" l="1" a="1"/>
  <c r="G905" i="11" s="1"/>
  <c r="T905" i="11" a="1"/>
  <c r="T905" i="11" s="1"/>
  <c r="H905" i="11" a="1"/>
  <c r="H905" i="11" s="1"/>
  <c r="DR903" i="11" a="1"/>
  <c r="DR903" i="11" s="1"/>
  <c r="DQ903" i="11" a="1"/>
  <c r="DQ903" i="11" s="1"/>
  <c r="DP903" i="11" a="1"/>
  <c r="DP903" i="11" s="1"/>
  <c r="DS903" i="11" a="1"/>
  <c r="DS903" i="11" s="1"/>
  <c r="DT903" i="11" a="1"/>
  <c r="DT903" i="11" s="1"/>
  <c r="DH903" i="11" a="1"/>
  <c r="DH903" i="11" s="1"/>
  <c r="DK903" i="11" a="1"/>
  <c r="DK903" i="11" s="1"/>
  <c r="DJ903" i="11" a="1"/>
  <c r="DJ903" i="11" s="1"/>
  <c r="DL903" i="11" a="1"/>
  <c r="DL903" i="11" s="1"/>
  <c r="DI903" i="11" a="1"/>
  <c r="DI903" i="11" s="1"/>
  <c r="DM903" i="11" a="1"/>
  <c r="DM903" i="11" s="1"/>
  <c r="AC906" i="11" a="1"/>
  <c r="AC906" i="11" s="1"/>
  <c r="F906" i="11" a="1"/>
  <c r="F906" i="11" s="1"/>
  <c r="AA907" i="11" a="1"/>
  <c r="AA907" i="11" s="1"/>
  <c r="EB903" i="11" a="1"/>
  <c r="EB903" i="11" s="1"/>
  <c r="EC903" i="11" a="1"/>
  <c r="EC903" i="11" s="1"/>
  <c r="EA903" i="11" a="1"/>
  <c r="EA903" i="11" s="1"/>
  <c r="DW903" i="11" a="1"/>
  <c r="DW903" i="11" s="1"/>
  <c r="ED903" i="11" a="1"/>
  <c r="ED903" i="11" s="1"/>
  <c r="DZ903" i="11" a="1"/>
  <c r="DZ903" i="11" s="1"/>
  <c r="DY903" i="11" a="1"/>
  <c r="DY903" i="11" s="1"/>
  <c r="DX903" i="11" a="1"/>
  <c r="DX903" i="11" s="1"/>
  <c r="U905" i="11" a="1"/>
  <c r="U905" i="11" s="1"/>
  <c r="AD905" i="11"/>
  <c r="DG904" i="11" a="1"/>
  <c r="DG904" i="11" s="1"/>
  <c r="DO904" i="11" a="1"/>
  <c r="DO904" i="11" s="1"/>
  <c r="DV904" i="11" a="1"/>
  <c r="DV904" i="11" s="1"/>
  <c r="G906" i="11" l="1" a="1"/>
  <c r="G906" i="11" s="1"/>
  <c r="T906" i="11" a="1"/>
  <c r="T906" i="11" s="1"/>
  <c r="H906" i="11" a="1"/>
  <c r="H906" i="11" s="1"/>
  <c r="DV905" i="11" a="1"/>
  <c r="DV905" i="11" s="1"/>
  <c r="DO905" i="11" a="1"/>
  <c r="DO905" i="11" s="1"/>
  <c r="DG905" i="11" a="1"/>
  <c r="DG905" i="11" s="1"/>
  <c r="DW904" i="11" a="1"/>
  <c r="DW904" i="11" s="1"/>
  <c r="ED904" i="11" a="1"/>
  <c r="ED904" i="11" s="1"/>
  <c r="EB904" i="11" a="1"/>
  <c r="EB904" i="11" s="1"/>
  <c r="EA904" i="11" a="1"/>
  <c r="EA904" i="11" s="1"/>
  <c r="EC904" i="11" a="1"/>
  <c r="EC904" i="11" s="1"/>
  <c r="DZ904" i="11" a="1"/>
  <c r="DZ904" i="11" s="1"/>
  <c r="DX904" i="11" a="1"/>
  <c r="DX904" i="11" s="1"/>
  <c r="DY904" i="11" a="1"/>
  <c r="DY904" i="11" s="1"/>
  <c r="DS904" i="11" a="1"/>
  <c r="DS904" i="11" s="1"/>
  <c r="DT904" i="11" a="1"/>
  <c r="DT904" i="11" s="1"/>
  <c r="DQ904" i="11" a="1"/>
  <c r="DQ904" i="11" s="1"/>
  <c r="DP904" i="11" a="1"/>
  <c r="DP904" i="11" s="1"/>
  <c r="DR904" i="11" a="1"/>
  <c r="DR904" i="11" s="1"/>
  <c r="DJ904" i="11" a="1"/>
  <c r="DJ904" i="11" s="1"/>
  <c r="DH904" i="11" a="1"/>
  <c r="DH904" i="11" s="1"/>
  <c r="DI904" i="11" a="1"/>
  <c r="DI904" i="11" s="1"/>
  <c r="DL904" i="11" a="1"/>
  <c r="DL904" i="11" s="1"/>
  <c r="DM904" i="11" a="1"/>
  <c r="DM904" i="11" s="1"/>
  <c r="DK904" i="11" a="1"/>
  <c r="DK904" i="11" s="1"/>
  <c r="AC907" i="11" a="1"/>
  <c r="AC907" i="11" s="1"/>
  <c r="F907" i="11" a="1"/>
  <c r="F907" i="11" s="1"/>
  <c r="AA908" i="11" a="1"/>
  <c r="AA908" i="11" s="1"/>
  <c r="U906" i="11" a="1"/>
  <c r="U906" i="11" s="1"/>
  <c r="AD906" i="11"/>
  <c r="DJ905" i="11" l="1" a="1"/>
  <c r="DJ905" i="11" s="1"/>
  <c r="DI905" i="11" a="1"/>
  <c r="DI905" i="11" s="1"/>
  <c r="DM905" i="11" a="1"/>
  <c r="DM905" i="11" s="1"/>
  <c r="DK905" i="11" a="1"/>
  <c r="DK905" i="11" s="1"/>
  <c r="DH905" i="11" a="1"/>
  <c r="DH905" i="11" s="1"/>
  <c r="DL905" i="11" a="1"/>
  <c r="DL905" i="11" s="1"/>
  <c r="DP905" i="11" a="1"/>
  <c r="DP905" i="11" s="1"/>
  <c r="DT905" i="11" a="1"/>
  <c r="DT905" i="11" s="1"/>
  <c r="DR905" i="11" a="1"/>
  <c r="DR905" i="11" s="1"/>
  <c r="DS905" i="11" a="1"/>
  <c r="DS905" i="11" s="1"/>
  <c r="DQ905" i="11" a="1"/>
  <c r="DQ905" i="11" s="1"/>
  <c r="AC908" i="11" a="1"/>
  <c r="AC908" i="11" s="1"/>
  <c r="F908" i="11" a="1"/>
  <c r="F908" i="11" s="1"/>
  <c r="AA909" i="11" a="1"/>
  <c r="AA909" i="11" s="1"/>
  <c r="DZ905" i="11" a="1"/>
  <c r="DZ905" i="11" s="1"/>
  <c r="DY905" i="11" a="1"/>
  <c r="DY905" i="11" s="1"/>
  <c r="DX905" i="11" a="1"/>
  <c r="DX905" i="11" s="1"/>
  <c r="DW905" i="11" a="1"/>
  <c r="DW905" i="11" s="1"/>
  <c r="EB905" i="11" a="1"/>
  <c r="EB905" i="11" s="1"/>
  <c r="EA905" i="11" a="1"/>
  <c r="EA905" i="11" s="1"/>
  <c r="ED905" i="11" a="1"/>
  <c r="ED905" i="11" s="1"/>
  <c r="EC905" i="11" a="1"/>
  <c r="EC905" i="11" s="1"/>
  <c r="U907" i="11" a="1"/>
  <c r="U907" i="11" s="1"/>
  <c r="AD907" i="11"/>
  <c r="G907" i="11" a="1"/>
  <c r="G907" i="11" s="1"/>
  <c r="T907" i="11" a="1"/>
  <c r="T907" i="11" s="1"/>
  <c r="H907" i="11" a="1"/>
  <c r="H907" i="11" s="1"/>
  <c r="DV906" i="11" a="1"/>
  <c r="DV906" i="11" s="1"/>
  <c r="DG906" i="11" a="1"/>
  <c r="DG906" i="11" s="1"/>
  <c r="DO906" i="11" a="1"/>
  <c r="DO906" i="11" s="1"/>
  <c r="F909" i="11" l="1" a="1"/>
  <c r="F909" i="11" s="1"/>
  <c r="AC909" i="11" a="1"/>
  <c r="AC909" i="11" s="1"/>
  <c r="AA910" i="11" a="1"/>
  <c r="AA910" i="11" s="1"/>
  <c r="DL906" i="11" a="1"/>
  <c r="DL906" i="11" s="1"/>
  <c r="DM906" i="11" a="1"/>
  <c r="DM906" i="11" s="1"/>
  <c r="DH906" i="11" a="1"/>
  <c r="DH906" i="11" s="1"/>
  <c r="DK906" i="11" a="1"/>
  <c r="DK906" i="11" s="1"/>
  <c r="DI906" i="11" a="1"/>
  <c r="DI906" i="11" s="1"/>
  <c r="DJ906" i="11" a="1"/>
  <c r="DJ906" i="11" s="1"/>
  <c r="U908" i="11" a="1"/>
  <c r="U908" i="11" s="1"/>
  <c r="AD908" i="11"/>
  <c r="G908" i="11" a="1"/>
  <c r="G908" i="11" s="1"/>
  <c r="T908" i="11" a="1"/>
  <c r="T908" i="11" s="1"/>
  <c r="H908" i="11" a="1"/>
  <c r="H908" i="11" s="1"/>
  <c r="DP906" i="11" a="1"/>
  <c r="DP906" i="11" s="1"/>
  <c r="DR906" i="11" a="1"/>
  <c r="DR906" i="11" s="1"/>
  <c r="DS906" i="11" a="1"/>
  <c r="DS906" i="11" s="1"/>
  <c r="DT906" i="11" a="1"/>
  <c r="DT906" i="11" s="1"/>
  <c r="DQ906" i="11" a="1"/>
  <c r="DQ906" i="11" s="1"/>
  <c r="DZ906" i="11" a="1"/>
  <c r="DZ906" i="11" s="1"/>
  <c r="ED906" i="11" a="1"/>
  <c r="ED906" i="11" s="1"/>
  <c r="EC906" i="11" a="1"/>
  <c r="EC906" i="11" s="1"/>
  <c r="DX906" i="11" a="1"/>
  <c r="DX906" i="11" s="1"/>
  <c r="EB906" i="11" a="1"/>
  <c r="EB906" i="11" s="1"/>
  <c r="EA906" i="11" a="1"/>
  <c r="EA906" i="11" s="1"/>
  <c r="DY906" i="11" a="1"/>
  <c r="DY906" i="11" s="1"/>
  <c r="DW906" i="11" a="1"/>
  <c r="DW906" i="11" s="1"/>
  <c r="DV907" i="11" a="1"/>
  <c r="DV907" i="11" s="1"/>
  <c r="DG907" i="11" a="1"/>
  <c r="DG907" i="11" s="1"/>
  <c r="DO907" i="11" a="1"/>
  <c r="DO907" i="11" s="1"/>
  <c r="F910" i="11" l="1" a="1"/>
  <c r="F910" i="11" s="1"/>
  <c r="AC910" i="11" a="1"/>
  <c r="AC910" i="11" s="1"/>
  <c r="AA911" i="11" a="1"/>
  <c r="AA911" i="11" s="1"/>
  <c r="G909" i="11" a="1"/>
  <c r="G909" i="11" s="1"/>
  <c r="T909" i="11" a="1"/>
  <c r="T909" i="11" s="1"/>
  <c r="H909" i="11" a="1"/>
  <c r="H909" i="11" s="1"/>
  <c r="DX907" i="11" a="1"/>
  <c r="DX907" i="11" s="1"/>
  <c r="DY907" i="11" a="1"/>
  <c r="DY907" i="11" s="1"/>
  <c r="DW907" i="11" a="1"/>
  <c r="DW907" i="11" s="1"/>
  <c r="EB907" i="11" a="1"/>
  <c r="EB907" i="11" s="1"/>
  <c r="EA907" i="11" a="1"/>
  <c r="EA907" i="11" s="1"/>
  <c r="EC907" i="11" a="1"/>
  <c r="EC907" i="11" s="1"/>
  <c r="DZ907" i="11" a="1"/>
  <c r="DZ907" i="11" s="1"/>
  <c r="ED907" i="11" a="1"/>
  <c r="ED907" i="11" s="1"/>
  <c r="U909" i="11" a="1"/>
  <c r="U909" i="11" s="1"/>
  <c r="AD909" i="11"/>
  <c r="DV908" i="11" a="1"/>
  <c r="DV908" i="11" s="1"/>
  <c r="DO908" i="11" a="1"/>
  <c r="DO908" i="11" s="1"/>
  <c r="DG908" i="11" a="1"/>
  <c r="DG908" i="11" s="1"/>
  <c r="DR907" i="11" a="1"/>
  <c r="DR907" i="11" s="1"/>
  <c r="DS907" i="11" a="1"/>
  <c r="DS907" i="11" s="1"/>
  <c r="DP907" i="11" a="1"/>
  <c r="DP907" i="11" s="1"/>
  <c r="DT907" i="11" a="1"/>
  <c r="DT907" i="11" s="1"/>
  <c r="DQ907" i="11" a="1"/>
  <c r="DQ907" i="11" s="1"/>
  <c r="DH907" i="11" a="1"/>
  <c r="DH907" i="11" s="1"/>
  <c r="DK907" i="11" a="1"/>
  <c r="DK907" i="11" s="1"/>
  <c r="DL907" i="11" a="1"/>
  <c r="DL907" i="11" s="1"/>
  <c r="DI907" i="11" a="1"/>
  <c r="DI907" i="11" s="1"/>
  <c r="DJ907" i="11" a="1"/>
  <c r="DJ907" i="11" s="1"/>
  <c r="DM907" i="11" a="1"/>
  <c r="DM907" i="11" s="1"/>
  <c r="DH908" i="11" l="1" a="1"/>
  <c r="DH908" i="11" s="1"/>
  <c r="DM908" i="11" a="1"/>
  <c r="DM908" i="11" s="1"/>
  <c r="DI908" i="11" a="1"/>
  <c r="DI908" i="11" s="1"/>
  <c r="DL908" i="11" a="1"/>
  <c r="DL908" i="11" s="1"/>
  <c r="DK908" i="11" a="1"/>
  <c r="DK908" i="11" s="1"/>
  <c r="DJ908" i="11" a="1"/>
  <c r="DJ908" i="11" s="1"/>
  <c r="DO909" i="11" a="1"/>
  <c r="DO909" i="11" s="1"/>
  <c r="DG909" i="11" a="1"/>
  <c r="DG909" i="11" s="1"/>
  <c r="DV909" i="11" a="1"/>
  <c r="DV909" i="11" s="1"/>
  <c r="DP908" i="11" a="1"/>
  <c r="DP908" i="11" s="1"/>
  <c r="DR908" i="11" a="1"/>
  <c r="DR908" i="11" s="1"/>
  <c r="DQ908" i="11" a="1"/>
  <c r="DQ908" i="11" s="1"/>
  <c r="DS908" i="11" a="1"/>
  <c r="DS908" i="11" s="1"/>
  <c r="DT908" i="11" a="1"/>
  <c r="DT908" i="11" s="1"/>
  <c r="F911" i="11" a="1"/>
  <c r="F911" i="11" s="1"/>
  <c r="AC911" i="11" a="1"/>
  <c r="AC911" i="11" s="1"/>
  <c r="AA912" i="11" a="1"/>
  <c r="AA912" i="11" s="1"/>
  <c r="EB908" i="11" a="1"/>
  <c r="EB908" i="11" s="1"/>
  <c r="DZ908" i="11" a="1"/>
  <c r="DZ908" i="11" s="1"/>
  <c r="DY908" i="11" a="1"/>
  <c r="DY908" i="11" s="1"/>
  <c r="EC908" i="11" a="1"/>
  <c r="EC908" i="11" s="1"/>
  <c r="EA908" i="11" a="1"/>
  <c r="EA908" i="11" s="1"/>
  <c r="ED908" i="11" a="1"/>
  <c r="ED908" i="11" s="1"/>
  <c r="DX908" i="11" a="1"/>
  <c r="DX908" i="11" s="1"/>
  <c r="DW908" i="11" a="1"/>
  <c r="DW908" i="11" s="1"/>
  <c r="G910" i="11" a="1"/>
  <c r="G910" i="11" s="1"/>
  <c r="T910" i="11" a="1"/>
  <c r="T910" i="11" s="1"/>
  <c r="H910" i="11" a="1"/>
  <c r="H910" i="11" s="1"/>
  <c r="U910" i="11" a="1"/>
  <c r="U910" i="11" s="1"/>
  <c r="AD910" i="11"/>
  <c r="EC909" i="11" l="1" a="1"/>
  <c r="EC909" i="11" s="1"/>
  <c r="EA909" i="11" a="1"/>
  <c r="EA909" i="11" s="1"/>
  <c r="DZ909" i="11" a="1"/>
  <c r="DZ909" i="11" s="1"/>
  <c r="ED909" i="11" a="1"/>
  <c r="ED909" i="11" s="1"/>
  <c r="DY909" i="11" a="1"/>
  <c r="DY909" i="11" s="1"/>
  <c r="EB909" i="11" a="1"/>
  <c r="EB909" i="11" s="1"/>
  <c r="DX909" i="11" a="1"/>
  <c r="DX909" i="11" s="1"/>
  <c r="DW909" i="11" a="1"/>
  <c r="DW909" i="11" s="1"/>
  <c r="DM909" i="11" a="1"/>
  <c r="DM909" i="11" s="1"/>
  <c r="DI909" i="11" a="1"/>
  <c r="DI909" i="11" s="1"/>
  <c r="DK909" i="11" a="1"/>
  <c r="DK909" i="11" s="1"/>
  <c r="DH909" i="11" a="1"/>
  <c r="DH909" i="11" s="1"/>
  <c r="DJ909" i="11" a="1"/>
  <c r="DJ909" i="11" s="1"/>
  <c r="DL909" i="11" a="1"/>
  <c r="DL909" i="11" s="1"/>
  <c r="DV910" i="11" a="1"/>
  <c r="DV910" i="11" s="1"/>
  <c r="DG910" i="11" a="1"/>
  <c r="DG910" i="11" s="1"/>
  <c r="DO910" i="11" a="1"/>
  <c r="DO910" i="11" s="1"/>
  <c r="DQ909" i="11" a="1"/>
  <c r="DQ909" i="11" s="1"/>
  <c r="DP909" i="11" a="1"/>
  <c r="DP909" i="11" s="1"/>
  <c r="DR909" i="11" a="1"/>
  <c r="DR909" i="11" s="1"/>
  <c r="DS909" i="11" a="1"/>
  <c r="DS909" i="11" s="1"/>
  <c r="DT909" i="11" a="1"/>
  <c r="DT909" i="11" s="1"/>
  <c r="F912" i="11" a="1"/>
  <c r="F912" i="11" s="1"/>
  <c r="AC912" i="11" a="1"/>
  <c r="AC912" i="11" s="1"/>
  <c r="AA913" i="11" a="1"/>
  <c r="AA913" i="11" s="1"/>
  <c r="G911" i="11" a="1"/>
  <c r="G911" i="11" s="1"/>
  <c r="T911" i="11" a="1"/>
  <c r="T911" i="11" s="1"/>
  <c r="H911" i="11" a="1"/>
  <c r="H911" i="11" s="1"/>
  <c r="U911" i="11" a="1"/>
  <c r="U911" i="11" s="1"/>
  <c r="AD911" i="11"/>
  <c r="G912" i="11" l="1" a="1"/>
  <c r="G912" i="11" s="1"/>
  <c r="T912" i="11" a="1"/>
  <c r="T912" i="11" s="1"/>
  <c r="H912" i="11" a="1"/>
  <c r="H912" i="11" s="1"/>
  <c r="U912" i="11" a="1"/>
  <c r="U912" i="11" s="1"/>
  <c r="AD912" i="11"/>
  <c r="DR910" i="11" a="1"/>
  <c r="DR910" i="11" s="1"/>
  <c r="DT910" i="11" a="1"/>
  <c r="DT910" i="11" s="1"/>
  <c r="DQ910" i="11" a="1"/>
  <c r="DQ910" i="11" s="1"/>
  <c r="DS910" i="11" a="1"/>
  <c r="DS910" i="11" s="1"/>
  <c r="DP910" i="11" a="1"/>
  <c r="DP910" i="11" s="1"/>
  <c r="DM910" i="11" a="1"/>
  <c r="DM910" i="11" s="1"/>
  <c r="DJ910" i="11" a="1"/>
  <c r="DJ910" i="11" s="1"/>
  <c r="DH910" i="11" a="1"/>
  <c r="DH910" i="11" s="1"/>
  <c r="DI910" i="11" a="1"/>
  <c r="DI910" i="11" s="1"/>
  <c r="DK910" i="11" a="1"/>
  <c r="DK910" i="11" s="1"/>
  <c r="DL910" i="11" a="1"/>
  <c r="DL910" i="11" s="1"/>
  <c r="DW910" i="11" a="1"/>
  <c r="DW910" i="11" s="1"/>
  <c r="DZ910" i="11" a="1"/>
  <c r="DZ910" i="11" s="1"/>
  <c r="DY910" i="11" a="1"/>
  <c r="DY910" i="11" s="1"/>
  <c r="ED910" i="11" a="1"/>
  <c r="ED910" i="11" s="1"/>
  <c r="EA910" i="11" a="1"/>
  <c r="EA910" i="11" s="1"/>
  <c r="EC910" i="11" a="1"/>
  <c r="EC910" i="11" s="1"/>
  <c r="EB910" i="11" a="1"/>
  <c r="EB910" i="11" s="1"/>
  <c r="DX910" i="11" a="1"/>
  <c r="DX910" i="11" s="1"/>
  <c r="DG911" i="11" a="1"/>
  <c r="DG911" i="11" s="1"/>
  <c r="DO911" i="11" a="1"/>
  <c r="DO911" i="11" s="1"/>
  <c r="DV911" i="11" a="1"/>
  <c r="DV911" i="11" s="1"/>
  <c r="F913" i="11" a="1"/>
  <c r="F913" i="11" s="1"/>
  <c r="AC913" i="11" a="1"/>
  <c r="AC913" i="11" s="1"/>
  <c r="AA914" i="11" a="1"/>
  <c r="AA914" i="11" s="1"/>
  <c r="AC914" i="11" l="1" a="1"/>
  <c r="AC914" i="11" s="1"/>
  <c r="F914" i="11" a="1"/>
  <c r="F914" i="11" s="1"/>
  <c r="AA915" i="11" a="1"/>
  <c r="AA915" i="11" s="1"/>
  <c r="G913" i="11" a="1"/>
  <c r="G913" i="11" s="1"/>
  <c r="T913" i="11" a="1"/>
  <c r="T913" i="11" s="1"/>
  <c r="H913" i="11" a="1"/>
  <c r="H913" i="11" s="1"/>
  <c r="U913" i="11" a="1"/>
  <c r="U913" i="11" s="1"/>
  <c r="AD913" i="11"/>
  <c r="DW911" i="11" a="1"/>
  <c r="DW911" i="11" s="1"/>
  <c r="EB911" i="11" a="1"/>
  <c r="EB911" i="11" s="1"/>
  <c r="DZ911" i="11" a="1"/>
  <c r="DZ911" i="11" s="1"/>
  <c r="DY911" i="11" a="1"/>
  <c r="DY911" i="11" s="1"/>
  <c r="DX911" i="11" a="1"/>
  <c r="DX911" i="11" s="1"/>
  <c r="ED911" i="11" a="1"/>
  <c r="ED911" i="11" s="1"/>
  <c r="EC911" i="11" a="1"/>
  <c r="EC911" i="11" s="1"/>
  <c r="EA911" i="11" a="1"/>
  <c r="EA911" i="11" s="1"/>
  <c r="DR911" i="11" a="1"/>
  <c r="DR911" i="11" s="1"/>
  <c r="DS911" i="11" a="1"/>
  <c r="DS911" i="11" s="1"/>
  <c r="DT911" i="11" a="1"/>
  <c r="DT911" i="11" s="1"/>
  <c r="DP911" i="11" a="1"/>
  <c r="DP911" i="11" s="1"/>
  <c r="DQ911" i="11" a="1"/>
  <c r="DQ911" i="11" s="1"/>
  <c r="DL911" i="11" a="1"/>
  <c r="DL911" i="11" s="1"/>
  <c r="DM911" i="11" a="1"/>
  <c r="DM911" i="11" s="1"/>
  <c r="DJ911" i="11" a="1"/>
  <c r="DJ911" i="11" s="1"/>
  <c r="DH911" i="11" a="1"/>
  <c r="DH911" i="11" s="1"/>
  <c r="DI911" i="11" a="1"/>
  <c r="DI911" i="11" s="1"/>
  <c r="DK911" i="11" a="1"/>
  <c r="DK911" i="11" s="1"/>
  <c r="DO912" i="11" a="1"/>
  <c r="DO912" i="11" s="1"/>
  <c r="DG912" i="11" a="1"/>
  <c r="DG912" i="11" s="1"/>
  <c r="DV912" i="11" a="1"/>
  <c r="DV912" i="11" s="1"/>
  <c r="DO913" i="11" l="1" a="1"/>
  <c r="DO913" i="11" s="1"/>
  <c r="DG913" i="11" a="1"/>
  <c r="DG913" i="11" s="1"/>
  <c r="DV913" i="11" a="1"/>
  <c r="DV913" i="11" s="1"/>
  <c r="AC915" i="11" a="1"/>
  <c r="AC915" i="11" s="1"/>
  <c r="F915" i="11" a="1"/>
  <c r="F915" i="11" s="1"/>
  <c r="AA916" i="11" a="1"/>
  <c r="AA916" i="11" s="1"/>
  <c r="DW912" i="11" a="1"/>
  <c r="DW912" i="11" s="1"/>
  <c r="EC912" i="11" a="1"/>
  <c r="EC912" i="11" s="1"/>
  <c r="EB912" i="11" a="1"/>
  <c r="EB912" i="11" s="1"/>
  <c r="DX912" i="11" a="1"/>
  <c r="DX912" i="11" s="1"/>
  <c r="ED912" i="11" a="1"/>
  <c r="ED912" i="11" s="1"/>
  <c r="EA912" i="11" a="1"/>
  <c r="EA912" i="11" s="1"/>
  <c r="DY912" i="11" a="1"/>
  <c r="DY912" i="11" s="1"/>
  <c r="DZ912" i="11" a="1"/>
  <c r="DZ912" i="11" s="1"/>
  <c r="U914" i="11" a="1"/>
  <c r="U914" i="11" s="1"/>
  <c r="AD914" i="11"/>
  <c r="DR912" i="11" a="1"/>
  <c r="DR912" i="11" s="1"/>
  <c r="DQ912" i="11" a="1"/>
  <c r="DQ912" i="11" s="1"/>
  <c r="DP912" i="11" a="1"/>
  <c r="DP912" i="11" s="1"/>
  <c r="DS912" i="11" a="1"/>
  <c r="DS912" i="11" s="1"/>
  <c r="DT912" i="11" a="1"/>
  <c r="DT912" i="11" s="1"/>
  <c r="G914" i="11" a="1"/>
  <c r="G914" i="11" s="1"/>
  <c r="T914" i="11" a="1"/>
  <c r="T914" i="11" s="1"/>
  <c r="H914" i="11" a="1"/>
  <c r="H914" i="11" s="1"/>
  <c r="DK912" i="11" a="1"/>
  <c r="DK912" i="11" s="1"/>
  <c r="DH912" i="11" a="1"/>
  <c r="DH912" i="11" s="1"/>
  <c r="DL912" i="11" a="1"/>
  <c r="DL912" i="11" s="1"/>
  <c r="DJ912" i="11" a="1"/>
  <c r="DJ912" i="11" s="1"/>
  <c r="DI912" i="11" a="1"/>
  <c r="DI912" i="11" s="1"/>
  <c r="DM912" i="11" a="1"/>
  <c r="DM912" i="11" s="1"/>
  <c r="DO914" i="11" l="1" a="1"/>
  <c r="DO914" i="11" s="1"/>
  <c r="DV914" i="11" a="1"/>
  <c r="DV914" i="11" s="1"/>
  <c r="DG914" i="11" a="1"/>
  <c r="DG914" i="11" s="1"/>
  <c r="DX913" i="11" a="1"/>
  <c r="DX913" i="11" s="1"/>
  <c r="DZ913" i="11" a="1"/>
  <c r="DZ913" i="11" s="1"/>
  <c r="EA913" i="11" a="1"/>
  <c r="EA913" i="11" s="1"/>
  <c r="EB913" i="11" a="1"/>
  <c r="EB913" i="11" s="1"/>
  <c r="DW913" i="11" a="1"/>
  <c r="DW913" i="11" s="1"/>
  <c r="EC913" i="11" a="1"/>
  <c r="EC913" i="11" s="1"/>
  <c r="ED913" i="11" a="1"/>
  <c r="ED913" i="11" s="1"/>
  <c r="DY913" i="11" a="1"/>
  <c r="DY913" i="11" s="1"/>
  <c r="DJ913" i="11" a="1"/>
  <c r="DJ913" i="11" s="1"/>
  <c r="DL913" i="11" a="1"/>
  <c r="DL913" i="11" s="1"/>
  <c r="DK913" i="11" a="1"/>
  <c r="DK913" i="11" s="1"/>
  <c r="DI913" i="11" a="1"/>
  <c r="DI913" i="11" s="1"/>
  <c r="DH913" i="11" a="1"/>
  <c r="DH913" i="11" s="1"/>
  <c r="DM913" i="11" a="1"/>
  <c r="DM913" i="11" s="1"/>
  <c r="AC916" i="11" a="1"/>
  <c r="AC916" i="11" s="1"/>
  <c r="F916" i="11" a="1"/>
  <c r="F916" i="11" s="1"/>
  <c r="AA917" i="11" a="1"/>
  <c r="AA917" i="11" s="1"/>
  <c r="DP913" i="11" a="1"/>
  <c r="DP913" i="11" s="1"/>
  <c r="DT913" i="11" a="1"/>
  <c r="DT913" i="11" s="1"/>
  <c r="DR913" i="11" a="1"/>
  <c r="DR913" i="11" s="1"/>
  <c r="DS913" i="11" a="1"/>
  <c r="DS913" i="11" s="1"/>
  <c r="DQ913" i="11" a="1"/>
  <c r="DQ913" i="11" s="1"/>
  <c r="U915" i="11" a="1"/>
  <c r="U915" i="11" s="1"/>
  <c r="AD915" i="11"/>
  <c r="G915" i="11" a="1"/>
  <c r="G915" i="11" s="1"/>
  <c r="T915" i="11" a="1"/>
  <c r="T915" i="11" s="1"/>
  <c r="H915" i="11" a="1"/>
  <c r="H915" i="11" s="1"/>
  <c r="DV915" i="11" l="1" a="1"/>
  <c r="DV915" i="11" s="1"/>
  <c r="DG915" i="11" a="1"/>
  <c r="DG915" i="11" s="1"/>
  <c r="DO915" i="11" a="1"/>
  <c r="DO915" i="11" s="1"/>
  <c r="F917" i="11" a="1"/>
  <c r="F917" i="11" s="1"/>
  <c r="AC917" i="11" a="1"/>
  <c r="AC917" i="11" s="1"/>
  <c r="AA918" i="11" a="1"/>
  <c r="AA918" i="11" s="1"/>
  <c r="DM914" i="11" a="1"/>
  <c r="DM914" i="11" s="1"/>
  <c r="DJ914" i="11" a="1"/>
  <c r="DJ914" i="11" s="1"/>
  <c r="DK914" i="11" a="1"/>
  <c r="DK914" i="11" s="1"/>
  <c r="DH914" i="11" a="1"/>
  <c r="DH914" i="11" s="1"/>
  <c r="DI914" i="11" a="1"/>
  <c r="DI914" i="11" s="1"/>
  <c r="DL914" i="11" a="1"/>
  <c r="DL914" i="11" s="1"/>
  <c r="U916" i="11" a="1"/>
  <c r="U916" i="11" s="1"/>
  <c r="AD916" i="11"/>
  <c r="ED914" i="11" a="1"/>
  <c r="ED914" i="11" s="1"/>
  <c r="DZ914" i="11" a="1"/>
  <c r="DZ914" i="11" s="1"/>
  <c r="DX914" i="11" a="1"/>
  <c r="DX914" i="11" s="1"/>
  <c r="DW914" i="11" a="1"/>
  <c r="DW914" i="11" s="1"/>
  <c r="EB914" i="11" a="1"/>
  <c r="EB914" i="11" s="1"/>
  <c r="DY914" i="11" a="1"/>
  <c r="DY914" i="11" s="1"/>
  <c r="EC914" i="11" a="1"/>
  <c r="EC914" i="11" s="1"/>
  <c r="EA914" i="11" a="1"/>
  <c r="EA914" i="11" s="1"/>
  <c r="G916" i="11" a="1"/>
  <c r="G916" i="11" s="1"/>
  <c r="T916" i="11" a="1"/>
  <c r="T916" i="11" s="1"/>
  <c r="H916" i="11" a="1"/>
  <c r="H916" i="11" s="1"/>
  <c r="DS914" i="11" a="1"/>
  <c r="DS914" i="11" s="1"/>
  <c r="DR914" i="11" a="1"/>
  <c r="DR914" i="11" s="1"/>
  <c r="DT914" i="11" a="1"/>
  <c r="DT914" i="11" s="1"/>
  <c r="DQ914" i="11" a="1"/>
  <c r="DQ914" i="11" s="1"/>
  <c r="DP914" i="11" a="1"/>
  <c r="DP914" i="11" s="1"/>
  <c r="DO916" i="11" l="1" a="1"/>
  <c r="DO916" i="11" s="1"/>
  <c r="DG916" i="11" a="1"/>
  <c r="DG916" i="11" s="1"/>
  <c r="DV916" i="11" a="1"/>
  <c r="DV916" i="11" s="1"/>
  <c r="F918" i="11" a="1"/>
  <c r="F918" i="11" s="1"/>
  <c r="AC918" i="11" a="1"/>
  <c r="AC918" i="11" s="1"/>
  <c r="AA919" i="11" a="1"/>
  <c r="AA919" i="11" s="1"/>
  <c r="DP915" i="11" a="1"/>
  <c r="DP915" i="11" s="1"/>
  <c r="DQ915" i="11" a="1"/>
  <c r="DQ915" i="11" s="1"/>
  <c r="DS915" i="11" a="1"/>
  <c r="DS915" i="11" s="1"/>
  <c r="DR915" i="11" a="1"/>
  <c r="DR915" i="11" s="1"/>
  <c r="DT915" i="11" a="1"/>
  <c r="DT915" i="11" s="1"/>
  <c r="G917" i="11" a="1"/>
  <c r="G917" i="11" s="1"/>
  <c r="T917" i="11" a="1"/>
  <c r="T917" i="11" s="1"/>
  <c r="H917" i="11" a="1"/>
  <c r="H917" i="11" s="1"/>
  <c r="DH915" i="11" a="1"/>
  <c r="DH915" i="11" s="1"/>
  <c r="DI915" i="11" a="1"/>
  <c r="DI915" i="11" s="1"/>
  <c r="DL915" i="11" a="1"/>
  <c r="DL915" i="11" s="1"/>
  <c r="DM915" i="11" a="1"/>
  <c r="DM915" i="11" s="1"/>
  <c r="DK915" i="11" a="1"/>
  <c r="DK915" i="11" s="1"/>
  <c r="DJ915" i="11" a="1"/>
  <c r="DJ915" i="11" s="1"/>
  <c r="U917" i="11" a="1"/>
  <c r="U917" i="11" s="1"/>
  <c r="AD917" i="11"/>
  <c r="DW915" i="11" a="1"/>
  <c r="DW915" i="11" s="1"/>
  <c r="DZ915" i="11" a="1"/>
  <c r="DZ915" i="11" s="1"/>
  <c r="EB915" i="11" a="1"/>
  <c r="EB915" i="11" s="1"/>
  <c r="ED915" i="11" a="1"/>
  <c r="ED915" i="11" s="1"/>
  <c r="DX915" i="11" a="1"/>
  <c r="DX915" i="11" s="1"/>
  <c r="EC915" i="11" a="1"/>
  <c r="EC915" i="11" s="1"/>
  <c r="DY915" i="11" a="1"/>
  <c r="DY915" i="11" s="1"/>
  <c r="EA915" i="11" a="1"/>
  <c r="EA915" i="11" s="1"/>
  <c r="DV917" i="11" l="1" a="1"/>
  <c r="DV917" i="11" s="1"/>
  <c r="DG917" i="11" a="1"/>
  <c r="DG917" i="11" s="1"/>
  <c r="DO917" i="11" a="1"/>
  <c r="DO917" i="11" s="1"/>
  <c r="F919" i="11" a="1"/>
  <c r="F919" i="11" s="1"/>
  <c r="AC919" i="11" a="1"/>
  <c r="AC919" i="11" s="1"/>
  <c r="AA920" i="11" a="1"/>
  <c r="AA920" i="11" s="1"/>
  <c r="EC916" i="11" a="1"/>
  <c r="EC916" i="11" s="1"/>
  <c r="DX916" i="11" a="1"/>
  <c r="DX916" i="11" s="1"/>
  <c r="DZ916" i="11" a="1"/>
  <c r="DZ916" i="11" s="1"/>
  <c r="EA916" i="11" a="1"/>
  <c r="EA916" i="11" s="1"/>
  <c r="ED916" i="11" a="1"/>
  <c r="ED916" i="11" s="1"/>
  <c r="DW916" i="11" a="1"/>
  <c r="DW916" i="11" s="1"/>
  <c r="DY916" i="11" a="1"/>
  <c r="DY916" i="11" s="1"/>
  <c r="EB916" i="11" a="1"/>
  <c r="EB916" i="11" s="1"/>
  <c r="G918" i="11" a="1"/>
  <c r="G918" i="11" s="1"/>
  <c r="T918" i="11" a="1"/>
  <c r="T918" i="11" s="1"/>
  <c r="H918" i="11" a="1"/>
  <c r="H918" i="11" s="1"/>
  <c r="DL916" i="11" a="1"/>
  <c r="DL916" i="11" s="1"/>
  <c r="DI916" i="11" a="1"/>
  <c r="DI916" i="11" s="1"/>
  <c r="DJ916" i="11" a="1"/>
  <c r="DJ916" i="11" s="1"/>
  <c r="DM916" i="11" a="1"/>
  <c r="DM916" i="11" s="1"/>
  <c r="DK916" i="11" a="1"/>
  <c r="DK916" i="11" s="1"/>
  <c r="DH916" i="11" a="1"/>
  <c r="DH916" i="11" s="1"/>
  <c r="U918" i="11" a="1"/>
  <c r="U918" i="11" s="1"/>
  <c r="AD918" i="11"/>
  <c r="DT916" i="11" a="1"/>
  <c r="DT916" i="11" s="1"/>
  <c r="DS916" i="11" a="1"/>
  <c r="DS916" i="11" s="1"/>
  <c r="DP916" i="11" a="1"/>
  <c r="DP916" i="11" s="1"/>
  <c r="DR916" i="11" a="1"/>
  <c r="DR916" i="11" s="1"/>
  <c r="DQ916" i="11" a="1"/>
  <c r="DQ916" i="11" s="1"/>
  <c r="G919" i="11" l="1" a="1"/>
  <c r="G919" i="11" s="1"/>
  <c r="T919" i="11" a="1"/>
  <c r="T919" i="11" s="1"/>
  <c r="H919" i="11" a="1"/>
  <c r="H919" i="11" s="1"/>
  <c r="DL917" i="11" a="1"/>
  <c r="DL917" i="11" s="1"/>
  <c r="DM917" i="11" a="1"/>
  <c r="DM917" i="11" s="1"/>
  <c r="DH917" i="11" a="1"/>
  <c r="DH917" i="11" s="1"/>
  <c r="DK917" i="11" a="1"/>
  <c r="DK917" i="11" s="1"/>
  <c r="DI917" i="11" a="1"/>
  <c r="DI917" i="11" s="1"/>
  <c r="DJ917" i="11" a="1"/>
  <c r="DJ917" i="11" s="1"/>
  <c r="U919" i="11" a="1"/>
  <c r="U919" i="11" s="1"/>
  <c r="AD919" i="11"/>
  <c r="DY917" i="11" a="1"/>
  <c r="DY917" i="11" s="1"/>
  <c r="EC917" i="11" a="1"/>
  <c r="EC917" i="11" s="1"/>
  <c r="ED917" i="11" a="1"/>
  <c r="ED917" i="11" s="1"/>
  <c r="EB917" i="11" a="1"/>
  <c r="EB917" i="11" s="1"/>
  <c r="EA917" i="11" a="1"/>
  <c r="EA917" i="11" s="1"/>
  <c r="DX917" i="11" a="1"/>
  <c r="DX917" i="11" s="1"/>
  <c r="DZ917" i="11" a="1"/>
  <c r="DZ917" i="11" s="1"/>
  <c r="DW917" i="11" a="1"/>
  <c r="DW917" i="11" s="1"/>
  <c r="F920" i="11" a="1"/>
  <c r="F920" i="11" s="1"/>
  <c r="AC920" i="11" a="1"/>
  <c r="AC920" i="11" s="1"/>
  <c r="AA921" i="11" a="1"/>
  <c r="AA921" i="11" s="1"/>
  <c r="DT917" i="11" a="1"/>
  <c r="DT917" i="11" s="1"/>
  <c r="DS917" i="11" a="1"/>
  <c r="DS917" i="11" s="1"/>
  <c r="DP917" i="11" a="1"/>
  <c r="DP917" i="11" s="1"/>
  <c r="DQ917" i="11" a="1"/>
  <c r="DQ917" i="11" s="1"/>
  <c r="DR917" i="11" a="1"/>
  <c r="DR917" i="11" s="1"/>
  <c r="DG918" i="11" a="1"/>
  <c r="DG918" i="11" s="1"/>
  <c r="DO918" i="11" a="1"/>
  <c r="DO918" i="11" s="1"/>
  <c r="DV918" i="11" a="1"/>
  <c r="DV918" i="11" s="1"/>
  <c r="DW918" i="11" l="1" a="1"/>
  <c r="DW918" i="11" s="1"/>
  <c r="DZ918" i="11" a="1"/>
  <c r="DZ918" i="11" s="1"/>
  <c r="EC918" i="11" a="1"/>
  <c r="EC918" i="11" s="1"/>
  <c r="DX918" i="11" a="1"/>
  <c r="DX918" i="11" s="1"/>
  <c r="ED918" i="11" a="1"/>
  <c r="ED918" i="11" s="1"/>
  <c r="EB918" i="11" a="1"/>
  <c r="EB918" i="11" s="1"/>
  <c r="DY918" i="11" a="1"/>
  <c r="DY918" i="11" s="1"/>
  <c r="EA918" i="11" a="1"/>
  <c r="EA918" i="11" s="1"/>
  <c r="F921" i="11" a="1"/>
  <c r="F921" i="11" s="1"/>
  <c r="AC921" i="11" a="1"/>
  <c r="AC921" i="11" s="1"/>
  <c r="AA922" i="11" a="1"/>
  <c r="AA922" i="11" s="1"/>
  <c r="DT918" i="11" a="1"/>
  <c r="DT918" i="11" s="1"/>
  <c r="DS918" i="11" a="1"/>
  <c r="DS918" i="11" s="1"/>
  <c r="DP918" i="11" a="1"/>
  <c r="DP918" i="11" s="1"/>
  <c r="DQ918" i="11" a="1"/>
  <c r="DQ918" i="11" s="1"/>
  <c r="DR918" i="11" a="1"/>
  <c r="DR918" i="11" s="1"/>
  <c r="G920" i="11" a="1"/>
  <c r="G920" i="11" s="1"/>
  <c r="T920" i="11" a="1"/>
  <c r="T920" i="11" s="1"/>
  <c r="H920" i="11" a="1"/>
  <c r="H920" i="11" s="1"/>
  <c r="DK918" i="11" a="1"/>
  <c r="DK918" i="11" s="1"/>
  <c r="DL918" i="11" a="1"/>
  <c r="DL918" i="11" s="1"/>
  <c r="DH918" i="11" a="1"/>
  <c r="DH918" i="11" s="1"/>
  <c r="DJ918" i="11" a="1"/>
  <c r="DJ918" i="11" s="1"/>
  <c r="DI918" i="11" a="1"/>
  <c r="DI918" i="11" s="1"/>
  <c r="DM918" i="11" a="1"/>
  <c r="DM918" i="11" s="1"/>
  <c r="U920" i="11" a="1"/>
  <c r="U920" i="11" s="1"/>
  <c r="AD920" i="11"/>
  <c r="DV919" i="11" a="1"/>
  <c r="DV919" i="11" s="1"/>
  <c r="DG919" i="11" a="1"/>
  <c r="DG919" i="11" s="1"/>
  <c r="DO919" i="11" a="1"/>
  <c r="DO919" i="11" s="1"/>
  <c r="U921" i="11" l="1" a="1"/>
  <c r="U921" i="11" s="1"/>
  <c r="AD921" i="11"/>
  <c r="ED919" i="11" a="1"/>
  <c r="ED919" i="11" s="1"/>
  <c r="EC919" i="11" a="1"/>
  <c r="EC919" i="11" s="1"/>
  <c r="DY919" i="11" a="1"/>
  <c r="DY919" i="11" s="1"/>
  <c r="DX919" i="11" a="1"/>
  <c r="DX919" i="11" s="1"/>
  <c r="DZ919" i="11" a="1"/>
  <c r="DZ919" i="11" s="1"/>
  <c r="EA919" i="11" a="1"/>
  <c r="EA919" i="11" s="1"/>
  <c r="DW919" i="11" a="1"/>
  <c r="DW919" i="11" s="1"/>
  <c r="EB919" i="11" a="1"/>
  <c r="EB919" i="11" s="1"/>
  <c r="DS919" i="11" a="1"/>
  <c r="DS919" i="11" s="1"/>
  <c r="DT919" i="11" a="1"/>
  <c r="DT919" i="11" s="1"/>
  <c r="DQ919" i="11" a="1"/>
  <c r="DQ919" i="11" s="1"/>
  <c r="DR919" i="11" a="1"/>
  <c r="DR919" i="11" s="1"/>
  <c r="DP919" i="11" a="1"/>
  <c r="DP919" i="11" s="1"/>
  <c r="DV920" i="11" a="1"/>
  <c r="DV920" i="11" s="1"/>
  <c r="DG920" i="11" a="1"/>
  <c r="DG920" i="11" s="1"/>
  <c r="DO920" i="11" a="1"/>
  <c r="DO920" i="11" s="1"/>
  <c r="AC922" i="11" a="1"/>
  <c r="AC922" i="11" s="1"/>
  <c r="F922" i="11" a="1"/>
  <c r="F922" i="11" s="1"/>
  <c r="AA923" i="11" a="1"/>
  <c r="AA923" i="11" s="1"/>
  <c r="DK919" i="11" a="1"/>
  <c r="DK919" i="11" s="1"/>
  <c r="DL919" i="11" a="1"/>
  <c r="DL919" i="11" s="1"/>
  <c r="DI919" i="11" a="1"/>
  <c r="DI919" i="11" s="1"/>
  <c r="DH919" i="11" a="1"/>
  <c r="DH919" i="11" s="1"/>
  <c r="DM919" i="11" a="1"/>
  <c r="DM919" i="11" s="1"/>
  <c r="DJ919" i="11" a="1"/>
  <c r="DJ919" i="11" s="1"/>
  <c r="G921" i="11" a="1"/>
  <c r="G921" i="11" s="1"/>
  <c r="T921" i="11" a="1"/>
  <c r="T921" i="11" s="1"/>
  <c r="H921" i="11" a="1"/>
  <c r="H921" i="11" s="1"/>
  <c r="AC923" i="11" l="1" a="1"/>
  <c r="AC923" i="11" s="1"/>
  <c r="F923" i="11" a="1"/>
  <c r="F923" i="11" s="1"/>
  <c r="AA924" i="11" a="1"/>
  <c r="AA924" i="11" s="1"/>
  <c r="U922" i="11" a="1"/>
  <c r="U922" i="11" s="1"/>
  <c r="AD922" i="11"/>
  <c r="G922" i="11" a="1"/>
  <c r="G922" i="11" s="1"/>
  <c r="T922" i="11" a="1"/>
  <c r="T922" i="11" s="1"/>
  <c r="H922" i="11" a="1"/>
  <c r="H922" i="11" s="1"/>
  <c r="DG921" i="11" a="1"/>
  <c r="DG921" i="11" s="1"/>
  <c r="DV921" i="11" a="1"/>
  <c r="DV921" i="11" s="1"/>
  <c r="DO921" i="11" a="1"/>
  <c r="DO921" i="11" s="1"/>
  <c r="DR920" i="11" a="1"/>
  <c r="DR920" i="11" s="1"/>
  <c r="DT920" i="11" a="1"/>
  <c r="DT920" i="11" s="1"/>
  <c r="DP920" i="11" a="1"/>
  <c r="DP920" i="11" s="1"/>
  <c r="DS920" i="11" a="1"/>
  <c r="DS920" i="11" s="1"/>
  <c r="DQ920" i="11" a="1"/>
  <c r="DQ920" i="11" s="1"/>
  <c r="DJ920" i="11" a="1"/>
  <c r="DJ920" i="11" s="1"/>
  <c r="DM920" i="11" a="1"/>
  <c r="DM920" i="11" s="1"/>
  <c r="DL920" i="11" a="1"/>
  <c r="DL920" i="11" s="1"/>
  <c r="DK920" i="11" a="1"/>
  <c r="DK920" i="11" s="1"/>
  <c r="DI920" i="11" a="1"/>
  <c r="DI920" i="11" s="1"/>
  <c r="DH920" i="11" a="1"/>
  <c r="DH920" i="11" s="1"/>
  <c r="DW920" i="11" a="1"/>
  <c r="DW920" i="11" s="1"/>
  <c r="EC920" i="11" a="1"/>
  <c r="EC920" i="11" s="1"/>
  <c r="EA920" i="11" a="1"/>
  <c r="EA920" i="11" s="1"/>
  <c r="EB920" i="11" a="1"/>
  <c r="EB920" i="11" s="1"/>
  <c r="DY920" i="11" a="1"/>
  <c r="DY920" i="11" s="1"/>
  <c r="ED920" i="11" a="1"/>
  <c r="ED920" i="11" s="1"/>
  <c r="DX920" i="11" a="1"/>
  <c r="DX920" i="11" s="1"/>
  <c r="DZ920" i="11" a="1"/>
  <c r="DZ920" i="11" s="1"/>
  <c r="EA921" i="11" l="1" a="1"/>
  <c r="EA921" i="11" s="1"/>
  <c r="DX921" i="11" a="1"/>
  <c r="DX921" i="11" s="1"/>
  <c r="EB921" i="11" a="1"/>
  <c r="EB921" i="11" s="1"/>
  <c r="DZ921" i="11" a="1"/>
  <c r="DZ921" i="11" s="1"/>
  <c r="EC921" i="11" a="1"/>
  <c r="EC921" i="11" s="1"/>
  <c r="DW921" i="11" a="1"/>
  <c r="DW921" i="11" s="1"/>
  <c r="DY921" i="11" a="1"/>
  <c r="DY921" i="11" s="1"/>
  <c r="ED921" i="11" a="1"/>
  <c r="ED921" i="11" s="1"/>
  <c r="DH921" i="11" a="1"/>
  <c r="DH921" i="11" s="1"/>
  <c r="DK921" i="11" a="1"/>
  <c r="DK921" i="11" s="1"/>
  <c r="DL921" i="11" a="1"/>
  <c r="DL921" i="11" s="1"/>
  <c r="DI921" i="11" a="1"/>
  <c r="DI921" i="11" s="1"/>
  <c r="DM921" i="11" a="1"/>
  <c r="DM921" i="11" s="1"/>
  <c r="DJ921" i="11" a="1"/>
  <c r="DJ921" i="11" s="1"/>
  <c r="AC924" i="11" a="1"/>
  <c r="AC924" i="11" s="1"/>
  <c r="F924" i="11" a="1"/>
  <c r="F924" i="11" s="1"/>
  <c r="AA925" i="11" a="1"/>
  <c r="AA925" i="11" s="1"/>
  <c r="U923" i="11" a="1"/>
  <c r="U923" i="11" s="1"/>
  <c r="AD923" i="11"/>
  <c r="G923" i="11" a="1"/>
  <c r="G923" i="11" s="1"/>
  <c r="T923" i="11" a="1"/>
  <c r="T923" i="11" s="1"/>
  <c r="H923" i="11" a="1"/>
  <c r="H923" i="11" s="1"/>
  <c r="DO922" i="11" a="1"/>
  <c r="DO922" i="11" s="1"/>
  <c r="DV922" i="11" a="1"/>
  <c r="DV922" i="11" s="1"/>
  <c r="DG922" i="11" a="1"/>
  <c r="DG922" i="11" s="1"/>
  <c r="DT921" i="11" a="1"/>
  <c r="DT921" i="11" s="1"/>
  <c r="DP921" i="11" a="1"/>
  <c r="DP921" i="11" s="1"/>
  <c r="DR921" i="11" a="1"/>
  <c r="DR921" i="11" s="1"/>
  <c r="DS921" i="11" a="1"/>
  <c r="DS921" i="11" s="1"/>
  <c r="DQ921" i="11" a="1"/>
  <c r="DQ921" i="11" s="1"/>
  <c r="DI922" i="11" l="1" a="1"/>
  <c r="DI922" i="11" s="1"/>
  <c r="DJ922" i="11" a="1"/>
  <c r="DJ922" i="11" s="1"/>
  <c r="DK922" i="11" a="1"/>
  <c r="DK922" i="11" s="1"/>
  <c r="DH922" i="11" a="1"/>
  <c r="DH922" i="11" s="1"/>
  <c r="DL922" i="11" a="1"/>
  <c r="DL922" i="11" s="1"/>
  <c r="DM922" i="11" a="1"/>
  <c r="DM922" i="11" s="1"/>
  <c r="EC922" i="11" a="1"/>
  <c r="EC922" i="11" s="1"/>
  <c r="ED922" i="11" a="1"/>
  <c r="ED922" i="11" s="1"/>
  <c r="DY922" i="11" a="1"/>
  <c r="DY922" i="11" s="1"/>
  <c r="EA922" i="11" a="1"/>
  <c r="EA922" i="11" s="1"/>
  <c r="EB922" i="11" a="1"/>
  <c r="EB922" i="11" s="1"/>
  <c r="DX922" i="11" a="1"/>
  <c r="DX922" i="11" s="1"/>
  <c r="DZ922" i="11" a="1"/>
  <c r="DZ922" i="11" s="1"/>
  <c r="DW922" i="11" a="1"/>
  <c r="DW922" i="11" s="1"/>
  <c r="F925" i="11" a="1"/>
  <c r="F925" i="11" s="1"/>
  <c r="AC925" i="11" a="1"/>
  <c r="AC925" i="11" s="1"/>
  <c r="AA926" i="11" a="1"/>
  <c r="AA926" i="11" s="1"/>
  <c r="DT922" i="11" a="1"/>
  <c r="DT922" i="11" s="1"/>
  <c r="DP922" i="11" a="1"/>
  <c r="DP922" i="11" s="1"/>
  <c r="DQ922" i="11" a="1"/>
  <c r="DQ922" i="11" s="1"/>
  <c r="DS922" i="11" a="1"/>
  <c r="DS922" i="11" s="1"/>
  <c r="DR922" i="11" a="1"/>
  <c r="DR922" i="11" s="1"/>
  <c r="U924" i="11" a="1"/>
  <c r="U924" i="11" s="1"/>
  <c r="AD924" i="11"/>
  <c r="G924" i="11" a="1"/>
  <c r="G924" i="11" s="1"/>
  <c r="T924" i="11" a="1"/>
  <c r="T924" i="11" s="1"/>
  <c r="H924" i="11" a="1"/>
  <c r="H924" i="11" s="1"/>
  <c r="DG923" i="11" a="1"/>
  <c r="DG923" i="11" s="1"/>
  <c r="DV923" i="11" a="1"/>
  <c r="DV923" i="11" s="1"/>
  <c r="DO923" i="11" a="1"/>
  <c r="DO923" i="11" s="1"/>
  <c r="DK923" i="11" l="1" a="1"/>
  <c r="DK923" i="11" s="1"/>
  <c r="DJ923" i="11" a="1"/>
  <c r="DJ923" i="11" s="1"/>
  <c r="DI923" i="11" a="1"/>
  <c r="DI923" i="11" s="1"/>
  <c r="DL923" i="11" a="1"/>
  <c r="DL923" i="11" s="1"/>
  <c r="DM923" i="11" a="1"/>
  <c r="DM923" i="11" s="1"/>
  <c r="DH923" i="11" a="1"/>
  <c r="DH923" i="11" s="1"/>
  <c r="F926" i="11" a="1"/>
  <c r="F926" i="11" s="1"/>
  <c r="AC926" i="11" a="1"/>
  <c r="AC926" i="11" s="1"/>
  <c r="AA927" i="11" a="1"/>
  <c r="AA927" i="11" s="1"/>
  <c r="DV924" i="11" a="1"/>
  <c r="DV924" i="11" s="1"/>
  <c r="DO924" i="11" a="1"/>
  <c r="DO924" i="11" s="1"/>
  <c r="DG924" i="11" a="1"/>
  <c r="DG924" i="11" s="1"/>
  <c r="G925" i="11" a="1"/>
  <c r="G925" i="11" s="1"/>
  <c r="T925" i="11" a="1"/>
  <c r="T925" i="11" s="1"/>
  <c r="H925" i="11" a="1"/>
  <c r="H925" i="11" s="1"/>
  <c r="U925" i="11" a="1"/>
  <c r="U925" i="11" s="1"/>
  <c r="AD925" i="11"/>
  <c r="DS923" i="11" a="1"/>
  <c r="DS923" i="11" s="1"/>
  <c r="DP923" i="11" a="1"/>
  <c r="DP923" i="11" s="1"/>
  <c r="DQ923" i="11" a="1"/>
  <c r="DQ923" i="11" s="1"/>
  <c r="DT923" i="11" a="1"/>
  <c r="DT923" i="11" s="1"/>
  <c r="DR923" i="11" a="1"/>
  <c r="DR923" i="11" s="1"/>
  <c r="DW923" i="11" a="1"/>
  <c r="DW923" i="11" s="1"/>
  <c r="DX923" i="11" a="1"/>
  <c r="DX923" i="11" s="1"/>
  <c r="DZ923" i="11" a="1"/>
  <c r="DZ923" i="11" s="1"/>
  <c r="EA923" i="11" a="1"/>
  <c r="EA923" i="11" s="1"/>
  <c r="EC923" i="11" a="1"/>
  <c r="EC923" i="11" s="1"/>
  <c r="EB923" i="11" a="1"/>
  <c r="EB923" i="11" s="1"/>
  <c r="ED923" i="11" a="1"/>
  <c r="ED923" i="11" s="1"/>
  <c r="DY923" i="11" a="1"/>
  <c r="DY923" i="11" s="1"/>
  <c r="U926" i="11" l="1" a="1"/>
  <c r="U926" i="11" s="1"/>
  <c r="AD926" i="11"/>
  <c r="G926" i="11" a="1"/>
  <c r="G926" i="11" s="1"/>
  <c r="T926" i="11" a="1"/>
  <c r="T926" i="11" s="1"/>
  <c r="H926" i="11" a="1"/>
  <c r="H926" i="11" s="1"/>
  <c r="DO925" i="11" a="1"/>
  <c r="DO925" i="11" s="1"/>
  <c r="DG925" i="11" a="1"/>
  <c r="DG925" i="11" s="1"/>
  <c r="DV925" i="11" a="1"/>
  <c r="DV925" i="11" s="1"/>
  <c r="DM924" i="11" a="1"/>
  <c r="DM924" i="11" s="1"/>
  <c r="DH924" i="11" a="1"/>
  <c r="DH924" i="11" s="1"/>
  <c r="DL924" i="11" a="1"/>
  <c r="DL924" i="11" s="1"/>
  <c r="DI924" i="11" a="1"/>
  <c r="DI924" i="11" s="1"/>
  <c r="DJ924" i="11" a="1"/>
  <c r="DJ924" i="11" s="1"/>
  <c r="DK924" i="11" a="1"/>
  <c r="DK924" i="11" s="1"/>
  <c r="DT924" i="11" a="1"/>
  <c r="DT924" i="11" s="1"/>
  <c r="DR924" i="11" a="1"/>
  <c r="DR924" i="11" s="1"/>
  <c r="DQ924" i="11" a="1"/>
  <c r="DQ924" i="11" s="1"/>
  <c r="DS924" i="11" a="1"/>
  <c r="DS924" i="11" s="1"/>
  <c r="DP924" i="11" a="1"/>
  <c r="DP924" i="11" s="1"/>
  <c r="EA924" i="11" a="1"/>
  <c r="EA924" i="11" s="1"/>
  <c r="DY924" i="11" a="1"/>
  <c r="DY924" i="11" s="1"/>
  <c r="EB924" i="11" a="1"/>
  <c r="EB924" i="11" s="1"/>
  <c r="DW924" i="11" a="1"/>
  <c r="DW924" i="11" s="1"/>
  <c r="EC924" i="11" a="1"/>
  <c r="EC924" i="11" s="1"/>
  <c r="DX924" i="11" a="1"/>
  <c r="DX924" i="11" s="1"/>
  <c r="DZ924" i="11" a="1"/>
  <c r="DZ924" i="11" s="1"/>
  <c r="ED924" i="11" a="1"/>
  <c r="ED924" i="11" s="1"/>
  <c r="F927" i="11" a="1"/>
  <c r="F927" i="11" s="1"/>
  <c r="AC927" i="11" a="1"/>
  <c r="AC927" i="11" s="1"/>
  <c r="AA928" i="11" a="1"/>
  <c r="AA928" i="11" s="1"/>
  <c r="DW925" i="11" l="1" a="1"/>
  <c r="DW925" i="11" s="1"/>
  <c r="EC925" i="11" a="1"/>
  <c r="EC925" i="11" s="1"/>
  <c r="EA925" i="11" a="1"/>
  <c r="EA925" i="11" s="1"/>
  <c r="DY925" i="11" a="1"/>
  <c r="DY925" i="11" s="1"/>
  <c r="ED925" i="11" a="1"/>
  <c r="ED925" i="11" s="1"/>
  <c r="DZ925" i="11" a="1"/>
  <c r="DZ925" i="11" s="1"/>
  <c r="EB925" i="11" a="1"/>
  <c r="EB925" i="11" s="1"/>
  <c r="DX925" i="11" a="1"/>
  <c r="DX925" i="11" s="1"/>
  <c r="F928" i="11" a="1"/>
  <c r="F928" i="11" s="1"/>
  <c r="AC928" i="11" a="1"/>
  <c r="AC928" i="11" s="1"/>
  <c r="AA929" i="11" a="1"/>
  <c r="AA929" i="11" s="1"/>
  <c r="DK925" i="11" a="1"/>
  <c r="DK925" i="11" s="1"/>
  <c r="DJ925" i="11" a="1"/>
  <c r="DJ925" i="11" s="1"/>
  <c r="DL925" i="11" a="1"/>
  <c r="DL925" i="11" s="1"/>
  <c r="DM925" i="11" a="1"/>
  <c r="DM925" i="11" s="1"/>
  <c r="DH925" i="11" a="1"/>
  <c r="DH925" i="11" s="1"/>
  <c r="DI925" i="11" a="1"/>
  <c r="DI925" i="11" s="1"/>
  <c r="DS925" i="11" a="1"/>
  <c r="DS925" i="11" s="1"/>
  <c r="DQ925" i="11" a="1"/>
  <c r="DQ925" i="11" s="1"/>
  <c r="DR925" i="11" a="1"/>
  <c r="DR925" i="11" s="1"/>
  <c r="DT925" i="11" a="1"/>
  <c r="DT925" i="11" s="1"/>
  <c r="DP925" i="11" a="1"/>
  <c r="DP925" i="11" s="1"/>
  <c r="G927" i="11" a="1"/>
  <c r="G927" i="11" s="1"/>
  <c r="T927" i="11" a="1"/>
  <c r="T927" i="11" s="1"/>
  <c r="H927" i="11" a="1"/>
  <c r="H927" i="11" s="1"/>
  <c r="U927" i="11" a="1"/>
  <c r="U927" i="11" s="1"/>
  <c r="AD927" i="11"/>
  <c r="DG926" i="11" a="1"/>
  <c r="DG926" i="11" s="1"/>
  <c r="DO926" i="11" a="1"/>
  <c r="DO926" i="11" s="1"/>
  <c r="DV926" i="11" a="1"/>
  <c r="DV926" i="11" s="1"/>
  <c r="EA926" i="11" l="1" a="1"/>
  <c r="EA926" i="11" s="1"/>
  <c r="DY926" i="11" a="1"/>
  <c r="DY926" i="11" s="1"/>
  <c r="DW926" i="11" a="1"/>
  <c r="DW926" i="11" s="1"/>
  <c r="EB926" i="11" a="1"/>
  <c r="EB926" i="11" s="1"/>
  <c r="DZ926" i="11" a="1"/>
  <c r="DZ926" i="11" s="1"/>
  <c r="ED926" i="11" a="1"/>
  <c r="ED926" i="11" s="1"/>
  <c r="DX926" i="11" a="1"/>
  <c r="DX926" i="11" s="1"/>
  <c r="EC926" i="11" a="1"/>
  <c r="EC926" i="11" s="1"/>
  <c r="DT926" i="11" a="1"/>
  <c r="DT926" i="11" s="1"/>
  <c r="DP926" i="11" a="1"/>
  <c r="DP926" i="11" s="1"/>
  <c r="DS926" i="11" a="1"/>
  <c r="DS926" i="11" s="1"/>
  <c r="DR926" i="11" a="1"/>
  <c r="DR926" i="11" s="1"/>
  <c r="DQ926" i="11" a="1"/>
  <c r="DQ926" i="11" s="1"/>
  <c r="DO927" i="11" a="1"/>
  <c r="DO927" i="11" s="1"/>
  <c r="DV927" i="11" a="1"/>
  <c r="DV927" i="11" s="1"/>
  <c r="DG927" i="11" a="1"/>
  <c r="DG927" i="11" s="1"/>
  <c r="U928" i="11" a="1"/>
  <c r="U928" i="11" s="1"/>
  <c r="AD928" i="11"/>
  <c r="DM926" i="11" a="1"/>
  <c r="DM926" i="11" s="1"/>
  <c r="DH926" i="11" a="1"/>
  <c r="DH926" i="11" s="1"/>
  <c r="DL926" i="11" a="1"/>
  <c r="DL926" i="11" s="1"/>
  <c r="DI926" i="11" a="1"/>
  <c r="DI926" i="11" s="1"/>
  <c r="DJ926" i="11" a="1"/>
  <c r="DJ926" i="11" s="1"/>
  <c r="DK926" i="11" a="1"/>
  <c r="DK926" i="11" s="1"/>
  <c r="F929" i="11" a="1"/>
  <c r="F929" i="11" s="1"/>
  <c r="AC929" i="11" a="1"/>
  <c r="AC929" i="11" s="1"/>
  <c r="AA930" i="11" a="1"/>
  <c r="AA930" i="11" s="1"/>
  <c r="G928" i="11" a="1"/>
  <c r="G928" i="11" s="1"/>
  <c r="T928" i="11" a="1"/>
  <c r="T928" i="11" s="1"/>
  <c r="H928" i="11" a="1"/>
  <c r="H928" i="11" s="1"/>
  <c r="DM927" i="11" l="1" a="1"/>
  <c r="DM927" i="11" s="1"/>
  <c r="DJ927" i="11" a="1"/>
  <c r="DJ927" i="11" s="1"/>
  <c r="DH927" i="11" a="1"/>
  <c r="DH927" i="11" s="1"/>
  <c r="DL927" i="11" a="1"/>
  <c r="DL927" i="11" s="1"/>
  <c r="DI927" i="11" a="1"/>
  <c r="DI927" i="11" s="1"/>
  <c r="DK927" i="11" a="1"/>
  <c r="DK927" i="11" s="1"/>
  <c r="DZ927" i="11" a="1"/>
  <c r="DZ927" i="11" s="1"/>
  <c r="DY927" i="11" a="1"/>
  <c r="DY927" i="11" s="1"/>
  <c r="EB927" i="11" a="1"/>
  <c r="EB927" i="11" s="1"/>
  <c r="ED927" i="11" a="1"/>
  <c r="ED927" i="11" s="1"/>
  <c r="DX927" i="11" a="1"/>
  <c r="DX927" i="11" s="1"/>
  <c r="EA927" i="11" a="1"/>
  <c r="EA927" i="11" s="1"/>
  <c r="DW927" i="11" a="1"/>
  <c r="DW927" i="11" s="1"/>
  <c r="EC927" i="11" a="1"/>
  <c r="EC927" i="11" s="1"/>
  <c r="DQ927" i="11" a="1"/>
  <c r="DQ927" i="11" s="1"/>
  <c r="DR927" i="11" a="1"/>
  <c r="DR927" i="11" s="1"/>
  <c r="DT927" i="11" a="1"/>
  <c r="DT927" i="11" s="1"/>
  <c r="DP927" i="11" a="1"/>
  <c r="DP927" i="11" s="1"/>
  <c r="DS927" i="11" a="1"/>
  <c r="DS927" i="11" s="1"/>
  <c r="G929" i="11" a="1"/>
  <c r="G929" i="11" s="1"/>
  <c r="T929" i="11" a="1"/>
  <c r="T929" i="11" s="1"/>
  <c r="H929" i="11" a="1"/>
  <c r="H929" i="11" s="1"/>
  <c r="DG928" i="11" a="1"/>
  <c r="DG928" i="11" s="1"/>
  <c r="DO928" i="11" a="1"/>
  <c r="DO928" i="11" s="1"/>
  <c r="DV928" i="11" a="1"/>
  <c r="DV928" i="11" s="1"/>
  <c r="U929" i="11" a="1"/>
  <c r="U929" i="11" s="1"/>
  <c r="AD929" i="11"/>
  <c r="AC930" i="11" a="1"/>
  <c r="AC930" i="11" s="1"/>
  <c r="F930" i="11" a="1"/>
  <c r="F930" i="11" s="1"/>
  <c r="AA931" i="11" a="1"/>
  <c r="AA931" i="11" s="1"/>
  <c r="AC931" i="11" l="1" a="1"/>
  <c r="AC931" i="11" s="1"/>
  <c r="F931" i="11" a="1"/>
  <c r="F931" i="11" s="1"/>
  <c r="AA932" i="11" a="1"/>
  <c r="AA932" i="11" s="1"/>
  <c r="G930" i="11" a="1"/>
  <c r="G930" i="11" s="1"/>
  <c r="T930" i="11" a="1"/>
  <c r="T930" i="11" s="1"/>
  <c r="H930" i="11" a="1"/>
  <c r="H930" i="11" s="1"/>
  <c r="DL928" i="11" a="1"/>
  <c r="DL928" i="11" s="1"/>
  <c r="DM928" i="11" a="1"/>
  <c r="DM928" i="11" s="1"/>
  <c r="DK928" i="11" a="1"/>
  <c r="DK928" i="11" s="1"/>
  <c r="DI928" i="11" a="1"/>
  <c r="DI928" i="11" s="1"/>
  <c r="DH928" i="11" a="1"/>
  <c r="DH928" i="11" s="1"/>
  <c r="DJ928" i="11" a="1"/>
  <c r="DJ928" i="11" s="1"/>
  <c r="U930" i="11" a="1"/>
  <c r="U930" i="11" s="1"/>
  <c r="AD930" i="11"/>
  <c r="DY928" i="11" a="1"/>
  <c r="DY928" i="11" s="1"/>
  <c r="DW928" i="11" a="1"/>
  <c r="DW928" i="11" s="1"/>
  <c r="DZ928" i="11" a="1"/>
  <c r="DZ928" i="11" s="1"/>
  <c r="ED928" i="11" a="1"/>
  <c r="ED928" i="11" s="1"/>
  <c r="DX928" i="11" a="1"/>
  <c r="DX928" i="11" s="1"/>
  <c r="EB928" i="11" a="1"/>
  <c r="EB928" i="11" s="1"/>
  <c r="EA928" i="11" a="1"/>
  <c r="EA928" i="11" s="1"/>
  <c r="EC928" i="11" a="1"/>
  <c r="EC928" i="11" s="1"/>
  <c r="DV929" i="11" a="1"/>
  <c r="DV929" i="11" s="1"/>
  <c r="DG929" i="11" a="1"/>
  <c r="DG929" i="11" s="1"/>
  <c r="DO929" i="11" a="1"/>
  <c r="DO929" i="11" s="1"/>
  <c r="DR928" i="11" a="1"/>
  <c r="DR928" i="11" s="1"/>
  <c r="DS928" i="11" a="1"/>
  <c r="DS928" i="11" s="1"/>
  <c r="DP928" i="11" a="1"/>
  <c r="DP928" i="11" s="1"/>
  <c r="DT928" i="11" a="1"/>
  <c r="DT928" i="11" s="1"/>
  <c r="DQ928" i="11" a="1"/>
  <c r="DQ928" i="11" s="1"/>
  <c r="DO930" i="11" l="1" a="1"/>
  <c r="DO930" i="11" s="1"/>
  <c r="DG930" i="11" a="1"/>
  <c r="DG930" i="11" s="1"/>
  <c r="DV930" i="11" a="1"/>
  <c r="DV930" i="11" s="1"/>
  <c r="AC932" i="11" a="1"/>
  <c r="AC932" i="11" s="1"/>
  <c r="F932" i="11" a="1"/>
  <c r="F932" i="11" s="1"/>
  <c r="AA933" i="11" a="1"/>
  <c r="AA933" i="11" s="1"/>
  <c r="U931" i="11" a="1"/>
  <c r="U931" i="11" s="1"/>
  <c r="AD931" i="11"/>
  <c r="G931" i="11" a="1"/>
  <c r="G931" i="11" s="1"/>
  <c r="T931" i="11" a="1"/>
  <c r="T931" i="11" s="1"/>
  <c r="H931" i="11" a="1"/>
  <c r="H931" i="11" s="1"/>
  <c r="DT929" i="11" a="1"/>
  <c r="DT929" i="11" s="1"/>
  <c r="DS929" i="11" a="1"/>
  <c r="DS929" i="11" s="1"/>
  <c r="DP929" i="11" a="1"/>
  <c r="DP929" i="11" s="1"/>
  <c r="DQ929" i="11" a="1"/>
  <c r="DQ929" i="11" s="1"/>
  <c r="DR929" i="11" a="1"/>
  <c r="DR929" i="11" s="1"/>
  <c r="DH929" i="11" a="1"/>
  <c r="DH929" i="11" s="1"/>
  <c r="DJ929" i="11" a="1"/>
  <c r="DJ929" i="11" s="1"/>
  <c r="DK929" i="11" a="1"/>
  <c r="DK929" i="11" s="1"/>
  <c r="DM929" i="11" a="1"/>
  <c r="DM929" i="11" s="1"/>
  <c r="DL929" i="11" a="1"/>
  <c r="DL929" i="11" s="1"/>
  <c r="DI929" i="11" a="1"/>
  <c r="DI929" i="11" s="1"/>
  <c r="EC929" i="11" a="1"/>
  <c r="EC929" i="11" s="1"/>
  <c r="EA929" i="11" a="1"/>
  <c r="EA929" i="11" s="1"/>
  <c r="DX929" i="11" a="1"/>
  <c r="DX929" i="11" s="1"/>
  <c r="DY929" i="11" a="1"/>
  <c r="DY929" i="11" s="1"/>
  <c r="DW929" i="11" a="1"/>
  <c r="DW929" i="11" s="1"/>
  <c r="DZ929" i="11" a="1"/>
  <c r="DZ929" i="11" s="1"/>
  <c r="EB929" i="11" a="1"/>
  <c r="EB929" i="11" s="1"/>
  <c r="ED929" i="11" a="1"/>
  <c r="ED929" i="11" s="1"/>
  <c r="G932" i="11" l="1" a="1"/>
  <c r="G932" i="11" s="1"/>
  <c r="T932" i="11" a="1"/>
  <c r="T932" i="11" s="1"/>
  <c r="H932" i="11" a="1"/>
  <c r="H932" i="11" s="1"/>
  <c r="DX930" i="11" a="1"/>
  <c r="DX930" i="11" s="1"/>
  <c r="DW930" i="11" a="1"/>
  <c r="DW930" i="11" s="1"/>
  <c r="DZ930" i="11" a="1"/>
  <c r="DZ930" i="11" s="1"/>
  <c r="ED930" i="11" a="1"/>
  <c r="ED930" i="11" s="1"/>
  <c r="DY930" i="11" a="1"/>
  <c r="DY930" i="11" s="1"/>
  <c r="EB930" i="11" a="1"/>
  <c r="EB930" i="11" s="1"/>
  <c r="EC930" i="11" a="1"/>
  <c r="EC930" i="11" s="1"/>
  <c r="EA930" i="11" a="1"/>
  <c r="EA930" i="11" s="1"/>
  <c r="DK930" i="11" a="1"/>
  <c r="DK930" i="11" s="1"/>
  <c r="DI930" i="11" a="1"/>
  <c r="DI930" i="11" s="1"/>
  <c r="DM930" i="11" a="1"/>
  <c r="DM930" i="11" s="1"/>
  <c r="DJ930" i="11" a="1"/>
  <c r="DJ930" i="11" s="1"/>
  <c r="DH930" i="11" a="1"/>
  <c r="DH930" i="11" s="1"/>
  <c r="DL930" i="11" a="1"/>
  <c r="DL930" i="11" s="1"/>
  <c r="DT930" i="11" a="1"/>
  <c r="DT930" i="11" s="1"/>
  <c r="DP930" i="11" a="1"/>
  <c r="DP930" i="11" s="1"/>
  <c r="DS930" i="11" a="1"/>
  <c r="DS930" i="11" s="1"/>
  <c r="DR930" i="11" a="1"/>
  <c r="DR930" i="11" s="1"/>
  <c r="DQ930" i="11" a="1"/>
  <c r="DQ930" i="11" s="1"/>
  <c r="U932" i="11" a="1"/>
  <c r="U932" i="11" s="1"/>
  <c r="AD932" i="11"/>
  <c r="DV931" i="11" a="1"/>
  <c r="DV931" i="11" s="1"/>
  <c r="DO931" i="11" a="1"/>
  <c r="DO931" i="11" s="1"/>
  <c r="DG931" i="11" a="1"/>
  <c r="DG931" i="11" s="1"/>
  <c r="F933" i="11" a="1"/>
  <c r="F933" i="11" s="1"/>
  <c r="AC933" i="11" a="1"/>
  <c r="AC933" i="11" s="1"/>
  <c r="AA934" i="11" a="1"/>
  <c r="AA934" i="11" s="1"/>
  <c r="DH931" i="11" l="1" a="1"/>
  <c r="DH931" i="11" s="1"/>
  <c r="DI931" i="11" a="1"/>
  <c r="DI931" i="11" s="1"/>
  <c r="DJ931" i="11" a="1"/>
  <c r="DJ931" i="11" s="1"/>
  <c r="DK931" i="11" a="1"/>
  <c r="DK931" i="11" s="1"/>
  <c r="DL931" i="11" a="1"/>
  <c r="DL931" i="11" s="1"/>
  <c r="DM931" i="11" a="1"/>
  <c r="DM931" i="11" s="1"/>
  <c r="DP931" i="11" a="1"/>
  <c r="DP931" i="11" s="1"/>
  <c r="DQ931" i="11" a="1"/>
  <c r="DQ931" i="11" s="1"/>
  <c r="DT931" i="11" a="1"/>
  <c r="DT931" i="11" s="1"/>
  <c r="DS931" i="11" a="1"/>
  <c r="DS931" i="11" s="1"/>
  <c r="DR931" i="11" a="1"/>
  <c r="DR931" i="11" s="1"/>
  <c r="EB931" i="11" a="1"/>
  <c r="EB931" i="11" s="1"/>
  <c r="DY931" i="11" a="1"/>
  <c r="DY931" i="11" s="1"/>
  <c r="EC931" i="11" a="1"/>
  <c r="EC931" i="11" s="1"/>
  <c r="ED931" i="11" a="1"/>
  <c r="ED931" i="11" s="1"/>
  <c r="DX931" i="11" a="1"/>
  <c r="DX931" i="11" s="1"/>
  <c r="EA931" i="11" a="1"/>
  <c r="EA931" i="11" s="1"/>
  <c r="DW931" i="11" a="1"/>
  <c r="DW931" i="11" s="1"/>
  <c r="DZ931" i="11" a="1"/>
  <c r="DZ931" i="11" s="1"/>
  <c r="U933" i="11" a="1"/>
  <c r="U933" i="11" s="1"/>
  <c r="AD933" i="11"/>
  <c r="F934" i="11" a="1"/>
  <c r="F934" i="11" s="1"/>
  <c r="AC934" i="11" a="1"/>
  <c r="AC934" i="11" s="1"/>
  <c r="AA935" i="11" a="1"/>
  <c r="AA935" i="11" s="1"/>
  <c r="G933" i="11" a="1"/>
  <c r="G933" i="11" s="1"/>
  <c r="T933" i="11" a="1"/>
  <c r="T933" i="11" s="1"/>
  <c r="H933" i="11" a="1"/>
  <c r="H933" i="11" s="1"/>
  <c r="DO932" i="11" a="1"/>
  <c r="DO932" i="11" s="1"/>
  <c r="DG932" i="11" a="1"/>
  <c r="DG932" i="11" s="1"/>
  <c r="DV932" i="11" a="1"/>
  <c r="DV932" i="11" s="1"/>
  <c r="DW932" i="11" l="1" a="1"/>
  <c r="DW932" i="11" s="1"/>
  <c r="EA932" i="11" a="1"/>
  <c r="EA932" i="11" s="1"/>
  <c r="EC932" i="11" a="1"/>
  <c r="EC932" i="11" s="1"/>
  <c r="DY932" i="11" a="1"/>
  <c r="DY932" i="11" s="1"/>
  <c r="ED932" i="11" a="1"/>
  <c r="ED932" i="11" s="1"/>
  <c r="DX932" i="11" a="1"/>
  <c r="DX932" i="11" s="1"/>
  <c r="DZ932" i="11" a="1"/>
  <c r="DZ932" i="11" s="1"/>
  <c r="EB932" i="11" a="1"/>
  <c r="EB932" i="11" s="1"/>
  <c r="F935" i="11" a="1"/>
  <c r="F935" i="11" s="1"/>
  <c r="AC935" i="11" a="1"/>
  <c r="AC935" i="11" s="1"/>
  <c r="AA936" i="11" a="1"/>
  <c r="AA936" i="11" s="1"/>
  <c r="G934" i="11" a="1"/>
  <c r="G934" i="11" s="1"/>
  <c r="T934" i="11" a="1"/>
  <c r="T934" i="11" s="1"/>
  <c r="H934" i="11" a="1"/>
  <c r="H934" i="11" s="1"/>
  <c r="DP932" i="11" a="1"/>
  <c r="DP932" i="11" s="1"/>
  <c r="DT932" i="11" a="1"/>
  <c r="DT932" i="11" s="1"/>
  <c r="DQ932" i="11" a="1"/>
  <c r="DQ932" i="11" s="1"/>
  <c r="DR932" i="11" a="1"/>
  <c r="DR932" i="11" s="1"/>
  <c r="DS932" i="11" a="1"/>
  <c r="DS932" i="11" s="1"/>
  <c r="U934" i="11" a="1"/>
  <c r="U934" i="11" s="1"/>
  <c r="AD934" i="11"/>
  <c r="DV933" i="11" a="1"/>
  <c r="DV933" i="11" s="1"/>
  <c r="DO933" i="11" a="1"/>
  <c r="DO933" i="11" s="1"/>
  <c r="DG933" i="11" a="1"/>
  <c r="DG933" i="11" s="1"/>
  <c r="DI932" i="11" a="1"/>
  <c r="DI932" i="11" s="1"/>
  <c r="DH932" i="11" a="1"/>
  <c r="DH932" i="11" s="1"/>
  <c r="DJ932" i="11" a="1"/>
  <c r="DJ932" i="11" s="1"/>
  <c r="DL932" i="11" a="1"/>
  <c r="DL932" i="11" s="1"/>
  <c r="DM932" i="11" a="1"/>
  <c r="DM932" i="11" s="1"/>
  <c r="DK932" i="11" a="1"/>
  <c r="DK932" i="11" s="1"/>
  <c r="U935" i="11" l="1" a="1"/>
  <c r="U935" i="11" s="1"/>
  <c r="AD935" i="11"/>
  <c r="DJ933" i="11" a="1"/>
  <c r="DJ933" i="11" s="1"/>
  <c r="DM933" i="11" a="1"/>
  <c r="DM933" i="11" s="1"/>
  <c r="DL933" i="11" a="1"/>
  <c r="DL933" i="11" s="1"/>
  <c r="DI933" i="11" a="1"/>
  <c r="DI933" i="11" s="1"/>
  <c r="DH933" i="11" a="1"/>
  <c r="DH933" i="11" s="1"/>
  <c r="DK933" i="11" a="1"/>
  <c r="DK933" i="11" s="1"/>
  <c r="DG934" i="11" a="1"/>
  <c r="DG934" i="11" s="1"/>
  <c r="DO934" i="11" a="1"/>
  <c r="DO934" i="11" s="1"/>
  <c r="DV934" i="11" a="1"/>
  <c r="DV934" i="11" s="1"/>
  <c r="DS933" i="11" a="1"/>
  <c r="DS933" i="11" s="1"/>
  <c r="DT933" i="11" a="1"/>
  <c r="DT933" i="11" s="1"/>
  <c r="DR933" i="11" a="1"/>
  <c r="DR933" i="11" s="1"/>
  <c r="DQ933" i="11" a="1"/>
  <c r="DQ933" i="11" s="1"/>
  <c r="DP933" i="11" a="1"/>
  <c r="DP933" i="11" s="1"/>
  <c r="EB933" i="11" a="1"/>
  <c r="EB933" i="11" s="1"/>
  <c r="DY933" i="11" a="1"/>
  <c r="DY933" i="11" s="1"/>
  <c r="DW933" i="11" a="1"/>
  <c r="DW933" i="11" s="1"/>
  <c r="ED933" i="11" a="1"/>
  <c r="ED933" i="11" s="1"/>
  <c r="EC933" i="11" a="1"/>
  <c r="EC933" i="11" s="1"/>
  <c r="DZ933" i="11" a="1"/>
  <c r="DZ933" i="11" s="1"/>
  <c r="DX933" i="11" a="1"/>
  <c r="DX933" i="11" s="1"/>
  <c r="EA933" i="11" a="1"/>
  <c r="EA933" i="11" s="1"/>
  <c r="G935" i="11" a="1"/>
  <c r="G935" i="11" s="1"/>
  <c r="T935" i="11" a="1"/>
  <c r="T935" i="11" s="1"/>
  <c r="H935" i="11" a="1"/>
  <c r="H935" i="11" s="1"/>
  <c r="F936" i="11" a="1"/>
  <c r="F936" i="11" s="1"/>
  <c r="AC936" i="11" a="1"/>
  <c r="AC936" i="11" s="1"/>
  <c r="AA937" i="11" a="1"/>
  <c r="AA937" i="11" s="1"/>
  <c r="DS934" i="11" l="1" a="1"/>
  <c r="DS934" i="11" s="1"/>
  <c r="DQ934" i="11" a="1"/>
  <c r="DQ934" i="11" s="1"/>
  <c r="DT934" i="11" a="1"/>
  <c r="DT934" i="11" s="1"/>
  <c r="DR934" i="11" a="1"/>
  <c r="DR934" i="11" s="1"/>
  <c r="DP934" i="11" a="1"/>
  <c r="DP934" i="11" s="1"/>
  <c r="DK934" i="11" a="1"/>
  <c r="DK934" i="11" s="1"/>
  <c r="DH934" i="11" a="1"/>
  <c r="DH934" i="11" s="1"/>
  <c r="DI934" i="11" a="1"/>
  <c r="DI934" i="11" s="1"/>
  <c r="DL934" i="11" a="1"/>
  <c r="DL934" i="11" s="1"/>
  <c r="DM934" i="11" a="1"/>
  <c r="DM934" i="11" s="1"/>
  <c r="DJ934" i="11" a="1"/>
  <c r="DJ934" i="11" s="1"/>
  <c r="AC937" i="11" a="1"/>
  <c r="AC937" i="11" s="1"/>
  <c r="F937" i="11" a="1"/>
  <c r="F937" i="11" s="1"/>
  <c r="AA938" i="11" a="1"/>
  <c r="AA938" i="11" s="1"/>
  <c r="G936" i="11" a="1"/>
  <c r="G936" i="11" s="1"/>
  <c r="T936" i="11" a="1"/>
  <c r="T936" i="11" s="1"/>
  <c r="H936" i="11" a="1"/>
  <c r="H936" i="11" s="1"/>
  <c r="U936" i="11" a="1"/>
  <c r="U936" i="11" s="1"/>
  <c r="AD936" i="11"/>
  <c r="DG935" i="11" a="1"/>
  <c r="DG935" i="11" s="1"/>
  <c r="DV935" i="11" a="1"/>
  <c r="DV935" i="11" s="1"/>
  <c r="DO935" i="11" a="1"/>
  <c r="DO935" i="11" s="1"/>
  <c r="EB934" i="11" a="1"/>
  <c r="EB934" i="11" s="1"/>
  <c r="DY934" i="11" a="1"/>
  <c r="DY934" i="11" s="1"/>
  <c r="DW934" i="11" a="1"/>
  <c r="DW934" i="11" s="1"/>
  <c r="ED934" i="11" a="1"/>
  <c r="ED934" i="11" s="1"/>
  <c r="DX934" i="11" a="1"/>
  <c r="DX934" i="11" s="1"/>
  <c r="DZ934" i="11" a="1"/>
  <c r="DZ934" i="11" s="1"/>
  <c r="EA934" i="11" a="1"/>
  <c r="EA934" i="11" s="1"/>
  <c r="EC934" i="11" a="1"/>
  <c r="EC934" i="11" s="1"/>
  <c r="U937" i="11" l="1" a="1"/>
  <c r="U937" i="11" s="1"/>
  <c r="AD937" i="11"/>
  <c r="DT935" i="11" a="1"/>
  <c r="DT935" i="11" s="1"/>
  <c r="DR935" i="11" a="1"/>
  <c r="DR935" i="11" s="1"/>
  <c r="DQ935" i="11" a="1"/>
  <c r="DQ935" i="11" s="1"/>
  <c r="DP935" i="11" a="1"/>
  <c r="DP935" i="11" s="1"/>
  <c r="DS935" i="11" a="1"/>
  <c r="DS935" i="11" s="1"/>
  <c r="DL935" i="11" a="1"/>
  <c r="DL935" i="11" s="1"/>
  <c r="DH935" i="11" a="1"/>
  <c r="DH935" i="11" s="1"/>
  <c r="DJ935" i="11" a="1"/>
  <c r="DJ935" i="11" s="1"/>
  <c r="DK935" i="11" a="1"/>
  <c r="DK935" i="11" s="1"/>
  <c r="DM935" i="11" a="1"/>
  <c r="DM935" i="11" s="1"/>
  <c r="DI935" i="11" a="1"/>
  <c r="DI935" i="11" s="1"/>
  <c r="G937" i="11" a="1"/>
  <c r="G937" i="11" s="1"/>
  <c r="T937" i="11" a="1"/>
  <c r="T937" i="11" s="1"/>
  <c r="H937" i="11" a="1"/>
  <c r="H937" i="11" s="1"/>
  <c r="DV936" i="11" a="1"/>
  <c r="DV936" i="11" s="1"/>
  <c r="DG936" i="11" a="1"/>
  <c r="DG936" i="11" s="1"/>
  <c r="DO936" i="11" a="1"/>
  <c r="DO936" i="11" s="1"/>
  <c r="DX935" i="11" a="1"/>
  <c r="DX935" i="11" s="1"/>
  <c r="ED935" i="11" a="1"/>
  <c r="ED935" i="11" s="1"/>
  <c r="EA935" i="11" a="1"/>
  <c r="EA935" i="11" s="1"/>
  <c r="DZ935" i="11" a="1"/>
  <c r="DZ935" i="11" s="1"/>
  <c r="DY935" i="11" a="1"/>
  <c r="DY935" i="11" s="1"/>
  <c r="DW935" i="11" a="1"/>
  <c r="DW935" i="11" s="1"/>
  <c r="EC935" i="11" a="1"/>
  <c r="EC935" i="11" s="1"/>
  <c r="EB935" i="11" a="1"/>
  <c r="EB935" i="11" s="1"/>
  <c r="AC938" i="11" a="1"/>
  <c r="AC938" i="11" s="1"/>
  <c r="F938" i="11" a="1"/>
  <c r="F938" i="11" s="1"/>
  <c r="AA939" i="11" a="1"/>
  <c r="AA939" i="11" s="1"/>
  <c r="ED936" i="11" l="1" a="1"/>
  <c r="ED936" i="11" s="1"/>
  <c r="EB936" i="11" a="1"/>
  <c r="EB936" i="11" s="1"/>
  <c r="DW936" i="11" a="1"/>
  <c r="DW936" i="11" s="1"/>
  <c r="EA936" i="11" a="1"/>
  <c r="EA936" i="11" s="1"/>
  <c r="DX936" i="11" a="1"/>
  <c r="DX936" i="11" s="1"/>
  <c r="DY936" i="11" a="1"/>
  <c r="DY936" i="11" s="1"/>
  <c r="EC936" i="11" a="1"/>
  <c r="EC936" i="11" s="1"/>
  <c r="DZ936" i="11" a="1"/>
  <c r="DZ936" i="11" s="1"/>
  <c r="AC939" i="11" a="1"/>
  <c r="AC939" i="11" s="1"/>
  <c r="F939" i="11" a="1"/>
  <c r="F939" i="11" s="1"/>
  <c r="AA940" i="11" a="1"/>
  <c r="AA940" i="11" s="1"/>
  <c r="U938" i="11" a="1"/>
  <c r="U938" i="11" s="1"/>
  <c r="AD938" i="11"/>
  <c r="G938" i="11" a="1"/>
  <c r="G938" i="11" s="1"/>
  <c r="T938" i="11" a="1"/>
  <c r="T938" i="11" s="1"/>
  <c r="H938" i="11" a="1"/>
  <c r="H938" i="11" s="1"/>
  <c r="DT936" i="11" a="1"/>
  <c r="DT936" i="11" s="1"/>
  <c r="DQ936" i="11" a="1"/>
  <c r="DQ936" i="11" s="1"/>
  <c r="DR936" i="11" a="1"/>
  <c r="DR936" i="11" s="1"/>
  <c r="DP936" i="11" a="1"/>
  <c r="DP936" i="11" s="1"/>
  <c r="DS936" i="11" a="1"/>
  <c r="DS936" i="11" s="1"/>
  <c r="DV937" i="11" a="1"/>
  <c r="DV937" i="11" s="1"/>
  <c r="DO937" i="11" a="1"/>
  <c r="DO937" i="11" s="1"/>
  <c r="DG937" i="11" a="1"/>
  <c r="DG937" i="11" s="1"/>
  <c r="DI936" i="11" a="1"/>
  <c r="DI936" i="11" s="1"/>
  <c r="DJ936" i="11" a="1"/>
  <c r="DJ936" i="11" s="1"/>
  <c r="DM936" i="11" a="1"/>
  <c r="DM936" i="11" s="1"/>
  <c r="DK936" i="11" a="1"/>
  <c r="DK936" i="11" s="1"/>
  <c r="DH936" i="11" a="1"/>
  <c r="DH936" i="11" s="1"/>
  <c r="DL936" i="11" a="1"/>
  <c r="DL936" i="11" s="1"/>
  <c r="DO938" i="11" l="1" a="1"/>
  <c r="DO938" i="11" s="1"/>
  <c r="DG938" i="11" a="1"/>
  <c r="DG938" i="11" s="1"/>
  <c r="DV938" i="11" a="1"/>
  <c r="DV938" i="11" s="1"/>
  <c r="DK937" i="11" a="1"/>
  <c r="DK937" i="11" s="1"/>
  <c r="DL937" i="11" a="1"/>
  <c r="DL937" i="11" s="1"/>
  <c r="DH937" i="11" a="1"/>
  <c r="DH937" i="11" s="1"/>
  <c r="DJ937" i="11" a="1"/>
  <c r="DJ937" i="11" s="1"/>
  <c r="DI937" i="11" a="1"/>
  <c r="DI937" i="11" s="1"/>
  <c r="DM937" i="11" a="1"/>
  <c r="DM937" i="11" s="1"/>
  <c r="AC940" i="11" a="1"/>
  <c r="AC940" i="11" s="1"/>
  <c r="F940" i="11" a="1"/>
  <c r="F940" i="11" s="1"/>
  <c r="AA941" i="11" a="1"/>
  <c r="AA941" i="11" s="1"/>
  <c r="DQ937" i="11" a="1"/>
  <c r="DQ937" i="11" s="1"/>
  <c r="DR937" i="11" a="1"/>
  <c r="DR937" i="11" s="1"/>
  <c r="DS937" i="11" a="1"/>
  <c r="DS937" i="11" s="1"/>
  <c r="DP937" i="11" a="1"/>
  <c r="DP937" i="11" s="1"/>
  <c r="DT937" i="11" a="1"/>
  <c r="DT937" i="11" s="1"/>
  <c r="U939" i="11" a="1"/>
  <c r="U939" i="11" s="1"/>
  <c r="AD939" i="11"/>
  <c r="EA937" i="11" a="1"/>
  <c r="EA937" i="11" s="1"/>
  <c r="DY937" i="11" a="1"/>
  <c r="DY937" i="11" s="1"/>
  <c r="DX937" i="11" a="1"/>
  <c r="DX937" i="11" s="1"/>
  <c r="EC937" i="11" a="1"/>
  <c r="EC937" i="11" s="1"/>
  <c r="EB937" i="11" a="1"/>
  <c r="EB937" i="11" s="1"/>
  <c r="ED937" i="11" a="1"/>
  <c r="ED937" i="11" s="1"/>
  <c r="DW937" i="11" a="1"/>
  <c r="DW937" i="11" s="1"/>
  <c r="DZ937" i="11" a="1"/>
  <c r="DZ937" i="11" s="1"/>
  <c r="G939" i="11" a="1"/>
  <c r="G939" i="11" s="1"/>
  <c r="T939" i="11" a="1"/>
  <c r="T939" i="11" s="1"/>
  <c r="H939" i="11" a="1"/>
  <c r="H939" i="11" s="1"/>
  <c r="G940" i="11" l="1" a="1"/>
  <c r="G940" i="11" s="1"/>
  <c r="T940" i="11" a="1"/>
  <c r="T940" i="11" s="1"/>
  <c r="H940" i="11" a="1"/>
  <c r="H940" i="11" s="1"/>
  <c r="DO939" i="11" a="1"/>
  <c r="DO939" i="11" s="1"/>
  <c r="DG939" i="11" a="1"/>
  <c r="DG939" i="11" s="1"/>
  <c r="DV939" i="11" a="1"/>
  <c r="DV939" i="11" s="1"/>
  <c r="DX938" i="11" a="1"/>
  <c r="DX938" i="11" s="1"/>
  <c r="EA938" i="11" a="1"/>
  <c r="EA938" i="11" s="1"/>
  <c r="ED938" i="11" a="1"/>
  <c r="ED938" i="11" s="1"/>
  <c r="DZ938" i="11" a="1"/>
  <c r="DZ938" i="11" s="1"/>
  <c r="EB938" i="11" a="1"/>
  <c r="EB938" i="11" s="1"/>
  <c r="DY938" i="11" a="1"/>
  <c r="DY938" i="11" s="1"/>
  <c r="DW938" i="11" a="1"/>
  <c r="DW938" i="11" s="1"/>
  <c r="EC938" i="11" a="1"/>
  <c r="EC938" i="11" s="1"/>
  <c r="F941" i="11" a="1"/>
  <c r="F941" i="11" s="1"/>
  <c r="AC941" i="11" a="1"/>
  <c r="AC941" i="11" s="1"/>
  <c r="AA942" i="11" a="1"/>
  <c r="AA942" i="11" s="1"/>
  <c r="DL938" i="11" a="1"/>
  <c r="DL938" i="11" s="1"/>
  <c r="DH938" i="11" a="1"/>
  <c r="DH938" i="11" s="1"/>
  <c r="DJ938" i="11" a="1"/>
  <c r="DJ938" i="11" s="1"/>
  <c r="DK938" i="11" a="1"/>
  <c r="DK938" i="11" s="1"/>
  <c r="DI938" i="11" a="1"/>
  <c r="DI938" i="11" s="1"/>
  <c r="DM938" i="11" a="1"/>
  <c r="DM938" i="11" s="1"/>
  <c r="U940" i="11" a="1"/>
  <c r="U940" i="11" s="1"/>
  <c r="AD940" i="11"/>
  <c r="DT938" i="11" a="1"/>
  <c r="DT938" i="11" s="1"/>
  <c r="DP938" i="11" a="1"/>
  <c r="DP938" i="11" s="1"/>
  <c r="DR938" i="11" a="1"/>
  <c r="DR938" i="11" s="1"/>
  <c r="DQ938" i="11" a="1"/>
  <c r="DQ938" i="11" s="1"/>
  <c r="DS938" i="11" a="1"/>
  <c r="DS938" i="11" s="1"/>
  <c r="F942" i="11" l="1" a="1"/>
  <c r="F942" i="11" s="1"/>
  <c r="AC942" i="11" a="1"/>
  <c r="AC942" i="11" s="1"/>
  <c r="AA943" i="11" a="1"/>
  <c r="AA943" i="11" s="1"/>
  <c r="DZ939" i="11" a="1"/>
  <c r="DZ939" i="11" s="1"/>
  <c r="DW939" i="11" a="1"/>
  <c r="DW939" i="11" s="1"/>
  <c r="EA939" i="11" a="1"/>
  <c r="EA939" i="11" s="1"/>
  <c r="EC939" i="11" a="1"/>
  <c r="EC939" i="11" s="1"/>
  <c r="ED939" i="11" a="1"/>
  <c r="ED939" i="11" s="1"/>
  <c r="DX939" i="11" a="1"/>
  <c r="DX939" i="11" s="1"/>
  <c r="EB939" i="11" a="1"/>
  <c r="EB939" i="11" s="1"/>
  <c r="DY939" i="11" a="1"/>
  <c r="DY939" i="11" s="1"/>
  <c r="DG940" i="11" a="1"/>
  <c r="DG940" i="11" s="1"/>
  <c r="DV940" i="11" a="1"/>
  <c r="DV940" i="11" s="1"/>
  <c r="DO940" i="11" a="1"/>
  <c r="DO940" i="11" s="1"/>
  <c r="DL939" i="11" a="1"/>
  <c r="DL939" i="11" s="1"/>
  <c r="DI939" i="11" a="1"/>
  <c r="DI939" i="11" s="1"/>
  <c r="DK939" i="11" a="1"/>
  <c r="DK939" i="11" s="1"/>
  <c r="DH939" i="11" a="1"/>
  <c r="DH939" i="11" s="1"/>
  <c r="DJ939" i="11" a="1"/>
  <c r="DJ939" i="11" s="1"/>
  <c r="DM939" i="11" a="1"/>
  <c r="DM939" i="11" s="1"/>
  <c r="DT939" i="11" a="1"/>
  <c r="DT939" i="11" s="1"/>
  <c r="DQ939" i="11" a="1"/>
  <c r="DQ939" i="11" s="1"/>
  <c r="DR939" i="11" a="1"/>
  <c r="DR939" i="11" s="1"/>
  <c r="DP939" i="11" a="1"/>
  <c r="DP939" i="11" s="1"/>
  <c r="DS939" i="11" a="1"/>
  <c r="DS939" i="11" s="1"/>
  <c r="G941" i="11" a="1"/>
  <c r="G941" i="11" s="1"/>
  <c r="T941" i="11" a="1"/>
  <c r="T941" i="11" s="1"/>
  <c r="H941" i="11" a="1"/>
  <c r="H941" i="11" s="1"/>
  <c r="U941" i="11" a="1"/>
  <c r="U941" i="11" s="1"/>
  <c r="AD941" i="11"/>
  <c r="DO941" i="11" l="1" a="1"/>
  <c r="DO941" i="11" s="1"/>
  <c r="DV941" i="11" a="1"/>
  <c r="DV941" i="11" s="1"/>
  <c r="DG941" i="11" a="1"/>
  <c r="DG941" i="11" s="1"/>
  <c r="F943" i="11" a="1"/>
  <c r="F943" i="11" s="1"/>
  <c r="AC943" i="11" a="1"/>
  <c r="AC943" i="11" s="1"/>
  <c r="AA944" i="11" a="1"/>
  <c r="AA944" i="11" s="1"/>
  <c r="G942" i="11" a="1"/>
  <c r="G942" i="11" s="1"/>
  <c r="T942" i="11" a="1"/>
  <c r="T942" i="11" s="1"/>
  <c r="H942" i="11" a="1"/>
  <c r="H942" i="11" s="1"/>
  <c r="DR940" i="11" a="1"/>
  <c r="DR940" i="11" s="1"/>
  <c r="DT940" i="11" a="1"/>
  <c r="DT940" i="11" s="1"/>
  <c r="DS940" i="11" a="1"/>
  <c r="DS940" i="11" s="1"/>
  <c r="DP940" i="11" a="1"/>
  <c r="DP940" i="11" s="1"/>
  <c r="DQ940" i="11" a="1"/>
  <c r="DQ940" i="11" s="1"/>
  <c r="U942" i="11" a="1"/>
  <c r="U942" i="11" s="1"/>
  <c r="AD942" i="11"/>
  <c r="EC940" i="11" a="1"/>
  <c r="EC940" i="11" s="1"/>
  <c r="ED940" i="11" a="1"/>
  <c r="ED940" i="11" s="1"/>
  <c r="DW940" i="11" a="1"/>
  <c r="DW940" i="11" s="1"/>
  <c r="DZ940" i="11" a="1"/>
  <c r="DZ940" i="11" s="1"/>
  <c r="EA940" i="11" a="1"/>
  <c r="EA940" i="11" s="1"/>
  <c r="EB940" i="11" a="1"/>
  <c r="EB940" i="11" s="1"/>
  <c r="DY940" i="11" a="1"/>
  <c r="DY940" i="11" s="1"/>
  <c r="DX940" i="11" a="1"/>
  <c r="DX940" i="11" s="1"/>
  <c r="DJ940" i="11" a="1"/>
  <c r="DJ940" i="11" s="1"/>
  <c r="DI940" i="11" a="1"/>
  <c r="DI940" i="11" s="1"/>
  <c r="DH940" i="11" a="1"/>
  <c r="DH940" i="11" s="1"/>
  <c r="DL940" i="11" a="1"/>
  <c r="DL940" i="11" s="1"/>
  <c r="DK940" i="11" a="1"/>
  <c r="DK940" i="11" s="1"/>
  <c r="DM940" i="11" a="1"/>
  <c r="DM940" i="11" s="1"/>
  <c r="F944" i="11" l="1" a="1"/>
  <c r="F944" i="11" s="1"/>
  <c r="AC944" i="11" a="1"/>
  <c r="AC944" i="11" s="1"/>
  <c r="AA945" i="11" a="1"/>
  <c r="AA945" i="11" s="1"/>
  <c r="G943" i="11" a="1"/>
  <c r="G943" i="11" s="1"/>
  <c r="T943" i="11" a="1"/>
  <c r="T943" i="11" s="1"/>
  <c r="H943" i="11" a="1"/>
  <c r="H943" i="11" s="1"/>
  <c r="U943" i="11" a="1"/>
  <c r="U943" i="11" s="1"/>
  <c r="AD943" i="11"/>
  <c r="DL941" i="11" a="1"/>
  <c r="DL941" i="11" s="1"/>
  <c r="DK941" i="11" a="1"/>
  <c r="DK941" i="11" s="1"/>
  <c r="DJ941" i="11" a="1"/>
  <c r="DJ941" i="11" s="1"/>
  <c r="DM941" i="11" a="1"/>
  <c r="DM941" i="11" s="1"/>
  <c r="DH941" i="11" a="1"/>
  <c r="DH941" i="11" s="1"/>
  <c r="DI941" i="11" a="1"/>
  <c r="DI941" i="11" s="1"/>
  <c r="DX941" i="11" a="1"/>
  <c r="DX941" i="11" s="1"/>
  <c r="EC941" i="11" a="1"/>
  <c r="EC941" i="11" s="1"/>
  <c r="DW941" i="11" a="1"/>
  <c r="DW941" i="11" s="1"/>
  <c r="DZ941" i="11" a="1"/>
  <c r="DZ941" i="11" s="1"/>
  <c r="ED941" i="11" a="1"/>
  <c r="ED941" i="11" s="1"/>
  <c r="EB941" i="11" a="1"/>
  <c r="EB941" i="11" s="1"/>
  <c r="DY941" i="11" a="1"/>
  <c r="DY941" i="11" s="1"/>
  <c r="EA941" i="11" a="1"/>
  <c r="EA941" i="11" s="1"/>
  <c r="DV942" i="11" a="1"/>
  <c r="DV942" i="11" s="1"/>
  <c r="DO942" i="11" a="1"/>
  <c r="DO942" i="11" s="1"/>
  <c r="DG942" i="11" a="1"/>
  <c r="DG942" i="11" s="1"/>
  <c r="DQ941" i="11" a="1"/>
  <c r="DQ941" i="11" s="1"/>
  <c r="DR941" i="11" a="1"/>
  <c r="DR941" i="11" s="1"/>
  <c r="DT941" i="11" a="1"/>
  <c r="DT941" i="11" s="1"/>
  <c r="DS941" i="11" a="1"/>
  <c r="DS941" i="11" s="1"/>
  <c r="DP941" i="11" a="1"/>
  <c r="DP941" i="11" s="1"/>
  <c r="DV943" i="11" l="1" a="1"/>
  <c r="DV943" i="11" s="1"/>
  <c r="DG943" i="11" a="1"/>
  <c r="DG943" i="11" s="1"/>
  <c r="DO943" i="11" a="1"/>
  <c r="DO943" i="11" s="1"/>
  <c r="F945" i="11" a="1"/>
  <c r="F945" i="11" s="1"/>
  <c r="AC945" i="11" a="1"/>
  <c r="AC945" i="11" s="1"/>
  <c r="AA946" i="11" a="1"/>
  <c r="AA946" i="11" s="1"/>
  <c r="DK942" i="11" a="1"/>
  <c r="DK942" i="11" s="1"/>
  <c r="DJ942" i="11" a="1"/>
  <c r="DJ942" i="11" s="1"/>
  <c r="DL942" i="11" a="1"/>
  <c r="DL942" i="11" s="1"/>
  <c r="DM942" i="11" a="1"/>
  <c r="DM942" i="11" s="1"/>
  <c r="DH942" i="11" a="1"/>
  <c r="DH942" i="11" s="1"/>
  <c r="DI942" i="11" a="1"/>
  <c r="DI942" i="11" s="1"/>
  <c r="G944" i="11" a="1"/>
  <c r="G944" i="11" s="1"/>
  <c r="T944" i="11" a="1"/>
  <c r="T944" i="11" s="1"/>
  <c r="H944" i="11" a="1"/>
  <c r="H944" i="11" s="1"/>
  <c r="EB942" i="11" a="1"/>
  <c r="EB942" i="11" s="1"/>
  <c r="DX942" i="11" a="1"/>
  <c r="DX942" i="11" s="1"/>
  <c r="ED942" i="11" a="1"/>
  <c r="ED942" i="11" s="1"/>
  <c r="DZ942" i="11" a="1"/>
  <c r="DZ942" i="11" s="1"/>
  <c r="DW942" i="11" a="1"/>
  <c r="DW942" i="11" s="1"/>
  <c r="EC942" i="11" a="1"/>
  <c r="EC942" i="11" s="1"/>
  <c r="EA942" i="11" a="1"/>
  <c r="EA942" i="11" s="1"/>
  <c r="DY942" i="11" a="1"/>
  <c r="DY942" i="11" s="1"/>
  <c r="DS942" i="11" a="1"/>
  <c r="DS942" i="11" s="1"/>
  <c r="DR942" i="11" a="1"/>
  <c r="DR942" i="11" s="1"/>
  <c r="DQ942" i="11" a="1"/>
  <c r="DQ942" i="11" s="1"/>
  <c r="DP942" i="11" a="1"/>
  <c r="DP942" i="11" s="1"/>
  <c r="DT942" i="11" a="1"/>
  <c r="DT942" i="11" s="1"/>
  <c r="U944" i="11" a="1"/>
  <c r="U944" i="11" s="1"/>
  <c r="AD944" i="11"/>
  <c r="DP943" i="11" l="1" a="1"/>
  <c r="DP943" i="11" s="1"/>
  <c r="DT943" i="11" a="1"/>
  <c r="DT943" i="11" s="1"/>
  <c r="DR943" i="11" a="1"/>
  <c r="DR943" i="11" s="1"/>
  <c r="DS943" i="11" a="1"/>
  <c r="DS943" i="11" s="1"/>
  <c r="DQ943" i="11" a="1"/>
  <c r="DQ943" i="11" s="1"/>
  <c r="DL943" i="11" a="1"/>
  <c r="DL943" i="11" s="1"/>
  <c r="DK943" i="11" a="1"/>
  <c r="DK943" i="11" s="1"/>
  <c r="DI943" i="11" a="1"/>
  <c r="DI943" i="11" s="1"/>
  <c r="DM943" i="11" a="1"/>
  <c r="DM943" i="11" s="1"/>
  <c r="DH943" i="11" a="1"/>
  <c r="DH943" i="11" s="1"/>
  <c r="DJ943" i="11" a="1"/>
  <c r="DJ943" i="11" s="1"/>
  <c r="F946" i="11" a="1"/>
  <c r="F946" i="11" s="1"/>
  <c r="AC946" i="11" a="1"/>
  <c r="AC946" i="11" s="1"/>
  <c r="AA947" i="11" a="1"/>
  <c r="AA947" i="11" s="1"/>
  <c r="EB943" i="11" a="1"/>
  <c r="EB943" i="11" s="1"/>
  <c r="EC943" i="11" a="1"/>
  <c r="EC943" i="11" s="1"/>
  <c r="DW943" i="11" a="1"/>
  <c r="DW943" i="11" s="1"/>
  <c r="DZ943" i="11" a="1"/>
  <c r="DZ943" i="11" s="1"/>
  <c r="EA943" i="11" a="1"/>
  <c r="EA943" i="11" s="1"/>
  <c r="DY943" i="11" a="1"/>
  <c r="DY943" i="11" s="1"/>
  <c r="ED943" i="11" a="1"/>
  <c r="ED943" i="11" s="1"/>
  <c r="DX943" i="11" a="1"/>
  <c r="DX943" i="11" s="1"/>
  <c r="G945" i="11" a="1"/>
  <c r="G945" i="11" s="1"/>
  <c r="T945" i="11" a="1"/>
  <c r="T945" i="11" s="1"/>
  <c r="H945" i="11" a="1"/>
  <c r="H945" i="11" s="1"/>
  <c r="U945" i="11" a="1"/>
  <c r="U945" i="11" s="1"/>
  <c r="AD945" i="11"/>
  <c r="DV944" i="11" a="1"/>
  <c r="DV944" i="11" s="1"/>
  <c r="DG944" i="11" a="1"/>
  <c r="DG944" i="11" s="1"/>
  <c r="DO944" i="11" a="1"/>
  <c r="DO944" i="11" s="1"/>
  <c r="U946" i="11" l="1" a="1"/>
  <c r="U946" i="11" s="1"/>
  <c r="AD946" i="11"/>
  <c r="DZ944" i="11" a="1"/>
  <c r="DZ944" i="11" s="1"/>
  <c r="EB944" i="11" a="1"/>
  <c r="EB944" i="11" s="1"/>
  <c r="DW944" i="11" a="1"/>
  <c r="DW944" i="11" s="1"/>
  <c r="DY944" i="11" a="1"/>
  <c r="DY944" i="11" s="1"/>
  <c r="ED944" i="11" a="1"/>
  <c r="ED944" i="11" s="1"/>
  <c r="EA944" i="11" a="1"/>
  <c r="EA944" i="11" s="1"/>
  <c r="DX944" i="11" a="1"/>
  <c r="DX944" i="11" s="1"/>
  <c r="EC944" i="11" a="1"/>
  <c r="EC944" i="11" s="1"/>
  <c r="G946" i="11" a="1"/>
  <c r="G946" i="11" s="1"/>
  <c r="T946" i="11" a="1"/>
  <c r="T946" i="11" s="1"/>
  <c r="H946" i="11" a="1"/>
  <c r="H946" i="11" s="1"/>
  <c r="DR944" i="11" a="1"/>
  <c r="DR944" i="11" s="1"/>
  <c r="DQ944" i="11" a="1"/>
  <c r="DQ944" i="11" s="1"/>
  <c r="DT944" i="11" a="1"/>
  <c r="DT944" i="11" s="1"/>
  <c r="DP944" i="11" a="1"/>
  <c r="DP944" i="11" s="1"/>
  <c r="DS944" i="11" a="1"/>
  <c r="DS944" i="11" s="1"/>
  <c r="DO945" i="11" a="1"/>
  <c r="DO945" i="11" s="1"/>
  <c r="DG945" i="11" a="1"/>
  <c r="DG945" i="11" s="1"/>
  <c r="DV945" i="11" a="1"/>
  <c r="DV945" i="11" s="1"/>
  <c r="DL944" i="11" a="1"/>
  <c r="DL944" i="11" s="1"/>
  <c r="DH944" i="11" a="1"/>
  <c r="DH944" i="11" s="1"/>
  <c r="DM944" i="11" a="1"/>
  <c r="DM944" i="11" s="1"/>
  <c r="DK944" i="11" a="1"/>
  <c r="DK944" i="11" s="1"/>
  <c r="DJ944" i="11" a="1"/>
  <c r="DJ944" i="11" s="1"/>
  <c r="DI944" i="11" a="1"/>
  <c r="DI944" i="11" s="1"/>
  <c r="F947" i="11" a="1"/>
  <c r="F947" i="11" s="1"/>
  <c r="AC947" i="11" a="1"/>
  <c r="AC947" i="11" s="1"/>
  <c r="AA948" i="11" a="1"/>
  <c r="AA948" i="11" s="1"/>
  <c r="DS945" i="11" l="1" a="1"/>
  <c r="DS945" i="11" s="1"/>
  <c r="DT945" i="11" a="1"/>
  <c r="DT945" i="11" s="1"/>
  <c r="DP945" i="11" a="1"/>
  <c r="DP945" i="11" s="1"/>
  <c r="DR945" i="11" a="1"/>
  <c r="DR945" i="11" s="1"/>
  <c r="DQ945" i="11" a="1"/>
  <c r="DQ945" i="11" s="1"/>
  <c r="DK945" i="11" a="1"/>
  <c r="DK945" i="11" s="1"/>
  <c r="DH945" i="11" a="1"/>
  <c r="DH945" i="11" s="1"/>
  <c r="DJ945" i="11" a="1"/>
  <c r="DJ945" i="11" s="1"/>
  <c r="DL945" i="11" a="1"/>
  <c r="DL945" i="11" s="1"/>
  <c r="DI945" i="11" a="1"/>
  <c r="DI945" i="11" s="1"/>
  <c r="DM945" i="11" a="1"/>
  <c r="DM945" i="11" s="1"/>
  <c r="DG946" i="11" a="1"/>
  <c r="DG946" i="11" s="1"/>
  <c r="DO946" i="11" a="1"/>
  <c r="DO946" i="11" s="1"/>
  <c r="DV946" i="11" a="1"/>
  <c r="DV946" i="11" s="1"/>
  <c r="G947" i="11" a="1"/>
  <c r="G947" i="11" s="1"/>
  <c r="T947" i="11" a="1"/>
  <c r="T947" i="11" s="1"/>
  <c r="H947" i="11" a="1"/>
  <c r="H947" i="11" s="1"/>
  <c r="U947" i="11" a="1"/>
  <c r="U947" i="11" s="1"/>
  <c r="AD947" i="11"/>
  <c r="AC948" i="11" a="1"/>
  <c r="AC948" i="11" s="1"/>
  <c r="F948" i="11" a="1"/>
  <c r="F948" i="11" s="1"/>
  <c r="AA949" i="11" a="1"/>
  <c r="AA949" i="11" s="1"/>
  <c r="DY945" i="11" a="1"/>
  <c r="DY945" i="11" s="1"/>
  <c r="DZ945" i="11" a="1"/>
  <c r="DZ945" i="11" s="1"/>
  <c r="EA945" i="11" a="1"/>
  <c r="EA945" i="11" s="1"/>
  <c r="DX945" i="11" a="1"/>
  <c r="DX945" i="11" s="1"/>
  <c r="EC945" i="11" a="1"/>
  <c r="EC945" i="11" s="1"/>
  <c r="DW945" i="11" a="1"/>
  <c r="DW945" i="11" s="1"/>
  <c r="EB945" i="11" a="1"/>
  <c r="EB945" i="11" s="1"/>
  <c r="ED945" i="11" a="1"/>
  <c r="ED945" i="11" s="1"/>
  <c r="AC949" i="11" l="1" a="1"/>
  <c r="AC949" i="11" s="1"/>
  <c r="F949" i="11" a="1"/>
  <c r="F949" i="11" s="1"/>
  <c r="AA950" i="11" a="1"/>
  <c r="AA950" i="11" s="1"/>
  <c r="DO947" i="11" a="1"/>
  <c r="DO947" i="11" s="1"/>
  <c r="DV947" i="11" a="1"/>
  <c r="DV947" i="11" s="1"/>
  <c r="DG947" i="11" a="1"/>
  <c r="DG947" i="11" s="1"/>
  <c r="G948" i="11" a="1"/>
  <c r="G948" i="11" s="1"/>
  <c r="T948" i="11" a="1"/>
  <c r="T948" i="11" s="1"/>
  <c r="H948" i="11" a="1"/>
  <c r="H948" i="11" s="1"/>
  <c r="DW946" i="11" a="1"/>
  <c r="DW946" i="11" s="1"/>
  <c r="DY946" i="11" a="1"/>
  <c r="DY946" i="11" s="1"/>
  <c r="DX946" i="11" a="1"/>
  <c r="DX946" i="11" s="1"/>
  <c r="EC946" i="11" a="1"/>
  <c r="EC946" i="11" s="1"/>
  <c r="DZ946" i="11" a="1"/>
  <c r="DZ946" i="11" s="1"/>
  <c r="EA946" i="11" a="1"/>
  <c r="EA946" i="11" s="1"/>
  <c r="ED946" i="11" a="1"/>
  <c r="ED946" i="11" s="1"/>
  <c r="EB946" i="11" a="1"/>
  <c r="EB946" i="11" s="1"/>
  <c r="DS946" i="11" a="1"/>
  <c r="DS946" i="11" s="1"/>
  <c r="DT946" i="11" a="1"/>
  <c r="DT946" i="11" s="1"/>
  <c r="DR946" i="11" a="1"/>
  <c r="DR946" i="11" s="1"/>
  <c r="DQ946" i="11" a="1"/>
  <c r="DQ946" i="11" s="1"/>
  <c r="DP946" i="11" a="1"/>
  <c r="DP946" i="11" s="1"/>
  <c r="U948" i="11" a="1"/>
  <c r="U948" i="11" s="1"/>
  <c r="AD948" i="11"/>
  <c r="DH946" i="11" a="1"/>
  <c r="DH946" i="11" s="1"/>
  <c r="DM946" i="11" a="1"/>
  <c r="DM946" i="11" s="1"/>
  <c r="DL946" i="11" a="1"/>
  <c r="DL946" i="11" s="1"/>
  <c r="DK946" i="11" a="1"/>
  <c r="DK946" i="11" s="1"/>
  <c r="DI946" i="11" a="1"/>
  <c r="DI946" i="11" s="1"/>
  <c r="DJ946" i="11" a="1"/>
  <c r="DJ946" i="11" s="1"/>
  <c r="U949" i="11" l="1" a="1"/>
  <c r="U949" i="11" s="1"/>
  <c r="AD949" i="11"/>
  <c r="DV948" i="11" a="1"/>
  <c r="DV948" i="11" s="1"/>
  <c r="DO948" i="11" a="1"/>
  <c r="DO948" i="11" s="1"/>
  <c r="DG948" i="11" a="1"/>
  <c r="DG948" i="11" s="1"/>
  <c r="G949" i="11" a="1"/>
  <c r="G949" i="11" s="1"/>
  <c r="T949" i="11" a="1"/>
  <c r="T949" i="11" s="1"/>
  <c r="H949" i="11" a="1"/>
  <c r="H949" i="11" s="1"/>
  <c r="DH947" i="11" a="1"/>
  <c r="DH947" i="11" s="1"/>
  <c r="DM947" i="11" a="1"/>
  <c r="DM947" i="11" s="1"/>
  <c r="DK947" i="11" a="1"/>
  <c r="DK947" i="11" s="1"/>
  <c r="DL947" i="11" a="1"/>
  <c r="DL947" i="11" s="1"/>
  <c r="DI947" i="11" a="1"/>
  <c r="DI947" i="11" s="1"/>
  <c r="DJ947" i="11" a="1"/>
  <c r="DJ947" i="11" s="1"/>
  <c r="EC947" i="11" a="1"/>
  <c r="EC947" i="11" s="1"/>
  <c r="DY947" i="11" a="1"/>
  <c r="DY947" i="11" s="1"/>
  <c r="DX947" i="11" a="1"/>
  <c r="DX947" i="11" s="1"/>
  <c r="DZ947" i="11" a="1"/>
  <c r="DZ947" i="11" s="1"/>
  <c r="ED947" i="11" a="1"/>
  <c r="ED947" i="11" s="1"/>
  <c r="DW947" i="11" a="1"/>
  <c r="DW947" i="11" s="1"/>
  <c r="EA947" i="11" a="1"/>
  <c r="EA947" i="11" s="1"/>
  <c r="EB947" i="11" a="1"/>
  <c r="EB947" i="11" s="1"/>
  <c r="DQ947" i="11" a="1"/>
  <c r="DQ947" i="11" s="1"/>
  <c r="DP947" i="11" a="1"/>
  <c r="DP947" i="11" s="1"/>
  <c r="DR947" i="11" a="1"/>
  <c r="DR947" i="11" s="1"/>
  <c r="DT947" i="11" a="1"/>
  <c r="DT947" i="11" s="1"/>
  <c r="DS947" i="11" a="1"/>
  <c r="DS947" i="11" s="1"/>
  <c r="AC950" i="11" a="1"/>
  <c r="AC950" i="11" s="1"/>
  <c r="F950" i="11" a="1"/>
  <c r="F950" i="11" s="1"/>
  <c r="AA951" i="11" a="1"/>
  <c r="AA951" i="11" s="1"/>
  <c r="AC951" i="11" l="1" a="1"/>
  <c r="AC951" i="11" s="1"/>
  <c r="F951" i="11" a="1"/>
  <c r="F951" i="11" s="1"/>
  <c r="AA952" i="11" a="1"/>
  <c r="AA952" i="11" s="1"/>
  <c r="DO949" i="11" a="1"/>
  <c r="DO949" i="11" s="1"/>
  <c r="DG949" i="11" a="1"/>
  <c r="DG949" i="11" s="1"/>
  <c r="DV949" i="11" a="1"/>
  <c r="DV949" i="11" s="1"/>
  <c r="DM948" i="11" a="1"/>
  <c r="DM948" i="11" s="1"/>
  <c r="DK948" i="11" a="1"/>
  <c r="DK948" i="11" s="1"/>
  <c r="DI948" i="11" a="1"/>
  <c r="DI948" i="11" s="1"/>
  <c r="DL948" i="11" a="1"/>
  <c r="DL948" i="11" s="1"/>
  <c r="DH948" i="11" a="1"/>
  <c r="DH948" i="11" s="1"/>
  <c r="DJ948" i="11" a="1"/>
  <c r="DJ948" i="11" s="1"/>
  <c r="DS948" i="11" a="1"/>
  <c r="DS948" i="11" s="1"/>
  <c r="DP948" i="11" a="1"/>
  <c r="DP948" i="11" s="1"/>
  <c r="DT948" i="11" a="1"/>
  <c r="DT948" i="11" s="1"/>
  <c r="DR948" i="11" a="1"/>
  <c r="DR948" i="11" s="1"/>
  <c r="DQ948" i="11" a="1"/>
  <c r="DQ948" i="11" s="1"/>
  <c r="DY948" i="11" a="1"/>
  <c r="DY948" i="11" s="1"/>
  <c r="DW948" i="11" a="1"/>
  <c r="DW948" i="11" s="1"/>
  <c r="DX948" i="11" a="1"/>
  <c r="DX948" i="11" s="1"/>
  <c r="ED948" i="11" a="1"/>
  <c r="ED948" i="11" s="1"/>
  <c r="EC948" i="11" a="1"/>
  <c r="EC948" i="11" s="1"/>
  <c r="DZ948" i="11" a="1"/>
  <c r="DZ948" i="11" s="1"/>
  <c r="EA948" i="11" a="1"/>
  <c r="EA948" i="11" s="1"/>
  <c r="EB948" i="11" a="1"/>
  <c r="EB948" i="11" s="1"/>
  <c r="U950" i="11" a="1"/>
  <c r="U950" i="11" s="1"/>
  <c r="AD950" i="11"/>
  <c r="G950" i="11" a="1"/>
  <c r="G950" i="11" s="1"/>
  <c r="T950" i="11" a="1"/>
  <c r="T950" i="11" s="1"/>
  <c r="H950" i="11" a="1"/>
  <c r="H950" i="11" s="1"/>
  <c r="F952" i="11" l="1" a="1"/>
  <c r="F952" i="11" s="1"/>
  <c r="AC952" i="11" a="1"/>
  <c r="AC952" i="11" s="1"/>
  <c r="AA953" i="11" a="1"/>
  <c r="AA953" i="11" s="1"/>
  <c r="U951" i="11" a="1"/>
  <c r="U951" i="11" s="1"/>
  <c r="AD951" i="11"/>
  <c r="G951" i="11" a="1"/>
  <c r="G951" i="11" s="1"/>
  <c r="T951" i="11" a="1"/>
  <c r="T951" i="11" s="1"/>
  <c r="H951" i="11" a="1"/>
  <c r="H951" i="11" s="1"/>
  <c r="DV950" i="11" a="1"/>
  <c r="DV950" i="11" s="1"/>
  <c r="DG950" i="11" a="1"/>
  <c r="DG950" i="11" s="1"/>
  <c r="DO950" i="11" a="1"/>
  <c r="DO950" i="11" s="1"/>
  <c r="DS949" i="11" a="1"/>
  <c r="DS949" i="11" s="1"/>
  <c r="DT949" i="11" a="1"/>
  <c r="DT949" i="11" s="1"/>
  <c r="DQ949" i="11" a="1"/>
  <c r="DQ949" i="11" s="1"/>
  <c r="DP949" i="11" a="1"/>
  <c r="DP949" i="11" s="1"/>
  <c r="DR949" i="11" a="1"/>
  <c r="DR949" i="11" s="1"/>
  <c r="DY949" i="11" a="1"/>
  <c r="DY949" i="11" s="1"/>
  <c r="EB949" i="11" a="1"/>
  <c r="EB949" i="11" s="1"/>
  <c r="EA949" i="11" a="1"/>
  <c r="EA949" i="11" s="1"/>
  <c r="EC949" i="11" a="1"/>
  <c r="EC949" i="11" s="1"/>
  <c r="DX949" i="11" a="1"/>
  <c r="DX949" i="11" s="1"/>
  <c r="DW949" i="11" a="1"/>
  <c r="DW949" i="11" s="1"/>
  <c r="ED949" i="11" a="1"/>
  <c r="ED949" i="11" s="1"/>
  <c r="DZ949" i="11" a="1"/>
  <c r="DZ949" i="11" s="1"/>
  <c r="DK949" i="11" a="1"/>
  <c r="DK949" i="11" s="1"/>
  <c r="DM949" i="11" a="1"/>
  <c r="DM949" i="11" s="1"/>
  <c r="DL949" i="11" a="1"/>
  <c r="DL949" i="11" s="1"/>
  <c r="DI949" i="11" a="1"/>
  <c r="DI949" i="11" s="1"/>
  <c r="DJ949" i="11" a="1"/>
  <c r="DJ949" i="11" s="1"/>
  <c r="DH949" i="11" a="1"/>
  <c r="DH949" i="11" s="1"/>
  <c r="DJ950" i="11" l="1" a="1"/>
  <c r="DJ950" i="11" s="1"/>
  <c r="DI950" i="11" a="1"/>
  <c r="DI950" i="11" s="1"/>
  <c r="DH950" i="11" a="1"/>
  <c r="DH950" i="11" s="1"/>
  <c r="DL950" i="11" a="1"/>
  <c r="DL950" i="11" s="1"/>
  <c r="DK950" i="11" a="1"/>
  <c r="DK950" i="11" s="1"/>
  <c r="DM950" i="11" a="1"/>
  <c r="DM950" i="11" s="1"/>
  <c r="EA950" i="11" a="1"/>
  <c r="EA950" i="11" s="1"/>
  <c r="DX950" i="11" a="1"/>
  <c r="DX950" i="11" s="1"/>
  <c r="EB950" i="11" a="1"/>
  <c r="EB950" i="11" s="1"/>
  <c r="DW950" i="11" a="1"/>
  <c r="DW950" i="11" s="1"/>
  <c r="EC950" i="11" a="1"/>
  <c r="EC950" i="11" s="1"/>
  <c r="ED950" i="11" a="1"/>
  <c r="ED950" i="11" s="1"/>
  <c r="DY950" i="11" a="1"/>
  <c r="DY950" i="11" s="1"/>
  <c r="DZ950" i="11" a="1"/>
  <c r="DZ950" i="11" s="1"/>
  <c r="DG951" i="11" a="1"/>
  <c r="DG951" i="11" s="1"/>
  <c r="DO951" i="11" a="1"/>
  <c r="DO951" i="11" s="1"/>
  <c r="DV951" i="11" a="1"/>
  <c r="DV951" i="11" s="1"/>
  <c r="F953" i="11" a="1"/>
  <c r="F953" i="11" s="1"/>
  <c r="AC953" i="11" a="1"/>
  <c r="AC953" i="11" s="1"/>
  <c r="AA954" i="11" a="1"/>
  <c r="AA954" i="11" s="1"/>
  <c r="G952" i="11" a="1"/>
  <c r="G952" i="11" s="1"/>
  <c r="T952" i="11" a="1"/>
  <c r="T952" i="11" s="1"/>
  <c r="H952" i="11" a="1"/>
  <c r="H952" i="11" s="1"/>
  <c r="DR950" i="11" a="1"/>
  <c r="DR950" i="11" s="1"/>
  <c r="DS950" i="11" a="1"/>
  <c r="DS950" i="11" s="1"/>
  <c r="DT950" i="11" a="1"/>
  <c r="DT950" i="11" s="1"/>
  <c r="DP950" i="11" a="1"/>
  <c r="DP950" i="11" s="1"/>
  <c r="DQ950" i="11" a="1"/>
  <c r="DQ950" i="11" s="1"/>
  <c r="U952" i="11" a="1"/>
  <c r="U952" i="11" s="1"/>
  <c r="AD952" i="11"/>
  <c r="U953" i="11" l="1" a="1"/>
  <c r="U953" i="11" s="1"/>
  <c r="AD953" i="11"/>
  <c r="DM951" i="11" a="1"/>
  <c r="DM951" i="11" s="1"/>
  <c r="DI951" i="11" a="1"/>
  <c r="DI951" i="11" s="1"/>
  <c r="DL951" i="11" a="1"/>
  <c r="DL951" i="11" s="1"/>
  <c r="DK951" i="11" a="1"/>
  <c r="DK951" i="11" s="1"/>
  <c r="DH951" i="11" a="1"/>
  <c r="DH951" i="11" s="1"/>
  <c r="DJ951" i="11" a="1"/>
  <c r="DJ951" i="11" s="1"/>
  <c r="DT951" i="11" a="1"/>
  <c r="DT951" i="11" s="1"/>
  <c r="DP951" i="11" a="1"/>
  <c r="DP951" i="11" s="1"/>
  <c r="DR951" i="11" a="1"/>
  <c r="DR951" i="11" s="1"/>
  <c r="DS951" i="11" a="1"/>
  <c r="DS951" i="11" s="1"/>
  <c r="DQ951" i="11" a="1"/>
  <c r="DQ951" i="11" s="1"/>
  <c r="DV952" i="11" a="1"/>
  <c r="DV952" i="11" s="1"/>
  <c r="DO952" i="11" a="1"/>
  <c r="DO952" i="11" s="1"/>
  <c r="DG952" i="11" a="1"/>
  <c r="DG952" i="11" s="1"/>
  <c r="G953" i="11" a="1"/>
  <c r="G953" i="11" s="1"/>
  <c r="T953" i="11" a="1"/>
  <c r="T953" i="11" s="1"/>
  <c r="H953" i="11" a="1"/>
  <c r="H953" i="11" s="1"/>
  <c r="F954" i="11" a="1"/>
  <c r="F954" i="11" s="1"/>
  <c r="AC954" i="11" a="1"/>
  <c r="AC954" i="11" s="1"/>
  <c r="AA955" i="11" a="1"/>
  <c r="AA955" i="11" s="1"/>
  <c r="EB951" i="11" a="1"/>
  <c r="EB951" i="11" s="1"/>
  <c r="DX951" i="11" a="1"/>
  <c r="DX951" i="11" s="1"/>
  <c r="ED951" i="11" a="1"/>
  <c r="ED951" i="11" s="1"/>
  <c r="EA951" i="11" a="1"/>
  <c r="EA951" i="11" s="1"/>
  <c r="DY951" i="11" a="1"/>
  <c r="DY951" i="11" s="1"/>
  <c r="DZ951" i="11" a="1"/>
  <c r="DZ951" i="11" s="1"/>
  <c r="EC951" i="11" a="1"/>
  <c r="EC951" i="11" s="1"/>
  <c r="DW951" i="11" a="1"/>
  <c r="DW951" i="11" s="1"/>
  <c r="DV953" i="11" l="1" a="1"/>
  <c r="DV953" i="11" s="1"/>
  <c r="DG953" i="11" a="1"/>
  <c r="DG953" i="11" s="1"/>
  <c r="DO953" i="11" a="1"/>
  <c r="DO953" i="11" s="1"/>
  <c r="F955" i="11" a="1"/>
  <c r="F955" i="11" s="1"/>
  <c r="AC955" i="11" a="1"/>
  <c r="AC955" i="11" s="1"/>
  <c r="AA956" i="11" a="1"/>
  <c r="AA956" i="11" s="1"/>
  <c r="DH952" i="11" a="1"/>
  <c r="DH952" i="11" s="1"/>
  <c r="DK952" i="11" a="1"/>
  <c r="DK952" i="11" s="1"/>
  <c r="DI952" i="11" a="1"/>
  <c r="DI952" i="11" s="1"/>
  <c r="DJ952" i="11" a="1"/>
  <c r="DJ952" i="11" s="1"/>
  <c r="DM952" i="11" a="1"/>
  <c r="DM952" i="11" s="1"/>
  <c r="DL952" i="11" a="1"/>
  <c r="DL952" i="11" s="1"/>
  <c r="G954" i="11" a="1"/>
  <c r="G954" i="11" s="1"/>
  <c r="T954" i="11" a="1"/>
  <c r="T954" i="11" s="1"/>
  <c r="H954" i="11" a="1"/>
  <c r="H954" i="11" s="1"/>
  <c r="DS952" i="11" a="1"/>
  <c r="DS952" i="11" s="1"/>
  <c r="DQ952" i="11" a="1"/>
  <c r="DQ952" i="11" s="1"/>
  <c r="DT952" i="11" a="1"/>
  <c r="DT952" i="11" s="1"/>
  <c r="DR952" i="11" a="1"/>
  <c r="DR952" i="11" s="1"/>
  <c r="DP952" i="11" a="1"/>
  <c r="DP952" i="11" s="1"/>
  <c r="U954" i="11" a="1"/>
  <c r="U954" i="11" s="1"/>
  <c r="AD954" i="11"/>
  <c r="DY952" i="11" a="1"/>
  <c r="DY952" i="11" s="1"/>
  <c r="ED952" i="11" a="1"/>
  <c r="ED952" i="11" s="1"/>
  <c r="DW952" i="11" a="1"/>
  <c r="DW952" i="11" s="1"/>
  <c r="EA952" i="11" a="1"/>
  <c r="EA952" i="11" s="1"/>
  <c r="DZ952" i="11" a="1"/>
  <c r="DZ952" i="11" s="1"/>
  <c r="EB952" i="11" a="1"/>
  <c r="EB952" i="11" s="1"/>
  <c r="EC952" i="11" a="1"/>
  <c r="EC952" i="11" s="1"/>
  <c r="DX952" i="11" a="1"/>
  <c r="DX952" i="11" s="1"/>
  <c r="AC956" i="11" l="1" a="1"/>
  <c r="AC956" i="11" s="1"/>
  <c r="F956" i="11" a="1"/>
  <c r="F956" i="11" s="1"/>
  <c r="AA957" i="11" a="1"/>
  <c r="AA957" i="11" s="1"/>
  <c r="G955" i="11" a="1"/>
  <c r="G955" i="11" s="1"/>
  <c r="T955" i="11" a="1"/>
  <c r="T955" i="11" s="1"/>
  <c r="H955" i="11" a="1"/>
  <c r="H955" i="11" s="1"/>
  <c r="U955" i="11" a="1"/>
  <c r="U955" i="11" s="1"/>
  <c r="AD955" i="11"/>
  <c r="DQ953" i="11" a="1"/>
  <c r="DQ953" i="11" s="1"/>
  <c r="DT953" i="11" a="1"/>
  <c r="DT953" i="11" s="1"/>
  <c r="DS953" i="11" a="1"/>
  <c r="DS953" i="11" s="1"/>
  <c r="DR953" i="11" a="1"/>
  <c r="DR953" i="11" s="1"/>
  <c r="DP953" i="11" a="1"/>
  <c r="DP953" i="11" s="1"/>
  <c r="DM953" i="11" a="1"/>
  <c r="DM953" i="11" s="1"/>
  <c r="DL953" i="11" a="1"/>
  <c r="DL953" i="11" s="1"/>
  <c r="DH953" i="11" a="1"/>
  <c r="DH953" i="11" s="1"/>
  <c r="DK953" i="11" a="1"/>
  <c r="DK953" i="11" s="1"/>
  <c r="DJ953" i="11" a="1"/>
  <c r="DJ953" i="11" s="1"/>
  <c r="DI953" i="11" a="1"/>
  <c r="DI953" i="11" s="1"/>
  <c r="DO954" i="11" a="1"/>
  <c r="DO954" i="11" s="1"/>
  <c r="DV954" i="11" a="1"/>
  <c r="DV954" i="11" s="1"/>
  <c r="DG954" i="11" a="1"/>
  <c r="DG954" i="11" s="1"/>
  <c r="EA953" i="11" a="1"/>
  <c r="EA953" i="11" s="1"/>
  <c r="DW953" i="11" a="1"/>
  <c r="DW953" i="11" s="1"/>
  <c r="DY953" i="11" a="1"/>
  <c r="DY953" i="11" s="1"/>
  <c r="ED953" i="11" a="1"/>
  <c r="ED953" i="11" s="1"/>
  <c r="EB953" i="11" a="1"/>
  <c r="EB953" i="11" s="1"/>
  <c r="DX953" i="11" a="1"/>
  <c r="DX953" i="11" s="1"/>
  <c r="EC953" i="11" a="1"/>
  <c r="EC953" i="11" s="1"/>
  <c r="DZ953" i="11" a="1"/>
  <c r="DZ953" i="11" s="1"/>
  <c r="AC957" i="11" l="1" a="1"/>
  <c r="AC957" i="11" s="1"/>
  <c r="F957" i="11" a="1"/>
  <c r="F957" i="11" s="1"/>
  <c r="AA958" i="11" a="1"/>
  <c r="AA958" i="11" s="1"/>
  <c r="U956" i="11" a="1"/>
  <c r="U956" i="11" s="1"/>
  <c r="AD956" i="11"/>
  <c r="G956" i="11" a="1"/>
  <c r="G956" i="11" s="1"/>
  <c r="T956" i="11" a="1"/>
  <c r="T956" i="11" s="1"/>
  <c r="H956" i="11" a="1"/>
  <c r="H956" i="11" s="1"/>
  <c r="DI954" i="11" a="1"/>
  <c r="DI954" i="11" s="1"/>
  <c r="DJ954" i="11" a="1"/>
  <c r="DJ954" i="11" s="1"/>
  <c r="DH954" i="11" a="1"/>
  <c r="DH954" i="11" s="1"/>
  <c r="DM954" i="11" a="1"/>
  <c r="DM954" i="11" s="1"/>
  <c r="DL954" i="11" a="1"/>
  <c r="DL954" i="11" s="1"/>
  <c r="DK954" i="11" a="1"/>
  <c r="DK954" i="11" s="1"/>
  <c r="EB954" i="11" a="1"/>
  <c r="EB954" i="11" s="1"/>
  <c r="DY954" i="11" a="1"/>
  <c r="DY954" i="11" s="1"/>
  <c r="DZ954" i="11" a="1"/>
  <c r="DZ954" i="11" s="1"/>
  <c r="EA954" i="11" a="1"/>
  <c r="EA954" i="11" s="1"/>
  <c r="DW954" i="11" a="1"/>
  <c r="DW954" i="11" s="1"/>
  <c r="EC954" i="11" a="1"/>
  <c r="EC954" i="11" s="1"/>
  <c r="ED954" i="11" a="1"/>
  <c r="ED954" i="11" s="1"/>
  <c r="DX954" i="11" a="1"/>
  <c r="DX954" i="11" s="1"/>
  <c r="DQ954" i="11" a="1"/>
  <c r="DQ954" i="11" s="1"/>
  <c r="DR954" i="11" a="1"/>
  <c r="DR954" i="11" s="1"/>
  <c r="DP954" i="11" a="1"/>
  <c r="DP954" i="11" s="1"/>
  <c r="DS954" i="11" a="1"/>
  <c r="DS954" i="11" s="1"/>
  <c r="DT954" i="11" a="1"/>
  <c r="DT954" i="11" s="1"/>
  <c r="DO955" i="11" a="1"/>
  <c r="DO955" i="11" s="1"/>
  <c r="DV955" i="11" a="1"/>
  <c r="DV955" i="11" s="1"/>
  <c r="DG955" i="11" a="1"/>
  <c r="DG955" i="11" s="1"/>
  <c r="AC958" i="11" l="1" a="1"/>
  <c r="AC958" i="11" s="1"/>
  <c r="F958" i="11" a="1"/>
  <c r="F958" i="11" s="1"/>
  <c r="AA959" i="11" a="1"/>
  <c r="AA959" i="11" s="1"/>
  <c r="U957" i="11" a="1"/>
  <c r="U957" i="11" s="1"/>
  <c r="AD957" i="11"/>
  <c r="G957" i="11" a="1"/>
  <c r="G957" i="11" s="1"/>
  <c r="T957" i="11" a="1"/>
  <c r="T957" i="11" s="1"/>
  <c r="H957" i="11" a="1"/>
  <c r="H957" i="11" s="1"/>
  <c r="DM955" i="11" a="1"/>
  <c r="DM955" i="11" s="1"/>
  <c r="DH955" i="11" a="1"/>
  <c r="DH955" i="11" s="1"/>
  <c r="DI955" i="11" a="1"/>
  <c r="DI955" i="11" s="1"/>
  <c r="DJ955" i="11" a="1"/>
  <c r="DJ955" i="11" s="1"/>
  <c r="DL955" i="11" a="1"/>
  <c r="DL955" i="11" s="1"/>
  <c r="DK955" i="11" a="1"/>
  <c r="DK955" i="11" s="1"/>
  <c r="DV956" i="11" a="1"/>
  <c r="DV956" i="11" s="1"/>
  <c r="DG956" i="11" a="1"/>
  <c r="DG956" i="11" s="1"/>
  <c r="DO956" i="11" a="1"/>
  <c r="DO956" i="11" s="1"/>
  <c r="EA955" i="11" a="1"/>
  <c r="EA955" i="11" s="1"/>
  <c r="DY955" i="11" a="1"/>
  <c r="DY955" i="11" s="1"/>
  <c r="DZ955" i="11" a="1"/>
  <c r="DZ955" i="11" s="1"/>
  <c r="ED955" i="11" a="1"/>
  <c r="ED955" i="11" s="1"/>
  <c r="DW955" i="11" a="1"/>
  <c r="DW955" i="11" s="1"/>
  <c r="DX955" i="11" a="1"/>
  <c r="DX955" i="11" s="1"/>
  <c r="EB955" i="11" a="1"/>
  <c r="EB955" i="11" s="1"/>
  <c r="EC955" i="11" a="1"/>
  <c r="EC955" i="11" s="1"/>
  <c r="DT955" i="11" a="1"/>
  <c r="DT955" i="11" s="1"/>
  <c r="DS955" i="11" a="1"/>
  <c r="DS955" i="11" s="1"/>
  <c r="DP955" i="11" a="1"/>
  <c r="DP955" i="11" s="1"/>
  <c r="DR955" i="11" a="1"/>
  <c r="DR955" i="11" s="1"/>
  <c r="DQ955" i="11" a="1"/>
  <c r="DQ955" i="11" s="1"/>
  <c r="G958" i="11" l="1" a="1"/>
  <c r="G958" i="11" s="1"/>
  <c r="T958" i="11" a="1"/>
  <c r="T958" i="11" s="1"/>
  <c r="H958" i="11" a="1"/>
  <c r="H958" i="11" s="1"/>
  <c r="DO957" i="11" a="1"/>
  <c r="DO957" i="11" s="1"/>
  <c r="DG957" i="11" a="1"/>
  <c r="DG957" i="11" s="1"/>
  <c r="DV957" i="11" a="1"/>
  <c r="DV957" i="11" s="1"/>
  <c r="EC956" i="11" a="1"/>
  <c r="EC956" i="11" s="1"/>
  <c r="EB956" i="11" a="1"/>
  <c r="EB956" i="11" s="1"/>
  <c r="DW956" i="11" a="1"/>
  <c r="DW956" i="11" s="1"/>
  <c r="DZ956" i="11" a="1"/>
  <c r="DZ956" i="11" s="1"/>
  <c r="EA956" i="11" a="1"/>
  <c r="EA956" i="11" s="1"/>
  <c r="ED956" i="11" a="1"/>
  <c r="ED956" i="11" s="1"/>
  <c r="DY956" i="11" a="1"/>
  <c r="DY956" i="11" s="1"/>
  <c r="DX956" i="11" a="1"/>
  <c r="DX956" i="11" s="1"/>
  <c r="U958" i="11" a="1"/>
  <c r="U958" i="11" s="1"/>
  <c r="AD958" i="11"/>
  <c r="DQ956" i="11" a="1"/>
  <c r="DQ956" i="11" s="1"/>
  <c r="DR956" i="11" a="1"/>
  <c r="DR956" i="11" s="1"/>
  <c r="DP956" i="11" a="1"/>
  <c r="DP956" i="11" s="1"/>
  <c r="DT956" i="11" a="1"/>
  <c r="DT956" i="11" s="1"/>
  <c r="DS956" i="11" a="1"/>
  <c r="DS956" i="11" s="1"/>
  <c r="DH956" i="11" a="1"/>
  <c r="DH956" i="11" s="1"/>
  <c r="DL956" i="11" a="1"/>
  <c r="DL956" i="11" s="1"/>
  <c r="DI956" i="11" a="1"/>
  <c r="DI956" i="11" s="1"/>
  <c r="DM956" i="11" a="1"/>
  <c r="DM956" i="11" s="1"/>
  <c r="DK956" i="11" a="1"/>
  <c r="DK956" i="11" s="1"/>
  <c r="DJ956" i="11" a="1"/>
  <c r="DJ956" i="11" s="1"/>
  <c r="AC959" i="11" a="1"/>
  <c r="AC959" i="11" s="1"/>
  <c r="F959" i="11" a="1"/>
  <c r="F959" i="11" s="1"/>
  <c r="AA960" i="11" a="1"/>
  <c r="AA960" i="11" s="1"/>
  <c r="DX957" i="11" l="1" a="1"/>
  <c r="DX957" i="11" s="1"/>
  <c r="DY957" i="11" a="1"/>
  <c r="DY957" i="11" s="1"/>
  <c r="EC957" i="11" a="1"/>
  <c r="EC957" i="11" s="1"/>
  <c r="ED957" i="11" a="1"/>
  <c r="ED957" i="11" s="1"/>
  <c r="EB957" i="11" a="1"/>
  <c r="EB957" i="11" s="1"/>
  <c r="DW957" i="11" a="1"/>
  <c r="DW957" i="11" s="1"/>
  <c r="EA957" i="11" a="1"/>
  <c r="EA957" i="11" s="1"/>
  <c r="DZ957" i="11" a="1"/>
  <c r="DZ957" i="11" s="1"/>
  <c r="DJ957" i="11" a="1"/>
  <c r="DJ957" i="11" s="1"/>
  <c r="DL957" i="11" a="1"/>
  <c r="DL957" i="11" s="1"/>
  <c r="DK957" i="11" a="1"/>
  <c r="DK957" i="11" s="1"/>
  <c r="DM957" i="11" a="1"/>
  <c r="DM957" i="11" s="1"/>
  <c r="DI957" i="11" a="1"/>
  <c r="DI957" i="11" s="1"/>
  <c r="DH957" i="11" a="1"/>
  <c r="DH957" i="11" s="1"/>
  <c r="DP957" i="11" a="1"/>
  <c r="DP957" i="11" s="1"/>
  <c r="DR957" i="11" a="1"/>
  <c r="DR957" i="11" s="1"/>
  <c r="DT957" i="11" a="1"/>
  <c r="DT957" i="11" s="1"/>
  <c r="DQ957" i="11" a="1"/>
  <c r="DQ957" i="11" s="1"/>
  <c r="DS957" i="11" a="1"/>
  <c r="DS957" i="11" s="1"/>
  <c r="DO958" i="11" a="1"/>
  <c r="DO958" i="11" s="1"/>
  <c r="DV958" i="11" a="1"/>
  <c r="DV958" i="11" s="1"/>
  <c r="DG958" i="11" a="1"/>
  <c r="DG958" i="11" s="1"/>
  <c r="F960" i="11" a="1"/>
  <c r="F960" i="11" s="1"/>
  <c r="AC960" i="11" a="1"/>
  <c r="AC960" i="11" s="1"/>
  <c r="AA961" i="11" a="1"/>
  <c r="AA961" i="11" s="1"/>
  <c r="G959" i="11" a="1"/>
  <c r="G959" i="11" s="1"/>
  <c r="T959" i="11" a="1"/>
  <c r="T959" i="11" s="1"/>
  <c r="H959" i="11" a="1"/>
  <c r="H959" i="11" s="1"/>
  <c r="U959" i="11" a="1"/>
  <c r="U959" i="11" s="1"/>
  <c r="AD959" i="11"/>
  <c r="DJ958" i="11" l="1" a="1"/>
  <c r="DJ958" i="11" s="1"/>
  <c r="DK958" i="11" a="1"/>
  <c r="DK958" i="11" s="1"/>
  <c r="DM958" i="11" a="1"/>
  <c r="DM958" i="11" s="1"/>
  <c r="DH958" i="11" a="1"/>
  <c r="DH958" i="11" s="1"/>
  <c r="DI958" i="11" a="1"/>
  <c r="DI958" i="11" s="1"/>
  <c r="DL958" i="11" a="1"/>
  <c r="DL958" i="11" s="1"/>
  <c r="DY958" i="11" a="1"/>
  <c r="DY958" i="11" s="1"/>
  <c r="DZ958" i="11" a="1"/>
  <c r="DZ958" i="11" s="1"/>
  <c r="EB958" i="11" a="1"/>
  <c r="EB958" i="11" s="1"/>
  <c r="ED958" i="11" a="1"/>
  <c r="ED958" i="11" s="1"/>
  <c r="EA958" i="11" a="1"/>
  <c r="EA958" i="11" s="1"/>
  <c r="DX958" i="11" a="1"/>
  <c r="DX958" i="11" s="1"/>
  <c r="DW958" i="11" a="1"/>
  <c r="DW958" i="11" s="1"/>
  <c r="EC958" i="11" a="1"/>
  <c r="EC958" i="11" s="1"/>
  <c r="U960" i="11" a="1"/>
  <c r="U960" i="11" s="1"/>
  <c r="AD960" i="11"/>
  <c r="DQ958" i="11" a="1"/>
  <c r="DQ958" i="11" s="1"/>
  <c r="DP958" i="11" a="1"/>
  <c r="DP958" i="11" s="1"/>
  <c r="DR958" i="11" a="1"/>
  <c r="DR958" i="11" s="1"/>
  <c r="DT958" i="11" a="1"/>
  <c r="DT958" i="11" s="1"/>
  <c r="DS958" i="11" a="1"/>
  <c r="DS958" i="11" s="1"/>
  <c r="DG959" i="11" a="1"/>
  <c r="DG959" i="11" s="1"/>
  <c r="DV959" i="11" a="1"/>
  <c r="DV959" i="11" s="1"/>
  <c r="DO959" i="11" a="1"/>
  <c r="DO959" i="11" s="1"/>
  <c r="F961" i="11" a="1"/>
  <c r="F961" i="11" s="1"/>
  <c r="AC961" i="11" a="1"/>
  <c r="AC961" i="11" s="1"/>
  <c r="AA962" i="11" a="1"/>
  <c r="AA962" i="11" s="1"/>
  <c r="G960" i="11" a="1"/>
  <c r="G960" i="11" s="1"/>
  <c r="T960" i="11" a="1"/>
  <c r="T960" i="11" s="1"/>
  <c r="H960" i="11" a="1"/>
  <c r="H960" i="11" s="1"/>
  <c r="DQ959" i="11" l="1" a="1"/>
  <c r="DQ959" i="11" s="1"/>
  <c r="DT959" i="11" a="1"/>
  <c r="DT959" i="11" s="1"/>
  <c r="DR959" i="11" a="1"/>
  <c r="DR959" i="11" s="1"/>
  <c r="DP959" i="11" a="1"/>
  <c r="DP959" i="11" s="1"/>
  <c r="DS959" i="11" a="1"/>
  <c r="DS959" i="11" s="1"/>
  <c r="DZ959" i="11" a="1"/>
  <c r="DZ959" i="11" s="1"/>
  <c r="EA959" i="11" a="1"/>
  <c r="EA959" i="11" s="1"/>
  <c r="ED959" i="11" a="1"/>
  <c r="ED959" i="11" s="1"/>
  <c r="DX959" i="11" a="1"/>
  <c r="DX959" i="11" s="1"/>
  <c r="EB959" i="11" a="1"/>
  <c r="EB959" i="11" s="1"/>
  <c r="EC959" i="11" a="1"/>
  <c r="EC959" i="11" s="1"/>
  <c r="DW959" i="11" a="1"/>
  <c r="DW959" i="11" s="1"/>
  <c r="DY959" i="11" a="1"/>
  <c r="DY959" i="11" s="1"/>
  <c r="G961" i="11" a="1"/>
  <c r="G961" i="11" s="1"/>
  <c r="T961" i="11" a="1"/>
  <c r="T961" i="11" s="1"/>
  <c r="H961" i="11" a="1"/>
  <c r="H961" i="11" s="1"/>
  <c r="DK959" i="11" a="1"/>
  <c r="DK959" i="11" s="1"/>
  <c r="DM959" i="11" a="1"/>
  <c r="DM959" i="11" s="1"/>
  <c r="DJ959" i="11" a="1"/>
  <c r="DJ959" i="11" s="1"/>
  <c r="DI959" i="11" a="1"/>
  <c r="DI959" i="11" s="1"/>
  <c r="DH959" i="11" a="1"/>
  <c r="DH959" i="11" s="1"/>
  <c r="DL959" i="11" a="1"/>
  <c r="DL959" i="11" s="1"/>
  <c r="U961" i="11" a="1"/>
  <c r="U961" i="11" s="1"/>
  <c r="AD961" i="11"/>
  <c r="F962" i="11" a="1"/>
  <c r="F962" i="11" s="1"/>
  <c r="AC962" i="11" a="1"/>
  <c r="AC962" i="11" s="1"/>
  <c r="AA963" i="11" a="1"/>
  <c r="AA963" i="11" s="1"/>
  <c r="DG960" i="11" a="1"/>
  <c r="DG960" i="11" s="1"/>
  <c r="DV960" i="11" a="1"/>
  <c r="DV960" i="11" s="1"/>
  <c r="DO960" i="11" a="1"/>
  <c r="DO960" i="11" s="1"/>
  <c r="DW960" i="11" l="1" a="1"/>
  <c r="DW960" i="11" s="1"/>
  <c r="EC960" i="11" a="1"/>
  <c r="EC960" i="11" s="1"/>
  <c r="EB960" i="11" a="1"/>
  <c r="EB960" i="11" s="1"/>
  <c r="ED960" i="11" a="1"/>
  <c r="ED960" i="11" s="1"/>
  <c r="DX960" i="11" a="1"/>
  <c r="DX960" i="11" s="1"/>
  <c r="EA960" i="11" a="1"/>
  <c r="EA960" i="11" s="1"/>
  <c r="DZ960" i="11" a="1"/>
  <c r="DZ960" i="11" s="1"/>
  <c r="DY960" i="11" a="1"/>
  <c r="DY960" i="11" s="1"/>
  <c r="DJ960" i="11" a="1"/>
  <c r="DJ960" i="11" s="1"/>
  <c r="DL960" i="11" a="1"/>
  <c r="DL960" i="11" s="1"/>
  <c r="DK960" i="11" a="1"/>
  <c r="DK960" i="11" s="1"/>
  <c r="DM960" i="11" a="1"/>
  <c r="DM960" i="11" s="1"/>
  <c r="DH960" i="11" a="1"/>
  <c r="DH960" i="11" s="1"/>
  <c r="DI960" i="11" a="1"/>
  <c r="DI960" i="11" s="1"/>
  <c r="F963" i="11" a="1"/>
  <c r="F963" i="11" s="1"/>
  <c r="AC963" i="11" a="1"/>
  <c r="AC963" i="11" s="1"/>
  <c r="AA964" i="11" a="1"/>
  <c r="AA964" i="11" s="1"/>
  <c r="DV961" i="11" a="1"/>
  <c r="DV961" i="11" s="1"/>
  <c r="DO961" i="11" a="1"/>
  <c r="DO961" i="11" s="1"/>
  <c r="DG961" i="11" a="1"/>
  <c r="DG961" i="11" s="1"/>
  <c r="G962" i="11" a="1"/>
  <c r="G962" i="11" s="1"/>
  <c r="T962" i="11" a="1"/>
  <c r="T962" i="11" s="1"/>
  <c r="H962" i="11" a="1"/>
  <c r="H962" i="11" s="1"/>
  <c r="DR960" i="11" a="1"/>
  <c r="DR960" i="11" s="1"/>
  <c r="DQ960" i="11" a="1"/>
  <c r="DQ960" i="11" s="1"/>
  <c r="DT960" i="11" a="1"/>
  <c r="DT960" i="11" s="1"/>
  <c r="DS960" i="11" a="1"/>
  <c r="DS960" i="11" s="1"/>
  <c r="DP960" i="11" a="1"/>
  <c r="DP960" i="11" s="1"/>
  <c r="U962" i="11" a="1"/>
  <c r="U962" i="11" s="1"/>
  <c r="AD962" i="11"/>
  <c r="DS961" i="11" l="1" a="1"/>
  <c r="DS961" i="11" s="1"/>
  <c r="DT961" i="11" a="1"/>
  <c r="DT961" i="11" s="1"/>
  <c r="DQ961" i="11" a="1"/>
  <c r="DQ961" i="11" s="1"/>
  <c r="DR961" i="11" a="1"/>
  <c r="DR961" i="11" s="1"/>
  <c r="DP961" i="11" a="1"/>
  <c r="DP961" i="11" s="1"/>
  <c r="ED961" i="11" a="1"/>
  <c r="ED961" i="11" s="1"/>
  <c r="EA961" i="11" a="1"/>
  <c r="EA961" i="11" s="1"/>
  <c r="DX961" i="11" a="1"/>
  <c r="DX961" i="11" s="1"/>
  <c r="DY961" i="11" a="1"/>
  <c r="DY961" i="11" s="1"/>
  <c r="DZ961" i="11" a="1"/>
  <c r="DZ961" i="11" s="1"/>
  <c r="DW961" i="11" a="1"/>
  <c r="DW961" i="11" s="1"/>
  <c r="EC961" i="11" a="1"/>
  <c r="EC961" i="11" s="1"/>
  <c r="EB961" i="11" a="1"/>
  <c r="EB961" i="11" s="1"/>
  <c r="AC964" i="11" a="1"/>
  <c r="AC964" i="11" s="1"/>
  <c r="F964" i="11" a="1"/>
  <c r="F964" i="11" s="1"/>
  <c r="AA965" i="11" a="1"/>
  <c r="AA965" i="11" s="1"/>
  <c r="G963" i="11" a="1"/>
  <c r="G963" i="11" s="1"/>
  <c r="T963" i="11" a="1"/>
  <c r="T963" i="11" s="1"/>
  <c r="H963" i="11" a="1"/>
  <c r="H963" i="11" s="1"/>
  <c r="U963" i="11" a="1"/>
  <c r="U963" i="11" s="1"/>
  <c r="AD963" i="11"/>
  <c r="DO962" i="11" a="1"/>
  <c r="DO962" i="11" s="1"/>
  <c r="DG962" i="11" a="1"/>
  <c r="DG962" i="11" s="1"/>
  <c r="DV962" i="11" a="1"/>
  <c r="DV962" i="11" s="1"/>
  <c r="DL961" i="11" a="1"/>
  <c r="DL961" i="11" s="1"/>
  <c r="DK961" i="11" a="1"/>
  <c r="DK961" i="11" s="1"/>
  <c r="DI961" i="11" a="1"/>
  <c r="DI961" i="11" s="1"/>
  <c r="DM961" i="11" a="1"/>
  <c r="DM961" i="11" s="1"/>
  <c r="DJ961" i="11" a="1"/>
  <c r="DJ961" i="11" s="1"/>
  <c r="DH961" i="11" a="1"/>
  <c r="DH961" i="11" s="1"/>
  <c r="DY962" i="11" l="1" a="1"/>
  <c r="DY962" i="11" s="1"/>
  <c r="DW962" i="11" a="1"/>
  <c r="DW962" i="11" s="1"/>
  <c r="ED962" i="11" a="1"/>
  <c r="ED962" i="11" s="1"/>
  <c r="DX962" i="11" a="1"/>
  <c r="DX962" i="11" s="1"/>
  <c r="EC962" i="11" a="1"/>
  <c r="EC962" i="11" s="1"/>
  <c r="DZ962" i="11" a="1"/>
  <c r="DZ962" i="11" s="1"/>
  <c r="EA962" i="11" a="1"/>
  <c r="EA962" i="11" s="1"/>
  <c r="EB962" i="11" a="1"/>
  <c r="EB962" i="11" s="1"/>
  <c r="DV963" i="11" a="1"/>
  <c r="DV963" i="11" s="1"/>
  <c r="DO963" i="11" a="1"/>
  <c r="DO963" i="11" s="1"/>
  <c r="DG963" i="11" a="1"/>
  <c r="DG963" i="11" s="1"/>
  <c r="DH962" i="11" a="1"/>
  <c r="DH962" i="11" s="1"/>
  <c r="DK962" i="11" a="1"/>
  <c r="DK962" i="11" s="1"/>
  <c r="DI962" i="11" a="1"/>
  <c r="DI962" i="11" s="1"/>
  <c r="DM962" i="11" a="1"/>
  <c r="DM962" i="11" s="1"/>
  <c r="DL962" i="11" a="1"/>
  <c r="DL962" i="11" s="1"/>
  <c r="DJ962" i="11" a="1"/>
  <c r="DJ962" i="11" s="1"/>
  <c r="DT962" i="11" a="1"/>
  <c r="DT962" i="11" s="1"/>
  <c r="DR962" i="11" a="1"/>
  <c r="DR962" i="11" s="1"/>
  <c r="DS962" i="11" a="1"/>
  <c r="DS962" i="11" s="1"/>
  <c r="DQ962" i="11" a="1"/>
  <c r="DQ962" i="11" s="1"/>
  <c r="DP962" i="11" a="1"/>
  <c r="DP962" i="11" s="1"/>
  <c r="AC965" i="11" a="1"/>
  <c r="AC965" i="11" s="1"/>
  <c r="F965" i="11" a="1"/>
  <c r="F965" i="11" s="1"/>
  <c r="AA966" i="11" a="1"/>
  <c r="AA966" i="11" s="1"/>
  <c r="U964" i="11" a="1"/>
  <c r="U964" i="11" s="1"/>
  <c r="AD964" i="11"/>
  <c r="G964" i="11" a="1"/>
  <c r="G964" i="11" s="1"/>
  <c r="T964" i="11" a="1"/>
  <c r="T964" i="11" s="1"/>
  <c r="H964" i="11" a="1"/>
  <c r="H964" i="11" s="1"/>
  <c r="DI963" i="11" l="1" a="1"/>
  <c r="DI963" i="11" s="1"/>
  <c r="DL963" i="11" a="1"/>
  <c r="DL963" i="11" s="1"/>
  <c r="DK963" i="11" a="1"/>
  <c r="DK963" i="11" s="1"/>
  <c r="DH963" i="11" a="1"/>
  <c r="DH963" i="11" s="1"/>
  <c r="DM963" i="11" a="1"/>
  <c r="DM963" i="11" s="1"/>
  <c r="DJ963" i="11" a="1"/>
  <c r="DJ963" i="11" s="1"/>
  <c r="DS963" i="11" a="1"/>
  <c r="DS963" i="11" s="1"/>
  <c r="DQ963" i="11" a="1"/>
  <c r="DQ963" i="11" s="1"/>
  <c r="DT963" i="11" a="1"/>
  <c r="DT963" i="11" s="1"/>
  <c r="DP963" i="11" a="1"/>
  <c r="DP963" i="11" s="1"/>
  <c r="DR963" i="11" a="1"/>
  <c r="DR963" i="11" s="1"/>
  <c r="AC966" i="11" a="1"/>
  <c r="AC966" i="11" s="1"/>
  <c r="F966" i="11" a="1"/>
  <c r="F966" i="11" s="1"/>
  <c r="AA967" i="11" a="1"/>
  <c r="AA967" i="11" s="1"/>
  <c r="EC963" i="11" a="1"/>
  <c r="EC963" i="11" s="1"/>
  <c r="DZ963" i="11" a="1"/>
  <c r="DZ963" i="11" s="1"/>
  <c r="DY963" i="11" a="1"/>
  <c r="DY963" i="11" s="1"/>
  <c r="EA963" i="11" a="1"/>
  <c r="EA963" i="11" s="1"/>
  <c r="DW963" i="11" a="1"/>
  <c r="DW963" i="11" s="1"/>
  <c r="EB963" i="11" a="1"/>
  <c r="EB963" i="11" s="1"/>
  <c r="DX963" i="11" a="1"/>
  <c r="DX963" i="11" s="1"/>
  <c r="ED963" i="11" a="1"/>
  <c r="ED963" i="11" s="1"/>
  <c r="G965" i="11" a="1"/>
  <c r="G965" i="11" s="1"/>
  <c r="T965" i="11" a="1"/>
  <c r="T965" i="11" s="1"/>
  <c r="H965" i="11" a="1"/>
  <c r="H965" i="11" s="1"/>
  <c r="U965" i="11" a="1"/>
  <c r="U965" i="11" s="1"/>
  <c r="AD965" i="11"/>
  <c r="DV964" i="11" a="1"/>
  <c r="DV964" i="11" s="1"/>
  <c r="DO964" i="11" a="1"/>
  <c r="DO964" i="11" s="1"/>
  <c r="DG964" i="11" a="1"/>
  <c r="DG964" i="11" s="1"/>
  <c r="DI964" i="11" l="1" a="1"/>
  <c r="DI964" i="11" s="1"/>
  <c r="DH964" i="11" a="1"/>
  <c r="DH964" i="11" s="1"/>
  <c r="DM964" i="11" a="1"/>
  <c r="DM964" i="11" s="1"/>
  <c r="DL964" i="11" a="1"/>
  <c r="DL964" i="11" s="1"/>
  <c r="DK964" i="11" a="1"/>
  <c r="DK964" i="11" s="1"/>
  <c r="DJ964" i="11" a="1"/>
  <c r="DJ964" i="11" s="1"/>
  <c r="DR964" i="11" a="1"/>
  <c r="DR964" i="11" s="1"/>
  <c r="DQ964" i="11" a="1"/>
  <c r="DQ964" i="11" s="1"/>
  <c r="DP964" i="11" a="1"/>
  <c r="DP964" i="11" s="1"/>
  <c r="DT964" i="11" a="1"/>
  <c r="DT964" i="11" s="1"/>
  <c r="DS964" i="11" a="1"/>
  <c r="DS964" i="11" s="1"/>
  <c r="AC967" i="11" a="1"/>
  <c r="AC967" i="11" s="1"/>
  <c r="F967" i="11" a="1"/>
  <c r="F967" i="11" s="1"/>
  <c r="AA968" i="11" a="1"/>
  <c r="AA968" i="11" s="1"/>
  <c r="DO965" i="11" a="1"/>
  <c r="DO965" i="11" s="1"/>
  <c r="DV965" i="11" a="1"/>
  <c r="DV965" i="11" s="1"/>
  <c r="DG965" i="11" a="1"/>
  <c r="DG965" i="11" s="1"/>
  <c r="DZ964" i="11" a="1"/>
  <c r="DZ964" i="11" s="1"/>
  <c r="DX964" i="11" a="1"/>
  <c r="DX964" i="11" s="1"/>
  <c r="ED964" i="11" a="1"/>
  <c r="ED964" i="11" s="1"/>
  <c r="EB964" i="11" a="1"/>
  <c r="EB964" i="11" s="1"/>
  <c r="DW964" i="11" a="1"/>
  <c r="DW964" i="11" s="1"/>
  <c r="EA964" i="11" a="1"/>
  <c r="EA964" i="11" s="1"/>
  <c r="DY964" i="11" a="1"/>
  <c r="DY964" i="11" s="1"/>
  <c r="EC964" i="11" a="1"/>
  <c r="EC964" i="11" s="1"/>
  <c r="U966" i="11" a="1"/>
  <c r="U966" i="11" s="1"/>
  <c r="AD966" i="11"/>
  <c r="G966" i="11" a="1"/>
  <c r="G966" i="11" s="1"/>
  <c r="T966" i="11" a="1"/>
  <c r="T966" i="11" s="1"/>
  <c r="H966" i="11" a="1"/>
  <c r="H966" i="11" s="1"/>
  <c r="DT965" i="11" l="1" a="1"/>
  <c r="DT965" i="11" s="1"/>
  <c r="DQ965" i="11" a="1"/>
  <c r="DQ965" i="11" s="1"/>
  <c r="DR965" i="11" a="1"/>
  <c r="DR965" i="11" s="1"/>
  <c r="DS965" i="11" a="1"/>
  <c r="DS965" i="11" s="1"/>
  <c r="DP965" i="11" a="1"/>
  <c r="DP965" i="11" s="1"/>
  <c r="F968" i="11" a="1"/>
  <c r="F968" i="11" s="1"/>
  <c r="AC968" i="11" a="1"/>
  <c r="AC968" i="11" s="1"/>
  <c r="AA969" i="11" a="1"/>
  <c r="AA969" i="11" s="1"/>
  <c r="U967" i="11" a="1"/>
  <c r="U967" i="11" s="1"/>
  <c r="AD967" i="11"/>
  <c r="G967" i="11" a="1"/>
  <c r="G967" i="11" s="1"/>
  <c r="T967" i="11" a="1"/>
  <c r="T967" i="11" s="1"/>
  <c r="H967" i="11" a="1"/>
  <c r="H967" i="11" s="1"/>
  <c r="DG966" i="11" a="1"/>
  <c r="DG966" i="11" s="1"/>
  <c r="DO966" i="11" a="1"/>
  <c r="DO966" i="11" s="1"/>
  <c r="DV966" i="11" a="1"/>
  <c r="DV966" i="11" s="1"/>
  <c r="DL965" i="11" a="1"/>
  <c r="DL965" i="11" s="1"/>
  <c r="DM965" i="11" a="1"/>
  <c r="DM965" i="11" s="1"/>
  <c r="DI965" i="11" a="1"/>
  <c r="DI965" i="11" s="1"/>
  <c r="DH965" i="11" a="1"/>
  <c r="DH965" i="11" s="1"/>
  <c r="DK965" i="11" a="1"/>
  <c r="DK965" i="11" s="1"/>
  <c r="DJ965" i="11" a="1"/>
  <c r="DJ965" i="11" s="1"/>
  <c r="DX965" i="11" a="1"/>
  <c r="DX965" i="11" s="1"/>
  <c r="DW965" i="11" a="1"/>
  <c r="DW965" i="11" s="1"/>
  <c r="DY965" i="11" a="1"/>
  <c r="DY965" i="11" s="1"/>
  <c r="EC965" i="11" a="1"/>
  <c r="EC965" i="11" s="1"/>
  <c r="DZ965" i="11" a="1"/>
  <c r="DZ965" i="11" s="1"/>
  <c r="EB965" i="11" a="1"/>
  <c r="EB965" i="11" s="1"/>
  <c r="EA965" i="11" a="1"/>
  <c r="EA965" i="11" s="1"/>
  <c r="ED965" i="11" a="1"/>
  <c r="ED965" i="11" s="1"/>
  <c r="U968" i="11" l="1" a="1"/>
  <c r="U968" i="11" s="1"/>
  <c r="AD968" i="11"/>
  <c r="DY966" i="11" a="1"/>
  <c r="DY966" i="11" s="1"/>
  <c r="EB966" i="11" a="1"/>
  <c r="EB966" i="11" s="1"/>
  <c r="DX966" i="11" a="1"/>
  <c r="DX966" i="11" s="1"/>
  <c r="DW966" i="11" a="1"/>
  <c r="DW966" i="11" s="1"/>
  <c r="ED966" i="11" a="1"/>
  <c r="ED966" i="11" s="1"/>
  <c r="DZ966" i="11" a="1"/>
  <c r="DZ966" i="11" s="1"/>
  <c r="EA966" i="11" a="1"/>
  <c r="EA966" i="11" s="1"/>
  <c r="EC966" i="11" a="1"/>
  <c r="EC966" i="11" s="1"/>
  <c r="DR966" i="11" a="1"/>
  <c r="DR966" i="11" s="1"/>
  <c r="DP966" i="11" a="1"/>
  <c r="DP966" i="11" s="1"/>
  <c r="DT966" i="11" a="1"/>
  <c r="DT966" i="11" s="1"/>
  <c r="DQ966" i="11" a="1"/>
  <c r="DQ966" i="11" s="1"/>
  <c r="DS966" i="11" a="1"/>
  <c r="DS966" i="11" s="1"/>
  <c r="DO967" i="11" a="1"/>
  <c r="DO967" i="11" s="1"/>
  <c r="DG967" i="11" a="1"/>
  <c r="DG967" i="11" s="1"/>
  <c r="DV967" i="11" a="1"/>
  <c r="DV967" i="11" s="1"/>
  <c r="F969" i="11" a="1"/>
  <c r="F969" i="11" s="1"/>
  <c r="AC969" i="11" a="1"/>
  <c r="AC969" i="11" s="1"/>
  <c r="AA970" i="11" a="1"/>
  <c r="AA970" i="11" s="1"/>
  <c r="DJ966" i="11" a="1"/>
  <c r="DJ966" i="11" s="1"/>
  <c r="DK966" i="11" a="1"/>
  <c r="DK966" i="11" s="1"/>
  <c r="DM966" i="11" a="1"/>
  <c r="DM966" i="11" s="1"/>
  <c r="DH966" i="11" a="1"/>
  <c r="DH966" i="11" s="1"/>
  <c r="DL966" i="11" a="1"/>
  <c r="DL966" i="11" s="1"/>
  <c r="DI966" i="11" a="1"/>
  <c r="DI966" i="11" s="1"/>
  <c r="G968" i="11" a="1"/>
  <c r="G968" i="11" s="1"/>
  <c r="T968" i="11" a="1"/>
  <c r="T968" i="11" s="1"/>
  <c r="H968" i="11" a="1"/>
  <c r="H968" i="11" s="1"/>
  <c r="G969" i="11" l="1" a="1"/>
  <c r="G969" i="11" s="1"/>
  <c r="T969" i="11" a="1"/>
  <c r="T969" i="11" s="1"/>
  <c r="H969" i="11" a="1"/>
  <c r="H969" i="11" s="1"/>
  <c r="U969" i="11" a="1"/>
  <c r="U969" i="11" s="1"/>
  <c r="AD969" i="11"/>
  <c r="DO968" i="11" a="1"/>
  <c r="DO968" i="11" s="1"/>
  <c r="DV968" i="11" a="1"/>
  <c r="DV968" i="11" s="1"/>
  <c r="DG968" i="11" a="1"/>
  <c r="DG968" i="11" s="1"/>
  <c r="ED967" i="11" a="1"/>
  <c r="ED967" i="11" s="1"/>
  <c r="EB967" i="11" a="1"/>
  <c r="EB967" i="11" s="1"/>
  <c r="DY967" i="11" a="1"/>
  <c r="DY967" i="11" s="1"/>
  <c r="DW967" i="11" a="1"/>
  <c r="DW967" i="11" s="1"/>
  <c r="EC967" i="11" a="1"/>
  <c r="EC967" i="11" s="1"/>
  <c r="DZ967" i="11" a="1"/>
  <c r="DZ967" i="11" s="1"/>
  <c r="DX967" i="11" a="1"/>
  <c r="DX967" i="11" s="1"/>
  <c r="EA967" i="11" a="1"/>
  <c r="EA967" i="11" s="1"/>
  <c r="F970" i="11" a="1"/>
  <c r="F970" i="11" s="1"/>
  <c r="AC970" i="11" a="1"/>
  <c r="AC970" i="11" s="1"/>
  <c r="AA971" i="11" a="1"/>
  <c r="AA971" i="11" s="1"/>
  <c r="DL967" i="11" a="1"/>
  <c r="DL967" i="11" s="1"/>
  <c r="DM967" i="11" a="1"/>
  <c r="DM967" i="11" s="1"/>
  <c r="DI967" i="11" a="1"/>
  <c r="DI967" i="11" s="1"/>
  <c r="DH967" i="11" a="1"/>
  <c r="DH967" i="11" s="1"/>
  <c r="DJ967" i="11" a="1"/>
  <c r="DJ967" i="11" s="1"/>
  <c r="DK967" i="11" a="1"/>
  <c r="DK967" i="11" s="1"/>
  <c r="DP967" i="11" a="1"/>
  <c r="DP967" i="11" s="1"/>
  <c r="DT967" i="11" a="1"/>
  <c r="DT967" i="11" s="1"/>
  <c r="DQ967" i="11" a="1"/>
  <c r="DQ967" i="11" s="1"/>
  <c r="DS967" i="11" a="1"/>
  <c r="DS967" i="11" s="1"/>
  <c r="DR967" i="11" a="1"/>
  <c r="DR967" i="11" s="1"/>
  <c r="DJ968" i="11" l="1" a="1"/>
  <c r="DJ968" i="11" s="1"/>
  <c r="DL968" i="11" a="1"/>
  <c r="DL968" i="11" s="1"/>
  <c r="DM968" i="11" a="1"/>
  <c r="DM968" i="11" s="1"/>
  <c r="DK968" i="11" a="1"/>
  <c r="DK968" i="11" s="1"/>
  <c r="DI968" i="11" a="1"/>
  <c r="DI968" i="11" s="1"/>
  <c r="DH968" i="11" a="1"/>
  <c r="DH968" i="11" s="1"/>
  <c r="EB968" i="11" a="1"/>
  <c r="EB968" i="11" s="1"/>
  <c r="EA968" i="11" a="1"/>
  <c r="EA968" i="11" s="1"/>
  <c r="DW968" i="11" a="1"/>
  <c r="DW968" i="11" s="1"/>
  <c r="DY968" i="11" a="1"/>
  <c r="DY968" i="11" s="1"/>
  <c r="DX968" i="11" a="1"/>
  <c r="DX968" i="11" s="1"/>
  <c r="DZ968" i="11" a="1"/>
  <c r="DZ968" i="11" s="1"/>
  <c r="EC968" i="11" a="1"/>
  <c r="EC968" i="11" s="1"/>
  <c r="ED968" i="11" a="1"/>
  <c r="ED968" i="11" s="1"/>
  <c r="DQ968" i="11" a="1"/>
  <c r="DQ968" i="11" s="1"/>
  <c r="DT968" i="11" a="1"/>
  <c r="DT968" i="11" s="1"/>
  <c r="DP968" i="11" a="1"/>
  <c r="DP968" i="11" s="1"/>
  <c r="DS968" i="11" a="1"/>
  <c r="DS968" i="11" s="1"/>
  <c r="DR968" i="11" a="1"/>
  <c r="DR968" i="11" s="1"/>
  <c r="U970" i="11" a="1"/>
  <c r="U970" i="11" s="1"/>
  <c r="AD970" i="11"/>
  <c r="F971" i="11" a="1"/>
  <c r="F971" i="11" s="1"/>
  <c r="AC971" i="11" a="1"/>
  <c r="AC971" i="11" s="1"/>
  <c r="AA972" i="11" a="1"/>
  <c r="AA972" i="11" s="1"/>
  <c r="G970" i="11" a="1"/>
  <c r="G970" i="11" s="1"/>
  <c r="T970" i="11" a="1"/>
  <c r="T970" i="11" s="1"/>
  <c r="H970" i="11" a="1"/>
  <c r="H970" i="11" s="1"/>
  <c r="DG969" i="11" a="1"/>
  <c r="DG969" i="11" s="1"/>
  <c r="DV969" i="11" a="1"/>
  <c r="DV969" i="11" s="1"/>
  <c r="DO969" i="11" a="1"/>
  <c r="DO969" i="11" s="1"/>
  <c r="AC972" i="11" l="1" a="1"/>
  <c r="AC972" i="11" s="1"/>
  <c r="F972" i="11" a="1"/>
  <c r="F972" i="11" s="1"/>
  <c r="AA973" i="11" a="1"/>
  <c r="AA973" i="11" s="1"/>
  <c r="U971" i="11" a="1"/>
  <c r="U971" i="11" s="1"/>
  <c r="AD971" i="11"/>
  <c r="EC969" i="11" a="1"/>
  <c r="EC969" i="11" s="1"/>
  <c r="EA969" i="11" a="1"/>
  <c r="EA969" i="11" s="1"/>
  <c r="DX969" i="11" a="1"/>
  <c r="DX969" i="11" s="1"/>
  <c r="DY969" i="11" a="1"/>
  <c r="DY969" i="11" s="1"/>
  <c r="ED969" i="11" a="1"/>
  <c r="ED969" i="11" s="1"/>
  <c r="EB969" i="11" a="1"/>
  <c r="EB969" i="11" s="1"/>
  <c r="DZ969" i="11" a="1"/>
  <c r="DZ969" i="11" s="1"/>
  <c r="DW969" i="11" a="1"/>
  <c r="DW969" i="11" s="1"/>
  <c r="DS969" i="11" a="1"/>
  <c r="DS969" i="11" s="1"/>
  <c r="DQ969" i="11" a="1"/>
  <c r="DQ969" i="11" s="1"/>
  <c r="DT969" i="11" a="1"/>
  <c r="DT969" i="11" s="1"/>
  <c r="DR969" i="11" a="1"/>
  <c r="DR969" i="11" s="1"/>
  <c r="DP969" i="11" a="1"/>
  <c r="DP969" i="11" s="1"/>
  <c r="DL969" i="11" a="1"/>
  <c r="DL969" i="11" s="1"/>
  <c r="DH969" i="11" a="1"/>
  <c r="DH969" i="11" s="1"/>
  <c r="DK969" i="11" a="1"/>
  <c r="DK969" i="11" s="1"/>
  <c r="DI969" i="11" a="1"/>
  <c r="DI969" i="11" s="1"/>
  <c r="DM969" i="11" a="1"/>
  <c r="DM969" i="11" s="1"/>
  <c r="DJ969" i="11" a="1"/>
  <c r="DJ969" i="11" s="1"/>
  <c r="DO970" i="11" a="1"/>
  <c r="DO970" i="11" s="1"/>
  <c r="DG970" i="11" a="1"/>
  <c r="DG970" i="11" s="1"/>
  <c r="DV970" i="11" a="1"/>
  <c r="DV970" i="11" s="1"/>
  <c r="G971" i="11" a="1"/>
  <c r="G971" i="11" s="1"/>
  <c r="T971" i="11" a="1"/>
  <c r="T971" i="11" s="1"/>
  <c r="H971" i="11" a="1"/>
  <c r="H971" i="11" s="1"/>
  <c r="DX970" i="11" l="1" a="1"/>
  <c r="DX970" i="11" s="1"/>
  <c r="DW970" i="11" a="1"/>
  <c r="DW970" i="11" s="1"/>
  <c r="DY970" i="11" a="1"/>
  <c r="DY970" i="11" s="1"/>
  <c r="EC970" i="11" a="1"/>
  <c r="EC970" i="11" s="1"/>
  <c r="DZ970" i="11" a="1"/>
  <c r="DZ970" i="11" s="1"/>
  <c r="EA970" i="11" a="1"/>
  <c r="EA970" i="11" s="1"/>
  <c r="EB970" i="11" a="1"/>
  <c r="EB970" i="11" s="1"/>
  <c r="ED970" i="11" a="1"/>
  <c r="ED970" i="11" s="1"/>
  <c r="DG971" i="11" a="1"/>
  <c r="DG971" i="11" s="1"/>
  <c r="DO971" i="11" a="1"/>
  <c r="DO971" i="11" s="1"/>
  <c r="DV971" i="11" a="1"/>
  <c r="DV971" i="11" s="1"/>
  <c r="DK970" i="11" a="1"/>
  <c r="DK970" i="11" s="1"/>
  <c r="DJ970" i="11" a="1"/>
  <c r="DJ970" i="11" s="1"/>
  <c r="DH970" i="11" a="1"/>
  <c r="DH970" i="11" s="1"/>
  <c r="DL970" i="11" a="1"/>
  <c r="DL970" i="11" s="1"/>
  <c r="DM970" i="11" a="1"/>
  <c r="DM970" i="11" s="1"/>
  <c r="DI970" i="11" a="1"/>
  <c r="DI970" i="11" s="1"/>
  <c r="AC973" i="11" a="1"/>
  <c r="AC973" i="11" s="1"/>
  <c r="F973" i="11" a="1"/>
  <c r="F973" i="11" s="1"/>
  <c r="AA974" i="11" a="1"/>
  <c r="AA974" i="11" s="1"/>
  <c r="DP970" i="11" a="1"/>
  <c r="DP970" i="11" s="1"/>
  <c r="DS970" i="11" a="1"/>
  <c r="DS970" i="11" s="1"/>
  <c r="DQ970" i="11" a="1"/>
  <c r="DQ970" i="11" s="1"/>
  <c r="DR970" i="11" a="1"/>
  <c r="DR970" i="11" s="1"/>
  <c r="DT970" i="11" a="1"/>
  <c r="DT970" i="11" s="1"/>
  <c r="U972" i="11" a="1"/>
  <c r="U972" i="11" s="1"/>
  <c r="AD972" i="11"/>
  <c r="G972" i="11" a="1"/>
  <c r="G972" i="11" s="1"/>
  <c r="T972" i="11" a="1"/>
  <c r="T972" i="11" s="1"/>
  <c r="H972" i="11" a="1"/>
  <c r="H972" i="11" s="1"/>
  <c r="AC974" i="11" l="1" a="1"/>
  <c r="AC974" i="11" s="1"/>
  <c r="F974" i="11" a="1"/>
  <c r="F974" i="11" s="1"/>
  <c r="AA975" i="11" a="1"/>
  <c r="AA975" i="11" s="1"/>
  <c r="DG972" i="11" a="1"/>
  <c r="DG972" i="11" s="1"/>
  <c r="DV972" i="11" a="1"/>
  <c r="DV972" i="11" s="1"/>
  <c r="DO972" i="11" a="1"/>
  <c r="DO972" i="11" s="1"/>
  <c r="U973" i="11" a="1"/>
  <c r="U973" i="11" s="1"/>
  <c r="AD973" i="11"/>
  <c r="EC971" i="11" a="1"/>
  <c r="EC971" i="11" s="1"/>
  <c r="EB971" i="11" a="1"/>
  <c r="EB971" i="11" s="1"/>
  <c r="DZ971" i="11" a="1"/>
  <c r="DZ971" i="11" s="1"/>
  <c r="DW971" i="11" a="1"/>
  <c r="DW971" i="11" s="1"/>
  <c r="ED971" i="11" a="1"/>
  <c r="ED971" i="11" s="1"/>
  <c r="DY971" i="11" a="1"/>
  <c r="DY971" i="11" s="1"/>
  <c r="EA971" i="11" a="1"/>
  <c r="EA971" i="11" s="1"/>
  <c r="DX971" i="11" a="1"/>
  <c r="DX971" i="11" s="1"/>
  <c r="G973" i="11" a="1"/>
  <c r="G973" i="11" s="1"/>
  <c r="T973" i="11" a="1"/>
  <c r="T973" i="11" s="1"/>
  <c r="H973" i="11" a="1"/>
  <c r="H973" i="11" s="1"/>
  <c r="DS971" i="11" a="1"/>
  <c r="DS971" i="11" s="1"/>
  <c r="DQ971" i="11" a="1"/>
  <c r="DQ971" i="11" s="1"/>
  <c r="DT971" i="11" a="1"/>
  <c r="DT971" i="11" s="1"/>
  <c r="DR971" i="11" a="1"/>
  <c r="DR971" i="11" s="1"/>
  <c r="DP971" i="11" a="1"/>
  <c r="DP971" i="11" s="1"/>
  <c r="DI971" i="11" a="1"/>
  <c r="DI971" i="11" s="1"/>
  <c r="DJ971" i="11" a="1"/>
  <c r="DJ971" i="11" s="1"/>
  <c r="DL971" i="11" a="1"/>
  <c r="DL971" i="11" s="1"/>
  <c r="DM971" i="11" a="1"/>
  <c r="DM971" i="11" s="1"/>
  <c r="DK971" i="11" a="1"/>
  <c r="DK971" i="11" s="1"/>
  <c r="DH971" i="11" a="1"/>
  <c r="DH971" i="11" s="1"/>
  <c r="DY972" i="11" l="1" a="1"/>
  <c r="DY972" i="11" s="1"/>
  <c r="EA972" i="11" a="1"/>
  <c r="EA972" i="11" s="1"/>
  <c r="DW972" i="11" a="1"/>
  <c r="DW972" i="11" s="1"/>
  <c r="EB972" i="11" a="1"/>
  <c r="EB972" i="11" s="1"/>
  <c r="DX972" i="11" a="1"/>
  <c r="DX972" i="11" s="1"/>
  <c r="DZ972" i="11" a="1"/>
  <c r="DZ972" i="11" s="1"/>
  <c r="EC972" i="11" a="1"/>
  <c r="EC972" i="11" s="1"/>
  <c r="ED972" i="11" a="1"/>
  <c r="ED972" i="11" s="1"/>
  <c r="DI972" i="11" a="1"/>
  <c r="DI972" i="11" s="1"/>
  <c r="DJ972" i="11" a="1"/>
  <c r="DJ972" i="11" s="1"/>
  <c r="DM972" i="11" a="1"/>
  <c r="DM972" i="11" s="1"/>
  <c r="DK972" i="11" a="1"/>
  <c r="DK972" i="11" s="1"/>
  <c r="DH972" i="11" a="1"/>
  <c r="DH972" i="11" s="1"/>
  <c r="DL972" i="11" a="1"/>
  <c r="DL972" i="11" s="1"/>
  <c r="DV973" i="11" a="1"/>
  <c r="DV973" i="11" s="1"/>
  <c r="DG973" i="11" a="1"/>
  <c r="DG973" i="11" s="1"/>
  <c r="DO973" i="11" a="1"/>
  <c r="DO973" i="11" s="1"/>
  <c r="AC975" i="11" a="1"/>
  <c r="AC975" i="11" s="1"/>
  <c r="F975" i="11" a="1"/>
  <c r="F975" i="11" s="1"/>
  <c r="AA976" i="11" a="1"/>
  <c r="AA976" i="11" s="1"/>
  <c r="U974" i="11" a="1"/>
  <c r="U974" i="11" s="1"/>
  <c r="AD974" i="11"/>
  <c r="DP972" i="11" a="1"/>
  <c r="DP972" i="11" s="1"/>
  <c r="DQ972" i="11" a="1"/>
  <c r="DQ972" i="11" s="1"/>
  <c r="DS972" i="11" a="1"/>
  <c r="DS972" i="11" s="1"/>
  <c r="DR972" i="11" a="1"/>
  <c r="DR972" i="11" s="1"/>
  <c r="DT972" i="11" a="1"/>
  <c r="DT972" i="11" s="1"/>
  <c r="G974" i="11" a="1"/>
  <c r="G974" i="11" s="1"/>
  <c r="T974" i="11" a="1"/>
  <c r="T974" i="11" s="1"/>
  <c r="H974" i="11" a="1"/>
  <c r="H974" i="11" s="1"/>
  <c r="DL973" i="11" l="1" a="1"/>
  <c r="DL973" i="11" s="1"/>
  <c r="DH973" i="11" a="1"/>
  <c r="DH973" i="11" s="1"/>
  <c r="DK973" i="11" a="1"/>
  <c r="DK973" i="11" s="1"/>
  <c r="DJ973" i="11" a="1"/>
  <c r="DJ973" i="11" s="1"/>
  <c r="DM973" i="11" a="1"/>
  <c r="DM973" i="11" s="1"/>
  <c r="DI973" i="11" a="1"/>
  <c r="DI973" i="11" s="1"/>
  <c r="DO974" i="11" a="1"/>
  <c r="DO974" i="11" s="1"/>
  <c r="DV974" i="11" a="1"/>
  <c r="DV974" i="11" s="1"/>
  <c r="DG974" i="11" a="1"/>
  <c r="DG974" i="11" s="1"/>
  <c r="DX973" i="11" a="1"/>
  <c r="DX973" i="11" s="1"/>
  <c r="ED973" i="11" a="1"/>
  <c r="ED973" i="11" s="1"/>
  <c r="EB973" i="11" a="1"/>
  <c r="EB973" i="11" s="1"/>
  <c r="DY973" i="11" a="1"/>
  <c r="DY973" i="11" s="1"/>
  <c r="EC973" i="11" a="1"/>
  <c r="EC973" i="11" s="1"/>
  <c r="DZ973" i="11" a="1"/>
  <c r="DZ973" i="11" s="1"/>
  <c r="EA973" i="11" a="1"/>
  <c r="EA973" i="11" s="1"/>
  <c r="DW973" i="11" a="1"/>
  <c r="DW973" i="11" s="1"/>
  <c r="F976" i="11" a="1"/>
  <c r="F976" i="11" s="1"/>
  <c r="AC976" i="11" a="1"/>
  <c r="AC976" i="11" s="1"/>
  <c r="AA977" i="11" a="1"/>
  <c r="AA977" i="11" s="1"/>
  <c r="U975" i="11" a="1"/>
  <c r="U975" i="11" s="1"/>
  <c r="AD975" i="11"/>
  <c r="G975" i="11" a="1"/>
  <c r="G975" i="11" s="1"/>
  <c r="T975" i="11" a="1"/>
  <c r="T975" i="11" s="1"/>
  <c r="H975" i="11" a="1"/>
  <c r="H975" i="11" s="1"/>
  <c r="DS973" i="11" a="1"/>
  <c r="DS973" i="11" s="1"/>
  <c r="DR973" i="11" a="1"/>
  <c r="DR973" i="11" s="1"/>
  <c r="DQ973" i="11" a="1"/>
  <c r="DQ973" i="11" s="1"/>
  <c r="DT973" i="11" a="1"/>
  <c r="DT973" i="11" s="1"/>
  <c r="DP973" i="11" a="1"/>
  <c r="DP973" i="11" s="1"/>
  <c r="F977" i="11" l="1" a="1"/>
  <c r="F977" i="11" s="1"/>
  <c r="AC977" i="11" a="1"/>
  <c r="AC977" i="11" s="1"/>
  <c r="AA978" i="11" a="1"/>
  <c r="AA978" i="11" s="1"/>
  <c r="G976" i="11" a="1"/>
  <c r="G976" i="11" s="1"/>
  <c r="T976" i="11" a="1"/>
  <c r="T976" i="11" s="1"/>
  <c r="H976" i="11" a="1"/>
  <c r="H976" i="11" s="1"/>
  <c r="U976" i="11" a="1"/>
  <c r="U976" i="11" s="1"/>
  <c r="AD976" i="11"/>
  <c r="DK974" i="11" a="1"/>
  <c r="DK974" i="11" s="1"/>
  <c r="DI974" i="11" a="1"/>
  <c r="DI974" i="11" s="1"/>
  <c r="DH974" i="11" a="1"/>
  <c r="DH974" i="11" s="1"/>
  <c r="DM974" i="11" a="1"/>
  <c r="DM974" i="11" s="1"/>
  <c r="DL974" i="11" a="1"/>
  <c r="DL974" i="11" s="1"/>
  <c r="DJ974" i="11" a="1"/>
  <c r="DJ974" i="11" s="1"/>
  <c r="DV975" i="11" a="1"/>
  <c r="DV975" i="11" s="1"/>
  <c r="DG975" i="11" a="1"/>
  <c r="DG975" i="11" s="1"/>
  <c r="DO975" i="11" a="1"/>
  <c r="DO975" i="11" s="1"/>
  <c r="EB974" i="11" a="1"/>
  <c r="EB974" i="11" s="1"/>
  <c r="DZ974" i="11" a="1"/>
  <c r="DZ974" i="11" s="1"/>
  <c r="ED974" i="11" a="1"/>
  <c r="ED974" i="11" s="1"/>
  <c r="DY974" i="11" a="1"/>
  <c r="DY974" i="11" s="1"/>
  <c r="EC974" i="11" a="1"/>
  <c r="EC974" i="11" s="1"/>
  <c r="DW974" i="11" a="1"/>
  <c r="DW974" i="11" s="1"/>
  <c r="EA974" i="11" a="1"/>
  <c r="EA974" i="11" s="1"/>
  <c r="DX974" i="11" a="1"/>
  <c r="DX974" i="11" s="1"/>
  <c r="DR974" i="11" a="1"/>
  <c r="DR974" i="11" s="1"/>
  <c r="DQ974" i="11" a="1"/>
  <c r="DQ974" i="11" s="1"/>
  <c r="DS974" i="11" a="1"/>
  <c r="DS974" i="11" s="1"/>
  <c r="DT974" i="11" a="1"/>
  <c r="DT974" i="11" s="1"/>
  <c r="DP974" i="11" a="1"/>
  <c r="DP974" i="11" s="1"/>
  <c r="DO976" i="11" l="1" a="1"/>
  <c r="DO976" i="11" s="1"/>
  <c r="DG976" i="11" a="1"/>
  <c r="DG976" i="11" s="1"/>
  <c r="DV976" i="11" a="1"/>
  <c r="DV976" i="11" s="1"/>
  <c r="DR975" i="11" a="1"/>
  <c r="DR975" i="11" s="1"/>
  <c r="DT975" i="11" a="1"/>
  <c r="DT975" i="11" s="1"/>
  <c r="DS975" i="11" a="1"/>
  <c r="DS975" i="11" s="1"/>
  <c r="DP975" i="11" a="1"/>
  <c r="DP975" i="11" s="1"/>
  <c r="DQ975" i="11" a="1"/>
  <c r="DQ975" i="11" s="1"/>
  <c r="DK975" i="11" a="1"/>
  <c r="DK975" i="11" s="1"/>
  <c r="DL975" i="11" a="1"/>
  <c r="DL975" i="11" s="1"/>
  <c r="DH975" i="11" a="1"/>
  <c r="DH975" i="11" s="1"/>
  <c r="DI975" i="11" a="1"/>
  <c r="DI975" i="11" s="1"/>
  <c r="DJ975" i="11" a="1"/>
  <c r="DJ975" i="11" s="1"/>
  <c r="DM975" i="11" a="1"/>
  <c r="DM975" i="11" s="1"/>
  <c r="F978" i="11" a="1"/>
  <c r="F978" i="11" s="1"/>
  <c r="AC978" i="11" a="1"/>
  <c r="AC978" i="11" s="1"/>
  <c r="AA979" i="11" a="1"/>
  <c r="AA979" i="11" s="1"/>
  <c r="EA975" i="11" a="1"/>
  <c r="EA975" i="11" s="1"/>
  <c r="DX975" i="11" a="1"/>
  <c r="DX975" i="11" s="1"/>
  <c r="DW975" i="11" a="1"/>
  <c r="DW975" i="11" s="1"/>
  <c r="ED975" i="11" a="1"/>
  <c r="ED975" i="11" s="1"/>
  <c r="DZ975" i="11" a="1"/>
  <c r="DZ975" i="11" s="1"/>
  <c r="DY975" i="11" a="1"/>
  <c r="DY975" i="11" s="1"/>
  <c r="EC975" i="11" a="1"/>
  <c r="EC975" i="11" s="1"/>
  <c r="EB975" i="11" a="1"/>
  <c r="EB975" i="11" s="1"/>
  <c r="G977" i="11" a="1"/>
  <c r="G977" i="11" s="1"/>
  <c r="T977" i="11" a="1"/>
  <c r="T977" i="11" s="1"/>
  <c r="H977" i="11" a="1"/>
  <c r="H977" i="11" s="1"/>
  <c r="U977" i="11" a="1"/>
  <c r="U977" i="11" s="1"/>
  <c r="AD977" i="11"/>
  <c r="U978" i="11" l="1" a="1"/>
  <c r="U978" i="11" s="1"/>
  <c r="AD978" i="11"/>
  <c r="DR976" i="11" a="1"/>
  <c r="DR976" i="11" s="1"/>
  <c r="DS976" i="11" a="1"/>
  <c r="DS976" i="11" s="1"/>
  <c r="DP976" i="11" a="1"/>
  <c r="DP976" i="11" s="1"/>
  <c r="DQ976" i="11" a="1"/>
  <c r="DQ976" i="11" s="1"/>
  <c r="DT976" i="11" a="1"/>
  <c r="DT976" i="11" s="1"/>
  <c r="DL976" i="11" a="1"/>
  <c r="DL976" i="11" s="1"/>
  <c r="DH976" i="11" a="1"/>
  <c r="DH976" i="11" s="1"/>
  <c r="DK976" i="11" a="1"/>
  <c r="DK976" i="11" s="1"/>
  <c r="DI976" i="11" a="1"/>
  <c r="DI976" i="11" s="1"/>
  <c r="DM976" i="11" a="1"/>
  <c r="DM976" i="11" s="1"/>
  <c r="DJ976" i="11" a="1"/>
  <c r="DJ976" i="11" s="1"/>
  <c r="G978" i="11" a="1"/>
  <c r="G978" i="11" s="1"/>
  <c r="T978" i="11" a="1"/>
  <c r="T978" i="11" s="1"/>
  <c r="H978" i="11" a="1"/>
  <c r="H978" i="11" s="1"/>
  <c r="DV977" i="11" a="1"/>
  <c r="DV977" i="11" s="1"/>
  <c r="DO977" i="11" a="1"/>
  <c r="DO977" i="11" s="1"/>
  <c r="DG977" i="11" a="1"/>
  <c r="DG977" i="11" s="1"/>
  <c r="F979" i="11" a="1"/>
  <c r="F979" i="11" s="1"/>
  <c r="AC979" i="11" a="1"/>
  <c r="AC979" i="11" s="1"/>
  <c r="AA980" i="11" a="1"/>
  <c r="AA980" i="11" s="1"/>
  <c r="DY976" i="11" a="1"/>
  <c r="DY976" i="11" s="1"/>
  <c r="EC976" i="11" a="1"/>
  <c r="EC976" i="11" s="1"/>
  <c r="ED976" i="11" a="1"/>
  <c r="ED976" i="11" s="1"/>
  <c r="EB976" i="11" a="1"/>
  <c r="EB976" i="11" s="1"/>
  <c r="DZ976" i="11" a="1"/>
  <c r="DZ976" i="11" s="1"/>
  <c r="DW976" i="11" a="1"/>
  <c r="DW976" i="11" s="1"/>
  <c r="EA976" i="11" a="1"/>
  <c r="EA976" i="11" s="1"/>
  <c r="DX976" i="11" a="1"/>
  <c r="DX976" i="11" s="1"/>
  <c r="DL977" i="11" l="1" a="1"/>
  <c r="DL977" i="11" s="1"/>
  <c r="DI977" i="11" a="1"/>
  <c r="DI977" i="11" s="1"/>
  <c r="DK977" i="11" a="1"/>
  <c r="DK977" i="11" s="1"/>
  <c r="DM977" i="11" a="1"/>
  <c r="DM977" i="11" s="1"/>
  <c r="DJ977" i="11" a="1"/>
  <c r="DJ977" i="11" s="1"/>
  <c r="DH977" i="11" a="1"/>
  <c r="DH977" i="11" s="1"/>
  <c r="DP977" i="11" a="1"/>
  <c r="DP977" i="11" s="1"/>
  <c r="DQ977" i="11" a="1"/>
  <c r="DQ977" i="11" s="1"/>
  <c r="DS977" i="11" a="1"/>
  <c r="DS977" i="11" s="1"/>
  <c r="DR977" i="11" a="1"/>
  <c r="DR977" i="11" s="1"/>
  <c r="DT977" i="11" a="1"/>
  <c r="DT977" i="11" s="1"/>
  <c r="AC980" i="11" a="1"/>
  <c r="AC980" i="11" s="1"/>
  <c r="F980" i="11" a="1"/>
  <c r="F980" i="11" s="1"/>
  <c r="AA981" i="11" a="1"/>
  <c r="AA981" i="11" s="1"/>
  <c r="DZ977" i="11" a="1"/>
  <c r="DZ977" i="11" s="1"/>
  <c r="DX977" i="11" a="1"/>
  <c r="DX977" i="11" s="1"/>
  <c r="EC977" i="11" a="1"/>
  <c r="EC977" i="11" s="1"/>
  <c r="ED977" i="11" a="1"/>
  <c r="ED977" i="11" s="1"/>
  <c r="EB977" i="11" a="1"/>
  <c r="EB977" i="11" s="1"/>
  <c r="DY977" i="11" a="1"/>
  <c r="DY977" i="11" s="1"/>
  <c r="EA977" i="11" a="1"/>
  <c r="EA977" i="11" s="1"/>
  <c r="DW977" i="11" a="1"/>
  <c r="DW977" i="11" s="1"/>
  <c r="DG978" i="11" a="1"/>
  <c r="DG978" i="11" s="1"/>
  <c r="DV978" i="11" a="1"/>
  <c r="DV978" i="11" s="1"/>
  <c r="DO978" i="11" a="1"/>
  <c r="DO978" i="11" s="1"/>
  <c r="G979" i="11" a="1"/>
  <c r="G979" i="11" s="1"/>
  <c r="T979" i="11" a="1"/>
  <c r="T979" i="11" s="1"/>
  <c r="H979" i="11" a="1"/>
  <c r="H979" i="11" s="1"/>
  <c r="U979" i="11" a="1"/>
  <c r="U979" i="11" s="1"/>
  <c r="AD979" i="11"/>
  <c r="DV979" i="11" l="1" a="1"/>
  <c r="DV979" i="11" s="1"/>
  <c r="DO979" i="11" a="1"/>
  <c r="DO979" i="11" s="1"/>
  <c r="DG979" i="11" a="1"/>
  <c r="DG979" i="11" s="1"/>
  <c r="DP978" i="11" a="1"/>
  <c r="DP978" i="11" s="1"/>
  <c r="DQ978" i="11" a="1"/>
  <c r="DQ978" i="11" s="1"/>
  <c r="DT978" i="11" a="1"/>
  <c r="DT978" i="11" s="1"/>
  <c r="DS978" i="11" a="1"/>
  <c r="DS978" i="11" s="1"/>
  <c r="DR978" i="11" a="1"/>
  <c r="DR978" i="11" s="1"/>
  <c r="ED978" i="11" a="1"/>
  <c r="ED978" i="11" s="1"/>
  <c r="EB978" i="11" a="1"/>
  <c r="EB978" i="11" s="1"/>
  <c r="EA978" i="11" a="1"/>
  <c r="EA978" i="11" s="1"/>
  <c r="EC978" i="11" a="1"/>
  <c r="EC978" i="11" s="1"/>
  <c r="DW978" i="11" a="1"/>
  <c r="DW978" i="11" s="1"/>
  <c r="DY978" i="11" a="1"/>
  <c r="DY978" i="11" s="1"/>
  <c r="DX978" i="11" a="1"/>
  <c r="DX978" i="11" s="1"/>
  <c r="DZ978" i="11" a="1"/>
  <c r="DZ978" i="11" s="1"/>
  <c r="DI978" i="11" a="1"/>
  <c r="DI978" i="11" s="1"/>
  <c r="DJ978" i="11" a="1"/>
  <c r="DJ978" i="11" s="1"/>
  <c r="DL978" i="11" a="1"/>
  <c r="DL978" i="11" s="1"/>
  <c r="DM978" i="11" a="1"/>
  <c r="DM978" i="11" s="1"/>
  <c r="DH978" i="11" a="1"/>
  <c r="DH978" i="11" s="1"/>
  <c r="DK978" i="11" a="1"/>
  <c r="DK978" i="11" s="1"/>
  <c r="AC981" i="11" a="1"/>
  <c r="AC981" i="11" s="1"/>
  <c r="F981" i="11" a="1"/>
  <c r="F981" i="11" s="1"/>
  <c r="AA982" i="11" a="1"/>
  <c r="AA982" i="11" s="1"/>
  <c r="U980" i="11" a="1"/>
  <c r="U980" i="11" s="1"/>
  <c r="AD980" i="11"/>
  <c r="G980" i="11" a="1"/>
  <c r="G980" i="11" s="1"/>
  <c r="T980" i="11" a="1"/>
  <c r="T980" i="11" s="1"/>
  <c r="H980" i="11" a="1"/>
  <c r="H980" i="11" s="1"/>
  <c r="AC982" i="11" l="1" a="1"/>
  <c r="AC982" i="11" s="1"/>
  <c r="F982" i="11" a="1"/>
  <c r="F982" i="11" s="1"/>
  <c r="AA983" i="11" a="1"/>
  <c r="AA983" i="11" s="1"/>
  <c r="DK979" i="11" a="1"/>
  <c r="DK979" i="11" s="1"/>
  <c r="DH979" i="11" a="1"/>
  <c r="DH979" i="11" s="1"/>
  <c r="DM979" i="11" a="1"/>
  <c r="DM979" i="11" s="1"/>
  <c r="DL979" i="11" a="1"/>
  <c r="DL979" i="11" s="1"/>
  <c r="DJ979" i="11" a="1"/>
  <c r="DJ979" i="11" s="1"/>
  <c r="DI979" i="11" a="1"/>
  <c r="DI979" i="11" s="1"/>
  <c r="DV980" i="11" a="1"/>
  <c r="DV980" i="11" s="1"/>
  <c r="DG980" i="11" a="1"/>
  <c r="DG980" i="11" s="1"/>
  <c r="DO980" i="11" a="1"/>
  <c r="DO980" i="11" s="1"/>
  <c r="U981" i="11" a="1"/>
  <c r="U981" i="11" s="1"/>
  <c r="AD981" i="11"/>
  <c r="DT979" i="11" a="1"/>
  <c r="DT979" i="11" s="1"/>
  <c r="DS979" i="11" a="1"/>
  <c r="DS979" i="11" s="1"/>
  <c r="DP979" i="11" a="1"/>
  <c r="DP979" i="11" s="1"/>
  <c r="DR979" i="11" a="1"/>
  <c r="DR979" i="11" s="1"/>
  <c r="DQ979" i="11" a="1"/>
  <c r="DQ979" i="11" s="1"/>
  <c r="G981" i="11" a="1"/>
  <c r="G981" i="11" s="1"/>
  <c r="T981" i="11" a="1"/>
  <c r="T981" i="11" s="1"/>
  <c r="H981" i="11" a="1"/>
  <c r="H981" i="11" s="1"/>
  <c r="EB979" i="11" a="1"/>
  <c r="EB979" i="11" s="1"/>
  <c r="DX979" i="11" a="1"/>
  <c r="DX979" i="11" s="1"/>
  <c r="DY979" i="11" a="1"/>
  <c r="DY979" i="11" s="1"/>
  <c r="DW979" i="11" a="1"/>
  <c r="DW979" i="11" s="1"/>
  <c r="EA979" i="11" a="1"/>
  <c r="EA979" i="11" s="1"/>
  <c r="ED979" i="11" a="1"/>
  <c r="ED979" i="11" s="1"/>
  <c r="DZ979" i="11" a="1"/>
  <c r="DZ979" i="11" s="1"/>
  <c r="EC979" i="11" a="1"/>
  <c r="EC979" i="11" s="1"/>
  <c r="DV981" i="11" l="1" a="1"/>
  <c r="DV981" i="11" s="1"/>
  <c r="DO981" i="11" a="1"/>
  <c r="DO981" i="11" s="1"/>
  <c r="DG981" i="11" a="1"/>
  <c r="DG981" i="11" s="1"/>
  <c r="DQ980" i="11" a="1"/>
  <c r="DQ980" i="11" s="1"/>
  <c r="DR980" i="11" a="1"/>
  <c r="DR980" i="11" s="1"/>
  <c r="DS980" i="11" a="1"/>
  <c r="DS980" i="11" s="1"/>
  <c r="DT980" i="11" a="1"/>
  <c r="DT980" i="11" s="1"/>
  <c r="DP980" i="11" a="1"/>
  <c r="DP980" i="11" s="1"/>
  <c r="DK980" i="11" a="1"/>
  <c r="DK980" i="11" s="1"/>
  <c r="DI980" i="11" a="1"/>
  <c r="DI980" i="11" s="1"/>
  <c r="DM980" i="11" a="1"/>
  <c r="DM980" i="11" s="1"/>
  <c r="DH980" i="11" a="1"/>
  <c r="DH980" i="11" s="1"/>
  <c r="DJ980" i="11" a="1"/>
  <c r="DJ980" i="11" s="1"/>
  <c r="DL980" i="11" a="1"/>
  <c r="DL980" i="11" s="1"/>
  <c r="DW980" i="11" a="1"/>
  <c r="DW980" i="11" s="1"/>
  <c r="DX980" i="11" a="1"/>
  <c r="DX980" i="11" s="1"/>
  <c r="DY980" i="11" a="1"/>
  <c r="DY980" i="11" s="1"/>
  <c r="ED980" i="11" a="1"/>
  <c r="ED980" i="11" s="1"/>
  <c r="EA980" i="11" a="1"/>
  <c r="EA980" i="11" s="1"/>
  <c r="DZ980" i="11" a="1"/>
  <c r="DZ980" i="11" s="1"/>
  <c r="EB980" i="11" a="1"/>
  <c r="EB980" i="11" s="1"/>
  <c r="EC980" i="11" a="1"/>
  <c r="EC980" i="11" s="1"/>
  <c r="AC983" i="11" a="1"/>
  <c r="AC983" i="11" s="1"/>
  <c r="F983" i="11" a="1"/>
  <c r="F983" i="11" s="1"/>
  <c r="AA984" i="11" a="1"/>
  <c r="AA984" i="11" s="1"/>
  <c r="U982" i="11" a="1"/>
  <c r="U982" i="11" s="1"/>
  <c r="AD982" i="11"/>
  <c r="G982" i="11" a="1"/>
  <c r="G982" i="11" s="1"/>
  <c r="T982" i="11" a="1"/>
  <c r="T982" i="11" s="1"/>
  <c r="H982" i="11" a="1"/>
  <c r="H982" i="11" s="1"/>
  <c r="F984" i="11" l="1" a="1"/>
  <c r="F984" i="11" s="1"/>
  <c r="AC984" i="11" a="1"/>
  <c r="AC984" i="11" s="1"/>
  <c r="AA985" i="11" a="1"/>
  <c r="AA985" i="11" s="1"/>
  <c r="U983" i="11" a="1"/>
  <c r="U983" i="11" s="1"/>
  <c r="AD983" i="11"/>
  <c r="G983" i="11" a="1"/>
  <c r="G983" i="11" s="1"/>
  <c r="T983" i="11" a="1"/>
  <c r="T983" i="11" s="1"/>
  <c r="H983" i="11" a="1"/>
  <c r="H983" i="11" s="1"/>
  <c r="DH981" i="11" a="1"/>
  <c r="DH981" i="11" s="1"/>
  <c r="DI981" i="11" a="1"/>
  <c r="DI981" i="11" s="1"/>
  <c r="DM981" i="11" a="1"/>
  <c r="DM981" i="11" s="1"/>
  <c r="DJ981" i="11" a="1"/>
  <c r="DJ981" i="11" s="1"/>
  <c r="DK981" i="11" a="1"/>
  <c r="DK981" i="11" s="1"/>
  <c r="DL981" i="11" a="1"/>
  <c r="DL981" i="11" s="1"/>
  <c r="DR981" i="11" a="1"/>
  <c r="DR981" i="11" s="1"/>
  <c r="DQ981" i="11" a="1"/>
  <c r="DQ981" i="11" s="1"/>
  <c r="DT981" i="11" a="1"/>
  <c r="DT981" i="11" s="1"/>
  <c r="DS981" i="11" a="1"/>
  <c r="DS981" i="11" s="1"/>
  <c r="DP981" i="11" a="1"/>
  <c r="DP981" i="11" s="1"/>
  <c r="DV982" i="11" a="1"/>
  <c r="DV982" i="11" s="1"/>
  <c r="DO982" i="11" a="1"/>
  <c r="DO982" i="11" s="1"/>
  <c r="DG982" i="11" a="1"/>
  <c r="DG982" i="11" s="1"/>
  <c r="EA981" i="11" a="1"/>
  <c r="EA981" i="11" s="1"/>
  <c r="ED981" i="11" a="1"/>
  <c r="ED981" i="11" s="1"/>
  <c r="DX981" i="11" a="1"/>
  <c r="DX981" i="11" s="1"/>
  <c r="DZ981" i="11" a="1"/>
  <c r="DZ981" i="11" s="1"/>
  <c r="EC981" i="11" a="1"/>
  <c r="EC981" i="11" s="1"/>
  <c r="EB981" i="11" a="1"/>
  <c r="EB981" i="11" s="1"/>
  <c r="DW981" i="11" a="1"/>
  <c r="DW981" i="11" s="1"/>
  <c r="DY981" i="11" a="1"/>
  <c r="DY981" i="11" s="1"/>
  <c r="DV983" i="11" l="1" a="1"/>
  <c r="DV983" i="11" s="1"/>
  <c r="DG983" i="11" a="1"/>
  <c r="DG983" i="11" s="1"/>
  <c r="DO983" i="11" a="1"/>
  <c r="DO983" i="11" s="1"/>
  <c r="G984" i="11" a="1"/>
  <c r="G984" i="11" s="1"/>
  <c r="T984" i="11" a="1"/>
  <c r="T984" i="11" s="1"/>
  <c r="H984" i="11" a="1"/>
  <c r="H984" i="11" s="1"/>
  <c r="U984" i="11" a="1"/>
  <c r="U984" i="11" s="1"/>
  <c r="AD984" i="11"/>
  <c r="DI982" i="11" a="1"/>
  <c r="DI982" i="11" s="1"/>
  <c r="DM982" i="11" a="1"/>
  <c r="DM982" i="11" s="1"/>
  <c r="DK982" i="11" a="1"/>
  <c r="DK982" i="11" s="1"/>
  <c r="DH982" i="11" a="1"/>
  <c r="DH982" i="11" s="1"/>
  <c r="DL982" i="11" a="1"/>
  <c r="DL982" i="11" s="1"/>
  <c r="DJ982" i="11" a="1"/>
  <c r="DJ982" i="11" s="1"/>
  <c r="DR982" i="11" a="1"/>
  <c r="DR982" i="11" s="1"/>
  <c r="DS982" i="11" a="1"/>
  <c r="DS982" i="11" s="1"/>
  <c r="DQ982" i="11" a="1"/>
  <c r="DQ982" i="11" s="1"/>
  <c r="DP982" i="11" a="1"/>
  <c r="DP982" i="11" s="1"/>
  <c r="DT982" i="11" a="1"/>
  <c r="DT982" i="11" s="1"/>
  <c r="EA982" i="11" a="1"/>
  <c r="EA982" i="11" s="1"/>
  <c r="ED982" i="11" a="1"/>
  <c r="ED982" i="11" s="1"/>
  <c r="DY982" i="11" a="1"/>
  <c r="DY982" i="11" s="1"/>
  <c r="DZ982" i="11" a="1"/>
  <c r="DZ982" i="11" s="1"/>
  <c r="DW982" i="11" a="1"/>
  <c r="DW982" i="11" s="1"/>
  <c r="EB982" i="11" a="1"/>
  <c r="EB982" i="11" s="1"/>
  <c r="EC982" i="11" a="1"/>
  <c r="EC982" i="11" s="1"/>
  <c r="DX982" i="11" a="1"/>
  <c r="DX982" i="11" s="1"/>
  <c r="F985" i="11" a="1"/>
  <c r="F985" i="11" s="1"/>
  <c r="AC985" i="11" a="1"/>
  <c r="AC985" i="11" s="1"/>
  <c r="AA986" i="11" a="1"/>
  <c r="AA986" i="11" s="1"/>
  <c r="F986" i="11" l="1" a="1"/>
  <c r="F986" i="11" s="1"/>
  <c r="AC986" i="11" a="1"/>
  <c r="AC986" i="11" s="1"/>
  <c r="AA987" i="11" a="1"/>
  <c r="AA987" i="11" s="1"/>
  <c r="DV984" i="11" a="1"/>
  <c r="DV984" i="11" s="1"/>
  <c r="DO984" i="11" a="1"/>
  <c r="DO984" i="11" s="1"/>
  <c r="DG984" i="11" a="1"/>
  <c r="DG984" i="11" s="1"/>
  <c r="DP983" i="11" a="1"/>
  <c r="DP983" i="11" s="1"/>
  <c r="DS983" i="11" a="1"/>
  <c r="DS983" i="11" s="1"/>
  <c r="DR983" i="11" a="1"/>
  <c r="DR983" i="11" s="1"/>
  <c r="DT983" i="11" a="1"/>
  <c r="DT983" i="11" s="1"/>
  <c r="DQ983" i="11" a="1"/>
  <c r="DQ983" i="11" s="1"/>
  <c r="G985" i="11" a="1"/>
  <c r="G985" i="11" s="1"/>
  <c r="T985" i="11" a="1"/>
  <c r="T985" i="11" s="1"/>
  <c r="H985" i="11" a="1"/>
  <c r="H985" i="11" s="1"/>
  <c r="DJ983" i="11" a="1"/>
  <c r="DJ983" i="11" s="1"/>
  <c r="DK983" i="11" a="1"/>
  <c r="DK983" i="11" s="1"/>
  <c r="DM983" i="11" a="1"/>
  <c r="DM983" i="11" s="1"/>
  <c r="DI983" i="11" a="1"/>
  <c r="DI983" i="11" s="1"/>
  <c r="DH983" i="11" a="1"/>
  <c r="DH983" i="11" s="1"/>
  <c r="DL983" i="11" a="1"/>
  <c r="DL983" i="11" s="1"/>
  <c r="U985" i="11" a="1"/>
  <c r="U985" i="11" s="1"/>
  <c r="AD985" i="11"/>
  <c r="DX983" i="11" a="1"/>
  <c r="DX983" i="11" s="1"/>
  <c r="DY983" i="11" a="1"/>
  <c r="DY983" i="11" s="1"/>
  <c r="DZ983" i="11" a="1"/>
  <c r="DZ983" i="11" s="1"/>
  <c r="DW983" i="11" a="1"/>
  <c r="DW983" i="11" s="1"/>
  <c r="EC983" i="11" a="1"/>
  <c r="EC983" i="11" s="1"/>
  <c r="EA983" i="11" a="1"/>
  <c r="EA983" i="11" s="1"/>
  <c r="ED983" i="11" a="1"/>
  <c r="ED983" i="11" s="1"/>
  <c r="EB983" i="11" a="1"/>
  <c r="EB983" i="11" s="1"/>
  <c r="DH984" i="11" l="1" a="1"/>
  <c r="DH984" i="11" s="1"/>
  <c r="DM984" i="11" a="1"/>
  <c r="DM984" i="11" s="1"/>
  <c r="DI984" i="11" a="1"/>
  <c r="DI984" i="11" s="1"/>
  <c r="DK984" i="11" a="1"/>
  <c r="DK984" i="11" s="1"/>
  <c r="DJ984" i="11" a="1"/>
  <c r="DJ984" i="11" s="1"/>
  <c r="DL984" i="11" a="1"/>
  <c r="DL984" i="11" s="1"/>
  <c r="DQ984" i="11" a="1"/>
  <c r="DQ984" i="11" s="1"/>
  <c r="DR984" i="11" a="1"/>
  <c r="DR984" i="11" s="1"/>
  <c r="DP984" i="11" a="1"/>
  <c r="DP984" i="11" s="1"/>
  <c r="DS984" i="11" a="1"/>
  <c r="DS984" i="11" s="1"/>
  <c r="DT984" i="11" a="1"/>
  <c r="DT984" i="11" s="1"/>
  <c r="EC984" i="11" a="1"/>
  <c r="EC984" i="11" s="1"/>
  <c r="DY984" i="11" a="1"/>
  <c r="DY984" i="11" s="1"/>
  <c r="DZ984" i="11" a="1"/>
  <c r="DZ984" i="11" s="1"/>
  <c r="DW984" i="11" a="1"/>
  <c r="DW984" i="11" s="1"/>
  <c r="ED984" i="11" a="1"/>
  <c r="ED984" i="11" s="1"/>
  <c r="DX984" i="11" a="1"/>
  <c r="DX984" i="11" s="1"/>
  <c r="EB984" i="11" a="1"/>
  <c r="EB984" i="11" s="1"/>
  <c r="EA984" i="11" a="1"/>
  <c r="EA984" i="11" s="1"/>
  <c r="DV985" i="11" a="1"/>
  <c r="DV985" i="11" s="1"/>
  <c r="DG985" i="11" a="1"/>
  <c r="DG985" i="11" s="1"/>
  <c r="DO985" i="11" a="1"/>
  <c r="DO985" i="11" s="1"/>
  <c r="F987" i="11" a="1"/>
  <c r="F987" i="11" s="1"/>
  <c r="AC987" i="11" a="1"/>
  <c r="AC987" i="11" s="1"/>
  <c r="AA988" i="11" a="1"/>
  <c r="AA988" i="11" s="1"/>
  <c r="G986" i="11" a="1"/>
  <c r="G986" i="11" s="1"/>
  <c r="T986" i="11" a="1"/>
  <c r="T986" i="11" s="1"/>
  <c r="H986" i="11" a="1"/>
  <c r="H986" i="11" s="1"/>
  <c r="U986" i="11" a="1"/>
  <c r="U986" i="11" s="1"/>
  <c r="AD986" i="11"/>
  <c r="AC988" i="11" l="1" a="1"/>
  <c r="AC988" i="11" s="1"/>
  <c r="F988" i="11" a="1"/>
  <c r="F988" i="11" s="1"/>
  <c r="AA989" i="11" a="1"/>
  <c r="AA989" i="11" s="1"/>
  <c r="G987" i="11" a="1"/>
  <c r="G987" i="11" s="1"/>
  <c r="T987" i="11" a="1"/>
  <c r="T987" i="11" s="1"/>
  <c r="H987" i="11" a="1"/>
  <c r="H987" i="11" s="1"/>
  <c r="U987" i="11" a="1"/>
  <c r="U987" i="11" s="1"/>
  <c r="AD987" i="11"/>
  <c r="DR985" i="11" a="1"/>
  <c r="DR985" i="11" s="1"/>
  <c r="DP985" i="11" a="1"/>
  <c r="DP985" i="11" s="1"/>
  <c r="DQ985" i="11" a="1"/>
  <c r="DQ985" i="11" s="1"/>
  <c r="DT985" i="11" a="1"/>
  <c r="DT985" i="11" s="1"/>
  <c r="DS985" i="11" a="1"/>
  <c r="DS985" i="11" s="1"/>
  <c r="DL985" i="11" a="1"/>
  <c r="DL985" i="11" s="1"/>
  <c r="DJ985" i="11" a="1"/>
  <c r="DJ985" i="11" s="1"/>
  <c r="DH985" i="11" a="1"/>
  <c r="DH985" i="11" s="1"/>
  <c r="DK985" i="11" a="1"/>
  <c r="DK985" i="11" s="1"/>
  <c r="DM985" i="11" a="1"/>
  <c r="DM985" i="11" s="1"/>
  <c r="DI985" i="11" a="1"/>
  <c r="DI985" i="11" s="1"/>
  <c r="DX985" i="11" a="1"/>
  <c r="DX985" i="11" s="1"/>
  <c r="DW985" i="11" a="1"/>
  <c r="DW985" i="11" s="1"/>
  <c r="EB985" i="11" a="1"/>
  <c r="EB985" i="11" s="1"/>
  <c r="DY985" i="11" a="1"/>
  <c r="DY985" i="11" s="1"/>
  <c r="EC985" i="11" a="1"/>
  <c r="EC985" i="11" s="1"/>
  <c r="ED985" i="11" a="1"/>
  <c r="ED985" i="11" s="1"/>
  <c r="DZ985" i="11" a="1"/>
  <c r="DZ985" i="11" s="1"/>
  <c r="EA985" i="11" a="1"/>
  <c r="EA985" i="11" s="1"/>
  <c r="DG986" i="11" a="1"/>
  <c r="DG986" i="11" s="1"/>
  <c r="DV986" i="11" a="1"/>
  <c r="DV986" i="11" s="1"/>
  <c r="DO986" i="11" a="1"/>
  <c r="DO986" i="11" s="1"/>
  <c r="DV987" i="11" l="1" a="1"/>
  <c r="DV987" i="11" s="1"/>
  <c r="DG987" i="11" a="1"/>
  <c r="DG987" i="11" s="1"/>
  <c r="DO987" i="11" a="1"/>
  <c r="DO987" i="11" s="1"/>
  <c r="DQ986" i="11" a="1"/>
  <c r="DQ986" i="11" s="1"/>
  <c r="DS986" i="11" a="1"/>
  <c r="DS986" i="11" s="1"/>
  <c r="DP986" i="11" a="1"/>
  <c r="DP986" i="11" s="1"/>
  <c r="DR986" i="11" a="1"/>
  <c r="DR986" i="11" s="1"/>
  <c r="DT986" i="11" a="1"/>
  <c r="DT986" i="11" s="1"/>
  <c r="AC989" i="11" a="1"/>
  <c r="AC989" i="11" s="1"/>
  <c r="F989" i="11" a="1"/>
  <c r="F989" i="11" s="1"/>
  <c r="AA990" i="11" a="1"/>
  <c r="AA990" i="11" s="1"/>
  <c r="ED986" i="11" a="1"/>
  <c r="ED986" i="11" s="1"/>
  <c r="EA986" i="11" a="1"/>
  <c r="EA986" i="11" s="1"/>
  <c r="EB986" i="11" a="1"/>
  <c r="EB986" i="11" s="1"/>
  <c r="DW986" i="11" a="1"/>
  <c r="DW986" i="11" s="1"/>
  <c r="EC986" i="11" a="1"/>
  <c r="EC986" i="11" s="1"/>
  <c r="DZ986" i="11" a="1"/>
  <c r="DZ986" i="11" s="1"/>
  <c r="DY986" i="11" a="1"/>
  <c r="DY986" i="11" s="1"/>
  <c r="DX986" i="11" a="1"/>
  <c r="DX986" i="11" s="1"/>
  <c r="U988" i="11" a="1"/>
  <c r="U988" i="11" s="1"/>
  <c r="AD988" i="11"/>
  <c r="DJ986" i="11" a="1"/>
  <c r="DJ986" i="11" s="1"/>
  <c r="DH986" i="11" a="1"/>
  <c r="DH986" i="11" s="1"/>
  <c r="DI986" i="11" a="1"/>
  <c r="DI986" i="11" s="1"/>
  <c r="DL986" i="11" a="1"/>
  <c r="DL986" i="11" s="1"/>
  <c r="DK986" i="11" a="1"/>
  <c r="DK986" i="11" s="1"/>
  <c r="DM986" i="11" a="1"/>
  <c r="DM986" i="11" s="1"/>
  <c r="G988" i="11" a="1"/>
  <c r="G988" i="11" s="1"/>
  <c r="T988" i="11" a="1"/>
  <c r="T988" i="11" s="1"/>
  <c r="H988" i="11" a="1"/>
  <c r="H988" i="11" s="1"/>
  <c r="AC990" i="11" l="1" a="1"/>
  <c r="AC990" i="11" s="1"/>
  <c r="F990" i="11" a="1"/>
  <c r="F990" i="11" s="1"/>
  <c r="AA991" i="11" a="1"/>
  <c r="AA991" i="11" s="1"/>
  <c r="U989" i="11" a="1"/>
  <c r="U989" i="11" s="1"/>
  <c r="AD989" i="11"/>
  <c r="G989" i="11" a="1"/>
  <c r="G989" i="11" s="1"/>
  <c r="T989" i="11" a="1"/>
  <c r="T989" i="11" s="1"/>
  <c r="H989" i="11" a="1"/>
  <c r="H989" i="11" s="1"/>
  <c r="DT987" i="11" a="1"/>
  <c r="DT987" i="11" s="1"/>
  <c r="DP987" i="11" a="1"/>
  <c r="DP987" i="11" s="1"/>
  <c r="DQ987" i="11" a="1"/>
  <c r="DQ987" i="11" s="1"/>
  <c r="DS987" i="11" a="1"/>
  <c r="DS987" i="11" s="1"/>
  <c r="DR987" i="11" a="1"/>
  <c r="DR987" i="11" s="1"/>
  <c r="DK987" i="11" a="1"/>
  <c r="DK987" i="11" s="1"/>
  <c r="DL987" i="11" a="1"/>
  <c r="DL987" i="11" s="1"/>
  <c r="DM987" i="11" a="1"/>
  <c r="DM987" i="11" s="1"/>
  <c r="DJ987" i="11" a="1"/>
  <c r="DJ987" i="11" s="1"/>
  <c r="DH987" i="11" a="1"/>
  <c r="DH987" i="11" s="1"/>
  <c r="DI987" i="11" a="1"/>
  <c r="DI987" i="11" s="1"/>
  <c r="EC987" i="11" a="1"/>
  <c r="EC987" i="11" s="1"/>
  <c r="DW987" i="11" a="1"/>
  <c r="DW987" i="11" s="1"/>
  <c r="EB987" i="11" a="1"/>
  <c r="EB987" i="11" s="1"/>
  <c r="ED987" i="11" a="1"/>
  <c r="ED987" i="11" s="1"/>
  <c r="DX987" i="11" a="1"/>
  <c r="DX987" i="11" s="1"/>
  <c r="EA987" i="11" a="1"/>
  <c r="EA987" i="11" s="1"/>
  <c r="DY987" i="11" a="1"/>
  <c r="DY987" i="11" s="1"/>
  <c r="DZ987" i="11" a="1"/>
  <c r="DZ987" i="11" s="1"/>
  <c r="DG988" i="11" a="1"/>
  <c r="DG988" i="11" s="1"/>
  <c r="DO988" i="11" a="1"/>
  <c r="DO988" i="11" s="1"/>
  <c r="DV988" i="11" a="1"/>
  <c r="DV988" i="11" s="1"/>
  <c r="G990" i="11" l="1" a="1"/>
  <c r="G990" i="11" s="1"/>
  <c r="T990" i="11" a="1"/>
  <c r="T990" i="11" s="1"/>
  <c r="H990" i="11" a="1"/>
  <c r="H990" i="11" s="1"/>
  <c r="DX988" i="11" a="1"/>
  <c r="DX988" i="11" s="1"/>
  <c r="DY988" i="11" a="1"/>
  <c r="DY988" i="11" s="1"/>
  <c r="EC988" i="11" a="1"/>
  <c r="EC988" i="11" s="1"/>
  <c r="DZ988" i="11" a="1"/>
  <c r="DZ988" i="11" s="1"/>
  <c r="DW988" i="11" a="1"/>
  <c r="DW988" i="11" s="1"/>
  <c r="EB988" i="11" a="1"/>
  <c r="EB988" i="11" s="1"/>
  <c r="ED988" i="11" a="1"/>
  <c r="ED988" i="11" s="1"/>
  <c r="EA988" i="11" a="1"/>
  <c r="EA988" i="11" s="1"/>
  <c r="DO989" i="11" a="1"/>
  <c r="DO989" i="11" s="1"/>
  <c r="DG989" i="11" a="1"/>
  <c r="DG989" i="11" s="1"/>
  <c r="DV989" i="11" a="1"/>
  <c r="DV989" i="11" s="1"/>
  <c r="DT988" i="11" a="1"/>
  <c r="DT988" i="11" s="1"/>
  <c r="DQ988" i="11" a="1"/>
  <c r="DQ988" i="11" s="1"/>
  <c r="DP988" i="11" a="1"/>
  <c r="DP988" i="11" s="1"/>
  <c r="DS988" i="11" a="1"/>
  <c r="DS988" i="11" s="1"/>
  <c r="DR988" i="11" a="1"/>
  <c r="DR988" i="11" s="1"/>
  <c r="AC991" i="11" a="1"/>
  <c r="AC991" i="11" s="1"/>
  <c r="F991" i="11" a="1"/>
  <c r="F991" i="11" s="1"/>
  <c r="AA992" i="11" a="1"/>
  <c r="AA992" i="11" s="1"/>
  <c r="DM988" i="11" a="1"/>
  <c r="DM988" i="11" s="1"/>
  <c r="DJ988" i="11" a="1"/>
  <c r="DJ988" i="11" s="1"/>
  <c r="DL988" i="11" a="1"/>
  <c r="DL988" i="11" s="1"/>
  <c r="DH988" i="11" a="1"/>
  <c r="DH988" i="11" s="1"/>
  <c r="DI988" i="11" a="1"/>
  <c r="DI988" i="11" s="1"/>
  <c r="DK988" i="11" a="1"/>
  <c r="DK988" i="11" s="1"/>
  <c r="U990" i="11" a="1"/>
  <c r="U990" i="11" s="1"/>
  <c r="AD990" i="11"/>
  <c r="U991" i="11" l="1" a="1"/>
  <c r="U991" i="11" s="1"/>
  <c r="AD991" i="11"/>
  <c r="DM989" i="11" a="1"/>
  <c r="DM989" i="11" s="1"/>
  <c r="DH989" i="11" a="1"/>
  <c r="DH989" i="11" s="1"/>
  <c r="DI989" i="11" a="1"/>
  <c r="DI989" i="11" s="1"/>
  <c r="DL989" i="11" a="1"/>
  <c r="DL989" i="11" s="1"/>
  <c r="DK989" i="11" a="1"/>
  <c r="DK989" i="11" s="1"/>
  <c r="DJ989" i="11" a="1"/>
  <c r="DJ989" i="11" s="1"/>
  <c r="DT989" i="11" a="1"/>
  <c r="DT989" i="11" s="1"/>
  <c r="DS989" i="11" a="1"/>
  <c r="DS989" i="11" s="1"/>
  <c r="DQ989" i="11" a="1"/>
  <c r="DQ989" i="11" s="1"/>
  <c r="DP989" i="11" a="1"/>
  <c r="DP989" i="11" s="1"/>
  <c r="DR989" i="11" a="1"/>
  <c r="DR989" i="11" s="1"/>
  <c r="DO990" i="11" a="1"/>
  <c r="DO990" i="11" s="1"/>
  <c r="DG990" i="11" a="1"/>
  <c r="DG990" i="11" s="1"/>
  <c r="DV990" i="11" a="1"/>
  <c r="DV990" i="11" s="1"/>
  <c r="G991" i="11" a="1"/>
  <c r="G991" i="11" s="1"/>
  <c r="T991" i="11" a="1"/>
  <c r="T991" i="11" s="1"/>
  <c r="H991" i="11" a="1"/>
  <c r="H991" i="11" s="1"/>
  <c r="F992" i="11" a="1"/>
  <c r="F992" i="11" s="1"/>
  <c r="AC992" i="11" a="1"/>
  <c r="AC992" i="11" s="1"/>
  <c r="AA993" i="11" a="1"/>
  <c r="AA993" i="11" s="1"/>
  <c r="DZ989" i="11" a="1"/>
  <c r="DZ989" i="11" s="1"/>
  <c r="DY989" i="11" a="1"/>
  <c r="DY989" i="11" s="1"/>
  <c r="EB989" i="11" a="1"/>
  <c r="EB989" i="11" s="1"/>
  <c r="DX989" i="11" a="1"/>
  <c r="DX989" i="11" s="1"/>
  <c r="EC989" i="11" a="1"/>
  <c r="EC989" i="11" s="1"/>
  <c r="ED989" i="11" a="1"/>
  <c r="ED989" i="11" s="1"/>
  <c r="DW989" i="11" a="1"/>
  <c r="DW989" i="11" s="1"/>
  <c r="EA989" i="11" a="1"/>
  <c r="EA989" i="11" s="1"/>
  <c r="DO991" i="11" l="1" a="1"/>
  <c r="DO991" i="11" s="1"/>
  <c r="DV991" i="11" a="1"/>
  <c r="DV991" i="11" s="1"/>
  <c r="DG991" i="11" a="1"/>
  <c r="DG991" i="11" s="1"/>
  <c r="G992" i="11" a="1"/>
  <c r="G992" i="11" s="1"/>
  <c r="T992" i="11" a="1"/>
  <c r="T992" i="11" s="1"/>
  <c r="H992" i="11" a="1"/>
  <c r="H992" i="11" s="1"/>
  <c r="EC990" i="11" a="1"/>
  <c r="EC990" i="11" s="1"/>
  <c r="DX990" i="11" a="1"/>
  <c r="DX990" i="11" s="1"/>
  <c r="DZ990" i="11" a="1"/>
  <c r="DZ990" i="11" s="1"/>
  <c r="ED990" i="11" a="1"/>
  <c r="ED990" i="11" s="1"/>
  <c r="DW990" i="11" a="1"/>
  <c r="DW990" i="11" s="1"/>
  <c r="EB990" i="11" a="1"/>
  <c r="EB990" i="11" s="1"/>
  <c r="EA990" i="11" a="1"/>
  <c r="EA990" i="11" s="1"/>
  <c r="DY990" i="11" a="1"/>
  <c r="DY990" i="11" s="1"/>
  <c r="U992" i="11" a="1"/>
  <c r="U992" i="11" s="1"/>
  <c r="AD992" i="11"/>
  <c r="DL990" i="11" a="1"/>
  <c r="DL990" i="11" s="1"/>
  <c r="DJ990" i="11" a="1"/>
  <c r="DJ990" i="11" s="1"/>
  <c r="DM990" i="11" a="1"/>
  <c r="DM990" i="11" s="1"/>
  <c r="DI990" i="11" a="1"/>
  <c r="DI990" i="11" s="1"/>
  <c r="DK990" i="11" a="1"/>
  <c r="DK990" i="11" s="1"/>
  <c r="DH990" i="11" a="1"/>
  <c r="DH990" i="11" s="1"/>
  <c r="F993" i="11" a="1"/>
  <c r="F993" i="11" s="1"/>
  <c r="AC993" i="11" a="1"/>
  <c r="AC993" i="11" s="1"/>
  <c r="AA994" i="11" a="1"/>
  <c r="AA994" i="11" s="1"/>
  <c r="DQ990" i="11" a="1"/>
  <c r="DQ990" i="11" s="1"/>
  <c r="DP990" i="11" a="1"/>
  <c r="DP990" i="11" s="1"/>
  <c r="DS990" i="11" a="1"/>
  <c r="DS990" i="11" s="1"/>
  <c r="DR990" i="11" a="1"/>
  <c r="DR990" i="11" s="1"/>
  <c r="DT990" i="11" a="1"/>
  <c r="DT990" i="11" s="1"/>
  <c r="G993" i="11" l="1" a="1"/>
  <c r="G993" i="11" s="1"/>
  <c r="T993" i="11" a="1"/>
  <c r="T993" i="11" s="1"/>
  <c r="H993" i="11" a="1"/>
  <c r="H993" i="11" s="1"/>
  <c r="U993" i="11" a="1"/>
  <c r="U993" i="11" s="1"/>
  <c r="AD993" i="11"/>
  <c r="DO992" i="11" a="1"/>
  <c r="DO992" i="11" s="1"/>
  <c r="DG992" i="11" a="1"/>
  <c r="DG992" i="11" s="1"/>
  <c r="DV992" i="11" a="1"/>
  <c r="DV992" i="11" s="1"/>
  <c r="DM991" i="11" a="1"/>
  <c r="DM991" i="11" s="1"/>
  <c r="DJ991" i="11" a="1"/>
  <c r="DJ991" i="11" s="1"/>
  <c r="DI991" i="11" a="1"/>
  <c r="DI991" i="11" s="1"/>
  <c r="DK991" i="11" a="1"/>
  <c r="DK991" i="11" s="1"/>
  <c r="DL991" i="11" a="1"/>
  <c r="DL991" i="11" s="1"/>
  <c r="DH991" i="11" a="1"/>
  <c r="DH991" i="11" s="1"/>
  <c r="DW991" i="11" a="1"/>
  <c r="DW991" i="11" s="1"/>
  <c r="DX991" i="11" a="1"/>
  <c r="DX991" i="11" s="1"/>
  <c r="DZ991" i="11" a="1"/>
  <c r="DZ991" i="11" s="1"/>
  <c r="DY991" i="11" a="1"/>
  <c r="DY991" i="11" s="1"/>
  <c r="EB991" i="11" a="1"/>
  <c r="EB991" i="11" s="1"/>
  <c r="EA991" i="11" a="1"/>
  <c r="EA991" i="11" s="1"/>
  <c r="ED991" i="11" a="1"/>
  <c r="ED991" i="11" s="1"/>
  <c r="EC991" i="11" a="1"/>
  <c r="EC991" i="11" s="1"/>
  <c r="DQ991" i="11" a="1"/>
  <c r="DQ991" i="11" s="1"/>
  <c r="DT991" i="11" a="1"/>
  <c r="DT991" i="11" s="1"/>
  <c r="DP991" i="11" a="1"/>
  <c r="DP991" i="11" s="1"/>
  <c r="DR991" i="11" a="1"/>
  <c r="DR991" i="11" s="1"/>
  <c r="DS991" i="11" a="1"/>
  <c r="DS991" i="11" s="1"/>
  <c r="F994" i="11" a="1"/>
  <c r="F994" i="11" s="1"/>
  <c r="AC994" i="11" a="1"/>
  <c r="AC994" i="11" s="1"/>
  <c r="AA995" i="11" a="1"/>
  <c r="AA995" i="11" s="1"/>
  <c r="G994" i="11" l="1" a="1"/>
  <c r="G994" i="11" s="1"/>
  <c r="T994" i="11" a="1"/>
  <c r="T994" i="11" s="1"/>
  <c r="H994" i="11" a="1"/>
  <c r="H994" i="11" s="1"/>
  <c r="DZ992" i="11" a="1"/>
  <c r="DZ992" i="11" s="1"/>
  <c r="DX992" i="11" a="1"/>
  <c r="DX992" i="11" s="1"/>
  <c r="EB992" i="11" a="1"/>
  <c r="EB992" i="11" s="1"/>
  <c r="EC992" i="11" a="1"/>
  <c r="EC992" i="11" s="1"/>
  <c r="DY992" i="11" a="1"/>
  <c r="DY992" i="11" s="1"/>
  <c r="ED992" i="11" a="1"/>
  <c r="ED992" i="11" s="1"/>
  <c r="EA992" i="11" a="1"/>
  <c r="EA992" i="11" s="1"/>
  <c r="DW992" i="11" a="1"/>
  <c r="DW992" i="11" s="1"/>
  <c r="F995" i="11" a="1"/>
  <c r="F995" i="11" s="1"/>
  <c r="AC995" i="11" a="1"/>
  <c r="AC995" i="11" s="1"/>
  <c r="AA996" i="11" a="1"/>
  <c r="AA996" i="11" s="1"/>
  <c r="U994" i="11" a="1"/>
  <c r="U994" i="11" s="1"/>
  <c r="AD994" i="11"/>
  <c r="DI992" i="11" a="1"/>
  <c r="DI992" i="11" s="1"/>
  <c r="DM992" i="11" a="1"/>
  <c r="DM992" i="11" s="1"/>
  <c r="DL992" i="11" a="1"/>
  <c r="DL992" i="11" s="1"/>
  <c r="DK992" i="11" a="1"/>
  <c r="DK992" i="11" s="1"/>
  <c r="DJ992" i="11" a="1"/>
  <c r="DJ992" i="11" s="1"/>
  <c r="DH992" i="11" a="1"/>
  <c r="DH992" i="11" s="1"/>
  <c r="DP992" i="11" a="1"/>
  <c r="DP992" i="11" s="1"/>
  <c r="DR992" i="11" a="1"/>
  <c r="DR992" i="11" s="1"/>
  <c r="DS992" i="11" a="1"/>
  <c r="DS992" i="11" s="1"/>
  <c r="DT992" i="11" a="1"/>
  <c r="DT992" i="11" s="1"/>
  <c r="DQ992" i="11" a="1"/>
  <c r="DQ992" i="11" s="1"/>
  <c r="DV993" i="11" a="1"/>
  <c r="DV993" i="11" s="1"/>
  <c r="DO993" i="11" a="1"/>
  <c r="DO993" i="11" s="1"/>
  <c r="DG993" i="11" a="1"/>
  <c r="DG993" i="11" s="1"/>
  <c r="G995" i="11" l="1" a="1"/>
  <c r="G995" i="11" s="1"/>
  <c r="T995" i="11" a="1"/>
  <c r="T995" i="11" s="1"/>
  <c r="H995" i="11" a="1"/>
  <c r="H995" i="11" s="1"/>
  <c r="U995" i="11" a="1"/>
  <c r="U995" i="11" s="1"/>
  <c r="AD995" i="11"/>
  <c r="DL993" i="11" a="1"/>
  <c r="DL993" i="11" s="1"/>
  <c r="DI993" i="11" a="1"/>
  <c r="DI993" i="11" s="1"/>
  <c r="DJ993" i="11" a="1"/>
  <c r="DJ993" i="11" s="1"/>
  <c r="DH993" i="11" a="1"/>
  <c r="DH993" i="11" s="1"/>
  <c r="DK993" i="11" a="1"/>
  <c r="DK993" i="11" s="1"/>
  <c r="DM993" i="11" a="1"/>
  <c r="DM993" i="11" s="1"/>
  <c r="DV994" i="11" a="1"/>
  <c r="DV994" i="11" s="1"/>
  <c r="DG994" i="11" a="1"/>
  <c r="DG994" i="11" s="1"/>
  <c r="DO994" i="11" a="1"/>
  <c r="DO994" i="11" s="1"/>
  <c r="DX993" i="11" a="1"/>
  <c r="DX993" i="11" s="1"/>
  <c r="ED993" i="11" a="1"/>
  <c r="ED993" i="11" s="1"/>
  <c r="EB993" i="11" a="1"/>
  <c r="EB993" i="11" s="1"/>
  <c r="EC993" i="11" a="1"/>
  <c r="EC993" i="11" s="1"/>
  <c r="DW993" i="11" a="1"/>
  <c r="DW993" i="11" s="1"/>
  <c r="DZ993" i="11" a="1"/>
  <c r="DZ993" i="11" s="1"/>
  <c r="EA993" i="11" a="1"/>
  <c r="EA993" i="11" s="1"/>
  <c r="DY993" i="11" a="1"/>
  <c r="DY993" i="11" s="1"/>
  <c r="DR993" i="11" a="1"/>
  <c r="DR993" i="11" s="1"/>
  <c r="DS993" i="11" a="1"/>
  <c r="DS993" i="11" s="1"/>
  <c r="DQ993" i="11" a="1"/>
  <c r="DQ993" i="11" s="1"/>
  <c r="DT993" i="11" a="1"/>
  <c r="DT993" i="11" s="1"/>
  <c r="DP993" i="11" a="1"/>
  <c r="DP993" i="11" s="1"/>
  <c r="AC996" i="11" a="1"/>
  <c r="AC996" i="11" s="1"/>
  <c r="F996" i="11" a="1"/>
  <c r="F996" i="11" s="1"/>
  <c r="AA997" i="11" a="1"/>
  <c r="AA997" i="11" s="1"/>
  <c r="AC997" i="11" l="1" a="1"/>
  <c r="AC997" i="11" s="1"/>
  <c r="F997" i="11" a="1"/>
  <c r="F997" i="11" s="1"/>
  <c r="AA998" i="11" a="1"/>
  <c r="AA998" i="11" s="1"/>
  <c r="DO995" i="11" a="1"/>
  <c r="DO995" i="11" s="1"/>
  <c r="DV995" i="11" a="1"/>
  <c r="DV995" i="11" s="1"/>
  <c r="DG995" i="11" a="1"/>
  <c r="DG995" i="11" s="1"/>
  <c r="U996" i="11" a="1"/>
  <c r="U996" i="11" s="1"/>
  <c r="AD996" i="11"/>
  <c r="G996" i="11" a="1"/>
  <c r="G996" i="11" s="1"/>
  <c r="T996" i="11" a="1"/>
  <c r="T996" i="11" s="1"/>
  <c r="H996" i="11" a="1"/>
  <c r="H996" i="11" s="1"/>
  <c r="DR994" i="11" a="1"/>
  <c r="DR994" i="11" s="1"/>
  <c r="DP994" i="11" a="1"/>
  <c r="DP994" i="11" s="1"/>
  <c r="DT994" i="11" a="1"/>
  <c r="DT994" i="11" s="1"/>
  <c r="DQ994" i="11" a="1"/>
  <c r="DQ994" i="11" s="1"/>
  <c r="DS994" i="11" a="1"/>
  <c r="DS994" i="11" s="1"/>
  <c r="DJ994" i="11" a="1"/>
  <c r="DJ994" i="11" s="1"/>
  <c r="DK994" i="11" a="1"/>
  <c r="DK994" i="11" s="1"/>
  <c r="DH994" i="11" a="1"/>
  <c r="DH994" i="11" s="1"/>
  <c r="DL994" i="11" a="1"/>
  <c r="DL994" i="11" s="1"/>
  <c r="DM994" i="11" a="1"/>
  <c r="DM994" i="11" s="1"/>
  <c r="DI994" i="11" a="1"/>
  <c r="DI994" i="11" s="1"/>
  <c r="EA994" i="11" a="1"/>
  <c r="EA994" i="11" s="1"/>
  <c r="DW994" i="11" a="1"/>
  <c r="DW994" i="11" s="1"/>
  <c r="DY994" i="11" a="1"/>
  <c r="DY994" i="11" s="1"/>
  <c r="DX994" i="11" a="1"/>
  <c r="DX994" i="11" s="1"/>
  <c r="EB994" i="11" a="1"/>
  <c r="EB994" i="11" s="1"/>
  <c r="EC994" i="11" a="1"/>
  <c r="EC994" i="11" s="1"/>
  <c r="ED994" i="11" a="1"/>
  <c r="ED994" i="11" s="1"/>
  <c r="DZ994" i="11" a="1"/>
  <c r="DZ994" i="11" s="1"/>
  <c r="U997" i="11" l="1" a="1"/>
  <c r="U997" i="11" s="1"/>
  <c r="AD997" i="11"/>
  <c r="G997" i="11" a="1"/>
  <c r="G997" i="11" s="1"/>
  <c r="T997" i="11" a="1"/>
  <c r="T997" i="11" s="1"/>
  <c r="H997" i="11" a="1"/>
  <c r="H997" i="11" s="1"/>
  <c r="DL995" i="11" a="1"/>
  <c r="DL995" i="11" s="1"/>
  <c r="DI995" i="11" a="1"/>
  <c r="DI995" i="11" s="1"/>
  <c r="DJ995" i="11" a="1"/>
  <c r="DJ995" i="11" s="1"/>
  <c r="DK995" i="11" a="1"/>
  <c r="DK995" i="11" s="1"/>
  <c r="DH995" i="11" a="1"/>
  <c r="DH995" i="11" s="1"/>
  <c r="DM995" i="11" a="1"/>
  <c r="DM995" i="11" s="1"/>
  <c r="DV996" i="11" a="1"/>
  <c r="DV996" i="11" s="1"/>
  <c r="DG996" i="11" a="1"/>
  <c r="DG996" i="11" s="1"/>
  <c r="DO996" i="11" a="1"/>
  <c r="DO996" i="11" s="1"/>
  <c r="EA995" i="11" a="1"/>
  <c r="EA995" i="11" s="1"/>
  <c r="DX995" i="11" a="1"/>
  <c r="DX995" i="11" s="1"/>
  <c r="DW995" i="11" a="1"/>
  <c r="DW995" i="11" s="1"/>
  <c r="EC995" i="11" a="1"/>
  <c r="EC995" i="11" s="1"/>
  <c r="DZ995" i="11" a="1"/>
  <c r="DZ995" i="11" s="1"/>
  <c r="EB995" i="11" a="1"/>
  <c r="EB995" i="11" s="1"/>
  <c r="ED995" i="11" a="1"/>
  <c r="ED995" i="11" s="1"/>
  <c r="DY995" i="11" a="1"/>
  <c r="DY995" i="11" s="1"/>
  <c r="DQ995" i="11" a="1"/>
  <c r="DQ995" i="11" s="1"/>
  <c r="DP995" i="11" a="1"/>
  <c r="DP995" i="11" s="1"/>
  <c r="DT995" i="11" a="1"/>
  <c r="DT995" i="11" s="1"/>
  <c r="DS995" i="11" a="1"/>
  <c r="DS995" i="11" s="1"/>
  <c r="DR995" i="11" a="1"/>
  <c r="DR995" i="11" s="1"/>
  <c r="AC998" i="11" a="1"/>
  <c r="AC998" i="11" s="1"/>
  <c r="F998" i="11" a="1"/>
  <c r="F998" i="11" s="1"/>
  <c r="AA999" i="11" a="1"/>
  <c r="AA999" i="11" s="1"/>
  <c r="DO997" i="11" l="1" a="1"/>
  <c r="DO997" i="11" s="1"/>
  <c r="DV997" i="11" a="1"/>
  <c r="DV997" i="11" s="1"/>
  <c r="DG997" i="11" a="1"/>
  <c r="DG997" i="11" s="1"/>
  <c r="AC999" i="11" a="1"/>
  <c r="AC999" i="11" s="1"/>
  <c r="F999" i="11" a="1"/>
  <c r="F999" i="11" s="1"/>
  <c r="AA1000" i="11" a="1"/>
  <c r="AA1000" i="11" s="1"/>
  <c r="DQ996" i="11" a="1"/>
  <c r="DQ996" i="11" s="1"/>
  <c r="DT996" i="11" a="1"/>
  <c r="DT996" i="11" s="1"/>
  <c r="DS996" i="11" a="1"/>
  <c r="DS996" i="11" s="1"/>
  <c r="DR996" i="11" a="1"/>
  <c r="DR996" i="11" s="1"/>
  <c r="DP996" i="11" a="1"/>
  <c r="DP996" i="11" s="1"/>
  <c r="U998" i="11" a="1"/>
  <c r="U998" i="11" s="1"/>
  <c r="AD998" i="11"/>
  <c r="DM996" i="11" a="1"/>
  <c r="DM996" i="11" s="1"/>
  <c r="DK996" i="11" a="1"/>
  <c r="DK996" i="11" s="1"/>
  <c r="DI996" i="11" a="1"/>
  <c r="DI996" i="11" s="1"/>
  <c r="DL996" i="11" a="1"/>
  <c r="DL996" i="11" s="1"/>
  <c r="DJ996" i="11" a="1"/>
  <c r="DJ996" i="11" s="1"/>
  <c r="DH996" i="11" a="1"/>
  <c r="DH996" i="11" s="1"/>
  <c r="G998" i="11" a="1"/>
  <c r="G998" i="11" s="1"/>
  <c r="T998" i="11" a="1"/>
  <c r="T998" i="11" s="1"/>
  <c r="H998" i="11" a="1"/>
  <c r="H998" i="11" s="1"/>
  <c r="EB996" i="11" a="1"/>
  <c r="EB996" i="11" s="1"/>
  <c r="ED996" i="11" a="1"/>
  <c r="ED996" i="11" s="1"/>
  <c r="DW996" i="11" a="1"/>
  <c r="DW996" i="11" s="1"/>
  <c r="DX996" i="11" a="1"/>
  <c r="DX996" i="11" s="1"/>
  <c r="DZ996" i="11" a="1"/>
  <c r="DZ996" i="11" s="1"/>
  <c r="EA996" i="11" a="1"/>
  <c r="EA996" i="11" s="1"/>
  <c r="EC996" i="11" a="1"/>
  <c r="EC996" i="11" s="1"/>
  <c r="DY996" i="11" a="1"/>
  <c r="DY996" i="11" s="1"/>
  <c r="DI997" i="11" l="1" a="1"/>
  <c r="DI997" i="11" s="1"/>
  <c r="DL997" i="11" a="1"/>
  <c r="DL997" i="11" s="1"/>
  <c r="DH997" i="11" a="1"/>
  <c r="DH997" i="11" s="1"/>
  <c r="DJ997" i="11" a="1"/>
  <c r="DJ997" i="11" s="1"/>
  <c r="DK997" i="11" a="1"/>
  <c r="DK997" i="11" s="1"/>
  <c r="DM997" i="11" a="1"/>
  <c r="DM997" i="11" s="1"/>
  <c r="DX997" i="11" a="1"/>
  <c r="DX997" i="11" s="1"/>
  <c r="EB997" i="11" a="1"/>
  <c r="EB997" i="11" s="1"/>
  <c r="DY997" i="11" a="1"/>
  <c r="DY997" i="11" s="1"/>
  <c r="DZ997" i="11" a="1"/>
  <c r="DZ997" i="11" s="1"/>
  <c r="ED997" i="11" a="1"/>
  <c r="ED997" i="11" s="1"/>
  <c r="EA997" i="11" a="1"/>
  <c r="EA997" i="11" s="1"/>
  <c r="EC997" i="11" a="1"/>
  <c r="EC997" i="11" s="1"/>
  <c r="DW997" i="11" a="1"/>
  <c r="DW997" i="11" s="1"/>
  <c r="DQ997" i="11" a="1"/>
  <c r="DQ997" i="11" s="1"/>
  <c r="DP997" i="11" a="1"/>
  <c r="DP997" i="11" s="1"/>
  <c r="DR997" i="11" a="1"/>
  <c r="DR997" i="11" s="1"/>
  <c r="DS997" i="11" a="1"/>
  <c r="DS997" i="11" s="1"/>
  <c r="DT997" i="11" a="1"/>
  <c r="DT997" i="11" s="1"/>
  <c r="DG998" i="11" a="1"/>
  <c r="DG998" i="11" s="1"/>
  <c r="DV998" i="11" a="1"/>
  <c r="DV998" i="11" s="1"/>
  <c r="DO998" i="11" a="1"/>
  <c r="DO998" i="11" s="1"/>
  <c r="F1000" i="11" a="1"/>
  <c r="F1000" i="11" s="1"/>
  <c r="AC1000" i="11" a="1"/>
  <c r="AC1000" i="11" s="1"/>
  <c r="AA1001" i="11" a="1"/>
  <c r="AA1001" i="11" s="1"/>
  <c r="U999" i="11" a="1"/>
  <c r="U999" i="11" s="1"/>
  <c r="AD999" i="11"/>
  <c r="G999" i="11" a="1"/>
  <c r="G999" i="11" s="1"/>
  <c r="T999" i="11" a="1"/>
  <c r="T999" i="11" s="1"/>
  <c r="H999" i="11" a="1"/>
  <c r="H999" i="11" s="1"/>
  <c r="DP998" i="11" l="1" a="1"/>
  <c r="DP998" i="11" s="1"/>
  <c r="DQ998" i="11" a="1"/>
  <c r="DQ998" i="11" s="1"/>
  <c r="DR998" i="11" a="1"/>
  <c r="DR998" i="11" s="1"/>
  <c r="DS998" i="11" a="1"/>
  <c r="DS998" i="11" s="1"/>
  <c r="DT998" i="11" a="1"/>
  <c r="DT998" i="11" s="1"/>
  <c r="F1001" i="11" a="1"/>
  <c r="F1001" i="11" s="1"/>
  <c r="AC1001" i="11" a="1"/>
  <c r="AC1001" i="11" s="1"/>
  <c r="AA1002" i="11" a="1"/>
  <c r="AA1002" i="11" s="1"/>
  <c r="ED998" i="11" a="1"/>
  <c r="ED998" i="11" s="1"/>
  <c r="EB998" i="11" a="1"/>
  <c r="EB998" i="11" s="1"/>
  <c r="DW998" i="11" a="1"/>
  <c r="DW998" i="11" s="1"/>
  <c r="DX998" i="11" a="1"/>
  <c r="DX998" i="11" s="1"/>
  <c r="EA998" i="11" a="1"/>
  <c r="EA998" i="11" s="1"/>
  <c r="DZ998" i="11" a="1"/>
  <c r="DZ998" i="11" s="1"/>
  <c r="EC998" i="11" a="1"/>
  <c r="EC998" i="11" s="1"/>
  <c r="DY998" i="11" a="1"/>
  <c r="DY998" i="11" s="1"/>
  <c r="G1000" i="11" a="1"/>
  <c r="G1000" i="11" s="1"/>
  <c r="T1000" i="11" a="1"/>
  <c r="T1000" i="11" s="1"/>
  <c r="H1000" i="11" a="1"/>
  <c r="H1000" i="11" s="1"/>
  <c r="DH998" i="11" a="1"/>
  <c r="DH998" i="11" s="1"/>
  <c r="DL998" i="11" a="1"/>
  <c r="DL998" i="11" s="1"/>
  <c r="DK998" i="11" a="1"/>
  <c r="DK998" i="11" s="1"/>
  <c r="DI998" i="11" a="1"/>
  <c r="DI998" i="11" s="1"/>
  <c r="DJ998" i="11" a="1"/>
  <c r="DJ998" i="11" s="1"/>
  <c r="DM998" i="11" a="1"/>
  <c r="DM998" i="11" s="1"/>
  <c r="U1000" i="11" a="1"/>
  <c r="U1000" i="11" s="1"/>
  <c r="AD1000" i="11"/>
  <c r="DO999" i="11" a="1"/>
  <c r="DO999" i="11" s="1"/>
  <c r="DG999" i="11" a="1"/>
  <c r="DG999" i="11" s="1"/>
  <c r="DV999" i="11" a="1"/>
  <c r="DV999" i="11" s="1"/>
  <c r="F1002" i="11" l="1" a="1"/>
  <c r="F1002" i="11" s="1"/>
  <c r="AC1002" i="11" a="1"/>
  <c r="AC1002" i="11" s="1"/>
  <c r="AA1003" i="11" a="1"/>
  <c r="AA1003" i="11" s="1"/>
  <c r="EA999" i="11" a="1"/>
  <c r="EA999" i="11" s="1"/>
  <c r="ED999" i="11" a="1"/>
  <c r="ED999" i="11" s="1"/>
  <c r="DX999" i="11" a="1"/>
  <c r="DX999" i="11" s="1"/>
  <c r="DZ999" i="11" a="1"/>
  <c r="DZ999" i="11" s="1"/>
  <c r="DW999" i="11" a="1"/>
  <c r="DW999" i="11" s="1"/>
  <c r="EB999" i="11" a="1"/>
  <c r="EB999" i="11" s="1"/>
  <c r="EC999" i="11" a="1"/>
  <c r="EC999" i="11" s="1"/>
  <c r="DY999" i="11" a="1"/>
  <c r="DY999" i="11" s="1"/>
  <c r="G1001" i="11" a="1"/>
  <c r="G1001" i="11" s="1"/>
  <c r="T1001" i="11" a="1"/>
  <c r="T1001" i="11" s="1"/>
  <c r="H1001" i="11" a="1"/>
  <c r="H1001" i="11" s="1"/>
  <c r="U1001" i="11" a="1"/>
  <c r="U1001" i="11" s="1"/>
  <c r="AD1001" i="11"/>
  <c r="DT999" i="11" a="1"/>
  <c r="DT999" i="11" s="1"/>
  <c r="DS999" i="11" a="1"/>
  <c r="DS999" i="11" s="1"/>
  <c r="DQ999" i="11" a="1"/>
  <c r="DQ999" i="11" s="1"/>
  <c r="DP999" i="11" a="1"/>
  <c r="DP999" i="11" s="1"/>
  <c r="DR999" i="11" a="1"/>
  <c r="DR999" i="11" s="1"/>
  <c r="DH999" i="11" a="1"/>
  <c r="DH999" i="11" s="1"/>
  <c r="DI999" i="11" a="1"/>
  <c r="DI999" i="11" s="1"/>
  <c r="DK999" i="11" a="1"/>
  <c r="DK999" i="11" s="1"/>
  <c r="DJ999" i="11" a="1"/>
  <c r="DJ999" i="11" s="1"/>
  <c r="DL999" i="11" a="1"/>
  <c r="DL999" i="11" s="1"/>
  <c r="DM999" i="11" a="1"/>
  <c r="DM999" i="11" s="1"/>
  <c r="DV1000" i="11" a="1"/>
  <c r="DV1000" i="11" s="1"/>
  <c r="DG1000" i="11" a="1"/>
  <c r="DG1000" i="11" s="1"/>
  <c r="DO1000" i="11" a="1"/>
  <c r="DO1000" i="11" s="1"/>
  <c r="EC1000" i="11" l="1" a="1"/>
  <c r="EC1000" i="11" s="1"/>
  <c r="DZ1000" i="11" a="1"/>
  <c r="DZ1000" i="11" s="1"/>
  <c r="EA1000" i="11" a="1"/>
  <c r="EA1000" i="11" s="1"/>
  <c r="EB1000" i="11" a="1"/>
  <c r="EB1000" i="11" s="1"/>
  <c r="DX1000" i="11" a="1"/>
  <c r="DX1000" i="11" s="1"/>
  <c r="DY1000" i="11" a="1"/>
  <c r="DY1000" i="11" s="1"/>
  <c r="DW1000" i="11" a="1"/>
  <c r="DW1000" i="11" s="1"/>
  <c r="ED1000" i="11" a="1"/>
  <c r="ED1000" i="11" s="1"/>
  <c r="DR1000" i="11" a="1"/>
  <c r="DR1000" i="11" s="1"/>
  <c r="DQ1000" i="11" a="1"/>
  <c r="DQ1000" i="11" s="1"/>
  <c r="DT1000" i="11" a="1"/>
  <c r="DT1000" i="11" s="1"/>
  <c r="DS1000" i="11" a="1"/>
  <c r="DS1000" i="11" s="1"/>
  <c r="DP1000" i="11" a="1"/>
  <c r="DP1000" i="11" s="1"/>
  <c r="DI1000" i="11" a="1"/>
  <c r="DI1000" i="11" s="1"/>
  <c r="DH1000" i="11" a="1"/>
  <c r="DH1000" i="11" s="1"/>
  <c r="DM1000" i="11" a="1"/>
  <c r="DM1000" i="11" s="1"/>
  <c r="DK1000" i="11" a="1"/>
  <c r="DK1000" i="11" s="1"/>
  <c r="DL1000" i="11" a="1"/>
  <c r="DL1000" i="11" s="1"/>
  <c r="DJ1000" i="11" a="1"/>
  <c r="DJ1000" i="11" s="1"/>
  <c r="DG1001" i="11" a="1"/>
  <c r="DG1001" i="11" s="1"/>
  <c r="DV1001" i="11" a="1"/>
  <c r="DV1001" i="11" s="1"/>
  <c r="DO1001" i="11" a="1"/>
  <c r="DO1001" i="11" s="1"/>
  <c r="F1003" i="11" a="1"/>
  <c r="F1003" i="11" s="1"/>
  <c r="AC1003" i="11" a="1"/>
  <c r="AC1003" i="11" s="1"/>
  <c r="AA1004" i="11" a="1"/>
  <c r="AA1004" i="11" s="1"/>
  <c r="G1002" i="11" a="1"/>
  <c r="G1002" i="11" s="1"/>
  <c r="T1002" i="11" a="1"/>
  <c r="T1002" i="11" s="1"/>
  <c r="H1002" i="11" a="1"/>
  <c r="H1002" i="11" s="1"/>
  <c r="U1002" i="11" a="1"/>
  <c r="U1002" i="11" s="1"/>
  <c r="AD1002" i="11"/>
  <c r="DR1001" i="11" l="1" a="1"/>
  <c r="DR1001" i="11" s="1"/>
  <c r="DQ1001" i="11" a="1"/>
  <c r="DQ1001" i="11" s="1"/>
  <c r="DS1001" i="11" a="1"/>
  <c r="DS1001" i="11" s="1"/>
  <c r="DP1001" i="11" a="1"/>
  <c r="DP1001" i="11" s="1"/>
  <c r="DT1001" i="11" a="1"/>
  <c r="DT1001" i="11" s="1"/>
  <c r="DX1001" i="11" a="1"/>
  <c r="DX1001" i="11" s="1"/>
  <c r="EA1001" i="11" a="1"/>
  <c r="EA1001" i="11" s="1"/>
  <c r="DY1001" i="11" a="1"/>
  <c r="DY1001" i="11" s="1"/>
  <c r="DW1001" i="11" a="1"/>
  <c r="DW1001" i="11" s="1"/>
  <c r="ED1001" i="11" a="1"/>
  <c r="ED1001" i="11" s="1"/>
  <c r="DZ1001" i="11" a="1"/>
  <c r="DZ1001" i="11" s="1"/>
  <c r="EB1001" i="11" a="1"/>
  <c r="EB1001" i="11" s="1"/>
  <c r="EC1001" i="11" a="1"/>
  <c r="EC1001" i="11" s="1"/>
  <c r="AC1004" i="11" a="1"/>
  <c r="AC1004" i="11" s="1"/>
  <c r="F1004" i="11" a="1"/>
  <c r="F1004" i="11" s="1"/>
  <c r="AA1005" i="11" a="1"/>
  <c r="AA1005" i="11" s="1"/>
  <c r="DK1001" i="11" a="1"/>
  <c r="DK1001" i="11" s="1"/>
  <c r="DH1001" i="11" a="1"/>
  <c r="DH1001" i="11" s="1"/>
  <c r="DM1001" i="11" a="1"/>
  <c r="DM1001" i="11" s="1"/>
  <c r="DL1001" i="11" a="1"/>
  <c r="DL1001" i="11" s="1"/>
  <c r="DJ1001" i="11" a="1"/>
  <c r="DJ1001" i="11" s="1"/>
  <c r="DI1001" i="11" a="1"/>
  <c r="DI1001" i="11" s="1"/>
  <c r="G1003" i="11" a="1"/>
  <c r="G1003" i="11" s="1"/>
  <c r="T1003" i="11" a="1"/>
  <c r="T1003" i="11" s="1"/>
  <c r="H1003" i="11" a="1"/>
  <c r="H1003" i="11" s="1"/>
  <c r="U1003" i="11" a="1"/>
  <c r="U1003" i="11" s="1"/>
  <c r="AD1003" i="11"/>
  <c r="DV1002" i="11" a="1"/>
  <c r="DV1002" i="11" s="1"/>
  <c r="DG1002" i="11" a="1"/>
  <c r="DG1002" i="11" s="1"/>
  <c r="DO1002" i="11" a="1"/>
  <c r="DO1002" i="11" s="1"/>
  <c r="DT1002" i="11" l="1" a="1"/>
  <c r="DT1002" i="11" s="1"/>
  <c r="DQ1002" i="11" a="1"/>
  <c r="DQ1002" i="11" s="1"/>
  <c r="DP1002" i="11" a="1"/>
  <c r="DP1002" i="11" s="1"/>
  <c r="DR1002" i="11" a="1"/>
  <c r="DR1002" i="11" s="1"/>
  <c r="DS1002" i="11" a="1"/>
  <c r="DS1002" i="11" s="1"/>
  <c r="DH1002" i="11" a="1"/>
  <c r="DH1002" i="11" s="1"/>
  <c r="DL1002" i="11" a="1"/>
  <c r="DL1002" i="11" s="1"/>
  <c r="DM1002" i="11" a="1"/>
  <c r="DM1002" i="11" s="1"/>
  <c r="DI1002" i="11" a="1"/>
  <c r="DI1002" i="11" s="1"/>
  <c r="DJ1002" i="11" a="1"/>
  <c r="DJ1002" i="11" s="1"/>
  <c r="DK1002" i="11" a="1"/>
  <c r="DK1002" i="11" s="1"/>
  <c r="AC1005" i="11" a="1"/>
  <c r="AC1005" i="11" s="1"/>
  <c r="F1005" i="11" a="1"/>
  <c r="F1005" i="11" s="1"/>
  <c r="AA1006" i="11" a="1"/>
  <c r="AA1006" i="11" s="1"/>
  <c r="DO1003" i="11" a="1"/>
  <c r="DO1003" i="11" s="1"/>
  <c r="DV1003" i="11" a="1"/>
  <c r="DV1003" i="11" s="1"/>
  <c r="DG1003" i="11" a="1"/>
  <c r="DG1003" i="11" s="1"/>
  <c r="U1004" i="11" a="1"/>
  <c r="U1004" i="11" s="1"/>
  <c r="AD1004" i="11"/>
  <c r="G1004" i="11" a="1"/>
  <c r="G1004" i="11" s="1"/>
  <c r="T1004" i="11" a="1"/>
  <c r="T1004" i="11" s="1"/>
  <c r="H1004" i="11" a="1"/>
  <c r="H1004" i="11" s="1"/>
  <c r="EB1002" i="11" a="1"/>
  <c r="EB1002" i="11" s="1"/>
  <c r="DX1002" i="11" a="1"/>
  <c r="DX1002" i="11" s="1"/>
  <c r="DW1002" i="11" a="1"/>
  <c r="DW1002" i="11" s="1"/>
  <c r="EC1002" i="11" a="1"/>
  <c r="EC1002" i="11" s="1"/>
  <c r="EA1002" i="11" a="1"/>
  <c r="EA1002" i="11" s="1"/>
  <c r="DY1002" i="11" a="1"/>
  <c r="DY1002" i="11" s="1"/>
  <c r="ED1002" i="11" a="1"/>
  <c r="ED1002" i="11" s="1"/>
  <c r="DZ1002" i="11" a="1"/>
  <c r="DZ1002" i="11" s="1"/>
  <c r="DS1003" i="11" l="1" a="1"/>
  <c r="DS1003" i="11" s="1"/>
  <c r="DQ1003" i="11" a="1"/>
  <c r="DQ1003" i="11" s="1"/>
  <c r="DR1003" i="11" a="1"/>
  <c r="DR1003" i="11" s="1"/>
  <c r="DT1003" i="11" a="1"/>
  <c r="DT1003" i="11" s="1"/>
  <c r="DP1003" i="11" a="1"/>
  <c r="DP1003" i="11" s="1"/>
  <c r="AC1006" i="11" a="1"/>
  <c r="AC1006" i="11" s="1"/>
  <c r="F1006" i="11" a="1"/>
  <c r="F1006" i="11" s="1"/>
  <c r="AA1007" i="11" a="1"/>
  <c r="AA1007" i="11" s="1"/>
  <c r="U1005" i="11" a="1"/>
  <c r="U1005" i="11" s="1"/>
  <c r="AD1005" i="11"/>
  <c r="DV1004" i="11" a="1"/>
  <c r="DV1004" i="11" s="1"/>
  <c r="DO1004" i="11" a="1"/>
  <c r="DO1004" i="11" s="1"/>
  <c r="DG1004" i="11" a="1"/>
  <c r="DG1004" i="11" s="1"/>
  <c r="G1005" i="11" a="1"/>
  <c r="G1005" i="11" s="1"/>
  <c r="T1005" i="11" a="1"/>
  <c r="T1005" i="11" s="1"/>
  <c r="H1005" i="11" a="1"/>
  <c r="H1005" i="11" s="1"/>
  <c r="DL1003" i="11" a="1"/>
  <c r="DL1003" i="11" s="1"/>
  <c r="DJ1003" i="11" a="1"/>
  <c r="DJ1003" i="11" s="1"/>
  <c r="DK1003" i="11" a="1"/>
  <c r="DK1003" i="11" s="1"/>
  <c r="DI1003" i="11" a="1"/>
  <c r="DI1003" i="11" s="1"/>
  <c r="DM1003" i="11" a="1"/>
  <c r="DM1003" i="11" s="1"/>
  <c r="DH1003" i="11" a="1"/>
  <c r="DH1003" i="11" s="1"/>
  <c r="EA1003" i="11" a="1"/>
  <c r="EA1003" i="11" s="1"/>
  <c r="DW1003" i="11" a="1"/>
  <c r="DW1003" i="11" s="1"/>
  <c r="DZ1003" i="11" a="1"/>
  <c r="DZ1003" i="11" s="1"/>
  <c r="DY1003" i="11" a="1"/>
  <c r="DY1003" i="11" s="1"/>
  <c r="DX1003" i="11" a="1"/>
  <c r="DX1003" i="11" s="1"/>
  <c r="EB1003" i="11" a="1"/>
  <c r="EB1003" i="11" s="1"/>
  <c r="EC1003" i="11" a="1"/>
  <c r="EC1003" i="11" s="1"/>
  <c r="ED1003" i="11" a="1"/>
  <c r="ED1003" i="11" s="1"/>
  <c r="DG1005" i="11" l="1" a="1"/>
  <c r="DG1005" i="11" s="1"/>
  <c r="DV1005" i="11" a="1"/>
  <c r="DV1005" i="11" s="1"/>
  <c r="DO1005" i="11" a="1"/>
  <c r="DO1005" i="11" s="1"/>
  <c r="DM1004" i="11" a="1"/>
  <c r="DM1004" i="11" s="1"/>
  <c r="DJ1004" i="11" a="1"/>
  <c r="DJ1004" i="11" s="1"/>
  <c r="DI1004" i="11" a="1"/>
  <c r="DI1004" i="11" s="1"/>
  <c r="DK1004" i="11" a="1"/>
  <c r="DK1004" i="11" s="1"/>
  <c r="DH1004" i="11" a="1"/>
  <c r="DH1004" i="11" s="1"/>
  <c r="DL1004" i="11" a="1"/>
  <c r="DL1004" i="11" s="1"/>
  <c r="DS1004" i="11" a="1"/>
  <c r="DS1004" i="11" s="1"/>
  <c r="DR1004" i="11" a="1"/>
  <c r="DR1004" i="11" s="1"/>
  <c r="DP1004" i="11" a="1"/>
  <c r="DP1004" i="11" s="1"/>
  <c r="DT1004" i="11" a="1"/>
  <c r="DT1004" i="11" s="1"/>
  <c r="DQ1004" i="11" a="1"/>
  <c r="DQ1004" i="11" s="1"/>
  <c r="EC1004" i="11" a="1"/>
  <c r="EC1004" i="11" s="1"/>
  <c r="DY1004" i="11" a="1"/>
  <c r="DY1004" i="11" s="1"/>
  <c r="DZ1004" i="11" a="1"/>
  <c r="DZ1004" i="11" s="1"/>
  <c r="EB1004" i="11" a="1"/>
  <c r="EB1004" i="11" s="1"/>
  <c r="EA1004" i="11" a="1"/>
  <c r="EA1004" i="11" s="1"/>
  <c r="DX1004" i="11" a="1"/>
  <c r="DX1004" i="11" s="1"/>
  <c r="ED1004" i="11" a="1"/>
  <c r="ED1004" i="11" s="1"/>
  <c r="DW1004" i="11" a="1"/>
  <c r="DW1004" i="11" s="1"/>
  <c r="AC1007" i="11" a="1"/>
  <c r="AC1007" i="11" s="1"/>
  <c r="F1007" i="11" a="1"/>
  <c r="F1007" i="11" s="1"/>
  <c r="AA1008" i="11" a="1"/>
  <c r="AA1008" i="11" s="1"/>
  <c r="U1006" i="11" a="1"/>
  <c r="U1006" i="11" s="1"/>
  <c r="AD1006" i="11"/>
  <c r="G1006" i="11" a="1"/>
  <c r="G1006" i="11" s="1"/>
  <c r="T1006" i="11" a="1"/>
  <c r="T1006" i="11" s="1"/>
  <c r="H1006" i="11" a="1"/>
  <c r="H1006" i="11" s="1"/>
  <c r="DP1005" i="11" l="1" a="1"/>
  <c r="DP1005" i="11" s="1"/>
  <c r="DR1005" i="11" a="1"/>
  <c r="DR1005" i="11" s="1"/>
  <c r="DQ1005" i="11" a="1"/>
  <c r="DQ1005" i="11" s="1"/>
  <c r="DS1005" i="11" a="1"/>
  <c r="DS1005" i="11" s="1"/>
  <c r="DT1005" i="11" a="1"/>
  <c r="DT1005" i="11" s="1"/>
  <c r="EA1005" i="11" a="1"/>
  <c r="EA1005" i="11" s="1"/>
  <c r="DZ1005" i="11" a="1"/>
  <c r="DZ1005" i="11" s="1"/>
  <c r="EC1005" i="11" a="1"/>
  <c r="EC1005" i="11" s="1"/>
  <c r="DX1005" i="11" a="1"/>
  <c r="DX1005" i="11" s="1"/>
  <c r="ED1005" i="11" a="1"/>
  <c r="ED1005" i="11" s="1"/>
  <c r="DW1005" i="11" a="1"/>
  <c r="DW1005" i="11" s="1"/>
  <c r="EB1005" i="11" a="1"/>
  <c r="EB1005" i="11" s="1"/>
  <c r="DY1005" i="11" a="1"/>
  <c r="DY1005" i="11" s="1"/>
  <c r="DL1005" i="11" a="1"/>
  <c r="DL1005" i="11" s="1"/>
  <c r="DM1005" i="11" a="1"/>
  <c r="DM1005" i="11" s="1"/>
  <c r="DH1005" i="11" a="1"/>
  <c r="DH1005" i="11" s="1"/>
  <c r="DI1005" i="11" a="1"/>
  <c r="DI1005" i="11" s="1"/>
  <c r="DK1005" i="11" a="1"/>
  <c r="DK1005" i="11" s="1"/>
  <c r="DJ1005" i="11" a="1"/>
  <c r="DJ1005" i="11" s="1"/>
  <c r="F1008" i="11" a="1"/>
  <c r="F1008" i="11" s="1"/>
  <c r="AC1008" i="11" a="1"/>
  <c r="AC1008" i="11" s="1"/>
  <c r="AA1009" i="11" a="1"/>
  <c r="AA1009" i="11" s="1"/>
  <c r="U1007" i="11" a="1"/>
  <c r="U1007" i="11" s="1"/>
  <c r="AD1007" i="11"/>
  <c r="DO1006" i="11" a="1"/>
  <c r="DO1006" i="11" s="1"/>
  <c r="DV1006" i="11" a="1"/>
  <c r="DV1006" i="11" s="1"/>
  <c r="DG1006" i="11" a="1"/>
  <c r="DG1006" i="11" s="1"/>
  <c r="G1007" i="11" a="1"/>
  <c r="G1007" i="11" s="1"/>
  <c r="T1007" i="11" a="1"/>
  <c r="T1007" i="11" s="1"/>
  <c r="H1007" i="11" a="1"/>
  <c r="H1007" i="11" s="1"/>
  <c r="DG1007" i="11" l="1" a="1"/>
  <c r="DG1007" i="11" s="1"/>
  <c r="DV1007" i="11" a="1"/>
  <c r="DV1007" i="11" s="1"/>
  <c r="DO1007" i="11" a="1"/>
  <c r="DO1007" i="11" s="1"/>
  <c r="F1009" i="11" a="1"/>
  <c r="F1009" i="11" s="1"/>
  <c r="AC1009" i="11" a="1"/>
  <c r="AC1009" i="11" s="1"/>
  <c r="AA1010" i="11" a="1"/>
  <c r="AA1010" i="11" s="1"/>
  <c r="G1008" i="11" a="1"/>
  <c r="G1008" i="11" s="1"/>
  <c r="T1008" i="11" a="1"/>
  <c r="T1008" i="11" s="1"/>
  <c r="H1008" i="11" a="1"/>
  <c r="H1008" i="11" s="1"/>
  <c r="DJ1006" i="11" a="1"/>
  <c r="DJ1006" i="11" s="1"/>
  <c r="DH1006" i="11" a="1"/>
  <c r="DH1006" i="11" s="1"/>
  <c r="DM1006" i="11" a="1"/>
  <c r="DM1006" i="11" s="1"/>
  <c r="DI1006" i="11" a="1"/>
  <c r="DI1006" i="11" s="1"/>
  <c r="DK1006" i="11" a="1"/>
  <c r="DK1006" i="11" s="1"/>
  <c r="DL1006" i="11" a="1"/>
  <c r="DL1006" i="11" s="1"/>
  <c r="U1008" i="11" a="1"/>
  <c r="U1008" i="11" s="1"/>
  <c r="AD1008" i="11"/>
  <c r="DT1006" i="11" a="1"/>
  <c r="DT1006" i="11" s="1"/>
  <c r="DS1006" i="11" a="1"/>
  <c r="DS1006" i="11" s="1"/>
  <c r="DP1006" i="11" a="1"/>
  <c r="DP1006" i="11" s="1"/>
  <c r="DQ1006" i="11" a="1"/>
  <c r="DQ1006" i="11" s="1"/>
  <c r="DR1006" i="11" a="1"/>
  <c r="DR1006" i="11" s="1"/>
  <c r="DY1006" i="11" a="1"/>
  <c r="DY1006" i="11" s="1"/>
  <c r="DX1006" i="11" a="1"/>
  <c r="DX1006" i="11" s="1"/>
  <c r="EC1006" i="11" a="1"/>
  <c r="EC1006" i="11" s="1"/>
  <c r="DZ1006" i="11" a="1"/>
  <c r="DZ1006" i="11" s="1"/>
  <c r="EA1006" i="11" a="1"/>
  <c r="EA1006" i="11" s="1"/>
  <c r="EB1006" i="11" a="1"/>
  <c r="EB1006" i="11" s="1"/>
  <c r="ED1006" i="11" a="1"/>
  <c r="ED1006" i="11" s="1"/>
  <c r="DW1006" i="11" a="1"/>
  <c r="DW1006" i="11" s="1"/>
  <c r="F1010" i="11" l="1" a="1"/>
  <c r="F1010" i="11" s="1"/>
  <c r="AC1010" i="11" a="1"/>
  <c r="AC1010" i="11" s="1"/>
  <c r="G1009" i="11" a="1"/>
  <c r="G1009" i="11" s="1"/>
  <c r="T1009" i="11" a="1"/>
  <c r="T1009" i="11" s="1"/>
  <c r="H1009" i="11" a="1"/>
  <c r="H1009" i="11" s="1"/>
  <c r="U1009" i="11" a="1"/>
  <c r="U1009" i="11" s="1"/>
  <c r="AD1009" i="11"/>
  <c r="DR1007" i="11" a="1"/>
  <c r="DR1007" i="11" s="1"/>
  <c r="DP1007" i="11" a="1"/>
  <c r="DP1007" i="11" s="1"/>
  <c r="DS1007" i="11" a="1"/>
  <c r="DS1007" i="11" s="1"/>
  <c r="DT1007" i="11" a="1"/>
  <c r="DT1007" i="11" s="1"/>
  <c r="DQ1007" i="11" a="1"/>
  <c r="DQ1007" i="11" s="1"/>
  <c r="EB1007" i="11" a="1"/>
  <c r="EB1007" i="11" s="1"/>
  <c r="DZ1007" i="11" a="1"/>
  <c r="DZ1007" i="11" s="1"/>
  <c r="DW1007" i="11" a="1"/>
  <c r="DW1007" i="11" s="1"/>
  <c r="DX1007" i="11" a="1"/>
  <c r="DX1007" i="11" s="1"/>
  <c r="EC1007" i="11" a="1"/>
  <c r="EC1007" i="11" s="1"/>
  <c r="DY1007" i="11" a="1"/>
  <c r="DY1007" i="11" s="1"/>
  <c r="EA1007" i="11" a="1"/>
  <c r="EA1007" i="11" s="1"/>
  <c r="ED1007" i="11" a="1"/>
  <c r="ED1007" i="11" s="1"/>
  <c r="DG1008" i="11" a="1"/>
  <c r="DG1008" i="11" s="1"/>
  <c r="DO1008" i="11" a="1"/>
  <c r="DO1008" i="11" s="1"/>
  <c r="DV1008" i="11" a="1"/>
  <c r="DV1008" i="11" s="1"/>
  <c r="DI1007" i="11" a="1"/>
  <c r="DI1007" i="11" s="1"/>
  <c r="DK1007" i="11" a="1"/>
  <c r="DK1007" i="11" s="1"/>
  <c r="DH1007" i="11" a="1"/>
  <c r="DH1007" i="11" s="1"/>
  <c r="DL1007" i="11" a="1"/>
  <c r="DL1007" i="11" s="1"/>
  <c r="DJ1007" i="11" a="1"/>
  <c r="DJ1007" i="11" s="1"/>
  <c r="DM1007" i="11" a="1"/>
  <c r="DM1007" i="11" s="1"/>
  <c r="DW1008" i="11" l="1" a="1"/>
  <c r="DW1008" i="11" s="1"/>
  <c r="ED1008" i="11" a="1"/>
  <c r="ED1008" i="11" s="1"/>
  <c r="DZ1008" i="11" a="1"/>
  <c r="DZ1008" i="11" s="1"/>
  <c r="DY1008" i="11" a="1"/>
  <c r="DY1008" i="11" s="1"/>
  <c r="DX1008" i="11" a="1"/>
  <c r="DX1008" i="11" s="1"/>
  <c r="EB1008" i="11" a="1"/>
  <c r="EB1008" i="11" s="1"/>
  <c r="EA1008" i="11" a="1"/>
  <c r="EA1008" i="11" s="1"/>
  <c r="EC1008" i="11" a="1"/>
  <c r="EC1008" i="11" s="1"/>
  <c r="DP1008" i="11" a="1"/>
  <c r="DP1008" i="11" s="1"/>
  <c r="DR1008" i="11" a="1"/>
  <c r="DR1008" i="11" s="1"/>
  <c r="DS1008" i="11" a="1"/>
  <c r="DS1008" i="11" s="1"/>
  <c r="DQ1008" i="11" a="1"/>
  <c r="DQ1008" i="11" s="1"/>
  <c r="DT1008" i="11" a="1"/>
  <c r="DT1008" i="11" s="1"/>
  <c r="G1010" i="11" a="1"/>
  <c r="G1010" i="11" s="1"/>
  <c r="T1010" i="11" a="1"/>
  <c r="T1010" i="11" s="1"/>
  <c r="H1010" i="11" a="1"/>
  <c r="H1010" i="11" s="1"/>
  <c r="DM1008" i="11" a="1"/>
  <c r="DM1008" i="11" s="1"/>
  <c r="DK1008" i="11" a="1"/>
  <c r="DK1008" i="11" s="1"/>
  <c r="DH1008" i="11" a="1"/>
  <c r="DH1008" i="11" s="1"/>
  <c r="DI1008" i="11" a="1"/>
  <c r="DI1008" i="11" s="1"/>
  <c r="DL1008" i="11" a="1"/>
  <c r="DL1008" i="11" s="1"/>
  <c r="DJ1008" i="11" a="1"/>
  <c r="DJ1008" i="11" s="1"/>
  <c r="U1010" i="11" a="1"/>
  <c r="U1010" i="11" s="1"/>
  <c r="AD1010" i="11"/>
  <c r="M12" i="12"/>
  <c r="DO1009" i="11" a="1"/>
  <c r="DO1009" i="11" s="1"/>
  <c r="DV1009" i="11" a="1"/>
  <c r="DV1009" i="11" s="1"/>
  <c r="DG1009" i="11" a="1"/>
  <c r="DG1009" i="11" s="1"/>
  <c r="DG1010" i="11" l="1" a="1"/>
  <c r="DG1010" i="11" s="1"/>
  <c r="DV1010" i="11" a="1"/>
  <c r="DV1010" i="11" s="1"/>
  <c r="DO1010" i="11" a="1"/>
  <c r="DO1010" i="11" s="1"/>
  <c r="J40" i="12"/>
  <c r="M42" i="12"/>
  <c r="M44" i="12"/>
  <c r="L43" i="12"/>
  <c r="L40" i="12"/>
  <c r="M40" i="12"/>
  <c r="K39" i="12"/>
  <c r="N36" i="12"/>
  <c r="K38" i="12"/>
  <c r="K37" i="12"/>
  <c r="J42" i="12"/>
  <c r="L42" i="12"/>
  <c r="K40" i="12"/>
  <c r="J37" i="12"/>
  <c r="N42" i="12"/>
  <c r="M41" i="12"/>
  <c r="M36" i="12"/>
  <c r="N44" i="12"/>
  <c r="N43" i="12"/>
  <c r="M38" i="12"/>
  <c r="K43" i="12"/>
  <c r="L37" i="12"/>
  <c r="L39" i="12"/>
  <c r="K44" i="12"/>
  <c r="N38" i="12"/>
  <c r="J41" i="12"/>
  <c r="N37" i="12"/>
  <c r="K42" i="12"/>
  <c r="N41" i="12"/>
  <c r="L41" i="12"/>
  <c r="J39" i="12"/>
  <c r="L36" i="12"/>
  <c r="J43" i="12"/>
  <c r="K41" i="12"/>
  <c r="K36" i="12"/>
  <c r="M37" i="12"/>
  <c r="M39" i="12"/>
  <c r="M43" i="12"/>
  <c r="L38" i="12"/>
  <c r="J36" i="12"/>
  <c r="J44" i="12"/>
  <c r="N40" i="12"/>
  <c r="N39" i="12"/>
  <c r="L44" i="12"/>
  <c r="J38" i="12"/>
  <c r="DJ1009" i="11" a="1"/>
  <c r="DJ1009" i="11" s="1"/>
  <c r="DH1009" i="11" a="1"/>
  <c r="DH1009" i="11" s="1"/>
  <c r="DL1009" i="11" a="1"/>
  <c r="DL1009" i="11" s="1"/>
  <c r="DK1009" i="11" a="1"/>
  <c r="DK1009" i="11" s="1"/>
  <c r="DM1009" i="11" a="1"/>
  <c r="DM1009" i="11" s="1"/>
  <c r="DI1009" i="11" a="1"/>
  <c r="DI1009" i="11" s="1"/>
  <c r="DX1009" i="11" a="1"/>
  <c r="DX1009" i="11" s="1"/>
  <c r="DZ1009" i="11" a="1"/>
  <c r="DZ1009" i="11" s="1"/>
  <c r="EB1009" i="11" a="1"/>
  <c r="EB1009" i="11" s="1"/>
  <c r="EA1009" i="11" a="1"/>
  <c r="EA1009" i="11" s="1"/>
  <c r="ED1009" i="11" a="1"/>
  <c r="ED1009" i="11" s="1"/>
  <c r="DW1009" i="11" a="1"/>
  <c r="DW1009" i="11" s="1"/>
  <c r="DY1009" i="11" a="1"/>
  <c r="DY1009" i="11" s="1"/>
  <c r="EC1009" i="11" a="1"/>
  <c r="EC1009" i="11" s="1"/>
  <c r="DR1009" i="11" a="1"/>
  <c r="DR1009" i="11" s="1"/>
  <c r="DQ1009" i="11" a="1"/>
  <c r="DQ1009" i="11" s="1"/>
  <c r="DT1009" i="11" a="1"/>
  <c r="DT1009" i="11" s="1"/>
  <c r="DP1009" i="11" a="1"/>
  <c r="DP1009" i="11" s="1"/>
  <c r="DS1009" i="11" a="1"/>
  <c r="DS1009" i="11" s="1"/>
  <c r="N66" i="13"/>
  <c r="M78" i="13"/>
  <c r="M20" i="13"/>
  <c r="N30" i="13"/>
  <c r="K29" i="13"/>
  <c r="K76" i="13"/>
  <c r="K11" i="13"/>
  <c r="L74" i="13"/>
  <c r="M74" i="13"/>
  <c r="K25" i="13"/>
  <c r="K18" i="13"/>
  <c r="M28" i="13"/>
  <c r="N75" i="13"/>
  <c r="L11" i="13"/>
  <c r="J19" i="13"/>
  <c r="N26" i="13"/>
  <c r="J15" i="13"/>
  <c r="J21" i="13"/>
  <c r="K23" i="13"/>
  <c r="K16" i="13"/>
  <c r="K27" i="13"/>
  <c r="M25" i="13"/>
  <c r="N23" i="13"/>
  <c r="N16" i="13"/>
  <c r="L83" i="13"/>
  <c r="M66" i="13"/>
  <c r="J75" i="13"/>
  <c r="L73" i="13"/>
  <c r="J76" i="13"/>
  <c r="K28" i="13"/>
  <c r="L72" i="13"/>
  <c r="K66" i="13"/>
  <c r="M77" i="13"/>
  <c r="K20" i="13"/>
  <c r="K10" i="13"/>
  <c r="N24" i="13"/>
  <c r="N70" i="13"/>
  <c r="L28" i="13"/>
  <c r="M67" i="13"/>
  <c r="M80" i="13"/>
  <c r="L67" i="13"/>
  <c r="L70" i="13"/>
  <c r="M24" i="13"/>
  <c r="M14" i="13"/>
  <c r="L75" i="13"/>
  <c r="J71" i="13"/>
  <c r="J68" i="13"/>
  <c r="L66" i="13"/>
  <c r="J28" i="13"/>
  <c r="K63" i="13"/>
  <c r="N83" i="13"/>
  <c r="M16" i="13"/>
  <c r="M69" i="13"/>
  <c r="M22" i="13"/>
  <c r="J73" i="13"/>
  <c r="J26" i="13"/>
  <c r="J77" i="13"/>
  <c r="N25" i="13"/>
  <c r="M65" i="13"/>
  <c r="J81" i="13"/>
  <c r="K82" i="13"/>
  <c r="J72" i="13"/>
  <c r="L79" i="13"/>
  <c r="M63" i="13"/>
  <c r="L22" i="13"/>
  <c r="L25" i="13"/>
  <c r="M75" i="13"/>
  <c r="J80" i="13"/>
  <c r="M70" i="13"/>
  <c r="K13" i="13"/>
  <c r="N76" i="13"/>
  <c r="K19" i="13"/>
  <c r="L76" i="13"/>
  <c r="L82" i="13"/>
  <c r="L24" i="13"/>
  <c r="J65" i="13"/>
  <c r="N68" i="13"/>
  <c r="N17" i="13"/>
  <c r="M17" i="13"/>
  <c r="J20" i="13"/>
  <c r="J29" i="13"/>
  <c r="L69" i="13"/>
  <c r="J25" i="13"/>
  <c r="J30" i="13"/>
  <c r="K17" i="13"/>
  <c r="M12" i="13"/>
  <c r="K78" i="13"/>
  <c r="K30" i="13"/>
  <c r="L68" i="13"/>
  <c r="N19" i="13"/>
  <c r="N73" i="13"/>
  <c r="J83" i="13"/>
  <c r="K69" i="13"/>
  <c r="L63" i="13"/>
  <c r="M71" i="13"/>
  <c r="J23" i="13"/>
  <c r="M18" i="13"/>
  <c r="M19" i="13"/>
  <c r="L30" i="13"/>
  <c r="M76" i="13"/>
  <c r="J64" i="13"/>
  <c r="M68" i="13"/>
  <c r="J70" i="13"/>
  <c r="L18" i="13"/>
  <c r="J66" i="13"/>
  <c r="K15" i="13"/>
  <c r="L15" i="13"/>
  <c r="M26" i="13"/>
  <c r="M83" i="13"/>
  <c r="L71" i="13"/>
  <c r="N15" i="13"/>
  <c r="M79" i="13"/>
  <c r="K64" i="13"/>
  <c r="M82" i="13"/>
  <c r="N12" i="13"/>
  <c r="L64" i="13"/>
  <c r="L65" i="13"/>
  <c r="J12" i="13"/>
  <c r="N71" i="13"/>
  <c r="L29" i="13"/>
  <c r="L20" i="13"/>
  <c r="J14" i="13"/>
  <c r="J82" i="13"/>
  <c r="N74" i="13"/>
  <c r="J67" i="13"/>
  <c r="K77" i="13"/>
  <c r="L81" i="13"/>
  <c r="J69" i="13"/>
  <c r="N22" i="13"/>
  <c r="L14" i="13"/>
  <c r="N63" i="13"/>
  <c r="N18" i="13"/>
  <c r="K67" i="13"/>
  <c r="K68" i="13"/>
  <c r="N27" i="13"/>
  <c r="J27" i="13"/>
  <c r="K12" i="13"/>
  <c r="J18" i="13"/>
  <c r="N82" i="13"/>
  <c r="M30" i="13"/>
  <c r="N21" i="13"/>
  <c r="M72" i="13"/>
  <c r="M81" i="13"/>
  <c r="L23" i="13"/>
  <c r="L77" i="13"/>
  <c r="J24" i="13"/>
  <c r="K73" i="13"/>
  <c r="K79" i="13"/>
  <c r="J16" i="13"/>
  <c r="M29" i="13"/>
  <c r="K14" i="13"/>
  <c r="N11" i="13"/>
  <c r="M73" i="13"/>
  <c r="M11" i="13"/>
  <c r="J63" i="13"/>
  <c r="N69" i="13"/>
  <c r="N78" i="13"/>
  <c r="L10" i="13"/>
  <c r="M10" i="13"/>
  <c r="J74" i="13"/>
  <c r="L78" i="13"/>
  <c r="N79" i="13"/>
  <c r="K21" i="13"/>
  <c r="K26" i="13"/>
  <c r="N28" i="13"/>
  <c r="N67" i="13"/>
  <c r="M13" i="13"/>
  <c r="L26" i="13"/>
  <c r="J17" i="13"/>
  <c r="K65" i="13"/>
  <c r="M23" i="13"/>
  <c r="N81" i="13"/>
  <c r="N29" i="13"/>
  <c r="M21" i="13"/>
  <c r="K83" i="13"/>
  <c r="M64" i="13"/>
  <c r="N14" i="13"/>
  <c r="N13" i="13"/>
  <c r="M15" i="13"/>
  <c r="L27" i="13"/>
  <c r="K24" i="13"/>
  <c r="K74" i="13"/>
  <c r="J78" i="13"/>
  <c r="L80" i="13"/>
  <c r="K72" i="13"/>
  <c r="N10" i="13"/>
  <c r="L17" i="13"/>
  <c r="N65" i="13"/>
  <c r="L16" i="13"/>
  <c r="L19" i="13"/>
  <c r="J13" i="13"/>
  <c r="N80" i="13"/>
  <c r="J22" i="13"/>
  <c r="N72" i="13"/>
  <c r="K22" i="13"/>
  <c r="M27" i="13"/>
  <c r="J79" i="13"/>
  <c r="L12" i="13"/>
  <c r="N20" i="13"/>
  <c r="J10" i="13"/>
  <c r="K81" i="13"/>
  <c r="K70" i="13"/>
  <c r="K80" i="13"/>
  <c r="K75" i="13"/>
  <c r="N64" i="13"/>
  <c r="L21" i="13"/>
  <c r="L13" i="13"/>
  <c r="N77" i="13"/>
  <c r="K71" i="13"/>
  <c r="J11" i="13"/>
  <c r="O52" i="13" l="1"/>
  <c r="O98" i="13"/>
  <c r="O44" i="13"/>
  <c r="O100" i="13"/>
  <c r="O79" i="13"/>
  <c r="O25" i="13"/>
  <c r="O18" i="13"/>
  <c r="O78" i="13"/>
  <c r="O38" i="12"/>
  <c r="O11" i="13"/>
  <c r="O66" i="13"/>
  <c r="O40" i="13"/>
  <c r="O22" i="13"/>
  <c r="O49" i="13"/>
  <c r="O105" i="13"/>
  <c r="O95" i="13"/>
  <c r="O23" i="13"/>
  <c r="O65" i="13"/>
  <c r="O94" i="13"/>
  <c r="O26" i="13"/>
  <c r="O41" i="13"/>
  <c r="K13" i="12"/>
  <c r="K12" i="12"/>
  <c r="O16" i="13"/>
  <c r="O27" i="13"/>
  <c r="O51" i="13"/>
  <c r="O104" i="13"/>
  <c r="O46" i="13"/>
  <c r="O81" i="13"/>
  <c r="O73" i="13"/>
  <c r="O68" i="13"/>
  <c r="O15" i="13"/>
  <c r="J12" i="12"/>
  <c r="J13" i="12"/>
  <c r="O44" i="12"/>
  <c r="O99" i="13"/>
  <c r="O107" i="13"/>
  <c r="O83" i="13"/>
  <c r="O93" i="13"/>
  <c r="O97" i="13"/>
  <c r="O50" i="13"/>
  <c r="O36" i="12"/>
  <c r="O17" i="13"/>
  <c r="O70" i="13"/>
  <c r="O20" i="13"/>
  <c r="O28" i="13"/>
  <c r="O71" i="13"/>
  <c r="O76" i="13"/>
  <c r="O43" i="12"/>
  <c r="O42" i="12"/>
  <c r="O63" i="13"/>
  <c r="O47" i="13"/>
  <c r="O69" i="13"/>
  <c r="O82" i="13"/>
  <c r="O42" i="13"/>
  <c r="O56" i="13"/>
  <c r="O109" i="13"/>
  <c r="O30" i="13"/>
  <c r="O59" i="13"/>
  <c r="O55" i="13"/>
  <c r="O96" i="13"/>
  <c r="O43" i="13"/>
  <c r="O41" i="12"/>
  <c r="O40" i="12"/>
  <c r="O13" i="13"/>
  <c r="O24" i="13"/>
  <c r="O48" i="13"/>
  <c r="O53" i="13"/>
  <c r="O64" i="13"/>
  <c r="O19" i="13"/>
  <c r="N12" i="12"/>
  <c r="N13" i="12"/>
  <c r="O39" i="12"/>
  <c r="DR1010" i="11" a="1"/>
  <c r="DR1010" i="11" s="1"/>
  <c r="DS1010" i="11" a="1"/>
  <c r="DS1010" i="11" s="1"/>
  <c r="DQ1010" i="11" a="1"/>
  <c r="DQ1010" i="11" s="1"/>
  <c r="DP1010" i="11" a="1"/>
  <c r="DP1010" i="11" s="1"/>
  <c r="DT1010" i="11" a="1"/>
  <c r="DT1010" i="11" s="1"/>
  <c r="O10" i="13"/>
  <c r="O74" i="13"/>
  <c r="O14" i="13"/>
  <c r="O12" i="13"/>
  <c r="O108" i="13"/>
  <c r="O106" i="13"/>
  <c r="O101" i="13"/>
  <c r="O54" i="13"/>
  <c r="M13" i="12"/>
  <c r="M14" i="12" s="1"/>
  <c r="DZ1010" i="11" a="1"/>
  <c r="DZ1010" i="11" s="1"/>
  <c r="DY1010" i="11" a="1"/>
  <c r="DY1010" i="11" s="1"/>
  <c r="EA1010" i="11" a="1"/>
  <c r="EA1010" i="11" s="1"/>
  <c r="EC1010" i="11" a="1"/>
  <c r="EC1010" i="11" s="1"/>
  <c r="DX1010" i="11" a="1"/>
  <c r="DX1010" i="11" s="1"/>
  <c r="ED1010" i="11" a="1"/>
  <c r="ED1010" i="11" s="1"/>
  <c r="DW1010" i="11" a="1"/>
  <c r="DW1010" i="11" s="1"/>
  <c r="EB1010" i="11" a="1"/>
  <c r="EB1010" i="11" s="1"/>
  <c r="O45" i="13"/>
  <c r="O112" i="13"/>
  <c r="O67" i="13"/>
  <c r="O102" i="13"/>
  <c r="O29" i="13"/>
  <c r="O80" i="13"/>
  <c r="O72" i="13"/>
  <c r="O77" i="13"/>
  <c r="O103" i="13"/>
  <c r="O75" i="13"/>
  <c r="O21" i="13"/>
  <c r="L13" i="12"/>
  <c r="L12" i="12"/>
  <c r="O22" i="20"/>
  <c r="O37" i="12"/>
  <c r="DI1010" i="11" a="1"/>
  <c r="DI1010" i="11" s="1"/>
  <c r="DK1010" i="11" a="1"/>
  <c r="DK1010" i="11" s="1"/>
  <c r="DH1010" i="11" a="1"/>
  <c r="DH1010" i="11" s="1"/>
  <c r="DM1010" i="11" a="1"/>
  <c r="DM1010" i="11" s="1"/>
  <c r="DJ1010" i="11" a="1"/>
  <c r="DJ1010" i="11" s="1"/>
  <c r="DL1010" i="11" a="1"/>
  <c r="DL1010" i="11" s="1"/>
  <c r="L14" i="12" l="1"/>
  <c r="N14" i="12"/>
  <c r="J56" i="12"/>
  <c r="J54" i="12"/>
  <c r="L56" i="12"/>
  <c r="L54" i="12"/>
  <c r="L16" i="12"/>
  <c r="K14" i="12"/>
  <c r="K16" i="12" s="1"/>
  <c r="N54" i="12"/>
  <c r="N56" i="12"/>
  <c r="N16" i="12"/>
  <c r="N55" i="12"/>
  <c r="O13" i="12"/>
  <c r="O12" i="12"/>
  <c r="J14" i="12"/>
  <c r="K56" i="12"/>
  <c r="K24" i="20"/>
  <c r="K54" i="12"/>
  <c r="M54" i="12"/>
  <c r="M56" i="12"/>
  <c r="M24" i="20"/>
  <c r="M44" i="20"/>
  <c r="M16" i="12"/>
  <c r="J12" i="10"/>
  <c r="N44" i="20" l="1"/>
  <c r="L44" i="20"/>
  <c r="K44" i="20"/>
  <c r="U68" i="19"/>
  <c r="O33" i="20"/>
  <c r="J44" i="20"/>
  <c r="O55" i="12"/>
  <c r="O21" i="20"/>
  <c r="O56" i="12"/>
  <c r="L24" i="20"/>
  <c r="T68" i="19"/>
  <c r="R68" i="19"/>
  <c r="J16" i="12"/>
  <c r="O16" i="12" s="1"/>
  <c r="O14" i="12"/>
  <c r="O34" i="20"/>
  <c r="S68" i="19"/>
  <c r="O54" i="12"/>
  <c r="N24" i="20"/>
  <c r="Q68" i="19"/>
  <c r="O23" i="20" l="1"/>
  <c r="O24" i="20" s="1"/>
  <c r="O44" i="20"/>
  <c r="L60" i="12"/>
  <c r="L19" i="12"/>
  <c r="S83" i="19"/>
  <c r="N60" i="12"/>
  <c r="N19" i="12"/>
  <c r="U83" i="19"/>
  <c r="M60" i="12"/>
  <c r="T83" i="19"/>
  <c r="M19" i="12"/>
  <c r="Q83" i="19"/>
  <c r="J19" i="12"/>
  <c r="J60" i="12"/>
  <c r="J24" i="20"/>
  <c r="K19" i="12"/>
  <c r="K60" i="12"/>
  <c r="R83" i="19"/>
  <c r="U73" i="19" l="1"/>
  <c r="L77" i="12"/>
  <c r="J59" i="12"/>
  <c r="Q82" i="19"/>
  <c r="J18" i="12"/>
  <c r="R85" i="19"/>
  <c r="M46" i="12"/>
  <c r="M77" i="12"/>
  <c r="T85" i="19"/>
  <c r="N77" i="12"/>
  <c r="L18" i="12"/>
  <c r="L20" i="12" s="1"/>
  <c r="L22" i="12" s="1"/>
  <c r="L59" i="12"/>
  <c r="S82" i="19"/>
  <c r="S73" i="19"/>
  <c r="U85" i="19"/>
  <c r="N18" i="12"/>
  <c r="N20" i="12" s="1"/>
  <c r="N22" i="12" s="1"/>
  <c r="U82" i="19"/>
  <c r="N59" i="12"/>
  <c r="L34" i="12"/>
  <c r="R82" i="19"/>
  <c r="K18" i="12"/>
  <c r="K20" i="12" s="1"/>
  <c r="K22" i="12" s="1"/>
  <c r="K59" i="12"/>
  <c r="S85" i="19"/>
  <c r="N34" i="12"/>
  <c r="N46" i="12"/>
  <c r="K34" i="12"/>
  <c r="Q73" i="19"/>
  <c r="R73" i="19"/>
  <c r="Q85" i="19"/>
  <c r="O60" i="12"/>
  <c r="T73" i="19"/>
  <c r="K77" i="12"/>
  <c r="O19" i="12"/>
  <c r="T82" i="19"/>
  <c r="M18" i="12"/>
  <c r="M20" i="12" s="1"/>
  <c r="M22" i="12" s="1"/>
  <c r="M59" i="12"/>
  <c r="L46" i="12"/>
  <c r="K46" i="12"/>
  <c r="A83" i="19"/>
  <c r="M34" i="12"/>
  <c r="N28" i="12" l="1"/>
  <c r="K35" i="12"/>
  <c r="M35" i="12"/>
  <c r="O136" i="20"/>
  <c r="O13" i="20"/>
  <c r="A85" i="19"/>
  <c r="M28" i="12"/>
  <c r="K14" i="20"/>
  <c r="M30" i="12"/>
  <c r="M31" i="12"/>
  <c r="N31" i="12"/>
  <c r="N78" i="12"/>
  <c r="M78" i="12"/>
  <c r="L68" i="12"/>
  <c r="N94" i="12"/>
  <c r="N91" i="12"/>
  <c r="N92" i="12"/>
  <c r="N90" i="12"/>
  <c r="N79" i="12"/>
  <c r="N93" i="12"/>
  <c r="N87" i="12"/>
  <c r="N72" i="12"/>
  <c r="J32" i="12"/>
  <c r="L69" i="12"/>
  <c r="L86" i="12"/>
  <c r="L29" i="12"/>
  <c r="L75" i="12"/>
  <c r="L45" i="12"/>
  <c r="N68" i="12"/>
  <c r="N27" i="12"/>
  <c r="J69" i="12"/>
  <c r="J86" i="12"/>
  <c r="J29" i="12"/>
  <c r="M87" i="12"/>
  <c r="M72" i="12"/>
  <c r="J77" i="12"/>
  <c r="O77" i="12" s="1"/>
  <c r="M86" i="12"/>
  <c r="M69" i="12"/>
  <c r="M29" i="12"/>
  <c r="M75" i="12"/>
  <c r="M45" i="12"/>
  <c r="J70" i="12"/>
  <c r="J30" i="12"/>
  <c r="K68" i="12"/>
  <c r="K27" i="12"/>
  <c r="M32" i="12"/>
  <c r="A82" i="19"/>
  <c r="M68" i="12"/>
  <c r="M27" i="12"/>
  <c r="L14" i="20"/>
  <c r="J20" i="12"/>
  <c r="J22" i="12" s="1"/>
  <c r="O18" i="12"/>
  <c r="O20" i="12" s="1"/>
  <c r="O22" i="12" s="1"/>
  <c r="O58" i="13"/>
  <c r="J46" i="12"/>
  <c r="O46" i="12" s="1"/>
  <c r="T84" i="19"/>
  <c r="M137" i="20"/>
  <c r="M62" i="12"/>
  <c r="M73" i="12"/>
  <c r="M88" i="12"/>
  <c r="M76" i="12"/>
  <c r="M89" i="12"/>
  <c r="M33" i="12"/>
  <c r="K30" i="12"/>
  <c r="K78" i="12"/>
  <c r="L31" i="12"/>
  <c r="N35" i="12"/>
  <c r="J14" i="20"/>
  <c r="O10" i="20"/>
  <c r="J31" i="12"/>
  <c r="K32" i="12"/>
  <c r="N75" i="12"/>
  <c r="N45" i="12"/>
  <c r="K70" i="12"/>
  <c r="L32" i="12"/>
  <c r="N69" i="12"/>
  <c r="N86" i="12"/>
  <c r="N29" i="12"/>
  <c r="N89" i="12"/>
  <c r="N76" i="12"/>
  <c r="N33" i="12"/>
  <c r="S84" i="19"/>
  <c r="L137" i="20"/>
  <c r="L62" i="12"/>
  <c r="J27" i="12"/>
  <c r="J75" i="12"/>
  <c r="J45" i="12"/>
  <c r="J35" i="12"/>
  <c r="M14" i="20"/>
  <c r="L27" i="12"/>
  <c r="K89" i="12"/>
  <c r="K76" i="12"/>
  <c r="K33" i="12"/>
  <c r="L35" i="12"/>
  <c r="K86" i="12"/>
  <c r="K69" i="12"/>
  <c r="K29" i="12"/>
  <c r="N14" i="20"/>
  <c r="K73" i="12"/>
  <c r="K88" i="12"/>
  <c r="Q84" i="19"/>
  <c r="O59" i="12"/>
  <c r="J62" i="12"/>
  <c r="N30" i="12"/>
  <c r="M93" i="12"/>
  <c r="M94" i="12"/>
  <c r="M91" i="12"/>
  <c r="M92" i="12"/>
  <c r="M90" i="12"/>
  <c r="M79" i="12"/>
  <c r="L76" i="12"/>
  <c r="L89" i="12"/>
  <c r="L33" i="12"/>
  <c r="L28" i="12"/>
  <c r="M70" i="12"/>
  <c r="J87" i="12"/>
  <c r="J72" i="12"/>
  <c r="O38" i="13"/>
  <c r="J34" i="12"/>
  <c r="O34" i="12" s="1"/>
  <c r="L88" i="12"/>
  <c r="L73" i="12"/>
  <c r="U84" i="19"/>
  <c r="N137" i="20"/>
  <c r="N62" i="12"/>
  <c r="L91" i="12"/>
  <c r="L90" i="12"/>
  <c r="L94" i="12"/>
  <c r="L92" i="12"/>
  <c r="L79" i="12"/>
  <c r="L93" i="12"/>
  <c r="N70" i="12"/>
  <c r="N32" i="12"/>
  <c r="J68" i="12"/>
  <c r="L30" i="12"/>
  <c r="J28" i="12"/>
  <c r="O12" i="20"/>
  <c r="R84" i="19"/>
  <c r="K137" i="20"/>
  <c r="K62" i="12"/>
  <c r="K31" i="12"/>
  <c r="N73" i="12"/>
  <c r="N88" i="12"/>
  <c r="J94" i="12"/>
  <c r="J93" i="12"/>
  <c r="J92" i="12"/>
  <c r="J91" i="12"/>
  <c r="J90" i="12"/>
  <c r="J79" i="12"/>
  <c r="L78" i="12"/>
  <c r="J78" i="12"/>
  <c r="K28" i="12"/>
  <c r="L87" i="12"/>
  <c r="L72" i="12"/>
  <c r="J73" i="12"/>
  <c r="J88" i="12"/>
  <c r="K93" i="12"/>
  <c r="K92" i="12"/>
  <c r="K94" i="12"/>
  <c r="K91" i="12"/>
  <c r="K90" i="12"/>
  <c r="K79" i="12"/>
  <c r="L70" i="12"/>
  <c r="K87" i="12"/>
  <c r="K72" i="12"/>
  <c r="O11" i="20"/>
  <c r="J89" i="12"/>
  <c r="J76" i="12"/>
  <c r="J33" i="12"/>
  <c r="K75" i="12"/>
  <c r="K45" i="12"/>
  <c r="O62" i="12" l="1"/>
  <c r="O89" i="12"/>
  <c r="O91" i="12"/>
  <c r="O37" i="13"/>
  <c r="O33" i="12"/>
  <c r="O94" i="12"/>
  <c r="O39" i="13"/>
  <c r="O28" i="12"/>
  <c r="O76" i="12"/>
  <c r="O88" i="12"/>
  <c r="O78" i="12"/>
  <c r="O32" i="13"/>
  <c r="J120" i="13" a="1"/>
  <c r="J120" i="13" s="1"/>
  <c r="J137" i="13" a="1"/>
  <c r="J137" i="13" s="1"/>
  <c r="J125" i="13" a="1"/>
  <c r="J125" i="13" s="1"/>
  <c r="J126" i="13" a="1"/>
  <c r="J126" i="13" s="1"/>
  <c r="J128" i="13" a="1"/>
  <c r="J128" i="13" s="1"/>
  <c r="J118" i="13" a="1"/>
  <c r="J118" i="13" s="1"/>
  <c r="J133" i="13" a="1"/>
  <c r="J133" i="13" s="1"/>
  <c r="J134" i="13" a="1"/>
  <c r="J134" i="13" s="1"/>
  <c r="J136" i="13" a="1"/>
  <c r="J136" i="13" s="1"/>
  <c r="J124" i="13" a="1"/>
  <c r="J124" i="13" s="1"/>
  <c r="J123" i="13" a="1"/>
  <c r="J123" i="13" s="1"/>
  <c r="J132" i="13" a="1"/>
  <c r="J132" i="13" s="1"/>
  <c r="J131" i="13" a="1"/>
  <c r="J131" i="13" s="1"/>
  <c r="J122" i="13" a="1"/>
  <c r="J122" i="13" s="1"/>
  <c r="J121" i="13" a="1"/>
  <c r="J121" i="13" s="1"/>
  <c r="J130" i="13" a="1"/>
  <c r="J130" i="13" s="1"/>
  <c r="J127" i="13" a="1"/>
  <c r="J127" i="13" s="1"/>
  <c r="J129" i="13" a="1"/>
  <c r="J129" i="13" s="1"/>
  <c r="J138" i="13" a="1"/>
  <c r="J138" i="13" s="1"/>
  <c r="J119" i="13" a="1"/>
  <c r="J119" i="13" s="1"/>
  <c r="J135" i="13" a="1"/>
  <c r="J135" i="13" s="1"/>
  <c r="N176" i="13"/>
  <c r="O85" i="13"/>
  <c r="K80" i="12"/>
  <c r="O86" i="12"/>
  <c r="J95" i="12"/>
  <c r="N60" i="13"/>
  <c r="L176" i="13"/>
  <c r="O72" i="12"/>
  <c r="L47" i="12"/>
  <c r="M176" i="13"/>
  <c r="O90" i="13"/>
  <c r="O69" i="12"/>
  <c r="N47" i="12"/>
  <c r="O73" i="12"/>
  <c r="O92" i="12"/>
  <c r="L113" i="13"/>
  <c r="L122" i="13" a="1"/>
  <c r="L122" i="13" s="1"/>
  <c r="L127" i="13" a="1"/>
  <c r="L127" i="13" s="1"/>
  <c r="L121" i="13" a="1"/>
  <c r="L121" i="13" s="1"/>
  <c r="L130" i="13" a="1"/>
  <c r="L130" i="13" s="1"/>
  <c r="L119" i="13" a="1"/>
  <c r="L119" i="13" s="1"/>
  <c r="L135" i="13" a="1"/>
  <c r="L135" i="13" s="1"/>
  <c r="L184" i="13"/>
  <c r="L129" i="13" a="1"/>
  <c r="L129" i="13" s="1"/>
  <c r="L138" i="13" a="1"/>
  <c r="L138" i="13" s="1"/>
  <c r="L126" i="13" a="1"/>
  <c r="L126" i="13" s="1"/>
  <c r="L120" i="13" a="1"/>
  <c r="L120" i="13" s="1"/>
  <c r="L137" i="13" a="1"/>
  <c r="L137" i="13" s="1"/>
  <c r="L125" i="13" a="1"/>
  <c r="L125" i="13" s="1"/>
  <c r="L134" i="13" a="1"/>
  <c r="L134" i="13" s="1"/>
  <c r="L128" i="13" a="1"/>
  <c r="L128" i="13" s="1"/>
  <c r="L118" i="13" a="1"/>
  <c r="L118" i="13" s="1"/>
  <c r="L133" i="13" a="1"/>
  <c r="L133" i="13" s="1"/>
  <c r="L136" i="13" a="1"/>
  <c r="L136" i="13" s="1"/>
  <c r="L124" i="13" a="1"/>
  <c r="L124" i="13" s="1"/>
  <c r="L123" i="13" a="1"/>
  <c r="L123" i="13" s="1"/>
  <c r="L132" i="13" a="1"/>
  <c r="L132" i="13" s="1"/>
  <c r="L131" i="13" a="1"/>
  <c r="L131" i="13" s="1"/>
  <c r="K95" i="12"/>
  <c r="M60" i="13"/>
  <c r="O91" i="13"/>
  <c r="N80" i="12"/>
  <c r="O79" i="12"/>
  <c r="O93" i="12"/>
  <c r="O87" i="12"/>
  <c r="O110" i="13"/>
  <c r="O87" i="13"/>
  <c r="N95" i="12"/>
  <c r="O14" i="20"/>
  <c r="L95" i="12"/>
  <c r="O111" i="13"/>
  <c r="O90" i="12"/>
  <c r="J137" i="20"/>
  <c r="O135" i="20"/>
  <c r="O137" i="20" s="1"/>
  <c r="O57" i="13"/>
  <c r="J47" i="12"/>
  <c r="O27" i="12"/>
  <c r="D4" i="20"/>
  <c r="J14" i="10" s="1"/>
  <c r="M47" i="12"/>
  <c r="O34" i="13"/>
  <c r="O45" i="12"/>
  <c r="O35" i="13"/>
  <c r="K113" i="13"/>
  <c r="K124" i="13" a="1"/>
  <c r="K124" i="13" s="1"/>
  <c r="K127" i="13" a="1"/>
  <c r="K127" i="13" s="1"/>
  <c r="K125" i="13" a="1"/>
  <c r="K125" i="13" s="1"/>
  <c r="K121" i="13" a="1"/>
  <c r="K121" i="13" s="1"/>
  <c r="K134" i="13" a="1"/>
  <c r="K134" i="13" s="1"/>
  <c r="K118" i="13" a="1"/>
  <c r="K118" i="13" s="1"/>
  <c r="K119" i="13" a="1"/>
  <c r="K119" i="13" s="1"/>
  <c r="K130" i="13" a="1"/>
  <c r="K130" i="13" s="1"/>
  <c r="K126" i="13" a="1"/>
  <c r="K126" i="13" s="1"/>
  <c r="K133" i="13" a="1"/>
  <c r="K133" i="13" s="1"/>
  <c r="K122" i="13" a="1"/>
  <c r="K122" i="13" s="1"/>
  <c r="K135" i="13" a="1"/>
  <c r="K135" i="13" s="1"/>
  <c r="K120" i="13" a="1"/>
  <c r="K120" i="13" s="1"/>
  <c r="K136" i="13" a="1"/>
  <c r="K136" i="13" s="1"/>
  <c r="K184" i="13"/>
  <c r="K137" i="13" a="1"/>
  <c r="K137" i="13" s="1"/>
  <c r="K123" i="13" a="1"/>
  <c r="K123" i="13" s="1"/>
  <c r="K131" i="13" a="1"/>
  <c r="K131" i="13" s="1"/>
  <c r="K129" i="13" a="1"/>
  <c r="K129" i="13" s="1"/>
  <c r="K128" i="13" a="1"/>
  <c r="K128" i="13" s="1"/>
  <c r="K132" i="13" a="1"/>
  <c r="K132" i="13" s="1"/>
  <c r="K138" i="13" a="1"/>
  <c r="K138" i="13" s="1"/>
  <c r="O30" i="12"/>
  <c r="M95" i="12"/>
  <c r="O92" i="13"/>
  <c r="O32" i="12"/>
  <c r="L60" i="13"/>
  <c r="M113" i="13"/>
  <c r="M124" i="13" a="1"/>
  <c r="M124" i="13" s="1"/>
  <c r="M138" i="13" a="1"/>
  <c r="M138" i="13" s="1"/>
  <c r="M118" i="13" a="1"/>
  <c r="M118" i="13" s="1"/>
  <c r="M121" i="13" a="1"/>
  <c r="M121" i="13" s="1"/>
  <c r="M133" i="13" a="1"/>
  <c r="M133" i="13" s="1"/>
  <c r="M130" i="13" a="1"/>
  <c r="M130" i="13" s="1"/>
  <c r="M126" i="13" a="1"/>
  <c r="M126" i="13" s="1"/>
  <c r="M125" i="13" a="1"/>
  <c r="M125" i="13" s="1"/>
  <c r="M119" i="13" a="1"/>
  <c r="M119" i="13" s="1"/>
  <c r="M134" i="13" a="1"/>
  <c r="M134" i="13" s="1"/>
  <c r="M122" i="13" a="1"/>
  <c r="M122" i="13" s="1"/>
  <c r="M135" i="13" a="1"/>
  <c r="M135" i="13" s="1"/>
  <c r="M131" i="13" a="1"/>
  <c r="M131" i="13" s="1"/>
  <c r="M120" i="13" a="1"/>
  <c r="M120" i="13" s="1"/>
  <c r="M136" i="13" a="1"/>
  <c r="M136" i="13" s="1"/>
  <c r="M123" i="13" a="1"/>
  <c r="M123" i="13" s="1"/>
  <c r="M127" i="13" a="1"/>
  <c r="M127" i="13" s="1"/>
  <c r="M137" i="13" a="1"/>
  <c r="M137" i="13" s="1"/>
  <c r="M128" i="13" a="1"/>
  <c r="M128" i="13" s="1"/>
  <c r="M184" i="13"/>
  <c r="M132" i="13" a="1"/>
  <c r="M132" i="13" s="1"/>
  <c r="M129" i="13" a="1"/>
  <c r="M129" i="13" s="1"/>
  <c r="O31" i="13"/>
  <c r="J60" i="13"/>
  <c r="O88" i="13"/>
  <c r="A84" i="19"/>
  <c r="D4" i="19" s="1"/>
  <c r="J9" i="10" s="1"/>
  <c r="K176" i="13"/>
  <c r="O35" i="12"/>
  <c r="O31" i="12"/>
  <c r="O89" i="13"/>
  <c r="M80" i="12"/>
  <c r="K60" i="13"/>
  <c r="O70" i="12"/>
  <c r="O33" i="13"/>
  <c r="N113" i="13"/>
  <c r="N135" i="13" a="1"/>
  <c r="N135" i="13" s="1"/>
  <c r="N133" i="13" a="1"/>
  <c r="N133" i="13" s="1"/>
  <c r="N126" i="13" a="1"/>
  <c r="N126" i="13" s="1"/>
  <c r="N127" i="13" a="1"/>
  <c r="N127" i="13" s="1"/>
  <c r="N184" i="13"/>
  <c r="N132" i="13" a="1"/>
  <c r="N132" i="13" s="1"/>
  <c r="N119" i="13" a="1"/>
  <c r="N119" i="13" s="1"/>
  <c r="N122" i="13" a="1"/>
  <c r="N122" i="13" s="1"/>
  <c r="N134" i="13" a="1"/>
  <c r="N134" i="13" s="1"/>
  <c r="N123" i="13" a="1"/>
  <c r="N123" i="13" s="1"/>
  <c r="N124" i="13" a="1"/>
  <c r="N124" i="13" s="1"/>
  <c r="N118" i="13" a="1"/>
  <c r="N118" i="13" s="1"/>
  <c r="N138" i="13" a="1"/>
  <c r="N138" i="13" s="1"/>
  <c r="N125" i="13" a="1"/>
  <c r="N125" i="13" s="1"/>
  <c r="N121" i="13" a="1"/>
  <c r="N121" i="13" s="1"/>
  <c r="N131" i="13" a="1"/>
  <c r="N131" i="13" s="1"/>
  <c r="N136" i="13" a="1"/>
  <c r="N136" i="13" s="1"/>
  <c r="N137" i="13" a="1"/>
  <c r="N137" i="13" s="1"/>
  <c r="N129" i="13" a="1"/>
  <c r="N129" i="13" s="1"/>
  <c r="N128" i="13" a="1"/>
  <c r="N128" i="13" s="1"/>
  <c r="N120" i="13" a="1"/>
  <c r="N120" i="13" s="1"/>
  <c r="N130" i="13" a="1"/>
  <c r="N130" i="13" s="1"/>
  <c r="O36" i="13"/>
  <c r="L80" i="12"/>
  <c r="O68" i="12"/>
  <c r="J80" i="12"/>
  <c r="O75" i="12"/>
  <c r="K47" i="12"/>
  <c r="O29" i="12"/>
  <c r="L191" i="13" l="1"/>
  <c r="K186" i="13"/>
  <c r="L178" i="13"/>
  <c r="M178" i="13"/>
  <c r="N186" i="13"/>
  <c r="L186" i="13"/>
  <c r="K178" i="13"/>
  <c r="M186" i="13"/>
  <c r="O155" i="13"/>
  <c r="O121" i="13"/>
  <c r="O157" i="13"/>
  <c r="O132" i="13"/>
  <c r="O162" i="13"/>
  <c r="O145" i="13"/>
  <c r="O120" i="13"/>
  <c r="O138" i="13"/>
  <c r="O166" i="13"/>
  <c r="O140" i="13"/>
  <c r="O123" i="13"/>
  <c r="O153" i="13"/>
  <c r="O128" i="13"/>
  <c r="O86" i="13"/>
  <c r="O129" i="13"/>
  <c r="O165" i="13"/>
  <c r="O131" i="13"/>
  <c r="O161" i="13"/>
  <c r="O136" i="13"/>
  <c r="O143" i="13"/>
  <c r="M191" i="13"/>
  <c r="N178" i="13"/>
  <c r="J184" i="13"/>
  <c r="O181" i="13"/>
  <c r="O184" i="13" s="1"/>
  <c r="O148" i="13"/>
  <c r="O189" i="13"/>
  <c r="O144" i="13"/>
  <c r="O151" i="13"/>
  <c r="O126" i="13"/>
  <c r="O80" i="12"/>
  <c r="N191" i="13"/>
  <c r="O127" i="13"/>
  <c r="O139" i="13"/>
  <c r="O152" i="13"/>
  <c r="O159" i="13"/>
  <c r="O134" i="13"/>
  <c r="O125" i="13"/>
  <c r="A224" i="21"/>
  <c r="J15" i="10" s="1"/>
  <c r="O84" i="13"/>
  <c r="J113" i="13"/>
  <c r="O95" i="12"/>
  <c r="O135" i="13"/>
  <c r="O156" i="13"/>
  <c r="O122" i="13"/>
  <c r="O167" i="13"/>
  <c r="O142" i="13"/>
  <c r="O133" i="13"/>
  <c r="O163" i="13"/>
  <c r="O173" i="13"/>
  <c r="O176" i="13" s="1"/>
  <c r="J176" i="13"/>
  <c r="J178" i="13" s="1"/>
  <c r="K191" i="13"/>
  <c r="O47" i="12"/>
  <c r="O119" i="13"/>
  <c r="O147" i="13"/>
  <c r="O160" i="13"/>
  <c r="O150" i="13"/>
  <c r="O141" i="13"/>
  <c r="J191" i="13"/>
  <c r="O118" i="13"/>
  <c r="O146" i="13"/>
  <c r="O60" i="13"/>
  <c r="O164" i="13"/>
  <c r="O130" i="13"/>
  <c r="O158" i="13"/>
  <c r="O149" i="13"/>
  <c r="O124" i="13"/>
  <c r="O154" i="13"/>
  <c r="O137" i="13"/>
  <c r="O191" i="13" l="1"/>
  <c r="A191" i="13" s="1"/>
  <c r="O113" i="13"/>
  <c r="O186" i="13" s="1"/>
  <c r="J186" i="13"/>
  <c r="O178" i="13"/>
  <c r="A178" i="13" s="1"/>
  <c r="A186" i="13" l="1"/>
  <c r="D4" i="13" s="1"/>
  <c r="J16" i="10" s="1"/>
  <c r="D4" i="12"/>
  <c r="J13" i="10" s="1"/>
  <c r="J19" i="10" l="1"/>
  <c r="D3" i="7" l="1"/>
  <c r="D3" i="12"/>
  <c r="D3" i="9"/>
  <c r="D3" i="17"/>
  <c r="E3" i="10"/>
  <c r="D3" i="19"/>
  <c r="D3" i="5"/>
  <c r="D3" i="11"/>
  <c r="D3" i="3"/>
  <c r="D3" i="18"/>
  <c r="D3" i="13"/>
  <c r="D3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<sst xmlns="http://schemas.openxmlformats.org/spreadsheetml/2006/main" count="7589" uniqueCount="769">
  <si>
    <t>Table of Contents</t>
  </si>
  <si>
    <t>End</t>
  </si>
  <si>
    <t>WB Check</t>
  </si>
  <si>
    <t>Sheet Check</t>
  </si>
  <si>
    <t>Model Name</t>
  </si>
  <si>
    <t>TransGrid Capex Forecast Model</t>
  </si>
  <si>
    <t>Input Cost Categories</t>
  </si>
  <si>
    <t>Labour Escalation Rates</t>
  </si>
  <si>
    <t>IC_Category_List</t>
  </si>
  <si>
    <t>Source</t>
  </si>
  <si>
    <t>Unit</t>
  </si>
  <si>
    <t>Basis</t>
  </si>
  <si>
    <t>Timing</t>
  </si>
  <si>
    <t>Labour</t>
  </si>
  <si>
    <t>TBC</t>
  </si>
  <si>
    <t>N/A</t>
  </si>
  <si>
    <t>Non-Labour</t>
  </si>
  <si>
    <t>Escalation</t>
  </si>
  <si>
    <t>Escalation Index</t>
  </si>
  <si>
    <t>Cost Escalation Index</t>
  </si>
  <si>
    <t>Esc_Category_List</t>
  </si>
  <si>
    <t>RIN Level 1</t>
  </si>
  <si>
    <t>AC_RIN_Lvl_1</t>
  </si>
  <si>
    <t>Replacement Expenditure</t>
  </si>
  <si>
    <t>Connections</t>
  </si>
  <si>
    <t>Augmentation Expenditure</t>
  </si>
  <si>
    <t>Non-network - ICT</t>
  </si>
  <si>
    <t>Non-network - Other</t>
  </si>
  <si>
    <t>Capitalised Network Overheads</t>
  </si>
  <si>
    <t>Capitalised Corporate Overheads</t>
  </si>
  <si>
    <t>[Spare]</t>
  </si>
  <si>
    <t>RIN Level 2</t>
  </si>
  <si>
    <t>AC_RIN_Lvl_2</t>
  </si>
  <si>
    <t>NCIPAP</t>
  </si>
  <si>
    <t>Transmission Lines</t>
  </si>
  <si>
    <t>Substation</t>
  </si>
  <si>
    <t>Digital Infrastructure</t>
  </si>
  <si>
    <t>Others</t>
  </si>
  <si>
    <t>Augmentations</t>
  </si>
  <si>
    <t>Information Technology</t>
  </si>
  <si>
    <t>Security/Compliance</t>
  </si>
  <si>
    <t>Property</t>
  </si>
  <si>
    <t>Fleet</t>
  </si>
  <si>
    <t>Augex - Major Project</t>
  </si>
  <si>
    <t>RIN Level 3</t>
  </si>
  <si>
    <t>AC_RIN_Lvl_3</t>
  </si>
  <si>
    <t>Repex</t>
  </si>
  <si>
    <t>Augex</t>
  </si>
  <si>
    <t>ICT</t>
  </si>
  <si>
    <t>Fleet &amp; Property</t>
  </si>
  <si>
    <t>Asset Class - Current</t>
  </si>
  <si>
    <t>PTRM Category Mapping</t>
  </si>
  <si>
    <t>AC_Asset_Class</t>
  </si>
  <si>
    <t>Underground Cables</t>
  </si>
  <si>
    <t>Transmission Lines - Insulators</t>
  </si>
  <si>
    <t>Substations</t>
  </si>
  <si>
    <t>Secondary Systems</t>
  </si>
  <si>
    <t>Transmission Lines - Underground Cable</t>
  </si>
  <si>
    <t>Communications (short life)</t>
  </si>
  <si>
    <t>Business IT</t>
  </si>
  <si>
    <t>Minor Plant, Motor Vehicles &amp; Mobile Plant</t>
  </si>
  <si>
    <t>Transmission Line Life Extension</t>
  </si>
  <si>
    <t>Synchronous Condensers</t>
  </si>
  <si>
    <t xml:space="preserve">Buildings </t>
  </si>
  <si>
    <t>In-house software</t>
  </si>
  <si>
    <t>[Spare Asset Classification]</t>
  </si>
  <si>
    <t>[TBC]</t>
  </si>
  <si>
    <t>PTRM Asset Classification</t>
  </si>
  <si>
    <t>AC_PTRM_Class</t>
  </si>
  <si>
    <t>Transmission Lines (pre 2004-05)</t>
  </si>
  <si>
    <t>AER PTRM</t>
  </si>
  <si>
    <t>Underground Cables (pre 2004-05)</t>
  </si>
  <si>
    <t>Substations including Buildings (pre 2004-05)</t>
  </si>
  <si>
    <t>Transmission Lines (2004-09)</t>
  </si>
  <si>
    <t>Underground Cables (2004-09)</t>
  </si>
  <si>
    <t>Substations including Buildings (2004-09)</t>
  </si>
  <si>
    <t>SCADA and Communications (2004-09)</t>
  </si>
  <si>
    <t>Transmission Lines &amp; Cables (09-14)</t>
  </si>
  <si>
    <t>Substations (09-14)</t>
  </si>
  <si>
    <t>Secondary Systems (09-14)</t>
  </si>
  <si>
    <t>Communications (09-14)</t>
  </si>
  <si>
    <t>Minor Plant, Motor Vehicles &amp; Mobile Plant (2009-14)</t>
  </si>
  <si>
    <t>Transmission Lines (2014-18)</t>
  </si>
  <si>
    <t>Underground Cables (2014-18)</t>
  </si>
  <si>
    <t>Substations (2014-18)</t>
  </si>
  <si>
    <t>Secondary Systems (2014-18)</t>
  </si>
  <si>
    <t>Communications (short life) (2014-18)</t>
  </si>
  <si>
    <t>Business IT (2014-18)</t>
  </si>
  <si>
    <t>Minor Plant, Motor Vehicles &amp; Mobile Plant (2014-18)</t>
  </si>
  <si>
    <t>Transmission Line Life Extension (2014-18)</t>
  </si>
  <si>
    <t>Residual - other</t>
  </si>
  <si>
    <t>Secondary Systems (2018-23)</t>
  </si>
  <si>
    <t>Spare straight-line tax asset class</t>
  </si>
  <si>
    <t>Equity raising costs</t>
  </si>
  <si>
    <t>Repex Category</t>
  </si>
  <si>
    <t>TransGrid</t>
  </si>
  <si>
    <t>Inflation Index Calculation</t>
  </si>
  <si>
    <t>Inflation</t>
  </si>
  <si>
    <t>ABS</t>
  </si>
  <si>
    <t>Unlagged Index: Real  (EoP) to Nominal (EoP)</t>
  </si>
  <si>
    <t>Calculated</t>
  </si>
  <si>
    <t>Profiles (FY)</t>
  </si>
  <si>
    <t>Convert From</t>
  </si>
  <si>
    <t>Convert From Timing</t>
  </si>
  <si>
    <t>Convert To</t>
  </si>
  <si>
    <t>Convert To Timing</t>
  </si>
  <si>
    <t>End Period</t>
  </si>
  <si>
    <t>Nominal</t>
  </si>
  <si>
    <t>Asset Classification</t>
  </si>
  <si>
    <t>Project / Prog.</t>
  </si>
  <si>
    <t>Input Cost</t>
  </si>
  <si>
    <t>Forecast Capex, As Incurred (Unescalated) ($M) ($Real 21)</t>
  </si>
  <si>
    <t>As Commission Percentage</t>
  </si>
  <si>
    <t>Asset Class Allocation</t>
  </si>
  <si>
    <t>Total Alloc.</t>
  </si>
  <si>
    <t>Transmission Lines - Secondary Allocation for Repex</t>
  </si>
  <si>
    <t>Substation - Secondary Allocation for Repex</t>
  </si>
  <si>
    <t>Checks</t>
  </si>
  <si>
    <t>Calculation</t>
  </si>
  <si>
    <t>Asset Class Included:</t>
  </si>
  <si>
    <t>Index</t>
  </si>
  <si>
    <t>Program / Project Name</t>
  </si>
  <si>
    <t>Apply As Commissioned Percentages?
(If FALSE, AC = AI)</t>
  </si>
  <si>
    <t>Project / Program Classification</t>
  </si>
  <si>
    <t>Total % Allocation</t>
  </si>
  <si>
    <t>Transmission Lines - Others</t>
  </si>
  <si>
    <t>Substation - Others</t>
  </si>
  <si>
    <t>Asset Allocation Check</t>
  </si>
  <si>
    <t># of Asset Categories Allocated</t>
  </si>
  <si>
    <t># of Rows Required</t>
  </si>
  <si>
    <t>Cumulative Rows Required</t>
  </si>
  <si>
    <t>Program</t>
  </si>
  <si>
    <t>Project</t>
  </si>
  <si>
    <t>Agricultural</t>
  </si>
  <si>
    <t>Excavation</t>
  </si>
  <si>
    <t>Heavy Commercial</t>
  </si>
  <si>
    <t>Light Commercial</t>
  </si>
  <si>
    <t>Material Handling</t>
  </si>
  <si>
    <t>Motorcycle/ATV</t>
  </si>
  <si>
    <t>Passenger</t>
  </si>
  <si>
    <t>Plant</t>
  </si>
  <si>
    <t>Trailer</t>
  </si>
  <si>
    <t>Tracking units</t>
  </si>
  <si>
    <t>Total</t>
  </si>
  <si>
    <t>Asset Class Allocation %</t>
  </si>
  <si>
    <t>Calculations</t>
  </si>
  <si>
    <t>Project Name</t>
  </si>
  <si>
    <t>Input Cost Category</t>
  </si>
  <si>
    <t>Project Match</t>
  </si>
  <si>
    <t>Input Cost Category 
(1 or 2)</t>
  </si>
  <si>
    <t>Offset Height</t>
  </si>
  <si>
    <t>Asset Category</t>
  </si>
  <si>
    <t>Match Escalation Row</t>
  </si>
  <si>
    <t>Asset Class Included In Secondary Allocation?</t>
  </si>
  <si>
    <t>Number of Rows Check</t>
  </si>
  <si>
    <t>This checks if there are enough rows in the calculation block above to accommodate all projects, if not, please insert additional rows above the last row and copy formulas accordingly.</t>
  </si>
  <si>
    <t>As Incurred Capex Reconciliation:</t>
  </si>
  <si>
    <t>As Incurred</t>
  </si>
  <si>
    <t>Total Direct Capex</t>
  </si>
  <si>
    <t>As Commissioned</t>
  </si>
  <si>
    <t>Direct Capex by Cost Type AI Reconciliation</t>
  </si>
  <si>
    <t>Total Capex</t>
  </si>
  <si>
    <t>Total Capex by Asset Class AI Reconciliation</t>
  </si>
  <si>
    <t>Total Capex by RIN Level 1 (Escalated + Overhead)</t>
  </si>
  <si>
    <t>Total Capex by RIN 1 AI Reconciliation</t>
  </si>
  <si>
    <t>Total Capex by RIN Level 2 (Escalated + Overhead)</t>
  </si>
  <si>
    <t>Total Capex by RIN 2 AI Reconciliation</t>
  </si>
  <si>
    <t>Total Capex by RIN Level 3 (Escalated + Overhead)</t>
  </si>
  <si>
    <t>Total Capex by RIN 3 AI Reconciliation</t>
  </si>
  <si>
    <t>Avg. Annual</t>
  </si>
  <si>
    <t>Total Augex</t>
  </si>
  <si>
    <t>Outputs for PTRM (Escalated + Overhead)</t>
  </si>
  <si>
    <t>Total Capex PTRM AI Reconciliation</t>
  </si>
  <si>
    <t>Total Capex PTRM AC Reconciliation</t>
  </si>
  <si>
    <t>Lookup Tables</t>
  </si>
  <si>
    <t>General</t>
  </si>
  <si>
    <t>Model Start Year</t>
  </si>
  <si>
    <t>Start_Year</t>
  </si>
  <si>
    <t>Model Constants</t>
  </si>
  <si>
    <t>Number of months in a year</t>
  </si>
  <si>
    <t>Mths_In_Yr</t>
  </si>
  <si>
    <t>Million</t>
  </si>
  <si>
    <t>Rounding Decimal Place</t>
  </si>
  <si>
    <t>Round_DP</t>
  </si>
  <si>
    <t>Not Available / Not Applicable</t>
  </si>
  <si>
    <t>NA</t>
  </si>
  <si>
    <t>Percent</t>
  </si>
  <si>
    <t>Unit_Perc</t>
  </si>
  <si>
    <t>$</t>
  </si>
  <si>
    <t>Unit_Dollar</t>
  </si>
  <si>
    <t>$Thousand</t>
  </si>
  <si>
    <t>Unit_Dollar_Thousand</t>
  </si>
  <si>
    <t>$Million</t>
  </si>
  <si>
    <t>Unit_Dollar_M</t>
  </si>
  <si>
    <t>Unit_Index</t>
  </si>
  <si>
    <t>Name</t>
  </si>
  <si>
    <t>Unit_Name</t>
  </si>
  <si>
    <t>Yes/No List</t>
  </si>
  <si>
    <t>Yes_No</t>
  </si>
  <si>
    <t>Yes</t>
  </si>
  <si>
    <t>No</t>
  </si>
  <si>
    <t>True/False List</t>
  </si>
  <si>
    <t>True_False</t>
  </si>
  <si>
    <t>Project/Program</t>
  </si>
  <si>
    <t>Project_Program</t>
  </si>
  <si>
    <t>Cash flow timing</t>
  </si>
  <si>
    <t>Cash_Timing</t>
  </si>
  <si>
    <t>Timing_Adj</t>
  </si>
  <si>
    <t>Mid Period</t>
  </si>
  <si>
    <t>Inflation Index Period</t>
  </si>
  <si>
    <t>Index_Period</t>
  </si>
  <si>
    <t>Total Error Checks</t>
  </si>
  <si>
    <t>Asset Life</t>
  </si>
  <si>
    <t>Regulatory Depreciation Life</t>
  </si>
  <si>
    <t>Land and Easements</t>
  </si>
  <si>
    <t>Compliance</t>
  </si>
  <si>
    <t>Economic Benefits</t>
  </si>
  <si>
    <t>Contingent Projects</t>
  </si>
  <si>
    <t>Augex_Driver</t>
  </si>
  <si>
    <t>Augex Driver</t>
  </si>
  <si>
    <t>ID</t>
  </si>
  <si>
    <t>Project Asset Class</t>
  </si>
  <si>
    <t>Header Project Description</t>
  </si>
  <si>
    <t>Category</t>
  </si>
  <si>
    <t>FY24-FY28</t>
  </si>
  <si>
    <t>Contingent RP3</t>
  </si>
  <si>
    <t>Total 24-28
($Real 23)</t>
  </si>
  <si>
    <t>Escalated Cost (OER) ($M) ($Real 23)</t>
  </si>
  <si>
    <t>Demand</t>
  </si>
  <si>
    <t>Strategic Property</t>
  </si>
  <si>
    <t>Rank 
FY24-28</t>
  </si>
  <si>
    <t>Fleet and Property by category 2023-28 ($M, Real 2022-23)</t>
  </si>
  <si>
    <t>Other Fleet</t>
  </si>
  <si>
    <t>Subtotal Fleet</t>
  </si>
  <si>
    <t>Haymarket Office</t>
  </si>
  <si>
    <t>Wallgrove Depot</t>
  </si>
  <si>
    <t>Orange Depot</t>
  </si>
  <si>
    <t>Wagga Depot</t>
  </si>
  <si>
    <t>Waratah West Depot</t>
  </si>
  <si>
    <t>Tamworth Depot</t>
  </si>
  <si>
    <t>Yass Depot</t>
  </si>
  <si>
    <t>Other Property</t>
  </si>
  <si>
    <t>Subtotal Property</t>
  </si>
  <si>
    <t>Total Non-Network Other</t>
  </si>
  <si>
    <t>Fleet &amp; Property Allocation</t>
  </si>
  <si>
    <t>Fleet_Property</t>
  </si>
  <si>
    <t>Non-network - Other Reconciliation</t>
  </si>
  <si>
    <t>Overheads</t>
  </si>
  <si>
    <t>Capex Inclusion / Exclusion</t>
  </si>
  <si>
    <t>Project Overall Inclusion</t>
  </si>
  <si>
    <t>Criteria</t>
  </si>
  <si>
    <t>Adjusted Direct Capex</t>
  </si>
  <si>
    <t>Direct Capex - As Incurred</t>
  </si>
  <si>
    <t>Escalated Capex + Overhead: As Incurred</t>
  </si>
  <si>
    <t>Adjusted Escalated Capex + OH</t>
  </si>
  <si>
    <t>Escalated Capex + Overhead: As Commissioned</t>
  </si>
  <si>
    <t>Balancing item</t>
  </si>
  <si>
    <t>CA RIN, 2.1.1</t>
  </si>
  <si>
    <t>Include Period? (1=Yes, 0=No)</t>
  </si>
  <si>
    <t>Historical &amp; Estimated Capex</t>
  </si>
  <si>
    <t>Proportion of Direct</t>
  </si>
  <si>
    <t>Proportion of Total</t>
  </si>
  <si>
    <t>Proportion of fixed costs</t>
  </si>
  <si>
    <t>Proportion of variable costs</t>
  </si>
  <si>
    <t>TGD</t>
  </si>
  <si>
    <t>Proportion</t>
  </si>
  <si>
    <t>Direct escalated capex attracting overheads</t>
  </si>
  <si>
    <t>Variable Rate</t>
  </si>
  <si>
    <t>Fixed vs. Variable Proportion</t>
  </si>
  <si>
    <t>Fixed (Annual)</t>
  </si>
  <si>
    <t>Variable (Annual)</t>
  </si>
  <si>
    <t>Fixed Overheads</t>
  </si>
  <si>
    <t>Network Overheads</t>
  </si>
  <si>
    <t>Corporate Overheads</t>
  </si>
  <si>
    <t>Rate of Change Factor</t>
  </si>
  <si>
    <t>Factor</t>
  </si>
  <si>
    <t>Overall Rate of Change</t>
  </si>
  <si>
    <t>Calc | Variable Overheads</t>
  </si>
  <si>
    <t>Less non network expenditure</t>
  </si>
  <si>
    <t>Direct escalated capex excluding OH</t>
  </si>
  <si>
    <t>Direct escalated capex attracting network OH</t>
  </si>
  <si>
    <t>Capex Item</t>
  </si>
  <si>
    <t>Variable Overheads</t>
  </si>
  <si>
    <t>Applied to variable corporate overheads</t>
  </si>
  <si>
    <t>Applied to variable network overheads</t>
  </si>
  <si>
    <t>Network Overhead Applicable?</t>
  </si>
  <si>
    <t>Attract Network OH?</t>
  </si>
  <si>
    <t>Attract Corporate OH?</t>
  </si>
  <si>
    <t>Fleet_And_Property</t>
  </si>
  <si>
    <t>Supply to Western Sydney Priority Growth area</t>
  </si>
  <si>
    <t>Depots</t>
  </si>
  <si>
    <t>Fixed vs. Variable Amounts</t>
  </si>
  <si>
    <t>Calculated Network Overheads (Output Sheet)</t>
  </si>
  <si>
    <t>Calculated Corporate Overheads (Output Sheet)</t>
  </si>
  <si>
    <t>Calculated Corporate Overheads (Calc. Sheet)</t>
  </si>
  <si>
    <t>Calculated Network Overheads (Calc. Sheet)</t>
  </si>
  <si>
    <t>Network Overheads Check 1</t>
  </si>
  <si>
    <t>Corporate Overheads Check 1</t>
  </si>
  <si>
    <t>Network Overheads Check 2</t>
  </si>
  <si>
    <t>Corporate Overheads Check 2</t>
  </si>
  <si>
    <t>Fleet &amp; Property Escalated Capex</t>
  </si>
  <si>
    <t>2.1.8 - Prescribed Transmission Services Capitalised Overheads</t>
  </si>
  <si>
    <t>Replacement expenditure</t>
  </si>
  <si>
    <t>Non-network</t>
  </si>
  <si>
    <t>Capitalised Overheads - As Incurred</t>
  </si>
  <si>
    <t>Reconciliation Check</t>
  </si>
  <si>
    <t>2.3.4 - Augex - Total Expenditure</t>
  </si>
  <si>
    <t>Lines</t>
  </si>
  <si>
    <t>Other assets</t>
  </si>
  <si>
    <t>Augex - As Incurred</t>
  </si>
  <si>
    <t>Total Capitalised Overheads</t>
  </si>
  <si>
    <t>RAB Allocations</t>
  </si>
  <si>
    <t>2.2.1 - Replacement Expenditure By Asset Category</t>
  </si>
  <si>
    <t>Repex - As Incurred</t>
  </si>
  <si>
    <t>2.5.1 - Expenditure On Connection Projects</t>
  </si>
  <si>
    <t>Connections - As Incurred</t>
  </si>
  <si>
    <t>Total Connections</t>
  </si>
  <si>
    <t>Connections - As Incurred - DIRECT MATERIALS EXPENDITURE</t>
  </si>
  <si>
    <t>Connections - As Incurred - DIRECT LABOUR EXPENDITURE</t>
  </si>
  <si>
    <t>Sub Total Connections - Direct Labour</t>
  </si>
  <si>
    <t>Sub Total Connections - Direct Non Labour</t>
  </si>
  <si>
    <t>2.6.1 - Non-Network Expenditure</t>
  </si>
  <si>
    <t>RIN Allocations</t>
  </si>
  <si>
    <t>IT &amp; COMMUNICTIONS</t>
  </si>
  <si>
    <t>Total IT and communications</t>
  </si>
  <si>
    <t>MOTOR VEHICLES</t>
  </si>
  <si>
    <t>Car</t>
  </si>
  <si>
    <t>Light commercial vehicle</t>
  </si>
  <si>
    <t>Elevated work platform (LCV)</t>
  </si>
  <si>
    <t>Elevated work platform (HCV)</t>
  </si>
  <si>
    <t>Heavy commercial vehicle</t>
  </si>
  <si>
    <t>BUILDINGS AND PROPERTY</t>
  </si>
  <si>
    <t>Total buildings and property expenditure</t>
  </si>
  <si>
    <t>OTHER</t>
  </si>
  <si>
    <t>Other expenditure</t>
  </si>
  <si>
    <t>Total Non Network</t>
  </si>
  <si>
    <t>2.10 Overheads</t>
  </si>
  <si>
    <t>Previously Allowed but Not Undertaken</t>
  </si>
  <si>
    <t>Immediately Expensed %</t>
  </si>
  <si>
    <t>Repex Subcategory 1</t>
  </si>
  <si>
    <t>DI - Protection systems</t>
  </si>
  <si>
    <t>DI - Control systems</t>
  </si>
  <si>
    <t>DI - Market metering systems</t>
  </si>
  <si>
    <t>DI - Communications systems</t>
  </si>
  <si>
    <t>DI - SCADA</t>
  </si>
  <si>
    <t>DI - OPGW</t>
  </si>
  <si>
    <t>DI - AC/DC &amp; Auxiliary systems</t>
  </si>
  <si>
    <t>DI - Network Buildings &amp; Security</t>
  </si>
  <si>
    <t>Substations - Power Transformers</t>
  </si>
  <si>
    <t>Substations - Reactive plant</t>
  </si>
  <si>
    <t>Substations - Site Establishment and supporting assets</t>
  </si>
  <si>
    <t>Substations - Switchbay Equipment</t>
  </si>
  <si>
    <t>TL - Transmission poles</t>
  </si>
  <si>
    <t>TL - Transmission towers</t>
  </si>
  <si>
    <t>TL - Insulators</t>
  </si>
  <si>
    <t>TL - Overhead conductors</t>
  </si>
  <si>
    <t>TL - Underground cables</t>
  </si>
  <si>
    <t>Repex_SC_1</t>
  </si>
  <si>
    <t>Repex Subcategory 2</t>
  </si>
  <si>
    <t>Repex_SC_2</t>
  </si>
  <si>
    <t>DI - Safe and Reliable Network</t>
  </si>
  <si>
    <t>DI - Cyber/physical security</t>
  </si>
  <si>
    <t>DI - Compliance</t>
  </si>
  <si>
    <t>DI - Climate change and resilience</t>
  </si>
  <si>
    <t xml:space="preserve">DI - Change in generation mix </t>
  </si>
  <si>
    <t>Substations - Safe and Reliable Network</t>
  </si>
  <si>
    <t>Substations - Cyber/physical security</t>
  </si>
  <si>
    <t>Substations - Compliance</t>
  </si>
  <si>
    <t>Substations - Climate change and resilience</t>
  </si>
  <si>
    <t xml:space="preserve">Substations - Change in generation mix </t>
  </si>
  <si>
    <t>TL - Safe and Reliable Network</t>
  </si>
  <si>
    <t>TL - Cyber/physical security</t>
  </si>
  <si>
    <t>TL - Compliance</t>
  </si>
  <si>
    <t>TL - Climate change and resilience</t>
  </si>
  <si>
    <t xml:space="preserve">TL - Change in generation mix </t>
  </si>
  <si>
    <t>ICT Category (FY19-23)</t>
  </si>
  <si>
    <t>ICT_Category</t>
  </si>
  <si>
    <t>Digital Field Force</t>
  </si>
  <si>
    <t>Intelligent Operations Centre</t>
  </si>
  <si>
    <t>Intelligent Asset Design</t>
  </si>
  <si>
    <t>Pervasive Security</t>
  </si>
  <si>
    <t>Enterprise Analytics Platform</t>
  </si>
  <si>
    <t>Information Infrastructure Refresh</t>
  </si>
  <si>
    <t>Corporate Data Network Refresh</t>
  </si>
  <si>
    <t>Digital Enterprise</t>
  </si>
  <si>
    <t>Plant and equipment</t>
  </si>
  <si>
    <t>Subtotal Plant and Equipment</t>
  </si>
  <si>
    <t>Communications</t>
  </si>
  <si>
    <t>Outputs for PTRM Immediately Expense (Escalated + Overhead)</t>
  </si>
  <si>
    <t>Supply to Far West NSW Network</t>
  </si>
  <si>
    <t>Maintain Voltage in the Vineyard Area</t>
  </si>
  <si>
    <t>Maintain voltage in Beryl area</t>
  </si>
  <si>
    <t>FY24 - FY28</t>
  </si>
  <si>
    <t>Maintain quality of supply in ACT</t>
  </si>
  <si>
    <t>Improve voltage control in Southern NSW area</t>
  </si>
  <si>
    <t>Maintain Voltage in Greater Sydney area</t>
  </si>
  <si>
    <t>Maintain voltage in Alpine area</t>
  </si>
  <si>
    <t>Improve voltage regulation following under frequency load shedding events</t>
  </si>
  <si>
    <t>Voltage control under light load conditions</t>
  </si>
  <si>
    <t>Increase capacity for generation in Wagga North area</t>
  </si>
  <si>
    <t>Increase capacity for generation in the Molong to Parkes area</t>
  </si>
  <si>
    <t>Supply to Sydney West Area</t>
  </si>
  <si>
    <t>Strategic property acquisition for Western Sydney Priority Growth Area</t>
  </si>
  <si>
    <t>Additional Calc.</t>
  </si>
  <si>
    <t>Augex Ranking</t>
  </si>
  <si>
    <t>Augex
Total 24-28
($Real 23)</t>
  </si>
  <si>
    <t>Escalated Cost (OER) ($M) ($Real 21)</t>
  </si>
  <si>
    <t>Manage increased fault levels in Southern NSW</t>
  </si>
  <si>
    <t>FY24</t>
  </si>
  <si>
    <t>FY25</t>
  </si>
  <si>
    <t>FY26</t>
  </si>
  <si>
    <t>FY27</t>
  </si>
  <si>
    <t>FY28</t>
  </si>
  <si>
    <t>Check - Capex Reconciliation including NCIPAP</t>
  </si>
  <si>
    <t>Capex excluding NCIPAP</t>
  </si>
  <si>
    <t>Renewable Energy Zone in Central West NSW area</t>
  </si>
  <si>
    <t>Renewable Energy Zone in New England area</t>
  </si>
  <si>
    <t>Renewable Energy Zone in South Western NSW</t>
  </si>
  <si>
    <t>Renewable energy zone in Hunter region</t>
  </si>
  <si>
    <t>Renewable energy zone in Illawarra region</t>
  </si>
  <si>
    <t>Supply to ACT -Network Capability</t>
  </si>
  <si>
    <t>Supply to Bathurst Orange and Parkes Stage 2</t>
  </si>
  <si>
    <t xml:space="preserve">Moree Special Activation Precinct </t>
  </si>
  <si>
    <t>VNI West</t>
  </si>
  <si>
    <t>Ref</t>
  </si>
  <si>
    <t>Allocation 1</t>
  </si>
  <si>
    <t>Allocation 2</t>
  </si>
  <si>
    <t>Non REZ</t>
  </si>
  <si>
    <t>Contingent Project</t>
  </si>
  <si>
    <t>Actionable ISP</t>
  </si>
  <si>
    <t>Future ISP</t>
  </si>
  <si>
    <t>Renewable Energy Zone</t>
  </si>
  <si>
    <t>Contingent Projects - Non REZ</t>
  </si>
  <si>
    <t>Contingent Projects - REZ</t>
  </si>
  <si>
    <t>Total Contingent Projects</t>
  </si>
  <si>
    <t>Actionable ISPs</t>
  </si>
  <si>
    <t>Future ISPs</t>
  </si>
  <si>
    <t>Total ISPs</t>
  </si>
  <si>
    <t>Check - Contingent RP3</t>
  </si>
  <si>
    <t>Check - Reconciliation</t>
  </si>
  <si>
    <t>Total Estimated Costs</t>
  </si>
  <si>
    <t>RP3</t>
  </si>
  <si>
    <t>Total Cost</t>
  </si>
  <si>
    <t>Total Project Cost</t>
  </si>
  <si>
    <t>Repex SubCat:</t>
  </si>
  <si>
    <t>Transmission Lines - Poles</t>
  </si>
  <si>
    <t>Transmission Lines - Towers</t>
  </si>
  <si>
    <t>Substation - Site Establishment and Supporting Assets</t>
  </si>
  <si>
    <t>Substation - Power Transformers</t>
  </si>
  <si>
    <t>Substation - Switchbay Equipment</t>
  </si>
  <si>
    <t>Substation - Reactive Plant</t>
  </si>
  <si>
    <t>Digital Infrastructure - Protection Systems</t>
  </si>
  <si>
    <t>Digital Infrastructure - Control Systems &amp; SCADA</t>
  </si>
  <si>
    <t>Digital Infrastructure - Market Metering Systems</t>
  </si>
  <si>
    <t>Digital Infrastructure - Network Property</t>
  </si>
  <si>
    <t>Digital Infrastructure - Communications Systems</t>
  </si>
  <si>
    <t>Digital Infrastructure - Optical Fibre Systems</t>
  </si>
  <si>
    <t>Digital Infrastructure - AC/DC and Auxiliary Systems</t>
  </si>
  <si>
    <t>Digital Infrastructure - Others</t>
  </si>
  <si>
    <t>Transmission Lines (2018 onwards)</t>
  </si>
  <si>
    <t>Underground Cables (2018 onwards)</t>
  </si>
  <si>
    <t>Substations (2018 onwards)</t>
  </si>
  <si>
    <t>Communications (short life) (2018 onwards)</t>
  </si>
  <si>
    <t>Business IT (2018 onwards)</t>
  </si>
  <si>
    <t>Minor Plant, Motor Vehicles &amp; Mobile Plant (2018 onwards)</t>
  </si>
  <si>
    <t>Transmission Line Life Extension (2018 onwards)</t>
  </si>
  <si>
    <t>Transmission Lines - Overhead Conductor</t>
  </si>
  <si>
    <t>NOT Repex SubCat:</t>
  </si>
  <si>
    <t>% Allocated to Digital Infrastructure</t>
  </si>
  <si>
    <t>Digital Infrastructure - Secondary Allocation for Repex</t>
  </si>
  <si>
    <t>Various</t>
  </si>
  <si>
    <t>As Incurred - PEC</t>
  </si>
  <si>
    <t>Nominal, Mid Period</t>
  </si>
  <si>
    <t>Input | Capex incurred in the current period to be commissioned next period (including PEC and other capex)</t>
  </si>
  <si>
    <t>Check - Source</t>
  </si>
  <si>
    <t>Input | Current period actionable ISP capex deferred to next period and not included in next period forecast</t>
  </si>
  <si>
    <t>Methodology applied within model</t>
  </si>
  <si>
    <t>Project level inputs are based on TransGrid forecasts which enter the model as direct un-escalated capex excluding overheads in Real 2021 dollars.</t>
  </si>
  <si>
    <t>Real price escalation relating to labour and non-labour components are applied to the direct unescalated capex forecast in line with the approach to the opex model.</t>
  </si>
  <si>
    <t>Forecast NCIPAP expenditure has been excluded from outputs which flow into the next period PTRM.</t>
  </si>
  <si>
    <t>Forecast expenditure on contingent projects has been excluded from outputs which flow into the next period PTRM.</t>
  </si>
  <si>
    <t>Expenditure has been converted from Real 2021 dollars to Real 2023 dollars based on unlagged June to June CPI profile.</t>
  </si>
  <si>
    <t>Model Legend</t>
  </si>
  <si>
    <t>Input | Model Settings</t>
  </si>
  <si>
    <t>Input | Real Price Escalation Rates</t>
  </si>
  <si>
    <t>Calc | Escalation Profiles</t>
  </si>
  <si>
    <t>Input | Asset Classifications</t>
  </si>
  <si>
    <t>Inputs - Model settings, Escalation and Asset Classifications</t>
  </si>
  <si>
    <t>Inputs - Inflation profiles</t>
  </si>
  <si>
    <t>Include in PTRM?</t>
  </si>
  <si>
    <t>Input - Forecast Capex Project Details</t>
  </si>
  <si>
    <t>Inputs - Fixed &amp; Variable Overheads</t>
  </si>
  <si>
    <t>Input | Historical Overheads</t>
  </si>
  <si>
    <t>Year</t>
  </si>
  <si>
    <t>Inputs | Forecast Overheads</t>
  </si>
  <si>
    <t>Input | Proportion of fixed and variable overheads</t>
  </si>
  <si>
    <t>Calc | Fixed overheads including escalation</t>
  </si>
  <si>
    <t>Calcs | Checks</t>
  </si>
  <si>
    <t>Input | Indexation</t>
  </si>
  <si>
    <t>Input | Historical capex and allocations to network and corporate overheads</t>
  </si>
  <si>
    <t>Overheads are calculated based on historical 4 year averages and include a fixed and variable split.</t>
  </si>
  <si>
    <t>Inputs - Current period (2018-2023) capex impacting next period (2023-2028)</t>
  </si>
  <si>
    <t>Totals</t>
  </si>
  <si>
    <t>Inputs - Next period (2023-2028) contingent projects</t>
  </si>
  <si>
    <t>Calculation - Capex Forecast Detail</t>
  </si>
  <si>
    <t>Total Capex by RAB Asset Class (Escalated + Overhead)</t>
  </si>
  <si>
    <t>Total Capex by RIN Category (Escalated + Overhead)</t>
  </si>
  <si>
    <t>Outputs - RIN Population Model</t>
  </si>
  <si>
    <t>Outputs - Summary by Project</t>
  </si>
  <si>
    <t>Model assumptions</t>
  </si>
  <si>
    <t>Hard coded inputs</t>
  </si>
  <si>
    <t>Model outputs</t>
  </si>
  <si>
    <t>Summary - As incurred capex</t>
  </si>
  <si>
    <t>Capex by Cost Type</t>
  </si>
  <si>
    <t>Checks - As incurred</t>
  </si>
  <si>
    <t>Total Overheads</t>
  </si>
  <si>
    <t>Input | PEC Forecast by Driver</t>
  </si>
  <si>
    <t>Direct escalated capex</t>
  </si>
  <si>
    <t>Network overheads</t>
  </si>
  <si>
    <t>Corporate overheads</t>
  </si>
  <si>
    <t>Key External Driver</t>
  </si>
  <si>
    <t>Improving stability in South-Western NSW</t>
  </si>
  <si>
    <t>Supply to Bathurst Orange and Parkes Stage 1</t>
  </si>
  <si>
    <t>Safety security &amp; reliability</t>
  </si>
  <si>
    <t>Energy transition</t>
  </si>
  <si>
    <t>Localised maximum demand growth</t>
  </si>
  <si>
    <t>Leasehold Land and Property</t>
  </si>
  <si>
    <t>Calcs | Rate of Change</t>
  </si>
  <si>
    <t>Forecast price change</t>
  </si>
  <si>
    <t>Overall rate of change</t>
  </si>
  <si>
    <t>Calc | Overall rate of change</t>
  </si>
  <si>
    <t>Input | Forecast price change</t>
  </si>
  <si>
    <t>WPI - BIS Oxford</t>
  </si>
  <si>
    <t>CPI</t>
  </si>
  <si>
    <t>Weighting</t>
  </si>
  <si>
    <t>Check - Alignment to opex model</t>
  </si>
  <si>
    <t>BIS</t>
  </si>
  <si>
    <t>BIS Oxford</t>
  </si>
  <si>
    <t>ABS / RBA</t>
  </si>
  <si>
    <t>Humelink</t>
  </si>
  <si>
    <t>QNI Connect</t>
  </si>
  <si>
    <t>Commercial in Confidence</t>
  </si>
  <si>
    <t>Notes</t>
  </si>
  <si>
    <t>Total Immediately Expenses AC Capex</t>
  </si>
  <si>
    <t>Total Immediately Expenses AC Capex Reconciliation</t>
  </si>
  <si>
    <t xml:space="preserve">December to December, Unlagged Inflation </t>
  </si>
  <si>
    <t>WPI - BIS Oxford, excluding Superannuation Guarantee</t>
  </si>
  <si>
    <t>Superannuation guarantee increases</t>
  </si>
  <si>
    <t>WPI - Average of BIS and KPMG</t>
  </si>
  <si>
    <t>WPI - Average of BIS and KPMG + superannuation</t>
  </si>
  <si>
    <t>KPMG</t>
  </si>
  <si>
    <t>Aus Gov</t>
  </si>
  <si>
    <t>System Security Roadmap</t>
  </si>
  <si>
    <t>Base &amp; Escalation Year</t>
  </si>
  <si>
    <t>Include?</t>
  </si>
  <si>
    <t>Input Base Year 
($Real x)</t>
  </si>
  <si>
    <t>Escalate from Year x
(Real Escalation)</t>
  </si>
  <si>
    <t>Conversion to $Real 21 (Mid)</t>
  </si>
  <si>
    <t>Yes/No</t>
  </si>
  <si>
    <t>Input Basis</t>
  </si>
  <si>
    <t>Escalation Year</t>
  </si>
  <si>
    <t>Escalation Column</t>
  </si>
  <si>
    <t>Maintain Power system Security in NSW</t>
  </si>
  <si>
    <t>Supply to North West Slopes Area Stage 1</t>
  </si>
  <si>
    <t>Supply to North West Slopes Area  Stage 2</t>
  </si>
  <si>
    <t>Waratah Super Battery 
Components: Southern line upgrades, northern terminal equipment upgrades, SIPS scheme</t>
  </si>
  <si>
    <t>Sydney Ring (Reinforcing Sydney Newcastle and Wollongong Supply) - Hunter Transmission Project option (Contestable)</t>
  </si>
  <si>
    <t>WPI - KPMG, excluding superannuation Guarantee</t>
  </si>
  <si>
    <t>Transgrid revised proposal amendments to AER's draft decision</t>
  </si>
  <si>
    <t>Increase capacity for Generation between DNT and WG1</t>
  </si>
  <si>
    <t>Darlington Point 330/220 kV Transformer Tripping Scheme</t>
  </si>
  <si>
    <t>Increase capacity for generation X5 Voltage Stability constraints</t>
  </si>
  <si>
    <t>94T Dynamic Ratings</t>
  </si>
  <si>
    <t>Increase capacity in Yass Transformers</t>
  </si>
  <si>
    <t>Maintain capacity during Climate Change (DLR )</t>
  </si>
  <si>
    <t>Auxiliary transformer renewal program</t>
  </si>
  <si>
    <t>Circuit Breaker Program</t>
  </si>
  <si>
    <t>Cowra substation Secondary Systems Renewal</t>
  </si>
  <si>
    <t>Dumaresq Secondary Systems Renewal</t>
  </si>
  <si>
    <t>Finley Secondary Systems Renewal</t>
  </si>
  <si>
    <t>Fire Extinguisher Renewal</t>
  </si>
  <si>
    <t>Fit OLCM to OIP bushings</t>
  </si>
  <si>
    <t>Forbes Secondary Systems Renewal</t>
  </si>
  <si>
    <t>FY24-28 SCADA Secure Remote Access Protocol Refresh</t>
  </si>
  <si>
    <t>Gunnedah Secondary Systems Renewal</t>
  </si>
  <si>
    <t>Kemps Creek Secondary Systems Renewal</t>
  </si>
  <si>
    <t>Kempsey Secondary Systems Renewal</t>
  </si>
  <si>
    <t>Line 1 Refurbishment</t>
  </si>
  <si>
    <t>Line 11 - Sydney Sth - Dapto - Twr Repl</t>
  </si>
  <si>
    <t>Line 12 Refurbishment</t>
  </si>
  <si>
    <t>Line 12/76 Refurbishment</t>
  </si>
  <si>
    <t>Line 13 kemps creek sydney south refurb</t>
  </si>
  <si>
    <t>Line 13/78 Refurbishment</t>
  </si>
  <si>
    <t>Line 16 Marulan Avon refurb</t>
  </si>
  <si>
    <t>Line 24/90 Refurbishment</t>
  </si>
  <si>
    <t>Line 25/92 Refurbishment</t>
  </si>
  <si>
    <t>Line 25/93 Refubishment</t>
  </si>
  <si>
    <t>Line 29/26 Refurbishment</t>
  </si>
  <si>
    <t>Line 76/77 Refurbishment</t>
  </si>
  <si>
    <t>Line 76/78 Refurbishment</t>
  </si>
  <si>
    <t>Line 82 Refurbishment</t>
  </si>
  <si>
    <t>Line 82/95 Refurbishment</t>
  </si>
  <si>
    <t>Line 8C/8E Refurbishment</t>
  </si>
  <si>
    <t>Line 8C/8J Refurbishment</t>
  </si>
  <si>
    <t>Line 8L/8M Refurbishment</t>
  </si>
  <si>
    <t>Line 90/92 Refurbishment</t>
  </si>
  <si>
    <t>Line 92/93 Refurbishment</t>
  </si>
  <si>
    <t>Line 94/96 Refurbishment</t>
  </si>
  <si>
    <t>Line 947 Refurbishment</t>
  </si>
  <si>
    <t>Line 94M Refurbishment</t>
  </si>
  <si>
    <t>Line 94U Refurbishment</t>
  </si>
  <si>
    <t>Line 95 Refurbishment</t>
  </si>
  <si>
    <t>Line 963 Refurb</t>
  </si>
  <si>
    <t>Line 963/96P Refurbishment</t>
  </si>
  <si>
    <t>Line 964 Refurbishment</t>
  </si>
  <si>
    <t>Line 965 Refurbishment</t>
  </si>
  <si>
    <t>Line 966 Refurbishment</t>
  </si>
  <si>
    <t>Line 977/1 Refurbishment</t>
  </si>
  <si>
    <t>Line 978 Refurbishment</t>
  </si>
  <si>
    <t>Line 991 Refurbishment</t>
  </si>
  <si>
    <t xml:space="preserve">Line 99B Refurbishment </t>
  </si>
  <si>
    <t xml:space="preserve">Line 99Z Refurbishment </t>
  </si>
  <si>
    <t>Line 9ML Refurbishment</t>
  </si>
  <si>
    <t>Line 9W/96 Refurbishment</t>
  </si>
  <si>
    <t>Nambucca Secondary Systems Renewal</t>
  </si>
  <si>
    <t>Narrabri Secondary Systems Renewal</t>
  </si>
  <si>
    <t>Newcastle Secondary Systems Renewal</t>
  </si>
  <si>
    <t>OLCM replacements</t>
  </si>
  <si>
    <t>Panorama Secondary Systems Renewal</t>
  </si>
  <si>
    <t>Physical Security Upgrade</t>
  </si>
  <si>
    <t xml:space="preserve">Regentville Secondary Systems Renewal </t>
  </si>
  <si>
    <t>Sydney east Secondary Systems Renewal</t>
  </si>
  <si>
    <t xml:space="preserve">Tamworth Transformer Renewals </t>
  </si>
  <si>
    <t>Tenterfield Transformer Renewals</t>
  </si>
  <si>
    <t>Tomago Secondary Systems Renewal</t>
  </si>
  <si>
    <t>Transformer Compound Wall Renewal</t>
  </si>
  <si>
    <t>Transmission Line Protection Relay Replacements</t>
  </si>
  <si>
    <t>Uranquinty Secondary Systems Renewal</t>
  </si>
  <si>
    <t>Vales point Secondary Systems Renewal</t>
  </si>
  <si>
    <t>Wallerwang Secondary Systems Renewal</t>
  </si>
  <si>
    <t>Line 86</t>
  </si>
  <si>
    <t>CT Program</t>
  </si>
  <si>
    <t>VT Program</t>
  </si>
  <si>
    <t>Disconnector</t>
  </si>
  <si>
    <t>Steelwork Program</t>
  </si>
  <si>
    <t>Transformer refurbishment program</t>
  </si>
  <si>
    <t>Air Cored Reactors</t>
  </si>
  <si>
    <t>Capacitor Banks</t>
  </si>
  <si>
    <t>Subs - Capital spares</t>
  </si>
  <si>
    <t>33kV Air core reactor switching duty</t>
  </si>
  <si>
    <t xml:space="preserve">Reactor Renewal program </t>
  </si>
  <si>
    <t>Molong No1 Transformer Renewal</t>
  </si>
  <si>
    <t>Yass No3 Transformer Renewal</t>
  </si>
  <si>
    <t>Substation Noise Compliance</t>
  </si>
  <si>
    <t>Conductor Replacement</t>
  </si>
  <si>
    <t>Earthwire Capacity Replacement</t>
  </si>
  <si>
    <t>Low Spans - Main grid</t>
  </si>
  <si>
    <t>Low Spans -132kV TL</t>
  </si>
  <si>
    <t>Various lines- Insulator condition</t>
  </si>
  <si>
    <t>Asbestos (Carryover from RP2)</t>
  </si>
  <si>
    <t>Public Safety Enhancements - Climbing deterrents, signage, aerial marker balls, earthing</t>
  </si>
  <si>
    <t>Underground Cable Capital Spares RP3</t>
  </si>
  <si>
    <t>Cable Monitoring Systems Renewal RP3</t>
  </si>
  <si>
    <t>TL Digital Twin Programme</t>
  </si>
  <si>
    <t>Lower Tumut Secondary Systems Renewal</t>
  </si>
  <si>
    <t>Tenterfield Secondary Systems Renewal</t>
  </si>
  <si>
    <t>YSN Secondary Systems Renewal</t>
  </si>
  <si>
    <t>ER0 Secondary Systems Renewal</t>
  </si>
  <si>
    <t>BER Secondary Systems Renewal</t>
  </si>
  <si>
    <t>BRG Secondary Systems Renewal</t>
  </si>
  <si>
    <t>LSM Secondary Systems Renewal</t>
  </si>
  <si>
    <t>MPP Secondary Systems Renewal</t>
  </si>
  <si>
    <t>INV Secondary Systems Renewal</t>
  </si>
  <si>
    <t>COF Secondary Systems Renewal</t>
  </si>
  <si>
    <t>GNS Secondary Systems Renewal</t>
  </si>
  <si>
    <t>BRD Secondary Systems Renewal</t>
  </si>
  <si>
    <t>AR1 Secondary Systems Renewal</t>
  </si>
  <si>
    <t>WL1 Secondary Systems Renewal</t>
  </si>
  <si>
    <t>Busbar Protection Relay Replacements</t>
  </si>
  <si>
    <t>Capacitor Protection Relay Replacements</t>
  </si>
  <si>
    <t>Reactor Protection Relay Replacements</t>
  </si>
  <si>
    <t>Transformer Protection Relay Replacements</t>
  </si>
  <si>
    <t>UFLS Protection Relay Replacements</t>
  </si>
  <si>
    <t>Digital Intertrips</t>
  </si>
  <si>
    <t>Temporary protection renewal for recall periods</t>
  </si>
  <si>
    <t>Time Domain Protection Proof of Concept</t>
  </si>
  <si>
    <t>Market Metering Protection Relay Replacements</t>
  </si>
  <si>
    <t>NiCd / Chargers Renewal</t>
  </si>
  <si>
    <t>RPS Renewal</t>
  </si>
  <si>
    <t>RTU Renewal Program</t>
  </si>
  <si>
    <t>HMI/Gateway Renewal Programs</t>
  </si>
  <si>
    <t>OTN Network Replacement</t>
  </si>
  <si>
    <t>Multiplexer Renewal program</t>
  </si>
  <si>
    <t>Microwave Renewal Program</t>
  </si>
  <si>
    <t>OPGW rollout</t>
  </si>
  <si>
    <t>DI - Capital spares</t>
  </si>
  <si>
    <t>Comms Alarm System Renewals</t>
  </si>
  <si>
    <t>Operational Building Refurbs</t>
  </si>
  <si>
    <t>Palisade Gate Renewals</t>
  </si>
  <si>
    <t>Fire Systems Renewals</t>
  </si>
  <si>
    <t>Fire Systems (Mechanical) Renewal</t>
  </si>
  <si>
    <t>SCADA Duplicate Comms</t>
  </si>
  <si>
    <t>AMC Enhancements</t>
  </si>
  <si>
    <t>SCADA Hardware Renewal</t>
  </si>
  <si>
    <t>FY24-28 SSZ Core Refresh</t>
  </si>
  <si>
    <t>FY24-28 Critical Infrastructure Uplift OT Environment</t>
  </si>
  <si>
    <t>Lismore 415V AC DIst. Replacement</t>
  </si>
  <si>
    <t>BKH SVC Server Upgrade</t>
  </si>
  <si>
    <t>Cable 41 (26F) Bridge Works</t>
  </si>
  <si>
    <t>Line 23 - Vales Point Munmorah Refurb</t>
  </si>
  <si>
    <t>Line 992 Refurbishment</t>
  </si>
  <si>
    <t>Misc Plant Tools and Test Equip</t>
  </si>
  <si>
    <t>Increase capacity of 132 kV busbars at Wagga Substation</t>
  </si>
  <si>
    <t>Improve operational response to busbar trips</t>
  </si>
  <si>
    <t>Manage multiple contingencies in North West NSW area</t>
  </si>
  <si>
    <t>Manage multiple contingencies in Sydney Northwest area</t>
  </si>
  <si>
    <t>Manage multiple contingencies in the Bayswater to Sydney area</t>
  </si>
  <si>
    <t>Supply to Strathnairn area  (EVOEnergy)</t>
  </si>
  <si>
    <t>Condition of  AusGrid cables 9SA and 92P</t>
  </si>
  <si>
    <t>Supply to North West Slopes Area  Stage 1</t>
  </si>
  <si>
    <t>NSW Oscillation Monitoring (PMU Installation)</t>
  </si>
  <si>
    <t>Maintaining Reliable Supply to Deniliquin, Coleambally and Finley area (Maintain Voltage in South Western Subsystem)</t>
  </si>
  <si>
    <t>Supply to Panorama area</t>
  </si>
  <si>
    <t>System Security Roadmap - Situational Awareness and Digital Twin</t>
  </si>
  <si>
    <t>ICT Forecast (Trend 2009-23)</t>
  </si>
  <si>
    <t>Other</t>
  </si>
  <si>
    <t>Deferred p2-3 works for FY22-23</t>
  </si>
  <si>
    <t>180 Thomas Street - Ultimo drainage project</t>
  </si>
  <si>
    <t xml:space="preserve">Yass Old System Control Block demolition </t>
  </si>
  <si>
    <t>Ultimo Prescribed 2020 Audit Recommended Cap Works - reviewed and prioritised</t>
  </si>
  <si>
    <t>Wallgrove 2020 Audit Recommended Cap Works - reviewed and prioritised</t>
  </si>
  <si>
    <t>Waratah 2020 Audit Recommended Cap Works - reviewed and prioritised</t>
  </si>
  <si>
    <t>Orange 2020 Audit Recommended Cap Works - reviewed and prioritised</t>
  </si>
  <si>
    <t>Tamworth  2020 Audit Recommended Cap Works - reviewed and prioritised</t>
  </si>
  <si>
    <t>Yass 2020 Audit Recommended Cap Works - reviewed and prioritised</t>
  </si>
  <si>
    <t>Wagga 2020 Audit Recommended Cap Works - reviewed and prioritised</t>
  </si>
  <si>
    <t>Property leases</t>
  </si>
  <si>
    <t>[Project Name]</t>
  </si>
  <si>
    <t/>
  </si>
  <si>
    <t>FY22</t>
  </si>
  <si>
    <t>FY23</t>
  </si>
  <si>
    <t>FY21</t>
  </si>
  <si>
    <t>N2205</t>
  </si>
  <si>
    <t>N2208</t>
  </si>
  <si>
    <t>N2371</t>
  </si>
  <si>
    <t>N2293</t>
  </si>
  <si>
    <t>N2584</t>
  </si>
  <si>
    <t>N2360</t>
  </si>
  <si>
    <t>N2649</t>
  </si>
  <si>
    <t>N2645</t>
  </si>
  <si>
    <t>N2363</t>
  </si>
  <si>
    <t>N2636</t>
  </si>
  <si>
    <t>N2393</t>
  </si>
  <si>
    <t>N2746</t>
  </si>
  <si>
    <t>SSR</t>
  </si>
  <si>
    <t>N2657</t>
  </si>
  <si>
    <t>N2384</t>
  </si>
  <si>
    <t>TBA</t>
  </si>
  <si>
    <t>N2534</t>
  </si>
  <si>
    <t>SSRCP</t>
  </si>
  <si>
    <t>N2588</t>
  </si>
  <si>
    <t>N2596</t>
  </si>
  <si>
    <t>N2597</t>
  </si>
  <si>
    <t>N2414</t>
  </si>
  <si>
    <t>N2417</t>
  </si>
  <si>
    <t>N2413</t>
  </si>
  <si>
    <t>AER draft decision amendments</t>
  </si>
  <si>
    <t>AER final decision amendments</t>
  </si>
  <si>
    <t>c-i-c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</si>
</sst>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-* #,##0_-;\-* #,##0_-;_-* &quot;-&quot;??_-;_-@_-"/>
    <numFmt numFmtId="166" formatCode="_(#,##0.00%_);\(#,##0.00%\);_(&quot;-&quot;_)"/>
    <numFmt numFmtId="167" formatCode="_(#,##0.0000_);\(#,##0.0000\);_(&quot;-&quot;_)"/>
    <numFmt numFmtId="168" formatCode="_(&quot;$&quot;#,##0.0_);\(&quot;$&quot;#,##0.0\);_(&quot;-&quot;_)"/>
    <numFmt numFmtId="169" formatCode="_)d\-mmm\-yy_)"/>
    <numFmt numFmtId="170" formatCode="_(#,##0.000_);\(#,##0.000\);_(&quot;-&quot;_)"/>
    <numFmt numFmtId="171" formatCode="_(#,##0.0_);\(#,##0.0\);_(&quot;-&quot;_)"/>
    <numFmt numFmtId="172" formatCode="_(#,##0_);\(#,##0\);_(&quot;-&quot;_)"/>
    <numFmt numFmtId="173" formatCode="[Red]\●;[Red]\●;[Color10]\●"/>
    <numFmt numFmtId="174" formatCode="_(#,##0.0%_);\(#,##0.0%\);_(&quot;-&quot;_)"/>
    <numFmt numFmtId="175" formatCode="0.000"/>
  </numFmts>
  <fonts count="2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1"/>
      <name val="Arial"/>
      <family val="2"/>
    </font>
    <font>
      <sz val="18"/>
      <color theme="3"/>
      <name val="Arial"/>
      <family val="2"/>
    </font>
    <font>
      <b/>
      <sz val="11"/>
      <color theme="3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theme="4"/>
      <name val="Arial"/>
      <family val="2"/>
    </font>
    <font>
      <i/>
      <sz val="10"/>
      <color theme="4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b/>
      <sz val="10"/>
      <color theme="4"/>
      <name val="Arial"/>
      <family val="2"/>
    </font>
    <font>
      <b/>
      <sz val="10"/>
      <name val="Arial"/>
      <family val="2"/>
    </font>
    <font>
      <sz val="10"/>
      <color theme="1"/>
      <name val="Helvetica"/>
      <family val="2"/>
    </font>
    <font>
      <b/>
      <sz val="10"/>
      <color theme="1"/>
      <name val="Helvetica"/>
    </font>
    <font>
      <b/>
      <sz val="10"/>
      <name val="Helvetica"/>
      <family val="2"/>
    </font>
    <font>
      <sz val="8"/>
      <color rgb="FFFF0066"/>
      <name val="Helvetica"/>
      <family val="2"/>
    </font>
    <font>
      <sz val="10"/>
      <color theme="5"/>
      <name val="Arial"/>
      <family val="2"/>
    </font>
    <font>
      <sz val="8"/>
      <color theme="1"/>
      <name val="Helvetica"/>
      <family val="2"/>
    </font>
    <font>
      <sz val="10"/>
      <color rgb="FFFF6699"/>
      <name val="Arial"/>
      <family val="2"/>
    </font>
    <font>
      <b/>
      <sz val="10"/>
      <color rgb="FFFF6699"/>
      <name val="Arial"/>
      <family val="2"/>
    </font>
    <font>
      <sz val="8"/>
      <color theme="1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244062"/>
        <bgColor indexed="64"/>
      </patternFill>
    </fill>
    <fill>
      <patternFill patternType="solid">
        <fgColor rgb="FF36609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tted">
        <color theme="0"/>
      </left>
      <right style="dotted">
        <color theme="0"/>
      </right>
      <top style="dotted">
        <color theme="0"/>
      </top>
      <bottom style="dotted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/>
      <top/>
      <bottom style="dotted">
        <color auto="1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auto="1"/>
      </top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 style="thin">
        <color indexed="64"/>
      </left>
      <right/>
      <top style="dotted">
        <color auto="1"/>
      </top>
      <bottom style="dotted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1">
    <xf numFmtId="0" fontId="0" fillId="0" borderId="0"/>
    <xf numFmtId="168" fontId="5" fillId="0" borderId="0" applyFill="0" applyBorder="0">
      <alignment vertical="center"/>
    </xf>
    <xf numFmtId="166" fontId="5" fillId="0" borderId="0" applyFill="0" applyBorder="0">
      <alignment vertical="center"/>
    </xf>
    <xf numFmtId="0" fontId="6" fillId="0" borderId="0" applyNumberFormat="0" applyFill="0" applyBorder="0" applyAlignment="0" applyProtection="0"/>
    <xf numFmtId="0" fontId="9" fillId="2" borderId="0" applyNumberFormat="0" applyBorder="0">
      <alignment vertical="center"/>
    </xf>
    <xf numFmtId="0" fontId="8" fillId="3" borderId="0" applyNumberFormat="0" applyBorder="0">
      <alignment vertical="center"/>
    </xf>
    <xf numFmtId="0" fontId="14" fillId="4" borderId="0" applyNumberFormat="0" applyBorder="0">
      <alignment vertical="center"/>
    </xf>
    <xf numFmtId="0" fontId="7" fillId="0" borderId="0" applyNumberFormat="0" applyFill="0" applyBorder="0">
      <alignment vertical="center"/>
    </xf>
    <xf numFmtId="0" fontId="10" fillId="0" borderId="0" applyFill="0" applyBorder="0">
      <alignment vertical="center"/>
    </xf>
    <xf numFmtId="0" fontId="10" fillId="5" borderId="8">
      <alignment vertical="center"/>
      <protection locked="0"/>
    </xf>
    <xf numFmtId="166" fontId="10" fillId="5" borderId="8">
      <alignment vertical="center"/>
      <protection locked="0"/>
    </xf>
    <xf numFmtId="168" fontId="5" fillId="5" borderId="8">
      <alignment vertical="center"/>
      <protection locked="0"/>
    </xf>
    <xf numFmtId="0" fontId="11" fillId="0" borderId="0" applyFill="0" applyBorder="0">
      <alignment vertical="center"/>
    </xf>
    <xf numFmtId="166" fontId="11" fillId="0" borderId="0" applyFill="0" applyBorder="0">
      <alignment vertical="center"/>
    </xf>
    <xf numFmtId="168" fontId="11" fillId="0" borderId="0" applyFill="0" applyBorder="0">
      <alignment vertical="center"/>
    </xf>
    <xf numFmtId="171" fontId="5" fillId="0" borderId="0" applyFill="0" applyBorder="0">
      <alignment vertical="center"/>
    </xf>
    <xf numFmtId="171" fontId="11" fillId="0" borderId="0" applyFill="0" applyBorder="0">
      <alignment vertical="center"/>
    </xf>
    <xf numFmtId="171" fontId="5" fillId="5" borderId="8">
      <alignment vertical="center"/>
      <protection locked="0"/>
    </xf>
    <xf numFmtId="169" fontId="5" fillId="0" borderId="0" applyFill="0" applyBorder="0">
      <alignment vertical="center"/>
    </xf>
    <xf numFmtId="169" fontId="11" fillId="0" borderId="0" applyFill="0" applyBorder="0">
      <alignment vertical="center"/>
    </xf>
    <xf numFmtId="169" fontId="5" fillId="5" borderId="8">
      <alignment vertical="center"/>
      <protection locked="0"/>
    </xf>
    <xf numFmtId="173" fontId="13" fillId="0" borderId="0" applyBorder="0">
      <alignment vertical="center"/>
    </xf>
    <xf numFmtId="0" fontId="15" fillId="0" borderId="0" applyNumberFormat="0" applyFill="0" applyBorder="0" applyAlignment="0" applyProtection="0"/>
    <xf numFmtId="0" fontId="18" fillId="0" borderId="0" applyFill="0" applyBorder="0">
      <alignment vertical="center"/>
    </xf>
    <xf numFmtId="0" fontId="20" fillId="0" borderId="0" applyFill="0" applyBorder="0">
      <alignment horizontal="left" vertical="center"/>
    </xf>
    <xf numFmtId="0" fontId="21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" fillId="0" borderId="0"/>
    <xf numFmtId="0" fontId="1" fillId="0" borderId="0"/>
    <xf numFmtId="0" fontId="28" fillId="9" borderId="0">
      <alignment horizontal="left" vertical="center"/>
    </xf>
  </cellStyleXfs>
  <cellXfs count="259">
    <xf numFmtId="0" fontId="0" fillId="0" borderId="0" xfId="0"/>
    <xf numFmtId="165" fontId="3" fillId="0" borderId="0" xfId="0" applyNumberFormat="1" applyFont="1"/>
    <xf numFmtId="165" fontId="3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left"/>
    </xf>
    <xf numFmtId="165" fontId="4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0" fontId="9" fillId="2" borderId="0" xfId="4">
      <alignment vertical="center"/>
    </xf>
    <xf numFmtId="0" fontId="6" fillId="0" borderId="0" xfId="3"/>
    <xf numFmtId="0" fontId="7" fillId="0" borderId="0" xfId="7">
      <alignment vertical="center"/>
    </xf>
    <xf numFmtId="0" fontId="10" fillId="0" borderId="0" xfId="8">
      <alignment vertical="center"/>
    </xf>
    <xf numFmtId="0" fontId="11" fillId="0" borderId="0" xfId="12">
      <alignment vertical="center"/>
    </xf>
    <xf numFmtId="0" fontId="10" fillId="5" borderId="1" xfId="9" applyBorder="1" applyAlignment="1">
      <alignment horizontal="center" vertical="center"/>
      <protection locked="0"/>
    </xf>
    <xf numFmtId="0" fontId="11" fillId="0" borderId="0" xfId="12" applyAlignment="1">
      <alignment horizontal="center" vertical="center"/>
    </xf>
    <xf numFmtId="0" fontId="10" fillId="0" borderId="3" xfId="8" applyBorder="1" applyAlignment="1">
      <alignment horizontal="center" vertical="center"/>
    </xf>
    <xf numFmtId="0" fontId="10" fillId="0" borderId="6" xfId="8" applyBorder="1" applyAlignment="1">
      <alignment horizontal="center" vertical="center"/>
    </xf>
    <xf numFmtId="0" fontId="10" fillId="0" borderId="7" xfId="8" applyBorder="1" applyAlignment="1">
      <alignment horizontal="center" vertical="center"/>
    </xf>
    <xf numFmtId="0" fontId="12" fillId="0" borderId="0" xfId="12" applyFont="1">
      <alignment vertical="center"/>
    </xf>
    <xf numFmtId="0" fontId="12" fillId="0" borderId="0" xfId="12" applyFont="1" applyFill="1" applyBorder="1">
      <alignment vertical="center"/>
    </xf>
    <xf numFmtId="0" fontId="2" fillId="0" borderId="0" xfId="3" applyFont="1"/>
    <xf numFmtId="0" fontId="9" fillId="2" borderId="0" xfId="4" quotePrefix="1">
      <alignment vertical="center"/>
    </xf>
    <xf numFmtId="165" fontId="7" fillId="0" borderId="0" xfId="7" applyNumberFormat="1">
      <alignment vertical="center"/>
    </xf>
    <xf numFmtId="165" fontId="7" fillId="0" borderId="0" xfId="7" applyNumberFormat="1" applyAlignment="1">
      <alignment horizontal="center" vertical="center"/>
    </xf>
    <xf numFmtId="0" fontId="7" fillId="0" borderId="0" xfId="7" applyAlignment="1">
      <alignment horizontal="center" vertical="center"/>
    </xf>
    <xf numFmtId="170" fontId="5" fillId="0" borderId="0" xfId="15" applyNumberFormat="1" applyAlignment="1">
      <alignment horizontal="center" vertical="center"/>
    </xf>
    <xf numFmtId="0" fontId="10" fillId="0" borderId="0" xfId="8" applyAlignment="1">
      <alignment horizontal="center" vertical="center"/>
    </xf>
    <xf numFmtId="0" fontId="10" fillId="0" borderId="4" xfId="8" applyFill="1" applyBorder="1" applyAlignment="1">
      <alignment horizontal="center" vertical="center" wrapText="1"/>
    </xf>
    <xf numFmtId="0" fontId="10" fillId="0" borderId="5" xfId="8" applyFill="1" applyBorder="1" applyAlignment="1">
      <alignment horizontal="center" vertical="center" wrapText="1"/>
    </xf>
    <xf numFmtId="172" fontId="11" fillId="0" borderId="0" xfId="16" applyNumberFormat="1" applyAlignment="1">
      <alignment horizontal="center" vertical="center"/>
    </xf>
    <xf numFmtId="172" fontId="5" fillId="0" borderId="0" xfId="15" applyNumberFormat="1" applyAlignment="1">
      <alignment horizontal="center" vertical="center"/>
    </xf>
    <xf numFmtId="0" fontId="10" fillId="5" borderId="8" xfId="9">
      <alignment vertical="center"/>
      <protection locked="0"/>
    </xf>
    <xf numFmtId="0" fontId="10" fillId="5" borderId="8" xfId="9" applyAlignment="1">
      <alignment horizontal="center" vertical="center"/>
      <protection locked="0"/>
    </xf>
    <xf numFmtId="172" fontId="5" fillId="5" borderId="8" xfId="17" applyNumberFormat="1" applyAlignment="1">
      <alignment horizontal="center" vertical="center"/>
      <protection locked="0"/>
    </xf>
    <xf numFmtId="171" fontId="5" fillId="5" borderId="8" xfId="17" applyAlignment="1">
      <alignment horizontal="center" vertical="center"/>
      <protection locked="0"/>
    </xf>
    <xf numFmtId="0" fontId="11" fillId="0" borderId="0" xfId="12" applyAlignment="1">
      <alignment horizontal="left" vertical="center"/>
    </xf>
    <xf numFmtId="0" fontId="11" fillId="0" borderId="0" xfId="12" applyFill="1" applyBorder="1" applyAlignment="1">
      <alignment horizontal="center" vertical="center"/>
    </xf>
    <xf numFmtId="0" fontId="14" fillId="4" borderId="9" xfId="6" applyBorder="1">
      <alignment vertical="center"/>
    </xf>
    <xf numFmtId="0" fontId="8" fillId="3" borderId="9" xfId="5" applyBorder="1" applyAlignment="1">
      <alignment horizontal="centerContinuous" vertical="center"/>
    </xf>
    <xf numFmtId="0" fontId="14" fillId="4" borderId="9" xfId="6" applyBorder="1" applyAlignment="1">
      <alignment horizontal="center" vertical="center"/>
    </xf>
    <xf numFmtId="0" fontId="7" fillId="0" borderId="0" xfId="7" applyAlignment="1">
      <alignment horizontal="right" vertical="center"/>
    </xf>
    <xf numFmtId="172" fontId="5" fillId="0" borderId="0" xfId="15" applyNumberFormat="1">
      <alignment vertical="center"/>
    </xf>
    <xf numFmtId="174" fontId="10" fillId="5" borderId="8" xfId="10" applyNumberFormat="1" applyAlignment="1">
      <alignment horizontal="center" vertical="center"/>
      <protection locked="0"/>
    </xf>
    <xf numFmtId="0" fontId="14" fillId="4" borderId="9" xfId="6" applyBorder="1" applyAlignment="1">
      <alignment horizontal="center" vertical="center" wrapText="1"/>
    </xf>
    <xf numFmtId="0" fontId="14" fillId="4" borderId="9" xfId="6" applyBorder="1" applyAlignment="1">
      <alignment horizontal="right" vertical="center" wrapText="1"/>
    </xf>
    <xf numFmtId="174" fontId="5" fillId="0" borderId="0" xfId="2" applyNumberFormat="1" applyAlignment="1">
      <alignment horizontal="center" vertical="center"/>
    </xf>
    <xf numFmtId="173" fontId="13" fillId="0" borderId="0" xfId="21" applyAlignment="1">
      <alignment horizontal="center" vertical="center"/>
    </xf>
    <xf numFmtId="0" fontId="0" fillId="0" borderId="11" xfId="0" applyBorder="1"/>
    <xf numFmtId="173" fontId="13" fillId="0" borderId="11" xfId="21" applyBorder="1" applyAlignment="1">
      <alignment horizontal="center" vertical="center"/>
    </xf>
    <xf numFmtId="173" fontId="13" fillId="0" borderId="3" xfId="21" applyBorder="1" applyAlignment="1">
      <alignment horizontal="center" vertical="center"/>
    </xf>
    <xf numFmtId="166" fontId="10" fillId="5" borderId="8" xfId="10" applyAlignment="1">
      <alignment horizontal="center" vertical="center"/>
      <protection locked="0"/>
    </xf>
    <xf numFmtId="173" fontId="13" fillId="0" borderId="0" xfId="21" applyBorder="1" applyAlignment="1">
      <alignment horizontal="center" vertical="center"/>
    </xf>
    <xf numFmtId="166" fontId="5" fillId="0" borderId="0" xfId="2" applyAlignment="1">
      <alignment horizontal="center" vertical="center"/>
    </xf>
    <xf numFmtId="0" fontId="14" fillId="4" borderId="0" xfId="6" applyAlignment="1">
      <alignment horizontal="centerContinuous" vertical="center"/>
    </xf>
    <xf numFmtId="167" fontId="5" fillId="0" borderId="0" xfId="15" applyNumberFormat="1" applyAlignment="1">
      <alignment horizontal="center" vertical="center"/>
    </xf>
    <xf numFmtId="167" fontId="11" fillId="0" borderId="12" xfId="16" applyNumberFormat="1" applyBorder="1" applyAlignment="1">
      <alignment horizontal="center" vertical="center"/>
    </xf>
    <xf numFmtId="167" fontId="11" fillId="0" borderId="13" xfId="16" applyNumberFormat="1" applyBorder="1" applyAlignment="1">
      <alignment horizontal="center" vertical="center"/>
    </xf>
    <xf numFmtId="171" fontId="5" fillId="0" borderId="0" xfId="15">
      <alignment vertical="center"/>
    </xf>
    <xf numFmtId="0" fontId="14" fillId="4" borderId="9" xfId="6" applyBorder="1" applyAlignment="1">
      <alignment vertical="center" wrapText="1"/>
    </xf>
    <xf numFmtId="0" fontId="8" fillId="3" borderId="0" xfId="5">
      <alignment vertical="center"/>
    </xf>
    <xf numFmtId="0" fontId="16" fillId="0" borderId="11" xfId="12" applyFont="1" applyBorder="1">
      <alignment vertical="center"/>
    </xf>
    <xf numFmtId="172" fontId="13" fillId="0" borderId="11" xfId="15" applyNumberFormat="1" applyFont="1" applyBorder="1">
      <alignment vertical="center"/>
    </xf>
    <xf numFmtId="0" fontId="14" fillId="4" borderId="0" xfId="6" applyAlignment="1">
      <alignment horizontal="right" vertical="center" wrapText="1"/>
    </xf>
    <xf numFmtId="0" fontId="11" fillId="0" borderId="11" xfId="12" applyBorder="1" applyAlignment="1">
      <alignment horizontal="center" vertical="center"/>
    </xf>
    <xf numFmtId="0" fontId="10" fillId="0" borderId="11" xfId="8" applyBorder="1" applyAlignment="1">
      <alignment horizontal="center" vertical="center"/>
    </xf>
    <xf numFmtId="0" fontId="10" fillId="0" borderId="11" xfId="8" applyBorder="1">
      <alignment vertical="center"/>
    </xf>
    <xf numFmtId="171" fontId="13" fillId="0" borderId="11" xfId="15" applyFont="1" applyBorder="1">
      <alignment vertical="center"/>
    </xf>
    <xf numFmtId="0" fontId="7" fillId="0" borderId="0" xfId="7" applyFill="1" applyBorder="1" applyAlignment="1">
      <alignment horizontal="center" vertical="center"/>
    </xf>
    <xf numFmtId="0" fontId="14" fillId="4" borderId="0" xfId="6" applyBorder="1" applyAlignment="1">
      <alignment horizontal="right" vertical="center" wrapText="1"/>
    </xf>
    <xf numFmtId="171" fontId="5" fillId="0" borderId="0" xfId="15" applyFill="1">
      <alignment vertical="center"/>
    </xf>
    <xf numFmtId="172" fontId="13" fillId="0" borderId="0" xfId="15" applyNumberFormat="1" applyFont="1" applyFill="1" applyBorder="1">
      <alignment vertical="center"/>
    </xf>
    <xf numFmtId="0" fontId="14" fillId="4" borderId="0" xfId="6">
      <alignment vertical="center"/>
    </xf>
    <xf numFmtId="171" fontId="13" fillId="0" borderId="6" xfId="15" applyFont="1" applyBorder="1">
      <alignment vertical="center"/>
    </xf>
    <xf numFmtId="173" fontId="13" fillId="0" borderId="0" xfId="21" applyBorder="1" applyAlignment="1">
      <alignment horizontal="right" vertical="center"/>
    </xf>
    <xf numFmtId="0" fontId="14" fillId="4" borderId="26" xfId="6" applyBorder="1" applyAlignment="1">
      <alignment horizontal="right" vertical="center" wrapText="1"/>
    </xf>
    <xf numFmtId="171" fontId="5" fillId="0" borderId="26" xfId="15" applyBorder="1">
      <alignment vertical="center"/>
    </xf>
    <xf numFmtId="171" fontId="13" fillId="0" borderId="27" xfId="15" applyFont="1" applyBorder="1">
      <alignment vertical="center"/>
    </xf>
    <xf numFmtId="0" fontId="16" fillId="0" borderId="0" xfId="12" applyFont="1">
      <alignment vertical="center"/>
    </xf>
    <xf numFmtId="0" fontId="14" fillId="4" borderId="0" xfId="6" applyBorder="1" applyAlignment="1">
      <alignment horizontal="center" vertical="center" wrapText="1"/>
    </xf>
    <xf numFmtId="171" fontId="5" fillId="0" borderId="26" xfId="15" applyFill="1" applyBorder="1">
      <alignment vertical="center"/>
    </xf>
    <xf numFmtId="0" fontId="11" fillId="0" borderId="0" xfId="12" applyFill="1">
      <alignment vertical="center"/>
    </xf>
    <xf numFmtId="0" fontId="15" fillId="0" borderId="0" xfId="22"/>
    <xf numFmtId="171" fontId="5" fillId="0" borderId="0" xfId="15" applyFill="1" applyBorder="1">
      <alignment vertical="center"/>
    </xf>
    <xf numFmtId="0" fontId="11" fillId="0" borderId="0" xfId="12" applyFill="1" applyAlignment="1">
      <alignment horizontal="center" vertical="center"/>
    </xf>
    <xf numFmtId="0" fontId="10" fillId="0" borderId="0" xfId="8" applyFill="1" applyAlignment="1">
      <alignment horizontal="center" vertical="center"/>
    </xf>
    <xf numFmtId="171" fontId="13" fillId="0" borderId="6" xfId="15" applyFont="1" applyBorder="1" applyAlignment="1">
      <alignment horizontal="center" vertical="center"/>
    </xf>
    <xf numFmtId="0" fontId="14" fillId="4" borderId="9" xfId="6" applyBorder="1" applyAlignment="1">
      <alignment horizontal="left" vertical="center" wrapText="1"/>
    </xf>
    <xf numFmtId="0" fontId="10" fillId="5" borderId="8" xfId="9" applyAlignment="1">
      <alignment horizontal="center" vertical="center" wrapText="1"/>
      <protection locked="0"/>
    </xf>
    <xf numFmtId="171" fontId="5" fillId="0" borderId="0" xfId="15" applyAlignment="1">
      <alignment horizontal="center" vertical="center"/>
    </xf>
    <xf numFmtId="0" fontId="0" fillId="0" borderId="0" xfId="0" applyAlignment="1">
      <alignment horizontal="right"/>
    </xf>
    <xf numFmtId="170" fontId="5" fillId="0" borderId="6" xfId="15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16" fillId="0" borderId="28" xfId="12" applyFont="1" applyBorder="1" applyAlignment="1">
      <alignment horizontal="center" vertical="center"/>
    </xf>
    <xf numFmtId="172" fontId="5" fillId="0" borderId="0" xfId="15" applyNumberFormat="1" applyFill="1">
      <alignment vertical="center"/>
    </xf>
    <xf numFmtId="0" fontId="15" fillId="0" borderId="0" xfId="22" applyAlignment="1"/>
    <xf numFmtId="171" fontId="13" fillId="0" borderId="11" xfId="15" applyFont="1" applyBorder="1" applyAlignment="1">
      <alignment horizontal="center" vertical="center"/>
    </xf>
    <xf numFmtId="0" fontId="7" fillId="0" borderId="0" xfId="7" applyAlignment="1">
      <alignment horizontal="center" vertical="center" wrapText="1"/>
    </xf>
    <xf numFmtId="166" fontId="5" fillId="0" borderId="11" xfId="2" applyBorder="1" applyAlignment="1">
      <alignment horizontal="center" vertical="center"/>
    </xf>
    <xf numFmtId="0" fontId="7" fillId="0" borderId="0" xfId="7" applyFill="1" applyAlignment="1">
      <alignment horizontal="center" vertical="center"/>
    </xf>
    <xf numFmtId="0" fontId="18" fillId="0" borderId="0" xfId="23" applyFill="1" applyBorder="1">
      <alignment vertical="center"/>
    </xf>
    <xf numFmtId="0" fontId="19" fillId="0" borderId="11" xfId="23" applyFont="1" applyFill="1" applyBorder="1">
      <alignment vertical="center"/>
    </xf>
    <xf numFmtId="0" fontId="0" fillId="0" borderId="0" xfId="0" applyAlignment="1">
      <alignment horizontal="center"/>
    </xf>
    <xf numFmtId="165" fontId="7" fillId="0" borderId="0" xfId="7" applyNumberFormat="1" applyAlignment="1">
      <alignment horizontal="center" vertical="center" wrapText="1"/>
    </xf>
    <xf numFmtId="170" fontId="5" fillId="5" borderId="8" xfId="17" applyNumberFormat="1" applyAlignment="1">
      <alignment horizontal="center" vertical="center"/>
      <protection locked="0"/>
    </xf>
    <xf numFmtId="0" fontId="11" fillId="0" borderId="11" xfId="12" applyBorder="1">
      <alignment vertical="center"/>
    </xf>
    <xf numFmtId="0" fontId="0" fillId="0" borderId="11" xfId="0" applyBorder="1" applyAlignment="1">
      <alignment horizontal="center"/>
    </xf>
    <xf numFmtId="171" fontId="5" fillId="0" borderId="11" xfId="15" applyBorder="1" applyAlignment="1">
      <alignment horizontal="center" vertical="center"/>
    </xf>
    <xf numFmtId="172" fontId="5" fillId="0" borderId="15" xfId="15" applyNumberFormat="1" applyFill="1" applyBorder="1">
      <alignment vertical="center"/>
    </xf>
    <xf numFmtId="172" fontId="5" fillId="0" borderId="16" xfId="15" applyNumberFormat="1" applyFill="1" applyBorder="1">
      <alignment vertical="center"/>
    </xf>
    <xf numFmtId="171" fontId="5" fillId="0" borderId="0" xfId="15" applyFill="1" applyAlignment="1">
      <alignment horizontal="center" vertical="center"/>
    </xf>
    <xf numFmtId="165" fontId="7" fillId="0" borderId="0" xfId="7" applyNumberFormat="1" applyAlignment="1">
      <alignment horizontal="left" vertical="center"/>
    </xf>
    <xf numFmtId="0" fontId="20" fillId="0" borderId="11" xfId="24" applyBorder="1">
      <alignment horizontal="left" vertical="center"/>
    </xf>
    <xf numFmtId="0" fontId="20" fillId="0" borderId="11" xfId="24" applyBorder="1" applyAlignment="1">
      <alignment horizontal="center" vertical="center"/>
    </xf>
    <xf numFmtId="0" fontId="10" fillId="0" borderId="0" xfId="8" applyAlignment="1">
      <alignment horizontal="left" vertical="center" indent="1"/>
    </xf>
    <xf numFmtId="0" fontId="7" fillId="0" borderId="0" xfId="7" applyAlignment="1">
      <alignment horizontal="right" vertical="center" wrapText="1"/>
    </xf>
    <xf numFmtId="172" fontId="22" fillId="0" borderId="0" xfId="16" applyNumberFormat="1" applyFont="1" applyAlignment="1">
      <alignment horizontal="center" vertical="center"/>
    </xf>
    <xf numFmtId="171" fontId="5" fillId="5" borderId="8" xfId="17" applyAlignment="1">
      <alignment horizontal="right" vertical="center"/>
      <protection locked="0"/>
    </xf>
    <xf numFmtId="171" fontId="5" fillId="5" borderId="10" xfId="17" applyBorder="1" applyAlignment="1">
      <alignment horizontal="right" vertical="center"/>
      <protection locked="0"/>
    </xf>
    <xf numFmtId="173" fontId="13" fillId="0" borderId="0" xfId="21" applyBorder="1" applyAlignment="1">
      <alignment horizontal="center"/>
    </xf>
    <xf numFmtId="0" fontId="8" fillId="3" borderId="0" xfId="5" quotePrefix="1">
      <alignment vertical="center"/>
    </xf>
    <xf numFmtId="173" fontId="13" fillId="0" borderId="0" xfId="21" applyBorder="1" applyAlignment="1">
      <alignment horizontal="left" vertical="center"/>
    </xf>
    <xf numFmtId="173" fontId="0" fillId="0" borderId="0" xfId="0" applyNumberFormat="1" applyAlignment="1">
      <alignment horizontal="center" vertical="center"/>
    </xf>
    <xf numFmtId="170" fontId="5" fillId="0" borderId="14" xfId="15" applyNumberFormat="1" applyFill="1" applyBorder="1" applyAlignment="1">
      <alignment horizontal="center" vertical="center"/>
    </xf>
    <xf numFmtId="170" fontId="5" fillId="0" borderId="7" xfId="15" applyNumberFormat="1" applyFill="1" applyBorder="1" applyAlignment="1">
      <alignment horizontal="center" vertical="center"/>
    </xf>
    <xf numFmtId="0" fontId="16" fillId="0" borderId="0" xfId="12" applyFont="1" applyBorder="1">
      <alignment vertical="center"/>
    </xf>
    <xf numFmtId="0" fontId="18" fillId="0" borderId="0" xfId="23">
      <alignment vertical="center"/>
    </xf>
    <xf numFmtId="171" fontId="5" fillId="0" borderId="32" xfId="15" applyFill="1" applyBorder="1">
      <alignment vertical="center"/>
    </xf>
    <xf numFmtId="171" fontId="5" fillId="0" borderId="33" xfId="15" applyFill="1" applyBorder="1">
      <alignment vertical="center"/>
    </xf>
    <xf numFmtId="171" fontId="5" fillId="0" borderId="34" xfId="15" applyFill="1" applyBorder="1">
      <alignment vertical="center"/>
    </xf>
    <xf numFmtId="0" fontId="16" fillId="0" borderId="0" xfId="12" applyFont="1" applyAlignment="1">
      <alignment horizontal="center" vertical="center"/>
    </xf>
    <xf numFmtId="0" fontId="17" fillId="0" borderId="0" xfId="8" applyFont="1" applyAlignment="1">
      <alignment horizontal="center" vertical="center"/>
    </xf>
    <xf numFmtId="166" fontId="13" fillId="0" borderId="0" xfId="2" applyFont="1" applyAlignment="1">
      <alignment horizontal="center" vertical="center"/>
    </xf>
    <xf numFmtId="175" fontId="7" fillId="0" borderId="0" xfId="7" applyNumberFormat="1" applyAlignment="1">
      <alignment horizontal="center" vertical="center"/>
    </xf>
    <xf numFmtId="171" fontId="5" fillId="0" borderId="19" xfId="15" applyBorder="1" applyAlignment="1">
      <alignment horizontal="center" vertical="center"/>
    </xf>
    <xf numFmtId="171" fontId="0" fillId="0" borderId="19" xfId="0" applyNumberFormat="1" applyBorder="1"/>
    <xf numFmtId="171" fontId="13" fillId="0" borderId="14" xfId="15" applyFont="1" applyFill="1" applyBorder="1">
      <alignment vertical="center"/>
    </xf>
    <xf numFmtId="171" fontId="13" fillId="0" borderId="6" xfId="15" applyFont="1" applyFill="1" applyBorder="1">
      <alignment vertical="center"/>
    </xf>
    <xf numFmtId="171" fontId="13" fillId="0" borderId="0" xfId="15" applyFont="1">
      <alignment vertical="center"/>
    </xf>
    <xf numFmtId="171" fontId="5" fillId="6" borderId="0" xfId="15" applyFill="1" applyAlignment="1">
      <alignment horizontal="center" vertical="center"/>
    </xf>
    <xf numFmtId="174" fontId="5" fillId="0" borderId="22" xfId="2" applyNumberFormat="1" applyBorder="1" applyAlignment="1">
      <alignment horizontal="center" vertical="center"/>
    </xf>
    <xf numFmtId="171" fontId="5" fillId="6" borderId="20" xfId="15" applyFill="1" applyBorder="1" applyAlignment="1">
      <alignment horizontal="center" vertical="center"/>
    </xf>
    <xf numFmtId="174" fontId="5" fillId="0" borderId="19" xfId="2" applyNumberFormat="1" applyBorder="1" applyAlignment="1">
      <alignment horizontal="center" vertical="center"/>
    </xf>
    <xf numFmtId="174" fontId="5" fillId="0" borderId="23" xfId="2" applyNumberFormat="1" applyBorder="1" applyAlignment="1">
      <alignment horizontal="center" vertical="center"/>
    </xf>
    <xf numFmtId="171" fontId="0" fillId="0" borderId="20" xfId="0" applyNumberFormat="1" applyBorder="1"/>
    <xf numFmtId="174" fontId="5" fillId="0" borderId="20" xfId="2" applyNumberFormat="1" applyBorder="1" applyAlignment="1">
      <alignment horizontal="center" vertical="center"/>
    </xf>
    <xf numFmtId="171" fontId="13" fillId="6" borderId="0" xfId="15" applyFont="1" applyFill="1">
      <alignment vertical="center"/>
    </xf>
    <xf numFmtId="171" fontId="5" fillId="0" borderId="20" xfId="15" applyBorder="1" applyAlignment="1">
      <alignment horizontal="center" vertical="center"/>
    </xf>
    <xf numFmtId="174" fontId="10" fillId="5" borderId="10" xfId="10" applyNumberFormat="1" applyBorder="1" applyAlignment="1">
      <alignment horizontal="center" vertical="center"/>
      <protection locked="0"/>
    </xf>
    <xf numFmtId="0" fontId="8" fillId="3" borderId="0" xfId="5" applyBorder="1" applyAlignment="1">
      <alignment horizontal="center" vertical="center" wrapText="1"/>
    </xf>
    <xf numFmtId="174" fontId="5" fillId="0" borderId="0" xfId="2" applyNumberFormat="1">
      <alignment vertical="center"/>
    </xf>
    <xf numFmtId="0" fontId="10" fillId="5" borderId="10" xfId="9" applyBorder="1">
      <alignment vertical="center"/>
      <protection locked="0"/>
    </xf>
    <xf numFmtId="0" fontId="10" fillId="5" borderId="10" xfId="9" applyBorder="1" applyAlignment="1">
      <alignment horizontal="center" vertical="center"/>
      <protection locked="0"/>
    </xf>
    <xf numFmtId="0" fontId="10" fillId="0" borderId="0" xfId="8" applyAlignment="1">
      <alignment horizontal="left" vertical="center"/>
    </xf>
    <xf numFmtId="0" fontId="0" fillId="0" borderId="6" xfId="0" applyBorder="1"/>
    <xf numFmtId="174" fontId="10" fillId="5" borderId="17" xfId="10" applyNumberFormat="1" applyBorder="1" applyAlignment="1">
      <alignment horizontal="center" vertical="center"/>
      <protection locked="0"/>
    </xf>
    <xf numFmtId="0" fontId="14" fillId="4" borderId="18" xfId="6" applyBorder="1" applyAlignment="1">
      <alignment horizontal="center" vertical="center" wrapText="1"/>
    </xf>
    <xf numFmtId="174" fontId="13" fillId="0" borderId="19" xfId="2" applyNumberFormat="1" applyFont="1" applyBorder="1" applyAlignment="1">
      <alignment horizontal="center" vertical="center"/>
    </xf>
    <xf numFmtId="174" fontId="13" fillId="0" borderId="20" xfId="2" applyNumberFormat="1" applyFont="1" applyBorder="1" applyAlignment="1">
      <alignment horizontal="center" vertical="center"/>
    </xf>
    <xf numFmtId="173" fontId="13" fillId="0" borderId="19" xfId="21" applyBorder="1" applyAlignment="1">
      <alignment horizontal="center" vertical="center"/>
    </xf>
    <xf numFmtId="173" fontId="13" fillId="0" borderId="20" xfId="21" applyBorder="1" applyAlignment="1">
      <alignment horizontal="center" vertical="center"/>
    </xf>
    <xf numFmtId="172" fontId="5" fillId="0" borderId="19" xfId="15" applyNumberFormat="1" applyBorder="1" applyAlignment="1">
      <alignment horizontal="center" vertical="center"/>
    </xf>
    <xf numFmtId="172" fontId="5" fillId="0" borderId="20" xfId="15" applyNumberFormat="1" applyBorder="1" applyAlignment="1">
      <alignment horizontal="center" vertical="center"/>
    </xf>
    <xf numFmtId="0" fontId="14" fillId="4" borderId="25" xfId="6" applyBorder="1" applyAlignment="1">
      <alignment horizontal="center" vertical="center" wrapText="1"/>
    </xf>
    <xf numFmtId="0" fontId="8" fillId="3" borderId="24" xfId="5" applyBorder="1" applyAlignment="1">
      <alignment horizontal="center" vertical="center" wrapText="1"/>
    </xf>
    <xf numFmtId="0" fontId="11" fillId="0" borderId="6" xfId="12" applyBorder="1" applyAlignment="1">
      <alignment horizontal="center" vertical="center"/>
    </xf>
    <xf numFmtId="0" fontId="16" fillId="0" borderId="6" xfId="12" applyFont="1" applyBorder="1">
      <alignment vertical="center"/>
    </xf>
    <xf numFmtId="171" fontId="5" fillId="5" borderId="8" xfId="17">
      <alignment vertical="center"/>
      <protection locked="0"/>
    </xf>
    <xf numFmtId="166" fontId="10" fillId="5" borderId="8" xfId="10" applyAlignment="1">
      <alignment horizontal="left" vertical="center"/>
      <protection locked="0"/>
    </xf>
    <xf numFmtId="171" fontId="5" fillId="0" borderId="0" xfId="15" applyAlignment="1">
      <alignment horizontal="right" vertical="center"/>
    </xf>
    <xf numFmtId="0" fontId="10" fillId="0" borderId="6" xfId="8" applyBorder="1">
      <alignment vertical="center"/>
    </xf>
    <xf numFmtId="0" fontId="16" fillId="0" borderId="15" xfId="12" applyFont="1" applyBorder="1">
      <alignment vertical="center"/>
    </xf>
    <xf numFmtId="0" fontId="16" fillId="0" borderId="15" xfId="12" applyFont="1" applyBorder="1" applyAlignment="1">
      <alignment horizontal="center" vertical="center"/>
    </xf>
    <xf numFmtId="0" fontId="17" fillId="0" borderId="15" xfId="8" applyFont="1" applyBorder="1" applyAlignment="1">
      <alignment horizontal="center" vertical="center"/>
    </xf>
    <xf numFmtId="0" fontId="17" fillId="0" borderId="15" xfId="8" applyFont="1" applyBorder="1">
      <alignment vertical="center"/>
    </xf>
    <xf numFmtId="171" fontId="13" fillId="0" borderId="15" xfId="15" applyFont="1" applyBorder="1">
      <alignment vertical="center"/>
    </xf>
    <xf numFmtId="0" fontId="16" fillId="0" borderId="30" xfId="12" applyFont="1" applyBorder="1">
      <alignment vertical="center"/>
    </xf>
    <xf numFmtId="0" fontId="16" fillId="0" borderId="30" xfId="12" applyFont="1" applyBorder="1" applyAlignment="1">
      <alignment horizontal="center" vertical="center"/>
    </xf>
    <xf numFmtId="0" fontId="17" fillId="0" borderId="30" xfId="8" applyFont="1" applyBorder="1" applyAlignment="1">
      <alignment horizontal="center" vertical="center"/>
    </xf>
    <xf numFmtId="0" fontId="17" fillId="0" borderId="30" xfId="8" applyFont="1" applyBorder="1">
      <alignment vertical="center"/>
    </xf>
    <xf numFmtId="171" fontId="13" fillId="0" borderId="30" xfId="15" applyFont="1" applyBorder="1">
      <alignment vertical="center"/>
    </xf>
    <xf numFmtId="0" fontId="11" fillId="0" borderId="0" xfId="12" applyAlignment="1">
      <alignment horizontal="left" vertical="center" indent="1"/>
    </xf>
    <xf numFmtId="0" fontId="11" fillId="0" borderId="0" xfId="12" applyFill="1" applyAlignment="1">
      <alignment horizontal="left" vertical="center" indent="1"/>
    </xf>
    <xf numFmtId="172" fontId="5" fillId="0" borderId="0" xfId="15" applyNumberFormat="1" applyFill="1" applyAlignment="1">
      <alignment horizontal="center" vertical="center"/>
    </xf>
    <xf numFmtId="174" fontId="5" fillId="6" borderId="0" xfId="2" applyNumberFormat="1" applyFill="1">
      <alignment vertical="center"/>
    </xf>
    <xf numFmtId="0" fontId="23" fillId="6" borderId="3" xfId="23" applyFont="1" applyFill="1" applyBorder="1" applyAlignment="1">
      <alignment horizontal="center" vertical="center" wrapText="1"/>
    </xf>
    <xf numFmtId="171" fontId="5" fillId="6" borderId="0" xfId="15" applyFill="1">
      <alignment vertical="center"/>
    </xf>
    <xf numFmtId="171" fontId="13" fillId="0" borderId="30" xfId="15" applyFont="1" applyFill="1" applyBorder="1">
      <alignment vertical="center"/>
    </xf>
    <xf numFmtId="171" fontId="13" fillId="0" borderId="31" xfId="15" applyFont="1" applyBorder="1">
      <alignment vertical="center"/>
    </xf>
    <xf numFmtId="171" fontId="13" fillId="0" borderId="15" xfId="15" applyFont="1" applyFill="1" applyBorder="1">
      <alignment vertical="center"/>
    </xf>
    <xf numFmtId="171" fontId="13" fillId="0" borderId="29" xfId="15" applyFont="1" applyBorder="1">
      <alignment vertical="center"/>
    </xf>
    <xf numFmtId="172" fontId="5" fillId="6" borderId="20" xfId="15" applyNumberFormat="1" applyFill="1" applyBorder="1" applyAlignment="1">
      <alignment horizontal="center" vertical="center"/>
    </xf>
    <xf numFmtId="172" fontId="5" fillId="6" borderId="0" xfId="15" applyNumberFormat="1" applyFill="1" applyAlignment="1">
      <alignment horizontal="center" vertical="center"/>
    </xf>
    <xf numFmtId="174" fontId="5" fillId="0" borderId="0" xfId="2" applyNumberFormat="1" applyFill="1" applyAlignment="1">
      <alignment horizontal="center" vertical="center"/>
    </xf>
    <xf numFmtId="172" fontId="13" fillId="0" borderId="11" xfId="15" applyNumberFormat="1" applyFont="1" applyFill="1" applyBorder="1">
      <alignment vertical="center"/>
    </xf>
    <xf numFmtId="164" fontId="0" fillId="0" borderId="0" xfId="26" applyFont="1"/>
    <xf numFmtId="0" fontId="24" fillId="0" borderId="0" xfId="0" applyFont="1"/>
    <xf numFmtId="164" fontId="24" fillId="0" borderId="0" xfId="26" applyFont="1"/>
    <xf numFmtId="0" fontId="25" fillId="0" borderId="0" xfId="0" applyFont="1"/>
    <xf numFmtId="164" fontId="0" fillId="0" borderId="0" xfId="0" applyNumberFormat="1"/>
    <xf numFmtId="172" fontId="0" fillId="0" borderId="0" xfId="0" applyNumberFormat="1"/>
    <xf numFmtId="171" fontId="0" fillId="0" borderId="0" xfId="0" applyNumberFormat="1"/>
    <xf numFmtId="0" fontId="24" fillId="0" borderId="0" xfId="0" applyFont="1" applyAlignment="1">
      <alignment horizontal="right"/>
    </xf>
    <xf numFmtId="164" fontId="24" fillId="0" borderId="0" xfId="0" applyNumberFormat="1" applyFont="1"/>
    <xf numFmtId="164" fontId="25" fillId="0" borderId="0" xfId="0" applyNumberFormat="1" applyFont="1"/>
    <xf numFmtId="0" fontId="10" fillId="7" borderId="8" xfId="9" applyFill="1">
      <alignment vertical="center"/>
      <protection locked="0"/>
    </xf>
    <xf numFmtId="0" fontId="10" fillId="7" borderId="0" xfId="8" applyFill="1">
      <alignment vertical="center"/>
    </xf>
    <xf numFmtId="166" fontId="10" fillId="5" borderId="2" xfId="10" applyBorder="1" applyAlignment="1">
      <alignment horizontal="center" vertical="center"/>
      <protection locked="0"/>
    </xf>
    <xf numFmtId="0" fontId="10" fillId="7" borderId="0" xfId="8" applyFill="1" applyAlignment="1">
      <alignment horizontal="center" vertical="center"/>
    </xf>
    <xf numFmtId="172" fontId="11" fillId="7" borderId="3" xfId="16" applyNumberFormat="1" applyFill="1" applyBorder="1" applyAlignment="1">
      <alignment horizontal="center" vertical="center"/>
    </xf>
    <xf numFmtId="166" fontId="10" fillId="0" borderId="8" xfId="10" applyFill="1" applyAlignment="1">
      <alignment horizontal="center" vertical="center"/>
      <protection locked="0"/>
    </xf>
    <xf numFmtId="0" fontId="5" fillId="5" borderId="8" xfId="17" applyNumberFormat="1" applyAlignment="1">
      <alignment horizontal="center" vertical="center"/>
      <protection locked="0"/>
    </xf>
    <xf numFmtId="0" fontId="5" fillId="0" borderId="0" xfId="2" applyNumberFormat="1" applyAlignment="1">
      <alignment horizontal="center" vertical="center"/>
    </xf>
    <xf numFmtId="171" fontId="13" fillId="0" borderId="11" xfId="15" applyFont="1" applyFill="1" applyBorder="1">
      <alignment vertical="center"/>
    </xf>
    <xf numFmtId="171" fontId="13" fillId="0" borderId="27" xfId="15" applyFont="1" applyFill="1" applyBorder="1">
      <alignment vertical="center"/>
    </xf>
    <xf numFmtId="0" fontId="10" fillId="0" borderId="0" xfId="8" applyFill="1">
      <alignment vertical="center"/>
    </xf>
    <xf numFmtId="166" fontId="10" fillId="8" borderId="8" xfId="10" applyFill="1" applyAlignment="1">
      <alignment horizontal="center" vertical="center"/>
      <protection locked="0"/>
    </xf>
    <xf numFmtId="0" fontId="3" fillId="8" borderId="0" xfId="29" applyFont="1" applyFill="1" applyAlignment="1">
      <alignment horizontal="centerContinuous" vertical="center"/>
    </xf>
    <xf numFmtId="0" fontId="26" fillId="8" borderId="0" xfId="0" applyFont="1" applyFill="1" applyAlignment="1">
      <alignment horizontal="centerContinuous"/>
    </xf>
    <xf numFmtId="0" fontId="10" fillId="7" borderId="0" xfId="9" applyFill="1" applyBorder="1" applyAlignment="1">
      <alignment horizontal="centerContinuous" vertical="center"/>
      <protection locked="0"/>
    </xf>
    <xf numFmtId="0" fontId="27" fillId="7" borderId="0" xfId="9" applyFont="1" applyFill="1" applyBorder="1" applyAlignment="1">
      <alignment horizontal="centerContinuous" vertical="center"/>
      <protection locked="0"/>
    </xf>
    <xf numFmtId="0" fontId="10" fillId="8" borderId="8" xfId="9" applyFill="1">
      <alignment vertical="center"/>
      <protection locked="0"/>
    </xf>
    <xf numFmtId="0" fontId="10" fillId="8" borderId="10" xfId="9" applyFill="1" applyBorder="1">
      <alignment vertical="center"/>
      <protection locked="0"/>
    </xf>
    <xf numFmtId="174" fontId="10" fillId="8" borderId="10" xfId="10" applyNumberFormat="1" applyFill="1" applyBorder="1" applyAlignment="1">
      <alignment horizontal="center" vertical="center"/>
      <protection locked="0"/>
    </xf>
    <xf numFmtId="0" fontId="10" fillId="8" borderId="10" xfId="9" applyFill="1" applyBorder="1" applyAlignment="1">
      <alignment horizontal="center" vertical="center"/>
      <protection locked="0"/>
    </xf>
    <xf numFmtId="171" fontId="5" fillId="8" borderId="8" xfId="17" applyFill="1" applyAlignment="1">
      <alignment horizontal="center" vertical="center"/>
      <protection locked="0"/>
    </xf>
    <xf numFmtId="171" fontId="5" fillId="8" borderId="8" xfId="17" applyFill="1">
      <alignment vertical="center"/>
      <protection locked="0"/>
    </xf>
    <xf numFmtId="174" fontId="10" fillId="8" borderId="8" xfId="10" applyNumberFormat="1" applyFill="1" applyAlignment="1">
      <alignment horizontal="center" vertical="center"/>
      <protection locked="0"/>
    </xf>
    <xf numFmtId="174" fontId="10" fillId="8" borderId="21" xfId="10" applyNumberFormat="1" applyFill="1" applyBorder="1" applyAlignment="1">
      <alignment horizontal="center" vertical="center"/>
      <protection locked="0"/>
    </xf>
    <xf numFmtId="174" fontId="10" fillId="8" borderId="17" xfId="10" applyNumberFormat="1" applyFill="1" applyBorder="1" applyAlignment="1">
      <alignment horizontal="center" vertical="center"/>
      <protection locked="0"/>
    </xf>
    <xf numFmtId="0" fontId="5" fillId="8" borderId="8" xfId="17" applyNumberFormat="1" applyFill="1" applyAlignment="1">
      <alignment horizontal="center" vertical="center"/>
      <protection locked="0"/>
    </xf>
    <xf numFmtId="172" fontId="11" fillId="8" borderId="3" xfId="16" applyNumberFormat="1" applyFill="1" applyBorder="1" applyAlignment="1">
      <alignment horizontal="center" vertical="center"/>
    </xf>
    <xf numFmtId="166" fontId="10" fillId="8" borderId="8" xfId="10" applyFill="1" applyAlignment="1">
      <alignment horizontal="left" vertical="center"/>
      <protection locked="0"/>
    </xf>
    <xf numFmtId="0" fontId="23" fillId="6" borderId="0" xfId="23" applyFont="1" applyFill="1" applyBorder="1" applyAlignment="1">
      <alignment horizontal="centerContinuous" vertical="center"/>
    </xf>
    <xf numFmtId="171" fontId="5" fillId="8" borderId="8" xfId="17" applyFill="1" applyAlignment="1">
      <alignment horizontal="right" vertical="center"/>
      <protection locked="0"/>
    </xf>
    <xf numFmtId="0" fontId="28" fillId="8" borderId="0" xfId="29" applyFont="1" applyFill="1" applyAlignment="1">
      <alignment horizontal="left" vertical="center"/>
    </xf>
    <xf numFmtId="0" fontId="18" fillId="6" borderId="0" xfId="23" applyFill="1" applyBorder="1" applyAlignment="1">
      <alignment horizontal="left" vertical="center"/>
    </xf>
    <xf numFmtId="166" fontId="5" fillId="0" borderId="0" xfId="2" applyFill="1" applyAlignment="1">
      <alignment horizontal="center" vertical="center"/>
    </xf>
    <xf numFmtId="0" fontId="10" fillId="0" borderId="0" xfId="8" applyFill="1" applyAlignment="1">
      <alignment horizontal="left" vertical="center"/>
    </xf>
    <xf numFmtId="0" fontId="5" fillId="0" borderId="0" xfId="2" applyNumberFormat="1" applyFill="1" applyAlignment="1">
      <alignment horizontal="center" vertical="center"/>
    </xf>
    <xf numFmtId="171" fontId="13" fillId="0" borderId="0" xfId="15" applyFont="1" applyFill="1">
      <alignment vertical="center"/>
    </xf>
    <xf numFmtId="174" fontId="5" fillId="0" borderId="0" xfId="2" applyNumberFormat="1" applyFill="1">
      <alignment vertical="center"/>
    </xf>
    <xf numFmtId="0" fontId="0" fillId="8" borderId="0" xfId="0" applyFill="1"/>
    <xf numFmtId="173" fontId="13" fillId="8" borderId="0" xfId="21" applyFill="1" applyBorder="1" applyAlignment="1">
      <alignment horizontal="center" vertical="center"/>
    </xf>
    <xf numFmtId="0" fontId="28" fillId="9" borderId="0" xfId="30">
      <alignment horizontal="left" vertical="center"/>
    </xf>
    <xf numFmtId="0" fontId="3" fillId="9" borderId="0" xfId="30" applyFont="1" applyAlignment="1">
      <alignment horizontal="left" vertical="center"/>
    </xf>
    <xf numFmtId="0" fontId="3" fillId="9" borderId="0" xfId="30" applyFont="1" applyAlignment="1">
      <alignment horizontal="center" vertical="center"/>
    </xf>
    <xf numFmtId="0" fontId="27" fillId="7" borderId="8" xfId="9" applyFont="1" applyFill="1" applyAlignment="1">
      <alignment horizontal="center" vertical="center"/>
      <protection locked="0"/>
    </xf>
    <xf numFmtId="174" fontId="10" fillId="8" borderId="8" xfId="10" applyNumberFormat="1" applyFill="1" applyBorder="1" applyAlignment="1">
      <alignment horizontal="center" vertical="center"/>
      <protection locked="0"/>
    </xf>
    <xf numFmtId="0" fontId="10" fillId="8" borderId="8" xfId="9" applyFill="1" applyBorder="1">
      <alignment vertical="center"/>
      <protection locked="0"/>
    </xf>
    <xf numFmtId="171" fontId="5" fillId="8" borderId="8" xfId="17" applyFill="1" applyBorder="1">
      <alignment vertical="center"/>
      <protection locked="0"/>
    </xf>
    <xf numFmtId="0" fontId="28" fillId="9" borderId="0" xfId="30" applyBorder="1">
      <alignment horizontal="left" vertical="center"/>
    </xf>
    <xf numFmtId="171" fontId="5" fillId="9" borderId="8" xfId="17" applyFill="1">
      <alignment vertical="center"/>
      <protection locked="0"/>
    </xf>
    <xf numFmtId="172" fontId="11" fillId="9" borderId="3" xfId="16" applyNumberFormat="1" applyFill="1" applyBorder="1" applyAlignment="1">
      <alignment horizontal="center" vertical="center"/>
    </xf>
    <xf numFmtId="166" fontId="10" fillId="9" borderId="8" xfId="10" applyFill="1" applyAlignment="1">
      <alignment horizontal="center" vertical="center"/>
      <protection locked="0"/>
    </xf>
    <xf numFmtId="166" fontId="10" fillId="9" borderId="2" xfId="10" applyFill="1" applyBorder="1" applyAlignment="1">
      <alignment horizontal="center" vertical="center"/>
      <protection locked="0"/>
    </xf>
    <xf numFmtId="171" fontId="5" fillId="9" borderId="8" xfId="17" applyFill="1" applyAlignment="1">
      <alignment horizontal="right" vertical="center"/>
      <protection locked="0"/>
    </xf>
    <xf numFmtId="171" fontId="5" fillId="9" borderId="10" xfId="17" applyFill="1" applyBorder="1" applyAlignment="1">
      <alignment horizontal="right" vertical="center"/>
      <protection locked="0"/>
    </xf>
    <xf numFmtId="171" fontId="5" fillId="6" borderId="8" xfId="17" applyFill="1" applyAlignment="1">
      <alignment horizontal="center" vertical="center"/>
      <protection locked="0"/>
    </xf>
    <xf numFmtId="171" fontId="0" fillId="6" borderId="20" xfId="0" applyNumberFormat="1" applyFill="1" applyBorder="1" applyAlignment="1">
      <alignment horizontal="center"/>
    </xf>
    <xf numFmtId="171" fontId="5" fillId="6" borderId="26" xfId="15" applyFill="1" applyBorder="1" applyAlignment="1">
      <alignment horizontal="center" vertical="center"/>
    </xf>
    <xf numFmtId="0" fontId="15" fillId="0" borderId="0" xfId="22" applyAlignment="1"/>
  </cellXfs>
  <cellStyles count="31">
    <cellStyle name="AER FD amendment" xfId="30" xr:uid="{7A8D2152-DB8A-42D0-B046-A240885CC910}"/>
    <cellStyle name="Check" xfId="21" xr:uid="{00000000-0005-0000-0000-000000000000}"/>
    <cellStyle name="Comma" xfId="26" builtinId="3"/>
    <cellStyle name="Comma 2" xfId="27" xr:uid="{1B550D78-EF29-4C26-93F4-AD5CE647D09C}"/>
    <cellStyle name="Currency" xfId="1" builtinId="4" customBuiltin="1"/>
    <cellStyle name="Currency Assumptions" xfId="11" xr:uid="{00000000-0005-0000-0000-000002000000}"/>
    <cellStyle name="Currency Input" xfId="14" xr:uid="{00000000-0005-0000-0000-000003000000}"/>
    <cellStyle name="Date" xfId="18" xr:uid="{00000000-0005-0000-0000-000004000000}"/>
    <cellStyle name="Date Assumptions" xfId="20" xr:uid="{00000000-0005-0000-0000-000005000000}"/>
    <cellStyle name="Date Input" xfId="19" xr:uid="{00000000-0005-0000-0000-000006000000}"/>
    <cellStyle name="Heading 1" xfId="4" builtinId="16" customBuiltin="1"/>
    <cellStyle name="Heading 2" xfId="5" builtinId="17" customBuiltin="1"/>
    <cellStyle name="Heading 3" xfId="6" builtinId="18" customBuiltin="1"/>
    <cellStyle name="Heading 3 Output" xfId="24" xr:uid="{00000000-0005-0000-0000-00000A000000}"/>
    <cellStyle name="Heading 4" xfId="7" builtinId="19" customBuiltin="1"/>
    <cellStyle name="Heading 4 Output" xfId="23" xr:uid="{00000000-0005-0000-0000-00000C000000}"/>
    <cellStyle name="Heading 5" xfId="8" xr:uid="{00000000-0005-0000-0000-00000D000000}"/>
    <cellStyle name="Heading 5 Assumptions" xfId="9" xr:uid="{00000000-0005-0000-0000-00000E000000}"/>
    <cellStyle name="Heading 5 Input" xfId="12" xr:uid="{00000000-0005-0000-0000-00000F000000}"/>
    <cellStyle name="Hyperlink" xfId="22" builtinId="8"/>
    <cellStyle name="Normal" xfId="0" builtinId="0" customBuiltin="1"/>
    <cellStyle name="Normal 11" xfId="29" xr:uid="{B54452C7-C739-49D0-A436-8C744FFE95D9}"/>
    <cellStyle name="Normal 2" xfId="25" xr:uid="{00000000-0005-0000-0000-000012000000}"/>
    <cellStyle name="Normal 5" xfId="28" xr:uid="{D54EAB31-D148-4351-BCAA-134B088D437E}"/>
    <cellStyle name="Number" xfId="15" xr:uid="{00000000-0005-0000-0000-000013000000}"/>
    <cellStyle name="Number Assumptions" xfId="17" xr:uid="{00000000-0005-0000-0000-000014000000}"/>
    <cellStyle name="Number Input" xfId="16" xr:uid="{00000000-0005-0000-0000-000015000000}"/>
    <cellStyle name="Percent" xfId="2" builtinId="5" customBuiltin="1"/>
    <cellStyle name="Percent Assumptions" xfId="10" xr:uid="{00000000-0005-0000-0000-000017000000}"/>
    <cellStyle name="Percent Input" xfId="13" xr:uid="{00000000-0005-0000-0000-000018000000}"/>
    <cellStyle name="Title" xfId="3" builtinId="15" customBuiltin="1"/>
  </cellStyles>
  <dxfs count="12">
    <dxf>
      <font>
        <color rgb="FFFF0000"/>
      </font>
    </dxf>
    <dxf>
      <font>
        <color theme="5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/>
        <color theme="1" tint="0.499984740745262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6699"/>
      <color rgb="FFCED9E3"/>
      <color rgb="FFFF7C80"/>
      <color rgb="FFFF9999"/>
      <color rgb="FFFDE9D9"/>
      <color rgb="FF366092"/>
      <color rgb="FF808080"/>
      <color rgb="FF2440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44"/>
  <sheetViews>
    <sheetView showGridLines="0" tabSelected="1" workbookViewId="0">
      <pane xSplit="1" ySplit="5" topLeftCell="B6" activePane="bottomRight" state="frozen"/>
      <selection activeCell="D11" sqref="D11"/>
      <selection pane="topRight" activeCell="D11" sqref="D11"/>
      <selection pane="bottomLeft" activeCell="D11" sqref="D11"/>
      <selection pane="bottomRight" activeCell="A6" sqref="A6"/>
    </sheetView>
  </sheetViews>
  <sheetFormatPr defaultColWidth="9.140625" defaultRowHeight="12.75" x14ac:dyDescent="0.2"/>
  <cols>
    <col min="1" max="1" width="1.5703125" customWidth="1"/>
    <col min="2" max="3" width="6.5703125" customWidth="1"/>
    <col min="4" max="4" width="25.5703125" customWidth="1"/>
    <col min="5" max="5" width="5.5703125" customWidth="1"/>
    <col min="6" max="8" width="14.5703125" customWidth="1"/>
    <col min="9" max="9" width="5.5703125" customWidth="1"/>
    <col min="10" max="10" width="9.140625" customWidth="1"/>
  </cols>
  <sheetData>
    <row r="1" spans="2:5" ht="23.25" x14ac:dyDescent="0.35">
      <c r="B1" s="7" t="s">
        <v>0</v>
      </c>
    </row>
    <row r="2" spans="2:5" ht="15" x14ac:dyDescent="0.2">
      <c r="B2" s="8" t="str">
        <f>Model_Name</f>
        <v>TransGrid Capex Forecast Model</v>
      </c>
    </row>
    <row r="3" spans="2:5" x14ac:dyDescent="0.2">
      <c r="B3" s="9" t="str">
        <f>General!$B$3</f>
        <v>WB Check</v>
      </c>
      <c r="D3" s="118">
        <f ca="1">WkBk_Err_Chk</f>
        <v>0</v>
      </c>
    </row>
    <row r="4" spans="2:5" x14ac:dyDescent="0.2">
      <c r="B4" s="9" t="str">
        <f>General!$B$4</f>
        <v>Sheet Check</v>
      </c>
      <c r="D4" s="118">
        <f>IF(SUM(A7:A44)&gt;0,1,0)</f>
        <v>0</v>
      </c>
    </row>
    <row r="5" spans="2:5" x14ac:dyDescent="0.2">
      <c r="B5" s="79" t="str">
        <f>ToC!$B$1</f>
        <v>Table of Contents</v>
      </c>
    </row>
    <row r="7" spans="2:5" s="6" customFormat="1" ht="18" x14ac:dyDescent="0.2">
      <c r="B7" s="19" t="str">
        <f>B1</f>
        <v>Table of Contents</v>
      </c>
      <c r="E7" s="19"/>
    </row>
    <row r="9" spans="2:5" x14ac:dyDescent="0.2">
      <c r="C9" s="27">
        <v>1</v>
      </c>
      <c r="D9" s="79" t="str">
        <f>Inflation!$B$1</f>
        <v>Inputs - Inflation profiles</v>
      </c>
    </row>
    <row r="10" spans="2:5" x14ac:dyDescent="0.2">
      <c r="C10" s="28">
        <f>C9+1</f>
        <v>2</v>
      </c>
      <c r="D10" s="79" t="str">
        <f>General!$B$1</f>
        <v>Inputs - Model settings, Escalation and Asset Classifications</v>
      </c>
    </row>
    <row r="11" spans="2:5" x14ac:dyDescent="0.2">
      <c r="C11" s="28">
        <f t="shared" ref="C11:C21" si="0">C10+1</f>
        <v>3</v>
      </c>
      <c r="D11" s="79" t="str">
        <f>Forecast_Capex_Input!$B$1</f>
        <v>Input - Forecast Capex Project Details</v>
      </c>
    </row>
    <row r="12" spans="2:5" x14ac:dyDescent="0.2">
      <c r="C12" s="28">
        <f t="shared" si="0"/>
        <v>4</v>
      </c>
      <c r="D12" s="79" t="str">
        <f>Overheads!$B$1</f>
        <v>Inputs - Fixed &amp; Variable Overheads</v>
      </c>
    </row>
    <row r="13" spans="2:5" x14ac:dyDescent="0.2">
      <c r="C13" s="28">
        <f t="shared" si="0"/>
        <v>5</v>
      </c>
      <c r="D13" s="79" t="str">
        <f>Contin_Proj_Input!$B$1</f>
        <v>Inputs - Next period (2023-2028) contingent projects</v>
      </c>
    </row>
    <row r="14" spans="2:5" x14ac:dyDescent="0.2">
      <c r="C14" s="28">
        <f t="shared" si="0"/>
        <v>6</v>
      </c>
      <c r="D14" s="79" t="str">
        <f>Current_Period_Capex_Input!$B$1</f>
        <v>Inputs - Current period (2018-2023) capex impacting next period (2023-2028)</v>
      </c>
    </row>
    <row r="15" spans="2:5" x14ac:dyDescent="0.2">
      <c r="C15" s="28">
        <f t="shared" si="0"/>
        <v>7</v>
      </c>
      <c r="D15" s="79" t="str">
        <f>Capex_Forecast!$B$1</f>
        <v>Calculation - Capex Forecast Detail</v>
      </c>
    </row>
    <row r="16" spans="2:5" x14ac:dyDescent="0.2">
      <c r="C16" s="28">
        <f t="shared" si="0"/>
        <v>8</v>
      </c>
      <c r="D16" s="79" t="str">
        <f>Capex_Outputs!$B$1</f>
        <v>Calculation - Capex Summary (Exclude NCIPAP,Exclude Contingent Projects)</v>
      </c>
    </row>
    <row r="17" spans="2:7" x14ac:dyDescent="0.2">
      <c r="C17" s="28">
        <f t="shared" si="0"/>
        <v>9</v>
      </c>
      <c r="D17" s="79" t="str">
        <f>RIN_Outputs!$B$1</f>
        <v>Outputs - RIN Population Model</v>
      </c>
    </row>
    <row r="18" spans="2:7" x14ac:dyDescent="0.2">
      <c r="C18" s="28">
        <f t="shared" si="0"/>
        <v>10</v>
      </c>
      <c r="D18" s="79" t="str">
        <f>Project_Outputs!$B$1</f>
        <v>Outputs - Summary by Project</v>
      </c>
    </row>
    <row r="19" spans="2:7" x14ac:dyDescent="0.2">
      <c r="C19" s="28">
        <f t="shared" si="0"/>
        <v>11</v>
      </c>
      <c r="D19" s="79" t="str">
        <f>PTRM_Outputs!$B$1</f>
        <v>Outputs - Capex Flowing Into PTRM (Exclude NCIPAP,Exclude Contingent Projects)</v>
      </c>
    </row>
    <row r="20" spans="2:7" x14ac:dyDescent="0.2">
      <c r="C20" s="28">
        <f t="shared" si="0"/>
        <v>12</v>
      </c>
      <c r="D20" s="79" t="str">
        <f>LookupTab!$B$1</f>
        <v>Lookup Tables</v>
      </c>
    </row>
    <row r="21" spans="2:7" x14ac:dyDescent="0.2">
      <c r="C21" s="28">
        <f t="shared" si="0"/>
        <v>13</v>
      </c>
      <c r="D21" s="79" t="str">
        <f>Checks!$B$1</f>
        <v>Checks</v>
      </c>
    </row>
    <row r="23" spans="2:7" s="6" customFormat="1" ht="18" x14ac:dyDescent="0.2">
      <c r="B23" s="19" t="s">
        <v>482</v>
      </c>
      <c r="E23" s="19"/>
    </row>
    <row r="25" spans="2:7" x14ac:dyDescent="0.2">
      <c r="D25" s="29" t="s">
        <v>509</v>
      </c>
    </row>
    <row r="26" spans="2:7" x14ac:dyDescent="0.2">
      <c r="D26" s="10" t="s">
        <v>510</v>
      </c>
    </row>
    <row r="27" spans="2:7" x14ac:dyDescent="0.2">
      <c r="D27" s="123" t="s">
        <v>511</v>
      </c>
    </row>
    <row r="28" spans="2:7" x14ac:dyDescent="0.2">
      <c r="D28" s="202" t="s">
        <v>766</v>
      </c>
    </row>
    <row r="29" spans="2:7" x14ac:dyDescent="0.2">
      <c r="D29" s="232" t="s">
        <v>568</v>
      </c>
      <c r="E29" s="239"/>
      <c r="F29" s="239"/>
      <c r="G29" s="239"/>
    </row>
    <row r="30" spans="2:7" x14ac:dyDescent="0.2">
      <c r="D30" s="241" t="s">
        <v>767</v>
      </c>
      <c r="E30" s="241"/>
    </row>
    <row r="31" spans="2:7" x14ac:dyDescent="0.2">
      <c r="D31" s="233" t="s">
        <v>541</v>
      </c>
    </row>
    <row r="33" spans="2:5" s="6" customFormat="1" ht="18" x14ac:dyDescent="0.2">
      <c r="B33" s="19" t="s">
        <v>542</v>
      </c>
      <c r="E33" s="19"/>
    </row>
    <row r="35" spans="2:5" s="69" customFormat="1" ht="15" x14ac:dyDescent="0.2">
      <c r="C35" s="69" t="s">
        <v>476</v>
      </c>
    </row>
    <row r="37" spans="2:5" x14ac:dyDescent="0.2">
      <c r="C37" s="27">
        <v>1</v>
      </c>
      <c r="D37" s="10" t="s">
        <v>477</v>
      </c>
    </row>
    <row r="38" spans="2:5" x14ac:dyDescent="0.2">
      <c r="C38" s="28">
        <f>C37+1</f>
        <v>2</v>
      </c>
      <c r="D38" s="10" t="s">
        <v>478</v>
      </c>
    </row>
    <row r="39" spans="2:5" x14ac:dyDescent="0.2">
      <c r="C39" s="28">
        <f>C38+1</f>
        <v>3</v>
      </c>
      <c r="D39" s="10" t="s">
        <v>500</v>
      </c>
    </row>
    <row r="40" spans="2:5" x14ac:dyDescent="0.2">
      <c r="C40" s="28">
        <f>C39+1</f>
        <v>4</v>
      </c>
      <c r="D40" s="10" t="s">
        <v>481</v>
      </c>
    </row>
    <row r="41" spans="2:5" x14ac:dyDescent="0.2">
      <c r="C41" s="28">
        <f>C40+1</f>
        <v>5</v>
      </c>
      <c r="D41" s="10" t="s">
        <v>479</v>
      </c>
    </row>
    <row r="42" spans="2:5" x14ac:dyDescent="0.2">
      <c r="C42" s="28">
        <f>C41+1</f>
        <v>6</v>
      </c>
      <c r="D42" s="10" t="s">
        <v>480</v>
      </c>
    </row>
    <row r="44" spans="2:5" s="6" customFormat="1" ht="18" x14ac:dyDescent="0.2">
      <c r="B44" s="6" t="s">
        <v>1</v>
      </c>
    </row>
  </sheetData>
  <hyperlinks>
    <hyperlink ref="B5" location="'ToC'!$A$1" tooltip="Go To Table of Contents" display="='ToC'!B1" xr:uid="{00000000-0004-0000-0000-000000000000}"/>
    <hyperlink ref="D10" location="'General'!$A$1" tooltip="Go To General Assumptions &amp; Settings" display="='General'!B1" xr:uid="{00000000-0004-0000-0000-000001000000}"/>
    <hyperlink ref="D9" location="'Inflation'!$A$1" tooltip="Go To Inflation Index" display="='Inflation'!B1" xr:uid="{00000000-0004-0000-0000-000002000000}"/>
    <hyperlink ref="D11" location="Forecast_Capex_Input!A1" tooltip="Go To Forecast Capex Project Details" display="Forecast_Capex_Input!A1" xr:uid="{00000000-0004-0000-0000-000003000000}"/>
    <hyperlink ref="D14" location="Current_Period_Capex_Input!A1" tooltip="Go To Historical Capex Project Details" display="Current_Period_Capex_Input!A1" xr:uid="{00000000-0004-0000-0000-000004000000}"/>
    <hyperlink ref="D15" location="'Capex_Forecast'!$A$1" tooltip="Go To Capex Forecast" display="='Capex_Forecast'!B1" xr:uid="{00000000-0004-0000-0000-000005000000}"/>
    <hyperlink ref="D16" location="'Capex_Outputs'!$A$1" tooltip="Go To Capex Outputs" display="='Capex_Outputs'!B1" xr:uid="{00000000-0004-0000-0000-000006000000}"/>
    <hyperlink ref="D19" location="'PTRM_Outputs'!$A$1" tooltip="Go To Capex Outputs for PTRM" display="='PTRM_Outputs'!B1" xr:uid="{00000000-0004-0000-0000-000007000000}"/>
    <hyperlink ref="D20" location="'LookupTab'!$A$1" tooltip="Go To Lookup Tables" display="='LookupTab'!B1" xr:uid="{00000000-0004-0000-0000-000008000000}"/>
    <hyperlink ref="D21" location="'Checks'!$A$1" tooltip="Go To Checks" display="='Checks'!B1" xr:uid="{00000000-0004-0000-0000-000009000000}"/>
    <hyperlink ref="D12" location="Overheads!A1" display="Overheads!A1" xr:uid="{00000000-0004-0000-0000-00000A000000}"/>
    <hyperlink ref="D13" location="Contin_Proj_Input!A1" display="Contin_Proj_Input!A1" xr:uid="{00000000-0004-0000-0000-00000B000000}"/>
    <hyperlink ref="D17" location="RIN_Outputs!A1" display="RIN_Outputs!A1" xr:uid="{00000000-0004-0000-0000-00000C000000}"/>
    <hyperlink ref="D18" location="Project_Outputs!A1" display="Project_Outputs!A1" xr:uid="{00000000-0004-0000-0000-00000D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  <pageSetUpPr fitToPage="1"/>
  </sheetPr>
  <dimension ref="A1:Q141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x14ac:dyDescent="0.2"/>
  <cols>
    <col min="1" max="1" width="2.5703125" customWidth="1"/>
    <col min="2" max="2" width="4.5703125" customWidth="1"/>
    <col min="3" max="3" width="6.5703125" customWidth="1"/>
    <col min="4" max="4" width="40.5703125" customWidth="1"/>
    <col min="5" max="8" width="10.5703125" customWidth="1"/>
    <col min="9" max="9" width="5.5703125" customWidth="1"/>
    <col min="10" max="14" width="12.5703125" customWidth="1"/>
    <col min="15" max="17" width="15.5703125" customWidth="1"/>
    <col min="19" max="23" width="15.5703125" customWidth="1"/>
  </cols>
  <sheetData>
    <row r="1" spans="1:15" ht="23.25" x14ac:dyDescent="0.35">
      <c r="B1" s="18" t="s">
        <v>507</v>
      </c>
      <c r="J1" s="182" t="s">
        <v>541</v>
      </c>
    </row>
    <row r="2" spans="1:15" ht="15" x14ac:dyDescent="0.2">
      <c r="B2" s="8" t="str">
        <f>Model_Name</f>
        <v>TransGrid Capex Forecast Model</v>
      </c>
    </row>
    <row r="3" spans="1:15" x14ac:dyDescent="0.2">
      <c r="B3" s="9" t="str">
        <f>General!$B$3</f>
        <v>WB Check</v>
      </c>
      <c r="D3" s="118">
        <f ca="1">WkBk_Err_Chk</f>
        <v>0</v>
      </c>
    </row>
    <row r="4" spans="1:15" x14ac:dyDescent="0.2">
      <c r="B4" s="9" t="str">
        <f>General!$B$4</f>
        <v>Sheet Check</v>
      </c>
      <c r="D4" s="118">
        <f>SUM(A7:A141)</f>
        <v>0</v>
      </c>
    </row>
    <row r="5" spans="1:15" x14ac:dyDescent="0.2">
      <c r="B5" s="258" t="str">
        <f>ToC!$B$1</f>
        <v>Table of Contents</v>
      </c>
      <c r="C5" s="258"/>
      <c r="D5" s="258"/>
    </row>
    <row r="7" spans="1:15" s="6" customFormat="1" ht="18" x14ac:dyDescent="0.2">
      <c r="B7" s="6" t="s">
        <v>301</v>
      </c>
    </row>
    <row r="9" spans="1:15" ht="15" x14ac:dyDescent="0.2">
      <c r="C9" s="8" t="s">
        <v>304</v>
      </c>
      <c r="E9" s="21" t="s">
        <v>9</v>
      </c>
      <c r="F9" s="21" t="s">
        <v>10</v>
      </c>
      <c r="G9" s="21" t="s">
        <v>11</v>
      </c>
      <c r="H9" s="21" t="s">
        <v>12</v>
      </c>
      <c r="J9" s="60" t="str">
        <f>Forecast_Capex_Input!V$11</f>
        <v>FY24</v>
      </c>
      <c r="K9" s="60" t="str">
        <f>Forecast_Capex_Input!W$11</f>
        <v>FY25</v>
      </c>
      <c r="L9" s="60" t="str">
        <f>Forecast_Capex_Input!X$11</f>
        <v>FY26</v>
      </c>
      <c r="M9" s="60" t="str">
        <f>Forecast_Capex_Input!Y$11</f>
        <v>FY27</v>
      </c>
      <c r="N9" s="60" t="str">
        <f>Forecast_Capex_Input!Z$11</f>
        <v>FY28</v>
      </c>
      <c r="O9" s="72" t="str">
        <f>J9&amp;" - "&amp;N9</f>
        <v>FY24 - FY28</v>
      </c>
    </row>
    <row r="10" spans="1:15" x14ac:dyDescent="0.2">
      <c r="C10" s="27">
        <v>1</v>
      </c>
      <c r="D10" s="9" t="s">
        <v>302</v>
      </c>
      <c r="E10" s="12" t="s">
        <v>100</v>
      </c>
      <c r="F10" s="24" t="str">
        <f t="shared" ref="F10:F14" si="0">Unit_Dollar_M</f>
        <v>$Million</v>
      </c>
      <c r="G10" s="24" t="str">
        <f>"$Real "&amp;RIGHT(Capex_Forecast!$H$6,2)</f>
        <v>$Real 23</v>
      </c>
      <c r="H10" s="9" t="str">
        <f t="shared" ref="H10:H14" si="1">End_Period</f>
        <v>End Period</v>
      </c>
      <c r="I10" s="9"/>
      <c r="J10" s="67">
        <v>21.454340793788884</v>
      </c>
      <c r="K10" s="67">
        <v>20.095272891995648</v>
      </c>
      <c r="L10" s="67">
        <v>24.285727110314483</v>
      </c>
      <c r="M10" s="67">
        <v>23.02433017326625</v>
      </c>
      <c r="N10" s="67">
        <v>20.868533825577313</v>
      </c>
      <c r="O10" s="77">
        <f t="shared" ref="O10:O13" si="2">SUM(J10:N10)</f>
        <v>109.72820479494258</v>
      </c>
    </row>
    <row r="11" spans="1:15" x14ac:dyDescent="0.2">
      <c r="C11" s="28">
        <f t="shared" ref="C11:C13" si="3">C10+1</f>
        <v>2</v>
      </c>
      <c r="D11" s="9" t="s">
        <v>24</v>
      </c>
      <c r="E11" s="12" t="s">
        <v>100</v>
      </c>
      <c r="F11" s="24" t="str">
        <f t="shared" si="0"/>
        <v>$Million</v>
      </c>
      <c r="G11" s="24" t="str">
        <f>G10</f>
        <v>$Real 23</v>
      </c>
      <c r="H11" s="9" t="str">
        <f t="shared" si="1"/>
        <v>End Period</v>
      </c>
      <c r="I11" s="9"/>
      <c r="J11" s="67">
        <v>0</v>
      </c>
      <c r="K11" s="67">
        <v>0</v>
      </c>
      <c r="L11" s="67">
        <v>0</v>
      </c>
      <c r="M11" s="67">
        <v>0.10948874770973908</v>
      </c>
      <c r="N11" s="67">
        <v>0.38111633498243686</v>
      </c>
      <c r="O11" s="77">
        <f t="shared" si="2"/>
        <v>0.49060508269217595</v>
      </c>
    </row>
    <row r="12" spans="1:15" x14ac:dyDescent="0.2">
      <c r="C12" s="28">
        <f t="shared" si="3"/>
        <v>3</v>
      </c>
      <c r="D12" t="s">
        <v>25</v>
      </c>
      <c r="E12" s="12" t="s">
        <v>100</v>
      </c>
      <c r="F12" s="24" t="str">
        <f t="shared" si="0"/>
        <v>$Million</v>
      </c>
      <c r="G12" s="24" t="str">
        <f t="shared" ref="G12:G14" si="4">G11</f>
        <v>$Real 23</v>
      </c>
      <c r="H12" s="9" t="str">
        <f t="shared" si="1"/>
        <v>End Period</v>
      </c>
      <c r="J12" s="124">
        <v>16.733580402840023</v>
      </c>
      <c r="K12" s="125">
        <v>13.845319739785666</v>
      </c>
      <c r="L12" s="125">
        <v>6.5978408329010465</v>
      </c>
      <c r="M12" s="125">
        <v>7.7466939609678764</v>
      </c>
      <c r="N12" s="126">
        <v>10.379565295713453</v>
      </c>
      <c r="O12" s="80">
        <f t="shared" si="2"/>
        <v>55.303000232208063</v>
      </c>
    </row>
    <row r="13" spans="1:15" x14ac:dyDescent="0.2">
      <c r="C13" s="28">
        <f t="shared" si="3"/>
        <v>4</v>
      </c>
      <c r="D13" t="s">
        <v>303</v>
      </c>
      <c r="E13" s="12" t="s">
        <v>100</v>
      </c>
      <c r="F13" s="24" t="str">
        <f t="shared" si="0"/>
        <v>$Million</v>
      </c>
      <c r="G13" s="24" t="str">
        <f t="shared" si="4"/>
        <v>$Real 23</v>
      </c>
      <c r="H13" s="9" t="str">
        <f t="shared" si="1"/>
        <v>End Period</v>
      </c>
      <c r="J13" s="67">
        <v>0.76026040095442537</v>
      </c>
      <c r="K13" s="67">
        <v>0.73797967166845824</v>
      </c>
      <c r="L13" s="67">
        <v>0.8395921883269275</v>
      </c>
      <c r="M13" s="67">
        <v>0.88003588599601412</v>
      </c>
      <c r="N13" s="67">
        <v>0.8038825993681884</v>
      </c>
      <c r="O13" s="73">
        <f t="shared" si="2"/>
        <v>4.0217507463140141</v>
      </c>
    </row>
    <row r="14" spans="1:15" x14ac:dyDescent="0.2">
      <c r="D14" s="58" t="s">
        <v>310</v>
      </c>
      <c r="E14" s="61" t="s">
        <v>100</v>
      </c>
      <c r="F14" s="62" t="str">
        <f t="shared" si="0"/>
        <v>$Million</v>
      </c>
      <c r="G14" s="62" t="str">
        <f t="shared" si="4"/>
        <v>$Real 23</v>
      </c>
      <c r="H14" s="63" t="str">
        <f t="shared" si="1"/>
        <v>End Period</v>
      </c>
      <c r="I14" s="58"/>
      <c r="J14" s="64">
        <f t="shared" ref="J14:O14" si="5">SUM(J10:J13)</f>
        <v>38.948181597583329</v>
      </c>
      <c r="K14" s="64">
        <f t="shared" si="5"/>
        <v>34.678572303449769</v>
      </c>
      <c r="L14" s="64">
        <f t="shared" si="5"/>
        <v>31.723160131542457</v>
      </c>
      <c r="M14" s="64">
        <f t="shared" si="5"/>
        <v>31.760548767939881</v>
      </c>
      <c r="N14" s="64">
        <f t="shared" si="5"/>
        <v>32.433098055641388</v>
      </c>
      <c r="O14" s="74">
        <f t="shared" si="5"/>
        <v>169.54356085615683</v>
      </c>
    </row>
    <row r="16" spans="1:15" x14ac:dyDescent="0.2">
      <c r="A16" s="119">
        <v>0</v>
      </c>
      <c r="D16" s="10" t="s">
        <v>305</v>
      </c>
      <c r="E16" s="12" t="s">
        <v>100</v>
      </c>
      <c r="F16" s="24" t="s">
        <v>15</v>
      </c>
      <c r="G16" s="24" t="s">
        <v>15</v>
      </c>
      <c r="H16" s="24" t="s">
        <v>15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</row>
    <row r="18" spans="1:17" s="6" customFormat="1" ht="18" x14ac:dyDescent="0.2">
      <c r="B18" s="6" t="s">
        <v>306</v>
      </c>
    </row>
    <row r="20" spans="1:17" ht="15" x14ac:dyDescent="0.2">
      <c r="C20" s="8" t="s">
        <v>309</v>
      </c>
      <c r="E20" s="21" t="s">
        <v>9</v>
      </c>
      <c r="F20" s="21" t="s">
        <v>10</v>
      </c>
      <c r="G20" s="21" t="s">
        <v>11</v>
      </c>
      <c r="H20" s="21" t="s">
        <v>12</v>
      </c>
      <c r="J20" s="60" t="str">
        <f>Forecast_Capex_Input!V$11</f>
        <v>FY24</v>
      </c>
      <c r="K20" s="60" t="str">
        <f>Forecast_Capex_Input!W$11</f>
        <v>FY25</v>
      </c>
      <c r="L20" s="60" t="str">
        <f>Forecast_Capex_Input!X$11</f>
        <v>FY26</v>
      </c>
      <c r="M20" s="60" t="str">
        <f>Forecast_Capex_Input!Y$11</f>
        <v>FY27</v>
      </c>
      <c r="N20" s="60" t="str">
        <f>Forecast_Capex_Input!Z$11</f>
        <v>FY28</v>
      </c>
      <c r="O20" s="72" t="str">
        <f>J20&amp;" - "&amp;N20</f>
        <v>FY24 - FY28</v>
      </c>
      <c r="P20" s="108" t="s">
        <v>311</v>
      </c>
    </row>
    <row r="21" spans="1:17" x14ac:dyDescent="0.2">
      <c r="C21" s="27">
        <v>1</v>
      </c>
      <c r="D21" s="9" t="s">
        <v>55</v>
      </c>
      <c r="E21" s="12" t="s">
        <v>100</v>
      </c>
      <c r="F21" s="24" t="str">
        <f t="shared" ref="F21:F24" si="6">Unit_Dollar_M</f>
        <v>$Million</v>
      </c>
      <c r="G21" s="24" t="str">
        <f>"$Real "&amp;RIGHT(Capex_Forecast!$H$6,2)</f>
        <v>$Real 23</v>
      </c>
      <c r="H21" s="9" t="str">
        <f t="shared" ref="H21:H24" si="7">End_Period</f>
        <v>End Period</v>
      </c>
      <c r="I21" s="9"/>
      <c r="J21" s="67">
        <v>167.68198847588516</v>
      </c>
      <c r="K21" s="67">
        <v>67.228629402812132</v>
      </c>
      <c r="L21" s="67">
        <v>35.672957813330676</v>
      </c>
      <c r="M21" s="67">
        <v>39.353506411079096</v>
      </c>
      <c r="N21" s="67">
        <v>44.058044625603515</v>
      </c>
      <c r="O21" s="77">
        <f t="shared" ref="O21:O23" si="8">SUM(J21:N21)</f>
        <v>353.9951267287106</v>
      </c>
      <c r="P21" s="89" t="str">
        <f>General!E93</f>
        <v>Substations</v>
      </c>
    </row>
    <row r="22" spans="1:17" x14ac:dyDescent="0.2">
      <c r="C22" s="28">
        <f t="shared" ref="C22" si="9">C21+1</f>
        <v>2</v>
      </c>
      <c r="D22" s="9" t="s">
        <v>307</v>
      </c>
      <c r="E22" s="12" t="s">
        <v>100</v>
      </c>
      <c r="F22" s="24" t="str">
        <f t="shared" si="6"/>
        <v>$Million</v>
      </c>
      <c r="G22" s="24" t="str">
        <f>G21</f>
        <v>$Real 23</v>
      </c>
      <c r="H22" s="9" t="str">
        <f t="shared" si="7"/>
        <v>End Period</v>
      </c>
      <c r="I22" s="9"/>
      <c r="J22" s="67">
        <v>622.18716188537644</v>
      </c>
      <c r="K22" s="67">
        <v>11.344738310163212</v>
      </c>
      <c r="L22" s="67">
        <v>0.63819756949684214</v>
      </c>
      <c r="M22" s="67">
        <v>2.277711748999252</v>
      </c>
      <c r="N22" s="67">
        <v>9.5448598743814852</v>
      </c>
      <c r="O22" s="77">
        <f t="shared" si="8"/>
        <v>645.9926693884172</v>
      </c>
      <c r="P22" s="89" t="str">
        <f>General!E91</f>
        <v>Transmission Lines</v>
      </c>
      <c r="Q22" t="str">
        <f>General!E98</f>
        <v>Transmission Line Life Extension</v>
      </c>
    </row>
    <row r="23" spans="1:17" x14ac:dyDescent="0.2">
      <c r="C23" s="28">
        <f>C22+1</f>
        <v>3</v>
      </c>
      <c r="D23" t="s">
        <v>308</v>
      </c>
      <c r="E23" s="12" t="s">
        <v>100</v>
      </c>
      <c r="F23" s="24" t="str">
        <f t="shared" si="6"/>
        <v>$Million</v>
      </c>
      <c r="G23" s="24" t="str">
        <f t="shared" ref="G23:G24" si="10">G22</f>
        <v>$Real 23</v>
      </c>
      <c r="H23" s="9" t="str">
        <f t="shared" si="7"/>
        <v>End Period</v>
      </c>
      <c r="J23" s="67">
        <v>149.32681541400893</v>
      </c>
      <c r="K23" s="67">
        <v>231.11877930591803</v>
      </c>
      <c r="L23" s="67">
        <v>3.6010544787277396</v>
      </c>
      <c r="M23" s="67">
        <v>4.6389965022976725</v>
      </c>
      <c r="N23" s="67">
        <v>16.217500060534618</v>
      </c>
      <c r="O23" s="73">
        <f t="shared" si="8"/>
        <v>404.903145761487</v>
      </c>
      <c r="P23" s="89" t="str">
        <f>NA</f>
        <v>N/A</v>
      </c>
    </row>
    <row r="24" spans="1:17" x14ac:dyDescent="0.2">
      <c r="D24" s="58" t="s">
        <v>170</v>
      </c>
      <c r="E24" s="61" t="s">
        <v>100</v>
      </c>
      <c r="F24" s="62" t="str">
        <f t="shared" si="6"/>
        <v>$Million</v>
      </c>
      <c r="G24" s="62" t="str">
        <f t="shared" si="10"/>
        <v>$Real 23</v>
      </c>
      <c r="H24" s="63" t="str">
        <f t="shared" si="7"/>
        <v>End Period</v>
      </c>
      <c r="I24" s="58"/>
      <c r="J24" s="64">
        <f t="shared" ref="J24:O24" si="11">SUM(J21:J23)</f>
        <v>939.19596577527057</v>
      </c>
      <c r="K24" s="64">
        <f t="shared" si="11"/>
        <v>309.69214701889337</v>
      </c>
      <c r="L24" s="64">
        <f t="shared" si="11"/>
        <v>39.912209861555255</v>
      </c>
      <c r="M24" s="64">
        <f t="shared" si="11"/>
        <v>46.27021466237602</v>
      </c>
      <c r="N24" s="64">
        <f t="shared" si="11"/>
        <v>69.82040456051962</v>
      </c>
      <c r="O24" s="74">
        <f t="shared" si="11"/>
        <v>1404.8909418786147</v>
      </c>
    </row>
    <row r="26" spans="1:17" x14ac:dyDescent="0.2">
      <c r="A26" s="119">
        <v>0</v>
      </c>
      <c r="D26" s="10" t="s">
        <v>305</v>
      </c>
      <c r="E26" s="12" t="s">
        <v>100</v>
      </c>
      <c r="F26" s="24" t="s">
        <v>15</v>
      </c>
      <c r="G26" s="24" t="s">
        <v>15</v>
      </c>
      <c r="H26" s="24" t="s">
        <v>15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</row>
    <row r="28" spans="1:17" s="6" customFormat="1" ht="18" x14ac:dyDescent="0.2">
      <c r="B28" s="6" t="s">
        <v>312</v>
      </c>
    </row>
    <row r="30" spans="1:17" ht="15" x14ac:dyDescent="0.2">
      <c r="C30" s="8" t="s">
        <v>313</v>
      </c>
      <c r="E30" s="21" t="s">
        <v>9</v>
      </c>
      <c r="F30" s="21" t="s">
        <v>10</v>
      </c>
      <c r="G30" s="21" t="s">
        <v>11</v>
      </c>
      <c r="H30" s="21" t="s">
        <v>12</v>
      </c>
      <c r="J30" s="60" t="str">
        <f>Forecast_Capex_Input!V$11</f>
        <v>FY24</v>
      </c>
      <c r="K30" s="60" t="str">
        <f>Forecast_Capex_Input!W$11</f>
        <v>FY25</v>
      </c>
      <c r="L30" s="60" t="str">
        <f>Forecast_Capex_Input!X$11</f>
        <v>FY26</v>
      </c>
      <c r="M30" s="60" t="str">
        <f>Forecast_Capex_Input!Y$11</f>
        <v>FY27</v>
      </c>
      <c r="N30" s="60" t="str">
        <f>Forecast_Capex_Input!Z$11</f>
        <v>FY28</v>
      </c>
      <c r="O30" s="72" t="str">
        <f>J30&amp;" - "&amp;N30</f>
        <v>FY24 - FY28</v>
      </c>
      <c r="P30" s="108" t="s">
        <v>21</v>
      </c>
    </row>
    <row r="31" spans="1:17" x14ac:dyDescent="0.2">
      <c r="C31" s="27">
        <v>1</v>
      </c>
      <c r="D31" s="9" t="str">
        <f>General!E60</f>
        <v>NCIPAP</v>
      </c>
      <c r="E31" s="12" t="s">
        <v>100</v>
      </c>
      <c r="F31" s="24" t="str">
        <f t="shared" ref="F31:F44" si="12">Unit_Dollar_M</f>
        <v>$Million</v>
      </c>
      <c r="G31" s="24" t="str">
        <f>"$Real "&amp;RIGHT(Capex_Forecast!$H$6,2)</f>
        <v>$Real 23</v>
      </c>
      <c r="H31" s="9" t="str">
        <f t="shared" ref="H31:H44" si="13">End_Period</f>
        <v>End Period</v>
      </c>
      <c r="I31" s="9"/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77">
        <f t="shared" ref="O31:O32" si="14">SUM(J31:N31)</f>
        <v>0</v>
      </c>
      <c r="P31" s="89" t="str">
        <f>General!$E$48</f>
        <v>Replacement Expenditure</v>
      </c>
    </row>
    <row r="32" spans="1:17" x14ac:dyDescent="0.2">
      <c r="C32" s="28">
        <f t="shared" ref="C32:C43" si="15">C31+1</f>
        <v>2</v>
      </c>
      <c r="D32" s="9" t="str">
        <f>General!E61</f>
        <v>Transmission Lines</v>
      </c>
      <c r="E32" s="12" t="s">
        <v>100</v>
      </c>
      <c r="F32" s="24" t="str">
        <f t="shared" si="12"/>
        <v>$Million</v>
      </c>
      <c r="G32" s="24" t="str">
        <f>G31</f>
        <v>$Real 23</v>
      </c>
      <c r="H32" s="9" t="str">
        <f t="shared" si="13"/>
        <v>End Period</v>
      </c>
      <c r="I32" s="9"/>
      <c r="J32" s="67">
        <v>52.962384226114807</v>
      </c>
      <c r="K32" s="67">
        <v>53.470719833323471</v>
      </c>
      <c r="L32" s="67">
        <v>82.804578721324233</v>
      </c>
      <c r="M32" s="67">
        <v>46.847692527356834</v>
      </c>
      <c r="N32" s="67">
        <v>69.127662777178628</v>
      </c>
      <c r="O32" s="77">
        <f t="shared" si="14"/>
        <v>305.21303808529797</v>
      </c>
      <c r="P32" s="89"/>
    </row>
    <row r="33" spans="1:16" x14ac:dyDescent="0.2">
      <c r="C33" s="28">
        <f t="shared" si="15"/>
        <v>3</v>
      </c>
      <c r="D33" s="9" t="str">
        <f>General!E62</f>
        <v>Substation</v>
      </c>
      <c r="E33" s="12" t="s">
        <v>100</v>
      </c>
      <c r="F33" s="24" t="str">
        <f t="shared" si="12"/>
        <v>$Million</v>
      </c>
      <c r="G33" s="24" t="str">
        <f t="shared" ref="G33:G44" si="16">G32</f>
        <v>$Real 23</v>
      </c>
      <c r="H33" s="9" t="str">
        <f t="shared" si="13"/>
        <v>End Period</v>
      </c>
      <c r="I33" s="9"/>
      <c r="J33" s="67">
        <v>46.748624396624159</v>
      </c>
      <c r="K33" s="67">
        <v>32.16126453654266</v>
      </c>
      <c r="L33" s="67">
        <v>31.94738671158991</v>
      </c>
      <c r="M33" s="67">
        <v>38.251807743191186</v>
      </c>
      <c r="N33" s="67">
        <v>35.147388395673836</v>
      </c>
      <c r="O33" s="77">
        <f t="shared" ref="O33:O43" si="17">SUM(J33:N33)</f>
        <v>184.25647178362175</v>
      </c>
      <c r="P33" s="89"/>
    </row>
    <row r="34" spans="1:16" x14ac:dyDescent="0.2">
      <c r="C34" s="28">
        <f t="shared" si="15"/>
        <v>4</v>
      </c>
      <c r="D34" s="9" t="str">
        <f>General!E63</f>
        <v>Digital Infrastructure</v>
      </c>
      <c r="E34" s="12" t="s">
        <v>100</v>
      </c>
      <c r="F34" s="24" t="str">
        <f t="shared" si="12"/>
        <v>$Million</v>
      </c>
      <c r="G34" s="24" t="str">
        <f t="shared" si="16"/>
        <v>$Real 23</v>
      </c>
      <c r="H34" s="9" t="str">
        <f t="shared" si="13"/>
        <v>End Period</v>
      </c>
      <c r="I34" s="9"/>
      <c r="J34" s="67">
        <v>49.252557904404128</v>
      </c>
      <c r="K34" s="67">
        <v>63.079158000917658</v>
      </c>
      <c r="L34" s="67">
        <v>32.159283506860355</v>
      </c>
      <c r="M34" s="67">
        <v>52.422480711561967</v>
      </c>
      <c r="N34" s="67">
        <v>36.101682608901193</v>
      </c>
      <c r="O34" s="77">
        <f t="shared" si="17"/>
        <v>233.01516273264531</v>
      </c>
      <c r="P34" s="89"/>
    </row>
    <row r="35" spans="1:16" x14ac:dyDescent="0.2">
      <c r="C35" s="28">
        <f t="shared" si="15"/>
        <v>5</v>
      </c>
      <c r="D35" s="9" t="str">
        <f>General!E64</f>
        <v>Others</v>
      </c>
      <c r="E35" s="12" t="s">
        <v>100</v>
      </c>
      <c r="F35" s="24" t="str">
        <f t="shared" si="12"/>
        <v>$Million</v>
      </c>
      <c r="G35" s="24" t="str">
        <f t="shared" si="16"/>
        <v>$Real 23</v>
      </c>
      <c r="H35" s="9" t="str">
        <f t="shared" si="13"/>
        <v>End Period</v>
      </c>
      <c r="I35" s="9"/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77">
        <f t="shared" si="17"/>
        <v>0</v>
      </c>
      <c r="P35" s="89"/>
    </row>
    <row r="36" spans="1:16" x14ac:dyDescent="0.2">
      <c r="C36" s="28">
        <f t="shared" si="15"/>
        <v>6</v>
      </c>
      <c r="D36" s="9" t="str">
        <f>General!E65</f>
        <v>Augmentations</v>
      </c>
      <c r="E36" s="12" t="s">
        <v>100</v>
      </c>
      <c r="F36" s="24" t="str">
        <f t="shared" si="12"/>
        <v>$Million</v>
      </c>
      <c r="G36" s="24" t="str">
        <f t="shared" si="16"/>
        <v>$Real 23</v>
      </c>
      <c r="H36" s="9" t="str">
        <f t="shared" si="13"/>
        <v>End Period</v>
      </c>
      <c r="I36" s="9"/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77">
        <f t="shared" si="17"/>
        <v>0</v>
      </c>
      <c r="P36" s="89"/>
    </row>
    <row r="37" spans="1:16" x14ac:dyDescent="0.2">
      <c r="C37" s="28">
        <f t="shared" si="15"/>
        <v>7</v>
      </c>
      <c r="D37" s="9" t="str">
        <f>General!E66</f>
        <v>Information Technology</v>
      </c>
      <c r="E37" s="12" t="s">
        <v>100</v>
      </c>
      <c r="F37" s="24" t="str">
        <f t="shared" si="12"/>
        <v>$Million</v>
      </c>
      <c r="G37" s="24" t="str">
        <f t="shared" si="16"/>
        <v>$Real 23</v>
      </c>
      <c r="H37" s="9" t="str">
        <f t="shared" si="13"/>
        <v>End Period</v>
      </c>
      <c r="I37" s="9"/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77">
        <f t="shared" si="17"/>
        <v>0</v>
      </c>
      <c r="P37" s="89"/>
    </row>
    <row r="38" spans="1:16" x14ac:dyDescent="0.2">
      <c r="C38" s="28">
        <f t="shared" si="15"/>
        <v>8</v>
      </c>
      <c r="D38" s="9" t="str">
        <f>General!E67</f>
        <v>Security/Compliance</v>
      </c>
      <c r="E38" s="12" t="s">
        <v>100</v>
      </c>
      <c r="F38" s="24" t="str">
        <f t="shared" si="12"/>
        <v>$Million</v>
      </c>
      <c r="G38" s="24" t="str">
        <f t="shared" si="16"/>
        <v>$Real 23</v>
      </c>
      <c r="H38" s="9" t="str">
        <f t="shared" si="13"/>
        <v>End Period</v>
      </c>
      <c r="I38" s="9"/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77">
        <f t="shared" si="17"/>
        <v>0</v>
      </c>
      <c r="P38" s="89"/>
    </row>
    <row r="39" spans="1:16" x14ac:dyDescent="0.2">
      <c r="C39" s="28">
        <f t="shared" si="15"/>
        <v>9</v>
      </c>
      <c r="D39" s="9" t="str">
        <f>General!E68</f>
        <v>Property</v>
      </c>
      <c r="E39" s="12" t="s">
        <v>100</v>
      </c>
      <c r="F39" s="24" t="str">
        <f t="shared" si="12"/>
        <v>$Million</v>
      </c>
      <c r="G39" s="24" t="str">
        <f t="shared" si="16"/>
        <v>$Real 23</v>
      </c>
      <c r="H39" s="9" t="str">
        <f t="shared" si="13"/>
        <v>End Period</v>
      </c>
      <c r="I39" s="9"/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77">
        <f t="shared" si="17"/>
        <v>0</v>
      </c>
      <c r="P39" s="89"/>
    </row>
    <row r="40" spans="1:16" x14ac:dyDescent="0.2">
      <c r="C40" s="28">
        <f t="shared" si="15"/>
        <v>10</v>
      </c>
      <c r="D40" s="9" t="str">
        <f>General!E69</f>
        <v>Fleet</v>
      </c>
      <c r="E40" s="12" t="s">
        <v>100</v>
      </c>
      <c r="F40" s="24" t="str">
        <f t="shared" si="12"/>
        <v>$Million</v>
      </c>
      <c r="G40" s="24" t="str">
        <f t="shared" si="16"/>
        <v>$Real 23</v>
      </c>
      <c r="H40" s="9" t="str">
        <f t="shared" si="13"/>
        <v>End Period</v>
      </c>
      <c r="I40" s="9"/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77">
        <f t="shared" si="17"/>
        <v>0</v>
      </c>
      <c r="P40" s="89"/>
    </row>
    <row r="41" spans="1:16" x14ac:dyDescent="0.2">
      <c r="C41" s="28">
        <f t="shared" si="15"/>
        <v>11</v>
      </c>
      <c r="D41" s="9" t="str">
        <f>General!E70</f>
        <v>Augex - Major Project</v>
      </c>
      <c r="E41" s="12" t="s">
        <v>100</v>
      </c>
      <c r="F41" s="24" t="str">
        <f t="shared" si="12"/>
        <v>$Million</v>
      </c>
      <c r="G41" s="24" t="str">
        <f t="shared" si="16"/>
        <v>$Real 23</v>
      </c>
      <c r="H41" s="9" t="str">
        <f t="shared" si="13"/>
        <v>End Period</v>
      </c>
      <c r="I41" s="9"/>
      <c r="J41" s="67">
        <v>0</v>
      </c>
      <c r="K41" s="67">
        <v>0</v>
      </c>
      <c r="L41" s="67">
        <v>0</v>
      </c>
      <c r="M41" s="67">
        <v>0</v>
      </c>
      <c r="N41" s="67">
        <v>0</v>
      </c>
      <c r="O41" s="77">
        <f t="shared" si="17"/>
        <v>0</v>
      </c>
      <c r="P41" s="89"/>
    </row>
    <row r="42" spans="1:16" x14ac:dyDescent="0.2">
      <c r="C42" s="28">
        <f t="shared" si="15"/>
        <v>12</v>
      </c>
      <c r="D42" s="9" t="str">
        <f>General!E71</f>
        <v>Connections</v>
      </c>
      <c r="E42" s="12" t="s">
        <v>100</v>
      </c>
      <c r="F42" s="24" t="str">
        <f t="shared" si="12"/>
        <v>$Million</v>
      </c>
      <c r="G42" s="24" t="str">
        <f t="shared" si="16"/>
        <v>$Real 23</v>
      </c>
      <c r="H42" s="9" t="str">
        <f t="shared" si="13"/>
        <v>End Period</v>
      </c>
      <c r="I42" s="9"/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77">
        <f t="shared" si="17"/>
        <v>0</v>
      </c>
      <c r="P42" s="89"/>
    </row>
    <row r="43" spans="1:16" x14ac:dyDescent="0.2">
      <c r="C43" s="28">
        <f t="shared" si="15"/>
        <v>13</v>
      </c>
      <c r="D43" s="9" t="str">
        <f>General!E72</f>
        <v>[Spare]</v>
      </c>
      <c r="E43" s="12" t="s">
        <v>100</v>
      </c>
      <c r="F43" s="24" t="str">
        <f t="shared" si="12"/>
        <v>$Million</v>
      </c>
      <c r="G43" s="24" t="str">
        <f t="shared" si="16"/>
        <v>$Real 23</v>
      </c>
      <c r="H43" s="9" t="str">
        <f t="shared" si="13"/>
        <v>End Period</v>
      </c>
      <c r="I43" s="9"/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77">
        <f t="shared" si="17"/>
        <v>0</v>
      </c>
      <c r="P43" s="89"/>
    </row>
    <row r="44" spans="1:16" x14ac:dyDescent="0.2">
      <c r="D44" s="58" t="s">
        <v>170</v>
      </c>
      <c r="E44" s="61" t="s">
        <v>100</v>
      </c>
      <c r="F44" s="62" t="str">
        <f t="shared" si="12"/>
        <v>$Million</v>
      </c>
      <c r="G44" s="62" t="str">
        <f t="shared" si="16"/>
        <v>$Real 23</v>
      </c>
      <c r="H44" s="63" t="str">
        <f t="shared" si="13"/>
        <v>End Period</v>
      </c>
      <c r="I44" s="58"/>
      <c r="J44" s="64">
        <f t="shared" ref="J44:O44" si="18">SUM(J31:J43)</f>
        <v>148.96356652714309</v>
      </c>
      <c r="K44" s="64">
        <f t="shared" si="18"/>
        <v>148.71114237078379</v>
      </c>
      <c r="L44" s="64">
        <f t="shared" si="18"/>
        <v>146.91124893977451</v>
      </c>
      <c r="M44" s="64">
        <f t="shared" si="18"/>
        <v>137.52198098210999</v>
      </c>
      <c r="N44" s="64">
        <f t="shared" si="18"/>
        <v>140.37673378175367</v>
      </c>
      <c r="O44" s="74">
        <f t="shared" si="18"/>
        <v>722.48467260156508</v>
      </c>
    </row>
    <row r="46" spans="1:16" x14ac:dyDescent="0.2">
      <c r="A46" s="119">
        <v>0</v>
      </c>
      <c r="D46" s="10" t="s">
        <v>305</v>
      </c>
      <c r="E46" s="12" t="s">
        <v>100</v>
      </c>
      <c r="F46" s="24" t="s">
        <v>15</v>
      </c>
      <c r="G46" s="24" t="s">
        <v>15</v>
      </c>
      <c r="H46" s="24" t="s">
        <v>15</v>
      </c>
      <c r="J46" s="71">
        <v>0</v>
      </c>
      <c r="K46" s="71">
        <v>0</v>
      </c>
      <c r="L46" s="71">
        <v>0</v>
      </c>
      <c r="M46" s="71">
        <v>0</v>
      </c>
      <c r="N46" s="71">
        <v>0</v>
      </c>
    </row>
    <row r="48" spans="1:16" s="6" customFormat="1" ht="18" x14ac:dyDescent="0.2">
      <c r="B48" s="6" t="s">
        <v>314</v>
      </c>
    </row>
    <row r="50" spans="3:16" ht="15" x14ac:dyDescent="0.2">
      <c r="C50" s="8" t="s">
        <v>315</v>
      </c>
      <c r="E50" s="21" t="s">
        <v>9</v>
      </c>
      <c r="F50" s="21" t="s">
        <v>10</v>
      </c>
      <c r="G50" s="21" t="s">
        <v>11</v>
      </c>
      <c r="H50" s="21" t="s">
        <v>12</v>
      </c>
      <c r="J50" s="60" t="str">
        <f>Forecast_Capex_Input!V$11</f>
        <v>FY24</v>
      </c>
      <c r="K50" s="60" t="str">
        <f>Forecast_Capex_Input!W$11</f>
        <v>FY25</v>
      </c>
      <c r="L50" s="60" t="str">
        <f>Forecast_Capex_Input!X$11</f>
        <v>FY26</v>
      </c>
      <c r="M50" s="60" t="str">
        <f>Forecast_Capex_Input!Y$11</f>
        <v>FY27</v>
      </c>
      <c r="N50" s="60" t="str">
        <f>Forecast_Capex_Input!Z$11</f>
        <v>FY28</v>
      </c>
      <c r="O50" s="72" t="str">
        <f>J50&amp;" - "&amp;N50</f>
        <v>FY24 - FY28</v>
      </c>
      <c r="P50" s="108" t="s">
        <v>21</v>
      </c>
    </row>
    <row r="51" spans="3:16" x14ac:dyDescent="0.2">
      <c r="C51" s="30">
        <v>371</v>
      </c>
      <c r="D51" s="9" t="str">
        <f>IF(ISERROR(MATCH(C51,Capex_Forecast!$C$11:$C$1010,0)),NA,
INDEX(Capex_Forecast!$D$11:$D$1010,MATCH(C51,Capex_Forecast!$C$11:$C$1010,0)))</f>
        <v>Supply to Strathnairn area  (EVOEnergy)</v>
      </c>
      <c r="E51" s="12" t="s">
        <v>100</v>
      </c>
      <c r="F51" s="24" t="str">
        <f t="shared" ref="F51:F69" si="19">Unit_Dollar_M</f>
        <v>$Million</v>
      </c>
      <c r="G51" s="24" t="str">
        <f>"$Real "&amp;RIGHT(Capex_Forecast!$H$6,2)</f>
        <v>$Real 23</v>
      </c>
      <c r="H51" s="9" t="str">
        <f t="shared" ref="H51:H69" si="20">End_Period</f>
        <v>End Period</v>
      </c>
      <c r="I51" s="9"/>
      <c r="J51" s="136" t="s">
        <v>768</v>
      </c>
      <c r="K51" s="136" t="s">
        <v>768</v>
      </c>
      <c r="L51" s="136" t="s">
        <v>768</v>
      </c>
      <c r="M51" s="136" t="s">
        <v>768</v>
      </c>
      <c r="N51" s="136" t="s">
        <v>768</v>
      </c>
      <c r="O51" s="257" t="s">
        <v>768</v>
      </c>
      <c r="P51" s="89" t="str">
        <f>General!$E$49</f>
        <v>Connections</v>
      </c>
    </row>
    <row r="52" spans="3:16" x14ac:dyDescent="0.2">
      <c r="C52" s="30">
        <v>372</v>
      </c>
      <c r="D52" s="9" t="str">
        <f>IF(ISERROR(MATCH(C52,Capex_Forecast!$C$11:$C$1010,0)),NA,
INDEX(Capex_Forecast!$D$11:$D$1010,MATCH(C52,Capex_Forecast!$C$11:$C$1010,0)))</f>
        <v>Supply to Strathnairn area  (EVOEnergy)</v>
      </c>
      <c r="E52" s="12" t="s">
        <v>100</v>
      </c>
      <c r="F52" s="24" t="str">
        <f t="shared" si="19"/>
        <v>$Million</v>
      </c>
      <c r="G52" s="24" t="str">
        <f>G51</f>
        <v>$Real 23</v>
      </c>
      <c r="H52" s="9" t="str">
        <f t="shared" si="20"/>
        <v>End Period</v>
      </c>
      <c r="I52" s="9"/>
      <c r="J52" s="136" t="s">
        <v>768</v>
      </c>
      <c r="K52" s="136" t="s">
        <v>768</v>
      </c>
      <c r="L52" s="136" t="s">
        <v>768</v>
      </c>
      <c r="M52" s="136" t="s">
        <v>768</v>
      </c>
      <c r="N52" s="136" t="s">
        <v>768</v>
      </c>
      <c r="O52" s="257" t="s">
        <v>768</v>
      </c>
      <c r="P52" s="89"/>
    </row>
    <row r="53" spans="3:16" x14ac:dyDescent="0.2">
      <c r="C53" s="30">
        <v>373</v>
      </c>
      <c r="D53" s="9" t="str">
        <f>IF(ISERROR(MATCH(C53,Capex_Forecast!$C$11:$C$1010,0)),NA,
INDEX(Capex_Forecast!$D$11:$D$1010,MATCH(C53,Capex_Forecast!$C$11:$C$1010,0)))</f>
        <v>Supply to Strathnairn area  (EVOEnergy)</v>
      </c>
      <c r="E53" s="12" t="s">
        <v>100</v>
      </c>
      <c r="F53" s="24" t="str">
        <f t="shared" si="19"/>
        <v>$Million</v>
      </c>
      <c r="G53" s="24" t="str">
        <f t="shared" ref="G53:G68" si="21">G52</f>
        <v>$Real 23</v>
      </c>
      <c r="H53" s="9" t="str">
        <f t="shared" si="20"/>
        <v>End Period</v>
      </c>
      <c r="I53" s="9"/>
      <c r="J53" s="136" t="s">
        <v>768</v>
      </c>
      <c r="K53" s="136" t="s">
        <v>768</v>
      </c>
      <c r="L53" s="136" t="s">
        <v>768</v>
      </c>
      <c r="M53" s="136" t="s">
        <v>768</v>
      </c>
      <c r="N53" s="136" t="s">
        <v>768</v>
      </c>
      <c r="O53" s="257" t="s">
        <v>768</v>
      </c>
      <c r="P53" s="89"/>
    </row>
    <row r="54" spans="3:16" x14ac:dyDescent="0.2">
      <c r="C54" s="30">
        <v>374</v>
      </c>
      <c r="D54" s="9" t="str">
        <f>IF(ISERROR(MATCH(C54,Capex_Forecast!$C$11:$C$1010,0)),NA,
INDEX(Capex_Forecast!$D$11:$D$1010,MATCH(C54,Capex_Forecast!$C$11:$C$1010,0)))</f>
        <v>Supply to Strathnairn area  (EVOEnergy)</v>
      </c>
      <c r="E54" s="12" t="s">
        <v>100</v>
      </c>
      <c r="F54" s="24" t="str">
        <f t="shared" si="19"/>
        <v>$Million</v>
      </c>
      <c r="G54" s="24" t="str">
        <f t="shared" si="21"/>
        <v>$Real 23</v>
      </c>
      <c r="H54" s="9" t="str">
        <f t="shared" si="20"/>
        <v>End Period</v>
      </c>
      <c r="I54" s="9"/>
      <c r="J54" s="136" t="s">
        <v>768</v>
      </c>
      <c r="K54" s="136" t="s">
        <v>768</v>
      </c>
      <c r="L54" s="136" t="s">
        <v>768</v>
      </c>
      <c r="M54" s="136" t="s">
        <v>768</v>
      </c>
      <c r="N54" s="136" t="s">
        <v>768</v>
      </c>
      <c r="O54" s="257" t="s">
        <v>768</v>
      </c>
      <c r="P54" s="89"/>
    </row>
    <row r="55" spans="3:16" x14ac:dyDescent="0.2">
      <c r="C55" s="30">
        <v>375</v>
      </c>
      <c r="D55" s="9" t="str">
        <f>IF(ISERROR(MATCH(C55,Capex_Forecast!$C$11:$C$1010,0)),NA,
INDEX(Capex_Forecast!$D$11:$D$1010,MATCH(C55,Capex_Forecast!$C$11:$C$1010,0)))</f>
        <v>Condition of  AusGrid cables 9SA and 92P</v>
      </c>
      <c r="E55" s="12" t="s">
        <v>100</v>
      </c>
      <c r="F55" s="24" t="str">
        <f t="shared" si="19"/>
        <v>$Million</v>
      </c>
      <c r="G55" s="24" t="str">
        <f t="shared" si="21"/>
        <v>$Real 23</v>
      </c>
      <c r="H55" s="9" t="str">
        <f t="shared" si="20"/>
        <v>End Period</v>
      </c>
      <c r="I55" s="9"/>
      <c r="J55" s="136" t="s">
        <v>768</v>
      </c>
      <c r="K55" s="136" t="s">
        <v>768</v>
      </c>
      <c r="L55" s="136" t="s">
        <v>768</v>
      </c>
      <c r="M55" s="136" t="s">
        <v>768</v>
      </c>
      <c r="N55" s="136" t="s">
        <v>768</v>
      </c>
      <c r="O55" s="257" t="s">
        <v>768</v>
      </c>
      <c r="P55" s="89"/>
    </row>
    <row r="56" spans="3:16" x14ac:dyDescent="0.2">
      <c r="C56" s="30">
        <v>376</v>
      </c>
      <c r="D56" s="9" t="str">
        <f>IF(ISERROR(MATCH(C56,Capex_Forecast!$C$11:$C$1010,0)),NA,
INDEX(Capex_Forecast!$D$11:$D$1010,MATCH(C56,Capex_Forecast!$C$11:$C$1010,0)))</f>
        <v>Condition of  AusGrid cables 9SA and 92P</v>
      </c>
      <c r="E56" s="12" t="s">
        <v>100</v>
      </c>
      <c r="F56" s="24" t="str">
        <f t="shared" si="19"/>
        <v>$Million</v>
      </c>
      <c r="G56" s="24" t="str">
        <f t="shared" si="21"/>
        <v>$Real 23</v>
      </c>
      <c r="H56" s="9" t="str">
        <f t="shared" si="20"/>
        <v>End Period</v>
      </c>
      <c r="I56" s="9"/>
      <c r="J56" s="136" t="s">
        <v>768</v>
      </c>
      <c r="K56" s="136" t="s">
        <v>768</v>
      </c>
      <c r="L56" s="136" t="s">
        <v>768</v>
      </c>
      <c r="M56" s="136" t="s">
        <v>768</v>
      </c>
      <c r="N56" s="136" t="s">
        <v>768</v>
      </c>
      <c r="O56" s="257" t="s">
        <v>768</v>
      </c>
      <c r="P56" s="89"/>
    </row>
    <row r="57" spans="3:16" x14ac:dyDescent="0.2">
      <c r="C57" s="30">
        <v>413</v>
      </c>
      <c r="D57" s="9" t="str">
        <f>IF(ISERROR(MATCH(C57,Capex_Forecast!$C$11:$C$1010,0)),NA,
INDEX(Capex_Forecast!$D$11:$D$1010,MATCH(C57,Capex_Forecast!$C$11:$C$1010,0)))</f>
        <v>Supply to Panorama area</v>
      </c>
      <c r="E57" s="12" t="s">
        <v>100</v>
      </c>
      <c r="F57" s="24" t="str">
        <f t="shared" si="19"/>
        <v>$Million</v>
      </c>
      <c r="G57" s="24" t="str">
        <f t="shared" si="21"/>
        <v>$Real 23</v>
      </c>
      <c r="H57" s="9" t="str">
        <f t="shared" si="20"/>
        <v>End Period</v>
      </c>
      <c r="I57" s="9"/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77">
        <v>0</v>
      </c>
      <c r="P57" s="89"/>
    </row>
    <row r="58" spans="3:16" x14ac:dyDescent="0.2">
      <c r="C58" s="30">
        <v>414</v>
      </c>
      <c r="D58" s="9" t="str">
        <f>IF(ISERROR(MATCH(C58,Capex_Forecast!$C$11:$C$1010,0)),NA,
INDEX(Capex_Forecast!$D$11:$D$1010,MATCH(C58,Capex_Forecast!$C$11:$C$1010,0)))</f>
        <v>Supply to Panorama area</v>
      </c>
      <c r="E58" s="12" t="s">
        <v>100</v>
      </c>
      <c r="F58" s="24" t="str">
        <f t="shared" si="19"/>
        <v>$Million</v>
      </c>
      <c r="G58" s="24" t="str">
        <f t="shared" si="21"/>
        <v>$Real 23</v>
      </c>
      <c r="H58" s="9" t="str">
        <f t="shared" si="20"/>
        <v>End Period</v>
      </c>
      <c r="I58" s="9"/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77">
        <v>0</v>
      </c>
      <c r="P58" s="89"/>
    </row>
    <row r="59" spans="3:16" x14ac:dyDescent="0.2">
      <c r="C59" s="30">
        <v>415</v>
      </c>
      <c r="D59" s="9" t="str">
        <f>IF(ISERROR(MATCH(C59,Capex_Forecast!$C$11:$C$1010,0)),NA,
INDEX(Capex_Forecast!$D$11:$D$1010,MATCH(C59,Capex_Forecast!$C$11:$C$1010,0)))</f>
        <v>Supply to Panorama area</v>
      </c>
      <c r="E59" s="12" t="s">
        <v>100</v>
      </c>
      <c r="F59" s="24" t="str">
        <f t="shared" si="19"/>
        <v>$Million</v>
      </c>
      <c r="G59" s="24" t="str">
        <f t="shared" si="21"/>
        <v>$Real 23</v>
      </c>
      <c r="H59" s="9" t="str">
        <f t="shared" si="20"/>
        <v>End Period</v>
      </c>
      <c r="I59" s="9"/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77">
        <v>0</v>
      </c>
      <c r="P59" s="89"/>
    </row>
    <row r="60" spans="3:16" x14ac:dyDescent="0.2">
      <c r="C60" s="30">
        <v>416</v>
      </c>
      <c r="D60" s="9" t="str">
        <f>IF(ISERROR(MATCH(C60,Capex_Forecast!$C$11:$C$1010,0)),NA,
INDEX(Capex_Forecast!$D$11:$D$1010,MATCH(C60,Capex_Forecast!$C$11:$C$1010,0)))</f>
        <v>Supply to Panorama area</v>
      </c>
      <c r="E60" s="12" t="s">
        <v>100</v>
      </c>
      <c r="F60" s="24" t="str">
        <f t="shared" si="19"/>
        <v>$Million</v>
      </c>
      <c r="G60" s="24" t="str">
        <f t="shared" si="21"/>
        <v>$Real 23</v>
      </c>
      <c r="H60" s="9" t="str">
        <f t="shared" si="20"/>
        <v>End Period</v>
      </c>
      <c r="I60" s="9"/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77">
        <v>0</v>
      </c>
      <c r="P60" s="89"/>
    </row>
    <row r="61" spans="3:16" x14ac:dyDescent="0.2">
      <c r="C61" s="30">
        <v>417</v>
      </c>
      <c r="D61" s="9" t="str">
        <f>IF(ISERROR(MATCH(C61,Capex_Forecast!$C$11:$C$1010,0)),NA,
INDEX(Capex_Forecast!$D$11:$D$1010,MATCH(C61,Capex_Forecast!$C$11:$C$1010,0)))</f>
        <v>Supply to Panorama area</v>
      </c>
      <c r="E61" s="12" t="s">
        <v>100</v>
      </c>
      <c r="F61" s="24" t="str">
        <f t="shared" si="19"/>
        <v>$Million</v>
      </c>
      <c r="G61" s="24" t="str">
        <f t="shared" si="21"/>
        <v>$Real 23</v>
      </c>
      <c r="H61" s="9" t="str">
        <f t="shared" si="20"/>
        <v>End Period</v>
      </c>
      <c r="I61" s="9"/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77">
        <v>0</v>
      </c>
      <c r="P61" s="89"/>
    </row>
    <row r="62" spans="3:16" x14ac:dyDescent="0.2">
      <c r="C62" s="30">
        <v>418</v>
      </c>
      <c r="D62" s="9" t="str">
        <f>IF(ISERROR(MATCH(C62,Capex_Forecast!$C$11:$C$1010,0)),NA,
INDEX(Capex_Forecast!$D$11:$D$1010,MATCH(C62,Capex_Forecast!$C$11:$C$1010,0)))</f>
        <v>Supply to Panorama area</v>
      </c>
      <c r="E62" s="12" t="s">
        <v>100</v>
      </c>
      <c r="F62" s="24" t="str">
        <f t="shared" si="19"/>
        <v>$Million</v>
      </c>
      <c r="G62" s="24" t="str">
        <f t="shared" si="21"/>
        <v>$Real 23</v>
      </c>
      <c r="H62" s="9" t="str">
        <f t="shared" si="20"/>
        <v>End Period</v>
      </c>
      <c r="I62" s="9"/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77">
        <v>0</v>
      </c>
      <c r="P62" s="89"/>
    </row>
    <row r="63" spans="3:16" x14ac:dyDescent="0.2">
      <c r="C63" s="30">
        <v>419</v>
      </c>
      <c r="D63" s="9" t="str">
        <f>IF(ISERROR(MATCH(C63,Capex_Forecast!$C$11:$C$1010,0)),NA,
INDEX(Capex_Forecast!$D$11:$D$1010,MATCH(C63,Capex_Forecast!$C$11:$C$1010,0)))</f>
        <v>Supply to Panorama area</v>
      </c>
      <c r="E63" s="12" t="s">
        <v>100</v>
      </c>
      <c r="F63" s="24" t="str">
        <f t="shared" si="19"/>
        <v>$Million</v>
      </c>
      <c r="G63" s="24" t="str">
        <f t="shared" si="21"/>
        <v>$Real 23</v>
      </c>
      <c r="H63" s="9" t="str">
        <f t="shared" si="20"/>
        <v>End Period</v>
      </c>
      <c r="I63" s="9"/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77">
        <v>0</v>
      </c>
      <c r="P63" s="89"/>
    </row>
    <row r="64" spans="3:16" x14ac:dyDescent="0.2">
      <c r="C64" s="30">
        <v>420</v>
      </c>
      <c r="D64" s="9" t="str">
        <f>IF(ISERROR(MATCH(C64,Capex_Forecast!$C$11:$C$1010,0)),NA,
INDEX(Capex_Forecast!$D$11:$D$1010,MATCH(C64,Capex_Forecast!$C$11:$C$1010,0)))</f>
        <v>Supply to Panorama area</v>
      </c>
      <c r="E64" s="12" t="s">
        <v>100</v>
      </c>
      <c r="F64" s="24" t="str">
        <f t="shared" si="19"/>
        <v>$Million</v>
      </c>
      <c r="G64" s="24" t="str">
        <f t="shared" si="21"/>
        <v>$Real 23</v>
      </c>
      <c r="H64" s="9" t="str">
        <f t="shared" si="20"/>
        <v>End Period</v>
      </c>
      <c r="I64" s="9"/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77">
        <v>0</v>
      </c>
      <c r="P64" s="89"/>
    </row>
    <row r="65" spans="1:16" x14ac:dyDescent="0.2">
      <c r="C65" s="30">
        <v>421</v>
      </c>
      <c r="D65" s="9" t="str">
        <f>IF(ISERROR(MATCH(C65,Capex_Forecast!$C$11:$C$1010,0)),NA,
INDEX(Capex_Forecast!$D$11:$D$1010,MATCH(C65,Capex_Forecast!$C$11:$C$1010,0)))</f>
        <v>Supply to Panorama area</v>
      </c>
      <c r="E65" s="12" t="s">
        <v>100</v>
      </c>
      <c r="F65" s="24" t="str">
        <f t="shared" si="19"/>
        <v>$Million</v>
      </c>
      <c r="G65" s="24" t="str">
        <f t="shared" si="21"/>
        <v>$Real 23</v>
      </c>
      <c r="H65" s="9" t="str">
        <f t="shared" si="20"/>
        <v>End Period</v>
      </c>
      <c r="I65" s="9"/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77">
        <v>0</v>
      </c>
      <c r="P65" s="89"/>
    </row>
    <row r="66" spans="1:16" x14ac:dyDescent="0.2">
      <c r="C66" s="30">
        <v>422</v>
      </c>
      <c r="D66" s="9" t="str">
        <f>IF(ISERROR(MATCH(C66,Capex_Forecast!$C$11:$C$1010,0)),NA,
INDEX(Capex_Forecast!$D$11:$D$1010,MATCH(C66,Capex_Forecast!$C$11:$C$1010,0)))</f>
        <v>Supply to Panorama area</v>
      </c>
      <c r="E66" s="12" t="s">
        <v>100</v>
      </c>
      <c r="F66" s="24" t="str">
        <f t="shared" si="19"/>
        <v>$Million</v>
      </c>
      <c r="G66" s="24" t="str">
        <f t="shared" si="21"/>
        <v>$Real 23</v>
      </c>
      <c r="H66" s="9" t="str">
        <f t="shared" si="20"/>
        <v>End Period</v>
      </c>
      <c r="I66" s="9"/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77">
        <v>0</v>
      </c>
      <c r="P66" s="89"/>
    </row>
    <row r="67" spans="1:16" x14ac:dyDescent="0.2">
      <c r="C67" s="30"/>
      <c r="D67" s="9" t="str">
        <f>IF(ISERROR(MATCH(C67,Capex_Forecast!$C$11:$C$1010,0)),NA,
INDEX(Capex_Forecast!$D$11:$D$1010,MATCH(C67,Capex_Forecast!$C$11:$C$1010,0)))</f>
        <v>N/A</v>
      </c>
      <c r="E67" s="12" t="s">
        <v>100</v>
      </c>
      <c r="F67" s="24" t="str">
        <f t="shared" si="19"/>
        <v>$Million</v>
      </c>
      <c r="G67" s="24" t="str">
        <f t="shared" si="21"/>
        <v>$Real 23</v>
      </c>
      <c r="H67" s="9" t="str">
        <f t="shared" si="20"/>
        <v>End Period</v>
      </c>
      <c r="I67" s="9"/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77">
        <v>0</v>
      </c>
      <c r="P67" s="89"/>
    </row>
    <row r="68" spans="1:16" x14ac:dyDescent="0.2">
      <c r="C68" s="30"/>
      <c r="D68" s="9" t="str">
        <f>IF(ISERROR(MATCH(C68,Capex_Forecast!$C$11:$C$1010,0)),NA,
INDEX(Capex_Forecast!$D$11:$D$1010,MATCH(C68,Capex_Forecast!$C$11:$C$1010,0)))</f>
        <v>N/A</v>
      </c>
      <c r="E68" s="12" t="s">
        <v>100</v>
      </c>
      <c r="F68" s="24" t="str">
        <f t="shared" si="19"/>
        <v>$Million</v>
      </c>
      <c r="G68" s="24" t="str">
        <f t="shared" si="21"/>
        <v>$Real 23</v>
      </c>
      <c r="H68" s="9" t="str">
        <f t="shared" si="20"/>
        <v>End Period</v>
      </c>
      <c r="I68" s="9"/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77">
        <v>0</v>
      </c>
      <c r="P68" s="89"/>
    </row>
    <row r="69" spans="1:16" x14ac:dyDescent="0.2">
      <c r="D69" s="58" t="s">
        <v>316</v>
      </c>
      <c r="E69" s="61" t="s">
        <v>100</v>
      </c>
      <c r="F69" s="62" t="str">
        <f t="shared" si="19"/>
        <v>$Million</v>
      </c>
      <c r="G69" s="62" t="str">
        <f t="shared" ref="G69" si="22">G68</f>
        <v>$Real 23</v>
      </c>
      <c r="H69" s="63" t="str">
        <f t="shared" si="20"/>
        <v>End Period</v>
      </c>
      <c r="I69" s="58"/>
      <c r="J69" s="64">
        <v>0</v>
      </c>
      <c r="K69" s="64">
        <v>0</v>
      </c>
      <c r="L69" s="64">
        <v>0</v>
      </c>
      <c r="M69" s="64">
        <v>0.65396514760619262</v>
      </c>
      <c r="N69" s="64">
        <v>2.5636619583756097</v>
      </c>
      <c r="O69" s="74">
        <v>3.2176271059818027</v>
      </c>
    </row>
    <row r="71" spans="1:16" x14ac:dyDescent="0.2">
      <c r="A71" s="119">
        <v>0</v>
      </c>
      <c r="D71" s="10" t="s">
        <v>305</v>
      </c>
      <c r="E71" s="12" t="s">
        <v>100</v>
      </c>
      <c r="F71" s="24" t="s">
        <v>15</v>
      </c>
      <c r="G71" s="24" t="s">
        <v>15</v>
      </c>
      <c r="H71" s="24" t="s">
        <v>15</v>
      </c>
      <c r="J71" s="71">
        <v>0</v>
      </c>
      <c r="K71" s="71">
        <v>0</v>
      </c>
      <c r="L71" s="71">
        <v>0</v>
      </c>
      <c r="M71" s="71">
        <v>0</v>
      </c>
      <c r="N71" s="71">
        <v>0</v>
      </c>
    </row>
    <row r="73" spans="1:16" ht="15" x14ac:dyDescent="0.2">
      <c r="C73" s="8" t="s">
        <v>317</v>
      </c>
      <c r="E73" s="21" t="s">
        <v>9</v>
      </c>
      <c r="F73" s="21" t="s">
        <v>10</v>
      </c>
      <c r="G73" s="21" t="s">
        <v>11</v>
      </c>
      <c r="H73" s="21" t="s">
        <v>12</v>
      </c>
      <c r="J73" s="60" t="str">
        <f>Forecast_Capex_Input!V$11</f>
        <v>FY24</v>
      </c>
      <c r="K73" s="60" t="str">
        <f>Forecast_Capex_Input!W$11</f>
        <v>FY25</v>
      </c>
      <c r="L73" s="60" t="str">
        <f>Forecast_Capex_Input!X$11</f>
        <v>FY26</v>
      </c>
      <c r="M73" s="60" t="str">
        <f>Forecast_Capex_Input!Y$11</f>
        <v>FY27</v>
      </c>
      <c r="N73" s="60" t="str">
        <f>Forecast_Capex_Input!Z$11</f>
        <v>FY28</v>
      </c>
      <c r="O73" s="72" t="str">
        <f>J73&amp;" - "&amp;N73</f>
        <v>FY24 - FY28</v>
      </c>
      <c r="P73" s="108" t="s">
        <v>21</v>
      </c>
    </row>
    <row r="74" spans="1:16" x14ac:dyDescent="0.2">
      <c r="C74" s="28">
        <f>$C$51</f>
        <v>371</v>
      </c>
      <c r="D74" s="9" t="str">
        <f>IF(ISERROR(MATCH(C74,Capex_Forecast!$C$11:$C$1010,0)),NA,
INDEX(Capex_Forecast!$D$11:$D$1010,MATCH(C74,Capex_Forecast!$C$11:$C$1010,0)))</f>
        <v>Supply to Strathnairn area  (EVOEnergy)</v>
      </c>
      <c r="E74" s="12" t="s">
        <v>100</v>
      </c>
      <c r="F74" s="24" t="str">
        <f t="shared" ref="F74:F92" si="23">Unit_Dollar_M</f>
        <v>$Million</v>
      </c>
      <c r="G74" s="24" t="str">
        <f>"$Real "&amp;RIGHT(Capex_Forecast!$H$6,2)</f>
        <v>$Real 23</v>
      </c>
      <c r="H74" s="9" t="str">
        <f t="shared" ref="H74:H92" si="24">End_Period</f>
        <v>End Period</v>
      </c>
      <c r="I74" s="9"/>
      <c r="J74" s="136" t="s">
        <v>768</v>
      </c>
      <c r="K74" s="136" t="s">
        <v>768</v>
      </c>
      <c r="L74" s="136" t="s">
        <v>768</v>
      </c>
      <c r="M74" s="136" t="s">
        <v>768</v>
      </c>
      <c r="N74" s="136" t="s">
        <v>768</v>
      </c>
      <c r="O74" s="257" t="s">
        <v>768</v>
      </c>
      <c r="P74" s="89" t="str">
        <f>General!$E$49</f>
        <v>Connections</v>
      </c>
    </row>
    <row r="75" spans="1:16" x14ac:dyDescent="0.2">
      <c r="C75" s="28">
        <f>$C$52</f>
        <v>372</v>
      </c>
      <c r="D75" s="9" t="str">
        <f>IF(ISERROR(MATCH(C75,Capex_Forecast!$C$11:$C$1010,0)),NA,
INDEX(Capex_Forecast!$D$11:$D$1010,MATCH(C75,Capex_Forecast!$C$11:$C$1010,0)))</f>
        <v>Supply to Strathnairn area  (EVOEnergy)</v>
      </c>
      <c r="E75" s="12" t="s">
        <v>100</v>
      </c>
      <c r="F75" s="24" t="str">
        <f t="shared" si="23"/>
        <v>$Million</v>
      </c>
      <c r="G75" s="24" t="str">
        <f>G74</f>
        <v>$Real 23</v>
      </c>
      <c r="H75" s="9" t="str">
        <f t="shared" si="24"/>
        <v>End Period</v>
      </c>
      <c r="I75" s="9"/>
      <c r="J75" s="136" t="s">
        <v>768</v>
      </c>
      <c r="K75" s="136" t="s">
        <v>768</v>
      </c>
      <c r="L75" s="136" t="s">
        <v>768</v>
      </c>
      <c r="M75" s="136" t="s">
        <v>768</v>
      </c>
      <c r="N75" s="136" t="s">
        <v>768</v>
      </c>
      <c r="O75" s="257" t="s">
        <v>768</v>
      </c>
      <c r="P75" s="89"/>
    </row>
    <row r="76" spans="1:16" x14ac:dyDescent="0.2">
      <c r="C76" s="28">
        <f>$C$53</f>
        <v>373</v>
      </c>
      <c r="D76" s="9" t="str">
        <f>IF(ISERROR(MATCH(C76,Capex_Forecast!$C$11:$C$1010,0)),NA,
INDEX(Capex_Forecast!$D$11:$D$1010,MATCH(C76,Capex_Forecast!$C$11:$C$1010,0)))</f>
        <v>Supply to Strathnairn area  (EVOEnergy)</v>
      </c>
      <c r="E76" s="12" t="s">
        <v>100</v>
      </c>
      <c r="F76" s="24" t="str">
        <f t="shared" si="23"/>
        <v>$Million</v>
      </c>
      <c r="G76" s="24" t="str">
        <f t="shared" ref="G76:G92" si="25">G75</f>
        <v>$Real 23</v>
      </c>
      <c r="H76" s="9" t="str">
        <f t="shared" si="24"/>
        <v>End Period</v>
      </c>
      <c r="I76" s="9"/>
      <c r="J76" s="136" t="s">
        <v>768</v>
      </c>
      <c r="K76" s="136" t="s">
        <v>768</v>
      </c>
      <c r="L76" s="136" t="s">
        <v>768</v>
      </c>
      <c r="M76" s="136" t="s">
        <v>768</v>
      </c>
      <c r="N76" s="136" t="s">
        <v>768</v>
      </c>
      <c r="O76" s="257" t="s">
        <v>768</v>
      </c>
      <c r="P76" s="89"/>
    </row>
    <row r="77" spans="1:16" x14ac:dyDescent="0.2">
      <c r="C77" s="28">
        <f>$C$54</f>
        <v>374</v>
      </c>
      <c r="D77" s="9" t="str">
        <f>IF(ISERROR(MATCH(C77,Capex_Forecast!$C$11:$C$1010,0)),NA,
INDEX(Capex_Forecast!$D$11:$D$1010,MATCH(C77,Capex_Forecast!$C$11:$C$1010,0)))</f>
        <v>Supply to Strathnairn area  (EVOEnergy)</v>
      </c>
      <c r="E77" s="12" t="s">
        <v>100</v>
      </c>
      <c r="F77" s="24" t="str">
        <f t="shared" si="23"/>
        <v>$Million</v>
      </c>
      <c r="G77" s="24" t="str">
        <f t="shared" si="25"/>
        <v>$Real 23</v>
      </c>
      <c r="H77" s="9" t="str">
        <f t="shared" si="24"/>
        <v>End Period</v>
      </c>
      <c r="I77" s="9"/>
      <c r="J77" s="136" t="s">
        <v>768</v>
      </c>
      <c r="K77" s="136" t="s">
        <v>768</v>
      </c>
      <c r="L77" s="136" t="s">
        <v>768</v>
      </c>
      <c r="M77" s="136" t="s">
        <v>768</v>
      </c>
      <c r="N77" s="136" t="s">
        <v>768</v>
      </c>
      <c r="O77" s="257" t="s">
        <v>768</v>
      </c>
      <c r="P77" s="89"/>
    </row>
    <row r="78" spans="1:16" x14ac:dyDescent="0.2">
      <c r="C78" s="28">
        <f>$C$55</f>
        <v>375</v>
      </c>
      <c r="D78" s="9" t="str">
        <f>IF(ISERROR(MATCH(C78,Capex_Forecast!$C$11:$C$1010,0)),NA,
INDEX(Capex_Forecast!$D$11:$D$1010,MATCH(C78,Capex_Forecast!$C$11:$C$1010,0)))</f>
        <v>Condition of  AusGrid cables 9SA and 92P</v>
      </c>
      <c r="E78" s="12" t="s">
        <v>100</v>
      </c>
      <c r="F78" s="24" t="str">
        <f t="shared" si="23"/>
        <v>$Million</v>
      </c>
      <c r="G78" s="24" t="str">
        <f t="shared" si="25"/>
        <v>$Real 23</v>
      </c>
      <c r="H78" s="9" t="str">
        <f t="shared" si="24"/>
        <v>End Period</v>
      </c>
      <c r="I78" s="9"/>
      <c r="J78" s="136" t="s">
        <v>768</v>
      </c>
      <c r="K78" s="136" t="s">
        <v>768</v>
      </c>
      <c r="L78" s="136" t="s">
        <v>768</v>
      </c>
      <c r="M78" s="136" t="s">
        <v>768</v>
      </c>
      <c r="N78" s="136" t="s">
        <v>768</v>
      </c>
      <c r="O78" s="257" t="s">
        <v>768</v>
      </c>
      <c r="P78" s="89"/>
    </row>
    <row r="79" spans="1:16" x14ac:dyDescent="0.2">
      <c r="C79" s="28">
        <f>$C$56</f>
        <v>376</v>
      </c>
      <c r="D79" s="9" t="str">
        <f>IF(ISERROR(MATCH(C79,Capex_Forecast!$C$11:$C$1010,0)),NA,
INDEX(Capex_Forecast!$D$11:$D$1010,MATCH(C79,Capex_Forecast!$C$11:$C$1010,0)))</f>
        <v>Condition of  AusGrid cables 9SA and 92P</v>
      </c>
      <c r="E79" s="12" t="s">
        <v>100</v>
      </c>
      <c r="F79" s="24" t="str">
        <f t="shared" si="23"/>
        <v>$Million</v>
      </c>
      <c r="G79" s="24" t="str">
        <f t="shared" si="25"/>
        <v>$Real 23</v>
      </c>
      <c r="H79" s="9" t="str">
        <f t="shared" si="24"/>
        <v>End Period</v>
      </c>
      <c r="I79" s="9"/>
      <c r="J79" s="136" t="s">
        <v>768</v>
      </c>
      <c r="K79" s="136" t="s">
        <v>768</v>
      </c>
      <c r="L79" s="136" t="s">
        <v>768</v>
      </c>
      <c r="M79" s="136" t="s">
        <v>768</v>
      </c>
      <c r="N79" s="136" t="s">
        <v>768</v>
      </c>
      <c r="O79" s="257" t="s">
        <v>768</v>
      </c>
      <c r="P79" s="89"/>
    </row>
    <row r="80" spans="1:16" x14ac:dyDescent="0.2">
      <c r="C80" s="28">
        <f>$C$57</f>
        <v>413</v>
      </c>
      <c r="D80" s="9" t="str">
        <f>IF(ISERROR(MATCH(C80,Capex_Forecast!$C$11:$C$1010,0)),NA,
INDEX(Capex_Forecast!$D$11:$D$1010,MATCH(C80,Capex_Forecast!$C$11:$C$1010,0)))</f>
        <v>Supply to Panorama area</v>
      </c>
      <c r="E80" s="12" t="s">
        <v>100</v>
      </c>
      <c r="F80" s="24" t="str">
        <f t="shared" si="23"/>
        <v>$Million</v>
      </c>
      <c r="G80" s="24" t="str">
        <f t="shared" si="25"/>
        <v>$Real 23</v>
      </c>
      <c r="H80" s="9" t="str">
        <f t="shared" si="24"/>
        <v>End Period</v>
      </c>
      <c r="I80" s="9"/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77">
        <v>0</v>
      </c>
      <c r="P80" s="89"/>
    </row>
    <row r="81" spans="3:16" x14ac:dyDescent="0.2">
      <c r="C81" s="28">
        <f t="shared" ref="C81:C91" si="26">$C$57</f>
        <v>413</v>
      </c>
      <c r="D81" s="9" t="str">
        <f>IF(ISERROR(MATCH(C81,Capex_Forecast!$C$11:$C$1010,0)),NA,
INDEX(Capex_Forecast!$D$11:$D$1010,MATCH(C81,Capex_Forecast!$C$11:$C$1010,0)))</f>
        <v>Supply to Panorama area</v>
      </c>
      <c r="E81" s="12" t="s">
        <v>100</v>
      </c>
      <c r="F81" s="24" t="str">
        <f t="shared" si="23"/>
        <v>$Million</v>
      </c>
      <c r="G81" s="24" t="str">
        <f t="shared" si="25"/>
        <v>$Real 23</v>
      </c>
      <c r="H81" s="9" t="str">
        <f t="shared" si="24"/>
        <v>End Period</v>
      </c>
      <c r="I81" s="9"/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77">
        <v>0</v>
      </c>
      <c r="P81" s="89"/>
    </row>
    <row r="82" spans="3:16" x14ac:dyDescent="0.2">
      <c r="C82" s="28">
        <f t="shared" si="26"/>
        <v>413</v>
      </c>
      <c r="D82" s="9" t="str">
        <f>IF(ISERROR(MATCH(C82,Capex_Forecast!$C$11:$C$1010,0)),NA,
INDEX(Capex_Forecast!$D$11:$D$1010,MATCH(C82,Capex_Forecast!$C$11:$C$1010,0)))</f>
        <v>Supply to Panorama area</v>
      </c>
      <c r="E82" s="12" t="s">
        <v>100</v>
      </c>
      <c r="F82" s="24" t="str">
        <f t="shared" si="23"/>
        <v>$Million</v>
      </c>
      <c r="G82" s="24" t="str">
        <f t="shared" si="25"/>
        <v>$Real 23</v>
      </c>
      <c r="H82" s="9" t="str">
        <f t="shared" si="24"/>
        <v>End Period</v>
      </c>
      <c r="I82" s="9"/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77">
        <v>0</v>
      </c>
      <c r="P82" s="89"/>
    </row>
    <row r="83" spans="3:16" x14ac:dyDescent="0.2">
      <c r="C83" s="28">
        <f t="shared" si="26"/>
        <v>413</v>
      </c>
      <c r="D83" s="9" t="str">
        <f>IF(ISERROR(MATCH(C83,Capex_Forecast!$C$11:$C$1010,0)),NA,
INDEX(Capex_Forecast!$D$11:$D$1010,MATCH(C83,Capex_Forecast!$C$11:$C$1010,0)))</f>
        <v>Supply to Panorama area</v>
      </c>
      <c r="E83" s="12" t="s">
        <v>100</v>
      </c>
      <c r="F83" s="24" t="str">
        <f t="shared" si="23"/>
        <v>$Million</v>
      </c>
      <c r="G83" s="24" t="str">
        <f t="shared" si="25"/>
        <v>$Real 23</v>
      </c>
      <c r="H83" s="9" t="str">
        <f t="shared" si="24"/>
        <v>End Period</v>
      </c>
      <c r="I83" s="9"/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77">
        <v>0</v>
      </c>
      <c r="P83" s="89"/>
    </row>
    <row r="84" spans="3:16" x14ac:dyDescent="0.2">
      <c r="C84" s="28">
        <f t="shared" si="26"/>
        <v>413</v>
      </c>
      <c r="D84" s="9" t="str">
        <f>IF(ISERROR(MATCH(C84,Capex_Forecast!$C$11:$C$1010,0)),NA,
INDEX(Capex_Forecast!$D$11:$D$1010,MATCH(C84,Capex_Forecast!$C$11:$C$1010,0)))</f>
        <v>Supply to Panorama area</v>
      </c>
      <c r="E84" s="12" t="s">
        <v>100</v>
      </c>
      <c r="F84" s="24" t="str">
        <f t="shared" si="23"/>
        <v>$Million</v>
      </c>
      <c r="G84" s="24" t="str">
        <f t="shared" si="25"/>
        <v>$Real 23</v>
      </c>
      <c r="H84" s="9" t="str">
        <f t="shared" si="24"/>
        <v>End Period</v>
      </c>
      <c r="I84" s="9"/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77">
        <v>0</v>
      </c>
      <c r="P84" s="89"/>
    </row>
    <row r="85" spans="3:16" x14ac:dyDescent="0.2">
      <c r="C85" s="28">
        <f t="shared" si="26"/>
        <v>413</v>
      </c>
      <c r="D85" s="9" t="str">
        <f>IF(ISERROR(MATCH(C85,Capex_Forecast!$C$11:$C$1010,0)),NA,
INDEX(Capex_Forecast!$D$11:$D$1010,MATCH(C85,Capex_Forecast!$C$11:$C$1010,0)))</f>
        <v>Supply to Panorama area</v>
      </c>
      <c r="E85" s="12" t="s">
        <v>100</v>
      </c>
      <c r="F85" s="24" t="str">
        <f t="shared" si="23"/>
        <v>$Million</v>
      </c>
      <c r="G85" s="24" t="str">
        <f t="shared" si="25"/>
        <v>$Real 23</v>
      </c>
      <c r="H85" s="9" t="str">
        <f t="shared" si="24"/>
        <v>End Period</v>
      </c>
      <c r="I85" s="9"/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77">
        <v>0</v>
      </c>
      <c r="P85" s="89"/>
    </row>
    <row r="86" spans="3:16" x14ac:dyDescent="0.2">
      <c r="C86" s="28">
        <f t="shared" si="26"/>
        <v>413</v>
      </c>
      <c r="D86" s="9" t="str">
        <f>IF(ISERROR(MATCH(C86,Capex_Forecast!$C$11:$C$1010,0)),NA,
INDEX(Capex_Forecast!$D$11:$D$1010,MATCH(C86,Capex_Forecast!$C$11:$C$1010,0)))</f>
        <v>Supply to Panorama area</v>
      </c>
      <c r="E86" s="12" t="s">
        <v>100</v>
      </c>
      <c r="F86" s="24" t="str">
        <f t="shared" si="23"/>
        <v>$Million</v>
      </c>
      <c r="G86" s="24" t="str">
        <f t="shared" si="25"/>
        <v>$Real 23</v>
      </c>
      <c r="H86" s="9" t="str">
        <f t="shared" si="24"/>
        <v>End Period</v>
      </c>
      <c r="I86" s="9"/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77">
        <v>0</v>
      </c>
      <c r="P86" s="89"/>
    </row>
    <row r="87" spans="3:16" x14ac:dyDescent="0.2">
      <c r="C87" s="28">
        <f t="shared" si="26"/>
        <v>413</v>
      </c>
      <c r="D87" s="9" t="str">
        <f>IF(ISERROR(MATCH(C87,Capex_Forecast!$C$11:$C$1010,0)),NA,
INDEX(Capex_Forecast!$D$11:$D$1010,MATCH(C87,Capex_Forecast!$C$11:$C$1010,0)))</f>
        <v>Supply to Panorama area</v>
      </c>
      <c r="E87" s="12" t="s">
        <v>100</v>
      </c>
      <c r="F87" s="24" t="str">
        <f t="shared" si="23"/>
        <v>$Million</v>
      </c>
      <c r="G87" s="24" t="str">
        <f t="shared" si="25"/>
        <v>$Real 23</v>
      </c>
      <c r="H87" s="9" t="str">
        <f t="shared" si="24"/>
        <v>End Period</v>
      </c>
      <c r="I87" s="9"/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77">
        <v>0</v>
      </c>
      <c r="P87" s="89"/>
    </row>
    <row r="88" spans="3:16" x14ac:dyDescent="0.2">
      <c r="C88" s="28">
        <f t="shared" si="26"/>
        <v>413</v>
      </c>
      <c r="D88" s="9" t="str">
        <f>IF(ISERROR(MATCH(C88,Capex_Forecast!$C$11:$C$1010,0)),NA,
INDEX(Capex_Forecast!$D$11:$D$1010,MATCH(C88,Capex_Forecast!$C$11:$C$1010,0)))</f>
        <v>Supply to Panorama area</v>
      </c>
      <c r="E88" s="12" t="s">
        <v>100</v>
      </c>
      <c r="F88" s="24" t="str">
        <f t="shared" si="23"/>
        <v>$Million</v>
      </c>
      <c r="G88" s="24" t="str">
        <f t="shared" si="25"/>
        <v>$Real 23</v>
      </c>
      <c r="H88" s="9" t="str">
        <f t="shared" si="24"/>
        <v>End Period</v>
      </c>
      <c r="I88" s="9"/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77">
        <v>0</v>
      </c>
      <c r="P88" s="89"/>
    </row>
    <row r="89" spans="3:16" x14ac:dyDescent="0.2">
      <c r="C89" s="28">
        <f t="shared" si="26"/>
        <v>413</v>
      </c>
      <c r="D89" s="9" t="str">
        <f>IF(ISERROR(MATCH(C89,Capex_Forecast!$C$11:$C$1010,0)),NA,
INDEX(Capex_Forecast!$D$11:$D$1010,MATCH(C89,Capex_Forecast!$C$11:$C$1010,0)))</f>
        <v>Supply to Panorama area</v>
      </c>
      <c r="E89" s="12" t="s">
        <v>100</v>
      </c>
      <c r="F89" s="24" t="str">
        <f t="shared" si="23"/>
        <v>$Million</v>
      </c>
      <c r="G89" s="24" t="str">
        <f t="shared" si="25"/>
        <v>$Real 23</v>
      </c>
      <c r="H89" s="9" t="str">
        <f t="shared" si="24"/>
        <v>End Period</v>
      </c>
      <c r="I89" s="9"/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77">
        <v>0</v>
      </c>
      <c r="P89" s="89"/>
    </row>
    <row r="90" spans="3:16" x14ac:dyDescent="0.2">
      <c r="C90" s="28">
        <f t="shared" si="26"/>
        <v>413</v>
      </c>
      <c r="D90" s="9" t="str">
        <f>IF(ISERROR(MATCH(C90,Capex_Forecast!$C$11:$C$1010,0)),NA,
INDEX(Capex_Forecast!$D$11:$D$1010,MATCH(C90,Capex_Forecast!$C$11:$C$1010,0)))</f>
        <v>Supply to Panorama area</v>
      </c>
      <c r="E90" s="12" t="s">
        <v>100</v>
      </c>
      <c r="F90" s="24" t="str">
        <f t="shared" si="23"/>
        <v>$Million</v>
      </c>
      <c r="G90" s="24" t="str">
        <f t="shared" si="25"/>
        <v>$Real 23</v>
      </c>
      <c r="H90" s="9" t="str">
        <f t="shared" si="24"/>
        <v>End Period</v>
      </c>
      <c r="I90" s="9"/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77">
        <v>0</v>
      </c>
      <c r="P90" s="89"/>
    </row>
    <row r="91" spans="3:16" x14ac:dyDescent="0.2">
      <c r="C91" s="28">
        <f t="shared" si="26"/>
        <v>413</v>
      </c>
      <c r="D91" s="9" t="str">
        <f>IF(ISERROR(MATCH(C91,Capex_Forecast!$C$11:$C$1010,0)),NA,
INDEX(Capex_Forecast!$D$11:$D$1010,MATCH(C91,Capex_Forecast!$C$11:$C$1010,0)))</f>
        <v>Supply to Panorama area</v>
      </c>
      <c r="E91" s="12" t="s">
        <v>100</v>
      </c>
      <c r="F91" s="24" t="str">
        <f t="shared" si="23"/>
        <v>$Million</v>
      </c>
      <c r="G91" s="24" t="str">
        <f t="shared" si="25"/>
        <v>$Real 23</v>
      </c>
      <c r="H91" s="9" t="str">
        <f t="shared" si="24"/>
        <v>End Period</v>
      </c>
      <c r="I91" s="9"/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77">
        <v>0</v>
      </c>
      <c r="P91" s="89"/>
    </row>
    <row r="92" spans="3:16" x14ac:dyDescent="0.2">
      <c r="D92" s="58" t="s">
        <v>320</v>
      </c>
      <c r="E92" s="61" t="s">
        <v>100</v>
      </c>
      <c r="F92" s="62" t="str">
        <f t="shared" si="23"/>
        <v>$Million</v>
      </c>
      <c r="G92" s="62" t="str">
        <f t="shared" si="25"/>
        <v>$Real 23</v>
      </c>
      <c r="H92" s="63" t="str">
        <f t="shared" si="24"/>
        <v>End Period</v>
      </c>
      <c r="I92" s="58"/>
      <c r="J92" s="64">
        <v>0</v>
      </c>
      <c r="K92" s="64">
        <v>0</v>
      </c>
      <c r="L92" s="64">
        <v>0</v>
      </c>
      <c r="M92" s="64">
        <v>0.23493408695905668</v>
      </c>
      <c r="N92" s="64">
        <v>0.91656121052664263</v>
      </c>
      <c r="O92" s="74">
        <v>1.1514952974856993</v>
      </c>
    </row>
    <row r="94" spans="3:16" ht="15" x14ac:dyDescent="0.2">
      <c r="C94" s="8" t="s">
        <v>318</v>
      </c>
      <c r="E94" s="21" t="s">
        <v>9</v>
      </c>
      <c r="F94" s="21" t="s">
        <v>10</v>
      </c>
      <c r="G94" s="21" t="s">
        <v>11</v>
      </c>
      <c r="H94" s="21" t="s">
        <v>12</v>
      </c>
      <c r="J94" s="60" t="str">
        <f>Forecast_Capex_Input!V$11</f>
        <v>FY24</v>
      </c>
      <c r="K94" s="60" t="str">
        <f>Forecast_Capex_Input!W$11</f>
        <v>FY25</v>
      </c>
      <c r="L94" s="60" t="str">
        <f>Forecast_Capex_Input!X$11</f>
        <v>FY26</v>
      </c>
      <c r="M94" s="60" t="str">
        <f>Forecast_Capex_Input!Y$11</f>
        <v>FY27</v>
      </c>
      <c r="N94" s="60" t="str">
        <f>Forecast_Capex_Input!Z$11</f>
        <v>FY28</v>
      </c>
      <c r="O94" s="72" t="str">
        <f>J94&amp;" - "&amp;N94</f>
        <v>FY24 - FY28</v>
      </c>
      <c r="P94" s="108" t="s">
        <v>21</v>
      </c>
    </row>
    <row r="95" spans="3:16" x14ac:dyDescent="0.2">
      <c r="C95" s="28">
        <f>$C$51</f>
        <v>371</v>
      </c>
      <c r="D95" s="9" t="str">
        <f>IF(ISERROR(MATCH(C95,Capex_Forecast!$C$11:$C$1010,0)),NA,
INDEX(Capex_Forecast!$D$11:$D$1010,MATCH(C95,Capex_Forecast!$C$11:$C$1010,0)))</f>
        <v>Supply to Strathnairn area  (EVOEnergy)</v>
      </c>
      <c r="E95" s="12" t="s">
        <v>100</v>
      </c>
      <c r="F95" s="24" t="str">
        <f t="shared" ref="F95:F113" si="27">Unit_Dollar_M</f>
        <v>$Million</v>
      </c>
      <c r="G95" s="24" t="str">
        <f>"$Real "&amp;RIGHT(Capex_Forecast!$H$6,2)</f>
        <v>$Real 23</v>
      </c>
      <c r="H95" s="9" t="str">
        <f t="shared" ref="H95:H113" si="28">End_Period</f>
        <v>End Period</v>
      </c>
      <c r="I95" s="9"/>
      <c r="J95" s="136" t="s">
        <v>768</v>
      </c>
      <c r="K95" s="136" t="s">
        <v>768</v>
      </c>
      <c r="L95" s="136" t="s">
        <v>768</v>
      </c>
      <c r="M95" s="136" t="s">
        <v>768</v>
      </c>
      <c r="N95" s="136" t="s">
        <v>768</v>
      </c>
      <c r="O95" s="257" t="s">
        <v>768</v>
      </c>
      <c r="P95" s="89" t="str">
        <f>General!$E$49</f>
        <v>Connections</v>
      </c>
    </row>
    <row r="96" spans="3:16" x14ac:dyDescent="0.2">
      <c r="C96" s="28">
        <f>$C$52</f>
        <v>372</v>
      </c>
      <c r="D96" s="9" t="str">
        <f>IF(ISERROR(MATCH(C96,Capex_Forecast!$C$11:$C$1010,0)),NA,
INDEX(Capex_Forecast!$D$11:$D$1010,MATCH(C96,Capex_Forecast!$C$11:$C$1010,0)))</f>
        <v>Supply to Strathnairn area  (EVOEnergy)</v>
      </c>
      <c r="E96" s="12" t="s">
        <v>100</v>
      </c>
      <c r="F96" s="24" t="str">
        <f t="shared" si="27"/>
        <v>$Million</v>
      </c>
      <c r="G96" s="24" t="str">
        <f>G95</f>
        <v>$Real 23</v>
      </c>
      <c r="H96" s="9" t="str">
        <f t="shared" si="28"/>
        <v>End Period</v>
      </c>
      <c r="I96" s="9"/>
      <c r="J96" s="136" t="s">
        <v>768</v>
      </c>
      <c r="K96" s="136" t="s">
        <v>768</v>
      </c>
      <c r="L96" s="136" t="s">
        <v>768</v>
      </c>
      <c r="M96" s="136" t="s">
        <v>768</v>
      </c>
      <c r="N96" s="136" t="s">
        <v>768</v>
      </c>
      <c r="O96" s="257" t="s">
        <v>768</v>
      </c>
      <c r="P96" s="89"/>
    </row>
    <row r="97" spans="3:16" x14ac:dyDescent="0.2">
      <c r="C97" s="28">
        <f>$C$53</f>
        <v>373</v>
      </c>
      <c r="D97" s="9" t="str">
        <f>IF(ISERROR(MATCH(C97,Capex_Forecast!$C$11:$C$1010,0)),NA,
INDEX(Capex_Forecast!$D$11:$D$1010,MATCH(C97,Capex_Forecast!$C$11:$C$1010,0)))</f>
        <v>Supply to Strathnairn area  (EVOEnergy)</v>
      </c>
      <c r="E97" s="12" t="s">
        <v>100</v>
      </c>
      <c r="F97" s="24" t="str">
        <f t="shared" si="27"/>
        <v>$Million</v>
      </c>
      <c r="G97" s="24" t="str">
        <f t="shared" ref="G97:G113" si="29">G96</f>
        <v>$Real 23</v>
      </c>
      <c r="H97" s="9" t="str">
        <f t="shared" si="28"/>
        <v>End Period</v>
      </c>
      <c r="I97" s="9"/>
      <c r="J97" s="136" t="s">
        <v>768</v>
      </c>
      <c r="K97" s="136" t="s">
        <v>768</v>
      </c>
      <c r="L97" s="136" t="s">
        <v>768</v>
      </c>
      <c r="M97" s="136" t="s">
        <v>768</v>
      </c>
      <c r="N97" s="136" t="s">
        <v>768</v>
      </c>
      <c r="O97" s="257" t="s">
        <v>768</v>
      </c>
      <c r="P97" s="89"/>
    </row>
    <row r="98" spans="3:16" x14ac:dyDescent="0.2">
      <c r="C98" s="28">
        <f>$C$54</f>
        <v>374</v>
      </c>
      <c r="D98" s="9" t="str">
        <f>IF(ISERROR(MATCH(C98,Capex_Forecast!$C$11:$C$1010,0)),NA,
INDEX(Capex_Forecast!$D$11:$D$1010,MATCH(C98,Capex_Forecast!$C$11:$C$1010,0)))</f>
        <v>Supply to Strathnairn area  (EVOEnergy)</v>
      </c>
      <c r="E98" s="12" t="s">
        <v>100</v>
      </c>
      <c r="F98" s="24" t="str">
        <f t="shared" si="27"/>
        <v>$Million</v>
      </c>
      <c r="G98" s="24" t="str">
        <f t="shared" si="29"/>
        <v>$Real 23</v>
      </c>
      <c r="H98" s="9" t="str">
        <f t="shared" si="28"/>
        <v>End Period</v>
      </c>
      <c r="I98" s="9"/>
      <c r="J98" s="136" t="s">
        <v>768</v>
      </c>
      <c r="K98" s="136" t="s">
        <v>768</v>
      </c>
      <c r="L98" s="136" t="s">
        <v>768</v>
      </c>
      <c r="M98" s="136" t="s">
        <v>768</v>
      </c>
      <c r="N98" s="136" t="s">
        <v>768</v>
      </c>
      <c r="O98" s="257" t="s">
        <v>768</v>
      </c>
      <c r="P98" s="89"/>
    </row>
    <row r="99" spans="3:16" x14ac:dyDescent="0.2">
      <c r="C99" s="28">
        <f>$C$55</f>
        <v>375</v>
      </c>
      <c r="D99" s="9" t="str">
        <f>IF(ISERROR(MATCH(C99,Capex_Forecast!$C$11:$C$1010,0)),NA,
INDEX(Capex_Forecast!$D$11:$D$1010,MATCH(C99,Capex_Forecast!$C$11:$C$1010,0)))</f>
        <v>Condition of  AusGrid cables 9SA and 92P</v>
      </c>
      <c r="E99" s="12" t="s">
        <v>100</v>
      </c>
      <c r="F99" s="24" t="str">
        <f t="shared" si="27"/>
        <v>$Million</v>
      </c>
      <c r="G99" s="24" t="str">
        <f t="shared" si="29"/>
        <v>$Real 23</v>
      </c>
      <c r="H99" s="9" t="str">
        <f t="shared" si="28"/>
        <v>End Period</v>
      </c>
      <c r="I99" s="9"/>
      <c r="J99" s="136" t="s">
        <v>768</v>
      </c>
      <c r="K99" s="136" t="s">
        <v>768</v>
      </c>
      <c r="L99" s="136" t="s">
        <v>768</v>
      </c>
      <c r="M99" s="136" t="s">
        <v>768</v>
      </c>
      <c r="N99" s="136" t="s">
        <v>768</v>
      </c>
      <c r="O99" s="257" t="s">
        <v>768</v>
      </c>
      <c r="P99" s="89"/>
    </row>
    <row r="100" spans="3:16" x14ac:dyDescent="0.2">
      <c r="C100" s="28">
        <f>$C$56</f>
        <v>376</v>
      </c>
      <c r="D100" s="9" t="str">
        <f>IF(ISERROR(MATCH(C100,Capex_Forecast!$C$11:$C$1010,0)),NA,
INDEX(Capex_Forecast!$D$11:$D$1010,MATCH(C100,Capex_Forecast!$C$11:$C$1010,0)))</f>
        <v>Condition of  AusGrid cables 9SA and 92P</v>
      </c>
      <c r="E100" s="12" t="s">
        <v>100</v>
      </c>
      <c r="F100" s="24" t="str">
        <f t="shared" si="27"/>
        <v>$Million</v>
      </c>
      <c r="G100" s="24" t="str">
        <f t="shared" si="29"/>
        <v>$Real 23</v>
      </c>
      <c r="H100" s="9" t="str">
        <f t="shared" si="28"/>
        <v>End Period</v>
      </c>
      <c r="I100" s="9"/>
      <c r="J100" s="136" t="s">
        <v>768</v>
      </c>
      <c r="K100" s="136" t="s">
        <v>768</v>
      </c>
      <c r="L100" s="136" t="s">
        <v>768</v>
      </c>
      <c r="M100" s="136" t="s">
        <v>768</v>
      </c>
      <c r="N100" s="136" t="s">
        <v>768</v>
      </c>
      <c r="O100" s="257" t="s">
        <v>768</v>
      </c>
      <c r="P100" s="89"/>
    </row>
    <row r="101" spans="3:16" x14ac:dyDescent="0.2">
      <c r="C101" s="28">
        <f>$C$57</f>
        <v>413</v>
      </c>
      <c r="D101" s="9" t="str">
        <f>IF(ISERROR(MATCH(C101,Capex_Forecast!$C$11:$C$1010,0)),NA,
INDEX(Capex_Forecast!$D$11:$D$1010,MATCH(C101,Capex_Forecast!$C$11:$C$1010,0)))</f>
        <v>Supply to Panorama area</v>
      </c>
      <c r="E101" s="12" t="s">
        <v>100</v>
      </c>
      <c r="F101" s="24" t="str">
        <f t="shared" si="27"/>
        <v>$Million</v>
      </c>
      <c r="G101" s="24" t="str">
        <f t="shared" si="29"/>
        <v>$Real 23</v>
      </c>
      <c r="H101" s="9" t="str">
        <f t="shared" si="28"/>
        <v>End Period</v>
      </c>
      <c r="I101" s="9"/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77">
        <v>0</v>
      </c>
      <c r="P101" s="89"/>
    </row>
    <row r="102" spans="3:16" x14ac:dyDescent="0.2">
      <c r="C102" s="28">
        <f t="shared" ref="C102:C112" si="30">$C$57</f>
        <v>413</v>
      </c>
      <c r="D102" s="9" t="str">
        <f>IF(ISERROR(MATCH(C102,Capex_Forecast!$C$11:$C$1010,0)),NA,
INDEX(Capex_Forecast!$D$11:$D$1010,MATCH(C102,Capex_Forecast!$C$11:$C$1010,0)))</f>
        <v>Supply to Panorama area</v>
      </c>
      <c r="E102" s="12" t="s">
        <v>100</v>
      </c>
      <c r="F102" s="24" t="str">
        <f t="shared" si="27"/>
        <v>$Million</v>
      </c>
      <c r="G102" s="24" t="str">
        <f t="shared" si="29"/>
        <v>$Real 23</v>
      </c>
      <c r="H102" s="9" t="str">
        <f t="shared" si="28"/>
        <v>End Period</v>
      </c>
      <c r="I102" s="9"/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77">
        <v>0</v>
      </c>
      <c r="P102" s="89"/>
    </row>
    <row r="103" spans="3:16" x14ac:dyDescent="0.2">
      <c r="C103" s="28">
        <f t="shared" si="30"/>
        <v>413</v>
      </c>
      <c r="D103" s="9" t="str">
        <f>IF(ISERROR(MATCH(C103,Capex_Forecast!$C$11:$C$1010,0)),NA,
INDEX(Capex_Forecast!$D$11:$D$1010,MATCH(C103,Capex_Forecast!$C$11:$C$1010,0)))</f>
        <v>Supply to Panorama area</v>
      </c>
      <c r="E103" s="12" t="s">
        <v>100</v>
      </c>
      <c r="F103" s="24" t="str">
        <f t="shared" si="27"/>
        <v>$Million</v>
      </c>
      <c r="G103" s="24" t="str">
        <f t="shared" si="29"/>
        <v>$Real 23</v>
      </c>
      <c r="H103" s="9" t="str">
        <f t="shared" si="28"/>
        <v>End Period</v>
      </c>
      <c r="I103" s="9"/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77">
        <v>0</v>
      </c>
      <c r="P103" s="89"/>
    </row>
    <row r="104" spans="3:16" x14ac:dyDescent="0.2">
      <c r="C104" s="28">
        <f t="shared" si="30"/>
        <v>413</v>
      </c>
      <c r="D104" s="9" t="str">
        <f>IF(ISERROR(MATCH(C104,Capex_Forecast!$C$11:$C$1010,0)),NA,
INDEX(Capex_Forecast!$D$11:$D$1010,MATCH(C104,Capex_Forecast!$C$11:$C$1010,0)))</f>
        <v>Supply to Panorama area</v>
      </c>
      <c r="E104" s="12" t="s">
        <v>100</v>
      </c>
      <c r="F104" s="24" t="str">
        <f t="shared" si="27"/>
        <v>$Million</v>
      </c>
      <c r="G104" s="24" t="str">
        <f t="shared" si="29"/>
        <v>$Real 23</v>
      </c>
      <c r="H104" s="9" t="str">
        <f t="shared" si="28"/>
        <v>End Period</v>
      </c>
      <c r="I104" s="9"/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77">
        <v>0</v>
      </c>
      <c r="P104" s="89"/>
    </row>
    <row r="105" spans="3:16" x14ac:dyDescent="0.2">
      <c r="C105" s="28">
        <f t="shared" si="30"/>
        <v>413</v>
      </c>
      <c r="D105" s="9" t="str">
        <f>IF(ISERROR(MATCH(C105,Capex_Forecast!$C$11:$C$1010,0)),NA,
INDEX(Capex_Forecast!$D$11:$D$1010,MATCH(C105,Capex_Forecast!$C$11:$C$1010,0)))</f>
        <v>Supply to Panorama area</v>
      </c>
      <c r="E105" s="12" t="s">
        <v>100</v>
      </c>
      <c r="F105" s="24" t="str">
        <f t="shared" si="27"/>
        <v>$Million</v>
      </c>
      <c r="G105" s="24" t="str">
        <f t="shared" si="29"/>
        <v>$Real 23</v>
      </c>
      <c r="H105" s="9" t="str">
        <f t="shared" si="28"/>
        <v>End Period</v>
      </c>
      <c r="I105" s="9"/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77">
        <v>0</v>
      </c>
      <c r="P105" s="89"/>
    </row>
    <row r="106" spans="3:16" x14ac:dyDescent="0.2">
      <c r="C106" s="28">
        <f t="shared" si="30"/>
        <v>413</v>
      </c>
      <c r="D106" s="9" t="str">
        <f>IF(ISERROR(MATCH(C106,Capex_Forecast!$C$11:$C$1010,0)),NA,
INDEX(Capex_Forecast!$D$11:$D$1010,MATCH(C106,Capex_Forecast!$C$11:$C$1010,0)))</f>
        <v>Supply to Panorama area</v>
      </c>
      <c r="E106" s="12" t="s">
        <v>100</v>
      </c>
      <c r="F106" s="24" t="str">
        <f t="shared" si="27"/>
        <v>$Million</v>
      </c>
      <c r="G106" s="24" t="str">
        <f t="shared" si="29"/>
        <v>$Real 23</v>
      </c>
      <c r="H106" s="9" t="str">
        <f t="shared" si="28"/>
        <v>End Period</v>
      </c>
      <c r="I106" s="9"/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77">
        <v>0</v>
      </c>
      <c r="P106" s="89"/>
    </row>
    <row r="107" spans="3:16" x14ac:dyDescent="0.2">
      <c r="C107" s="28">
        <f t="shared" si="30"/>
        <v>413</v>
      </c>
      <c r="D107" s="9" t="str">
        <f>IF(ISERROR(MATCH(C107,Capex_Forecast!$C$11:$C$1010,0)),NA,
INDEX(Capex_Forecast!$D$11:$D$1010,MATCH(C107,Capex_Forecast!$C$11:$C$1010,0)))</f>
        <v>Supply to Panorama area</v>
      </c>
      <c r="E107" s="12" t="s">
        <v>100</v>
      </c>
      <c r="F107" s="24" t="str">
        <f t="shared" si="27"/>
        <v>$Million</v>
      </c>
      <c r="G107" s="24" t="str">
        <f t="shared" si="29"/>
        <v>$Real 23</v>
      </c>
      <c r="H107" s="9" t="str">
        <f t="shared" si="28"/>
        <v>End Period</v>
      </c>
      <c r="I107" s="9"/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77">
        <v>0</v>
      </c>
      <c r="P107" s="89"/>
    </row>
    <row r="108" spans="3:16" x14ac:dyDescent="0.2">
      <c r="C108" s="28">
        <f t="shared" si="30"/>
        <v>413</v>
      </c>
      <c r="D108" s="9" t="str">
        <f>IF(ISERROR(MATCH(C108,Capex_Forecast!$C$11:$C$1010,0)),NA,
INDEX(Capex_Forecast!$D$11:$D$1010,MATCH(C108,Capex_Forecast!$C$11:$C$1010,0)))</f>
        <v>Supply to Panorama area</v>
      </c>
      <c r="E108" s="12" t="s">
        <v>100</v>
      </c>
      <c r="F108" s="24" t="str">
        <f t="shared" si="27"/>
        <v>$Million</v>
      </c>
      <c r="G108" s="24" t="str">
        <f t="shared" si="29"/>
        <v>$Real 23</v>
      </c>
      <c r="H108" s="9" t="str">
        <f t="shared" si="28"/>
        <v>End Period</v>
      </c>
      <c r="I108" s="9"/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77">
        <v>0</v>
      </c>
      <c r="P108" s="89"/>
    </row>
    <row r="109" spans="3:16" x14ac:dyDescent="0.2">
      <c r="C109" s="28">
        <f t="shared" si="30"/>
        <v>413</v>
      </c>
      <c r="D109" s="9" t="str">
        <f>IF(ISERROR(MATCH(C109,Capex_Forecast!$C$11:$C$1010,0)),NA,
INDEX(Capex_Forecast!$D$11:$D$1010,MATCH(C109,Capex_Forecast!$C$11:$C$1010,0)))</f>
        <v>Supply to Panorama area</v>
      </c>
      <c r="E109" s="12" t="s">
        <v>100</v>
      </c>
      <c r="F109" s="24" t="str">
        <f t="shared" si="27"/>
        <v>$Million</v>
      </c>
      <c r="G109" s="24" t="str">
        <f t="shared" si="29"/>
        <v>$Real 23</v>
      </c>
      <c r="H109" s="9" t="str">
        <f t="shared" si="28"/>
        <v>End Period</v>
      </c>
      <c r="I109" s="9"/>
      <c r="J109" s="67">
        <v>0</v>
      </c>
      <c r="K109" s="67">
        <v>0</v>
      </c>
      <c r="L109" s="67">
        <v>0</v>
      </c>
      <c r="M109" s="67">
        <v>0</v>
      </c>
      <c r="N109" s="67">
        <v>0</v>
      </c>
      <c r="O109" s="77">
        <v>0</v>
      </c>
      <c r="P109" s="89"/>
    </row>
    <row r="110" spans="3:16" x14ac:dyDescent="0.2">
      <c r="C110" s="28">
        <f t="shared" si="30"/>
        <v>413</v>
      </c>
      <c r="D110" s="9" t="str">
        <f>IF(ISERROR(MATCH(C110,Capex_Forecast!$C$11:$C$1010,0)),NA,
INDEX(Capex_Forecast!$D$11:$D$1010,MATCH(C110,Capex_Forecast!$C$11:$C$1010,0)))</f>
        <v>Supply to Panorama area</v>
      </c>
      <c r="E110" s="12" t="s">
        <v>100</v>
      </c>
      <c r="F110" s="24" t="str">
        <f t="shared" si="27"/>
        <v>$Million</v>
      </c>
      <c r="G110" s="24" t="str">
        <f t="shared" si="29"/>
        <v>$Real 23</v>
      </c>
      <c r="H110" s="9" t="str">
        <f t="shared" si="28"/>
        <v>End Period</v>
      </c>
      <c r="I110" s="9"/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77">
        <v>0</v>
      </c>
      <c r="P110" s="89"/>
    </row>
    <row r="111" spans="3:16" x14ac:dyDescent="0.2">
      <c r="C111" s="28">
        <f t="shared" si="30"/>
        <v>413</v>
      </c>
      <c r="D111" s="9" t="str">
        <f>IF(ISERROR(MATCH(C111,Capex_Forecast!$C$11:$C$1010,0)),NA,
INDEX(Capex_Forecast!$D$11:$D$1010,MATCH(C111,Capex_Forecast!$C$11:$C$1010,0)))</f>
        <v>Supply to Panorama area</v>
      </c>
      <c r="E111" s="12" t="s">
        <v>100</v>
      </c>
      <c r="F111" s="24" t="str">
        <f t="shared" si="27"/>
        <v>$Million</v>
      </c>
      <c r="G111" s="24" t="str">
        <f t="shared" si="29"/>
        <v>$Real 23</v>
      </c>
      <c r="H111" s="9" t="str">
        <f t="shared" si="28"/>
        <v>End Period</v>
      </c>
      <c r="I111" s="9"/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77">
        <v>0</v>
      </c>
      <c r="P111" s="89"/>
    </row>
    <row r="112" spans="3:16" x14ac:dyDescent="0.2">
      <c r="C112" s="28">
        <f t="shared" si="30"/>
        <v>413</v>
      </c>
      <c r="D112" s="9" t="str">
        <f>IF(ISERROR(MATCH(C112,Capex_Forecast!$C$11:$C$1010,0)),NA,
INDEX(Capex_Forecast!$D$11:$D$1010,MATCH(C112,Capex_Forecast!$C$11:$C$1010,0)))</f>
        <v>Supply to Panorama area</v>
      </c>
      <c r="E112" s="12" t="s">
        <v>100</v>
      </c>
      <c r="F112" s="24" t="str">
        <f t="shared" si="27"/>
        <v>$Million</v>
      </c>
      <c r="G112" s="24" t="str">
        <f t="shared" si="29"/>
        <v>$Real 23</v>
      </c>
      <c r="H112" s="9" t="str">
        <f t="shared" si="28"/>
        <v>End Period</v>
      </c>
      <c r="I112" s="9"/>
      <c r="J112" s="67">
        <v>0</v>
      </c>
      <c r="K112" s="67">
        <v>0</v>
      </c>
      <c r="L112" s="67">
        <v>0</v>
      </c>
      <c r="M112" s="67">
        <v>0</v>
      </c>
      <c r="N112" s="67">
        <v>0</v>
      </c>
      <c r="O112" s="77">
        <v>0</v>
      </c>
      <c r="P112" s="89"/>
    </row>
    <row r="113" spans="1:17" x14ac:dyDescent="0.2">
      <c r="D113" s="58" t="s">
        <v>319</v>
      </c>
      <c r="E113" s="61" t="s">
        <v>100</v>
      </c>
      <c r="F113" s="62" t="str">
        <f t="shared" si="27"/>
        <v>$Million</v>
      </c>
      <c r="G113" s="62" t="str">
        <f t="shared" si="29"/>
        <v>$Real 23</v>
      </c>
      <c r="H113" s="63" t="str">
        <f t="shared" si="28"/>
        <v>End Period</v>
      </c>
      <c r="I113" s="58"/>
      <c r="J113" s="210">
        <v>0</v>
      </c>
      <c r="K113" s="210">
        <v>0</v>
      </c>
      <c r="L113" s="210">
        <v>0</v>
      </c>
      <c r="M113" s="210">
        <v>0.41903106064713597</v>
      </c>
      <c r="N113" s="210">
        <v>1.647100747848967</v>
      </c>
      <c r="O113" s="211">
        <v>2.0661318084961033</v>
      </c>
    </row>
    <row r="115" spans="1:17" x14ac:dyDescent="0.2">
      <c r="A115" s="119">
        <v>0</v>
      </c>
      <c r="D115" s="10" t="s">
        <v>305</v>
      </c>
      <c r="E115" s="12" t="s">
        <v>100</v>
      </c>
      <c r="F115" s="24" t="s">
        <v>15</v>
      </c>
      <c r="G115" s="24" t="s">
        <v>15</v>
      </c>
      <c r="H115" s="24" t="s">
        <v>15</v>
      </c>
      <c r="J115" s="71">
        <v>0</v>
      </c>
      <c r="K115" s="71">
        <v>0</v>
      </c>
      <c r="L115" s="71">
        <v>0</v>
      </c>
      <c r="M115" s="71">
        <v>0</v>
      </c>
      <c r="N115" s="71">
        <v>0</v>
      </c>
    </row>
    <row r="117" spans="1:17" s="6" customFormat="1" ht="18" x14ac:dyDescent="0.2">
      <c r="B117" s="6" t="s">
        <v>321</v>
      </c>
    </row>
    <row r="119" spans="1:17" ht="15" x14ac:dyDescent="0.2">
      <c r="C119" s="8" t="s">
        <v>309</v>
      </c>
      <c r="E119" s="21" t="s">
        <v>9</v>
      </c>
      <c r="F119" s="21" t="s">
        <v>10</v>
      </c>
      <c r="G119" s="21" t="s">
        <v>11</v>
      </c>
      <c r="H119" s="21" t="s">
        <v>12</v>
      </c>
      <c r="J119" s="60" t="str">
        <f>Forecast_Capex_Input!V$11</f>
        <v>FY24</v>
      </c>
      <c r="K119" s="60" t="str">
        <f>Forecast_Capex_Input!W$11</f>
        <v>FY25</v>
      </c>
      <c r="L119" s="60" t="str">
        <f>Forecast_Capex_Input!X$11</f>
        <v>FY26</v>
      </c>
      <c r="M119" s="60" t="str">
        <f>Forecast_Capex_Input!Y$11</f>
        <v>FY27</v>
      </c>
      <c r="N119" s="60" t="str">
        <f>Forecast_Capex_Input!Z$11</f>
        <v>FY28</v>
      </c>
      <c r="O119" s="72" t="str">
        <f>J119&amp;" - "&amp;N119</f>
        <v>FY24 - FY28</v>
      </c>
      <c r="P119" s="108" t="s">
        <v>322</v>
      </c>
    </row>
    <row r="120" spans="1:17" x14ac:dyDescent="0.2">
      <c r="C120" s="27">
        <v>1</v>
      </c>
      <c r="D120" s="9" t="str">
        <f>P120&amp;" - "&amp;Q120</f>
        <v>IT &amp; COMMUNICTIONS - Total IT and communications</v>
      </c>
      <c r="E120" s="12" t="s">
        <v>100</v>
      </c>
      <c r="F120" s="24" t="str">
        <f t="shared" ref="F120:F128" si="31">Unit_Dollar_M</f>
        <v>$Million</v>
      </c>
      <c r="G120" s="24" t="str">
        <f>"$Real "&amp;RIGHT(Capex_Forecast!$H$6,2)</f>
        <v>$Real 23</v>
      </c>
      <c r="H120" s="9" t="str">
        <f t="shared" ref="H120:H128" si="32">End_Period</f>
        <v>End Period</v>
      </c>
      <c r="I120" s="9"/>
      <c r="J120" s="67">
        <f>Capex_Outputs!J57</f>
        <v>17.28306004686841</v>
      </c>
      <c r="K120" s="67">
        <f>Capex_Outputs!K57</f>
        <v>17.427903903687618</v>
      </c>
      <c r="L120" s="67">
        <f>Capex_Outputs!L57</f>
        <v>17.557472406248152</v>
      </c>
      <c r="M120" s="67">
        <f>Capex_Outputs!M57</f>
        <v>17.606627778650029</v>
      </c>
      <c r="N120" s="67">
        <f>Capex_Outputs!N57</f>
        <v>17.640935800353859</v>
      </c>
      <c r="O120" s="77">
        <f t="shared" ref="O120:O127" si="33">SUM(J120:N120)</f>
        <v>87.515999935808068</v>
      </c>
      <c r="P120" s="89" t="s">
        <v>323</v>
      </c>
      <c r="Q120" t="s">
        <v>324</v>
      </c>
    </row>
    <row r="121" spans="1:17" x14ac:dyDescent="0.2">
      <c r="C121" s="28">
        <f t="shared" ref="C121:C127" si="34">C120+1</f>
        <v>2</v>
      </c>
      <c r="D121" s="9" t="str">
        <f t="shared" ref="D121:D127" si="35">P121&amp;" - "&amp;Q121</f>
        <v>MOTOR VEHICLES - Car</v>
      </c>
      <c r="E121" s="12" t="s">
        <v>100</v>
      </c>
      <c r="F121" s="24" t="str">
        <f t="shared" si="31"/>
        <v>$Million</v>
      </c>
      <c r="G121" s="24" t="str">
        <f>G120</f>
        <v>$Real 23</v>
      </c>
      <c r="H121" s="9" t="str">
        <f t="shared" si="32"/>
        <v>End Period</v>
      </c>
      <c r="I121" s="9"/>
      <c r="J121" s="67">
        <f>SUM(Capex_Outputs!J148:J153,Capex_Outputs!J142:J143)</f>
        <v>9.6244087375390031</v>
      </c>
      <c r="K121" s="67">
        <f>SUM(Capex_Outputs!K148:K153,Capex_Outputs!K142:K143)</f>
        <v>10.288327056996305</v>
      </c>
      <c r="L121" s="67">
        <f>SUM(Capex_Outputs!L148:L153,Capex_Outputs!L142:L143)</f>
        <v>9.8309232377345541</v>
      </c>
      <c r="M121" s="67">
        <f>SUM(Capex_Outputs!M148:M153,Capex_Outputs!M142:M143)</f>
        <v>10.592629010520271</v>
      </c>
      <c r="N121" s="67">
        <f>SUM(Capex_Outputs!N148:N153,Capex_Outputs!N142:N143)</f>
        <v>10.176173681589379</v>
      </c>
      <c r="O121" s="77">
        <f t="shared" si="33"/>
        <v>50.512461724379506</v>
      </c>
      <c r="P121" s="89" t="s">
        <v>325</v>
      </c>
      <c r="Q121" t="s">
        <v>326</v>
      </c>
    </row>
    <row r="122" spans="1:17" x14ac:dyDescent="0.2">
      <c r="C122" s="28">
        <f t="shared" si="34"/>
        <v>3</v>
      </c>
      <c r="D122" s="9" t="str">
        <f t="shared" si="35"/>
        <v>MOTOR VEHICLES - Light commercial vehicle</v>
      </c>
      <c r="E122" s="12" t="s">
        <v>100</v>
      </c>
      <c r="F122" s="24" t="str">
        <f t="shared" si="31"/>
        <v>$Million</v>
      </c>
      <c r="G122" s="24" t="str">
        <f t="shared" ref="G122:G127" si="36">G121</f>
        <v>$Real 23</v>
      </c>
      <c r="H122" s="9" t="str">
        <f t="shared" si="32"/>
        <v>End Period</v>
      </c>
      <c r="I122" s="9"/>
      <c r="J122" s="67">
        <f>Capex_Outputs!J147</f>
        <v>0</v>
      </c>
      <c r="K122" s="67">
        <f>Capex_Outputs!K147</f>
        <v>0</v>
      </c>
      <c r="L122" s="67">
        <f>Capex_Outputs!L147</f>
        <v>0.21204778156996584</v>
      </c>
      <c r="M122" s="67">
        <f>Capex_Outputs!M147</f>
        <v>0</v>
      </c>
      <c r="N122" s="67">
        <f>Capex_Outputs!N147</f>
        <v>8.3703071672354926E-2</v>
      </c>
      <c r="O122" s="77">
        <f t="shared" si="33"/>
        <v>0.29575085324232075</v>
      </c>
      <c r="P122" s="89" t="str">
        <f>P121</f>
        <v>MOTOR VEHICLES</v>
      </c>
      <c r="Q122" t="s">
        <v>327</v>
      </c>
    </row>
    <row r="123" spans="1:17" x14ac:dyDescent="0.2">
      <c r="C123" s="28">
        <f t="shared" si="34"/>
        <v>4</v>
      </c>
      <c r="D123" s="9" t="str">
        <f t="shared" si="35"/>
        <v>MOTOR VEHICLES - Elevated work platform (LCV)</v>
      </c>
      <c r="E123" s="12" t="s">
        <v>100</v>
      </c>
      <c r="F123" s="24" t="str">
        <f t="shared" si="31"/>
        <v>$Million</v>
      </c>
      <c r="G123" s="24" t="str">
        <f t="shared" si="36"/>
        <v>$Real 23</v>
      </c>
      <c r="H123" s="9" t="str">
        <f t="shared" si="32"/>
        <v>End Period</v>
      </c>
      <c r="I123" s="9"/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77">
        <f t="shared" si="33"/>
        <v>0</v>
      </c>
      <c r="P123" s="89" t="str">
        <f t="shared" ref="P123:P125" si="37">P122</f>
        <v>MOTOR VEHICLES</v>
      </c>
      <c r="Q123" t="s">
        <v>328</v>
      </c>
    </row>
    <row r="124" spans="1:17" x14ac:dyDescent="0.2">
      <c r="C124" s="28">
        <f t="shared" si="34"/>
        <v>5</v>
      </c>
      <c r="D124" s="9" t="str">
        <f t="shared" si="35"/>
        <v>MOTOR VEHICLES - Elevated work platform (HCV)</v>
      </c>
      <c r="E124" s="12" t="s">
        <v>100</v>
      </c>
      <c r="F124" s="24" t="str">
        <f t="shared" si="31"/>
        <v>$Million</v>
      </c>
      <c r="G124" s="24" t="str">
        <f t="shared" si="36"/>
        <v>$Real 23</v>
      </c>
      <c r="H124" s="9" t="str">
        <f t="shared" si="32"/>
        <v>End Period</v>
      </c>
      <c r="I124" s="9"/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77">
        <f t="shared" si="33"/>
        <v>0</v>
      </c>
      <c r="P124" s="89" t="str">
        <f t="shared" si="37"/>
        <v>MOTOR VEHICLES</v>
      </c>
      <c r="Q124" t="s">
        <v>329</v>
      </c>
    </row>
    <row r="125" spans="1:17" x14ac:dyDescent="0.2">
      <c r="C125" s="28">
        <f t="shared" si="34"/>
        <v>6</v>
      </c>
      <c r="D125" s="9" t="str">
        <f t="shared" si="35"/>
        <v>MOTOR VEHICLES - Heavy commercial vehicle</v>
      </c>
      <c r="E125" s="12" t="s">
        <v>100</v>
      </c>
      <c r="F125" s="24" t="str">
        <f t="shared" si="31"/>
        <v>$Million</v>
      </c>
      <c r="G125" s="24" t="str">
        <f t="shared" si="36"/>
        <v>$Real 23</v>
      </c>
      <c r="H125" s="9" t="str">
        <f t="shared" si="32"/>
        <v>End Period</v>
      </c>
      <c r="I125" s="9"/>
      <c r="J125" s="67">
        <f>Capex_Outputs!J146</f>
        <v>0</v>
      </c>
      <c r="K125" s="67">
        <f>Capex_Outputs!K146</f>
        <v>0</v>
      </c>
      <c r="L125" s="67">
        <f>Capex_Outputs!L146</f>
        <v>0</v>
      </c>
      <c r="M125" s="67">
        <f>Capex_Outputs!M146</f>
        <v>0</v>
      </c>
      <c r="N125" s="67">
        <f>Capex_Outputs!N146</f>
        <v>0</v>
      </c>
      <c r="O125" s="77">
        <f t="shared" si="33"/>
        <v>0</v>
      </c>
      <c r="P125" s="89" t="str">
        <f t="shared" si="37"/>
        <v>MOTOR VEHICLES</v>
      </c>
      <c r="Q125" t="s">
        <v>330</v>
      </c>
    </row>
    <row r="126" spans="1:17" x14ac:dyDescent="0.2">
      <c r="C126" s="28">
        <f t="shared" si="34"/>
        <v>7</v>
      </c>
      <c r="D126" s="9" t="str">
        <f t="shared" si="35"/>
        <v>BUILDINGS AND PROPERTY - Total buildings and property expenditure</v>
      </c>
      <c r="E126" s="12" t="s">
        <v>100</v>
      </c>
      <c r="F126" s="24" t="str">
        <f t="shared" si="31"/>
        <v>$Million</v>
      </c>
      <c r="G126" s="24" t="str">
        <f t="shared" si="36"/>
        <v>$Real 23</v>
      </c>
      <c r="H126" s="9" t="str">
        <f t="shared" si="32"/>
        <v>End Period</v>
      </c>
      <c r="I126" s="9"/>
      <c r="J126" s="67">
        <f>Capex_Outputs!J164</f>
        <v>5.4817023276292947</v>
      </c>
      <c r="K126" s="67">
        <f>Capex_Outputs!K164</f>
        <v>5.6062569133627802</v>
      </c>
      <c r="L126" s="67">
        <f>Capex_Outputs!L164</f>
        <v>3.9680403456093338</v>
      </c>
      <c r="M126" s="67">
        <f>Capex_Outputs!M164</f>
        <v>4.6617656759003196</v>
      </c>
      <c r="N126" s="67">
        <f>Capex_Outputs!N164</f>
        <v>5.4254118330144756</v>
      </c>
      <c r="O126" s="77">
        <f t="shared" si="33"/>
        <v>25.143177095516204</v>
      </c>
      <c r="P126" s="89" t="s">
        <v>331</v>
      </c>
      <c r="Q126" t="s">
        <v>332</v>
      </c>
    </row>
    <row r="127" spans="1:17" x14ac:dyDescent="0.2">
      <c r="C127" s="28">
        <f t="shared" si="34"/>
        <v>8</v>
      </c>
      <c r="D127" t="str">
        <f t="shared" si="35"/>
        <v>OTHER - Other expenditure</v>
      </c>
      <c r="E127" s="12" t="s">
        <v>100</v>
      </c>
      <c r="F127" s="24" t="str">
        <f t="shared" si="31"/>
        <v>$Million</v>
      </c>
      <c r="G127" s="24" t="str">
        <f t="shared" si="36"/>
        <v>$Real 23</v>
      </c>
      <c r="H127" s="9" t="str">
        <f t="shared" si="32"/>
        <v>End Period</v>
      </c>
      <c r="J127" s="67">
        <v>0</v>
      </c>
      <c r="K127" s="67">
        <v>0</v>
      </c>
      <c r="L127" s="67">
        <v>0</v>
      </c>
      <c r="M127" s="67">
        <v>0</v>
      </c>
      <c r="N127" s="67">
        <v>0</v>
      </c>
      <c r="O127" s="73">
        <f t="shared" si="33"/>
        <v>0</v>
      </c>
      <c r="P127" s="89" t="s">
        <v>333</v>
      </c>
      <c r="Q127" t="s">
        <v>334</v>
      </c>
    </row>
    <row r="128" spans="1:17" x14ac:dyDescent="0.2">
      <c r="D128" s="58" t="s">
        <v>335</v>
      </c>
      <c r="E128" s="61" t="s">
        <v>100</v>
      </c>
      <c r="F128" s="62" t="str">
        <f t="shared" si="31"/>
        <v>$Million</v>
      </c>
      <c r="G128" s="62" t="str">
        <f t="shared" ref="G128" si="38">G127</f>
        <v>$Real 23</v>
      </c>
      <c r="H128" s="63" t="str">
        <f t="shared" si="32"/>
        <v>End Period</v>
      </c>
      <c r="I128" s="58"/>
      <c r="J128" s="64">
        <f t="shared" ref="J128" si="39">SUM(J120:J127)</f>
        <v>32.389171112036706</v>
      </c>
      <c r="K128" s="64">
        <f t="shared" ref="K128" si="40">SUM(K120:K127)</f>
        <v>33.322487874046701</v>
      </c>
      <c r="L128" s="64">
        <f t="shared" ref="L128" si="41">SUM(L120:L127)</f>
        <v>31.568483771162004</v>
      </c>
      <c r="M128" s="64">
        <f t="shared" ref="M128" si="42">SUM(M120:M127)</f>
        <v>32.861022465070619</v>
      </c>
      <c r="N128" s="64">
        <f t="shared" ref="N128" si="43">SUM(N120:N127)</f>
        <v>33.326224386630066</v>
      </c>
      <c r="O128" s="74">
        <f t="shared" ref="O128" si="44">SUM(O120:O127)</f>
        <v>163.46738960894609</v>
      </c>
    </row>
    <row r="130" spans="1:15" x14ac:dyDescent="0.2">
      <c r="A130" s="119">
        <f>SUM(J130:O130)</f>
        <v>0</v>
      </c>
      <c r="D130" s="10" t="s">
        <v>305</v>
      </c>
      <c r="E130" s="12" t="s">
        <v>100</v>
      </c>
      <c r="F130" s="24" t="str">
        <f>NA</f>
        <v>N/A</v>
      </c>
      <c r="G130" s="24" t="str">
        <f>NA</f>
        <v>N/A</v>
      </c>
      <c r="H130" s="24" t="str">
        <f>NA</f>
        <v>N/A</v>
      </c>
      <c r="J130" s="71">
        <f>IF(ROUND(J128-SUM(Capex_Outputs!J57:J58),Round_DP)&lt;&gt;0,1,0)</f>
        <v>0</v>
      </c>
      <c r="K130" s="71">
        <f>IF(ROUND(K128-SUM(Capex_Outputs!K57:K58),Round_DP)&lt;&gt;0,1,0)</f>
        <v>0</v>
      </c>
      <c r="L130" s="71">
        <f>IF(ROUND(L128-SUM(Capex_Outputs!L57:L58),Round_DP)&lt;&gt;0,1,0)</f>
        <v>0</v>
      </c>
      <c r="M130" s="71">
        <f>IF(ROUND(M128-SUM(Capex_Outputs!M57:M58),Round_DP)&lt;&gt;0,1,0)</f>
        <v>0</v>
      </c>
      <c r="N130" s="71">
        <f>IF(ROUND(N128-SUM(Capex_Outputs!N57:N58),Round_DP)&lt;&gt;0,1,0)</f>
        <v>0</v>
      </c>
    </row>
    <row r="132" spans="1:15" s="6" customFormat="1" ht="18" x14ac:dyDescent="0.2">
      <c r="B132" s="6" t="s">
        <v>336</v>
      </c>
    </row>
    <row r="134" spans="1:15" ht="15" x14ac:dyDescent="0.2">
      <c r="C134" s="8" t="s">
        <v>304</v>
      </c>
      <c r="E134" s="21" t="s">
        <v>9</v>
      </c>
      <c r="F134" s="21" t="s">
        <v>10</v>
      </c>
      <c r="G134" s="21" t="s">
        <v>11</v>
      </c>
      <c r="H134" s="21" t="s">
        <v>12</v>
      </c>
      <c r="J134" s="60" t="str">
        <f>Forecast_Capex_Input!V$11</f>
        <v>FY24</v>
      </c>
      <c r="K134" s="60" t="str">
        <f>Forecast_Capex_Input!W$11</f>
        <v>FY25</v>
      </c>
      <c r="L134" s="60" t="str">
        <f>Forecast_Capex_Input!X$11</f>
        <v>FY26</v>
      </c>
      <c r="M134" s="60" t="str">
        <f>Forecast_Capex_Input!Y$11</f>
        <v>FY27</v>
      </c>
      <c r="N134" s="60" t="str">
        <f>Forecast_Capex_Input!Z$11</f>
        <v>FY28</v>
      </c>
      <c r="O134" s="72" t="str">
        <f>J134&amp;" - "&amp;N134</f>
        <v>FY24 - FY28</v>
      </c>
    </row>
    <row r="135" spans="1:15" x14ac:dyDescent="0.2">
      <c r="C135" s="27">
        <v>1</v>
      </c>
      <c r="D135" s="9" t="str">
        <f>Capex_Outputs!D59</f>
        <v>Capitalised Network Overheads</v>
      </c>
      <c r="E135" s="12" t="s">
        <v>100</v>
      </c>
      <c r="F135" s="24" t="str">
        <f t="shared" ref="F135:F137" si="45">Unit_Dollar_M</f>
        <v>$Million</v>
      </c>
      <c r="G135" s="24" t="str">
        <f>"$Real "&amp;RIGHT(Capex_Forecast!$H$6,2)</f>
        <v>$Real 23</v>
      </c>
      <c r="H135" s="9" t="str">
        <f t="shared" ref="H135:H137" si="46">End_Period</f>
        <v>End Period</v>
      </c>
      <c r="I135" s="9"/>
      <c r="J135" s="67">
        <v>31.737324315272836</v>
      </c>
      <c r="K135" s="67">
        <v>28.311875541814217</v>
      </c>
      <c r="L135" s="67">
        <v>25.914830206463588</v>
      </c>
      <c r="M135" s="67">
        <v>25.940945322724783</v>
      </c>
      <c r="N135" s="67">
        <v>26.497079778222673</v>
      </c>
      <c r="O135" s="77">
        <f t="shared" ref="O135:O136" si="47">SUM(J135:N135)</f>
        <v>138.40205516449811</v>
      </c>
    </row>
    <row r="136" spans="1:15" x14ac:dyDescent="0.2">
      <c r="C136" s="28">
        <f>C135+1</f>
        <v>2</v>
      </c>
      <c r="D136" t="str">
        <f>Capex_Outputs!D60</f>
        <v>Capitalised Corporate Overheads</v>
      </c>
      <c r="E136" s="12" t="s">
        <v>100</v>
      </c>
      <c r="F136" s="24" t="str">
        <f t="shared" si="45"/>
        <v>$Million</v>
      </c>
      <c r="G136" s="24" t="str">
        <f>G135</f>
        <v>$Real 23</v>
      </c>
      <c r="H136" s="9" t="str">
        <f t="shared" si="46"/>
        <v>End Period</v>
      </c>
      <c r="J136" s="67">
        <v>7.2108572823105073</v>
      </c>
      <c r="K136" s="67">
        <v>6.3666967616355628</v>
      </c>
      <c r="L136" s="67">
        <v>5.8083299250788691</v>
      </c>
      <c r="M136" s="67">
        <v>5.8196034452150887</v>
      </c>
      <c r="N136" s="67">
        <v>5.9360182774187162</v>
      </c>
      <c r="O136" s="73">
        <f t="shared" si="47"/>
        <v>31.141505691658743</v>
      </c>
    </row>
    <row r="137" spans="1:15" x14ac:dyDescent="0.2">
      <c r="D137" s="58" t="s">
        <v>310</v>
      </c>
      <c r="E137" s="61" t="s">
        <v>100</v>
      </c>
      <c r="F137" s="62" t="str">
        <f t="shared" si="45"/>
        <v>$Million</v>
      </c>
      <c r="G137" s="62" t="str">
        <f t="shared" ref="G137" si="48">G136</f>
        <v>$Real 23</v>
      </c>
      <c r="H137" s="63" t="str">
        <f t="shared" si="46"/>
        <v>End Period</v>
      </c>
      <c r="I137" s="58"/>
      <c r="J137" s="64">
        <f t="shared" ref="J137:O137" si="49">SUM(J135:J136)</f>
        <v>38.948181597583343</v>
      </c>
      <c r="K137" s="64">
        <f t="shared" si="49"/>
        <v>34.678572303449783</v>
      </c>
      <c r="L137" s="64">
        <f t="shared" si="49"/>
        <v>31.723160131542457</v>
      </c>
      <c r="M137" s="64">
        <f t="shared" si="49"/>
        <v>31.760548767939873</v>
      </c>
      <c r="N137" s="64">
        <f t="shared" si="49"/>
        <v>32.433098055641388</v>
      </c>
      <c r="O137" s="74">
        <f t="shared" si="49"/>
        <v>169.54356085615686</v>
      </c>
    </row>
    <row r="139" spans="1:15" x14ac:dyDescent="0.2">
      <c r="A139" s="119">
        <v>0</v>
      </c>
      <c r="D139" s="10" t="s">
        <v>305</v>
      </c>
      <c r="E139" s="12" t="s">
        <v>100</v>
      </c>
      <c r="F139" s="24" t="s">
        <v>15</v>
      </c>
      <c r="G139" s="24" t="s">
        <v>15</v>
      </c>
      <c r="H139" s="24" t="s">
        <v>15</v>
      </c>
      <c r="J139" s="71">
        <v>0</v>
      </c>
      <c r="K139" s="71">
        <v>0</v>
      </c>
      <c r="L139" s="71">
        <v>0</v>
      </c>
      <c r="M139" s="71">
        <v>0</v>
      </c>
      <c r="N139" s="71">
        <v>0</v>
      </c>
    </row>
    <row r="141" spans="1:15" s="6" customFormat="1" ht="18" x14ac:dyDescent="0.2">
      <c r="B141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900-000000000000}"/>
  </hyperlinks>
  <pageMargins left="0.7" right="0.7" top="0.75" bottom="0.75" header="0.3" footer="0.3"/>
  <pageSetup scale="3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A282"/>
  <sheetViews>
    <sheetView showGridLines="0" workbookViewId="0">
      <pane xSplit="4" ySplit="7" topLeftCell="E8" activePane="bottomRight" state="frozen"/>
      <selection activeCell="D11" sqref="D11"/>
      <selection pane="topRight" activeCell="D11" sqref="D11"/>
      <selection pane="bottomLeft" activeCell="D11" sqref="D11"/>
      <selection pane="bottomRight" activeCell="E8" sqref="E8"/>
    </sheetView>
  </sheetViews>
  <sheetFormatPr defaultRowHeight="12.75" x14ac:dyDescent="0.2"/>
  <cols>
    <col min="1" max="1" width="2.5703125" customWidth="1"/>
    <col min="2" max="2" width="4.5703125" customWidth="1"/>
    <col min="3" max="3" width="6.5703125" customWidth="1"/>
    <col min="4" max="4" width="63.5703125" customWidth="1"/>
    <col min="5" max="5" width="22.5703125" bestFit="1" customWidth="1"/>
    <col min="6" max="6" width="19.5703125" bestFit="1" customWidth="1"/>
    <col min="7" max="7" width="14.42578125" bestFit="1" customWidth="1"/>
    <col min="8" max="8" width="18.5703125" bestFit="1" customWidth="1"/>
    <col min="9" max="9" width="27.5703125" bestFit="1" customWidth="1"/>
    <col min="10" max="10" width="47" bestFit="1" customWidth="1"/>
    <col min="11" max="11" width="34.140625" bestFit="1" customWidth="1"/>
    <col min="12" max="12" width="25" bestFit="1" customWidth="1"/>
    <col min="13" max="13" width="25" customWidth="1"/>
    <col min="14" max="14" width="3.5703125" customWidth="1"/>
    <col min="15" max="20" width="12.85546875" customWidth="1"/>
    <col min="21" max="21" width="3.5703125" customWidth="1"/>
    <col min="22" max="27" width="12.85546875" customWidth="1"/>
    <col min="28" max="28" width="3.5703125" customWidth="1"/>
  </cols>
  <sheetData>
    <row r="1" spans="2:27" ht="23.25" x14ac:dyDescent="0.35">
      <c r="B1" s="18" t="s">
        <v>508</v>
      </c>
    </row>
    <row r="2" spans="2:27" ht="15" x14ac:dyDescent="0.2">
      <c r="B2" s="8" t="str">
        <f>Model_Name</f>
        <v>TransGrid Capex Forecast Model</v>
      </c>
    </row>
    <row r="3" spans="2:27" x14ac:dyDescent="0.2">
      <c r="B3" s="9" t="str">
        <f>General!$B$3</f>
        <v>WB Check</v>
      </c>
      <c r="D3" s="118">
        <v>0</v>
      </c>
    </row>
    <row r="4" spans="2:27" x14ac:dyDescent="0.2">
      <c r="B4" s="9" t="str">
        <f>General!$B$4</f>
        <v>Sheet Check</v>
      </c>
      <c r="D4" s="118">
        <v>0</v>
      </c>
    </row>
    <row r="5" spans="2:27" x14ac:dyDescent="0.2">
      <c r="B5" s="258" t="str">
        <f>ToC!$B$1</f>
        <v>Table of Contents</v>
      </c>
      <c r="C5" s="258"/>
      <c r="D5" s="258"/>
    </row>
    <row r="6" spans="2:27" ht="15.75" x14ac:dyDescent="0.2">
      <c r="D6" s="182" t="s">
        <v>541</v>
      </c>
      <c r="O6" s="36" t="str">
        <f>Capex_Forecast!$AP$8</f>
        <v>Escalated Capex, As Incurred ($M) $Real 23</v>
      </c>
      <c r="P6" s="36"/>
      <c r="Q6" s="36"/>
      <c r="R6" s="36"/>
      <c r="S6" s="36"/>
      <c r="T6" s="36"/>
      <c r="V6" s="36" t="str">
        <f>Capex_Forecast!$BK$8</f>
        <v>Total Capex, As Incurred (Escalated + OH) ($M) $Real 23</v>
      </c>
      <c r="W6" s="36"/>
      <c r="X6" s="36"/>
      <c r="Y6" s="36"/>
      <c r="Z6" s="36"/>
      <c r="AA6" s="36"/>
    </row>
    <row r="7" spans="2:27" ht="15" x14ac:dyDescent="0.2">
      <c r="C7" s="35" t="str">
        <f>Forecast_Capex_Input!C11</f>
        <v>Index</v>
      </c>
      <c r="D7" s="35" t="str">
        <f>Forecast_Capex_Input!D11</f>
        <v>Program / Project Name</v>
      </c>
      <c r="E7" s="35" t="str">
        <f>Forecast_Capex_Input!F11</f>
        <v>RIN Level 1</v>
      </c>
      <c r="F7" s="35" t="str">
        <f>Forecast_Capex_Input!G11</f>
        <v>RIN Level 2</v>
      </c>
      <c r="G7" s="35" t="str">
        <f>Forecast_Capex_Input!H11</f>
        <v>RIN Level 3</v>
      </c>
      <c r="H7" s="35" t="str">
        <f>Forecast_Capex_Input!I11</f>
        <v>Augex Driver</v>
      </c>
      <c r="I7" s="35" t="str">
        <f>Forecast_Capex_Input!J11</f>
        <v>Fleet &amp; Property Allocation</v>
      </c>
      <c r="J7" s="35" t="str">
        <f>Forecast_Capex_Input!K11</f>
        <v>Repex Subcategory 1</v>
      </c>
      <c r="K7" s="35" t="str">
        <f>Forecast_Capex_Input!L11</f>
        <v>Repex Subcategory 2</v>
      </c>
      <c r="L7" s="35" t="str">
        <f>Forecast_Capex_Input!M11</f>
        <v>ICT Category (FY19-23)</v>
      </c>
      <c r="M7" s="35" t="str">
        <f>Capex_Forecast!AG10</f>
        <v>Project Overall Inclusion</v>
      </c>
      <c r="O7" s="84" t="str">
        <f>Capex_Forecast!$AP$10</f>
        <v>FY24</v>
      </c>
      <c r="P7" s="84" t="str">
        <f>Capex_Forecast!$AQ$10</f>
        <v>FY25</v>
      </c>
      <c r="Q7" s="84" t="str">
        <f>Capex_Forecast!$AR$10</f>
        <v>FY26</v>
      </c>
      <c r="R7" s="84" t="str">
        <f>Capex_Forecast!$AS$10</f>
        <v>FY27</v>
      </c>
      <c r="S7" s="84" t="str">
        <f>Capex_Forecast!$AT$10</f>
        <v>FY28</v>
      </c>
      <c r="T7" s="84" t="str">
        <f>Capex_Forecast!$AU$10</f>
        <v>FY24 - FY28</v>
      </c>
      <c r="V7" s="84" t="str">
        <f>Capex_Forecast!$BK$10</f>
        <v>FY24</v>
      </c>
      <c r="W7" s="84" t="str">
        <f>Capex_Forecast!$BL$10</f>
        <v>FY25</v>
      </c>
      <c r="X7" s="84" t="str">
        <f>Capex_Forecast!$BM$10</f>
        <v>FY26</v>
      </c>
      <c r="Y7" s="84" t="str">
        <f>Capex_Forecast!$BN$10</f>
        <v>FY27</v>
      </c>
      <c r="Z7" s="84" t="str">
        <f>Capex_Forecast!$BO$10</f>
        <v>FY28</v>
      </c>
      <c r="AA7" s="84" t="str">
        <f>Capex_Forecast!$BP$10</f>
        <v>FY24 - FY28</v>
      </c>
    </row>
    <row r="8" spans="2:27" x14ac:dyDescent="0.2">
      <c r="C8" s="28">
        <f>Forecast_Capex_Input!C12</f>
        <v>1</v>
      </c>
      <c r="D8" s="9" t="str">
        <f>Forecast_Capex_Input!D12</f>
        <v>Increase capacity for Generation between DNT and WG1</v>
      </c>
      <c r="E8" s="9" t="str">
        <f>Forecast_Capex_Input!F12</f>
        <v>Augmentation Expenditure</v>
      </c>
      <c r="F8" s="9" t="str">
        <f>Forecast_Capex_Input!G12</f>
        <v>NCIPAP</v>
      </c>
      <c r="G8" s="9" t="str">
        <f>Forecast_Capex_Input!H12</f>
        <v>NCIPAP</v>
      </c>
      <c r="H8" s="9" t="str">
        <f>Forecast_Capex_Input!I12</f>
        <v>N/A</v>
      </c>
      <c r="I8" s="9" t="str">
        <f>Forecast_Capex_Input!J12</f>
        <v>N/A</v>
      </c>
      <c r="J8" s="9" t="str">
        <f>Forecast_Capex_Input!K12</f>
        <v>N/A</v>
      </c>
      <c r="K8" s="9" t="str">
        <f>Forecast_Capex_Input!L12</f>
        <v>N/A</v>
      </c>
      <c r="L8" s="9" t="str">
        <f>Forecast_Capex_Input!M12</f>
        <v>N/A</v>
      </c>
      <c r="M8" s="180">
        <f>IFERROR(INDEX(Capex_Forecast!$AG$11:$AG$1010,MATCH(D8,Capex_Forecast!$D$11:$D$1010,0))*1,0)</f>
        <v>0</v>
      </c>
      <c r="O8" s="67">
        <v>0.55111509031565542</v>
      </c>
      <c r="P8" s="67">
        <v>3.7203463295897192</v>
      </c>
      <c r="Q8" s="67">
        <v>0</v>
      </c>
      <c r="R8" s="67">
        <v>0</v>
      </c>
      <c r="S8" s="67">
        <v>0</v>
      </c>
      <c r="T8" s="67">
        <v>4.2714614199053749</v>
      </c>
      <c r="V8" s="67">
        <v>0.59804354278685268</v>
      </c>
      <c r="W8" s="67">
        <v>4.0371405872184596</v>
      </c>
      <c r="X8" s="67">
        <v>0</v>
      </c>
      <c r="Y8" s="67">
        <v>0</v>
      </c>
      <c r="Z8" s="67">
        <v>0</v>
      </c>
      <c r="AA8" s="67">
        <v>4.635184130005312</v>
      </c>
    </row>
    <row r="9" spans="2:27" x14ac:dyDescent="0.2">
      <c r="C9" s="28">
        <f>Forecast_Capex_Input!C13</f>
        <v>2</v>
      </c>
      <c r="D9" s="9" t="str">
        <f>Forecast_Capex_Input!D13</f>
        <v>Darlington Point 330/220 kV Transformer Tripping Scheme</v>
      </c>
      <c r="E9" s="9" t="str">
        <f>Forecast_Capex_Input!F13</f>
        <v>Augmentation Expenditure</v>
      </c>
      <c r="F9" s="9" t="str">
        <f>Forecast_Capex_Input!G13</f>
        <v>NCIPAP</v>
      </c>
      <c r="G9" s="9" t="str">
        <f>Forecast_Capex_Input!H13</f>
        <v>NCIPAP</v>
      </c>
      <c r="H9" s="9" t="str">
        <f>Forecast_Capex_Input!I13</f>
        <v>N/A</v>
      </c>
      <c r="I9" s="9" t="str">
        <f>Forecast_Capex_Input!J13</f>
        <v>N/A</v>
      </c>
      <c r="J9" s="9" t="str">
        <f>Forecast_Capex_Input!K13</f>
        <v>N/A</v>
      </c>
      <c r="K9" s="9" t="str">
        <f>Forecast_Capex_Input!L13</f>
        <v>N/A</v>
      </c>
      <c r="L9" s="9" t="str">
        <f>Forecast_Capex_Input!M13</f>
        <v>N/A</v>
      </c>
      <c r="M9" s="180">
        <f>IFERROR(INDEX(Capex_Forecast!$AG$11:$AG$1010,MATCH(D9,Capex_Forecast!$D$11:$D$1010,0))*1,0)</f>
        <v>0</v>
      </c>
      <c r="O9" s="67">
        <v>0.1218914488493538</v>
      </c>
      <c r="P9" s="67">
        <v>0.15872251748817484</v>
      </c>
      <c r="Q9" s="67">
        <v>0</v>
      </c>
      <c r="R9" s="67">
        <v>0</v>
      </c>
      <c r="S9" s="67">
        <v>0</v>
      </c>
      <c r="T9" s="67">
        <v>0.28061396633752866</v>
      </c>
      <c r="V9" s="67">
        <v>0.13227072745102664</v>
      </c>
      <c r="W9" s="67">
        <v>0.17223802858366372</v>
      </c>
      <c r="X9" s="67">
        <v>0</v>
      </c>
      <c r="Y9" s="67">
        <v>0</v>
      </c>
      <c r="Z9" s="67">
        <v>0</v>
      </c>
      <c r="AA9" s="67">
        <v>0.30450875603469035</v>
      </c>
    </row>
    <row r="10" spans="2:27" x14ac:dyDescent="0.2">
      <c r="C10" s="28">
        <f>Forecast_Capex_Input!C14</f>
        <v>3</v>
      </c>
      <c r="D10" s="9" t="str">
        <f>Forecast_Capex_Input!D14</f>
        <v>Increase capacity for generation X5 Voltage Stability constraints</v>
      </c>
      <c r="E10" s="9" t="str">
        <f>Forecast_Capex_Input!F14</f>
        <v>Augmentation Expenditure</v>
      </c>
      <c r="F10" s="9" t="str">
        <f>Forecast_Capex_Input!G14</f>
        <v>NCIPAP</v>
      </c>
      <c r="G10" s="9" t="str">
        <f>Forecast_Capex_Input!H14</f>
        <v>NCIPAP</v>
      </c>
      <c r="H10" s="9" t="str">
        <f>Forecast_Capex_Input!I14</f>
        <v>N/A</v>
      </c>
      <c r="I10" s="9" t="str">
        <f>Forecast_Capex_Input!J14</f>
        <v>N/A</v>
      </c>
      <c r="J10" s="9" t="str">
        <f>Forecast_Capex_Input!K14</f>
        <v>N/A</v>
      </c>
      <c r="K10" s="9" t="str">
        <f>Forecast_Capex_Input!L14</f>
        <v>N/A</v>
      </c>
      <c r="L10" s="9" t="str">
        <f>Forecast_Capex_Input!M14</f>
        <v>N/A</v>
      </c>
      <c r="M10" s="180">
        <f>IFERROR(INDEX(Capex_Forecast!$AG$11:$AG$1010,MATCH(D10,Capex_Forecast!$D$11:$D$1010,0))*1,0)</f>
        <v>0</v>
      </c>
      <c r="O10" s="67">
        <v>0.9912241325691159</v>
      </c>
      <c r="P10" s="67">
        <v>5.0763976831731856</v>
      </c>
      <c r="Q10" s="67">
        <v>0</v>
      </c>
      <c r="R10" s="67">
        <v>0</v>
      </c>
      <c r="S10" s="67">
        <v>0</v>
      </c>
      <c r="T10" s="67">
        <v>6.0676218157423012</v>
      </c>
      <c r="V10" s="67">
        <v>1.0756286705884446</v>
      </c>
      <c r="W10" s="67">
        <v>5.508662180346076</v>
      </c>
      <c r="X10" s="67">
        <v>0</v>
      </c>
      <c r="Y10" s="67">
        <v>0</v>
      </c>
      <c r="Z10" s="67">
        <v>0</v>
      </c>
      <c r="AA10" s="67">
        <v>6.5842908509345204</v>
      </c>
    </row>
    <row r="11" spans="2:27" x14ac:dyDescent="0.2">
      <c r="C11" s="28">
        <f>Forecast_Capex_Input!C15</f>
        <v>4</v>
      </c>
      <c r="D11" s="9" t="str">
        <f>Forecast_Capex_Input!D15</f>
        <v>94T Dynamic Ratings</v>
      </c>
      <c r="E11" s="9" t="str">
        <f>Forecast_Capex_Input!F15</f>
        <v>Augmentation Expenditure</v>
      </c>
      <c r="F11" s="9" t="str">
        <f>Forecast_Capex_Input!G15</f>
        <v>NCIPAP</v>
      </c>
      <c r="G11" s="9" t="str">
        <f>Forecast_Capex_Input!H15</f>
        <v>NCIPAP</v>
      </c>
      <c r="H11" s="9" t="str">
        <f>Forecast_Capex_Input!I15</f>
        <v>N/A</v>
      </c>
      <c r="I11" s="9" t="str">
        <f>Forecast_Capex_Input!J15</f>
        <v>N/A</v>
      </c>
      <c r="J11" s="9" t="str">
        <f>Forecast_Capex_Input!K15</f>
        <v>N/A</v>
      </c>
      <c r="K11" s="9" t="str">
        <f>Forecast_Capex_Input!L15</f>
        <v>N/A</v>
      </c>
      <c r="L11" s="9" t="str">
        <f>Forecast_Capex_Input!M15</f>
        <v>N/A</v>
      </c>
      <c r="M11" s="180">
        <f>IFERROR(INDEX(Capex_Forecast!$AG$11:$AG$1010,MATCH(D11,Capex_Forecast!$D$11:$D$1010,0))*1,0)</f>
        <v>0</v>
      </c>
      <c r="O11" s="67">
        <v>1.0811694987701265E-2</v>
      </c>
      <c r="P11" s="67">
        <v>0.37871214658641705</v>
      </c>
      <c r="Q11" s="67">
        <v>0</v>
      </c>
      <c r="R11" s="67">
        <v>0</v>
      </c>
      <c r="S11" s="67">
        <v>0</v>
      </c>
      <c r="T11" s="67">
        <v>0.38952384157411835</v>
      </c>
      <c r="V11" s="67">
        <v>1.1732330483406559E-2</v>
      </c>
      <c r="W11" s="67">
        <v>0.4109601747817011</v>
      </c>
      <c r="X11" s="67">
        <v>0</v>
      </c>
      <c r="Y11" s="67">
        <v>0</v>
      </c>
      <c r="Z11" s="67">
        <v>0</v>
      </c>
      <c r="AA11" s="67">
        <v>0.42269250526510765</v>
      </c>
    </row>
    <row r="12" spans="2:27" x14ac:dyDescent="0.2">
      <c r="C12" s="28">
        <f>Forecast_Capex_Input!C16</f>
        <v>5</v>
      </c>
      <c r="D12" s="9" t="str">
        <f>Forecast_Capex_Input!D16</f>
        <v>Increase capacity in Yass Transformers</v>
      </c>
      <c r="E12" s="9" t="str">
        <f>Forecast_Capex_Input!F16</f>
        <v>Augmentation Expenditure</v>
      </c>
      <c r="F12" s="9" t="str">
        <f>Forecast_Capex_Input!G16</f>
        <v>NCIPAP</v>
      </c>
      <c r="G12" s="9" t="str">
        <f>Forecast_Capex_Input!H16</f>
        <v>NCIPAP</v>
      </c>
      <c r="H12" s="9" t="str">
        <f>Forecast_Capex_Input!I16</f>
        <v>N/A</v>
      </c>
      <c r="I12" s="9" t="str">
        <f>Forecast_Capex_Input!J16</f>
        <v>N/A</v>
      </c>
      <c r="J12" s="9" t="str">
        <f>Forecast_Capex_Input!K16</f>
        <v>N/A</v>
      </c>
      <c r="K12" s="9" t="str">
        <f>Forecast_Capex_Input!L16</f>
        <v>N/A</v>
      </c>
      <c r="L12" s="9" t="str">
        <f>Forecast_Capex_Input!M16</f>
        <v>N/A</v>
      </c>
      <c r="M12" s="180">
        <f>IFERROR(INDEX(Capex_Forecast!$AG$11:$AG$1010,MATCH(D12,Capex_Forecast!$D$11:$D$1010,0))*1,0)</f>
        <v>0</v>
      </c>
      <c r="O12" s="67">
        <v>1.1078682044422421</v>
      </c>
      <c r="P12" s="67">
        <v>0.53116874471575959</v>
      </c>
      <c r="Q12" s="67">
        <v>0</v>
      </c>
      <c r="R12" s="67">
        <v>0</v>
      </c>
      <c r="S12" s="67">
        <v>0</v>
      </c>
      <c r="T12" s="67">
        <v>1.6390369491580017</v>
      </c>
      <c r="V12" s="67">
        <v>1.2022051973682397</v>
      </c>
      <c r="W12" s="67">
        <v>0.57639872957482408</v>
      </c>
      <c r="X12" s="67">
        <v>0</v>
      </c>
      <c r="Y12" s="67">
        <v>0</v>
      </c>
      <c r="Z12" s="67">
        <v>0</v>
      </c>
      <c r="AA12" s="67">
        <v>1.7786039269430638</v>
      </c>
    </row>
    <row r="13" spans="2:27" x14ac:dyDescent="0.2">
      <c r="C13" s="28">
        <f>Forecast_Capex_Input!C17</f>
        <v>6</v>
      </c>
      <c r="D13" s="9" t="str">
        <f>Forecast_Capex_Input!D17</f>
        <v>Maintain capacity during Climate Change (DLR )</v>
      </c>
      <c r="E13" s="9" t="str">
        <f>Forecast_Capex_Input!F17</f>
        <v>Augmentation Expenditure</v>
      </c>
      <c r="F13" s="9" t="str">
        <f>Forecast_Capex_Input!G17</f>
        <v>NCIPAP</v>
      </c>
      <c r="G13" s="9" t="str">
        <f>Forecast_Capex_Input!H17</f>
        <v>NCIPAP</v>
      </c>
      <c r="H13" s="9" t="str">
        <f>Forecast_Capex_Input!I17</f>
        <v>N/A</v>
      </c>
      <c r="I13" s="9" t="str">
        <f>Forecast_Capex_Input!J17</f>
        <v>N/A</v>
      </c>
      <c r="J13" s="9" t="str">
        <f>Forecast_Capex_Input!K17</f>
        <v>N/A</v>
      </c>
      <c r="K13" s="9" t="str">
        <f>Forecast_Capex_Input!L17</f>
        <v>N/A</v>
      </c>
      <c r="L13" s="9" t="str">
        <f>Forecast_Capex_Input!M17</f>
        <v>N/A</v>
      </c>
      <c r="M13" s="180">
        <f>IFERROR(INDEX(Capex_Forecast!$AG$11:$AG$1010,MATCH(D13,Capex_Forecast!$D$11:$D$1010,0))*1,0)</f>
        <v>0</v>
      </c>
      <c r="O13" s="67">
        <v>5.2078679103412961E-2</v>
      </c>
      <c r="P13" s="67">
        <v>0.14255245137227099</v>
      </c>
      <c r="Q13" s="67">
        <v>5.7023477523076718</v>
      </c>
      <c r="R13" s="67">
        <v>2.5881031751702987E-2</v>
      </c>
      <c r="S13" s="67">
        <v>0</v>
      </c>
      <c r="T13" s="67">
        <v>5.9228599145350582</v>
      </c>
      <c r="V13" s="67">
        <v>5.6513273365144119E-2</v>
      </c>
      <c r="W13" s="67">
        <v>0.1546910519231009</v>
      </c>
      <c r="X13" s="67">
        <v>6.1879130365301345</v>
      </c>
      <c r="Y13" s="67">
        <v>2.8084848685421306E-2</v>
      </c>
      <c r="Z13" s="67">
        <v>0</v>
      </c>
      <c r="AA13" s="67">
        <v>6.4272022105038005</v>
      </c>
    </row>
    <row r="14" spans="2:27" x14ac:dyDescent="0.2">
      <c r="C14" s="28">
        <f>Forecast_Capex_Input!C18</f>
        <v>7</v>
      </c>
      <c r="D14" s="9" t="str">
        <f>Forecast_Capex_Input!D18</f>
        <v>Auxiliary transformer renewal program</v>
      </c>
      <c r="E14" s="9" t="str">
        <f>Forecast_Capex_Input!F18</f>
        <v>Replacement Expenditure</v>
      </c>
      <c r="F14" s="9" t="str">
        <f>Forecast_Capex_Input!G18</f>
        <v>Substation</v>
      </c>
      <c r="G14" s="9" t="str">
        <f>Forecast_Capex_Input!H18</f>
        <v>Repex</v>
      </c>
      <c r="H14" s="9" t="str">
        <f>Forecast_Capex_Input!I18</f>
        <v>N/A</v>
      </c>
      <c r="I14" s="9" t="str">
        <f>Forecast_Capex_Input!J18</f>
        <v>N/A</v>
      </c>
      <c r="J14" s="9" t="str">
        <f>Forecast_Capex_Input!K18</f>
        <v>Substations - Site Establishment and supporting assets</v>
      </c>
      <c r="K14" s="9" t="str">
        <f>Forecast_Capex_Input!L18</f>
        <v>Substations - Safe and Reliable Network</v>
      </c>
      <c r="L14" s="9" t="str">
        <f>Forecast_Capex_Input!M18</f>
        <v>N/A</v>
      </c>
      <c r="M14" s="180">
        <f>IFERROR(INDEX(Capex_Forecast!$AG$11:$AG$1010,MATCH(D14,Capex_Forecast!$D$11:$D$1010,0))*1,0)</f>
        <v>1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</row>
    <row r="15" spans="2:27" x14ac:dyDescent="0.2">
      <c r="C15" s="28">
        <f>Forecast_Capex_Input!C19</f>
        <v>8</v>
      </c>
      <c r="D15" s="9" t="str">
        <f>Forecast_Capex_Input!D19</f>
        <v>Circuit Breaker Program</v>
      </c>
      <c r="E15" s="9" t="str">
        <f>Forecast_Capex_Input!F19</f>
        <v>Replacement Expenditure</v>
      </c>
      <c r="F15" s="9" t="str">
        <f>Forecast_Capex_Input!G19</f>
        <v>Substation</v>
      </c>
      <c r="G15" s="9" t="str">
        <f>Forecast_Capex_Input!H19</f>
        <v>Repex</v>
      </c>
      <c r="H15" s="9" t="str">
        <f>Forecast_Capex_Input!I19</f>
        <v>N/A</v>
      </c>
      <c r="I15" s="9" t="str">
        <f>Forecast_Capex_Input!J19</f>
        <v>N/A</v>
      </c>
      <c r="J15" s="9" t="str">
        <f>Forecast_Capex_Input!K19</f>
        <v>Substations - Switchbay Equipment</v>
      </c>
      <c r="K15" s="9" t="str">
        <f>Forecast_Capex_Input!L19</f>
        <v>Substations - Safe and Reliable Network</v>
      </c>
      <c r="L15" s="9" t="str">
        <f>Forecast_Capex_Input!M19</f>
        <v>N/A</v>
      </c>
      <c r="M15" s="180">
        <f>IFERROR(INDEX(Capex_Forecast!$AG$11:$AG$1010,MATCH(D15,Capex_Forecast!$D$11:$D$1010,0))*1,0)</f>
        <v>1</v>
      </c>
      <c r="O15" s="67">
        <v>7.1731313906066809</v>
      </c>
      <c r="P15" s="67">
        <v>6.5449126951365715</v>
      </c>
      <c r="Q15" s="67">
        <v>3.2831390050300007</v>
      </c>
      <c r="R15" s="67">
        <v>7.2318218824094949</v>
      </c>
      <c r="S15" s="67">
        <v>7.5670468988411255</v>
      </c>
      <c r="T15" s="67">
        <v>31.800051872023872</v>
      </c>
      <c r="V15" s="67">
        <v>8.2062350481017425</v>
      </c>
      <c r="W15" s="67">
        <v>7.4293239407655687</v>
      </c>
      <c r="X15" s="67">
        <v>3.8258708823832075</v>
      </c>
      <c r="Y15" s="67">
        <v>8.4425945427924827</v>
      </c>
      <c r="Z15" s="67">
        <v>8.6919710220487953</v>
      </c>
      <c r="AA15" s="67">
        <v>36.595995436091798</v>
      </c>
    </row>
    <row r="16" spans="2:27" x14ac:dyDescent="0.2">
      <c r="C16" s="28">
        <f>Forecast_Capex_Input!C20</f>
        <v>9</v>
      </c>
      <c r="D16" s="9" t="str">
        <f>Forecast_Capex_Input!D20</f>
        <v>Cowra substation Secondary Systems Renewal</v>
      </c>
      <c r="E16" s="9" t="str">
        <f>Forecast_Capex_Input!F20</f>
        <v>Replacement Expenditure</v>
      </c>
      <c r="F16" s="9" t="str">
        <f>Forecast_Capex_Input!G20</f>
        <v>Digital Infrastructure</v>
      </c>
      <c r="G16" s="9" t="str">
        <f>Forecast_Capex_Input!H20</f>
        <v>Repex</v>
      </c>
      <c r="H16" s="9" t="str">
        <f>Forecast_Capex_Input!I20</f>
        <v>N/A</v>
      </c>
      <c r="I16" s="9" t="str">
        <f>Forecast_Capex_Input!J20</f>
        <v>N/A</v>
      </c>
      <c r="J16" s="9" t="str">
        <f>Forecast_Capex_Input!K20</f>
        <v>DI - Protection systems</v>
      </c>
      <c r="K16" s="9" t="str">
        <f>Forecast_Capex_Input!L20</f>
        <v>DI - Safe and Reliable Network</v>
      </c>
      <c r="L16" s="9" t="str">
        <f>Forecast_Capex_Input!M20</f>
        <v>N/A</v>
      </c>
      <c r="M16" s="180">
        <f>IFERROR(INDEX(Capex_Forecast!$AG$11:$AG$1010,MATCH(D16,Capex_Forecast!$D$11:$D$1010,0))*1,0)</f>
        <v>1</v>
      </c>
      <c r="O16" s="67">
        <v>0.55152037277464605</v>
      </c>
      <c r="P16" s="67">
        <v>0.50350797012967985</v>
      </c>
      <c r="Q16" s="67">
        <v>0.25270479658419698</v>
      </c>
      <c r="R16" s="67">
        <v>0.55674412874387325</v>
      </c>
      <c r="S16" s="67">
        <v>0.58262973330544576</v>
      </c>
      <c r="T16" s="67">
        <v>2.4471070015378418</v>
      </c>
      <c r="V16" s="67">
        <v>0.6309525876986134</v>
      </c>
      <c r="W16" s="67">
        <v>0.57154678619783306</v>
      </c>
      <c r="X16" s="67">
        <v>0.29447913158986572</v>
      </c>
      <c r="Y16" s="67">
        <v>0.64995585061322259</v>
      </c>
      <c r="Z16" s="67">
        <v>0.6692440031329161</v>
      </c>
      <c r="AA16" s="67">
        <v>2.8161783592324507</v>
      </c>
    </row>
    <row r="17" spans="3:27" x14ac:dyDescent="0.2">
      <c r="C17" s="28">
        <f>Forecast_Capex_Input!C21</f>
        <v>10</v>
      </c>
      <c r="D17" s="9" t="str">
        <f>Forecast_Capex_Input!D21</f>
        <v>Dumaresq Secondary Systems Renewal</v>
      </c>
      <c r="E17" s="9" t="str">
        <f>Forecast_Capex_Input!F21</f>
        <v>Replacement Expenditure</v>
      </c>
      <c r="F17" s="9" t="str">
        <f>Forecast_Capex_Input!G21</f>
        <v>Digital Infrastructure</v>
      </c>
      <c r="G17" s="9" t="str">
        <f>Forecast_Capex_Input!H21</f>
        <v>Repex</v>
      </c>
      <c r="H17" s="9" t="str">
        <f>Forecast_Capex_Input!I21</f>
        <v>N/A</v>
      </c>
      <c r="I17" s="9" t="str">
        <f>Forecast_Capex_Input!J21</f>
        <v>N/A</v>
      </c>
      <c r="J17" s="9" t="str">
        <f>Forecast_Capex_Input!K21</f>
        <v>DI - Protection systems</v>
      </c>
      <c r="K17" s="9" t="str">
        <f>Forecast_Capex_Input!L21</f>
        <v>DI - Safe and Reliable Network</v>
      </c>
      <c r="L17" s="9" t="str">
        <f>Forecast_Capex_Input!M21</f>
        <v>N/A</v>
      </c>
      <c r="M17" s="180">
        <f>IFERROR(INDEX(Capex_Forecast!$AG$11:$AG$1010,MATCH(D17,Capex_Forecast!$D$11:$D$1010,0))*1,0)</f>
        <v>1</v>
      </c>
      <c r="O17" s="67">
        <v>0</v>
      </c>
      <c r="P17" s="67">
        <v>0</v>
      </c>
      <c r="Q17" s="67">
        <v>0</v>
      </c>
      <c r="R17" s="67">
        <v>0</v>
      </c>
      <c r="S17" s="67">
        <v>0</v>
      </c>
      <c r="T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</row>
    <row r="18" spans="3:27" x14ac:dyDescent="0.2">
      <c r="C18" s="28">
        <f>Forecast_Capex_Input!C22</f>
        <v>11</v>
      </c>
      <c r="D18" s="9" t="str">
        <f>Forecast_Capex_Input!D22</f>
        <v>Finley Secondary Systems Renewal</v>
      </c>
      <c r="E18" s="9" t="str">
        <f>Forecast_Capex_Input!F22</f>
        <v>Replacement Expenditure</v>
      </c>
      <c r="F18" s="9" t="str">
        <f>Forecast_Capex_Input!G22</f>
        <v>Digital Infrastructure</v>
      </c>
      <c r="G18" s="9" t="str">
        <f>Forecast_Capex_Input!H22</f>
        <v>Repex</v>
      </c>
      <c r="H18" s="9" t="str">
        <f>Forecast_Capex_Input!I22</f>
        <v>N/A</v>
      </c>
      <c r="I18" s="9" t="str">
        <f>Forecast_Capex_Input!J22</f>
        <v>N/A</v>
      </c>
      <c r="J18" s="9" t="str">
        <f>Forecast_Capex_Input!K22</f>
        <v>DI - Protection systems</v>
      </c>
      <c r="K18" s="9" t="str">
        <f>Forecast_Capex_Input!L22</f>
        <v>DI - Safe and Reliable Network</v>
      </c>
      <c r="L18" s="9" t="str">
        <f>Forecast_Capex_Input!M22</f>
        <v>N/A</v>
      </c>
      <c r="M18" s="180">
        <f>IFERROR(INDEX(Capex_Forecast!$AG$11:$AG$1010,MATCH(D18,Capex_Forecast!$D$11:$D$1010,0))*1,0)</f>
        <v>1</v>
      </c>
      <c r="O18" s="67">
        <v>0.68655917098943897</v>
      </c>
      <c r="P18" s="67">
        <v>0.62717671916666862</v>
      </c>
      <c r="Q18" s="67">
        <v>0.31494448912600737</v>
      </c>
      <c r="R18" s="67">
        <v>0.69400974310532415</v>
      </c>
      <c r="S18" s="67">
        <v>0.72638153630395519</v>
      </c>
      <c r="T18" s="67">
        <v>3.0490716586913944</v>
      </c>
      <c r="V18" s="67">
        <v>0.78544022474579267</v>
      </c>
      <c r="W18" s="67">
        <v>0.71192684025535435</v>
      </c>
      <c r="X18" s="67">
        <v>0.36700759506929126</v>
      </c>
      <c r="Y18" s="67">
        <v>0.81020287350241582</v>
      </c>
      <c r="Z18" s="67">
        <v>0.83436608083824493</v>
      </c>
      <c r="AA18" s="67">
        <v>3.5089436144110993</v>
      </c>
    </row>
    <row r="19" spans="3:27" x14ac:dyDescent="0.2">
      <c r="C19" s="28">
        <f>Forecast_Capex_Input!C23</f>
        <v>12</v>
      </c>
      <c r="D19" s="9" t="str">
        <f>Forecast_Capex_Input!D23</f>
        <v>Fire Extinguisher Renewal</v>
      </c>
      <c r="E19" s="9" t="str">
        <f>Forecast_Capex_Input!F23</f>
        <v>Replacement Expenditure</v>
      </c>
      <c r="F19" s="9" t="str">
        <f>Forecast_Capex_Input!G23</f>
        <v>Digital Infrastructure</v>
      </c>
      <c r="G19" s="9" t="str">
        <f>Forecast_Capex_Input!H23</f>
        <v>Repex</v>
      </c>
      <c r="H19" s="9" t="str">
        <f>Forecast_Capex_Input!I23</f>
        <v>N/A</v>
      </c>
      <c r="I19" s="9" t="str">
        <f>Forecast_Capex_Input!J23</f>
        <v>N/A</v>
      </c>
      <c r="J19" s="9" t="str">
        <f>Forecast_Capex_Input!K23</f>
        <v>DI - Network Buildings &amp; Security</v>
      </c>
      <c r="K19" s="9" t="str">
        <f>Forecast_Capex_Input!L23</f>
        <v>DI - Compliance</v>
      </c>
      <c r="L19" s="9" t="str">
        <f>Forecast_Capex_Input!M23</f>
        <v>N/A</v>
      </c>
      <c r="M19" s="180">
        <f>IFERROR(INDEX(Capex_Forecast!$AG$11:$AG$1010,MATCH(D19,Capex_Forecast!$D$11:$D$1010,0))*1,0)</f>
        <v>1</v>
      </c>
      <c r="O19" s="67">
        <v>0.39585766064906636</v>
      </c>
      <c r="P19" s="67">
        <v>0.39684895631490258</v>
      </c>
      <c r="Q19" s="67">
        <v>0</v>
      </c>
      <c r="R19" s="67">
        <v>0</v>
      </c>
      <c r="S19" s="67">
        <v>0</v>
      </c>
      <c r="T19" s="67">
        <v>0.79270661696396894</v>
      </c>
      <c r="V19" s="67">
        <v>0.45287069648994488</v>
      </c>
      <c r="W19" s="67">
        <v>0.45047498558827048</v>
      </c>
      <c r="X19" s="67">
        <v>0</v>
      </c>
      <c r="Y19" s="67">
        <v>0</v>
      </c>
      <c r="Z19" s="67">
        <v>0</v>
      </c>
      <c r="AA19" s="67">
        <v>0.90334568207821531</v>
      </c>
    </row>
    <row r="20" spans="3:27" x14ac:dyDescent="0.2">
      <c r="C20" s="28">
        <f>Forecast_Capex_Input!C24</f>
        <v>13</v>
      </c>
      <c r="D20" s="9" t="str">
        <f>Forecast_Capex_Input!D24</f>
        <v>Fit OLCM to OIP bushings</v>
      </c>
      <c r="E20" s="9" t="str">
        <f>Forecast_Capex_Input!F24</f>
        <v>Replacement Expenditure</v>
      </c>
      <c r="F20" s="9" t="str">
        <f>Forecast_Capex_Input!G24</f>
        <v>Substation</v>
      </c>
      <c r="G20" s="9" t="str">
        <f>Forecast_Capex_Input!H24</f>
        <v>Repex</v>
      </c>
      <c r="H20" s="9" t="str">
        <f>Forecast_Capex_Input!I24</f>
        <v>N/A</v>
      </c>
      <c r="I20" s="9" t="str">
        <f>Forecast_Capex_Input!J24</f>
        <v>N/A</v>
      </c>
      <c r="J20" s="9" t="str">
        <f>Forecast_Capex_Input!K24</f>
        <v>Substations - Site Establishment and supporting assets</v>
      </c>
      <c r="K20" s="9" t="str">
        <f>Forecast_Capex_Input!L24</f>
        <v>Substations - Safe and Reliable Network</v>
      </c>
      <c r="L20" s="9" t="str">
        <f>Forecast_Capex_Input!M24</f>
        <v>N/A</v>
      </c>
      <c r="M20" s="180">
        <f>IFERROR(INDEX(Capex_Forecast!$AG$11:$AG$1010,MATCH(D20,Capex_Forecast!$D$11:$D$1010,0))*1,0)</f>
        <v>1</v>
      </c>
      <c r="O20" s="67">
        <v>1.1225160851098896</v>
      </c>
      <c r="P20" s="67">
        <v>1.0252048036226526</v>
      </c>
      <c r="Q20" s="67">
        <v>0.51472050745029541</v>
      </c>
      <c r="R20" s="67">
        <v>1.1341529518808149</v>
      </c>
      <c r="S20" s="67">
        <v>1.186995305256296</v>
      </c>
      <c r="T20" s="67">
        <v>4.9835896533199486</v>
      </c>
      <c r="V20" s="67">
        <v>1.2841854328431093</v>
      </c>
      <c r="W20" s="67">
        <v>1.163740289064727</v>
      </c>
      <c r="X20" s="67">
        <v>0.59980835383532582</v>
      </c>
      <c r="Y20" s="67">
        <v>1.3240361388782844</v>
      </c>
      <c r="Z20" s="67">
        <v>1.3634551145937479</v>
      </c>
      <c r="AA20" s="67">
        <v>5.7352253292151945</v>
      </c>
    </row>
    <row r="21" spans="3:27" x14ac:dyDescent="0.2">
      <c r="C21" s="28">
        <f>Forecast_Capex_Input!C25</f>
        <v>14</v>
      </c>
      <c r="D21" s="9" t="str">
        <f>Forecast_Capex_Input!D25</f>
        <v>Forbes Secondary Systems Renewal</v>
      </c>
      <c r="E21" s="9" t="str">
        <f>Forecast_Capex_Input!F25</f>
        <v>Replacement Expenditure</v>
      </c>
      <c r="F21" s="9" t="str">
        <f>Forecast_Capex_Input!G25</f>
        <v>Digital Infrastructure</v>
      </c>
      <c r="G21" s="9" t="str">
        <f>Forecast_Capex_Input!H25</f>
        <v>Repex</v>
      </c>
      <c r="H21" s="9" t="str">
        <f>Forecast_Capex_Input!I25</f>
        <v>N/A</v>
      </c>
      <c r="I21" s="9" t="str">
        <f>Forecast_Capex_Input!J25</f>
        <v>N/A</v>
      </c>
      <c r="J21" s="9" t="str">
        <f>Forecast_Capex_Input!K25</f>
        <v>DI - Protection systems</v>
      </c>
      <c r="K21" s="9" t="str">
        <f>Forecast_Capex_Input!L25</f>
        <v>DI - Safe and Reliable Network</v>
      </c>
      <c r="L21" s="9" t="str">
        <f>Forecast_Capex_Input!M25</f>
        <v>N/A</v>
      </c>
      <c r="M21" s="180">
        <f>IFERROR(INDEX(Capex_Forecast!$AG$11:$AG$1010,MATCH(D21,Capex_Forecast!$D$11:$D$1010,0))*1,0)</f>
        <v>1</v>
      </c>
      <c r="O21" s="67">
        <v>0</v>
      </c>
      <c r="P21" s="67">
        <v>0</v>
      </c>
      <c r="Q21" s="67">
        <v>0</v>
      </c>
      <c r="R21" s="67">
        <v>0</v>
      </c>
      <c r="S21" s="67">
        <v>0</v>
      </c>
      <c r="T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</row>
    <row r="22" spans="3:27" x14ac:dyDescent="0.2">
      <c r="C22" s="28">
        <f>Forecast_Capex_Input!C26</f>
        <v>15</v>
      </c>
      <c r="D22" s="9" t="str">
        <f>Forecast_Capex_Input!D26</f>
        <v>FY24-28 SCADA Secure Remote Access Protocol Refresh</v>
      </c>
      <c r="E22" s="9" t="str">
        <f>Forecast_Capex_Input!F26</f>
        <v>Replacement Expenditure</v>
      </c>
      <c r="F22" s="9" t="str">
        <f>Forecast_Capex_Input!G26</f>
        <v>Digital Infrastructure</v>
      </c>
      <c r="G22" s="9" t="str">
        <f>Forecast_Capex_Input!H26</f>
        <v>Repex</v>
      </c>
      <c r="H22" s="9" t="str">
        <f>Forecast_Capex_Input!I26</f>
        <v>N/A</v>
      </c>
      <c r="I22" s="9" t="str">
        <f>Forecast_Capex_Input!J26</f>
        <v>N/A</v>
      </c>
      <c r="J22" s="9" t="str">
        <f>Forecast_Capex_Input!K26</f>
        <v>DI - SCADA</v>
      </c>
      <c r="K22" s="9" t="str">
        <f>Forecast_Capex_Input!L26</f>
        <v>DI - Cyber/physical security</v>
      </c>
      <c r="L22" s="9" t="str">
        <f>Forecast_Capex_Input!M26</f>
        <v>N/A</v>
      </c>
      <c r="M22" s="180">
        <f>IFERROR(INDEX(Capex_Forecast!$AG$11:$AG$1010,MATCH(D22,Capex_Forecast!$D$11:$D$1010,0))*1,0)</f>
        <v>1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</row>
    <row r="23" spans="3:27" x14ac:dyDescent="0.2">
      <c r="C23" s="28">
        <f>Forecast_Capex_Input!C27</f>
        <v>16</v>
      </c>
      <c r="D23" s="9" t="str">
        <f>Forecast_Capex_Input!D27</f>
        <v>Gunnedah Secondary Systems Renewal</v>
      </c>
      <c r="E23" s="9" t="str">
        <f>Forecast_Capex_Input!F27</f>
        <v>Replacement Expenditure</v>
      </c>
      <c r="F23" s="9" t="str">
        <f>Forecast_Capex_Input!G27</f>
        <v>Digital Infrastructure</v>
      </c>
      <c r="G23" s="9" t="str">
        <f>Forecast_Capex_Input!H27</f>
        <v>Repex</v>
      </c>
      <c r="H23" s="9" t="str">
        <f>Forecast_Capex_Input!I27</f>
        <v>N/A</v>
      </c>
      <c r="I23" s="9" t="str">
        <f>Forecast_Capex_Input!J27</f>
        <v>N/A</v>
      </c>
      <c r="J23" s="9" t="str">
        <f>Forecast_Capex_Input!K27</f>
        <v>DI - Protection systems</v>
      </c>
      <c r="K23" s="9" t="str">
        <f>Forecast_Capex_Input!L27</f>
        <v>DI - Safe and Reliable Network</v>
      </c>
      <c r="L23" s="9" t="str">
        <f>Forecast_Capex_Input!M27</f>
        <v>N/A</v>
      </c>
      <c r="M23" s="180">
        <f>IFERROR(INDEX(Capex_Forecast!$AG$11:$AG$1010,MATCH(D23,Capex_Forecast!$D$11:$D$1010,0))*1,0)</f>
        <v>1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</row>
    <row r="24" spans="3:27" x14ac:dyDescent="0.2">
      <c r="C24" s="28">
        <f>Forecast_Capex_Input!C28</f>
        <v>17</v>
      </c>
      <c r="D24" s="9" t="str">
        <f>Forecast_Capex_Input!D28</f>
        <v>Kemps Creek Secondary Systems Renewal</v>
      </c>
      <c r="E24" s="9" t="str">
        <f>Forecast_Capex_Input!F28</f>
        <v>Replacement Expenditure</v>
      </c>
      <c r="F24" s="9" t="str">
        <f>Forecast_Capex_Input!G28</f>
        <v>Digital Infrastructure</v>
      </c>
      <c r="G24" s="9" t="str">
        <f>Forecast_Capex_Input!H28</f>
        <v>Repex</v>
      </c>
      <c r="H24" s="9" t="str">
        <f>Forecast_Capex_Input!I28</f>
        <v>N/A</v>
      </c>
      <c r="I24" s="9" t="str">
        <f>Forecast_Capex_Input!J28</f>
        <v>N/A</v>
      </c>
      <c r="J24" s="9" t="str">
        <f>Forecast_Capex_Input!K28</f>
        <v>DI - Protection systems</v>
      </c>
      <c r="K24" s="9" t="str">
        <f>Forecast_Capex_Input!L28</f>
        <v>DI - Safe and Reliable Network</v>
      </c>
      <c r="L24" s="9" t="str">
        <f>Forecast_Capex_Input!M28</f>
        <v>N/A</v>
      </c>
      <c r="M24" s="180">
        <f>IFERROR(INDEX(Capex_Forecast!$AG$11:$AG$1010,MATCH(D24,Capex_Forecast!$D$11:$D$1010,0))*1,0)</f>
        <v>1</v>
      </c>
      <c r="O24" s="67">
        <v>0</v>
      </c>
      <c r="P24" s="67">
        <v>0</v>
      </c>
      <c r="Q24" s="67">
        <v>0</v>
      </c>
      <c r="R24" s="67">
        <v>0</v>
      </c>
      <c r="S24" s="67">
        <v>0</v>
      </c>
      <c r="T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</row>
    <row r="25" spans="3:27" x14ac:dyDescent="0.2">
      <c r="C25" s="28">
        <f>Forecast_Capex_Input!C29</f>
        <v>18</v>
      </c>
      <c r="D25" s="9" t="str">
        <f>Forecast_Capex_Input!D29</f>
        <v>Kempsey Secondary Systems Renewal</v>
      </c>
      <c r="E25" s="9" t="str">
        <f>Forecast_Capex_Input!F29</f>
        <v>Replacement Expenditure</v>
      </c>
      <c r="F25" s="9" t="str">
        <f>Forecast_Capex_Input!G29</f>
        <v>Digital Infrastructure</v>
      </c>
      <c r="G25" s="9" t="str">
        <f>Forecast_Capex_Input!H29</f>
        <v>Repex</v>
      </c>
      <c r="H25" s="9" t="str">
        <f>Forecast_Capex_Input!I29</f>
        <v>N/A</v>
      </c>
      <c r="I25" s="9" t="str">
        <f>Forecast_Capex_Input!J29</f>
        <v>N/A</v>
      </c>
      <c r="J25" s="9" t="str">
        <f>Forecast_Capex_Input!K29</f>
        <v>DI - Protection systems</v>
      </c>
      <c r="K25" s="9" t="str">
        <f>Forecast_Capex_Input!L29</f>
        <v>DI - Safe and Reliable Network</v>
      </c>
      <c r="L25" s="9" t="str">
        <f>Forecast_Capex_Input!M29</f>
        <v>N/A</v>
      </c>
      <c r="M25" s="180">
        <f>IFERROR(INDEX(Capex_Forecast!$AG$11:$AG$1010,MATCH(D25,Capex_Forecast!$D$11:$D$1010,0))*1,0)</f>
        <v>1</v>
      </c>
      <c r="O25" s="67">
        <v>0</v>
      </c>
      <c r="P25" s="67">
        <v>0</v>
      </c>
      <c r="Q25" s="67">
        <v>1.5262748713473608</v>
      </c>
      <c r="R25" s="67">
        <v>6.1503089663520889</v>
      </c>
      <c r="S25" s="67">
        <v>2.8278294129565653</v>
      </c>
      <c r="T25" s="67">
        <v>10.504413250656015</v>
      </c>
      <c r="V25" s="67">
        <v>0</v>
      </c>
      <c r="W25" s="67">
        <v>0</v>
      </c>
      <c r="X25" s="67">
        <v>1.7785815890995713</v>
      </c>
      <c r="Y25" s="67">
        <v>7.1800115876902133</v>
      </c>
      <c r="Z25" s="67">
        <v>3.2482171237077968</v>
      </c>
      <c r="AA25" s="67">
        <v>12.206810300497581</v>
      </c>
    </row>
    <row r="26" spans="3:27" x14ac:dyDescent="0.2">
      <c r="C26" s="28">
        <f>Forecast_Capex_Input!C30</f>
        <v>19</v>
      </c>
      <c r="D26" s="9" t="str">
        <f>Forecast_Capex_Input!D30</f>
        <v>Line 1 Refurbishment</v>
      </c>
      <c r="E26" s="9" t="str">
        <f>Forecast_Capex_Input!F30</f>
        <v>Replacement Expenditure</v>
      </c>
      <c r="F26" s="9" t="str">
        <f>Forecast_Capex_Input!G30</f>
        <v>Transmission Lines</v>
      </c>
      <c r="G26" s="9" t="str">
        <f>Forecast_Capex_Input!H30</f>
        <v>Repex</v>
      </c>
      <c r="H26" s="9" t="str">
        <f>Forecast_Capex_Input!I30</f>
        <v>N/A</v>
      </c>
      <c r="I26" s="9" t="str">
        <f>Forecast_Capex_Input!J30</f>
        <v>N/A</v>
      </c>
      <c r="J26" s="9" t="str">
        <f>Forecast_Capex_Input!K30</f>
        <v>TL - Transmission towers</v>
      </c>
      <c r="K26" s="9" t="str">
        <f>Forecast_Capex_Input!L30</f>
        <v>TL - Safe and Reliable Network</v>
      </c>
      <c r="L26" s="9" t="str">
        <f>Forecast_Capex_Input!M30</f>
        <v>N/A</v>
      </c>
      <c r="M26" s="180">
        <f>IFERROR(INDEX(Capex_Forecast!$AG$11:$AG$1010,MATCH(D26,Capex_Forecast!$D$11:$D$1010,0))*1,0)</f>
        <v>1</v>
      </c>
      <c r="O26" s="67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</row>
    <row r="27" spans="3:27" x14ac:dyDescent="0.2">
      <c r="C27" s="28">
        <f>Forecast_Capex_Input!C31</f>
        <v>20</v>
      </c>
      <c r="D27" s="9" t="str">
        <f>Forecast_Capex_Input!D31</f>
        <v>Line 11 - Sydney Sth - Dapto - Twr Repl</v>
      </c>
      <c r="E27" s="9" t="str">
        <f>Forecast_Capex_Input!F31</f>
        <v>Replacement Expenditure</v>
      </c>
      <c r="F27" s="9" t="str">
        <f>Forecast_Capex_Input!G31</f>
        <v>Transmission Lines</v>
      </c>
      <c r="G27" s="9" t="str">
        <f>Forecast_Capex_Input!H31</f>
        <v>Repex</v>
      </c>
      <c r="H27" s="9" t="str">
        <f>Forecast_Capex_Input!I31</f>
        <v>N/A</v>
      </c>
      <c r="I27" s="9" t="str">
        <f>Forecast_Capex_Input!J31</f>
        <v>N/A</v>
      </c>
      <c r="J27" s="9" t="str">
        <f>Forecast_Capex_Input!K31</f>
        <v>TL - Transmission towers</v>
      </c>
      <c r="K27" s="9" t="str">
        <f>Forecast_Capex_Input!L31</f>
        <v>TL - Safe and Reliable Network</v>
      </c>
      <c r="L27" s="9" t="str">
        <f>Forecast_Capex_Input!M31</f>
        <v>N/A</v>
      </c>
      <c r="M27" s="180">
        <f>IFERROR(INDEX(Capex_Forecast!$AG$11:$AG$1010,MATCH(D27,Capex_Forecast!$D$11:$D$1010,0))*1,0)</f>
        <v>1</v>
      </c>
      <c r="O27" s="67">
        <v>0</v>
      </c>
      <c r="P27" s="67">
        <v>0.31415951897141797</v>
      </c>
      <c r="Q27" s="67">
        <v>0.5824388325335198</v>
      </c>
      <c r="R27" s="67">
        <v>0.98604696024974803</v>
      </c>
      <c r="S27" s="67">
        <v>30.275610497723481</v>
      </c>
      <c r="T27" s="67">
        <v>32.158255809478163</v>
      </c>
      <c r="V27" s="67">
        <v>0</v>
      </c>
      <c r="W27" s="67">
        <v>0.35661176003892398</v>
      </c>
      <c r="X27" s="67">
        <v>0.67872111620778008</v>
      </c>
      <c r="Y27" s="67">
        <v>1.1511338112171519</v>
      </c>
      <c r="Z27" s="67">
        <v>34.776410486018044</v>
      </c>
      <c r="AA27" s="67">
        <v>36.9628771734819</v>
      </c>
    </row>
    <row r="28" spans="3:27" x14ac:dyDescent="0.2">
      <c r="C28" s="28">
        <f>Forecast_Capex_Input!C32</f>
        <v>21</v>
      </c>
      <c r="D28" s="9" t="str">
        <f>Forecast_Capex_Input!D32</f>
        <v>Line 12 Refurbishment</v>
      </c>
      <c r="E28" s="9" t="str">
        <f>Forecast_Capex_Input!F32</f>
        <v>Replacement Expenditure</v>
      </c>
      <c r="F28" s="9" t="str">
        <f>Forecast_Capex_Input!G32</f>
        <v>Transmission Lines</v>
      </c>
      <c r="G28" s="9" t="str">
        <f>Forecast_Capex_Input!H32</f>
        <v>Repex</v>
      </c>
      <c r="H28" s="9" t="str">
        <f>Forecast_Capex_Input!I32</f>
        <v>N/A</v>
      </c>
      <c r="I28" s="9" t="str">
        <f>Forecast_Capex_Input!J32</f>
        <v>N/A</v>
      </c>
      <c r="J28" s="9" t="str">
        <f>Forecast_Capex_Input!K32</f>
        <v>TL - Transmission towers</v>
      </c>
      <c r="K28" s="9" t="str">
        <f>Forecast_Capex_Input!L32</f>
        <v>TL - Safe and Reliable Network</v>
      </c>
      <c r="L28" s="9" t="str">
        <f>Forecast_Capex_Input!M32</f>
        <v>N/A</v>
      </c>
      <c r="M28" s="180">
        <f>IFERROR(INDEX(Capex_Forecast!$AG$11:$AG$1010,MATCH(D28,Capex_Forecast!$D$11:$D$1010,0))*1,0)</f>
        <v>1</v>
      </c>
      <c r="O28" s="67">
        <v>8.7932140318652915E-2</v>
      </c>
      <c r="P28" s="67">
        <v>4.3424179956512798</v>
      </c>
      <c r="Q28" s="67">
        <v>0</v>
      </c>
      <c r="R28" s="67">
        <v>0</v>
      </c>
      <c r="S28" s="67">
        <v>0</v>
      </c>
      <c r="T28" s="67">
        <v>4.4303501359699329</v>
      </c>
      <c r="V28" s="67">
        <v>0.10059648603153497</v>
      </c>
      <c r="W28" s="67">
        <v>4.9292070771052652</v>
      </c>
      <c r="X28" s="67">
        <v>0</v>
      </c>
      <c r="Y28" s="67">
        <v>0</v>
      </c>
      <c r="Z28" s="67">
        <v>0</v>
      </c>
      <c r="AA28" s="67">
        <v>5.0298035631368005</v>
      </c>
    </row>
    <row r="29" spans="3:27" x14ac:dyDescent="0.2">
      <c r="C29" s="28">
        <f>Forecast_Capex_Input!C33</f>
        <v>22</v>
      </c>
      <c r="D29" s="9" t="str">
        <f>Forecast_Capex_Input!D33</f>
        <v>Line 12/76 Refurbishment</v>
      </c>
      <c r="E29" s="9" t="str">
        <f>Forecast_Capex_Input!F33</f>
        <v>Replacement Expenditure</v>
      </c>
      <c r="F29" s="9" t="str">
        <f>Forecast_Capex_Input!G33</f>
        <v>Transmission Lines</v>
      </c>
      <c r="G29" s="9" t="str">
        <f>Forecast_Capex_Input!H33</f>
        <v>Repex</v>
      </c>
      <c r="H29" s="9" t="str">
        <f>Forecast_Capex_Input!I33</f>
        <v>N/A</v>
      </c>
      <c r="I29" s="9" t="str">
        <f>Forecast_Capex_Input!J33</f>
        <v>N/A</v>
      </c>
      <c r="J29" s="9" t="str">
        <f>Forecast_Capex_Input!K33</f>
        <v>TL - Transmission towers</v>
      </c>
      <c r="K29" s="9" t="str">
        <f>Forecast_Capex_Input!L33</f>
        <v>TL - Safe and Reliable Network</v>
      </c>
      <c r="L29" s="9" t="str">
        <f>Forecast_Capex_Input!M33</f>
        <v>N/A</v>
      </c>
      <c r="M29" s="180">
        <f>IFERROR(INDEX(Capex_Forecast!$AG$11:$AG$1010,MATCH(D29,Capex_Forecast!$D$11:$D$1010,0))*1,0)</f>
        <v>1</v>
      </c>
      <c r="O29" s="67">
        <v>5.025213438396765</v>
      </c>
      <c r="P29" s="67">
        <v>0.2670738834122422</v>
      </c>
      <c r="Q29" s="67">
        <v>0</v>
      </c>
      <c r="R29" s="67">
        <v>0</v>
      </c>
      <c r="S29" s="67">
        <v>0</v>
      </c>
      <c r="T29" s="67">
        <v>5.292287321809007</v>
      </c>
      <c r="V29" s="67">
        <v>5.7489651864407874</v>
      </c>
      <c r="W29" s="67">
        <v>0.30316346273987993</v>
      </c>
      <c r="X29" s="67">
        <v>0</v>
      </c>
      <c r="Y29" s="67">
        <v>0</v>
      </c>
      <c r="Z29" s="67">
        <v>0</v>
      </c>
      <c r="AA29" s="67">
        <v>6.0521286491806672</v>
      </c>
    </row>
    <row r="30" spans="3:27" x14ac:dyDescent="0.2">
      <c r="C30" s="28">
        <f>Forecast_Capex_Input!C34</f>
        <v>23</v>
      </c>
      <c r="D30" s="9" t="str">
        <f>Forecast_Capex_Input!D34</f>
        <v>Line 13 kemps creek sydney south refurb</v>
      </c>
      <c r="E30" s="9" t="str">
        <f>Forecast_Capex_Input!F34</f>
        <v>Replacement Expenditure</v>
      </c>
      <c r="F30" s="9" t="str">
        <f>Forecast_Capex_Input!G34</f>
        <v>Transmission Lines</v>
      </c>
      <c r="G30" s="9" t="str">
        <f>Forecast_Capex_Input!H34</f>
        <v>Repex</v>
      </c>
      <c r="H30" s="9" t="str">
        <f>Forecast_Capex_Input!I34</f>
        <v>N/A</v>
      </c>
      <c r="I30" s="9" t="str">
        <f>Forecast_Capex_Input!J34</f>
        <v>N/A</v>
      </c>
      <c r="J30" s="9" t="str">
        <f>Forecast_Capex_Input!K34</f>
        <v>TL - Transmission towers</v>
      </c>
      <c r="K30" s="9" t="str">
        <f>Forecast_Capex_Input!L34</f>
        <v>TL - Safe and Reliable Network</v>
      </c>
      <c r="L30" s="9" t="str">
        <f>Forecast_Capex_Input!M34</f>
        <v>N/A</v>
      </c>
      <c r="M30" s="180">
        <f>IFERROR(INDEX(Capex_Forecast!$AG$11:$AG$1010,MATCH(D30,Capex_Forecast!$D$11:$D$1010,0))*1,0)</f>
        <v>1</v>
      </c>
      <c r="O30" s="67">
        <v>2.8569338170342089</v>
      </c>
      <c r="P30" s="67">
        <v>0</v>
      </c>
      <c r="Q30" s="67">
        <v>0</v>
      </c>
      <c r="R30" s="67">
        <v>0</v>
      </c>
      <c r="S30" s="67">
        <v>0</v>
      </c>
      <c r="T30" s="67">
        <v>2.8569338170342089</v>
      </c>
      <c r="V30" s="67">
        <v>3.268401084936817</v>
      </c>
      <c r="W30" s="67">
        <v>0</v>
      </c>
      <c r="X30" s="67">
        <v>0</v>
      </c>
      <c r="Y30" s="67">
        <v>0</v>
      </c>
      <c r="Z30" s="67">
        <v>0</v>
      </c>
      <c r="AA30" s="67">
        <v>3.268401084936817</v>
      </c>
    </row>
    <row r="31" spans="3:27" x14ac:dyDescent="0.2">
      <c r="C31" s="28">
        <f>Forecast_Capex_Input!C35</f>
        <v>24</v>
      </c>
      <c r="D31" s="9" t="str">
        <f>Forecast_Capex_Input!D35</f>
        <v>Line 13/78 Refurbishment</v>
      </c>
      <c r="E31" s="9" t="str">
        <f>Forecast_Capex_Input!F35</f>
        <v>Replacement Expenditure</v>
      </c>
      <c r="F31" s="9" t="str">
        <f>Forecast_Capex_Input!G35</f>
        <v>Transmission Lines</v>
      </c>
      <c r="G31" s="9" t="str">
        <f>Forecast_Capex_Input!H35</f>
        <v>Repex</v>
      </c>
      <c r="H31" s="9" t="str">
        <f>Forecast_Capex_Input!I35</f>
        <v>N/A</v>
      </c>
      <c r="I31" s="9" t="str">
        <f>Forecast_Capex_Input!J35</f>
        <v>N/A</v>
      </c>
      <c r="J31" s="9" t="str">
        <f>Forecast_Capex_Input!K35</f>
        <v>TL - Transmission towers</v>
      </c>
      <c r="K31" s="9" t="str">
        <f>Forecast_Capex_Input!L35</f>
        <v>TL - Safe and Reliable Network</v>
      </c>
      <c r="L31" s="9" t="str">
        <f>Forecast_Capex_Input!M35</f>
        <v>N/A</v>
      </c>
      <c r="M31" s="180">
        <f>IFERROR(INDEX(Capex_Forecast!$AG$11:$AG$1010,MATCH(D31,Capex_Forecast!$D$11:$D$1010,0))*1,0)</f>
        <v>1</v>
      </c>
      <c r="O31" s="67">
        <v>4.2399313662454565</v>
      </c>
      <c r="P31" s="67">
        <v>0</v>
      </c>
      <c r="Q31" s="67">
        <v>0</v>
      </c>
      <c r="R31" s="67">
        <v>0</v>
      </c>
      <c r="S31" s="67">
        <v>0</v>
      </c>
      <c r="T31" s="67">
        <v>4.2399313662454565</v>
      </c>
      <c r="V31" s="67">
        <v>4.8505835854048982</v>
      </c>
      <c r="W31" s="67">
        <v>0</v>
      </c>
      <c r="X31" s="67">
        <v>0</v>
      </c>
      <c r="Y31" s="67">
        <v>0</v>
      </c>
      <c r="Z31" s="67">
        <v>0</v>
      </c>
      <c r="AA31" s="67">
        <v>4.8505835854048982</v>
      </c>
    </row>
    <row r="32" spans="3:27" x14ac:dyDescent="0.2">
      <c r="C32" s="28">
        <f>Forecast_Capex_Input!C36</f>
        <v>25</v>
      </c>
      <c r="D32" s="9" t="str">
        <f>Forecast_Capex_Input!D36</f>
        <v>Line 16 Marulan Avon refurb</v>
      </c>
      <c r="E32" s="9" t="str">
        <f>Forecast_Capex_Input!F36</f>
        <v>Replacement Expenditure</v>
      </c>
      <c r="F32" s="9" t="str">
        <f>Forecast_Capex_Input!G36</f>
        <v>Transmission Lines</v>
      </c>
      <c r="G32" s="9" t="str">
        <f>Forecast_Capex_Input!H36</f>
        <v>Repex</v>
      </c>
      <c r="H32" s="9" t="str">
        <f>Forecast_Capex_Input!I36</f>
        <v>N/A</v>
      </c>
      <c r="I32" s="9" t="str">
        <f>Forecast_Capex_Input!J36</f>
        <v>N/A</v>
      </c>
      <c r="J32" s="9" t="str">
        <f>Forecast_Capex_Input!K36</f>
        <v>TL - Transmission towers</v>
      </c>
      <c r="K32" s="9" t="str">
        <f>Forecast_Capex_Input!L36</f>
        <v>TL - Safe and Reliable Network</v>
      </c>
      <c r="L32" s="9" t="str">
        <f>Forecast_Capex_Input!M36</f>
        <v>N/A</v>
      </c>
      <c r="M32" s="180">
        <f>IFERROR(INDEX(Capex_Forecast!$AG$11:$AG$1010,MATCH(D32,Capex_Forecast!$D$11:$D$1010,0))*1,0)</f>
        <v>1</v>
      </c>
      <c r="O32" s="67">
        <v>0.59818372455150037</v>
      </c>
      <c r="P32" s="67">
        <v>7.7602834164152883</v>
      </c>
      <c r="Q32" s="67">
        <v>0</v>
      </c>
      <c r="R32" s="67">
        <v>0</v>
      </c>
      <c r="S32" s="67">
        <v>0</v>
      </c>
      <c r="T32" s="67">
        <v>8.3584671409667894</v>
      </c>
      <c r="V32" s="67">
        <v>0.68433658583847401</v>
      </c>
      <c r="W32" s="67">
        <v>8.8089271863842757</v>
      </c>
      <c r="X32" s="67">
        <v>0</v>
      </c>
      <c r="Y32" s="67">
        <v>0</v>
      </c>
      <c r="Z32" s="67">
        <v>0</v>
      </c>
      <c r="AA32" s="67">
        <v>9.4932637722227504</v>
      </c>
    </row>
    <row r="33" spans="3:27" x14ac:dyDescent="0.2">
      <c r="C33" s="28">
        <f>Forecast_Capex_Input!C37</f>
        <v>26</v>
      </c>
      <c r="D33" s="9" t="str">
        <f>Forecast_Capex_Input!D37</f>
        <v>Line 24/90 Refurbishment</v>
      </c>
      <c r="E33" s="9" t="str">
        <f>Forecast_Capex_Input!F37</f>
        <v>Replacement Expenditure</v>
      </c>
      <c r="F33" s="9" t="str">
        <f>Forecast_Capex_Input!G37</f>
        <v>Transmission Lines</v>
      </c>
      <c r="G33" s="9" t="str">
        <f>Forecast_Capex_Input!H37</f>
        <v>Repex</v>
      </c>
      <c r="H33" s="9" t="str">
        <f>Forecast_Capex_Input!I37</f>
        <v>N/A</v>
      </c>
      <c r="I33" s="9" t="str">
        <f>Forecast_Capex_Input!J37</f>
        <v>N/A</v>
      </c>
      <c r="J33" s="9" t="str">
        <f>Forecast_Capex_Input!K37</f>
        <v>TL - Transmission towers</v>
      </c>
      <c r="K33" s="9" t="str">
        <f>Forecast_Capex_Input!L37</f>
        <v>TL - Safe and Reliable Network</v>
      </c>
      <c r="L33" s="9" t="str">
        <f>Forecast_Capex_Input!M37</f>
        <v>N/A</v>
      </c>
      <c r="M33" s="180">
        <f>IFERROR(INDEX(Capex_Forecast!$AG$11:$AG$1010,MATCH(D33,Capex_Forecast!$D$11:$D$1010,0))*1,0)</f>
        <v>1</v>
      </c>
      <c r="O33" s="67">
        <v>0.97013307231588963</v>
      </c>
      <c r="P33" s="67">
        <v>0</v>
      </c>
      <c r="Q33" s="67">
        <v>0</v>
      </c>
      <c r="R33" s="67">
        <v>0</v>
      </c>
      <c r="S33" s="67">
        <v>0</v>
      </c>
      <c r="T33" s="67">
        <v>0.97013307231588963</v>
      </c>
      <c r="V33" s="67">
        <v>1.1098555966486972</v>
      </c>
      <c r="W33" s="67">
        <v>0</v>
      </c>
      <c r="X33" s="67">
        <v>0</v>
      </c>
      <c r="Y33" s="67">
        <v>0</v>
      </c>
      <c r="Z33" s="67">
        <v>0</v>
      </c>
      <c r="AA33" s="67">
        <v>1.1098555966486972</v>
      </c>
    </row>
    <row r="34" spans="3:27" x14ac:dyDescent="0.2">
      <c r="C34" s="28">
        <f>Forecast_Capex_Input!C38</f>
        <v>27</v>
      </c>
      <c r="D34" s="9" t="str">
        <f>Forecast_Capex_Input!D38</f>
        <v>Line 25/92 Refurbishment</v>
      </c>
      <c r="E34" s="9" t="str">
        <f>Forecast_Capex_Input!F38</f>
        <v>Replacement Expenditure</v>
      </c>
      <c r="F34" s="9" t="str">
        <f>Forecast_Capex_Input!G38</f>
        <v>Transmission Lines</v>
      </c>
      <c r="G34" s="9" t="str">
        <f>Forecast_Capex_Input!H38</f>
        <v>Repex</v>
      </c>
      <c r="H34" s="9" t="str">
        <f>Forecast_Capex_Input!I38</f>
        <v>N/A</v>
      </c>
      <c r="I34" s="9" t="str">
        <f>Forecast_Capex_Input!J38</f>
        <v>N/A</v>
      </c>
      <c r="J34" s="9" t="str">
        <f>Forecast_Capex_Input!K38</f>
        <v>TL - Transmission towers</v>
      </c>
      <c r="K34" s="9" t="str">
        <f>Forecast_Capex_Input!L38</f>
        <v>TL - Safe and Reliable Network</v>
      </c>
      <c r="L34" s="9" t="str">
        <f>Forecast_Capex_Input!M38</f>
        <v>N/A</v>
      </c>
      <c r="M34" s="180">
        <f>IFERROR(INDEX(Capex_Forecast!$AG$11:$AG$1010,MATCH(D34,Capex_Forecast!$D$11:$D$1010,0))*1,0)</f>
        <v>1</v>
      </c>
      <c r="O34" s="67">
        <v>0</v>
      </c>
      <c r="P34" s="67">
        <v>0</v>
      </c>
      <c r="Q34" s="67">
        <v>6.5259165988965778E-2</v>
      </c>
      <c r="R34" s="67">
        <v>3.4413043142347237</v>
      </c>
      <c r="S34" s="67">
        <v>0.16995464397017757</v>
      </c>
      <c r="T34" s="67">
        <v>3.6765181241938674</v>
      </c>
      <c r="V34" s="67">
        <v>0</v>
      </c>
      <c r="W34" s="67">
        <v>0</v>
      </c>
      <c r="X34" s="67">
        <v>7.6047082558271167E-2</v>
      </c>
      <c r="Y34" s="67">
        <v>4.0174574949246766</v>
      </c>
      <c r="Z34" s="67">
        <v>0.19522025701699289</v>
      </c>
      <c r="AA34" s="67">
        <v>4.2887248344999405</v>
      </c>
    </row>
    <row r="35" spans="3:27" x14ac:dyDescent="0.2">
      <c r="C35" s="28">
        <f>Forecast_Capex_Input!C39</f>
        <v>28</v>
      </c>
      <c r="D35" s="9" t="str">
        <f>Forecast_Capex_Input!D39</f>
        <v>Line 25/93 Refubishment</v>
      </c>
      <c r="E35" s="9" t="str">
        <f>Forecast_Capex_Input!F39</f>
        <v>Replacement Expenditure</v>
      </c>
      <c r="F35" s="9" t="str">
        <f>Forecast_Capex_Input!G39</f>
        <v>Transmission Lines</v>
      </c>
      <c r="G35" s="9" t="str">
        <f>Forecast_Capex_Input!H39</f>
        <v>Repex</v>
      </c>
      <c r="H35" s="9" t="str">
        <f>Forecast_Capex_Input!I39</f>
        <v>N/A</v>
      </c>
      <c r="I35" s="9" t="str">
        <f>Forecast_Capex_Input!J39</f>
        <v>N/A</v>
      </c>
      <c r="J35" s="9" t="str">
        <f>Forecast_Capex_Input!K39</f>
        <v>TL - Transmission towers</v>
      </c>
      <c r="K35" s="9" t="str">
        <f>Forecast_Capex_Input!L39</f>
        <v>TL - Safe and Reliable Network</v>
      </c>
      <c r="L35" s="9" t="str">
        <f>Forecast_Capex_Input!M39</f>
        <v>N/A</v>
      </c>
      <c r="M35" s="180">
        <f>IFERROR(INDEX(Capex_Forecast!$AG$11:$AG$1010,MATCH(D35,Capex_Forecast!$D$11:$D$1010,0))*1,0)</f>
        <v>1</v>
      </c>
      <c r="O35" s="67">
        <v>0</v>
      </c>
      <c r="P35" s="67">
        <v>0</v>
      </c>
      <c r="Q35" s="67">
        <v>0</v>
      </c>
      <c r="R35" s="67">
        <v>0</v>
      </c>
      <c r="S35" s="67">
        <v>0</v>
      </c>
      <c r="T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</row>
    <row r="36" spans="3:27" x14ac:dyDescent="0.2">
      <c r="C36" s="28">
        <f>Forecast_Capex_Input!C40</f>
        <v>29</v>
      </c>
      <c r="D36" s="9" t="str">
        <f>Forecast_Capex_Input!D40</f>
        <v>Line 29/26 Refurbishment</v>
      </c>
      <c r="E36" s="9" t="str">
        <f>Forecast_Capex_Input!F40</f>
        <v>Replacement Expenditure</v>
      </c>
      <c r="F36" s="9" t="str">
        <f>Forecast_Capex_Input!G40</f>
        <v>Transmission Lines</v>
      </c>
      <c r="G36" s="9" t="str">
        <f>Forecast_Capex_Input!H40</f>
        <v>Repex</v>
      </c>
      <c r="H36" s="9" t="str">
        <f>Forecast_Capex_Input!I40</f>
        <v>N/A</v>
      </c>
      <c r="I36" s="9" t="str">
        <f>Forecast_Capex_Input!J40</f>
        <v>N/A</v>
      </c>
      <c r="J36" s="9" t="str">
        <f>Forecast_Capex_Input!K40</f>
        <v>TL - Transmission towers</v>
      </c>
      <c r="K36" s="9" t="str">
        <f>Forecast_Capex_Input!L40</f>
        <v>TL - Safe and Reliable Network</v>
      </c>
      <c r="L36" s="9" t="str">
        <f>Forecast_Capex_Input!M40</f>
        <v>N/A</v>
      </c>
      <c r="M36" s="180">
        <f>IFERROR(INDEX(Capex_Forecast!$AG$11:$AG$1010,MATCH(D36,Capex_Forecast!$D$11:$D$1010,0))*1,0)</f>
        <v>1</v>
      </c>
      <c r="O36" s="67">
        <v>0</v>
      </c>
      <c r="P36" s="67">
        <v>0</v>
      </c>
      <c r="Q36" s="67">
        <v>0</v>
      </c>
      <c r="R36" s="67">
        <v>9.2262613887493336E-2</v>
      </c>
      <c r="S36" s="67">
        <v>4.5507301402773868</v>
      </c>
      <c r="T36" s="67">
        <v>4.6429927541648803</v>
      </c>
      <c r="V36" s="67">
        <v>0</v>
      </c>
      <c r="W36" s="67">
        <v>0</v>
      </c>
      <c r="X36" s="67">
        <v>0</v>
      </c>
      <c r="Y36" s="67">
        <v>0.10770948914062521</v>
      </c>
      <c r="Z36" s="67">
        <v>5.2272458512861633</v>
      </c>
      <c r="AA36" s="67">
        <v>5.3349553404267889</v>
      </c>
    </row>
    <row r="37" spans="3:27" x14ac:dyDescent="0.2">
      <c r="C37" s="28">
        <f>Forecast_Capex_Input!C41</f>
        <v>30</v>
      </c>
      <c r="D37" s="9" t="str">
        <f>Forecast_Capex_Input!D41</f>
        <v>Line 76/77 Refurbishment</v>
      </c>
      <c r="E37" s="9" t="str">
        <f>Forecast_Capex_Input!F41</f>
        <v>Replacement Expenditure</v>
      </c>
      <c r="F37" s="9" t="str">
        <f>Forecast_Capex_Input!G41</f>
        <v>Transmission Lines</v>
      </c>
      <c r="G37" s="9" t="str">
        <f>Forecast_Capex_Input!H41</f>
        <v>Repex</v>
      </c>
      <c r="H37" s="9" t="str">
        <f>Forecast_Capex_Input!I41</f>
        <v>N/A</v>
      </c>
      <c r="I37" s="9" t="str">
        <f>Forecast_Capex_Input!J41</f>
        <v>N/A</v>
      </c>
      <c r="J37" s="9" t="str">
        <f>Forecast_Capex_Input!K41</f>
        <v>TL - Transmission towers</v>
      </c>
      <c r="K37" s="9" t="str">
        <f>Forecast_Capex_Input!L41</f>
        <v>TL - Safe and Reliable Network</v>
      </c>
      <c r="L37" s="9" t="str">
        <f>Forecast_Capex_Input!M41</f>
        <v>N/A</v>
      </c>
      <c r="M37" s="180">
        <f>IFERROR(INDEX(Capex_Forecast!$AG$11:$AG$1010,MATCH(D37,Capex_Forecast!$D$11:$D$1010,0))*1,0)</f>
        <v>1</v>
      </c>
      <c r="O37" s="67">
        <v>0</v>
      </c>
      <c r="P37" s="67">
        <v>0</v>
      </c>
      <c r="Q37" s="67">
        <v>0</v>
      </c>
      <c r="R37" s="67">
        <v>0</v>
      </c>
      <c r="S37" s="67">
        <v>0</v>
      </c>
      <c r="T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</row>
    <row r="38" spans="3:27" x14ac:dyDescent="0.2">
      <c r="C38" s="28">
        <f>Forecast_Capex_Input!C42</f>
        <v>31</v>
      </c>
      <c r="D38" s="9" t="str">
        <f>Forecast_Capex_Input!D42</f>
        <v>Line 76/78 Refurbishment</v>
      </c>
      <c r="E38" s="9" t="str">
        <f>Forecast_Capex_Input!F42</f>
        <v>Replacement Expenditure</v>
      </c>
      <c r="F38" s="9" t="str">
        <f>Forecast_Capex_Input!G42</f>
        <v>Transmission Lines</v>
      </c>
      <c r="G38" s="9" t="str">
        <f>Forecast_Capex_Input!H42</f>
        <v>Repex</v>
      </c>
      <c r="H38" s="9" t="str">
        <f>Forecast_Capex_Input!I42</f>
        <v>N/A</v>
      </c>
      <c r="I38" s="9" t="str">
        <f>Forecast_Capex_Input!J42</f>
        <v>N/A</v>
      </c>
      <c r="J38" s="9" t="str">
        <f>Forecast_Capex_Input!K42</f>
        <v>TL - Transmission towers</v>
      </c>
      <c r="K38" s="9" t="str">
        <f>Forecast_Capex_Input!L42</f>
        <v>TL - Safe and Reliable Network</v>
      </c>
      <c r="L38" s="9" t="str">
        <f>Forecast_Capex_Input!M42</f>
        <v>N/A</v>
      </c>
      <c r="M38" s="180">
        <f>IFERROR(INDEX(Capex_Forecast!$AG$11:$AG$1010,MATCH(D38,Capex_Forecast!$D$11:$D$1010,0))*1,0)</f>
        <v>1</v>
      </c>
      <c r="O38" s="67">
        <v>3.4362231610803606</v>
      </c>
      <c r="P38" s="67">
        <v>0</v>
      </c>
      <c r="Q38" s="67">
        <v>0</v>
      </c>
      <c r="R38" s="67">
        <v>0</v>
      </c>
      <c r="S38" s="67">
        <v>0</v>
      </c>
      <c r="T38" s="67">
        <v>3.4362231610803606</v>
      </c>
      <c r="V38" s="67">
        <v>3.9311220444787756</v>
      </c>
      <c r="W38" s="67">
        <v>0</v>
      </c>
      <c r="X38" s="67">
        <v>0</v>
      </c>
      <c r="Y38" s="67">
        <v>0</v>
      </c>
      <c r="Z38" s="67">
        <v>0</v>
      </c>
      <c r="AA38" s="67">
        <v>3.9311220444787756</v>
      </c>
    </row>
    <row r="39" spans="3:27" x14ac:dyDescent="0.2">
      <c r="C39" s="28">
        <f>Forecast_Capex_Input!C43</f>
        <v>32</v>
      </c>
      <c r="D39" s="9" t="str">
        <f>Forecast_Capex_Input!D43</f>
        <v>Line 82 Refurbishment</v>
      </c>
      <c r="E39" s="9" t="str">
        <f>Forecast_Capex_Input!F43</f>
        <v>Replacement Expenditure</v>
      </c>
      <c r="F39" s="9" t="str">
        <f>Forecast_Capex_Input!G43</f>
        <v>Transmission Lines</v>
      </c>
      <c r="G39" s="9" t="str">
        <f>Forecast_Capex_Input!H43</f>
        <v>Repex</v>
      </c>
      <c r="H39" s="9" t="str">
        <f>Forecast_Capex_Input!I43</f>
        <v>N/A</v>
      </c>
      <c r="I39" s="9" t="str">
        <f>Forecast_Capex_Input!J43</f>
        <v>N/A</v>
      </c>
      <c r="J39" s="9" t="str">
        <f>Forecast_Capex_Input!K43</f>
        <v>TL - Transmission towers</v>
      </c>
      <c r="K39" s="9" t="str">
        <f>Forecast_Capex_Input!L43</f>
        <v>TL - Safe and Reliable Network</v>
      </c>
      <c r="L39" s="9" t="str">
        <f>Forecast_Capex_Input!M43</f>
        <v>N/A</v>
      </c>
      <c r="M39" s="180">
        <f>IFERROR(INDEX(Capex_Forecast!$AG$11:$AG$1010,MATCH(D39,Capex_Forecast!$D$11:$D$1010,0))*1,0)</f>
        <v>1</v>
      </c>
      <c r="O39" s="67">
        <v>0</v>
      </c>
      <c r="P39" s="67">
        <v>0</v>
      </c>
      <c r="Q39" s="67">
        <v>0</v>
      </c>
      <c r="R39" s="67">
        <v>0</v>
      </c>
      <c r="S39" s="67">
        <v>0</v>
      </c>
      <c r="T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</row>
    <row r="40" spans="3:27" x14ac:dyDescent="0.2">
      <c r="C40" s="28">
        <f>Forecast_Capex_Input!C44</f>
        <v>33</v>
      </c>
      <c r="D40" s="9" t="str">
        <f>Forecast_Capex_Input!D44</f>
        <v>Line 82/95 Refurbishment</v>
      </c>
      <c r="E40" s="9" t="str">
        <f>Forecast_Capex_Input!F44</f>
        <v>Replacement Expenditure</v>
      </c>
      <c r="F40" s="9" t="str">
        <f>Forecast_Capex_Input!G44</f>
        <v>Transmission Lines</v>
      </c>
      <c r="G40" s="9" t="str">
        <f>Forecast_Capex_Input!H44</f>
        <v>Repex</v>
      </c>
      <c r="H40" s="9" t="str">
        <f>Forecast_Capex_Input!I44</f>
        <v>N/A</v>
      </c>
      <c r="I40" s="9" t="str">
        <f>Forecast_Capex_Input!J44</f>
        <v>N/A</v>
      </c>
      <c r="J40" s="9" t="str">
        <f>Forecast_Capex_Input!K44</f>
        <v>TL - Transmission towers</v>
      </c>
      <c r="K40" s="9" t="str">
        <f>Forecast_Capex_Input!L44</f>
        <v>TL - Safe and Reliable Network</v>
      </c>
      <c r="L40" s="9" t="str">
        <f>Forecast_Capex_Input!M44</f>
        <v>N/A</v>
      </c>
      <c r="M40" s="180">
        <f>IFERROR(INDEX(Capex_Forecast!$AG$11:$AG$1010,MATCH(D40,Capex_Forecast!$D$11:$D$1010,0))*1,0)</f>
        <v>1</v>
      </c>
      <c r="O40" s="67">
        <v>0</v>
      </c>
      <c r="P40" s="67">
        <v>7.7355957690435809E-2</v>
      </c>
      <c r="Q40" s="67">
        <v>4.0828687063809861</v>
      </c>
      <c r="R40" s="67">
        <v>0.20167331032697067</v>
      </c>
      <c r="S40" s="67">
        <v>0</v>
      </c>
      <c r="T40" s="67">
        <v>4.361897974398393</v>
      </c>
      <c r="V40" s="67">
        <v>0</v>
      </c>
      <c r="W40" s="67">
        <v>8.780903507810825E-2</v>
      </c>
      <c r="X40" s="67">
        <v>4.757802967344622</v>
      </c>
      <c r="Y40" s="67">
        <v>0.23543804270606442</v>
      </c>
      <c r="Z40" s="67">
        <v>0</v>
      </c>
      <c r="AA40" s="67">
        <v>5.0810500451287952</v>
      </c>
    </row>
    <row r="41" spans="3:27" x14ac:dyDescent="0.2">
      <c r="C41" s="28">
        <f>Forecast_Capex_Input!C45</f>
        <v>34</v>
      </c>
      <c r="D41" s="9" t="str">
        <f>Forecast_Capex_Input!D45</f>
        <v>Line 8C/8E Refurbishment</v>
      </c>
      <c r="E41" s="9" t="str">
        <f>Forecast_Capex_Input!F45</f>
        <v>Replacement Expenditure</v>
      </c>
      <c r="F41" s="9" t="str">
        <f>Forecast_Capex_Input!G45</f>
        <v>Transmission Lines</v>
      </c>
      <c r="G41" s="9" t="str">
        <f>Forecast_Capex_Input!H45</f>
        <v>Repex</v>
      </c>
      <c r="H41" s="9" t="str">
        <f>Forecast_Capex_Input!I45</f>
        <v>N/A</v>
      </c>
      <c r="I41" s="9" t="str">
        <f>Forecast_Capex_Input!J45</f>
        <v>N/A</v>
      </c>
      <c r="J41" s="9" t="str">
        <f>Forecast_Capex_Input!K45</f>
        <v>TL - Insulators</v>
      </c>
      <c r="K41" s="9" t="str">
        <f>Forecast_Capex_Input!L45</f>
        <v>TL - Safe and Reliable Network</v>
      </c>
      <c r="L41" s="9" t="str">
        <f>Forecast_Capex_Input!M45</f>
        <v>N/A</v>
      </c>
      <c r="M41" s="180">
        <f>IFERROR(INDEX(Capex_Forecast!$AG$11:$AG$1010,MATCH(D41,Capex_Forecast!$D$11:$D$1010,0))*1,0)</f>
        <v>1</v>
      </c>
      <c r="O41" s="67">
        <v>0</v>
      </c>
      <c r="P41" s="67">
        <v>0.14415179632141684</v>
      </c>
      <c r="Q41" s="67">
        <v>0.33077397447982115</v>
      </c>
      <c r="R41" s="67">
        <v>4.0500315240605609</v>
      </c>
      <c r="S41" s="67">
        <v>14.650250636950613</v>
      </c>
      <c r="T41" s="67">
        <v>19.175207931812412</v>
      </c>
      <c r="V41" s="67">
        <v>0</v>
      </c>
      <c r="W41" s="67">
        <v>0.16363096673709213</v>
      </c>
      <c r="X41" s="67">
        <v>0.38545383417323503</v>
      </c>
      <c r="Y41" s="67">
        <v>4.728099585298259</v>
      </c>
      <c r="Z41" s="67">
        <v>16.828170315903343</v>
      </c>
      <c r="AA41" s="67">
        <v>22.105354702111928</v>
      </c>
    </row>
    <row r="42" spans="3:27" x14ac:dyDescent="0.2">
      <c r="C42" s="28">
        <f>Forecast_Capex_Input!C46</f>
        <v>35</v>
      </c>
      <c r="D42" s="9" t="str">
        <f>Forecast_Capex_Input!D46</f>
        <v>Line 8C/8J Refurbishment</v>
      </c>
      <c r="E42" s="9" t="str">
        <f>Forecast_Capex_Input!F46</f>
        <v>Replacement Expenditure</v>
      </c>
      <c r="F42" s="9" t="str">
        <f>Forecast_Capex_Input!G46</f>
        <v>Transmission Lines</v>
      </c>
      <c r="G42" s="9" t="str">
        <f>Forecast_Capex_Input!H46</f>
        <v>Repex</v>
      </c>
      <c r="H42" s="9" t="str">
        <f>Forecast_Capex_Input!I46</f>
        <v>N/A</v>
      </c>
      <c r="I42" s="9" t="str">
        <f>Forecast_Capex_Input!J46</f>
        <v>N/A</v>
      </c>
      <c r="J42" s="9" t="str">
        <f>Forecast_Capex_Input!K46</f>
        <v>TL - Insulators</v>
      </c>
      <c r="K42" s="9" t="str">
        <f>Forecast_Capex_Input!L46</f>
        <v>TL - Safe and Reliable Network</v>
      </c>
      <c r="L42" s="9" t="str">
        <f>Forecast_Capex_Input!M46</f>
        <v>N/A</v>
      </c>
      <c r="M42" s="180">
        <f>IFERROR(INDEX(Capex_Forecast!$AG$11:$AG$1010,MATCH(D42,Capex_Forecast!$D$11:$D$1010,0))*1,0)</f>
        <v>1</v>
      </c>
      <c r="O42" s="67">
        <v>9.3606344043262762E-2</v>
      </c>
      <c r="P42" s="67">
        <v>0.55649287369589095</v>
      </c>
      <c r="Q42" s="67">
        <v>7.8457054851767269</v>
      </c>
      <c r="R42" s="67">
        <v>0</v>
      </c>
      <c r="S42" s="67">
        <v>0</v>
      </c>
      <c r="T42" s="67">
        <v>8.4958047029158799</v>
      </c>
      <c r="V42" s="67">
        <v>0.10708791173383547</v>
      </c>
      <c r="W42" s="67">
        <v>0.63169151705973092</v>
      </c>
      <c r="X42" s="67">
        <v>9.1426699026462845</v>
      </c>
      <c r="Y42" s="67">
        <v>0</v>
      </c>
      <c r="Z42" s="67">
        <v>0</v>
      </c>
      <c r="AA42" s="67">
        <v>9.8814493314398515</v>
      </c>
    </row>
    <row r="43" spans="3:27" x14ac:dyDescent="0.2">
      <c r="C43" s="28">
        <f>Forecast_Capex_Input!C47</f>
        <v>36</v>
      </c>
      <c r="D43" s="9" t="str">
        <f>Forecast_Capex_Input!D47</f>
        <v>Line 8L/8M Refurbishment</v>
      </c>
      <c r="E43" s="9" t="str">
        <f>Forecast_Capex_Input!F47</f>
        <v>Replacement Expenditure</v>
      </c>
      <c r="F43" s="9" t="str">
        <f>Forecast_Capex_Input!G47</f>
        <v>Transmission Lines</v>
      </c>
      <c r="G43" s="9" t="str">
        <f>Forecast_Capex_Input!H47</f>
        <v>Repex</v>
      </c>
      <c r="H43" s="9" t="str">
        <f>Forecast_Capex_Input!I47</f>
        <v>N/A</v>
      </c>
      <c r="I43" s="9" t="str">
        <f>Forecast_Capex_Input!J47</f>
        <v>N/A</v>
      </c>
      <c r="J43" s="9" t="str">
        <f>Forecast_Capex_Input!K47</f>
        <v>TL - Insulators</v>
      </c>
      <c r="K43" s="9" t="str">
        <f>Forecast_Capex_Input!L47</f>
        <v>TL - Safe and Reliable Network</v>
      </c>
      <c r="L43" s="9" t="str">
        <f>Forecast_Capex_Input!M47</f>
        <v>N/A</v>
      </c>
      <c r="M43" s="180">
        <f>IFERROR(INDEX(Capex_Forecast!$AG$11:$AG$1010,MATCH(D43,Capex_Forecast!$D$11:$D$1010,0))*1,0)</f>
        <v>1</v>
      </c>
      <c r="O43" s="67">
        <v>0</v>
      </c>
      <c r="P43" s="67">
        <v>0</v>
      </c>
      <c r="Q43" s="67">
        <v>0</v>
      </c>
      <c r="R43" s="67">
        <v>0</v>
      </c>
      <c r="S43" s="67">
        <v>8.3749084874046406E-2</v>
      </c>
      <c r="T43" s="67">
        <v>8.3749084874046406E-2</v>
      </c>
      <c r="V43" s="67">
        <v>0</v>
      </c>
      <c r="W43" s="67">
        <v>0</v>
      </c>
      <c r="X43" s="67">
        <v>0</v>
      </c>
      <c r="Y43" s="67">
        <v>0</v>
      </c>
      <c r="Z43" s="67">
        <v>9.6199300543492003E-2</v>
      </c>
      <c r="AA43" s="67">
        <v>9.6199300543492003E-2</v>
      </c>
    </row>
    <row r="44" spans="3:27" x14ac:dyDescent="0.2">
      <c r="C44" s="28">
        <f>Forecast_Capex_Input!C48</f>
        <v>37</v>
      </c>
      <c r="D44" s="9" t="str">
        <f>Forecast_Capex_Input!D48</f>
        <v>Line 90/92 Refurbishment</v>
      </c>
      <c r="E44" s="9" t="str">
        <f>Forecast_Capex_Input!F48</f>
        <v>Replacement Expenditure</v>
      </c>
      <c r="F44" s="9" t="str">
        <f>Forecast_Capex_Input!G48</f>
        <v>Transmission Lines</v>
      </c>
      <c r="G44" s="9" t="str">
        <f>Forecast_Capex_Input!H48</f>
        <v>Repex</v>
      </c>
      <c r="H44" s="9" t="str">
        <f>Forecast_Capex_Input!I48</f>
        <v>N/A</v>
      </c>
      <c r="I44" s="9" t="str">
        <f>Forecast_Capex_Input!J48</f>
        <v>N/A</v>
      </c>
      <c r="J44" s="9" t="str">
        <f>Forecast_Capex_Input!K48</f>
        <v>TL - Transmission towers</v>
      </c>
      <c r="K44" s="9" t="str">
        <f>Forecast_Capex_Input!L48</f>
        <v>TL - Safe and Reliable Network</v>
      </c>
      <c r="L44" s="9" t="str">
        <f>Forecast_Capex_Input!M48</f>
        <v>N/A</v>
      </c>
      <c r="M44" s="180">
        <f>IFERROR(INDEX(Capex_Forecast!$AG$11:$AG$1010,MATCH(D44,Capex_Forecast!$D$11:$D$1010,0))*1,0)</f>
        <v>1</v>
      </c>
      <c r="O44" s="67">
        <v>3.6857088850475464E-2</v>
      </c>
      <c r="P44" s="67">
        <v>1.2917877086978491</v>
      </c>
      <c r="Q44" s="67">
        <v>0</v>
      </c>
      <c r="R44" s="67">
        <v>0</v>
      </c>
      <c r="S44" s="67">
        <v>0</v>
      </c>
      <c r="T44" s="67">
        <v>1.3286447975483247</v>
      </c>
      <c r="V44" s="67">
        <v>4.2165397206001938E-2</v>
      </c>
      <c r="W44" s="67">
        <v>1.4663464277754383</v>
      </c>
      <c r="X44" s="67">
        <v>0</v>
      </c>
      <c r="Y44" s="67">
        <v>0</v>
      </c>
      <c r="Z44" s="67">
        <v>0</v>
      </c>
      <c r="AA44" s="67">
        <v>1.5085118249814402</v>
      </c>
    </row>
    <row r="45" spans="3:27" x14ac:dyDescent="0.2">
      <c r="C45" s="28">
        <f>Forecast_Capex_Input!C49</f>
        <v>38</v>
      </c>
      <c r="D45" s="9" t="str">
        <f>Forecast_Capex_Input!D49</f>
        <v>Line 92/93 Refurbishment</v>
      </c>
      <c r="E45" s="9" t="str">
        <f>Forecast_Capex_Input!F49</f>
        <v>Replacement Expenditure</v>
      </c>
      <c r="F45" s="9" t="str">
        <f>Forecast_Capex_Input!G49</f>
        <v>Transmission Lines</v>
      </c>
      <c r="G45" s="9" t="str">
        <f>Forecast_Capex_Input!H49</f>
        <v>Repex</v>
      </c>
      <c r="H45" s="9" t="str">
        <f>Forecast_Capex_Input!I49</f>
        <v>N/A</v>
      </c>
      <c r="I45" s="9" t="str">
        <f>Forecast_Capex_Input!J49</f>
        <v>N/A</v>
      </c>
      <c r="J45" s="9" t="str">
        <f>Forecast_Capex_Input!K49</f>
        <v>TL - Transmission towers</v>
      </c>
      <c r="K45" s="9" t="str">
        <f>Forecast_Capex_Input!L49</f>
        <v>TL - Safe and Reliable Network</v>
      </c>
      <c r="L45" s="9" t="str">
        <f>Forecast_Capex_Input!M49</f>
        <v>N/A</v>
      </c>
      <c r="M45" s="180">
        <f>IFERROR(INDEX(Capex_Forecast!$AG$11:$AG$1010,MATCH(D45,Capex_Forecast!$D$11:$D$1010,0))*1,0)</f>
        <v>1</v>
      </c>
      <c r="O45" s="67">
        <v>5.7843313188799775E-2</v>
      </c>
      <c r="P45" s="67">
        <v>2.2752841895839886</v>
      </c>
      <c r="Q45" s="67">
        <v>0</v>
      </c>
      <c r="R45" s="67">
        <v>0</v>
      </c>
      <c r="S45" s="67">
        <v>0</v>
      </c>
      <c r="T45" s="67">
        <v>2.3331275027727885</v>
      </c>
      <c r="V45" s="67">
        <v>6.61741432214457E-2</v>
      </c>
      <c r="W45" s="67">
        <v>2.5827423663393851</v>
      </c>
      <c r="X45" s="67">
        <v>0</v>
      </c>
      <c r="Y45" s="67">
        <v>0</v>
      </c>
      <c r="Z45" s="67">
        <v>0</v>
      </c>
      <c r="AA45" s="67">
        <v>2.6489165095608307</v>
      </c>
    </row>
    <row r="46" spans="3:27" x14ac:dyDescent="0.2">
      <c r="C46" s="28">
        <f>Forecast_Capex_Input!C50</f>
        <v>39</v>
      </c>
      <c r="D46" s="9" t="str">
        <f>Forecast_Capex_Input!D50</f>
        <v>Line 94/96 Refurbishment</v>
      </c>
      <c r="E46" s="9" t="str">
        <f>Forecast_Capex_Input!F50</f>
        <v>Replacement Expenditure</v>
      </c>
      <c r="F46" s="9" t="str">
        <f>Forecast_Capex_Input!G50</f>
        <v>Transmission Lines</v>
      </c>
      <c r="G46" s="9" t="str">
        <f>Forecast_Capex_Input!H50</f>
        <v>Repex</v>
      </c>
      <c r="H46" s="9" t="str">
        <f>Forecast_Capex_Input!I50</f>
        <v>N/A</v>
      </c>
      <c r="I46" s="9" t="str">
        <f>Forecast_Capex_Input!J50</f>
        <v>N/A</v>
      </c>
      <c r="J46" s="9" t="str">
        <f>Forecast_Capex_Input!K50</f>
        <v>TL - Transmission towers</v>
      </c>
      <c r="K46" s="9" t="str">
        <f>Forecast_Capex_Input!L50</f>
        <v>TL - Safe and Reliable Network</v>
      </c>
      <c r="L46" s="9" t="str">
        <f>Forecast_Capex_Input!M50</f>
        <v>N/A</v>
      </c>
      <c r="M46" s="180">
        <f>IFERROR(INDEX(Capex_Forecast!$AG$11:$AG$1010,MATCH(D46,Capex_Forecast!$D$11:$D$1010,0))*1,0)</f>
        <v>1</v>
      </c>
      <c r="O46" s="67">
        <v>0</v>
      </c>
      <c r="P46" s="67">
        <v>0</v>
      </c>
      <c r="Q46" s="67">
        <v>6.1298021419279973E-2</v>
      </c>
      <c r="R46" s="67">
        <v>3.2323956322861198</v>
      </c>
      <c r="S46" s="67">
        <v>0.15963643999356841</v>
      </c>
      <c r="T46" s="67">
        <v>3.4533300936989684</v>
      </c>
      <c r="V46" s="67">
        <v>0</v>
      </c>
      <c r="W46" s="67">
        <v>0</v>
      </c>
      <c r="X46" s="67">
        <v>7.1431125802601358E-2</v>
      </c>
      <c r="Y46" s="67">
        <v>3.7735727136289272</v>
      </c>
      <c r="Z46" s="67">
        <v>0.18336813938600394</v>
      </c>
      <c r="AA46" s="67">
        <v>4.0283719788175327</v>
      </c>
    </row>
    <row r="47" spans="3:27" x14ac:dyDescent="0.2">
      <c r="C47" s="28">
        <f>Forecast_Capex_Input!C51</f>
        <v>40</v>
      </c>
      <c r="D47" s="9" t="str">
        <f>Forecast_Capex_Input!D51</f>
        <v>Line 947 Refurbishment</v>
      </c>
      <c r="E47" s="9" t="str">
        <f>Forecast_Capex_Input!F51</f>
        <v>Replacement Expenditure</v>
      </c>
      <c r="F47" s="9" t="str">
        <f>Forecast_Capex_Input!G51</f>
        <v>Transmission Lines</v>
      </c>
      <c r="G47" s="9" t="str">
        <f>Forecast_Capex_Input!H51</f>
        <v>Repex</v>
      </c>
      <c r="H47" s="9" t="str">
        <f>Forecast_Capex_Input!I51</f>
        <v>N/A</v>
      </c>
      <c r="I47" s="9" t="str">
        <f>Forecast_Capex_Input!J51</f>
        <v>N/A</v>
      </c>
      <c r="J47" s="9" t="str">
        <f>Forecast_Capex_Input!K51</f>
        <v>TL - Transmission poles</v>
      </c>
      <c r="K47" s="9" t="str">
        <f>Forecast_Capex_Input!L51</f>
        <v>TL - Safe and Reliable Network</v>
      </c>
      <c r="L47" s="9" t="str">
        <f>Forecast_Capex_Input!M51</f>
        <v>N/A</v>
      </c>
      <c r="M47" s="180">
        <f>IFERROR(INDEX(Capex_Forecast!$AG$11:$AG$1010,MATCH(D47,Capex_Forecast!$D$11:$D$1010,0))*1,0)</f>
        <v>1</v>
      </c>
      <c r="O47" s="67">
        <v>0</v>
      </c>
      <c r="P47" s="67">
        <v>0</v>
      </c>
      <c r="Q47" s="67">
        <v>0</v>
      </c>
      <c r="R47" s="67">
        <v>0.13952463996119646</v>
      </c>
      <c r="S47" s="67">
        <v>5.4740520669618995</v>
      </c>
      <c r="T47" s="67">
        <v>5.6135767069230962</v>
      </c>
      <c r="V47" s="67">
        <v>0</v>
      </c>
      <c r="W47" s="67">
        <v>0</v>
      </c>
      <c r="X47" s="67">
        <v>0</v>
      </c>
      <c r="Y47" s="67">
        <v>0.16288426112743454</v>
      </c>
      <c r="Z47" s="67">
        <v>6.2878296613314184</v>
      </c>
      <c r="AA47" s="67">
        <v>6.4507139224588528</v>
      </c>
    </row>
    <row r="48" spans="3:27" x14ac:dyDescent="0.2">
      <c r="C48" s="28">
        <f>Forecast_Capex_Input!C52</f>
        <v>41</v>
      </c>
      <c r="D48" s="9" t="str">
        <f>Forecast_Capex_Input!D52</f>
        <v>Line 94M Refurbishment</v>
      </c>
      <c r="E48" s="9" t="str">
        <f>Forecast_Capex_Input!F52</f>
        <v>Replacement Expenditure</v>
      </c>
      <c r="F48" s="9" t="str">
        <f>Forecast_Capex_Input!G52</f>
        <v>Transmission Lines</v>
      </c>
      <c r="G48" s="9" t="str">
        <f>Forecast_Capex_Input!H52</f>
        <v>Repex</v>
      </c>
      <c r="H48" s="9" t="str">
        <f>Forecast_Capex_Input!I52</f>
        <v>N/A</v>
      </c>
      <c r="I48" s="9" t="str">
        <f>Forecast_Capex_Input!J52</f>
        <v>N/A</v>
      </c>
      <c r="J48" s="9" t="str">
        <f>Forecast_Capex_Input!K52</f>
        <v>TL - Transmission poles</v>
      </c>
      <c r="K48" s="9" t="str">
        <f>Forecast_Capex_Input!L52</f>
        <v>TL - Safe and Reliable Network</v>
      </c>
      <c r="L48" s="9" t="str">
        <f>Forecast_Capex_Input!M52</f>
        <v>N/A</v>
      </c>
      <c r="M48" s="180">
        <f>IFERROR(INDEX(Capex_Forecast!$AG$11:$AG$1010,MATCH(D48,Capex_Forecast!$D$11:$D$1010,0))*1,0)</f>
        <v>1</v>
      </c>
      <c r="O48" s="67">
        <v>0</v>
      </c>
      <c r="P48" s="67">
        <v>0.15846562527015429</v>
      </c>
      <c r="Q48" s="67">
        <v>6.979787662040021</v>
      </c>
      <c r="R48" s="67">
        <v>0</v>
      </c>
      <c r="S48" s="67">
        <v>0</v>
      </c>
      <c r="T48" s="67">
        <v>7.1382532873101754</v>
      </c>
      <c r="V48" s="67">
        <v>0</v>
      </c>
      <c r="W48" s="67">
        <v>0.17987901725301414</v>
      </c>
      <c r="X48" s="67">
        <v>8.1336082147312148</v>
      </c>
      <c r="Y48" s="67">
        <v>0</v>
      </c>
      <c r="Z48" s="67">
        <v>0</v>
      </c>
      <c r="AA48" s="67">
        <v>8.3134872319842295</v>
      </c>
    </row>
    <row r="49" spans="3:27" x14ac:dyDescent="0.2">
      <c r="C49" s="28">
        <f>Forecast_Capex_Input!C53</f>
        <v>42</v>
      </c>
      <c r="D49" s="9" t="str">
        <f>Forecast_Capex_Input!D53</f>
        <v>Line 94U Refurbishment</v>
      </c>
      <c r="E49" s="9" t="str">
        <f>Forecast_Capex_Input!F53</f>
        <v>Replacement Expenditure</v>
      </c>
      <c r="F49" s="9" t="str">
        <f>Forecast_Capex_Input!G53</f>
        <v>Transmission Lines</v>
      </c>
      <c r="G49" s="9" t="str">
        <f>Forecast_Capex_Input!H53</f>
        <v>Repex</v>
      </c>
      <c r="H49" s="9" t="str">
        <f>Forecast_Capex_Input!I53</f>
        <v>N/A</v>
      </c>
      <c r="I49" s="9" t="str">
        <f>Forecast_Capex_Input!J53</f>
        <v>N/A</v>
      </c>
      <c r="J49" s="9" t="str">
        <f>Forecast_Capex_Input!K53</f>
        <v>TL - Transmission poles</v>
      </c>
      <c r="K49" s="9" t="str">
        <f>Forecast_Capex_Input!L53</f>
        <v>TL - Safe and Reliable Network</v>
      </c>
      <c r="L49" s="9" t="str">
        <f>Forecast_Capex_Input!M53</f>
        <v>N/A</v>
      </c>
      <c r="M49" s="180">
        <f>IFERROR(INDEX(Capex_Forecast!$AG$11:$AG$1010,MATCH(D49,Capex_Forecast!$D$11:$D$1010,0))*1,0)</f>
        <v>1</v>
      </c>
      <c r="O49" s="67">
        <v>0</v>
      </c>
      <c r="P49" s="67">
        <v>0</v>
      </c>
      <c r="Q49" s="67">
        <v>0.35152622398201849</v>
      </c>
      <c r="R49" s="67">
        <v>18.534812353127435</v>
      </c>
      <c r="S49" s="67">
        <v>0.91529803741594984</v>
      </c>
      <c r="T49" s="67">
        <v>19.801636614525407</v>
      </c>
      <c r="V49" s="67">
        <v>0</v>
      </c>
      <c r="W49" s="67">
        <v>0</v>
      </c>
      <c r="X49" s="67">
        <v>0.40963661382184846</v>
      </c>
      <c r="Y49" s="67">
        <v>21.637964563925323</v>
      </c>
      <c r="Z49" s="67">
        <v>1.0513670820483449</v>
      </c>
      <c r="AA49" s="67">
        <v>23.098968259795516</v>
      </c>
    </row>
    <row r="50" spans="3:27" x14ac:dyDescent="0.2">
      <c r="C50" s="28">
        <f>Forecast_Capex_Input!C54</f>
        <v>43</v>
      </c>
      <c r="D50" s="9" t="str">
        <f>Forecast_Capex_Input!D54</f>
        <v>Line 95 Refurbishment</v>
      </c>
      <c r="E50" s="9" t="str">
        <f>Forecast_Capex_Input!F54</f>
        <v>Replacement Expenditure</v>
      </c>
      <c r="F50" s="9" t="str">
        <f>Forecast_Capex_Input!G54</f>
        <v>Transmission Lines</v>
      </c>
      <c r="G50" s="9" t="str">
        <f>Forecast_Capex_Input!H54</f>
        <v>Repex</v>
      </c>
      <c r="H50" s="9" t="str">
        <f>Forecast_Capex_Input!I54</f>
        <v>N/A</v>
      </c>
      <c r="I50" s="9" t="str">
        <f>Forecast_Capex_Input!J54</f>
        <v>N/A</v>
      </c>
      <c r="J50" s="9" t="str">
        <f>Forecast_Capex_Input!K54</f>
        <v>TL - Transmission towers</v>
      </c>
      <c r="K50" s="9" t="str">
        <f>Forecast_Capex_Input!L54</f>
        <v>TL - Safe and Reliable Network</v>
      </c>
      <c r="L50" s="9" t="str">
        <f>Forecast_Capex_Input!M54</f>
        <v>N/A</v>
      </c>
      <c r="M50" s="180">
        <f>IFERROR(INDEX(Capex_Forecast!$AG$11:$AG$1010,MATCH(D50,Capex_Forecast!$D$11:$D$1010,0))*1,0)</f>
        <v>1</v>
      </c>
      <c r="O50" s="67">
        <v>0</v>
      </c>
      <c r="P50" s="67">
        <v>5.0515697709829478E-2</v>
      </c>
      <c r="Q50" s="67">
        <v>1.9869352809088501</v>
      </c>
      <c r="R50" s="67">
        <v>0</v>
      </c>
      <c r="S50" s="67">
        <v>0</v>
      </c>
      <c r="T50" s="67">
        <v>2.0374509786186796</v>
      </c>
      <c r="V50" s="67">
        <v>0</v>
      </c>
      <c r="W50" s="67">
        <v>5.7341862277092037E-2</v>
      </c>
      <c r="X50" s="67">
        <v>2.3153932333546154</v>
      </c>
      <c r="Y50" s="67">
        <v>0</v>
      </c>
      <c r="Z50" s="67">
        <v>0</v>
      </c>
      <c r="AA50" s="67">
        <v>2.3727350956317075</v>
      </c>
    </row>
    <row r="51" spans="3:27" x14ac:dyDescent="0.2">
      <c r="C51" s="28">
        <f>Forecast_Capex_Input!C55</f>
        <v>44</v>
      </c>
      <c r="D51" s="9" t="str">
        <f>Forecast_Capex_Input!D55</f>
        <v>Line 963 Refurb</v>
      </c>
      <c r="E51" s="9" t="str">
        <f>Forecast_Capex_Input!F55</f>
        <v>Replacement Expenditure</v>
      </c>
      <c r="F51" s="9" t="str">
        <f>Forecast_Capex_Input!G55</f>
        <v>Transmission Lines</v>
      </c>
      <c r="G51" s="9" t="str">
        <f>Forecast_Capex_Input!H55</f>
        <v>Repex</v>
      </c>
      <c r="H51" s="9" t="str">
        <f>Forecast_Capex_Input!I55</f>
        <v>N/A</v>
      </c>
      <c r="I51" s="9" t="str">
        <f>Forecast_Capex_Input!J55</f>
        <v>N/A</v>
      </c>
      <c r="J51" s="9" t="str">
        <f>Forecast_Capex_Input!K55</f>
        <v>TL - Transmission poles</v>
      </c>
      <c r="K51" s="9" t="str">
        <f>Forecast_Capex_Input!L55</f>
        <v>TL - Safe and Reliable Network</v>
      </c>
      <c r="L51" s="9" t="str">
        <f>Forecast_Capex_Input!M55</f>
        <v>N/A</v>
      </c>
      <c r="M51" s="180">
        <f>IFERROR(INDEX(Capex_Forecast!$AG$11:$AG$1010,MATCH(D51,Capex_Forecast!$D$11:$D$1010,0))*1,0)</f>
        <v>1</v>
      </c>
      <c r="O51" s="67">
        <v>0.1148000720892801</v>
      </c>
      <c r="P51" s="67">
        <v>2.9223876863938818</v>
      </c>
      <c r="Q51" s="67">
        <v>5.1251969885343893</v>
      </c>
      <c r="R51" s="67">
        <v>0</v>
      </c>
      <c r="S51" s="67">
        <v>0</v>
      </c>
      <c r="T51" s="67">
        <v>8.1623847470175512</v>
      </c>
      <c r="V51" s="67">
        <v>0.13133404698780782</v>
      </c>
      <c r="W51" s="67">
        <v>3.3172886811550542</v>
      </c>
      <c r="X51" s="67">
        <v>5.9724373213776385</v>
      </c>
      <c r="Y51" s="67">
        <v>0</v>
      </c>
      <c r="Z51" s="67">
        <v>0</v>
      </c>
      <c r="AA51" s="67">
        <v>9.4210600495205004</v>
      </c>
    </row>
    <row r="52" spans="3:27" x14ac:dyDescent="0.2">
      <c r="C52" s="28">
        <f>Forecast_Capex_Input!C56</f>
        <v>45</v>
      </c>
      <c r="D52" s="9" t="str">
        <f>Forecast_Capex_Input!D56</f>
        <v>Line 963/96P Refurbishment</v>
      </c>
      <c r="E52" s="9" t="str">
        <f>Forecast_Capex_Input!F56</f>
        <v>Replacement Expenditure</v>
      </c>
      <c r="F52" s="9" t="str">
        <f>Forecast_Capex_Input!G56</f>
        <v>Transmission Lines</v>
      </c>
      <c r="G52" s="9" t="str">
        <f>Forecast_Capex_Input!H56</f>
        <v>Repex</v>
      </c>
      <c r="H52" s="9" t="str">
        <f>Forecast_Capex_Input!I56</f>
        <v>N/A</v>
      </c>
      <c r="I52" s="9" t="str">
        <f>Forecast_Capex_Input!J56</f>
        <v>N/A</v>
      </c>
      <c r="J52" s="9" t="str">
        <f>Forecast_Capex_Input!K56</f>
        <v>TL - Transmission poles</v>
      </c>
      <c r="K52" s="9" t="str">
        <f>Forecast_Capex_Input!L56</f>
        <v>TL - Safe and Reliable Network</v>
      </c>
      <c r="L52" s="9" t="str">
        <f>Forecast_Capex_Input!M56</f>
        <v>N/A</v>
      </c>
      <c r="M52" s="180">
        <f>IFERROR(INDEX(Capex_Forecast!$AG$11:$AG$1010,MATCH(D52,Capex_Forecast!$D$11:$D$1010,0))*1,0)</f>
        <v>1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</row>
    <row r="53" spans="3:27" x14ac:dyDescent="0.2">
      <c r="C53" s="28">
        <f>Forecast_Capex_Input!C57</f>
        <v>46</v>
      </c>
      <c r="D53" s="9" t="str">
        <f>Forecast_Capex_Input!D57</f>
        <v>Line 964 Refurbishment</v>
      </c>
      <c r="E53" s="9" t="str">
        <f>Forecast_Capex_Input!F57</f>
        <v>Replacement Expenditure</v>
      </c>
      <c r="F53" s="9" t="str">
        <f>Forecast_Capex_Input!G57</f>
        <v>Transmission Lines</v>
      </c>
      <c r="G53" s="9" t="str">
        <f>Forecast_Capex_Input!H57</f>
        <v>Repex</v>
      </c>
      <c r="H53" s="9" t="str">
        <f>Forecast_Capex_Input!I57</f>
        <v>N/A</v>
      </c>
      <c r="I53" s="9" t="str">
        <f>Forecast_Capex_Input!J57</f>
        <v>N/A</v>
      </c>
      <c r="J53" s="9" t="str">
        <f>Forecast_Capex_Input!K57</f>
        <v>TL - Transmission poles</v>
      </c>
      <c r="K53" s="9" t="str">
        <f>Forecast_Capex_Input!L57</f>
        <v>TL - Safe and Reliable Network</v>
      </c>
      <c r="L53" s="9" t="str">
        <f>Forecast_Capex_Input!M57</f>
        <v>N/A</v>
      </c>
      <c r="M53" s="180">
        <f>IFERROR(INDEX(Capex_Forecast!$AG$11:$AG$1010,MATCH(D53,Capex_Forecast!$D$11:$D$1010,0))*1,0)</f>
        <v>1</v>
      </c>
      <c r="O53" s="67">
        <v>7.0485587378171344E-2</v>
      </c>
      <c r="P53" s="67">
        <v>2.7687789082214262</v>
      </c>
      <c r="Q53" s="67">
        <v>0</v>
      </c>
      <c r="R53" s="67">
        <v>0</v>
      </c>
      <c r="S53" s="67">
        <v>0</v>
      </c>
      <c r="T53" s="67">
        <v>2.8392644955995978</v>
      </c>
      <c r="V53" s="67">
        <v>8.0637209334578561E-2</v>
      </c>
      <c r="W53" s="67">
        <v>3.1429228146651331</v>
      </c>
      <c r="X53" s="67">
        <v>0</v>
      </c>
      <c r="Y53" s="67">
        <v>0</v>
      </c>
      <c r="Z53" s="67">
        <v>0</v>
      </c>
      <c r="AA53" s="67">
        <v>3.2235600239997115</v>
      </c>
    </row>
    <row r="54" spans="3:27" x14ac:dyDescent="0.2">
      <c r="C54" s="28">
        <f>Forecast_Capex_Input!C58</f>
        <v>47</v>
      </c>
      <c r="D54" s="9" t="str">
        <f>Forecast_Capex_Input!D58</f>
        <v>Line 965 Refurbishment</v>
      </c>
      <c r="E54" s="9" t="str">
        <f>Forecast_Capex_Input!F58</f>
        <v>Replacement Expenditure</v>
      </c>
      <c r="F54" s="9" t="str">
        <f>Forecast_Capex_Input!G58</f>
        <v>Transmission Lines</v>
      </c>
      <c r="G54" s="9" t="str">
        <f>Forecast_Capex_Input!H58</f>
        <v>Repex</v>
      </c>
      <c r="H54" s="9" t="str">
        <f>Forecast_Capex_Input!I58</f>
        <v>N/A</v>
      </c>
      <c r="I54" s="9" t="str">
        <f>Forecast_Capex_Input!J58</f>
        <v>N/A</v>
      </c>
      <c r="J54" s="9" t="str">
        <f>Forecast_Capex_Input!K58</f>
        <v>TL - Transmission poles</v>
      </c>
      <c r="K54" s="9" t="str">
        <f>Forecast_Capex_Input!L58</f>
        <v>TL - Safe and Reliable Network</v>
      </c>
      <c r="L54" s="9" t="str">
        <f>Forecast_Capex_Input!M58</f>
        <v>N/A</v>
      </c>
      <c r="M54" s="180">
        <f>IFERROR(INDEX(Capex_Forecast!$AG$11:$AG$1010,MATCH(D54,Capex_Forecast!$D$11:$D$1010,0))*1,0)</f>
        <v>1</v>
      </c>
      <c r="O54" s="67">
        <v>0</v>
      </c>
      <c r="P54" s="67">
        <v>0</v>
      </c>
      <c r="Q54" s="67">
        <v>0</v>
      </c>
      <c r="R54" s="67">
        <v>0</v>
      </c>
      <c r="S54" s="67">
        <v>0</v>
      </c>
      <c r="T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</row>
    <row r="55" spans="3:27" x14ac:dyDescent="0.2">
      <c r="C55" s="28">
        <f>Forecast_Capex_Input!C59</f>
        <v>48</v>
      </c>
      <c r="D55" s="9" t="str">
        <f>Forecast_Capex_Input!D59</f>
        <v>Line 966 Refurbishment</v>
      </c>
      <c r="E55" s="9" t="str">
        <f>Forecast_Capex_Input!F59</f>
        <v>Replacement Expenditure</v>
      </c>
      <c r="F55" s="9" t="str">
        <f>Forecast_Capex_Input!G59</f>
        <v>Transmission Lines</v>
      </c>
      <c r="G55" s="9" t="str">
        <f>Forecast_Capex_Input!H59</f>
        <v>Repex</v>
      </c>
      <c r="H55" s="9" t="str">
        <f>Forecast_Capex_Input!I59</f>
        <v>N/A</v>
      </c>
      <c r="I55" s="9" t="str">
        <f>Forecast_Capex_Input!J59</f>
        <v>N/A</v>
      </c>
      <c r="J55" s="9" t="str">
        <f>Forecast_Capex_Input!K59</f>
        <v>TL - Transmission poles</v>
      </c>
      <c r="K55" s="9" t="str">
        <f>Forecast_Capex_Input!L59</f>
        <v>TL - Safe and Reliable Network</v>
      </c>
      <c r="L55" s="9" t="str">
        <f>Forecast_Capex_Input!M59</f>
        <v>N/A</v>
      </c>
      <c r="M55" s="180">
        <f>IFERROR(INDEX(Capex_Forecast!$AG$11:$AG$1010,MATCH(D55,Capex_Forecast!$D$11:$D$1010,0))*1,0)</f>
        <v>1</v>
      </c>
      <c r="O55" s="67">
        <v>0.2731659380827301</v>
      </c>
      <c r="P55" s="67">
        <v>13.491495522897512</v>
      </c>
      <c r="Q55" s="67">
        <v>0</v>
      </c>
      <c r="R55" s="67">
        <v>0</v>
      </c>
      <c r="S55" s="67">
        <v>0</v>
      </c>
      <c r="T55" s="67">
        <v>13.764661460980243</v>
      </c>
      <c r="V55" s="67">
        <v>0.31250841131637169</v>
      </c>
      <c r="W55" s="67">
        <v>15.314595526915955</v>
      </c>
      <c r="X55" s="67">
        <v>0</v>
      </c>
      <c r="Y55" s="67">
        <v>0</v>
      </c>
      <c r="Z55" s="67">
        <v>0</v>
      </c>
      <c r="AA55" s="67">
        <v>15.627103938232327</v>
      </c>
    </row>
    <row r="56" spans="3:27" x14ac:dyDescent="0.2">
      <c r="C56" s="28">
        <f>Forecast_Capex_Input!C60</f>
        <v>49</v>
      </c>
      <c r="D56" s="9" t="str">
        <f>Forecast_Capex_Input!D60</f>
        <v>Line 977/1 Refurbishment</v>
      </c>
      <c r="E56" s="9" t="str">
        <f>Forecast_Capex_Input!F60</f>
        <v>Replacement Expenditure</v>
      </c>
      <c r="F56" s="9" t="str">
        <f>Forecast_Capex_Input!G60</f>
        <v>Transmission Lines</v>
      </c>
      <c r="G56" s="9" t="str">
        <f>Forecast_Capex_Input!H60</f>
        <v>Repex</v>
      </c>
      <c r="H56" s="9" t="str">
        <f>Forecast_Capex_Input!I60</f>
        <v>N/A</v>
      </c>
      <c r="I56" s="9" t="str">
        <f>Forecast_Capex_Input!J60</f>
        <v>N/A</v>
      </c>
      <c r="J56" s="9" t="str">
        <f>Forecast_Capex_Input!K60</f>
        <v>TL - Transmission poles</v>
      </c>
      <c r="K56" s="9" t="str">
        <f>Forecast_Capex_Input!L60</f>
        <v>TL - Safe and Reliable Network</v>
      </c>
      <c r="L56" s="9" t="str">
        <f>Forecast_Capex_Input!M60</f>
        <v>N/A</v>
      </c>
      <c r="M56" s="180">
        <f>IFERROR(INDEX(Capex_Forecast!$AG$11:$AG$1010,MATCH(D56,Capex_Forecast!$D$11:$D$1010,0))*1,0)</f>
        <v>1</v>
      </c>
      <c r="O56" s="67">
        <v>0.10196787859080761</v>
      </c>
      <c r="P56" s="67">
        <v>0.60632545446825414</v>
      </c>
      <c r="Q56" s="67">
        <v>8.5498150113414617</v>
      </c>
      <c r="R56" s="67">
        <v>0</v>
      </c>
      <c r="S56" s="67">
        <v>0</v>
      </c>
      <c r="T56" s="67">
        <v>9.2581083444005241</v>
      </c>
      <c r="V56" s="67">
        <v>0.11665370861158826</v>
      </c>
      <c r="W56" s="67">
        <v>0.68825795310055971</v>
      </c>
      <c r="X56" s="67">
        <v>9.9631749528543772</v>
      </c>
      <c r="Y56" s="67">
        <v>0</v>
      </c>
      <c r="Z56" s="67">
        <v>0</v>
      </c>
      <c r="AA56" s="67">
        <v>10.768086614566526</v>
      </c>
    </row>
    <row r="57" spans="3:27" x14ac:dyDescent="0.2">
      <c r="C57" s="28">
        <f>Forecast_Capex_Input!C61</f>
        <v>50</v>
      </c>
      <c r="D57" s="9" t="str">
        <f>Forecast_Capex_Input!D61</f>
        <v>Line 978 Refurbishment</v>
      </c>
      <c r="E57" s="9" t="str">
        <f>Forecast_Capex_Input!F61</f>
        <v>Replacement Expenditure</v>
      </c>
      <c r="F57" s="9" t="str">
        <f>Forecast_Capex_Input!G61</f>
        <v>Transmission Lines</v>
      </c>
      <c r="G57" s="9" t="str">
        <f>Forecast_Capex_Input!H61</f>
        <v>Repex</v>
      </c>
      <c r="H57" s="9" t="str">
        <f>Forecast_Capex_Input!I61</f>
        <v>N/A</v>
      </c>
      <c r="I57" s="9" t="str">
        <f>Forecast_Capex_Input!J61</f>
        <v>N/A</v>
      </c>
      <c r="J57" s="9" t="str">
        <f>Forecast_Capex_Input!K61</f>
        <v>TL - Transmission poles</v>
      </c>
      <c r="K57" s="9" t="str">
        <f>Forecast_Capex_Input!L61</f>
        <v>TL - Safe and Reliable Network</v>
      </c>
      <c r="L57" s="9" t="str">
        <f>Forecast_Capex_Input!M61</f>
        <v>N/A</v>
      </c>
      <c r="M57" s="180">
        <f>IFERROR(INDEX(Capex_Forecast!$AG$11:$AG$1010,MATCH(D57,Capex_Forecast!$D$11:$D$1010,0))*1,0)</f>
        <v>1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</row>
    <row r="58" spans="3:27" x14ac:dyDescent="0.2">
      <c r="C58" s="28">
        <f>Forecast_Capex_Input!C62</f>
        <v>51</v>
      </c>
      <c r="D58" s="9" t="str">
        <f>Forecast_Capex_Input!D62</f>
        <v>Line 991 Refurbishment</v>
      </c>
      <c r="E58" s="9" t="str">
        <f>Forecast_Capex_Input!F62</f>
        <v>Replacement Expenditure</v>
      </c>
      <c r="F58" s="9" t="str">
        <f>Forecast_Capex_Input!G62</f>
        <v>Transmission Lines</v>
      </c>
      <c r="G58" s="9" t="str">
        <f>Forecast_Capex_Input!H62</f>
        <v>Repex</v>
      </c>
      <c r="H58" s="9" t="str">
        <f>Forecast_Capex_Input!I62</f>
        <v>N/A</v>
      </c>
      <c r="I58" s="9" t="str">
        <f>Forecast_Capex_Input!J62</f>
        <v>N/A</v>
      </c>
      <c r="J58" s="9" t="str">
        <f>Forecast_Capex_Input!K62</f>
        <v>TL - Transmission poles</v>
      </c>
      <c r="K58" s="9" t="str">
        <f>Forecast_Capex_Input!L62</f>
        <v>TL - Safe and Reliable Network</v>
      </c>
      <c r="L58" s="9" t="str">
        <f>Forecast_Capex_Input!M62</f>
        <v>N/A</v>
      </c>
      <c r="M58" s="180">
        <f>IFERROR(INDEX(Capex_Forecast!$AG$11:$AG$1010,MATCH(D58,Capex_Forecast!$D$11:$D$1010,0))*1,0)</f>
        <v>1</v>
      </c>
      <c r="O58" s="67">
        <v>0</v>
      </c>
      <c r="P58" s="67">
        <v>0</v>
      </c>
      <c r="Q58" s="67">
        <v>0</v>
      </c>
      <c r="R58" s="67">
        <v>0</v>
      </c>
      <c r="S58" s="67">
        <v>0</v>
      </c>
      <c r="T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</row>
    <row r="59" spans="3:27" x14ac:dyDescent="0.2">
      <c r="C59" s="28">
        <f>Forecast_Capex_Input!C63</f>
        <v>52</v>
      </c>
      <c r="D59" s="9" t="str">
        <f>Forecast_Capex_Input!D63</f>
        <v xml:space="preserve">Line 99B Refurbishment </v>
      </c>
      <c r="E59" s="9" t="str">
        <f>Forecast_Capex_Input!F63</f>
        <v>Replacement Expenditure</v>
      </c>
      <c r="F59" s="9" t="str">
        <f>Forecast_Capex_Input!G63</f>
        <v>Transmission Lines</v>
      </c>
      <c r="G59" s="9" t="str">
        <f>Forecast_Capex_Input!H63</f>
        <v>Repex</v>
      </c>
      <c r="H59" s="9" t="str">
        <f>Forecast_Capex_Input!I63</f>
        <v>N/A</v>
      </c>
      <c r="I59" s="9" t="str">
        <f>Forecast_Capex_Input!J63</f>
        <v>N/A</v>
      </c>
      <c r="J59" s="9" t="str">
        <f>Forecast_Capex_Input!K63</f>
        <v>TL - Transmission poles</v>
      </c>
      <c r="K59" s="9" t="str">
        <f>Forecast_Capex_Input!L63</f>
        <v>TL - Safe and Reliable Network</v>
      </c>
      <c r="L59" s="9" t="str">
        <f>Forecast_Capex_Input!M63</f>
        <v>N/A</v>
      </c>
      <c r="M59" s="180">
        <f>IFERROR(INDEX(Capex_Forecast!$AG$11:$AG$1010,MATCH(D59,Capex_Forecast!$D$11:$D$1010,0))*1,0)</f>
        <v>1</v>
      </c>
      <c r="O59" s="67">
        <v>8.5206787786410165E-2</v>
      </c>
      <c r="P59" s="67">
        <v>3.3470471332887706</v>
      </c>
      <c r="Q59" s="67">
        <v>0</v>
      </c>
      <c r="R59" s="67">
        <v>0</v>
      </c>
      <c r="S59" s="67">
        <v>0</v>
      </c>
      <c r="T59" s="67">
        <v>3.4322539210751808</v>
      </c>
      <c r="V59" s="67">
        <v>9.7478617105028129E-2</v>
      </c>
      <c r="W59" s="67">
        <v>3.7993321769885195</v>
      </c>
      <c r="X59" s="67">
        <v>0</v>
      </c>
      <c r="Y59" s="67">
        <v>0</v>
      </c>
      <c r="Z59" s="67">
        <v>0</v>
      </c>
      <c r="AA59" s="67">
        <v>3.8968107940935477</v>
      </c>
    </row>
    <row r="60" spans="3:27" x14ac:dyDescent="0.2">
      <c r="C60" s="28">
        <f>Forecast_Capex_Input!C64</f>
        <v>53</v>
      </c>
      <c r="D60" s="9" t="str">
        <f>Forecast_Capex_Input!D64</f>
        <v xml:space="preserve">Line 99Z Refurbishment </v>
      </c>
      <c r="E60" s="9" t="str">
        <f>Forecast_Capex_Input!F64</f>
        <v>Replacement Expenditure</v>
      </c>
      <c r="F60" s="9" t="str">
        <f>Forecast_Capex_Input!G64</f>
        <v>Transmission Lines</v>
      </c>
      <c r="G60" s="9" t="str">
        <f>Forecast_Capex_Input!H64</f>
        <v>Repex</v>
      </c>
      <c r="H60" s="9" t="str">
        <f>Forecast_Capex_Input!I64</f>
        <v>N/A</v>
      </c>
      <c r="I60" s="9" t="str">
        <f>Forecast_Capex_Input!J64</f>
        <v>N/A</v>
      </c>
      <c r="J60" s="9" t="str">
        <f>Forecast_Capex_Input!K64</f>
        <v>TL - Transmission poles</v>
      </c>
      <c r="K60" s="9" t="str">
        <f>Forecast_Capex_Input!L64</f>
        <v>TL - Safe and Reliable Network</v>
      </c>
      <c r="L60" s="9" t="str">
        <f>Forecast_Capex_Input!M64</f>
        <v>N/A</v>
      </c>
      <c r="M60" s="180">
        <f>IFERROR(INDEX(Capex_Forecast!$AG$11:$AG$1010,MATCH(D60,Capex_Forecast!$D$11:$D$1010,0))*1,0)</f>
        <v>1</v>
      </c>
      <c r="O60" s="67">
        <v>2.7900730306679615</v>
      </c>
      <c r="P60" s="67">
        <v>0</v>
      </c>
      <c r="Q60" s="67">
        <v>0</v>
      </c>
      <c r="R60" s="67">
        <v>0</v>
      </c>
      <c r="S60" s="67">
        <v>0</v>
      </c>
      <c r="T60" s="67">
        <v>2.7900730306679615</v>
      </c>
      <c r="V60" s="67">
        <v>3.1919107352492544</v>
      </c>
      <c r="W60" s="67">
        <v>0</v>
      </c>
      <c r="X60" s="67">
        <v>0</v>
      </c>
      <c r="Y60" s="67">
        <v>0</v>
      </c>
      <c r="Z60" s="67">
        <v>0</v>
      </c>
      <c r="AA60" s="67">
        <v>3.1919107352492544</v>
      </c>
    </row>
    <row r="61" spans="3:27" x14ac:dyDescent="0.2">
      <c r="C61" s="28">
        <f>Forecast_Capex_Input!C65</f>
        <v>54</v>
      </c>
      <c r="D61" s="9" t="str">
        <f>Forecast_Capex_Input!D65</f>
        <v>Line 9ML Refurbishment</v>
      </c>
      <c r="E61" s="9" t="str">
        <f>Forecast_Capex_Input!F65</f>
        <v>Replacement Expenditure</v>
      </c>
      <c r="F61" s="9" t="str">
        <f>Forecast_Capex_Input!G65</f>
        <v>Transmission Lines</v>
      </c>
      <c r="G61" s="9" t="str">
        <f>Forecast_Capex_Input!H65</f>
        <v>Repex</v>
      </c>
      <c r="H61" s="9" t="str">
        <f>Forecast_Capex_Input!I65</f>
        <v>N/A</v>
      </c>
      <c r="I61" s="9" t="str">
        <f>Forecast_Capex_Input!J65</f>
        <v>N/A</v>
      </c>
      <c r="J61" s="9" t="str">
        <f>Forecast_Capex_Input!K65</f>
        <v>TL - Transmission poles</v>
      </c>
      <c r="K61" s="9" t="str">
        <f>Forecast_Capex_Input!L65</f>
        <v>TL - Safe and Reliable Network</v>
      </c>
      <c r="L61" s="9" t="str">
        <f>Forecast_Capex_Input!M65</f>
        <v>N/A</v>
      </c>
      <c r="M61" s="180">
        <f>IFERROR(INDEX(Capex_Forecast!$AG$11:$AG$1010,MATCH(D61,Capex_Forecast!$D$11:$D$1010,0))*1,0)</f>
        <v>1</v>
      </c>
      <c r="O61" s="67">
        <v>5.1157590455134159</v>
      </c>
      <c r="P61" s="67">
        <v>0</v>
      </c>
      <c r="Q61" s="67">
        <v>0</v>
      </c>
      <c r="R61" s="67">
        <v>0</v>
      </c>
      <c r="S61" s="67">
        <v>0</v>
      </c>
      <c r="T61" s="67">
        <v>5.1157590455134159</v>
      </c>
      <c r="V61" s="67">
        <v>5.8525515414245168</v>
      </c>
      <c r="W61" s="67">
        <v>0</v>
      </c>
      <c r="X61" s="67">
        <v>0</v>
      </c>
      <c r="Y61" s="67">
        <v>0</v>
      </c>
      <c r="Z61" s="67">
        <v>0</v>
      </c>
      <c r="AA61" s="67">
        <v>5.8525515414245168</v>
      </c>
    </row>
    <row r="62" spans="3:27" x14ac:dyDescent="0.2">
      <c r="C62" s="28">
        <f>Forecast_Capex_Input!C66</f>
        <v>55</v>
      </c>
      <c r="D62" s="9" t="str">
        <f>Forecast_Capex_Input!D66</f>
        <v>Line 9W/96 Refurbishment</v>
      </c>
      <c r="E62" s="9" t="str">
        <f>Forecast_Capex_Input!F66</f>
        <v>Replacement Expenditure</v>
      </c>
      <c r="F62" s="9" t="str">
        <f>Forecast_Capex_Input!G66</f>
        <v>Transmission Lines</v>
      </c>
      <c r="G62" s="9" t="str">
        <f>Forecast_Capex_Input!H66</f>
        <v>Repex</v>
      </c>
      <c r="H62" s="9" t="str">
        <f>Forecast_Capex_Input!I66</f>
        <v>N/A</v>
      </c>
      <c r="I62" s="9" t="str">
        <f>Forecast_Capex_Input!J66</f>
        <v>N/A</v>
      </c>
      <c r="J62" s="9" t="str">
        <f>Forecast_Capex_Input!K66</f>
        <v>TL - Transmission towers</v>
      </c>
      <c r="K62" s="9" t="str">
        <f>Forecast_Capex_Input!L66</f>
        <v>TL - Safe and Reliable Network</v>
      </c>
      <c r="L62" s="9" t="str">
        <f>Forecast_Capex_Input!M66</f>
        <v>N/A</v>
      </c>
      <c r="M62" s="180">
        <f>IFERROR(INDEX(Capex_Forecast!$AG$11:$AG$1010,MATCH(D62,Capex_Forecast!$D$11:$D$1010,0))*1,0)</f>
        <v>1</v>
      </c>
      <c r="O62" s="67">
        <v>0</v>
      </c>
      <c r="P62" s="67">
        <v>0</v>
      </c>
      <c r="Q62" s="67">
        <v>3.5829385459998225E-2</v>
      </c>
      <c r="R62" s="67">
        <v>1.2531859714259619</v>
      </c>
      <c r="S62" s="67">
        <v>0</v>
      </c>
      <c r="T62" s="67">
        <v>1.2890153568859601</v>
      </c>
      <c r="V62" s="67">
        <v>0</v>
      </c>
      <c r="W62" s="67">
        <v>0</v>
      </c>
      <c r="X62" s="67">
        <v>4.1752299355914388E-2</v>
      </c>
      <c r="Y62" s="67">
        <v>1.462998012879686</v>
      </c>
      <c r="Z62" s="67">
        <v>0</v>
      </c>
      <c r="AA62" s="67">
        <v>1.5047503122356003</v>
      </c>
    </row>
    <row r="63" spans="3:27" x14ac:dyDescent="0.2">
      <c r="C63" s="28">
        <f>Forecast_Capex_Input!C67</f>
        <v>56</v>
      </c>
      <c r="D63" s="9" t="str">
        <f>Forecast_Capex_Input!D67</f>
        <v>Nambucca Secondary Systems Renewal</v>
      </c>
      <c r="E63" s="9" t="str">
        <f>Forecast_Capex_Input!F67</f>
        <v>Replacement Expenditure</v>
      </c>
      <c r="F63" s="9" t="str">
        <f>Forecast_Capex_Input!G67</f>
        <v>Digital Infrastructure</v>
      </c>
      <c r="G63" s="9" t="str">
        <f>Forecast_Capex_Input!H67</f>
        <v>Repex</v>
      </c>
      <c r="H63" s="9" t="str">
        <f>Forecast_Capex_Input!I67</f>
        <v>N/A</v>
      </c>
      <c r="I63" s="9" t="str">
        <f>Forecast_Capex_Input!J67</f>
        <v>N/A</v>
      </c>
      <c r="J63" s="9" t="str">
        <f>Forecast_Capex_Input!K67</f>
        <v>DI - Protection systems</v>
      </c>
      <c r="K63" s="9" t="str">
        <f>Forecast_Capex_Input!L67</f>
        <v>DI - Safe and Reliable Network</v>
      </c>
      <c r="L63" s="9" t="str">
        <f>Forecast_Capex_Input!M67</f>
        <v>N/A</v>
      </c>
      <c r="M63" s="180">
        <f>IFERROR(INDEX(Capex_Forecast!$AG$11:$AG$1010,MATCH(D63,Capex_Forecast!$D$11:$D$1010,0))*1,0)</f>
        <v>1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</row>
    <row r="64" spans="3:27" x14ac:dyDescent="0.2">
      <c r="C64" s="28">
        <f>Forecast_Capex_Input!C68</f>
        <v>57</v>
      </c>
      <c r="D64" s="9" t="str">
        <f>Forecast_Capex_Input!D68</f>
        <v>Narrabri Secondary Systems Renewal</v>
      </c>
      <c r="E64" s="9" t="str">
        <f>Forecast_Capex_Input!F68</f>
        <v>Replacement Expenditure</v>
      </c>
      <c r="F64" s="9" t="str">
        <f>Forecast_Capex_Input!G68</f>
        <v>Digital Infrastructure</v>
      </c>
      <c r="G64" s="9" t="str">
        <f>Forecast_Capex_Input!H68</f>
        <v>Repex</v>
      </c>
      <c r="H64" s="9" t="str">
        <f>Forecast_Capex_Input!I68</f>
        <v>N/A</v>
      </c>
      <c r="I64" s="9" t="str">
        <f>Forecast_Capex_Input!J68</f>
        <v>N/A</v>
      </c>
      <c r="J64" s="9" t="str">
        <f>Forecast_Capex_Input!K68</f>
        <v>DI - Protection systems</v>
      </c>
      <c r="K64" s="9" t="str">
        <f>Forecast_Capex_Input!L68</f>
        <v>DI - Safe and Reliable Network</v>
      </c>
      <c r="L64" s="9" t="str">
        <f>Forecast_Capex_Input!M68</f>
        <v>N/A</v>
      </c>
      <c r="M64" s="180">
        <f>IFERROR(INDEX(Capex_Forecast!$AG$11:$AG$1010,MATCH(D64,Capex_Forecast!$D$11:$D$1010,0))*1,0)</f>
        <v>1</v>
      </c>
      <c r="O64" s="67">
        <v>1.893571525395652</v>
      </c>
      <c r="P64" s="67">
        <v>6.9868653164232288</v>
      </c>
      <c r="Q64" s="67">
        <v>2.2025878800256811</v>
      </c>
      <c r="R64" s="67">
        <v>0</v>
      </c>
      <c r="S64" s="67">
        <v>0</v>
      </c>
      <c r="T64" s="67">
        <v>11.083024721844563</v>
      </c>
      <c r="V64" s="67">
        <v>2.1662914244311691</v>
      </c>
      <c r="W64" s="67">
        <v>7.9309974302299757</v>
      </c>
      <c r="X64" s="67">
        <v>2.5666951119553367</v>
      </c>
      <c r="Y64" s="67">
        <v>0</v>
      </c>
      <c r="Z64" s="67">
        <v>0</v>
      </c>
      <c r="AA64" s="67">
        <v>12.663983966616481</v>
      </c>
    </row>
    <row r="65" spans="3:27" x14ac:dyDescent="0.2">
      <c r="C65" s="28">
        <f>Forecast_Capex_Input!C69</f>
        <v>58</v>
      </c>
      <c r="D65" s="9" t="str">
        <f>Forecast_Capex_Input!D69</f>
        <v>Newcastle Secondary Systems Renewal</v>
      </c>
      <c r="E65" s="9" t="str">
        <f>Forecast_Capex_Input!F69</f>
        <v>Replacement Expenditure</v>
      </c>
      <c r="F65" s="9" t="str">
        <f>Forecast_Capex_Input!G69</f>
        <v>Digital Infrastructure</v>
      </c>
      <c r="G65" s="9" t="str">
        <f>Forecast_Capex_Input!H69</f>
        <v>Repex</v>
      </c>
      <c r="H65" s="9" t="str">
        <f>Forecast_Capex_Input!I69</f>
        <v>N/A</v>
      </c>
      <c r="I65" s="9" t="str">
        <f>Forecast_Capex_Input!J69</f>
        <v>N/A</v>
      </c>
      <c r="J65" s="9" t="str">
        <f>Forecast_Capex_Input!K69</f>
        <v>DI - Protection systems</v>
      </c>
      <c r="K65" s="9" t="str">
        <f>Forecast_Capex_Input!L69</f>
        <v>DI - Safe and Reliable Network</v>
      </c>
      <c r="L65" s="9" t="str">
        <f>Forecast_Capex_Input!M69</f>
        <v>N/A</v>
      </c>
      <c r="M65" s="180">
        <f>IFERROR(INDEX(Capex_Forecast!$AG$11:$AG$1010,MATCH(D65,Capex_Forecast!$D$11:$D$1010,0))*1,0)</f>
        <v>1</v>
      </c>
      <c r="O65" s="67">
        <v>1.8987404058332065</v>
      </c>
      <c r="P65" s="67">
        <v>1.7293335167040413</v>
      </c>
      <c r="Q65" s="67">
        <v>0.86610064873966142</v>
      </c>
      <c r="R65" s="67">
        <v>1.906618195825402</v>
      </c>
      <c r="S65" s="67">
        <v>1.9941559121506525</v>
      </c>
      <c r="T65" s="67">
        <v>8.3949486792529644</v>
      </c>
      <c r="V65" s="67">
        <v>2.1722047481243125</v>
      </c>
      <c r="W65" s="67">
        <v>1.9630176131707064</v>
      </c>
      <c r="X65" s="67">
        <v>1.0092747362050842</v>
      </c>
      <c r="Y65" s="67">
        <v>2.2258297614350626</v>
      </c>
      <c r="Z65" s="67">
        <v>2.2906089566479739</v>
      </c>
      <c r="AA65" s="67">
        <v>9.6609358155831409</v>
      </c>
    </row>
    <row r="66" spans="3:27" x14ac:dyDescent="0.2">
      <c r="C66" s="28">
        <f>Forecast_Capex_Input!C70</f>
        <v>59</v>
      </c>
      <c r="D66" s="9" t="str">
        <f>Forecast_Capex_Input!D70</f>
        <v>OLCM replacements</v>
      </c>
      <c r="E66" s="9" t="str">
        <f>Forecast_Capex_Input!F70</f>
        <v>Replacement Expenditure</v>
      </c>
      <c r="F66" s="9" t="str">
        <f>Forecast_Capex_Input!G70</f>
        <v>Substation</v>
      </c>
      <c r="G66" s="9" t="str">
        <f>Forecast_Capex_Input!H70</f>
        <v>Repex</v>
      </c>
      <c r="H66" s="9" t="str">
        <f>Forecast_Capex_Input!I70</f>
        <v>N/A</v>
      </c>
      <c r="I66" s="9" t="str">
        <f>Forecast_Capex_Input!J70</f>
        <v>N/A</v>
      </c>
      <c r="J66" s="9" t="str">
        <f>Forecast_Capex_Input!K70</f>
        <v>Substations - Site Establishment and supporting assets</v>
      </c>
      <c r="K66" s="9" t="str">
        <f>Forecast_Capex_Input!L70</f>
        <v>Substations - Safe and Reliable Network</v>
      </c>
      <c r="L66" s="9" t="str">
        <f>Forecast_Capex_Input!M70</f>
        <v>N/A</v>
      </c>
      <c r="M66" s="180">
        <f>IFERROR(INDEX(Capex_Forecast!$AG$11:$AG$1010,MATCH(D66,Capex_Forecast!$D$11:$D$1010,0))*1,0)</f>
        <v>1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</row>
    <row r="67" spans="3:27" x14ac:dyDescent="0.2">
      <c r="C67" s="28">
        <f>Forecast_Capex_Input!C71</f>
        <v>60</v>
      </c>
      <c r="D67" s="9" t="str">
        <f>Forecast_Capex_Input!D71</f>
        <v>Panorama Secondary Systems Renewal</v>
      </c>
      <c r="E67" s="9" t="str">
        <f>Forecast_Capex_Input!F71</f>
        <v>Replacement Expenditure</v>
      </c>
      <c r="F67" s="9" t="str">
        <f>Forecast_Capex_Input!G71</f>
        <v>Digital Infrastructure</v>
      </c>
      <c r="G67" s="9" t="str">
        <f>Forecast_Capex_Input!H71</f>
        <v>Repex</v>
      </c>
      <c r="H67" s="9" t="str">
        <f>Forecast_Capex_Input!I71</f>
        <v>N/A</v>
      </c>
      <c r="I67" s="9" t="str">
        <f>Forecast_Capex_Input!J71</f>
        <v>N/A</v>
      </c>
      <c r="J67" s="9" t="str">
        <f>Forecast_Capex_Input!K71</f>
        <v>DI - Protection systems</v>
      </c>
      <c r="K67" s="9" t="str">
        <f>Forecast_Capex_Input!L71</f>
        <v>DI - Safe and Reliable Network</v>
      </c>
      <c r="L67" s="9" t="str">
        <f>Forecast_Capex_Input!M71</f>
        <v>N/A</v>
      </c>
      <c r="M67" s="180">
        <f>IFERROR(INDEX(Capex_Forecast!$AG$11:$AG$1010,MATCH(D67,Capex_Forecast!$D$11:$D$1010,0))*1,0)</f>
        <v>1</v>
      </c>
      <c r="O67" s="67">
        <v>0.52440476735885211</v>
      </c>
      <c r="P67" s="67">
        <v>0.47900004562364196</v>
      </c>
      <c r="Q67" s="67">
        <v>0.24051462654529621</v>
      </c>
      <c r="R67" s="67">
        <v>0.52997899758349787</v>
      </c>
      <c r="S67" s="67">
        <v>0.55468685533904016</v>
      </c>
      <c r="T67" s="67">
        <v>2.3285852924503283</v>
      </c>
      <c r="V67" s="67">
        <v>0.59993168212800374</v>
      </c>
      <c r="W67" s="67">
        <v>0.54372711636381355</v>
      </c>
      <c r="X67" s="67">
        <v>0.28027381876830143</v>
      </c>
      <c r="Y67" s="67">
        <v>0.61870962332140467</v>
      </c>
      <c r="Z67" s="67">
        <v>0.63714711133304636</v>
      </c>
      <c r="AA67" s="67">
        <v>2.6797893519145699</v>
      </c>
    </row>
    <row r="68" spans="3:27" x14ac:dyDescent="0.2">
      <c r="C68" s="28">
        <f>Forecast_Capex_Input!C72</f>
        <v>61</v>
      </c>
      <c r="D68" s="9" t="str">
        <f>Forecast_Capex_Input!D72</f>
        <v>Physical Security Upgrade</v>
      </c>
      <c r="E68" s="9" t="str">
        <f>Forecast_Capex_Input!F72</f>
        <v>Replacement Expenditure</v>
      </c>
      <c r="F68" s="9" t="str">
        <f>Forecast_Capex_Input!G72</f>
        <v>Digital Infrastructure</v>
      </c>
      <c r="G68" s="9" t="str">
        <f>Forecast_Capex_Input!H72</f>
        <v>Repex</v>
      </c>
      <c r="H68" s="9" t="str">
        <f>Forecast_Capex_Input!I72</f>
        <v>N/A</v>
      </c>
      <c r="I68" s="9" t="str">
        <f>Forecast_Capex_Input!J72</f>
        <v>N/A</v>
      </c>
      <c r="J68" s="9" t="str">
        <f>Forecast_Capex_Input!K72</f>
        <v>DI - Network Buildings &amp; Security</v>
      </c>
      <c r="K68" s="9" t="str">
        <f>Forecast_Capex_Input!L72</f>
        <v>DI - Cyber/physical security</v>
      </c>
      <c r="L68" s="9" t="str">
        <f>Forecast_Capex_Input!M72</f>
        <v>N/A</v>
      </c>
      <c r="M68" s="180">
        <f>IFERROR(INDEX(Capex_Forecast!$AG$11:$AG$1010,MATCH(D68,Capex_Forecast!$D$11:$D$1010,0))*1,0)</f>
        <v>1</v>
      </c>
      <c r="O68" s="67">
        <v>7.0325617145042534</v>
      </c>
      <c r="P68" s="67">
        <v>7.0393974108005155</v>
      </c>
      <c r="Q68" s="67">
        <v>7.0455122088493605</v>
      </c>
      <c r="R68" s="67">
        <v>7.0478320255433351</v>
      </c>
      <c r="S68" s="67">
        <v>7.0494511429988016</v>
      </c>
      <c r="T68" s="67">
        <v>35.214754502696266</v>
      </c>
      <c r="V68" s="67">
        <v>8.0454199535612148</v>
      </c>
      <c r="W68" s="67">
        <v>7.9906281639914436</v>
      </c>
      <c r="X68" s="67">
        <v>8.2101976096701552</v>
      </c>
      <c r="Y68" s="67">
        <v>8.2278005687752653</v>
      </c>
      <c r="Z68" s="67">
        <v>8.0974290070381691</v>
      </c>
      <c r="AA68" s="67">
        <v>40.571475303036252</v>
      </c>
    </row>
    <row r="69" spans="3:27" x14ac:dyDescent="0.2">
      <c r="C69" s="28">
        <f>Forecast_Capex_Input!C73</f>
        <v>62</v>
      </c>
      <c r="D69" s="9" t="str">
        <f>Forecast_Capex_Input!D73</f>
        <v xml:space="preserve">Regentville Secondary Systems Renewal </v>
      </c>
      <c r="E69" s="9" t="str">
        <f>Forecast_Capex_Input!F73</f>
        <v>Replacement Expenditure</v>
      </c>
      <c r="F69" s="9" t="str">
        <f>Forecast_Capex_Input!G73</f>
        <v>Digital Infrastructure</v>
      </c>
      <c r="G69" s="9" t="str">
        <f>Forecast_Capex_Input!H73</f>
        <v>Repex</v>
      </c>
      <c r="H69" s="9" t="str">
        <f>Forecast_Capex_Input!I73</f>
        <v>N/A</v>
      </c>
      <c r="I69" s="9" t="str">
        <f>Forecast_Capex_Input!J73</f>
        <v>N/A</v>
      </c>
      <c r="J69" s="9" t="str">
        <f>Forecast_Capex_Input!K73</f>
        <v>DI - Protection systems</v>
      </c>
      <c r="K69" s="9" t="str">
        <f>Forecast_Capex_Input!L73</f>
        <v>DI - Safe and Reliable Network</v>
      </c>
      <c r="L69" s="9" t="str">
        <f>Forecast_Capex_Input!M73</f>
        <v>N/A</v>
      </c>
      <c r="M69" s="180">
        <f>IFERROR(INDEX(Capex_Forecast!$AG$11:$AG$1010,MATCH(D69,Capex_Forecast!$D$11:$D$1010,0))*1,0)</f>
        <v>1</v>
      </c>
      <c r="O69" s="67">
        <v>0</v>
      </c>
      <c r="P69" s="67">
        <v>0</v>
      </c>
      <c r="Q69" s="67">
        <v>1.5794365447099901</v>
      </c>
      <c r="R69" s="67">
        <v>5.2671378042283035</v>
      </c>
      <c r="S69" s="67">
        <v>1.3879884642465259</v>
      </c>
      <c r="T69" s="67">
        <v>8.2345628131848194</v>
      </c>
      <c r="V69" s="67">
        <v>0</v>
      </c>
      <c r="W69" s="67">
        <v>0</v>
      </c>
      <c r="X69" s="67">
        <v>1.8405313566437549</v>
      </c>
      <c r="Y69" s="67">
        <v>6.1489773400361916</v>
      </c>
      <c r="Z69" s="67">
        <v>1.5943281007041785</v>
      </c>
      <c r="AA69" s="67">
        <v>9.5838367973841248</v>
      </c>
    </row>
    <row r="70" spans="3:27" x14ac:dyDescent="0.2">
      <c r="C70" s="28">
        <f>Forecast_Capex_Input!C74</f>
        <v>63</v>
      </c>
      <c r="D70" s="9" t="str">
        <f>Forecast_Capex_Input!D74</f>
        <v>Sydney east Secondary Systems Renewal</v>
      </c>
      <c r="E70" s="9" t="str">
        <f>Forecast_Capex_Input!F74</f>
        <v>Replacement Expenditure</v>
      </c>
      <c r="F70" s="9" t="str">
        <f>Forecast_Capex_Input!G74</f>
        <v>Digital Infrastructure</v>
      </c>
      <c r="G70" s="9" t="str">
        <f>Forecast_Capex_Input!H74</f>
        <v>Repex</v>
      </c>
      <c r="H70" s="9" t="str">
        <f>Forecast_Capex_Input!I74</f>
        <v>N/A</v>
      </c>
      <c r="I70" s="9" t="str">
        <f>Forecast_Capex_Input!J74</f>
        <v>N/A</v>
      </c>
      <c r="J70" s="9" t="str">
        <f>Forecast_Capex_Input!K74</f>
        <v>DI - Protection systems</v>
      </c>
      <c r="K70" s="9" t="str">
        <f>Forecast_Capex_Input!L74</f>
        <v>DI - Safe and Reliable Network</v>
      </c>
      <c r="L70" s="9" t="str">
        <f>Forecast_Capex_Input!M74</f>
        <v>N/A</v>
      </c>
      <c r="M70" s="180">
        <f>IFERROR(INDEX(Capex_Forecast!$AG$11:$AG$1010,MATCH(D70,Capex_Forecast!$D$11:$D$1010,0))*1,0)</f>
        <v>1</v>
      </c>
      <c r="O70" s="67">
        <v>9.1721017651444274</v>
      </c>
      <c r="P70" s="67">
        <v>11.69814454707809</v>
      </c>
      <c r="Q70" s="67">
        <v>0.71164228750773506</v>
      </c>
      <c r="R70" s="67">
        <v>0</v>
      </c>
      <c r="S70" s="67">
        <v>0</v>
      </c>
      <c r="T70" s="67">
        <v>21.581888599730256</v>
      </c>
      <c r="V70" s="67">
        <v>10.493105294076887</v>
      </c>
      <c r="W70" s="67">
        <v>13.278909802834264</v>
      </c>
      <c r="X70" s="67">
        <v>0.82928304353764137</v>
      </c>
      <c r="Y70" s="67">
        <v>0</v>
      </c>
      <c r="Z70" s="67">
        <v>0</v>
      </c>
      <c r="AA70" s="67">
        <v>24.601298140448794</v>
      </c>
    </row>
    <row r="71" spans="3:27" x14ac:dyDescent="0.2">
      <c r="C71" s="28">
        <f>Forecast_Capex_Input!C75</f>
        <v>64</v>
      </c>
      <c r="D71" s="9" t="str">
        <f>Forecast_Capex_Input!D75</f>
        <v xml:space="preserve">Tamworth Transformer Renewals </v>
      </c>
      <c r="E71" s="9" t="str">
        <f>Forecast_Capex_Input!F75</f>
        <v>Replacement Expenditure</v>
      </c>
      <c r="F71" s="9" t="str">
        <f>Forecast_Capex_Input!G75</f>
        <v>Substation</v>
      </c>
      <c r="G71" s="9" t="str">
        <f>Forecast_Capex_Input!H75</f>
        <v>Repex</v>
      </c>
      <c r="H71" s="9" t="str">
        <f>Forecast_Capex_Input!I75</f>
        <v>N/A</v>
      </c>
      <c r="I71" s="9" t="str">
        <f>Forecast_Capex_Input!J75</f>
        <v>N/A</v>
      </c>
      <c r="J71" s="9" t="str">
        <f>Forecast_Capex_Input!K75</f>
        <v>Substations - Power Transformers</v>
      </c>
      <c r="K71" s="9" t="str">
        <f>Forecast_Capex_Input!L75</f>
        <v>Substations - Safe and Reliable Network</v>
      </c>
      <c r="L71" s="9" t="str">
        <f>Forecast_Capex_Input!M75</f>
        <v>N/A</v>
      </c>
      <c r="M71" s="180">
        <f>IFERROR(INDEX(Capex_Forecast!$AG$11:$AG$1010,MATCH(D71,Capex_Forecast!$D$11:$D$1010,0))*1,0)</f>
        <v>1</v>
      </c>
      <c r="O71" s="67">
        <v>0.29040337537120586</v>
      </c>
      <c r="P71" s="67">
        <v>1.5603995435545948</v>
      </c>
      <c r="Q71" s="67">
        <v>4.0992485713151563</v>
      </c>
      <c r="R71" s="67">
        <v>0</v>
      </c>
      <c r="S71" s="67">
        <v>0</v>
      </c>
      <c r="T71" s="67">
        <v>5.9500514902409574</v>
      </c>
      <c r="V71" s="67">
        <v>0.33222845467168827</v>
      </c>
      <c r="W71" s="67">
        <v>1.771255664678949</v>
      </c>
      <c r="X71" s="67">
        <v>4.776890568635034</v>
      </c>
      <c r="Y71" s="67">
        <v>0</v>
      </c>
      <c r="Z71" s="67">
        <v>0</v>
      </c>
      <c r="AA71" s="67">
        <v>6.8803746879856718</v>
      </c>
    </row>
    <row r="72" spans="3:27" x14ac:dyDescent="0.2">
      <c r="C72" s="28">
        <f>Forecast_Capex_Input!C76</f>
        <v>65</v>
      </c>
      <c r="D72" s="9" t="str">
        <f>Forecast_Capex_Input!D76</f>
        <v>Tenterfield Transformer Renewals</v>
      </c>
      <c r="E72" s="9" t="str">
        <f>Forecast_Capex_Input!F76</f>
        <v>Replacement Expenditure</v>
      </c>
      <c r="F72" s="9" t="str">
        <f>Forecast_Capex_Input!G76</f>
        <v>Substation</v>
      </c>
      <c r="G72" s="9" t="str">
        <f>Forecast_Capex_Input!H76</f>
        <v>Repex</v>
      </c>
      <c r="H72" s="9" t="str">
        <f>Forecast_Capex_Input!I76</f>
        <v>N/A</v>
      </c>
      <c r="I72" s="9" t="str">
        <f>Forecast_Capex_Input!J76</f>
        <v>N/A</v>
      </c>
      <c r="J72" s="9" t="str">
        <f>Forecast_Capex_Input!K76</f>
        <v>Substations - Power Transformers</v>
      </c>
      <c r="K72" s="9" t="str">
        <f>Forecast_Capex_Input!L76</f>
        <v>Substations - Safe and Reliable Network</v>
      </c>
      <c r="L72" s="9" t="str">
        <f>Forecast_Capex_Input!M76</f>
        <v>N/A</v>
      </c>
      <c r="M72" s="180">
        <f>IFERROR(INDEX(Capex_Forecast!$AG$11:$AG$1010,MATCH(D72,Capex_Forecast!$D$11:$D$1010,0))*1,0)</f>
        <v>1</v>
      </c>
      <c r="O72" s="67">
        <v>0</v>
      </c>
      <c r="P72" s="67">
        <v>0</v>
      </c>
      <c r="Q72" s="67">
        <v>0.24263616043159431</v>
      </c>
      <c r="R72" s="67">
        <v>1.7407912945630861</v>
      </c>
      <c r="S72" s="67">
        <v>1.2659022700190574</v>
      </c>
      <c r="T72" s="67">
        <v>3.2493297250137378</v>
      </c>
      <c r="V72" s="67">
        <v>0</v>
      </c>
      <c r="W72" s="67">
        <v>0</v>
      </c>
      <c r="X72" s="67">
        <v>0.28274606094541971</v>
      </c>
      <c r="Y72" s="67">
        <v>2.0322396378936123</v>
      </c>
      <c r="Z72" s="67">
        <v>1.4540924610149502</v>
      </c>
      <c r="AA72" s="67">
        <v>3.769078159853982</v>
      </c>
    </row>
    <row r="73" spans="3:27" x14ac:dyDescent="0.2">
      <c r="C73" s="28">
        <f>Forecast_Capex_Input!C77</f>
        <v>66</v>
      </c>
      <c r="D73" s="9" t="str">
        <f>Forecast_Capex_Input!D77</f>
        <v>Tomago Secondary Systems Renewal</v>
      </c>
      <c r="E73" s="9" t="str">
        <f>Forecast_Capex_Input!F77</f>
        <v>Replacement Expenditure</v>
      </c>
      <c r="F73" s="9" t="str">
        <f>Forecast_Capex_Input!G77</f>
        <v>Digital Infrastructure</v>
      </c>
      <c r="G73" s="9" t="str">
        <f>Forecast_Capex_Input!H77</f>
        <v>Repex</v>
      </c>
      <c r="H73" s="9" t="str">
        <f>Forecast_Capex_Input!I77</f>
        <v>N/A</v>
      </c>
      <c r="I73" s="9" t="str">
        <f>Forecast_Capex_Input!J77</f>
        <v>N/A</v>
      </c>
      <c r="J73" s="9" t="str">
        <f>Forecast_Capex_Input!K77</f>
        <v>DI - Protection systems</v>
      </c>
      <c r="K73" s="9" t="str">
        <f>Forecast_Capex_Input!L77</f>
        <v>DI - Safe and Reliable Network</v>
      </c>
      <c r="L73" s="9" t="str">
        <f>Forecast_Capex_Input!M77</f>
        <v>N/A</v>
      </c>
      <c r="M73" s="180">
        <f>IFERROR(INDEX(Capex_Forecast!$AG$11:$AG$1010,MATCH(D73,Capex_Forecast!$D$11:$D$1010,0))*1,0)</f>
        <v>1</v>
      </c>
      <c r="O73" s="67">
        <v>0</v>
      </c>
      <c r="P73" s="67">
        <v>6.3732886086449039</v>
      </c>
      <c r="Q73" s="67">
        <v>6.3667885691343455</v>
      </c>
      <c r="R73" s="67">
        <v>6.3709288363313448</v>
      </c>
      <c r="S73" s="67">
        <v>3.3528031791205164</v>
      </c>
      <c r="T73" s="67">
        <v>22.463809193231111</v>
      </c>
      <c r="V73" s="67">
        <v>0</v>
      </c>
      <c r="W73" s="67">
        <v>7.2345083650693445</v>
      </c>
      <c r="X73" s="67">
        <v>7.4192749571743324</v>
      </c>
      <c r="Y73" s="67">
        <v>7.437568278190156</v>
      </c>
      <c r="Z73" s="67">
        <v>3.851233970812538</v>
      </c>
      <c r="AA73" s="67">
        <v>25.942585571246369</v>
      </c>
    </row>
    <row r="74" spans="3:27" x14ac:dyDescent="0.2">
      <c r="C74" s="28">
        <f>Forecast_Capex_Input!C78</f>
        <v>67</v>
      </c>
      <c r="D74" s="9" t="str">
        <f>Forecast_Capex_Input!D78</f>
        <v>Transformer Compound Wall Renewal</v>
      </c>
      <c r="E74" s="9" t="str">
        <f>Forecast_Capex_Input!F78</f>
        <v>Replacement Expenditure</v>
      </c>
      <c r="F74" s="9" t="str">
        <f>Forecast_Capex_Input!G78</f>
        <v>Substation</v>
      </c>
      <c r="G74" s="9" t="str">
        <f>Forecast_Capex_Input!H78</f>
        <v>Repex</v>
      </c>
      <c r="H74" s="9" t="str">
        <f>Forecast_Capex_Input!I78</f>
        <v>N/A</v>
      </c>
      <c r="I74" s="9" t="str">
        <f>Forecast_Capex_Input!J78</f>
        <v>N/A</v>
      </c>
      <c r="J74" s="9" t="str">
        <f>Forecast_Capex_Input!K78</f>
        <v>Substations - Site Establishment and supporting assets</v>
      </c>
      <c r="K74" s="9" t="str">
        <f>Forecast_Capex_Input!L78</f>
        <v>Substations - Safe and Reliable Network</v>
      </c>
      <c r="L74" s="9" t="str">
        <f>Forecast_Capex_Input!M78</f>
        <v>N/A</v>
      </c>
      <c r="M74" s="180">
        <f>IFERROR(INDEX(Capex_Forecast!$AG$11:$AG$1010,MATCH(D74,Capex_Forecast!$D$11:$D$1010,0))*1,0)</f>
        <v>1</v>
      </c>
      <c r="O74" s="67">
        <v>0.59278091494294682</v>
      </c>
      <c r="P74" s="67">
        <v>0.54090997010340502</v>
      </c>
      <c r="Q74" s="67">
        <v>0.27135767760281954</v>
      </c>
      <c r="R74" s="67">
        <v>0.59774030542810108</v>
      </c>
      <c r="S74" s="67">
        <v>0.62546006765708506</v>
      </c>
      <c r="T74" s="67">
        <v>2.6282489357343577</v>
      </c>
      <c r="V74" s="67">
        <v>0.67815564154042407</v>
      </c>
      <c r="W74" s="67">
        <v>0.6140029023877086</v>
      </c>
      <c r="X74" s="67">
        <v>0.31621549860094045</v>
      </c>
      <c r="Y74" s="67">
        <v>0.6978157264754169</v>
      </c>
      <c r="Z74" s="67">
        <v>0.7184415342207866</v>
      </c>
      <c r="AA74" s="67">
        <v>3.0246313032252767</v>
      </c>
    </row>
    <row r="75" spans="3:27" x14ac:dyDescent="0.2">
      <c r="C75" s="28">
        <f>Forecast_Capex_Input!C79</f>
        <v>68</v>
      </c>
      <c r="D75" s="9" t="str">
        <f>Forecast_Capex_Input!D79</f>
        <v>Transmission Line Protection Relay Replacements</v>
      </c>
      <c r="E75" s="9" t="str">
        <f>Forecast_Capex_Input!F79</f>
        <v>Replacement Expenditure</v>
      </c>
      <c r="F75" s="9" t="str">
        <f>Forecast_Capex_Input!G79</f>
        <v>Digital Infrastructure</v>
      </c>
      <c r="G75" s="9" t="str">
        <f>Forecast_Capex_Input!H79</f>
        <v>Repex</v>
      </c>
      <c r="H75" s="9" t="str">
        <f>Forecast_Capex_Input!I79</f>
        <v>N/A</v>
      </c>
      <c r="I75" s="9" t="str">
        <f>Forecast_Capex_Input!J79</f>
        <v>N/A</v>
      </c>
      <c r="J75" s="9" t="str">
        <f>Forecast_Capex_Input!K79</f>
        <v>DI - Protection systems</v>
      </c>
      <c r="K75" s="9" t="str">
        <f>Forecast_Capex_Input!L79</f>
        <v>DI - Safe and Reliable Network</v>
      </c>
      <c r="L75" s="9" t="str">
        <f>Forecast_Capex_Input!M79</f>
        <v>N/A</v>
      </c>
      <c r="M75" s="180">
        <f>IFERROR(INDEX(Capex_Forecast!$AG$11:$AG$1010,MATCH(D75,Capex_Forecast!$D$11:$D$1010,0))*1,0)</f>
        <v>1</v>
      </c>
      <c r="O75" s="67">
        <v>2.8558350421147316</v>
      </c>
      <c r="P75" s="67">
        <v>2.6136359966398763</v>
      </c>
      <c r="Q75" s="67">
        <v>1.314610472992181</v>
      </c>
      <c r="R75" s="67">
        <v>2.8986468773265166</v>
      </c>
      <c r="S75" s="67">
        <v>3.0351492447301931</v>
      </c>
      <c r="T75" s="67">
        <v>12.7178776338035</v>
      </c>
      <c r="V75" s="67">
        <v>3.2671440599691728</v>
      </c>
      <c r="W75" s="67">
        <v>2.9668155079764786</v>
      </c>
      <c r="X75" s="67">
        <v>1.5319271960740031</v>
      </c>
      <c r="Y75" s="67">
        <v>3.3839467710791737</v>
      </c>
      <c r="Z75" s="67">
        <v>3.48635731157268</v>
      </c>
      <c r="AA75" s="67">
        <v>14.636190846671509</v>
      </c>
    </row>
    <row r="76" spans="3:27" x14ac:dyDescent="0.2">
      <c r="C76" s="28">
        <f>Forecast_Capex_Input!C80</f>
        <v>69</v>
      </c>
      <c r="D76" s="9" t="str">
        <f>Forecast_Capex_Input!D80</f>
        <v>Uranquinty Secondary Systems Renewal</v>
      </c>
      <c r="E76" s="9" t="str">
        <f>Forecast_Capex_Input!F80</f>
        <v>Replacement Expenditure</v>
      </c>
      <c r="F76" s="9" t="str">
        <f>Forecast_Capex_Input!G80</f>
        <v>Digital Infrastructure</v>
      </c>
      <c r="G76" s="9" t="str">
        <f>Forecast_Capex_Input!H80</f>
        <v>Repex</v>
      </c>
      <c r="H76" s="9" t="str">
        <f>Forecast_Capex_Input!I80</f>
        <v>N/A</v>
      </c>
      <c r="I76" s="9" t="str">
        <f>Forecast_Capex_Input!J80</f>
        <v>N/A</v>
      </c>
      <c r="J76" s="9" t="str">
        <f>Forecast_Capex_Input!K80</f>
        <v>DI - Protection systems</v>
      </c>
      <c r="K76" s="9" t="str">
        <f>Forecast_Capex_Input!L80</f>
        <v>DI - Safe and Reliable Network</v>
      </c>
      <c r="L76" s="9" t="str">
        <f>Forecast_Capex_Input!M80</f>
        <v>N/A</v>
      </c>
      <c r="M76" s="180">
        <f>IFERROR(INDEX(Capex_Forecast!$AG$11:$AG$1010,MATCH(D76,Capex_Forecast!$D$11:$D$1010,0))*1,0)</f>
        <v>0</v>
      </c>
      <c r="O76" s="67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V76" s="67">
        <v>0</v>
      </c>
      <c r="W76" s="67">
        <v>0</v>
      </c>
      <c r="X76" s="67">
        <v>0</v>
      </c>
      <c r="Y76" s="67">
        <v>0</v>
      </c>
      <c r="Z76" s="67">
        <v>0</v>
      </c>
      <c r="AA76" s="67">
        <v>0</v>
      </c>
    </row>
    <row r="77" spans="3:27" x14ac:dyDescent="0.2">
      <c r="C77" s="28">
        <f>Forecast_Capex_Input!C81</f>
        <v>70</v>
      </c>
      <c r="D77" s="9" t="str">
        <f>Forecast_Capex_Input!D81</f>
        <v>Vales point Secondary Systems Renewal</v>
      </c>
      <c r="E77" s="9" t="str">
        <f>Forecast_Capex_Input!F81</f>
        <v>Replacement Expenditure</v>
      </c>
      <c r="F77" s="9" t="str">
        <f>Forecast_Capex_Input!G81</f>
        <v>Digital Infrastructure</v>
      </c>
      <c r="G77" s="9" t="str">
        <f>Forecast_Capex_Input!H81</f>
        <v>Repex</v>
      </c>
      <c r="H77" s="9" t="str">
        <f>Forecast_Capex_Input!I81</f>
        <v>N/A</v>
      </c>
      <c r="I77" s="9" t="str">
        <f>Forecast_Capex_Input!J81</f>
        <v>N/A</v>
      </c>
      <c r="J77" s="9" t="str">
        <f>Forecast_Capex_Input!K81</f>
        <v>DI - Protection systems</v>
      </c>
      <c r="K77" s="9" t="str">
        <f>Forecast_Capex_Input!L81</f>
        <v>DI - Safe and Reliable Network</v>
      </c>
      <c r="L77" s="9" t="str">
        <f>Forecast_Capex_Input!M81</f>
        <v>N/A</v>
      </c>
      <c r="M77" s="180">
        <f>IFERROR(INDEX(Capex_Forecast!$AG$11:$AG$1010,MATCH(D77,Capex_Forecast!$D$11:$D$1010,0))*1,0)</f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V77" s="67">
        <v>0</v>
      </c>
      <c r="W77" s="67">
        <v>0</v>
      </c>
      <c r="X77" s="67">
        <v>0</v>
      </c>
      <c r="Y77" s="67">
        <v>0</v>
      </c>
      <c r="Z77" s="67">
        <v>0</v>
      </c>
      <c r="AA77" s="67">
        <v>0</v>
      </c>
    </row>
    <row r="78" spans="3:27" x14ac:dyDescent="0.2">
      <c r="C78" s="28">
        <f>Forecast_Capex_Input!C82</f>
        <v>71</v>
      </c>
      <c r="D78" s="9" t="str">
        <f>Forecast_Capex_Input!D82</f>
        <v>Wallerwang Secondary Systems Renewal</v>
      </c>
      <c r="E78" s="9" t="str">
        <f>Forecast_Capex_Input!F82</f>
        <v>Replacement Expenditure</v>
      </c>
      <c r="F78" s="9" t="str">
        <f>Forecast_Capex_Input!G82</f>
        <v>Digital Infrastructure</v>
      </c>
      <c r="G78" s="9" t="str">
        <f>Forecast_Capex_Input!H82</f>
        <v>Repex</v>
      </c>
      <c r="H78" s="9" t="str">
        <f>Forecast_Capex_Input!I82</f>
        <v>N/A</v>
      </c>
      <c r="I78" s="9" t="str">
        <f>Forecast_Capex_Input!J82</f>
        <v>N/A</v>
      </c>
      <c r="J78" s="9" t="str">
        <f>Forecast_Capex_Input!K82</f>
        <v>DI - Protection systems</v>
      </c>
      <c r="K78" s="9" t="str">
        <f>Forecast_Capex_Input!L82</f>
        <v>DI - Safe and Reliable Network</v>
      </c>
      <c r="L78" s="9" t="str">
        <f>Forecast_Capex_Input!M82</f>
        <v>N/A</v>
      </c>
      <c r="M78" s="180">
        <f>IFERROR(INDEX(Capex_Forecast!$AG$11:$AG$1010,MATCH(D78,Capex_Forecast!$D$11:$D$1010,0))*1,0)</f>
        <v>1</v>
      </c>
      <c r="O78" s="67">
        <v>0</v>
      </c>
      <c r="P78" s="67">
        <v>0</v>
      </c>
      <c r="Q78" s="67">
        <v>2.4806352506236138</v>
      </c>
      <c r="R78" s="67">
        <v>7.3142629642986723</v>
      </c>
      <c r="S78" s="67">
        <v>0.29024866686570933</v>
      </c>
      <c r="T78" s="67">
        <v>10.085146881787995</v>
      </c>
      <c r="V78" s="67">
        <v>0</v>
      </c>
      <c r="W78" s="67">
        <v>0</v>
      </c>
      <c r="X78" s="67">
        <v>2.8907061688932458</v>
      </c>
      <c r="Y78" s="67">
        <v>8.5388381504720989</v>
      </c>
      <c r="Z78" s="67">
        <v>0.33339729954249475</v>
      </c>
      <c r="AA78" s="67">
        <v>11.76294161890784</v>
      </c>
    </row>
    <row r="79" spans="3:27" x14ac:dyDescent="0.2">
      <c r="C79" s="28">
        <f>Forecast_Capex_Input!C83</f>
        <v>72</v>
      </c>
      <c r="D79" s="9" t="str">
        <f>Forecast_Capex_Input!D83</f>
        <v>Line 86</v>
      </c>
      <c r="E79" s="9" t="str">
        <f>Forecast_Capex_Input!F83</f>
        <v>Replacement Expenditure</v>
      </c>
      <c r="F79" s="9" t="str">
        <f>Forecast_Capex_Input!G83</f>
        <v>Transmission Lines</v>
      </c>
      <c r="G79" s="9" t="str">
        <f>Forecast_Capex_Input!H83</f>
        <v>Repex</v>
      </c>
      <c r="H79" s="9" t="str">
        <f>Forecast_Capex_Input!I83</f>
        <v>N/A</v>
      </c>
      <c r="I79" s="9" t="str">
        <f>Forecast_Capex_Input!J83</f>
        <v>N/A</v>
      </c>
      <c r="J79" s="9" t="str">
        <f>Forecast_Capex_Input!K83</f>
        <v>TL - Transmission poles</v>
      </c>
      <c r="K79" s="9" t="str">
        <f>Forecast_Capex_Input!L83</f>
        <v>TL - Safe and Reliable Network</v>
      </c>
      <c r="L79" s="9" t="str">
        <f>Forecast_Capex_Input!M83</f>
        <v>N/A</v>
      </c>
      <c r="M79" s="180">
        <f>IFERROR(INDEX(Capex_Forecast!$AG$11:$AG$1010,MATCH(D79,Capex_Forecast!$D$11:$D$1010,0))*1,0)</f>
        <v>1</v>
      </c>
      <c r="O79" s="67">
        <v>0</v>
      </c>
      <c r="P79" s="67">
        <v>0</v>
      </c>
      <c r="Q79" s="67">
        <v>0.10814722001850037</v>
      </c>
      <c r="R79" s="67">
        <v>0.3682589001715596</v>
      </c>
      <c r="S79" s="67">
        <v>11.07030067679063</v>
      </c>
      <c r="T79" s="67">
        <v>11.54670679698069</v>
      </c>
      <c r="V79" s="67">
        <v>0</v>
      </c>
      <c r="W79" s="67">
        <v>0</v>
      </c>
      <c r="X79" s="67">
        <v>0.12602491074717381</v>
      </c>
      <c r="Y79" s="67">
        <v>0.42991387667961972</v>
      </c>
      <c r="Z79" s="67">
        <v>12.716021715521229</v>
      </c>
      <c r="AA79" s="67">
        <v>13.271960502948023</v>
      </c>
    </row>
    <row r="80" spans="3:27" x14ac:dyDescent="0.2">
      <c r="C80" s="28">
        <f>Forecast_Capex_Input!C84</f>
        <v>73</v>
      </c>
      <c r="D80" s="9" t="str">
        <f>Forecast_Capex_Input!D84</f>
        <v>CT Program</v>
      </c>
      <c r="E80" s="9" t="str">
        <f>Forecast_Capex_Input!F84</f>
        <v>Replacement Expenditure</v>
      </c>
      <c r="F80" s="9" t="str">
        <f>Forecast_Capex_Input!G84</f>
        <v>Substation</v>
      </c>
      <c r="G80" s="9" t="str">
        <f>Forecast_Capex_Input!H84</f>
        <v>Repex</v>
      </c>
      <c r="H80" s="9" t="str">
        <f>Forecast_Capex_Input!I84</f>
        <v>N/A</v>
      </c>
      <c r="I80" s="9" t="str">
        <f>Forecast_Capex_Input!J84</f>
        <v>N/A</v>
      </c>
      <c r="J80" s="9" t="str">
        <f>Forecast_Capex_Input!K84</f>
        <v>Substations - Switchbay Equipment</v>
      </c>
      <c r="K80" s="9" t="str">
        <f>Forecast_Capex_Input!L84</f>
        <v>Substations - Safe and Reliable Network</v>
      </c>
      <c r="L80" s="9" t="str">
        <f>Forecast_Capex_Input!M84</f>
        <v>N/A</v>
      </c>
      <c r="M80" s="180">
        <f>IFERROR(INDEX(Capex_Forecast!$AG$11:$AG$1010,MATCH(D80,Capex_Forecast!$D$11:$D$1010,0))*1,0)</f>
        <v>1</v>
      </c>
      <c r="O80" s="67">
        <v>1.4127897707314718</v>
      </c>
      <c r="P80" s="67">
        <v>1.2921382696321522</v>
      </c>
      <c r="Q80" s="67">
        <v>0.64955065109719756</v>
      </c>
      <c r="R80" s="67">
        <v>1.4319172119595376</v>
      </c>
      <c r="S80" s="67">
        <v>1.4991246344730658</v>
      </c>
      <c r="T80" s="67">
        <v>6.2855205378934258</v>
      </c>
      <c r="V80" s="67">
        <v>1.6162655193181501</v>
      </c>
      <c r="W80" s="67">
        <v>1.4667443598584515</v>
      </c>
      <c r="X80" s="67">
        <v>0.75692711117576139</v>
      </c>
      <c r="Y80" s="67">
        <v>1.6716529577180874</v>
      </c>
      <c r="Z80" s="67">
        <v>1.7219858757945519</v>
      </c>
      <c r="AA80" s="67">
        <v>7.2335758238650012</v>
      </c>
    </row>
    <row r="81" spans="3:27" x14ac:dyDescent="0.2">
      <c r="C81" s="28">
        <f>Forecast_Capex_Input!C85</f>
        <v>74</v>
      </c>
      <c r="D81" s="9" t="str">
        <f>Forecast_Capex_Input!D85</f>
        <v>VT Program</v>
      </c>
      <c r="E81" s="9" t="str">
        <f>Forecast_Capex_Input!F85</f>
        <v>Replacement Expenditure</v>
      </c>
      <c r="F81" s="9" t="str">
        <f>Forecast_Capex_Input!G85</f>
        <v>Substation</v>
      </c>
      <c r="G81" s="9" t="str">
        <f>Forecast_Capex_Input!H85</f>
        <v>Repex</v>
      </c>
      <c r="H81" s="9" t="str">
        <f>Forecast_Capex_Input!I85</f>
        <v>N/A</v>
      </c>
      <c r="I81" s="9" t="str">
        <f>Forecast_Capex_Input!J85</f>
        <v>N/A</v>
      </c>
      <c r="J81" s="9" t="str">
        <f>Forecast_Capex_Input!K85</f>
        <v>Substations - Switchbay Equipment</v>
      </c>
      <c r="K81" s="9" t="str">
        <f>Forecast_Capex_Input!L85</f>
        <v>Substations - Safe and Reliable Network</v>
      </c>
      <c r="L81" s="9" t="str">
        <f>Forecast_Capex_Input!M85</f>
        <v>N/A</v>
      </c>
      <c r="M81" s="180">
        <f>IFERROR(INDEX(Capex_Forecast!$AG$11:$AG$1010,MATCH(D81,Capex_Forecast!$D$11:$D$1010,0))*1,0)</f>
        <v>1</v>
      </c>
      <c r="O81" s="67">
        <v>2.6879304258427519</v>
      </c>
      <c r="P81" s="67">
        <v>2.4567111404865045</v>
      </c>
      <c r="Q81" s="67">
        <v>1.2342318096768314</v>
      </c>
      <c r="R81" s="67">
        <v>2.7202144697282584</v>
      </c>
      <c r="S81" s="67">
        <v>2.8474392676714357</v>
      </c>
      <c r="T81" s="67">
        <v>11.946527113405782</v>
      </c>
      <c r="V81" s="67">
        <v>3.0750571356179011</v>
      </c>
      <c r="W81" s="67">
        <v>2.7886854633102205</v>
      </c>
      <c r="X81" s="67">
        <v>1.4382612297314452</v>
      </c>
      <c r="Y81" s="67">
        <v>3.1756406906555683</v>
      </c>
      <c r="Z81" s="67">
        <v>3.270742197386717</v>
      </c>
      <c r="AA81" s="67">
        <v>13.748386716701852</v>
      </c>
    </row>
    <row r="82" spans="3:27" x14ac:dyDescent="0.2">
      <c r="C82" s="28">
        <f>Forecast_Capex_Input!C86</f>
        <v>75</v>
      </c>
      <c r="D82" s="9" t="str">
        <f>Forecast_Capex_Input!D86</f>
        <v>Disconnector</v>
      </c>
      <c r="E82" s="9" t="str">
        <f>Forecast_Capex_Input!F86</f>
        <v>Replacement Expenditure</v>
      </c>
      <c r="F82" s="9" t="str">
        <f>Forecast_Capex_Input!G86</f>
        <v>Substation</v>
      </c>
      <c r="G82" s="9" t="str">
        <f>Forecast_Capex_Input!H86</f>
        <v>Repex</v>
      </c>
      <c r="H82" s="9" t="str">
        <f>Forecast_Capex_Input!I86</f>
        <v>N/A</v>
      </c>
      <c r="I82" s="9" t="str">
        <f>Forecast_Capex_Input!J86</f>
        <v>N/A</v>
      </c>
      <c r="J82" s="9" t="str">
        <f>Forecast_Capex_Input!K86</f>
        <v>Substations - Switchbay Equipment</v>
      </c>
      <c r="K82" s="9" t="str">
        <f>Forecast_Capex_Input!L86</f>
        <v>Substations - Safe and Reliable Network</v>
      </c>
      <c r="L82" s="9" t="str">
        <f>Forecast_Capex_Input!M86</f>
        <v>N/A</v>
      </c>
      <c r="M82" s="180">
        <f>IFERROR(INDEX(Capex_Forecast!$AG$11:$AG$1010,MATCH(D82,Capex_Forecast!$D$11:$D$1010,0))*1,0)</f>
        <v>1</v>
      </c>
      <c r="O82" s="67">
        <v>3.4306012308888452</v>
      </c>
      <c r="P82" s="67">
        <v>3.1352105892429827</v>
      </c>
      <c r="Q82" s="67">
        <v>1.5749772802176667</v>
      </c>
      <c r="R82" s="67">
        <v>3.4711029002303344</v>
      </c>
      <c r="S82" s="67">
        <v>3.6333699141027385</v>
      </c>
      <c r="T82" s="67">
        <v>15.245261914682567</v>
      </c>
      <c r="V82" s="67">
        <v>3.924690420957142</v>
      </c>
      <c r="W82" s="67">
        <v>3.5588702515944828</v>
      </c>
      <c r="X82" s="67">
        <v>1.8353349363423639</v>
      </c>
      <c r="Y82" s="67">
        <v>4.0522450468860169</v>
      </c>
      <c r="Z82" s="67">
        <v>4.1735100136093379</v>
      </c>
      <c r="AA82" s="67">
        <v>17.544650669389345</v>
      </c>
    </row>
    <row r="83" spans="3:27" x14ac:dyDescent="0.2">
      <c r="C83" s="28">
        <f>Forecast_Capex_Input!C87</f>
        <v>76</v>
      </c>
      <c r="D83" s="9" t="str">
        <f>Forecast_Capex_Input!D87</f>
        <v>Steelwork Program</v>
      </c>
      <c r="E83" s="9" t="str">
        <f>Forecast_Capex_Input!F87</f>
        <v>Replacement Expenditure</v>
      </c>
      <c r="F83" s="9" t="str">
        <f>Forecast_Capex_Input!G87</f>
        <v>Substation</v>
      </c>
      <c r="G83" s="9" t="str">
        <f>Forecast_Capex_Input!H87</f>
        <v>Repex</v>
      </c>
      <c r="H83" s="9" t="str">
        <f>Forecast_Capex_Input!I87</f>
        <v>N/A</v>
      </c>
      <c r="I83" s="9" t="str">
        <f>Forecast_Capex_Input!J87</f>
        <v>N/A</v>
      </c>
      <c r="J83" s="9" t="str">
        <f>Forecast_Capex_Input!K87</f>
        <v>Substations - Site Establishment and supporting assets</v>
      </c>
      <c r="K83" s="9" t="str">
        <f>Forecast_Capex_Input!L87</f>
        <v>Substations - Safe and Reliable Network</v>
      </c>
      <c r="L83" s="9" t="str">
        <f>Forecast_Capex_Input!M87</f>
        <v>N/A</v>
      </c>
      <c r="M83" s="180">
        <f>IFERROR(INDEX(Capex_Forecast!$AG$11:$AG$1010,MATCH(D83,Capex_Forecast!$D$11:$D$1010,0))*1,0)</f>
        <v>1</v>
      </c>
      <c r="O83" s="67">
        <v>7.5212314070665531</v>
      </c>
      <c r="P83" s="67">
        <v>7.5337032254242748</v>
      </c>
      <c r="Q83" s="67">
        <v>7.5448597553890488</v>
      </c>
      <c r="R83" s="67">
        <v>7.5490922916481988</v>
      </c>
      <c r="S83" s="67">
        <v>7.5520463928734722</v>
      </c>
      <c r="T83" s="67">
        <v>37.700933072401547</v>
      </c>
      <c r="V83" s="67">
        <v>8.6044698495802923</v>
      </c>
      <c r="W83" s="67">
        <v>8.5517293113562971</v>
      </c>
      <c r="X83" s="67">
        <v>8.7920917163676666</v>
      </c>
      <c r="Y83" s="67">
        <v>8.8129832870373512</v>
      </c>
      <c r="Z83" s="67">
        <v>8.6747405271239035</v>
      </c>
      <c r="AA83" s="67">
        <v>43.436014691465502</v>
      </c>
    </row>
    <row r="84" spans="3:27" x14ac:dyDescent="0.2">
      <c r="C84" s="28">
        <f>Forecast_Capex_Input!C88</f>
        <v>77</v>
      </c>
      <c r="D84" s="9" t="str">
        <f>Forecast_Capex_Input!D88</f>
        <v>Transformer refurbishment program</v>
      </c>
      <c r="E84" s="9" t="str">
        <f>Forecast_Capex_Input!F88</f>
        <v>Replacement Expenditure</v>
      </c>
      <c r="F84" s="9" t="str">
        <f>Forecast_Capex_Input!G88</f>
        <v>Substation</v>
      </c>
      <c r="G84" s="9" t="str">
        <f>Forecast_Capex_Input!H88</f>
        <v>Repex</v>
      </c>
      <c r="H84" s="9" t="str">
        <f>Forecast_Capex_Input!I88</f>
        <v>N/A</v>
      </c>
      <c r="I84" s="9" t="str">
        <f>Forecast_Capex_Input!J88</f>
        <v>N/A</v>
      </c>
      <c r="J84" s="9" t="str">
        <f>Forecast_Capex_Input!K88</f>
        <v>Substations - Power Transformers</v>
      </c>
      <c r="K84" s="9" t="str">
        <f>Forecast_Capex_Input!L88</f>
        <v>Substations - Safe and Reliable Network</v>
      </c>
      <c r="L84" s="9" t="str">
        <f>Forecast_Capex_Input!M88</f>
        <v>N/A</v>
      </c>
      <c r="M84" s="180">
        <f>IFERROR(INDEX(Capex_Forecast!$AG$11:$AG$1010,MATCH(D84,Capex_Forecast!$D$11:$D$1010,0))*1,0)</f>
        <v>1</v>
      </c>
      <c r="O84" s="67">
        <v>1.0569628904966681</v>
      </c>
      <c r="P84" s="67">
        <v>3.6232547814976734</v>
      </c>
      <c r="Q84" s="67">
        <v>3.9758834006751833</v>
      </c>
      <c r="R84" s="67">
        <v>5.1237280024025136</v>
      </c>
      <c r="S84" s="67">
        <v>2.947381427846766</v>
      </c>
      <c r="T84" s="67">
        <v>16.727210502918805</v>
      </c>
      <c r="V84" s="67">
        <v>1.2091909996093197</v>
      </c>
      <c r="W84" s="67">
        <v>4.1128636462449082</v>
      </c>
      <c r="X84" s="67">
        <v>4.6331320456091731</v>
      </c>
      <c r="Y84" s="67">
        <v>5.981557451940998</v>
      </c>
      <c r="Z84" s="67">
        <v>3.385541850638234</v>
      </c>
      <c r="AA84" s="67">
        <v>19.322285994042634</v>
      </c>
    </row>
    <row r="85" spans="3:27" x14ac:dyDescent="0.2">
      <c r="C85" s="28">
        <f>Forecast_Capex_Input!C89</f>
        <v>78</v>
      </c>
      <c r="D85" s="9" t="str">
        <f>Forecast_Capex_Input!D89</f>
        <v>Air Cored Reactors</v>
      </c>
      <c r="E85" s="9" t="str">
        <f>Forecast_Capex_Input!F89</f>
        <v>Replacement Expenditure</v>
      </c>
      <c r="F85" s="9" t="str">
        <f>Forecast_Capex_Input!G89</f>
        <v>Substation</v>
      </c>
      <c r="G85" s="9" t="str">
        <f>Forecast_Capex_Input!H89</f>
        <v>Repex</v>
      </c>
      <c r="H85" s="9" t="str">
        <f>Forecast_Capex_Input!I89</f>
        <v>N/A</v>
      </c>
      <c r="I85" s="9" t="str">
        <f>Forecast_Capex_Input!J89</f>
        <v>N/A</v>
      </c>
      <c r="J85" s="9" t="str">
        <f>Forecast_Capex_Input!K89</f>
        <v>Substations - Reactive plant</v>
      </c>
      <c r="K85" s="9" t="str">
        <f>Forecast_Capex_Input!L89</f>
        <v>Substations - Safe and Reliable Network</v>
      </c>
      <c r="L85" s="9" t="str">
        <f>Forecast_Capex_Input!M89</f>
        <v>N/A</v>
      </c>
      <c r="M85" s="180">
        <f>IFERROR(INDEX(Capex_Forecast!$AG$11:$AG$1010,MATCH(D85,Capex_Forecast!$D$11:$D$1010,0))*1,0)</f>
        <v>1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</row>
    <row r="86" spans="3:27" x14ac:dyDescent="0.2">
      <c r="C86" s="28">
        <f>Forecast_Capex_Input!C90</f>
        <v>79</v>
      </c>
      <c r="D86" s="9" t="str">
        <f>Forecast_Capex_Input!D90</f>
        <v>Capacitor Banks</v>
      </c>
      <c r="E86" s="9" t="str">
        <f>Forecast_Capex_Input!F90</f>
        <v>Replacement Expenditure</v>
      </c>
      <c r="F86" s="9" t="str">
        <f>Forecast_Capex_Input!G90</f>
        <v>Substation</v>
      </c>
      <c r="G86" s="9" t="str">
        <f>Forecast_Capex_Input!H90</f>
        <v>Repex</v>
      </c>
      <c r="H86" s="9" t="str">
        <f>Forecast_Capex_Input!I90</f>
        <v>N/A</v>
      </c>
      <c r="I86" s="9" t="str">
        <f>Forecast_Capex_Input!J90</f>
        <v>N/A</v>
      </c>
      <c r="J86" s="9" t="str">
        <f>Forecast_Capex_Input!K90</f>
        <v>Substations - Reactive plant</v>
      </c>
      <c r="K86" s="9" t="str">
        <f>Forecast_Capex_Input!L90</f>
        <v>Substations - Safe and Reliable Network</v>
      </c>
      <c r="L86" s="9" t="str">
        <f>Forecast_Capex_Input!M90</f>
        <v>N/A</v>
      </c>
      <c r="M86" s="180">
        <f>IFERROR(INDEX(Capex_Forecast!$AG$11:$AG$1010,MATCH(D86,Capex_Forecast!$D$11:$D$1010,0))*1,0)</f>
        <v>1</v>
      </c>
      <c r="O86" s="67">
        <v>2.3888045724318387</v>
      </c>
      <c r="P86" s="67">
        <v>0.5101312204902152</v>
      </c>
      <c r="Q86" s="67">
        <v>2.71199951896011</v>
      </c>
      <c r="R86" s="67">
        <v>3.256387638404767</v>
      </c>
      <c r="S86" s="67">
        <v>3.5266516470871192</v>
      </c>
      <c r="T86" s="67">
        <v>12.393974597374051</v>
      </c>
      <c r="V86" s="67">
        <v>2.7328499560214925</v>
      </c>
      <c r="W86" s="67">
        <v>0.57906503353912664</v>
      </c>
      <c r="X86" s="67">
        <v>3.1603169944161222</v>
      </c>
      <c r="Y86" s="67">
        <v>3.8015815312161827</v>
      </c>
      <c r="Z86" s="67">
        <v>4.0509269112679105</v>
      </c>
      <c r="AA86" s="67">
        <v>14.324740426460835</v>
      </c>
    </row>
    <row r="87" spans="3:27" x14ac:dyDescent="0.2">
      <c r="C87" s="28">
        <f>Forecast_Capex_Input!C91</f>
        <v>80</v>
      </c>
      <c r="D87" s="9" t="str">
        <f>Forecast_Capex_Input!D91</f>
        <v>Subs - Capital spares</v>
      </c>
      <c r="E87" s="9" t="str">
        <f>Forecast_Capex_Input!F91</f>
        <v>Replacement Expenditure</v>
      </c>
      <c r="F87" s="9" t="str">
        <f>Forecast_Capex_Input!G91</f>
        <v>Substation</v>
      </c>
      <c r="G87" s="9" t="str">
        <f>Forecast_Capex_Input!H91</f>
        <v>Repex</v>
      </c>
      <c r="H87" s="9" t="str">
        <f>Forecast_Capex_Input!I91</f>
        <v>N/A</v>
      </c>
      <c r="I87" s="9" t="str">
        <f>Forecast_Capex_Input!J91</f>
        <v>N/A</v>
      </c>
      <c r="J87" s="9" t="str">
        <f>Forecast_Capex_Input!K91</f>
        <v>Substations - Site Establishment and supporting assets</v>
      </c>
      <c r="K87" s="9" t="str">
        <f>Forecast_Capex_Input!L91</f>
        <v>Substations - Safe and Reliable Network</v>
      </c>
      <c r="L87" s="9" t="str">
        <f>Forecast_Capex_Input!M91</f>
        <v>N/A</v>
      </c>
      <c r="M87" s="180">
        <f>IFERROR(INDEX(Capex_Forecast!$AG$11:$AG$1010,MATCH(D87,Capex_Forecast!$D$11:$D$1010,0))*1,0)</f>
        <v>1</v>
      </c>
      <c r="O87" s="67">
        <v>13.082785844687917</v>
      </c>
      <c r="P87" s="67">
        <v>1.1658815476789013</v>
      </c>
      <c r="Q87" s="67">
        <v>1.1658815476789013</v>
      </c>
      <c r="R87" s="67">
        <v>1.1658815476789013</v>
      </c>
      <c r="S87" s="67">
        <v>1.1658815476789013</v>
      </c>
      <c r="T87" s="67">
        <v>17.746312035403523</v>
      </c>
      <c r="V87" s="67">
        <v>14.96702205484168</v>
      </c>
      <c r="W87" s="67">
        <v>1.323426621214377</v>
      </c>
      <c r="X87" s="67">
        <v>1.3586120656904133</v>
      </c>
      <c r="Y87" s="67">
        <v>1.3610768284985524</v>
      </c>
      <c r="Z87" s="67">
        <v>1.339202566475223</v>
      </c>
      <c r="AA87" s="67">
        <v>20.349340136720244</v>
      </c>
    </row>
    <row r="88" spans="3:27" x14ac:dyDescent="0.2">
      <c r="C88" s="28">
        <f>Forecast_Capex_Input!C92</f>
        <v>81</v>
      </c>
      <c r="D88" s="9" t="str">
        <f>Forecast_Capex_Input!D92</f>
        <v>33kV Air core reactor switching duty</v>
      </c>
      <c r="E88" s="9" t="str">
        <f>Forecast_Capex_Input!F92</f>
        <v>Replacement Expenditure</v>
      </c>
      <c r="F88" s="9" t="str">
        <f>Forecast_Capex_Input!G92</f>
        <v>Substation</v>
      </c>
      <c r="G88" s="9" t="str">
        <f>Forecast_Capex_Input!H92</f>
        <v>Repex</v>
      </c>
      <c r="H88" s="9" t="str">
        <f>Forecast_Capex_Input!I92</f>
        <v>N/A</v>
      </c>
      <c r="I88" s="9" t="str">
        <f>Forecast_Capex_Input!J92</f>
        <v>N/A</v>
      </c>
      <c r="J88" s="9" t="str">
        <f>Forecast_Capex_Input!K92</f>
        <v>Substations - Switchbay Equipment</v>
      </c>
      <c r="K88" s="9" t="str">
        <f>Forecast_Capex_Input!L92</f>
        <v>Substations - Safe and Reliable Network</v>
      </c>
      <c r="L88" s="9" t="str">
        <f>Forecast_Capex_Input!M92</f>
        <v>N/A</v>
      </c>
      <c r="M88" s="180">
        <f>IFERROR(INDEX(Capex_Forecast!$AG$11:$AG$1010,MATCH(D88,Capex_Forecast!$D$11:$D$1010,0))*1,0)</f>
        <v>1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</row>
    <row r="89" spans="3:27" x14ac:dyDescent="0.2">
      <c r="C89" s="28">
        <f>Forecast_Capex_Input!C93</f>
        <v>82</v>
      </c>
      <c r="D89" s="9" t="str">
        <f>Forecast_Capex_Input!D93</f>
        <v xml:space="preserve">Reactor Renewal program </v>
      </c>
      <c r="E89" s="9" t="str">
        <f>Forecast_Capex_Input!F93</f>
        <v>Replacement Expenditure</v>
      </c>
      <c r="F89" s="9" t="str">
        <f>Forecast_Capex_Input!G93</f>
        <v>Substation</v>
      </c>
      <c r="G89" s="9" t="str">
        <f>Forecast_Capex_Input!H93</f>
        <v>Repex</v>
      </c>
      <c r="H89" s="9" t="str">
        <f>Forecast_Capex_Input!I93</f>
        <v>N/A</v>
      </c>
      <c r="I89" s="9" t="str">
        <f>Forecast_Capex_Input!J93</f>
        <v>N/A</v>
      </c>
      <c r="J89" s="9" t="str">
        <f>Forecast_Capex_Input!K93</f>
        <v>Substations - Reactive plant</v>
      </c>
      <c r="K89" s="9" t="str">
        <f>Forecast_Capex_Input!L93</f>
        <v>Substations - Safe and Reliable Network</v>
      </c>
      <c r="L89" s="9" t="str">
        <f>Forecast_Capex_Input!M93</f>
        <v>N/A</v>
      </c>
      <c r="M89" s="180">
        <f>IFERROR(INDEX(Capex_Forecast!$AG$11:$AG$1010,MATCH(D89,Capex_Forecast!$D$11:$D$1010,0))*1,0)</f>
        <v>1</v>
      </c>
      <c r="O89" s="67">
        <v>0</v>
      </c>
      <c r="P89" s="67">
        <v>0</v>
      </c>
      <c r="Q89" s="67">
        <v>0</v>
      </c>
      <c r="R89" s="67">
        <v>0</v>
      </c>
      <c r="S89" s="67">
        <v>0</v>
      </c>
      <c r="T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0</v>
      </c>
    </row>
    <row r="90" spans="3:27" x14ac:dyDescent="0.2">
      <c r="C90" s="28">
        <f>Forecast_Capex_Input!C94</f>
        <v>83</v>
      </c>
      <c r="D90" s="9" t="str">
        <f>Forecast_Capex_Input!D94</f>
        <v>Molong No1 Transformer Renewal</v>
      </c>
      <c r="E90" s="9" t="str">
        <f>Forecast_Capex_Input!F94</f>
        <v>Replacement Expenditure</v>
      </c>
      <c r="F90" s="9" t="str">
        <f>Forecast_Capex_Input!G94</f>
        <v>Substation</v>
      </c>
      <c r="G90" s="9" t="str">
        <f>Forecast_Capex_Input!H94</f>
        <v>Repex</v>
      </c>
      <c r="H90" s="9" t="str">
        <f>Forecast_Capex_Input!I94</f>
        <v>N/A</v>
      </c>
      <c r="I90" s="9" t="str">
        <f>Forecast_Capex_Input!J94</f>
        <v>N/A</v>
      </c>
      <c r="J90" s="9" t="str">
        <f>Forecast_Capex_Input!K94</f>
        <v>Substations - Power Transformers</v>
      </c>
      <c r="K90" s="9" t="str">
        <f>Forecast_Capex_Input!L94</f>
        <v>Substations - Safe and Reliable Network</v>
      </c>
      <c r="L90" s="9" t="str">
        <f>Forecast_Capex_Input!M94</f>
        <v>N/A</v>
      </c>
      <c r="M90" s="180">
        <f>IFERROR(INDEX(Capex_Forecast!$AG$11:$AG$1010,MATCH(D90,Capex_Forecast!$D$11:$D$1010,0))*1,0)</f>
        <v>1</v>
      </c>
      <c r="O90" s="67">
        <v>6.5397674336145489E-2</v>
      </c>
      <c r="P90" s="67">
        <v>0.35745239153940322</v>
      </c>
      <c r="Q90" s="67">
        <v>2.2363058363550548</v>
      </c>
      <c r="R90" s="67">
        <v>0</v>
      </c>
      <c r="S90" s="67">
        <v>0</v>
      </c>
      <c r="T90" s="67">
        <v>2.6591559022306033</v>
      </c>
      <c r="V90" s="67">
        <v>7.4816514291707589E-2</v>
      </c>
      <c r="W90" s="67">
        <v>0.40575477991035014</v>
      </c>
      <c r="X90" s="67">
        <v>2.6059869442951742</v>
      </c>
      <c r="Y90" s="67">
        <v>0</v>
      </c>
      <c r="Z90" s="67">
        <v>0</v>
      </c>
      <c r="AA90" s="67">
        <v>3.0865582384972319</v>
      </c>
    </row>
    <row r="91" spans="3:27" x14ac:dyDescent="0.2">
      <c r="C91" s="28">
        <f>Forecast_Capex_Input!C95</f>
        <v>84</v>
      </c>
      <c r="D91" s="9" t="str">
        <f>Forecast_Capex_Input!D95</f>
        <v>Yass No3 Transformer Renewal</v>
      </c>
      <c r="E91" s="9" t="str">
        <f>Forecast_Capex_Input!F95</f>
        <v>Replacement Expenditure</v>
      </c>
      <c r="F91" s="9" t="str">
        <f>Forecast_Capex_Input!G95</f>
        <v>Substation</v>
      </c>
      <c r="G91" s="9" t="str">
        <f>Forecast_Capex_Input!H95</f>
        <v>Repex</v>
      </c>
      <c r="H91" s="9" t="str">
        <f>Forecast_Capex_Input!I95</f>
        <v>N/A</v>
      </c>
      <c r="I91" s="9" t="str">
        <f>Forecast_Capex_Input!J95</f>
        <v>N/A</v>
      </c>
      <c r="J91" s="9" t="str">
        <f>Forecast_Capex_Input!K95</f>
        <v>Substations - Power Transformers</v>
      </c>
      <c r="K91" s="9" t="str">
        <f>Forecast_Capex_Input!L95</f>
        <v>Substations - Safe and Reliable Network</v>
      </c>
      <c r="L91" s="9" t="str">
        <f>Forecast_Capex_Input!M95</f>
        <v>N/A</v>
      </c>
      <c r="M91" s="180">
        <f>IFERROR(INDEX(Capex_Forecast!$AG$11:$AG$1010,MATCH(D91,Capex_Forecast!$D$11:$D$1010,0))*1,0)</f>
        <v>1</v>
      </c>
      <c r="O91" s="67">
        <v>0</v>
      </c>
      <c r="P91" s="67">
        <v>0</v>
      </c>
      <c r="Q91" s="67">
        <v>0.1653571290432074</v>
      </c>
      <c r="R91" s="67">
        <v>1.5365212421098815</v>
      </c>
      <c r="S91" s="67">
        <v>4.9984899306715201E-2</v>
      </c>
      <c r="T91" s="67">
        <v>1.7518632704598041</v>
      </c>
      <c r="V91" s="67">
        <v>0</v>
      </c>
      <c r="W91" s="67">
        <v>0</v>
      </c>
      <c r="X91" s="67">
        <v>0.19269212306626324</v>
      </c>
      <c r="Y91" s="67">
        <v>1.7937700989393746</v>
      </c>
      <c r="Z91" s="67">
        <v>5.7415700222570719E-2</v>
      </c>
      <c r="AA91" s="67">
        <v>2.0438779222282086</v>
      </c>
    </row>
    <row r="92" spans="3:27" x14ac:dyDescent="0.2">
      <c r="C92" s="28">
        <f>Forecast_Capex_Input!C96</f>
        <v>85</v>
      </c>
      <c r="D92" s="9" t="str">
        <f>Forecast_Capex_Input!D96</f>
        <v>Substation Noise Compliance</v>
      </c>
      <c r="E92" s="9" t="str">
        <f>Forecast_Capex_Input!F96</f>
        <v>Replacement Expenditure</v>
      </c>
      <c r="F92" s="9" t="str">
        <f>Forecast_Capex_Input!G96</f>
        <v>Substation</v>
      </c>
      <c r="G92" s="9" t="str">
        <f>Forecast_Capex_Input!H96</f>
        <v>Repex</v>
      </c>
      <c r="H92" s="9" t="str">
        <f>Forecast_Capex_Input!I96</f>
        <v>N/A</v>
      </c>
      <c r="I92" s="9" t="str">
        <f>Forecast_Capex_Input!J96</f>
        <v>N/A</v>
      </c>
      <c r="J92" s="9" t="str">
        <f>Forecast_Capex_Input!K96</f>
        <v>Substations - Site Establishment and supporting assets</v>
      </c>
      <c r="K92" s="9" t="str">
        <f>Forecast_Capex_Input!L96</f>
        <v>Substations - Compliance</v>
      </c>
      <c r="L92" s="9" t="str">
        <f>Forecast_Capex_Input!M96</f>
        <v>N/A</v>
      </c>
      <c r="M92" s="180">
        <f>IFERROR(INDEX(Capex_Forecast!$AG$11:$AG$1010,MATCH(D92,Capex_Forecast!$D$11:$D$1010,0))*1,0)</f>
        <v>1</v>
      </c>
      <c r="O92" s="67">
        <v>0</v>
      </c>
      <c r="P92" s="67">
        <v>0</v>
      </c>
      <c r="Q92" s="67">
        <v>0</v>
      </c>
      <c r="R92" s="67">
        <v>0</v>
      </c>
      <c r="S92" s="67">
        <v>0</v>
      </c>
      <c r="T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67">
        <v>0</v>
      </c>
    </row>
    <row r="93" spans="3:27" x14ac:dyDescent="0.2">
      <c r="C93" s="28">
        <f>Forecast_Capex_Input!C97</f>
        <v>86</v>
      </c>
      <c r="D93" s="9" t="str">
        <f>Forecast_Capex_Input!D97</f>
        <v>Conductor Replacement</v>
      </c>
      <c r="E93" s="9" t="str">
        <f>Forecast_Capex_Input!F97</f>
        <v>Replacement Expenditure</v>
      </c>
      <c r="F93" s="9" t="str">
        <f>Forecast_Capex_Input!G97</f>
        <v>Transmission Lines</v>
      </c>
      <c r="G93" s="9" t="str">
        <f>Forecast_Capex_Input!H97</f>
        <v>Repex</v>
      </c>
      <c r="H93" s="9" t="str">
        <f>Forecast_Capex_Input!I97</f>
        <v>N/A</v>
      </c>
      <c r="I93" s="9" t="str">
        <f>Forecast_Capex_Input!J97</f>
        <v>N/A</v>
      </c>
      <c r="J93" s="9" t="str">
        <f>Forecast_Capex_Input!K97</f>
        <v>TL - Overhead conductors</v>
      </c>
      <c r="K93" s="9" t="str">
        <f>Forecast_Capex_Input!L97</f>
        <v>TL - Safe and Reliable Network</v>
      </c>
      <c r="L93" s="9" t="str">
        <f>Forecast_Capex_Input!M97</f>
        <v>N/A</v>
      </c>
      <c r="M93" s="180">
        <f>IFERROR(INDEX(Capex_Forecast!$AG$11:$AG$1010,MATCH(D93,Capex_Forecast!$D$11:$D$1010,0))*1,0)</f>
        <v>1</v>
      </c>
      <c r="O93" s="67">
        <v>0</v>
      </c>
      <c r="P93" s="67">
        <v>0.44066329864396758</v>
      </c>
      <c r="Q93" s="67">
        <v>22.95356146260368</v>
      </c>
      <c r="R93" s="67">
        <v>10.894511916720042</v>
      </c>
      <c r="S93" s="67">
        <v>1.0165773943841021</v>
      </c>
      <c r="T93" s="67">
        <v>35.305314072351791</v>
      </c>
      <c r="V93" s="67">
        <v>0</v>
      </c>
      <c r="W93" s="67">
        <v>0.50020994120595241</v>
      </c>
      <c r="X93" s="67">
        <v>26.747987920166135</v>
      </c>
      <c r="Y93" s="67">
        <v>12.71850279916506</v>
      </c>
      <c r="Z93" s="67">
        <v>1.1677027209927442</v>
      </c>
      <c r="AA93" s="67">
        <v>41.134403381529893</v>
      </c>
    </row>
    <row r="94" spans="3:27" x14ac:dyDescent="0.2">
      <c r="C94" s="28">
        <f>Forecast_Capex_Input!C98</f>
        <v>87</v>
      </c>
      <c r="D94" s="9" t="str">
        <f>Forecast_Capex_Input!D98</f>
        <v>Earthwire Capacity Replacement</v>
      </c>
      <c r="E94" s="9" t="str">
        <f>Forecast_Capex_Input!F98</f>
        <v>Replacement Expenditure</v>
      </c>
      <c r="F94" s="9" t="str">
        <f>Forecast_Capex_Input!G98</f>
        <v>Transmission Lines</v>
      </c>
      <c r="G94" s="9" t="str">
        <f>Forecast_Capex_Input!H98</f>
        <v>Repex</v>
      </c>
      <c r="H94" s="9" t="str">
        <f>Forecast_Capex_Input!I98</f>
        <v>N/A</v>
      </c>
      <c r="I94" s="9" t="str">
        <f>Forecast_Capex_Input!J98</f>
        <v>N/A</v>
      </c>
      <c r="J94" s="9" t="str">
        <f>Forecast_Capex_Input!K98</f>
        <v>TL - Overhead conductors</v>
      </c>
      <c r="K94" s="9" t="str">
        <f>Forecast_Capex_Input!L98</f>
        <v>TL - Safe and Reliable Network</v>
      </c>
      <c r="L94" s="9" t="str">
        <f>Forecast_Capex_Input!M98</f>
        <v>N/A</v>
      </c>
      <c r="M94" s="180">
        <f>IFERROR(INDEX(Capex_Forecast!$AG$11:$AG$1010,MATCH(D94,Capex_Forecast!$D$11:$D$1010,0))*1,0)</f>
        <v>1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</row>
    <row r="95" spans="3:27" x14ac:dyDescent="0.2">
      <c r="C95" s="28">
        <f>Forecast_Capex_Input!C99</f>
        <v>88</v>
      </c>
      <c r="D95" s="9" t="str">
        <f>Forecast_Capex_Input!D99</f>
        <v>Low Spans - Main grid</v>
      </c>
      <c r="E95" s="9" t="str">
        <f>Forecast_Capex_Input!F99</f>
        <v>Replacement Expenditure</v>
      </c>
      <c r="F95" s="9" t="str">
        <f>Forecast_Capex_Input!G99</f>
        <v>Transmission Lines</v>
      </c>
      <c r="G95" s="9" t="str">
        <f>Forecast_Capex_Input!H99</f>
        <v>Repex</v>
      </c>
      <c r="H95" s="9" t="str">
        <f>Forecast_Capex_Input!I99</f>
        <v>N/A</v>
      </c>
      <c r="I95" s="9" t="str">
        <f>Forecast_Capex_Input!J99</f>
        <v>N/A</v>
      </c>
      <c r="J95" s="9" t="str">
        <f>Forecast_Capex_Input!K99</f>
        <v>TL - Transmission towers</v>
      </c>
      <c r="K95" s="9" t="str">
        <f>Forecast_Capex_Input!L99</f>
        <v>TL - Compliance</v>
      </c>
      <c r="L95" s="9" t="str">
        <f>Forecast_Capex_Input!M99</f>
        <v>N/A</v>
      </c>
      <c r="M95" s="180">
        <f>IFERROR(INDEX(Capex_Forecast!$AG$11:$AG$1010,MATCH(D95,Capex_Forecast!$D$11:$D$1010,0))*1,0)</f>
        <v>1</v>
      </c>
      <c r="O95" s="67">
        <v>0</v>
      </c>
      <c r="P95" s="67">
        <v>0.18449893906826947</v>
      </c>
      <c r="Q95" s="67">
        <v>9.3424680805765199</v>
      </c>
      <c r="R95" s="67">
        <v>2.9120302027641372</v>
      </c>
      <c r="S95" s="67">
        <v>0</v>
      </c>
      <c r="T95" s="67">
        <v>12.438997222408927</v>
      </c>
      <c r="V95" s="67">
        <v>0</v>
      </c>
      <c r="W95" s="67">
        <v>0.20943020157996778</v>
      </c>
      <c r="X95" s="67">
        <v>10.886860575903526</v>
      </c>
      <c r="Y95" s="67">
        <v>3.3995707718000583</v>
      </c>
      <c r="Z95" s="67">
        <v>0</v>
      </c>
      <c r="AA95" s="67">
        <v>14.495861549283553</v>
      </c>
    </row>
    <row r="96" spans="3:27" x14ac:dyDescent="0.2">
      <c r="C96" s="28">
        <f>Forecast_Capex_Input!C100</f>
        <v>89</v>
      </c>
      <c r="D96" s="9" t="str">
        <f>Forecast_Capex_Input!D100</f>
        <v>Low Spans -132kV TL</v>
      </c>
      <c r="E96" s="9" t="str">
        <f>Forecast_Capex_Input!F100</f>
        <v>Replacement Expenditure</v>
      </c>
      <c r="F96" s="9" t="str">
        <f>Forecast_Capex_Input!G100</f>
        <v>Transmission Lines</v>
      </c>
      <c r="G96" s="9" t="str">
        <f>Forecast_Capex_Input!H100</f>
        <v>Repex</v>
      </c>
      <c r="H96" s="9" t="str">
        <f>Forecast_Capex_Input!I100</f>
        <v>N/A</v>
      </c>
      <c r="I96" s="9" t="str">
        <f>Forecast_Capex_Input!J100</f>
        <v>N/A</v>
      </c>
      <c r="J96" s="9" t="str">
        <f>Forecast_Capex_Input!K100</f>
        <v>TL - Insulators</v>
      </c>
      <c r="K96" s="9" t="str">
        <f>Forecast_Capex_Input!L100</f>
        <v xml:space="preserve">TL - Change in generation mix </v>
      </c>
      <c r="L96" s="9" t="str">
        <f>Forecast_Capex_Input!M100</f>
        <v>N/A</v>
      </c>
      <c r="M96" s="180">
        <f>IFERROR(INDEX(Capex_Forecast!$AG$11:$AG$1010,MATCH(D96,Capex_Forecast!$D$11:$D$1010,0))*1,0)</f>
        <v>1</v>
      </c>
      <c r="O96" s="67">
        <v>4.3560953514144393E-2</v>
      </c>
      <c r="P96" s="67">
        <v>1.8085712788497412</v>
      </c>
      <c r="Q96" s="67">
        <v>0.6463311494221704</v>
      </c>
      <c r="R96" s="67">
        <v>0</v>
      </c>
      <c r="S96" s="67">
        <v>0</v>
      </c>
      <c r="T96" s="67">
        <v>2.4984633817860562</v>
      </c>
      <c r="V96" s="67">
        <v>4.9834779818004805E-2</v>
      </c>
      <c r="W96" s="67">
        <v>2.0529627401330841</v>
      </c>
      <c r="X96" s="67">
        <v>0.75317539743613626</v>
      </c>
      <c r="Y96" s="67">
        <v>0</v>
      </c>
      <c r="Z96" s="67">
        <v>0</v>
      </c>
      <c r="AA96" s="67">
        <v>2.8559729173872253</v>
      </c>
    </row>
    <row r="97" spans="3:27" x14ac:dyDescent="0.2">
      <c r="C97" s="28">
        <f>Forecast_Capex_Input!C101</f>
        <v>90</v>
      </c>
      <c r="D97" s="9" t="str">
        <f>Forecast_Capex_Input!D101</f>
        <v>Various lines- Insulator condition</v>
      </c>
      <c r="E97" s="9" t="str">
        <f>Forecast_Capex_Input!F101</f>
        <v>Replacement Expenditure</v>
      </c>
      <c r="F97" s="9" t="str">
        <f>Forecast_Capex_Input!G101</f>
        <v>Transmission Lines</v>
      </c>
      <c r="G97" s="9" t="str">
        <f>Forecast_Capex_Input!H101</f>
        <v>Repex</v>
      </c>
      <c r="H97" s="9" t="str">
        <f>Forecast_Capex_Input!I101</f>
        <v>N/A</v>
      </c>
      <c r="I97" s="9" t="str">
        <f>Forecast_Capex_Input!J101</f>
        <v>N/A</v>
      </c>
      <c r="J97" s="9" t="str">
        <f>Forecast_Capex_Input!K101</f>
        <v>TL - Insulators</v>
      </c>
      <c r="K97" s="9" t="str">
        <f>Forecast_Capex_Input!L101</f>
        <v>TL - Safe and Reliable Network</v>
      </c>
      <c r="L97" s="9" t="str">
        <f>Forecast_Capex_Input!M101</f>
        <v>N/A</v>
      </c>
      <c r="M97" s="180">
        <f>IFERROR(INDEX(Capex_Forecast!$AG$11:$AG$1010,MATCH(D97,Capex_Forecast!$D$11:$D$1010,0))*1,0)</f>
        <v>1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</row>
    <row r="98" spans="3:27" x14ac:dyDescent="0.2">
      <c r="C98" s="28">
        <f>Forecast_Capex_Input!C102</f>
        <v>91</v>
      </c>
      <c r="D98" s="9" t="str">
        <f>Forecast_Capex_Input!D102</f>
        <v>Asbestos (Carryover from RP2)</v>
      </c>
      <c r="E98" s="9" t="str">
        <f>Forecast_Capex_Input!F102</f>
        <v>Replacement Expenditure</v>
      </c>
      <c r="F98" s="9" t="str">
        <f>Forecast_Capex_Input!G102</f>
        <v>Transmission Lines</v>
      </c>
      <c r="G98" s="9" t="str">
        <f>Forecast_Capex_Input!H102</f>
        <v>Repex</v>
      </c>
      <c r="H98" s="9" t="str">
        <f>Forecast_Capex_Input!I102</f>
        <v>N/A</v>
      </c>
      <c r="I98" s="9" t="str">
        <f>Forecast_Capex_Input!J102</f>
        <v>N/A</v>
      </c>
      <c r="J98" s="9" t="str">
        <f>Forecast_Capex_Input!K102</f>
        <v>TL - Transmission towers</v>
      </c>
      <c r="K98" s="9" t="str">
        <f>Forecast_Capex_Input!L102</f>
        <v>TL - Compliance</v>
      </c>
      <c r="L98" s="9" t="str">
        <f>Forecast_Capex_Input!M102</f>
        <v>N/A</v>
      </c>
      <c r="M98" s="180">
        <f>IFERROR(INDEX(Capex_Forecast!$AG$11:$AG$1010,MATCH(D98,Capex_Forecast!$D$11:$D$1010,0))*1,0)</f>
        <v>1</v>
      </c>
      <c r="O98" s="67">
        <v>6.8764364767642681</v>
      </c>
      <c r="P98" s="67">
        <v>6.8450592043625882</v>
      </c>
      <c r="Q98" s="67">
        <v>6.8594769532115691</v>
      </c>
      <c r="R98" s="67">
        <v>0.1247439837917222</v>
      </c>
      <c r="S98" s="67">
        <v>0.14459295348759915</v>
      </c>
      <c r="T98" s="67">
        <v>20.850309571617746</v>
      </c>
      <c r="V98" s="67">
        <v>7.8668089219115167</v>
      </c>
      <c r="W98" s="67">
        <v>7.7700291190618449</v>
      </c>
      <c r="X98" s="67">
        <v>7.993409083034245</v>
      </c>
      <c r="Y98" s="67">
        <v>0.14562898449806613</v>
      </c>
      <c r="Z98" s="67">
        <v>0.1660882743965994</v>
      </c>
      <c r="AA98" s="67">
        <v>23.941964382902274</v>
      </c>
    </row>
    <row r="99" spans="3:27" x14ac:dyDescent="0.2">
      <c r="C99" s="28">
        <f>Forecast_Capex_Input!C103</f>
        <v>92</v>
      </c>
      <c r="D99" s="9" t="str">
        <f>Forecast_Capex_Input!D103</f>
        <v>Public Safety Enhancements - Climbing deterrents, signage, aerial marker balls, earthing</v>
      </c>
      <c r="E99" s="9" t="str">
        <f>Forecast_Capex_Input!F103</f>
        <v>Replacement Expenditure</v>
      </c>
      <c r="F99" s="9" t="str">
        <f>Forecast_Capex_Input!G103</f>
        <v>Transmission Lines</v>
      </c>
      <c r="G99" s="9" t="str">
        <f>Forecast_Capex_Input!H103</f>
        <v>Repex</v>
      </c>
      <c r="H99" s="9" t="str">
        <f>Forecast_Capex_Input!I103</f>
        <v>N/A</v>
      </c>
      <c r="I99" s="9" t="str">
        <f>Forecast_Capex_Input!J103</f>
        <v>N/A</v>
      </c>
      <c r="J99" s="9" t="str">
        <f>Forecast_Capex_Input!K103</f>
        <v>TL - Transmission towers</v>
      </c>
      <c r="K99" s="9" t="str">
        <f>Forecast_Capex_Input!L103</f>
        <v>TL - Compliance</v>
      </c>
      <c r="L99" s="9" t="str">
        <f>Forecast_Capex_Input!M103</f>
        <v>N/A</v>
      </c>
      <c r="M99" s="180">
        <f>IFERROR(INDEX(Capex_Forecast!$AG$11:$AG$1010,MATCH(D99,Capex_Forecast!$D$11:$D$1010,0))*1,0)</f>
        <v>1</v>
      </c>
      <c r="O99" s="67">
        <v>6.6255016901620536</v>
      </c>
      <c r="P99" s="67">
        <v>0</v>
      </c>
      <c r="Q99" s="67">
        <v>0</v>
      </c>
      <c r="R99" s="67">
        <v>0</v>
      </c>
      <c r="S99" s="67">
        <v>0</v>
      </c>
      <c r="T99" s="67">
        <v>6.6255016901620536</v>
      </c>
      <c r="V99" s="67">
        <v>7.579733483240533</v>
      </c>
      <c r="W99" s="67">
        <v>0</v>
      </c>
      <c r="X99" s="67">
        <v>0</v>
      </c>
      <c r="Y99" s="67">
        <v>0</v>
      </c>
      <c r="Z99" s="67">
        <v>0</v>
      </c>
      <c r="AA99" s="67">
        <v>7.579733483240533</v>
      </c>
    </row>
    <row r="100" spans="3:27" x14ac:dyDescent="0.2">
      <c r="C100" s="28">
        <f>Forecast_Capex_Input!C104</f>
        <v>93</v>
      </c>
      <c r="D100" s="9" t="str">
        <f>Forecast_Capex_Input!D104</f>
        <v>Underground Cable Capital Spares RP3</v>
      </c>
      <c r="E100" s="9" t="str">
        <f>Forecast_Capex_Input!F104</f>
        <v>Replacement Expenditure</v>
      </c>
      <c r="F100" s="9" t="str">
        <f>Forecast_Capex_Input!G104</f>
        <v>Transmission Lines</v>
      </c>
      <c r="G100" s="9" t="str">
        <f>Forecast_Capex_Input!H104</f>
        <v>Repex</v>
      </c>
      <c r="H100" s="9" t="str">
        <f>Forecast_Capex_Input!I104</f>
        <v>N/A</v>
      </c>
      <c r="I100" s="9" t="str">
        <f>Forecast_Capex_Input!J104</f>
        <v>N/A</v>
      </c>
      <c r="J100" s="9" t="str">
        <f>Forecast_Capex_Input!K104</f>
        <v>TL - Underground cables</v>
      </c>
      <c r="K100" s="9" t="str">
        <f>Forecast_Capex_Input!L104</f>
        <v>TL - Safe and Reliable Network</v>
      </c>
      <c r="L100" s="9" t="str">
        <f>Forecast_Capex_Input!M104</f>
        <v>N/A</v>
      </c>
      <c r="M100" s="180">
        <f>IFERROR(INDEX(Capex_Forecast!$AG$11:$AG$1010,MATCH(D100,Capex_Forecast!$D$11:$D$1010,0))*1,0)</f>
        <v>1</v>
      </c>
      <c r="O100" s="67">
        <v>0.61860036849271338</v>
      </c>
      <c r="P100" s="67">
        <v>0.61691020434916366</v>
      </c>
      <c r="Q100" s="67">
        <v>0.61691020434916366</v>
      </c>
      <c r="R100" s="67">
        <v>0.61691020434916366</v>
      </c>
      <c r="S100" s="67">
        <v>0.61691020434916366</v>
      </c>
      <c r="T100" s="67">
        <v>3.0862411858893681</v>
      </c>
      <c r="V100" s="67">
        <v>0.70769371816347193</v>
      </c>
      <c r="W100" s="67">
        <v>0.70027301569347877</v>
      </c>
      <c r="X100" s="67">
        <v>0.71889091026865382</v>
      </c>
      <c r="Y100" s="67">
        <v>0.72019510564825173</v>
      </c>
      <c r="Z100" s="67">
        <v>0.70862064040204831</v>
      </c>
      <c r="AA100" s="67">
        <v>3.5556733901759046</v>
      </c>
    </row>
    <row r="101" spans="3:27" x14ac:dyDescent="0.2">
      <c r="C101" s="28">
        <f>Forecast_Capex_Input!C105</f>
        <v>94</v>
      </c>
      <c r="D101" s="9" t="str">
        <f>Forecast_Capex_Input!D105</f>
        <v>Cable Monitoring Systems Renewal RP3</v>
      </c>
      <c r="E101" s="9" t="str">
        <f>Forecast_Capex_Input!F105</f>
        <v>Replacement Expenditure</v>
      </c>
      <c r="F101" s="9" t="str">
        <f>Forecast_Capex_Input!G105</f>
        <v>Transmission Lines</v>
      </c>
      <c r="G101" s="9" t="str">
        <f>Forecast_Capex_Input!H105</f>
        <v>Repex</v>
      </c>
      <c r="H101" s="9" t="str">
        <f>Forecast_Capex_Input!I105</f>
        <v>N/A</v>
      </c>
      <c r="I101" s="9" t="str">
        <f>Forecast_Capex_Input!J105</f>
        <v>N/A</v>
      </c>
      <c r="J101" s="9" t="str">
        <f>Forecast_Capex_Input!K105</f>
        <v>TL - Underground cables</v>
      </c>
      <c r="K101" s="9" t="str">
        <f>Forecast_Capex_Input!L105</f>
        <v>TL - Safe and Reliable Network</v>
      </c>
      <c r="L101" s="9" t="str">
        <f>Forecast_Capex_Input!M105</f>
        <v>N/A</v>
      </c>
      <c r="M101" s="180">
        <f>IFERROR(INDEX(Capex_Forecast!$AG$11:$AG$1010,MATCH(D101,Capex_Forecast!$D$11:$D$1010,0))*1,0)</f>
        <v>1</v>
      </c>
      <c r="O101" s="67">
        <v>1.2098381153373703</v>
      </c>
      <c r="P101" s="67">
        <v>2.4458863607822012</v>
      </c>
      <c r="Q101" s="67">
        <v>2.8861755469153098E-2</v>
      </c>
      <c r="R101" s="67">
        <v>0</v>
      </c>
      <c r="S101" s="67">
        <v>0</v>
      </c>
      <c r="T101" s="67">
        <v>3.6845862315887246</v>
      </c>
      <c r="V101" s="67">
        <v>1.3840839382381911</v>
      </c>
      <c r="W101" s="67">
        <v>2.7763979357668118</v>
      </c>
      <c r="X101" s="67">
        <v>3.3632858582814742E-2</v>
      </c>
      <c r="Y101" s="67">
        <v>0</v>
      </c>
      <c r="Z101" s="67">
        <v>0</v>
      </c>
      <c r="AA101" s="67">
        <v>4.194114732587817</v>
      </c>
    </row>
    <row r="102" spans="3:27" x14ac:dyDescent="0.2">
      <c r="C102" s="28">
        <f>Forecast_Capex_Input!C106</f>
        <v>95</v>
      </c>
      <c r="D102" s="9" t="str">
        <f>Forecast_Capex_Input!D106</f>
        <v>TL Digital Twin Programme</v>
      </c>
      <c r="E102" s="9" t="str">
        <f>Forecast_Capex_Input!F106</f>
        <v>Replacement Expenditure</v>
      </c>
      <c r="F102" s="9" t="str">
        <f>Forecast_Capex_Input!G106</f>
        <v>Digital Infrastructure</v>
      </c>
      <c r="G102" s="9" t="str">
        <f>Forecast_Capex_Input!H106</f>
        <v>Repex</v>
      </c>
      <c r="H102" s="9" t="str">
        <f>Forecast_Capex_Input!I106</f>
        <v>N/A</v>
      </c>
      <c r="I102" s="9" t="str">
        <f>Forecast_Capex_Input!J106</f>
        <v>N/A</v>
      </c>
      <c r="J102" s="9" t="str">
        <f>Forecast_Capex_Input!K106</f>
        <v>DI - Protection systems</v>
      </c>
      <c r="K102" s="9" t="str">
        <f>Forecast_Capex_Input!L106</f>
        <v>DI - Safe and Reliable Network</v>
      </c>
      <c r="L102" s="9" t="str">
        <f>Forecast_Capex_Input!M106</f>
        <v>N/A</v>
      </c>
      <c r="M102" s="180">
        <f>IFERROR(INDEX(Capex_Forecast!$AG$11:$AG$1010,MATCH(D102,Capex_Forecast!$D$11:$D$1010,0))*1,0)</f>
        <v>1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</row>
    <row r="103" spans="3:27" x14ac:dyDescent="0.2">
      <c r="C103" s="28">
        <f>Forecast_Capex_Input!C107</f>
        <v>96</v>
      </c>
      <c r="D103" s="9" t="str">
        <f>Forecast_Capex_Input!D107</f>
        <v>Lower Tumut Secondary Systems Renewal</v>
      </c>
      <c r="E103" s="9" t="str">
        <f>Forecast_Capex_Input!F107</f>
        <v>Replacement Expenditure</v>
      </c>
      <c r="F103" s="9" t="str">
        <f>Forecast_Capex_Input!G107</f>
        <v>Digital Infrastructure</v>
      </c>
      <c r="G103" s="9" t="str">
        <f>Forecast_Capex_Input!H107</f>
        <v>Repex</v>
      </c>
      <c r="H103" s="9" t="str">
        <f>Forecast_Capex_Input!I107</f>
        <v>N/A</v>
      </c>
      <c r="I103" s="9" t="str">
        <f>Forecast_Capex_Input!J107</f>
        <v>N/A</v>
      </c>
      <c r="J103" s="9" t="str">
        <f>Forecast_Capex_Input!K107</f>
        <v>DI - Protection systems</v>
      </c>
      <c r="K103" s="9" t="str">
        <f>Forecast_Capex_Input!L107</f>
        <v>DI - Safe and Reliable Network</v>
      </c>
      <c r="L103" s="9" t="str">
        <f>Forecast_Capex_Input!M107</f>
        <v>N/A</v>
      </c>
      <c r="M103" s="180">
        <f>IFERROR(INDEX(Capex_Forecast!$AG$11:$AG$1010,MATCH(D103,Capex_Forecast!$D$11:$D$1010,0))*1,0)</f>
        <v>1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</row>
    <row r="104" spans="3:27" x14ac:dyDescent="0.2">
      <c r="C104" s="28">
        <f>Forecast_Capex_Input!C108</f>
        <v>97</v>
      </c>
      <c r="D104" s="9" t="str">
        <f>Forecast_Capex_Input!D108</f>
        <v>Tenterfield Secondary Systems Renewal</v>
      </c>
      <c r="E104" s="9" t="str">
        <f>Forecast_Capex_Input!F108</f>
        <v>Replacement Expenditure</v>
      </c>
      <c r="F104" s="9" t="str">
        <f>Forecast_Capex_Input!G108</f>
        <v>Digital Infrastructure</v>
      </c>
      <c r="G104" s="9" t="str">
        <f>Forecast_Capex_Input!H108</f>
        <v>Repex</v>
      </c>
      <c r="H104" s="9" t="str">
        <f>Forecast_Capex_Input!I108</f>
        <v>N/A</v>
      </c>
      <c r="I104" s="9" t="str">
        <f>Forecast_Capex_Input!J108</f>
        <v>N/A</v>
      </c>
      <c r="J104" s="9" t="str">
        <f>Forecast_Capex_Input!K108</f>
        <v>DI - Protection systems</v>
      </c>
      <c r="K104" s="9" t="str">
        <f>Forecast_Capex_Input!L108</f>
        <v>DI - Safe and Reliable Network</v>
      </c>
      <c r="L104" s="9" t="str">
        <f>Forecast_Capex_Input!M108</f>
        <v>N/A</v>
      </c>
      <c r="M104" s="180">
        <f>IFERROR(INDEX(Capex_Forecast!$AG$11:$AG$1010,MATCH(D104,Capex_Forecast!$D$11:$D$1010,0))*1,0)</f>
        <v>1</v>
      </c>
      <c r="O104" s="67">
        <v>0.52125647502126715</v>
      </c>
      <c r="P104" s="67">
        <v>0.47501181736025677</v>
      </c>
      <c r="Q104" s="67">
        <v>0.23801682231438204</v>
      </c>
      <c r="R104" s="67">
        <v>0.52406343317475779</v>
      </c>
      <c r="S104" s="67">
        <v>0.54819564957978506</v>
      </c>
      <c r="T104" s="67">
        <v>2.3065441974504486</v>
      </c>
      <c r="V104" s="67">
        <v>0.59632995987930881</v>
      </c>
      <c r="W104" s="67">
        <v>0.53919996052559693</v>
      </c>
      <c r="X104" s="67">
        <v>0.27736310543502274</v>
      </c>
      <c r="Y104" s="67">
        <v>0.61180365790814606</v>
      </c>
      <c r="Z104" s="67">
        <v>0.62969091697983803</v>
      </c>
      <c r="AA104" s="67">
        <v>2.6543876007279126</v>
      </c>
    </row>
    <row r="105" spans="3:27" x14ac:dyDescent="0.2">
      <c r="C105" s="28">
        <f>Forecast_Capex_Input!C109</f>
        <v>98</v>
      </c>
      <c r="D105" s="9" t="str">
        <f>Forecast_Capex_Input!D109</f>
        <v>YSN Secondary Systems Renewal</v>
      </c>
      <c r="E105" s="9" t="str">
        <f>Forecast_Capex_Input!F109</f>
        <v>Replacement Expenditure</v>
      </c>
      <c r="F105" s="9" t="str">
        <f>Forecast_Capex_Input!G109</f>
        <v>Digital Infrastructure</v>
      </c>
      <c r="G105" s="9" t="str">
        <f>Forecast_Capex_Input!H109</f>
        <v>Repex</v>
      </c>
      <c r="H105" s="9" t="str">
        <f>Forecast_Capex_Input!I109</f>
        <v>N/A</v>
      </c>
      <c r="I105" s="9" t="str">
        <f>Forecast_Capex_Input!J109</f>
        <v>N/A</v>
      </c>
      <c r="J105" s="9" t="str">
        <f>Forecast_Capex_Input!K109</f>
        <v>DI - Protection systems</v>
      </c>
      <c r="K105" s="9" t="str">
        <f>Forecast_Capex_Input!L109</f>
        <v>DI - Safe and Reliable Network</v>
      </c>
      <c r="L105" s="9" t="str">
        <f>Forecast_Capex_Input!M109</f>
        <v>N/A</v>
      </c>
      <c r="M105" s="180">
        <f>IFERROR(INDEX(Capex_Forecast!$AG$11:$AG$1010,MATCH(D105,Capex_Forecast!$D$11:$D$1010,0))*1,0)</f>
        <v>1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</row>
    <row r="106" spans="3:27" x14ac:dyDescent="0.2">
      <c r="C106" s="28">
        <f>Forecast_Capex_Input!C110</f>
        <v>99</v>
      </c>
      <c r="D106" s="9" t="str">
        <f>Forecast_Capex_Input!D110</f>
        <v>ER0 Secondary Systems Renewal</v>
      </c>
      <c r="E106" s="9" t="str">
        <f>Forecast_Capex_Input!F110</f>
        <v>Replacement Expenditure</v>
      </c>
      <c r="F106" s="9" t="str">
        <f>Forecast_Capex_Input!G110</f>
        <v>Digital Infrastructure</v>
      </c>
      <c r="G106" s="9" t="str">
        <f>Forecast_Capex_Input!H110</f>
        <v>Repex</v>
      </c>
      <c r="H106" s="9" t="str">
        <f>Forecast_Capex_Input!I110</f>
        <v>N/A</v>
      </c>
      <c r="I106" s="9" t="str">
        <f>Forecast_Capex_Input!J110</f>
        <v>N/A</v>
      </c>
      <c r="J106" s="9" t="str">
        <f>Forecast_Capex_Input!K110</f>
        <v>DI - Protection systems</v>
      </c>
      <c r="K106" s="9" t="str">
        <f>Forecast_Capex_Input!L110</f>
        <v>DI - Safe and Reliable Network</v>
      </c>
      <c r="L106" s="9" t="str">
        <f>Forecast_Capex_Input!M110</f>
        <v>N/A</v>
      </c>
      <c r="M106" s="180">
        <f>IFERROR(INDEX(Capex_Forecast!$AG$11:$AG$1010,MATCH(D106,Capex_Forecast!$D$11:$D$1010,0))*1,0)</f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</row>
    <row r="107" spans="3:27" x14ac:dyDescent="0.2">
      <c r="C107" s="28">
        <f>Forecast_Capex_Input!C111</f>
        <v>100</v>
      </c>
      <c r="D107" s="9" t="str">
        <f>Forecast_Capex_Input!D111</f>
        <v>BER Secondary Systems Renewal</v>
      </c>
      <c r="E107" s="9" t="str">
        <f>Forecast_Capex_Input!F111</f>
        <v>Replacement Expenditure</v>
      </c>
      <c r="F107" s="9" t="str">
        <f>Forecast_Capex_Input!G111</f>
        <v>Digital Infrastructure</v>
      </c>
      <c r="G107" s="9" t="str">
        <f>Forecast_Capex_Input!H111</f>
        <v>Repex</v>
      </c>
      <c r="H107" s="9" t="str">
        <f>Forecast_Capex_Input!I111</f>
        <v>N/A</v>
      </c>
      <c r="I107" s="9" t="str">
        <f>Forecast_Capex_Input!J111</f>
        <v>N/A</v>
      </c>
      <c r="J107" s="9" t="str">
        <f>Forecast_Capex_Input!K111</f>
        <v>DI - Protection systems</v>
      </c>
      <c r="K107" s="9" t="str">
        <f>Forecast_Capex_Input!L111</f>
        <v>DI - Safe and Reliable Network</v>
      </c>
      <c r="L107" s="9" t="str">
        <f>Forecast_Capex_Input!M111</f>
        <v>N/A</v>
      </c>
      <c r="M107" s="180">
        <f>IFERROR(INDEX(Capex_Forecast!$AG$11:$AG$1010,MATCH(D107,Capex_Forecast!$D$11:$D$1010,0))*1,0)</f>
        <v>1</v>
      </c>
      <c r="O107" s="67">
        <v>0.54412397702012283</v>
      </c>
      <c r="P107" s="67">
        <v>0.49590962778402747</v>
      </c>
      <c r="Q107" s="67">
        <v>0.24851455694974589</v>
      </c>
      <c r="R107" s="67">
        <v>0.54719920389688492</v>
      </c>
      <c r="S107" s="67">
        <v>0.57241278382696636</v>
      </c>
      <c r="T107" s="67">
        <v>2.4081601494777471</v>
      </c>
      <c r="V107" s="67">
        <v>0.62249093284172863</v>
      </c>
      <c r="W107" s="67">
        <v>0.56292168310965351</v>
      </c>
      <c r="X107" s="67">
        <v>0.28959620833163841</v>
      </c>
      <c r="Y107" s="67">
        <v>0.63881288667759839</v>
      </c>
      <c r="Z107" s="67">
        <v>0.65750819258649562</v>
      </c>
      <c r="AA107" s="67">
        <v>2.7713299035471146</v>
      </c>
    </row>
    <row r="108" spans="3:27" x14ac:dyDescent="0.2">
      <c r="C108" s="28">
        <f>Forecast_Capex_Input!C112</f>
        <v>101</v>
      </c>
      <c r="D108" s="9" t="str">
        <f>Forecast_Capex_Input!D112</f>
        <v>BRG Secondary Systems Renewal</v>
      </c>
      <c r="E108" s="9" t="str">
        <f>Forecast_Capex_Input!F112</f>
        <v>Replacement Expenditure</v>
      </c>
      <c r="F108" s="9" t="str">
        <f>Forecast_Capex_Input!G112</f>
        <v>Digital Infrastructure</v>
      </c>
      <c r="G108" s="9" t="str">
        <f>Forecast_Capex_Input!H112</f>
        <v>Repex</v>
      </c>
      <c r="H108" s="9" t="str">
        <f>Forecast_Capex_Input!I112</f>
        <v>N/A</v>
      </c>
      <c r="I108" s="9" t="str">
        <f>Forecast_Capex_Input!J112</f>
        <v>N/A</v>
      </c>
      <c r="J108" s="9" t="str">
        <f>Forecast_Capex_Input!K112</f>
        <v>DI - Protection systems</v>
      </c>
      <c r="K108" s="9" t="str">
        <f>Forecast_Capex_Input!L112</f>
        <v>DI - Safe and Reliable Network</v>
      </c>
      <c r="L108" s="9" t="str">
        <f>Forecast_Capex_Input!M112</f>
        <v>N/A</v>
      </c>
      <c r="M108" s="180">
        <f>IFERROR(INDEX(Capex_Forecast!$AG$11:$AG$1010,MATCH(D108,Capex_Forecast!$D$11:$D$1010,0))*1,0)</f>
        <v>1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</row>
    <row r="109" spans="3:27" x14ac:dyDescent="0.2">
      <c r="C109" s="28">
        <f>Forecast_Capex_Input!C113</f>
        <v>102</v>
      </c>
      <c r="D109" s="9" t="str">
        <f>Forecast_Capex_Input!D113</f>
        <v>LSM Secondary Systems Renewal</v>
      </c>
      <c r="E109" s="9" t="str">
        <f>Forecast_Capex_Input!F113</f>
        <v>Replacement Expenditure</v>
      </c>
      <c r="F109" s="9" t="str">
        <f>Forecast_Capex_Input!G113</f>
        <v>Digital Infrastructure</v>
      </c>
      <c r="G109" s="9" t="str">
        <f>Forecast_Capex_Input!H113</f>
        <v>Repex</v>
      </c>
      <c r="H109" s="9" t="str">
        <f>Forecast_Capex_Input!I113</f>
        <v>N/A</v>
      </c>
      <c r="I109" s="9" t="str">
        <f>Forecast_Capex_Input!J113</f>
        <v>N/A</v>
      </c>
      <c r="J109" s="9" t="str">
        <f>Forecast_Capex_Input!K113</f>
        <v>DI - Protection systems</v>
      </c>
      <c r="K109" s="9" t="str">
        <f>Forecast_Capex_Input!L113</f>
        <v>DI - Safe and Reliable Network</v>
      </c>
      <c r="L109" s="9" t="str">
        <f>Forecast_Capex_Input!M113</f>
        <v>N/A</v>
      </c>
      <c r="M109" s="180">
        <f>IFERROR(INDEX(Capex_Forecast!$AG$11:$AG$1010,MATCH(D109,Capex_Forecast!$D$11:$D$1010,0))*1,0)</f>
        <v>1</v>
      </c>
      <c r="O109" s="67">
        <v>0.70889696753369424</v>
      </c>
      <c r="P109" s="67">
        <v>0.64614389826890994</v>
      </c>
      <c r="Q109" s="67">
        <v>0.3238287782886321</v>
      </c>
      <c r="R109" s="67">
        <v>0.71305498490236396</v>
      </c>
      <c r="S109" s="67">
        <v>0.74592749127556912</v>
      </c>
      <c r="T109" s="67">
        <v>3.1378521202691689</v>
      </c>
      <c r="V109" s="67">
        <v>0.8109952019122334</v>
      </c>
      <c r="W109" s="67">
        <v>0.73345704613537799</v>
      </c>
      <c r="X109" s="67">
        <v>0.37736053570503136</v>
      </c>
      <c r="Y109" s="67">
        <v>0.83243672509283673</v>
      </c>
      <c r="Z109" s="67">
        <v>0.85681775537954552</v>
      </c>
      <c r="AA109" s="67">
        <v>3.6110672642250252</v>
      </c>
    </row>
    <row r="110" spans="3:27" x14ac:dyDescent="0.2">
      <c r="C110" s="28">
        <f>Forecast_Capex_Input!C114</f>
        <v>103</v>
      </c>
      <c r="D110" s="9" t="str">
        <f>Forecast_Capex_Input!D114</f>
        <v>MPP Secondary Systems Renewal</v>
      </c>
      <c r="E110" s="9" t="str">
        <f>Forecast_Capex_Input!F114</f>
        <v>Replacement Expenditure</v>
      </c>
      <c r="F110" s="9" t="str">
        <f>Forecast_Capex_Input!G114</f>
        <v>Digital Infrastructure</v>
      </c>
      <c r="G110" s="9" t="str">
        <f>Forecast_Capex_Input!H114</f>
        <v>Repex</v>
      </c>
      <c r="H110" s="9" t="str">
        <f>Forecast_Capex_Input!I114</f>
        <v>N/A</v>
      </c>
      <c r="I110" s="9" t="str">
        <f>Forecast_Capex_Input!J114</f>
        <v>N/A</v>
      </c>
      <c r="J110" s="9" t="str">
        <f>Forecast_Capex_Input!K114</f>
        <v>DI - Protection systems</v>
      </c>
      <c r="K110" s="9" t="str">
        <f>Forecast_Capex_Input!L114</f>
        <v>DI - Safe and Reliable Network</v>
      </c>
      <c r="L110" s="9" t="str">
        <f>Forecast_Capex_Input!M114</f>
        <v>N/A</v>
      </c>
      <c r="M110" s="180">
        <f>IFERROR(INDEX(Capex_Forecast!$AG$11:$AG$1010,MATCH(D110,Capex_Forecast!$D$11:$D$1010,0))*1,0)</f>
        <v>1</v>
      </c>
      <c r="O110" s="67">
        <v>0.53666590202951436</v>
      </c>
      <c r="P110" s="67">
        <v>0.48905936597340621</v>
      </c>
      <c r="Q110" s="67">
        <v>0.24505803056560971</v>
      </c>
      <c r="R110" s="67">
        <v>0.53956864222875645</v>
      </c>
      <c r="S110" s="67">
        <v>0.56441625830155617</v>
      </c>
      <c r="T110" s="67">
        <v>2.3747681990988427</v>
      </c>
      <c r="V110" s="67">
        <v>0.61395871545345559</v>
      </c>
      <c r="W110" s="67">
        <v>0.55514574835838049</v>
      </c>
      <c r="X110" s="67">
        <v>0.28556828760485969</v>
      </c>
      <c r="Y110" s="67">
        <v>0.62990479417403678</v>
      </c>
      <c r="Z110" s="67">
        <v>0.64832289625186013</v>
      </c>
      <c r="AA110" s="67">
        <v>2.7329004418425926</v>
      </c>
    </row>
    <row r="111" spans="3:27" x14ac:dyDescent="0.2">
      <c r="C111" s="28">
        <f>Forecast_Capex_Input!C115</f>
        <v>104</v>
      </c>
      <c r="D111" s="9" t="str">
        <f>Forecast_Capex_Input!D115</f>
        <v>INV Secondary Systems Renewal</v>
      </c>
      <c r="E111" s="9" t="str">
        <f>Forecast_Capex_Input!F115</f>
        <v>Replacement Expenditure</v>
      </c>
      <c r="F111" s="9" t="str">
        <f>Forecast_Capex_Input!G115</f>
        <v>Digital Infrastructure</v>
      </c>
      <c r="G111" s="9" t="str">
        <f>Forecast_Capex_Input!H115</f>
        <v>Repex</v>
      </c>
      <c r="H111" s="9" t="str">
        <f>Forecast_Capex_Input!I115</f>
        <v>N/A</v>
      </c>
      <c r="I111" s="9" t="str">
        <f>Forecast_Capex_Input!J115</f>
        <v>N/A</v>
      </c>
      <c r="J111" s="9" t="str">
        <f>Forecast_Capex_Input!K115</f>
        <v>DI - Protection systems</v>
      </c>
      <c r="K111" s="9" t="str">
        <f>Forecast_Capex_Input!L115</f>
        <v>DI - Safe and Reliable Network</v>
      </c>
      <c r="L111" s="9" t="str">
        <f>Forecast_Capex_Input!M115</f>
        <v>N/A</v>
      </c>
      <c r="M111" s="180">
        <f>IFERROR(INDEX(Capex_Forecast!$AG$11:$AG$1010,MATCH(D111,Capex_Forecast!$D$11:$D$1010,0))*1,0)</f>
        <v>1</v>
      </c>
      <c r="O111" s="67">
        <v>0.52632685542198965</v>
      </c>
      <c r="P111" s="67">
        <v>0.48088798600703608</v>
      </c>
      <c r="Q111" s="67">
        <v>0.24152147729349466</v>
      </c>
      <c r="R111" s="67">
        <v>0.53224655125752174</v>
      </c>
      <c r="S111" s="67">
        <v>0.55709577449135061</v>
      </c>
      <c r="T111" s="67">
        <v>2.3380786444713926</v>
      </c>
      <c r="V111" s="67">
        <v>0.60213059715832262</v>
      </c>
      <c r="W111" s="67">
        <v>0.54587017332154963</v>
      </c>
      <c r="X111" s="67">
        <v>0.28144711083864526</v>
      </c>
      <c r="Y111" s="67">
        <v>0.62135681742893212</v>
      </c>
      <c r="Z111" s="67">
        <v>0.63991414261304902</v>
      </c>
      <c r="AA111" s="67">
        <v>2.6907188413604985</v>
      </c>
    </row>
    <row r="112" spans="3:27" x14ac:dyDescent="0.2">
      <c r="C112" s="28">
        <f>Forecast_Capex_Input!C116</f>
        <v>105</v>
      </c>
      <c r="D112" s="9" t="str">
        <f>Forecast_Capex_Input!D116</f>
        <v>COF Secondary Systems Renewal</v>
      </c>
      <c r="E112" s="9" t="str">
        <f>Forecast_Capex_Input!F116</f>
        <v>Replacement Expenditure</v>
      </c>
      <c r="F112" s="9" t="str">
        <f>Forecast_Capex_Input!G116</f>
        <v>Digital Infrastructure</v>
      </c>
      <c r="G112" s="9" t="str">
        <f>Forecast_Capex_Input!H116</f>
        <v>Repex</v>
      </c>
      <c r="H112" s="9" t="str">
        <f>Forecast_Capex_Input!I116</f>
        <v>N/A</v>
      </c>
      <c r="I112" s="9" t="str">
        <f>Forecast_Capex_Input!J116</f>
        <v>N/A</v>
      </c>
      <c r="J112" s="9" t="str">
        <f>Forecast_Capex_Input!K116</f>
        <v>DI - Protection systems</v>
      </c>
      <c r="K112" s="9" t="str">
        <f>Forecast_Capex_Input!L116</f>
        <v>DI - Safe and Reliable Network</v>
      </c>
      <c r="L112" s="9" t="str">
        <f>Forecast_Capex_Input!M116</f>
        <v>N/A</v>
      </c>
      <c r="M112" s="180">
        <f>IFERROR(INDEX(Capex_Forecast!$AG$11:$AG$1010,MATCH(D112,Capex_Forecast!$D$11:$D$1010,0))*1,0)</f>
        <v>1</v>
      </c>
      <c r="O112" s="67">
        <v>0</v>
      </c>
      <c r="P112" s="67">
        <v>0</v>
      </c>
      <c r="Q112" s="67">
        <v>0</v>
      </c>
      <c r="R112" s="67">
        <v>0</v>
      </c>
      <c r="S112" s="67">
        <v>0</v>
      </c>
      <c r="T112" s="67">
        <v>0</v>
      </c>
      <c r="V112" s="67">
        <v>0</v>
      </c>
      <c r="W112" s="67">
        <v>0</v>
      </c>
      <c r="X112" s="67">
        <v>0</v>
      </c>
      <c r="Y112" s="67">
        <v>0</v>
      </c>
      <c r="Z112" s="67">
        <v>0</v>
      </c>
      <c r="AA112" s="67">
        <v>0</v>
      </c>
    </row>
    <row r="113" spans="3:27" x14ac:dyDescent="0.2">
      <c r="C113" s="28">
        <f>Forecast_Capex_Input!C117</f>
        <v>106</v>
      </c>
      <c r="D113" s="9" t="str">
        <f>Forecast_Capex_Input!D117</f>
        <v>GNS Secondary Systems Renewal</v>
      </c>
      <c r="E113" s="9" t="str">
        <f>Forecast_Capex_Input!F117</f>
        <v>Replacement Expenditure</v>
      </c>
      <c r="F113" s="9" t="str">
        <f>Forecast_Capex_Input!G117</f>
        <v>Digital Infrastructure</v>
      </c>
      <c r="G113" s="9" t="str">
        <f>Forecast_Capex_Input!H117</f>
        <v>Repex</v>
      </c>
      <c r="H113" s="9" t="str">
        <f>Forecast_Capex_Input!I117</f>
        <v>N/A</v>
      </c>
      <c r="I113" s="9" t="str">
        <f>Forecast_Capex_Input!J117</f>
        <v>N/A</v>
      </c>
      <c r="J113" s="9" t="str">
        <f>Forecast_Capex_Input!K117</f>
        <v>DI - Protection systems</v>
      </c>
      <c r="K113" s="9" t="str">
        <f>Forecast_Capex_Input!L117</f>
        <v>DI - Safe and Reliable Network</v>
      </c>
      <c r="L113" s="9" t="str">
        <f>Forecast_Capex_Input!M117</f>
        <v>N/A</v>
      </c>
      <c r="M113" s="180">
        <f>IFERROR(INDEX(Capex_Forecast!$AG$11:$AG$1010,MATCH(D113,Capex_Forecast!$D$11:$D$1010,0))*1,0)</f>
        <v>1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</row>
    <row r="114" spans="3:27" x14ac:dyDescent="0.2">
      <c r="C114" s="28">
        <f>Forecast_Capex_Input!C118</f>
        <v>107</v>
      </c>
      <c r="D114" s="9" t="str">
        <f>Forecast_Capex_Input!D118</f>
        <v>BRD Secondary Systems Renewal</v>
      </c>
      <c r="E114" s="9" t="str">
        <f>Forecast_Capex_Input!F118</f>
        <v>Replacement Expenditure</v>
      </c>
      <c r="F114" s="9" t="str">
        <f>Forecast_Capex_Input!G118</f>
        <v>Digital Infrastructure</v>
      </c>
      <c r="G114" s="9" t="str">
        <f>Forecast_Capex_Input!H118</f>
        <v>Repex</v>
      </c>
      <c r="H114" s="9" t="str">
        <f>Forecast_Capex_Input!I118</f>
        <v>N/A</v>
      </c>
      <c r="I114" s="9" t="str">
        <f>Forecast_Capex_Input!J118</f>
        <v>N/A</v>
      </c>
      <c r="J114" s="9" t="str">
        <f>Forecast_Capex_Input!K118</f>
        <v>DI - Protection systems</v>
      </c>
      <c r="K114" s="9" t="str">
        <f>Forecast_Capex_Input!L118</f>
        <v>DI - Safe and Reliable Network</v>
      </c>
      <c r="L114" s="9" t="str">
        <f>Forecast_Capex_Input!M118</f>
        <v>N/A</v>
      </c>
      <c r="M114" s="180">
        <f>IFERROR(INDEX(Capex_Forecast!$AG$11:$AG$1010,MATCH(D114,Capex_Forecast!$D$11:$D$1010,0))*1,0)</f>
        <v>1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V114" s="67">
        <v>0</v>
      </c>
      <c r="W114" s="67">
        <v>0</v>
      </c>
      <c r="X114" s="67">
        <v>0</v>
      </c>
      <c r="Y114" s="67">
        <v>0</v>
      </c>
      <c r="Z114" s="67">
        <v>0</v>
      </c>
      <c r="AA114" s="67">
        <v>0</v>
      </c>
    </row>
    <row r="115" spans="3:27" x14ac:dyDescent="0.2">
      <c r="C115" s="28">
        <f>Forecast_Capex_Input!C119</f>
        <v>108</v>
      </c>
      <c r="D115" s="9" t="str">
        <f>Forecast_Capex_Input!D119</f>
        <v>AR1 Secondary Systems Renewal</v>
      </c>
      <c r="E115" s="9" t="str">
        <f>Forecast_Capex_Input!F119</f>
        <v>Replacement Expenditure</v>
      </c>
      <c r="F115" s="9" t="str">
        <f>Forecast_Capex_Input!G119</f>
        <v>Digital Infrastructure</v>
      </c>
      <c r="G115" s="9" t="str">
        <f>Forecast_Capex_Input!H119</f>
        <v>Repex</v>
      </c>
      <c r="H115" s="9" t="str">
        <f>Forecast_Capex_Input!I119</f>
        <v>N/A</v>
      </c>
      <c r="I115" s="9" t="str">
        <f>Forecast_Capex_Input!J119</f>
        <v>N/A</v>
      </c>
      <c r="J115" s="9" t="str">
        <f>Forecast_Capex_Input!K119</f>
        <v>DI - Protection systems</v>
      </c>
      <c r="K115" s="9" t="str">
        <f>Forecast_Capex_Input!L119</f>
        <v>DI - Safe and Reliable Network</v>
      </c>
      <c r="L115" s="9" t="str">
        <f>Forecast_Capex_Input!M119</f>
        <v>N/A</v>
      </c>
      <c r="M115" s="180">
        <f>IFERROR(INDEX(Capex_Forecast!$AG$11:$AG$1010,MATCH(D115,Capex_Forecast!$D$11:$D$1010,0))*1,0)</f>
        <v>1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</row>
    <row r="116" spans="3:27" x14ac:dyDescent="0.2">
      <c r="C116" s="28">
        <f>Forecast_Capex_Input!C120</f>
        <v>109</v>
      </c>
      <c r="D116" s="9" t="str">
        <f>Forecast_Capex_Input!D120</f>
        <v>WL1 Secondary Systems Renewal</v>
      </c>
      <c r="E116" s="9" t="str">
        <f>Forecast_Capex_Input!F120</f>
        <v>Replacement Expenditure</v>
      </c>
      <c r="F116" s="9" t="str">
        <f>Forecast_Capex_Input!G120</f>
        <v>Digital Infrastructure</v>
      </c>
      <c r="G116" s="9" t="str">
        <f>Forecast_Capex_Input!H120</f>
        <v>Repex</v>
      </c>
      <c r="H116" s="9" t="str">
        <f>Forecast_Capex_Input!I120</f>
        <v>N/A</v>
      </c>
      <c r="I116" s="9" t="str">
        <f>Forecast_Capex_Input!J120</f>
        <v>N/A</v>
      </c>
      <c r="J116" s="9" t="str">
        <f>Forecast_Capex_Input!K120</f>
        <v>DI - Protection systems</v>
      </c>
      <c r="K116" s="9" t="str">
        <f>Forecast_Capex_Input!L120</f>
        <v>DI - Safe and Reliable Network</v>
      </c>
      <c r="L116" s="9" t="str">
        <f>Forecast_Capex_Input!M120</f>
        <v>N/A</v>
      </c>
      <c r="M116" s="180">
        <f>IFERROR(INDEX(Capex_Forecast!$AG$11:$AG$1010,MATCH(D116,Capex_Forecast!$D$11:$D$1010,0))*1,0)</f>
        <v>1</v>
      </c>
      <c r="O116" s="67">
        <v>0.59078949197297537</v>
      </c>
      <c r="P116" s="67">
        <v>0.53984278013403375</v>
      </c>
      <c r="Q116" s="67">
        <v>0.27115649093323885</v>
      </c>
      <c r="R116" s="67">
        <v>0.59757513286096919</v>
      </c>
      <c r="S116" s="67">
        <v>0.62548982707023026</v>
      </c>
      <c r="T116" s="67">
        <v>2.6248537229714479</v>
      </c>
      <c r="V116" s="67">
        <v>0.67587740570702315</v>
      </c>
      <c r="W116" s="67">
        <v>0.61279150349545342</v>
      </c>
      <c r="X116" s="67">
        <v>0.31598105399780507</v>
      </c>
      <c r="Y116" s="67">
        <v>0.69762290023652973</v>
      </c>
      <c r="Z116" s="67">
        <v>0.71847571769554874</v>
      </c>
      <c r="AA116" s="67">
        <v>3.0207485811323602</v>
      </c>
    </row>
    <row r="117" spans="3:27" x14ac:dyDescent="0.2">
      <c r="C117" s="28">
        <f>Forecast_Capex_Input!C121</f>
        <v>110</v>
      </c>
      <c r="D117" s="9" t="str">
        <f>Forecast_Capex_Input!D121</f>
        <v>Busbar Protection Relay Replacements</v>
      </c>
      <c r="E117" s="9" t="str">
        <f>Forecast_Capex_Input!F121</f>
        <v>Replacement Expenditure</v>
      </c>
      <c r="F117" s="9" t="str">
        <f>Forecast_Capex_Input!G121</f>
        <v>Digital Infrastructure</v>
      </c>
      <c r="G117" s="9" t="str">
        <f>Forecast_Capex_Input!H121</f>
        <v>Repex</v>
      </c>
      <c r="H117" s="9" t="str">
        <f>Forecast_Capex_Input!I121</f>
        <v>N/A</v>
      </c>
      <c r="I117" s="9" t="str">
        <f>Forecast_Capex_Input!J121</f>
        <v>N/A</v>
      </c>
      <c r="J117" s="9" t="str">
        <f>Forecast_Capex_Input!K121</f>
        <v>DI - Protection systems</v>
      </c>
      <c r="K117" s="9" t="str">
        <f>Forecast_Capex_Input!L121</f>
        <v>DI - Safe and Reliable Network</v>
      </c>
      <c r="L117" s="9" t="str">
        <f>Forecast_Capex_Input!M121</f>
        <v>N/A</v>
      </c>
      <c r="M117" s="180">
        <f>IFERROR(INDEX(Capex_Forecast!$AG$11:$AG$1010,MATCH(D117,Capex_Forecast!$D$11:$D$1010,0))*1,0)</f>
        <v>1</v>
      </c>
      <c r="O117" s="67">
        <v>0.65640291238703086</v>
      </c>
      <c r="P117" s="67">
        <v>0.60082590540720149</v>
      </c>
      <c r="Q117" s="67">
        <v>0.30224496222677699</v>
      </c>
      <c r="R117" s="67">
        <v>0.6664679678554839</v>
      </c>
      <c r="S117" s="67">
        <v>0.69787767761162933</v>
      </c>
      <c r="T117" s="67">
        <v>2.923819425488122</v>
      </c>
      <c r="V117" s="67">
        <v>0.75094073870727307</v>
      </c>
      <c r="W117" s="67">
        <v>0.68201525233343507</v>
      </c>
      <c r="X117" s="67">
        <v>0.35220872419925819</v>
      </c>
      <c r="Y117" s="67">
        <v>0.77804997410804555</v>
      </c>
      <c r="Z117" s="67">
        <v>0.80162481240389516</v>
      </c>
      <c r="AA117" s="67">
        <v>3.364839501751907</v>
      </c>
    </row>
    <row r="118" spans="3:27" x14ac:dyDescent="0.2">
      <c r="C118" s="28">
        <f>Forecast_Capex_Input!C122</f>
        <v>111</v>
      </c>
      <c r="D118" s="9" t="str">
        <f>Forecast_Capex_Input!D122</f>
        <v>Capacitor Protection Relay Replacements</v>
      </c>
      <c r="E118" s="9" t="str">
        <f>Forecast_Capex_Input!F122</f>
        <v>Replacement Expenditure</v>
      </c>
      <c r="F118" s="9" t="str">
        <f>Forecast_Capex_Input!G122</f>
        <v>Digital Infrastructure</v>
      </c>
      <c r="G118" s="9" t="str">
        <f>Forecast_Capex_Input!H122</f>
        <v>Repex</v>
      </c>
      <c r="H118" s="9" t="str">
        <f>Forecast_Capex_Input!I122</f>
        <v>N/A</v>
      </c>
      <c r="I118" s="9" t="str">
        <f>Forecast_Capex_Input!J122</f>
        <v>N/A</v>
      </c>
      <c r="J118" s="9" t="str">
        <f>Forecast_Capex_Input!K122</f>
        <v>DI - Protection systems</v>
      </c>
      <c r="K118" s="9" t="str">
        <f>Forecast_Capex_Input!L122</f>
        <v>DI - Safe and Reliable Network</v>
      </c>
      <c r="L118" s="9" t="str">
        <f>Forecast_Capex_Input!M122</f>
        <v>N/A</v>
      </c>
      <c r="M118" s="180">
        <f>IFERROR(INDEX(Capex_Forecast!$AG$11:$AG$1010,MATCH(D118,Capex_Forecast!$D$11:$D$1010,0))*1,0)</f>
        <v>1</v>
      </c>
      <c r="O118" s="67">
        <v>0.41306106820159794</v>
      </c>
      <c r="P118" s="67">
        <v>0.37853549790427488</v>
      </c>
      <c r="Q118" s="67">
        <v>0.19062093440345712</v>
      </c>
      <c r="R118" s="67">
        <v>0.42049546548738437</v>
      </c>
      <c r="S118" s="67">
        <v>0.44043299854193868</v>
      </c>
      <c r="T118" s="67">
        <v>1.843145964538653</v>
      </c>
      <c r="V118" s="67">
        <v>0.47255180900786609</v>
      </c>
      <c r="W118" s="67">
        <v>0.42968683739656233</v>
      </c>
      <c r="X118" s="67">
        <v>0.22213225860663852</v>
      </c>
      <c r="Y118" s="67">
        <v>0.49089603974178148</v>
      </c>
      <c r="Z118" s="67">
        <v>0.5059081715308088</v>
      </c>
      <c r="AA118" s="67">
        <v>2.121175116283657</v>
      </c>
    </row>
    <row r="119" spans="3:27" x14ac:dyDescent="0.2">
      <c r="C119" s="28">
        <f>Forecast_Capex_Input!C123</f>
        <v>112</v>
      </c>
      <c r="D119" s="9" t="str">
        <f>Forecast_Capex_Input!D123</f>
        <v>Reactor Protection Relay Replacements</v>
      </c>
      <c r="E119" s="9" t="str">
        <f>Forecast_Capex_Input!F123</f>
        <v>Replacement Expenditure</v>
      </c>
      <c r="F119" s="9" t="str">
        <f>Forecast_Capex_Input!G123</f>
        <v>Digital Infrastructure</v>
      </c>
      <c r="G119" s="9" t="str">
        <f>Forecast_Capex_Input!H123</f>
        <v>Repex</v>
      </c>
      <c r="H119" s="9" t="str">
        <f>Forecast_Capex_Input!I123</f>
        <v>N/A</v>
      </c>
      <c r="I119" s="9" t="str">
        <f>Forecast_Capex_Input!J123</f>
        <v>N/A</v>
      </c>
      <c r="J119" s="9" t="str">
        <f>Forecast_Capex_Input!K123</f>
        <v>DI - Protection systems</v>
      </c>
      <c r="K119" s="9" t="str">
        <f>Forecast_Capex_Input!L123</f>
        <v>DI - Safe and Reliable Network</v>
      </c>
      <c r="L119" s="9" t="str">
        <f>Forecast_Capex_Input!M123</f>
        <v>N/A</v>
      </c>
      <c r="M119" s="180">
        <f>IFERROR(INDEX(Capex_Forecast!$AG$11:$AG$1010,MATCH(D119,Capex_Forecast!$D$11:$D$1010,0))*1,0)</f>
        <v>1</v>
      </c>
      <c r="O119" s="67">
        <v>0.21347273698175134</v>
      </c>
      <c r="P119" s="67">
        <v>0.19562969014323267</v>
      </c>
      <c r="Q119" s="67">
        <v>9.8514180410227373E-2</v>
      </c>
      <c r="R119" s="67">
        <v>0.21731488347996722</v>
      </c>
      <c r="S119" s="67">
        <v>0.22761873459913073</v>
      </c>
      <c r="T119" s="67">
        <v>0.95255022561430935</v>
      </c>
      <c r="V119" s="67">
        <v>0.24421795177596639</v>
      </c>
      <c r="W119" s="67">
        <v>0.22206504627413379</v>
      </c>
      <c r="X119" s="67">
        <v>0.11479944460344012</v>
      </c>
      <c r="Y119" s="67">
        <v>0.25369837354515579</v>
      </c>
      <c r="Z119" s="67">
        <v>0.26145674417771292</v>
      </c>
      <c r="AA119" s="67">
        <v>1.0962375603764092</v>
      </c>
    </row>
    <row r="120" spans="3:27" x14ac:dyDescent="0.2">
      <c r="C120" s="28">
        <f>Forecast_Capex_Input!C124</f>
        <v>113</v>
      </c>
      <c r="D120" s="9" t="str">
        <f>Forecast_Capex_Input!D124</f>
        <v>Transformer Protection Relay Replacements</v>
      </c>
      <c r="E120" s="9" t="str">
        <f>Forecast_Capex_Input!F124</f>
        <v>Replacement Expenditure</v>
      </c>
      <c r="F120" s="9" t="str">
        <f>Forecast_Capex_Input!G124</f>
        <v>Digital Infrastructure</v>
      </c>
      <c r="G120" s="9" t="str">
        <f>Forecast_Capex_Input!H124</f>
        <v>Repex</v>
      </c>
      <c r="H120" s="9" t="str">
        <f>Forecast_Capex_Input!I124</f>
        <v>N/A</v>
      </c>
      <c r="I120" s="9" t="str">
        <f>Forecast_Capex_Input!J124</f>
        <v>N/A</v>
      </c>
      <c r="J120" s="9" t="str">
        <f>Forecast_Capex_Input!K124</f>
        <v>DI - Protection systems</v>
      </c>
      <c r="K120" s="9" t="str">
        <f>Forecast_Capex_Input!L124</f>
        <v>DI - Safe and Reliable Network</v>
      </c>
      <c r="L120" s="9" t="str">
        <f>Forecast_Capex_Input!M124</f>
        <v>N/A</v>
      </c>
      <c r="M120" s="180">
        <f>IFERROR(INDEX(Capex_Forecast!$AG$11:$AG$1010,MATCH(D120,Capex_Forecast!$D$11:$D$1010,0))*1,0)</f>
        <v>1</v>
      </c>
      <c r="O120" s="67">
        <v>1.2513850700778755</v>
      </c>
      <c r="P120" s="67">
        <v>1.1456582143970613</v>
      </c>
      <c r="Q120" s="67">
        <v>0.57642310767071725</v>
      </c>
      <c r="R120" s="67">
        <v>1.2711304991537511</v>
      </c>
      <c r="S120" s="67">
        <v>1.3310979386633526</v>
      </c>
      <c r="T120" s="67">
        <v>5.5756948299627584</v>
      </c>
      <c r="V120" s="67">
        <v>1.4316146549597475</v>
      </c>
      <c r="W120" s="67">
        <v>1.3004705175791829</v>
      </c>
      <c r="X120" s="67">
        <v>0.6717109388885244</v>
      </c>
      <c r="Y120" s="67">
        <v>1.4839468656488788</v>
      </c>
      <c r="Z120" s="67">
        <v>1.5289801774775102</v>
      </c>
      <c r="AA120" s="67">
        <v>6.4167231545538446</v>
      </c>
    </row>
    <row r="121" spans="3:27" x14ac:dyDescent="0.2">
      <c r="C121" s="28">
        <f>Forecast_Capex_Input!C125</f>
        <v>114</v>
      </c>
      <c r="D121" s="9" t="str">
        <f>Forecast_Capex_Input!D125</f>
        <v>UFLS Protection Relay Replacements</v>
      </c>
      <c r="E121" s="9" t="str">
        <f>Forecast_Capex_Input!F125</f>
        <v>Replacement Expenditure</v>
      </c>
      <c r="F121" s="9" t="str">
        <f>Forecast_Capex_Input!G125</f>
        <v>Digital Infrastructure</v>
      </c>
      <c r="G121" s="9" t="str">
        <f>Forecast_Capex_Input!H125</f>
        <v>Repex</v>
      </c>
      <c r="H121" s="9" t="str">
        <f>Forecast_Capex_Input!I125</f>
        <v>N/A</v>
      </c>
      <c r="I121" s="9" t="str">
        <f>Forecast_Capex_Input!J125</f>
        <v>N/A</v>
      </c>
      <c r="J121" s="9" t="str">
        <f>Forecast_Capex_Input!K125</f>
        <v>DI - Protection systems</v>
      </c>
      <c r="K121" s="9" t="str">
        <f>Forecast_Capex_Input!L125</f>
        <v>DI - Safe and Reliable Network</v>
      </c>
      <c r="L121" s="9" t="str">
        <f>Forecast_Capex_Input!M125</f>
        <v>N/A</v>
      </c>
      <c r="M121" s="180">
        <f>IFERROR(INDEX(Capex_Forecast!$AG$11:$AG$1010,MATCH(D121,Capex_Forecast!$D$11:$D$1010,0))*1,0)</f>
        <v>1</v>
      </c>
      <c r="O121" s="67">
        <v>9.9914596463397787E-2</v>
      </c>
      <c r="P121" s="67">
        <v>9.1515770202946406E-2</v>
      </c>
      <c r="Q121" s="67">
        <v>4.6063960117500281E-2</v>
      </c>
      <c r="R121" s="67">
        <v>0.10159617179084431</v>
      </c>
      <c r="S121" s="67">
        <v>0.10640058219425684</v>
      </c>
      <c r="T121" s="67">
        <v>0.44549108076894561</v>
      </c>
      <c r="V121" s="67">
        <v>0.11430470441243805</v>
      </c>
      <c r="W121" s="67">
        <v>0.10388225698282789</v>
      </c>
      <c r="X121" s="67">
        <v>5.3678739605847209E-2</v>
      </c>
      <c r="Y121" s="67">
        <v>0.11860569846394087</v>
      </c>
      <c r="Z121" s="67">
        <v>0.12221819020353068</v>
      </c>
      <c r="AA121" s="67">
        <v>0.51268958966858469</v>
      </c>
    </row>
    <row r="122" spans="3:27" x14ac:dyDescent="0.2">
      <c r="C122" s="28">
        <f>Forecast_Capex_Input!C126</f>
        <v>115</v>
      </c>
      <c r="D122" s="9" t="str">
        <f>Forecast_Capex_Input!D126</f>
        <v>Digital Intertrips</v>
      </c>
      <c r="E122" s="9" t="str">
        <f>Forecast_Capex_Input!F126</f>
        <v>Replacement Expenditure</v>
      </c>
      <c r="F122" s="9" t="str">
        <f>Forecast_Capex_Input!G126</f>
        <v>Digital Infrastructure</v>
      </c>
      <c r="G122" s="9" t="str">
        <f>Forecast_Capex_Input!H126</f>
        <v>Repex</v>
      </c>
      <c r="H122" s="9" t="str">
        <f>Forecast_Capex_Input!I126</f>
        <v>N/A</v>
      </c>
      <c r="I122" s="9" t="str">
        <f>Forecast_Capex_Input!J126</f>
        <v>N/A</v>
      </c>
      <c r="J122" s="9" t="str">
        <f>Forecast_Capex_Input!K126</f>
        <v>DI - Protection systems</v>
      </c>
      <c r="K122" s="9" t="str">
        <f>Forecast_Capex_Input!L126</f>
        <v>DI - Safe and Reliable Network</v>
      </c>
      <c r="L122" s="9" t="str">
        <f>Forecast_Capex_Input!M126</f>
        <v>N/A</v>
      </c>
      <c r="M122" s="180">
        <f>IFERROR(INDEX(Capex_Forecast!$AG$11:$AG$1010,MATCH(D122,Capex_Forecast!$D$11:$D$1010,0))*1,0)</f>
        <v>0</v>
      </c>
      <c r="O122" s="67">
        <v>0</v>
      </c>
      <c r="P122" s="67">
        <v>0</v>
      </c>
      <c r="Q122" s="67">
        <v>0</v>
      </c>
      <c r="R122" s="67">
        <v>0</v>
      </c>
      <c r="S122" s="67">
        <v>0</v>
      </c>
      <c r="T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</row>
    <row r="123" spans="3:27" x14ac:dyDescent="0.2">
      <c r="C123" s="28">
        <f>Forecast_Capex_Input!C127</f>
        <v>116</v>
      </c>
      <c r="D123" s="9" t="str">
        <f>Forecast_Capex_Input!D127</f>
        <v>Temporary protection renewal for recall periods</v>
      </c>
      <c r="E123" s="9" t="str">
        <f>Forecast_Capex_Input!F127</f>
        <v>Replacement Expenditure</v>
      </c>
      <c r="F123" s="9" t="str">
        <f>Forecast_Capex_Input!G127</f>
        <v>Digital Infrastructure</v>
      </c>
      <c r="G123" s="9" t="str">
        <f>Forecast_Capex_Input!H127</f>
        <v>Repex</v>
      </c>
      <c r="H123" s="9" t="str">
        <f>Forecast_Capex_Input!I127</f>
        <v>N/A</v>
      </c>
      <c r="I123" s="9" t="str">
        <f>Forecast_Capex_Input!J127</f>
        <v>N/A</v>
      </c>
      <c r="J123" s="9" t="str">
        <f>Forecast_Capex_Input!K127</f>
        <v>DI - Protection systems</v>
      </c>
      <c r="K123" s="9" t="str">
        <f>Forecast_Capex_Input!L127</f>
        <v>DI - Safe and Reliable Network</v>
      </c>
      <c r="L123" s="9" t="str">
        <f>Forecast_Capex_Input!M127</f>
        <v>N/A</v>
      </c>
      <c r="M123" s="180">
        <f>IFERROR(INDEX(Capex_Forecast!$AG$11:$AG$1010,MATCH(D123,Capex_Forecast!$D$11:$D$1010,0))*1,0)</f>
        <v>1</v>
      </c>
      <c r="O123" s="67">
        <v>0.14997649508259056</v>
      </c>
      <c r="P123" s="67">
        <v>0.13680128249114859</v>
      </c>
      <c r="Q123" s="67">
        <v>6.8605944350212444E-2</v>
      </c>
      <c r="R123" s="67">
        <v>0.15110442979574973</v>
      </c>
      <c r="S123" s="67">
        <v>0.15809784451090694</v>
      </c>
      <c r="T123" s="67">
        <v>0.66458599623060821</v>
      </c>
      <c r="V123" s="67">
        <v>0.17157672198084761</v>
      </c>
      <c r="W123" s="67">
        <v>0.1552871811252963</v>
      </c>
      <c r="X123" s="67">
        <v>7.9947112944577278E-2</v>
      </c>
      <c r="Y123" s="67">
        <v>0.17640277306723778</v>
      </c>
      <c r="Z123" s="67">
        <v>0.18160081488957497</v>
      </c>
      <c r="AA123" s="67">
        <v>0.76481460400753387</v>
      </c>
    </row>
    <row r="124" spans="3:27" x14ac:dyDescent="0.2">
      <c r="C124" s="28">
        <f>Forecast_Capex_Input!C128</f>
        <v>117</v>
      </c>
      <c r="D124" s="9" t="str">
        <f>Forecast_Capex_Input!D128</f>
        <v>Time Domain Protection Proof of Concept</v>
      </c>
      <c r="E124" s="9" t="str">
        <f>Forecast_Capex_Input!F128</f>
        <v>Replacement Expenditure</v>
      </c>
      <c r="F124" s="9" t="str">
        <f>Forecast_Capex_Input!G128</f>
        <v>Digital Infrastructure</v>
      </c>
      <c r="G124" s="9" t="str">
        <f>Forecast_Capex_Input!H128</f>
        <v>Repex</v>
      </c>
      <c r="H124" s="9" t="str">
        <f>Forecast_Capex_Input!I128</f>
        <v>N/A</v>
      </c>
      <c r="I124" s="9" t="str">
        <f>Forecast_Capex_Input!J128</f>
        <v>N/A</v>
      </c>
      <c r="J124" s="9" t="str">
        <f>Forecast_Capex_Input!K128</f>
        <v>DI - Protection systems</v>
      </c>
      <c r="K124" s="9" t="str">
        <f>Forecast_Capex_Input!L128</f>
        <v>DI - Safe and Reliable Network</v>
      </c>
      <c r="L124" s="9" t="str">
        <f>Forecast_Capex_Input!M128</f>
        <v>N/A</v>
      </c>
      <c r="M124" s="180">
        <f>IFERROR(INDEX(Capex_Forecast!$AG$11:$AG$1010,MATCH(D124,Capex_Forecast!$D$11:$D$1010,0))*1,0)</f>
        <v>1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V124" s="67">
        <v>0</v>
      </c>
      <c r="W124" s="67">
        <v>0</v>
      </c>
      <c r="X124" s="67">
        <v>0</v>
      </c>
      <c r="Y124" s="67">
        <v>0</v>
      </c>
      <c r="Z124" s="67">
        <v>0</v>
      </c>
      <c r="AA124" s="67">
        <v>0</v>
      </c>
    </row>
    <row r="125" spans="3:27" x14ac:dyDescent="0.2">
      <c r="C125" s="28">
        <f>Forecast_Capex_Input!C129</f>
        <v>118</v>
      </c>
      <c r="D125" s="9" t="str">
        <f>Forecast_Capex_Input!D129</f>
        <v>Market Metering Protection Relay Replacements</v>
      </c>
      <c r="E125" s="9" t="str">
        <f>Forecast_Capex_Input!F129</f>
        <v>Replacement Expenditure</v>
      </c>
      <c r="F125" s="9" t="str">
        <f>Forecast_Capex_Input!G129</f>
        <v>Digital Infrastructure</v>
      </c>
      <c r="G125" s="9" t="str">
        <f>Forecast_Capex_Input!H129</f>
        <v>Repex</v>
      </c>
      <c r="H125" s="9" t="str">
        <f>Forecast_Capex_Input!I129</f>
        <v>N/A</v>
      </c>
      <c r="I125" s="9" t="str">
        <f>Forecast_Capex_Input!J129</f>
        <v>N/A</v>
      </c>
      <c r="J125" s="9" t="str">
        <f>Forecast_Capex_Input!K129</f>
        <v>DI - Market metering systems</v>
      </c>
      <c r="K125" s="9" t="str">
        <f>Forecast_Capex_Input!L129</f>
        <v>DI - Safe and Reliable Network</v>
      </c>
      <c r="L125" s="9" t="str">
        <f>Forecast_Capex_Input!M129</f>
        <v>N/A</v>
      </c>
      <c r="M125" s="180">
        <f>IFERROR(INDEX(Capex_Forecast!$AG$11:$AG$1010,MATCH(D125,Capex_Forecast!$D$11:$D$1010,0))*1,0)</f>
        <v>1</v>
      </c>
      <c r="O125" s="67">
        <v>0</v>
      </c>
      <c r="P125" s="67">
        <v>0</v>
      </c>
      <c r="Q125" s="67">
        <v>0</v>
      </c>
      <c r="R125" s="67">
        <v>0</v>
      </c>
      <c r="S125" s="67">
        <v>0</v>
      </c>
      <c r="T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</row>
    <row r="126" spans="3:27" x14ac:dyDescent="0.2">
      <c r="C126" s="28">
        <f>Forecast_Capex_Input!C130</f>
        <v>119</v>
      </c>
      <c r="D126" s="9" t="str">
        <f>Forecast_Capex_Input!D130</f>
        <v>NiCd / Chargers Renewal</v>
      </c>
      <c r="E126" s="9" t="str">
        <f>Forecast_Capex_Input!F130</f>
        <v>Replacement Expenditure</v>
      </c>
      <c r="F126" s="9" t="str">
        <f>Forecast_Capex_Input!G130</f>
        <v>Digital Infrastructure</v>
      </c>
      <c r="G126" s="9" t="str">
        <f>Forecast_Capex_Input!H130</f>
        <v>Repex</v>
      </c>
      <c r="H126" s="9" t="str">
        <f>Forecast_Capex_Input!I130</f>
        <v>N/A</v>
      </c>
      <c r="I126" s="9" t="str">
        <f>Forecast_Capex_Input!J130</f>
        <v>N/A</v>
      </c>
      <c r="J126" s="9" t="str">
        <f>Forecast_Capex_Input!K130</f>
        <v>DI - AC/DC &amp; Auxiliary systems</v>
      </c>
      <c r="K126" s="9" t="str">
        <f>Forecast_Capex_Input!L130</f>
        <v>DI - Safe and Reliable Network</v>
      </c>
      <c r="L126" s="9" t="str">
        <f>Forecast_Capex_Input!M130</f>
        <v>N/A</v>
      </c>
      <c r="M126" s="180">
        <f>IFERROR(INDEX(Capex_Forecast!$AG$11:$AG$1010,MATCH(D126,Capex_Forecast!$D$11:$D$1010,0))*1,0)</f>
        <v>1</v>
      </c>
      <c r="O126" s="67">
        <v>0</v>
      </c>
      <c r="P126" s="67">
        <v>0</v>
      </c>
      <c r="Q126" s="67">
        <v>0</v>
      </c>
      <c r="R126" s="67">
        <v>0</v>
      </c>
      <c r="S126" s="67">
        <v>0</v>
      </c>
      <c r="T126" s="67">
        <v>0</v>
      </c>
      <c r="V126" s="67">
        <v>0</v>
      </c>
      <c r="W126" s="67">
        <v>0</v>
      </c>
      <c r="X126" s="67">
        <v>0</v>
      </c>
      <c r="Y126" s="67">
        <v>0</v>
      </c>
      <c r="Z126" s="67">
        <v>0</v>
      </c>
      <c r="AA126" s="67">
        <v>0</v>
      </c>
    </row>
    <row r="127" spans="3:27" x14ac:dyDescent="0.2">
      <c r="C127" s="28">
        <f>Forecast_Capex_Input!C131</f>
        <v>120</v>
      </c>
      <c r="D127" s="9" t="str">
        <f>Forecast_Capex_Input!D131</f>
        <v>RPS Renewal</v>
      </c>
      <c r="E127" s="9" t="str">
        <f>Forecast_Capex_Input!F131</f>
        <v>Replacement Expenditure</v>
      </c>
      <c r="F127" s="9" t="str">
        <f>Forecast_Capex_Input!G131</f>
        <v>Digital Infrastructure</v>
      </c>
      <c r="G127" s="9" t="str">
        <f>Forecast_Capex_Input!H131</f>
        <v>Repex</v>
      </c>
      <c r="H127" s="9" t="str">
        <f>Forecast_Capex_Input!I131</f>
        <v>N/A</v>
      </c>
      <c r="I127" s="9" t="str">
        <f>Forecast_Capex_Input!J131</f>
        <v>N/A</v>
      </c>
      <c r="J127" s="9" t="str">
        <f>Forecast_Capex_Input!K131</f>
        <v>DI - AC/DC &amp; Auxiliary systems</v>
      </c>
      <c r="K127" s="9" t="str">
        <f>Forecast_Capex_Input!L131</f>
        <v>DI - Safe and Reliable Network</v>
      </c>
      <c r="L127" s="9" t="str">
        <f>Forecast_Capex_Input!M131</f>
        <v>N/A</v>
      </c>
      <c r="M127" s="180">
        <f>IFERROR(INDEX(Capex_Forecast!$AG$11:$AG$1010,MATCH(D127,Capex_Forecast!$D$11:$D$1010,0))*1,0)</f>
        <v>1</v>
      </c>
      <c r="O127" s="67">
        <v>0</v>
      </c>
      <c r="P127" s="67">
        <v>0</v>
      </c>
      <c r="Q127" s="67">
        <v>0</v>
      </c>
      <c r="R127" s="67">
        <v>0</v>
      </c>
      <c r="S127" s="67">
        <v>0</v>
      </c>
      <c r="T127" s="67">
        <v>0</v>
      </c>
      <c r="V127" s="67">
        <v>0</v>
      </c>
      <c r="W127" s="67">
        <v>0</v>
      </c>
      <c r="X127" s="67">
        <v>0</v>
      </c>
      <c r="Y127" s="67">
        <v>0</v>
      </c>
      <c r="Z127" s="67">
        <v>0</v>
      </c>
      <c r="AA127" s="67">
        <v>0</v>
      </c>
    </row>
    <row r="128" spans="3:27" x14ac:dyDescent="0.2">
      <c r="C128" s="28">
        <f>Forecast_Capex_Input!C132</f>
        <v>121</v>
      </c>
      <c r="D128" s="9" t="str">
        <f>Forecast_Capex_Input!D132</f>
        <v>RTU Renewal Program</v>
      </c>
      <c r="E128" s="9" t="str">
        <f>Forecast_Capex_Input!F132</f>
        <v>Replacement Expenditure</v>
      </c>
      <c r="F128" s="9" t="str">
        <f>Forecast_Capex_Input!G132</f>
        <v>Digital Infrastructure</v>
      </c>
      <c r="G128" s="9" t="str">
        <f>Forecast_Capex_Input!H132</f>
        <v>Repex</v>
      </c>
      <c r="H128" s="9" t="str">
        <f>Forecast_Capex_Input!I132</f>
        <v>N/A</v>
      </c>
      <c r="I128" s="9" t="str">
        <f>Forecast_Capex_Input!J132</f>
        <v>N/A</v>
      </c>
      <c r="J128" s="9" t="str">
        <f>Forecast_Capex_Input!K132</f>
        <v>DI - Control systems</v>
      </c>
      <c r="K128" s="9" t="str">
        <f>Forecast_Capex_Input!L132</f>
        <v>DI - Safe and Reliable Network</v>
      </c>
      <c r="L128" s="9" t="str">
        <f>Forecast_Capex_Input!M132</f>
        <v>N/A</v>
      </c>
      <c r="M128" s="180">
        <f>IFERROR(INDEX(Capex_Forecast!$AG$11:$AG$1010,MATCH(D128,Capex_Forecast!$D$11:$D$1010,0))*1,0)</f>
        <v>1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</row>
    <row r="129" spans="3:27" x14ac:dyDescent="0.2">
      <c r="C129" s="28">
        <f>Forecast_Capex_Input!C133</f>
        <v>122</v>
      </c>
      <c r="D129" s="9" t="str">
        <f>Forecast_Capex_Input!D133</f>
        <v>HMI/Gateway Renewal Programs</v>
      </c>
      <c r="E129" s="9" t="str">
        <f>Forecast_Capex_Input!F133</f>
        <v>Replacement Expenditure</v>
      </c>
      <c r="F129" s="9" t="str">
        <f>Forecast_Capex_Input!G133</f>
        <v>Digital Infrastructure</v>
      </c>
      <c r="G129" s="9" t="str">
        <f>Forecast_Capex_Input!H133</f>
        <v>Repex</v>
      </c>
      <c r="H129" s="9" t="str">
        <f>Forecast_Capex_Input!I133</f>
        <v>N/A</v>
      </c>
      <c r="I129" s="9" t="str">
        <f>Forecast_Capex_Input!J133</f>
        <v>N/A</v>
      </c>
      <c r="J129" s="9" t="str">
        <f>Forecast_Capex_Input!K133</f>
        <v>DI - Control systems</v>
      </c>
      <c r="K129" s="9" t="str">
        <f>Forecast_Capex_Input!L133</f>
        <v>DI - Safe and Reliable Network</v>
      </c>
      <c r="L129" s="9" t="str">
        <f>Forecast_Capex_Input!M133</f>
        <v>N/A</v>
      </c>
      <c r="M129" s="180">
        <f>IFERROR(INDEX(Capex_Forecast!$AG$11:$AG$1010,MATCH(D129,Capex_Forecast!$D$11:$D$1010,0))*1,0)</f>
        <v>1</v>
      </c>
      <c r="O129" s="67">
        <v>0</v>
      </c>
      <c r="P129" s="67">
        <v>0</v>
      </c>
      <c r="Q129" s="67">
        <v>0</v>
      </c>
      <c r="R129" s="67">
        <v>0</v>
      </c>
      <c r="S129" s="67">
        <v>0</v>
      </c>
      <c r="T129" s="67">
        <v>0</v>
      </c>
      <c r="V129" s="67">
        <v>0</v>
      </c>
      <c r="W129" s="67">
        <v>0</v>
      </c>
      <c r="X129" s="67">
        <v>0</v>
      </c>
      <c r="Y129" s="67">
        <v>0</v>
      </c>
      <c r="Z129" s="67">
        <v>0</v>
      </c>
      <c r="AA129" s="67">
        <v>0</v>
      </c>
    </row>
    <row r="130" spans="3:27" x14ac:dyDescent="0.2">
      <c r="C130" s="28">
        <f>Forecast_Capex_Input!C134</f>
        <v>123</v>
      </c>
      <c r="D130" s="9" t="str">
        <f>Forecast_Capex_Input!D134</f>
        <v>OTN Network Replacement</v>
      </c>
      <c r="E130" s="9" t="str">
        <f>Forecast_Capex_Input!F134</f>
        <v>Replacement Expenditure</v>
      </c>
      <c r="F130" s="9" t="str">
        <f>Forecast_Capex_Input!G134</f>
        <v>Digital Infrastructure</v>
      </c>
      <c r="G130" s="9" t="str">
        <f>Forecast_Capex_Input!H134</f>
        <v>Repex</v>
      </c>
      <c r="H130" s="9" t="str">
        <f>Forecast_Capex_Input!I134</f>
        <v>N/A</v>
      </c>
      <c r="I130" s="9" t="str">
        <f>Forecast_Capex_Input!J134</f>
        <v>N/A</v>
      </c>
      <c r="J130" s="9" t="str">
        <f>Forecast_Capex_Input!K134</f>
        <v>DI - Communications systems</v>
      </c>
      <c r="K130" s="9" t="str">
        <f>Forecast_Capex_Input!L134</f>
        <v>DI - Compliance</v>
      </c>
      <c r="L130" s="9" t="str">
        <f>Forecast_Capex_Input!M134</f>
        <v>N/A</v>
      </c>
      <c r="M130" s="180">
        <f>IFERROR(INDEX(Capex_Forecast!$AG$11:$AG$1010,MATCH(D130,Capex_Forecast!$D$11:$D$1010,0))*1,0)</f>
        <v>1</v>
      </c>
      <c r="O130" s="67">
        <v>4.7470335666560075</v>
      </c>
      <c r="P130" s="67">
        <v>4.7640153326114341</v>
      </c>
      <c r="Q130" s="67">
        <v>0</v>
      </c>
      <c r="R130" s="67">
        <v>0</v>
      </c>
      <c r="S130" s="67">
        <v>0</v>
      </c>
      <c r="T130" s="67">
        <v>9.5110488992674416</v>
      </c>
      <c r="V130" s="67">
        <v>5.4307207142783476</v>
      </c>
      <c r="W130" s="67">
        <v>5.4077746814017393</v>
      </c>
      <c r="X130" s="67">
        <v>0</v>
      </c>
      <c r="Y130" s="67">
        <v>0</v>
      </c>
      <c r="Z130" s="67">
        <v>0</v>
      </c>
      <c r="AA130" s="67">
        <v>10.838495395680088</v>
      </c>
    </row>
    <row r="131" spans="3:27" x14ac:dyDescent="0.2">
      <c r="C131" s="28">
        <f>Forecast_Capex_Input!C135</f>
        <v>124</v>
      </c>
      <c r="D131" s="9" t="str">
        <f>Forecast_Capex_Input!D135</f>
        <v>Multiplexer Renewal program</v>
      </c>
      <c r="E131" s="9" t="str">
        <f>Forecast_Capex_Input!F135</f>
        <v>Replacement Expenditure</v>
      </c>
      <c r="F131" s="9" t="str">
        <f>Forecast_Capex_Input!G135</f>
        <v>Digital Infrastructure</v>
      </c>
      <c r="G131" s="9" t="str">
        <f>Forecast_Capex_Input!H135</f>
        <v>Repex</v>
      </c>
      <c r="H131" s="9" t="str">
        <f>Forecast_Capex_Input!I135</f>
        <v>N/A</v>
      </c>
      <c r="I131" s="9" t="str">
        <f>Forecast_Capex_Input!J135</f>
        <v>N/A</v>
      </c>
      <c r="J131" s="9" t="str">
        <f>Forecast_Capex_Input!K135</f>
        <v>DI - Communications systems</v>
      </c>
      <c r="K131" s="9" t="str">
        <f>Forecast_Capex_Input!L135</f>
        <v>DI - Safe and Reliable Network</v>
      </c>
      <c r="L131" s="9" t="str">
        <f>Forecast_Capex_Input!M135</f>
        <v>N/A</v>
      </c>
      <c r="M131" s="180">
        <f>IFERROR(INDEX(Capex_Forecast!$AG$11:$AG$1010,MATCH(D131,Capex_Forecast!$D$11:$D$1010,0))*1,0)</f>
        <v>1</v>
      </c>
      <c r="O131" s="67">
        <v>1.6918056890789299</v>
      </c>
      <c r="P131" s="67">
        <v>1.5445954857345536</v>
      </c>
      <c r="Q131" s="67">
        <v>0.77524538978514657</v>
      </c>
      <c r="R131" s="67">
        <v>1.7080000534391853</v>
      </c>
      <c r="S131" s="67">
        <v>1.7874315645020413</v>
      </c>
      <c r="T131" s="67">
        <v>7.5070781825398569</v>
      </c>
      <c r="V131" s="67">
        <v>1.9354664489316187</v>
      </c>
      <c r="W131" s="67">
        <v>1.7533160113034465</v>
      </c>
      <c r="X131" s="67">
        <v>0.9034003004249006</v>
      </c>
      <c r="Y131" s="67">
        <v>1.9939583917753381</v>
      </c>
      <c r="Z131" s="67">
        <v>2.0531527781235814</v>
      </c>
      <c r="AA131" s="67">
        <v>8.6392939305588854</v>
      </c>
    </row>
    <row r="132" spans="3:27" x14ac:dyDescent="0.2">
      <c r="C132" s="28">
        <f>Forecast_Capex_Input!C136</f>
        <v>125</v>
      </c>
      <c r="D132" s="9" t="str">
        <f>Forecast_Capex_Input!D136</f>
        <v>Microwave Renewal Program</v>
      </c>
      <c r="E132" s="9" t="str">
        <f>Forecast_Capex_Input!F136</f>
        <v>Replacement Expenditure</v>
      </c>
      <c r="F132" s="9" t="str">
        <f>Forecast_Capex_Input!G136</f>
        <v>Digital Infrastructure</v>
      </c>
      <c r="G132" s="9" t="str">
        <f>Forecast_Capex_Input!H136</f>
        <v>Repex</v>
      </c>
      <c r="H132" s="9" t="str">
        <f>Forecast_Capex_Input!I136</f>
        <v>N/A</v>
      </c>
      <c r="I132" s="9" t="str">
        <f>Forecast_Capex_Input!J136</f>
        <v>N/A</v>
      </c>
      <c r="J132" s="9" t="str">
        <f>Forecast_Capex_Input!K136</f>
        <v>DI - Communications systems</v>
      </c>
      <c r="K132" s="9" t="str">
        <f>Forecast_Capex_Input!L136</f>
        <v>DI - Safe and Reliable Network</v>
      </c>
      <c r="L132" s="9" t="str">
        <f>Forecast_Capex_Input!M136</f>
        <v>N/A</v>
      </c>
      <c r="M132" s="180">
        <f>IFERROR(INDEX(Capex_Forecast!$AG$11:$AG$1010,MATCH(D132,Capex_Forecast!$D$11:$D$1010,0))*1,0)</f>
        <v>1</v>
      </c>
      <c r="O132" s="67">
        <v>1.6490662513954475</v>
      </c>
      <c r="P132" s="67">
        <v>1.5044061191437375</v>
      </c>
      <c r="Q132" s="67">
        <v>0.75455345295541354</v>
      </c>
      <c r="R132" s="67">
        <v>1.6619793064198825</v>
      </c>
      <c r="S132" s="67">
        <v>1.7389552322647657</v>
      </c>
      <c r="T132" s="67">
        <v>7.3089603621792465</v>
      </c>
      <c r="V132" s="67">
        <v>1.8865715030069361</v>
      </c>
      <c r="W132" s="67">
        <v>1.7076958728409082</v>
      </c>
      <c r="X132" s="67">
        <v>0.87928780366624915</v>
      </c>
      <c r="Y132" s="67">
        <v>1.9402327173936915</v>
      </c>
      <c r="Z132" s="67">
        <v>1.997469909932803</v>
      </c>
      <c r="AA132" s="67">
        <v>8.4112578068405881</v>
      </c>
    </row>
    <row r="133" spans="3:27" x14ac:dyDescent="0.2">
      <c r="C133" s="28">
        <f>Forecast_Capex_Input!C137</f>
        <v>126</v>
      </c>
      <c r="D133" s="9" t="str">
        <f>Forecast_Capex_Input!D137</f>
        <v>OPGW rollout</v>
      </c>
      <c r="E133" s="9" t="str">
        <f>Forecast_Capex_Input!F137</f>
        <v>Replacement Expenditure</v>
      </c>
      <c r="F133" s="9" t="str">
        <f>Forecast_Capex_Input!G137</f>
        <v>Digital Infrastructure</v>
      </c>
      <c r="G133" s="9" t="str">
        <f>Forecast_Capex_Input!H137</f>
        <v>Repex</v>
      </c>
      <c r="H133" s="9" t="str">
        <f>Forecast_Capex_Input!I137</f>
        <v>N/A</v>
      </c>
      <c r="I133" s="9" t="str">
        <f>Forecast_Capex_Input!J137</f>
        <v>N/A</v>
      </c>
      <c r="J133" s="9" t="str">
        <f>Forecast_Capex_Input!K137</f>
        <v>DI - OPGW</v>
      </c>
      <c r="K133" s="9" t="str">
        <f>Forecast_Capex_Input!L137</f>
        <v>DI - Safe and Reliable Network</v>
      </c>
      <c r="L133" s="9" t="str">
        <f>Forecast_Capex_Input!M137</f>
        <v>N/A</v>
      </c>
      <c r="M133" s="180">
        <f>IFERROR(INDEX(Capex_Forecast!$AG$11:$AG$1010,MATCH(D133,Capex_Forecast!$D$11:$D$1010,0))*1,0)</f>
        <v>1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</row>
    <row r="134" spans="3:27" x14ac:dyDescent="0.2">
      <c r="C134" s="28">
        <f>Forecast_Capex_Input!C138</f>
        <v>127</v>
      </c>
      <c r="D134" s="9" t="str">
        <f>Forecast_Capex_Input!D138</f>
        <v>DI - Capital spares</v>
      </c>
      <c r="E134" s="9" t="str">
        <f>Forecast_Capex_Input!F138</f>
        <v>Replacement Expenditure</v>
      </c>
      <c r="F134" s="9" t="str">
        <f>Forecast_Capex_Input!G138</f>
        <v>Digital Infrastructure</v>
      </c>
      <c r="G134" s="9" t="str">
        <f>Forecast_Capex_Input!H138</f>
        <v>Repex</v>
      </c>
      <c r="H134" s="9" t="str">
        <f>Forecast_Capex_Input!I138</f>
        <v>N/A</v>
      </c>
      <c r="I134" s="9" t="str">
        <f>Forecast_Capex_Input!J138</f>
        <v>N/A</v>
      </c>
      <c r="J134" s="9" t="str">
        <f>Forecast_Capex_Input!K138</f>
        <v>DI - Protection systems</v>
      </c>
      <c r="K134" s="9" t="str">
        <f>Forecast_Capex_Input!L138</f>
        <v>DI - Safe and Reliable Network</v>
      </c>
      <c r="L134" s="9" t="str">
        <f>Forecast_Capex_Input!M138</f>
        <v>N/A</v>
      </c>
      <c r="M134" s="180">
        <f>IFERROR(INDEX(Capex_Forecast!$AG$11:$AG$1010,MATCH(D134,Capex_Forecast!$D$11:$D$1010,0))*1,0)</f>
        <v>1</v>
      </c>
      <c r="O134" s="67">
        <v>0.45383305263619572</v>
      </c>
      <c r="P134" s="67">
        <v>0.45383305263619572</v>
      </c>
      <c r="Q134" s="67">
        <v>0.45383305263619572</v>
      </c>
      <c r="R134" s="67">
        <v>0.45383305263619572</v>
      </c>
      <c r="S134" s="67">
        <v>0.45383305263619572</v>
      </c>
      <c r="T134" s="67">
        <v>2.2691652631809784</v>
      </c>
      <c r="V134" s="67">
        <v>0.51919594103728883</v>
      </c>
      <c r="W134" s="67">
        <v>0.51515931840714235</v>
      </c>
      <c r="X134" s="67">
        <v>0.52885566492425773</v>
      </c>
      <c r="Y134" s="67">
        <v>0.52981510272603849</v>
      </c>
      <c r="Z134" s="67">
        <v>0.52130028994083288</v>
      </c>
      <c r="AA134" s="67">
        <v>2.6143263170355602</v>
      </c>
    </row>
    <row r="135" spans="3:27" x14ac:dyDescent="0.2">
      <c r="C135" s="28">
        <f>Forecast_Capex_Input!C139</f>
        <v>128</v>
      </c>
      <c r="D135" s="9" t="str">
        <f>Forecast_Capex_Input!D139</f>
        <v>Comms Alarm System Renewals</v>
      </c>
      <c r="E135" s="9" t="str">
        <f>Forecast_Capex_Input!F139</f>
        <v>Replacement Expenditure</v>
      </c>
      <c r="F135" s="9" t="str">
        <f>Forecast_Capex_Input!G139</f>
        <v>Digital Infrastructure</v>
      </c>
      <c r="G135" s="9" t="str">
        <f>Forecast_Capex_Input!H139</f>
        <v>Repex</v>
      </c>
      <c r="H135" s="9" t="str">
        <f>Forecast_Capex_Input!I139</f>
        <v>N/A</v>
      </c>
      <c r="I135" s="9" t="str">
        <f>Forecast_Capex_Input!J139</f>
        <v>N/A</v>
      </c>
      <c r="J135" s="9" t="str">
        <f>Forecast_Capex_Input!K139</f>
        <v>DI - Communications systems</v>
      </c>
      <c r="K135" s="9" t="str">
        <f>Forecast_Capex_Input!L139</f>
        <v>DI - Safe and Reliable Network</v>
      </c>
      <c r="L135" s="9" t="str">
        <f>Forecast_Capex_Input!M139</f>
        <v>N/A</v>
      </c>
      <c r="M135" s="180">
        <f>IFERROR(INDEX(Capex_Forecast!$AG$11:$AG$1010,MATCH(D135,Capex_Forecast!$D$11:$D$1010,0))*1,0)</f>
        <v>1</v>
      </c>
      <c r="O135" s="67">
        <v>1.1344719351302377</v>
      </c>
      <c r="P135" s="67">
        <v>1.0378108058777917</v>
      </c>
      <c r="Q135" s="67">
        <v>0.52180043717244196</v>
      </c>
      <c r="R135" s="67">
        <v>1.1503772455421584</v>
      </c>
      <c r="S135" s="67">
        <v>1.2044302237120044</v>
      </c>
      <c r="T135" s="67">
        <v>5.048890647434634</v>
      </c>
      <c r="V135" s="67">
        <v>1.2978632131769965</v>
      </c>
      <c r="W135" s="67">
        <v>1.178049734998367</v>
      </c>
      <c r="X135" s="67">
        <v>0.60805865847724949</v>
      </c>
      <c r="Y135" s="67">
        <v>1.342976750988643</v>
      </c>
      <c r="Z135" s="67">
        <v>1.3834819239970315</v>
      </c>
      <c r="AA135" s="67">
        <v>5.8104302816382871</v>
      </c>
    </row>
    <row r="136" spans="3:27" x14ac:dyDescent="0.2">
      <c r="C136" s="28">
        <f>Forecast_Capex_Input!C140</f>
        <v>129</v>
      </c>
      <c r="D136" s="9" t="str">
        <f>Forecast_Capex_Input!D140</f>
        <v>Operational Building Refurbs</v>
      </c>
      <c r="E136" s="9" t="str">
        <f>Forecast_Capex_Input!F140</f>
        <v>Replacement Expenditure</v>
      </c>
      <c r="F136" s="9" t="str">
        <f>Forecast_Capex_Input!G140</f>
        <v>Digital Infrastructure</v>
      </c>
      <c r="G136" s="9" t="str">
        <f>Forecast_Capex_Input!H140</f>
        <v>Repex</v>
      </c>
      <c r="H136" s="9" t="str">
        <f>Forecast_Capex_Input!I140</f>
        <v>N/A</v>
      </c>
      <c r="I136" s="9" t="str">
        <f>Forecast_Capex_Input!J140</f>
        <v>N/A</v>
      </c>
      <c r="J136" s="9" t="str">
        <f>Forecast_Capex_Input!K140</f>
        <v>DI - Network Buildings &amp; Security</v>
      </c>
      <c r="K136" s="9" t="str">
        <f>Forecast_Capex_Input!L140</f>
        <v>DI - Safe and Reliable Network</v>
      </c>
      <c r="L136" s="9" t="str">
        <f>Forecast_Capex_Input!M140</f>
        <v>N/A</v>
      </c>
      <c r="M136" s="180">
        <f>IFERROR(INDEX(Capex_Forecast!$AG$11:$AG$1010,MATCH(D136,Capex_Forecast!$D$11:$D$1010,0))*1,0)</f>
        <v>1</v>
      </c>
      <c r="O136" s="67">
        <v>2.7594740161470952</v>
      </c>
      <c r="P136" s="67">
        <v>2.2082580130311622</v>
      </c>
      <c r="Q136" s="67">
        <v>1.1044326131585334</v>
      </c>
      <c r="R136" s="67">
        <v>2.4300051483017553</v>
      </c>
      <c r="S136" s="67">
        <v>2.5406448271020841</v>
      </c>
      <c r="T136" s="67">
        <v>11.042814617740632</v>
      </c>
      <c r="V136" s="67">
        <v>3.156904725777947</v>
      </c>
      <c r="W136" s="67">
        <v>2.5066589712939602</v>
      </c>
      <c r="X136" s="67">
        <v>1.2870050795181056</v>
      </c>
      <c r="Y136" s="67">
        <v>2.8368436802780712</v>
      </c>
      <c r="Z136" s="67">
        <v>2.9183394142662813</v>
      </c>
      <c r="AA136" s="67">
        <v>12.705751871134366</v>
      </c>
    </row>
    <row r="137" spans="3:27" x14ac:dyDescent="0.2">
      <c r="C137" s="28">
        <f>Forecast_Capex_Input!C141</f>
        <v>130</v>
      </c>
      <c r="D137" s="9" t="str">
        <f>Forecast_Capex_Input!D141</f>
        <v>Palisade Gate Renewals</v>
      </c>
      <c r="E137" s="9" t="str">
        <f>Forecast_Capex_Input!F141</f>
        <v>Replacement Expenditure</v>
      </c>
      <c r="F137" s="9" t="str">
        <f>Forecast_Capex_Input!G141</f>
        <v>Digital Infrastructure</v>
      </c>
      <c r="G137" s="9" t="str">
        <f>Forecast_Capex_Input!H141</f>
        <v>Repex</v>
      </c>
      <c r="H137" s="9" t="str">
        <f>Forecast_Capex_Input!I141</f>
        <v>N/A</v>
      </c>
      <c r="I137" s="9" t="str">
        <f>Forecast_Capex_Input!J141</f>
        <v>N/A</v>
      </c>
      <c r="J137" s="9" t="str">
        <f>Forecast_Capex_Input!K141</f>
        <v>DI - Network Buildings &amp; Security</v>
      </c>
      <c r="K137" s="9" t="str">
        <f>Forecast_Capex_Input!L141</f>
        <v>DI - Safe and Reliable Network</v>
      </c>
      <c r="L137" s="9" t="str">
        <f>Forecast_Capex_Input!M141</f>
        <v>N/A</v>
      </c>
      <c r="M137" s="180">
        <f>IFERROR(INDEX(Capex_Forecast!$AG$11:$AG$1010,MATCH(D137,Capex_Forecast!$D$11:$D$1010,0))*1,0)</f>
        <v>1</v>
      </c>
      <c r="O137" s="67">
        <v>2.2608217304095812</v>
      </c>
      <c r="P137" s="67">
        <v>2.2642891374899916</v>
      </c>
      <c r="Q137" s="67">
        <v>0</v>
      </c>
      <c r="R137" s="67">
        <v>0</v>
      </c>
      <c r="S137" s="67">
        <v>0</v>
      </c>
      <c r="T137" s="67">
        <v>4.5251108678995724</v>
      </c>
      <c r="V137" s="67">
        <v>2.5864345027741078</v>
      </c>
      <c r="W137" s="67">
        <v>2.5702615575712877</v>
      </c>
      <c r="X137" s="67">
        <v>0</v>
      </c>
      <c r="Y137" s="67">
        <v>0</v>
      </c>
      <c r="Z137" s="67">
        <v>0</v>
      </c>
      <c r="AA137" s="67">
        <v>5.1566960603453955</v>
      </c>
    </row>
    <row r="138" spans="3:27" x14ac:dyDescent="0.2">
      <c r="C138" s="28">
        <f>Forecast_Capex_Input!C142</f>
        <v>131</v>
      </c>
      <c r="D138" s="9" t="str">
        <f>Forecast_Capex_Input!D142</f>
        <v>Fire Systems Renewals</v>
      </c>
      <c r="E138" s="9" t="str">
        <f>Forecast_Capex_Input!F142</f>
        <v>Replacement Expenditure</v>
      </c>
      <c r="F138" s="9" t="str">
        <f>Forecast_Capex_Input!G142</f>
        <v>Digital Infrastructure</v>
      </c>
      <c r="G138" s="9" t="str">
        <f>Forecast_Capex_Input!H142</f>
        <v>Repex</v>
      </c>
      <c r="H138" s="9" t="str">
        <f>Forecast_Capex_Input!I142</f>
        <v>N/A</v>
      </c>
      <c r="I138" s="9" t="str">
        <f>Forecast_Capex_Input!J142</f>
        <v>N/A</v>
      </c>
      <c r="J138" s="9" t="str">
        <f>Forecast_Capex_Input!K142</f>
        <v>DI - Network Buildings &amp; Security</v>
      </c>
      <c r="K138" s="9" t="str">
        <f>Forecast_Capex_Input!L142</f>
        <v>DI - Safe and Reliable Network</v>
      </c>
      <c r="L138" s="9" t="str">
        <f>Forecast_Capex_Input!M142</f>
        <v>N/A</v>
      </c>
      <c r="M138" s="180">
        <f>IFERROR(INDEX(Capex_Forecast!$AG$11:$AG$1010,MATCH(D138,Capex_Forecast!$D$11:$D$1010,0))*1,0)</f>
        <v>1</v>
      </c>
      <c r="O138" s="67">
        <v>2.1799844722208306</v>
      </c>
      <c r="P138" s="67">
        <v>2.1806547874402531</v>
      </c>
      <c r="Q138" s="67">
        <v>0</v>
      </c>
      <c r="R138" s="67">
        <v>0</v>
      </c>
      <c r="S138" s="67">
        <v>0</v>
      </c>
      <c r="T138" s="67">
        <v>4.3606392596610837</v>
      </c>
      <c r="V138" s="67">
        <v>2.4939547327520968</v>
      </c>
      <c r="W138" s="67">
        <v>2.4753257336669283</v>
      </c>
      <c r="X138" s="67">
        <v>0</v>
      </c>
      <c r="Y138" s="67">
        <v>0</v>
      </c>
      <c r="Z138" s="67">
        <v>0</v>
      </c>
      <c r="AA138" s="67">
        <v>4.9692804664190255</v>
      </c>
    </row>
    <row r="139" spans="3:27" x14ac:dyDescent="0.2">
      <c r="C139" s="28">
        <f>Forecast_Capex_Input!C143</f>
        <v>132</v>
      </c>
      <c r="D139" s="9" t="str">
        <f>Forecast_Capex_Input!D143</f>
        <v>Fire Systems (Mechanical) Renewal</v>
      </c>
      <c r="E139" s="9" t="str">
        <f>Forecast_Capex_Input!F143</f>
        <v>Replacement Expenditure</v>
      </c>
      <c r="F139" s="9" t="str">
        <f>Forecast_Capex_Input!G143</f>
        <v>Digital Infrastructure</v>
      </c>
      <c r="G139" s="9" t="str">
        <f>Forecast_Capex_Input!H143</f>
        <v>Repex</v>
      </c>
      <c r="H139" s="9" t="str">
        <f>Forecast_Capex_Input!I143</f>
        <v>N/A</v>
      </c>
      <c r="I139" s="9" t="str">
        <f>Forecast_Capex_Input!J143</f>
        <v>N/A</v>
      </c>
      <c r="J139" s="9" t="str">
        <f>Forecast_Capex_Input!K143</f>
        <v>DI - Network Buildings &amp; Security</v>
      </c>
      <c r="K139" s="9" t="str">
        <f>Forecast_Capex_Input!L143</f>
        <v>DI - Safe and Reliable Network</v>
      </c>
      <c r="L139" s="9" t="str">
        <f>Forecast_Capex_Input!M143</f>
        <v>N/A</v>
      </c>
      <c r="M139" s="180">
        <f>IFERROR(INDEX(Capex_Forecast!$AG$11:$AG$1010,MATCH(D139,Capex_Forecast!$D$11:$D$1010,0))*1,0)</f>
        <v>1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</row>
    <row r="140" spans="3:27" x14ac:dyDescent="0.2">
      <c r="C140" s="28">
        <f>Forecast_Capex_Input!C144</f>
        <v>133</v>
      </c>
      <c r="D140" s="9" t="str">
        <f>Forecast_Capex_Input!D144</f>
        <v>SCADA Duplicate Comms</v>
      </c>
      <c r="E140" s="9" t="str">
        <f>Forecast_Capex_Input!F144</f>
        <v>Replacement Expenditure</v>
      </c>
      <c r="F140" s="9" t="str">
        <f>Forecast_Capex_Input!G144</f>
        <v>Digital Infrastructure</v>
      </c>
      <c r="G140" s="9" t="str">
        <f>Forecast_Capex_Input!H144</f>
        <v>Repex</v>
      </c>
      <c r="H140" s="9" t="str">
        <f>Forecast_Capex_Input!I144</f>
        <v>N/A</v>
      </c>
      <c r="I140" s="9" t="str">
        <f>Forecast_Capex_Input!J144</f>
        <v>N/A</v>
      </c>
      <c r="J140" s="9" t="str">
        <f>Forecast_Capex_Input!K144</f>
        <v>DI - Control systems</v>
      </c>
      <c r="K140" s="9" t="str">
        <f>Forecast_Capex_Input!L144</f>
        <v>DI - Safe and Reliable Network</v>
      </c>
      <c r="L140" s="9" t="str">
        <f>Forecast_Capex_Input!M144</f>
        <v>N/A</v>
      </c>
      <c r="M140" s="180">
        <f>IFERROR(INDEX(Capex_Forecast!$AG$11:$AG$1010,MATCH(D140,Capex_Forecast!$D$11:$D$1010,0))*1,0)</f>
        <v>1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67">
        <v>0</v>
      </c>
      <c r="V140" s="67">
        <v>0</v>
      </c>
      <c r="W140" s="67">
        <v>0</v>
      </c>
      <c r="X140" s="67">
        <v>0</v>
      </c>
      <c r="Y140" s="67">
        <v>0</v>
      </c>
      <c r="Z140" s="67">
        <v>0</v>
      </c>
      <c r="AA140" s="67">
        <v>0</v>
      </c>
    </row>
    <row r="141" spans="3:27" x14ac:dyDescent="0.2">
      <c r="C141" s="28">
        <f>Forecast_Capex_Input!C145</f>
        <v>134</v>
      </c>
      <c r="D141" s="9" t="str">
        <f>Forecast_Capex_Input!D145</f>
        <v>AMC Enhancements</v>
      </c>
      <c r="E141" s="9" t="str">
        <f>Forecast_Capex_Input!F145</f>
        <v>Replacement Expenditure</v>
      </c>
      <c r="F141" s="9" t="str">
        <f>Forecast_Capex_Input!G145</f>
        <v>Digital Infrastructure</v>
      </c>
      <c r="G141" s="9" t="str">
        <f>Forecast_Capex_Input!H145</f>
        <v>Repex</v>
      </c>
      <c r="H141" s="9" t="str">
        <f>Forecast_Capex_Input!I145</f>
        <v>N/A</v>
      </c>
      <c r="I141" s="9" t="str">
        <f>Forecast_Capex_Input!J145</f>
        <v>N/A</v>
      </c>
      <c r="J141" s="9" t="str">
        <f>Forecast_Capex_Input!K145</f>
        <v>DI - SCADA</v>
      </c>
      <c r="K141" s="9" t="str">
        <f>Forecast_Capex_Input!L145</f>
        <v>DI - Safe and Reliable Network</v>
      </c>
      <c r="L141" s="9" t="str">
        <f>Forecast_Capex_Input!M145</f>
        <v>N/A</v>
      </c>
      <c r="M141" s="180">
        <f>IFERROR(INDEX(Capex_Forecast!$AG$11:$AG$1010,MATCH(D141,Capex_Forecast!$D$11:$D$1010,0))*1,0)</f>
        <v>1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</row>
    <row r="142" spans="3:27" x14ac:dyDescent="0.2">
      <c r="C142" s="28">
        <f>Forecast_Capex_Input!C146</f>
        <v>135</v>
      </c>
      <c r="D142" s="9" t="str">
        <f>Forecast_Capex_Input!D146</f>
        <v>SCADA Hardware Renewal</v>
      </c>
      <c r="E142" s="9" t="str">
        <f>Forecast_Capex_Input!F146</f>
        <v>Replacement Expenditure</v>
      </c>
      <c r="F142" s="9" t="str">
        <f>Forecast_Capex_Input!G146</f>
        <v>Digital Infrastructure</v>
      </c>
      <c r="G142" s="9" t="str">
        <f>Forecast_Capex_Input!H146</f>
        <v>Repex</v>
      </c>
      <c r="H142" s="9" t="str">
        <f>Forecast_Capex_Input!I146</f>
        <v>N/A</v>
      </c>
      <c r="I142" s="9" t="str">
        <f>Forecast_Capex_Input!J146</f>
        <v>N/A</v>
      </c>
      <c r="J142" s="9" t="str">
        <f>Forecast_Capex_Input!K146</f>
        <v>DI - SCADA</v>
      </c>
      <c r="K142" s="9" t="str">
        <f>Forecast_Capex_Input!L146</f>
        <v>DI - Safe and Reliable Network</v>
      </c>
      <c r="L142" s="9" t="str">
        <f>Forecast_Capex_Input!M146</f>
        <v>N/A</v>
      </c>
      <c r="M142" s="180">
        <f>IFERROR(INDEX(Capex_Forecast!$AG$11:$AG$1010,MATCH(D142,Capex_Forecast!$D$11:$D$1010,0))*1,0)</f>
        <v>1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</row>
    <row r="143" spans="3:27" x14ac:dyDescent="0.2">
      <c r="C143" s="28">
        <f>Forecast_Capex_Input!C147</f>
        <v>136</v>
      </c>
      <c r="D143" s="9" t="str">
        <f>Forecast_Capex_Input!D147</f>
        <v>FY24-28 SSZ Core Refresh</v>
      </c>
      <c r="E143" s="9" t="str">
        <f>Forecast_Capex_Input!F147</f>
        <v>Replacement Expenditure</v>
      </c>
      <c r="F143" s="9" t="str">
        <f>Forecast_Capex_Input!G147</f>
        <v>Digital Infrastructure</v>
      </c>
      <c r="G143" s="9" t="str">
        <f>Forecast_Capex_Input!H147</f>
        <v>Repex</v>
      </c>
      <c r="H143" s="9" t="str">
        <f>Forecast_Capex_Input!I147</f>
        <v>N/A</v>
      </c>
      <c r="I143" s="9" t="str">
        <f>Forecast_Capex_Input!J147</f>
        <v>N/A</v>
      </c>
      <c r="J143" s="9" t="str">
        <f>Forecast_Capex_Input!K147</f>
        <v>DI - Communications systems</v>
      </c>
      <c r="K143" s="9" t="str">
        <f>Forecast_Capex_Input!L147</f>
        <v>DI - Cyber/physical security</v>
      </c>
      <c r="L143" s="9" t="str">
        <f>Forecast_Capex_Input!M147</f>
        <v>N/A</v>
      </c>
      <c r="M143" s="180">
        <f>IFERROR(INDEX(Capex_Forecast!$AG$11:$AG$1010,MATCH(D143,Capex_Forecast!$D$11:$D$1010,0))*1,0)</f>
        <v>1</v>
      </c>
      <c r="O143" s="67">
        <v>0</v>
      </c>
      <c r="P143" s="67">
        <v>0</v>
      </c>
      <c r="Q143" s="67">
        <v>0</v>
      </c>
      <c r="R143" s="67">
        <v>0</v>
      </c>
      <c r="S143" s="67">
        <v>0</v>
      </c>
      <c r="T143" s="67">
        <v>0</v>
      </c>
      <c r="V143" s="67">
        <v>0</v>
      </c>
      <c r="W143" s="67">
        <v>0</v>
      </c>
      <c r="X143" s="67">
        <v>0</v>
      </c>
      <c r="Y143" s="67">
        <v>0</v>
      </c>
      <c r="Z143" s="67">
        <v>0</v>
      </c>
      <c r="AA143" s="67">
        <v>0</v>
      </c>
    </row>
    <row r="144" spans="3:27" x14ac:dyDescent="0.2">
      <c r="C144" s="28">
        <f>Forecast_Capex_Input!C148</f>
        <v>137</v>
      </c>
      <c r="D144" s="9" t="str">
        <f>Forecast_Capex_Input!D148</f>
        <v>FY24-28 Critical Infrastructure Uplift OT Environment</v>
      </c>
      <c r="E144" s="9" t="str">
        <f>Forecast_Capex_Input!F148</f>
        <v>Replacement Expenditure</v>
      </c>
      <c r="F144" s="9" t="str">
        <f>Forecast_Capex_Input!G148</f>
        <v>Digital Infrastructure</v>
      </c>
      <c r="G144" s="9" t="str">
        <f>Forecast_Capex_Input!H148</f>
        <v>Repex</v>
      </c>
      <c r="H144" s="9" t="str">
        <f>Forecast_Capex_Input!I148</f>
        <v>N/A</v>
      </c>
      <c r="I144" s="9" t="str">
        <f>Forecast_Capex_Input!J148</f>
        <v>N/A</v>
      </c>
      <c r="J144" s="9" t="str">
        <f>Forecast_Capex_Input!K148</f>
        <v>DI - SCADA</v>
      </c>
      <c r="K144" s="9" t="str">
        <f>Forecast_Capex_Input!L148</f>
        <v>DI - Cyber/physical security</v>
      </c>
      <c r="L144" s="9" t="str">
        <f>Forecast_Capex_Input!M148</f>
        <v>N/A</v>
      </c>
      <c r="M144" s="180">
        <f>IFERROR(INDEX(Capex_Forecast!$AG$11:$AG$1010,MATCH(D144,Capex_Forecast!$D$11:$D$1010,0))*1,0)</f>
        <v>1</v>
      </c>
      <c r="O144" s="67">
        <v>0.68616776418825032</v>
      </c>
      <c r="P144" s="67">
        <v>2.5309968386517383</v>
      </c>
      <c r="Q144" s="67">
        <v>0.79709666944318225</v>
      </c>
      <c r="R144" s="67">
        <v>0</v>
      </c>
      <c r="S144" s="67">
        <v>0</v>
      </c>
      <c r="T144" s="67">
        <v>4.0142612722831705</v>
      </c>
      <c r="V144" s="67">
        <v>0.78499244593970718</v>
      </c>
      <c r="W144" s="67">
        <v>2.8730093560102041</v>
      </c>
      <c r="X144" s="67">
        <v>0.92886378962179739</v>
      </c>
      <c r="Y144" s="67">
        <v>0</v>
      </c>
      <c r="Z144" s="67">
        <v>0</v>
      </c>
      <c r="AA144" s="67">
        <v>4.5868655915717085</v>
      </c>
    </row>
    <row r="145" spans="3:27" x14ac:dyDescent="0.2">
      <c r="C145" s="28">
        <f>Forecast_Capex_Input!C149</f>
        <v>138</v>
      </c>
      <c r="D145" s="9" t="str">
        <f>Forecast_Capex_Input!D149</f>
        <v>Lismore 415V AC DIst. Replacement</v>
      </c>
      <c r="E145" s="9" t="str">
        <f>Forecast_Capex_Input!F149</f>
        <v>Replacement Expenditure</v>
      </c>
      <c r="F145" s="9" t="str">
        <f>Forecast_Capex_Input!G149</f>
        <v>Digital Infrastructure</v>
      </c>
      <c r="G145" s="9" t="str">
        <f>Forecast_Capex_Input!H149</f>
        <v>Repex</v>
      </c>
      <c r="H145" s="9" t="str">
        <f>Forecast_Capex_Input!I149</f>
        <v>N/A</v>
      </c>
      <c r="I145" s="9" t="str">
        <f>Forecast_Capex_Input!J149</f>
        <v>N/A</v>
      </c>
      <c r="J145" s="9" t="str">
        <f>Forecast_Capex_Input!K149</f>
        <v>DI - AC/DC &amp; Auxiliary systems</v>
      </c>
      <c r="K145" s="9" t="str">
        <f>Forecast_Capex_Input!L149</f>
        <v>DI - Safe and Reliable Network</v>
      </c>
      <c r="L145" s="9" t="str">
        <f>Forecast_Capex_Input!M149</f>
        <v>N/A</v>
      </c>
      <c r="M145" s="180">
        <f>IFERROR(INDEX(Capex_Forecast!$AG$11:$AG$1010,MATCH(D145,Capex_Forecast!$D$11:$D$1010,0))*1,0)</f>
        <v>1</v>
      </c>
      <c r="O145" s="67">
        <v>0</v>
      </c>
      <c r="P145" s="67">
        <v>0</v>
      </c>
      <c r="Q145" s="67">
        <v>0</v>
      </c>
      <c r="R145" s="67">
        <v>0</v>
      </c>
      <c r="S145" s="67">
        <v>0</v>
      </c>
      <c r="T145" s="67">
        <v>0</v>
      </c>
      <c r="V145" s="67">
        <v>0</v>
      </c>
      <c r="W145" s="67">
        <v>0</v>
      </c>
      <c r="X145" s="67">
        <v>0</v>
      </c>
      <c r="Y145" s="67">
        <v>0</v>
      </c>
      <c r="Z145" s="67">
        <v>0</v>
      </c>
      <c r="AA145" s="67">
        <v>0</v>
      </c>
    </row>
    <row r="146" spans="3:27" x14ac:dyDescent="0.2">
      <c r="C146" s="28">
        <f>Forecast_Capex_Input!C150</f>
        <v>139</v>
      </c>
      <c r="D146" s="9" t="str">
        <f>Forecast_Capex_Input!D150</f>
        <v>BKH SVC Server Upgrade</v>
      </c>
      <c r="E146" s="9" t="str">
        <f>Forecast_Capex_Input!F150</f>
        <v>Replacement Expenditure</v>
      </c>
      <c r="F146" s="9" t="str">
        <f>Forecast_Capex_Input!G150</f>
        <v>Digital Infrastructure</v>
      </c>
      <c r="G146" s="9" t="str">
        <f>Forecast_Capex_Input!H150</f>
        <v>Repex</v>
      </c>
      <c r="H146" s="9" t="str">
        <f>Forecast_Capex_Input!I150</f>
        <v>N/A</v>
      </c>
      <c r="I146" s="9" t="str">
        <f>Forecast_Capex_Input!J150</f>
        <v>N/A</v>
      </c>
      <c r="J146" s="9" t="str">
        <f>Forecast_Capex_Input!K150</f>
        <v>DI - Control systems</v>
      </c>
      <c r="K146" s="9" t="str">
        <f>Forecast_Capex_Input!L150</f>
        <v>DI - Safe and Reliable Network</v>
      </c>
      <c r="L146" s="9" t="str">
        <f>Forecast_Capex_Input!M150</f>
        <v>N/A</v>
      </c>
      <c r="M146" s="180">
        <f>IFERROR(INDEX(Capex_Forecast!$AG$11:$AG$1010,MATCH(D146,Capex_Forecast!$D$11:$D$1010,0))*1,0)</f>
        <v>1</v>
      </c>
      <c r="O146" s="67">
        <v>0.46647445358344808</v>
      </c>
      <c r="P146" s="67">
        <v>0.46727750470172386</v>
      </c>
      <c r="Q146" s="67">
        <v>0</v>
      </c>
      <c r="R146" s="67">
        <v>0</v>
      </c>
      <c r="S146" s="67">
        <v>0</v>
      </c>
      <c r="T146" s="67">
        <v>0.93375195828517188</v>
      </c>
      <c r="V146" s="67">
        <v>0.53365800814040865</v>
      </c>
      <c r="W146" s="67">
        <v>0.53042051351446984</v>
      </c>
      <c r="X146" s="67">
        <v>0</v>
      </c>
      <c r="Y146" s="67">
        <v>0</v>
      </c>
      <c r="Z146" s="67">
        <v>0</v>
      </c>
      <c r="AA146" s="67">
        <v>1.0640785216548785</v>
      </c>
    </row>
    <row r="147" spans="3:27" x14ac:dyDescent="0.2">
      <c r="C147" s="28">
        <f>Forecast_Capex_Input!C151</f>
        <v>140</v>
      </c>
      <c r="D147" s="9" t="str">
        <f>Forecast_Capex_Input!D151</f>
        <v>Cable 41 (26F) Bridge Works</v>
      </c>
      <c r="E147" s="9" t="str">
        <f>Forecast_Capex_Input!F151</f>
        <v>Replacement Expenditure</v>
      </c>
      <c r="F147" s="9" t="str">
        <f>Forecast_Capex_Input!G151</f>
        <v>Transmission Lines</v>
      </c>
      <c r="G147" s="9" t="str">
        <f>Forecast_Capex_Input!H151</f>
        <v>Repex</v>
      </c>
      <c r="H147" s="9" t="str">
        <f>Forecast_Capex_Input!I151</f>
        <v>N/A</v>
      </c>
      <c r="I147" s="9" t="str">
        <f>Forecast_Capex_Input!J151</f>
        <v>N/A</v>
      </c>
      <c r="J147" s="9" t="str">
        <f>Forecast_Capex_Input!K151</f>
        <v>TL - Underground cables</v>
      </c>
      <c r="K147" s="9" t="str">
        <f>Forecast_Capex_Input!L151</f>
        <v>TL - Safe and Reliable Network</v>
      </c>
      <c r="L147" s="9" t="str">
        <f>Forecast_Capex_Input!M151</f>
        <v>N/A</v>
      </c>
      <c r="M147" s="180">
        <f>IFERROR(INDEX(Capex_Forecast!$AG$11:$AG$1010,MATCH(D147,Capex_Forecast!$D$11:$D$1010,0))*1,0)</f>
        <v>1</v>
      </c>
      <c r="O147" s="67">
        <v>0</v>
      </c>
      <c r="P147" s="67">
        <v>0</v>
      </c>
      <c r="Q147" s="67">
        <v>0</v>
      </c>
      <c r="R147" s="67">
        <v>0</v>
      </c>
      <c r="S147" s="67">
        <v>0</v>
      </c>
      <c r="T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0</v>
      </c>
    </row>
    <row r="148" spans="3:27" x14ac:dyDescent="0.2">
      <c r="C148" s="28">
        <f>Forecast_Capex_Input!C152</f>
        <v>141</v>
      </c>
      <c r="D148" s="9" t="str">
        <f>Forecast_Capex_Input!D152</f>
        <v>Line 23 - Vales Point Munmorah Refurb</v>
      </c>
      <c r="E148" s="9" t="str">
        <f>Forecast_Capex_Input!F152</f>
        <v>Replacement Expenditure</v>
      </c>
      <c r="F148" s="9" t="str">
        <f>Forecast_Capex_Input!G152</f>
        <v>Transmission Lines</v>
      </c>
      <c r="G148" s="9" t="str">
        <f>Forecast_Capex_Input!H152</f>
        <v>Repex</v>
      </c>
      <c r="H148" s="9" t="str">
        <f>Forecast_Capex_Input!I152</f>
        <v>N/A</v>
      </c>
      <c r="I148" s="9" t="str">
        <f>Forecast_Capex_Input!J152</f>
        <v>N/A</v>
      </c>
      <c r="J148" s="9" t="str">
        <f>Forecast_Capex_Input!K152</f>
        <v>TL - Transmission towers</v>
      </c>
      <c r="K148" s="9" t="str">
        <f>Forecast_Capex_Input!L152</f>
        <v>TL - Safe and Reliable Network</v>
      </c>
      <c r="L148" s="9" t="str">
        <f>Forecast_Capex_Input!M152</f>
        <v>N/A</v>
      </c>
      <c r="M148" s="180">
        <f>IFERROR(INDEX(Capex_Forecast!$AG$11:$AG$1010,MATCH(D148,Capex_Forecast!$D$11:$D$1010,0))*1,0)</f>
        <v>1</v>
      </c>
      <c r="O148" s="67">
        <v>11.63413081571011</v>
      </c>
      <c r="P148" s="67">
        <v>0.61317461512559057</v>
      </c>
      <c r="Q148" s="67">
        <v>0</v>
      </c>
      <c r="R148" s="67">
        <v>0</v>
      </c>
      <c r="S148" s="67">
        <v>0</v>
      </c>
      <c r="T148" s="67">
        <v>12.2473054308357</v>
      </c>
      <c r="V148" s="67">
        <v>13.309725816413085</v>
      </c>
      <c r="W148" s="67">
        <v>0.69603263790017689</v>
      </c>
      <c r="X148" s="67">
        <v>0</v>
      </c>
      <c r="Y148" s="67">
        <v>0</v>
      </c>
      <c r="Z148" s="67">
        <v>0</v>
      </c>
      <c r="AA148" s="67">
        <v>14.005758454313263</v>
      </c>
    </row>
    <row r="149" spans="3:27" x14ac:dyDescent="0.2">
      <c r="C149" s="28">
        <f>Forecast_Capex_Input!C153</f>
        <v>142</v>
      </c>
      <c r="D149" s="9" t="str">
        <f>Forecast_Capex_Input!D153</f>
        <v>Line 992 Refurbishment</v>
      </c>
      <c r="E149" s="9" t="str">
        <f>Forecast_Capex_Input!F153</f>
        <v>Replacement Expenditure</v>
      </c>
      <c r="F149" s="9" t="str">
        <f>Forecast_Capex_Input!G153</f>
        <v>Transmission Lines</v>
      </c>
      <c r="G149" s="9" t="str">
        <f>Forecast_Capex_Input!H153</f>
        <v>Repex</v>
      </c>
      <c r="H149" s="9" t="str">
        <f>Forecast_Capex_Input!I153</f>
        <v>N/A</v>
      </c>
      <c r="I149" s="9" t="str">
        <f>Forecast_Capex_Input!J153</f>
        <v>N/A</v>
      </c>
      <c r="J149" s="9" t="str">
        <f>Forecast_Capex_Input!K153</f>
        <v>TL - Transmission poles</v>
      </c>
      <c r="K149" s="9" t="str">
        <f>Forecast_Capex_Input!L153</f>
        <v>TL - Safe and Reliable Network</v>
      </c>
      <c r="L149" s="9" t="str">
        <f>Forecast_Capex_Input!M153</f>
        <v>N/A</v>
      </c>
      <c r="M149" s="180">
        <f>IFERROR(INDEX(Capex_Forecast!$AG$11:$AG$1010,MATCH(D149,Capex_Forecast!$D$11:$D$1010,0))*1,0)</f>
        <v>1</v>
      </c>
      <c r="O149" s="67">
        <v>0</v>
      </c>
      <c r="P149" s="67">
        <v>0.14193256345231667</v>
      </c>
      <c r="Q149" s="67">
        <v>6.2513871574274198</v>
      </c>
      <c r="R149" s="67">
        <v>0</v>
      </c>
      <c r="S149" s="67">
        <v>0</v>
      </c>
      <c r="T149" s="67">
        <v>6.3933197208797363</v>
      </c>
      <c r="V149" s="67">
        <v>0</v>
      </c>
      <c r="W149" s="67">
        <v>0.16111184988213523</v>
      </c>
      <c r="X149" s="67">
        <v>7.2847966727766806</v>
      </c>
      <c r="Y149" s="67">
        <v>0</v>
      </c>
      <c r="Z149" s="67">
        <v>0</v>
      </c>
      <c r="AA149" s="67">
        <v>7.445908522658816</v>
      </c>
    </row>
    <row r="150" spans="3:27" x14ac:dyDescent="0.2">
      <c r="C150" s="28">
        <f>Forecast_Capex_Input!C154</f>
        <v>143</v>
      </c>
      <c r="D150" s="9" t="str">
        <f>Forecast_Capex_Input!D154</f>
        <v>Misc Plant Tools and Test Equip</v>
      </c>
      <c r="E150" s="9" t="str">
        <f>Forecast_Capex_Input!F154</f>
        <v>Replacement Expenditure</v>
      </c>
      <c r="F150" s="9" t="str">
        <f>Forecast_Capex_Input!G154</f>
        <v>Substation</v>
      </c>
      <c r="G150" s="9" t="str">
        <f>Forecast_Capex_Input!H154</f>
        <v>Repex</v>
      </c>
      <c r="H150" s="9" t="str">
        <f>Forecast_Capex_Input!I154</f>
        <v>N/A</v>
      </c>
      <c r="I150" s="9" t="str">
        <f>Forecast_Capex_Input!J154</f>
        <v>N/A</v>
      </c>
      <c r="J150" s="9" t="str">
        <f>Forecast_Capex_Input!K154</f>
        <v>Substations - Site Establishment and supporting assets</v>
      </c>
      <c r="K150" s="9" t="str">
        <f>Forecast_Capex_Input!L154</f>
        <v>Substations - Safe and Reliable Network</v>
      </c>
      <c r="L150" s="9" t="str">
        <f>Forecast_Capex_Input!M154</f>
        <v>N/A</v>
      </c>
      <c r="M150" s="180">
        <f>IFERROR(INDEX(Capex_Forecast!$AG$11:$AG$1010,MATCH(D150,Capex_Forecast!$D$11:$D$1010,0))*1,0)</f>
        <v>1</v>
      </c>
      <c r="O150" s="67">
        <v>5.9232888141112463</v>
      </c>
      <c r="P150" s="67">
        <v>2.415354358133325</v>
      </c>
      <c r="Q150" s="67">
        <v>2.2772378606668449</v>
      </c>
      <c r="R150" s="67">
        <v>1.292456004747307</v>
      </c>
      <c r="S150" s="67">
        <v>1.2801041228600605</v>
      </c>
      <c r="T150" s="67">
        <v>13.188441160518785</v>
      </c>
      <c r="V150" s="67">
        <v>6.7763850429453258</v>
      </c>
      <c r="W150" s="67">
        <v>2.7417401566940112</v>
      </c>
      <c r="X150" s="67">
        <v>2.6536853937764651</v>
      </c>
      <c r="Y150" s="67">
        <v>1.508842749435007</v>
      </c>
      <c r="Z150" s="67">
        <v>1.4704055743078392</v>
      </c>
      <c r="AA150" s="67">
        <v>15.15105891715865</v>
      </c>
    </row>
    <row r="151" spans="3:27" x14ac:dyDescent="0.2">
      <c r="C151" s="28">
        <f>Forecast_Capex_Input!C155</f>
        <v>144</v>
      </c>
      <c r="D151" s="9" t="str">
        <f>Forecast_Capex_Input!D155</f>
        <v>Increase capacity for generation in the Molong to Parkes area</v>
      </c>
      <c r="E151" s="9" t="str">
        <f>Forecast_Capex_Input!F155</f>
        <v>Augmentation Expenditure</v>
      </c>
      <c r="F151" s="9" t="str">
        <f>Forecast_Capex_Input!G155</f>
        <v>Augmentations</v>
      </c>
      <c r="G151" s="9" t="str">
        <f>Forecast_Capex_Input!H155</f>
        <v>Augex</v>
      </c>
      <c r="H151" s="9" t="str">
        <f>Forecast_Capex_Input!I155</f>
        <v>Economic Benefits</v>
      </c>
      <c r="I151" s="9" t="str">
        <f>Forecast_Capex_Input!J155</f>
        <v>N/A</v>
      </c>
      <c r="J151" s="9" t="str">
        <f>Forecast_Capex_Input!K155</f>
        <v>N/A</v>
      </c>
      <c r="K151" s="9" t="str">
        <f>Forecast_Capex_Input!L155</f>
        <v>N/A</v>
      </c>
      <c r="L151" s="9" t="str">
        <f>Forecast_Capex_Input!M155</f>
        <v>N/A</v>
      </c>
      <c r="M151" s="180">
        <f>IFERROR(INDEX(Capex_Forecast!$AG$11:$AG$1010,MATCH(D151,Capex_Forecast!$D$11:$D$1010,0))*1,0)</f>
        <v>1</v>
      </c>
      <c r="O151" s="67">
        <v>2.5862977142186896</v>
      </c>
      <c r="P151" s="67">
        <v>4.5524276756805158</v>
      </c>
      <c r="Q151" s="67">
        <v>0</v>
      </c>
      <c r="R151" s="67">
        <v>0</v>
      </c>
      <c r="S151" s="67">
        <v>0</v>
      </c>
      <c r="T151" s="67">
        <v>7.1387253898992054</v>
      </c>
      <c r="V151" s="67">
        <v>2.9587868660874759</v>
      </c>
      <c r="W151" s="67">
        <v>5.1675952751316672</v>
      </c>
      <c r="X151" s="67">
        <v>0</v>
      </c>
      <c r="Y151" s="67">
        <v>0</v>
      </c>
      <c r="Z151" s="67">
        <v>0</v>
      </c>
      <c r="AA151" s="67">
        <v>8.1263821412191426</v>
      </c>
    </row>
    <row r="152" spans="3:27" x14ac:dyDescent="0.2">
      <c r="C152" s="28">
        <f>Forecast_Capex_Input!C156</f>
        <v>145</v>
      </c>
      <c r="D152" s="9" t="str">
        <f>Forecast_Capex_Input!D156</f>
        <v>Increase capacity for generation in Wagga North area</v>
      </c>
      <c r="E152" s="9" t="str">
        <f>Forecast_Capex_Input!F156</f>
        <v>Augmentation Expenditure</v>
      </c>
      <c r="F152" s="9" t="str">
        <f>Forecast_Capex_Input!G156</f>
        <v>Augmentations</v>
      </c>
      <c r="G152" s="9" t="str">
        <f>Forecast_Capex_Input!H156</f>
        <v>Augex</v>
      </c>
      <c r="H152" s="9" t="str">
        <f>Forecast_Capex_Input!I156</f>
        <v>Economic Benefits</v>
      </c>
      <c r="I152" s="9" t="str">
        <f>Forecast_Capex_Input!J156</f>
        <v>N/A</v>
      </c>
      <c r="J152" s="9" t="str">
        <f>Forecast_Capex_Input!K156</f>
        <v>N/A</v>
      </c>
      <c r="K152" s="9" t="str">
        <f>Forecast_Capex_Input!L156</f>
        <v>N/A</v>
      </c>
      <c r="L152" s="9" t="str">
        <f>Forecast_Capex_Input!M156</f>
        <v>N/A</v>
      </c>
      <c r="M152" s="180">
        <f>IFERROR(INDEX(Capex_Forecast!$AG$11:$AG$1010,MATCH(D152,Capex_Forecast!$D$11:$D$1010,0))*1,0)</f>
        <v>1</v>
      </c>
      <c r="O152" s="67">
        <v>0.31631732278739738</v>
      </c>
      <c r="P152" s="67">
        <v>11.090775925081243</v>
      </c>
      <c r="Q152" s="67">
        <v>0</v>
      </c>
      <c r="R152" s="67">
        <v>0</v>
      </c>
      <c r="S152" s="67">
        <v>0</v>
      </c>
      <c r="T152" s="67">
        <v>11.407093247868639</v>
      </c>
      <c r="V152" s="67">
        <v>0.36187463455344715</v>
      </c>
      <c r="W152" s="67">
        <v>12.589467719424349</v>
      </c>
      <c r="X152" s="67">
        <v>0</v>
      </c>
      <c r="Y152" s="67">
        <v>0</v>
      </c>
      <c r="Z152" s="67">
        <v>0</v>
      </c>
      <c r="AA152" s="67">
        <v>12.951342353977795</v>
      </c>
    </row>
    <row r="153" spans="3:27" x14ac:dyDescent="0.2">
      <c r="C153" s="28">
        <f>Forecast_Capex_Input!C157</f>
        <v>146</v>
      </c>
      <c r="D153" s="9" t="str">
        <f>Forecast_Capex_Input!D157</f>
        <v>Supply to Western Sydney Priority Growth area</v>
      </c>
      <c r="E153" s="9" t="str">
        <f>Forecast_Capex_Input!F157</f>
        <v>Augmentation Expenditure</v>
      </c>
      <c r="F153" s="9" t="str">
        <f>Forecast_Capex_Input!G157</f>
        <v>Augex - Major Project</v>
      </c>
      <c r="G153" s="9" t="str">
        <f>Forecast_Capex_Input!H157</f>
        <v>Augex</v>
      </c>
      <c r="H153" s="9" t="str">
        <f>Forecast_Capex_Input!I157</f>
        <v>Augex - Major Project</v>
      </c>
      <c r="I153" s="9" t="str">
        <f>Forecast_Capex_Input!J157</f>
        <v>N/A</v>
      </c>
      <c r="J153" s="9" t="str">
        <f>Forecast_Capex_Input!K157</f>
        <v>N/A</v>
      </c>
      <c r="K153" s="9" t="str">
        <f>Forecast_Capex_Input!L157</f>
        <v>N/A</v>
      </c>
      <c r="L153" s="9" t="str">
        <f>Forecast_Capex_Input!M157</f>
        <v>N/A</v>
      </c>
      <c r="M153" s="180">
        <f>IFERROR(INDEX(Capex_Forecast!$AG$11:$AG$1010,MATCH(D153,Capex_Forecast!$D$11:$D$1010,0))*1,0)</f>
        <v>1</v>
      </c>
      <c r="O153" s="136" t="s">
        <v>768</v>
      </c>
      <c r="P153" s="136" t="s">
        <v>768</v>
      </c>
      <c r="Q153" s="136" t="s">
        <v>768</v>
      </c>
      <c r="R153" s="136" t="s">
        <v>768</v>
      </c>
      <c r="S153" s="136" t="s">
        <v>768</v>
      </c>
      <c r="T153" s="136" t="s">
        <v>768</v>
      </c>
      <c r="V153" s="136" t="s">
        <v>768</v>
      </c>
      <c r="W153" s="136" t="s">
        <v>768</v>
      </c>
      <c r="X153" s="136" t="s">
        <v>768</v>
      </c>
      <c r="Y153" s="136" t="s">
        <v>768</v>
      </c>
      <c r="Z153" s="136" t="s">
        <v>768</v>
      </c>
      <c r="AA153" s="136" t="s">
        <v>768</v>
      </c>
    </row>
    <row r="154" spans="3:27" x14ac:dyDescent="0.2">
      <c r="C154" s="28">
        <f>Forecast_Capex_Input!C158</f>
        <v>147</v>
      </c>
      <c r="D154" s="9" t="str">
        <f>Forecast_Capex_Input!D158</f>
        <v>Increase capacity of 132 kV busbars at Wagga Substation</v>
      </c>
      <c r="E154" s="9" t="str">
        <f>Forecast_Capex_Input!F158</f>
        <v>Augmentation Expenditure</v>
      </c>
      <c r="F154" s="9" t="str">
        <f>Forecast_Capex_Input!G158</f>
        <v>Augmentations</v>
      </c>
      <c r="G154" s="9" t="str">
        <f>Forecast_Capex_Input!H158</f>
        <v>Augex</v>
      </c>
      <c r="H154" s="9" t="str">
        <f>Forecast_Capex_Input!I158</f>
        <v>Economic Benefits</v>
      </c>
      <c r="I154" s="9" t="str">
        <f>Forecast_Capex_Input!J158</f>
        <v>N/A</v>
      </c>
      <c r="J154" s="9" t="str">
        <f>Forecast_Capex_Input!K158</f>
        <v>N/A</v>
      </c>
      <c r="K154" s="9" t="str">
        <f>Forecast_Capex_Input!L158</f>
        <v>N/A</v>
      </c>
      <c r="L154" s="9" t="str">
        <f>Forecast_Capex_Input!M158</f>
        <v>N/A</v>
      </c>
      <c r="M154" s="180">
        <f>IFERROR(INDEX(Capex_Forecast!$AG$11:$AG$1010,MATCH(D154,Capex_Forecast!$D$11:$D$1010,0))*1,0)</f>
        <v>1</v>
      </c>
      <c r="O154" s="67">
        <v>0.49100689492650812</v>
      </c>
      <c r="P154" s="67">
        <v>2.3660907482012576</v>
      </c>
      <c r="Q154" s="67">
        <v>2.8690329311789413</v>
      </c>
      <c r="R154" s="67">
        <v>0.19812615268008982</v>
      </c>
      <c r="S154" s="67">
        <v>0</v>
      </c>
      <c r="T154" s="67">
        <v>5.9242567269867967</v>
      </c>
      <c r="V154" s="67">
        <v>0.56172371180625114</v>
      </c>
      <c r="W154" s="67">
        <v>2.6858195762791173</v>
      </c>
      <c r="X154" s="67">
        <v>3.3433094167439172</v>
      </c>
      <c r="Y154" s="67">
        <v>0.23129700960556399</v>
      </c>
      <c r="Z154" s="67">
        <v>0</v>
      </c>
      <c r="AA154" s="67">
        <v>6.8221497144348495</v>
      </c>
    </row>
    <row r="155" spans="3:27" x14ac:dyDescent="0.2">
      <c r="C155" s="28">
        <f>Forecast_Capex_Input!C159</f>
        <v>148</v>
      </c>
      <c r="D155" s="9" t="str">
        <f>Forecast_Capex_Input!D159</f>
        <v>Supply to Sydney West Area</v>
      </c>
      <c r="E155" s="9" t="str">
        <f>Forecast_Capex_Input!F159</f>
        <v>Augmentation Expenditure</v>
      </c>
      <c r="F155" s="9" t="str">
        <f>Forecast_Capex_Input!G159</f>
        <v>Augmentations</v>
      </c>
      <c r="G155" s="9" t="str">
        <f>Forecast_Capex_Input!H159</f>
        <v>Augex</v>
      </c>
      <c r="H155" s="9" t="str">
        <f>Forecast_Capex_Input!I159</f>
        <v>Demand</v>
      </c>
      <c r="I155" s="9" t="str">
        <f>Forecast_Capex_Input!J159</f>
        <v>N/A</v>
      </c>
      <c r="J155" s="9" t="str">
        <f>Forecast_Capex_Input!K159</f>
        <v>N/A</v>
      </c>
      <c r="K155" s="9" t="str">
        <f>Forecast_Capex_Input!L159</f>
        <v>N/A</v>
      </c>
      <c r="L155" s="9" t="str">
        <f>Forecast_Capex_Input!M159</f>
        <v>N/A</v>
      </c>
      <c r="M155" s="180">
        <f>IFERROR(INDEX(Capex_Forecast!$AG$11:$AG$1010,MATCH(D155,Capex_Forecast!$D$11:$D$1010,0))*1,0)</f>
        <v>1</v>
      </c>
      <c r="O155" s="67">
        <v>18.883139627779354</v>
      </c>
      <c r="P155" s="67">
        <v>0.5495643945871217</v>
      </c>
      <c r="Q155" s="67">
        <v>0</v>
      </c>
      <c r="R155" s="67">
        <v>0</v>
      </c>
      <c r="S155" s="67">
        <v>0</v>
      </c>
      <c r="T155" s="67">
        <v>19.432704022366476</v>
      </c>
      <c r="V155" s="67">
        <v>21.602766461883512</v>
      </c>
      <c r="W155" s="67">
        <v>0.62382679554035547</v>
      </c>
      <c r="X155" s="67">
        <v>0</v>
      </c>
      <c r="Y155" s="67">
        <v>0</v>
      </c>
      <c r="Z155" s="67">
        <v>0</v>
      </c>
      <c r="AA155" s="67">
        <v>22.226593257423868</v>
      </c>
    </row>
    <row r="156" spans="3:27" x14ac:dyDescent="0.2">
      <c r="C156" s="28">
        <f>Forecast_Capex_Input!C160</f>
        <v>149</v>
      </c>
      <c r="D156" s="9" t="str">
        <f>Forecast_Capex_Input!D160</f>
        <v>Maintain quality of supply in ACT</v>
      </c>
      <c r="E156" s="9" t="str">
        <f>Forecast_Capex_Input!F160</f>
        <v>Augmentation Expenditure</v>
      </c>
      <c r="F156" s="9" t="str">
        <f>Forecast_Capex_Input!G160</f>
        <v>Augmentations</v>
      </c>
      <c r="G156" s="9" t="str">
        <f>Forecast_Capex_Input!H160</f>
        <v>Augex</v>
      </c>
      <c r="H156" s="9" t="str">
        <f>Forecast_Capex_Input!I160</f>
        <v>Compliance</v>
      </c>
      <c r="I156" s="9" t="str">
        <f>Forecast_Capex_Input!J160</f>
        <v>N/A</v>
      </c>
      <c r="J156" s="9" t="str">
        <f>Forecast_Capex_Input!K160</f>
        <v>N/A</v>
      </c>
      <c r="K156" s="9" t="str">
        <f>Forecast_Capex_Input!L160</f>
        <v>N/A</v>
      </c>
      <c r="L156" s="9" t="str">
        <f>Forecast_Capex_Input!M160</f>
        <v>N/A</v>
      </c>
      <c r="M156" s="180">
        <f>IFERROR(INDEX(Capex_Forecast!$AG$11:$AG$1010,MATCH(D156,Capex_Forecast!$D$11:$D$1010,0))*1,0)</f>
        <v>1</v>
      </c>
      <c r="O156" s="67">
        <v>0</v>
      </c>
      <c r="P156" s="67">
        <v>0</v>
      </c>
      <c r="Q156" s="67">
        <v>0</v>
      </c>
      <c r="R156" s="67">
        <v>0</v>
      </c>
      <c r="S156" s="67">
        <v>0</v>
      </c>
      <c r="T156" s="67">
        <v>0</v>
      </c>
      <c r="V156" s="67">
        <v>0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</row>
    <row r="157" spans="3:27" x14ac:dyDescent="0.2">
      <c r="C157" s="28">
        <f>Forecast_Capex_Input!C161</f>
        <v>150</v>
      </c>
      <c r="D157" s="9" t="str">
        <f>Forecast_Capex_Input!D161</f>
        <v>Improve voltage control in Southern NSW area</v>
      </c>
      <c r="E157" s="9" t="str">
        <f>Forecast_Capex_Input!F161</f>
        <v>Augmentation Expenditure</v>
      </c>
      <c r="F157" s="9" t="str">
        <f>Forecast_Capex_Input!G161</f>
        <v>Augmentations</v>
      </c>
      <c r="G157" s="9" t="str">
        <f>Forecast_Capex_Input!H161</f>
        <v>Augex</v>
      </c>
      <c r="H157" s="9" t="str">
        <f>Forecast_Capex_Input!I161</f>
        <v>Compliance</v>
      </c>
      <c r="I157" s="9" t="str">
        <f>Forecast_Capex_Input!J161</f>
        <v>N/A</v>
      </c>
      <c r="J157" s="9" t="str">
        <f>Forecast_Capex_Input!K161</f>
        <v>N/A</v>
      </c>
      <c r="K157" s="9" t="str">
        <f>Forecast_Capex_Input!L161</f>
        <v>N/A</v>
      </c>
      <c r="L157" s="9" t="str">
        <f>Forecast_Capex_Input!M161</f>
        <v>N/A</v>
      </c>
      <c r="M157" s="180">
        <f>IFERROR(INDEX(Capex_Forecast!$AG$11:$AG$1010,MATCH(D157,Capex_Forecast!$D$11:$D$1010,0))*1,0)</f>
        <v>1</v>
      </c>
      <c r="O157" s="67">
        <v>0.96955419086541184</v>
      </c>
      <c r="P157" s="67">
        <v>2.2031359856884274</v>
      </c>
      <c r="Q157" s="67">
        <v>19.848953113105402</v>
      </c>
      <c r="R157" s="67">
        <v>0.20752449345096782</v>
      </c>
      <c r="S157" s="67">
        <v>0</v>
      </c>
      <c r="T157" s="67">
        <v>23.22916778311021</v>
      </c>
      <c r="V157" s="67">
        <v>1.10919334232922</v>
      </c>
      <c r="W157" s="67">
        <v>2.5008448065930446</v>
      </c>
      <c r="X157" s="67">
        <v>23.130160387627434</v>
      </c>
      <c r="Y157" s="67">
        <v>0.24226884793257236</v>
      </c>
      <c r="Z157" s="67">
        <v>0</v>
      </c>
      <c r="AA157" s="67">
        <v>26.98246738448227</v>
      </c>
    </row>
    <row r="158" spans="3:27" x14ac:dyDescent="0.2">
      <c r="C158" s="28">
        <f>Forecast_Capex_Input!C162</f>
        <v>151</v>
      </c>
      <c r="D158" s="9" t="str">
        <f>Forecast_Capex_Input!D162</f>
        <v>Improve operational response to busbar trips</v>
      </c>
      <c r="E158" s="9" t="str">
        <f>Forecast_Capex_Input!F162</f>
        <v>Augmentation Expenditure</v>
      </c>
      <c r="F158" s="9" t="str">
        <f>Forecast_Capex_Input!G162</f>
        <v>Augmentations</v>
      </c>
      <c r="G158" s="9" t="str">
        <f>Forecast_Capex_Input!H162</f>
        <v>Augex</v>
      </c>
      <c r="H158" s="9" t="str">
        <f>Forecast_Capex_Input!I162</f>
        <v>Economic Benefits</v>
      </c>
      <c r="I158" s="9" t="str">
        <f>Forecast_Capex_Input!J162</f>
        <v>N/A</v>
      </c>
      <c r="J158" s="9" t="str">
        <f>Forecast_Capex_Input!K162</f>
        <v>N/A</v>
      </c>
      <c r="K158" s="9" t="str">
        <f>Forecast_Capex_Input!L162</f>
        <v>N/A</v>
      </c>
      <c r="L158" s="9" t="str">
        <f>Forecast_Capex_Input!M162</f>
        <v>N/A</v>
      </c>
      <c r="M158" s="180">
        <f>IFERROR(INDEX(Capex_Forecast!$AG$11:$AG$1010,MATCH(D158,Capex_Forecast!$D$11:$D$1010,0))*1,0)</f>
        <v>1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</row>
    <row r="159" spans="3:27" x14ac:dyDescent="0.2">
      <c r="C159" s="28">
        <f>Forecast_Capex_Input!C163</f>
        <v>152</v>
      </c>
      <c r="D159" s="9" t="str">
        <f>Forecast_Capex_Input!D163</f>
        <v>Maintain Voltage in Greater Sydney area</v>
      </c>
      <c r="E159" s="9" t="str">
        <f>Forecast_Capex_Input!F163</f>
        <v>Augmentation Expenditure</v>
      </c>
      <c r="F159" s="9" t="str">
        <f>Forecast_Capex_Input!G163</f>
        <v>Augmentations</v>
      </c>
      <c r="G159" s="9" t="str">
        <f>Forecast_Capex_Input!H163</f>
        <v>Augex</v>
      </c>
      <c r="H159" s="9" t="str">
        <f>Forecast_Capex_Input!I163</f>
        <v>Compliance</v>
      </c>
      <c r="I159" s="9" t="str">
        <f>Forecast_Capex_Input!J163</f>
        <v>N/A</v>
      </c>
      <c r="J159" s="9" t="str">
        <f>Forecast_Capex_Input!K163</f>
        <v>N/A</v>
      </c>
      <c r="K159" s="9" t="str">
        <f>Forecast_Capex_Input!L163</f>
        <v>N/A</v>
      </c>
      <c r="L159" s="9" t="str">
        <f>Forecast_Capex_Input!M163</f>
        <v>N/A</v>
      </c>
      <c r="M159" s="180">
        <f>IFERROR(INDEX(Capex_Forecast!$AG$11:$AG$1010,MATCH(D159,Capex_Forecast!$D$11:$D$1010,0))*1,0)</f>
        <v>1</v>
      </c>
      <c r="O159" s="67">
        <v>1.3172184070007613</v>
      </c>
      <c r="P159" s="67">
        <v>8.6532693141938477</v>
      </c>
      <c r="Q159" s="67">
        <v>0.2816897718473127</v>
      </c>
      <c r="R159" s="67">
        <v>0</v>
      </c>
      <c r="S159" s="67">
        <v>0</v>
      </c>
      <c r="T159" s="67">
        <v>10.252177493041922</v>
      </c>
      <c r="V159" s="67">
        <v>1.5069295777419418</v>
      </c>
      <c r="W159" s="67">
        <v>9.8225818855618705</v>
      </c>
      <c r="X159" s="67">
        <v>0.32825557928698007</v>
      </c>
      <c r="Y159" s="67">
        <v>0</v>
      </c>
      <c r="Z159" s="67">
        <v>0</v>
      </c>
      <c r="AA159" s="67">
        <v>11.657767042590793</v>
      </c>
    </row>
    <row r="160" spans="3:27" x14ac:dyDescent="0.2">
      <c r="C160" s="28">
        <f>Forecast_Capex_Input!C164</f>
        <v>153</v>
      </c>
      <c r="D160" s="9" t="str">
        <f>Forecast_Capex_Input!D164</f>
        <v>Manage multiple contingencies in North West NSW area</v>
      </c>
      <c r="E160" s="9" t="str">
        <f>Forecast_Capex_Input!F164</f>
        <v>Augmentation Expenditure</v>
      </c>
      <c r="F160" s="9" t="str">
        <f>Forecast_Capex_Input!G164</f>
        <v>Augmentations</v>
      </c>
      <c r="G160" s="9" t="str">
        <f>Forecast_Capex_Input!H164</f>
        <v>Augex</v>
      </c>
      <c r="H160" s="9" t="str">
        <f>Forecast_Capex_Input!I164</f>
        <v>Economic Benefits</v>
      </c>
      <c r="I160" s="9" t="str">
        <f>Forecast_Capex_Input!J164</f>
        <v>N/A</v>
      </c>
      <c r="J160" s="9" t="str">
        <f>Forecast_Capex_Input!K164</f>
        <v>N/A</v>
      </c>
      <c r="K160" s="9" t="str">
        <f>Forecast_Capex_Input!L164</f>
        <v>N/A</v>
      </c>
      <c r="L160" s="9" t="str">
        <f>Forecast_Capex_Input!M164</f>
        <v>N/A</v>
      </c>
      <c r="M160" s="180">
        <f>IFERROR(INDEX(Capex_Forecast!$AG$11:$AG$1010,MATCH(D160,Capex_Forecast!$D$11:$D$1010,0))*1,0)</f>
        <v>1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V160" s="67">
        <v>0</v>
      </c>
      <c r="W160" s="67">
        <v>0</v>
      </c>
      <c r="X160" s="67">
        <v>0</v>
      </c>
      <c r="Y160" s="67">
        <v>0</v>
      </c>
      <c r="Z160" s="67">
        <v>0</v>
      </c>
      <c r="AA160" s="67">
        <v>0</v>
      </c>
    </row>
    <row r="161" spans="3:27" x14ac:dyDescent="0.2">
      <c r="C161" s="28">
        <f>Forecast_Capex_Input!C165</f>
        <v>154</v>
      </c>
      <c r="D161" s="9" t="str">
        <f>Forecast_Capex_Input!D165</f>
        <v>Manage multiple contingencies in Sydney Northwest area</v>
      </c>
      <c r="E161" s="9" t="str">
        <f>Forecast_Capex_Input!F165</f>
        <v>Augmentation Expenditure</v>
      </c>
      <c r="F161" s="9" t="str">
        <f>Forecast_Capex_Input!G165</f>
        <v>Augmentations</v>
      </c>
      <c r="G161" s="9" t="str">
        <f>Forecast_Capex_Input!H165</f>
        <v>Augex</v>
      </c>
      <c r="H161" s="9" t="str">
        <f>Forecast_Capex_Input!I165</f>
        <v>Economic Benefits</v>
      </c>
      <c r="I161" s="9" t="str">
        <f>Forecast_Capex_Input!J165</f>
        <v>N/A</v>
      </c>
      <c r="J161" s="9" t="str">
        <f>Forecast_Capex_Input!K165</f>
        <v>N/A</v>
      </c>
      <c r="K161" s="9" t="str">
        <f>Forecast_Capex_Input!L165</f>
        <v>N/A</v>
      </c>
      <c r="L161" s="9" t="str">
        <f>Forecast_Capex_Input!M165</f>
        <v>N/A</v>
      </c>
      <c r="M161" s="180">
        <f>IFERROR(INDEX(Capex_Forecast!$AG$11:$AG$1010,MATCH(D161,Capex_Forecast!$D$11:$D$1010,0))*1,0)</f>
        <v>1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0</v>
      </c>
    </row>
    <row r="162" spans="3:27" x14ac:dyDescent="0.2">
      <c r="C162" s="28">
        <f>Forecast_Capex_Input!C166</f>
        <v>155</v>
      </c>
      <c r="D162" s="9" t="str">
        <f>Forecast_Capex_Input!D166</f>
        <v>Manage multiple contingencies in the Bayswater to Sydney area</v>
      </c>
      <c r="E162" s="9" t="str">
        <f>Forecast_Capex_Input!F166</f>
        <v>Augmentation Expenditure</v>
      </c>
      <c r="F162" s="9" t="str">
        <f>Forecast_Capex_Input!G166</f>
        <v>Augmentations</v>
      </c>
      <c r="G162" s="9" t="str">
        <f>Forecast_Capex_Input!H166</f>
        <v>Augex</v>
      </c>
      <c r="H162" s="9" t="str">
        <f>Forecast_Capex_Input!I166</f>
        <v>Economic Benefits</v>
      </c>
      <c r="I162" s="9" t="str">
        <f>Forecast_Capex_Input!J166</f>
        <v>N/A</v>
      </c>
      <c r="J162" s="9" t="str">
        <f>Forecast_Capex_Input!K166</f>
        <v>N/A</v>
      </c>
      <c r="K162" s="9" t="str">
        <f>Forecast_Capex_Input!L166</f>
        <v>N/A</v>
      </c>
      <c r="L162" s="9" t="str">
        <f>Forecast_Capex_Input!M166</f>
        <v>N/A</v>
      </c>
      <c r="M162" s="180">
        <f>IFERROR(INDEX(Capex_Forecast!$AG$11:$AG$1010,MATCH(D162,Capex_Forecast!$D$11:$D$1010,0))*1,0)</f>
        <v>1</v>
      </c>
      <c r="O162" s="67">
        <v>0</v>
      </c>
      <c r="P162" s="67">
        <v>0</v>
      </c>
      <c r="Q162" s="67">
        <v>0</v>
      </c>
      <c r="R162" s="67">
        <v>0</v>
      </c>
      <c r="S162" s="67">
        <v>0</v>
      </c>
      <c r="T162" s="67">
        <v>0</v>
      </c>
      <c r="V162" s="67">
        <v>0</v>
      </c>
      <c r="W162" s="67">
        <v>0</v>
      </c>
      <c r="X162" s="67">
        <v>0</v>
      </c>
      <c r="Y162" s="67">
        <v>0</v>
      </c>
      <c r="Z162" s="67">
        <v>0</v>
      </c>
      <c r="AA162" s="67">
        <v>0</v>
      </c>
    </row>
    <row r="163" spans="3:27" x14ac:dyDescent="0.2">
      <c r="C163" s="28">
        <f>Forecast_Capex_Input!C167</f>
        <v>156</v>
      </c>
      <c r="D163" s="9" t="str">
        <f>Forecast_Capex_Input!D167</f>
        <v>Supply to Strathnairn area  (EVOEnergy)</v>
      </c>
      <c r="E163" s="9" t="str">
        <f>Forecast_Capex_Input!F167</f>
        <v>Connections</v>
      </c>
      <c r="F163" s="9" t="str">
        <f>Forecast_Capex_Input!G167</f>
        <v>Connections</v>
      </c>
      <c r="G163" s="9" t="str">
        <f>Forecast_Capex_Input!H167</f>
        <v>Augex</v>
      </c>
      <c r="H163" s="9" t="str">
        <f>Forecast_Capex_Input!I167</f>
        <v>Connections</v>
      </c>
      <c r="I163" s="9" t="str">
        <f>Forecast_Capex_Input!J167</f>
        <v>N/A</v>
      </c>
      <c r="J163" s="9" t="str">
        <f>Forecast_Capex_Input!K167</f>
        <v>N/A</v>
      </c>
      <c r="K163" s="9" t="str">
        <f>Forecast_Capex_Input!L167</f>
        <v>N/A</v>
      </c>
      <c r="L163" s="9" t="str">
        <f>Forecast_Capex_Input!M167</f>
        <v>N/A</v>
      </c>
      <c r="M163" s="180">
        <f>IFERROR(INDEX(Capex_Forecast!$AG$11:$AG$1010,MATCH(D163,Capex_Forecast!$D$11:$D$1010,0))*1,0)</f>
        <v>1</v>
      </c>
      <c r="O163" s="136" t="s">
        <v>768</v>
      </c>
      <c r="P163" s="136" t="s">
        <v>768</v>
      </c>
      <c r="Q163" s="136" t="s">
        <v>768</v>
      </c>
      <c r="R163" s="136" t="s">
        <v>768</v>
      </c>
      <c r="S163" s="136" t="s">
        <v>768</v>
      </c>
      <c r="T163" s="136" t="s">
        <v>768</v>
      </c>
      <c r="V163" s="136" t="s">
        <v>768</v>
      </c>
      <c r="W163" s="136" t="s">
        <v>768</v>
      </c>
      <c r="X163" s="136" t="s">
        <v>768</v>
      </c>
      <c r="Y163" s="136" t="s">
        <v>768</v>
      </c>
      <c r="Z163" s="136" t="s">
        <v>768</v>
      </c>
      <c r="AA163" s="136" t="s">
        <v>768</v>
      </c>
    </row>
    <row r="164" spans="3:27" x14ac:dyDescent="0.2">
      <c r="C164" s="28">
        <f>Forecast_Capex_Input!C168</f>
        <v>157</v>
      </c>
      <c r="D164" s="9" t="str">
        <f>Forecast_Capex_Input!D168</f>
        <v>Condition of  AusGrid cables 9SA and 92P</v>
      </c>
      <c r="E164" s="9" t="str">
        <f>Forecast_Capex_Input!F168</f>
        <v>Connections</v>
      </c>
      <c r="F164" s="9" t="str">
        <f>Forecast_Capex_Input!G168</f>
        <v>Connections</v>
      </c>
      <c r="G164" s="9" t="str">
        <f>Forecast_Capex_Input!H168</f>
        <v>Augex</v>
      </c>
      <c r="H164" s="9" t="str">
        <f>Forecast_Capex_Input!I168</f>
        <v>Connections</v>
      </c>
      <c r="I164" s="9" t="str">
        <f>Forecast_Capex_Input!J168</f>
        <v>N/A</v>
      </c>
      <c r="J164" s="9" t="str">
        <f>Forecast_Capex_Input!K168</f>
        <v>N/A</v>
      </c>
      <c r="K164" s="9" t="str">
        <f>Forecast_Capex_Input!L168</f>
        <v>N/A</v>
      </c>
      <c r="L164" s="9" t="str">
        <f>Forecast_Capex_Input!M168</f>
        <v>N/A</v>
      </c>
      <c r="M164" s="180">
        <f>IFERROR(INDEX(Capex_Forecast!$AG$11:$AG$1010,MATCH(D164,Capex_Forecast!$D$11:$D$1010,0))*1,0)</f>
        <v>1</v>
      </c>
      <c r="O164" s="136" t="s">
        <v>768</v>
      </c>
      <c r="P164" s="136" t="s">
        <v>768</v>
      </c>
      <c r="Q164" s="136" t="s">
        <v>768</v>
      </c>
      <c r="R164" s="136" t="s">
        <v>768</v>
      </c>
      <c r="S164" s="136" t="s">
        <v>768</v>
      </c>
      <c r="T164" s="136" t="s">
        <v>768</v>
      </c>
      <c r="V164" s="136" t="s">
        <v>768</v>
      </c>
      <c r="W164" s="136" t="s">
        <v>768</v>
      </c>
      <c r="X164" s="136" t="s">
        <v>768</v>
      </c>
      <c r="Y164" s="136" t="s">
        <v>768</v>
      </c>
      <c r="Z164" s="136" t="s">
        <v>768</v>
      </c>
      <c r="AA164" s="136" t="s">
        <v>768</v>
      </c>
    </row>
    <row r="165" spans="3:27" x14ac:dyDescent="0.2">
      <c r="C165" s="28">
        <f>Forecast_Capex_Input!C169</f>
        <v>158</v>
      </c>
      <c r="D165" s="9" t="str">
        <f>Forecast_Capex_Input!D169</f>
        <v>Improve voltage regulation following under frequency load shedding events</v>
      </c>
      <c r="E165" s="9" t="str">
        <f>Forecast_Capex_Input!F169</f>
        <v>Augmentation Expenditure</v>
      </c>
      <c r="F165" s="9" t="str">
        <f>Forecast_Capex_Input!G169</f>
        <v>Augmentations</v>
      </c>
      <c r="G165" s="9" t="str">
        <f>Forecast_Capex_Input!H169</f>
        <v>Augex</v>
      </c>
      <c r="H165" s="9" t="str">
        <f>Forecast_Capex_Input!I169</f>
        <v>Compliance</v>
      </c>
      <c r="I165" s="9" t="str">
        <f>Forecast_Capex_Input!J169</f>
        <v>N/A</v>
      </c>
      <c r="J165" s="9" t="str">
        <f>Forecast_Capex_Input!K169</f>
        <v>N/A</v>
      </c>
      <c r="K165" s="9" t="str">
        <f>Forecast_Capex_Input!L169</f>
        <v>N/A</v>
      </c>
      <c r="L165" s="9" t="str">
        <f>Forecast_Capex_Input!M169</f>
        <v>N/A</v>
      </c>
      <c r="M165" s="180">
        <f>IFERROR(INDEX(Capex_Forecast!$AG$11:$AG$1010,MATCH(D165,Capex_Forecast!$D$11:$D$1010,0))*1,0)</f>
        <v>1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</row>
    <row r="166" spans="3:27" x14ac:dyDescent="0.2">
      <c r="C166" s="28">
        <f>Forecast_Capex_Input!C170</f>
        <v>159</v>
      </c>
      <c r="D166" s="9" t="str">
        <f>Forecast_Capex_Input!D170</f>
        <v>Supply to Far West NSW Network</v>
      </c>
      <c r="E166" s="9" t="str">
        <f>Forecast_Capex_Input!F170</f>
        <v>Augmentation Expenditure</v>
      </c>
      <c r="F166" s="9" t="str">
        <f>Forecast_Capex_Input!G170</f>
        <v>Augmentations</v>
      </c>
      <c r="G166" s="9" t="str">
        <f>Forecast_Capex_Input!H170</f>
        <v>Augex</v>
      </c>
      <c r="H166" s="9" t="str">
        <f>Forecast_Capex_Input!I170</f>
        <v>Demand</v>
      </c>
      <c r="I166" s="9" t="str">
        <f>Forecast_Capex_Input!J170</f>
        <v>N/A</v>
      </c>
      <c r="J166" s="9" t="str">
        <f>Forecast_Capex_Input!K170</f>
        <v>N/A</v>
      </c>
      <c r="K166" s="9" t="str">
        <f>Forecast_Capex_Input!L170</f>
        <v>N/A</v>
      </c>
      <c r="L166" s="9" t="str">
        <f>Forecast_Capex_Input!M170</f>
        <v>N/A</v>
      </c>
      <c r="M166" s="180">
        <f>IFERROR(INDEX(Capex_Forecast!$AG$11:$AG$1010,MATCH(D166,Capex_Forecast!$D$11:$D$1010,0))*1,0)</f>
        <v>1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</row>
    <row r="167" spans="3:27" x14ac:dyDescent="0.2">
      <c r="C167" s="28">
        <f>Forecast_Capex_Input!C171</f>
        <v>160</v>
      </c>
      <c r="D167" s="9" t="str">
        <f>Forecast_Capex_Input!D171</f>
        <v>Strategic property acquisition for Western Sydney Priority Growth Area</v>
      </c>
      <c r="E167" s="9" t="str">
        <f>Forecast_Capex_Input!F171</f>
        <v>Augmentation Expenditure</v>
      </c>
      <c r="F167" s="9" t="str">
        <f>Forecast_Capex_Input!G171</f>
        <v>Augmentations</v>
      </c>
      <c r="G167" s="9" t="str">
        <f>Forecast_Capex_Input!H171</f>
        <v>Augex</v>
      </c>
      <c r="H167" s="9" t="str">
        <f>Forecast_Capex_Input!I171</f>
        <v>Strategic Property</v>
      </c>
      <c r="I167" s="9" t="str">
        <f>Forecast_Capex_Input!J171</f>
        <v>N/A</v>
      </c>
      <c r="J167" s="9" t="str">
        <f>Forecast_Capex_Input!K171</f>
        <v>N/A</v>
      </c>
      <c r="K167" s="9" t="str">
        <f>Forecast_Capex_Input!L171</f>
        <v>N/A</v>
      </c>
      <c r="L167" s="9" t="str">
        <f>Forecast_Capex_Input!M171</f>
        <v>N/A</v>
      </c>
      <c r="M167" s="180">
        <f>IFERROR(INDEX(Capex_Forecast!$AG$11:$AG$1010,MATCH(D167,Capex_Forecast!$D$11:$D$1010,0))*1,0)</f>
        <v>1</v>
      </c>
      <c r="O167" s="136" t="s">
        <v>768</v>
      </c>
      <c r="P167" s="136" t="s">
        <v>768</v>
      </c>
      <c r="Q167" s="136" t="s">
        <v>768</v>
      </c>
      <c r="R167" s="136" t="s">
        <v>768</v>
      </c>
      <c r="S167" s="136" t="s">
        <v>768</v>
      </c>
      <c r="T167" s="136" t="s">
        <v>768</v>
      </c>
      <c r="V167" s="136" t="s">
        <v>768</v>
      </c>
      <c r="W167" s="136" t="s">
        <v>768</v>
      </c>
      <c r="X167" s="136" t="s">
        <v>768</v>
      </c>
      <c r="Y167" s="136" t="s">
        <v>768</v>
      </c>
      <c r="Z167" s="136" t="s">
        <v>768</v>
      </c>
      <c r="AA167" s="136" t="s">
        <v>768</v>
      </c>
    </row>
    <row r="168" spans="3:27" x14ac:dyDescent="0.2">
      <c r="C168" s="28">
        <f>Forecast_Capex_Input!C172</f>
        <v>161</v>
      </c>
      <c r="D168" s="9" t="str">
        <f>Forecast_Capex_Input!D172</f>
        <v>Maintain Voltage in the Vineyard Area</v>
      </c>
      <c r="E168" s="9" t="str">
        <f>Forecast_Capex_Input!F172</f>
        <v>Augmentation Expenditure</v>
      </c>
      <c r="F168" s="9" t="str">
        <f>Forecast_Capex_Input!G172</f>
        <v>Augmentations</v>
      </c>
      <c r="G168" s="9" t="str">
        <f>Forecast_Capex_Input!H172</f>
        <v>Augex</v>
      </c>
      <c r="H168" s="9" t="str">
        <f>Forecast_Capex_Input!I172</f>
        <v>Demand</v>
      </c>
      <c r="I168" s="9" t="str">
        <f>Forecast_Capex_Input!J172</f>
        <v>N/A</v>
      </c>
      <c r="J168" s="9" t="str">
        <f>Forecast_Capex_Input!K172</f>
        <v>N/A</v>
      </c>
      <c r="K168" s="9" t="str">
        <f>Forecast_Capex_Input!L172</f>
        <v>N/A</v>
      </c>
      <c r="L168" s="9" t="str">
        <f>Forecast_Capex_Input!M172</f>
        <v>N/A</v>
      </c>
      <c r="M168" s="180">
        <f>IFERROR(INDEX(Capex_Forecast!$AG$11:$AG$1010,MATCH(D168,Capex_Forecast!$D$11:$D$1010,0))*1,0)</f>
        <v>1</v>
      </c>
      <c r="O168" s="67">
        <v>6.8757529290161097</v>
      </c>
      <c r="P168" s="67">
        <v>36.22589303093249</v>
      </c>
      <c r="Q168" s="67">
        <v>1.0167740646827268</v>
      </c>
      <c r="R168" s="67">
        <v>0</v>
      </c>
      <c r="S168" s="67">
        <v>0</v>
      </c>
      <c r="T168" s="67">
        <v>44.118420024631327</v>
      </c>
      <c r="V168" s="67">
        <v>7.8660269268270087</v>
      </c>
      <c r="W168" s="67">
        <v>41.121082420290918</v>
      </c>
      <c r="X168" s="67">
        <v>1.1848557986951631</v>
      </c>
      <c r="Y168" s="67">
        <v>0</v>
      </c>
      <c r="Z168" s="67">
        <v>0</v>
      </c>
      <c r="AA168" s="67">
        <v>50.17196514581309</v>
      </c>
    </row>
    <row r="169" spans="3:27" x14ac:dyDescent="0.2">
      <c r="C169" s="28">
        <f>Forecast_Capex_Input!C173</f>
        <v>162</v>
      </c>
      <c r="D169" s="9" t="str">
        <f>Forecast_Capex_Input!D173</f>
        <v>Voltage control under light load conditions</v>
      </c>
      <c r="E169" s="9" t="str">
        <f>Forecast_Capex_Input!F173</f>
        <v>Augmentation Expenditure</v>
      </c>
      <c r="F169" s="9" t="str">
        <f>Forecast_Capex_Input!G173</f>
        <v>Augmentations</v>
      </c>
      <c r="G169" s="9" t="str">
        <f>Forecast_Capex_Input!H173</f>
        <v>Augex</v>
      </c>
      <c r="H169" s="9" t="str">
        <f>Forecast_Capex_Input!I173</f>
        <v>Compliance</v>
      </c>
      <c r="I169" s="9" t="str">
        <f>Forecast_Capex_Input!J173</f>
        <v>N/A</v>
      </c>
      <c r="J169" s="9" t="str">
        <f>Forecast_Capex_Input!K173</f>
        <v>N/A</v>
      </c>
      <c r="K169" s="9" t="str">
        <f>Forecast_Capex_Input!L173</f>
        <v>N/A</v>
      </c>
      <c r="L169" s="9" t="str">
        <f>Forecast_Capex_Input!M173</f>
        <v>N/A</v>
      </c>
      <c r="M169" s="180">
        <f>IFERROR(INDEX(Capex_Forecast!$AG$11:$AG$1010,MATCH(D169,Capex_Forecast!$D$11:$D$1010,0))*1,0)</f>
        <v>1</v>
      </c>
      <c r="O169" s="67">
        <v>3.0801821641857066</v>
      </c>
      <c r="P169" s="67">
        <v>2.2451620997877768</v>
      </c>
      <c r="Q169" s="67">
        <v>0</v>
      </c>
      <c r="R169" s="67">
        <v>0</v>
      </c>
      <c r="S169" s="67">
        <v>0</v>
      </c>
      <c r="T169" s="67">
        <v>5.3253442639734834</v>
      </c>
      <c r="V169" s="67">
        <v>3.5238025701549014</v>
      </c>
      <c r="W169" s="67">
        <v>2.5485498914672338</v>
      </c>
      <c r="X169" s="67">
        <v>0</v>
      </c>
      <c r="Y169" s="67">
        <v>0</v>
      </c>
      <c r="Z169" s="67">
        <v>0</v>
      </c>
      <c r="AA169" s="67">
        <v>6.0723524616221347</v>
      </c>
    </row>
    <row r="170" spans="3:27" x14ac:dyDescent="0.2">
      <c r="C170" s="28">
        <f>Forecast_Capex_Input!C174</f>
        <v>163</v>
      </c>
      <c r="D170" s="9" t="str">
        <f>Forecast_Capex_Input!D174</f>
        <v>Maintain voltage in Beryl area</v>
      </c>
      <c r="E170" s="9" t="str">
        <f>Forecast_Capex_Input!F174</f>
        <v>Augmentation Expenditure</v>
      </c>
      <c r="F170" s="9" t="str">
        <f>Forecast_Capex_Input!G174</f>
        <v>Augmentations</v>
      </c>
      <c r="G170" s="9" t="str">
        <f>Forecast_Capex_Input!H174</f>
        <v>Augex</v>
      </c>
      <c r="H170" s="9" t="str">
        <f>Forecast_Capex_Input!I174</f>
        <v>Demand</v>
      </c>
      <c r="I170" s="9" t="str">
        <f>Forecast_Capex_Input!J174</f>
        <v>N/A</v>
      </c>
      <c r="J170" s="9" t="str">
        <f>Forecast_Capex_Input!K174</f>
        <v>N/A</v>
      </c>
      <c r="K170" s="9" t="str">
        <f>Forecast_Capex_Input!L174</f>
        <v>N/A</v>
      </c>
      <c r="L170" s="9" t="str">
        <f>Forecast_Capex_Input!M174</f>
        <v>N/A</v>
      </c>
      <c r="M170" s="180">
        <f>IFERROR(INDEX(Capex_Forecast!$AG$11:$AG$1010,MATCH(D170,Capex_Forecast!$D$11:$D$1010,0))*1,0)</f>
        <v>1</v>
      </c>
      <c r="O170" s="67">
        <v>0</v>
      </c>
      <c r="P170" s="67">
        <v>1.5367685457804052</v>
      </c>
      <c r="Q170" s="67">
        <v>7.3015172088422267</v>
      </c>
      <c r="R170" s="67">
        <v>14.031138437055938</v>
      </c>
      <c r="S170" s="67">
        <v>0</v>
      </c>
      <c r="T170" s="67">
        <v>22.869424191678569</v>
      </c>
      <c r="V170" s="67">
        <v>0</v>
      </c>
      <c r="W170" s="67">
        <v>1.7444314203099713</v>
      </c>
      <c r="X170" s="67">
        <v>8.5085224974426925</v>
      </c>
      <c r="Y170" s="67">
        <v>16.380272457482892</v>
      </c>
      <c r="Z170" s="67">
        <v>0</v>
      </c>
      <c r="AA170" s="67">
        <v>26.633226375235555</v>
      </c>
    </row>
    <row r="171" spans="3:27" x14ac:dyDescent="0.2">
      <c r="C171" s="28">
        <f>Forecast_Capex_Input!C175</f>
        <v>164</v>
      </c>
      <c r="D171" s="9" t="str">
        <f>Forecast_Capex_Input!D175</f>
        <v>Maintain voltage in Alpine area</v>
      </c>
      <c r="E171" s="9" t="str">
        <f>Forecast_Capex_Input!F175</f>
        <v>Augmentation Expenditure</v>
      </c>
      <c r="F171" s="9" t="str">
        <f>Forecast_Capex_Input!G175</f>
        <v>Augmentations</v>
      </c>
      <c r="G171" s="9" t="str">
        <f>Forecast_Capex_Input!H175</f>
        <v>Augex</v>
      </c>
      <c r="H171" s="9" t="str">
        <f>Forecast_Capex_Input!I175</f>
        <v>Compliance</v>
      </c>
      <c r="I171" s="9" t="str">
        <f>Forecast_Capex_Input!J175</f>
        <v>N/A</v>
      </c>
      <c r="J171" s="9" t="str">
        <f>Forecast_Capex_Input!K175</f>
        <v>N/A</v>
      </c>
      <c r="K171" s="9" t="str">
        <f>Forecast_Capex_Input!L175</f>
        <v>N/A</v>
      </c>
      <c r="L171" s="9" t="str">
        <f>Forecast_Capex_Input!M175</f>
        <v>N/A</v>
      </c>
      <c r="M171" s="180">
        <f>IFERROR(INDEX(Capex_Forecast!$AG$11:$AG$1010,MATCH(D171,Capex_Forecast!$D$11:$D$1010,0))*1,0)</f>
        <v>1</v>
      </c>
      <c r="O171" s="67">
        <v>0</v>
      </c>
      <c r="P171" s="67">
        <v>0.33719032248676206</v>
      </c>
      <c r="Q171" s="67">
        <v>2.0243726319653645</v>
      </c>
      <c r="R171" s="67">
        <v>16.648680585860678</v>
      </c>
      <c r="S171" s="67">
        <v>6.1880053979763936</v>
      </c>
      <c r="T171" s="67">
        <v>25.198248938289197</v>
      </c>
      <c r="V171" s="67">
        <v>0</v>
      </c>
      <c r="W171" s="67">
        <v>0.38275470615625845</v>
      </c>
      <c r="X171" s="67">
        <v>2.3590193092232394</v>
      </c>
      <c r="Y171" s="67">
        <v>19.436051128523015</v>
      </c>
      <c r="Z171" s="67">
        <v>7.107919948497945</v>
      </c>
      <c r="AA171" s="67">
        <v>29.285745092400457</v>
      </c>
    </row>
    <row r="172" spans="3:27" x14ac:dyDescent="0.2">
      <c r="C172" s="28">
        <f>Forecast_Capex_Input!C176</f>
        <v>165</v>
      </c>
      <c r="D172" s="9" t="str">
        <f>Forecast_Capex_Input!D176</f>
        <v>Supply to North West Slopes Area  Stage 1</v>
      </c>
      <c r="E172" s="9" t="str">
        <f>Forecast_Capex_Input!F176</f>
        <v>Augmentation Expenditure</v>
      </c>
      <c r="F172" s="9" t="str">
        <f>Forecast_Capex_Input!G176</f>
        <v>Augmentations</v>
      </c>
      <c r="G172" s="9" t="str">
        <f>Forecast_Capex_Input!H176</f>
        <v>Augex</v>
      </c>
      <c r="H172" s="9" t="str">
        <f>Forecast_Capex_Input!I176</f>
        <v>Demand</v>
      </c>
      <c r="I172" s="9" t="str">
        <f>Forecast_Capex_Input!J176</f>
        <v>N/A</v>
      </c>
      <c r="J172" s="9" t="str">
        <f>Forecast_Capex_Input!K176</f>
        <v>N/A</v>
      </c>
      <c r="K172" s="9" t="str">
        <f>Forecast_Capex_Input!L176</f>
        <v>N/A</v>
      </c>
      <c r="L172" s="9" t="str">
        <f>Forecast_Capex_Input!M176</f>
        <v>N/A</v>
      </c>
      <c r="M172" s="180">
        <f>IFERROR(INDEX(Capex_Forecast!$AG$11:$AG$1010,MATCH(D172,Capex_Forecast!$D$11:$D$1010,0))*1,0)</f>
        <v>1</v>
      </c>
      <c r="O172" s="67">
        <v>0.89048543121049484</v>
      </c>
      <c r="P172" s="67">
        <v>7.8270226145763999</v>
      </c>
      <c r="Q172" s="67">
        <v>0.34594318488121678</v>
      </c>
      <c r="R172" s="67">
        <v>0</v>
      </c>
      <c r="S172" s="67">
        <v>0</v>
      </c>
      <c r="T172" s="67">
        <v>9.063451230668111</v>
      </c>
      <c r="V172" s="67">
        <v>1.0187367772173914</v>
      </c>
      <c r="W172" s="67">
        <v>8.8846848237709857</v>
      </c>
      <c r="X172" s="67">
        <v>0.40313064904294649</v>
      </c>
      <c r="Y172" s="67">
        <v>0</v>
      </c>
      <c r="Z172" s="67">
        <v>0</v>
      </c>
      <c r="AA172" s="67">
        <v>10.306552250031324</v>
      </c>
    </row>
    <row r="173" spans="3:27" x14ac:dyDescent="0.2">
      <c r="C173" s="28">
        <f>Forecast_Capex_Input!C177</f>
        <v>166</v>
      </c>
      <c r="D173" s="9" t="str">
        <f>Forecast_Capex_Input!D177</f>
        <v>Improving stability in South-Western NSW</v>
      </c>
      <c r="E173" s="9" t="str">
        <f>Forecast_Capex_Input!F177</f>
        <v>Augmentation Expenditure</v>
      </c>
      <c r="F173" s="9" t="str">
        <f>Forecast_Capex_Input!G177</f>
        <v>Augmentations</v>
      </c>
      <c r="G173" s="9" t="str">
        <f>Forecast_Capex_Input!H177</f>
        <v>Augex</v>
      </c>
      <c r="H173" s="9" t="str">
        <f>Forecast_Capex_Input!I177</f>
        <v>Compliance</v>
      </c>
      <c r="I173" s="9" t="str">
        <f>Forecast_Capex_Input!J177</f>
        <v>N/A</v>
      </c>
      <c r="J173" s="9" t="str">
        <f>Forecast_Capex_Input!K177</f>
        <v>N/A</v>
      </c>
      <c r="K173" s="9" t="str">
        <f>Forecast_Capex_Input!L177</f>
        <v>N/A</v>
      </c>
      <c r="L173" s="9" t="str">
        <f>Forecast_Capex_Input!M177</f>
        <v>N/A</v>
      </c>
      <c r="M173" s="180">
        <f>IFERROR(INDEX(Capex_Forecast!$AG$11:$AG$1010,MATCH(D173,Capex_Forecast!$D$11:$D$1010,0))*1,0)</f>
        <v>1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0</v>
      </c>
    </row>
    <row r="174" spans="3:27" x14ac:dyDescent="0.2">
      <c r="C174" s="28">
        <f>Forecast_Capex_Input!C178</f>
        <v>167</v>
      </c>
      <c r="D174" s="9" t="str">
        <f>Forecast_Capex_Input!D178</f>
        <v>NSW Oscillation Monitoring (PMU Installation)</v>
      </c>
      <c r="E174" s="9" t="str">
        <f>Forecast_Capex_Input!F178</f>
        <v>Augmentation Expenditure</v>
      </c>
      <c r="F174" s="9" t="str">
        <f>Forecast_Capex_Input!G178</f>
        <v>Augmentations</v>
      </c>
      <c r="G174" s="9" t="str">
        <f>Forecast_Capex_Input!H178</f>
        <v>Augex</v>
      </c>
      <c r="H174" s="9" t="str">
        <f>Forecast_Capex_Input!I178</f>
        <v>Compliance</v>
      </c>
      <c r="I174" s="9" t="str">
        <f>Forecast_Capex_Input!J178</f>
        <v>N/A</v>
      </c>
      <c r="J174" s="9" t="str">
        <f>Forecast_Capex_Input!K178</f>
        <v>N/A</v>
      </c>
      <c r="K174" s="9" t="str">
        <f>Forecast_Capex_Input!L178</f>
        <v>N/A</v>
      </c>
      <c r="L174" s="9" t="str">
        <f>Forecast_Capex_Input!M178</f>
        <v>N/A</v>
      </c>
      <c r="M174" s="180">
        <f>IFERROR(INDEX(Capex_Forecast!$AG$11:$AG$1010,MATCH(D174,Capex_Forecast!$D$11:$D$1010,0))*1,0)</f>
        <v>1</v>
      </c>
      <c r="O174" s="67">
        <v>3.7266884137842049</v>
      </c>
      <c r="P174" s="67">
        <v>2.6924881300872467</v>
      </c>
      <c r="Q174" s="67">
        <v>1.3788023838196244</v>
      </c>
      <c r="R174" s="67">
        <v>0</v>
      </c>
      <c r="S174" s="67">
        <v>0</v>
      </c>
      <c r="T174" s="67">
        <v>7.7979789276910756</v>
      </c>
      <c r="V174" s="67">
        <v>4.263421288309079</v>
      </c>
      <c r="W174" s="67">
        <v>3.0563228963999034</v>
      </c>
      <c r="X174" s="67">
        <v>1.6067305967655341</v>
      </c>
      <c r="Y174" s="67">
        <v>0</v>
      </c>
      <c r="Z174" s="67">
        <v>0</v>
      </c>
      <c r="AA174" s="67">
        <v>8.926474781474516</v>
      </c>
    </row>
    <row r="175" spans="3:27" x14ac:dyDescent="0.2">
      <c r="C175" s="28">
        <f>Forecast_Capex_Input!C179</f>
        <v>168</v>
      </c>
      <c r="D175" s="9" t="str">
        <f>Forecast_Capex_Input!D179</f>
        <v>Maintaining Reliable Supply to Deniliquin, Coleambally and Finley area (Maintain Voltage in South Western Subsystem)</v>
      </c>
      <c r="E175" s="9" t="str">
        <f>Forecast_Capex_Input!F179</f>
        <v>Augmentation Expenditure</v>
      </c>
      <c r="F175" s="9" t="str">
        <f>Forecast_Capex_Input!G179</f>
        <v>Augmentations</v>
      </c>
      <c r="G175" s="9" t="str">
        <f>Forecast_Capex_Input!H179</f>
        <v>Augex</v>
      </c>
      <c r="H175" s="9" t="str">
        <f>Forecast_Capex_Input!I179</f>
        <v>Compliance</v>
      </c>
      <c r="I175" s="9" t="str">
        <f>Forecast_Capex_Input!J179</f>
        <v>N/A</v>
      </c>
      <c r="J175" s="9" t="str">
        <f>Forecast_Capex_Input!K179</f>
        <v>N/A</v>
      </c>
      <c r="K175" s="9" t="str">
        <f>Forecast_Capex_Input!L179</f>
        <v>N/A</v>
      </c>
      <c r="L175" s="9" t="str">
        <f>Forecast_Capex_Input!M179</f>
        <v>N/A</v>
      </c>
      <c r="M175" s="180">
        <f>IFERROR(INDEX(Capex_Forecast!$AG$11:$AG$1010,MATCH(D175,Capex_Forecast!$D$11:$D$1010,0))*1,0)</f>
        <v>1</v>
      </c>
      <c r="O175" s="67">
        <v>1.8092086783203345</v>
      </c>
      <c r="P175" s="67">
        <v>5.5802463974634762</v>
      </c>
      <c r="Q175" s="67">
        <v>0.59047410792015587</v>
      </c>
      <c r="R175" s="67">
        <v>0</v>
      </c>
      <c r="S175" s="67">
        <v>0</v>
      </c>
      <c r="T175" s="67">
        <v>7.979929183703967</v>
      </c>
      <c r="V175" s="67">
        <v>2.0697782958226929</v>
      </c>
      <c r="W175" s="67">
        <v>6.3343026999966936</v>
      </c>
      <c r="X175" s="67">
        <v>0.6880846935910595</v>
      </c>
      <c r="Y175" s="67">
        <v>0</v>
      </c>
      <c r="Z175" s="67">
        <v>0</v>
      </c>
      <c r="AA175" s="67">
        <v>9.0921656894104466</v>
      </c>
    </row>
    <row r="176" spans="3:27" x14ac:dyDescent="0.2">
      <c r="C176" s="28">
        <f>Forecast_Capex_Input!C180</f>
        <v>169</v>
      </c>
      <c r="D176" s="9" t="str">
        <f>Forecast_Capex_Input!D180</f>
        <v>Supply to Panorama area</v>
      </c>
      <c r="E176" s="9" t="str">
        <f>Forecast_Capex_Input!F180</f>
        <v>Connections</v>
      </c>
      <c r="F176" s="9" t="str">
        <f>Forecast_Capex_Input!G180</f>
        <v>Connections</v>
      </c>
      <c r="G176" s="9" t="str">
        <f>Forecast_Capex_Input!H180</f>
        <v>Augex</v>
      </c>
      <c r="H176" s="9" t="str">
        <f>Forecast_Capex_Input!I180</f>
        <v>Demand</v>
      </c>
      <c r="I176" s="9" t="str">
        <f>Forecast_Capex_Input!J180</f>
        <v>N/A</v>
      </c>
      <c r="J176" s="9" t="str">
        <f>Forecast_Capex_Input!K180</f>
        <v>N/A</v>
      </c>
      <c r="K176" s="9" t="str">
        <f>Forecast_Capex_Input!L180</f>
        <v>N/A</v>
      </c>
      <c r="L176" s="9" t="str">
        <f>Forecast_Capex_Input!M180</f>
        <v>N/A</v>
      </c>
      <c r="M176" s="180">
        <f>IFERROR(INDEX(Capex_Forecast!$AG$11:$AG$1010,MATCH(D176,Capex_Forecast!$D$11:$D$1010,0))*1,0)</f>
        <v>1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V176" s="67">
        <v>0</v>
      </c>
      <c r="W176" s="67">
        <v>0</v>
      </c>
      <c r="X176" s="67">
        <v>0</v>
      </c>
      <c r="Y176" s="67">
        <v>0</v>
      </c>
      <c r="Z176" s="67">
        <v>0</v>
      </c>
      <c r="AA176" s="67">
        <v>0</v>
      </c>
    </row>
    <row r="177" spans="3:27" x14ac:dyDescent="0.2">
      <c r="C177" s="28">
        <f>Forecast_Capex_Input!C181</f>
        <v>170</v>
      </c>
      <c r="D177" s="9" t="str">
        <f>Forecast_Capex_Input!D181</f>
        <v>System Security Roadmap - Situational Awareness and Digital Twin</v>
      </c>
      <c r="E177" s="9" t="str">
        <f>Forecast_Capex_Input!F181</f>
        <v>Augmentation Expenditure</v>
      </c>
      <c r="F177" s="9" t="str">
        <f>Forecast_Capex_Input!G181</f>
        <v>Augmentations</v>
      </c>
      <c r="G177" s="9" t="str">
        <f>Forecast_Capex_Input!H181</f>
        <v>Augex</v>
      </c>
      <c r="H177" s="9" t="str">
        <f>Forecast_Capex_Input!I181</f>
        <v>System Security Roadmap</v>
      </c>
      <c r="I177" s="9" t="str">
        <f>Forecast_Capex_Input!J181</f>
        <v>N/A</v>
      </c>
      <c r="J177" s="9" t="str">
        <f>Forecast_Capex_Input!K181</f>
        <v>N/A</v>
      </c>
      <c r="K177" s="9" t="str">
        <f>Forecast_Capex_Input!L181</f>
        <v>N/A</v>
      </c>
      <c r="L177" s="9" t="str">
        <f>Forecast_Capex_Input!M181</f>
        <v>N/A</v>
      </c>
      <c r="M177" s="180">
        <f>IFERROR(INDEX(Capex_Forecast!$AG$11:$AG$1010,MATCH(D177,Capex_Forecast!$D$11:$D$1010,0))*1,0)</f>
        <v>1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V177" s="67">
        <v>0</v>
      </c>
      <c r="W177" s="67">
        <v>0</v>
      </c>
      <c r="X177" s="67">
        <v>0</v>
      </c>
      <c r="Y177" s="67">
        <v>0</v>
      </c>
      <c r="Z177" s="67">
        <v>0</v>
      </c>
      <c r="AA177" s="67">
        <v>0</v>
      </c>
    </row>
    <row r="178" spans="3:27" x14ac:dyDescent="0.2">
      <c r="C178" s="28">
        <f>Forecast_Capex_Input!C182</f>
        <v>171</v>
      </c>
      <c r="D178" s="9" t="str">
        <f>Forecast_Capex_Input!D182</f>
        <v>ICT Forecast (Trend 2009-23)</v>
      </c>
      <c r="E178" s="9" t="str">
        <f>Forecast_Capex_Input!F182</f>
        <v>Non-network - ICT</v>
      </c>
      <c r="F178" s="9" t="str">
        <f>Forecast_Capex_Input!G182</f>
        <v>Information Technology</v>
      </c>
      <c r="G178" s="9" t="str">
        <f>Forecast_Capex_Input!H182</f>
        <v>ICT</v>
      </c>
      <c r="H178" s="9" t="str">
        <f>Forecast_Capex_Input!I182</f>
        <v>N/A</v>
      </c>
      <c r="I178" s="9" t="str">
        <f>Forecast_Capex_Input!J182</f>
        <v>N/A</v>
      </c>
      <c r="J178" s="9" t="str">
        <f>Forecast_Capex_Input!K182</f>
        <v>N/A</v>
      </c>
      <c r="K178" s="9" t="str">
        <f>Forecast_Capex_Input!L182</f>
        <v>N/A</v>
      </c>
      <c r="L178" s="9" t="str">
        <f>Forecast_Capex_Input!M182</f>
        <v>N/A</v>
      </c>
      <c r="M178" s="180">
        <f>IFERROR(INDEX(Capex_Forecast!$AG$11:$AG$1010,MATCH(D178,Capex_Forecast!$D$11:$D$1010,0))*1,0)</f>
        <v>1</v>
      </c>
      <c r="O178" s="67">
        <v>17.28306004686841</v>
      </c>
      <c r="P178" s="67">
        <v>17.427903903687618</v>
      </c>
      <c r="Q178" s="67">
        <v>17.557472406248152</v>
      </c>
      <c r="R178" s="67">
        <v>17.606627778650029</v>
      </c>
      <c r="S178" s="67">
        <v>17.640935800353859</v>
      </c>
      <c r="T178" s="67">
        <v>87.515999935808068</v>
      </c>
      <c r="V178" s="67">
        <v>17.688739652422395</v>
      </c>
      <c r="W178" s="67">
        <v>17.813872647958064</v>
      </c>
      <c r="X178" s="67">
        <v>18.024429159252477</v>
      </c>
      <c r="Y178" s="67">
        <v>18.078142756403871</v>
      </c>
      <c r="Z178" s="67">
        <v>18.066463791822496</v>
      </c>
      <c r="AA178" s="67">
        <v>89.671648007859304</v>
      </c>
    </row>
    <row r="179" spans="3:27" x14ac:dyDescent="0.2">
      <c r="C179" s="28">
        <f>Forecast_Capex_Input!C183</f>
        <v>172</v>
      </c>
      <c r="D179" s="9" t="str">
        <f>Forecast_Capex_Input!D183</f>
        <v>Agricultural</v>
      </c>
      <c r="E179" s="9" t="str">
        <f>Forecast_Capex_Input!F183</f>
        <v>Non-network - Other</v>
      </c>
      <c r="F179" s="9" t="str">
        <f>Forecast_Capex_Input!G183</f>
        <v>Fleet</v>
      </c>
      <c r="G179" s="9" t="str">
        <f>Forecast_Capex_Input!H183</f>
        <v>Fleet &amp; Property</v>
      </c>
      <c r="H179" s="9" t="str">
        <f>Forecast_Capex_Input!I183</f>
        <v>N/A</v>
      </c>
      <c r="I179" s="9" t="str">
        <f>Forecast_Capex_Input!J183</f>
        <v>Agricultural</v>
      </c>
      <c r="J179" s="9" t="str">
        <f>Forecast_Capex_Input!K183</f>
        <v>N/A</v>
      </c>
      <c r="K179" s="9" t="str">
        <f>Forecast_Capex_Input!L183</f>
        <v>N/A</v>
      </c>
      <c r="L179" s="9" t="str">
        <f>Forecast_Capex_Input!M183</f>
        <v>N/A</v>
      </c>
      <c r="M179" s="180">
        <f>IFERROR(INDEX(Capex_Forecast!$AG$11:$AG$1010,MATCH(D179,Capex_Forecast!$D$11:$D$1010,0))*1,0)</f>
        <v>1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0</v>
      </c>
    </row>
    <row r="180" spans="3:27" x14ac:dyDescent="0.2">
      <c r="C180" s="28">
        <f>Forecast_Capex_Input!C184</f>
        <v>173</v>
      </c>
      <c r="D180" s="9" t="str">
        <f>Forecast_Capex_Input!D184</f>
        <v>Excavation</v>
      </c>
      <c r="E180" s="9" t="str">
        <f>Forecast_Capex_Input!F184</f>
        <v>Non-network - Other</v>
      </c>
      <c r="F180" s="9" t="str">
        <f>Forecast_Capex_Input!G184</f>
        <v>Fleet</v>
      </c>
      <c r="G180" s="9" t="str">
        <f>Forecast_Capex_Input!H184</f>
        <v>Fleet &amp; Property</v>
      </c>
      <c r="H180" s="9" t="str">
        <f>Forecast_Capex_Input!I184</f>
        <v>N/A</v>
      </c>
      <c r="I180" s="9" t="str">
        <f>Forecast_Capex_Input!J184</f>
        <v>Excavation</v>
      </c>
      <c r="J180" s="9" t="str">
        <f>Forecast_Capex_Input!K184</f>
        <v>N/A</v>
      </c>
      <c r="K180" s="9" t="str">
        <f>Forecast_Capex_Input!L184</f>
        <v>N/A</v>
      </c>
      <c r="L180" s="9" t="str">
        <f>Forecast_Capex_Input!M184</f>
        <v>N/A</v>
      </c>
      <c r="M180" s="180">
        <f>IFERROR(INDEX(Capex_Forecast!$AG$11:$AG$1010,MATCH(D180,Capex_Forecast!$D$11:$D$1010,0))*1,0)</f>
        <v>1</v>
      </c>
      <c r="O180" s="67">
        <v>0</v>
      </c>
      <c r="P180" s="67">
        <v>0</v>
      </c>
      <c r="Q180" s="67">
        <v>0.21204778156996584</v>
      </c>
      <c r="R180" s="67">
        <v>0</v>
      </c>
      <c r="S180" s="67">
        <v>8.3703071672354926E-2</v>
      </c>
      <c r="T180" s="67">
        <v>0.29575085324232075</v>
      </c>
      <c r="V180" s="67">
        <v>0</v>
      </c>
      <c r="W180" s="67">
        <v>0</v>
      </c>
      <c r="X180" s="67">
        <v>0.21768738283332562</v>
      </c>
      <c r="Y180" s="67">
        <v>0</v>
      </c>
      <c r="Z180" s="67">
        <v>8.5722125557681009E-2</v>
      </c>
      <c r="AA180" s="67">
        <v>0.30340950839100661</v>
      </c>
    </row>
    <row r="181" spans="3:27" x14ac:dyDescent="0.2">
      <c r="C181" s="28">
        <f>Forecast_Capex_Input!C185</f>
        <v>174</v>
      </c>
      <c r="D181" s="9" t="str">
        <f>Forecast_Capex_Input!D185</f>
        <v>Heavy Commercial</v>
      </c>
      <c r="E181" s="9" t="str">
        <f>Forecast_Capex_Input!F185</f>
        <v>Non-network - Other</v>
      </c>
      <c r="F181" s="9" t="str">
        <f>Forecast_Capex_Input!G185</f>
        <v>Fleet</v>
      </c>
      <c r="G181" s="9" t="str">
        <f>Forecast_Capex_Input!H185</f>
        <v>Fleet &amp; Property</v>
      </c>
      <c r="H181" s="9" t="str">
        <f>Forecast_Capex_Input!I185</f>
        <v>N/A</v>
      </c>
      <c r="I181" s="9" t="str">
        <f>Forecast_Capex_Input!J185</f>
        <v>Heavy Commercial</v>
      </c>
      <c r="J181" s="9" t="str">
        <f>Forecast_Capex_Input!K185</f>
        <v>N/A</v>
      </c>
      <c r="K181" s="9" t="str">
        <f>Forecast_Capex_Input!L185</f>
        <v>N/A</v>
      </c>
      <c r="L181" s="9" t="str">
        <f>Forecast_Capex_Input!M185</f>
        <v>N/A</v>
      </c>
      <c r="M181" s="180">
        <f>IFERROR(INDEX(Capex_Forecast!$AG$11:$AG$1010,MATCH(D181,Capex_Forecast!$D$11:$D$1010,0))*1,0)</f>
        <v>1</v>
      </c>
      <c r="O181" s="67">
        <v>0.69194539249146747</v>
      </c>
      <c r="P181" s="67">
        <v>0.30133105802047783</v>
      </c>
      <c r="Q181" s="67">
        <v>0.46315699658703063</v>
      </c>
      <c r="R181" s="67">
        <v>1.400631399317406</v>
      </c>
      <c r="S181" s="67">
        <v>0.58034129692832759</v>
      </c>
      <c r="T181" s="67">
        <v>3.4374061433447092</v>
      </c>
      <c r="V181" s="67">
        <v>0.70818719996824575</v>
      </c>
      <c r="W181" s="67">
        <v>0.30800451517955929</v>
      </c>
      <c r="X181" s="67">
        <v>0.47547507303068487</v>
      </c>
      <c r="Y181" s="67">
        <v>1.4381410628028413</v>
      </c>
      <c r="Z181" s="67">
        <v>0.5943400705332551</v>
      </c>
      <c r="AA181" s="67">
        <v>3.5241479215145861</v>
      </c>
    </row>
    <row r="182" spans="3:27" x14ac:dyDescent="0.2">
      <c r="C182" s="28">
        <f>Forecast_Capex_Input!C186</f>
        <v>175</v>
      </c>
      <c r="D182" s="9" t="str">
        <f>Forecast_Capex_Input!D186</f>
        <v>Light Commercial</v>
      </c>
      <c r="E182" s="9" t="str">
        <f>Forecast_Capex_Input!F186</f>
        <v>Non-network - Other</v>
      </c>
      <c r="F182" s="9" t="str">
        <f>Forecast_Capex_Input!G186</f>
        <v>Fleet</v>
      </c>
      <c r="G182" s="9" t="str">
        <f>Forecast_Capex_Input!H186</f>
        <v>Fleet &amp; Property</v>
      </c>
      <c r="H182" s="9" t="str">
        <f>Forecast_Capex_Input!I186</f>
        <v>N/A</v>
      </c>
      <c r="I182" s="9" t="str">
        <f>Forecast_Capex_Input!J186</f>
        <v>Light Commercial</v>
      </c>
      <c r="J182" s="9" t="str">
        <f>Forecast_Capex_Input!K186</f>
        <v>N/A</v>
      </c>
      <c r="K182" s="9" t="str">
        <f>Forecast_Capex_Input!L186</f>
        <v>N/A</v>
      </c>
      <c r="L182" s="9" t="str">
        <f>Forecast_Capex_Input!M186</f>
        <v>N/A</v>
      </c>
      <c r="M182" s="180">
        <f>IFERROR(INDEX(Capex_Forecast!$AG$11:$AG$1010,MATCH(D182,Capex_Forecast!$D$11:$D$1010,0))*1,0)</f>
        <v>1</v>
      </c>
      <c r="O182" s="67">
        <v>6.9975767918088732</v>
      </c>
      <c r="P182" s="67">
        <v>7.3491296928327641</v>
      </c>
      <c r="Q182" s="67">
        <v>6.9373105802047785</v>
      </c>
      <c r="R182" s="67">
        <v>6.9361945392491453</v>
      </c>
      <c r="S182" s="67">
        <v>6.3301843003412968</v>
      </c>
      <c r="T182" s="67">
        <v>34.550395904436854</v>
      </c>
      <c r="V182" s="67">
        <v>7.1618286190337122</v>
      </c>
      <c r="W182" s="67">
        <v>7.5118878979903609</v>
      </c>
      <c r="X182" s="67">
        <v>7.1218145878523806</v>
      </c>
      <c r="Y182" s="67">
        <v>7.1219495659917591</v>
      </c>
      <c r="Z182" s="67">
        <v>6.4828786155088913</v>
      </c>
      <c r="AA182" s="67">
        <v>35.400359286377103</v>
      </c>
    </row>
    <row r="183" spans="3:27" x14ac:dyDescent="0.2">
      <c r="C183" s="28">
        <f>Forecast_Capex_Input!C187</f>
        <v>176</v>
      </c>
      <c r="D183" s="9" t="str">
        <f>Forecast_Capex_Input!D187</f>
        <v>Material Handling</v>
      </c>
      <c r="E183" s="9" t="str">
        <f>Forecast_Capex_Input!F187</f>
        <v>Non-network - Other</v>
      </c>
      <c r="F183" s="9" t="str">
        <f>Forecast_Capex_Input!G187</f>
        <v>Fleet</v>
      </c>
      <c r="G183" s="9" t="str">
        <f>Forecast_Capex_Input!H187</f>
        <v>Fleet &amp; Property</v>
      </c>
      <c r="H183" s="9" t="str">
        <f>Forecast_Capex_Input!I187</f>
        <v>N/A</v>
      </c>
      <c r="I183" s="9" t="str">
        <f>Forecast_Capex_Input!J187</f>
        <v>Material Handling</v>
      </c>
      <c r="J183" s="9" t="str">
        <f>Forecast_Capex_Input!K187</f>
        <v>N/A</v>
      </c>
      <c r="K183" s="9" t="str">
        <f>Forecast_Capex_Input!L187</f>
        <v>N/A</v>
      </c>
      <c r="L183" s="9" t="str">
        <f>Forecast_Capex_Input!M187</f>
        <v>N/A</v>
      </c>
      <c r="M183" s="180">
        <f>IFERROR(INDEX(Capex_Forecast!$AG$11:$AG$1010,MATCH(D183,Capex_Forecast!$D$11:$D$1010,0))*1,0)</f>
        <v>1</v>
      </c>
      <c r="O183" s="67">
        <v>0.75332764505119454</v>
      </c>
      <c r="P183" s="67">
        <v>1.2276450511945391</v>
      </c>
      <c r="Q183" s="67">
        <v>1.2276450511945391</v>
      </c>
      <c r="R183" s="67">
        <v>1.2834470989761089</v>
      </c>
      <c r="S183" s="67">
        <v>1.1718430034129692</v>
      </c>
      <c r="T183" s="67">
        <v>5.6639078498293509</v>
      </c>
      <c r="V183" s="67">
        <v>0.77101025802994516</v>
      </c>
      <c r="W183" s="67">
        <v>1.2548332099907968</v>
      </c>
      <c r="X183" s="67">
        <v>1.260295374298201</v>
      </c>
      <c r="Y183" s="67">
        <v>1.3178185037635597</v>
      </c>
      <c r="Z183" s="67">
        <v>1.2001097578075344</v>
      </c>
      <c r="AA183" s="67">
        <v>5.8040671038900369</v>
      </c>
    </row>
    <row r="184" spans="3:27" x14ac:dyDescent="0.2">
      <c r="C184" s="28">
        <f>Forecast_Capex_Input!C188</f>
        <v>177</v>
      </c>
      <c r="D184" s="9" t="str">
        <f>Forecast_Capex_Input!D188</f>
        <v>Motorcycle/ATV</v>
      </c>
      <c r="E184" s="9" t="str">
        <f>Forecast_Capex_Input!F188</f>
        <v>Non-network - Other</v>
      </c>
      <c r="F184" s="9" t="str">
        <f>Forecast_Capex_Input!G188</f>
        <v>Fleet</v>
      </c>
      <c r="G184" s="9" t="str">
        <f>Forecast_Capex_Input!H188</f>
        <v>Fleet &amp; Property</v>
      </c>
      <c r="H184" s="9" t="str">
        <f>Forecast_Capex_Input!I188</f>
        <v>N/A</v>
      </c>
      <c r="I184" s="9" t="str">
        <f>Forecast_Capex_Input!J188</f>
        <v>Motorcycle/ATV</v>
      </c>
      <c r="J184" s="9" t="str">
        <f>Forecast_Capex_Input!K188</f>
        <v>N/A</v>
      </c>
      <c r="K184" s="9" t="str">
        <f>Forecast_Capex_Input!L188</f>
        <v>N/A</v>
      </c>
      <c r="L184" s="9" t="str">
        <f>Forecast_Capex_Input!M188</f>
        <v>N/A</v>
      </c>
      <c r="M184" s="180">
        <f>IFERROR(INDEX(Capex_Forecast!$AG$11:$AG$1010,MATCH(D184,Capex_Forecast!$D$11:$D$1010,0))*1,0)</f>
        <v>1</v>
      </c>
      <c r="O184" s="67">
        <v>0.304679180887372</v>
      </c>
      <c r="P184" s="67">
        <v>2.3436860068259385E-2</v>
      </c>
      <c r="Q184" s="67">
        <v>0.18749488054607508</v>
      </c>
      <c r="R184" s="67">
        <v>0.16405802047781567</v>
      </c>
      <c r="S184" s="67">
        <v>0</v>
      </c>
      <c r="T184" s="67">
        <v>0.67966894197952221</v>
      </c>
      <c r="V184" s="67">
        <v>0.31183081546988889</v>
      </c>
      <c r="W184" s="67">
        <v>2.395590673618794E-2</v>
      </c>
      <c r="X184" s="67">
        <v>0.19248147534736162</v>
      </c>
      <c r="Y184" s="67">
        <v>0.16845158265499416</v>
      </c>
      <c r="Z184" s="67">
        <v>0</v>
      </c>
      <c r="AA184" s="67">
        <v>0.69671978020843262</v>
      </c>
    </row>
    <row r="185" spans="3:27" x14ac:dyDescent="0.2">
      <c r="C185" s="28">
        <f>Forecast_Capex_Input!C189</f>
        <v>178</v>
      </c>
      <c r="D185" s="9" t="str">
        <f>Forecast_Capex_Input!D189</f>
        <v>Other</v>
      </c>
      <c r="E185" s="9" t="str">
        <f>Forecast_Capex_Input!F189</f>
        <v>Non-network - Other</v>
      </c>
      <c r="F185" s="9" t="str">
        <f>Forecast_Capex_Input!G189</f>
        <v>Fleet</v>
      </c>
      <c r="G185" s="9" t="str">
        <f>Forecast_Capex_Input!H189</f>
        <v>Fleet &amp; Property</v>
      </c>
      <c r="H185" s="9" t="str">
        <f>Forecast_Capex_Input!I189</f>
        <v>N/A</v>
      </c>
      <c r="I185" s="9" t="str">
        <f>Forecast_Capex_Input!J189</f>
        <v>Other Fleet</v>
      </c>
      <c r="J185" s="9" t="str">
        <f>Forecast_Capex_Input!K189</f>
        <v>N/A</v>
      </c>
      <c r="K185" s="9" t="str">
        <f>Forecast_Capex_Input!L189</f>
        <v>N/A</v>
      </c>
      <c r="L185" s="9" t="str">
        <f>Forecast_Capex_Input!M189</f>
        <v>N/A</v>
      </c>
      <c r="M185" s="180">
        <f>IFERROR(INDEX(Capex_Forecast!$AG$11:$AG$1010,MATCH(D185,Capex_Forecast!$D$11:$D$1010,0))*1,0)</f>
        <v>1</v>
      </c>
      <c r="O185" s="67">
        <v>0</v>
      </c>
      <c r="P185" s="67">
        <v>4.4641638225255971E-2</v>
      </c>
      <c r="Q185" s="67">
        <v>0</v>
      </c>
      <c r="R185" s="67">
        <v>0</v>
      </c>
      <c r="S185" s="67">
        <v>0.31807167235494871</v>
      </c>
      <c r="T185" s="67">
        <v>0.36271331058020467</v>
      </c>
      <c r="V185" s="67">
        <v>0</v>
      </c>
      <c r="W185" s="67">
        <v>4.5630298545119886E-2</v>
      </c>
      <c r="X185" s="67">
        <v>0</v>
      </c>
      <c r="Y185" s="67">
        <v>0</v>
      </c>
      <c r="Z185" s="67">
        <v>0.32574407711918785</v>
      </c>
      <c r="AA185" s="67">
        <v>0.37137437566430775</v>
      </c>
    </row>
    <row r="186" spans="3:27" x14ac:dyDescent="0.2">
      <c r="C186" s="28">
        <f>Forecast_Capex_Input!C190</f>
        <v>179</v>
      </c>
      <c r="D186" s="9" t="str">
        <f>Forecast_Capex_Input!D190</f>
        <v>Passenger</v>
      </c>
      <c r="E186" s="9" t="str">
        <f>Forecast_Capex_Input!F190</f>
        <v>Non-network - Other</v>
      </c>
      <c r="F186" s="9" t="str">
        <f>Forecast_Capex_Input!G190</f>
        <v>Fleet</v>
      </c>
      <c r="G186" s="9" t="str">
        <f>Forecast_Capex_Input!H190</f>
        <v>Fleet &amp; Property</v>
      </c>
      <c r="H186" s="9" t="str">
        <f>Forecast_Capex_Input!I190</f>
        <v>N/A</v>
      </c>
      <c r="I186" s="9" t="str">
        <f>Forecast_Capex_Input!J190</f>
        <v>Passenger</v>
      </c>
      <c r="J186" s="9" t="str">
        <f>Forecast_Capex_Input!K190</f>
        <v>N/A</v>
      </c>
      <c r="K186" s="9" t="str">
        <f>Forecast_Capex_Input!L190</f>
        <v>N/A</v>
      </c>
      <c r="L186" s="9" t="str">
        <f>Forecast_Capex_Input!M190</f>
        <v>N/A</v>
      </c>
      <c r="M186" s="180">
        <f>IFERROR(INDEX(Capex_Forecast!$AG$11:$AG$1010,MATCH(D186,Capex_Forecast!$D$11:$D$1010,0))*1,0)</f>
        <v>1</v>
      </c>
      <c r="O186" s="67">
        <v>0.67934047815333887</v>
      </c>
      <c r="P186" s="67">
        <v>0.55533388293487229</v>
      </c>
      <c r="Q186" s="67">
        <v>0.5822918384171476</v>
      </c>
      <c r="R186" s="67">
        <v>0.56611706512778237</v>
      </c>
      <c r="S186" s="67">
        <v>0.92196207749381709</v>
      </c>
      <c r="T186" s="67">
        <v>3.3050453421269586</v>
      </c>
      <c r="V186" s="67">
        <v>0.69528641460595442</v>
      </c>
      <c r="W186" s="67">
        <v>0.56763263800213248</v>
      </c>
      <c r="X186" s="67">
        <v>0.59777841301494838</v>
      </c>
      <c r="Y186" s="67">
        <v>0.58127798513618301</v>
      </c>
      <c r="Z186" s="67">
        <v>0.94420129855817392</v>
      </c>
      <c r="AA186" s="67">
        <v>3.386176749317392</v>
      </c>
    </row>
    <row r="187" spans="3:27" x14ac:dyDescent="0.2">
      <c r="C187" s="28">
        <f>Forecast_Capex_Input!C191</f>
        <v>180</v>
      </c>
      <c r="D187" s="9" t="str">
        <f>Forecast_Capex_Input!D191</f>
        <v>Plant</v>
      </c>
      <c r="E187" s="9" t="str">
        <f>Forecast_Capex_Input!F191</f>
        <v>Non-network - Other</v>
      </c>
      <c r="F187" s="9" t="str">
        <f>Forecast_Capex_Input!G191</f>
        <v>Fleet</v>
      </c>
      <c r="G187" s="9" t="str">
        <f>Forecast_Capex_Input!H191</f>
        <v>Fleet &amp; Property</v>
      </c>
      <c r="H187" s="9" t="str">
        <f>Forecast_Capex_Input!I191</f>
        <v>N/A</v>
      </c>
      <c r="I187" s="9" t="str">
        <f>Forecast_Capex_Input!J191</f>
        <v>Plant</v>
      </c>
      <c r="J187" s="9" t="str">
        <f>Forecast_Capex_Input!K191</f>
        <v>N/A</v>
      </c>
      <c r="K187" s="9" t="str">
        <f>Forecast_Capex_Input!L191</f>
        <v>N/A</v>
      </c>
      <c r="L187" s="9" t="str">
        <f>Forecast_Capex_Input!M191</f>
        <v>N/A</v>
      </c>
      <c r="M187" s="180">
        <f>IFERROR(INDEX(Capex_Forecast!$AG$11:$AG$1010,MATCH(D187,Capex_Forecast!$D$11:$D$1010,0))*1,0)</f>
        <v>1</v>
      </c>
      <c r="O187" s="67">
        <v>1.6740614334470987E-2</v>
      </c>
      <c r="P187" s="67">
        <v>0.1841467576791809</v>
      </c>
      <c r="Q187" s="67">
        <v>0</v>
      </c>
      <c r="R187" s="67">
        <v>0</v>
      </c>
      <c r="S187" s="67">
        <v>3.3481228668941973E-2</v>
      </c>
      <c r="T187" s="67">
        <v>0.23436860068259385</v>
      </c>
      <c r="V187" s="67">
        <v>1.7133561289554334E-2</v>
      </c>
      <c r="W187" s="67">
        <v>0.18822498149861955</v>
      </c>
      <c r="X187" s="67">
        <v>0</v>
      </c>
      <c r="Y187" s="67">
        <v>0</v>
      </c>
      <c r="Z187" s="67">
        <v>3.428885022307241E-2</v>
      </c>
      <c r="AA187" s="67">
        <v>0.2396473930112463</v>
      </c>
    </row>
    <row r="188" spans="3:27" x14ac:dyDescent="0.2">
      <c r="C188" s="28">
        <f>Forecast_Capex_Input!C192</f>
        <v>181</v>
      </c>
      <c r="D188" s="9" t="str">
        <f>Forecast_Capex_Input!D192</f>
        <v>Trailer</v>
      </c>
      <c r="E188" s="9" t="str">
        <f>Forecast_Capex_Input!F192</f>
        <v>Non-network - Other</v>
      </c>
      <c r="F188" s="9" t="str">
        <f>Forecast_Capex_Input!G192</f>
        <v>Fleet</v>
      </c>
      <c r="G188" s="9" t="str">
        <f>Forecast_Capex_Input!H192</f>
        <v>Fleet &amp; Property</v>
      </c>
      <c r="H188" s="9" t="str">
        <f>Forecast_Capex_Input!I192</f>
        <v>N/A</v>
      </c>
      <c r="I188" s="9" t="str">
        <f>Forecast_Capex_Input!J192</f>
        <v>Trailer</v>
      </c>
      <c r="J188" s="9" t="str">
        <f>Forecast_Capex_Input!K192</f>
        <v>N/A</v>
      </c>
      <c r="K188" s="9" t="str">
        <f>Forecast_Capex_Input!L192</f>
        <v>N/A</v>
      </c>
      <c r="L188" s="9" t="str">
        <f>Forecast_Capex_Input!M192</f>
        <v>N/A</v>
      </c>
      <c r="M188" s="180">
        <f>IFERROR(INDEX(Capex_Forecast!$AG$11:$AG$1010,MATCH(D188,Capex_Forecast!$D$11:$D$1010,0))*1,0)</f>
        <v>1</v>
      </c>
      <c r="O188" s="67">
        <v>0.18079863481228667</v>
      </c>
      <c r="P188" s="67">
        <v>0.60266211604095565</v>
      </c>
      <c r="Q188" s="67">
        <v>0.43302389078498288</v>
      </c>
      <c r="R188" s="67">
        <v>0.24218088737201363</v>
      </c>
      <c r="S188" s="67">
        <v>0.8202901023890784</v>
      </c>
      <c r="T188" s="67">
        <v>2.2789556313993171</v>
      </c>
      <c r="V188" s="67">
        <v>0.18504246192718682</v>
      </c>
      <c r="W188" s="67">
        <v>0.61600903035911858</v>
      </c>
      <c r="X188" s="67">
        <v>0.44454055020700178</v>
      </c>
      <c r="Y188" s="67">
        <v>0.2486666220145152</v>
      </c>
      <c r="Z188" s="67">
        <v>0.84007683046527404</v>
      </c>
      <c r="AA188" s="67">
        <v>2.3343354949730966</v>
      </c>
    </row>
    <row r="189" spans="3:27" x14ac:dyDescent="0.2">
      <c r="C189" s="28">
        <f>Forecast_Capex_Input!C193</f>
        <v>182</v>
      </c>
      <c r="D189" s="9" t="str">
        <f>Forecast_Capex_Input!D193</f>
        <v>Tracking units</v>
      </c>
      <c r="E189" s="9" t="str">
        <f>Forecast_Capex_Input!F193</f>
        <v>Non-network - Other</v>
      </c>
      <c r="F189" s="9" t="str">
        <f>Forecast_Capex_Input!G193</f>
        <v>Fleet</v>
      </c>
      <c r="G189" s="9" t="str">
        <f>Forecast_Capex_Input!H193</f>
        <v>Fleet &amp; Property</v>
      </c>
      <c r="H189" s="9" t="str">
        <f>Forecast_Capex_Input!I193</f>
        <v>N/A</v>
      </c>
      <c r="I189" s="9" t="str">
        <f>Forecast_Capex_Input!J193</f>
        <v>Tracking units</v>
      </c>
      <c r="J189" s="9" t="str">
        <f>Forecast_Capex_Input!K193</f>
        <v>N/A</v>
      </c>
      <c r="K189" s="9" t="str">
        <f>Forecast_Capex_Input!L193</f>
        <v>N/A</v>
      </c>
      <c r="L189" s="9" t="str">
        <f>Forecast_Capex_Input!M193</f>
        <v>N/A</v>
      </c>
      <c r="M189" s="180">
        <f>IFERROR(INDEX(Capex_Forecast!$AG$11:$AG$1010,MATCH(D189,Capex_Forecast!$D$11:$D$1010,0))*1,0)</f>
        <v>1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0</v>
      </c>
    </row>
    <row r="190" spans="3:27" x14ac:dyDescent="0.2">
      <c r="C190" s="28">
        <f>Forecast_Capex_Input!C194</f>
        <v>183</v>
      </c>
      <c r="D190" s="9" t="str">
        <f>Forecast_Capex_Input!D194</f>
        <v>Deferred p2-3 works for FY22-23</v>
      </c>
      <c r="E190" s="9" t="str">
        <f>Forecast_Capex_Input!F194</f>
        <v>Non-network - Other</v>
      </c>
      <c r="F190" s="9" t="str">
        <f>Forecast_Capex_Input!G194</f>
        <v>Property</v>
      </c>
      <c r="G190" s="9" t="str">
        <f>Forecast_Capex_Input!H194</f>
        <v>Fleet &amp; Property</v>
      </c>
      <c r="H190" s="9" t="str">
        <f>Forecast_Capex_Input!I194</f>
        <v>N/A</v>
      </c>
      <c r="I190" s="9" t="str">
        <f>Forecast_Capex_Input!J194</f>
        <v>Other Property</v>
      </c>
      <c r="J190" s="9" t="str">
        <f>Forecast_Capex_Input!K194</f>
        <v>N/A</v>
      </c>
      <c r="K190" s="9" t="str">
        <f>Forecast_Capex_Input!L194</f>
        <v>N/A</v>
      </c>
      <c r="L190" s="9" t="str">
        <f>Forecast_Capex_Input!M194</f>
        <v>N/A</v>
      </c>
      <c r="M190" s="180">
        <f>IFERROR(INDEX(Capex_Forecast!$AG$11:$AG$1010,MATCH(D190,Capex_Forecast!$D$11:$D$1010,0))*1,0)</f>
        <v>1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0</v>
      </c>
    </row>
    <row r="191" spans="3:27" x14ac:dyDescent="0.2">
      <c r="C191" s="28">
        <f>Forecast_Capex_Input!C195</f>
        <v>184</v>
      </c>
      <c r="D191" s="9" t="str">
        <f>Forecast_Capex_Input!D195</f>
        <v>180 Thomas Street - Ultimo drainage project</v>
      </c>
      <c r="E191" s="9" t="str">
        <f>Forecast_Capex_Input!F195</f>
        <v>Non-network - Other</v>
      </c>
      <c r="F191" s="9" t="str">
        <f>Forecast_Capex_Input!G195</f>
        <v>Property</v>
      </c>
      <c r="G191" s="9" t="str">
        <f>Forecast_Capex_Input!H195</f>
        <v>Fleet &amp; Property</v>
      </c>
      <c r="H191" s="9" t="str">
        <f>Forecast_Capex_Input!I195</f>
        <v>N/A</v>
      </c>
      <c r="I191" s="9" t="str">
        <f>Forecast_Capex_Input!J195</f>
        <v>Haymarket Office</v>
      </c>
      <c r="J191" s="9" t="str">
        <f>Forecast_Capex_Input!K195</f>
        <v>N/A</v>
      </c>
      <c r="K191" s="9" t="str">
        <f>Forecast_Capex_Input!L195</f>
        <v>N/A</v>
      </c>
      <c r="L191" s="9" t="str">
        <f>Forecast_Capex_Input!M195</f>
        <v>N/A</v>
      </c>
      <c r="M191" s="180">
        <f>IFERROR(INDEX(Capex_Forecast!$AG$11:$AG$1010,MATCH(D191,Capex_Forecast!$D$11:$D$1010,0))*1,0)</f>
        <v>1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67">
        <v>0</v>
      </c>
      <c r="V191" s="67">
        <v>0</v>
      </c>
      <c r="W191" s="67">
        <v>0</v>
      </c>
      <c r="X191" s="67">
        <v>0</v>
      </c>
      <c r="Y191" s="67">
        <v>0</v>
      </c>
      <c r="Z191" s="67">
        <v>0</v>
      </c>
      <c r="AA191" s="67">
        <v>0</v>
      </c>
    </row>
    <row r="192" spans="3:27" x14ac:dyDescent="0.2">
      <c r="C192" s="28">
        <f>Forecast_Capex_Input!C196</f>
        <v>185</v>
      </c>
      <c r="D192" s="9" t="str">
        <f>Forecast_Capex_Input!D196</f>
        <v xml:space="preserve">Yass Old System Control Block demolition </v>
      </c>
      <c r="E192" s="9" t="str">
        <f>Forecast_Capex_Input!F196</f>
        <v>Non-network - Other</v>
      </c>
      <c r="F192" s="9" t="str">
        <f>Forecast_Capex_Input!G196</f>
        <v>Property</v>
      </c>
      <c r="G192" s="9" t="str">
        <f>Forecast_Capex_Input!H196</f>
        <v>Fleet &amp; Property</v>
      </c>
      <c r="H192" s="9" t="str">
        <f>Forecast_Capex_Input!I196</f>
        <v>N/A</v>
      </c>
      <c r="I192" s="9" t="str">
        <f>Forecast_Capex_Input!J196</f>
        <v>Yass Depot</v>
      </c>
      <c r="J192" s="9" t="str">
        <f>Forecast_Capex_Input!K196</f>
        <v>N/A</v>
      </c>
      <c r="K192" s="9" t="str">
        <f>Forecast_Capex_Input!L196</f>
        <v>N/A</v>
      </c>
      <c r="L192" s="9" t="str">
        <f>Forecast_Capex_Input!M196</f>
        <v>N/A</v>
      </c>
      <c r="M192" s="180">
        <f>IFERROR(INDEX(Capex_Forecast!$AG$11:$AG$1010,MATCH(D192,Capex_Forecast!$D$11:$D$1010,0))*1,0)</f>
        <v>1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</row>
    <row r="193" spans="3:27" x14ac:dyDescent="0.2">
      <c r="C193" s="28">
        <f>Forecast_Capex_Input!C197</f>
        <v>186</v>
      </c>
      <c r="D193" s="9" t="str">
        <f>Forecast_Capex_Input!D197</f>
        <v>Ultimo Prescribed 2020 Audit Recommended Cap Works - reviewed and prioritised</v>
      </c>
      <c r="E193" s="9" t="str">
        <f>Forecast_Capex_Input!F197</f>
        <v>Non-network - Other</v>
      </c>
      <c r="F193" s="9" t="str">
        <f>Forecast_Capex_Input!G197</f>
        <v>Property</v>
      </c>
      <c r="G193" s="9" t="str">
        <f>Forecast_Capex_Input!H197</f>
        <v>Fleet &amp; Property</v>
      </c>
      <c r="H193" s="9" t="str">
        <f>Forecast_Capex_Input!I197</f>
        <v>N/A</v>
      </c>
      <c r="I193" s="9" t="str">
        <f>Forecast_Capex_Input!J197</f>
        <v>Haymarket Office</v>
      </c>
      <c r="J193" s="9" t="str">
        <f>Forecast_Capex_Input!K197</f>
        <v>N/A</v>
      </c>
      <c r="K193" s="9" t="str">
        <f>Forecast_Capex_Input!L197</f>
        <v>N/A</v>
      </c>
      <c r="L193" s="9" t="str">
        <f>Forecast_Capex_Input!M197</f>
        <v>N/A</v>
      </c>
      <c r="M193" s="180">
        <f>IFERROR(INDEX(Capex_Forecast!$AG$11:$AG$1010,MATCH(D193,Capex_Forecast!$D$11:$D$1010,0))*1,0)</f>
        <v>1</v>
      </c>
      <c r="O193" s="67">
        <v>8.8911612541723046E-3</v>
      </c>
      <c r="P193" s="67">
        <v>4.6725080525339406E-2</v>
      </c>
      <c r="Q193" s="67">
        <v>8.6852372714701878E-2</v>
      </c>
      <c r="R193" s="67">
        <v>4.6782437393830978E-2</v>
      </c>
      <c r="S193" s="67">
        <v>2.5624983252354371E-2</v>
      </c>
      <c r="T193" s="67">
        <v>0.21487603514039894</v>
      </c>
      <c r="V193" s="67">
        <v>9.0998605690348414E-3</v>
      </c>
      <c r="W193" s="67">
        <v>4.7759881999800399E-2</v>
      </c>
      <c r="X193" s="67">
        <v>8.9162289598817043E-2</v>
      </c>
      <c r="Y193" s="67">
        <v>4.8035296271995667E-2</v>
      </c>
      <c r="Z193" s="67">
        <v>2.6243099421371499E-2</v>
      </c>
      <c r="AA193" s="67">
        <v>0.22030042786101944</v>
      </c>
    </row>
    <row r="194" spans="3:27" x14ac:dyDescent="0.2">
      <c r="C194" s="28">
        <f>Forecast_Capex_Input!C198</f>
        <v>187</v>
      </c>
      <c r="D194" s="9" t="str">
        <f>Forecast_Capex_Input!D198</f>
        <v>Wallgrove 2020 Audit Recommended Cap Works - reviewed and prioritised</v>
      </c>
      <c r="E194" s="9" t="str">
        <f>Forecast_Capex_Input!F198</f>
        <v>Non-network - Other</v>
      </c>
      <c r="F194" s="9" t="str">
        <f>Forecast_Capex_Input!G198</f>
        <v>Property</v>
      </c>
      <c r="G194" s="9" t="str">
        <f>Forecast_Capex_Input!H198</f>
        <v>Fleet &amp; Property</v>
      </c>
      <c r="H194" s="9" t="str">
        <f>Forecast_Capex_Input!I198</f>
        <v>N/A</v>
      </c>
      <c r="I194" s="9" t="str">
        <f>Forecast_Capex_Input!J198</f>
        <v>Wallgrove Depot</v>
      </c>
      <c r="J194" s="9" t="str">
        <f>Forecast_Capex_Input!K198</f>
        <v>N/A</v>
      </c>
      <c r="K194" s="9" t="str">
        <f>Forecast_Capex_Input!L198</f>
        <v>N/A</v>
      </c>
      <c r="L194" s="9" t="str">
        <f>Forecast_Capex_Input!M198</f>
        <v>N/A</v>
      </c>
      <c r="M194" s="180">
        <f>IFERROR(INDEX(Capex_Forecast!$AG$11:$AG$1010,MATCH(D194,Capex_Forecast!$D$11:$D$1010,0))*1,0)</f>
        <v>1</v>
      </c>
      <c r="O194" s="67">
        <v>0.19766453627858954</v>
      </c>
      <c r="P194" s="67">
        <v>3.8847257324865145</v>
      </c>
      <c r="Q194" s="67">
        <v>0.31222955926350898</v>
      </c>
      <c r="R194" s="67">
        <v>1.6152305627741717</v>
      </c>
      <c r="S194" s="67">
        <v>0.11159961197169938</v>
      </c>
      <c r="T194" s="67">
        <v>6.1214500027744831</v>
      </c>
      <c r="V194" s="67">
        <v>0.20230425117236722</v>
      </c>
      <c r="W194" s="67">
        <v>3.9707591832726203</v>
      </c>
      <c r="X194" s="67">
        <v>0.32053358491208556</v>
      </c>
      <c r="Y194" s="67">
        <v>1.6584873074755802</v>
      </c>
      <c r="Z194" s="67">
        <v>0.11429157566730128</v>
      </c>
      <c r="AA194" s="67">
        <v>6.2663759024999539</v>
      </c>
    </row>
    <row r="195" spans="3:27" x14ac:dyDescent="0.2">
      <c r="C195" s="28">
        <f>Forecast_Capex_Input!C199</f>
        <v>188</v>
      </c>
      <c r="D195" s="9" t="str">
        <f>Forecast_Capex_Input!D199</f>
        <v>Waratah 2020 Audit Recommended Cap Works - reviewed and prioritised</v>
      </c>
      <c r="E195" s="9" t="str">
        <f>Forecast_Capex_Input!F199</f>
        <v>Non-network - Other</v>
      </c>
      <c r="F195" s="9" t="str">
        <f>Forecast_Capex_Input!G199</f>
        <v>Property</v>
      </c>
      <c r="G195" s="9" t="str">
        <f>Forecast_Capex_Input!H199</f>
        <v>Fleet &amp; Property</v>
      </c>
      <c r="H195" s="9" t="str">
        <f>Forecast_Capex_Input!I199</f>
        <v>N/A</v>
      </c>
      <c r="I195" s="9" t="str">
        <f>Forecast_Capex_Input!J199</f>
        <v>Waratah West Depot</v>
      </c>
      <c r="J195" s="9" t="str">
        <f>Forecast_Capex_Input!K199</f>
        <v>N/A</v>
      </c>
      <c r="K195" s="9" t="str">
        <f>Forecast_Capex_Input!L199</f>
        <v>N/A</v>
      </c>
      <c r="L195" s="9" t="str">
        <f>Forecast_Capex_Input!M199</f>
        <v>N/A</v>
      </c>
      <c r="M195" s="180">
        <f>IFERROR(INDEX(Capex_Forecast!$AG$11:$AG$1010,MATCH(D195,Capex_Forecast!$D$11:$D$1010,0))*1,0)</f>
        <v>1</v>
      </c>
      <c r="O195" s="67">
        <v>4.648825630535959</v>
      </c>
      <c r="P195" s="67">
        <v>0.35551133363132298</v>
      </c>
      <c r="Q195" s="67">
        <v>1.0067372347911525</v>
      </c>
      <c r="R195" s="67">
        <v>0.47691646440017033</v>
      </c>
      <c r="S195" s="67">
        <v>1.6993244935157461</v>
      </c>
      <c r="T195" s="67">
        <v>8.1873151568743499</v>
      </c>
      <c r="V195" s="67">
        <v>4.7579459913384321</v>
      </c>
      <c r="W195" s="67">
        <v>0.3633846994574082</v>
      </c>
      <c r="X195" s="67">
        <v>1.0335123160448376</v>
      </c>
      <c r="Y195" s="67">
        <v>0.48968854426288955</v>
      </c>
      <c r="Z195" s="67">
        <v>1.7403149572169241</v>
      </c>
      <c r="AA195" s="67">
        <v>8.3848465083204911</v>
      </c>
    </row>
    <row r="196" spans="3:27" x14ac:dyDescent="0.2">
      <c r="C196" s="28">
        <f>Forecast_Capex_Input!C200</f>
        <v>189</v>
      </c>
      <c r="D196" s="9" t="str">
        <f>Forecast_Capex_Input!D200</f>
        <v>Orange 2020 Audit Recommended Cap Works - reviewed and prioritised</v>
      </c>
      <c r="E196" s="9" t="str">
        <f>Forecast_Capex_Input!F200</f>
        <v>Non-network - Other</v>
      </c>
      <c r="F196" s="9" t="str">
        <f>Forecast_Capex_Input!G200</f>
        <v>Property</v>
      </c>
      <c r="G196" s="9" t="str">
        <f>Forecast_Capex_Input!H200</f>
        <v>Fleet &amp; Property</v>
      </c>
      <c r="H196" s="9" t="str">
        <f>Forecast_Capex_Input!I200</f>
        <v>N/A</v>
      </c>
      <c r="I196" s="9" t="str">
        <f>Forecast_Capex_Input!J200</f>
        <v>Orange Depot</v>
      </c>
      <c r="J196" s="9" t="str">
        <f>Forecast_Capex_Input!K200</f>
        <v>N/A</v>
      </c>
      <c r="K196" s="9" t="str">
        <f>Forecast_Capex_Input!L200</f>
        <v>N/A</v>
      </c>
      <c r="L196" s="9" t="str">
        <f>Forecast_Capex_Input!M200</f>
        <v>N/A</v>
      </c>
      <c r="M196" s="180">
        <f>IFERROR(INDEX(Capex_Forecast!$AG$11:$AG$1010,MATCH(D196,Capex_Forecast!$D$11:$D$1010,0))*1,0)</f>
        <v>1</v>
      </c>
      <c r="O196" s="67">
        <v>0.12489143548048244</v>
      </c>
      <c r="P196" s="67">
        <v>0</v>
      </c>
      <c r="Q196" s="67">
        <v>8.7578593364706067E-2</v>
      </c>
      <c r="R196" s="67">
        <v>0.4651476547113097</v>
      </c>
      <c r="S196" s="67">
        <v>1.1379856425279891</v>
      </c>
      <c r="T196" s="67">
        <v>1.8156033260844873</v>
      </c>
      <c r="V196" s="67">
        <v>0.12782297122388647</v>
      </c>
      <c r="W196" s="67">
        <v>0</v>
      </c>
      <c r="X196" s="67">
        <v>8.9907824739474784E-2</v>
      </c>
      <c r="Y196" s="67">
        <v>0.47760455950993391</v>
      </c>
      <c r="Z196" s="67">
        <v>1.1654357024491506</v>
      </c>
      <c r="AA196" s="67">
        <v>1.8607710579224457</v>
      </c>
    </row>
    <row r="197" spans="3:27" x14ac:dyDescent="0.2">
      <c r="C197" s="28">
        <f>Forecast_Capex_Input!C201</f>
        <v>190</v>
      </c>
      <c r="D197" s="9" t="str">
        <f>Forecast_Capex_Input!D201</f>
        <v>Tamworth  2020 Audit Recommended Cap Works - reviewed and prioritised</v>
      </c>
      <c r="E197" s="9" t="str">
        <f>Forecast_Capex_Input!F201</f>
        <v>Non-network - Other</v>
      </c>
      <c r="F197" s="9" t="str">
        <f>Forecast_Capex_Input!G201</f>
        <v>Property</v>
      </c>
      <c r="G197" s="9" t="str">
        <f>Forecast_Capex_Input!H201</f>
        <v>Fleet &amp; Property</v>
      </c>
      <c r="H197" s="9" t="str">
        <f>Forecast_Capex_Input!I201</f>
        <v>N/A</v>
      </c>
      <c r="I197" s="9" t="str">
        <f>Forecast_Capex_Input!J201</f>
        <v>Tamworth Depot</v>
      </c>
      <c r="J197" s="9" t="str">
        <f>Forecast_Capex_Input!K201</f>
        <v>N/A</v>
      </c>
      <c r="K197" s="9" t="str">
        <f>Forecast_Capex_Input!L201</f>
        <v>N/A</v>
      </c>
      <c r="L197" s="9" t="str">
        <f>Forecast_Capex_Input!M201</f>
        <v>N/A</v>
      </c>
      <c r="M197" s="180">
        <f>IFERROR(INDEX(Capex_Forecast!$AG$11:$AG$1010,MATCH(D197,Capex_Forecast!$D$11:$D$1010,0))*1,0)</f>
        <v>1</v>
      </c>
      <c r="O197" s="67">
        <v>1.5602917335399421E-2</v>
      </c>
      <c r="P197" s="67">
        <v>5.8122787382434583E-3</v>
      </c>
      <c r="Q197" s="67">
        <v>2.0840676504173639E-2</v>
      </c>
      <c r="R197" s="67">
        <v>1.9804902790021551E-2</v>
      </c>
      <c r="S197" s="67">
        <v>3.6490764281069767E-2</v>
      </c>
      <c r="T197" s="67">
        <v>9.8551539648907838E-2</v>
      </c>
      <c r="V197" s="67">
        <v>1.5969159501598641E-2</v>
      </c>
      <c r="W197" s="67">
        <v>5.9410009264278295E-3</v>
      </c>
      <c r="X197" s="67">
        <v>2.1394953019928789E-2</v>
      </c>
      <c r="Y197" s="67">
        <v>2.0335288756934407E-2</v>
      </c>
      <c r="Z197" s="67">
        <v>3.7370980716717565E-2</v>
      </c>
      <c r="AA197" s="67">
        <v>0.10101138292160725</v>
      </c>
    </row>
    <row r="198" spans="3:27" x14ac:dyDescent="0.2">
      <c r="C198" s="28">
        <f>Forecast_Capex_Input!C202</f>
        <v>191</v>
      </c>
      <c r="D198" s="9" t="str">
        <f>Forecast_Capex_Input!D202</f>
        <v>Yass 2020 Audit Recommended Cap Works - reviewed and prioritised</v>
      </c>
      <c r="E198" s="9" t="str">
        <f>Forecast_Capex_Input!F202</f>
        <v>Non-network - Other</v>
      </c>
      <c r="F198" s="9" t="str">
        <f>Forecast_Capex_Input!G202</f>
        <v>Property</v>
      </c>
      <c r="G198" s="9" t="str">
        <f>Forecast_Capex_Input!H202</f>
        <v>Fleet &amp; Property</v>
      </c>
      <c r="H198" s="9" t="str">
        <f>Forecast_Capex_Input!I202</f>
        <v>N/A</v>
      </c>
      <c r="I198" s="9" t="str">
        <f>Forecast_Capex_Input!J202</f>
        <v>Yass Depot</v>
      </c>
      <c r="J198" s="9" t="str">
        <f>Forecast_Capex_Input!K202</f>
        <v>N/A</v>
      </c>
      <c r="K198" s="9" t="str">
        <f>Forecast_Capex_Input!L202</f>
        <v>N/A</v>
      </c>
      <c r="L198" s="9" t="str">
        <f>Forecast_Capex_Input!M202</f>
        <v>N/A</v>
      </c>
      <c r="M198" s="180">
        <f>IFERROR(INDEX(Capex_Forecast!$AG$11:$AG$1010,MATCH(D198,Capex_Forecast!$D$11:$D$1010,0))*1,0)</f>
        <v>1</v>
      </c>
      <c r="O198" s="67">
        <v>0.42069355141916176</v>
      </c>
      <c r="P198" s="67">
        <v>0.38818240065491938</v>
      </c>
      <c r="Q198" s="67">
        <v>0.26062035856003224</v>
      </c>
      <c r="R198" s="67">
        <v>1.0344685668560438</v>
      </c>
      <c r="S198" s="67">
        <v>7.9271124703074042E-2</v>
      </c>
      <c r="T198" s="67">
        <v>2.1832360021932313</v>
      </c>
      <c r="V198" s="67">
        <v>0.43056835330817994</v>
      </c>
      <c r="W198" s="67">
        <v>0.3967793193983698</v>
      </c>
      <c r="X198" s="67">
        <v>0.26755179114805711</v>
      </c>
      <c r="Y198" s="67">
        <v>1.0621721924123044</v>
      </c>
      <c r="Z198" s="67">
        <v>8.1183272837283688E-2</v>
      </c>
      <c r="AA198" s="67">
        <v>2.2382549291041949</v>
      </c>
    </row>
    <row r="199" spans="3:27" x14ac:dyDescent="0.2">
      <c r="C199" s="28">
        <f>Forecast_Capex_Input!C203</f>
        <v>192</v>
      </c>
      <c r="D199" s="9" t="str">
        <f>Forecast_Capex_Input!D203</f>
        <v>Wagga 2020 Audit Recommended Cap Works - reviewed and prioritised</v>
      </c>
      <c r="E199" s="9" t="str">
        <f>Forecast_Capex_Input!F203</f>
        <v>Non-network - Other</v>
      </c>
      <c r="F199" s="9" t="str">
        <f>Forecast_Capex_Input!G203</f>
        <v>Property</v>
      </c>
      <c r="G199" s="9" t="str">
        <f>Forecast_Capex_Input!H203</f>
        <v>Fleet &amp; Property</v>
      </c>
      <c r="H199" s="9" t="str">
        <f>Forecast_Capex_Input!I203</f>
        <v>N/A</v>
      </c>
      <c r="I199" s="9" t="str">
        <f>Forecast_Capex_Input!J203</f>
        <v>Wagga Depot</v>
      </c>
      <c r="J199" s="9" t="str">
        <f>Forecast_Capex_Input!K203</f>
        <v>N/A</v>
      </c>
      <c r="K199" s="9" t="str">
        <f>Forecast_Capex_Input!L203</f>
        <v>N/A</v>
      </c>
      <c r="L199" s="9" t="str">
        <f>Forecast_Capex_Input!M203</f>
        <v>N/A</v>
      </c>
      <c r="M199" s="180">
        <f>IFERROR(INDEX(Capex_Forecast!$AG$11:$AG$1010,MATCH(D199,Capex_Forecast!$D$11:$D$1010,0))*1,0)</f>
        <v>1</v>
      </c>
      <c r="O199" s="67">
        <v>0</v>
      </c>
      <c r="P199" s="67">
        <v>0.18162811294323089</v>
      </c>
      <c r="Q199" s="67">
        <v>2.1931815504110586</v>
      </c>
      <c r="R199" s="67">
        <v>0.3427616507287366</v>
      </c>
      <c r="S199" s="67">
        <v>0</v>
      </c>
      <c r="T199" s="67">
        <v>2.7175713140830262</v>
      </c>
      <c r="V199" s="67">
        <v>0</v>
      </c>
      <c r="W199" s="67">
        <v>0.18565055735561231</v>
      </c>
      <c r="X199" s="67">
        <v>2.2515111841893516</v>
      </c>
      <c r="Y199" s="67">
        <v>0.35194099240336491</v>
      </c>
      <c r="Z199" s="67">
        <v>0</v>
      </c>
      <c r="AA199" s="67">
        <v>2.7891027339483285</v>
      </c>
    </row>
    <row r="200" spans="3:27" x14ac:dyDescent="0.2">
      <c r="C200" s="28">
        <f>Forecast_Capex_Input!C204</f>
        <v>193</v>
      </c>
      <c r="D200" s="9" t="str">
        <f>Forecast_Capex_Input!D204</f>
        <v>Property leases</v>
      </c>
      <c r="E200" s="9" t="str">
        <f>Forecast_Capex_Input!F204</f>
        <v>Non-network - Other</v>
      </c>
      <c r="F200" s="9" t="str">
        <f>Forecast_Capex_Input!G204</f>
        <v>Property</v>
      </c>
      <c r="G200" s="9" t="str">
        <f>Forecast_Capex_Input!H204</f>
        <v>Fleet &amp; Property</v>
      </c>
      <c r="H200" s="9" t="str">
        <f>Forecast_Capex_Input!I204</f>
        <v>N/A</v>
      </c>
      <c r="I200" s="9" t="str">
        <f>Forecast_Capex_Input!J204</f>
        <v>Other Property</v>
      </c>
      <c r="J200" s="9" t="str">
        <f>Forecast_Capex_Input!K204</f>
        <v>N/A</v>
      </c>
      <c r="K200" s="9" t="str">
        <f>Forecast_Capex_Input!L204</f>
        <v>N/A</v>
      </c>
      <c r="L200" s="9" t="str">
        <f>Forecast_Capex_Input!M204</f>
        <v>N/A</v>
      </c>
      <c r="M200" s="180">
        <f>IFERROR(INDEX(Capex_Forecast!$AG$11:$AG$1010,MATCH(D200,Capex_Forecast!$D$11:$D$1010,0))*1,0)</f>
        <v>1</v>
      </c>
      <c r="O200" s="67">
        <v>6.5133095325530077E-2</v>
      </c>
      <c r="P200" s="67">
        <v>0.74367197438320876</v>
      </c>
      <c r="Q200" s="67">
        <v>0</v>
      </c>
      <c r="R200" s="67">
        <v>0.66065343624603468</v>
      </c>
      <c r="S200" s="67">
        <v>2.3351152127625427</v>
      </c>
      <c r="T200" s="67">
        <v>3.8045737187173163</v>
      </c>
      <c r="V200" s="67">
        <v>6.6661943130751869E-2</v>
      </c>
      <c r="W200" s="67">
        <v>0.76014177704496622</v>
      </c>
      <c r="X200" s="67">
        <v>0</v>
      </c>
      <c r="Y200" s="67">
        <v>0.6783460912059065</v>
      </c>
      <c r="Z200" s="67">
        <v>2.3914419800939433</v>
      </c>
      <c r="AA200" s="67">
        <v>3.8965917914755677</v>
      </c>
    </row>
    <row r="201" spans="3:27" x14ac:dyDescent="0.2">
      <c r="C201" s="28">
        <f>Forecast_Capex_Input!C205</f>
        <v>194</v>
      </c>
      <c r="D201" s="9" t="str">
        <f>Forecast_Capex_Input!D205</f>
        <v>[Project Name]</v>
      </c>
      <c r="E201" s="9" t="str">
        <f>Forecast_Capex_Input!F205</f>
        <v>[Spare]</v>
      </c>
      <c r="F201" s="9" t="str">
        <f>Forecast_Capex_Input!G205</f>
        <v>[Spare]</v>
      </c>
      <c r="G201" s="9" t="str">
        <f>Forecast_Capex_Input!H205</f>
        <v>[Spare]</v>
      </c>
      <c r="H201" s="9" t="str">
        <f>Forecast_Capex_Input!I205</f>
        <v>N/A</v>
      </c>
      <c r="I201" s="9" t="str">
        <f>Forecast_Capex_Input!J205</f>
        <v>N/A</v>
      </c>
      <c r="J201" s="9" t="str">
        <f>Forecast_Capex_Input!K205</f>
        <v>N/A</v>
      </c>
      <c r="K201" s="9" t="str">
        <f>Forecast_Capex_Input!L205</f>
        <v>N/A</v>
      </c>
      <c r="L201" s="9" t="str">
        <f>Forecast_Capex_Input!M205</f>
        <v>N/A</v>
      </c>
      <c r="M201" s="180">
        <f>IFERROR(INDEX(Capex_Forecast!$AG$11:$AG$1010,MATCH(D201,Capex_Forecast!$D$11:$D$1010,0))*1,0)</f>
        <v>1</v>
      </c>
      <c r="O201" s="67">
        <v>0</v>
      </c>
      <c r="P201" s="67">
        <v>0</v>
      </c>
      <c r="Q201" s="67">
        <v>0</v>
      </c>
      <c r="R201" s="67">
        <v>0</v>
      </c>
      <c r="S201" s="67">
        <v>0</v>
      </c>
      <c r="T201" s="67">
        <v>0</v>
      </c>
      <c r="V201" s="67">
        <v>0</v>
      </c>
      <c r="W201" s="67">
        <v>0</v>
      </c>
      <c r="X201" s="67">
        <v>0</v>
      </c>
      <c r="Y201" s="67">
        <v>0</v>
      </c>
      <c r="Z201" s="67">
        <v>0</v>
      </c>
      <c r="AA201" s="67">
        <v>0</v>
      </c>
    </row>
    <row r="202" spans="3:27" x14ac:dyDescent="0.2">
      <c r="C202" s="28">
        <f>Forecast_Capex_Input!C206</f>
        <v>195</v>
      </c>
      <c r="D202" s="9" t="str">
        <f>Forecast_Capex_Input!D206</f>
        <v>[Project Name]</v>
      </c>
      <c r="E202" s="9" t="str">
        <f>Forecast_Capex_Input!F206</f>
        <v>[Spare]</v>
      </c>
      <c r="F202" s="9" t="str">
        <f>Forecast_Capex_Input!G206</f>
        <v>[Spare]</v>
      </c>
      <c r="G202" s="9" t="str">
        <f>Forecast_Capex_Input!H206</f>
        <v>[Spare]</v>
      </c>
      <c r="H202" s="9" t="str">
        <f>Forecast_Capex_Input!I206</f>
        <v>N/A</v>
      </c>
      <c r="I202" s="9" t="str">
        <f>Forecast_Capex_Input!J206</f>
        <v>N/A</v>
      </c>
      <c r="J202" s="9" t="str">
        <f>Forecast_Capex_Input!K206</f>
        <v>N/A</v>
      </c>
      <c r="K202" s="9" t="str">
        <f>Forecast_Capex_Input!L206</f>
        <v>N/A</v>
      </c>
      <c r="L202" s="9" t="str">
        <f>Forecast_Capex_Input!M206</f>
        <v>N/A</v>
      </c>
      <c r="M202" s="180">
        <f>IFERROR(INDEX(Capex_Forecast!$AG$11:$AG$1010,MATCH(D202,Capex_Forecast!$D$11:$D$1010,0))*1,0)</f>
        <v>1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0</v>
      </c>
    </row>
    <row r="203" spans="3:27" x14ac:dyDescent="0.2">
      <c r="C203" s="28">
        <f>Forecast_Capex_Input!C207</f>
        <v>196</v>
      </c>
      <c r="D203" s="9" t="str">
        <f>Forecast_Capex_Input!D207</f>
        <v>[Project Name]</v>
      </c>
      <c r="E203" s="9" t="str">
        <f>Forecast_Capex_Input!F207</f>
        <v>[Spare]</v>
      </c>
      <c r="F203" s="9" t="str">
        <f>Forecast_Capex_Input!G207</f>
        <v>[Spare]</v>
      </c>
      <c r="G203" s="9" t="str">
        <f>Forecast_Capex_Input!H207</f>
        <v>[Spare]</v>
      </c>
      <c r="H203" s="9" t="str">
        <f>Forecast_Capex_Input!I207</f>
        <v>N/A</v>
      </c>
      <c r="I203" s="9" t="str">
        <f>Forecast_Capex_Input!J207</f>
        <v>N/A</v>
      </c>
      <c r="J203" s="9" t="str">
        <f>Forecast_Capex_Input!K207</f>
        <v>N/A</v>
      </c>
      <c r="K203" s="9" t="str">
        <f>Forecast_Capex_Input!L207</f>
        <v>N/A</v>
      </c>
      <c r="L203" s="9" t="str">
        <f>Forecast_Capex_Input!M207</f>
        <v>N/A</v>
      </c>
      <c r="M203" s="180">
        <f>IFERROR(INDEX(Capex_Forecast!$AG$11:$AG$1010,MATCH(D203,Capex_Forecast!$D$11:$D$1010,0))*1,0)</f>
        <v>1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0</v>
      </c>
    </row>
    <row r="204" spans="3:27" x14ac:dyDescent="0.2">
      <c r="C204" s="28">
        <f>Forecast_Capex_Input!C208</f>
        <v>197</v>
      </c>
      <c r="D204" s="9" t="str">
        <f>Forecast_Capex_Input!D208</f>
        <v>[Project Name]</v>
      </c>
      <c r="E204" s="9" t="str">
        <f>Forecast_Capex_Input!F208</f>
        <v>[Spare]</v>
      </c>
      <c r="F204" s="9" t="str">
        <f>Forecast_Capex_Input!G208</f>
        <v>[Spare]</v>
      </c>
      <c r="G204" s="9" t="str">
        <f>Forecast_Capex_Input!H208</f>
        <v>[Spare]</v>
      </c>
      <c r="H204" s="9" t="str">
        <f>Forecast_Capex_Input!I208</f>
        <v>N/A</v>
      </c>
      <c r="I204" s="9" t="str">
        <f>Forecast_Capex_Input!J208</f>
        <v>N/A</v>
      </c>
      <c r="J204" s="9" t="str">
        <f>Forecast_Capex_Input!K208</f>
        <v>N/A</v>
      </c>
      <c r="K204" s="9" t="str">
        <f>Forecast_Capex_Input!L208</f>
        <v>N/A</v>
      </c>
      <c r="L204" s="9" t="str">
        <f>Forecast_Capex_Input!M208</f>
        <v>N/A</v>
      </c>
      <c r="M204" s="180">
        <f>IFERROR(INDEX(Capex_Forecast!$AG$11:$AG$1010,MATCH(D204,Capex_Forecast!$D$11:$D$1010,0))*1,0)</f>
        <v>1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</row>
    <row r="205" spans="3:27" x14ac:dyDescent="0.2">
      <c r="C205" s="28">
        <f>Forecast_Capex_Input!C209</f>
        <v>198</v>
      </c>
      <c r="D205" s="9" t="str">
        <f>Forecast_Capex_Input!D209</f>
        <v>[Project Name]</v>
      </c>
      <c r="E205" s="9" t="str">
        <f>Forecast_Capex_Input!F209</f>
        <v>[Spare]</v>
      </c>
      <c r="F205" s="9" t="str">
        <f>Forecast_Capex_Input!G209</f>
        <v>[Spare]</v>
      </c>
      <c r="G205" s="9" t="str">
        <f>Forecast_Capex_Input!H209</f>
        <v>[Spare]</v>
      </c>
      <c r="H205" s="9" t="str">
        <f>Forecast_Capex_Input!I209</f>
        <v>N/A</v>
      </c>
      <c r="I205" s="9" t="str">
        <f>Forecast_Capex_Input!J209</f>
        <v>N/A</v>
      </c>
      <c r="J205" s="9" t="str">
        <f>Forecast_Capex_Input!K209</f>
        <v>N/A</v>
      </c>
      <c r="K205" s="9" t="str">
        <f>Forecast_Capex_Input!L209</f>
        <v>N/A</v>
      </c>
      <c r="L205" s="9" t="str">
        <f>Forecast_Capex_Input!M209</f>
        <v>N/A</v>
      </c>
      <c r="M205" s="180">
        <f>IFERROR(INDEX(Capex_Forecast!$AG$11:$AG$1010,MATCH(D205,Capex_Forecast!$D$11:$D$1010,0))*1,0)</f>
        <v>1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0</v>
      </c>
    </row>
    <row r="206" spans="3:27" x14ac:dyDescent="0.2">
      <c r="C206" s="28">
        <f>Forecast_Capex_Input!C210</f>
        <v>199</v>
      </c>
      <c r="D206" s="9" t="str">
        <f>Forecast_Capex_Input!D210</f>
        <v>[Project Name]</v>
      </c>
      <c r="E206" s="9" t="str">
        <f>Forecast_Capex_Input!F210</f>
        <v>[Spare]</v>
      </c>
      <c r="F206" s="9" t="str">
        <f>Forecast_Capex_Input!G210</f>
        <v>[Spare]</v>
      </c>
      <c r="G206" s="9" t="str">
        <f>Forecast_Capex_Input!H210</f>
        <v>[Spare]</v>
      </c>
      <c r="H206" s="9" t="str">
        <f>Forecast_Capex_Input!I210</f>
        <v>N/A</v>
      </c>
      <c r="I206" s="9" t="str">
        <f>Forecast_Capex_Input!J210</f>
        <v>N/A</v>
      </c>
      <c r="J206" s="9" t="str">
        <f>Forecast_Capex_Input!K210</f>
        <v>N/A</v>
      </c>
      <c r="K206" s="9" t="str">
        <f>Forecast_Capex_Input!L210</f>
        <v>N/A</v>
      </c>
      <c r="L206" s="9" t="str">
        <f>Forecast_Capex_Input!M210</f>
        <v>N/A</v>
      </c>
      <c r="M206" s="180">
        <f>IFERROR(INDEX(Capex_Forecast!$AG$11:$AG$1010,MATCH(D206,Capex_Forecast!$D$11:$D$1010,0))*1,0)</f>
        <v>1</v>
      </c>
      <c r="O206" s="67">
        <v>0</v>
      </c>
      <c r="P206" s="67">
        <v>0</v>
      </c>
      <c r="Q206" s="67">
        <v>0</v>
      </c>
      <c r="R206" s="67">
        <v>0</v>
      </c>
      <c r="S206" s="67">
        <v>0</v>
      </c>
      <c r="T206" s="67">
        <v>0</v>
      </c>
      <c r="V206" s="67">
        <v>0</v>
      </c>
      <c r="W206" s="67">
        <v>0</v>
      </c>
      <c r="X206" s="67">
        <v>0</v>
      </c>
      <c r="Y206" s="67">
        <v>0</v>
      </c>
      <c r="Z206" s="67">
        <v>0</v>
      </c>
      <c r="AA206" s="67">
        <v>0</v>
      </c>
    </row>
    <row r="207" spans="3:27" x14ac:dyDescent="0.2">
      <c r="C207" s="28">
        <f>Forecast_Capex_Input!C211</f>
        <v>200</v>
      </c>
      <c r="D207" s="9" t="str">
        <f>Forecast_Capex_Input!D211</f>
        <v>[Project Name]</v>
      </c>
      <c r="E207" s="9" t="str">
        <f>Forecast_Capex_Input!F211</f>
        <v>[Spare]</v>
      </c>
      <c r="F207" s="9" t="str">
        <f>Forecast_Capex_Input!G211</f>
        <v>[Spare]</v>
      </c>
      <c r="G207" s="9" t="str">
        <f>Forecast_Capex_Input!H211</f>
        <v>[Spare]</v>
      </c>
      <c r="H207" s="9" t="str">
        <f>Forecast_Capex_Input!I211</f>
        <v>N/A</v>
      </c>
      <c r="I207" s="9" t="str">
        <f>Forecast_Capex_Input!J211</f>
        <v>Other Property</v>
      </c>
      <c r="J207" s="9" t="str">
        <f>Forecast_Capex_Input!K211</f>
        <v>N/A</v>
      </c>
      <c r="K207" s="9" t="str">
        <f>Forecast_Capex_Input!L211</f>
        <v>N/A</v>
      </c>
      <c r="L207" s="9" t="str">
        <f>Forecast_Capex_Input!M211</f>
        <v>N/A</v>
      </c>
      <c r="M207" s="180">
        <f>IFERROR(INDEX(Capex_Forecast!$AG$11:$AG$1010,MATCH(D207,Capex_Forecast!$D$11:$D$1010,0))*1,0)</f>
        <v>1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0</v>
      </c>
    </row>
    <row r="208" spans="3:27" x14ac:dyDescent="0.2">
      <c r="C208" s="28">
        <f>Forecast_Capex_Input!C212</f>
        <v>201</v>
      </c>
      <c r="D208" s="9" t="str">
        <f>Forecast_Capex_Input!D212</f>
        <v>[Project Name]</v>
      </c>
      <c r="E208" s="9" t="str">
        <f>Forecast_Capex_Input!F212</f>
        <v>[Spare]</v>
      </c>
      <c r="F208" s="9" t="str">
        <f>Forecast_Capex_Input!G212</f>
        <v>[Spare]</v>
      </c>
      <c r="G208" s="9" t="str">
        <f>Forecast_Capex_Input!H212</f>
        <v>[Spare]</v>
      </c>
      <c r="H208" s="9" t="str">
        <f>Forecast_Capex_Input!I212</f>
        <v>N/A</v>
      </c>
      <c r="I208" s="9" t="str">
        <f>Forecast_Capex_Input!J212</f>
        <v>N/A</v>
      </c>
      <c r="J208" s="9" t="str">
        <f>Forecast_Capex_Input!K212</f>
        <v>N/A</v>
      </c>
      <c r="K208" s="9" t="str">
        <f>Forecast_Capex_Input!L212</f>
        <v>N/A</v>
      </c>
      <c r="L208" s="9" t="str">
        <f>Forecast_Capex_Input!M212</f>
        <v>N/A</v>
      </c>
      <c r="M208" s="180">
        <f>IFERROR(INDEX(Capex_Forecast!$AG$11:$AG$1010,MATCH(D208,Capex_Forecast!$D$11:$D$1010,0))*1,0)</f>
        <v>1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0</v>
      </c>
    </row>
    <row r="209" spans="1:27" x14ac:dyDescent="0.2">
      <c r="C209" s="28">
        <f>Forecast_Capex_Input!C213</f>
        <v>202</v>
      </c>
      <c r="D209" s="9" t="str">
        <f>Forecast_Capex_Input!D213</f>
        <v>[Project Name]</v>
      </c>
      <c r="E209" s="9" t="str">
        <f>Forecast_Capex_Input!F213</f>
        <v>[Spare]</v>
      </c>
      <c r="F209" s="9" t="str">
        <f>Forecast_Capex_Input!G213</f>
        <v>[Spare]</v>
      </c>
      <c r="G209" s="9" t="str">
        <f>Forecast_Capex_Input!H213</f>
        <v>[Spare]</v>
      </c>
      <c r="H209" s="9" t="str">
        <f>Forecast_Capex_Input!I213</f>
        <v>N/A</v>
      </c>
      <c r="I209" s="9" t="str">
        <f>Forecast_Capex_Input!J213</f>
        <v>N/A</v>
      </c>
      <c r="J209" s="9" t="str">
        <f>Forecast_Capex_Input!K213</f>
        <v>N/A</v>
      </c>
      <c r="K209" s="9" t="str">
        <f>Forecast_Capex_Input!L213</f>
        <v>N/A</v>
      </c>
      <c r="L209" s="9" t="str">
        <f>Forecast_Capex_Input!M213</f>
        <v>N/A</v>
      </c>
      <c r="M209" s="180">
        <f>IFERROR(INDEX(Capex_Forecast!$AG$11:$AG$1010,MATCH(D209,Capex_Forecast!$D$11:$D$1010,0))*1,0)</f>
        <v>1</v>
      </c>
      <c r="O209" s="67">
        <v>0</v>
      </c>
      <c r="P209" s="67">
        <v>0</v>
      </c>
      <c r="Q209" s="67">
        <v>0</v>
      </c>
      <c r="R209" s="67">
        <v>0</v>
      </c>
      <c r="S209" s="67">
        <v>0</v>
      </c>
      <c r="T209" s="67">
        <v>0</v>
      </c>
      <c r="V209" s="67">
        <v>0</v>
      </c>
      <c r="W209" s="67">
        <v>0</v>
      </c>
      <c r="X209" s="67">
        <v>0</v>
      </c>
      <c r="Y209" s="67">
        <v>0</v>
      </c>
      <c r="Z209" s="67">
        <v>0</v>
      </c>
      <c r="AA209" s="67">
        <v>0</v>
      </c>
    </row>
    <row r="210" spans="1:27" x14ac:dyDescent="0.2">
      <c r="C210" s="28">
        <f>Forecast_Capex_Input!C214</f>
        <v>203</v>
      </c>
      <c r="D210" s="9" t="str">
        <f>Forecast_Capex_Input!D214</f>
        <v>[Project Name]</v>
      </c>
      <c r="E210" s="9" t="str">
        <f>Forecast_Capex_Input!F214</f>
        <v>[Spare]</v>
      </c>
      <c r="F210" s="9" t="str">
        <f>Forecast_Capex_Input!G214</f>
        <v>[Spare]</v>
      </c>
      <c r="G210" s="9" t="str">
        <f>Forecast_Capex_Input!H214</f>
        <v>[Spare]</v>
      </c>
      <c r="H210" s="9" t="str">
        <f>Forecast_Capex_Input!I214</f>
        <v>N/A</v>
      </c>
      <c r="I210" s="9" t="str">
        <f>Forecast_Capex_Input!J214</f>
        <v>N/A</v>
      </c>
      <c r="J210" s="9" t="str">
        <f>Forecast_Capex_Input!K214</f>
        <v>N/A</v>
      </c>
      <c r="K210" s="9" t="str">
        <f>Forecast_Capex_Input!L214</f>
        <v>N/A</v>
      </c>
      <c r="L210" s="9" t="str">
        <f>Forecast_Capex_Input!M214</f>
        <v>N/A</v>
      </c>
      <c r="M210" s="180">
        <f>IFERROR(INDEX(Capex_Forecast!$AG$11:$AG$1010,MATCH(D210,Capex_Forecast!$D$11:$D$1010,0))*1,0)</f>
        <v>1</v>
      </c>
      <c r="O210" s="67">
        <v>0</v>
      </c>
      <c r="P210" s="67">
        <v>0</v>
      </c>
      <c r="Q210" s="67">
        <v>0</v>
      </c>
      <c r="R210" s="67">
        <v>0</v>
      </c>
      <c r="S210" s="67">
        <v>0</v>
      </c>
      <c r="T210" s="67">
        <v>0</v>
      </c>
      <c r="V210" s="67">
        <v>0</v>
      </c>
      <c r="W210" s="67">
        <v>0</v>
      </c>
      <c r="X210" s="67">
        <v>0</v>
      </c>
      <c r="Y210" s="67">
        <v>0</v>
      </c>
      <c r="Z210" s="67">
        <v>0</v>
      </c>
      <c r="AA210" s="67">
        <v>0</v>
      </c>
    </row>
    <row r="211" spans="1:27" x14ac:dyDescent="0.2">
      <c r="C211" s="28">
        <f>Forecast_Capex_Input!C215</f>
        <v>204</v>
      </c>
      <c r="D211" s="9" t="str">
        <f>Forecast_Capex_Input!D215</f>
        <v>[Project Name]</v>
      </c>
      <c r="E211" s="9" t="str">
        <f>Forecast_Capex_Input!F215</f>
        <v>[Spare]</v>
      </c>
      <c r="F211" s="9" t="str">
        <f>Forecast_Capex_Input!G215</f>
        <v>[Spare]</v>
      </c>
      <c r="G211" s="9" t="str">
        <f>Forecast_Capex_Input!H215</f>
        <v>[Spare]</v>
      </c>
      <c r="H211" s="9" t="str">
        <f>Forecast_Capex_Input!I215</f>
        <v>N/A</v>
      </c>
      <c r="I211" s="9" t="str">
        <f>Forecast_Capex_Input!J215</f>
        <v>N/A</v>
      </c>
      <c r="J211" s="9" t="str">
        <f>Forecast_Capex_Input!K215</f>
        <v>N/A</v>
      </c>
      <c r="K211" s="9" t="str">
        <f>Forecast_Capex_Input!L215</f>
        <v>N/A</v>
      </c>
      <c r="L211" s="9" t="str">
        <f>Forecast_Capex_Input!M215</f>
        <v>N/A</v>
      </c>
      <c r="M211" s="180">
        <f>IFERROR(INDEX(Capex_Forecast!$AG$11:$AG$1010,MATCH(D211,Capex_Forecast!$D$11:$D$1010,0))*1,0)</f>
        <v>1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</row>
    <row r="212" spans="1:27" x14ac:dyDescent="0.2">
      <c r="C212" s="28">
        <f>Forecast_Capex_Input!C216</f>
        <v>205</v>
      </c>
      <c r="D212" s="9" t="str">
        <f>Forecast_Capex_Input!D216</f>
        <v>[Project Name]</v>
      </c>
      <c r="E212" s="9" t="str">
        <f>Forecast_Capex_Input!F216</f>
        <v>[Spare]</v>
      </c>
      <c r="F212" s="9" t="str">
        <f>Forecast_Capex_Input!G216</f>
        <v>[Spare]</v>
      </c>
      <c r="G212" s="9" t="str">
        <f>Forecast_Capex_Input!H216</f>
        <v>[Spare]</v>
      </c>
      <c r="H212" s="9" t="str">
        <f>Forecast_Capex_Input!I216</f>
        <v>N/A</v>
      </c>
      <c r="I212" s="9" t="str">
        <f>Forecast_Capex_Input!J216</f>
        <v>N/A</v>
      </c>
      <c r="J212" s="9" t="str">
        <f>Forecast_Capex_Input!K216</f>
        <v>N/A</v>
      </c>
      <c r="K212" s="9" t="str">
        <f>Forecast_Capex_Input!L216</f>
        <v>N/A</v>
      </c>
      <c r="L212" s="9" t="str">
        <f>Forecast_Capex_Input!M216</f>
        <v>N/A</v>
      </c>
      <c r="M212" s="180">
        <f>IFERROR(INDEX(Capex_Forecast!$AG$11:$AG$1010,MATCH(D212,Capex_Forecast!$D$11:$D$1010,0))*1,0)</f>
        <v>1</v>
      </c>
      <c r="O212" s="67">
        <v>0</v>
      </c>
      <c r="P212" s="67">
        <v>0</v>
      </c>
      <c r="Q212" s="67">
        <v>0</v>
      </c>
      <c r="R212" s="67">
        <v>0</v>
      </c>
      <c r="S212" s="67">
        <v>0</v>
      </c>
      <c r="T212" s="67">
        <v>0</v>
      </c>
      <c r="V212" s="67">
        <v>0</v>
      </c>
      <c r="W212" s="67">
        <v>0</v>
      </c>
      <c r="X212" s="67">
        <v>0</v>
      </c>
      <c r="Y212" s="67">
        <v>0</v>
      </c>
      <c r="Z212" s="67">
        <v>0</v>
      </c>
      <c r="AA212" s="67">
        <v>0</v>
      </c>
    </row>
    <row r="213" spans="1:27" x14ac:dyDescent="0.2">
      <c r="C213" s="28">
        <f>Forecast_Capex_Input!C217</f>
        <v>206</v>
      </c>
      <c r="D213" s="9" t="str">
        <f>Forecast_Capex_Input!D217</f>
        <v>[Project Name]</v>
      </c>
      <c r="E213" s="9" t="str">
        <f>Forecast_Capex_Input!F217</f>
        <v>[Spare]</v>
      </c>
      <c r="F213" s="9" t="str">
        <f>Forecast_Capex_Input!G217</f>
        <v>[Spare]</v>
      </c>
      <c r="G213" s="9" t="str">
        <f>Forecast_Capex_Input!H217</f>
        <v>[Spare]</v>
      </c>
      <c r="H213" s="9" t="str">
        <f>Forecast_Capex_Input!I217</f>
        <v>N/A</v>
      </c>
      <c r="I213" s="9" t="str">
        <f>Forecast_Capex_Input!J217</f>
        <v>N/A</v>
      </c>
      <c r="J213" s="9" t="str">
        <f>Forecast_Capex_Input!K217</f>
        <v>N/A</v>
      </c>
      <c r="K213" s="9" t="str">
        <f>Forecast_Capex_Input!L217</f>
        <v>N/A</v>
      </c>
      <c r="L213" s="9" t="str">
        <f>Forecast_Capex_Input!M217</f>
        <v>N/A</v>
      </c>
      <c r="M213" s="180">
        <f>IFERROR(INDEX(Capex_Forecast!$AG$11:$AG$1010,MATCH(D213,Capex_Forecast!$D$11:$D$1010,0))*1,0)</f>
        <v>1</v>
      </c>
      <c r="O213" s="67">
        <v>0</v>
      </c>
      <c r="P213" s="67">
        <v>0</v>
      </c>
      <c r="Q213" s="67">
        <v>0</v>
      </c>
      <c r="R213" s="67">
        <v>0</v>
      </c>
      <c r="S213" s="67">
        <v>0</v>
      </c>
      <c r="T213" s="67">
        <v>0</v>
      </c>
      <c r="V213" s="67">
        <v>0</v>
      </c>
      <c r="W213" s="67">
        <v>0</v>
      </c>
      <c r="X213" s="67">
        <v>0</v>
      </c>
      <c r="Y213" s="67">
        <v>0</v>
      </c>
      <c r="Z213" s="67">
        <v>0</v>
      </c>
      <c r="AA213" s="67">
        <v>0</v>
      </c>
    </row>
    <row r="214" spans="1:27" x14ac:dyDescent="0.2">
      <c r="C214" s="28">
        <f>Forecast_Capex_Input!C218</f>
        <v>207</v>
      </c>
      <c r="D214" s="9" t="str">
        <f>Forecast_Capex_Input!D218</f>
        <v>[Project Name]</v>
      </c>
      <c r="E214" s="9" t="str">
        <f>Forecast_Capex_Input!F218</f>
        <v>[Spare]</v>
      </c>
      <c r="F214" s="9" t="str">
        <f>Forecast_Capex_Input!G218</f>
        <v>[Spare]</v>
      </c>
      <c r="G214" s="9" t="str">
        <f>Forecast_Capex_Input!H218</f>
        <v>[Spare]</v>
      </c>
      <c r="H214" s="9" t="str">
        <f>Forecast_Capex_Input!I218</f>
        <v>N/A</v>
      </c>
      <c r="I214" s="9" t="str">
        <f>Forecast_Capex_Input!J218</f>
        <v>N/A</v>
      </c>
      <c r="J214" s="9" t="str">
        <f>Forecast_Capex_Input!K218</f>
        <v>N/A</v>
      </c>
      <c r="K214" s="9" t="str">
        <f>Forecast_Capex_Input!L218</f>
        <v>N/A</v>
      </c>
      <c r="L214" s="9" t="str">
        <f>Forecast_Capex_Input!M218</f>
        <v>N/A</v>
      </c>
      <c r="M214" s="180">
        <f>IFERROR(INDEX(Capex_Forecast!$AG$11:$AG$1010,MATCH(D214,Capex_Forecast!$D$11:$D$1010,0))*1,0)</f>
        <v>1</v>
      </c>
      <c r="O214" s="67">
        <v>0</v>
      </c>
      <c r="P214" s="67">
        <v>0</v>
      </c>
      <c r="Q214" s="67">
        <v>0</v>
      </c>
      <c r="R214" s="67">
        <v>0</v>
      </c>
      <c r="S214" s="67">
        <v>0</v>
      </c>
      <c r="T214" s="67">
        <v>0</v>
      </c>
      <c r="V214" s="67">
        <v>0</v>
      </c>
      <c r="W214" s="67">
        <v>0</v>
      </c>
      <c r="X214" s="67">
        <v>0</v>
      </c>
      <c r="Y214" s="67">
        <v>0</v>
      </c>
      <c r="Z214" s="67">
        <v>0</v>
      </c>
      <c r="AA214" s="67">
        <v>0</v>
      </c>
    </row>
    <row r="215" spans="1:27" x14ac:dyDescent="0.2">
      <c r="C215" s="28">
        <f>Forecast_Capex_Input!C219</f>
        <v>208</v>
      </c>
      <c r="D215" s="9" t="str">
        <f>Forecast_Capex_Input!D219</f>
        <v>[Project Name]</v>
      </c>
      <c r="E215" s="9" t="str">
        <f>Forecast_Capex_Input!F219</f>
        <v>[Spare]</v>
      </c>
      <c r="F215" s="9" t="str">
        <f>Forecast_Capex_Input!G219</f>
        <v>[Spare]</v>
      </c>
      <c r="G215" s="9" t="str">
        <f>Forecast_Capex_Input!H219</f>
        <v>[Spare]</v>
      </c>
      <c r="H215" s="9" t="str">
        <f>Forecast_Capex_Input!I219</f>
        <v>N/A</v>
      </c>
      <c r="I215" s="9" t="str">
        <f>Forecast_Capex_Input!J219</f>
        <v>N/A</v>
      </c>
      <c r="J215" s="9" t="str">
        <f>Forecast_Capex_Input!K219</f>
        <v>N/A</v>
      </c>
      <c r="K215" s="9" t="str">
        <f>Forecast_Capex_Input!L219</f>
        <v>N/A</v>
      </c>
      <c r="L215" s="9" t="str">
        <f>Forecast_Capex_Input!M219</f>
        <v>N/A</v>
      </c>
      <c r="M215" s="180">
        <f>IFERROR(INDEX(Capex_Forecast!$AG$11:$AG$1010,MATCH(D215,Capex_Forecast!$D$11:$D$1010,0))*1,0)</f>
        <v>1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0</v>
      </c>
    </row>
    <row r="216" spans="1:27" x14ac:dyDescent="0.2">
      <c r="C216" s="28">
        <f>Forecast_Capex_Input!C220</f>
        <v>209</v>
      </c>
      <c r="D216" s="9" t="str">
        <f>Forecast_Capex_Input!D220</f>
        <v>[Project Name]</v>
      </c>
      <c r="E216" s="9" t="str">
        <f>Forecast_Capex_Input!F220</f>
        <v>[Spare]</v>
      </c>
      <c r="F216" s="9" t="str">
        <f>Forecast_Capex_Input!G220</f>
        <v>[Spare]</v>
      </c>
      <c r="G216" s="9" t="str">
        <f>Forecast_Capex_Input!H220</f>
        <v>[Spare]</v>
      </c>
      <c r="H216" s="9" t="str">
        <f>Forecast_Capex_Input!I220</f>
        <v>N/A</v>
      </c>
      <c r="I216" s="9" t="str">
        <f>Forecast_Capex_Input!J220</f>
        <v>N/A</v>
      </c>
      <c r="J216" s="9" t="str">
        <f>Forecast_Capex_Input!K220</f>
        <v>N/A</v>
      </c>
      <c r="K216" s="9" t="str">
        <f>Forecast_Capex_Input!L220</f>
        <v>N/A</v>
      </c>
      <c r="L216" s="9" t="str">
        <f>Forecast_Capex_Input!M220</f>
        <v>N/A</v>
      </c>
      <c r="M216" s="180">
        <f>IFERROR(INDEX(Capex_Forecast!$AG$11:$AG$1010,MATCH(D216,Capex_Forecast!$D$11:$D$1010,0))*1,0)</f>
        <v>1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0</v>
      </c>
    </row>
    <row r="217" spans="1:27" x14ac:dyDescent="0.2">
      <c r="C217" s="28">
        <f>Forecast_Capex_Input!C221</f>
        <v>210</v>
      </c>
      <c r="D217" s="9" t="str">
        <f>Forecast_Capex_Input!D221</f>
        <v>[Project Name]</v>
      </c>
      <c r="E217" s="9" t="str">
        <f>Forecast_Capex_Input!F221</f>
        <v>[Spare]</v>
      </c>
      <c r="F217" s="9" t="str">
        <f>Forecast_Capex_Input!G221</f>
        <v>[Spare]</v>
      </c>
      <c r="G217" s="9" t="str">
        <f>Forecast_Capex_Input!H221</f>
        <v>[Spare]</v>
      </c>
      <c r="H217" s="9" t="str">
        <f>Forecast_Capex_Input!I221</f>
        <v>N/A</v>
      </c>
      <c r="I217" s="9" t="str">
        <f>Forecast_Capex_Input!J221</f>
        <v>N/A</v>
      </c>
      <c r="J217" s="9" t="str">
        <f>Forecast_Capex_Input!K221</f>
        <v>N/A</v>
      </c>
      <c r="K217" s="9" t="str">
        <f>Forecast_Capex_Input!L221</f>
        <v>N/A</v>
      </c>
      <c r="L217" s="9" t="str">
        <f>Forecast_Capex_Input!M221</f>
        <v>N/A</v>
      </c>
      <c r="M217" s="180">
        <f>IFERROR(INDEX(Capex_Forecast!$AG$11:$AG$1010,MATCH(D217,Capex_Forecast!$D$11:$D$1010,0))*1,0)</f>
        <v>1</v>
      </c>
      <c r="O217" s="67">
        <v>0</v>
      </c>
      <c r="P217" s="67">
        <v>0</v>
      </c>
      <c r="Q217" s="67">
        <v>0</v>
      </c>
      <c r="R217" s="67">
        <v>0</v>
      </c>
      <c r="S217" s="67">
        <v>0</v>
      </c>
      <c r="T217" s="67">
        <v>0</v>
      </c>
      <c r="V217" s="67">
        <v>0</v>
      </c>
      <c r="W217" s="67">
        <v>0</v>
      </c>
      <c r="X217" s="67">
        <v>0</v>
      </c>
      <c r="Y217" s="67">
        <v>0</v>
      </c>
      <c r="Z217" s="67">
        <v>0</v>
      </c>
      <c r="AA217" s="67">
        <v>0</v>
      </c>
    </row>
    <row r="218" spans="1:27" x14ac:dyDescent="0.2">
      <c r="C218" s="28">
        <f>Forecast_Capex_Input!C222</f>
        <v>211</v>
      </c>
      <c r="D218" s="9" t="str">
        <f>Forecast_Capex_Input!D222</f>
        <v>[Project Name]</v>
      </c>
      <c r="E218" s="9" t="str">
        <f>Forecast_Capex_Input!F222</f>
        <v>[Spare]</v>
      </c>
      <c r="F218" s="9" t="str">
        <f>Forecast_Capex_Input!G222</f>
        <v>[Spare]</v>
      </c>
      <c r="G218" s="9" t="str">
        <f>Forecast_Capex_Input!H222</f>
        <v>[Spare]</v>
      </c>
      <c r="H218" s="9" t="str">
        <f>Forecast_Capex_Input!I222</f>
        <v>N/A</v>
      </c>
      <c r="I218" s="9" t="str">
        <f>Forecast_Capex_Input!J222</f>
        <v>N/A</v>
      </c>
      <c r="J218" s="9" t="str">
        <f>Forecast_Capex_Input!K222</f>
        <v>N/A</v>
      </c>
      <c r="K218" s="9" t="str">
        <f>Forecast_Capex_Input!L222</f>
        <v>N/A</v>
      </c>
      <c r="L218" s="9" t="str">
        <f>Forecast_Capex_Input!M222</f>
        <v>N/A</v>
      </c>
      <c r="M218" s="180">
        <f>IFERROR(INDEX(Capex_Forecast!$AG$11:$AG$1010,MATCH(D218,Capex_Forecast!$D$11:$D$1010,0))*1,0)</f>
        <v>1</v>
      </c>
      <c r="O218" s="67">
        <v>0</v>
      </c>
      <c r="P218" s="67">
        <v>0</v>
      </c>
      <c r="Q218" s="67">
        <v>0</v>
      </c>
      <c r="R218" s="67">
        <v>0</v>
      </c>
      <c r="S218" s="67">
        <v>0</v>
      </c>
      <c r="T218" s="67">
        <v>0</v>
      </c>
      <c r="V218" s="67">
        <v>0</v>
      </c>
      <c r="W218" s="67">
        <v>0</v>
      </c>
      <c r="X218" s="67">
        <v>0</v>
      </c>
      <c r="Y218" s="67">
        <v>0</v>
      </c>
      <c r="Z218" s="67">
        <v>0</v>
      </c>
      <c r="AA218" s="67">
        <v>0</v>
      </c>
    </row>
    <row r="219" spans="1:27" x14ac:dyDescent="0.2">
      <c r="C219" s="28">
        <f>Forecast_Capex_Input!C223</f>
        <v>212</v>
      </c>
      <c r="D219" s="9" t="str">
        <f>Forecast_Capex_Input!D223</f>
        <v>[Project Name]</v>
      </c>
      <c r="E219" s="9" t="str">
        <f>Forecast_Capex_Input!F223</f>
        <v>[Spare]</v>
      </c>
      <c r="F219" s="9" t="str">
        <f>Forecast_Capex_Input!G223</f>
        <v>[Spare]</v>
      </c>
      <c r="G219" s="9" t="str">
        <f>Forecast_Capex_Input!H223</f>
        <v>[Spare]</v>
      </c>
      <c r="H219" s="9" t="str">
        <f>Forecast_Capex_Input!I223</f>
        <v>N/A</v>
      </c>
      <c r="I219" s="9" t="str">
        <f>Forecast_Capex_Input!J223</f>
        <v>N/A</v>
      </c>
      <c r="J219" s="9" t="str">
        <f>Forecast_Capex_Input!K223</f>
        <v>N/A</v>
      </c>
      <c r="K219" s="9" t="str">
        <f>Forecast_Capex_Input!L223</f>
        <v>N/A</v>
      </c>
      <c r="L219" s="9" t="str">
        <f>Forecast_Capex_Input!M223</f>
        <v>N/A</v>
      </c>
      <c r="M219" s="180">
        <f>IFERROR(INDEX(Capex_Forecast!$AG$11:$AG$1010,MATCH(D219,Capex_Forecast!$D$11:$D$1010,0))*1,0)</f>
        <v>1</v>
      </c>
      <c r="O219" s="67">
        <v>0</v>
      </c>
      <c r="P219" s="67">
        <v>0</v>
      </c>
      <c r="Q219" s="67">
        <v>0</v>
      </c>
      <c r="R219" s="67">
        <v>0</v>
      </c>
      <c r="S219" s="67">
        <v>0</v>
      </c>
      <c r="T219" s="67">
        <v>0</v>
      </c>
      <c r="V219" s="67">
        <v>0</v>
      </c>
      <c r="W219" s="67">
        <v>0</v>
      </c>
      <c r="X219" s="67">
        <v>0</v>
      </c>
      <c r="Y219" s="67">
        <v>0</v>
      </c>
      <c r="Z219" s="67">
        <v>0</v>
      </c>
      <c r="AA219" s="67">
        <v>0</v>
      </c>
    </row>
    <row r="221" spans="1:27" x14ac:dyDescent="0.2">
      <c r="D221" s="109" t="s">
        <v>143</v>
      </c>
      <c r="E221" s="109" t="str">
        <f t="shared" ref="E221:M221" si="0">NA</f>
        <v>N/A</v>
      </c>
      <c r="F221" s="109" t="str">
        <f t="shared" si="0"/>
        <v>N/A</v>
      </c>
      <c r="G221" s="109" t="str">
        <f t="shared" si="0"/>
        <v>N/A</v>
      </c>
      <c r="H221" s="109" t="str">
        <f t="shared" si="0"/>
        <v>N/A</v>
      </c>
      <c r="I221" s="109" t="str">
        <f t="shared" si="0"/>
        <v>N/A</v>
      </c>
      <c r="J221" s="109" t="str">
        <f t="shared" si="0"/>
        <v>N/A</v>
      </c>
      <c r="K221" s="109" t="str">
        <f t="shared" si="0"/>
        <v>N/A</v>
      </c>
      <c r="L221" s="109" t="str">
        <f t="shared" si="0"/>
        <v>N/A</v>
      </c>
      <c r="M221" s="110" t="str">
        <f t="shared" si="0"/>
        <v>N/A</v>
      </c>
      <c r="O221" s="64">
        <v>251.35397661091051</v>
      </c>
      <c r="P221" s="64">
        <v>278.82053249852925</v>
      </c>
      <c r="Q221" s="64">
        <v>224.0942903247994</v>
      </c>
      <c r="R221" s="64">
        <v>217.33306428891447</v>
      </c>
      <c r="S221" s="64">
        <v>246.0870246872789</v>
      </c>
      <c r="T221" s="64">
        <v>1217.688888410433</v>
      </c>
      <c r="V221" s="64">
        <v>283.48353969780499</v>
      </c>
      <c r="W221" s="64">
        <v>312.23238531718704</v>
      </c>
      <c r="X221" s="64">
        <v>256.30301574056438</v>
      </c>
      <c r="Y221" s="64">
        <v>249.09581687378815</v>
      </c>
      <c r="Z221" s="64">
        <v>278.52012274292025</v>
      </c>
      <c r="AA221" s="64">
        <v>1379.6348803722653</v>
      </c>
    </row>
    <row r="222" spans="1:27" x14ac:dyDescent="0.2">
      <c r="M222" s="99"/>
      <c r="N222" s="99"/>
      <c r="O222" s="99"/>
      <c r="P222" s="99"/>
      <c r="Q222" s="99"/>
      <c r="R222" s="99"/>
      <c r="S222" s="99"/>
      <c r="T222" s="99"/>
    </row>
    <row r="223" spans="1:27" x14ac:dyDescent="0.2">
      <c r="D223" s="10" t="s">
        <v>414</v>
      </c>
      <c r="E223" s="9" t="s">
        <v>15</v>
      </c>
      <c r="F223" s="9" t="s">
        <v>15</v>
      </c>
      <c r="G223" s="9" t="s">
        <v>15</v>
      </c>
      <c r="H223" s="9" t="s">
        <v>15</v>
      </c>
      <c r="I223" s="9" t="s">
        <v>15</v>
      </c>
      <c r="J223" s="9" t="s">
        <v>15</v>
      </c>
      <c r="K223" s="9" t="s">
        <v>15</v>
      </c>
      <c r="L223" s="9" t="s">
        <v>15</v>
      </c>
      <c r="M223" s="24" t="s">
        <v>15</v>
      </c>
      <c r="O223" s="67">
        <v>248.51898736064302</v>
      </c>
      <c r="P223" s="67">
        <v>268.81263262560373</v>
      </c>
      <c r="Q223" s="67">
        <v>218.39194257249173</v>
      </c>
      <c r="R223" s="67">
        <v>217.30718325716276</v>
      </c>
      <c r="S223" s="67">
        <v>246.0870246872789</v>
      </c>
      <c r="T223" s="67">
        <v>1199.1177705031803</v>
      </c>
      <c r="V223" s="67">
        <v>280.40714595576191</v>
      </c>
      <c r="W223" s="67">
        <v>301.37229456475922</v>
      </c>
      <c r="X223" s="67">
        <v>250.11510270403429</v>
      </c>
      <c r="Y223" s="67">
        <v>249.06773202510274</v>
      </c>
      <c r="Z223" s="67">
        <v>278.52012274292025</v>
      </c>
      <c r="AA223" s="67">
        <v>1359.4823979925784</v>
      </c>
    </row>
    <row r="224" spans="1:27" x14ac:dyDescent="0.2">
      <c r="A224" s="119">
        <f>SUM(O224:AA224)</f>
        <v>0</v>
      </c>
      <c r="D224" s="10" t="s">
        <v>413</v>
      </c>
      <c r="E224" s="9" t="s">
        <v>15</v>
      </c>
      <c r="F224" s="9" t="s">
        <v>15</v>
      </c>
      <c r="G224" s="9" t="s">
        <v>15</v>
      </c>
      <c r="H224" s="9" t="s">
        <v>15</v>
      </c>
      <c r="I224" s="9" t="s">
        <v>15</v>
      </c>
      <c r="J224" s="9" t="s">
        <v>15</v>
      </c>
      <c r="K224" s="9" t="s">
        <v>15</v>
      </c>
      <c r="L224" s="9" t="s">
        <v>15</v>
      </c>
      <c r="M224" s="24" t="s">
        <v>15</v>
      </c>
      <c r="N224" s="71"/>
      <c r="O224" s="71">
        <v>0</v>
      </c>
      <c r="P224" s="71">
        <v>0</v>
      </c>
      <c r="Q224" s="71">
        <v>0</v>
      </c>
      <c r="R224" s="71">
        <v>0</v>
      </c>
      <c r="S224" s="71">
        <v>0</v>
      </c>
      <c r="V224" s="71">
        <v>0</v>
      </c>
      <c r="W224" s="71">
        <v>0</v>
      </c>
      <c r="X224" s="71">
        <v>0</v>
      </c>
      <c r="Y224" s="71">
        <v>0</v>
      </c>
      <c r="Z224" s="71">
        <v>0</v>
      </c>
    </row>
    <row r="225" spans="2:27" x14ac:dyDescent="0.2">
      <c r="AA225" s="192"/>
    </row>
    <row r="226" spans="2:27" s="6" customFormat="1" ht="18" x14ac:dyDescent="0.2">
      <c r="B226" s="6" t="s">
        <v>217</v>
      </c>
    </row>
    <row r="228" spans="2:27" ht="15.75" x14ac:dyDescent="0.2">
      <c r="O228" s="36" t="s">
        <v>227</v>
      </c>
      <c r="P228" s="36"/>
      <c r="Q228" s="36"/>
      <c r="R228" s="36"/>
      <c r="S228" s="36"/>
      <c r="T228" s="36"/>
      <c r="AA228" s="194"/>
    </row>
    <row r="229" spans="2:27" ht="45" x14ac:dyDescent="0.2">
      <c r="B229" s="35" t="s">
        <v>424</v>
      </c>
      <c r="C229" s="35" t="str">
        <f>Contin_Proj_Input!D8</f>
        <v>ID</v>
      </c>
      <c r="D229" s="35" t="str">
        <f>Contin_Proj_Input!G8</f>
        <v>Project Name</v>
      </c>
      <c r="E229" s="35" t="s">
        <v>223</v>
      </c>
      <c r="F229" s="35" t="s">
        <v>425</v>
      </c>
      <c r="G229" s="35" t="s">
        <v>426</v>
      </c>
      <c r="H229" s="35" t="str">
        <f t="shared" ref="H229:M229" si="1">NA</f>
        <v>N/A</v>
      </c>
      <c r="I229" s="35" t="str">
        <f t="shared" si="1"/>
        <v>N/A</v>
      </c>
      <c r="J229" s="35" t="str">
        <f t="shared" si="1"/>
        <v>N/A</v>
      </c>
      <c r="K229" s="35" t="str">
        <f t="shared" si="1"/>
        <v>N/A</v>
      </c>
      <c r="L229" s="35" t="str">
        <f t="shared" si="1"/>
        <v>N/A</v>
      </c>
      <c r="M229" s="35" t="str">
        <f t="shared" si="1"/>
        <v>N/A</v>
      </c>
      <c r="O229" s="84" t="s">
        <v>408</v>
      </c>
      <c r="P229" s="84" t="s">
        <v>409</v>
      </c>
      <c r="Q229" s="84" t="s">
        <v>410</v>
      </c>
      <c r="R229" s="84" t="s">
        <v>411</v>
      </c>
      <c r="S229" s="84" t="s">
        <v>412</v>
      </c>
      <c r="T229" s="84" t="s">
        <v>392</v>
      </c>
      <c r="V229" s="84" t="s">
        <v>440</v>
      </c>
      <c r="X229" s="192"/>
    </row>
    <row r="230" spans="2:27" x14ac:dyDescent="0.2">
      <c r="B230" s="28">
        <f>IF(ISERROR(MATCH(D230,Contin_Proj_Input!G$9:G$83,0)),0,MATCH(D230,Contin_Proj_Input!G$9:G$83,0))</f>
        <v>28</v>
      </c>
      <c r="C230" s="9" t="str" cm="1">
        <f t="array" ref="C230">IF($B230=0,"",INDEX(Contin_Proj_Input!D$9:D$83,$B230))</f>
        <v>N2657</v>
      </c>
      <c r="D230" s="29" t="s">
        <v>420</v>
      </c>
      <c r="E230" s="9" t="str" cm="1">
        <f t="array" ref="E230">IF($B230=0,"",INDEX(Contin_Proj_Input!H$9:H$83,$B230))</f>
        <v>Demand</v>
      </c>
      <c r="F230" s="29" t="s">
        <v>428</v>
      </c>
      <c r="G230" s="29" t="s">
        <v>427</v>
      </c>
      <c r="H230" s="9" t="s">
        <v>15</v>
      </c>
      <c r="I230" s="9" t="s">
        <v>15</v>
      </c>
      <c r="J230" s="9" t="s">
        <v>15</v>
      </c>
      <c r="K230" s="9" t="s">
        <v>15</v>
      </c>
      <c r="L230" s="9" t="s">
        <v>15</v>
      </c>
      <c r="M230" s="9" t="s">
        <v>15</v>
      </c>
      <c r="O230" s="67" cm="1">
        <f t="array" ref="O230">IF($B230=0,0,INDEX(Contin_Proj_Input!V$9:V$83,$B230))</f>
        <v>0</v>
      </c>
      <c r="P230" s="67" cm="1">
        <f t="array" ref="P230">IF($B230=0,0,INDEX(Contin_Proj_Input!W$9:W$83,$B230))</f>
        <v>0</v>
      </c>
      <c r="Q230" s="67" cm="1">
        <f t="array" ref="Q230">IF($B230=0,0,INDEX(Contin_Proj_Input!X$9:X$83,$B230))</f>
        <v>8.9283276450511941</v>
      </c>
      <c r="R230" s="67" cm="1">
        <f t="array" ref="R230">IF($B230=0,0,INDEX(Contin_Proj_Input!Y$9:Y$83,$B230))</f>
        <v>22.320819112627987</v>
      </c>
      <c r="S230" s="67" cm="1">
        <f t="array" ref="S230">IF($B230=0,0,INDEX(Contin_Proj_Input!Z$9:Z$83,$B230))</f>
        <v>44.641638225255974</v>
      </c>
      <c r="T230" s="67">
        <f t="shared" ref="T230:T266" si="2">SUM(O230:S230)</f>
        <v>75.890784982935159</v>
      </c>
      <c r="V230" s="67" cm="1">
        <f t="array" ref="V230">IF($B230=0,0,INDEX(Contin_Proj_Input!AB$9:AB$83,$B230))</f>
        <v>100.44368600682593</v>
      </c>
      <c r="X230" s="192"/>
    </row>
    <row r="231" spans="2:27" x14ac:dyDescent="0.2">
      <c r="B231" s="28">
        <f>IF(ISERROR(MATCH(D231,Contin_Proj_Input!G$9:G$83,0)),0,MATCH(D231,Contin_Proj_Input!G$9:G$83,0))</f>
        <v>29</v>
      </c>
      <c r="C231" s="9" t="str" cm="1">
        <f t="array" ref="C231">IF($B231=0,"",INDEX(Contin_Proj_Input!D$9:D$83,$B231))</f>
        <v>N2384</v>
      </c>
      <c r="D231" s="29" t="s">
        <v>522</v>
      </c>
      <c r="E231" s="9" t="str" cm="1">
        <f t="array" ref="E231">IF($B231=0,"",INDEX(Contin_Proj_Input!H$9:H$83,$B231))</f>
        <v>Demand</v>
      </c>
      <c r="F231" s="29" t="s">
        <v>428</v>
      </c>
      <c r="G231" s="29" t="s">
        <v>427</v>
      </c>
      <c r="H231" s="9" t="s">
        <v>15</v>
      </c>
      <c r="I231" s="9" t="s">
        <v>15</v>
      </c>
      <c r="J231" s="9" t="s">
        <v>15</v>
      </c>
      <c r="K231" s="9" t="s">
        <v>15</v>
      </c>
      <c r="L231" s="9" t="s">
        <v>15</v>
      </c>
      <c r="M231" s="9" t="s">
        <v>15</v>
      </c>
      <c r="O231" s="67" cm="1">
        <f t="array" ref="O231">IF($B231=0,0,INDEX(Contin_Proj_Input!V$9:V$83,$B231))</f>
        <v>4.7078441166101852</v>
      </c>
      <c r="P231" s="67" cm="1">
        <f t="array" ref="P231">IF($B231=0,0,INDEX(Contin_Proj_Input!W$9:W$83,$B231))</f>
        <v>24.768414358297228</v>
      </c>
      <c r="Q231" s="67" cm="1">
        <f t="array" ref="Q231">IF($B231=0,0,INDEX(Contin_Proj_Input!X$9:X$83,$B231))</f>
        <v>65.939032662563903</v>
      </c>
      <c r="R231" s="67" cm="1">
        <f t="array" ref="R231">IF($B231=0,0,INDEX(Contin_Proj_Input!Y$9:Y$83,$B231))</f>
        <v>3.0484892186704902</v>
      </c>
      <c r="S231" s="67" cm="1">
        <f t="array" ref="S231">IF($B231=0,0,INDEX(Contin_Proj_Input!Z$9:Z$83,$B231))</f>
        <v>0</v>
      </c>
      <c r="T231" s="67">
        <f t="shared" si="2"/>
        <v>98.463780356141811</v>
      </c>
      <c r="V231" s="67" cm="1">
        <f t="array" ref="V231">IF($B231=0,0,INDEX(Contin_Proj_Input!AB$9:AB$83,$B231))</f>
        <v>98.463780356141797</v>
      </c>
    </row>
    <row r="232" spans="2:27" x14ac:dyDescent="0.2">
      <c r="B232" s="28">
        <f>IF(ISERROR(MATCH(D232,Contin_Proj_Input!G$9:G$83,0)),0,MATCH(D232,Contin_Proj_Input!G$9:G$83,0))</f>
        <v>30</v>
      </c>
      <c r="C232" s="9" t="str" cm="1">
        <f t="array" ref="C232">IF($B232=0,"",INDEX(Contin_Proj_Input!D$9:D$83,$B232))</f>
        <v>N2384</v>
      </c>
      <c r="D232" s="29" t="s">
        <v>421</v>
      </c>
      <c r="E232" s="9" t="str" cm="1">
        <f t="array" ref="E232">IF($B232=0,"",INDEX(Contin_Proj_Input!H$9:H$83,$B232))</f>
        <v>Demand</v>
      </c>
      <c r="F232" s="29" t="s">
        <v>428</v>
      </c>
      <c r="G232" s="29" t="s">
        <v>427</v>
      </c>
      <c r="H232" s="9" t="s">
        <v>15</v>
      </c>
      <c r="I232" s="9" t="s">
        <v>15</v>
      </c>
      <c r="J232" s="9" t="s">
        <v>15</v>
      </c>
      <c r="K232" s="9" t="s">
        <v>15</v>
      </c>
      <c r="L232" s="9" t="s">
        <v>15</v>
      </c>
      <c r="M232" s="9" t="s">
        <v>15</v>
      </c>
      <c r="O232" s="67" cm="1">
        <f t="array" ref="O232">IF($B232=0,0,INDEX(Contin_Proj_Input!V$9:V$83,$B232))</f>
        <v>0.51384691911053537</v>
      </c>
      <c r="P232" s="67" cm="1">
        <f t="array" ref="P232">IF($B232=0,0,INDEX(Contin_Proj_Input!W$9:W$83,$B232))</f>
        <v>1.0513890221293378</v>
      </c>
      <c r="Q232" s="67" cm="1">
        <f t="array" ref="Q232">IF($B232=0,0,INDEX(Contin_Proj_Input!X$9:X$83,$B232))</f>
        <v>3.529887369390531</v>
      </c>
      <c r="R232" s="67" cm="1">
        <f t="array" ref="R232">IF($B232=0,0,INDEX(Contin_Proj_Input!Y$9:Y$83,$B232))</f>
        <v>12.993093271519347</v>
      </c>
      <c r="S232" s="67" cm="1">
        <f t="array" ref="S232">IF($B232=0,0,INDEX(Contin_Proj_Input!Z$9:Z$83,$B232))</f>
        <v>116.20987161103615</v>
      </c>
      <c r="T232" s="67">
        <f t="shared" si="2"/>
        <v>134.29808819318589</v>
      </c>
      <c r="V232" s="67" cm="1">
        <f t="array" ref="V232">IF($B232=0,0,INDEX(Contin_Proj_Input!AB$9:AB$83,$B232))</f>
        <v>145.93625040395713</v>
      </c>
    </row>
    <row r="233" spans="2:27" x14ac:dyDescent="0.2">
      <c r="B233" s="28">
        <f>IF(ISERROR(MATCH(D233,Contin_Proj_Input!G$9:G$83,0)),0,MATCH(D233,Contin_Proj_Input!G$9:G$83,0))</f>
        <v>31</v>
      </c>
      <c r="C233" s="9" t="str" cm="1">
        <f t="array" ref="C233">IF($B233=0,"",INDEX(Contin_Proj_Input!D$9:D$83,$B233))</f>
        <v>TBA</v>
      </c>
      <c r="D233" s="29" t="s">
        <v>422</v>
      </c>
      <c r="E233" s="9" t="str" cm="1">
        <f t="array" ref="E233">IF($B233=0,"",INDEX(Contin_Proj_Input!H$9:H$83,$B233))</f>
        <v>Demand</v>
      </c>
      <c r="F233" s="29" t="s">
        <v>428</v>
      </c>
      <c r="G233" s="29" t="s">
        <v>427</v>
      </c>
      <c r="H233" s="9" t="s">
        <v>15</v>
      </c>
      <c r="I233" s="9" t="s">
        <v>15</v>
      </c>
      <c r="J233" s="9" t="s">
        <v>15</v>
      </c>
      <c r="K233" s="9" t="s">
        <v>15</v>
      </c>
      <c r="L233" s="9" t="s">
        <v>15</v>
      </c>
      <c r="M233" s="9" t="s">
        <v>15</v>
      </c>
      <c r="O233" s="67" cm="1">
        <f t="array" ref="O233">IF($B233=0,0,INDEX(Contin_Proj_Input!V$9:V$83,$B233))</f>
        <v>0</v>
      </c>
      <c r="P233" s="67" cm="1">
        <f t="array" ref="P233">IF($B233=0,0,INDEX(Contin_Proj_Input!W$9:W$83,$B233))</f>
        <v>0</v>
      </c>
      <c r="Q233" s="67" cm="1">
        <f t="array" ref="Q233">IF($B233=0,0,INDEX(Contin_Proj_Input!X$9:X$83,$B233))</f>
        <v>0</v>
      </c>
      <c r="R233" s="67" cm="1">
        <f t="array" ref="R233">IF($B233=0,0,INDEX(Contin_Proj_Input!Y$9:Y$83,$B233))</f>
        <v>21.566364385820279</v>
      </c>
      <c r="S233" s="67" cm="1">
        <f t="array" ref="S233">IF($B233=0,0,INDEX(Contin_Proj_Input!Z$9:Z$83,$B233))</f>
        <v>23.723000824402309</v>
      </c>
      <c r="T233" s="67">
        <f t="shared" si="2"/>
        <v>45.289365210222584</v>
      </c>
      <c r="V233" s="67" cm="1">
        <f t="array" ref="V233">IF($B233=0,0,INDEX(Contin_Proj_Input!AB$9:AB$83,$B233))</f>
        <v>45.289365210222591</v>
      </c>
    </row>
    <row r="234" spans="2:27" x14ac:dyDescent="0.2">
      <c r="B234" s="28">
        <f>IF(ISERROR(MATCH(D234,Contin_Proj_Input!G$9:G$83,0)),0,MATCH(D234,Contin_Proj_Input!G$9:G$83,0))</f>
        <v>32</v>
      </c>
      <c r="C234" s="9" t="str" cm="1">
        <f t="array" ref="C234">IF($B234=0,"",INDEX(Contin_Proj_Input!D$9:D$83,$B234))</f>
        <v>N2534</v>
      </c>
      <c r="D234" s="29" t="s">
        <v>407</v>
      </c>
      <c r="E234" s="9" t="str" cm="1">
        <f t="array" ref="E234">IF($B234=0,"",INDEX(Contin_Proj_Input!H$9:H$83,$B234))</f>
        <v>Compliance</v>
      </c>
      <c r="F234" s="29" t="s">
        <v>428</v>
      </c>
      <c r="G234" s="29" t="s">
        <v>427</v>
      </c>
      <c r="H234" s="9" t="s">
        <v>15</v>
      </c>
      <c r="I234" s="9" t="s">
        <v>15</v>
      </c>
      <c r="J234" s="9" t="s">
        <v>15</v>
      </c>
      <c r="K234" s="9" t="s">
        <v>15</v>
      </c>
      <c r="L234" s="9" t="s">
        <v>15</v>
      </c>
      <c r="M234" s="9" t="s">
        <v>15</v>
      </c>
      <c r="O234" s="67" cm="1">
        <f t="array" ref="O234">IF($B234=0,0,INDEX(Contin_Proj_Input!V$9:V$83,$B234))</f>
        <v>2.5668941979522177</v>
      </c>
      <c r="P234" s="67" cm="1">
        <f t="array" ref="P234">IF($B234=0,0,INDEX(Contin_Proj_Input!W$9:W$83,$B234))</f>
        <v>12.49965870307167</v>
      </c>
      <c r="Q234" s="67" cm="1">
        <f t="array" ref="Q234">IF($B234=0,0,INDEX(Contin_Proj_Input!X$9:X$83,$B234))</f>
        <v>33.816040955631394</v>
      </c>
      <c r="R234" s="67" cm="1">
        <f t="array" ref="R234">IF($B234=0,0,INDEX(Contin_Proj_Input!Y$9:Y$83,$B234))</f>
        <v>5.4016382252559714</v>
      </c>
      <c r="S234" s="67" cm="1">
        <f t="array" ref="S234">IF($B234=0,0,INDEX(Contin_Proj_Input!Z$9:Z$83,$B234))</f>
        <v>0</v>
      </c>
      <c r="T234" s="67">
        <f t="shared" si="2"/>
        <v>54.284232081911256</v>
      </c>
      <c r="V234" s="67" cm="1">
        <f t="array" ref="V234">IF($B234=0,0,INDEX(Contin_Proj_Input!AB$9:AB$83,$B234))</f>
        <v>54.284232081911256</v>
      </c>
    </row>
    <row r="235" spans="2:27" x14ac:dyDescent="0.2">
      <c r="B235" s="28">
        <f>IF(ISERROR(MATCH(D235,Contin_Proj_Input!G$9:G$83,0)),0,MATCH(D235,Contin_Proj_Input!G$9:G$83,0))</f>
        <v>33</v>
      </c>
      <c r="C235" s="9" t="str" cm="1">
        <f t="array" ref="C235">IF($B235=0,"",INDEX(Contin_Proj_Input!D$9:D$83,$B235))</f>
        <v>SSRCP</v>
      </c>
      <c r="D235" s="29" t="s">
        <v>562</v>
      </c>
      <c r="E235" s="9" t="str" cm="1">
        <f t="array" ref="E235">IF($B235=0,"",INDEX(Contin_Proj_Input!H$9:H$83,$B235))</f>
        <v>Compliance</v>
      </c>
      <c r="F235" s="29" t="s">
        <v>428</v>
      </c>
      <c r="G235" s="29" t="s">
        <v>427</v>
      </c>
      <c r="H235" s="9" t="s">
        <v>15</v>
      </c>
      <c r="I235" s="9" t="s">
        <v>15</v>
      </c>
      <c r="J235" s="9" t="s">
        <v>15</v>
      </c>
      <c r="K235" s="9" t="s">
        <v>15</v>
      </c>
      <c r="L235" s="9" t="s">
        <v>15</v>
      </c>
      <c r="M235" s="9" t="s">
        <v>15</v>
      </c>
      <c r="O235" s="67" cm="1">
        <f t="array" ref="O235">IF($B235=0,0,INDEX(Contin_Proj_Input!V$9:V$83,$B235))</f>
        <v>5.3915910964550697</v>
      </c>
      <c r="P235" s="67" cm="1">
        <f t="array" ref="P235">IF($B235=0,0,INDEX(Contin_Proj_Input!W$9:W$83,$B235))</f>
        <v>10.783182192910139</v>
      </c>
      <c r="Q235" s="67" cm="1">
        <f t="array" ref="Q235">IF($B235=0,0,INDEX(Contin_Proj_Input!X$9:X$83,$B235))</f>
        <v>16.174773289365209</v>
      </c>
      <c r="R235" s="67" cm="1">
        <f t="array" ref="R235">IF($B235=0,0,INDEX(Contin_Proj_Input!Y$9:Y$83,$B235))</f>
        <v>21.566364385820279</v>
      </c>
      <c r="S235" s="67" cm="1">
        <f t="array" ref="S235">IF($B235=0,0,INDEX(Contin_Proj_Input!Z$9:Z$83,$B235))</f>
        <v>10.783182192910139</v>
      </c>
      <c r="T235" s="67">
        <f t="shared" si="2"/>
        <v>64.699093157460837</v>
      </c>
      <c r="V235" s="67" cm="1">
        <f t="array" ref="V235">IF($B235=0,0,INDEX(Contin_Proj_Input!AB$9:AB$83,$B235))</f>
        <v>107.83182192910139</v>
      </c>
    </row>
    <row r="236" spans="2:27" x14ac:dyDescent="0.2">
      <c r="B236" s="28">
        <f>IF(ISERROR(MATCH(D236,Contin_Proj_Input!G$9:G$83,0)),0,MATCH(D236,Contin_Proj_Input!G$9:G$83,0))</f>
        <v>34</v>
      </c>
      <c r="C236" s="9" cm="1">
        <f t="array" ref="C236">IF($B236=0,"",INDEX(Contin_Proj_Input!D$9:D$83,$B236))</f>
        <v>1693</v>
      </c>
      <c r="D236" s="29" t="s">
        <v>563</v>
      </c>
      <c r="E236" s="9" t="str" cm="1">
        <f t="array" ref="E236">IF($B236=0,"",INDEX(Contin_Proj_Input!H$9:H$83,$B236))</f>
        <v>Demand</v>
      </c>
      <c r="F236" s="29" t="s">
        <v>428</v>
      </c>
      <c r="G236" s="29" t="s">
        <v>427</v>
      </c>
      <c r="H236" s="9" t="s">
        <v>15</v>
      </c>
      <c r="I236" s="9" t="s">
        <v>15</v>
      </c>
      <c r="J236" s="9" t="s">
        <v>15</v>
      </c>
      <c r="K236" s="9" t="s">
        <v>15</v>
      </c>
      <c r="L236" s="9" t="s">
        <v>15</v>
      </c>
      <c r="M236" s="9" t="s">
        <v>15</v>
      </c>
      <c r="O236" s="67" cm="1">
        <f t="array" ref="O236">IF($B236=0,0,INDEX(Contin_Proj_Input!V$9:V$83,$B236))</f>
        <v>6.0922751527930048</v>
      </c>
      <c r="P236" s="67" cm="1">
        <f t="array" ref="P236">IF($B236=0,0,INDEX(Contin_Proj_Input!W$9:W$83,$B236))</f>
        <v>35.227033350531613</v>
      </c>
      <c r="Q236" s="67" cm="1">
        <f t="array" ref="Q236">IF($B236=0,0,INDEX(Contin_Proj_Input!X$9:X$83,$B236))</f>
        <v>70.734638692081234</v>
      </c>
      <c r="R236" s="67" cm="1">
        <f t="array" ref="R236">IF($B236=0,0,INDEX(Contin_Proj_Input!Y$9:Y$83,$B236))</f>
        <v>19.297456903966228</v>
      </c>
      <c r="S236" s="67" cm="1">
        <f t="array" ref="S236">IF($B236=0,0,INDEX(Contin_Proj_Input!Z$9:Z$83,$B236))</f>
        <v>1.4974005172808436</v>
      </c>
      <c r="T236" s="67">
        <f t="shared" si="2"/>
        <v>132.84880461665293</v>
      </c>
      <c r="V236" s="67" cm="1">
        <f t="array" ref="V236">IF($B236=0,0,INDEX(Contin_Proj_Input!AB$9:AB$83,$B236))</f>
        <v>132.8488046166529</v>
      </c>
    </row>
    <row r="237" spans="2:27" x14ac:dyDescent="0.2">
      <c r="B237" s="28">
        <f>IF(ISERROR(MATCH(D237,Contin_Proj_Input!G$9:G$83,0)),0,MATCH(D237,Contin_Proj_Input!G$9:G$83,0))</f>
        <v>35</v>
      </c>
      <c r="C237" s="9" cm="1">
        <f t="array" ref="C237">IF($B237=0,"",INDEX(Contin_Proj_Input!D$9:D$83,$B237))</f>
        <v>1693</v>
      </c>
      <c r="D237" s="29" t="s">
        <v>564</v>
      </c>
      <c r="E237" s="9" t="str" cm="1">
        <f t="array" ref="E237">IF($B237=0,"",INDEX(Contin_Proj_Input!H$9:H$83,$B237))</f>
        <v>Demand</v>
      </c>
      <c r="F237" s="29" t="s">
        <v>428</v>
      </c>
      <c r="G237" s="29" t="s">
        <v>427</v>
      </c>
      <c r="H237" s="9" t="s">
        <v>15</v>
      </c>
      <c r="I237" s="9" t="s">
        <v>15</v>
      </c>
      <c r="J237" s="9" t="s">
        <v>15</v>
      </c>
      <c r="K237" s="9" t="s">
        <v>15</v>
      </c>
      <c r="L237" s="9" t="s">
        <v>15</v>
      </c>
      <c r="M237" s="9" t="s">
        <v>15</v>
      </c>
      <c r="O237" s="67" cm="1">
        <f t="array" ref="O237">IF($B237=0,0,INDEX(Contin_Proj_Input!V$9:V$83,$B237))</f>
        <v>0</v>
      </c>
      <c r="P237" s="67" cm="1">
        <f t="array" ref="P237">IF($B237=0,0,INDEX(Contin_Proj_Input!W$9:W$83,$B237))</f>
        <v>0</v>
      </c>
      <c r="Q237" s="67" cm="1">
        <f t="array" ref="Q237">IF($B237=0,0,INDEX(Contin_Proj_Input!X$9:X$83,$B237))</f>
        <v>1.4646731904287875</v>
      </c>
      <c r="R237" s="67" cm="1">
        <f t="array" ref="R237">IF($B237=0,0,INDEX(Contin_Proj_Input!Y$9:Y$83,$B237))</f>
        <v>4.2308518681517695</v>
      </c>
      <c r="S237" s="67" cm="1">
        <f t="array" ref="S237">IF($B237=0,0,INDEX(Contin_Proj_Input!Z$9:Z$83,$B237))</f>
        <v>36.959430761020634</v>
      </c>
      <c r="T237" s="67">
        <f t="shared" si="2"/>
        <v>42.654955819601192</v>
      </c>
      <c r="V237" s="67" cm="1">
        <f t="array" ref="V237">IF($B237=0,0,INDEX(Contin_Proj_Input!AB$9:AB$83,$B237))</f>
        <v>132.84915387314098</v>
      </c>
    </row>
    <row r="238" spans="2:27" x14ac:dyDescent="0.2">
      <c r="B238" s="28">
        <f>IF(ISERROR(MATCH(D238,Contin_Proj_Input!G$9:G$83,0)),0,MATCH(D238,Contin_Proj_Input!G$9:G$83,0))</f>
        <v>36</v>
      </c>
      <c r="C238" s="9" t="str" cm="1">
        <f t="array" ref="C238">IF($B238=0,"",INDEX(Contin_Proj_Input!D$9:D$83,$B238))</f>
        <v>N2363</v>
      </c>
      <c r="D238" s="29" t="s">
        <v>521</v>
      </c>
      <c r="E238" s="9" cm="1">
        <f t="array" ref="E238">IF($B238=0,"",INDEX(Contin_Proj_Input!H$9:H$83,$B238))</f>
        <v>0</v>
      </c>
      <c r="F238" s="29" t="s">
        <v>428</v>
      </c>
      <c r="G238" s="29" t="s">
        <v>427</v>
      </c>
      <c r="H238" s="9" t="s">
        <v>15</v>
      </c>
      <c r="I238" s="9" t="s">
        <v>15</v>
      </c>
      <c r="J238" s="9" t="s">
        <v>15</v>
      </c>
      <c r="K238" s="9" t="s">
        <v>15</v>
      </c>
      <c r="L238" s="9" t="s">
        <v>15</v>
      </c>
      <c r="M238" s="9" t="s">
        <v>15</v>
      </c>
      <c r="O238" s="67" cm="1">
        <f t="array" ref="O238">IF($B238=0,0,INDEX(Contin_Proj_Input!V$9:V$83,$B238))</f>
        <v>0</v>
      </c>
      <c r="P238" s="67" cm="1">
        <f t="array" ref="P238">IF($B238=0,0,INDEX(Contin_Proj_Input!W$9:W$83,$B238))</f>
        <v>0</v>
      </c>
      <c r="Q238" s="67" cm="1">
        <f t="array" ref="Q238">IF($B238=0,0,INDEX(Contin_Proj_Input!X$9:X$83,$B238))</f>
        <v>0</v>
      </c>
      <c r="R238" s="67" cm="1">
        <f t="array" ref="R238">IF($B238=0,0,INDEX(Contin_Proj_Input!Y$9:Y$83,$B238))</f>
        <v>0</v>
      </c>
      <c r="S238" s="67" cm="1">
        <f t="array" ref="S238">IF($B238=0,0,INDEX(Contin_Proj_Input!Z$9:Z$83,$B238))</f>
        <v>0</v>
      </c>
      <c r="T238" s="67">
        <f t="shared" si="2"/>
        <v>0</v>
      </c>
      <c r="V238" s="67" cm="1">
        <f t="array" ref="V238">IF($B238=0,0,INDEX(Contin_Proj_Input!AB$9:AB$83,$B238))</f>
        <v>0</v>
      </c>
    </row>
    <row r="239" spans="2:27" x14ac:dyDescent="0.2">
      <c r="B239" s="28">
        <f>IF(ISERROR(MATCH(D239,Contin_Proj_Input!G$9:G$83,0)),0,MATCH(D239,Contin_Proj_Input!G$9:G$83,0))</f>
        <v>37</v>
      </c>
      <c r="C239" s="9" cm="1">
        <f t="array" ref="C239">IF($B239=0,"",INDEX(Contin_Proj_Input!D$9:D$83,$B239))</f>
        <v>0</v>
      </c>
      <c r="D239" s="29">
        <v>0</v>
      </c>
      <c r="E239" s="9" cm="1">
        <f t="array" ref="E239">IF($B239=0,"",INDEX(Contin_Proj_Input!H$9:H$83,$B239))</f>
        <v>0</v>
      </c>
      <c r="F239" s="29"/>
      <c r="G239" s="29"/>
      <c r="H239" s="9" t="s">
        <v>15</v>
      </c>
      <c r="I239" s="9" t="s">
        <v>15</v>
      </c>
      <c r="J239" s="9" t="s">
        <v>15</v>
      </c>
      <c r="K239" s="9" t="s">
        <v>15</v>
      </c>
      <c r="L239" s="9" t="s">
        <v>15</v>
      </c>
      <c r="M239" s="9" t="s">
        <v>15</v>
      </c>
      <c r="O239" s="67" cm="1">
        <f t="array" ref="O239">IF($B239=0,0,INDEX(Contin_Proj_Input!V$9:V$83,$B239))</f>
        <v>0</v>
      </c>
      <c r="P239" s="67" cm="1">
        <f t="array" ref="P239">IF($B239=0,0,INDEX(Contin_Proj_Input!W$9:W$83,$B239))</f>
        <v>0</v>
      </c>
      <c r="Q239" s="67" cm="1">
        <f t="array" ref="Q239">IF($B239=0,0,INDEX(Contin_Proj_Input!X$9:X$83,$B239))</f>
        <v>0</v>
      </c>
      <c r="R239" s="67" cm="1">
        <f t="array" ref="R239">IF($B239=0,0,INDEX(Contin_Proj_Input!Y$9:Y$83,$B239))</f>
        <v>0</v>
      </c>
      <c r="S239" s="67" cm="1">
        <f t="array" ref="S239">IF($B239=0,0,INDEX(Contin_Proj_Input!Z$9:Z$83,$B239))</f>
        <v>0</v>
      </c>
      <c r="T239" s="67">
        <f t="shared" si="2"/>
        <v>0</v>
      </c>
      <c r="V239" s="67" cm="1">
        <f t="array" ref="V239">IF($B239=0,0,INDEX(Contin_Proj_Input!AB$9:AB$83,$B239))</f>
        <v>0</v>
      </c>
    </row>
    <row r="240" spans="2:27" x14ac:dyDescent="0.2">
      <c r="B240" s="28">
        <f>IF(ISERROR(MATCH(D240,Contin_Proj_Input!G$9:G$83,0)),0,MATCH(D240,Contin_Proj_Input!G$9:G$83,0))</f>
        <v>37</v>
      </c>
      <c r="C240" s="9" cm="1">
        <f t="array" ref="C240">IF($B240=0,"",INDEX(Contin_Proj_Input!D$9:D$83,$B240))</f>
        <v>0</v>
      </c>
      <c r="D240" s="29">
        <v>0</v>
      </c>
      <c r="E240" s="9" cm="1">
        <f t="array" ref="E240">IF($B240=0,"",INDEX(Contin_Proj_Input!H$9:H$83,$B240))</f>
        <v>0</v>
      </c>
      <c r="F240" s="29"/>
      <c r="G240" s="29"/>
      <c r="H240" s="9" t="s">
        <v>15</v>
      </c>
      <c r="I240" s="9" t="s">
        <v>15</v>
      </c>
      <c r="J240" s="9" t="s">
        <v>15</v>
      </c>
      <c r="K240" s="9" t="s">
        <v>15</v>
      </c>
      <c r="L240" s="9" t="s">
        <v>15</v>
      </c>
      <c r="M240" s="9" t="s">
        <v>15</v>
      </c>
      <c r="O240" s="67" cm="1">
        <f t="array" ref="O240">IF($B240=0,0,INDEX(Contin_Proj_Input!V$9:V$83,$B240))</f>
        <v>0</v>
      </c>
      <c r="P240" s="67" cm="1">
        <f t="array" ref="P240">IF($B240=0,0,INDEX(Contin_Proj_Input!W$9:W$83,$B240))</f>
        <v>0</v>
      </c>
      <c r="Q240" s="67" cm="1">
        <f t="array" ref="Q240">IF($B240=0,0,INDEX(Contin_Proj_Input!X$9:X$83,$B240))</f>
        <v>0</v>
      </c>
      <c r="R240" s="67" cm="1">
        <f t="array" ref="R240">IF($B240=0,0,INDEX(Contin_Proj_Input!Y$9:Y$83,$B240))</f>
        <v>0</v>
      </c>
      <c r="S240" s="67" cm="1">
        <f t="array" ref="S240">IF($B240=0,0,INDEX(Contin_Proj_Input!Z$9:Z$83,$B240))</f>
        <v>0</v>
      </c>
      <c r="T240" s="67">
        <f t="shared" si="2"/>
        <v>0</v>
      </c>
      <c r="V240" s="67" cm="1">
        <f t="array" ref="V240">IF($B240=0,0,INDEX(Contin_Proj_Input!AB$9:AB$83,$B240))</f>
        <v>0</v>
      </c>
    </row>
    <row r="241" spans="2:22" x14ac:dyDescent="0.2">
      <c r="B241" s="28">
        <f>IF(ISERROR(MATCH(D241,Contin_Proj_Input!G$9:G$83,0)),0,MATCH(D241,Contin_Proj_Input!G$9:G$83,0))</f>
        <v>39</v>
      </c>
      <c r="C241" s="9" t="str" cm="1">
        <f t="array" ref="C241">IF($B241=0,"",INDEX(Contin_Proj_Input!D$9:D$83,$B241))</f>
        <v>N2588</v>
      </c>
      <c r="D241" s="29" t="s">
        <v>417</v>
      </c>
      <c r="E241" s="9" t="str" cm="1">
        <f t="array" ref="E241">IF($B241=0,"",INDEX(Contin_Proj_Input!H$9:H$83,$B241))</f>
        <v>Economic Benefits</v>
      </c>
      <c r="F241" s="29" t="s">
        <v>428</v>
      </c>
      <c r="G241" s="29" t="s">
        <v>431</v>
      </c>
      <c r="H241" s="9" t="s">
        <v>15</v>
      </c>
      <c r="I241" s="9" t="s">
        <v>15</v>
      </c>
      <c r="J241" s="9" t="s">
        <v>15</v>
      </c>
      <c r="K241" s="9" t="s">
        <v>15</v>
      </c>
      <c r="L241" s="9" t="s">
        <v>15</v>
      </c>
      <c r="M241" s="9" t="s">
        <v>15</v>
      </c>
      <c r="O241" s="67" cm="1">
        <f t="array" ref="O241">IF($B241=0,0,INDEX(Contin_Proj_Input!V$9:V$83,$B241))</f>
        <v>0</v>
      </c>
      <c r="P241" s="67" cm="1">
        <f t="array" ref="P241">IF($B241=0,0,INDEX(Contin_Proj_Input!W$9:W$83,$B241))</f>
        <v>0</v>
      </c>
      <c r="Q241" s="67" cm="1">
        <f t="array" ref="Q241">IF($B241=0,0,INDEX(Contin_Proj_Input!X$9:X$83,$B241))</f>
        <v>158.03139931740614</v>
      </c>
      <c r="R241" s="67" cm="1">
        <f t="array" ref="R241">IF($B241=0,0,INDEX(Contin_Proj_Input!Y$9:Y$83,$B241))</f>
        <v>316.06279863481228</v>
      </c>
      <c r="S241" s="67" cm="1">
        <f t="array" ref="S241">IF($B241=0,0,INDEX(Contin_Proj_Input!Z$9:Z$83,$B241))</f>
        <v>632.12559726962456</v>
      </c>
      <c r="T241" s="67">
        <f t="shared" si="2"/>
        <v>1106.219795221843</v>
      </c>
      <c r="V241" s="67" cm="1">
        <f t="array" ref="V241">IF($B241=0,0,INDEX(Contin_Proj_Input!AB$9:AB$83,$B241))</f>
        <v>1580.3139931740611</v>
      </c>
    </row>
    <row r="242" spans="2:22" x14ac:dyDescent="0.2">
      <c r="B242" s="28">
        <f>IF(ISERROR(MATCH(D242,Contin_Proj_Input!G$9:G$83,0)),0,MATCH(D242,Contin_Proj_Input!G$9:G$83,0))</f>
        <v>40</v>
      </c>
      <c r="C242" s="9" t="str" cm="1">
        <f t="array" ref="C242">IF($B242=0,"",INDEX(Contin_Proj_Input!D$9:D$83,$B242))</f>
        <v>N2596</v>
      </c>
      <c r="D242" s="29" t="s">
        <v>418</v>
      </c>
      <c r="E242" s="9" t="str" cm="1">
        <f t="array" ref="E242">IF($B242=0,"",INDEX(Contin_Proj_Input!H$9:H$83,$B242))</f>
        <v>Economic Benefits</v>
      </c>
      <c r="F242" s="29" t="s">
        <v>428</v>
      </c>
      <c r="G242" s="29" t="s">
        <v>431</v>
      </c>
      <c r="H242" s="9" t="s">
        <v>15</v>
      </c>
      <c r="I242" s="9" t="s">
        <v>15</v>
      </c>
      <c r="J242" s="9" t="s">
        <v>15</v>
      </c>
      <c r="K242" s="9" t="s">
        <v>15</v>
      </c>
      <c r="L242" s="9" t="s">
        <v>15</v>
      </c>
      <c r="M242" s="9" t="s">
        <v>15</v>
      </c>
      <c r="O242" s="67" cm="1">
        <f t="array" ref="O242">IF($B242=0,0,INDEX(Contin_Proj_Input!V$9:V$83,$B242))</f>
        <v>0</v>
      </c>
      <c r="P242" s="67" cm="1">
        <f t="array" ref="P242">IF($B242=0,0,INDEX(Contin_Proj_Input!W$9:W$83,$B242))</f>
        <v>0</v>
      </c>
      <c r="Q242" s="67" cm="1">
        <f t="array" ref="Q242">IF($B242=0,0,INDEX(Contin_Proj_Input!X$9:X$83,$B242))</f>
        <v>27.90102389078498</v>
      </c>
      <c r="R242" s="67" cm="1">
        <f t="array" ref="R242">IF($B242=0,0,INDEX(Contin_Proj_Input!Y$9:Y$83,$B242))</f>
        <v>83.703071672354938</v>
      </c>
      <c r="S242" s="67" cm="1">
        <f t="array" ref="S242">IF($B242=0,0,INDEX(Contin_Proj_Input!Z$9:Z$83,$B242))</f>
        <v>139.50511945392492</v>
      </c>
      <c r="T242" s="67">
        <f t="shared" si="2"/>
        <v>251.10921501706486</v>
      </c>
      <c r="V242" s="67" cm="1">
        <f t="array" ref="V242">IF($B242=0,0,INDEX(Contin_Proj_Input!AB$9:AB$83,$B242))</f>
        <v>279.01023890784984</v>
      </c>
    </row>
    <row r="243" spans="2:22" x14ac:dyDescent="0.2">
      <c r="B243" s="28">
        <f>IF(ISERROR(MATCH(D243,Contin_Proj_Input!G$9:G$83,0)),0,MATCH(D243,Contin_Proj_Input!G$9:G$83,0))</f>
        <v>41</v>
      </c>
      <c r="C243" s="9" t="str" cm="1">
        <f t="array" ref="C243">IF($B243=0,"",INDEX(Contin_Proj_Input!D$9:D$83,$B243))</f>
        <v>N2597</v>
      </c>
      <c r="D243" s="29" t="s">
        <v>419</v>
      </c>
      <c r="E243" s="9" t="str" cm="1">
        <f t="array" ref="E243">IF($B243=0,"",INDEX(Contin_Proj_Input!H$9:H$83,$B243))</f>
        <v>Economic Benefits</v>
      </c>
      <c r="F243" s="29" t="s">
        <v>428</v>
      </c>
      <c r="G243" s="29" t="s">
        <v>431</v>
      </c>
      <c r="H243" s="9" t="s">
        <v>15</v>
      </c>
      <c r="I243" s="9" t="s">
        <v>15</v>
      </c>
      <c r="J243" s="9" t="s">
        <v>15</v>
      </c>
      <c r="K243" s="9" t="s">
        <v>15</v>
      </c>
      <c r="L243" s="9" t="s">
        <v>15</v>
      </c>
      <c r="M243" s="9" t="s">
        <v>15</v>
      </c>
      <c r="O243" s="67" cm="1">
        <f t="array" ref="O243">IF($B243=0,0,INDEX(Contin_Proj_Input!V$9:V$83,$B243))</f>
        <v>0</v>
      </c>
      <c r="P243" s="67" cm="1">
        <f t="array" ref="P243">IF($B243=0,0,INDEX(Contin_Proj_Input!W$9:W$83,$B243))</f>
        <v>0</v>
      </c>
      <c r="Q243" s="67" cm="1">
        <f t="array" ref="Q243">IF($B243=0,0,INDEX(Contin_Proj_Input!X$9:X$83,$B243))</f>
        <v>27.90102389078498</v>
      </c>
      <c r="R243" s="67" cm="1">
        <f t="array" ref="R243">IF($B243=0,0,INDEX(Contin_Proj_Input!Y$9:Y$83,$B243))</f>
        <v>83.703071672354938</v>
      </c>
      <c r="S243" s="67" cm="1">
        <f t="array" ref="S243">IF($B243=0,0,INDEX(Contin_Proj_Input!Z$9:Z$83,$B243))</f>
        <v>139.50511945392492</v>
      </c>
      <c r="T243" s="67">
        <f t="shared" si="2"/>
        <v>251.10921501706486</v>
      </c>
      <c r="V243" s="67" cm="1">
        <f t="array" ref="V243">IF($B243=0,0,INDEX(Contin_Proj_Input!AB$9:AB$83,$B243))</f>
        <v>279.01023890784984</v>
      </c>
    </row>
    <row r="244" spans="2:22" x14ac:dyDescent="0.2">
      <c r="B244" s="28">
        <f>IF(ISERROR(MATCH(D244,Contin_Proj_Input!G$9:G$83,0)),0,MATCH(D244,Contin_Proj_Input!G$9:G$83,0))</f>
        <v>42</v>
      </c>
      <c r="C244" s="9" cm="1">
        <f t="array" ref="C244">IF($B244=0,"",INDEX(Contin_Proj_Input!D$9:D$83,$B244))</f>
        <v>1903</v>
      </c>
      <c r="D244" s="29" t="s">
        <v>415</v>
      </c>
      <c r="E244" s="9" t="str" cm="1">
        <f t="array" ref="E244">IF($B244=0,"",INDEX(Contin_Proj_Input!H$9:H$83,$B244))</f>
        <v>Economic Benefits</v>
      </c>
      <c r="F244" s="29" t="s">
        <v>428</v>
      </c>
      <c r="G244" s="29" t="s">
        <v>431</v>
      </c>
      <c r="H244" s="9" t="s">
        <v>15</v>
      </c>
      <c r="I244" s="9" t="s">
        <v>15</v>
      </c>
      <c r="J244" s="9" t="s">
        <v>15</v>
      </c>
      <c r="K244" s="9" t="s">
        <v>15</v>
      </c>
      <c r="L244" s="9" t="s">
        <v>15</v>
      </c>
      <c r="M244" s="9" t="s">
        <v>15</v>
      </c>
      <c r="O244" s="67" cm="1">
        <f t="array" ref="O244">IF($B244=0,0,INDEX(Contin_Proj_Input!V$9:V$83,$B244))</f>
        <v>87.800344234079162</v>
      </c>
      <c r="P244" s="67" cm="1">
        <f t="array" ref="P244">IF($B244=0,0,INDEX(Contin_Proj_Input!W$9:W$83,$B244))</f>
        <v>417.05163511187612</v>
      </c>
      <c r="Q244" s="67" cm="1">
        <f t="array" ref="Q244">IF($B244=0,0,INDEX(Contin_Proj_Input!X$9:X$83,$B244))</f>
        <v>212.184165232358</v>
      </c>
      <c r="R244" s="67" cm="1">
        <f t="array" ref="R244">IF($B244=0,0,INDEX(Contin_Proj_Input!Y$9:Y$83,$B244))</f>
        <v>0</v>
      </c>
      <c r="S244" s="67" cm="1">
        <f t="array" ref="S244">IF($B244=0,0,INDEX(Contin_Proj_Input!Z$9:Z$83,$B244))</f>
        <v>0</v>
      </c>
      <c r="T244" s="67">
        <f t="shared" si="2"/>
        <v>717.03614457831327</v>
      </c>
      <c r="V244" s="67" cm="1">
        <f t="array" ref="V244">IF($B244=0,0,INDEX(Contin_Proj_Input!AB$9:AB$83,$B244))</f>
        <v>731.66953528399313</v>
      </c>
    </row>
    <row r="245" spans="2:22" x14ac:dyDescent="0.2">
      <c r="B245" s="28">
        <f>IF(ISERROR(MATCH(D245,Contin_Proj_Input!G$9:G$83,0)),0,MATCH(D245,Contin_Proj_Input!G$9:G$83,0))</f>
        <v>43</v>
      </c>
      <c r="C245" s="9" t="str" cm="1">
        <f t="array" ref="C245">IF($B245=0,"",INDEX(Contin_Proj_Input!D$9:D$83,$B245))</f>
        <v>N2414</v>
      </c>
      <c r="D245" s="29" t="s">
        <v>416</v>
      </c>
      <c r="E245" s="9" t="str" cm="1">
        <f t="array" ref="E245">IF($B245=0,"",INDEX(Contin_Proj_Input!H$9:H$83,$B245))</f>
        <v>Economic Benefits</v>
      </c>
      <c r="F245" s="29" t="s">
        <v>428</v>
      </c>
      <c r="G245" s="29" t="s">
        <v>431</v>
      </c>
      <c r="H245" s="9" t="s">
        <v>15</v>
      </c>
      <c r="I245" s="9" t="s">
        <v>15</v>
      </c>
      <c r="J245" s="9" t="s">
        <v>15</v>
      </c>
      <c r="K245" s="9" t="s">
        <v>15</v>
      </c>
      <c r="L245" s="9" t="s">
        <v>15</v>
      </c>
      <c r="M245" s="9" t="s">
        <v>15</v>
      </c>
      <c r="O245" s="67" cm="1">
        <f t="array" ref="O245">IF($B245=0,0,INDEX(Contin_Proj_Input!V$9:V$83,$B245))</f>
        <v>44.641638225255974</v>
      </c>
      <c r="P245" s="67" cm="1">
        <f t="array" ref="P245">IF($B245=0,0,INDEX(Contin_Proj_Input!W$9:W$83,$B245))</f>
        <v>156.24573378839591</v>
      </c>
      <c r="Q245" s="67" cm="1">
        <f t="array" ref="Q245">IF($B245=0,0,INDEX(Contin_Proj_Input!X$9:X$83,$B245))</f>
        <v>976.53583617747427</v>
      </c>
      <c r="R245" s="67" cm="1">
        <f t="array" ref="R245">IF($B245=0,0,INDEX(Contin_Proj_Input!Y$9:Y$83,$B245))</f>
        <v>948.63481228668934</v>
      </c>
      <c r="S245" s="67" cm="1">
        <f t="array" ref="S245">IF($B245=0,0,INDEX(Contin_Proj_Input!Z$9:Z$83,$B245))</f>
        <v>0</v>
      </c>
      <c r="T245" s="67">
        <f t="shared" si="2"/>
        <v>2126.0580204778153</v>
      </c>
      <c r="V245" s="67" cm="1">
        <f t="array" ref="V245">IF($B245=0,0,INDEX(Contin_Proj_Input!AB$9:AB$83,$B245))</f>
        <v>2126.0580204778157</v>
      </c>
    </row>
    <row r="246" spans="2:22" x14ac:dyDescent="0.2">
      <c r="B246" s="28">
        <f>IF(ISERROR(MATCH(D246,Contin_Proj_Input!G$9:G$83,0)),0,MATCH(D246,Contin_Proj_Input!G$9:G$83,0))</f>
        <v>44</v>
      </c>
      <c r="C246" s="9" t="str" cm="1">
        <f t="array" ref="C246">IF($B246=0,"",INDEX(Contin_Proj_Input!D$9:D$83,$B246))</f>
        <v>TBA</v>
      </c>
      <c r="D246" s="29" t="s">
        <v>565</v>
      </c>
      <c r="E246" s="9" cm="1">
        <f t="array" ref="E246">IF($B246=0,"",INDEX(Contin_Proj_Input!H$9:H$83,$B246))</f>
        <v>0</v>
      </c>
      <c r="F246" s="29" t="s">
        <v>428</v>
      </c>
      <c r="G246" s="29" t="s">
        <v>431</v>
      </c>
      <c r="H246" s="9" t="s">
        <v>15</v>
      </c>
      <c r="I246" s="9" t="s">
        <v>15</v>
      </c>
      <c r="J246" s="9" t="s">
        <v>15</v>
      </c>
      <c r="K246" s="9" t="s">
        <v>15</v>
      </c>
      <c r="L246" s="9" t="s">
        <v>15</v>
      </c>
      <c r="M246" s="9" t="s">
        <v>15</v>
      </c>
      <c r="O246" s="67" cm="1">
        <f t="array" ref="O246">IF($B246=0,0,INDEX(Contin_Proj_Input!V$9:V$83,$B246))</f>
        <v>36.662819455894478</v>
      </c>
      <c r="P246" s="67" cm="1">
        <f t="array" ref="P246">IF($B246=0,0,INDEX(Contin_Proj_Input!W$9:W$83,$B246))</f>
        <v>70.414179719703213</v>
      </c>
      <c r="Q246" s="67" cm="1">
        <f t="array" ref="Q246">IF($B246=0,0,INDEX(Contin_Proj_Input!X$9:X$83,$B246))</f>
        <v>0</v>
      </c>
      <c r="R246" s="67" cm="1">
        <f t="array" ref="R246">IF($B246=0,0,INDEX(Contin_Proj_Input!Y$9:Y$83,$B246))</f>
        <v>0</v>
      </c>
      <c r="S246" s="67" cm="1">
        <f t="array" ref="S246">IF($B246=0,0,INDEX(Contin_Proj_Input!Z$9:Z$83,$B246))</f>
        <v>0</v>
      </c>
      <c r="T246" s="67">
        <f t="shared" si="2"/>
        <v>107.07699917559769</v>
      </c>
      <c r="V246" s="67" cm="1">
        <f t="array" ref="V246">IF($B246=0,0,INDEX(Contin_Proj_Input!AB$9:AB$83,$B246))</f>
        <v>115.81137675185491</v>
      </c>
    </row>
    <row r="247" spans="2:22" x14ac:dyDescent="0.2">
      <c r="B247" s="28">
        <f>IF(ISERROR(MATCH(D247,Contin_Proj_Input!G$9:G$83,0)),0,MATCH(D247,Contin_Proj_Input!G$9:G$83,0))</f>
        <v>45</v>
      </c>
      <c r="C247" s="9" t="str" cm="1">
        <f t="array" ref="C247">IF($B247=0,"",INDEX(Contin_Proj_Input!D$9:D$83,$B247))</f>
        <v>N2417</v>
      </c>
      <c r="D247" s="29" t="s">
        <v>566</v>
      </c>
      <c r="E247" s="9" t="str" cm="1">
        <f t="array" ref="E247">IF($B247=0,"",INDEX(Contin_Proj_Input!H$9:H$83,$B247))</f>
        <v>Economic Benefits</v>
      </c>
      <c r="F247" s="29" t="s">
        <v>428</v>
      </c>
      <c r="G247" s="29" t="s">
        <v>431</v>
      </c>
      <c r="H247" s="9" t="s">
        <v>15</v>
      </c>
      <c r="I247" s="9" t="s">
        <v>15</v>
      </c>
      <c r="J247" s="9" t="s">
        <v>15</v>
      </c>
      <c r="K247" s="9" t="s">
        <v>15</v>
      </c>
      <c r="L247" s="9" t="s">
        <v>15</v>
      </c>
      <c r="M247" s="9" t="s">
        <v>15</v>
      </c>
      <c r="O247" s="67" cm="1">
        <f t="array" ref="O247">IF($B247=0,0,INDEX(Contin_Proj_Input!V$9:V$83,$B247))</f>
        <v>98.211604095563132</v>
      </c>
      <c r="P247" s="67" cm="1">
        <f t="array" ref="P247">IF($B247=0,0,INDEX(Contin_Proj_Input!W$9:W$83,$B247))</f>
        <v>196.42320819112626</v>
      </c>
      <c r="Q247" s="67" cm="1">
        <f t="array" ref="Q247">IF($B247=0,0,INDEX(Contin_Proj_Input!X$9:X$83,$B247))</f>
        <v>392.84641638225253</v>
      </c>
      <c r="R247" s="67" cm="1">
        <f t="array" ref="R247">IF($B247=0,0,INDEX(Contin_Proj_Input!Y$9:Y$83,$B247))</f>
        <v>290.17064846416378</v>
      </c>
      <c r="S247" s="67" cm="1">
        <f t="array" ref="S247">IF($B247=0,0,INDEX(Contin_Proj_Input!Z$9:Z$83,$B247))</f>
        <v>4.4641638225255971</v>
      </c>
      <c r="T247" s="67">
        <f t="shared" si="2"/>
        <v>982.11604095563132</v>
      </c>
      <c r="V247" s="67" cm="1">
        <f t="array" ref="V247">IF($B247=0,0,INDEX(Contin_Proj_Input!AB$9:AB$83,$B247))</f>
        <v>982.11604095563132</v>
      </c>
    </row>
    <row r="248" spans="2:22" x14ac:dyDescent="0.2">
      <c r="B248" s="28">
        <f>IF(ISERROR(MATCH(D248,Contin_Proj_Input!G$9:G$83,0)),0,MATCH(D248,Contin_Proj_Input!G$9:G$83,0))</f>
        <v>37</v>
      </c>
      <c r="C248" s="9" cm="1">
        <f t="array" ref="C248">IF($B248=0,"",INDEX(Contin_Proj_Input!D$9:D$83,$B248))</f>
        <v>0</v>
      </c>
      <c r="D248" s="29">
        <v>0</v>
      </c>
      <c r="E248" s="9" cm="1">
        <f t="array" ref="E248">IF($B248=0,"",INDEX(Contin_Proj_Input!H$9:H$83,$B248))</f>
        <v>0</v>
      </c>
      <c r="F248" s="29"/>
      <c r="G248" s="29"/>
      <c r="H248" s="9" t="s">
        <v>15</v>
      </c>
      <c r="I248" s="9" t="s">
        <v>15</v>
      </c>
      <c r="J248" s="9" t="s">
        <v>15</v>
      </c>
      <c r="K248" s="9" t="s">
        <v>15</v>
      </c>
      <c r="L248" s="9" t="s">
        <v>15</v>
      </c>
      <c r="M248" s="9" t="s">
        <v>15</v>
      </c>
      <c r="O248" s="67" cm="1">
        <f t="array" ref="O248">IF($B248=0,0,INDEX(Contin_Proj_Input!V$9:V$83,$B248))</f>
        <v>0</v>
      </c>
      <c r="P248" s="67" cm="1">
        <f t="array" ref="P248">IF($B248=0,0,INDEX(Contin_Proj_Input!W$9:W$83,$B248))</f>
        <v>0</v>
      </c>
      <c r="Q248" s="67" cm="1">
        <f t="array" ref="Q248">IF($B248=0,0,INDEX(Contin_Proj_Input!X$9:X$83,$B248))</f>
        <v>0</v>
      </c>
      <c r="R248" s="67" cm="1">
        <f t="array" ref="R248">IF($B248=0,0,INDEX(Contin_Proj_Input!Y$9:Y$83,$B248))</f>
        <v>0</v>
      </c>
      <c r="S248" s="67" cm="1">
        <f t="array" ref="S248">IF($B248=0,0,INDEX(Contin_Proj_Input!Z$9:Z$83,$B248))</f>
        <v>0</v>
      </c>
      <c r="T248" s="67">
        <f t="shared" si="2"/>
        <v>0</v>
      </c>
      <c r="V248" s="67" cm="1">
        <f t="array" ref="V248">IF($B248=0,0,INDEX(Contin_Proj_Input!AB$9:AB$83,$B248))</f>
        <v>0</v>
      </c>
    </row>
    <row r="249" spans="2:22" x14ac:dyDescent="0.2">
      <c r="B249" s="28">
        <f>IF(ISERROR(MATCH(D249,Contin_Proj_Input!G$9:G$83,0)),0,MATCH(D249,Contin_Proj_Input!G$9:G$83,0))</f>
        <v>37</v>
      </c>
      <c r="C249" s="9" cm="1">
        <f t="array" ref="C249">IF($B249=0,"",INDEX(Contin_Proj_Input!D$9:D$83,$B249))</f>
        <v>0</v>
      </c>
      <c r="D249" s="29">
        <v>0</v>
      </c>
      <c r="E249" s="9" cm="1">
        <f t="array" ref="E249">IF($B249=0,"",INDEX(Contin_Proj_Input!H$9:H$83,$B249))</f>
        <v>0</v>
      </c>
      <c r="F249" s="29"/>
      <c r="G249" s="29"/>
      <c r="H249" s="9" t="s">
        <v>15</v>
      </c>
      <c r="I249" s="9" t="s">
        <v>15</v>
      </c>
      <c r="J249" s="9" t="s">
        <v>15</v>
      </c>
      <c r="K249" s="9" t="s">
        <v>15</v>
      </c>
      <c r="L249" s="9" t="s">
        <v>15</v>
      </c>
      <c r="M249" s="9" t="s">
        <v>15</v>
      </c>
      <c r="O249" s="67" cm="1">
        <f t="array" ref="O249">IF($B249=0,0,INDEX(Contin_Proj_Input!V$9:V$83,$B249))</f>
        <v>0</v>
      </c>
      <c r="P249" s="67" cm="1">
        <f t="array" ref="P249">IF($B249=0,0,INDEX(Contin_Proj_Input!W$9:W$83,$B249))</f>
        <v>0</v>
      </c>
      <c r="Q249" s="67" cm="1">
        <f t="array" ref="Q249">IF($B249=0,0,INDEX(Contin_Proj_Input!X$9:X$83,$B249))</f>
        <v>0</v>
      </c>
      <c r="R249" s="67" cm="1">
        <f t="array" ref="R249">IF($B249=0,0,INDEX(Contin_Proj_Input!Y$9:Y$83,$B249))</f>
        <v>0</v>
      </c>
      <c r="S249" s="67" cm="1">
        <f t="array" ref="S249">IF($B249=0,0,INDEX(Contin_Proj_Input!Z$9:Z$83,$B249))</f>
        <v>0</v>
      </c>
      <c r="T249" s="67">
        <f t="shared" si="2"/>
        <v>0</v>
      </c>
      <c r="V249" s="67" cm="1">
        <f t="array" ref="V249">IF($B249=0,0,INDEX(Contin_Proj_Input!AB$9:AB$83,$B249))</f>
        <v>0</v>
      </c>
    </row>
    <row r="250" spans="2:22" x14ac:dyDescent="0.2">
      <c r="B250" s="28">
        <f>IF(ISERROR(MATCH(D250,Contin_Proj_Input!G$9:G$83,0)),0,MATCH(D250,Contin_Proj_Input!G$9:G$83,0))</f>
        <v>48</v>
      </c>
      <c r="C250" s="9" cm="1">
        <f t="array" ref="C250">IF($B250=0,"",INDEX(Contin_Proj_Input!D$9:D$83,$B250))</f>
        <v>1901</v>
      </c>
      <c r="D250" s="29" t="s">
        <v>539</v>
      </c>
      <c r="E250" s="9" t="str" cm="1">
        <f t="array" ref="E250">IF($B250=0,"",INDEX(Contin_Proj_Input!H$9:H$83,$B250))</f>
        <v>Economic Benefits</v>
      </c>
      <c r="F250" s="29" t="s">
        <v>429</v>
      </c>
      <c r="G250" s="29" t="s">
        <v>427</v>
      </c>
      <c r="H250" s="9" t="s">
        <v>15</v>
      </c>
      <c r="I250" s="9" t="s">
        <v>15</v>
      </c>
      <c r="J250" s="9" t="s">
        <v>15</v>
      </c>
      <c r="K250" s="9" t="s">
        <v>15</v>
      </c>
      <c r="L250" s="9" t="s">
        <v>15</v>
      </c>
      <c r="M250" s="9" t="s">
        <v>15</v>
      </c>
      <c r="O250" s="67" cm="1">
        <f t="array" ref="O250">IF($B250=0,0,INDEX(Contin_Proj_Input!V$9:V$83,$B250))</f>
        <v>668.73174061433451</v>
      </c>
      <c r="P250" s="67" cm="1">
        <f t="array" ref="P250">IF($B250=0,0,INDEX(Contin_Proj_Input!W$9:W$83,$B250))</f>
        <v>534.98539249146756</v>
      </c>
      <c r="Q250" s="67" cm="1">
        <f t="array" ref="Q250">IF($B250=0,0,INDEX(Contin_Proj_Input!X$9:X$83,$B250))</f>
        <v>1249.0953583617747</v>
      </c>
      <c r="R250" s="67" cm="1">
        <f t="array" ref="R250">IF($B250=0,0,INDEX(Contin_Proj_Input!Y$9:Y$83,$B250))</f>
        <v>1249.0953583617747</v>
      </c>
      <c r="S250" s="67" cm="1">
        <f t="array" ref="S250">IF($B250=0,0,INDEX(Contin_Proj_Input!Z$9:Z$83,$B250))</f>
        <v>0</v>
      </c>
      <c r="T250" s="67">
        <f t="shared" si="2"/>
        <v>3701.9078498293516</v>
      </c>
      <c r="V250" s="67" cm="1">
        <f t="array" ref="V250">IF($B250=0,0,INDEX(Contin_Proj_Input!AB$9:AB$83,$B250))</f>
        <v>3701.9078498293511</v>
      </c>
    </row>
    <row r="251" spans="2:22" x14ac:dyDescent="0.2">
      <c r="B251" s="28">
        <f>IF(ISERROR(MATCH(D251,Contin_Proj_Input!G$9:G$83,0)),0,MATCH(D251,Contin_Proj_Input!G$9:G$83,0))</f>
        <v>49</v>
      </c>
      <c r="C251" s="9" cm="1">
        <f t="array" ref="C251">IF($B251=0,"",INDEX(Contin_Proj_Input!D$9:D$83,$B251))</f>
        <v>1746</v>
      </c>
      <c r="D251" s="29" t="s">
        <v>423</v>
      </c>
      <c r="E251" s="9" t="str" cm="1">
        <f t="array" ref="E251">IF($B251=0,"",INDEX(Contin_Proj_Input!H$9:H$83,$B251))</f>
        <v>Economic Benefits</v>
      </c>
      <c r="F251" s="29" t="s">
        <v>429</v>
      </c>
      <c r="G251" s="29" t="s">
        <v>427</v>
      </c>
      <c r="H251" s="9" t="s">
        <v>15</v>
      </c>
      <c r="I251" s="9" t="s">
        <v>15</v>
      </c>
      <c r="J251" s="9" t="s">
        <v>15</v>
      </c>
      <c r="K251" s="9" t="s">
        <v>15</v>
      </c>
      <c r="L251" s="9" t="s">
        <v>15</v>
      </c>
      <c r="M251" s="9" t="s">
        <v>15</v>
      </c>
      <c r="O251" s="67" cm="1">
        <f t="array" ref="O251">IF($B251=0,0,INDEX(Contin_Proj_Input!V$9:V$83,$B251))</f>
        <v>203.00784982935153</v>
      </c>
      <c r="P251" s="67" cm="1">
        <f t="array" ref="P251">IF($B251=0,0,INDEX(Contin_Proj_Input!W$9:W$83,$B251))</f>
        <v>61.60546075085324</v>
      </c>
      <c r="Q251" s="67" cm="1">
        <f t="array" ref="Q251">IF($B251=0,0,INDEX(Contin_Proj_Input!X$9:X$83,$B251))</f>
        <v>110.9344709897611</v>
      </c>
      <c r="R251" s="67" cm="1">
        <f t="array" ref="R251">IF($B251=0,0,INDEX(Contin_Proj_Input!Y$9:Y$83,$B251))</f>
        <v>9.2631399317406142</v>
      </c>
      <c r="S251" s="67" cm="1">
        <f t="array" ref="S251">IF($B251=0,0,INDEX(Contin_Proj_Input!Z$9:Z$83,$B251))</f>
        <v>278.22901023890785</v>
      </c>
      <c r="T251" s="67">
        <f t="shared" si="2"/>
        <v>663.03993174061429</v>
      </c>
      <c r="V251" s="67" cm="1">
        <f t="array" ref="V251">IF($B251=0,0,INDEX(Contin_Proj_Input!AB$9:AB$83,$B251))</f>
        <v>1842.6952218430033</v>
      </c>
    </row>
    <row r="252" spans="2:22" x14ac:dyDescent="0.2">
      <c r="B252" s="28">
        <f>IF(ISERROR(MATCH(D252,Contin_Proj_Input!G$9:G$83,0)),0,MATCH(D252,Contin_Proj_Input!G$9:G$83,0))</f>
        <v>50</v>
      </c>
      <c r="C252" s="9" t="str" cm="1">
        <f t="array" ref="C252">IF($B252=0,"",INDEX(Contin_Proj_Input!D$9:D$83,$B252))</f>
        <v>N2413</v>
      </c>
      <c r="D252" s="29" t="s">
        <v>540</v>
      </c>
      <c r="E252" s="9" t="str" cm="1">
        <f t="array" ref="E252">IF($B252=0,"",INDEX(Contin_Proj_Input!H$9:H$83,$B252))</f>
        <v>Economic Benefits</v>
      </c>
      <c r="F252" s="29" t="s">
        <v>430</v>
      </c>
      <c r="G252" s="29" t="s">
        <v>427</v>
      </c>
      <c r="H252" s="9" t="s">
        <v>15</v>
      </c>
      <c r="I252" s="9" t="s">
        <v>15</v>
      </c>
      <c r="J252" s="9" t="s">
        <v>15</v>
      </c>
      <c r="K252" s="9" t="s">
        <v>15</v>
      </c>
      <c r="L252" s="9" t="s">
        <v>15</v>
      </c>
      <c r="M252" s="9" t="s">
        <v>15</v>
      </c>
      <c r="O252" s="67" cm="1">
        <f t="array" ref="O252">IF($B252=0,0,INDEX(Contin_Proj_Input!V$9:V$83,$B252))</f>
        <v>0</v>
      </c>
      <c r="P252" s="67" cm="1">
        <f t="array" ref="P252">IF($B252=0,0,INDEX(Contin_Proj_Input!W$9:W$83,$B252))</f>
        <v>0</v>
      </c>
      <c r="Q252" s="67" cm="1">
        <f t="array" ref="Q252">IF($B252=0,0,INDEX(Contin_Proj_Input!X$9:X$83,$B252))</f>
        <v>0</v>
      </c>
      <c r="R252" s="67" cm="1">
        <f t="array" ref="R252">IF($B252=0,0,INDEX(Contin_Proj_Input!Y$9:Y$83,$B252))</f>
        <v>0</v>
      </c>
      <c r="S252" s="67" cm="1">
        <f t="array" ref="S252">IF($B252=0,0,INDEX(Contin_Proj_Input!Z$9:Z$83,$B252))</f>
        <v>169.08020477815697</v>
      </c>
      <c r="T252" s="67">
        <f t="shared" si="2"/>
        <v>169.08020477815697</v>
      </c>
      <c r="V252" s="67" cm="1">
        <f t="array" ref="V252">IF($B252=0,0,INDEX(Contin_Proj_Input!AB$9:AB$83,$B252))</f>
        <v>1398.3993174061432</v>
      </c>
    </row>
    <row r="253" spans="2:22" x14ac:dyDescent="0.2">
      <c r="B253" s="28">
        <f>IF(ISERROR(MATCH(D253,Contin_Proj_Input!G$9:G$83,0)),0,MATCH(D253,Contin_Proj_Input!G$9:G$83,0))</f>
        <v>37</v>
      </c>
      <c r="C253" s="9" cm="1">
        <f t="array" ref="C253">IF($B253=0,"",INDEX(Contin_Proj_Input!D$9:D$83,$B253))</f>
        <v>0</v>
      </c>
      <c r="D253" s="29"/>
      <c r="E253" s="9" cm="1">
        <f t="array" ref="E253">IF($B253=0,"",INDEX(Contin_Proj_Input!H$9:H$83,$B253))</f>
        <v>0</v>
      </c>
      <c r="F253" s="29"/>
      <c r="G253" s="29"/>
      <c r="H253" s="9" t="s">
        <v>15</v>
      </c>
      <c r="I253" s="9" t="s">
        <v>15</v>
      </c>
      <c r="J253" s="9" t="s">
        <v>15</v>
      </c>
      <c r="K253" s="9" t="s">
        <v>15</v>
      </c>
      <c r="L253" s="9" t="s">
        <v>15</v>
      </c>
      <c r="M253" s="9" t="s">
        <v>15</v>
      </c>
      <c r="O253" s="67" cm="1">
        <f t="array" ref="O253">IF($B253=0,0,INDEX(Contin_Proj_Input!V$9:V$83,$B253))</f>
        <v>0</v>
      </c>
      <c r="P253" s="67" cm="1">
        <f t="array" ref="P253">IF($B253=0,0,INDEX(Contin_Proj_Input!W$9:W$83,$B253))</f>
        <v>0</v>
      </c>
      <c r="Q253" s="67" cm="1">
        <f t="array" ref="Q253">IF($B253=0,0,INDEX(Contin_Proj_Input!X$9:X$83,$B253))</f>
        <v>0</v>
      </c>
      <c r="R253" s="67" cm="1">
        <f t="array" ref="R253">IF($B253=0,0,INDEX(Contin_Proj_Input!Y$9:Y$83,$B253))</f>
        <v>0</v>
      </c>
      <c r="S253" s="67" cm="1">
        <f t="array" ref="S253">IF($B253=0,0,INDEX(Contin_Proj_Input!Z$9:Z$83,$B253))</f>
        <v>0</v>
      </c>
      <c r="T253" s="67">
        <f t="shared" si="2"/>
        <v>0</v>
      </c>
      <c r="V253" s="67" cm="1">
        <f t="array" ref="V253">IF($B253=0,0,INDEX(Contin_Proj_Input!AB$9:AB$83,$B253))</f>
        <v>0</v>
      </c>
    </row>
    <row r="254" spans="2:22" x14ac:dyDescent="0.2">
      <c r="B254" s="28">
        <f>IF(ISERROR(MATCH(D254,Contin_Proj_Input!G$9:G$83,0)),0,MATCH(D254,Contin_Proj_Input!G$9:G$83,0))</f>
        <v>37</v>
      </c>
      <c r="C254" s="9" cm="1">
        <f t="array" ref="C254">IF($B254=0,"",INDEX(Contin_Proj_Input!D$9:D$83,$B254))</f>
        <v>0</v>
      </c>
      <c r="D254" s="29"/>
      <c r="E254" s="9" cm="1">
        <f t="array" ref="E254">IF($B254=0,"",INDEX(Contin_Proj_Input!H$9:H$83,$B254))</f>
        <v>0</v>
      </c>
      <c r="F254" s="29"/>
      <c r="G254" s="29"/>
      <c r="H254" s="9" t="s">
        <v>15</v>
      </c>
      <c r="I254" s="9" t="s">
        <v>15</v>
      </c>
      <c r="J254" s="9" t="s">
        <v>15</v>
      </c>
      <c r="K254" s="9" t="s">
        <v>15</v>
      </c>
      <c r="L254" s="9" t="s">
        <v>15</v>
      </c>
      <c r="M254" s="9" t="s">
        <v>15</v>
      </c>
      <c r="O254" s="67" cm="1">
        <f t="array" ref="O254">IF($B254=0,0,INDEX(Contin_Proj_Input!V$9:V$83,$B254))</f>
        <v>0</v>
      </c>
      <c r="P254" s="67" cm="1">
        <f t="array" ref="P254">IF($B254=0,0,INDEX(Contin_Proj_Input!W$9:W$83,$B254))</f>
        <v>0</v>
      </c>
      <c r="Q254" s="67" cm="1">
        <f t="array" ref="Q254">IF($B254=0,0,INDEX(Contin_Proj_Input!X$9:X$83,$B254))</f>
        <v>0</v>
      </c>
      <c r="R254" s="67" cm="1">
        <f t="array" ref="R254">IF($B254=0,0,INDEX(Contin_Proj_Input!Y$9:Y$83,$B254))</f>
        <v>0</v>
      </c>
      <c r="S254" s="67" cm="1">
        <f t="array" ref="S254">IF($B254=0,0,INDEX(Contin_Proj_Input!Z$9:Z$83,$B254))</f>
        <v>0</v>
      </c>
      <c r="T254" s="67">
        <f t="shared" ref="T254" si="3">SUM(O254:S254)</f>
        <v>0</v>
      </c>
      <c r="V254" s="67" cm="1">
        <f t="array" ref="V254">IF($B254=0,0,INDEX(Contin_Proj_Input!AB$9:AB$83,$B254))</f>
        <v>0</v>
      </c>
    </row>
    <row r="255" spans="2:22" x14ac:dyDescent="0.2">
      <c r="B255" s="28">
        <f>IF(ISERROR(MATCH(D255,Contin_Proj_Input!G$9:G$83,0)),0,MATCH(D255,Contin_Proj_Input!G$9:G$83,0))</f>
        <v>37</v>
      </c>
      <c r="C255" s="9" cm="1">
        <f t="array" ref="C255">IF($B255=0,"",INDEX(Contin_Proj_Input!D$9:D$83,$B255))</f>
        <v>0</v>
      </c>
      <c r="D255" s="29"/>
      <c r="E255" s="9" cm="1">
        <f t="array" ref="E255">IF($B255=0,"",INDEX(Contin_Proj_Input!H$9:H$83,$B255))</f>
        <v>0</v>
      </c>
      <c r="F255" s="29"/>
      <c r="G255" s="29"/>
      <c r="H255" s="9" t="s">
        <v>15</v>
      </c>
      <c r="I255" s="9" t="s">
        <v>15</v>
      </c>
      <c r="J255" s="9" t="s">
        <v>15</v>
      </c>
      <c r="K255" s="9" t="s">
        <v>15</v>
      </c>
      <c r="L255" s="9" t="s">
        <v>15</v>
      </c>
      <c r="M255" s="9" t="s">
        <v>15</v>
      </c>
      <c r="O255" s="67" cm="1">
        <f t="array" ref="O255">IF($B255=0,0,INDEX(Contin_Proj_Input!V$9:V$83,$B255))</f>
        <v>0</v>
      </c>
      <c r="P255" s="67" cm="1">
        <f t="array" ref="P255">IF($B255=0,0,INDEX(Contin_Proj_Input!W$9:W$83,$B255))</f>
        <v>0</v>
      </c>
      <c r="Q255" s="67" cm="1">
        <f t="array" ref="Q255">IF($B255=0,0,INDEX(Contin_Proj_Input!X$9:X$83,$B255))</f>
        <v>0</v>
      </c>
      <c r="R255" s="67" cm="1">
        <f t="array" ref="R255">IF($B255=0,0,INDEX(Contin_Proj_Input!Y$9:Y$83,$B255))</f>
        <v>0</v>
      </c>
      <c r="S255" s="67" cm="1">
        <f t="array" ref="S255">IF($B255=0,0,INDEX(Contin_Proj_Input!Z$9:Z$83,$B255))</f>
        <v>0</v>
      </c>
      <c r="T255" s="67">
        <f t="shared" ref="T255:T259" si="4">SUM(O255:S255)</f>
        <v>0</v>
      </c>
      <c r="V255" s="67" cm="1">
        <f t="array" ref="V255">IF($B255=0,0,INDEX(Contin_Proj_Input!AB$9:AB$83,$B255))</f>
        <v>0</v>
      </c>
    </row>
    <row r="256" spans="2:22" x14ac:dyDescent="0.2">
      <c r="B256" s="28">
        <f>IF(ISERROR(MATCH(D256,Contin_Proj_Input!G$9:G$83,0)),0,MATCH(D256,Contin_Proj_Input!G$9:G$83,0))</f>
        <v>37</v>
      </c>
      <c r="C256" s="9" cm="1">
        <f t="array" ref="C256">IF($B256=0,"",INDEX(Contin_Proj_Input!D$9:D$83,$B256))</f>
        <v>0</v>
      </c>
      <c r="D256" s="29"/>
      <c r="E256" s="9" cm="1">
        <f t="array" ref="E256">IF($B256=0,"",INDEX(Contin_Proj_Input!H$9:H$83,$B256))</f>
        <v>0</v>
      </c>
      <c r="F256" s="29"/>
      <c r="G256" s="29"/>
      <c r="H256" s="9" t="s">
        <v>15</v>
      </c>
      <c r="I256" s="9" t="s">
        <v>15</v>
      </c>
      <c r="J256" s="9" t="s">
        <v>15</v>
      </c>
      <c r="K256" s="9" t="s">
        <v>15</v>
      </c>
      <c r="L256" s="9" t="s">
        <v>15</v>
      </c>
      <c r="M256" s="9" t="s">
        <v>15</v>
      </c>
      <c r="O256" s="67" cm="1">
        <f t="array" ref="O256">IF($B256=0,0,INDEX(Contin_Proj_Input!V$9:V$83,$B256))</f>
        <v>0</v>
      </c>
      <c r="P256" s="67" cm="1">
        <f t="array" ref="P256">IF($B256=0,0,INDEX(Contin_Proj_Input!W$9:W$83,$B256))</f>
        <v>0</v>
      </c>
      <c r="Q256" s="67" cm="1">
        <f t="array" ref="Q256">IF($B256=0,0,INDEX(Contin_Proj_Input!X$9:X$83,$B256))</f>
        <v>0</v>
      </c>
      <c r="R256" s="67" cm="1">
        <f t="array" ref="R256">IF($B256=0,0,INDEX(Contin_Proj_Input!Y$9:Y$83,$B256))</f>
        <v>0</v>
      </c>
      <c r="S256" s="67" cm="1">
        <f t="array" ref="S256">IF($B256=0,0,INDEX(Contin_Proj_Input!Z$9:Z$83,$B256))</f>
        <v>0</v>
      </c>
      <c r="T256" s="67">
        <f t="shared" si="4"/>
        <v>0</v>
      </c>
      <c r="V256" s="67" cm="1">
        <f t="array" ref="V256">IF($B256=0,0,INDEX(Contin_Proj_Input!AB$9:AB$83,$B256))</f>
        <v>0</v>
      </c>
    </row>
    <row r="257" spans="2:22" x14ac:dyDescent="0.2">
      <c r="B257" s="28">
        <f>IF(ISERROR(MATCH(D257,Contin_Proj_Input!G$9:G$83,0)),0,MATCH(D257,Contin_Proj_Input!G$9:G$83,0))</f>
        <v>37</v>
      </c>
      <c r="C257" s="9" cm="1">
        <f t="array" ref="C257">IF($B257=0,"",INDEX(Contin_Proj_Input!D$9:D$83,$B257))</f>
        <v>0</v>
      </c>
      <c r="D257" s="29"/>
      <c r="E257" s="9" cm="1">
        <f t="array" ref="E257">IF($B257=0,"",INDEX(Contin_Proj_Input!H$9:H$83,$B257))</f>
        <v>0</v>
      </c>
      <c r="F257" s="29"/>
      <c r="G257" s="29"/>
      <c r="H257" s="9" t="s">
        <v>15</v>
      </c>
      <c r="I257" s="9" t="s">
        <v>15</v>
      </c>
      <c r="J257" s="9" t="s">
        <v>15</v>
      </c>
      <c r="K257" s="9" t="s">
        <v>15</v>
      </c>
      <c r="L257" s="9" t="s">
        <v>15</v>
      </c>
      <c r="M257" s="9" t="s">
        <v>15</v>
      </c>
      <c r="O257" s="67" cm="1">
        <f t="array" ref="O257">IF($B257=0,0,INDEX(Contin_Proj_Input!V$9:V$83,$B257))</f>
        <v>0</v>
      </c>
      <c r="P257" s="67" cm="1">
        <f t="array" ref="P257">IF($B257=0,0,INDEX(Contin_Proj_Input!W$9:W$83,$B257))</f>
        <v>0</v>
      </c>
      <c r="Q257" s="67" cm="1">
        <f t="array" ref="Q257">IF($B257=0,0,INDEX(Contin_Proj_Input!X$9:X$83,$B257))</f>
        <v>0</v>
      </c>
      <c r="R257" s="67" cm="1">
        <f t="array" ref="R257">IF($B257=0,0,INDEX(Contin_Proj_Input!Y$9:Y$83,$B257))</f>
        <v>0</v>
      </c>
      <c r="S257" s="67" cm="1">
        <f t="array" ref="S257">IF($B257=0,0,INDEX(Contin_Proj_Input!Z$9:Z$83,$B257))</f>
        <v>0</v>
      </c>
      <c r="T257" s="67">
        <f t="shared" si="4"/>
        <v>0</v>
      </c>
      <c r="V257" s="67" cm="1">
        <f t="array" ref="V257">IF($B257=0,0,INDEX(Contin_Proj_Input!AB$9:AB$83,$B257))</f>
        <v>0</v>
      </c>
    </row>
    <row r="258" spans="2:22" x14ac:dyDescent="0.2">
      <c r="B258" s="28">
        <f>IF(ISERROR(MATCH(D258,Contin_Proj_Input!G$9:G$83,0)),0,MATCH(D258,Contin_Proj_Input!G$9:G$83,0))</f>
        <v>37</v>
      </c>
      <c r="C258" s="9" cm="1">
        <f t="array" ref="C258">IF($B258=0,"",INDEX(Contin_Proj_Input!D$9:D$83,$B258))</f>
        <v>0</v>
      </c>
      <c r="D258" s="29"/>
      <c r="E258" s="9" cm="1">
        <f t="array" ref="E258">IF($B258=0,"",INDEX(Contin_Proj_Input!H$9:H$83,$B258))</f>
        <v>0</v>
      </c>
      <c r="F258" s="29"/>
      <c r="G258" s="29"/>
      <c r="H258" s="9" t="s">
        <v>15</v>
      </c>
      <c r="I258" s="9" t="s">
        <v>15</v>
      </c>
      <c r="J258" s="9" t="s">
        <v>15</v>
      </c>
      <c r="K258" s="9" t="s">
        <v>15</v>
      </c>
      <c r="L258" s="9" t="s">
        <v>15</v>
      </c>
      <c r="M258" s="9" t="s">
        <v>15</v>
      </c>
      <c r="O258" s="67" cm="1">
        <f t="array" ref="O258">IF($B258=0,0,INDEX(Contin_Proj_Input!V$9:V$83,$B258))</f>
        <v>0</v>
      </c>
      <c r="P258" s="67" cm="1">
        <f t="array" ref="P258">IF($B258=0,0,INDEX(Contin_Proj_Input!W$9:W$83,$B258))</f>
        <v>0</v>
      </c>
      <c r="Q258" s="67" cm="1">
        <f t="array" ref="Q258">IF($B258=0,0,INDEX(Contin_Proj_Input!X$9:X$83,$B258))</f>
        <v>0</v>
      </c>
      <c r="R258" s="67" cm="1">
        <f t="array" ref="R258">IF($B258=0,0,INDEX(Contin_Proj_Input!Y$9:Y$83,$B258))</f>
        <v>0</v>
      </c>
      <c r="S258" s="67" cm="1">
        <f t="array" ref="S258">IF($B258=0,0,INDEX(Contin_Proj_Input!Z$9:Z$83,$B258))</f>
        <v>0</v>
      </c>
      <c r="T258" s="67">
        <f t="shared" si="4"/>
        <v>0</v>
      </c>
      <c r="V258" s="67" cm="1">
        <f t="array" ref="V258">IF($B258=0,0,INDEX(Contin_Proj_Input!AB$9:AB$83,$B258))</f>
        <v>0</v>
      </c>
    </row>
    <row r="259" spans="2:22" x14ac:dyDescent="0.2">
      <c r="B259" s="28">
        <f>IF(ISERROR(MATCH(D259,Contin_Proj_Input!G$9:G$83,0)),0,MATCH(D259,Contin_Proj_Input!G$9:G$83,0))</f>
        <v>37</v>
      </c>
      <c r="C259" s="9" cm="1">
        <f t="array" ref="C259">IF($B259=0,"",INDEX(Contin_Proj_Input!D$9:D$83,$B259))</f>
        <v>0</v>
      </c>
      <c r="D259" s="29"/>
      <c r="E259" s="9" cm="1">
        <f t="array" ref="E259">IF($B259=0,"",INDEX(Contin_Proj_Input!H$9:H$83,$B259))</f>
        <v>0</v>
      </c>
      <c r="F259" s="29"/>
      <c r="G259" s="29"/>
      <c r="H259" s="9" t="s">
        <v>15</v>
      </c>
      <c r="I259" s="9" t="s">
        <v>15</v>
      </c>
      <c r="J259" s="9" t="s">
        <v>15</v>
      </c>
      <c r="K259" s="9" t="s">
        <v>15</v>
      </c>
      <c r="L259" s="9" t="s">
        <v>15</v>
      </c>
      <c r="M259" s="9" t="s">
        <v>15</v>
      </c>
      <c r="O259" s="67" cm="1">
        <f t="array" ref="O259">IF($B259=0,0,INDEX(Contin_Proj_Input!V$9:V$83,$B259))</f>
        <v>0</v>
      </c>
      <c r="P259" s="67" cm="1">
        <f t="array" ref="P259">IF($B259=0,0,INDEX(Contin_Proj_Input!W$9:W$83,$B259))</f>
        <v>0</v>
      </c>
      <c r="Q259" s="67" cm="1">
        <f t="array" ref="Q259">IF($B259=0,0,INDEX(Contin_Proj_Input!X$9:X$83,$B259))</f>
        <v>0</v>
      </c>
      <c r="R259" s="67" cm="1">
        <f t="array" ref="R259">IF($B259=0,0,INDEX(Contin_Proj_Input!Y$9:Y$83,$B259))</f>
        <v>0</v>
      </c>
      <c r="S259" s="67" cm="1">
        <f t="array" ref="S259">IF($B259=0,0,INDEX(Contin_Proj_Input!Z$9:Z$83,$B259))</f>
        <v>0</v>
      </c>
      <c r="T259" s="67">
        <f t="shared" si="4"/>
        <v>0</v>
      </c>
      <c r="V259" s="67" cm="1">
        <f t="array" ref="V259">IF($B259=0,0,INDEX(Contin_Proj_Input!AB$9:AB$83,$B259))</f>
        <v>0</v>
      </c>
    </row>
    <row r="260" spans="2:22" x14ac:dyDescent="0.2">
      <c r="B260" s="28"/>
      <c r="C260" s="9"/>
      <c r="D260" s="29"/>
      <c r="E260" s="9"/>
      <c r="F260" s="29"/>
      <c r="G260" s="29"/>
      <c r="H260" s="9"/>
      <c r="I260" s="9"/>
      <c r="J260" s="9"/>
      <c r="K260" s="9"/>
      <c r="L260" s="9"/>
      <c r="M260" s="9"/>
      <c r="O260" s="67"/>
      <c r="P260" s="67"/>
      <c r="Q260" s="67"/>
      <c r="R260" s="67"/>
      <c r="S260" s="67"/>
      <c r="T260" s="67"/>
      <c r="V260" s="67"/>
    </row>
    <row r="261" spans="2:22" x14ac:dyDescent="0.2">
      <c r="B261" s="28"/>
      <c r="C261" s="9"/>
      <c r="D261" s="29"/>
      <c r="E261" s="9"/>
      <c r="F261" s="29"/>
      <c r="G261" s="29"/>
      <c r="H261" s="9"/>
      <c r="I261" s="9"/>
      <c r="J261" s="9"/>
      <c r="K261" s="9"/>
      <c r="L261" s="9"/>
      <c r="M261" s="9"/>
      <c r="O261" s="67"/>
      <c r="P261" s="67"/>
      <c r="Q261" s="67"/>
      <c r="R261" s="67"/>
      <c r="S261" s="67"/>
      <c r="T261" s="67"/>
      <c r="V261" s="67"/>
    </row>
    <row r="262" spans="2:22" x14ac:dyDescent="0.2">
      <c r="B262" s="28"/>
      <c r="C262" s="9"/>
      <c r="D262" s="29"/>
      <c r="E262" s="9"/>
      <c r="F262" s="29"/>
      <c r="G262" s="29"/>
      <c r="H262" s="9"/>
      <c r="I262" s="9"/>
      <c r="J262" s="9"/>
      <c r="K262" s="9"/>
      <c r="L262" s="9"/>
      <c r="M262" s="9"/>
      <c r="O262" s="67"/>
      <c r="P262" s="67"/>
      <c r="Q262" s="67"/>
      <c r="R262" s="67"/>
      <c r="S262" s="67"/>
      <c r="T262" s="67"/>
      <c r="V262" s="67"/>
    </row>
    <row r="263" spans="2:22" x14ac:dyDescent="0.2">
      <c r="B263" s="28"/>
      <c r="C263" s="9"/>
      <c r="D263" s="29"/>
      <c r="E263" s="9"/>
      <c r="F263" s="29"/>
      <c r="G263" s="29"/>
      <c r="H263" s="9"/>
      <c r="I263" s="9"/>
      <c r="J263" s="9"/>
      <c r="K263" s="9"/>
      <c r="L263" s="9"/>
      <c r="M263" s="9"/>
      <c r="O263" s="67"/>
      <c r="P263" s="67"/>
      <c r="Q263" s="67"/>
      <c r="R263" s="67"/>
      <c r="S263" s="67"/>
      <c r="T263" s="67"/>
      <c r="V263" s="67"/>
    </row>
    <row r="264" spans="2:22" x14ac:dyDescent="0.2">
      <c r="B264" s="28"/>
      <c r="C264" s="9"/>
      <c r="D264" s="29"/>
      <c r="E264" s="9"/>
      <c r="F264" s="29"/>
      <c r="G264" s="29"/>
      <c r="H264" s="9"/>
      <c r="I264" s="9"/>
      <c r="J264" s="9"/>
      <c r="K264" s="9"/>
      <c r="L264" s="9"/>
      <c r="M264" s="9"/>
      <c r="O264" s="67"/>
      <c r="P264" s="67"/>
      <c r="Q264" s="67"/>
      <c r="R264" s="67"/>
      <c r="S264" s="67"/>
      <c r="T264" s="67"/>
      <c r="V264" s="67"/>
    </row>
    <row r="265" spans="2:22" x14ac:dyDescent="0.2">
      <c r="B265" s="28"/>
      <c r="C265" s="9"/>
      <c r="D265" s="29"/>
      <c r="E265" s="9"/>
      <c r="F265" s="29"/>
      <c r="G265" s="29"/>
      <c r="H265" s="9"/>
      <c r="I265" s="9"/>
      <c r="J265" s="9"/>
      <c r="K265" s="9"/>
      <c r="L265" s="9"/>
      <c r="M265" s="9"/>
      <c r="O265" s="67"/>
      <c r="P265" s="67"/>
      <c r="Q265" s="67"/>
      <c r="R265" s="67"/>
      <c r="S265" s="67"/>
      <c r="T265" s="67"/>
      <c r="V265" s="67"/>
    </row>
    <row r="266" spans="2:22" x14ac:dyDescent="0.2">
      <c r="B266" s="28">
        <f>IF(ISERROR(MATCH(D266,Contin_Proj_Input!G$9:G$83,0)),0,MATCH(D266,Contin_Proj_Input!G$9:G$83,0))</f>
        <v>37</v>
      </c>
      <c r="C266" s="9" cm="1">
        <f t="array" ref="C266">IF($B266=0,"",INDEX(Contin_Proj_Input!D$9:D$83,$B266))</f>
        <v>0</v>
      </c>
      <c r="D266" s="29"/>
      <c r="E266" s="9" cm="1">
        <f t="array" ref="E266">IF($B266=0,"",INDEX(Contin_Proj_Input!H$9:H$83,$B266))</f>
        <v>0</v>
      </c>
      <c r="F266" s="29"/>
      <c r="G266" s="29"/>
      <c r="H266" s="9" t="s">
        <v>15</v>
      </c>
      <c r="I266" s="9" t="s">
        <v>15</v>
      </c>
      <c r="J266" s="9" t="s">
        <v>15</v>
      </c>
      <c r="K266" s="9" t="s">
        <v>15</v>
      </c>
      <c r="L266" s="9" t="s">
        <v>15</v>
      </c>
      <c r="M266" s="9" t="s">
        <v>15</v>
      </c>
      <c r="O266" s="67" cm="1">
        <f t="array" ref="O266">IF($B266=0,0,INDEX(Contin_Proj_Input!V$9:V$83,$B266))</f>
        <v>0</v>
      </c>
      <c r="P266" s="67" cm="1">
        <f t="array" ref="P266">IF($B266=0,0,INDEX(Contin_Proj_Input!W$9:W$83,$B266))</f>
        <v>0</v>
      </c>
      <c r="Q266" s="67" cm="1">
        <f t="array" ref="Q266">IF($B266=0,0,INDEX(Contin_Proj_Input!X$9:X$83,$B266))</f>
        <v>0</v>
      </c>
      <c r="R266" s="67" cm="1">
        <f t="array" ref="R266">IF($B266=0,0,INDEX(Contin_Proj_Input!Y$9:Y$83,$B266))</f>
        <v>0</v>
      </c>
      <c r="S266" s="67" cm="1">
        <f t="array" ref="S266">IF($B266=0,0,INDEX(Contin_Proj_Input!Z$9:Z$83,$B266))</f>
        <v>0</v>
      </c>
      <c r="T266" s="67">
        <f t="shared" si="2"/>
        <v>0</v>
      </c>
      <c r="V266" s="67" cm="1">
        <f t="array" ref="V266">IF($B266=0,0,INDEX(Contin_Proj_Input!AB$9:AB$83,$B266))</f>
        <v>0</v>
      </c>
    </row>
    <row r="268" spans="2:22" x14ac:dyDescent="0.2">
      <c r="D268" s="109" t="s">
        <v>143</v>
      </c>
      <c r="E268" s="109" t="str">
        <f t="shared" ref="E268:M268" si="5">NA</f>
        <v>N/A</v>
      </c>
      <c r="F268" s="109" t="str">
        <f t="shared" si="5"/>
        <v>N/A</v>
      </c>
      <c r="G268" s="109" t="str">
        <f t="shared" si="5"/>
        <v>N/A</v>
      </c>
      <c r="H268" s="109" t="str">
        <f t="shared" si="5"/>
        <v>N/A</v>
      </c>
      <c r="I268" s="109" t="str">
        <f t="shared" si="5"/>
        <v>N/A</v>
      </c>
      <c r="J268" s="109" t="str">
        <f t="shared" si="5"/>
        <v>N/A</v>
      </c>
      <c r="K268" s="109" t="str">
        <f t="shared" si="5"/>
        <v>N/A</v>
      </c>
      <c r="L268" s="109" t="str">
        <f t="shared" si="5"/>
        <v>N/A</v>
      </c>
      <c r="M268" s="110" t="str">
        <f t="shared" si="5"/>
        <v>N/A</v>
      </c>
      <c r="O268" s="64">
        <f>SUM(O230:O266)</f>
        <v>1158.3284479373997</v>
      </c>
      <c r="P268" s="64">
        <f t="shared" ref="P268:V268" si="6">SUM(P230:P266)</f>
        <v>1521.0552876803622</v>
      </c>
      <c r="Q268" s="64">
        <f t="shared" si="6"/>
        <v>3356.0170680471088</v>
      </c>
      <c r="R268" s="64">
        <f t="shared" si="6"/>
        <v>3091.0579783957228</v>
      </c>
      <c r="S268" s="64">
        <f t="shared" si="6"/>
        <v>1596.7237391489707</v>
      </c>
      <c r="T268" s="64">
        <f t="shared" si="6"/>
        <v>10723.182521209563</v>
      </c>
      <c r="V268" s="64">
        <f t="shared" si="6"/>
        <v>13854.938928015506</v>
      </c>
    </row>
    <row r="270" spans="2:22" x14ac:dyDescent="0.2">
      <c r="D270" s="111" t="s">
        <v>432</v>
      </c>
      <c r="E270" s="9" t="s">
        <v>15</v>
      </c>
      <c r="F270" s="9" t="s">
        <v>428</v>
      </c>
      <c r="G270" s="9" t="s">
        <v>427</v>
      </c>
      <c r="H270" s="9" t="s">
        <v>15</v>
      </c>
      <c r="I270" s="9" t="s">
        <v>15</v>
      </c>
      <c r="J270" s="9" t="s">
        <v>15</v>
      </c>
      <c r="K270" s="9" t="s">
        <v>15</v>
      </c>
      <c r="L270" s="9" t="s">
        <v>15</v>
      </c>
      <c r="M270" s="9" t="s">
        <v>15</v>
      </c>
      <c r="O270" s="67">
        <f>SUMIFS(O$230:O$266,$F$230:$F$266,$F270,$G$230:$G$266,$G270)</f>
        <v>19.272451482921014</v>
      </c>
      <c r="P270" s="67">
        <f>SUMIFS(P$230:P$266,$F$230:$F$266,$F270,$G$230:$G$266,$G270)</f>
        <v>84.329677626939997</v>
      </c>
      <c r="Q270" s="67">
        <f>SUMIFS(Q$230:Q$266,$F$230:$F$266,$F270,$G$230:$G$266,$G270)</f>
        <v>200.58737380451225</v>
      </c>
      <c r="R270" s="67">
        <f>SUMIFS(R$230:R$266,$F$230:$F$266,$F270,$G$230:$G$266,$G270)</f>
        <v>110.42507737183234</v>
      </c>
      <c r="S270" s="67">
        <f>SUMIFS(S$230:S$266,$F$230:$F$266,$F270,$G$230:$G$266,$G270)</f>
        <v>233.81452413190604</v>
      </c>
      <c r="T270" s="67">
        <f t="shared" ref="T270:T271" si="7">SUM(O270:S270)</f>
        <v>648.42910441811171</v>
      </c>
      <c r="V270" s="67">
        <f>SUMIFS(V$230:V$266,$F$230:$F$266,$F270,$G$230:$G$266,$G270)</f>
        <v>817.9470944779539</v>
      </c>
    </row>
    <row r="271" spans="2:22" x14ac:dyDescent="0.2">
      <c r="D271" s="111" t="s">
        <v>433</v>
      </c>
      <c r="E271" s="9" t="s">
        <v>15</v>
      </c>
      <c r="F271" s="9" t="s">
        <v>428</v>
      </c>
      <c r="G271" s="9" t="s">
        <v>431</v>
      </c>
      <c r="H271" s="9" t="s">
        <v>15</v>
      </c>
      <c r="I271" s="9" t="s">
        <v>15</v>
      </c>
      <c r="J271" s="9" t="s">
        <v>15</v>
      </c>
      <c r="K271" s="9" t="s">
        <v>15</v>
      </c>
      <c r="L271" s="9" t="s">
        <v>15</v>
      </c>
      <c r="M271" s="9" t="s">
        <v>15</v>
      </c>
      <c r="O271" s="67">
        <f t="shared" ref="O271" si="8">SUMIFS(O$230:O$266,$F$230:$F$266,$F271,$G$230:$G$266,$G271)</f>
        <v>267.31640601079272</v>
      </c>
      <c r="P271" s="67">
        <f>SUMIFS(P$230:P$266,$F$230:$F$266,$F271,$G$230:$G$266,$G271)</f>
        <v>840.13475681110151</v>
      </c>
      <c r="Q271" s="67">
        <f>SUMIFS(Q$230:Q$266,$F$230:$F$266,$F271,$G$230:$G$266,$G271)</f>
        <v>1795.3998648910608</v>
      </c>
      <c r="R271" s="67">
        <f>SUMIFS(R$230:R$266,$F$230:$F$266,$F271,$G$230:$G$266,$G271)</f>
        <v>1722.2744027303754</v>
      </c>
      <c r="S271" s="67">
        <f>SUMIFS(S$230:S$266,$F$230:$F$266,$F271,$G$230:$G$266,$G271)</f>
        <v>915.6</v>
      </c>
      <c r="T271" s="67">
        <f t="shared" si="7"/>
        <v>5540.7254304433309</v>
      </c>
      <c r="V271" s="67">
        <f>SUMIFS(V$230:V$266,$F$230:$F$266,$F271,$G$230:$G$266,$G271)</f>
        <v>6093.9894444590564</v>
      </c>
    </row>
    <row r="272" spans="2:22" x14ac:dyDescent="0.2">
      <c r="D272" s="9" t="s">
        <v>434</v>
      </c>
      <c r="E272" s="9" t="s">
        <v>15</v>
      </c>
      <c r="F272" s="9" t="s">
        <v>428</v>
      </c>
      <c r="G272" s="9" t="s">
        <v>15</v>
      </c>
      <c r="H272" s="9" t="s">
        <v>15</v>
      </c>
      <c r="I272" s="9" t="s">
        <v>15</v>
      </c>
      <c r="J272" s="9" t="s">
        <v>15</v>
      </c>
      <c r="K272" s="9" t="s">
        <v>15</v>
      </c>
      <c r="L272" s="9" t="s">
        <v>15</v>
      </c>
      <c r="M272" s="9" t="s">
        <v>15</v>
      </c>
      <c r="O272" s="67">
        <f t="shared" ref="O272:T272" si="9">SUM(O270:O271)</f>
        <v>286.5888574937137</v>
      </c>
      <c r="P272" s="67">
        <f t="shared" si="9"/>
        <v>924.46443443804151</v>
      </c>
      <c r="Q272" s="67">
        <f t="shared" si="9"/>
        <v>1995.9872386955731</v>
      </c>
      <c r="R272" s="67">
        <f t="shared" si="9"/>
        <v>1832.6994801022079</v>
      </c>
      <c r="S272" s="67">
        <f t="shared" si="9"/>
        <v>1149.4145241319061</v>
      </c>
      <c r="T272" s="67">
        <f t="shared" si="9"/>
        <v>6189.1545348614427</v>
      </c>
      <c r="V272" s="67">
        <f t="shared" ref="V272" si="10">SUM(V270:V271)</f>
        <v>6911.9365389370105</v>
      </c>
    </row>
    <row r="274" spans="1:22" x14ac:dyDescent="0.2">
      <c r="D274" s="111" t="s">
        <v>435</v>
      </c>
      <c r="E274" s="9" t="s">
        <v>15</v>
      </c>
      <c r="F274" s="9" t="s">
        <v>429</v>
      </c>
      <c r="G274" s="9" t="s">
        <v>15</v>
      </c>
      <c r="H274" s="9" t="s">
        <v>15</v>
      </c>
      <c r="I274" s="9" t="s">
        <v>15</v>
      </c>
      <c r="J274" s="9" t="s">
        <v>15</v>
      </c>
      <c r="K274" s="9" t="s">
        <v>15</v>
      </c>
      <c r="L274" s="9" t="s">
        <v>15</v>
      </c>
      <c r="M274" s="9" t="s">
        <v>15</v>
      </c>
      <c r="O274" s="67">
        <f>SUMIFS(O$230:O$266,$F$230:$F$266,$F274)</f>
        <v>871.73959044368598</v>
      </c>
      <c r="P274" s="67">
        <f>SUMIFS(P$230:P$266,$F$230:$F$266,$F274)</f>
        <v>596.5908532423208</v>
      </c>
      <c r="Q274" s="67">
        <f>SUMIFS(Q$230:Q$266,$F$230:$F$266,$F274)</f>
        <v>1360.0298293515359</v>
      </c>
      <c r="R274" s="67">
        <f>SUMIFS(R$230:R$266,$F$230:$F$266,$F274)</f>
        <v>1258.3584982935154</v>
      </c>
      <c r="S274" s="67">
        <f>SUMIFS(S$230:S$266,$F$230:$F$266,$F274)</f>
        <v>278.22901023890785</v>
      </c>
      <c r="T274" s="67">
        <f t="shared" ref="T274:T275" si="11">SUM(O274:S274)</f>
        <v>4364.9477815699656</v>
      </c>
      <c r="V274" s="67">
        <f>SUMIFS(V$230:V$266,$F$230:$F$266,$F274)</f>
        <v>5544.6030716723544</v>
      </c>
    </row>
    <row r="275" spans="1:22" x14ac:dyDescent="0.2">
      <c r="D275" s="111" t="s">
        <v>436</v>
      </c>
      <c r="E275" s="9" t="s">
        <v>15</v>
      </c>
      <c r="F275" s="9" t="s">
        <v>430</v>
      </c>
      <c r="G275" s="9" t="s">
        <v>15</v>
      </c>
      <c r="H275" s="9" t="s">
        <v>15</v>
      </c>
      <c r="I275" s="9" t="s">
        <v>15</v>
      </c>
      <c r="J275" s="9" t="s">
        <v>15</v>
      </c>
      <c r="K275" s="9" t="s">
        <v>15</v>
      </c>
      <c r="L275" s="9" t="s">
        <v>15</v>
      </c>
      <c r="M275" s="9" t="s">
        <v>15</v>
      </c>
      <c r="O275" s="67">
        <f t="shared" ref="O275" si="12">SUMIFS(O$230:O$266,$F$230:$F$266,$F275)</f>
        <v>0</v>
      </c>
      <c r="P275" s="67">
        <f>SUMIFS(P$230:P$266,$F$230:$F$266,$F275)</f>
        <v>0</v>
      </c>
      <c r="Q275" s="67">
        <f>SUMIFS(Q$230:Q$266,$F$230:$F$266,$F275)</f>
        <v>0</v>
      </c>
      <c r="R275" s="67">
        <f>SUMIFS(R$230:R$266,$F$230:$F$266,$F275)</f>
        <v>0</v>
      </c>
      <c r="S275" s="67">
        <f>SUMIFS(S$230:S$266,$F$230:$F$266,$F275)</f>
        <v>169.08020477815697</v>
      </c>
      <c r="T275" s="67">
        <f t="shared" si="11"/>
        <v>169.08020477815697</v>
      </c>
      <c r="V275" s="67">
        <f>SUMIFS(V$230:V$266,$F$230:$F$266,$F275)</f>
        <v>1398.3993174061432</v>
      </c>
    </row>
    <row r="276" spans="1:22" x14ac:dyDescent="0.2">
      <c r="D276" s="9" t="s">
        <v>437</v>
      </c>
      <c r="E276" s="9" t="s">
        <v>15</v>
      </c>
      <c r="F276" s="9" t="s">
        <v>15</v>
      </c>
      <c r="G276" s="9" t="s">
        <v>15</v>
      </c>
      <c r="H276" s="9" t="s">
        <v>15</v>
      </c>
      <c r="I276" s="9" t="s">
        <v>15</v>
      </c>
      <c r="J276" s="9" t="s">
        <v>15</v>
      </c>
      <c r="K276" s="9" t="s">
        <v>15</v>
      </c>
      <c r="L276" s="9" t="s">
        <v>15</v>
      </c>
      <c r="M276" s="9" t="s">
        <v>15</v>
      </c>
      <c r="O276" s="67">
        <f t="shared" ref="O276" si="13">SUM(O274:O275)</f>
        <v>871.73959044368598</v>
      </c>
      <c r="P276" s="67">
        <f t="shared" ref="P276" si="14">SUM(P274:P275)</f>
        <v>596.5908532423208</v>
      </c>
      <c r="Q276" s="67">
        <f t="shared" ref="Q276" si="15">SUM(Q274:Q275)</f>
        <v>1360.0298293515359</v>
      </c>
      <c r="R276" s="67">
        <f t="shared" ref="R276" si="16">SUM(R274:R275)</f>
        <v>1258.3584982935154</v>
      </c>
      <c r="S276" s="67">
        <f t="shared" ref="S276" si="17">SUM(S274:S275)</f>
        <v>447.30921501706484</v>
      </c>
      <c r="T276" s="67">
        <f t="shared" ref="T276" si="18">SUM(T274:T275)</f>
        <v>4534.0279863481228</v>
      </c>
      <c r="V276" s="67">
        <f t="shared" ref="V276" si="19">SUM(V274:V275)</f>
        <v>6943.0023890784978</v>
      </c>
    </row>
    <row r="278" spans="1:22" x14ac:dyDescent="0.2">
      <c r="D278" t="s">
        <v>225</v>
      </c>
      <c r="O278" s="67">
        <f>SUMIF(Contin_Proj_Input!$E$9:$E$83,$D278,Contin_Proj_Input!V$9:V$83)</f>
        <v>1158.3284479373997</v>
      </c>
      <c r="P278" s="67">
        <f>SUMIF(Contin_Proj_Input!$E$9:$E$83,$D278,Contin_Proj_Input!W$9:W$83)</f>
        <v>1521.0552876803622</v>
      </c>
      <c r="Q278" s="67">
        <f>SUMIF(Contin_Proj_Input!$E$9:$E$83,$D278,Contin_Proj_Input!X$9:X$83)</f>
        <v>3356.0170680471088</v>
      </c>
      <c r="R278" s="67">
        <f>SUMIF(Contin_Proj_Input!$E$9:$E$83,$D278,Contin_Proj_Input!Y$9:Y$83)</f>
        <v>3091.0579783957228</v>
      </c>
      <c r="S278" s="67">
        <f>SUMIF(Contin_Proj_Input!$E$9:$E$83,$D278,Contin_Proj_Input!Z$9:Z$83)</f>
        <v>1596.7237391489707</v>
      </c>
      <c r="T278" s="67">
        <f t="shared" ref="T278" si="20">SUM(O278:S278)</f>
        <v>10723.182521209563</v>
      </c>
      <c r="V278" s="67"/>
    </row>
    <row r="279" spans="1:22" x14ac:dyDescent="0.2">
      <c r="A279" s="119">
        <f>SUM(O279:S279)</f>
        <v>0</v>
      </c>
      <c r="D279" t="s">
        <v>438</v>
      </c>
      <c r="O279" s="71">
        <f>IF(ROUND(O268-O278,Round_DP)&lt;&gt;0,1,0)</f>
        <v>0</v>
      </c>
      <c r="P279" s="71">
        <f>IF(ROUND(P268-P278,Round_DP)&lt;&gt;0,1,0)</f>
        <v>0</v>
      </c>
      <c r="Q279" s="71">
        <f>IF(ROUND(Q268-Q278,Round_DP)&lt;&gt;0,1,0)</f>
        <v>0</v>
      </c>
      <c r="R279" s="71">
        <f>IF(ROUND(R268-R278,Round_DP)&lt;&gt;0,1,0)</f>
        <v>0</v>
      </c>
      <c r="S279" s="71">
        <f>IF(ROUND(S268-S278,Round_DP)&lt;&gt;0,1,0)</f>
        <v>0</v>
      </c>
    </row>
    <row r="280" spans="1:22" x14ac:dyDescent="0.2">
      <c r="A280" s="119">
        <f>SUM(O280:S280)</f>
        <v>0</v>
      </c>
      <c r="D280" t="s">
        <v>439</v>
      </c>
      <c r="O280" s="71">
        <f>IF(ROUND(O268-O272-O276,Round_DP)&lt;&gt;0,1,0)</f>
        <v>0</v>
      </c>
      <c r="P280" s="71">
        <f>IF(ROUND(P268-P272-P276,Round_DP)&lt;&gt;0,1,0)</f>
        <v>0</v>
      </c>
      <c r="Q280" s="71">
        <f>IF(ROUND(Q268-Q272-Q276,Round_DP)&lt;&gt;0,1,0)</f>
        <v>0</v>
      </c>
      <c r="R280" s="71">
        <f>IF(ROUND(R268-R272-R276,Round_DP)&lt;&gt;0,1,0)</f>
        <v>0</v>
      </c>
      <c r="S280" s="71">
        <f>IF(ROUND(S268-S272-S276,Round_DP)&lt;&gt;0,1,0)</f>
        <v>0</v>
      </c>
    </row>
    <row r="282" spans="1:22" s="6" customFormat="1" ht="18" x14ac:dyDescent="0.2">
      <c r="B282" s="6" t="s">
        <v>1</v>
      </c>
    </row>
  </sheetData>
  <autoFilter ref="C7:AA219" xr:uid="{00000000-0009-0000-0000-00000A000000}"/>
  <mergeCells count="1">
    <mergeCell ref="B5:D5"/>
  </mergeCells>
  <dataValidations count="2">
    <dataValidation type="list" allowBlank="1" showInputMessage="1" showErrorMessage="1" sqref="F230:F266" xr:uid="{00000000-0002-0000-0A00-000000000000}">
      <formula1>"Contingent Project, Actionable ISP, Future ISP, Unallocated"</formula1>
    </dataValidation>
    <dataValidation type="list" allowBlank="1" showInputMessage="1" showErrorMessage="1" sqref="G230:G266" xr:uid="{00000000-0002-0000-0A00-000001000000}">
      <formula1>"Renewable Energy Zone, Non REZ, Unallocated"</formula1>
    </dataValidation>
  </dataValidations>
  <hyperlinks>
    <hyperlink ref="B5" location="'ToC'!$A$1" tooltip="Go To Table of Contents" display="='ToC'!B1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93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outlineLevelRow="1" x14ac:dyDescent="0.2"/>
  <cols>
    <col min="1" max="1" width="2.5703125" customWidth="1"/>
    <col min="2" max="2" width="4.85546875" customWidth="1"/>
    <col min="3" max="3" width="6.5703125" customWidth="1"/>
    <col min="4" max="4" width="40.5703125" customWidth="1"/>
    <col min="5" max="8" width="10.5703125" customWidth="1"/>
    <col min="9" max="9" width="5.5703125" customWidth="1"/>
    <col min="10" max="14" width="12.5703125" customWidth="1"/>
    <col min="15" max="15" width="15.5703125" customWidth="1"/>
    <col min="18" max="18" width="11.85546875" bestFit="1" customWidth="1"/>
  </cols>
  <sheetData>
    <row r="1" spans="2:15" ht="23.25" x14ac:dyDescent="0.35">
      <c r="B1" s="18" t="str">
        <f>"Outputs - Capex Flowing Into PTRM ("&amp;
IF(General!$F$17,"Include ","Exclude ")&amp;General!$E$17&amp;
IF(General!$F$18,",Include ",",Exclude ")&amp;General!$E$18&amp;")"</f>
        <v>Outputs - Capex Flowing Into PTRM (Exclude NCIPAP,Exclude Contingent Projects)</v>
      </c>
    </row>
    <row r="2" spans="2:15" ht="15" x14ac:dyDescent="0.2">
      <c r="B2" s="8" t="str">
        <f>Model_Name</f>
        <v>TransGrid Capex Forecast Model</v>
      </c>
    </row>
    <row r="3" spans="2:15" x14ac:dyDescent="0.2">
      <c r="B3" s="9" t="str">
        <f>General!$B$3</f>
        <v>WB Check</v>
      </c>
      <c r="D3" s="118">
        <f ca="1">WkBk_Err_Chk</f>
        <v>0</v>
      </c>
    </row>
    <row r="4" spans="2:15" x14ac:dyDescent="0.2">
      <c r="B4" s="9" t="str">
        <f>General!$B$4</f>
        <v>Sheet Check</v>
      </c>
      <c r="D4" s="118">
        <f ca="1">SUM(A7:A193)</f>
        <v>0</v>
      </c>
    </row>
    <row r="5" spans="2:15" x14ac:dyDescent="0.2">
      <c r="B5" s="258" t="str">
        <f>ToC!$B$1</f>
        <v>Table of Contents</v>
      </c>
      <c r="C5" s="258"/>
      <c r="D5" s="258"/>
    </row>
    <row r="7" spans="2:15" s="6" customFormat="1" ht="18" x14ac:dyDescent="0.2">
      <c r="B7" s="6" t="s">
        <v>171</v>
      </c>
    </row>
    <row r="9" spans="2:15" ht="15" x14ac:dyDescent="0.2">
      <c r="C9" s="8" t="s">
        <v>157</v>
      </c>
      <c r="E9" s="21" t="s">
        <v>9</v>
      </c>
      <c r="F9" s="21" t="s">
        <v>10</v>
      </c>
      <c r="G9" s="21" t="s">
        <v>11</v>
      </c>
      <c r="H9" s="21" t="s">
        <v>12</v>
      </c>
      <c r="J9" s="60" t="str">
        <f>Forecast_Capex_Input!V$11</f>
        <v>FY24</v>
      </c>
      <c r="K9" s="60" t="str">
        <f>Forecast_Capex_Input!W$11</f>
        <v>FY25</v>
      </c>
      <c r="L9" s="60" t="str">
        <f>Forecast_Capex_Input!X$11</f>
        <v>FY26</v>
      </c>
      <c r="M9" s="60" t="str">
        <f>Forecast_Capex_Input!Y$11</f>
        <v>FY27</v>
      </c>
      <c r="N9" s="60" t="str">
        <f>Forecast_Capex_Input!Z$11</f>
        <v>FY28</v>
      </c>
      <c r="O9" s="60" t="str">
        <f>J9&amp;" - "&amp;N9</f>
        <v>FY24 - FY28</v>
      </c>
    </row>
    <row r="10" spans="2:15" hidden="1" outlineLevel="1" x14ac:dyDescent="0.2">
      <c r="C10" s="27">
        <v>1</v>
      </c>
      <c r="D10" s="9" t="str">
        <f>General!$E$166</f>
        <v>Transmission Lines (pre 2004-05)</v>
      </c>
      <c r="E10" s="12" t="s">
        <v>100</v>
      </c>
      <c r="F10" s="24" t="str">
        <f t="shared" ref="F10:F41" si="0">Unit_Dollar_M</f>
        <v>$Million</v>
      </c>
      <c r="G10" s="24" t="str">
        <f>"$Real "&amp;RIGHT(Capex_Forecast!$H$6,2)</f>
        <v>$Real 23</v>
      </c>
      <c r="H10" s="9" t="str">
        <f t="shared" ref="H10:H41" si="1">End_Period</f>
        <v>End Period</v>
      </c>
      <c r="I10" s="9"/>
      <c r="J10" s="91">
        <f ca="1">SUMIFS(Capex_Forecast!BK$11:BK$1010,Capex_Forecast!$T$11:$T$1010,$D10,Capex_Forecast!$AG$11:$AG$1010,TRUE)
+Current_Period_Capex_Input!Q11</f>
        <v>0</v>
      </c>
      <c r="K10" s="91">
        <f ca="1">SUMIFS(Capex_Forecast!BL$11:BL$1010,Capex_Forecast!$T$11:$T$1010,$D10,Capex_Forecast!$AG$11:$AG$1010,TRUE)
+Current_Period_Capex_Input!R11</f>
        <v>0</v>
      </c>
      <c r="L10" s="91">
        <f ca="1">SUMIFS(Capex_Forecast!BM$11:BM$1010,Capex_Forecast!$T$11:$T$1010,$D10,Capex_Forecast!$AG$11:$AG$1010,TRUE)
+Current_Period_Capex_Input!S11</f>
        <v>0</v>
      </c>
      <c r="M10" s="91">
        <f ca="1">SUMIFS(Capex_Forecast!BN$11:BN$1010,Capex_Forecast!$T$11:$T$1010,$D10,Capex_Forecast!$AG$11:$AG$1010,TRUE)
+Current_Period_Capex_Input!T11</f>
        <v>0</v>
      </c>
      <c r="N10" s="91">
        <f ca="1">SUMIFS(Capex_Forecast!BO$11:BO$1010,Capex_Forecast!$T$11:$T$1010,$D10,Capex_Forecast!$AG$11:$AG$1010,TRUE)
+Current_Period_Capex_Input!U11</f>
        <v>0</v>
      </c>
      <c r="O10" s="39">
        <f t="shared" ref="O10:O59" ca="1" si="2">SUM(J10:N10)</f>
        <v>0</v>
      </c>
    </row>
    <row r="11" spans="2:15" hidden="1" outlineLevel="1" x14ac:dyDescent="0.2">
      <c r="C11" s="28">
        <f t="shared" ref="C11:C59" si="3">C10+1</f>
        <v>2</v>
      </c>
      <c r="D11" s="9" t="str">
        <f>General!$E$167</f>
        <v>Underground Cables (pre 2004-05)</v>
      </c>
      <c r="E11" s="12" t="s">
        <v>100</v>
      </c>
      <c r="F11" s="24" t="str">
        <f t="shared" si="0"/>
        <v>$Million</v>
      </c>
      <c r="G11" s="24" t="str">
        <f>"$Real "&amp;RIGHT(Capex_Forecast!$H$6,2)</f>
        <v>$Real 23</v>
      </c>
      <c r="H11" s="9" t="str">
        <f t="shared" si="1"/>
        <v>End Period</v>
      </c>
      <c r="I11" s="9"/>
      <c r="J11" s="91">
        <f ca="1">SUMIFS(Capex_Forecast!BK$11:BK$1010,Capex_Forecast!$T$11:$T$1010,$D11,Capex_Forecast!$AG$11:$AG$1010,TRUE)
+Current_Period_Capex_Input!Q12</f>
        <v>0</v>
      </c>
      <c r="K11" s="91">
        <f ca="1">SUMIFS(Capex_Forecast!BL$11:BL$1010,Capex_Forecast!$T$11:$T$1010,$D11,Capex_Forecast!$AG$11:$AG$1010,TRUE)
+Current_Period_Capex_Input!R12</f>
        <v>0</v>
      </c>
      <c r="L11" s="91">
        <f ca="1">SUMIFS(Capex_Forecast!BM$11:BM$1010,Capex_Forecast!$T$11:$T$1010,$D11,Capex_Forecast!$AG$11:$AG$1010,TRUE)
+Current_Period_Capex_Input!S12</f>
        <v>0</v>
      </c>
      <c r="M11" s="91">
        <f ca="1">SUMIFS(Capex_Forecast!BN$11:BN$1010,Capex_Forecast!$T$11:$T$1010,$D11,Capex_Forecast!$AG$11:$AG$1010,TRUE)
+Current_Period_Capex_Input!T12</f>
        <v>0</v>
      </c>
      <c r="N11" s="91">
        <f ca="1">SUMIFS(Capex_Forecast!BO$11:BO$1010,Capex_Forecast!$T$11:$T$1010,$D11,Capex_Forecast!$AG$11:$AG$1010,TRUE)
+Current_Period_Capex_Input!U12</f>
        <v>0</v>
      </c>
      <c r="O11" s="39">
        <f t="shared" ca="1" si="2"/>
        <v>0</v>
      </c>
    </row>
    <row r="12" spans="2:15" hidden="1" outlineLevel="1" x14ac:dyDescent="0.2">
      <c r="C12" s="28">
        <f t="shared" si="3"/>
        <v>3</v>
      </c>
      <c r="D12" s="9" t="str">
        <f>General!$E$168</f>
        <v>Substations including Buildings (pre 2004-05)</v>
      </c>
      <c r="E12" s="12" t="s">
        <v>100</v>
      </c>
      <c r="F12" s="24" t="str">
        <f t="shared" si="0"/>
        <v>$Million</v>
      </c>
      <c r="G12" s="24" t="str">
        <f>"$Real "&amp;RIGHT(Capex_Forecast!$H$6,2)</f>
        <v>$Real 23</v>
      </c>
      <c r="H12" s="9" t="str">
        <f t="shared" si="1"/>
        <v>End Period</v>
      </c>
      <c r="I12" s="9"/>
      <c r="J12" s="91">
        <f ca="1">SUMIFS(Capex_Forecast!BK$11:BK$1010,Capex_Forecast!$T$11:$T$1010,$D12,Capex_Forecast!$AG$11:$AG$1010,TRUE)
+Current_Period_Capex_Input!Q13</f>
        <v>0</v>
      </c>
      <c r="K12" s="91">
        <f ca="1">SUMIFS(Capex_Forecast!BL$11:BL$1010,Capex_Forecast!$T$11:$T$1010,$D12,Capex_Forecast!$AG$11:$AG$1010,TRUE)
+Current_Period_Capex_Input!R13</f>
        <v>0</v>
      </c>
      <c r="L12" s="91">
        <f ca="1">SUMIFS(Capex_Forecast!BM$11:BM$1010,Capex_Forecast!$T$11:$T$1010,$D12,Capex_Forecast!$AG$11:$AG$1010,TRUE)
+Current_Period_Capex_Input!S13</f>
        <v>0</v>
      </c>
      <c r="M12" s="91">
        <f ca="1">SUMIFS(Capex_Forecast!BN$11:BN$1010,Capex_Forecast!$T$11:$T$1010,$D12,Capex_Forecast!$AG$11:$AG$1010,TRUE)
+Current_Period_Capex_Input!T13</f>
        <v>0</v>
      </c>
      <c r="N12" s="91">
        <f ca="1">SUMIFS(Capex_Forecast!BO$11:BO$1010,Capex_Forecast!$T$11:$T$1010,$D12,Capex_Forecast!$AG$11:$AG$1010,TRUE)
+Current_Period_Capex_Input!U13</f>
        <v>0</v>
      </c>
      <c r="O12" s="39">
        <f t="shared" ca="1" si="2"/>
        <v>0</v>
      </c>
    </row>
    <row r="13" spans="2:15" hidden="1" outlineLevel="1" x14ac:dyDescent="0.2">
      <c r="C13" s="28">
        <f t="shared" si="3"/>
        <v>4</v>
      </c>
      <c r="D13" s="9" t="str">
        <f>General!$E$169</f>
        <v>Transmission Lines (2004-09)</v>
      </c>
      <c r="E13" s="12" t="s">
        <v>100</v>
      </c>
      <c r="F13" s="24" t="str">
        <f t="shared" si="0"/>
        <v>$Million</v>
      </c>
      <c r="G13" s="24" t="str">
        <f>"$Real "&amp;RIGHT(Capex_Forecast!$H$6,2)</f>
        <v>$Real 23</v>
      </c>
      <c r="H13" s="9" t="str">
        <f t="shared" si="1"/>
        <v>End Period</v>
      </c>
      <c r="I13" s="9"/>
      <c r="J13" s="91">
        <f ca="1">SUMIFS(Capex_Forecast!BK$11:BK$1010,Capex_Forecast!$T$11:$T$1010,$D13,Capex_Forecast!$AG$11:$AG$1010,TRUE)
+Current_Period_Capex_Input!Q14</f>
        <v>0</v>
      </c>
      <c r="K13" s="91">
        <f ca="1">SUMIFS(Capex_Forecast!BL$11:BL$1010,Capex_Forecast!$T$11:$T$1010,$D13,Capex_Forecast!$AG$11:$AG$1010,TRUE)
+Current_Period_Capex_Input!R14</f>
        <v>0</v>
      </c>
      <c r="L13" s="91">
        <f ca="1">SUMIFS(Capex_Forecast!BM$11:BM$1010,Capex_Forecast!$T$11:$T$1010,$D13,Capex_Forecast!$AG$11:$AG$1010,TRUE)
+Current_Period_Capex_Input!S14</f>
        <v>0</v>
      </c>
      <c r="M13" s="91">
        <f ca="1">SUMIFS(Capex_Forecast!BN$11:BN$1010,Capex_Forecast!$T$11:$T$1010,$D13,Capex_Forecast!$AG$11:$AG$1010,TRUE)
+Current_Period_Capex_Input!T14</f>
        <v>0</v>
      </c>
      <c r="N13" s="91">
        <f ca="1">SUMIFS(Capex_Forecast!BO$11:BO$1010,Capex_Forecast!$T$11:$T$1010,$D13,Capex_Forecast!$AG$11:$AG$1010,TRUE)
+Current_Period_Capex_Input!U14</f>
        <v>0</v>
      </c>
      <c r="O13" s="39">
        <f t="shared" ca="1" si="2"/>
        <v>0</v>
      </c>
    </row>
    <row r="14" spans="2:15" hidden="1" outlineLevel="1" x14ac:dyDescent="0.2">
      <c r="C14" s="28">
        <f t="shared" si="3"/>
        <v>5</v>
      </c>
      <c r="D14" s="9" t="str">
        <f>General!$E$170</f>
        <v>Underground Cables (2004-09)</v>
      </c>
      <c r="E14" s="12" t="s">
        <v>100</v>
      </c>
      <c r="F14" s="24" t="str">
        <f t="shared" si="0"/>
        <v>$Million</v>
      </c>
      <c r="G14" s="24" t="str">
        <f>"$Real "&amp;RIGHT(Capex_Forecast!$H$6,2)</f>
        <v>$Real 23</v>
      </c>
      <c r="H14" s="9" t="str">
        <f t="shared" si="1"/>
        <v>End Period</v>
      </c>
      <c r="I14" s="9"/>
      <c r="J14" s="91">
        <f ca="1">SUMIFS(Capex_Forecast!BK$11:BK$1010,Capex_Forecast!$T$11:$T$1010,$D14,Capex_Forecast!$AG$11:$AG$1010,TRUE)
+Current_Period_Capex_Input!Q15</f>
        <v>0</v>
      </c>
      <c r="K14" s="91">
        <f ca="1">SUMIFS(Capex_Forecast!BL$11:BL$1010,Capex_Forecast!$T$11:$T$1010,$D14,Capex_Forecast!$AG$11:$AG$1010,TRUE)
+Current_Period_Capex_Input!R15</f>
        <v>0</v>
      </c>
      <c r="L14" s="91">
        <f ca="1">SUMIFS(Capex_Forecast!BM$11:BM$1010,Capex_Forecast!$T$11:$T$1010,$D14,Capex_Forecast!$AG$11:$AG$1010,TRUE)
+Current_Period_Capex_Input!S15</f>
        <v>0</v>
      </c>
      <c r="M14" s="91">
        <f ca="1">SUMIFS(Capex_Forecast!BN$11:BN$1010,Capex_Forecast!$T$11:$T$1010,$D14,Capex_Forecast!$AG$11:$AG$1010,TRUE)
+Current_Period_Capex_Input!T15</f>
        <v>0</v>
      </c>
      <c r="N14" s="91">
        <f ca="1">SUMIFS(Capex_Forecast!BO$11:BO$1010,Capex_Forecast!$T$11:$T$1010,$D14,Capex_Forecast!$AG$11:$AG$1010,TRUE)
+Current_Period_Capex_Input!U15</f>
        <v>0</v>
      </c>
      <c r="O14" s="39">
        <f t="shared" ca="1" si="2"/>
        <v>0</v>
      </c>
    </row>
    <row r="15" spans="2:15" hidden="1" outlineLevel="1" x14ac:dyDescent="0.2">
      <c r="C15" s="28">
        <f t="shared" si="3"/>
        <v>6</v>
      </c>
      <c r="D15" s="9" t="str">
        <f>General!$E$171</f>
        <v>Substations including Buildings (2004-09)</v>
      </c>
      <c r="E15" s="12" t="s">
        <v>100</v>
      </c>
      <c r="F15" s="24" t="str">
        <f t="shared" si="0"/>
        <v>$Million</v>
      </c>
      <c r="G15" s="24" t="str">
        <f>"$Real "&amp;RIGHT(Capex_Forecast!$H$6,2)</f>
        <v>$Real 23</v>
      </c>
      <c r="H15" s="9" t="str">
        <f t="shared" si="1"/>
        <v>End Period</v>
      </c>
      <c r="I15" s="9"/>
      <c r="J15" s="91">
        <f ca="1">SUMIFS(Capex_Forecast!BK$11:BK$1010,Capex_Forecast!$T$11:$T$1010,$D15,Capex_Forecast!$AG$11:$AG$1010,TRUE)
+Current_Period_Capex_Input!Q16</f>
        <v>0</v>
      </c>
      <c r="K15" s="91">
        <f ca="1">SUMIFS(Capex_Forecast!BL$11:BL$1010,Capex_Forecast!$T$11:$T$1010,$D15,Capex_Forecast!$AG$11:$AG$1010,TRUE)
+Current_Period_Capex_Input!R16</f>
        <v>0</v>
      </c>
      <c r="L15" s="91">
        <f ca="1">SUMIFS(Capex_Forecast!BM$11:BM$1010,Capex_Forecast!$T$11:$T$1010,$D15,Capex_Forecast!$AG$11:$AG$1010,TRUE)
+Current_Period_Capex_Input!S16</f>
        <v>0</v>
      </c>
      <c r="M15" s="91">
        <f ca="1">SUMIFS(Capex_Forecast!BN$11:BN$1010,Capex_Forecast!$T$11:$T$1010,$D15,Capex_Forecast!$AG$11:$AG$1010,TRUE)
+Current_Period_Capex_Input!T16</f>
        <v>0</v>
      </c>
      <c r="N15" s="91">
        <f ca="1">SUMIFS(Capex_Forecast!BO$11:BO$1010,Capex_Forecast!$T$11:$T$1010,$D15,Capex_Forecast!$AG$11:$AG$1010,TRUE)
+Current_Period_Capex_Input!U16</f>
        <v>0</v>
      </c>
      <c r="O15" s="39">
        <f t="shared" ca="1" si="2"/>
        <v>0</v>
      </c>
    </row>
    <row r="16" spans="2:15" hidden="1" outlineLevel="1" x14ac:dyDescent="0.2">
      <c r="C16" s="28">
        <f t="shared" si="3"/>
        <v>7</v>
      </c>
      <c r="D16" s="9" t="str">
        <f>General!$E$172</f>
        <v>SCADA and Communications (2004-09)</v>
      </c>
      <c r="E16" s="12" t="s">
        <v>100</v>
      </c>
      <c r="F16" s="24" t="str">
        <f t="shared" si="0"/>
        <v>$Million</v>
      </c>
      <c r="G16" s="24" t="str">
        <f>"$Real "&amp;RIGHT(Capex_Forecast!$H$6,2)</f>
        <v>$Real 23</v>
      </c>
      <c r="H16" s="9" t="str">
        <f t="shared" si="1"/>
        <v>End Period</v>
      </c>
      <c r="I16" s="9"/>
      <c r="J16" s="91">
        <f ca="1">SUMIFS(Capex_Forecast!BK$11:BK$1010,Capex_Forecast!$T$11:$T$1010,$D16,Capex_Forecast!$AG$11:$AG$1010,TRUE)
+Current_Period_Capex_Input!Q17</f>
        <v>0</v>
      </c>
      <c r="K16" s="91">
        <f ca="1">SUMIFS(Capex_Forecast!BL$11:BL$1010,Capex_Forecast!$T$11:$T$1010,$D16,Capex_Forecast!$AG$11:$AG$1010,TRUE)
+Current_Period_Capex_Input!R17</f>
        <v>0</v>
      </c>
      <c r="L16" s="91">
        <f ca="1">SUMIFS(Capex_Forecast!BM$11:BM$1010,Capex_Forecast!$T$11:$T$1010,$D16,Capex_Forecast!$AG$11:$AG$1010,TRUE)
+Current_Period_Capex_Input!S17</f>
        <v>0</v>
      </c>
      <c r="M16" s="91">
        <f ca="1">SUMIFS(Capex_Forecast!BN$11:BN$1010,Capex_Forecast!$T$11:$T$1010,$D16,Capex_Forecast!$AG$11:$AG$1010,TRUE)
+Current_Period_Capex_Input!T17</f>
        <v>0</v>
      </c>
      <c r="N16" s="91">
        <f ca="1">SUMIFS(Capex_Forecast!BO$11:BO$1010,Capex_Forecast!$T$11:$T$1010,$D16,Capex_Forecast!$AG$11:$AG$1010,TRUE)
+Current_Period_Capex_Input!U17</f>
        <v>0</v>
      </c>
      <c r="O16" s="39">
        <f t="shared" ca="1" si="2"/>
        <v>0</v>
      </c>
    </row>
    <row r="17" spans="3:15" hidden="1" outlineLevel="1" x14ac:dyDescent="0.2">
      <c r="C17" s="28">
        <f t="shared" si="3"/>
        <v>8</v>
      </c>
      <c r="D17" s="9" t="str">
        <f>General!$E$173</f>
        <v>Transmission Lines &amp; Cables (09-14)</v>
      </c>
      <c r="E17" s="12" t="s">
        <v>100</v>
      </c>
      <c r="F17" s="24" t="str">
        <f t="shared" si="0"/>
        <v>$Million</v>
      </c>
      <c r="G17" s="24" t="str">
        <f>"$Real "&amp;RIGHT(Capex_Forecast!$H$6,2)</f>
        <v>$Real 23</v>
      </c>
      <c r="H17" s="9" t="str">
        <f t="shared" si="1"/>
        <v>End Period</v>
      </c>
      <c r="I17" s="9"/>
      <c r="J17" s="91">
        <f ca="1">SUMIFS(Capex_Forecast!BK$11:BK$1010,Capex_Forecast!$T$11:$T$1010,$D17,Capex_Forecast!$AG$11:$AG$1010,TRUE)
+Current_Period_Capex_Input!Q18</f>
        <v>0</v>
      </c>
      <c r="K17" s="91">
        <f ca="1">SUMIFS(Capex_Forecast!BL$11:BL$1010,Capex_Forecast!$T$11:$T$1010,$D17,Capex_Forecast!$AG$11:$AG$1010,TRUE)
+Current_Period_Capex_Input!R18</f>
        <v>0</v>
      </c>
      <c r="L17" s="91">
        <f ca="1">SUMIFS(Capex_Forecast!BM$11:BM$1010,Capex_Forecast!$T$11:$T$1010,$D17,Capex_Forecast!$AG$11:$AG$1010,TRUE)
+Current_Period_Capex_Input!S18</f>
        <v>0</v>
      </c>
      <c r="M17" s="91">
        <f ca="1">SUMIFS(Capex_Forecast!BN$11:BN$1010,Capex_Forecast!$T$11:$T$1010,$D17,Capex_Forecast!$AG$11:$AG$1010,TRUE)
+Current_Period_Capex_Input!T18</f>
        <v>0</v>
      </c>
      <c r="N17" s="91">
        <f ca="1">SUMIFS(Capex_Forecast!BO$11:BO$1010,Capex_Forecast!$T$11:$T$1010,$D17,Capex_Forecast!$AG$11:$AG$1010,TRUE)
+Current_Period_Capex_Input!U18</f>
        <v>0</v>
      </c>
      <c r="O17" s="39">
        <f t="shared" ca="1" si="2"/>
        <v>0</v>
      </c>
    </row>
    <row r="18" spans="3:15" hidden="1" outlineLevel="1" x14ac:dyDescent="0.2">
      <c r="C18" s="28">
        <f t="shared" si="3"/>
        <v>9</v>
      </c>
      <c r="D18" s="9" t="str">
        <f>General!$E$174</f>
        <v>Substations (09-14)</v>
      </c>
      <c r="E18" s="12" t="s">
        <v>100</v>
      </c>
      <c r="F18" s="24" t="str">
        <f t="shared" si="0"/>
        <v>$Million</v>
      </c>
      <c r="G18" s="24" t="str">
        <f>"$Real "&amp;RIGHT(Capex_Forecast!$H$6,2)</f>
        <v>$Real 23</v>
      </c>
      <c r="H18" s="9" t="str">
        <f t="shared" si="1"/>
        <v>End Period</v>
      </c>
      <c r="I18" s="9"/>
      <c r="J18" s="91">
        <f ca="1">SUMIFS(Capex_Forecast!BK$11:BK$1010,Capex_Forecast!$T$11:$T$1010,$D18,Capex_Forecast!$AG$11:$AG$1010,TRUE)
+Current_Period_Capex_Input!Q19</f>
        <v>0</v>
      </c>
      <c r="K18" s="91">
        <f ca="1">SUMIFS(Capex_Forecast!BL$11:BL$1010,Capex_Forecast!$T$11:$T$1010,$D18,Capex_Forecast!$AG$11:$AG$1010,TRUE)
+Current_Period_Capex_Input!R19</f>
        <v>0</v>
      </c>
      <c r="L18" s="91">
        <f ca="1">SUMIFS(Capex_Forecast!BM$11:BM$1010,Capex_Forecast!$T$11:$T$1010,$D18,Capex_Forecast!$AG$11:$AG$1010,TRUE)
+Current_Period_Capex_Input!S19</f>
        <v>0</v>
      </c>
      <c r="M18" s="91">
        <f ca="1">SUMIFS(Capex_Forecast!BN$11:BN$1010,Capex_Forecast!$T$11:$T$1010,$D18,Capex_Forecast!$AG$11:$AG$1010,TRUE)
+Current_Period_Capex_Input!T19</f>
        <v>0</v>
      </c>
      <c r="N18" s="91">
        <f ca="1">SUMIFS(Capex_Forecast!BO$11:BO$1010,Capex_Forecast!$T$11:$T$1010,$D18,Capex_Forecast!$AG$11:$AG$1010,TRUE)
+Current_Period_Capex_Input!U19</f>
        <v>0</v>
      </c>
      <c r="O18" s="39">
        <f t="shared" ca="1" si="2"/>
        <v>0</v>
      </c>
    </row>
    <row r="19" spans="3:15" hidden="1" outlineLevel="1" x14ac:dyDescent="0.2">
      <c r="C19" s="28">
        <f t="shared" si="3"/>
        <v>10</v>
      </c>
      <c r="D19" s="9" t="str">
        <f>General!$E$175</f>
        <v>Secondary Systems (09-14)</v>
      </c>
      <c r="E19" s="12" t="s">
        <v>100</v>
      </c>
      <c r="F19" s="24" t="str">
        <f t="shared" si="0"/>
        <v>$Million</v>
      </c>
      <c r="G19" s="24" t="str">
        <f>"$Real "&amp;RIGHT(Capex_Forecast!$H$6,2)</f>
        <v>$Real 23</v>
      </c>
      <c r="H19" s="9" t="str">
        <f t="shared" si="1"/>
        <v>End Period</v>
      </c>
      <c r="I19" s="9"/>
      <c r="J19" s="91">
        <f ca="1">SUMIFS(Capex_Forecast!BK$11:BK$1010,Capex_Forecast!$T$11:$T$1010,$D19,Capex_Forecast!$AG$11:$AG$1010,TRUE)
+Current_Period_Capex_Input!Q20</f>
        <v>0</v>
      </c>
      <c r="K19" s="91">
        <f ca="1">SUMIFS(Capex_Forecast!BL$11:BL$1010,Capex_Forecast!$T$11:$T$1010,$D19,Capex_Forecast!$AG$11:$AG$1010,TRUE)
+Current_Period_Capex_Input!R20</f>
        <v>0</v>
      </c>
      <c r="L19" s="91">
        <f ca="1">SUMIFS(Capex_Forecast!BM$11:BM$1010,Capex_Forecast!$T$11:$T$1010,$D19,Capex_Forecast!$AG$11:$AG$1010,TRUE)
+Current_Period_Capex_Input!S20</f>
        <v>0</v>
      </c>
      <c r="M19" s="91">
        <f ca="1">SUMIFS(Capex_Forecast!BN$11:BN$1010,Capex_Forecast!$T$11:$T$1010,$D19,Capex_Forecast!$AG$11:$AG$1010,TRUE)
+Current_Period_Capex_Input!T20</f>
        <v>0</v>
      </c>
      <c r="N19" s="91">
        <f ca="1">SUMIFS(Capex_Forecast!BO$11:BO$1010,Capex_Forecast!$T$11:$T$1010,$D19,Capex_Forecast!$AG$11:$AG$1010,TRUE)
+Current_Period_Capex_Input!U20</f>
        <v>0</v>
      </c>
      <c r="O19" s="39">
        <f t="shared" ca="1" si="2"/>
        <v>0</v>
      </c>
    </row>
    <row r="20" spans="3:15" hidden="1" outlineLevel="1" x14ac:dyDescent="0.2">
      <c r="C20" s="28">
        <f t="shared" si="3"/>
        <v>11</v>
      </c>
      <c r="D20" s="9" t="str">
        <f>General!$E$176</f>
        <v>Communications (09-14)</v>
      </c>
      <c r="E20" s="12" t="s">
        <v>100</v>
      </c>
      <c r="F20" s="24" t="str">
        <f t="shared" si="0"/>
        <v>$Million</v>
      </c>
      <c r="G20" s="24" t="str">
        <f>"$Real "&amp;RIGHT(Capex_Forecast!$H$6,2)</f>
        <v>$Real 23</v>
      </c>
      <c r="H20" s="9" t="str">
        <f t="shared" si="1"/>
        <v>End Period</v>
      </c>
      <c r="I20" s="9"/>
      <c r="J20" s="91">
        <f ca="1">SUMIFS(Capex_Forecast!BK$11:BK$1010,Capex_Forecast!$T$11:$T$1010,$D20,Capex_Forecast!$AG$11:$AG$1010,TRUE)
+Current_Period_Capex_Input!Q21</f>
        <v>0</v>
      </c>
      <c r="K20" s="91">
        <f ca="1">SUMIFS(Capex_Forecast!BL$11:BL$1010,Capex_Forecast!$T$11:$T$1010,$D20,Capex_Forecast!$AG$11:$AG$1010,TRUE)
+Current_Period_Capex_Input!R21</f>
        <v>0</v>
      </c>
      <c r="L20" s="91">
        <f ca="1">SUMIFS(Capex_Forecast!BM$11:BM$1010,Capex_Forecast!$T$11:$T$1010,$D20,Capex_Forecast!$AG$11:$AG$1010,TRUE)
+Current_Period_Capex_Input!S21</f>
        <v>0</v>
      </c>
      <c r="M20" s="91">
        <f ca="1">SUMIFS(Capex_Forecast!BN$11:BN$1010,Capex_Forecast!$T$11:$T$1010,$D20,Capex_Forecast!$AG$11:$AG$1010,TRUE)
+Current_Period_Capex_Input!T21</f>
        <v>0</v>
      </c>
      <c r="N20" s="91">
        <f ca="1">SUMIFS(Capex_Forecast!BO$11:BO$1010,Capex_Forecast!$T$11:$T$1010,$D20,Capex_Forecast!$AG$11:$AG$1010,TRUE)
+Current_Period_Capex_Input!U21</f>
        <v>0</v>
      </c>
      <c r="O20" s="39">
        <f t="shared" ca="1" si="2"/>
        <v>0</v>
      </c>
    </row>
    <row r="21" spans="3:15" hidden="1" outlineLevel="1" x14ac:dyDescent="0.2">
      <c r="C21" s="28">
        <f t="shared" si="3"/>
        <v>12</v>
      </c>
      <c r="D21" s="9" t="str">
        <f>General!$E$177</f>
        <v>Minor Plant, Motor Vehicles &amp; Mobile Plant (2009-14)</v>
      </c>
      <c r="E21" s="12" t="s">
        <v>100</v>
      </c>
      <c r="F21" s="24" t="str">
        <f t="shared" si="0"/>
        <v>$Million</v>
      </c>
      <c r="G21" s="24" t="str">
        <f>"$Real "&amp;RIGHT(Capex_Forecast!$H$6,2)</f>
        <v>$Real 23</v>
      </c>
      <c r="H21" s="9" t="str">
        <f t="shared" si="1"/>
        <v>End Period</v>
      </c>
      <c r="I21" s="9"/>
      <c r="J21" s="91">
        <f ca="1">SUMIFS(Capex_Forecast!BK$11:BK$1010,Capex_Forecast!$T$11:$T$1010,$D21,Capex_Forecast!$AG$11:$AG$1010,TRUE)
+Current_Period_Capex_Input!Q22</f>
        <v>0</v>
      </c>
      <c r="K21" s="91">
        <f ca="1">SUMIFS(Capex_Forecast!BL$11:BL$1010,Capex_Forecast!$T$11:$T$1010,$D21,Capex_Forecast!$AG$11:$AG$1010,TRUE)
+Current_Period_Capex_Input!R22</f>
        <v>0</v>
      </c>
      <c r="L21" s="91">
        <f ca="1">SUMIFS(Capex_Forecast!BM$11:BM$1010,Capex_Forecast!$T$11:$T$1010,$D21,Capex_Forecast!$AG$11:$AG$1010,TRUE)
+Current_Period_Capex_Input!S22</f>
        <v>0</v>
      </c>
      <c r="M21" s="91">
        <f ca="1">SUMIFS(Capex_Forecast!BN$11:BN$1010,Capex_Forecast!$T$11:$T$1010,$D21,Capex_Forecast!$AG$11:$AG$1010,TRUE)
+Current_Period_Capex_Input!T22</f>
        <v>0</v>
      </c>
      <c r="N21" s="91">
        <f ca="1">SUMIFS(Capex_Forecast!BO$11:BO$1010,Capex_Forecast!$T$11:$T$1010,$D21,Capex_Forecast!$AG$11:$AG$1010,TRUE)
+Current_Period_Capex_Input!U22</f>
        <v>0</v>
      </c>
      <c r="O21" s="39">
        <f t="shared" ca="1" si="2"/>
        <v>0</v>
      </c>
    </row>
    <row r="22" spans="3:15" hidden="1" outlineLevel="1" x14ac:dyDescent="0.2">
      <c r="C22" s="28">
        <f t="shared" si="3"/>
        <v>13</v>
      </c>
      <c r="D22" s="9" t="str">
        <f>General!$E$178</f>
        <v>Transmission Lines (2014-18)</v>
      </c>
      <c r="E22" s="12" t="s">
        <v>100</v>
      </c>
      <c r="F22" s="24" t="str">
        <f t="shared" si="0"/>
        <v>$Million</v>
      </c>
      <c r="G22" s="24" t="str">
        <f>"$Real "&amp;RIGHT(Capex_Forecast!$H$6,2)</f>
        <v>$Real 23</v>
      </c>
      <c r="H22" s="9" t="str">
        <f t="shared" si="1"/>
        <v>End Period</v>
      </c>
      <c r="I22" s="9"/>
      <c r="J22" s="91">
        <f ca="1">SUMIFS(Capex_Forecast!BK$11:BK$1010,Capex_Forecast!$T$11:$T$1010,$D22,Capex_Forecast!$AG$11:$AG$1010,TRUE)
+Current_Period_Capex_Input!Q23</f>
        <v>0</v>
      </c>
      <c r="K22" s="91">
        <f ca="1">SUMIFS(Capex_Forecast!BL$11:BL$1010,Capex_Forecast!$T$11:$T$1010,$D22,Capex_Forecast!$AG$11:$AG$1010,TRUE)
+Current_Period_Capex_Input!R23</f>
        <v>0</v>
      </c>
      <c r="L22" s="91">
        <f ca="1">SUMIFS(Capex_Forecast!BM$11:BM$1010,Capex_Forecast!$T$11:$T$1010,$D22,Capex_Forecast!$AG$11:$AG$1010,TRUE)
+Current_Period_Capex_Input!S23</f>
        <v>0</v>
      </c>
      <c r="M22" s="91">
        <f ca="1">SUMIFS(Capex_Forecast!BN$11:BN$1010,Capex_Forecast!$T$11:$T$1010,$D22,Capex_Forecast!$AG$11:$AG$1010,TRUE)
+Current_Period_Capex_Input!T23</f>
        <v>0</v>
      </c>
      <c r="N22" s="91">
        <f ca="1">SUMIFS(Capex_Forecast!BO$11:BO$1010,Capex_Forecast!$T$11:$T$1010,$D22,Capex_Forecast!$AG$11:$AG$1010,TRUE)
+Current_Period_Capex_Input!U23</f>
        <v>0</v>
      </c>
      <c r="O22" s="39">
        <f t="shared" ca="1" si="2"/>
        <v>0</v>
      </c>
    </row>
    <row r="23" spans="3:15" hidden="1" outlineLevel="1" x14ac:dyDescent="0.2">
      <c r="C23" s="28">
        <f t="shared" si="3"/>
        <v>14</v>
      </c>
      <c r="D23" s="9" t="str">
        <f>General!$E$179</f>
        <v>Underground Cables (2014-18)</v>
      </c>
      <c r="E23" s="12" t="s">
        <v>100</v>
      </c>
      <c r="F23" s="24" t="str">
        <f t="shared" si="0"/>
        <v>$Million</v>
      </c>
      <c r="G23" s="24" t="str">
        <f>"$Real "&amp;RIGHT(Capex_Forecast!$H$6,2)</f>
        <v>$Real 23</v>
      </c>
      <c r="H23" s="9" t="str">
        <f t="shared" si="1"/>
        <v>End Period</v>
      </c>
      <c r="I23" s="9"/>
      <c r="J23" s="91">
        <f ca="1">SUMIFS(Capex_Forecast!BK$11:BK$1010,Capex_Forecast!$T$11:$T$1010,$D23,Capex_Forecast!$AG$11:$AG$1010,TRUE)
+Current_Period_Capex_Input!Q24</f>
        <v>0</v>
      </c>
      <c r="K23" s="91">
        <f ca="1">SUMIFS(Capex_Forecast!BL$11:BL$1010,Capex_Forecast!$T$11:$T$1010,$D23,Capex_Forecast!$AG$11:$AG$1010,TRUE)
+Current_Period_Capex_Input!R24</f>
        <v>0</v>
      </c>
      <c r="L23" s="91">
        <f ca="1">SUMIFS(Capex_Forecast!BM$11:BM$1010,Capex_Forecast!$T$11:$T$1010,$D23,Capex_Forecast!$AG$11:$AG$1010,TRUE)
+Current_Period_Capex_Input!S24</f>
        <v>0</v>
      </c>
      <c r="M23" s="91">
        <f ca="1">SUMIFS(Capex_Forecast!BN$11:BN$1010,Capex_Forecast!$T$11:$T$1010,$D23,Capex_Forecast!$AG$11:$AG$1010,TRUE)
+Current_Period_Capex_Input!T24</f>
        <v>0</v>
      </c>
      <c r="N23" s="91">
        <f ca="1">SUMIFS(Capex_Forecast!BO$11:BO$1010,Capex_Forecast!$T$11:$T$1010,$D23,Capex_Forecast!$AG$11:$AG$1010,TRUE)
+Current_Period_Capex_Input!U24</f>
        <v>0</v>
      </c>
      <c r="O23" s="39">
        <f t="shared" ca="1" si="2"/>
        <v>0</v>
      </c>
    </row>
    <row r="24" spans="3:15" hidden="1" outlineLevel="1" x14ac:dyDescent="0.2">
      <c r="C24" s="28">
        <f t="shared" si="3"/>
        <v>15</v>
      </c>
      <c r="D24" s="9" t="str">
        <f>General!$E$180</f>
        <v>Substations (2014-18)</v>
      </c>
      <c r="E24" s="12" t="s">
        <v>100</v>
      </c>
      <c r="F24" s="24" t="str">
        <f t="shared" si="0"/>
        <v>$Million</v>
      </c>
      <c r="G24" s="24" t="str">
        <f>"$Real "&amp;RIGHT(Capex_Forecast!$H$6,2)</f>
        <v>$Real 23</v>
      </c>
      <c r="H24" s="9" t="str">
        <f t="shared" si="1"/>
        <v>End Period</v>
      </c>
      <c r="I24" s="9"/>
      <c r="J24" s="91">
        <f ca="1">SUMIFS(Capex_Forecast!BK$11:BK$1010,Capex_Forecast!$T$11:$T$1010,$D24,Capex_Forecast!$AG$11:$AG$1010,TRUE)
+Current_Period_Capex_Input!Q25</f>
        <v>0</v>
      </c>
      <c r="K24" s="91">
        <f ca="1">SUMIFS(Capex_Forecast!BL$11:BL$1010,Capex_Forecast!$T$11:$T$1010,$D24,Capex_Forecast!$AG$11:$AG$1010,TRUE)
+Current_Period_Capex_Input!R25</f>
        <v>0</v>
      </c>
      <c r="L24" s="91">
        <f ca="1">SUMIFS(Capex_Forecast!BM$11:BM$1010,Capex_Forecast!$T$11:$T$1010,$D24,Capex_Forecast!$AG$11:$AG$1010,TRUE)
+Current_Period_Capex_Input!S25</f>
        <v>0</v>
      </c>
      <c r="M24" s="91">
        <f ca="1">SUMIFS(Capex_Forecast!BN$11:BN$1010,Capex_Forecast!$T$11:$T$1010,$D24,Capex_Forecast!$AG$11:$AG$1010,TRUE)
+Current_Period_Capex_Input!T25</f>
        <v>0</v>
      </c>
      <c r="N24" s="91">
        <f ca="1">SUMIFS(Capex_Forecast!BO$11:BO$1010,Capex_Forecast!$T$11:$T$1010,$D24,Capex_Forecast!$AG$11:$AG$1010,TRUE)
+Current_Period_Capex_Input!U25</f>
        <v>0</v>
      </c>
      <c r="O24" s="39">
        <f t="shared" ca="1" si="2"/>
        <v>0</v>
      </c>
    </row>
    <row r="25" spans="3:15" hidden="1" outlineLevel="1" x14ac:dyDescent="0.2">
      <c r="C25" s="28">
        <f t="shared" si="3"/>
        <v>16</v>
      </c>
      <c r="D25" s="9" t="str">
        <f>General!$E$181</f>
        <v>Secondary Systems (2014-18)</v>
      </c>
      <c r="E25" s="12" t="s">
        <v>100</v>
      </c>
      <c r="F25" s="24" t="str">
        <f t="shared" si="0"/>
        <v>$Million</v>
      </c>
      <c r="G25" s="24" t="str">
        <f>"$Real "&amp;RIGHT(Capex_Forecast!$H$6,2)</f>
        <v>$Real 23</v>
      </c>
      <c r="H25" s="9" t="str">
        <f t="shared" si="1"/>
        <v>End Period</v>
      </c>
      <c r="I25" s="9"/>
      <c r="J25" s="91">
        <f ca="1">SUMIFS(Capex_Forecast!BK$11:BK$1010,Capex_Forecast!$T$11:$T$1010,$D25,Capex_Forecast!$AG$11:$AG$1010,TRUE)
+Current_Period_Capex_Input!Q26</f>
        <v>0</v>
      </c>
      <c r="K25" s="91">
        <f ca="1">SUMIFS(Capex_Forecast!BL$11:BL$1010,Capex_Forecast!$T$11:$T$1010,$D25,Capex_Forecast!$AG$11:$AG$1010,TRUE)
+Current_Period_Capex_Input!R26</f>
        <v>0</v>
      </c>
      <c r="L25" s="91">
        <f ca="1">SUMIFS(Capex_Forecast!BM$11:BM$1010,Capex_Forecast!$T$11:$T$1010,$D25,Capex_Forecast!$AG$11:$AG$1010,TRUE)
+Current_Period_Capex_Input!S26</f>
        <v>0</v>
      </c>
      <c r="M25" s="91">
        <f ca="1">SUMIFS(Capex_Forecast!BN$11:BN$1010,Capex_Forecast!$T$11:$T$1010,$D25,Capex_Forecast!$AG$11:$AG$1010,TRUE)
+Current_Period_Capex_Input!T26</f>
        <v>0</v>
      </c>
      <c r="N25" s="91">
        <f ca="1">SUMIFS(Capex_Forecast!BO$11:BO$1010,Capex_Forecast!$T$11:$T$1010,$D25,Capex_Forecast!$AG$11:$AG$1010,TRUE)
+Current_Period_Capex_Input!U26</f>
        <v>0</v>
      </c>
      <c r="O25" s="39">
        <f t="shared" ca="1" si="2"/>
        <v>0</v>
      </c>
    </row>
    <row r="26" spans="3:15" hidden="1" outlineLevel="1" x14ac:dyDescent="0.2">
      <c r="C26" s="28">
        <f t="shared" si="3"/>
        <v>17</v>
      </c>
      <c r="D26" s="9" t="str">
        <f>General!$E$182</f>
        <v>Communications (short life) (2014-18)</v>
      </c>
      <c r="E26" s="12" t="s">
        <v>100</v>
      </c>
      <c r="F26" s="24" t="str">
        <f t="shared" si="0"/>
        <v>$Million</v>
      </c>
      <c r="G26" s="24" t="str">
        <f>"$Real "&amp;RIGHT(Capex_Forecast!$H$6,2)</f>
        <v>$Real 23</v>
      </c>
      <c r="H26" s="9" t="str">
        <f t="shared" si="1"/>
        <v>End Period</v>
      </c>
      <c r="I26" s="9"/>
      <c r="J26" s="91">
        <f ca="1">SUMIFS(Capex_Forecast!BK$11:BK$1010,Capex_Forecast!$T$11:$T$1010,$D26,Capex_Forecast!$AG$11:$AG$1010,TRUE)
+Current_Period_Capex_Input!Q27</f>
        <v>0</v>
      </c>
      <c r="K26" s="91">
        <f ca="1">SUMIFS(Capex_Forecast!BL$11:BL$1010,Capex_Forecast!$T$11:$T$1010,$D26,Capex_Forecast!$AG$11:$AG$1010,TRUE)
+Current_Period_Capex_Input!R27</f>
        <v>0</v>
      </c>
      <c r="L26" s="91">
        <f ca="1">SUMIFS(Capex_Forecast!BM$11:BM$1010,Capex_Forecast!$T$11:$T$1010,$D26,Capex_Forecast!$AG$11:$AG$1010,TRUE)
+Current_Period_Capex_Input!S27</f>
        <v>0</v>
      </c>
      <c r="M26" s="91">
        <f ca="1">SUMIFS(Capex_Forecast!BN$11:BN$1010,Capex_Forecast!$T$11:$T$1010,$D26,Capex_Forecast!$AG$11:$AG$1010,TRUE)
+Current_Period_Capex_Input!T27</f>
        <v>0</v>
      </c>
      <c r="N26" s="91">
        <f ca="1">SUMIFS(Capex_Forecast!BO$11:BO$1010,Capex_Forecast!$T$11:$T$1010,$D26,Capex_Forecast!$AG$11:$AG$1010,TRUE)
+Current_Period_Capex_Input!U27</f>
        <v>0</v>
      </c>
      <c r="O26" s="39">
        <f t="shared" ca="1" si="2"/>
        <v>0</v>
      </c>
    </row>
    <row r="27" spans="3:15" hidden="1" outlineLevel="1" x14ac:dyDescent="0.2">
      <c r="C27" s="28">
        <f t="shared" si="3"/>
        <v>18</v>
      </c>
      <c r="D27" s="9" t="str">
        <f>General!$E$183</f>
        <v>Business IT (2014-18)</v>
      </c>
      <c r="E27" s="12" t="s">
        <v>100</v>
      </c>
      <c r="F27" s="24" t="str">
        <f t="shared" si="0"/>
        <v>$Million</v>
      </c>
      <c r="G27" s="24" t="str">
        <f>"$Real "&amp;RIGHT(Capex_Forecast!$H$6,2)</f>
        <v>$Real 23</v>
      </c>
      <c r="H27" s="9" t="str">
        <f t="shared" si="1"/>
        <v>End Period</v>
      </c>
      <c r="I27" s="9"/>
      <c r="J27" s="91">
        <f ca="1">SUMIFS(Capex_Forecast!BK$11:BK$1010,Capex_Forecast!$T$11:$T$1010,$D27,Capex_Forecast!$AG$11:$AG$1010,TRUE)
+Current_Period_Capex_Input!Q28</f>
        <v>0</v>
      </c>
      <c r="K27" s="91">
        <f ca="1">SUMIFS(Capex_Forecast!BL$11:BL$1010,Capex_Forecast!$T$11:$T$1010,$D27,Capex_Forecast!$AG$11:$AG$1010,TRUE)
+Current_Period_Capex_Input!R28</f>
        <v>0</v>
      </c>
      <c r="L27" s="91">
        <f ca="1">SUMIFS(Capex_Forecast!BM$11:BM$1010,Capex_Forecast!$T$11:$T$1010,$D27,Capex_Forecast!$AG$11:$AG$1010,TRUE)
+Current_Period_Capex_Input!S28</f>
        <v>0</v>
      </c>
      <c r="M27" s="91">
        <f ca="1">SUMIFS(Capex_Forecast!BN$11:BN$1010,Capex_Forecast!$T$11:$T$1010,$D27,Capex_Forecast!$AG$11:$AG$1010,TRUE)
+Current_Period_Capex_Input!T28</f>
        <v>0</v>
      </c>
      <c r="N27" s="91">
        <f ca="1">SUMIFS(Capex_Forecast!BO$11:BO$1010,Capex_Forecast!$T$11:$T$1010,$D27,Capex_Forecast!$AG$11:$AG$1010,TRUE)
+Current_Period_Capex_Input!U28</f>
        <v>0</v>
      </c>
      <c r="O27" s="39">
        <f t="shared" ca="1" si="2"/>
        <v>0</v>
      </c>
    </row>
    <row r="28" spans="3:15" hidden="1" outlineLevel="1" x14ac:dyDescent="0.2">
      <c r="C28" s="28">
        <f t="shared" si="3"/>
        <v>19</v>
      </c>
      <c r="D28" s="9" t="str">
        <f>General!$E$184</f>
        <v>Minor Plant, Motor Vehicles &amp; Mobile Plant (2014-18)</v>
      </c>
      <c r="E28" s="12" t="s">
        <v>100</v>
      </c>
      <c r="F28" s="24" t="str">
        <f t="shared" si="0"/>
        <v>$Million</v>
      </c>
      <c r="G28" s="24" t="str">
        <f>"$Real "&amp;RIGHT(Capex_Forecast!$H$6,2)</f>
        <v>$Real 23</v>
      </c>
      <c r="H28" s="9" t="str">
        <f t="shared" si="1"/>
        <v>End Period</v>
      </c>
      <c r="I28" s="9"/>
      <c r="J28" s="91">
        <f ca="1">SUMIFS(Capex_Forecast!BK$11:BK$1010,Capex_Forecast!$T$11:$T$1010,$D28,Capex_Forecast!$AG$11:$AG$1010,TRUE)
+Current_Period_Capex_Input!Q29</f>
        <v>0</v>
      </c>
      <c r="K28" s="91">
        <f ca="1">SUMIFS(Capex_Forecast!BL$11:BL$1010,Capex_Forecast!$T$11:$T$1010,$D28,Capex_Forecast!$AG$11:$AG$1010,TRUE)
+Current_Period_Capex_Input!R29</f>
        <v>0</v>
      </c>
      <c r="L28" s="91">
        <f ca="1">SUMIFS(Capex_Forecast!BM$11:BM$1010,Capex_Forecast!$T$11:$T$1010,$D28,Capex_Forecast!$AG$11:$AG$1010,TRUE)
+Current_Period_Capex_Input!S29</f>
        <v>0</v>
      </c>
      <c r="M28" s="91">
        <f ca="1">SUMIFS(Capex_Forecast!BN$11:BN$1010,Capex_Forecast!$T$11:$T$1010,$D28,Capex_Forecast!$AG$11:$AG$1010,TRUE)
+Current_Period_Capex_Input!T29</f>
        <v>0</v>
      </c>
      <c r="N28" s="91">
        <f ca="1">SUMIFS(Capex_Forecast!BO$11:BO$1010,Capex_Forecast!$T$11:$T$1010,$D28,Capex_Forecast!$AG$11:$AG$1010,TRUE)
+Current_Period_Capex_Input!U29</f>
        <v>0</v>
      </c>
      <c r="O28" s="39">
        <f t="shared" ca="1" si="2"/>
        <v>0</v>
      </c>
    </row>
    <row r="29" spans="3:15" hidden="1" outlineLevel="1" x14ac:dyDescent="0.2">
      <c r="C29" s="28">
        <f t="shared" si="3"/>
        <v>20</v>
      </c>
      <c r="D29" s="9" t="str">
        <f>General!$E$185</f>
        <v>Transmission Line Life Extension (2014-18)</v>
      </c>
      <c r="E29" s="12" t="s">
        <v>100</v>
      </c>
      <c r="F29" s="24" t="str">
        <f t="shared" si="0"/>
        <v>$Million</v>
      </c>
      <c r="G29" s="24" t="str">
        <f>"$Real "&amp;RIGHT(Capex_Forecast!$H$6,2)</f>
        <v>$Real 23</v>
      </c>
      <c r="H29" s="9" t="str">
        <f t="shared" si="1"/>
        <v>End Period</v>
      </c>
      <c r="I29" s="9"/>
      <c r="J29" s="91">
        <f ca="1">SUMIFS(Capex_Forecast!BK$11:BK$1010,Capex_Forecast!$T$11:$T$1010,$D29,Capex_Forecast!$AG$11:$AG$1010,TRUE)
+Current_Period_Capex_Input!Q30</f>
        <v>0</v>
      </c>
      <c r="K29" s="91">
        <f ca="1">SUMIFS(Capex_Forecast!BL$11:BL$1010,Capex_Forecast!$T$11:$T$1010,$D29,Capex_Forecast!$AG$11:$AG$1010,TRUE)
+Current_Period_Capex_Input!R30</f>
        <v>0</v>
      </c>
      <c r="L29" s="91">
        <f ca="1">SUMIFS(Capex_Forecast!BM$11:BM$1010,Capex_Forecast!$T$11:$T$1010,$D29,Capex_Forecast!$AG$11:$AG$1010,TRUE)
+Current_Period_Capex_Input!S30</f>
        <v>0</v>
      </c>
      <c r="M29" s="91">
        <f ca="1">SUMIFS(Capex_Forecast!BN$11:BN$1010,Capex_Forecast!$T$11:$T$1010,$D29,Capex_Forecast!$AG$11:$AG$1010,TRUE)
+Current_Period_Capex_Input!T30</f>
        <v>0</v>
      </c>
      <c r="N29" s="91">
        <f ca="1">SUMIFS(Capex_Forecast!BO$11:BO$1010,Capex_Forecast!$T$11:$T$1010,$D29,Capex_Forecast!$AG$11:$AG$1010,TRUE)
+Current_Period_Capex_Input!U30</f>
        <v>0</v>
      </c>
      <c r="O29" s="39">
        <f t="shared" ca="1" si="2"/>
        <v>0</v>
      </c>
    </row>
    <row r="30" spans="3:15" hidden="1" outlineLevel="1" x14ac:dyDescent="0.2">
      <c r="C30" s="28">
        <f t="shared" si="3"/>
        <v>21</v>
      </c>
      <c r="D30" s="9" t="str">
        <f>General!$E$186</f>
        <v>Residual - other</v>
      </c>
      <c r="E30" s="12" t="s">
        <v>100</v>
      </c>
      <c r="F30" s="24" t="str">
        <f t="shared" si="0"/>
        <v>$Million</v>
      </c>
      <c r="G30" s="24" t="str">
        <f>"$Real "&amp;RIGHT(Capex_Forecast!$H$6,2)</f>
        <v>$Real 23</v>
      </c>
      <c r="H30" s="9" t="str">
        <f t="shared" si="1"/>
        <v>End Period</v>
      </c>
      <c r="I30" s="9"/>
      <c r="J30" s="91">
        <f ca="1">SUMIFS(Capex_Forecast!BK$11:BK$1010,Capex_Forecast!$T$11:$T$1010,$D30,Capex_Forecast!$AG$11:$AG$1010,TRUE)
+Current_Period_Capex_Input!Q31</f>
        <v>0</v>
      </c>
      <c r="K30" s="91">
        <f ca="1">SUMIFS(Capex_Forecast!BL$11:BL$1010,Capex_Forecast!$T$11:$T$1010,$D30,Capex_Forecast!$AG$11:$AG$1010,TRUE)
+Current_Period_Capex_Input!R31</f>
        <v>0</v>
      </c>
      <c r="L30" s="91">
        <f ca="1">SUMIFS(Capex_Forecast!BM$11:BM$1010,Capex_Forecast!$T$11:$T$1010,$D30,Capex_Forecast!$AG$11:$AG$1010,TRUE)
+Current_Period_Capex_Input!S31</f>
        <v>0</v>
      </c>
      <c r="M30" s="91">
        <f ca="1">SUMIFS(Capex_Forecast!BN$11:BN$1010,Capex_Forecast!$T$11:$T$1010,$D30,Capex_Forecast!$AG$11:$AG$1010,TRUE)
+Current_Period_Capex_Input!T31</f>
        <v>0</v>
      </c>
      <c r="N30" s="91">
        <f ca="1">SUMIFS(Capex_Forecast!BO$11:BO$1010,Capex_Forecast!$T$11:$T$1010,$D30,Capex_Forecast!$AG$11:$AG$1010,TRUE)
+Current_Period_Capex_Input!U31</f>
        <v>0</v>
      </c>
      <c r="O30" s="39">
        <f t="shared" ca="1" si="2"/>
        <v>0</v>
      </c>
    </row>
    <row r="31" spans="3:15" collapsed="1" x14ac:dyDescent="0.2">
      <c r="C31" s="28">
        <f t="shared" si="3"/>
        <v>22</v>
      </c>
      <c r="D31" s="9" t="str">
        <f>General!$E$187</f>
        <v>Transmission Lines (2018 onwards)</v>
      </c>
      <c r="E31" s="12" t="s">
        <v>100</v>
      </c>
      <c r="F31" s="24" t="str">
        <f t="shared" si="0"/>
        <v>$Million</v>
      </c>
      <c r="G31" s="24" t="str">
        <f>"$Real "&amp;RIGHT(Capex_Forecast!$H$6,2)</f>
        <v>$Real 23</v>
      </c>
      <c r="H31" s="9" t="str">
        <f t="shared" si="1"/>
        <v>End Period</v>
      </c>
      <c r="I31" s="9"/>
      <c r="J31" s="91">
        <v>672.23746224489196</v>
      </c>
      <c r="K31" s="91">
        <v>154.21132969735885</v>
      </c>
      <c r="L31" s="91">
        <v>96.484080489197893</v>
      </c>
      <c r="M31" s="91">
        <v>56.629927283960917</v>
      </c>
      <c r="N31" s="91">
        <v>89.659431290604658</v>
      </c>
      <c r="O31" s="39">
        <f t="shared" si="2"/>
        <v>1069.2222310060145</v>
      </c>
    </row>
    <row r="32" spans="3:15" x14ac:dyDescent="0.2">
      <c r="C32" s="28">
        <f t="shared" si="3"/>
        <v>23</v>
      </c>
      <c r="D32" s="9" t="str">
        <f>General!$E$188</f>
        <v>Underground Cables (2018 onwards)</v>
      </c>
      <c r="E32" s="12" t="s">
        <v>100</v>
      </c>
      <c r="F32" s="24" t="str">
        <f t="shared" si="0"/>
        <v>$Million</v>
      </c>
      <c r="G32" s="24" t="str">
        <f>"$Real "&amp;RIGHT(Capex_Forecast!$H$6,2)</f>
        <v>$Real 23</v>
      </c>
      <c r="H32" s="9" t="str">
        <f t="shared" si="1"/>
        <v>End Period</v>
      </c>
      <c r="I32" s="9"/>
      <c r="J32" s="91">
        <v>2.0917776564016632</v>
      </c>
      <c r="K32" s="91">
        <v>3.4766709514602909</v>
      </c>
      <c r="L32" s="91">
        <v>0.75252376885146854</v>
      </c>
      <c r="M32" s="91">
        <v>0.72019510564825173</v>
      </c>
      <c r="N32" s="91">
        <v>0.70862064040204831</v>
      </c>
      <c r="O32" s="39">
        <f t="shared" si="2"/>
        <v>7.7497881227637233</v>
      </c>
    </row>
    <row r="33" spans="3:19" x14ac:dyDescent="0.2">
      <c r="C33" s="28">
        <f t="shared" si="3"/>
        <v>24</v>
      </c>
      <c r="D33" s="9" t="str">
        <f>General!$E$189</f>
        <v>Substations (2018 onwards)</v>
      </c>
      <c r="E33" s="12" t="s">
        <v>100</v>
      </c>
      <c r="F33" s="24" t="str">
        <f t="shared" si="0"/>
        <v>$Million</v>
      </c>
      <c r="G33" s="24" t="str">
        <f>"$Real "&amp;RIGHT(Capex_Forecast!$H$6,2)</f>
        <v>$Real 23</v>
      </c>
      <c r="H33" s="9" t="str">
        <f t="shared" si="1"/>
        <v>End Period</v>
      </c>
      <c r="I33" s="9"/>
      <c r="J33" s="91">
        <v>223.84703555660172</v>
      </c>
      <c r="K33" s="91">
        <v>173.33058332922326</v>
      </c>
      <c r="L33" s="91">
        <v>78.345309779333263</v>
      </c>
      <c r="M33" s="91">
        <v>90.77357058367835</v>
      </c>
      <c r="N33" s="91">
        <v>92.918955099967604</v>
      </c>
      <c r="O33" s="39">
        <f t="shared" si="2"/>
        <v>659.21545434880431</v>
      </c>
    </row>
    <row r="34" spans="3:19" x14ac:dyDescent="0.2">
      <c r="C34" s="28">
        <f t="shared" si="3"/>
        <v>25</v>
      </c>
      <c r="D34" s="9" t="str">
        <f>General!$E$190</f>
        <v>Secondary Systems (2018-23)</v>
      </c>
      <c r="E34" s="12" t="s">
        <v>100</v>
      </c>
      <c r="F34" s="24" t="str">
        <f t="shared" si="0"/>
        <v>$Million</v>
      </c>
      <c r="G34" s="24" t="str">
        <f>"$Real "&amp;RIGHT(Capex_Forecast!$H$6,2)</f>
        <v>$Real 23</v>
      </c>
      <c r="H34" s="9" t="str">
        <f t="shared" si="1"/>
        <v>End Period</v>
      </c>
      <c r="I34" s="9"/>
      <c r="J34" s="91">
        <v>38.781354398003842</v>
      </c>
      <c r="K34" s="91">
        <v>49.697565314451253</v>
      </c>
      <c r="L34" s="91">
        <v>26.96322041394593</v>
      </c>
      <c r="M34" s="91">
        <v>45.245345254677495</v>
      </c>
      <c r="N34" s="91">
        <v>29.324425966265608</v>
      </c>
      <c r="O34" s="39">
        <f t="shared" si="2"/>
        <v>190.01191134734412</v>
      </c>
    </row>
    <row r="35" spans="3:19" x14ac:dyDescent="0.2">
      <c r="C35" s="28">
        <f t="shared" si="3"/>
        <v>26</v>
      </c>
      <c r="D35" s="9" t="str">
        <f>General!$E$191</f>
        <v>Communications (short life) (2018 onwards)</v>
      </c>
      <c r="E35" s="12" t="s">
        <v>100</v>
      </c>
      <c r="F35" s="24" t="str">
        <f t="shared" si="0"/>
        <v>$Million</v>
      </c>
      <c r="G35" s="24" t="str">
        <f>"$Real "&amp;RIGHT(Capex_Forecast!$H$6,2)</f>
        <v>$Real 23</v>
      </c>
      <c r="H35" s="9" t="str">
        <f t="shared" si="1"/>
        <v>End Period</v>
      </c>
      <c r="I35" s="9"/>
      <c r="J35" s="91">
        <v>11.580883579878741</v>
      </c>
      <c r="K35" s="91">
        <v>13.037366352017163</v>
      </c>
      <c r="L35" s="91">
        <v>3.3196105521901966</v>
      </c>
      <c r="M35" s="91">
        <v>5.2771678601576726</v>
      </c>
      <c r="N35" s="91">
        <v>5.4341046120534156</v>
      </c>
      <c r="O35" s="39">
        <f t="shared" si="2"/>
        <v>38.649132956297194</v>
      </c>
      <c r="S35" s="197"/>
    </row>
    <row r="36" spans="3:19" x14ac:dyDescent="0.2">
      <c r="C36" s="28">
        <f t="shared" si="3"/>
        <v>27</v>
      </c>
      <c r="D36" s="9" t="str">
        <f>General!$E$192</f>
        <v>Business IT (2018 onwards)</v>
      </c>
      <c r="E36" s="12" t="s">
        <v>100</v>
      </c>
      <c r="F36" s="24" t="str">
        <f t="shared" si="0"/>
        <v>$Million</v>
      </c>
      <c r="G36" s="24" t="str">
        <f>"$Real "&amp;RIGHT(Capex_Forecast!$H$6,2)</f>
        <v>$Real 23</v>
      </c>
      <c r="H36" s="9" t="str">
        <f t="shared" si="1"/>
        <v>End Period</v>
      </c>
      <c r="I36" s="9"/>
      <c r="J36" s="91">
        <v>30.143054543582579</v>
      </c>
      <c r="K36" s="91">
        <v>30.791262712692898</v>
      </c>
      <c r="L36" s="91">
        <v>23.467785799295829</v>
      </c>
      <c r="M36" s="91">
        <v>25.789763679436128</v>
      </c>
      <c r="N36" s="91">
        <v>24.372592820357454</v>
      </c>
      <c r="O36" s="39">
        <f t="shared" si="2"/>
        <v>134.56445955536489</v>
      </c>
    </row>
    <row r="37" spans="3:19" x14ac:dyDescent="0.2">
      <c r="C37" s="28">
        <f t="shared" si="3"/>
        <v>28</v>
      </c>
      <c r="D37" s="9" t="str">
        <f>General!$E$193</f>
        <v>Minor Plant, Motor Vehicles &amp; Mobile Plant (2018 onwards)</v>
      </c>
      <c r="E37" s="12" t="s">
        <v>100</v>
      </c>
      <c r="F37" s="24" t="str">
        <f t="shared" si="0"/>
        <v>$Million</v>
      </c>
      <c r="G37" s="24" t="str">
        <f>"$Real "&amp;RIGHT(Capex_Forecast!$H$6,2)</f>
        <v>$Real 23</v>
      </c>
      <c r="H37" s="9" t="str">
        <f t="shared" si="1"/>
        <v>End Period</v>
      </c>
      <c r="I37" s="9"/>
      <c r="J37" s="91">
        <v>9.8503193303244885</v>
      </c>
      <c r="K37" s="91">
        <v>10.516178478301894</v>
      </c>
      <c r="L37" s="91">
        <v>10.310072856583904</v>
      </c>
      <c r="M37" s="91">
        <v>10.876305322363852</v>
      </c>
      <c r="N37" s="91">
        <v>10.507361625773068</v>
      </c>
      <c r="O37" s="39">
        <f t="shared" si="2"/>
        <v>52.060237613347212</v>
      </c>
    </row>
    <row r="38" spans="3:19" x14ac:dyDescent="0.2">
      <c r="C38" s="28">
        <f t="shared" si="3"/>
        <v>29</v>
      </c>
      <c r="D38" s="9" t="str">
        <f>General!$E$194</f>
        <v>Transmission Line Life Extension (2018 onwards)</v>
      </c>
      <c r="E38" s="12" t="s">
        <v>100</v>
      </c>
      <c r="F38" s="24" t="str">
        <f t="shared" si="0"/>
        <v>$Million</v>
      </c>
      <c r="G38" s="24" t="str">
        <f>"$Real "&amp;RIGHT(Capex_Forecast!$H$6,2)</f>
        <v>$Real 23</v>
      </c>
      <c r="H38" s="9" t="str">
        <f t="shared" si="1"/>
        <v>End Period</v>
      </c>
      <c r="I38" s="9"/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39">
        <f t="shared" si="2"/>
        <v>0</v>
      </c>
    </row>
    <row r="39" spans="3:19" x14ac:dyDescent="0.2">
      <c r="C39" s="28">
        <f t="shared" si="3"/>
        <v>30</v>
      </c>
      <c r="D39" s="9" t="str">
        <f>General!$E$195</f>
        <v>Land and Easements</v>
      </c>
      <c r="E39" s="12" t="s">
        <v>100</v>
      </c>
      <c r="F39" s="24" t="str">
        <f t="shared" si="0"/>
        <v>$Million</v>
      </c>
      <c r="G39" s="24" t="str">
        <f>"$Real "&amp;RIGHT(Capex_Forecast!$H$6,2)</f>
        <v>$Real 23</v>
      </c>
      <c r="H39" s="9" t="str">
        <f t="shared" si="1"/>
        <v>End Period</v>
      </c>
      <c r="I39" s="9"/>
      <c r="J39" s="91">
        <v>80.495602752078057</v>
      </c>
      <c r="K39" s="91">
        <v>81.028956294870468</v>
      </c>
      <c r="L39" s="91">
        <v>0.99159635320746586</v>
      </c>
      <c r="M39" s="91">
        <v>4.2237499271658772</v>
      </c>
      <c r="N39" s="91">
        <v>17.009851961640972</v>
      </c>
      <c r="O39" s="39">
        <f t="shared" si="2"/>
        <v>183.74975728896283</v>
      </c>
    </row>
    <row r="40" spans="3:19" x14ac:dyDescent="0.2">
      <c r="C40" s="28">
        <f t="shared" si="3"/>
        <v>31</v>
      </c>
      <c r="D40" s="9" t="str">
        <f>General!$E$196</f>
        <v>Synchronous Condensers</v>
      </c>
      <c r="E40" s="12" t="s">
        <v>100</v>
      </c>
      <c r="F40" s="24" t="str">
        <f t="shared" si="0"/>
        <v>$Million</v>
      </c>
      <c r="G40" s="24" t="str">
        <f>"$Real "&amp;RIGHT(Capex_Forecast!$H$6,2)</f>
        <v>$Real 23</v>
      </c>
      <c r="H40" s="9" t="str">
        <f t="shared" si="1"/>
        <v>End Period</v>
      </c>
      <c r="I40" s="9"/>
      <c r="J40" s="91">
        <v>79.619062467430311</v>
      </c>
      <c r="K40" s="91">
        <v>0</v>
      </c>
      <c r="L40" s="91">
        <v>0</v>
      </c>
      <c r="M40" s="91">
        <v>0</v>
      </c>
      <c r="N40" s="91">
        <v>0</v>
      </c>
      <c r="O40" s="39">
        <f t="shared" si="2"/>
        <v>79.619062467430311</v>
      </c>
    </row>
    <row r="41" spans="3:19" x14ac:dyDescent="0.2">
      <c r="C41" s="28">
        <f t="shared" si="3"/>
        <v>32</v>
      </c>
      <c r="D41" s="9" t="str">
        <f>General!$E$197</f>
        <v>Leasehold Land and Property</v>
      </c>
      <c r="E41" s="12" t="s">
        <v>100</v>
      </c>
      <c r="F41" s="24" t="str">
        <f t="shared" si="0"/>
        <v>$Million</v>
      </c>
      <c r="G41" s="24" t="str">
        <f>"$Real "&amp;RIGHT(Capex_Forecast!$H$6,2)</f>
        <v>$Real 23</v>
      </c>
      <c r="H41" s="9" t="str">
        <f t="shared" si="1"/>
        <v>End Period</v>
      </c>
      <c r="I41" s="9"/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39">
        <f t="shared" si="2"/>
        <v>0</v>
      </c>
    </row>
    <row r="42" spans="3:19" hidden="1" outlineLevel="1" x14ac:dyDescent="0.2">
      <c r="C42" s="28">
        <f t="shared" si="3"/>
        <v>33</v>
      </c>
      <c r="D42" s="9" t="str">
        <f>General!$E$198</f>
        <v>[Spare]</v>
      </c>
      <c r="E42" s="12" t="s">
        <v>100</v>
      </c>
      <c r="F42" s="24" t="str">
        <f t="shared" ref="F42:F60" si="4">Unit_Dollar_M</f>
        <v>$Million</v>
      </c>
      <c r="G42" s="24" t="str">
        <f>"$Real "&amp;RIGHT(Capex_Forecast!$H$6,2)</f>
        <v>$Real 23</v>
      </c>
      <c r="H42" s="9" t="str">
        <f t="shared" ref="H42:H60" si="5">End_Period</f>
        <v>End Period</v>
      </c>
      <c r="I42" s="9"/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39">
        <f t="shared" si="2"/>
        <v>0</v>
      </c>
    </row>
    <row r="43" spans="3:19" hidden="1" outlineLevel="1" x14ac:dyDescent="0.2">
      <c r="C43" s="28">
        <f t="shared" si="3"/>
        <v>34</v>
      </c>
      <c r="D43" s="9" t="str">
        <f>General!$E$199</f>
        <v>[Spare]</v>
      </c>
      <c r="E43" s="12" t="s">
        <v>100</v>
      </c>
      <c r="F43" s="24" t="str">
        <f t="shared" si="4"/>
        <v>$Million</v>
      </c>
      <c r="G43" s="24" t="str">
        <f>"$Real "&amp;RIGHT(Capex_Forecast!$H$6,2)</f>
        <v>$Real 23</v>
      </c>
      <c r="H43" s="9" t="str">
        <f t="shared" si="5"/>
        <v>End Period</v>
      </c>
      <c r="I43" s="9"/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39">
        <f t="shared" si="2"/>
        <v>0</v>
      </c>
    </row>
    <row r="44" spans="3:19" hidden="1" outlineLevel="1" x14ac:dyDescent="0.2">
      <c r="C44" s="28">
        <f t="shared" si="3"/>
        <v>35</v>
      </c>
      <c r="D44" s="9" t="str">
        <f>General!$E$200</f>
        <v>[Spare]</v>
      </c>
      <c r="E44" s="12" t="s">
        <v>100</v>
      </c>
      <c r="F44" s="24" t="str">
        <f t="shared" si="4"/>
        <v>$Million</v>
      </c>
      <c r="G44" s="24" t="str">
        <f>"$Real "&amp;RIGHT(Capex_Forecast!$H$6,2)</f>
        <v>$Real 23</v>
      </c>
      <c r="H44" s="9" t="str">
        <f t="shared" si="5"/>
        <v>End Period</v>
      </c>
      <c r="I44" s="9"/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39">
        <f t="shared" si="2"/>
        <v>0</v>
      </c>
    </row>
    <row r="45" spans="3:19" hidden="1" outlineLevel="1" x14ac:dyDescent="0.2">
      <c r="C45" s="28">
        <f t="shared" si="3"/>
        <v>36</v>
      </c>
      <c r="D45" s="9" t="str">
        <f>General!$E$201</f>
        <v>[Spare]</v>
      </c>
      <c r="E45" s="12" t="s">
        <v>100</v>
      </c>
      <c r="F45" s="24" t="str">
        <f t="shared" si="4"/>
        <v>$Million</v>
      </c>
      <c r="G45" s="24" t="str">
        <f>"$Real "&amp;RIGHT(Capex_Forecast!$H$6,2)</f>
        <v>$Real 23</v>
      </c>
      <c r="H45" s="9" t="str">
        <f t="shared" si="5"/>
        <v>End Period</v>
      </c>
      <c r="I45" s="9"/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39">
        <f t="shared" si="2"/>
        <v>0</v>
      </c>
    </row>
    <row r="46" spans="3:19" hidden="1" outlineLevel="1" x14ac:dyDescent="0.2">
      <c r="C46" s="28">
        <f t="shared" si="3"/>
        <v>37</v>
      </c>
      <c r="D46" s="9" t="str">
        <f>General!$E$202</f>
        <v>[Spare]</v>
      </c>
      <c r="E46" s="12" t="s">
        <v>100</v>
      </c>
      <c r="F46" s="24" t="str">
        <f t="shared" si="4"/>
        <v>$Million</v>
      </c>
      <c r="G46" s="24" t="str">
        <f>"$Real "&amp;RIGHT(Capex_Forecast!$H$6,2)</f>
        <v>$Real 23</v>
      </c>
      <c r="H46" s="9" t="str">
        <f t="shared" si="5"/>
        <v>End Period</v>
      </c>
      <c r="I46" s="9"/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39">
        <f t="shared" si="2"/>
        <v>0</v>
      </c>
    </row>
    <row r="47" spans="3:19" hidden="1" outlineLevel="1" x14ac:dyDescent="0.2">
      <c r="C47" s="28">
        <f t="shared" si="3"/>
        <v>38</v>
      </c>
      <c r="D47" s="9" t="str">
        <f>General!$E$203</f>
        <v>[Spare]</v>
      </c>
      <c r="E47" s="12" t="s">
        <v>100</v>
      </c>
      <c r="F47" s="24" t="str">
        <f t="shared" si="4"/>
        <v>$Million</v>
      </c>
      <c r="G47" s="24" t="str">
        <f>"$Real "&amp;RIGHT(Capex_Forecast!$H$6,2)</f>
        <v>$Real 23</v>
      </c>
      <c r="H47" s="9" t="str">
        <f t="shared" si="5"/>
        <v>End Period</v>
      </c>
      <c r="I47" s="9"/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39">
        <f t="shared" si="2"/>
        <v>0</v>
      </c>
    </row>
    <row r="48" spans="3:19" hidden="1" outlineLevel="1" x14ac:dyDescent="0.2">
      <c r="C48" s="28">
        <f t="shared" si="3"/>
        <v>39</v>
      </c>
      <c r="D48" s="9" t="str">
        <f>General!$E$204</f>
        <v>[Spare]</v>
      </c>
      <c r="E48" s="12" t="s">
        <v>100</v>
      </c>
      <c r="F48" s="24" t="str">
        <f t="shared" si="4"/>
        <v>$Million</v>
      </c>
      <c r="G48" s="24" t="str">
        <f>"$Real "&amp;RIGHT(Capex_Forecast!$H$6,2)</f>
        <v>$Real 23</v>
      </c>
      <c r="H48" s="9" t="str">
        <f t="shared" si="5"/>
        <v>End Period</v>
      </c>
      <c r="I48" s="9"/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39">
        <f t="shared" si="2"/>
        <v>0</v>
      </c>
    </row>
    <row r="49" spans="3:19" hidden="1" outlineLevel="1" x14ac:dyDescent="0.2">
      <c r="C49" s="28">
        <f t="shared" si="3"/>
        <v>40</v>
      </c>
      <c r="D49" s="9" t="str">
        <f>General!$E$205</f>
        <v>[Spare]</v>
      </c>
      <c r="E49" s="12" t="s">
        <v>100</v>
      </c>
      <c r="F49" s="24" t="str">
        <f t="shared" si="4"/>
        <v>$Million</v>
      </c>
      <c r="G49" s="24" t="str">
        <f>"$Real "&amp;RIGHT(Capex_Forecast!$H$6,2)</f>
        <v>$Real 23</v>
      </c>
      <c r="H49" s="9" t="str">
        <f t="shared" si="5"/>
        <v>End Period</v>
      </c>
      <c r="I49" s="9"/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39">
        <f t="shared" si="2"/>
        <v>0</v>
      </c>
    </row>
    <row r="50" spans="3:19" hidden="1" outlineLevel="1" x14ac:dyDescent="0.2">
      <c r="C50" s="28">
        <f t="shared" si="3"/>
        <v>41</v>
      </c>
      <c r="D50" s="9" t="str">
        <f>General!$E$206</f>
        <v>[Spare]</v>
      </c>
      <c r="E50" s="12" t="s">
        <v>100</v>
      </c>
      <c r="F50" s="24" t="str">
        <f t="shared" si="4"/>
        <v>$Million</v>
      </c>
      <c r="G50" s="24" t="str">
        <f>"$Real "&amp;RIGHT(Capex_Forecast!$H$6,2)</f>
        <v>$Real 23</v>
      </c>
      <c r="H50" s="9" t="str">
        <f t="shared" si="5"/>
        <v>End Period</v>
      </c>
      <c r="I50" s="9"/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39">
        <f t="shared" si="2"/>
        <v>0</v>
      </c>
    </row>
    <row r="51" spans="3:19" hidden="1" outlineLevel="1" x14ac:dyDescent="0.2">
      <c r="C51" s="28">
        <f t="shared" si="3"/>
        <v>42</v>
      </c>
      <c r="D51" s="9" t="str">
        <f>General!$E$207</f>
        <v>[Spare]</v>
      </c>
      <c r="E51" s="12" t="s">
        <v>100</v>
      </c>
      <c r="F51" s="24" t="str">
        <f t="shared" si="4"/>
        <v>$Million</v>
      </c>
      <c r="G51" s="24" t="str">
        <f>"$Real "&amp;RIGHT(Capex_Forecast!$H$6,2)</f>
        <v>$Real 23</v>
      </c>
      <c r="H51" s="9" t="str">
        <f t="shared" si="5"/>
        <v>End Period</v>
      </c>
      <c r="I51" s="9"/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39">
        <f t="shared" si="2"/>
        <v>0</v>
      </c>
    </row>
    <row r="52" spans="3:19" hidden="1" outlineLevel="1" x14ac:dyDescent="0.2">
      <c r="C52" s="28">
        <f t="shared" si="3"/>
        <v>43</v>
      </c>
      <c r="D52" s="9" t="str">
        <f>General!$E$208</f>
        <v>[Spare]</v>
      </c>
      <c r="E52" s="12" t="s">
        <v>100</v>
      </c>
      <c r="F52" s="24" t="str">
        <f t="shared" si="4"/>
        <v>$Million</v>
      </c>
      <c r="G52" s="24" t="str">
        <f>"$Real "&amp;RIGHT(Capex_Forecast!$H$6,2)</f>
        <v>$Real 23</v>
      </c>
      <c r="H52" s="9" t="str">
        <f t="shared" si="5"/>
        <v>End Period</v>
      </c>
      <c r="I52" s="9"/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39">
        <f t="shared" si="2"/>
        <v>0</v>
      </c>
    </row>
    <row r="53" spans="3:19" hidden="1" outlineLevel="1" x14ac:dyDescent="0.2">
      <c r="C53" s="28">
        <f t="shared" si="3"/>
        <v>44</v>
      </c>
      <c r="D53" s="9" t="str">
        <f>General!$E$209</f>
        <v>[Spare]</v>
      </c>
      <c r="E53" s="12" t="s">
        <v>100</v>
      </c>
      <c r="F53" s="24" t="str">
        <f t="shared" si="4"/>
        <v>$Million</v>
      </c>
      <c r="G53" s="24" t="str">
        <f>"$Real "&amp;RIGHT(Capex_Forecast!$H$6,2)</f>
        <v>$Real 23</v>
      </c>
      <c r="H53" s="9" t="str">
        <f t="shared" si="5"/>
        <v>End Period</v>
      </c>
      <c r="I53" s="9"/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39">
        <f t="shared" si="2"/>
        <v>0</v>
      </c>
    </row>
    <row r="54" spans="3:19" hidden="1" outlineLevel="1" x14ac:dyDescent="0.2">
      <c r="C54" s="28">
        <f t="shared" si="3"/>
        <v>45</v>
      </c>
      <c r="D54" s="9" t="str">
        <f>General!$E$210</f>
        <v>[Spare]</v>
      </c>
      <c r="E54" s="12" t="s">
        <v>100</v>
      </c>
      <c r="F54" s="24" t="str">
        <f t="shared" si="4"/>
        <v>$Million</v>
      </c>
      <c r="G54" s="24" t="str">
        <f>"$Real "&amp;RIGHT(Capex_Forecast!$H$6,2)</f>
        <v>$Real 23</v>
      </c>
      <c r="H54" s="9" t="str">
        <f t="shared" si="5"/>
        <v>End Period</v>
      </c>
      <c r="I54" s="9"/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39">
        <f t="shared" si="2"/>
        <v>0</v>
      </c>
    </row>
    <row r="55" spans="3:19" hidden="1" outlineLevel="1" x14ac:dyDescent="0.2">
      <c r="C55" s="28">
        <f t="shared" si="3"/>
        <v>46</v>
      </c>
      <c r="D55" s="9" t="str">
        <f>General!$E$211</f>
        <v>[Spare]</v>
      </c>
      <c r="E55" s="12" t="s">
        <v>100</v>
      </c>
      <c r="F55" s="24" t="str">
        <f t="shared" si="4"/>
        <v>$Million</v>
      </c>
      <c r="G55" s="24" t="str">
        <f>"$Real "&amp;RIGHT(Capex_Forecast!$H$6,2)</f>
        <v>$Real 23</v>
      </c>
      <c r="H55" s="9" t="str">
        <f t="shared" si="5"/>
        <v>End Period</v>
      </c>
      <c r="I55" s="9"/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39">
        <f t="shared" si="2"/>
        <v>0</v>
      </c>
    </row>
    <row r="56" spans="3:19" hidden="1" outlineLevel="1" x14ac:dyDescent="0.2">
      <c r="C56" s="28">
        <f t="shared" si="3"/>
        <v>47</v>
      </c>
      <c r="D56" s="9" t="str">
        <f>General!$E$212</f>
        <v>Spare straight-line tax asset class</v>
      </c>
      <c r="E56" s="12" t="s">
        <v>100</v>
      </c>
      <c r="F56" s="24" t="str">
        <f t="shared" si="4"/>
        <v>$Million</v>
      </c>
      <c r="G56" s="24" t="str">
        <f>"$Real "&amp;RIGHT(Capex_Forecast!$H$6,2)</f>
        <v>$Real 23</v>
      </c>
      <c r="H56" s="9" t="str">
        <f t="shared" si="5"/>
        <v>End Period</v>
      </c>
      <c r="I56" s="9"/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39">
        <f t="shared" si="2"/>
        <v>0</v>
      </c>
    </row>
    <row r="57" spans="3:19" collapsed="1" x14ac:dyDescent="0.2">
      <c r="C57" s="28">
        <f t="shared" si="3"/>
        <v>48</v>
      </c>
      <c r="D57" s="9" t="str">
        <f>General!$E$213</f>
        <v xml:space="preserve">Buildings </v>
      </c>
      <c r="E57" s="12" t="s">
        <v>100</v>
      </c>
      <c r="F57" s="24" t="str">
        <f t="shared" si="4"/>
        <v>$Million</v>
      </c>
      <c r="G57" s="24" t="str">
        <f>"$Real "&amp;RIGHT(Capex_Forecast!$H$6,2)</f>
        <v>$Real 23</v>
      </c>
      <c r="H57" s="9" t="str">
        <f t="shared" si="5"/>
        <v>End Period</v>
      </c>
      <c r="I57" s="9"/>
      <c r="J57" s="91">
        <v>5.5437105871134991</v>
      </c>
      <c r="K57" s="91">
        <v>4.9702746424102386</v>
      </c>
      <c r="L57" s="91">
        <v>4.0735739436525531</v>
      </c>
      <c r="M57" s="91">
        <v>4.108264181093003</v>
      </c>
      <c r="N57" s="91">
        <v>3.164839588308749</v>
      </c>
      <c r="O57" s="39">
        <f t="shared" si="2"/>
        <v>21.860662942578042</v>
      </c>
    </row>
    <row r="58" spans="3:19" x14ac:dyDescent="0.2">
      <c r="C58" s="28">
        <f t="shared" si="3"/>
        <v>49</v>
      </c>
      <c r="D58" s="9" t="str">
        <f>General!$E$214</f>
        <v>In-house software</v>
      </c>
      <c r="E58" s="12" t="s">
        <v>100</v>
      </c>
      <c r="F58" s="24" t="str">
        <f t="shared" si="4"/>
        <v>$Million</v>
      </c>
      <c r="G58" s="24" t="str">
        <f>"$Real "&amp;RIGHT(Capex_Forecast!$H$6,2)</f>
        <v>$Real 23</v>
      </c>
      <c r="H58" s="9" t="str">
        <f t="shared" si="5"/>
        <v>End Period</v>
      </c>
      <c r="I58" s="9"/>
      <c r="J58" s="91">
        <v>5.3066218957267193</v>
      </c>
      <c r="K58" s="91">
        <v>5.3441617943874187</v>
      </c>
      <c r="L58" s="91">
        <v>5.4073287477757432</v>
      </c>
      <c r="M58" s="91">
        <v>5.4234428269211623</v>
      </c>
      <c r="N58" s="91">
        <v>5.4199391375467494</v>
      </c>
      <c r="O58" s="39">
        <f t="shared" si="2"/>
        <v>26.901494402357791</v>
      </c>
    </row>
    <row r="59" spans="3:19" x14ac:dyDescent="0.2">
      <c r="C59" s="28">
        <f t="shared" si="3"/>
        <v>50</v>
      </c>
      <c r="D59" s="9" t="str">
        <f>General!$E$215</f>
        <v>Equity raising costs</v>
      </c>
      <c r="E59" s="12" t="s">
        <v>100</v>
      </c>
      <c r="F59" s="24" t="str">
        <f t="shared" si="4"/>
        <v>$Million</v>
      </c>
      <c r="G59" s="24" t="str">
        <f>"$Real "&amp;RIGHT(Capex_Forecast!$H$6,2)</f>
        <v>$Real 23</v>
      </c>
      <c r="H59" s="9" t="str">
        <f t="shared" si="5"/>
        <v>End Period</v>
      </c>
      <c r="I59" s="9"/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39">
        <f t="shared" si="2"/>
        <v>0</v>
      </c>
    </row>
    <row r="60" spans="3:19" collapsed="1" x14ac:dyDescent="0.2">
      <c r="D60" s="58" t="str">
        <f>"Total Capex - "&amp;C9</f>
        <v>Total Capex - As Incurred</v>
      </c>
      <c r="E60" s="61" t="s">
        <v>100</v>
      </c>
      <c r="F60" s="62" t="str">
        <f t="shared" si="4"/>
        <v>$Million</v>
      </c>
      <c r="G60" s="62" t="str">
        <f>"$Real "&amp;RIGHT(Capex_Forecast!$H$6,2)</f>
        <v>$Real 23</v>
      </c>
      <c r="H60" s="63" t="str">
        <f t="shared" si="5"/>
        <v>End Period</v>
      </c>
      <c r="I60" s="58"/>
      <c r="J60" s="59">
        <f t="shared" ref="J60:O60" ca="1" si="6">SUM(J10:J59)</f>
        <v>1159.4968850120335</v>
      </c>
      <c r="K60" s="59">
        <f t="shared" ca="1" si="6"/>
        <v>526.40434956717377</v>
      </c>
      <c r="L60" s="59">
        <f t="shared" ca="1" si="6"/>
        <v>250.11510270403423</v>
      </c>
      <c r="M60" s="59">
        <f t="shared" ca="1" si="6"/>
        <v>249.06773202510271</v>
      </c>
      <c r="N60" s="59">
        <f t="shared" ca="1" si="6"/>
        <v>278.52012274292025</v>
      </c>
      <c r="O60" s="59">
        <f t="shared" ca="1" si="6"/>
        <v>2463.6041920512648</v>
      </c>
      <c r="Q60" s="192"/>
      <c r="S60" s="196"/>
    </row>
    <row r="62" spans="3:19" ht="15" x14ac:dyDescent="0.2">
      <c r="C62" s="8" t="s">
        <v>159</v>
      </c>
      <c r="E62" s="21" t="s">
        <v>9</v>
      </c>
      <c r="F62" s="21" t="s">
        <v>10</v>
      </c>
      <c r="G62" s="21" t="s">
        <v>11</v>
      </c>
      <c r="H62" s="21" t="s">
        <v>12</v>
      </c>
      <c r="J62" s="60" t="str">
        <f>Forecast_Capex_Input!V$11</f>
        <v>FY24</v>
      </c>
      <c r="K62" s="60" t="str">
        <f>Forecast_Capex_Input!W$11</f>
        <v>FY25</v>
      </c>
      <c r="L62" s="60" t="str">
        <f>Forecast_Capex_Input!X$11</f>
        <v>FY26</v>
      </c>
      <c r="M62" s="60" t="str">
        <f>Forecast_Capex_Input!Y$11</f>
        <v>FY27</v>
      </c>
      <c r="N62" s="60" t="str">
        <f>Forecast_Capex_Input!Z$11</f>
        <v>FY28</v>
      </c>
      <c r="O62" s="60" t="str">
        <f>$O$9</f>
        <v>FY24 - FY28</v>
      </c>
    </row>
    <row r="63" spans="3:19" hidden="1" outlineLevel="1" x14ac:dyDescent="0.2">
      <c r="C63" s="27">
        <v>1</v>
      </c>
      <c r="D63" s="9" t="str">
        <f>General!$E$166</f>
        <v>Transmission Lines (pre 2004-05)</v>
      </c>
      <c r="E63" s="12" t="s">
        <v>100</v>
      </c>
      <c r="F63" s="24" t="str">
        <f t="shared" ref="F63:F113" si="7">Unit_Dollar_M</f>
        <v>$Million</v>
      </c>
      <c r="G63" s="24" t="str">
        <f>"$Real "&amp;RIGHT(Capex_Forecast!$H$6,2)</f>
        <v>$Real 23</v>
      </c>
      <c r="H63" s="9" t="str">
        <f t="shared" ref="H63:H113" si="8">End_Period</f>
        <v>End Period</v>
      </c>
      <c r="I63" s="9"/>
      <c r="J63" s="91">
        <f ca="1">SUMIFS(Capex_Forecast!CZ$11:CZ$1010,Capex_Forecast!$T$11:$T$1010,$D63,Capex_Forecast!$AG$11:$AG$1010,TRUE)
+Current_Period_Capex_Input!Q69</f>
        <v>0</v>
      </c>
      <c r="K63" s="91">
        <f ca="1">SUMIFS(Capex_Forecast!DA$11:DA$1010,Capex_Forecast!$T$11:$T$1010,$D63,Capex_Forecast!$AG$11:$AG$1010,TRUE)
+Current_Period_Capex_Input!R69</f>
        <v>0</v>
      </c>
      <c r="L63" s="91">
        <f ca="1">SUMIFS(Capex_Forecast!DB$11:DB$1010,Capex_Forecast!$T$11:$T$1010,$D63,Capex_Forecast!$AG$11:$AG$1010,TRUE)
+Current_Period_Capex_Input!S69</f>
        <v>0</v>
      </c>
      <c r="M63" s="91">
        <f ca="1">SUMIFS(Capex_Forecast!DC$11:DC$1010,Capex_Forecast!$T$11:$T$1010,$D63,Capex_Forecast!$AG$11:$AG$1010,TRUE)
+Current_Period_Capex_Input!T69</f>
        <v>0</v>
      </c>
      <c r="N63" s="91">
        <f ca="1">SUMIFS(Capex_Forecast!DD$11:DD$1010,Capex_Forecast!$T$11:$T$1010,$D63,Capex_Forecast!$AG$11:$AG$1010,TRUE)
+Current_Period_Capex_Input!U69</f>
        <v>0</v>
      </c>
      <c r="O63" s="39">
        <f ca="1">SUM(J63:N63)</f>
        <v>0</v>
      </c>
    </row>
    <row r="64" spans="3:19" hidden="1" outlineLevel="1" x14ac:dyDescent="0.2">
      <c r="C64" s="28">
        <f t="shared" ref="C64:C112" si="9">C63+1</f>
        <v>2</v>
      </c>
      <c r="D64" s="9" t="str">
        <f>General!$E$167</f>
        <v>Underground Cables (pre 2004-05)</v>
      </c>
      <c r="E64" s="12" t="s">
        <v>100</v>
      </c>
      <c r="F64" s="24" t="str">
        <f t="shared" si="7"/>
        <v>$Million</v>
      </c>
      <c r="G64" s="24" t="str">
        <f>"$Real "&amp;RIGHT(Capex_Forecast!$H$6,2)</f>
        <v>$Real 23</v>
      </c>
      <c r="H64" s="9" t="str">
        <f t="shared" si="8"/>
        <v>End Period</v>
      </c>
      <c r="I64" s="9"/>
      <c r="J64" s="91">
        <f ca="1">SUMIFS(Capex_Forecast!CZ$11:CZ$1010,Capex_Forecast!$T$11:$T$1010,$D64,Capex_Forecast!$AG$11:$AG$1010,TRUE)
+Current_Period_Capex_Input!Q70</f>
        <v>0</v>
      </c>
      <c r="K64" s="91">
        <f ca="1">SUMIFS(Capex_Forecast!DA$11:DA$1010,Capex_Forecast!$T$11:$T$1010,$D64,Capex_Forecast!$AG$11:$AG$1010,TRUE)
+Current_Period_Capex_Input!R70</f>
        <v>0</v>
      </c>
      <c r="L64" s="91">
        <f ca="1">SUMIFS(Capex_Forecast!DB$11:DB$1010,Capex_Forecast!$T$11:$T$1010,$D64,Capex_Forecast!$AG$11:$AG$1010,TRUE)
+Current_Period_Capex_Input!S70</f>
        <v>0</v>
      </c>
      <c r="M64" s="91">
        <f ca="1">SUMIFS(Capex_Forecast!DC$11:DC$1010,Capex_Forecast!$T$11:$T$1010,$D64,Capex_Forecast!$AG$11:$AG$1010,TRUE)
+Current_Period_Capex_Input!T70</f>
        <v>0</v>
      </c>
      <c r="N64" s="91">
        <f ca="1">SUMIFS(Capex_Forecast!DD$11:DD$1010,Capex_Forecast!$T$11:$T$1010,$D64,Capex_Forecast!$AG$11:$AG$1010,TRUE)
+Current_Period_Capex_Input!U70</f>
        <v>0</v>
      </c>
      <c r="O64" s="39">
        <f ca="1">SUM(J64:N64)</f>
        <v>0</v>
      </c>
    </row>
    <row r="65" spans="3:15" hidden="1" outlineLevel="1" x14ac:dyDescent="0.2">
      <c r="C65" s="28">
        <f t="shared" si="9"/>
        <v>3</v>
      </c>
      <c r="D65" s="9" t="str">
        <f>General!$E$168</f>
        <v>Substations including Buildings (pre 2004-05)</v>
      </c>
      <c r="E65" s="12" t="s">
        <v>100</v>
      </c>
      <c r="F65" s="24" t="str">
        <f t="shared" si="7"/>
        <v>$Million</v>
      </c>
      <c r="G65" s="24" t="str">
        <f>"$Real "&amp;RIGHT(Capex_Forecast!$H$6,2)</f>
        <v>$Real 23</v>
      </c>
      <c r="H65" s="9" t="str">
        <f t="shared" si="8"/>
        <v>End Period</v>
      </c>
      <c r="I65" s="9"/>
      <c r="J65" s="91">
        <f ca="1">SUMIFS(Capex_Forecast!CZ$11:CZ$1010,Capex_Forecast!$T$11:$T$1010,$D65,Capex_Forecast!$AG$11:$AG$1010,TRUE)
+Current_Period_Capex_Input!Q71</f>
        <v>0</v>
      </c>
      <c r="K65" s="91">
        <f ca="1">SUMIFS(Capex_Forecast!DA$11:DA$1010,Capex_Forecast!$T$11:$T$1010,$D65,Capex_Forecast!$AG$11:$AG$1010,TRUE)
+Current_Period_Capex_Input!R71</f>
        <v>0</v>
      </c>
      <c r="L65" s="91">
        <f ca="1">SUMIFS(Capex_Forecast!DB$11:DB$1010,Capex_Forecast!$T$11:$T$1010,$D65,Capex_Forecast!$AG$11:$AG$1010,TRUE)
+Current_Period_Capex_Input!S71</f>
        <v>0</v>
      </c>
      <c r="M65" s="91">
        <f ca="1">SUMIFS(Capex_Forecast!DC$11:DC$1010,Capex_Forecast!$T$11:$T$1010,$D65,Capex_Forecast!$AG$11:$AG$1010,TRUE)
+Current_Period_Capex_Input!T71</f>
        <v>0</v>
      </c>
      <c r="N65" s="91">
        <f ca="1">SUMIFS(Capex_Forecast!DD$11:DD$1010,Capex_Forecast!$T$11:$T$1010,$D65,Capex_Forecast!$AG$11:$AG$1010,TRUE)
+Current_Period_Capex_Input!U71</f>
        <v>0</v>
      </c>
      <c r="O65" s="39">
        <f t="shared" ref="O65:O112" ca="1" si="10">SUM(J65:N65)</f>
        <v>0</v>
      </c>
    </row>
    <row r="66" spans="3:15" hidden="1" outlineLevel="1" x14ac:dyDescent="0.2">
      <c r="C66" s="28">
        <f t="shared" si="9"/>
        <v>4</v>
      </c>
      <c r="D66" s="9" t="str">
        <f>General!$E$169</f>
        <v>Transmission Lines (2004-09)</v>
      </c>
      <c r="E66" s="12" t="s">
        <v>100</v>
      </c>
      <c r="F66" s="24" t="str">
        <f t="shared" si="7"/>
        <v>$Million</v>
      </c>
      <c r="G66" s="24" t="str">
        <f>"$Real "&amp;RIGHT(Capex_Forecast!$H$6,2)</f>
        <v>$Real 23</v>
      </c>
      <c r="H66" s="9" t="str">
        <f t="shared" si="8"/>
        <v>End Period</v>
      </c>
      <c r="I66" s="9"/>
      <c r="J66" s="91">
        <f ca="1">SUMIFS(Capex_Forecast!CZ$11:CZ$1010,Capex_Forecast!$T$11:$T$1010,$D66,Capex_Forecast!$AG$11:$AG$1010,TRUE)
+Current_Period_Capex_Input!Q72</f>
        <v>0</v>
      </c>
      <c r="K66" s="91">
        <f ca="1">SUMIFS(Capex_Forecast!DA$11:DA$1010,Capex_Forecast!$T$11:$T$1010,$D66,Capex_Forecast!$AG$11:$AG$1010,TRUE)
+Current_Period_Capex_Input!R72</f>
        <v>0</v>
      </c>
      <c r="L66" s="91">
        <f ca="1">SUMIFS(Capex_Forecast!DB$11:DB$1010,Capex_Forecast!$T$11:$T$1010,$D66,Capex_Forecast!$AG$11:$AG$1010,TRUE)
+Current_Period_Capex_Input!S72</f>
        <v>0</v>
      </c>
      <c r="M66" s="91">
        <f ca="1">SUMIFS(Capex_Forecast!DC$11:DC$1010,Capex_Forecast!$T$11:$T$1010,$D66,Capex_Forecast!$AG$11:$AG$1010,TRUE)
+Current_Period_Capex_Input!T72</f>
        <v>0</v>
      </c>
      <c r="N66" s="91">
        <f ca="1">SUMIFS(Capex_Forecast!DD$11:DD$1010,Capex_Forecast!$T$11:$T$1010,$D66,Capex_Forecast!$AG$11:$AG$1010,TRUE)
+Current_Period_Capex_Input!U72</f>
        <v>0</v>
      </c>
      <c r="O66" s="39">
        <f t="shared" ca="1" si="10"/>
        <v>0</v>
      </c>
    </row>
    <row r="67" spans="3:15" hidden="1" outlineLevel="1" x14ac:dyDescent="0.2">
      <c r="C67" s="28">
        <f t="shared" si="9"/>
        <v>5</v>
      </c>
      <c r="D67" s="9" t="str">
        <f>General!$E$170</f>
        <v>Underground Cables (2004-09)</v>
      </c>
      <c r="E67" s="12" t="s">
        <v>100</v>
      </c>
      <c r="F67" s="24" t="str">
        <f t="shared" si="7"/>
        <v>$Million</v>
      </c>
      <c r="G67" s="24" t="str">
        <f>"$Real "&amp;RIGHT(Capex_Forecast!$H$6,2)</f>
        <v>$Real 23</v>
      </c>
      <c r="H67" s="9" t="str">
        <f t="shared" si="8"/>
        <v>End Period</v>
      </c>
      <c r="I67" s="9"/>
      <c r="J67" s="91">
        <f ca="1">SUMIFS(Capex_Forecast!CZ$11:CZ$1010,Capex_Forecast!$T$11:$T$1010,$D67,Capex_Forecast!$AG$11:$AG$1010,TRUE)
+Current_Period_Capex_Input!Q73</f>
        <v>0</v>
      </c>
      <c r="K67" s="91">
        <f ca="1">SUMIFS(Capex_Forecast!DA$11:DA$1010,Capex_Forecast!$T$11:$T$1010,$D67,Capex_Forecast!$AG$11:$AG$1010,TRUE)
+Current_Period_Capex_Input!R73</f>
        <v>0</v>
      </c>
      <c r="L67" s="91">
        <f ca="1">SUMIFS(Capex_Forecast!DB$11:DB$1010,Capex_Forecast!$T$11:$T$1010,$D67,Capex_Forecast!$AG$11:$AG$1010,TRUE)
+Current_Period_Capex_Input!S73</f>
        <v>0</v>
      </c>
      <c r="M67" s="91">
        <f ca="1">SUMIFS(Capex_Forecast!DC$11:DC$1010,Capex_Forecast!$T$11:$T$1010,$D67,Capex_Forecast!$AG$11:$AG$1010,TRUE)
+Current_Period_Capex_Input!T73</f>
        <v>0</v>
      </c>
      <c r="N67" s="91">
        <f ca="1">SUMIFS(Capex_Forecast!DD$11:DD$1010,Capex_Forecast!$T$11:$T$1010,$D67,Capex_Forecast!$AG$11:$AG$1010,TRUE)
+Current_Period_Capex_Input!U73</f>
        <v>0</v>
      </c>
      <c r="O67" s="39">
        <f t="shared" ca="1" si="10"/>
        <v>0</v>
      </c>
    </row>
    <row r="68" spans="3:15" hidden="1" outlineLevel="1" x14ac:dyDescent="0.2">
      <c r="C68" s="28">
        <f t="shared" si="9"/>
        <v>6</v>
      </c>
      <c r="D68" s="9" t="str">
        <f>General!$E$171</f>
        <v>Substations including Buildings (2004-09)</v>
      </c>
      <c r="E68" s="12" t="s">
        <v>100</v>
      </c>
      <c r="F68" s="24" t="str">
        <f t="shared" si="7"/>
        <v>$Million</v>
      </c>
      <c r="G68" s="24" t="str">
        <f>"$Real "&amp;RIGHT(Capex_Forecast!$H$6,2)</f>
        <v>$Real 23</v>
      </c>
      <c r="H68" s="9" t="str">
        <f t="shared" si="8"/>
        <v>End Period</v>
      </c>
      <c r="I68" s="9"/>
      <c r="J68" s="91">
        <f ca="1">SUMIFS(Capex_Forecast!CZ$11:CZ$1010,Capex_Forecast!$T$11:$T$1010,$D68,Capex_Forecast!$AG$11:$AG$1010,TRUE)
+Current_Period_Capex_Input!Q74</f>
        <v>0</v>
      </c>
      <c r="K68" s="91">
        <f ca="1">SUMIFS(Capex_Forecast!DA$11:DA$1010,Capex_Forecast!$T$11:$T$1010,$D68,Capex_Forecast!$AG$11:$AG$1010,TRUE)
+Current_Period_Capex_Input!R74</f>
        <v>0</v>
      </c>
      <c r="L68" s="91">
        <f ca="1">SUMIFS(Capex_Forecast!DB$11:DB$1010,Capex_Forecast!$T$11:$T$1010,$D68,Capex_Forecast!$AG$11:$AG$1010,TRUE)
+Current_Period_Capex_Input!S74</f>
        <v>0</v>
      </c>
      <c r="M68" s="91">
        <f ca="1">SUMIFS(Capex_Forecast!DC$11:DC$1010,Capex_Forecast!$T$11:$T$1010,$D68,Capex_Forecast!$AG$11:$AG$1010,TRUE)
+Current_Period_Capex_Input!T74</f>
        <v>0</v>
      </c>
      <c r="N68" s="91">
        <f ca="1">SUMIFS(Capex_Forecast!DD$11:DD$1010,Capex_Forecast!$T$11:$T$1010,$D68,Capex_Forecast!$AG$11:$AG$1010,TRUE)
+Current_Period_Capex_Input!U74</f>
        <v>0</v>
      </c>
      <c r="O68" s="39">
        <f t="shared" ca="1" si="10"/>
        <v>0</v>
      </c>
    </row>
    <row r="69" spans="3:15" hidden="1" outlineLevel="1" x14ac:dyDescent="0.2">
      <c r="C69" s="28">
        <f t="shared" si="9"/>
        <v>7</v>
      </c>
      <c r="D69" s="9" t="str">
        <f>General!$E$172</f>
        <v>SCADA and Communications (2004-09)</v>
      </c>
      <c r="E69" s="12" t="s">
        <v>100</v>
      </c>
      <c r="F69" s="24" t="str">
        <f t="shared" si="7"/>
        <v>$Million</v>
      </c>
      <c r="G69" s="24" t="str">
        <f>"$Real "&amp;RIGHT(Capex_Forecast!$H$6,2)</f>
        <v>$Real 23</v>
      </c>
      <c r="H69" s="9" t="str">
        <f t="shared" si="8"/>
        <v>End Period</v>
      </c>
      <c r="I69" s="9"/>
      <c r="J69" s="91">
        <f ca="1">SUMIFS(Capex_Forecast!CZ$11:CZ$1010,Capex_Forecast!$T$11:$T$1010,$D69,Capex_Forecast!$AG$11:$AG$1010,TRUE)
+Current_Period_Capex_Input!Q75</f>
        <v>0</v>
      </c>
      <c r="K69" s="91">
        <f ca="1">SUMIFS(Capex_Forecast!DA$11:DA$1010,Capex_Forecast!$T$11:$T$1010,$D69,Capex_Forecast!$AG$11:$AG$1010,TRUE)
+Current_Period_Capex_Input!R75</f>
        <v>0</v>
      </c>
      <c r="L69" s="91">
        <f ca="1">SUMIFS(Capex_Forecast!DB$11:DB$1010,Capex_Forecast!$T$11:$T$1010,$D69,Capex_Forecast!$AG$11:$AG$1010,TRUE)
+Current_Period_Capex_Input!S75</f>
        <v>0</v>
      </c>
      <c r="M69" s="91">
        <f ca="1">SUMIFS(Capex_Forecast!DC$11:DC$1010,Capex_Forecast!$T$11:$T$1010,$D69,Capex_Forecast!$AG$11:$AG$1010,TRUE)
+Current_Period_Capex_Input!T75</f>
        <v>0</v>
      </c>
      <c r="N69" s="91">
        <f ca="1">SUMIFS(Capex_Forecast!DD$11:DD$1010,Capex_Forecast!$T$11:$T$1010,$D69,Capex_Forecast!$AG$11:$AG$1010,TRUE)
+Current_Period_Capex_Input!U75</f>
        <v>0</v>
      </c>
      <c r="O69" s="39">
        <f t="shared" ca="1" si="10"/>
        <v>0</v>
      </c>
    </row>
    <row r="70" spans="3:15" hidden="1" outlineLevel="1" x14ac:dyDescent="0.2">
      <c r="C70" s="28">
        <f t="shared" si="9"/>
        <v>8</v>
      </c>
      <c r="D70" s="9" t="str">
        <f>General!$E$173</f>
        <v>Transmission Lines &amp; Cables (09-14)</v>
      </c>
      <c r="E70" s="12" t="s">
        <v>100</v>
      </c>
      <c r="F70" s="24" t="str">
        <f t="shared" si="7"/>
        <v>$Million</v>
      </c>
      <c r="G70" s="24" t="str">
        <f>"$Real "&amp;RIGHT(Capex_Forecast!$H$6,2)</f>
        <v>$Real 23</v>
      </c>
      <c r="H70" s="9" t="str">
        <f t="shared" si="8"/>
        <v>End Period</v>
      </c>
      <c r="I70" s="9"/>
      <c r="J70" s="91">
        <f ca="1">SUMIFS(Capex_Forecast!CZ$11:CZ$1010,Capex_Forecast!$T$11:$T$1010,$D70,Capex_Forecast!$AG$11:$AG$1010,TRUE)
+Current_Period_Capex_Input!Q76</f>
        <v>0</v>
      </c>
      <c r="K70" s="91">
        <f ca="1">SUMIFS(Capex_Forecast!DA$11:DA$1010,Capex_Forecast!$T$11:$T$1010,$D70,Capex_Forecast!$AG$11:$AG$1010,TRUE)
+Current_Period_Capex_Input!R76</f>
        <v>0</v>
      </c>
      <c r="L70" s="91">
        <f ca="1">SUMIFS(Capex_Forecast!DB$11:DB$1010,Capex_Forecast!$T$11:$T$1010,$D70,Capex_Forecast!$AG$11:$AG$1010,TRUE)
+Current_Period_Capex_Input!S76</f>
        <v>0</v>
      </c>
      <c r="M70" s="91">
        <f ca="1">SUMIFS(Capex_Forecast!DC$11:DC$1010,Capex_Forecast!$T$11:$T$1010,$D70,Capex_Forecast!$AG$11:$AG$1010,TRUE)
+Current_Period_Capex_Input!T76</f>
        <v>0</v>
      </c>
      <c r="N70" s="91">
        <f ca="1">SUMIFS(Capex_Forecast!DD$11:DD$1010,Capex_Forecast!$T$11:$T$1010,$D70,Capex_Forecast!$AG$11:$AG$1010,TRUE)
+Current_Period_Capex_Input!U76</f>
        <v>0</v>
      </c>
      <c r="O70" s="39">
        <f t="shared" ca="1" si="10"/>
        <v>0</v>
      </c>
    </row>
    <row r="71" spans="3:15" hidden="1" outlineLevel="1" x14ac:dyDescent="0.2">
      <c r="C71" s="28">
        <f t="shared" si="9"/>
        <v>9</v>
      </c>
      <c r="D71" s="9" t="str">
        <f>General!$E$174</f>
        <v>Substations (09-14)</v>
      </c>
      <c r="E71" s="12" t="s">
        <v>100</v>
      </c>
      <c r="F71" s="24" t="str">
        <f t="shared" si="7"/>
        <v>$Million</v>
      </c>
      <c r="G71" s="24" t="str">
        <f>"$Real "&amp;RIGHT(Capex_Forecast!$H$6,2)</f>
        <v>$Real 23</v>
      </c>
      <c r="H71" s="9" t="str">
        <f t="shared" si="8"/>
        <v>End Period</v>
      </c>
      <c r="I71" s="9"/>
      <c r="J71" s="91">
        <f ca="1">SUMIFS(Capex_Forecast!CZ$11:CZ$1010,Capex_Forecast!$T$11:$T$1010,$D71,Capex_Forecast!$AG$11:$AG$1010,TRUE)
+Current_Period_Capex_Input!Q77</f>
        <v>0</v>
      </c>
      <c r="K71" s="91">
        <f ca="1">SUMIFS(Capex_Forecast!DA$11:DA$1010,Capex_Forecast!$T$11:$T$1010,$D71,Capex_Forecast!$AG$11:$AG$1010,TRUE)
+Current_Period_Capex_Input!R77</f>
        <v>0</v>
      </c>
      <c r="L71" s="91">
        <f ca="1">SUMIFS(Capex_Forecast!DB$11:DB$1010,Capex_Forecast!$T$11:$T$1010,$D71,Capex_Forecast!$AG$11:$AG$1010,TRUE)
+Current_Period_Capex_Input!S77</f>
        <v>0</v>
      </c>
      <c r="M71" s="91">
        <f ca="1">SUMIFS(Capex_Forecast!DC$11:DC$1010,Capex_Forecast!$T$11:$T$1010,$D71,Capex_Forecast!$AG$11:$AG$1010,TRUE)
+Current_Period_Capex_Input!T77</f>
        <v>0</v>
      </c>
      <c r="N71" s="91">
        <f ca="1">SUMIFS(Capex_Forecast!DD$11:DD$1010,Capex_Forecast!$T$11:$T$1010,$D71,Capex_Forecast!$AG$11:$AG$1010,TRUE)
+Current_Period_Capex_Input!U77</f>
        <v>0</v>
      </c>
      <c r="O71" s="39">
        <f t="shared" ca="1" si="10"/>
        <v>0</v>
      </c>
    </row>
    <row r="72" spans="3:15" hidden="1" outlineLevel="1" x14ac:dyDescent="0.2">
      <c r="C72" s="28">
        <f t="shared" si="9"/>
        <v>10</v>
      </c>
      <c r="D72" s="9" t="str">
        <f>General!$E$175</f>
        <v>Secondary Systems (09-14)</v>
      </c>
      <c r="E72" s="12" t="s">
        <v>100</v>
      </c>
      <c r="F72" s="24" t="str">
        <f t="shared" si="7"/>
        <v>$Million</v>
      </c>
      <c r="G72" s="24" t="str">
        <f>"$Real "&amp;RIGHT(Capex_Forecast!$H$6,2)</f>
        <v>$Real 23</v>
      </c>
      <c r="H72" s="9" t="str">
        <f t="shared" si="8"/>
        <v>End Period</v>
      </c>
      <c r="I72" s="9"/>
      <c r="J72" s="91">
        <f ca="1">SUMIFS(Capex_Forecast!CZ$11:CZ$1010,Capex_Forecast!$T$11:$T$1010,$D72,Capex_Forecast!$AG$11:$AG$1010,TRUE)
+Current_Period_Capex_Input!Q78</f>
        <v>0</v>
      </c>
      <c r="K72" s="91">
        <f ca="1">SUMIFS(Capex_Forecast!DA$11:DA$1010,Capex_Forecast!$T$11:$T$1010,$D72,Capex_Forecast!$AG$11:$AG$1010,TRUE)
+Current_Period_Capex_Input!R78</f>
        <v>0</v>
      </c>
      <c r="L72" s="91">
        <f ca="1">SUMIFS(Capex_Forecast!DB$11:DB$1010,Capex_Forecast!$T$11:$T$1010,$D72,Capex_Forecast!$AG$11:$AG$1010,TRUE)
+Current_Period_Capex_Input!S78</f>
        <v>0</v>
      </c>
      <c r="M72" s="91">
        <f ca="1">SUMIFS(Capex_Forecast!DC$11:DC$1010,Capex_Forecast!$T$11:$T$1010,$D72,Capex_Forecast!$AG$11:$AG$1010,TRUE)
+Current_Period_Capex_Input!T78</f>
        <v>0</v>
      </c>
      <c r="N72" s="91">
        <f ca="1">SUMIFS(Capex_Forecast!DD$11:DD$1010,Capex_Forecast!$T$11:$T$1010,$D72,Capex_Forecast!$AG$11:$AG$1010,TRUE)
+Current_Period_Capex_Input!U78</f>
        <v>0</v>
      </c>
      <c r="O72" s="39">
        <f t="shared" ca="1" si="10"/>
        <v>0</v>
      </c>
    </row>
    <row r="73" spans="3:15" hidden="1" outlineLevel="1" x14ac:dyDescent="0.2">
      <c r="C73" s="28">
        <f t="shared" si="9"/>
        <v>11</v>
      </c>
      <c r="D73" s="9" t="str">
        <f>General!$E$176</f>
        <v>Communications (09-14)</v>
      </c>
      <c r="E73" s="12" t="s">
        <v>100</v>
      </c>
      <c r="F73" s="24" t="str">
        <f t="shared" si="7"/>
        <v>$Million</v>
      </c>
      <c r="G73" s="24" t="str">
        <f>"$Real "&amp;RIGHT(Capex_Forecast!$H$6,2)</f>
        <v>$Real 23</v>
      </c>
      <c r="H73" s="9" t="str">
        <f t="shared" si="8"/>
        <v>End Period</v>
      </c>
      <c r="I73" s="9"/>
      <c r="J73" s="91">
        <f ca="1">SUMIFS(Capex_Forecast!CZ$11:CZ$1010,Capex_Forecast!$T$11:$T$1010,$D73,Capex_Forecast!$AG$11:$AG$1010,TRUE)
+Current_Period_Capex_Input!Q79</f>
        <v>0</v>
      </c>
      <c r="K73" s="91">
        <f ca="1">SUMIFS(Capex_Forecast!DA$11:DA$1010,Capex_Forecast!$T$11:$T$1010,$D73,Capex_Forecast!$AG$11:$AG$1010,TRUE)
+Current_Period_Capex_Input!R79</f>
        <v>0</v>
      </c>
      <c r="L73" s="91">
        <f ca="1">SUMIFS(Capex_Forecast!DB$11:DB$1010,Capex_Forecast!$T$11:$T$1010,$D73,Capex_Forecast!$AG$11:$AG$1010,TRUE)
+Current_Period_Capex_Input!S79</f>
        <v>0</v>
      </c>
      <c r="M73" s="91">
        <f ca="1">SUMIFS(Capex_Forecast!DC$11:DC$1010,Capex_Forecast!$T$11:$T$1010,$D73,Capex_Forecast!$AG$11:$AG$1010,TRUE)
+Current_Period_Capex_Input!T79</f>
        <v>0</v>
      </c>
      <c r="N73" s="91">
        <f ca="1">SUMIFS(Capex_Forecast!DD$11:DD$1010,Capex_Forecast!$T$11:$T$1010,$D73,Capex_Forecast!$AG$11:$AG$1010,TRUE)
+Current_Period_Capex_Input!U79</f>
        <v>0</v>
      </c>
      <c r="O73" s="39">
        <f t="shared" ca="1" si="10"/>
        <v>0</v>
      </c>
    </row>
    <row r="74" spans="3:15" hidden="1" outlineLevel="1" x14ac:dyDescent="0.2">
      <c r="C74" s="28">
        <f t="shared" si="9"/>
        <v>12</v>
      </c>
      <c r="D74" s="9" t="str">
        <f>General!$E$177</f>
        <v>Minor Plant, Motor Vehicles &amp; Mobile Plant (2009-14)</v>
      </c>
      <c r="E74" s="12" t="s">
        <v>100</v>
      </c>
      <c r="F74" s="24" t="str">
        <f t="shared" si="7"/>
        <v>$Million</v>
      </c>
      <c r="G74" s="24" t="str">
        <f>"$Real "&amp;RIGHT(Capex_Forecast!$H$6,2)</f>
        <v>$Real 23</v>
      </c>
      <c r="H74" s="9" t="str">
        <f t="shared" si="8"/>
        <v>End Period</v>
      </c>
      <c r="I74" s="9"/>
      <c r="J74" s="91">
        <f ca="1">SUMIFS(Capex_Forecast!CZ$11:CZ$1010,Capex_Forecast!$T$11:$T$1010,$D74,Capex_Forecast!$AG$11:$AG$1010,TRUE)
+Current_Period_Capex_Input!Q80</f>
        <v>0</v>
      </c>
      <c r="K74" s="91">
        <f ca="1">SUMIFS(Capex_Forecast!DA$11:DA$1010,Capex_Forecast!$T$11:$T$1010,$D74,Capex_Forecast!$AG$11:$AG$1010,TRUE)
+Current_Period_Capex_Input!R80</f>
        <v>0</v>
      </c>
      <c r="L74" s="91">
        <f ca="1">SUMIFS(Capex_Forecast!DB$11:DB$1010,Capex_Forecast!$T$11:$T$1010,$D74,Capex_Forecast!$AG$11:$AG$1010,TRUE)
+Current_Period_Capex_Input!S80</f>
        <v>0</v>
      </c>
      <c r="M74" s="91">
        <f ca="1">SUMIFS(Capex_Forecast!DC$11:DC$1010,Capex_Forecast!$T$11:$T$1010,$D74,Capex_Forecast!$AG$11:$AG$1010,TRUE)
+Current_Period_Capex_Input!T80</f>
        <v>0</v>
      </c>
      <c r="N74" s="91">
        <f ca="1">SUMIFS(Capex_Forecast!DD$11:DD$1010,Capex_Forecast!$T$11:$T$1010,$D74,Capex_Forecast!$AG$11:$AG$1010,TRUE)
+Current_Period_Capex_Input!U80</f>
        <v>0</v>
      </c>
      <c r="O74" s="39">
        <f t="shared" ca="1" si="10"/>
        <v>0</v>
      </c>
    </row>
    <row r="75" spans="3:15" hidden="1" outlineLevel="1" x14ac:dyDescent="0.2">
      <c r="C75" s="28">
        <f t="shared" si="9"/>
        <v>13</v>
      </c>
      <c r="D75" s="9" t="str">
        <f>General!$E$178</f>
        <v>Transmission Lines (2014-18)</v>
      </c>
      <c r="E75" s="12" t="s">
        <v>100</v>
      </c>
      <c r="F75" s="24" t="str">
        <f t="shared" si="7"/>
        <v>$Million</v>
      </c>
      <c r="G75" s="24" t="str">
        <f>"$Real "&amp;RIGHT(Capex_Forecast!$H$6,2)</f>
        <v>$Real 23</v>
      </c>
      <c r="H75" s="9" t="str">
        <f t="shared" si="8"/>
        <v>End Period</v>
      </c>
      <c r="I75" s="9"/>
      <c r="J75" s="91">
        <f ca="1">SUMIFS(Capex_Forecast!CZ$11:CZ$1010,Capex_Forecast!$T$11:$T$1010,$D75,Capex_Forecast!$AG$11:$AG$1010,TRUE)
+Current_Period_Capex_Input!Q81</f>
        <v>0</v>
      </c>
      <c r="K75" s="91">
        <f ca="1">SUMIFS(Capex_Forecast!DA$11:DA$1010,Capex_Forecast!$T$11:$T$1010,$D75,Capex_Forecast!$AG$11:$AG$1010,TRUE)
+Current_Period_Capex_Input!R81</f>
        <v>0</v>
      </c>
      <c r="L75" s="91">
        <f ca="1">SUMIFS(Capex_Forecast!DB$11:DB$1010,Capex_Forecast!$T$11:$T$1010,$D75,Capex_Forecast!$AG$11:$AG$1010,TRUE)
+Current_Period_Capex_Input!S81</f>
        <v>0</v>
      </c>
      <c r="M75" s="91">
        <f ca="1">SUMIFS(Capex_Forecast!DC$11:DC$1010,Capex_Forecast!$T$11:$T$1010,$D75,Capex_Forecast!$AG$11:$AG$1010,TRUE)
+Current_Period_Capex_Input!T81</f>
        <v>0</v>
      </c>
      <c r="N75" s="91">
        <f ca="1">SUMIFS(Capex_Forecast!DD$11:DD$1010,Capex_Forecast!$T$11:$T$1010,$D75,Capex_Forecast!$AG$11:$AG$1010,TRUE)
+Current_Period_Capex_Input!U81</f>
        <v>0</v>
      </c>
      <c r="O75" s="39">
        <f t="shared" ca="1" si="10"/>
        <v>0</v>
      </c>
    </row>
    <row r="76" spans="3:15" hidden="1" outlineLevel="1" x14ac:dyDescent="0.2">
      <c r="C76" s="28">
        <f t="shared" si="9"/>
        <v>14</v>
      </c>
      <c r="D76" s="9" t="str">
        <f>General!$E$179</f>
        <v>Underground Cables (2014-18)</v>
      </c>
      <c r="E76" s="12" t="s">
        <v>100</v>
      </c>
      <c r="F76" s="24" t="str">
        <f t="shared" si="7"/>
        <v>$Million</v>
      </c>
      <c r="G76" s="24" t="str">
        <f>"$Real "&amp;RIGHT(Capex_Forecast!$H$6,2)</f>
        <v>$Real 23</v>
      </c>
      <c r="H76" s="9" t="str">
        <f t="shared" si="8"/>
        <v>End Period</v>
      </c>
      <c r="I76" s="9"/>
      <c r="J76" s="91">
        <f ca="1">SUMIFS(Capex_Forecast!CZ$11:CZ$1010,Capex_Forecast!$T$11:$T$1010,$D76,Capex_Forecast!$AG$11:$AG$1010,TRUE)
+Current_Period_Capex_Input!Q82</f>
        <v>0</v>
      </c>
      <c r="K76" s="91">
        <f ca="1">SUMIFS(Capex_Forecast!DA$11:DA$1010,Capex_Forecast!$T$11:$T$1010,$D76,Capex_Forecast!$AG$11:$AG$1010,TRUE)
+Current_Period_Capex_Input!R82</f>
        <v>0</v>
      </c>
      <c r="L76" s="91">
        <f ca="1">SUMIFS(Capex_Forecast!DB$11:DB$1010,Capex_Forecast!$T$11:$T$1010,$D76,Capex_Forecast!$AG$11:$AG$1010,TRUE)
+Current_Period_Capex_Input!S82</f>
        <v>0</v>
      </c>
      <c r="M76" s="91">
        <f ca="1">SUMIFS(Capex_Forecast!DC$11:DC$1010,Capex_Forecast!$T$11:$T$1010,$D76,Capex_Forecast!$AG$11:$AG$1010,TRUE)
+Current_Period_Capex_Input!T82</f>
        <v>0</v>
      </c>
      <c r="N76" s="91">
        <f ca="1">SUMIFS(Capex_Forecast!DD$11:DD$1010,Capex_Forecast!$T$11:$T$1010,$D76,Capex_Forecast!$AG$11:$AG$1010,TRUE)
+Current_Period_Capex_Input!U82</f>
        <v>0</v>
      </c>
      <c r="O76" s="39">
        <f t="shared" ca="1" si="10"/>
        <v>0</v>
      </c>
    </row>
    <row r="77" spans="3:15" hidden="1" outlineLevel="1" x14ac:dyDescent="0.2">
      <c r="C77" s="28">
        <f t="shared" si="9"/>
        <v>15</v>
      </c>
      <c r="D77" s="9" t="str">
        <f>General!$E$180</f>
        <v>Substations (2014-18)</v>
      </c>
      <c r="E77" s="12" t="s">
        <v>100</v>
      </c>
      <c r="F77" s="24" t="str">
        <f t="shared" si="7"/>
        <v>$Million</v>
      </c>
      <c r="G77" s="24" t="str">
        <f>"$Real "&amp;RIGHT(Capex_Forecast!$H$6,2)</f>
        <v>$Real 23</v>
      </c>
      <c r="H77" s="9" t="str">
        <f t="shared" si="8"/>
        <v>End Period</v>
      </c>
      <c r="I77" s="9"/>
      <c r="J77" s="91">
        <f ca="1">SUMIFS(Capex_Forecast!CZ$11:CZ$1010,Capex_Forecast!$T$11:$T$1010,$D77,Capex_Forecast!$AG$11:$AG$1010,TRUE)
+Current_Period_Capex_Input!Q83</f>
        <v>0</v>
      </c>
      <c r="K77" s="91">
        <f ca="1">SUMIFS(Capex_Forecast!DA$11:DA$1010,Capex_Forecast!$T$11:$T$1010,$D77,Capex_Forecast!$AG$11:$AG$1010,TRUE)
+Current_Period_Capex_Input!R83</f>
        <v>0</v>
      </c>
      <c r="L77" s="91">
        <f ca="1">SUMIFS(Capex_Forecast!DB$11:DB$1010,Capex_Forecast!$T$11:$T$1010,$D77,Capex_Forecast!$AG$11:$AG$1010,TRUE)
+Current_Period_Capex_Input!S83</f>
        <v>0</v>
      </c>
      <c r="M77" s="91">
        <f ca="1">SUMIFS(Capex_Forecast!DC$11:DC$1010,Capex_Forecast!$T$11:$T$1010,$D77,Capex_Forecast!$AG$11:$AG$1010,TRUE)
+Current_Period_Capex_Input!T83</f>
        <v>0</v>
      </c>
      <c r="N77" s="91">
        <f ca="1">SUMIFS(Capex_Forecast!DD$11:DD$1010,Capex_Forecast!$T$11:$T$1010,$D77,Capex_Forecast!$AG$11:$AG$1010,TRUE)
+Current_Period_Capex_Input!U83</f>
        <v>0</v>
      </c>
      <c r="O77" s="39">
        <f t="shared" ca="1" si="10"/>
        <v>0</v>
      </c>
    </row>
    <row r="78" spans="3:15" hidden="1" outlineLevel="1" x14ac:dyDescent="0.2">
      <c r="C78" s="28">
        <f t="shared" si="9"/>
        <v>16</v>
      </c>
      <c r="D78" s="9" t="str">
        <f>General!$E$181</f>
        <v>Secondary Systems (2014-18)</v>
      </c>
      <c r="E78" s="12" t="s">
        <v>100</v>
      </c>
      <c r="F78" s="24" t="str">
        <f t="shared" si="7"/>
        <v>$Million</v>
      </c>
      <c r="G78" s="24" t="str">
        <f>"$Real "&amp;RIGHT(Capex_Forecast!$H$6,2)</f>
        <v>$Real 23</v>
      </c>
      <c r="H78" s="9" t="str">
        <f t="shared" si="8"/>
        <v>End Period</v>
      </c>
      <c r="I78" s="9"/>
      <c r="J78" s="91">
        <f ca="1">SUMIFS(Capex_Forecast!CZ$11:CZ$1010,Capex_Forecast!$T$11:$T$1010,$D78,Capex_Forecast!$AG$11:$AG$1010,TRUE)
+Current_Period_Capex_Input!Q84</f>
        <v>0</v>
      </c>
      <c r="K78" s="91">
        <f ca="1">SUMIFS(Capex_Forecast!DA$11:DA$1010,Capex_Forecast!$T$11:$T$1010,$D78,Capex_Forecast!$AG$11:$AG$1010,TRUE)
+Current_Period_Capex_Input!R84</f>
        <v>0</v>
      </c>
      <c r="L78" s="91">
        <f ca="1">SUMIFS(Capex_Forecast!DB$11:DB$1010,Capex_Forecast!$T$11:$T$1010,$D78,Capex_Forecast!$AG$11:$AG$1010,TRUE)
+Current_Period_Capex_Input!S84</f>
        <v>0</v>
      </c>
      <c r="M78" s="91">
        <f ca="1">SUMIFS(Capex_Forecast!DC$11:DC$1010,Capex_Forecast!$T$11:$T$1010,$D78,Capex_Forecast!$AG$11:$AG$1010,TRUE)
+Current_Period_Capex_Input!T84</f>
        <v>0</v>
      </c>
      <c r="N78" s="91">
        <f ca="1">SUMIFS(Capex_Forecast!DD$11:DD$1010,Capex_Forecast!$T$11:$T$1010,$D78,Capex_Forecast!$AG$11:$AG$1010,TRUE)
+Current_Period_Capex_Input!U84</f>
        <v>0</v>
      </c>
      <c r="O78" s="39">
        <f t="shared" ca="1" si="10"/>
        <v>0</v>
      </c>
    </row>
    <row r="79" spans="3:15" hidden="1" outlineLevel="1" x14ac:dyDescent="0.2">
      <c r="C79" s="28">
        <f t="shared" si="9"/>
        <v>17</v>
      </c>
      <c r="D79" s="9" t="str">
        <f>General!$E$182</f>
        <v>Communications (short life) (2014-18)</v>
      </c>
      <c r="E79" s="12" t="s">
        <v>100</v>
      </c>
      <c r="F79" s="24" t="str">
        <f t="shared" si="7"/>
        <v>$Million</v>
      </c>
      <c r="G79" s="24" t="str">
        <f>"$Real "&amp;RIGHT(Capex_Forecast!$H$6,2)</f>
        <v>$Real 23</v>
      </c>
      <c r="H79" s="9" t="str">
        <f t="shared" si="8"/>
        <v>End Period</v>
      </c>
      <c r="I79" s="9"/>
      <c r="J79" s="91">
        <f ca="1">SUMIFS(Capex_Forecast!CZ$11:CZ$1010,Capex_Forecast!$T$11:$T$1010,$D79,Capex_Forecast!$AG$11:$AG$1010,TRUE)
+Current_Period_Capex_Input!Q85</f>
        <v>0</v>
      </c>
      <c r="K79" s="91">
        <f ca="1">SUMIFS(Capex_Forecast!DA$11:DA$1010,Capex_Forecast!$T$11:$T$1010,$D79,Capex_Forecast!$AG$11:$AG$1010,TRUE)
+Current_Period_Capex_Input!R85</f>
        <v>0</v>
      </c>
      <c r="L79" s="91">
        <f ca="1">SUMIFS(Capex_Forecast!DB$11:DB$1010,Capex_Forecast!$T$11:$T$1010,$D79,Capex_Forecast!$AG$11:$AG$1010,TRUE)
+Current_Period_Capex_Input!S85</f>
        <v>0</v>
      </c>
      <c r="M79" s="91">
        <f ca="1">SUMIFS(Capex_Forecast!DC$11:DC$1010,Capex_Forecast!$T$11:$T$1010,$D79,Capex_Forecast!$AG$11:$AG$1010,TRUE)
+Current_Period_Capex_Input!T85</f>
        <v>0</v>
      </c>
      <c r="N79" s="91">
        <f ca="1">SUMIFS(Capex_Forecast!DD$11:DD$1010,Capex_Forecast!$T$11:$T$1010,$D79,Capex_Forecast!$AG$11:$AG$1010,TRUE)
+Current_Period_Capex_Input!U85</f>
        <v>0</v>
      </c>
      <c r="O79" s="39">
        <f t="shared" ca="1" si="10"/>
        <v>0</v>
      </c>
    </row>
    <row r="80" spans="3:15" hidden="1" outlineLevel="1" x14ac:dyDescent="0.2">
      <c r="C80" s="28">
        <f t="shared" si="9"/>
        <v>18</v>
      </c>
      <c r="D80" s="9" t="str">
        <f>General!$E$183</f>
        <v>Business IT (2014-18)</v>
      </c>
      <c r="E80" s="12" t="s">
        <v>100</v>
      </c>
      <c r="F80" s="24" t="str">
        <f t="shared" si="7"/>
        <v>$Million</v>
      </c>
      <c r="G80" s="24" t="str">
        <f>"$Real "&amp;RIGHT(Capex_Forecast!$H$6,2)</f>
        <v>$Real 23</v>
      </c>
      <c r="H80" s="9" t="str">
        <f t="shared" si="8"/>
        <v>End Period</v>
      </c>
      <c r="I80" s="9"/>
      <c r="J80" s="91">
        <f ca="1">SUMIFS(Capex_Forecast!CZ$11:CZ$1010,Capex_Forecast!$T$11:$T$1010,$D80,Capex_Forecast!$AG$11:$AG$1010,TRUE)
+Current_Period_Capex_Input!Q86</f>
        <v>0</v>
      </c>
      <c r="K80" s="91">
        <f ca="1">SUMIFS(Capex_Forecast!DA$11:DA$1010,Capex_Forecast!$T$11:$T$1010,$D80,Capex_Forecast!$AG$11:$AG$1010,TRUE)
+Current_Period_Capex_Input!R86</f>
        <v>0</v>
      </c>
      <c r="L80" s="91">
        <f ca="1">SUMIFS(Capex_Forecast!DB$11:DB$1010,Capex_Forecast!$T$11:$T$1010,$D80,Capex_Forecast!$AG$11:$AG$1010,TRUE)
+Current_Period_Capex_Input!S86</f>
        <v>0</v>
      </c>
      <c r="M80" s="91">
        <f ca="1">SUMIFS(Capex_Forecast!DC$11:DC$1010,Capex_Forecast!$T$11:$T$1010,$D80,Capex_Forecast!$AG$11:$AG$1010,TRUE)
+Current_Period_Capex_Input!T86</f>
        <v>0</v>
      </c>
      <c r="N80" s="91">
        <f ca="1">SUMIFS(Capex_Forecast!DD$11:DD$1010,Capex_Forecast!$T$11:$T$1010,$D80,Capex_Forecast!$AG$11:$AG$1010,TRUE)
+Current_Period_Capex_Input!U86</f>
        <v>0</v>
      </c>
      <c r="O80" s="39">
        <f t="shared" ca="1" si="10"/>
        <v>0</v>
      </c>
    </row>
    <row r="81" spans="3:15" hidden="1" outlineLevel="1" x14ac:dyDescent="0.2">
      <c r="C81" s="28">
        <f t="shared" si="9"/>
        <v>19</v>
      </c>
      <c r="D81" s="9" t="str">
        <f>General!$E$184</f>
        <v>Minor Plant, Motor Vehicles &amp; Mobile Plant (2014-18)</v>
      </c>
      <c r="E81" s="12" t="s">
        <v>100</v>
      </c>
      <c r="F81" s="24" t="str">
        <f t="shared" si="7"/>
        <v>$Million</v>
      </c>
      <c r="G81" s="24" t="str">
        <f>"$Real "&amp;RIGHT(Capex_Forecast!$H$6,2)</f>
        <v>$Real 23</v>
      </c>
      <c r="H81" s="9" t="str">
        <f t="shared" si="8"/>
        <v>End Period</v>
      </c>
      <c r="I81" s="9"/>
      <c r="J81" s="91">
        <f ca="1">SUMIFS(Capex_Forecast!CZ$11:CZ$1010,Capex_Forecast!$T$11:$T$1010,$D81,Capex_Forecast!$AG$11:$AG$1010,TRUE)
+Current_Period_Capex_Input!Q87</f>
        <v>0</v>
      </c>
      <c r="K81" s="91">
        <f ca="1">SUMIFS(Capex_Forecast!DA$11:DA$1010,Capex_Forecast!$T$11:$T$1010,$D81,Capex_Forecast!$AG$11:$AG$1010,TRUE)
+Current_Period_Capex_Input!R87</f>
        <v>0</v>
      </c>
      <c r="L81" s="91">
        <f ca="1">SUMIFS(Capex_Forecast!DB$11:DB$1010,Capex_Forecast!$T$11:$T$1010,$D81,Capex_Forecast!$AG$11:$AG$1010,TRUE)
+Current_Period_Capex_Input!S87</f>
        <v>0</v>
      </c>
      <c r="M81" s="91">
        <f ca="1">SUMIFS(Capex_Forecast!DC$11:DC$1010,Capex_Forecast!$T$11:$T$1010,$D81,Capex_Forecast!$AG$11:$AG$1010,TRUE)
+Current_Period_Capex_Input!T87</f>
        <v>0</v>
      </c>
      <c r="N81" s="91">
        <f ca="1">SUMIFS(Capex_Forecast!DD$11:DD$1010,Capex_Forecast!$T$11:$T$1010,$D81,Capex_Forecast!$AG$11:$AG$1010,TRUE)
+Current_Period_Capex_Input!U87</f>
        <v>0</v>
      </c>
      <c r="O81" s="39">
        <f t="shared" ca="1" si="10"/>
        <v>0</v>
      </c>
    </row>
    <row r="82" spans="3:15" hidden="1" outlineLevel="1" x14ac:dyDescent="0.2">
      <c r="C82" s="28">
        <f t="shared" si="9"/>
        <v>20</v>
      </c>
      <c r="D82" s="9" t="str">
        <f>General!$E$185</f>
        <v>Transmission Line Life Extension (2014-18)</v>
      </c>
      <c r="E82" s="12" t="s">
        <v>100</v>
      </c>
      <c r="F82" s="24" t="str">
        <f t="shared" si="7"/>
        <v>$Million</v>
      </c>
      <c r="G82" s="24" t="str">
        <f>"$Real "&amp;RIGHT(Capex_Forecast!$H$6,2)</f>
        <v>$Real 23</v>
      </c>
      <c r="H82" s="9" t="str">
        <f t="shared" si="8"/>
        <v>End Period</v>
      </c>
      <c r="I82" s="9"/>
      <c r="J82" s="91">
        <f ca="1">SUMIFS(Capex_Forecast!CZ$11:CZ$1010,Capex_Forecast!$T$11:$T$1010,$D82,Capex_Forecast!$AG$11:$AG$1010,TRUE)
+Current_Period_Capex_Input!Q88</f>
        <v>0</v>
      </c>
      <c r="K82" s="91">
        <f ca="1">SUMIFS(Capex_Forecast!DA$11:DA$1010,Capex_Forecast!$T$11:$T$1010,$D82,Capex_Forecast!$AG$11:$AG$1010,TRUE)
+Current_Period_Capex_Input!R88</f>
        <v>0</v>
      </c>
      <c r="L82" s="91">
        <f ca="1">SUMIFS(Capex_Forecast!DB$11:DB$1010,Capex_Forecast!$T$11:$T$1010,$D82,Capex_Forecast!$AG$11:$AG$1010,TRUE)
+Current_Period_Capex_Input!S88</f>
        <v>0</v>
      </c>
      <c r="M82" s="91">
        <f ca="1">SUMIFS(Capex_Forecast!DC$11:DC$1010,Capex_Forecast!$T$11:$T$1010,$D82,Capex_Forecast!$AG$11:$AG$1010,TRUE)
+Current_Period_Capex_Input!T88</f>
        <v>0</v>
      </c>
      <c r="N82" s="91">
        <f ca="1">SUMIFS(Capex_Forecast!DD$11:DD$1010,Capex_Forecast!$T$11:$T$1010,$D82,Capex_Forecast!$AG$11:$AG$1010,TRUE)
+Current_Period_Capex_Input!U88</f>
        <v>0</v>
      </c>
      <c r="O82" s="39">
        <f t="shared" ca="1" si="10"/>
        <v>0</v>
      </c>
    </row>
    <row r="83" spans="3:15" hidden="1" outlineLevel="1" x14ac:dyDescent="0.2">
      <c r="C83" s="28">
        <f t="shared" si="9"/>
        <v>21</v>
      </c>
      <c r="D83" s="9" t="str">
        <f>General!$E$186</f>
        <v>Residual - other</v>
      </c>
      <c r="E83" s="12" t="s">
        <v>100</v>
      </c>
      <c r="F83" s="24" t="str">
        <f t="shared" si="7"/>
        <v>$Million</v>
      </c>
      <c r="G83" s="24" t="str">
        <f>"$Real "&amp;RIGHT(Capex_Forecast!$H$6,2)</f>
        <v>$Real 23</v>
      </c>
      <c r="H83" s="9" t="str">
        <f t="shared" si="8"/>
        <v>End Period</v>
      </c>
      <c r="I83" s="9"/>
      <c r="J83" s="91">
        <f ca="1">SUMIFS(Capex_Forecast!CZ$11:CZ$1010,Capex_Forecast!$T$11:$T$1010,$D83,Capex_Forecast!$AG$11:$AG$1010,TRUE)
+Current_Period_Capex_Input!Q89</f>
        <v>0</v>
      </c>
      <c r="K83" s="91">
        <f ca="1">SUMIFS(Capex_Forecast!DA$11:DA$1010,Capex_Forecast!$T$11:$T$1010,$D83,Capex_Forecast!$AG$11:$AG$1010,TRUE)
+Current_Period_Capex_Input!R89</f>
        <v>0</v>
      </c>
      <c r="L83" s="91">
        <f ca="1">SUMIFS(Capex_Forecast!DB$11:DB$1010,Capex_Forecast!$T$11:$T$1010,$D83,Capex_Forecast!$AG$11:$AG$1010,TRUE)
+Current_Period_Capex_Input!S89</f>
        <v>0</v>
      </c>
      <c r="M83" s="91">
        <f ca="1">SUMIFS(Capex_Forecast!DC$11:DC$1010,Capex_Forecast!$T$11:$T$1010,$D83,Capex_Forecast!$AG$11:$AG$1010,TRUE)
+Current_Period_Capex_Input!T89</f>
        <v>0</v>
      </c>
      <c r="N83" s="91">
        <f ca="1">SUMIFS(Capex_Forecast!DD$11:DD$1010,Capex_Forecast!$T$11:$T$1010,$D83,Capex_Forecast!$AG$11:$AG$1010,TRUE)
+Current_Period_Capex_Input!U89</f>
        <v>0</v>
      </c>
      <c r="O83" s="39">
        <f t="shared" ca="1" si="10"/>
        <v>0</v>
      </c>
    </row>
    <row r="84" spans="3:15" collapsed="1" x14ac:dyDescent="0.2">
      <c r="C84" s="28">
        <f t="shared" si="9"/>
        <v>22</v>
      </c>
      <c r="D84" s="9" t="str">
        <f>General!$E$187</f>
        <v>Transmission Lines (2018 onwards)</v>
      </c>
      <c r="E84" s="12" t="s">
        <v>100</v>
      </c>
      <c r="F84" s="24" t="str">
        <f t="shared" si="7"/>
        <v>$Million</v>
      </c>
      <c r="G84" s="24" t="str">
        <f>"$Real "&amp;RIGHT(Capex_Forecast!$H$6,2)</f>
        <v>$Real 23</v>
      </c>
      <c r="H84" s="9" t="str">
        <f t="shared" si="8"/>
        <v>End Period</v>
      </c>
      <c r="I84" s="9"/>
      <c r="J84" s="91">
        <v>515.43848376444032</v>
      </c>
      <c r="K84" s="91">
        <v>903.69537412732495</v>
      </c>
      <c r="L84" s="91">
        <v>68.783535362725047</v>
      </c>
      <c r="M84" s="91">
        <v>44.140168486652257</v>
      </c>
      <c r="N84" s="91">
        <v>147.87127991043934</v>
      </c>
      <c r="O84" s="39">
        <f t="shared" si="10"/>
        <v>1679.9288416515822</v>
      </c>
    </row>
    <row r="85" spans="3:15" x14ac:dyDescent="0.2">
      <c r="C85" s="28">
        <f t="shared" si="9"/>
        <v>23</v>
      </c>
      <c r="D85" s="9" t="str">
        <f>General!$E$188</f>
        <v>Underground Cables (2018 onwards)</v>
      </c>
      <c r="E85" s="12" t="s">
        <v>100</v>
      </c>
      <c r="F85" s="24" t="str">
        <f t="shared" si="7"/>
        <v>$Million</v>
      </c>
      <c r="G85" s="24" t="str">
        <f>"$Real "&amp;RIGHT(Capex_Forecast!$H$6,2)</f>
        <v>$Real 23</v>
      </c>
      <c r="H85" s="9" t="str">
        <f t="shared" si="8"/>
        <v>End Period</v>
      </c>
      <c r="I85" s="9"/>
      <c r="J85" s="91">
        <v>8.7477565679504607</v>
      </c>
      <c r="K85" s="91">
        <v>0.52161161930179212</v>
      </c>
      <c r="L85" s="91">
        <v>4.9381229063583163</v>
      </c>
      <c r="M85" s="91">
        <v>0.14449017244058929</v>
      </c>
      <c r="N85" s="91">
        <v>3.7229551317512621</v>
      </c>
      <c r="O85" s="39">
        <f t="shared" si="10"/>
        <v>18.074936397802421</v>
      </c>
    </row>
    <row r="86" spans="3:15" x14ac:dyDescent="0.2">
      <c r="C86" s="28">
        <f t="shared" si="9"/>
        <v>24</v>
      </c>
      <c r="D86" s="9" t="str">
        <f>General!$E$189</f>
        <v>Substations (2018 onwards)</v>
      </c>
      <c r="E86" s="12" t="s">
        <v>100</v>
      </c>
      <c r="F86" s="24" t="str">
        <f t="shared" si="7"/>
        <v>$Million</v>
      </c>
      <c r="G86" s="24" t="str">
        <f>"$Real "&amp;RIGHT(Capex_Forecast!$H$6,2)</f>
        <v>$Real 23</v>
      </c>
      <c r="H86" s="9" t="str">
        <f t="shared" si="8"/>
        <v>End Period</v>
      </c>
      <c r="I86" s="9"/>
      <c r="J86" s="91">
        <v>271.48558121194401</v>
      </c>
      <c r="K86" s="91">
        <v>199.68379614950507</v>
      </c>
      <c r="L86" s="91">
        <v>154.77099911736013</v>
      </c>
      <c r="M86" s="91">
        <v>69.429713751002438</v>
      </c>
      <c r="N86" s="91">
        <v>144.23177996213388</v>
      </c>
      <c r="O86" s="39">
        <f t="shared" si="10"/>
        <v>839.60187019194541</v>
      </c>
    </row>
    <row r="87" spans="3:15" x14ac:dyDescent="0.2">
      <c r="C87" s="28">
        <f t="shared" si="9"/>
        <v>25</v>
      </c>
      <c r="D87" s="9" t="str">
        <f>General!$E$190</f>
        <v>Secondary Systems (2018-23)</v>
      </c>
      <c r="E87" s="12" t="s">
        <v>100</v>
      </c>
      <c r="F87" s="24" t="str">
        <f t="shared" si="7"/>
        <v>$Million</v>
      </c>
      <c r="G87" s="24" t="str">
        <f>"$Real "&amp;RIGHT(Capex_Forecast!$H$6,2)</f>
        <v>$Real 23</v>
      </c>
      <c r="H87" s="9" t="str">
        <f t="shared" si="8"/>
        <v>End Period</v>
      </c>
      <c r="I87" s="9"/>
      <c r="J87" s="91">
        <v>35.038597798026004</v>
      </c>
      <c r="K87" s="91">
        <v>26.627550444583797</v>
      </c>
      <c r="L87" s="91">
        <v>52.77211979984353</v>
      </c>
      <c r="M87" s="91">
        <v>22.117845817988897</v>
      </c>
      <c r="N87" s="91">
        <v>85.031169985422622</v>
      </c>
      <c r="O87" s="39">
        <f t="shared" si="10"/>
        <v>221.58728384586485</v>
      </c>
    </row>
    <row r="88" spans="3:15" x14ac:dyDescent="0.2">
      <c r="C88" s="28">
        <f t="shared" si="9"/>
        <v>26</v>
      </c>
      <c r="D88" s="9" t="str">
        <f>General!$E$191</f>
        <v>Communications (short life) (2018 onwards)</v>
      </c>
      <c r="E88" s="12" t="s">
        <v>100</v>
      </c>
      <c r="F88" s="24" t="str">
        <f t="shared" si="7"/>
        <v>$Million</v>
      </c>
      <c r="G88" s="24" t="str">
        <f>"$Real "&amp;RIGHT(Capex_Forecast!$H$6,2)</f>
        <v>$Real 23</v>
      </c>
      <c r="H88" s="9" t="str">
        <f t="shared" si="8"/>
        <v>End Period</v>
      </c>
      <c r="I88" s="9"/>
      <c r="J88" s="91">
        <v>19.61936325621669</v>
      </c>
      <c r="K88" s="91">
        <v>15.568551185233888</v>
      </c>
      <c r="L88" s="91">
        <v>7.7874030742369955</v>
      </c>
      <c r="M88" s="91">
        <v>7.315514246092083</v>
      </c>
      <c r="N88" s="91">
        <v>7.7944418966040185</v>
      </c>
      <c r="O88" s="39">
        <f t="shared" si="10"/>
        <v>58.085273658383684</v>
      </c>
    </row>
    <row r="89" spans="3:15" x14ac:dyDescent="0.2">
      <c r="C89" s="28">
        <f t="shared" si="9"/>
        <v>27</v>
      </c>
      <c r="D89" s="9" t="str">
        <f>General!$E$192</f>
        <v>Business IT (2018 onwards)</v>
      </c>
      <c r="E89" s="12" t="s">
        <v>100</v>
      </c>
      <c r="F89" s="24" t="str">
        <f t="shared" si="7"/>
        <v>$Million</v>
      </c>
      <c r="G89" s="24" t="str">
        <f>"$Real "&amp;RIGHT(Capex_Forecast!$H$6,2)</f>
        <v>$Real 23</v>
      </c>
      <c r="H89" s="9" t="str">
        <f t="shared" si="8"/>
        <v>End Period</v>
      </c>
      <c r="I89" s="9"/>
      <c r="J89" s="91">
        <v>22.024640296086517</v>
      </c>
      <c r="K89" s="91">
        <v>33.258900432490812</v>
      </c>
      <c r="L89" s="91">
        <v>25.45572790841516</v>
      </c>
      <c r="M89" s="91">
        <v>25.008532227720234</v>
      </c>
      <c r="N89" s="91">
        <v>28.885965166775915</v>
      </c>
      <c r="O89" s="39">
        <f t="shared" si="10"/>
        <v>134.63376603148865</v>
      </c>
    </row>
    <row r="90" spans="3:15" x14ac:dyDescent="0.2">
      <c r="C90" s="28">
        <f t="shared" si="9"/>
        <v>28</v>
      </c>
      <c r="D90" s="9" t="str">
        <f>General!$E$193</f>
        <v>Minor Plant, Motor Vehicles &amp; Mobile Plant (2018 onwards)</v>
      </c>
      <c r="E90" s="12" t="s">
        <v>100</v>
      </c>
      <c r="F90" s="24" t="str">
        <f t="shared" si="7"/>
        <v>$Million</v>
      </c>
      <c r="G90" s="24" t="str">
        <f>"$Real "&amp;RIGHT(Capex_Forecast!$H$6,2)</f>
        <v>$Real 23</v>
      </c>
      <c r="H90" s="9" t="str">
        <f t="shared" si="8"/>
        <v>End Period</v>
      </c>
      <c r="I90" s="9"/>
      <c r="J90" s="91">
        <v>10.412047522669441</v>
      </c>
      <c r="K90" s="91">
        <v>10.412047522669441</v>
      </c>
      <c r="L90" s="91">
        <v>10.412047522669441</v>
      </c>
      <c r="M90" s="91">
        <v>10.412047522669441</v>
      </c>
      <c r="N90" s="91">
        <v>10.412047522669441</v>
      </c>
      <c r="O90" s="39">
        <f t="shared" si="10"/>
        <v>52.060237613347205</v>
      </c>
    </row>
    <row r="91" spans="3:15" x14ac:dyDescent="0.2">
      <c r="C91" s="28">
        <f t="shared" si="9"/>
        <v>29</v>
      </c>
      <c r="D91" s="9" t="str">
        <f>General!$E$194</f>
        <v>Transmission Line Life Extension (2018 onwards)</v>
      </c>
      <c r="E91" s="12" t="s">
        <v>100</v>
      </c>
      <c r="F91" s="24" t="str">
        <f t="shared" si="7"/>
        <v>$Million</v>
      </c>
      <c r="G91" s="24" t="str">
        <f>"$Real "&amp;RIGHT(Capex_Forecast!$H$6,2)</f>
        <v>$Real 23</v>
      </c>
      <c r="H91" s="9" t="str">
        <f t="shared" si="8"/>
        <v>End Period</v>
      </c>
      <c r="I91" s="9"/>
      <c r="J91" s="91">
        <v>4.1849743395021237</v>
      </c>
      <c r="K91" s="91">
        <v>3.5244439133280374</v>
      </c>
      <c r="L91" s="91">
        <v>2.8268825895438678</v>
      </c>
      <c r="M91" s="91">
        <v>0.867368438228034</v>
      </c>
      <c r="N91" s="91">
        <v>0.6998108139120881</v>
      </c>
      <c r="O91" s="39">
        <f t="shared" si="10"/>
        <v>12.103480094514151</v>
      </c>
    </row>
    <row r="92" spans="3:15" x14ac:dyDescent="0.2">
      <c r="C92" s="28">
        <f t="shared" si="9"/>
        <v>30</v>
      </c>
      <c r="D92" s="9" t="str">
        <f>General!$E$195</f>
        <v>Land and Easements</v>
      </c>
      <c r="E92" s="12" t="s">
        <v>100</v>
      </c>
      <c r="F92" s="24" t="str">
        <f t="shared" si="7"/>
        <v>$Million</v>
      </c>
      <c r="G92" s="24" t="str">
        <f>"$Real "&amp;RIGHT(Capex_Forecast!$H$6,2)</f>
        <v>$Real 23</v>
      </c>
      <c r="H92" s="9" t="str">
        <f t="shared" si="8"/>
        <v>End Period</v>
      </c>
      <c r="I92" s="9"/>
      <c r="J92" s="91">
        <v>107.74745995618555</v>
      </c>
      <c r="K92" s="91">
        <v>196.48561465710409</v>
      </c>
      <c r="L92" s="91">
        <v>0</v>
      </c>
      <c r="M92" s="91">
        <v>0</v>
      </c>
      <c r="N92" s="91">
        <v>19.364039538582912</v>
      </c>
      <c r="O92" s="39">
        <f t="shared" si="10"/>
        <v>323.59711415187257</v>
      </c>
    </row>
    <row r="93" spans="3:15" x14ac:dyDescent="0.2">
      <c r="C93" s="28">
        <f t="shared" si="9"/>
        <v>31</v>
      </c>
      <c r="D93" s="9" t="str">
        <f>General!$E$196</f>
        <v>Synchronous Condensers</v>
      </c>
      <c r="E93" s="12" t="s">
        <v>100</v>
      </c>
      <c r="F93" s="24" t="str">
        <f t="shared" si="7"/>
        <v>$Million</v>
      </c>
      <c r="G93" s="24" t="str">
        <f>"$Real "&amp;RIGHT(Capex_Forecast!$H$6,2)</f>
        <v>$Real 23</v>
      </c>
      <c r="H93" s="9" t="str">
        <f t="shared" si="8"/>
        <v>End Period</v>
      </c>
      <c r="I93" s="9"/>
      <c r="J93" s="91">
        <v>53.49044207403719</v>
      </c>
      <c r="K93" s="91">
        <v>77.468150438038208</v>
      </c>
      <c r="L93" s="91">
        <v>0</v>
      </c>
      <c r="M93" s="91">
        <v>0</v>
      </c>
      <c r="N93" s="91">
        <v>0</v>
      </c>
      <c r="O93" s="39">
        <f t="shared" si="10"/>
        <v>130.9585925120754</v>
      </c>
    </row>
    <row r="94" spans="3:15" x14ac:dyDescent="0.2">
      <c r="C94" s="28">
        <f t="shared" si="9"/>
        <v>32</v>
      </c>
      <c r="D94" s="9" t="str">
        <f>General!$E$197</f>
        <v>Leasehold Land and Property</v>
      </c>
      <c r="E94" s="12" t="s">
        <v>100</v>
      </c>
      <c r="F94" s="24" t="str">
        <f t="shared" si="7"/>
        <v>$Million</v>
      </c>
      <c r="G94" s="24" t="str">
        <f>"$Real "&amp;RIGHT(Capex_Forecast!$H$6,2)</f>
        <v>$Real 23</v>
      </c>
      <c r="H94" s="9" t="str">
        <f t="shared" si="8"/>
        <v>End Period</v>
      </c>
      <c r="I94" s="9"/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39">
        <f t="shared" si="10"/>
        <v>0</v>
      </c>
    </row>
    <row r="95" spans="3:15" hidden="1" outlineLevel="1" x14ac:dyDescent="0.2">
      <c r="C95" s="28">
        <f t="shared" si="9"/>
        <v>33</v>
      </c>
      <c r="D95" s="9" t="str">
        <f>General!$E$198</f>
        <v>[Spare]</v>
      </c>
      <c r="E95" s="12" t="s">
        <v>100</v>
      </c>
      <c r="F95" s="24" t="str">
        <f t="shared" si="7"/>
        <v>$Million</v>
      </c>
      <c r="G95" s="24" t="str">
        <f>"$Real "&amp;RIGHT(Capex_Forecast!$H$6,2)</f>
        <v>$Real 23</v>
      </c>
      <c r="H95" s="9" t="str">
        <f t="shared" si="8"/>
        <v>End Period</v>
      </c>
      <c r="I95" s="9"/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39">
        <f t="shared" si="10"/>
        <v>0</v>
      </c>
    </row>
    <row r="96" spans="3:15" hidden="1" outlineLevel="1" x14ac:dyDescent="0.2">
      <c r="C96" s="28">
        <f t="shared" si="9"/>
        <v>34</v>
      </c>
      <c r="D96" s="9" t="str">
        <f>General!$E$199</f>
        <v>[Spare]</v>
      </c>
      <c r="E96" s="12" t="s">
        <v>100</v>
      </c>
      <c r="F96" s="24" t="str">
        <f t="shared" si="7"/>
        <v>$Million</v>
      </c>
      <c r="G96" s="24" t="str">
        <f>"$Real "&amp;RIGHT(Capex_Forecast!$H$6,2)</f>
        <v>$Real 23</v>
      </c>
      <c r="H96" s="9" t="str">
        <f t="shared" si="8"/>
        <v>End Period</v>
      </c>
      <c r="I96" s="9"/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39">
        <f t="shared" si="10"/>
        <v>0</v>
      </c>
    </row>
    <row r="97" spans="3:15" hidden="1" outlineLevel="1" x14ac:dyDescent="0.2">
      <c r="C97" s="28">
        <f t="shared" si="9"/>
        <v>35</v>
      </c>
      <c r="D97" s="9" t="str">
        <f>General!$E$200</f>
        <v>[Spare]</v>
      </c>
      <c r="E97" s="12" t="s">
        <v>100</v>
      </c>
      <c r="F97" s="24" t="str">
        <f t="shared" si="7"/>
        <v>$Million</v>
      </c>
      <c r="G97" s="24" t="str">
        <f>"$Real "&amp;RIGHT(Capex_Forecast!$H$6,2)</f>
        <v>$Real 23</v>
      </c>
      <c r="H97" s="9" t="str">
        <f t="shared" si="8"/>
        <v>End Period</v>
      </c>
      <c r="I97" s="9"/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39">
        <f t="shared" si="10"/>
        <v>0</v>
      </c>
    </row>
    <row r="98" spans="3:15" hidden="1" outlineLevel="1" x14ac:dyDescent="0.2">
      <c r="C98" s="28">
        <f t="shared" si="9"/>
        <v>36</v>
      </c>
      <c r="D98" s="9" t="str">
        <f>General!$E$201</f>
        <v>[Spare]</v>
      </c>
      <c r="E98" s="12" t="s">
        <v>100</v>
      </c>
      <c r="F98" s="24" t="str">
        <f t="shared" si="7"/>
        <v>$Million</v>
      </c>
      <c r="G98" s="24" t="str">
        <f>"$Real "&amp;RIGHT(Capex_Forecast!$H$6,2)</f>
        <v>$Real 23</v>
      </c>
      <c r="H98" s="9" t="str">
        <f t="shared" si="8"/>
        <v>End Period</v>
      </c>
      <c r="I98" s="9"/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39">
        <f t="shared" si="10"/>
        <v>0</v>
      </c>
    </row>
    <row r="99" spans="3:15" hidden="1" outlineLevel="1" x14ac:dyDescent="0.2">
      <c r="C99" s="28">
        <f t="shared" si="9"/>
        <v>37</v>
      </c>
      <c r="D99" s="9" t="str">
        <f>General!$E$202</f>
        <v>[Spare]</v>
      </c>
      <c r="E99" s="12" t="s">
        <v>100</v>
      </c>
      <c r="F99" s="24" t="str">
        <f t="shared" si="7"/>
        <v>$Million</v>
      </c>
      <c r="G99" s="24" t="str">
        <f>"$Real "&amp;RIGHT(Capex_Forecast!$H$6,2)</f>
        <v>$Real 23</v>
      </c>
      <c r="H99" s="9" t="str">
        <f t="shared" si="8"/>
        <v>End Period</v>
      </c>
      <c r="I99" s="9"/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39">
        <f t="shared" si="10"/>
        <v>0</v>
      </c>
    </row>
    <row r="100" spans="3:15" hidden="1" outlineLevel="1" x14ac:dyDescent="0.2">
      <c r="C100" s="28">
        <f t="shared" si="9"/>
        <v>38</v>
      </c>
      <c r="D100" s="9" t="str">
        <f>General!$E$203</f>
        <v>[Spare]</v>
      </c>
      <c r="E100" s="12" t="s">
        <v>100</v>
      </c>
      <c r="F100" s="24" t="str">
        <f t="shared" si="7"/>
        <v>$Million</v>
      </c>
      <c r="G100" s="24" t="str">
        <f>"$Real "&amp;RIGHT(Capex_Forecast!$H$6,2)</f>
        <v>$Real 23</v>
      </c>
      <c r="H100" s="9" t="str">
        <f t="shared" si="8"/>
        <v>End Period</v>
      </c>
      <c r="I100" s="9"/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39">
        <f t="shared" si="10"/>
        <v>0</v>
      </c>
    </row>
    <row r="101" spans="3:15" hidden="1" outlineLevel="1" x14ac:dyDescent="0.2">
      <c r="C101" s="28">
        <f t="shared" si="9"/>
        <v>39</v>
      </c>
      <c r="D101" s="9" t="str">
        <f>General!$E$204</f>
        <v>[Spare]</v>
      </c>
      <c r="E101" s="12" t="s">
        <v>100</v>
      </c>
      <c r="F101" s="24" t="str">
        <f t="shared" si="7"/>
        <v>$Million</v>
      </c>
      <c r="G101" s="24" t="str">
        <f>"$Real "&amp;RIGHT(Capex_Forecast!$H$6,2)</f>
        <v>$Real 23</v>
      </c>
      <c r="H101" s="9" t="str">
        <f t="shared" si="8"/>
        <v>End Period</v>
      </c>
      <c r="I101" s="9"/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39">
        <f t="shared" si="10"/>
        <v>0</v>
      </c>
    </row>
    <row r="102" spans="3:15" hidden="1" outlineLevel="1" x14ac:dyDescent="0.2">
      <c r="C102" s="28">
        <f t="shared" si="9"/>
        <v>40</v>
      </c>
      <c r="D102" s="9" t="str">
        <f>General!$E$205</f>
        <v>[Spare]</v>
      </c>
      <c r="E102" s="12" t="s">
        <v>100</v>
      </c>
      <c r="F102" s="24" t="str">
        <f t="shared" si="7"/>
        <v>$Million</v>
      </c>
      <c r="G102" s="24" t="str">
        <f>"$Real "&amp;RIGHT(Capex_Forecast!$H$6,2)</f>
        <v>$Real 23</v>
      </c>
      <c r="H102" s="9" t="str">
        <f t="shared" si="8"/>
        <v>End Period</v>
      </c>
      <c r="I102" s="9"/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39">
        <f t="shared" si="10"/>
        <v>0</v>
      </c>
    </row>
    <row r="103" spans="3:15" hidden="1" outlineLevel="1" x14ac:dyDescent="0.2">
      <c r="C103" s="28">
        <f t="shared" si="9"/>
        <v>41</v>
      </c>
      <c r="D103" s="9" t="str">
        <f>General!$E$206</f>
        <v>[Spare]</v>
      </c>
      <c r="E103" s="12" t="s">
        <v>100</v>
      </c>
      <c r="F103" s="24" t="str">
        <f t="shared" si="7"/>
        <v>$Million</v>
      </c>
      <c r="G103" s="24" t="str">
        <f>"$Real "&amp;RIGHT(Capex_Forecast!$H$6,2)</f>
        <v>$Real 23</v>
      </c>
      <c r="H103" s="9" t="str">
        <f t="shared" si="8"/>
        <v>End Period</v>
      </c>
      <c r="I103" s="9"/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39">
        <f t="shared" si="10"/>
        <v>0</v>
      </c>
    </row>
    <row r="104" spans="3:15" hidden="1" outlineLevel="1" x14ac:dyDescent="0.2">
      <c r="C104" s="28">
        <f t="shared" si="9"/>
        <v>42</v>
      </c>
      <c r="D104" s="9" t="str">
        <f>General!$E$207</f>
        <v>[Spare]</v>
      </c>
      <c r="E104" s="12" t="s">
        <v>100</v>
      </c>
      <c r="F104" s="24" t="str">
        <f t="shared" si="7"/>
        <v>$Million</v>
      </c>
      <c r="G104" s="24" t="str">
        <f>"$Real "&amp;RIGHT(Capex_Forecast!$H$6,2)</f>
        <v>$Real 23</v>
      </c>
      <c r="H104" s="9" t="str">
        <f t="shared" si="8"/>
        <v>End Period</v>
      </c>
      <c r="I104" s="9"/>
      <c r="J104" s="91">
        <v>0</v>
      </c>
      <c r="K104" s="91">
        <v>0</v>
      </c>
      <c r="L104" s="91">
        <v>0</v>
      </c>
      <c r="M104" s="91">
        <v>0</v>
      </c>
      <c r="N104" s="91">
        <v>0</v>
      </c>
      <c r="O104" s="39">
        <f t="shared" si="10"/>
        <v>0</v>
      </c>
    </row>
    <row r="105" spans="3:15" hidden="1" outlineLevel="1" x14ac:dyDescent="0.2">
      <c r="C105" s="28">
        <f t="shared" si="9"/>
        <v>43</v>
      </c>
      <c r="D105" s="9" t="str">
        <f>General!$E$208</f>
        <v>[Spare]</v>
      </c>
      <c r="E105" s="12" t="s">
        <v>100</v>
      </c>
      <c r="F105" s="24" t="str">
        <f t="shared" si="7"/>
        <v>$Million</v>
      </c>
      <c r="G105" s="24" t="str">
        <f>"$Real "&amp;RIGHT(Capex_Forecast!$H$6,2)</f>
        <v>$Real 23</v>
      </c>
      <c r="H105" s="9" t="str">
        <f t="shared" si="8"/>
        <v>End Period</v>
      </c>
      <c r="I105" s="9"/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39">
        <f t="shared" si="10"/>
        <v>0</v>
      </c>
    </row>
    <row r="106" spans="3:15" hidden="1" outlineLevel="1" x14ac:dyDescent="0.2">
      <c r="C106" s="28">
        <f t="shared" si="9"/>
        <v>44</v>
      </c>
      <c r="D106" s="9" t="str">
        <f>General!$E$209</f>
        <v>[Spare]</v>
      </c>
      <c r="E106" s="12" t="s">
        <v>100</v>
      </c>
      <c r="F106" s="24" t="str">
        <f t="shared" si="7"/>
        <v>$Million</v>
      </c>
      <c r="G106" s="24" t="str">
        <f>"$Real "&amp;RIGHT(Capex_Forecast!$H$6,2)</f>
        <v>$Real 23</v>
      </c>
      <c r="H106" s="9" t="str">
        <f t="shared" si="8"/>
        <v>End Period</v>
      </c>
      <c r="I106" s="9"/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39">
        <f t="shared" si="10"/>
        <v>0</v>
      </c>
    </row>
    <row r="107" spans="3:15" hidden="1" outlineLevel="1" x14ac:dyDescent="0.2">
      <c r="C107" s="28">
        <f t="shared" si="9"/>
        <v>45</v>
      </c>
      <c r="D107" s="9" t="str">
        <f>General!$E$210</f>
        <v>[Spare]</v>
      </c>
      <c r="E107" s="12" t="s">
        <v>100</v>
      </c>
      <c r="F107" s="24" t="str">
        <f t="shared" si="7"/>
        <v>$Million</v>
      </c>
      <c r="G107" s="24" t="str">
        <f>"$Real "&amp;RIGHT(Capex_Forecast!$H$6,2)</f>
        <v>$Real 23</v>
      </c>
      <c r="H107" s="9" t="str">
        <f t="shared" si="8"/>
        <v>End Period</v>
      </c>
      <c r="I107" s="9"/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39">
        <f t="shared" si="10"/>
        <v>0</v>
      </c>
    </row>
    <row r="108" spans="3:15" hidden="1" outlineLevel="1" x14ac:dyDescent="0.2">
      <c r="C108" s="28">
        <f t="shared" si="9"/>
        <v>46</v>
      </c>
      <c r="D108" s="9" t="str">
        <f>General!$E$211</f>
        <v>[Spare]</v>
      </c>
      <c r="E108" s="12" t="s">
        <v>100</v>
      </c>
      <c r="F108" s="24" t="str">
        <f t="shared" si="7"/>
        <v>$Million</v>
      </c>
      <c r="G108" s="24" t="str">
        <f>"$Real "&amp;RIGHT(Capex_Forecast!$H$6,2)</f>
        <v>$Real 23</v>
      </c>
      <c r="H108" s="9" t="str">
        <f t="shared" si="8"/>
        <v>End Period</v>
      </c>
      <c r="I108" s="9"/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39">
        <f t="shared" si="10"/>
        <v>0</v>
      </c>
    </row>
    <row r="109" spans="3:15" hidden="1" outlineLevel="1" x14ac:dyDescent="0.2">
      <c r="C109" s="28">
        <f t="shared" si="9"/>
        <v>47</v>
      </c>
      <c r="D109" s="9" t="str">
        <f>General!$E$212</f>
        <v>Spare straight-line tax asset class</v>
      </c>
      <c r="E109" s="12" t="s">
        <v>100</v>
      </c>
      <c r="F109" s="24" t="str">
        <f t="shared" si="7"/>
        <v>$Million</v>
      </c>
      <c r="G109" s="24" t="str">
        <f>"$Real "&amp;RIGHT(Capex_Forecast!$H$6,2)</f>
        <v>$Real 23</v>
      </c>
      <c r="H109" s="9" t="str">
        <f t="shared" si="8"/>
        <v>End Period</v>
      </c>
      <c r="I109" s="9"/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39">
        <f t="shared" si="10"/>
        <v>0</v>
      </c>
    </row>
    <row r="110" spans="3:15" collapsed="1" x14ac:dyDescent="0.2">
      <c r="C110" s="28">
        <f t="shared" si="9"/>
        <v>48</v>
      </c>
      <c r="D110" s="9" t="str">
        <f>General!$E$213</f>
        <v xml:space="preserve">Buildings </v>
      </c>
      <c r="E110" s="12" t="s">
        <v>100</v>
      </c>
      <c r="F110" s="24" t="str">
        <f t="shared" si="7"/>
        <v>$Million</v>
      </c>
      <c r="G110" s="24" t="str">
        <f>"$Real "&amp;RIGHT(Capex_Forecast!$H$6,2)</f>
        <v>$Real 23</v>
      </c>
      <c r="H110" s="9" t="str">
        <f t="shared" si="8"/>
        <v>End Period</v>
      </c>
      <c r="I110" s="9"/>
      <c r="J110" s="91">
        <v>4.3721325885156084</v>
      </c>
      <c r="K110" s="91">
        <v>4.3721325885156084</v>
      </c>
      <c r="L110" s="91">
        <v>4.3721325885156084</v>
      </c>
      <c r="M110" s="91">
        <v>4.3721325885156084</v>
      </c>
      <c r="N110" s="91">
        <v>4.3721325885156084</v>
      </c>
      <c r="O110" s="39">
        <f t="shared" si="10"/>
        <v>21.860662942578042</v>
      </c>
    </row>
    <row r="111" spans="3:15" x14ac:dyDescent="0.2">
      <c r="C111" s="28">
        <f t="shared" si="9"/>
        <v>49</v>
      </c>
      <c r="D111" s="9" t="str">
        <f>General!$E$214</f>
        <v>In-house software</v>
      </c>
      <c r="E111" s="12" t="s">
        <v>100</v>
      </c>
      <c r="F111" s="24" t="str">
        <f t="shared" si="7"/>
        <v>$Million</v>
      </c>
      <c r="G111" s="24" t="str">
        <f>"$Real "&amp;RIGHT(Capex_Forecast!$H$6,2)</f>
        <v>$Real 23</v>
      </c>
      <c r="H111" s="9" t="str">
        <f t="shared" si="8"/>
        <v>End Period</v>
      </c>
      <c r="I111" s="9"/>
      <c r="J111" s="91">
        <v>5.3802988804715586</v>
      </c>
      <c r="K111" s="91">
        <v>5.3802988804715586</v>
      </c>
      <c r="L111" s="91">
        <v>5.3802988804715586</v>
      </c>
      <c r="M111" s="91">
        <v>5.3802988804715586</v>
      </c>
      <c r="N111" s="91">
        <v>5.3802988804715586</v>
      </c>
      <c r="O111" s="39">
        <f t="shared" si="10"/>
        <v>26.901494402357791</v>
      </c>
    </row>
    <row r="112" spans="3:15" x14ac:dyDescent="0.2">
      <c r="C112" s="28">
        <f t="shared" si="9"/>
        <v>50</v>
      </c>
      <c r="D112" s="9" t="str">
        <f>General!$E$215</f>
        <v>Equity raising costs</v>
      </c>
      <c r="E112" s="12" t="s">
        <v>100</v>
      </c>
      <c r="F112" s="24" t="str">
        <f t="shared" si="7"/>
        <v>$Million</v>
      </c>
      <c r="G112" s="24" t="str">
        <f>"$Real "&amp;RIGHT(Capex_Forecast!$H$6,2)</f>
        <v>$Real 23</v>
      </c>
      <c r="H112" s="9" t="str">
        <f t="shared" si="8"/>
        <v>End Period</v>
      </c>
      <c r="I112" s="9"/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39">
        <f t="shared" si="10"/>
        <v>0</v>
      </c>
    </row>
    <row r="113" spans="2:15" collapsed="1" x14ac:dyDescent="0.2">
      <c r="D113" s="58" t="str">
        <f>"Total Capex - "&amp;C62</f>
        <v>Total Capex - As Commissioned</v>
      </c>
      <c r="E113" s="61" t="s">
        <v>100</v>
      </c>
      <c r="F113" s="62" t="str">
        <f t="shared" si="7"/>
        <v>$Million</v>
      </c>
      <c r="G113" s="62" t="str">
        <f>"$Real "&amp;RIGHT(Capex_Forecast!$H$6,2)</f>
        <v>$Real 23</v>
      </c>
      <c r="H113" s="63" t="str">
        <f t="shared" si="8"/>
        <v>End Period</v>
      </c>
      <c r="I113" s="58"/>
      <c r="J113" s="59">
        <f t="shared" ref="J113:O113" ca="1" si="11">SUM(J63:J112)</f>
        <v>1057.9417782560456</v>
      </c>
      <c r="K113" s="59">
        <f t="shared" ca="1" si="11"/>
        <v>1476.9984719585675</v>
      </c>
      <c r="L113" s="59">
        <f t="shared" ca="1" si="11"/>
        <v>337.49926975013972</v>
      </c>
      <c r="M113" s="59">
        <f t="shared" ca="1" si="11"/>
        <v>189.18811213178111</v>
      </c>
      <c r="N113" s="59">
        <f t="shared" ca="1" si="11"/>
        <v>457.76592139727876</v>
      </c>
      <c r="O113" s="59">
        <f t="shared" ca="1" si="11"/>
        <v>3519.3935534938123</v>
      </c>
    </row>
    <row r="115" spans="2:15" s="6" customFormat="1" ht="18" x14ac:dyDescent="0.2">
      <c r="B115" s="6" t="s">
        <v>388</v>
      </c>
    </row>
    <row r="117" spans="2:15" ht="15" x14ac:dyDescent="0.2">
      <c r="C117" s="8" t="s">
        <v>159</v>
      </c>
      <c r="E117" s="21" t="s">
        <v>9</v>
      </c>
      <c r="F117" s="21" t="s">
        <v>10</v>
      </c>
      <c r="G117" s="21" t="s">
        <v>11</v>
      </c>
      <c r="H117" s="21" t="s">
        <v>12</v>
      </c>
      <c r="J117" s="60" t="str">
        <f>Forecast_Capex_Input!V$11</f>
        <v>FY24</v>
      </c>
      <c r="K117" s="60" t="str">
        <f>Forecast_Capex_Input!W$11</f>
        <v>FY25</v>
      </c>
      <c r="L117" s="60" t="str">
        <f>Forecast_Capex_Input!X$11</f>
        <v>FY26</v>
      </c>
      <c r="M117" s="60" t="str">
        <f>Forecast_Capex_Input!Y$11</f>
        <v>FY27</v>
      </c>
      <c r="N117" s="60" t="str">
        <f>Forecast_Capex_Input!Z$11</f>
        <v>FY28</v>
      </c>
      <c r="O117" s="60" t="str">
        <f>$O$9</f>
        <v>FY24 - FY28</v>
      </c>
    </row>
    <row r="118" spans="2:15" hidden="1" outlineLevel="1" x14ac:dyDescent="0.2">
      <c r="C118" s="27">
        <v>1</v>
      </c>
      <c r="D118" s="9" t="str">
        <f>General!$E$166</f>
        <v>Transmission Lines (pre 2004-05)</v>
      </c>
      <c r="E118" s="12" t="s">
        <v>100</v>
      </c>
      <c r="F118" s="24" t="str">
        <f t="shared" ref="F118:F168" si="12">Unit_Dollar_M</f>
        <v>$Million</v>
      </c>
      <c r="G118" s="24" t="str">
        <f>"$Real "&amp;RIGHT(Capex_Forecast!$H$6,2)</f>
        <v>$Real 23</v>
      </c>
      <c r="H118" s="9" t="str">
        <f t="shared" ref="H118:H168" si="13">End_Period</f>
        <v>End Period</v>
      </c>
      <c r="I118" s="9"/>
      <c r="J118" s="91" t="e" cm="1">
        <f t="array" aca="1" ref="J118" ca="1">SUMPRODUCT(Capex_Forecast!CZ$11:CZ$1010
*Capex_Forecast!$R$11:$R$1010
*(Capex_Forecast!$T$11:$T$1010=$D118)
*(Capex_Forecast!$AG$11:$AG$1010=TRUE))</f>
        <v>#VALUE!</v>
      </c>
      <c r="K118" s="91" t="e" cm="1">
        <f t="array" aca="1" ref="K118" ca="1">SUMPRODUCT(Capex_Forecast!DA$11:DA$1010
*Capex_Forecast!$R$11:$R$1010
*(Capex_Forecast!$T$11:$T$1010=$D118)
*(Capex_Forecast!$AG$11:$AG$1010=TRUE))</f>
        <v>#VALUE!</v>
      </c>
      <c r="L118" s="91" t="e" cm="1">
        <f t="array" aca="1" ref="L118" ca="1">SUMPRODUCT(Capex_Forecast!DB$11:DB$1010
*Capex_Forecast!$R$11:$R$1010
*(Capex_Forecast!$T$11:$T$1010=$D118)
*(Capex_Forecast!$AG$11:$AG$1010=TRUE))</f>
        <v>#VALUE!</v>
      </c>
      <c r="M118" s="91" t="e" cm="1">
        <f t="array" aca="1" ref="M118" ca="1">SUMPRODUCT(Capex_Forecast!DC$11:DC$1010
*Capex_Forecast!$R$11:$R$1010
*(Capex_Forecast!$T$11:$T$1010=$D118)
*(Capex_Forecast!$AG$11:$AG$1010=TRUE))</f>
        <v>#VALUE!</v>
      </c>
      <c r="N118" s="91" t="e" cm="1">
        <f t="array" aca="1" ref="N118" ca="1">SUMPRODUCT(Capex_Forecast!DD$11:DD$1010
*Capex_Forecast!$R$11:$R$1010
*(Capex_Forecast!$T$11:$T$1010=$D118)
*(Capex_Forecast!$AG$11:$AG$1010=TRUE))</f>
        <v>#VALUE!</v>
      </c>
      <c r="O118" s="91" t="e">
        <f ca="1">SUM(J118:N118)</f>
        <v>#VALUE!</v>
      </c>
    </row>
    <row r="119" spans="2:15" hidden="1" outlineLevel="1" x14ac:dyDescent="0.2">
      <c r="C119" s="28">
        <f t="shared" ref="C119:C167" si="14">C118+1</f>
        <v>2</v>
      </c>
      <c r="D119" s="9" t="str">
        <f>General!$E$167</f>
        <v>Underground Cables (pre 2004-05)</v>
      </c>
      <c r="E119" s="12" t="s">
        <v>100</v>
      </c>
      <c r="F119" s="24" t="str">
        <f t="shared" si="12"/>
        <v>$Million</v>
      </c>
      <c r="G119" s="24" t="str">
        <f>"$Real "&amp;RIGHT(Capex_Forecast!$H$6,2)</f>
        <v>$Real 23</v>
      </c>
      <c r="H119" s="9" t="str">
        <f t="shared" si="13"/>
        <v>End Period</v>
      </c>
      <c r="I119" s="9"/>
      <c r="J119" s="91" t="e" cm="1">
        <f t="array" aca="1" ref="J119" ca="1">SUMPRODUCT(Capex_Forecast!CZ$11:CZ$1010
*Capex_Forecast!$R$11:$R$1010
*(Capex_Forecast!$T$11:$T$1010=$D119)
*(Capex_Forecast!$AG$11:$AG$1010=TRUE))</f>
        <v>#VALUE!</v>
      </c>
      <c r="K119" s="91" t="e" cm="1">
        <f t="array" aca="1" ref="K119" ca="1">SUMPRODUCT(Capex_Forecast!DA$11:DA$1010
*Capex_Forecast!$R$11:$R$1010
*(Capex_Forecast!$T$11:$T$1010=$D119)
*(Capex_Forecast!$AG$11:$AG$1010=TRUE))</f>
        <v>#VALUE!</v>
      </c>
      <c r="L119" s="91" t="e" cm="1">
        <f t="array" aca="1" ref="L119" ca="1">SUMPRODUCT(Capex_Forecast!DB$11:DB$1010
*Capex_Forecast!$R$11:$R$1010
*(Capex_Forecast!$T$11:$T$1010=$D119)
*(Capex_Forecast!$AG$11:$AG$1010=TRUE))</f>
        <v>#VALUE!</v>
      </c>
      <c r="M119" s="91" t="e" cm="1">
        <f t="array" aca="1" ref="M119" ca="1">SUMPRODUCT(Capex_Forecast!DC$11:DC$1010
*Capex_Forecast!$R$11:$R$1010
*(Capex_Forecast!$T$11:$T$1010=$D119)
*(Capex_Forecast!$AG$11:$AG$1010=TRUE))</f>
        <v>#VALUE!</v>
      </c>
      <c r="N119" s="91" t="e" cm="1">
        <f t="array" aca="1" ref="N119" ca="1">SUMPRODUCT(Capex_Forecast!DD$11:DD$1010
*Capex_Forecast!$R$11:$R$1010
*(Capex_Forecast!$T$11:$T$1010=$D119)
*(Capex_Forecast!$AG$11:$AG$1010=TRUE))</f>
        <v>#VALUE!</v>
      </c>
      <c r="O119" s="91" t="e">
        <f ca="1">SUM(J119:N119)</f>
        <v>#VALUE!</v>
      </c>
    </row>
    <row r="120" spans="2:15" hidden="1" outlineLevel="1" x14ac:dyDescent="0.2">
      <c r="C120" s="28">
        <f t="shared" si="14"/>
        <v>3</v>
      </c>
      <c r="D120" s="9" t="str">
        <f>General!$E$168</f>
        <v>Substations including Buildings (pre 2004-05)</v>
      </c>
      <c r="E120" s="12" t="s">
        <v>100</v>
      </c>
      <c r="F120" s="24" t="str">
        <f t="shared" si="12"/>
        <v>$Million</v>
      </c>
      <c r="G120" s="24" t="str">
        <f>"$Real "&amp;RIGHT(Capex_Forecast!$H$6,2)</f>
        <v>$Real 23</v>
      </c>
      <c r="H120" s="9" t="str">
        <f t="shared" si="13"/>
        <v>End Period</v>
      </c>
      <c r="I120" s="9"/>
      <c r="J120" s="91" t="e" cm="1">
        <f t="array" aca="1" ref="J120" ca="1">SUMPRODUCT(Capex_Forecast!CZ$11:CZ$1010
*Capex_Forecast!$R$11:$R$1010
*(Capex_Forecast!$T$11:$T$1010=$D120)
*(Capex_Forecast!$AG$11:$AG$1010=TRUE))</f>
        <v>#VALUE!</v>
      </c>
      <c r="K120" s="91" t="e" cm="1">
        <f t="array" aca="1" ref="K120" ca="1">SUMPRODUCT(Capex_Forecast!DA$11:DA$1010
*Capex_Forecast!$R$11:$R$1010
*(Capex_Forecast!$T$11:$T$1010=$D120)
*(Capex_Forecast!$AG$11:$AG$1010=TRUE))</f>
        <v>#VALUE!</v>
      </c>
      <c r="L120" s="91" t="e" cm="1">
        <f t="array" aca="1" ref="L120" ca="1">SUMPRODUCT(Capex_Forecast!DB$11:DB$1010
*Capex_Forecast!$R$11:$R$1010
*(Capex_Forecast!$T$11:$T$1010=$D120)
*(Capex_Forecast!$AG$11:$AG$1010=TRUE))</f>
        <v>#VALUE!</v>
      </c>
      <c r="M120" s="91" t="e" cm="1">
        <f t="array" aca="1" ref="M120" ca="1">SUMPRODUCT(Capex_Forecast!DC$11:DC$1010
*Capex_Forecast!$R$11:$R$1010
*(Capex_Forecast!$T$11:$T$1010=$D120)
*(Capex_Forecast!$AG$11:$AG$1010=TRUE))</f>
        <v>#VALUE!</v>
      </c>
      <c r="N120" s="91" t="e" cm="1">
        <f t="array" aca="1" ref="N120" ca="1">SUMPRODUCT(Capex_Forecast!DD$11:DD$1010
*Capex_Forecast!$R$11:$R$1010
*(Capex_Forecast!$T$11:$T$1010=$D120)
*(Capex_Forecast!$AG$11:$AG$1010=TRUE))</f>
        <v>#VALUE!</v>
      </c>
      <c r="O120" s="91" t="e">
        <f t="shared" ref="O120:O167" ca="1" si="15">SUM(J120:N120)</f>
        <v>#VALUE!</v>
      </c>
    </row>
    <row r="121" spans="2:15" hidden="1" outlineLevel="1" x14ac:dyDescent="0.2">
      <c r="C121" s="28">
        <f t="shared" si="14"/>
        <v>4</v>
      </c>
      <c r="D121" s="9" t="str">
        <f>General!$E$169</f>
        <v>Transmission Lines (2004-09)</v>
      </c>
      <c r="E121" s="12" t="s">
        <v>100</v>
      </c>
      <c r="F121" s="24" t="str">
        <f t="shared" si="12"/>
        <v>$Million</v>
      </c>
      <c r="G121" s="24" t="str">
        <f>"$Real "&amp;RIGHT(Capex_Forecast!$H$6,2)</f>
        <v>$Real 23</v>
      </c>
      <c r="H121" s="9" t="str">
        <f t="shared" si="13"/>
        <v>End Period</v>
      </c>
      <c r="I121" s="9"/>
      <c r="J121" s="91" t="e" cm="1">
        <f t="array" aca="1" ref="J121" ca="1">SUMPRODUCT(Capex_Forecast!CZ$11:CZ$1010
*Capex_Forecast!$R$11:$R$1010
*(Capex_Forecast!$T$11:$T$1010=$D121)
*(Capex_Forecast!$AG$11:$AG$1010=TRUE))</f>
        <v>#VALUE!</v>
      </c>
      <c r="K121" s="91" t="e" cm="1">
        <f t="array" aca="1" ref="K121" ca="1">SUMPRODUCT(Capex_Forecast!DA$11:DA$1010
*Capex_Forecast!$R$11:$R$1010
*(Capex_Forecast!$T$11:$T$1010=$D121)
*(Capex_Forecast!$AG$11:$AG$1010=TRUE))</f>
        <v>#VALUE!</v>
      </c>
      <c r="L121" s="91" t="e" cm="1">
        <f t="array" aca="1" ref="L121" ca="1">SUMPRODUCT(Capex_Forecast!DB$11:DB$1010
*Capex_Forecast!$R$11:$R$1010
*(Capex_Forecast!$T$11:$T$1010=$D121)
*(Capex_Forecast!$AG$11:$AG$1010=TRUE))</f>
        <v>#VALUE!</v>
      </c>
      <c r="M121" s="91" t="e" cm="1">
        <f t="array" aca="1" ref="M121" ca="1">SUMPRODUCT(Capex_Forecast!DC$11:DC$1010
*Capex_Forecast!$R$11:$R$1010
*(Capex_Forecast!$T$11:$T$1010=$D121)
*(Capex_Forecast!$AG$11:$AG$1010=TRUE))</f>
        <v>#VALUE!</v>
      </c>
      <c r="N121" s="91" t="e" cm="1">
        <f t="array" aca="1" ref="N121" ca="1">SUMPRODUCT(Capex_Forecast!DD$11:DD$1010
*Capex_Forecast!$R$11:$R$1010
*(Capex_Forecast!$T$11:$T$1010=$D121)
*(Capex_Forecast!$AG$11:$AG$1010=TRUE))</f>
        <v>#VALUE!</v>
      </c>
      <c r="O121" s="91" t="e">
        <f t="shared" ca="1" si="15"/>
        <v>#VALUE!</v>
      </c>
    </row>
    <row r="122" spans="2:15" hidden="1" outlineLevel="1" x14ac:dyDescent="0.2">
      <c r="C122" s="28">
        <f t="shared" si="14"/>
        <v>5</v>
      </c>
      <c r="D122" s="9" t="str">
        <f>General!$E$170</f>
        <v>Underground Cables (2004-09)</v>
      </c>
      <c r="E122" s="12" t="s">
        <v>100</v>
      </c>
      <c r="F122" s="24" t="str">
        <f t="shared" si="12"/>
        <v>$Million</v>
      </c>
      <c r="G122" s="24" t="str">
        <f>"$Real "&amp;RIGHT(Capex_Forecast!$H$6,2)</f>
        <v>$Real 23</v>
      </c>
      <c r="H122" s="9" t="str">
        <f t="shared" si="13"/>
        <v>End Period</v>
      </c>
      <c r="I122" s="9"/>
      <c r="J122" s="91" t="e" cm="1">
        <f t="array" aca="1" ref="J122" ca="1">SUMPRODUCT(Capex_Forecast!CZ$11:CZ$1010
*Capex_Forecast!$R$11:$R$1010
*(Capex_Forecast!$T$11:$T$1010=$D122)
*(Capex_Forecast!$AG$11:$AG$1010=TRUE))</f>
        <v>#VALUE!</v>
      </c>
      <c r="K122" s="91" t="e" cm="1">
        <f t="array" aca="1" ref="K122" ca="1">SUMPRODUCT(Capex_Forecast!DA$11:DA$1010
*Capex_Forecast!$R$11:$R$1010
*(Capex_Forecast!$T$11:$T$1010=$D122)
*(Capex_Forecast!$AG$11:$AG$1010=TRUE))</f>
        <v>#VALUE!</v>
      </c>
      <c r="L122" s="91" t="e" cm="1">
        <f t="array" aca="1" ref="L122" ca="1">SUMPRODUCT(Capex_Forecast!DB$11:DB$1010
*Capex_Forecast!$R$11:$R$1010
*(Capex_Forecast!$T$11:$T$1010=$D122)
*(Capex_Forecast!$AG$11:$AG$1010=TRUE))</f>
        <v>#VALUE!</v>
      </c>
      <c r="M122" s="91" t="e" cm="1">
        <f t="array" aca="1" ref="M122" ca="1">SUMPRODUCT(Capex_Forecast!DC$11:DC$1010
*Capex_Forecast!$R$11:$R$1010
*(Capex_Forecast!$T$11:$T$1010=$D122)
*(Capex_Forecast!$AG$11:$AG$1010=TRUE))</f>
        <v>#VALUE!</v>
      </c>
      <c r="N122" s="91" t="e" cm="1">
        <f t="array" aca="1" ref="N122" ca="1">SUMPRODUCT(Capex_Forecast!DD$11:DD$1010
*Capex_Forecast!$R$11:$R$1010
*(Capex_Forecast!$T$11:$T$1010=$D122)
*(Capex_Forecast!$AG$11:$AG$1010=TRUE))</f>
        <v>#VALUE!</v>
      </c>
      <c r="O122" s="91" t="e">
        <f t="shared" ca="1" si="15"/>
        <v>#VALUE!</v>
      </c>
    </row>
    <row r="123" spans="2:15" hidden="1" outlineLevel="1" x14ac:dyDescent="0.2">
      <c r="C123" s="28">
        <f t="shared" si="14"/>
        <v>6</v>
      </c>
      <c r="D123" s="9" t="str">
        <f>General!$E$171</f>
        <v>Substations including Buildings (2004-09)</v>
      </c>
      <c r="E123" s="12" t="s">
        <v>100</v>
      </c>
      <c r="F123" s="24" t="str">
        <f t="shared" si="12"/>
        <v>$Million</v>
      </c>
      <c r="G123" s="24" t="str">
        <f>"$Real "&amp;RIGHT(Capex_Forecast!$H$6,2)</f>
        <v>$Real 23</v>
      </c>
      <c r="H123" s="9" t="str">
        <f t="shared" si="13"/>
        <v>End Period</v>
      </c>
      <c r="I123" s="9"/>
      <c r="J123" s="91" t="e" cm="1">
        <f t="array" aca="1" ref="J123" ca="1">SUMPRODUCT(Capex_Forecast!CZ$11:CZ$1010
*Capex_Forecast!$R$11:$R$1010
*(Capex_Forecast!$T$11:$T$1010=$D123)
*(Capex_Forecast!$AG$11:$AG$1010=TRUE))</f>
        <v>#VALUE!</v>
      </c>
      <c r="K123" s="91" t="e" cm="1">
        <f t="array" aca="1" ref="K123" ca="1">SUMPRODUCT(Capex_Forecast!DA$11:DA$1010
*Capex_Forecast!$R$11:$R$1010
*(Capex_Forecast!$T$11:$T$1010=$D123)
*(Capex_Forecast!$AG$11:$AG$1010=TRUE))</f>
        <v>#VALUE!</v>
      </c>
      <c r="L123" s="91" t="e" cm="1">
        <f t="array" aca="1" ref="L123" ca="1">SUMPRODUCT(Capex_Forecast!DB$11:DB$1010
*Capex_Forecast!$R$11:$R$1010
*(Capex_Forecast!$T$11:$T$1010=$D123)
*(Capex_Forecast!$AG$11:$AG$1010=TRUE))</f>
        <v>#VALUE!</v>
      </c>
      <c r="M123" s="91" t="e" cm="1">
        <f t="array" aca="1" ref="M123" ca="1">SUMPRODUCT(Capex_Forecast!DC$11:DC$1010
*Capex_Forecast!$R$11:$R$1010
*(Capex_Forecast!$T$11:$T$1010=$D123)
*(Capex_Forecast!$AG$11:$AG$1010=TRUE))</f>
        <v>#VALUE!</v>
      </c>
      <c r="N123" s="91" t="e" cm="1">
        <f t="array" aca="1" ref="N123" ca="1">SUMPRODUCT(Capex_Forecast!DD$11:DD$1010
*Capex_Forecast!$R$11:$R$1010
*(Capex_Forecast!$T$11:$T$1010=$D123)
*(Capex_Forecast!$AG$11:$AG$1010=TRUE))</f>
        <v>#VALUE!</v>
      </c>
      <c r="O123" s="91" t="e">
        <f t="shared" ca="1" si="15"/>
        <v>#VALUE!</v>
      </c>
    </row>
    <row r="124" spans="2:15" hidden="1" outlineLevel="1" x14ac:dyDescent="0.2">
      <c r="C124" s="28">
        <f t="shared" si="14"/>
        <v>7</v>
      </c>
      <c r="D124" s="9" t="str">
        <f>General!$E$172</f>
        <v>SCADA and Communications (2004-09)</v>
      </c>
      <c r="E124" s="12" t="s">
        <v>100</v>
      </c>
      <c r="F124" s="24" t="str">
        <f t="shared" si="12"/>
        <v>$Million</v>
      </c>
      <c r="G124" s="24" t="str">
        <f>"$Real "&amp;RIGHT(Capex_Forecast!$H$6,2)</f>
        <v>$Real 23</v>
      </c>
      <c r="H124" s="9" t="str">
        <f t="shared" si="13"/>
        <v>End Period</v>
      </c>
      <c r="I124" s="9"/>
      <c r="J124" s="91" t="e" cm="1">
        <f t="array" aca="1" ref="J124" ca="1">SUMPRODUCT(Capex_Forecast!CZ$11:CZ$1010
*Capex_Forecast!$R$11:$R$1010
*(Capex_Forecast!$T$11:$T$1010=$D124)
*(Capex_Forecast!$AG$11:$AG$1010=TRUE))</f>
        <v>#VALUE!</v>
      </c>
      <c r="K124" s="91" t="e" cm="1">
        <f t="array" aca="1" ref="K124" ca="1">SUMPRODUCT(Capex_Forecast!DA$11:DA$1010
*Capex_Forecast!$R$11:$R$1010
*(Capex_Forecast!$T$11:$T$1010=$D124)
*(Capex_Forecast!$AG$11:$AG$1010=TRUE))</f>
        <v>#VALUE!</v>
      </c>
      <c r="L124" s="91" t="e" cm="1">
        <f t="array" aca="1" ref="L124" ca="1">SUMPRODUCT(Capex_Forecast!DB$11:DB$1010
*Capex_Forecast!$R$11:$R$1010
*(Capex_Forecast!$T$11:$T$1010=$D124)
*(Capex_Forecast!$AG$11:$AG$1010=TRUE))</f>
        <v>#VALUE!</v>
      </c>
      <c r="M124" s="91" t="e" cm="1">
        <f t="array" aca="1" ref="M124" ca="1">SUMPRODUCT(Capex_Forecast!DC$11:DC$1010
*Capex_Forecast!$R$11:$R$1010
*(Capex_Forecast!$T$11:$T$1010=$D124)
*(Capex_Forecast!$AG$11:$AG$1010=TRUE))</f>
        <v>#VALUE!</v>
      </c>
      <c r="N124" s="91" t="e" cm="1">
        <f t="array" aca="1" ref="N124" ca="1">SUMPRODUCT(Capex_Forecast!DD$11:DD$1010
*Capex_Forecast!$R$11:$R$1010
*(Capex_Forecast!$T$11:$T$1010=$D124)
*(Capex_Forecast!$AG$11:$AG$1010=TRUE))</f>
        <v>#VALUE!</v>
      </c>
      <c r="O124" s="91" t="e">
        <f t="shared" ca="1" si="15"/>
        <v>#VALUE!</v>
      </c>
    </row>
    <row r="125" spans="2:15" hidden="1" outlineLevel="1" x14ac:dyDescent="0.2">
      <c r="C125" s="28">
        <f t="shared" si="14"/>
        <v>8</v>
      </c>
      <c r="D125" s="9" t="str">
        <f>General!$E$173</f>
        <v>Transmission Lines &amp; Cables (09-14)</v>
      </c>
      <c r="E125" s="12" t="s">
        <v>100</v>
      </c>
      <c r="F125" s="24" t="str">
        <f t="shared" si="12"/>
        <v>$Million</v>
      </c>
      <c r="G125" s="24" t="str">
        <f>"$Real "&amp;RIGHT(Capex_Forecast!$H$6,2)</f>
        <v>$Real 23</v>
      </c>
      <c r="H125" s="9" t="str">
        <f t="shared" si="13"/>
        <v>End Period</v>
      </c>
      <c r="I125" s="9"/>
      <c r="J125" s="91" t="e" cm="1">
        <f t="array" aca="1" ref="J125" ca="1">SUMPRODUCT(Capex_Forecast!CZ$11:CZ$1010
*Capex_Forecast!$R$11:$R$1010
*(Capex_Forecast!$T$11:$T$1010=$D125)
*(Capex_Forecast!$AG$11:$AG$1010=TRUE))</f>
        <v>#VALUE!</v>
      </c>
      <c r="K125" s="91" t="e" cm="1">
        <f t="array" aca="1" ref="K125" ca="1">SUMPRODUCT(Capex_Forecast!DA$11:DA$1010
*Capex_Forecast!$R$11:$R$1010
*(Capex_Forecast!$T$11:$T$1010=$D125)
*(Capex_Forecast!$AG$11:$AG$1010=TRUE))</f>
        <v>#VALUE!</v>
      </c>
      <c r="L125" s="91" t="e" cm="1">
        <f t="array" aca="1" ref="L125" ca="1">SUMPRODUCT(Capex_Forecast!DB$11:DB$1010
*Capex_Forecast!$R$11:$R$1010
*(Capex_Forecast!$T$11:$T$1010=$D125)
*(Capex_Forecast!$AG$11:$AG$1010=TRUE))</f>
        <v>#VALUE!</v>
      </c>
      <c r="M125" s="91" t="e" cm="1">
        <f t="array" aca="1" ref="M125" ca="1">SUMPRODUCT(Capex_Forecast!DC$11:DC$1010
*Capex_Forecast!$R$11:$R$1010
*(Capex_Forecast!$T$11:$T$1010=$D125)
*(Capex_Forecast!$AG$11:$AG$1010=TRUE))</f>
        <v>#VALUE!</v>
      </c>
      <c r="N125" s="91" t="e" cm="1">
        <f t="array" aca="1" ref="N125" ca="1">SUMPRODUCT(Capex_Forecast!DD$11:DD$1010
*Capex_Forecast!$R$11:$R$1010
*(Capex_Forecast!$T$11:$T$1010=$D125)
*(Capex_Forecast!$AG$11:$AG$1010=TRUE))</f>
        <v>#VALUE!</v>
      </c>
      <c r="O125" s="91" t="e">
        <f t="shared" ca="1" si="15"/>
        <v>#VALUE!</v>
      </c>
    </row>
    <row r="126" spans="2:15" hidden="1" outlineLevel="1" x14ac:dyDescent="0.2">
      <c r="C126" s="28">
        <f t="shared" si="14"/>
        <v>9</v>
      </c>
      <c r="D126" s="9" t="str">
        <f>General!$E$174</f>
        <v>Substations (09-14)</v>
      </c>
      <c r="E126" s="12" t="s">
        <v>100</v>
      </c>
      <c r="F126" s="24" t="str">
        <f t="shared" si="12"/>
        <v>$Million</v>
      </c>
      <c r="G126" s="24" t="str">
        <f>"$Real "&amp;RIGHT(Capex_Forecast!$H$6,2)</f>
        <v>$Real 23</v>
      </c>
      <c r="H126" s="9" t="str">
        <f t="shared" si="13"/>
        <v>End Period</v>
      </c>
      <c r="I126" s="9"/>
      <c r="J126" s="91" t="e" cm="1">
        <f t="array" aca="1" ref="J126" ca="1">SUMPRODUCT(Capex_Forecast!CZ$11:CZ$1010
*Capex_Forecast!$R$11:$R$1010
*(Capex_Forecast!$T$11:$T$1010=$D126)
*(Capex_Forecast!$AG$11:$AG$1010=TRUE))</f>
        <v>#VALUE!</v>
      </c>
      <c r="K126" s="91" t="e" cm="1">
        <f t="array" aca="1" ref="K126" ca="1">SUMPRODUCT(Capex_Forecast!DA$11:DA$1010
*Capex_Forecast!$R$11:$R$1010
*(Capex_Forecast!$T$11:$T$1010=$D126)
*(Capex_Forecast!$AG$11:$AG$1010=TRUE))</f>
        <v>#VALUE!</v>
      </c>
      <c r="L126" s="91" t="e" cm="1">
        <f t="array" aca="1" ref="L126" ca="1">SUMPRODUCT(Capex_Forecast!DB$11:DB$1010
*Capex_Forecast!$R$11:$R$1010
*(Capex_Forecast!$T$11:$T$1010=$D126)
*(Capex_Forecast!$AG$11:$AG$1010=TRUE))</f>
        <v>#VALUE!</v>
      </c>
      <c r="M126" s="91" t="e" cm="1">
        <f t="array" aca="1" ref="M126" ca="1">SUMPRODUCT(Capex_Forecast!DC$11:DC$1010
*Capex_Forecast!$R$11:$R$1010
*(Capex_Forecast!$T$11:$T$1010=$D126)
*(Capex_Forecast!$AG$11:$AG$1010=TRUE))</f>
        <v>#VALUE!</v>
      </c>
      <c r="N126" s="91" t="e" cm="1">
        <f t="array" aca="1" ref="N126" ca="1">SUMPRODUCT(Capex_Forecast!DD$11:DD$1010
*Capex_Forecast!$R$11:$R$1010
*(Capex_Forecast!$T$11:$T$1010=$D126)
*(Capex_Forecast!$AG$11:$AG$1010=TRUE))</f>
        <v>#VALUE!</v>
      </c>
      <c r="O126" s="91" t="e">
        <f t="shared" ca="1" si="15"/>
        <v>#VALUE!</v>
      </c>
    </row>
    <row r="127" spans="2:15" hidden="1" outlineLevel="1" x14ac:dyDescent="0.2">
      <c r="C127" s="28">
        <f t="shared" si="14"/>
        <v>10</v>
      </c>
      <c r="D127" s="9" t="str">
        <f>General!$E$175</f>
        <v>Secondary Systems (09-14)</v>
      </c>
      <c r="E127" s="12" t="s">
        <v>100</v>
      </c>
      <c r="F127" s="24" t="str">
        <f t="shared" si="12"/>
        <v>$Million</v>
      </c>
      <c r="G127" s="24" t="str">
        <f>"$Real "&amp;RIGHT(Capex_Forecast!$H$6,2)</f>
        <v>$Real 23</v>
      </c>
      <c r="H127" s="9" t="str">
        <f t="shared" si="13"/>
        <v>End Period</v>
      </c>
      <c r="I127" s="9"/>
      <c r="J127" s="91" t="e" cm="1">
        <f t="array" aca="1" ref="J127" ca="1">SUMPRODUCT(Capex_Forecast!CZ$11:CZ$1010
*Capex_Forecast!$R$11:$R$1010
*(Capex_Forecast!$T$11:$T$1010=$D127)
*(Capex_Forecast!$AG$11:$AG$1010=TRUE))</f>
        <v>#VALUE!</v>
      </c>
      <c r="K127" s="91" t="e" cm="1">
        <f t="array" aca="1" ref="K127" ca="1">SUMPRODUCT(Capex_Forecast!DA$11:DA$1010
*Capex_Forecast!$R$11:$R$1010
*(Capex_Forecast!$T$11:$T$1010=$D127)
*(Capex_Forecast!$AG$11:$AG$1010=TRUE))</f>
        <v>#VALUE!</v>
      </c>
      <c r="L127" s="91" t="e" cm="1">
        <f t="array" aca="1" ref="L127" ca="1">SUMPRODUCT(Capex_Forecast!DB$11:DB$1010
*Capex_Forecast!$R$11:$R$1010
*(Capex_Forecast!$T$11:$T$1010=$D127)
*(Capex_Forecast!$AG$11:$AG$1010=TRUE))</f>
        <v>#VALUE!</v>
      </c>
      <c r="M127" s="91" t="e" cm="1">
        <f t="array" aca="1" ref="M127" ca="1">SUMPRODUCT(Capex_Forecast!DC$11:DC$1010
*Capex_Forecast!$R$11:$R$1010
*(Capex_Forecast!$T$11:$T$1010=$D127)
*(Capex_Forecast!$AG$11:$AG$1010=TRUE))</f>
        <v>#VALUE!</v>
      </c>
      <c r="N127" s="91" t="e" cm="1">
        <f t="array" aca="1" ref="N127" ca="1">SUMPRODUCT(Capex_Forecast!DD$11:DD$1010
*Capex_Forecast!$R$11:$R$1010
*(Capex_Forecast!$T$11:$T$1010=$D127)
*(Capex_Forecast!$AG$11:$AG$1010=TRUE))</f>
        <v>#VALUE!</v>
      </c>
      <c r="O127" s="91" t="e">
        <f t="shared" ca="1" si="15"/>
        <v>#VALUE!</v>
      </c>
    </row>
    <row r="128" spans="2:15" hidden="1" outlineLevel="1" x14ac:dyDescent="0.2">
      <c r="C128" s="28">
        <f t="shared" si="14"/>
        <v>11</v>
      </c>
      <c r="D128" s="9" t="str">
        <f>General!$E$176</f>
        <v>Communications (09-14)</v>
      </c>
      <c r="E128" s="12" t="s">
        <v>100</v>
      </c>
      <c r="F128" s="24" t="str">
        <f t="shared" si="12"/>
        <v>$Million</v>
      </c>
      <c r="G128" s="24" t="str">
        <f>"$Real "&amp;RIGHT(Capex_Forecast!$H$6,2)</f>
        <v>$Real 23</v>
      </c>
      <c r="H128" s="9" t="str">
        <f t="shared" si="13"/>
        <v>End Period</v>
      </c>
      <c r="I128" s="9"/>
      <c r="J128" s="91" t="e" cm="1">
        <f t="array" aca="1" ref="J128" ca="1">SUMPRODUCT(Capex_Forecast!CZ$11:CZ$1010
*Capex_Forecast!$R$11:$R$1010
*(Capex_Forecast!$T$11:$T$1010=$D128)
*(Capex_Forecast!$AG$11:$AG$1010=TRUE))</f>
        <v>#VALUE!</v>
      </c>
      <c r="K128" s="91" t="e" cm="1">
        <f t="array" aca="1" ref="K128" ca="1">SUMPRODUCT(Capex_Forecast!DA$11:DA$1010
*Capex_Forecast!$R$11:$R$1010
*(Capex_Forecast!$T$11:$T$1010=$D128)
*(Capex_Forecast!$AG$11:$AG$1010=TRUE))</f>
        <v>#VALUE!</v>
      </c>
      <c r="L128" s="91" t="e" cm="1">
        <f t="array" aca="1" ref="L128" ca="1">SUMPRODUCT(Capex_Forecast!DB$11:DB$1010
*Capex_Forecast!$R$11:$R$1010
*(Capex_Forecast!$T$11:$T$1010=$D128)
*(Capex_Forecast!$AG$11:$AG$1010=TRUE))</f>
        <v>#VALUE!</v>
      </c>
      <c r="M128" s="91" t="e" cm="1">
        <f t="array" aca="1" ref="M128" ca="1">SUMPRODUCT(Capex_Forecast!DC$11:DC$1010
*Capex_Forecast!$R$11:$R$1010
*(Capex_Forecast!$T$11:$T$1010=$D128)
*(Capex_Forecast!$AG$11:$AG$1010=TRUE))</f>
        <v>#VALUE!</v>
      </c>
      <c r="N128" s="91" t="e" cm="1">
        <f t="array" aca="1" ref="N128" ca="1">SUMPRODUCT(Capex_Forecast!DD$11:DD$1010
*Capex_Forecast!$R$11:$R$1010
*(Capex_Forecast!$T$11:$T$1010=$D128)
*(Capex_Forecast!$AG$11:$AG$1010=TRUE))</f>
        <v>#VALUE!</v>
      </c>
      <c r="O128" s="91" t="e">
        <f t="shared" ca="1" si="15"/>
        <v>#VALUE!</v>
      </c>
    </row>
    <row r="129" spans="3:15" hidden="1" outlineLevel="1" x14ac:dyDescent="0.2">
      <c r="C129" s="28">
        <f t="shared" si="14"/>
        <v>12</v>
      </c>
      <c r="D129" s="9" t="str">
        <f>General!$E$177</f>
        <v>Minor Plant, Motor Vehicles &amp; Mobile Plant (2009-14)</v>
      </c>
      <c r="E129" s="12" t="s">
        <v>100</v>
      </c>
      <c r="F129" s="24" t="str">
        <f t="shared" si="12"/>
        <v>$Million</v>
      </c>
      <c r="G129" s="24" t="str">
        <f>"$Real "&amp;RIGHT(Capex_Forecast!$H$6,2)</f>
        <v>$Real 23</v>
      </c>
      <c r="H129" s="9" t="str">
        <f t="shared" si="13"/>
        <v>End Period</v>
      </c>
      <c r="I129" s="9"/>
      <c r="J129" s="91" t="e" cm="1">
        <f t="array" aca="1" ref="J129" ca="1">SUMPRODUCT(Capex_Forecast!CZ$11:CZ$1010
*Capex_Forecast!$R$11:$R$1010
*(Capex_Forecast!$T$11:$T$1010=$D129)
*(Capex_Forecast!$AG$11:$AG$1010=TRUE))</f>
        <v>#VALUE!</v>
      </c>
      <c r="K129" s="91" t="e" cm="1">
        <f t="array" aca="1" ref="K129" ca="1">SUMPRODUCT(Capex_Forecast!DA$11:DA$1010
*Capex_Forecast!$R$11:$R$1010
*(Capex_Forecast!$T$11:$T$1010=$D129)
*(Capex_Forecast!$AG$11:$AG$1010=TRUE))</f>
        <v>#VALUE!</v>
      </c>
      <c r="L129" s="91" t="e" cm="1">
        <f t="array" aca="1" ref="L129" ca="1">SUMPRODUCT(Capex_Forecast!DB$11:DB$1010
*Capex_Forecast!$R$11:$R$1010
*(Capex_Forecast!$T$11:$T$1010=$D129)
*(Capex_Forecast!$AG$11:$AG$1010=TRUE))</f>
        <v>#VALUE!</v>
      </c>
      <c r="M129" s="91" t="e" cm="1">
        <f t="array" aca="1" ref="M129" ca="1">SUMPRODUCT(Capex_Forecast!DC$11:DC$1010
*Capex_Forecast!$R$11:$R$1010
*(Capex_Forecast!$T$11:$T$1010=$D129)
*(Capex_Forecast!$AG$11:$AG$1010=TRUE))</f>
        <v>#VALUE!</v>
      </c>
      <c r="N129" s="91" t="e" cm="1">
        <f t="array" aca="1" ref="N129" ca="1">SUMPRODUCT(Capex_Forecast!DD$11:DD$1010
*Capex_Forecast!$R$11:$R$1010
*(Capex_Forecast!$T$11:$T$1010=$D129)
*(Capex_Forecast!$AG$11:$AG$1010=TRUE))</f>
        <v>#VALUE!</v>
      </c>
      <c r="O129" s="91" t="e">
        <f t="shared" ca="1" si="15"/>
        <v>#VALUE!</v>
      </c>
    </row>
    <row r="130" spans="3:15" hidden="1" outlineLevel="1" x14ac:dyDescent="0.2">
      <c r="C130" s="28">
        <f t="shared" si="14"/>
        <v>13</v>
      </c>
      <c r="D130" s="9" t="str">
        <f>General!$E$178</f>
        <v>Transmission Lines (2014-18)</v>
      </c>
      <c r="E130" s="12" t="s">
        <v>100</v>
      </c>
      <c r="F130" s="24" t="str">
        <f t="shared" si="12"/>
        <v>$Million</v>
      </c>
      <c r="G130" s="24" t="str">
        <f>"$Real "&amp;RIGHT(Capex_Forecast!$H$6,2)</f>
        <v>$Real 23</v>
      </c>
      <c r="H130" s="9" t="str">
        <f t="shared" si="13"/>
        <v>End Period</v>
      </c>
      <c r="I130" s="9"/>
      <c r="J130" s="91" t="e" cm="1">
        <f t="array" aca="1" ref="J130" ca="1">SUMPRODUCT(Capex_Forecast!CZ$11:CZ$1010
*Capex_Forecast!$R$11:$R$1010
*(Capex_Forecast!$T$11:$T$1010=$D130)
*(Capex_Forecast!$AG$11:$AG$1010=TRUE))</f>
        <v>#VALUE!</v>
      </c>
      <c r="K130" s="91" t="e" cm="1">
        <f t="array" aca="1" ref="K130" ca="1">SUMPRODUCT(Capex_Forecast!DA$11:DA$1010
*Capex_Forecast!$R$11:$R$1010
*(Capex_Forecast!$T$11:$T$1010=$D130)
*(Capex_Forecast!$AG$11:$AG$1010=TRUE))</f>
        <v>#VALUE!</v>
      </c>
      <c r="L130" s="91" t="e" cm="1">
        <f t="array" aca="1" ref="L130" ca="1">SUMPRODUCT(Capex_Forecast!DB$11:DB$1010
*Capex_Forecast!$R$11:$R$1010
*(Capex_Forecast!$T$11:$T$1010=$D130)
*(Capex_Forecast!$AG$11:$AG$1010=TRUE))</f>
        <v>#VALUE!</v>
      </c>
      <c r="M130" s="91" t="e" cm="1">
        <f t="array" aca="1" ref="M130" ca="1">SUMPRODUCT(Capex_Forecast!DC$11:DC$1010
*Capex_Forecast!$R$11:$R$1010
*(Capex_Forecast!$T$11:$T$1010=$D130)
*(Capex_Forecast!$AG$11:$AG$1010=TRUE))</f>
        <v>#VALUE!</v>
      </c>
      <c r="N130" s="91" t="e" cm="1">
        <f t="array" aca="1" ref="N130" ca="1">SUMPRODUCT(Capex_Forecast!DD$11:DD$1010
*Capex_Forecast!$R$11:$R$1010
*(Capex_Forecast!$T$11:$T$1010=$D130)
*(Capex_Forecast!$AG$11:$AG$1010=TRUE))</f>
        <v>#VALUE!</v>
      </c>
      <c r="O130" s="91" t="e">
        <f t="shared" ca="1" si="15"/>
        <v>#VALUE!</v>
      </c>
    </row>
    <row r="131" spans="3:15" hidden="1" outlineLevel="1" x14ac:dyDescent="0.2">
      <c r="C131" s="28">
        <f t="shared" si="14"/>
        <v>14</v>
      </c>
      <c r="D131" s="9" t="str">
        <f>General!$E$179</f>
        <v>Underground Cables (2014-18)</v>
      </c>
      <c r="E131" s="12" t="s">
        <v>100</v>
      </c>
      <c r="F131" s="24" t="str">
        <f t="shared" si="12"/>
        <v>$Million</v>
      </c>
      <c r="G131" s="24" t="str">
        <f>"$Real "&amp;RIGHT(Capex_Forecast!$H$6,2)</f>
        <v>$Real 23</v>
      </c>
      <c r="H131" s="9" t="str">
        <f t="shared" si="13"/>
        <v>End Period</v>
      </c>
      <c r="I131" s="9"/>
      <c r="J131" s="91" t="e" cm="1">
        <f t="array" aca="1" ref="J131" ca="1">SUMPRODUCT(Capex_Forecast!CZ$11:CZ$1010
*Capex_Forecast!$R$11:$R$1010
*(Capex_Forecast!$T$11:$T$1010=$D131)
*(Capex_Forecast!$AG$11:$AG$1010=TRUE))</f>
        <v>#VALUE!</v>
      </c>
      <c r="K131" s="91" t="e" cm="1">
        <f t="array" aca="1" ref="K131" ca="1">SUMPRODUCT(Capex_Forecast!DA$11:DA$1010
*Capex_Forecast!$R$11:$R$1010
*(Capex_Forecast!$T$11:$T$1010=$D131)
*(Capex_Forecast!$AG$11:$AG$1010=TRUE))</f>
        <v>#VALUE!</v>
      </c>
      <c r="L131" s="91" t="e" cm="1">
        <f t="array" aca="1" ref="L131" ca="1">SUMPRODUCT(Capex_Forecast!DB$11:DB$1010
*Capex_Forecast!$R$11:$R$1010
*(Capex_Forecast!$T$11:$T$1010=$D131)
*(Capex_Forecast!$AG$11:$AG$1010=TRUE))</f>
        <v>#VALUE!</v>
      </c>
      <c r="M131" s="91" t="e" cm="1">
        <f t="array" aca="1" ref="M131" ca="1">SUMPRODUCT(Capex_Forecast!DC$11:DC$1010
*Capex_Forecast!$R$11:$R$1010
*(Capex_Forecast!$T$11:$T$1010=$D131)
*(Capex_Forecast!$AG$11:$AG$1010=TRUE))</f>
        <v>#VALUE!</v>
      </c>
      <c r="N131" s="91" t="e" cm="1">
        <f t="array" aca="1" ref="N131" ca="1">SUMPRODUCT(Capex_Forecast!DD$11:DD$1010
*Capex_Forecast!$R$11:$R$1010
*(Capex_Forecast!$T$11:$T$1010=$D131)
*(Capex_Forecast!$AG$11:$AG$1010=TRUE))</f>
        <v>#VALUE!</v>
      </c>
      <c r="O131" s="91" t="e">
        <f t="shared" ca="1" si="15"/>
        <v>#VALUE!</v>
      </c>
    </row>
    <row r="132" spans="3:15" hidden="1" outlineLevel="1" x14ac:dyDescent="0.2">
      <c r="C132" s="28">
        <f t="shared" si="14"/>
        <v>15</v>
      </c>
      <c r="D132" s="9" t="str">
        <f>General!$E$180</f>
        <v>Substations (2014-18)</v>
      </c>
      <c r="E132" s="12" t="s">
        <v>100</v>
      </c>
      <c r="F132" s="24" t="str">
        <f t="shared" si="12"/>
        <v>$Million</v>
      </c>
      <c r="G132" s="24" t="str">
        <f>"$Real "&amp;RIGHT(Capex_Forecast!$H$6,2)</f>
        <v>$Real 23</v>
      </c>
      <c r="H132" s="9" t="str">
        <f t="shared" si="13"/>
        <v>End Period</v>
      </c>
      <c r="I132" s="9"/>
      <c r="J132" s="91" t="e" cm="1">
        <f t="array" aca="1" ref="J132" ca="1">SUMPRODUCT(Capex_Forecast!CZ$11:CZ$1010
*Capex_Forecast!$R$11:$R$1010
*(Capex_Forecast!$T$11:$T$1010=$D132)
*(Capex_Forecast!$AG$11:$AG$1010=TRUE))</f>
        <v>#VALUE!</v>
      </c>
      <c r="K132" s="91" t="e" cm="1">
        <f t="array" aca="1" ref="K132" ca="1">SUMPRODUCT(Capex_Forecast!DA$11:DA$1010
*Capex_Forecast!$R$11:$R$1010
*(Capex_Forecast!$T$11:$T$1010=$D132)
*(Capex_Forecast!$AG$11:$AG$1010=TRUE))</f>
        <v>#VALUE!</v>
      </c>
      <c r="L132" s="91" t="e" cm="1">
        <f t="array" aca="1" ref="L132" ca="1">SUMPRODUCT(Capex_Forecast!DB$11:DB$1010
*Capex_Forecast!$R$11:$R$1010
*(Capex_Forecast!$T$11:$T$1010=$D132)
*(Capex_Forecast!$AG$11:$AG$1010=TRUE))</f>
        <v>#VALUE!</v>
      </c>
      <c r="M132" s="91" t="e" cm="1">
        <f t="array" aca="1" ref="M132" ca="1">SUMPRODUCT(Capex_Forecast!DC$11:DC$1010
*Capex_Forecast!$R$11:$R$1010
*(Capex_Forecast!$T$11:$T$1010=$D132)
*(Capex_Forecast!$AG$11:$AG$1010=TRUE))</f>
        <v>#VALUE!</v>
      </c>
      <c r="N132" s="91" t="e" cm="1">
        <f t="array" aca="1" ref="N132" ca="1">SUMPRODUCT(Capex_Forecast!DD$11:DD$1010
*Capex_Forecast!$R$11:$R$1010
*(Capex_Forecast!$T$11:$T$1010=$D132)
*(Capex_Forecast!$AG$11:$AG$1010=TRUE))</f>
        <v>#VALUE!</v>
      </c>
      <c r="O132" s="91" t="e">
        <f t="shared" ca="1" si="15"/>
        <v>#VALUE!</v>
      </c>
    </row>
    <row r="133" spans="3:15" hidden="1" outlineLevel="1" x14ac:dyDescent="0.2">
      <c r="C133" s="28">
        <f t="shared" si="14"/>
        <v>16</v>
      </c>
      <c r="D133" s="9" t="str">
        <f>General!$E$181</f>
        <v>Secondary Systems (2014-18)</v>
      </c>
      <c r="E133" s="12" t="s">
        <v>100</v>
      </c>
      <c r="F133" s="24" t="str">
        <f t="shared" si="12"/>
        <v>$Million</v>
      </c>
      <c r="G133" s="24" t="str">
        <f>"$Real "&amp;RIGHT(Capex_Forecast!$H$6,2)</f>
        <v>$Real 23</v>
      </c>
      <c r="H133" s="9" t="str">
        <f t="shared" si="13"/>
        <v>End Period</v>
      </c>
      <c r="I133" s="9"/>
      <c r="J133" s="91" t="e" cm="1">
        <f t="array" aca="1" ref="J133" ca="1">SUMPRODUCT(Capex_Forecast!CZ$11:CZ$1010
*Capex_Forecast!$R$11:$R$1010
*(Capex_Forecast!$T$11:$T$1010=$D133)
*(Capex_Forecast!$AG$11:$AG$1010=TRUE))</f>
        <v>#VALUE!</v>
      </c>
      <c r="K133" s="91" t="e" cm="1">
        <f t="array" aca="1" ref="K133" ca="1">SUMPRODUCT(Capex_Forecast!DA$11:DA$1010
*Capex_Forecast!$R$11:$R$1010
*(Capex_Forecast!$T$11:$T$1010=$D133)
*(Capex_Forecast!$AG$11:$AG$1010=TRUE))</f>
        <v>#VALUE!</v>
      </c>
      <c r="L133" s="91" t="e" cm="1">
        <f t="array" aca="1" ref="L133" ca="1">SUMPRODUCT(Capex_Forecast!DB$11:DB$1010
*Capex_Forecast!$R$11:$R$1010
*(Capex_Forecast!$T$11:$T$1010=$D133)
*(Capex_Forecast!$AG$11:$AG$1010=TRUE))</f>
        <v>#VALUE!</v>
      </c>
      <c r="M133" s="91" t="e" cm="1">
        <f t="array" aca="1" ref="M133" ca="1">SUMPRODUCT(Capex_Forecast!DC$11:DC$1010
*Capex_Forecast!$R$11:$R$1010
*(Capex_Forecast!$T$11:$T$1010=$D133)
*(Capex_Forecast!$AG$11:$AG$1010=TRUE))</f>
        <v>#VALUE!</v>
      </c>
      <c r="N133" s="91" t="e" cm="1">
        <f t="array" aca="1" ref="N133" ca="1">SUMPRODUCT(Capex_Forecast!DD$11:DD$1010
*Capex_Forecast!$R$11:$R$1010
*(Capex_Forecast!$T$11:$T$1010=$D133)
*(Capex_Forecast!$AG$11:$AG$1010=TRUE))</f>
        <v>#VALUE!</v>
      </c>
      <c r="O133" s="91" t="e">
        <f t="shared" ca="1" si="15"/>
        <v>#VALUE!</v>
      </c>
    </row>
    <row r="134" spans="3:15" hidden="1" outlineLevel="1" x14ac:dyDescent="0.2">
      <c r="C134" s="28">
        <f t="shared" si="14"/>
        <v>17</v>
      </c>
      <c r="D134" s="9" t="str">
        <f>General!$E$182</f>
        <v>Communications (short life) (2014-18)</v>
      </c>
      <c r="E134" s="12" t="s">
        <v>100</v>
      </c>
      <c r="F134" s="24" t="str">
        <f t="shared" si="12"/>
        <v>$Million</v>
      </c>
      <c r="G134" s="24" t="str">
        <f>"$Real "&amp;RIGHT(Capex_Forecast!$H$6,2)</f>
        <v>$Real 23</v>
      </c>
      <c r="H134" s="9" t="str">
        <f t="shared" si="13"/>
        <v>End Period</v>
      </c>
      <c r="I134" s="9"/>
      <c r="J134" s="91" t="e" cm="1">
        <f t="array" aca="1" ref="J134" ca="1">SUMPRODUCT(Capex_Forecast!CZ$11:CZ$1010
*Capex_Forecast!$R$11:$R$1010
*(Capex_Forecast!$T$11:$T$1010=$D134)
*(Capex_Forecast!$AG$11:$AG$1010=TRUE))</f>
        <v>#VALUE!</v>
      </c>
      <c r="K134" s="91" t="e" cm="1">
        <f t="array" aca="1" ref="K134" ca="1">SUMPRODUCT(Capex_Forecast!DA$11:DA$1010
*Capex_Forecast!$R$11:$R$1010
*(Capex_Forecast!$T$11:$T$1010=$D134)
*(Capex_Forecast!$AG$11:$AG$1010=TRUE))</f>
        <v>#VALUE!</v>
      </c>
      <c r="L134" s="91" t="e" cm="1">
        <f t="array" aca="1" ref="L134" ca="1">SUMPRODUCT(Capex_Forecast!DB$11:DB$1010
*Capex_Forecast!$R$11:$R$1010
*(Capex_Forecast!$T$11:$T$1010=$D134)
*(Capex_Forecast!$AG$11:$AG$1010=TRUE))</f>
        <v>#VALUE!</v>
      </c>
      <c r="M134" s="91" t="e" cm="1">
        <f t="array" aca="1" ref="M134" ca="1">SUMPRODUCT(Capex_Forecast!DC$11:DC$1010
*Capex_Forecast!$R$11:$R$1010
*(Capex_Forecast!$T$11:$T$1010=$D134)
*(Capex_Forecast!$AG$11:$AG$1010=TRUE))</f>
        <v>#VALUE!</v>
      </c>
      <c r="N134" s="91" t="e" cm="1">
        <f t="array" aca="1" ref="N134" ca="1">SUMPRODUCT(Capex_Forecast!DD$11:DD$1010
*Capex_Forecast!$R$11:$R$1010
*(Capex_Forecast!$T$11:$T$1010=$D134)
*(Capex_Forecast!$AG$11:$AG$1010=TRUE))</f>
        <v>#VALUE!</v>
      </c>
      <c r="O134" s="91" t="e">
        <f t="shared" ca="1" si="15"/>
        <v>#VALUE!</v>
      </c>
    </row>
    <row r="135" spans="3:15" hidden="1" outlineLevel="1" x14ac:dyDescent="0.2">
      <c r="C135" s="28">
        <f t="shared" si="14"/>
        <v>18</v>
      </c>
      <c r="D135" s="9" t="str">
        <f>General!$E$183</f>
        <v>Business IT (2014-18)</v>
      </c>
      <c r="E135" s="12" t="s">
        <v>100</v>
      </c>
      <c r="F135" s="24" t="str">
        <f t="shared" si="12"/>
        <v>$Million</v>
      </c>
      <c r="G135" s="24" t="str">
        <f>"$Real "&amp;RIGHT(Capex_Forecast!$H$6,2)</f>
        <v>$Real 23</v>
      </c>
      <c r="H135" s="9" t="str">
        <f t="shared" si="13"/>
        <v>End Period</v>
      </c>
      <c r="I135" s="9"/>
      <c r="J135" s="91" t="e" cm="1">
        <f t="array" aca="1" ref="J135" ca="1">SUMPRODUCT(Capex_Forecast!CZ$11:CZ$1010
*Capex_Forecast!$R$11:$R$1010
*(Capex_Forecast!$T$11:$T$1010=$D135)
*(Capex_Forecast!$AG$11:$AG$1010=TRUE))</f>
        <v>#VALUE!</v>
      </c>
      <c r="K135" s="91" t="e" cm="1">
        <f t="array" aca="1" ref="K135" ca="1">SUMPRODUCT(Capex_Forecast!DA$11:DA$1010
*Capex_Forecast!$R$11:$R$1010
*(Capex_Forecast!$T$11:$T$1010=$D135)
*(Capex_Forecast!$AG$11:$AG$1010=TRUE))</f>
        <v>#VALUE!</v>
      </c>
      <c r="L135" s="91" t="e" cm="1">
        <f t="array" aca="1" ref="L135" ca="1">SUMPRODUCT(Capex_Forecast!DB$11:DB$1010
*Capex_Forecast!$R$11:$R$1010
*(Capex_Forecast!$T$11:$T$1010=$D135)
*(Capex_Forecast!$AG$11:$AG$1010=TRUE))</f>
        <v>#VALUE!</v>
      </c>
      <c r="M135" s="91" t="e" cm="1">
        <f t="array" aca="1" ref="M135" ca="1">SUMPRODUCT(Capex_Forecast!DC$11:DC$1010
*Capex_Forecast!$R$11:$R$1010
*(Capex_Forecast!$T$11:$T$1010=$D135)
*(Capex_Forecast!$AG$11:$AG$1010=TRUE))</f>
        <v>#VALUE!</v>
      </c>
      <c r="N135" s="91" t="e" cm="1">
        <f t="array" aca="1" ref="N135" ca="1">SUMPRODUCT(Capex_Forecast!DD$11:DD$1010
*Capex_Forecast!$R$11:$R$1010
*(Capex_Forecast!$T$11:$T$1010=$D135)
*(Capex_Forecast!$AG$11:$AG$1010=TRUE))</f>
        <v>#VALUE!</v>
      </c>
      <c r="O135" s="91" t="e">
        <f t="shared" ca="1" si="15"/>
        <v>#VALUE!</v>
      </c>
    </row>
    <row r="136" spans="3:15" hidden="1" outlineLevel="1" x14ac:dyDescent="0.2">
      <c r="C136" s="28">
        <f t="shared" si="14"/>
        <v>19</v>
      </c>
      <c r="D136" s="9" t="str">
        <f>General!$E$184</f>
        <v>Minor Plant, Motor Vehicles &amp; Mobile Plant (2014-18)</v>
      </c>
      <c r="E136" s="12" t="s">
        <v>100</v>
      </c>
      <c r="F136" s="24" t="str">
        <f t="shared" si="12"/>
        <v>$Million</v>
      </c>
      <c r="G136" s="24" t="str">
        <f>"$Real "&amp;RIGHT(Capex_Forecast!$H$6,2)</f>
        <v>$Real 23</v>
      </c>
      <c r="H136" s="9" t="str">
        <f t="shared" si="13"/>
        <v>End Period</v>
      </c>
      <c r="I136" s="9"/>
      <c r="J136" s="91" t="e" cm="1">
        <f t="array" aca="1" ref="J136" ca="1">SUMPRODUCT(Capex_Forecast!CZ$11:CZ$1010
*Capex_Forecast!$R$11:$R$1010
*(Capex_Forecast!$T$11:$T$1010=$D136)
*(Capex_Forecast!$AG$11:$AG$1010=TRUE))</f>
        <v>#VALUE!</v>
      </c>
      <c r="K136" s="91" t="e" cm="1">
        <f t="array" aca="1" ref="K136" ca="1">SUMPRODUCT(Capex_Forecast!DA$11:DA$1010
*Capex_Forecast!$R$11:$R$1010
*(Capex_Forecast!$T$11:$T$1010=$D136)
*(Capex_Forecast!$AG$11:$AG$1010=TRUE))</f>
        <v>#VALUE!</v>
      </c>
      <c r="L136" s="91" t="e" cm="1">
        <f t="array" aca="1" ref="L136" ca="1">SUMPRODUCT(Capex_Forecast!DB$11:DB$1010
*Capex_Forecast!$R$11:$R$1010
*(Capex_Forecast!$T$11:$T$1010=$D136)
*(Capex_Forecast!$AG$11:$AG$1010=TRUE))</f>
        <v>#VALUE!</v>
      </c>
      <c r="M136" s="91" t="e" cm="1">
        <f t="array" aca="1" ref="M136" ca="1">SUMPRODUCT(Capex_Forecast!DC$11:DC$1010
*Capex_Forecast!$R$11:$R$1010
*(Capex_Forecast!$T$11:$T$1010=$D136)
*(Capex_Forecast!$AG$11:$AG$1010=TRUE))</f>
        <v>#VALUE!</v>
      </c>
      <c r="N136" s="91" t="e" cm="1">
        <f t="array" aca="1" ref="N136" ca="1">SUMPRODUCT(Capex_Forecast!DD$11:DD$1010
*Capex_Forecast!$R$11:$R$1010
*(Capex_Forecast!$T$11:$T$1010=$D136)
*(Capex_Forecast!$AG$11:$AG$1010=TRUE))</f>
        <v>#VALUE!</v>
      </c>
      <c r="O136" s="91" t="e">
        <f t="shared" ca="1" si="15"/>
        <v>#VALUE!</v>
      </c>
    </row>
    <row r="137" spans="3:15" hidden="1" outlineLevel="1" x14ac:dyDescent="0.2">
      <c r="C137" s="28">
        <f t="shared" si="14"/>
        <v>20</v>
      </c>
      <c r="D137" s="9" t="str">
        <f>General!$E$185</f>
        <v>Transmission Line Life Extension (2014-18)</v>
      </c>
      <c r="E137" s="12" t="s">
        <v>100</v>
      </c>
      <c r="F137" s="24" t="str">
        <f t="shared" si="12"/>
        <v>$Million</v>
      </c>
      <c r="G137" s="24" t="str">
        <f>"$Real "&amp;RIGHT(Capex_Forecast!$H$6,2)</f>
        <v>$Real 23</v>
      </c>
      <c r="H137" s="9" t="str">
        <f t="shared" si="13"/>
        <v>End Period</v>
      </c>
      <c r="I137" s="9"/>
      <c r="J137" s="91" t="e" cm="1">
        <f t="array" aca="1" ref="J137" ca="1">SUMPRODUCT(Capex_Forecast!CZ$11:CZ$1010
*Capex_Forecast!$R$11:$R$1010
*(Capex_Forecast!$T$11:$T$1010=$D137)
*(Capex_Forecast!$AG$11:$AG$1010=TRUE))</f>
        <v>#VALUE!</v>
      </c>
      <c r="K137" s="91" t="e" cm="1">
        <f t="array" aca="1" ref="K137" ca="1">SUMPRODUCT(Capex_Forecast!DA$11:DA$1010
*Capex_Forecast!$R$11:$R$1010
*(Capex_Forecast!$T$11:$T$1010=$D137)
*(Capex_Forecast!$AG$11:$AG$1010=TRUE))</f>
        <v>#VALUE!</v>
      </c>
      <c r="L137" s="91" t="e" cm="1">
        <f t="array" aca="1" ref="L137" ca="1">SUMPRODUCT(Capex_Forecast!DB$11:DB$1010
*Capex_Forecast!$R$11:$R$1010
*(Capex_Forecast!$T$11:$T$1010=$D137)
*(Capex_Forecast!$AG$11:$AG$1010=TRUE))</f>
        <v>#VALUE!</v>
      </c>
      <c r="M137" s="91" t="e" cm="1">
        <f t="array" aca="1" ref="M137" ca="1">SUMPRODUCT(Capex_Forecast!DC$11:DC$1010
*Capex_Forecast!$R$11:$R$1010
*(Capex_Forecast!$T$11:$T$1010=$D137)
*(Capex_Forecast!$AG$11:$AG$1010=TRUE))</f>
        <v>#VALUE!</v>
      </c>
      <c r="N137" s="91" t="e" cm="1">
        <f t="array" aca="1" ref="N137" ca="1">SUMPRODUCT(Capex_Forecast!DD$11:DD$1010
*Capex_Forecast!$R$11:$R$1010
*(Capex_Forecast!$T$11:$T$1010=$D137)
*(Capex_Forecast!$AG$11:$AG$1010=TRUE))</f>
        <v>#VALUE!</v>
      </c>
      <c r="O137" s="91" t="e">
        <f t="shared" ca="1" si="15"/>
        <v>#VALUE!</v>
      </c>
    </row>
    <row r="138" spans="3:15" hidden="1" outlineLevel="1" x14ac:dyDescent="0.2">
      <c r="C138" s="28">
        <f t="shared" si="14"/>
        <v>21</v>
      </c>
      <c r="D138" s="9" t="str">
        <f>General!$E$186</f>
        <v>Residual - other</v>
      </c>
      <c r="E138" s="12" t="s">
        <v>100</v>
      </c>
      <c r="F138" s="24" t="str">
        <f t="shared" si="12"/>
        <v>$Million</v>
      </c>
      <c r="G138" s="24" t="str">
        <f>"$Real "&amp;RIGHT(Capex_Forecast!$H$6,2)</f>
        <v>$Real 23</v>
      </c>
      <c r="H138" s="9" t="str">
        <f t="shared" si="13"/>
        <v>End Period</v>
      </c>
      <c r="I138" s="9"/>
      <c r="J138" s="91" t="e" cm="1">
        <f t="array" aca="1" ref="J138" ca="1">SUMPRODUCT(Capex_Forecast!CZ$11:CZ$1010
*Capex_Forecast!$R$11:$R$1010
*(Capex_Forecast!$T$11:$T$1010=$D138)
*(Capex_Forecast!$AG$11:$AG$1010=TRUE))</f>
        <v>#VALUE!</v>
      </c>
      <c r="K138" s="91" t="e" cm="1">
        <f t="array" aca="1" ref="K138" ca="1">SUMPRODUCT(Capex_Forecast!DA$11:DA$1010
*Capex_Forecast!$R$11:$R$1010
*(Capex_Forecast!$T$11:$T$1010=$D138)
*(Capex_Forecast!$AG$11:$AG$1010=TRUE))</f>
        <v>#VALUE!</v>
      </c>
      <c r="L138" s="91" t="e" cm="1">
        <f t="array" aca="1" ref="L138" ca="1">SUMPRODUCT(Capex_Forecast!DB$11:DB$1010
*Capex_Forecast!$R$11:$R$1010
*(Capex_Forecast!$T$11:$T$1010=$D138)
*(Capex_Forecast!$AG$11:$AG$1010=TRUE))</f>
        <v>#VALUE!</v>
      </c>
      <c r="M138" s="91" t="e" cm="1">
        <f t="array" aca="1" ref="M138" ca="1">SUMPRODUCT(Capex_Forecast!DC$11:DC$1010
*Capex_Forecast!$R$11:$R$1010
*(Capex_Forecast!$T$11:$T$1010=$D138)
*(Capex_Forecast!$AG$11:$AG$1010=TRUE))</f>
        <v>#VALUE!</v>
      </c>
      <c r="N138" s="91" t="e" cm="1">
        <f t="array" aca="1" ref="N138" ca="1">SUMPRODUCT(Capex_Forecast!DD$11:DD$1010
*Capex_Forecast!$R$11:$R$1010
*(Capex_Forecast!$T$11:$T$1010=$D138)
*(Capex_Forecast!$AG$11:$AG$1010=TRUE))</f>
        <v>#VALUE!</v>
      </c>
      <c r="O138" s="91" t="e">
        <f t="shared" ca="1" si="15"/>
        <v>#VALUE!</v>
      </c>
    </row>
    <row r="139" spans="3:15" collapsed="1" x14ac:dyDescent="0.2">
      <c r="C139" s="28">
        <f t="shared" si="14"/>
        <v>22</v>
      </c>
      <c r="D139" s="9" t="str">
        <f>General!$E$187</f>
        <v>Transmission Lines (2018 onwards)</v>
      </c>
      <c r="E139" s="12" t="s">
        <v>100</v>
      </c>
      <c r="F139" s="24" t="str">
        <f t="shared" si="12"/>
        <v>$Million</v>
      </c>
      <c r="G139" s="24" t="str">
        <f>"$Real "&amp;RIGHT(Capex_Forecast!$H$6,2)</f>
        <v>$Real 23</v>
      </c>
      <c r="H139" s="9" t="str">
        <f t="shared" si="13"/>
        <v>End Period</v>
      </c>
      <c r="I139" s="9"/>
      <c r="J139" s="91">
        <v>0</v>
      </c>
      <c r="K139" s="91">
        <v>0</v>
      </c>
      <c r="L139" s="91">
        <v>0</v>
      </c>
      <c r="M139" s="91">
        <v>0</v>
      </c>
      <c r="N139" s="91">
        <v>0</v>
      </c>
      <c r="O139" s="91">
        <f t="shared" si="15"/>
        <v>0</v>
      </c>
    </row>
    <row r="140" spans="3:15" x14ac:dyDescent="0.2">
      <c r="C140" s="28">
        <f t="shared" si="14"/>
        <v>23</v>
      </c>
      <c r="D140" s="9" t="str">
        <f>General!$E$188</f>
        <v>Underground Cables (2018 onwards)</v>
      </c>
      <c r="E140" s="12" t="s">
        <v>100</v>
      </c>
      <c r="F140" s="24" t="str">
        <f t="shared" si="12"/>
        <v>$Million</v>
      </c>
      <c r="G140" s="24" t="str">
        <f>"$Real "&amp;RIGHT(Capex_Forecast!$H$6,2)</f>
        <v>$Real 23</v>
      </c>
      <c r="H140" s="9" t="str">
        <f t="shared" si="13"/>
        <v>End Period</v>
      </c>
      <c r="I140" s="9"/>
      <c r="J140" s="91">
        <v>0</v>
      </c>
      <c r="K140" s="91">
        <v>0</v>
      </c>
      <c r="L140" s="91">
        <v>0</v>
      </c>
      <c r="M140" s="91">
        <v>0</v>
      </c>
      <c r="N140" s="91">
        <v>0</v>
      </c>
      <c r="O140" s="91">
        <f t="shared" si="15"/>
        <v>0</v>
      </c>
    </row>
    <row r="141" spans="3:15" x14ac:dyDescent="0.2">
      <c r="C141" s="28">
        <f t="shared" si="14"/>
        <v>24</v>
      </c>
      <c r="D141" s="9" t="str">
        <f>General!$E$189</f>
        <v>Substations (2018 onwards)</v>
      </c>
      <c r="E141" s="12" t="s">
        <v>100</v>
      </c>
      <c r="F141" s="24" t="str">
        <f t="shared" si="12"/>
        <v>$Million</v>
      </c>
      <c r="G141" s="24" t="str">
        <f>"$Real "&amp;RIGHT(Capex_Forecast!$H$6,2)</f>
        <v>$Real 23</v>
      </c>
      <c r="H141" s="9" t="str">
        <f t="shared" si="13"/>
        <v>End Period</v>
      </c>
      <c r="I141" s="9"/>
      <c r="J141" s="91">
        <v>0</v>
      </c>
      <c r="K141" s="91">
        <v>0</v>
      </c>
      <c r="L141" s="91">
        <v>0</v>
      </c>
      <c r="M141" s="91">
        <v>0</v>
      </c>
      <c r="N141" s="91">
        <v>0</v>
      </c>
      <c r="O141" s="91">
        <f t="shared" si="15"/>
        <v>0</v>
      </c>
    </row>
    <row r="142" spans="3:15" x14ac:dyDescent="0.2">
      <c r="C142" s="28">
        <f t="shared" si="14"/>
        <v>25</v>
      </c>
      <c r="D142" s="9" t="str">
        <f>General!$E$190</f>
        <v>Secondary Systems (2018-23)</v>
      </c>
      <c r="E142" s="12" t="s">
        <v>100</v>
      </c>
      <c r="F142" s="24" t="str">
        <f t="shared" si="12"/>
        <v>$Million</v>
      </c>
      <c r="G142" s="24" t="str">
        <f>"$Real "&amp;RIGHT(Capex_Forecast!$H$6,2)</f>
        <v>$Real 23</v>
      </c>
      <c r="H142" s="9" t="str">
        <f t="shared" si="13"/>
        <v>End Period</v>
      </c>
      <c r="I142" s="9"/>
      <c r="J142" s="91">
        <v>0</v>
      </c>
      <c r="K142" s="91">
        <v>0</v>
      </c>
      <c r="L142" s="91">
        <v>0</v>
      </c>
      <c r="M142" s="91">
        <v>0</v>
      </c>
      <c r="N142" s="91">
        <v>0</v>
      </c>
      <c r="O142" s="91">
        <f t="shared" si="15"/>
        <v>0</v>
      </c>
    </row>
    <row r="143" spans="3:15" x14ac:dyDescent="0.2">
      <c r="C143" s="28">
        <f t="shared" si="14"/>
        <v>26</v>
      </c>
      <c r="D143" s="9" t="str">
        <f>General!$E$191</f>
        <v>Communications (short life) (2018 onwards)</v>
      </c>
      <c r="E143" s="12" t="s">
        <v>100</v>
      </c>
      <c r="F143" s="24" t="str">
        <f t="shared" si="12"/>
        <v>$Million</v>
      </c>
      <c r="G143" s="24" t="str">
        <f>"$Real "&amp;RIGHT(Capex_Forecast!$H$6,2)</f>
        <v>$Real 23</v>
      </c>
      <c r="H143" s="9" t="str">
        <f t="shared" si="13"/>
        <v>End Period</v>
      </c>
      <c r="I143" s="9"/>
      <c r="J143" s="91">
        <v>0</v>
      </c>
      <c r="K143" s="91">
        <v>0</v>
      </c>
      <c r="L143" s="91">
        <v>0</v>
      </c>
      <c r="M143" s="91">
        <v>0</v>
      </c>
      <c r="N143" s="91">
        <v>0</v>
      </c>
      <c r="O143" s="91">
        <f t="shared" si="15"/>
        <v>0</v>
      </c>
    </row>
    <row r="144" spans="3:15" x14ac:dyDescent="0.2">
      <c r="C144" s="28">
        <f t="shared" si="14"/>
        <v>27</v>
      </c>
      <c r="D144" s="9" t="str">
        <f>General!$E$192</f>
        <v>Business IT (2018 onwards)</v>
      </c>
      <c r="E144" s="12" t="s">
        <v>100</v>
      </c>
      <c r="F144" s="24" t="str">
        <f t="shared" si="12"/>
        <v>$Million</v>
      </c>
      <c r="G144" s="24" t="str">
        <f>"$Real "&amp;RIGHT(Capex_Forecast!$H$6,2)</f>
        <v>$Real 23</v>
      </c>
      <c r="H144" s="9" t="str">
        <f t="shared" si="13"/>
        <v>End Period</v>
      </c>
      <c r="I144" s="9"/>
      <c r="J144" s="91">
        <v>0</v>
      </c>
      <c r="K144" s="91">
        <v>0</v>
      </c>
      <c r="L144" s="91">
        <v>0</v>
      </c>
      <c r="M144" s="91">
        <v>0</v>
      </c>
      <c r="N144" s="91">
        <v>0</v>
      </c>
      <c r="O144" s="91">
        <f t="shared" si="15"/>
        <v>0</v>
      </c>
    </row>
    <row r="145" spans="3:15" x14ac:dyDescent="0.2">
      <c r="C145" s="28">
        <f t="shared" si="14"/>
        <v>28</v>
      </c>
      <c r="D145" s="9" t="str">
        <f>General!$E$193</f>
        <v>Minor Plant, Motor Vehicles &amp; Mobile Plant (2018 onwards)</v>
      </c>
      <c r="E145" s="12" t="s">
        <v>100</v>
      </c>
      <c r="F145" s="24" t="str">
        <f t="shared" si="12"/>
        <v>$Million</v>
      </c>
      <c r="G145" s="24" t="str">
        <f>"$Real "&amp;RIGHT(Capex_Forecast!$H$6,2)</f>
        <v>$Real 23</v>
      </c>
      <c r="H145" s="9" t="str">
        <f t="shared" si="13"/>
        <v>End Period</v>
      </c>
      <c r="I145" s="9"/>
      <c r="J145" s="91">
        <v>0</v>
      </c>
      <c r="K145" s="91">
        <v>0</v>
      </c>
      <c r="L145" s="91">
        <v>0</v>
      </c>
      <c r="M145" s="91">
        <v>0</v>
      </c>
      <c r="N145" s="91">
        <v>0</v>
      </c>
      <c r="O145" s="91">
        <f t="shared" si="15"/>
        <v>0</v>
      </c>
    </row>
    <row r="146" spans="3:15" x14ac:dyDescent="0.2">
      <c r="C146" s="28">
        <f t="shared" si="14"/>
        <v>29</v>
      </c>
      <c r="D146" s="9" t="str">
        <f>General!$E$194</f>
        <v>Transmission Line Life Extension (2018 onwards)</v>
      </c>
      <c r="E146" s="12" t="s">
        <v>100</v>
      </c>
      <c r="F146" s="24" t="str">
        <f t="shared" si="12"/>
        <v>$Million</v>
      </c>
      <c r="G146" s="24" t="str">
        <f>"$Real "&amp;RIGHT(Capex_Forecast!$H$6,2)</f>
        <v>$Real 23</v>
      </c>
      <c r="H146" s="9" t="str">
        <f t="shared" si="13"/>
        <v>End Period</v>
      </c>
      <c r="I146" s="9"/>
      <c r="J146" s="91">
        <v>0</v>
      </c>
      <c r="K146" s="91">
        <v>0</v>
      </c>
      <c r="L146" s="91">
        <v>0</v>
      </c>
      <c r="M146" s="91">
        <v>0</v>
      </c>
      <c r="N146" s="91">
        <v>0</v>
      </c>
      <c r="O146" s="91">
        <f t="shared" si="15"/>
        <v>0</v>
      </c>
    </row>
    <row r="147" spans="3:15" x14ac:dyDescent="0.2">
      <c r="C147" s="28">
        <f t="shared" si="14"/>
        <v>30</v>
      </c>
      <c r="D147" s="9" t="str">
        <f>General!$E$195</f>
        <v>Land and Easements</v>
      </c>
      <c r="E147" s="12" t="s">
        <v>100</v>
      </c>
      <c r="F147" s="24" t="str">
        <f t="shared" si="12"/>
        <v>$Million</v>
      </c>
      <c r="G147" s="24" t="str">
        <f>"$Real "&amp;RIGHT(Capex_Forecast!$H$6,2)</f>
        <v>$Real 23</v>
      </c>
      <c r="H147" s="9" t="str">
        <f t="shared" si="13"/>
        <v>End Period</v>
      </c>
      <c r="I147" s="9"/>
      <c r="J147" s="91">
        <v>0</v>
      </c>
      <c r="K147" s="91">
        <v>0</v>
      </c>
      <c r="L147" s="91">
        <v>0</v>
      </c>
      <c r="M147" s="91">
        <v>0</v>
      </c>
      <c r="N147" s="91">
        <v>0</v>
      </c>
      <c r="O147" s="91">
        <f t="shared" si="15"/>
        <v>0</v>
      </c>
    </row>
    <row r="148" spans="3:15" x14ac:dyDescent="0.2">
      <c r="C148" s="28">
        <f t="shared" si="14"/>
        <v>31</v>
      </c>
      <c r="D148" s="9" t="str">
        <f>General!$E$196</f>
        <v>Synchronous Condensers</v>
      </c>
      <c r="E148" s="12" t="s">
        <v>100</v>
      </c>
      <c r="F148" s="24" t="str">
        <f t="shared" si="12"/>
        <v>$Million</v>
      </c>
      <c r="G148" s="24" t="str">
        <f>"$Real "&amp;RIGHT(Capex_Forecast!$H$6,2)</f>
        <v>$Real 23</v>
      </c>
      <c r="H148" s="9" t="str">
        <f t="shared" si="13"/>
        <v>End Period</v>
      </c>
      <c r="I148" s="9"/>
      <c r="J148" s="91">
        <v>0</v>
      </c>
      <c r="K148" s="91">
        <v>0</v>
      </c>
      <c r="L148" s="91">
        <v>0</v>
      </c>
      <c r="M148" s="91">
        <v>0</v>
      </c>
      <c r="N148" s="91">
        <v>0</v>
      </c>
      <c r="O148" s="91">
        <f t="shared" si="15"/>
        <v>0</v>
      </c>
    </row>
    <row r="149" spans="3:15" x14ac:dyDescent="0.2">
      <c r="C149" s="28">
        <f t="shared" si="14"/>
        <v>32</v>
      </c>
      <c r="D149" s="9" t="str">
        <f>General!$E$197</f>
        <v>Leasehold Land and Property</v>
      </c>
      <c r="E149" s="12" t="s">
        <v>100</v>
      </c>
      <c r="F149" s="24" t="str">
        <f t="shared" si="12"/>
        <v>$Million</v>
      </c>
      <c r="G149" s="24" t="str">
        <f>"$Real "&amp;RIGHT(Capex_Forecast!$H$6,2)</f>
        <v>$Real 23</v>
      </c>
      <c r="H149" s="9" t="str">
        <f t="shared" si="13"/>
        <v>End Period</v>
      </c>
      <c r="I149" s="9"/>
      <c r="J149" s="91">
        <v>0</v>
      </c>
      <c r="K149" s="91">
        <v>0</v>
      </c>
      <c r="L149" s="91">
        <v>0</v>
      </c>
      <c r="M149" s="91">
        <v>0</v>
      </c>
      <c r="N149" s="91">
        <v>0</v>
      </c>
      <c r="O149" s="91">
        <f t="shared" si="15"/>
        <v>0</v>
      </c>
    </row>
    <row r="150" spans="3:15" hidden="1" outlineLevel="1" x14ac:dyDescent="0.2">
      <c r="C150" s="28">
        <f t="shared" si="14"/>
        <v>33</v>
      </c>
      <c r="D150" s="9" t="str">
        <f>General!$E$198</f>
        <v>[Spare]</v>
      </c>
      <c r="E150" s="12" t="s">
        <v>100</v>
      </c>
      <c r="F150" s="24" t="str">
        <f t="shared" si="12"/>
        <v>$Million</v>
      </c>
      <c r="G150" s="24" t="str">
        <f>"$Real "&amp;RIGHT(Capex_Forecast!$H$6,2)</f>
        <v>$Real 23</v>
      </c>
      <c r="H150" s="9" t="str">
        <f t="shared" si="13"/>
        <v>End Period</v>
      </c>
      <c r="I150" s="9"/>
      <c r="J150" s="91">
        <v>0</v>
      </c>
      <c r="K150" s="91">
        <v>0</v>
      </c>
      <c r="L150" s="91">
        <v>0</v>
      </c>
      <c r="M150" s="91">
        <v>0</v>
      </c>
      <c r="N150" s="91">
        <v>0</v>
      </c>
      <c r="O150" s="91">
        <f t="shared" si="15"/>
        <v>0</v>
      </c>
    </row>
    <row r="151" spans="3:15" hidden="1" outlineLevel="1" x14ac:dyDescent="0.2">
      <c r="C151" s="28">
        <f t="shared" si="14"/>
        <v>34</v>
      </c>
      <c r="D151" s="9" t="str">
        <f>General!$E$199</f>
        <v>[Spare]</v>
      </c>
      <c r="E151" s="12" t="s">
        <v>100</v>
      </c>
      <c r="F151" s="24" t="str">
        <f t="shared" si="12"/>
        <v>$Million</v>
      </c>
      <c r="G151" s="24" t="str">
        <f>"$Real "&amp;RIGHT(Capex_Forecast!$H$6,2)</f>
        <v>$Real 23</v>
      </c>
      <c r="H151" s="9" t="str">
        <f t="shared" si="13"/>
        <v>End Period</v>
      </c>
      <c r="I151" s="9"/>
      <c r="J151" s="91">
        <v>0</v>
      </c>
      <c r="K151" s="91">
        <v>0</v>
      </c>
      <c r="L151" s="91">
        <v>0</v>
      </c>
      <c r="M151" s="91">
        <v>0</v>
      </c>
      <c r="N151" s="91">
        <v>0</v>
      </c>
      <c r="O151" s="91">
        <f t="shared" si="15"/>
        <v>0</v>
      </c>
    </row>
    <row r="152" spans="3:15" hidden="1" outlineLevel="1" x14ac:dyDescent="0.2">
      <c r="C152" s="28">
        <f t="shared" si="14"/>
        <v>35</v>
      </c>
      <c r="D152" s="9" t="str">
        <f>General!$E$200</f>
        <v>[Spare]</v>
      </c>
      <c r="E152" s="12" t="s">
        <v>100</v>
      </c>
      <c r="F152" s="24" t="str">
        <f t="shared" si="12"/>
        <v>$Million</v>
      </c>
      <c r="G152" s="24" t="str">
        <f>"$Real "&amp;RIGHT(Capex_Forecast!$H$6,2)</f>
        <v>$Real 23</v>
      </c>
      <c r="H152" s="9" t="str">
        <f t="shared" si="13"/>
        <v>End Period</v>
      </c>
      <c r="I152" s="9"/>
      <c r="J152" s="91">
        <v>0</v>
      </c>
      <c r="K152" s="91">
        <v>0</v>
      </c>
      <c r="L152" s="91">
        <v>0</v>
      </c>
      <c r="M152" s="91">
        <v>0</v>
      </c>
      <c r="N152" s="91">
        <v>0</v>
      </c>
      <c r="O152" s="91">
        <f t="shared" si="15"/>
        <v>0</v>
      </c>
    </row>
    <row r="153" spans="3:15" hidden="1" outlineLevel="1" x14ac:dyDescent="0.2">
      <c r="C153" s="28">
        <f t="shared" si="14"/>
        <v>36</v>
      </c>
      <c r="D153" s="9" t="str">
        <f>General!$E$201</f>
        <v>[Spare]</v>
      </c>
      <c r="E153" s="12" t="s">
        <v>100</v>
      </c>
      <c r="F153" s="24" t="str">
        <f t="shared" si="12"/>
        <v>$Million</v>
      </c>
      <c r="G153" s="24" t="str">
        <f>"$Real "&amp;RIGHT(Capex_Forecast!$H$6,2)</f>
        <v>$Real 23</v>
      </c>
      <c r="H153" s="9" t="str">
        <f t="shared" si="13"/>
        <v>End Period</v>
      </c>
      <c r="I153" s="9"/>
      <c r="J153" s="91">
        <v>0</v>
      </c>
      <c r="K153" s="91">
        <v>0</v>
      </c>
      <c r="L153" s="91">
        <v>0</v>
      </c>
      <c r="M153" s="91">
        <v>0</v>
      </c>
      <c r="N153" s="91">
        <v>0</v>
      </c>
      <c r="O153" s="91">
        <f t="shared" si="15"/>
        <v>0</v>
      </c>
    </row>
    <row r="154" spans="3:15" hidden="1" outlineLevel="1" x14ac:dyDescent="0.2">
      <c r="C154" s="28">
        <f t="shared" si="14"/>
        <v>37</v>
      </c>
      <c r="D154" s="9" t="str">
        <f>General!$E$202</f>
        <v>[Spare]</v>
      </c>
      <c r="E154" s="12" t="s">
        <v>100</v>
      </c>
      <c r="F154" s="24" t="str">
        <f t="shared" si="12"/>
        <v>$Million</v>
      </c>
      <c r="G154" s="24" t="str">
        <f>"$Real "&amp;RIGHT(Capex_Forecast!$H$6,2)</f>
        <v>$Real 23</v>
      </c>
      <c r="H154" s="9" t="str">
        <f t="shared" si="13"/>
        <v>End Period</v>
      </c>
      <c r="I154" s="9"/>
      <c r="J154" s="91">
        <v>0</v>
      </c>
      <c r="K154" s="91">
        <v>0</v>
      </c>
      <c r="L154" s="91">
        <v>0</v>
      </c>
      <c r="M154" s="91">
        <v>0</v>
      </c>
      <c r="N154" s="91">
        <v>0</v>
      </c>
      <c r="O154" s="91">
        <f t="shared" si="15"/>
        <v>0</v>
      </c>
    </row>
    <row r="155" spans="3:15" hidden="1" outlineLevel="1" x14ac:dyDescent="0.2">
      <c r="C155" s="28">
        <f t="shared" si="14"/>
        <v>38</v>
      </c>
      <c r="D155" s="9" t="str">
        <f>General!$E$203</f>
        <v>[Spare]</v>
      </c>
      <c r="E155" s="12" t="s">
        <v>100</v>
      </c>
      <c r="F155" s="24" t="str">
        <f t="shared" si="12"/>
        <v>$Million</v>
      </c>
      <c r="G155" s="24" t="str">
        <f>"$Real "&amp;RIGHT(Capex_Forecast!$H$6,2)</f>
        <v>$Real 23</v>
      </c>
      <c r="H155" s="9" t="str">
        <f t="shared" si="13"/>
        <v>End Period</v>
      </c>
      <c r="I155" s="9"/>
      <c r="J155" s="91">
        <v>0</v>
      </c>
      <c r="K155" s="91">
        <v>0</v>
      </c>
      <c r="L155" s="91">
        <v>0</v>
      </c>
      <c r="M155" s="91">
        <v>0</v>
      </c>
      <c r="N155" s="91">
        <v>0</v>
      </c>
      <c r="O155" s="91">
        <f t="shared" si="15"/>
        <v>0</v>
      </c>
    </row>
    <row r="156" spans="3:15" hidden="1" outlineLevel="1" x14ac:dyDescent="0.2">
      <c r="C156" s="28">
        <f t="shared" si="14"/>
        <v>39</v>
      </c>
      <c r="D156" s="9" t="str">
        <f>General!$E$204</f>
        <v>[Spare]</v>
      </c>
      <c r="E156" s="12" t="s">
        <v>100</v>
      </c>
      <c r="F156" s="24" t="str">
        <f t="shared" si="12"/>
        <v>$Million</v>
      </c>
      <c r="G156" s="24" t="str">
        <f>"$Real "&amp;RIGHT(Capex_Forecast!$H$6,2)</f>
        <v>$Real 23</v>
      </c>
      <c r="H156" s="9" t="str">
        <f t="shared" si="13"/>
        <v>End Period</v>
      </c>
      <c r="I156" s="9"/>
      <c r="J156" s="91">
        <v>0</v>
      </c>
      <c r="K156" s="91">
        <v>0</v>
      </c>
      <c r="L156" s="91">
        <v>0</v>
      </c>
      <c r="M156" s="91">
        <v>0</v>
      </c>
      <c r="N156" s="91">
        <v>0</v>
      </c>
      <c r="O156" s="91">
        <f t="shared" si="15"/>
        <v>0</v>
      </c>
    </row>
    <row r="157" spans="3:15" hidden="1" outlineLevel="1" x14ac:dyDescent="0.2">
      <c r="C157" s="28">
        <f t="shared" si="14"/>
        <v>40</v>
      </c>
      <c r="D157" s="9" t="str">
        <f>General!$E$205</f>
        <v>[Spare]</v>
      </c>
      <c r="E157" s="12" t="s">
        <v>100</v>
      </c>
      <c r="F157" s="24" t="str">
        <f t="shared" si="12"/>
        <v>$Million</v>
      </c>
      <c r="G157" s="24" t="str">
        <f>"$Real "&amp;RIGHT(Capex_Forecast!$H$6,2)</f>
        <v>$Real 23</v>
      </c>
      <c r="H157" s="9" t="str">
        <f t="shared" si="13"/>
        <v>End Period</v>
      </c>
      <c r="I157" s="9"/>
      <c r="J157" s="91">
        <v>0</v>
      </c>
      <c r="K157" s="91">
        <v>0</v>
      </c>
      <c r="L157" s="91">
        <v>0</v>
      </c>
      <c r="M157" s="91">
        <v>0</v>
      </c>
      <c r="N157" s="91">
        <v>0</v>
      </c>
      <c r="O157" s="91">
        <f t="shared" si="15"/>
        <v>0</v>
      </c>
    </row>
    <row r="158" spans="3:15" hidden="1" outlineLevel="1" x14ac:dyDescent="0.2">
      <c r="C158" s="28">
        <f t="shared" si="14"/>
        <v>41</v>
      </c>
      <c r="D158" s="9" t="str">
        <f>General!$E$206</f>
        <v>[Spare]</v>
      </c>
      <c r="E158" s="12" t="s">
        <v>100</v>
      </c>
      <c r="F158" s="24" t="str">
        <f t="shared" si="12"/>
        <v>$Million</v>
      </c>
      <c r="G158" s="24" t="str">
        <f>"$Real "&amp;RIGHT(Capex_Forecast!$H$6,2)</f>
        <v>$Real 23</v>
      </c>
      <c r="H158" s="9" t="str">
        <f t="shared" si="13"/>
        <v>End Period</v>
      </c>
      <c r="I158" s="9"/>
      <c r="J158" s="91">
        <v>0</v>
      </c>
      <c r="K158" s="91">
        <v>0</v>
      </c>
      <c r="L158" s="91">
        <v>0</v>
      </c>
      <c r="M158" s="91">
        <v>0</v>
      </c>
      <c r="N158" s="91">
        <v>0</v>
      </c>
      <c r="O158" s="91">
        <f t="shared" si="15"/>
        <v>0</v>
      </c>
    </row>
    <row r="159" spans="3:15" hidden="1" outlineLevel="1" x14ac:dyDescent="0.2">
      <c r="C159" s="28">
        <f t="shared" si="14"/>
        <v>42</v>
      </c>
      <c r="D159" s="9" t="str">
        <f>General!$E$207</f>
        <v>[Spare]</v>
      </c>
      <c r="E159" s="12" t="s">
        <v>100</v>
      </c>
      <c r="F159" s="24" t="str">
        <f t="shared" si="12"/>
        <v>$Million</v>
      </c>
      <c r="G159" s="24" t="str">
        <f>"$Real "&amp;RIGHT(Capex_Forecast!$H$6,2)</f>
        <v>$Real 23</v>
      </c>
      <c r="H159" s="9" t="str">
        <f t="shared" si="13"/>
        <v>End Period</v>
      </c>
      <c r="I159" s="9"/>
      <c r="J159" s="91">
        <v>0</v>
      </c>
      <c r="K159" s="91">
        <v>0</v>
      </c>
      <c r="L159" s="91">
        <v>0</v>
      </c>
      <c r="M159" s="91">
        <v>0</v>
      </c>
      <c r="N159" s="91">
        <v>0</v>
      </c>
      <c r="O159" s="91">
        <f t="shared" si="15"/>
        <v>0</v>
      </c>
    </row>
    <row r="160" spans="3:15" hidden="1" outlineLevel="1" x14ac:dyDescent="0.2">
      <c r="C160" s="28">
        <f t="shared" si="14"/>
        <v>43</v>
      </c>
      <c r="D160" s="9" t="str">
        <f>General!$E$208</f>
        <v>[Spare]</v>
      </c>
      <c r="E160" s="12" t="s">
        <v>100</v>
      </c>
      <c r="F160" s="24" t="str">
        <f t="shared" si="12"/>
        <v>$Million</v>
      </c>
      <c r="G160" s="24" t="str">
        <f>"$Real "&amp;RIGHT(Capex_Forecast!$H$6,2)</f>
        <v>$Real 23</v>
      </c>
      <c r="H160" s="9" t="str">
        <f t="shared" si="13"/>
        <v>End Period</v>
      </c>
      <c r="I160" s="9"/>
      <c r="J160" s="91">
        <v>0</v>
      </c>
      <c r="K160" s="91">
        <v>0</v>
      </c>
      <c r="L160" s="91">
        <v>0</v>
      </c>
      <c r="M160" s="91">
        <v>0</v>
      </c>
      <c r="N160" s="91">
        <v>0</v>
      </c>
      <c r="O160" s="91">
        <f t="shared" si="15"/>
        <v>0</v>
      </c>
    </row>
    <row r="161" spans="2:15" hidden="1" outlineLevel="1" x14ac:dyDescent="0.2">
      <c r="C161" s="28">
        <f t="shared" si="14"/>
        <v>44</v>
      </c>
      <c r="D161" s="9" t="str">
        <f>General!$E$209</f>
        <v>[Spare]</v>
      </c>
      <c r="E161" s="12" t="s">
        <v>100</v>
      </c>
      <c r="F161" s="24" t="str">
        <f t="shared" si="12"/>
        <v>$Million</v>
      </c>
      <c r="G161" s="24" t="str">
        <f>"$Real "&amp;RIGHT(Capex_Forecast!$H$6,2)</f>
        <v>$Real 23</v>
      </c>
      <c r="H161" s="9" t="str">
        <f t="shared" si="13"/>
        <v>End Period</v>
      </c>
      <c r="I161" s="9"/>
      <c r="J161" s="91">
        <v>0</v>
      </c>
      <c r="K161" s="91">
        <v>0</v>
      </c>
      <c r="L161" s="91">
        <v>0</v>
      </c>
      <c r="M161" s="91">
        <v>0</v>
      </c>
      <c r="N161" s="91">
        <v>0</v>
      </c>
      <c r="O161" s="91">
        <f t="shared" si="15"/>
        <v>0</v>
      </c>
    </row>
    <row r="162" spans="2:15" hidden="1" outlineLevel="1" x14ac:dyDescent="0.2">
      <c r="C162" s="28">
        <f t="shared" si="14"/>
        <v>45</v>
      </c>
      <c r="D162" s="9" t="str">
        <f>General!$E$210</f>
        <v>[Spare]</v>
      </c>
      <c r="E162" s="12" t="s">
        <v>100</v>
      </c>
      <c r="F162" s="24" t="str">
        <f t="shared" si="12"/>
        <v>$Million</v>
      </c>
      <c r="G162" s="24" t="str">
        <f>"$Real "&amp;RIGHT(Capex_Forecast!$H$6,2)</f>
        <v>$Real 23</v>
      </c>
      <c r="H162" s="9" t="str">
        <f t="shared" si="13"/>
        <v>End Period</v>
      </c>
      <c r="I162" s="9"/>
      <c r="J162" s="91">
        <v>0</v>
      </c>
      <c r="K162" s="91">
        <v>0</v>
      </c>
      <c r="L162" s="91">
        <v>0</v>
      </c>
      <c r="M162" s="91">
        <v>0</v>
      </c>
      <c r="N162" s="91">
        <v>0</v>
      </c>
      <c r="O162" s="91">
        <f t="shared" si="15"/>
        <v>0</v>
      </c>
    </row>
    <row r="163" spans="2:15" hidden="1" outlineLevel="1" x14ac:dyDescent="0.2">
      <c r="C163" s="28">
        <f t="shared" si="14"/>
        <v>46</v>
      </c>
      <c r="D163" s="9" t="str">
        <f>General!$E$211</f>
        <v>[Spare]</v>
      </c>
      <c r="E163" s="12" t="s">
        <v>100</v>
      </c>
      <c r="F163" s="24" t="str">
        <f t="shared" si="12"/>
        <v>$Million</v>
      </c>
      <c r="G163" s="24" t="str">
        <f>"$Real "&amp;RIGHT(Capex_Forecast!$H$6,2)</f>
        <v>$Real 23</v>
      </c>
      <c r="H163" s="9" t="str">
        <f t="shared" si="13"/>
        <v>End Period</v>
      </c>
      <c r="I163" s="9"/>
      <c r="J163" s="91">
        <v>0</v>
      </c>
      <c r="K163" s="91">
        <v>0</v>
      </c>
      <c r="L163" s="91">
        <v>0</v>
      </c>
      <c r="M163" s="91">
        <v>0</v>
      </c>
      <c r="N163" s="91">
        <v>0</v>
      </c>
      <c r="O163" s="91">
        <f t="shared" si="15"/>
        <v>0</v>
      </c>
    </row>
    <row r="164" spans="2:15" hidden="1" outlineLevel="1" x14ac:dyDescent="0.2">
      <c r="C164" s="28">
        <f t="shared" si="14"/>
        <v>47</v>
      </c>
      <c r="D164" s="9" t="str">
        <f>General!$E$212</f>
        <v>Spare straight-line tax asset class</v>
      </c>
      <c r="E164" s="12" t="s">
        <v>100</v>
      </c>
      <c r="F164" s="24" t="str">
        <f t="shared" si="12"/>
        <v>$Million</v>
      </c>
      <c r="G164" s="24" t="str">
        <f>"$Real "&amp;RIGHT(Capex_Forecast!$H$6,2)</f>
        <v>$Real 23</v>
      </c>
      <c r="H164" s="9" t="str">
        <f t="shared" si="13"/>
        <v>End Period</v>
      </c>
      <c r="I164" s="9"/>
      <c r="J164" s="91">
        <v>0</v>
      </c>
      <c r="K164" s="91">
        <v>0</v>
      </c>
      <c r="L164" s="91">
        <v>0</v>
      </c>
      <c r="M164" s="91">
        <v>0</v>
      </c>
      <c r="N164" s="91">
        <v>0</v>
      </c>
      <c r="O164" s="91">
        <f t="shared" si="15"/>
        <v>0</v>
      </c>
    </row>
    <row r="165" spans="2:15" collapsed="1" x14ac:dyDescent="0.2">
      <c r="C165" s="28">
        <f t="shared" si="14"/>
        <v>48</v>
      </c>
      <c r="D165" s="9" t="str">
        <f>General!$E$213</f>
        <v xml:space="preserve">Buildings </v>
      </c>
      <c r="E165" s="12" t="s">
        <v>100</v>
      </c>
      <c r="F165" s="24" t="str">
        <f t="shared" si="12"/>
        <v>$Million</v>
      </c>
      <c r="G165" s="24" t="str">
        <f>"$Real "&amp;RIGHT(Capex_Forecast!$H$6,2)</f>
        <v>$Real 23</v>
      </c>
      <c r="H165" s="9" t="str">
        <f t="shared" si="13"/>
        <v>End Period</v>
      </c>
      <c r="I165" s="9"/>
      <c r="J165" s="91">
        <v>0</v>
      </c>
      <c r="K165" s="91">
        <v>0</v>
      </c>
      <c r="L165" s="91">
        <v>0</v>
      </c>
      <c r="M165" s="91">
        <v>0</v>
      </c>
      <c r="N165" s="91">
        <v>0</v>
      </c>
      <c r="O165" s="91">
        <f t="shared" si="15"/>
        <v>0</v>
      </c>
    </row>
    <row r="166" spans="2:15" x14ac:dyDescent="0.2">
      <c r="C166" s="28">
        <f t="shared" si="14"/>
        <v>49</v>
      </c>
      <c r="D166" s="9" t="str">
        <f>General!$E$214</f>
        <v>In-house software</v>
      </c>
      <c r="E166" s="12" t="s">
        <v>100</v>
      </c>
      <c r="F166" s="24" t="str">
        <f t="shared" si="12"/>
        <v>$Million</v>
      </c>
      <c r="G166" s="24" t="str">
        <f>"$Real "&amp;RIGHT(Capex_Forecast!$H$6,2)</f>
        <v>$Real 23</v>
      </c>
      <c r="H166" s="9" t="str">
        <f t="shared" si="13"/>
        <v>End Period</v>
      </c>
      <c r="I166" s="9"/>
      <c r="J166" s="91">
        <v>0</v>
      </c>
      <c r="K166" s="91">
        <v>0</v>
      </c>
      <c r="L166" s="91">
        <v>0</v>
      </c>
      <c r="M166" s="91">
        <v>0</v>
      </c>
      <c r="N166" s="91">
        <v>0</v>
      </c>
      <c r="O166" s="91">
        <f t="shared" si="15"/>
        <v>0</v>
      </c>
    </row>
    <row r="167" spans="2:15" x14ac:dyDescent="0.2">
      <c r="C167" s="28">
        <f t="shared" si="14"/>
        <v>50</v>
      </c>
      <c r="D167" s="9" t="str">
        <f>General!$E$215</f>
        <v>Equity raising costs</v>
      </c>
      <c r="E167" s="12" t="s">
        <v>100</v>
      </c>
      <c r="F167" s="24" t="str">
        <f t="shared" si="12"/>
        <v>$Million</v>
      </c>
      <c r="G167" s="24" t="str">
        <f>"$Real "&amp;RIGHT(Capex_Forecast!$H$6,2)</f>
        <v>$Real 23</v>
      </c>
      <c r="H167" s="9" t="str">
        <f t="shared" si="13"/>
        <v>End Period</v>
      </c>
      <c r="I167" s="9"/>
      <c r="J167" s="91">
        <v>0</v>
      </c>
      <c r="K167" s="91">
        <v>0</v>
      </c>
      <c r="L167" s="91">
        <v>0</v>
      </c>
      <c r="M167" s="91">
        <v>0</v>
      </c>
      <c r="N167" s="91">
        <v>0</v>
      </c>
      <c r="O167" s="91">
        <f t="shared" si="15"/>
        <v>0</v>
      </c>
    </row>
    <row r="168" spans="2:15" collapsed="1" x14ac:dyDescent="0.2">
      <c r="D168" s="58" t="s">
        <v>543</v>
      </c>
      <c r="E168" s="61" t="s">
        <v>100</v>
      </c>
      <c r="F168" s="62" t="str">
        <f t="shared" si="12"/>
        <v>$Million</v>
      </c>
      <c r="G168" s="62" t="str">
        <f>"$Real "&amp;RIGHT(Capex_Forecast!$H$6,2)</f>
        <v>$Real 23</v>
      </c>
      <c r="H168" s="63" t="str">
        <f t="shared" si="13"/>
        <v>End Period</v>
      </c>
      <c r="I168" s="58"/>
      <c r="J168" s="191">
        <f>SUM(J139:J167)</f>
        <v>0</v>
      </c>
      <c r="K168" s="191">
        <f t="shared" ref="K168:O168" si="16">SUM(K139:K167)</f>
        <v>0</v>
      </c>
      <c r="L168" s="191">
        <f t="shared" si="16"/>
        <v>0</v>
      </c>
      <c r="M168" s="191">
        <f t="shared" si="16"/>
        <v>0</v>
      </c>
      <c r="N168" s="191">
        <f t="shared" si="16"/>
        <v>0</v>
      </c>
      <c r="O168" s="191">
        <f t="shared" si="16"/>
        <v>0</v>
      </c>
    </row>
    <row r="170" spans="2:15" s="6" customFormat="1" ht="18" x14ac:dyDescent="0.2">
      <c r="B170" s="6" t="s">
        <v>117</v>
      </c>
    </row>
    <row r="172" spans="2:15" ht="15" outlineLevel="1" x14ac:dyDescent="0.2">
      <c r="C172" s="8" t="s">
        <v>117</v>
      </c>
      <c r="J172" s="60" t="str">
        <f>Forecast_Capex_Input!V$11</f>
        <v>FY24</v>
      </c>
      <c r="K172" s="60" t="str">
        <f>Forecast_Capex_Input!W$11</f>
        <v>FY25</v>
      </c>
      <c r="L172" s="60" t="str">
        <f>Forecast_Capex_Input!X$11</f>
        <v>FY26</v>
      </c>
      <c r="M172" s="60" t="str">
        <f>Forecast_Capex_Input!Y$11</f>
        <v>FY27</v>
      </c>
      <c r="N172" s="60" t="str">
        <f>Forecast_Capex_Input!Z$11</f>
        <v>FY28</v>
      </c>
      <c r="O172" s="60" t="str">
        <f>$O$9</f>
        <v>FY24 - FY28</v>
      </c>
    </row>
    <row r="173" spans="2:15" outlineLevel="1" x14ac:dyDescent="0.2">
      <c r="D173" s="10" t="s">
        <v>253</v>
      </c>
      <c r="E173" s="12"/>
      <c r="F173" s="24"/>
      <c r="G173" s="24"/>
      <c r="H173" s="24"/>
      <c r="J173" s="39">
        <v>1162.5732787540765</v>
      </c>
      <c r="K173" s="39">
        <v>537.26444031960136</v>
      </c>
      <c r="L173" s="39">
        <v>256.30301574056426</v>
      </c>
      <c r="M173" s="39">
        <v>249.09581687378821</v>
      </c>
      <c r="N173" s="39">
        <v>278.52012274292019</v>
      </c>
      <c r="O173" s="39">
        <f>SUM(J173:N173)</f>
        <v>2483.7566744309506</v>
      </c>
    </row>
    <row r="174" spans="2:15" outlineLevel="1" x14ac:dyDescent="0.2">
      <c r="D174" s="9" t="str">
        <f>General!$E$17&amp;" Adjustment"</f>
        <v>NCIPAP Adjustment</v>
      </c>
      <c r="E174" s="12"/>
      <c r="F174" s="24"/>
      <c r="G174" s="24"/>
      <c r="H174" s="24"/>
      <c r="J174" s="39">
        <v>-3.076393742043114</v>
      </c>
      <c r="K174" s="39">
        <v>-10.860090752427823</v>
      </c>
      <c r="L174" s="39">
        <v>-6.1879130365301345</v>
      </c>
      <c r="M174" s="39">
        <v>-2.8084848685421306E-2</v>
      </c>
      <c r="N174" s="39">
        <v>0</v>
      </c>
      <c r="O174" s="39">
        <f>SUM(J174:N174)</f>
        <v>-20.152482379686493</v>
      </c>
    </row>
    <row r="175" spans="2:15" outlineLevel="1" x14ac:dyDescent="0.2">
      <c r="D175" s="9" t="str">
        <f>General!$E$18&amp;" Adjustment"</f>
        <v>Contingent Projects Adjustment</v>
      </c>
      <c r="E175" s="12"/>
      <c r="F175" s="24"/>
      <c r="G175" s="24"/>
      <c r="H175" s="24"/>
      <c r="J175" s="39">
        <v>0</v>
      </c>
      <c r="K175" s="39">
        <v>0</v>
      </c>
      <c r="L175" s="39">
        <v>0</v>
      </c>
      <c r="M175" s="39">
        <v>0</v>
      </c>
      <c r="N175" s="39">
        <v>0</v>
      </c>
      <c r="O175" s="39">
        <f>SUM(J175:N175)</f>
        <v>0</v>
      </c>
    </row>
    <row r="176" spans="2:15" outlineLevel="1" x14ac:dyDescent="0.2">
      <c r="D176" s="58" t="s">
        <v>254</v>
      </c>
      <c r="E176" s="61"/>
      <c r="F176" s="62"/>
      <c r="G176" s="62"/>
      <c r="H176" s="62"/>
      <c r="I176" s="45"/>
      <c r="J176" s="59">
        <f t="shared" ref="J176:O176" si="17">SUM(J173:J175)</f>
        <v>1159.4968850120333</v>
      </c>
      <c r="K176" s="59">
        <f t="shared" si="17"/>
        <v>526.40434956717354</v>
      </c>
      <c r="L176" s="59">
        <f t="shared" si="17"/>
        <v>250.11510270403411</v>
      </c>
      <c r="M176" s="59">
        <f t="shared" si="17"/>
        <v>249.0677320251028</v>
      </c>
      <c r="N176" s="59">
        <f t="shared" si="17"/>
        <v>278.52012274292019</v>
      </c>
      <c r="O176" s="59">
        <f t="shared" si="17"/>
        <v>2463.6041920512639</v>
      </c>
    </row>
    <row r="177" spans="1:15" outlineLevel="1" x14ac:dyDescent="0.2"/>
    <row r="178" spans="1:15" outlineLevel="1" x14ac:dyDescent="0.2">
      <c r="A178" s="119">
        <f ca="1">SUM(J178:O178)</f>
        <v>0</v>
      </c>
      <c r="D178" s="10" t="s">
        <v>172</v>
      </c>
      <c r="E178" s="12" t="s">
        <v>100</v>
      </c>
      <c r="F178" s="24" t="str">
        <f>NA</f>
        <v>N/A</v>
      </c>
      <c r="G178" s="24" t="str">
        <f>NA</f>
        <v>N/A</v>
      </c>
      <c r="H178" s="24" t="str">
        <f>NA</f>
        <v>N/A</v>
      </c>
      <c r="J178" s="71">
        <f t="shared" ref="J178:O178" ca="1" si="18">IF(ROUND(J60-J176,Round_DP)&lt;&gt;0,1,0)</f>
        <v>0</v>
      </c>
      <c r="K178" s="71">
        <f t="shared" ca="1" si="18"/>
        <v>0</v>
      </c>
      <c r="L178" s="71">
        <f t="shared" ca="1" si="18"/>
        <v>0</v>
      </c>
      <c r="M178" s="71">
        <f t="shared" ca="1" si="18"/>
        <v>0</v>
      </c>
      <c r="N178" s="71">
        <f t="shared" ca="1" si="18"/>
        <v>0</v>
      </c>
      <c r="O178" s="71">
        <f t="shared" ca="1" si="18"/>
        <v>0</v>
      </c>
    </row>
    <row r="179" spans="1:15" outlineLevel="1" x14ac:dyDescent="0.2"/>
    <row r="180" spans="1:15" ht="15" outlineLevel="1" x14ac:dyDescent="0.2">
      <c r="J180" s="60" t="str">
        <f>Forecast_Capex_Input!V$11</f>
        <v>FY24</v>
      </c>
      <c r="K180" s="60" t="str">
        <f>Forecast_Capex_Input!W$11</f>
        <v>FY25</v>
      </c>
      <c r="L180" s="60" t="str">
        <f>Forecast_Capex_Input!X$11</f>
        <v>FY26</v>
      </c>
      <c r="M180" s="60" t="str">
        <f>Forecast_Capex_Input!Y$11</f>
        <v>FY27</v>
      </c>
      <c r="N180" s="60" t="str">
        <f>Forecast_Capex_Input!Z$11</f>
        <v>FY28</v>
      </c>
      <c r="O180" s="60" t="str">
        <f>$O$9</f>
        <v>FY24 - FY28</v>
      </c>
    </row>
    <row r="181" spans="1:15" outlineLevel="1" x14ac:dyDescent="0.2">
      <c r="D181" s="10" t="s">
        <v>255</v>
      </c>
      <c r="E181" s="12"/>
      <c r="F181" s="24"/>
      <c r="G181" s="24"/>
      <c r="H181" s="24"/>
      <c r="J181" s="91">
        <v>1059.5485788086714</v>
      </c>
      <c r="K181" s="91">
        <v>1492.3305526803758</v>
      </c>
      <c r="L181" s="91">
        <v>339.10607030276532</v>
      </c>
      <c r="M181" s="91">
        <v>190.79491268440702</v>
      </c>
      <c r="N181" s="91">
        <v>457.76592139727853</v>
      </c>
      <c r="O181" s="91">
        <f>SUM(J181:N181)</f>
        <v>3539.5460358734977</v>
      </c>
    </row>
    <row r="182" spans="1:15" outlineLevel="1" x14ac:dyDescent="0.2">
      <c r="D182" s="9" t="str">
        <f>General!$E$17&amp;" Adjustment"</f>
        <v>NCIPAP Adjustment</v>
      </c>
      <c r="E182" s="12"/>
      <c r="F182" s="24"/>
      <c r="G182" s="24"/>
      <c r="H182" s="24"/>
      <c r="J182" s="39">
        <v>-1.6068005526259501</v>
      </c>
      <c r="K182" s="39">
        <v>-15.332080721808644</v>
      </c>
      <c r="L182" s="39">
        <v>-1.6068005526259501</v>
      </c>
      <c r="M182" s="39">
        <v>-1.6068005526259501</v>
      </c>
      <c r="N182" s="39">
        <v>0</v>
      </c>
      <c r="O182" s="39">
        <f>SUM(J182:N182)</f>
        <v>-20.152482379686489</v>
      </c>
    </row>
    <row r="183" spans="1:15" outlineLevel="1" x14ac:dyDescent="0.2">
      <c r="D183" s="9" t="str">
        <f>General!$E$18&amp;" Adjustment"</f>
        <v>Contingent Projects Adjustment</v>
      </c>
      <c r="E183" s="12"/>
      <c r="F183" s="24"/>
      <c r="G183" s="24"/>
      <c r="H183" s="24"/>
      <c r="J183" s="39">
        <v>0</v>
      </c>
      <c r="K183" s="39">
        <v>0</v>
      </c>
      <c r="L183" s="39">
        <v>0</v>
      </c>
      <c r="M183" s="39">
        <v>0</v>
      </c>
      <c r="N183" s="39">
        <v>0</v>
      </c>
      <c r="O183" s="39">
        <f>SUM(J183:N183)</f>
        <v>0</v>
      </c>
    </row>
    <row r="184" spans="1:15" outlineLevel="1" x14ac:dyDescent="0.2">
      <c r="D184" s="58" t="s">
        <v>254</v>
      </c>
      <c r="E184" s="61"/>
      <c r="F184" s="62"/>
      <c r="G184" s="62"/>
      <c r="H184" s="62"/>
      <c r="I184" s="45"/>
      <c r="J184" s="59">
        <f t="shared" ref="J184:O184" si="19">SUM(J181:J183)</f>
        <v>1057.9417782560454</v>
      </c>
      <c r="K184" s="59">
        <f t="shared" si="19"/>
        <v>1476.9984719585673</v>
      </c>
      <c r="L184" s="59">
        <f t="shared" si="19"/>
        <v>337.49926975013938</v>
      </c>
      <c r="M184" s="59">
        <f t="shared" si="19"/>
        <v>189.18811213178108</v>
      </c>
      <c r="N184" s="59">
        <f t="shared" si="19"/>
        <v>457.76592139727853</v>
      </c>
      <c r="O184" s="59">
        <f t="shared" si="19"/>
        <v>3519.3935534938109</v>
      </c>
    </row>
    <row r="185" spans="1:15" outlineLevel="1" x14ac:dyDescent="0.2"/>
    <row r="186" spans="1:15" outlineLevel="1" x14ac:dyDescent="0.2">
      <c r="A186" s="119">
        <f ca="1">SUM(J186:O186)</f>
        <v>0</v>
      </c>
      <c r="D186" s="10" t="s">
        <v>173</v>
      </c>
      <c r="E186" s="12" t="s">
        <v>100</v>
      </c>
      <c r="F186" s="24" t="str">
        <f>NA</f>
        <v>N/A</v>
      </c>
      <c r="G186" s="24" t="str">
        <f>NA</f>
        <v>N/A</v>
      </c>
      <c r="H186" s="24" t="str">
        <f>NA</f>
        <v>N/A</v>
      </c>
      <c r="J186" s="71">
        <f t="shared" ref="J186:O186" ca="1" si="20">IF(ROUND(J113-J184,Round_DP)&lt;&gt;0,1,0)</f>
        <v>0</v>
      </c>
      <c r="K186" s="71">
        <f t="shared" ca="1" si="20"/>
        <v>0</v>
      </c>
      <c r="L186" s="71">
        <f t="shared" ca="1" si="20"/>
        <v>0</v>
      </c>
      <c r="M186" s="71">
        <f t="shared" ca="1" si="20"/>
        <v>0</v>
      </c>
      <c r="N186" s="71">
        <f t="shared" ca="1" si="20"/>
        <v>0</v>
      </c>
      <c r="O186" s="71">
        <f t="shared" ca="1" si="20"/>
        <v>0</v>
      </c>
    </row>
    <row r="187" spans="1:15" outlineLevel="1" x14ac:dyDescent="0.2"/>
    <row r="188" spans="1:15" ht="15" outlineLevel="1" x14ac:dyDescent="0.2">
      <c r="C188" s="8" t="s">
        <v>117</v>
      </c>
      <c r="J188" s="60" t="str">
        <f>Forecast_Capex_Input!V$11</f>
        <v>FY24</v>
      </c>
      <c r="K188" s="60" t="str">
        <f>Forecast_Capex_Input!W$11</f>
        <v>FY25</v>
      </c>
      <c r="L188" s="60" t="str">
        <f>Forecast_Capex_Input!X$11</f>
        <v>FY26</v>
      </c>
      <c r="M188" s="60" t="str">
        <f>Forecast_Capex_Input!Y$11</f>
        <v>FY27</v>
      </c>
      <c r="N188" s="60" t="str">
        <f>Forecast_Capex_Input!Z$11</f>
        <v>FY28</v>
      </c>
      <c r="O188" s="60" t="str">
        <f>$O$9</f>
        <v>FY24 - FY28</v>
      </c>
    </row>
    <row r="189" spans="1:15" outlineLevel="1" x14ac:dyDescent="0.2">
      <c r="D189" s="10" t="s">
        <v>543</v>
      </c>
      <c r="E189" s="12"/>
      <c r="F189" s="24"/>
      <c r="G189" s="24"/>
      <c r="H189" s="24"/>
      <c r="J189" s="91">
        <v>0</v>
      </c>
      <c r="K189" s="91">
        <v>0</v>
      </c>
      <c r="L189" s="91">
        <v>0</v>
      </c>
      <c r="M189" s="91">
        <v>0</v>
      </c>
      <c r="N189" s="91">
        <v>0</v>
      </c>
      <c r="O189" s="91">
        <f>SUM(J189:N189)</f>
        <v>0</v>
      </c>
    </row>
    <row r="190" spans="1:15" outlineLevel="1" x14ac:dyDescent="0.2"/>
    <row r="191" spans="1:15" outlineLevel="1" x14ac:dyDescent="0.2">
      <c r="A191" s="119">
        <f>SUM(J191:O191)</f>
        <v>0</v>
      </c>
      <c r="D191" s="10" t="s">
        <v>544</v>
      </c>
      <c r="E191" s="12" t="s">
        <v>100</v>
      </c>
      <c r="F191" s="24" t="str">
        <f>NA</f>
        <v>N/A</v>
      </c>
      <c r="G191" s="24" t="str">
        <f>NA</f>
        <v>N/A</v>
      </c>
      <c r="H191" s="24" t="str">
        <f>NA</f>
        <v>N/A</v>
      </c>
      <c r="J191" s="71">
        <f t="shared" ref="J191:O191" si="21">IF(ROUND(J168-J189,Round_DP)&lt;&gt;0,1,0)</f>
        <v>0</v>
      </c>
      <c r="K191" s="71">
        <f t="shared" si="21"/>
        <v>0</v>
      </c>
      <c r="L191" s="71">
        <f t="shared" si="21"/>
        <v>0</v>
      </c>
      <c r="M191" s="71">
        <f t="shared" si="21"/>
        <v>0</v>
      </c>
      <c r="N191" s="71">
        <f t="shared" si="21"/>
        <v>0</v>
      </c>
      <c r="O191" s="71">
        <f t="shared" si="21"/>
        <v>0</v>
      </c>
    </row>
    <row r="192" spans="1:15" outlineLevel="1" x14ac:dyDescent="0.2"/>
    <row r="193" spans="2:2" s="6" customFormat="1" ht="18" x14ac:dyDescent="0.2">
      <c r="B193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B00-000000000000}"/>
  </hyperlinks>
  <pageMargins left="0.7" right="0.7" top="0.75" bottom="0.75" header="0.3" footer="0.3"/>
  <pageSetup paperSize="9" scale="48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AQ49"/>
  <sheetViews>
    <sheetView showGridLines="0" workbookViewId="0">
      <pane xSplit="1" ySplit="3" topLeftCell="B4" activePane="bottomRight" state="frozen"/>
      <selection activeCell="D11" sqref="D11"/>
      <selection pane="topRight" activeCell="D11" sqref="D11"/>
      <selection pane="bottomLeft" activeCell="D11" sqref="D11"/>
      <selection pane="bottomRight" activeCell="B4" sqref="B4"/>
    </sheetView>
  </sheetViews>
  <sheetFormatPr defaultRowHeight="12.75" x14ac:dyDescent="0.2"/>
  <cols>
    <col min="1" max="1" width="1.5703125" customWidth="1"/>
    <col min="2" max="2" width="2.5703125" customWidth="1"/>
    <col min="3" max="3" width="3.5703125" customWidth="1"/>
    <col min="4" max="4" width="20.5703125" customWidth="1"/>
    <col min="8" max="8" width="20.5703125" customWidth="1"/>
    <col min="9" max="9" width="15.5703125" customWidth="1"/>
  </cols>
  <sheetData>
    <row r="1" spans="2:9" ht="23.25" x14ac:dyDescent="0.35">
      <c r="B1" s="7" t="s">
        <v>174</v>
      </c>
    </row>
    <row r="2" spans="2:9" ht="15" x14ac:dyDescent="0.2">
      <c r="B2" s="8" t="str">
        <f>Model_Name</f>
        <v>TransGrid Capex Forecast Model</v>
      </c>
    </row>
    <row r="3" spans="2:9" x14ac:dyDescent="0.2">
      <c r="B3" s="258" t="str">
        <f>ToC!$B$1</f>
        <v>Table of Contents</v>
      </c>
      <c r="C3" s="258"/>
      <c r="D3" s="258"/>
    </row>
    <row r="5" spans="2:9" s="6" customFormat="1" ht="18" x14ac:dyDescent="0.2">
      <c r="B5" s="6" t="str">
        <f>B1</f>
        <v>Lookup Tables</v>
      </c>
    </row>
    <row r="7" spans="2:9" ht="15" x14ac:dyDescent="0.2">
      <c r="C7" s="8" t="s">
        <v>175</v>
      </c>
    </row>
    <row r="8" spans="2:9" x14ac:dyDescent="0.2">
      <c r="D8" s="10" t="s">
        <v>176</v>
      </c>
      <c r="H8" s="30">
        <v>2024</v>
      </c>
      <c r="I8" s="16" t="s">
        <v>177</v>
      </c>
    </row>
    <row r="10" spans="2:9" ht="15" x14ac:dyDescent="0.2">
      <c r="C10" s="8" t="s">
        <v>178</v>
      </c>
    </row>
    <row r="11" spans="2:9" x14ac:dyDescent="0.2">
      <c r="D11" s="10" t="s">
        <v>107</v>
      </c>
      <c r="H11" s="30" t="s">
        <v>107</v>
      </c>
      <c r="I11" s="16" t="s">
        <v>107</v>
      </c>
    </row>
    <row r="12" spans="2:9" x14ac:dyDescent="0.2">
      <c r="D12" s="10" t="s">
        <v>179</v>
      </c>
      <c r="H12" s="31">
        <v>12</v>
      </c>
      <c r="I12" s="16" t="s">
        <v>180</v>
      </c>
    </row>
    <row r="13" spans="2:9" x14ac:dyDescent="0.2">
      <c r="D13" s="10" t="s">
        <v>181</v>
      </c>
      <c r="H13" s="31">
        <v>1000000</v>
      </c>
      <c r="I13" s="16" t="s">
        <v>181</v>
      </c>
    </row>
    <row r="14" spans="2:9" x14ac:dyDescent="0.2">
      <c r="D14" s="10" t="s">
        <v>182</v>
      </c>
      <c r="H14" s="31">
        <v>2</v>
      </c>
      <c r="I14" s="17" t="s">
        <v>183</v>
      </c>
    </row>
    <row r="15" spans="2:9" x14ac:dyDescent="0.2">
      <c r="D15" s="10" t="s">
        <v>184</v>
      </c>
      <c r="H15" s="30" t="s">
        <v>15</v>
      </c>
      <c r="I15" s="17" t="s">
        <v>185</v>
      </c>
    </row>
    <row r="16" spans="2:9" x14ac:dyDescent="0.2">
      <c r="D16" s="10" t="s">
        <v>46</v>
      </c>
      <c r="H16" s="30" t="s">
        <v>46</v>
      </c>
      <c r="I16" s="17" t="s">
        <v>46</v>
      </c>
    </row>
    <row r="17" spans="3:9" x14ac:dyDescent="0.2">
      <c r="D17" s="10" t="s">
        <v>47</v>
      </c>
      <c r="H17" s="30" t="s">
        <v>47</v>
      </c>
      <c r="I17" s="17" t="s">
        <v>47</v>
      </c>
    </row>
    <row r="18" spans="3:9" x14ac:dyDescent="0.2">
      <c r="D18" s="10" t="s">
        <v>48</v>
      </c>
      <c r="H18" s="30" t="s">
        <v>48</v>
      </c>
      <c r="I18" s="17" t="s">
        <v>48</v>
      </c>
    </row>
    <row r="19" spans="3:9" x14ac:dyDescent="0.2">
      <c r="D19" s="10" t="s">
        <v>49</v>
      </c>
      <c r="H19" s="30" t="s">
        <v>49</v>
      </c>
      <c r="I19" s="17" t="s">
        <v>288</v>
      </c>
    </row>
    <row r="20" spans="3:9" x14ac:dyDescent="0.2">
      <c r="D20" s="10" t="s">
        <v>33</v>
      </c>
      <c r="H20" s="30" t="s">
        <v>33</v>
      </c>
      <c r="I20" s="17" t="s">
        <v>33</v>
      </c>
    </row>
    <row r="22" spans="3:9" ht="15" x14ac:dyDescent="0.2">
      <c r="C22" s="8" t="s">
        <v>10</v>
      </c>
    </row>
    <row r="23" spans="3:9" x14ac:dyDescent="0.2">
      <c r="D23" s="10" t="s">
        <v>186</v>
      </c>
      <c r="H23" s="30" t="s">
        <v>186</v>
      </c>
      <c r="I23" s="17" t="s">
        <v>187</v>
      </c>
    </row>
    <row r="24" spans="3:9" x14ac:dyDescent="0.2">
      <c r="D24" s="10" t="s">
        <v>188</v>
      </c>
      <c r="H24" s="30" t="s">
        <v>188</v>
      </c>
      <c r="I24" s="17" t="s">
        <v>189</v>
      </c>
    </row>
    <row r="25" spans="3:9" x14ac:dyDescent="0.2">
      <c r="D25" s="10" t="s">
        <v>190</v>
      </c>
      <c r="H25" s="30" t="s">
        <v>190</v>
      </c>
      <c r="I25" s="17" t="s">
        <v>191</v>
      </c>
    </row>
    <row r="26" spans="3:9" x14ac:dyDescent="0.2">
      <c r="D26" s="10" t="s">
        <v>192</v>
      </c>
      <c r="H26" s="30" t="s">
        <v>192</v>
      </c>
      <c r="I26" s="17" t="s">
        <v>193</v>
      </c>
    </row>
    <row r="27" spans="3:9" x14ac:dyDescent="0.2">
      <c r="D27" s="10" t="s">
        <v>120</v>
      </c>
      <c r="H27" s="30" t="s">
        <v>120</v>
      </c>
      <c r="I27" s="17" t="s">
        <v>194</v>
      </c>
    </row>
    <row r="28" spans="3:9" x14ac:dyDescent="0.2">
      <c r="D28" s="10" t="s">
        <v>195</v>
      </c>
      <c r="H28" s="30" t="s">
        <v>195</v>
      </c>
      <c r="I28" s="17" t="s">
        <v>196</v>
      </c>
    </row>
    <row r="30" spans="3:9" ht="15" x14ac:dyDescent="0.2">
      <c r="C30" s="8" t="s">
        <v>197</v>
      </c>
      <c r="H30" s="34" t="s">
        <v>198</v>
      </c>
    </row>
    <row r="31" spans="3:9" x14ac:dyDescent="0.2">
      <c r="D31" s="10" t="s">
        <v>199</v>
      </c>
      <c r="H31" s="30" t="s">
        <v>199</v>
      </c>
      <c r="I31" s="17" t="s">
        <v>199</v>
      </c>
    </row>
    <row r="32" spans="3:9" x14ac:dyDescent="0.2">
      <c r="D32" s="10" t="s">
        <v>200</v>
      </c>
      <c r="H32" s="30" t="s">
        <v>200</v>
      </c>
      <c r="I32" s="17" t="s">
        <v>200</v>
      </c>
    </row>
    <row r="34" spans="3:43" ht="15" x14ac:dyDescent="0.2">
      <c r="C34" s="8" t="s">
        <v>201</v>
      </c>
      <c r="H34" s="34" t="s">
        <v>202</v>
      </c>
    </row>
    <row r="35" spans="3:43" x14ac:dyDescent="0.2">
      <c r="D35" s="33" t="b">
        <v>1</v>
      </c>
      <c r="H35" s="30" t="b">
        <v>1</v>
      </c>
    </row>
    <row r="36" spans="3:43" x14ac:dyDescent="0.2">
      <c r="D36" s="33" t="b">
        <v>0</v>
      </c>
      <c r="H36" s="30" t="b">
        <v>0</v>
      </c>
    </row>
    <row r="38" spans="3:43" ht="15" x14ac:dyDescent="0.2">
      <c r="C38" s="8" t="s">
        <v>203</v>
      </c>
      <c r="H38" s="34" t="s">
        <v>204</v>
      </c>
    </row>
    <row r="39" spans="3:43" x14ac:dyDescent="0.2">
      <c r="D39" s="33" t="s">
        <v>132</v>
      </c>
      <c r="H39" s="30" t="s">
        <v>132</v>
      </c>
    </row>
    <row r="40" spans="3:43" x14ac:dyDescent="0.2">
      <c r="D40" s="33" t="s">
        <v>131</v>
      </c>
      <c r="H40" s="30" t="s">
        <v>131</v>
      </c>
    </row>
    <row r="42" spans="3:43" ht="15" x14ac:dyDescent="0.2">
      <c r="C42" s="8" t="s">
        <v>205</v>
      </c>
      <c r="H42" s="12" t="s">
        <v>206</v>
      </c>
      <c r="I42" s="12" t="s">
        <v>207</v>
      </c>
    </row>
    <row r="43" spans="3:43" x14ac:dyDescent="0.2">
      <c r="D43" s="10" t="s">
        <v>208</v>
      </c>
      <c r="H43" s="30" t="s">
        <v>208</v>
      </c>
      <c r="I43" s="32">
        <v>0.5</v>
      </c>
    </row>
    <row r="44" spans="3:43" x14ac:dyDescent="0.2">
      <c r="D44" s="10" t="s">
        <v>106</v>
      </c>
      <c r="H44" s="30" t="s">
        <v>106</v>
      </c>
      <c r="I44" s="32">
        <v>1</v>
      </c>
    </row>
    <row r="46" spans="3:43" ht="15" x14ac:dyDescent="0.2">
      <c r="C46" s="8" t="s">
        <v>209</v>
      </c>
    </row>
    <row r="47" spans="3:43" x14ac:dyDescent="0.2">
      <c r="D47" s="10" t="s">
        <v>209</v>
      </c>
      <c r="I47" s="17" t="s">
        <v>210</v>
      </c>
      <c r="J47" s="13" t="str">
        <f>Nominal</f>
        <v>Nominal</v>
      </c>
      <c r="K47" s="30">
        <v>2012</v>
      </c>
      <c r="L47" s="14">
        <f t="shared" ref="L47:AQ47" si="0">K47+1</f>
        <v>2013</v>
      </c>
      <c r="M47" s="14">
        <f t="shared" si="0"/>
        <v>2014</v>
      </c>
      <c r="N47" s="14">
        <f t="shared" si="0"/>
        <v>2015</v>
      </c>
      <c r="O47" s="14">
        <f t="shared" si="0"/>
        <v>2016</v>
      </c>
      <c r="P47" s="14">
        <f t="shared" si="0"/>
        <v>2017</v>
      </c>
      <c r="Q47" s="14">
        <f t="shared" si="0"/>
        <v>2018</v>
      </c>
      <c r="R47" s="14">
        <f t="shared" si="0"/>
        <v>2019</v>
      </c>
      <c r="S47" s="14">
        <f t="shared" si="0"/>
        <v>2020</v>
      </c>
      <c r="T47" s="14">
        <f t="shared" si="0"/>
        <v>2021</v>
      </c>
      <c r="U47" s="14">
        <f t="shared" si="0"/>
        <v>2022</v>
      </c>
      <c r="V47" s="14">
        <f t="shared" si="0"/>
        <v>2023</v>
      </c>
      <c r="W47" s="14">
        <f t="shared" si="0"/>
        <v>2024</v>
      </c>
      <c r="X47" s="14">
        <f t="shared" si="0"/>
        <v>2025</v>
      </c>
      <c r="Y47" s="14">
        <f t="shared" si="0"/>
        <v>2026</v>
      </c>
      <c r="Z47" s="14">
        <f t="shared" si="0"/>
        <v>2027</v>
      </c>
      <c r="AA47" s="14">
        <f t="shared" si="0"/>
        <v>2028</v>
      </c>
      <c r="AB47" s="14">
        <f t="shared" si="0"/>
        <v>2029</v>
      </c>
      <c r="AC47" s="14">
        <f t="shared" si="0"/>
        <v>2030</v>
      </c>
      <c r="AD47" s="14">
        <f t="shared" si="0"/>
        <v>2031</v>
      </c>
      <c r="AE47" s="14">
        <f t="shared" si="0"/>
        <v>2032</v>
      </c>
      <c r="AF47" s="14">
        <f t="shared" si="0"/>
        <v>2033</v>
      </c>
      <c r="AG47" s="14">
        <f t="shared" si="0"/>
        <v>2034</v>
      </c>
      <c r="AH47" s="14">
        <f t="shared" si="0"/>
        <v>2035</v>
      </c>
      <c r="AI47" s="14">
        <f t="shared" si="0"/>
        <v>2036</v>
      </c>
      <c r="AJ47" s="14">
        <f t="shared" si="0"/>
        <v>2037</v>
      </c>
      <c r="AK47" s="14">
        <f t="shared" si="0"/>
        <v>2038</v>
      </c>
      <c r="AL47" s="14">
        <f t="shared" si="0"/>
        <v>2039</v>
      </c>
      <c r="AM47" s="14">
        <f t="shared" si="0"/>
        <v>2040</v>
      </c>
      <c r="AN47" s="14">
        <f t="shared" si="0"/>
        <v>2041</v>
      </c>
      <c r="AO47" s="14">
        <f t="shared" si="0"/>
        <v>2042</v>
      </c>
      <c r="AP47" s="14">
        <f t="shared" si="0"/>
        <v>2043</v>
      </c>
      <c r="AQ47" s="15">
        <f t="shared" si="0"/>
        <v>2044</v>
      </c>
    </row>
    <row r="49" spans="2:2" s="6" customFormat="1" ht="18" x14ac:dyDescent="0.2">
      <c r="B49" s="6" t="s">
        <v>1</v>
      </c>
    </row>
  </sheetData>
  <mergeCells count="1">
    <mergeCell ref="B3:D3"/>
  </mergeCells>
  <hyperlinks>
    <hyperlink ref="B3" location="'ToC'!$A$1" tooltip="Go To Table of Contents" display="='ToC'!B1" xr:uid="{00000000-0004-0000-0C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J21"/>
  <sheetViews>
    <sheetView showGridLines="0" workbookViewId="0">
      <pane xSplit="1" ySplit="4" topLeftCell="B5" activePane="bottomRight" state="frozen"/>
      <selection activeCell="D11" sqref="D11"/>
      <selection pane="topRight" activeCell="D11" sqref="D11"/>
      <selection pane="bottomLeft" activeCell="D11" sqref="D11"/>
      <selection pane="bottomRight" activeCell="B5" sqref="B5"/>
    </sheetView>
  </sheetViews>
  <sheetFormatPr defaultRowHeight="12.75" x14ac:dyDescent="0.2"/>
  <cols>
    <col min="1" max="1" width="1.5703125" customWidth="1"/>
    <col min="2" max="2" width="2.5703125" customWidth="1"/>
    <col min="3" max="4" width="3.5703125" customWidth="1"/>
  </cols>
  <sheetData>
    <row r="1" spans="2:10" ht="23.25" x14ac:dyDescent="0.35">
      <c r="B1" s="18" t="s">
        <v>117</v>
      </c>
    </row>
    <row r="2" spans="2:10" ht="15" x14ac:dyDescent="0.2">
      <c r="B2" s="8" t="str">
        <f>Model_Name</f>
        <v>TransGrid Capex Forecast Model</v>
      </c>
    </row>
    <row r="3" spans="2:10" x14ac:dyDescent="0.2">
      <c r="B3" s="9" t="str">
        <f>General!$B$3</f>
        <v>WB Check</v>
      </c>
      <c r="E3" s="118">
        <f ca="1">WkBk_Err_Chk</f>
        <v>0</v>
      </c>
    </row>
    <row r="4" spans="2:10" x14ac:dyDescent="0.2">
      <c r="B4" s="258" t="str">
        <f>ToC!$B$1</f>
        <v>Table of Contents</v>
      </c>
      <c r="C4" s="258"/>
      <c r="D4" s="258"/>
      <c r="E4" s="258"/>
    </row>
    <row r="6" spans="2:10" x14ac:dyDescent="0.2">
      <c r="C6" s="79" t="str">
        <f>Inflation!$B$1</f>
        <v>Inputs - Inflation profiles</v>
      </c>
      <c r="J6" s="44">
        <f>Inflation!$D$4</f>
        <v>0</v>
      </c>
    </row>
    <row r="7" spans="2:10" x14ac:dyDescent="0.2">
      <c r="C7" s="79" t="str">
        <f>General!$B$1</f>
        <v>Inputs - Model settings, Escalation and Asset Classifications</v>
      </c>
      <c r="J7" s="44">
        <f>General!$D$4</f>
        <v>0</v>
      </c>
    </row>
    <row r="8" spans="2:10" x14ac:dyDescent="0.2">
      <c r="C8" s="79" t="str">
        <f>Forecast_Capex_Input!$B$1</f>
        <v>Input - Forecast Capex Project Details</v>
      </c>
      <c r="J8" s="44">
        <f>Forecast_Capex_Input!$D$4</f>
        <v>0</v>
      </c>
    </row>
    <row r="9" spans="2:10" x14ac:dyDescent="0.2">
      <c r="C9" s="79" t="str">
        <f>Overheads!$B$1</f>
        <v>Inputs - Fixed &amp; Variable Overheads</v>
      </c>
      <c r="J9" s="44">
        <f>Overheads!$D$4</f>
        <v>0</v>
      </c>
    </row>
    <row r="10" spans="2:10" x14ac:dyDescent="0.2">
      <c r="C10" s="79" t="str">
        <f>Contin_Proj_Input!$B$1</f>
        <v>Inputs - Next period (2023-2028) contingent projects</v>
      </c>
      <c r="J10" s="44">
        <f>Contin_Proj_Input!$D$4</f>
        <v>0</v>
      </c>
    </row>
    <row r="11" spans="2:10" x14ac:dyDescent="0.2">
      <c r="C11" s="79" t="str">
        <f>Current_Period_Capex_Input!$B$1</f>
        <v>Inputs - Current period (2018-2023) capex impacting next period (2023-2028)</v>
      </c>
      <c r="J11" s="44">
        <f>Current_Period_Capex_Input!$D$4</f>
        <v>0</v>
      </c>
    </row>
    <row r="12" spans="2:10" x14ac:dyDescent="0.2">
      <c r="C12" s="79" t="str">
        <f>Capex_Forecast!$B$1</f>
        <v>Calculation - Capex Forecast Detail</v>
      </c>
      <c r="J12" s="44">
        <f>Capex_Forecast!$D$4</f>
        <v>0</v>
      </c>
    </row>
    <row r="13" spans="2:10" x14ac:dyDescent="0.2">
      <c r="C13" s="79" t="str">
        <f>Capex_Outputs!$B$1</f>
        <v>Calculation - Capex Summary (Exclude NCIPAP,Exclude Contingent Projects)</v>
      </c>
      <c r="J13" s="44">
        <f>Capex_Outputs!$D$4</f>
        <v>0</v>
      </c>
    </row>
    <row r="14" spans="2:10" x14ac:dyDescent="0.2">
      <c r="C14" s="79" t="str">
        <f>RIN_Outputs!$B$1</f>
        <v>Outputs - RIN Population Model</v>
      </c>
      <c r="J14" s="44">
        <f>RIN_Outputs!$D$4</f>
        <v>0</v>
      </c>
    </row>
    <row r="15" spans="2:10" x14ac:dyDescent="0.2">
      <c r="C15" s="79" t="str">
        <f>Project_Outputs!$B$1</f>
        <v>Outputs - Summary by Project</v>
      </c>
      <c r="J15" s="44">
        <f>Project_Outputs!$D$4</f>
        <v>0</v>
      </c>
    </row>
    <row r="16" spans="2:10" x14ac:dyDescent="0.2">
      <c r="C16" s="79" t="str">
        <f>PTRM_Outputs!$B$1</f>
        <v>Outputs - Capex Flowing Into PTRM (Exclude NCIPAP,Exclude Contingent Projects)</v>
      </c>
      <c r="J16" s="44">
        <f ca="1">PTRM_Outputs!$D$4</f>
        <v>0</v>
      </c>
    </row>
    <row r="17" spans="2:10" x14ac:dyDescent="0.2">
      <c r="C17" s="79" t="str">
        <f>LookupTab!$B$1</f>
        <v>Lookup Tables</v>
      </c>
      <c r="J17" s="44">
        <f>LookupTab!$D$4</f>
        <v>0</v>
      </c>
    </row>
    <row r="19" spans="2:10" x14ac:dyDescent="0.2">
      <c r="C19" s="58" t="s">
        <v>211</v>
      </c>
      <c r="D19" s="45"/>
      <c r="E19" s="45"/>
      <c r="F19" s="45"/>
      <c r="G19" s="45"/>
      <c r="H19" s="45"/>
      <c r="I19" s="45"/>
      <c r="J19" s="46">
        <f ca="1">SUM(J6:J18)</f>
        <v>0</v>
      </c>
    </row>
    <row r="21" spans="2:10" s="6" customFormat="1" ht="18" x14ac:dyDescent="0.2">
      <c r="B21" s="6" t="s">
        <v>1</v>
      </c>
    </row>
  </sheetData>
  <mergeCells count="1">
    <mergeCell ref="B4:E4"/>
  </mergeCells>
  <hyperlinks>
    <hyperlink ref="B4" location="'ToC'!$A$1" tooltip="Go To Table of Contents" display="='ToC'!B1" xr:uid="{00000000-0004-0000-0D00-000000000000}"/>
    <hyperlink ref="C7" location="'General'!$A$1" tooltip="Go To General Assumptions &amp; Settings" display="='General'!B1" xr:uid="{00000000-0004-0000-0D00-000001000000}"/>
    <hyperlink ref="C6" location="'Inflation'!$A$1" tooltip="Go To Inflation Index" display="='Inflation'!B1" xr:uid="{00000000-0004-0000-0D00-000002000000}"/>
    <hyperlink ref="C8" location="Forecast_Capex_Input!A1" tooltip="Go To Forecast Capex Project Details" display="Forecast_Capex_Input!A1" xr:uid="{00000000-0004-0000-0D00-000003000000}"/>
    <hyperlink ref="C11" location="Current_Period_Capex_Input!A1" tooltip="Go To Historical Capex Project Details" display="Current_Period_Capex_Input!A1" xr:uid="{00000000-0004-0000-0D00-000004000000}"/>
    <hyperlink ref="C12" location="'Capex_Forecast'!$A$1" tooltip="Go To Capex Forecast" display="='Capex_Forecast'!B1" xr:uid="{00000000-0004-0000-0D00-000005000000}"/>
    <hyperlink ref="C13" location="'Capex_Outputs'!$A$1" tooltip="Go To Capex Outputs" display="='Capex_Outputs'!B1" xr:uid="{00000000-0004-0000-0D00-000006000000}"/>
    <hyperlink ref="C16" location="'PTRM_Outputs'!$A$1" tooltip="Go To Capex Outputs for PTRM" display="='PTRM_Outputs'!B1" xr:uid="{00000000-0004-0000-0D00-000007000000}"/>
    <hyperlink ref="C17" location="'LookupTab'!$A$1" tooltip="Go To Lookup Tables" display="='LookupTab'!B1" xr:uid="{00000000-0004-0000-0D00-000008000000}"/>
    <hyperlink ref="C9" location="Overheads!A1" display="Overheads!A1" xr:uid="{00000000-0004-0000-0D00-000009000000}"/>
    <hyperlink ref="C10" location="Contin_Proj_Input!A1" display="Contin_Proj_Input!A1" xr:uid="{00000000-0004-0000-0D00-00000A000000}"/>
    <hyperlink ref="C14" location="RIN_Outputs!A1" display="RIN_Outputs!A1" xr:uid="{00000000-0004-0000-0D00-00000B000000}"/>
    <hyperlink ref="C15" location="Project_Outputs!A1" display="Project_Outputs!A1" xr:uid="{00000000-0004-0000-0D00-00000C000000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</sheetPr>
  <dimension ref="A1:Z20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x14ac:dyDescent="0.2"/>
  <cols>
    <col min="1" max="1" width="1.5703125" customWidth="1"/>
    <col min="2" max="3" width="6.5703125" customWidth="1"/>
    <col min="4" max="4" width="41.5703125" customWidth="1"/>
    <col min="5" max="8" width="14.5703125" customWidth="1"/>
    <col min="9" max="9" width="2.42578125" customWidth="1"/>
    <col min="10" max="21" width="9.140625" customWidth="1"/>
  </cols>
  <sheetData>
    <row r="1" spans="1:26" ht="23.25" x14ac:dyDescent="0.35">
      <c r="B1" s="18" t="s">
        <v>488</v>
      </c>
    </row>
    <row r="2" spans="1:26" ht="15" x14ac:dyDescent="0.2">
      <c r="B2" s="8" t="str">
        <f>Model_Name</f>
        <v>TransGrid Capex Forecast Model</v>
      </c>
    </row>
    <row r="3" spans="1:26" x14ac:dyDescent="0.2">
      <c r="B3" s="9" t="str">
        <f>General!$B$3</f>
        <v>WB Check</v>
      </c>
      <c r="D3" s="118">
        <f ca="1">WkBk_Err_Chk</f>
        <v>0</v>
      </c>
      <c r="F3" s="244"/>
      <c r="G3" s="244" t="s">
        <v>766</v>
      </c>
      <c r="H3" s="244"/>
    </row>
    <row r="4" spans="1:26" x14ac:dyDescent="0.2">
      <c r="B4" s="9" t="str">
        <f>General!$B$4</f>
        <v>Sheet Check</v>
      </c>
      <c r="D4" s="118">
        <f>IF(SUM(A7:A20)&gt;0,1,0)</f>
        <v>0</v>
      </c>
      <c r="E4" s="49"/>
      <c r="F4" s="242"/>
      <c r="G4" s="243" t="s">
        <v>767</v>
      </c>
      <c r="H4" s="241"/>
    </row>
    <row r="5" spans="1:26" x14ac:dyDescent="0.2">
      <c r="B5" s="258" t="str">
        <f>ToC!$B$1</f>
        <v>Table of Contents</v>
      </c>
      <c r="C5" s="258"/>
      <c r="D5" s="258"/>
    </row>
    <row r="7" spans="1:26" s="6" customFormat="1" ht="18" x14ac:dyDescent="0.2">
      <c r="B7" s="19" t="s">
        <v>96</v>
      </c>
      <c r="E7" s="19"/>
    </row>
    <row r="8" spans="1:26" s="1" customFormat="1" ht="11.25" x14ac:dyDescent="0.2">
      <c r="B8" s="2"/>
      <c r="C8" s="2"/>
      <c r="E8" s="3"/>
      <c r="F8" s="4"/>
      <c r="G8" s="4"/>
      <c r="H8" s="4"/>
      <c r="I8" s="4"/>
      <c r="J8" s="4"/>
    </row>
    <row r="9" spans="1:26" s="1" customFormat="1" ht="15" x14ac:dyDescent="0.2">
      <c r="B9" s="2"/>
      <c r="C9" s="20" t="s">
        <v>97</v>
      </c>
      <c r="E9" s="21" t="s">
        <v>9</v>
      </c>
      <c r="F9" s="21" t="s">
        <v>10</v>
      </c>
      <c r="G9" s="21" t="s">
        <v>11</v>
      </c>
      <c r="H9" s="21" t="s">
        <v>12</v>
      </c>
      <c r="I9" s="4"/>
      <c r="J9" s="22">
        <f>LookupTab!K$47</f>
        <v>2012</v>
      </c>
      <c r="K9" s="22">
        <f>LookupTab!L$47</f>
        <v>2013</v>
      </c>
      <c r="L9" s="22">
        <f>LookupTab!M$47</f>
        <v>2014</v>
      </c>
      <c r="M9" s="22">
        <f>LookupTab!N$47</f>
        <v>2015</v>
      </c>
      <c r="N9" s="22">
        <f>LookupTab!O$47</f>
        <v>2016</v>
      </c>
      <c r="O9" s="22">
        <f>LookupTab!P$47</f>
        <v>2017</v>
      </c>
      <c r="P9" s="22">
        <f>LookupTab!Q$47</f>
        <v>2018</v>
      </c>
      <c r="Q9" s="22">
        <f>LookupTab!R$47</f>
        <v>2019</v>
      </c>
      <c r="R9" s="22">
        <f>LookupTab!S$47</f>
        <v>2020</v>
      </c>
      <c r="S9" s="22">
        <f>LookupTab!T$47</f>
        <v>2021</v>
      </c>
      <c r="T9" s="22">
        <f>LookupTab!U$47</f>
        <v>2022</v>
      </c>
      <c r="U9" s="22">
        <f>LookupTab!V$47</f>
        <v>2023</v>
      </c>
      <c r="V9" s="22">
        <f>LookupTab!W$47</f>
        <v>2024</v>
      </c>
      <c r="W9" s="22">
        <f>LookupTab!X$47</f>
        <v>2025</v>
      </c>
      <c r="X9" s="22">
        <f>LookupTab!Y$47</f>
        <v>2026</v>
      </c>
      <c r="Y9" s="22">
        <f>LookupTab!Z$47</f>
        <v>2027</v>
      </c>
      <c r="Z9" s="22">
        <f>LookupTab!AA$47</f>
        <v>2028</v>
      </c>
    </row>
    <row r="10" spans="1:26" s="1" customFormat="1" x14ac:dyDescent="0.2">
      <c r="B10" s="2"/>
      <c r="C10" s="2"/>
      <c r="D10" s="203" t="s">
        <v>545</v>
      </c>
      <c r="E10" s="12" t="s">
        <v>98</v>
      </c>
      <c r="F10" s="24" t="str">
        <f>Unit_Perc</f>
        <v>Percent</v>
      </c>
      <c r="G10" s="12" t="s">
        <v>15</v>
      </c>
      <c r="H10" s="12" t="s">
        <v>15</v>
      </c>
      <c r="I10" s="4"/>
      <c r="J10" s="204">
        <v>1.5846066779853007E-2</v>
      </c>
      <c r="K10" s="204">
        <v>2.5025025025025016E-2</v>
      </c>
      <c r="L10" s="204">
        <v>2.9296875E-2</v>
      </c>
      <c r="M10" s="204">
        <v>1.7175572519083859E-2</v>
      </c>
      <c r="N10" s="204">
        <v>1.6885553470919357E-2</v>
      </c>
      <c r="O10" s="204">
        <v>1.4760147601476037E-2</v>
      </c>
      <c r="P10" s="204">
        <v>1.9090909090909047E-2</v>
      </c>
      <c r="Q10" s="204">
        <v>1.7841213202497874E-2</v>
      </c>
      <c r="R10" s="204">
        <v>1.8404907975460238E-2</v>
      </c>
      <c r="S10" s="204">
        <v>8.6058519793459354E-3</v>
      </c>
      <c r="T10" s="204">
        <v>3.4982935153583528E-2</v>
      </c>
      <c r="U10" s="252">
        <v>7.8318219291014124E-2</v>
      </c>
      <c r="V10" s="252">
        <v>2.9193048507912156E-2</v>
      </c>
      <c r="W10" s="204">
        <f t="shared" ref="W10:Z10" si="0">V10</f>
        <v>2.9193048507912156E-2</v>
      </c>
      <c r="X10" s="204">
        <f t="shared" si="0"/>
        <v>2.9193048507912156E-2</v>
      </c>
      <c r="Y10" s="204">
        <f t="shared" si="0"/>
        <v>2.9193048507912156E-2</v>
      </c>
      <c r="Z10" s="204">
        <f t="shared" si="0"/>
        <v>2.9193048507912156E-2</v>
      </c>
    </row>
    <row r="11" spans="1:26" s="1" customFormat="1" x14ac:dyDescent="0.2">
      <c r="B11" s="2"/>
      <c r="C11" s="2"/>
      <c r="D11" s="9" t="s">
        <v>99</v>
      </c>
      <c r="E11" s="12" t="s">
        <v>100</v>
      </c>
      <c r="F11" s="24" t="str">
        <f>Unit_Index</f>
        <v>Index</v>
      </c>
      <c r="G11" s="12" t="s">
        <v>15</v>
      </c>
      <c r="H11" s="12" t="s">
        <v>15</v>
      </c>
      <c r="J11" s="23">
        <f t="shared" ref="J11:Z11" si="1">IF(I11="",1,I11*(1+J10))</f>
        <v>1</v>
      </c>
      <c r="K11" s="23">
        <f t="shared" si="1"/>
        <v>1.025025025025025</v>
      </c>
      <c r="L11" s="23">
        <f t="shared" si="1"/>
        <v>1.055055055055055</v>
      </c>
      <c r="M11" s="23">
        <f t="shared" si="1"/>
        <v>1.0731762296647791</v>
      </c>
      <c r="N11" s="23">
        <f t="shared" si="1"/>
        <v>1.0912974042745034</v>
      </c>
      <c r="O11" s="23">
        <f t="shared" si="1"/>
        <v>1.1074051150387028</v>
      </c>
      <c r="P11" s="23">
        <f t="shared" si="1"/>
        <v>1.1285464854167142</v>
      </c>
      <c r="Q11" s="23">
        <f>IF(P11="",1,P11*(1+Q10))</f>
        <v>1.1486811238719634</v>
      </c>
      <c r="R11" s="23">
        <f t="shared" si="1"/>
        <v>1.1698224942499751</v>
      </c>
      <c r="S11" s="23">
        <f t="shared" si="1"/>
        <v>1.1798898134775997</v>
      </c>
      <c r="T11" s="23">
        <f t="shared" si="1"/>
        <v>1.2211658223108603</v>
      </c>
      <c r="U11" s="23">
        <f t="shared" si="1"/>
        <v>1.3168053549732939</v>
      </c>
      <c r="V11" s="23">
        <f t="shared" si="1"/>
        <v>1.3552469175765078</v>
      </c>
      <c r="W11" s="23">
        <f t="shared" si="1"/>
        <v>1.3948107065815172</v>
      </c>
      <c r="X11" s="23">
        <f t="shared" si="1"/>
        <v>1.4355294831981067</v>
      </c>
      <c r="Y11" s="23">
        <f t="shared" si="1"/>
        <v>1.4774369650356471</v>
      </c>
      <c r="Z11" s="23">
        <f t="shared" si="1"/>
        <v>1.5205678540233154</v>
      </c>
    </row>
    <row r="12" spans="1:26" s="1" customFormat="1" ht="11.25" x14ac:dyDescent="0.2">
      <c r="B12" s="2"/>
      <c r="C12" s="2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</row>
    <row r="13" spans="1:26" s="1" customFormat="1" ht="12" thickBot="1" x14ac:dyDescent="0.25">
      <c r="B13" s="2"/>
      <c r="C13" s="2"/>
      <c r="I13" s="4"/>
      <c r="J13" s="4"/>
      <c r="K13" s="4"/>
      <c r="L13" s="5"/>
      <c r="M13" s="4"/>
      <c r="N13" s="4"/>
      <c r="O13" s="4"/>
      <c r="P13" s="4"/>
      <c r="Q13" s="4"/>
      <c r="R13" s="4"/>
      <c r="S13" s="4"/>
      <c r="T13" s="4"/>
      <c r="U13" s="4"/>
    </row>
    <row r="14" spans="1:26" s="1" customFormat="1" ht="26.25" thickBot="1" x14ac:dyDescent="0.25">
      <c r="B14" s="2"/>
      <c r="C14" s="20" t="s">
        <v>101</v>
      </c>
      <c r="E14" s="25" t="s">
        <v>102</v>
      </c>
      <c r="F14" s="26" t="s">
        <v>103</v>
      </c>
      <c r="G14" s="25" t="s">
        <v>104</v>
      </c>
      <c r="H14" s="26" t="s">
        <v>105</v>
      </c>
      <c r="I14" s="4"/>
      <c r="J14" s="22">
        <f>LookupTab!K$47</f>
        <v>2012</v>
      </c>
      <c r="K14" s="22">
        <f>LookupTab!L$47</f>
        <v>2013</v>
      </c>
      <c r="L14" s="22">
        <f>LookupTab!M$47</f>
        <v>2014</v>
      </c>
      <c r="M14" s="22">
        <f>LookupTab!N$47</f>
        <v>2015</v>
      </c>
      <c r="N14" s="22">
        <f>LookupTab!O$47</f>
        <v>2016</v>
      </c>
      <c r="O14" s="22">
        <f>LookupTab!P$47</f>
        <v>2017</v>
      </c>
      <c r="P14" s="22">
        <f>LookupTab!Q$47</f>
        <v>2018</v>
      </c>
      <c r="Q14" s="22">
        <f>LookupTab!R$47</f>
        <v>2019</v>
      </c>
      <c r="R14" s="22">
        <f>LookupTab!S$47</f>
        <v>2020</v>
      </c>
      <c r="S14" s="22">
        <f>LookupTab!T$47</f>
        <v>2021</v>
      </c>
      <c r="T14" s="22">
        <f>LookupTab!U$47</f>
        <v>2022</v>
      </c>
      <c r="U14" s="22">
        <f>LookupTab!V$47</f>
        <v>2023</v>
      </c>
      <c r="V14" s="22">
        <f>LookupTab!W$47</f>
        <v>2024</v>
      </c>
      <c r="W14" s="22">
        <f>LookupTab!X$47</f>
        <v>2025</v>
      </c>
      <c r="X14" s="22">
        <f>LookupTab!Y$47</f>
        <v>2026</v>
      </c>
      <c r="Y14" s="22">
        <f>LookupTab!Z$47</f>
        <v>2027</v>
      </c>
      <c r="Z14" s="22">
        <f>LookupTab!AA$47</f>
        <v>2028</v>
      </c>
    </row>
    <row r="15" spans="1:26" s="1" customFormat="1" x14ac:dyDescent="0.2">
      <c r="A15" s="16"/>
      <c r="C15" s="2"/>
      <c r="D15" s="203" t="str">
        <f>IF(E15=Nominal,"","Real ")&amp;E15&amp;" ("&amp;F15&amp;") to "
&amp;IF(G15=Nominal,"","Real ")&amp;G15&amp;" ("&amp;H15&amp;")"</f>
        <v>Real 2021 (Mid Period) to Real 2023 (End Period)</v>
      </c>
      <c r="E15" s="11">
        <v>2021</v>
      </c>
      <c r="F15" s="205" t="s">
        <v>208</v>
      </c>
      <c r="G15" s="11">
        <v>2023</v>
      </c>
      <c r="H15" s="11" t="s">
        <v>106</v>
      </c>
      <c r="I15" s="4"/>
      <c r="J15" s="23" cm="1">
        <f t="array" ref="J15">IFERROR(IF($G15=Nominal,J$11,INDEX($J$11:$Z$11,,MATCH($G15,$J$9:$Z$9,0)))
/IF($E15=Nominal,J$11,INDEX($J$11:$Z$11,,MATCH($E15,$J$9:$Z$9,0)))
*IF($H15=Mid_Period,1/(1+IF($G15=Nominal,J$10,INDEX($J$10:$Z$10,,MATCH($G15,$J$9:$Z$9,0))))^INDEX(Timing_Adj,MATCH($H15,Cash_Timing,0)),1)
*IF($F15=Mid_Period,(1+IF($E15=Nominal,J$10,INDEX($J$10:$Z$10,,MATCH($E15,$J$9:$Z$9,0))))^INDEX(Timing_Adj,MATCH($F15,Cash_Timing,0)),1),"N/A")</f>
        <v>1.1208329096392347</v>
      </c>
      <c r="K15" s="23" cm="1">
        <f t="array" ref="K15">IFERROR(IF($G15=Nominal,K$11,INDEX($J$11:$Z$11,,MATCH($G15,$J$9:$Z$9,0)))
/IF($E15=Nominal,K$11,INDEX($J$11:$Z$11,,MATCH($E15,$J$9:$Z$9,0)))
*IF($H15=Mid_Period,1/(1+IF($G15=Nominal,K$10,INDEX($J$10:$Z$10,,MATCH($G15,$J$9:$Z$9,0))))^INDEX(Timing_Adj,MATCH($H15,Cash_Timing,0)),1)
*IF($F15=Mid_Period,(1+IF($E15=Nominal,K$10,INDEX($J$10:$Z$10,,MATCH($E15,$J$9:$Z$9,0))))^INDEX(Timing_Adj,MATCH($F15,Cash_Timing,0)),1),"N/A")</f>
        <v>1.1208329096392347</v>
      </c>
      <c r="L15" s="23" cm="1">
        <f t="array" ref="L15">IFERROR(IF($G15=Nominal,L$11,INDEX($J$11:$Z$11,,MATCH($G15,$J$9:$Z$9,0)))
/IF($E15=Nominal,L$11,INDEX($J$11:$Z$11,,MATCH($E15,$J$9:$Z$9,0)))
*IF($H15=Mid_Period,1/(1+IF($G15=Nominal,L$10,INDEX($J$10:$Z$10,,MATCH($G15,$J$9:$Z$9,0))))^INDEX(Timing_Adj,MATCH($H15,Cash_Timing,0)),1)
*IF($F15=Mid_Period,(1+IF($E15=Nominal,L$10,INDEX($J$10:$Z$10,,MATCH($E15,$J$9:$Z$9,0))))^INDEX(Timing_Adj,MATCH($F15,Cash_Timing,0)),1),"N/A")</f>
        <v>1.1208329096392347</v>
      </c>
      <c r="M15" s="23" cm="1">
        <f t="array" ref="M15">IFERROR(IF($G15=Nominal,M$11,INDEX($J$11:$Z$11,,MATCH($G15,$J$9:$Z$9,0)))
/IF($E15=Nominal,M$11,INDEX($J$11:$Z$11,,MATCH($E15,$J$9:$Z$9,0)))
*IF($H15=Mid_Period,1/(1+IF($G15=Nominal,M$10,INDEX($J$10:$Z$10,,MATCH($G15,$J$9:$Z$9,0))))^INDEX(Timing_Adj,MATCH($H15,Cash_Timing,0)),1)
*IF($F15=Mid_Period,(1+IF($E15=Nominal,M$10,INDEX($J$10:$Z$10,,MATCH($E15,$J$9:$Z$9,0))))^INDEX(Timing_Adj,MATCH($F15,Cash_Timing,0)),1),"N/A")</f>
        <v>1.1208329096392347</v>
      </c>
      <c r="N15" s="23" cm="1">
        <f t="array" ref="N15">IFERROR(IF($G15=Nominal,N$11,INDEX($J$11:$Z$11,,MATCH($G15,$J$9:$Z$9,0)))
/IF($E15=Nominal,N$11,INDEX($J$11:$Z$11,,MATCH($E15,$J$9:$Z$9,0)))
*IF($H15=Mid_Period,1/(1+IF($G15=Nominal,N$10,INDEX($J$10:$Z$10,,MATCH($G15,$J$9:$Z$9,0))))^INDEX(Timing_Adj,MATCH($H15,Cash_Timing,0)),1)
*IF($F15=Mid_Period,(1+IF($E15=Nominal,N$10,INDEX($J$10:$Z$10,,MATCH($E15,$J$9:$Z$9,0))))^INDEX(Timing_Adj,MATCH($F15,Cash_Timing,0)),1),"N/A")</f>
        <v>1.1208329096392347</v>
      </c>
      <c r="O15" s="23" cm="1">
        <f t="array" ref="O15">IFERROR(IF($G15=Nominal,O$11,INDEX($J$11:$Z$11,,MATCH($G15,$J$9:$Z$9,0)))
/IF($E15=Nominal,O$11,INDEX($J$11:$Z$11,,MATCH($E15,$J$9:$Z$9,0)))
*IF($H15=Mid_Period,1/(1+IF($G15=Nominal,O$10,INDEX($J$10:$Z$10,,MATCH($G15,$J$9:$Z$9,0))))^INDEX(Timing_Adj,MATCH($H15,Cash_Timing,0)),1)
*IF($F15=Mid_Period,(1+IF($E15=Nominal,O$10,INDEX($J$10:$Z$10,,MATCH($E15,$J$9:$Z$9,0))))^INDEX(Timing_Adj,MATCH($F15,Cash_Timing,0)),1),"N/A")</f>
        <v>1.1208329096392347</v>
      </c>
      <c r="P15" s="23" cm="1">
        <f t="array" ref="P15">IFERROR(IF($G15=Nominal,P$11,INDEX($J$11:$Z$11,,MATCH($G15,$J$9:$Z$9,0)))
/IF($E15=Nominal,P$11,INDEX($J$11:$Z$11,,MATCH($E15,$J$9:$Z$9,0)))
*IF($H15=Mid_Period,1/(1+IF($G15=Nominal,P$10,INDEX($J$10:$Z$10,,MATCH($G15,$J$9:$Z$9,0))))^INDEX(Timing_Adj,MATCH($H15,Cash_Timing,0)),1)
*IF($F15=Mid_Period,(1+IF($E15=Nominal,P$10,INDEX($J$10:$Z$10,,MATCH($E15,$J$9:$Z$9,0))))^INDEX(Timing_Adj,MATCH($F15,Cash_Timing,0)),1),"N/A")</f>
        <v>1.1208329096392347</v>
      </c>
      <c r="Q15" s="23" cm="1">
        <f t="array" ref="Q15">IFERROR(IF($G15=Nominal,Q$11,INDEX($J$11:$Z$11,,MATCH($G15,$J$9:$Z$9,0)))
/IF($E15=Nominal,Q$11,INDEX($J$11:$Z$11,,MATCH($E15,$J$9:$Z$9,0)))
*IF($H15=Mid_Period,1/(1+IF($G15=Nominal,Q$10,INDEX($J$10:$Z$10,,MATCH($G15,$J$9:$Z$9,0))))^INDEX(Timing_Adj,MATCH($H15,Cash_Timing,0)),1)
*IF($F15=Mid_Period,(1+IF($E15=Nominal,Q$10,INDEX($J$10:$Z$10,,MATCH($E15,$J$9:$Z$9,0))))^INDEX(Timing_Adj,MATCH($F15,Cash_Timing,0)),1),"N/A")</f>
        <v>1.1208329096392347</v>
      </c>
      <c r="R15" s="23" cm="1">
        <f t="array" ref="R15">IFERROR(IF($G15=Nominal,R$11,INDEX($J$11:$Z$11,,MATCH($G15,$J$9:$Z$9,0)))
/IF($E15=Nominal,R$11,INDEX($J$11:$Z$11,,MATCH($E15,$J$9:$Z$9,0)))
*IF($H15=Mid_Period,1/(1+IF($G15=Nominal,R$10,INDEX($J$10:$Z$10,,MATCH($G15,$J$9:$Z$9,0))))^INDEX(Timing_Adj,MATCH($H15,Cash_Timing,0)),1)
*IF($F15=Mid_Period,(1+IF($E15=Nominal,R$10,INDEX($J$10:$Z$10,,MATCH($E15,$J$9:$Z$9,0))))^INDEX(Timing_Adj,MATCH($F15,Cash_Timing,0)),1),"N/A")</f>
        <v>1.1208329096392347</v>
      </c>
      <c r="S15" s="23" cm="1">
        <f t="array" ref="S15">IFERROR(IF($G15=Nominal,S$11,INDEX($J$11:$Z$11,,MATCH($G15,$J$9:$Z$9,0)))
/IF($E15=Nominal,S$11,INDEX($J$11:$Z$11,,MATCH($E15,$J$9:$Z$9,0)))
*IF($H15=Mid_Period,1/(1+IF($G15=Nominal,S$10,INDEX($J$10:$Z$10,,MATCH($G15,$J$9:$Z$9,0))))^INDEX(Timing_Adj,MATCH($H15,Cash_Timing,0)),1)
*IF($F15=Mid_Period,(1+IF($E15=Nominal,S$10,INDEX($J$10:$Z$10,,MATCH($E15,$J$9:$Z$9,0))))^INDEX(Timing_Adj,MATCH($F15,Cash_Timing,0)),1),"N/A")</f>
        <v>1.1208329096392347</v>
      </c>
      <c r="T15" s="23" cm="1">
        <f t="array" ref="T15">IFERROR(IF($G15=Nominal,T$11,INDEX($J$11:$Z$11,,MATCH($G15,$J$9:$Z$9,0)))
/IF($E15=Nominal,T$11,INDEX($J$11:$Z$11,,MATCH($E15,$J$9:$Z$9,0)))
*IF($H15=Mid_Period,1/(1+IF($G15=Nominal,T$10,INDEX($J$10:$Z$10,,MATCH($G15,$J$9:$Z$9,0))))^INDEX(Timing_Adj,MATCH($H15,Cash_Timing,0)),1)
*IF($F15=Mid_Period,(1+IF($E15=Nominal,T$10,INDEX($J$10:$Z$10,,MATCH($E15,$J$9:$Z$9,0))))^INDEX(Timing_Adj,MATCH($F15,Cash_Timing,0)),1),"N/A")</f>
        <v>1.1208329096392347</v>
      </c>
      <c r="U15" s="23" cm="1">
        <f t="array" ref="U15">IFERROR(IF($G15=Nominal,U$11,INDEX($J$11:$Z$11,,MATCH($G15,$J$9:$Z$9,0)))
/IF($E15=Nominal,U$11,INDEX($J$11:$Z$11,,MATCH($E15,$J$9:$Z$9,0)))
*IF($H15=Mid_Period,1/(1+IF($G15=Nominal,U$10,INDEX($J$10:$Z$10,,MATCH($G15,$J$9:$Z$9,0))))^INDEX(Timing_Adj,MATCH($H15,Cash_Timing,0)),1)
*IF($F15=Mid_Period,(1+IF($E15=Nominal,U$10,INDEX($J$10:$Z$10,,MATCH($E15,$J$9:$Z$9,0))))^INDEX(Timing_Adj,MATCH($F15,Cash_Timing,0)),1),"N/A")</f>
        <v>1.1208329096392347</v>
      </c>
      <c r="V15" s="23" cm="1">
        <f t="array" ref="V15">IFERROR(IF($G15=Nominal,V$11,INDEX($J$11:$Z$11,,MATCH($G15,$J$9:$Z$9,0)))
/IF($E15=Nominal,V$11,INDEX($J$11:$Z$11,,MATCH($E15,$J$9:$Z$9,0)))
*IF($H15=Mid_Period,1/(1+IF($G15=Nominal,V$10,INDEX($J$10:$Z$10,,MATCH($G15,$J$9:$Z$9,0))))^INDEX(Timing_Adj,MATCH($H15,Cash_Timing,0)),1)
*IF($F15=Mid_Period,(1+IF($E15=Nominal,V$10,INDEX($J$10:$Z$10,,MATCH($E15,$J$9:$Z$9,0))))^INDEX(Timing_Adj,MATCH($F15,Cash_Timing,0)),1),"N/A")</f>
        <v>1.1208329096392347</v>
      </c>
      <c r="W15" s="23" cm="1">
        <f t="array" ref="W15">IFERROR(IF($G15=Nominal,W$11,INDEX($J$11:$Z$11,,MATCH($G15,$J$9:$Z$9,0)))
/IF($E15=Nominal,W$11,INDEX($J$11:$Z$11,,MATCH($E15,$J$9:$Z$9,0)))
*IF($H15=Mid_Period,1/(1+IF($G15=Nominal,W$10,INDEX($J$10:$Z$10,,MATCH($G15,$J$9:$Z$9,0))))^INDEX(Timing_Adj,MATCH($H15,Cash_Timing,0)),1)
*IF($F15=Mid_Period,(1+IF($E15=Nominal,W$10,INDEX($J$10:$Z$10,,MATCH($E15,$J$9:$Z$9,0))))^INDEX(Timing_Adj,MATCH($F15,Cash_Timing,0)),1),"N/A")</f>
        <v>1.1208329096392347</v>
      </c>
      <c r="X15" s="23" cm="1">
        <f t="array" ref="X15">IFERROR(IF($G15=Nominal,X$11,INDEX($J$11:$Z$11,,MATCH($G15,$J$9:$Z$9,0)))
/IF($E15=Nominal,X$11,INDEX($J$11:$Z$11,,MATCH($E15,$J$9:$Z$9,0)))
*IF($H15=Mid_Period,1/(1+IF($G15=Nominal,X$10,INDEX($J$10:$Z$10,,MATCH($G15,$J$9:$Z$9,0))))^INDEX(Timing_Adj,MATCH($H15,Cash_Timing,0)),1)
*IF($F15=Mid_Period,(1+IF($E15=Nominal,X$10,INDEX($J$10:$Z$10,,MATCH($E15,$J$9:$Z$9,0))))^INDEX(Timing_Adj,MATCH($F15,Cash_Timing,0)),1),"N/A")</f>
        <v>1.1208329096392347</v>
      </c>
      <c r="Y15" s="23" cm="1">
        <f t="array" ref="Y15">IFERROR(IF($G15=Nominal,Y$11,INDEX($J$11:$Z$11,,MATCH($G15,$J$9:$Z$9,0)))
/IF($E15=Nominal,Y$11,INDEX($J$11:$Z$11,,MATCH($E15,$J$9:$Z$9,0)))
*IF($H15=Mid_Period,1/(1+IF($G15=Nominal,Y$10,INDEX($J$10:$Z$10,,MATCH($G15,$J$9:$Z$9,0))))^INDEX(Timing_Adj,MATCH($H15,Cash_Timing,0)),1)
*IF($F15=Mid_Period,(1+IF($E15=Nominal,Y$10,INDEX($J$10:$Z$10,,MATCH($E15,$J$9:$Z$9,0))))^INDEX(Timing_Adj,MATCH($F15,Cash_Timing,0)),1),"N/A")</f>
        <v>1.1208329096392347</v>
      </c>
      <c r="Z15" s="23" cm="1">
        <f t="array" ref="Z15">IFERROR(IF($G15=Nominal,Z$11,INDEX($J$11:$Z$11,,MATCH($G15,$J$9:$Z$9,0)))
/IF($E15=Nominal,Z$11,INDEX($J$11:$Z$11,,MATCH($E15,$J$9:$Z$9,0)))
*IF($H15=Mid_Period,1/(1+IF($G15=Nominal,Z$10,INDEX($J$10:$Z$10,,MATCH($G15,$J$9:$Z$9,0))))^INDEX(Timing_Adj,MATCH($H15,Cash_Timing,0)),1)
*IF($F15=Mid_Period,(1+IF($E15=Nominal,Z$10,INDEX($J$10:$Z$10,,MATCH($E15,$J$9:$Z$9,0))))^INDEX(Timing_Adj,MATCH($F15,Cash_Timing,0)),1),"N/A")</f>
        <v>1.1208329096392347</v>
      </c>
    </row>
    <row r="16" spans="1:26" s="1" customFormat="1" x14ac:dyDescent="0.2">
      <c r="A16" s="16"/>
      <c r="C16" s="2"/>
      <c r="D16" s="203" t="str">
        <f>IF(E16=Nominal,"","Real ")&amp;E16&amp;" ("&amp;F16&amp;") to "
&amp;IF(G16=Nominal,"","Real ")&amp;G16&amp;" ("&amp;H16&amp;")"</f>
        <v>Real 2020 (End Period) to Real 2021 (End Period)</v>
      </c>
      <c r="E16" s="11">
        <v>2020</v>
      </c>
      <c r="F16" s="11" t="s">
        <v>106</v>
      </c>
      <c r="G16" s="11">
        <v>2021</v>
      </c>
      <c r="H16" s="11" t="s">
        <v>106</v>
      </c>
      <c r="I16" s="4"/>
      <c r="J16" s="23" cm="1">
        <f t="array" ref="J16">IFERROR(IF($G16=Nominal,J$11,INDEX($J$11:$Z$11,,MATCH($G16,$J$9:$Z$9,0)))
/IF($E16=Nominal,J$11,INDEX($J$11:$Z$11,,MATCH($E16,$J$9:$Z$9,0)))
*IF($H16=Mid_Period,1/(1+IF($G16=Nominal,J$10,INDEX($J$10:$Z$10,,MATCH($G16,$J$9:$Z$9,0))))^INDEX(Timing_Adj,MATCH($H16,Cash_Timing,0)),1)
*IF($F16=Mid_Period,(1+IF($E16=Nominal,J$10,INDEX($J$10:$Z$10,,MATCH($E16,$J$9:$Z$9,0))))^INDEX(Timing_Adj,MATCH($F16,Cash_Timing,0)),1),"N/A")</f>
        <v>1.0086058519793459</v>
      </c>
      <c r="K16" s="23" cm="1">
        <f t="array" ref="K16">IFERROR(IF($G16=Nominal,K$11,INDEX($J$11:$Z$11,,MATCH($G16,$J$9:$Z$9,0)))
/IF($E16=Nominal,K$11,INDEX($J$11:$Z$11,,MATCH($E16,$J$9:$Z$9,0)))
*IF($H16=Mid_Period,1/(1+IF($G16=Nominal,K$10,INDEX($J$10:$Z$10,,MATCH($G16,$J$9:$Z$9,0))))^INDEX(Timing_Adj,MATCH($H16,Cash_Timing,0)),1)
*IF($F16=Mid_Period,(1+IF($E16=Nominal,K$10,INDEX($J$10:$Z$10,,MATCH($E16,$J$9:$Z$9,0))))^INDEX(Timing_Adj,MATCH($F16,Cash_Timing,0)),1),"N/A")</f>
        <v>1.0086058519793459</v>
      </c>
      <c r="L16" s="23" cm="1">
        <f t="array" ref="L16">IFERROR(IF($G16=Nominal,L$11,INDEX($J$11:$Z$11,,MATCH($G16,$J$9:$Z$9,0)))
/IF($E16=Nominal,L$11,INDEX($J$11:$Z$11,,MATCH($E16,$J$9:$Z$9,0)))
*IF($H16=Mid_Period,1/(1+IF($G16=Nominal,L$10,INDEX($J$10:$Z$10,,MATCH($G16,$J$9:$Z$9,0))))^INDEX(Timing_Adj,MATCH($H16,Cash_Timing,0)),1)
*IF($F16=Mid_Period,(1+IF($E16=Nominal,L$10,INDEX($J$10:$Z$10,,MATCH($E16,$J$9:$Z$9,0))))^INDEX(Timing_Adj,MATCH($F16,Cash_Timing,0)),1),"N/A")</f>
        <v>1.0086058519793459</v>
      </c>
      <c r="M16" s="23" cm="1">
        <f t="array" ref="M16">IFERROR(IF($G16=Nominal,M$11,INDEX($J$11:$Z$11,,MATCH($G16,$J$9:$Z$9,0)))
/IF($E16=Nominal,M$11,INDEX($J$11:$Z$11,,MATCH($E16,$J$9:$Z$9,0)))
*IF($H16=Mid_Period,1/(1+IF($G16=Nominal,M$10,INDEX($J$10:$Z$10,,MATCH($G16,$J$9:$Z$9,0))))^INDEX(Timing_Adj,MATCH($H16,Cash_Timing,0)),1)
*IF($F16=Mid_Period,(1+IF($E16=Nominal,M$10,INDEX($J$10:$Z$10,,MATCH($E16,$J$9:$Z$9,0))))^INDEX(Timing_Adj,MATCH($F16,Cash_Timing,0)),1),"N/A")</f>
        <v>1.0086058519793459</v>
      </c>
      <c r="N16" s="23" cm="1">
        <f t="array" ref="N16">IFERROR(IF($G16=Nominal,N$11,INDEX($J$11:$Z$11,,MATCH($G16,$J$9:$Z$9,0)))
/IF($E16=Nominal,N$11,INDEX($J$11:$Z$11,,MATCH($E16,$J$9:$Z$9,0)))
*IF($H16=Mid_Period,1/(1+IF($G16=Nominal,N$10,INDEX($J$10:$Z$10,,MATCH($G16,$J$9:$Z$9,0))))^INDEX(Timing_Adj,MATCH($H16,Cash_Timing,0)),1)
*IF($F16=Mid_Period,(1+IF($E16=Nominal,N$10,INDEX($J$10:$Z$10,,MATCH($E16,$J$9:$Z$9,0))))^INDEX(Timing_Adj,MATCH($F16,Cash_Timing,0)),1),"N/A")</f>
        <v>1.0086058519793459</v>
      </c>
      <c r="O16" s="23" cm="1">
        <f t="array" ref="O16">IFERROR(IF($G16=Nominal,O$11,INDEX($J$11:$Z$11,,MATCH($G16,$J$9:$Z$9,0)))
/IF($E16=Nominal,O$11,INDEX($J$11:$Z$11,,MATCH($E16,$J$9:$Z$9,0)))
*IF($H16=Mid_Period,1/(1+IF($G16=Nominal,O$10,INDEX($J$10:$Z$10,,MATCH($G16,$J$9:$Z$9,0))))^INDEX(Timing_Adj,MATCH($H16,Cash_Timing,0)),1)
*IF($F16=Mid_Period,(1+IF($E16=Nominal,O$10,INDEX($J$10:$Z$10,,MATCH($E16,$J$9:$Z$9,0))))^INDEX(Timing_Adj,MATCH($F16,Cash_Timing,0)),1),"N/A")</f>
        <v>1.0086058519793459</v>
      </c>
      <c r="P16" s="23" cm="1">
        <f t="array" ref="P16">IFERROR(IF($G16=Nominal,P$11,INDEX($J$11:$Z$11,,MATCH($G16,$J$9:$Z$9,0)))
/IF($E16=Nominal,P$11,INDEX($J$11:$Z$11,,MATCH($E16,$J$9:$Z$9,0)))
*IF($H16=Mid_Period,1/(1+IF($G16=Nominal,P$10,INDEX($J$10:$Z$10,,MATCH($G16,$J$9:$Z$9,0))))^INDEX(Timing_Adj,MATCH($H16,Cash_Timing,0)),1)
*IF($F16=Mid_Period,(1+IF($E16=Nominal,P$10,INDEX($J$10:$Z$10,,MATCH($E16,$J$9:$Z$9,0))))^INDEX(Timing_Adj,MATCH($F16,Cash_Timing,0)),1),"N/A")</f>
        <v>1.0086058519793459</v>
      </c>
      <c r="Q16" s="23" cm="1">
        <f t="array" ref="Q16">IFERROR(IF($G16=Nominal,Q$11,INDEX($J$11:$Z$11,,MATCH($G16,$J$9:$Z$9,0)))
/IF($E16=Nominal,Q$11,INDEX($J$11:$Z$11,,MATCH($E16,$J$9:$Z$9,0)))
*IF($H16=Mid_Period,1/(1+IF($G16=Nominal,Q$10,INDEX($J$10:$Z$10,,MATCH($G16,$J$9:$Z$9,0))))^INDEX(Timing_Adj,MATCH($H16,Cash_Timing,0)),1)
*IF($F16=Mid_Period,(1+IF($E16=Nominal,Q$10,INDEX($J$10:$Z$10,,MATCH($E16,$J$9:$Z$9,0))))^INDEX(Timing_Adj,MATCH($F16,Cash_Timing,0)),1),"N/A")</f>
        <v>1.0086058519793459</v>
      </c>
      <c r="R16" s="23" cm="1">
        <f t="array" ref="R16">IFERROR(IF($G16=Nominal,R$11,INDEX($J$11:$Z$11,,MATCH($G16,$J$9:$Z$9,0)))
/IF($E16=Nominal,R$11,INDEX($J$11:$Z$11,,MATCH($E16,$J$9:$Z$9,0)))
*IF($H16=Mid_Period,1/(1+IF($G16=Nominal,R$10,INDEX($J$10:$Z$10,,MATCH($G16,$J$9:$Z$9,0))))^INDEX(Timing_Adj,MATCH($H16,Cash_Timing,0)),1)
*IF($F16=Mid_Period,(1+IF($E16=Nominal,R$10,INDEX($J$10:$Z$10,,MATCH($E16,$J$9:$Z$9,0))))^INDEX(Timing_Adj,MATCH($F16,Cash_Timing,0)),1),"N/A")</f>
        <v>1.0086058519793459</v>
      </c>
      <c r="S16" s="23" cm="1">
        <f t="array" ref="S16">IFERROR(IF($G16=Nominal,S$11,INDEX($J$11:$Z$11,,MATCH($G16,$J$9:$Z$9,0)))
/IF($E16=Nominal,S$11,INDEX($J$11:$Z$11,,MATCH($E16,$J$9:$Z$9,0)))
*IF($H16=Mid_Period,1/(1+IF($G16=Nominal,S$10,INDEX($J$10:$Z$10,,MATCH($G16,$J$9:$Z$9,0))))^INDEX(Timing_Adj,MATCH($H16,Cash_Timing,0)),1)
*IF($F16=Mid_Period,(1+IF($E16=Nominal,S$10,INDEX($J$10:$Z$10,,MATCH($E16,$J$9:$Z$9,0))))^INDEX(Timing_Adj,MATCH($F16,Cash_Timing,0)),1),"N/A")</f>
        <v>1.0086058519793459</v>
      </c>
      <c r="T16" s="23" cm="1">
        <f t="array" ref="T16">IFERROR(IF($G16=Nominal,T$11,INDEX($J$11:$Z$11,,MATCH($G16,$J$9:$Z$9,0)))
/IF($E16=Nominal,T$11,INDEX($J$11:$Z$11,,MATCH($E16,$J$9:$Z$9,0)))
*IF($H16=Mid_Period,1/(1+IF($G16=Nominal,T$10,INDEX($J$10:$Z$10,,MATCH($G16,$J$9:$Z$9,0))))^INDEX(Timing_Adj,MATCH($H16,Cash_Timing,0)),1)
*IF($F16=Mid_Period,(1+IF($E16=Nominal,T$10,INDEX($J$10:$Z$10,,MATCH($E16,$J$9:$Z$9,0))))^INDEX(Timing_Adj,MATCH($F16,Cash_Timing,0)),1),"N/A")</f>
        <v>1.0086058519793459</v>
      </c>
      <c r="U16" s="23" cm="1">
        <f t="array" ref="U16">IFERROR(IF($G16=Nominal,U$11,INDEX($J$11:$Z$11,,MATCH($G16,$J$9:$Z$9,0)))
/IF($E16=Nominal,U$11,INDEX($J$11:$Z$11,,MATCH($E16,$J$9:$Z$9,0)))
*IF($H16=Mid_Period,1/(1+IF($G16=Nominal,U$10,INDEX($J$10:$Z$10,,MATCH($G16,$J$9:$Z$9,0))))^INDEX(Timing_Adj,MATCH($H16,Cash_Timing,0)),1)
*IF($F16=Mid_Period,(1+IF($E16=Nominal,U$10,INDEX($J$10:$Z$10,,MATCH($E16,$J$9:$Z$9,0))))^INDEX(Timing_Adj,MATCH($F16,Cash_Timing,0)),1),"N/A")</f>
        <v>1.0086058519793459</v>
      </c>
      <c r="V16" s="23" cm="1">
        <f t="array" ref="V16">IFERROR(IF($G16=Nominal,V$11,INDEX($J$11:$Z$11,,MATCH($G16,$J$9:$Z$9,0)))
/IF($E16=Nominal,V$11,INDEX($J$11:$Z$11,,MATCH($E16,$J$9:$Z$9,0)))
*IF($H16=Mid_Period,1/(1+IF($G16=Nominal,V$10,INDEX($J$10:$Z$10,,MATCH($G16,$J$9:$Z$9,0))))^INDEX(Timing_Adj,MATCH($H16,Cash_Timing,0)),1)
*IF($F16=Mid_Period,(1+IF($E16=Nominal,V$10,INDEX($J$10:$Z$10,,MATCH($E16,$J$9:$Z$9,0))))^INDEX(Timing_Adj,MATCH($F16,Cash_Timing,0)),1),"N/A")</f>
        <v>1.0086058519793459</v>
      </c>
      <c r="W16" s="23" cm="1">
        <f t="array" ref="W16">IFERROR(IF($G16=Nominal,W$11,INDEX($J$11:$Z$11,,MATCH($G16,$J$9:$Z$9,0)))
/IF($E16=Nominal,W$11,INDEX($J$11:$Z$11,,MATCH($E16,$J$9:$Z$9,0)))
*IF($H16=Mid_Period,1/(1+IF($G16=Nominal,W$10,INDEX($J$10:$Z$10,,MATCH($G16,$J$9:$Z$9,0))))^INDEX(Timing_Adj,MATCH($H16,Cash_Timing,0)),1)
*IF($F16=Mid_Period,(1+IF($E16=Nominal,W$10,INDEX($J$10:$Z$10,,MATCH($E16,$J$9:$Z$9,0))))^INDEX(Timing_Adj,MATCH($F16,Cash_Timing,0)),1),"N/A")</f>
        <v>1.0086058519793459</v>
      </c>
      <c r="X16" s="23" cm="1">
        <f t="array" ref="X16">IFERROR(IF($G16=Nominal,X$11,INDEX($J$11:$Z$11,,MATCH($G16,$J$9:$Z$9,0)))
/IF($E16=Nominal,X$11,INDEX($J$11:$Z$11,,MATCH($E16,$J$9:$Z$9,0)))
*IF($H16=Mid_Period,1/(1+IF($G16=Nominal,X$10,INDEX($J$10:$Z$10,,MATCH($G16,$J$9:$Z$9,0))))^INDEX(Timing_Adj,MATCH($H16,Cash_Timing,0)),1)
*IF($F16=Mid_Period,(1+IF($E16=Nominal,X$10,INDEX($J$10:$Z$10,,MATCH($E16,$J$9:$Z$9,0))))^INDEX(Timing_Adj,MATCH($F16,Cash_Timing,0)),1),"N/A")</f>
        <v>1.0086058519793459</v>
      </c>
      <c r="Y16" s="23" cm="1">
        <f t="array" ref="Y16">IFERROR(IF($G16=Nominal,Y$11,INDEX($J$11:$Z$11,,MATCH($G16,$J$9:$Z$9,0)))
/IF($E16=Nominal,Y$11,INDEX($J$11:$Z$11,,MATCH($E16,$J$9:$Z$9,0)))
*IF($H16=Mid_Period,1/(1+IF($G16=Nominal,Y$10,INDEX($J$10:$Z$10,,MATCH($G16,$J$9:$Z$9,0))))^INDEX(Timing_Adj,MATCH($H16,Cash_Timing,0)),1)
*IF($F16=Mid_Period,(1+IF($E16=Nominal,Y$10,INDEX($J$10:$Z$10,,MATCH($E16,$J$9:$Z$9,0))))^INDEX(Timing_Adj,MATCH($F16,Cash_Timing,0)),1),"N/A")</f>
        <v>1.0086058519793459</v>
      </c>
      <c r="Z16" s="23" cm="1">
        <f t="array" ref="Z16">IFERROR(IF($G16=Nominal,Z$11,INDEX($J$11:$Z$11,,MATCH($G16,$J$9:$Z$9,0)))
/IF($E16=Nominal,Z$11,INDEX($J$11:$Z$11,,MATCH($E16,$J$9:$Z$9,0)))
*IF($H16=Mid_Period,1/(1+IF($G16=Nominal,Z$10,INDEX($J$10:$Z$10,,MATCH($G16,$J$9:$Z$9,0))))^INDEX(Timing_Adj,MATCH($H16,Cash_Timing,0)),1)
*IF($F16=Mid_Period,(1+IF($E16=Nominal,Z$10,INDEX($J$10:$Z$10,,MATCH($E16,$J$9:$Z$9,0))))^INDEX(Timing_Adj,MATCH($F16,Cash_Timing,0)),1),"N/A")</f>
        <v>1.0086058519793459</v>
      </c>
    </row>
    <row r="17" spans="1:26" s="1" customFormat="1" x14ac:dyDescent="0.2">
      <c r="A17" s="16"/>
      <c r="C17" s="2"/>
      <c r="D17" s="203" t="str">
        <f>IF(E17=Nominal,"","Real ")&amp;E17&amp;" ("&amp;F17&amp;") to "
&amp;IF(G17=Nominal,"","Real ")&amp;G17&amp;" ("&amp;H17&amp;")"</f>
        <v>Real 2026 (End Period) to Real 2021 (End Period)</v>
      </c>
      <c r="E17" s="11">
        <v>2026</v>
      </c>
      <c r="F17" s="11" t="s">
        <v>106</v>
      </c>
      <c r="G17" s="11">
        <v>2021</v>
      </c>
      <c r="H17" s="11" t="s">
        <v>106</v>
      </c>
      <c r="I17" s="4"/>
      <c r="J17" s="23" cm="1">
        <f t="array" ref="J17">IFERROR(IF($G17=Nominal,J$11,INDEX($J$11:$Z$11,,MATCH($G17,$J$9:$Z$9,0)))
/IF($E17=Nominal,J$11,INDEX($J$11:$Z$11,,MATCH($E17,$J$9:$Z$9,0)))
*IF($H17=Mid_Period,1/(1+IF($G17=Nominal,J$10,INDEX($J$10:$Z$10,,MATCH($G17,$J$9:$Z$9,0))))^INDEX(Timing_Adj,MATCH($H17,Cash_Timing,0)),1)
*IF($F17=Mid_Period,(1+IF($E17=Nominal,J$10,INDEX($J$10:$Z$10,,MATCH($E17,$J$9:$Z$9,0))))^INDEX(Timing_Adj,MATCH($F17,Cash_Timing,0)),1),"N/A")</f>
        <v>0.8219195964188859</v>
      </c>
      <c r="K17" s="23" cm="1">
        <f t="array" ref="K17">IFERROR(IF($G17=Nominal,K$11,INDEX($J$11:$Z$11,,MATCH($G17,$J$9:$Z$9,0)))
/IF($E17=Nominal,K$11,INDEX($J$11:$Z$11,,MATCH($E17,$J$9:$Z$9,0)))
*IF($H17=Mid_Period,1/(1+IF($G17=Nominal,K$10,INDEX($J$10:$Z$10,,MATCH($G17,$J$9:$Z$9,0))))^INDEX(Timing_Adj,MATCH($H17,Cash_Timing,0)),1)
*IF($F17=Mid_Period,(1+IF($E17=Nominal,K$10,INDEX($J$10:$Z$10,,MATCH($E17,$J$9:$Z$9,0))))^INDEX(Timing_Adj,MATCH($F17,Cash_Timing,0)),1),"N/A")</f>
        <v>0.8219195964188859</v>
      </c>
      <c r="L17" s="23" cm="1">
        <f t="array" ref="L17">IFERROR(IF($G17=Nominal,L$11,INDEX($J$11:$Z$11,,MATCH($G17,$J$9:$Z$9,0)))
/IF($E17=Nominal,L$11,INDEX($J$11:$Z$11,,MATCH($E17,$J$9:$Z$9,0)))
*IF($H17=Mid_Period,1/(1+IF($G17=Nominal,L$10,INDEX($J$10:$Z$10,,MATCH($G17,$J$9:$Z$9,0))))^INDEX(Timing_Adj,MATCH($H17,Cash_Timing,0)),1)
*IF($F17=Mid_Period,(1+IF($E17=Nominal,L$10,INDEX($J$10:$Z$10,,MATCH($E17,$J$9:$Z$9,0))))^INDEX(Timing_Adj,MATCH($F17,Cash_Timing,0)),1),"N/A")</f>
        <v>0.8219195964188859</v>
      </c>
      <c r="M17" s="23" cm="1">
        <f t="array" ref="M17">IFERROR(IF($G17=Nominal,M$11,INDEX($J$11:$Z$11,,MATCH($G17,$J$9:$Z$9,0)))
/IF($E17=Nominal,M$11,INDEX($J$11:$Z$11,,MATCH($E17,$J$9:$Z$9,0)))
*IF($H17=Mid_Period,1/(1+IF($G17=Nominal,M$10,INDEX($J$10:$Z$10,,MATCH($G17,$J$9:$Z$9,0))))^INDEX(Timing_Adj,MATCH($H17,Cash_Timing,0)),1)
*IF($F17=Mid_Period,(1+IF($E17=Nominal,M$10,INDEX($J$10:$Z$10,,MATCH($E17,$J$9:$Z$9,0))))^INDEX(Timing_Adj,MATCH($F17,Cash_Timing,0)),1),"N/A")</f>
        <v>0.8219195964188859</v>
      </c>
      <c r="N17" s="23" cm="1">
        <f t="array" ref="N17">IFERROR(IF($G17=Nominal,N$11,INDEX($J$11:$Z$11,,MATCH($G17,$J$9:$Z$9,0)))
/IF($E17=Nominal,N$11,INDEX($J$11:$Z$11,,MATCH($E17,$J$9:$Z$9,0)))
*IF($H17=Mid_Period,1/(1+IF($G17=Nominal,N$10,INDEX($J$10:$Z$10,,MATCH($G17,$J$9:$Z$9,0))))^INDEX(Timing_Adj,MATCH($H17,Cash_Timing,0)),1)
*IF($F17=Mid_Period,(1+IF($E17=Nominal,N$10,INDEX($J$10:$Z$10,,MATCH($E17,$J$9:$Z$9,0))))^INDEX(Timing_Adj,MATCH($F17,Cash_Timing,0)),1),"N/A")</f>
        <v>0.8219195964188859</v>
      </c>
      <c r="O17" s="23" cm="1">
        <f t="array" ref="O17">IFERROR(IF($G17=Nominal,O$11,INDEX($J$11:$Z$11,,MATCH($G17,$J$9:$Z$9,0)))
/IF($E17=Nominal,O$11,INDEX($J$11:$Z$11,,MATCH($E17,$J$9:$Z$9,0)))
*IF($H17=Mid_Period,1/(1+IF($G17=Nominal,O$10,INDEX($J$10:$Z$10,,MATCH($G17,$J$9:$Z$9,0))))^INDEX(Timing_Adj,MATCH($H17,Cash_Timing,0)),1)
*IF($F17=Mid_Period,(1+IF($E17=Nominal,O$10,INDEX($J$10:$Z$10,,MATCH($E17,$J$9:$Z$9,0))))^INDEX(Timing_Adj,MATCH($F17,Cash_Timing,0)),1),"N/A")</f>
        <v>0.8219195964188859</v>
      </c>
      <c r="P17" s="23" cm="1">
        <f t="array" ref="P17">IFERROR(IF($G17=Nominal,P$11,INDEX($J$11:$Z$11,,MATCH($G17,$J$9:$Z$9,0)))
/IF($E17=Nominal,P$11,INDEX($J$11:$Z$11,,MATCH($E17,$J$9:$Z$9,0)))
*IF($H17=Mid_Period,1/(1+IF($G17=Nominal,P$10,INDEX($J$10:$Z$10,,MATCH($G17,$J$9:$Z$9,0))))^INDEX(Timing_Adj,MATCH($H17,Cash_Timing,0)),1)
*IF($F17=Mid_Period,(1+IF($E17=Nominal,P$10,INDEX($J$10:$Z$10,,MATCH($E17,$J$9:$Z$9,0))))^INDEX(Timing_Adj,MATCH($F17,Cash_Timing,0)),1),"N/A")</f>
        <v>0.8219195964188859</v>
      </c>
      <c r="Q17" s="23" cm="1">
        <f t="array" ref="Q17">IFERROR(IF($G17=Nominal,Q$11,INDEX($J$11:$Z$11,,MATCH($G17,$J$9:$Z$9,0)))
/IF($E17=Nominal,Q$11,INDEX($J$11:$Z$11,,MATCH($E17,$J$9:$Z$9,0)))
*IF($H17=Mid_Period,1/(1+IF($G17=Nominal,Q$10,INDEX($J$10:$Z$10,,MATCH($G17,$J$9:$Z$9,0))))^INDEX(Timing_Adj,MATCH($H17,Cash_Timing,0)),1)
*IF($F17=Mid_Period,(1+IF($E17=Nominal,Q$10,INDEX($J$10:$Z$10,,MATCH($E17,$J$9:$Z$9,0))))^INDEX(Timing_Adj,MATCH($F17,Cash_Timing,0)),1),"N/A")</f>
        <v>0.8219195964188859</v>
      </c>
      <c r="R17" s="23" cm="1">
        <f t="array" ref="R17">IFERROR(IF($G17=Nominal,R$11,INDEX($J$11:$Z$11,,MATCH($G17,$J$9:$Z$9,0)))
/IF($E17=Nominal,R$11,INDEX($J$11:$Z$11,,MATCH($E17,$J$9:$Z$9,0)))
*IF($H17=Mid_Period,1/(1+IF($G17=Nominal,R$10,INDEX($J$10:$Z$10,,MATCH($G17,$J$9:$Z$9,0))))^INDEX(Timing_Adj,MATCH($H17,Cash_Timing,0)),1)
*IF($F17=Mid_Period,(1+IF($E17=Nominal,R$10,INDEX($J$10:$Z$10,,MATCH($E17,$J$9:$Z$9,0))))^INDEX(Timing_Adj,MATCH($F17,Cash_Timing,0)),1),"N/A")</f>
        <v>0.8219195964188859</v>
      </c>
      <c r="S17" s="23" cm="1">
        <f t="array" ref="S17">IFERROR(IF($G17=Nominal,S$11,INDEX($J$11:$Z$11,,MATCH($G17,$J$9:$Z$9,0)))
/IF($E17=Nominal,S$11,INDEX($J$11:$Z$11,,MATCH($E17,$J$9:$Z$9,0)))
*IF($H17=Mid_Period,1/(1+IF($G17=Nominal,S$10,INDEX($J$10:$Z$10,,MATCH($G17,$J$9:$Z$9,0))))^INDEX(Timing_Adj,MATCH($H17,Cash_Timing,0)),1)
*IF($F17=Mid_Period,(1+IF($E17=Nominal,S$10,INDEX($J$10:$Z$10,,MATCH($E17,$J$9:$Z$9,0))))^INDEX(Timing_Adj,MATCH($F17,Cash_Timing,0)),1),"N/A")</f>
        <v>0.8219195964188859</v>
      </c>
      <c r="T17" s="23" cm="1">
        <f t="array" ref="T17">IFERROR(IF($G17=Nominal,T$11,INDEX($J$11:$Z$11,,MATCH($G17,$J$9:$Z$9,0)))
/IF($E17=Nominal,T$11,INDEX($J$11:$Z$11,,MATCH($E17,$J$9:$Z$9,0)))
*IF($H17=Mid_Period,1/(1+IF($G17=Nominal,T$10,INDEX($J$10:$Z$10,,MATCH($G17,$J$9:$Z$9,0))))^INDEX(Timing_Adj,MATCH($H17,Cash_Timing,0)),1)
*IF($F17=Mid_Period,(1+IF($E17=Nominal,T$10,INDEX($J$10:$Z$10,,MATCH($E17,$J$9:$Z$9,0))))^INDEX(Timing_Adj,MATCH($F17,Cash_Timing,0)),1),"N/A")</f>
        <v>0.8219195964188859</v>
      </c>
      <c r="U17" s="23" cm="1">
        <f t="array" ref="U17">IFERROR(IF($G17=Nominal,U$11,INDEX($J$11:$Z$11,,MATCH($G17,$J$9:$Z$9,0)))
/IF($E17=Nominal,U$11,INDEX($J$11:$Z$11,,MATCH($E17,$J$9:$Z$9,0)))
*IF($H17=Mid_Period,1/(1+IF($G17=Nominal,U$10,INDEX($J$10:$Z$10,,MATCH($G17,$J$9:$Z$9,0))))^INDEX(Timing_Adj,MATCH($H17,Cash_Timing,0)),1)
*IF($F17=Mid_Period,(1+IF($E17=Nominal,U$10,INDEX($J$10:$Z$10,,MATCH($E17,$J$9:$Z$9,0))))^INDEX(Timing_Adj,MATCH($F17,Cash_Timing,0)),1),"N/A")</f>
        <v>0.8219195964188859</v>
      </c>
      <c r="V17" s="23" cm="1">
        <f t="array" ref="V17">IFERROR(IF($G17=Nominal,V$11,INDEX($J$11:$Z$11,,MATCH($G17,$J$9:$Z$9,0)))
/IF($E17=Nominal,V$11,INDEX($J$11:$Z$11,,MATCH($E17,$J$9:$Z$9,0)))
*IF($H17=Mid_Period,1/(1+IF($G17=Nominal,V$10,INDEX($J$10:$Z$10,,MATCH($G17,$J$9:$Z$9,0))))^INDEX(Timing_Adj,MATCH($H17,Cash_Timing,0)),1)
*IF($F17=Mid_Period,(1+IF($E17=Nominal,V$10,INDEX($J$10:$Z$10,,MATCH($E17,$J$9:$Z$9,0))))^INDEX(Timing_Adj,MATCH($F17,Cash_Timing,0)),1),"N/A")</f>
        <v>0.8219195964188859</v>
      </c>
      <c r="W17" s="23" cm="1">
        <f t="array" ref="W17">IFERROR(IF($G17=Nominal,W$11,INDEX($J$11:$Z$11,,MATCH($G17,$J$9:$Z$9,0)))
/IF($E17=Nominal,W$11,INDEX($J$11:$Z$11,,MATCH($E17,$J$9:$Z$9,0)))
*IF($H17=Mid_Period,1/(1+IF($G17=Nominal,W$10,INDEX($J$10:$Z$10,,MATCH($G17,$J$9:$Z$9,0))))^INDEX(Timing_Adj,MATCH($H17,Cash_Timing,0)),1)
*IF($F17=Mid_Period,(1+IF($E17=Nominal,W$10,INDEX($J$10:$Z$10,,MATCH($E17,$J$9:$Z$9,0))))^INDEX(Timing_Adj,MATCH($F17,Cash_Timing,0)),1),"N/A")</f>
        <v>0.8219195964188859</v>
      </c>
      <c r="X17" s="23" cm="1">
        <f t="array" ref="X17">IFERROR(IF($G17=Nominal,X$11,INDEX($J$11:$Z$11,,MATCH($G17,$J$9:$Z$9,0)))
/IF($E17=Nominal,X$11,INDEX($J$11:$Z$11,,MATCH($E17,$J$9:$Z$9,0)))
*IF($H17=Mid_Period,1/(1+IF($G17=Nominal,X$10,INDEX($J$10:$Z$10,,MATCH($G17,$J$9:$Z$9,0))))^INDEX(Timing_Adj,MATCH($H17,Cash_Timing,0)),1)
*IF($F17=Mid_Period,(1+IF($E17=Nominal,X$10,INDEX($J$10:$Z$10,,MATCH($E17,$J$9:$Z$9,0))))^INDEX(Timing_Adj,MATCH($F17,Cash_Timing,0)),1),"N/A")</f>
        <v>0.8219195964188859</v>
      </c>
      <c r="Y17" s="23" cm="1">
        <f t="array" ref="Y17">IFERROR(IF($G17=Nominal,Y$11,INDEX($J$11:$Z$11,,MATCH($G17,$J$9:$Z$9,0)))
/IF($E17=Nominal,Y$11,INDEX($J$11:$Z$11,,MATCH($E17,$J$9:$Z$9,0)))
*IF($H17=Mid_Period,1/(1+IF($G17=Nominal,Y$10,INDEX($J$10:$Z$10,,MATCH($G17,$J$9:$Z$9,0))))^INDEX(Timing_Adj,MATCH($H17,Cash_Timing,0)),1)
*IF($F17=Mid_Period,(1+IF($E17=Nominal,Y$10,INDEX($J$10:$Z$10,,MATCH($E17,$J$9:$Z$9,0))))^INDEX(Timing_Adj,MATCH($F17,Cash_Timing,0)),1),"N/A")</f>
        <v>0.8219195964188859</v>
      </c>
      <c r="Z17" s="23" cm="1">
        <f t="array" ref="Z17">IFERROR(IF($G17=Nominal,Z$11,INDEX($J$11:$Z$11,,MATCH($G17,$J$9:$Z$9,0)))
/IF($E17=Nominal,Z$11,INDEX($J$11:$Z$11,,MATCH($E17,$J$9:$Z$9,0)))
*IF($H17=Mid_Period,1/(1+IF($G17=Nominal,Z$10,INDEX($J$10:$Z$10,,MATCH($G17,$J$9:$Z$9,0))))^INDEX(Timing_Adj,MATCH($H17,Cash_Timing,0)),1)
*IF($F17=Mid_Period,(1+IF($E17=Nominal,Z$10,INDEX($J$10:$Z$10,,MATCH($E17,$J$9:$Z$9,0))))^INDEX(Timing_Adj,MATCH($F17,Cash_Timing,0)),1),"N/A")</f>
        <v>0.8219195964188859</v>
      </c>
    </row>
    <row r="18" spans="1:26" s="1" customFormat="1" x14ac:dyDescent="0.2">
      <c r="A18" s="16"/>
      <c r="B18" s="2"/>
      <c r="C18" s="2"/>
      <c r="D18" s="9" t="str">
        <f>IF(E18=Nominal,"","Real ")&amp;E18&amp;" ("&amp;F18&amp;") to "
&amp;IF(G18=Nominal,"","Real ")&amp;G18&amp;" ("&amp;H18&amp;")"</f>
        <v>Nominal (Mid Period) to Real 2023 (End Period)</v>
      </c>
      <c r="E18" s="11" t="s">
        <v>107</v>
      </c>
      <c r="F18" s="11" t="s">
        <v>208</v>
      </c>
      <c r="G18" s="11">
        <v>2023</v>
      </c>
      <c r="H18" s="11" t="s">
        <v>106</v>
      </c>
      <c r="I18" s="4"/>
      <c r="J18" s="23" cm="1">
        <f t="array" ref="J18">IFERROR(IF($G18=Nominal,J$11,INDEX($J$11:$Z$11,,MATCH($G18,$J$9:$Z$9,0)))
/IF($E18=Nominal,J$11,INDEX($J$11:$Z$11,,MATCH($E18,$J$9:$Z$9,0)))
*IF($H18=Mid_Period,1/(1+IF($G18=Nominal,J$10,INDEX($J$10:$Z$10,,MATCH($G18,$J$9:$Z$9,0))))^INDEX(Timing_Adj,MATCH($H18,Cash_Timing,0)),1)
*IF($F18=Mid_Period,(1+IF($E18=Nominal,J$10,INDEX($J$10:$Z$10,,MATCH($E18,$J$9:$Z$9,0))))^INDEX(Timing_Adj,MATCH($F18,Cash_Timing,0)),1),"N/A")</f>
        <v>1.327197441155763</v>
      </c>
      <c r="K18" s="23" cm="1">
        <f t="array" ref="K18">IFERROR(IF($G18=Nominal,K$11,INDEX($J$11:$Z$11,,MATCH($G18,$J$9:$Z$9,0)))
/IF($E18=Nominal,K$11,INDEX($J$11:$Z$11,,MATCH($E18,$J$9:$Z$9,0)))
*IF($H18=Mid_Period,1/(1+IF($G18=Nominal,K$10,INDEX($J$10:$Z$10,,MATCH($G18,$J$9:$Z$9,0))))^INDEX(Timing_Adj,MATCH($H18,Cash_Timing,0)),1)
*IF($F18=Mid_Period,(1+IF($E18=Nominal,K$10,INDEX($J$10:$Z$10,,MATCH($E18,$J$9:$Z$9,0))))^INDEX(Timing_Adj,MATCH($F18,Cash_Timing,0)),1),"N/A")</f>
        <v>1.3006317449907157</v>
      </c>
      <c r="L18" s="23" cm="1">
        <f t="array" ref="L18">IFERROR(IF($G18=Nominal,L$11,INDEX($J$11:$Z$11,,MATCH($G18,$J$9:$Z$9,0)))
/IF($E18=Nominal,L$11,INDEX($J$11:$Z$11,,MATCH($E18,$J$9:$Z$9,0)))
*IF($H18=Mid_Period,1/(1+IF($G18=Nominal,L$10,INDEX($J$10:$Z$10,,MATCH($G18,$J$9:$Z$9,0))))^INDEX(Timing_Adj,MATCH($H18,Cash_Timing,0)),1)
*IF($F18=Mid_Period,(1+IF($E18=Nominal,L$10,INDEX($J$10:$Z$10,,MATCH($E18,$J$9:$Z$9,0))))^INDEX(Timing_Adj,MATCH($F18,Cash_Timing,0)),1),"N/A")</f>
        <v>1.2662422155068156</v>
      </c>
      <c r="M18" s="23" cm="1">
        <f t="array" ref="M18">IFERROR(IF($G18=Nominal,M$11,INDEX($J$11:$Z$11,,MATCH($G18,$J$9:$Z$9,0)))
/IF($E18=Nominal,M$11,INDEX($J$11:$Z$11,,MATCH($E18,$J$9:$Z$9,0)))
*IF($H18=Mid_Period,1/(1+IF($G18=Nominal,M$10,INDEX($J$10:$Z$10,,MATCH($G18,$J$9:$Z$9,0))))^INDEX(Timing_Adj,MATCH($H18,Cash_Timing,0)),1)
*IF($F18=Mid_Period,(1+IF($E18=Nominal,M$10,INDEX($J$10:$Z$10,,MATCH($E18,$J$9:$Z$9,0))))^INDEX(Timing_Adj,MATCH($F18,Cash_Timing,0)),1),"N/A")</f>
        <v>1.2375093824549634</v>
      </c>
      <c r="N18" s="23" cm="1">
        <f t="array" ref="N18">IFERROR(IF($G18=Nominal,N$11,INDEX($J$11:$Z$11,,MATCH($G18,$J$9:$Z$9,0)))
/IF($E18=Nominal,N$11,INDEX($J$11:$Z$11,,MATCH($E18,$J$9:$Z$9,0)))
*IF($H18=Mid_Period,1/(1+IF($G18=Nominal,N$10,INDEX($J$10:$Z$10,,MATCH($G18,$J$9:$Z$9,0))))^INDEX(Timing_Adj,MATCH($H18,Cash_Timing,0)),1)
*IF($F18=Mid_Period,(1+IF($E18=Nominal,N$10,INDEX($J$10:$Z$10,,MATCH($E18,$J$9:$Z$9,0))))^INDEX(Timing_Adj,MATCH($F18,Cash_Timing,0)),1),"N/A")</f>
        <v>1.2167868302694964</v>
      </c>
      <c r="O18" s="23" cm="1">
        <f t="array" ref="O18">IFERROR(IF($G18=Nominal,O$11,INDEX($J$11:$Z$11,,MATCH($G18,$J$9:$Z$9,0)))
/IF($E18=Nominal,O$11,INDEX($J$11:$Z$11,,MATCH($E18,$J$9:$Z$9,0)))
*IF($H18=Mid_Period,1/(1+IF($G18=Nominal,O$10,INDEX($J$10:$Z$10,,MATCH($G18,$J$9:$Z$9,0))))^INDEX(Timing_Adj,MATCH($H18,Cash_Timing,0)),1)
*IF($F18=Mid_Period,(1+IF($E18=Nominal,O$10,INDEX($J$10:$Z$10,,MATCH($E18,$J$9:$Z$9,0))))^INDEX(Timing_Adj,MATCH($F18,Cash_Timing,0)),1),"N/A")</f>
        <v>1.1978343423476725</v>
      </c>
      <c r="P18" s="23" cm="1">
        <f t="array" ref="P18">IFERROR(IF($G18=Nominal,P$11,INDEX($J$11:$Z$11,,MATCH($G18,$J$9:$Z$9,0)))
/IF($E18=Nominal,P$11,INDEX($J$11:$Z$11,,MATCH($E18,$J$9:$Z$9,0)))
*IF($H18=Mid_Period,1/(1+IF($G18=Nominal,P$10,INDEX($J$10:$Z$10,,MATCH($G18,$J$9:$Z$9,0))))^INDEX(Timing_Adj,MATCH($H18,Cash_Timing,0)),1)
*IF($F18=Mid_Period,(1+IF($E18=Nominal,P$10,INDEX($J$10:$Z$10,,MATCH($E18,$J$9:$Z$9,0))))^INDEX(Timing_Adj,MATCH($F18,Cash_Timing,0)),1),"N/A")</f>
        <v>1.177900470106146</v>
      </c>
      <c r="Q18" s="23" cm="1">
        <f t="array" ref="Q18">IFERROR(IF($G18=Nominal,Q$11,INDEX($J$11:$Z$11,,MATCH($G18,$J$9:$Z$9,0)))
/IF($E18=Nominal,Q$11,INDEX($J$11:$Z$11,,MATCH($E18,$J$9:$Z$9,0)))
*IF($H18=Mid_Period,1/(1+IF($G18=Nominal,Q$10,INDEX($J$10:$Z$10,,MATCH($G18,$J$9:$Z$9,0))))^INDEX(Timing_Adj,MATCH($H18,Cash_Timing,0)),1)
*IF($F18=Mid_Period,(1+IF($E18=Nominal,Q$10,INDEX($J$10:$Z$10,,MATCH($E18,$J$9:$Z$9,0))))^INDEX(Timing_Adj,MATCH($F18,Cash_Timing,0)),1),"N/A")</f>
        <v>1.1565438817508589</v>
      </c>
      <c r="R18" s="23" cm="1">
        <f t="array" ref="R18">IFERROR(IF($G18=Nominal,R$11,INDEX($J$11:$Z$11,,MATCH($G18,$J$9:$Z$9,0)))
/IF($E18=Nominal,R$11,INDEX($J$11:$Z$11,,MATCH($E18,$J$9:$Z$9,0)))
*IF($H18=Mid_Period,1/(1+IF($G18=Nominal,R$10,INDEX($J$10:$Z$10,,MATCH($G18,$J$9:$Z$9,0))))^INDEX(Timing_Adj,MATCH($H18,Cash_Timing,0)),1)
*IF($F18=Mid_Period,(1+IF($E18=Nominal,R$10,INDEX($J$10:$Z$10,,MATCH($E18,$J$9:$Z$9,0))))^INDEX(Timing_Adj,MATCH($F18,Cash_Timing,0)),1),"N/A")</f>
        <v>1.1359569101575095</v>
      </c>
      <c r="S18" s="23" cm="1">
        <f t="array" ref="S18">IFERROR(IF($G18=Nominal,S$11,INDEX($J$11:$Z$11,,MATCH($G18,$J$9:$Z$9,0)))
/IF($E18=Nominal,S$11,INDEX($J$11:$Z$11,,MATCH($E18,$J$9:$Z$9,0)))
*IF($H18=Mid_Period,1/(1+IF($G18=Nominal,S$10,INDEX($J$10:$Z$10,,MATCH($G18,$J$9:$Z$9,0))))^INDEX(Timing_Adj,MATCH($H18,Cash_Timing,0)),1)
*IF($F18=Mid_Period,(1+IF($E18=Nominal,S$10,INDEX($J$10:$Z$10,,MATCH($E18,$J$9:$Z$9,0))))^INDEX(Timing_Adj,MATCH($F18,Cash_Timing,0)),1),"N/A")</f>
        <v>1.1208329096392347</v>
      </c>
      <c r="T18" s="23" cm="1">
        <f t="array" ref="T18">IFERROR(IF($G18=Nominal,T$11,INDEX($J$11:$Z$11,,MATCH($G18,$J$9:$Z$9,0)))
/IF($E18=Nominal,T$11,INDEX($J$11:$Z$11,,MATCH($E18,$J$9:$Z$9,0)))
*IF($H18=Mid_Period,1/(1+IF($G18=Nominal,T$10,INDEX($J$10:$Z$10,,MATCH($G18,$J$9:$Z$9,0))))^INDEX(Timing_Adj,MATCH($H18,Cash_Timing,0)),1)
*IF($F18=Mid_Period,(1+IF($E18=Nominal,T$10,INDEX($J$10:$Z$10,,MATCH($E18,$J$9:$Z$9,0))))^INDEX(Timing_Adj,MATCH($F18,Cash_Timing,0)),1),"N/A")</f>
        <v>1.0970174547072131</v>
      </c>
      <c r="U18" s="23" cm="1">
        <f t="array" ref="U18">IFERROR(IF($G18=Nominal,U$11,INDEX($J$11:$Z$11,,MATCH($G18,$J$9:$Z$9,0)))
/IF($E18=Nominal,U$11,INDEX($J$11:$Z$11,,MATCH($E18,$J$9:$Z$9,0)))
*IF($H18=Mid_Period,1/(1+IF($G18=Nominal,U$10,INDEX($J$10:$Z$10,,MATCH($G18,$J$9:$Z$9,0))))^INDEX(Timing_Adj,MATCH($H18,Cash_Timing,0)),1)
*IF($F18=Mid_Period,(1+IF($E18=Nominal,U$10,INDEX($J$10:$Z$10,,MATCH($E18,$J$9:$Z$9,0))))^INDEX(Timing_Adj,MATCH($F18,Cash_Timing,0)),1),"N/A")</f>
        <v>1.0384210221730943</v>
      </c>
      <c r="V18" s="23" cm="1">
        <f t="array" ref="V18">IFERROR(IF($G18=Nominal,V$11,INDEX($J$11:$Z$11,,MATCH($G18,$J$9:$Z$9,0)))
/IF($E18=Nominal,V$11,INDEX($J$11:$Z$11,,MATCH($E18,$J$9:$Z$9,0)))
*IF($H18=Mid_Period,1/(1+IF($G18=Nominal,V$10,INDEX($J$10:$Z$10,,MATCH($G18,$J$9:$Z$9,0))))^INDEX(Timing_Adj,MATCH($H18,Cash_Timing,0)),1)
*IF($F18=Mid_Period,(1+IF($E18=Nominal,V$10,INDEX($J$10:$Z$10,,MATCH($E18,$J$9:$Z$9,0))))^INDEX(Timing_Adj,MATCH($F18,Cash_Timing,0)),1),"N/A")</f>
        <v>0.98571548225832173</v>
      </c>
      <c r="W18" s="23" cm="1">
        <f t="array" ref="W18">IFERROR(IF($G18=Nominal,W$11,INDEX($J$11:$Z$11,,MATCH($G18,$J$9:$Z$9,0)))
/IF($E18=Nominal,W$11,INDEX($J$11:$Z$11,,MATCH($E18,$J$9:$Z$9,0)))
*IF($H18=Mid_Period,1/(1+IF($G18=Nominal,W$10,INDEX($J$10:$Z$10,,MATCH($G18,$J$9:$Z$9,0))))^INDEX(Timing_Adj,MATCH($H18,Cash_Timing,0)),1)
*IF($F18=Mid_Period,(1+IF($E18=Nominal,W$10,INDEX($J$10:$Z$10,,MATCH($E18,$J$9:$Z$9,0))))^INDEX(Timing_Adj,MATCH($F18,Cash_Timing,0)),1),"N/A")</f>
        <v>0.95775567439692433</v>
      </c>
      <c r="X18" s="23" cm="1">
        <f t="array" ref="X18">IFERROR(IF($G18=Nominal,X$11,INDEX($J$11:$Z$11,,MATCH($G18,$J$9:$Z$9,0)))
/IF($E18=Nominal,X$11,INDEX($J$11:$Z$11,,MATCH($E18,$J$9:$Z$9,0)))
*IF($H18=Mid_Period,1/(1+IF($G18=Nominal,X$10,INDEX($J$10:$Z$10,,MATCH($G18,$J$9:$Z$9,0))))^INDEX(Timing_Adj,MATCH($H18,Cash_Timing,0)),1)
*IF($F18=Mid_Period,(1+IF($E18=Nominal,X$10,INDEX($J$10:$Z$10,,MATCH($E18,$J$9:$Z$9,0))))^INDEX(Timing_Adj,MATCH($F18,Cash_Timing,0)),1),"N/A")</f>
        <v>0.93058894615101106</v>
      </c>
      <c r="Y18" s="23" cm="1">
        <f t="array" ref="Y18">IFERROR(IF($G18=Nominal,Y$11,INDEX($J$11:$Z$11,,MATCH($G18,$J$9:$Z$9,0)))
/IF($E18=Nominal,Y$11,INDEX($J$11:$Z$11,,MATCH($E18,$J$9:$Z$9,0)))
*IF($H18=Mid_Period,1/(1+IF($G18=Nominal,Y$10,INDEX($J$10:$Z$10,,MATCH($G18,$J$9:$Z$9,0))))^INDEX(Timing_Adj,MATCH($H18,Cash_Timing,0)),1)
*IF($F18=Mid_Period,(1+IF($E18=Nominal,Y$10,INDEX($J$10:$Z$10,,MATCH($E18,$J$9:$Z$9,0))))^INDEX(Timing_Adj,MATCH($F18,Cash_Timing,0)),1),"N/A")</f>
        <v>0.90419280182677686</v>
      </c>
      <c r="Z18" s="23" cm="1">
        <f t="array" ref="Z18">IFERROR(IF($G18=Nominal,Z$11,INDEX($J$11:$Z$11,,MATCH($G18,$J$9:$Z$9,0)))
/IF($E18=Nominal,Z$11,INDEX($J$11:$Z$11,,MATCH($E18,$J$9:$Z$9,0)))
*IF($H18=Mid_Period,1/(1+IF($G18=Nominal,Z$10,INDEX($J$10:$Z$10,,MATCH($G18,$J$9:$Z$9,0))))^INDEX(Timing_Adj,MATCH($H18,Cash_Timing,0)),1)
*IF($F18=Mid_Period,(1+IF($E18=Nominal,Z$10,INDEX($J$10:$Z$10,,MATCH($E18,$J$9:$Z$9,0))))^INDEX(Timing_Adj,MATCH($F18,Cash_Timing,0)),1),"N/A")</f>
        <v>0.87854538382050251</v>
      </c>
    </row>
    <row r="20" spans="1:26" s="6" customFormat="1" ht="18" x14ac:dyDescent="0.2">
      <c r="B20" s="6" t="s">
        <v>1</v>
      </c>
    </row>
  </sheetData>
  <mergeCells count="1">
    <mergeCell ref="B5:D5"/>
  </mergeCells>
  <dataValidations disablePrompts="1" count="2">
    <dataValidation type="list" allowBlank="1" showInputMessage="1" showErrorMessage="1" sqref="F15:F18 H15:H18" xr:uid="{00000000-0002-0000-0100-000000000000}">
      <formula1>Cash_Timing</formula1>
    </dataValidation>
    <dataValidation type="list" allowBlank="1" showInputMessage="1" showErrorMessage="1" sqref="E15:E18 G15:G18" xr:uid="{00000000-0002-0000-0100-000001000000}">
      <formula1>Index_Period</formula1>
    </dataValidation>
  </dataValidations>
  <hyperlinks>
    <hyperlink ref="B5" location="'ToC'!$A$1" tooltip="Go To Table of Contents" display="='ToC'!B1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59999389629810485"/>
    <pageSetUpPr fitToPage="1"/>
  </sheetPr>
  <dimension ref="B1:T280"/>
  <sheetViews>
    <sheetView showGridLines="0" workbookViewId="0">
      <pane xSplit="5" ySplit="5" topLeftCell="F6" activePane="bottomRight" state="frozen"/>
      <selection activeCell="D11" sqref="D11"/>
      <selection pane="topRight" activeCell="D11" sqref="D11"/>
      <selection pane="bottomLeft" activeCell="D11" sqref="D11"/>
      <selection pane="bottomRight" activeCell="F6" sqref="F6"/>
    </sheetView>
  </sheetViews>
  <sheetFormatPr defaultRowHeight="12.75" x14ac:dyDescent="0.2"/>
  <cols>
    <col min="1" max="1" width="1.5703125" customWidth="1"/>
    <col min="2" max="3" width="6.5703125" customWidth="1"/>
    <col min="4" max="4" width="5.5703125" customWidth="1"/>
    <col min="5" max="5" width="50.5703125" customWidth="1"/>
    <col min="6" max="9" width="10.5703125" customWidth="1"/>
    <col min="10" max="10" width="5.5703125" customWidth="1"/>
    <col min="11" max="11" width="20.5703125" customWidth="1"/>
    <col min="12" max="14" width="9" customWidth="1"/>
  </cols>
  <sheetData>
    <row r="1" spans="2:17" ht="23.25" x14ac:dyDescent="0.35">
      <c r="B1" s="18" t="s">
        <v>487</v>
      </c>
      <c r="C1" s="18"/>
    </row>
    <row r="2" spans="2:17" ht="15" x14ac:dyDescent="0.2">
      <c r="B2" s="8" t="str">
        <f>Model_Name</f>
        <v>TransGrid Capex Forecast Model</v>
      </c>
      <c r="M2" s="217" t="s">
        <v>766</v>
      </c>
      <c r="N2" s="216"/>
      <c r="O2" s="216"/>
      <c r="P2" s="216"/>
    </row>
    <row r="3" spans="2:17" x14ac:dyDescent="0.2">
      <c r="B3" s="10" t="s">
        <v>2</v>
      </c>
      <c r="D3" s="118">
        <f ca="1">WkBk_Err_Chk</f>
        <v>0</v>
      </c>
      <c r="L3" s="239"/>
      <c r="M3" s="214" t="s">
        <v>568</v>
      </c>
      <c r="N3" s="215"/>
      <c r="O3" s="215"/>
      <c r="P3" s="215"/>
      <c r="Q3" s="239"/>
    </row>
    <row r="4" spans="2:17" x14ac:dyDescent="0.2">
      <c r="B4" s="10" t="s">
        <v>3</v>
      </c>
      <c r="D4" s="118">
        <f>IF(SUM(A7:A280)&gt;0,1,0)</f>
        <v>0</v>
      </c>
      <c r="M4" s="242"/>
      <c r="N4" s="243" t="s">
        <v>767</v>
      </c>
      <c r="O4" s="241"/>
      <c r="P4" s="241"/>
    </row>
    <row r="5" spans="2:17" x14ac:dyDescent="0.2">
      <c r="B5" s="79" t="str">
        <f>ToC!$B$1</f>
        <v>Table of Contents</v>
      </c>
    </row>
    <row r="7" spans="2:17" s="6" customFormat="1" ht="18" x14ac:dyDescent="0.2">
      <c r="B7" s="19" t="s">
        <v>483</v>
      </c>
      <c r="C7" s="19"/>
    </row>
    <row r="9" spans="2:17" s="57" customFormat="1" ht="15.75" x14ac:dyDescent="0.2">
      <c r="C9" s="57" t="s">
        <v>175</v>
      </c>
    </row>
    <row r="11" spans="2:17" x14ac:dyDescent="0.2">
      <c r="E11" t="s">
        <v>4</v>
      </c>
    </row>
    <row r="12" spans="2:17" x14ac:dyDescent="0.2">
      <c r="E12" s="29" t="s">
        <v>5</v>
      </c>
    </row>
    <row r="14" spans="2:17" s="57" customFormat="1" ht="15.75" x14ac:dyDescent="0.2">
      <c r="C14" s="57" t="s">
        <v>248</v>
      </c>
    </row>
    <row r="16" spans="2:17" ht="45" x14ac:dyDescent="0.2">
      <c r="E16" s="8" t="s">
        <v>223</v>
      </c>
      <c r="F16" s="94" t="s">
        <v>489</v>
      </c>
    </row>
    <row r="17" spans="2:19" x14ac:dyDescent="0.2">
      <c r="E17" s="10" t="s">
        <v>33</v>
      </c>
      <c r="F17" s="29" t="b">
        <v>0</v>
      </c>
    </row>
    <row r="18" spans="2:19" x14ac:dyDescent="0.2">
      <c r="E18" s="10" t="s">
        <v>217</v>
      </c>
      <c r="F18" s="29" t="b">
        <v>0</v>
      </c>
    </row>
    <row r="20" spans="2:19" s="6" customFormat="1" ht="18" x14ac:dyDescent="0.2">
      <c r="B20" s="19" t="s">
        <v>484</v>
      </c>
      <c r="C20" s="19"/>
    </row>
    <row r="22" spans="2:19" ht="15" x14ac:dyDescent="0.2">
      <c r="C22" s="8" t="s">
        <v>6</v>
      </c>
    </row>
    <row r="23" spans="2:19" ht="15" x14ac:dyDescent="0.2">
      <c r="M23" s="51" t="s">
        <v>7</v>
      </c>
      <c r="N23" s="51"/>
      <c r="O23" s="51"/>
      <c r="P23" s="51"/>
      <c r="Q23" s="51"/>
      <c r="R23" s="51"/>
      <c r="S23" s="51"/>
    </row>
    <row r="24" spans="2:19" ht="15" x14ac:dyDescent="0.2">
      <c r="E24" s="10" t="s">
        <v>8</v>
      </c>
      <c r="F24" s="21" t="s">
        <v>9</v>
      </c>
      <c r="G24" s="21" t="s">
        <v>10</v>
      </c>
      <c r="H24" s="21" t="s">
        <v>11</v>
      </c>
      <c r="I24" s="21" t="s">
        <v>12</v>
      </c>
      <c r="K24" s="22"/>
      <c r="M24" s="22" t="str">
        <f>"FY"&amp;RIGHT(LookupTab!U$47,2)</f>
        <v>FY22</v>
      </c>
      <c r="N24" s="22" t="str">
        <f>"FY"&amp;RIGHT(LookupTab!V$47,2)</f>
        <v>FY23</v>
      </c>
      <c r="O24" s="22" t="str">
        <f>"FY"&amp;RIGHT(LookupTab!W$47,2)</f>
        <v>FY24</v>
      </c>
      <c r="P24" s="22" t="str">
        <f>"FY"&amp;RIGHT(LookupTab!X$47,2)</f>
        <v>FY25</v>
      </c>
      <c r="Q24" s="22" t="str">
        <f>"FY"&amp;RIGHT(LookupTab!Y$47,2)</f>
        <v>FY26</v>
      </c>
      <c r="R24" s="22" t="str">
        <f>"FY"&amp;RIGHT(LookupTab!Z$47,2)</f>
        <v>FY27</v>
      </c>
      <c r="S24" s="22" t="str">
        <f>"FY"&amp;RIGHT(LookupTab!AA$47,2)</f>
        <v>FY28</v>
      </c>
    </row>
    <row r="25" spans="2:19" x14ac:dyDescent="0.2">
      <c r="D25" s="27">
        <v>1</v>
      </c>
      <c r="E25" s="29" t="s">
        <v>13</v>
      </c>
      <c r="F25" s="81" t="s">
        <v>100</v>
      </c>
      <c r="G25" s="24" t="str">
        <f>Unit_Perc</f>
        <v>Percent</v>
      </c>
      <c r="H25" s="12" t="s">
        <v>15</v>
      </c>
      <c r="I25" s="12" t="s">
        <v>15</v>
      </c>
      <c r="M25" s="213">
        <f t="shared" ref="M25:S25" si="0">M33</f>
        <v>-2.1772553606164372E-2</v>
      </c>
      <c r="N25" s="213">
        <f t="shared" si="0"/>
        <v>-3.4704503367676172E-2</v>
      </c>
      <c r="O25" s="213">
        <f t="shared" si="0"/>
        <v>3.9046564755527329E-3</v>
      </c>
      <c r="P25" s="213">
        <f t="shared" si="0"/>
        <v>1.3076482545953276E-2</v>
      </c>
      <c r="Q25" s="213">
        <f t="shared" si="0"/>
        <v>1.1546438954636147E-2</v>
      </c>
      <c r="R25" s="213">
        <f t="shared" si="0"/>
        <v>4.3304575862308627E-3</v>
      </c>
      <c r="S25" s="213">
        <f t="shared" si="0"/>
        <v>3.00941333753012E-3</v>
      </c>
    </row>
    <row r="26" spans="2:19" x14ac:dyDescent="0.2">
      <c r="D26" s="28">
        <f>D25+1</f>
        <v>2</v>
      </c>
      <c r="E26" s="29" t="s">
        <v>16</v>
      </c>
      <c r="F26" s="81" t="s">
        <v>538</v>
      </c>
      <c r="G26" s="24" t="str">
        <f>Unit_Perc</f>
        <v>Percent</v>
      </c>
      <c r="H26" s="12" t="s">
        <v>15</v>
      </c>
      <c r="I26" s="12" t="s">
        <v>15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</row>
    <row r="28" spans="2:19" ht="15" x14ac:dyDescent="0.2">
      <c r="M28" s="22" t="str">
        <f t="shared" ref="M28:S28" si="1">M24</f>
        <v>FY22</v>
      </c>
      <c r="N28" s="22" t="str">
        <f t="shared" si="1"/>
        <v>FY23</v>
      </c>
      <c r="O28" s="22" t="str">
        <f t="shared" si="1"/>
        <v>FY24</v>
      </c>
      <c r="P28" s="22" t="str">
        <f t="shared" si="1"/>
        <v>FY25</v>
      </c>
      <c r="Q28" s="22" t="str">
        <f t="shared" si="1"/>
        <v>FY26</v>
      </c>
      <c r="R28" s="22" t="str">
        <f t="shared" si="1"/>
        <v>FY27</v>
      </c>
      <c r="S28" s="22" t="str">
        <f t="shared" si="1"/>
        <v>FY28</v>
      </c>
    </row>
    <row r="29" spans="2:19" x14ac:dyDescent="0.2">
      <c r="E29" t="s">
        <v>546</v>
      </c>
      <c r="F29" s="81" t="s">
        <v>537</v>
      </c>
      <c r="G29" s="24" t="str">
        <f>Unit_Perc</f>
        <v>Percent</v>
      </c>
      <c r="H29" s="12" t="s">
        <v>15</v>
      </c>
      <c r="I29" s="12" t="s">
        <v>15</v>
      </c>
      <c r="M29" s="213">
        <v>-2.6772553606164262E-2</v>
      </c>
      <c r="N29" s="213">
        <v>-3.8534203253230537E-2</v>
      </c>
      <c r="O29" s="213">
        <v>8.3047049493949927E-3</v>
      </c>
      <c r="P29" s="213">
        <v>9.7252291782847691E-3</v>
      </c>
      <c r="Q29" s="213">
        <v>9.0502106086640891E-3</v>
      </c>
      <c r="R29" s="213">
        <v>5.1869219075315835E-3</v>
      </c>
      <c r="S29" s="213">
        <v>1.7970726276858918E-3</v>
      </c>
    </row>
    <row r="30" spans="2:19" x14ac:dyDescent="0.2">
      <c r="E30" t="s">
        <v>567</v>
      </c>
      <c r="F30" s="81" t="s">
        <v>550</v>
      </c>
      <c r="G30" s="24" t="str">
        <f>Unit_Perc</f>
        <v>Percent</v>
      </c>
      <c r="H30" s="12" t="s">
        <v>15</v>
      </c>
      <c r="I30" s="12" t="s">
        <v>15</v>
      </c>
      <c r="M30" s="251">
        <v>-2.6772553606164484E-2</v>
      </c>
      <c r="N30" s="251">
        <v>-4.0874803482121802E-2</v>
      </c>
      <c r="O30" s="251">
        <v>-1.0495391998289527E-2</v>
      </c>
      <c r="P30" s="251">
        <v>6.4277359136217793E-3</v>
      </c>
      <c r="Q30" s="251">
        <v>4.0426673006082048E-3</v>
      </c>
      <c r="R30" s="251">
        <v>3.4739932649301419E-3</v>
      </c>
      <c r="S30" s="251">
        <v>4.2217540473743487E-3</v>
      </c>
    </row>
    <row r="31" spans="2:19" x14ac:dyDescent="0.2">
      <c r="E31" t="s">
        <v>547</v>
      </c>
      <c r="F31" s="81" t="s">
        <v>551</v>
      </c>
      <c r="G31" s="24" t="str">
        <f>Unit_Perc</f>
        <v>Percent</v>
      </c>
      <c r="H31" s="12" t="s">
        <v>15</v>
      </c>
      <c r="I31" s="12" t="s">
        <v>15</v>
      </c>
      <c r="M31" s="48">
        <v>5.0000000000000001E-3</v>
      </c>
      <c r="N31" s="48">
        <v>5.0000000000000001E-3</v>
      </c>
      <c r="O31" s="48">
        <v>5.0000000000000001E-3</v>
      </c>
      <c r="P31" s="48">
        <v>5.0000000000000001E-3</v>
      </c>
      <c r="Q31" s="48">
        <v>5.0000000000000001E-3</v>
      </c>
      <c r="R31" s="48">
        <v>0</v>
      </c>
      <c r="S31" s="48">
        <v>0</v>
      </c>
    </row>
    <row r="32" spans="2:19" x14ac:dyDescent="0.2">
      <c r="E32" t="s">
        <v>548</v>
      </c>
      <c r="F32" s="81" t="s">
        <v>100</v>
      </c>
      <c r="G32" s="24" t="str">
        <f>Unit_Perc</f>
        <v>Percent</v>
      </c>
      <c r="H32" s="12" t="s">
        <v>15</v>
      </c>
      <c r="I32" s="12" t="s">
        <v>15</v>
      </c>
      <c r="M32" s="207">
        <f>AVERAGE(M29:M30)</f>
        <v>-2.6772553606164373E-2</v>
      </c>
      <c r="N32" s="207">
        <f t="shared" ref="N32:S32" si="2">AVERAGE(N29:N30)</f>
        <v>-3.9704503367676169E-2</v>
      </c>
      <c r="O32" s="207">
        <f t="shared" si="2"/>
        <v>-1.0953435244472672E-3</v>
      </c>
      <c r="P32" s="207">
        <f t="shared" si="2"/>
        <v>8.0764825459532751E-3</v>
      </c>
      <c r="Q32" s="207">
        <f t="shared" si="2"/>
        <v>6.546438954636147E-3</v>
      </c>
      <c r="R32" s="207">
        <f t="shared" si="2"/>
        <v>4.3304575862308627E-3</v>
      </c>
      <c r="S32" s="207">
        <f t="shared" si="2"/>
        <v>3.00941333753012E-3</v>
      </c>
    </row>
    <row r="33" spans="2:20" x14ac:dyDescent="0.2">
      <c r="E33" t="s">
        <v>549</v>
      </c>
      <c r="F33" s="81" t="s">
        <v>100</v>
      </c>
      <c r="G33" s="24" t="str">
        <f>Unit_Perc</f>
        <v>Percent</v>
      </c>
      <c r="H33" s="12" t="s">
        <v>15</v>
      </c>
      <c r="I33" s="12" t="s">
        <v>15</v>
      </c>
      <c r="M33" s="207">
        <f>M31+M32</f>
        <v>-2.1772553606164372E-2</v>
      </c>
      <c r="N33" s="207">
        <f t="shared" ref="N33:S33" si="3">N31+N32</f>
        <v>-3.4704503367676172E-2</v>
      </c>
      <c r="O33" s="207">
        <f t="shared" si="3"/>
        <v>3.9046564755527329E-3</v>
      </c>
      <c r="P33" s="207">
        <f t="shared" si="3"/>
        <v>1.3076482545953276E-2</v>
      </c>
      <c r="Q33" s="207">
        <f t="shared" si="3"/>
        <v>1.1546438954636147E-2</v>
      </c>
      <c r="R33" s="207">
        <f t="shared" si="3"/>
        <v>4.3304575862308627E-3</v>
      </c>
      <c r="S33" s="207">
        <f t="shared" si="3"/>
        <v>3.00941333753012E-3</v>
      </c>
    </row>
    <row r="35" spans="2:20" s="57" customFormat="1" ht="15.75" x14ac:dyDescent="0.2">
      <c r="B35" s="117"/>
      <c r="C35" s="117" t="s">
        <v>485</v>
      </c>
    </row>
    <row r="37" spans="2:20" ht="15" x14ac:dyDescent="0.2">
      <c r="C37" s="8" t="s">
        <v>18</v>
      </c>
      <c r="F37" s="21" t="s">
        <v>9</v>
      </c>
      <c r="G37" s="21" t="s">
        <v>10</v>
      </c>
      <c r="H37" s="21" t="s">
        <v>11</v>
      </c>
      <c r="I37" s="21" t="s">
        <v>12</v>
      </c>
    </row>
    <row r="38" spans="2:20" ht="15" x14ac:dyDescent="0.2">
      <c r="M38" s="51" t="s">
        <v>19</v>
      </c>
      <c r="N38" s="51"/>
      <c r="O38" s="51"/>
      <c r="P38" s="51"/>
      <c r="Q38" s="51"/>
      <c r="R38" s="51"/>
      <c r="S38" s="51"/>
    </row>
    <row r="39" spans="2:20" ht="15" x14ac:dyDescent="0.2">
      <c r="E39" s="10" t="s">
        <v>20</v>
      </c>
      <c r="F39" s="12"/>
      <c r="G39" s="24"/>
      <c r="H39" s="12"/>
      <c r="I39" s="12"/>
      <c r="L39" s="22" t="str">
        <f>"FY"&amp;RIGHT(LookupTab!T$47,2)</f>
        <v>FY21</v>
      </c>
      <c r="M39" s="22" t="str">
        <f>"FY"&amp;RIGHT(LookupTab!U$47,2)</f>
        <v>FY22</v>
      </c>
      <c r="N39" s="22" t="str">
        <f>"FY"&amp;RIGHT(LookupTab!V$47,2)</f>
        <v>FY23</v>
      </c>
      <c r="O39" s="22" t="str">
        <f>"FY"&amp;RIGHT(LookupTab!W$47,2)</f>
        <v>FY24</v>
      </c>
      <c r="P39" s="22" t="str">
        <f>"FY"&amp;RIGHT(LookupTab!X$47,2)</f>
        <v>FY25</v>
      </c>
      <c r="Q39" s="22" t="str">
        <f>"FY"&amp;RIGHT(LookupTab!Y$47,2)</f>
        <v>FY26</v>
      </c>
      <c r="R39" s="22" t="str">
        <f>"FY"&amp;RIGHT(LookupTab!Z$47,2)</f>
        <v>FY27</v>
      </c>
      <c r="S39" s="22" t="str">
        <f>"FY"&amp;RIGHT(LookupTab!AA$47,2)</f>
        <v>FY28</v>
      </c>
    </row>
    <row r="40" spans="2:20" x14ac:dyDescent="0.2">
      <c r="D40" s="27">
        <v>1</v>
      </c>
      <c r="E40" t="str">
        <f>E25</f>
        <v>Labour</v>
      </c>
      <c r="F40" s="12" t="s">
        <v>100</v>
      </c>
      <c r="G40" s="24" t="str">
        <f>Unit_Index</f>
        <v>Index</v>
      </c>
      <c r="H40" s="12" t="s">
        <v>15</v>
      </c>
      <c r="I40" s="12" t="s">
        <v>15</v>
      </c>
      <c r="L40" s="53">
        <v>1</v>
      </c>
      <c r="M40" s="52">
        <f t="shared" ref="M40:S41" si="4">L40*(1+M25)</f>
        <v>0.97822744639383563</v>
      </c>
      <c r="N40" s="52">
        <f t="shared" si="4"/>
        <v>0.9442785486861075</v>
      </c>
      <c r="O40" s="52">
        <f t="shared" si="4"/>
        <v>0.94796563203596018</v>
      </c>
      <c r="P40" s="52">
        <f t="shared" si="4"/>
        <v>0.96036168807744193</v>
      </c>
      <c r="Q40" s="52">
        <f t="shared" si="4"/>
        <v>0.97145044568319949</v>
      </c>
      <c r="R40" s="52">
        <f t="shared" si="4"/>
        <v>0.97565727063535568</v>
      </c>
      <c r="S40" s="52">
        <f t="shared" si="4"/>
        <v>0.97859342663846383</v>
      </c>
    </row>
    <row r="41" spans="2:20" x14ac:dyDescent="0.2">
      <c r="D41" s="28">
        <f>D40+1</f>
        <v>2</v>
      </c>
      <c r="E41" t="str">
        <f>E26</f>
        <v>Non-Labour</v>
      </c>
      <c r="F41" s="12" t="s">
        <v>100</v>
      </c>
      <c r="G41" s="24" t="str">
        <f>Unit_Index</f>
        <v>Index</v>
      </c>
      <c r="H41" s="12" t="s">
        <v>15</v>
      </c>
      <c r="I41" s="12" t="s">
        <v>15</v>
      </c>
      <c r="L41" s="54">
        <v>1</v>
      </c>
      <c r="M41" s="52">
        <f t="shared" si="4"/>
        <v>1</v>
      </c>
      <c r="N41" s="52">
        <f t="shared" si="4"/>
        <v>1</v>
      </c>
      <c r="O41" s="52">
        <f t="shared" si="4"/>
        <v>1</v>
      </c>
      <c r="P41" s="52">
        <f t="shared" si="4"/>
        <v>1</v>
      </c>
      <c r="Q41" s="52">
        <f t="shared" si="4"/>
        <v>1</v>
      </c>
      <c r="R41" s="52">
        <f t="shared" si="4"/>
        <v>1</v>
      </c>
      <c r="S41" s="52">
        <f t="shared" si="4"/>
        <v>1</v>
      </c>
    </row>
    <row r="43" spans="2:20" s="6" customFormat="1" ht="18" x14ac:dyDescent="0.2">
      <c r="B43" s="19" t="s">
        <v>486</v>
      </c>
      <c r="C43" s="19"/>
    </row>
    <row r="44" spans="2:20" s="1" customFormat="1" ht="11.25" x14ac:dyDescent="0.2">
      <c r="B44" s="2"/>
      <c r="C44" s="2"/>
      <c r="D44" s="2"/>
      <c r="F44" s="4"/>
    </row>
    <row r="45" spans="2:20" ht="15" x14ac:dyDescent="0.2">
      <c r="C45" s="8" t="s">
        <v>21</v>
      </c>
      <c r="F45" s="21" t="s">
        <v>9</v>
      </c>
      <c r="G45" s="21" t="s">
        <v>10</v>
      </c>
      <c r="H45" s="21" t="s">
        <v>11</v>
      </c>
      <c r="I45" s="21" t="s">
        <v>12</v>
      </c>
      <c r="L45" s="195"/>
      <c r="M45" s="195"/>
      <c r="N45" s="195"/>
      <c r="O45" s="195"/>
      <c r="P45" s="195"/>
      <c r="Q45" s="195"/>
      <c r="R45" s="195"/>
      <c r="S45" s="195"/>
      <c r="T45" s="195"/>
    </row>
    <row r="46" spans="2:20" x14ac:dyDescent="0.2">
      <c r="L46" s="193"/>
      <c r="M46" s="193"/>
      <c r="N46" s="193"/>
      <c r="O46" s="193"/>
      <c r="P46" s="193"/>
      <c r="Q46" s="193"/>
      <c r="R46" s="193"/>
      <c r="S46" s="193"/>
      <c r="T46" s="193"/>
    </row>
    <row r="47" spans="2:20" x14ac:dyDescent="0.2">
      <c r="E47" s="10" t="s">
        <v>22</v>
      </c>
      <c r="L47" s="193"/>
      <c r="M47" s="193"/>
      <c r="N47" s="193"/>
      <c r="O47" s="193"/>
      <c r="P47" s="193"/>
      <c r="Q47" s="193"/>
      <c r="R47" s="193"/>
      <c r="S47" s="193"/>
      <c r="T47" s="193"/>
    </row>
    <row r="48" spans="2:20" x14ac:dyDescent="0.2">
      <c r="D48" s="27">
        <v>1</v>
      </c>
      <c r="E48" s="29" t="s">
        <v>23</v>
      </c>
      <c r="F48" s="12" t="str">
        <f t="shared" ref="F48:F55" si="5">$F$128</f>
        <v>TransGrid</v>
      </c>
      <c r="G48" s="24" t="str">
        <f t="shared" ref="G48:G55" si="6">Unit_Name</f>
        <v>Name</v>
      </c>
      <c r="H48" s="12" t="s">
        <v>15</v>
      </c>
      <c r="I48" s="12" t="s">
        <v>15</v>
      </c>
      <c r="L48" s="193"/>
      <c r="M48" s="193"/>
      <c r="N48" s="193"/>
      <c r="O48" s="193"/>
      <c r="P48" s="193"/>
      <c r="Q48" s="193"/>
      <c r="R48" s="193"/>
      <c r="S48" s="193"/>
      <c r="T48" s="193"/>
    </row>
    <row r="49" spans="3:20" x14ac:dyDescent="0.2">
      <c r="D49" s="28">
        <f>D48+1</f>
        <v>2</v>
      </c>
      <c r="E49" s="29" t="s">
        <v>24</v>
      </c>
      <c r="F49" s="12" t="str">
        <f t="shared" si="5"/>
        <v>TransGrid</v>
      </c>
      <c r="G49" s="24" t="str">
        <f t="shared" si="6"/>
        <v>Name</v>
      </c>
      <c r="H49" s="12" t="s">
        <v>15</v>
      </c>
      <c r="I49" s="12" t="s">
        <v>15</v>
      </c>
      <c r="M49" s="193"/>
      <c r="N49" s="193"/>
      <c r="O49" s="193"/>
      <c r="P49" s="193"/>
      <c r="Q49" s="193"/>
      <c r="R49" s="193"/>
      <c r="S49" s="193"/>
      <c r="T49" s="193"/>
    </row>
    <row r="50" spans="3:20" x14ac:dyDescent="0.2">
      <c r="D50" s="28">
        <f t="shared" ref="D50:D55" si="7">D49+1</f>
        <v>3</v>
      </c>
      <c r="E50" s="29" t="s">
        <v>25</v>
      </c>
      <c r="F50" s="12" t="str">
        <f t="shared" si="5"/>
        <v>TransGrid</v>
      </c>
      <c r="G50" s="24" t="str">
        <f t="shared" si="6"/>
        <v>Name</v>
      </c>
      <c r="H50" s="12" t="s">
        <v>15</v>
      </c>
      <c r="I50" s="12" t="s">
        <v>15</v>
      </c>
      <c r="L50" s="193"/>
    </row>
    <row r="51" spans="3:20" x14ac:dyDescent="0.2">
      <c r="D51" s="28">
        <f t="shared" si="7"/>
        <v>4</v>
      </c>
      <c r="E51" s="29" t="s">
        <v>26</v>
      </c>
      <c r="F51" s="12" t="str">
        <f t="shared" si="5"/>
        <v>TransGrid</v>
      </c>
      <c r="G51" s="24" t="str">
        <f t="shared" si="6"/>
        <v>Name</v>
      </c>
      <c r="H51" s="12" t="s">
        <v>15</v>
      </c>
      <c r="I51" s="12" t="s">
        <v>15</v>
      </c>
      <c r="L51" s="193"/>
    </row>
    <row r="52" spans="3:20" x14ac:dyDescent="0.2">
      <c r="D52" s="28">
        <f t="shared" si="7"/>
        <v>5</v>
      </c>
      <c r="E52" s="29" t="s">
        <v>27</v>
      </c>
      <c r="F52" s="12" t="str">
        <f t="shared" si="5"/>
        <v>TransGrid</v>
      </c>
      <c r="G52" s="24" t="str">
        <f t="shared" si="6"/>
        <v>Name</v>
      </c>
      <c r="H52" s="12" t="s">
        <v>15</v>
      </c>
      <c r="I52" s="12" t="s">
        <v>15</v>
      </c>
    </row>
    <row r="53" spans="3:20" x14ac:dyDescent="0.2">
      <c r="D53" s="28">
        <f t="shared" si="7"/>
        <v>6</v>
      </c>
      <c r="E53" s="29" t="s">
        <v>28</v>
      </c>
      <c r="F53" s="12" t="str">
        <f t="shared" si="5"/>
        <v>TransGrid</v>
      </c>
      <c r="G53" s="24" t="str">
        <f t="shared" si="6"/>
        <v>Name</v>
      </c>
      <c r="H53" s="12" t="s">
        <v>15</v>
      </c>
      <c r="I53" s="12" t="s">
        <v>15</v>
      </c>
      <c r="L53" s="193"/>
    </row>
    <row r="54" spans="3:20" x14ac:dyDescent="0.2">
      <c r="D54" s="28">
        <f t="shared" si="7"/>
        <v>7</v>
      </c>
      <c r="E54" s="29" t="s">
        <v>29</v>
      </c>
      <c r="F54" s="12" t="str">
        <f t="shared" si="5"/>
        <v>TransGrid</v>
      </c>
      <c r="G54" s="24" t="str">
        <f t="shared" si="6"/>
        <v>Name</v>
      </c>
      <c r="H54" s="12" t="s">
        <v>15</v>
      </c>
      <c r="I54" s="12" t="s">
        <v>15</v>
      </c>
    </row>
    <row r="55" spans="3:20" x14ac:dyDescent="0.2">
      <c r="D55" s="28">
        <f t="shared" si="7"/>
        <v>8</v>
      </c>
      <c r="E55" s="29" t="s">
        <v>30</v>
      </c>
      <c r="F55" s="12" t="str">
        <f t="shared" si="5"/>
        <v>TransGrid</v>
      </c>
      <c r="G55" s="24" t="str">
        <f t="shared" si="6"/>
        <v>Name</v>
      </c>
      <c r="H55" s="12" t="s">
        <v>15</v>
      </c>
      <c r="I55" s="12" t="s">
        <v>15</v>
      </c>
      <c r="L55" s="193"/>
    </row>
    <row r="56" spans="3:20" x14ac:dyDescent="0.2">
      <c r="L56" s="193"/>
    </row>
    <row r="57" spans="3:20" ht="15" x14ac:dyDescent="0.2">
      <c r="C57" s="8" t="s">
        <v>31</v>
      </c>
      <c r="F57" s="21" t="s">
        <v>9</v>
      </c>
      <c r="G57" s="21" t="s">
        <v>10</v>
      </c>
      <c r="H57" s="21" t="s">
        <v>11</v>
      </c>
      <c r="I57" s="21" t="s">
        <v>12</v>
      </c>
      <c r="L57" s="193"/>
    </row>
    <row r="58" spans="3:20" x14ac:dyDescent="0.2">
      <c r="L58" s="193"/>
    </row>
    <row r="59" spans="3:20" x14ac:dyDescent="0.2">
      <c r="E59" s="10" t="s">
        <v>32</v>
      </c>
    </row>
    <row r="60" spans="3:20" x14ac:dyDescent="0.2">
      <c r="D60" s="27">
        <v>1</v>
      </c>
      <c r="E60" s="29" t="s">
        <v>33</v>
      </c>
      <c r="F60" s="12" t="str">
        <f t="shared" ref="F60:F72" si="8">$F$128</f>
        <v>TransGrid</v>
      </c>
      <c r="G60" s="24" t="str">
        <f t="shared" ref="G60:G72" si="9">Unit_Name</f>
        <v>Name</v>
      </c>
      <c r="H60" s="12" t="s">
        <v>15</v>
      </c>
      <c r="I60" s="12" t="s">
        <v>15</v>
      </c>
    </row>
    <row r="61" spans="3:20" x14ac:dyDescent="0.2">
      <c r="D61" s="28">
        <f>D60+1</f>
        <v>2</v>
      </c>
      <c r="E61" s="29" t="s">
        <v>34</v>
      </c>
      <c r="F61" s="12" t="str">
        <f t="shared" si="8"/>
        <v>TransGrid</v>
      </c>
      <c r="G61" s="24" t="str">
        <f t="shared" si="9"/>
        <v>Name</v>
      </c>
      <c r="H61" s="12" t="s">
        <v>15</v>
      </c>
      <c r="I61" s="12" t="s">
        <v>15</v>
      </c>
    </row>
    <row r="62" spans="3:20" x14ac:dyDescent="0.2">
      <c r="D62" s="28">
        <f t="shared" ref="D62:D69" si="10">D61+1</f>
        <v>3</v>
      </c>
      <c r="E62" s="29" t="s">
        <v>35</v>
      </c>
      <c r="F62" s="12" t="str">
        <f t="shared" si="8"/>
        <v>TransGrid</v>
      </c>
      <c r="G62" s="24" t="str">
        <f t="shared" si="9"/>
        <v>Name</v>
      </c>
      <c r="H62" s="12" t="s">
        <v>15</v>
      </c>
      <c r="I62" s="12" t="s">
        <v>15</v>
      </c>
    </row>
    <row r="63" spans="3:20" x14ac:dyDescent="0.2">
      <c r="D63" s="28">
        <f t="shared" si="10"/>
        <v>4</v>
      </c>
      <c r="E63" s="29" t="s">
        <v>36</v>
      </c>
      <c r="F63" s="12" t="str">
        <f t="shared" si="8"/>
        <v>TransGrid</v>
      </c>
      <c r="G63" s="24" t="str">
        <f t="shared" si="9"/>
        <v>Name</v>
      </c>
      <c r="H63" s="12" t="s">
        <v>15</v>
      </c>
      <c r="I63" s="12" t="s">
        <v>15</v>
      </c>
    </row>
    <row r="64" spans="3:20" x14ac:dyDescent="0.2">
      <c r="D64" s="28">
        <f t="shared" si="10"/>
        <v>5</v>
      </c>
      <c r="E64" s="29" t="s">
        <v>37</v>
      </c>
      <c r="F64" s="12" t="str">
        <f t="shared" si="8"/>
        <v>TransGrid</v>
      </c>
      <c r="G64" s="24" t="str">
        <f t="shared" si="9"/>
        <v>Name</v>
      </c>
      <c r="H64" s="12" t="s">
        <v>15</v>
      </c>
      <c r="I64" s="12" t="s">
        <v>15</v>
      </c>
    </row>
    <row r="65" spans="3:9" x14ac:dyDescent="0.2">
      <c r="D65" s="28">
        <f t="shared" si="10"/>
        <v>6</v>
      </c>
      <c r="E65" s="29" t="s">
        <v>38</v>
      </c>
      <c r="F65" s="12" t="str">
        <f t="shared" si="8"/>
        <v>TransGrid</v>
      </c>
      <c r="G65" s="24" t="str">
        <f t="shared" si="9"/>
        <v>Name</v>
      </c>
      <c r="H65" s="12" t="s">
        <v>15</v>
      </c>
      <c r="I65" s="12" t="s">
        <v>15</v>
      </c>
    </row>
    <row r="66" spans="3:9" x14ac:dyDescent="0.2">
      <c r="D66" s="28">
        <f t="shared" si="10"/>
        <v>7</v>
      </c>
      <c r="E66" s="29" t="s">
        <v>39</v>
      </c>
      <c r="F66" s="12" t="str">
        <f t="shared" si="8"/>
        <v>TransGrid</v>
      </c>
      <c r="G66" s="24" t="str">
        <f t="shared" si="9"/>
        <v>Name</v>
      </c>
      <c r="H66" s="12" t="s">
        <v>15</v>
      </c>
      <c r="I66" s="12" t="s">
        <v>15</v>
      </c>
    </row>
    <row r="67" spans="3:9" x14ac:dyDescent="0.2">
      <c r="D67" s="28">
        <f t="shared" si="10"/>
        <v>8</v>
      </c>
      <c r="E67" s="29" t="s">
        <v>40</v>
      </c>
      <c r="F67" s="12" t="str">
        <f t="shared" si="8"/>
        <v>TransGrid</v>
      </c>
      <c r="G67" s="24" t="str">
        <f t="shared" si="9"/>
        <v>Name</v>
      </c>
      <c r="H67" s="12" t="s">
        <v>15</v>
      </c>
      <c r="I67" s="12" t="s">
        <v>15</v>
      </c>
    </row>
    <row r="68" spans="3:9" x14ac:dyDescent="0.2">
      <c r="D68" s="28">
        <f t="shared" si="10"/>
        <v>9</v>
      </c>
      <c r="E68" s="29" t="s">
        <v>41</v>
      </c>
      <c r="F68" s="12" t="str">
        <f t="shared" si="8"/>
        <v>TransGrid</v>
      </c>
      <c r="G68" s="24" t="str">
        <f t="shared" si="9"/>
        <v>Name</v>
      </c>
      <c r="H68" s="12" t="s">
        <v>15</v>
      </c>
      <c r="I68" s="12" t="s">
        <v>15</v>
      </c>
    </row>
    <row r="69" spans="3:9" x14ac:dyDescent="0.2">
      <c r="D69" s="28">
        <f t="shared" si="10"/>
        <v>10</v>
      </c>
      <c r="E69" s="29" t="s">
        <v>42</v>
      </c>
      <c r="F69" s="12" t="str">
        <f t="shared" si="8"/>
        <v>TransGrid</v>
      </c>
      <c r="G69" s="24" t="str">
        <f t="shared" si="9"/>
        <v>Name</v>
      </c>
      <c r="H69" s="12" t="s">
        <v>15</v>
      </c>
      <c r="I69" s="12" t="s">
        <v>15</v>
      </c>
    </row>
    <row r="70" spans="3:9" x14ac:dyDescent="0.2">
      <c r="D70" s="28">
        <f t="shared" ref="D70:D72" si="11">D69+1</f>
        <v>11</v>
      </c>
      <c r="E70" s="29" t="s">
        <v>43</v>
      </c>
      <c r="F70" s="12" t="str">
        <f t="shared" si="8"/>
        <v>TransGrid</v>
      </c>
      <c r="G70" s="24" t="str">
        <f t="shared" si="9"/>
        <v>Name</v>
      </c>
      <c r="H70" s="12" t="s">
        <v>15</v>
      </c>
      <c r="I70" s="12" t="s">
        <v>15</v>
      </c>
    </row>
    <row r="71" spans="3:9" x14ac:dyDescent="0.2">
      <c r="D71" s="28">
        <f t="shared" si="11"/>
        <v>12</v>
      </c>
      <c r="E71" s="29" t="s">
        <v>24</v>
      </c>
      <c r="F71" s="12" t="str">
        <f t="shared" si="8"/>
        <v>TransGrid</v>
      </c>
      <c r="G71" s="24" t="str">
        <f t="shared" si="9"/>
        <v>Name</v>
      </c>
      <c r="H71" s="12" t="s">
        <v>15</v>
      </c>
      <c r="I71" s="12" t="s">
        <v>15</v>
      </c>
    </row>
    <row r="72" spans="3:9" x14ac:dyDescent="0.2">
      <c r="D72" s="28">
        <f t="shared" si="11"/>
        <v>13</v>
      </c>
      <c r="E72" s="29" t="s">
        <v>30</v>
      </c>
      <c r="F72" s="12" t="str">
        <f t="shared" si="8"/>
        <v>TransGrid</v>
      </c>
      <c r="G72" s="24" t="str">
        <f t="shared" si="9"/>
        <v>Name</v>
      </c>
      <c r="H72" s="12" t="s">
        <v>15</v>
      </c>
      <c r="I72" s="12" t="s">
        <v>15</v>
      </c>
    </row>
    <row r="74" spans="3:9" ht="15" x14ac:dyDescent="0.2">
      <c r="C74" s="8" t="s">
        <v>44</v>
      </c>
      <c r="F74" s="21" t="s">
        <v>9</v>
      </c>
      <c r="G74" s="21" t="s">
        <v>10</v>
      </c>
      <c r="H74" s="21" t="s">
        <v>11</v>
      </c>
      <c r="I74" s="21" t="s">
        <v>12</v>
      </c>
    </row>
    <row r="76" spans="3:9" x14ac:dyDescent="0.2">
      <c r="E76" s="10" t="s">
        <v>45</v>
      </c>
    </row>
    <row r="77" spans="3:9" x14ac:dyDescent="0.2">
      <c r="D77" s="27">
        <v>1</v>
      </c>
      <c r="E77" s="29" t="s">
        <v>33</v>
      </c>
      <c r="F77" s="12" t="str">
        <f t="shared" ref="F77:F86" si="12">$F$128</f>
        <v>TransGrid</v>
      </c>
      <c r="G77" s="24" t="str">
        <f t="shared" ref="G77:G86" si="13">Unit_Name</f>
        <v>Name</v>
      </c>
      <c r="H77" s="12" t="s">
        <v>15</v>
      </c>
      <c r="I77" s="12" t="s">
        <v>15</v>
      </c>
    </row>
    <row r="78" spans="3:9" x14ac:dyDescent="0.2">
      <c r="D78" s="28">
        <f>D77+1</f>
        <v>2</v>
      </c>
      <c r="E78" s="29" t="s">
        <v>46</v>
      </c>
      <c r="F78" s="12" t="str">
        <f t="shared" si="12"/>
        <v>TransGrid</v>
      </c>
      <c r="G78" s="24" t="str">
        <f t="shared" si="13"/>
        <v>Name</v>
      </c>
      <c r="H78" s="12" t="s">
        <v>15</v>
      </c>
      <c r="I78" s="12" t="s">
        <v>15</v>
      </c>
    </row>
    <row r="79" spans="3:9" x14ac:dyDescent="0.2">
      <c r="D79" s="28">
        <f t="shared" ref="D79:D86" si="14">D78+1</f>
        <v>3</v>
      </c>
      <c r="E79" s="29" t="s">
        <v>47</v>
      </c>
      <c r="F79" s="12" t="str">
        <f t="shared" si="12"/>
        <v>TransGrid</v>
      </c>
      <c r="G79" s="24" t="str">
        <f t="shared" si="13"/>
        <v>Name</v>
      </c>
      <c r="H79" s="12" t="s">
        <v>15</v>
      </c>
      <c r="I79" s="12" t="s">
        <v>15</v>
      </c>
    </row>
    <row r="80" spans="3:9" x14ac:dyDescent="0.2">
      <c r="D80" s="28">
        <f t="shared" si="14"/>
        <v>4</v>
      </c>
      <c r="E80" s="29" t="s">
        <v>48</v>
      </c>
      <c r="F80" s="12" t="str">
        <f t="shared" si="12"/>
        <v>TransGrid</v>
      </c>
      <c r="G80" s="24" t="str">
        <f t="shared" si="13"/>
        <v>Name</v>
      </c>
      <c r="H80" s="12" t="s">
        <v>15</v>
      </c>
      <c r="I80" s="12" t="s">
        <v>15</v>
      </c>
    </row>
    <row r="81" spans="3:14" x14ac:dyDescent="0.2">
      <c r="D81" s="28">
        <f t="shared" si="14"/>
        <v>5</v>
      </c>
      <c r="E81" s="29" t="s">
        <v>49</v>
      </c>
      <c r="F81" s="12" t="str">
        <f t="shared" si="12"/>
        <v>TransGrid</v>
      </c>
      <c r="G81" s="24" t="str">
        <f t="shared" si="13"/>
        <v>Name</v>
      </c>
      <c r="H81" s="12" t="s">
        <v>15</v>
      </c>
      <c r="I81" s="12" t="s">
        <v>15</v>
      </c>
    </row>
    <row r="82" spans="3:14" x14ac:dyDescent="0.2">
      <c r="D82" s="28">
        <f t="shared" si="14"/>
        <v>6</v>
      </c>
      <c r="E82" s="29" t="s">
        <v>30</v>
      </c>
      <c r="F82" s="12" t="str">
        <f t="shared" si="12"/>
        <v>TransGrid</v>
      </c>
      <c r="G82" s="24" t="str">
        <f t="shared" si="13"/>
        <v>Name</v>
      </c>
      <c r="H82" s="12" t="s">
        <v>15</v>
      </c>
      <c r="I82" s="12" t="s">
        <v>15</v>
      </c>
    </row>
    <row r="83" spans="3:14" x14ac:dyDescent="0.2">
      <c r="D83" s="28">
        <f t="shared" si="14"/>
        <v>7</v>
      </c>
      <c r="E83" s="29" t="s">
        <v>30</v>
      </c>
      <c r="F83" s="12" t="str">
        <f t="shared" si="12"/>
        <v>TransGrid</v>
      </c>
      <c r="G83" s="24" t="str">
        <f t="shared" si="13"/>
        <v>Name</v>
      </c>
      <c r="H83" s="12" t="s">
        <v>15</v>
      </c>
      <c r="I83" s="12" t="s">
        <v>15</v>
      </c>
    </row>
    <row r="84" spans="3:14" x14ac:dyDescent="0.2">
      <c r="D84" s="28">
        <f t="shared" si="14"/>
        <v>8</v>
      </c>
      <c r="E84" s="29" t="s">
        <v>30</v>
      </c>
      <c r="F84" s="12" t="str">
        <f t="shared" si="12"/>
        <v>TransGrid</v>
      </c>
      <c r="G84" s="24" t="str">
        <f t="shared" si="13"/>
        <v>Name</v>
      </c>
      <c r="H84" s="12" t="s">
        <v>15</v>
      </c>
      <c r="I84" s="12" t="s">
        <v>15</v>
      </c>
    </row>
    <row r="85" spans="3:14" x14ac:dyDescent="0.2">
      <c r="D85" s="28">
        <f t="shared" si="14"/>
        <v>9</v>
      </c>
      <c r="E85" s="29" t="s">
        <v>30</v>
      </c>
      <c r="F85" s="12" t="str">
        <f t="shared" si="12"/>
        <v>TransGrid</v>
      </c>
      <c r="G85" s="24" t="str">
        <f t="shared" si="13"/>
        <v>Name</v>
      </c>
      <c r="H85" s="12" t="s">
        <v>15</v>
      </c>
      <c r="I85" s="12" t="s">
        <v>15</v>
      </c>
    </row>
    <row r="86" spans="3:14" x14ac:dyDescent="0.2">
      <c r="D86" s="28">
        <f t="shared" si="14"/>
        <v>10</v>
      </c>
      <c r="E86" s="29" t="s">
        <v>30</v>
      </c>
      <c r="F86" s="12" t="str">
        <f t="shared" si="12"/>
        <v>TransGrid</v>
      </c>
      <c r="G86" s="24" t="str">
        <f t="shared" si="13"/>
        <v>Name</v>
      </c>
      <c r="H86" s="12" t="s">
        <v>15</v>
      </c>
      <c r="I86" s="12" t="s">
        <v>15</v>
      </c>
    </row>
    <row r="88" spans="3:14" ht="15" x14ac:dyDescent="0.2">
      <c r="C88" s="8" t="s">
        <v>50</v>
      </c>
      <c r="F88" s="21" t="s">
        <v>9</v>
      </c>
      <c r="G88" s="21" t="s">
        <v>10</v>
      </c>
      <c r="H88" s="21" t="s">
        <v>11</v>
      </c>
      <c r="I88" s="21" t="s">
        <v>12</v>
      </c>
      <c r="K88" s="65" t="s">
        <v>51</v>
      </c>
      <c r="L88" s="65"/>
      <c r="M88" s="65"/>
      <c r="N88" s="65"/>
    </row>
    <row r="90" spans="3:14" x14ac:dyDescent="0.2">
      <c r="E90" s="10" t="s">
        <v>52</v>
      </c>
    </row>
    <row r="91" spans="3:14" x14ac:dyDescent="0.2">
      <c r="D91" s="27">
        <v>1</v>
      </c>
      <c r="E91" s="29" t="s">
        <v>34</v>
      </c>
      <c r="F91" s="12" t="str">
        <f t="shared" ref="F91:F110" si="15">$F$128</f>
        <v>TransGrid</v>
      </c>
      <c r="G91" s="24" t="str">
        <f t="shared" ref="G91:G110" si="16">Unit_Name</f>
        <v>Name</v>
      </c>
      <c r="H91" s="12" t="s">
        <v>15</v>
      </c>
      <c r="I91" s="12" t="s">
        <v>15</v>
      </c>
      <c r="K91" s="29" t="s">
        <v>459</v>
      </c>
    </row>
    <row r="92" spans="3:14" x14ac:dyDescent="0.2">
      <c r="D92" s="28">
        <f>D91+1</f>
        <v>2</v>
      </c>
      <c r="E92" s="29" t="s">
        <v>53</v>
      </c>
      <c r="F92" s="12" t="str">
        <f t="shared" si="15"/>
        <v>TransGrid</v>
      </c>
      <c r="G92" s="24" t="str">
        <f t="shared" si="16"/>
        <v>Name</v>
      </c>
      <c r="H92" s="12" t="s">
        <v>15</v>
      </c>
      <c r="I92" s="12" t="s">
        <v>15</v>
      </c>
      <c r="K92" s="29" t="s">
        <v>460</v>
      </c>
    </row>
    <row r="93" spans="3:14" x14ac:dyDescent="0.2">
      <c r="D93" s="28">
        <f t="shared" ref="D93:D102" si="17">D92+1</f>
        <v>3</v>
      </c>
      <c r="E93" s="29" t="s">
        <v>55</v>
      </c>
      <c r="F93" s="12" t="str">
        <f t="shared" si="15"/>
        <v>TransGrid</v>
      </c>
      <c r="G93" s="24" t="str">
        <f t="shared" si="16"/>
        <v>Name</v>
      </c>
      <c r="H93" s="12" t="s">
        <v>15</v>
      </c>
      <c r="I93" s="12" t="s">
        <v>15</v>
      </c>
      <c r="K93" s="29" t="s">
        <v>461</v>
      </c>
    </row>
    <row r="94" spans="3:14" x14ac:dyDescent="0.2">
      <c r="D94" s="28">
        <f t="shared" si="17"/>
        <v>4</v>
      </c>
      <c r="E94" s="29" t="s">
        <v>56</v>
      </c>
      <c r="F94" s="12" t="str">
        <f t="shared" si="15"/>
        <v>TransGrid</v>
      </c>
      <c r="G94" s="24" t="str">
        <f t="shared" si="16"/>
        <v>Name</v>
      </c>
      <c r="H94" s="12" t="s">
        <v>15</v>
      </c>
      <c r="I94" s="12" t="s">
        <v>15</v>
      </c>
      <c r="K94" s="29" t="s">
        <v>91</v>
      </c>
    </row>
    <row r="95" spans="3:14" x14ac:dyDescent="0.2">
      <c r="D95" s="28">
        <f t="shared" si="17"/>
        <v>5</v>
      </c>
      <c r="E95" s="29" t="s">
        <v>58</v>
      </c>
      <c r="F95" s="12" t="str">
        <f t="shared" si="15"/>
        <v>TransGrid</v>
      </c>
      <c r="G95" s="24" t="str">
        <f t="shared" si="16"/>
        <v>Name</v>
      </c>
      <c r="H95" s="12" t="s">
        <v>15</v>
      </c>
      <c r="I95" s="12" t="s">
        <v>15</v>
      </c>
      <c r="K95" s="29" t="s">
        <v>462</v>
      </c>
    </row>
    <row r="96" spans="3:14" x14ac:dyDescent="0.2">
      <c r="D96" s="28">
        <f t="shared" si="17"/>
        <v>6</v>
      </c>
      <c r="E96" s="29" t="s">
        <v>59</v>
      </c>
      <c r="F96" s="12" t="str">
        <f t="shared" si="15"/>
        <v>TransGrid</v>
      </c>
      <c r="G96" s="24" t="str">
        <f t="shared" si="16"/>
        <v>Name</v>
      </c>
      <c r="H96" s="12" t="s">
        <v>15</v>
      </c>
      <c r="I96" s="12" t="s">
        <v>15</v>
      </c>
      <c r="K96" s="29" t="s">
        <v>463</v>
      </c>
    </row>
    <row r="97" spans="3:11" x14ac:dyDescent="0.2">
      <c r="D97" s="28">
        <f t="shared" si="17"/>
        <v>7</v>
      </c>
      <c r="E97" s="29" t="s">
        <v>60</v>
      </c>
      <c r="F97" s="12" t="str">
        <f t="shared" si="15"/>
        <v>TransGrid</v>
      </c>
      <c r="G97" s="24" t="str">
        <f t="shared" si="16"/>
        <v>Name</v>
      </c>
      <c r="H97" s="12" t="s">
        <v>15</v>
      </c>
      <c r="I97" s="12" t="s">
        <v>15</v>
      </c>
      <c r="K97" s="29" t="s">
        <v>464</v>
      </c>
    </row>
    <row r="98" spans="3:11" x14ac:dyDescent="0.2">
      <c r="D98" s="28">
        <f t="shared" si="17"/>
        <v>8</v>
      </c>
      <c r="E98" s="29" t="s">
        <v>61</v>
      </c>
      <c r="F98" s="12" t="str">
        <f t="shared" si="15"/>
        <v>TransGrid</v>
      </c>
      <c r="G98" s="24" t="str">
        <f t="shared" si="16"/>
        <v>Name</v>
      </c>
      <c r="H98" s="12" t="s">
        <v>15</v>
      </c>
      <c r="I98" s="12" t="s">
        <v>15</v>
      </c>
      <c r="K98" s="29" t="s">
        <v>465</v>
      </c>
    </row>
    <row r="99" spans="3:11" x14ac:dyDescent="0.2">
      <c r="D99" s="28">
        <f t="shared" si="17"/>
        <v>9</v>
      </c>
      <c r="E99" s="29" t="s">
        <v>214</v>
      </c>
      <c r="F99" s="12" t="str">
        <f t="shared" si="15"/>
        <v>TransGrid</v>
      </c>
      <c r="G99" s="24" t="str">
        <f t="shared" si="16"/>
        <v>Name</v>
      </c>
      <c r="H99" s="12" t="s">
        <v>15</v>
      </c>
      <c r="I99" s="12" t="s">
        <v>15</v>
      </c>
      <c r="K99" s="29" t="s">
        <v>214</v>
      </c>
    </row>
    <row r="100" spans="3:11" x14ac:dyDescent="0.2">
      <c r="D100" s="28">
        <f t="shared" si="17"/>
        <v>10</v>
      </c>
      <c r="E100" s="29" t="s">
        <v>62</v>
      </c>
      <c r="F100" s="12" t="str">
        <f t="shared" si="15"/>
        <v>TransGrid</v>
      </c>
      <c r="G100" s="24" t="str">
        <f t="shared" si="16"/>
        <v>Name</v>
      </c>
      <c r="H100" s="12" t="s">
        <v>15</v>
      </c>
      <c r="I100" s="12" t="s">
        <v>15</v>
      </c>
      <c r="K100" s="29" t="s">
        <v>62</v>
      </c>
    </row>
    <row r="101" spans="3:11" x14ac:dyDescent="0.2">
      <c r="D101" s="28">
        <f t="shared" si="17"/>
        <v>11</v>
      </c>
      <c r="E101" s="202" t="s">
        <v>526</v>
      </c>
      <c r="F101" s="12" t="str">
        <f t="shared" si="15"/>
        <v>TransGrid</v>
      </c>
      <c r="G101" s="24" t="str">
        <f t="shared" si="16"/>
        <v>Name</v>
      </c>
      <c r="H101" s="12" t="s">
        <v>15</v>
      </c>
      <c r="I101" s="12" t="s">
        <v>15</v>
      </c>
      <c r="K101" s="202" t="s">
        <v>526</v>
      </c>
    </row>
    <row r="102" spans="3:11" x14ac:dyDescent="0.2">
      <c r="D102" s="28">
        <f t="shared" si="17"/>
        <v>12</v>
      </c>
      <c r="E102" s="29" t="s">
        <v>30</v>
      </c>
      <c r="F102" s="12" t="str">
        <f t="shared" si="15"/>
        <v>TransGrid</v>
      </c>
      <c r="G102" s="24" t="str">
        <f t="shared" si="16"/>
        <v>Name</v>
      </c>
      <c r="H102" s="12" t="s">
        <v>15</v>
      </c>
      <c r="I102" s="12" t="s">
        <v>15</v>
      </c>
      <c r="K102" s="29" t="s">
        <v>30</v>
      </c>
    </row>
    <row r="103" spans="3:11" x14ac:dyDescent="0.2">
      <c r="D103" s="28">
        <f t="shared" ref="D103:D110" si="18">D102+1</f>
        <v>13</v>
      </c>
      <c r="E103" s="29" t="s">
        <v>30</v>
      </c>
      <c r="F103" s="12" t="str">
        <f t="shared" si="15"/>
        <v>TransGrid</v>
      </c>
      <c r="G103" s="24" t="str">
        <f t="shared" si="16"/>
        <v>Name</v>
      </c>
      <c r="H103" s="12" t="s">
        <v>15</v>
      </c>
      <c r="I103" s="12" t="s">
        <v>15</v>
      </c>
      <c r="K103" s="29" t="s">
        <v>30</v>
      </c>
    </row>
    <row r="104" spans="3:11" x14ac:dyDescent="0.2">
      <c r="D104" s="28">
        <f t="shared" si="18"/>
        <v>14</v>
      </c>
      <c r="E104" s="29" t="s">
        <v>30</v>
      </c>
      <c r="F104" s="12" t="str">
        <f t="shared" si="15"/>
        <v>TransGrid</v>
      </c>
      <c r="G104" s="24" t="str">
        <f t="shared" si="16"/>
        <v>Name</v>
      </c>
      <c r="H104" s="12" t="s">
        <v>15</v>
      </c>
      <c r="I104" s="12" t="s">
        <v>15</v>
      </c>
      <c r="K104" s="29" t="s">
        <v>30</v>
      </c>
    </row>
    <row r="105" spans="3:11" x14ac:dyDescent="0.2">
      <c r="D105" s="28">
        <f t="shared" si="18"/>
        <v>15</v>
      </c>
      <c r="E105" s="29" t="s">
        <v>30</v>
      </c>
      <c r="F105" s="12" t="str">
        <f t="shared" si="15"/>
        <v>TransGrid</v>
      </c>
      <c r="G105" s="24" t="str">
        <f t="shared" si="16"/>
        <v>Name</v>
      </c>
      <c r="H105" s="12" t="s">
        <v>15</v>
      </c>
      <c r="I105" s="12" t="s">
        <v>15</v>
      </c>
      <c r="K105" s="29" t="s">
        <v>30</v>
      </c>
    </row>
    <row r="106" spans="3:11" x14ac:dyDescent="0.2">
      <c r="D106" s="28">
        <f t="shared" si="18"/>
        <v>16</v>
      </c>
      <c r="E106" s="29" t="s">
        <v>30</v>
      </c>
      <c r="F106" s="12" t="str">
        <f t="shared" si="15"/>
        <v>TransGrid</v>
      </c>
      <c r="G106" s="24" t="str">
        <f t="shared" si="16"/>
        <v>Name</v>
      </c>
      <c r="H106" s="12" t="s">
        <v>15</v>
      </c>
      <c r="I106" s="12" t="s">
        <v>15</v>
      </c>
      <c r="K106" s="29" t="s">
        <v>30</v>
      </c>
    </row>
    <row r="107" spans="3:11" x14ac:dyDescent="0.2">
      <c r="D107" s="28">
        <f t="shared" si="18"/>
        <v>17</v>
      </c>
      <c r="E107" s="29" t="s">
        <v>30</v>
      </c>
      <c r="F107" s="12" t="str">
        <f t="shared" si="15"/>
        <v>TransGrid</v>
      </c>
      <c r="G107" s="24" t="str">
        <f t="shared" si="16"/>
        <v>Name</v>
      </c>
      <c r="H107" s="12" t="s">
        <v>15</v>
      </c>
      <c r="I107" s="12" t="s">
        <v>15</v>
      </c>
      <c r="K107" s="29" t="s">
        <v>30</v>
      </c>
    </row>
    <row r="108" spans="3:11" x14ac:dyDescent="0.2">
      <c r="D108" s="28">
        <f t="shared" si="18"/>
        <v>18</v>
      </c>
      <c r="E108" s="29" t="s">
        <v>30</v>
      </c>
      <c r="F108" s="12" t="str">
        <f t="shared" si="15"/>
        <v>TransGrid</v>
      </c>
      <c r="G108" s="24" t="str">
        <f t="shared" si="16"/>
        <v>Name</v>
      </c>
      <c r="H108" s="12" t="s">
        <v>15</v>
      </c>
      <c r="I108" s="12" t="s">
        <v>15</v>
      </c>
      <c r="K108" s="29" t="s">
        <v>30</v>
      </c>
    </row>
    <row r="109" spans="3:11" x14ac:dyDescent="0.2">
      <c r="D109" s="28">
        <f t="shared" si="18"/>
        <v>19</v>
      </c>
      <c r="E109" s="29" t="s">
        <v>63</v>
      </c>
      <c r="F109" s="12" t="str">
        <f t="shared" si="15"/>
        <v>TransGrid</v>
      </c>
      <c r="G109" s="24" t="str">
        <f t="shared" si="16"/>
        <v>Name</v>
      </c>
      <c r="H109" s="12" t="s">
        <v>15</v>
      </c>
      <c r="I109" s="12" t="s">
        <v>15</v>
      </c>
      <c r="K109" s="29" t="s">
        <v>63</v>
      </c>
    </row>
    <row r="110" spans="3:11" x14ac:dyDescent="0.2">
      <c r="D110" s="28">
        <f t="shared" si="18"/>
        <v>20</v>
      </c>
      <c r="E110" s="29" t="s">
        <v>64</v>
      </c>
      <c r="F110" s="12" t="str">
        <f t="shared" si="15"/>
        <v>TransGrid</v>
      </c>
      <c r="G110" s="24" t="str">
        <f t="shared" si="16"/>
        <v>Name</v>
      </c>
      <c r="H110" s="12" t="s">
        <v>15</v>
      </c>
      <c r="I110" s="12" t="s">
        <v>15</v>
      </c>
      <c r="K110" s="29" t="s">
        <v>64</v>
      </c>
    </row>
    <row r="112" spans="3:11" ht="15" x14ac:dyDescent="0.2">
      <c r="C112" s="8" t="s">
        <v>219</v>
      </c>
      <c r="F112" s="21" t="s">
        <v>9</v>
      </c>
      <c r="G112" s="21" t="s">
        <v>10</v>
      </c>
      <c r="H112" s="21" t="s">
        <v>11</v>
      </c>
      <c r="I112" s="21" t="s">
        <v>12</v>
      </c>
    </row>
    <row r="114" spans="3:9" x14ac:dyDescent="0.2">
      <c r="E114" s="10" t="s">
        <v>218</v>
      </c>
    </row>
    <row r="115" spans="3:9" x14ac:dyDescent="0.2">
      <c r="D115" s="27">
        <v>1</v>
      </c>
      <c r="E115" s="29" t="s">
        <v>215</v>
      </c>
      <c r="F115" s="12" t="str">
        <f t="shared" ref="F115:F122" si="19">$F$128</f>
        <v>TransGrid</v>
      </c>
      <c r="G115" s="24" t="str">
        <f t="shared" ref="G115:G122" si="20">Unit_Name</f>
        <v>Name</v>
      </c>
      <c r="H115" s="12" t="s">
        <v>15</v>
      </c>
      <c r="I115" s="12" t="s">
        <v>15</v>
      </c>
    </row>
    <row r="116" spans="3:9" x14ac:dyDescent="0.2">
      <c r="D116" s="28">
        <f t="shared" ref="D116:D122" si="21">D115+1</f>
        <v>2</v>
      </c>
      <c r="E116" s="29" t="s">
        <v>228</v>
      </c>
      <c r="F116" s="12" t="str">
        <f t="shared" si="19"/>
        <v>TransGrid</v>
      </c>
      <c r="G116" s="24" t="str">
        <f t="shared" si="20"/>
        <v>Name</v>
      </c>
      <c r="H116" s="12" t="s">
        <v>15</v>
      </c>
      <c r="I116" s="12" t="s">
        <v>15</v>
      </c>
    </row>
    <row r="117" spans="3:9" x14ac:dyDescent="0.2">
      <c r="D117" s="28">
        <f t="shared" si="21"/>
        <v>3</v>
      </c>
      <c r="E117" s="29" t="s">
        <v>216</v>
      </c>
      <c r="F117" s="12" t="str">
        <f t="shared" si="19"/>
        <v>TransGrid</v>
      </c>
      <c r="G117" s="24" t="str">
        <f t="shared" si="20"/>
        <v>Name</v>
      </c>
      <c r="H117" s="12" t="s">
        <v>15</v>
      </c>
      <c r="I117" s="12" t="s">
        <v>15</v>
      </c>
    </row>
    <row r="118" spans="3:9" x14ac:dyDescent="0.2">
      <c r="D118" s="28">
        <f t="shared" si="21"/>
        <v>4</v>
      </c>
      <c r="E118" s="29" t="s">
        <v>229</v>
      </c>
      <c r="F118" s="12" t="str">
        <f t="shared" si="19"/>
        <v>TransGrid</v>
      </c>
      <c r="G118" s="24" t="s">
        <v>195</v>
      </c>
      <c r="H118" s="12" t="s">
        <v>15</v>
      </c>
      <c r="I118" s="12" t="s">
        <v>15</v>
      </c>
    </row>
    <row r="119" spans="3:9" x14ac:dyDescent="0.2">
      <c r="D119" s="28">
        <f t="shared" si="21"/>
        <v>5</v>
      </c>
      <c r="E119" s="29" t="s">
        <v>43</v>
      </c>
      <c r="F119" s="12" t="str">
        <f t="shared" si="19"/>
        <v>TransGrid</v>
      </c>
      <c r="G119" s="24" t="str">
        <f t="shared" si="20"/>
        <v>Name</v>
      </c>
      <c r="H119" s="12" t="s">
        <v>15</v>
      </c>
      <c r="I119" s="12" t="s">
        <v>15</v>
      </c>
    </row>
    <row r="120" spans="3:9" x14ac:dyDescent="0.2">
      <c r="D120" s="28">
        <f t="shared" si="21"/>
        <v>6</v>
      </c>
      <c r="E120" s="29" t="s">
        <v>24</v>
      </c>
      <c r="F120" s="12" t="str">
        <f t="shared" si="19"/>
        <v>TransGrid</v>
      </c>
      <c r="G120" s="24" t="str">
        <f t="shared" si="20"/>
        <v>Name</v>
      </c>
      <c r="H120" s="12" t="s">
        <v>15</v>
      </c>
      <c r="I120" s="12" t="s">
        <v>15</v>
      </c>
    </row>
    <row r="121" spans="3:9" x14ac:dyDescent="0.2">
      <c r="D121" s="28">
        <f t="shared" si="21"/>
        <v>7</v>
      </c>
      <c r="E121" s="218" t="s">
        <v>552</v>
      </c>
      <c r="F121" s="12" t="str">
        <f t="shared" si="19"/>
        <v>TransGrid</v>
      </c>
      <c r="G121" s="24" t="str">
        <f t="shared" si="20"/>
        <v>Name</v>
      </c>
      <c r="H121" s="12" t="s">
        <v>15</v>
      </c>
      <c r="I121" s="12" t="s">
        <v>15</v>
      </c>
    </row>
    <row r="122" spans="3:9" x14ac:dyDescent="0.2">
      <c r="D122" s="28">
        <f t="shared" si="21"/>
        <v>8</v>
      </c>
      <c r="E122" s="29" t="str">
        <f>NA</f>
        <v>N/A</v>
      </c>
      <c r="F122" s="12" t="str">
        <f t="shared" si="19"/>
        <v>TransGrid</v>
      </c>
      <c r="G122" s="24" t="str">
        <f t="shared" si="20"/>
        <v>Name</v>
      </c>
      <c r="H122" s="12" t="s">
        <v>15</v>
      </c>
      <c r="I122" s="12" t="s">
        <v>15</v>
      </c>
    </row>
    <row r="124" spans="3:9" ht="15" x14ac:dyDescent="0.2">
      <c r="C124" s="8" t="s">
        <v>244</v>
      </c>
      <c r="F124" s="21" t="s">
        <v>9</v>
      </c>
      <c r="G124" s="21" t="s">
        <v>10</v>
      </c>
      <c r="H124" s="21" t="s">
        <v>11</v>
      </c>
      <c r="I124" s="21" t="s">
        <v>12</v>
      </c>
    </row>
    <row r="126" spans="3:9" x14ac:dyDescent="0.2">
      <c r="E126" s="10" t="s">
        <v>245</v>
      </c>
    </row>
    <row r="127" spans="3:9" x14ac:dyDescent="0.2">
      <c r="D127" s="27">
        <v>1</v>
      </c>
      <c r="E127" s="29" t="s">
        <v>133</v>
      </c>
      <c r="F127" s="12" t="str">
        <f t="shared" ref="F127:F147" si="22">$F$223</f>
        <v>TransGrid</v>
      </c>
      <c r="G127" s="24" t="str">
        <f t="shared" ref="G127:G147" si="23">Unit_Name</f>
        <v>Name</v>
      </c>
      <c r="H127" s="12" t="s">
        <v>15</v>
      </c>
      <c r="I127" s="12" t="s">
        <v>15</v>
      </c>
    </row>
    <row r="128" spans="3:9" x14ac:dyDescent="0.2">
      <c r="D128" s="28">
        <f>D127+1</f>
        <v>2</v>
      </c>
      <c r="E128" s="29" t="s">
        <v>134</v>
      </c>
      <c r="F128" s="12" t="str">
        <f t="shared" si="22"/>
        <v>TransGrid</v>
      </c>
      <c r="G128" s="24" t="str">
        <f t="shared" si="23"/>
        <v>Name</v>
      </c>
      <c r="H128" s="12" t="s">
        <v>15</v>
      </c>
      <c r="I128" s="12" t="s">
        <v>15</v>
      </c>
    </row>
    <row r="129" spans="4:9" x14ac:dyDescent="0.2">
      <c r="D129" s="28">
        <f t="shared" ref="D129:D147" si="24">D128+1</f>
        <v>3</v>
      </c>
      <c r="E129" s="29" t="s">
        <v>135</v>
      </c>
      <c r="F129" s="12" t="str">
        <f t="shared" si="22"/>
        <v>TransGrid</v>
      </c>
      <c r="G129" s="24" t="str">
        <f t="shared" si="23"/>
        <v>Name</v>
      </c>
      <c r="H129" s="12" t="s">
        <v>15</v>
      </c>
      <c r="I129" s="12" t="s">
        <v>15</v>
      </c>
    </row>
    <row r="130" spans="4:9" x14ac:dyDescent="0.2">
      <c r="D130" s="28">
        <f t="shared" si="24"/>
        <v>4</v>
      </c>
      <c r="E130" s="29" t="s">
        <v>136</v>
      </c>
      <c r="F130" s="12" t="str">
        <f t="shared" si="22"/>
        <v>TransGrid</v>
      </c>
      <c r="G130" s="24" t="str">
        <f t="shared" si="23"/>
        <v>Name</v>
      </c>
      <c r="H130" s="12" t="s">
        <v>15</v>
      </c>
      <c r="I130" s="12" t="s">
        <v>15</v>
      </c>
    </row>
    <row r="131" spans="4:9" x14ac:dyDescent="0.2">
      <c r="D131" s="28">
        <f t="shared" si="24"/>
        <v>5</v>
      </c>
      <c r="E131" s="29" t="s">
        <v>137</v>
      </c>
      <c r="F131" s="12" t="str">
        <f t="shared" si="22"/>
        <v>TransGrid</v>
      </c>
      <c r="G131" s="24" t="str">
        <f t="shared" si="23"/>
        <v>Name</v>
      </c>
      <c r="H131" s="12" t="s">
        <v>15</v>
      </c>
      <c r="I131" s="12" t="s">
        <v>15</v>
      </c>
    </row>
    <row r="132" spans="4:9" x14ac:dyDescent="0.2">
      <c r="D132" s="28">
        <f t="shared" si="24"/>
        <v>6</v>
      </c>
      <c r="E132" s="29" t="s">
        <v>138</v>
      </c>
      <c r="F132" s="12" t="str">
        <f t="shared" si="22"/>
        <v>TransGrid</v>
      </c>
      <c r="G132" s="24" t="str">
        <f t="shared" si="23"/>
        <v>Name</v>
      </c>
      <c r="H132" s="12" t="s">
        <v>15</v>
      </c>
      <c r="I132" s="12" t="s">
        <v>15</v>
      </c>
    </row>
    <row r="133" spans="4:9" x14ac:dyDescent="0.2">
      <c r="D133" s="28">
        <f t="shared" si="24"/>
        <v>7</v>
      </c>
      <c r="E133" s="29" t="s">
        <v>139</v>
      </c>
      <c r="F133" s="12" t="str">
        <f t="shared" si="22"/>
        <v>TransGrid</v>
      </c>
      <c r="G133" s="24" t="str">
        <f t="shared" si="23"/>
        <v>Name</v>
      </c>
      <c r="H133" s="12" t="s">
        <v>15</v>
      </c>
      <c r="I133" s="12" t="s">
        <v>15</v>
      </c>
    </row>
    <row r="134" spans="4:9" x14ac:dyDescent="0.2">
      <c r="D134" s="28">
        <f t="shared" si="24"/>
        <v>8</v>
      </c>
      <c r="E134" s="29" t="s">
        <v>140</v>
      </c>
      <c r="F134" s="12" t="str">
        <f t="shared" si="22"/>
        <v>TransGrid</v>
      </c>
      <c r="G134" s="24" t="str">
        <f t="shared" si="23"/>
        <v>Name</v>
      </c>
      <c r="H134" s="12" t="s">
        <v>15</v>
      </c>
      <c r="I134" s="12" t="s">
        <v>15</v>
      </c>
    </row>
    <row r="135" spans="4:9" x14ac:dyDescent="0.2">
      <c r="D135" s="28">
        <f t="shared" si="24"/>
        <v>9</v>
      </c>
      <c r="E135" s="29" t="s">
        <v>141</v>
      </c>
      <c r="F135" s="12" t="str">
        <f t="shared" si="22"/>
        <v>TransGrid</v>
      </c>
      <c r="G135" s="24" t="str">
        <f t="shared" si="23"/>
        <v>Name</v>
      </c>
      <c r="H135" s="12" t="s">
        <v>15</v>
      </c>
      <c r="I135" s="12" t="s">
        <v>15</v>
      </c>
    </row>
    <row r="136" spans="4:9" x14ac:dyDescent="0.2">
      <c r="D136" s="28">
        <f t="shared" si="24"/>
        <v>10</v>
      </c>
      <c r="E136" s="29" t="s">
        <v>142</v>
      </c>
      <c r="F136" s="12" t="str">
        <f t="shared" si="22"/>
        <v>TransGrid</v>
      </c>
      <c r="G136" s="24" t="str">
        <f t="shared" si="23"/>
        <v>Name</v>
      </c>
      <c r="H136" s="12" t="s">
        <v>15</v>
      </c>
      <c r="I136" s="12" t="s">
        <v>15</v>
      </c>
    </row>
    <row r="137" spans="4:9" x14ac:dyDescent="0.2">
      <c r="D137" s="28">
        <f t="shared" si="24"/>
        <v>11</v>
      </c>
      <c r="E137" s="29" t="s">
        <v>232</v>
      </c>
      <c r="F137" s="12" t="str">
        <f t="shared" si="22"/>
        <v>TransGrid</v>
      </c>
      <c r="G137" s="24" t="str">
        <f t="shared" si="23"/>
        <v>Name</v>
      </c>
      <c r="H137" s="12" t="s">
        <v>15</v>
      </c>
      <c r="I137" s="12" t="s">
        <v>15</v>
      </c>
    </row>
    <row r="138" spans="4:9" x14ac:dyDescent="0.2">
      <c r="D138" s="28">
        <f t="shared" si="24"/>
        <v>12</v>
      </c>
      <c r="E138" s="29" t="s">
        <v>234</v>
      </c>
      <c r="F138" s="12" t="str">
        <f t="shared" si="22"/>
        <v>TransGrid</v>
      </c>
      <c r="G138" s="24" t="str">
        <f t="shared" si="23"/>
        <v>Name</v>
      </c>
      <c r="H138" s="12" t="s">
        <v>15</v>
      </c>
      <c r="I138" s="12" t="s">
        <v>15</v>
      </c>
    </row>
    <row r="139" spans="4:9" x14ac:dyDescent="0.2">
      <c r="D139" s="28">
        <f t="shared" si="24"/>
        <v>13</v>
      </c>
      <c r="E139" s="29" t="s">
        <v>235</v>
      </c>
      <c r="F139" s="12" t="str">
        <f t="shared" si="22"/>
        <v>TransGrid</v>
      </c>
      <c r="G139" s="24" t="str">
        <f t="shared" si="23"/>
        <v>Name</v>
      </c>
      <c r="H139" s="12" t="s">
        <v>15</v>
      </c>
      <c r="I139" s="12" t="s">
        <v>15</v>
      </c>
    </row>
    <row r="140" spans="4:9" x14ac:dyDescent="0.2">
      <c r="D140" s="28">
        <f t="shared" si="24"/>
        <v>14</v>
      </c>
      <c r="E140" s="29" t="s">
        <v>236</v>
      </c>
      <c r="F140" s="12" t="str">
        <f t="shared" si="22"/>
        <v>TransGrid</v>
      </c>
      <c r="G140" s="24" t="str">
        <f t="shared" si="23"/>
        <v>Name</v>
      </c>
      <c r="H140" s="12" t="s">
        <v>15</v>
      </c>
      <c r="I140" s="12" t="s">
        <v>15</v>
      </c>
    </row>
    <row r="141" spans="4:9" x14ac:dyDescent="0.2">
      <c r="D141" s="28">
        <f t="shared" si="24"/>
        <v>15</v>
      </c>
      <c r="E141" s="29" t="s">
        <v>237</v>
      </c>
      <c r="F141" s="12" t="str">
        <f t="shared" si="22"/>
        <v>TransGrid</v>
      </c>
      <c r="G141" s="24" t="str">
        <f t="shared" si="23"/>
        <v>Name</v>
      </c>
      <c r="H141" s="12" t="s">
        <v>15</v>
      </c>
      <c r="I141" s="12" t="s">
        <v>15</v>
      </c>
    </row>
    <row r="142" spans="4:9" x14ac:dyDescent="0.2">
      <c r="D142" s="28">
        <f t="shared" si="24"/>
        <v>16</v>
      </c>
      <c r="E142" s="29" t="s">
        <v>238</v>
      </c>
      <c r="F142" s="12" t="str">
        <f t="shared" si="22"/>
        <v>TransGrid</v>
      </c>
      <c r="G142" s="24" t="str">
        <f t="shared" si="23"/>
        <v>Name</v>
      </c>
      <c r="H142" s="12" t="s">
        <v>15</v>
      </c>
      <c r="I142" s="12" t="s">
        <v>15</v>
      </c>
    </row>
    <row r="143" spans="4:9" x14ac:dyDescent="0.2">
      <c r="D143" s="28">
        <f t="shared" si="24"/>
        <v>17</v>
      </c>
      <c r="E143" s="29" t="s">
        <v>239</v>
      </c>
      <c r="F143" s="12" t="str">
        <f t="shared" si="22"/>
        <v>TransGrid</v>
      </c>
      <c r="G143" s="24" t="str">
        <f t="shared" si="23"/>
        <v>Name</v>
      </c>
      <c r="H143" s="12" t="s">
        <v>15</v>
      </c>
      <c r="I143" s="12" t="s">
        <v>15</v>
      </c>
    </row>
    <row r="144" spans="4:9" x14ac:dyDescent="0.2">
      <c r="D144" s="28">
        <f t="shared" si="24"/>
        <v>18</v>
      </c>
      <c r="E144" s="29" t="s">
        <v>240</v>
      </c>
      <c r="F144" s="12" t="str">
        <f t="shared" si="22"/>
        <v>TransGrid</v>
      </c>
      <c r="G144" s="24" t="str">
        <f t="shared" si="23"/>
        <v>Name</v>
      </c>
      <c r="H144" s="12" t="s">
        <v>15</v>
      </c>
      <c r="I144" s="12" t="s">
        <v>15</v>
      </c>
    </row>
    <row r="145" spans="3:9" x14ac:dyDescent="0.2">
      <c r="D145" s="28">
        <f t="shared" si="24"/>
        <v>19</v>
      </c>
      <c r="E145" s="29" t="s">
        <v>241</v>
      </c>
      <c r="F145" s="12" t="str">
        <f t="shared" si="22"/>
        <v>TransGrid</v>
      </c>
      <c r="G145" s="24" t="str">
        <f t="shared" si="23"/>
        <v>Name</v>
      </c>
      <c r="H145" s="12" t="s">
        <v>15</v>
      </c>
      <c r="I145" s="12" t="s">
        <v>15</v>
      </c>
    </row>
    <row r="146" spans="3:9" x14ac:dyDescent="0.2">
      <c r="D146" s="28">
        <f t="shared" si="24"/>
        <v>20</v>
      </c>
      <c r="E146" s="29" t="s">
        <v>290</v>
      </c>
      <c r="F146" s="12" t="str">
        <f t="shared" si="22"/>
        <v>TransGrid</v>
      </c>
      <c r="G146" s="24" t="str">
        <f t="shared" si="23"/>
        <v>Name</v>
      </c>
      <c r="H146" s="12" t="s">
        <v>15</v>
      </c>
      <c r="I146" s="12" t="s">
        <v>15</v>
      </c>
    </row>
    <row r="147" spans="3:9" x14ac:dyDescent="0.2">
      <c r="D147" s="28">
        <f t="shared" si="24"/>
        <v>21</v>
      </c>
      <c r="E147" s="29" t="str">
        <f>NA</f>
        <v>N/A</v>
      </c>
      <c r="F147" s="12" t="str">
        <f t="shared" si="22"/>
        <v>TransGrid</v>
      </c>
      <c r="G147" s="24" t="str">
        <f t="shared" si="23"/>
        <v>Name</v>
      </c>
      <c r="H147" s="12" t="s">
        <v>15</v>
      </c>
      <c r="I147" s="12" t="s">
        <v>15</v>
      </c>
    </row>
    <row r="149" spans="3:9" ht="15" x14ac:dyDescent="0.2">
      <c r="C149" s="8" t="s">
        <v>65</v>
      </c>
      <c r="F149" s="21" t="s">
        <v>9</v>
      </c>
      <c r="G149" s="21" t="s">
        <v>10</v>
      </c>
      <c r="H149" s="21" t="s">
        <v>11</v>
      </c>
      <c r="I149" s="21" t="s">
        <v>12</v>
      </c>
    </row>
    <row r="151" spans="3:9" x14ac:dyDescent="0.2">
      <c r="E151" s="10" t="s">
        <v>66</v>
      </c>
    </row>
    <row r="152" spans="3:9" x14ac:dyDescent="0.2">
      <c r="D152" s="27">
        <v>1</v>
      </c>
      <c r="E152" s="29" t="s">
        <v>30</v>
      </c>
      <c r="F152" s="12" t="s">
        <v>14</v>
      </c>
      <c r="G152" s="24" t="str">
        <f t="shared" ref="G152:G161" si="25">Unit_Name</f>
        <v>Name</v>
      </c>
      <c r="H152" s="12" t="s">
        <v>15</v>
      </c>
      <c r="I152" s="12" t="s">
        <v>15</v>
      </c>
    </row>
    <row r="153" spans="3:9" x14ac:dyDescent="0.2">
      <c r="D153" s="28">
        <f>D152+1</f>
        <v>2</v>
      </c>
      <c r="E153" s="29" t="s">
        <v>30</v>
      </c>
      <c r="F153" s="12" t="s">
        <v>14</v>
      </c>
      <c r="G153" s="24" t="str">
        <f t="shared" si="25"/>
        <v>Name</v>
      </c>
      <c r="H153" s="12" t="s">
        <v>15</v>
      </c>
      <c r="I153" s="12" t="s">
        <v>15</v>
      </c>
    </row>
    <row r="154" spans="3:9" x14ac:dyDescent="0.2">
      <c r="D154" s="28">
        <f t="shared" ref="D154:D161" si="26">D153+1</f>
        <v>3</v>
      </c>
      <c r="E154" s="29" t="s">
        <v>30</v>
      </c>
      <c r="F154" s="12" t="s">
        <v>14</v>
      </c>
      <c r="G154" s="24" t="str">
        <f t="shared" si="25"/>
        <v>Name</v>
      </c>
      <c r="H154" s="12" t="s">
        <v>15</v>
      </c>
      <c r="I154" s="12" t="s">
        <v>15</v>
      </c>
    </row>
    <row r="155" spans="3:9" x14ac:dyDescent="0.2">
      <c r="D155" s="28">
        <f t="shared" si="26"/>
        <v>4</v>
      </c>
      <c r="E155" s="29" t="s">
        <v>30</v>
      </c>
      <c r="F155" s="12" t="s">
        <v>14</v>
      </c>
      <c r="G155" s="24" t="str">
        <f t="shared" si="25"/>
        <v>Name</v>
      </c>
      <c r="H155" s="12" t="s">
        <v>15</v>
      </c>
      <c r="I155" s="12" t="s">
        <v>15</v>
      </c>
    </row>
    <row r="156" spans="3:9" x14ac:dyDescent="0.2">
      <c r="D156" s="28">
        <f t="shared" si="26"/>
        <v>5</v>
      </c>
      <c r="E156" s="29" t="s">
        <v>30</v>
      </c>
      <c r="F156" s="12" t="s">
        <v>14</v>
      </c>
      <c r="G156" s="24" t="str">
        <f t="shared" si="25"/>
        <v>Name</v>
      </c>
      <c r="H156" s="12" t="s">
        <v>15</v>
      </c>
      <c r="I156" s="12" t="s">
        <v>15</v>
      </c>
    </row>
    <row r="157" spans="3:9" x14ac:dyDescent="0.2">
      <c r="D157" s="28">
        <f t="shared" si="26"/>
        <v>6</v>
      </c>
      <c r="E157" s="29" t="s">
        <v>30</v>
      </c>
      <c r="F157" s="12" t="s">
        <v>14</v>
      </c>
      <c r="G157" s="24" t="str">
        <f t="shared" si="25"/>
        <v>Name</v>
      </c>
      <c r="H157" s="12" t="s">
        <v>15</v>
      </c>
      <c r="I157" s="12" t="s">
        <v>15</v>
      </c>
    </row>
    <row r="158" spans="3:9" x14ac:dyDescent="0.2">
      <c r="D158" s="28">
        <f t="shared" si="26"/>
        <v>7</v>
      </c>
      <c r="E158" s="29" t="s">
        <v>30</v>
      </c>
      <c r="F158" s="12" t="s">
        <v>14</v>
      </c>
      <c r="G158" s="24" t="str">
        <f t="shared" si="25"/>
        <v>Name</v>
      </c>
      <c r="H158" s="12" t="s">
        <v>15</v>
      </c>
      <c r="I158" s="12" t="s">
        <v>15</v>
      </c>
    </row>
    <row r="159" spans="3:9" x14ac:dyDescent="0.2">
      <c r="D159" s="28">
        <f t="shared" si="26"/>
        <v>8</v>
      </c>
      <c r="E159" s="29" t="s">
        <v>30</v>
      </c>
      <c r="F159" s="12" t="s">
        <v>14</v>
      </c>
      <c r="G159" s="24" t="str">
        <f t="shared" si="25"/>
        <v>Name</v>
      </c>
      <c r="H159" s="12" t="s">
        <v>15</v>
      </c>
      <c r="I159" s="12" t="s">
        <v>15</v>
      </c>
    </row>
    <row r="160" spans="3:9" x14ac:dyDescent="0.2">
      <c r="D160" s="28">
        <f t="shared" si="26"/>
        <v>9</v>
      </c>
      <c r="E160" s="29" t="s">
        <v>30</v>
      </c>
      <c r="F160" s="12" t="s">
        <v>14</v>
      </c>
      <c r="G160" s="24" t="str">
        <f t="shared" si="25"/>
        <v>Name</v>
      </c>
      <c r="H160" s="12" t="s">
        <v>15</v>
      </c>
      <c r="I160" s="12" t="s">
        <v>15</v>
      </c>
    </row>
    <row r="161" spans="3:9" x14ac:dyDescent="0.2">
      <c r="D161" s="28">
        <f t="shared" si="26"/>
        <v>10</v>
      </c>
      <c r="E161" s="29" t="s">
        <v>30</v>
      </c>
      <c r="F161" s="12" t="s">
        <v>14</v>
      </c>
      <c r="G161" s="24" t="str">
        <f t="shared" si="25"/>
        <v>Name</v>
      </c>
      <c r="H161" s="12" t="s">
        <v>15</v>
      </c>
      <c r="I161" s="12" t="s">
        <v>15</v>
      </c>
    </row>
    <row r="163" spans="3:9" ht="15" x14ac:dyDescent="0.2">
      <c r="C163" s="8" t="s">
        <v>67</v>
      </c>
      <c r="F163" s="21" t="s">
        <v>9</v>
      </c>
      <c r="G163" s="21" t="s">
        <v>10</v>
      </c>
      <c r="H163" s="21" t="s">
        <v>11</v>
      </c>
      <c r="I163" s="21" t="s">
        <v>12</v>
      </c>
    </row>
    <row r="165" spans="3:9" x14ac:dyDescent="0.2">
      <c r="E165" s="10" t="s">
        <v>68</v>
      </c>
    </row>
    <row r="166" spans="3:9" x14ac:dyDescent="0.2">
      <c r="D166" s="27">
        <v>1</v>
      </c>
      <c r="E166" s="29" t="s">
        <v>69</v>
      </c>
      <c r="F166" s="12" t="s">
        <v>70</v>
      </c>
      <c r="G166" s="24" t="str">
        <f t="shared" ref="G166:G215" si="27">Unit_Name</f>
        <v>Name</v>
      </c>
      <c r="H166" s="12" t="s">
        <v>15</v>
      </c>
      <c r="I166" s="12" t="s">
        <v>15</v>
      </c>
    </row>
    <row r="167" spans="3:9" x14ac:dyDescent="0.2">
      <c r="D167" s="28">
        <f>D166+1</f>
        <v>2</v>
      </c>
      <c r="E167" s="29" t="s">
        <v>71</v>
      </c>
      <c r="F167" s="12" t="s">
        <v>70</v>
      </c>
      <c r="G167" s="24" t="str">
        <f t="shared" si="27"/>
        <v>Name</v>
      </c>
      <c r="H167" s="12" t="s">
        <v>15</v>
      </c>
      <c r="I167" s="12" t="s">
        <v>15</v>
      </c>
    </row>
    <row r="168" spans="3:9" x14ac:dyDescent="0.2">
      <c r="D168" s="28">
        <f t="shared" ref="D168:D215" si="28">D167+1</f>
        <v>3</v>
      </c>
      <c r="E168" s="29" t="s">
        <v>72</v>
      </c>
      <c r="F168" s="12" t="s">
        <v>70</v>
      </c>
      <c r="G168" s="24" t="str">
        <f t="shared" si="27"/>
        <v>Name</v>
      </c>
      <c r="H168" s="12" t="s">
        <v>15</v>
      </c>
      <c r="I168" s="12" t="s">
        <v>15</v>
      </c>
    </row>
    <row r="169" spans="3:9" x14ac:dyDescent="0.2">
      <c r="D169" s="28">
        <f t="shared" si="28"/>
        <v>4</v>
      </c>
      <c r="E169" s="29" t="s">
        <v>73</v>
      </c>
      <c r="F169" s="12" t="s">
        <v>70</v>
      </c>
      <c r="G169" s="24" t="str">
        <f t="shared" si="27"/>
        <v>Name</v>
      </c>
      <c r="H169" s="12" t="s">
        <v>15</v>
      </c>
      <c r="I169" s="12" t="s">
        <v>15</v>
      </c>
    </row>
    <row r="170" spans="3:9" x14ac:dyDescent="0.2">
      <c r="D170" s="28">
        <f t="shared" si="28"/>
        <v>5</v>
      </c>
      <c r="E170" s="29" t="s">
        <v>74</v>
      </c>
      <c r="F170" s="12" t="s">
        <v>70</v>
      </c>
      <c r="G170" s="24" t="str">
        <f t="shared" si="27"/>
        <v>Name</v>
      </c>
      <c r="H170" s="12" t="s">
        <v>15</v>
      </c>
      <c r="I170" s="12" t="s">
        <v>15</v>
      </c>
    </row>
    <row r="171" spans="3:9" x14ac:dyDescent="0.2">
      <c r="D171" s="28">
        <f t="shared" si="28"/>
        <v>6</v>
      </c>
      <c r="E171" s="29" t="s">
        <v>75</v>
      </c>
      <c r="F171" s="12" t="s">
        <v>70</v>
      </c>
      <c r="G171" s="24" t="str">
        <f t="shared" si="27"/>
        <v>Name</v>
      </c>
      <c r="H171" s="12" t="s">
        <v>15</v>
      </c>
      <c r="I171" s="12" t="s">
        <v>15</v>
      </c>
    </row>
    <row r="172" spans="3:9" x14ac:dyDescent="0.2">
      <c r="D172" s="28">
        <f t="shared" si="28"/>
        <v>7</v>
      </c>
      <c r="E172" s="29" t="s">
        <v>76</v>
      </c>
      <c r="F172" s="12" t="s">
        <v>70</v>
      </c>
      <c r="G172" s="24" t="str">
        <f t="shared" si="27"/>
        <v>Name</v>
      </c>
      <c r="H172" s="12" t="s">
        <v>15</v>
      </c>
      <c r="I172" s="12" t="s">
        <v>15</v>
      </c>
    </row>
    <row r="173" spans="3:9" x14ac:dyDescent="0.2">
      <c r="D173" s="28">
        <f t="shared" si="28"/>
        <v>8</v>
      </c>
      <c r="E173" s="29" t="s">
        <v>77</v>
      </c>
      <c r="F173" s="12" t="s">
        <v>70</v>
      </c>
      <c r="G173" s="24" t="str">
        <f t="shared" si="27"/>
        <v>Name</v>
      </c>
      <c r="H173" s="12" t="s">
        <v>15</v>
      </c>
      <c r="I173" s="12" t="s">
        <v>15</v>
      </c>
    </row>
    <row r="174" spans="3:9" x14ac:dyDescent="0.2">
      <c r="D174" s="28">
        <f t="shared" si="28"/>
        <v>9</v>
      </c>
      <c r="E174" s="29" t="s">
        <v>78</v>
      </c>
      <c r="F174" s="12" t="s">
        <v>70</v>
      </c>
      <c r="G174" s="24" t="str">
        <f t="shared" si="27"/>
        <v>Name</v>
      </c>
      <c r="H174" s="12" t="s">
        <v>15</v>
      </c>
      <c r="I174" s="12" t="s">
        <v>15</v>
      </c>
    </row>
    <row r="175" spans="3:9" x14ac:dyDescent="0.2">
      <c r="D175" s="28">
        <f t="shared" si="28"/>
        <v>10</v>
      </c>
      <c r="E175" s="29" t="s">
        <v>79</v>
      </c>
      <c r="F175" s="12" t="s">
        <v>70</v>
      </c>
      <c r="G175" s="24" t="str">
        <f t="shared" si="27"/>
        <v>Name</v>
      </c>
      <c r="H175" s="12" t="s">
        <v>15</v>
      </c>
      <c r="I175" s="12" t="s">
        <v>15</v>
      </c>
    </row>
    <row r="176" spans="3:9" x14ac:dyDescent="0.2">
      <c r="D176" s="28">
        <f t="shared" si="28"/>
        <v>11</v>
      </c>
      <c r="E176" s="29" t="s">
        <v>80</v>
      </c>
      <c r="F176" s="12" t="s">
        <v>70</v>
      </c>
      <c r="G176" s="24" t="str">
        <f t="shared" si="27"/>
        <v>Name</v>
      </c>
      <c r="H176" s="12" t="s">
        <v>15</v>
      </c>
      <c r="I176" s="12" t="s">
        <v>15</v>
      </c>
    </row>
    <row r="177" spans="4:9" x14ac:dyDescent="0.2">
      <c r="D177" s="28">
        <f t="shared" si="28"/>
        <v>12</v>
      </c>
      <c r="E177" s="29" t="s">
        <v>81</v>
      </c>
      <c r="F177" s="12" t="s">
        <v>70</v>
      </c>
      <c r="G177" s="24" t="str">
        <f t="shared" si="27"/>
        <v>Name</v>
      </c>
      <c r="H177" s="12" t="s">
        <v>15</v>
      </c>
      <c r="I177" s="12" t="s">
        <v>15</v>
      </c>
    </row>
    <row r="178" spans="4:9" x14ac:dyDescent="0.2">
      <c r="D178" s="28">
        <f t="shared" si="28"/>
        <v>13</v>
      </c>
      <c r="E178" s="29" t="s">
        <v>82</v>
      </c>
      <c r="F178" s="12" t="s">
        <v>70</v>
      </c>
      <c r="G178" s="24" t="str">
        <f t="shared" si="27"/>
        <v>Name</v>
      </c>
      <c r="H178" s="12" t="s">
        <v>15</v>
      </c>
      <c r="I178" s="12" t="s">
        <v>15</v>
      </c>
    </row>
    <row r="179" spans="4:9" x14ac:dyDescent="0.2">
      <c r="D179" s="28">
        <f t="shared" si="28"/>
        <v>14</v>
      </c>
      <c r="E179" s="29" t="s">
        <v>83</v>
      </c>
      <c r="F179" s="12" t="s">
        <v>70</v>
      </c>
      <c r="G179" s="24" t="str">
        <f t="shared" si="27"/>
        <v>Name</v>
      </c>
      <c r="H179" s="12" t="s">
        <v>15</v>
      </c>
      <c r="I179" s="12" t="s">
        <v>15</v>
      </c>
    </row>
    <row r="180" spans="4:9" x14ac:dyDescent="0.2">
      <c r="D180" s="28">
        <f t="shared" si="28"/>
        <v>15</v>
      </c>
      <c r="E180" s="29" t="s">
        <v>84</v>
      </c>
      <c r="F180" s="12" t="s">
        <v>70</v>
      </c>
      <c r="G180" s="24" t="str">
        <f t="shared" si="27"/>
        <v>Name</v>
      </c>
      <c r="H180" s="12" t="s">
        <v>15</v>
      </c>
      <c r="I180" s="12" t="s">
        <v>15</v>
      </c>
    </row>
    <row r="181" spans="4:9" x14ac:dyDescent="0.2">
      <c r="D181" s="28">
        <f t="shared" si="28"/>
        <v>16</v>
      </c>
      <c r="E181" s="29" t="s">
        <v>85</v>
      </c>
      <c r="F181" s="12" t="s">
        <v>70</v>
      </c>
      <c r="G181" s="24" t="str">
        <f t="shared" si="27"/>
        <v>Name</v>
      </c>
      <c r="H181" s="12" t="s">
        <v>15</v>
      </c>
      <c r="I181" s="12" t="s">
        <v>15</v>
      </c>
    </row>
    <row r="182" spans="4:9" x14ac:dyDescent="0.2">
      <c r="D182" s="28">
        <f t="shared" si="28"/>
        <v>17</v>
      </c>
      <c r="E182" s="29" t="s">
        <v>86</v>
      </c>
      <c r="F182" s="12" t="s">
        <v>70</v>
      </c>
      <c r="G182" s="24" t="str">
        <f t="shared" si="27"/>
        <v>Name</v>
      </c>
      <c r="H182" s="12" t="s">
        <v>15</v>
      </c>
      <c r="I182" s="12" t="s">
        <v>15</v>
      </c>
    </row>
    <row r="183" spans="4:9" x14ac:dyDescent="0.2">
      <c r="D183" s="28">
        <f t="shared" si="28"/>
        <v>18</v>
      </c>
      <c r="E183" s="29" t="s">
        <v>87</v>
      </c>
      <c r="F183" s="12" t="s">
        <v>70</v>
      </c>
      <c r="G183" s="24" t="str">
        <f t="shared" si="27"/>
        <v>Name</v>
      </c>
      <c r="H183" s="12" t="s">
        <v>15</v>
      </c>
      <c r="I183" s="12" t="s">
        <v>15</v>
      </c>
    </row>
    <row r="184" spans="4:9" x14ac:dyDescent="0.2">
      <c r="D184" s="28">
        <f t="shared" si="28"/>
        <v>19</v>
      </c>
      <c r="E184" s="29" t="s">
        <v>88</v>
      </c>
      <c r="F184" s="12" t="s">
        <v>70</v>
      </c>
      <c r="G184" s="24" t="str">
        <f t="shared" si="27"/>
        <v>Name</v>
      </c>
      <c r="H184" s="12" t="s">
        <v>15</v>
      </c>
      <c r="I184" s="12" t="s">
        <v>15</v>
      </c>
    </row>
    <row r="185" spans="4:9" x14ac:dyDescent="0.2">
      <c r="D185" s="28">
        <f t="shared" si="28"/>
        <v>20</v>
      </c>
      <c r="E185" s="29" t="s">
        <v>89</v>
      </c>
      <c r="F185" s="12" t="s">
        <v>70</v>
      </c>
      <c r="G185" s="24" t="str">
        <f t="shared" si="27"/>
        <v>Name</v>
      </c>
      <c r="H185" s="12" t="s">
        <v>15</v>
      </c>
      <c r="I185" s="12" t="s">
        <v>15</v>
      </c>
    </row>
    <row r="186" spans="4:9" x14ac:dyDescent="0.2">
      <c r="D186" s="28">
        <f t="shared" si="28"/>
        <v>21</v>
      </c>
      <c r="E186" s="29" t="s">
        <v>90</v>
      </c>
      <c r="F186" s="12" t="s">
        <v>70</v>
      </c>
      <c r="G186" s="24" t="str">
        <f t="shared" si="27"/>
        <v>Name</v>
      </c>
      <c r="H186" s="12" t="s">
        <v>15</v>
      </c>
      <c r="I186" s="12" t="s">
        <v>15</v>
      </c>
    </row>
    <row r="187" spans="4:9" x14ac:dyDescent="0.2">
      <c r="D187" s="28">
        <f t="shared" si="28"/>
        <v>22</v>
      </c>
      <c r="E187" s="29" t="s">
        <v>459</v>
      </c>
      <c r="F187" s="12" t="s">
        <v>70</v>
      </c>
      <c r="G187" s="24" t="str">
        <f t="shared" si="27"/>
        <v>Name</v>
      </c>
      <c r="H187" s="12" t="s">
        <v>15</v>
      </c>
      <c r="I187" s="12" t="s">
        <v>15</v>
      </c>
    </row>
    <row r="188" spans="4:9" x14ac:dyDescent="0.2">
      <c r="D188" s="28">
        <f t="shared" si="28"/>
        <v>23</v>
      </c>
      <c r="E188" s="29" t="s">
        <v>460</v>
      </c>
      <c r="F188" s="12" t="s">
        <v>70</v>
      </c>
      <c r="G188" s="24" t="str">
        <f t="shared" si="27"/>
        <v>Name</v>
      </c>
      <c r="H188" s="12" t="s">
        <v>15</v>
      </c>
      <c r="I188" s="12" t="s">
        <v>15</v>
      </c>
    </row>
    <row r="189" spans="4:9" x14ac:dyDescent="0.2">
      <c r="D189" s="28">
        <f t="shared" si="28"/>
        <v>24</v>
      </c>
      <c r="E189" s="29" t="s">
        <v>461</v>
      </c>
      <c r="F189" s="12" t="s">
        <v>70</v>
      </c>
      <c r="G189" s="24" t="str">
        <f t="shared" si="27"/>
        <v>Name</v>
      </c>
      <c r="H189" s="12" t="s">
        <v>15</v>
      </c>
      <c r="I189" s="12" t="s">
        <v>15</v>
      </c>
    </row>
    <row r="190" spans="4:9" x14ac:dyDescent="0.2">
      <c r="D190" s="28">
        <f t="shared" si="28"/>
        <v>25</v>
      </c>
      <c r="E190" s="29" t="s">
        <v>91</v>
      </c>
      <c r="F190" s="12" t="s">
        <v>70</v>
      </c>
      <c r="G190" s="24" t="str">
        <f t="shared" si="27"/>
        <v>Name</v>
      </c>
      <c r="H190" s="12" t="s">
        <v>15</v>
      </c>
      <c r="I190" s="12" t="s">
        <v>15</v>
      </c>
    </row>
    <row r="191" spans="4:9" x14ac:dyDescent="0.2">
      <c r="D191" s="28">
        <f t="shared" si="28"/>
        <v>26</v>
      </c>
      <c r="E191" s="29" t="s">
        <v>462</v>
      </c>
      <c r="F191" s="12" t="s">
        <v>70</v>
      </c>
      <c r="G191" s="24" t="str">
        <f t="shared" si="27"/>
        <v>Name</v>
      </c>
      <c r="H191" s="12" t="s">
        <v>15</v>
      </c>
      <c r="I191" s="12" t="s">
        <v>15</v>
      </c>
    </row>
    <row r="192" spans="4:9" x14ac:dyDescent="0.2">
      <c r="D192" s="28">
        <f t="shared" si="28"/>
        <v>27</v>
      </c>
      <c r="E192" s="29" t="s">
        <v>463</v>
      </c>
      <c r="F192" s="12" t="s">
        <v>70</v>
      </c>
      <c r="G192" s="24" t="str">
        <f t="shared" si="27"/>
        <v>Name</v>
      </c>
      <c r="H192" s="12" t="s">
        <v>15</v>
      </c>
      <c r="I192" s="12" t="s">
        <v>15</v>
      </c>
    </row>
    <row r="193" spans="4:9" x14ac:dyDescent="0.2">
      <c r="D193" s="28">
        <f t="shared" si="28"/>
        <v>28</v>
      </c>
      <c r="E193" s="29" t="s">
        <v>464</v>
      </c>
      <c r="F193" s="12" t="s">
        <v>70</v>
      </c>
      <c r="G193" s="24" t="str">
        <f t="shared" si="27"/>
        <v>Name</v>
      </c>
      <c r="H193" s="12" t="s">
        <v>15</v>
      </c>
      <c r="I193" s="12" t="s">
        <v>15</v>
      </c>
    </row>
    <row r="194" spans="4:9" x14ac:dyDescent="0.2">
      <c r="D194" s="28">
        <f t="shared" si="28"/>
        <v>29</v>
      </c>
      <c r="E194" s="29" t="s">
        <v>465</v>
      </c>
      <c r="F194" s="12" t="s">
        <v>70</v>
      </c>
      <c r="G194" s="24" t="str">
        <f t="shared" si="27"/>
        <v>Name</v>
      </c>
      <c r="H194" s="12" t="s">
        <v>15</v>
      </c>
      <c r="I194" s="12" t="s">
        <v>15</v>
      </c>
    </row>
    <row r="195" spans="4:9" x14ac:dyDescent="0.2">
      <c r="D195" s="28">
        <f t="shared" si="28"/>
        <v>30</v>
      </c>
      <c r="E195" s="29" t="s">
        <v>214</v>
      </c>
      <c r="F195" s="12" t="s">
        <v>70</v>
      </c>
      <c r="G195" s="24" t="str">
        <f t="shared" si="27"/>
        <v>Name</v>
      </c>
      <c r="H195" s="12" t="s">
        <v>15</v>
      </c>
      <c r="I195" s="12" t="s">
        <v>15</v>
      </c>
    </row>
    <row r="196" spans="4:9" x14ac:dyDescent="0.2">
      <c r="D196" s="28">
        <f t="shared" si="28"/>
        <v>31</v>
      </c>
      <c r="E196" s="29" t="s">
        <v>62</v>
      </c>
      <c r="F196" s="12" t="s">
        <v>70</v>
      </c>
      <c r="G196" s="24" t="str">
        <f t="shared" si="27"/>
        <v>Name</v>
      </c>
      <c r="H196" s="12" t="s">
        <v>15</v>
      </c>
      <c r="I196" s="12" t="s">
        <v>15</v>
      </c>
    </row>
    <row r="197" spans="4:9" x14ac:dyDescent="0.2">
      <c r="D197" s="28">
        <f t="shared" si="28"/>
        <v>32</v>
      </c>
      <c r="E197" s="29" t="s">
        <v>526</v>
      </c>
      <c r="F197" s="12" t="s">
        <v>70</v>
      </c>
      <c r="G197" s="24" t="str">
        <f t="shared" si="27"/>
        <v>Name</v>
      </c>
      <c r="H197" s="12" t="s">
        <v>15</v>
      </c>
      <c r="I197" s="12" t="s">
        <v>15</v>
      </c>
    </row>
    <row r="198" spans="4:9" x14ac:dyDescent="0.2">
      <c r="D198" s="28">
        <f t="shared" si="28"/>
        <v>33</v>
      </c>
      <c r="E198" s="29" t="s">
        <v>30</v>
      </c>
      <c r="F198" s="12" t="s">
        <v>70</v>
      </c>
      <c r="G198" s="24" t="str">
        <f t="shared" si="27"/>
        <v>Name</v>
      </c>
      <c r="H198" s="12" t="s">
        <v>15</v>
      </c>
      <c r="I198" s="12" t="s">
        <v>15</v>
      </c>
    </row>
    <row r="199" spans="4:9" x14ac:dyDescent="0.2">
      <c r="D199" s="28">
        <f t="shared" si="28"/>
        <v>34</v>
      </c>
      <c r="E199" s="29" t="s">
        <v>30</v>
      </c>
      <c r="F199" s="12" t="s">
        <v>70</v>
      </c>
      <c r="G199" s="24" t="str">
        <f t="shared" si="27"/>
        <v>Name</v>
      </c>
      <c r="H199" s="12" t="s">
        <v>15</v>
      </c>
      <c r="I199" s="12" t="s">
        <v>15</v>
      </c>
    </row>
    <row r="200" spans="4:9" x14ac:dyDescent="0.2">
      <c r="D200" s="28">
        <f t="shared" si="28"/>
        <v>35</v>
      </c>
      <c r="E200" s="29" t="s">
        <v>30</v>
      </c>
      <c r="F200" s="12" t="s">
        <v>70</v>
      </c>
      <c r="G200" s="24" t="str">
        <f t="shared" si="27"/>
        <v>Name</v>
      </c>
      <c r="H200" s="12" t="s">
        <v>15</v>
      </c>
      <c r="I200" s="12" t="s">
        <v>15</v>
      </c>
    </row>
    <row r="201" spans="4:9" x14ac:dyDescent="0.2">
      <c r="D201" s="28">
        <f t="shared" si="28"/>
        <v>36</v>
      </c>
      <c r="E201" s="29" t="s">
        <v>30</v>
      </c>
      <c r="F201" s="12" t="s">
        <v>70</v>
      </c>
      <c r="G201" s="24" t="str">
        <f t="shared" si="27"/>
        <v>Name</v>
      </c>
      <c r="H201" s="12" t="s">
        <v>15</v>
      </c>
      <c r="I201" s="12" t="s">
        <v>15</v>
      </c>
    </row>
    <row r="202" spans="4:9" x14ac:dyDescent="0.2">
      <c r="D202" s="28">
        <f t="shared" si="28"/>
        <v>37</v>
      </c>
      <c r="E202" s="29" t="s">
        <v>30</v>
      </c>
      <c r="F202" s="12" t="s">
        <v>70</v>
      </c>
      <c r="G202" s="24" t="str">
        <f t="shared" si="27"/>
        <v>Name</v>
      </c>
      <c r="H202" s="12" t="s">
        <v>15</v>
      </c>
      <c r="I202" s="12" t="s">
        <v>15</v>
      </c>
    </row>
    <row r="203" spans="4:9" x14ac:dyDescent="0.2">
      <c r="D203" s="28">
        <f t="shared" si="28"/>
        <v>38</v>
      </c>
      <c r="E203" s="29" t="s">
        <v>30</v>
      </c>
      <c r="F203" s="12" t="s">
        <v>70</v>
      </c>
      <c r="G203" s="24" t="str">
        <f t="shared" si="27"/>
        <v>Name</v>
      </c>
      <c r="H203" s="12" t="s">
        <v>15</v>
      </c>
      <c r="I203" s="12" t="s">
        <v>15</v>
      </c>
    </row>
    <row r="204" spans="4:9" x14ac:dyDescent="0.2">
      <c r="D204" s="28">
        <f t="shared" si="28"/>
        <v>39</v>
      </c>
      <c r="E204" s="29" t="s">
        <v>30</v>
      </c>
      <c r="F204" s="12" t="s">
        <v>70</v>
      </c>
      <c r="G204" s="24" t="str">
        <f t="shared" si="27"/>
        <v>Name</v>
      </c>
      <c r="H204" s="12" t="s">
        <v>15</v>
      </c>
      <c r="I204" s="12" t="s">
        <v>15</v>
      </c>
    </row>
    <row r="205" spans="4:9" x14ac:dyDescent="0.2">
      <c r="D205" s="28">
        <f t="shared" si="28"/>
        <v>40</v>
      </c>
      <c r="E205" s="29" t="s">
        <v>30</v>
      </c>
      <c r="F205" s="12" t="s">
        <v>70</v>
      </c>
      <c r="G205" s="24" t="str">
        <f t="shared" si="27"/>
        <v>Name</v>
      </c>
      <c r="H205" s="12" t="s">
        <v>15</v>
      </c>
      <c r="I205" s="12" t="s">
        <v>15</v>
      </c>
    </row>
    <row r="206" spans="4:9" x14ac:dyDescent="0.2">
      <c r="D206" s="28">
        <f t="shared" si="28"/>
        <v>41</v>
      </c>
      <c r="E206" s="29" t="s">
        <v>30</v>
      </c>
      <c r="F206" s="12" t="s">
        <v>70</v>
      </c>
      <c r="G206" s="24" t="str">
        <f t="shared" si="27"/>
        <v>Name</v>
      </c>
      <c r="H206" s="12" t="s">
        <v>15</v>
      </c>
      <c r="I206" s="12" t="s">
        <v>15</v>
      </c>
    </row>
    <row r="207" spans="4:9" x14ac:dyDescent="0.2">
      <c r="D207" s="28">
        <f t="shared" si="28"/>
        <v>42</v>
      </c>
      <c r="E207" s="29" t="s">
        <v>30</v>
      </c>
      <c r="F207" s="12" t="s">
        <v>70</v>
      </c>
      <c r="G207" s="24" t="str">
        <f t="shared" si="27"/>
        <v>Name</v>
      </c>
      <c r="H207" s="12" t="s">
        <v>15</v>
      </c>
      <c r="I207" s="12" t="s">
        <v>15</v>
      </c>
    </row>
    <row r="208" spans="4:9" x14ac:dyDescent="0.2">
      <c r="D208" s="28">
        <f t="shared" si="28"/>
        <v>43</v>
      </c>
      <c r="E208" s="29" t="s">
        <v>30</v>
      </c>
      <c r="F208" s="12" t="s">
        <v>70</v>
      </c>
      <c r="G208" s="24" t="str">
        <f t="shared" si="27"/>
        <v>Name</v>
      </c>
      <c r="H208" s="12" t="s">
        <v>15</v>
      </c>
      <c r="I208" s="12" t="s">
        <v>15</v>
      </c>
    </row>
    <row r="209" spans="3:9" x14ac:dyDescent="0.2">
      <c r="D209" s="28">
        <f t="shared" si="28"/>
        <v>44</v>
      </c>
      <c r="E209" s="29" t="s">
        <v>30</v>
      </c>
      <c r="F209" s="12" t="s">
        <v>70</v>
      </c>
      <c r="G209" s="24" t="str">
        <f t="shared" si="27"/>
        <v>Name</v>
      </c>
      <c r="H209" s="12" t="s">
        <v>15</v>
      </c>
      <c r="I209" s="12" t="s">
        <v>15</v>
      </c>
    </row>
    <row r="210" spans="3:9" x14ac:dyDescent="0.2">
      <c r="D210" s="28">
        <f t="shared" si="28"/>
        <v>45</v>
      </c>
      <c r="E210" s="29" t="s">
        <v>30</v>
      </c>
      <c r="F210" s="12" t="s">
        <v>70</v>
      </c>
      <c r="G210" s="24" t="str">
        <f t="shared" si="27"/>
        <v>Name</v>
      </c>
      <c r="H210" s="12" t="s">
        <v>15</v>
      </c>
      <c r="I210" s="12" t="s">
        <v>15</v>
      </c>
    </row>
    <row r="211" spans="3:9" x14ac:dyDescent="0.2">
      <c r="D211" s="28">
        <f t="shared" si="28"/>
        <v>46</v>
      </c>
      <c r="E211" s="29" t="s">
        <v>30</v>
      </c>
      <c r="F211" s="12" t="s">
        <v>70</v>
      </c>
      <c r="G211" s="24" t="str">
        <f t="shared" si="27"/>
        <v>Name</v>
      </c>
      <c r="H211" s="12" t="s">
        <v>15</v>
      </c>
      <c r="I211" s="12" t="s">
        <v>15</v>
      </c>
    </row>
    <row r="212" spans="3:9" x14ac:dyDescent="0.2">
      <c r="D212" s="28">
        <f t="shared" si="28"/>
        <v>47</v>
      </c>
      <c r="E212" s="29" t="s">
        <v>92</v>
      </c>
      <c r="F212" s="12" t="s">
        <v>70</v>
      </c>
      <c r="G212" s="24" t="str">
        <f t="shared" si="27"/>
        <v>Name</v>
      </c>
      <c r="H212" s="12" t="s">
        <v>15</v>
      </c>
      <c r="I212" s="12" t="s">
        <v>15</v>
      </c>
    </row>
    <row r="213" spans="3:9" x14ac:dyDescent="0.2">
      <c r="D213" s="28">
        <f t="shared" si="28"/>
        <v>48</v>
      </c>
      <c r="E213" s="29" t="s">
        <v>63</v>
      </c>
      <c r="F213" s="12" t="s">
        <v>70</v>
      </c>
      <c r="G213" s="24" t="str">
        <f t="shared" si="27"/>
        <v>Name</v>
      </c>
      <c r="H213" s="12" t="s">
        <v>15</v>
      </c>
      <c r="I213" s="12" t="s">
        <v>15</v>
      </c>
    </row>
    <row r="214" spans="3:9" x14ac:dyDescent="0.2">
      <c r="D214" s="28">
        <f t="shared" si="28"/>
        <v>49</v>
      </c>
      <c r="E214" s="29" t="s">
        <v>64</v>
      </c>
      <c r="F214" s="12" t="s">
        <v>70</v>
      </c>
      <c r="G214" s="24" t="str">
        <f t="shared" si="27"/>
        <v>Name</v>
      </c>
      <c r="H214" s="12" t="s">
        <v>15</v>
      </c>
      <c r="I214" s="12" t="s">
        <v>15</v>
      </c>
    </row>
    <row r="215" spans="3:9" x14ac:dyDescent="0.2">
      <c r="D215" s="28">
        <f t="shared" si="28"/>
        <v>50</v>
      </c>
      <c r="E215" s="29" t="s">
        <v>93</v>
      </c>
      <c r="F215" s="12" t="s">
        <v>70</v>
      </c>
      <c r="G215" s="24" t="str">
        <f t="shared" si="27"/>
        <v>Name</v>
      </c>
      <c r="H215" s="12" t="s">
        <v>15</v>
      </c>
      <c r="I215" s="12" t="s">
        <v>15</v>
      </c>
    </row>
    <row r="217" spans="3:9" ht="15" x14ac:dyDescent="0.2">
      <c r="C217" s="8" t="s">
        <v>94</v>
      </c>
      <c r="F217" s="21" t="s">
        <v>9</v>
      </c>
      <c r="G217" s="21" t="s">
        <v>10</v>
      </c>
      <c r="H217" s="21" t="s">
        <v>11</v>
      </c>
      <c r="I217" s="21" t="s">
        <v>12</v>
      </c>
    </row>
    <row r="219" spans="3:9" x14ac:dyDescent="0.2">
      <c r="E219" s="10"/>
    </row>
    <row r="220" spans="3:9" x14ac:dyDescent="0.2">
      <c r="D220" s="27">
        <v>1</v>
      </c>
      <c r="E220" s="29" t="s">
        <v>34</v>
      </c>
      <c r="F220" s="12" t="s">
        <v>95</v>
      </c>
      <c r="G220" s="24" t="str">
        <f>Unit_Name</f>
        <v>Name</v>
      </c>
      <c r="H220" s="12" t="s">
        <v>15</v>
      </c>
      <c r="I220" s="12" t="s">
        <v>15</v>
      </c>
    </row>
    <row r="221" spans="3:9" x14ac:dyDescent="0.2">
      <c r="D221" s="28">
        <f>D220+1</f>
        <v>2</v>
      </c>
      <c r="E221" s="29" t="s">
        <v>55</v>
      </c>
      <c r="F221" s="12" t="s">
        <v>95</v>
      </c>
      <c r="G221" s="24" t="str">
        <f>Unit_Name</f>
        <v>Name</v>
      </c>
      <c r="H221" s="12" t="s">
        <v>15</v>
      </c>
      <c r="I221" s="12" t="s">
        <v>15</v>
      </c>
    </row>
    <row r="222" spans="3:9" x14ac:dyDescent="0.2">
      <c r="D222" s="28">
        <f t="shared" ref="D222:D223" si="29">D221+1</f>
        <v>3</v>
      </c>
      <c r="E222" s="29" t="s">
        <v>36</v>
      </c>
      <c r="F222" s="12" t="s">
        <v>95</v>
      </c>
      <c r="G222" s="24" t="str">
        <f>Unit_Name</f>
        <v>Name</v>
      </c>
      <c r="H222" s="12" t="s">
        <v>15</v>
      </c>
      <c r="I222" s="12" t="s">
        <v>15</v>
      </c>
    </row>
    <row r="223" spans="3:9" x14ac:dyDescent="0.2">
      <c r="D223" s="28">
        <f t="shared" si="29"/>
        <v>4</v>
      </c>
      <c r="E223" s="29" t="s">
        <v>387</v>
      </c>
      <c r="F223" s="12" t="s">
        <v>95</v>
      </c>
      <c r="G223" s="24" t="str">
        <f>Unit_Name</f>
        <v>Name</v>
      </c>
      <c r="H223" s="12" t="s">
        <v>15</v>
      </c>
      <c r="I223" s="12" t="s">
        <v>15</v>
      </c>
    </row>
    <row r="225" spans="3:9" ht="15" x14ac:dyDescent="0.2">
      <c r="C225" s="8" t="s">
        <v>339</v>
      </c>
      <c r="F225" s="21" t="s">
        <v>9</v>
      </c>
      <c r="G225" s="21" t="s">
        <v>10</v>
      </c>
      <c r="H225" s="21" t="s">
        <v>11</v>
      </c>
      <c r="I225" s="21" t="s">
        <v>12</v>
      </c>
    </row>
    <row r="227" spans="3:9" x14ac:dyDescent="0.2">
      <c r="E227" s="10" t="s">
        <v>357</v>
      </c>
    </row>
    <row r="228" spans="3:9" x14ac:dyDescent="0.2">
      <c r="D228" s="27">
        <v>1</v>
      </c>
      <c r="E228" s="29" t="s">
        <v>340</v>
      </c>
      <c r="F228" s="12" t="s">
        <v>95</v>
      </c>
      <c r="G228" s="24" t="str">
        <f t="shared" ref="G228:G245" si="30">Unit_Name</f>
        <v>Name</v>
      </c>
      <c r="H228" s="12" t="s">
        <v>15</v>
      </c>
      <c r="I228" s="12" t="s">
        <v>15</v>
      </c>
    </row>
    <row r="229" spans="3:9" x14ac:dyDescent="0.2">
      <c r="D229" s="28">
        <f>D228+1</f>
        <v>2</v>
      </c>
      <c r="E229" s="29" t="s">
        <v>341</v>
      </c>
      <c r="F229" s="12" t="s">
        <v>95</v>
      </c>
      <c r="G229" s="24" t="str">
        <f t="shared" si="30"/>
        <v>Name</v>
      </c>
      <c r="H229" s="12" t="s">
        <v>15</v>
      </c>
      <c r="I229" s="12" t="s">
        <v>15</v>
      </c>
    </row>
    <row r="230" spans="3:9" x14ac:dyDescent="0.2">
      <c r="D230" s="28">
        <f>D229+1</f>
        <v>3</v>
      </c>
      <c r="E230" s="29" t="s">
        <v>342</v>
      </c>
      <c r="F230" s="12" t="s">
        <v>95</v>
      </c>
      <c r="G230" s="24" t="str">
        <f t="shared" si="30"/>
        <v>Name</v>
      </c>
      <c r="H230" s="12" t="s">
        <v>15</v>
      </c>
      <c r="I230" s="12" t="s">
        <v>15</v>
      </c>
    </row>
    <row r="231" spans="3:9" x14ac:dyDescent="0.2">
      <c r="D231" s="28">
        <f t="shared" ref="D231:D235" si="31">D230+1</f>
        <v>4</v>
      </c>
      <c r="E231" s="29" t="s">
        <v>343</v>
      </c>
      <c r="F231" s="12" t="s">
        <v>95</v>
      </c>
      <c r="G231" s="24" t="str">
        <f t="shared" si="30"/>
        <v>Name</v>
      </c>
      <c r="H231" s="12" t="s">
        <v>15</v>
      </c>
      <c r="I231" s="12" t="s">
        <v>15</v>
      </c>
    </row>
    <row r="232" spans="3:9" x14ac:dyDescent="0.2">
      <c r="D232" s="28">
        <f t="shared" si="31"/>
        <v>5</v>
      </c>
      <c r="E232" s="29" t="s">
        <v>344</v>
      </c>
      <c r="F232" s="12" t="s">
        <v>95</v>
      </c>
      <c r="G232" s="24" t="str">
        <f t="shared" si="30"/>
        <v>Name</v>
      </c>
      <c r="H232" s="12" t="s">
        <v>15</v>
      </c>
      <c r="I232" s="12" t="s">
        <v>15</v>
      </c>
    </row>
    <row r="233" spans="3:9" x14ac:dyDescent="0.2">
      <c r="D233" s="28">
        <f t="shared" si="31"/>
        <v>6</v>
      </c>
      <c r="E233" s="29" t="s">
        <v>345</v>
      </c>
      <c r="F233" s="12" t="s">
        <v>95</v>
      </c>
      <c r="G233" s="24" t="str">
        <f t="shared" si="30"/>
        <v>Name</v>
      </c>
      <c r="H233" s="12" t="s">
        <v>15</v>
      </c>
      <c r="I233" s="12" t="s">
        <v>15</v>
      </c>
    </row>
    <row r="234" spans="3:9" x14ac:dyDescent="0.2">
      <c r="D234" s="28">
        <f t="shared" si="31"/>
        <v>7</v>
      </c>
      <c r="E234" s="29" t="s">
        <v>346</v>
      </c>
      <c r="F234" s="12" t="s">
        <v>95</v>
      </c>
      <c r="G234" s="24" t="str">
        <f t="shared" si="30"/>
        <v>Name</v>
      </c>
      <c r="H234" s="12" t="s">
        <v>15</v>
      </c>
      <c r="I234" s="12" t="s">
        <v>15</v>
      </c>
    </row>
    <row r="235" spans="3:9" x14ac:dyDescent="0.2">
      <c r="D235" s="28">
        <f t="shared" si="31"/>
        <v>8</v>
      </c>
      <c r="E235" s="29" t="s">
        <v>347</v>
      </c>
      <c r="F235" s="12" t="s">
        <v>95</v>
      </c>
      <c r="G235" s="24" t="str">
        <f t="shared" si="30"/>
        <v>Name</v>
      </c>
      <c r="H235" s="12" t="s">
        <v>15</v>
      </c>
      <c r="I235" s="12" t="s">
        <v>15</v>
      </c>
    </row>
    <row r="236" spans="3:9" x14ac:dyDescent="0.2">
      <c r="D236" s="28">
        <f t="shared" ref="D236:D245" si="32">D235+1</f>
        <v>9</v>
      </c>
      <c r="E236" s="29" t="s">
        <v>348</v>
      </c>
      <c r="F236" s="12" t="s">
        <v>95</v>
      </c>
      <c r="G236" s="24" t="str">
        <f t="shared" si="30"/>
        <v>Name</v>
      </c>
      <c r="H236" s="12" t="s">
        <v>15</v>
      </c>
      <c r="I236" s="12" t="s">
        <v>15</v>
      </c>
    </row>
    <row r="237" spans="3:9" x14ac:dyDescent="0.2">
      <c r="D237" s="28">
        <f t="shared" si="32"/>
        <v>10</v>
      </c>
      <c r="E237" s="29" t="s">
        <v>349</v>
      </c>
      <c r="F237" s="12" t="s">
        <v>95</v>
      </c>
      <c r="G237" s="24" t="str">
        <f t="shared" si="30"/>
        <v>Name</v>
      </c>
      <c r="H237" s="12" t="s">
        <v>15</v>
      </c>
      <c r="I237" s="12" t="s">
        <v>15</v>
      </c>
    </row>
    <row r="238" spans="3:9" x14ac:dyDescent="0.2">
      <c r="D238" s="28">
        <f t="shared" si="32"/>
        <v>11</v>
      </c>
      <c r="E238" s="29" t="s">
        <v>350</v>
      </c>
      <c r="F238" s="12" t="s">
        <v>95</v>
      </c>
      <c r="G238" s="24" t="str">
        <f t="shared" si="30"/>
        <v>Name</v>
      </c>
      <c r="H238" s="12" t="s">
        <v>15</v>
      </c>
      <c r="I238" s="12" t="s">
        <v>15</v>
      </c>
    </row>
    <row r="239" spans="3:9" x14ac:dyDescent="0.2">
      <c r="D239" s="28">
        <f t="shared" si="32"/>
        <v>12</v>
      </c>
      <c r="E239" s="29" t="s">
        <v>351</v>
      </c>
      <c r="F239" s="12" t="s">
        <v>95</v>
      </c>
      <c r="G239" s="24" t="str">
        <f t="shared" si="30"/>
        <v>Name</v>
      </c>
      <c r="H239" s="12" t="s">
        <v>15</v>
      </c>
      <c r="I239" s="12" t="s">
        <v>15</v>
      </c>
    </row>
    <row r="240" spans="3:9" x14ac:dyDescent="0.2">
      <c r="D240" s="28">
        <f t="shared" si="32"/>
        <v>13</v>
      </c>
      <c r="E240" s="29" t="s">
        <v>352</v>
      </c>
      <c r="F240" s="12" t="s">
        <v>95</v>
      </c>
      <c r="G240" s="24" t="str">
        <f t="shared" si="30"/>
        <v>Name</v>
      </c>
      <c r="H240" s="12" t="s">
        <v>15</v>
      </c>
      <c r="I240" s="12" t="s">
        <v>15</v>
      </c>
    </row>
    <row r="241" spans="3:9" x14ac:dyDescent="0.2">
      <c r="D241" s="28">
        <f t="shared" si="32"/>
        <v>14</v>
      </c>
      <c r="E241" s="29" t="s">
        <v>353</v>
      </c>
      <c r="F241" s="12" t="s">
        <v>95</v>
      </c>
      <c r="G241" s="24" t="str">
        <f t="shared" si="30"/>
        <v>Name</v>
      </c>
      <c r="H241" s="12" t="s">
        <v>15</v>
      </c>
      <c r="I241" s="12" t="s">
        <v>15</v>
      </c>
    </row>
    <row r="242" spans="3:9" x14ac:dyDescent="0.2">
      <c r="D242" s="28">
        <f t="shared" si="32"/>
        <v>15</v>
      </c>
      <c r="E242" s="29" t="s">
        <v>354</v>
      </c>
      <c r="F242" s="12" t="s">
        <v>95</v>
      </c>
      <c r="G242" s="24" t="str">
        <f t="shared" si="30"/>
        <v>Name</v>
      </c>
      <c r="H242" s="12" t="s">
        <v>15</v>
      </c>
      <c r="I242" s="12" t="s">
        <v>15</v>
      </c>
    </row>
    <row r="243" spans="3:9" x14ac:dyDescent="0.2">
      <c r="D243" s="28">
        <f t="shared" si="32"/>
        <v>16</v>
      </c>
      <c r="E243" s="29" t="s">
        <v>355</v>
      </c>
      <c r="F243" s="12" t="s">
        <v>95</v>
      </c>
      <c r="G243" s="24" t="str">
        <f t="shared" si="30"/>
        <v>Name</v>
      </c>
      <c r="H243" s="12" t="s">
        <v>15</v>
      </c>
      <c r="I243" s="12" t="s">
        <v>15</v>
      </c>
    </row>
    <row r="244" spans="3:9" x14ac:dyDescent="0.2">
      <c r="D244" s="28">
        <f t="shared" si="32"/>
        <v>17</v>
      </c>
      <c r="E244" s="29" t="s">
        <v>356</v>
      </c>
      <c r="F244" s="12" t="s">
        <v>95</v>
      </c>
      <c r="G244" s="24" t="str">
        <f t="shared" si="30"/>
        <v>Name</v>
      </c>
      <c r="H244" s="12" t="s">
        <v>15</v>
      </c>
      <c r="I244" s="12" t="s">
        <v>15</v>
      </c>
    </row>
    <row r="245" spans="3:9" x14ac:dyDescent="0.2">
      <c r="D245" s="28">
        <f t="shared" si="32"/>
        <v>18</v>
      </c>
      <c r="E245" s="29" t="s">
        <v>15</v>
      </c>
      <c r="F245" s="12" t="s">
        <v>95</v>
      </c>
      <c r="G245" s="24" t="str">
        <f t="shared" si="30"/>
        <v>Name</v>
      </c>
      <c r="H245" s="12" t="s">
        <v>15</v>
      </c>
      <c r="I245" s="12" t="s">
        <v>15</v>
      </c>
    </row>
    <row r="247" spans="3:9" ht="15" x14ac:dyDescent="0.2">
      <c r="C247" s="8" t="s">
        <v>358</v>
      </c>
      <c r="F247" s="21" t="s">
        <v>9</v>
      </c>
      <c r="G247" s="21" t="s">
        <v>10</v>
      </c>
      <c r="H247" s="21" t="s">
        <v>11</v>
      </c>
      <c r="I247" s="21" t="s">
        <v>12</v>
      </c>
    </row>
    <row r="249" spans="3:9" x14ac:dyDescent="0.2">
      <c r="E249" s="10" t="s">
        <v>359</v>
      </c>
    </row>
    <row r="250" spans="3:9" x14ac:dyDescent="0.2">
      <c r="D250" s="27">
        <v>1</v>
      </c>
      <c r="E250" s="29" t="s">
        <v>360</v>
      </c>
      <c r="F250" s="12" t="s">
        <v>95</v>
      </c>
      <c r="G250" s="24" t="str">
        <f t="shared" ref="G250:G265" si="33">Unit_Name</f>
        <v>Name</v>
      </c>
      <c r="H250" s="12" t="s">
        <v>15</v>
      </c>
      <c r="I250" s="12" t="s">
        <v>15</v>
      </c>
    </row>
    <row r="251" spans="3:9" x14ac:dyDescent="0.2">
      <c r="D251" s="28">
        <f>D250+1</f>
        <v>2</v>
      </c>
      <c r="E251" s="29" t="s">
        <v>361</v>
      </c>
      <c r="F251" s="12" t="s">
        <v>95</v>
      </c>
      <c r="G251" s="24" t="str">
        <f t="shared" si="33"/>
        <v>Name</v>
      </c>
      <c r="H251" s="12" t="s">
        <v>15</v>
      </c>
      <c r="I251" s="12" t="s">
        <v>15</v>
      </c>
    </row>
    <row r="252" spans="3:9" x14ac:dyDescent="0.2">
      <c r="D252" s="28">
        <f>D251+1</f>
        <v>3</v>
      </c>
      <c r="E252" s="29" t="s">
        <v>362</v>
      </c>
      <c r="F252" s="12" t="s">
        <v>95</v>
      </c>
      <c r="G252" s="24" t="str">
        <f t="shared" si="33"/>
        <v>Name</v>
      </c>
      <c r="H252" s="12" t="s">
        <v>15</v>
      </c>
      <c r="I252" s="12" t="s">
        <v>15</v>
      </c>
    </row>
    <row r="253" spans="3:9" x14ac:dyDescent="0.2">
      <c r="D253" s="28">
        <f t="shared" ref="D253:D265" si="34">D252+1</f>
        <v>4</v>
      </c>
      <c r="E253" s="29" t="s">
        <v>363</v>
      </c>
      <c r="F253" s="12" t="s">
        <v>95</v>
      </c>
      <c r="G253" s="24" t="str">
        <f t="shared" si="33"/>
        <v>Name</v>
      </c>
      <c r="H253" s="12" t="s">
        <v>15</v>
      </c>
      <c r="I253" s="12" t="s">
        <v>15</v>
      </c>
    </row>
    <row r="254" spans="3:9" x14ac:dyDescent="0.2">
      <c r="D254" s="28">
        <f t="shared" si="34"/>
        <v>5</v>
      </c>
      <c r="E254" s="29" t="s">
        <v>364</v>
      </c>
      <c r="F254" s="12" t="s">
        <v>95</v>
      </c>
      <c r="G254" s="24" t="str">
        <f t="shared" si="33"/>
        <v>Name</v>
      </c>
      <c r="H254" s="12" t="s">
        <v>15</v>
      </c>
      <c r="I254" s="12" t="s">
        <v>15</v>
      </c>
    </row>
    <row r="255" spans="3:9" x14ac:dyDescent="0.2">
      <c r="D255" s="28">
        <f t="shared" si="34"/>
        <v>6</v>
      </c>
      <c r="E255" s="29" t="s">
        <v>365</v>
      </c>
      <c r="F255" s="12" t="s">
        <v>95</v>
      </c>
      <c r="G255" s="24" t="str">
        <f t="shared" si="33"/>
        <v>Name</v>
      </c>
      <c r="H255" s="12" t="s">
        <v>15</v>
      </c>
      <c r="I255" s="12" t="s">
        <v>15</v>
      </c>
    </row>
    <row r="256" spans="3:9" x14ac:dyDescent="0.2">
      <c r="D256" s="28">
        <f t="shared" si="34"/>
        <v>7</v>
      </c>
      <c r="E256" s="29" t="s">
        <v>366</v>
      </c>
      <c r="F256" s="12" t="s">
        <v>95</v>
      </c>
      <c r="G256" s="24" t="str">
        <f t="shared" si="33"/>
        <v>Name</v>
      </c>
      <c r="H256" s="12" t="s">
        <v>15</v>
      </c>
      <c r="I256" s="12" t="s">
        <v>15</v>
      </c>
    </row>
    <row r="257" spans="3:9" x14ac:dyDescent="0.2">
      <c r="D257" s="28">
        <f t="shared" si="34"/>
        <v>8</v>
      </c>
      <c r="E257" s="29" t="s">
        <v>367</v>
      </c>
      <c r="F257" s="12" t="s">
        <v>95</v>
      </c>
      <c r="G257" s="24" t="str">
        <f t="shared" si="33"/>
        <v>Name</v>
      </c>
      <c r="H257" s="12" t="s">
        <v>15</v>
      </c>
      <c r="I257" s="12" t="s">
        <v>15</v>
      </c>
    </row>
    <row r="258" spans="3:9" x14ac:dyDescent="0.2">
      <c r="D258" s="28">
        <f t="shared" si="34"/>
        <v>9</v>
      </c>
      <c r="E258" s="29" t="s">
        <v>368</v>
      </c>
      <c r="F258" s="12" t="s">
        <v>95</v>
      </c>
      <c r="G258" s="24" t="str">
        <f t="shared" si="33"/>
        <v>Name</v>
      </c>
      <c r="H258" s="12" t="s">
        <v>15</v>
      </c>
      <c r="I258" s="12" t="s">
        <v>15</v>
      </c>
    </row>
    <row r="259" spans="3:9" x14ac:dyDescent="0.2">
      <c r="D259" s="28">
        <f t="shared" si="34"/>
        <v>10</v>
      </c>
      <c r="E259" s="29" t="s">
        <v>369</v>
      </c>
      <c r="F259" s="12" t="s">
        <v>95</v>
      </c>
      <c r="G259" s="24" t="str">
        <f t="shared" si="33"/>
        <v>Name</v>
      </c>
      <c r="H259" s="12" t="s">
        <v>15</v>
      </c>
      <c r="I259" s="12" t="s">
        <v>15</v>
      </c>
    </row>
    <row r="260" spans="3:9" x14ac:dyDescent="0.2">
      <c r="D260" s="28">
        <f t="shared" si="34"/>
        <v>11</v>
      </c>
      <c r="E260" s="29" t="s">
        <v>370</v>
      </c>
      <c r="F260" s="12" t="s">
        <v>95</v>
      </c>
      <c r="G260" s="24" t="str">
        <f t="shared" si="33"/>
        <v>Name</v>
      </c>
      <c r="H260" s="12" t="s">
        <v>15</v>
      </c>
      <c r="I260" s="12" t="s">
        <v>15</v>
      </c>
    </row>
    <row r="261" spans="3:9" x14ac:dyDescent="0.2">
      <c r="D261" s="28">
        <f t="shared" si="34"/>
        <v>12</v>
      </c>
      <c r="E261" s="29" t="s">
        <v>371</v>
      </c>
      <c r="F261" s="12" t="s">
        <v>95</v>
      </c>
      <c r="G261" s="24" t="str">
        <f t="shared" si="33"/>
        <v>Name</v>
      </c>
      <c r="H261" s="12" t="s">
        <v>15</v>
      </c>
      <c r="I261" s="12" t="s">
        <v>15</v>
      </c>
    </row>
    <row r="262" spans="3:9" x14ac:dyDescent="0.2">
      <c r="D262" s="28">
        <f t="shared" si="34"/>
        <v>13</v>
      </c>
      <c r="E262" s="29" t="s">
        <v>372</v>
      </c>
      <c r="F262" s="12" t="s">
        <v>95</v>
      </c>
      <c r="G262" s="24" t="str">
        <f t="shared" si="33"/>
        <v>Name</v>
      </c>
      <c r="H262" s="12" t="s">
        <v>15</v>
      </c>
      <c r="I262" s="12" t="s">
        <v>15</v>
      </c>
    </row>
    <row r="263" spans="3:9" x14ac:dyDescent="0.2">
      <c r="D263" s="28">
        <f t="shared" si="34"/>
        <v>14</v>
      </c>
      <c r="E263" s="29" t="s">
        <v>373</v>
      </c>
      <c r="F263" s="12" t="s">
        <v>95</v>
      </c>
      <c r="G263" s="24" t="str">
        <f t="shared" si="33"/>
        <v>Name</v>
      </c>
      <c r="H263" s="12" t="s">
        <v>15</v>
      </c>
      <c r="I263" s="12" t="s">
        <v>15</v>
      </c>
    </row>
    <row r="264" spans="3:9" x14ac:dyDescent="0.2">
      <c r="D264" s="28">
        <f t="shared" si="34"/>
        <v>15</v>
      </c>
      <c r="E264" s="29" t="s">
        <v>374</v>
      </c>
      <c r="F264" s="12" t="s">
        <v>95</v>
      </c>
      <c r="G264" s="24" t="str">
        <f t="shared" si="33"/>
        <v>Name</v>
      </c>
      <c r="H264" s="12" t="s">
        <v>15</v>
      </c>
      <c r="I264" s="12" t="s">
        <v>15</v>
      </c>
    </row>
    <row r="265" spans="3:9" x14ac:dyDescent="0.2">
      <c r="D265" s="28">
        <f t="shared" si="34"/>
        <v>16</v>
      </c>
      <c r="E265" s="29" t="s">
        <v>15</v>
      </c>
      <c r="F265" s="12" t="s">
        <v>95</v>
      </c>
      <c r="G265" s="24" t="str">
        <f t="shared" si="33"/>
        <v>Name</v>
      </c>
      <c r="H265" s="12" t="s">
        <v>15</v>
      </c>
      <c r="I265" s="12" t="s">
        <v>15</v>
      </c>
    </row>
    <row r="267" spans="3:9" ht="15" x14ac:dyDescent="0.2">
      <c r="C267" s="8" t="s">
        <v>375</v>
      </c>
      <c r="F267" s="21" t="s">
        <v>9</v>
      </c>
      <c r="G267" s="21" t="s">
        <v>10</v>
      </c>
      <c r="H267" s="21" t="s">
        <v>11</v>
      </c>
      <c r="I267" s="21" t="s">
        <v>12</v>
      </c>
    </row>
    <row r="269" spans="3:9" x14ac:dyDescent="0.2">
      <c r="E269" s="10" t="s">
        <v>376</v>
      </c>
    </row>
    <row r="270" spans="3:9" x14ac:dyDescent="0.2">
      <c r="D270" s="27">
        <v>1</v>
      </c>
      <c r="E270" s="29" t="s">
        <v>384</v>
      </c>
      <c r="F270" s="12" t="s">
        <v>95</v>
      </c>
      <c r="G270" s="24" t="str">
        <f t="shared" ref="G270:G278" si="35">Unit_Name</f>
        <v>Name</v>
      </c>
      <c r="H270" s="12" t="s">
        <v>15</v>
      </c>
      <c r="I270" s="12" t="s">
        <v>15</v>
      </c>
    </row>
    <row r="271" spans="3:9" x14ac:dyDescent="0.2">
      <c r="D271" s="28">
        <f>D270+1</f>
        <v>2</v>
      </c>
      <c r="E271" s="29" t="s">
        <v>377</v>
      </c>
      <c r="F271" s="12" t="s">
        <v>95</v>
      </c>
      <c r="G271" s="24" t="str">
        <f t="shared" si="35"/>
        <v>Name</v>
      </c>
      <c r="H271" s="12" t="s">
        <v>15</v>
      </c>
      <c r="I271" s="12" t="s">
        <v>15</v>
      </c>
    </row>
    <row r="272" spans="3:9" x14ac:dyDescent="0.2">
      <c r="D272" s="28">
        <f>D271+1</f>
        <v>3</v>
      </c>
      <c r="E272" s="29" t="s">
        <v>378</v>
      </c>
      <c r="F272" s="12" t="s">
        <v>95</v>
      </c>
      <c r="G272" s="24" t="str">
        <f t="shared" si="35"/>
        <v>Name</v>
      </c>
      <c r="H272" s="12" t="s">
        <v>15</v>
      </c>
      <c r="I272" s="12" t="s">
        <v>15</v>
      </c>
    </row>
    <row r="273" spans="2:9" x14ac:dyDescent="0.2">
      <c r="D273" s="28">
        <f t="shared" ref="D273:D278" si="36">D272+1</f>
        <v>4</v>
      </c>
      <c r="E273" s="29" t="s">
        <v>379</v>
      </c>
      <c r="F273" s="12" t="s">
        <v>95</v>
      </c>
      <c r="G273" s="24" t="str">
        <f t="shared" si="35"/>
        <v>Name</v>
      </c>
      <c r="H273" s="12" t="s">
        <v>15</v>
      </c>
      <c r="I273" s="12" t="s">
        <v>15</v>
      </c>
    </row>
    <row r="274" spans="2:9" x14ac:dyDescent="0.2">
      <c r="D274" s="28">
        <f t="shared" si="36"/>
        <v>5</v>
      </c>
      <c r="E274" s="29" t="s">
        <v>380</v>
      </c>
      <c r="F274" s="12" t="s">
        <v>95</v>
      </c>
      <c r="G274" s="24" t="str">
        <f t="shared" si="35"/>
        <v>Name</v>
      </c>
      <c r="H274" s="12" t="s">
        <v>15</v>
      </c>
      <c r="I274" s="12" t="s">
        <v>15</v>
      </c>
    </row>
    <row r="275" spans="2:9" x14ac:dyDescent="0.2">
      <c r="D275" s="28">
        <f t="shared" si="36"/>
        <v>6</v>
      </c>
      <c r="E275" s="29" t="s">
        <v>381</v>
      </c>
      <c r="F275" s="12" t="s">
        <v>95</v>
      </c>
      <c r="G275" s="24" t="str">
        <f t="shared" si="35"/>
        <v>Name</v>
      </c>
      <c r="H275" s="12" t="s">
        <v>15</v>
      </c>
      <c r="I275" s="12" t="s">
        <v>15</v>
      </c>
    </row>
    <row r="276" spans="2:9" x14ac:dyDescent="0.2">
      <c r="D276" s="28">
        <f t="shared" si="36"/>
        <v>7</v>
      </c>
      <c r="E276" s="29" t="s">
        <v>382</v>
      </c>
      <c r="F276" s="12" t="s">
        <v>95</v>
      </c>
      <c r="G276" s="24" t="str">
        <f t="shared" si="35"/>
        <v>Name</v>
      </c>
      <c r="H276" s="12" t="s">
        <v>15</v>
      </c>
      <c r="I276" s="12" t="s">
        <v>15</v>
      </c>
    </row>
    <row r="277" spans="2:9" x14ac:dyDescent="0.2">
      <c r="D277" s="28">
        <f t="shared" si="36"/>
        <v>8</v>
      </c>
      <c r="E277" s="29" t="s">
        <v>383</v>
      </c>
      <c r="F277" s="12" t="s">
        <v>95</v>
      </c>
      <c r="G277" s="24" t="str">
        <f t="shared" si="35"/>
        <v>Name</v>
      </c>
      <c r="H277" s="12" t="s">
        <v>15</v>
      </c>
      <c r="I277" s="12" t="s">
        <v>15</v>
      </c>
    </row>
    <row r="278" spans="2:9" x14ac:dyDescent="0.2">
      <c r="D278" s="28">
        <f t="shared" si="36"/>
        <v>9</v>
      </c>
      <c r="E278" s="29" t="s">
        <v>15</v>
      </c>
      <c r="F278" s="12" t="s">
        <v>95</v>
      </c>
      <c r="G278" s="24" t="str">
        <f t="shared" si="35"/>
        <v>Name</v>
      </c>
      <c r="H278" s="12" t="s">
        <v>15</v>
      </c>
      <c r="I278" s="12" t="s">
        <v>15</v>
      </c>
    </row>
    <row r="280" spans="2:9" s="6" customFormat="1" ht="18" x14ac:dyDescent="0.2">
      <c r="B280" s="6" t="s">
        <v>1</v>
      </c>
    </row>
  </sheetData>
  <dataValidations disablePrompts="1" count="2">
    <dataValidation type="list" allowBlank="1" showInputMessage="1" showErrorMessage="1" sqref="K91:K100 K102:K110" xr:uid="{00000000-0002-0000-0200-000000000000}">
      <formula1>AC_PTRM_Class</formula1>
    </dataValidation>
    <dataValidation type="list" allowBlank="1" showInputMessage="1" showErrorMessage="1" sqref="F17:F18" xr:uid="{00000000-0002-0000-0200-000001000000}">
      <formula1>True_False</formula1>
    </dataValidation>
  </dataValidations>
  <hyperlinks>
    <hyperlink ref="B5" location="'ToC'!$A$1" tooltip="Go To Table of Contents" display="='ToC'!B1" xr:uid="{00000000-0004-0000-0200-000000000000}"/>
  </hyperlinks>
  <pageMargins left="0.7" right="0.7" top="0.75" bottom="0.75" header="0.3" footer="0.3"/>
  <pageSetup paperSize="9" scale="4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FFFF00"/>
  </sheetPr>
  <dimension ref="A1:CP301"/>
  <sheetViews>
    <sheetView showGridLines="0" workbookViewId="0">
      <pane xSplit="4" ySplit="11" topLeftCell="E12" activePane="bottomRight" state="frozen"/>
      <selection activeCell="D11" sqref="D11"/>
      <selection pane="topRight" activeCell="D11" sqref="D11"/>
      <selection pane="bottomLeft" activeCell="D11" sqref="D11"/>
      <selection pane="bottomRight" activeCell="E12" sqref="E12"/>
    </sheetView>
  </sheetViews>
  <sheetFormatPr defaultRowHeight="12.75" outlineLevelRow="1" outlineLevelCol="1" x14ac:dyDescent="0.2"/>
  <cols>
    <col min="1" max="1" width="3.42578125" customWidth="1" outlineLevel="1"/>
    <col min="2" max="3" width="6.5703125" customWidth="1"/>
    <col min="4" max="4" width="57.140625" customWidth="1"/>
    <col min="5" max="8" width="20.5703125" customWidth="1"/>
    <col min="9" max="10" width="15.5703125" customWidth="1"/>
    <col min="11" max="11" width="19" customWidth="1"/>
    <col min="12" max="15" width="15.5703125" customWidth="1"/>
    <col min="16" max="16" width="15.5703125" customWidth="1" outlineLevel="1"/>
    <col min="17" max="20" width="15.5703125" customWidth="1"/>
    <col min="21" max="21" width="2.5703125" customWidth="1"/>
    <col min="22" max="27" width="12.5703125" customWidth="1"/>
    <col min="28" max="28" width="2.5703125" customWidth="1"/>
    <col min="29" max="29" width="9.140625" bestFit="1" customWidth="1"/>
    <col min="34" max="34" width="2.5703125" customWidth="1"/>
    <col min="35" max="54" width="15.5703125" customWidth="1"/>
    <col min="55" max="55" width="2.5703125" customWidth="1"/>
    <col min="56" max="56" width="15.5703125" customWidth="1"/>
    <col min="57" max="57" width="2.5703125" customWidth="1"/>
    <col min="58" max="58" width="30.5703125" customWidth="1"/>
    <col min="59" max="64" width="15.5703125" customWidth="1"/>
    <col min="65" max="65" width="2.5703125" customWidth="1"/>
    <col min="66" max="66" width="20.5703125" customWidth="1"/>
    <col min="67" max="71" width="15.5703125" customWidth="1"/>
    <col min="72" max="72" width="2.5703125" customWidth="1"/>
    <col min="73" max="81" width="20.5703125" customWidth="1"/>
    <col min="82" max="82" width="2.5703125" customWidth="1"/>
    <col min="83" max="83" width="12.5703125" customWidth="1"/>
    <col min="84" max="84" width="3.5703125" customWidth="1"/>
    <col min="85" max="89" width="15.5703125" customWidth="1"/>
    <col min="91" max="93" width="15.7109375" customWidth="1"/>
    <col min="94" max="94" width="10.7109375" customWidth="1"/>
  </cols>
  <sheetData>
    <row r="1" spans="1:94" ht="23.25" x14ac:dyDescent="0.35">
      <c r="B1" s="18" t="s">
        <v>490</v>
      </c>
      <c r="F1" s="230" t="s">
        <v>541</v>
      </c>
      <c r="G1" s="230"/>
    </row>
    <row r="2" spans="1:94" ht="15" x14ac:dyDescent="0.2">
      <c r="B2" s="8" t="str">
        <f>Model_Name</f>
        <v>TransGrid Capex Forecast Model</v>
      </c>
      <c r="F2" s="217" t="s">
        <v>766</v>
      </c>
      <c r="G2" s="216"/>
    </row>
    <row r="3" spans="1:94" x14ac:dyDescent="0.2">
      <c r="B3" s="9" t="str">
        <f>General!$B$3</f>
        <v>WB Check</v>
      </c>
      <c r="D3" s="118">
        <f ca="1">WkBk_Err_Chk</f>
        <v>0</v>
      </c>
      <c r="F3" s="214" t="s">
        <v>568</v>
      </c>
      <c r="G3" s="215"/>
      <c r="BC3" s="28"/>
      <c r="BD3" s="28"/>
      <c r="BM3" s="28"/>
    </row>
    <row r="4" spans="1:94" x14ac:dyDescent="0.2">
      <c r="B4" s="9" t="str">
        <f>General!$B$4</f>
        <v>Sheet Check</v>
      </c>
      <c r="D4" s="118">
        <v>0</v>
      </c>
      <c r="F4" s="242" t="s">
        <v>767</v>
      </c>
      <c r="G4" s="243"/>
      <c r="BC4" s="28"/>
      <c r="BD4" s="28"/>
      <c r="BM4" s="28"/>
      <c r="CE4" s="47">
        <f>IF(SUM(CE$12:CE$286)&lt;&gt;0,1,0)</f>
        <v>0</v>
      </c>
    </row>
    <row r="5" spans="1:94" x14ac:dyDescent="0.2">
      <c r="B5" s="258" t="str">
        <f>ToC!$B$1</f>
        <v>Table of Contents</v>
      </c>
      <c r="C5" s="258"/>
      <c r="D5" s="258"/>
      <c r="G5" s="49"/>
      <c r="BC5" s="28"/>
      <c r="BD5" s="28"/>
      <c r="BM5" s="28"/>
      <c r="CE5" s="44"/>
    </row>
    <row r="6" spans="1:94" ht="15.75" x14ac:dyDescent="0.2">
      <c r="C6" s="36"/>
      <c r="D6" s="36"/>
      <c r="E6" s="36"/>
      <c r="F6" s="36" t="s">
        <v>108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 t="s">
        <v>109</v>
      </c>
      <c r="R6" s="36" t="s">
        <v>212</v>
      </c>
      <c r="S6" s="36" t="s">
        <v>110</v>
      </c>
      <c r="T6" s="36"/>
      <c r="V6" s="36" t="s">
        <v>111</v>
      </c>
      <c r="W6" s="36"/>
      <c r="X6" s="36"/>
      <c r="Y6" s="36"/>
      <c r="Z6" s="36"/>
      <c r="AA6" s="36"/>
      <c r="AC6" s="36" t="s">
        <v>112</v>
      </c>
      <c r="AD6" s="36"/>
      <c r="AE6" s="36"/>
      <c r="AF6" s="36"/>
      <c r="AG6" s="36"/>
      <c r="AI6" s="36" t="s">
        <v>113</v>
      </c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28"/>
      <c r="BD6" s="36" t="s">
        <v>114</v>
      </c>
      <c r="BF6" s="36" t="s">
        <v>115</v>
      </c>
      <c r="BG6" s="36"/>
      <c r="BH6" s="36"/>
      <c r="BI6" s="36"/>
      <c r="BJ6" s="36"/>
      <c r="BK6" s="36"/>
      <c r="BL6" s="36"/>
      <c r="BM6" s="28"/>
      <c r="BN6" s="36" t="s">
        <v>116</v>
      </c>
      <c r="BO6" s="36"/>
      <c r="BP6" s="36"/>
      <c r="BQ6" s="36"/>
      <c r="BR6" s="36"/>
      <c r="BS6" s="36"/>
      <c r="BU6" s="36" t="s">
        <v>469</v>
      </c>
      <c r="BV6" s="36"/>
      <c r="BW6" s="36"/>
      <c r="BX6" s="36"/>
      <c r="BY6" s="36"/>
      <c r="BZ6" s="36"/>
      <c r="CA6" s="36"/>
      <c r="CB6" s="36"/>
      <c r="CC6" s="36"/>
      <c r="CE6" s="36" t="s">
        <v>117</v>
      </c>
      <c r="CG6" s="36" t="s">
        <v>118</v>
      </c>
      <c r="CH6" s="36"/>
      <c r="CI6" s="36"/>
      <c r="CJ6" s="36"/>
      <c r="CK6" s="36"/>
      <c r="CM6" s="36" t="s">
        <v>553</v>
      </c>
      <c r="CN6" s="36"/>
      <c r="CO6" s="36"/>
      <c r="CP6" s="36" t="s">
        <v>554</v>
      </c>
    </row>
    <row r="7" spans="1:94" hidden="1" outlineLevel="1" x14ac:dyDescent="0.2">
      <c r="BC7" s="28"/>
      <c r="BF7" s="27" t="s">
        <v>119</v>
      </c>
      <c r="BG7" s="27" t="s">
        <v>444</v>
      </c>
      <c r="BH7" s="27" t="s">
        <v>444</v>
      </c>
      <c r="BI7" s="27"/>
      <c r="BJ7" s="113" t="s">
        <v>467</v>
      </c>
      <c r="BK7" s="27"/>
      <c r="BL7" s="27"/>
      <c r="BM7" s="28"/>
      <c r="BN7" s="27" t="s">
        <v>119</v>
      </c>
      <c r="BO7" s="27" t="s">
        <v>444</v>
      </c>
      <c r="BP7" s="27"/>
      <c r="BQ7" s="27"/>
      <c r="BR7" s="27"/>
      <c r="BS7" s="27"/>
      <c r="BU7" s="27" t="s">
        <v>119</v>
      </c>
      <c r="BV7" s="27"/>
      <c r="BW7" s="27"/>
      <c r="BX7" s="27"/>
      <c r="BY7" s="27"/>
      <c r="BZ7" s="27"/>
      <c r="CA7" s="27" t="s">
        <v>444</v>
      </c>
      <c r="CB7" s="27" t="s">
        <v>444</v>
      </c>
      <c r="CC7" s="27"/>
    </row>
    <row r="8" spans="1:94" ht="15" hidden="1" outlineLevel="1" x14ac:dyDescent="0.2">
      <c r="V8" s="38"/>
      <c r="W8" s="38"/>
      <c r="X8" s="38"/>
      <c r="Y8" s="38"/>
      <c r="Z8" s="38"/>
      <c r="AA8" s="38"/>
      <c r="AC8" s="38"/>
      <c r="AD8" s="38"/>
      <c r="AE8" s="38"/>
      <c r="AF8" s="38"/>
      <c r="AG8" s="38"/>
      <c r="AI8" s="27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F8" s="24" t="str">
        <f>$AI$11</f>
        <v>Transmission Lines</v>
      </c>
      <c r="BG8" s="27" t="s">
        <v>352</v>
      </c>
      <c r="BH8" s="27" t="s">
        <v>353</v>
      </c>
      <c r="BI8" s="27"/>
      <c r="BJ8" s="113" t="s">
        <v>345</v>
      </c>
      <c r="BK8" s="27"/>
      <c r="BL8" s="27"/>
      <c r="BM8" s="28"/>
      <c r="BN8" s="24" t="str">
        <f>$AK$11</f>
        <v>Substations</v>
      </c>
      <c r="BO8" s="27" t="s">
        <v>350</v>
      </c>
      <c r="BP8" s="27"/>
      <c r="BQ8" s="27"/>
      <c r="BR8" s="27"/>
      <c r="BS8" s="27"/>
      <c r="BU8" s="24" t="str">
        <f>$AL$11</f>
        <v>Secondary Systems</v>
      </c>
      <c r="BV8" s="27"/>
      <c r="BW8" s="27"/>
      <c r="BX8" s="27"/>
      <c r="BY8" s="27"/>
      <c r="BZ8" s="27"/>
      <c r="CA8" s="27" t="s">
        <v>345</v>
      </c>
      <c r="CB8" s="27" t="s">
        <v>346</v>
      </c>
      <c r="CC8" s="27"/>
    </row>
    <row r="9" spans="1:94" ht="15" hidden="1" outlineLevel="1" x14ac:dyDescent="0.2">
      <c r="V9" s="38"/>
      <c r="W9" s="38"/>
      <c r="X9" s="38"/>
      <c r="Y9" s="38"/>
      <c r="Z9" s="38"/>
      <c r="AA9" s="38"/>
      <c r="AC9" s="38"/>
      <c r="AD9" s="38"/>
      <c r="AE9" s="38"/>
      <c r="AF9" s="38"/>
      <c r="AG9" s="38"/>
      <c r="AI9" s="27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F9" s="24" t="str">
        <f>$AJ$11</f>
        <v>Underground Cables</v>
      </c>
      <c r="BG9" s="27"/>
      <c r="BH9" s="27"/>
      <c r="BI9" s="27"/>
      <c r="BJ9" s="27"/>
      <c r="BK9" s="27"/>
      <c r="BL9" s="27"/>
      <c r="BM9" s="28"/>
      <c r="BN9" s="24" t="str">
        <f>$AR$11</f>
        <v>Synchronous Condensers</v>
      </c>
      <c r="BO9" s="27"/>
      <c r="BP9" s="27"/>
      <c r="BQ9" s="27"/>
      <c r="BR9" s="27"/>
      <c r="BS9" s="27"/>
      <c r="BU9" s="24" t="str">
        <f>$AM$11</f>
        <v>Communications (short life)</v>
      </c>
      <c r="BV9" s="27"/>
      <c r="BW9" s="27"/>
      <c r="BX9" s="27"/>
      <c r="BY9" s="27"/>
      <c r="BZ9" s="27"/>
      <c r="CA9" s="27"/>
      <c r="CB9" s="27"/>
      <c r="CC9" s="27"/>
    </row>
    <row r="10" spans="1:94" ht="15" hidden="1" outlineLevel="1" x14ac:dyDescent="0.2">
      <c r="V10" s="38">
        <f>IF(U7="",Start_Year,U7+1)</f>
        <v>2024</v>
      </c>
      <c r="W10" s="38">
        <f>IF(V10="",Start_Year,V10+1)</f>
        <v>2025</v>
      </c>
      <c r="X10" s="38">
        <f>IF(W10="",Start_Year,W10+1)</f>
        <v>2026</v>
      </c>
      <c r="Y10" s="38">
        <f>IF(X10="",Start_Year,X10+1)</f>
        <v>2027</v>
      </c>
      <c r="Z10" s="38">
        <f>IF(Y10="",Start_Year,Y10+1)</f>
        <v>2028</v>
      </c>
      <c r="AA10" s="38" t="str">
        <f>V10&amp;" - "&amp;Z10</f>
        <v>2024 - 2028</v>
      </c>
      <c r="AC10" s="38">
        <f>V10</f>
        <v>2024</v>
      </c>
      <c r="AD10" s="38">
        <f>W10</f>
        <v>2025</v>
      </c>
      <c r="AE10" s="38">
        <f>X10</f>
        <v>2026</v>
      </c>
      <c r="AF10" s="38">
        <f>Y10</f>
        <v>2027</v>
      </c>
      <c r="AG10" s="38">
        <f>Z10</f>
        <v>2028</v>
      </c>
      <c r="AI10" s="27">
        <v>1</v>
      </c>
      <c r="AJ10" s="28">
        <f>AI10+1</f>
        <v>2</v>
      </c>
      <c r="AK10" s="28">
        <f t="shared" ref="AK10:BB10" si="0">AJ10+1</f>
        <v>3</v>
      </c>
      <c r="AL10" s="28">
        <f t="shared" si="0"/>
        <v>4</v>
      </c>
      <c r="AM10" s="28">
        <f t="shared" si="0"/>
        <v>5</v>
      </c>
      <c r="AN10" s="28">
        <f t="shared" si="0"/>
        <v>6</v>
      </c>
      <c r="AO10" s="28">
        <f t="shared" si="0"/>
        <v>7</v>
      </c>
      <c r="AP10" s="28">
        <f t="shared" si="0"/>
        <v>8</v>
      </c>
      <c r="AQ10" s="28">
        <f t="shared" si="0"/>
        <v>9</v>
      </c>
      <c r="AR10" s="28">
        <f t="shared" si="0"/>
        <v>10</v>
      </c>
      <c r="AS10" s="28">
        <f t="shared" si="0"/>
        <v>11</v>
      </c>
      <c r="AT10" s="28">
        <f t="shared" si="0"/>
        <v>12</v>
      </c>
      <c r="AU10" s="28">
        <f t="shared" si="0"/>
        <v>13</v>
      </c>
      <c r="AV10" s="28">
        <f t="shared" si="0"/>
        <v>14</v>
      </c>
      <c r="AW10" s="28">
        <f t="shared" si="0"/>
        <v>15</v>
      </c>
      <c r="AX10" s="28">
        <f t="shared" si="0"/>
        <v>16</v>
      </c>
      <c r="AY10" s="28">
        <f t="shared" si="0"/>
        <v>17</v>
      </c>
      <c r="AZ10" s="28">
        <f t="shared" si="0"/>
        <v>18</v>
      </c>
      <c r="BA10" s="28">
        <f t="shared" si="0"/>
        <v>19</v>
      </c>
      <c r="BB10" s="28">
        <f t="shared" si="0"/>
        <v>20</v>
      </c>
      <c r="BC10" s="28"/>
      <c r="BF10" s="24" t="str">
        <f>$AP$11</f>
        <v>Transmission Line Life Extension</v>
      </c>
      <c r="BG10" s="27"/>
      <c r="BH10" s="27"/>
      <c r="BI10" s="27"/>
      <c r="BJ10" s="27"/>
      <c r="BK10" s="27"/>
      <c r="BL10" s="27"/>
      <c r="BM10" s="28"/>
      <c r="BN10" s="27"/>
      <c r="BO10" s="27"/>
      <c r="BP10" s="27"/>
      <c r="BQ10" s="27"/>
      <c r="BR10" s="27"/>
      <c r="BS10" s="27"/>
      <c r="BU10" s="24" t="str">
        <f>$AN$11</f>
        <v>Business IT</v>
      </c>
      <c r="BV10" s="27"/>
      <c r="BW10" s="27"/>
      <c r="BX10" s="27"/>
      <c r="BY10" s="27"/>
      <c r="BZ10" s="27"/>
      <c r="CA10" s="27"/>
      <c r="CB10" s="27"/>
      <c r="CC10" s="27"/>
    </row>
    <row r="11" spans="1:94" ht="90" collapsed="1" x14ac:dyDescent="0.2">
      <c r="A11" s="116">
        <f>IF(SUM(A12:A286)&gt;1,1,0)</f>
        <v>0</v>
      </c>
      <c r="C11" s="37" t="s">
        <v>120</v>
      </c>
      <c r="D11" s="35" t="s">
        <v>121</v>
      </c>
      <c r="E11" s="41" t="s">
        <v>122</v>
      </c>
      <c r="F11" s="56" t="str">
        <f>General!$C$45</f>
        <v>RIN Level 1</v>
      </c>
      <c r="G11" s="56" t="str">
        <f>General!$C$57</f>
        <v>RIN Level 2</v>
      </c>
      <c r="H11" s="56" t="str">
        <f>General!$C$74</f>
        <v>RIN Level 3</v>
      </c>
      <c r="I11" s="56" t="str">
        <f>General!$C$112</f>
        <v>Augex Driver</v>
      </c>
      <c r="J11" s="56" t="str">
        <f>General!$C$124</f>
        <v>Fleet &amp; Property Allocation</v>
      </c>
      <c r="K11" s="56" t="str">
        <f>General!$C$225</f>
        <v>Repex Subcategory 1</v>
      </c>
      <c r="L11" s="56" t="str">
        <f>General!$C$247</f>
        <v>Repex Subcategory 2</v>
      </c>
      <c r="M11" s="56" t="str">
        <f>General!$C$267</f>
        <v>ICT Category (FY19-23)</v>
      </c>
      <c r="N11" s="56" t="s">
        <v>337</v>
      </c>
      <c r="O11" s="56" t="s">
        <v>338</v>
      </c>
      <c r="P11" s="56" t="s">
        <v>520</v>
      </c>
      <c r="Q11" s="41" t="s">
        <v>123</v>
      </c>
      <c r="R11" s="41" t="s">
        <v>213</v>
      </c>
      <c r="S11" s="41" t="str">
        <f>General!$E$25&amp;"
Weighting"&amp;" (n%)"</f>
        <v>Labour
Weighting (n%)</v>
      </c>
      <c r="T11" s="41" t="str">
        <f>General!$E$26&amp;"
Weighting"&amp;" 
(1-n%)"</f>
        <v>Non-Labour
Weighting 
(1-n%)</v>
      </c>
      <c r="V11" s="42" t="str">
        <f>"FY"&amp;RIGHT(V10,2)</f>
        <v>FY24</v>
      </c>
      <c r="W11" s="42" t="str">
        <f>"FY"&amp;RIGHT(W10,2)</f>
        <v>FY25</v>
      </c>
      <c r="X11" s="42" t="str">
        <f>"FY"&amp;RIGHT(X10,2)</f>
        <v>FY26</v>
      </c>
      <c r="Y11" s="42" t="str">
        <f>"FY"&amp;RIGHT(Y10,2)</f>
        <v>FY27</v>
      </c>
      <c r="Z11" s="42" t="str">
        <f>"FY"&amp;RIGHT(Z10,2)</f>
        <v>FY28</v>
      </c>
      <c r="AA11" s="66" t="str">
        <f>V11&amp;" - "&amp;Z11</f>
        <v>FY24 - FY28</v>
      </c>
      <c r="AC11" s="41" t="str">
        <f>"FY"&amp;RIGHT(AC10,2)</f>
        <v>FY24</v>
      </c>
      <c r="AD11" s="41" t="str">
        <f>"FY"&amp;RIGHT(AD10,2)</f>
        <v>FY25</v>
      </c>
      <c r="AE11" s="41" t="str">
        <f>"FY"&amp;RIGHT(AE10,2)</f>
        <v>FY26</v>
      </c>
      <c r="AF11" s="41" t="str">
        <f>"FY"&amp;RIGHT(AF10,2)</f>
        <v>FY27</v>
      </c>
      <c r="AG11" s="41" t="str">
        <f>"FY"&amp;RIGHT(AG10,2)</f>
        <v>FY28</v>
      </c>
      <c r="AI11" s="41" t="str" cm="1">
        <f t="array" ref="AI11">INDEX(AC_Asset_Class,AI$10,0)</f>
        <v>Transmission Lines</v>
      </c>
      <c r="AJ11" s="41" t="str" cm="1">
        <f t="array" ref="AJ11">INDEX(AC_Asset_Class,AJ$10,0)</f>
        <v>Underground Cables</v>
      </c>
      <c r="AK11" s="41" t="str" cm="1">
        <f t="array" ref="AK11">INDEX(AC_Asset_Class,AK$10,0)</f>
        <v>Substations</v>
      </c>
      <c r="AL11" s="41" t="str" cm="1">
        <f t="array" ref="AL11">INDEX(AC_Asset_Class,AL$10,0)</f>
        <v>Secondary Systems</v>
      </c>
      <c r="AM11" s="41" t="str" cm="1">
        <f t="array" ref="AM11">INDEX(AC_Asset_Class,AM$10,0)</f>
        <v>Communications (short life)</v>
      </c>
      <c r="AN11" s="41" t="str" cm="1">
        <f t="array" ref="AN11">INDEX(AC_Asset_Class,AN$10,0)</f>
        <v>Business IT</v>
      </c>
      <c r="AO11" s="41" t="str" cm="1">
        <f t="array" ref="AO11">INDEX(AC_Asset_Class,AO$10,0)</f>
        <v>Minor Plant, Motor Vehicles &amp; Mobile Plant</v>
      </c>
      <c r="AP11" s="41" t="str" cm="1">
        <f t="array" ref="AP11">INDEX(AC_Asset_Class,AP$10,0)</f>
        <v>Transmission Line Life Extension</v>
      </c>
      <c r="AQ11" s="41" t="str" cm="1">
        <f t="array" ref="AQ11">INDEX(AC_Asset_Class,AQ$10,0)</f>
        <v>Land and Easements</v>
      </c>
      <c r="AR11" s="41" t="str" cm="1">
        <f t="array" ref="AR11">INDEX(AC_Asset_Class,AR$10,0)</f>
        <v>Synchronous Condensers</v>
      </c>
      <c r="AS11" s="41" t="s">
        <v>526</v>
      </c>
      <c r="AT11" s="41" t="str" cm="1">
        <f t="array" ref="AT11">INDEX(AC_Asset_Class,AT$10,0)</f>
        <v>[Spare]</v>
      </c>
      <c r="AU11" s="41" t="str" cm="1">
        <f t="array" ref="AU11">INDEX(AC_Asset_Class,AU$10,0)</f>
        <v>[Spare]</v>
      </c>
      <c r="AV11" s="41" t="str" cm="1">
        <f t="array" ref="AV11">INDEX(AC_Asset_Class,AV$10,0)</f>
        <v>[Spare]</v>
      </c>
      <c r="AW11" s="41" t="str" cm="1">
        <f t="array" ref="AW11">INDEX(AC_Asset_Class,AW$10,0)</f>
        <v>[Spare]</v>
      </c>
      <c r="AX11" s="41" t="str" cm="1">
        <f t="array" ref="AX11">INDEX(AC_Asset_Class,AX$10,0)</f>
        <v>[Spare]</v>
      </c>
      <c r="AY11" s="41" t="str" cm="1">
        <f t="array" ref="AY11">INDEX(AC_Asset_Class,AY$10,0)</f>
        <v>[Spare]</v>
      </c>
      <c r="AZ11" s="41" t="str" cm="1">
        <f t="array" ref="AZ11">INDEX(AC_Asset_Class,AZ$10,0)</f>
        <v>[Spare]</v>
      </c>
      <c r="BA11" s="41" t="str" cm="1">
        <f t="array" ref="BA11">INDEX(AC_Asset_Class,BA$10,0)</f>
        <v xml:space="preserve">Buildings </v>
      </c>
      <c r="BB11" s="41" t="str" cm="1">
        <f t="array" ref="BB11">INDEX(AC_Asset_Class,BB$10,0)</f>
        <v>In-house software</v>
      </c>
      <c r="BC11" s="28"/>
      <c r="BD11" s="146" t="s">
        <v>124</v>
      </c>
      <c r="BF11" s="161" t="str">
        <f>"% Allocated to "&amp;$BF$8&amp;","
&amp;$BF$9&amp;" and "&amp;$BF$10</f>
        <v>% Allocated to Transmission Lines,Underground Cables and Transmission Line Life Extension</v>
      </c>
      <c r="BG11" s="160" t="s">
        <v>445</v>
      </c>
      <c r="BH11" s="160" t="s">
        <v>446</v>
      </c>
      <c r="BI11" s="153" t="s">
        <v>54</v>
      </c>
      <c r="BJ11" s="153" t="s">
        <v>466</v>
      </c>
      <c r="BK11" s="153" t="s">
        <v>57</v>
      </c>
      <c r="BL11" s="153" t="s">
        <v>125</v>
      </c>
      <c r="BM11" s="28"/>
      <c r="BN11" s="161" t="str">
        <f>"% Allocated to "&amp;$BN$8&amp;" and "&amp;$BN$9</f>
        <v>% Allocated to Substations and Synchronous Condensers</v>
      </c>
      <c r="BO11" s="160" t="s">
        <v>447</v>
      </c>
      <c r="BP11" s="153" t="s">
        <v>448</v>
      </c>
      <c r="BQ11" s="153" t="s">
        <v>449</v>
      </c>
      <c r="BR11" s="153" t="s">
        <v>450</v>
      </c>
      <c r="BS11" s="153" t="s">
        <v>126</v>
      </c>
      <c r="BU11" s="146" t="s">
        <v>468</v>
      </c>
      <c r="BV11" s="153" t="s">
        <v>451</v>
      </c>
      <c r="BW11" s="153" t="s">
        <v>452</v>
      </c>
      <c r="BX11" s="153" t="s">
        <v>453</v>
      </c>
      <c r="BY11" s="153" t="s">
        <v>454</v>
      </c>
      <c r="BZ11" s="153" t="s">
        <v>455</v>
      </c>
      <c r="CA11" s="153" t="s">
        <v>456</v>
      </c>
      <c r="CB11" s="153" t="s">
        <v>457</v>
      </c>
      <c r="CC11" s="153" t="s">
        <v>458</v>
      </c>
      <c r="CE11" s="153" t="s">
        <v>127</v>
      </c>
      <c r="CG11" s="153" t="s">
        <v>128</v>
      </c>
      <c r="CH11" s="153" t="s">
        <v>129</v>
      </c>
      <c r="CI11" s="153" t="s">
        <v>130</v>
      </c>
      <c r="CJ11" s="41" t="s">
        <v>405</v>
      </c>
      <c r="CK11" s="76" t="s">
        <v>404</v>
      </c>
      <c r="CM11" s="76" t="s">
        <v>555</v>
      </c>
      <c r="CN11" s="76" t="s">
        <v>556</v>
      </c>
      <c r="CO11" s="76" t="s">
        <v>557</v>
      </c>
      <c r="CP11" s="76" t="s">
        <v>558</v>
      </c>
    </row>
    <row r="12" spans="1:94" x14ac:dyDescent="0.2">
      <c r="A12" s="49">
        <f>IF(AND(COUNTIF(D$12:D12,D12)&gt;1,D12&lt;&gt;"[Project Name]"),1,0)</f>
        <v>0</v>
      </c>
      <c r="C12" s="28">
        <f t="shared" ref="C12:C43" si="1">IF(ISNUMBER(C11),C11+1,1)</f>
        <v>1</v>
      </c>
      <c r="D12" s="218" t="s">
        <v>569</v>
      </c>
      <c r="E12" s="218" t="b">
        <v>1</v>
      </c>
      <c r="F12" s="219" t="s">
        <v>25</v>
      </c>
      <c r="G12" s="219" t="s">
        <v>33</v>
      </c>
      <c r="H12" s="219" t="s">
        <v>33</v>
      </c>
      <c r="I12" s="219" t="s">
        <v>15</v>
      </c>
      <c r="J12" s="219" t="s">
        <v>15</v>
      </c>
      <c r="K12" s="219" t="s">
        <v>15</v>
      </c>
      <c r="L12" s="219" t="s">
        <v>15</v>
      </c>
      <c r="M12" s="219" t="s">
        <v>15</v>
      </c>
      <c r="N12" s="219" t="s">
        <v>200</v>
      </c>
      <c r="O12" s="220">
        <v>0</v>
      </c>
      <c r="P12" s="219" t="s">
        <v>15</v>
      </c>
      <c r="Q12" s="221" t="s">
        <v>132</v>
      </c>
      <c r="R12" s="222">
        <v>40</v>
      </c>
      <c r="S12" s="220">
        <v>0.2</v>
      </c>
      <c r="T12" s="43">
        <f t="shared" ref="T12:T43" si="2">1-S12</f>
        <v>0.8</v>
      </c>
      <c r="V12" s="247">
        <v>0.49476251259018045</v>
      </c>
      <c r="W12" s="247">
        <v>3.3314380319962629</v>
      </c>
      <c r="X12" s="247">
        <v>0</v>
      </c>
      <c r="Y12" s="247">
        <v>0</v>
      </c>
      <c r="Z12" s="247">
        <v>0</v>
      </c>
      <c r="AA12" s="132">
        <v>3.8262005445864435</v>
      </c>
      <c r="AC12" s="224">
        <v>0</v>
      </c>
      <c r="AD12" s="224">
        <v>1</v>
      </c>
      <c r="AE12" s="224">
        <v>0</v>
      </c>
      <c r="AF12" s="224">
        <v>0</v>
      </c>
      <c r="AG12" s="224">
        <v>0</v>
      </c>
      <c r="AI12" s="220">
        <v>0</v>
      </c>
      <c r="AJ12" s="220">
        <v>0</v>
      </c>
      <c r="AK12" s="220">
        <v>1</v>
      </c>
      <c r="AL12" s="220">
        <v>0</v>
      </c>
      <c r="AM12" s="220">
        <v>0</v>
      </c>
      <c r="AN12" s="220">
        <v>0</v>
      </c>
      <c r="AO12" s="220">
        <v>0</v>
      </c>
      <c r="AP12" s="220">
        <v>0</v>
      </c>
      <c r="AQ12" s="220">
        <v>0</v>
      </c>
      <c r="AR12" s="220">
        <v>0</v>
      </c>
      <c r="AS12" s="220">
        <v>0</v>
      </c>
      <c r="AT12" s="220">
        <v>0</v>
      </c>
      <c r="AU12" s="220">
        <v>0</v>
      </c>
      <c r="AV12" s="220">
        <v>0</v>
      </c>
      <c r="AW12" s="220">
        <v>0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28"/>
      <c r="BD12" s="139">
        <f t="shared" ref="BD12:BD43" si="3">SUM(AI12:BB12)</f>
        <v>1</v>
      </c>
      <c r="BF12" s="155">
        <f t="shared" ref="BF12:BF43" si="4">$AI12+$AJ12+$AP12</f>
        <v>0</v>
      </c>
      <c r="BG12" s="225">
        <v>0</v>
      </c>
      <c r="BH12" s="225">
        <v>0</v>
      </c>
      <c r="BI12" s="245">
        <v>0</v>
      </c>
      <c r="BJ12" s="245">
        <v>0</v>
      </c>
      <c r="BK12" s="245">
        <v>0</v>
      </c>
      <c r="BL12" s="137">
        <f t="shared" ref="BL12:BL43" si="5">1-SUM(BG12:BK12)</f>
        <v>1</v>
      </c>
      <c r="BM12" s="28"/>
      <c r="BN12" s="155">
        <f t="shared" ref="BN12:BN43" si="6">$AK12+$AR12</f>
        <v>1</v>
      </c>
      <c r="BO12" s="225">
        <v>0</v>
      </c>
      <c r="BP12" s="245">
        <v>0</v>
      </c>
      <c r="BQ12" s="245">
        <v>0</v>
      </c>
      <c r="BR12" s="245">
        <v>0</v>
      </c>
      <c r="BS12" s="137">
        <f t="shared" ref="BS12:BS43" si="7">1-SUM(BO12:BR12)</f>
        <v>1</v>
      </c>
      <c r="BU12" s="154">
        <f t="shared" ref="BU12:BU43" si="8">$AL12
+$AM12
+$AN12</f>
        <v>0</v>
      </c>
      <c r="BV12" s="225">
        <v>0</v>
      </c>
      <c r="BW12" s="225">
        <v>0</v>
      </c>
      <c r="BX12" s="225">
        <v>0</v>
      </c>
      <c r="BY12" s="225">
        <v>0</v>
      </c>
      <c r="BZ12" s="225">
        <v>0</v>
      </c>
      <c r="CA12" s="225">
        <v>0</v>
      </c>
      <c r="CB12" s="225">
        <v>0</v>
      </c>
      <c r="CC12" s="137">
        <f t="shared" ref="CC12:CC43" si="9">1-SUM(BV12:CB12)</f>
        <v>1</v>
      </c>
      <c r="CE12" s="156" cm="1">
        <f t="array" ref="CE12">IF($AA12=0,0,
IF(OR(ROUND($BD12,2)&lt;&gt;1,
OR($AI12:$BB12&lt;0)),1,0))</f>
        <v>0</v>
      </c>
      <c r="CG12" s="158">
        <f t="shared" ref="CG12:CG43" si="10">COUNTIF($AI12:$BB12,"&lt;&gt;"&amp;0)</f>
        <v>1</v>
      </c>
      <c r="CH12" s="158">
        <f t="shared" ref="CH12:CH43" si="11">CG12*ROWS(IC_Category_List)</f>
        <v>2</v>
      </c>
      <c r="CI12" s="158">
        <f>SUM(CH$12:CH12)+1</f>
        <v>3</v>
      </c>
      <c r="CJ12" s="131" t="str">
        <f t="shared" ref="CJ12:CJ75" si="12">IF($H12=Augex,$AA12,NA)</f>
        <v>N/A</v>
      </c>
      <c r="CK12" s="158" t="str">
        <f>IFERROR(RANK(CJ12,CJ$12:CJ$286,0)+COUNTIF(CJ$12:CJ12,CJ12)-1,NA)</f>
        <v>N/A</v>
      </c>
      <c r="CM12" s="227" t="s">
        <v>739</v>
      </c>
      <c r="CN12" s="227" t="str">
        <f>CM12</f>
        <v>FY22</v>
      </c>
      <c r="CO12" s="52" cm="1">
        <f t="array" ref="CO12">Inflation!$S$11
/INDEX(Inflation!$J$11:$Z$11,,MATCH(RIGHT(CM12,2),RIGHT(Inflation!$J$9:$Z$9,2),0))
/(1+Inflation!$S$10)^0.5</f>
        <v>0.96206866341754282</v>
      </c>
      <c r="CP12" s="227" t="s">
        <v>199</v>
      </c>
    </row>
    <row r="13" spans="1:94" x14ac:dyDescent="0.2">
      <c r="A13" s="49">
        <f>IF(AND(COUNTIF(D$12:D13,D13)&gt;1,D13&lt;&gt;"[Project Name]"),1,0)</f>
        <v>0</v>
      </c>
      <c r="C13" s="28">
        <f t="shared" si="1"/>
        <v>2</v>
      </c>
      <c r="D13" s="218" t="s">
        <v>570</v>
      </c>
      <c r="E13" s="218" t="b">
        <v>1</v>
      </c>
      <c r="F13" s="219" t="s">
        <v>25</v>
      </c>
      <c r="G13" s="219" t="s">
        <v>33</v>
      </c>
      <c r="H13" s="219" t="s">
        <v>33</v>
      </c>
      <c r="I13" s="219" t="s">
        <v>15</v>
      </c>
      <c r="J13" s="219" t="s">
        <v>15</v>
      </c>
      <c r="K13" s="219" t="s">
        <v>15</v>
      </c>
      <c r="L13" s="219" t="s">
        <v>15</v>
      </c>
      <c r="M13" s="219" t="s">
        <v>15</v>
      </c>
      <c r="N13" s="219" t="s">
        <v>200</v>
      </c>
      <c r="O13" s="220">
        <v>0</v>
      </c>
      <c r="P13" s="219" t="s">
        <v>15</v>
      </c>
      <c r="Q13" s="221" t="s">
        <v>132</v>
      </c>
      <c r="R13" s="222">
        <v>15</v>
      </c>
      <c r="S13" s="220">
        <v>0.2</v>
      </c>
      <c r="T13" s="43">
        <f t="shared" si="2"/>
        <v>0.8</v>
      </c>
      <c r="V13" s="247">
        <v>0.10942781381911039</v>
      </c>
      <c r="W13" s="247">
        <v>0.14213037831685177</v>
      </c>
      <c r="X13" s="247">
        <v>0</v>
      </c>
      <c r="Y13" s="247">
        <v>0</v>
      </c>
      <c r="Z13" s="247">
        <v>0</v>
      </c>
      <c r="AA13" s="141">
        <v>0.25155819213596214</v>
      </c>
      <c r="AC13" s="224">
        <v>0</v>
      </c>
      <c r="AD13" s="224">
        <v>1</v>
      </c>
      <c r="AE13" s="224">
        <v>0</v>
      </c>
      <c r="AF13" s="224">
        <v>0</v>
      </c>
      <c r="AG13" s="224">
        <v>0</v>
      </c>
      <c r="AI13" s="220">
        <v>0</v>
      </c>
      <c r="AJ13" s="220">
        <v>0</v>
      </c>
      <c r="AK13" s="220">
        <v>0</v>
      </c>
      <c r="AL13" s="220">
        <v>1</v>
      </c>
      <c r="AM13" s="220">
        <v>0</v>
      </c>
      <c r="AN13" s="220">
        <v>0</v>
      </c>
      <c r="AO13" s="220">
        <v>0</v>
      </c>
      <c r="AP13" s="220">
        <v>0</v>
      </c>
      <c r="AQ13" s="220">
        <v>0</v>
      </c>
      <c r="AR13" s="220">
        <v>0</v>
      </c>
      <c r="AS13" s="220">
        <v>0</v>
      </c>
      <c r="AT13" s="220">
        <v>0</v>
      </c>
      <c r="AU13" s="220">
        <v>0</v>
      </c>
      <c r="AV13" s="220">
        <v>0</v>
      </c>
      <c r="AW13" s="220">
        <v>0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28"/>
      <c r="BD13" s="142">
        <f t="shared" si="3"/>
        <v>1</v>
      </c>
      <c r="BF13" s="155">
        <f t="shared" si="4"/>
        <v>0</v>
      </c>
      <c r="BG13" s="226">
        <v>0</v>
      </c>
      <c r="BH13" s="226">
        <v>0</v>
      </c>
      <c r="BI13" s="220">
        <v>0</v>
      </c>
      <c r="BJ13" s="220">
        <v>0</v>
      </c>
      <c r="BK13" s="220">
        <v>0</v>
      </c>
      <c r="BL13" s="140">
        <f t="shared" si="5"/>
        <v>1</v>
      </c>
      <c r="BM13" s="28"/>
      <c r="BN13" s="155">
        <f t="shared" si="6"/>
        <v>0</v>
      </c>
      <c r="BO13" s="226">
        <v>0</v>
      </c>
      <c r="BP13" s="220">
        <v>0</v>
      </c>
      <c r="BQ13" s="220">
        <v>0</v>
      </c>
      <c r="BR13" s="220">
        <v>0</v>
      </c>
      <c r="BS13" s="140">
        <f t="shared" si="7"/>
        <v>1</v>
      </c>
      <c r="BU13" s="155">
        <f t="shared" si="8"/>
        <v>1</v>
      </c>
      <c r="BV13" s="226">
        <v>0</v>
      </c>
      <c r="BW13" s="226">
        <v>0</v>
      </c>
      <c r="BX13" s="226">
        <v>0</v>
      </c>
      <c r="BY13" s="226">
        <v>0</v>
      </c>
      <c r="BZ13" s="226">
        <v>0</v>
      </c>
      <c r="CA13" s="226">
        <v>0</v>
      </c>
      <c r="CB13" s="226">
        <v>0</v>
      </c>
      <c r="CC13" s="140">
        <f t="shared" si="9"/>
        <v>1</v>
      </c>
      <c r="CE13" s="157" cm="1">
        <f t="array" ref="CE13">IF($AA13=0,0,
IF(OR(ROUND($BD13,2)&lt;&gt;1,
OR($AI13:$BB13&lt;0)),1,0))</f>
        <v>0</v>
      </c>
      <c r="CG13" s="159">
        <f t="shared" si="10"/>
        <v>1</v>
      </c>
      <c r="CH13" s="159">
        <f t="shared" si="11"/>
        <v>2</v>
      </c>
      <c r="CI13" s="159">
        <f>SUM(CH$12:CH13)+1</f>
        <v>5</v>
      </c>
      <c r="CJ13" s="144" t="str">
        <f t="shared" si="12"/>
        <v>N/A</v>
      </c>
      <c r="CK13" s="159" t="str">
        <f>IFERROR(RANK(CJ13,CJ$12:CJ$286,0)+COUNTIF(CJ$12:CJ13,CJ13)-1,NA)</f>
        <v>N/A</v>
      </c>
      <c r="CM13" s="227" t="s">
        <v>739</v>
      </c>
      <c r="CN13" s="227" t="str">
        <f t="shared" ref="CN13:CN76" si="13">CM13</f>
        <v>FY22</v>
      </c>
      <c r="CO13" s="52" cm="1">
        <f t="array" ref="CO13">Inflation!$S$11
/INDEX(Inflation!$J$11:$Z$11,,MATCH(RIGHT(CM13,2),RIGHT(Inflation!$J$9:$Z$9,2),0))
/(1+Inflation!$S$10)^0.5</f>
        <v>0.96206866341754282</v>
      </c>
      <c r="CP13" s="227" t="s">
        <v>199</v>
      </c>
    </row>
    <row r="14" spans="1:94" x14ac:dyDescent="0.2">
      <c r="A14" s="49">
        <f>IF(AND(COUNTIF(D$12:D14,D14)&gt;1,D14&lt;&gt;"[Project Name]"),1,0)</f>
        <v>0</v>
      </c>
      <c r="C14" s="28">
        <f t="shared" si="1"/>
        <v>3</v>
      </c>
      <c r="D14" s="218" t="s">
        <v>571</v>
      </c>
      <c r="E14" s="218" t="b">
        <v>1</v>
      </c>
      <c r="F14" s="219" t="s">
        <v>25</v>
      </c>
      <c r="G14" s="219" t="s">
        <v>33</v>
      </c>
      <c r="H14" s="219" t="s">
        <v>33</v>
      </c>
      <c r="I14" s="219" t="s">
        <v>15</v>
      </c>
      <c r="J14" s="219" t="s">
        <v>15</v>
      </c>
      <c r="K14" s="219" t="s">
        <v>15</v>
      </c>
      <c r="L14" s="219" t="s">
        <v>15</v>
      </c>
      <c r="M14" s="219" t="s">
        <v>15</v>
      </c>
      <c r="N14" s="219" t="s">
        <v>200</v>
      </c>
      <c r="O14" s="220">
        <v>0</v>
      </c>
      <c r="P14" s="219" t="s">
        <v>15</v>
      </c>
      <c r="Q14" s="221" t="s">
        <v>132</v>
      </c>
      <c r="R14" s="222">
        <v>40</v>
      </c>
      <c r="S14" s="220">
        <v>0.12</v>
      </c>
      <c r="T14" s="43">
        <f t="shared" si="2"/>
        <v>0.88</v>
      </c>
      <c r="V14" s="223">
        <v>0.88765907861462723</v>
      </c>
      <c r="W14" s="223">
        <v>4.5390776349513029</v>
      </c>
      <c r="X14" s="223">
        <v>0</v>
      </c>
      <c r="Y14" s="223">
        <v>0</v>
      </c>
      <c r="Z14" s="223">
        <v>0</v>
      </c>
      <c r="AA14" s="141">
        <v>5.4267367135659299</v>
      </c>
      <c r="AC14" s="224">
        <v>0</v>
      </c>
      <c r="AD14" s="224">
        <v>1</v>
      </c>
      <c r="AE14" s="224">
        <v>0</v>
      </c>
      <c r="AF14" s="224">
        <v>0</v>
      </c>
      <c r="AG14" s="224">
        <v>0</v>
      </c>
      <c r="AI14" s="220">
        <v>0</v>
      </c>
      <c r="AJ14" s="220">
        <v>0</v>
      </c>
      <c r="AK14" s="220">
        <v>1</v>
      </c>
      <c r="AL14" s="220">
        <v>0</v>
      </c>
      <c r="AM14" s="220">
        <v>0</v>
      </c>
      <c r="AN14" s="220">
        <v>0</v>
      </c>
      <c r="AO14" s="220">
        <v>0</v>
      </c>
      <c r="AP14" s="220">
        <v>0</v>
      </c>
      <c r="AQ14" s="220">
        <v>0</v>
      </c>
      <c r="AR14" s="220">
        <v>0</v>
      </c>
      <c r="AS14" s="220">
        <v>0</v>
      </c>
      <c r="AT14" s="220">
        <v>0</v>
      </c>
      <c r="AU14" s="220">
        <v>0</v>
      </c>
      <c r="AV14" s="220">
        <v>0</v>
      </c>
      <c r="AW14" s="220">
        <v>0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28"/>
      <c r="BD14" s="142">
        <f t="shared" si="3"/>
        <v>1</v>
      </c>
      <c r="BF14" s="155">
        <f t="shared" si="4"/>
        <v>0</v>
      </c>
      <c r="BG14" s="226">
        <v>0</v>
      </c>
      <c r="BH14" s="226">
        <v>0</v>
      </c>
      <c r="BI14" s="220">
        <v>0</v>
      </c>
      <c r="BJ14" s="220">
        <v>0</v>
      </c>
      <c r="BK14" s="220">
        <v>0</v>
      </c>
      <c r="BL14" s="140">
        <f t="shared" si="5"/>
        <v>1</v>
      </c>
      <c r="BM14" s="28"/>
      <c r="BN14" s="155">
        <f t="shared" si="6"/>
        <v>1</v>
      </c>
      <c r="BO14" s="226">
        <v>0</v>
      </c>
      <c r="BP14" s="220">
        <v>0</v>
      </c>
      <c r="BQ14" s="220">
        <v>0</v>
      </c>
      <c r="BR14" s="220">
        <v>0</v>
      </c>
      <c r="BS14" s="140">
        <f t="shared" si="7"/>
        <v>1</v>
      </c>
      <c r="BU14" s="155">
        <f t="shared" si="8"/>
        <v>0</v>
      </c>
      <c r="BV14" s="226">
        <v>0</v>
      </c>
      <c r="BW14" s="226">
        <v>0</v>
      </c>
      <c r="BX14" s="226">
        <v>0</v>
      </c>
      <c r="BY14" s="226">
        <v>0</v>
      </c>
      <c r="BZ14" s="226">
        <v>0</v>
      </c>
      <c r="CA14" s="226">
        <v>0</v>
      </c>
      <c r="CB14" s="226">
        <v>0</v>
      </c>
      <c r="CC14" s="140">
        <f t="shared" si="9"/>
        <v>1</v>
      </c>
      <c r="CE14" s="157" cm="1">
        <f t="array" ref="CE14">IF($AA14=0,0,
IF(OR(ROUND($BD14,2)&lt;&gt;1,
OR($AI14:$BB14&lt;0)),1,0))</f>
        <v>0</v>
      </c>
      <c r="CG14" s="159">
        <f t="shared" si="10"/>
        <v>1</v>
      </c>
      <c r="CH14" s="159">
        <f t="shared" si="11"/>
        <v>2</v>
      </c>
      <c r="CI14" s="159">
        <f>SUM(CH$12:CH14)+1</f>
        <v>7</v>
      </c>
      <c r="CJ14" s="144" t="str">
        <f t="shared" si="12"/>
        <v>N/A</v>
      </c>
      <c r="CK14" s="159" t="str">
        <f>IFERROR(RANK(CJ14,CJ$12:CJ$286,0)+COUNTIF(CJ$12:CJ14,CJ14)-1,NA)</f>
        <v>N/A</v>
      </c>
      <c r="CM14" s="227" t="s">
        <v>739</v>
      </c>
      <c r="CN14" s="227" t="str">
        <f t="shared" si="13"/>
        <v>FY22</v>
      </c>
      <c r="CO14" s="52" cm="1">
        <f t="array" ref="CO14">Inflation!$S$11
/INDEX(Inflation!$J$11:$Z$11,,MATCH(RIGHT(CM14,2),RIGHT(Inflation!$J$9:$Z$9,2),0))
/(1+Inflation!$S$10)^0.5</f>
        <v>0.96206866341754282</v>
      </c>
      <c r="CP14" s="227" t="s">
        <v>199</v>
      </c>
    </row>
    <row r="15" spans="1:94" x14ac:dyDescent="0.2">
      <c r="A15" s="49">
        <f>IF(AND(COUNTIF(D$12:D15,D15)&gt;1,D15&lt;&gt;"[Project Name]"),1,0)</f>
        <v>0</v>
      </c>
      <c r="C15" s="28">
        <f t="shared" si="1"/>
        <v>4</v>
      </c>
      <c r="D15" s="218" t="s">
        <v>572</v>
      </c>
      <c r="E15" s="218" t="b">
        <v>1</v>
      </c>
      <c r="F15" s="219" t="s">
        <v>25</v>
      </c>
      <c r="G15" s="219" t="s">
        <v>33</v>
      </c>
      <c r="H15" s="219" t="s">
        <v>33</v>
      </c>
      <c r="I15" s="219" t="s">
        <v>15</v>
      </c>
      <c r="J15" s="219" t="s">
        <v>15</v>
      </c>
      <c r="K15" s="219" t="s">
        <v>15</v>
      </c>
      <c r="L15" s="219" t="s">
        <v>15</v>
      </c>
      <c r="M15" s="219" t="s">
        <v>15</v>
      </c>
      <c r="N15" s="219" t="s">
        <v>200</v>
      </c>
      <c r="O15" s="220">
        <v>0</v>
      </c>
      <c r="P15" s="219" t="s">
        <v>15</v>
      </c>
      <c r="Q15" s="221" t="s">
        <v>132</v>
      </c>
      <c r="R15" s="222">
        <v>15</v>
      </c>
      <c r="S15" s="220">
        <v>0.2</v>
      </c>
      <c r="T15" s="43">
        <f t="shared" si="2"/>
        <v>0.8</v>
      </c>
      <c r="V15" s="223">
        <v>9.7061783853712481E-3</v>
      </c>
      <c r="W15" s="223">
        <v>0.33912327954050164</v>
      </c>
      <c r="X15" s="223">
        <v>0</v>
      </c>
      <c r="Y15" s="223">
        <v>0</v>
      </c>
      <c r="Z15" s="223">
        <v>0</v>
      </c>
      <c r="AA15" s="141">
        <v>0.34882945792587289</v>
      </c>
      <c r="AC15" s="224">
        <v>0</v>
      </c>
      <c r="AD15" s="224">
        <v>1</v>
      </c>
      <c r="AE15" s="224">
        <v>0</v>
      </c>
      <c r="AF15" s="224">
        <v>0</v>
      </c>
      <c r="AG15" s="224">
        <v>0</v>
      </c>
      <c r="AI15" s="220">
        <v>0</v>
      </c>
      <c r="AJ15" s="220">
        <v>0</v>
      </c>
      <c r="AK15" s="220">
        <v>0</v>
      </c>
      <c r="AL15" s="220">
        <v>1</v>
      </c>
      <c r="AM15" s="220">
        <v>0</v>
      </c>
      <c r="AN15" s="220">
        <v>0</v>
      </c>
      <c r="AO15" s="220">
        <v>0</v>
      </c>
      <c r="AP15" s="220">
        <v>0</v>
      </c>
      <c r="AQ15" s="220">
        <v>0</v>
      </c>
      <c r="AR15" s="220">
        <v>0</v>
      </c>
      <c r="AS15" s="220">
        <v>0</v>
      </c>
      <c r="AT15" s="220">
        <v>0</v>
      </c>
      <c r="AU15" s="220">
        <v>0</v>
      </c>
      <c r="AV15" s="220">
        <v>0</v>
      </c>
      <c r="AW15" s="220">
        <v>0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28"/>
      <c r="BD15" s="142">
        <f t="shared" si="3"/>
        <v>1</v>
      </c>
      <c r="BF15" s="155">
        <f t="shared" si="4"/>
        <v>0</v>
      </c>
      <c r="BG15" s="226">
        <v>0</v>
      </c>
      <c r="BH15" s="226">
        <v>0</v>
      </c>
      <c r="BI15" s="220">
        <v>0</v>
      </c>
      <c r="BJ15" s="220">
        <v>0</v>
      </c>
      <c r="BK15" s="220">
        <v>0</v>
      </c>
      <c r="BL15" s="140">
        <f t="shared" si="5"/>
        <v>1</v>
      </c>
      <c r="BM15" s="28"/>
      <c r="BN15" s="155">
        <f t="shared" si="6"/>
        <v>0</v>
      </c>
      <c r="BO15" s="226">
        <v>0</v>
      </c>
      <c r="BP15" s="220">
        <v>0</v>
      </c>
      <c r="BQ15" s="220">
        <v>0</v>
      </c>
      <c r="BR15" s="220">
        <v>0</v>
      </c>
      <c r="BS15" s="140">
        <f t="shared" si="7"/>
        <v>1</v>
      </c>
      <c r="BU15" s="155">
        <f t="shared" si="8"/>
        <v>1</v>
      </c>
      <c r="BV15" s="226">
        <v>0</v>
      </c>
      <c r="BW15" s="226">
        <v>0</v>
      </c>
      <c r="BX15" s="226">
        <v>0</v>
      </c>
      <c r="BY15" s="226">
        <v>0</v>
      </c>
      <c r="BZ15" s="226">
        <v>0</v>
      </c>
      <c r="CA15" s="226">
        <v>0</v>
      </c>
      <c r="CB15" s="226">
        <v>0</v>
      </c>
      <c r="CC15" s="140">
        <f t="shared" si="9"/>
        <v>1</v>
      </c>
      <c r="CE15" s="157" cm="1">
        <f t="array" ref="CE15">IF($AA15=0,0,
IF(OR(ROUND($BD15,2)&lt;&gt;1,
OR($AI15:$BB15&lt;0)),1,0))</f>
        <v>0</v>
      </c>
      <c r="CG15" s="159">
        <f t="shared" si="10"/>
        <v>1</v>
      </c>
      <c r="CH15" s="159">
        <f t="shared" si="11"/>
        <v>2</v>
      </c>
      <c r="CI15" s="159">
        <f>SUM(CH$12:CH15)+1</f>
        <v>9</v>
      </c>
      <c r="CJ15" s="144" t="str">
        <f t="shared" si="12"/>
        <v>N/A</v>
      </c>
      <c r="CK15" s="159" t="str">
        <f>IFERROR(RANK(CJ15,CJ$12:CJ$286,0)+COUNTIF(CJ$12:CJ15,CJ15)-1,NA)</f>
        <v>N/A</v>
      </c>
      <c r="CM15" s="227" t="s">
        <v>739</v>
      </c>
      <c r="CN15" s="227" t="str">
        <f t="shared" si="13"/>
        <v>FY22</v>
      </c>
      <c r="CO15" s="52" cm="1">
        <f t="array" ref="CO15">Inflation!$S$11
/INDEX(Inflation!$J$11:$Z$11,,MATCH(RIGHT(CM15,2),RIGHT(Inflation!$J$9:$Z$9,2),0))
/(1+Inflation!$S$10)^0.5</f>
        <v>0.96206866341754282</v>
      </c>
      <c r="CP15" s="227" t="s">
        <v>199</v>
      </c>
    </row>
    <row r="16" spans="1:94" x14ac:dyDescent="0.2">
      <c r="A16" s="49">
        <f>IF(AND(COUNTIF(D$12:D16,D16)&gt;1,D16&lt;&gt;"[Project Name]"),1,0)</f>
        <v>0</v>
      </c>
      <c r="C16" s="28">
        <f t="shared" si="1"/>
        <v>5</v>
      </c>
      <c r="D16" s="218" t="s">
        <v>573</v>
      </c>
      <c r="E16" s="218" t="b">
        <v>1</v>
      </c>
      <c r="F16" s="219" t="s">
        <v>25</v>
      </c>
      <c r="G16" s="219" t="s">
        <v>33</v>
      </c>
      <c r="H16" s="219" t="s">
        <v>33</v>
      </c>
      <c r="I16" s="219" t="s">
        <v>15</v>
      </c>
      <c r="J16" s="219" t="s">
        <v>15</v>
      </c>
      <c r="K16" s="219" t="s">
        <v>15</v>
      </c>
      <c r="L16" s="219" t="s">
        <v>15</v>
      </c>
      <c r="M16" s="219" t="s">
        <v>15</v>
      </c>
      <c r="N16" s="219" t="s">
        <v>200</v>
      </c>
      <c r="O16" s="220">
        <v>0</v>
      </c>
      <c r="P16" s="219" t="s">
        <v>15</v>
      </c>
      <c r="Q16" s="221" t="s">
        <v>132</v>
      </c>
      <c r="R16" s="222">
        <v>15</v>
      </c>
      <c r="S16" s="220">
        <v>0.17</v>
      </c>
      <c r="T16" s="43">
        <f t="shared" si="2"/>
        <v>0.83</v>
      </c>
      <c r="V16" s="223">
        <v>0.99365863362032969</v>
      </c>
      <c r="W16" s="223">
        <v>0.47538133232451263</v>
      </c>
      <c r="X16" s="223">
        <v>0</v>
      </c>
      <c r="Y16" s="223">
        <v>0</v>
      </c>
      <c r="Z16" s="223">
        <v>0</v>
      </c>
      <c r="AA16" s="141">
        <v>1.4690399659448423</v>
      </c>
      <c r="AC16" s="224">
        <v>0</v>
      </c>
      <c r="AD16" s="224">
        <v>1</v>
      </c>
      <c r="AE16" s="224">
        <v>0</v>
      </c>
      <c r="AF16" s="224">
        <v>0</v>
      </c>
      <c r="AG16" s="224">
        <v>0</v>
      </c>
      <c r="AI16" s="220">
        <v>0</v>
      </c>
      <c r="AJ16" s="220">
        <v>0</v>
      </c>
      <c r="AK16" s="220">
        <v>0</v>
      </c>
      <c r="AL16" s="220">
        <v>1</v>
      </c>
      <c r="AM16" s="220">
        <v>0</v>
      </c>
      <c r="AN16" s="220">
        <v>0</v>
      </c>
      <c r="AO16" s="220">
        <v>0</v>
      </c>
      <c r="AP16" s="220">
        <v>0</v>
      </c>
      <c r="AQ16" s="220">
        <v>0</v>
      </c>
      <c r="AR16" s="220">
        <v>0</v>
      </c>
      <c r="AS16" s="220">
        <v>0</v>
      </c>
      <c r="AT16" s="220">
        <v>0</v>
      </c>
      <c r="AU16" s="220">
        <v>0</v>
      </c>
      <c r="AV16" s="220">
        <v>0</v>
      </c>
      <c r="AW16" s="220">
        <v>0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28"/>
      <c r="BD16" s="142">
        <f t="shared" si="3"/>
        <v>1</v>
      </c>
      <c r="BF16" s="155">
        <f t="shared" si="4"/>
        <v>0</v>
      </c>
      <c r="BG16" s="226">
        <v>0</v>
      </c>
      <c r="BH16" s="226">
        <v>0</v>
      </c>
      <c r="BI16" s="220">
        <v>0</v>
      </c>
      <c r="BJ16" s="220">
        <v>0</v>
      </c>
      <c r="BK16" s="220">
        <v>0</v>
      </c>
      <c r="BL16" s="140">
        <f t="shared" si="5"/>
        <v>1</v>
      </c>
      <c r="BM16" s="28"/>
      <c r="BN16" s="155">
        <f t="shared" si="6"/>
        <v>0</v>
      </c>
      <c r="BO16" s="226">
        <v>0</v>
      </c>
      <c r="BP16" s="220">
        <v>0</v>
      </c>
      <c r="BQ16" s="220">
        <v>0</v>
      </c>
      <c r="BR16" s="220">
        <v>0</v>
      </c>
      <c r="BS16" s="140">
        <f t="shared" si="7"/>
        <v>1</v>
      </c>
      <c r="BU16" s="155">
        <f t="shared" si="8"/>
        <v>1</v>
      </c>
      <c r="BV16" s="226">
        <v>0</v>
      </c>
      <c r="BW16" s="226">
        <v>0</v>
      </c>
      <c r="BX16" s="226">
        <v>0</v>
      </c>
      <c r="BY16" s="226">
        <v>0</v>
      </c>
      <c r="BZ16" s="226">
        <v>0</v>
      </c>
      <c r="CA16" s="226">
        <v>0</v>
      </c>
      <c r="CB16" s="226">
        <v>0</v>
      </c>
      <c r="CC16" s="140">
        <f t="shared" si="9"/>
        <v>1</v>
      </c>
      <c r="CE16" s="157" cm="1">
        <f t="array" ref="CE16">IF($AA16=0,0,
IF(OR(ROUND($BD16,2)&lt;&gt;1,
OR($AI16:$BB16&lt;0)),1,0))</f>
        <v>0</v>
      </c>
      <c r="CG16" s="159">
        <f t="shared" si="10"/>
        <v>1</v>
      </c>
      <c r="CH16" s="159">
        <f t="shared" si="11"/>
        <v>2</v>
      </c>
      <c r="CI16" s="159">
        <f>SUM(CH$12:CH16)+1</f>
        <v>11</v>
      </c>
      <c r="CJ16" s="144" t="str">
        <f t="shared" si="12"/>
        <v>N/A</v>
      </c>
      <c r="CK16" s="159" t="str">
        <f>IFERROR(RANK(CJ16,CJ$12:CJ$286,0)+COUNTIF(CJ$12:CJ16,CJ16)-1,NA)</f>
        <v>N/A</v>
      </c>
      <c r="CM16" s="227" t="s">
        <v>739</v>
      </c>
      <c r="CN16" s="227" t="str">
        <f t="shared" si="13"/>
        <v>FY22</v>
      </c>
      <c r="CO16" s="52" cm="1">
        <f t="array" ref="CO16">Inflation!$S$11
/INDEX(Inflation!$J$11:$Z$11,,MATCH(RIGHT(CM16,2),RIGHT(Inflation!$J$9:$Z$9,2),0))
/(1+Inflation!$S$10)^0.5</f>
        <v>0.96206866341754282</v>
      </c>
      <c r="CP16" s="227" t="s">
        <v>199</v>
      </c>
    </row>
    <row r="17" spans="1:94" x14ac:dyDescent="0.2">
      <c r="A17" s="49">
        <f>IF(AND(COUNTIF(D$12:D17,D17)&gt;1,D17&lt;&gt;"[Project Name]"),1,0)</f>
        <v>0</v>
      </c>
      <c r="C17" s="28">
        <f t="shared" si="1"/>
        <v>6</v>
      </c>
      <c r="D17" s="218" t="s">
        <v>574</v>
      </c>
      <c r="E17" s="218" t="b">
        <v>1</v>
      </c>
      <c r="F17" s="219" t="s">
        <v>25</v>
      </c>
      <c r="G17" s="219" t="s">
        <v>33</v>
      </c>
      <c r="H17" s="219" t="s">
        <v>33</v>
      </c>
      <c r="I17" s="219" t="s">
        <v>15</v>
      </c>
      <c r="J17" s="219" t="s">
        <v>15</v>
      </c>
      <c r="K17" s="219" t="s">
        <v>15</v>
      </c>
      <c r="L17" s="219" t="s">
        <v>15</v>
      </c>
      <c r="M17" s="219" t="s">
        <v>15</v>
      </c>
      <c r="N17" s="219" t="s">
        <v>200</v>
      </c>
      <c r="O17" s="220">
        <v>0</v>
      </c>
      <c r="P17" s="219" t="s">
        <v>15</v>
      </c>
      <c r="Q17" s="221" t="s">
        <v>132</v>
      </c>
      <c r="R17" s="222">
        <v>15</v>
      </c>
      <c r="S17" s="220">
        <v>0.2</v>
      </c>
      <c r="T17" s="43">
        <f t="shared" si="2"/>
        <v>0.8</v>
      </c>
      <c r="V17" s="223">
        <v>4.6753534022855946E-2</v>
      </c>
      <c r="W17" s="223">
        <v>0.12765065829456099</v>
      </c>
      <c r="X17" s="223">
        <v>5.0946574225030661</v>
      </c>
      <c r="Y17" s="223">
        <v>2.3103032167431373E-2</v>
      </c>
      <c r="Z17" s="223">
        <v>0</v>
      </c>
      <c r="AA17" s="141">
        <v>5.2921646469879144</v>
      </c>
      <c r="AC17" s="224">
        <v>0.25</v>
      </c>
      <c r="AD17" s="224">
        <v>0.25</v>
      </c>
      <c r="AE17" s="224">
        <v>0.25</v>
      </c>
      <c r="AF17" s="224">
        <v>0.25</v>
      </c>
      <c r="AG17" s="224">
        <v>0</v>
      </c>
      <c r="AI17" s="220">
        <v>0</v>
      </c>
      <c r="AJ17" s="220">
        <v>0</v>
      </c>
      <c r="AK17" s="220">
        <v>0</v>
      </c>
      <c r="AL17" s="220">
        <v>1</v>
      </c>
      <c r="AM17" s="220">
        <v>0</v>
      </c>
      <c r="AN17" s="220">
        <v>0</v>
      </c>
      <c r="AO17" s="220">
        <v>0</v>
      </c>
      <c r="AP17" s="220">
        <v>0</v>
      </c>
      <c r="AQ17" s="220">
        <v>0</v>
      </c>
      <c r="AR17" s="220">
        <v>0</v>
      </c>
      <c r="AS17" s="220">
        <v>0</v>
      </c>
      <c r="AT17" s="220">
        <v>0</v>
      </c>
      <c r="AU17" s="220">
        <v>0</v>
      </c>
      <c r="AV17" s="220">
        <v>0</v>
      </c>
      <c r="AW17" s="220">
        <v>0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28"/>
      <c r="BD17" s="142">
        <f t="shared" si="3"/>
        <v>1</v>
      </c>
      <c r="BF17" s="155">
        <f t="shared" si="4"/>
        <v>0</v>
      </c>
      <c r="BG17" s="226">
        <v>0</v>
      </c>
      <c r="BH17" s="226">
        <v>0</v>
      </c>
      <c r="BI17" s="220">
        <v>0</v>
      </c>
      <c r="BJ17" s="220">
        <v>0</v>
      </c>
      <c r="BK17" s="220">
        <v>0</v>
      </c>
      <c r="BL17" s="140">
        <f t="shared" si="5"/>
        <v>1</v>
      </c>
      <c r="BM17" s="28"/>
      <c r="BN17" s="155">
        <f t="shared" si="6"/>
        <v>0</v>
      </c>
      <c r="BO17" s="226">
        <v>0</v>
      </c>
      <c r="BP17" s="220">
        <v>0</v>
      </c>
      <c r="BQ17" s="220">
        <v>0</v>
      </c>
      <c r="BR17" s="220">
        <v>0</v>
      </c>
      <c r="BS17" s="140">
        <f t="shared" si="7"/>
        <v>1</v>
      </c>
      <c r="BU17" s="155">
        <f t="shared" si="8"/>
        <v>1</v>
      </c>
      <c r="BV17" s="226">
        <v>0</v>
      </c>
      <c r="BW17" s="226">
        <v>0</v>
      </c>
      <c r="BX17" s="226">
        <v>0</v>
      </c>
      <c r="BY17" s="226">
        <v>0</v>
      </c>
      <c r="BZ17" s="226">
        <v>0</v>
      </c>
      <c r="CA17" s="226">
        <v>0</v>
      </c>
      <c r="CB17" s="226">
        <v>0</v>
      </c>
      <c r="CC17" s="140">
        <f t="shared" si="9"/>
        <v>1</v>
      </c>
      <c r="CE17" s="157" cm="1">
        <f t="array" ref="CE17">IF($AA17=0,0,
IF(OR(ROUND($BD17,2)&lt;&gt;1,
OR($AI17:$BB17&lt;0)),1,0))</f>
        <v>0</v>
      </c>
      <c r="CG17" s="159">
        <f t="shared" si="10"/>
        <v>1</v>
      </c>
      <c r="CH17" s="159">
        <f t="shared" si="11"/>
        <v>2</v>
      </c>
      <c r="CI17" s="159">
        <f>SUM(CH$12:CH17)+1</f>
        <v>13</v>
      </c>
      <c r="CJ17" s="144" t="str">
        <f t="shared" si="12"/>
        <v>N/A</v>
      </c>
      <c r="CK17" s="159" t="str">
        <f>IFERROR(RANK(CJ17,CJ$12:CJ$286,0)+COUNTIF(CJ$12:CJ17,CJ17)-1,NA)</f>
        <v>N/A</v>
      </c>
      <c r="CM17" s="227" t="s">
        <v>739</v>
      </c>
      <c r="CN17" s="227" t="str">
        <f t="shared" si="13"/>
        <v>FY22</v>
      </c>
      <c r="CO17" s="52" cm="1">
        <f t="array" ref="CO17">Inflation!$S$11
/INDEX(Inflation!$J$11:$Z$11,,MATCH(RIGHT(CM17,2),RIGHT(Inflation!$J$9:$Z$9,2),0))
/(1+Inflation!$S$10)^0.5</f>
        <v>0.96206866341754282</v>
      </c>
      <c r="CP17" s="227" t="s">
        <v>199</v>
      </c>
    </row>
    <row r="18" spans="1:94" x14ac:dyDescent="0.2">
      <c r="A18" s="49">
        <f>IF(AND(COUNTIF(D$12:D18,D18)&gt;1,D18&lt;&gt;"[Project Name]"),1,0)</f>
        <v>0</v>
      </c>
      <c r="C18" s="28">
        <f t="shared" si="1"/>
        <v>7</v>
      </c>
      <c r="D18" s="218" t="s">
        <v>575</v>
      </c>
      <c r="E18" s="218" t="b">
        <v>0</v>
      </c>
      <c r="F18" s="219" t="s">
        <v>23</v>
      </c>
      <c r="G18" s="219" t="s">
        <v>35</v>
      </c>
      <c r="H18" s="219" t="s">
        <v>46</v>
      </c>
      <c r="I18" s="219" t="s">
        <v>15</v>
      </c>
      <c r="J18" s="219" t="s">
        <v>15</v>
      </c>
      <c r="K18" s="219" t="s">
        <v>350</v>
      </c>
      <c r="L18" s="219" t="s">
        <v>365</v>
      </c>
      <c r="M18" s="219" t="s">
        <v>15</v>
      </c>
      <c r="N18" s="219" t="s">
        <v>200</v>
      </c>
      <c r="O18" s="220">
        <v>0</v>
      </c>
      <c r="P18" s="219" t="s">
        <v>523</v>
      </c>
      <c r="Q18" s="221" t="s">
        <v>131</v>
      </c>
      <c r="R18" s="222">
        <v>0</v>
      </c>
      <c r="S18" s="220">
        <v>0</v>
      </c>
      <c r="T18" s="43">
        <f t="shared" si="2"/>
        <v>1</v>
      </c>
      <c r="V18" s="223">
        <v>0</v>
      </c>
      <c r="W18" s="223">
        <v>0</v>
      </c>
      <c r="X18" s="223">
        <v>0</v>
      </c>
      <c r="Y18" s="223">
        <v>0</v>
      </c>
      <c r="Z18" s="223">
        <v>0</v>
      </c>
      <c r="AA18" s="141">
        <v>0</v>
      </c>
      <c r="AC18" s="224">
        <v>0</v>
      </c>
      <c r="AD18" s="224">
        <v>1</v>
      </c>
      <c r="AE18" s="224">
        <v>0</v>
      </c>
      <c r="AF18" s="224">
        <v>0</v>
      </c>
      <c r="AG18" s="224">
        <v>0</v>
      </c>
      <c r="AI18" s="220">
        <v>0</v>
      </c>
      <c r="AJ18" s="220">
        <v>0</v>
      </c>
      <c r="AK18" s="220">
        <v>1</v>
      </c>
      <c r="AL18" s="220">
        <v>0</v>
      </c>
      <c r="AM18" s="220">
        <v>0</v>
      </c>
      <c r="AN18" s="220">
        <v>0</v>
      </c>
      <c r="AO18" s="220">
        <v>0</v>
      </c>
      <c r="AP18" s="220">
        <v>0</v>
      </c>
      <c r="AQ18" s="220">
        <v>0</v>
      </c>
      <c r="AR18" s="220">
        <v>0</v>
      </c>
      <c r="AS18" s="220">
        <v>0</v>
      </c>
      <c r="AT18" s="220">
        <v>0</v>
      </c>
      <c r="AU18" s="220">
        <v>0</v>
      </c>
      <c r="AV18" s="220">
        <v>0</v>
      </c>
      <c r="AW18" s="220">
        <v>0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28"/>
      <c r="BD18" s="142">
        <f t="shared" si="3"/>
        <v>1</v>
      </c>
      <c r="BF18" s="155">
        <f t="shared" si="4"/>
        <v>0</v>
      </c>
      <c r="BG18" s="226">
        <v>0</v>
      </c>
      <c r="BH18" s="226">
        <v>0</v>
      </c>
      <c r="BI18" s="220">
        <v>0</v>
      </c>
      <c r="BJ18" s="220">
        <v>0</v>
      </c>
      <c r="BK18" s="220">
        <v>0</v>
      </c>
      <c r="BL18" s="140">
        <f t="shared" si="5"/>
        <v>1</v>
      </c>
      <c r="BM18" s="28"/>
      <c r="BN18" s="155">
        <f t="shared" si="6"/>
        <v>1</v>
      </c>
      <c r="BO18" s="226">
        <v>1</v>
      </c>
      <c r="BP18" s="220">
        <v>0</v>
      </c>
      <c r="BQ18" s="220">
        <v>0</v>
      </c>
      <c r="BR18" s="220">
        <v>0</v>
      </c>
      <c r="BS18" s="140">
        <f t="shared" si="7"/>
        <v>0</v>
      </c>
      <c r="BU18" s="155">
        <f t="shared" si="8"/>
        <v>0</v>
      </c>
      <c r="BV18" s="226">
        <v>0</v>
      </c>
      <c r="BW18" s="226">
        <v>0</v>
      </c>
      <c r="BX18" s="226">
        <v>0</v>
      </c>
      <c r="BY18" s="226">
        <v>0</v>
      </c>
      <c r="BZ18" s="226">
        <v>0</v>
      </c>
      <c r="CA18" s="226">
        <v>0</v>
      </c>
      <c r="CB18" s="226">
        <v>0</v>
      </c>
      <c r="CC18" s="140">
        <f t="shared" si="9"/>
        <v>1</v>
      </c>
      <c r="CE18" s="157" cm="1">
        <f t="array" ref="CE18">IF($AA18=0,0,
IF(OR(ROUND($BD18,2)&lt;&gt;1,
OR($AI18:$BB18&lt;0)),1,0))</f>
        <v>0</v>
      </c>
      <c r="CG18" s="159">
        <f t="shared" si="10"/>
        <v>1</v>
      </c>
      <c r="CH18" s="159">
        <f t="shared" si="11"/>
        <v>2</v>
      </c>
      <c r="CI18" s="159">
        <f>SUM(CH$12:CH18)+1</f>
        <v>15</v>
      </c>
      <c r="CJ18" s="144" t="str">
        <f t="shared" si="12"/>
        <v>N/A</v>
      </c>
      <c r="CK18" s="159" t="str">
        <f>IFERROR(RANK(CJ18,CJ$12:CJ$286,0)+COUNTIF(CJ$12:CJ18,CJ18)-1,NA)</f>
        <v>N/A</v>
      </c>
      <c r="CM18" s="227" t="s">
        <v>739</v>
      </c>
      <c r="CN18" s="227" t="str">
        <f t="shared" si="13"/>
        <v>FY22</v>
      </c>
      <c r="CO18" s="52" cm="1">
        <f t="array" ref="CO18">Inflation!$S$11
/INDEX(Inflation!$J$11:$Z$11,,MATCH(RIGHT(CM18,2),RIGHT(Inflation!$J$9:$Z$9,2),0))
/(1+Inflation!$S$10)^0.5</f>
        <v>0.96206866341754282</v>
      </c>
      <c r="CP18" s="227" t="s">
        <v>199</v>
      </c>
    </row>
    <row r="19" spans="1:94" x14ac:dyDescent="0.2">
      <c r="A19" s="49">
        <f>IF(AND(COUNTIF(D$12:D19,D19)&gt;1,D19&lt;&gt;"[Project Name]"),1,0)</f>
        <v>0</v>
      </c>
      <c r="C19" s="28">
        <f t="shared" si="1"/>
        <v>8</v>
      </c>
      <c r="D19" s="241" t="s">
        <v>576</v>
      </c>
      <c r="E19" s="218" t="b">
        <v>1</v>
      </c>
      <c r="F19" s="219" t="s">
        <v>23</v>
      </c>
      <c r="G19" s="219" t="s">
        <v>35</v>
      </c>
      <c r="H19" s="219" t="s">
        <v>46</v>
      </c>
      <c r="I19" s="219" t="s">
        <v>15</v>
      </c>
      <c r="J19" s="219" t="s">
        <v>15</v>
      </c>
      <c r="K19" s="219" t="s">
        <v>351</v>
      </c>
      <c r="L19" s="219" t="s">
        <v>365</v>
      </c>
      <c r="M19" s="219" t="s">
        <v>15</v>
      </c>
      <c r="N19" s="219" t="s">
        <v>200</v>
      </c>
      <c r="O19" s="220">
        <v>0</v>
      </c>
      <c r="P19" s="219" t="s">
        <v>523</v>
      </c>
      <c r="Q19" s="221" t="s">
        <v>131</v>
      </c>
      <c r="R19" s="222">
        <v>0</v>
      </c>
      <c r="S19" s="220">
        <v>0.28647333961870508</v>
      </c>
      <c r="T19" s="43">
        <f t="shared" si="2"/>
        <v>0.71352666038129486</v>
      </c>
      <c r="V19" s="249">
        <v>6.4570455845657904</v>
      </c>
      <c r="W19" s="249">
        <v>5.8700414405143535</v>
      </c>
      <c r="X19" s="249">
        <v>2.9350207202571768</v>
      </c>
      <c r="Y19" s="249">
        <v>6.4570455845657904</v>
      </c>
      <c r="Z19" s="249">
        <v>6.7505476565915083</v>
      </c>
      <c r="AA19" s="141">
        <v>28.469700986494615</v>
      </c>
      <c r="AC19" s="224">
        <v>0.1</v>
      </c>
      <c r="AD19" s="224">
        <v>0.11</v>
      </c>
      <c r="AE19" s="224">
        <v>0.14000000000000001</v>
      </c>
      <c r="AF19" s="224">
        <v>0.32</v>
      </c>
      <c r="AG19" s="224">
        <v>0.33</v>
      </c>
      <c r="AI19" s="220">
        <v>0</v>
      </c>
      <c r="AJ19" s="220">
        <v>0</v>
      </c>
      <c r="AK19" s="220">
        <v>1</v>
      </c>
      <c r="AL19" s="220">
        <v>0</v>
      </c>
      <c r="AM19" s="220">
        <v>0</v>
      </c>
      <c r="AN19" s="220">
        <v>0</v>
      </c>
      <c r="AO19" s="220">
        <v>0</v>
      </c>
      <c r="AP19" s="220">
        <v>0</v>
      </c>
      <c r="AQ19" s="220">
        <v>0</v>
      </c>
      <c r="AR19" s="220">
        <v>0</v>
      </c>
      <c r="AS19" s="220">
        <v>0</v>
      </c>
      <c r="AT19" s="220">
        <v>0</v>
      </c>
      <c r="AU19" s="220">
        <v>0</v>
      </c>
      <c r="AV19" s="220">
        <v>0</v>
      </c>
      <c r="AW19" s="220">
        <v>0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28"/>
      <c r="BD19" s="142">
        <f t="shared" si="3"/>
        <v>1</v>
      </c>
      <c r="BF19" s="155">
        <f t="shared" si="4"/>
        <v>0</v>
      </c>
      <c r="BG19" s="226">
        <v>0</v>
      </c>
      <c r="BH19" s="226">
        <v>0</v>
      </c>
      <c r="BI19" s="220">
        <v>0</v>
      </c>
      <c r="BJ19" s="220">
        <v>0</v>
      </c>
      <c r="BK19" s="220">
        <v>0</v>
      </c>
      <c r="BL19" s="140">
        <f t="shared" si="5"/>
        <v>1</v>
      </c>
      <c r="BM19" s="28"/>
      <c r="BN19" s="155">
        <f t="shared" si="6"/>
        <v>1</v>
      </c>
      <c r="BO19" s="226">
        <v>0</v>
      </c>
      <c r="BP19" s="220">
        <v>0</v>
      </c>
      <c r="BQ19" s="220">
        <v>1</v>
      </c>
      <c r="BR19" s="220">
        <v>0</v>
      </c>
      <c r="BS19" s="140">
        <f t="shared" si="7"/>
        <v>0</v>
      </c>
      <c r="BU19" s="155">
        <f t="shared" si="8"/>
        <v>0</v>
      </c>
      <c r="BV19" s="226">
        <v>0</v>
      </c>
      <c r="BW19" s="226">
        <v>0</v>
      </c>
      <c r="BX19" s="226">
        <v>0</v>
      </c>
      <c r="BY19" s="226">
        <v>0</v>
      </c>
      <c r="BZ19" s="226">
        <v>0</v>
      </c>
      <c r="CA19" s="226">
        <v>0</v>
      </c>
      <c r="CB19" s="226">
        <v>0</v>
      </c>
      <c r="CC19" s="140">
        <f t="shared" si="9"/>
        <v>1</v>
      </c>
      <c r="CE19" s="157" cm="1">
        <f t="array" ref="CE19">IF($AA19=0,0,
IF(OR(ROUND($BD19,2)&lt;&gt;1,
OR($AI19:$BB19&lt;0)),1,0))</f>
        <v>0</v>
      </c>
      <c r="CG19" s="159">
        <f t="shared" si="10"/>
        <v>1</v>
      </c>
      <c r="CH19" s="159">
        <f t="shared" si="11"/>
        <v>2</v>
      </c>
      <c r="CI19" s="159">
        <f>SUM(CH$12:CH19)+1</f>
        <v>17</v>
      </c>
      <c r="CJ19" s="144" t="str">
        <f t="shared" si="12"/>
        <v>N/A</v>
      </c>
      <c r="CK19" s="159" t="str">
        <f>IFERROR(RANK(CJ19,CJ$12:CJ$286,0)+COUNTIF(CJ$12:CJ19,CJ19)-1,NA)</f>
        <v>N/A</v>
      </c>
      <c r="CM19" s="227" t="s">
        <v>739</v>
      </c>
      <c r="CN19" s="227" t="str">
        <f t="shared" si="13"/>
        <v>FY22</v>
      </c>
      <c r="CO19" s="52" cm="1">
        <f t="array" ref="CO19">Inflation!$S$11
/INDEX(Inflation!$J$11:$Z$11,,MATCH(RIGHT(CM19,2),RIGHT(Inflation!$J$9:$Z$9,2),0))
/(1+Inflation!$S$10)^0.5</f>
        <v>0.96206866341754282</v>
      </c>
      <c r="CP19" s="227" t="s">
        <v>199</v>
      </c>
    </row>
    <row r="20" spans="1:94" x14ac:dyDescent="0.2">
      <c r="A20" s="49">
        <f>IF(AND(COUNTIF(D$12:D20,D20)&gt;1,D20&lt;&gt;"[Project Name]"),1,0)</f>
        <v>0</v>
      </c>
      <c r="C20" s="28">
        <f t="shared" si="1"/>
        <v>9</v>
      </c>
      <c r="D20" s="218" t="s">
        <v>577</v>
      </c>
      <c r="E20" s="218" t="b">
        <v>1</v>
      </c>
      <c r="F20" s="219" t="s">
        <v>23</v>
      </c>
      <c r="G20" s="219" t="s">
        <v>36</v>
      </c>
      <c r="H20" s="219" t="s">
        <v>46</v>
      </c>
      <c r="I20" s="219" t="s">
        <v>15</v>
      </c>
      <c r="J20" s="219" t="s">
        <v>15</v>
      </c>
      <c r="K20" s="219" t="s">
        <v>340</v>
      </c>
      <c r="L20" s="219" t="s">
        <v>360</v>
      </c>
      <c r="M20" s="219" t="s">
        <v>15</v>
      </c>
      <c r="N20" s="219" t="s">
        <v>199</v>
      </c>
      <c r="O20" s="220">
        <v>0</v>
      </c>
      <c r="P20" s="219" t="s">
        <v>523</v>
      </c>
      <c r="Q20" s="221" t="s">
        <v>132</v>
      </c>
      <c r="R20" s="222">
        <v>0</v>
      </c>
      <c r="S20" s="220">
        <v>0.33116191422717078</v>
      </c>
      <c r="T20" s="43">
        <f t="shared" si="2"/>
        <v>0.66883808577282922</v>
      </c>
      <c r="V20" s="223">
        <v>0.49715614378852252</v>
      </c>
      <c r="W20" s="223">
        <v>0.45196013071683871</v>
      </c>
      <c r="X20" s="223">
        <v>0.22598006535841936</v>
      </c>
      <c r="Y20" s="223">
        <v>0.49715614378852252</v>
      </c>
      <c r="Z20" s="223">
        <v>0.51975415032436445</v>
      </c>
      <c r="AA20" s="141">
        <v>2.1920066339766677</v>
      </c>
      <c r="AC20" s="224">
        <v>0.1</v>
      </c>
      <c r="AD20" s="224">
        <v>0.11</v>
      </c>
      <c r="AE20" s="224">
        <v>0.14000000000000001</v>
      </c>
      <c r="AF20" s="224">
        <v>0.32</v>
      </c>
      <c r="AG20" s="224">
        <v>0.33</v>
      </c>
      <c r="AI20" s="220">
        <v>0</v>
      </c>
      <c r="AJ20" s="220">
        <v>0</v>
      </c>
      <c r="AK20" s="220">
        <v>0</v>
      </c>
      <c r="AL20" s="220">
        <v>1</v>
      </c>
      <c r="AM20" s="220">
        <v>0</v>
      </c>
      <c r="AN20" s="220">
        <v>0</v>
      </c>
      <c r="AO20" s="220">
        <v>0</v>
      </c>
      <c r="AP20" s="220">
        <v>0</v>
      </c>
      <c r="AQ20" s="220">
        <v>0</v>
      </c>
      <c r="AR20" s="220">
        <v>0</v>
      </c>
      <c r="AS20" s="220">
        <v>0</v>
      </c>
      <c r="AT20" s="220">
        <v>0</v>
      </c>
      <c r="AU20" s="220">
        <v>0</v>
      </c>
      <c r="AV20" s="220">
        <v>0</v>
      </c>
      <c r="AW20" s="220">
        <v>0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28"/>
      <c r="BD20" s="142">
        <f t="shared" si="3"/>
        <v>1</v>
      </c>
      <c r="BF20" s="155">
        <f t="shared" si="4"/>
        <v>0</v>
      </c>
      <c r="BG20" s="226">
        <v>0</v>
      </c>
      <c r="BH20" s="226">
        <v>0</v>
      </c>
      <c r="BI20" s="220">
        <v>0</v>
      </c>
      <c r="BJ20" s="220">
        <v>0</v>
      </c>
      <c r="BK20" s="220">
        <v>0</v>
      </c>
      <c r="BL20" s="140">
        <f t="shared" si="5"/>
        <v>1</v>
      </c>
      <c r="BM20" s="28"/>
      <c r="BN20" s="155">
        <f t="shared" si="6"/>
        <v>0</v>
      </c>
      <c r="BO20" s="226">
        <v>0</v>
      </c>
      <c r="BP20" s="220">
        <v>0</v>
      </c>
      <c r="BQ20" s="220">
        <v>0</v>
      </c>
      <c r="BR20" s="220">
        <v>0</v>
      </c>
      <c r="BS20" s="140">
        <f t="shared" si="7"/>
        <v>1</v>
      </c>
      <c r="BU20" s="155">
        <f t="shared" si="8"/>
        <v>1</v>
      </c>
      <c r="BV20" s="226">
        <v>0.86554794968605042</v>
      </c>
      <c r="BW20" s="226">
        <v>5.851431581726859E-2</v>
      </c>
      <c r="BX20" s="226">
        <v>7.5937734496680911E-2</v>
      </c>
      <c r="BY20" s="226">
        <v>0</v>
      </c>
      <c r="BZ20" s="226">
        <v>0</v>
      </c>
      <c r="CA20" s="226">
        <v>0</v>
      </c>
      <c r="CB20" s="226">
        <v>0</v>
      </c>
      <c r="CC20" s="140">
        <f t="shared" si="9"/>
        <v>0</v>
      </c>
      <c r="CE20" s="157" cm="1">
        <f t="array" ref="CE20">IF($AA20=0,0,
IF(OR(ROUND($BD20,2)&lt;&gt;1,
OR($AI20:$BB20&lt;0)),1,0))</f>
        <v>0</v>
      </c>
      <c r="CG20" s="159">
        <f t="shared" si="10"/>
        <v>1</v>
      </c>
      <c r="CH20" s="159">
        <f t="shared" si="11"/>
        <v>2</v>
      </c>
      <c r="CI20" s="159">
        <f>SUM(CH$12:CH20)+1</f>
        <v>19</v>
      </c>
      <c r="CJ20" s="144" t="str">
        <f t="shared" si="12"/>
        <v>N/A</v>
      </c>
      <c r="CK20" s="159" t="str">
        <f>IFERROR(RANK(CJ20,CJ$12:CJ$286,0)+COUNTIF(CJ$12:CJ20,CJ20)-1,NA)</f>
        <v>N/A</v>
      </c>
      <c r="CM20" s="227" t="s">
        <v>739</v>
      </c>
      <c r="CN20" s="227" t="str">
        <f t="shared" si="13"/>
        <v>FY22</v>
      </c>
      <c r="CO20" s="52" cm="1">
        <f t="array" ref="CO20">Inflation!$S$11
/INDEX(Inflation!$J$11:$Z$11,,MATCH(RIGHT(CM20,2),RIGHT(Inflation!$J$9:$Z$9,2),0))
/(1+Inflation!$S$10)^0.5</f>
        <v>0.96206866341754282</v>
      </c>
      <c r="CP20" s="227" t="s">
        <v>199</v>
      </c>
    </row>
    <row r="21" spans="1:94" x14ac:dyDescent="0.2">
      <c r="A21" s="49">
        <f>IF(AND(COUNTIF(D$12:D21,D21)&gt;1,D21&lt;&gt;"[Project Name]"),1,0)</f>
        <v>0</v>
      </c>
      <c r="C21" s="28">
        <f t="shared" si="1"/>
        <v>10</v>
      </c>
      <c r="D21" s="218" t="s">
        <v>578</v>
      </c>
      <c r="E21" s="218" t="b">
        <v>0</v>
      </c>
      <c r="F21" s="219" t="s">
        <v>23</v>
      </c>
      <c r="G21" s="219" t="s">
        <v>36</v>
      </c>
      <c r="H21" s="219" t="s">
        <v>46</v>
      </c>
      <c r="I21" s="219" t="s">
        <v>15</v>
      </c>
      <c r="J21" s="219" t="s">
        <v>15</v>
      </c>
      <c r="K21" s="219" t="s">
        <v>340</v>
      </c>
      <c r="L21" s="219" t="s">
        <v>360</v>
      </c>
      <c r="M21" s="219" t="s">
        <v>15</v>
      </c>
      <c r="N21" s="219" t="s">
        <v>200</v>
      </c>
      <c r="O21" s="220">
        <v>0</v>
      </c>
      <c r="P21" s="219" t="s">
        <v>523</v>
      </c>
      <c r="Q21" s="221" t="s">
        <v>132</v>
      </c>
      <c r="R21" s="222">
        <v>0</v>
      </c>
      <c r="S21" s="220">
        <v>0</v>
      </c>
      <c r="T21" s="43">
        <f t="shared" si="2"/>
        <v>1</v>
      </c>
      <c r="V21" s="223">
        <v>0</v>
      </c>
      <c r="W21" s="223">
        <v>0</v>
      </c>
      <c r="X21" s="223">
        <v>0</v>
      </c>
      <c r="Y21" s="223">
        <v>0</v>
      </c>
      <c r="Z21" s="223">
        <v>0</v>
      </c>
      <c r="AA21" s="141">
        <v>0</v>
      </c>
      <c r="AC21" s="224">
        <v>0</v>
      </c>
      <c r="AD21" s="224">
        <v>0</v>
      </c>
      <c r="AE21" s="224">
        <v>0</v>
      </c>
      <c r="AF21" s="224">
        <v>0</v>
      </c>
      <c r="AG21" s="224">
        <v>0</v>
      </c>
      <c r="AI21" s="220">
        <v>0</v>
      </c>
      <c r="AJ21" s="220">
        <v>0</v>
      </c>
      <c r="AK21" s="220">
        <v>0</v>
      </c>
      <c r="AL21" s="220">
        <v>0.86515592076166326</v>
      </c>
      <c r="AM21" s="220">
        <v>0</v>
      </c>
      <c r="AN21" s="220">
        <v>0.13484407923833677</v>
      </c>
      <c r="AO21" s="220">
        <v>0</v>
      </c>
      <c r="AP21" s="220">
        <v>0</v>
      </c>
      <c r="AQ21" s="220">
        <v>0</v>
      </c>
      <c r="AR21" s="220">
        <v>0</v>
      </c>
      <c r="AS21" s="220">
        <v>0</v>
      </c>
      <c r="AT21" s="220">
        <v>0</v>
      </c>
      <c r="AU21" s="220">
        <v>0</v>
      </c>
      <c r="AV21" s="220">
        <v>0</v>
      </c>
      <c r="AW21" s="220">
        <v>0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28"/>
      <c r="BD21" s="142">
        <f t="shared" si="3"/>
        <v>1</v>
      </c>
      <c r="BF21" s="155">
        <f t="shared" si="4"/>
        <v>0</v>
      </c>
      <c r="BG21" s="226">
        <v>0</v>
      </c>
      <c r="BH21" s="226">
        <v>0</v>
      </c>
      <c r="BI21" s="220">
        <v>0</v>
      </c>
      <c r="BJ21" s="220">
        <v>0</v>
      </c>
      <c r="BK21" s="220">
        <v>0</v>
      </c>
      <c r="BL21" s="140">
        <f t="shared" si="5"/>
        <v>1</v>
      </c>
      <c r="BM21" s="28"/>
      <c r="BN21" s="155">
        <f t="shared" si="6"/>
        <v>0</v>
      </c>
      <c r="BO21" s="226">
        <v>0</v>
      </c>
      <c r="BP21" s="220">
        <v>0</v>
      </c>
      <c r="BQ21" s="220">
        <v>0</v>
      </c>
      <c r="BR21" s="220">
        <v>0</v>
      </c>
      <c r="BS21" s="140">
        <f t="shared" si="7"/>
        <v>1</v>
      </c>
      <c r="BU21" s="155">
        <f t="shared" si="8"/>
        <v>1</v>
      </c>
      <c r="BV21" s="226">
        <v>0.38501631918280327</v>
      </c>
      <c r="BW21" s="226">
        <v>0.42947123531400211</v>
      </c>
      <c r="BX21" s="226">
        <v>5.0668366264857906E-2</v>
      </c>
      <c r="BY21" s="226">
        <v>0</v>
      </c>
      <c r="BZ21" s="226">
        <v>0</v>
      </c>
      <c r="CA21" s="226">
        <v>0</v>
      </c>
      <c r="CB21" s="226">
        <v>0.13484407923833677</v>
      </c>
      <c r="CC21" s="140">
        <f t="shared" si="9"/>
        <v>0</v>
      </c>
      <c r="CE21" s="157" cm="1">
        <f t="array" ref="CE21">IF($AA21=0,0,
IF(OR(ROUND($BD21,2)&lt;&gt;1,
OR($AI21:$BB21&lt;0)),1,0))</f>
        <v>0</v>
      </c>
      <c r="CG21" s="159">
        <f t="shared" si="10"/>
        <v>2</v>
      </c>
      <c r="CH21" s="159">
        <f t="shared" si="11"/>
        <v>4</v>
      </c>
      <c r="CI21" s="159">
        <f>SUM(CH$12:CH21)+1</f>
        <v>23</v>
      </c>
      <c r="CJ21" s="144" t="str">
        <f t="shared" si="12"/>
        <v>N/A</v>
      </c>
      <c r="CK21" s="159" t="str">
        <f>IFERROR(RANK(CJ21,CJ$12:CJ$286,0)+COUNTIF(CJ$12:CJ21,CJ21)-1,NA)</f>
        <v>N/A</v>
      </c>
      <c r="CM21" s="227" t="s">
        <v>739</v>
      </c>
      <c r="CN21" s="227" t="str">
        <f t="shared" si="13"/>
        <v>FY22</v>
      </c>
      <c r="CO21" s="52" cm="1">
        <f t="array" ref="CO21">Inflation!$S$11
/INDEX(Inflation!$J$11:$Z$11,,MATCH(RIGHT(CM21,2),RIGHT(Inflation!$J$9:$Z$9,2),0))
/(1+Inflation!$S$10)^0.5</f>
        <v>0.96206866341754282</v>
      </c>
      <c r="CP21" s="227" t="s">
        <v>199</v>
      </c>
    </row>
    <row r="22" spans="1:94" x14ac:dyDescent="0.2">
      <c r="A22" s="49">
        <f>IF(AND(COUNTIF(D$12:D22,D22)&gt;1,D22&lt;&gt;"[Project Name]"),1,0)</f>
        <v>0</v>
      </c>
      <c r="C22" s="28">
        <f t="shared" si="1"/>
        <v>11</v>
      </c>
      <c r="D22" s="218" t="s">
        <v>579</v>
      </c>
      <c r="E22" s="218" t="b">
        <v>1</v>
      </c>
      <c r="F22" s="219" t="s">
        <v>23</v>
      </c>
      <c r="G22" s="219" t="s">
        <v>36</v>
      </c>
      <c r="H22" s="219" t="s">
        <v>46</v>
      </c>
      <c r="I22" s="219" t="s">
        <v>15</v>
      </c>
      <c r="J22" s="219" t="s">
        <v>15</v>
      </c>
      <c r="K22" s="219" t="s">
        <v>340</v>
      </c>
      <c r="L22" s="219" t="s">
        <v>360</v>
      </c>
      <c r="M22" s="219" t="s">
        <v>15</v>
      </c>
      <c r="N22" s="219" t="s">
        <v>200</v>
      </c>
      <c r="O22" s="220">
        <v>0</v>
      </c>
      <c r="P22" s="219" t="s">
        <v>523</v>
      </c>
      <c r="Q22" s="221" t="s">
        <v>132</v>
      </c>
      <c r="R22" s="222">
        <v>0</v>
      </c>
      <c r="S22" s="220">
        <v>0.37886346236218699</v>
      </c>
      <c r="T22" s="43">
        <f t="shared" si="2"/>
        <v>0.62113653763781307</v>
      </c>
      <c r="V22" s="223">
        <v>0.61980805132599948</v>
      </c>
      <c r="W22" s="223">
        <v>0.56346186484181793</v>
      </c>
      <c r="X22" s="223">
        <v>0.28173093242090896</v>
      </c>
      <c r="Y22" s="223">
        <v>0.61980805132599948</v>
      </c>
      <c r="Z22" s="223">
        <v>0.64798114456809053</v>
      </c>
      <c r="AA22" s="141">
        <v>2.7327900444828161</v>
      </c>
      <c r="AC22" s="224">
        <v>0.1</v>
      </c>
      <c r="AD22" s="224">
        <v>0.11</v>
      </c>
      <c r="AE22" s="224">
        <v>0.14000000000000001</v>
      </c>
      <c r="AF22" s="224">
        <v>0.32</v>
      </c>
      <c r="AG22" s="224">
        <v>0.33</v>
      </c>
      <c r="AI22" s="220">
        <v>0</v>
      </c>
      <c r="AJ22" s="220">
        <v>0</v>
      </c>
      <c r="AK22" s="220">
        <v>0</v>
      </c>
      <c r="AL22" s="220">
        <v>1</v>
      </c>
      <c r="AM22" s="220">
        <v>0</v>
      </c>
      <c r="AN22" s="220">
        <v>0</v>
      </c>
      <c r="AO22" s="220">
        <v>0</v>
      </c>
      <c r="AP22" s="220">
        <v>0</v>
      </c>
      <c r="AQ22" s="220">
        <v>0</v>
      </c>
      <c r="AR22" s="220">
        <v>0</v>
      </c>
      <c r="AS22" s="220">
        <v>0</v>
      </c>
      <c r="AT22" s="220">
        <v>0</v>
      </c>
      <c r="AU22" s="220">
        <v>0</v>
      </c>
      <c r="AV22" s="220">
        <v>0</v>
      </c>
      <c r="AW22" s="220">
        <v>0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28"/>
      <c r="BD22" s="142">
        <f t="shared" si="3"/>
        <v>1</v>
      </c>
      <c r="BF22" s="155">
        <f t="shared" si="4"/>
        <v>0</v>
      </c>
      <c r="BG22" s="226">
        <v>0</v>
      </c>
      <c r="BH22" s="226">
        <v>0</v>
      </c>
      <c r="BI22" s="220">
        <v>0</v>
      </c>
      <c r="BJ22" s="220">
        <v>0</v>
      </c>
      <c r="BK22" s="220">
        <v>0</v>
      </c>
      <c r="BL22" s="140">
        <f t="shared" si="5"/>
        <v>1</v>
      </c>
      <c r="BM22" s="28"/>
      <c r="BN22" s="155">
        <f t="shared" si="6"/>
        <v>0</v>
      </c>
      <c r="BO22" s="226">
        <v>0</v>
      </c>
      <c r="BP22" s="220">
        <v>0</v>
      </c>
      <c r="BQ22" s="220">
        <v>0</v>
      </c>
      <c r="BR22" s="220">
        <v>0</v>
      </c>
      <c r="BS22" s="140">
        <f t="shared" si="7"/>
        <v>1</v>
      </c>
      <c r="BU22" s="155">
        <f t="shared" si="8"/>
        <v>1</v>
      </c>
      <c r="BV22" s="226">
        <v>0.83572426060278582</v>
      </c>
      <c r="BW22" s="226">
        <v>5.0220552542649496E-2</v>
      </c>
      <c r="BX22" s="226">
        <v>0.11405518685456469</v>
      </c>
      <c r="BY22" s="226">
        <v>0</v>
      </c>
      <c r="BZ22" s="226">
        <v>0</v>
      </c>
      <c r="CA22" s="226">
        <v>0</v>
      </c>
      <c r="CB22" s="226">
        <v>0</v>
      </c>
      <c r="CC22" s="140">
        <f t="shared" si="9"/>
        <v>0</v>
      </c>
      <c r="CE22" s="157" cm="1">
        <f t="array" ref="CE22">IF($AA22=0,0,
IF(OR(ROUND($BD22,2)&lt;&gt;1,
OR($AI22:$BB22&lt;0)),1,0))</f>
        <v>0</v>
      </c>
      <c r="CG22" s="159">
        <f t="shared" si="10"/>
        <v>1</v>
      </c>
      <c r="CH22" s="159">
        <f t="shared" si="11"/>
        <v>2</v>
      </c>
      <c r="CI22" s="159">
        <f>SUM(CH$12:CH22)+1</f>
        <v>25</v>
      </c>
      <c r="CJ22" s="144" t="str">
        <f t="shared" si="12"/>
        <v>N/A</v>
      </c>
      <c r="CK22" s="159" t="str">
        <f>IFERROR(RANK(CJ22,CJ$12:CJ$286,0)+COUNTIF(CJ$12:CJ22,CJ22)-1,NA)</f>
        <v>N/A</v>
      </c>
      <c r="CM22" s="227" t="s">
        <v>739</v>
      </c>
      <c r="CN22" s="227" t="str">
        <f t="shared" si="13"/>
        <v>FY22</v>
      </c>
      <c r="CO22" s="52" cm="1">
        <f t="array" ref="CO22">Inflation!$S$11
/INDEX(Inflation!$J$11:$Z$11,,MATCH(RIGHT(CM22,2),RIGHT(Inflation!$J$9:$Z$9,2),0))
/(1+Inflation!$S$10)^0.5</f>
        <v>0.96206866341754282</v>
      </c>
      <c r="CP22" s="227" t="s">
        <v>199</v>
      </c>
    </row>
    <row r="23" spans="1:94" x14ac:dyDescent="0.2">
      <c r="A23" s="49">
        <f>IF(AND(COUNTIF(D$12:D23,D23)&gt;1,D23&lt;&gt;"[Project Name]"),1,0)</f>
        <v>0</v>
      </c>
      <c r="C23" s="28">
        <f t="shared" si="1"/>
        <v>12</v>
      </c>
      <c r="D23" s="218" t="s">
        <v>580</v>
      </c>
      <c r="E23" s="218" t="b">
        <v>1</v>
      </c>
      <c r="F23" s="219" t="s">
        <v>23</v>
      </c>
      <c r="G23" s="219" t="s">
        <v>36</v>
      </c>
      <c r="H23" s="219" t="s">
        <v>46</v>
      </c>
      <c r="I23" s="219" t="s">
        <v>15</v>
      </c>
      <c r="J23" s="219" t="s">
        <v>15</v>
      </c>
      <c r="K23" s="219" t="s">
        <v>347</v>
      </c>
      <c r="L23" s="219" t="s">
        <v>362</v>
      </c>
      <c r="M23" s="219" t="s">
        <v>15</v>
      </c>
      <c r="N23" s="219" t="s">
        <v>200</v>
      </c>
      <c r="O23" s="220">
        <v>0</v>
      </c>
      <c r="P23" s="219" t="s">
        <v>523</v>
      </c>
      <c r="Q23" s="221" t="s">
        <v>131</v>
      </c>
      <c r="R23" s="222">
        <v>0</v>
      </c>
      <c r="S23" s="220">
        <v>0.19641451412918806</v>
      </c>
      <c r="T23" s="43">
        <f t="shared" si="2"/>
        <v>0.80358548587081191</v>
      </c>
      <c r="V23" s="223">
        <v>0.35534079448739103</v>
      </c>
      <c r="W23" s="223">
        <v>0.35534079448739103</v>
      </c>
      <c r="X23" s="223">
        <v>0</v>
      </c>
      <c r="Y23" s="223">
        <v>0</v>
      </c>
      <c r="Z23" s="223">
        <v>0</v>
      </c>
      <c r="AA23" s="141">
        <v>0.71068158897478206</v>
      </c>
      <c r="AC23" s="224">
        <v>0</v>
      </c>
      <c r="AD23" s="224">
        <v>1</v>
      </c>
      <c r="AE23" s="224">
        <v>0</v>
      </c>
      <c r="AF23" s="224">
        <v>0</v>
      </c>
      <c r="AG23" s="224">
        <v>0</v>
      </c>
      <c r="AI23" s="220">
        <v>0</v>
      </c>
      <c r="AJ23" s="220">
        <v>0</v>
      </c>
      <c r="AK23" s="220">
        <v>0</v>
      </c>
      <c r="AL23" s="220">
        <v>0</v>
      </c>
      <c r="AM23" s="220">
        <v>0</v>
      </c>
      <c r="AN23" s="220">
        <v>1</v>
      </c>
      <c r="AO23" s="220">
        <v>0</v>
      </c>
      <c r="AP23" s="220">
        <v>0</v>
      </c>
      <c r="AQ23" s="220">
        <v>0</v>
      </c>
      <c r="AR23" s="220">
        <v>0</v>
      </c>
      <c r="AS23" s="220">
        <v>0</v>
      </c>
      <c r="AT23" s="220">
        <v>0</v>
      </c>
      <c r="AU23" s="220">
        <v>0</v>
      </c>
      <c r="AV23" s="220">
        <v>0</v>
      </c>
      <c r="AW23" s="220">
        <v>0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28"/>
      <c r="BD23" s="142">
        <f t="shared" si="3"/>
        <v>1</v>
      </c>
      <c r="BF23" s="155">
        <f t="shared" si="4"/>
        <v>0</v>
      </c>
      <c r="BG23" s="226">
        <v>0</v>
      </c>
      <c r="BH23" s="226">
        <v>0</v>
      </c>
      <c r="BI23" s="220">
        <v>0</v>
      </c>
      <c r="BJ23" s="220">
        <v>0</v>
      </c>
      <c r="BK23" s="220">
        <v>0</v>
      </c>
      <c r="BL23" s="140">
        <f t="shared" si="5"/>
        <v>1</v>
      </c>
      <c r="BM23" s="28"/>
      <c r="BN23" s="155">
        <f t="shared" si="6"/>
        <v>0</v>
      </c>
      <c r="BO23" s="226">
        <v>0</v>
      </c>
      <c r="BP23" s="220">
        <v>0</v>
      </c>
      <c r="BQ23" s="220">
        <v>0</v>
      </c>
      <c r="BR23" s="220">
        <v>0</v>
      </c>
      <c r="BS23" s="140">
        <f t="shared" si="7"/>
        <v>1</v>
      </c>
      <c r="BU23" s="155">
        <f t="shared" si="8"/>
        <v>1</v>
      </c>
      <c r="BV23" s="226">
        <v>0</v>
      </c>
      <c r="BW23" s="226">
        <v>0</v>
      </c>
      <c r="BX23" s="226">
        <v>0</v>
      </c>
      <c r="BY23" s="226">
        <v>1</v>
      </c>
      <c r="BZ23" s="226">
        <v>0</v>
      </c>
      <c r="CA23" s="226">
        <v>0</v>
      </c>
      <c r="CB23" s="226">
        <v>0</v>
      </c>
      <c r="CC23" s="140">
        <f t="shared" si="9"/>
        <v>0</v>
      </c>
      <c r="CE23" s="157" cm="1">
        <f t="array" ref="CE23">IF($AA23=0,0,
IF(OR(ROUND($BD23,2)&lt;&gt;1,
OR($AI23:$BB23&lt;0)),1,0))</f>
        <v>0</v>
      </c>
      <c r="CG23" s="159">
        <f t="shared" si="10"/>
        <v>1</v>
      </c>
      <c r="CH23" s="159">
        <f t="shared" si="11"/>
        <v>2</v>
      </c>
      <c r="CI23" s="159">
        <f>SUM(CH$12:CH23)+1</f>
        <v>27</v>
      </c>
      <c r="CJ23" s="144" t="str">
        <f t="shared" si="12"/>
        <v>N/A</v>
      </c>
      <c r="CK23" s="159" t="str">
        <f>IFERROR(RANK(CJ23,CJ$12:CJ$286,0)+COUNTIF(CJ$12:CJ23,CJ23)-1,NA)</f>
        <v>N/A</v>
      </c>
      <c r="CM23" s="227" t="s">
        <v>739</v>
      </c>
      <c r="CN23" s="227" t="str">
        <f t="shared" si="13"/>
        <v>FY22</v>
      </c>
      <c r="CO23" s="52" cm="1">
        <f t="array" ref="CO23">Inflation!$S$11
/INDEX(Inflation!$J$11:$Z$11,,MATCH(RIGHT(CM23,2),RIGHT(Inflation!$J$9:$Z$9,2),0))
/(1+Inflation!$S$10)^0.5</f>
        <v>0.96206866341754282</v>
      </c>
      <c r="CP23" s="227" t="s">
        <v>199</v>
      </c>
    </row>
    <row r="24" spans="1:94" x14ac:dyDescent="0.2">
      <c r="A24" s="49">
        <f>IF(AND(COUNTIF(D$12:D24,D24)&gt;1,D24&lt;&gt;"[Project Name]"),1,0)</f>
        <v>0</v>
      </c>
      <c r="C24" s="28">
        <f t="shared" si="1"/>
        <v>13</v>
      </c>
      <c r="D24" s="218" t="s">
        <v>581</v>
      </c>
      <c r="E24" s="218" t="b">
        <v>1</v>
      </c>
      <c r="F24" s="219" t="s">
        <v>23</v>
      </c>
      <c r="G24" s="219" t="s">
        <v>35</v>
      </c>
      <c r="H24" s="219" t="s">
        <v>46</v>
      </c>
      <c r="I24" s="219" t="s">
        <v>15</v>
      </c>
      <c r="J24" s="219" t="s">
        <v>15</v>
      </c>
      <c r="K24" s="219" t="s">
        <v>350</v>
      </c>
      <c r="L24" s="219" t="s">
        <v>365</v>
      </c>
      <c r="M24" s="219" t="s">
        <v>15</v>
      </c>
      <c r="N24" s="219" t="s">
        <v>200</v>
      </c>
      <c r="O24" s="220">
        <v>0</v>
      </c>
      <c r="P24" s="219" t="s">
        <v>523</v>
      </c>
      <c r="Q24" s="221" t="s">
        <v>131</v>
      </c>
      <c r="R24" s="222">
        <v>0</v>
      </c>
      <c r="S24" s="220">
        <v>0.36211143293997961</v>
      </c>
      <c r="T24" s="43">
        <f t="shared" si="2"/>
        <v>0.63788856706002039</v>
      </c>
      <c r="V24" s="223">
        <v>1.0128476849286063</v>
      </c>
      <c r="W24" s="223">
        <v>0.92077062266236975</v>
      </c>
      <c r="X24" s="223">
        <v>0.46038531133118488</v>
      </c>
      <c r="Y24" s="223">
        <v>1.0128476849286063</v>
      </c>
      <c r="Z24" s="223">
        <v>1.0588862160617249</v>
      </c>
      <c r="AA24" s="141">
        <v>4.4657375199124925</v>
      </c>
      <c r="AC24" s="224">
        <v>0.1</v>
      </c>
      <c r="AD24" s="224">
        <v>0.11</v>
      </c>
      <c r="AE24" s="224">
        <v>0.14000000000000001</v>
      </c>
      <c r="AF24" s="224">
        <v>0.32</v>
      </c>
      <c r="AG24" s="224">
        <v>0.33</v>
      </c>
      <c r="AI24" s="220">
        <v>0</v>
      </c>
      <c r="AJ24" s="220">
        <v>0</v>
      </c>
      <c r="AK24" s="220">
        <v>1</v>
      </c>
      <c r="AL24" s="220">
        <v>0</v>
      </c>
      <c r="AM24" s="220">
        <v>0</v>
      </c>
      <c r="AN24" s="220">
        <v>0</v>
      </c>
      <c r="AO24" s="220">
        <v>0</v>
      </c>
      <c r="AP24" s="220">
        <v>0</v>
      </c>
      <c r="AQ24" s="220">
        <v>0</v>
      </c>
      <c r="AR24" s="220">
        <v>0</v>
      </c>
      <c r="AS24" s="220">
        <v>0</v>
      </c>
      <c r="AT24" s="220">
        <v>0</v>
      </c>
      <c r="AU24" s="220">
        <v>0</v>
      </c>
      <c r="AV24" s="220">
        <v>0</v>
      </c>
      <c r="AW24" s="220">
        <v>0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28"/>
      <c r="BD24" s="142">
        <f t="shared" si="3"/>
        <v>1</v>
      </c>
      <c r="BF24" s="155">
        <f t="shared" si="4"/>
        <v>0</v>
      </c>
      <c r="BG24" s="226">
        <v>0</v>
      </c>
      <c r="BH24" s="226">
        <v>0</v>
      </c>
      <c r="BI24" s="220">
        <v>0</v>
      </c>
      <c r="BJ24" s="220">
        <v>0</v>
      </c>
      <c r="BK24" s="220">
        <v>0</v>
      </c>
      <c r="BL24" s="140">
        <f t="shared" si="5"/>
        <v>1</v>
      </c>
      <c r="BM24" s="28"/>
      <c r="BN24" s="155">
        <f t="shared" si="6"/>
        <v>1</v>
      </c>
      <c r="BO24" s="226">
        <v>1</v>
      </c>
      <c r="BP24" s="220">
        <v>0</v>
      </c>
      <c r="BQ24" s="220">
        <v>0</v>
      </c>
      <c r="BR24" s="220">
        <v>0</v>
      </c>
      <c r="BS24" s="140">
        <f t="shared" si="7"/>
        <v>0</v>
      </c>
      <c r="BU24" s="155">
        <f t="shared" si="8"/>
        <v>0</v>
      </c>
      <c r="BV24" s="226">
        <v>0</v>
      </c>
      <c r="BW24" s="226">
        <v>0</v>
      </c>
      <c r="BX24" s="226">
        <v>0</v>
      </c>
      <c r="BY24" s="226">
        <v>0</v>
      </c>
      <c r="BZ24" s="226">
        <v>0</v>
      </c>
      <c r="CA24" s="226">
        <v>0</v>
      </c>
      <c r="CB24" s="226">
        <v>0</v>
      </c>
      <c r="CC24" s="140">
        <f t="shared" si="9"/>
        <v>1</v>
      </c>
      <c r="CE24" s="157" cm="1">
        <f t="array" ref="CE24">IF($AA24=0,0,
IF(OR(ROUND($BD24,2)&lt;&gt;1,
OR($AI24:$BB24&lt;0)),1,0))</f>
        <v>0</v>
      </c>
      <c r="CG24" s="159">
        <f t="shared" si="10"/>
        <v>1</v>
      </c>
      <c r="CH24" s="159">
        <f t="shared" si="11"/>
        <v>2</v>
      </c>
      <c r="CI24" s="159">
        <f>SUM(CH$12:CH24)+1</f>
        <v>29</v>
      </c>
      <c r="CJ24" s="144" t="str">
        <f t="shared" si="12"/>
        <v>N/A</v>
      </c>
      <c r="CK24" s="159" t="str">
        <f>IFERROR(RANK(CJ24,CJ$12:CJ$286,0)+COUNTIF(CJ$12:CJ24,CJ24)-1,NA)</f>
        <v>N/A</v>
      </c>
      <c r="CM24" s="227" t="s">
        <v>739</v>
      </c>
      <c r="CN24" s="227" t="str">
        <f t="shared" si="13"/>
        <v>FY22</v>
      </c>
      <c r="CO24" s="52" cm="1">
        <f t="array" ref="CO24">Inflation!$S$11
/INDEX(Inflation!$J$11:$Z$11,,MATCH(RIGHT(CM24,2),RIGHT(Inflation!$J$9:$Z$9,2),0))
/(1+Inflation!$S$10)^0.5</f>
        <v>0.96206866341754282</v>
      </c>
      <c r="CP24" s="227" t="s">
        <v>199</v>
      </c>
    </row>
    <row r="25" spans="1:94" x14ac:dyDescent="0.2">
      <c r="A25" s="49">
        <f>IF(AND(COUNTIF(D$12:D25,D25)&gt;1,D25&lt;&gt;"[Project Name]"),1,0)</f>
        <v>0</v>
      </c>
      <c r="C25" s="28">
        <f t="shared" si="1"/>
        <v>14</v>
      </c>
      <c r="D25" s="241" t="s">
        <v>582</v>
      </c>
      <c r="E25" s="218" t="b">
        <v>1</v>
      </c>
      <c r="F25" s="219" t="s">
        <v>23</v>
      </c>
      <c r="G25" s="219" t="s">
        <v>36</v>
      </c>
      <c r="H25" s="219" t="s">
        <v>46</v>
      </c>
      <c r="I25" s="219" t="s">
        <v>15</v>
      </c>
      <c r="J25" s="219" t="s">
        <v>15</v>
      </c>
      <c r="K25" s="219" t="s">
        <v>340</v>
      </c>
      <c r="L25" s="219" t="s">
        <v>360</v>
      </c>
      <c r="M25" s="219" t="s">
        <v>15</v>
      </c>
      <c r="N25" s="219" t="s">
        <v>200</v>
      </c>
      <c r="O25" s="220">
        <v>0</v>
      </c>
      <c r="P25" s="219" t="s">
        <v>523</v>
      </c>
      <c r="Q25" s="221" t="s">
        <v>132</v>
      </c>
      <c r="R25" s="222">
        <v>0</v>
      </c>
      <c r="S25" s="220">
        <v>0.18862856673242639</v>
      </c>
      <c r="T25" s="43">
        <f t="shared" si="2"/>
        <v>0.81137143326757366</v>
      </c>
      <c r="V25" s="249">
        <v>0</v>
      </c>
      <c r="W25" s="249">
        <v>0</v>
      </c>
      <c r="X25" s="249">
        <v>0</v>
      </c>
      <c r="Y25" s="249">
        <v>0</v>
      </c>
      <c r="Z25" s="249">
        <v>0</v>
      </c>
      <c r="AA25" s="141">
        <v>0</v>
      </c>
      <c r="AC25" s="224">
        <v>0.1</v>
      </c>
      <c r="AD25" s="224">
        <v>0.11</v>
      </c>
      <c r="AE25" s="224">
        <v>0.14000000000000001</v>
      </c>
      <c r="AF25" s="224">
        <v>0.32</v>
      </c>
      <c r="AG25" s="224">
        <v>0.33</v>
      </c>
      <c r="AI25" s="220">
        <v>0</v>
      </c>
      <c r="AJ25" s="220">
        <v>0</v>
      </c>
      <c r="AK25" s="220">
        <v>0</v>
      </c>
      <c r="AL25" s="220">
        <v>0.99999999999999989</v>
      </c>
      <c r="AM25" s="220">
        <v>0</v>
      </c>
      <c r="AN25" s="220">
        <v>0</v>
      </c>
      <c r="AO25" s="220">
        <v>0</v>
      </c>
      <c r="AP25" s="220">
        <v>0</v>
      </c>
      <c r="AQ25" s="220">
        <v>0</v>
      </c>
      <c r="AR25" s="220">
        <v>0</v>
      </c>
      <c r="AS25" s="220">
        <v>0</v>
      </c>
      <c r="AT25" s="220">
        <v>0</v>
      </c>
      <c r="AU25" s="220">
        <v>0</v>
      </c>
      <c r="AV25" s="220">
        <v>0</v>
      </c>
      <c r="AW25" s="220">
        <v>0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28"/>
      <c r="BD25" s="142">
        <f t="shared" si="3"/>
        <v>0.99999999999999989</v>
      </c>
      <c r="BF25" s="155">
        <f t="shared" si="4"/>
        <v>0</v>
      </c>
      <c r="BG25" s="226">
        <v>0</v>
      </c>
      <c r="BH25" s="226">
        <v>0</v>
      </c>
      <c r="BI25" s="220">
        <v>0</v>
      </c>
      <c r="BJ25" s="220">
        <v>0</v>
      </c>
      <c r="BK25" s="220">
        <v>0</v>
      </c>
      <c r="BL25" s="140">
        <f t="shared" si="5"/>
        <v>1</v>
      </c>
      <c r="BM25" s="28"/>
      <c r="BN25" s="155">
        <f t="shared" si="6"/>
        <v>0</v>
      </c>
      <c r="BO25" s="226">
        <v>0</v>
      </c>
      <c r="BP25" s="220">
        <v>0</v>
      </c>
      <c r="BQ25" s="220">
        <v>0</v>
      </c>
      <c r="BR25" s="220">
        <v>0</v>
      </c>
      <c r="BS25" s="140">
        <f t="shared" si="7"/>
        <v>1</v>
      </c>
      <c r="BU25" s="155">
        <f t="shared" si="8"/>
        <v>0.99999999999999989</v>
      </c>
      <c r="BV25" s="226">
        <v>0.90474774621534282</v>
      </c>
      <c r="BW25" s="226">
        <v>0</v>
      </c>
      <c r="BX25" s="226">
        <v>9.5252253784657223E-2</v>
      </c>
      <c r="BY25" s="226">
        <v>0</v>
      </c>
      <c r="BZ25" s="226">
        <v>0</v>
      </c>
      <c r="CA25" s="226">
        <v>0</v>
      </c>
      <c r="CB25" s="226">
        <v>0</v>
      </c>
      <c r="CC25" s="140">
        <f t="shared" si="9"/>
        <v>0</v>
      </c>
      <c r="CE25" s="157" cm="1">
        <f t="array" ref="CE25">IF($AA25=0,0,
IF(OR(ROUND($BD25,2)&lt;&gt;1,
OR($AI25:$BB25&lt;0)),1,0))</f>
        <v>0</v>
      </c>
      <c r="CG25" s="159">
        <f t="shared" si="10"/>
        <v>1</v>
      </c>
      <c r="CH25" s="159">
        <f t="shared" si="11"/>
        <v>2</v>
      </c>
      <c r="CI25" s="159">
        <f>SUM(CH$12:CH25)+1</f>
        <v>31</v>
      </c>
      <c r="CJ25" s="144" t="str">
        <f t="shared" si="12"/>
        <v>N/A</v>
      </c>
      <c r="CK25" s="159" t="str">
        <f>IFERROR(RANK(CJ25,CJ$12:CJ$286,0)+COUNTIF(CJ$12:CJ25,CJ25)-1,NA)</f>
        <v>N/A</v>
      </c>
      <c r="CM25" s="227" t="s">
        <v>739</v>
      </c>
      <c r="CN25" s="227" t="str">
        <f t="shared" si="13"/>
        <v>FY22</v>
      </c>
      <c r="CO25" s="52" cm="1">
        <f t="array" ref="CO25">Inflation!$S$11
/INDEX(Inflation!$J$11:$Z$11,,MATCH(RIGHT(CM25,2),RIGHT(Inflation!$J$9:$Z$9,2),0))
/(1+Inflation!$S$10)^0.5</f>
        <v>0.96206866341754282</v>
      </c>
      <c r="CP25" s="227" t="s">
        <v>199</v>
      </c>
    </row>
    <row r="26" spans="1:94" x14ac:dyDescent="0.2">
      <c r="A26" s="49">
        <f>IF(AND(COUNTIF(D$12:D26,D26)&gt;1,D26&lt;&gt;"[Project Name]"),1,0)</f>
        <v>0</v>
      </c>
      <c r="C26" s="28">
        <f t="shared" si="1"/>
        <v>15</v>
      </c>
      <c r="D26" s="218" t="s">
        <v>583</v>
      </c>
      <c r="E26" s="218" t="b">
        <v>0</v>
      </c>
      <c r="F26" s="219" t="s">
        <v>23</v>
      </c>
      <c r="G26" s="219" t="s">
        <v>36</v>
      </c>
      <c r="H26" s="219" t="s">
        <v>46</v>
      </c>
      <c r="I26" s="219" t="s">
        <v>15</v>
      </c>
      <c r="J26" s="219" t="s">
        <v>15</v>
      </c>
      <c r="K26" s="219" t="s">
        <v>344</v>
      </c>
      <c r="L26" s="219" t="s">
        <v>361</v>
      </c>
      <c r="M26" s="219" t="s">
        <v>15</v>
      </c>
      <c r="N26" s="219" t="s">
        <v>200</v>
      </c>
      <c r="O26" s="220">
        <v>0</v>
      </c>
      <c r="P26" s="219" t="s">
        <v>523</v>
      </c>
      <c r="Q26" s="221" t="s">
        <v>131</v>
      </c>
      <c r="R26" s="222">
        <v>0</v>
      </c>
      <c r="S26" s="220">
        <v>0</v>
      </c>
      <c r="T26" s="43">
        <f t="shared" si="2"/>
        <v>1</v>
      </c>
      <c r="V26" s="223">
        <v>0</v>
      </c>
      <c r="W26" s="223">
        <v>0</v>
      </c>
      <c r="X26" s="223">
        <v>0</v>
      </c>
      <c r="Y26" s="223">
        <v>0</v>
      </c>
      <c r="Z26" s="223">
        <v>0</v>
      </c>
      <c r="AA26" s="141">
        <v>0</v>
      </c>
      <c r="AC26" s="224">
        <v>0</v>
      </c>
      <c r="AD26" s="224">
        <v>0</v>
      </c>
      <c r="AE26" s="224">
        <v>0</v>
      </c>
      <c r="AF26" s="224">
        <v>0</v>
      </c>
      <c r="AG26" s="224">
        <v>0</v>
      </c>
      <c r="AI26" s="220">
        <v>0</v>
      </c>
      <c r="AJ26" s="220">
        <v>0</v>
      </c>
      <c r="AK26" s="220">
        <v>0</v>
      </c>
      <c r="AL26" s="220">
        <v>1</v>
      </c>
      <c r="AM26" s="220">
        <v>0</v>
      </c>
      <c r="AN26" s="220">
        <v>0</v>
      </c>
      <c r="AO26" s="220">
        <v>0</v>
      </c>
      <c r="AP26" s="220">
        <v>0</v>
      </c>
      <c r="AQ26" s="220">
        <v>0</v>
      </c>
      <c r="AR26" s="220">
        <v>0</v>
      </c>
      <c r="AS26" s="220">
        <v>0</v>
      </c>
      <c r="AT26" s="220">
        <v>0</v>
      </c>
      <c r="AU26" s="220">
        <v>0</v>
      </c>
      <c r="AV26" s="220">
        <v>0</v>
      </c>
      <c r="AW26" s="220">
        <v>0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28"/>
      <c r="BD26" s="142">
        <f t="shared" si="3"/>
        <v>1</v>
      </c>
      <c r="BF26" s="155">
        <f t="shared" si="4"/>
        <v>0</v>
      </c>
      <c r="BG26" s="226">
        <v>0</v>
      </c>
      <c r="BH26" s="226">
        <v>0</v>
      </c>
      <c r="BI26" s="220">
        <v>0</v>
      </c>
      <c r="BJ26" s="220">
        <v>0</v>
      </c>
      <c r="BK26" s="220">
        <v>0</v>
      </c>
      <c r="BL26" s="140">
        <f t="shared" si="5"/>
        <v>1</v>
      </c>
      <c r="BM26" s="28"/>
      <c r="BN26" s="155">
        <f t="shared" si="6"/>
        <v>0</v>
      </c>
      <c r="BO26" s="226">
        <v>0</v>
      </c>
      <c r="BP26" s="220">
        <v>0</v>
      </c>
      <c r="BQ26" s="220">
        <v>0</v>
      </c>
      <c r="BR26" s="220">
        <v>0</v>
      </c>
      <c r="BS26" s="140">
        <f t="shared" si="7"/>
        <v>1</v>
      </c>
      <c r="BU26" s="155">
        <f t="shared" si="8"/>
        <v>1</v>
      </c>
      <c r="BV26" s="226">
        <v>0</v>
      </c>
      <c r="BW26" s="226">
        <v>1</v>
      </c>
      <c r="BX26" s="226">
        <v>0</v>
      </c>
      <c r="BY26" s="226">
        <v>0</v>
      </c>
      <c r="BZ26" s="226">
        <v>0</v>
      </c>
      <c r="CA26" s="226">
        <v>0</v>
      </c>
      <c r="CB26" s="226">
        <v>0</v>
      </c>
      <c r="CC26" s="140">
        <f t="shared" si="9"/>
        <v>0</v>
      </c>
      <c r="CE26" s="157" cm="1">
        <f t="array" ref="CE26">IF($AA26=0,0,
IF(OR(ROUND($BD26,2)&lt;&gt;1,
OR($AI26:$BB26&lt;0)),1,0))</f>
        <v>0</v>
      </c>
      <c r="CG26" s="159">
        <f t="shared" si="10"/>
        <v>1</v>
      </c>
      <c r="CH26" s="159">
        <f t="shared" si="11"/>
        <v>2</v>
      </c>
      <c r="CI26" s="159">
        <f>SUM(CH$12:CH26)+1</f>
        <v>33</v>
      </c>
      <c r="CJ26" s="144" t="str">
        <f t="shared" si="12"/>
        <v>N/A</v>
      </c>
      <c r="CK26" s="159" t="str">
        <f>IFERROR(RANK(CJ26,CJ$12:CJ$286,0)+COUNTIF(CJ$12:CJ26,CJ26)-1,NA)</f>
        <v>N/A</v>
      </c>
      <c r="CM26" s="227" t="s">
        <v>739</v>
      </c>
      <c r="CN26" s="227" t="str">
        <f t="shared" si="13"/>
        <v>FY22</v>
      </c>
      <c r="CO26" s="52" cm="1">
        <f t="array" ref="CO26">Inflation!$S$11
/INDEX(Inflation!$J$11:$Z$11,,MATCH(RIGHT(CM26,2),RIGHT(Inflation!$J$9:$Z$9,2),0))
/(1+Inflation!$S$10)^0.5</f>
        <v>0.96206866341754282</v>
      </c>
      <c r="CP26" s="227" t="s">
        <v>199</v>
      </c>
    </row>
    <row r="27" spans="1:94" x14ac:dyDescent="0.2">
      <c r="A27" s="49">
        <f>IF(AND(COUNTIF(D$12:D27,D27)&gt;1,D27&lt;&gt;"[Project Name]"),1,0)</f>
        <v>0</v>
      </c>
      <c r="C27" s="28">
        <f t="shared" si="1"/>
        <v>16</v>
      </c>
      <c r="D27" s="241" t="s">
        <v>584</v>
      </c>
      <c r="E27" s="218" t="b">
        <v>1</v>
      </c>
      <c r="F27" s="219" t="s">
        <v>23</v>
      </c>
      <c r="G27" s="219" t="s">
        <v>36</v>
      </c>
      <c r="H27" s="219" t="s">
        <v>46</v>
      </c>
      <c r="I27" s="219" t="s">
        <v>15</v>
      </c>
      <c r="J27" s="219" t="s">
        <v>15</v>
      </c>
      <c r="K27" s="219" t="s">
        <v>340</v>
      </c>
      <c r="L27" s="219" t="s">
        <v>360</v>
      </c>
      <c r="M27" s="219" t="s">
        <v>15</v>
      </c>
      <c r="N27" s="219" t="s">
        <v>200</v>
      </c>
      <c r="O27" s="220">
        <v>0</v>
      </c>
      <c r="P27" s="219" t="s">
        <v>523</v>
      </c>
      <c r="Q27" s="221" t="s">
        <v>132</v>
      </c>
      <c r="R27" s="222">
        <v>0</v>
      </c>
      <c r="S27" s="220">
        <v>0.37112560173104392</v>
      </c>
      <c r="T27" s="43">
        <f t="shared" si="2"/>
        <v>0.62887439826895608</v>
      </c>
      <c r="V27" s="249">
        <v>0</v>
      </c>
      <c r="W27" s="249">
        <v>0</v>
      </c>
      <c r="X27" s="249">
        <v>0</v>
      </c>
      <c r="Y27" s="249">
        <v>0</v>
      </c>
      <c r="Z27" s="249">
        <v>0</v>
      </c>
      <c r="AA27" s="141">
        <v>0</v>
      </c>
      <c r="AC27" s="224">
        <v>0.1</v>
      </c>
      <c r="AD27" s="224">
        <v>0.11</v>
      </c>
      <c r="AE27" s="224">
        <v>0.14000000000000001</v>
      </c>
      <c r="AF27" s="224">
        <v>0.32</v>
      </c>
      <c r="AG27" s="224">
        <v>0.33</v>
      </c>
      <c r="AI27" s="220">
        <v>0</v>
      </c>
      <c r="AJ27" s="220">
        <v>0</v>
      </c>
      <c r="AK27" s="220">
        <v>0</v>
      </c>
      <c r="AL27" s="220">
        <v>1</v>
      </c>
      <c r="AM27" s="220">
        <v>0</v>
      </c>
      <c r="AN27" s="220">
        <v>0</v>
      </c>
      <c r="AO27" s="220">
        <v>0</v>
      </c>
      <c r="AP27" s="220">
        <v>0</v>
      </c>
      <c r="AQ27" s="220">
        <v>0</v>
      </c>
      <c r="AR27" s="220">
        <v>0</v>
      </c>
      <c r="AS27" s="220">
        <v>0</v>
      </c>
      <c r="AT27" s="220">
        <v>0</v>
      </c>
      <c r="AU27" s="220">
        <v>0</v>
      </c>
      <c r="AV27" s="220">
        <v>0</v>
      </c>
      <c r="AW27" s="220">
        <v>0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28"/>
      <c r="BD27" s="142">
        <f t="shared" si="3"/>
        <v>1</v>
      </c>
      <c r="BF27" s="155">
        <f t="shared" si="4"/>
        <v>0</v>
      </c>
      <c r="BG27" s="226">
        <v>0</v>
      </c>
      <c r="BH27" s="226">
        <v>0</v>
      </c>
      <c r="BI27" s="220">
        <v>0</v>
      </c>
      <c r="BJ27" s="220">
        <v>0</v>
      </c>
      <c r="BK27" s="220">
        <v>0</v>
      </c>
      <c r="BL27" s="140">
        <f t="shared" si="5"/>
        <v>1</v>
      </c>
      <c r="BM27" s="28"/>
      <c r="BN27" s="155">
        <f t="shared" si="6"/>
        <v>0</v>
      </c>
      <c r="BO27" s="226">
        <v>0</v>
      </c>
      <c r="BP27" s="220">
        <v>0</v>
      </c>
      <c r="BQ27" s="220">
        <v>0</v>
      </c>
      <c r="BR27" s="220">
        <v>0</v>
      </c>
      <c r="BS27" s="140">
        <f t="shared" si="7"/>
        <v>1</v>
      </c>
      <c r="BU27" s="155">
        <f t="shared" si="8"/>
        <v>1</v>
      </c>
      <c r="BV27" s="226">
        <v>0.78047517554349821</v>
      </c>
      <c r="BW27" s="226">
        <v>0.17466501137238968</v>
      </c>
      <c r="BX27" s="226">
        <v>4.4859813084112146E-2</v>
      </c>
      <c r="BY27" s="226">
        <v>0</v>
      </c>
      <c r="BZ27" s="226">
        <v>0</v>
      </c>
      <c r="CA27" s="226">
        <v>0</v>
      </c>
      <c r="CB27" s="226">
        <v>0</v>
      </c>
      <c r="CC27" s="140">
        <f t="shared" si="9"/>
        <v>0</v>
      </c>
      <c r="CE27" s="157" cm="1">
        <f t="array" ref="CE27">IF($AA27=0,0,
IF(OR(ROUND($BD27,2)&lt;&gt;1,
OR($AI27:$BB27&lt;0)),1,0))</f>
        <v>0</v>
      </c>
      <c r="CG27" s="159">
        <f t="shared" si="10"/>
        <v>1</v>
      </c>
      <c r="CH27" s="159">
        <f t="shared" si="11"/>
        <v>2</v>
      </c>
      <c r="CI27" s="159">
        <f>SUM(CH$12:CH27)+1</f>
        <v>35</v>
      </c>
      <c r="CJ27" s="144" t="str">
        <f t="shared" si="12"/>
        <v>N/A</v>
      </c>
      <c r="CK27" s="159" t="str">
        <f>IFERROR(RANK(CJ27,CJ$12:CJ$286,0)+COUNTIF(CJ$12:CJ27,CJ27)-1,NA)</f>
        <v>N/A</v>
      </c>
      <c r="CM27" s="227" t="s">
        <v>739</v>
      </c>
      <c r="CN27" s="227" t="str">
        <f t="shared" si="13"/>
        <v>FY22</v>
      </c>
      <c r="CO27" s="52" cm="1">
        <f t="array" ref="CO27">Inflation!$S$11
/INDEX(Inflation!$J$11:$Z$11,,MATCH(RIGHT(CM27,2),RIGHT(Inflation!$J$9:$Z$9,2),0))
/(1+Inflation!$S$10)^0.5</f>
        <v>0.96206866341754282</v>
      </c>
      <c r="CP27" s="227" t="s">
        <v>199</v>
      </c>
    </row>
    <row r="28" spans="1:94" x14ac:dyDescent="0.2">
      <c r="A28" s="49">
        <f>IF(AND(COUNTIF(D$12:D28,D28)&gt;1,D28&lt;&gt;"[Project Name]"),1,0)</f>
        <v>0</v>
      </c>
      <c r="C28" s="28">
        <f t="shared" si="1"/>
        <v>17</v>
      </c>
      <c r="D28" s="241" t="s">
        <v>585</v>
      </c>
      <c r="E28" s="218" t="b">
        <v>1</v>
      </c>
      <c r="F28" s="219" t="s">
        <v>23</v>
      </c>
      <c r="G28" s="219" t="s">
        <v>36</v>
      </c>
      <c r="H28" s="219" t="s">
        <v>46</v>
      </c>
      <c r="I28" s="219" t="s">
        <v>15</v>
      </c>
      <c r="J28" s="219" t="s">
        <v>15</v>
      </c>
      <c r="K28" s="219" t="s">
        <v>340</v>
      </c>
      <c r="L28" s="219" t="s">
        <v>360</v>
      </c>
      <c r="M28" s="219" t="s">
        <v>15</v>
      </c>
      <c r="N28" s="219" t="s">
        <v>200</v>
      </c>
      <c r="O28" s="220">
        <v>0</v>
      </c>
      <c r="P28" s="219" t="s">
        <v>523</v>
      </c>
      <c r="Q28" s="221" t="s">
        <v>132</v>
      </c>
      <c r="R28" s="222">
        <v>0</v>
      </c>
      <c r="S28" s="220">
        <v>0.14877138905940601</v>
      </c>
      <c r="T28" s="43">
        <f t="shared" si="2"/>
        <v>0.85122861094059399</v>
      </c>
      <c r="V28" s="249">
        <v>0</v>
      </c>
      <c r="W28" s="249">
        <v>0</v>
      </c>
      <c r="X28" s="249">
        <v>0</v>
      </c>
      <c r="Y28" s="249">
        <v>0</v>
      </c>
      <c r="Z28" s="249">
        <v>0</v>
      </c>
      <c r="AA28" s="141">
        <v>0</v>
      </c>
      <c r="AC28" s="224">
        <v>0.1</v>
      </c>
      <c r="AD28" s="224">
        <v>0.11</v>
      </c>
      <c r="AE28" s="224">
        <v>0.14000000000000001</v>
      </c>
      <c r="AF28" s="224">
        <v>0.32</v>
      </c>
      <c r="AG28" s="224">
        <v>0.33</v>
      </c>
      <c r="AI28" s="220">
        <v>0</v>
      </c>
      <c r="AJ28" s="220">
        <v>0</v>
      </c>
      <c r="AK28" s="220">
        <v>0</v>
      </c>
      <c r="AL28" s="220">
        <v>0.96665607221617544</v>
      </c>
      <c r="AM28" s="220">
        <v>3.3343927783824549E-2</v>
      </c>
      <c r="AN28" s="220">
        <v>0</v>
      </c>
      <c r="AO28" s="220">
        <v>0</v>
      </c>
      <c r="AP28" s="220">
        <v>0</v>
      </c>
      <c r="AQ28" s="220">
        <v>0</v>
      </c>
      <c r="AR28" s="220">
        <v>0</v>
      </c>
      <c r="AS28" s="220">
        <v>0</v>
      </c>
      <c r="AT28" s="220">
        <v>0</v>
      </c>
      <c r="AU28" s="220">
        <v>0</v>
      </c>
      <c r="AV28" s="220">
        <v>0</v>
      </c>
      <c r="AW28" s="220">
        <v>0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28"/>
      <c r="BD28" s="142">
        <f t="shared" si="3"/>
        <v>1</v>
      </c>
      <c r="BF28" s="155">
        <f t="shared" si="4"/>
        <v>0</v>
      </c>
      <c r="BG28" s="226">
        <v>0</v>
      </c>
      <c r="BH28" s="226">
        <v>0</v>
      </c>
      <c r="BI28" s="220">
        <v>0</v>
      </c>
      <c r="BJ28" s="220">
        <v>0</v>
      </c>
      <c r="BK28" s="220">
        <v>0</v>
      </c>
      <c r="BL28" s="140">
        <f t="shared" si="5"/>
        <v>1</v>
      </c>
      <c r="BM28" s="28"/>
      <c r="BN28" s="155">
        <f t="shared" si="6"/>
        <v>0</v>
      </c>
      <c r="BO28" s="226">
        <v>0</v>
      </c>
      <c r="BP28" s="220">
        <v>0</v>
      </c>
      <c r="BQ28" s="220">
        <v>0</v>
      </c>
      <c r="BR28" s="220">
        <v>0</v>
      </c>
      <c r="BS28" s="140">
        <f t="shared" si="7"/>
        <v>1</v>
      </c>
      <c r="BU28" s="155">
        <f t="shared" si="8"/>
        <v>1</v>
      </c>
      <c r="BV28" s="226">
        <v>0.86626295319957602</v>
      </c>
      <c r="BW28" s="226">
        <v>0.10039311901659945</v>
      </c>
      <c r="BX28" s="226">
        <v>0</v>
      </c>
      <c r="BY28" s="226">
        <v>0</v>
      </c>
      <c r="BZ28" s="226">
        <v>3.3343927783824549E-2</v>
      </c>
      <c r="CA28" s="226">
        <v>0</v>
      </c>
      <c r="CB28" s="226">
        <v>0</v>
      </c>
      <c r="CC28" s="140">
        <f t="shared" si="9"/>
        <v>0</v>
      </c>
      <c r="CE28" s="157" cm="1">
        <f t="array" ref="CE28">IF($AA28=0,0,
IF(OR(ROUND($BD28,2)&lt;&gt;1,
OR($AI28:$BB28&lt;0)),1,0))</f>
        <v>0</v>
      </c>
      <c r="CG28" s="159">
        <f t="shared" si="10"/>
        <v>2</v>
      </c>
      <c r="CH28" s="159">
        <f t="shared" si="11"/>
        <v>4</v>
      </c>
      <c r="CI28" s="159">
        <f>SUM(CH$12:CH28)+1</f>
        <v>39</v>
      </c>
      <c r="CJ28" s="144" t="str">
        <f t="shared" si="12"/>
        <v>N/A</v>
      </c>
      <c r="CK28" s="159" t="str">
        <f>IFERROR(RANK(CJ28,CJ$12:CJ$286,0)+COUNTIF(CJ$12:CJ28,CJ28)-1,NA)</f>
        <v>N/A</v>
      </c>
      <c r="CM28" s="227" t="s">
        <v>739</v>
      </c>
      <c r="CN28" s="227" t="str">
        <f t="shared" si="13"/>
        <v>FY22</v>
      </c>
      <c r="CO28" s="52" cm="1">
        <f t="array" ref="CO28">Inflation!$S$11
/INDEX(Inflation!$J$11:$Z$11,,MATCH(RIGHT(CM28,2),RIGHT(Inflation!$J$9:$Z$9,2),0))
/(1+Inflation!$S$10)^0.5</f>
        <v>0.96206866341754282</v>
      </c>
      <c r="CP28" s="227" t="s">
        <v>199</v>
      </c>
    </row>
    <row r="29" spans="1:94" x14ac:dyDescent="0.2">
      <c r="A29" s="49">
        <f>IF(AND(COUNTIF(D$12:D29,D29)&gt;1,D29&lt;&gt;"[Project Name]"),1,0)</f>
        <v>0</v>
      </c>
      <c r="C29" s="28">
        <f t="shared" si="1"/>
        <v>18</v>
      </c>
      <c r="D29" s="218" t="s">
        <v>586</v>
      </c>
      <c r="E29" s="218" t="b">
        <v>1</v>
      </c>
      <c r="F29" s="219" t="s">
        <v>23</v>
      </c>
      <c r="G29" s="219" t="s">
        <v>36</v>
      </c>
      <c r="H29" s="219" t="s">
        <v>46</v>
      </c>
      <c r="I29" s="219" t="s">
        <v>15</v>
      </c>
      <c r="J29" s="219" t="s">
        <v>15</v>
      </c>
      <c r="K29" s="219" t="s">
        <v>340</v>
      </c>
      <c r="L29" s="219" t="s">
        <v>360</v>
      </c>
      <c r="M29" s="219" t="s">
        <v>15</v>
      </c>
      <c r="N29" s="219" t="s">
        <v>200</v>
      </c>
      <c r="O29" s="220">
        <v>0</v>
      </c>
      <c r="P29" s="219" t="s">
        <v>523</v>
      </c>
      <c r="Q29" s="221" t="s">
        <v>132</v>
      </c>
      <c r="R29" s="222">
        <v>0</v>
      </c>
      <c r="S29" s="220">
        <v>0.19702173698545183</v>
      </c>
      <c r="T29" s="43">
        <f t="shared" si="2"/>
        <v>0.80297826301454811</v>
      </c>
      <c r="V29" s="223">
        <v>0</v>
      </c>
      <c r="W29" s="223">
        <v>0</v>
      </c>
      <c r="X29" s="223">
        <v>1.3635939585057615</v>
      </c>
      <c r="Y29" s="223">
        <v>5.4901085401807528</v>
      </c>
      <c r="Z29" s="223">
        <v>2.5227854768013862</v>
      </c>
      <c r="AA29" s="141">
        <v>9.3764879754879011</v>
      </c>
      <c r="AC29" s="224">
        <v>0</v>
      </c>
      <c r="AD29" s="224">
        <v>0</v>
      </c>
      <c r="AE29" s="224">
        <v>0</v>
      </c>
      <c r="AF29" s="224">
        <v>0</v>
      </c>
      <c r="AG29" s="224">
        <v>1</v>
      </c>
      <c r="AI29" s="220">
        <v>0</v>
      </c>
      <c r="AJ29" s="220">
        <v>0</v>
      </c>
      <c r="AK29" s="220">
        <v>0</v>
      </c>
      <c r="AL29" s="220">
        <v>0.95076275978223568</v>
      </c>
      <c r="AM29" s="220">
        <v>0</v>
      </c>
      <c r="AN29" s="220">
        <v>4.9237240217764107E-2</v>
      </c>
      <c r="AO29" s="220">
        <v>0</v>
      </c>
      <c r="AP29" s="220">
        <v>0</v>
      </c>
      <c r="AQ29" s="220">
        <v>0</v>
      </c>
      <c r="AR29" s="220">
        <v>0</v>
      </c>
      <c r="AS29" s="220">
        <v>0</v>
      </c>
      <c r="AT29" s="220">
        <v>0</v>
      </c>
      <c r="AU29" s="220">
        <v>0</v>
      </c>
      <c r="AV29" s="220">
        <v>0</v>
      </c>
      <c r="AW29" s="220">
        <v>0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28"/>
      <c r="BD29" s="142">
        <f t="shared" si="3"/>
        <v>0.99999999999999978</v>
      </c>
      <c r="BF29" s="155">
        <f t="shared" si="4"/>
        <v>0</v>
      </c>
      <c r="BG29" s="226">
        <v>0</v>
      </c>
      <c r="BH29" s="226">
        <v>0</v>
      </c>
      <c r="BI29" s="220">
        <v>0</v>
      </c>
      <c r="BJ29" s="220">
        <v>0</v>
      </c>
      <c r="BK29" s="220">
        <v>0</v>
      </c>
      <c r="BL29" s="140">
        <f t="shared" si="5"/>
        <v>1</v>
      </c>
      <c r="BM29" s="28"/>
      <c r="BN29" s="155">
        <f t="shared" si="6"/>
        <v>0</v>
      </c>
      <c r="BO29" s="226">
        <v>0</v>
      </c>
      <c r="BP29" s="220">
        <v>0</v>
      </c>
      <c r="BQ29" s="220">
        <v>0</v>
      </c>
      <c r="BR29" s="220">
        <v>0</v>
      </c>
      <c r="BS29" s="140">
        <f t="shared" si="7"/>
        <v>1</v>
      </c>
      <c r="BU29" s="155">
        <f t="shared" si="8"/>
        <v>0.99999999999999978</v>
      </c>
      <c r="BV29" s="226">
        <v>0.54037604848882648</v>
      </c>
      <c r="BW29" s="226">
        <v>0.29937981197757257</v>
      </c>
      <c r="BX29" s="226">
        <v>0.11100689931583692</v>
      </c>
      <c r="BY29" s="226">
        <v>0</v>
      </c>
      <c r="BZ29" s="226">
        <v>0</v>
      </c>
      <c r="CA29" s="226">
        <v>0</v>
      </c>
      <c r="CB29" s="226">
        <v>4.9237240217764121E-2</v>
      </c>
      <c r="CC29" s="140">
        <f t="shared" si="9"/>
        <v>0</v>
      </c>
      <c r="CE29" s="157" cm="1">
        <f t="array" ref="CE29">IF($AA29=0,0,
IF(OR(ROUND($BD29,2)&lt;&gt;1,
OR($AI29:$BB29&lt;0)),1,0))</f>
        <v>0</v>
      </c>
      <c r="CG29" s="159">
        <f t="shared" si="10"/>
        <v>2</v>
      </c>
      <c r="CH29" s="159">
        <f t="shared" si="11"/>
        <v>4</v>
      </c>
      <c r="CI29" s="159">
        <f>SUM(CH$12:CH29)+1</f>
        <v>43</v>
      </c>
      <c r="CJ29" s="144" t="str">
        <f t="shared" si="12"/>
        <v>N/A</v>
      </c>
      <c r="CK29" s="159" t="str">
        <f>IFERROR(RANK(CJ29,CJ$12:CJ$286,0)+COUNTIF(CJ$12:CJ29,CJ29)-1,NA)</f>
        <v>N/A</v>
      </c>
      <c r="CM29" s="227" t="s">
        <v>739</v>
      </c>
      <c r="CN29" s="227" t="str">
        <f t="shared" si="13"/>
        <v>FY22</v>
      </c>
      <c r="CO29" s="52" cm="1">
        <f t="array" ref="CO29">Inflation!$S$11
/INDEX(Inflation!$J$11:$Z$11,,MATCH(RIGHT(CM29,2),RIGHT(Inflation!$J$9:$Z$9,2),0))
/(1+Inflation!$S$10)^0.5</f>
        <v>0.96206866341754282</v>
      </c>
      <c r="CP29" s="227" t="s">
        <v>199</v>
      </c>
    </row>
    <row r="30" spans="1:94" x14ac:dyDescent="0.2">
      <c r="A30" s="49">
        <f>IF(AND(COUNTIF(D$12:D30,D30)&gt;1,D30&lt;&gt;"[Project Name]"),1,0)</f>
        <v>0</v>
      </c>
      <c r="C30" s="28">
        <f t="shared" si="1"/>
        <v>19</v>
      </c>
      <c r="D30" s="218" t="s">
        <v>587</v>
      </c>
      <c r="E30" s="218" t="b">
        <v>0</v>
      </c>
      <c r="F30" s="219" t="s">
        <v>23</v>
      </c>
      <c r="G30" s="219" t="s">
        <v>34</v>
      </c>
      <c r="H30" s="219" t="s">
        <v>46</v>
      </c>
      <c r="I30" s="219" t="s">
        <v>15</v>
      </c>
      <c r="J30" s="219" t="s">
        <v>15</v>
      </c>
      <c r="K30" s="219" t="s">
        <v>353</v>
      </c>
      <c r="L30" s="219" t="s">
        <v>370</v>
      </c>
      <c r="M30" s="219" t="s">
        <v>15</v>
      </c>
      <c r="N30" s="219" t="s">
        <v>200</v>
      </c>
      <c r="O30" s="220">
        <v>0</v>
      </c>
      <c r="P30" s="219" t="s">
        <v>523</v>
      </c>
      <c r="Q30" s="221" t="s">
        <v>132</v>
      </c>
      <c r="R30" s="222">
        <v>0</v>
      </c>
      <c r="S30" s="220">
        <v>0</v>
      </c>
      <c r="T30" s="43">
        <f t="shared" si="2"/>
        <v>1</v>
      </c>
      <c r="V30" s="223">
        <v>0</v>
      </c>
      <c r="W30" s="223">
        <v>0</v>
      </c>
      <c r="X30" s="223">
        <v>0</v>
      </c>
      <c r="Y30" s="223">
        <v>0</v>
      </c>
      <c r="Z30" s="223">
        <v>0</v>
      </c>
      <c r="AA30" s="141">
        <v>0</v>
      </c>
      <c r="AC30" s="224">
        <v>0</v>
      </c>
      <c r="AD30" s="224">
        <v>0</v>
      </c>
      <c r="AE30" s="224">
        <v>0</v>
      </c>
      <c r="AF30" s="224">
        <v>0</v>
      </c>
      <c r="AG30" s="224">
        <v>0</v>
      </c>
      <c r="AI30" s="220">
        <v>1</v>
      </c>
      <c r="AJ30" s="220">
        <v>0</v>
      </c>
      <c r="AK30" s="220">
        <v>0</v>
      </c>
      <c r="AL30" s="220">
        <v>0</v>
      </c>
      <c r="AM30" s="220">
        <v>0</v>
      </c>
      <c r="AN30" s="220">
        <v>0</v>
      </c>
      <c r="AO30" s="220">
        <v>0</v>
      </c>
      <c r="AP30" s="220">
        <v>0</v>
      </c>
      <c r="AQ30" s="220">
        <v>0</v>
      </c>
      <c r="AR30" s="220">
        <v>0</v>
      </c>
      <c r="AS30" s="220">
        <v>0</v>
      </c>
      <c r="AT30" s="220">
        <v>0</v>
      </c>
      <c r="AU30" s="220">
        <v>0</v>
      </c>
      <c r="AV30" s="220">
        <v>0</v>
      </c>
      <c r="AW30" s="220">
        <v>0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28"/>
      <c r="BD30" s="142">
        <f t="shared" si="3"/>
        <v>1</v>
      </c>
      <c r="BF30" s="155">
        <f t="shared" si="4"/>
        <v>1</v>
      </c>
      <c r="BG30" s="226">
        <v>0</v>
      </c>
      <c r="BH30" s="226">
        <v>0.4</v>
      </c>
      <c r="BI30" s="220">
        <v>0.6</v>
      </c>
      <c r="BJ30" s="220">
        <v>0</v>
      </c>
      <c r="BK30" s="220">
        <v>0</v>
      </c>
      <c r="BL30" s="140">
        <f t="shared" si="5"/>
        <v>0</v>
      </c>
      <c r="BM30" s="28"/>
      <c r="BN30" s="155">
        <f t="shared" si="6"/>
        <v>0</v>
      </c>
      <c r="BO30" s="226">
        <v>0</v>
      </c>
      <c r="BP30" s="220">
        <v>0</v>
      </c>
      <c r="BQ30" s="220">
        <v>0</v>
      </c>
      <c r="BR30" s="220">
        <v>0</v>
      </c>
      <c r="BS30" s="140">
        <f t="shared" si="7"/>
        <v>1</v>
      </c>
      <c r="BU30" s="155">
        <f t="shared" si="8"/>
        <v>0</v>
      </c>
      <c r="BV30" s="226">
        <v>0</v>
      </c>
      <c r="BW30" s="226">
        <v>0</v>
      </c>
      <c r="BX30" s="226">
        <v>0</v>
      </c>
      <c r="BY30" s="226">
        <v>0</v>
      </c>
      <c r="BZ30" s="226">
        <v>0</v>
      </c>
      <c r="CA30" s="226">
        <v>0</v>
      </c>
      <c r="CB30" s="226">
        <v>0</v>
      </c>
      <c r="CC30" s="140">
        <f t="shared" si="9"/>
        <v>1</v>
      </c>
      <c r="CE30" s="157" cm="1">
        <f t="array" ref="CE30">IF($AA30=0,0,
IF(OR(ROUND($BD30,2)&lt;&gt;1,
OR($AI30:$BB30&lt;0)),1,0))</f>
        <v>0</v>
      </c>
      <c r="CG30" s="159">
        <f t="shared" si="10"/>
        <v>1</v>
      </c>
      <c r="CH30" s="159">
        <f t="shared" si="11"/>
        <v>2</v>
      </c>
      <c r="CI30" s="159">
        <f>SUM(CH$12:CH30)+1</f>
        <v>45</v>
      </c>
      <c r="CJ30" s="144" t="str">
        <f t="shared" si="12"/>
        <v>N/A</v>
      </c>
      <c r="CK30" s="159" t="str">
        <f>IFERROR(RANK(CJ30,CJ$12:CJ$286,0)+COUNTIF(CJ$12:CJ30,CJ30)-1,NA)</f>
        <v>N/A</v>
      </c>
      <c r="CM30" s="227" t="s">
        <v>739</v>
      </c>
      <c r="CN30" s="227" t="str">
        <f t="shared" si="13"/>
        <v>FY22</v>
      </c>
      <c r="CO30" s="52" cm="1">
        <f t="array" ref="CO30">Inflation!$S$11
/INDEX(Inflation!$J$11:$Z$11,,MATCH(RIGHT(CM30,2),RIGHT(Inflation!$J$9:$Z$9,2),0))
/(1+Inflation!$S$10)^0.5</f>
        <v>0.96206866341754282</v>
      </c>
      <c r="CP30" s="227" t="s">
        <v>199</v>
      </c>
    </row>
    <row r="31" spans="1:94" x14ac:dyDescent="0.2">
      <c r="A31" s="49">
        <f>IF(AND(COUNTIF(D$12:D31,D31)&gt;1,D31&lt;&gt;"[Project Name]"),1,0)</f>
        <v>0</v>
      </c>
      <c r="C31" s="28">
        <f t="shared" si="1"/>
        <v>20</v>
      </c>
      <c r="D31" s="241" t="s">
        <v>588</v>
      </c>
      <c r="E31" s="218" t="b">
        <v>1</v>
      </c>
      <c r="F31" s="219" t="s">
        <v>23</v>
      </c>
      <c r="G31" s="219" t="s">
        <v>34</v>
      </c>
      <c r="H31" s="219" t="s">
        <v>46</v>
      </c>
      <c r="I31" s="219" t="s">
        <v>15</v>
      </c>
      <c r="J31" s="219" t="s">
        <v>15</v>
      </c>
      <c r="K31" s="219" t="s">
        <v>353</v>
      </c>
      <c r="L31" s="219" t="s">
        <v>370</v>
      </c>
      <c r="M31" s="219" t="s">
        <v>15</v>
      </c>
      <c r="N31" s="219" t="s">
        <v>199</v>
      </c>
      <c r="O31" s="220">
        <v>0</v>
      </c>
      <c r="P31" s="219" t="s">
        <v>523</v>
      </c>
      <c r="Q31" s="221" t="s">
        <v>132</v>
      </c>
      <c r="R31" s="222">
        <v>0</v>
      </c>
      <c r="S31" s="220">
        <v>8.9885959362953349E-2</v>
      </c>
      <c r="T31" s="43">
        <f t="shared" si="2"/>
        <v>0.91011404063704671</v>
      </c>
      <c r="V31" s="249">
        <v>0</v>
      </c>
      <c r="W31" s="249">
        <v>0.28075201560786062</v>
      </c>
      <c r="X31" s="249">
        <v>0.51997202000126741</v>
      </c>
      <c r="Y31" s="249">
        <v>0.87995264609246682</v>
      </c>
      <c r="Z31" s="249">
        <v>27.010798972052648</v>
      </c>
      <c r="AA31" s="141">
        <v>28.691475653754242</v>
      </c>
      <c r="AC31" s="224">
        <v>0</v>
      </c>
      <c r="AD31" s="224">
        <v>0</v>
      </c>
      <c r="AE31" s="224">
        <v>0</v>
      </c>
      <c r="AF31" s="224">
        <v>0</v>
      </c>
      <c r="AG31" s="224">
        <v>1</v>
      </c>
      <c r="AI31" s="220">
        <v>0.99999999999999656</v>
      </c>
      <c r="AJ31" s="220">
        <v>0</v>
      </c>
      <c r="AK31" s="220">
        <v>0</v>
      </c>
      <c r="AL31" s="220">
        <v>0</v>
      </c>
      <c r="AM31" s="220">
        <v>0</v>
      </c>
      <c r="AN31" s="220">
        <v>0</v>
      </c>
      <c r="AO31" s="220">
        <v>0</v>
      </c>
      <c r="AP31" s="220">
        <v>0</v>
      </c>
      <c r="AQ31" s="220">
        <v>0</v>
      </c>
      <c r="AR31" s="220">
        <v>0</v>
      </c>
      <c r="AS31" s="220">
        <v>0</v>
      </c>
      <c r="AT31" s="220">
        <v>0</v>
      </c>
      <c r="AU31" s="220">
        <v>0</v>
      </c>
      <c r="AV31" s="220">
        <v>0</v>
      </c>
      <c r="AW31" s="220">
        <v>0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28"/>
      <c r="BD31" s="142">
        <f t="shared" si="3"/>
        <v>0.99999999999999656</v>
      </c>
      <c r="BF31" s="155">
        <f t="shared" si="4"/>
        <v>0.99999999999999656</v>
      </c>
      <c r="BG31" s="226">
        <v>0</v>
      </c>
      <c r="BH31" s="226">
        <v>0.56615209125322452</v>
      </c>
      <c r="BI31" s="220">
        <v>1.8462501064828173E-2</v>
      </c>
      <c r="BJ31" s="220">
        <v>0.41538540768194726</v>
      </c>
      <c r="BK31" s="220">
        <v>0</v>
      </c>
      <c r="BL31" s="140">
        <f t="shared" si="5"/>
        <v>0</v>
      </c>
      <c r="BM31" s="28"/>
      <c r="BN31" s="155">
        <f t="shared" si="6"/>
        <v>0</v>
      </c>
      <c r="BO31" s="226">
        <v>0</v>
      </c>
      <c r="BP31" s="220">
        <v>0</v>
      </c>
      <c r="BQ31" s="220">
        <v>0</v>
      </c>
      <c r="BR31" s="220">
        <v>0</v>
      </c>
      <c r="BS31" s="140">
        <f t="shared" si="7"/>
        <v>1</v>
      </c>
      <c r="BU31" s="155">
        <f t="shared" si="8"/>
        <v>0</v>
      </c>
      <c r="BV31" s="226">
        <v>0</v>
      </c>
      <c r="BW31" s="226">
        <v>0</v>
      </c>
      <c r="BX31" s="226">
        <v>0</v>
      </c>
      <c r="BY31" s="226">
        <v>0</v>
      </c>
      <c r="BZ31" s="226">
        <v>0</v>
      </c>
      <c r="CA31" s="226">
        <v>0</v>
      </c>
      <c r="CB31" s="226">
        <v>0</v>
      </c>
      <c r="CC31" s="140">
        <f t="shared" si="9"/>
        <v>1</v>
      </c>
      <c r="CE31" s="157" cm="1">
        <f t="array" ref="CE31">IF($AA31=0,0,
IF(OR(ROUND($BD31,2)&lt;&gt;1,
OR($AI31:$BB31&lt;0)),1,0))</f>
        <v>0</v>
      </c>
      <c r="CG31" s="159">
        <f t="shared" si="10"/>
        <v>1</v>
      </c>
      <c r="CH31" s="159">
        <f t="shared" si="11"/>
        <v>2</v>
      </c>
      <c r="CI31" s="159">
        <f>SUM(CH$12:CH31)+1</f>
        <v>47</v>
      </c>
      <c r="CJ31" s="144" t="str">
        <f t="shared" si="12"/>
        <v>N/A</v>
      </c>
      <c r="CK31" s="159" t="str">
        <f>IFERROR(RANK(CJ31,CJ$12:CJ$286,0)+COUNTIF(CJ$12:CJ31,CJ31)-1,NA)</f>
        <v>N/A</v>
      </c>
      <c r="CM31" s="227" t="s">
        <v>739</v>
      </c>
      <c r="CN31" s="227" t="str">
        <f t="shared" si="13"/>
        <v>FY22</v>
      </c>
      <c r="CO31" s="52" cm="1">
        <f t="array" ref="CO31">Inflation!$S$11
/INDEX(Inflation!$J$11:$Z$11,,MATCH(RIGHT(CM31,2),RIGHT(Inflation!$J$9:$Z$9,2),0))
/(1+Inflation!$S$10)^0.5</f>
        <v>0.96206866341754282</v>
      </c>
      <c r="CP31" s="227" t="s">
        <v>199</v>
      </c>
    </row>
    <row r="32" spans="1:94" x14ac:dyDescent="0.2">
      <c r="A32" s="49">
        <f>IF(AND(COUNTIF(D$12:D32,D32)&gt;1,D32&lt;&gt;"[Project Name]"),1,0)</f>
        <v>0</v>
      </c>
      <c r="C32" s="28">
        <f t="shared" si="1"/>
        <v>21</v>
      </c>
      <c r="D32" s="218" t="s">
        <v>589</v>
      </c>
      <c r="E32" s="218" t="b">
        <v>1</v>
      </c>
      <c r="F32" s="219" t="s">
        <v>23</v>
      </c>
      <c r="G32" s="219" t="s">
        <v>34</v>
      </c>
      <c r="H32" s="219" t="s">
        <v>46</v>
      </c>
      <c r="I32" s="219" t="s">
        <v>15</v>
      </c>
      <c r="J32" s="219" t="s">
        <v>15</v>
      </c>
      <c r="K32" s="219" t="s">
        <v>353</v>
      </c>
      <c r="L32" s="219" t="s">
        <v>370</v>
      </c>
      <c r="M32" s="219" t="s">
        <v>15</v>
      </c>
      <c r="N32" s="219" t="s">
        <v>199</v>
      </c>
      <c r="O32" s="220">
        <v>0</v>
      </c>
      <c r="P32" s="219" t="s">
        <v>523</v>
      </c>
      <c r="Q32" s="221" t="s">
        <v>132</v>
      </c>
      <c r="R32" s="222">
        <v>0</v>
      </c>
      <c r="S32" s="220">
        <v>0.12636931158188283</v>
      </c>
      <c r="T32" s="43">
        <f t="shared" si="2"/>
        <v>0.8736306884181172</v>
      </c>
      <c r="V32" s="223">
        <v>7.8760393257635147E-2</v>
      </c>
      <c r="W32" s="223">
        <v>3.8832400016295514</v>
      </c>
      <c r="X32" s="223">
        <v>0</v>
      </c>
      <c r="Y32" s="223">
        <v>0</v>
      </c>
      <c r="Z32" s="223">
        <v>0</v>
      </c>
      <c r="AA32" s="141">
        <v>3.9620003948871867</v>
      </c>
      <c r="AC32" s="224">
        <v>0</v>
      </c>
      <c r="AD32" s="224">
        <v>1</v>
      </c>
      <c r="AE32" s="224">
        <v>0</v>
      </c>
      <c r="AF32" s="224">
        <v>0</v>
      </c>
      <c r="AG32" s="224">
        <v>0</v>
      </c>
      <c r="AI32" s="220">
        <v>1</v>
      </c>
      <c r="AJ32" s="220">
        <v>0</v>
      </c>
      <c r="AK32" s="220">
        <v>0</v>
      </c>
      <c r="AL32" s="220">
        <v>0</v>
      </c>
      <c r="AM32" s="220">
        <v>0</v>
      </c>
      <c r="AN32" s="220">
        <v>0</v>
      </c>
      <c r="AO32" s="220">
        <v>0</v>
      </c>
      <c r="AP32" s="220">
        <v>0</v>
      </c>
      <c r="AQ32" s="220">
        <v>0</v>
      </c>
      <c r="AR32" s="220">
        <v>0</v>
      </c>
      <c r="AS32" s="220">
        <v>0</v>
      </c>
      <c r="AT32" s="220">
        <v>0</v>
      </c>
      <c r="AU32" s="220">
        <v>0</v>
      </c>
      <c r="AV32" s="220">
        <v>0</v>
      </c>
      <c r="AW32" s="220">
        <v>0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28"/>
      <c r="BD32" s="142">
        <f t="shared" si="3"/>
        <v>1</v>
      </c>
      <c r="BF32" s="155">
        <f t="shared" si="4"/>
        <v>1</v>
      </c>
      <c r="BG32" s="226">
        <v>0</v>
      </c>
      <c r="BH32" s="226">
        <v>0.25385749554245002</v>
      </c>
      <c r="BI32" s="220">
        <v>0.21530164390540199</v>
      </c>
      <c r="BJ32" s="220">
        <v>0.53084086055214796</v>
      </c>
      <c r="BK32" s="220">
        <v>0</v>
      </c>
      <c r="BL32" s="140">
        <f t="shared" si="5"/>
        <v>0</v>
      </c>
      <c r="BM32" s="28"/>
      <c r="BN32" s="155">
        <f t="shared" si="6"/>
        <v>0</v>
      </c>
      <c r="BO32" s="226">
        <v>0</v>
      </c>
      <c r="BP32" s="220">
        <v>0</v>
      </c>
      <c r="BQ32" s="220">
        <v>0</v>
      </c>
      <c r="BR32" s="220">
        <v>0</v>
      </c>
      <c r="BS32" s="140">
        <f t="shared" si="7"/>
        <v>1</v>
      </c>
      <c r="BU32" s="155">
        <f t="shared" si="8"/>
        <v>0</v>
      </c>
      <c r="BV32" s="226">
        <v>0</v>
      </c>
      <c r="BW32" s="226">
        <v>0</v>
      </c>
      <c r="BX32" s="226">
        <v>0</v>
      </c>
      <c r="BY32" s="226">
        <v>0</v>
      </c>
      <c r="BZ32" s="226">
        <v>0</v>
      </c>
      <c r="CA32" s="226">
        <v>0</v>
      </c>
      <c r="CB32" s="226">
        <v>0</v>
      </c>
      <c r="CC32" s="140">
        <f t="shared" si="9"/>
        <v>1</v>
      </c>
      <c r="CE32" s="157" cm="1">
        <f t="array" ref="CE32">IF($AA32=0,0,
IF(OR(ROUND($BD32,2)&lt;&gt;1,
OR($AI32:$BB32&lt;0)),1,0))</f>
        <v>0</v>
      </c>
      <c r="CG32" s="159">
        <f t="shared" si="10"/>
        <v>1</v>
      </c>
      <c r="CH32" s="159">
        <f t="shared" si="11"/>
        <v>2</v>
      </c>
      <c r="CI32" s="159">
        <f>SUM(CH$12:CH32)+1</f>
        <v>49</v>
      </c>
      <c r="CJ32" s="144" t="str">
        <f t="shared" si="12"/>
        <v>N/A</v>
      </c>
      <c r="CK32" s="159" t="str">
        <f>IFERROR(RANK(CJ32,CJ$12:CJ$286,0)+COUNTIF(CJ$12:CJ32,CJ32)-1,NA)</f>
        <v>N/A</v>
      </c>
      <c r="CM32" s="227" t="s">
        <v>739</v>
      </c>
      <c r="CN32" s="227" t="str">
        <f t="shared" si="13"/>
        <v>FY22</v>
      </c>
      <c r="CO32" s="52" cm="1">
        <f t="array" ref="CO32">Inflation!$S$11
/INDEX(Inflation!$J$11:$Z$11,,MATCH(RIGHT(CM32,2),RIGHT(Inflation!$J$9:$Z$9,2),0))
/(1+Inflation!$S$10)^0.5</f>
        <v>0.96206866341754282</v>
      </c>
      <c r="CP32" s="227" t="s">
        <v>199</v>
      </c>
    </row>
    <row r="33" spans="1:94" x14ac:dyDescent="0.2">
      <c r="A33" s="49">
        <f>IF(AND(COUNTIF(D$12:D33,D33)&gt;1,D33&lt;&gt;"[Project Name]"),1,0)</f>
        <v>0</v>
      </c>
      <c r="C33" s="28">
        <f t="shared" si="1"/>
        <v>22</v>
      </c>
      <c r="D33" s="218" t="s">
        <v>590</v>
      </c>
      <c r="E33" s="218" t="b">
        <v>1</v>
      </c>
      <c r="F33" s="219" t="s">
        <v>23</v>
      </c>
      <c r="G33" s="219" t="s">
        <v>34</v>
      </c>
      <c r="H33" s="219" t="s">
        <v>46</v>
      </c>
      <c r="I33" s="219" t="s">
        <v>15</v>
      </c>
      <c r="J33" s="219" t="s">
        <v>15</v>
      </c>
      <c r="K33" s="219" t="s">
        <v>353</v>
      </c>
      <c r="L33" s="219" t="s">
        <v>370</v>
      </c>
      <c r="M33" s="219" t="s">
        <v>15</v>
      </c>
      <c r="N33" s="219" t="s">
        <v>200</v>
      </c>
      <c r="O33" s="220">
        <v>0</v>
      </c>
      <c r="P33" s="219" t="s">
        <v>523</v>
      </c>
      <c r="Q33" s="221" t="s">
        <v>132</v>
      </c>
      <c r="R33" s="222">
        <v>0</v>
      </c>
      <c r="S33" s="220">
        <v>0.13323521087336498</v>
      </c>
      <c r="T33" s="43">
        <f t="shared" si="2"/>
        <v>0.86676478912663502</v>
      </c>
      <c r="V33" s="223">
        <v>4.5020193759123188</v>
      </c>
      <c r="W33" s="223">
        <v>0.23886285337388286</v>
      </c>
      <c r="X33" s="223">
        <v>0</v>
      </c>
      <c r="Y33" s="223">
        <v>0</v>
      </c>
      <c r="Z33" s="223">
        <v>0</v>
      </c>
      <c r="AA33" s="141">
        <v>4.7408822292862016</v>
      </c>
      <c r="AC33" s="224">
        <v>0</v>
      </c>
      <c r="AD33" s="224">
        <v>1</v>
      </c>
      <c r="AE33" s="224">
        <v>0</v>
      </c>
      <c r="AF33" s="224">
        <v>0</v>
      </c>
      <c r="AG33" s="224">
        <v>0</v>
      </c>
      <c r="AI33" s="220">
        <v>1</v>
      </c>
      <c r="AJ33" s="220">
        <v>0</v>
      </c>
      <c r="AK33" s="220">
        <v>0</v>
      </c>
      <c r="AL33" s="220">
        <v>0</v>
      </c>
      <c r="AM33" s="220">
        <v>0</v>
      </c>
      <c r="AN33" s="220">
        <v>0</v>
      </c>
      <c r="AO33" s="220">
        <v>0</v>
      </c>
      <c r="AP33" s="220">
        <v>0</v>
      </c>
      <c r="AQ33" s="220">
        <v>0</v>
      </c>
      <c r="AR33" s="220">
        <v>0</v>
      </c>
      <c r="AS33" s="220">
        <v>0</v>
      </c>
      <c r="AT33" s="220">
        <v>0</v>
      </c>
      <c r="AU33" s="220">
        <v>0</v>
      </c>
      <c r="AV33" s="220">
        <v>0</v>
      </c>
      <c r="AW33" s="220">
        <v>0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28"/>
      <c r="BD33" s="142">
        <f t="shared" si="3"/>
        <v>1</v>
      </c>
      <c r="BF33" s="155">
        <f t="shared" si="4"/>
        <v>1</v>
      </c>
      <c r="BG33" s="226">
        <v>0</v>
      </c>
      <c r="BH33" s="226">
        <v>5.5407227773178969E-2</v>
      </c>
      <c r="BI33" s="220">
        <v>0.50516763630286843</v>
      </c>
      <c r="BJ33" s="220">
        <v>0.4394251359239526</v>
      </c>
      <c r="BK33" s="220">
        <v>0</v>
      </c>
      <c r="BL33" s="140">
        <f t="shared" si="5"/>
        <v>0</v>
      </c>
      <c r="BM33" s="28"/>
      <c r="BN33" s="155">
        <f t="shared" si="6"/>
        <v>0</v>
      </c>
      <c r="BO33" s="226">
        <v>0</v>
      </c>
      <c r="BP33" s="220">
        <v>0</v>
      </c>
      <c r="BQ33" s="220">
        <v>0</v>
      </c>
      <c r="BR33" s="220">
        <v>0</v>
      </c>
      <c r="BS33" s="140">
        <f t="shared" si="7"/>
        <v>1</v>
      </c>
      <c r="BU33" s="155">
        <f t="shared" si="8"/>
        <v>0</v>
      </c>
      <c r="BV33" s="226">
        <v>0</v>
      </c>
      <c r="BW33" s="226">
        <v>0</v>
      </c>
      <c r="BX33" s="226">
        <v>0</v>
      </c>
      <c r="BY33" s="226">
        <v>0</v>
      </c>
      <c r="BZ33" s="226">
        <v>0</v>
      </c>
      <c r="CA33" s="226">
        <v>0</v>
      </c>
      <c r="CB33" s="226">
        <v>0</v>
      </c>
      <c r="CC33" s="140">
        <f t="shared" si="9"/>
        <v>1</v>
      </c>
      <c r="CE33" s="157" cm="1">
        <f t="array" ref="CE33">IF($AA33=0,0,
IF(OR(ROUND($BD33,2)&lt;&gt;1,
OR($AI33:$BB33&lt;0)),1,0))</f>
        <v>0</v>
      </c>
      <c r="CG33" s="159">
        <f t="shared" si="10"/>
        <v>1</v>
      </c>
      <c r="CH33" s="159">
        <f t="shared" si="11"/>
        <v>2</v>
      </c>
      <c r="CI33" s="159">
        <f>SUM(CH$12:CH33)+1</f>
        <v>51</v>
      </c>
      <c r="CJ33" s="144" t="str">
        <f t="shared" si="12"/>
        <v>N/A</v>
      </c>
      <c r="CK33" s="159" t="str">
        <f>IFERROR(RANK(CJ33,CJ$12:CJ$286,0)+COUNTIF(CJ$12:CJ33,CJ33)-1,NA)</f>
        <v>N/A</v>
      </c>
      <c r="CM33" s="227" t="s">
        <v>739</v>
      </c>
      <c r="CN33" s="227" t="str">
        <f t="shared" si="13"/>
        <v>FY22</v>
      </c>
      <c r="CO33" s="52" cm="1">
        <f t="array" ref="CO33">Inflation!$S$11
/INDEX(Inflation!$J$11:$Z$11,,MATCH(RIGHT(CM33,2),RIGHT(Inflation!$J$9:$Z$9,2),0))
/(1+Inflation!$S$10)^0.5</f>
        <v>0.96206866341754282</v>
      </c>
      <c r="CP33" s="227" t="s">
        <v>199</v>
      </c>
    </row>
    <row r="34" spans="1:94" x14ac:dyDescent="0.2">
      <c r="A34" s="49">
        <f>IF(AND(COUNTIF(D$12:D34,D34)&gt;1,D34&lt;&gt;"[Project Name]"),1,0)</f>
        <v>0</v>
      </c>
      <c r="C34" s="28">
        <f t="shared" si="1"/>
        <v>23</v>
      </c>
      <c r="D34" s="218" t="s">
        <v>591</v>
      </c>
      <c r="E34" s="218" t="b">
        <v>1</v>
      </c>
      <c r="F34" s="219" t="s">
        <v>23</v>
      </c>
      <c r="G34" s="219" t="s">
        <v>34</v>
      </c>
      <c r="H34" s="219" t="s">
        <v>46</v>
      </c>
      <c r="I34" s="219" t="s">
        <v>15</v>
      </c>
      <c r="J34" s="219" t="s">
        <v>15</v>
      </c>
      <c r="K34" s="219" t="s">
        <v>353</v>
      </c>
      <c r="L34" s="219" t="s">
        <v>370</v>
      </c>
      <c r="M34" s="219" t="s">
        <v>15</v>
      </c>
      <c r="N34" s="219" t="s">
        <v>199</v>
      </c>
      <c r="O34" s="220">
        <v>0</v>
      </c>
      <c r="P34" s="219" t="s">
        <v>523</v>
      </c>
      <c r="Q34" s="221" t="s">
        <v>132</v>
      </c>
      <c r="R34" s="222">
        <v>0</v>
      </c>
      <c r="S34" s="220">
        <v>0.13044896446228002</v>
      </c>
      <c r="T34" s="43">
        <f t="shared" si="2"/>
        <v>0.86955103553771995</v>
      </c>
      <c r="V34" s="223">
        <v>2.5592660783575205</v>
      </c>
      <c r="W34" s="223">
        <v>0</v>
      </c>
      <c r="X34" s="223">
        <v>0</v>
      </c>
      <c r="Y34" s="223">
        <v>0</v>
      </c>
      <c r="Z34" s="223">
        <v>0</v>
      </c>
      <c r="AA34" s="141">
        <v>2.5592660783575205</v>
      </c>
      <c r="AC34" s="224">
        <v>1</v>
      </c>
      <c r="AD34" s="224">
        <v>0</v>
      </c>
      <c r="AE34" s="224">
        <v>0</v>
      </c>
      <c r="AF34" s="224">
        <v>0</v>
      </c>
      <c r="AG34" s="224">
        <v>0</v>
      </c>
      <c r="AI34" s="220">
        <v>1.0000000000000002</v>
      </c>
      <c r="AJ34" s="220">
        <v>0</v>
      </c>
      <c r="AK34" s="220">
        <v>0</v>
      </c>
      <c r="AL34" s="220">
        <v>0</v>
      </c>
      <c r="AM34" s="220">
        <v>0</v>
      </c>
      <c r="AN34" s="220">
        <v>0</v>
      </c>
      <c r="AO34" s="220">
        <v>0</v>
      </c>
      <c r="AP34" s="220">
        <v>0</v>
      </c>
      <c r="AQ34" s="220">
        <v>0</v>
      </c>
      <c r="AR34" s="220">
        <v>0</v>
      </c>
      <c r="AS34" s="220">
        <v>0</v>
      </c>
      <c r="AT34" s="220">
        <v>0</v>
      </c>
      <c r="AU34" s="220">
        <v>0</v>
      </c>
      <c r="AV34" s="220">
        <v>0</v>
      </c>
      <c r="AW34" s="220">
        <v>0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28"/>
      <c r="BD34" s="142">
        <f t="shared" si="3"/>
        <v>1.0000000000000002</v>
      </c>
      <c r="BF34" s="155">
        <f t="shared" si="4"/>
        <v>1.0000000000000002</v>
      </c>
      <c r="BG34" s="226">
        <v>0</v>
      </c>
      <c r="BH34" s="226">
        <v>0.38821591192914384</v>
      </c>
      <c r="BI34" s="220">
        <v>0.32913147775585083</v>
      </c>
      <c r="BJ34" s="220">
        <v>0.28265261031500533</v>
      </c>
      <c r="BK34" s="220">
        <v>0</v>
      </c>
      <c r="BL34" s="140">
        <f t="shared" si="5"/>
        <v>0</v>
      </c>
      <c r="BM34" s="28"/>
      <c r="BN34" s="155">
        <f t="shared" si="6"/>
        <v>0</v>
      </c>
      <c r="BO34" s="226">
        <v>0</v>
      </c>
      <c r="BP34" s="220">
        <v>0</v>
      </c>
      <c r="BQ34" s="220">
        <v>0</v>
      </c>
      <c r="BR34" s="220">
        <v>0</v>
      </c>
      <c r="BS34" s="140">
        <f t="shared" si="7"/>
        <v>1</v>
      </c>
      <c r="BU34" s="155">
        <f t="shared" si="8"/>
        <v>0</v>
      </c>
      <c r="BV34" s="226">
        <v>0</v>
      </c>
      <c r="BW34" s="226">
        <v>0</v>
      </c>
      <c r="BX34" s="226">
        <v>0</v>
      </c>
      <c r="BY34" s="226">
        <v>0</v>
      </c>
      <c r="BZ34" s="226">
        <v>0</v>
      </c>
      <c r="CA34" s="226">
        <v>0</v>
      </c>
      <c r="CB34" s="226">
        <v>0</v>
      </c>
      <c r="CC34" s="140">
        <f t="shared" si="9"/>
        <v>1</v>
      </c>
      <c r="CE34" s="157" cm="1">
        <f t="array" ref="CE34">IF($AA34=0,0,
IF(OR(ROUND($BD34,2)&lt;&gt;1,
OR($AI34:$BB34&lt;0)),1,0))</f>
        <v>0</v>
      </c>
      <c r="CG34" s="159">
        <f t="shared" si="10"/>
        <v>1</v>
      </c>
      <c r="CH34" s="159">
        <f t="shared" si="11"/>
        <v>2</v>
      </c>
      <c r="CI34" s="159">
        <f>SUM(CH$12:CH34)+1</f>
        <v>53</v>
      </c>
      <c r="CJ34" s="144" t="str">
        <f t="shared" si="12"/>
        <v>N/A</v>
      </c>
      <c r="CK34" s="159" t="str">
        <f>IFERROR(RANK(CJ34,CJ$12:CJ$286,0)+COUNTIF(CJ$12:CJ34,CJ34)-1,NA)</f>
        <v>N/A</v>
      </c>
      <c r="CM34" s="227" t="s">
        <v>739</v>
      </c>
      <c r="CN34" s="227" t="str">
        <f t="shared" si="13"/>
        <v>FY22</v>
      </c>
      <c r="CO34" s="52" cm="1">
        <f t="array" ref="CO34">Inflation!$S$11
/INDEX(Inflation!$J$11:$Z$11,,MATCH(RIGHT(CM34,2),RIGHT(Inflation!$J$9:$Z$9,2),0))
/(1+Inflation!$S$10)^0.5</f>
        <v>0.96206866341754282</v>
      </c>
      <c r="CP34" s="227" t="s">
        <v>199</v>
      </c>
    </row>
    <row r="35" spans="1:94" x14ac:dyDescent="0.2">
      <c r="A35" s="49">
        <f>IF(AND(COUNTIF(D$12:D35,D35)&gt;1,D35&lt;&gt;"[Project Name]"),1,0)</f>
        <v>0</v>
      </c>
      <c r="C35" s="28">
        <f t="shared" si="1"/>
        <v>24</v>
      </c>
      <c r="D35" s="218" t="s">
        <v>592</v>
      </c>
      <c r="E35" s="218" t="b">
        <v>1</v>
      </c>
      <c r="F35" s="219" t="s">
        <v>23</v>
      </c>
      <c r="G35" s="219" t="s">
        <v>34</v>
      </c>
      <c r="H35" s="219" t="s">
        <v>46</v>
      </c>
      <c r="I35" s="219" t="s">
        <v>15</v>
      </c>
      <c r="J35" s="219" t="s">
        <v>15</v>
      </c>
      <c r="K35" s="219" t="s">
        <v>353</v>
      </c>
      <c r="L35" s="219" t="s">
        <v>370</v>
      </c>
      <c r="M35" s="219" t="s">
        <v>15</v>
      </c>
      <c r="N35" s="219" t="s">
        <v>200</v>
      </c>
      <c r="O35" s="220">
        <v>0</v>
      </c>
      <c r="P35" s="219" t="s">
        <v>523</v>
      </c>
      <c r="Q35" s="221" t="s">
        <v>132</v>
      </c>
      <c r="R35" s="222">
        <v>0</v>
      </c>
      <c r="S35" s="220">
        <v>0.13487429585547892</v>
      </c>
      <c r="T35" s="43">
        <f t="shared" si="2"/>
        <v>0.86512570414452106</v>
      </c>
      <c r="V35" s="223">
        <v>3.7986894159811984</v>
      </c>
      <c r="W35" s="223">
        <v>0</v>
      </c>
      <c r="X35" s="223">
        <v>0</v>
      </c>
      <c r="Y35" s="223">
        <v>0</v>
      </c>
      <c r="Z35" s="223">
        <v>0</v>
      </c>
      <c r="AA35" s="141">
        <v>3.7986894159811984</v>
      </c>
      <c r="AC35" s="224">
        <v>1</v>
      </c>
      <c r="AD35" s="224">
        <v>0</v>
      </c>
      <c r="AE35" s="224">
        <v>0</v>
      </c>
      <c r="AF35" s="224">
        <v>0</v>
      </c>
      <c r="AG35" s="224">
        <v>0</v>
      </c>
      <c r="AI35" s="220">
        <v>0.99999999999999989</v>
      </c>
      <c r="AJ35" s="220">
        <v>0</v>
      </c>
      <c r="AK35" s="220">
        <v>0</v>
      </c>
      <c r="AL35" s="220">
        <v>0</v>
      </c>
      <c r="AM35" s="220">
        <v>0</v>
      </c>
      <c r="AN35" s="220">
        <v>0</v>
      </c>
      <c r="AO35" s="220">
        <v>0</v>
      </c>
      <c r="AP35" s="220">
        <v>0</v>
      </c>
      <c r="AQ35" s="220">
        <v>0</v>
      </c>
      <c r="AR35" s="220">
        <v>0</v>
      </c>
      <c r="AS35" s="220">
        <v>0</v>
      </c>
      <c r="AT35" s="220">
        <v>0</v>
      </c>
      <c r="AU35" s="220">
        <v>0</v>
      </c>
      <c r="AV35" s="220">
        <v>0</v>
      </c>
      <c r="AW35" s="220">
        <v>0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28"/>
      <c r="BD35" s="142">
        <f t="shared" si="3"/>
        <v>0.99999999999999989</v>
      </c>
      <c r="BF35" s="155">
        <f t="shared" si="4"/>
        <v>0.99999999999999989</v>
      </c>
      <c r="BG35" s="226">
        <v>0</v>
      </c>
      <c r="BH35" s="226">
        <v>6.4479409333530177E-2</v>
      </c>
      <c r="BI35" s="220">
        <v>0.53659748501755822</v>
      </c>
      <c r="BJ35" s="220">
        <v>0.3989231056489117</v>
      </c>
      <c r="BK35" s="220">
        <v>0</v>
      </c>
      <c r="BL35" s="140">
        <f t="shared" si="5"/>
        <v>0</v>
      </c>
      <c r="BM35" s="28"/>
      <c r="BN35" s="155">
        <f t="shared" si="6"/>
        <v>0</v>
      </c>
      <c r="BO35" s="226">
        <v>0</v>
      </c>
      <c r="BP35" s="220">
        <v>0</v>
      </c>
      <c r="BQ35" s="220">
        <v>0</v>
      </c>
      <c r="BR35" s="220">
        <v>0</v>
      </c>
      <c r="BS35" s="140">
        <f t="shared" si="7"/>
        <v>1</v>
      </c>
      <c r="BU35" s="155">
        <f t="shared" si="8"/>
        <v>0</v>
      </c>
      <c r="BV35" s="226">
        <v>0</v>
      </c>
      <c r="BW35" s="226">
        <v>0</v>
      </c>
      <c r="BX35" s="226">
        <v>0</v>
      </c>
      <c r="BY35" s="226">
        <v>0</v>
      </c>
      <c r="BZ35" s="226">
        <v>0</v>
      </c>
      <c r="CA35" s="226">
        <v>0</v>
      </c>
      <c r="CB35" s="226">
        <v>0</v>
      </c>
      <c r="CC35" s="140">
        <f t="shared" si="9"/>
        <v>1</v>
      </c>
      <c r="CE35" s="157" cm="1">
        <f t="array" ref="CE35">IF($AA35=0,0,
IF(OR(ROUND($BD35,2)&lt;&gt;1,
OR($AI35:$BB35&lt;0)),1,0))</f>
        <v>0</v>
      </c>
      <c r="CG35" s="159">
        <f t="shared" si="10"/>
        <v>1</v>
      </c>
      <c r="CH35" s="159">
        <f t="shared" si="11"/>
        <v>2</v>
      </c>
      <c r="CI35" s="159">
        <f>SUM(CH$12:CH35)+1</f>
        <v>55</v>
      </c>
      <c r="CJ35" s="144" t="str">
        <f t="shared" si="12"/>
        <v>N/A</v>
      </c>
      <c r="CK35" s="159" t="str">
        <f>IFERROR(RANK(CJ35,CJ$12:CJ$286,0)+COUNTIF(CJ$12:CJ35,CJ35)-1,NA)</f>
        <v>N/A</v>
      </c>
      <c r="CM35" s="227" t="s">
        <v>739</v>
      </c>
      <c r="CN35" s="227" t="str">
        <f t="shared" si="13"/>
        <v>FY22</v>
      </c>
      <c r="CO35" s="52" cm="1">
        <f t="array" ref="CO35">Inflation!$S$11
/INDEX(Inflation!$J$11:$Z$11,,MATCH(RIGHT(CM35,2),RIGHT(Inflation!$J$9:$Z$9,2),0))
/(1+Inflation!$S$10)^0.5</f>
        <v>0.96206866341754282</v>
      </c>
      <c r="CP35" s="227" t="s">
        <v>199</v>
      </c>
    </row>
    <row r="36" spans="1:94" x14ac:dyDescent="0.2">
      <c r="A36" s="49">
        <f>IF(AND(COUNTIF(D$12:D36,D36)&gt;1,D36&lt;&gt;"[Project Name]"),1,0)</f>
        <v>0</v>
      </c>
      <c r="C36" s="28">
        <f t="shared" si="1"/>
        <v>25</v>
      </c>
      <c r="D36" s="218" t="s">
        <v>593</v>
      </c>
      <c r="E36" s="218" t="b">
        <v>1</v>
      </c>
      <c r="F36" s="219" t="s">
        <v>23</v>
      </c>
      <c r="G36" s="219" t="s">
        <v>34</v>
      </c>
      <c r="H36" s="219" t="s">
        <v>46</v>
      </c>
      <c r="I36" s="219" t="s">
        <v>15</v>
      </c>
      <c r="J36" s="219" t="s">
        <v>15</v>
      </c>
      <c r="K36" s="219" t="s">
        <v>353</v>
      </c>
      <c r="L36" s="219" t="s">
        <v>370</v>
      </c>
      <c r="M36" s="219" t="s">
        <v>15</v>
      </c>
      <c r="N36" s="219" t="s">
        <v>199</v>
      </c>
      <c r="O36" s="220">
        <v>0</v>
      </c>
      <c r="P36" s="219" t="s">
        <v>523</v>
      </c>
      <c r="Q36" s="221" t="s">
        <v>132</v>
      </c>
      <c r="R36" s="222">
        <v>0</v>
      </c>
      <c r="S36" s="220">
        <v>0.13375242272460666</v>
      </c>
      <c r="T36" s="43">
        <f t="shared" si="2"/>
        <v>0.86624757727539337</v>
      </c>
      <c r="V36" s="223">
        <v>0.5359131545838085</v>
      </c>
      <c r="W36" s="223">
        <v>6.9406299434100678</v>
      </c>
      <c r="X36" s="223">
        <v>0</v>
      </c>
      <c r="Y36" s="223">
        <v>0</v>
      </c>
      <c r="Z36" s="223">
        <v>0</v>
      </c>
      <c r="AA36" s="141">
        <v>7.4765430979938765</v>
      </c>
      <c r="AC36" s="224">
        <v>0</v>
      </c>
      <c r="AD36" s="224">
        <v>1</v>
      </c>
      <c r="AE36" s="224">
        <v>0</v>
      </c>
      <c r="AF36" s="224">
        <v>0</v>
      </c>
      <c r="AG36" s="224">
        <v>0</v>
      </c>
      <c r="AI36" s="220">
        <v>1.0000000000000002</v>
      </c>
      <c r="AJ36" s="220">
        <v>0</v>
      </c>
      <c r="AK36" s="220">
        <v>0</v>
      </c>
      <c r="AL36" s="220">
        <v>0</v>
      </c>
      <c r="AM36" s="220">
        <v>0</v>
      </c>
      <c r="AN36" s="220">
        <v>0</v>
      </c>
      <c r="AO36" s="220">
        <v>0</v>
      </c>
      <c r="AP36" s="220">
        <v>0</v>
      </c>
      <c r="AQ36" s="220">
        <v>0</v>
      </c>
      <c r="AR36" s="220">
        <v>0</v>
      </c>
      <c r="AS36" s="220">
        <v>0</v>
      </c>
      <c r="AT36" s="220">
        <v>0</v>
      </c>
      <c r="AU36" s="220">
        <v>0</v>
      </c>
      <c r="AV36" s="220">
        <v>0</v>
      </c>
      <c r="AW36" s="220">
        <v>0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28"/>
      <c r="BD36" s="142">
        <f t="shared" si="3"/>
        <v>1.0000000000000002</v>
      </c>
      <c r="BF36" s="155">
        <f t="shared" si="4"/>
        <v>1.0000000000000002</v>
      </c>
      <c r="BG36" s="226">
        <v>0</v>
      </c>
      <c r="BH36" s="226">
        <v>0.21511886414066164</v>
      </c>
      <c r="BI36" s="220">
        <v>0.47102370010018974</v>
      </c>
      <c r="BJ36" s="220">
        <v>0.31385743575914865</v>
      </c>
      <c r="BK36" s="220">
        <v>0</v>
      </c>
      <c r="BL36" s="140">
        <f t="shared" si="5"/>
        <v>0</v>
      </c>
      <c r="BM36" s="28"/>
      <c r="BN36" s="155">
        <f t="shared" si="6"/>
        <v>0</v>
      </c>
      <c r="BO36" s="226">
        <v>0</v>
      </c>
      <c r="BP36" s="220">
        <v>0</v>
      </c>
      <c r="BQ36" s="220">
        <v>0</v>
      </c>
      <c r="BR36" s="220">
        <v>0</v>
      </c>
      <c r="BS36" s="140">
        <f t="shared" si="7"/>
        <v>1</v>
      </c>
      <c r="BU36" s="155">
        <f t="shared" si="8"/>
        <v>0</v>
      </c>
      <c r="BV36" s="226">
        <v>0</v>
      </c>
      <c r="BW36" s="226">
        <v>0</v>
      </c>
      <c r="BX36" s="226">
        <v>0</v>
      </c>
      <c r="BY36" s="226">
        <v>0</v>
      </c>
      <c r="BZ36" s="226">
        <v>0</v>
      </c>
      <c r="CA36" s="226">
        <v>0</v>
      </c>
      <c r="CB36" s="226">
        <v>0</v>
      </c>
      <c r="CC36" s="140">
        <f t="shared" si="9"/>
        <v>1</v>
      </c>
      <c r="CE36" s="157" cm="1">
        <f t="array" ref="CE36">IF($AA36=0,0,
IF(OR(ROUND($BD36,2)&lt;&gt;1,
OR($AI36:$BB36&lt;0)),1,0))</f>
        <v>0</v>
      </c>
      <c r="CG36" s="159">
        <f t="shared" si="10"/>
        <v>1</v>
      </c>
      <c r="CH36" s="159">
        <f t="shared" si="11"/>
        <v>2</v>
      </c>
      <c r="CI36" s="159">
        <f>SUM(CH$12:CH36)+1</f>
        <v>57</v>
      </c>
      <c r="CJ36" s="144" t="str">
        <f t="shared" si="12"/>
        <v>N/A</v>
      </c>
      <c r="CK36" s="159" t="str">
        <f>IFERROR(RANK(CJ36,CJ$12:CJ$286,0)+COUNTIF(CJ$12:CJ36,CJ36)-1,NA)</f>
        <v>N/A</v>
      </c>
      <c r="CM36" s="227" t="s">
        <v>739</v>
      </c>
      <c r="CN36" s="227" t="str">
        <f t="shared" si="13"/>
        <v>FY22</v>
      </c>
      <c r="CO36" s="52" cm="1">
        <f t="array" ref="CO36">Inflation!$S$11
/INDEX(Inflation!$J$11:$Z$11,,MATCH(RIGHT(CM36,2),RIGHT(Inflation!$J$9:$Z$9,2),0))
/(1+Inflation!$S$10)^0.5</f>
        <v>0.96206866341754282</v>
      </c>
      <c r="CP36" s="227" t="s">
        <v>199</v>
      </c>
    </row>
    <row r="37" spans="1:94" x14ac:dyDescent="0.2">
      <c r="A37" s="49">
        <f>IF(AND(COUNTIF(D$12:D37,D37)&gt;1,D37&lt;&gt;"[Project Name]"),1,0)</f>
        <v>0</v>
      </c>
      <c r="C37" s="28">
        <f t="shared" si="1"/>
        <v>26</v>
      </c>
      <c r="D37" s="218" t="s">
        <v>594</v>
      </c>
      <c r="E37" s="218" t="b">
        <v>1</v>
      </c>
      <c r="F37" s="219" t="s">
        <v>23</v>
      </c>
      <c r="G37" s="219" t="s">
        <v>34</v>
      </c>
      <c r="H37" s="219" t="s">
        <v>46</v>
      </c>
      <c r="I37" s="219" t="s">
        <v>15</v>
      </c>
      <c r="J37" s="219" t="s">
        <v>15</v>
      </c>
      <c r="K37" s="219" t="s">
        <v>353</v>
      </c>
      <c r="L37" s="219" t="s">
        <v>370</v>
      </c>
      <c r="M37" s="219" t="s">
        <v>15</v>
      </c>
      <c r="N37" s="219" t="s">
        <v>200</v>
      </c>
      <c r="O37" s="220">
        <v>0</v>
      </c>
      <c r="P37" s="219" t="s">
        <v>523</v>
      </c>
      <c r="Q37" s="221" t="s">
        <v>132</v>
      </c>
      <c r="R37" s="222">
        <v>0</v>
      </c>
      <c r="S37" s="220">
        <v>0.25296991294164728</v>
      </c>
      <c r="T37" s="43">
        <f t="shared" si="2"/>
        <v>0.74703008705835272</v>
      </c>
      <c r="V37" s="223">
        <v>0.87237350858053653</v>
      </c>
      <c r="W37" s="223">
        <v>0</v>
      </c>
      <c r="X37" s="223">
        <v>0</v>
      </c>
      <c r="Y37" s="223">
        <v>0</v>
      </c>
      <c r="Z37" s="223">
        <v>0</v>
      </c>
      <c r="AA37" s="141">
        <v>0.87237350858053653</v>
      </c>
      <c r="AC37" s="224">
        <v>1</v>
      </c>
      <c r="AD37" s="224">
        <v>0</v>
      </c>
      <c r="AE37" s="224">
        <v>0</v>
      </c>
      <c r="AF37" s="224">
        <v>0</v>
      </c>
      <c r="AG37" s="224">
        <v>0</v>
      </c>
      <c r="AI37" s="220">
        <v>1</v>
      </c>
      <c r="AJ37" s="220">
        <v>0</v>
      </c>
      <c r="AK37" s="220">
        <v>0</v>
      </c>
      <c r="AL37" s="220">
        <v>0</v>
      </c>
      <c r="AM37" s="220">
        <v>0</v>
      </c>
      <c r="AN37" s="220">
        <v>0</v>
      </c>
      <c r="AO37" s="220">
        <v>0</v>
      </c>
      <c r="AP37" s="220">
        <v>0</v>
      </c>
      <c r="AQ37" s="220">
        <v>0</v>
      </c>
      <c r="AR37" s="220">
        <v>0</v>
      </c>
      <c r="AS37" s="220">
        <v>0</v>
      </c>
      <c r="AT37" s="220">
        <v>0</v>
      </c>
      <c r="AU37" s="220">
        <v>0</v>
      </c>
      <c r="AV37" s="220">
        <v>0</v>
      </c>
      <c r="AW37" s="220">
        <v>0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28"/>
      <c r="BD37" s="142">
        <f t="shared" si="3"/>
        <v>1</v>
      </c>
      <c r="BF37" s="155">
        <f t="shared" si="4"/>
        <v>1</v>
      </c>
      <c r="BG37" s="226">
        <v>0</v>
      </c>
      <c r="BH37" s="226">
        <v>8.4785255783887792E-2</v>
      </c>
      <c r="BI37" s="220">
        <v>0.80572300476541248</v>
      </c>
      <c r="BJ37" s="220">
        <v>0.10949173945069976</v>
      </c>
      <c r="BK37" s="220">
        <v>0</v>
      </c>
      <c r="BL37" s="140">
        <f t="shared" si="5"/>
        <v>0</v>
      </c>
      <c r="BM37" s="28"/>
      <c r="BN37" s="155">
        <f t="shared" si="6"/>
        <v>0</v>
      </c>
      <c r="BO37" s="226">
        <v>0</v>
      </c>
      <c r="BP37" s="220">
        <v>0</v>
      </c>
      <c r="BQ37" s="220">
        <v>0</v>
      </c>
      <c r="BR37" s="220">
        <v>0</v>
      </c>
      <c r="BS37" s="140">
        <f t="shared" si="7"/>
        <v>1</v>
      </c>
      <c r="BU37" s="155">
        <f t="shared" si="8"/>
        <v>0</v>
      </c>
      <c r="BV37" s="226">
        <v>0</v>
      </c>
      <c r="BW37" s="226">
        <v>0</v>
      </c>
      <c r="BX37" s="226">
        <v>0</v>
      </c>
      <c r="BY37" s="226">
        <v>0</v>
      </c>
      <c r="BZ37" s="226">
        <v>0</v>
      </c>
      <c r="CA37" s="226">
        <v>0</v>
      </c>
      <c r="CB37" s="226">
        <v>0</v>
      </c>
      <c r="CC37" s="140">
        <f t="shared" si="9"/>
        <v>1</v>
      </c>
      <c r="CE37" s="157" cm="1">
        <f t="array" ref="CE37">IF($AA37=0,0,
IF(OR(ROUND($BD37,2)&lt;&gt;1,
OR($AI37:$BB37&lt;0)),1,0))</f>
        <v>0</v>
      </c>
      <c r="CG37" s="159">
        <f t="shared" si="10"/>
        <v>1</v>
      </c>
      <c r="CH37" s="159">
        <f t="shared" si="11"/>
        <v>2</v>
      </c>
      <c r="CI37" s="159">
        <f>SUM(CH$12:CH37)+1</f>
        <v>59</v>
      </c>
      <c r="CJ37" s="144" t="str">
        <f t="shared" si="12"/>
        <v>N/A</v>
      </c>
      <c r="CK37" s="159" t="str">
        <f>IFERROR(RANK(CJ37,CJ$12:CJ$286,0)+COUNTIF(CJ$12:CJ37,CJ37)-1,NA)</f>
        <v>N/A</v>
      </c>
      <c r="CM37" s="227" t="s">
        <v>739</v>
      </c>
      <c r="CN37" s="227" t="str">
        <f t="shared" si="13"/>
        <v>FY22</v>
      </c>
      <c r="CO37" s="52" cm="1">
        <f t="array" ref="CO37">Inflation!$S$11
/INDEX(Inflation!$J$11:$Z$11,,MATCH(RIGHT(CM37,2),RIGHT(Inflation!$J$9:$Z$9,2),0))
/(1+Inflation!$S$10)^0.5</f>
        <v>0.96206866341754282</v>
      </c>
      <c r="CP37" s="227" t="s">
        <v>199</v>
      </c>
    </row>
    <row r="38" spans="1:94" x14ac:dyDescent="0.2">
      <c r="A38" s="49">
        <f>IF(AND(COUNTIF(D$12:D38,D38)&gt;1,D38&lt;&gt;"[Project Name]"),1,0)</f>
        <v>0</v>
      </c>
      <c r="C38" s="28">
        <f t="shared" si="1"/>
        <v>27</v>
      </c>
      <c r="D38" s="218" t="s">
        <v>595</v>
      </c>
      <c r="E38" s="218" t="b">
        <v>1</v>
      </c>
      <c r="F38" s="219" t="s">
        <v>23</v>
      </c>
      <c r="G38" s="219" t="s">
        <v>34</v>
      </c>
      <c r="H38" s="219" t="s">
        <v>46</v>
      </c>
      <c r="I38" s="219" t="s">
        <v>15</v>
      </c>
      <c r="J38" s="219" t="s">
        <v>15</v>
      </c>
      <c r="K38" s="219" t="s">
        <v>353</v>
      </c>
      <c r="L38" s="219" t="s">
        <v>370</v>
      </c>
      <c r="M38" s="219" t="s">
        <v>15</v>
      </c>
      <c r="N38" s="219" t="s">
        <v>200</v>
      </c>
      <c r="O38" s="220">
        <v>0</v>
      </c>
      <c r="P38" s="219" t="s">
        <v>523</v>
      </c>
      <c r="Q38" s="221" t="s">
        <v>132</v>
      </c>
      <c r="R38" s="222">
        <v>0</v>
      </c>
      <c r="S38" s="220">
        <v>0.12560212204177956</v>
      </c>
      <c r="T38" s="43">
        <f t="shared" si="2"/>
        <v>0.87439787795822044</v>
      </c>
      <c r="V38" s="223">
        <v>0</v>
      </c>
      <c r="W38" s="223">
        <v>0</v>
      </c>
      <c r="X38" s="223">
        <v>5.8274520863862381E-2</v>
      </c>
      <c r="Y38" s="223">
        <v>3.0713233932348927</v>
      </c>
      <c r="Z38" s="223">
        <v>0.15162532839960624</v>
      </c>
      <c r="AA38" s="141">
        <v>3.2812232424983612</v>
      </c>
      <c r="AC38" s="224">
        <v>0</v>
      </c>
      <c r="AD38" s="224">
        <v>0</v>
      </c>
      <c r="AE38" s="224">
        <v>0</v>
      </c>
      <c r="AF38" s="224">
        <v>0</v>
      </c>
      <c r="AG38" s="224">
        <v>1</v>
      </c>
      <c r="AI38" s="220">
        <v>1.0000000000000004</v>
      </c>
      <c r="AJ38" s="220">
        <v>0</v>
      </c>
      <c r="AK38" s="220">
        <v>0</v>
      </c>
      <c r="AL38" s="220">
        <v>0</v>
      </c>
      <c r="AM38" s="220">
        <v>0</v>
      </c>
      <c r="AN38" s="220">
        <v>0</v>
      </c>
      <c r="AO38" s="220">
        <v>0</v>
      </c>
      <c r="AP38" s="220">
        <v>0</v>
      </c>
      <c r="AQ38" s="220">
        <v>0</v>
      </c>
      <c r="AR38" s="220">
        <v>0</v>
      </c>
      <c r="AS38" s="220">
        <v>0</v>
      </c>
      <c r="AT38" s="220">
        <v>0</v>
      </c>
      <c r="AU38" s="220">
        <v>0</v>
      </c>
      <c r="AV38" s="220">
        <v>0</v>
      </c>
      <c r="AW38" s="220">
        <v>0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28"/>
      <c r="BD38" s="142">
        <f t="shared" si="3"/>
        <v>1.0000000000000004</v>
      </c>
      <c r="BF38" s="155">
        <f t="shared" si="4"/>
        <v>1.0000000000000004</v>
      </c>
      <c r="BG38" s="226">
        <v>0</v>
      </c>
      <c r="BH38" s="226">
        <v>0.38044199132906453</v>
      </c>
      <c r="BI38" s="220">
        <v>0.5560364254300223</v>
      </c>
      <c r="BJ38" s="220">
        <v>6.352158324091324E-2</v>
      </c>
      <c r="BK38" s="220">
        <v>0</v>
      </c>
      <c r="BL38" s="140">
        <f t="shared" si="5"/>
        <v>0</v>
      </c>
      <c r="BM38" s="28"/>
      <c r="BN38" s="155">
        <f t="shared" si="6"/>
        <v>0</v>
      </c>
      <c r="BO38" s="226">
        <v>0</v>
      </c>
      <c r="BP38" s="220">
        <v>0</v>
      </c>
      <c r="BQ38" s="220">
        <v>0</v>
      </c>
      <c r="BR38" s="220">
        <v>0</v>
      </c>
      <c r="BS38" s="140">
        <f t="shared" si="7"/>
        <v>1</v>
      </c>
      <c r="BU38" s="155">
        <f t="shared" si="8"/>
        <v>0</v>
      </c>
      <c r="BV38" s="226">
        <v>0</v>
      </c>
      <c r="BW38" s="226">
        <v>0</v>
      </c>
      <c r="BX38" s="226">
        <v>0</v>
      </c>
      <c r="BY38" s="226">
        <v>0</v>
      </c>
      <c r="BZ38" s="226">
        <v>0</v>
      </c>
      <c r="CA38" s="226">
        <v>0</v>
      </c>
      <c r="CB38" s="226">
        <v>0</v>
      </c>
      <c r="CC38" s="140">
        <f t="shared" si="9"/>
        <v>1</v>
      </c>
      <c r="CE38" s="157" cm="1">
        <f t="array" ref="CE38">IF($AA38=0,0,
IF(OR(ROUND($BD38,2)&lt;&gt;1,
OR($AI38:$BB38&lt;0)),1,0))</f>
        <v>0</v>
      </c>
      <c r="CG38" s="159">
        <f t="shared" si="10"/>
        <v>1</v>
      </c>
      <c r="CH38" s="159">
        <f t="shared" si="11"/>
        <v>2</v>
      </c>
      <c r="CI38" s="159">
        <f>SUM(CH$12:CH38)+1</f>
        <v>61</v>
      </c>
      <c r="CJ38" s="144" t="str">
        <f t="shared" si="12"/>
        <v>N/A</v>
      </c>
      <c r="CK38" s="159" t="str">
        <f>IFERROR(RANK(CJ38,CJ$12:CJ$286,0)+COUNTIF(CJ$12:CJ38,CJ38)-1,NA)</f>
        <v>N/A</v>
      </c>
      <c r="CM38" s="227" t="s">
        <v>739</v>
      </c>
      <c r="CN38" s="227" t="str">
        <f t="shared" si="13"/>
        <v>FY22</v>
      </c>
      <c r="CO38" s="52" cm="1">
        <f t="array" ref="CO38">Inflation!$S$11
/INDEX(Inflation!$J$11:$Z$11,,MATCH(RIGHT(CM38,2),RIGHT(Inflation!$J$9:$Z$9,2),0))
/(1+Inflation!$S$10)^0.5</f>
        <v>0.96206866341754282</v>
      </c>
      <c r="CP38" s="227" t="s">
        <v>199</v>
      </c>
    </row>
    <row r="39" spans="1:94" x14ac:dyDescent="0.2">
      <c r="A39" s="49">
        <f>IF(AND(COUNTIF(D$12:D39,D39)&gt;1,D39&lt;&gt;"[Project Name]"),1,0)</f>
        <v>0</v>
      </c>
      <c r="C39" s="28">
        <f t="shared" si="1"/>
        <v>28</v>
      </c>
      <c r="D39" s="218" t="s">
        <v>596</v>
      </c>
      <c r="E39" s="218" t="b">
        <v>0</v>
      </c>
      <c r="F39" s="219" t="s">
        <v>23</v>
      </c>
      <c r="G39" s="219" t="s">
        <v>34</v>
      </c>
      <c r="H39" s="219" t="s">
        <v>46</v>
      </c>
      <c r="I39" s="219" t="s">
        <v>15</v>
      </c>
      <c r="J39" s="219" t="s">
        <v>15</v>
      </c>
      <c r="K39" s="219" t="s">
        <v>353</v>
      </c>
      <c r="L39" s="219" t="s">
        <v>370</v>
      </c>
      <c r="M39" s="219" t="s">
        <v>15</v>
      </c>
      <c r="N39" s="219" t="s">
        <v>200</v>
      </c>
      <c r="O39" s="220">
        <v>0</v>
      </c>
      <c r="P39" s="219" t="s">
        <v>523</v>
      </c>
      <c r="Q39" s="221" t="s">
        <v>132</v>
      </c>
      <c r="R39" s="222">
        <v>0</v>
      </c>
      <c r="S39" s="220">
        <v>0</v>
      </c>
      <c r="T39" s="43">
        <f t="shared" si="2"/>
        <v>1</v>
      </c>
      <c r="V39" s="223">
        <v>0</v>
      </c>
      <c r="W39" s="223">
        <v>0</v>
      </c>
      <c r="X39" s="223">
        <v>0</v>
      </c>
      <c r="Y39" s="223">
        <v>0</v>
      </c>
      <c r="Z39" s="223">
        <v>0</v>
      </c>
      <c r="AA39" s="141">
        <v>0</v>
      </c>
      <c r="AC39" s="224">
        <v>0</v>
      </c>
      <c r="AD39" s="224">
        <v>0</v>
      </c>
      <c r="AE39" s="224">
        <v>0</v>
      </c>
      <c r="AF39" s="224">
        <v>0</v>
      </c>
      <c r="AG39" s="224">
        <v>0</v>
      </c>
      <c r="AI39" s="220">
        <v>1</v>
      </c>
      <c r="AJ39" s="220">
        <v>0</v>
      </c>
      <c r="AK39" s="220">
        <v>0</v>
      </c>
      <c r="AL39" s="220">
        <v>0</v>
      </c>
      <c r="AM39" s="220">
        <v>0</v>
      </c>
      <c r="AN39" s="220">
        <v>0</v>
      </c>
      <c r="AO39" s="220">
        <v>0</v>
      </c>
      <c r="AP39" s="220">
        <v>0</v>
      </c>
      <c r="AQ39" s="220">
        <v>0</v>
      </c>
      <c r="AR39" s="220">
        <v>0</v>
      </c>
      <c r="AS39" s="220">
        <v>0</v>
      </c>
      <c r="AT39" s="220">
        <v>0</v>
      </c>
      <c r="AU39" s="220">
        <v>0</v>
      </c>
      <c r="AV39" s="220">
        <v>0</v>
      </c>
      <c r="AW39" s="220">
        <v>0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28"/>
      <c r="BD39" s="142">
        <f t="shared" si="3"/>
        <v>1</v>
      </c>
      <c r="BF39" s="155">
        <f t="shared" si="4"/>
        <v>1</v>
      </c>
      <c r="BG39" s="226">
        <v>0</v>
      </c>
      <c r="BH39" s="226">
        <v>0</v>
      </c>
      <c r="BI39" s="220">
        <v>1</v>
      </c>
      <c r="BJ39" s="220">
        <v>0</v>
      </c>
      <c r="BK39" s="220">
        <v>0</v>
      </c>
      <c r="BL39" s="140">
        <f t="shared" si="5"/>
        <v>0</v>
      </c>
      <c r="BM39" s="28"/>
      <c r="BN39" s="155">
        <f t="shared" si="6"/>
        <v>0</v>
      </c>
      <c r="BO39" s="226">
        <v>0</v>
      </c>
      <c r="BP39" s="220">
        <v>0</v>
      </c>
      <c r="BQ39" s="220">
        <v>0</v>
      </c>
      <c r="BR39" s="220">
        <v>0</v>
      </c>
      <c r="BS39" s="140">
        <f t="shared" si="7"/>
        <v>1</v>
      </c>
      <c r="BU39" s="155">
        <f t="shared" si="8"/>
        <v>0</v>
      </c>
      <c r="BV39" s="226">
        <v>0</v>
      </c>
      <c r="BW39" s="226">
        <v>0</v>
      </c>
      <c r="BX39" s="226">
        <v>0</v>
      </c>
      <c r="BY39" s="226">
        <v>0</v>
      </c>
      <c r="BZ39" s="226">
        <v>0</v>
      </c>
      <c r="CA39" s="226">
        <v>0</v>
      </c>
      <c r="CB39" s="226">
        <v>0</v>
      </c>
      <c r="CC39" s="140">
        <f t="shared" si="9"/>
        <v>1</v>
      </c>
      <c r="CE39" s="157" cm="1">
        <f t="array" ref="CE39">IF($AA39=0,0,
IF(OR(ROUND($BD39,2)&lt;&gt;1,
OR($AI39:$BB39&lt;0)),1,0))</f>
        <v>0</v>
      </c>
      <c r="CG39" s="159">
        <f t="shared" si="10"/>
        <v>1</v>
      </c>
      <c r="CH39" s="159">
        <f t="shared" si="11"/>
        <v>2</v>
      </c>
      <c r="CI39" s="159">
        <f>SUM(CH$12:CH39)+1</f>
        <v>63</v>
      </c>
      <c r="CJ39" s="144" t="str">
        <f t="shared" si="12"/>
        <v>N/A</v>
      </c>
      <c r="CK39" s="159" t="str">
        <f>IFERROR(RANK(CJ39,CJ$12:CJ$286,0)+COUNTIF(CJ$12:CJ39,CJ39)-1,NA)</f>
        <v>N/A</v>
      </c>
      <c r="CM39" s="227" t="s">
        <v>739</v>
      </c>
      <c r="CN39" s="227" t="str">
        <f t="shared" si="13"/>
        <v>FY22</v>
      </c>
      <c r="CO39" s="52" cm="1">
        <f t="array" ref="CO39">Inflation!$S$11
/INDEX(Inflation!$J$11:$Z$11,,MATCH(RIGHT(CM39,2),RIGHT(Inflation!$J$9:$Z$9,2),0))
/(1+Inflation!$S$10)^0.5</f>
        <v>0.96206866341754282</v>
      </c>
      <c r="CP39" s="227" t="s">
        <v>199</v>
      </c>
    </row>
    <row r="40" spans="1:94" x14ac:dyDescent="0.2">
      <c r="A40" s="49">
        <f>IF(AND(COUNTIF(D$12:D40,D40)&gt;1,D40&lt;&gt;"[Project Name]"),1,0)</f>
        <v>0</v>
      </c>
      <c r="C40" s="28">
        <f t="shared" si="1"/>
        <v>29</v>
      </c>
      <c r="D40" s="218" t="s">
        <v>597</v>
      </c>
      <c r="E40" s="218" t="b">
        <v>1</v>
      </c>
      <c r="F40" s="219" t="s">
        <v>23</v>
      </c>
      <c r="G40" s="219" t="s">
        <v>34</v>
      </c>
      <c r="H40" s="219" t="s">
        <v>46</v>
      </c>
      <c r="I40" s="219" t="s">
        <v>15</v>
      </c>
      <c r="J40" s="219" t="s">
        <v>15</v>
      </c>
      <c r="K40" s="219" t="s">
        <v>353</v>
      </c>
      <c r="L40" s="219" t="s">
        <v>370</v>
      </c>
      <c r="M40" s="219" t="s">
        <v>15</v>
      </c>
      <c r="N40" s="219" t="s">
        <v>200</v>
      </c>
      <c r="O40" s="220">
        <v>0</v>
      </c>
      <c r="P40" s="219" t="s">
        <v>523</v>
      </c>
      <c r="Q40" s="221" t="s">
        <v>132</v>
      </c>
      <c r="R40" s="222">
        <v>0</v>
      </c>
      <c r="S40" s="220">
        <v>0.12963465763886034</v>
      </c>
      <c r="T40" s="43">
        <f t="shared" si="2"/>
        <v>0.87036534236113972</v>
      </c>
      <c r="V40" s="223">
        <v>0</v>
      </c>
      <c r="W40" s="223">
        <v>0</v>
      </c>
      <c r="X40" s="223">
        <v>0</v>
      </c>
      <c r="Y40" s="223">
        <v>8.234416424418213E-2</v>
      </c>
      <c r="Z40" s="223">
        <v>4.0599356093713004</v>
      </c>
      <c r="AA40" s="141">
        <v>4.1422797736154822</v>
      </c>
      <c r="AC40" s="224">
        <v>0</v>
      </c>
      <c r="AD40" s="224">
        <v>0</v>
      </c>
      <c r="AE40" s="224">
        <v>0</v>
      </c>
      <c r="AF40" s="224">
        <v>0</v>
      </c>
      <c r="AG40" s="224">
        <v>1</v>
      </c>
      <c r="AI40" s="220">
        <v>1</v>
      </c>
      <c r="AJ40" s="220">
        <v>0</v>
      </c>
      <c r="AK40" s="220">
        <v>0</v>
      </c>
      <c r="AL40" s="220">
        <v>0</v>
      </c>
      <c r="AM40" s="220">
        <v>0</v>
      </c>
      <c r="AN40" s="220">
        <v>0</v>
      </c>
      <c r="AO40" s="220">
        <v>0</v>
      </c>
      <c r="AP40" s="220">
        <v>0</v>
      </c>
      <c r="AQ40" s="220">
        <v>0</v>
      </c>
      <c r="AR40" s="220">
        <v>0</v>
      </c>
      <c r="AS40" s="220">
        <v>0</v>
      </c>
      <c r="AT40" s="220">
        <v>0</v>
      </c>
      <c r="AU40" s="220">
        <v>0</v>
      </c>
      <c r="AV40" s="220">
        <v>0</v>
      </c>
      <c r="AW40" s="220">
        <v>0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28"/>
      <c r="BD40" s="142">
        <f t="shared" si="3"/>
        <v>1</v>
      </c>
      <c r="BF40" s="155">
        <f t="shared" si="4"/>
        <v>1</v>
      </c>
      <c r="BG40" s="226">
        <v>0</v>
      </c>
      <c r="BH40" s="226">
        <v>0.36139302771607901</v>
      </c>
      <c r="BI40" s="220">
        <v>0.4324943948288647</v>
      </c>
      <c r="BJ40" s="220">
        <v>0.20611257745505626</v>
      </c>
      <c r="BK40" s="220">
        <v>0</v>
      </c>
      <c r="BL40" s="140">
        <f t="shared" si="5"/>
        <v>0</v>
      </c>
      <c r="BM40" s="28"/>
      <c r="BN40" s="155">
        <f t="shared" si="6"/>
        <v>0</v>
      </c>
      <c r="BO40" s="226">
        <v>0</v>
      </c>
      <c r="BP40" s="220">
        <v>0</v>
      </c>
      <c r="BQ40" s="220">
        <v>0</v>
      </c>
      <c r="BR40" s="220">
        <v>0</v>
      </c>
      <c r="BS40" s="140">
        <f t="shared" si="7"/>
        <v>1</v>
      </c>
      <c r="BU40" s="155">
        <f t="shared" si="8"/>
        <v>0</v>
      </c>
      <c r="BV40" s="226">
        <v>0</v>
      </c>
      <c r="BW40" s="226">
        <v>0</v>
      </c>
      <c r="BX40" s="226">
        <v>0</v>
      </c>
      <c r="BY40" s="226">
        <v>0</v>
      </c>
      <c r="BZ40" s="226">
        <v>0</v>
      </c>
      <c r="CA40" s="226">
        <v>0</v>
      </c>
      <c r="CB40" s="226">
        <v>0</v>
      </c>
      <c r="CC40" s="140">
        <f t="shared" si="9"/>
        <v>1</v>
      </c>
      <c r="CE40" s="157" cm="1">
        <f t="array" ref="CE40">IF($AA40=0,0,
IF(OR(ROUND($BD40,2)&lt;&gt;1,
OR($AI40:$BB40&lt;0)),1,0))</f>
        <v>0</v>
      </c>
      <c r="CG40" s="159">
        <f t="shared" si="10"/>
        <v>1</v>
      </c>
      <c r="CH40" s="159">
        <f t="shared" si="11"/>
        <v>2</v>
      </c>
      <c r="CI40" s="159">
        <f>SUM(CH$12:CH40)+1</f>
        <v>65</v>
      </c>
      <c r="CJ40" s="144" t="str">
        <f t="shared" si="12"/>
        <v>N/A</v>
      </c>
      <c r="CK40" s="159" t="str">
        <f>IFERROR(RANK(CJ40,CJ$12:CJ$286,0)+COUNTIF(CJ$12:CJ40,CJ40)-1,NA)</f>
        <v>N/A</v>
      </c>
      <c r="CM40" s="227" t="s">
        <v>739</v>
      </c>
      <c r="CN40" s="227" t="str">
        <f t="shared" si="13"/>
        <v>FY22</v>
      </c>
      <c r="CO40" s="52" cm="1">
        <f t="array" ref="CO40">Inflation!$S$11
/INDEX(Inflation!$J$11:$Z$11,,MATCH(RIGHT(CM40,2),RIGHT(Inflation!$J$9:$Z$9,2),0))
/(1+Inflation!$S$10)^0.5</f>
        <v>0.96206866341754282</v>
      </c>
      <c r="CP40" s="227" t="s">
        <v>199</v>
      </c>
    </row>
    <row r="41" spans="1:94" x14ac:dyDescent="0.2">
      <c r="A41" s="49">
        <f>IF(AND(COUNTIF(D$12:D41,D41)&gt;1,D41&lt;&gt;"[Project Name]"),1,0)</f>
        <v>0</v>
      </c>
      <c r="C41" s="28">
        <f t="shared" si="1"/>
        <v>30</v>
      </c>
      <c r="D41" s="218" t="s">
        <v>598</v>
      </c>
      <c r="E41" s="218" t="b">
        <v>0</v>
      </c>
      <c r="F41" s="219" t="s">
        <v>23</v>
      </c>
      <c r="G41" s="219" t="s">
        <v>34</v>
      </c>
      <c r="H41" s="219" t="s">
        <v>46</v>
      </c>
      <c r="I41" s="219" t="s">
        <v>15</v>
      </c>
      <c r="J41" s="219" t="s">
        <v>15</v>
      </c>
      <c r="K41" s="219" t="s">
        <v>353</v>
      </c>
      <c r="L41" s="219" t="s">
        <v>370</v>
      </c>
      <c r="M41" s="219" t="s">
        <v>15</v>
      </c>
      <c r="N41" s="219" t="s">
        <v>200</v>
      </c>
      <c r="O41" s="220">
        <v>0</v>
      </c>
      <c r="P41" s="219" t="s">
        <v>523</v>
      </c>
      <c r="Q41" s="221" t="s">
        <v>132</v>
      </c>
      <c r="R41" s="222">
        <v>0</v>
      </c>
      <c r="S41" s="220">
        <v>0</v>
      </c>
      <c r="T41" s="43">
        <f t="shared" si="2"/>
        <v>1</v>
      </c>
      <c r="V41" s="223">
        <v>0</v>
      </c>
      <c r="W41" s="223">
        <v>0</v>
      </c>
      <c r="X41" s="223">
        <v>0</v>
      </c>
      <c r="Y41" s="223">
        <v>0</v>
      </c>
      <c r="Z41" s="223">
        <v>0</v>
      </c>
      <c r="AA41" s="141">
        <v>0</v>
      </c>
      <c r="AC41" s="224">
        <v>0</v>
      </c>
      <c r="AD41" s="224">
        <v>0</v>
      </c>
      <c r="AE41" s="224">
        <v>0</v>
      </c>
      <c r="AF41" s="224">
        <v>0</v>
      </c>
      <c r="AG41" s="224">
        <v>0</v>
      </c>
      <c r="AI41" s="220">
        <v>1</v>
      </c>
      <c r="AJ41" s="220">
        <v>0</v>
      </c>
      <c r="AK41" s="220">
        <v>0</v>
      </c>
      <c r="AL41" s="220">
        <v>0</v>
      </c>
      <c r="AM41" s="220">
        <v>0</v>
      </c>
      <c r="AN41" s="220">
        <v>0</v>
      </c>
      <c r="AO41" s="220">
        <v>0</v>
      </c>
      <c r="AP41" s="220">
        <v>0</v>
      </c>
      <c r="AQ41" s="220">
        <v>0</v>
      </c>
      <c r="AR41" s="220">
        <v>0</v>
      </c>
      <c r="AS41" s="220">
        <v>0</v>
      </c>
      <c r="AT41" s="220">
        <v>0</v>
      </c>
      <c r="AU41" s="220">
        <v>0</v>
      </c>
      <c r="AV41" s="220">
        <v>0</v>
      </c>
      <c r="AW41" s="220">
        <v>0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28"/>
      <c r="BD41" s="142">
        <f t="shared" si="3"/>
        <v>1</v>
      </c>
      <c r="BF41" s="155">
        <f t="shared" si="4"/>
        <v>1</v>
      </c>
      <c r="BG41" s="226">
        <v>0</v>
      </c>
      <c r="BH41" s="226">
        <v>0.4</v>
      </c>
      <c r="BI41" s="220">
        <v>0.6</v>
      </c>
      <c r="BJ41" s="220">
        <v>0</v>
      </c>
      <c r="BK41" s="220">
        <v>0</v>
      </c>
      <c r="BL41" s="140">
        <f t="shared" si="5"/>
        <v>0</v>
      </c>
      <c r="BM41" s="28"/>
      <c r="BN41" s="155">
        <f t="shared" si="6"/>
        <v>0</v>
      </c>
      <c r="BO41" s="226">
        <v>0</v>
      </c>
      <c r="BP41" s="220">
        <v>0</v>
      </c>
      <c r="BQ41" s="220">
        <v>0</v>
      </c>
      <c r="BR41" s="220">
        <v>0</v>
      </c>
      <c r="BS41" s="140">
        <f t="shared" si="7"/>
        <v>1</v>
      </c>
      <c r="BU41" s="155">
        <f t="shared" si="8"/>
        <v>0</v>
      </c>
      <c r="BV41" s="226">
        <v>0</v>
      </c>
      <c r="BW41" s="226">
        <v>0</v>
      </c>
      <c r="BX41" s="226">
        <v>0</v>
      </c>
      <c r="BY41" s="226">
        <v>0</v>
      </c>
      <c r="BZ41" s="226">
        <v>0</v>
      </c>
      <c r="CA41" s="226">
        <v>0</v>
      </c>
      <c r="CB41" s="226">
        <v>0</v>
      </c>
      <c r="CC41" s="140">
        <f t="shared" si="9"/>
        <v>1</v>
      </c>
      <c r="CE41" s="157" cm="1">
        <f t="array" ref="CE41">IF($AA41=0,0,
IF(OR(ROUND($BD41,2)&lt;&gt;1,
OR($AI41:$BB41&lt;0)),1,0))</f>
        <v>0</v>
      </c>
      <c r="CG41" s="159">
        <f t="shared" si="10"/>
        <v>1</v>
      </c>
      <c r="CH41" s="159">
        <f t="shared" si="11"/>
        <v>2</v>
      </c>
      <c r="CI41" s="159">
        <f>SUM(CH$12:CH41)+1</f>
        <v>67</v>
      </c>
      <c r="CJ41" s="144" t="str">
        <f t="shared" si="12"/>
        <v>N/A</v>
      </c>
      <c r="CK41" s="159" t="str">
        <f>IFERROR(RANK(CJ41,CJ$12:CJ$286,0)+COUNTIF(CJ$12:CJ41,CJ41)-1,NA)</f>
        <v>N/A</v>
      </c>
      <c r="CM41" s="227" t="s">
        <v>739</v>
      </c>
      <c r="CN41" s="227" t="str">
        <f t="shared" si="13"/>
        <v>FY22</v>
      </c>
      <c r="CO41" s="52" cm="1">
        <f t="array" ref="CO41">Inflation!$S$11
/INDEX(Inflation!$J$11:$Z$11,,MATCH(RIGHT(CM41,2),RIGHT(Inflation!$J$9:$Z$9,2),0))
/(1+Inflation!$S$10)^0.5</f>
        <v>0.96206866341754282</v>
      </c>
      <c r="CP41" s="227" t="s">
        <v>199</v>
      </c>
    </row>
    <row r="42" spans="1:94" x14ac:dyDescent="0.2">
      <c r="A42" s="49">
        <f>IF(AND(COUNTIF(D$12:D42,D42)&gt;1,D42&lt;&gt;"[Project Name]"),1,0)</f>
        <v>0</v>
      </c>
      <c r="C42" s="28">
        <f t="shared" si="1"/>
        <v>31</v>
      </c>
      <c r="D42" s="218" t="s">
        <v>599</v>
      </c>
      <c r="E42" s="218" t="b">
        <v>1</v>
      </c>
      <c r="F42" s="219" t="s">
        <v>23</v>
      </c>
      <c r="G42" s="219" t="s">
        <v>34</v>
      </c>
      <c r="H42" s="219" t="s">
        <v>46</v>
      </c>
      <c r="I42" s="219" t="s">
        <v>15</v>
      </c>
      <c r="J42" s="219" t="s">
        <v>15</v>
      </c>
      <c r="K42" s="219" t="s">
        <v>353</v>
      </c>
      <c r="L42" s="219" t="s">
        <v>370</v>
      </c>
      <c r="M42" s="219" t="s">
        <v>15</v>
      </c>
      <c r="N42" s="219" t="s">
        <v>200</v>
      </c>
      <c r="O42" s="220">
        <v>0</v>
      </c>
      <c r="P42" s="219" t="s">
        <v>523</v>
      </c>
      <c r="Q42" s="221" t="s">
        <v>132</v>
      </c>
      <c r="R42" s="222">
        <v>0</v>
      </c>
      <c r="S42" s="220">
        <v>0.12627042703276981</v>
      </c>
      <c r="T42" s="43">
        <f t="shared" si="2"/>
        <v>0.87372957296723019</v>
      </c>
      <c r="V42" s="223">
        <v>3.0777990319584108</v>
      </c>
      <c r="W42" s="223">
        <v>0</v>
      </c>
      <c r="X42" s="223">
        <v>0</v>
      </c>
      <c r="Y42" s="223">
        <v>0</v>
      </c>
      <c r="Z42" s="223">
        <v>0</v>
      </c>
      <c r="AA42" s="141">
        <v>3.0777990319584108</v>
      </c>
      <c r="AC42" s="224">
        <v>1</v>
      </c>
      <c r="AD42" s="224">
        <v>0</v>
      </c>
      <c r="AE42" s="224">
        <v>0</v>
      </c>
      <c r="AF42" s="224">
        <v>0</v>
      </c>
      <c r="AG42" s="224">
        <v>0</v>
      </c>
      <c r="AI42" s="220">
        <v>0.99999999999999989</v>
      </c>
      <c r="AJ42" s="220">
        <v>0</v>
      </c>
      <c r="AK42" s="220">
        <v>0</v>
      </c>
      <c r="AL42" s="220">
        <v>0</v>
      </c>
      <c r="AM42" s="220">
        <v>0</v>
      </c>
      <c r="AN42" s="220">
        <v>0</v>
      </c>
      <c r="AO42" s="220">
        <v>0</v>
      </c>
      <c r="AP42" s="220">
        <v>0</v>
      </c>
      <c r="AQ42" s="220">
        <v>0</v>
      </c>
      <c r="AR42" s="220">
        <v>0</v>
      </c>
      <c r="AS42" s="220">
        <v>0</v>
      </c>
      <c r="AT42" s="220">
        <v>0</v>
      </c>
      <c r="AU42" s="220">
        <v>0</v>
      </c>
      <c r="AV42" s="220">
        <v>0</v>
      </c>
      <c r="AW42" s="220">
        <v>0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28"/>
      <c r="BD42" s="142">
        <f t="shared" si="3"/>
        <v>0.99999999999999989</v>
      </c>
      <c r="BF42" s="155">
        <f t="shared" si="4"/>
        <v>0.99999999999999989</v>
      </c>
      <c r="BG42" s="226">
        <v>0</v>
      </c>
      <c r="BH42" s="226">
        <v>9.2501438442843656E-2</v>
      </c>
      <c r="BI42" s="220">
        <v>0.75218576952593452</v>
      </c>
      <c r="BJ42" s="220">
        <v>0.15531279203122184</v>
      </c>
      <c r="BK42" s="220">
        <v>0</v>
      </c>
      <c r="BL42" s="140">
        <f t="shared" si="5"/>
        <v>0</v>
      </c>
      <c r="BM42" s="28"/>
      <c r="BN42" s="155">
        <f t="shared" si="6"/>
        <v>0</v>
      </c>
      <c r="BO42" s="226">
        <v>0</v>
      </c>
      <c r="BP42" s="220">
        <v>0</v>
      </c>
      <c r="BQ42" s="220">
        <v>0</v>
      </c>
      <c r="BR42" s="220">
        <v>0</v>
      </c>
      <c r="BS42" s="140">
        <f t="shared" si="7"/>
        <v>1</v>
      </c>
      <c r="BU42" s="155">
        <f t="shared" si="8"/>
        <v>0</v>
      </c>
      <c r="BV42" s="226">
        <v>0</v>
      </c>
      <c r="BW42" s="226">
        <v>0</v>
      </c>
      <c r="BX42" s="226">
        <v>0</v>
      </c>
      <c r="BY42" s="226">
        <v>0</v>
      </c>
      <c r="BZ42" s="226">
        <v>0</v>
      </c>
      <c r="CA42" s="226">
        <v>0</v>
      </c>
      <c r="CB42" s="226">
        <v>0</v>
      </c>
      <c r="CC42" s="140">
        <f t="shared" si="9"/>
        <v>1</v>
      </c>
      <c r="CE42" s="157" cm="1">
        <f t="array" ref="CE42">IF($AA42=0,0,
IF(OR(ROUND($BD42,2)&lt;&gt;1,
OR($AI42:$BB42&lt;0)),1,0))</f>
        <v>0</v>
      </c>
      <c r="CG42" s="159">
        <f t="shared" si="10"/>
        <v>1</v>
      </c>
      <c r="CH42" s="159">
        <f t="shared" si="11"/>
        <v>2</v>
      </c>
      <c r="CI42" s="159">
        <f>SUM(CH$12:CH42)+1</f>
        <v>69</v>
      </c>
      <c r="CJ42" s="144" t="str">
        <f t="shared" si="12"/>
        <v>N/A</v>
      </c>
      <c r="CK42" s="159" t="str">
        <f>IFERROR(RANK(CJ42,CJ$12:CJ$286,0)+COUNTIF(CJ$12:CJ42,CJ42)-1,NA)</f>
        <v>N/A</v>
      </c>
      <c r="CM42" s="227" t="s">
        <v>739</v>
      </c>
      <c r="CN42" s="227" t="str">
        <f t="shared" si="13"/>
        <v>FY22</v>
      </c>
      <c r="CO42" s="52" cm="1">
        <f t="array" ref="CO42">Inflation!$S$11
/INDEX(Inflation!$J$11:$Z$11,,MATCH(RIGHT(CM42,2),RIGHT(Inflation!$J$9:$Z$9,2),0))
/(1+Inflation!$S$10)^0.5</f>
        <v>0.96206866341754282</v>
      </c>
      <c r="CP42" s="227" t="s">
        <v>199</v>
      </c>
    </row>
    <row r="43" spans="1:94" x14ac:dyDescent="0.2">
      <c r="A43" s="49">
        <f>IF(AND(COUNTIF(D$12:D43,D43)&gt;1,D43&lt;&gt;"[Project Name]"),1,0)</f>
        <v>0</v>
      </c>
      <c r="C43" s="28">
        <f t="shared" si="1"/>
        <v>32</v>
      </c>
      <c r="D43" s="218" t="s">
        <v>600</v>
      </c>
      <c r="E43" s="218" t="b">
        <v>0</v>
      </c>
      <c r="F43" s="219" t="s">
        <v>23</v>
      </c>
      <c r="G43" s="219" t="s">
        <v>34</v>
      </c>
      <c r="H43" s="219" t="s">
        <v>46</v>
      </c>
      <c r="I43" s="219" t="s">
        <v>15</v>
      </c>
      <c r="J43" s="219" t="s">
        <v>15</v>
      </c>
      <c r="K43" s="219" t="s">
        <v>353</v>
      </c>
      <c r="L43" s="219" t="s">
        <v>370</v>
      </c>
      <c r="M43" s="219" t="s">
        <v>15</v>
      </c>
      <c r="N43" s="219" t="s">
        <v>200</v>
      </c>
      <c r="O43" s="220">
        <v>0</v>
      </c>
      <c r="P43" s="219" t="s">
        <v>523</v>
      </c>
      <c r="Q43" s="221" t="s">
        <v>132</v>
      </c>
      <c r="R43" s="222">
        <v>0</v>
      </c>
      <c r="S43" s="220">
        <v>0</v>
      </c>
      <c r="T43" s="43">
        <f t="shared" si="2"/>
        <v>1</v>
      </c>
      <c r="V43" s="223">
        <v>0</v>
      </c>
      <c r="W43" s="223">
        <v>0</v>
      </c>
      <c r="X43" s="223">
        <v>0</v>
      </c>
      <c r="Y43" s="223">
        <v>0</v>
      </c>
      <c r="Z43" s="223">
        <v>0</v>
      </c>
      <c r="AA43" s="141">
        <v>0</v>
      </c>
      <c r="AC43" s="224">
        <v>0</v>
      </c>
      <c r="AD43" s="224">
        <v>0</v>
      </c>
      <c r="AE43" s="224">
        <v>0</v>
      </c>
      <c r="AF43" s="224">
        <v>0</v>
      </c>
      <c r="AG43" s="224">
        <v>0</v>
      </c>
      <c r="AI43" s="220">
        <v>1</v>
      </c>
      <c r="AJ43" s="220">
        <v>0</v>
      </c>
      <c r="AK43" s="220">
        <v>0</v>
      </c>
      <c r="AL43" s="220">
        <v>0</v>
      </c>
      <c r="AM43" s="220">
        <v>0</v>
      </c>
      <c r="AN43" s="220">
        <v>0</v>
      </c>
      <c r="AO43" s="220">
        <v>0</v>
      </c>
      <c r="AP43" s="220">
        <v>0</v>
      </c>
      <c r="AQ43" s="220">
        <v>0</v>
      </c>
      <c r="AR43" s="220">
        <v>0</v>
      </c>
      <c r="AS43" s="220">
        <v>0</v>
      </c>
      <c r="AT43" s="220">
        <v>0</v>
      </c>
      <c r="AU43" s="220">
        <v>0</v>
      </c>
      <c r="AV43" s="220">
        <v>0</v>
      </c>
      <c r="AW43" s="220">
        <v>0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28"/>
      <c r="BD43" s="142">
        <f t="shared" si="3"/>
        <v>1</v>
      </c>
      <c r="BF43" s="155">
        <f t="shared" si="4"/>
        <v>1</v>
      </c>
      <c r="BG43" s="226">
        <v>0</v>
      </c>
      <c r="BH43" s="226">
        <v>0</v>
      </c>
      <c r="BI43" s="220">
        <v>1</v>
      </c>
      <c r="BJ43" s="220">
        <v>0</v>
      </c>
      <c r="BK43" s="220">
        <v>0</v>
      </c>
      <c r="BL43" s="140">
        <f t="shared" si="5"/>
        <v>0</v>
      </c>
      <c r="BM43" s="28"/>
      <c r="BN43" s="155">
        <f t="shared" si="6"/>
        <v>0</v>
      </c>
      <c r="BO43" s="226">
        <v>0</v>
      </c>
      <c r="BP43" s="220">
        <v>0</v>
      </c>
      <c r="BQ43" s="220">
        <v>0</v>
      </c>
      <c r="BR43" s="220">
        <v>0</v>
      </c>
      <c r="BS43" s="140">
        <f t="shared" si="7"/>
        <v>1</v>
      </c>
      <c r="BU43" s="155">
        <f t="shared" si="8"/>
        <v>0</v>
      </c>
      <c r="BV43" s="226">
        <v>0</v>
      </c>
      <c r="BW43" s="226">
        <v>0</v>
      </c>
      <c r="BX43" s="226">
        <v>0</v>
      </c>
      <c r="BY43" s="226">
        <v>0</v>
      </c>
      <c r="BZ43" s="226">
        <v>0</v>
      </c>
      <c r="CA43" s="226">
        <v>0</v>
      </c>
      <c r="CB43" s="226">
        <v>0</v>
      </c>
      <c r="CC43" s="140">
        <f t="shared" si="9"/>
        <v>1</v>
      </c>
      <c r="CE43" s="157" cm="1">
        <f t="array" ref="CE43">IF($AA43=0,0,
IF(OR(ROUND($BD43,2)&lt;&gt;1,
OR($AI43:$BB43&lt;0)),1,0))</f>
        <v>0</v>
      </c>
      <c r="CG43" s="159">
        <f t="shared" si="10"/>
        <v>1</v>
      </c>
      <c r="CH43" s="159">
        <f t="shared" si="11"/>
        <v>2</v>
      </c>
      <c r="CI43" s="159">
        <f>SUM(CH$12:CH43)+1</f>
        <v>71</v>
      </c>
      <c r="CJ43" s="144" t="str">
        <f t="shared" si="12"/>
        <v>N/A</v>
      </c>
      <c r="CK43" s="159" t="str">
        <f>IFERROR(RANK(CJ43,CJ$12:CJ$286,0)+COUNTIF(CJ$12:CJ43,CJ43)-1,NA)</f>
        <v>N/A</v>
      </c>
      <c r="CM43" s="227" t="s">
        <v>739</v>
      </c>
      <c r="CN43" s="227" t="str">
        <f t="shared" si="13"/>
        <v>FY22</v>
      </c>
      <c r="CO43" s="52" cm="1">
        <f t="array" ref="CO43">Inflation!$S$11
/INDEX(Inflation!$J$11:$Z$11,,MATCH(RIGHT(CM43,2),RIGHT(Inflation!$J$9:$Z$9,2),0))
/(1+Inflation!$S$10)^0.5</f>
        <v>0.96206866341754282</v>
      </c>
      <c r="CP43" s="227" t="s">
        <v>199</v>
      </c>
    </row>
    <row r="44" spans="1:94" x14ac:dyDescent="0.2">
      <c r="A44" s="49">
        <f>IF(AND(COUNTIF(D$12:D44,D44)&gt;1,D44&lt;&gt;"[Project Name]"),1,0)</f>
        <v>0</v>
      </c>
      <c r="C44" s="28">
        <f t="shared" ref="C44:C75" si="14">IF(ISNUMBER(C43),C43+1,1)</f>
        <v>33</v>
      </c>
      <c r="D44" s="218" t="s">
        <v>601</v>
      </c>
      <c r="E44" s="218" t="b">
        <v>1</v>
      </c>
      <c r="F44" s="219" t="s">
        <v>23</v>
      </c>
      <c r="G44" s="219" t="s">
        <v>34</v>
      </c>
      <c r="H44" s="219" t="s">
        <v>46</v>
      </c>
      <c r="I44" s="219" t="s">
        <v>15</v>
      </c>
      <c r="J44" s="219" t="s">
        <v>15</v>
      </c>
      <c r="K44" s="219" t="s">
        <v>353</v>
      </c>
      <c r="L44" s="219" t="s">
        <v>370</v>
      </c>
      <c r="M44" s="219" t="s">
        <v>15</v>
      </c>
      <c r="N44" s="219" t="s">
        <v>200</v>
      </c>
      <c r="O44" s="220">
        <v>0</v>
      </c>
      <c r="P44" s="219" t="s">
        <v>523</v>
      </c>
      <c r="Q44" s="221" t="s">
        <v>132</v>
      </c>
      <c r="R44" s="222">
        <v>0</v>
      </c>
      <c r="S44" s="220">
        <v>0.12672184012194773</v>
      </c>
      <c r="T44" s="43">
        <f t="shared" ref="T44:T75" si="15">1-S44</f>
        <v>0.87327815987805224</v>
      </c>
      <c r="V44" s="223">
        <v>0</v>
      </c>
      <c r="W44" s="223">
        <v>6.9176594258822152E-2</v>
      </c>
      <c r="X44" s="223">
        <v>3.6459102914569317</v>
      </c>
      <c r="Y44" s="223">
        <v>0.17999157356802639</v>
      </c>
      <c r="Z44" s="223">
        <v>0</v>
      </c>
      <c r="AA44" s="141">
        <v>3.8950784592837802</v>
      </c>
      <c r="AC44" s="224">
        <v>0</v>
      </c>
      <c r="AD44" s="224">
        <v>0</v>
      </c>
      <c r="AE44" s="224">
        <v>0</v>
      </c>
      <c r="AF44" s="224">
        <v>1</v>
      </c>
      <c r="AG44" s="224">
        <v>0</v>
      </c>
      <c r="AI44" s="220">
        <v>1.0000000000000004</v>
      </c>
      <c r="AJ44" s="220">
        <v>0</v>
      </c>
      <c r="AK44" s="220">
        <v>0</v>
      </c>
      <c r="AL44" s="220">
        <v>0</v>
      </c>
      <c r="AM44" s="220">
        <v>0</v>
      </c>
      <c r="AN44" s="220">
        <v>0</v>
      </c>
      <c r="AO44" s="220">
        <v>0</v>
      </c>
      <c r="AP44" s="220">
        <v>0</v>
      </c>
      <c r="AQ44" s="220">
        <v>0</v>
      </c>
      <c r="AR44" s="220">
        <v>0</v>
      </c>
      <c r="AS44" s="220">
        <v>0</v>
      </c>
      <c r="AT44" s="220">
        <v>0</v>
      </c>
      <c r="AU44" s="220">
        <v>0</v>
      </c>
      <c r="AV44" s="220">
        <v>0</v>
      </c>
      <c r="AW44" s="220">
        <v>0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28"/>
      <c r="BD44" s="142">
        <f t="shared" ref="BD44:BD75" si="16">SUM(AI44:BB44)</f>
        <v>1.0000000000000004</v>
      </c>
      <c r="BF44" s="155">
        <f t="shared" ref="BF44:BF75" si="17">$AI44+$AJ44+$AP44</f>
        <v>1.0000000000000004</v>
      </c>
      <c r="BG44" s="226">
        <v>0</v>
      </c>
      <c r="BH44" s="226">
        <v>0.27327077921695458</v>
      </c>
      <c r="BI44" s="220">
        <v>0.57525519369982259</v>
      </c>
      <c r="BJ44" s="220">
        <v>0.1514740270832228</v>
      </c>
      <c r="BK44" s="220">
        <v>0</v>
      </c>
      <c r="BL44" s="140">
        <f t="shared" ref="BL44:BL75" si="18">1-SUM(BG44:BK44)</f>
        <v>0</v>
      </c>
      <c r="BM44" s="28"/>
      <c r="BN44" s="155">
        <f t="shared" ref="BN44:BN75" si="19">$AK44+$AR44</f>
        <v>0</v>
      </c>
      <c r="BO44" s="226">
        <v>0</v>
      </c>
      <c r="BP44" s="220">
        <v>0</v>
      </c>
      <c r="BQ44" s="220">
        <v>0</v>
      </c>
      <c r="BR44" s="220">
        <v>0</v>
      </c>
      <c r="BS44" s="140">
        <f t="shared" ref="BS44:BS75" si="20">1-SUM(BO44:BR44)</f>
        <v>1</v>
      </c>
      <c r="BU44" s="155">
        <f t="shared" ref="BU44:BU75" si="21">$AL44
+$AM44
+$AN44</f>
        <v>0</v>
      </c>
      <c r="BV44" s="226">
        <v>0</v>
      </c>
      <c r="BW44" s="226">
        <v>0</v>
      </c>
      <c r="BX44" s="226">
        <v>0</v>
      </c>
      <c r="BY44" s="226">
        <v>0</v>
      </c>
      <c r="BZ44" s="226">
        <v>0</v>
      </c>
      <c r="CA44" s="226">
        <v>0</v>
      </c>
      <c r="CB44" s="226">
        <v>0</v>
      </c>
      <c r="CC44" s="140">
        <f t="shared" ref="CC44:CC75" si="22">1-SUM(BV44:CB44)</f>
        <v>1</v>
      </c>
      <c r="CE44" s="157" cm="1">
        <f t="array" ref="CE44">IF($AA44=0,0,
IF(OR(ROUND($BD44,2)&lt;&gt;1,
OR($AI44:$BB44&lt;0)),1,0))</f>
        <v>0</v>
      </c>
      <c r="CG44" s="159">
        <f t="shared" ref="CG44:CG75" si="23">COUNTIF($AI44:$BB44,"&lt;&gt;"&amp;0)</f>
        <v>1</v>
      </c>
      <c r="CH44" s="159">
        <f t="shared" ref="CH44:CH75" si="24">CG44*ROWS(IC_Category_List)</f>
        <v>2</v>
      </c>
      <c r="CI44" s="159">
        <f>SUM(CH$12:CH44)+1</f>
        <v>73</v>
      </c>
      <c r="CJ44" s="144" t="str">
        <f t="shared" si="12"/>
        <v>N/A</v>
      </c>
      <c r="CK44" s="159" t="str">
        <f>IFERROR(RANK(CJ44,CJ$12:CJ$286,0)+COUNTIF(CJ$12:CJ44,CJ44)-1,NA)</f>
        <v>N/A</v>
      </c>
      <c r="CM44" s="227" t="s">
        <v>739</v>
      </c>
      <c r="CN44" s="227" t="str">
        <f t="shared" si="13"/>
        <v>FY22</v>
      </c>
      <c r="CO44" s="52" cm="1">
        <f t="array" ref="CO44">Inflation!$S$11
/INDEX(Inflation!$J$11:$Z$11,,MATCH(RIGHT(CM44,2),RIGHT(Inflation!$J$9:$Z$9,2),0))
/(1+Inflation!$S$10)^0.5</f>
        <v>0.96206866341754282</v>
      </c>
      <c r="CP44" s="227" t="s">
        <v>199</v>
      </c>
    </row>
    <row r="45" spans="1:94" x14ac:dyDescent="0.2">
      <c r="A45" s="49">
        <f>IF(AND(COUNTIF(D$12:D45,D45)&gt;1,D45&lt;&gt;"[Project Name]"),1,0)</f>
        <v>0</v>
      </c>
      <c r="C45" s="28">
        <f t="shared" si="14"/>
        <v>34</v>
      </c>
      <c r="D45" s="218" t="s">
        <v>602</v>
      </c>
      <c r="E45" s="218" t="b">
        <v>1</v>
      </c>
      <c r="F45" s="219" t="s">
        <v>23</v>
      </c>
      <c r="G45" s="219" t="s">
        <v>34</v>
      </c>
      <c r="H45" s="219" t="s">
        <v>46</v>
      </c>
      <c r="I45" s="219" t="s">
        <v>15</v>
      </c>
      <c r="J45" s="219" t="s">
        <v>15</v>
      </c>
      <c r="K45" s="219" t="s">
        <v>354</v>
      </c>
      <c r="L45" s="219" t="s">
        <v>370</v>
      </c>
      <c r="M45" s="219" t="s">
        <v>15</v>
      </c>
      <c r="N45" s="219" t="s">
        <v>200</v>
      </c>
      <c r="O45" s="220">
        <v>0</v>
      </c>
      <c r="P45" s="219" t="s">
        <v>523</v>
      </c>
      <c r="Q45" s="221" t="s">
        <v>132</v>
      </c>
      <c r="R45" s="222">
        <v>0</v>
      </c>
      <c r="S45" s="220">
        <v>0.13228265555206492</v>
      </c>
      <c r="T45" s="43">
        <f t="shared" si="15"/>
        <v>0.86771734444793513</v>
      </c>
      <c r="V45" s="223">
        <v>0</v>
      </c>
      <c r="W45" s="223">
        <v>0.12892278525642525</v>
      </c>
      <c r="X45" s="223">
        <v>0.29538513884135159</v>
      </c>
      <c r="Y45" s="223">
        <v>3.6146686940720274</v>
      </c>
      <c r="Z45" s="223">
        <v>13.070213678162538</v>
      </c>
      <c r="AA45" s="141">
        <v>17.109190296332343</v>
      </c>
      <c r="AC45" s="224">
        <v>0</v>
      </c>
      <c r="AD45" s="224">
        <v>0</v>
      </c>
      <c r="AE45" s="224">
        <v>0</v>
      </c>
      <c r="AF45" s="224">
        <v>0</v>
      </c>
      <c r="AG45" s="224">
        <v>1</v>
      </c>
      <c r="AI45" s="220">
        <v>1.0000000000000004</v>
      </c>
      <c r="AJ45" s="220">
        <v>0</v>
      </c>
      <c r="AK45" s="220">
        <v>0</v>
      </c>
      <c r="AL45" s="220">
        <v>0</v>
      </c>
      <c r="AM45" s="220">
        <v>0</v>
      </c>
      <c r="AN45" s="220">
        <v>0</v>
      </c>
      <c r="AO45" s="220">
        <v>0</v>
      </c>
      <c r="AP45" s="220">
        <v>0</v>
      </c>
      <c r="AQ45" s="220">
        <v>0</v>
      </c>
      <c r="AR45" s="220">
        <v>0</v>
      </c>
      <c r="AS45" s="220">
        <v>0</v>
      </c>
      <c r="AT45" s="220">
        <v>0</v>
      </c>
      <c r="AU45" s="220">
        <v>0</v>
      </c>
      <c r="AV45" s="220">
        <v>0</v>
      </c>
      <c r="AW45" s="220">
        <v>0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28"/>
      <c r="BD45" s="142">
        <f t="shared" si="16"/>
        <v>1.0000000000000004</v>
      </c>
      <c r="BF45" s="155">
        <f t="shared" si="17"/>
        <v>1.0000000000000004</v>
      </c>
      <c r="BG45" s="226">
        <v>0</v>
      </c>
      <c r="BH45" s="226">
        <v>0.1261848687906727</v>
      </c>
      <c r="BI45" s="220">
        <v>0.73867455032272045</v>
      </c>
      <c r="BJ45" s="220">
        <v>0.13514058088660685</v>
      </c>
      <c r="BK45" s="220">
        <v>0</v>
      </c>
      <c r="BL45" s="140">
        <f t="shared" si="18"/>
        <v>0</v>
      </c>
      <c r="BM45" s="28"/>
      <c r="BN45" s="155">
        <f t="shared" si="19"/>
        <v>0</v>
      </c>
      <c r="BO45" s="226">
        <v>0</v>
      </c>
      <c r="BP45" s="220">
        <v>0</v>
      </c>
      <c r="BQ45" s="220">
        <v>0</v>
      </c>
      <c r="BR45" s="220">
        <v>0</v>
      </c>
      <c r="BS45" s="140">
        <f t="shared" si="20"/>
        <v>1</v>
      </c>
      <c r="BU45" s="155">
        <f t="shared" si="21"/>
        <v>0</v>
      </c>
      <c r="BV45" s="226">
        <v>0</v>
      </c>
      <c r="BW45" s="226">
        <v>0</v>
      </c>
      <c r="BX45" s="226">
        <v>0</v>
      </c>
      <c r="BY45" s="226">
        <v>0</v>
      </c>
      <c r="BZ45" s="226">
        <v>0</v>
      </c>
      <c r="CA45" s="226">
        <v>0</v>
      </c>
      <c r="CB45" s="226">
        <v>0</v>
      </c>
      <c r="CC45" s="140">
        <f t="shared" si="22"/>
        <v>1</v>
      </c>
      <c r="CE45" s="157" cm="1">
        <f t="array" ref="CE45">IF($AA45=0,0,
IF(OR(ROUND($BD45,2)&lt;&gt;1,
OR($AI45:$BB45&lt;0)),1,0))</f>
        <v>0</v>
      </c>
      <c r="CG45" s="159">
        <f t="shared" si="23"/>
        <v>1</v>
      </c>
      <c r="CH45" s="159">
        <f t="shared" si="24"/>
        <v>2</v>
      </c>
      <c r="CI45" s="159">
        <f>SUM(CH$12:CH45)+1</f>
        <v>75</v>
      </c>
      <c r="CJ45" s="144" t="str">
        <f t="shared" si="12"/>
        <v>N/A</v>
      </c>
      <c r="CK45" s="159" t="str">
        <f>IFERROR(RANK(CJ45,CJ$12:CJ$286,0)+COUNTIF(CJ$12:CJ45,CJ45)-1,NA)</f>
        <v>N/A</v>
      </c>
      <c r="CM45" s="227" t="s">
        <v>739</v>
      </c>
      <c r="CN45" s="227" t="str">
        <f t="shared" si="13"/>
        <v>FY22</v>
      </c>
      <c r="CO45" s="52" cm="1">
        <f t="array" ref="CO45">Inflation!$S$11
/INDEX(Inflation!$J$11:$Z$11,,MATCH(RIGHT(CM45,2),RIGHT(Inflation!$J$9:$Z$9,2),0))
/(1+Inflation!$S$10)^0.5</f>
        <v>0.96206866341754282</v>
      </c>
      <c r="CP45" s="227" t="s">
        <v>199</v>
      </c>
    </row>
    <row r="46" spans="1:94" x14ac:dyDescent="0.2">
      <c r="A46" s="49">
        <f>IF(AND(COUNTIF(D$12:D46,D46)&gt;1,D46&lt;&gt;"[Project Name]"),1,0)</f>
        <v>0</v>
      </c>
      <c r="C46" s="28">
        <f t="shared" si="14"/>
        <v>35</v>
      </c>
      <c r="D46" s="218" t="s">
        <v>603</v>
      </c>
      <c r="E46" s="218" t="b">
        <v>1</v>
      </c>
      <c r="F46" s="219" t="s">
        <v>23</v>
      </c>
      <c r="G46" s="219" t="s">
        <v>34</v>
      </c>
      <c r="H46" s="219" t="s">
        <v>46</v>
      </c>
      <c r="I46" s="219" t="s">
        <v>15</v>
      </c>
      <c r="J46" s="219" t="s">
        <v>15</v>
      </c>
      <c r="K46" s="219" t="s">
        <v>354</v>
      </c>
      <c r="L46" s="219" t="s">
        <v>370</v>
      </c>
      <c r="M46" s="219" t="s">
        <v>15</v>
      </c>
      <c r="N46" s="219" t="s">
        <v>200</v>
      </c>
      <c r="O46" s="220">
        <v>0</v>
      </c>
      <c r="P46" s="219" t="s">
        <v>523</v>
      </c>
      <c r="Q46" s="221" t="s">
        <v>132</v>
      </c>
      <c r="R46" s="222">
        <v>0</v>
      </c>
      <c r="S46" s="220">
        <v>0.12599213015718436</v>
      </c>
      <c r="T46" s="43">
        <f t="shared" si="15"/>
        <v>0.87400786984281564</v>
      </c>
      <c r="V46" s="223">
        <v>8.3841767994623298E-2</v>
      </c>
      <c r="W46" s="223">
        <v>0.49764450804223986</v>
      </c>
      <c r="X46" s="223">
        <v>7.0060037921948357</v>
      </c>
      <c r="Y46" s="223">
        <v>0</v>
      </c>
      <c r="Z46" s="223">
        <v>0</v>
      </c>
      <c r="AA46" s="141">
        <v>7.5874900682316992</v>
      </c>
      <c r="AC46" s="224">
        <v>0</v>
      </c>
      <c r="AD46" s="224">
        <v>0</v>
      </c>
      <c r="AE46" s="224">
        <v>1</v>
      </c>
      <c r="AF46" s="224">
        <v>0</v>
      </c>
      <c r="AG46" s="224">
        <v>0</v>
      </c>
      <c r="AI46" s="220">
        <v>1</v>
      </c>
      <c r="AJ46" s="220">
        <v>0</v>
      </c>
      <c r="AK46" s="220">
        <v>0</v>
      </c>
      <c r="AL46" s="220">
        <v>0</v>
      </c>
      <c r="AM46" s="220">
        <v>0</v>
      </c>
      <c r="AN46" s="220">
        <v>0</v>
      </c>
      <c r="AO46" s="220">
        <v>0</v>
      </c>
      <c r="AP46" s="220">
        <v>0</v>
      </c>
      <c r="AQ46" s="220">
        <v>0</v>
      </c>
      <c r="AR46" s="220">
        <v>0</v>
      </c>
      <c r="AS46" s="220">
        <v>0</v>
      </c>
      <c r="AT46" s="220">
        <v>0</v>
      </c>
      <c r="AU46" s="220">
        <v>0</v>
      </c>
      <c r="AV46" s="220">
        <v>0</v>
      </c>
      <c r="AW46" s="220">
        <v>0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28"/>
      <c r="BD46" s="142">
        <f t="shared" si="16"/>
        <v>1</v>
      </c>
      <c r="BF46" s="155">
        <f t="shared" si="17"/>
        <v>1</v>
      </c>
      <c r="BG46" s="226">
        <v>0</v>
      </c>
      <c r="BH46" s="226">
        <v>2.0927634178160799E-2</v>
      </c>
      <c r="BI46" s="220">
        <v>0.91562569142901906</v>
      </c>
      <c r="BJ46" s="220">
        <v>6.3446674392820118E-2</v>
      </c>
      <c r="BK46" s="220">
        <v>0</v>
      </c>
      <c r="BL46" s="140">
        <f t="shared" si="18"/>
        <v>0</v>
      </c>
      <c r="BM46" s="28"/>
      <c r="BN46" s="155">
        <f t="shared" si="19"/>
        <v>0</v>
      </c>
      <c r="BO46" s="226">
        <v>0</v>
      </c>
      <c r="BP46" s="220">
        <v>0</v>
      </c>
      <c r="BQ46" s="220">
        <v>0</v>
      </c>
      <c r="BR46" s="220">
        <v>0</v>
      </c>
      <c r="BS46" s="140">
        <f t="shared" si="20"/>
        <v>1</v>
      </c>
      <c r="BU46" s="155">
        <f t="shared" si="21"/>
        <v>0</v>
      </c>
      <c r="BV46" s="226">
        <v>0</v>
      </c>
      <c r="BW46" s="226">
        <v>0</v>
      </c>
      <c r="BX46" s="226">
        <v>0</v>
      </c>
      <c r="BY46" s="226">
        <v>0</v>
      </c>
      <c r="BZ46" s="226">
        <v>0</v>
      </c>
      <c r="CA46" s="226">
        <v>0</v>
      </c>
      <c r="CB46" s="226">
        <v>0</v>
      </c>
      <c r="CC46" s="140">
        <f t="shared" si="22"/>
        <v>1</v>
      </c>
      <c r="CE46" s="157" cm="1">
        <f t="array" ref="CE46">IF($AA46=0,0,
IF(OR(ROUND($BD46,2)&lt;&gt;1,
OR($AI46:$BB46&lt;0)),1,0))</f>
        <v>0</v>
      </c>
      <c r="CG46" s="159">
        <f t="shared" si="23"/>
        <v>1</v>
      </c>
      <c r="CH46" s="159">
        <f t="shared" si="24"/>
        <v>2</v>
      </c>
      <c r="CI46" s="159">
        <f>SUM(CH$12:CH46)+1</f>
        <v>77</v>
      </c>
      <c r="CJ46" s="144" t="str">
        <f t="shared" si="12"/>
        <v>N/A</v>
      </c>
      <c r="CK46" s="159" t="str">
        <f>IFERROR(RANK(CJ46,CJ$12:CJ$286,0)+COUNTIF(CJ$12:CJ46,CJ46)-1,NA)</f>
        <v>N/A</v>
      </c>
      <c r="CM46" s="227" t="s">
        <v>739</v>
      </c>
      <c r="CN46" s="227" t="str">
        <f t="shared" si="13"/>
        <v>FY22</v>
      </c>
      <c r="CO46" s="52" cm="1">
        <f t="array" ref="CO46">Inflation!$S$11
/INDEX(Inflation!$J$11:$Z$11,,MATCH(RIGHT(CM46,2),RIGHT(Inflation!$J$9:$Z$9,2),0))
/(1+Inflation!$S$10)^0.5</f>
        <v>0.96206866341754282</v>
      </c>
      <c r="CP46" s="227" t="s">
        <v>199</v>
      </c>
    </row>
    <row r="47" spans="1:94" x14ac:dyDescent="0.2">
      <c r="A47" s="49">
        <f>IF(AND(COUNTIF(D$12:D47,D47)&gt;1,D47&lt;&gt;"[Project Name]"),1,0)</f>
        <v>0</v>
      </c>
      <c r="C47" s="28">
        <f t="shared" si="14"/>
        <v>36</v>
      </c>
      <c r="D47" s="218" t="s">
        <v>604</v>
      </c>
      <c r="E47" s="218" t="b">
        <v>1</v>
      </c>
      <c r="F47" s="219" t="s">
        <v>23</v>
      </c>
      <c r="G47" s="219" t="s">
        <v>34</v>
      </c>
      <c r="H47" s="219" t="s">
        <v>46</v>
      </c>
      <c r="I47" s="219" t="s">
        <v>15</v>
      </c>
      <c r="J47" s="219" t="s">
        <v>15</v>
      </c>
      <c r="K47" s="219" t="s">
        <v>354</v>
      </c>
      <c r="L47" s="219" t="s">
        <v>370</v>
      </c>
      <c r="M47" s="219" t="s">
        <v>15</v>
      </c>
      <c r="N47" s="219" t="s">
        <v>200</v>
      </c>
      <c r="O47" s="220">
        <v>0</v>
      </c>
      <c r="P47" s="219" t="s">
        <v>523</v>
      </c>
      <c r="Q47" s="221" t="s">
        <v>132</v>
      </c>
      <c r="R47" s="222">
        <v>0</v>
      </c>
      <c r="S47" s="220">
        <v>0.12461533252798956</v>
      </c>
      <c r="T47" s="43">
        <f t="shared" si="15"/>
        <v>0.87538466747201049</v>
      </c>
      <c r="V47" s="223">
        <v>0</v>
      </c>
      <c r="W47" s="223">
        <v>0</v>
      </c>
      <c r="X47" s="223">
        <v>0</v>
      </c>
      <c r="Y47" s="223">
        <v>0</v>
      </c>
      <c r="Z47" s="223">
        <v>7.4716917928257021E-2</v>
      </c>
      <c r="AA47" s="141">
        <v>7.4716917928257021E-2</v>
      </c>
      <c r="AC47" s="224">
        <v>0</v>
      </c>
      <c r="AD47" s="224">
        <v>0</v>
      </c>
      <c r="AE47" s="224">
        <v>0</v>
      </c>
      <c r="AF47" s="224">
        <v>0</v>
      </c>
      <c r="AG47" s="224">
        <v>0</v>
      </c>
      <c r="AI47" s="220">
        <v>1</v>
      </c>
      <c r="AJ47" s="220">
        <v>0</v>
      </c>
      <c r="AK47" s="220">
        <v>0</v>
      </c>
      <c r="AL47" s="220">
        <v>0</v>
      </c>
      <c r="AM47" s="220">
        <v>0</v>
      </c>
      <c r="AN47" s="220">
        <v>0</v>
      </c>
      <c r="AO47" s="220">
        <v>0</v>
      </c>
      <c r="AP47" s="220">
        <v>0</v>
      </c>
      <c r="AQ47" s="220">
        <v>0</v>
      </c>
      <c r="AR47" s="220">
        <v>0</v>
      </c>
      <c r="AS47" s="220">
        <v>0</v>
      </c>
      <c r="AT47" s="220">
        <v>0</v>
      </c>
      <c r="AU47" s="220">
        <v>0</v>
      </c>
      <c r="AV47" s="220">
        <v>0</v>
      </c>
      <c r="AW47" s="220">
        <v>0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28"/>
      <c r="BD47" s="142">
        <f t="shared" si="16"/>
        <v>1</v>
      </c>
      <c r="BF47" s="155">
        <f t="shared" si="17"/>
        <v>1</v>
      </c>
      <c r="BG47" s="226">
        <v>0</v>
      </c>
      <c r="BH47" s="226">
        <v>4.2170365314319197E-2</v>
      </c>
      <c r="BI47" s="220">
        <v>0.77513721851166562</v>
      </c>
      <c r="BJ47" s="220">
        <v>0.18269241617401505</v>
      </c>
      <c r="BK47" s="220">
        <v>0</v>
      </c>
      <c r="BL47" s="140">
        <f t="shared" si="18"/>
        <v>0</v>
      </c>
      <c r="BM47" s="28"/>
      <c r="BN47" s="155">
        <f t="shared" si="19"/>
        <v>0</v>
      </c>
      <c r="BO47" s="226">
        <v>0</v>
      </c>
      <c r="BP47" s="220">
        <v>0</v>
      </c>
      <c r="BQ47" s="220">
        <v>0</v>
      </c>
      <c r="BR47" s="220">
        <v>0</v>
      </c>
      <c r="BS47" s="140">
        <f t="shared" si="20"/>
        <v>1</v>
      </c>
      <c r="BU47" s="155">
        <f t="shared" si="21"/>
        <v>0</v>
      </c>
      <c r="BV47" s="226">
        <v>0</v>
      </c>
      <c r="BW47" s="226">
        <v>0</v>
      </c>
      <c r="BX47" s="226">
        <v>0</v>
      </c>
      <c r="BY47" s="226">
        <v>0</v>
      </c>
      <c r="BZ47" s="226">
        <v>0</v>
      </c>
      <c r="CA47" s="226">
        <v>0</v>
      </c>
      <c r="CB47" s="226">
        <v>0</v>
      </c>
      <c r="CC47" s="140">
        <f t="shared" si="22"/>
        <v>1</v>
      </c>
      <c r="CE47" s="157" cm="1">
        <f t="array" ref="CE47">IF($AA47=0,0,
IF(OR(ROUND($BD47,2)&lt;&gt;1,
OR($AI47:$BB47&lt;0)),1,0))</f>
        <v>0</v>
      </c>
      <c r="CG47" s="159">
        <f t="shared" si="23"/>
        <v>1</v>
      </c>
      <c r="CH47" s="159">
        <f t="shared" si="24"/>
        <v>2</v>
      </c>
      <c r="CI47" s="159">
        <f>SUM(CH$12:CH47)+1</f>
        <v>79</v>
      </c>
      <c r="CJ47" s="144" t="str">
        <f t="shared" si="12"/>
        <v>N/A</v>
      </c>
      <c r="CK47" s="159" t="str">
        <f>IFERROR(RANK(CJ47,CJ$12:CJ$286,0)+COUNTIF(CJ$12:CJ47,CJ47)-1,NA)</f>
        <v>N/A</v>
      </c>
      <c r="CM47" s="227" t="s">
        <v>739</v>
      </c>
      <c r="CN47" s="227" t="str">
        <f t="shared" si="13"/>
        <v>FY22</v>
      </c>
      <c r="CO47" s="52" cm="1">
        <f t="array" ref="CO47">Inflation!$S$11
/INDEX(Inflation!$J$11:$Z$11,,MATCH(RIGHT(CM47,2),RIGHT(Inflation!$J$9:$Z$9,2),0))
/(1+Inflation!$S$10)^0.5</f>
        <v>0.96206866341754282</v>
      </c>
      <c r="CP47" s="227" t="s">
        <v>199</v>
      </c>
    </row>
    <row r="48" spans="1:94" x14ac:dyDescent="0.2">
      <c r="A48" s="49">
        <f>IF(AND(COUNTIF(D$12:D48,D48)&gt;1,D48&lt;&gt;"[Project Name]"),1,0)</f>
        <v>0</v>
      </c>
      <c r="C48" s="28">
        <f t="shared" si="14"/>
        <v>37</v>
      </c>
      <c r="D48" s="218" t="s">
        <v>605</v>
      </c>
      <c r="E48" s="218" t="b">
        <v>1</v>
      </c>
      <c r="F48" s="219" t="s">
        <v>23</v>
      </c>
      <c r="G48" s="219" t="s">
        <v>34</v>
      </c>
      <c r="H48" s="219" t="s">
        <v>46</v>
      </c>
      <c r="I48" s="219" t="s">
        <v>15</v>
      </c>
      <c r="J48" s="219" t="s">
        <v>15</v>
      </c>
      <c r="K48" s="219" t="s">
        <v>353</v>
      </c>
      <c r="L48" s="219" t="s">
        <v>370</v>
      </c>
      <c r="M48" s="219" t="s">
        <v>15</v>
      </c>
      <c r="N48" s="219" t="s">
        <v>200</v>
      </c>
      <c r="O48" s="220">
        <v>0</v>
      </c>
      <c r="P48" s="219" t="s">
        <v>523</v>
      </c>
      <c r="Q48" s="221" t="s">
        <v>132</v>
      </c>
      <c r="R48" s="222">
        <v>0</v>
      </c>
      <c r="S48" s="220">
        <v>0.24577634792901015</v>
      </c>
      <c r="T48" s="43">
        <f t="shared" si="15"/>
        <v>0.75422365207098985</v>
      </c>
      <c r="V48" s="223">
        <v>3.3135596340341848E-2</v>
      </c>
      <c r="W48" s="223">
        <v>1.1577214631387611</v>
      </c>
      <c r="X48" s="223">
        <v>0</v>
      </c>
      <c r="Y48" s="223">
        <v>0</v>
      </c>
      <c r="Z48" s="223">
        <v>0</v>
      </c>
      <c r="AA48" s="141">
        <v>1.190857059479103</v>
      </c>
      <c r="AC48" s="224">
        <v>0</v>
      </c>
      <c r="AD48" s="224">
        <v>1</v>
      </c>
      <c r="AE48" s="224">
        <v>0</v>
      </c>
      <c r="AF48" s="224">
        <v>0</v>
      </c>
      <c r="AG48" s="224">
        <v>0</v>
      </c>
      <c r="AI48" s="220">
        <v>1</v>
      </c>
      <c r="AJ48" s="220">
        <v>0</v>
      </c>
      <c r="AK48" s="220">
        <v>0</v>
      </c>
      <c r="AL48" s="220">
        <v>0</v>
      </c>
      <c r="AM48" s="220">
        <v>0</v>
      </c>
      <c r="AN48" s="220">
        <v>0</v>
      </c>
      <c r="AO48" s="220">
        <v>0</v>
      </c>
      <c r="AP48" s="220">
        <v>0</v>
      </c>
      <c r="AQ48" s="220">
        <v>0</v>
      </c>
      <c r="AR48" s="220">
        <v>0</v>
      </c>
      <c r="AS48" s="220">
        <v>0</v>
      </c>
      <c r="AT48" s="220">
        <v>0</v>
      </c>
      <c r="AU48" s="220">
        <v>0</v>
      </c>
      <c r="AV48" s="220">
        <v>0</v>
      </c>
      <c r="AW48" s="220">
        <v>0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28"/>
      <c r="BD48" s="142">
        <f t="shared" si="16"/>
        <v>1</v>
      </c>
      <c r="BF48" s="155">
        <f t="shared" si="17"/>
        <v>1</v>
      </c>
      <c r="BG48" s="226">
        <v>0</v>
      </c>
      <c r="BH48" s="226">
        <v>1.7405499248971192E-2</v>
      </c>
      <c r="BI48" s="220">
        <v>0.92278476137430865</v>
      </c>
      <c r="BJ48" s="220">
        <v>5.9809739376720177E-2</v>
      </c>
      <c r="BK48" s="220">
        <v>0</v>
      </c>
      <c r="BL48" s="140">
        <f t="shared" si="18"/>
        <v>0</v>
      </c>
      <c r="BM48" s="28"/>
      <c r="BN48" s="155">
        <f t="shared" si="19"/>
        <v>0</v>
      </c>
      <c r="BO48" s="226">
        <v>0</v>
      </c>
      <c r="BP48" s="220">
        <v>0</v>
      </c>
      <c r="BQ48" s="220">
        <v>0</v>
      </c>
      <c r="BR48" s="220">
        <v>0</v>
      </c>
      <c r="BS48" s="140">
        <f t="shared" si="20"/>
        <v>1</v>
      </c>
      <c r="BU48" s="155">
        <f t="shared" si="21"/>
        <v>0</v>
      </c>
      <c r="BV48" s="226">
        <v>0</v>
      </c>
      <c r="BW48" s="226">
        <v>0</v>
      </c>
      <c r="BX48" s="226">
        <v>0</v>
      </c>
      <c r="BY48" s="226">
        <v>0</v>
      </c>
      <c r="BZ48" s="226">
        <v>0</v>
      </c>
      <c r="CA48" s="226">
        <v>0</v>
      </c>
      <c r="CB48" s="226">
        <v>0</v>
      </c>
      <c r="CC48" s="140">
        <f t="shared" si="22"/>
        <v>1</v>
      </c>
      <c r="CE48" s="157" cm="1">
        <f t="array" ref="CE48">IF($AA48=0,0,
IF(OR(ROUND($BD48,2)&lt;&gt;1,
OR($AI48:$BB48&lt;0)),1,0))</f>
        <v>0</v>
      </c>
      <c r="CG48" s="159">
        <f t="shared" si="23"/>
        <v>1</v>
      </c>
      <c r="CH48" s="159">
        <f t="shared" si="24"/>
        <v>2</v>
      </c>
      <c r="CI48" s="159">
        <f>SUM(CH$12:CH48)+1</f>
        <v>81</v>
      </c>
      <c r="CJ48" s="144" t="str">
        <f t="shared" si="12"/>
        <v>N/A</v>
      </c>
      <c r="CK48" s="159" t="str">
        <f>IFERROR(RANK(CJ48,CJ$12:CJ$286,0)+COUNTIF(CJ$12:CJ48,CJ48)-1,NA)</f>
        <v>N/A</v>
      </c>
      <c r="CM48" s="227" t="s">
        <v>739</v>
      </c>
      <c r="CN48" s="227" t="str">
        <f t="shared" si="13"/>
        <v>FY22</v>
      </c>
      <c r="CO48" s="52" cm="1">
        <f t="array" ref="CO48">Inflation!$S$11
/INDEX(Inflation!$J$11:$Z$11,,MATCH(RIGHT(CM48,2),RIGHT(Inflation!$J$9:$Z$9,2),0))
/(1+Inflation!$S$10)^0.5</f>
        <v>0.96206866341754282</v>
      </c>
      <c r="CP48" s="227" t="s">
        <v>199</v>
      </c>
    </row>
    <row r="49" spans="1:94" x14ac:dyDescent="0.2">
      <c r="A49" s="49">
        <f>IF(AND(COUNTIF(D$12:D49,D49)&gt;1,D49&lt;&gt;"[Project Name]"),1,0)</f>
        <v>0</v>
      </c>
      <c r="C49" s="28">
        <f t="shared" si="14"/>
        <v>38</v>
      </c>
      <c r="D49" s="218" t="s">
        <v>606</v>
      </c>
      <c r="E49" s="218" t="b">
        <v>1</v>
      </c>
      <c r="F49" s="219" t="s">
        <v>23</v>
      </c>
      <c r="G49" s="219" t="s">
        <v>34</v>
      </c>
      <c r="H49" s="219" t="s">
        <v>46</v>
      </c>
      <c r="I49" s="219" t="s">
        <v>15</v>
      </c>
      <c r="J49" s="219" t="s">
        <v>15</v>
      </c>
      <c r="K49" s="219" t="s">
        <v>353</v>
      </c>
      <c r="L49" s="219" t="s">
        <v>370</v>
      </c>
      <c r="M49" s="219" t="s">
        <v>15</v>
      </c>
      <c r="N49" s="219" t="s">
        <v>200</v>
      </c>
      <c r="O49" s="220">
        <v>0</v>
      </c>
      <c r="P49" s="219" t="s">
        <v>523</v>
      </c>
      <c r="Q49" s="221" t="s">
        <v>132</v>
      </c>
      <c r="R49" s="222">
        <v>0</v>
      </c>
      <c r="S49" s="220">
        <v>0.23502530695479906</v>
      </c>
      <c r="T49" s="43">
        <f t="shared" si="15"/>
        <v>0.76497469304520094</v>
      </c>
      <c r="V49" s="223">
        <v>5.1985401098002329E-2</v>
      </c>
      <c r="W49" s="223">
        <v>2.0387451264226923</v>
      </c>
      <c r="X49" s="223">
        <v>0</v>
      </c>
      <c r="Y49" s="223">
        <v>0</v>
      </c>
      <c r="Z49" s="223">
        <v>0</v>
      </c>
      <c r="AA49" s="141">
        <v>2.0907305275206949</v>
      </c>
      <c r="AC49" s="224">
        <v>0</v>
      </c>
      <c r="AD49" s="224">
        <v>1</v>
      </c>
      <c r="AE49" s="224">
        <v>0</v>
      </c>
      <c r="AF49" s="224">
        <v>0</v>
      </c>
      <c r="AG49" s="224">
        <v>0</v>
      </c>
      <c r="AI49" s="220">
        <v>1</v>
      </c>
      <c r="AJ49" s="220">
        <v>0</v>
      </c>
      <c r="AK49" s="220">
        <v>0</v>
      </c>
      <c r="AL49" s="220">
        <v>0</v>
      </c>
      <c r="AM49" s="220">
        <v>0</v>
      </c>
      <c r="AN49" s="220">
        <v>0</v>
      </c>
      <c r="AO49" s="220">
        <v>0</v>
      </c>
      <c r="AP49" s="220">
        <v>0</v>
      </c>
      <c r="AQ49" s="220">
        <v>0</v>
      </c>
      <c r="AR49" s="220">
        <v>0</v>
      </c>
      <c r="AS49" s="220">
        <v>0</v>
      </c>
      <c r="AT49" s="220">
        <v>0</v>
      </c>
      <c r="AU49" s="220">
        <v>0</v>
      </c>
      <c r="AV49" s="220">
        <v>0</v>
      </c>
      <c r="AW49" s="220">
        <v>0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28"/>
      <c r="BD49" s="142">
        <f t="shared" si="16"/>
        <v>1</v>
      </c>
      <c r="BF49" s="155">
        <f t="shared" si="17"/>
        <v>1</v>
      </c>
      <c r="BG49" s="226">
        <v>0</v>
      </c>
      <c r="BH49" s="226">
        <v>1.7359623436525799E-2</v>
      </c>
      <c r="BI49" s="220">
        <v>0.45684323742941657</v>
      </c>
      <c r="BJ49" s="220">
        <v>0.52579713913405768</v>
      </c>
      <c r="BK49" s="220">
        <v>0</v>
      </c>
      <c r="BL49" s="140">
        <f t="shared" si="18"/>
        <v>0</v>
      </c>
      <c r="BM49" s="28"/>
      <c r="BN49" s="155">
        <f t="shared" si="19"/>
        <v>0</v>
      </c>
      <c r="BO49" s="226">
        <v>0</v>
      </c>
      <c r="BP49" s="220">
        <v>0</v>
      </c>
      <c r="BQ49" s="220">
        <v>0</v>
      </c>
      <c r="BR49" s="220">
        <v>0</v>
      </c>
      <c r="BS49" s="140">
        <f t="shared" si="20"/>
        <v>1</v>
      </c>
      <c r="BU49" s="155">
        <f t="shared" si="21"/>
        <v>0</v>
      </c>
      <c r="BV49" s="226">
        <v>0</v>
      </c>
      <c r="BW49" s="226">
        <v>0</v>
      </c>
      <c r="BX49" s="226">
        <v>0</v>
      </c>
      <c r="BY49" s="226">
        <v>0</v>
      </c>
      <c r="BZ49" s="226">
        <v>0</v>
      </c>
      <c r="CA49" s="226">
        <v>0</v>
      </c>
      <c r="CB49" s="226">
        <v>0</v>
      </c>
      <c r="CC49" s="140">
        <f t="shared" si="22"/>
        <v>1</v>
      </c>
      <c r="CE49" s="157" cm="1">
        <f t="array" ref="CE49">IF($AA49=0,0,
IF(OR(ROUND($BD49,2)&lt;&gt;1,
OR($AI49:$BB49&lt;0)),1,0))</f>
        <v>0</v>
      </c>
      <c r="CG49" s="159">
        <f t="shared" si="23"/>
        <v>1</v>
      </c>
      <c r="CH49" s="159">
        <f t="shared" si="24"/>
        <v>2</v>
      </c>
      <c r="CI49" s="159">
        <f>SUM(CH$12:CH49)+1</f>
        <v>83</v>
      </c>
      <c r="CJ49" s="144" t="str">
        <f t="shared" si="12"/>
        <v>N/A</v>
      </c>
      <c r="CK49" s="159" t="str">
        <f>IFERROR(RANK(CJ49,CJ$12:CJ$286,0)+COUNTIF(CJ$12:CJ49,CJ49)-1,NA)</f>
        <v>N/A</v>
      </c>
      <c r="CM49" s="227" t="s">
        <v>739</v>
      </c>
      <c r="CN49" s="227" t="str">
        <f t="shared" si="13"/>
        <v>FY22</v>
      </c>
      <c r="CO49" s="52" cm="1">
        <f t="array" ref="CO49">Inflation!$S$11
/INDEX(Inflation!$J$11:$Z$11,,MATCH(RIGHT(CM49,2),RIGHT(Inflation!$J$9:$Z$9,2),0))
/(1+Inflation!$S$10)^0.5</f>
        <v>0.96206866341754282</v>
      </c>
      <c r="CP49" s="227" t="s">
        <v>199</v>
      </c>
    </row>
    <row r="50" spans="1:94" x14ac:dyDescent="0.2">
      <c r="A50" s="49">
        <f>IF(AND(COUNTIF(D$12:D50,D50)&gt;1,D50&lt;&gt;"[Project Name]"),1,0)</f>
        <v>0</v>
      </c>
      <c r="C50" s="28">
        <f t="shared" si="14"/>
        <v>39</v>
      </c>
      <c r="D50" s="218" t="s">
        <v>607</v>
      </c>
      <c r="E50" s="218" t="b">
        <v>1</v>
      </c>
      <c r="F50" s="219" t="s">
        <v>23</v>
      </c>
      <c r="G50" s="219" t="s">
        <v>34</v>
      </c>
      <c r="H50" s="219" t="s">
        <v>46</v>
      </c>
      <c r="I50" s="219" t="s">
        <v>15</v>
      </c>
      <c r="J50" s="219" t="s">
        <v>15</v>
      </c>
      <c r="K50" s="219" t="s">
        <v>353</v>
      </c>
      <c r="L50" s="219" t="s">
        <v>370</v>
      </c>
      <c r="M50" s="219" t="s">
        <v>15</v>
      </c>
      <c r="N50" s="219" t="s">
        <v>200</v>
      </c>
      <c r="O50" s="220">
        <v>0</v>
      </c>
      <c r="P50" s="219" t="s">
        <v>523</v>
      </c>
      <c r="Q50" s="221" t="s">
        <v>132</v>
      </c>
      <c r="R50" s="222">
        <v>0</v>
      </c>
      <c r="S50" s="220">
        <v>0.1237328697947729</v>
      </c>
      <c r="T50" s="43">
        <f t="shared" si="15"/>
        <v>0.87626713020522706</v>
      </c>
      <c r="V50" s="223">
        <v>0</v>
      </c>
      <c r="W50" s="223">
        <v>0</v>
      </c>
      <c r="X50" s="223">
        <v>5.473662551267517E-2</v>
      </c>
      <c r="Y50" s="223">
        <v>2.884860692866789</v>
      </c>
      <c r="Z50" s="223">
        <v>0.14242002454138933</v>
      </c>
      <c r="AA50" s="141">
        <v>3.0820173429208535</v>
      </c>
      <c r="AC50" s="224">
        <v>0</v>
      </c>
      <c r="AD50" s="224">
        <v>0</v>
      </c>
      <c r="AE50" s="224">
        <v>0</v>
      </c>
      <c r="AF50" s="224">
        <v>0</v>
      </c>
      <c r="AG50" s="224">
        <v>1</v>
      </c>
      <c r="AI50" s="220">
        <v>0.99999999999999978</v>
      </c>
      <c r="AJ50" s="220">
        <v>0</v>
      </c>
      <c r="AK50" s="220">
        <v>0</v>
      </c>
      <c r="AL50" s="220">
        <v>0</v>
      </c>
      <c r="AM50" s="220">
        <v>0</v>
      </c>
      <c r="AN50" s="220">
        <v>0</v>
      </c>
      <c r="AO50" s="220">
        <v>0</v>
      </c>
      <c r="AP50" s="220">
        <v>0</v>
      </c>
      <c r="AQ50" s="220">
        <v>0</v>
      </c>
      <c r="AR50" s="220">
        <v>0</v>
      </c>
      <c r="AS50" s="220">
        <v>0</v>
      </c>
      <c r="AT50" s="220">
        <v>0</v>
      </c>
      <c r="AU50" s="220">
        <v>0</v>
      </c>
      <c r="AV50" s="220">
        <v>0</v>
      </c>
      <c r="AW50" s="220">
        <v>0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28"/>
      <c r="BD50" s="142">
        <f t="shared" si="16"/>
        <v>0.99999999999999978</v>
      </c>
      <c r="BF50" s="155">
        <f t="shared" si="17"/>
        <v>0.99999999999999978</v>
      </c>
      <c r="BG50" s="226">
        <v>0</v>
      </c>
      <c r="BH50" s="226">
        <v>0.34946663952439605</v>
      </c>
      <c r="BI50" s="220">
        <v>0.43358885700827793</v>
      </c>
      <c r="BJ50" s="220">
        <v>0.21694450346732608</v>
      </c>
      <c r="BK50" s="220">
        <v>0</v>
      </c>
      <c r="BL50" s="140">
        <f t="shared" si="18"/>
        <v>0</v>
      </c>
      <c r="BM50" s="28"/>
      <c r="BN50" s="155">
        <f t="shared" si="19"/>
        <v>0</v>
      </c>
      <c r="BO50" s="226">
        <v>0</v>
      </c>
      <c r="BP50" s="220">
        <v>0</v>
      </c>
      <c r="BQ50" s="220">
        <v>0</v>
      </c>
      <c r="BR50" s="220">
        <v>0</v>
      </c>
      <c r="BS50" s="140">
        <f t="shared" si="20"/>
        <v>1</v>
      </c>
      <c r="BU50" s="155">
        <f t="shared" si="21"/>
        <v>0</v>
      </c>
      <c r="BV50" s="226">
        <v>0</v>
      </c>
      <c r="BW50" s="226">
        <v>0</v>
      </c>
      <c r="BX50" s="226">
        <v>0</v>
      </c>
      <c r="BY50" s="226">
        <v>0</v>
      </c>
      <c r="BZ50" s="226">
        <v>0</v>
      </c>
      <c r="CA50" s="226">
        <v>0</v>
      </c>
      <c r="CB50" s="226">
        <v>0</v>
      </c>
      <c r="CC50" s="140">
        <f t="shared" si="22"/>
        <v>1</v>
      </c>
      <c r="CE50" s="157" cm="1">
        <f t="array" ref="CE50">IF($AA50=0,0,
IF(OR(ROUND($BD50,2)&lt;&gt;1,
OR($AI50:$BB50&lt;0)),1,0))</f>
        <v>0</v>
      </c>
      <c r="CG50" s="159">
        <f t="shared" si="23"/>
        <v>1</v>
      </c>
      <c r="CH50" s="159">
        <f t="shared" si="24"/>
        <v>2</v>
      </c>
      <c r="CI50" s="159">
        <f>SUM(CH$12:CH50)+1</f>
        <v>85</v>
      </c>
      <c r="CJ50" s="144" t="str">
        <f t="shared" si="12"/>
        <v>N/A</v>
      </c>
      <c r="CK50" s="159" t="str">
        <f>IFERROR(RANK(CJ50,CJ$12:CJ$286,0)+COUNTIF(CJ$12:CJ50,CJ50)-1,NA)</f>
        <v>N/A</v>
      </c>
      <c r="CM50" s="227" t="s">
        <v>739</v>
      </c>
      <c r="CN50" s="227" t="str">
        <f t="shared" si="13"/>
        <v>FY22</v>
      </c>
      <c r="CO50" s="52" cm="1">
        <f t="array" ref="CO50">Inflation!$S$11
/INDEX(Inflation!$J$11:$Z$11,,MATCH(RIGHT(CM50,2),RIGHT(Inflation!$J$9:$Z$9,2),0))
/(1+Inflation!$S$10)^0.5</f>
        <v>0.96206866341754282</v>
      </c>
      <c r="CP50" s="227" t="s">
        <v>199</v>
      </c>
    </row>
    <row r="51" spans="1:94" x14ac:dyDescent="0.2">
      <c r="A51" s="49">
        <f>IF(AND(COUNTIF(D$12:D51,D51)&gt;1,D51&lt;&gt;"[Project Name]"),1,0)</f>
        <v>0</v>
      </c>
      <c r="C51" s="28">
        <f t="shared" si="14"/>
        <v>40</v>
      </c>
      <c r="D51" s="218" t="s">
        <v>608</v>
      </c>
      <c r="E51" s="218" t="b">
        <v>1</v>
      </c>
      <c r="F51" s="219" t="s">
        <v>23</v>
      </c>
      <c r="G51" s="219" t="s">
        <v>34</v>
      </c>
      <c r="H51" s="219" t="s">
        <v>46</v>
      </c>
      <c r="I51" s="219" t="s">
        <v>15</v>
      </c>
      <c r="J51" s="219" t="s">
        <v>15</v>
      </c>
      <c r="K51" s="219" t="s">
        <v>352</v>
      </c>
      <c r="L51" s="219" t="s">
        <v>370</v>
      </c>
      <c r="M51" s="219" t="s">
        <v>15</v>
      </c>
      <c r="N51" s="219" t="s">
        <v>200</v>
      </c>
      <c r="O51" s="220">
        <v>0</v>
      </c>
      <c r="P51" s="219" t="s">
        <v>523</v>
      </c>
      <c r="Q51" s="221" t="s">
        <v>132</v>
      </c>
      <c r="R51" s="222">
        <v>0</v>
      </c>
      <c r="S51" s="220">
        <v>0.13535165776890606</v>
      </c>
      <c r="T51" s="43">
        <f t="shared" si="15"/>
        <v>0.86464834223109399</v>
      </c>
      <c r="V51" s="223">
        <v>0</v>
      </c>
      <c r="W51" s="223">
        <v>0</v>
      </c>
      <c r="X51" s="223">
        <v>0</v>
      </c>
      <c r="Y51" s="223">
        <v>0.12452728163869303</v>
      </c>
      <c r="Z51" s="223">
        <v>4.88366716911076</v>
      </c>
      <c r="AA51" s="141">
        <v>5.0081944507494534</v>
      </c>
      <c r="AC51" s="224">
        <v>0</v>
      </c>
      <c r="AD51" s="224">
        <v>0</v>
      </c>
      <c r="AE51" s="224">
        <v>0</v>
      </c>
      <c r="AF51" s="224">
        <v>0</v>
      </c>
      <c r="AG51" s="224">
        <v>1</v>
      </c>
      <c r="AI51" s="220">
        <v>0.99999999999999989</v>
      </c>
      <c r="AJ51" s="220">
        <v>0</v>
      </c>
      <c r="AK51" s="220">
        <v>0</v>
      </c>
      <c r="AL51" s="220">
        <v>0</v>
      </c>
      <c r="AM51" s="220">
        <v>0</v>
      </c>
      <c r="AN51" s="220">
        <v>0</v>
      </c>
      <c r="AO51" s="220">
        <v>0</v>
      </c>
      <c r="AP51" s="220">
        <v>0</v>
      </c>
      <c r="AQ51" s="220">
        <v>0</v>
      </c>
      <c r="AR51" s="220">
        <v>0</v>
      </c>
      <c r="AS51" s="220">
        <v>0</v>
      </c>
      <c r="AT51" s="220">
        <v>0</v>
      </c>
      <c r="AU51" s="220">
        <v>0</v>
      </c>
      <c r="AV51" s="220">
        <v>0</v>
      </c>
      <c r="AW51" s="220">
        <v>0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28"/>
      <c r="BD51" s="142">
        <f t="shared" si="16"/>
        <v>0.99999999999999989</v>
      </c>
      <c r="BF51" s="155">
        <f t="shared" si="17"/>
        <v>0.99999999999999989</v>
      </c>
      <c r="BG51" s="226">
        <v>0.95808912165631377</v>
      </c>
      <c r="BH51" s="226">
        <v>0</v>
      </c>
      <c r="BI51" s="220">
        <v>8.5442307060736179E-3</v>
      </c>
      <c r="BJ51" s="220">
        <v>3.3366647637612629E-2</v>
      </c>
      <c r="BK51" s="220">
        <v>0</v>
      </c>
      <c r="BL51" s="140">
        <f t="shared" si="18"/>
        <v>0</v>
      </c>
      <c r="BM51" s="28"/>
      <c r="BN51" s="155">
        <f t="shared" si="19"/>
        <v>0</v>
      </c>
      <c r="BO51" s="226">
        <v>0</v>
      </c>
      <c r="BP51" s="220">
        <v>0</v>
      </c>
      <c r="BQ51" s="220">
        <v>0</v>
      </c>
      <c r="BR51" s="220">
        <v>0</v>
      </c>
      <c r="BS51" s="140">
        <f t="shared" si="20"/>
        <v>1</v>
      </c>
      <c r="BU51" s="155">
        <f t="shared" si="21"/>
        <v>0</v>
      </c>
      <c r="BV51" s="226">
        <v>0</v>
      </c>
      <c r="BW51" s="226">
        <v>0</v>
      </c>
      <c r="BX51" s="226">
        <v>0</v>
      </c>
      <c r="BY51" s="226">
        <v>0</v>
      </c>
      <c r="BZ51" s="226">
        <v>0</v>
      </c>
      <c r="CA51" s="226">
        <v>0</v>
      </c>
      <c r="CB51" s="226">
        <v>0</v>
      </c>
      <c r="CC51" s="140">
        <f t="shared" si="22"/>
        <v>1</v>
      </c>
      <c r="CE51" s="157" cm="1">
        <f t="array" ref="CE51">IF($AA51=0,0,
IF(OR(ROUND($BD51,2)&lt;&gt;1,
OR($AI51:$BB51&lt;0)),1,0))</f>
        <v>0</v>
      </c>
      <c r="CG51" s="159">
        <f t="shared" si="23"/>
        <v>1</v>
      </c>
      <c r="CH51" s="159">
        <f t="shared" si="24"/>
        <v>2</v>
      </c>
      <c r="CI51" s="159">
        <f>SUM(CH$12:CH51)+1</f>
        <v>87</v>
      </c>
      <c r="CJ51" s="144" t="str">
        <f t="shared" si="12"/>
        <v>N/A</v>
      </c>
      <c r="CK51" s="159" t="str">
        <f>IFERROR(RANK(CJ51,CJ$12:CJ$286,0)+COUNTIF(CJ$12:CJ51,CJ51)-1,NA)</f>
        <v>N/A</v>
      </c>
      <c r="CM51" s="227" t="s">
        <v>739</v>
      </c>
      <c r="CN51" s="227" t="str">
        <f t="shared" si="13"/>
        <v>FY22</v>
      </c>
      <c r="CO51" s="52" cm="1">
        <f t="array" ref="CO51">Inflation!$S$11
/INDEX(Inflation!$J$11:$Z$11,,MATCH(RIGHT(CM51,2),RIGHT(Inflation!$J$9:$Z$9,2),0))
/(1+Inflation!$S$10)^0.5</f>
        <v>0.96206866341754282</v>
      </c>
      <c r="CP51" s="227" t="s">
        <v>199</v>
      </c>
    </row>
    <row r="52" spans="1:94" x14ac:dyDescent="0.2">
      <c r="A52" s="49">
        <f>IF(AND(COUNTIF(D$12:D52,D52)&gt;1,D52&lt;&gt;"[Project Name]"),1,0)</f>
        <v>0</v>
      </c>
      <c r="C52" s="28">
        <f t="shared" si="14"/>
        <v>41</v>
      </c>
      <c r="D52" s="218" t="s">
        <v>609</v>
      </c>
      <c r="E52" s="218" t="b">
        <v>1</v>
      </c>
      <c r="F52" s="219" t="s">
        <v>23</v>
      </c>
      <c r="G52" s="219" t="s">
        <v>34</v>
      </c>
      <c r="H52" s="219" t="s">
        <v>46</v>
      </c>
      <c r="I52" s="219" t="s">
        <v>15</v>
      </c>
      <c r="J52" s="219" t="s">
        <v>15</v>
      </c>
      <c r="K52" s="219" t="s">
        <v>352</v>
      </c>
      <c r="L52" s="219" t="s">
        <v>370</v>
      </c>
      <c r="M52" s="219" t="s">
        <v>15</v>
      </c>
      <c r="N52" s="219" t="s">
        <v>200</v>
      </c>
      <c r="O52" s="220">
        <v>0</v>
      </c>
      <c r="P52" s="219" t="s">
        <v>523</v>
      </c>
      <c r="Q52" s="221" t="s">
        <v>132</v>
      </c>
      <c r="R52" s="222">
        <v>0</v>
      </c>
      <c r="S52" s="220">
        <v>0.13718091000453395</v>
      </c>
      <c r="T52" s="43">
        <f t="shared" si="15"/>
        <v>0.86281908999546608</v>
      </c>
      <c r="V52" s="223">
        <v>0</v>
      </c>
      <c r="W52" s="223">
        <v>0.14173713069563798</v>
      </c>
      <c r="X52" s="223">
        <v>6.2332460728391652</v>
      </c>
      <c r="Y52" s="223">
        <v>0</v>
      </c>
      <c r="Z52" s="223">
        <v>0</v>
      </c>
      <c r="AA52" s="141">
        <v>6.3749832035348035</v>
      </c>
      <c r="AC52" s="224">
        <v>0</v>
      </c>
      <c r="AD52" s="224">
        <v>0</v>
      </c>
      <c r="AE52" s="224">
        <v>1</v>
      </c>
      <c r="AF52" s="224">
        <v>0</v>
      </c>
      <c r="AG52" s="224">
        <v>0</v>
      </c>
      <c r="AI52" s="220">
        <v>1</v>
      </c>
      <c r="AJ52" s="220">
        <v>0</v>
      </c>
      <c r="AK52" s="220">
        <v>0</v>
      </c>
      <c r="AL52" s="220">
        <v>0</v>
      </c>
      <c r="AM52" s="220">
        <v>0</v>
      </c>
      <c r="AN52" s="220">
        <v>0</v>
      </c>
      <c r="AO52" s="220">
        <v>0</v>
      </c>
      <c r="AP52" s="220">
        <v>0</v>
      </c>
      <c r="AQ52" s="220">
        <v>0</v>
      </c>
      <c r="AR52" s="220">
        <v>0</v>
      </c>
      <c r="AS52" s="220">
        <v>0</v>
      </c>
      <c r="AT52" s="220">
        <v>0</v>
      </c>
      <c r="AU52" s="220">
        <v>0</v>
      </c>
      <c r="AV52" s="220">
        <v>0</v>
      </c>
      <c r="AW52" s="220">
        <v>0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28"/>
      <c r="BD52" s="142">
        <f t="shared" si="16"/>
        <v>1</v>
      </c>
      <c r="BF52" s="155">
        <f t="shared" si="17"/>
        <v>1</v>
      </c>
      <c r="BG52" s="226">
        <v>0.95937105886545027</v>
      </c>
      <c r="BH52" s="226">
        <v>0</v>
      </c>
      <c r="BI52" s="220">
        <v>7.1874293898957784E-3</v>
      </c>
      <c r="BJ52" s="220">
        <v>3.3441511744653978E-2</v>
      </c>
      <c r="BK52" s="220">
        <v>0</v>
      </c>
      <c r="BL52" s="140">
        <f t="shared" si="18"/>
        <v>0</v>
      </c>
      <c r="BM52" s="28"/>
      <c r="BN52" s="155">
        <f t="shared" si="19"/>
        <v>0</v>
      </c>
      <c r="BO52" s="226">
        <v>0</v>
      </c>
      <c r="BP52" s="220">
        <v>0</v>
      </c>
      <c r="BQ52" s="220">
        <v>0</v>
      </c>
      <c r="BR52" s="220">
        <v>0</v>
      </c>
      <c r="BS52" s="140">
        <f t="shared" si="20"/>
        <v>1</v>
      </c>
      <c r="BU52" s="155">
        <f t="shared" si="21"/>
        <v>0</v>
      </c>
      <c r="BV52" s="226">
        <v>0</v>
      </c>
      <c r="BW52" s="226">
        <v>0</v>
      </c>
      <c r="BX52" s="226">
        <v>0</v>
      </c>
      <c r="BY52" s="226">
        <v>0</v>
      </c>
      <c r="BZ52" s="226">
        <v>0</v>
      </c>
      <c r="CA52" s="226">
        <v>0</v>
      </c>
      <c r="CB52" s="226">
        <v>0</v>
      </c>
      <c r="CC52" s="140">
        <f t="shared" si="22"/>
        <v>1</v>
      </c>
      <c r="CE52" s="157" cm="1">
        <f t="array" ref="CE52">IF($AA52=0,0,
IF(OR(ROUND($BD52,2)&lt;&gt;1,
OR($AI52:$BB52&lt;0)),1,0))</f>
        <v>0</v>
      </c>
      <c r="CG52" s="159">
        <f t="shared" si="23"/>
        <v>1</v>
      </c>
      <c r="CH52" s="159">
        <f t="shared" si="24"/>
        <v>2</v>
      </c>
      <c r="CI52" s="159">
        <f>SUM(CH$12:CH52)+1</f>
        <v>89</v>
      </c>
      <c r="CJ52" s="144" t="str">
        <f t="shared" si="12"/>
        <v>N/A</v>
      </c>
      <c r="CK52" s="159" t="str">
        <f>IFERROR(RANK(CJ52,CJ$12:CJ$286,0)+COUNTIF(CJ$12:CJ52,CJ52)-1,NA)</f>
        <v>N/A</v>
      </c>
      <c r="CM52" s="227" t="s">
        <v>739</v>
      </c>
      <c r="CN52" s="227" t="str">
        <f t="shared" si="13"/>
        <v>FY22</v>
      </c>
      <c r="CO52" s="52" cm="1">
        <f t="array" ref="CO52">Inflation!$S$11
/INDEX(Inflation!$J$11:$Z$11,,MATCH(RIGHT(CM52,2),RIGHT(Inflation!$J$9:$Z$9,2),0))
/(1+Inflation!$S$10)^0.5</f>
        <v>0.96206866341754282</v>
      </c>
      <c r="CP52" s="227" t="s">
        <v>199</v>
      </c>
    </row>
    <row r="53" spans="1:94" x14ac:dyDescent="0.2">
      <c r="A53" s="49">
        <f>IF(AND(COUNTIF(D$12:D53,D53)&gt;1,D53&lt;&gt;"[Project Name]"),1,0)</f>
        <v>0</v>
      </c>
      <c r="C53" s="28">
        <f t="shared" si="14"/>
        <v>42</v>
      </c>
      <c r="D53" s="218" t="s">
        <v>610</v>
      </c>
      <c r="E53" s="218" t="b">
        <v>1</v>
      </c>
      <c r="F53" s="219" t="s">
        <v>23</v>
      </c>
      <c r="G53" s="219" t="s">
        <v>34</v>
      </c>
      <c r="H53" s="219" t="s">
        <v>46</v>
      </c>
      <c r="I53" s="219" t="s">
        <v>15</v>
      </c>
      <c r="J53" s="219" t="s">
        <v>15</v>
      </c>
      <c r="K53" s="219" t="s">
        <v>352</v>
      </c>
      <c r="L53" s="219" t="s">
        <v>370</v>
      </c>
      <c r="M53" s="219" t="s">
        <v>15</v>
      </c>
      <c r="N53" s="219" t="s">
        <v>200</v>
      </c>
      <c r="O53" s="220">
        <v>0</v>
      </c>
      <c r="P53" s="219" t="s">
        <v>523</v>
      </c>
      <c r="Q53" s="221" t="s">
        <v>132</v>
      </c>
      <c r="R53" s="222">
        <v>0</v>
      </c>
      <c r="S53" s="220">
        <v>9.8288568575686727E-2</v>
      </c>
      <c r="T53" s="43">
        <f t="shared" si="15"/>
        <v>0.90171143142431331</v>
      </c>
      <c r="V53" s="223">
        <v>0</v>
      </c>
      <c r="W53" s="223">
        <v>0</v>
      </c>
      <c r="X53" s="223">
        <v>0.3138431677307888</v>
      </c>
      <c r="Y53" s="223">
        <v>16.540913357649536</v>
      </c>
      <c r="Z53" s="223">
        <v>0.81659306500286921</v>
      </c>
      <c r="AA53" s="141">
        <v>17.671349590383194</v>
      </c>
      <c r="AC53" s="224">
        <v>0</v>
      </c>
      <c r="AD53" s="224">
        <v>0</v>
      </c>
      <c r="AE53" s="224">
        <v>0</v>
      </c>
      <c r="AF53" s="224">
        <v>0</v>
      </c>
      <c r="AG53" s="224">
        <v>1</v>
      </c>
      <c r="AI53" s="220">
        <v>1</v>
      </c>
      <c r="AJ53" s="220">
        <v>0</v>
      </c>
      <c r="AK53" s="220">
        <v>0</v>
      </c>
      <c r="AL53" s="220">
        <v>0</v>
      </c>
      <c r="AM53" s="220">
        <v>0</v>
      </c>
      <c r="AN53" s="220">
        <v>0</v>
      </c>
      <c r="AO53" s="220">
        <v>0</v>
      </c>
      <c r="AP53" s="220">
        <v>0</v>
      </c>
      <c r="AQ53" s="220">
        <v>0</v>
      </c>
      <c r="AR53" s="220">
        <v>0</v>
      </c>
      <c r="AS53" s="220">
        <v>0</v>
      </c>
      <c r="AT53" s="220">
        <v>0</v>
      </c>
      <c r="AU53" s="220">
        <v>0</v>
      </c>
      <c r="AV53" s="220">
        <v>0</v>
      </c>
      <c r="AW53" s="220">
        <v>0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28"/>
      <c r="BD53" s="142">
        <f t="shared" si="16"/>
        <v>1</v>
      </c>
      <c r="BF53" s="155">
        <f t="shared" si="17"/>
        <v>1</v>
      </c>
      <c r="BG53" s="226">
        <v>0.90606773670366358</v>
      </c>
      <c r="BH53" s="226">
        <v>0</v>
      </c>
      <c r="BI53" s="220">
        <v>3.5519624573750817E-2</v>
      </c>
      <c r="BJ53" s="220">
        <v>5.8412638722585578E-2</v>
      </c>
      <c r="BK53" s="220">
        <v>0</v>
      </c>
      <c r="BL53" s="140">
        <f t="shared" si="18"/>
        <v>0</v>
      </c>
      <c r="BM53" s="28"/>
      <c r="BN53" s="155">
        <f t="shared" si="19"/>
        <v>0</v>
      </c>
      <c r="BO53" s="226">
        <v>0</v>
      </c>
      <c r="BP53" s="220">
        <v>0</v>
      </c>
      <c r="BQ53" s="220">
        <v>0</v>
      </c>
      <c r="BR53" s="220">
        <v>0</v>
      </c>
      <c r="BS53" s="140">
        <f t="shared" si="20"/>
        <v>1</v>
      </c>
      <c r="BU53" s="155">
        <f t="shared" si="21"/>
        <v>0</v>
      </c>
      <c r="BV53" s="226">
        <v>0</v>
      </c>
      <c r="BW53" s="226">
        <v>0</v>
      </c>
      <c r="BX53" s="226">
        <v>0</v>
      </c>
      <c r="BY53" s="226">
        <v>0</v>
      </c>
      <c r="BZ53" s="226">
        <v>0</v>
      </c>
      <c r="CA53" s="226">
        <v>0</v>
      </c>
      <c r="CB53" s="226">
        <v>0</v>
      </c>
      <c r="CC53" s="140">
        <f t="shared" si="22"/>
        <v>1</v>
      </c>
      <c r="CE53" s="157" cm="1">
        <f t="array" ref="CE53">IF($AA53=0,0,
IF(OR(ROUND($BD53,2)&lt;&gt;1,
OR($AI53:$BB53&lt;0)),1,0))</f>
        <v>0</v>
      </c>
      <c r="CG53" s="159">
        <f t="shared" si="23"/>
        <v>1</v>
      </c>
      <c r="CH53" s="159">
        <f t="shared" si="24"/>
        <v>2</v>
      </c>
      <c r="CI53" s="159">
        <f>SUM(CH$12:CH53)+1</f>
        <v>91</v>
      </c>
      <c r="CJ53" s="144" t="str">
        <f t="shared" si="12"/>
        <v>N/A</v>
      </c>
      <c r="CK53" s="159" t="str">
        <f>IFERROR(RANK(CJ53,CJ$12:CJ$286,0)+COUNTIF(CJ$12:CJ53,CJ53)-1,NA)</f>
        <v>N/A</v>
      </c>
      <c r="CM53" s="227" t="s">
        <v>739</v>
      </c>
      <c r="CN53" s="227" t="str">
        <f t="shared" si="13"/>
        <v>FY22</v>
      </c>
      <c r="CO53" s="52" cm="1">
        <f t="array" ref="CO53">Inflation!$S$11
/INDEX(Inflation!$J$11:$Z$11,,MATCH(RIGHT(CM53,2),RIGHT(Inflation!$J$9:$Z$9,2),0))
/(1+Inflation!$S$10)^0.5</f>
        <v>0.96206866341754282</v>
      </c>
      <c r="CP53" s="227" t="s">
        <v>199</v>
      </c>
    </row>
    <row r="54" spans="1:94" x14ac:dyDescent="0.2">
      <c r="A54" s="49">
        <f>IF(AND(COUNTIF(D$12:D54,D54)&gt;1,D54&lt;&gt;"[Project Name]"),1,0)</f>
        <v>0</v>
      </c>
      <c r="C54" s="28">
        <f t="shared" si="14"/>
        <v>43</v>
      </c>
      <c r="D54" s="218" t="s">
        <v>611</v>
      </c>
      <c r="E54" s="218" t="b">
        <v>1</v>
      </c>
      <c r="F54" s="219" t="s">
        <v>23</v>
      </c>
      <c r="G54" s="219" t="s">
        <v>34</v>
      </c>
      <c r="H54" s="219" t="s">
        <v>46</v>
      </c>
      <c r="I54" s="219" t="s">
        <v>15</v>
      </c>
      <c r="J54" s="219" t="s">
        <v>15</v>
      </c>
      <c r="K54" s="219" t="s">
        <v>353</v>
      </c>
      <c r="L54" s="219" t="s">
        <v>370</v>
      </c>
      <c r="M54" s="219" t="s">
        <v>15</v>
      </c>
      <c r="N54" s="219" t="s">
        <v>200</v>
      </c>
      <c r="O54" s="220">
        <v>0</v>
      </c>
      <c r="P54" s="219" t="s">
        <v>523</v>
      </c>
      <c r="Q54" s="221" t="s">
        <v>132</v>
      </c>
      <c r="R54" s="222">
        <v>0</v>
      </c>
      <c r="S54" s="220">
        <v>0.25831344931910755</v>
      </c>
      <c r="T54" s="43">
        <f t="shared" si="15"/>
        <v>0.74168655068089251</v>
      </c>
      <c r="V54" s="223">
        <v>0</v>
      </c>
      <c r="W54" s="223">
        <v>4.5283417256408359E-2</v>
      </c>
      <c r="X54" s="223">
        <v>1.7759091167909555</v>
      </c>
      <c r="Y54" s="223">
        <v>0</v>
      </c>
      <c r="Z54" s="223">
        <v>0</v>
      </c>
      <c r="AA54" s="141">
        <v>1.8211925340473638</v>
      </c>
      <c r="AC54" s="224">
        <v>0</v>
      </c>
      <c r="AD54" s="224">
        <v>0</v>
      </c>
      <c r="AE54" s="224">
        <v>1</v>
      </c>
      <c r="AF54" s="224">
        <v>0</v>
      </c>
      <c r="AG54" s="224">
        <v>0</v>
      </c>
      <c r="AI54" s="220">
        <v>0.99999999999999989</v>
      </c>
      <c r="AJ54" s="220">
        <v>0</v>
      </c>
      <c r="AK54" s="220">
        <v>0</v>
      </c>
      <c r="AL54" s="220">
        <v>0</v>
      </c>
      <c r="AM54" s="220">
        <v>0</v>
      </c>
      <c r="AN54" s="220">
        <v>0</v>
      </c>
      <c r="AO54" s="220">
        <v>0</v>
      </c>
      <c r="AP54" s="220">
        <v>0</v>
      </c>
      <c r="AQ54" s="220">
        <v>0</v>
      </c>
      <c r="AR54" s="220">
        <v>0</v>
      </c>
      <c r="AS54" s="220">
        <v>0</v>
      </c>
      <c r="AT54" s="220">
        <v>0</v>
      </c>
      <c r="AU54" s="220">
        <v>0</v>
      </c>
      <c r="AV54" s="220">
        <v>0</v>
      </c>
      <c r="AW54" s="220">
        <v>0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28"/>
      <c r="BD54" s="142">
        <f t="shared" si="16"/>
        <v>0.99999999999999989</v>
      </c>
      <c r="BF54" s="155">
        <f t="shared" si="17"/>
        <v>0.99999999999999989</v>
      </c>
      <c r="BG54" s="226">
        <v>0</v>
      </c>
      <c r="BH54" s="226">
        <v>0.67781511198268551</v>
      </c>
      <c r="BI54" s="220">
        <v>0.26150468139042682</v>
      </c>
      <c r="BJ54" s="220">
        <v>6.0680206626887806E-2</v>
      </c>
      <c r="BK54" s="220">
        <v>0</v>
      </c>
      <c r="BL54" s="140">
        <f t="shared" si="18"/>
        <v>0</v>
      </c>
      <c r="BM54" s="28"/>
      <c r="BN54" s="155">
        <f t="shared" si="19"/>
        <v>0</v>
      </c>
      <c r="BO54" s="226">
        <v>0</v>
      </c>
      <c r="BP54" s="220">
        <v>0</v>
      </c>
      <c r="BQ54" s="220">
        <v>0</v>
      </c>
      <c r="BR54" s="220">
        <v>0</v>
      </c>
      <c r="BS54" s="140">
        <f t="shared" si="20"/>
        <v>1</v>
      </c>
      <c r="BU54" s="155">
        <f t="shared" si="21"/>
        <v>0</v>
      </c>
      <c r="BV54" s="226">
        <v>0</v>
      </c>
      <c r="BW54" s="226">
        <v>0</v>
      </c>
      <c r="BX54" s="226">
        <v>0</v>
      </c>
      <c r="BY54" s="226">
        <v>0</v>
      </c>
      <c r="BZ54" s="226">
        <v>0</v>
      </c>
      <c r="CA54" s="226">
        <v>0</v>
      </c>
      <c r="CB54" s="226">
        <v>0</v>
      </c>
      <c r="CC54" s="140">
        <f t="shared" si="22"/>
        <v>1</v>
      </c>
      <c r="CE54" s="157" cm="1">
        <f t="array" ref="CE54">IF($AA54=0,0,
IF(OR(ROUND($BD54,2)&lt;&gt;1,
OR($AI54:$BB54&lt;0)),1,0))</f>
        <v>0</v>
      </c>
      <c r="CG54" s="159">
        <f t="shared" si="23"/>
        <v>1</v>
      </c>
      <c r="CH54" s="159">
        <f t="shared" si="24"/>
        <v>2</v>
      </c>
      <c r="CI54" s="159">
        <f>SUM(CH$12:CH54)+1</f>
        <v>93</v>
      </c>
      <c r="CJ54" s="144" t="str">
        <f t="shared" si="12"/>
        <v>N/A</v>
      </c>
      <c r="CK54" s="159" t="str">
        <f>IFERROR(RANK(CJ54,CJ$12:CJ$286,0)+COUNTIF(CJ$12:CJ54,CJ54)-1,NA)</f>
        <v>N/A</v>
      </c>
      <c r="CM54" s="227" t="s">
        <v>739</v>
      </c>
      <c r="CN54" s="227" t="str">
        <f t="shared" si="13"/>
        <v>FY22</v>
      </c>
      <c r="CO54" s="52" cm="1">
        <f t="array" ref="CO54">Inflation!$S$11
/INDEX(Inflation!$J$11:$Z$11,,MATCH(RIGHT(CM54,2),RIGHT(Inflation!$J$9:$Z$9,2),0))
/(1+Inflation!$S$10)^0.5</f>
        <v>0.96206866341754282</v>
      </c>
      <c r="CP54" s="227" t="s">
        <v>199</v>
      </c>
    </row>
    <row r="55" spans="1:94" x14ac:dyDescent="0.2">
      <c r="A55" s="49">
        <f>IF(AND(COUNTIF(D$12:D55,D55)&gt;1,D55&lt;&gt;"[Project Name]"),1,0)</f>
        <v>0</v>
      </c>
      <c r="C55" s="28">
        <f t="shared" si="14"/>
        <v>44</v>
      </c>
      <c r="D55" s="218" t="s">
        <v>612</v>
      </c>
      <c r="E55" s="218" t="b">
        <v>1</v>
      </c>
      <c r="F55" s="219" t="s">
        <v>23</v>
      </c>
      <c r="G55" s="219" t="s">
        <v>34</v>
      </c>
      <c r="H55" s="219" t="s">
        <v>46</v>
      </c>
      <c r="I55" s="219" t="s">
        <v>15</v>
      </c>
      <c r="J55" s="219" t="s">
        <v>15</v>
      </c>
      <c r="K55" s="219" t="s">
        <v>352</v>
      </c>
      <c r="L55" s="219" t="s">
        <v>370</v>
      </c>
      <c r="M55" s="219" t="s">
        <v>15</v>
      </c>
      <c r="N55" s="219" t="s">
        <v>200</v>
      </c>
      <c r="O55" s="220">
        <v>0</v>
      </c>
      <c r="P55" s="219" t="s">
        <v>523</v>
      </c>
      <c r="Q55" s="221" t="s">
        <v>132</v>
      </c>
      <c r="R55" s="222">
        <v>0</v>
      </c>
      <c r="S55" s="220">
        <v>0.12813148932780621</v>
      </c>
      <c r="T55" s="43">
        <f t="shared" si="15"/>
        <v>0.87186851067219373</v>
      </c>
      <c r="V55" s="223">
        <v>0.10283149765281299</v>
      </c>
      <c r="W55" s="223">
        <v>2.613451505485489</v>
      </c>
      <c r="X55" s="223">
        <v>4.5767308322632854</v>
      </c>
      <c r="Y55" s="223">
        <v>0</v>
      </c>
      <c r="Z55" s="223">
        <v>0</v>
      </c>
      <c r="AA55" s="141">
        <v>7.2930138354015872</v>
      </c>
      <c r="AC55" s="224">
        <v>0</v>
      </c>
      <c r="AD55" s="224">
        <v>0</v>
      </c>
      <c r="AE55" s="224">
        <v>1</v>
      </c>
      <c r="AF55" s="224">
        <v>0</v>
      </c>
      <c r="AG55" s="224">
        <v>0</v>
      </c>
      <c r="AI55" s="220">
        <v>0.99999999999999989</v>
      </c>
      <c r="AJ55" s="220">
        <v>0</v>
      </c>
      <c r="AK55" s="220">
        <v>0</v>
      </c>
      <c r="AL55" s="220">
        <v>0</v>
      </c>
      <c r="AM55" s="220">
        <v>0</v>
      </c>
      <c r="AN55" s="220">
        <v>0</v>
      </c>
      <c r="AO55" s="220">
        <v>0</v>
      </c>
      <c r="AP55" s="220">
        <v>0</v>
      </c>
      <c r="AQ55" s="220">
        <v>0</v>
      </c>
      <c r="AR55" s="220">
        <v>0</v>
      </c>
      <c r="AS55" s="220">
        <v>0</v>
      </c>
      <c r="AT55" s="220">
        <v>0</v>
      </c>
      <c r="AU55" s="220">
        <v>0</v>
      </c>
      <c r="AV55" s="220">
        <v>0</v>
      </c>
      <c r="AW55" s="220">
        <v>0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28"/>
      <c r="BD55" s="142">
        <f t="shared" si="16"/>
        <v>0.99999999999999989</v>
      </c>
      <c r="BF55" s="155">
        <f t="shared" si="17"/>
        <v>0.99999999999999989</v>
      </c>
      <c r="BG55" s="226">
        <v>0.43620773637969928</v>
      </c>
      <c r="BH55" s="226">
        <v>0</v>
      </c>
      <c r="BI55" s="220">
        <v>0.33057174591066529</v>
      </c>
      <c r="BJ55" s="220">
        <v>0.23322051770963551</v>
      </c>
      <c r="BK55" s="220">
        <v>0</v>
      </c>
      <c r="BL55" s="140">
        <f t="shared" si="18"/>
        <v>0</v>
      </c>
      <c r="BM55" s="28"/>
      <c r="BN55" s="155">
        <f t="shared" si="19"/>
        <v>0</v>
      </c>
      <c r="BO55" s="226">
        <v>0</v>
      </c>
      <c r="BP55" s="220">
        <v>0</v>
      </c>
      <c r="BQ55" s="220">
        <v>0</v>
      </c>
      <c r="BR55" s="220">
        <v>0</v>
      </c>
      <c r="BS55" s="140">
        <f t="shared" si="20"/>
        <v>1</v>
      </c>
      <c r="BU55" s="155">
        <f t="shared" si="21"/>
        <v>0</v>
      </c>
      <c r="BV55" s="226">
        <v>0</v>
      </c>
      <c r="BW55" s="226">
        <v>0</v>
      </c>
      <c r="BX55" s="226">
        <v>0</v>
      </c>
      <c r="BY55" s="226">
        <v>0</v>
      </c>
      <c r="BZ55" s="226">
        <v>0</v>
      </c>
      <c r="CA55" s="226">
        <v>0</v>
      </c>
      <c r="CB55" s="226">
        <v>0</v>
      </c>
      <c r="CC55" s="140">
        <f t="shared" si="22"/>
        <v>1</v>
      </c>
      <c r="CE55" s="157" cm="1">
        <f t="array" ref="CE55">IF($AA55=0,0,
IF(OR(ROUND($BD55,2)&lt;&gt;1,
OR($AI55:$BB55&lt;0)),1,0))</f>
        <v>0</v>
      </c>
      <c r="CG55" s="159">
        <f t="shared" si="23"/>
        <v>1</v>
      </c>
      <c r="CH55" s="159">
        <f t="shared" si="24"/>
        <v>2</v>
      </c>
      <c r="CI55" s="159">
        <f>SUM(CH$12:CH55)+1</f>
        <v>95</v>
      </c>
      <c r="CJ55" s="144" t="str">
        <f t="shared" si="12"/>
        <v>N/A</v>
      </c>
      <c r="CK55" s="159" t="str">
        <f>IFERROR(RANK(CJ55,CJ$12:CJ$286,0)+COUNTIF(CJ$12:CJ55,CJ55)-1,NA)</f>
        <v>N/A</v>
      </c>
      <c r="CM55" s="227" t="s">
        <v>739</v>
      </c>
      <c r="CN55" s="227" t="str">
        <f t="shared" si="13"/>
        <v>FY22</v>
      </c>
      <c r="CO55" s="52" cm="1">
        <f t="array" ref="CO55">Inflation!$S$11
/INDEX(Inflation!$J$11:$Z$11,,MATCH(RIGHT(CM55,2),RIGHT(Inflation!$J$9:$Z$9,2),0))
/(1+Inflation!$S$10)^0.5</f>
        <v>0.96206866341754282</v>
      </c>
      <c r="CP55" s="227" t="s">
        <v>199</v>
      </c>
    </row>
    <row r="56" spans="1:94" x14ac:dyDescent="0.2">
      <c r="A56" s="49">
        <f>IF(AND(COUNTIF(D$12:D56,D56)&gt;1,D56&lt;&gt;"[Project Name]"),1,0)</f>
        <v>0</v>
      </c>
      <c r="C56" s="28">
        <f t="shared" si="14"/>
        <v>45</v>
      </c>
      <c r="D56" s="218" t="s">
        <v>613</v>
      </c>
      <c r="E56" s="218" t="b">
        <v>0</v>
      </c>
      <c r="F56" s="219" t="s">
        <v>23</v>
      </c>
      <c r="G56" s="219" t="s">
        <v>34</v>
      </c>
      <c r="H56" s="219" t="s">
        <v>46</v>
      </c>
      <c r="I56" s="219" t="s">
        <v>15</v>
      </c>
      <c r="J56" s="219" t="s">
        <v>15</v>
      </c>
      <c r="K56" s="219" t="s">
        <v>352</v>
      </c>
      <c r="L56" s="219" t="s">
        <v>370</v>
      </c>
      <c r="M56" s="219" t="s">
        <v>15</v>
      </c>
      <c r="N56" s="219" t="s">
        <v>200</v>
      </c>
      <c r="O56" s="220">
        <v>0</v>
      </c>
      <c r="P56" s="219" t="s">
        <v>523</v>
      </c>
      <c r="Q56" s="221" t="s">
        <v>132</v>
      </c>
      <c r="R56" s="222">
        <v>0</v>
      </c>
      <c r="S56" s="220">
        <v>0</v>
      </c>
      <c r="T56" s="43">
        <f t="shared" si="15"/>
        <v>1</v>
      </c>
      <c r="V56" s="223">
        <v>0</v>
      </c>
      <c r="W56" s="223">
        <v>0</v>
      </c>
      <c r="X56" s="223">
        <v>0</v>
      </c>
      <c r="Y56" s="223">
        <v>0</v>
      </c>
      <c r="Z56" s="223">
        <v>0</v>
      </c>
      <c r="AA56" s="141">
        <v>0</v>
      </c>
      <c r="AC56" s="224">
        <v>0</v>
      </c>
      <c r="AD56" s="224">
        <v>0</v>
      </c>
      <c r="AE56" s="224">
        <v>0</v>
      </c>
      <c r="AF56" s="224">
        <v>0</v>
      </c>
      <c r="AG56" s="224">
        <v>0</v>
      </c>
      <c r="AI56" s="220">
        <v>1</v>
      </c>
      <c r="AJ56" s="220">
        <v>0</v>
      </c>
      <c r="AK56" s="220">
        <v>0</v>
      </c>
      <c r="AL56" s="220">
        <v>0</v>
      </c>
      <c r="AM56" s="220">
        <v>0</v>
      </c>
      <c r="AN56" s="220">
        <v>0</v>
      </c>
      <c r="AO56" s="220">
        <v>0</v>
      </c>
      <c r="AP56" s="220">
        <v>0</v>
      </c>
      <c r="AQ56" s="220">
        <v>0</v>
      </c>
      <c r="AR56" s="220">
        <v>0</v>
      </c>
      <c r="AS56" s="220">
        <v>0</v>
      </c>
      <c r="AT56" s="220">
        <v>0</v>
      </c>
      <c r="AU56" s="220">
        <v>0</v>
      </c>
      <c r="AV56" s="220">
        <v>0</v>
      </c>
      <c r="AW56" s="220">
        <v>0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28"/>
      <c r="BD56" s="142">
        <f t="shared" si="16"/>
        <v>1</v>
      </c>
      <c r="BF56" s="155">
        <f t="shared" si="17"/>
        <v>1</v>
      </c>
      <c r="BG56" s="226">
        <v>0</v>
      </c>
      <c r="BH56" s="226">
        <v>0</v>
      </c>
      <c r="BI56" s="220">
        <v>1</v>
      </c>
      <c r="BJ56" s="220">
        <v>0</v>
      </c>
      <c r="BK56" s="220">
        <v>0</v>
      </c>
      <c r="BL56" s="140">
        <f t="shared" si="18"/>
        <v>0</v>
      </c>
      <c r="BM56" s="28"/>
      <c r="BN56" s="155">
        <f t="shared" si="19"/>
        <v>0</v>
      </c>
      <c r="BO56" s="226">
        <v>0</v>
      </c>
      <c r="BP56" s="220">
        <v>0</v>
      </c>
      <c r="BQ56" s="220">
        <v>0</v>
      </c>
      <c r="BR56" s="220">
        <v>0</v>
      </c>
      <c r="BS56" s="140">
        <f t="shared" si="20"/>
        <v>1</v>
      </c>
      <c r="BU56" s="155">
        <f t="shared" si="21"/>
        <v>0</v>
      </c>
      <c r="BV56" s="226">
        <v>0</v>
      </c>
      <c r="BW56" s="226">
        <v>0</v>
      </c>
      <c r="BX56" s="226">
        <v>0</v>
      </c>
      <c r="BY56" s="226">
        <v>0</v>
      </c>
      <c r="BZ56" s="226">
        <v>0</v>
      </c>
      <c r="CA56" s="226">
        <v>0</v>
      </c>
      <c r="CB56" s="226">
        <v>0</v>
      </c>
      <c r="CC56" s="140">
        <f t="shared" si="22"/>
        <v>1</v>
      </c>
      <c r="CE56" s="157" cm="1">
        <f t="array" ref="CE56">IF($AA56=0,0,
IF(OR(ROUND($BD56,2)&lt;&gt;1,
OR($AI56:$BB56&lt;0)),1,0))</f>
        <v>0</v>
      </c>
      <c r="CG56" s="159">
        <f t="shared" si="23"/>
        <v>1</v>
      </c>
      <c r="CH56" s="159">
        <f t="shared" si="24"/>
        <v>2</v>
      </c>
      <c r="CI56" s="159">
        <f>SUM(CH$12:CH56)+1</f>
        <v>97</v>
      </c>
      <c r="CJ56" s="144" t="str">
        <f t="shared" si="12"/>
        <v>N/A</v>
      </c>
      <c r="CK56" s="159" t="str">
        <f>IFERROR(RANK(CJ56,CJ$12:CJ$286,0)+COUNTIF(CJ$12:CJ56,CJ56)-1,NA)</f>
        <v>N/A</v>
      </c>
      <c r="CM56" s="227" t="s">
        <v>739</v>
      </c>
      <c r="CN56" s="227" t="str">
        <f t="shared" si="13"/>
        <v>FY22</v>
      </c>
      <c r="CO56" s="52" cm="1">
        <f t="array" ref="CO56">Inflation!$S$11
/INDEX(Inflation!$J$11:$Z$11,,MATCH(RIGHT(CM56,2),RIGHT(Inflation!$J$9:$Z$9,2),0))
/(1+Inflation!$S$10)^0.5</f>
        <v>0.96206866341754282</v>
      </c>
      <c r="CP56" s="227" t="s">
        <v>199</v>
      </c>
    </row>
    <row r="57" spans="1:94" x14ac:dyDescent="0.2">
      <c r="A57" s="49">
        <f>IF(AND(COUNTIF(D$12:D57,D57)&gt;1,D57&lt;&gt;"[Project Name]"),1,0)</f>
        <v>0</v>
      </c>
      <c r="C57" s="28">
        <f t="shared" si="14"/>
        <v>46</v>
      </c>
      <c r="D57" s="218" t="s">
        <v>614</v>
      </c>
      <c r="E57" s="218" t="b">
        <v>1</v>
      </c>
      <c r="F57" s="219" t="s">
        <v>23</v>
      </c>
      <c r="G57" s="219" t="s">
        <v>34</v>
      </c>
      <c r="H57" s="219" t="s">
        <v>46</v>
      </c>
      <c r="I57" s="219" t="s">
        <v>15</v>
      </c>
      <c r="J57" s="219" t="s">
        <v>15</v>
      </c>
      <c r="K57" s="219" t="s">
        <v>352</v>
      </c>
      <c r="L57" s="219" t="s">
        <v>370</v>
      </c>
      <c r="M57" s="219" t="s">
        <v>15</v>
      </c>
      <c r="N57" s="219" t="s">
        <v>200</v>
      </c>
      <c r="O57" s="220">
        <v>0</v>
      </c>
      <c r="P57" s="219" t="s">
        <v>523</v>
      </c>
      <c r="Q57" s="221" t="s">
        <v>132</v>
      </c>
      <c r="R57" s="222">
        <v>0</v>
      </c>
      <c r="S57" s="220">
        <v>0.12795027941254911</v>
      </c>
      <c r="T57" s="43">
        <f t="shared" si="15"/>
        <v>0.87204972058745089</v>
      </c>
      <c r="V57" s="223">
        <v>6.3136700074249985E-2</v>
      </c>
      <c r="W57" s="223">
        <v>2.4760730534856923</v>
      </c>
      <c r="X57" s="223">
        <v>0</v>
      </c>
      <c r="Y57" s="223">
        <v>0</v>
      </c>
      <c r="Z57" s="223">
        <v>0</v>
      </c>
      <c r="AA57" s="141">
        <v>2.5392097535599421</v>
      </c>
      <c r="AC57" s="224">
        <v>0</v>
      </c>
      <c r="AD57" s="224">
        <v>1</v>
      </c>
      <c r="AE57" s="224">
        <v>0</v>
      </c>
      <c r="AF57" s="224">
        <v>0</v>
      </c>
      <c r="AG57" s="224">
        <v>0</v>
      </c>
      <c r="AI57" s="220">
        <v>0.99999999999999989</v>
      </c>
      <c r="AJ57" s="220">
        <v>0</v>
      </c>
      <c r="AK57" s="220">
        <v>0</v>
      </c>
      <c r="AL57" s="220">
        <v>0</v>
      </c>
      <c r="AM57" s="220">
        <v>0</v>
      </c>
      <c r="AN57" s="220">
        <v>0</v>
      </c>
      <c r="AO57" s="220">
        <v>0</v>
      </c>
      <c r="AP57" s="220">
        <v>0</v>
      </c>
      <c r="AQ57" s="220">
        <v>0</v>
      </c>
      <c r="AR57" s="220">
        <v>0</v>
      </c>
      <c r="AS57" s="220">
        <v>0</v>
      </c>
      <c r="AT57" s="220">
        <v>0</v>
      </c>
      <c r="AU57" s="220">
        <v>0</v>
      </c>
      <c r="AV57" s="220">
        <v>0</v>
      </c>
      <c r="AW57" s="220">
        <v>0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28"/>
      <c r="BD57" s="142">
        <f t="shared" si="16"/>
        <v>0.99999999999999989</v>
      </c>
      <c r="BF57" s="155">
        <f t="shared" si="17"/>
        <v>0.99999999999999989</v>
      </c>
      <c r="BG57" s="226">
        <v>0.66992151742479811</v>
      </c>
      <c r="BH57" s="226">
        <v>0</v>
      </c>
      <c r="BI57" s="220">
        <v>0.29583348407162208</v>
      </c>
      <c r="BJ57" s="220">
        <v>3.4244998503579899E-2</v>
      </c>
      <c r="BK57" s="220">
        <v>0</v>
      </c>
      <c r="BL57" s="140">
        <f t="shared" si="18"/>
        <v>0</v>
      </c>
      <c r="BM57" s="28"/>
      <c r="BN57" s="155">
        <f t="shared" si="19"/>
        <v>0</v>
      </c>
      <c r="BO57" s="226">
        <v>0</v>
      </c>
      <c r="BP57" s="220">
        <v>0</v>
      </c>
      <c r="BQ57" s="220">
        <v>0</v>
      </c>
      <c r="BR57" s="220">
        <v>0</v>
      </c>
      <c r="BS57" s="140">
        <f t="shared" si="20"/>
        <v>1</v>
      </c>
      <c r="BU57" s="155">
        <f t="shared" si="21"/>
        <v>0</v>
      </c>
      <c r="BV57" s="226">
        <v>0</v>
      </c>
      <c r="BW57" s="226">
        <v>0</v>
      </c>
      <c r="BX57" s="226">
        <v>0</v>
      </c>
      <c r="BY57" s="226">
        <v>0</v>
      </c>
      <c r="BZ57" s="226">
        <v>0</v>
      </c>
      <c r="CA57" s="226">
        <v>0</v>
      </c>
      <c r="CB57" s="226">
        <v>0</v>
      </c>
      <c r="CC57" s="140">
        <f t="shared" si="22"/>
        <v>1</v>
      </c>
      <c r="CE57" s="157" cm="1">
        <f t="array" ref="CE57">IF($AA57=0,0,
IF(OR(ROUND($BD57,2)&lt;&gt;1,
OR($AI57:$BB57&lt;0)),1,0))</f>
        <v>0</v>
      </c>
      <c r="CG57" s="159">
        <f t="shared" si="23"/>
        <v>1</v>
      </c>
      <c r="CH57" s="159">
        <f t="shared" si="24"/>
        <v>2</v>
      </c>
      <c r="CI57" s="159">
        <f>SUM(CH$12:CH57)+1</f>
        <v>99</v>
      </c>
      <c r="CJ57" s="144" t="str">
        <f t="shared" si="12"/>
        <v>N/A</v>
      </c>
      <c r="CK57" s="159" t="str">
        <f>IFERROR(RANK(CJ57,CJ$12:CJ$286,0)+COUNTIF(CJ$12:CJ57,CJ57)-1,NA)</f>
        <v>N/A</v>
      </c>
      <c r="CM57" s="227" t="s">
        <v>739</v>
      </c>
      <c r="CN57" s="227" t="str">
        <f t="shared" si="13"/>
        <v>FY22</v>
      </c>
      <c r="CO57" s="52" cm="1">
        <f t="array" ref="CO57">Inflation!$S$11
/INDEX(Inflation!$J$11:$Z$11,,MATCH(RIGHT(CM57,2),RIGHT(Inflation!$J$9:$Z$9,2),0))
/(1+Inflation!$S$10)^0.5</f>
        <v>0.96206866341754282</v>
      </c>
      <c r="CP57" s="227" t="s">
        <v>199</v>
      </c>
    </row>
    <row r="58" spans="1:94" x14ac:dyDescent="0.2">
      <c r="A58" s="49">
        <f>IF(AND(COUNTIF(D$12:D58,D58)&gt;1,D58&lt;&gt;"[Project Name]"),1,0)</f>
        <v>0</v>
      </c>
      <c r="C58" s="28">
        <f t="shared" si="14"/>
        <v>47</v>
      </c>
      <c r="D58" s="218" t="s">
        <v>615</v>
      </c>
      <c r="E58" s="218" t="b">
        <v>0</v>
      </c>
      <c r="F58" s="219" t="s">
        <v>23</v>
      </c>
      <c r="G58" s="219" t="s">
        <v>34</v>
      </c>
      <c r="H58" s="219" t="s">
        <v>46</v>
      </c>
      <c r="I58" s="219" t="s">
        <v>15</v>
      </c>
      <c r="J58" s="219" t="s">
        <v>15</v>
      </c>
      <c r="K58" s="219" t="s">
        <v>352</v>
      </c>
      <c r="L58" s="219" t="s">
        <v>370</v>
      </c>
      <c r="M58" s="219" t="s">
        <v>15</v>
      </c>
      <c r="N58" s="219" t="s">
        <v>200</v>
      </c>
      <c r="O58" s="220">
        <v>0</v>
      </c>
      <c r="P58" s="219" t="s">
        <v>523</v>
      </c>
      <c r="Q58" s="221" t="s">
        <v>132</v>
      </c>
      <c r="R58" s="222">
        <v>0</v>
      </c>
      <c r="S58" s="220">
        <v>0</v>
      </c>
      <c r="T58" s="43">
        <f t="shared" si="15"/>
        <v>1</v>
      </c>
      <c r="V58" s="223">
        <v>0</v>
      </c>
      <c r="W58" s="223">
        <v>0</v>
      </c>
      <c r="X58" s="223">
        <v>0</v>
      </c>
      <c r="Y58" s="223">
        <v>0</v>
      </c>
      <c r="Z58" s="223">
        <v>0</v>
      </c>
      <c r="AA58" s="141">
        <v>0</v>
      </c>
      <c r="AC58" s="224">
        <v>0</v>
      </c>
      <c r="AD58" s="224">
        <v>0</v>
      </c>
      <c r="AE58" s="224">
        <v>0</v>
      </c>
      <c r="AF58" s="224">
        <v>0</v>
      </c>
      <c r="AG58" s="224">
        <v>0</v>
      </c>
      <c r="AI58" s="220">
        <v>1</v>
      </c>
      <c r="AJ58" s="220">
        <v>0</v>
      </c>
      <c r="AK58" s="220">
        <v>0</v>
      </c>
      <c r="AL58" s="220">
        <v>0</v>
      </c>
      <c r="AM58" s="220">
        <v>0</v>
      </c>
      <c r="AN58" s="220">
        <v>0</v>
      </c>
      <c r="AO58" s="220">
        <v>0</v>
      </c>
      <c r="AP58" s="220">
        <v>0</v>
      </c>
      <c r="AQ58" s="220">
        <v>0</v>
      </c>
      <c r="AR58" s="220">
        <v>0</v>
      </c>
      <c r="AS58" s="220">
        <v>0</v>
      </c>
      <c r="AT58" s="220">
        <v>0</v>
      </c>
      <c r="AU58" s="220">
        <v>0</v>
      </c>
      <c r="AV58" s="220">
        <v>0</v>
      </c>
      <c r="AW58" s="220">
        <v>0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28"/>
      <c r="BD58" s="142">
        <f t="shared" si="16"/>
        <v>1</v>
      </c>
      <c r="BF58" s="155">
        <f t="shared" si="17"/>
        <v>1</v>
      </c>
      <c r="BG58" s="226">
        <v>0.7</v>
      </c>
      <c r="BH58" s="226">
        <v>0</v>
      </c>
      <c r="BI58" s="220">
        <v>0.3</v>
      </c>
      <c r="BJ58" s="220">
        <v>0</v>
      </c>
      <c r="BK58" s="220">
        <v>0</v>
      </c>
      <c r="BL58" s="140">
        <f t="shared" si="18"/>
        <v>0</v>
      </c>
      <c r="BM58" s="28"/>
      <c r="BN58" s="155">
        <f t="shared" si="19"/>
        <v>0</v>
      </c>
      <c r="BO58" s="226">
        <v>0</v>
      </c>
      <c r="BP58" s="220">
        <v>0</v>
      </c>
      <c r="BQ58" s="220">
        <v>0</v>
      </c>
      <c r="BR58" s="220">
        <v>0</v>
      </c>
      <c r="BS58" s="140">
        <f t="shared" si="20"/>
        <v>1</v>
      </c>
      <c r="BU58" s="155">
        <f t="shared" si="21"/>
        <v>0</v>
      </c>
      <c r="BV58" s="226">
        <v>0</v>
      </c>
      <c r="BW58" s="226">
        <v>0</v>
      </c>
      <c r="BX58" s="226">
        <v>0</v>
      </c>
      <c r="BY58" s="226">
        <v>0</v>
      </c>
      <c r="BZ58" s="226">
        <v>0</v>
      </c>
      <c r="CA58" s="226">
        <v>0</v>
      </c>
      <c r="CB58" s="226">
        <v>0</v>
      </c>
      <c r="CC58" s="140">
        <f t="shared" si="22"/>
        <v>1</v>
      </c>
      <c r="CE58" s="157" cm="1">
        <f t="array" ref="CE58">IF($AA58=0,0,
IF(OR(ROUND($BD58,2)&lt;&gt;1,
OR($AI58:$BB58&lt;0)),1,0))</f>
        <v>0</v>
      </c>
      <c r="CG58" s="159">
        <f t="shared" si="23"/>
        <v>1</v>
      </c>
      <c r="CH58" s="159">
        <f t="shared" si="24"/>
        <v>2</v>
      </c>
      <c r="CI58" s="159">
        <f>SUM(CH$12:CH58)+1</f>
        <v>101</v>
      </c>
      <c r="CJ58" s="144" t="str">
        <f t="shared" si="12"/>
        <v>N/A</v>
      </c>
      <c r="CK58" s="159" t="str">
        <f>IFERROR(RANK(CJ58,CJ$12:CJ$286,0)+COUNTIF(CJ$12:CJ58,CJ58)-1,NA)</f>
        <v>N/A</v>
      </c>
      <c r="CM58" s="227" t="s">
        <v>739</v>
      </c>
      <c r="CN58" s="227" t="str">
        <f t="shared" si="13"/>
        <v>FY22</v>
      </c>
      <c r="CO58" s="52" cm="1">
        <f t="array" ref="CO58">Inflation!$S$11
/INDEX(Inflation!$J$11:$Z$11,,MATCH(RIGHT(CM58,2),RIGHT(Inflation!$J$9:$Z$9,2),0))
/(1+Inflation!$S$10)^0.5</f>
        <v>0.96206866341754282</v>
      </c>
      <c r="CP58" s="227" t="s">
        <v>199</v>
      </c>
    </row>
    <row r="59" spans="1:94" x14ac:dyDescent="0.2">
      <c r="A59" s="49">
        <f>IF(AND(COUNTIF(D$12:D59,D59)&gt;1,D59&lt;&gt;"[Project Name]"),1,0)</f>
        <v>0</v>
      </c>
      <c r="C59" s="28">
        <f t="shared" si="14"/>
        <v>48</v>
      </c>
      <c r="D59" s="218" t="s">
        <v>616</v>
      </c>
      <c r="E59" s="218" t="b">
        <v>1</v>
      </c>
      <c r="F59" s="219" t="s">
        <v>23</v>
      </c>
      <c r="G59" s="219" t="s">
        <v>34</v>
      </c>
      <c r="H59" s="219" t="s">
        <v>46</v>
      </c>
      <c r="I59" s="219" t="s">
        <v>15</v>
      </c>
      <c r="J59" s="219" t="s">
        <v>15</v>
      </c>
      <c r="K59" s="219" t="s">
        <v>352</v>
      </c>
      <c r="L59" s="219" t="s">
        <v>370</v>
      </c>
      <c r="M59" s="219" t="s">
        <v>15</v>
      </c>
      <c r="N59" s="219" t="s">
        <v>200</v>
      </c>
      <c r="O59" s="220">
        <v>0</v>
      </c>
      <c r="P59" s="219" t="s">
        <v>523</v>
      </c>
      <c r="Q59" s="221" t="s">
        <v>132</v>
      </c>
      <c r="R59" s="222">
        <v>0</v>
      </c>
      <c r="S59" s="220">
        <v>0.13532172153642441</v>
      </c>
      <c r="T59" s="43">
        <f t="shared" si="15"/>
        <v>0.86467827846357559</v>
      </c>
      <c r="V59" s="223">
        <v>0.24474145717305046</v>
      </c>
      <c r="W59" s="223">
        <v>12.066849006388134</v>
      </c>
      <c r="X59" s="223">
        <v>0</v>
      </c>
      <c r="Y59" s="223">
        <v>0</v>
      </c>
      <c r="Z59" s="223">
        <v>0</v>
      </c>
      <c r="AA59" s="141">
        <v>12.311590463561185</v>
      </c>
      <c r="AC59" s="224">
        <v>0</v>
      </c>
      <c r="AD59" s="224">
        <v>1</v>
      </c>
      <c r="AE59" s="224">
        <v>0</v>
      </c>
      <c r="AF59" s="224">
        <v>0</v>
      </c>
      <c r="AG59" s="224">
        <v>0</v>
      </c>
      <c r="AI59" s="220">
        <v>1</v>
      </c>
      <c r="AJ59" s="220">
        <v>0</v>
      </c>
      <c r="AK59" s="220">
        <v>0</v>
      </c>
      <c r="AL59" s="220">
        <v>0</v>
      </c>
      <c r="AM59" s="220">
        <v>0</v>
      </c>
      <c r="AN59" s="220">
        <v>0</v>
      </c>
      <c r="AO59" s="220">
        <v>0</v>
      </c>
      <c r="AP59" s="220">
        <v>0</v>
      </c>
      <c r="AQ59" s="220">
        <v>0</v>
      </c>
      <c r="AR59" s="220">
        <v>0</v>
      </c>
      <c r="AS59" s="220">
        <v>0</v>
      </c>
      <c r="AT59" s="220">
        <v>0</v>
      </c>
      <c r="AU59" s="220">
        <v>0</v>
      </c>
      <c r="AV59" s="220">
        <v>0</v>
      </c>
      <c r="AW59" s="220">
        <v>0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28"/>
      <c r="BD59" s="142">
        <f t="shared" si="16"/>
        <v>1</v>
      </c>
      <c r="BF59" s="155">
        <f t="shared" si="17"/>
        <v>1</v>
      </c>
      <c r="BG59" s="226">
        <v>0.95983728477166341</v>
      </c>
      <c r="BH59" s="226">
        <v>0</v>
      </c>
      <c r="BI59" s="220">
        <v>8.1711157408117605E-3</v>
      </c>
      <c r="BJ59" s="220">
        <v>3.1991599487524849E-2</v>
      </c>
      <c r="BK59" s="220">
        <v>0</v>
      </c>
      <c r="BL59" s="140">
        <f t="shared" si="18"/>
        <v>0</v>
      </c>
      <c r="BM59" s="28"/>
      <c r="BN59" s="155">
        <f t="shared" si="19"/>
        <v>0</v>
      </c>
      <c r="BO59" s="226">
        <v>0</v>
      </c>
      <c r="BP59" s="220">
        <v>0</v>
      </c>
      <c r="BQ59" s="220">
        <v>0</v>
      </c>
      <c r="BR59" s="220">
        <v>0</v>
      </c>
      <c r="BS59" s="140">
        <f t="shared" si="20"/>
        <v>1</v>
      </c>
      <c r="BU59" s="155">
        <f t="shared" si="21"/>
        <v>0</v>
      </c>
      <c r="BV59" s="226">
        <v>0</v>
      </c>
      <c r="BW59" s="226">
        <v>0</v>
      </c>
      <c r="BX59" s="226">
        <v>0</v>
      </c>
      <c r="BY59" s="226">
        <v>0</v>
      </c>
      <c r="BZ59" s="226">
        <v>0</v>
      </c>
      <c r="CA59" s="226">
        <v>0</v>
      </c>
      <c r="CB59" s="226">
        <v>0</v>
      </c>
      <c r="CC59" s="140">
        <f t="shared" si="22"/>
        <v>1</v>
      </c>
      <c r="CE59" s="157" cm="1">
        <f t="array" ref="CE59">IF($AA59=0,0,
IF(OR(ROUND($BD59,2)&lt;&gt;1,
OR($AI59:$BB59&lt;0)),1,0))</f>
        <v>0</v>
      </c>
      <c r="CG59" s="159">
        <f t="shared" si="23"/>
        <v>1</v>
      </c>
      <c r="CH59" s="159">
        <f t="shared" si="24"/>
        <v>2</v>
      </c>
      <c r="CI59" s="159">
        <f>SUM(CH$12:CH59)+1</f>
        <v>103</v>
      </c>
      <c r="CJ59" s="144" t="str">
        <f t="shared" si="12"/>
        <v>N/A</v>
      </c>
      <c r="CK59" s="159" t="str">
        <f>IFERROR(RANK(CJ59,CJ$12:CJ$286,0)+COUNTIF(CJ$12:CJ59,CJ59)-1,NA)</f>
        <v>N/A</v>
      </c>
      <c r="CM59" s="227" t="s">
        <v>739</v>
      </c>
      <c r="CN59" s="227" t="str">
        <f t="shared" si="13"/>
        <v>FY22</v>
      </c>
      <c r="CO59" s="52" cm="1">
        <f t="array" ref="CO59">Inflation!$S$11
/INDEX(Inflation!$J$11:$Z$11,,MATCH(RIGHT(CM59,2),RIGHT(Inflation!$J$9:$Z$9,2),0))
/(1+Inflation!$S$10)^0.5</f>
        <v>0.96206866341754282</v>
      </c>
      <c r="CP59" s="227" t="s">
        <v>199</v>
      </c>
    </row>
    <row r="60" spans="1:94" x14ac:dyDescent="0.2">
      <c r="A60" s="49">
        <f>IF(AND(COUNTIF(D$12:D60,D60)&gt;1,D60&lt;&gt;"[Project Name]"),1,0)</f>
        <v>0</v>
      </c>
      <c r="C60" s="28">
        <f t="shared" si="14"/>
        <v>49</v>
      </c>
      <c r="D60" s="218" t="s">
        <v>617</v>
      </c>
      <c r="E60" s="218" t="b">
        <v>1</v>
      </c>
      <c r="F60" s="219" t="s">
        <v>23</v>
      </c>
      <c r="G60" s="219" t="s">
        <v>34</v>
      </c>
      <c r="H60" s="219" t="s">
        <v>46</v>
      </c>
      <c r="I60" s="219" t="s">
        <v>15</v>
      </c>
      <c r="J60" s="219" t="s">
        <v>15</v>
      </c>
      <c r="K60" s="219" t="s">
        <v>352</v>
      </c>
      <c r="L60" s="219" t="s">
        <v>370</v>
      </c>
      <c r="M60" s="219" t="s">
        <v>15</v>
      </c>
      <c r="N60" s="219" t="s">
        <v>200</v>
      </c>
      <c r="O60" s="220">
        <v>0</v>
      </c>
      <c r="P60" s="219" t="s">
        <v>523</v>
      </c>
      <c r="Q60" s="221" t="s">
        <v>132</v>
      </c>
      <c r="R60" s="222">
        <v>0</v>
      </c>
      <c r="S60" s="220">
        <v>0.14188813609041157</v>
      </c>
      <c r="T60" s="43">
        <f t="shared" si="15"/>
        <v>0.85811186390958838</v>
      </c>
      <c r="V60" s="223">
        <v>9.1376176289992062E-2</v>
      </c>
      <c r="W60" s="223">
        <v>0.54236518102579223</v>
      </c>
      <c r="X60" s="223">
        <v>7.6355962486724671</v>
      </c>
      <c r="Y60" s="223">
        <v>0</v>
      </c>
      <c r="Z60" s="223">
        <v>0</v>
      </c>
      <c r="AA60" s="141">
        <v>8.2693376059882517</v>
      </c>
      <c r="AC60" s="224">
        <v>0</v>
      </c>
      <c r="AD60" s="224">
        <v>0</v>
      </c>
      <c r="AE60" s="224">
        <v>1</v>
      </c>
      <c r="AF60" s="224">
        <v>0</v>
      </c>
      <c r="AG60" s="224">
        <v>0</v>
      </c>
      <c r="AI60" s="220">
        <v>1.0000000000000002</v>
      </c>
      <c r="AJ60" s="220">
        <v>0</v>
      </c>
      <c r="AK60" s="220">
        <v>0</v>
      </c>
      <c r="AL60" s="220">
        <v>0</v>
      </c>
      <c r="AM60" s="220">
        <v>0</v>
      </c>
      <c r="AN60" s="220">
        <v>0</v>
      </c>
      <c r="AO60" s="220">
        <v>0</v>
      </c>
      <c r="AP60" s="220">
        <v>0</v>
      </c>
      <c r="AQ60" s="220">
        <v>0</v>
      </c>
      <c r="AR60" s="220">
        <v>0</v>
      </c>
      <c r="AS60" s="220">
        <v>0</v>
      </c>
      <c r="AT60" s="220">
        <v>0</v>
      </c>
      <c r="AU60" s="220">
        <v>0</v>
      </c>
      <c r="AV60" s="220">
        <v>0</v>
      </c>
      <c r="AW60" s="220">
        <v>0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28"/>
      <c r="BD60" s="142">
        <f t="shared" si="16"/>
        <v>1.0000000000000002</v>
      </c>
      <c r="BF60" s="155">
        <f t="shared" si="17"/>
        <v>1.0000000000000002</v>
      </c>
      <c r="BG60" s="226">
        <v>0.45215486176701408</v>
      </c>
      <c r="BH60" s="226">
        <v>0</v>
      </c>
      <c r="BI60" s="220">
        <v>0.51406643488208004</v>
      </c>
      <c r="BJ60" s="220">
        <v>3.3778703350905791E-2</v>
      </c>
      <c r="BK60" s="220">
        <v>0</v>
      </c>
      <c r="BL60" s="140">
        <f t="shared" si="18"/>
        <v>0</v>
      </c>
      <c r="BM60" s="28"/>
      <c r="BN60" s="155">
        <f t="shared" si="19"/>
        <v>0</v>
      </c>
      <c r="BO60" s="226">
        <v>0</v>
      </c>
      <c r="BP60" s="220">
        <v>0</v>
      </c>
      <c r="BQ60" s="220">
        <v>0</v>
      </c>
      <c r="BR60" s="220">
        <v>0</v>
      </c>
      <c r="BS60" s="140">
        <f t="shared" si="20"/>
        <v>1</v>
      </c>
      <c r="BU60" s="155">
        <f t="shared" si="21"/>
        <v>0</v>
      </c>
      <c r="BV60" s="226">
        <v>0</v>
      </c>
      <c r="BW60" s="226">
        <v>0</v>
      </c>
      <c r="BX60" s="226">
        <v>0</v>
      </c>
      <c r="BY60" s="226">
        <v>0</v>
      </c>
      <c r="BZ60" s="226">
        <v>0</v>
      </c>
      <c r="CA60" s="226">
        <v>0</v>
      </c>
      <c r="CB60" s="226">
        <v>0</v>
      </c>
      <c r="CC60" s="140">
        <f t="shared" si="22"/>
        <v>1</v>
      </c>
      <c r="CE60" s="157" cm="1">
        <f t="array" ref="CE60">IF($AA60=0,0,
IF(OR(ROUND($BD60,2)&lt;&gt;1,
OR($AI60:$BB60&lt;0)),1,0))</f>
        <v>0</v>
      </c>
      <c r="CG60" s="159">
        <f t="shared" si="23"/>
        <v>1</v>
      </c>
      <c r="CH60" s="159">
        <f t="shared" si="24"/>
        <v>2</v>
      </c>
      <c r="CI60" s="159">
        <f>SUM(CH$12:CH60)+1</f>
        <v>105</v>
      </c>
      <c r="CJ60" s="144" t="str">
        <f t="shared" si="12"/>
        <v>N/A</v>
      </c>
      <c r="CK60" s="159" t="str">
        <f>IFERROR(RANK(CJ60,CJ$12:CJ$286,0)+COUNTIF(CJ$12:CJ60,CJ60)-1,NA)</f>
        <v>N/A</v>
      </c>
      <c r="CM60" s="227" t="s">
        <v>739</v>
      </c>
      <c r="CN60" s="227" t="str">
        <f t="shared" si="13"/>
        <v>FY22</v>
      </c>
      <c r="CO60" s="52" cm="1">
        <f t="array" ref="CO60">Inflation!$S$11
/INDEX(Inflation!$J$11:$Z$11,,MATCH(RIGHT(CM60,2),RIGHT(Inflation!$J$9:$Z$9,2),0))
/(1+Inflation!$S$10)^0.5</f>
        <v>0.96206866341754282</v>
      </c>
      <c r="CP60" s="227" t="s">
        <v>199</v>
      </c>
    </row>
    <row r="61" spans="1:94" x14ac:dyDescent="0.2">
      <c r="A61" s="49">
        <f>IF(AND(COUNTIF(D$12:D61,D61)&gt;1,D61&lt;&gt;"[Project Name]"),1,0)</f>
        <v>0</v>
      </c>
      <c r="C61" s="28">
        <f t="shared" si="14"/>
        <v>50</v>
      </c>
      <c r="D61" s="218" t="s">
        <v>618</v>
      </c>
      <c r="E61" s="218" t="b">
        <v>0</v>
      </c>
      <c r="F61" s="219" t="s">
        <v>23</v>
      </c>
      <c r="G61" s="219" t="s">
        <v>34</v>
      </c>
      <c r="H61" s="219" t="s">
        <v>46</v>
      </c>
      <c r="I61" s="219" t="s">
        <v>15</v>
      </c>
      <c r="J61" s="219" t="s">
        <v>15</v>
      </c>
      <c r="K61" s="219" t="s">
        <v>352</v>
      </c>
      <c r="L61" s="219" t="s">
        <v>370</v>
      </c>
      <c r="M61" s="219" t="s">
        <v>15</v>
      </c>
      <c r="N61" s="219" t="s">
        <v>200</v>
      </c>
      <c r="O61" s="220">
        <v>0</v>
      </c>
      <c r="P61" s="219" t="s">
        <v>523</v>
      </c>
      <c r="Q61" s="221" t="s">
        <v>132</v>
      </c>
      <c r="R61" s="222">
        <v>0</v>
      </c>
      <c r="S61" s="220">
        <v>0</v>
      </c>
      <c r="T61" s="43">
        <f t="shared" si="15"/>
        <v>1</v>
      </c>
      <c r="V61" s="223">
        <v>0</v>
      </c>
      <c r="W61" s="223">
        <v>0</v>
      </c>
      <c r="X61" s="223">
        <v>0</v>
      </c>
      <c r="Y61" s="223">
        <v>0</v>
      </c>
      <c r="Z61" s="223">
        <v>0</v>
      </c>
      <c r="AA61" s="141">
        <v>0</v>
      </c>
      <c r="AC61" s="224">
        <v>0</v>
      </c>
      <c r="AD61" s="224">
        <v>0</v>
      </c>
      <c r="AE61" s="224">
        <v>0</v>
      </c>
      <c r="AF61" s="224">
        <v>0</v>
      </c>
      <c r="AG61" s="224">
        <v>0</v>
      </c>
      <c r="AI61" s="220">
        <v>1</v>
      </c>
      <c r="AJ61" s="220">
        <v>0</v>
      </c>
      <c r="AK61" s="220">
        <v>0</v>
      </c>
      <c r="AL61" s="220">
        <v>0</v>
      </c>
      <c r="AM61" s="220">
        <v>0</v>
      </c>
      <c r="AN61" s="220">
        <v>0</v>
      </c>
      <c r="AO61" s="220">
        <v>0</v>
      </c>
      <c r="AP61" s="220">
        <v>0</v>
      </c>
      <c r="AQ61" s="220">
        <v>0</v>
      </c>
      <c r="AR61" s="220">
        <v>0</v>
      </c>
      <c r="AS61" s="220">
        <v>0</v>
      </c>
      <c r="AT61" s="220">
        <v>0</v>
      </c>
      <c r="AU61" s="220">
        <v>0</v>
      </c>
      <c r="AV61" s="220">
        <v>0</v>
      </c>
      <c r="AW61" s="220">
        <v>0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28"/>
      <c r="BD61" s="142">
        <f t="shared" si="16"/>
        <v>1</v>
      </c>
      <c r="BF61" s="155">
        <f t="shared" si="17"/>
        <v>1</v>
      </c>
      <c r="BG61" s="226">
        <v>0</v>
      </c>
      <c r="BH61" s="226">
        <v>0</v>
      </c>
      <c r="BI61" s="220">
        <v>1</v>
      </c>
      <c r="BJ61" s="220">
        <v>0</v>
      </c>
      <c r="BK61" s="220">
        <v>0</v>
      </c>
      <c r="BL61" s="140">
        <f t="shared" si="18"/>
        <v>0</v>
      </c>
      <c r="BM61" s="28"/>
      <c r="BN61" s="155">
        <f t="shared" si="19"/>
        <v>0</v>
      </c>
      <c r="BO61" s="226">
        <v>0</v>
      </c>
      <c r="BP61" s="220">
        <v>0</v>
      </c>
      <c r="BQ61" s="220">
        <v>0</v>
      </c>
      <c r="BR61" s="220">
        <v>0</v>
      </c>
      <c r="BS61" s="140">
        <f t="shared" si="20"/>
        <v>1</v>
      </c>
      <c r="BU61" s="155">
        <f t="shared" si="21"/>
        <v>0</v>
      </c>
      <c r="BV61" s="226">
        <v>0</v>
      </c>
      <c r="BW61" s="226">
        <v>0</v>
      </c>
      <c r="BX61" s="226">
        <v>0</v>
      </c>
      <c r="BY61" s="226">
        <v>0</v>
      </c>
      <c r="BZ61" s="226">
        <v>0</v>
      </c>
      <c r="CA61" s="226">
        <v>0</v>
      </c>
      <c r="CB61" s="226">
        <v>0</v>
      </c>
      <c r="CC61" s="140">
        <f t="shared" si="22"/>
        <v>1</v>
      </c>
      <c r="CE61" s="157" cm="1">
        <f t="array" ref="CE61">IF($AA61=0,0,
IF(OR(ROUND($BD61,2)&lt;&gt;1,
OR($AI61:$BB61&lt;0)),1,0))</f>
        <v>0</v>
      </c>
      <c r="CG61" s="159">
        <f t="shared" si="23"/>
        <v>1</v>
      </c>
      <c r="CH61" s="159">
        <f t="shared" si="24"/>
        <v>2</v>
      </c>
      <c r="CI61" s="159">
        <f>SUM(CH$12:CH61)+1</f>
        <v>107</v>
      </c>
      <c r="CJ61" s="144" t="str">
        <f t="shared" si="12"/>
        <v>N/A</v>
      </c>
      <c r="CK61" s="159" t="str">
        <f>IFERROR(RANK(CJ61,CJ$12:CJ$286,0)+COUNTIF(CJ$12:CJ61,CJ61)-1,NA)</f>
        <v>N/A</v>
      </c>
      <c r="CM61" s="227" t="s">
        <v>739</v>
      </c>
      <c r="CN61" s="227" t="str">
        <f t="shared" si="13"/>
        <v>FY22</v>
      </c>
      <c r="CO61" s="52" cm="1">
        <f t="array" ref="CO61">Inflation!$S$11
/INDEX(Inflation!$J$11:$Z$11,,MATCH(RIGHT(CM61,2),RIGHT(Inflation!$J$9:$Z$9,2),0))
/(1+Inflation!$S$10)^0.5</f>
        <v>0.96206866341754282</v>
      </c>
      <c r="CP61" s="227" t="s">
        <v>199</v>
      </c>
    </row>
    <row r="62" spans="1:94" x14ac:dyDescent="0.2">
      <c r="A62" s="49">
        <f>IF(AND(COUNTIF(D$12:D62,D62)&gt;1,D62&lt;&gt;"[Project Name]"),1,0)</f>
        <v>0</v>
      </c>
      <c r="C62" s="28">
        <f t="shared" si="14"/>
        <v>51</v>
      </c>
      <c r="D62" s="218" t="s">
        <v>619</v>
      </c>
      <c r="E62" s="218" t="b">
        <v>0</v>
      </c>
      <c r="F62" s="219" t="s">
        <v>23</v>
      </c>
      <c r="G62" s="219" t="s">
        <v>34</v>
      </c>
      <c r="H62" s="219" t="s">
        <v>46</v>
      </c>
      <c r="I62" s="219" t="s">
        <v>15</v>
      </c>
      <c r="J62" s="219" t="s">
        <v>15</v>
      </c>
      <c r="K62" s="219" t="s">
        <v>352</v>
      </c>
      <c r="L62" s="219" t="s">
        <v>370</v>
      </c>
      <c r="M62" s="219" t="s">
        <v>15</v>
      </c>
      <c r="N62" s="219" t="s">
        <v>200</v>
      </c>
      <c r="O62" s="220">
        <v>0</v>
      </c>
      <c r="P62" s="219" t="s">
        <v>523</v>
      </c>
      <c r="Q62" s="221" t="s">
        <v>132</v>
      </c>
      <c r="R62" s="222">
        <v>0</v>
      </c>
      <c r="S62" s="220">
        <v>0</v>
      </c>
      <c r="T62" s="43">
        <f t="shared" si="15"/>
        <v>1</v>
      </c>
      <c r="V62" s="223">
        <v>0</v>
      </c>
      <c r="W62" s="223">
        <v>0</v>
      </c>
      <c r="X62" s="223">
        <v>0</v>
      </c>
      <c r="Y62" s="223">
        <v>0</v>
      </c>
      <c r="Z62" s="223">
        <v>0</v>
      </c>
      <c r="AA62" s="141">
        <v>0</v>
      </c>
      <c r="AC62" s="224">
        <v>0</v>
      </c>
      <c r="AD62" s="224">
        <v>0</v>
      </c>
      <c r="AE62" s="224">
        <v>0</v>
      </c>
      <c r="AF62" s="224">
        <v>0</v>
      </c>
      <c r="AG62" s="224">
        <v>0</v>
      </c>
      <c r="AI62" s="220">
        <v>1</v>
      </c>
      <c r="AJ62" s="220">
        <v>0</v>
      </c>
      <c r="AK62" s="220">
        <v>0</v>
      </c>
      <c r="AL62" s="220">
        <v>0</v>
      </c>
      <c r="AM62" s="220">
        <v>0</v>
      </c>
      <c r="AN62" s="220">
        <v>0</v>
      </c>
      <c r="AO62" s="220">
        <v>0</v>
      </c>
      <c r="AP62" s="220">
        <v>0</v>
      </c>
      <c r="AQ62" s="220">
        <v>0</v>
      </c>
      <c r="AR62" s="220">
        <v>0</v>
      </c>
      <c r="AS62" s="220">
        <v>0</v>
      </c>
      <c r="AT62" s="220">
        <v>0</v>
      </c>
      <c r="AU62" s="220">
        <v>0</v>
      </c>
      <c r="AV62" s="220">
        <v>0</v>
      </c>
      <c r="AW62" s="220">
        <v>0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28"/>
      <c r="BD62" s="142">
        <f t="shared" si="16"/>
        <v>1</v>
      </c>
      <c r="BF62" s="155">
        <f t="shared" si="17"/>
        <v>1</v>
      </c>
      <c r="BG62" s="226">
        <v>0.7</v>
      </c>
      <c r="BH62" s="226">
        <v>0</v>
      </c>
      <c r="BI62" s="220">
        <v>0.3</v>
      </c>
      <c r="BJ62" s="220">
        <v>0</v>
      </c>
      <c r="BK62" s="220">
        <v>0</v>
      </c>
      <c r="BL62" s="140">
        <f t="shared" si="18"/>
        <v>0</v>
      </c>
      <c r="BM62" s="28"/>
      <c r="BN62" s="155">
        <f t="shared" si="19"/>
        <v>0</v>
      </c>
      <c r="BO62" s="226">
        <v>0</v>
      </c>
      <c r="BP62" s="220">
        <v>0</v>
      </c>
      <c r="BQ62" s="220">
        <v>0</v>
      </c>
      <c r="BR62" s="220">
        <v>0</v>
      </c>
      <c r="BS62" s="140">
        <f t="shared" si="20"/>
        <v>1</v>
      </c>
      <c r="BU62" s="155">
        <f t="shared" si="21"/>
        <v>0</v>
      </c>
      <c r="BV62" s="226">
        <v>0</v>
      </c>
      <c r="BW62" s="226">
        <v>0</v>
      </c>
      <c r="BX62" s="226">
        <v>0</v>
      </c>
      <c r="BY62" s="226">
        <v>0</v>
      </c>
      <c r="BZ62" s="226">
        <v>0</v>
      </c>
      <c r="CA62" s="226">
        <v>0</v>
      </c>
      <c r="CB62" s="226">
        <v>0</v>
      </c>
      <c r="CC62" s="140">
        <f t="shared" si="22"/>
        <v>1</v>
      </c>
      <c r="CE62" s="157" cm="1">
        <f t="array" ref="CE62">IF($AA62=0,0,
IF(OR(ROUND($BD62,2)&lt;&gt;1,
OR($AI62:$BB62&lt;0)),1,0))</f>
        <v>0</v>
      </c>
      <c r="CG62" s="159">
        <f t="shared" si="23"/>
        <v>1</v>
      </c>
      <c r="CH62" s="159">
        <f t="shared" si="24"/>
        <v>2</v>
      </c>
      <c r="CI62" s="159">
        <f>SUM(CH$12:CH62)+1</f>
        <v>109</v>
      </c>
      <c r="CJ62" s="144" t="str">
        <f t="shared" si="12"/>
        <v>N/A</v>
      </c>
      <c r="CK62" s="159" t="str">
        <f>IFERROR(RANK(CJ62,CJ$12:CJ$286,0)+COUNTIF(CJ$12:CJ62,CJ62)-1,NA)</f>
        <v>N/A</v>
      </c>
      <c r="CM62" s="227" t="s">
        <v>739</v>
      </c>
      <c r="CN62" s="227" t="str">
        <f t="shared" si="13"/>
        <v>FY22</v>
      </c>
      <c r="CO62" s="52" cm="1">
        <f t="array" ref="CO62">Inflation!$S$11
/INDEX(Inflation!$J$11:$Z$11,,MATCH(RIGHT(CM62,2),RIGHT(Inflation!$J$9:$Z$9,2),0))
/(1+Inflation!$S$10)^0.5</f>
        <v>0.96206866341754282</v>
      </c>
      <c r="CP62" s="227" t="s">
        <v>199</v>
      </c>
    </row>
    <row r="63" spans="1:94" x14ac:dyDescent="0.2">
      <c r="A63" s="49">
        <f>IF(AND(COUNTIF(D$12:D63,D63)&gt;1,D63&lt;&gt;"[Project Name]"),1,0)</f>
        <v>0</v>
      </c>
      <c r="C63" s="28">
        <f t="shared" si="14"/>
        <v>52</v>
      </c>
      <c r="D63" s="218" t="s">
        <v>620</v>
      </c>
      <c r="E63" s="218" t="b">
        <v>1</v>
      </c>
      <c r="F63" s="219" t="s">
        <v>23</v>
      </c>
      <c r="G63" s="219" t="s">
        <v>34</v>
      </c>
      <c r="H63" s="219" t="s">
        <v>46</v>
      </c>
      <c r="I63" s="219" t="s">
        <v>15</v>
      </c>
      <c r="J63" s="219" t="s">
        <v>15</v>
      </c>
      <c r="K63" s="219" t="s">
        <v>352</v>
      </c>
      <c r="L63" s="219" t="s">
        <v>370</v>
      </c>
      <c r="M63" s="219" t="s">
        <v>15</v>
      </c>
      <c r="N63" s="219" t="s">
        <v>200</v>
      </c>
      <c r="O63" s="220">
        <v>0</v>
      </c>
      <c r="P63" s="219" t="s">
        <v>523</v>
      </c>
      <c r="Q63" s="221" t="s">
        <v>132</v>
      </c>
      <c r="R63" s="222">
        <v>0</v>
      </c>
      <c r="S63" s="220">
        <v>0.12789492507148725</v>
      </c>
      <c r="T63" s="43">
        <f t="shared" si="15"/>
        <v>0.87210507492851275</v>
      </c>
      <c r="V63" s="223">
        <v>7.6322924389000804E-2</v>
      </c>
      <c r="W63" s="223">
        <v>2.9932057026680479</v>
      </c>
      <c r="X63" s="223">
        <v>0</v>
      </c>
      <c r="Y63" s="223">
        <v>0</v>
      </c>
      <c r="Z63" s="223">
        <v>0</v>
      </c>
      <c r="AA63" s="141">
        <v>3.0695286270570485</v>
      </c>
      <c r="AC63" s="224">
        <v>0</v>
      </c>
      <c r="AD63" s="224">
        <v>1</v>
      </c>
      <c r="AE63" s="224">
        <v>0</v>
      </c>
      <c r="AF63" s="224">
        <v>0</v>
      </c>
      <c r="AG63" s="224">
        <v>0</v>
      </c>
      <c r="AI63" s="220">
        <v>1.0000000000000002</v>
      </c>
      <c r="AJ63" s="220">
        <v>0</v>
      </c>
      <c r="AK63" s="220">
        <v>0</v>
      </c>
      <c r="AL63" s="220">
        <v>0</v>
      </c>
      <c r="AM63" s="220">
        <v>0</v>
      </c>
      <c r="AN63" s="220">
        <v>0</v>
      </c>
      <c r="AO63" s="220">
        <v>0</v>
      </c>
      <c r="AP63" s="220">
        <v>0</v>
      </c>
      <c r="AQ63" s="220">
        <v>0</v>
      </c>
      <c r="AR63" s="220">
        <v>0</v>
      </c>
      <c r="AS63" s="220">
        <v>0</v>
      </c>
      <c r="AT63" s="220">
        <v>0</v>
      </c>
      <c r="AU63" s="220">
        <v>0</v>
      </c>
      <c r="AV63" s="220">
        <v>0</v>
      </c>
      <c r="AW63" s="220">
        <v>0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28"/>
      <c r="BD63" s="142">
        <f t="shared" si="16"/>
        <v>1.0000000000000002</v>
      </c>
      <c r="BF63" s="155">
        <f t="shared" si="17"/>
        <v>1.0000000000000002</v>
      </c>
      <c r="BG63" s="226">
        <v>0.96024276675098164</v>
      </c>
      <c r="BH63" s="226">
        <v>0</v>
      </c>
      <c r="BI63" s="220">
        <v>9.2214904784692648E-3</v>
      </c>
      <c r="BJ63" s="220">
        <v>3.0535742770548959E-2</v>
      </c>
      <c r="BK63" s="220">
        <v>0</v>
      </c>
      <c r="BL63" s="140">
        <f t="shared" si="18"/>
        <v>0</v>
      </c>
      <c r="BM63" s="28"/>
      <c r="BN63" s="155">
        <f t="shared" si="19"/>
        <v>0</v>
      </c>
      <c r="BO63" s="226">
        <v>0</v>
      </c>
      <c r="BP63" s="220">
        <v>0</v>
      </c>
      <c r="BQ63" s="220">
        <v>0</v>
      </c>
      <c r="BR63" s="220">
        <v>0</v>
      </c>
      <c r="BS63" s="140">
        <f t="shared" si="20"/>
        <v>1</v>
      </c>
      <c r="BU63" s="155">
        <f t="shared" si="21"/>
        <v>0</v>
      </c>
      <c r="BV63" s="226">
        <v>0</v>
      </c>
      <c r="BW63" s="226">
        <v>0</v>
      </c>
      <c r="BX63" s="226">
        <v>0</v>
      </c>
      <c r="BY63" s="226">
        <v>0</v>
      </c>
      <c r="BZ63" s="226">
        <v>0</v>
      </c>
      <c r="CA63" s="226">
        <v>0</v>
      </c>
      <c r="CB63" s="226">
        <v>0</v>
      </c>
      <c r="CC63" s="140">
        <f t="shared" si="22"/>
        <v>1</v>
      </c>
      <c r="CE63" s="157" cm="1">
        <f t="array" ref="CE63">IF($AA63=0,0,
IF(OR(ROUND($BD63,2)&lt;&gt;1,
OR($AI63:$BB63&lt;0)),1,0))</f>
        <v>0</v>
      </c>
      <c r="CG63" s="159">
        <f t="shared" si="23"/>
        <v>1</v>
      </c>
      <c r="CH63" s="159">
        <f t="shared" si="24"/>
        <v>2</v>
      </c>
      <c r="CI63" s="159">
        <f>SUM(CH$12:CH63)+1</f>
        <v>111</v>
      </c>
      <c r="CJ63" s="144" t="str">
        <f t="shared" si="12"/>
        <v>N/A</v>
      </c>
      <c r="CK63" s="159" t="str">
        <f>IFERROR(RANK(CJ63,CJ$12:CJ$286,0)+COUNTIF(CJ$12:CJ63,CJ63)-1,NA)</f>
        <v>N/A</v>
      </c>
      <c r="CM63" s="227" t="s">
        <v>739</v>
      </c>
      <c r="CN63" s="227" t="str">
        <f t="shared" si="13"/>
        <v>FY22</v>
      </c>
      <c r="CO63" s="52" cm="1">
        <f t="array" ref="CO63">Inflation!$S$11
/INDEX(Inflation!$J$11:$Z$11,,MATCH(RIGHT(CM63,2),RIGHT(Inflation!$J$9:$Z$9,2),0))
/(1+Inflation!$S$10)^0.5</f>
        <v>0.96206866341754282</v>
      </c>
      <c r="CP63" s="227" t="s">
        <v>199</v>
      </c>
    </row>
    <row r="64" spans="1:94" x14ac:dyDescent="0.2">
      <c r="A64" s="49">
        <f>IF(AND(COUNTIF(D$12:D64,D64)&gt;1,D64&lt;&gt;"[Project Name]"),1,0)</f>
        <v>0</v>
      </c>
      <c r="C64" s="28">
        <f t="shared" si="14"/>
        <v>53</v>
      </c>
      <c r="D64" s="218" t="s">
        <v>621</v>
      </c>
      <c r="E64" s="218" t="b">
        <v>1</v>
      </c>
      <c r="F64" s="219" t="s">
        <v>23</v>
      </c>
      <c r="G64" s="219" t="s">
        <v>34</v>
      </c>
      <c r="H64" s="219" t="s">
        <v>46</v>
      </c>
      <c r="I64" s="219" t="s">
        <v>15</v>
      </c>
      <c r="J64" s="219" t="s">
        <v>15</v>
      </c>
      <c r="K64" s="219" t="s">
        <v>352</v>
      </c>
      <c r="L64" s="219" t="s">
        <v>370</v>
      </c>
      <c r="M64" s="219" t="s">
        <v>15</v>
      </c>
      <c r="N64" s="219" t="s">
        <v>199</v>
      </c>
      <c r="O64" s="220">
        <v>0</v>
      </c>
      <c r="P64" s="219" t="s">
        <v>523</v>
      </c>
      <c r="Q64" s="221" t="s">
        <v>132</v>
      </c>
      <c r="R64" s="222">
        <v>0</v>
      </c>
      <c r="S64" s="220">
        <v>0.12553887389315088</v>
      </c>
      <c r="T64" s="43">
        <f t="shared" si="15"/>
        <v>0.87446112610684912</v>
      </c>
      <c r="V64" s="223">
        <v>2.4989904831782703</v>
      </c>
      <c r="W64" s="223">
        <v>0</v>
      </c>
      <c r="X64" s="223">
        <v>0</v>
      </c>
      <c r="Y64" s="223">
        <v>0</v>
      </c>
      <c r="Z64" s="223">
        <v>0</v>
      </c>
      <c r="AA64" s="141">
        <v>2.4989904831782703</v>
      </c>
      <c r="AC64" s="224">
        <v>1</v>
      </c>
      <c r="AD64" s="224">
        <v>0</v>
      </c>
      <c r="AE64" s="224">
        <v>0</v>
      </c>
      <c r="AF64" s="224">
        <v>0</v>
      </c>
      <c r="AG64" s="224">
        <v>0</v>
      </c>
      <c r="AI64" s="220">
        <v>1</v>
      </c>
      <c r="AJ64" s="220">
        <v>0</v>
      </c>
      <c r="AK64" s="220">
        <v>0</v>
      </c>
      <c r="AL64" s="220">
        <v>0</v>
      </c>
      <c r="AM64" s="220">
        <v>0</v>
      </c>
      <c r="AN64" s="220">
        <v>0</v>
      </c>
      <c r="AO64" s="220">
        <v>0</v>
      </c>
      <c r="AP64" s="220">
        <v>0</v>
      </c>
      <c r="AQ64" s="220">
        <v>0</v>
      </c>
      <c r="AR64" s="220">
        <v>0</v>
      </c>
      <c r="AS64" s="220">
        <v>0</v>
      </c>
      <c r="AT64" s="220">
        <v>0</v>
      </c>
      <c r="AU64" s="220">
        <v>0</v>
      </c>
      <c r="AV64" s="220">
        <v>0</v>
      </c>
      <c r="AW64" s="220">
        <v>0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28"/>
      <c r="BD64" s="142">
        <f t="shared" si="16"/>
        <v>1</v>
      </c>
      <c r="BF64" s="155">
        <f t="shared" si="17"/>
        <v>1</v>
      </c>
      <c r="BG64" s="226">
        <v>0.95506542454500376</v>
      </c>
      <c r="BH64" s="226">
        <v>0</v>
      </c>
      <c r="BI64" s="220">
        <v>1.7279109640057178E-2</v>
      </c>
      <c r="BJ64" s="220">
        <v>2.7655465814938995E-2</v>
      </c>
      <c r="BK64" s="220">
        <v>0</v>
      </c>
      <c r="BL64" s="140">
        <f t="shared" si="18"/>
        <v>0</v>
      </c>
      <c r="BM64" s="28"/>
      <c r="BN64" s="155">
        <f t="shared" si="19"/>
        <v>0</v>
      </c>
      <c r="BO64" s="226">
        <v>0</v>
      </c>
      <c r="BP64" s="220">
        <v>0</v>
      </c>
      <c r="BQ64" s="220">
        <v>0</v>
      </c>
      <c r="BR64" s="220">
        <v>0</v>
      </c>
      <c r="BS64" s="140">
        <f t="shared" si="20"/>
        <v>1</v>
      </c>
      <c r="BU64" s="155">
        <f t="shared" si="21"/>
        <v>0</v>
      </c>
      <c r="BV64" s="226">
        <v>0</v>
      </c>
      <c r="BW64" s="226">
        <v>0</v>
      </c>
      <c r="BX64" s="226">
        <v>0</v>
      </c>
      <c r="BY64" s="226">
        <v>0</v>
      </c>
      <c r="BZ64" s="226">
        <v>0</v>
      </c>
      <c r="CA64" s="226">
        <v>0</v>
      </c>
      <c r="CB64" s="226">
        <v>0</v>
      </c>
      <c r="CC64" s="140">
        <f t="shared" si="22"/>
        <v>1</v>
      </c>
      <c r="CE64" s="157" cm="1">
        <f t="array" ref="CE64">IF($AA64=0,0,
IF(OR(ROUND($BD64,2)&lt;&gt;1,
OR($AI64:$BB64&lt;0)),1,0))</f>
        <v>0</v>
      </c>
      <c r="CG64" s="159">
        <f t="shared" si="23"/>
        <v>1</v>
      </c>
      <c r="CH64" s="159">
        <f t="shared" si="24"/>
        <v>2</v>
      </c>
      <c r="CI64" s="159">
        <f>SUM(CH$12:CH64)+1</f>
        <v>113</v>
      </c>
      <c r="CJ64" s="144" t="str">
        <f t="shared" si="12"/>
        <v>N/A</v>
      </c>
      <c r="CK64" s="159" t="str">
        <f>IFERROR(RANK(CJ64,CJ$12:CJ$286,0)+COUNTIF(CJ$12:CJ64,CJ64)-1,NA)</f>
        <v>N/A</v>
      </c>
      <c r="CM64" s="227" t="s">
        <v>739</v>
      </c>
      <c r="CN64" s="227" t="str">
        <f t="shared" si="13"/>
        <v>FY22</v>
      </c>
      <c r="CO64" s="52" cm="1">
        <f t="array" ref="CO64">Inflation!$S$11
/INDEX(Inflation!$J$11:$Z$11,,MATCH(RIGHT(CM64,2),RIGHT(Inflation!$J$9:$Z$9,2),0))
/(1+Inflation!$S$10)^0.5</f>
        <v>0.96206866341754282</v>
      </c>
      <c r="CP64" s="227" t="s">
        <v>199</v>
      </c>
    </row>
    <row r="65" spans="1:94" x14ac:dyDescent="0.2">
      <c r="A65" s="49">
        <f>IF(AND(COUNTIF(D$12:D65,D65)&gt;1,D65&lt;&gt;"[Project Name]"),1,0)</f>
        <v>0</v>
      </c>
      <c r="C65" s="28">
        <f t="shared" si="14"/>
        <v>54</v>
      </c>
      <c r="D65" s="218" t="s">
        <v>622</v>
      </c>
      <c r="E65" s="218" t="b">
        <v>1</v>
      </c>
      <c r="F65" s="219" t="s">
        <v>23</v>
      </c>
      <c r="G65" s="219" t="s">
        <v>34</v>
      </c>
      <c r="H65" s="219" t="s">
        <v>46</v>
      </c>
      <c r="I65" s="219" t="s">
        <v>15</v>
      </c>
      <c r="J65" s="219" t="s">
        <v>15</v>
      </c>
      <c r="K65" s="219" t="s">
        <v>352</v>
      </c>
      <c r="L65" s="219" t="s">
        <v>370</v>
      </c>
      <c r="M65" s="219" t="s">
        <v>15</v>
      </c>
      <c r="N65" s="219" t="s">
        <v>200</v>
      </c>
      <c r="O65" s="220">
        <v>0</v>
      </c>
      <c r="P65" s="219" t="s">
        <v>523</v>
      </c>
      <c r="Q65" s="221" t="s">
        <v>132</v>
      </c>
      <c r="R65" s="222">
        <v>0</v>
      </c>
      <c r="S65" s="220">
        <v>0.137117471494142</v>
      </c>
      <c r="T65" s="43">
        <f t="shared" si="15"/>
        <v>0.862882528505858</v>
      </c>
      <c r="V65" s="223">
        <v>4.5836907114373062</v>
      </c>
      <c r="W65" s="223">
        <v>0</v>
      </c>
      <c r="X65" s="223">
        <v>0</v>
      </c>
      <c r="Y65" s="223">
        <v>0</v>
      </c>
      <c r="Z65" s="223">
        <v>0</v>
      </c>
      <c r="AA65" s="141">
        <v>4.5836907114373062</v>
      </c>
      <c r="AC65" s="224">
        <v>1</v>
      </c>
      <c r="AD65" s="224">
        <v>0</v>
      </c>
      <c r="AE65" s="224">
        <v>0</v>
      </c>
      <c r="AF65" s="224">
        <v>0</v>
      </c>
      <c r="AG65" s="224">
        <v>0</v>
      </c>
      <c r="AI65" s="220">
        <v>1</v>
      </c>
      <c r="AJ65" s="220">
        <v>0</v>
      </c>
      <c r="AK65" s="220">
        <v>0</v>
      </c>
      <c r="AL65" s="220">
        <v>0</v>
      </c>
      <c r="AM65" s="220">
        <v>0</v>
      </c>
      <c r="AN65" s="220">
        <v>0</v>
      </c>
      <c r="AO65" s="220">
        <v>0</v>
      </c>
      <c r="AP65" s="220">
        <v>0</v>
      </c>
      <c r="AQ65" s="220">
        <v>0</v>
      </c>
      <c r="AR65" s="220">
        <v>0</v>
      </c>
      <c r="AS65" s="220">
        <v>0</v>
      </c>
      <c r="AT65" s="220">
        <v>0</v>
      </c>
      <c r="AU65" s="220">
        <v>0</v>
      </c>
      <c r="AV65" s="220">
        <v>0</v>
      </c>
      <c r="AW65" s="220">
        <v>0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28"/>
      <c r="BD65" s="142">
        <f t="shared" si="16"/>
        <v>1</v>
      </c>
      <c r="BF65" s="155">
        <f t="shared" si="17"/>
        <v>1</v>
      </c>
      <c r="BG65" s="226">
        <v>0.95833863422666188</v>
      </c>
      <c r="BH65" s="226">
        <v>0</v>
      </c>
      <c r="BI65" s="220">
        <v>7.3700696208362391E-3</v>
      </c>
      <c r="BJ65" s="220">
        <v>3.4291296152501947E-2</v>
      </c>
      <c r="BK65" s="220">
        <v>0</v>
      </c>
      <c r="BL65" s="140">
        <f t="shared" si="18"/>
        <v>0</v>
      </c>
      <c r="BM65" s="28"/>
      <c r="BN65" s="155">
        <f t="shared" si="19"/>
        <v>0</v>
      </c>
      <c r="BO65" s="226">
        <v>0</v>
      </c>
      <c r="BP65" s="220">
        <v>0</v>
      </c>
      <c r="BQ65" s="220">
        <v>0</v>
      </c>
      <c r="BR65" s="220">
        <v>0</v>
      </c>
      <c r="BS65" s="140">
        <f t="shared" si="20"/>
        <v>1</v>
      </c>
      <c r="BU65" s="155">
        <f t="shared" si="21"/>
        <v>0</v>
      </c>
      <c r="BV65" s="226">
        <v>0</v>
      </c>
      <c r="BW65" s="226">
        <v>0</v>
      </c>
      <c r="BX65" s="226">
        <v>0</v>
      </c>
      <c r="BY65" s="226">
        <v>0</v>
      </c>
      <c r="BZ65" s="226">
        <v>0</v>
      </c>
      <c r="CA65" s="226">
        <v>0</v>
      </c>
      <c r="CB65" s="226">
        <v>0</v>
      </c>
      <c r="CC65" s="140">
        <f t="shared" si="22"/>
        <v>1</v>
      </c>
      <c r="CE65" s="157" cm="1">
        <f t="array" ref="CE65">IF($AA65=0,0,
IF(OR(ROUND($BD65,2)&lt;&gt;1,
OR($AI65:$BB65&lt;0)),1,0))</f>
        <v>0</v>
      </c>
      <c r="CG65" s="159">
        <f t="shared" si="23"/>
        <v>1</v>
      </c>
      <c r="CH65" s="159">
        <f t="shared" si="24"/>
        <v>2</v>
      </c>
      <c r="CI65" s="159">
        <f>SUM(CH$12:CH65)+1</f>
        <v>115</v>
      </c>
      <c r="CJ65" s="144" t="str">
        <f t="shared" si="12"/>
        <v>N/A</v>
      </c>
      <c r="CK65" s="159" t="str">
        <f>IFERROR(RANK(CJ65,CJ$12:CJ$286,0)+COUNTIF(CJ$12:CJ65,CJ65)-1,NA)</f>
        <v>N/A</v>
      </c>
      <c r="CM65" s="227" t="s">
        <v>739</v>
      </c>
      <c r="CN65" s="227" t="str">
        <f t="shared" si="13"/>
        <v>FY22</v>
      </c>
      <c r="CO65" s="52" cm="1">
        <f t="array" ref="CO65">Inflation!$S$11
/INDEX(Inflation!$J$11:$Z$11,,MATCH(RIGHT(CM65,2),RIGHT(Inflation!$J$9:$Z$9,2),0))
/(1+Inflation!$S$10)^0.5</f>
        <v>0.96206866341754282</v>
      </c>
      <c r="CP65" s="227" t="s">
        <v>199</v>
      </c>
    </row>
    <row r="66" spans="1:94" x14ac:dyDescent="0.2">
      <c r="A66" s="49">
        <f>IF(AND(COUNTIF(D$12:D66,D66)&gt;1,D66&lt;&gt;"[Project Name]"),1,0)</f>
        <v>0</v>
      </c>
      <c r="C66" s="28">
        <f t="shared" si="14"/>
        <v>55</v>
      </c>
      <c r="D66" s="218" t="s">
        <v>623</v>
      </c>
      <c r="E66" s="218" t="b">
        <v>1</v>
      </c>
      <c r="F66" s="219" t="s">
        <v>23</v>
      </c>
      <c r="G66" s="219" t="s">
        <v>34</v>
      </c>
      <c r="H66" s="219" t="s">
        <v>46</v>
      </c>
      <c r="I66" s="219" t="s">
        <v>15</v>
      </c>
      <c r="J66" s="219" t="s">
        <v>15</v>
      </c>
      <c r="K66" s="219" t="s">
        <v>353</v>
      </c>
      <c r="L66" s="219" t="s">
        <v>370</v>
      </c>
      <c r="M66" s="219" t="s">
        <v>15</v>
      </c>
      <c r="N66" s="219" t="s">
        <v>200</v>
      </c>
      <c r="O66" s="220">
        <v>0</v>
      </c>
      <c r="P66" s="219" t="s">
        <v>523</v>
      </c>
      <c r="Q66" s="221" t="s">
        <v>132</v>
      </c>
      <c r="R66" s="222">
        <v>0</v>
      </c>
      <c r="S66" s="220">
        <v>0.24967938618393251</v>
      </c>
      <c r="T66" s="43">
        <f t="shared" si="15"/>
        <v>0.75032061381606752</v>
      </c>
      <c r="V66" s="223">
        <v>0</v>
      </c>
      <c r="W66" s="223">
        <v>0</v>
      </c>
      <c r="X66" s="223">
        <v>3.2022139959431151E-2</v>
      </c>
      <c r="Y66" s="223">
        <v>1.1188185087610762</v>
      </c>
      <c r="Z66" s="223">
        <v>0</v>
      </c>
      <c r="AA66" s="141">
        <v>1.1508406487205074</v>
      </c>
      <c r="AC66" s="224">
        <v>0</v>
      </c>
      <c r="AD66" s="224">
        <v>0</v>
      </c>
      <c r="AE66" s="224">
        <v>0</v>
      </c>
      <c r="AF66" s="224">
        <v>1</v>
      </c>
      <c r="AG66" s="224">
        <v>0</v>
      </c>
      <c r="AI66" s="220">
        <v>1</v>
      </c>
      <c r="AJ66" s="220">
        <v>0</v>
      </c>
      <c r="AK66" s="220">
        <v>0</v>
      </c>
      <c r="AL66" s="220">
        <v>0</v>
      </c>
      <c r="AM66" s="220">
        <v>0</v>
      </c>
      <c r="AN66" s="220">
        <v>0</v>
      </c>
      <c r="AO66" s="220">
        <v>0</v>
      </c>
      <c r="AP66" s="220">
        <v>0</v>
      </c>
      <c r="AQ66" s="220">
        <v>0</v>
      </c>
      <c r="AR66" s="220">
        <v>0</v>
      </c>
      <c r="AS66" s="220">
        <v>0</v>
      </c>
      <c r="AT66" s="220">
        <v>0</v>
      </c>
      <c r="AU66" s="220">
        <v>0</v>
      </c>
      <c r="AV66" s="220">
        <v>0</v>
      </c>
      <c r="AW66" s="220">
        <v>0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28"/>
      <c r="BD66" s="142">
        <f t="shared" si="16"/>
        <v>1</v>
      </c>
      <c r="BF66" s="155">
        <f t="shared" si="17"/>
        <v>1</v>
      </c>
      <c r="BG66" s="226">
        <v>0</v>
      </c>
      <c r="BH66" s="226">
        <v>9.5793858646933738E-2</v>
      </c>
      <c r="BI66" s="220">
        <v>0.90420614135306643</v>
      </c>
      <c r="BJ66" s="220">
        <v>0</v>
      </c>
      <c r="BK66" s="220">
        <v>0</v>
      </c>
      <c r="BL66" s="140">
        <f t="shared" si="18"/>
        <v>0</v>
      </c>
      <c r="BM66" s="28"/>
      <c r="BN66" s="155">
        <f t="shared" si="19"/>
        <v>0</v>
      </c>
      <c r="BO66" s="226">
        <v>0</v>
      </c>
      <c r="BP66" s="220">
        <v>0</v>
      </c>
      <c r="BQ66" s="220">
        <v>0</v>
      </c>
      <c r="BR66" s="220">
        <v>0</v>
      </c>
      <c r="BS66" s="140">
        <f t="shared" si="20"/>
        <v>1</v>
      </c>
      <c r="BU66" s="155">
        <f t="shared" si="21"/>
        <v>0</v>
      </c>
      <c r="BV66" s="226">
        <v>0</v>
      </c>
      <c r="BW66" s="226">
        <v>0</v>
      </c>
      <c r="BX66" s="226">
        <v>0</v>
      </c>
      <c r="BY66" s="226">
        <v>0</v>
      </c>
      <c r="BZ66" s="226">
        <v>0</v>
      </c>
      <c r="CA66" s="226">
        <v>0</v>
      </c>
      <c r="CB66" s="226">
        <v>0</v>
      </c>
      <c r="CC66" s="140">
        <f t="shared" si="22"/>
        <v>1</v>
      </c>
      <c r="CE66" s="157" cm="1">
        <f t="array" ref="CE66">IF($AA66=0,0,
IF(OR(ROUND($BD66,2)&lt;&gt;1,
OR($AI66:$BB66&lt;0)),1,0))</f>
        <v>0</v>
      </c>
      <c r="CG66" s="159">
        <f t="shared" si="23"/>
        <v>1</v>
      </c>
      <c r="CH66" s="159">
        <f t="shared" si="24"/>
        <v>2</v>
      </c>
      <c r="CI66" s="159">
        <f>SUM(CH$12:CH66)+1</f>
        <v>117</v>
      </c>
      <c r="CJ66" s="144" t="str">
        <f t="shared" si="12"/>
        <v>N/A</v>
      </c>
      <c r="CK66" s="159" t="str">
        <f>IFERROR(RANK(CJ66,CJ$12:CJ$286,0)+COUNTIF(CJ$12:CJ66,CJ66)-1,NA)</f>
        <v>N/A</v>
      </c>
      <c r="CM66" s="227" t="s">
        <v>739</v>
      </c>
      <c r="CN66" s="227" t="str">
        <f t="shared" si="13"/>
        <v>FY22</v>
      </c>
      <c r="CO66" s="52" cm="1">
        <f t="array" ref="CO66">Inflation!$S$11
/INDEX(Inflation!$J$11:$Z$11,,MATCH(RIGHT(CM66,2),RIGHT(Inflation!$J$9:$Z$9,2),0))
/(1+Inflation!$S$10)^0.5</f>
        <v>0.96206866341754282</v>
      </c>
      <c r="CP66" s="227" t="s">
        <v>199</v>
      </c>
    </row>
    <row r="67" spans="1:94" x14ac:dyDescent="0.2">
      <c r="A67" s="49">
        <f>IF(AND(COUNTIF(D$12:D67,D67)&gt;1,D67&lt;&gt;"[Project Name]"),1,0)</f>
        <v>0</v>
      </c>
      <c r="C67" s="28">
        <f t="shared" si="14"/>
        <v>56</v>
      </c>
      <c r="D67" s="241" t="s">
        <v>624</v>
      </c>
      <c r="E67" s="218" t="b">
        <v>1</v>
      </c>
      <c r="F67" s="219" t="s">
        <v>23</v>
      </c>
      <c r="G67" s="219" t="s">
        <v>36</v>
      </c>
      <c r="H67" s="219" t="s">
        <v>46</v>
      </c>
      <c r="I67" s="219" t="s">
        <v>15</v>
      </c>
      <c r="J67" s="219" t="s">
        <v>15</v>
      </c>
      <c r="K67" s="219" t="s">
        <v>340</v>
      </c>
      <c r="L67" s="219" t="s">
        <v>360</v>
      </c>
      <c r="M67" s="219" t="s">
        <v>15</v>
      </c>
      <c r="N67" s="219" t="s">
        <v>200</v>
      </c>
      <c r="O67" s="220">
        <v>0</v>
      </c>
      <c r="P67" s="219" t="s">
        <v>523</v>
      </c>
      <c r="Q67" s="221" t="s">
        <v>132</v>
      </c>
      <c r="R67" s="222">
        <v>0</v>
      </c>
      <c r="S67" s="220">
        <v>0.19899618234425367</v>
      </c>
      <c r="T67" s="43">
        <f t="shared" si="15"/>
        <v>0.80100381765574635</v>
      </c>
      <c r="V67" s="249">
        <v>0</v>
      </c>
      <c r="W67" s="249">
        <v>0</v>
      </c>
      <c r="X67" s="249">
        <v>0</v>
      </c>
      <c r="Y67" s="249">
        <v>0</v>
      </c>
      <c r="Z67" s="249">
        <v>0</v>
      </c>
      <c r="AA67" s="141">
        <v>0</v>
      </c>
      <c r="AC67" s="224">
        <v>0</v>
      </c>
      <c r="AD67" s="224">
        <v>0</v>
      </c>
      <c r="AE67" s="224">
        <v>0</v>
      </c>
      <c r="AF67" s="224">
        <v>0</v>
      </c>
      <c r="AG67" s="224">
        <v>1</v>
      </c>
      <c r="AI67" s="220">
        <v>0</v>
      </c>
      <c r="AJ67" s="220">
        <v>0</v>
      </c>
      <c r="AK67" s="220">
        <v>0</v>
      </c>
      <c r="AL67" s="220">
        <v>0.95110248860969016</v>
      </c>
      <c r="AM67" s="220">
        <v>0</v>
      </c>
      <c r="AN67" s="220">
        <v>4.8897511390309921E-2</v>
      </c>
      <c r="AO67" s="220">
        <v>0</v>
      </c>
      <c r="AP67" s="220">
        <v>0</v>
      </c>
      <c r="AQ67" s="220">
        <v>0</v>
      </c>
      <c r="AR67" s="220">
        <v>0</v>
      </c>
      <c r="AS67" s="220">
        <v>0</v>
      </c>
      <c r="AT67" s="220">
        <v>0</v>
      </c>
      <c r="AU67" s="220">
        <v>0</v>
      </c>
      <c r="AV67" s="220">
        <v>0</v>
      </c>
      <c r="AW67" s="220">
        <v>0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28"/>
      <c r="BD67" s="142">
        <f t="shared" si="16"/>
        <v>1</v>
      </c>
      <c r="BF67" s="155">
        <f t="shared" si="17"/>
        <v>0</v>
      </c>
      <c r="BG67" s="226">
        <v>0</v>
      </c>
      <c r="BH67" s="226">
        <v>0</v>
      </c>
      <c r="BI67" s="220">
        <v>0</v>
      </c>
      <c r="BJ67" s="220">
        <v>0</v>
      </c>
      <c r="BK67" s="220">
        <v>0</v>
      </c>
      <c r="BL67" s="140">
        <f t="shared" si="18"/>
        <v>1</v>
      </c>
      <c r="BM67" s="28"/>
      <c r="BN67" s="155">
        <f t="shared" si="19"/>
        <v>0</v>
      </c>
      <c r="BO67" s="226">
        <v>0</v>
      </c>
      <c r="BP67" s="220">
        <v>0</v>
      </c>
      <c r="BQ67" s="220">
        <v>0</v>
      </c>
      <c r="BR67" s="220">
        <v>0</v>
      </c>
      <c r="BS67" s="140">
        <f t="shared" si="20"/>
        <v>1</v>
      </c>
      <c r="BU67" s="155">
        <f t="shared" si="21"/>
        <v>1</v>
      </c>
      <c r="BV67" s="226">
        <v>0.4319358272774666</v>
      </c>
      <c r="BW67" s="226">
        <v>0.47782629756722123</v>
      </c>
      <c r="BX67" s="226">
        <v>4.1340363765002323E-2</v>
      </c>
      <c r="BY67" s="226">
        <v>0</v>
      </c>
      <c r="BZ67" s="226">
        <v>0</v>
      </c>
      <c r="CA67" s="226">
        <v>0</v>
      </c>
      <c r="CB67" s="226">
        <v>4.8897511390309921E-2</v>
      </c>
      <c r="CC67" s="140">
        <f t="shared" si="22"/>
        <v>0</v>
      </c>
      <c r="CE67" s="157" cm="1">
        <f t="array" ref="CE67">IF($AA67=0,0,
IF(OR(ROUND($BD67,2)&lt;&gt;1,
OR($AI67:$BB67&lt;0)),1,0))</f>
        <v>0</v>
      </c>
      <c r="CG67" s="159">
        <f t="shared" si="23"/>
        <v>2</v>
      </c>
      <c r="CH67" s="159">
        <f t="shared" si="24"/>
        <v>4</v>
      </c>
      <c r="CI67" s="159">
        <f>SUM(CH$12:CH67)+1</f>
        <v>121</v>
      </c>
      <c r="CJ67" s="144" t="str">
        <f t="shared" si="12"/>
        <v>N/A</v>
      </c>
      <c r="CK67" s="159" t="str">
        <f>IFERROR(RANK(CJ67,CJ$12:CJ$286,0)+COUNTIF(CJ$12:CJ67,CJ67)-1,NA)</f>
        <v>N/A</v>
      </c>
      <c r="CM67" s="227" t="s">
        <v>739</v>
      </c>
      <c r="CN67" s="227" t="str">
        <f t="shared" si="13"/>
        <v>FY22</v>
      </c>
      <c r="CO67" s="52" cm="1">
        <f t="array" ref="CO67">Inflation!$S$11
/INDEX(Inflation!$J$11:$Z$11,,MATCH(RIGHT(CM67,2),RIGHT(Inflation!$J$9:$Z$9,2),0))
/(1+Inflation!$S$10)^0.5</f>
        <v>0.96206866341754282</v>
      </c>
      <c r="CP67" s="227" t="s">
        <v>199</v>
      </c>
    </row>
    <row r="68" spans="1:94" x14ac:dyDescent="0.2">
      <c r="A68" s="49">
        <f>IF(AND(COUNTIF(D$12:D68,D68)&gt;1,D68&lt;&gt;"[Project Name]"),1,0)</f>
        <v>0</v>
      </c>
      <c r="C68" s="28">
        <f t="shared" si="14"/>
        <v>57</v>
      </c>
      <c r="D68" s="218" t="s">
        <v>625</v>
      </c>
      <c r="E68" s="218" t="b">
        <v>1</v>
      </c>
      <c r="F68" s="219" t="s">
        <v>23</v>
      </c>
      <c r="G68" s="219" t="s">
        <v>36</v>
      </c>
      <c r="H68" s="219" t="s">
        <v>46</v>
      </c>
      <c r="I68" s="219" t="s">
        <v>15</v>
      </c>
      <c r="J68" s="219" t="s">
        <v>15</v>
      </c>
      <c r="K68" s="219" t="s">
        <v>340</v>
      </c>
      <c r="L68" s="219" t="s">
        <v>360</v>
      </c>
      <c r="M68" s="219" t="s">
        <v>15</v>
      </c>
      <c r="N68" s="219" t="s">
        <v>200</v>
      </c>
      <c r="O68" s="220">
        <v>0</v>
      </c>
      <c r="P68" s="219" t="s">
        <v>523</v>
      </c>
      <c r="Q68" s="221" t="s">
        <v>132</v>
      </c>
      <c r="R68" s="222">
        <v>0</v>
      </c>
      <c r="S68" s="220">
        <v>0.19428027278055446</v>
      </c>
      <c r="T68" s="43">
        <f t="shared" si="15"/>
        <v>0.80571972721944551</v>
      </c>
      <c r="V68" s="223">
        <v>1.6996475847947301</v>
      </c>
      <c r="W68" s="223">
        <v>6.2558339029947359</v>
      </c>
      <c r="X68" s="223">
        <v>1.9677834335609854</v>
      </c>
      <c r="Y68" s="223">
        <v>0</v>
      </c>
      <c r="Z68" s="223">
        <v>0</v>
      </c>
      <c r="AA68" s="141">
        <v>9.9232649213504516</v>
      </c>
      <c r="AC68" s="224">
        <v>0</v>
      </c>
      <c r="AD68" s="224">
        <v>0</v>
      </c>
      <c r="AE68" s="224">
        <v>1</v>
      </c>
      <c r="AF68" s="224">
        <v>0</v>
      </c>
      <c r="AG68" s="224">
        <v>0</v>
      </c>
      <c r="AI68" s="220">
        <v>0</v>
      </c>
      <c r="AJ68" s="220">
        <v>0</v>
      </c>
      <c r="AK68" s="220">
        <v>0</v>
      </c>
      <c r="AL68" s="220">
        <v>0.87657090257163506</v>
      </c>
      <c r="AM68" s="220">
        <v>0</v>
      </c>
      <c r="AN68" s="220">
        <v>0.12342909742836504</v>
      </c>
      <c r="AO68" s="220">
        <v>0</v>
      </c>
      <c r="AP68" s="220">
        <v>0</v>
      </c>
      <c r="AQ68" s="220">
        <v>0</v>
      </c>
      <c r="AR68" s="220">
        <v>0</v>
      </c>
      <c r="AS68" s="220">
        <v>0</v>
      </c>
      <c r="AT68" s="220">
        <v>0</v>
      </c>
      <c r="AU68" s="220">
        <v>0</v>
      </c>
      <c r="AV68" s="220">
        <v>0</v>
      </c>
      <c r="AW68" s="220">
        <v>0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28"/>
      <c r="BD68" s="142">
        <f t="shared" si="16"/>
        <v>1</v>
      </c>
      <c r="BF68" s="155">
        <f t="shared" si="17"/>
        <v>0</v>
      </c>
      <c r="BG68" s="226">
        <v>0</v>
      </c>
      <c r="BH68" s="226">
        <v>0</v>
      </c>
      <c r="BI68" s="220">
        <v>0</v>
      </c>
      <c r="BJ68" s="220">
        <v>0</v>
      </c>
      <c r="BK68" s="220">
        <v>0</v>
      </c>
      <c r="BL68" s="140">
        <f t="shared" si="18"/>
        <v>1</v>
      </c>
      <c r="BM68" s="28"/>
      <c r="BN68" s="155">
        <f t="shared" si="19"/>
        <v>0</v>
      </c>
      <c r="BO68" s="226">
        <v>0</v>
      </c>
      <c r="BP68" s="220">
        <v>0</v>
      </c>
      <c r="BQ68" s="220">
        <v>0</v>
      </c>
      <c r="BR68" s="220">
        <v>0</v>
      </c>
      <c r="BS68" s="140">
        <f t="shared" si="20"/>
        <v>1</v>
      </c>
      <c r="BU68" s="155">
        <f t="shared" si="21"/>
        <v>1</v>
      </c>
      <c r="BV68" s="226">
        <v>0.67400986450183453</v>
      </c>
      <c r="BW68" s="226">
        <v>0.16081982350250285</v>
      </c>
      <c r="BX68" s="226">
        <v>4.1741214567297694E-2</v>
      </c>
      <c r="BY68" s="226">
        <v>0</v>
      </c>
      <c r="BZ68" s="226">
        <v>0</v>
      </c>
      <c r="CA68" s="226">
        <v>0</v>
      </c>
      <c r="CB68" s="226">
        <v>0.12342909742836504</v>
      </c>
      <c r="CC68" s="140">
        <f t="shared" si="22"/>
        <v>0</v>
      </c>
      <c r="CE68" s="157" cm="1">
        <f t="array" ref="CE68">IF($AA68=0,0,
IF(OR(ROUND($BD68,2)&lt;&gt;1,
OR($AI68:$BB68&lt;0)),1,0))</f>
        <v>0</v>
      </c>
      <c r="CG68" s="159">
        <f t="shared" si="23"/>
        <v>2</v>
      </c>
      <c r="CH68" s="159">
        <f t="shared" si="24"/>
        <v>4</v>
      </c>
      <c r="CI68" s="159">
        <f>SUM(CH$12:CH68)+1</f>
        <v>125</v>
      </c>
      <c r="CJ68" s="144" t="str">
        <f t="shared" si="12"/>
        <v>N/A</v>
      </c>
      <c r="CK68" s="159" t="str">
        <f>IFERROR(RANK(CJ68,CJ$12:CJ$286,0)+COUNTIF(CJ$12:CJ68,CJ68)-1,NA)</f>
        <v>N/A</v>
      </c>
      <c r="CM68" s="227" t="s">
        <v>739</v>
      </c>
      <c r="CN68" s="227" t="str">
        <f t="shared" si="13"/>
        <v>FY22</v>
      </c>
      <c r="CO68" s="52" cm="1">
        <f t="array" ref="CO68">Inflation!$S$11
/INDEX(Inflation!$J$11:$Z$11,,MATCH(RIGHT(CM68,2),RIGHT(Inflation!$J$9:$Z$9,2),0))
/(1+Inflation!$S$10)^0.5</f>
        <v>0.96206866341754282</v>
      </c>
      <c r="CP68" s="227" t="s">
        <v>199</v>
      </c>
    </row>
    <row r="69" spans="1:94" x14ac:dyDescent="0.2">
      <c r="A69" s="49">
        <f>IF(AND(COUNTIF(D$12:D69,D69)&gt;1,D69&lt;&gt;"[Project Name]"),1,0)</f>
        <v>0</v>
      </c>
      <c r="C69" s="28">
        <f t="shared" si="14"/>
        <v>58</v>
      </c>
      <c r="D69" s="218" t="s">
        <v>626</v>
      </c>
      <c r="E69" s="218" t="b">
        <v>1</v>
      </c>
      <c r="F69" s="219" t="s">
        <v>23</v>
      </c>
      <c r="G69" s="219" t="s">
        <v>36</v>
      </c>
      <c r="H69" s="219" t="s">
        <v>46</v>
      </c>
      <c r="I69" s="219" t="s">
        <v>15</v>
      </c>
      <c r="J69" s="219" t="s">
        <v>15</v>
      </c>
      <c r="K69" s="219" t="s">
        <v>340</v>
      </c>
      <c r="L69" s="219" t="s">
        <v>360</v>
      </c>
      <c r="M69" s="219" t="s">
        <v>15</v>
      </c>
      <c r="N69" s="219" t="s">
        <v>200</v>
      </c>
      <c r="O69" s="220">
        <v>0</v>
      </c>
      <c r="P69" s="219" t="s">
        <v>523</v>
      </c>
      <c r="Q69" s="221" t="s">
        <v>132</v>
      </c>
      <c r="R69" s="222">
        <v>0</v>
      </c>
      <c r="S69" s="220">
        <v>0.14590337515988788</v>
      </c>
      <c r="T69" s="43">
        <f t="shared" si="15"/>
        <v>0.85409662484011206</v>
      </c>
      <c r="V69" s="223">
        <v>1.7017249848431351</v>
      </c>
      <c r="W69" s="223">
        <v>1.5470227134937595</v>
      </c>
      <c r="X69" s="223">
        <v>0.77351135674687976</v>
      </c>
      <c r="Y69" s="223">
        <v>1.7017249848431351</v>
      </c>
      <c r="Z69" s="223">
        <v>1.7790761205178229</v>
      </c>
      <c r="AA69" s="141">
        <v>7.5030601604447327</v>
      </c>
      <c r="AC69" s="224">
        <v>0.1</v>
      </c>
      <c r="AD69" s="224">
        <v>0.11</v>
      </c>
      <c r="AE69" s="224">
        <v>0.14000000000000001</v>
      </c>
      <c r="AF69" s="224">
        <v>0.32</v>
      </c>
      <c r="AG69" s="224">
        <v>0.33</v>
      </c>
      <c r="AI69" s="220">
        <v>0</v>
      </c>
      <c r="AJ69" s="220">
        <v>0</v>
      </c>
      <c r="AK69" s="220">
        <v>0</v>
      </c>
      <c r="AL69" s="220">
        <v>0.92574339488575008</v>
      </c>
      <c r="AM69" s="220">
        <v>0</v>
      </c>
      <c r="AN69" s="220">
        <v>7.4256605114249863E-2</v>
      </c>
      <c r="AO69" s="220">
        <v>0</v>
      </c>
      <c r="AP69" s="220">
        <v>0</v>
      </c>
      <c r="AQ69" s="220">
        <v>0</v>
      </c>
      <c r="AR69" s="220">
        <v>0</v>
      </c>
      <c r="AS69" s="220">
        <v>0</v>
      </c>
      <c r="AT69" s="220">
        <v>0</v>
      </c>
      <c r="AU69" s="220">
        <v>0</v>
      </c>
      <c r="AV69" s="220">
        <v>0</v>
      </c>
      <c r="AW69" s="220">
        <v>0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28"/>
      <c r="BD69" s="142">
        <f t="shared" si="16"/>
        <v>1</v>
      </c>
      <c r="BF69" s="155">
        <f t="shared" si="17"/>
        <v>0</v>
      </c>
      <c r="BG69" s="226">
        <v>0</v>
      </c>
      <c r="BH69" s="226">
        <v>0</v>
      </c>
      <c r="BI69" s="220">
        <v>0</v>
      </c>
      <c r="BJ69" s="220">
        <v>0</v>
      </c>
      <c r="BK69" s="220">
        <v>0</v>
      </c>
      <c r="BL69" s="140">
        <f t="shared" si="18"/>
        <v>1</v>
      </c>
      <c r="BM69" s="28"/>
      <c r="BN69" s="155">
        <f t="shared" si="19"/>
        <v>0</v>
      </c>
      <c r="BO69" s="226">
        <v>0</v>
      </c>
      <c r="BP69" s="220">
        <v>0</v>
      </c>
      <c r="BQ69" s="220">
        <v>0</v>
      </c>
      <c r="BR69" s="220">
        <v>0</v>
      </c>
      <c r="BS69" s="140">
        <f t="shared" si="20"/>
        <v>1</v>
      </c>
      <c r="BU69" s="155">
        <f t="shared" si="21"/>
        <v>1</v>
      </c>
      <c r="BV69" s="226">
        <v>0.76030012463941032</v>
      </c>
      <c r="BW69" s="226">
        <v>2.4187842204913424E-2</v>
      </c>
      <c r="BX69" s="226">
        <v>0.14125542804142632</v>
      </c>
      <c r="BY69" s="226">
        <v>0</v>
      </c>
      <c r="BZ69" s="226">
        <v>0</v>
      </c>
      <c r="CA69" s="226">
        <v>0</v>
      </c>
      <c r="CB69" s="226">
        <v>7.4256605114249863E-2</v>
      </c>
      <c r="CC69" s="140">
        <f t="shared" si="22"/>
        <v>0</v>
      </c>
      <c r="CE69" s="157" cm="1">
        <f t="array" ref="CE69">IF($AA69=0,0,
IF(OR(ROUND($BD69,2)&lt;&gt;1,
OR($AI69:$BB69&lt;0)),1,0))</f>
        <v>0</v>
      </c>
      <c r="CG69" s="159">
        <f t="shared" si="23"/>
        <v>2</v>
      </c>
      <c r="CH69" s="159">
        <f t="shared" si="24"/>
        <v>4</v>
      </c>
      <c r="CI69" s="159">
        <f>SUM(CH$12:CH69)+1</f>
        <v>129</v>
      </c>
      <c r="CJ69" s="144" t="str">
        <f t="shared" si="12"/>
        <v>N/A</v>
      </c>
      <c r="CK69" s="159" t="str">
        <f>IFERROR(RANK(CJ69,CJ$12:CJ$286,0)+COUNTIF(CJ$12:CJ69,CJ69)-1,NA)</f>
        <v>N/A</v>
      </c>
      <c r="CM69" s="227" t="s">
        <v>739</v>
      </c>
      <c r="CN69" s="227" t="str">
        <f t="shared" si="13"/>
        <v>FY22</v>
      </c>
      <c r="CO69" s="52" cm="1">
        <f t="array" ref="CO69">Inflation!$S$11
/INDEX(Inflation!$J$11:$Z$11,,MATCH(RIGHT(CM69,2),RIGHT(Inflation!$J$9:$Z$9,2),0))
/(1+Inflation!$S$10)^0.5</f>
        <v>0.96206866341754282</v>
      </c>
      <c r="CP69" s="227" t="s">
        <v>199</v>
      </c>
    </row>
    <row r="70" spans="1:94" x14ac:dyDescent="0.2">
      <c r="A70" s="49">
        <f>IF(AND(COUNTIF(D$12:D70,D70)&gt;1,D70&lt;&gt;"[Project Name]"),1,0)</f>
        <v>0</v>
      </c>
      <c r="C70" s="28">
        <f t="shared" si="14"/>
        <v>59</v>
      </c>
      <c r="D70" s="218" t="s">
        <v>627</v>
      </c>
      <c r="E70" s="218" t="b">
        <v>0</v>
      </c>
      <c r="F70" s="219" t="s">
        <v>23</v>
      </c>
      <c r="G70" s="219" t="s">
        <v>35</v>
      </c>
      <c r="H70" s="219" t="s">
        <v>46</v>
      </c>
      <c r="I70" s="219" t="s">
        <v>15</v>
      </c>
      <c r="J70" s="219" t="s">
        <v>15</v>
      </c>
      <c r="K70" s="219" t="s">
        <v>350</v>
      </c>
      <c r="L70" s="219" t="s">
        <v>365</v>
      </c>
      <c r="M70" s="219" t="s">
        <v>15</v>
      </c>
      <c r="N70" s="219" t="s">
        <v>200</v>
      </c>
      <c r="O70" s="220">
        <v>0</v>
      </c>
      <c r="P70" s="219" t="s">
        <v>523</v>
      </c>
      <c r="Q70" s="221" t="s">
        <v>131</v>
      </c>
      <c r="R70" s="222">
        <v>0</v>
      </c>
      <c r="S70" s="220">
        <v>0</v>
      </c>
      <c r="T70" s="43">
        <f t="shared" si="15"/>
        <v>1</v>
      </c>
      <c r="V70" s="223">
        <v>0</v>
      </c>
      <c r="W70" s="223">
        <v>0</v>
      </c>
      <c r="X70" s="223">
        <v>0</v>
      </c>
      <c r="Y70" s="223">
        <v>0</v>
      </c>
      <c r="Z70" s="223">
        <v>0</v>
      </c>
      <c r="AA70" s="141">
        <v>0</v>
      </c>
      <c r="AC70" s="224">
        <v>0.1</v>
      </c>
      <c r="AD70" s="224">
        <v>0.11</v>
      </c>
      <c r="AE70" s="224">
        <v>0.14000000000000001</v>
      </c>
      <c r="AF70" s="224">
        <v>0.32</v>
      </c>
      <c r="AG70" s="224">
        <v>0.33</v>
      </c>
      <c r="AI70" s="220">
        <v>0</v>
      </c>
      <c r="AJ70" s="220">
        <v>0</v>
      </c>
      <c r="AK70" s="220">
        <v>1</v>
      </c>
      <c r="AL70" s="220">
        <v>0</v>
      </c>
      <c r="AM70" s="220">
        <v>0</v>
      </c>
      <c r="AN70" s="220">
        <v>0</v>
      </c>
      <c r="AO70" s="220">
        <v>0</v>
      </c>
      <c r="AP70" s="220">
        <v>0</v>
      </c>
      <c r="AQ70" s="220">
        <v>0</v>
      </c>
      <c r="AR70" s="220">
        <v>0</v>
      </c>
      <c r="AS70" s="220">
        <v>0</v>
      </c>
      <c r="AT70" s="220">
        <v>0</v>
      </c>
      <c r="AU70" s="220">
        <v>0</v>
      </c>
      <c r="AV70" s="220">
        <v>0</v>
      </c>
      <c r="AW70" s="220">
        <v>0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28"/>
      <c r="BD70" s="142">
        <f t="shared" si="16"/>
        <v>1</v>
      </c>
      <c r="BF70" s="155">
        <f t="shared" si="17"/>
        <v>0</v>
      </c>
      <c r="BG70" s="226">
        <v>0</v>
      </c>
      <c r="BH70" s="226">
        <v>0</v>
      </c>
      <c r="BI70" s="220">
        <v>0</v>
      </c>
      <c r="BJ70" s="220">
        <v>0</v>
      </c>
      <c r="BK70" s="220">
        <v>0</v>
      </c>
      <c r="BL70" s="140">
        <f t="shared" si="18"/>
        <v>1</v>
      </c>
      <c r="BM70" s="28"/>
      <c r="BN70" s="155">
        <f t="shared" si="19"/>
        <v>1</v>
      </c>
      <c r="BO70" s="226">
        <v>1</v>
      </c>
      <c r="BP70" s="220">
        <v>0</v>
      </c>
      <c r="BQ70" s="220">
        <v>0</v>
      </c>
      <c r="BR70" s="220">
        <v>0</v>
      </c>
      <c r="BS70" s="140">
        <f t="shared" si="20"/>
        <v>0</v>
      </c>
      <c r="BU70" s="155">
        <f t="shared" si="21"/>
        <v>0</v>
      </c>
      <c r="BV70" s="226">
        <v>0</v>
      </c>
      <c r="BW70" s="226">
        <v>0</v>
      </c>
      <c r="BX70" s="226">
        <v>0</v>
      </c>
      <c r="BY70" s="226">
        <v>0</v>
      </c>
      <c r="BZ70" s="226">
        <v>0</v>
      </c>
      <c r="CA70" s="226">
        <v>0</v>
      </c>
      <c r="CB70" s="226">
        <v>0</v>
      </c>
      <c r="CC70" s="140">
        <f t="shared" si="22"/>
        <v>1</v>
      </c>
      <c r="CE70" s="157" cm="1">
        <f t="array" ref="CE70">IF($AA70=0,0,
IF(OR(ROUND($BD70,2)&lt;&gt;1,
OR($AI70:$BB70&lt;0)),1,0))</f>
        <v>0</v>
      </c>
      <c r="CG70" s="159">
        <f t="shared" si="23"/>
        <v>1</v>
      </c>
      <c r="CH70" s="159">
        <f t="shared" si="24"/>
        <v>2</v>
      </c>
      <c r="CI70" s="159">
        <f>SUM(CH$12:CH70)+1</f>
        <v>131</v>
      </c>
      <c r="CJ70" s="144" t="str">
        <f t="shared" si="12"/>
        <v>N/A</v>
      </c>
      <c r="CK70" s="159" t="str">
        <f>IFERROR(RANK(CJ70,CJ$12:CJ$286,0)+COUNTIF(CJ$12:CJ70,CJ70)-1,NA)</f>
        <v>N/A</v>
      </c>
      <c r="CM70" s="227" t="s">
        <v>739</v>
      </c>
      <c r="CN70" s="227" t="str">
        <f t="shared" si="13"/>
        <v>FY22</v>
      </c>
      <c r="CO70" s="52" cm="1">
        <f t="array" ref="CO70">Inflation!$S$11
/INDEX(Inflation!$J$11:$Z$11,,MATCH(RIGHT(CM70,2),RIGHT(Inflation!$J$9:$Z$9,2),0))
/(1+Inflation!$S$10)^0.5</f>
        <v>0.96206866341754282</v>
      </c>
      <c r="CP70" s="227" t="s">
        <v>199</v>
      </c>
    </row>
    <row r="71" spans="1:94" x14ac:dyDescent="0.2">
      <c r="A71" s="49">
        <f>IF(AND(COUNTIF(D$12:D71,D71)&gt;1,D71&lt;&gt;"[Project Name]"),1,0)</f>
        <v>0</v>
      </c>
      <c r="C71" s="28">
        <f t="shared" si="14"/>
        <v>60</v>
      </c>
      <c r="D71" s="218" t="s">
        <v>628</v>
      </c>
      <c r="E71" s="218" t="b">
        <v>1</v>
      </c>
      <c r="F71" s="219" t="s">
        <v>23</v>
      </c>
      <c r="G71" s="219" t="s">
        <v>36</v>
      </c>
      <c r="H71" s="219" t="s">
        <v>46</v>
      </c>
      <c r="I71" s="219" t="s">
        <v>15</v>
      </c>
      <c r="J71" s="219" t="s">
        <v>15</v>
      </c>
      <c r="K71" s="219" t="s">
        <v>340</v>
      </c>
      <c r="L71" s="219" t="s">
        <v>360</v>
      </c>
      <c r="M71" s="219" t="s">
        <v>15</v>
      </c>
      <c r="N71" s="219" t="s">
        <v>200</v>
      </c>
      <c r="O71" s="220">
        <v>0</v>
      </c>
      <c r="P71" s="219" t="s">
        <v>523</v>
      </c>
      <c r="Q71" s="221" t="s">
        <v>132</v>
      </c>
      <c r="R71" s="222">
        <v>0</v>
      </c>
      <c r="S71" s="220">
        <v>0.37118778673852842</v>
      </c>
      <c r="T71" s="43">
        <f t="shared" si="15"/>
        <v>0.62881221326147152</v>
      </c>
      <c r="V71" s="223">
        <v>0.47330548597669847</v>
      </c>
      <c r="W71" s="223">
        <v>0.43027771452427127</v>
      </c>
      <c r="X71" s="223">
        <v>0.21513885726213564</v>
      </c>
      <c r="Y71" s="223">
        <v>0.47330548597669847</v>
      </c>
      <c r="Z71" s="223">
        <v>0.49481937170291196</v>
      </c>
      <c r="AA71" s="141">
        <v>2.0868469154427158</v>
      </c>
      <c r="AC71" s="224">
        <v>0.1</v>
      </c>
      <c r="AD71" s="224">
        <v>0.11</v>
      </c>
      <c r="AE71" s="224">
        <v>0.14000000000000001</v>
      </c>
      <c r="AF71" s="224">
        <v>0.32</v>
      </c>
      <c r="AG71" s="224">
        <v>0.33</v>
      </c>
      <c r="AI71" s="220">
        <v>0</v>
      </c>
      <c r="AJ71" s="220">
        <v>0</v>
      </c>
      <c r="AK71" s="220">
        <v>0</v>
      </c>
      <c r="AL71" s="220">
        <v>1</v>
      </c>
      <c r="AM71" s="220">
        <v>0</v>
      </c>
      <c r="AN71" s="220">
        <v>0</v>
      </c>
      <c r="AO71" s="220">
        <v>0</v>
      </c>
      <c r="AP71" s="220">
        <v>0</v>
      </c>
      <c r="AQ71" s="220">
        <v>0</v>
      </c>
      <c r="AR71" s="220">
        <v>0</v>
      </c>
      <c r="AS71" s="220">
        <v>0</v>
      </c>
      <c r="AT71" s="220">
        <v>0</v>
      </c>
      <c r="AU71" s="220">
        <v>0</v>
      </c>
      <c r="AV71" s="220">
        <v>0</v>
      </c>
      <c r="AW71" s="220">
        <v>0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28"/>
      <c r="BD71" s="142">
        <f t="shared" si="16"/>
        <v>1</v>
      </c>
      <c r="BF71" s="155">
        <f t="shared" si="17"/>
        <v>0</v>
      </c>
      <c r="BG71" s="226">
        <v>0</v>
      </c>
      <c r="BH71" s="226">
        <v>0</v>
      </c>
      <c r="BI71" s="220">
        <v>0</v>
      </c>
      <c r="BJ71" s="220">
        <v>0</v>
      </c>
      <c r="BK71" s="220">
        <v>0</v>
      </c>
      <c r="BL71" s="140">
        <f t="shared" si="18"/>
        <v>1</v>
      </c>
      <c r="BM71" s="28"/>
      <c r="BN71" s="155">
        <f t="shared" si="19"/>
        <v>0</v>
      </c>
      <c r="BO71" s="226">
        <v>0</v>
      </c>
      <c r="BP71" s="220">
        <v>0</v>
      </c>
      <c r="BQ71" s="220">
        <v>0</v>
      </c>
      <c r="BR71" s="220">
        <v>0</v>
      </c>
      <c r="BS71" s="140">
        <f t="shared" si="20"/>
        <v>1</v>
      </c>
      <c r="BU71" s="155">
        <f t="shared" si="21"/>
        <v>1</v>
      </c>
      <c r="BV71" s="226">
        <v>0.83933527447258816</v>
      </c>
      <c r="BW71" s="226">
        <v>0</v>
      </c>
      <c r="BX71" s="226">
        <v>0.16066472552741182</v>
      </c>
      <c r="BY71" s="226">
        <v>0</v>
      </c>
      <c r="BZ71" s="226">
        <v>0</v>
      </c>
      <c r="CA71" s="226">
        <v>0</v>
      </c>
      <c r="CB71" s="226">
        <v>0</v>
      </c>
      <c r="CC71" s="140">
        <f t="shared" si="22"/>
        <v>0</v>
      </c>
      <c r="CE71" s="157" cm="1">
        <f t="array" ref="CE71">IF($AA71=0,0,
IF(OR(ROUND($BD71,2)&lt;&gt;1,
OR($AI71:$BB71&lt;0)),1,0))</f>
        <v>0</v>
      </c>
      <c r="CG71" s="159">
        <f t="shared" si="23"/>
        <v>1</v>
      </c>
      <c r="CH71" s="159">
        <f t="shared" si="24"/>
        <v>2</v>
      </c>
      <c r="CI71" s="159">
        <f>SUM(CH$12:CH71)+1</f>
        <v>133</v>
      </c>
      <c r="CJ71" s="144" t="str">
        <f t="shared" si="12"/>
        <v>N/A</v>
      </c>
      <c r="CK71" s="159" t="str">
        <f>IFERROR(RANK(CJ71,CJ$12:CJ$286,0)+COUNTIF(CJ$12:CJ71,CJ71)-1,NA)</f>
        <v>N/A</v>
      </c>
      <c r="CM71" s="227" t="s">
        <v>739</v>
      </c>
      <c r="CN71" s="227" t="str">
        <f t="shared" si="13"/>
        <v>FY22</v>
      </c>
      <c r="CO71" s="52" cm="1">
        <f t="array" ref="CO71">Inflation!$S$11
/INDEX(Inflation!$J$11:$Z$11,,MATCH(RIGHT(CM71,2),RIGHT(Inflation!$J$9:$Z$9,2),0))
/(1+Inflation!$S$10)^0.5</f>
        <v>0.96206866341754282</v>
      </c>
      <c r="CP71" s="227" t="s">
        <v>199</v>
      </c>
    </row>
    <row r="72" spans="1:94" x14ac:dyDescent="0.2">
      <c r="A72" s="49">
        <f>IF(AND(COUNTIF(D$12:D72,D72)&gt;1,D72&lt;&gt;"[Project Name]"),1,0)</f>
        <v>0</v>
      </c>
      <c r="C72" s="28">
        <f t="shared" si="14"/>
        <v>61</v>
      </c>
      <c r="D72" s="218" t="s">
        <v>629</v>
      </c>
      <c r="E72" s="218" t="b">
        <v>1</v>
      </c>
      <c r="F72" s="219" t="s">
        <v>23</v>
      </c>
      <c r="G72" s="219" t="s">
        <v>36</v>
      </c>
      <c r="H72" s="219" t="s">
        <v>46</v>
      </c>
      <c r="I72" s="219" t="s">
        <v>15</v>
      </c>
      <c r="J72" s="219" t="s">
        <v>15</v>
      </c>
      <c r="K72" s="219" t="s">
        <v>347</v>
      </c>
      <c r="L72" s="219" t="s">
        <v>361</v>
      </c>
      <c r="M72" s="219" t="s">
        <v>15</v>
      </c>
      <c r="N72" s="219" t="s">
        <v>200</v>
      </c>
      <c r="O72" s="220">
        <v>0</v>
      </c>
      <c r="P72" s="219" t="s">
        <v>523</v>
      </c>
      <c r="Q72" s="221" t="s">
        <v>132</v>
      </c>
      <c r="R72" s="222">
        <v>0</v>
      </c>
      <c r="S72" s="220">
        <v>7.6523742292518113E-2</v>
      </c>
      <c r="T72" s="43">
        <f t="shared" si="15"/>
        <v>0.92347625770748187</v>
      </c>
      <c r="V72" s="223">
        <v>6.2892954567815949</v>
      </c>
      <c r="W72" s="223">
        <v>6.2892954567815949</v>
      </c>
      <c r="X72" s="223">
        <v>6.2892954567815949</v>
      </c>
      <c r="Y72" s="223">
        <v>6.2892954567815949</v>
      </c>
      <c r="Z72" s="223">
        <v>6.2892954567815949</v>
      </c>
      <c r="AA72" s="141">
        <v>31.446477283907974</v>
      </c>
      <c r="AC72" s="224">
        <v>0.2</v>
      </c>
      <c r="AD72" s="224">
        <v>0.2</v>
      </c>
      <c r="AE72" s="224">
        <v>0.2</v>
      </c>
      <c r="AF72" s="224">
        <v>0.2</v>
      </c>
      <c r="AG72" s="224">
        <v>0.2</v>
      </c>
      <c r="AI72" s="220">
        <v>0</v>
      </c>
      <c r="AJ72" s="220">
        <v>0</v>
      </c>
      <c r="AK72" s="220">
        <v>0</v>
      </c>
      <c r="AL72" s="220">
        <v>0</v>
      </c>
      <c r="AM72" s="220">
        <v>0</v>
      </c>
      <c r="AN72" s="220">
        <v>1</v>
      </c>
      <c r="AO72" s="220">
        <v>0</v>
      </c>
      <c r="AP72" s="220">
        <v>0</v>
      </c>
      <c r="AQ72" s="220">
        <v>0</v>
      </c>
      <c r="AR72" s="220">
        <v>0</v>
      </c>
      <c r="AS72" s="220">
        <v>0</v>
      </c>
      <c r="AT72" s="220">
        <v>0</v>
      </c>
      <c r="AU72" s="220">
        <v>0</v>
      </c>
      <c r="AV72" s="220">
        <v>0</v>
      </c>
      <c r="AW72" s="220">
        <v>0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28"/>
      <c r="BD72" s="142">
        <f t="shared" si="16"/>
        <v>1</v>
      </c>
      <c r="BF72" s="155">
        <f t="shared" si="17"/>
        <v>0</v>
      </c>
      <c r="BG72" s="226">
        <v>0</v>
      </c>
      <c r="BH72" s="226">
        <v>0</v>
      </c>
      <c r="BI72" s="220">
        <v>0</v>
      </c>
      <c r="BJ72" s="220">
        <v>0</v>
      </c>
      <c r="BK72" s="220">
        <v>0</v>
      </c>
      <c r="BL72" s="140">
        <f t="shared" si="18"/>
        <v>1</v>
      </c>
      <c r="BM72" s="28"/>
      <c r="BN72" s="155">
        <f t="shared" si="19"/>
        <v>0</v>
      </c>
      <c r="BO72" s="226">
        <v>0</v>
      </c>
      <c r="BP72" s="220">
        <v>0</v>
      </c>
      <c r="BQ72" s="220">
        <v>0</v>
      </c>
      <c r="BR72" s="220">
        <v>0</v>
      </c>
      <c r="BS72" s="140">
        <f t="shared" si="20"/>
        <v>1</v>
      </c>
      <c r="BU72" s="155">
        <f t="shared" si="21"/>
        <v>1</v>
      </c>
      <c r="BV72" s="226">
        <v>0</v>
      </c>
      <c r="BW72" s="226">
        <v>0</v>
      </c>
      <c r="BX72" s="226">
        <v>0</v>
      </c>
      <c r="BY72" s="226">
        <v>1</v>
      </c>
      <c r="BZ72" s="226">
        <v>0</v>
      </c>
      <c r="CA72" s="226">
        <v>0</v>
      </c>
      <c r="CB72" s="226">
        <v>0</v>
      </c>
      <c r="CC72" s="140">
        <f t="shared" si="22"/>
        <v>0</v>
      </c>
      <c r="CE72" s="157" cm="1">
        <f t="array" ref="CE72">IF($AA72=0,0,
IF(OR(ROUND($BD72,2)&lt;&gt;1,
OR($AI72:$BB72&lt;0)),1,0))</f>
        <v>0</v>
      </c>
      <c r="CG72" s="159">
        <f t="shared" si="23"/>
        <v>1</v>
      </c>
      <c r="CH72" s="159">
        <f t="shared" si="24"/>
        <v>2</v>
      </c>
      <c r="CI72" s="159">
        <f>SUM(CH$12:CH72)+1</f>
        <v>135</v>
      </c>
      <c r="CJ72" s="144" t="str">
        <f t="shared" si="12"/>
        <v>N/A</v>
      </c>
      <c r="CK72" s="159" t="str">
        <f>IFERROR(RANK(CJ72,CJ$12:CJ$286,0)+COUNTIF(CJ$12:CJ72,CJ72)-1,NA)</f>
        <v>N/A</v>
      </c>
      <c r="CM72" s="227" t="s">
        <v>739</v>
      </c>
      <c r="CN72" s="227" t="str">
        <f t="shared" si="13"/>
        <v>FY22</v>
      </c>
      <c r="CO72" s="52" cm="1">
        <f t="array" ref="CO72">Inflation!$S$11
/INDEX(Inflation!$J$11:$Z$11,,MATCH(RIGHT(CM72,2),RIGHT(Inflation!$J$9:$Z$9,2),0))
/(1+Inflation!$S$10)^0.5</f>
        <v>0.96206866341754282</v>
      </c>
      <c r="CP72" s="227" t="s">
        <v>199</v>
      </c>
    </row>
    <row r="73" spans="1:94" x14ac:dyDescent="0.2">
      <c r="A73" s="49">
        <f>IF(AND(COUNTIF(D$12:D73,D73)&gt;1,D73&lt;&gt;"[Project Name]"),1,0)</f>
        <v>0</v>
      </c>
      <c r="C73" s="28">
        <f t="shared" si="14"/>
        <v>62</v>
      </c>
      <c r="D73" s="218" t="s">
        <v>630</v>
      </c>
      <c r="E73" s="218" t="b">
        <v>1</v>
      </c>
      <c r="F73" s="219" t="s">
        <v>23</v>
      </c>
      <c r="G73" s="219" t="s">
        <v>36</v>
      </c>
      <c r="H73" s="219" t="s">
        <v>46</v>
      </c>
      <c r="I73" s="219" t="s">
        <v>15</v>
      </c>
      <c r="J73" s="219" t="s">
        <v>15</v>
      </c>
      <c r="K73" s="219" t="s">
        <v>340</v>
      </c>
      <c r="L73" s="219" t="s">
        <v>360</v>
      </c>
      <c r="M73" s="219" t="s">
        <v>15</v>
      </c>
      <c r="N73" s="219" t="s">
        <v>200</v>
      </c>
      <c r="O73" s="220">
        <v>0</v>
      </c>
      <c r="P73" s="219" t="s">
        <v>523</v>
      </c>
      <c r="Q73" s="221" t="s">
        <v>132</v>
      </c>
      <c r="R73" s="222">
        <v>0</v>
      </c>
      <c r="S73" s="220">
        <v>0.19664473238553865</v>
      </c>
      <c r="T73" s="43">
        <f t="shared" si="15"/>
        <v>0.8033552676144613</v>
      </c>
      <c r="V73" s="223">
        <v>0</v>
      </c>
      <c r="W73" s="223">
        <v>0</v>
      </c>
      <c r="X73" s="223">
        <v>1.4110856031571046</v>
      </c>
      <c r="Y73" s="223">
        <v>4.70173608208228</v>
      </c>
      <c r="Z73" s="223">
        <v>1.2382633893612782</v>
      </c>
      <c r="AA73" s="141">
        <v>7.3510850746006628</v>
      </c>
      <c r="AC73" s="224">
        <v>0</v>
      </c>
      <c r="AD73" s="224">
        <v>0</v>
      </c>
      <c r="AE73" s="224">
        <v>0</v>
      </c>
      <c r="AF73" s="224">
        <v>0</v>
      </c>
      <c r="AG73" s="224">
        <v>1</v>
      </c>
      <c r="AI73" s="220">
        <v>0</v>
      </c>
      <c r="AJ73" s="220">
        <v>0</v>
      </c>
      <c r="AK73" s="220">
        <v>0</v>
      </c>
      <c r="AL73" s="220">
        <v>0.95466297672843581</v>
      </c>
      <c r="AM73" s="220">
        <v>0</v>
      </c>
      <c r="AN73" s="220">
        <v>4.533702327156431E-2</v>
      </c>
      <c r="AO73" s="220">
        <v>0</v>
      </c>
      <c r="AP73" s="220">
        <v>0</v>
      </c>
      <c r="AQ73" s="220">
        <v>0</v>
      </c>
      <c r="AR73" s="220">
        <v>0</v>
      </c>
      <c r="AS73" s="220">
        <v>0</v>
      </c>
      <c r="AT73" s="220">
        <v>0</v>
      </c>
      <c r="AU73" s="220">
        <v>0</v>
      </c>
      <c r="AV73" s="220">
        <v>0</v>
      </c>
      <c r="AW73" s="220">
        <v>0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28"/>
      <c r="BD73" s="142">
        <f t="shared" si="16"/>
        <v>1.0000000000000002</v>
      </c>
      <c r="BF73" s="155">
        <f t="shared" si="17"/>
        <v>0</v>
      </c>
      <c r="BG73" s="226">
        <v>0</v>
      </c>
      <c r="BH73" s="226">
        <v>0</v>
      </c>
      <c r="BI73" s="220">
        <v>0</v>
      </c>
      <c r="BJ73" s="220">
        <v>0</v>
      </c>
      <c r="BK73" s="220">
        <v>0</v>
      </c>
      <c r="BL73" s="140">
        <f t="shared" si="18"/>
        <v>1</v>
      </c>
      <c r="BM73" s="28"/>
      <c r="BN73" s="155">
        <f t="shared" si="19"/>
        <v>0</v>
      </c>
      <c r="BO73" s="226">
        <v>0</v>
      </c>
      <c r="BP73" s="220">
        <v>0</v>
      </c>
      <c r="BQ73" s="220">
        <v>0</v>
      </c>
      <c r="BR73" s="220">
        <v>0</v>
      </c>
      <c r="BS73" s="140">
        <f t="shared" si="20"/>
        <v>1</v>
      </c>
      <c r="BU73" s="155">
        <f t="shared" si="21"/>
        <v>1.0000000000000002</v>
      </c>
      <c r="BV73" s="226">
        <v>0.47329960388194325</v>
      </c>
      <c r="BW73" s="226">
        <v>0.44303322104984549</v>
      </c>
      <c r="BX73" s="226">
        <v>3.8330151796646776E-2</v>
      </c>
      <c r="BY73" s="226">
        <v>0</v>
      </c>
      <c r="BZ73" s="226">
        <v>0</v>
      </c>
      <c r="CA73" s="226">
        <v>0</v>
      </c>
      <c r="CB73" s="226">
        <v>4.5337023271564303E-2</v>
      </c>
      <c r="CC73" s="140">
        <f t="shared" si="22"/>
        <v>0</v>
      </c>
      <c r="CE73" s="157" cm="1">
        <f t="array" ref="CE73">IF($AA73=0,0,
IF(OR(ROUND($BD73,2)&lt;&gt;1,
OR($AI73:$BB73&lt;0)),1,0))</f>
        <v>0</v>
      </c>
      <c r="CG73" s="159">
        <f t="shared" si="23"/>
        <v>2</v>
      </c>
      <c r="CH73" s="159">
        <f t="shared" si="24"/>
        <v>4</v>
      </c>
      <c r="CI73" s="159">
        <f>SUM(CH$12:CH73)+1</f>
        <v>139</v>
      </c>
      <c r="CJ73" s="144" t="str">
        <f t="shared" si="12"/>
        <v>N/A</v>
      </c>
      <c r="CK73" s="159" t="str">
        <f>IFERROR(RANK(CJ73,CJ$12:CJ$286,0)+COUNTIF(CJ$12:CJ73,CJ73)-1,NA)</f>
        <v>N/A</v>
      </c>
      <c r="CM73" s="227" t="s">
        <v>739</v>
      </c>
      <c r="CN73" s="227" t="str">
        <f t="shared" si="13"/>
        <v>FY22</v>
      </c>
      <c r="CO73" s="52" cm="1">
        <f t="array" ref="CO73">Inflation!$S$11
/INDEX(Inflation!$J$11:$Z$11,,MATCH(RIGHT(CM73,2),RIGHT(Inflation!$J$9:$Z$9,2),0))
/(1+Inflation!$S$10)^0.5</f>
        <v>0.96206866341754282</v>
      </c>
      <c r="CP73" s="227" t="s">
        <v>199</v>
      </c>
    </row>
    <row r="74" spans="1:94" x14ac:dyDescent="0.2">
      <c r="A74" s="49">
        <f>IF(AND(COUNTIF(D$12:D74,D74)&gt;1,D74&lt;&gt;"[Project Name]"),1,0)</f>
        <v>0</v>
      </c>
      <c r="C74" s="28">
        <f t="shared" si="14"/>
        <v>63</v>
      </c>
      <c r="D74" s="218" t="s">
        <v>631</v>
      </c>
      <c r="E74" s="218" t="b">
        <v>1</v>
      </c>
      <c r="F74" s="219" t="s">
        <v>23</v>
      </c>
      <c r="G74" s="219" t="s">
        <v>36</v>
      </c>
      <c r="H74" s="219" t="s">
        <v>46</v>
      </c>
      <c r="I74" s="219" t="s">
        <v>15</v>
      </c>
      <c r="J74" s="219" t="s">
        <v>15</v>
      </c>
      <c r="K74" s="219" t="s">
        <v>340</v>
      </c>
      <c r="L74" s="219" t="s">
        <v>360</v>
      </c>
      <c r="M74" s="219" t="s">
        <v>15</v>
      </c>
      <c r="N74" s="219" t="s">
        <v>200</v>
      </c>
      <c r="O74" s="220">
        <v>0</v>
      </c>
      <c r="P74" s="219" t="s">
        <v>523</v>
      </c>
      <c r="Q74" s="221" t="s">
        <v>132</v>
      </c>
      <c r="R74" s="222">
        <v>0</v>
      </c>
      <c r="S74" s="220">
        <v>0.20283527213678551</v>
      </c>
      <c r="T74" s="43">
        <f t="shared" si="15"/>
        <v>0.79716472786321446</v>
      </c>
      <c r="V74" s="223">
        <v>8.2349635091893774</v>
      </c>
      <c r="W74" s="223">
        <v>10.475817495709745</v>
      </c>
      <c r="X74" s="223">
        <v>0.63581618213040958</v>
      </c>
      <c r="Y74" s="223">
        <v>0</v>
      </c>
      <c r="Z74" s="223">
        <v>0</v>
      </c>
      <c r="AA74" s="141">
        <v>19.346597187029531</v>
      </c>
      <c r="AC74" s="224">
        <v>0</v>
      </c>
      <c r="AD74" s="224">
        <v>0</v>
      </c>
      <c r="AE74" s="224">
        <v>1</v>
      </c>
      <c r="AF74" s="224">
        <v>0</v>
      </c>
      <c r="AG74" s="224">
        <v>0</v>
      </c>
      <c r="AI74" s="220">
        <v>0</v>
      </c>
      <c r="AJ74" s="220">
        <v>0</v>
      </c>
      <c r="AK74" s="220">
        <v>0</v>
      </c>
      <c r="AL74" s="220">
        <v>0.94612244897959175</v>
      </c>
      <c r="AM74" s="220">
        <v>0</v>
      </c>
      <c r="AN74" s="220">
        <v>5.3877551020408164E-2</v>
      </c>
      <c r="AO74" s="220">
        <v>0</v>
      </c>
      <c r="AP74" s="220">
        <v>0</v>
      </c>
      <c r="AQ74" s="220">
        <v>0</v>
      </c>
      <c r="AR74" s="220">
        <v>0</v>
      </c>
      <c r="AS74" s="220">
        <v>0</v>
      </c>
      <c r="AT74" s="220">
        <v>0</v>
      </c>
      <c r="AU74" s="220">
        <v>0</v>
      </c>
      <c r="AV74" s="220">
        <v>0</v>
      </c>
      <c r="AW74" s="220">
        <v>0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28"/>
      <c r="BD74" s="142">
        <f t="shared" si="16"/>
        <v>0.99999999999999989</v>
      </c>
      <c r="BF74" s="155">
        <f t="shared" si="17"/>
        <v>0</v>
      </c>
      <c r="BG74" s="226">
        <v>0</v>
      </c>
      <c r="BH74" s="226">
        <v>0</v>
      </c>
      <c r="BI74" s="220">
        <v>0</v>
      </c>
      <c r="BJ74" s="220">
        <v>0</v>
      </c>
      <c r="BK74" s="220">
        <v>0</v>
      </c>
      <c r="BL74" s="140">
        <f t="shared" si="18"/>
        <v>1</v>
      </c>
      <c r="BM74" s="28"/>
      <c r="BN74" s="155">
        <f t="shared" si="19"/>
        <v>0</v>
      </c>
      <c r="BO74" s="226">
        <v>0</v>
      </c>
      <c r="BP74" s="220">
        <v>0</v>
      </c>
      <c r="BQ74" s="220">
        <v>0</v>
      </c>
      <c r="BR74" s="220">
        <v>0</v>
      </c>
      <c r="BS74" s="140">
        <f t="shared" si="20"/>
        <v>1</v>
      </c>
      <c r="BU74" s="155">
        <f t="shared" si="21"/>
        <v>0.99999999999999989</v>
      </c>
      <c r="BV74" s="226">
        <v>0.66448979591836743</v>
      </c>
      <c r="BW74" s="226">
        <v>0.18367346938775514</v>
      </c>
      <c r="BX74" s="226">
        <v>9.7959183673469397E-2</v>
      </c>
      <c r="BY74" s="226">
        <v>0</v>
      </c>
      <c r="BZ74" s="226">
        <v>0</v>
      </c>
      <c r="CA74" s="226">
        <v>0</v>
      </c>
      <c r="CB74" s="226">
        <v>5.3877551020408171E-2</v>
      </c>
      <c r="CC74" s="140">
        <f t="shared" si="22"/>
        <v>0</v>
      </c>
      <c r="CE74" s="157" cm="1">
        <f t="array" ref="CE74">IF($AA74=0,0,
IF(OR(ROUND($BD74,2)&lt;&gt;1,
OR($AI74:$BB74&lt;0)),1,0))</f>
        <v>0</v>
      </c>
      <c r="CG74" s="159">
        <f t="shared" si="23"/>
        <v>2</v>
      </c>
      <c r="CH74" s="159">
        <f t="shared" si="24"/>
        <v>4</v>
      </c>
      <c r="CI74" s="159">
        <f>SUM(CH$12:CH74)+1</f>
        <v>143</v>
      </c>
      <c r="CJ74" s="144" t="str">
        <f t="shared" si="12"/>
        <v>N/A</v>
      </c>
      <c r="CK74" s="159" t="str">
        <f>IFERROR(RANK(CJ74,CJ$12:CJ$286,0)+COUNTIF(CJ$12:CJ74,CJ74)-1,NA)</f>
        <v>N/A</v>
      </c>
      <c r="CM74" s="227" t="s">
        <v>739</v>
      </c>
      <c r="CN74" s="227" t="str">
        <f t="shared" si="13"/>
        <v>FY22</v>
      </c>
      <c r="CO74" s="52" cm="1">
        <f t="array" ref="CO74">Inflation!$S$11
/INDEX(Inflation!$J$11:$Z$11,,MATCH(RIGHT(CM74,2),RIGHT(Inflation!$J$9:$Z$9,2),0))
/(1+Inflation!$S$10)^0.5</f>
        <v>0.96206866341754282</v>
      </c>
      <c r="CP74" s="227" t="s">
        <v>199</v>
      </c>
    </row>
    <row r="75" spans="1:94" x14ac:dyDescent="0.2">
      <c r="A75" s="49">
        <f>IF(AND(COUNTIF(D$12:D75,D75)&gt;1,D75&lt;&gt;"[Project Name]"),1,0)</f>
        <v>0</v>
      </c>
      <c r="C75" s="28">
        <f t="shared" si="14"/>
        <v>64</v>
      </c>
      <c r="D75" s="241" t="s">
        <v>632</v>
      </c>
      <c r="E75" s="218" t="b">
        <v>1</v>
      </c>
      <c r="F75" s="219" t="s">
        <v>23</v>
      </c>
      <c r="G75" s="219" t="s">
        <v>35</v>
      </c>
      <c r="H75" s="219" t="s">
        <v>46</v>
      </c>
      <c r="I75" s="219" t="s">
        <v>15</v>
      </c>
      <c r="J75" s="219" t="s">
        <v>15</v>
      </c>
      <c r="K75" s="219" t="s">
        <v>348</v>
      </c>
      <c r="L75" s="219" t="s">
        <v>365</v>
      </c>
      <c r="M75" s="219" t="s">
        <v>15</v>
      </c>
      <c r="N75" s="219" t="s">
        <v>199</v>
      </c>
      <c r="O75" s="220">
        <v>0</v>
      </c>
      <c r="P75" s="219" t="s">
        <v>523</v>
      </c>
      <c r="Q75" s="221" t="s">
        <v>132</v>
      </c>
      <c r="R75" s="222">
        <v>0</v>
      </c>
      <c r="S75" s="220">
        <v>8.9768076775928213E-2</v>
      </c>
      <c r="T75" s="43">
        <f t="shared" si="15"/>
        <v>0.91023192322407176</v>
      </c>
      <c r="V75" s="249">
        <v>0.25981756152485441</v>
      </c>
      <c r="W75" s="249">
        <v>1.3944647411036453</v>
      </c>
      <c r="X75" s="249">
        <v>3.6595994278549431</v>
      </c>
      <c r="Y75" s="249">
        <v>0</v>
      </c>
      <c r="Z75" s="249">
        <v>0</v>
      </c>
      <c r="AA75" s="141">
        <v>5.3138817304834429</v>
      </c>
      <c r="AC75" s="224">
        <v>0</v>
      </c>
      <c r="AD75" s="224">
        <v>0</v>
      </c>
      <c r="AE75" s="224">
        <v>1</v>
      </c>
      <c r="AF75" s="224">
        <v>0</v>
      </c>
      <c r="AG75" s="224">
        <v>0</v>
      </c>
      <c r="AI75" s="220">
        <v>0</v>
      </c>
      <c r="AJ75" s="220">
        <v>0</v>
      </c>
      <c r="AK75" s="220">
        <v>0.99299999999999999</v>
      </c>
      <c r="AL75" s="220">
        <v>7.0000000000000027E-3</v>
      </c>
      <c r="AM75" s="220">
        <v>0</v>
      </c>
      <c r="AN75" s="220">
        <v>0</v>
      </c>
      <c r="AO75" s="220">
        <v>0</v>
      </c>
      <c r="AP75" s="220">
        <v>0</v>
      </c>
      <c r="AQ75" s="220">
        <v>0</v>
      </c>
      <c r="AR75" s="220">
        <v>0</v>
      </c>
      <c r="AS75" s="220">
        <v>0</v>
      </c>
      <c r="AT75" s="220">
        <v>0</v>
      </c>
      <c r="AU75" s="220">
        <v>0</v>
      </c>
      <c r="AV75" s="220">
        <v>0</v>
      </c>
      <c r="AW75" s="220">
        <v>0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28"/>
      <c r="BD75" s="142">
        <f t="shared" si="16"/>
        <v>1</v>
      </c>
      <c r="BF75" s="155">
        <f t="shared" si="17"/>
        <v>0</v>
      </c>
      <c r="BG75" s="226">
        <v>0</v>
      </c>
      <c r="BH75" s="226">
        <v>0</v>
      </c>
      <c r="BI75" s="220">
        <v>0</v>
      </c>
      <c r="BJ75" s="220">
        <v>0</v>
      </c>
      <c r="BK75" s="220">
        <v>0</v>
      </c>
      <c r="BL75" s="140">
        <f t="shared" si="18"/>
        <v>1</v>
      </c>
      <c r="BM75" s="28"/>
      <c r="BN75" s="155">
        <f t="shared" si="19"/>
        <v>0.99299999999999999</v>
      </c>
      <c r="BO75" s="226">
        <v>3.0211480362537764E-3</v>
      </c>
      <c r="BP75" s="220">
        <v>0.99697885196374625</v>
      </c>
      <c r="BQ75" s="220">
        <v>0</v>
      </c>
      <c r="BR75" s="220">
        <v>0</v>
      </c>
      <c r="BS75" s="140">
        <f t="shared" si="20"/>
        <v>0</v>
      </c>
      <c r="BU75" s="155">
        <f t="shared" si="21"/>
        <v>7.0000000000000027E-3</v>
      </c>
      <c r="BV75" s="226">
        <v>0</v>
      </c>
      <c r="BW75" s="226">
        <v>0.42857142857142877</v>
      </c>
      <c r="BX75" s="226">
        <v>0.57142857142857117</v>
      </c>
      <c r="BY75" s="226">
        <v>0</v>
      </c>
      <c r="BZ75" s="226">
        <v>0</v>
      </c>
      <c r="CA75" s="226">
        <v>0</v>
      </c>
      <c r="CB75" s="226">
        <v>0</v>
      </c>
      <c r="CC75" s="140">
        <f t="shared" si="22"/>
        <v>0</v>
      </c>
      <c r="CE75" s="157" cm="1">
        <f t="array" ref="CE75">IF($AA75=0,0,
IF(OR(ROUND($BD75,2)&lt;&gt;1,
OR($AI75:$BB75&lt;0)),1,0))</f>
        <v>0</v>
      </c>
      <c r="CG75" s="159">
        <f t="shared" si="23"/>
        <v>2</v>
      </c>
      <c r="CH75" s="159">
        <f t="shared" si="24"/>
        <v>4</v>
      </c>
      <c r="CI75" s="159">
        <f>SUM(CH$12:CH75)+1</f>
        <v>147</v>
      </c>
      <c r="CJ75" s="144" t="str">
        <f t="shared" si="12"/>
        <v>N/A</v>
      </c>
      <c r="CK75" s="159" t="str">
        <f>IFERROR(RANK(CJ75,CJ$12:CJ$286,0)+COUNTIF(CJ$12:CJ75,CJ75)-1,NA)</f>
        <v>N/A</v>
      </c>
      <c r="CM75" s="227" t="s">
        <v>739</v>
      </c>
      <c r="CN75" s="227" t="str">
        <f t="shared" si="13"/>
        <v>FY22</v>
      </c>
      <c r="CO75" s="52" cm="1">
        <f t="array" ref="CO75">Inflation!$S$11
/INDEX(Inflation!$J$11:$Z$11,,MATCH(RIGHT(CM75,2),RIGHT(Inflation!$J$9:$Z$9,2),0))
/(1+Inflation!$S$10)^0.5</f>
        <v>0.96206866341754282</v>
      </c>
      <c r="CP75" s="227" t="s">
        <v>199</v>
      </c>
    </row>
    <row r="76" spans="1:94" x14ac:dyDescent="0.2">
      <c r="A76" s="49">
        <f>IF(AND(COUNTIF(D$12:D76,D76)&gt;1,D76&lt;&gt;"[Project Name]"),1,0)</f>
        <v>0</v>
      </c>
      <c r="C76" s="28">
        <f t="shared" ref="C76:C107" si="25">IF(ISNUMBER(C75),C75+1,1)</f>
        <v>65</v>
      </c>
      <c r="D76" s="241" t="s">
        <v>633</v>
      </c>
      <c r="E76" s="218" t="b">
        <v>1</v>
      </c>
      <c r="F76" s="219" t="s">
        <v>23</v>
      </c>
      <c r="G76" s="219" t="s">
        <v>35</v>
      </c>
      <c r="H76" s="219" t="s">
        <v>46</v>
      </c>
      <c r="I76" s="219" t="s">
        <v>15</v>
      </c>
      <c r="J76" s="219" t="s">
        <v>15</v>
      </c>
      <c r="K76" s="219" t="s">
        <v>348</v>
      </c>
      <c r="L76" s="219" t="s">
        <v>365</v>
      </c>
      <c r="M76" s="219" t="s">
        <v>15</v>
      </c>
      <c r="N76" s="219" t="s">
        <v>200</v>
      </c>
      <c r="O76" s="220">
        <v>0</v>
      </c>
      <c r="P76" s="219" t="s">
        <v>523</v>
      </c>
      <c r="Q76" s="221" t="s">
        <v>132</v>
      </c>
      <c r="R76" s="222">
        <v>0</v>
      </c>
      <c r="S76" s="220">
        <v>0.14187260846908514</v>
      </c>
      <c r="T76" s="43">
        <f t="shared" ref="T76:T107" si="26">1-S76</f>
        <v>0.85812739153091488</v>
      </c>
      <c r="V76" s="249">
        <v>0</v>
      </c>
      <c r="W76" s="249">
        <v>0</v>
      </c>
      <c r="X76" s="249">
        <v>0.21669142015738868</v>
      </c>
      <c r="Y76" s="249">
        <v>1.5537020793239209</v>
      </c>
      <c r="Z76" s="249">
        <v>1.1293700165826659</v>
      </c>
      <c r="AA76" s="141">
        <v>2.8997635160639756</v>
      </c>
      <c r="AC76" s="224">
        <v>0</v>
      </c>
      <c r="AD76" s="224">
        <v>0</v>
      </c>
      <c r="AE76" s="224">
        <v>0</v>
      </c>
      <c r="AF76" s="224">
        <v>0</v>
      </c>
      <c r="AG76" s="224">
        <v>0</v>
      </c>
      <c r="AI76" s="220">
        <v>0</v>
      </c>
      <c r="AJ76" s="220">
        <v>0</v>
      </c>
      <c r="AK76" s="220">
        <v>0.95</v>
      </c>
      <c r="AL76" s="220">
        <v>5.0000000000000031E-2</v>
      </c>
      <c r="AM76" s="220">
        <v>0</v>
      </c>
      <c r="AN76" s="220">
        <v>0</v>
      </c>
      <c r="AO76" s="220">
        <v>0</v>
      </c>
      <c r="AP76" s="220">
        <v>0</v>
      </c>
      <c r="AQ76" s="220">
        <v>0</v>
      </c>
      <c r="AR76" s="220">
        <v>0</v>
      </c>
      <c r="AS76" s="220">
        <v>0</v>
      </c>
      <c r="AT76" s="220">
        <v>0</v>
      </c>
      <c r="AU76" s="220">
        <v>0</v>
      </c>
      <c r="AV76" s="220">
        <v>0</v>
      </c>
      <c r="AW76" s="220">
        <v>0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28"/>
      <c r="BD76" s="142">
        <f t="shared" ref="BD76:BD107" si="27">SUM(AI76:BB76)</f>
        <v>1</v>
      </c>
      <c r="BF76" s="155">
        <f t="shared" ref="BF76:BF107" si="28">$AI76+$AJ76+$AP76</f>
        <v>0</v>
      </c>
      <c r="BG76" s="226">
        <v>0</v>
      </c>
      <c r="BH76" s="226">
        <v>0</v>
      </c>
      <c r="BI76" s="220">
        <v>0</v>
      </c>
      <c r="BJ76" s="220">
        <v>0</v>
      </c>
      <c r="BK76" s="220">
        <v>0</v>
      </c>
      <c r="BL76" s="140">
        <f t="shared" ref="BL76:BL107" si="29">1-SUM(BG76:BK76)</f>
        <v>1</v>
      </c>
      <c r="BM76" s="28"/>
      <c r="BN76" s="155">
        <f t="shared" ref="BN76:BN107" si="30">$AK76+$AR76</f>
        <v>0.95</v>
      </c>
      <c r="BO76" s="226">
        <v>0</v>
      </c>
      <c r="BP76" s="220">
        <v>0.78947368421052633</v>
      </c>
      <c r="BQ76" s="220">
        <v>0.2105263157894737</v>
      </c>
      <c r="BR76" s="220">
        <v>0</v>
      </c>
      <c r="BS76" s="140">
        <f t="shared" ref="BS76:BS107" si="31">1-SUM(BO76:BR76)</f>
        <v>0</v>
      </c>
      <c r="BU76" s="155">
        <f t="shared" ref="BU76:BU107" si="32">$AL76
+$AM76
+$AN76</f>
        <v>5.0000000000000031E-2</v>
      </c>
      <c r="BV76" s="226">
        <v>0.15999999999999989</v>
      </c>
      <c r="BW76" s="226">
        <v>0.70000000000000018</v>
      </c>
      <c r="BX76" s="226">
        <v>0.13999999999999993</v>
      </c>
      <c r="BY76" s="226">
        <v>0</v>
      </c>
      <c r="BZ76" s="226">
        <v>0</v>
      </c>
      <c r="CA76" s="226">
        <v>0</v>
      </c>
      <c r="CB76" s="226">
        <v>0</v>
      </c>
      <c r="CC76" s="140">
        <f t="shared" ref="CC76:CC107" si="33">1-SUM(BV76:CB76)</f>
        <v>0</v>
      </c>
      <c r="CE76" s="157" cm="1">
        <f t="array" ref="CE76">IF($AA76=0,0,
IF(OR(ROUND($BD76,2)&lt;&gt;1,
OR($AI76:$BB76&lt;0)),1,0))</f>
        <v>0</v>
      </c>
      <c r="CG76" s="159">
        <f t="shared" ref="CG76:CG107" si="34">COUNTIF($AI76:$BB76,"&lt;&gt;"&amp;0)</f>
        <v>2</v>
      </c>
      <c r="CH76" s="159">
        <f t="shared" ref="CH76:CH107" si="35">CG76*ROWS(IC_Category_List)</f>
        <v>4</v>
      </c>
      <c r="CI76" s="159">
        <f>SUM(CH$12:CH76)+1</f>
        <v>151</v>
      </c>
      <c r="CJ76" s="144" t="str">
        <f t="shared" ref="CJ76:CJ139" si="36">IF($H76=Augex,$AA76,NA)</f>
        <v>N/A</v>
      </c>
      <c r="CK76" s="159" t="str">
        <f>IFERROR(RANK(CJ76,CJ$12:CJ$286,0)+COUNTIF(CJ$12:CJ76,CJ76)-1,NA)</f>
        <v>N/A</v>
      </c>
      <c r="CM76" s="227" t="s">
        <v>739</v>
      </c>
      <c r="CN76" s="227" t="str">
        <f t="shared" si="13"/>
        <v>FY22</v>
      </c>
      <c r="CO76" s="52" cm="1">
        <f t="array" ref="CO76">Inflation!$S$11
/INDEX(Inflation!$J$11:$Z$11,,MATCH(RIGHT(CM76,2),RIGHT(Inflation!$J$9:$Z$9,2),0))
/(1+Inflation!$S$10)^0.5</f>
        <v>0.96206866341754282</v>
      </c>
      <c r="CP76" s="227" t="s">
        <v>199</v>
      </c>
    </row>
    <row r="77" spans="1:94" x14ac:dyDescent="0.2">
      <c r="A77" s="49">
        <f>IF(AND(COUNTIF(D$12:D77,D77)&gt;1,D77&lt;&gt;"[Project Name]"),1,0)</f>
        <v>0</v>
      </c>
      <c r="C77" s="28">
        <f t="shared" si="25"/>
        <v>66</v>
      </c>
      <c r="D77" s="218" t="s">
        <v>634</v>
      </c>
      <c r="E77" s="218" t="b">
        <v>1</v>
      </c>
      <c r="F77" s="219" t="s">
        <v>23</v>
      </c>
      <c r="G77" s="219" t="s">
        <v>36</v>
      </c>
      <c r="H77" s="219" t="s">
        <v>46</v>
      </c>
      <c r="I77" s="219" t="s">
        <v>15</v>
      </c>
      <c r="J77" s="219" t="s">
        <v>15</v>
      </c>
      <c r="K77" s="219" t="s">
        <v>340</v>
      </c>
      <c r="L77" s="219" t="s">
        <v>360</v>
      </c>
      <c r="M77" s="219" t="s">
        <v>15</v>
      </c>
      <c r="N77" s="219" t="s">
        <v>200</v>
      </c>
      <c r="O77" s="220">
        <v>0</v>
      </c>
      <c r="P77" s="219" t="s">
        <v>523</v>
      </c>
      <c r="Q77" s="221" t="s">
        <v>132</v>
      </c>
      <c r="R77" s="222">
        <v>0</v>
      </c>
      <c r="S77" s="220">
        <v>0.15105622261855312</v>
      </c>
      <c r="T77" s="43">
        <f t="shared" si="26"/>
        <v>0.84894377738144688</v>
      </c>
      <c r="V77" s="223">
        <v>0</v>
      </c>
      <c r="W77" s="223">
        <v>5.701938106928357</v>
      </c>
      <c r="X77" s="223">
        <v>5.6863590402843878</v>
      </c>
      <c r="Y77" s="223">
        <v>5.6863590402843878</v>
      </c>
      <c r="Z77" s="223">
        <v>2.9911806483501682</v>
      </c>
      <c r="AA77" s="141">
        <v>20.0658368358473</v>
      </c>
      <c r="AC77" s="224">
        <v>0</v>
      </c>
      <c r="AD77" s="224">
        <v>0</v>
      </c>
      <c r="AE77" s="224">
        <v>0</v>
      </c>
      <c r="AF77" s="224">
        <v>0</v>
      </c>
      <c r="AG77" s="224">
        <v>1</v>
      </c>
      <c r="AI77" s="220">
        <v>0</v>
      </c>
      <c r="AJ77" s="220">
        <v>0</v>
      </c>
      <c r="AK77" s="220">
        <v>0</v>
      </c>
      <c r="AL77" s="220">
        <v>0.93645968983728978</v>
      </c>
      <c r="AM77" s="220">
        <v>0</v>
      </c>
      <c r="AN77" s="220">
        <v>6.3540310162710223E-2</v>
      </c>
      <c r="AO77" s="220">
        <v>0</v>
      </c>
      <c r="AP77" s="220">
        <v>0</v>
      </c>
      <c r="AQ77" s="220">
        <v>0</v>
      </c>
      <c r="AR77" s="220">
        <v>0</v>
      </c>
      <c r="AS77" s="220">
        <v>0</v>
      </c>
      <c r="AT77" s="220">
        <v>0</v>
      </c>
      <c r="AU77" s="220">
        <v>0</v>
      </c>
      <c r="AV77" s="220">
        <v>0</v>
      </c>
      <c r="AW77" s="220">
        <v>0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28"/>
      <c r="BD77" s="142">
        <f t="shared" si="27"/>
        <v>1</v>
      </c>
      <c r="BF77" s="155">
        <f t="shared" si="28"/>
        <v>0</v>
      </c>
      <c r="BG77" s="226">
        <v>0</v>
      </c>
      <c r="BH77" s="226">
        <v>0</v>
      </c>
      <c r="BI77" s="220">
        <v>0</v>
      </c>
      <c r="BJ77" s="220">
        <v>0</v>
      </c>
      <c r="BK77" s="220">
        <v>0</v>
      </c>
      <c r="BL77" s="140">
        <f t="shared" si="29"/>
        <v>1</v>
      </c>
      <c r="BM77" s="28"/>
      <c r="BN77" s="155">
        <f t="shared" si="30"/>
        <v>0</v>
      </c>
      <c r="BO77" s="226">
        <v>0</v>
      </c>
      <c r="BP77" s="220">
        <v>0</v>
      </c>
      <c r="BQ77" s="220">
        <v>0</v>
      </c>
      <c r="BR77" s="220">
        <v>0</v>
      </c>
      <c r="BS77" s="140">
        <f t="shared" si="31"/>
        <v>1</v>
      </c>
      <c r="BU77" s="155">
        <f t="shared" si="32"/>
        <v>1</v>
      </c>
      <c r="BV77" s="226">
        <v>0.43371859569041649</v>
      </c>
      <c r="BW77" s="226">
        <v>0.3863475293370669</v>
      </c>
      <c r="BX77" s="226">
        <v>0.11639356480980635</v>
      </c>
      <c r="BY77" s="226">
        <v>0</v>
      </c>
      <c r="BZ77" s="226">
        <v>0</v>
      </c>
      <c r="CA77" s="226">
        <v>0</v>
      </c>
      <c r="CB77" s="226">
        <v>6.3540310162710223E-2</v>
      </c>
      <c r="CC77" s="140">
        <f t="shared" si="33"/>
        <v>0</v>
      </c>
      <c r="CE77" s="157" cm="1">
        <f t="array" ref="CE77">IF($AA77=0,0,
IF(OR(ROUND($BD77,2)&lt;&gt;1,
OR($AI77:$BB77&lt;0)),1,0))</f>
        <v>0</v>
      </c>
      <c r="CG77" s="159">
        <f t="shared" si="34"/>
        <v>2</v>
      </c>
      <c r="CH77" s="159">
        <f t="shared" si="35"/>
        <v>4</v>
      </c>
      <c r="CI77" s="159">
        <f>SUM(CH$12:CH77)+1</f>
        <v>155</v>
      </c>
      <c r="CJ77" s="144" t="str">
        <f t="shared" si="36"/>
        <v>N/A</v>
      </c>
      <c r="CK77" s="159" t="str">
        <f>IFERROR(RANK(CJ77,CJ$12:CJ$286,0)+COUNTIF(CJ$12:CJ77,CJ77)-1,NA)</f>
        <v>N/A</v>
      </c>
      <c r="CM77" s="227" t="s">
        <v>739</v>
      </c>
      <c r="CN77" s="227" t="str">
        <f t="shared" ref="CN77:CN140" si="37">CM77</f>
        <v>FY22</v>
      </c>
      <c r="CO77" s="52" cm="1">
        <f t="array" ref="CO77">Inflation!$S$11
/INDEX(Inflation!$J$11:$Z$11,,MATCH(RIGHT(CM77,2),RIGHT(Inflation!$J$9:$Z$9,2),0))
/(1+Inflation!$S$10)^0.5</f>
        <v>0.96206866341754282</v>
      </c>
      <c r="CP77" s="227" t="s">
        <v>199</v>
      </c>
    </row>
    <row r="78" spans="1:94" x14ac:dyDescent="0.2">
      <c r="A78" s="49">
        <f>IF(AND(COUNTIF(D$12:D78,D78)&gt;1,D78&lt;&gt;"[Project Name]"),1,0)</f>
        <v>0</v>
      </c>
      <c r="C78" s="28">
        <f t="shared" si="25"/>
        <v>67</v>
      </c>
      <c r="D78" s="218" t="s">
        <v>635</v>
      </c>
      <c r="E78" s="218" t="b">
        <v>1</v>
      </c>
      <c r="F78" s="219" t="s">
        <v>23</v>
      </c>
      <c r="G78" s="219" t="s">
        <v>35</v>
      </c>
      <c r="H78" s="219" t="s">
        <v>46</v>
      </c>
      <c r="I78" s="219" t="s">
        <v>15</v>
      </c>
      <c r="J78" s="219" t="s">
        <v>15</v>
      </c>
      <c r="K78" s="219" t="s">
        <v>350</v>
      </c>
      <c r="L78" s="219" t="s">
        <v>365</v>
      </c>
      <c r="M78" s="219" t="s">
        <v>15</v>
      </c>
      <c r="N78" s="219" t="s">
        <v>199</v>
      </c>
      <c r="O78" s="220">
        <v>0</v>
      </c>
      <c r="P78" s="219" t="s">
        <v>523</v>
      </c>
      <c r="Q78" s="221" t="s">
        <v>132</v>
      </c>
      <c r="R78" s="222">
        <v>0</v>
      </c>
      <c r="S78" s="220">
        <v>0.2928684871513787</v>
      </c>
      <c r="T78" s="43">
        <f t="shared" si="26"/>
        <v>0.7071315128486213</v>
      </c>
      <c r="V78" s="223">
        <v>0.53371078050155474</v>
      </c>
      <c r="W78" s="223">
        <v>0.48519161863777699</v>
      </c>
      <c r="X78" s="223">
        <v>0.24259580931888849</v>
      </c>
      <c r="Y78" s="223">
        <v>0.53371078050155474</v>
      </c>
      <c r="Z78" s="223">
        <v>0.55797036143344358</v>
      </c>
      <c r="AA78" s="141">
        <v>2.3531793503932188</v>
      </c>
      <c r="AC78" s="224">
        <v>0.1</v>
      </c>
      <c r="AD78" s="224">
        <v>0.11</v>
      </c>
      <c r="AE78" s="224">
        <v>0.14000000000000001</v>
      </c>
      <c r="AF78" s="224">
        <v>0.32</v>
      </c>
      <c r="AG78" s="224">
        <v>0.33</v>
      </c>
      <c r="AI78" s="220">
        <v>0</v>
      </c>
      <c r="AJ78" s="220">
        <v>0</v>
      </c>
      <c r="AK78" s="220">
        <v>1</v>
      </c>
      <c r="AL78" s="220">
        <v>0</v>
      </c>
      <c r="AM78" s="220">
        <v>0</v>
      </c>
      <c r="AN78" s="220">
        <v>0</v>
      </c>
      <c r="AO78" s="220">
        <v>0</v>
      </c>
      <c r="AP78" s="220">
        <v>0</v>
      </c>
      <c r="AQ78" s="220">
        <v>0</v>
      </c>
      <c r="AR78" s="220">
        <v>0</v>
      </c>
      <c r="AS78" s="220">
        <v>0</v>
      </c>
      <c r="AT78" s="220">
        <v>0</v>
      </c>
      <c r="AU78" s="220">
        <v>0</v>
      </c>
      <c r="AV78" s="220">
        <v>0</v>
      </c>
      <c r="AW78" s="220">
        <v>0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28"/>
      <c r="BD78" s="142">
        <f t="shared" si="27"/>
        <v>1</v>
      </c>
      <c r="BF78" s="155">
        <f t="shared" si="28"/>
        <v>0</v>
      </c>
      <c r="BG78" s="226">
        <v>0</v>
      </c>
      <c r="BH78" s="226">
        <v>0</v>
      </c>
      <c r="BI78" s="220">
        <v>0</v>
      </c>
      <c r="BJ78" s="220">
        <v>0</v>
      </c>
      <c r="BK78" s="220">
        <v>0</v>
      </c>
      <c r="BL78" s="140">
        <f t="shared" si="29"/>
        <v>1</v>
      </c>
      <c r="BM78" s="28"/>
      <c r="BN78" s="155">
        <f t="shared" si="30"/>
        <v>1</v>
      </c>
      <c r="BO78" s="226">
        <v>1</v>
      </c>
      <c r="BP78" s="220">
        <v>0</v>
      </c>
      <c r="BQ78" s="220">
        <v>0</v>
      </c>
      <c r="BR78" s="220">
        <v>0</v>
      </c>
      <c r="BS78" s="140">
        <f t="shared" si="31"/>
        <v>0</v>
      </c>
      <c r="BU78" s="155">
        <f t="shared" si="32"/>
        <v>0</v>
      </c>
      <c r="BV78" s="226">
        <v>0</v>
      </c>
      <c r="BW78" s="226">
        <v>0</v>
      </c>
      <c r="BX78" s="226">
        <v>0</v>
      </c>
      <c r="BY78" s="226">
        <v>0</v>
      </c>
      <c r="BZ78" s="226">
        <v>0</v>
      </c>
      <c r="CA78" s="226">
        <v>0</v>
      </c>
      <c r="CB78" s="226">
        <v>0</v>
      </c>
      <c r="CC78" s="140">
        <f t="shared" si="33"/>
        <v>1</v>
      </c>
      <c r="CE78" s="157" cm="1">
        <f t="array" ref="CE78">IF($AA78=0,0,
IF(OR(ROUND($BD78,2)&lt;&gt;1,
OR($AI78:$BB78&lt;0)),1,0))</f>
        <v>0</v>
      </c>
      <c r="CG78" s="159">
        <f t="shared" si="34"/>
        <v>1</v>
      </c>
      <c r="CH78" s="159">
        <f t="shared" si="35"/>
        <v>2</v>
      </c>
      <c r="CI78" s="159">
        <f>SUM(CH$12:CH78)+1</f>
        <v>157</v>
      </c>
      <c r="CJ78" s="144" t="str">
        <f t="shared" si="36"/>
        <v>N/A</v>
      </c>
      <c r="CK78" s="159" t="str">
        <f>IFERROR(RANK(CJ78,CJ$12:CJ$286,0)+COUNTIF(CJ$12:CJ78,CJ78)-1,NA)</f>
        <v>N/A</v>
      </c>
      <c r="CM78" s="227" t="s">
        <v>739</v>
      </c>
      <c r="CN78" s="227" t="str">
        <f t="shared" si="37"/>
        <v>FY22</v>
      </c>
      <c r="CO78" s="52" cm="1">
        <f t="array" ref="CO78">Inflation!$S$11
/INDEX(Inflation!$J$11:$Z$11,,MATCH(RIGHT(CM78,2),RIGHT(Inflation!$J$9:$Z$9,2),0))
/(1+Inflation!$S$10)^0.5</f>
        <v>0.96206866341754282</v>
      </c>
      <c r="CP78" s="227" t="s">
        <v>199</v>
      </c>
    </row>
    <row r="79" spans="1:94" x14ac:dyDescent="0.2">
      <c r="A79" s="49">
        <f>IF(AND(COUNTIF(D$12:D79,D79)&gt;1,D79&lt;&gt;"[Project Name]"),1,0)</f>
        <v>0</v>
      </c>
      <c r="C79" s="28">
        <f t="shared" si="25"/>
        <v>68</v>
      </c>
      <c r="D79" s="218" t="s">
        <v>636</v>
      </c>
      <c r="E79" s="218" t="b">
        <v>1</v>
      </c>
      <c r="F79" s="219" t="s">
        <v>23</v>
      </c>
      <c r="G79" s="219" t="s">
        <v>36</v>
      </c>
      <c r="H79" s="219" t="s">
        <v>46</v>
      </c>
      <c r="I79" s="219" t="s">
        <v>15</v>
      </c>
      <c r="J79" s="219" t="s">
        <v>15</v>
      </c>
      <c r="K79" s="219" t="s">
        <v>340</v>
      </c>
      <c r="L79" s="219" t="s">
        <v>360</v>
      </c>
      <c r="M79" s="219" t="s">
        <v>15</v>
      </c>
      <c r="N79" s="219" t="s">
        <v>200</v>
      </c>
      <c r="O79" s="220">
        <v>0</v>
      </c>
      <c r="P79" s="219" t="s">
        <v>523</v>
      </c>
      <c r="Q79" s="221" t="s">
        <v>132</v>
      </c>
      <c r="R79" s="222">
        <v>0</v>
      </c>
      <c r="S79" s="220">
        <v>0.52103246842660167</v>
      </c>
      <c r="T79" s="43">
        <f t="shared" si="26"/>
        <v>0.47896753157339833</v>
      </c>
      <c r="V79" s="223">
        <v>2.5896994960106174</v>
      </c>
      <c r="W79" s="223">
        <v>2.3542722691005618</v>
      </c>
      <c r="X79" s="223">
        <v>1.1771361345502809</v>
      </c>
      <c r="Y79" s="223">
        <v>2.5896994960106174</v>
      </c>
      <c r="Z79" s="223">
        <v>2.7074131094656462</v>
      </c>
      <c r="AA79" s="141">
        <v>11.418220505137723</v>
      </c>
      <c r="AC79" s="224">
        <v>0.1</v>
      </c>
      <c r="AD79" s="224">
        <v>0.11</v>
      </c>
      <c r="AE79" s="224">
        <v>0.14000000000000001</v>
      </c>
      <c r="AF79" s="224">
        <v>0.32</v>
      </c>
      <c r="AG79" s="224">
        <v>0.33</v>
      </c>
      <c r="AI79" s="220">
        <v>0</v>
      </c>
      <c r="AJ79" s="220">
        <v>0</v>
      </c>
      <c r="AK79" s="220">
        <v>0</v>
      </c>
      <c r="AL79" s="220">
        <v>1</v>
      </c>
      <c r="AM79" s="220">
        <v>0</v>
      </c>
      <c r="AN79" s="220">
        <v>0</v>
      </c>
      <c r="AO79" s="220">
        <v>0</v>
      </c>
      <c r="AP79" s="220">
        <v>0</v>
      </c>
      <c r="AQ79" s="220">
        <v>0</v>
      </c>
      <c r="AR79" s="220">
        <v>0</v>
      </c>
      <c r="AS79" s="220">
        <v>0</v>
      </c>
      <c r="AT79" s="220">
        <v>0</v>
      </c>
      <c r="AU79" s="220">
        <v>0</v>
      </c>
      <c r="AV79" s="220">
        <v>0</v>
      </c>
      <c r="AW79" s="220">
        <v>0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28"/>
      <c r="BD79" s="142">
        <f t="shared" si="27"/>
        <v>1</v>
      </c>
      <c r="BF79" s="155">
        <f t="shared" si="28"/>
        <v>0</v>
      </c>
      <c r="BG79" s="226">
        <v>0</v>
      </c>
      <c r="BH79" s="226">
        <v>0</v>
      </c>
      <c r="BI79" s="220">
        <v>0</v>
      </c>
      <c r="BJ79" s="220">
        <v>0</v>
      </c>
      <c r="BK79" s="220">
        <v>0</v>
      </c>
      <c r="BL79" s="140">
        <f t="shared" si="29"/>
        <v>1</v>
      </c>
      <c r="BM79" s="28"/>
      <c r="BN79" s="155">
        <f t="shared" si="30"/>
        <v>0</v>
      </c>
      <c r="BO79" s="226">
        <v>0</v>
      </c>
      <c r="BP79" s="220">
        <v>0</v>
      </c>
      <c r="BQ79" s="220">
        <v>0</v>
      </c>
      <c r="BR79" s="220">
        <v>0</v>
      </c>
      <c r="BS79" s="140">
        <f t="shared" si="31"/>
        <v>1</v>
      </c>
      <c r="BU79" s="155">
        <f t="shared" si="32"/>
        <v>1</v>
      </c>
      <c r="BV79" s="226">
        <v>1</v>
      </c>
      <c r="BW79" s="226">
        <v>0</v>
      </c>
      <c r="BX79" s="226">
        <v>0</v>
      </c>
      <c r="BY79" s="226">
        <v>0</v>
      </c>
      <c r="BZ79" s="226">
        <v>0</v>
      </c>
      <c r="CA79" s="226">
        <v>0</v>
      </c>
      <c r="CB79" s="226">
        <v>0</v>
      </c>
      <c r="CC79" s="140">
        <f t="shared" si="33"/>
        <v>0</v>
      </c>
      <c r="CE79" s="157" cm="1">
        <f t="array" ref="CE79">IF($AA79=0,0,
IF(OR(ROUND($BD79,2)&lt;&gt;1,
OR($AI79:$BB79&lt;0)),1,0))</f>
        <v>0</v>
      </c>
      <c r="CG79" s="159">
        <f t="shared" si="34"/>
        <v>1</v>
      </c>
      <c r="CH79" s="159">
        <f t="shared" si="35"/>
        <v>2</v>
      </c>
      <c r="CI79" s="159">
        <f>SUM(CH$12:CH79)+1</f>
        <v>159</v>
      </c>
      <c r="CJ79" s="144" t="str">
        <f t="shared" si="36"/>
        <v>N/A</v>
      </c>
      <c r="CK79" s="159" t="str">
        <f>IFERROR(RANK(CJ79,CJ$12:CJ$286,0)+COUNTIF(CJ$12:CJ79,CJ79)-1,NA)</f>
        <v>N/A</v>
      </c>
      <c r="CM79" s="227" t="s">
        <v>739</v>
      </c>
      <c r="CN79" s="227" t="str">
        <f t="shared" si="37"/>
        <v>FY22</v>
      </c>
      <c r="CO79" s="52" cm="1">
        <f t="array" ref="CO79">Inflation!$S$11
/INDEX(Inflation!$J$11:$Z$11,,MATCH(RIGHT(CM79,2),RIGHT(Inflation!$J$9:$Z$9,2),0))
/(1+Inflation!$S$10)^0.5</f>
        <v>0.96206866341754282</v>
      </c>
      <c r="CP79" s="227" t="s">
        <v>199</v>
      </c>
    </row>
    <row r="80" spans="1:94" x14ac:dyDescent="0.2">
      <c r="A80" s="49">
        <f>IF(AND(COUNTIF(D$12:D80,D80)&gt;1,D80&lt;&gt;"[Project Name]"),1,0)</f>
        <v>0</v>
      </c>
      <c r="C80" s="28">
        <f t="shared" si="25"/>
        <v>69</v>
      </c>
      <c r="D80" s="218" t="s">
        <v>637</v>
      </c>
      <c r="E80" s="218" t="b">
        <v>0</v>
      </c>
      <c r="F80" s="219" t="s">
        <v>23</v>
      </c>
      <c r="G80" s="219" t="s">
        <v>36</v>
      </c>
      <c r="H80" s="219" t="s">
        <v>46</v>
      </c>
      <c r="I80" s="219" t="s">
        <v>15</v>
      </c>
      <c r="J80" s="219" t="s">
        <v>15</v>
      </c>
      <c r="K80" s="219" t="s">
        <v>340</v>
      </c>
      <c r="L80" s="219" t="s">
        <v>360</v>
      </c>
      <c r="M80" s="219" t="s">
        <v>15</v>
      </c>
      <c r="N80" s="219" t="s">
        <v>199</v>
      </c>
      <c r="O80" s="220">
        <v>0</v>
      </c>
      <c r="P80" s="219" t="s">
        <v>523</v>
      </c>
      <c r="Q80" s="221" t="s">
        <v>132</v>
      </c>
      <c r="R80" s="222">
        <v>0</v>
      </c>
      <c r="S80" s="220">
        <v>0</v>
      </c>
      <c r="T80" s="43">
        <f t="shared" si="26"/>
        <v>1</v>
      </c>
      <c r="V80" s="223">
        <v>0</v>
      </c>
      <c r="W80" s="223">
        <v>0</v>
      </c>
      <c r="X80" s="223">
        <v>0</v>
      </c>
      <c r="Y80" s="223">
        <v>0</v>
      </c>
      <c r="Z80" s="223">
        <v>0</v>
      </c>
      <c r="AA80" s="141">
        <v>0</v>
      </c>
      <c r="AC80" s="224">
        <v>0</v>
      </c>
      <c r="AD80" s="224">
        <v>0</v>
      </c>
      <c r="AE80" s="224">
        <v>0</v>
      </c>
      <c r="AF80" s="224">
        <v>0</v>
      </c>
      <c r="AG80" s="224">
        <v>0</v>
      </c>
      <c r="AI80" s="220">
        <v>0</v>
      </c>
      <c r="AJ80" s="220">
        <v>0</v>
      </c>
      <c r="AK80" s="220">
        <v>0</v>
      </c>
      <c r="AL80" s="220">
        <v>0</v>
      </c>
      <c r="AM80" s="220">
        <v>0</v>
      </c>
      <c r="AN80" s="220">
        <v>0</v>
      </c>
      <c r="AO80" s="220">
        <v>0</v>
      </c>
      <c r="AP80" s="220">
        <v>0</v>
      </c>
      <c r="AQ80" s="220">
        <v>0</v>
      </c>
      <c r="AR80" s="220">
        <v>0</v>
      </c>
      <c r="AS80" s="220">
        <v>0</v>
      </c>
      <c r="AT80" s="220">
        <v>0</v>
      </c>
      <c r="AU80" s="220">
        <v>0</v>
      </c>
      <c r="AV80" s="220">
        <v>0</v>
      </c>
      <c r="AW80" s="220">
        <v>0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28"/>
      <c r="BD80" s="142">
        <f t="shared" si="27"/>
        <v>0</v>
      </c>
      <c r="BF80" s="155">
        <f t="shared" si="28"/>
        <v>0</v>
      </c>
      <c r="BG80" s="226">
        <v>0</v>
      </c>
      <c r="BH80" s="226">
        <v>0</v>
      </c>
      <c r="BI80" s="220">
        <v>0</v>
      </c>
      <c r="BJ80" s="220">
        <v>0</v>
      </c>
      <c r="BK80" s="220">
        <v>0</v>
      </c>
      <c r="BL80" s="140">
        <f t="shared" si="29"/>
        <v>1</v>
      </c>
      <c r="BM80" s="28"/>
      <c r="BN80" s="155">
        <f t="shared" si="30"/>
        <v>0</v>
      </c>
      <c r="BO80" s="226">
        <v>0</v>
      </c>
      <c r="BP80" s="220">
        <v>0</v>
      </c>
      <c r="BQ80" s="220">
        <v>0</v>
      </c>
      <c r="BR80" s="220">
        <v>0</v>
      </c>
      <c r="BS80" s="140">
        <f t="shared" si="31"/>
        <v>1</v>
      </c>
      <c r="BU80" s="155">
        <f t="shared" si="32"/>
        <v>0</v>
      </c>
      <c r="BV80" s="226">
        <v>0</v>
      </c>
      <c r="BW80" s="226">
        <v>0</v>
      </c>
      <c r="BX80" s="226">
        <v>0</v>
      </c>
      <c r="BY80" s="226">
        <v>0</v>
      </c>
      <c r="BZ80" s="226">
        <v>0</v>
      </c>
      <c r="CA80" s="226">
        <v>0</v>
      </c>
      <c r="CB80" s="226">
        <v>0</v>
      </c>
      <c r="CC80" s="140">
        <f t="shared" si="33"/>
        <v>1</v>
      </c>
      <c r="CE80" s="157" cm="1">
        <f t="array" ref="CE80">IF($AA80=0,0,
IF(OR(ROUND($BD80,2)&lt;&gt;1,
OR($AI80:$BB80&lt;0)),1,0))</f>
        <v>0</v>
      </c>
      <c r="CG80" s="159">
        <f t="shared" si="34"/>
        <v>0</v>
      </c>
      <c r="CH80" s="159">
        <f t="shared" si="35"/>
        <v>0</v>
      </c>
      <c r="CI80" s="159">
        <f>SUM(CH$12:CH80)+1</f>
        <v>159</v>
      </c>
      <c r="CJ80" s="144" t="str">
        <f t="shared" si="36"/>
        <v>N/A</v>
      </c>
      <c r="CK80" s="159" t="str">
        <f>IFERROR(RANK(CJ80,CJ$12:CJ$286,0)+COUNTIF(CJ$12:CJ80,CJ80)-1,NA)</f>
        <v>N/A</v>
      </c>
      <c r="CM80" s="227" t="s">
        <v>739</v>
      </c>
      <c r="CN80" s="227" t="str">
        <f t="shared" si="37"/>
        <v>FY22</v>
      </c>
      <c r="CO80" s="52" cm="1">
        <f t="array" ref="CO80">Inflation!$S$11
/INDEX(Inflation!$J$11:$Z$11,,MATCH(RIGHT(CM80,2),RIGHT(Inflation!$J$9:$Z$9,2),0))
/(1+Inflation!$S$10)^0.5</f>
        <v>0.96206866341754282</v>
      </c>
      <c r="CP80" s="227" t="s">
        <v>199</v>
      </c>
    </row>
    <row r="81" spans="1:94" x14ac:dyDescent="0.2">
      <c r="A81" s="49">
        <f>IF(AND(COUNTIF(D$12:D81,D81)&gt;1,D81&lt;&gt;"[Project Name]"),1,0)</f>
        <v>0</v>
      </c>
      <c r="C81" s="28">
        <f t="shared" si="25"/>
        <v>70</v>
      </c>
      <c r="D81" s="218" t="s">
        <v>638</v>
      </c>
      <c r="E81" s="218" t="b">
        <v>0</v>
      </c>
      <c r="F81" s="219" t="s">
        <v>23</v>
      </c>
      <c r="G81" s="219" t="s">
        <v>36</v>
      </c>
      <c r="H81" s="219" t="s">
        <v>46</v>
      </c>
      <c r="I81" s="219" t="s">
        <v>15</v>
      </c>
      <c r="J81" s="219" t="s">
        <v>15</v>
      </c>
      <c r="K81" s="219" t="s">
        <v>340</v>
      </c>
      <c r="L81" s="219" t="s">
        <v>360</v>
      </c>
      <c r="M81" s="219" t="s">
        <v>15</v>
      </c>
      <c r="N81" s="219" t="s">
        <v>200</v>
      </c>
      <c r="O81" s="220">
        <v>0</v>
      </c>
      <c r="P81" s="219" t="s">
        <v>523</v>
      </c>
      <c r="Q81" s="221" t="s">
        <v>132</v>
      </c>
      <c r="R81" s="222">
        <v>0</v>
      </c>
      <c r="S81" s="220">
        <v>0.19435702645835648</v>
      </c>
      <c r="T81" s="43">
        <f t="shared" si="26"/>
        <v>0.80564297354164349</v>
      </c>
      <c r="V81" s="223">
        <v>0</v>
      </c>
      <c r="W81" s="223">
        <v>0</v>
      </c>
      <c r="X81" s="223">
        <v>0</v>
      </c>
      <c r="Y81" s="223">
        <v>0</v>
      </c>
      <c r="Z81" s="223">
        <v>0</v>
      </c>
      <c r="AA81" s="141">
        <v>0</v>
      </c>
      <c r="AC81" s="224">
        <v>0</v>
      </c>
      <c r="AD81" s="224">
        <v>0</v>
      </c>
      <c r="AE81" s="224">
        <v>0</v>
      </c>
      <c r="AF81" s="224">
        <v>0</v>
      </c>
      <c r="AG81" s="224">
        <v>0</v>
      </c>
      <c r="AI81" s="220">
        <v>0</v>
      </c>
      <c r="AJ81" s="220">
        <v>0</v>
      </c>
      <c r="AK81" s="220">
        <v>0</v>
      </c>
      <c r="AL81" s="220">
        <v>0</v>
      </c>
      <c r="AM81" s="220">
        <v>0</v>
      </c>
      <c r="AN81" s="220">
        <v>0</v>
      </c>
      <c r="AO81" s="220">
        <v>0</v>
      </c>
      <c r="AP81" s="220">
        <v>0</v>
      </c>
      <c r="AQ81" s="220">
        <v>0</v>
      </c>
      <c r="AR81" s="220">
        <v>0</v>
      </c>
      <c r="AS81" s="220">
        <v>0</v>
      </c>
      <c r="AT81" s="220">
        <v>0</v>
      </c>
      <c r="AU81" s="220">
        <v>0</v>
      </c>
      <c r="AV81" s="220">
        <v>0</v>
      </c>
      <c r="AW81" s="220">
        <v>0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28"/>
      <c r="BD81" s="142">
        <f t="shared" si="27"/>
        <v>0</v>
      </c>
      <c r="BF81" s="155">
        <f t="shared" si="28"/>
        <v>0</v>
      </c>
      <c r="BG81" s="226">
        <v>0</v>
      </c>
      <c r="BH81" s="226">
        <v>0</v>
      </c>
      <c r="BI81" s="220">
        <v>0</v>
      </c>
      <c r="BJ81" s="220">
        <v>0</v>
      </c>
      <c r="BK81" s="220">
        <v>0</v>
      </c>
      <c r="BL81" s="140">
        <f t="shared" si="29"/>
        <v>1</v>
      </c>
      <c r="BM81" s="28"/>
      <c r="BN81" s="155">
        <f t="shared" si="30"/>
        <v>0</v>
      </c>
      <c r="BO81" s="226">
        <v>0</v>
      </c>
      <c r="BP81" s="220">
        <v>0</v>
      </c>
      <c r="BQ81" s="220">
        <v>0</v>
      </c>
      <c r="BR81" s="220">
        <v>0</v>
      </c>
      <c r="BS81" s="140">
        <f t="shared" si="31"/>
        <v>1</v>
      </c>
      <c r="BU81" s="155">
        <f t="shared" si="32"/>
        <v>0</v>
      </c>
      <c r="BV81" s="226">
        <v>0</v>
      </c>
      <c r="BW81" s="226">
        <v>0</v>
      </c>
      <c r="BX81" s="226">
        <v>0</v>
      </c>
      <c r="BY81" s="226">
        <v>0</v>
      </c>
      <c r="BZ81" s="226">
        <v>0</v>
      </c>
      <c r="CA81" s="226">
        <v>0</v>
      </c>
      <c r="CB81" s="226">
        <v>0</v>
      </c>
      <c r="CC81" s="140">
        <f t="shared" si="33"/>
        <v>1</v>
      </c>
      <c r="CE81" s="157" cm="1">
        <f t="array" ref="CE81">IF($AA81=0,0,
IF(OR(ROUND($BD81,2)&lt;&gt;1,
OR($AI81:$BB81&lt;0)),1,0))</f>
        <v>0</v>
      </c>
      <c r="CG81" s="159">
        <f t="shared" si="34"/>
        <v>0</v>
      </c>
      <c r="CH81" s="159">
        <f t="shared" si="35"/>
        <v>0</v>
      </c>
      <c r="CI81" s="159">
        <f>SUM(CH$12:CH81)+1</f>
        <v>159</v>
      </c>
      <c r="CJ81" s="144" t="str">
        <f t="shared" si="36"/>
        <v>N/A</v>
      </c>
      <c r="CK81" s="159" t="str">
        <f>IFERROR(RANK(CJ81,CJ$12:CJ$286,0)+COUNTIF(CJ$12:CJ81,CJ81)-1,NA)</f>
        <v>N/A</v>
      </c>
      <c r="CM81" s="227" t="s">
        <v>739</v>
      </c>
      <c r="CN81" s="227" t="str">
        <f t="shared" si="37"/>
        <v>FY22</v>
      </c>
      <c r="CO81" s="52" cm="1">
        <f t="array" ref="CO81">Inflation!$S$11
/INDEX(Inflation!$J$11:$Z$11,,MATCH(RIGHT(CM81,2),RIGHT(Inflation!$J$9:$Z$9,2),0))
/(1+Inflation!$S$10)^0.5</f>
        <v>0.96206866341754282</v>
      </c>
      <c r="CP81" s="227" t="s">
        <v>199</v>
      </c>
    </row>
    <row r="82" spans="1:94" x14ac:dyDescent="0.2">
      <c r="A82" s="49">
        <f>IF(AND(COUNTIF(D$12:D82,D82)&gt;1,D82&lt;&gt;"[Project Name]"),1,0)</f>
        <v>0</v>
      </c>
      <c r="C82" s="28">
        <f t="shared" si="25"/>
        <v>71</v>
      </c>
      <c r="D82" s="218" t="s">
        <v>639</v>
      </c>
      <c r="E82" s="218" t="b">
        <v>1</v>
      </c>
      <c r="F82" s="219" t="s">
        <v>23</v>
      </c>
      <c r="G82" s="219" t="s">
        <v>36</v>
      </c>
      <c r="H82" s="219" t="s">
        <v>46</v>
      </c>
      <c r="I82" s="219" t="s">
        <v>15</v>
      </c>
      <c r="J82" s="219" t="s">
        <v>15</v>
      </c>
      <c r="K82" s="219" t="s">
        <v>340</v>
      </c>
      <c r="L82" s="219" t="s">
        <v>360</v>
      </c>
      <c r="M82" s="219" t="s">
        <v>15</v>
      </c>
      <c r="N82" s="219" t="s">
        <v>200</v>
      </c>
      <c r="O82" s="220">
        <v>0</v>
      </c>
      <c r="P82" s="219" t="s">
        <v>523</v>
      </c>
      <c r="Q82" s="221" t="s">
        <v>132</v>
      </c>
      <c r="R82" s="222">
        <v>0</v>
      </c>
      <c r="S82" s="220">
        <v>0.19169336983462298</v>
      </c>
      <c r="T82" s="43">
        <f t="shared" si="26"/>
        <v>0.80830663016537696</v>
      </c>
      <c r="V82" s="223">
        <v>0</v>
      </c>
      <c r="W82" s="223">
        <v>0</v>
      </c>
      <c r="X82" s="223">
        <v>2.2161501009577496</v>
      </c>
      <c r="Y82" s="223">
        <v>6.5290272944974141</v>
      </c>
      <c r="Z82" s="223">
        <v>0.25893944580475692</v>
      </c>
      <c r="AA82" s="141">
        <v>9.0041168412599202</v>
      </c>
      <c r="AC82" s="224">
        <v>0</v>
      </c>
      <c r="AD82" s="224">
        <v>0</v>
      </c>
      <c r="AE82" s="224">
        <v>0</v>
      </c>
      <c r="AF82" s="224">
        <v>0</v>
      </c>
      <c r="AG82" s="224">
        <v>1</v>
      </c>
      <c r="AI82" s="220">
        <v>0</v>
      </c>
      <c r="AJ82" s="220">
        <v>0</v>
      </c>
      <c r="AK82" s="220">
        <v>0</v>
      </c>
      <c r="AL82" s="220">
        <v>0.91006762548871645</v>
      </c>
      <c r="AM82" s="220">
        <v>0</v>
      </c>
      <c r="AN82" s="220">
        <v>8.9932374511283483E-2</v>
      </c>
      <c r="AO82" s="220">
        <v>0</v>
      </c>
      <c r="AP82" s="220">
        <v>0</v>
      </c>
      <c r="AQ82" s="220">
        <v>0</v>
      </c>
      <c r="AR82" s="220">
        <v>0</v>
      </c>
      <c r="AS82" s="220">
        <v>0</v>
      </c>
      <c r="AT82" s="220">
        <v>0</v>
      </c>
      <c r="AU82" s="220">
        <v>0</v>
      </c>
      <c r="AV82" s="220">
        <v>0</v>
      </c>
      <c r="AW82" s="220">
        <v>0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28"/>
      <c r="BD82" s="142">
        <f t="shared" si="27"/>
        <v>0.99999999999999989</v>
      </c>
      <c r="BF82" s="155">
        <f t="shared" si="28"/>
        <v>0</v>
      </c>
      <c r="BG82" s="226">
        <v>0</v>
      </c>
      <c r="BH82" s="226">
        <v>0</v>
      </c>
      <c r="BI82" s="220">
        <v>0</v>
      </c>
      <c r="BJ82" s="220">
        <v>0</v>
      </c>
      <c r="BK82" s="220">
        <v>0</v>
      </c>
      <c r="BL82" s="140">
        <f t="shared" si="29"/>
        <v>1</v>
      </c>
      <c r="BM82" s="28"/>
      <c r="BN82" s="155">
        <f t="shared" si="30"/>
        <v>0</v>
      </c>
      <c r="BO82" s="226">
        <v>0</v>
      </c>
      <c r="BP82" s="220">
        <v>0</v>
      </c>
      <c r="BQ82" s="220">
        <v>0</v>
      </c>
      <c r="BR82" s="220">
        <v>0</v>
      </c>
      <c r="BS82" s="140">
        <f t="shared" si="31"/>
        <v>1</v>
      </c>
      <c r="BU82" s="155">
        <f t="shared" si="32"/>
        <v>0.99999999999999989</v>
      </c>
      <c r="BV82" s="226">
        <v>0.48146485192311406</v>
      </c>
      <c r="BW82" s="226">
        <v>0.39058614479619186</v>
      </c>
      <c r="BX82" s="226">
        <v>3.8016628769410657E-2</v>
      </c>
      <c r="BY82" s="226">
        <v>0</v>
      </c>
      <c r="BZ82" s="226">
        <v>0</v>
      </c>
      <c r="CA82" s="226">
        <v>0</v>
      </c>
      <c r="CB82" s="226">
        <v>8.9932374511283497E-2</v>
      </c>
      <c r="CC82" s="140">
        <f t="shared" si="33"/>
        <v>0</v>
      </c>
      <c r="CE82" s="157" cm="1">
        <f t="array" ref="CE82">IF($AA82=0,0,
IF(OR(ROUND($BD82,2)&lt;&gt;1,
OR($AI82:$BB82&lt;0)),1,0))</f>
        <v>0</v>
      </c>
      <c r="CG82" s="159">
        <f t="shared" si="34"/>
        <v>2</v>
      </c>
      <c r="CH82" s="159">
        <f t="shared" si="35"/>
        <v>4</v>
      </c>
      <c r="CI82" s="159">
        <f>SUM(CH$12:CH82)+1</f>
        <v>163</v>
      </c>
      <c r="CJ82" s="144" t="str">
        <f t="shared" si="36"/>
        <v>N/A</v>
      </c>
      <c r="CK82" s="159" t="str">
        <f>IFERROR(RANK(CJ82,CJ$12:CJ$286,0)+COUNTIF(CJ$12:CJ82,CJ82)-1,NA)</f>
        <v>N/A</v>
      </c>
      <c r="CM82" s="227" t="s">
        <v>739</v>
      </c>
      <c r="CN82" s="227" t="str">
        <f t="shared" si="37"/>
        <v>FY22</v>
      </c>
      <c r="CO82" s="52" cm="1">
        <f t="array" ref="CO82">Inflation!$S$11
/INDEX(Inflation!$J$11:$Z$11,,MATCH(RIGHT(CM82,2),RIGHT(Inflation!$J$9:$Z$9,2),0))
/(1+Inflation!$S$10)^0.5</f>
        <v>0.96206866341754282</v>
      </c>
      <c r="CP82" s="227" t="s">
        <v>199</v>
      </c>
    </row>
    <row r="83" spans="1:94" x14ac:dyDescent="0.2">
      <c r="A83" s="49">
        <f>IF(AND(COUNTIF(D$12:D83,D83)&gt;1,D83&lt;&gt;"[Project Name]"),1,0)</f>
        <v>0</v>
      </c>
      <c r="C83" s="28">
        <f t="shared" si="25"/>
        <v>72</v>
      </c>
      <c r="D83" s="218" t="s">
        <v>640</v>
      </c>
      <c r="E83" s="218" t="b">
        <v>1</v>
      </c>
      <c r="F83" s="219" t="s">
        <v>23</v>
      </c>
      <c r="G83" s="219" t="s">
        <v>34</v>
      </c>
      <c r="H83" s="219" t="s">
        <v>46</v>
      </c>
      <c r="I83" s="219" t="s">
        <v>15</v>
      </c>
      <c r="J83" s="219" t="s">
        <v>15</v>
      </c>
      <c r="K83" s="219" t="s">
        <v>352</v>
      </c>
      <c r="L83" s="219" t="s">
        <v>370</v>
      </c>
      <c r="M83" s="219" t="s">
        <v>15</v>
      </c>
      <c r="N83" s="219" t="s">
        <v>199</v>
      </c>
      <c r="O83" s="220">
        <v>0</v>
      </c>
      <c r="P83" s="219" t="s">
        <v>523</v>
      </c>
      <c r="Q83" s="221" t="s">
        <v>132</v>
      </c>
      <c r="R83" s="222">
        <v>0</v>
      </c>
      <c r="S83" s="220">
        <v>0.35223961671363024</v>
      </c>
      <c r="T83" s="43">
        <f t="shared" si="26"/>
        <v>0.64776038328636976</v>
      </c>
      <c r="V83" s="223">
        <v>0</v>
      </c>
      <c r="W83" s="223">
        <v>0</v>
      </c>
      <c r="X83" s="223">
        <v>9.6724294824471035E-2</v>
      </c>
      <c r="Y83" s="223">
        <v>0.32886260240320148</v>
      </c>
      <c r="Z83" s="223">
        <v>9.8755505015784948</v>
      </c>
      <c r="AA83" s="141">
        <v>10.301137398806167</v>
      </c>
      <c r="AC83" s="224">
        <v>0</v>
      </c>
      <c r="AD83" s="224">
        <v>0</v>
      </c>
      <c r="AE83" s="224">
        <v>0</v>
      </c>
      <c r="AF83" s="224">
        <v>0</v>
      </c>
      <c r="AG83" s="224">
        <v>1</v>
      </c>
      <c r="AI83" s="220">
        <v>1</v>
      </c>
      <c r="AJ83" s="220">
        <v>0</v>
      </c>
      <c r="AK83" s="220">
        <v>0</v>
      </c>
      <c r="AL83" s="220">
        <v>0</v>
      </c>
      <c r="AM83" s="220">
        <v>0</v>
      </c>
      <c r="AN83" s="220">
        <v>0</v>
      </c>
      <c r="AO83" s="220">
        <v>0</v>
      </c>
      <c r="AP83" s="220">
        <v>0</v>
      </c>
      <c r="AQ83" s="220">
        <v>0</v>
      </c>
      <c r="AR83" s="220">
        <v>0</v>
      </c>
      <c r="AS83" s="220">
        <v>0</v>
      </c>
      <c r="AT83" s="220">
        <v>0</v>
      </c>
      <c r="AU83" s="220">
        <v>0</v>
      </c>
      <c r="AV83" s="220">
        <v>0</v>
      </c>
      <c r="AW83" s="220">
        <v>0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28"/>
      <c r="BD83" s="142">
        <f t="shared" si="27"/>
        <v>1</v>
      </c>
      <c r="BF83" s="155">
        <f t="shared" si="28"/>
        <v>1</v>
      </c>
      <c r="BG83" s="226">
        <v>0.95</v>
      </c>
      <c r="BH83" s="226">
        <v>0</v>
      </c>
      <c r="BI83" s="220">
        <v>0.05</v>
      </c>
      <c r="BJ83" s="220">
        <v>0</v>
      </c>
      <c r="BK83" s="220">
        <v>0</v>
      </c>
      <c r="BL83" s="140">
        <f t="shared" si="29"/>
        <v>0</v>
      </c>
      <c r="BM83" s="28"/>
      <c r="BN83" s="155">
        <f t="shared" si="30"/>
        <v>0</v>
      </c>
      <c r="BO83" s="226">
        <v>0</v>
      </c>
      <c r="BP83" s="220">
        <v>0</v>
      </c>
      <c r="BQ83" s="220">
        <v>0</v>
      </c>
      <c r="BR83" s="220">
        <v>0</v>
      </c>
      <c r="BS83" s="140">
        <f t="shared" si="31"/>
        <v>1</v>
      </c>
      <c r="BU83" s="155">
        <f t="shared" si="32"/>
        <v>0</v>
      </c>
      <c r="BV83" s="226">
        <v>0</v>
      </c>
      <c r="BW83" s="226">
        <v>0</v>
      </c>
      <c r="BX83" s="226">
        <v>0</v>
      </c>
      <c r="BY83" s="226">
        <v>0</v>
      </c>
      <c r="BZ83" s="226">
        <v>0</v>
      </c>
      <c r="CA83" s="226">
        <v>0</v>
      </c>
      <c r="CB83" s="226">
        <v>0</v>
      </c>
      <c r="CC83" s="140">
        <f t="shared" si="33"/>
        <v>1</v>
      </c>
      <c r="CE83" s="157" cm="1">
        <f t="array" ref="CE83">IF($AA83=0,0,
IF(OR(ROUND($BD83,2)&lt;&gt;1,
OR($AI83:$BB83&lt;0)),1,0))</f>
        <v>0</v>
      </c>
      <c r="CG83" s="159">
        <f t="shared" si="34"/>
        <v>1</v>
      </c>
      <c r="CH83" s="159">
        <f t="shared" si="35"/>
        <v>2</v>
      </c>
      <c r="CI83" s="159">
        <f>SUM(CH$12:CH83)+1</f>
        <v>165</v>
      </c>
      <c r="CJ83" s="144" t="str">
        <f t="shared" si="36"/>
        <v>N/A</v>
      </c>
      <c r="CK83" s="159" t="str">
        <f>IFERROR(RANK(CJ83,CJ$12:CJ$286,0)+COUNTIF(CJ$12:CJ83,CJ83)-1,NA)</f>
        <v>N/A</v>
      </c>
      <c r="CM83" s="227" t="s">
        <v>739</v>
      </c>
      <c r="CN83" s="227" t="str">
        <f t="shared" si="37"/>
        <v>FY22</v>
      </c>
      <c r="CO83" s="52" cm="1">
        <f t="array" ref="CO83">Inflation!$S$11
/INDEX(Inflation!$J$11:$Z$11,,MATCH(RIGHT(CM83,2),RIGHT(Inflation!$J$9:$Z$9,2),0))
/(1+Inflation!$S$10)^0.5</f>
        <v>0.96206866341754282</v>
      </c>
      <c r="CP83" s="227" t="s">
        <v>199</v>
      </c>
    </row>
    <row r="84" spans="1:94" x14ac:dyDescent="0.2">
      <c r="A84" s="49">
        <f>IF(AND(COUNTIF(D$12:D84,D84)&gt;1,D84&lt;&gt;"[Project Name]"),1,0)</f>
        <v>0</v>
      </c>
      <c r="C84" s="28">
        <f t="shared" si="25"/>
        <v>73</v>
      </c>
      <c r="D84" s="218" t="s">
        <v>641</v>
      </c>
      <c r="E84" s="218" t="b">
        <v>1</v>
      </c>
      <c r="F84" s="219" t="s">
        <v>23</v>
      </c>
      <c r="G84" s="219" t="s">
        <v>35</v>
      </c>
      <c r="H84" s="219" t="s">
        <v>46</v>
      </c>
      <c r="I84" s="219" t="s">
        <v>15</v>
      </c>
      <c r="J84" s="219" t="s">
        <v>15</v>
      </c>
      <c r="K84" s="219" t="s">
        <v>351</v>
      </c>
      <c r="L84" s="219" t="s">
        <v>365</v>
      </c>
      <c r="M84" s="219" t="s">
        <v>15</v>
      </c>
      <c r="N84" s="219" t="s">
        <v>200</v>
      </c>
      <c r="O84" s="220">
        <v>0</v>
      </c>
      <c r="P84" s="219" t="s">
        <v>523</v>
      </c>
      <c r="Q84" s="221" t="s">
        <v>131</v>
      </c>
      <c r="R84" s="222">
        <v>0</v>
      </c>
      <c r="S84" s="220">
        <v>0.47129414976800071</v>
      </c>
      <c r="T84" s="43">
        <f t="shared" si="26"/>
        <v>0.52870585023199923</v>
      </c>
      <c r="V84" s="223">
        <v>1.2791313466370298</v>
      </c>
      <c r="W84" s="223">
        <v>1.1628466787609362</v>
      </c>
      <c r="X84" s="223">
        <v>0.58142333938046808</v>
      </c>
      <c r="Y84" s="223">
        <v>1.2791313466370298</v>
      </c>
      <c r="Z84" s="223">
        <v>1.3372736805750767</v>
      </c>
      <c r="AA84" s="141">
        <v>5.6398063919905415</v>
      </c>
      <c r="AC84" s="224">
        <v>0.1</v>
      </c>
      <c r="AD84" s="224">
        <v>0.11</v>
      </c>
      <c r="AE84" s="224">
        <v>0.14000000000000001</v>
      </c>
      <c r="AF84" s="224">
        <v>0.32</v>
      </c>
      <c r="AG84" s="224">
        <v>0.33</v>
      </c>
      <c r="AI84" s="220">
        <v>0</v>
      </c>
      <c r="AJ84" s="220">
        <v>0</v>
      </c>
      <c r="AK84" s="220">
        <v>1</v>
      </c>
      <c r="AL84" s="220">
        <v>0</v>
      </c>
      <c r="AM84" s="220">
        <v>0</v>
      </c>
      <c r="AN84" s="220">
        <v>0</v>
      </c>
      <c r="AO84" s="220">
        <v>0</v>
      </c>
      <c r="AP84" s="220">
        <v>0</v>
      </c>
      <c r="AQ84" s="220">
        <v>0</v>
      </c>
      <c r="AR84" s="220">
        <v>0</v>
      </c>
      <c r="AS84" s="220">
        <v>0</v>
      </c>
      <c r="AT84" s="220">
        <v>0</v>
      </c>
      <c r="AU84" s="220">
        <v>0</v>
      </c>
      <c r="AV84" s="220">
        <v>0</v>
      </c>
      <c r="AW84" s="220">
        <v>0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28"/>
      <c r="BD84" s="142">
        <f t="shared" si="27"/>
        <v>1</v>
      </c>
      <c r="BF84" s="155">
        <f t="shared" si="28"/>
        <v>0</v>
      </c>
      <c r="BG84" s="226">
        <v>0</v>
      </c>
      <c r="BH84" s="226">
        <v>0</v>
      </c>
      <c r="BI84" s="220">
        <v>0</v>
      </c>
      <c r="BJ84" s="220">
        <v>0</v>
      </c>
      <c r="BK84" s="220">
        <v>0</v>
      </c>
      <c r="BL84" s="140">
        <f t="shared" si="29"/>
        <v>1</v>
      </c>
      <c r="BM84" s="28"/>
      <c r="BN84" s="155">
        <f t="shared" si="30"/>
        <v>1</v>
      </c>
      <c r="BO84" s="226">
        <v>0</v>
      </c>
      <c r="BP84" s="220">
        <v>0</v>
      </c>
      <c r="BQ84" s="220">
        <v>1</v>
      </c>
      <c r="BR84" s="220">
        <v>0</v>
      </c>
      <c r="BS84" s="140">
        <f t="shared" si="31"/>
        <v>0</v>
      </c>
      <c r="BU84" s="155">
        <f t="shared" si="32"/>
        <v>0</v>
      </c>
      <c r="BV84" s="226">
        <v>0</v>
      </c>
      <c r="BW84" s="226">
        <v>0</v>
      </c>
      <c r="BX84" s="226">
        <v>0</v>
      </c>
      <c r="BY84" s="226">
        <v>0</v>
      </c>
      <c r="BZ84" s="226">
        <v>0</v>
      </c>
      <c r="CA84" s="226">
        <v>0</v>
      </c>
      <c r="CB84" s="226">
        <v>0</v>
      </c>
      <c r="CC84" s="140">
        <f t="shared" si="33"/>
        <v>1</v>
      </c>
      <c r="CE84" s="157" cm="1">
        <f t="array" ref="CE84">IF($AA84=0,0,
IF(OR(ROUND($BD84,2)&lt;&gt;1,
OR($AI84:$BB84&lt;0)),1,0))</f>
        <v>0</v>
      </c>
      <c r="CG84" s="159">
        <f t="shared" si="34"/>
        <v>1</v>
      </c>
      <c r="CH84" s="159">
        <f t="shared" si="35"/>
        <v>2</v>
      </c>
      <c r="CI84" s="159">
        <f>SUM(CH$12:CH84)+1</f>
        <v>167</v>
      </c>
      <c r="CJ84" s="144" t="str">
        <f t="shared" si="36"/>
        <v>N/A</v>
      </c>
      <c r="CK84" s="159" t="str">
        <f>IFERROR(RANK(CJ84,CJ$12:CJ$286,0)+COUNTIF(CJ$12:CJ84,CJ84)-1,NA)</f>
        <v>N/A</v>
      </c>
      <c r="CM84" s="227" t="s">
        <v>739</v>
      </c>
      <c r="CN84" s="227" t="str">
        <f t="shared" si="37"/>
        <v>FY22</v>
      </c>
      <c r="CO84" s="52" cm="1">
        <f t="array" ref="CO84">Inflation!$S$11
/INDEX(Inflation!$J$11:$Z$11,,MATCH(RIGHT(CM84,2),RIGHT(Inflation!$J$9:$Z$9,2),0))
/(1+Inflation!$S$10)^0.5</f>
        <v>0.96206866341754282</v>
      </c>
      <c r="CP84" s="227" t="s">
        <v>199</v>
      </c>
    </row>
    <row r="85" spans="1:94" x14ac:dyDescent="0.2">
      <c r="A85" s="49">
        <f>IF(AND(COUNTIF(D$12:D85,D85)&gt;1,D85&lt;&gt;"[Project Name]"),1,0)</f>
        <v>0</v>
      </c>
      <c r="C85" s="28">
        <f t="shared" si="25"/>
        <v>74</v>
      </c>
      <c r="D85" s="218" t="s">
        <v>642</v>
      </c>
      <c r="E85" s="218" t="b">
        <v>1</v>
      </c>
      <c r="F85" s="219" t="s">
        <v>23</v>
      </c>
      <c r="G85" s="219" t="s">
        <v>35</v>
      </c>
      <c r="H85" s="219" t="s">
        <v>46</v>
      </c>
      <c r="I85" s="219" t="s">
        <v>15</v>
      </c>
      <c r="J85" s="219" t="s">
        <v>15</v>
      </c>
      <c r="K85" s="219" t="s">
        <v>351</v>
      </c>
      <c r="L85" s="219" t="s">
        <v>365</v>
      </c>
      <c r="M85" s="219" t="s">
        <v>15</v>
      </c>
      <c r="N85" s="219" t="s">
        <v>200</v>
      </c>
      <c r="O85" s="220">
        <v>0</v>
      </c>
      <c r="P85" s="219" t="s">
        <v>523</v>
      </c>
      <c r="Q85" s="221" t="s">
        <v>131</v>
      </c>
      <c r="R85" s="222">
        <v>0</v>
      </c>
      <c r="S85" s="220">
        <v>0.41879148538828687</v>
      </c>
      <c r="T85" s="43">
        <f t="shared" si="26"/>
        <v>0.58120851461171319</v>
      </c>
      <c r="V85" s="223">
        <v>2.4296314483959032</v>
      </c>
      <c r="W85" s="223">
        <v>2.2087558621780938</v>
      </c>
      <c r="X85" s="223">
        <v>1.1043779310890469</v>
      </c>
      <c r="Y85" s="223">
        <v>2.4296314483959032</v>
      </c>
      <c r="Z85" s="223">
        <v>2.5400692415048076</v>
      </c>
      <c r="AA85" s="141">
        <v>10.712465931563754</v>
      </c>
      <c r="AC85" s="224">
        <v>0.1</v>
      </c>
      <c r="AD85" s="224">
        <v>0.11</v>
      </c>
      <c r="AE85" s="224">
        <v>0.14000000000000001</v>
      </c>
      <c r="AF85" s="224">
        <v>0.32</v>
      </c>
      <c r="AG85" s="224">
        <v>0.33</v>
      </c>
      <c r="AI85" s="220">
        <v>0</v>
      </c>
      <c r="AJ85" s="220">
        <v>0</v>
      </c>
      <c r="AK85" s="220">
        <v>1</v>
      </c>
      <c r="AL85" s="220">
        <v>0</v>
      </c>
      <c r="AM85" s="220">
        <v>0</v>
      </c>
      <c r="AN85" s="220">
        <v>0</v>
      </c>
      <c r="AO85" s="220">
        <v>0</v>
      </c>
      <c r="AP85" s="220">
        <v>0</v>
      </c>
      <c r="AQ85" s="220">
        <v>0</v>
      </c>
      <c r="AR85" s="220">
        <v>0</v>
      </c>
      <c r="AS85" s="220">
        <v>0</v>
      </c>
      <c r="AT85" s="220">
        <v>0</v>
      </c>
      <c r="AU85" s="220">
        <v>0</v>
      </c>
      <c r="AV85" s="220">
        <v>0</v>
      </c>
      <c r="AW85" s="220">
        <v>0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28"/>
      <c r="BD85" s="142">
        <f t="shared" si="27"/>
        <v>1</v>
      </c>
      <c r="BF85" s="155">
        <f t="shared" si="28"/>
        <v>0</v>
      </c>
      <c r="BG85" s="226">
        <v>0</v>
      </c>
      <c r="BH85" s="226">
        <v>0</v>
      </c>
      <c r="BI85" s="220">
        <v>0</v>
      </c>
      <c r="BJ85" s="220">
        <v>0</v>
      </c>
      <c r="BK85" s="220">
        <v>0</v>
      </c>
      <c r="BL85" s="140">
        <f t="shared" si="29"/>
        <v>1</v>
      </c>
      <c r="BM85" s="28"/>
      <c r="BN85" s="155">
        <f t="shared" si="30"/>
        <v>1</v>
      </c>
      <c r="BO85" s="226">
        <v>0</v>
      </c>
      <c r="BP85" s="220">
        <v>0</v>
      </c>
      <c r="BQ85" s="220">
        <v>1</v>
      </c>
      <c r="BR85" s="220">
        <v>0</v>
      </c>
      <c r="BS85" s="140">
        <f t="shared" si="31"/>
        <v>0</v>
      </c>
      <c r="BU85" s="155">
        <f t="shared" si="32"/>
        <v>0</v>
      </c>
      <c r="BV85" s="226">
        <v>0</v>
      </c>
      <c r="BW85" s="226">
        <v>0</v>
      </c>
      <c r="BX85" s="226">
        <v>0</v>
      </c>
      <c r="BY85" s="226">
        <v>0</v>
      </c>
      <c r="BZ85" s="226">
        <v>0</v>
      </c>
      <c r="CA85" s="226">
        <v>0</v>
      </c>
      <c r="CB85" s="226">
        <v>0</v>
      </c>
      <c r="CC85" s="140">
        <f t="shared" si="33"/>
        <v>1</v>
      </c>
      <c r="CE85" s="157" cm="1">
        <f t="array" ref="CE85">IF($AA85=0,0,
IF(OR(ROUND($BD85,2)&lt;&gt;1,
OR($AI85:$BB85&lt;0)),1,0))</f>
        <v>0</v>
      </c>
      <c r="CG85" s="159">
        <f t="shared" si="34"/>
        <v>1</v>
      </c>
      <c r="CH85" s="159">
        <f t="shared" si="35"/>
        <v>2</v>
      </c>
      <c r="CI85" s="159">
        <f>SUM(CH$12:CH85)+1</f>
        <v>169</v>
      </c>
      <c r="CJ85" s="144" t="str">
        <f t="shared" si="36"/>
        <v>N/A</v>
      </c>
      <c r="CK85" s="159" t="str">
        <f>IFERROR(RANK(CJ85,CJ$12:CJ$286,0)+COUNTIF(CJ$12:CJ85,CJ85)-1,NA)</f>
        <v>N/A</v>
      </c>
      <c r="CM85" s="227" t="s">
        <v>739</v>
      </c>
      <c r="CN85" s="227" t="str">
        <f t="shared" si="37"/>
        <v>FY22</v>
      </c>
      <c r="CO85" s="52" cm="1">
        <f t="array" ref="CO85">Inflation!$S$11
/INDEX(Inflation!$J$11:$Z$11,,MATCH(RIGHT(CM85,2),RIGHT(Inflation!$J$9:$Z$9,2),0))
/(1+Inflation!$S$10)^0.5</f>
        <v>0.96206866341754282</v>
      </c>
      <c r="CP85" s="227" t="s">
        <v>199</v>
      </c>
    </row>
    <row r="86" spans="1:94" x14ac:dyDescent="0.2">
      <c r="A86" s="49">
        <f>IF(AND(COUNTIF(D$12:D86,D86)&gt;1,D86&lt;&gt;"[Project Name]"),1,0)</f>
        <v>0</v>
      </c>
      <c r="C86" s="28">
        <f t="shared" si="25"/>
        <v>75</v>
      </c>
      <c r="D86" s="218" t="s">
        <v>643</v>
      </c>
      <c r="E86" s="218" t="b">
        <v>1</v>
      </c>
      <c r="F86" s="219" t="s">
        <v>23</v>
      </c>
      <c r="G86" s="219" t="s">
        <v>35</v>
      </c>
      <c r="H86" s="219" t="s">
        <v>46</v>
      </c>
      <c r="I86" s="219" t="s">
        <v>15</v>
      </c>
      <c r="J86" s="219" t="s">
        <v>15</v>
      </c>
      <c r="K86" s="219" t="s">
        <v>351</v>
      </c>
      <c r="L86" s="219" t="s">
        <v>365</v>
      </c>
      <c r="M86" s="219" t="s">
        <v>15</v>
      </c>
      <c r="N86" s="219" t="s">
        <v>200</v>
      </c>
      <c r="O86" s="220">
        <v>0</v>
      </c>
      <c r="P86" s="219" t="s">
        <v>523</v>
      </c>
      <c r="Q86" s="221" t="s">
        <v>131</v>
      </c>
      <c r="R86" s="222">
        <v>0</v>
      </c>
      <c r="S86" s="220">
        <v>0.41174330590921859</v>
      </c>
      <c r="T86" s="43">
        <f t="shared" si="26"/>
        <v>0.58825669409078141</v>
      </c>
      <c r="V86" s="223">
        <v>3.1002498214985574</v>
      </c>
      <c r="W86" s="223">
        <v>2.8184089286350527</v>
      </c>
      <c r="X86" s="223">
        <v>1.4092044643175263</v>
      </c>
      <c r="Y86" s="223">
        <v>3.1002498214985574</v>
      </c>
      <c r="Z86" s="223">
        <v>3.2411702679303107</v>
      </c>
      <c r="AA86" s="141">
        <v>13.669283303880006</v>
      </c>
      <c r="AC86" s="224">
        <v>0.1</v>
      </c>
      <c r="AD86" s="224">
        <v>0.11</v>
      </c>
      <c r="AE86" s="224">
        <v>0.14000000000000001</v>
      </c>
      <c r="AF86" s="224">
        <v>0.32</v>
      </c>
      <c r="AG86" s="224">
        <v>0.33</v>
      </c>
      <c r="AI86" s="220">
        <v>0</v>
      </c>
      <c r="AJ86" s="220">
        <v>0</v>
      </c>
      <c r="AK86" s="220">
        <v>1</v>
      </c>
      <c r="AL86" s="220">
        <v>0</v>
      </c>
      <c r="AM86" s="220">
        <v>0</v>
      </c>
      <c r="AN86" s="220">
        <v>0</v>
      </c>
      <c r="AO86" s="220">
        <v>0</v>
      </c>
      <c r="AP86" s="220">
        <v>0</v>
      </c>
      <c r="AQ86" s="220">
        <v>0</v>
      </c>
      <c r="AR86" s="220">
        <v>0</v>
      </c>
      <c r="AS86" s="220">
        <v>0</v>
      </c>
      <c r="AT86" s="220">
        <v>0</v>
      </c>
      <c r="AU86" s="220">
        <v>0</v>
      </c>
      <c r="AV86" s="220">
        <v>0</v>
      </c>
      <c r="AW86" s="220">
        <v>0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28"/>
      <c r="BD86" s="142">
        <f t="shared" si="27"/>
        <v>1</v>
      </c>
      <c r="BF86" s="155">
        <f t="shared" si="28"/>
        <v>0</v>
      </c>
      <c r="BG86" s="226">
        <v>0</v>
      </c>
      <c r="BH86" s="226">
        <v>0</v>
      </c>
      <c r="BI86" s="220">
        <v>0</v>
      </c>
      <c r="BJ86" s="220">
        <v>0</v>
      </c>
      <c r="BK86" s="220">
        <v>0</v>
      </c>
      <c r="BL86" s="140">
        <f t="shared" si="29"/>
        <v>1</v>
      </c>
      <c r="BM86" s="28"/>
      <c r="BN86" s="155">
        <f t="shared" si="30"/>
        <v>1</v>
      </c>
      <c r="BO86" s="226">
        <v>0</v>
      </c>
      <c r="BP86" s="220">
        <v>0</v>
      </c>
      <c r="BQ86" s="220">
        <v>1</v>
      </c>
      <c r="BR86" s="220">
        <v>0</v>
      </c>
      <c r="BS86" s="140">
        <f t="shared" si="31"/>
        <v>0</v>
      </c>
      <c r="BU86" s="155">
        <f t="shared" si="32"/>
        <v>0</v>
      </c>
      <c r="BV86" s="226">
        <v>0</v>
      </c>
      <c r="BW86" s="226">
        <v>0</v>
      </c>
      <c r="BX86" s="226">
        <v>0</v>
      </c>
      <c r="BY86" s="226">
        <v>0</v>
      </c>
      <c r="BZ86" s="226">
        <v>0</v>
      </c>
      <c r="CA86" s="226">
        <v>0</v>
      </c>
      <c r="CB86" s="226">
        <v>0</v>
      </c>
      <c r="CC86" s="140">
        <f t="shared" si="33"/>
        <v>1</v>
      </c>
      <c r="CE86" s="157" cm="1">
        <f t="array" ref="CE86">IF($AA86=0,0,
IF(OR(ROUND($BD86,2)&lt;&gt;1,
OR($AI86:$BB86&lt;0)),1,0))</f>
        <v>0</v>
      </c>
      <c r="CG86" s="159">
        <f t="shared" si="34"/>
        <v>1</v>
      </c>
      <c r="CH86" s="159">
        <f t="shared" si="35"/>
        <v>2</v>
      </c>
      <c r="CI86" s="159">
        <f>SUM(CH$12:CH86)+1</f>
        <v>171</v>
      </c>
      <c r="CJ86" s="144" t="str">
        <f t="shared" si="36"/>
        <v>N/A</v>
      </c>
      <c r="CK86" s="159" t="str">
        <f>IFERROR(RANK(CJ86,CJ$12:CJ$286,0)+COUNTIF(CJ$12:CJ86,CJ86)-1,NA)</f>
        <v>N/A</v>
      </c>
      <c r="CM86" s="227" t="s">
        <v>739</v>
      </c>
      <c r="CN86" s="227" t="str">
        <f t="shared" si="37"/>
        <v>FY22</v>
      </c>
      <c r="CO86" s="52" cm="1">
        <f t="array" ref="CO86">Inflation!$S$11
/INDEX(Inflation!$J$11:$Z$11,,MATCH(RIGHT(CM86,2),RIGHT(Inflation!$J$9:$Z$9,2),0))
/(1+Inflation!$S$10)^0.5</f>
        <v>0.96206866341754282</v>
      </c>
      <c r="CP86" s="227" t="s">
        <v>199</v>
      </c>
    </row>
    <row r="87" spans="1:94" x14ac:dyDescent="0.2">
      <c r="A87" s="49">
        <f>IF(AND(COUNTIF(D$12:D87,D87)&gt;1,D87&lt;&gt;"[Project Name]"),1,0)</f>
        <v>0</v>
      </c>
      <c r="C87" s="28">
        <f t="shared" si="25"/>
        <v>76</v>
      </c>
      <c r="D87" s="218" t="s">
        <v>644</v>
      </c>
      <c r="E87" s="218" t="b">
        <v>1</v>
      </c>
      <c r="F87" s="219" t="s">
        <v>23</v>
      </c>
      <c r="G87" s="219" t="s">
        <v>35</v>
      </c>
      <c r="H87" s="219" t="s">
        <v>46</v>
      </c>
      <c r="I87" s="219" t="s">
        <v>15</v>
      </c>
      <c r="J87" s="219" t="s">
        <v>15</v>
      </c>
      <c r="K87" s="219" t="s">
        <v>350</v>
      </c>
      <c r="L87" s="219" t="s">
        <v>365</v>
      </c>
      <c r="M87" s="219" t="s">
        <v>15</v>
      </c>
      <c r="N87" s="219" t="s">
        <v>199</v>
      </c>
      <c r="O87" s="220">
        <v>0</v>
      </c>
      <c r="P87" s="219" t="s">
        <v>523</v>
      </c>
      <c r="Q87" s="221" t="s">
        <v>131</v>
      </c>
      <c r="R87" s="222">
        <v>0</v>
      </c>
      <c r="S87" s="220">
        <v>0.13032946610668922</v>
      </c>
      <c r="T87" s="43">
        <f t="shared" si="26"/>
        <v>0.86967053389331084</v>
      </c>
      <c r="V87" s="223">
        <v>6.7375592837102571</v>
      </c>
      <c r="W87" s="223">
        <v>6.7375592837102571</v>
      </c>
      <c r="X87" s="223">
        <v>6.7375592837102571</v>
      </c>
      <c r="Y87" s="223">
        <v>6.7375592837102571</v>
      </c>
      <c r="Z87" s="223">
        <v>6.7375592837102571</v>
      </c>
      <c r="AA87" s="141">
        <v>33.687796418551287</v>
      </c>
      <c r="AC87" s="224">
        <v>0.2</v>
      </c>
      <c r="AD87" s="224">
        <v>0.2</v>
      </c>
      <c r="AE87" s="224">
        <v>0.2</v>
      </c>
      <c r="AF87" s="224">
        <v>0.2</v>
      </c>
      <c r="AG87" s="224">
        <v>0.2</v>
      </c>
      <c r="AI87" s="220">
        <v>0</v>
      </c>
      <c r="AJ87" s="220">
        <v>0</v>
      </c>
      <c r="AK87" s="220">
        <v>1</v>
      </c>
      <c r="AL87" s="220">
        <v>0</v>
      </c>
      <c r="AM87" s="220">
        <v>0</v>
      </c>
      <c r="AN87" s="220">
        <v>0</v>
      </c>
      <c r="AO87" s="220">
        <v>0</v>
      </c>
      <c r="AP87" s="220">
        <v>0</v>
      </c>
      <c r="AQ87" s="220">
        <v>0</v>
      </c>
      <c r="AR87" s="220">
        <v>0</v>
      </c>
      <c r="AS87" s="220">
        <v>0</v>
      </c>
      <c r="AT87" s="220">
        <v>0</v>
      </c>
      <c r="AU87" s="220">
        <v>0</v>
      </c>
      <c r="AV87" s="220">
        <v>0</v>
      </c>
      <c r="AW87" s="220">
        <v>0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28"/>
      <c r="BD87" s="142">
        <f t="shared" si="27"/>
        <v>1</v>
      </c>
      <c r="BF87" s="155">
        <f t="shared" si="28"/>
        <v>0</v>
      </c>
      <c r="BG87" s="226">
        <v>0</v>
      </c>
      <c r="BH87" s="226">
        <v>0</v>
      </c>
      <c r="BI87" s="220">
        <v>0</v>
      </c>
      <c r="BJ87" s="220">
        <v>0</v>
      </c>
      <c r="BK87" s="220">
        <v>0</v>
      </c>
      <c r="BL87" s="140">
        <f t="shared" si="29"/>
        <v>1</v>
      </c>
      <c r="BM87" s="28"/>
      <c r="BN87" s="155">
        <f t="shared" si="30"/>
        <v>1</v>
      </c>
      <c r="BO87" s="226">
        <v>1</v>
      </c>
      <c r="BP87" s="220">
        <v>0</v>
      </c>
      <c r="BQ87" s="220">
        <v>0</v>
      </c>
      <c r="BR87" s="220">
        <v>0</v>
      </c>
      <c r="BS87" s="140">
        <f t="shared" si="31"/>
        <v>0</v>
      </c>
      <c r="BU87" s="155">
        <f t="shared" si="32"/>
        <v>0</v>
      </c>
      <c r="BV87" s="226">
        <v>0</v>
      </c>
      <c r="BW87" s="226">
        <v>0</v>
      </c>
      <c r="BX87" s="226">
        <v>0</v>
      </c>
      <c r="BY87" s="226">
        <v>0</v>
      </c>
      <c r="BZ87" s="226">
        <v>0</v>
      </c>
      <c r="CA87" s="226">
        <v>0</v>
      </c>
      <c r="CB87" s="226">
        <v>0</v>
      </c>
      <c r="CC87" s="140">
        <f t="shared" si="33"/>
        <v>1</v>
      </c>
      <c r="CE87" s="157" cm="1">
        <f t="array" ref="CE87">IF($AA87=0,0,
IF(OR(ROUND($BD87,2)&lt;&gt;1,
OR($AI87:$BB87&lt;0)),1,0))</f>
        <v>0</v>
      </c>
      <c r="CG87" s="159">
        <f t="shared" si="34"/>
        <v>1</v>
      </c>
      <c r="CH87" s="159">
        <f t="shared" si="35"/>
        <v>2</v>
      </c>
      <c r="CI87" s="159">
        <f>SUM(CH$12:CH87)+1</f>
        <v>173</v>
      </c>
      <c r="CJ87" s="144" t="str">
        <f t="shared" si="36"/>
        <v>N/A</v>
      </c>
      <c r="CK87" s="159" t="str">
        <f>IFERROR(RANK(CJ87,CJ$12:CJ$286,0)+COUNTIF(CJ$12:CJ87,CJ87)-1,NA)</f>
        <v>N/A</v>
      </c>
      <c r="CM87" s="227" t="s">
        <v>739</v>
      </c>
      <c r="CN87" s="227" t="str">
        <f t="shared" si="37"/>
        <v>FY22</v>
      </c>
      <c r="CO87" s="52" cm="1">
        <f t="array" ref="CO87">Inflation!$S$11
/INDEX(Inflation!$J$11:$Z$11,,MATCH(RIGHT(CM87,2),RIGHT(Inflation!$J$9:$Z$9,2),0))
/(1+Inflation!$S$10)^0.5</f>
        <v>0.96206866341754282</v>
      </c>
      <c r="CP87" s="227" t="s">
        <v>199</v>
      </c>
    </row>
    <row r="88" spans="1:94" x14ac:dyDescent="0.2">
      <c r="A88" s="49">
        <f>IF(AND(COUNTIF(D$12:D88,D88)&gt;1,D88&lt;&gt;"[Project Name]"),1,0)</f>
        <v>0</v>
      </c>
      <c r="C88" s="28">
        <f t="shared" si="25"/>
        <v>77</v>
      </c>
      <c r="D88" s="241" t="s">
        <v>645</v>
      </c>
      <c r="E88" s="218" t="b">
        <v>1</v>
      </c>
      <c r="F88" s="219" t="s">
        <v>23</v>
      </c>
      <c r="G88" s="219" t="s">
        <v>35</v>
      </c>
      <c r="H88" s="219" t="s">
        <v>46</v>
      </c>
      <c r="I88" s="219" t="s">
        <v>15</v>
      </c>
      <c r="J88" s="219" t="s">
        <v>15</v>
      </c>
      <c r="K88" s="219" t="s">
        <v>348</v>
      </c>
      <c r="L88" s="219" t="s">
        <v>365</v>
      </c>
      <c r="M88" s="219" t="s">
        <v>15</v>
      </c>
      <c r="N88" s="219" t="s">
        <v>200</v>
      </c>
      <c r="O88" s="220">
        <v>0</v>
      </c>
      <c r="P88" s="219" t="s">
        <v>523</v>
      </c>
      <c r="Q88" s="221" t="s">
        <v>131</v>
      </c>
      <c r="R88" s="222">
        <v>0</v>
      </c>
      <c r="S88" s="220">
        <v>0.13784831246729609</v>
      </c>
      <c r="T88" s="43">
        <f t="shared" si="26"/>
        <v>0.86215168753270388</v>
      </c>
      <c r="V88" s="249">
        <v>0.94705417994378105</v>
      </c>
      <c r="W88" s="249">
        <v>3.2408038721915453</v>
      </c>
      <c r="X88" s="249">
        <v>3.5506487431025895</v>
      </c>
      <c r="Y88" s="249">
        <v>4.5730138206522204</v>
      </c>
      <c r="Z88" s="249">
        <v>2.6294993715267814</v>
      </c>
      <c r="AA88" s="141">
        <v>14.941019987416917</v>
      </c>
      <c r="AC88" s="224">
        <v>0</v>
      </c>
      <c r="AD88" s="224">
        <v>0.25885368918103291</v>
      </c>
      <c r="AE88" s="224">
        <v>0</v>
      </c>
      <c r="AF88" s="224">
        <v>0.49985457033782121</v>
      </c>
      <c r="AG88" s="224">
        <v>0.24129174048114588</v>
      </c>
      <c r="AI88" s="220">
        <v>0</v>
      </c>
      <c r="AJ88" s="220">
        <v>0</v>
      </c>
      <c r="AK88" s="220">
        <v>0.97781057042373465</v>
      </c>
      <c r="AL88" s="220">
        <v>2.218942957626514E-2</v>
      </c>
      <c r="AM88" s="220">
        <v>0</v>
      </c>
      <c r="AN88" s="220">
        <v>0</v>
      </c>
      <c r="AO88" s="220">
        <v>0</v>
      </c>
      <c r="AP88" s="220">
        <v>0</v>
      </c>
      <c r="AQ88" s="220">
        <v>0</v>
      </c>
      <c r="AR88" s="220">
        <v>0</v>
      </c>
      <c r="AS88" s="220">
        <v>0</v>
      </c>
      <c r="AT88" s="220">
        <v>0</v>
      </c>
      <c r="AU88" s="220">
        <v>0</v>
      </c>
      <c r="AV88" s="220">
        <v>0</v>
      </c>
      <c r="AW88" s="220">
        <v>0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28"/>
      <c r="BD88" s="142">
        <f t="shared" si="27"/>
        <v>0.99999999999999978</v>
      </c>
      <c r="BF88" s="155">
        <f t="shared" si="28"/>
        <v>0</v>
      </c>
      <c r="BG88" s="226">
        <v>0</v>
      </c>
      <c r="BH88" s="226">
        <v>0</v>
      </c>
      <c r="BI88" s="220">
        <v>0</v>
      </c>
      <c r="BJ88" s="220">
        <v>0</v>
      </c>
      <c r="BK88" s="220">
        <v>0</v>
      </c>
      <c r="BL88" s="140">
        <f t="shared" si="29"/>
        <v>1</v>
      </c>
      <c r="BM88" s="28"/>
      <c r="BN88" s="155">
        <f t="shared" si="30"/>
        <v>0.97781057042373465</v>
      </c>
      <c r="BO88" s="226">
        <v>4.473055128551516E-2</v>
      </c>
      <c r="BP88" s="220">
        <v>0.87744751393912679</v>
      </c>
      <c r="BQ88" s="220">
        <v>7.7821934775357982E-2</v>
      </c>
      <c r="BR88" s="220">
        <v>0</v>
      </c>
      <c r="BS88" s="140">
        <f t="shared" si="31"/>
        <v>0</v>
      </c>
      <c r="BU88" s="155">
        <f t="shared" si="32"/>
        <v>2.218942957626514E-2</v>
      </c>
      <c r="BV88" s="226">
        <v>0.161079850692814</v>
      </c>
      <c r="BW88" s="226">
        <v>0.77145494918302848</v>
      </c>
      <c r="BX88" s="226">
        <v>6.7465200124157368E-2</v>
      </c>
      <c r="BY88" s="226">
        <v>0</v>
      </c>
      <c r="BZ88" s="226">
        <v>0</v>
      </c>
      <c r="CA88" s="226">
        <v>0</v>
      </c>
      <c r="CB88" s="226">
        <v>0</v>
      </c>
      <c r="CC88" s="140">
        <f t="shared" si="33"/>
        <v>0</v>
      </c>
      <c r="CE88" s="157" cm="1">
        <f t="array" ref="CE88">IF($AA88=0,0,
IF(OR(ROUND($BD88,2)&lt;&gt;1,
OR($AI88:$BB88&lt;0)),1,0))</f>
        <v>0</v>
      </c>
      <c r="CG88" s="159">
        <f t="shared" si="34"/>
        <v>2</v>
      </c>
      <c r="CH88" s="159">
        <f t="shared" si="35"/>
        <v>4</v>
      </c>
      <c r="CI88" s="159">
        <f>SUM(CH$12:CH88)+1</f>
        <v>177</v>
      </c>
      <c r="CJ88" s="144" t="str">
        <f t="shared" si="36"/>
        <v>N/A</v>
      </c>
      <c r="CK88" s="159" t="str">
        <f>IFERROR(RANK(CJ88,CJ$12:CJ$286,0)+COUNTIF(CJ$12:CJ88,CJ88)-1,NA)</f>
        <v>N/A</v>
      </c>
      <c r="CM88" s="227" t="s">
        <v>739</v>
      </c>
      <c r="CN88" s="227" t="str">
        <f t="shared" si="37"/>
        <v>FY22</v>
      </c>
      <c r="CO88" s="52" cm="1">
        <f t="array" ref="CO88">Inflation!$S$11
/INDEX(Inflation!$J$11:$Z$11,,MATCH(RIGHT(CM88,2),RIGHT(Inflation!$J$9:$Z$9,2),0))
/(1+Inflation!$S$10)^0.5</f>
        <v>0.96206866341754282</v>
      </c>
      <c r="CP88" s="227" t="s">
        <v>199</v>
      </c>
    </row>
    <row r="89" spans="1:94" x14ac:dyDescent="0.2">
      <c r="A89" s="49">
        <f>IF(AND(COUNTIF(D$12:D89,D89)&gt;1,D89&lt;&gt;"[Project Name]"),1,0)</f>
        <v>0</v>
      </c>
      <c r="C89" s="28">
        <f t="shared" si="25"/>
        <v>78</v>
      </c>
      <c r="D89" s="218" t="s">
        <v>646</v>
      </c>
      <c r="E89" s="218" t="b">
        <v>0</v>
      </c>
      <c r="F89" s="219" t="s">
        <v>23</v>
      </c>
      <c r="G89" s="219" t="s">
        <v>35</v>
      </c>
      <c r="H89" s="219" t="s">
        <v>46</v>
      </c>
      <c r="I89" s="219" t="s">
        <v>15</v>
      </c>
      <c r="J89" s="219" t="s">
        <v>15</v>
      </c>
      <c r="K89" s="219" t="s">
        <v>349</v>
      </c>
      <c r="L89" s="219" t="s">
        <v>365</v>
      </c>
      <c r="M89" s="219" t="s">
        <v>15</v>
      </c>
      <c r="N89" s="219" t="s">
        <v>200</v>
      </c>
      <c r="O89" s="220">
        <v>0</v>
      </c>
      <c r="P89" s="219" t="s">
        <v>523</v>
      </c>
      <c r="Q89" s="221" t="s">
        <v>131</v>
      </c>
      <c r="R89" s="222">
        <v>0</v>
      </c>
      <c r="S89" s="220">
        <v>0</v>
      </c>
      <c r="T89" s="43">
        <f t="shared" si="26"/>
        <v>1</v>
      </c>
      <c r="V89" s="223">
        <v>0</v>
      </c>
      <c r="W89" s="223">
        <v>0</v>
      </c>
      <c r="X89" s="223">
        <v>0</v>
      </c>
      <c r="Y89" s="223">
        <v>0</v>
      </c>
      <c r="Z89" s="223">
        <v>0</v>
      </c>
      <c r="AA89" s="141">
        <v>0</v>
      </c>
      <c r="AC89" s="224">
        <v>0</v>
      </c>
      <c r="AD89" s="224">
        <v>0</v>
      </c>
      <c r="AE89" s="224">
        <v>0</v>
      </c>
      <c r="AF89" s="224">
        <v>0</v>
      </c>
      <c r="AG89" s="224">
        <v>0</v>
      </c>
      <c r="AI89" s="220">
        <v>0</v>
      </c>
      <c r="AJ89" s="220">
        <v>0</v>
      </c>
      <c r="AK89" s="220">
        <v>1</v>
      </c>
      <c r="AL89" s="220">
        <v>0</v>
      </c>
      <c r="AM89" s="220">
        <v>0</v>
      </c>
      <c r="AN89" s="220">
        <v>0</v>
      </c>
      <c r="AO89" s="220">
        <v>0</v>
      </c>
      <c r="AP89" s="220">
        <v>0</v>
      </c>
      <c r="AQ89" s="220">
        <v>0</v>
      </c>
      <c r="AR89" s="220">
        <v>0</v>
      </c>
      <c r="AS89" s="220">
        <v>0</v>
      </c>
      <c r="AT89" s="220">
        <v>0</v>
      </c>
      <c r="AU89" s="220">
        <v>0</v>
      </c>
      <c r="AV89" s="220">
        <v>0</v>
      </c>
      <c r="AW89" s="220">
        <v>0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28"/>
      <c r="BD89" s="142">
        <f t="shared" si="27"/>
        <v>1</v>
      </c>
      <c r="BF89" s="155">
        <f t="shared" si="28"/>
        <v>0</v>
      </c>
      <c r="BG89" s="226">
        <v>0</v>
      </c>
      <c r="BH89" s="226">
        <v>0</v>
      </c>
      <c r="BI89" s="220">
        <v>0</v>
      </c>
      <c r="BJ89" s="220">
        <v>0</v>
      </c>
      <c r="BK89" s="220">
        <v>0</v>
      </c>
      <c r="BL89" s="140">
        <f t="shared" si="29"/>
        <v>1</v>
      </c>
      <c r="BM89" s="28"/>
      <c r="BN89" s="155">
        <f t="shared" si="30"/>
        <v>1</v>
      </c>
      <c r="BO89" s="226">
        <v>0</v>
      </c>
      <c r="BP89" s="220">
        <v>0</v>
      </c>
      <c r="BQ89" s="220">
        <v>0</v>
      </c>
      <c r="BR89" s="220">
        <v>1</v>
      </c>
      <c r="BS89" s="140">
        <f t="shared" si="31"/>
        <v>0</v>
      </c>
      <c r="BU89" s="155">
        <f t="shared" si="32"/>
        <v>0</v>
      </c>
      <c r="BV89" s="226">
        <v>0</v>
      </c>
      <c r="BW89" s="226">
        <v>0</v>
      </c>
      <c r="BX89" s="226">
        <v>0</v>
      </c>
      <c r="BY89" s="226">
        <v>0</v>
      </c>
      <c r="BZ89" s="226">
        <v>0</v>
      </c>
      <c r="CA89" s="226">
        <v>0</v>
      </c>
      <c r="CB89" s="226">
        <v>0</v>
      </c>
      <c r="CC89" s="140">
        <f t="shared" si="33"/>
        <v>1</v>
      </c>
      <c r="CE89" s="157" cm="1">
        <f t="array" ref="CE89">IF($AA89=0,0,
IF(OR(ROUND($BD89,2)&lt;&gt;1,
OR($AI89:$BB89&lt;0)),1,0))</f>
        <v>0</v>
      </c>
      <c r="CG89" s="159">
        <f t="shared" si="34"/>
        <v>1</v>
      </c>
      <c r="CH89" s="159">
        <f t="shared" si="35"/>
        <v>2</v>
      </c>
      <c r="CI89" s="159">
        <f>SUM(CH$12:CH89)+1</f>
        <v>179</v>
      </c>
      <c r="CJ89" s="144" t="str">
        <f t="shared" si="36"/>
        <v>N/A</v>
      </c>
      <c r="CK89" s="159" t="str">
        <f>IFERROR(RANK(CJ89,CJ$12:CJ$286,0)+COUNTIF(CJ$12:CJ89,CJ89)-1,NA)</f>
        <v>N/A</v>
      </c>
      <c r="CM89" s="227" t="s">
        <v>739</v>
      </c>
      <c r="CN89" s="227" t="str">
        <f t="shared" si="37"/>
        <v>FY22</v>
      </c>
      <c r="CO89" s="52" cm="1">
        <f t="array" ref="CO89">Inflation!$S$11
/INDEX(Inflation!$J$11:$Z$11,,MATCH(RIGHT(CM89,2),RIGHT(Inflation!$J$9:$Z$9,2),0))
/(1+Inflation!$S$10)^0.5</f>
        <v>0.96206866341754282</v>
      </c>
      <c r="CP89" s="227" t="s">
        <v>199</v>
      </c>
    </row>
    <row r="90" spans="1:94" x14ac:dyDescent="0.2">
      <c r="A90" s="49">
        <f>IF(AND(COUNTIF(D$12:D90,D90)&gt;1,D90&lt;&gt;"[Project Name]"),1,0)</f>
        <v>0</v>
      </c>
      <c r="C90" s="28">
        <f t="shared" si="25"/>
        <v>79</v>
      </c>
      <c r="D90" s="218" t="s">
        <v>647</v>
      </c>
      <c r="E90" s="218" t="b">
        <v>1</v>
      </c>
      <c r="F90" s="219" t="s">
        <v>23</v>
      </c>
      <c r="G90" s="219" t="s">
        <v>35</v>
      </c>
      <c r="H90" s="219" t="s">
        <v>46</v>
      </c>
      <c r="I90" s="219" t="s">
        <v>15</v>
      </c>
      <c r="J90" s="219" t="s">
        <v>15</v>
      </c>
      <c r="K90" s="219" t="s">
        <v>349</v>
      </c>
      <c r="L90" s="219" t="s">
        <v>365</v>
      </c>
      <c r="M90" s="219" t="s">
        <v>15</v>
      </c>
      <c r="N90" s="219" t="s">
        <v>200</v>
      </c>
      <c r="O90" s="220">
        <v>0</v>
      </c>
      <c r="P90" s="219" t="s">
        <v>523</v>
      </c>
      <c r="Q90" s="221" t="s">
        <v>131</v>
      </c>
      <c r="R90" s="222">
        <v>0</v>
      </c>
      <c r="S90" s="220">
        <v>0.12778619188735441</v>
      </c>
      <c r="T90" s="43">
        <f t="shared" si="26"/>
        <v>0.87221380811264559</v>
      </c>
      <c r="V90" s="223">
        <v>2.1397348708097503</v>
      </c>
      <c r="W90" s="223">
        <v>0.45620051889035435</v>
      </c>
      <c r="X90" s="223">
        <v>2.4217726899474066</v>
      </c>
      <c r="Y90" s="223">
        <v>2.9063041304282335</v>
      </c>
      <c r="Z90" s="223">
        <v>3.1463057715474907</v>
      </c>
      <c r="AA90" s="141">
        <v>11.070317981623235</v>
      </c>
      <c r="AC90" s="224">
        <v>0.172832359139657</v>
      </c>
      <c r="AD90" s="224">
        <v>0</v>
      </c>
      <c r="AE90" s="224">
        <v>0.21438646966153271</v>
      </c>
      <c r="AF90" s="224">
        <v>0.21506558730357561</v>
      </c>
      <c r="AG90" s="224">
        <v>0.39771558389523465</v>
      </c>
      <c r="AI90" s="220">
        <v>0</v>
      </c>
      <c r="AJ90" s="220">
        <v>0</v>
      </c>
      <c r="AK90" s="220">
        <v>0.97070000000000001</v>
      </c>
      <c r="AL90" s="220">
        <v>2.9299999999999989E-2</v>
      </c>
      <c r="AM90" s="220">
        <v>0</v>
      </c>
      <c r="AN90" s="220">
        <v>0</v>
      </c>
      <c r="AO90" s="220">
        <v>0</v>
      </c>
      <c r="AP90" s="220">
        <v>0</v>
      </c>
      <c r="AQ90" s="220">
        <v>0</v>
      </c>
      <c r="AR90" s="220">
        <v>0</v>
      </c>
      <c r="AS90" s="220">
        <v>0</v>
      </c>
      <c r="AT90" s="220">
        <v>0</v>
      </c>
      <c r="AU90" s="220">
        <v>0</v>
      </c>
      <c r="AV90" s="220">
        <v>0</v>
      </c>
      <c r="AW90" s="220">
        <v>0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28"/>
      <c r="BD90" s="142">
        <f t="shared" si="27"/>
        <v>1</v>
      </c>
      <c r="BF90" s="155">
        <f t="shared" si="28"/>
        <v>0</v>
      </c>
      <c r="BG90" s="226">
        <v>0</v>
      </c>
      <c r="BH90" s="226">
        <v>0</v>
      </c>
      <c r="BI90" s="220">
        <v>0</v>
      </c>
      <c r="BJ90" s="220">
        <v>0</v>
      </c>
      <c r="BK90" s="220">
        <v>0</v>
      </c>
      <c r="BL90" s="140">
        <f t="shared" si="29"/>
        <v>1</v>
      </c>
      <c r="BM90" s="28"/>
      <c r="BN90" s="155">
        <f t="shared" si="30"/>
        <v>0.97070000000000001</v>
      </c>
      <c r="BO90" s="226">
        <v>0</v>
      </c>
      <c r="BP90" s="220">
        <v>0</v>
      </c>
      <c r="BQ90" s="220">
        <v>3.162666117234985E-2</v>
      </c>
      <c r="BR90" s="220">
        <v>0.96837333882765009</v>
      </c>
      <c r="BS90" s="140">
        <f t="shared" si="31"/>
        <v>0</v>
      </c>
      <c r="BU90" s="155">
        <f t="shared" si="32"/>
        <v>2.9299999999999989E-2</v>
      </c>
      <c r="BV90" s="226">
        <v>0.10238907849829355</v>
      </c>
      <c r="BW90" s="226">
        <v>0.86348122866894195</v>
      </c>
      <c r="BX90" s="226">
        <v>3.412969283276452E-2</v>
      </c>
      <c r="BY90" s="226">
        <v>0</v>
      </c>
      <c r="BZ90" s="226">
        <v>0</v>
      </c>
      <c r="CA90" s="226">
        <v>0</v>
      </c>
      <c r="CB90" s="226">
        <v>0</v>
      </c>
      <c r="CC90" s="140">
        <f t="shared" si="33"/>
        <v>0</v>
      </c>
      <c r="CE90" s="157" cm="1">
        <f t="array" ref="CE90">IF($AA90=0,0,
IF(OR(ROUND($BD90,2)&lt;&gt;1,
OR($AI90:$BB90&lt;0)),1,0))</f>
        <v>0</v>
      </c>
      <c r="CG90" s="159">
        <f t="shared" si="34"/>
        <v>2</v>
      </c>
      <c r="CH90" s="159">
        <f t="shared" si="35"/>
        <v>4</v>
      </c>
      <c r="CI90" s="159">
        <f>SUM(CH$12:CH90)+1</f>
        <v>183</v>
      </c>
      <c r="CJ90" s="144" t="str">
        <f t="shared" si="36"/>
        <v>N/A</v>
      </c>
      <c r="CK90" s="159" t="str">
        <f>IFERROR(RANK(CJ90,CJ$12:CJ$286,0)+COUNTIF(CJ$12:CJ90,CJ90)-1,NA)</f>
        <v>N/A</v>
      </c>
      <c r="CM90" s="227" t="s">
        <v>739</v>
      </c>
      <c r="CN90" s="227" t="str">
        <f t="shared" si="37"/>
        <v>FY22</v>
      </c>
      <c r="CO90" s="52" cm="1">
        <f t="array" ref="CO90">Inflation!$S$11
/INDEX(Inflation!$J$11:$Z$11,,MATCH(RIGHT(CM90,2),RIGHT(Inflation!$J$9:$Z$9,2),0))
/(1+Inflation!$S$10)^0.5</f>
        <v>0.96206866341754282</v>
      </c>
      <c r="CP90" s="227" t="s">
        <v>199</v>
      </c>
    </row>
    <row r="91" spans="1:94" x14ac:dyDescent="0.2">
      <c r="A91" s="49">
        <f>IF(AND(COUNTIF(D$12:D91,D91)&gt;1,D91&lt;&gt;"[Project Name]"),1,0)</f>
        <v>0</v>
      </c>
      <c r="C91" s="28">
        <f t="shared" si="25"/>
        <v>80</v>
      </c>
      <c r="D91" s="218" t="s">
        <v>648</v>
      </c>
      <c r="E91" s="218" t="b">
        <v>1</v>
      </c>
      <c r="F91" s="219" t="s">
        <v>23</v>
      </c>
      <c r="G91" s="219" t="s">
        <v>35</v>
      </c>
      <c r="H91" s="219" t="s">
        <v>46</v>
      </c>
      <c r="I91" s="219" t="s">
        <v>15</v>
      </c>
      <c r="J91" s="219" t="s">
        <v>15</v>
      </c>
      <c r="K91" s="219" t="s">
        <v>350</v>
      </c>
      <c r="L91" s="219" t="s">
        <v>365</v>
      </c>
      <c r="M91" s="219" t="s">
        <v>15</v>
      </c>
      <c r="N91" s="219" t="s">
        <v>200</v>
      </c>
      <c r="O91" s="220">
        <v>0</v>
      </c>
      <c r="P91" s="219" t="s">
        <v>523</v>
      </c>
      <c r="Q91" s="221" t="s">
        <v>131</v>
      </c>
      <c r="R91" s="222">
        <v>0</v>
      </c>
      <c r="S91" s="220">
        <v>0</v>
      </c>
      <c r="T91" s="43">
        <f t="shared" si="26"/>
        <v>1</v>
      </c>
      <c r="V91" s="223">
        <v>11.672378400183581</v>
      </c>
      <c r="W91" s="223">
        <v>1.0401921086115919</v>
      </c>
      <c r="X91" s="223">
        <v>1.0401921086115919</v>
      </c>
      <c r="Y91" s="223">
        <v>1.0401921086115919</v>
      </c>
      <c r="Z91" s="223">
        <v>1.0401921086115919</v>
      </c>
      <c r="AA91" s="141">
        <v>15.833146834629948</v>
      </c>
      <c r="AC91" s="224">
        <v>0.2</v>
      </c>
      <c r="AD91" s="224">
        <v>0.2</v>
      </c>
      <c r="AE91" s="224">
        <v>0.2</v>
      </c>
      <c r="AF91" s="224">
        <v>0.2</v>
      </c>
      <c r="AG91" s="224">
        <v>0.2</v>
      </c>
      <c r="AI91" s="220">
        <v>0</v>
      </c>
      <c r="AJ91" s="220">
        <v>0</v>
      </c>
      <c r="AK91" s="220">
        <v>1</v>
      </c>
      <c r="AL91" s="220">
        <v>0</v>
      </c>
      <c r="AM91" s="220">
        <v>0</v>
      </c>
      <c r="AN91" s="220">
        <v>0</v>
      </c>
      <c r="AO91" s="220">
        <v>0</v>
      </c>
      <c r="AP91" s="220">
        <v>0</v>
      </c>
      <c r="AQ91" s="220">
        <v>0</v>
      </c>
      <c r="AR91" s="220">
        <v>0</v>
      </c>
      <c r="AS91" s="220">
        <v>0</v>
      </c>
      <c r="AT91" s="220">
        <v>0</v>
      </c>
      <c r="AU91" s="220">
        <v>0</v>
      </c>
      <c r="AV91" s="220">
        <v>0</v>
      </c>
      <c r="AW91" s="220">
        <v>0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28"/>
      <c r="BD91" s="142">
        <f t="shared" si="27"/>
        <v>1</v>
      </c>
      <c r="BF91" s="155">
        <f t="shared" si="28"/>
        <v>0</v>
      </c>
      <c r="BG91" s="226">
        <v>0</v>
      </c>
      <c r="BH91" s="226">
        <v>0</v>
      </c>
      <c r="BI91" s="220">
        <v>0</v>
      </c>
      <c r="BJ91" s="220">
        <v>0</v>
      </c>
      <c r="BK91" s="220">
        <v>0</v>
      </c>
      <c r="BL91" s="140">
        <f t="shared" si="29"/>
        <v>1</v>
      </c>
      <c r="BM91" s="28"/>
      <c r="BN91" s="155">
        <f t="shared" si="30"/>
        <v>1</v>
      </c>
      <c r="BO91" s="226">
        <v>1</v>
      </c>
      <c r="BP91" s="220">
        <v>0</v>
      </c>
      <c r="BQ91" s="220">
        <v>0</v>
      </c>
      <c r="BR91" s="220">
        <v>0</v>
      </c>
      <c r="BS91" s="140">
        <f t="shared" si="31"/>
        <v>0</v>
      </c>
      <c r="BU91" s="155">
        <f t="shared" si="32"/>
        <v>0</v>
      </c>
      <c r="BV91" s="226">
        <v>0</v>
      </c>
      <c r="BW91" s="226">
        <v>0</v>
      </c>
      <c r="BX91" s="226">
        <v>0</v>
      </c>
      <c r="BY91" s="226">
        <v>0</v>
      </c>
      <c r="BZ91" s="226">
        <v>0</v>
      </c>
      <c r="CA91" s="226">
        <v>0</v>
      </c>
      <c r="CB91" s="226">
        <v>0</v>
      </c>
      <c r="CC91" s="140">
        <f t="shared" si="33"/>
        <v>1</v>
      </c>
      <c r="CE91" s="157" cm="1">
        <f t="array" ref="CE91">IF($AA91=0,0,
IF(OR(ROUND($BD91,2)&lt;&gt;1,
OR($AI91:$BB91&lt;0)),1,0))</f>
        <v>0</v>
      </c>
      <c r="CG91" s="159">
        <f t="shared" si="34"/>
        <v>1</v>
      </c>
      <c r="CH91" s="159">
        <f t="shared" si="35"/>
        <v>2</v>
      </c>
      <c r="CI91" s="159">
        <f>SUM(CH$12:CH91)+1</f>
        <v>185</v>
      </c>
      <c r="CJ91" s="144" t="str">
        <f t="shared" si="36"/>
        <v>N/A</v>
      </c>
      <c r="CK91" s="159" t="str">
        <f>IFERROR(RANK(CJ91,CJ$12:CJ$286,0)+COUNTIF(CJ$12:CJ91,CJ91)-1,NA)</f>
        <v>N/A</v>
      </c>
      <c r="CM91" s="227" t="s">
        <v>739</v>
      </c>
      <c r="CN91" s="227" t="str">
        <f t="shared" si="37"/>
        <v>FY22</v>
      </c>
      <c r="CO91" s="52" cm="1">
        <f t="array" ref="CO91">Inflation!$S$11
/INDEX(Inflation!$J$11:$Z$11,,MATCH(RIGHT(CM91,2),RIGHT(Inflation!$J$9:$Z$9,2),0))
/(1+Inflation!$S$10)^0.5</f>
        <v>0.96206866341754282</v>
      </c>
      <c r="CP91" s="227" t="s">
        <v>199</v>
      </c>
    </row>
    <row r="92" spans="1:94" x14ac:dyDescent="0.2">
      <c r="A92" s="49">
        <f>IF(AND(COUNTIF(D$12:D92,D92)&gt;1,D92&lt;&gt;"[Project Name]"),1,0)</f>
        <v>0</v>
      </c>
      <c r="C92" s="28">
        <f t="shared" si="25"/>
        <v>81</v>
      </c>
      <c r="D92" s="218" t="s">
        <v>649</v>
      </c>
      <c r="E92" s="218" t="b">
        <v>0</v>
      </c>
      <c r="F92" s="219" t="s">
        <v>23</v>
      </c>
      <c r="G92" s="219" t="s">
        <v>35</v>
      </c>
      <c r="H92" s="219" t="s">
        <v>46</v>
      </c>
      <c r="I92" s="219" t="s">
        <v>15</v>
      </c>
      <c r="J92" s="219" t="s">
        <v>15</v>
      </c>
      <c r="K92" s="219" t="s">
        <v>351</v>
      </c>
      <c r="L92" s="219" t="s">
        <v>365</v>
      </c>
      <c r="M92" s="219" t="s">
        <v>15</v>
      </c>
      <c r="N92" s="219" t="s">
        <v>200</v>
      </c>
      <c r="O92" s="220">
        <v>0</v>
      </c>
      <c r="P92" s="219" t="s">
        <v>523</v>
      </c>
      <c r="Q92" s="221" t="s">
        <v>131</v>
      </c>
      <c r="R92" s="222">
        <v>0</v>
      </c>
      <c r="S92" s="220">
        <v>0</v>
      </c>
      <c r="T92" s="43">
        <f t="shared" si="26"/>
        <v>1</v>
      </c>
      <c r="V92" s="223">
        <v>0</v>
      </c>
      <c r="W92" s="223">
        <v>0</v>
      </c>
      <c r="X92" s="223">
        <v>0</v>
      </c>
      <c r="Y92" s="223">
        <v>0</v>
      </c>
      <c r="Z92" s="223">
        <v>0</v>
      </c>
      <c r="AA92" s="141">
        <v>0</v>
      </c>
      <c r="AC92" s="224">
        <v>0</v>
      </c>
      <c r="AD92" s="224">
        <v>0</v>
      </c>
      <c r="AE92" s="224">
        <v>1</v>
      </c>
      <c r="AF92" s="224">
        <v>0</v>
      </c>
      <c r="AG92" s="224">
        <v>0</v>
      </c>
      <c r="AI92" s="220">
        <v>0</v>
      </c>
      <c r="AJ92" s="220">
        <v>0</v>
      </c>
      <c r="AK92" s="220">
        <v>1</v>
      </c>
      <c r="AL92" s="220">
        <v>0</v>
      </c>
      <c r="AM92" s="220">
        <v>0</v>
      </c>
      <c r="AN92" s="220">
        <v>0</v>
      </c>
      <c r="AO92" s="220">
        <v>0</v>
      </c>
      <c r="AP92" s="220">
        <v>0</v>
      </c>
      <c r="AQ92" s="220">
        <v>0</v>
      </c>
      <c r="AR92" s="220">
        <v>0</v>
      </c>
      <c r="AS92" s="220">
        <v>0</v>
      </c>
      <c r="AT92" s="220">
        <v>0</v>
      </c>
      <c r="AU92" s="220">
        <v>0</v>
      </c>
      <c r="AV92" s="220">
        <v>0</v>
      </c>
      <c r="AW92" s="220">
        <v>0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28"/>
      <c r="BD92" s="142">
        <f t="shared" si="27"/>
        <v>1</v>
      </c>
      <c r="BF92" s="155">
        <f t="shared" si="28"/>
        <v>0</v>
      </c>
      <c r="BG92" s="226">
        <v>0</v>
      </c>
      <c r="BH92" s="226">
        <v>0</v>
      </c>
      <c r="BI92" s="220">
        <v>0</v>
      </c>
      <c r="BJ92" s="220">
        <v>0</v>
      </c>
      <c r="BK92" s="220">
        <v>0</v>
      </c>
      <c r="BL92" s="140">
        <f t="shared" si="29"/>
        <v>1</v>
      </c>
      <c r="BM92" s="28"/>
      <c r="BN92" s="155">
        <f t="shared" si="30"/>
        <v>1</v>
      </c>
      <c r="BO92" s="226">
        <v>0</v>
      </c>
      <c r="BP92" s="220">
        <v>0</v>
      </c>
      <c r="BQ92" s="220">
        <v>0</v>
      </c>
      <c r="BR92" s="220">
        <v>1</v>
      </c>
      <c r="BS92" s="140">
        <f t="shared" si="31"/>
        <v>0</v>
      </c>
      <c r="BU92" s="155">
        <f t="shared" si="32"/>
        <v>0</v>
      </c>
      <c r="BV92" s="226">
        <v>0</v>
      </c>
      <c r="BW92" s="226">
        <v>0</v>
      </c>
      <c r="BX92" s="226">
        <v>0</v>
      </c>
      <c r="BY92" s="226">
        <v>0</v>
      </c>
      <c r="BZ92" s="226">
        <v>0</v>
      </c>
      <c r="CA92" s="226">
        <v>0</v>
      </c>
      <c r="CB92" s="226">
        <v>0</v>
      </c>
      <c r="CC92" s="140">
        <f t="shared" si="33"/>
        <v>1</v>
      </c>
      <c r="CE92" s="157" cm="1">
        <f t="array" ref="CE92">IF($AA92=0,0,
IF(OR(ROUND($BD92,2)&lt;&gt;1,
OR($AI92:$BB92&lt;0)),1,0))</f>
        <v>0</v>
      </c>
      <c r="CG92" s="159">
        <f t="shared" si="34"/>
        <v>1</v>
      </c>
      <c r="CH92" s="159">
        <f t="shared" si="35"/>
        <v>2</v>
      </c>
      <c r="CI92" s="159">
        <f>SUM(CH$12:CH92)+1</f>
        <v>187</v>
      </c>
      <c r="CJ92" s="144" t="str">
        <f t="shared" si="36"/>
        <v>N/A</v>
      </c>
      <c r="CK92" s="159" t="str">
        <f>IFERROR(RANK(CJ92,CJ$12:CJ$286,0)+COUNTIF(CJ$12:CJ92,CJ92)-1,NA)</f>
        <v>N/A</v>
      </c>
      <c r="CM92" s="227" t="s">
        <v>739</v>
      </c>
      <c r="CN92" s="227" t="str">
        <f t="shared" si="37"/>
        <v>FY22</v>
      </c>
      <c r="CO92" s="52" cm="1">
        <f t="array" ref="CO92">Inflation!$S$11
/INDEX(Inflation!$J$11:$Z$11,,MATCH(RIGHT(CM92,2),RIGHT(Inflation!$J$9:$Z$9,2),0))
/(1+Inflation!$S$10)^0.5</f>
        <v>0.96206866341754282</v>
      </c>
      <c r="CP92" s="227" t="s">
        <v>199</v>
      </c>
    </row>
    <row r="93" spans="1:94" x14ac:dyDescent="0.2">
      <c r="A93" s="49">
        <f>IF(AND(COUNTIF(D$12:D93,D93)&gt;1,D93&lt;&gt;"[Project Name]"),1,0)</f>
        <v>0</v>
      </c>
      <c r="C93" s="28">
        <f t="shared" si="25"/>
        <v>82</v>
      </c>
      <c r="D93" s="218" t="s">
        <v>650</v>
      </c>
      <c r="E93" s="218" t="b">
        <v>0</v>
      </c>
      <c r="F93" s="219" t="s">
        <v>23</v>
      </c>
      <c r="G93" s="219" t="s">
        <v>35</v>
      </c>
      <c r="H93" s="219" t="s">
        <v>46</v>
      </c>
      <c r="I93" s="219" t="s">
        <v>15</v>
      </c>
      <c r="J93" s="219" t="s">
        <v>15</v>
      </c>
      <c r="K93" s="219" t="s">
        <v>349</v>
      </c>
      <c r="L93" s="219" t="s">
        <v>365</v>
      </c>
      <c r="M93" s="219" t="s">
        <v>15</v>
      </c>
      <c r="N93" s="219" t="s">
        <v>200</v>
      </c>
      <c r="O93" s="220">
        <v>0</v>
      </c>
      <c r="P93" s="219" t="s">
        <v>523</v>
      </c>
      <c r="Q93" s="221" t="s">
        <v>131</v>
      </c>
      <c r="R93" s="222">
        <v>0</v>
      </c>
      <c r="S93" s="220">
        <v>0</v>
      </c>
      <c r="T93" s="43">
        <f t="shared" si="26"/>
        <v>1</v>
      </c>
      <c r="V93" s="223">
        <v>0</v>
      </c>
      <c r="W93" s="223">
        <v>0</v>
      </c>
      <c r="X93" s="223">
        <v>0</v>
      </c>
      <c r="Y93" s="223">
        <v>0</v>
      </c>
      <c r="Z93" s="223">
        <v>0</v>
      </c>
      <c r="AA93" s="141">
        <v>0</v>
      </c>
      <c r="AC93" s="224">
        <v>0</v>
      </c>
      <c r="AD93" s="224">
        <v>0</v>
      </c>
      <c r="AE93" s="224">
        <v>0</v>
      </c>
      <c r="AF93" s="224">
        <v>0</v>
      </c>
      <c r="AG93" s="224">
        <v>0</v>
      </c>
      <c r="AI93" s="220">
        <v>0</v>
      </c>
      <c r="AJ93" s="220">
        <v>0</v>
      </c>
      <c r="AK93" s="220">
        <v>1</v>
      </c>
      <c r="AL93" s="220">
        <v>0</v>
      </c>
      <c r="AM93" s="220">
        <v>0</v>
      </c>
      <c r="AN93" s="220">
        <v>0</v>
      </c>
      <c r="AO93" s="220">
        <v>0</v>
      </c>
      <c r="AP93" s="220">
        <v>0</v>
      </c>
      <c r="AQ93" s="220">
        <v>0</v>
      </c>
      <c r="AR93" s="220">
        <v>0</v>
      </c>
      <c r="AS93" s="220">
        <v>0</v>
      </c>
      <c r="AT93" s="220">
        <v>0</v>
      </c>
      <c r="AU93" s="220">
        <v>0</v>
      </c>
      <c r="AV93" s="220">
        <v>0</v>
      </c>
      <c r="AW93" s="220">
        <v>0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28"/>
      <c r="BD93" s="142">
        <f t="shared" si="27"/>
        <v>1</v>
      </c>
      <c r="BF93" s="155">
        <f t="shared" si="28"/>
        <v>0</v>
      </c>
      <c r="BG93" s="226">
        <v>0</v>
      </c>
      <c r="BH93" s="226">
        <v>0</v>
      </c>
      <c r="BI93" s="220">
        <v>0</v>
      </c>
      <c r="BJ93" s="220">
        <v>0</v>
      </c>
      <c r="BK93" s="220">
        <v>0</v>
      </c>
      <c r="BL93" s="140">
        <f t="shared" si="29"/>
        <v>1</v>
      </c>
      <c r="BM93" s="28"/>
      <c r="BN93" s="155">
        <f t="shared" si="30"/>
        <v>1</v>
      </c>
      <c r="BO93" s="226">
        <v>0</v>
      </c>
      <c r="BP93" s="220">
        <v>0</v>
      </c>
      <c r="BQ93" s="220">
        <v>0</v>
      </c>
      <c r="BR93" s="220">
        <v>1</v>
      </c>
      <c r="BS93" s="140">
        <f t="shared" si="31"/>
        <v>0</v>
      </c>
      <c r="BU93" s="155">
        <f t="shared" si="32"/>
        <v>0</v>
      </c>
      <c r="BV93" s="226">
        <v>0</v>
      </c>
      <c r="BW93" s="226">
        <v>0</v>
      </c>
      <c r="BX93" s="226">
        <v>0</v>
      </c>
      <c r="BY93" s="226">
        <v>0</v>
      </c>
      <c r="BZ93" s="226">
        <v>0</v>
      </c>
      <c r="CA93" s="226">
        <v>0</v>
      </c>
      <c r="CB93" s="226">
        <v>0</v>
      </c>
      <c r="CC93" s="140">
        <f t="shared" si="33"/>
        <v>1</v>
      </c>
      <c r="CE93" s="157" cm="1">
        <f t="array" ref="CE93">IF($AA93=0,0,
IF(OR(ROUND($BD93,2)&lt;&gt;1,
OR($AI93:$BB93&lt;0)),1,0))</f>
        <v>0</v>
      </c>
      <c r="CG93" s="159">
        <f t="shared" si="34"/>
        <v>1</v>
      </c>
      <c r="CH93" s="159">
        <f t="shared" si="35"/>
        <v>2</v>
      </c>
      <c r="CI93" s="159">
        <f>SUM(CH$12:CH93)+1</f>
        <v>189</v>
      </c>
      <c r="CJ93" s="144" t="str">
        <f t="shared" si="36"/>
        <v>N/A</v>
      </c>
      <c r="CK93" s="159" t="str">
        <f>IFERROR(RANK(CJ93,CJ$12:CJ$286,0)+COUNTIF(CJ$12:CJ93,CJ93)-1,NA)</f>
        <v>N/A</v>
      </c>
      <c r="CM93" s="227" t="s">
        <v>739</v>
      </c>
      <c r="CN93" s="227" t="str">
        <f t="shared" si="37"/>
        <v>FY22</v>
      </c>
      <c r="CO93" s="52" cm="1">
        <f t="array" ref="CO93">Inflation!$S$11
/INDEX(Inflation!$J$11:$Z$11,,MATCH(RIGHT(CM93,2),RIGHT(Inflation!$J$9:$Z$9,2),0))
/(1+Inflation!$S$10)^0.5</f>
        <v>0.96206866341754282</v>
      </c>
      <c r="CP93" s="227" t="s">
        <v>199</v>
      </c>
    </row>
    <row r="94" spans="1:94" x14ac:dyDescent="0.2">
      <c r="A94" s="49">
        <f>IF(AND(COUNTIF(D$12:D94,D94)&gt;1,D94&lt;&gt;"[Project Name]"),1,0)</f>
        <v>0</v>
      </c>
      <c r="C94" s="28">
        <f t="shared" si="25"/>
        <v>83</v>
      </c>
      <c r="D94" s="241" t="s">
        <v>651</v>
      </c>
      <c r="E94" s="218" t="b">
        <v>1</v>
      </c>
      <c r="F94" s="219" t="s">
        <v>23</v>
      </c>
      <c r="G94" s="219" t="s">
        <v>35</v>
      </c>
      <c r="H94" s="219" t="s">
        <v>46</v>
      </c>
      <c r="I94" s="219" t="s">
        <v>15</v>
      </c>
      <c r="J94" s="219" t="s">
        <v>15</v>
      </c>
      <c r="K94" s="219" t="s">
        <v>348</v>
      </c>
      <c r="L94" s="219" t="s">
        <v>365</v>
      </c>
      <c r="M94" s="219" t="s">
        <v>15</v>
      </c>
      <c r="N94" s="219" t="s">
        <v>200</v>
      </c>
      <c r="O94" s="220">
        <v>0</v>
      </c>
      <c r="P94" s="219" t="s">
        <v>523</v>
      </c>
      <c r="Q94" s="221" t="s">
        <v>132</v>
      </c>
      <c r="R94" s="222">
        <v>0</v>
      </c>
      <c r="S94" s="220">
        <v>0.15088016265378904</v>
      </c>
      <c r="T94" s="43">
        <f t="shared" si="26"/>
        <v>0.84911983734621099</v>
      </c>
      <c r="V94" s="249">
        <v>5.8621004883751784E-2</v>
      </c>
      <c r="W94" s="249">
        <v>0.31979798282041205</v>
      </c>
      <c r="X94" s="249">
        <v>1.9973055873708712</v>
      </c>
      <c r="Y94" s="249">
        <v>0</v>
      </c>
      <c r="Z94" s="249">
        <v>0</v>
      </c>
      <c r="AA94" s="141">
        <v>2.3757245750750351</v>
      </c>
      <c r="AC94" s="224">
        <v>0</v>
      </c>
      <c r="AD94" s="224">
        <v>0</v>
      </c>
      <c r="AE94" s="224">
        <v>1</v>
      </c>
      <c r="AF94" s="224">
        <v>0</v>
      </c>
      <c r="AG94" s="224">
        <v>0</v>
      </c>
      <c r="AI94" s="220">
        <v>0</v>
      </c>
      <c r="AJ94" s="220">
        <v>0</v>
      </c>
      <c r="AK94" s="220">
        <v>0.92300000000000015</v>
      </c>
      <c r="AL94" s="220">
        <v>7.6999999999999819E-2</v>
      </c>
      <c r="AM94" s="220">
        <v>0</v>
      </c>
      <c r="AN94" s="220">
        <v>0</v>
      </c>
      <c r="AO94" s="220">
        <v>0</v>
      </c>
      <c r="AP94" s="220">
        <v>0</v>
      </c>
      <c r="AQ94" s="220">
        <v>0</v>
      </c>
      <c r="AR94" s="220">
        <v>0</v>
      </c>
      <c r="AS94" s="220">
        <v>0</v>
      </c>
      <c r="AT94" s="220">
        <v>0</v>
      </c>
      <c r="AU94" s="220">
        <v>0</v>
      </c>
      <c r="AV94" s="220">
        <v>0</v>
      </c>
      <c r="AW94" s="220">
        <v>0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28"/>
      <c r="BD94" s="142">
        <f t="shared" si="27"/>
        <v>1</v>
      </c>
      <c r="BF94" s="155">
        <f t="shared" si="28"/>
        <v>0</v>
      </c>
      <c r="BG94" s="226">
        <v>0</v>
      </c>
      <c r="BH94" s="226">
        <v>0</v>
      </c>
      <c r="BI94" s="220">
        <v>0</v>
      </c>
      <c r="BJ94" s="220">
        <v>0</v>
      </c>
      <c r="BK94" s="220">
        <v>0</v>
      </c>
      <c r="BL94" s="140">
        <f t="shared" si="29"/>
        <v>1</v>
      </c>
      <c r="BM94" s="28"/>
      <c r="BN94" s="155">
        <f t="shared" si="30"/>
        <v>0.92300000000000015</v>
      </c>
      <c r="BO94" s="226">
        <v>5.7421451787648958E-2</v>
      </c>
      <c r="BP94" s="220">
        <v>0.71505958829902483</v>
      </c>
      <c r="BQ94" s="220">
        <v>0.22751895991332607</v>
      </c>
      <c r="BR94" s="220">
        <v>0</v>
      </c>
      <c r="BS94" s="140">
        <f t="shared" si="31"/>
        <v>0</v>
      </c>
      <c r="BU94" s="155">
        <f t="shared" si="32"/>
        <v>7.6999999999999819E-2</v>
      </c>
      <c r="BV94" s="226">
        <v>0.1558441558441562</v>
      </c>
      <c r="BW94" s="226">
        <v>0.70129870129870064</v>
      </c>
      <c r="BX94" s="226">
        <v>0.14285714285714318</v>
      </c>
      <c r="BY94" s="226">
        <v>0</v>
      </c>
      <c r="BZ94" s="226">
        <v>0</v>
      </c>
      <c r="CA94" s="226">
        <v>0</v>
      </c>
      <c r="CB94" s="226">
        <v>0</v>
      </c>
      <c r="CC94" s="140">
        <f t="shared" si="33"/>
        <v>0</v>
      </c>
      <c r="CE94" s="157" cm="1">
        <f t="array" ref="CE94">IF($AA94=0,0,
IF(OR(ROUND($BD94,2)&lt;&gt;1,
OR($AI94:$BB94&lt;0)),1,0))</f>
        <v>0</v>
      </c>
      <c r="CG94" s="159">
        <f t="shared" si="34"/>
        <v>2</v>
      </c>
      <c r="CH94" s="159">
        <f t="shared" si="35"/>
        <v>4</v>
      </c>
      <c r="CI94" s="159">
        <f>SUM(CH$12:CH94)+1</f>
        <v>193</v>
      </c>
      <c r="CJ94" s="144" t="str">
        <f t="shared" si="36"/>
        <v>N/A</v>
      </c>
      <c r="CK94" s="159" t="str">
        <f>IFERROR(RANK(CJ94,CJ$12:CJ$286,0)+COUNTIF(CJ$12:CJ94,CJ94)-1,NA)</f>
        <v>N/A</v>
      </c>
      <c r="CM94" s="227" t="s">
        <v>739</v>
      </c>
      <c r="CN94" s="227" t="str">
        <f t="shared" si="37"/>
        <v>FY22</v>
      </c>
      <c r="CO94" s="52" cm="1">
        <f t="array" ref="CO94">Inflation!$S$11
/INDEX(Inflation!$J$11:$Z$11,,MATCH(RIGHT(CM94,2),RIGHT(Inflation!$J$9:$Z$9,2),0))
/(1+Inflation!$S$10)^0.5</f>
        <v>0.96206866341754282</v>
      </c>
      <c r="CP94" s="227" t="s">
        <v>199</v>
      </c>
    </row>
    <row r="95" spans="1:94" x14ac:dyDescent="0.2">
      <c r="A95" s="49">
        <f>IF(AND(COUNTIF(D$12:D95,D95)&gt;1,D95&lt;&gt;"[Project Name]"),1,0)</f>
        <v>0</v>
      </c>
      <c r="C95" s="28">
        <f t="shared" si="25"/>
        <v>84</v>
      </c>
      <c r="D95" s="241" t="s">
        <v>652</v>
      </c>
      <c r="E95" s="218" t="b">
        <v>1</v>
      </c>
      <c r="F95" s="219" t="s">
        <v>23</v>
      </c>
      <c r="G95" s="219" t="s">
        <v>35</v>
      </c>
      <c r="H95" s="219" t="s">
        <v>46</v>
      </c>
      <c r="I95" s="219" t="s">
        <v>15</v>
      </c>
      <c r="J95" s="219" t="s">
        <v>15</v>
      </c>
      <c r="K95" s="219" t="s">
        <v>348</v>
      </c>
      <c r="L95" s="219" t="s">
        <v>365</v>
      </c>
      <c r="M95" s="219" t="s">
        <v>15</v>
      </c>
      <c r="N95" s="219" t="s">
        <v>200</v>
      </c>
      <c r="O95" s="220">
        <v>0</v>
      </c>
      <c r="P95" s="219" t="s">
        <v>523</v>
      </c>
      <c r="Q95" s="221" t="s">
        <v>132</v>
      </c>
      <c r="R95" s="222">
        <v>0</v>
      </c>
      <c r="S95" s="220">
        <v>0.14667361585270103</v>
      </c>
      <c r="T95" s="43">
        <f t="shared" si="26"/>
        <v>0.853326384147299</v>
      </c>
      <c r="V95" s="249">
        <v>0</v>
      </c>
      <c r="W95" s="249">
        <v>0</v>
      </c>
      <c r="X95" s="249">
        <v>0.14768064269643277</v>
      </c>
      <c r="Y95" s="249">
        <v>1.3714029828773913</v>
      </c>
      <c r="Z95" s="249">
        <v>4.4593762492098628E-2</v>
      </c>
      <c r="AA95" s="141">
        <v>1.5636773880659227</v>
      </c>
      <c r="AC95" s="224">
        <v>0</v>
      </c>
      <c r="AD95" s="224">
        <v>0</v>
      </c>
      <c r="AE95" s="224">
        <v>0</v>
      </c>
      <c r="AF95" s="224">
        <v>0</v>
      </c>
      <c r="AG95" s="224">
        <v>1</v>
      </c>
      <c r="AI95" s="220">
        <v>0</v>
      </c>
      <c r="AJ95" s="220">
        <v>0</v>
      </c>
      <c r="AK95" s="220">
        <v>0.95</v>
      </c>
      <c r="AL95" s="220">
        <v>5.0000000000000031E-2</v>
      </c>
      <c r="AM95" s="220">
        <v>0</v>
      </c>
      <c r="AN95" s="220">
        <v>0</v>
      </c>
      <c r="AO95" s="220">
        <v>0</v>
      </c>
      <c r="AP95" s="220">
        <v>0</v>
      </c>
      <c r="AQ95" s="220">
        <v>0</v>
      </c>
      <c r="AR95" s="220">
        <v>0</v>
      </c>
      <c r="AS95" s="220">
        <v>0</v>
      </c>
      <c r="AT95" s="220">
        <v>0</v>
      </c>
      <c r="AU95" s="220">
        <v>0</v>
      </c>
      <c r="AV95" s="220">
        <v>0</v>
      </c>
      <c r="AW95" s="220">
        <v>0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28"/>
      <c r="BD95" s="142">
        <f t="shared" si="27"/>
        <v>1</v>
      </c>
      <c r="BF95" s="155">
        <f t="shared" si="28"/>
        <v>0</v>
      </c>
      <c r="BG95" s="226">
        <v>0</v>
      </c>
      <c r="BH95" s="226">
        <v>0</v>
      </c>
      <c r="BI95" s="220">
        <v>0</v>
      </c>
      <c r="BJ95" s="220">
        <v>0</v>
      </c>
      <c r="BK95" s="220">
        <v>0</v>
      </c>
      <c r="BL95" s="140">
        <f t="shared" si="29"/>
        <v>1</v>
      </c>
      <c r="BM95" s="28"/>
      <c r="BN95" s="155">
        <f t="shared" si="30"/>
        <v>0.95</v>
      </c>
      <c r="BO95" s="226">
        <v>0</v>
      </c>
      <c r="BP95" s="220">
        <v>1</v>
      </c>
      <c r="BQ95" s="220">
        <v>0</v>
      </c>
      <c r="BR95" s="220">
        <v>0</v>
      </c>
      <c r="BS95" s="140">
        <f t="shared" si="31"/>
        <v>0</v>
      </c>
      <c r="BU95" s="155">
        <f t="shared" si="32"/>
        <v>5.0000000000000031E-2</v>
      </c>
      <c r="BV95" s="226">
        <v>0.39999999999999974</v>
      </c>
      <c r="BW95" s="226">
        <v>0.58000000000000018</v>
      </c>
      <c r="BX95" s="226">
        <v>1.9999999999999987E-2</v>
      </c>
      <c r="BY95" s="226">
        <v>0</v>
      </c>
      <c r="BZ95" s="226">
        <v>0</v>
      </c>
      <c r="CA95" s="226">
        <v>0</v>
      </c>
      <c r="CB95" s="226">
        <v>0</v>
      </c>
      <c r="CC95" s="140">
        <f t="shared" si="33"/>
        <v>0</v>
      </c>
      <c r="CE95" s="157" cm="1">
        <f t="array" ref="CE95">IF($AA95=0,0,
IF(OR(ROUND($BD95,2)&lt;&gt;1,
OR($AI95:$BB95&lt;0)),1,0))</f>
        <v>0</v>
      </c>
      <c r="CG95" s="159">
        <f t="shared" si="34"/>
        <v>2</v>
      </c>
      <c r="CH95" s="159">
        <f t="shared" si="35"/>
        <v>4</v>
      </c>
      <c r="CI95" s="159">
        <f>SUM(CH$12:CH95)+1</f>
        <v>197</v>
      </c>
      <c r="CJ95" s="144" t="str">
        <f t="shared" si="36"/>
        <v>N/A</v>
      </c>
      <c r="CK95" s="159" t="str">
        <f>IFERROR(RANK(CJ95,CJ$12:CJ$286,0)+COUNTIF(CJ$12:CJ95,CJ95)-1,NA)</f>
        <v>N/A</v>
      </c>
      <c r="CM95" s="227" t="s">
        <v>739</v>
      </c>
      <c r="CN95" s="227" t="str">
        <f t="shared" si="37"/>
        <v>FY22</v>
      </c>
      <c r="CO95" s="52" cm="1">
        <f t="array" ref="CO95">Inflation!$S$11
/INDEX(Inflation!$J$11:$Z$11,,MATCH(RIGHT(CM95,2),RIGHT(Inflation!$J$9:$Z$9,2),0))
/(1+Inflation!$S$10)^0.5</f>
        <v>0.96206866341754282</v>
      </c>
      <c r="CP95" s="227" t="s">
        <v>199</v>
      </c>
    </row>
    <row r="96" spans="1:94" x14ac:dyDescent="0.2">
      <c r="A96" s="49">
        <f>IF(AND(COUNTIF(D$12:D96,D96)&gt;1,D96&lt;&gt;"[Project Name]"),1,0)</f>
        <v>0</v>
      </c>
      <c r="C96" s="28">
        <f t="shared" si="25"/>
        <v>85</v>
      </c>
      <c r="D96" s="218" t="s">
        <v>653</v>
      </c>
      <c r="E96" s="218" t="b">
        <v>0</v>
      </c>
      <c r="F96" s="219" t="s">
        <v>23</v>
      </c>
      <c r="G96" s="219" t="s">
        <v>35</v>
      </c>
      <c r="H96" s="219" t="s">
        <v>46</v>
      </c>
      <c r="I96" s="219" t="s">
        <v>15</v>
      </c>
      <c r="J96" s="219" t="s">
        <v>15</v>
      </c>
      <c r="K96" s="219" t="s">
        <v>350</v>
      </c>
      <c r="L96" s="219" t="s">
        <v>367</v>
      </c>
      <c r="M96" s="219" t="s">
        <v>15</v>
      </c>
      <c r="N96" s="219" t="s">
        <v>200</v>
      </c>
      <c r="O96" s="220">
        <v>0</v>
      </c>
      <c r="P96" s="219" t="s">
        <v>523</v>
      </c>
      <c r="Q96" s="221" t="s">
        <v>131</v>
      </c>
      <c r="R96" s="222">
        <v>0</v>
      </c>
      <c r="S96" s="220">
        <v>0</v>
      </c>
      <c r="T96" s="43">
        <f t="shared" si="26"/>
        <v>1</v>
      </c>
      <c r="V96" s="223">
        <v>0</v>
      </c>
      <c r="W96" s="223">
        <v>0</v>
      </c>
      <c r="X96" s="223">
        <v>0</v>
      </c>
      <c r="Y96" s="223">
        <v>0</v>
      </c>
      <c r="Z96" s="223">
        <v>0</v>
      </c>
      <c r="AA96" s="141">
        <v>0</v>
      </c>
      <c r="AC96" s="224">
        <v>0</v>
      </c>
      <c r="AD96" s="224">
        <v>0</v>
      </c>
      <c r="AE96" s="224">
        <v>0</v>
      </c>
      <c r="AF96" s="224">
        <v>0</v>
      </c>
      <c r="AG96" s="224">
        <v>0</v>
      </c>
      <c r="AI96" s="220">
        <v>0</v>
      </c>
      <c r="AJ96" s="220">
        <v>0</v>
      </c>
      <c r="AK96" s="220">
        <v>1</v>
      </c>
      <c r="AL96" s="220">
        <v>0</v>
      </c>
      <c r="AM96" s="220">
        <v>0</v>
      </c>
      <c r="AN96" s="220">
        <v>0</v>
      </c>
      <c r="AO96" s="220">
        <v>0</v>
      </c>
      <c r="AP96" s="220">
        <v>0</v>
      </c>
      <c r="AQ96" s="220">
        <v>0</v>
      </c>
      <c r="AR96" s="220">
        <v>0</v>
      </c>
      <c r="AS96" s="220">
        <v>0</v>
      </c>
      <c r="AT96" s="220">
        <v>0</v>
      </c>
      <c r="AU96" s="220">
        <v>0</v>
      </c>
      <c r="AV96" s="220">
        <v>0</v>
      </c>
      <c r="AW96" s="220">
        <v>0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28"/>
      <c r="BD96" s="142">
        <f t="shared" si="27"/>
        <v>1</v>
      </c>
      <c r="BF96" s="155">
        <f t="shared" si="28"/>
        <v>0</v>
      </c>
      <c r="BG96" s="226">
        <v>0</v>
      </c>
      <c r="BH96" s="226">
        <v>0</v>
      </c>
      <c r="BI96" s="220">
        <v>0</v>
      </c>
      <c r="BJ96" s="220">
        <v>0</v>
      </c>
      <c r="BK96" s="220">
        <v>0</v>
      </c>
      <c r="BL96" s="140">
        <f t="shared" si="29"/>
        <v>1</v>
      </c>
      <c r="BM96" s="28"/>
      <c r="BN96" s="155">
        <f t="shared" si="30"/>
        <v>1</v>
      </c>
      <c r="BO96" s="226">
        <v>1</v>
      </c>
      <c r="BP96" s="220">
        <v>0</v>
      </c>
      <c r="BQ96" s="220">
        <v>0</v>
      </c>
      <c r="BR96" s="220">
        <v>0</v>
      </c>
      <c r="BS96" s="140">
        <f t="shared" si="31"/>
        <v>0</v>
      </c>
      <c r="BU96" s="155">
        <f t="shared" si="32"/>
        <v>0</v>
      </c>
      <c r="BV96" s="226">
        <v>0</v>
      </c>
      <c r="BW96" s="226">
        <v>0</v>
      </c>
      <c r="BX96" s="226">
        <v>0</v>
      </c>
      <c r="BY96" s="226">
        <v>0</v>
      </c>
      <c r="BZ96" s="226">
        <v>0</v>
      </c>
      <c r="CA96" s="226">
        <v>0</v>
      </c>
      <c r="CB96" s="226">
        <v>0</v>
      </c>
      <c r="CC96" s="140">
        <f t="shared" si="33"/>
        <v>1</v>
      </c>
      <c r="CE96" s="157" cm="1">
        <f t="array" ref="CE96">IF($AA96=0,0,
IF(OR(ROUND($BD96,2)&lt;&gt;1,
OR($AI96:$BB96&lt;0)),1,0))</f>
        <v>0</v>
      </c>
      <c r="CG96" s="159">
        <f t="shared" si="34"/>
        <v>1</v>
      </c>
      <c r="CH96" s="159">
        <f t="shared" si="35"/>
        <v>2</v>
      </c>
      <c r="CI96" s="159">
        <f>SUM(CH$12:CH96)+1</f>
        <v>199</v>
      </c>
      <c r="CJ96" s="144" t="str">
        <f t="shared" si="36"/>
        <v>N/A</v>
      </c>
      <c r="CK96" s="159" t="str">
        <f>IFERROR(RANK(CJ96,CJ$12:CJ$286,0)+COUNTIF(CJ$12:CJ96,CJ96)-1,NA)</f>
        <v>N/A</v>
      </c>
      <c r="CM96" s="227" t="s">
        <v>739</v>
      </c>
      <c r="CN96" s="227" t="str">
        <f t="shared" si="37"/>
        <v>FY22</v>
      </c>
      <c r="CO96" s="52" cm="1">
        <f t="array" ref="CO96">Inflation!$S$11
/INDEX(Inflation!$J$11:$Z$11,,MATCH(RIGHT(CM96,2),RIGHT(Inflation!$J$9:$Z$9,2),0))
/(1+Inflation!$S$10)^0.5</f>
        <v>0.96206866341754282</v>
      </c>
      <c r="CP96" s="227" t="s">
        <v>199</v>
      </c>
    </row>
    <row r="97" spans="1:94" x14ac:dyDescent="0.2">
      <c r="A97" s="49">
        <f>IF(AND(COUNTIF(D$12:D97,D97)&gt;1,D97&lt;&gt;"[Project Name]"),1,0)</f>
        <v>0</v>
      </c>
      <c r="C97" s="28">
        <f t="shared" si="25"/>
        <v>86</v>
      </c>
      <c r="D97" s="218" t="s">
        <v>654</v>
      </c>
      <c r="E97" s="218" t="b">
        <v>1</v>
      </c>
      <c r="F97" s="219" t="s">
        <v>23</v>
      </c>
      <c r="G97" s="219" t="s">
        <v>34</v>
      </c>
      <c r="H97" s="219" t="s">
        <v>46</v>
      </c>
      <c r="I97" s="219" t="s">
        <v>15</v>
      </c>
      <c r="J97" s="219" t="s">
        <v>15</v>
      </c>
      <c r="K97" s="219" t="s">
        <v>355</v>
      </c>
      <c r="L97" s="219" t="s">
        <v>370</v>
      </c>
      <c r="M97" s="219" t="s">
        <v>15</v>
      </c>
      <c r="N97" s="219" t="s">
        <v>200</v>
      </c>
      <c r="O97" s="220">
        <v>0</v>
      </c>
      <c r="P97" s="219" t="s">
        <v>523</v>
      </c>
      <c r="Q97" s="221" t="s">
        <v>131</v>
      </c>
      <c r="R97" s="222">
        <v>0</v>
      </c>
      <c r="S97" s="220">
        <v>0.12409983099627885</v>
      </c>
      <c r="T97" s="43">
        <f t="shared" si="26"/>
        <v>0.87590016900372114</v>
      </c>
      <c r="V97" s="223">
        <v>0</v>
      </c>
      <c r="W97" s="223">
        <v>0.39405010354361736</v>
      </c>
      <c r="X97" s="223">
        <v>20.496643540847952</v>
      </c>
      <c r="Y97" s="223">
        <v>9.7231846234369375</v>
      </c>
      <c r="Z97" s="223">
        <v>0.90694178338119258</v>
      </c>
      <c r="AA97" s="141">
        <v>31.520820051209697</v>
      </c>
      <c r="AC97" s="224">
        <v>0</v>
      </c>
      <c r="AD97" s="224">
        <v>0</v>
      </c>
      <c r="AE97" s="224">
        <v>0.20805056752248549</v>
      </c>
      <c r="AF97" s="224">
        <v>0.47140436859996426</v>
      </c>
      <c r="AG97" s="224">
        <v>0.30645434688367196</v>
      </c>
      <c r="AI97" s="220">
        <v>0.99999999999999967</v>
      </c>
      <c r="AJ97" s="220">
        <v>0</v>
      </c>
      <c r="AK97" s="220">
        <v>0</v>
      </c>
      <c r="AL97" s="220">
        <v>0</v>
      </c>
      <c r="AM97" s="220">
        <v>0</v>
      </c>
      <c r="AN97" s="220">
        <v>0</v>
      </c>
      <c r="AO97" s="220">
        <v>0</v>
      </c>
      <c r="AP97" s="220">
        <v>0</v>
      </c>
      <c r="AQ97" s="220">
        <v>0</v>
      </c>
      <c r="AR97" s="220">
        <v>0</v>
      </c>
      <c r="AS97" s="220">
        <v>0</v>
      </c>
      <c r="AT97" s="220">
        <v>0</v>
      </c>
      <c r="AU97" s="220">
        <v>0</v>
      </c>
      <c r="AV97" s="220">
        <v>0</v>
      </c>
      <c r="AW97" s="220">
        <v>0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28"/>
      <c r="BD97" s="142">
        <f t="shared" si="27"/>
        <v>0.99999999999999967</v>
      </c>
      <c r="BF97" s="155">
        <f t="shared" si="28"/>
        <v>0.99999999999999967</v>
      </c>
      <c r="BG97" s="226">
        <v>0</v>
      </c>
      <c r="BH97" s="226">
        <v>4.0744758330245393E-2</v>
      </c>
      <c r="BI97" s="220">
        <v>0.22022687162392196</v>
      </c>
      <c r="BJ97" s="220">
        <v>0.73902837004583277</v>
      </c>
      <c r="BK97" s="220">
        <v>0</v>
      </c>
      <c r="BL97" s="140">
        <f t="shared" si="29"/>
        <v>0</v>
      </c>
      <c r="BM97" s="28"/>
      <c r="BN97" s="155">
        <f t="shared" si="30"/>
        <v>0</v>
      </c>
      <c r="BO97" s="226">
        <v>0</v>
      </c>
      <c r="BP97" s="220">
        <v>0</v>
      </c>
      <c r="BQ97" s="220">
        <v>0</v>
      </c>
      <c r="BR97" s="220">
        <v>0</v>
      </c>
      <c r="BS97" s="140">
        <f t="shared" si="31"/>
        <v>1</v>
      </c>
      <c r="BU97" s="155">
        <f t="shared" si="32"/>
        <v>0</v>
      </c>
      <c r="BV97" s="226">
        <v>0</v>
      </c>
      <c r="BW97" s="226">
        <v>0</v>
      </c>
      <c r="BX97" s="226">
        <v>0</v>
      </c>
      <c r="BY97" s="226">
        <v>0</v>
      </c>
      <c r="BZ97" s="226">
        <v>0</v>
      </c>
      <c r="CA97" s="226">
        <v>0</v>
      </c>
      <c r="CB97" s="226">
        <v>0</v>
      </c>
      <c r="CC97" s="140">
        <f t="shared" si="33"/>
        <v>1</v>
      </c>
      <c r="CE97" s="157" cm="1">
        <f t="array" ref="CE97">IF($AA97=0,0,
IF(OR(ROUND($BD97,2)&lt;&gt;1,
OR($AI97:$BB97&lt;0)),1,0))</f>
        <v>0</v>
      </c>
      <c r="CG97" s="159">
        <f t="shared" si="34"/>
        <v>1</v>
      </c>
      <c r="CH97" s="159">
        <f t="shared" si="35"/>
        <v>2</v>
      </c>
      <c r="CI97" s="159">
        <f>SUM(CH$12:CH97)+1</f>
        <v>201</v>
      </c>
      <c r="CJ97" s="144" t="str">
        <f t="shared" si="36"/>
        <v>N/A</v>
      </c>
      <c r="CK97" s="159" t="str">
        <f>IFERROR(RANK(CJ97,CJ$12:CJ$286,0)+COUNTIF(CJ$12:CJ97,CJ97)-1,NA)</f>
        <v>N/A</v>
      </c>
      <c r="CM97" s="227" t="s">
        <v>739</v>
      </c>
      <c r="CN97" s="227" t="str">
        <f t="shared" si="37"/>
        <v>FY22</v>
      </c>
      <c r="CO97" s="52" cm="1">
        <f t="array" ref="CO97">Inflation!$S$11
/INDEX(Inflation!$J$11:$Z$11,,MATCH(RIGHT(CM97,2),RIGHT(Inflation!$J$9:$Z$9,2),0))
/(1+Inflation!$S$10)^0.5</f>
        <v>0.96206866341754282</v>
      </c>
      <c r="CP97" s="227" t="s">
        <v>199</v>
      </c>
    </row>
    <row r="98" spans="1:94" x14ac:dyDescent="0.2">
      <c r="A98" s="49">
        <f>IF(AND(COUNTIF(D$12:D98,D98)&gt;1,D98&lt;&gt;"[Project Name]"),1,0)</f>
        <v>0</v>
      </c>
      <c r="C98" s="28">
        <f t="shared" si="25"/>
        <v>87</v>
      </c>
      <c r="D98" s="218" t="s">
        <v>655</v>
      </c>
      <c r="E98" s="218" t="b">
        <v>0</v>
      </c>
      <c r="F98" s="219" t="s">
        <v>23</v>
      </c>
      <c r="G98" s="219" t="s">
        <v>34</v>
      </c>
      <c r="H98" s="219" t="s">
        <v>46</v>
      </c>
      <c r="I98" s="219" t="s">
        <v>15</v>
      </c>
      <c r="J98" s="219" t="s">
        <v>15</v>
      </c>
      <c r="K98" s="219" t="s">
        <v>355</v>
      </c>
      <c r="L98" s="219" t="s">
        <v>370</v>
      </c>
      <c r="M98" s="219" t="s">
        <v>15</v>
      </c>
      <c r="N98" s="219" t="s">
        <v>200</v>
      </c>
      <c r="O98" s="220">
        <v>0</v>
      </c>
      <c r="P98" s="219" t="s">
        <v>523</v>
      </c>
      <c r="Q98" s="221" t="s">
        <v>131</v>
      </c>
      <c r="R98" s="222">
        <v>0</v>
      </c>
      <c r="S98" s="220">
        <v>0</v>
      </c>
      <c r="T98" s="43">
        <f t="shared" si="26"/>
        <v>1</v>
      </c>
      <c r="V98" s="223">
        <v>0</v>
      </c>
      <c r="W98" s="223">
        <v>0</v>
      </c>
      <c r="X98" s="223">
        <v>0</v>
      </c>
      <c r="Y98" s="223">
        <v>0</v>
      </c>
      <c r="Z98" s="223">
        <v>0</v>
      </c>
      <c r="AA98" s="141">
        <v>0</v>
      </c>
      <c r="AC98" s="224">
        <v>0</v>
      </c>
      <c r="AD98" s="224">
        <v>0</v>
      </c>
      <c r="AE98" s="224">
        <v>0</v>
      </c>
      <c r="AF98" s="224">
        <v>0</v>
      </c>
      <c r="AG98" s="224">
        <v>0</v>
      </c>
      <c r="AI98" s="220">
        <v>1</v>
      </c>
      <c r="AJ98" s="220">
        <v>0</v>
      </c>
      <c r="AK98" s="220">
        <v>0</v>
      </c>
      <c r="AL98" s="220">
        <v>0</v>
      </c>
      <c r="AM98" s="220">
        <v>0</v>
      </c>
      <c r="AN98" s="220">
        <v>0</v>
      </c>
      <c r="AO98" s="220">
        <v>0</v>
      </c>
      <c r="AP98" s="220">
        <v>0</v>
      </c>
      <c r="AQ98" s="220">
        <v>0</v>
      </c>
      <c r="AR98" s="220">
        <v>0</v>
      </c>
      <c r="AS98" s="220">
        <v>0</v>
      </c>
      <c r="AT98" s="220">
        <v>0</v>
      </c>
      <c r="AU98" s="220">
        <v>0</v>
      </c>
      <c r="AV98" s="220">
        <v>0</v>
      </c>
      <c r="AW98" s="220">
        <v>0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28"/>
      <c r="BD98" s="142">
        <f t="shared" si="27"/>
        <v>1</v>
      </c>
      <c r="BF98" s="155">
        <f t="shared" si="28"/>
        <v>1</v>
      </c>
      <c r="BG98" s="226">
        <v>0</v>
      </c>
      <c r="BH98" s="226">
        <v>0</v>
      </c>
      <c r="BI98" s="220">
        <v>0</v>
      </c>
      <c r="BJ98" s="220">
        <v>1</v>
      </c>
      <c r="BK98" s="220">
        <v>0</v>
      </c>
      <c r="BL98" s="140">
        <f t="shared" si="29"/>
        <v>0</v>
      </c>
      <c r="BM98" s="28"/>
      <c r="BN98" s="155">
        <f t="shared" si="30"/>
        <v>0</v>
      </c>
      <c r="BO98" s="226">
        <v>0</v>
      </c>
      <c r="BP98" s="220">
        <v>0</v>
      </c>
      <c r="BQ98" s="220">
        <v>0</v>
      </c>
      <c r="BR98" s="220">
        <v>0</v>
      </c>
      <c r="BS98" s="140">
        <f t="shared" si="31"/>
        <v>1</v>
      </c>
      <c r="BU98" s="155">
        <f t="shared" si="32"/>
        <v>0</v>
      </c>
      <c r="BV98" s="226">
        <v>0</v>
      </c>
      <c r="BW98" s="226">
        <v>0</v>
      </c>
      <c r="BX98" s="226">
        <v>0</v>
      </c>
      <c r="BY98" s="226">
        <v>0</v>
      </c>
      <c r="BZ98" s="226">
        <v>0</v>
      </c>
      <c r="CA98" s="226">
        <v>0</v>
      </c>
      <c r="CB98" s="226">
        <v>0</v>
      </c>
      <c r="CC98" s="140">
        <f t="shared" si="33"/>
        <v>1</v>
      </c>
      <c r="CE98" s="157" cm="1">
        <f t="array" ref="CE98">IF($AA98=0,0,
IF(OR(ROUND($BD98,2)&lt;&gt;1,
OR($AI98:$BB98&lt;0)),1,0))</f>
        <v>0</v>
      </c>
      <c r="CG98" s="159">
        <f t="shared" si="34"/>
        <v>1</v>
      </c>
      <c r="CH98" s="159">
        <f t="shared" si="35"/>
        <v>2</v>
      </c>
      <c r="CI98" s="159">
        <f>SUM(CH$12:CH98)+1</f>
        <v>203</v>
      </c>
      <c r="CJ98" s="144" t="str">
        <f t="shared" si="36"/>
        <v>N/A</v>
      </c>
      <c r="CK98" s="159" t="str">
        <f>IFERROR(RANK(CJ98,CJ$12:CJ$286,0)+COUNTIF(CJ$12:CJ98,CJ98)-1,NA)</f>
        <v>N/A</v>
      </c>
      <c r="CM98" s="227" t="s">
        <v>739</v>
      </c>
      <c r="CN98" s="227" t="str">
        <f t="shared" si="37"/>
        <v>FY22</v>
      </c>
      <c r="CO98" s="52" cm="1">
        <f t="array" ref="CO98">Inflation!$S$11
/INDEX(Inflation!$J$11:$Z$11,,MATCH(RIGHT(CM98,2),RIGHT(Inflation!$J$9:$Z$9,2),0))
/(1+Inflation!$S$10)^0.5</f>
        <v>0.96206866341754282</v>
      </c>
      <c r="CP98" s="227" t="s">
        <v>199</v>
      </c>
    </row>
    <row r="99" spans="1:94" x14ac:dyDescent="0.2">
      <c r="A99" s="49">
        <f>IF(AND(COUNTIF(D$12:D99,D99)&gt;1,D99&lt;&gt;"[Project Name]"),1,0)</f>
        <v>0</v>
      </c>
      <c r="C99" s="28">
        <f t="shared" si="25"/>
        <v>88</v>
      </c>
      <c r="D99" s="241" t="s">
        <v>656</v>
      </c>
      <c r="E99" s="218" t="b">
        <v>1</v>
      </c>
      <c r="F99" s="219" t="s">
        <v>23</v>
      </c>
      <c r="G99" s="219" t="s">
        <v>34</v>
      </c>
      <c r="H99" s="219" t="s">
        <v>46</v>
      </c>
      <c r="I99" s="219" t="s">
        <v>15</v>
      </c>
      <c r="J99" s="219" t="s">
        <v>15</v>
      </c>
      <c r="K99" s="219" t="s">
        <v>353</v>
      </c>
      <c r="L99" s="219" t="s">
        <v>372</v>
      </c>
      <c r="M99" s="219" t="s">
        <v>15</v>
      </c>
      <c r="N99" s="219" t="s">
        <v>200</v>
      </c>
      <c r="O99" s="220">
        <v>0</v>
      </c>
      <c r="P99" s="219" t="s">
        <v>523</v>
      </c>
      <c r="Q99" s="221" t="s">
        <v>131</v>
      </c>
      <c r="R99" s="222">
        <v>0</v>
      </c>
      <c r="S99" s="220">
        <v>9.8105763600695811E-2</v>
      </c>
      <c r="T99" s="43">
        <f t="shared" si="26"/>
        <v>0.90189423639930422</v>
      </c>
      <c r="V99" s="249">
        <v>0</v>
      </c>
      <c r="W99" s="249">
        <v>0.16490424741082971</v>
      </c>
      <c r="X99" s="249">
        <v>8.3409596808820883</v>
      </c>
      <c r="Y99" s="249">
        <v>2.5987647039683064</v>
      </c>
      <c r="Z99" s="249">
        <v>0</v>
      </c>
      <c r="AA99" s="141">
        <v>11.104628632261225</v>
      </c>
      <c r="AC99" s="224">
        <v>0</v>
      </c>
      <c r="AD99" s="224">
        <v>0</v>
      </c>
      <c r="AE99" s="224">
        <v>0.2276920784607514</v>
      </c>
      <c r="AF99" s="224">
        <v>0.77230792153924854</v>
      </c>
      <c r="AG99" s="224">
        <v>0</v>
      </c>
      <c r="AI99" s="220">
        <v>1</v>
      </c>
      <c r="AJ99" s="220">
        <v>0</v>
      </c>
      <c r="AK99" s="220">
        <v>0</v>
      </c>
      <c r="AL99" s="220">
        <v>0</v>
      </c>
      <c r="AM99" s="220">
        <v>0</v>
      </c>
      <c r="AN99" s="220">
        <v>0</v>
      </c>
      <c r="AO99" s="220">
        <v>0</v>
      </c>
      <c r="AP99" s="220">
        <v>0</v>
      </c>
      <c r="AQ99" s="220">
        <v>0</v>
      </c>
      <c r="AR99" s="220">
        <v>0</v>
      </c>
      <c r="AS99" s="220">
        <v>0</v>
      </c>
      <c r="AT99" s="220">
        <v>0</v>
      </c>
      <c r="AU99" s="220">
        <v>0</v>
      </c>
      <c r="AV99" s="220">
        <v>0</v>
      </c>
      <c r="AW99" s="220">
        <v>0</v>
      </c>
      <c r="AX99" s="220">
        <v>0</v>
      </c>
      <c r="AY99" s="220">
        <v>0</v>
      </c>
      <c r="AZ99" s="220">
        <v>0</v>
      </c>
      <c r="BA99" s="220">
        <v>0</v>
      </c>
      <c r="BB99" s="220">
        <v>0</v>
      </c>
      <c r="BC99" s="28"/>
      <c r="BD99" s="142">
        <f t="shared" si="27"/>
        <v>1</v>
      </c>
      <c r="BF99" s="155">
        <f t="shared" si="28"/>
        <v>1</v>
      </c>
      <c r="BG99" s="226">
        <v>0</v>
      </c>
      <c r="BH99" s="226">
        <v>0.37916876667254207</v>
      </c>
      <c r="BI99" s="220">
        <v>0.60802068381731789</v>
      </c>
      <c r="BJ99" s="220">
        <v>1.2810549510140041E-2</v>
      </c>
      <c r="BK99" s="220">
        <v>0</v>
      </c>
      <c r="BL99" s="140">
        <f t="shared" si="29"/>
        <v>0</v>
      </c>
      <c r="BM99" s="28"/>
      <c r="BN99" s="155">
        <f t="shared" si="30"/>
        <v>0</v>
      </c>
      <c r="BO99" s="226">
        <v>0</v>
      </c>
      <c r="BP99" s="220">
        <v>0</v>
      </c>
      <c r="BQ99" s="220">
        <v>0</v>
      </c>
      <c r="BR99" s="220">
        <v>0</v>
      </c>
      <c r="BS99" s="140">
        <f t="shared" si="31"/>
        <v>1</v>
      </c>
      <c r="BU99" s="155">
        <f t="shared" si="32"/>
        <v>0</v>
      </c>
      <c r="BV99" s="226">
        <v>0</v>
      </c>
      <c r="BW99" s="226">
        <v>0</v>
      </c>
      <c r="BX99" s="226">
        <v>0</v>
      </c>
      <c r="BY99" s="226">
        <v>0</v>
      </c>
      <c r="BZ99" s="226">
        <v>0</v>
      </c>
      <c r="CA99" s="226">
        <v>0</v>
      </c>
      <c r="CB99" s="226">
        <v>0</v>
      </c>
      <c r="CC99" s="140">
        <f t="shared" si="33"/>
        <v>1</v>
      </c>
      <c r="CE99" s="157" cm="1">
        <f t="array" ref="CE99">IF($AA99=0,0,
IF(OR(ROUND($BD99,2)&lt;&gt;1,
OR($AI99:$BB99&lt;0)),1,0))</f>
        <v>0</v>
      </c>
      <c r="CG99" s="159">
        <f t="shared" si="34"/>
        <v>1</v>
      </c>
      <c r="CH99" s="159">
        <f t="shared" si="35"/>
        <v>2</v>
      </c>
      <c r="CI99" s="159">
        <f>SUM(CH$12:CH99)+1</f>
        <v>205</v>
      </c>
      <c r="CJ99" s="144" t="str">
        <f t="shared" si="36"/>
        <v>N/A</v>
      </c>
      <c r="CK99" s="159" t="str">
        <f>IFERROR(RANK(CJ99,CJ$12:CJ$286,0)+COUNTIF(CJ$12:CJ99,CJ99)-1,NA)</f>
        <v>N/A</v>
      </c>
      <c r="CM99" s="227" t="s">
        <v>739</v>
      </c>
      <c r="CN99" s="227" t="str">
        <f t="shared" si="37"/>
        <v>FY22</v>
      </c>
      <c r="CO99" s="52" cm="1">
        <f t="array" ref="CO99">Inflation!$S$11
/INDEX(Inflation!$J$11:$Z$11,,MATCH(RIGHT(CM99,2),RIGHT(Inflation!$J$9:$Z$9,2),0))
/(1+Inflation!$S$10)^0.5</f>
        <v>0.96206866341754282</v>
      </c>
      <c r="CP99" s="227" t="s">
        <v>199</v>
      </c>
    </row>
    <row r="100" spans="1:94" x14ac:dyDescent="0.2">
      <c r="A100" s="49">
        <f>IF(AND(COUNTIF(D$12:D100,D100)&gt;1,D100&lt;&gt;"[Project Name]"),1,0)</f>
        <v>0</v>
      </c>
      <c r="C100" s="28">
        <f t="shared" si="25"/>
        <v>89</v>
      </c>
      <c r="D100" s="241" t="s">
        <v>657</v>
      </c>
      <c r="E100" s="218" t="b">
        <v>1</v>
      </c>
      <c r="F100" s="219" t="s">
        <v>23</v>
      </c>
      <c r="G100" s="219" t="s">
        <v>34</v>
      </c>
      <c r="H100" s="219" t="s">
        <v>46</v>
      </c>
      <c r="I100" s="219" t="s">
        <v>15</v>
      </c>
      <c r="J100" s="219" t="s">
        <v>15</v>
      </c>
      <c r="K100" s="219" t="s">
        <v>354</v>
      </c>
      <c r="L100" s="219" t="s">
        <v>374</v>
      </c>
      <c r="M100" s="219" t="s">
        <v>15</v>
      </c>
      <c r="N100" s="219" t="s">
        <v>200</v>
      </c>
      <c r="O100" s="220">
        <v>0</v>
      </c>
      <c r="P100" s="219" t="s">
        <v>524</v>
      </c>
      <c r="Q100" s="221" t="s">
        <v>131</v>
      </c>
      <c r="R100" s="222">
        <v>0</v>
      </c>
      <c r="S100" s="220">
        <v>0.12308976690287227</v>
      </c>
      <c r="T100" s="43">
        <f t="shared" si="26"/>
        <v>0.87691023309712768</v>
      </c>
      <c r="V100" s="249">
        <v>3.90133620160465E-2</v>
      </c>
      <c r="W100" s="249">
        <v>1.6172313998978702</v>
      </c>
      <c r="X100" s="249">
        <v>0.57714470238138116</v>
      </c>
      <c r="Y100" s="249">
        <v>0</v>
      </c>
      <c r="Z100" s="249">
        <v>0</v>
      </c>
      <c r="AA100" s="141">
        <v>2.2333894642952981</v>
      </c>
      <c r="AC100" s="224">
        <v>0</v>
      </c>
      <c r="AD100" s="224">
        <v>0.73499420309512076</v>
      </c>
      <c r="AE100" s="224">
        <v>0.2650057969048793</v>
      </c>
      <c r="AF100" s="224">
        <v>0</v>
      </c>
      <c r="AG100" s="224">
        <v>0</v>
      </c>
      <c r="AI100" s="220">
        <v>0.99999999999999978</v>
      </c>
      <c r="AJ100" s="220">
        <v>0</v>
      </c>
      <c r="AK100" s="220">
        <v>0</v>
      </c>
      <c r="AL100" s="220">
        <v>0</v>
      </c>
      <c r="AM100" s="220">
        <v>0</v>
      </c>
      <c r="AN100" s="220">
        <v>0</v>
      </c>
      <c r="AO100" s="220">
        <v>0</v>
      </c>
      <c r="AP100" s="220">
        <v>0</v>
      </c>
      <c r="AQ100" s="220">
        <v>0</v>
      </c>
      <c r="AR100" s="220">
        <v>0</v>
      </c>
      <c r="AS100" s="220">
        <v>0</v>
      </c>
      <c r="AT100" s="220">
        <v>0</v>
      </c>
      <c r="AU100" s="220">
        <v>0</v>
      </c>
      <c r="AV100" s="220">
        <v>0</v>
      </c>
      <c r="AW100" s="220">
        <v>0</v>
      </c>
      <c r="AX100" s="220">
        <v>0</v>
      </c>
      <c r="AY100" s="220">
        <v>0</v>
      </c>
      <c r="AZ100" s="220">
        <v>0</v>
      </c>
      <c r="BA100" s="220">
        <v>0</v>
      </c>
      <c r="BB100" s="220">
        <v>0</v>
      </c>
      <c r="BC100" s="28"/>
      <c r="BD100" s="142">
        <f t="shared" si="27"/>
        <v>0.99999999999999978</v>
      </c>
      <c r="BF100" s="155">
        <f t="shared" si="28"/>
        <v>0.99999999999999978</v>
      </c>
      <c r="BG100" s="226">
        <v>0</v>
      </c>
      <c r="BH100" s="226">
        <v>0.60876580709173278</v>
      </c>
      <c r="BI100" s="220">
        <v>0.38106028281515592</v>
      </c>
      <c r="BJ100" s="220">
        <v>1.0173910093111352E-2</v>
      </c>
      <c r="BK100" s="220">
        <v>0</v>
      </c>
      <c r="BL100" s="140">
        <f t="shared" si="29"/>
        <v>0</v>
      </c>
      <c r="BM100" s="28"/>
      <c r="BN100" s="155">
        <f t="shared" si="30"/>
        <v>0</v>
      </c>
      <c r="BO100" s="226">
        <v>0</v>
      </c>
      <c r="BP100" s="220">
        <v>0</v>
      </c>
      <c r="BQ100" s="220">
        <v>0</v>
      </c>
      <c r="BR100" s="220">
        <v>0</v>
      </c>
      <c r="BS100" s="140">
        <f t="shared" si="31"/>
        <v>1</v>
      </c>
      <c r="BU100" s="155">
        <f t="shared" si="32"/>
        <v>0</v>
      </c>
      <c r="BV100" s="226">
        <v>0</v>
      </c>
      <c r="BW100" s="226">
        <v>0</v>
      </c>
      <c r="BX100" s="226">
        <v>0</v>
      </c>
      <c r="BY100" s="226">
        <v>0</v>
      </c>
      <c r="BZ100" s="226">
        <v>0</v>
      </c>
      <c r="CA100" s="226">
        <v>0</v>
      </c>
      <c r="CB100" s="226">
        <v>0</v>
      </c>
      <c r="CC100" s="140">
        <f t="shared" si="33"/>
        <v>1</v>
      </c>
      <c r="CE100" s="157" cm="1">
        <f t="array" ref="CE100">IF($AA100=0,0,
IF(OR(ROUND($BD100,2)&lt;&gt;1,
OR($AI100:$BB100&lt;0)),1,0))</f>
        <v>0</v>
      </c>
      <c r="CG100" s="159">
        <f t="shared" si="34"/>
        <v>1</v>
      </c>
      <c r="CH100" s="159">
        <f t="shared" si="35"/>
        <v>2</v>
      </c>
      <c r="CI100" s="159">
        <f>SUM(CH$12:CH100)+1</f>
        <v>207</v>
      </c>
      <c r="CJ100" s="144" t="str">
        <f t="shared" si="36"/>
        <v>N/A</v>
      </c>
      <c r="CK100" s="159" t="str">
        <f>IFERROR(RANK(CJ100,CJ$12:CJ$286,0)+COUNTIF(CJ$12:CJ100,CJ100)-1,NA)</f>
        <v>N/A</v>
      </c>
      <c r="CM100" s="227" t="s">
        <v>739</v>
      </c>
      <c r="CN100" s="227" t="str">
        <f t="shared" si="37"/>
        <v>FY22</v>
      </c>
      <c r="CO100" s="52" cm="1">
        <f t="array" ref="CO100">Inflation!$S$11
/INDEX(Inflation!$J$11:$Z$11,,MATCH(RIGHT(CM100,2),RIGHT(Inflation!$J$9:$Z$9,2),0))
/(1+Inflation!$S$10)^0.5</f>
        <v>0.96206866341754282</v>
      </c>
      <c r="CP100" s="227" t="s">
        <v>199</v>
      </c>
    </row>
    <row r="101" spans="1:94" x14ac:dyDescent="0.2">
      <c r="A101" s="49">
        <f>IF(AND(COUNTIF(D$12:D101,D101)&gt;1,D101&lt;&gt;"[Project Name]"),1,0)</f>
        <v>0</v>
      </c>
      <c r="C101" s="28">
        <f t="shared" si="25"/>
        <v>90</v>
      </c>
      <c r="D101" s="218" t="s">
        <v>658</v>
      </c>
      <c r="E101" s="218" t="b">
        <v>0</v>
      </c>
      <c r="F101" s="219" t="s">
        <v>23</v>
      </c>
      <c r="G101" s="219" t="s">
        <v>34</v>
      </c>
      <c r="H101" s="219" t="s">
        <v>46</v>
      </c>
      <c r="I101" s="219" t="s">
        <v>15</v>
      </c>
      <c r="J101" s="219" t="s">
        <v>15</v>
      </c>
      <c r="K101" s="219" t="s">
        <v>354</v>
      </c>
      <c r="L101" s="219" t="s">
        <v>370</v>
      </c>
      <c r="M101" s="219" t="s">
        <v>15</v>
      </c>
      <c r="N101" s="219" t="s">
        <v>200</v>
      </c>
      <c r="O101" s="220">
        <v>0</v>
      </c>
      <c r="P101" s="219" t="s">
        <v>523</v>
      </c>
      <c r="Q101" s="221" t="s">
        <v>131</v>
      </c>
      <c r="R101" s="222">
        <v>0</v>
      </c>
      <c r="S101" s="220">
        <v>0</v>
      </c>
      <c r="T101" s="43">
        <f t="shared" si="26"/>
        <v>1</v>
      </c>
      <c r="V101" s="223">
        <v>0</v>
      </c>
      <c r="W101" s="223">
        <v>0</v>
      </c>
      <c r="X101" s="223">
        <v>0</v>
      </c>
      <c r="Y101" s="223">
        <v>0</v>
      </c>
      <c r="Z101" s="223">
        <v>0</v>
      </c>
      <c r="AA101" s="141">
        <v>0</v>
      </c>
      <c r="AC101" s="224">
        <v>0.35910539690604376</v>
      </c>
      <c r="AD101" s="224">
        <v>0</v>
      </c>
      <c r="AE101" s="224">
        <v>0</v>
      </c>
      <c r="AF101" s="224">
        <v>0</v>
      </c>
      <c r="AG101" s="224">
        <v>0.63287728998436898</v>
      </c>
      <c r="AI101" s="220">
        <v>1</v>
      </c>
      <c r="AJ101" s="220">
        <v>0</v>
      </c>
      <c r="AK101" s="220">
        <v>0</v>
      </c>
      <c r="AL101" s="220">
        <v>0</v>
      </c>
      <c r="AM101" s="220">
        <v>0</v>
      </c>
      <c r="AN101" s="220">
        <v>0</v>
      </c>
      <c r="AO101" s="220">
        <v>0</v>
      </c>
      <c r="AP101" s="220">
        <v>0</v>
      </c>
      <c r="AQ101" s="220">
        <v>0</v>
      </c>
      <c r="AR101" s="220">
        <v>0</v>
      </c>
      <c r="AS101" s="220">
        <v>0</v>
      </c>
      <c r="AT101" s="220">
        <v>0</v>
      </c>
      <c r="AU101" s="220">
        <v>0</v>
      </c>
      <c r="AV101" s="220">
        <v>0</v>
      </c>
      <c r="AW101" s="220">
        <v>0</v>
      </c>
      <c r="AX101" s="220">
        <v>0</v>
      </c>
      <c r="AY101" s="220">
        <v>0</v>
      </c>
      <c r="AZ101" s="220">
        <v>0</v>
      </c>
      <c r="BA101" s="220">
        <v>0</v>
      </c>
      <c r="BB101" s="220">
        <v>0</v>
      </c>
      <c r="BC101" s="28"/>
      <c r="BD101" s="142">
        <f t="shared" si="27"/>
        <v>1</v>
      </c>
      <c r="BF101" s="155">
        <f t="shared" si="28"/>
        <v>1</v>
      </c>
      <c r="BG101" s="226">
        <v>0</v>
      </c>
      <c r="BH101" s="226">
        <v>0</v>
      </c>
      <c r="BI101" s="220">
        <v>0.8628440799418019</v>
      </c>
      <c r="BJ101" s="220">
        <v>0.13715592005819821</v>
      </c>
      <c r="BK101" s="220">
        <v>0</v>
      </c>
      <c r="BL101" s="140">
        <f t="shared" si="29"/>
        <v>0</v>
      </c>
      <c r="BM101" s="28"/>
      <c r="BN101" s="155">
        <f t="shared" si="30"/>
        <v>0</v>
      </c>
      <c r="BO101" s="226">
        <v>0</v>
      </c>
      <c r="BP101" s="220">
        <v>0</v>
      </c>
      <c r="BQ101" s="220">
        <v>0</v>
      </c>
      <c r="BR101" s="220">
        <v>0</v>
      </c>
      <c r="BS101" s="140">
        <f t="shared" si="31"/>
        <v>1</v>
      </c>
      <c r="BU101" s="155">
        <f t="shared" si="32"/>
        <v>0</v>
      </c>
      <c r="BV101" s="226">
        <v>0</v>
      </c>
      <c r="BW101" s="226">
        <v>0</v>
      </c>
      <c r="BX101" s="226">
        <v>0</v>
      </c>
      <c r="BY101" s="226">
        <v>0</v>
      </c>
      <c r="BZ101" s="226">
        <v>0</v>
      </c>
      <c r="CA101" s="226">
        <v>0</v>
      </c>
      <c r="CB101" s="226">
        <v>0</v>
      </c>
      <c r="CC101" s="140">
        <f t="shared" si="33"/>
        <v>1</v>
      </c>
      <c r="CE101" s="157" cm="1">
        <f t="array" ref="CE101">IF($AA101=0,0,
IF(OR(ROUND($BD101,2)&lt;&gt;1,
OR($AI101:$BB101&lt;0)),1,0))</f>
        <v>0</v>
      </c>
      <c r="CG101" s="159">
        <f t="shared" si="34"/>
        <v>1</v>
      </c>
      <c r="CH101" s="159">
        <f t="shared" si="35"/>
        <v>2</v>
      </c>
      <c r="CI101" s="159">
        <f>SUM(CH$12:CH101)+1</f>
        <v>209</v>
      </c>
      <c r="CJ101" s="144" t="str">
        <f t="shared" si="36"/>
        <v>N/A</v>
      </c>
      <c r="CK101" s="159" t="str">
        <f>IFERROR(RANK(CJ101,CJ$12:CJ$286,0)+COUNTIF(CJ$12:CJ101,CJ101)-1,NA)</f>
        <v>N/A</v>
      </c>
      <c r="CM101" s="227" t="s">
        <v>739</v>
      </c>
      <c r="CN101" s="227" t="str">
        <f t="shared" si="37"/>
        <v>FY22</v>
      </c>
      <c r="CO101" s="52" cm="1">
        <f t="array" ref="CO101">Inflation!$S$11
/INDEX(Inflation!$J$11:$Z$11,,MATCH(RIGHT(CM101,2),RIGHT(Inflation!$J$9:$Z$9,2),0))
/(1+Inflation!$S$10)^0.5</f>
        <v>0.96206866341754282</v>
      </c>
      <c r="CP101" s="227" t="s">
        <v>199</v>
      </c>
    </row>
    <row r="102" spans="1:94" x14ac:dyDescent="0.2">
      <c r="A102" s="49">
        <f>IF(AND(COUNTIF(D$12:D102,D102)&gt;1,D102&lt;&gt;"[Project Name]"),1,0)</f>
        <v>0</v>
      </c>
      <c r="C102" s="28">
        <f t="shared" si="25"/>
        <v>91</v>
      </c>
      <c r="D102" s="241" t="s">
        <v>659</v>
      </c>
      <c r="E102" s="218" t="b">
        <v>1</v>
      </c>
      <c r="F102" s="219" t="s">
        <v>23</v>
      </c>
      <c r="G102" s="219" t="s">
        <v>34</v>
      </c>
      <c r="H102" s="219" t="s">
        <v>46</v>
      </c>
      <c r="I102" s="219" t="s">
        <v>15</v>
      </c>
      <c r="J102" s="219" t="s">
        <v>15</v>
      </c>
      <c r="K102" s="219" t="s">
        <v>353</v>
      </c>
      <c r="L102" s="219" t="s">
        <v>372</v>
      </c>
      <c r="M102" s="219" t="s">
        <v>15</v>
      </c>
      <c r="N102" s="219" t="s">
        <v>200</v>
      </c>
      <c r="O102" s="220">
        <v>0</v>
      </c>
      <c r="P102" s="219" t="s">
        <v>523</v>
      </c>
      <c r="Q102" s="221" t="s">
        <v>131</v>
      </c>
      <c r="R102" s="222">
        <v>0</v>
      </c>
      <c r="S102" s="220">
        <v>0.18518503180962659</v>
      </c>
      <c r="T102" s="43">
        <f t="shared" si="26"/>
        <v>0.81481496819037336</v>
      </c>
      <c r="V102" s="249">
        <v>6.1704620568354525</v>
      </c>
      <c r="W102" s="249">
        <v>6.1278433563338908</v>
      </c>
      <c r="X102" s="249">
        <v>6.1278433563338908</v>
      </c>
      <c r="Y102" s="249">
        <v>0.11134996719162164</v>
      </c>
      <c r="Z102" s="249">
        <v>0.12899597716474995</v>
      </c>
      <c r="AA102" s="141">
        <v>18.666494713859606</v>
      </c>
      <c r="AC102" s="224">
        <v>0.2</v>
      </c>
      <c r="AD102" s="224">
        <v>0.2</v>
      </c>
      <c r="AE102" s="224">
        <v>0.2</v>
      </c>
      <c r="AF102" s="224">
        <v>0.2</v>
      </c>
      <c r="AG102" s="224">
        <v>0.2</v>
      </c>
      <c r="AI102" s="220">
        <v>1</v>
      </c>
      <c r="AJ102" s="220">
        <v>0</v>
      </c>
      <c r="AK102" s="220">
        <v>0</v>
      </c>
      <c r="AL102" s="220">
        <v>0</v>
      </c>
      <c r="AM102" s="220">
        <v>0</v>
      </c>
      <c r="AN102" s="220">
        <v>0</v>
      </c>
      <c r="AO102" s="220">
        <v>0</v>
      </c>
      <c r="AP102" s="220">
        <v>0</v>
      </c>
      <c r="AQ102" s="220">
        <v>0</v>
      </c>
      <c r="AR102" s="220">
        <v>0</v>
      </c>
      <c r="AS102" s="220">
        <v>0</v>
      </c>
      <c r="AT102" s="220">
        <v>0</v>
      </c>
      <c r="AU102" s="220">
        <v>0</v>
      </c>
      <c r="AV102" s="220">
        <v>0</v>
      </c>
      <c r="AW102" s="220">
        <v>0</v>
      </c>
      <c r="AX102" s="220">
        <v>0</v>
      </c>
      <c r="AY102" s="220">
        <v>0</v>
      </c>
      <c r="AZ102" s="220">
        <v>0</v>
      </c>
      <c r="BA102" s="220">
        <v>0</v>
      </c>
      <c r="BB102" s="220">
        <v>0</v>
      </c>
      <c r="BC102" s="28"/>
      <c r="BD102" s="142">
        <f t="shared" si="27"/>
        <v>1</v>
      </c>
      <c r="BF102" s="155">
        <f t="shared" si="28"/>
        <v>1</v>
      </c>
      <c r="BG102" s="226">
        <v>0</v>
      </c>
      <c r="BH102" s="226">
        <v>1</v>
      </c>
      <c r="BI102" s="220">
        <v>0</v>
      </c>
      <c r="BJ102" s="220">
        <v>0</v>
      </c>
      <c r="BK102" s="220">
        <v>0</v>
      </c>
      <c r="BL102" s="140">
        <f t="shared" si="29"/>
        <v>0</v>
      </c>
      <c r="BM102" s="28"/>
      <c r="BN102" s="155">
        <f t="shared" si="30"/>
        <v>0</v>
      </c>
      <c r="BO102" s="226">
        <v>0</v>
      </c>
      <c r="BP102" s="220">
        <v>0</v>
      </c>
      <c r="BQ102" s="220">
        <v>0</v>
      </c>
      <c r="BR102" s="220">
        <v>0</v>
      </c>
      <c r="BS102" s="140">
        <f t="shared" si="31"/>
        <v>1</v>
      </c>
      <c r="BU102" s="155">
        <f t="shared" si="32"/>
        <v>0</v>
      </c>
      <c r="BV102" s="226">
        <v>0</v>
      </c>
      <c r="BW102" s="226">
        <v>0</v>
      </c>
      <c r="BX102" s="226">
        <v>0</v>
      </c>
      <c r="BY102" s="226">
        <v>0</v>
      </c>
      <c r="BZ102" s="226">
        <v>0</v>
      </c>
      <c r="CA102" s="226">
        <v>0</v>
      </c>
      <c r="CB102" s="226">
        <v>0</v>
      </c>
      <c r="CC102" s="140">
        <f t="shared" si="33"/>
        <v>1</v>
      </c>
      <c r="CE102" s="157" cm="1">
        <f t="array" ref="CE102">IF($AA102=0,0,
IF(OR(ROUND($BD102,2)&lt;&gt;1,
OR($AI102:$BB102&lt;0)),1,0))</f>
        <v>0</v>
      </c>
      <c r="CG102" s="159">
        <f t="shared" si="34"/>
        <v>1</v>
      </c>
      <c r="CH102" s="159">
        <f t="shared" si="35"/>
        <v>2</v>
      </c>
      <c r="CI102" s="159">
        <f>SUM(CH$12:CH102)+1</f>
        <v>211</v>
      </c>
      <c r="CJ102" s="144" t="str">
        <f t="shared" si="36"/>
        <v>N/A</v>
      </c>
      <c r="CK102" s="159" t="str">
        <f>IFERROR(RANK(CJ102,CJ$12:CJ$286,0)+COUNTIF(CJ$12:CJ102,CJ102)-1,NA)</f>
        <v>N/A</v>
      </c>
      <c r="CM102" s="227" t="s">
        <v>739</v>
      </c>
      <c r="CN102" s="227" t="str">
        <f t="shared" si="37"/>
        <v>FY22</v>
      </c>
      <c r="CO102" s="52" cm="1">
        <f t="array" ref="CO102">Inflation!$S$11
/INDEX(Inflation!$J$11:$Z$11,,MATCH(RIGHT(CM102,2),RIGHT(Inflation!$J$9:$Z$9,2),0))
/(1+Inflation!$S$10)^0.5</f>
        <v>0.96206866341754282</v>
      </c>
      <c r="CP102" s="227" t="s">
        <v>199</v>
      </c>
    </row>
    <row r="103" spans="1:94" x14ac:dyDescent="0.2">
      <c r="A103" s="49">
        <f>IF(AND(COUNTIF(D$12:D103,D103)&gt;1,D103&lt;&gt;"[Project Name]"),1,0)</f>
        <v>0</v>
      </c>
      <c r="C103" s="28">
        <f t="shared" si="25"/>
        <v>92</v>
      </c>
      <c r="D103" s="241" t="s">
        <v>660</v>
      </c>
      <c r="E103" s="218" t="b">
        <v>1</v>
      </c>
      <c r="F103" s="219" t="s">
        <v>23</v>
      </c>
      <c r="G103" s="219" t="s">
        <v>34</v>
      </c>
      <c r="H103" s="219" t="s">
        <v>46</v>
      </c>
      <c r="I103" s="219" t="s">
        <v>15</v>
      </c>
      <c r="J103" s="219" t="s">
        <v>15</v>
      </c>
      <c r="K103" s="219" t="s">
        <v>353</v>
      </c>
      <c r="L103" s="219" t="s">
        <v>372</v>
      </c>
      <c r="M103" s="219" t="s">
        <v>15</v>
      </c>
      <c r="N103" s="219" t="s">
        <v>200</v>
      </c>
      <c r="O103" s="220">
        <v>0</v>
      </c>
      <c r="P103" s="219" t="s">
        <v>523</v>
      </c>
      <c r="Q103" s="221" t="s">
        <v>131</v>
      </c>
      <c r="R103" s="222">
        <v>0</v>
      </c>
      <c r="S103" s="220">
        <v>0.15385520684707166</v>
      </c>
      <c r="T103" s="43">
        <f t="shared" si="26"/>
        <v>0.84614479315292834</v>
      </c>
      <c r="V103" s="249">
        <v>5.9394999479588364</v>
      </c>
      <c r="W103" s="249">
        <v>0</v>
      </c>
      <c r="X103" s="249">
        <v>0</v>
      </c>
      <c r="Y103" s="249">
        <v>0</v>
      </c>
      <c r="Z103" s="249">
        <v>0</v>
      </c>
      <c r="AA103" s="141">
        <v>5.9394999479588364</v>
      </c>
      <c r="AC103" s="224">
        <v>0.37014428412874584</v>
      </c>
      <c r="AD103" s="224">
        <v>0.17591564927857936</v>
      </c>
      <c r="AE103" s="224">
        <v>0.22697003329633739</v>
      </c>
      <c r="AF103" s="224">
        <v>0.22697003329633739</v>
      </c>
      <c r="AG103" s="224">
        <v>0</v>
      </c>
      <c r="AI103" s="220">
        <v>1</v>
      </c>
      <c r="AJ103" s="220">
        <v>0</v>
      </c>
      <c r="AK103" s="220">
        <v>0</v>
      </c>
      <c r="AL103" s="220">
        <v>0</v>
      </c>
      <c r="AM103" s="220">
        <v>0</v>
      </c>
      <c r="AN103" s="220">
        <v>0</v>
      </c>
      <c r="AO103" s="220">
        <v>0</v>
      </c>
      <c r="AP103" s="220">
        <v>0</v>
      </c>
      <c r="AQ103" s="220">
        <v>0</v>
      </c>
      <c r="AR103" s="220">
        <v>0</v>
      </c>
      <c r="AS103" s="220">
        <v>0</v>
      </c>
      <c r="AT103" s="220">
        <v>0</v>
      </c>
      <c r="AU103" s="220">
        <v>0</v>
      </c>
      <c r="AV103" s="220">
        <v>0</v>
      </c>
      <c r="AW103" s="220">
        <v>0</v>
      </c>
      <c r="AX103" s="220">
        <v>0</v>
      </c>
      <c r="AY103" s="220">
        <v>0</v>
      </c>
      <c r="AZ103" s="220">
        <v>0</v>
      </c>
      <c r="BA103" s="220">
        <v>0</v>
      </c>
      <c r="BB103" s="220">
        <v>0</v>
      </c>
      <c r="BC103" s="28"/>
      <c r="BD103" s="142">
        <f t="shared" si="27"/>
        <v>1</v>
      </c>
      <c r="BF103" s="155">
        <f t="shared" si="28"/>
        <v>1</v>
      </c>
      <c r="BG103" s="226">
        <v>0</v>
      </c>
      <c r="BH103" s="226">
        <v>1</v>
      </c>
      <c r="BI103" s="220">
        <v>0</v>
      </c>
      <c r="BJ103" s="220">
        <v>0</v>
      </c>
      <c r="BK103" s="220">
        <v>0</v>
      </c>
      <c r="BL103" s="140">
        <f t="shared" si="29"/>
        <v>0</v>
      </c>
      <c r="BM103" s="28"/>
      <c r="BN103" s="155">
        <f t="shared" si="30"/>
        <v>0</v>
      </c>
      <c r="BO103" s="226">
        <v>0</v>
      </c>
      <c r="BP103" s="220">
        <v>0</v>
      </c>
      <c r="BQ103" s="220">
        <v>0</v>
      </c>
      <c r="BR103" s="220">
        <v>0</v>
      </c>
      <c r="BS103" s="140">
        <f t="shared" si="31"/>
        <v>1</v>
      </c>
      <c r="BU103" s="155">
        <f t="shared" si="32"/>
        <v>0</v>
      </c>
      <c r="BV103" s="226">
        <v>0</v>
      </c>
      <c r="BW103" s="226">
        <v>0</v>
      </c>
      <c r="BX103" s="226">
        <v>0</v>
      </c>
      <c r="BY103" s="226">
        <v>0</v>
      </c>
      <c r="BZ103" s="226">
        <v>0</v>
      </c>
      <c r="CA103" s="226">
        <v>0</v>
      </c>
      <c r="CB103" s="226">
        <v>0</v>
      </c>
      <c r="CC103" s="140">
        <f t="shared" si="33"/>
        <v>1</v>
      </c>
      <c r="CE103" s="157" cm="1">
        <f t="array" ref="CE103">IF($AA103=0,0,
IF(OR(ROUND($BD103,2)&lt;&gt;1,
OR($AI103:$BB103&lt;0)),1,0))</f>
        <v>0</v>
      </c>
      <c r="CG103" s="159">
        <f t="shared" si="34"/>
        <v>1</v>
      </c>
      <c r="CH103" s="159">
        <f t="shared" si="35"/>
        <v>2</v>
      </c>
      <c r="CI103" s="159">
        <f>SUM(CH$12:CH103)+1</f>
        <v>213</v>
      </c>
      <c r="CJ103" s="144" t="str">
        <f t="shared" si="36"/>
        <v>N/A</v>
      </c>
      <c r="CK103" s="159" t="str">
        <f>IFERROR(RANK(CJ103,CJ$12:CJ$286,0)+COUNTIF(CJ$12:CJ103,CJ103)-1,NA)</f>
        <v>N/A</v>
      </c>
      <c r="CM103" s="227" t="s">
        <v>739</v>
      </c>
      <c r="CN103" s="227" t="str">
        <f t="shared" si="37"/>
        <v>FY22</v>
      </c>
      <c r="CO103" s="52" cm="1">
        <f t="array" ref="CO103">Inflation!$S$11
/INDEX(Inflation!$J$11:$Z$11,,MATCH(RIGHT(CM103,2),RIGHT(Inflation!$J$9:$Z$9,2),0))
/(1+Inflation!$S$10)^0.5</f>
        <v>0.96206866341754282</v>
      </c>
      <c r="CP103" s="227" t="s">
        <v>199</v>
      </c>
    </row>
    <row r="104" spans="1:94" x14ac:dyDescent="0.2">
      <c r="A104" s="49">
        <f>IF(AND(COUNTIF(D$12:D104,D104)&gt;1,D104&lt;&gt;"[Project Name]"),1,0)</f>
        <v>0</v>
      </c>
      <c r="C104" s="28">
        <f t="shared" si="25"/>
        <v>93</v>
      </c>
      <c r="D104" s="218" t="s">
        <v>661</v>
      </c>
      <c r="E104" s="218" t="b">
        <v>1</v>
      </c>
      <c r="F104" s="219" t="s">
        <v>23</v>
      </c>
      <c r="G104" s="219" t="s">
        <v>34</v>
      </c>
      <c r="H104" s="219" t="s">
        <v>46</v>
      </c>
      <c r="I104" s="219" t="s">
        <v>15</v>
      </c>
      <c r="J104" s="219" t="s">
        <v>15</v>
      </c>
      <c r="K104" s="219" t="s">
        <v>356</v>
      </c>
      <c r="L104" s="219" t="s">
        <v>370</v>
      </c>
      <c r="M104" s="219" t="s">
        <v>15</v>
      </c>
      <c r="N104" s="219" t="s">
        <v>200</v>
      </c>
      <c r="O104" s="220">
        <v>0</v>
      </c>
      <c r="P104" s="219" t="s">
        <v>523</v>
      </c>
      <c r="Q104" s="221" t="s">
        <v>132</v>
      </c>
      <c r="R104" s="222">
        <v>0</v>
      </c>
      <c r="S104" s="220">
        <v>0</v>
      </c>
      <c r="T104" s="43">
        <f t="shared" si="26"/>
        <v>1</v>
      </c>
      <c r="V104" s="223">
        <v>0.55191131806776073</v>
      </c>
      <c r="W104" s="223">
        <v>0.55040336435850201</v>
      </c>
      <c r="X104" s="223">
        <v>0.55040336435850201</v>
      </c>
      <c r="Y104" s="223">
        <v>0.55040336435850201</v>
      </c>
      <c r="Z104" s="223">
        <v>0.55040336435850201</v>
      </c>
      <c r="AA104" s="141">
        <v>2.7535247755017691</v>
      </c>
      <c r="AC104" s="224">
        <v>0</v>
      </c>
      <c r="AD104" s="224">
        <v>0</v>
      </c>
      <c r="AE104" s="224">
        <v>0</v>
      </c>
      <c r="AF104" s="224">
        <v>0</v>
      </c>
      <c r="AG104" s="224">
        <v>1</v>
      </c>
      <c r="AI104" s="220">
        <v>0</v>
      </c>
      <c r="AJ104" s="220">
        <v>1</v>
      </c>
      <c r="AK104" s="220">
        <v>0</v>
      </c>
      <c r="AL104" s="220">
        <v>0</v>
      </c>
      <c r="AM104" s="220">
        <v>0</v>
      </c>
      <c r="AN104" s="220">
        <v>0</v>
      </c>
      <c r="AO104" s="220">
        <v>0</v>
      </c>
      <c r="AP104" s="220">
        <v>0</v>
      </c>
      <c r="AQ104" s="220">
        <v>0</v>
      </c>
      <c r="AR104" s="220">
        <v>0</v>
      </c>
      <c r="AS104" s="220">
        <v>0</v>
      </c>
      <c r="AT104" s="220">
        <v>0</v>
      </c>
      <c r="AU104" s="220">
        <v>0</v>
      </c>
      <c r="AV104" s="220">
        <v>0</v>
      </c>
      <c r="AW104" s="220">
        <v>0</v>
      </c>
      <c r="AX104" s="220">
        <v>0</v>
      </c>
      <c r="AY104" s="220">
        <v>0</v>
      </c>
      <c r="AZ104" s="220">
        <v>0</v>
      </c>
      <c r="BA104" s="220">
        <v>0</v>
      </c>
      <c r="BB104" s="220">
        <v>0</v>
      </c>
      <c r="BC104" s="28"/>
      <c r="BD104" s="142">
        <f t="shared" si="27"/>
        <v>1</v>
      </c>
      <c r="BF104" s="155">
        <f t="shared" si="28"/>
        <v>1</v>
      </c>
      <c r="BG104" s="226">
        <v>0</v>
      </c>
      <c r="BH104" s="226">
        <v>0</v>
      </c>
      <c r="BI104" s="220">
        <v>0</v>
      </c>
      <c r="BJ104" s="220">
        <v>0</v>
      </c>
      <c r="BK104" s="220">
        <v>1</v>
      </c>
      <c r="BL104" s="140">
        <f t="shared" si="29"/>
        <v>0</v>
      </c>
      <c r="BM104" s="28"/>
      <c r="BN104" s="155">
        <f t="shared" si="30"/>
        <v>0</v>
      </c>
      <c r="BO104" s="226">
        <v>0</v>
      </c>
      <c r="BP104" s="220">
        <v>0</v>
      </c>
      <c r="BQ104" s="220">
        <v>0</v>
      </c>
      <c r="BR104" s="220">
        <v>0</v>
      </c>
      <c r="BS104" s="140">
        <f t="shared" si="31"/>
        <v>1</v>
      </c>
      <c r="BU104" s="155">
        <f t="shared" si="32"/>
        <v>0</v>
      </c>
      <c r="BV104" s="226">
        <v>0</v>
      </c>
      <c r="BW104" s="226">
        <v>0</v>
      </c>
      <c r="BX104" s="226">
        <v>0</v>
      </c>
      <c r="BY104" s="226">
        <v>0</v>
      </c>
      <c r="BZ104" s="226">
        <v>0</v>
      </c>
      <c r="CA104" s="226">
        <v>0</v>
      </c>
      <c r="CB104" s="226">
        <v>0</v>
      </c>
      <c r="CC104" s="140">
        <f t="shared" si="33"/>
        <v>1</v>
      </c>
      <c r="CE104" s="157" cm="1">
        <f t="array" ref="CE104">IF($AA104=0,0,
IF(OR(ROUND($BD104,2)&lt;&gt;1,
OR($AI104:$BB104&lt;0)),1,0))</f>
        <v>0</v>
      </c>
      <c r="CG104" s="159">
        <f t="shared" si="34"/>
        <v>1</v>
      </c>
      <c r="CH104" s="159">
        <f t="shared" si="35"/>
        <v>2</v>
      </c>
      <c r="CI104" s="159">
        <f>SUM(CH$12:CH104)+1</f>
        <v>215</v>
      </c>
      <c r="CJ104" s="144" t="str">
        <f t="shared" si="36"/>
        <v>N/A</v>
      </c>
      <c r="CK104" s="159" t="str">
        <f>IFERROR(RANK(CJ104,CJ$12:CJ$286,0)+COUNTIF(CJ$12:CJ104,CJ104)-1,NA)</f>
        <v>N/A</v>
      </c>
      <c r="CM104" s="227" t="s">
        <v>739</v>
      </c>
      <c r="CN104" s="227" t="str">
        <f t="shared" si="37"/>
        <v>FY22</v>
      </c>
      <c r="CO104" s="52" cm="1">
        <f t="array" ref="CO104">Inflation!$S$11
/INDEX(Inflation!$J$11:$Z$11,,MATCH(RIGHT(CM104,2),RIGHT(Inflation!$J$9:$Z$9,2),0))
/(1+Inflation!$S$10)^0.5</f>
        <v>0.96206866341754282</v>
      </c>
      <c r="CP104" s="227" t="s">
        <v>199</v>
      </c>
    </row>
    <row r="105" spans="1:94" x14ac:dyDescent="0.2">
      <c r="A105" s="49">
        <f>IF(AND(COUNTIF(D$12:D105,D105)&gt;1,D105&lt;&gt;"[Project Name]"),1,0)</f>
        <v>0</v>
      </c>
      <c r="C105" s="28">
        <f t="shared" si="25"/>
        <v>94</v>
      </c>
      <c r="D105" s="218" t="s">
        <v>662</v>
      </c>
      <c r="E105" s="218" t="b">
        <v>1</v>
      </c>
      <c r="F105" s="219" t="s">
        <v>23</v>
      </c>
      <c r="G105" s="219" t="s">
        <v>34</v>
      </c>
      <c r="H105" s="219" t="s">
        <v>46</v>
      </c>
      <c r="I105" s="219" t="s">
        <v>15</v>
      </c>
      <c r="J105" s="219" t="s">
        <v>15</v>
      </c>
      <c r="K105" s="219" t="s">
        <v>356</v>
      </c>
      <c r="L105" s="219" t="s">
        <v>370</v>
      </c>
      <c r="M105" s="219" t="s">
        <v>15</v>
      </c>
      <c r="N105" s="219" t="s">
        <v>200</v>
      </c>
      <c r="O105" s="220">
        <v>0</v>
      </c>
      <c r="P105" s="219" t="s">
        <v>523</v>
      </c>
      <c r="Q105" s="221" t="s">
        <v>132</v>
      </c>
      <c r="R105" s="222">
        <v>0</v>
      </c>
      <c r="S105" s="220">
        <v>0.27360296014410213</v>
      </c>
      <c r="T105" s="43">
        <f t="shared" si="26"/>
        <v>0.72639703985589787</v>
      </c>
      <c r="V105" s="223">
        <v>1.0886239979189316</v>
      </c>
      <c r="W105" s="223">
        <v>2.1931633313431318</v>
      </c>
      <c r="X105" s="223">
        <v>2.5799176577969696E-2</v>
      </c>
      <c r="Y105" s="223">
        <v>0</v>
      </c>
      <c r="Z105" s="223">
        <v>0</v>
      </c>
      <c r="AA105" s="141">
        <v>3.3075865058400331</v>
      </c>
      <c r="AC105" s="224">
        <v>0</v>
      </c>
      <c r="AD105" s="224">
        <v>0</v>
      </c>
      <c r="AE105" s="224">
        <v>1</v>
      </c>
      <c r="AF105" s="224">
        <v>0</v>
      </c>
      <c r="AG105" s="224">
        <v>0</v>
      </c>
      <c r="AI105" s="220">
        <v>0</v>
      </c>
      <c r="AJ105" s="220">
        <v>1</v>
      </c>
      <c r="AK105" s="220">
        <v>0</v>
      </c>
      <c r="AL105" s="220">
        <v>0</v>
      </c>
      <c r="AM105" s="220">
        <v>0</v>
      </c>
      <c r="AN105" s="220">
        <v>0</v>
      </c>
      <c r="AO105" s="220">
        <v>0</v>
      </c>
      <c r="AP105" s="220">
        <v>0</v>
      </c>
      <c r="AQ105" s="220">
        <v>0</v>
      </c>
      <c r="AR105" s="220">
        <v>0</v>
      </c>
      <c r="AS105" s="220">
        <v>0</v>
      </c>
      <c r="AT105" s="220">
        <v>0</v>
      </c>
      <c r="AU105" s="220">
        <v>0</v>
      </c>
      <c r="AV105" s="220">
        <v>0</v>
      </c>
      <c r="AW105" s="220">
        <v>0</v>
      </c>
      <c r="AX105" s="220">
        <v>0</v>
      </c>
      <c r="AY105" s="220">
        <v>0</v>
      </c>
      <c r="AZ105" s="220">
        <v>0</v>
      </c>
      <c r="BA105" s="220">
        <v>0</v>
      </c>
      <c r="BB105" s="220">
        <v>0</v>
      </c>
      <c r="BC105" s="28"/>
      <c r="BD105" s="142">
        <f t="shared" si="27"/>
        <v>1</v>
      </c>
      <c r="BF105" s="155">
        <f t="shared" si="28"/>
        <v>1</v>
      </c>
      <c r="BG105" s="226">
        <v>0</v>
      </c>
      <c r="BH105" s="226">
        <v>0</v>
      </c>
      <c r="BI105" s="220">
        <v>0</v>
      </c>
      <c r="BJ105" s="220">
        <v>0</v>
      </c>
      <c r="BK105" s="220">
        <v>1</v>
      </c>
      <c r="BL105" s="140">
        <f t="shared" si="29"/>
        <v>0</v>
      </c>
      <c r="BM105" s="28"/>
      <c r="BN105" s="155">
        <f t="shared" si="30"/>
        <v>0</v>
      </c>
      <c r="BO105" s="226">
        <v>0</v>
      </c>
      <c r="BP105" s="220">
        <v>0</v>
      </c>
      <c r="BQ105" s="220">
        <v>0</v>
      </c>
      <c r="BR105" s="220">
        <v>0</v>
      </c>
      <c r="BS105" s="140">
        <f t="shared" si="31"/>
        <v>1</v>
      </c>
      <c r="BU105" s="155">
        <f t="shared" si="32"/>
        <v>0</v>
      </c>
      <c r="BV105" s="226">
        <v>0</v>
      </c>
      <c r="BW105" s="226">
        <v>0</v>
      </c>
      <c r="BX105" s="226">
        <v>0</v>
      </c>
      <c r="BY105" s="226">
        <v>0</v>
      </c>
      <c r="BZ105" s="226">
        <v>0</v>
      </c>
      <c r="CA105" s="226">
        <v>0</v>
      </c>
      <c r="CB105" s="226">
        <v>0</v>
      </c>
      <c r="CC105" s="140">
        <f t="shared" si="33"/>
        <v>1</v>
      </c>
      <c r="CE105" s="157" cm="1">
        <f t="array" ref="CE105">IF($AA105=0,0,
IF(OR(ROUND($BD105,2)&lt;&gt;1,
OR($AI105:$BB105&lt;0)),1,0))</f>
        <v>0</v>
      </c>
      <c r="CG105" s="159">
        <f t="shared" si="34"/>
        <v>1</v>
      </c>
      <c r="CH105" s="159">
        <f t="shared" si="35"/>
        <v>2</v>
      </c>
      <c r="CI105" s="159">
        <f>SUM(CH$12:CH105)+1</f>
        <v>217</v>
      </c>
      <c r="CJ105" s="144" t="str">
        <f t="shared" si="36"/>
        <v>N/A</v>
      </c>
      <c r="CK105" s="159" t="str">
        <f>IFERROR(RANK(CJ105,CJ$12:CJ$286,0)+COUNTIF(CJ$12:CJ105,CJ105)-1,NA)</f>
        <v>N/A</v>
      </c>
      <c r="CM105" s="227" t="s">
        <v>739</v>
      </c>
      <c r="CN105" s="227" t="str">
        <f t="shared" si="37"/>
        <v>FY22</v>
      </c>
      <c r="CO105" s="52" cm="1">
        <f t="array" ref="CO105">Inflation!$S$11
/INDEX(Inflation!$J$11:$Z$11,,MATCH(RIGHT(CM105,2),RIGHT(Inflation!$J$9:$Z$9,2),0))
/(1+Inflation!$S$10)^0.5</f>
        <v>0.96206866341754282</v>
      </c>
      <c r="CP105" s="227" t="s">
        <v>199</v>
      </c>
    </row>
    <row r="106" spans="1:94" x14ac:dyDescent="0.2">
      <c r="A106" s="49">
        <f>IF(AND(COUNTIF(D$12:D106,D106)&gt;1,D106&lt;&gt;"[Project Name]"),1,0)</f>
        <v>0</v>
      </c>
      <c r="C106" s="28">
        <f t="shared" si="25"/>
        <v>95</v>
      </c>
      <c r="D106" s="218" t="s">
        <v>663</v>
      </c>
      <c r="E106" s="218" t="b">
        <v>0</v>
      </c>
      <c r="F106" s="219" t="s">
        <v>23</v>
      </c>
      <c r="G106" s="219" t="s">
        <v>36</v>
      </c>
      <c r="H106" s="219" t="s">
        <v>46</v>
      </c>
      <c r="I106" s="219" t="s">
        <v>15</v>
      </c>
      <c r="J106" s="219" t="s">
        <v>15</v>
      </c>
      <c r="K106" s="219" t="s">
        <v>340</v>
      </c>
      <c r="L106" s="219" t="s">
        <v>360</v>
      </c>
      <c r="M106" s="219" t="s">
        <v>15</v>
      </c>
      <c r="N106" s="219" t="s">
        <v>200</v>
      </c>
      <c r="O106" s="220">
        <v>0</v>
      </c>
      <c r="P106" s="219" t="s">
        <v>523</v>
      </c>
      <c r="Q106" s="221" t="s">
        <v>131</v>
      </c>
      <c r="R106" s="222">
        <v>0</v>
      </c>
      <c r="S106" s="220">
        <v>0</v>
      </c>
      <c r="T106" s="43">
        <f t="shared" si="26"/>
        <v>1</v>
      </c>
      <c r="V106" s="223">
        <v>0</v>
      </c>
      <c r="W106" s="223">
        <v>0</v>
      </c>
      <c r="X106" s="223">
        <v>0</v>
      </c>
      <c r="Y106" s="223">
        <v>0</v>
      </c>
      <c r="Z106" s="223">
        <v>0</v>
      </c>
      <c r="AA106" s="141">
        <v>0</v>
      </c>
      <c r="AC106" s="224">
        <v>0</v>
      </c>
      <c r="AD106" s="224">
        <v>0</v>
      </c>
      <c r="AE106" s="224">
        <v>0</v>
      </c>
      <c r="AF106" s="224">
        <v>0</v>
      </c>
      <c r="AG106" s="224">
        <v>0</v>
      </c>
      <c r="AI106" s="220">
        <v>0</v>
      </c>
      <c r="AJ106" s="220">
        <v>0</v>
      </c>
      <c r="AK106" s="220">
        <v>0</v>
      </c>
      <c r="AL106" s="220">
        <v>1</v>
      </c>
      <c r="AM106" s="220">
        <v>0</v>
      </c>
      <c r="AN106" s="220">
        <v>0</v>
      </c>
      <c r="AO106" s="220">
        <v>0</v>
      </c>
      <c r="AP106" s="220">
        <v>0</v>
      </c>
      <c r="AQ106" s="220">
        <v>0</v>
      </c>
      <c r="AR106" s="220">
        <v>0</v>
      </c>
      <c r="AS106" s="220">
        <v>0</v>
      </c>
      <c r="AT106" s="220">
        <v>0</v>
      </c>
      <c r="AU106" s="220">
        <v>0</v>
      </c>
      <c r="AV106" s="220">
        <v>0</v>
      </c>
      <c r="AW106" s="220">
        <v>0</v>
      </c>
      <c r="AX106" s="220">
        <v>0</v>
      </c>
      <c r="AY106" s="220">
        <v>0</v>
      </c>
      <c r="AZ106" s="220">
        <v>0</v>
      </c>
      <c r="BA106" s="220">
        <v>0</v>
      </c>
      <c r="BB106" s="220">
        <v>0</v>
      </c>
      <c r="BC106" s="28"/>
      <c r="BD106" s="142">
        <f t="shared" si="27"/>
        <v>1</v>
      </c>
      <c r="BF106" s="155">
        <f t="shared" si="28"/>
        <v>0</v>
      </c>
      <c r="BG106" s="226">
        <v>0</v>
      </c>
      <c r="BH106" s="226">
        <v>0</v>
      </c>
      <c r="BI106" s="220">
        <v>0</v>
      </c>
      <c r="BJ106" s="220">
        <v>0</v>
      </c>
      <c r="BK106" s="220">
        <v>0</v>
      </c>
      <c r="BL106" s="140">
        <f t="shared" si="29"/>
        <v>1</v>
      </c>
      <c r="BM106" s="28"/>
      <c r="BN106" s="155">
        <f t="shared" si="30"/>
        <v>0</v>
      </c>
      <c r="BO106" s="226">
        <v>0</v>
      </c>
      <c r="BP106" s="220">
        <v>0</v>
      </c>
      <c r="BQ106" s="220">
        <v>0</v>
      </c>
      <c r="BR106" s="220">
        <v>0</v>
      </c>
      <c r="BS106" s="140">
        <f t="shared" si="31"/>
        <v>1</v>
      </c>
      <c r="BU106" s="155">
        <f t="shared" si="32"/>
        <v>1</v>
      </c>
      <c r="BV106" s="226">
        <v>1</v>
      </c>
      <c r="BW106" s="226">
        <v>0</v>
      </c>
      <c r="BX106" s="226">
        <v>0</v>
      </c>
      <c r="BY106" s="226">
        <v>0</v>
      </c>
      <c r="BZ106" s="226">
        <v>0</v>
      </c>
      <c r="CA106" s="226">
        <v>0</v>
      </c>
      <c r="CB106" s="226">
        <v>0</v>
      </c>
      <c r="CC106" s="140">
        <f t="shared" si="33"/>
        <v>0</v>
      </c>
      <c r="CE106" s="157" cm="1">
        <f t="array" ref="CE106">IF($AA106=0,0,
IF(OR(ROUND($BD106,2)&lt;&gt;1,
OR($AI106:$BB106&lt;0)),1,0))</f>
        <v>0</v>
      </c>
      <c r="CG106" s="159">
        <f t="shared" si="34"/>
        <v>1</v>
      </c>
      <c r="CH106" s="159">
        <f t="shared" si="35"/>
        <v>2</v>
      </c>
      <c r="CI106" s="159">
        <f>SUM(CH$12:CH106)+1</f>
        <v>219</v>
      </c>
      <c r="CJ106" s="144" t="str">
        <f t="shared" si="36"/>
        <v>N/A</v>
      </c>
      <c r="CK106" s="159" t="str">
        <f>IFERROR(RANK(CJ106,CJ$12:CJ$286,0)+COUNTIF(CJ$12:CJ106,CJ106)-1,NA)</f>
        <v>N/A</v>
      </c>
      <c r="CM106" s="227" t="s">
        <v>739</v>
      </c>
      <c r="CN106" s="227" t="str">
        <f t="shared" si="37"/>
        <v>FY22</v>
      </c>
      <c r="CO106" s="52" cm="1">
        <f t="array" ref="CO106">Inflation!$S$11
/INDEX(Inflation!$J$11:$Z$11,,MATCH(RIGHT(CM106,2),RIGHT(Inflation!$J$9:$Z$9,2),0))
/(1+Inflation!$S$10)^0.5</f>
        <v>0.96206866341754282</v>
      </c>
      <c r="CP106" s="227" t="s">
        <v>199</v>
      </c>
    </row>
    <row r="107" spans="1:94" x14ac:dyDescent="0.2">
      <c r="A107" s="49">
        <f>IF(AND(COUNTIF(D$12:D107,D107)&gt;1,D107&lt;&gt;"[Project Name]"),1,0)</f>
        <v>0</v>
      </c>
      <c r="C107" s="28">
        <f t="shared" si="25"/>
        <v>96</v>
      </c>
      <c r="D107" s="241" t="s">
        <v>664</v>
      </c>
      <c r="E107" s="218" t="b">
        <v>1</v>
      </c>
      <c r="F107" s="219" t="s">
        <v>23</v>
      </c>
      <c r="G107" s="219" t="s">
        <v>36</v>
      </c>
      <c r="H107" s="219" t="s">
        <v>46</v>
      </c>
      <c r="I107" s="219" t="s">
        <v>15</v>
      </c>
      <c r="J107" s="219" t="s">
        <v>15</v>
      </c>
      <c r="K107" s="219" t="s">
        <v>340</v>
      </c>
      <c r="L107" s="219" t="s">
        <v>360</v>
      </c>
      <c r="M107" s="219" t="s">
        <v>15</v>
      </c>
      <c r="N107" s="219" t="s">
        <v>200</v>
      </c>
      <c r="O107" s="220">
        <v>0</v>
      </c>
      <c r="P107" s="219" t="s">
        <v>523</v>
      </c>
      <c r="Q107" s="221" t="s">
        <v>132</v>
      </c>
      <c r="R107" s="222">
        <v>0</v>
      </c>
      <c r="S107" s="220">
        <v>0.18702683020710748</v>
      </c>
      <c r="T107" s="43">
        <f t="shared" si="26"/>
        <v>0.81297316979289258</v>
      </c>
      <c r="V107" s="249">
        <v>0</v>
      </c>
      <c r="W107" s="249">
        <v>0</v>
      </c>
      <c r="X107" s="249">
        <v>0</v>
      </c>
      <c r="Y107" s="249">
        <v>0</v>
      </c>
      <c r="Z107" s="249">
        <v>0</v>
      </c>
      <c r="AA107" s="141">
        <v>0</v>
      </c>
      <c r="AC107" s="224">
        <v>0</v>
      </c>
      <c r="AD107" s="224">
        <v>0</v>
      </c>
      <c r="AE107" s="224">
        <v>0</v>
      </c>
      <c r="AF107" s="224">
        <v>0</v>
      </c>
      <c r="AG107" s="224">
        <v>1</v>
      </c>
      <c r="AI107" s="220">
        <v>0</v>
      </c>
      <c r="AJ107" s="220">
        <v>0</v>
      </c>
      <c r="AK107" s="220">
        <v>0</v>
      </c>
      <c r="AL107" s="220">
        <v>0.90690756778508619</v>
      </c>
      <c r="AM107" s="220">
        <v>0</v>
      </c>
      <c r="AN107" s="220">
        <v>9.3092432214913784E-2</v>
      </c>
      <c r="AO107" s="220">
        <v>0</v>
      </c>
      <c r="AP107" s="220">
        <v>0</v>
      </c>
      <c r="AQ107" s="220">
        <v>0</v>
      </c>
      <c r="AR107" s="220">
        <v>0</v>
      </c>
      <c r="AS107" s="220">
        <v>0</v>
      </c>
      <c r="AT107" s="220">
        <v>0</v>
      </c>
      <c r="AU107" s="220">
        <v>0</v>
      </c>
      <c r="AV107" s="220">
        <v>0</v>
      </c>
      <c r="AW107" s="220">
        <v>0</v>
      </c>
      <c r="AX107" s="220">
        <v>0</v>
      </c>
      <c r="AY107" s="220">
        <v>0</v>
      </c>
      <c r="AZ107" s="220">
        <v>0</v>
      </c>
      <c r="BA107" s="220">
        <v>0</v>
      </c>
      <c r="BB107" s="220">
        <v>0</v>
      </c>
      <c r="BC107" s="28"/>
      <c r="BD107" s="142">
        <f t="shared" si="27"/>
        <v>1</v>
      </c>
      <c r="BF107" s="155">
        <f t="shared" si="28"/>
        <v>0</v>
      </c>
      <c r="BG107" s="226">
        <v>0</v>
      </c>
      <c r="BH107" s="226">
        <v>0</v>
      </c>
      <c r="BI107" s="220">
        <v>0</v>
      </c>
      <c r="BJ107" s="220">
        <v>0</v>
      </c>
      <c r="BK107" s="220">
        <v>0</v>
      </c>
      <c r="BL107" s="140">
        <f t="shared" si="29"/>
        <v>1</v>
      </c>
      <c r="BM107" s="28"/>
      <c r="BN107" s="155">
        <f t="shared" si="30"/>
        <v>0</v>
      </c>
      <c r="BO107" s="226">
        <v>0</v>
      </c>
      <c r="BP107" s="220">
        <v>0</v>
      </c>
      <c r="BQ107" s="220">
        <v>0</v>
      </c>
      <c r="BR107" s="220">
        <v>0</v>
      </c>
      <c r="BS107" s="140">
        <f t="shared" si="31"/>
        <v>1</v>
      </c>
      <c r="BU107" s="155">
        <f t="shared" si="32"/>
        <v>1</v>
      </c>
      <c r="BV107" s="226">
        <v>0.61674851508887918</v>
      </c>
      <c r="BW107" s="226">
        <v>0.18193977955939417</v>
      </c>
      <c r="BX107" s="226">
        <v>0.10821927313681283</v>
      </c>
      <c r="BY107" s="226">
        <v>0</v>
      </c>
      <c r="BZ107" s="226">
        <v>0</v>
      </c>
      <c r="CA107" s="226">
        <v>0</v>
      </c>
      <c r="CB107" s="226">
        <v>9.3092432214913784E-2</v>
      </c>
      <c r="CC107" s="140">
        <f t="shared" si="33"/>
        <v>0</v>
      </c>
      <c r="CE107" s="157" cm="1">
        <f t="array" ref="CE107">IF($AA107=0,0,
IF(OR(ROUND($BD107,2)&lt;&gt;1,
OR($AI107:$BB107&lt;0)),1,0))</f>
        <v>0</v>
      </c>
      <c r="CG107" s="159">
        <f t="shared" si="34"/>
        <v>2</v>
      </c>
      <c r="CH107" s="159">
        <f t="shared" si="35"/>
        <v>4</v>
      </c>
      <c r="CI107" s="159">
        <f>SUM(CH$12:CH107)+1</f>
        <v>223</v>
      </c>
      <c r="CJ107" s="144" t="str">
        <f t="shared" si="36"/>
        <v>N/A</v>
      </c>
      <c r="CK107" s="159" t="str">
        <f>IFERROR(RANK(CJ107,CJ$12:CJ$286,0)+COUNTIF(CJ$12:CJ107,CJ107)-1,NA)</f>
        <v>N/A</v>
      </c>
      <c r="CM107" s="227" t="s">
        <v>739</v>
      </c>
      <c r="CN107" s="227" t="str">
        <f t="shared" si="37"/>
        <v>FY22</v>
      </c>
      <c r="CO107" s="52" cm="1">
        <f t="array" ref="CO107">Inflation!$S$11
/INDEX(Inflation!$J$11:$Z$11,,MATCH(RIGHT(CM107,2),RIGHT(Inflation!$J$9:$Z$9,2),0))
/(1+Inflation!$S$10)^0.5</f>
        <v>0.96206866341754282</v>
      </c>
      <c r="CP107" s="227" t="s">
        <v>199</v>
      </c>
    </row>
    <row r="108" spans="1:94" x14ac:dyDescent="0.2">
      <c r="A108" s="49">
        <f>IF(AND(COUNTIF(D$12:D108,D108)&gt;1,D108&lt;&gt;"[Project Name]"),1,0)</f>
        <v>0</v>
      </c>
      <c r="C108" s="28">
        <f t="shared" ref="C108:C139" si="38">IF(ISNUMBER(C107),C107+1,1)</f>
        <v>97</v>
      </c>
      <c r="D108" s="218" t="s">
        <v>665</v>
      </c>
      <c r="E108" s="218" t="b">
        <v>1</v>
      </c>
      <c r="F108" s="219" t="s">
        <v>23</v>
      </c>
      <c r="G108" s="219" t="s">
        <v>36</v>
      </c>
      <c r="H108" s="219" t="s">
        <v>46</v>
      </c>
      <c r="I108" s="219" t="s">
        <v>15</v>
      </c>
      <c r="J108" s="219" t="s">
        <v>15</v>
      </c>
      <c r="K108" s="219" t="s">
        <v>340</v>
      </c>
      <c r="L108" s="219" t="s">
        <v>360</v>
      </c>
      <c r="M108" s="219" t="s">
        <v>15</v>
      </c>
      <c r="N108" s="219" t="s">
        <v>200</v>
      </c>
      <c r="O108" s="220">
        <v>0</v>
      </c>
      <c r="P108" s="219" t="s">
        <v>523</v>
      </c>
      <c r="Q108" s="221" t="s">
        <v>132</v>
      </c>
      <c r="R108" s="222">
        <v>0</v>
      </c>
      <c r="S108" s="220">
        <v>0.18911563005477369</v>
      </c>
      <c r="T108" s="43">
        <f t="shared" ref="T108:T139" si="39">1-S108</f>
        <v>0.81088436994522628</v>
      </c>
      <c r="V108" s="223">
        <v>0.46779850420738506</v>
      </c>
      <c r="W108" s="223">
        <v>0.42527136746125915</v>
      </c>
      <c r="X108" s="223">
        <v>0.21263568373062958</v>
      </c>
      <c r="Y108" s="223">
        <v>0.46779850420738506</v>
      </c>
      <c r="Z108" s="223">
        <v>0.48906207258044798</v>
      </c>
      <c r="AA108" s="141">
        <v>2.0625661321871069</v>
      </c>
      <c r="AC108" s="224">
        <v>0.1</v>
      </c>
      <c r="AD108" s="224">
        <v>0.11</v>
      </c>
      <c r="AE108" s="224">
        <v>0.14000000000000001</v>
      </c>
      <c r="AF108" s="224">
        <v>0.32</v>
      </c>
      <c r="AG108" s="224">
        <v>0.33</v>
      </c>
      <c r="AI108" s="220">
        <v>0</v>
      </c>
      <c r="AJ108" s="220">
        <v>0</v>
      </c>
      <c r="AK108" s="220">
        <v>0</v>
      </c>
      <c r="AL108" s="220">
        <v>1</v>
      </c>
      <c r="AM108" s="220">
        <v>0</v>
      </c>
      <c r="AN108" s="220">
        <v>0</v>
      </c>
      <c r="AO108" s="220">
        <v>0</v>
      </c>
      <c r="AP108" s="220">
        <v>0</v>
      </c>
      <c r="AQ108" s="220">
        <v>0</v>
      </c>
      <c r="AR108" s="220">
        <v>0</v>
      </c>
      <c r="AS108" s="220">
        <v>0</v>
      </c>
      <c r="AT108" s="220">
        <v>0</v>
      </c>
      <c r="AU108" s="220">
        <v>0</v>
      </c>
      <c r="AV108" s="220">
        <v>0</v>
      </c>
      <c r="AW108" s="220">
        <v>0</v>
      </c>
      <c r="AX108" s="220">
        <v>0</v>
      </c>
      <c r="AY108" s="220">
        <v>0</v>
      </c>
      <c r="AZ108" s="220">
        <v>0</v>
      </c>
      <c r="BA108" s="220">
        <v>0</v>
      </c>
      <c r="BB108" s="220">
        <v>0</v>
      </c>
      <c r="BC108" s="28"/>
      <c r="BD108" s="142">
        <f t="shared" ref="BD108:BD139" si="40">SUM(AI108:BB108)</f>
        <v>1</v>
      </c>
      <c r="BF108" s="155">
        <f t="shared" ref="BF108:BF139" si="41">$AI108+$AJ108+$AP108</f>
        <v>0</v>
      </c>
      <c r="BG108" s="226">
        <v>0</v>
      </c>
      <c r="BH108" s="226">
        <v>0</v>
      </c>
      <c r="BI108" s="220">
        <v>0</v>
      </c>
      <c r="BJ108" s="220">
        <v>0</v>
      </c>
      <c r="BK108" s="220">
        <v>0</v>
      </c>
      <c r="BL108" s="140">
        <f t="shared" ref="BL108:BL139" si="42">1-SUM(BG108:BK108)</f>
        <v>1</v>
      </c>
      <c r="BM108" s="28"/>
      <c r="BN108" s="155">
        <f t="shared" ref="BN108:BN139" si="43">$AK108+$AR108</f>
        <v>0</v>
      </c>
      <c r="BO108" s="226">
        <v>0</v>
      </c>
      <c r="BP108" s="220">
        <v>0</v>
      </c>
      <c r="BQ108" s="220">
        <v>0</v>
      </c>
      <c r="BR108" s="220">
        <v>0</v>
      </c>
      <c r="BS108" s="140">
        <f t="shared" ref="BS108:BS139" si="44">1-SUM(BO108:BR108)</f>
        <v>1</v>
      </c>
      <c r="BU108" s="155">
        <f t="shared" ref="BU108:BU139" si="45">$AL108
+$AM108
+$AN108</f>
        <v>1</v>
      </c>
      <c r="BV108" s="226">
        <v>0.60435328160510748</v>
      </c>
      <c r="BW108" s="226">
        <v>0.35019915548827424</v>
      </c>
      <c r="BX108" s="226">
        <v>4.5447562906618305E-2</v>
      </c>
      <c r="BY108" s="226">
        <v>0</v>
      </c>
      <c r="BZ108" s="226">
        <v>0</v>
      </c>
      <c r="CA108" s="226">
        <v>0</v>
      </c>
      <c r="CB108" s="226">
        <v>0</v>
      </c>
      <c r="CC108" s="140">
        <f t="shared" ref="CC108:CC139" si="46">1-SUM(BV108:CB108)</f>
        <v>0</v>
      </c>
      <c r="CE108" s="157" cm="1">
        <f t="array" ref="CE108">IF($AA108=0,0,
IF(OR(ROUND($BD108,2)&lt;&gt;1,
OR($AI108:$BB108&lt;0)),1,0))</f>
        <v>0</v>
      </c>
      <c r="CG108" s="159">
        <f t="shared" ref="CG108:CG139" si="47">COUNTIF($AI108:$BB108,"&lt;&gt;"&amp;0)</f>
        <v>1</v>
      </c>
      <c r="CH108" s="159">
        <f t="shared" ref="CH108:CH139" si="48">CG108*ROWS(IC_Category_List)</f>
        <v>2</v>
      </c>
      <c r="CI108" s="159">
        <f>SUM(CH$12:CH108)+1</f>
        <v>225</v>
      </c>
      <c r="CJ108" s="144" t="str">
        <f t="shared" si="36"/>
        <v>N/A</v>
      </c>
      <c r="CK108" s="159" t="str">
        <f>IFERROR(RANK(CJ108,CJ$12:CJ$286,0)+COUNTIF(CJ$12:CJ108,CJ108)-1,NA)</f>
        <v>N/A</v>
      </c>
      <c r="CM108" s="227" t="s">
        <v>739</v>
      </c>
      <c r="CN108" s="227" t="str">
        <f t="shared" si="37"/>
        <v>FY22</v>
      </c>
      <c r="CO108" s="52" cm="1">
        <f t="array" ref="CO108">Inflation!$S$11
/INDEX(Inflation!$J$11:$Z$11,,MATCH(RIGHT(CM108,2),RIGHT(Inflation!$J$9:$Z$9,2),0))
/(1+Inflation!$S$10)^0.5</f>
        <v>0.96206866341754282</v>
      </c>
      <c r="CP108" s="227" t="s">
        <v>199</v>
      </c>
    </row>
    <row r="109" spans="1:94" x14ac:dyDescent="0.2">
      <c r="A109" s="49">
        <f>IF(AND(COUNTIF(D$12:D109,D109)&gt;1,D109&lt;&gt;"[Project Name]"),1,0)</f>
        <v>0</v>
      </c>
      <c r="C109" s="28">
        <f t="shared" si="38"/>
        <v>98</v>
      </c>
      <c r="D109" s="218" t="s">
        <v>666</v>
      </c>
      <c r="E109" s="218" t="b">
        <v>0</v>
      </c>
      <c r="F109" s="219" t="s">
        <v>23</v>
      </c>
      <c r="G109" s="219" t="s">
        <v>36</v>
      </c>
      <c r="H109" s="219" t="s">
        <v>46</v>
      </c>
      <c r="I109" s="219" t="s">
        <v>15</v>
      </c>
      <c r="J109" s="219" t="s">
        <v>15</v>
      </c>
      <c r="K109" s="219" t="s">
        <v>340</v>
      </c>
      <c r="L109" s="219" t="s">
        <v>360</v>
      </c>
      <c r="M109" s="219" t="s">
        <v>15</v>
      </c>
      <c r="N109" s="219" t="s">
        <v>200</v>
      </c>
      <c r="O109" s="220">
        <v>0</v>
      </c>
      <c r="P109" s="219" t="s">
        <v>523</v>
      </c>
      <c r="Q109" s="221" t="s">
        <v>132</v>
      </c>
      <c r="R109" s="222">
        <v>0</v>
      </c>
      <c r="S109" s="220">
        <v>0</v>
      </c>
      <c r="T109" s="43">
        <f t="shared" si="39"/>
        <v>1</v>
      </c>
      <c r="V109" s="223">
        <v>0</v>
      </c>
      <c r="W109" s="223">
        <v>0</v>
      </c>
      <c r="X109" s="223">
        <v>0</v>
      </c>
      <c r="Y109" s="223">
        <v>0</v>
      </c>
      <c r="Z109" s="223">
        <v>0</v>
      </c>
      <c r="AA109" s="141">
        <v>0</v>
      </c>
      <c r="AC109" s="224">
        <v>0</v>
      </c>
      <c r="AD109" s="224">
        <v>0</v>
      </c>
      <c r="AE109" s="224">
        <v>0</v>
      </c>
      <c r="AF109" s="224">
        <v>0</v>
      </c>
      <c r="AG109" s="224">
        <v>0</v>
      </c>
      <c r="AI109" s="220">
        <v>0</v>
      </c>
      <c r="AJ109" s="220">
        <v>0</v>
      </c>
      <c r="AK109" s="220">
        <v>0</v>
      </c>
      <c r="AL109" s="220">
        <v>0.99999999999999989</v>
      </c>
      <c r="AM109" s="220">
        <v>0</v>
      </c>
      <c r="AN109" s="220">
        <v>0</v>
      </c>
      <c r="AO109" s="220">
        <v>0</v>
      </c>
      <c r="AP109" s="220">
        <v>0</v>
      </c>
      <c r="AQ109" s="220">
        <v>0</v>
      </c>
      <c r="AR109" s="220">
        <v>0</v>
      </c>
      <c r="AS109" s="220">
        <v>0</v>
      </c>
      <c r="AT109" s="220">
        <v>0</v>
      </c>
      <c r="AU109" s="220">
        <v>0</v>
      </c>
      <c r="AV109" s="220">
        <v>0</v>
      </c>
      <c r="AW109" s="220">
        <v>0</v>
      </c>
      <c r="AX109" s="220">
        <v>0</v>
      </c>
      <c r="AY109" s="220">
        <v>0</v>
      </c>
      <c r="AZ109" s="220">
        <v>0</v>
      </c>
      <c r="BA109" s="220">
        <v>0</v>
      </c>
      <c r="BB109" s="220">
        <v>0</v>
      </c>
      <c r="BC109" s="28"/>
      <c r="BD109" s="142">
        <f t="shared" si="40"/>
        <v>0.99999999999999989</v>
      </c>
      <c r="BF109" s="155">
        <f t="shared" si="41"/>
        <v>0</v>
      </c>
      <c r="BG109" s="226">
        <v>0</v>
      </c>
      <c r="BH109" s="226">
        <v>0</v>
      </c>
      <c r="BI109" s="220">
        <v>0</v>
      </c>
      <c r="BJ109" s="220">
        <v>0</v>
      </c>
      <c r="BK109" s="220">
        <v>0</v>
      </c>
      <c r="BL109" s="140">
        <f t="shared" si="42"/>
        <v>1</v>
      </c>
      <c r="BM109" s="28"/>
      <c r="BN109" s="155">
        <f t="shared" si="43"/>
        <v>0</v>
      </c>
      <c r="BO109" s="226">
        <v>0</v>
      </c>
      <c r="BP109" s="220">
        <v>0</v>
      </c>
      <c r="BQ109" s="220">
        <v>0</v>
      </c>
      <c r="BR109" s="220">
        <v>0</v>
      </c>
      <c r="BS109" s="140">
        <f t="shared" si="44"/>
        <v>1</v>
      </c>
      <c r="BU109" s="155">
        <f t="shared" si="45"/>
        <v>0.99999999999999989</v>
      </c>
      <c r="BV109" s="226">
        <v>0.90585231834938995</v>
      </c>
      <c r="BW109" s="226">
        <v>3.1950805363144229E-2</v>
      </c>
      <c r="BX109" s="226">
        <v>6.2196876287465876E-2</v>
      </c>
      <c r="BY109" s="226">
        <v>0</v>
      </c>
      <c r="BZ109" s="226">
        <v>0</v>
      </c>
      <c r="CA109" s="226">
        <v>0</v>
      </c>
      <c r="CB109" s="226">
        <v>0</v>
      </c>
      <c r="CC109" s="140">
        <f t="shared" si="46"/>
        <v>0</v>
      </c>
      <c r="CE109" s="157" cm="1">
        <f t="array" ref="CE109">IF($AA109=0,0,
IF(OR(ROUND($BD109,2)&lt;&gt;1,
OR($AI109:$BB109&lt;0)),1,0))</f>
        <v>0</v>
      </c>
      <c r="CG109" s="159">
        <f t="shared" si="47"/>
        <v>1</v>
      </c>
      <c r="CH109" s="159">
        <f t="shared" si="48"/>
        <v>2</v>
      </c>
      <c r="CI109" s="159">
        <f>SUM(CH$12:CH109)+1</f>
        <v>227</v>
      </c>
      <c r="CJ109" s="144" t="str">
        <f t="shared" si="36"/>
        <v>N/A</v>
      </c>
      <c r="CK109" s="159" t="str">
        <f>IFERROR(RANK(CJ109,CJ$12:CJ$286,0)+COUNTIF(CJ$12:CJ109,CJ109)-1,NA)</f>
        <v>N/A</v>
      </c>
      <c r="CM109" s="227" t="s">
        <v>739</v>
      </c>
      <c r="CN109" s="227" t="str">
        <f t="shared" si="37"/>
        <v>FY22</v>
      </c>
      <c r="CO109" s="52" cm="1">
        <f t="array" ref="CO109">Inflation!$S$11
/INDEX(Inflation!$J$11:$Z$11,,MATCH(RIGHT(CM109,2),RIGHT(Inflation!$J$9:$Z$9,2),0))
/(1+Inflation!$S$10)^0.5</f>
        <v>0.96206866341754282</v>
      </c>
      <c r="CP109" s="227" t="s">
        <v>199</v>
      </c>
    </row>
    <row r="110" spans="1:94" x14ac:dyDescent="0.2">
      <c r="A110" s="49">
        <f>IF(AND(COUNTIF(D$12:D110,D110)&gt;1,D110&lt;&gt;"[Project Name]"),1,0)</f>
        <v>0</v>
      </c>
      <c r="C110" s="28">
        <f t="shared" si="38"/>
        <v>99</v>
      </c>
      <c r="D110" s="218" t="s">
        <v>667</v>
      </c>
      <c r="E110" s="218" t="b">
        <v>0</v>
      </c>
      <c r="F110" s="219" t="s">
        <v>23</v>
      </c>
      <c r="G110" s="219" t="s">
        <v>36</v>
      </c>
      <c r="H110" s="219" t="s">
        <v>46</v>
      </c>
      <c r="I110" s="219" t="s">
        <v>15</v>
      </c>
      <c r="J110" s="219" t="s">
        <v>15</v>
      </c>
      <c r="K110" s="219" t="s">
        <v>340</v>
      </c>
      <c r="L110" s="219" t="s">
        <v>360</v>
      </c>
      <c r="M110" s="219" t="s">
        <v>15</v>
      </c>
      <c r="N110" s="219" t="s">
        <v>200</v>
      </c>
      <c r="O110" s="220">
        <v>0</v>
      </c>
      <c r="P110" s="219" t="s">
        <v>523</v>
      </c>
      <c r="Q110" s="221" t="s">
        <v>132</v>
      </c>
      <c r="R110" s="222">
        <v>0</v>
      </c>
      <c r="S110" s="220">
        <v>0</v>
      </c>
      <c r="T110" s="43">
        <f t="shared" si="39"/>
        <v>1</v>
      </c>
      <c r="V110" s="223">
        <v>0</v>
      </c>
      <c r="W110" s="223">
        <v>0</v>
      </c>
      <c r="X110" s="223">
        <v>0</v>
      </c>
      <c r="Y110" s="223">
        <v>0</v>
      </c>
      <c r="Z110" s="223">
        <v>0</v>
      </c>
      <c r="AA110" s="141">
        <v>0</v>
      </c>
      <c r="AC110" s="224">
        <v>0</v>
      </c>
      <c r="AD110" s="224">
        <v>0</v>
      </c>
      <c r="AE110" s="224">
        <v>0</v>
      </c>
      <c r="AF110" s="224">
        <v>0</v>
      </c>
      <c r="AG110" s="224">
        <v>0</v>
      </c>
      <c r="AI110" s="220">
        <v>0</v>
      </c>
      <c r="AJ110" s="220">
        <v>0</v>
      </c>
      <c r="AK110" s="220">
        <v>0</v>
      </c>
      <c r="AL110" s="220">
        <v>0</v>
      </c>
      <c r="AM110" s="220">
        <v>0</v>
      </c>
      <c r="AN110" s="220">
        <v>0</v>
      </c>
      <c r="AO110" s="220">
        <v>0</v>
      </c>
      <c r="AP110" s="220">
        <v>0</v>
      </c>
      <c r="AQ110" s="220">
        <v>0</v>
      </c>
      <c r="AR110" s="220">
        <v>0</v>
      </c>
      <c r="AS110" s="220">
        <v>0</v>
      </c>
      <c r="AT110" s="220">
        <v>0</v>
      </c>
      <c r="AU110" s="220">
        <v>0</v>
      </c>
      <c r="AV110" s="220">
        <v>0</v>
      </c>
      <c r="AW110" s="220">
        <v>0</v>
      </c>
      <c r="AX110" s="220">
        <v>0</v>
      </c>
      <c r="AY110" s="220">
        <v>0</v>
      </c>
      <c r="AZ110" s="220">
        <v>0</v>
      </c>
      <c r="BA110" s="220">
        <v>0</v>
      </c>
      <c r="BB110" s="220">
        <v>0</v>
      </c>
      <c r="BC110" s="28"/>
      <c r="BD110" s="142">
        <f t="shared" si="40"/>
        <v>0</v>
      </c>
      <c r="BF110" s="155">
        <f t="shared" si="41"/>
        <v>0</v>
      </c>
      <c r="BG110" s="226">
        <v>0</v>
      </c>
      <c r="BH110" s="226">
        <v>0</v>
      </c>
      <c r="BI110" s="220">
        <v>0</v>
      </c>
      <c r="BJ110" s="220">
        <v>0</v>
      </c>
      <c r="BK110" s="220">
        <v>0</v>
      </c>
      <c r="BL110" s="140">
        <f t="shared" si="42"/>
        <v>1</v>
      </c>
      <c r="BM110" s="28"/>
      <c r="BN110" s="155">
        <f t="shared" si="43"/>
        <v>0</v>
      </c>
      <c r="BO110" s="226">
        <v>0</v>
      </c>
      <c r="BP110" s="220">
        <v>0</v>
      </c>
      <c r="BQ110" s="220">
        <v>0</v>
      </c>
      <c r="BR110" s="220">
        <v>0</v>
      </c>
      <c r="BS110" s="140">
        <f t="shared" si="44"/>
        <v>1</v>
      </c>
      <c r="BU110" s="155">
        <f t="shared" si="45"/>
        <v>0</v>
      </c>
      <c r="BV110" s="226">
        <v>0</v>
      </c>
      <c r="BW110" s="226">
        <v>0</v>
      </c>
      <c r="BX110" s="226">
        <v>0</v>
      </c>
      <c r="BY110" s="226">
        <v>0</v>
      </c>
      <c r="BZ110" s="226">
        <v>0</v>
      </c>
      <c r="CA110" s="226">
        <v>0</v>
      </c>
      <c r="CB110" s="226">
        <v>0</v>
      </c>
      <c r="CC110" s="140">
        <f t="shared" si="46"/>
        <v>1</v>
      </c>
      <c r="CE110" s="157" cm="1">
        <f t="array" ref="CE110">IF($AA110=0,0,
IF(OR(ROUND($BD110,2)&lt;&gt;1,
OR($AI110:$BB110&lt;0)),1,0))</f>
        <v>0</v>
      </c>
      <c r="CG110" s="159">
        <f t="shared" si="47"/>
        <v>0</v>
      </c>
      <c r="CH110" s="159">
        <f t="shared" si="48"/>
        <v>0</v>
      </c>
      <c r="CI110" s="159">
        <f>SUM(CH$12:CH110)+1</f>
        <v>227</v>
      </c>
      <c r="CJ110" s="144" t="str">
        <f t="shared" si="36"/>
        <v>N/A</v>
      </c>
      <c r="CK110" s="159" t="str">
        <f>IFERROR(RANK(CJ110,CJ$12:CJ$286,0)+COUNTIF(CJ$12:CJ110,CJ110)-1,NA)</f>
        <v>N/A</v>
      </c>
      <c r="CM110" s="227" t="s">
        <v>739</v>
      </c>
      <c r="CN110" s="227" t="str">
        <f t="shared" si="37"/>
        <v>FY22</v>
      </c>
      <c r="CO110" s="52" cm="1">
        <f t="array" ref="CO110">Inflation!$S$11
/INDEX(Inflation!$J$11:$Z$11,,MATCH(RIGHT(CM110,2),RIGHT(Inflation!$J$9:$Z$9,2),0))
/(1+Inflation!$S$10)^0.5</f>
        <v>0.96206866341754282</v>
      </c>
      <c r="CP110" s="227" t="s">
        <v>199</v>
      </c>
    </row>
    <row r="111" spans="1:94" x14ac:dyDescent="0.2">
      <c r="A111" s="49">
        <f>IF(AND(COUNTIF(D$12:D111,D111)&gt;1,D111&lt;&gt;"[Project Name]"),1,0)</f>
        <v>0</v>
      </c>
      <c r="C111" s="28">
        <f t="shared" si="38"/>
        <v>100</v>
      </c>
      <c r="D111" s="218" t="s">
        <v>668</v>
      </c>
      <c r="E111" s="218" t="b">
        <v>1</v>
      </c>
      <c r="F111" s="219" t="s">
        <v>23</v>
      </c>
      <c r="G111" s="219" t="s">
        <v>36</v>
      </c>
      <c r="H111" s="219" t="s">
        <v>46</v>
      </c>
      <c r="I111" s="219" t="s">
        <v>15</v>
      </c>
      <c r="J111" s="219" t="s">
        <v>15</v>
      </c>
      <c r="K111" s="219" t="s">
        <v>340</v>
      </c>
      <c r="L111" s="219" t="s">
        <v>360</v>
      </c>
      <c r="M111" s="219" t="s">
        <v>15</v>
      </c>
      <c r="N111" s="219" t="s">
        <v>200</v>
      </c>
      <c r="O111" s="220">
        <v>0</v>
      </c>
      <c r="P111" s="219" t="s">
        <v>523</v>
      </c>
      <c r="Q111" s="221" t="s">
        <v>132</v>
      </c>
      <c r="R111" s="222">
        <v>0</v>
      </c>
      <c r="S111" s="220">
        <v>0.19842501427862438</v>
      </c>
      <c r="T111" s="43">
        <f t="shared" si="39"/>
        <v>0.80157498572137564</v>
      </c>
      <c r="V111" s="223">
        <v>0.48846230668419266</v>
      </c>
      <c r="W111" s="223">
        <v>0.44405664244017506</v>
      </c>
      <c r="X111" s="223">
        <v>0.22202832122008753</v>
      </c>
      <c r="Y111" s="223">
        <v>0.48846230668419266</v>
      </c>
      <c r="Z111" s="223">
        <v>0.51066513880620135</v>
      </c>
      <c r="AA111" s="141">
        <v>2.1536747158348493</v>
      </c>
      <c r="AC111" s="224">
        <v>0.1</v>
      </c>
      <c r="AD111" s="224">
        <v>0.11</v>
      </c>
      <c r="AE111" s="224">
        <v>0.14000000000000001</v>
      </c>
      <c r="AF111" s="224">
        <v>0.32</v>
      </c>
      <c r="AG111" s="224">
        <v>0.33</v>
      </c>
      <c r="AI111" s="220">
        <v>0</v>
      </c>
      <c r="AJ111" s="220">
        <v>0</v>
      </c>
      <c r="AK111" s="220">
        <v>0</v>
      </c>
      <c r="AL111" s="220">
        <v>1</v>
      </c>
      <c r="AM111" s="220">
        <v>0</v>
      </c>
      <c r="AN111" s="220">
        <v>0</v>
      </c>
      <c r="AO111" s="220">
        <v>0</v>
      </c>
      <c r="AP111" s="220">
        <v>0</v>
      </c>
      <c r="AQ111" s="220">
        <v>0</v>
      </c>
      <c r="AR111" s="220">
        <v>0</v>
      </c>
      <c r="AS111" s="220">
        <v>0</v>
      </c>
      <c r="AT111" s="220">
        <v>0</v>
      </c>
      <c r="AU111" s="220">
        <v>0</v>
      </c>
      <c r="AV111" s="220">
        <v>0</v>
      </c>
      <c r="AW111" s="220">
        <v>0</v>
      </c>
      <c r="AX111" s="220">
        <v>0</v>
      </c>
      <c r="AY111" s="220">
        <v>0</v>
      </c>
      <c r="AZ111" s="220">
        <v>0</v>
      </c>
      <c r="BA111" s="220">
        <v>0</v>
      </c>
      <c r="BB111" s="220">
        <v>0</v>
      </c>
      <c r="BC111" s="28"/>
      <c r="BD111" s="142">
        <f t="shared" si="40"/>
        <v>1</v>
      </c>
      <c r="BF111" s="155">
        <f t="shared" si="41"/>
        <v>0</v>
      </c>
      <c r="BG111" s="226">
        <v>0</v>
      </c>
      <c r="BH111" s="226">
        <v>0</v>
      </c>
      <c r="BI111" s="220">
        <v>0</v>
      </c>
      <c r="BJ111" s="220">
        <v>0</v>
      </c>
      <c r="BK111" s="220">
        <v>0</v>
      </c>
      <c r="BL111" s="140">
        <f t="shared" si="42"/>
        <v>1</v>
      </c>
      <c r="BM111" s="28"/>
      <c r="BN111" s="155">
        <f t="shared" si="43"/>
        <v>0</v>
      </c>
      <c r="BO111" s="226">
        <v>0</v>
      </c>
      <c r="BP111" s="220">
        <v>0</v>
      </c>
      <c r="BQ111" s="220">
        <v>0</v>
      </c>
      <c r="BR111" s="220">
        <v>0</v>
      </c>
      <c r="BS111" s="140">
        <f t="shared" si="44"/>
        <v>1</v>
      </c>
      <c r="BU111" s="155">
        <f t="shared" si="45"/>
        <v>1</v>
      </c>
      <c r="BV111" s="226">
        <v>0.84288249379320423</v>
      </c>
      <c r="BW111" s="226">
        <v>6.8378454305001099E-2</v>
      </c>
      <c r="BX111" s="226">
        <v>8.8739051901794652E-2</v>
      </c>
      <c r="BY111" s="226">
        <v>0</v>
      </c>
      <c r="BZ111" s="226">
        <v>0</v>
      </c>
      <c r="CA111" s="226">
        <v>0</v>
      </c>
      <c r="CB111" s="226">
        <v>0</v>
      </c>
      <c r="CC111" s="140">
        <f t="shared" si="46"/>
        <v>0</v>
      </c>
      <c r="CE111" s="157" cm="1">
        <f t="array" ref="CE111">IF($AA111=0,0,
IF(OR(ROUND($BD111,2)&lt;&gt;1,
OR($AI111:$BB111&lt;0)),1,0))</f>
        <v>0</v>
      </c>
      <c r="CG111" s="159">
        <f t="shared" si="47"/>
        <v>1</v>
      </c>
      <c r="CH111" s="159">
        <f t="shared" si="48"/>
        <v>2</v>
      </c>
      <c r="CI111" s="159">
        <f>SUM(CH$12:CH111)+1</f>
        <v>229</v>
      </c>
      <c r="CJ111" s="144" t="str">
        <f t="shared" si="36"/>
        <v>N/A</v>
      </c>
      <c r="CK111" s="159" t="str">
        <f>IFERROR(RANK(CJ111,CJ$12:CJ$286,0)+COUNTIF(CJ$12:CJ111,CJ111)-1,NA)</f>
        <v>N/A</v>
      </c>
      <c r="CM111" s="227" t="s">
        <v>739</v>
      </c>
      <c r="CN111" s="227" t="str">
        <f t="shared" si="37"/>
        <v>FY22</v>
      </c>
      <c r="CO111" s="52" cm="1">
        <f t="array" ref="CO111">Inflation!$S$11
/INDEX(Inflation!$J$11:$Z$11,,MATCH(RIGHT(CM111,2),RIGHT(Inflation!$J$9:$Z$9,2),0))
/(1+Inflation!$S$10)^0.5</f>
        <v>0.96206866341754282</v>
      </c>
      <c r="CP111" s="227" t="s">
        <v>199</v>
      </c>
    </row>
    <row r="112" spans="1:94" x14ac:dyDescent="0.2">
      <c r="A112" s="49">
        <f>IF(AND(COUNTIF(D$12:D112,D112)&gt;1,D112&lt;&gt;"[Project Name]"),1,0)</f>
        <v>0</v>
      </c>
      <c r="C112" s="28">
        <f t="shared" si="38"/>
        <v>101</v>
      </c>
      <c r="D112" s="241" t="s">
        <v>669</v>
      </c>
      <c r="E112" s="218" t="b">
        <v>1</v>
      </c>
      <c r="F112" s="219" t="s">
        <v>23</v>
      </c>
      <c r="G112" s="219" t="s">
        <v>36</v>
      </c>
      <c r="H112" s="219" t="s">
        <v>46</v>
      </c>
      <c r="I112" s="219" t="s">
        <v>15</v>
      </c>
      <c r="J112" s="219" t="s">
        <v>15</v>
      </c>
      <c r="K112" s="219" t="s">
        <v>340</v>
      </c>
      <c r="L112" s="219" t="s">
        <v>360</v>
      </c>
      <c r="M112" s="219" t="s">
        <v>15</v>
      </c>
      <c r="N112" s="219" t="s">
        <v>200</v>
      </c>
      <c r="O112" s="220">
        <v>0</v>
      </c>
      <c r="P112" s="219" t="s">
        <v>523</v>
      </c>
      <c r="Q112" s="221" t="s">
        <v>132</v>
      </c>
      <c r="R112" s="222">
        <v>0</v>
      </c>
      <c r="S112" s="220">
        <v>0.19122715775127888</v>
      </c>
      <c r="T112" s="43">
        <f t="shared" si="39"/>
        <v>0.80877284224872115</v>
      </c>
      <c r="V112" s="249">
        <v>0</v>
      </c>
      <c r="W112" s="249">
        <v>0</v>
      </c>
      <c r="X112" s="249">
        <v>0</v>
      </c>
      <c r="Y112" s="249">
        <v>0</v>
      </c>
      <c r="Z112" s="249">
        <v>0</v>
      </c>
      <c r="AA112" s="141">
        <v>0</v>
      </c>
      <c r="AC112" s="224">
        <v>0.1</v>
      </c>
      <c r="AD112" s="224">
        <v>0.11</v>
      </c>
      <c r="AE112" s="224">
        <v>0.14000000000000001</v>
      </c>
      <c r="AF112" s="224">
        <v>0.32</v>
      </c>
      <c r="AG112" s="224">
        <v>0.33</v>
      </c>
      <c r="AI112" s="220">
        <v>0</v>
      </c>
      <c r="AJ112" s="220">
        <v>0</v>
      </c>
      <c r="AK112" s="220">
        <v>0</v>
      </c>
      <c r="AL112" s="220">
        <v>0.99999999999999989</v>
      </c>
      <c r="AM112" s="220">
        <v>0</v>
      </c>
      <c r="AN112" s="220">
        <v>0</v>
      </c>
      <c r="AO112" s="220">
        <v>0</v>
      </c>
      <c r="AP112" s="220">
        <v>0</v>
      </c>
      <c r="AQ112" s="220">
        <v>0</v>
      </c>
      <c r="AR112" s="220">
        <v>0</v>
      </c>
      <c r="AS112" s="220">
        <v>0</v>
      </c>
      <c r="AT112" s="220">
        <v>0</v>
      </c>
      <c r="AU112" s="220">
        <v>0</v>
      </c>
      <c r="AV112" s="220">
        <v>0</v>
      </c>
      <c r="AW112" s="220">
        <v>0</v>
      </c>
      <c r="AX112" s="220">
        <v>0</v>
      </c>
      <c r="AY112" s="220">
        <v>0</v>
      </c>
      <c r="AZ112" s="220">
        <v>0</v>
      </c>
      <c r="BA112" s="220">
        <v>0</v>
      </c>
      <c r="BB112" s="220">
        <v>0</v>
      </c>
      <c r="BC112" s="28"/>
      <c r="BD112" s="142">
        <f t="shared" si="40"/>
        <v>0.99999999999999989</v>
      </c>
      <c r="BF112" s="155">
        <f t="shared" si="41"/>
        <v>0</v>
      </c>
      <c r="BG112" s="226">
        <v>0</v>
      </c>
      <c r="BH112" s="226">
        <v>0</v>
      </c>
      <c r="BI112" s="220">
        <v>0</v>
      </c>
      <c r="BJ112" s="220">
        <v>0</v>
      </c>
      <c r="BK112" s="220">
        <v>0</v>
      </c>
      <c r="BL112" s="140">
        <f t="shared" si="42"/>
        <v>1</v>
      </c>
      <c r="BM112" s="28"/>
      <c r="BN112" s="155">
        <f t="shared" si="43"/>
        <v>0</v>
      </c>
      <c r="BO112" s="226">
        <v>0</v>
      </c>
      <c r="BP112" s="220">
        <v>0</v>
      </c>
      <c r="BQ112" s="220">
        <v>0</v>
      </c>
      <c r="BR112" s="220">
        <v>0</v>
      </c>
      <c r="BS112" s="140">
        <f t="shared" si="44"/>
        <v>1</v>
      </c>
      <c r="BU112" s="155">
        <f t="shared" si="45"/>
        <v>0.99999999999999989</v>
      </c>
      <c r="BV112" s="226">
        <v>0.87146033061470229</v>
      </c>
      <c r="BW112" s="226">
        <v>0.12853966938529776</v>
      </c>
      <c r="BX112" s="226">
        <v>0</v>
      </c>
      <c r="BY112" s="226">
        <v>0</v>
      </c>
      <c r="BZ112" s="226">
        <v>0</v>
      </c>
      <c r="CA112" s="226">
        <v>0</v>
      </c>
      <c r="CB112" s="226">
        <v>0</v>
      </c>
      <c r="CC112" s="140">
        <f t="shared" si="46"/>
        <v>0</v>
      </c>
      <c r="CE112" s="157" cm="1">
        <f t="array" ref="CE112">IF($AA112=0,0,
IF(OR(ROUND($BD112,2)&lt;&gt;1,
OR($AI112:$BB112&lt;0)),1,0))</f>
        <v>0</v>
      </c>
      <c r="CG112" s="159">
        <f t="shared" si="47"/>
        <v>1</v>
      </c>
      <c r="CH112" s="159">
        <f t="shared" si="48"/>
        <v>2</v>
      </c>
      <c r="CI112" s="159">
        <f>SUM(CH$12:CH112)+1</f>
        <v>231</v>
      </c>
      <c r="CJ112" s="144" t="str">
        <f t="shared" si="36"/>
        <v>N/A</v>
      </c>
      <c r="CK112" s="159" t="str">
        <f>IFERROR(RANK(CJ112,CJ$12:CJ$286,0)+COUNTIF(CJ$12:CJ112,CJ112)-1,NA)</f>
        <v>N/A</v>
      </c>
      <c r="CM112" s="227" t="s">
        <v>739</v>
      </c>
      <c r="CN112" s="227" t="str">
        <f t="shared" si="37"/>
        <v>FY22</v>
      </c>
      <c r="CO112" s="52" cm="1">
        <f t="array" ref="CO112">Inflation!$S$11
/INDEX(Inflation!$J$11:$Z$11,,MATCH(RIGHT(CM112,2),RIGHT(Inflation!$J$9:$Z$9,2),0))
/(1+Inflation!$S$10)^0.5</f>
        <v>0.96206866341754282</v>
      </c>
      <c r="CP112" s="227" t="s">
        <v>199</v>
      </c>
    </row>
    <row r="113" spans="1:94" x14ac:dyDescent="0.2">
      <c r="A113" s="49">
        <f>IF(AND(COUNTIF(D$12:D113,D113)&gt;1,D113&lt;&gt;"[Project Name]"),1,0)</f>
        <v>0</v>
      </c>
      <c r="C113" s="28">
        <f t="shared" si="38"/>
        <v>102</v>
      </c>
      <c r="D113" s="218" t="s">
        <v>670</v>
      </c>
      <c r="E113" s="218" t="b">
        <v>1</v>
      </c>
      <c r="F113" s="219" t="s">
        <v>23</v>
      </c>
      <c r="G113" s="219" t="s">
        <v>36</v>
      </c>
      <c r="H113" s="219" t="s">
        <v>46</v>
      </c>
      <c r="I113" s="219" t="s">
        <v>15</v>
      </c>
      <c r="J113" s="219" t="s">
        <v>15</v>
      </c>
      <c r="K113" s="219" t="s">
        <v>340</v>
      </c>
      <c r="L113" s="219" t="s">
        <v>360</v>
      </c>
      <c r="M113" s="219" t="s">
        <v>15</v>
      </c>
      <c r="N113" s="219" t="s">
        <v>200</v>
      </c>
      <c r="O113" s="220">
        <v>0</v>
      </c>
      <c r="P113" s="219" t="s">
        <v>523</v>
      </c>
      <c r="Q113" s="221" t="s">
        <v>132</v>
      </c>
      <c r="R113" s="222">
        <v>0</v>
      </c>
      <c r="S113" s="220">
        <v>0.20588252232367724</v>
      </c>
      <c r="T113" s="43">
        <f t="shared" si="39"/>
        <v>0.79411747767632279</v>
      </c>
      <c r="V113" s="223">
        <v>0.63652744454006371</v>
      </c>
      <c r="W113" s="223">
        <v>0.57866131321823966</v>
      </c>
      <c r="X113" s="223">
        <v>0.28933065660911983</v>
      </c>
      <c r="Y113" s="223">
        <v>0.63652744454006371</v>
      </c>
      <c r="Z113" s="223">
        <v>0.66546051020097563</v>
      </c>
      <c r="AA113" s="141">
        <v>2.8065073691084623</v>
      </c>
      <c r="AC113" s="224">
        <v>0.1</v>
      </c>
      <c r="AD113" s="224">
        <v>0.11</v>
      </c>
      <c r="AE113" s="224">
        <v>0.14000000000000001</v>
      </c>
      <c r="AF113" s="224">
        <v>0.32</v>
      </c>
      <c r="AG113" s="224">
        <v>0.33</v>
      </c>
      <c r="AI113" s="220">
        <v>0</v>
      </c>
      <c r="AJ113" s="220">
        <v>0</v>
      </c>
      <c r="AK113" s="220">
        <v>0</v>
      </c>
      <c r="AL113" s="220">
        <v>1</v>
      </c>
      <c r="AM113" s="220">
        <v>0</v>
      </c>
      <c r="AN113" s="220">
        <v>0</v>
      </c>
      <c r="AO113" s="220">
        <v>0</v>
      </c>
      <c r="AP113" s="220">
        <v>0</v>
      </c>
      <c r="AQ113" s="220">
        <v>0</v>
      </c>
      <c r="AR113" s="220">
        <v>0</v>
      </c>
      <c r="AS113" s="220">
        <v>0</v>
      </c>
      <c r="AT113" s="220">
        <v>0</v>
      </c>
      <c r="AU113" s="220">
        <v>0</v>
      </c>
      <c r="AV113" s="220">
        <v>0</v>
      </c>
      <c r="AW113" s="220">
        <v>0</v>
      </c>
      <c r="AX113" s="220">
        <v>0</v>
      </c>
      <c r="AY113" s="220">
        <v>0</v>
      </c>
      <c r="AZ113" s="220">
        <v>0</v>
      </c>
      <c r="BA113" s="220">
        <v>0</v>
      </c>
      <c r="BB113" s="220">
        <v>0</v>
      </c>
      <c r="BC113" s="28"/>
      <c r="BD113" s="142">
        <f t="shared" si="40"/>
        <v>1</v>
      </c>
      <c r="BF113" s="155">
        <f t="shared" si="41"/>
        <v>0</v>
      </c>
      <c r="BG113" s="226">
        <v>0</v>
      </c>
      <c r="BH113" s="226">
        <v>0</v>
      </c>
      <c r="BI113" s="220">
        <v>0</v>
      </c>
      <c r="BJ113" s="220">
        <v>0</v>
      </c>
      <c r="BK113" s="220">
        <v>0</v>
      </c>
      <c r="BL113" s="140">
        <f t="shared" si="42"/>
        <v>1</v>
      </c>
      <c r="BM113" s="28"/>
      <c r="BN113" s="155">
        <f t="shared" si="43"/>
        <v>0</v>
      </c>
      <c r="BO113" s="226">
        <v>0</v>
      </c>
      <c r="BP113" s="220">
        <v>0</v>
      </c>
      <c r="BQ113" s="220">
        <v>0</v>
      </c>
      <c r="BR113" s="220">
        <v>0</v>
      </c>
      <c r="BS113" s="140">
        <f t="shared" si="44"/>
        <v>1</v>
      </c>
      <c r="BU113" s="155">
        <f t="shared" si="45"/>
        <v>1</v>
      </c>
      <c r="BV113" s="226">
        <v>0.83138557071778796</v>
      </c>
      <c r="BW113" s="226">
        <v>0.1686144292822121</v>
      </c>
      <c r="BX113" s="226">
        <v>0</v>
      </c>
      <c r="BY113" s="226">
        <v>0</v>
      </c>
      <c r="BZ113" s="226">
        <v>0</v>
      </c>
      <c r="CA113" s="226">
        <v>0</v>
      </c>
      <c r="CB113" s="226">
        <v>0</v>
      </c>
      <c r="CC113" s="140">
        <f t="shared" si="46"/>
        <v>0</v>
      </c>
      <c r="CE113" s="157" cm="1">
        <f t="array" ref="CE113">IF($AA113=0,0,
IF(OR(ROUND($BD113,2)&lt;&gt;1,
OR($AI113:$BB113&lt;0)),1,0))</f>
        <v>0</v>
      </c>
      <c r="CG113" s="159">
        <f t="shared" si="47"/>
        <v>1</v>
      </c>
      <c r="CH113" s="159">
        <f t="shared" si="48"/>
        <v>2</v>
      </c>
      <c r="CI113" s="159">
        <f>SUM(CH$12:CH113)+1</f>
        <v>233</v>
      </c>
      <c r="CJ113" s="144" t="str">
        <f t="shared" si="36"/>
        <v>N/A</v>
      </c>
      <c r="CK113" s="159" t="str">
        <f>IFERROR(RANK(CJ113,CJ$12:CJ$286,0)+COUNTIF(CJ$12:CJ113,CJ113)-1,NA)</f>
        <v>N/A</v>
      </c>
      <c r="CM113" s="227" t="s">
        <v>739</v>
      </c>
      <c r="CN113" s="227" t="str">
        <f t="shared" si="37"/>
        <v>FY22</v>
      </c>
      <c r="CO113" s="52" cm="1">
        <f t="array" ref="CO113">Inflation!$S$11
/INDEX(Inflation!$J$11:$Z$11,,MATCH(RIGHT(CM113,2),RIGHT(Inflation!$J$9:$Z$9,2),0))
/(1+Inflation!$S$10)^0.5</f>
        <v>0.96206866341754282</v>
      </c>
      <c r="CP113" s="227" t="s">
        <v>199</v>
      </c>
    </row>
    <row r="114" spans="1:94" x14ac:dyDescent="0.2">
      <c r="A114" s="49">
        <f>IF(AND(COUNTIF(D$12:D114,D114)&gt;1,D114&lt;&gt;"[Project Name]"),1,0)</f>
        <v>0</v>
      </c>
      <c r="C114" s="28">
        <f t="shared" si="38"/>
        <v>103</v>
      </c>
      <c r="D114" s="218" t="s">
        <v>671</v>
      </c>
      <c r="E114" s="218" t="b">
        <v>1</v>
      </c>
      <c r="F114" s="219" t="s">
        <v>23</v>
      </c>
      <c r="G114" s="219" t="s">
        <v>36</v>
      </c>
      <c r="H114" s="219" t="s">
        <v>46</v>
      </c>
      <c r="I114" s="219" t="s">
        <v>15</v>
      </c>
      <c r="J114" s="219" t="s">
        <v>15</v>
      </c>
      <c r="K114" s="219" t="s">
        <v>340</v>
      </c>
      <c r="L114" s="219" t="s">
        <v>360</v>
      </c>
      <c r="M114" s="219" t="s">
        <v>15</v>
      </c>
      <c r="N114" s="219" t="s">
        <v>200</v>
      </c>
      <c r="O114" s="220">
        <v>0</v>
      </c>
      <c r="P114" s="219" t="s">
        <v>523</v>
      </c>
      <c r="Q114" s="221" t="s">
        <v>132</v>
      </c>
      <c r="R114" s="222">
        <v>0</v>
      </c>
      <c r="S114" s="220">
        <v>0.18994849542205838</v>
      </c>
      <c r="T114" s="43">
        <f t="shared" si="39"/>
        <v>0.81005150457794162</v>
      </c>
      <c r="V114" s="223">
        <v>0.48164008474026648</v>
      </c>
      <c r="W114" s="223">
        <v>0.43785462249115137</v>
      </c>
      <c r="X114" s="223">
        <v>0.21892731124557568</v>
      </c>
      <c r="Y114" s="223">
        <v>0.48164008474026648</v>
      </c>
      <c r="Z114" s="223">
        <v>0.50353281586482412</v>
      </c>
      <c r="AA114" s="141">
        <v>2.123594919082084</v>
      </c>
      <c r="AC114" s="224">
        <v>0.1</v>
      </c>
      <c r="AD114" s="224">
        <v>0.11</v>
      </c>
      <c r="AE114" s="224">
        <v>0.14000000000000001</v>
      </c>
      <c r="AF114" s="224">
        <v>0.32</v>
      </c>
      <c r="AG114" s="224">
        <v>0.33</v>
      </c>
      <c r="AI114" s="220">
        <v>0</v>
      </c>
      <c r="AJ114" s="220">
        <v>0</v>
      </c>
      <c r="AK114" s="220">
        <v>0</v>
      </c>
      <c r="AL114" s="220">
        <v>1</v>
      </c>
      <c r="AM114" s="220">
        <v>0</v>
      </c>
      <c r="AN114" s="220">
        <v>0</v>
      </c>
      <c r="AO114" s="220">
        <v>0</v>
      </c>
      <c r="AP114" s="220">
        <v>0</v>
      </c>
      <c r="AQ114" s="220">
        <v>0</v>
      </c>
      <c r="AR114" s="220">
        <v>0</v>
      </c>
      <c r="AS114" s="220">
        <v>0</v>
      </c>
      <c r="AT114" s="220">
        <v>0</v>
      </c>
      <c r="AU114" s="220">
        <v>0</v>
      </c>
      <c r="AV114" s="220">
        <v>0</v>
      </c>
      <c r="AW114" s="220">
        <v>0</v>
      </c>
      <c r="AX114" s="220">
        <v>0</v>
      </c>
      <c r="AY114" s="220">
        <v>0</v>
      </c>
      <c r="AZ114" s="220">
        <v>0</v>
      </c>
      <c r="BA114" s="220">
        <v>0</v>
      </c>
      <c r="BB114" s="220">
        <v>0</v>
      </c>
      <c r="BC114" s="28"/>
      <c r="BD114" s="142">
        <f t="shared" si="40"/>
        <v>1</v>
      </c>
      <c r="BF114" s="155">
        <f t="shared" si="41"/>
        <v>0</v>
      </c>
      <c r="BG114" s="226">
        <v>0</v>
      </c>
      <c r="BH114" s="226">
        <v>0</v>
      </c>
      <c r="BI114" s="220">
        <v>0</v>
      </c>
      <c r="BJ114" s="220">
        <v>0</v>
      </c>
      <c r="BK114" s="220">
        <v>0</v>
      </c>
      <c r="BL114" s="140">
        <f t="shared" si="42"/>
        <v>1</v>
      </c>
      <c r="BM114" s="28"/>
      <c r="BN114" s="155">
        <f t="shared" si="43"/>
        <v>0</v>
      </c>
      <c r="BO114" s="226">
        <v>0</v>
      </c>
      <c r="BP114" s="220">
        <v>0</v>
      </c>
      <c r="BQ114" s="220">
        <v>0</v>
      </c>
      <c r="BR114" s="220">
        <v>0</v>
      </c>
      <c r="BS114" s="140">
        <f t="shared" si="44"/>
        <v>1</v>
      </c>
      <c r="BU114" s="155">
        <f t="shared" si="45"/>
        <v>1</v>
      </c>
      <c r="BV114" s="226">
        <v>0.80882510321447409</v>
      </c>
      <c r="BW114" s="226">
        <v>7.2906182413261258E-2</v>
      </c>
      <c r="BX114" s="226">
        <v>0.11826871437226465</v>
      </c>
      <c r="BY114" s="226">
        <v>0</v>
      </c>
      <c r="BZ114" s="226">
        <v>0</v>
      </c>
      <c r="CA114" s="226">
        <v>0</v>
      </c>
      <c r="CB114" s="226">
        <v>0</v>
      </c>
      <c r="CC114" s="140">
        <f t="shared" si="46"/>
        <v>0</v>
      </c>
      <c r="CE114" s="157" cm="1">
        <f t="array" ref="CE114">IF($AA114=0,0,
IF(OR(ROUND($BD114,2)&lt;&gt;1,
OR($AI114:$BB114&lt;0)),1,0))</f>
        <v>0</v>
      </c>
      <c r="CG114" s="159">
        <f t="shared" si="47"/>
        <v>1</v>
      </c>
      <c r="CH114" s="159">
        <f t="shared" si="48"/>
        <v>2</v>
      </c>
      <c r="CI114" s="159">
        <f>SUM(CH$12:CH114)+1</f>
        <v>235</v>
      </c>
      <c r="CJ114" s="144" t="str">
        <f t="shared" si="36"/>
        <v>N/A</v>
      </c>
      <c r="CK114" s="159" t="str">
        <f>IFERROR(RANK(CJ114,CJ$12:CJ$286,0)+COUNTIF(CJ$12:CJ114,CJ114)-1,NA)</f>
        <v>N/A</v>
      </c>
      <c r="CM114" s="227" t="s">
        <v>739</v>
      </c>
      <c r="CN114" s="227" t="str">
        <f t="shared" si="37"/>
        <v>FY22</v>
      </c>
      <c r="CO114" s="52" cm="1">
        <f t="array" ref="CO114">Inflation!$S$11
/INDEX(Inflation!$J$11:$Z$11,,MATCH(RIGHT(CM114,2),RIGHT(Inflation!$J$9:$Z$9,2),0))
/(1+Inflation!$S$10)^0.5</f>
        <v>0.96206866341754282</v>
      </c>
      <c r="CP114" s="227" t="s">
        <v>199</v>
      </c>
    </row>
    <row r="115" spans="1:94" x14ac:dyDescent="0.2">
      <c r="A115" s="49">
        <f>IF(AND(COUNTIF(D$12:D115,D115)&gt;1,D115&lt;&gt;"[Project Name]"),1,0)</f>
        <v>0</v>
      </c>
      <c r="C115" s="28">
        <f t="shared" si="38"/>
        <v>104</v>
      </c>
      <c r="D115" s="218" t="s">
        <v>672</v>
      </c>
      <c r="E115" s="218" t="b">
        <v>1</v>
      </c>
      <c r="F115" s="219" t="s">
        <v>23</v>
      </c>
      <c r="G115" s="219" t="s">
        <v>36</v>
      </c>
      <c r="H115" s="219" t="s">
        <v>46</v>
      </c>
      <c r="I115" s="219" t="s">
        <v>15</v>
      </c>
      <c r="J115" s="219" t="s">
        <v>15</v>
      </c>
      <c r="K115" s="219" t="s">
        <v>340</v>
      </c>
      <c r="L115" s="219" t="s">
        <v>360</v>
      </c>
      <c r="M115" s="219" t="s">
        <v>15</v>
      </c>
      <c r="N115" s="219" t="s">
        <v>199</v>
      </c>
      <c r="O115" s="220">
        <v>0</v>
      </c>
      <c r="P115" s="219" t="s">
        <v>523</v>
      </c>
      <c r="Q115" s="221" t="s">
        <v>132</v>
      </c>
      <c r="R115" s="222">
        <v>0</v>
      </c>
      <c r="S115" s="220">
        <v>0.39249094301927712</v>
      </c>
      <c r="T115" s="43">
        <f t="shared" si="39"/>
        <v>0.60750905698072288</v>
      </c>
      <c r="V115" s="223">
        <v>0.47535719033827295</v>
      </c>
      <c r="W115" s="223">
        <v>0.43214290030752089</v>
      </c>
      <c r="X115" s="223">
        <v>0.21607145015376045</v>
      </c>
      <c r="Y115" s="223">
        <v>0.47535719033827295</v>
      </c>
      <c r="Z115" s="223">
        <v>0.49696433535364898</v>
      </c>
      <c r="AA115" s="141">
        <v>2.0958930664914761</v>
      </c>
      <c r="AC115" s="224">
        <v>0.1</v>
      </c>
      <c r="AD115" s="224">
        <v>0.11</v>
      </c>
      <c r="AE115" s="224">
        <v>0.14000000000000001</v>
      </c>
      <c r="AF115" s="224">
        <v>0.32</v>
      </c>
      <c r="AG115" s="224">
        <v>0.33</v>
      </c>
      <c r="AI115" s="220">
        <v>0</v>
      </c>
      <c r="AJ115" s="220">
        <v>0</v>
      </c>
      <c r="AK115" s="220">
        <v>0</v>
      </c>
      <c r="AL115" s="220">
        <v>1</v>
      </c>
      <c r="AM115" s="220">
        <v>0</v>
      </c>
      <c r="AN115" s="220">
        <v>0</v>
      </c>
      <c r="AO115" s="220">
        <v>0</v>
      </c>
      <c r="AP115" s="220">
        <v>0</v>
      </c>
      <c r="AQ115" s="220">
        <v>0</v>
      </c>
      <c r="AR115" s="220">
        <v>0</v>
      </c>
      <c r="AS115" s="220">
        <v>0</v>
      </c>
      <c r="AT115" s="220">
        <v>0</v>
      </c>
      <c r="AU115" s="220">
        <v>0</v>
      </c>
      <c r="AV115" s="220">
        <v>0</v>
      </c>
      <c r="AW115" s="220">
        <v>0</v>
      </c>
      <c r="AX115" s="220">
        <v>0</v>
      </c>
      <c r="AY115" s="220">
        <v>0</v>
      </c>
      <c r="AZ115" s="220">
        <v>0</v>
      </c>
      <c r="BA115" s="220">
        <v>0</v>
      </c>
      <c r="BB115" s="220">
        <v>0</v>
      </c>
      <c r="BC115" s="28"/>
      <c r="BD115" s="142">
        <f t="shared" si="40"/>
        <v>1</v>
      </c>
      <c r="BF115" s="155">
        <f t="shared" si="41"/>
        <v>0</v>
      </c>
      <c r="BG115" s="226">
        <v>0</v>
      </c>
      <c r="BH115" s="226">
        <v>0</v>
      </c>
      <c r="BI115" s="220">
        <v>0</v>
      </c>
      <c r="BJ115" s="220">
        <v>0</v>
      </c>
      <c r="BK115" s="220">
        <v>0</v>
      </c>
      <c r="BL115" s="140">
        <f t="shared" si="42"/>
        <v>1</v>
      </c>
      <c r="BM115" s="28"/>
      <c r="BN115" s="155">
        <f t="shared" si="43"/>
        <v>0</v>
      </c>
      <c r="BO115" s="226">
        <v>0</v>
      </c>
      <c r="BP115" s="220">
        <v>0</v>
      </c>
      <c r="BQ115" s="220">
        <v>0</v>
      </c>
      <c r="BR115" s="220">
        <v>0</v>
      </c>
      <c r="BS115" s="140">
        <f t="shared" si="44"/>
        <v>1</v>
      </c>
      <c r="BU115" s="155">
        <f t="shared" si="45"/>
        <v>1</v>
      </c>
      <c r="BV115" s="226">
        <v>0.75072172598384801</v>
      </c>
      <c r="BW115" s="226">
        <v>0.17400558411662731</v>
      </c>
      <c r="BX115" s="226">
        <v>7.5272689899524625E-2</v>
      </c>
      <c r="BY115" s="226">
        <v>0</v>
      </c>
      <c r="BZ115" s="226">
        <v>0</v>
      </c>
      <c r="CA115" s="226">
        <v>0</v>
      </c>
      <c r="CB115" s="226">
        <v>0</v>
      </c>
      <c r="CC115" s="140">
        <f t="shared" si="46"/>
        <v>0</v>
      </c>
      <c r="CE115" s="157" cm="1">
        <f t="array" ref="CE115">IF($AA115=0,0,
IF(OR(ROUND($BD115,2)&lt;&gt;1,
OR($AI115:$BB115&lt;0)),1,0))</f>
        <v>0</v>
      </c>
      <c r="CG115" s="159">
        <f t="shared" si="47"/>
        <v>1</v>
      </c>
      <c r="CH115" s="159">
        <f t="shared" si="48"/>
        <v>2</v>
      </c>
      <c r="CI115" s="159">
        <f>SUM(CH$12:CH115)+1</f>
        <v>237</v>
      </c>
      <c r="CJ115" s="144" t="str">
        <f t="shared" si="36"/>
        <v>N/A</v>
      </c>
      <c r="CK115" s="159" t="str">
        <f>IFERROR(RANK(CJ115,CJ$12:CJ$286,0)+COUNTIF(CJ$12:CJ115,CJ115)-1,NA)</f>
        <v>N/A</v>
      </c>
      <c r="CM115" s="227" t="s">
        <v>739</v>
      </c>
      <c r="CN115" s="227" t="str">
        <f t="shared" si="37"/>
        <v>FY22</v>
      </c>
      <c r="CO115" s="52" cm="1">
        <f t="array" ref="CO115">Inflation!$S$11
/INDEX(Inflation!$J$11:$Z$11,,MATCH(RIGHT(CM115,2),RIGHT(Inflation!$J$9:$Z$9,2),0))
/(1+Inflation!$S$10)^0.5</f>
        <v>0.96206866341754282</v>
      </c>
      <c r="CP115" s="227" t="s">
        <v>199</v>
      </c>
    </row>
    <row r="116" spans="1:94" x14ac:dyDescent="0.2">
      <c r="A116" s="49">
        <f>IF(AND(COUNTIF(D$12:D116,D116)&gt;1,D116&lt;&gt;"[Project Name]"),1,0)</f>
        <v>0</v>
      </c>
      <c r="C116" s="28">
        <f t="shared" si="38"/>
        <v>105</v>
      </c>
      <c r="D116" s="218" t="s">
        <v>673</v>
      </c>
      <c r="E116" s="218" t="b">
        <v>0</v>
      </c>
      <c r="F116" s="219" t="s">
        <v>23</v>
      </c>
      <c r="G116" s="219" t="s">
        <v>36</v>
      </c>
      <c r="H116" s="219" t="s">
        <v>46</v>
      </c>
      <c r="I116" s="219" t="s">
        <v>15</v>
      </c>
      <c r="J116" s="219" t="s">
        <v>15</v>
      </c>
      <c r="K116" s="219" t="s">
        <v>340</v>
      </c>
      <c r="L116" s="219" t="s">
        <v>360</v>
      </c>
      <c r="M116" s="219" t="s">
        <v>15</v>
      </c>
      <c r="N116" s="219" t="s">
        <v>200</v>
      </c>
      <c r="O116" s="220">
        <v>0</v>
      </c>
      <c r="P116" s="219" t="s">
        <v>523</v>
      </c>
      <c r="Q116" s="221" t="s">
        <v>132</v>
      </c>
      <c r="R116" s="222">
        <v>0</v>
      </c>
      <c r="S116" s="220">
        <v>0</v>
      </c>
      <c r="T116" s="43">
        <f t="shared" si="39"/>
        <v>1</v>
      </c>
      <c r="V116" s="223">
        <v>0</v>
      </c>
      <c r="W116" s="223">
        <v>0</v>
      </c>
      <c r="X116" s="223">
        <v>0</v>
      </c>
      <c r="Y116" s="223">
        <v>0</v>
      </c>
      <c r="Z116" s="223">
        <v>0</v>
      </c>
      <c r="AA116" s="141">
        <v>0</v>
      </c>
      <c r="AC116" s="224">
        <v>0</v>
      </c>
      <c r="AD116" s="224">
        <v>0</v>
      </c>
      <c r="AE116" s="224">
        <v>0</v>
      </c>
      <c r="AF116" s="224">
        <v>0</v>
      </c>
      <c r="AG116" s="224">
        <v>0</v>
      </c>
      <c r="AI116" s="220">
        <v>0</v>
      </c>
      <c r="AJ116" s="220">
        <v>0</v>
      </c>
      <c r="AK116" s="220">
        <v>0</v>
      </c>
      <c r="AL116" s="220">
        <v>0.96098861912135236</v>
      </c>
      <c r="AM116" s="220">
        <v>0</v>
      </c>
      <c r="AN116" s="220">
        <v>3.9011380878647695E-2</v>
      </c>
      <c r="AO116" s="220">
        <v>0</v>
      </c>
      <c r="AP116" s="220">
        <v>0</v>
      </c>
      <c r="AQ116" s="220">
        <v>0</v>
      </c>
      <c r="AR116" s="220">
        <v>0</v>
      </c>
      <c r="AS116" s="220">
        <v>0</v>
      </c>
      <c r="AT116" s="220">
        <v>0</v>
      </c>
      <c r="AU116" s="220">
        <v>0</v>
      </c>
      <c r="AV116" s="220">
        <v>0</v>
      </c>
      <c r="AW116" s="220">
        <v>0</v>
      </c>
      <c r="AX116" s="220">
        <v>0</v>
      </c>
      <c r="AY116" s="220">
        <v>0</v>
      </c>
      <c r="AZ116" s="220">
        <v>0</v>
      </c>
      <c r="BA116" s="220">
        <v>0</v>
      </c>
      <c r="BB116" s="220">
        <v>0</v>
      </c>
      <c r="BC116" s="28"/>
      <c r="BD116" s="142">
        <f t="shared" si="40"/>
        <v>1</v>
      </c>
      <c r="BF116" s="155">
        <f t="shared" si="41"/>
        <v>0</v>
      </c>
      <c r="BG116" s="226">
        <v>0</v>
      </c>
      <c r="BH116" s="226">
        <v>0</v>
      </c>
      <c r="BI116" s="220">
        <v>0</v>
      </c>
      <c r="BJ116" s="220">
        <v>0</v>
      </c>
      <c r="BK116" s="220">
        <v>0</v>
      </c>
      <c r="BL116" s="140">
        <f t="shared" si="42"/>
        <v>1</v>
      </c>
      <c r="BM116" s="28"/>
      <c r="BN116" s="155">
        <f t="shared" si="43"/>
        <v>0</v>
      </c>
      <c r="BO116" s="226">
        <v>0</v>
      </c>
      <c r="BP116" s="220">
        <v>0</v>
      </c>
      <c r="BQ116" s="220">
        <v>0</v>
      </c>
      <c r="BR116" s="220">
        <v>0</v>
      </c>
      <c r="BS116" s="140">
        <f t="shared" si="44"/>
        <v>1</v>
      </c>
      <c r="BU116" s="155">
        <f t="shared" si="45"/>
        <v>1</v>
      </c>
      <c r="BV116" s="226">
        <v>0.58896428424969038</v>
      </c>
      <c r="BW116" s="226">
        <v>0.34563862106917265</v>
      </c>
      <c r="BX116" s="226">
        <v>2.6385713802489365E-2</v>
      </c>
      <c r="BY116" s="226">
        <v>0</v>
      </c>
      <c r="BZ116" s="226">
        <v>0</v>
      </c>
      <c r="CA116" s="226">
        <v>0</v>
      </c>
      <c r="CB116" s="226">
        <v>3.9011380878647695E-2</v>
      </c>
      <c r="CC116" s="140">
        <f t="shared" si="46"/>
        <v>0</v>
      </c>
      <c r="CE116" s="157" cm="1">
        <f t="array" ref="CE116">IF($AA116=0,0,
IF(OR(ROUND($BD116,2)&lt;&gt;1,
OR($AI116:$BB116&lt;0)),1,0))</f>
        <v>0</v>
      </c>
      <c r="CG116" s="159">
        <f t="shared" si="47"/>
        <v>2</v>
      </c>
      <c r="CH116" s="159">
        <f t="shared" si="48"/>
        <v>4</v>
      </c>
      <c r="CI116" s="159">
        <f>SUM(CH$12:CH116)+1</f>
        <v>241</v>
      </c>
      <c r="CJ116" s="144" t="str">
        <f t="shared" si="36"/>
        <v>N/A</v>
      </c>
      <c r="CK116" s="159" t="str">
        <f>IFERROR(RANK(CJ116,CJ$12:CJ$286,0)+COUNTIF(CJ$12:CJ116,CJ116)-1,NA)</f>
        <v>N/A</v>
      </c>
      <c r="CM116" s="227" t="s">
        <v>739</v>
      </c>
      <c r="CN116" s="227" t="str">
        <f t="shared" si="37"/>
        <v>FY22</v>
      </c>
      <c r="CO116" s="52" cm="1">
        <f t="array" ref="CO116">Inflation!$S$11
/INDEX(Inflation!$J$11:$Z$11,,MATCH(RIGHT(CM116,2),RIGHT(Inflation!$J$9:$Z$9,2),0))
/(1+Inflation!$S$10)^0.5</f>
        <v>0.96206866341754282</v>
      </c>
      <c r="CP116" s="227" t="s">
        <v>199</v>
      </c>
    </row>
    <row r="117" spans="1:94" x14ac:dyDescent="0.2">
      <c r="A117" s="49">
        <f>IF(AND(COUNTIF(D$12:D117,D117)&gt;1,D117&lt;&gt;"[Project Name]"),1,0)</f>
        <v>0</v>
      </c>
      <c r="C117" s="28">
        <f t="shared" si="38"/>
        <v>106</v>
      </c>
      <c r="D117" s="218" t="s">
        <v>674</v>
      </c>
      <c r="E117" s="218" t="b">
        <v>0</v>
      </c>
      <c r="F117" s="219" t="s">
        <v>23</v>
      </c>
      <c r="G117" s="219" t="s">
        <v>36</v>
      </c>
      <c r="H117" s="219" t="s">
        <v>46</v>
      </c>
      <c r="I117" s="219" t="s">
        <v>15</v>
      </c>
      <c r="J117" s="219" t="s">
        <v>15</v>
      </c>
      <c r="K117" s="219" t="s">
        <v>340</v>
      </c>
      <c r="L117" s="219" t="s">
        <v>360</v>
      </c>
      <c r="M117" s="219" t="s">
        <v>15</v>
      </c>
      <c r="N117" s="219" t="s">
        <v>199</v>
      </c>
      <c r="O117" s="220">
        <v>0</v>
      </c>
      <c r="P117" s="219" t="s">
        <v>523</v>
      </c>
      <c r="Q117" s="221" t="s">
        <v>132</v>
      </c>
      <c r="R117" s="222">
        <v>0</v>
      </c>
      <c r="S117" s="220">
        <v>0</v>
      </c>
      <c r="T117" s="43">
        <f t="shared" si="39"/>
        <v>1</v>
      </c>
      <c r="V117" s="223">
        <v>0</v>
      </c>
      <c r="W117" s="223">
        <v>0</v>
      </c>
      <c r="X117" s="223">
        <v>0</v>
      </c>
      <c r="Y117" s="223">
        <v>0</v>
      </c>
      <c r="Z117" s="223">
        <v>0</v>
      </c>
      <c r="AA117" s="141">
        <v>0</v>
      </c>
      <c r="AC117" s="224">
        <v>0</v>
      </c>
      <c r="AD117" s="224">
        <v>0</v>
      </c>
      <c r="AE117" s="224">
        <v>0</v>
      </c>
      <c r="AF117" s="224">
        <v>0</v>
      </c>
      <c r="AG117" s="224">
        <v>0</v>
      </c>
      <c r="AI117" s="220">
        <v>0</v>
      </c>
      <c r="AJ117" s="220">
        <v>0</v>
      </c>
      <c r="AK117" s="220">
        <v>0</v>
      </c>
      <c r="AL117" s="220">
        <v>1</v>
      </c>
      <c r="AM117" s="220">
        <v>0</v>
      </c>
      <c r="AN117" s="220">
        <v>0</v>
      </c>
      <c r="AO117" s="220">
        <v>0</v>
      </c>
      <c r="AP117" s="220">
        <v>0</v>
      </c>
      <c r="AQ117" s="220">
        <v>0</v>
      </c>
      <c r="AR117" s="220">
        <v>0</v>
      </c>
      <c r="AS117" s="220">
        <v>0</v>
      </c>
      <c r="AT117" s="220">
        <v>0</v>
      </c>
      <c r="AU117" s="220">
        <v>0</v>
      </c>
      <c r="AV117" s="220">
        <v>0</v>
      </c>
      <c r="AW117" s="220">
        <v>0</v>
      </c>
      <c r="AX117" s="220">
        <v>0</v>
      </c>
      <c r="AY117" s="220">
        <v>0</v>
      </c>
      <c r="AZ117" s="220">
        <v>0</v>
      </c>
      <c r="BA117" s="220">
        <v>0</v>
      </c>
      <c r="BB117" s="220">
        <v>0</v>
      </c>
      <c r="BC117" s="28"/>
      <c r="BD117" s="142">
        <f t="shared" si="40"/>
        <v>1</v>
      </c>
      <c r="BF117" s="155">
        <f t="shared" si="41"/>
        <v>0</v>
      </c>
      <c r="BG117" s="226">
        <v>0</v>
      </c>
      <c r="BH117" s="226">
        <v>0</v>
      </c>
      <c r="BI117" s="220">
        <v>0</v>
      </c>
      <c r="BJ117" s="220">
        <v>0</v>
      </c>
      <c r="BK117" s="220">
        <v>0</v>
      </c>
      <c r="BL117" s="140">
        <f t="shared" si="42"/>
        <v>1</v>
      </c>
      <c r="BM117" s="28"/>
      <c r="BN117" s="155">
        <f t="shared" si="43"/>
        <v>0</v>
      </c>
      <c r="BO117" s="226">
        <v>0</v>
      </c>
      <c r="BP117" s="220">
        <v>0</v>
      </c>
      <c r="BQ117" s="220">
        <v>0</v>
      </c>
      <c r="BR117" s="220">
        <v>0</v>
      </c>
      <c r="BS117" s="140">
        <f t="shared" si="44"/>
        <v>1</v>
      </c>
      <c r="BU117" s="155">
        <f t="shared" si="45"/>
        <v>1</v>
      </c>
      <c r="BV117" s="226">
        <v>0.45482686594697452</v>
      </c>
      <c r="BW117" s="226">
        <v>0.49196826839419971</v>
      </c>
      <c r="BX117" s="226">
        <v>5.3204865658825831E-2</v>
      </c>
      <c r="BY117" s="226">
        <v>0</v>
      </c>
      <c r="BZ117" s="226">
        <v>0</v>
      </c>
      <c r="CA117" s="226">
        <v>0</v>
      </c>
      <c r="CB117" s="226">
        <v>0</v>
      </c>
      <c r="CC117" s="140">
        <f t="shared" si="46"/>
        <v>0</v>
      </c>
      <c r="CE117" s="157" cm="1">
        <f t="array" ref="CE117">IF($AA117=0,0,
IF(OR(ROUND($BD117,2)&lt;&gt;1,
OR($AI117:$BB117&lt;0)),1,0))</f>
        <v>0</v>
      </c>
      <c r="CG117" s="159">
        <f t="shared" si="47"/>
        <v>1</v>
      </c>
      <c r="CH117" s="159">
        <f t="shared" si="48"/>
        <v>2</v>
      </c>
      <c r="CI117" s="159">
        <f>SUM(CH$12:CH117)+1</f>
        <v>243</v>
      </c>
      <c r="CJ117" s="144" t="str">
        <f t="shared" si="36"/>
        <v>N/A</v>
      </c>
      <c r="CK117" s="159" t="str">
        <f>IFERROR(RANK(CJ117,CJ$12:CJ$286,0)+COUNTIF(CJ$12:CJ117,CJ117)-1,NA)</f>
        <v>N/A</v>
      </c>
      <c r="CM117" s="227" t="s">
        <v>739</v>
      </c>
      <c r="CN117" s="227" t="str">
        <f t="shared" si="37"/>
        <v>FY22</v>
      </c>
      <c r="CO117" s="52" cm="1">
        <f t="array" ref="CO117">Inflation!$S$11
/INDEX(Inflation!$J$11:$Z$11,,MATCH(RIGHT(CM117,2),RIGHT(Inflation!$J$9:$Z$9,2),0))
/(1+Inflation!$S$10)^0.5</f>
        <v>0.96206866341754282</v>
      </c>
      <c r="CP117" s="227" t="s">
        <v>199</v>
      </c>
    </row>
    <row r="118" spans="1:94" x14ac:dyDescent="0.2">
      <c r="A118" s="49">
        <f>IF(AND(COUNTIF(D$12:D118,D118)&gt;1,D118&lt;&gt;"[Project Name]"),1,0)</f>
        <v>0</v>
      </c>
      <c r="C118" s="28">
        <f t="shared" si="38"/>
        <v>107</v>
      </c>
      <c r="D118" s="218" t="s">
        <v>675</v>
      </c>
      <c r="E118" s="218" t="b">
        <v>0</v>
      </c>
      <c r="F118" s="219" t="s">
        <v>23</v>
      </c>
      <c r="G118" s="219" t="s">
        <v>36</v>
      </c>
      <c r="H118" s="219" t="s">
        <v>46</v>
      </c>
      <c r="I118" s="219" t="s">
        <v>15</v>
      </c>
      <c r="J118" s="219" t="s">
        <v>15</v>
      </c>
      <c r="K118" s="219" t="s">
        <v>340</v>
      </c>
      <c r="L118" s="219" t="s">
        <v>360</v>
      </c>
      <c r="M118" s="219" t="s">
        <v>15</v>
      </c>
      <c r="N118" s="219" t="s">
        <v>200</v>
      </c>
      <c r="O118" s="220">
        <v>0</v>
      </c>
      <c r="P118" s="219" t="s">
        <v>523</v>
      </c>
      <c r="Q118" s="221" t="s">
        <v>132</v>
      </c>
      <c r="R118" s="222">
        <v>0</v>
      </c>
      <c r="S118" s="220">
        <v>0</v>
      </c>
      <c r="T118" s="43">
        <f t="shared" si="39"/>
        <v>1</v>
      </c>
      <c r="V118" s="223">
        <v>0</v>
      </c>
      <c r="W118" s="223">
        <v>0</v>
      </c>
      <c r="X118" s="223">
        <v>0</v>
      </c>
      <c r="Y118" s="223">
        <v>0</v>
      </c>
      <c r="Z118" s="223">
        <v>0</v>
      </c>
      <c r="AA118" s="141">
        <v>0</v>
      </c>
      <c r="AC118" s="224">
        <v>0</v>
      </c>
      <c r="AD118" s="224">
        <v>0</v>
      </c>
      <c r="AE118" s="224">
        <v>0</v>
      </c>
      <c r="AF118" s="224">
        <v>0</v>
      </c>
      <c r="AG118" s="224">
        <v>0</v>
      </c>
      <c r="AI118" s="220">
        <v>0</v>
      </c>
      <c r="AJ118" s="220">
        <v>0</v>
      </c>
      <c r="AK118" s="220">
        <v>0</v>
      </c>
      <c r="AL118" s="220">
        <v>0.96959458708161883</v>
      </c>
      <c r="AM118" s="220">
        <v>0</v>
      </c>
      <c r="AN118" s="220">
        <v>3.0405412918381218E-2</v>
      </c>
      <c r="AO118" s="220">
        <v>0</v>
      </c>
      <c r="AP118" s="220">
        <v>0</v>
      </c>
      <c r="AQ118" s="220">
        <v>0</v>
      </c>
      <c r="AR118" s="220">
        <v>0</v>
      </c>
      <c r="AS118" s="220">
        <v>0</v>
      </c>
      <c r="AT118" s="220">
        <v>0</v>
      </c>
      <c r="AU118" s="220">
        <v>0</v>
      </c>
      <c r="AV118" s="220">
        <v>0</v>
      </c>
      <c r="AW118" s="220">
        <v>0</v>
      </c>
      <c r="AX118" s="220">
        <v>0</v>
      </c>
      <c r="AY118" s="220">
        <v>0</v>
      </c>
      <c r="AZ118" s="220">
        <v>0</v>
      </c>
      <c r="BA118" s="220">
        <v>0</v>
      </c>
      <c r="BB118" s="220">
        <v>0</v>
      </c>
      <c r="BC118" s="28"/>
      <c r="BD118" s="142">
        <f t="shared" si="40"/>
        <v>1</v>
      </c>
      <c r="BF118" s="155">
        <f t="shared" si="41"/>
        <v>0</v>
      </c>
      <c r="BG118" s="226">
        <v>0</v>
      </c>
      <c r="BH118" s="226">
        <v>0</v>
      </c>
      <c r="BI118" s="220">
        <v>0</v>
      </c>
      <c r="BJ118" s="220">
        <v>0</v>
      </c>
      <c r="BK118" s="220">
        <v>0</v>
      </c>
      <c r="BL118" s="140">
        <f t="shared" si="42"/>
        <v>1</v>
      </c>
      <c r="BM118" s="28"/>
      <c r="BN118" s="155">
        <f t="shared" si="43"/>
        <v>0</v>
      </c>
      <c r="BO118" s="226">
        <v>0</v>
      </c>
      <c r="BP118" s="220">
        <v>0</v>
      </c>
      <c r="BQ118" s="220">
        <v>0</v>
      </c>
      <c r="BR118" s="220">
        <v>0</v>
      </c>
      <c r="BS118" s="140">
        <f t="shared" si="44"/>
        <v>1</v>
      </c>
      <c r="BU118" s="155">
        <f t="shared" si="45"/>
        <v>1</v>
      </c>
      <c r="BV118" s="226">
        <v>0.39067055105694787</v>
      </c>
      <c r="BW118" s="226">
        <v>0.50180533643865832</v>
      </c>
      <c r="BX118" s="226">
        <v>7.7118699586012626E-2</v>
      </c>
      <c r="BY118" s="226">
        <v>0</v>
      </c>
      <c r="BZ118" s="226">
        <v>0</v>
      </c>
      <c r="CA118" s="226">
        <v>0</v>
      </c>
      <c r="CB118" s="226">
        <v>3.0405412918381218E-2</v>
      </c>
      <c r="CC118" s="140">
        <f t="shared" si="46"/>
        <v>0</v>
      </c>
      <c r="CE118" s="157" cm="1">
        <f t="array" ref="CE118">IF($AA118=0,0,
IF(OR(ROUND($BD118,2)&lt;&gt;1,
OR($AI118:$BB118&lt;0)),1,0))</f>
        <v>0</v>
      </c>
      <c r="CG118" s="159">
        <f t="shared" si="47"/>
        <v>2</v>
      </c>
      <c r="CH118" s="159">
        <f t="shared" si="48"/>
        <v>4</v>
      </c>
      <c r="CI118" s="159">
        <f>SUM(CH$12:CH118)+1</f>
        <v>247</v>
      </c>
      <c r="CJ118" s="144" t="str">
        <f t="shared" si="36"/>
        <v>N/A</v>
      </c>
      <c r="CK118" s="159" t="str">
        <f>IFERROR(RANK(CJ118,CJ$12:CJ$286,0)+COUNTIF(CJ$12:CJ118,CJ118)-1,NA)</f>
        <v>N/A</v>
      </c>
      <c r="CM118" s="227" t="s">
        <v>739</v>
      </c>
      <c r="CN118" s="227" t="str">
        <f t="shared" si="37"/>
        <v>FY22</v>
      </c>
      <c r="CO118" s="52" cm="1">
        <f t="array" ref="CO118">Inflation!$S$11
/INDEX(Inflation!$J$11:$Z$11,,MATCH(RIGHT(CM118,2),RIGHT(Inflation!$J$9:$Z$9,2),0))
/(1+Inflation!$S$10)^0.5</f>
        <v>0.96206866341754282</v>
      </c>
      <c r="CP118" s="227" t="s">
        <v>199</v>
      </c>
    </row>
    <row r="119" spans="1:94" x14ac:dyDescent="0.2">
      <c r="A119" s="49">
        <f>IF(AND(COUNTIF(D$12:D119,D119)&gt;1,D119&lt;&gt;"[Project Name]"),1,0)</f>
        <v>0</v>
      </c>
      <c r="C119" s="28">
        <f t="shared" si="38"/>
        <v>108</v>
      </c>
      <c r="D119" s="218" t="s">
        <v>676</v>
      </c>
      <c r="E119" s="218" t="b">
        <v>0</v>
      </c>
      <c r="F119" s="219" t="s">
        <v>23</v>
      </c>
      <c r="G119" s="219" t="s">
        <v>36</v>
      </c>
      <c r="H119" s="219" t="s">
        <v>46</v>
      </c>
      <c r="I119" s="219" t="s">
        <v>15</v>
      </c>
      <c r="J119" s="219" t="s">
        <v>15</v>
      </c>
      <c r="K119" s="219" t="s">
        <v>340</v>
      </c>
      <c r="L119" s="219" t="s">
        <v>360</v>
      </c>
      <c r="M119" s="219" t="s">
        <v>15</v>
      </c>
      <c r="N119" s="219" t="s">
        <v>200</v>
      </c>
      <c r="O119" s="220">
        <v>0</v>
      </c>
      <c r="P119" s="219" t="s">
        <v>523</v>
      </c>
      <c r="Q119" s="221" t="s">
        <v>132</v>
      </c>
      <c r="R119" s="222">
        <v>0</v>
      </c>
      <c r="S119" s="220">
        <v>0</v>
      </c>
      <c r="T119" s="43">
        <f t="shared" si="39"/>
        <v>1</v>
      </c>
      <c r="V119" s="223">
        <v>0</v>
      </c>
      <c r="W119" s="223">
        <v>0</v>
      </c>
      <c r="X119" s="223">
        <v>0</v>
      </c>
      <c r="Y119" s="223">
        <v>0</v>
      </c>
      <c r="Z119" s="223">
        <v>0</v>
      </c>
      <c r="AA119" s="141">
        <v>0</v>
      </c>
      <c r="AC119" s="224">
        <v>0</v>
      </c>
      <c r="AD119" s="224">
        <v>0</v>
      </c>
      <c r="AE119" s="224">
        <v>0</v>
      </c>
      <c r="AF119" s="224">
        <v>0</v>
      </c>
      <c r="AG119" s="224">
        <v>0</v>
      </c>
      <c r="AI119" s="220">
        <v>0</v>
      </c>
      <c r="AJ119" s="220">
        <v>0</v>
      </c>
      <c r="AK119" s="220">
        <v>0</v>
      </c>
      <c r="AL119" s="220">
        <v>0.96082204083527001</v>
      </c>
      <c r="AM119" s="220">
        <v>0</v>
      </c>
      <c r="AN119" s="220">
        <v>3.9177959164730082E-2</v>
      </c>
      <c r="AO119" s="220">
        <v>0</v>
      </c>
      <c r="AP119" s="220">
        <v>0</v>
      </c>
      <c r="AQ119" s="220">
        <v>0</v>
      </c>
      <c r="AR119" s="220">
        <v>0</v>
      </c>
      <c r="AS119" s="220">
        <v>0</v>
      </c>
      <c r="AT119" s="220">
        <v>0</v>
      </c>
      <c r="AU119" s="220">
        <v>0</v>
      </c>
      <c r="AV119" s="220">
        <v>0</v>
      </c>
      <c r="AW119" s="220">
        <v>0</v>
      </c>
      <c r="AX119" s="220">
        <v>0</v>
      </c>
      <c r="AY119" s="220">
        <v>0</v>
      </c>
      <c r="AZ119" s="220">
        <v>0</v>
      </c>
      <c r="BA119" s="220">
        <v>0</v>
      </c>
      <c r="BB119" s="220">
        <v>0</v>
      </c>
      <c r="BC119" s="28"/>
      <c r="BD119" s="142">
        <f t="shared" si="40"/>
        <v>1</v>
      </c>
      <c r="BF119" s="155">
        <f t="shared" si="41"/>
        <v>0</v>
      </c>
      <c r="BG119" s="226">
        <v>0</v>
      </c>
      <c r="BH119" s="226">
        <v>0</v>
      </c>
      <c r="BI119" s="220">
        <v>0</v>
      </c>
      <c r="BJ119" s="220">
        <v>0</v>
      </c>
      <c r="BK119" s="220">
        <v>0</v>
      </c>
      <c r="BL119" s="140">
        <f t="shared" si="42"/>
        <v>1</v>
      </c>
      <c r="BM119" s="28"/>
      <c r="BN119" s="155">
        <f t="shared" si="43"/>
        <v>0</v>
      </c>
      <c r="BO119" s="226">
        <v>0</v>
      </c>
      <c r="BP119" s="220">
        <v>0</v>
      </c>
      <c r="BQ119" s="220">
        <v>0</v>
      </c>
      <c r="BR119" s="220">
        <v>0</v>
      </c>
      <c r="BS119" s="140">
        <f t="shared" si="44"/>
        <v>1</v>
      </c>
      <c r="BU119" s="155">
        <f t="shared" si="45"/>
        <v>1</v>
      </c>
      <c r="BV119" s="226">
        <v>0.57417524554951227</v>
      </c>
      <c r="BW119" s="226">
        <v>0.37008530741665008</v>
      </c>
      <c r="BX119" s="226">
        <v>1.6561487869107713E-2</v>
      </c>
      <c r="BY119" s="226">
        <v>0</v>
      </c>
      <c r="BZ119" s="226">
        <v>0</v>
      </c>
      <c r="CA119" s="226">
        <v>0</v>
      </c>
      <c r="CB119" s="226">
        <v>3.9177959164730082E-2</v>
      </c>
      <c r="CC119" s="140">
        <f t="shared" si="46"/>
        <v>0</v>
      </c>
      <c r="CE119" s="157" cm="1">
        <f t="array" ref="CE119">IF($AA119=0,0,
IF(OR(ROUND($BD119,2)&lt;&gt;1,
OR($AI119:$BB119&lt;0)),1,0))</f>
        <v>0</v>
      </c>
      <c r="CG119" s="159">
        <f t="shared" si="47"/>
        <v>2</v>
      </c>
      <c r="CH119" s="159">
        <f t="shared" si="48"/>
        <v>4</v>
      </c>
      <c r="CI119" s="159">
        <f>SUM(CH$12:CH119)+1</f>
        <v>251</v>
      </c>
      <c r="CJ119" s="144" t="str">
        <f t="shared" si="36"/>
        <v>N/A</v>
      </c>
      <c r="CK119" s="159" t="str">
        <f>IFERROR(RANK(CJ119,CJ$12:CJ$286,0)+COUNTIF(CJ$12:CJ119,CJ119)-1,NA)</f>
        <v>N/A</v>
      </c>
      <c r="CM119" s="227" t="s">
        <v>739</v>
      </c>
      <c r="CN119" s="227" t="str">
        <f t="shared" si="37"/>
        <v>FY22</v>
      </c>
      <c r="CO119" s="52" cm="1">
        <f t="array" ref="CO119">Inflation!$S$11
/INDEX(Inflation!$J$11:$Z$11,,MATCH(RIGHT(CM119,2),RIGHT(Inflation!$J$9:$Z$9,2),0))
/(1+Inflation!$S$10)^0.5</f>
        <v>0.96206866341754282</v>
      </c>
      <c r="CP119" s="227" t="s">
        <v>199</v>
      </c>
    </row>
    <row r="120" spans="1:94" x14ac:dyDescent="0.2">
      <c r="A120" s="49">
        <f>IF(AND(COUNTIF(D$12:D120,D120)&gt;1,D120&lt;&gt;"[Project Name]"),1,0)</f>
        <v>0</v>
      </c>
      <c r="C120" s="28">
        <f t="shared" si="38"/>
        <v>109</v>
      </c>
      <c r="D120" s="218" t="s">
        <v>677</v>
      </c>
      <c r="E120" s="218" t="b">
        <v>1</v>
      </c>
      <c r="F120" s="219" t="s">
        <v>23</v>
      </c>
      <c r="G120" s="219" t="s">
        <v>36</v>
      </c>
      <c r="H120" s="219" t="s">
        <v>46</v>
      </c>
      <c r="I120" s="219" t="s">
        <v>15</v>
      </c>
      <c r="J120" s="219" t="s">
        <v>15</v>
      </c>
      <c r="K120" s="219" t="s">
        <v>340</v>
      </c>
      <c r="L120" s="219" t="s">
        <v>360</v>
      </c>
      <c r="M120" s="219" t="s">
        <v>15</v>
      </c>
      <c r="N120" s="219" t="s">
        <v>200</v>
      </c>
      <c r="O120" s="220">
        <v>0</v>
      </c>
      <c r="P120" s="219" t="s">
        <v>523</v>
      </c>
      <c r="Q120" s="221" t="s">
        <v>132</v>
      </c>
      <c r="R120" s="222">
        <v>0</v>
      </c>
      <c r="S120" s="220">
        <v>0.40071174164753615</v>
      </c>
      <c r="T120" s="43">
        <f t="shared" si="39"/>
        <v>0.59928825835246391</v>
      </c>
      <c r="V120" s="223">
        <v>0.53371464307768857</v>
      </c>
      <c r="W120" s="223">
        <v>0.48519513007062598</v>
      </c>
      <c r="X120" s="223">
        <v>0.24259756503531299</v>
      </c>
      <c r="Y120" s="223">
        <v>0.53371464307768857</v>
      </c>
      <c r="Z120" s="223">
        <v>0.55797439958121997</v>
      </c>
      <c r="AA120" s="141">
        <v>2.3531963808425358</v>
      </c>
      <c r="AC120" s="224">
        <v>0.1</v>
      </c>
      <c r="AD120" s="224">
        <v>0.11</v>
      </c>
      <c r="AE120" s="224">
        <v>0.14000000000000001</v>
      </c>
      <c r="AF120" s="224">
        <v>0.32</v>
      </c>
      <c r="AG120" s="224">
        <v>0.33</v>
      </c>
      <c r="AI120" s="220">
        <v>0</v>
      </c>
      <c r="AJ120" s="220">
        <v>0</v>
      </c>
      <c r="AK120" s="220">
        <v>0</v>
      </c>
      <c r="AL120" s="220">
        <v>0.95365222460489596</v>
      </c>
      <c r="AM120" s="220">
        <v>0</v>
      </c>
      <c r="AN120" s="220">
        <v>4.634777539510395E-2</v>
      </c>
      <c r="AO120" s="220">
        <v>0</v>
      </c>
      <c r="AP120" s="220">
        <v>0</v>
      </c>
      <c r="AQ120" s="220">
        <v>0</v>
      </c>
      <c r="AR120" s="220">
        <v>0</v>
      </c>
      <c r="AS120" s="220">
        <v>0</v>
      </c>
      <c r="AT120" s="220">
        <v>0</v>
      </c>
      <c r="AU120" s="220">
        <v>0</v>
      </c>
      <c r="AV120" s="220">
        <v>0</v>
      </c>
      <c r="AW120" s="220">
        <v>0</v>
      </c>
      <c r="AX120" s="220">
        <v>0</v>
      </c>
      <c r="AY120" s="220">
        <v>0</v>
      </c>
      <c r="AZ120" s="220">
        <v>0</v>
      </c>
      <c r="BA120" s="220">
        <v>0</v>
      </c>
      <c r="BB120" s="220">
        <v>0</v>
      </c>
      <c r="BC120" s="28"/>
      <c r="BD120" s="142">
        <f t="shared" si="40"/>
        <v>0.99999999999999989</v>
      </c>
      <c r="BF120" s="155">
        <f t="shared" si="41"/>
        <v>0</v>
      </c>
      <c r="BG120" s="226">
        <v>0</v>
      </c>
      <c r="BH120" s="226">
        <v>0</v>
      </c>
      <c r="BI120" s="220">
        <v>0</v>
      </c>
      <c r="BJ120" s="220">
        <v>0</v>
      </c>
      <c r="BK120" s="220">
        <v>0</v>
      </c>
      <c r="BL120" s="140">
        <f t="shared" si="42"/>
        <v>1</v>
      </c>
      <c r="BM120" s="28"/>
      <c r="BN120" s="155">
        <f t="shared" si="43"/>
        <v>0</v>
      </c>
      <c r="BO120" s="226">
        <v>0</v>
      </c>
      <c r="BP120" s="220">
        <v>0</v>
      </c>
      <c r="BQ120" s="220">
        <v>0</v>
      </c>
      <c r="BR120" s="220">
        <v>0</v>
      </c>
      <c r="BS120" s="140">
        <f t="shared" si="44"/>
        <v>1</v>
      </c>
      <c r="BU120" s="155">
        <f t="shared" si="45"/>
        <v>0.99999999999999989</v>
      </c>
      <c r="BV120" s="226">
        <v>0.89326418633782412</v>
      </c>
      <c r="BW120" s="226">
        <v>6.0388038267071974E-2</v>
      </c>
      <c r="BX120" s="226">
        <v>0</v>
      </c>
      <c r="BY120" s="226">
        <v>0</v>
      </c>
      <c r="BZ120" s="226">
        <v>0</v>
      </c>
      <c r="CA120" s="226">
        <v>0</v>
      </c>
      <c r="CB120" s="226">
        <v>4.6347775395103957E-2</v>
      </c>
      <c r="CC120" s="140">
        <f t="shared" si="46"/>
        <v>0</v>
      </c>
      <c r="CE120" s="157" cm="1">
        <f t="array" ref="CE120">IF($AA120=0,0,
IF(OR(ROUND($BD120,2)&lt;&gt;1,
OR($AI120:$BB120&lt;0)),1,0))</f>
        <v>0</v>
      </c>
      <c r="CG120" s="159">
        <f t="shared" si="47"/>
        <v>2</v>
      </c>
      <c r="CH120" s="159">
        <f t="shared" si="48"/>
        <v>4</v>
      </c>
      <c r="CI120" s="159">
        <f>SUM(CH$12:CH120)+1</f>
        <v>255</v>
      </c>
      <c r="CJ120" s="144" t="str">
        <f t="shared" si="36"/>
        <v>N/A</v>
      </c>
      <c r="CK120" s="159" t="str">
        <f>IFERROR(RANK(CJ120,CJ$12:CJ$286,0)+COUNTIF(CJ$12:CJ120,CJ120)-1,NA)</f>
        <v>N/A</v>
      </c>
      <c r="CM120" s="227" t="s">
        <v>739</v>
      </c>
      <c r="CN120" s="227" t="str">
        <f t="shared" si="37"/>
        <v>FY22</v>
      </c>
      <c r="CO120" s="52" cm="1">
        <f t="array" ref="CO120">Inflation!$S$11
/INDEX(Inflation!$J$11:$Z$11,,MATCH(RIGHT(CM120,2),RIGHT(Inflation!$J$9:$Z$9,2),0))
/(1+Inflation!$S$10)^0.5</f>
        <v>0.96206866341754282</v>
      </c>
      <c r="CP120" s="227" t="s">
        <v>199</v>
      </c>
    </row>
    <row r="121" spans="1:94" x14ac:dyDescent="0.2">
      <c r="A121" s="49">
        <f>IF(AND(COUNTIF(D$12:D121,D121)&gt;1,D121&lt;&gt;"[Project Name]"),1,0)</f>
        <v>0</v>
      </c>
      <c r="C121" s="28">
        <f t="shared" si="38"/>
        <v>110</v>
      </c>
      <c r="D121" s="218" t="s">
        <v>678</v>
      </c>
      <c r="E121" s="218" t="b">
        <v>1</v>
      </c>
      <c r="F121" s="219" t="s">
        <v>23</v>
      </c>
      <c r="G121" s="219" t="s">
        <v>36</v>
      </c>
      <c r="H121" s="219" t="s">
        <v>46</v>
      </c>
      <c r="I121" s="219" t="s">
        <v>15</v>
      </c>
      <c r="J121" s="219" t="s">
        <v>15</v>
      </c>
      <c r="K121" s="219" t="s">
        <v>340</v>
      </c>
      <c r="L121" s="219" t="s">
        <v>360</v>
      </c>
      <c r="M121" s="219" t="s">
        <v>15</v>
      </c>
      <c r="N121" s="219" t="s">
        <v>200</v>
      </c>
      <c r="O121" s="220">
        <v>0</v>
      </c>
      <c r="P121" s="219" t="s">
        <v>523</v>
      </c>
      <c r="Q121" s="221" t="s">
        <v>131</v>
      </c>
      <c r="R121" s="222">
        <v>0</v>
      </c>
      <c r="S121" s="220">
        <v>0.53274546526993283</v>
      </c>
      <c r="T121" s="43">
        <f t="shared" si="39"/>
        <v>0.46725453473006717</v>
      </c>
      <c r="V121" s="223">
        <v>0.59545195508877446</v>
      </c>
      <c r="W121" s="223">
        <v>0.54131995917161313</v>
      </c>
      <c r="X121" s="223">
        <v>0.27065997958580656</v>
      </c>
      <c r="Y121" s="223">
        <v>0.59545195508877446</v>
      </c>
      <c r="Z121" s="223">
        <v>0.62251795304735513</v>
      </c>
      <c r="AA121" s="141">
        <v>2.6254018019823238</v>
      </c>
      <c r="AC121" s="224">
        <v>0.1</v>
      </c>
      <c r="AD121" s="224">
        <v>0.11</v>
      </c>
      <c r="AE121" s="224">
        <v>0.14000000000000001</v>
      </c>
      <c r="AF121" s="224">
        <v>0.32</v>
      </c>
      <c r="AG121" s="224">
        <v>0.33</v>
      </c>
      <c r="AI121" s="220">
        <v>0</v>
      </c>
      <c r="AJ121" s="220">
        <v>0</v>
      </c>
      <c r="AK121" s="220">
        <v>0</v>
      </c>
      <c r="AL121" s="220">
        <v>1</v>
      </c>
      <c r="AM121" s="220">
        <v>0</v>
      </c>
      <c r="AN121" s="220">
        <v>0</v>
      </c>
      <c r="AO121" s="220">
        <v>0</v>
      </c>
      <c r="AP121" s="220">
        <v>0</v>
      </c>
      <c r="AQ121" s="220">
        <v>0</v>
      </c>
      <c r="AR121" s="220">
        <v>0</v>
      </c>
      <c r="AS121" s="220">
        <v>0</v>
      </c>
      <c r="AT121" s="220">
        <v>0</v>
      </c>
      <c r="AU121" s="220">
        <v>0</v>
      </c>
      <c r="AV121" s="220">
        <v>0</v>
      </c>
      <c r="AW121" s="220">
        <v>0</v>
      </c>
      <c r="AX121" s="220">
        <v>0</v>
      </c>
      <c r="AY121" s="220">
        <v>0</v>
      </c>
      <c r="AZ121" s="220">
        <v>0</v>
      </c>
      <c r="BA121" s="220">
        <v>0</v>
      </c>
      <c r="BB121" s="220">
        <v>0</v>
      </c>
      <c r="BC121" s="28"/>
      <c r="BD121" s="142">
        <f t="shared" si="40"/>
        <v>1</v>
      </c>
      <c r="BF121" s="155">
        <f t="shared" si="41"/>
        <v>0</v>
      </c>
      <c r="BG121" s="226">
        <v>0</v>
      </c>
      <c r="BH121" s="226">
        <v>0</v>
      </c>
      <c r="BI121" s="220">
        <v>0</v>
      </c>
      <c r="BJ121" s="220">
        <v>0</v>
      </c>
      <c r="BK121" s="220">
        <v>0</v>
      </c>
      <c r="BL121" s="140">
        <f t="shared" si="42"/>
        <v>1</v>
      </c>
      <c r="BM121" s="28"/>
      <c r="BN121" s="155">
        <f t="shared" si="43"/>
        <v>0</v>
      </c>
      <c r="BO121" s="226">
        <v>0</v>
      </c>
      <c r="BP121" s="220">
        <v>0</v>
      </c>
      <c r="BQ121" s="220">
        <v>0</v>
      </c>
      <c r="BR121" s="220">
        <v>0</v>
      </c>
      <c r="BS121" s="140">
        <f t="shared" si="44"/>
        <v>1</v>
      </c>
      <c r="BU121" s="155">
        <f t="shared" si="45"/>
        <v>1</v>
      </c>
      <c r="BV121" s="226">
        <v>1</v>
      </c>
      <c r="BW121" s="226">
        <v>0</v>
      </c>
      <c r="BX121" s="226">
        <v>0</v>
      </c>
      <c r="BY121" s="226">
        <v>0</v>
      </c>
      <c r="BZ121" s="226">
        <v>0</v>
      </c>
      <c r="CA121" s="226">
        <v>0</v>
      </c>
      <c r="CB121" s="226">
        <v>0</v>
      </c>
      <c r="CC121" s="140">
        <f t="shared" si="46"/>
        <v>0</v>
      </c>
      <c r="CE121" s="157" cm="1">
        <f t="array" ref="CE121">IF($AA121=0,0,
IF(OR(ROUND($BD121,2)&lt;&gt;1,
OR($AI121:$BB121&lt;0)),1,0))</f>
        <v>0</v>
      </c>
      <c r="CG121" s="159">
        <f t="shared" si="47"/>
        <v>1</v>
      </c>
      <c r="CH121" s="159">
        <f t="shared" si="48"/>
        <v>2</v>
      </c>
      <c r="CI121" s="159">
        <f>SUM(CH$12:CH121)+1</f>
        <v>257</v>
      </c>
      <c r="CJ121" s="144" t="str">
        <f t="shared" si="36"/>
        <v>N/A</v>
      </c>
      <c r="CK121" s="159" t="str">
        <f>IFERROR(RANK(CJ121,CJ$12:CJ$286,0)+COUNTIF(CJ$12:CJ121,CJ121)-1,NA)</f>
        <v>N/A</v>
      </c>
      <c r="CM121" s="227" t="s">
        <v>739</v>
      </c>
      <c r="CN121" s="227" t="str">
        <f t="shared" si="37"/>
        <v>FY22</v>
      </c>
      <c r="CO121" s="52" cm="1">
        <f t="array" ref="CO121">Inflation!$S$11
/INDEX(Inflation!$J$11:$Z$11,,MATCH(RIGHT(CM121,2),RIGHT(Inflation!$J$9:$Z$9,2),0))
/(1+Inflation!$S$10)^0.5</f>
        <v>0.96206866341754282</v>
      </c>
      <c r="CP121" s="227" t="s">
        <v>199</v>
      </c>
    </row>
    <row r="122" spans="1:94" x14ac:dyDescent="0.2">
      <c r="A122" s="49">
        <f>IF(AND(COUNTIF(D$12:D122,D122)&gt;1,D122&lt;&gt;"[Project Name]"),1,0)</f>
        <v>0</v>
      </c>
      <c r="C122" s="28">
        <f t="shared" si="38"/>
        <v>111</v>
      </c>
      <c r="D122" s="218" t="s">
        <v>679</v>
      </c>
      <c r="E122" s="218" t="b">
        <v>1</v>
      </c>
      <c r="F122" s="219" t="s">
        <v>23</v>
      </c>
      <c r="G122" s="219" t="s">
        <v>36</v>
      </c>
      <c r="H122" s="219" t="s">
        <v>46</v>
      </c>
      <c r="I122" s="219" t="s">
        <v>15</v>
      </c>
      <c r="J122" s="219" t="s">
        <v>15</v>
      </c>
      <c r="K122" s="219" t="s">
        <v>340</v>
      </c>
      <c r="L122" s="219" t="s">
        <v>360</v>
      </c>
      <c r="M122" s="219" t="s">
        <v>15</v>
      </c>
      <c r="N122" s="219" t="s">
        <v>200</v>
      </c>
      <c r="O122" s="220">
        <v>0</v>
      </c>
      <c r="P122" s="219" t="s">
        <v>523</v>
      </c>
      <c r="Q122" s="221" t="s">
        <v>131</v>
      </c>
      <c r="R122" s="222">
        <v>0</v>
      </c>
      <c r="S122" s="220">
        <v>0.62353891174250942</v>
      </c>
      <c r="T122" s="43">
        <f t="shared" si="39"/>
        <v>0.37646108825749058</v>
      </c>
      <c r="V122" s="223">
        <v>0.37577901138729713</v>
      </c>
      <c r="W122" s="223">
        <v>0.34161728307936101</v>
      </c>
      <c r="X122" s="223">
        <v>0.17080864153968051</v>
      </c>
      <c r="Y122" s="223">
        <v>0.37577901138729713</v>
      </c>
      <c r="Z122" s="223">
        <v>0.39285987554126522</v>
      </c>
      <c r="AA122" s="141">
        <v>1.656843822934901</v>
      </c>
      <c r="AC122" s="224">
        <v>0.1</v>
      </c>
      <c r="AD122" s="224">
        <v>0.11</v>
      </c>
      <c r="AE122" s="224">
        <v>0.14000000000000001</v>
      </c>
      <c r="AF122" s="224">
        <v>0.32</v>
      </c>
      <c r="AG122" s="224">
        <v>0.33</v>
      </c>
      <c r="AI122" s="220">
        <v>0</v>
      </c>
      <c r="AJ122" s="220">
        <v>0</v>
      </c>
      <c r="AK122" s="220">
        <v>0</v>
      </c>
      <c r="AL122" s="220">
        <v>1</v>
      </c>
      <c r="AM122" s="220">
        <v>0</v>
      </c>
      <c r="AN122" s="220">
        <v>0</v>
      </c>
      <c r="AO122" s="220">
        <v>0</v>
      </c>
      <c r="AP122" s="220">
        <v>0</v>
      </c>
      <c r="AQ122" s="220">
        <v>0</v>
      </c>
      <c r="AR122" s="220">
        <v>0</v>
      </c>
      <c r="AS122" s="220">
        <v>0</v>
      </c>
      <c r="AT122" s="220">
        <v>0</v>
      </c>
      <c r="AU122" s="220">
        <v>0</v>
      </c>
      <c r="AV122" s="220">
        <v>0</v>
      </c>
      <c r="AW122" s="220">
        <v>0</v>
      </c>
      <c r="AX122" s="220">
        <v>0</v>
      </c>
      <c r="AY122" s="220">
        <v>0</v>
      </c>
      <c r="AZ122" s="220">
        <v>0</v>
      </c>
      <c r="BA122" s="220">
        <v>0</v>
      </c>
      <c r="BB122" s="220">
        <v>0</v>
      </c>
      <c r="BC122" s="28"/>
      <c r="BD122" s="142">
        <f t="shared" si="40"/>
        <v>1</v>
      </c>
      <c r="BF122" s="155">
        <f t="shared" si="41"/>
        <v>0</v>
      </c>
      <c r="BG122" s="226">
        <v>0</v>
      </c>
      <c r="BH122" s="226">
        <v>0</v>
      </c>
      <c r="BI122" s="220">
        <v>0</v>
      </c>
      <c r="BJ122" s="220">
        <v>0</v>
      </c>
      <c r="BK122" s="220">
        <v>0</v>
      </c>
      <c r="BL122" s="140">
        <f t="shared" si="42"/>
        <v>1</v>
      </c>
      <c r="BM122" s="28"/>
      <c r="BN122" s="155">
        <f t="shared" si="43"/>
        <v>0</v>
      </c>
      <c r="BO122" s="226">
        <v>0</v>
      </c>
      <c r="BP122" s="220">
        <v>0</v>
      </c>
      <c r="BQ122" s="220">
        <v>0</v>
      </c>
      <c r="BR122" s="220">
        <v>0</v>
      </c>
      <c r="BS122" s="140">
        <f t="shared" si="44"/>
        <v>1</v>
      </c>
      <c r="BU122" s="155">
        <f t="shared" si="45"/>
        <v>1</v>
      </c>
      <c r="BV122" s="226">
        <v>1</v>
      </c>
      <c r="BW122" s="226">
        <v>0</v>
      </c>
      <c r="BX122" s="226">
        <v>0</v>
      </c>
      <c r="BY122" s="226">
        <v>0</v>
      </c>
      <c r="BZ122" s="226">
        <v>0</v>
      </c>
      <c r="CA122" s="226">
        <v>0</v>
      </c>
      <c r="CB122" s="226">
        <v>0</v>
      </c>
      <c r="CC122" s="140">
        <f t="shared" si="46"/>
        <v>0</v>
      </c>
      <c r="CE122" s="157" cm="1">
        <f t="array" ref="CE122">IF($AA122=0,0,
IF(OR(ROUND($BD122,2)&lt;&gt;1,
OR($AI122:$BB122&lt;0)),1,0))</f>
        <v>0</v>
      </c>
      <c r="CG122" s="159">
        <f t="shared" si="47"/>
        <v>1</v>
      </c>
      <c r="CH122" s="159">
        <f t="shared" si="48"/>
        <v>2</v>
      </c>
      <c r="CI122" s="159">
        <f>SUM(CH$12:CH122)+1</f>
        <v>259</v>
      </c>
      <c r="CJ122" s="144" t="str">
        <f t="shared" si="36"/>
        <v>N/A</v>
      </c>
      <c r="CK122" s="159" t="str">
        <f>IFERROR(RANK(CJ122,CJ$12:CJ$286,0)+COUNTIF(CJ$12:CJ122,CJ122)-1,NA)</f>
        <v>N/A</v>
      </c>
      <c r="CM122" s="227" t="s">
        <v>739</v>
      </c>
      <c r="CN122" s="227" t="str">
        <f t="shared" si="37"/>
        <v>FY22</v>
      </c>
      <c r="CO122" s="52" cm="1">
        <f t="array" ref="CO122">Inflation!$S$11
/INDEX(Inflation!$J$11:$Z$11,,MATCH(RIGHT(CM122,2),RIGHT(Inflation!$J$9:$Z$9,2),0))
/(1+Inflation!$S$10)^0.5</f>
        <v>0.96206866341754282</v>
      </c>
      <c r="CP122" s="227" t="s">
        <v>199</v>
      </c>
    </row>
    <row r="123" spans="1:94" x14ac:dyDescent="0.2">
      <c r="A123" s="49">
        <f>IF(AND(COUNTIF(D$12:D123,D123)&gt;1,D123&lt;&gt;"[Project Name]"),1,0)</f>
        <v>0</v>
      </c>
      <c r="C123" s="28">
        <f t="shared" si="38"/>
        <v>112</v>
      </c>
      <c r="D123" s="218" t="s">
        <v>680</v>
      </c>
      <c r="E123" s="218" t="b">
        <v>1</v>
      </c>
      <c r="F123" s="219" t="s">
        <v>23</v>
      </c>
      <c r="G123" s="219" t="s">
        <v>36</v>
      </c>
      <c r="H123" s="219" t="s">
        <v>46</v>
      </c>
      <c r="I123" s="219" t="s">
        <v>15</v>
      </c>
      <c r="J123" s="219" t="s">
        <v>15</v>
      </c>
      <c r="K123" s="219" t="s">
        <v>340</v>
      </c>
      <c r="L123" s="219" t="s">
        <v>360</v>
      </c>
      <c r="M123" s="219" t="s">
        <v>15</v>
      </c>
      <c r="N123" s="219" t="s">
        <v>200</v>
      </c>
      <c r="O123" s="220">
        <v>0</v>
      </c>
      <c r="P123" s="219" t="s">
        <v>523</v>
      </c>
      <c r="Q123" s="221" t="s">
        <v>131</v>
      </c>
      <c r="R123" s="222">
        <v>0</v>
      </c>
      <c r="S123" s="220">
        <v>0.62353891187102328</v>
      </c>
      <c r="T123" s="43">
        <f t="shared" si="39"/>
        <v>0.37646108812897672</v>
      </c>
      <c r="V123" s="223">
        <v>0.19420511938035484</v>
      </c>
      <c r="W123" s="223">
        <v>0.17655010852759528</v>
      </c>
      <c r="X123" s="223">
        <v>8.8275054263797642E-2</v>
      </c>
      <c r="Y123" s="223">
        <v>0.19420511938035484</v>
      </c>
      <c r="Z123" s="223">
        <v>0.20303262480673456</v>
      </c>
      <c r="AA123" s="141">
        <v>0.85626802635883725</v>
      </c>
      <c r="AC123" s="224">
        <v>0.1</v>
      </c>
      <c r="AD123" s="224">
        <v>0.11</v>
      </c>
      <c r="AE123" s="224">
        <v>0.14000000000000001</v>
      </c>
      <c r="AF123" s="224">
        <v>0.32</v>
      </c>
      <c r="AG123" s="224">
        <v>0.33</v>
      </c>
      <c r="AI123" s="220">
        <v>0</v>
      </c>
      <c r="AJ123" s="220">
        <v>0</v>
      </c>
      <c r="AK123" s="220">
        <v>0</v>
      </c>
      <c r="AL123" s="220">
        <v>1</v>
      </c>
      <c r="AM123" s="220">
        <v>0</v>
      </c>
      <c r="AN123" s="220">
        <v>0</v>
      </c>
      <c r="AO123" s="220">
        <v>0</v>
      </c>
      <c r="AP123" s="220">
        <v>0</v>
      </c>
      <c r="AQ123" s="220">
        <v>0</v>
      </c>
      <c r="AR123" s="220">
        <v>0</v>
      </c>
      <c r="AS123" s="220">
        <v>0</v>
      </c>
      <c r="AT123" s="220">
        <v>0</v>
      </c>
      <c r="AU123" s="220">
        <v>0</v>
      </c>
      <c r="AV123" s="220">
        <v>0</v>
      </c>
      <c r="AW123" s="220">
        <v>0</v>
      </c>
      <c r="AX123" s="220">
        <v>0</v>
      </c>
      <c r="AY123" s="220">
        <v>0</v>
      </c>
      <c r="AZ123" s="220">
        <v>0</v>
      </c>
      <c r="BA123" s="220">
        <v>0</v>
      </c>
      <c r="BB123" s="220">
        <v>0</v>
      </c>
      <c r="BC123" s="28"/>
      <c r="BD123" s="142">
        <f t="shared" si="40"/>
        <v>1</v>
      </c>
      <c r="BF123" s="155">
        <f t="shared" si="41"/>
        <v>0</v>
      </c>
      <c r="BG123" s="226">
        <v>0</v>
      </c>
      <c r="BH123" s="226">
        <v>0</v>
      </c>
      <c r="BI123" s="220">
        <v>0</v>
      </c>
      <c r="BJ123" s="220">
        <v>0</v>
      </c>
      <c r="BK123" s="220">
        <v>0</v>
      </c>
      <c r="BL123" s="140">
        <f t="shared" si="42"/>
        <v>1</v>
      </c>
      <c r="BM123" s="28"/>
      <c r="BN123" s="155">
        <f t="shared" si="43"/>
        <v>0</v>
      </c>
      <c r="BO123" s="226">
        <v>0</v>
      </c>
      <c r="BP123" s="220">
        <v>0</v>
      </c>
      <c r="BQ123" s="220">
        <v>0</v>
      </c>
      <c r="BR123" s="220">
        <v>0</v>
      </c>
      <c r="BS123" s="140">
        <f t="shared" si="44"/>
        <v>1</v>
      </c>
      <c r="BU123" s="155">
        <f t="shared" si="45"/>
        <v>1</v>
      </c>
      <c r="BV123" s="226">
        <v>1</v>
      </c>
      <c r="BW123" s="226">
        <v>0</v>
      </c>
      <c r="BX123" s="226">
        <v>0</v>
      </c>
      <c r="BY123" s="226">
        <v>0</v>
      </c>
      <c r="BZ123" s="226">
        <v>0</v>
      </c>
      <c r="CA123" s="226">
        <v>0</v>
      </c>
      <c r="CB123" s="226">
        <v>0</v>
      </c>
      <c r="CC123" s="140">
        <f t="shared" si="46"/>
        <v>0</v>
      </c>
      <c r="CE123" s="157" cm="1">
        <f t="array" ref="CE123">IF($AA123=0,0,
IF(OR(ROUND($BD123,2)&lt;&gt;1,
OR($AI123:$BB123&lt;0)),1,0))</f>
        <v>0</v>
      </c>
      <c r="CG123" s="159">
        <f t="shared" si="47"/>
        <v>1</v>
      </c>
      <c r="CH123" s="159">
        <f t="shared" si="48"/>
        <v>2</v>
      </c>
      <c r="CI123" s="159">
        <f>SUM(CH$12:CH123)+1</f>
        <v>261</v>
      </c>
      <c r="CJ123" s="144" t="str">
        <f t="shared" si="36"/>
        <v>N/A</v>
      </c>
      <c r="CK123" s="159" t="str">
        <f>IFERROR(RANK(CJ123,CJ$12:CJ$286,0)+COUNTIF(CJ$12:CJ123,CJ123)-1,NA)</f>
        <v>N/A</v>
      </c>
      <c r="CM123" s="227" t="s">
        <v>739</v>
      </c>
      <c r="CN123" s="227" t="str">
        <f t="shared" si="37"/>
        <v>FY22</v>
      </c>
      <c r="CO123" s="52" cm="1">
        <f t="array" ref="CO123">Inflation!$S$11
/INDEX(Inflation!$J$11:$Z$11,,MATCH(RIGHT(CM123,2),RIGHT(Inflation!$J$9:$Z$9,2),0))
/(1+Inflation!$S$10)^0.5</f>
        <v>0.96206866341754282</v>
      </c>
      <c r="CP123" s="227" t="s">
        <v>199</v>
      </c>
    </row>
    <row r="124" spans="1:94" x14ac:dyDescent="0.2">
      <c r="A124" s="49">
        <f>IF(AND(COUNTIF(D$12:D124,D124)&gt;1,D124&lt;&gt;"[Project Name]"),1,0)</f>
        <v>0</v>
      </c>
      <c r="C124" s="28">
        <f t="shared" si="38"/>
        <v>113</v>
      </c>
      <c r="D124" s="218" t="s">
        <v>681</v>
      </c>
      <c r="E124" s="218" t="b">
        <v>1</v>
      </c>
      <c r="F124" s="219" t="s">
        <v>23</v>
      </c>
      <c r="G124" s="219" t="s">
        <v>36</v>
      </c>
      <c r="H124" s="219" t="s">
        <v>46</v>
      </c>
      <c r="I124" s="219" t="s">
        <v>15</v>
      </c>
      <c r="J124" s="219" t="s">
        <v>15</v>
      </c>
      <c r="K124" s="219" t="s">
        <v>340</v>
      </c>
      <c r="L124" s="219" t="s">
        <v>360</v>
      </c>
      <c r="M124" s="219" t="s">
        <v>15</v>
      </c>
      <c r="N124" s="219" t="s">
        <v>200</v>
      </c>
      <c r="O124" s="220">
        <v>0</v>
      </c>
      <c r="P124" s="219" t="s">
        <v>523</v>
      </c>
      <c r="Q124" s="221" t="s">
        <v>131</v>
      </c>
      <c r="R124" s="222">
        <v>0</v>
      </c>
      <c r="S124" s="220">
        <v>0.54795126142411854</v>
      </c>
      <c r="T124" s="43">
        <f t="shared" si="39"/>
        <v>0.45204873857588146</v>
      </c>
      <c r="V124" s="223">
        <v>1.1357296375956298</v>
      </c>
      <c r="W124" s="223">
        <v>1.0324814887233</v>
      </c>
      <c r="X124" s="223">
        <v>0.51624074436165002</v>
      </c>
      <c r="Y124" s="223">
        <v>1.1357296375956298</v>
      </c>
      <c r="Z124" s="223">
        <v>1.187353712031795</v>
      </c>
      <c r="AA124" s="141">
        <v>5.0075352203080046</v>
      </c>
      <c r="AC124" s="224">
        <v>0.1</v>
      </c>
      <c r="AD124" s="224">
        <v>0.11</v>
      </c>
      <c r="AE124" s="224">
        <v>0.14000000000000001</v>
      </c>
      <c r="AF124" s="224">
        <v>0.32</v>
      </c>
      <c r="AG124" s="224">
        <v>0.33</v>
      </c>
      <c r="AI124" s="220">
        <v>0</v>
      </c>
      <c r="AJ124" s="220">
        <v>0</v>
      </c>
      <c r="AK124" s="220">
        <v>0</v>
      </c>
      <c r="AL124" s="220">
        <v>1</v>
      </c>
      <c r="AM124" s="220">
        <v>0</v>
      </c>
      <c r="AN124" s="220">
        <v>0</v>
      </c>
      <c r="AO124" s="220">
        <v>0</v>
      </c>
      <c r="AP124" s="220">
        <v>0</v>
      </c>
      <c r="AQ124" s="220">
        <v>0</v>
      </c>
      <c r="AR124" s="220">
        <v>0</v>
      </c>
      <c r="AS124" s="220">
        <v>0</v>
      </c>
      <c r="AT124" s="220">
        <v>0</v>
      </c>
      <c r="AU124" s="220">
        <v>0</v>
      </c>
      <c r="AV124" s="220">
        <v>0</v>
      </c>
      <c r="AW124" s="220">
        <v>0</v>
      </c>
      <c r="AX124" s="220">
        <v>0</v>
      </c>
      <c r="AY124" s="220">
        <v>0</v>
      </c>
      <c r="AZ124" s="220">
        <v>0</v>
      </c>
      <c r="BA124" s="220">
        <v>0</v>
      </c>
      <c r="BB124" s="220">
        <v>0</v>
      </c>
      <c r="BC124" s="28"/>
      <c r="BD124" s="142">
        <f t="shared" si="40"/>
        <v>1</v>
      </c>
      <c r="BF124" s="155">
        <f t="shared" si="41"/>
        <v>0</v>
      </c>
      <c r="BG124" s="226">
        <v>0</v>
      </c>
      <c r="BH124" s="226">
        <v>0</v>
      </c>
      <c r="BI124" s="220">
        <v>0</v>
      </c>
      <c r="BJ124" s="220">
        <v>0</v>
      </c>
      <c r="BK124" s="220">
        <v>0</v>
      </c>
      <c r="BL124" s="140">
        <f t="shared" si="42"/>
        <v>1</v>
      </c>
      <c r="BM124" s="28"/>
      <c r="BN124" s="155">
        <f t="shared" si="43"/>
        <v>0</v>
      </c>
      <c r="BO124" s="226">
        <v>0</v>
      </c>
      <c r="BP124" s="220">
        <v>0</v>
      </c>
      <c r="BQ124" s="220">
        <v>0</v>
      </c>
      <c r="BR124" s="220">
        <v>0</v>
      </c>
      <c r="BS124" s="140">
        <f t="shared" si="44"/>
        <v>1</v>
      </c>
      <c r="BU124" s="155">
        <f t="shared" si="45"/>
        <v>1</v>
      </c>
      <c r="BV124" s="226">
        <v>1</v>
      </c>
      <c r="BW124" s="226">
        <v>0</v>
      </c>
      <c r="BX124" s="226">
        <v>0</v>
      </c>
      <c r="BY124" s="226">
        <v>0</v>
      </c>
      <c r="BZ124" s="226">
        <v>0</v>
      </c>
      <c r="CA124" s="226">
        <v>0</v>
      </c>
      <c r="CB124" s="226">
        <v>0</v>
      </c>
      <c r="CC124" s="140">
        <f t="shared" si="46"/>
        <v>0</v>
      </c>
      <c r="CE124" s="157" cm="1">
        <f t="array" ref="CE124">IF($AA124=0,0,
IF(OR(ROUND($BD124,2)&lt;&gt;1,
OR($AI124:$BB124&lt;0)),1,0))</f>
        <v>0</v>
      </c>
      <c r="CG124" s="159">
        <f t="shared" si="47"/>
        <v>1</v>
      </c>
      <c r="CH124" s="159">
        <f t="shared" si="48"/>
        <v>2</v>
      </c>
      <c r="CI124" s="159">
        <f>SUM(CH$12:CH124)+1</f>
        <v>263</v>
      </c>
      <c r="CJ124" s="144" t="str">
        <f t="shared" si="36"/>
        <v>N/A</v>
      </c>
      <c r="CK124" s="159" t="str">
        <f>IFERROR(RANK(CJ124,CJ$12:CJ$286,0)+COUNTIF(CJ$12:CJ124,CJ124)-1,NA)</f>
        <v>N/A</v>
      </c>
      <c r="CM124" s="227" t="s">
        <v>739</v>
      </c>
      <c r="CN124" s="227" t="str">
        <f t="shared" si="37"/>
        <v>FY22</v>
      </c>
      <c r="CO124" s="52" cm="1">
        <f t="array" ref="CO124">Inflation!$S$11
/INDEX(Inflation!$J$11:$Z$11,,MATCH(RIGHT(CM124,2),RIGHT(Inflation!$J$9:$Z$9,2),0))
/(1+Inflation!$S$10)^0.5</f>
        <v>0.96206866341754282</v>
      </c>
      <c r="CP124" s="227" t="s">
        <v>199</v>
      </c>
    </row>
    <row r="125" spans="1:94" x14ac:dyDescent="0.2">
      <c r="A125" s="49">
        <f>IF(AND(COUNTIF(D$12:D125,D125)&gt;1,D125&lt;&gt;"[Project Name]"),1,0)</f>
        <v>0</v>
      </c>
      <c r="C125" s="28">
        <f t="shared" si="38"/>
        <v>114</v>
      </c>
      <c r="D125" s="218" t="s">
        <v>682</v>
      </c>
      <c r="E125" s="218" t="b">
        <v>1</v>
      </c>
      <c r="F125" s="219" t="s">
        <v>23</v>
      </c>
      <c r="G125" s="219" t="s">
        <v>36</v>
      </c>
      <c r="H125" s="219" t="s">
        <v>46</v>
      </c>
      <c r="I125" s="219" t="s">
        <v>15</v>
      </c>
      <c r="J125" s="219" t="s">
        <v>15</v>
      </c>
      <c r="K125" s="219" t="s">
        <v>340</v>
      </c>
      <c r="L125" s="219" t="s">
        <v>360</v>
      </c>
      <c r="M125" s="219" t="s">
        <v>15</v>
      </c>
      <c r="N125" s="219" t="s">
        <v>200</v>
      </c>
      <c r="O125" s="220">
        <v>0</v>
      </c>
      <c r="P125" s="219" t="s">
        <v>523</v>
      </c>
      <c r="Q125" s="221" t="s">
        <v>131</v>
      </c>
      <c r="R125" s="222">
        <v>0</v>
      </c>
      <c r="S125" s="220">
        <v>0.58379922225532466</v>
      </c>
      <c r="T125" s="43">
        <f t="shared" si="39"/>
        <v>0.41620077774467534</v>
      </c>
      <c r="V125" s="223">
        <v>9.0782707120687603E-2</v>
      </c>
      <c r="W125" s="223">
        <v>8.2529733746079637E-2</v>
      </c>
      <c r="X125" s="223">
        <v>4.1264866873039818E-2</v>
      </c>
      <c r="Y125" s="223">
        <v>9.0782707120687603E-2</v>
      </c>
      <c r="Z125" s="223">
        <v>9.4909193807991607E-2</v>
      </c>
      <c r="AA125" s="141">
        <v>0.40026920866848625</v>
      </c>
      <c r="AC125" s="224">
        <v>0.1</v>
      </c>
      <c r="AD125" s="224">
        <v>0.11</v>
      </c>
      <c r="AE125" s="224">
        <v>0.14000000000000001</v>
      </c>
      <c r="AF125" s="224">
        <v>0.32</v>
      </c>
      <c r="AG125" s="224">
        <v>0.33</v>
      </c>
      <c r="AI125" s="220">
        <v>0</v>
      </c>
      <c r="AJ125" s="220">
        <v>0</v>
      </c>
      <c r="AK125" s="220">
        <v>0</v>
      </c>
      <c r="AL125" s="220">
        <v>1</v>
      </c>
      <c r="AM125" s="220">
        <v>0</v>
      </c>
      <c r="AN125" s="220">
        <v>0</v>
      </c>
      <c r="AO125" s="220">
        <v>0</v>
      </c>
      <c r="AP125" s="220">
        <v>0</v>
      </c>
      <c r="AQ125" s="220">
        <v>0</v>
      </c>
      <c r="AR125" s="220">
        <v>0</v>
      </c>
      <c r="AS125" s="220">
        <v>0</v>
      </c>
      <c r="AT125" s="220">
        <v>0</v>
      </c>
      <c r="AU125" s="220">
        <v>0</v>
      </c>
      <c r="AV125" s="220">
        <v>0</v>
      </c>
      <c r="AW125" s="220">
        <v>0</v>
      </c>
      <c r="AX125" s="220">
        <v>0</v>
      </c>
      <c r="AY125" s="220">
        <v>0</v>
      </c>
      <c r="AZ125" s="220">
        <v>0</v>
      </c>
      <c r="BA125" s="220">
        <v>0</v>
      </c>
      <c r="BB125" s="220">
        <v>0</v>
      </c>
      <c r="BC125" s="28"/>
      <c r="BD125" s="142">
        <f t="shared" si="40"/>
        <v>1</v>
      </c>
      <c r="BF125" s="155">
        <f t="shared" si="41"/>
        <v>0</v>
      </c>
      <c r="BG125" s="226">
        <v>0</v>
      </c>
      <c r="BH125" s="226">
        <v>0</v>
      </c>
      <c r="BI125" s="220">
        <v>0</v>
      </c>
      <c r="BJ125" s="220">
        <v>0</v>
      </c>
      <c r="BK125" s="220">
        <v>0</v>
      </c>
      <c r="BL125" s="140">
        <f t="shared" si="42"/>
        <v>1</v>
      </c>
      <c r="BM125" s="28"/>
      <c r="BN125" s="155">
        <f t="shared" si="43"/>
        <v>0</v>
      </c>
      <c r="BO125" s="226">
        <v>0</v>
      </c>
      <c r="BP125" s="220">
        <v>0</v>
      </c>
      <c r="BQ125" s="220">
        <v>0</v>
      </c>
      <c r="BR125" s="220">
        <v>0</v>
      </c>
      <c r="BS125" s="140">
        <f t="shared" si="44"/>
        <v>1</v>
      </c>
      <c r="BU125" s="155">
        <f t="shared" si="45"/>
        <v>1</v>
      </c>
      <c r="BV125" s="226">
        <v>1</v>
      </c>
      <c r="BW125" s="226">
        <v>0</v>
      </c>
      <c r="BX125" s="226">
        <v>0</v>
      </c>
      <c r="BY125" s="226">
        <v>0</v>
      </c>
      <c r="BZ125" s="226">
        <v>0</v>
      </c>
      <c r="CA125" s="226">
        <v>0</v>
      </c>
      <c r="CB125" s="226">
        <v>0</v>
      </c>
      <c r="CC125" s="140">
        <f t="shared" si="46"/>
        <v>0</v>
      </c>
      <c r="CE125" s="157" cm="1">
        <f t="array" ref="CE125">IF($AA125=0,0,
IF(OR(ROUND($BD125,2)&lt;&gt;1,
OR($AI125:$BB125&lt;0)),1,0))</f>
        <v>0</v>
      </c>
      <c r="CG125" s="159">
        <f t="shared" si="47"/>
        <v>1</v>
      </c>
      <c r="CH125" s="159">
        <f t="shared" si="48"/>
        <v>2</v>
      </c>
      <c r="CI125" s="159">
        <f>SUM(CH$12:CH125)+1</f>
        <v>265</v>
      </c>
      <c r="CJ125" s="144" t="str">
        <f t="shared" si="36"/>
        <v>N/A</v>
      </c>
      <c r="CK125" s="159" t="str">
        <f>IFERROR(RANK(CJ125,CJ$12:CJ$286,0)+COUNTIF(CJ$12:CJ125,CJ125)-1,NA)</f>
        <v>N/A</v>
      </c>
      <c r="CM125" s="227" t="s">
        <v>739</v>
      </c>
      <c r="CN125" s="227" t="str">
        <f t="shared" si="37"/>
        <v>FY22</v>
      </c>
      <c r="CO125" s="52" cm="1">
        <f t="array" ref="CO125">Inflation!$S$11
/INDEX(Inflation!$J$11:$Z$11,,MATCH(RIGHT(CM125,2),RIGHT(Inflation!$J$9:$Z$9,2),0))
/(1+Inflation!$S$10)^0.5</f>
        <v>0.96206866341754282</v>
      </c>
      <c r="CP125" s="227" t="s">
        <v>199</v>
      </c>
    </row>
    <row r="126" spans="1:94" x14ac:dyDescent="0.2">
      <c r="A126" s="49">
        <f>IF(AND(COUNTIF(D$12:D126,D126)&gt;1,D126&lt;&gt;"[Project Name]"),1,0)</f>
        <v>0</v>
      </c>
      <c r="C126" s="28">
        <f t="shared" si="38"/>
        <v>115</v>
      </c>
      <c r="D126" s="218" t="s">
        <v>683</v>
      </c>
      <c r="E126" s="218" t="b">
        <v>0</v>
      </c>
      <c r="F126" s="219" t="s">
        <v>23</v>
      </c>
      <c r="G126" s="219" t="s">
        <v>36</v>
      </c>
      <c r="H126" s="219" t="s">
        <v>46</v>
      </c>
      <c r="I126" s="219" t="s">
        <v>15</v>
      </c>
      <c r="J126" s="219" t="s">
        <v>15</v>
      </c>
      <c r="K126" s="219" t="s">
        <v>340</v>
      </c>
      <c r="L126" s="219" t="s">
        <v>360</v>
      </c>
      <c r="M126" s="219" t="s">
        <v>15</v>
      </c>
      <c r="N126" s="219" t="s">
        <v>199</v>
      </c>
      <c r="O126" s="220">
        <v>0</v>
      </c>
      <c r="P126" s="219" t="s">
        <v>523</v>
      </c>
      <c r="Q126" s="221" t="s">
        <v>131</v>
      </c>
      <c r="R126" s="222">
        <v>0</v>
      </c>
      <c r="S126" s="220">
        <v>0</v>
      </c>
      <c r="T126" s="43">
        <f t="shared" si="39"/>
        <v>1</v>
      </c>
      <c r="V126" s="223">
        <v>0</v>
      </c>
      <c r="W126" s="223">
        <v>0</v>
      </c>
      <c r="X126" s="223">
        <v>0</v>
      </c>
      <c r="Y126" s="223">
        <v>0</v>
      </c>
      <c r="Z126" s="223">
        <v>0</v>
      </c>
      <c r="AA126" s="141">
        <v>0</v>
      </c>
      <c r="AC126" s="224">
        <v>0</v>
      </c>
      <c r="AD126" s="224">
        <v>0</v>
      </c>
      <c r="AE126" s="224">
        <v>0</v>
      </c>
      <c r="AF126" s="224">
        <v>0</v>
      </c>
      <c r="AG126" s="224">
        <v>0</v>
      </c>
      <c r="AI126" s="220">
        <v>0</v>
      </c>
      <c r="AJ126" s="220">
        <v>0</v>
      </c>
      <c r="AK126" s="220">
        <v>0</v>
      </c>
      <c r="AL126" s="220">
        <v>0</v>
      </c>
      <c r="AM126" s="220">
        <v>0</v>
      </c>
      <c r="AN126" s="220">
        <v>0</v>
      </c>
      <c r="AO126" s="220">
        <v>0</v>
      </c>
      <c r="AP126" s="220">
        <v>0</v>
      </c>
      <c r="AQ126" s="220">
        <v>0</v>
      </c>
      <c r="AR126" s="220">
        <v>0</v>
      </c>
      <c r="AS126" s="220">
        <v>0</v>
      </c>
      <c r="AT126" s="220">
        <v>0</v>
      </c>
      <c r="AU126" s="220">
        <v>0</v>
      </c>
      <c r="AV126" s="220">
        <v>0</v>
      </c>
      <c r="AW126" s="220">
        <v>0</v>
      </c>
      <c r="AX126" s="220">
        <v>0</v>
      </c>
      <c r="AY126" s="220">
        <v>0</v>
      </c>
      <c r="AZ126" s="220">
        <v>0</v>
      </c>
      <c r="BA126" s="220">
        <v>0</v>
      </c>
      <c r="BB126" s="220">
        <v>0</v>
      </c>
      <c r="BC126" s="28"/>
      <c r="BD126" s="142">
        <f t="shared" si="40"/>
        <v>0</v>
      </c>
      <c r="BF126" s="155">
        <f t="shared" si="41"/>
        <v>0</v>
      </c>
      <c r="BG126" s="226">
        <v>0</v>
      </c>
      <c r="BH126" s="226">
        <v>0</v>
      </c>
      <c r="BI126" s="220">
        <v>0</v>
      </c>
      <c r="BJ126" s="220">
        <v>0</v>
      </c>
      <c r="BK126" s="220">
        <v>0</v>
      </c>
      <c r="BL126" s="140">
        <f t="shared" si="42"/>
        <v>1</v>
      </c>
      <c r="BM126" s="28"/>
      <c r="BN126" s="155">
        <f t="shared" si="43"/>
        <v>0</v>
      </c>
      <c r="BO126" s="226">
        <v>0</v>
      </c>
      <c r="BP126" s="220">
        <v>0</v>
      </c>
      <c r="BQ126" s="220">
        <v>0</v>
      </c>
      <c r="BR126" s="220">
        <v>0</v>
      </c>
      <c r="BS126" s="140">
        <f t="shared" si="44"/>
        <v>1</v>
      </c>
      <c r="BU126" s="155">
        <f t="shared" si="45"/>
        <v>0</v>
      </c>
      <c r="BV126" s="226">
        <v>0</v>
      </c>
      <c r="BW126" s="226">
        <v>0</v>
      </c>
      <c r="BX126" s="226">
        <v>0</v>
      </c>
      <c r="BY126" s="226">
        <v>0</v>
      </c>
      <c r="BZ126" s="226">
        <v>0</v>
      </c>
      <c r="CA126" s="226">
        <v>0</v>
      </c>
      <c r="CB126" s="226">
        <v>0</v>
      </c>
      <c r="CC126" s="140">
        <f t="shared" si="46"/>
        <v>1</v>
      </c>
      <c r="CE126" s="157" cm="1">
        <f t="array" ref="CE126">IF($AA126=0,0,
IF(OR(ROUND($BD126,2)&lt;&gt;1,
OR($AI126:$BB126&lt;0)),1,0))</f>
        <v>0</v>
      </c>
      <c r="CG126" s="159">
        <f t="shared" si="47"/>
        <v>0</v>
      </c>
      <c r="CH126" s="159">
        <f t="shared" si="48"/>
        <v>0</v>
      </c>
      <c r="CI126" s="159">
        <f>SUM(CH$12:CH126)+1</f>
        <v>265</v>
      </c>
      <c r="CJ126" s="144" t="str">
        <f t="shared" si="36"/>
        <v>N/A</v>
      </c>
      <c r="CK126" s="159" t="str">
        <f>IFERROR(RANK(CJ126,CJ$12:CJ$286,0)+COUNTIF(CJ$12:CJ126,CJ126)-1,NA)</f>
        <v>N/A</v>
      </c>
      <c r="CM126" s="227" t="s">
        <v>739</v>
      </c>
      <c r="CN126" s="227" t="str">
        <f t="shared" si="37"/>
        <v>FY22</v>
      </c>
      <c r="CO126" s="52" cm="1">
        <f t="array" ref="CO126">Inflation!$S$11
/INDEX(Inflation!$J$11:$Z$11,,MATCH(RIGHT(CM126,2),RIGHT(Inflation!$J$9:$Z$9,2),0))
/(1+Inflation!$S$10)^0.5</f>
        <v>0.96206866341754282</v>
      </c>
      <c r="CP126" s="227" t="s">
        <v>199</v>
      </c>
    </row>
    <row r="127" spans="1:94" x14ac:dyDescent="0.2">
      <c r="A127" s="49">
        <f>IF(AND(COUNTIF(D$12:D127,D127)&gt;1,D127&lt;&gt;"[Project Name]"),1,0)</f>
        <v>0</v>
      </c>
      <c r="C127" s="28">
        <f t="shared" si="38"/>
        <v>116</v>
      </c>
      <c r="D127" s="218" t="s">
        <v>684</v>
      </c>
      <c r="E127" s="218" t="b">
        <v>1</v>
      </c>
      <c r="F127" s="219" t="s">
        <v>23</v>
      </c>
      <c r="G127" s="219" t="s">
        <v>36</v>
      </c>
      <c r="H127" s="219" t="s">
        <v>46</v>
      </c>
      <c r="I127" s="219" t="s">
        <v>15</v>
      </c>
      <c r="J127" s="219" t="s">
        <v>15</v>
      </c>
      <c r="K127" s="219" t="s">
        <v>340</v>
      </c>
      <c r="L127" s="219" t="s">
        <v>360</v>
      </c>
      <c r="M127" s="219" t="s">
        <v>15</v>
      </c>
      <c r="N127" s="219" t="s">
        <v>200</v>
      </c>
      <c r="O127" s="220">
        <v>0</v>
      </c>
      <c r="P127" s="219" t="s">
        <v>523</v>
      </c>
      <c r="Q127" s="221" t="s">
        <v>131</v>
      </c>
      <c r="R127" s="222">
        <v>0</v>
      </c>
      <c r="S127" s="220">
        <v>0.26351004243804416</v>
      </c>
      <c r="T127" s="43">
        <f t="shared" si="39"/>
        <v>0.7364899575619559</v>
      </c>
      <c r="V127" s="223">
        <v>0.13490781435063795</v>
      </c>
      <c r="W127" s="223">
        <v>0.12264346759148906</v>
      </c>
      <c r="X127" s="223">
        <v>6.1321733795744529E-2</v>
      </c>
      <c r="Y127" s="223">
        <v>0.13490781435063795</v>
      </c>
      <c r="Z127" s="223">
        <v>0.1410399877302124</v>
      </c>
      <c r="AA127" s="141">
        <v>0.59482081781872187</v>
      </c>
      <c r="AC127" s="224">
        <v>0.1</v>
      </c>
      <c r="AD127" s="224">
        <v>0.11</v>
      </c>
      <c r="AE127" s="224">
        <v>0.14000000000000001</v>
      </c>
      <c r="AF127" s="224">
        <v>0.32</v>
      </c>
      <c r="AG127" s="224">
        <v>0.33</v>
      </c>
      <c r="AI127" s="220">
        <v>0</v>
      </c>
      <c r="AJ127" s="220">
        <v>0</v>
      </c>
      <c r="AK127" s="220">
        <v>0</v>
      </c>
      <c r="AL127" s="220">
        <v>1</v>
      </c>
      <c r="AM127" s="220">
        <v>0</v>
      </c>
      <c r="AN127" s="220">
        <v>0</v>
      </c>
      <c r="AO127" s="220">
        <v>0</v>
      </c>
      <c r="AP127" s="220">
        <v>0</v>
      </c>
      <c r="AQ127" s="220">
        <v>0</v>
      </c>
      <c r="AR127" s="220">
        <v>0</v>
      </c>
      <c r="AS127" s="220">
        <v>0</v>
      </c>
      <c r="AT127" s="220">
        <v>0</v>
      </c>
      <c r="AU127" s="220">
        <v>0</v>
      </c>
      <c r="AV127" s="220">
        <v>0</v>
      </c>
      <c r="AW127" s="220">
        <v>0</v>
      </c>
      <c r="AX127" s="220">
        <v>0</v>
      </c>
      <c r="AY127" s="220">
        <v>0</v>
      </c>
      <c r="AZ127" s="220">
        <v>0</v>
      </c>
      <c r="BA127" s="220">
        <v>0</v>
      </c>
      <c r="BB127" s="220">
        <v>0</v>
      </c>
      <c r="BC127" s="28"/>
      <c r="BD127" s="142">
        <f t="shared" si="40"/>
        <v>1</v>
      </c>
      <c r="BF127" s="155">
        <f t="shared" si="41"/>
        <v>0</v>
      </c>
      <c r="BG127" s="226">
        <v>0</v>
      </c>
      <c r="BH127" s="226">
        <v>0</v>
      </c>
      <c r="BI127" s="220">
        <v>0</v>
      </c>
      <c r="BJ127" s="220">
        <v>0</v>
      </c>
      <c r="BK127" s="220">
        <v>0</v>
      </c>
      <c r="BL127" s="140">
        <f t="shared" si="42"/>
        <v>1</v>
      </c>
      <c r="BM127" s="28"/>
      <c r="BN127" s="155">
        <f t="shared" si="43"/>
        <v>0</v>
      </c>
      <c r="BO127" s="226">
        <v>0</v>
      </c>
      <c r="BP127" s="220">
        <v>0</v>
      </c>
      <c r="BQ127" s="220">
        <v>0</v>
      </c>
      <c r="BR127" s="220">
        <v>0</v>
      </c>
      <c r="BS127" s="140">
        <f t="shared" si="44"/>
        <v>1</v>
      </c>
      <c r="BU127" s="155">
        <f t="shared" si="45"/>
        <v>1</v>
      </c>
      <c r="BV127" s="226">
        <v>1</v>
      </c>
      <c r="BW127" s="226">
        <v>0</v>
      </c>
      <c r="BX127" s="226">
        <v>0</v>
      </c>
      <c r="BY127" s="226">
        <v>0</v>
      </c>
      <c r="BZ127" s="226">
        <v>0</v>
      </c>
      <c r="CA127" s="226">
        <v>0</v>
      </c>
      <c r="CB127" s="226">
        <v>0</v>
      </c>
      <c r="CC127" s="140">
        <f t="shared" si="46"/>
        <v>0</v>
      </c>
      <c r="CE127" s="157" cm="1">
        <f t="array" ref="CE127">IF($AA127=0,0,
IF(OR(ROUND($BD127,2)&lt;&gt;1,
OR($AI127:$BB127&lt;0)),1,0))</f>
        <v>0</v>
      </c>
      <c r="CG127" s="159">
        <f t="shared" si="47"/>
        <v>1</v>
      </c>
      <c r="CH127" s="159">
        <f t="shared" si="48"/>
        <v>2</v>
      </c>
      <c r="CI127" s="159">
        <f>SUM(CH$12:CH127)+1</f>
        <v>267</v>
      </c>
      <c r="CJ127" s="144" t="str">
        <f t="shared" si="36"/>
        <v>N/A</v>
      </c>
      <c r="CK127" s="159" t="str">
        <f>IFERROR(RANK(CJ127,CJ$12:CJ$286,0)+COUNTIF(CJ$12:CJ127,CJ127)-1,NA)</f>
        <v>N/A</v>
      </c>
      <c r="CM127" s="227" t="s">
        <v>739</v>
      </c>
      <c r="CN127" s="227" t="str">
        <f t="shared" si="37"/>
        <v>FY22</v>
      </c>
      <c r="CO127" s="52" cm="1">
        <f t="array" ref="CO127">Inflation!$S$11
/INDEX(Inflation!$J$11:$Z$11,,MATCH(RIGHT(CM127,2),RIGHT(Inflation!$J$9:$Z$9,2),0))
/(1+Inflation!$S$10)^0.5</f>
        <v>0.96206866341754282</v>
      </c>
      <c r="CP127" s="227" t="s">
        <v>199</v>
      </c>
    </row>
    <row r="128" spans="1:94" x14ac:dyDescent="0.2">
      <c r="A128" s="49">
        <f>IF(AND(COUNTIF(D$12:D128,D128)&gt;1,D128&lt;&gt;"[Project Name]"),1,0)</f>
        <v>0</v>
      </c>
      <c r="C128" s="28">
        <f t="shared" si="38"/>
        <v>117</v>
      </c>
      <c r="D128" s="218" t="s">
        <v>685</v>
      </c>
      <c r="E128" s="218" t="b">
        <v>0</v>
      </c>
      <c r="F128" s="219" t="s">
        <v>23</v>
      </c>
      <c r="G128" s="219" t="s">
        <v>36</v>
      </c>
      <c r="H128" s="219" t="s">
        <v>46</v>
      </c>
      <c r="I128" s="219" t="s">
        <v>15</v>
      </c>
      <c r="J128" s="219" t="s">
        <v>15</v>
      </c>
      <c r="K128" s="219" t="s">
        <v>340</v>
      </c>
      <c r="L128" s="219" t="s">
        <v>360</v>
      </c>
      <c r="M128" s="219" t="s">
        <v>15</v>
      </c>
      <c r="N128" s="219" t="s">
        <v>200</v>
      </c>
      <c r="O128" s="220">
        <v>0</v>
      </c>
      <c r="P128" s="219" t="s">
        <v>523</v>
      </c>
      <c r="Q128" s="221" t="s">
        <v>131</v>
      </c>
      <c r="R128" s="222">
        <v>0</v>
      </c>
      <c r="S128" s="220">
        <v>0</v>
      </c>
      <c r="T128" s="43">
        <f t="shared" si="39"/>
        <v>1</v>
      </c>
      <c r="V128" s="223">
        <v>0</v>
      </c>
      <c r="W128" s="223">
        <v>0</v>
      </c>
      <c r="X128" s="223">
        <v>0</v>
      </c>
      <c r="Y128" s="223">
        <v>0</v>
      </c>
      <c r="Z128" s="223">
        <v>0</v>
      </c>
      <c r="AA128" s="141">
        <v>0</v>
      </c>
      <c r="AC128" s="224">
        <v>0</v>
      </c>
      <c r="AD128" s="224">
        <v>0</v>
      </c>
      <c r="AE128" s="224">
        <v>0</v>
      </c>
      <c r="AF128" s="224">
        <v>0</v>
      </c>
      <c r="AG128" s="224">
        <v>0</v>
      </c>
      <c r="AI128" s="220">
        <v>0</v>
      </c>
      <c r="AJ128" s="220">
        <v>0</v>
      </c>
      <c r="AK128" s="220">
        <v>0</v>
      </c>
      <c r="AL128" s="220">
        <v>1</v>
      </c>
      <c r="AM128" s="220">
        <v>0</v>
      </c>
      <c r="AN128" s="220">
        <v>0</v>
      </c>
      <c r="AO128" s="220">
        <v>0</v>
      </c>
      <c r="AP128" s="220">
        <v>0</v>
      </c>
      <c r="AQ128" s="220">
        <v>0</v>
      </c>
      <c r="AR128" s="220">
        <v>0</v>
      </c>
      <c r="AS128" s="220">
        <v>0</v>
      </c>
      <c r="AT128" s="220">
        <v>0</v>
      </c>
      <c r="AU128" s="220">
        <v>0</v>
      </c>
      <c r="AV128" s="220">
        <v>0</v>
      </c>
      <c r="AW128" s="220">
        <v>0</v>
      </c>
      <c r="AX128" s="220">
        <v>0</v>
      </c>
      <c r="AY128" s="220">
        <v>0</v>
      </c>
      <c r="AZ128" s="220">
        <v>0</v>
      </c>
      <c r="BA128" s="220">
        <v>0</v>
      </c>
      <c r="BB128" s="220">
        <v>0</v>
      </c>
      <c r="BC128" s="28"/>
      <c r="BD128" s="142">
        <f t="shared" si="40"/>
        <v>1</v>
      </c>
      <c r="BF128" s="155">
        <f t="shared" si="41"/>
        <v>0</v>
      </c>
      <c r="BG128" s="226">
        <v>0</v>
      </c>
      <c r="BH128" s="226">
        <v>0</v>
      </c>
      <c r="BI128" s="220">
        <v>0</v>
      </c>
      <c r="BJ128" s="220">
        <v>0</v>
      </c>
      <c r="BK128" s="220">
        <v>0</v>
      </c>
      <c r="BL128" s="140">
        <f t="shared" si="42"/>
        <v>1</v>
      </c>
      <c r="BM128" s="28"/>
      <c r="BN128" s="155">
        <f t="shared" si="43"/>
        <v>0</v>
      </c>
      <c r="BO128" s="226">
        <v>0</v>
      </c>
      <c r="BP128" s="220">
        <v>0</v>
      </c>
      <c r="BQ128" s="220">
        <v>0</v>
      </c>
      <c r="BR128" s="220">
        <v>0</v>
      </c>
      <c r="BS128" s="140">
        <f t="shared" si="44"/>
        <v>1</v>
      </c>
      <c r="BU128" s="155">
        <f t="shared" si="45"/>
        <v>1</v>
      </c>
      <c r="BV128" s="226">
        <v>1</v>
      </c>
      <c r="BW128" s="226">
        <v>0</v>
      </c>
      <c r="BX128" s="226">
        <v>0</v>
      </c>
      <c r="BY128" s="226">
        <v>0</v>
      </c>
      <c r="BZ128" s="226">
        <v>0</v>
      </c>
      <c r="CA128" s="226">
        <v>0</v>
      </c>
      <c r="CB128" s="226">
        <v>0</v>
      </c>
      <c r="CC128" s="140">
        <f t="shared" si="46"/>
        <v>0</v>
      </c>
      <c r="CE128" s="157" cm="1">
        <f t="array" ref="CE128">IF($AA128=0,0,
IF(OR(ROUND($BD128,2)&lt;&gt;1,
OR($AI128:$BB128&lt;0)),1,0))</f>
        <v>0</v>
      </c>
      <c r="CG128" s="159">
        <f t="shared" si="47"/>
        <v>1</v>
      </c>
      <c r="CH128" s="159">
        <f t="shared" si="48"/>
        <v>2</v>
      </c>
      <c r="CI128" s="159">
        <f>SUM(CH$12:CH128)+1</f>
        <v>269</v>
      </c>
      <c r="CJ128" s="144" t="str">
        <f t="shared" si="36"/>
        <v>N/A</v>
      </c>
      <c r="CK128" s="159" t="str">
        <f>IFERROR(RANK(CJ128,CJ$12:CJ$286,0)+COUNTIF(CJ$12:CJ128,CJ128)-1,NA)</f>
        <v>N/A</v>
      </c>
      <c r="CM128" s="227" t="s">
        <v>739</v>
      </c>
      <c r="CN128" s="227" t="str">
        <f t="shared" si="37"/>
        <v>FY22</v>
      </c>
      <c r="CO128" s="52" cm="1">
        <f t="array" ref="CO128">Inflation!$S$11
/INDEX(Inflation!$J$11:$Z$11,,MATCH(RIGHT(CM128,2),RIGHT(Inflation!$J$9:$Z$9,2),0))
/(1+Inflation!$S$10)^0.5</f>
        <v>0.96206866341754282</v>
      </c>
      <c r="CP128" s="227" t="s">
        <v>199</v>
      </c>
    </row>
    <row r="129" spans="1:94" x14ac:dyDescent="0.2">
      <c r="A129" s="49">
        <f>IF(AND(COUNTIF(D$12:D129,D129)&gt;1,D129&lt;&gt;"[Project Name]"),1,0)</f>
        <v>0</v>
      </c>
      <c r="C129" s="28">
        <f t="shared" si="38"/>
        <v>118</v>
      </c>
      <c r="D129" s="218" t="s">
        <v>686</v>
      </c>
      <c r="E129" s="218" t="b">
        <v>0</v>
      </c>
      <c r="F129" s="219" t="s">
        <v>23</v>
      </c>
      <c r="G129" s="219" t="s">
        <v>36</v>
      </c>
      <c r="H129" s="219" t="s">
        <v>46</v>
      </c>
      <c r="I129" s="219" t="s">
        <v>15</v>
      </c>
      <c r="J129" s="219" t="s">
        <v>15</v>
      </c>
      <c r="K129" s="219" t="s">
        <v>342</v>
      </c>
      <c r="L129" s="219" t="s">
        <v>360</v>
      </c>
      <c r="M129" s="219" t="s">
        <v>15</v>
      </c>
      <c r="N129" s="219" t="s">
        <v>200</v>
      </c>
      <c r="O129" s="220">
        <v>0</v>
      </c>
      <c r="P129" s="219" t="s">
        <v>523</v>
      </c>
      <c r="Q129" s="221" t="s">
        <v>131</v>
      </c>
      <c r="R129" s="222">
        <v>0</v>
      </c>
      <c r="S129" s="220">
        <v>0</v>
      </c>
      <c r="T129" s="43">
        <f t="shared" si="39"/>
        <v>1</v>
      </c>
      <c r="V129" s="223">
        <v>0</v>
      </c>
      <c r="W129" s="223">
        <v>0</v>
      </c>
      <c r="X129" s="223">
        <v>0</v>
      </c>
      <c r="Y129" s="223">
        <v>0</v>
      </c>
      <c r="Z129" s="223">
        <v>0</v>
      </c>
      <c r="AA129" s="141">
        <v>0</v>
      </c>
      <c r="AC129" s="224">
        <v>0</v>
      </c>
      <c r="AD129" s="224">
        <v>0</v>
      </c>
      <c r="AE129" s="224">
        <v>0</v>
      </c>
      <c r="AF129" s="224">
        <v>0</v>
      </c>
      <c r="AG129" s="224">
        <v>0</v>
      </c>
      <c r="AI129" s="220">
        <v>0</v>
      </c>
      <c r="AJ129" s="220">
        <v>0</v>
      </c>
      <c r="AK129" s="220">
        <v>0</v>
      </c>
      <c r="AL129" s="220">
        <v>1</v>
      </c>
      <c r="AM129" s="220">
        <v>0</v>
      </c>
      <c r="AN129" s="220">
        <v>0</v>
      </c>
      <c r="AO129" s="220">
        <v>0</v>
      </c>
      <c r="AP129" s="220">
        <v>0</v>
      </c>
      <c r="AQ129" s="220">
        <v>0</v>
      </c>
      <c r="AR129" s="220">
        <v>0</v>
      </c>
      <c r="AS129" s="220">
        <v>0</v>
      </c>
      <c r="AT129" s="220">
        <v>0</v>
      </c>
      <c r="AU129" s="220">
        <v>0</v>
      </c>
      <c r="AV129" s="220">
        <v>0</v>
      </c>
      <c r="AW129" s="220">
        <v>0</v>
      </c>
      <c r="AX129" s="220">
        <v>0</v>
      </c>
      <c r="AY129" s="220">
        <v>0</v>
      </c>
      <c r="AZ129" s="220">
        <v>0</v>
      </c>
      <c r="BA129" s="220">
        <v>0</v>
      </c>
      <c r="BB129" s="220">
        <v>0</v>
      </c>
      <c r="BC129" s="28"/>
      <c r="BD129" s="142">
        <f t="shared" si="40"/>
        <v>1</v>
      </c>
      <c r="BF129" s="155">
        <f t="shared" si="41"/>
        <v>0</v>
      </c>
      <c r="BG129" s="226">
        <v>0</v>
      </c>
      <c r="BH129" s="226">
        <v>0</v>
      </c>
      <c r="BI129" s="220">
        <v>0</v>
      </c>
      <c r="BJ129" s="220">
        <v>0</v>
      </c>
      <c r="BK129" s="220">
        <v>0</v>
      </c>
      <c r="BL129" s="140">
        <f t="shared" si="42"/>
        <v>1</v>
      </c>
      <c r="BM129" s="28"/>
      <c r="BN129" s="155">
        <f t="shared" si="43"/>
        <v>0</v>
      </c>
      <c r="BO129" s="226">
        <v>0</v>
      </c>
      <c r="BP129" s="220">
        <v>0</v>
      </c>
      <c r="BQ129" s="220">
        <v>0</v>
      </c>
      <c r="BR129" s="220">
        <v>0</v>
      </c>
      <c r="BS129" s="140">
        <f t="shared" si="44"/>
        <v>1</v>
      </c>
      <c r="BU129" s="155">
        <f t="shared" si="45"/>
        <v>1</v>
      </c>
      <c r="BV129" s="226">
        <v>0</v>
      </c>
      <c r="BW129" s="226">
        <v>0</v>
      </c>
      <c r="BX129" s="226">
        <v>1</v>
      </c>
      <c r="BY129" s="226">
        <v>0</v>
      </c>
      <c r="BZ129" s="226">
        <v>0</v>
      </c>
      <c r="CA129" s="226">
        <v>0</v>
      </c>
      <c r="CB129" s="226">
        <v>0</v>
      </c>
      <c r="CC129" s="140">
        <f t="shared" si="46"/>
        <v>0</v>
      </c>
      <c r="CE129" s="157" cm="1">
        <f t="array" ref="CE129">IF($AA129=0,0,
IF(OR(ROUND($BD129,2)&lt;&gt;1,
OR($AI129:$BB129&lt;0)),1,0))</f>
        <v>0</v>
      </c>
      <c r="CG129" s="159">
        <f t="shared" si="47"/>
        <v>1</v>
      </c>
      <c r="CH129" s="159">
        <f t="shared" si="48"/>
        <v>2</v>
      </c>
      <c r="CI129" s="159">
        <f>SUM(CH$12:CH129)+1</f>
        <v>271</v>
      </c>
      <c r="CJ129" s="144" t="str">
        <f t="shared" si="36"/>
        <v>N/A</v>
      </c>
      <c r="CK129" s="159" t="str">
        <f>IFERROR(RANK(CJ129,CJ$12:CJ$286,0)+COUNTIF(CJ$12:CJ129,CJ129)-1,NA)</f>
        <v>N/A</v>
      </c>
      <c r="CM129" s="227" t="s">
        <v>739</v>
      </c>
      <c r="CN129" s="227" t="str">
        <f t="shared" si="37"/>
        <v>FY22</v>
      </c>
      <c r="CO129" s="52" cm="1">
        <f t="array" ref="CO129">Inflation!$S$11
/INDEX(Inflation!$J$11:$Z$11,,MATCH(RIGHT(CM129,2),RIGHT(Inflation!$J$9:$Z$9,2),0))
/(1+Inflation!$S$10)^0.5</f>
        <v>0.96206866341754282</v>
      </c>
      <c r="CP129" s="227" t="s">
        <v>199</v>
      </c>
    </row>
    <row r="130" spans="1:94" x14ac:dyDescent="0.2">
      <c r="A130" s="49">
        <f>IF(AND(COUNTIF(D$12:D130,D130)&gt;1,D130&lt;&gt;"[Project Name]"),1,0)</f>
        <v>0</v>
      </c>
      <c r="C130" s="28">
        <f t="shared" si="38"/>
        <v>119</v>
      </c>
      <c r="D130" s="218" t="s">
        <v>687</v>
      </c>
      <c r="E130" s="218" t="b">
        <v>0</v>
      </c>
      <c r="F130" s="219" t="s">
        <v>23</v>
      </c>
      <c r="G130" s="219" t="s">
        <v>36</v>
      </c>
      <c r="H130" s="219" t="s">
        <v>46</v>
      </c>
      <c r="I130" s="219" t="s">
        <v>15</v>
      </c>
      <c r="J130" s="219" t="s">
        <v>15</v>
      </c>
      <c r="K130" s="219" t="s">
        <v>346</v>
      </c>
      <c r="L130" s="219" t="s">
        <v>360</v>
      </c>
      <c r="M130" s="219" t="s">
        <v>15</v>
      </c>
      <c r="N130" s="219" t="s">
        <v>200</v>
      </c>
      <c r="O130" s="220">
        <v>0</v>
      </c>
      <c r="P130" s="219" t="s">
        <v>523</v>
      </c>
      <c r="Q130" s="221" t="s">
        <v>131</v>
      </c>
      <c r="R130" s="222">
        <v>0</v>
      </c>
      <c r="S130" s="220">
        <v>0</v>
      </c>
      <c r="T130" s="43">
        <f t="shared" si="39"/>
        <v>1</v>
      </c>
      <c r="V130" s="223">
        <v>0</v>
      </c>
      <c r="W130" s="223">
        <v>0</v>
      </c>
      <c r="X130" s="223">
        <v>0</v>
      </c>
      <c r="Y130" s="223">
        <v>0</v>
      </c>
      <c r="Z130" s="223">
        <v>0</v>
      </c>
      <c r="AA130" s="141">
        <v>0</v>
      </c>
      <c r="AC130" s="224">
        <v>0</v>
      </c>
      <c r="AD130" s="224">
        <v>0</v>
      </c>
      <c r="AE130" s="224">
        <v>0</v>
      </c>
      <c r="AF130" s="224">
        <v>0</v>
      </c>
      <c r="AG130" s="224">
        <v>0</v>
      </c>
      <c r="AI130" s="220">
        <v>0</v>
      </c>
      <c r="AJ130" s="220">
        <v>0</v>
      </c>
      <c r="AK130" s="220">
        <v>0</v>
      </c>
      <c r="AL130" s="220">
        <v>0</v>
      </c>
      <c r="AM130" s="220">
        <v>0</v>
      </c>
      <c r="AN130" s="220">
        <v>1</v>
      </c>
      <c r="AO130" s="220">
        <v>0</v>
      </c>
      <c r="AP130" s="220">
        <v>0</v>
      </c>
      <c r="AQ130" s="220">
        <v>0</v>
      </c>
      <c r="AR130" s="220">
        <v>0</v>
      </c>
      <c r="AS130" s="220">
        <v>0</v>
      </c>
      <c r="AT130" s="220">
        <v>0</v>
      </c>
      <c r="AU130" s="220">
        <v>0</v>
      </c>
      <c r="AV130" s="220">
        <v>0</v>
      </c>
      <c r="AW130" s="220">
        <v>0</v>
      </c>
      <c r="AX130" s="220">
        <v>0</v>
      </c>
      <c r="AY130" s="220">
        <v>0</v>
      </c>
      <c r="AZ130" s="220">
        <v>0</v>
      </c>
      <c r="BA130" s="220">
        <v>0</v>
      </c>
      <c r="BB130" s="220">
        <v>0</v>
      </c>
      <c r="BC130" s="28"/>
      <c r="BD130" s="142">
        <f t="shared" si="40"/>
        <v>1</v>
      </c>
      <c r="BF130" s="155">
        <f t="shared" si="41"/>
        <v>0</v>
      </c>
      <c r="BG130" s="226">
        <v>0</v>
      </c>
      <c r="BH130" s="226">
        <v>0</v>
      </c>
      <c r="BI130" s="220">
        <v>0</v>
      </c>
      <c r="BJ130" s="220">
        <v>0</v>
      </c>
      <c r="BK130" s="220">
        <v>0</v>
      </c>
      <c r="BL130" s="140">
        <f t="shared" si="42"/>
        <v>1</v>
      </c>
      <c r="BM130" s="28"/>
      <c r="BN130" s="155">
        <f t="shared" si="43"/>
        <v>0</v>
      </c>
      <c r="BO130" s="226">
        <v>0</v>
      </c>
      <c r="BP130" s="220">
        <v>0</v>
      </c>
      <c r="BQ130" s="220">
        <v>0</v>
      </c>
      <c r="BR130" s="220">
        <v>0</v>
      </c>
      <c r="BS130" s="140">
        <f t="shared" si="44"/>
        <v>1</v>
      </c>
      <c r="BU130" s="155">
        <f t="shared" si="45"/>
        <v>1</v>
      </c>
      <c r="BV130" s="226">
        <v>0</v>
      </c>
      <c r="BW130" s="226">
        <v>0</v>
      </c>
      <c r="BX130" s="226">
        <v>0</v>
      </c>
      <c r="BY130" s="226">
        <v>0</v>
      </c>
      <c r="BZ130" s="226">
        <v>0</v>
      </c>
      <c r="CA130" s="226">
        <v>0</v>
      </c>
      <c r="CB130" s="226">
        <v>1</v>
      </c>
      <c r="CC130" s="140">
        <f t="shared" si="46"/>
        <v>0</v>
      </c>
      <c r="CE130" s="157" cm="1">
        <f t="array" ref="CE130">IF($AA130=0,0,
IF(OR(ROUND($BD130,2)&lt;&gt;1,
OR($AI130:$BB130&lt;0)),1,0))</f>
        <v>0</v>
      </c>
      <c r="CG130" s="159">
        <f t="shared" si="47"/>
        <v>1</v>
      </c>
      <c r="CH130" s="159">
        <f t="shared" si="48"/>
        <v>2</v>
      </c>
      <c r="CI130" s="159">
        <f>SUM(CH$12:CH130)+1</f>
        <v>273</v>
      </c>
      <c r="CJ130" s="144" t="str">
        <f t="shared" si="36"/>
        <v>N/A</v>
      </c>
      <c r="CK130" s="159" t="str">
        <f>IFERROR(RANK(CJ130,CJ$12:CJ$286,0)+COUNTIF(CJ$12:CJ130,CJ130)-1,NA)</f>
        <v>N/A</v>
      </c>
      <c r="CM130" s="227" t="s">
        <v>739</v>
      </c>
      <c r="CN130" s="227" t="str">
        <f t="shared" si="37"/>
        <v>FY22</v>
      </c>
      <c r="CO130" s="52" cm="1">
        <f t="array" ref="CO130">Inflation!$S$11
/INDEX(Inflation!$J$11:$Z$11,,MATCH(RIGHT(CM130,2),RIGHT(Inflation!$J$9:$Z$9,2),0))
/(1+Inflation!$S$10)^0.5</f>
        <v>0.96206866341754282</v>
      </c>
      <c r="CP130" s="227" t="s">
        <v>199</v>
      </c>
    </row>
    <row r="131" spans="1:94" x14ac:dyDescent="0.2">
      <c r="A131" s="49">
        <f>IF(AND(COUNTIF(D$12:D131,D131)&gt;1,D131&lt;&gt;"[Project Name]"),1,0)</f>
        <v>0</v>
      </c>
      <c r="C131" s="28">
        <f t="shared" si="38"/>
        <v>120</v>
      </c>
      <c r="D131" s="218" t="s">
        <v>688</v>
      </c>
      <c r="E131" s="218" t="b">
        <v>0</v>
      </c>
      <c r="F131" s="219" t="s">
        <v>23</v>
      </c>
      <c r="G131" s="219" t="s">
        <v>36</v>
      </c>
      <c r="H131" s="219" t="s">
        <v>46</v>
      </c>
      <c r="I131" s="219" t="s">
        <v>15</v>
      </c>
      <c r="J131" s="219" t="s">
        <v>15</v>
      </c>
      <c r="K131" s="219" t="s">
        <v>346</v>
      </c>
      <c r="L131" s="219" t="s">
        <v>360</v>
      </c>
      <c r="M131" s="219" t="s">
        <v>15</v>
      </c>
      <c r="N131" s="219" t="s">
        <v>199</v>
      </c>
      <c r="O131" s="220">
        <v>0</v>
      </c>
      <c r="P131" s="219" t="s">
        <v>523</v>
      </c>
      <c r="Q131" s="221" t="s">
        <v>131</v>
      </c>
      <c r="R131" s="222">
        <v>0</v>
      </c>
      <c r="S131" s="220">
        <v>0</v>
      </c>
      <c r="T131" s="43">
        <f t="shared" si="39"/>
        <v>1</v>
      </c>
      <c r="V131" s="223">
        <v>0</v>
      </c>
      <c r="W131" s="223">
        <v>0</v>
      </c>
      <c r="X131" s="223">
        <v>0</v>
      </c>
      <c r="Y131" s="223">
        <v>0</v>
      </c>
      <c r="Z131" s="223">
        <v>0</v>
      </c>
      <c r="AA131" s="141">
        <v>0</v>
      </c>
      <c r="AC131" s="224">
        <v>0</v>
      </c>
      <c r="AD131" s="224">
        <v>0</v>
      </c>
      <c r="AE131" s="224">
        <v>0</v>
      </c>
      <c r="AF131" s="224">
        <v>0</v>
      </c>
      <c r="AG131" s="224">
        <v>0</v>
      </c>
      <c r="AI131" s="220">
        <v>0</v>
      </c>
      <c r="AJ131" s="220">
        <v>0</v>
      </c>
      <c r="AK131" s="220">
        <v>0</v>
      </c>
      <c r="AL131" s="220">
        <v>0</v>
      </c>
      <c r="AM131" s="220">
        <v>0</v>
      </c>
      <c r="AN131" s="220">
        <v>1</v>
      </c>
      <c r="AO131" s="220">
        <v>0</v>
      </c>
      <c r="AP131" s="220">
        <v>0</v>
      </c>
      <c r="AQ131" s="220">
        <v>0</v>
      </c>
      <c r="AR131" s="220">
        <v>0</v>
      </c>
      <c r="AS131" s="220">
        <v>0</v>
      </c>
      <c r="AT131" s="220">
        <v>0</v>
      </c>
      <c r="AU131" s="220">
        <v>0</v>
      </c>
      <c r="AV131" s="220">
        <v>0</v>
      </c>
      <c r="AW131" s="220">
        <v>0</v>
      </c>
      <c r="AX131" s="220">
        <v>0</v>
      </c>
      <c r="AY131" s="220">
        <v>0</v>
      </c>
      <c r="AZ131" s="220">
        <v>0</v>
      </c>
      <c r="BA131" s="220">
        <v>0</v>
      </c>
      <c r="BB131" s="220">
        <v>0</v>
      </c>
      <c r="BC131" s="28"/>
      <c r="BD131" s="142">
        <f t="shared" si="40"/>
        <v>1</v>
      </c>
      <c r="BF131" s="155">
        <f t="shared" si="41"/>
        <v>0</v>
      </c>
      <c r="BG131" s="226">
        <v>0</v>
      </c>
      <c r="BH131" s="226">
        <v>0</v>
      </c>
      <c r="BI131" s="220">
        <v>0</v>
      </c>
      <c r="BJ131" s="220">
        <v>0</v>
      </c>
      <c r="BK131" s="220">
        <v>0</v>
      </c>
      <c r="BL131" s="140">
        <f t="shared" si="42"/>
        <v>1</v>
      </c>
      <c r="BM131" s="28"/>
      <c r="BN131" s="155">
        <f t="shared" si="43"/>
        <v>0</v>
      </c>
      <c r="BO131" s="226">
        <v>0</v>
      </c>
      <c r="BP131" s="220">
        <v>0</v>
      </c>
      <c r="BQ131" s="220">
        <v>0</v>
      </c>
      <c r="BR131" s="220">
        <v>0</v>
      </c>
      <c r="BS131" s="140">
        <f t="shared" si="44"/>
        <v>1</v>
      </c>
      <c r="BU131" s="155">
        <f t="shared" si="45"/>
        <v>1</v>
      </c>
      <c r="BV131" s="226">
        <v>0</v>
      </c>
      <c r="BW131" s="226">
        <v>0</v>
      </c>
      <c r="BX131" s="226">
        <v>0</v>
      </c>
      <c r="BY131" s="226">
        <v>0</v>
      </c>
      <c r="BZ131" s="226">
        <v>0</v>
      </c>
      <c r="CA131" s="226">
        <v>0</v>
      </c>
      <c r="CB131" s="226">
        <v>1</v>
      </c>
      <c r="CC131" s="140">
        <f t="shared" si="46"/>
        <v>0</v>
      </c>
      <c r="CE131" s="157" cm="1">
        <f t="array" ref="CE131">IF($AA131=0,0,
IF(OR(ROUND($BD131,2)&lt;&gt;1,
OR($AI131:$BB131&lt;0)),1,0))</f>
        <v>0</v>
      </c>
      <c r="CG131" s="159">
        <f t="shared" si="47"/>
        <v>1</v>
      </c>
      <c r="CH131" s="159">
        <f t="shared" si="48"/>
        <v>2</v>
      </c>
      <c r="CI131" s="159">
        <f>SUM(CH$12:CH131)+1</f>
        <v>275</v>
      </c>
      <c r="CJ131" s="144" t="str">
        <f t="shared" si="36"/>
        <v>N/A</v>
      </c>
      <c r="CK131" s="159" t="str">
        <f>IFERROR(RANK(CJ131,CJ$12:CJ$286,0)+COUNTIF(CJ$12:CJ131,CJ131)-1,NA)</f>
        <v>N/A</v>
      </c>
      <c r="CM131" s="227" t="s">
        <v>739</v>
      </c>
      <c r="CN131" s="227" t="str">
        <f t="shared" si="37"/>
        <v>FY22</v>
      </c>
      <c r="CO131" s="52" cm="1">
        <f t="array" ref="CO131">Inflation!$S$11
/INDEX(Inflation!$J$11:$Z$11,,MATCH(RIGHT(CM131,2),RIGHT(Inflation!$J$9:$Z$9,2),0))
/(1+Inflation!$S$10)^0.5</f>
        <v>0.96206866341754282</v>
      </c>
      <c r="CP131" s="227" t="s">
        <v>199</v>
      </c>
    </row>
    <row r="132" spans="1:94" x14ac:dyDescent="0.2">
      <c r="A132" s="49">
        <f>IF(AND(COUNTIF(D$12:D132,D132)&gt;1,D132&lt;&gt;"[Project Name]"),1,0)</f>
        <v>0</v>
      </c>
      <c r="C132" s="28">
        <f t="shared" si="38"/>
        <v>121</v>
      </c>
      <c r="D132" s="218" t="s">
        <v>689</v>
      </c>
      <c r="E132" s="218" t="b">
        <v>0</v>
      </c>
      <c r="F132" s="219" t="s">
        <v>23</v>
      </c>
      <c r="G132" s="219" t="s">
        <v>36</v>
      </c>
      <c r="H132" s="219" t="s">
        <v>46</v>
      </c>
      <c r="I132" s="219" t="s">
        <v>15</v>
      </c>
      <c r="J132" s="219" t="s">
        <v>15</v>
      </c>
      <c r="K132" s="219" t="s">
        <v>341</v>
      </c>
      <c r="L132" s="219" t="s">
        <v>360</v>
      </c>
      <c r="M132" s="219" t="s">
        <v>15</v>
      </c>
      <c r="N132" s="219" t="s">
        <v>200</v>
      </c>
      <c r="O132" s="220">
        <v>0</v>
      </c>
      <c r="P132" s="219" t="s">
        <v>523</v>
      </c>
      <c r="Q132" s="221" t="s">
        <v>131</v>
      </c>
      <c r="R132" s="222">
        <v>0</v>
      </c>
      <c r="S132" s="220">
        <v>0</v>
      </c>
      <c r="T132" s="43">
        <f t="shared" si="39"/>
        <v>1</v>
      </c>
      <c r="V132" s="223">
        <v>0</v>
      </c>
      <c r="W132" s="223">
        <v>0</v>
      </c>
      <c r="X132" s="223">
        <v>0</v>
      </c>
      <c r="Y132" s="223">
        <v>0</v>
      </c>
      <c r="Z132" s="223">
        <v>0</v>
      </c>
      <c r="AA132" s="141">
        <v>0</v>
      </c>
      <c r="AC132" s="224">
        <v>0</v>
      </c>
      <c r="AD132" s="224">
        <v>0</v>
      </c>
      <c r="AE132" s="224">
        <v>0</v>
      </c>
      <c r="AF132" s="224">
        <v>0</v>
      </c>
      <c r="AG132" s="224">
        <v>0</v>
      </c>
      <c r="AI132" s="220">
        <v>0</v>
      </c>
      <c r="AJ132" s="220">
        <v>0</v>
      </c>
      <c r="AK132" s="220">
        <v>0</v>
      </c>
      <c r="AL132" s="220">
        <v>1</v>
      </c>
      <c r="AM132" s="220">
        <v>0</v>
      </c>
      <c r="AN132" s="220">
        <v>0</v>
      </c>
      <c r="AO132" s="220">
        <v>0</v>
      </c>
      <c r="AP132" s="220">
        <v>0</v>
      </c>
      <c r="AQ132" s="220">
        <v>0</v>
      </c>
      <c r="AR132" s="220">
        <v>0</v>
      </c>
      <c r="AS132" s="220">
        <v>0</v>
      </c>
      <c r="AT132" s="220">
        <v>0</v>
      </c>
      <c r="AU132" s="220">
        <v>0</v>
      </c>
      <c r="AV132" s="220">
        <v>0</v>
      </c>
      <c r="AW132" s="220">
        <v>0</v>
      </c>
      <c r="AX132" s="220">
        <v>0</v>
      </c>
      <c r="AY132" s="220">
        <v>0</v>
      </c>
      <c r="AZ132" s="220">
        <v>0</v>
      </c>
      <c r="BA132" s="220">
        <v>0</v>
      </c>
      <c r="BB132" s="220">
        <v>0</v>
      </c>
      <c r="BC132" s="28"/>
      <c r="BD132" s="142">
        <f t="shared" si="40"/>
        <v>1</v>
      </c>
      <c r="BF132" s="155">
        <f t="shared" si="41"/>
        <v>0</v>
      </c>
      <c r="BG132" s="226">
        <v>0</v>
      </c>
      <c r="BH132" s="226">
        <v>0</v>
      </c>
      <c r="BI132" s="220">
        <v>0</v>
      </c>
      <c r="BJ132" s="220">
        <v>0</v>
      </c>
      <c r="BK132" s="220">
        <v>0</v>
      </c>
      <c r="BL132" s="140">
        <f t="shared" si="42"/>
        <v>1</v>
      </c>
      <c r="BM132" s="28"/>
      <c r="BN132" s="155">
        <f t="shared" si="43"/>
        <v>0</v>
      </c>
      <c r="BO132" s="226">
        <v>0</v>
      </c>
      <c r="BP132" s="220">
        <v>0</v>
      </c>
      <c r="BQ132" s="220">
        <v>0</v>
      </c>
      <c r="BR132" s="220">
        <v>0</v>
      </c>
      <c r="BS132" s="140">
        <f t="shared" si="44"/>
        <v>1</v>
      </c>
      <c r="BU132" s="155">
        <f t="shared" si="45"/>
        <v>1</v>
      </c>
      <c r="BV132" s="226">
        <v>0</v>
      </c>
      <c r="BW132" s="226">
        <v>1</v>
      </c>
      <c r="BX132" s="226">
        <v>0</v>
      </c>
      <c r="BY132" s="226">
        <v>0</v>
      </c>
      <c r="BZ132" s="226">
        <v>0</v>
      </c>
      <c r="CA132" s="226">
        <v>0</v>
      </c>
      <c r="CB132" s="226">
        <v>0</v>
      </c>
      <c r="CC132" s="140">
        <f t="shared" si="46"/>
        <v>0</v>
      </c>
      <c r="CE132" s="157" cm="1">
        <f t="array" ref="CE132">IF($AA132=0,0,
IF(OR(ROUND($BD132,2)&lt;&gt;1,
OR($AI132:$BB132&lt;0)),1,0))</f>
        <v>0</v>
      </c>
      <c r="CG132" s="159">
        <f t="shared" si="47"/>
        <v>1</v>
      </c>
      <c r="CH132" s="159">
        <f t="shared" si="48"/>
        <v>2</v>
      </c>
      <c r="CI132" s="159">
        <f>SUM(CH$12:CH132)+1</f>
        <v>277</v>
      </c>
      <c r="CJ132" s="144" t="str">
        <f t="shared" si="36"/>
        <v>N/A</v>
      </c>
      <c r="CK132" s="159" t="str">
        <f>IFERROR(RANK(CJ132,CJ$12:CJ$286,0)+COUNTIF(CJ$12:CJ132,CJ132)-1,NA)</f>
        <v>N/A</v>
      </c>
      <c r="CM132" s="227" t="s">
        <v>739</v>
      </c>
      <c r="CN132" s="227" t="str">
        <f t="shared" si="37"/>
        <v>FY22</v>
      </c>
      <c r="CO132" s="52" cm="1">
        <f t="array" ref="CO132">Inflation!$S$11
/INDEX(Inflation!$J$11:$Z$11,,MATCH(RIGHT(CM132,2),RIGHT(Inflation!$J$9:$Z$9,2),0))
/(1+Inflation!$S$10)^0.5</f>
        <v>0.96206866341754282</v>
      </c>
      <c r="CP132" s="227" t="s">
        <v>199</v>
      </c>
    </row>
    <row r="133" spans="1:94" x14ac:dyDescent="0.2">
      <c r="A133" s="49">
        <f>IF(AND(COUNTIF(D$12:D133,D133)&gt;1,D133&lt;&gt;"[Project Name]"),1,0)</f>
        <v>0</v>
      </c>
      <c r="C133" s="28">
        <f t="shared" si="38"/>
        <v>122</v>
      </c>
      <c r="D133" s="218" t="s">
        <v>690</v>
      </c>
      <c r="E133" s="218" t="b">
        <v>0</v>
      </c>
      <c r="F133" s="219" t="s">
        <v>23</v>
      </c>
      <c r="G133" s="219" t="s">
        <v>36</v>
      </c>
      <c r="H133" s="219" t="s">
        <v>46</v>
      </c>
      <c r="I133" s="219" t="s">
        <v>15</v>
      </c>
      <c r="J133" s="219" t="s">
        <v>15</v>
      </c>
      <c r="K133" s="219" t="s">
        <v>341</v>
      </c>
      <c r="L133" s="219" t="s">
        <v>360</v>
      </c>
      <c r="M133" s="219" t="s">
        <v>15</v>
      </c>
      <c r="N133" s="219" t="s">
        <v>200</v>
      </c>
      <c r="O133" s="220">
        <v>0</v>
      </c>
      <c r="P133" s="219" t="s">
        <v>523</v>
      </c>
      <c r="Q133" s="221" t="s">
        <v>131</v>
      </c>
      <c r="R133" s="222">
        <v>0</v>
      </c>
      <c r="S133" s="220">
        <v>0</v>
      </c>
      <c r="T133" s="43">
        <f t="shared" si="39"/>
        <v>1</v>
      </c>
      <c r="V133" s="223">
        <v>0</v>
      </c>
      <c r="W133" s="223">
        <v>0</v>
      </c>
      <c r="X133" s="223">
        <v>0</v>
      </c>
      <c r="Y133" s="223">
        <v>0</v>
      </c>
      <c r="Z133" s="223">
        <v>0</v>
      </c>
      <c r="AA133" s="141">
        <v>0</v>
      </c>
      <c r="AC133" s="224">
        <v>0</v>
      </c>
      <c r="AD133" s="224">
        <v>0</v>
      </c>
      <c r="AE133" s="224">
        <v>0</v>
      </c>
      <c r="AF133" s="224">
        <v>0</v>
      </c>
      <c r="AG133" s="224">
        <v>0</v>
      </c>
      <c r="AI133" s="220">
        <v>0</v>
      </c>
      <c r="AJ133" s="220">
        <v>0</v>
      </c>
      <c r="AK133" s="220">
        <v>0</v>
      </c>
      <c r="AL133" s="220">
        <v>1</v>
      </c>
      <c r="AM133" s="220">
        <v>0</v>
      </c>
      <c r="AN133" s="220">
        <v>0</v>
      </c>
      <c r="AO133" s="220">
        <v>0</v>
      </c>
      <c r="AP133" s="220">
        <v>0</v>
      </c>
      <c r="AQ133" s="220">
        <v>0</v>
      </c>
      <c r="AR133" s="220">
        <v>0</v>
      </c>
      <c r="AS133" s="220">
        <v>0</v>
      </c>
      <c r="AT133" s="220">
        <v>0</v>
      </c>
      <c r="AU133" s="220">
        <v>0</v>
      </c>
      <c r="AV133" s="220">
        <v>0</v>
      </c>
      <c r="AW133" s="220">
        <v>0</v>
      </c>
      <c r="AX133" s="220">
        <v>0</v>
      </c>
      <c r="AY133" s="220">
        <v>0</v>
      </c>
      <c r="AZ133" s="220">
        <v>0</v>
      </c>
      <c r="BA133" s="220">
        <v>0</v>
      </c>
      <c r="BB133" s="220">
        <v>0</v>
      </c>
      <c r="BC133" s="28"/>
      <c r="BD133" s="142">
        <f t="shared" si="40"/>
        <v>1</v>
      </c>
      <c r="BF133" s="155">
        <f t="shared" si="41"/>
        <v>0</v>
      </c>
      <c r="BG133" s="226">
        <v>0</v>
      </c>
      <c r="BH133" s="226">
        <v>0</v>
      </c>
      <c r="BI133" s="220">
        <v>0</v>
      </c>
      <c r="BJ133" s="220">
        <v>0</v>
      </c>
      <c r="BK133" s="220">
        <v>0</v>
      </c>
      <c r="BL133" s="140">
        <f t="shared" si="42"/>
        <v>1</v>
      </c>
      <c r="BM133" s="28"/>
      <c r="BN133" s="155">
        <f t="shared" si="43"/>
        <v>0</v>
      </c>
      <c r="BO133" s="226">
        <v>0</v>
      </c>
      <c r="BP133" s="220">
        <v>0</v>
      </c>
      <c r="BQ133" s="220">
        <v>0</v>
      </c>
      <c r="BR133" s="220">
        <v>0</v>
      </c>
      <c r="BS133" s="140">
        <f t="shared" si="44"/>
        <v>1</v>
      </c>
      <c r="BU133" s="155">
        <f t="shared" si="45"/>
        <v>1</v>
      </c>
      <c r="BV133" s="226">
        <v>0</v>
      </c>
      <c r="BW133" s="226">
        <v>1</v>
      </c>
      <c r="BX133" s="226">
        <v>0</v>
      </c>
      <c r="BY133" s="226">
        <v>0</v>
      </c>
      <c r="BZ133" s="226">
        <v>0</v>
      </c>
      <c r="CA133" s="226">
        <v>0</v>
      </c>
      <c r="CB133" s="226">
        <v>0</v>
      </c>
      <c r="CC133" s="140">
        <f t="shared" si="46"/>
        <v>0</v>
      </c>
      <c r="CE133" s="157" cm="1">
        <f t="array" ref="CE133">IF($AA133=0,0,
IF(OR(ROUND($BD133,2)&lt;&gt;1,
OR($AI133:$BB133&lt;0)),1,0))</f>
        <v>0</v>
      </c>
      <c r="CG133" s="159">
        <f t="shared" si="47"/>
        <v>1</v>
      </c>
      <c r="CH133" s="159">
        <f t="shared" si="48"/>
        <v>2</v>
      </c>
      <c r="CI133" s="159">
        <f>SUM(CH$12:CH133)+1</f>
        <v>279</v>
      </c>
      <c r="CJ133" s="144" t="str">
        <f t="shared" si="36"/>
        <v>N/A</v>
      </c>
      <c r="CK133" s="159" t="str">
        <f>IFERROR(RANK(CJ133,CJ$12:CJ$286,0)+COUNTIF(CJ$12:CJ133,CJ133)-1,NA)</f>
        <v>N/A</v>
      </c>
      <c r="CM133" s="227" t="s">
        <v>739</v>
      </c>
      <c r="CN133" s="227" t="str">
        <f t="shared" si="37"/>
        <v>FY22</v>
      </c>
      <c r="CO133" s="52" cm="1">
        <f t="array" ref="CO133">Inflation!$S$11
/INDEX(Inflation!$J$11:$Z$11,,MATCH(RIGHT(CM133,2),RIGHT(Inflation!$J$9:$Z$9,2),0))
/(1+Inflation!$S$10)^0.5</f>
        <v>0.96206866341754282</v>
      </c>
      <c r="CP133" s="227" t="s">
        <v>199</v>
      </c>
    </row>
    <row r="134" spans="1:94" x14ac:dyDescent="0.2">
      <c r="A134" s="49">
        <f>IF(AND(COUNTIF(D$12:D134,D134)&gt;1,D134&lt;&gt;"[Project Name]"),1,0)</f>
        <v>0</v>
      </c>
      <c r="C134" s="28">
        <f t="shared" si="38"/>
        <v>123</v>
      </c>
      <c r="D134" s="218" t="s">
        <v>691</v>
      </c>
      <c r="E134" s="218" t="b">
        <v>1</v>
      </c>
      <c r="F134" s="219" t="s">
        <v>23</v>
      </c>
      <c r="G134" s="219" t="s">
        <v>36</v>
      </c>
      <c r="H134" s="219" t="s">
        <v>46</v>
      </c>
      <c r="I134" s="219" t="s">
        <v>15</v>
      </c>
      <c r="J134" s="219" t="s">
        <v>15</v>
      </c>
      <c r="K134" s="219" t="s">
        <v>343</v>
      </c>
      <c r="L134" s="219" t="s">
        <v>362</v>
      </c>
      <c r="M134" s="219" t="s">
        <v>15</v>
      </c>
      <c r="N134" s="219" t="s">
        <v>200</v>
      </c>
      <c r="O134" s="220">
        <v>0</v>
      </c>
      <c r="P134" s="219" t="s">
        <v>523</v>
      </c>
      <c r="Q134" s="221" t="s">
        <v>131</v>
      </c>
      <c r="R134" s="222">
        <v>0</v>
      </c>
      <c r="S134" s="220">
        <v>0.27985982534489035</v>
      </c>
      <c r="T134" s="43">
        <f t="shared" si="39"/>
        <v>0.72014017465510971</v>
      </c>
      <c r="V134" s="223">
        <v>4.2722605509760401</v>
      </c>
      <c r="W134" s="223">
        <v>4.2722605509760401</v>
      </c>
      <c r="X134" s="223">
        <v>0</v>
      </c>
      <c r="Y134" s="223">
        <v>0</v>
      </c>
      <c r="Z134" s="223">
        <v>0</v>
      </c>
      <c r="AA134" s="141">
        <v>8.5445211019520801</v>
      </c>
      <c r="AC134" s="224">
        <v>0</v>
      </c>
      <c r="AD134" s="224">
        <v>1</v>
      </c>
      <c r="AE134" s="224">
        <v>0</v>
      </c>
      <c r="AF134" s="224">
        <v>0</v>
      </c>
      <c r="AG134" s="224">
        <v>0</v>
      </c>
      <c r="AI134" s="220">
        <v>0</v>
      </c>
      <c r="AJ134" s="220">
        <v>0</v>
      </c>
      <c r="AK134" s="220">
        <v>0</v>
      </c>
      <c r="AL134" s="220">
        <v>0</v>
      </c>
      <c r="AM134" s="220">
        <v>1</v>
      </c>
      <c r="AN134" s="220">
        <v>0</v>
      </c>
      <c r="AO134" s="220">
        <v>0</v>
      </c>
      <c r="AP134" s="220">
        <v>0</v>
      </c>
      <c r="AQ134" s="220">
        <v>0</v>
      </c>
      <c r="AR134" s="220">
        <v>0</v>
      </c>
      <c r="AS134" s="220">
        <v>0</v>
      </c>
      <c r="AT134" s="220">
        <v>0</v>
      </c>
      <c r="AU134" s="220">
        <v>0</v>
      </c>
      <c r="AV134" s="220">
        <v>0</v>
      </c>
      <c r="AW134" s="220">
        <v>0</v>
      </c>
      <c r="AX134" s="220">
        <v>0</v>
      </c>
      <c r="AY134" s="220">
        <v>0</v>
      </c>
      <c r="AZ134" s="220">
        <v>0</v>
      </c>
      <c r="BA134" s="220">
        <v>0</v>
      </c>
      <c r="BB134" s="220">
        <v>0</v>
      </c>
      <c r="BC134" s="28"/>
      <c r="BD134" s="142">
        <f t="shared" si="40"/>
        <v>1</v>
      </c>
      <c r="BF134" s="155">
        <f t="shared" si="41"/>
        <v>0</v>
      </c>
      <c r="BG134" s="226">
        <v>0</v>
      </c>
      <c r="BH134" s="226">
        <v>0</v>
      </c>
      <c r="BI134" s="220">
        <v>0</v>
      </c>
      <c r="BJ134" s="220">
        <v>0</v>
      </c>
      <c r="BK134" s="220">
        <v>0</v>
      </c>
      <c r="BL134" s="140">
        <f t="shared" si="42"/>
        <v>1</v>
      </c>
      <c r="BM134" s="28"/>
      <c r="BN134" s="155">
        <f t="shared" si="43"/>
        <v>0</v>
      </c>
      <c r="BO134" s="226">
        <v>0</v>
      </c>
      <c r="BP134" s="220">
        <v>0</v>
      </c>
      <c r="BQ134" s="220">
        <v>0</v>
      </c>
      <c r="BR134" s="220">
        <v>0</v>
      </c>
      <c r="BS134" s="140">
        <f t="shared" si="44"/>
        <v>1</v>
      </c>
      <c r="BU134" s="155">
        <f t="shared" si="45"/>
        <v>1</v>
      </c>
      <c r="BV134" s="226">
        <v>0</v>
      </c>
      <c r="BW134" s="226">
        <v>0</v>
      </c>
      <c r="BX134" s="226">
        <v>0</v>
      </c>
      <c r="BY134" s="226">
        <v>0</v>
      </c>
      <c r="BZ134" s="226">
        <v>1</v>
      </c>
      <c r="CA134" s="226">
        <v>0</v>
      </c>
      <c r="CB134" s="226">
        <v>0</v>
      </c>
      <c r="CC134" s="140">
        <f t="shared" si="46"/>
        <v>0</v>
      </c>
      <c r="CE134" s="157" cm="1">
        <f t="array" ref="CE134">IF($AA134=0,0,
IF(OR(ROUND($BD134,2)&lt;&gt;1,
OR($AI134:$BB134&lt;0)),1,0))</f>
        <v>0</v>
      </c>
      <c r="CG134" s="159">
        <f t="shared" si="47"/>
        <v>1</v>
      </c>
      <c r="CH134" s="159">
        <f t="shared" si="48"/>
        <v>2</v>
      </c>
      <c r="CI134" s="159">
        <f>SUM(CH$12:CH134)+1</f>
        <v>281</v>
      </c>
      <c r="CJ134" s="144" t="str">
        <f t="shared" si="36"/>
        <v>N/A</v>
      </c>
      <c r="CK134" s="159" t="str">
        <f>IFERROR(RANK(CJ134,CJ$12:CJ$286,0)+COUNTIF(CJ$12:CJ134,CJ134)-1,NA)</f>
        <v>N/A</v>
      </c>
      <c r="CM134" s="227" t="s">
        <v>739</v>
      </c>
      <c r="CN134" s="227" t="str">
        <f t="shared" si="37"/>
        <v>FY22</v>
      </c>
      <c r="CO134" s="52" cm="1">
        <f t="array" ref="CO134">Inflation!$S$11
/INDEX(Inflation!$J$11:$Z$11,,MATCH(RIGHT(CM134,2),RIGHT(Inflation!$J$9:$Z$9,2),0))
/(1+Inflation!$S$10)^0.5</f>
        <v>0.96206866341754282</v>
      </c>
      <c r="CP134" s="227" t="s">
        <v>199</v>
      </c>
    </row>
    <row r="135" spans="1:94" x14ac:dyDescent="0.2">
      <c r="A135" s="49">
        <f>IF(AND(COUNTIF(D$12:D135,D135)&gt;1,D135&lt;&gt;"[Project Name]"),1,0)</f>
        <v>0</v>
      </c>
      <c r="C135" s="28">
        <f t="shared" si="38"/>
        <v>124</v>
      </c>
      <c r="D135" s="218" t="s">
        <v>692</v>
      </c>
      <c r="E135" s="218" t="b">
        <v>1</v>
      </c>
      <c r="F135" s="219" t="s">
        <v>23</v>
      </c>
      <c r="G135" s="219" t="s">
        <v>36</v>
      </c>
      <c r="H135" s="219" t="s">
        <v>46</v>
      </c>
      <c r="I135" s="219" t="s">
        <v>15</v>
      </c>
      <c r="J135" s="219" t="s">
        <v>15</v>
      </c>
      <c r="K135" s="219" t="s">
        <v>343</v>
      </c>
      <c r="L135" s="219" t="s">
        <v>360</v>
      </c>
      <c r="M135" s="219" t="s">
        <v>15</v>
      </c>
      <c r="N135" s="219" t="s">
        <v>200</v>
      </c>
      <c r="O135" s="220">
        <v>0</v>
      </c>
      <c r="P135" s="219" t="s">
        <v>523</v>
      </c>
      <c r="Q135" s="221" t="s">
        <v>131</v>
      </c>
      <c r="R135" s="222">
        <v>0</v>
      </c>
      <c r="S135" s="220">
        <v>0.33464566029505233</v>
      </c>
      <c r="T135" s="43">
        <f t="shared" si="39"/>
        <v>0.66535433970494773</v>
      </c>
      <c r="V135" s="223">
        <v>1.5252078207360156</v>
      </c>
      <c r="W135" s="223">
        <v>1.386552564305469</v>
      </c>
      <c r="X135" s="223">
        <v>0.69327628215273451</v>
      </c>
      <c r="Y135" s="223">
        <v>1.5252078207360156</v>
      </c>
      <c r="Z135" s="223">
        <v>1.5945354489512895</v>
      </c>
      <c r="AA135" s="141">
        <v>6.7247799368815233</v>
      </c>
      <c r="AC135" s="224">
        <v>0.1</v>
      </c>
      <c r="AD135" s="224">
        <v>0.11</v>
      </c>
      <c r="AE135" s="224">
        <v>0.14000000000000001</v>
      </c>
      <c r="AF135" s="224">
        <v>0.32</v>
      </c>
      <c r="AG135" s="224">
        <v>0.33</v>
      </c>
      <c r="AI135" s="220">
        <v>0</v>
      </c>
      <c r="AJ135" s="220">
        <v>0</v>
      </c>
      <c r="AK135" s="220">
        <v>0</v>
      </c>
      <c r="AL135" s="220">
        <v>0</v>
      </c>
      <c r="AM135" s="220">
        <v>1</v>
      </c>
      <c r="AN135" s="220">
        <v>0</v>
      </c>
      <c r="AO135" s="220">
        <v>0</v>
      </c>
      <c r="AP135" s="220">
        <v>0</v>
      </c>
      <c r="AQ135" s="220">
        <v>0</v>
      </c>
      <c r="AR135" s="220">
        <v>0</v>
      </c>
      <c r="AS135" s="220">
        <v>0</v>
      </c>
      <c r="AT135" s="220">
        <v>0</v>
      </c>
      <c r="AU135" s="220">
        <v>0</v>
      </c>
      <c r="AV135" s="220">
        <v>0</v>
      </c>
      <c r="AW135" s="220">
        <v>0</v>
      </c>
      <c r="AX135" s="220">
        <v>0</v>
      </c>
      <c r="AY135" s="220">
        <v>0</v>
      </c>
      <c r="AZ135" s="220">
        <v>0</v>
      </c>
      <c r="BA135" s="220">
        <v>0</v>
      </c>
      <c r="BB135" s="220">
        <v>0</v>
      </c>
      <c r="BC135" s="28"/>
      <c r="BD135" s="142">
        <f t="shared" si="40"/>
        <v>1</v>
      </c>
      <c r="BF135" s="155">
        <f t="shared" si="41"/>
        <v>0</v>
      </c>
      <c r="BG135" s="226">
        <v>0</v>
      </c>
      <c r="BH135" s="226">
        <v>0</v>
      </c>
      <c r="BI135" s="220">
        <v>0</v>
      </c>
      <c r="BJ135" s="220">
        <v>0</v>
      </c>
      <c r="BK135" s="220">
        <v>0</v>
      </c>
      <c r="BL135" s="140">
        <f t="shared" si="42"/>
        <v>1</v>
      </c>
      <c r="BM135" s="28"/>
      <c r="BN135" s="155">
        <f t="shared" si="43"/>
        <v>0</v>
      </c>
      <c r="BO135" s="226">
        <v>0</v>
      </c>
      <c r="BP135" s="220">
        <v>0</v>
      </c>
      <c r="BQ135" s="220">
        <v>0</v>
      </c>
      <c r="BR135" s="220">
        <v>0</v>
      </c>
      <c r="BS135" s="140">
        <f t="shared" si="44"/>
        <v>1</v>
      </c>
      <c r="BU135" s="155">
        <f t="shared" si="45"/>
        <v>1</v>
      </c>
      <c r="BV135" s="226">
        <v>0</v>
      </c>
      <c r="BW135" s="226">
        <v>0</v>
      </c>
      <c r="BX135" s="226">
        <v>0</v>
      </c>
      <c r="BY135" s="226">
        <v>0</v>
      </c>
      <c r="BZ135" s="226">
        <v>1</v>
      </c>
      <c r="CA135" s="226">
        <v>0</v>
      </c>
      <c r="CB135" s="226">
        <v>0</v>
      </c>
      <c r="CC135" s="140">
        <f t="shared" si="46"/>
        <v>0</v>
      </c>
      <c r="CE135" s="157" cm="1">
        <f t="array" ref="CE135">IF($AA135=0,0,
IF(OR(ROUND($BD135,2)&lt;&gt;1,
OR($AI135:$BB135&lt;0)),1,0))</f>
        <v>0</v>
      </c>
      <c r="CG135" s="159">
        <f t="shared" si="47"/>
        <v>1</v>
      </c>
      <c r="CH135" s="159">
        <f t="shared" si="48"/>
        <v>2</v>
      </c>
      <c r="CI135" s="159">
        <f>SUM(CH$12:CH135)+1</f>
        <v>283</v>
      </c>
      <c r="CJ135" s="144" t="str">
        <f t="shared" si="36"/>
        <v>N/A</v>
      </c>
      <c r="CK135" s="159" t="str">
        <f>IFERROR(RANK(CJ135,CJ$12:CJ$286,0)+COUNTIF(CJ$12:CJ135,CJ135)-1,NA)</f>
        <v>N/A</v>
      </c>
      <c r="CM135" s="227" t="s">
        <v>739</v>
      </c>
      <c r="CN135" s="227" t="str">
        <f t="shared" si="37"/>
        <v>FY22</v>
      </c>
      <c r="CO135" s="52" cm="1">
        <f t="array" ref="CO135">Inflation!$S$11
/INDEX(Inflation!$J$11:$Z$11,,MATCH(RIGHT(CM135,2),RIGHT(Inflation!$J$9:$Z$9,2),0))
/(1+Inflation!$S$10)^0.5</f>
        <v>0.96206866341754282</v>
      </c>
      <c r="CP135" s="227" t="s">
        <v>199</v>
      </c>
    </row>
    <row r="136" spans="1:94" x14ac:dyDescent="0.2">
      <c r="A136" s="49">
        <f>IF(AND(COUNTIF(D$12:D136,D136)&gt;1,D136&lt;&gt;"[Project Name]"),1,0)</f>
        <v>0</v>
      </c>
      <c r="C136" s="28">
        <f t="shared" si="38"/>
        <v>125</v>
      </c>
      <c r="D136" s="218" t="s">
        <v>693</v>
      </c>
      <c r="E136" s="218" t="b">
        <v>1</v>
      </c>
      <c r="F136" s="219" t="s">
        <v>23</v>
      </c>
      <c r="G136" s="219" t="s">
        <v>36</v>
      </c>
      <c r="H136" s="219" t="s">
        <v>46</v>
      </c>
      <c r="I136" s="219" t="s">
        <v>15</v>
      </c>
      <c r="J136" s="219" t="s">
        <v>15</v>
      </c>
      <c r="K136" s="219" t="s">
        <v>343</v>
      </c>
      <c r="L136" s="219" t="s">
        <v>360</v>
      </c>
      <c r="M136" s="219" t="s">
        <v>15</v>
      </c>
      <c r="N136" s="219" t="s">
        <v>200</v>
      </c>
      <c r="O136" s="220">
        <v>0</v>
      </c>
      <c r="P136" s="219" t="s">
        <v>523</v>
      </c>
      <c r="Q136" s="221" t="s">
        <v>131</v>
      </c>
      <c r="R136" s="222">
        <v>0</v>
      </c>
      <c r="S136" s="220">
        <v>0.27427202029184033</v>
      </c>
      <c r="T136" s="43">
        <f t="shared" si="39"/>
        <v>0.72572797970815972</v>
      </c>
      <c r="V136" s="223">
        <v>1.4838766833816635</v>
      </c>
      <c r="W136" s="223">
        <v>1.3489788030742396</v>
      </c>
      <c r="X136" s="223">
        <v>0.67448940153711978</v>
      </c>
      <c r="Y136" s="223">
        <v>1.4838766833816635</v>
      </c>
      <c r="Z136" s="223">
        <v>1.5513256235353756</v>
      </c>
      <c r="AA136" s="141">
        <v>6.5425471949100622</v>
      </c>
      <c r="AC136" s="224">
        <v>0.1</v>
      </c>
      <c r="AD136" s="224">
        <v>0.11</v>
      </c>
      <c r="AE136" s="224">
        <v>0.14000000000000001</v>
      </c>
      <c r="AF136" s="224">
        <v>0.32</v>
      </c>
      <c r="AG136" s="224">
        <v>0.33</v>
      </c>
      <c r="AI136" s="220">
        <v>0</v>
      </c>
      <c r="AJ136" s="220">
        <v>0</v>
      </c>
      <c r="AK136" s="220">
        <v>0</v>
      </c>
      <c r="AL136" s="220">
        <v>0</v>
      </c>
      <c r="AM136" s="220">
        <v>1</v>
      </c>
      <c r="AN136" s="220">
        <v>0</v>
      </c>
      <c r="AO136" s="220">
        <v>0</v>
      </c>
      <c r="AP136" s="220">
        <v>0</v>
      </c>
      <c r="AQ136" s="220">
        <v>0</v>
      </c>
      <c r="AR136" s="220">
        <v>0</v>
      </c>
      <c r="AS136" s="220">
        <v>0</v>
      </c>
      <c r="AT136" s="220">
        <v>0</v>
      </c>
      <c r="AU136" s="220">
        <v>0</v>
      </c>
      <c r="AV136" s="220">
        <v>0</v>
      </c>
      <c r="AW136" s="220">
        <v>0</v>
      </c>
      <c r="AX136" s="220">
        <v>0</v>
      </c>
      <c r="AY136" s="220">
        <v>0</v>
      </c>
      <c r="AZ136" s="220">
        <v>0</v>
      </c>
      <c r="BA136" s="220">
        <v>0</v>
      </c>
      <c r="BB136" s="220">
        <v>0</v>
      </c>
      <c r="BC136" s="28"/>
      <c r="BD136" s="142">
        <f t="shared" si="40"/>
        <v>1</v>
      </c>
      <c r="BF136" s="155">
        <f t="shared" si="41"/>
        <v>0</v>
      </c>
      <c r="BG136" s="226">
        <v>0</v>
      </c>
      <c r="BH136" s="226">
        <v>0</v>
      </c>
      <c r="BI136" s="220">
        <v>0</v>
      </c>
      <c r="BJ136" s="220">
        <v>0</v>
      </c>
      <c r="BK136" s="220">
        <v>0</v>
      </c>
      <c r="BL136" s="140">
        <f t="shared" si="42"/>
        <v>1</v>
      </c>
      <c r="BM136" s="28"/>
      <c r="BN136" s="155">
        <f t="shared" si="43"/>
        <v>0</v>
      </c>
      <c r="BO136" s="226">
        <v>0</v>
      </c>
      <c r="BP136" s="220">
        <v>0</v>
      </c>
      <c r="BQ136" s="220">
        <v>0</v>
      </c>
      <c r="BR136" s="220">
        <v>0</v>
      </c>
      <c r="BS136" s="140">
        <f t="shared" si="44"/>
        <v>1</v>
      </c>
      <c r="BU136" s="155">
        <f t="shared" si="45"/>
        <v>1</v>
      </c>
      <c r="BV136" s="226">
        <v>0</v>
      </c>
      <c r="BW136" s="226">
        <v>0</v>
      </c>
      <c r="BX136" s="226">
        <v>0</v>
      </c>
      <c r="BY136" s="226">
        <v>0</v>
      </c>
      <c r="BZ136" s="226">
        <v>1</v>
      </c>
      <c r="CA136" s="226">
        <v>0</v>
      </c>
      <c r="CB136" s="226">
        <v>0</v>
      </c>
      <c r="CC136" s="140">
        <f t="shared" si="46"/>
        <v>0</v>
      </c>
      <c r="CE136" s="157" cm="1">
        <f t="array" ref="CE136">IF($AA136=0,0,
IF(OR(ROUND($BD136,2)&lt;&gt;1,
OR($AI136:$BB136&lt;0)),1,0))</f>
        <v>0</v>
      </c>
      <c r="CG136" s="159">
        <f t="shared" si="47"/>
        <v>1</v>
      </c>
      <c r="CH136" s="159">
        <f t="shared" si="48"/>
        <v>2</v>
      </c>
      <c r="CI136" s="159">
        <f>SUM(CH$12:CH136)+1</f>
        <v>285</v>
      </c>
      <c r="CJ136" s="144" t="str">
        <f t="shared" si="36"/>
        <v>N/A</v>
      </c>
      <c r="CK136" s="159" t="str">
        <f>IFERROR(RANK(CJ136,CJ$12:CJ$286,0)+COUNTIF(CJ$12:CJ136,CJ136)-1,NA)</f>
        <v>N/A</v>
      </c>
      <c r="CM136" s="227" t="s">
        <v>739</v>
      </c>
      <c r="CN136" s="227" t="str">
        <f t="shared" si="37"/>
        <v>FY22</v>
      </c>
      <c r="CO136" s="52" cm="1">
        <f t="array" ref="CO136">Inflation!$S$11
/INDEX(Inflation!$J$11:$Z$11,,MATCH(RIGHT(CM136,2),RIGHT(Inflation!$J$9:$Z$9,2),0))
/(1+Inflation!$S$10)^0.5</f>
        <v>0.96206866341754282</v>
      </c>
      <c r="CP136" s="227" t="s">
        <v>199</v>
      </c>
    </row>
    <row r="137" spans="1:94" x14ac:dyDescent="0.2">
      <c r="A137" s="49">
        <f>IF(AND(COUNTIF(D$12:D137,D137)&gt;1,D137&lt;&gt;"[Project Name]"),1,0)</f>
        <v>0</v>
      </c>
      <c r="C137" s="28">
        <f t="shared" si="38"/>
        <v>126</v>
      </c>
      <c r="D137" s="218" t="s">
        <v>694</v>
      </c>
      <c r="E137" s="218" t="b">
        <v>0</v>
      </c>
      <c r="F137" s="219" t="s">
        <v>23</v>
      </c>
      <c r="G137" s="219" t="s">
        <v>36</v>
      </c>
      <c r="H137" s="219" t="s">
        <v>46</v>
      </c>
      <c r="I137" s="219" t="s">
        <v>15</v>
      </c>
      <c r="J137" s="219" t="s">
        <v>15</v>
      </c>
      <c r="K137" s="219" t="s">
        <v>345</v>
      </c>
      <c r="L137" s="219" t="s">
        <v>360</v>
      </c>
      <c r="M137" s="219" t="s">
        <v>15</v>
      </c>
      <c r="N137" s="219" t="s">
        <v>200</v>
      </c>
      <c r="O137" s="220">
        <v>0</v>
      </c>
      <c r="P137" s="219" t="s">
        <v>523</v>
      </c>
      <c r="Q137" s="221" t="s">
        <v>131</v>
      </c>
      <c r="R137" s="222">
        <v>0</v>
      </c>
      <c r="S137" s="220">
        <v>0</v>
      </c>
      <c r="T137" s="43">
        <f t="shared" si="39"/>
        <v>1</v>
      </c>
      <c r="V137" s="223">
        <v>0</v>
      </c>
      <c r="W137" s="223">
        <v>0</v>
      </c>
      <c r="X137" s="223">
        <v>0</v>
      </c>
      <c r="Y137" s="223">
        <v>0</v>
      </c>
      <c r="Z137" s="223">
        <v>0</v>
      </c>
      <c r="AA137" s="141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I137" s="220">
        <v>1</v>
      </c>
      <c r="AJ137" s="220">
        <v>0</v>
      </c>
      <c r="AK137" s="220">
        <v>0</v>
      </c>
      <c r="AL137" s="220">
        <v>0</v>
      </c>
      <c r="AM137" s="220">
        <v>0</v>
      </c>
      <c r="AN137" s="220">
        <v>0</v>
      </c>
      <c r="AO137" s="220">
        <v>0</v>
      </c>
      <c r="AP137" s="220">
        <v>0</v>
      </c>
      <c r="AQ137" s="220">
        <v>0</v>
      </c>
      <c r="AR137" s="220">
        <v>0</v>
      </c>
      <c r="AS137" s="220">
        <v>0</v>
      </c>
      <c r="AT137" s="220">
        <v>0</v>
      </c>
      <c r="AU137" s="220">
        <v>0</v>
      </c>
      <c r="AV137" s="220">
        <v>0</v>
      </c>
      <c r="AW137" s="220">
        <v>0</v>
      </c>
      <c r="AX137" s="220">
        <v>0</v>
      </c>
      <c r="AY137" s="220">
        <v>0</v>
      </c>
      <c r="AZ137" s="220">
        <v>0</v>
      </c>
      <c r="BA137" s="220">
        <v>0</v>
      </c>
      <c r="BB137" s="220">
        <v>0</v>
      </c>
      <c r="BC137" s="28"/>
      <c r="BD137" s="142">
        <f t="shared" si="40"/>
        <v>1</v>
      </c>
      <c r="BF137" s="155">
        <f t="shared" si="41"/>
        <v>1</v>
      </c>
      <c r="BG137" s="226">
        <v>0</v>
      </c>
      <c r="BH137" s="226">
        <v>0</v>
      </c>
      <c r="BI137" s="220">
        <v>0</v>
      </c>
      <c r="BJ137" s="220">
        <v>0</v>
      </c>
      <c r="BK137" s="220">
        <v>0</v>
      </c>
      <c r="BL137" s="140">
        <f t="shared" si="42"/>
        <v>1</v>
      </c>
      <c r="BM137" s="28"/>
      <c r="BN137" s="155">
        <f t="shared" si="43"/>
        <v>0</v>
      </c>
      <c r="BO137" s="226">
        <v>0</v>
      </c>
      <c r="BP137" s="220">
        <v>0</v>
      </c>
      <c r="BQ137" s="220">
        <v>0</v>
      </c>
      <c r="BR137" s="220">
        <v>0</v>
      </c>
      <c r="BS137" s="140">
        <f t="shared" si="44"/>
        <v>1</v>
      </c>
      <c r="BU137" s="155">
        <f t="shared" si="45"/>
        <v>0</v>
      </c>
      <c r="BV137" s="226">
        <v>0</v>
      </c>
      <c r="BW137" s="226">
        <v>0</v>
      </c>
      <c r="BX137" s="226">
        <v>0</v>
      </c>
      <c r="BY137" s="226">
        <v>0</v>
      </c>
      <c r="BZ137" s="226">
        <v>0</v>
      </c>
      <c r="CA137" s="226">
        <v>0</v>
      </c>
      <c r="CB137" s="226">
        <v>0</v>
      </c>
      <c r="CC137" s="140">
        <f t="shared" si="46"/>
        <v>1</v>
      </c>
      <c r="CE137" s="157" cm="1">
        <f t="array" ref="CE137">IF($AA137=0,0,
IF(OR(ROUND($BD137,2)&lt;&gt;1,
OR($AI137:$BB137&lt;0)),1,0))</f>
        <v>0</v>
      </c>
      <c r="CG137" s="159">
        <f t="shared" si="47"/>
        <v>1</v>
      </c>
      <c r="CH137" s="159">
        <f t="shared" si="48"/>
        <v>2</v>
      </c>
      <c r="CI137" s="159">
        <f>SUM(CH$12:CH137)+1</f>
        <v>287</v>
      </c>
      <c r="CJ137" s="144" t="str">
        <f t="shared" si="36"/>
        <v>N/A</v>
      </c>
      <c r="CK137" s="159" t="str">
        <f>IFERROR(RANK(CJ137,CJ$12:CJ$286,0)+COUNTIF(CJ$12:CJ137,CJ137)-1,NA)</f>
        <v>N/A</v>
      </c>
      <c r="CM137" s="227" t="s">
        <v>739</v>
      </c>
      <c r="CN137" s="227" t="str">
        <f t="shared" si="37"/>
        <v>FY22</v>
      </c>
      <c r="CO137" s="52" cm="1">
        <f t="array" ref="CO137">Inflation!$S$11
/INDEX(Inflation!$J$11:$Z$11,,MATCH(RIGHT(CM137,2),RIGHT(Inflation!$J$9:$Z$9,2),0))
/(1+Inflation!$S$10)^0.5</f>
        <v>0.96206866341754282</v>
      </c>
      <c r="CP137" s="227" t="s">
        <v>199</v>
      </c>
    </row>
    <row r="138" spans="1:94" x14ac:dyDescent="0.2">
      <c r="A138" s="49">
        <f>IF(AND(COUNTIF(D$12:D138,D138)&gt;1,D138&lt;&gt;"[Project Name]"),1,0)</f>
        <v>0</v>
      </c>
      <c r="C138" s="28">
        <f t="shared" si="38"/>
        <v>127</v>
      </c>
      <c r="D138" s="218" t="s">
        <v>695</v>
      </c>
      <c r="E138" s="218" t="b">
        <v>1</v>
      </c>
      <c r="F138" s="219" t="s">
        <v>23</v>
      </c>
      <c r="G138" s="219" t="s">
        <v>36</v>
      </c>
      <c r="H138" s="219" t="s">
        <v>46</v>
      </c>
      <c r="I138" s="219" t="s">
        <v>15</v>
      </c>
      <c r="J138" s="219" t="s">
        <v>15</v>
      </c>
      <c r="K138" s="219" t="s">
        <v>340</v>
      </c>
      <c r="L138" s="219" t="s">
        <v>360</v>
      </c>
      <c r="M138" s="219" t="s">
        <v>15</v>
      </c>
      <c r="N138" s="219" t="s">
        <v>200</v>
      </c>
      <c r="O138" s="220">
        <v>0</v>
      </c>
      <c r="P138" s="219" t="s">
        <v>523</v>
      </c>
      <c r="Q138" s="221" t="s">
        <v>131</v>
      </c>
      <c r="R138" s="222">
        <v>0</v>
      </c>
      <c r="S138" s="220">
        <v>0</v>
      </c>
      <c r="T138" s="43">
        <f t="shared" si="39"/>
        <v>1</v>
      </c>
      <c r="V138" s="223">
        <v>0.40490696582265068</v>
      </c>
      <c r="W138" s="223">
        <v>0.40490696582265068</v>
      </c>
      <c r="X138" s="223">
        <v>0.40490696582265068</v>
      </c>
      <c r="Y138" s="223">
        <v>0.40490696582265068</v>
      </c>
      <c r="Z138" s="223">
        <v>0.40490696582265068</v>
      </c>
      <c r="AA138" s="141">
        <v>2.0245348291132532</v>
      </c>
      <c r="AC138" s="224">
        <v>0.2</v>
      </c>
      <c r="AD138" s="224">
        <v>0.2</v>
      </c>
      <c r="AE138" s="224">
        <v>0.2</v>
      </c>
      <c r="AF138" s="224">
        <v>0.2</v>
      </c>
      <c r="AG138" s="224">
        <v>0.2</v>
      </c>
      <c r="AI138" s="220">
        <v>0</v>
      </c>
      <c r="AJ138" s="220">
        <v>0</v>
      </c>
      <c r="AK138" s="220">
        <v>0</v>
      </c>
      <c r="AL138" s="220">
        <v>1</v>
      </c>
      <c r="AM138" s="220">
        <v>0</v>
      </c>
      <c r="AN138" s="220">
        <v>0</v>
      </c>
      <c r="AO138" s="220">
        <v>0</v>
      </c>
      <c r="AP138" s="220">
        <v>0</v>
      </c>
      <c r="AQ138" s="220">
        <v>0</v>
      </c>
      <c r="AR138" s="220">
        <v>0</v>
      </c>
      <c r="AS138" s="220">
        <v>0</v>
      </c>
      <c r="AT138" s="220">
        <v>0</v>
      </c>
      <c r="AU138" s="220">
        <v>0</v>
      </c>
      <c r="AV138" s="220">
        <v>0</v>
      </c>
      <c r="AW138" s="220">
        <v>0</v>
      </c>
      <c r="AX138" s="220">
        <v>0</v>
      </c>
      <c r="AY138" s="220">
        <v>0</v>
      </c>
      <c r="AZ138" s="220">
        <v>0</v>
      </c>
      <c r="BA138" s="220">
        <v>0</v>
      </c>
      <c r="BB138" s="220">
        <v>0</v>
      </c>
      <c r="BC138" s="28"/>
      <c r="BD138" s="142">
        <f t="shared" si="40"/>
        <v>1</v>
      </c>
      <c r="BF138" s="155">
        <f t="shared" si="41"/>
        <v>0</v>
      </c>
      <c r="BG138" s="226">
        <v>0</v>
      </c>
      <c r="BH138" s="226">
        <v>0</v>
      </c>
      <c r="BI138" s="220">
        <v>0</v>
      </c>
      <c r="BJ138" s="220">
        <v>0</v>
      </c>
      <c r="BK138" s="220">
        <v>0</v>
      </c>
      <c r="BL138" s="140">
        <f t="shared" si="42"/>
        <v>1</v>
      </c>
      <c r="BM138" s="28"/>
      <c r="BN138" s="155">
        <f t="shared" si="43"/>
        <v>0</v>
      </c>
      <c r="BO138" s="226">
        <v>0</v>
      </c>
      <c r="BP138" s="220">
        <v>0</v>
      </c>
      <c r="BQ138" s="220">
        <v>0</v>
      </c>
      <c r="BR138" s="220">
        <v>0</v>
      </c>
      <c r="BS138" s="140">
        <f t="shared" si="44"/>
        <v>1</v>
      </c>
      <c r="BU138" s="155">
        <f t="shared" si="45"/>
        <v>1</v>
      </c>
      <c r="BV138" s="226">
        <v>0.5</v>
      </c>
      <c r="BW138" s="226">
        <v>0.2</v>
      </c>
      <c r="BX138" s="226">
        <v>0.3</v>
      </c>
      <c r="BY138" s="226">
        <v>0</v>
      </c>
      <c r="BZ138" s="226">
        <v>0</v>
      </c>
      <c r="CA138" s="226">
        <v>0</v>
      </c>
      <c r="CB138" s="226">
        <v>0</v>
      </c>
      <c r="CC138" s="140">
        <f t="shared" si="46"/>
        <v>0</v>
      </c>
      <c r="CE138" s="157" cm="1">
        <f t="array" ref="CE138">IF($AA138=0,0,
IF(OR(ROUND($BD138,2)&lt;&gt;1,
OR($AI138:$BB138&lt;0)),1,0))</f>
        <v>0</v>
      </c>
      <c r="CG138" s="159">
        <f t="shared" si="47"/>
        <v>1</v>
      </c>
      <c r="CH138" s="159">
        <f t="shared" si="48"/>
        <v>2</v>
      </c>
      <c r="CI138" s="159">
        <f>SUM(CH$12:CH138)+1</f>
        <v>289</v>
      </c>
      <c r="CJ138" s="144" t="str">
        <f t="shared" si="36"/>
        <v>N/A</v>
      </c>
      <c r="CK138" s="159" t="str">
        <f>IFERROR(RANK(CJ138,CJ$12:CJ$286,0)+COUNTIF(CJ$12:CJ138,CJ138)-1,NA)</f>
        <v>N/A</v>
      </c>
      <c r="CM138" s="227" t="s">
        <v>739</v>
      </c>
      <c r="CN138" s="227" t="str">
        <f t="shared" si="37"/>
        <v>FY22</v>
      </c>
      <c r="CO138" s="52" cm="1">
        <f t="array" ref="CO138">Inflation!$S$11
/INDEX(Inflation!$J$11:$Z$11,,MATCH(RIGHT(CM138,2),RIGHT(Inflation!$J$9:$Z$9,2),0))
/(1+Inflation!$S$10)^0.5</f>
        <v>0.96206866341754282</v>
      </c>
      <c r="CP138" s="227" t="s">
        <v>199</v>
      </c>
    </row>
    <row r="139" spans="1:94" x14ac:dyDescent="0.2">
      <c r="A139" s="49">
        <f>IF(AND(COUNTIF(D$12:D139,D139)&gt;1,D139&lt;&gt;"[Project Name]"),1,0)</f>
        <v>0</v>
      </c>
      <c r="C139" s="28">
        <f t="shared" si="38"/>
        <v>128</v>
      </c>
      <c r="D139" s="218" t="s">
        <v>696</v>
      </c>
      <c r="E139" s="218" t="b">
        <v>1</v>
      </c>
      <c r="F139" s="219" t="s">
        <v>23</v>
      </c>
      <c r="G139" s="219" t="s">
        <v>36</v>
      </c>
      <c r="H139" s="219" t="s">
        <v>46</v>
      </c>
      <c r="I139" s="219" t="s">
        <v>15</v>
      </c>
      <c r="J139" s="219" t="s">
        <v>15</v>
      </c>
      <c r="K139" s="219" t="s">
        <v>343</v>
      </c>
      <c r="L139" s="219" t="s">
        <v>360</v>
      </c>
      <c r="M139" s="219" t="s">
        <v>15</v>
      </c>
      <c r="N139" s="219" t="s">
        <v>200</v>
      </c>
      <c r="O139" s="220">
        <v>0</v>
      </c>
      <c r="P139" s="219" t="s">
        <v>523</v>
      </c>
      <c r="Q139" s="221" t="s">
        <v>131</v>
      </c>
      <c r="R139" s="222">
        <v>0</v>
      </c>
      <c r="S139" s="220">
        <v>0.48779360012689182</v>
      </c>
      <c r="T139" s="43">
        <f t="shared" si="39"/>
        <v>0.51220639987310812</v>
      </c>
      <c r="V139" s="223">
        <v>1.0276763587346243</v>
      </c>
      <c r="W139" s="223">
        <v>0.93425123521329467</v>
      </c>
      <c r="X139" s="223">
        <v>0.46712561760664734</v>
      </c>
      <c r="Y139" s="223">
        <v>1.0276763587346243</v>
      </c>
      <c r="Z139" s="223">
        <v>1.074388920495289</v>
      </c>
      <c r="AA139" s="141">
        <v>4.5311184907844799</v>
      </c>
      <c r="AC139" s="224">
        <v>0.1</v>
      </c>
      <c r="AD139" s="224">
        <v>0.11</v>
      </c>
      <c r="AE139" s="224">
        <v>0.14000000000000001</v>
      </c>
      <c r="AF139" s="224">
        <v>0.32</v>
      </c>
      <c r="AG139" s="224">
        <v>0.33</v>
      </c>
      <c r="AI139" s="220">
        <v>0</v>
      </c>
      <c r="AJ139" s="220">
        <v>0</v>
      </c>
      <c r="AK139" s="220">
        <v>0</v>
      </c>
      <c r="AL139" s="220">
        <v>0</v>
      </c>
      <c r="AM139" s="220">
        <v>1</v>
      </c>
      <c r="AN139" s="220">
        <v>0</v>
      </c>
      <c r="AO139" s="220">
        <v>0</v>
      </c>
      <c r="AP139" s="220">
        <v>0</v>
      </c>
      <c r="AQ139" s="220">
        <v>0</v>
      </c>
      <c r="AR139" s="220">
        <v>0</v>
      </c>
      <c r="AS139" s="220">
        <v>0</v>
      </c>
      <c r="AT139" s="220">
        <v>0</v>
      </c>
      <c r="AU139" s="220">
        <v>0</v>
      </c>
      <c r="AV139" s="220">
        <v>0</v>
      </c>
      <c r="AW139" s="220">
        <v>0</v>
      </c>
      <c r="AX139" s="220">
        <v>0</v>
      </c>
      <c r="AY139" s="220">
        <v>0</v>
      </c>
      <c r="AZ139" s="220">
        <v>0</v>
      </c>
      <c r="BA139" s="220">
        <v>0</v>
      </c>
      <c r="BB139" s="220">
        <v>0</v>
      </c>
      <c r="BC139" s="28"/>
      <c r="BD139" s="142">
        <f t="shared" si="40"/>
        <v>1</v>
      </c>
      <c r="BF139" s="155">
        <f t="shared" si="41"/>
        <v>0</v>
      </c>
      <c r="BG139" s="226">
        <v>0</v>
      </c>
      <c r="BH139" s="226">
        <v>0</v>
      </c>
      <c r="BI139" s="220">
        <v>0</v>
      </c>
      <c r="BJ139" s="220">
        <v>0</v>
      </c>
      <c r="BK139" s="220">
        <v>0</v>
      </c>
      <c r="BL139" s="140">
        <f t="shared" si="42"/>
        <v>1</v>
      </c>
      <c r="BM139" s="28"/>
      <c r="BN139" s="155">
        <f t="shared" si="43"/>
        <v>0</v>
      </c>
      <c r="BO139" s="226">
        <v>0</v>
      </c>
      <c r="BP139" s="220">
        <v>0</v>
      </c>
      <c r="BQ139" s="220">
        <v>0</v>
      </c>
      <c r="BR139" s="220">
        <v>0</v>
      </c>
      <c r="BS139" s="140">
        <f t="shared" si="44"/>
        <v>1</v>
      </c>
      <c r="BU139" s="155">
        <f t="shared" si="45"/>
        <v>1</v>
      </c>
      <c r="BV139" s="226">
        <v>0</v>
      </c>
      <c r="BW139" s="226">
        <v>0</v>
      </c>
      <c r="BX139" s="226">
        <v>0</v>
      </c>
      <c r="BY139" s="226">
        <v>0</v>
      </c>
      <c r="BZ139" s="226">
        <v>1</v>
      </c>
      <c r="CA139" s="226">
        <v>0</v>
      </c>
      <c r="CB139" s="226">
        <v>0</v>
      </c>
      <c r="CC139" s="140">
        <f t="shared" si="46"/>
        <v>0</v>
      </c>
      <c r="CE139" s="157" cm="1">
        <f t="array" ref="CE139">IF($AA139=0,0,
IF(OR(ROUND($BD139,2)&lt;&gt;1,
OR($AI139:$BB139&lt;0)),1,0))</f>
        <v>0</v>
      </c>
      <c r="CG139" s="159">
        <f t="shared" si="47"/>
        <v>1</v>
      </c>
      <c r="CH139" s="159">
        <f t="shared" si="48"/>
        <v>2</v>
      </c>
      <c r="CI139" s="159">
        <f>SUM(CH$12:CH139)+1</f>
        <v>291</v>
      </c>
      <c r="CJ139" s="144" t="str">
        <f t="shared" si="36"/>
        <v>N/A</v>
      </c>
      <c r="CK139" s="159" t="str">
        <f>IFERROR(RANK(CJ139,CJ$12:CJ$286,0)+COUNTIF(CJ$12:CJ139,CJ139)-1,NA)</f>
        <v>N/A</v>
      </c>
      <c r="CM139" s="227" t="s">
        <v>739</v>
      </c>
      <c r="CN139" s="227" t="str">
        <f t="shared" si="37"/>
        <v>FY22</v>
      </c>
      <c r="CO139" s="52" cm="1">
        <f t="array" ref="CO139">Inflation!$S$11
/INDEX(Inflation!$J$11:$Z$11,,MATCH(RIGHT(CM139,2),RIGHT(Inflation!$J$9:$Z$9,2),0))
/(1+Inflation!$S$10)^0.5</f>
        <v>0.96206866341754282</v>
      </c>
      <c r="CP139" s="227" t="s">
        <v>199</v>
      </c>
    </row>
    <row r="140" spans="1:94" x14ac:dyDescent="0.2">
      <c r="A140" s="49">
        <f>IF(AND(COUNTIF(D$12:D140,D140)&gt;1,D140&lt;&gt;"[Project Name]"),1,0)</f>
        <v>0</v>
      </c>
      <c r="C140" s="28">
        <f t="shared" ref="C140:C171" si="49">IF(ISNUMBER(C139),C139+1,1)</f>
        <v>129</v>
      </c>
      <c r="D140" s="218" t="s">
        <v>697</v>
      </c>
      <c r="E140" s="218" t="b">
        <v>1</v>
      </c>
      <c r="F140" s="219" t="s">
        <v>23</v>
      </c>
      <c r="G140" s="219" t="s">
        <v>36</v>
      </c>
      <c r="H140" s="219" t="s">
        <v>46</v>
      </c>
      <c r="I140" s="219" t="s">
        <v>15</v>
      </c>
      <c r="J140" s="219" t="s">
        <v>15</v>
      </c>
      <c r="K140" s="219" t="s">
        <v>347</v>
      </c>
      <c r="L140" s="219" t="s">
        <v>360</v>
      </c>
      <c r="M140" s="219" t="s">
        <v>15</v>
      </c>
      <c r="N140" s="219" t="s">
        <v>200</v>
      </c>
      <c r="O140" s="220">
        <v>0</v>
      </c>
      <c r="P140" s="219" t="s">
        <v>523</v>
      </c>
      <c r="Q140" s="221" t="s">
        <v>131</v>
      </c>
      <c r="R140" s="222">
        <v>0</v>
      </c>
      <c r="S140" s="220">
        <v>2.4246890017600969E-2</v>
      </c>
      <c r="T140" s="43">
        <f t="shared" ref="T140:T171" si="50">1-S140</f>
        <v>0.97575310998239906</v>
      </c>
      <c r="V140" s="223">
        <v>2.4638332702727577</v>
      </c>
      <c r="W140" s="223">
        <v>1.971066616218206</v>
      </c>
      <c r="X140" s="223">
        <v>0.985533308109103</v>
      </c>
      <c r="Y140" s="223">
        <v>2.1681732778400269</v>
      </c>
      <c r="Z140" s="223">
        <v>2.2667266086509374</v>
      </c>
      <c r="AA140" s="141">
        <v>9.8553330810910307</v>
      </c>
      <c r="AC140" s="224">
        <v>0.1</v>
      </c>
      <c r="AD140" s="224">
        <v>0.11</v>
      </c>
      <c r="AE140" s="224">
        <v>0.14000000000000001</v>
      </c>
      <c r="AF140" s="224">
        <v>0.32</v>
      </c>
      <c r="AG140" s="224">
        <v>0.33</v>
      </c>
      <c r="AI140" s="220">
        <v>0</v>
      </c>
      <c r="AJ140" s="220">
        <v>0</v>
      </c>
      <c r="AK140" s="220">
        <v>0</v>
      </c>
      <c r="AL140" s="220">
        <v>0</v>
      </c>
      <c r="AM140" s="220">
        <v>0</v>
      </c>
      <c r="AN140" s="220">
        <v>1</v>
      </c>
      <c r="AO140" s="220">
        <v>0</v>
      </c>
      <c r="AP140" s="220">
        <v>0</v>
      </c>
      <c r="AQ140" s="220">
        <v>0</v>
      </c>
      <c r="AR140" s="220">
        <v>0</v>
      </c>
      <c r="AS140" s="220">
        <v>0</v>
      </c>
      <c r="AT140" s="220">
        <v>0</v>
      </c>
      <c r="AU140" s="220">
        <v>0</v>
      </c>
      <c r="AV140" s="220">
        <v>0</v>
      </c>
      <c r="AW140" s="220">
        <v>0</v>
      </c>
      <c r="AX140" s="220">
        <v>0</v>
      </c>
      <c r="AY140" s="220">
        <v>0</v>
      </c>
      <c r="AZ140" s="220">
        <v>0</v>
      </c>
      <c r="BA140" s="220">
        <v>0</v>
      </c>
      <c r="BB140" s="220">
        <v>0</v>
      </c>
      <c r="BC140" s="28"/>
      <c r="BD140" s="142">
        <f t="shared" ref="BD140:BD171" si="51">SUM(AI140:BB140)</f>
        <v>1</v>
      </c>
      <c r="BF140" s="155">
        <f t="shared" ref="BF140:BF171" si="52">$AI140+$AJ140+$AP140</f>
        <v>0</v>
      </c>
      <c r="BG140" s="226">
        <v>0</v>
      </c>
      <c r="BH140" s="226">
        <v>0</v>
      </c>
      <c r="BI140" s="220">
        <v>0</v>
      </c>
      <c r="BJ140" s="220">
        <v>0</v>
      </c>
      <c r="BK140" s="220">
        <v>0</v>
      </c>
      <c r="BL140" s="140">
        <f t="shared" ref="BL140:BL171" si="53">1-SUM(BG140:BK140)</f>
        <v>1</v>
      </c>
      <c r="BM140" s="28"/>
      <c r="BN140" s="155">
        <f t="shared" ref="BN140:BN171" si="54">$AK140+$AR140</f>
        <v>0</v>
      </c>
      <c r="BO140" s="226">
        <v>0</v>
      </c>
      <c r="BP140" s="220">
        <v>0</v>
      </c>
      <c r="BQ140" s="220">
        <v>0</v>
      </c>
      <c r="BR140" s="220">
        <v>0</v>
      </c>
      <c r="BS140" s="140">
        <f t="shared" ref="BS140:BS171" si="55">1-SUM(BO140:BR140)</f>
        <v>1</v>
      </c>
      <c r="BU140" s="155">
        <f t="shared" ref="BU140:BU171" si="56">$AL140
+$AM140
+$AN140</f>
        <v>1</v>
      </c>
      <c r="BV140" s="226">
        <v>0</v>
      </c>
      <c r="BW140" s="226">
        <v>0</v>
      </c>
      <c r="BX140" s="226">
        <v>0</v>
      </c>
      <c r="BY140" s="226">
        <v>1</v>
      </c>
      <c r="BZ140" s="226">
        <v>0</v>
      </c>
      <c r="CA140" s="226">
        <v>0</v>
      </c>
      <c r="CB140" s="226">
        <v>0</v>
      </c>
      <c r="CC140" s="140">
        <f t="shared" ref="CC140:CC171" si="57">1-SUM(BV140:CB140)</f>
        <v>0</v>
      </c>
      <c r="CE140" s="157" cm="1">
        <f t="array" ref="CE140">IF($AA140=0,0,
IF(OR(ROUND($BD140,2)&lt;&gt;1,
OR($AI140:$BB140&lt;0)),1,0))</f>
        <v>0</v>
      </c>
      <c r="CG140" s="159">
        <f t="shared" ref="CG140:CG171" si="58">COUNTIF($AI140:$BB140,"&lt;&gt;"&amp;0)</f>
        <v>1</v>
      </c>
      <c r="CH140" s="159">
        <f t="shared" ref="CH140:CH171" si="59">CG140*ROWS(IC_Category_List)</f>
        <v>2</v>
      </c>
      <c r="CI140" s="159">
        <f>SUM(CH$12:CH140)+1</f>
        <v>293</v>
      </c>
      <c r="CJ140" s="144" t="str">
        <f t="shared" ref="CJ140:CJ203" si="60">IF($H140=Augex,$AA140,NA)</f>
        <v>N/A</v>
      </c>
      <c r="CK140" s="159" t="str">
        <f>IFERROR(RANK(CJ140,CJ$12:CJ$286,0)+COUNTIF(CJ$12:CJ140,CJ140)-1,NA)</f>
        <v>N/A</v>
      </c>
      <c r="CM140" s="227" t="s">
        <v>739</v>
      </c>
      <c r="CN140" s="227" t="str">
        <f t="shared" si="37"/>
        <v>FY22</v>
      </c>
      <c r="CO140" s="52" cm="1">
        <f t="array" ref="CO140">Inflation!$S$11
/INDEX(Inflation!$J$11:$Z$11,,MATCH(RIGHT(CM140,2),RIGHT(Inflation!$J$9:$Z$9,2),0))
/(1+Inflation!$S$10)^0.5</f>
        <v>0.96206866341754282</v>
      </c>
      <c r="CP140" s="227" t="s">
        <v>199</v>
      </c>
    </row>
    <row r="141" spans="1:94" x14ac:dyDescent="0.2">
      <c r="A141" s="49">
        <f>IF(AND(COUNTIF(D$12:D141,D141)&gt;1,D141&lt;&gt;"[Project Name]"),1,0)</f>
        <v>0</v>
      </c>
      <c r="C141" s="28">
        <f t="shared" si="49"/>
        <v>130</v>
      </c>
      <c r="D141" s="218" t="s">
        <v>698</v>
      </c>
      <c r="E141" s="218" t="b">
        <v>1</v>
      </c>
      <c r="F141" s="219" t="s">
        <v>23</v>
      </c>
      <c r="G141" s="219" t="s">
        <v>36</v>
      </c>
      <c r="H141" s="219" t="s">
        <v>46</v>
      </c>
      <c r="I141" s="219" t="s">
        <v>15</v>
      </c>
      <c r="J141" s="219" t="s">
        <v>15</v>
      </c>
      <c r="K141" s="219" t="s">
        <v>347</v>
      </c>
      <c r="L141" s="219" t="s">
        <v>360</v>
      </c>
      <c r="M141" s="219" t="s">
        <v>15</v>
      </c>
      <c r="N141" s="219" t="s">
        <v>200</v>
      </c>
      <c r="O141" s="220">
        <v>0</v>
      </c>
      <c r="P141" s="219" t="s">
        <v>523</v>
      </c>
      <c r="Q141" s="221" t="s">
        <v>131</v>
      </c>
      <c r="R141" s="222">
        <v>0</v>
      </c>
      <c r="S141" s="220">
        <v>0.12057903691689843</v>
      </c>
      <c r="T141" s="43">
        <f t="shared" si="50"/>
        <v>0.87942096308310158</v>
      </c>
      <c r="V141" s="223">
        <v>2.0246430153485355</v>
      </c>
      <c r="W141" s="223">
        <v>2.0246430153485355</v>
      </c>
      <c r="X141" s="223">
        <v>0</v>
      </c>
      <c r="Y141" s="223">
        <v>0</v>
      </c>
      <c r="Z141" s="223">
        <v>0</v>
      </c>
      <c r="AA141" s="141">
        <v>4.049286030697071</v>
      </c>
      <c r="AC141" s="224">
        <v>0</v>
      </c>
      <c r="AD141" s="224">
        <v>1</v>
      </c>
      <c r="AE141" s="224">
        <v>0</v>
      </c>
      <c r="AF141" s="224">
        <v>0</v>
      </c>
      <c r="AG141" s="224">
        <v>0</v>
      </c>
      <c r="AI141" s="220">
        <v>0</v>
      </c>
      <c r="AJ141" s="220">
        <v>0</v>
      </c>
      <c r="AK141" s="220">
        <v>0</v>
      </c>
      <c r="AL141" s="220">
        <v>0</v>
      </c>
      <c r="AM141" s="220">
        <v>0</v>
      </c>
      <c r="AN141" s="220">
        <v>1</v>
      </c>
      <c r="AO141" s="220">
        <v>0</v>
      </c>
      <c r="AP141" s="220">
        <v>0</v>
      </c>
      <c r="AQ141" s="220">
        <v>0</v>
      </c>
      <c r="AR141" s="220">
        <v>0</v>
      </c>
      <c r="AS141" s="220">
        <v>0</v>
      </c>
      <c r="AT141" s="220">
        <v>0</v>
      </c>
      <c r="AU141" s="220">
        <v>0</v>
      </c>
      <c r="AV141" s="220">
        <v>0</v>
      </c>
      <c r="AW141" s="220">
        <v>0</v>
      </c>
      <c r="AX141" s="220">
        <v>0</v>
      </c>
      <c r="AY141" s="220">
        <v>0</v>
      </c>
      <c r="AZ141" s="220">
        <v>0</v>
      </c>
      <c r="BA141" s="220">
        <v>0</v>
      </c>
      <c r="BB141" s="220">
        <v>0</v>
      </c>
      <c r="BC141" s="28"/>
      <c r="BD141" s="142">
        <f t="shared" si="51"/>
        <v>1</v>
      </c>
      <c r="BF141" s="155">
        <f t="shared" si="52"/>
        <v>0</v>
      </c>
      <c r="BG141" s="226">
        <v>0</v>
      </c>
      <c r="BH141" s="226">
        <v>0</v>
      </c>
      <c r="BI141" s="220">
        <v>0</v>
      </c>
      <c r="BJ141" s="220">
        <v>0</v>
      </c>
      <c r="BK141" s="220">
        <v>0</v>
      </c>
      <c r="BL141" s="140">
        <f t="shared" si="53"/>
        <v>1</v>
      </c>
      <c r="BM141" s="28"/>
      <c r="BN141" s="155">
        <f t="shared" si="54"/>
        <v>0</v>
      </c>
      <c r="BO141" s="226">
        <v>0</v>
      </c>
      <c r="BP141" s="220">
        <v>0</v>
      </c>
      <c r="BQ141" s="220">
        <v>0</v>
      </c>
      <c r="BR141" s="220">
        <v>0</v>
      </c>
      <c r="BS141" s="140">
        <f t="shared" si="55"/>
        <v>1</v>
      </c>
      <c r="BU141" s="155">
        <f t="shared" si="56"/>
        <v>1</v>
      </c>
      <c r="BV141" s="226">
        <v>0</v>
      </c>
      <c r="BW141" s="226">
        <v>0</v>
      </c>
      <c r="BX141" s="226">
        <v>0</v>
      </c>
      <c r="BY141" s="226">
        <v>1</v>
      </c>
      <c r="BZ141" s="226">
        <v>0</v>
      </c>
      <c r="CA141" s="226">
        <v>0</v>
      </c>
      <c r="CB141" s="226">
        <v>0</v>
      </c>
      <c r="CC141" s="140">
        <f t="shared" si="57"/>
        <v>0</v>
      </c>
      <c r="CE141" s="157" cm="1">
        <f t="array" ref="CE141">IF($AA141=0,0,
IF(OR(ROUND($BD141,2)&lt;&gt;1,
OR($AI141:$BB141&lt;0)),1,0))</f>
        <v>0</v>
      </c>
      <c r="CG141" s="159">
        <f t="shared" si="58"/>
        <v>1</v>
      </c>
      <c r="CH141" s="159">
        <f t="shared" si="59"/>
        <v>2</v>
      </c>
      <c r="CI141" s="159">
        <f>SUM(CH$12:CH141)+1</f>
        <v>295</v>
      </c>
      <c r="CJ141" s="144" t="str">
        <f t="shared" si="60"/>
        <v>N/A</v>
      </c>
      <c r="CK141" s="159" t="str">
        <f>IFERROR(RANK(CJ141,CJ$12:CJ$286,0)+COUNTIF(CJ$12:CJ141,CJ141)-1,NA)</f>
        <v>N/A</v>
      </c>
      <c r="CM141" s="227" t="s">
        <v>739</v>
      </c>
      <c r="CN141" s="227" t="str">
        <f t="shared" ref="CN141:CN204" si="61">CM141</f>
        <v>FY22</v>
      </c>
      <c r="CO141" s="52" cm="1">
        <f t="array" ref="CO141">Inflation!$S$11
/INDEX(Inflation!$J$11:$Z$11,,MATCH(RIGHT(CM141,2),RIGHT(Inflation!$J$9:$Z$9,2),0))
/(1+Inflation!$S$10)^0.5</f>
        <v>0.96206866341754282</v>
      </c>
      <c r="CP141" s="227" t="s">
        <v>199</v>
      </c>
    </row>
    <row r="142" spans="1:94" x14ac:dyDescent="0.2">
      <c r="A142" s="49">
        <f>IF(AND(COUNTIF(D$12:D142,D142)&gt;1,D142&lt;&gt;"[Project Name]"),1,0)</f>
        <v>0</v>
      </c>
      <c r="C142" s="28">
        <f t="shared" si="49"/>
        <v>131</v>
      </c>
      <c r="D142" s="218" t="s">
        <v>699</v>
      </c>
      <c r="E142" s="218" t="b">
        <v>1</v>
      </c>
      <c r="F142" s="219" t="s">
        <v>23</v>
      </c>
      <c r="G142" s="219" t="s">
        <v>36</v>
      </c>
      <c r="H142" s="219" t="s">
        <v>46</v>
      </c>
      <c r="I142" s="219" t="s">
        <v>15</v>
      </c>
      <c r="J142" s="219" t="s">
        <v>15</v>
      </c>
      <c r="K142" s="219" t="s">
        <v>347</v>
      </c>
      <c r="L142" s="219" t="s">
        <v>360</v>
      </c>
      <c r="M142" s="219" t="s">
        <v>15</v>
      </c>
      <c r="N142" s="219" t="s">
        <v>200</v>
      </c>
      <c r="O142" s="220">
        <v>0</v>
      </c>
      <c r="P142" s="219" t="s">
        <v>523</v>
      </c>
      <c r="Q142" s="221" t="s">
        <v>131</v>
      </c>
      <c r="R142" s="222">
        <v>0</v>
      </c>
      <c r="S142" s="220">
        <v>2.4246893903930849E-2</v>
      </c>
      <c r="T142" s="43">
        <f t="shared" si="50"/>
        <v>0.97575310609606913</v>
      </c>
      <c r="V142" s="223">
        <v>1.9464282832716471</v>
      </c>
      <c r="W142" s="223">
        <v>1.9464282832716471</v>
      </c>
      <c r="X142" s="223">
        <v>0</v>
      </c>
      <c r="Y142" s="223">
        <v>0</v>
      </c>
      <c r="Z142" s="223">
        <v>0</v>
      </c>
      <c r="AA142" s="141">
        <v>3.8928565665432942</v>
      </c>
      <c r="AC142" s="224">
        <v>0</v>
      </c>
      <c r="AD142" s="224">
        <v>1</v>
      </c>
      <c r="AE142" s="224">
        <v>0</v>
      </c>
      <c r="AF142" s="224">
        <v>0</v>
      </c>
      <c r="AG142" s="224">
        <v>0</v>
      </c>
      <c r="AI142" s="220">
        <v>0</v>
      </c>
      <c r="AJ142" s="220">
        <v>0</v>
      </c>
      <c r="AK142" s="220">
        <v>0</v>
      </c>
      <c r="AL142" s="220">
        <v>0</v>
      </c>
      <c r="AM142" s="220">
        <v>0</v>
      </c>
      <c r="AN142" s="220">
        <v>1</v>
      </c>
      <c r="AO142" s="220">
        <v>0</v>
      </c>
      <c r="AP142" s="220">
        <v>0</v>
      </c>
      <c r="AQ142" s="220">
        <v>0</v>
      </c>
      <c r="AR142" s="220">
        <v>0</v>
      </c>
      <c r="AS142" s="220">
        <v>0</v>
      </c>
      <c r="AT142" s="220">
        <v>0</v>
      </c>
      <c r="AU142" s="220">
        <v>0</v>
      </c>
      <c r="AV142" s="220">
        <v>0</v>
      </c>
      <c r="AW142" s="220">
        <v>0</v>
      </c>
      <c r="AX142" s="220">
        <v>0</v>
      </c>
      <c r="AY142" s="220">
        <v>0</v>
      </c>
      <c r="AZ142" s="220">
        <v>0</v>
      </c>
      <c r="BA142" s="220">
        <v>0</v>
      </c>
      <c r="BB142" s="220">
        <v>0</v>
      </c>
      <c r="BC142" s="28"/>
      <c r="BD142" s="142">
        <f t="shared" si="51"/>
        <v>1</v>
      </c>
      <c r="BF142" s="155">
        <f t="shared" si="52"/>
        <v>0</v>
      </c>
      <c r="BG142" s="226">
        <v>0</v>
      </c>
      <c r="BH142" s="226">
        <v>0</v>
      </c>
      <c r="BI142" s="220">
        <v>0</v>
      </c>
      <c r="BJ142" s="220">
        <v>0</v>
      </c>
      <c r="BK142" s="220">
        <v>0</v>
      </c>
      <c r="BL142" s="140">
        <f t="shared" si="53"/>
        <v>1</v>
      </c>
      <c r="BM142" s="28"/>
      <c r="BN142" s="155">
        <f t="shared" si="54"/>
        <v>0</v>
      </c>
      <c r="BO142" s="226">
        <v>0</v>
      </c>
      <c r="BP142" s="220">
        <v>0</v>
      </c>
      <c r="BQ142" s="220">
        <v>0</v>
      </c>
      <c r="BR142" s="220">
        <v>0</v>
      </c>
      <c r="BS142" s="140">
        <f t="shared" si="55"/>
        <v>1</v>
      </c>
      <c r="BU142" s="155">
        <f t="shared" si="56"/>
        <v>1</v>
      </c>
      <c r="BV142" s="226">
        <v>0</v>
      </c>
      <c r="BW142" s="226">
        <v>0</v>
      </c>
      <c r="BX142" s="226">
        <v>0</v>
      </c>
      <c r="BY142" s="226">
        <v>1</v>
      </c>
      <c r="BZ142" s="226">
        <v>0</v>
      </c>
      <c r="CA142" s="226">
        <v>0</v>
      </c>
      <c r="CB142" s="226">
        <v>0</v>
      </c>
      <c r="CC142" s="140">
        <f t="shared" si="57"/>
        <v>0</v>
      </c>
      <c r="CE142" s="157" cm="1">
        <f t="array" ref="CE142">IF($AA142=0,0,
IF(OR(ROUND($BD142,2)&lt;&gt;1,
OR($AI142:$BB142&lt;0)),1,0))</f>
        <v>0</v>
      </c>
      <c r="CG142" s="159">
        <f t="shared" si="58"/>
        <v>1</v>
      </c>
      <c r="CH142" s="159">
        <f t="shared" si="59"/>
        <v>2</v>
      </c>
      <c r="CI142" s="159">
        <f>SUM(CH$12:CH142)+1</f>
        <v>297</v>
      </c>
      <c r="CJ142" s="144" t="str">
        <f t="shared" si="60"/>
        <v>N/A</v>
      </c>
      <c r="CK142" s="159" t="str">
        <f>IFERROR(RANK(CJ142,CJ$12:CJ$286,0)+COUNTIF(CJ$12:CJ142,CJ142)-1,NA)</f>
        <v>N/A</v>
      </c>
      <c r="CM142" s="227" t="s">
        <v>739</v>
      </c>
      <c r="CN142" s="227" t="str">
        <f t="shared" si="61"/>
        <v>FY22</v>
      </c>
      <c r="CO142" s="52" cm="1">
        <f t="array" ref="CO142">Inflation!$S$11
/INDEX(Inflation!$J$11:$Z$11,,MATCH(RIGHT(CM142,2),RIGHT(Inflation!$J$9:$Z$9,2),0))
/(1+Inflation!$S$10)^0.5</f>
        <v>0.96206866341754282</v>
      </c>
      <c r="CP142" s="227" t="s">
        <v>199</v>
      </c>
    </row>
    <row r="143" spans="1:94" x14ac:dyDescent="0.2">
      <c r="A143" s="49">
        <f>IF(AND(COUNTIF(D$12:D143,D143)&gt;1,D143&lt;&gt;"[Project Name]"),1,0)</f>
        <v>0</v>
      </c>
      <c r="C143" s="28">
        <f t="shared" si="49"/>
        <v>132</v>
      </c>
      <c r="D143" s="218" t="s">
        <v>700</v>
      </c>
      <c r="E143" s="218" t="b">
        <v>0</v>
      </c>
      <c r="F143" s="219" t="s">
        <v>23</v>
      </c>
      <c r="G143" s="219" t="s">
        <v>36</v>
      </c>
      <c r="H143" s="219" t="s">
        <v>46</v>
      </c>
      <c r="I143" s="219" t="s">
        <v>15</v>
      </c>
      <c r="J143" s="219" t="s">
        <v>15</v>
      </c>
      <c r="K143" s="219" t="s">
        <v>347</v>
      </c>
      <c r="L143" s="219" t="s">
        <v>360</v>
      </c>
      <c r="M143" s="219" t="s">
        <v>15</v>
      </c>
      <c r="N143" s="219" t="s">
        <v>200</v>
      </c>
      <c r="O143" s="220">
        <v>0</v>
      </c>
      <c r="P143" s="219" t="s">
        <v>523</v>
      </c>
      <c r="Q143" s="221" t="s">
        <v>131</v>
      </c>
      <c r="R143" s="222">
        <v>0</v>
      </c>
      <c r="S143" s="220">
        <v>0</v>
      </c>
      <c r="T143" s="43">
        <f t="shared" si="50"/>
        <v>1</v>
      </c>
      <c r="V143" s="223">
        <v>0</v>
      </c>
      <c r="W143" s="223">
        <v>0</v>
      </c>
      <c r="X143" s="223">
        <v>0</v>
      </c>
      <c r="Y143" s="223">
        <v>0</v>
      </c>
      <c r="Z143" s="223">
        <v>0</v>
      </c>
      <c r="AA143" s="141">
        <v>0</v>
      </c>
      <c r="AC143" s="224">
        <v>0</v>
      </c>
      <c r="AD143" s="224">
        <v>0</v>
      </c>
      <c r="AE143" s="224">
        <v>0</v>
      </c>
      <c r="AF143" s="224">
        <v>0</v>
      </c>
      <c r="AG143" s="224">
        <v>0</v>
      </c>
      <c r="AI143" s="220">
        <v>0</v>
      </c>
      <c r="AJ143" s="220">
        <v>0</v>
      </c>
      <c r="AK143" s="220">
        <v>0</v>
      </c>
      <c r="AL143" s="220">
        <v>0</v>
      </c>
      <c r="AM143" s="220">
        <v>0</v>
      </c>
      <c r="AN143" s="220">
        <v>1</v>
      </c>
      <c r="AO143" s="220">
        <v>0</v>
      </c>
      <c r="AP143" s="220">
        <v>0</v>
      </c>
      <c r="AQ143" s="220">
        <v>0</v>
      </c>
      <c r="AR143" s="220">
        <v>0</v>
      </c>
      <c r="AS143" s="220">
        <v>0</v>
      </c>
      <c r="AT143" s="220">
        <v>0</v>
      </c>
      <c r="AU143" s="220">
        <v>0</v>
      </c>
      <c r="AV143" s="220">
        <v>0</v>
      </c>
      <c r="AW143" s="220">
        <v>0</v>
      </c>
      <c r="AX143" s="220">
        <v>0</v>
      </c>
      <c r="AY143" s="220">
        <v>0</v>
      </c>
      <c r="AZ143" s="220">
        <v>0</v>
      </c>
      <c r="BA143" s="220">
        <v>0</v>
      </c>
      <c r="BB143" s="220">
        <v>0</v>
      </c>
      <c r="BC143" s="28"/>
      <c r="BD143" s="142">
        <f t="shared" si="51"/>
        <v>1</v>
      </c>
      <c r="BF143" s="155">
        <f t="shared" si="52"/>
        <v>0</v>
      </c>
      <c r="BG143" s="226">
        <v>0</v>
      </c>
      <c r="BH143" s="226">
        <v>0</v>
      </c>
      <c r="BI143" s="220">
        <v>0</v>
      </c>
      <c r="BJ143" s="220">
        <v>0</v>
      </c>
      <c r="BK143" s="220">
        <v>0</v>
      </c>
      <c r="BL143" s="140">
        <f t="shared" si="53"/>
        <v>1</v>
      </c>
      <c r="BM143" s="28"/>
      <c r="BN143" s="155">
        <f t="shared" si="54"/>
        <v>0</v>
      </c>
      <c r="BO143" s="226">
        <v>0</v>
      </c>
      <c r="BP143" s="220">
        <v>0</v>
      </c>
      <c r="BQ143" s="220">
        <v>0</v>
      </c>
      <c r="BR143" s="220">
        <v>0</v>
      </c>
      <c r="BS143" s="140">
        <f t="shared" si="55"/>
        <v>1</v>
      </c>
      <c r="BU143" s="155">
        <f t="shared" si="56"/>
        <v>1</v>
      </c>
      <c r="BV143" s="226">
        <v>0</v>
      </c>
      <c r="BW143" s="226">
        <v>0</v>
      </c>
      <c r="BX143" s="226">
        <v>0</v>
      </c>
      <c r="BY143" s="226">
        <v>1</v>
      </c>
      <c r="BZ143" s="226">
        <v>0</v>
      </c>
      <c r="CA143" s="226">
        <v>0</v>
      </c>
      <c r="CB143" s="226">
        <v>0</v>
      </c>
      <c r="CC143" s="140">
        <f t="shared" si="57"/>
        <v>0</v>
      </c>
      <c r="CE143" s="157" cm="1">
        <f t="array" ref="CE143">IF($AA143=0,0,
IF(OR(ROUND($BD143,2)&lt;&gt;1,
OR($AI143:$BB143&lt;0)),1,0))</f>
        <v>0</v>
      </c>
      <c r="CG143" s="159">
        <f t="shared" si="58"/>
        <v>1</v>
      </c>
      <c r="CH143" s="159">
        <f t="shared" si="59"/>
        <v>2</v>
      </c>
      <c r="CI143" s="159">
        <f>SUM(CH$12:CH143)+1</f>
        <v>299</v>
      </c>
      <c r="CJ143" s="144" t="str">
        <f t="shared" si="60"/>
        <v>N/A</v>
      </c>
      <c r="CK143" s="159" t="str">
        <f>IFERROR(RANK(CJ143,CJ$12:CJ$286,0)+COUNTIF(CJ$12:CJ143,CJ143)-1,NA)</f>
        <v>N/A</v>
      </c>
      <c r="CM143" s="227" t="s">
        <v>739</v>
      </c>
      <c r="CN143" s="227" t="str">
        <f t="shared" si="61"/>
        <v>FY22</v>
      </c>
      <c r="CO143" s="52" cm="1">
        <f t="array" ref="CO143">Inflation!$S$11
/INDEX(Inflation!$J$11:$Z$11,,MATCH(RIGHT(CM143,2),RIGHT(Inflation!$J$9:$Z$9,2),0))
/(1+Inflation!$S$10)^0.5</f>
        <v>0.96206866341754282</v>
      </c>
      <c r="CP143" s="227" t="s">
        <v>199</v>
      </c>
    </row>
    <row r="144" spans="1:94" x14ac:dyDescent="0.2">
      <c r="A144" s="49">
        <f>IF(AND(COUNTIF(D$12:D144,D144)&gt;1,D144&lt;&gt;"[Project Name]"),1,0)</f>
        <v>0</v>
      </c>
      <c r="C144" s="28">
        <f t="shared" si="49"/>
        <v>133</v>
      </c>
      <c r="D144" s="218" t="s">
        <v>701</v>
      </c>
      <c r="E144" s="218" t="b">
        <v>0</v>
      </c>
      <c r="F144" s="219" t="s">
        <v>23</v>
      </c>
      <c r="G144" s="219" t="s">
        <v>36</v>
      </c>
      <c r="H144" s="219" t="s">
        <v>46</v>
      </c>
      <c r="I144" s="219" t="s">
        <v>15</v>
      </c>
      <c r="J144" s="219" t="s">
        <v>15</v>
      </c>
      <c r="K144" s="219" t="s">
        <v>341</v>
      </c>
      <c r="L144" s="219" t="s">
        <v>360</v>
      </c>
      <c r="M144" s="219" t="s">
        <v>15</v>
      </c>
      <c r="N144" s="219" t="s">
        <v>200</v>
      </c>
      <c r="O144" s="220">
        <v>0</v>
      </c>
      <c r="P144" s="219" t="s">
        <v>523</v>
      </c>
      <c r="Q144" s="221" t="s">
        <v>131</v>
      </c>
      <c r="R144" s="222">
        <v>0</v>
      </c>
      <c r="S144" s="220">
        <v>0</v>
      </c>
      <c r="T144" s="43">
        <f t="shared" si="50"/>
        <v>1</v>
      </c>
      <c r="V144" s="223">
        <v>0</v>
      </c>
      <c r="W144" s="223">
        <v>0</v>
      </c>
      <c r="X144" s="223">
        <v>0</v>
      </c>
      <c r="Y144" s="223">
        <v>0</v>
      </c>
      <c r="Z144" s="223">
        <v>0</v>
      </c>
      <c r="AA144" s="141">
        <v>0</v>
      </c>
      <c r="AC144" s="224">
        <v>0</v>
      </c>
      <c r="AD144" s="224">
        <v>0</v>
      </c>
      <c r="AE144" s="224">
        <v>0</v>
      </c>
      <c r="AF144" s="224">
        <v>0</v>
      </c>
      <c r="AG144" s="224">
        <v>0</v>
      </c>
      <c r="AI144" s="220">
        <v>0</v>
      </c>
      <c r="AJ144" s="220">
        <v>0</v>
      </c>
      <c r="AK144" s="220">
        <v>0</v>
      </c>
      <c r="AL144" s="220">
        <v>1</v>
      </c>
      <c r="AM144" s="220">
        <v>0</v>
      </c>
      <c r="AN144" s="220">
        <v>0</v>
      </c>
      <c r="AO144" s="220">
        <v>0</v>
      </c>
      <c r="AP144" s="220">
        <v>0</v>
      </c>
      <c r="AQ144" s="220">
        <v>0</v>
      </c>
      <c r="AR144" s="220">
        <v>0</v>
      </c>
      <c r="AS144" s="220">
        <v>0</v>
      </c>
      <c r="AT144" s="220">
        <v>0</v>
      </c>
      <c r="AU144" s="220">
        <v>0</v>
      </c>
      <c r="AV144" s="220">
        <v>0</v>
      </c>
      <c r="AW144" s="220">
        <v>0</v>
      </c>
      <c r="AX144" s="220">
        <v>0</v>
      </c>
      <c r="AY144" s="220">
        <v>0</v>
      </c>
      <c r="AZ144" s="220">
        <v>0</v>
      </c>
      <c r="BA144" s="220">
        <v>0</v>
      </c>
      <c r="BB144" s="220">
        <v>0</v>
      </c>
      <c r="BC144" s="28"/>
      <c r="BD144" s="142">
        <f t="shared" si="51"/>
        <v>1</v>
      </c>
      <c r="BF144" s="155">
        <f t="shared" si="52"/>
        <v>0</v>
      </c>
      <c r="BG144" s="226">
        <v>0</v>
      </c>
      <c r="BH144" s="226">
        <v>0</v>
      </c>
      <c r="BI144" s="220">
        <v>0</v>
      </c>
      <c r="BJ144" s="220">
        <v>0</v>
      </c>
      <c r="BK144" s="220">
        <v>0</v>
      </c>
      <c r="BL144" s="140">
        <f t="shared" si="53"/>
        <v>1</v>
      </c>
      <c r="BM144" s="28"/>
      <c r="BN144" s="155">
        <f t="shared" si="54"/>
        <v>0</v>
      </c>
      <c r="BO144" s="226">
        <v>0</v>
      </c>
      <c r="BP144" s="220">
        <v>0</v>
      </c>
      <c r="BQ144" s="220">
        <v>0</v>
      </c>
      <c r="BR144" s="220">
        <v>0</v>
      </c>
      <c r="BS144" s="140">
        <f t="shared" si="55"/>
        <v>1</v>
      </c>
      <c r="BU144" s="155">
        <f t="shared" si="56"/>
        <v>1</v>
      </c>
      <c r="BV144" s="226">
        <v>0</v>
      </c>
      <c r="BW144" s="226">
        <v>1</v>
      </c>
      <c r="BX144" s="226">
        <v>0</v>
      </c>
      <c r="BY144" s="226">
        <v>0</v>
      </c>
      <c r="BZ144" s="226">
        <v>0</v>
      </c>
      <c r="CA144" s="226">
        <v>0</v>
      </c>
      <c r="CB144" s="226">
        <v>0</v>
      </c>
      <c r="CC144" s="140">
        <f t="shared" si="57"/>
        <v>0</v>
      </c>
      <c r="CE144" s="157" cm="1">
        <f t="array" ref="CE144">IF($AA144=0,0,
IF(OR(ROUND($BD144,2)&lt;&gt;1,
OR($AI144:$BB144&lt;0)),1,0))</f>
        <v>0</v>
      </c>
      <c r="CG144" s="159">
        <f t="shared" si="58"/>
        <v>1</v>
      </c>
      <c r="CH144" s="159">
        <f t="shared" si="59"/>
        <v>2</v>
      </c>
      <c r="CI144" s="159">
        <f>SUM(CH$12:CH144)+1</f>
        <v>301</v>
      </c>
      <c r="CJ144" s="144" t="str">
        <f t="shared" si="60"/>
        <v>N/A</v>
      </c>
      <c r="CK144" s="159" t="str">
        <f>IFERROR(RANK(CJ144,CJ$12:CJ$286,0)+COUNTIF(CJ$12:CJ144,CJ144)-1,NA)</f>
        <v>N/A</v>
      </c>
      <c r="CM144" s="227" t="s">
        <v>739</v>
      </c>
      <c r="CN144" s="227" t="str">
        <f t="shared" si="61"/>
        <v>FY22</v>
      </c>
      <c r="CO144" s="52" cm="1">
        <f t="array" ref="CO144">Inflation!$S$11
/INDEX(Inflation!$J$11:$Z$11,,MATCH(RIGHT(CM144,2),RIGHT(Inflation!$J$9:$Z$9,2),0))
/(1+Inflation!$S$10)^0.5</f>
        <v>0.96206866341754282</v>
      </c>
      <c r="CP144" s="227" t="s">
        <v>199</v>
      </c>
    </row>
    <row r="145" spans="1:94" x14ac:dyDescent="0.2">
      <c r="A145" s="49">
        <f>IF(AND(COUNTIF(D$12:D145,D145)&gt;1,D145&lt;&gt;"[Project Name]"),1,0)</f>
        <v>0</v>
      </c>
      <c r="C145" s="28">
        <f t="shared" si="49"/>
        <v>134</v>
      </c>
      <c r="D145" s="218" t="s">
        <v>702</v>
      </c>
      <c r="E145" s="218" t="b">
        <v>0</v>
      </c>
      <c r="F145" s="219" t="s">
        <v>23</v>
      </c>
      <c r="G145" s="219" t="s">
        <v>36</v>
      </c>
      <c r="H145" s="219" t="s">
        <v>46</v>
      </c>
      <c r="I145" s="219" t="s">
        <v>15</v>
      </c>
      <c r="J145" s="219" t="s">
        <v>15</v>
      </c>
      <c r="K145" s="219" t="s">
        <v>344</v>
      </c>
      <c r="L145" s="219" t="s">
        <v>360</v>
      </c>
      <c r="M145" s="219" t="s">
        <v>15</v>
      </c>
      <c r="N145" s="219" t="s">
        <v>200</v>
      </c>
      <c r="O145" s="220">
        <v>0</v>
      </c>
      <c r="P145" s="219" t="s">
        <v>523</v>
      </c>
      <c r="Q145" s="221" t="s">
        <v>131</v>
      </c>
      <c r="R145" s="222">
        <v>0</v>
      </c>
      <c r="S145" s="220">
        <v>0</v>
      </c>
      <c r="T145" s="43">
        <f t="shared" si="50"/>
        <v>1</v>
      </c>
      <c r="V145" s="223">
        <v>0</v>
      </c>
      <c r="W145" s="223">
        <v>0</v>
      </c>
      <c r="X145" s="223">
        <v>0</v>
      </c>
      <c r="Y145" s="223">
        <v>0</v>
      </c>
      <c r="Z145" s="223">
        <v>0</v>
      </c>
      <c r="AA145" s="141">
        <v>0</v>
      </c>
      <c r="AC145" s="224">
        <v>0</v>
      </c>
      <c r="AD145" s="224">
        <v>0</v>
      </c>
      <c r="AE145" s="224">
        <v>0</v>
      </c>
      <c r="AF145" s="224">
        <v>0</v>
      </c>
      <c r="AG145" s="224">
        <v>0</v>
      </c>
      <c r="AI145" s="220">
        <v>0</v>
      </c>
      <c r="AJ145" s="220">
        <v>0</v>
      </c>
      <c r="AK145" s="220">
        <v>0</v>
      </c>
      <c r="AL145" s="220">
        <v>0</v>
      </c>
      <c r="AM145" s="220">
        <v>0</v>
      </c>
      <c r="AN145" s="220">
        <v>1</v>
      </c>
      <c r="AO145" s="220">
        <v>0</v>
      </c>
      <c r="AP145" s="220">
        <v>0</v>
      </c>
      <c r="AQ145" s="220">
        <v>0</v>
      </c>
      <c r="AR145" s="220">
        <v>0</v>
      </c>
      <c r="AS145" s="220">
        <v>0</v>
      </c>
      <c r="AT145" s="220">
        <v>0</v>
      </c>
      <c r="AU145" s="220">
        <v>0</v>
      </c>
      <c r="AV145" s="220">
        <v>0</v>
      </c>
      <c r="AW145" s="220">
        <v>0</v>
      </c>
      <c r="AX145" s="220">
        <v>0</v>
      </c>
      <c r="AY145" s="220">
        <v>0</v>
      </c>
      <c r="AZ145" s="220">
        <v>0</v>
      </c>
      <c r="BA145" s="220">
        <v>0</v>
      </c>
      <c r="BB145" s="220">
        <v>0</v>
      </c>
      <c r="BC145" s="28"/>
      <c r="BD145" s="142">
        <f t="shared" si="51"/>
        <v>1</v>
      </c>
      <c r="BF145" s="155">
        <f t="shared" si="52"/>
        <v>0</v>
      </c>
      <c r="BG145" s="226">
        <v>0</v>
      </c>
      <c r="BH145" s="226">
        <v>0</v>
      </c>
      <c r="BI145" s="220">
        <v>0</v>
      </c>
      <c r="BJ145" s="220">
        <v>0</v>
      </c>
      <c r="BK145" s="220">
        <v>0</v>
      </c>
      <c r="BL145" s="140">
        <f t="shared" si="53"/>
        <v>1</v>
      </c>
      <c r="BM145" s="28"/>
      <c r="BN145" s="155">
        <f t="shared" si="54"/>
        <v>0</v>
      </c>
      <c r="BO145" s="226">
        <v>0</v>
      </c>
      <c r="BP145" s="220">
        <v>0</v>
      </c>
      <c r="BQ145" s="220">
        <v>0</v>
      </c>
      <c r="BR145" s="220">
        <v>0</v>
      </c>
      <c r="BS145" s="140">
        <f t="shared" si="55"/>
        <v>1</v>
      </c>
      <c r="BU145" s="155">
        <f t="shared" si="56"/>
        <v>1</v>
      </c>
      <c r="BV145" s="226">
        <v>0</v>
      </c>
      <c r="BW145" s="226">
        <v>0</v>
      </c>
      <c r="BX145" s="226">
        <v>0</v>
      </c>
      <c r="BY145" s="226">
        <v>1</v>
      </c>
      <c r="BZ145" s="226">
        <v>0</v>
      </c>
      <c r="CA145" s="226">
        <v>0</v>
      </c>
      <c r="CB145" s="226">
        <v>0</v>
      </c>
      <c r="CC145" s="140">
        <f t="shared" si="57"/>
        <v>0</v>
      </c>
      <c r="CE145" s="157" cm="1">
        <f t="array" ref="CE145">IF($AA145=0,0,
IF(OR(ROUND($BD145,2)&lt;&gt;1,
OR($AI145:$BB145&lt;0)),1,0))</f>
        <v>0</v>
      </c>
      <c r="CG145" s="159">
        <f t="shared" si="58"/>
        <v>1</v>
      </c>
      <c r="CH145" s="159">
        <f t="shared" si="59"/>
        <v>2</v>
      </c>
      <c r="CI145" s="159">
        <f>SUM(CH$12:CH145)+1</f>
        <v>303</v>
      </c>
      <c r="CJ145" s="144" t="str">
        <f t="shared" si="60"/>
        <v>N/A</v>
      </c>
      <c r="CK145" s="159" t="str">
        <f>IFERROR(RANK(CJ145,CJ$12:CJ$286,0)+COUNTIF(CJ$12:CJ145,CJ145)-1,NA)</f>
        <v>N/A</v>
      </c>
      <c r="CM145" s="227" t="s">
        <v>739</v>
      </c>
      <c r="CN145" s="227" t="str">
        <f t="shared" si="61"/>
        <v>FY22</v>
      </c>
      <c r="CO145" s="52" cm="1">
        <f t="array" ref="CO145">Inflation!$S$11
/INDEX(Inflation!$J$11:$Z$11,,MATCH(RIGHT(CM145,2),RIGHT(Inflation!$J$9:$Z$9,2),0))
/(1+Inflation!$S$10)^0.5</f>
        <v>0.96206866341754282</v>
      </c>
      <c r="CP145" s="227" t="s">
        <v>199</v>
      </c>
    </row>
    <row r="146" spans="1:94" x14ac:dyDescent="0.2">
      <c r="A146" s="49">
        <f>IF(AND(COUNTIF(D$12:D146,D146)&gt;1,D146&lt;&gt;"[Project Name]"),1,0)</f>
        <v>0</v>
      </c>
      <c r="C146" s="28">
        <f t="shared" si="49"/>
        <v>135</v>
      </c>
      <c r="D146" s="218" t="s">
        <v>703</v>
      </c>
      <c r="E146" s="218" t="b">
        <v>0</v>
      </c>
      <c r="F146" s="219" t="s">
        <v>23</v>
      </c>
      <c r="G146" s="219" t="s">
        <v>36</v>
      </c>
      <c r="H146" s="219" t="s">
        <v>46</v>
      </c>
      <c r="I146" s="219" t="s">
        <v>15</v>
      </c>
      <c r="J146" s="219" t="s">
        <v>15</v>
      </c>
      <c r="K146" s="219" t="s">
        <v>344</v>
      </c>
      <c r="L146" s="219" t="s">
        <v>360</v>
      </c>
      <c r="M146" s="219" t="s">
        <v>15</v>
      </c>
      <c r="N146" s="219" t="s">
        <v>200</v>
      </c>
      <c r="O146" s="220">
        <v>0</v>
      </c>
      <c r="P146" s="219" t="s">
        <v>523</v>
      </c>
      <c r="Q146" s="221" t="s">
        <v>131</v>
      </c>
      <c r="R146" s="222">
        <v>0</v>
      </c>
      <c r="S146" s="220">
        <v>0</v>
      </c>
      <c r="T146" s="43">
        <f t="shared" si="50"/>
        <v>1</v>
      </c>
      <c r="V146" s="223">
        <v>0</v>
      </c>
      <c r="W146" s="223">
        <v>0</v>
      </c>
      <c r="X146" s="223">
        <v>0</v>
      </c>
      <c r="Y146" s="223">
        <v>0</v>
      </c>
      <c r="Z146" s="223">
        <v>0</v>
      </c>
      <c r="AA146" s="141">
        <v>0</v>
      </c>
      <c r="AC146" s="224">
        <v>0</v>
      </c>
      <c r="AD146" s="224">
        <v>0</v>
      </c>
      <c r="AE146" s="224">
        <v>0</v>
      </c>
      <c r="AF146" s="224">
        <v>0</v>
      </c>
      <c r="AG146" s="224">
        <v>0</v>
      </c>
      <c r="AI146" s="220">
        <v>0</v>
      </c>
      <c r="AJ146" s="220">
        <v>0</v>
      </c>
      <c r="AK146" s="220">
        <v>0</v>
      </c>
      <c r="AL146" s="220">
        <v>1</v>
      </c>
      <c r="AM146" s="220">
        <v>0</v>
      </c>
      <c r="AN146" s="220">
        <v>0</v>
      </c>
      <c r="AO146" s="220">
        <v>0</v>
      </c>
      <c r="AP146" s="220">
        <v>0</v>
      </c>
      <c r="AQ146" s="220">
        <v>0</v>
      </c>
      <c r="AR146" s="220">
        <v>0</v>
      </c>
      <c r="AS146" s="220">
        <v>0</v>
      </c>
      <c r="AT146" s="220">
        <v>0</v>
      </c>
      <c r="AU146" s="220">
        <v>0</v>
      </c>
      <c r="AV146" s="220">
        <v>0</v>
      </c>
      <c r="AW146" s="220">
        <v>0</v>
      </c>
      <c r="AX146" s="220">
        <v>0</v>
      </c>
      <c r="AY146" s="220">
        <v>0</v>
      </c>
      <c r="AZ146" s="220">
        <v>0</v>
      </c>
      <c r="BA146" s="220">
        <v>0</v>
      </c>
      <c r="BB146" s="220">
        <v>0</v>
      </c>
      <c r="BC146" s="28"/>
      <c r="BD146" s="142">
        <f t="shared" si="51"/>
        <v>1</v>
      </c>
      <c r="BF146" s="155">
        <f t="shared" si="52"/>
        <v>0</v>
      </c>
      <c r="BG146" s="226">
        <v>0</v>
      </c>
      <c r="BH146" s="226">
        <v>0</v>
      </c>
      <c r="BI146" s="220">
        <v>0</v>
      </c>
      <c r="BJ146" s="220">
        <v>0</v>
      </c>
      <c r="BK146" s="220">
        <v>0</v>
      </c>
      <c r="BL146" s="140">
        <f t="shared" si="53"/>
        <v>1</v>
      </c>
      <c r="BM146" s="28"/>
      <c r="BN146" s="155">
        <f t="shared" si="54"/>
        <v>0</v>
      </c>
      <c r="BO146" s="226">
        <v>0</v>
      </c>
      <c r="BP146" s="220">
        <v>0</v>
      </c>
      <c r="BQ146" s="220">
        <v>0</v>
      </c>
      <c r="BR146" s="220">
        <v>0</v>
      </c>
      <c r="BS146" s="140">
        <f t="shared" si="55"/>
        <v>1</v>
      </c>
      <c r="BU146" s="155">
        <f t="shared" si="56"/>
        <v>1</v>
      </c>
      <c r="BV146" s="226">
        <v>0</v>
      </c>
      <c r="BW146" s="226">
        <v>1</v>
      </c>
      <c r="BX146" s="226">
        <v>0</v>
      </c>
      <c r="BY146" s="226">
        <v>0</v>
      </c>
      <c r="BZ146" s="226">
        <v>0</v>
      </c>
      <c r="CA146" s="226">
        <v>0</v>
      </c>
      <c r="CB146" s="226">
        <v>0</v>
      </c>
      <c r="CC146" s="140">
        <f t="shared" si="57"/>
        <v>0</v>
      </c>
      <c r="CE146" s="157" cm="1">
        <f t="array" ref="CE146">IF($AA146=0,0,
IF(OR(ROUND($BD146,2)&lt;&gt;1,
OR($AI146:$BB146&lt;0)),1,0))</f>
        <v>0</v>
      </c>
      <c r="CG146" s="159">
        <f t="shared" si="58"/>
        <v>1</v>
      </c>
      <c r="CH146" s="159">
        <f t="shared" si="59"/>
        <v>2</v>
      </c>
      <c r="CI146" s="159">
        <f>SUM(CH$12:CH146)+1</f>
        <v>305</v>
      </c>
      <c r="CJ146" s="144" t="str">
        <f t="shared" si="60"/>
        <v>N/A</v>
      </c>
      <c r="CK146" s="159" t="str">
        <f>IFERROR(RANK(CJ146,CJ$12:CJ$286,0)+COUNTIF(CJ$12:CJ146,CJ146)-1,NA)</f>
        <v>N/A</v>
      </c>
      <c r="CM146" s="227" t="s">
        <v>739</v>
      </c>
      <c r="CN146" s="227" t="str">
        <f t="shared" si="61"/>
        <v>FY22</v>
      </c>
      <c r="CO146" s="52" cm="1">
        <f t="array" ref="CO146">Inflation!$S$11
/INDEX(Inflation!$J$11:$Z$11,,MATCH(RIGHT(CM146,2),RIGHT(Inflation!$J$9:$Z$9,2),0))
/(1+Inflation!$S$10)^0.5</f>
        <v>0.96206866341754282</v>
      </c>
      <c r="CP146" s="227" t="s">
        <v>199</v>
      </c>
    </row>
    <row r="147" spans="1:94" x14ac:dyDescent="0.2">
      <c r="A147" s="49">
        <f>IF(AND(COUNTIF(D$12:D147,D147)&gt;1,D147&lt;&gt;"[Project Name]"),1,0)</f>
        <v>0</v>
      </c>
      <c r="C147" s="28">
        <f t="shared" si="49"/>
        <v>136</v>
      </c>
      <c r="D147" s="218" t="s">
        <v>704</v>
      </c>
      <c r="E147" s="218" t="b">
        <v>0</v>
      </c>
      <c r="F147" s="219" t="s">
        <v>23</v>
      </c>
      <c r="G147" s="219" t="s">
        <v>36</v>
      </c>
      <c r="H147" s="219" t="s">
        <v>46</v>
      </c>
      <c r="I147" s="219" t="s">
        <v>15</v>
      </c>
      <c r="J147" s="219" t="s">
        <v>15</v>
      </c>
      <c r="K147" s="219" t="s">
        <v>343</v>
      </c>
      <c r="L147" s="219" t="s">
        <v>361</v>
      </c>
      <c r="M147" s="219" t="s">
        <v>15</v>
      </c>
      <c r="N147" s="219" t="s">
        <v>200</v>
      </c>
      <c r="O147" s="220">
        <v>0</v>
      </c>
      <c r="P147" s="219" t="s">
        <v>523</v>
      </c>
      <c r="Q147" s="221" t="s">
        <v>131</v>
      </c>
      <c r="R147" s="222">
        <v>0</v>
      </c>
      <c r="S147" s="220">
        <v>0</v>
      </c>
      <c r="T147" s="43">
        <f t="shared" si="50"/>
        <v>1</v>
      </c>
      <c r="V147" s="223">
        <v>0</v>
      </c>
      <c r="W147" s="223">
        <v>0</v>
      </c>
      <c r="X147" s="223">
        <v>0</v>
      </c>
      <c r="Y147" s="223">
        <v>0</v>
      </c>
      <c r="Z147" s="223">
        <v>0</v>
      </c>
      <c r="AA147" s="141">
        <v>0</v>
      </c>
      <c r="AC147" s="224">
        <v>0</v>
      </c>
      <c r="AD147" s="224">
        <v>0</v>
      </c>
      <c r="AE147" s="224">
        <v>0</v>
      </c>
      <c r="AF147" s="224">
        <v>0</v>
      </c>
      <c r="AG147" s="224">
        <v>0</v>
      </c>
      <c r="AI147" s="220">
        <v>0</v>
      </c>
      <c r="AJ147" s="220">
        <v>0</v>
      </c>
      <c r="AK147" s="220">
        <v>0</v>
      </c>
      <c r="AL147" s="220">
        <v>0</v>
      </c>
      <c r="AM147" s="220">
        <v>1</v>
      </c>
      <c r="AN147" s="220">
        <v>0</v>
      </c>
      <c r="AO147" s="220">
        <v>0</v>
      </c>
      <c r="AP147" s="220">
        <v>0</v>
      </c>
      <c r="AQ147" s="220">
        <v>0</v>
      </c>
      <c r="AR147" s="220">
        <v>0</v>
      </c>
      <c r="AS147" s="220">
        <v>0</v>
      </c>
      <c r="AT147" s="220">
        <v>0</v>
      </c>
      <c r="AU147" s="220">
        <v>0</v>
      </c>
      <c r="AV147" s="220">
        <v>0</v>
      </c>
      <c r="AW147" s="220">
        <v>0</v>
      </c>
      <c r="AX147" s="220">
        <v>0</v>
      </c>
      <c r="AY147" s="220">
        <v>0</v>
      </c>
      <c r="AZ147" s="220">
        <v>0</v>
      </c>
      <c r="BA147" s="220">
        <v>0</v>
      </c>
      <c r="BB147" s="220">
        <v>0</v>
      </c>
      <c r="BC147" s="28"/>
      <c r="BD147" s="142">
        <f t="shared" si="51"/>
        <v>1</v>
      </c>
      <c r="BF147" s="155">
        <f t="shared" si="52"/>
        <v>0</v>
      </c>
      <c r="BG147" s="226">
        <v>0</v>
      </c>
      <c r="BH147" s="226">
        <v>0</v>
      </c>
      <c r="BI147" s="220">
        <v>0</v>
      </c>
      <c r="BJ147" s="220">
        <v>0</v>
      </c>
      <c r="BK147" s="220">
        <v>0</v>
      </c>
      <c r="BL147" s="140">
        <f t="shared" si="53"/>
        <v>1</v>
      </c>
      <c r="BM147" s="28"/>
      <c r="BN147" s="155">
        <f t="shared" si="54"/>
        <v>0</v>
      </c>
      <c r="BO147" s="226">
        <v>0</v>
      </c>
      <c r="BP147" s="220">
        <v>0</v>
      </c>
      <c r="BQ147" s="220">
        <v>0</v>
      </c>
      <c r="BR147" s="220">
        <v>0</v>
      </c>
      <c r="BS147" s="140">
        <f t="shared" si="55"/>
        <v>1</v>
      </c>
      <c r="BU147" s="155">
        <f t="shared" si="56"/>
        <v>1</v>
      </c>
      <c r="BV147" s="226">
        <v>0</v>
      </c>
      <c r="BW147" s="226">
        <v>0</v>
      </c>
      <c r="BX147" s="226">
        <v>0</v>
      </c>
      <c r="BY147" s="226">
        <v>0</v>
      </c>
      <c r="BZ147" s="226">
        <v>1</v>
      </c>
      <c r="CA147" s="226">
        <v>0</v>
      </c>
      <c r="CB147" s="226">
        <v>0</v>
      </c>
      <c r="CC147" s="140">
        <f t="shared" si="57"/>
        <v>0</v>
      </c>
      <c r="CE147" s="157" cm="1">
        <f t="array" ref="CE147">IF($AA147=0,0,
IF(OR(ROUND($BD147,2)&lt;&gt;1,
OR($AI147:$BB147&lt;0)),1,0))</f>
        <v>0</v>
      </c>
      <c r="CG147" s="159">
        <f t="shared" si="58"/>
        <v>1</v>
      </c>
      <c r="CH147" s="159">
        <f t="shared" si="59"/>
        <v>2</v>
      </c>
      <c r="CI147" s="159">
        <f>SUM(CH$12:CH147)+1</f>
        <v>307</v>
      </c>
      <c r="CJ147" s="144" t="str">
        <f t="shared" si="60"/>
        <v>N/A</v>
      </c>
      <c r="CK147" s="159" t="str">
        <f>IFERROR(RANK(CJ147,CJ$12:CJ$286,0)+COUNTIF(CJ$12:CJ147,CJ147)-1,NA)</f>
        <v>N/A</v>
      </c>
      <c r="CM147" s="227" t="s">
        <v>739</v>
      </c>
      <c r="CN147" s="227" t="str">
        <f t="shared" si="61"/>
        <v>FY22</v>
      </c>
      <c r="CO147" s="52" cm="1">
        <f t="array" ref="CO147">Inflation!$S$11
/INDEX(Inflation!$J$11:$Z$11,,MATCH(RIGHT(CM147,2),RIGHT(Inflation!$J$9:$Z$9,2),0))
/(1+Inflation!$S$10)^0.5</f>
        <v>0.96206866341754282</v>
      </c>
      <c r="CP147" s="227" t="s">
        <v>199</v>
      </c>
    </row>
    <row r="148" spans="1:94" x14ac:dyDescent="0.2">
      <c r="A148" s="49">
        <f>IF(AND(COUNTIF(D$12:D148,D148)&gt;1,D148&lt;&gt;"[Project Name]"),1,0)</f>
        <v>0</v>
      </c>
      <c r="C148" s="28">
        <f t="shared" si="49"/>
        <v>137</v>
      </c>
      <c r="D148" s="218" t="s">
        <v>705</v>
      </c>
      <c r="E148" s="218" t="b">
        <v>1</v>
      </c>
      <c r="F148" s="219" t="s">
        <v>23</v>
      </c>
      <c r="G148" s="219" t="s">
        <v>36</v>
      </c>
      <c r="H148" s="219" t="s">
        <v>46</v>
      </c>
      <c r="I148" s="219" t="s">
        <v>15</v>
      </c>
      <c r="J148" s="219" t="s">
        <v>15</v>
      </c>
      <c r="K148" s="219" t="s">
        <v>344</v>
      </c>
      <c r="L148" s="219" t="s">
        <v>361</v>
      </c>
      <c r="M148" s="219" t="s">
        <v>15</v>
      </c>
      <c r="N148" s="219" t="s">
        <v>200</v>
      </c>
      <c r="O148" s="220">
        <v>0</v>
      </c>
      <c r="P148" s="219" t="s">
        <v>523</v>
      </c>
      <c r="Q148" s="221" t="s">
        <v>131</v>
      </c>
      <c r="R148" s="222">
        <v>0</v>
      </c>
      <c r="S148" s="220">
        <v>0.12977283370581363</v>
      </c>
      <c r="T148" s="43">
        <f t="shared" si="50"/>
        <v>0.87022716629418639</v>
      </c>
      <c r="V148" s="223">
        <v>0.61466212256183317</v>
      </c>
      <c r="W148" s="223">
        <v>2.2635040121752543</v>
      </c>
      <c r="X148" s="223">
        <v>0.71180452794573124</v>
      </c>
      <c r="Y148" s="223">
        <v>0</v>
      </c>
      <c r="Z148" s="223">
        <v>0</v>
      </c>
      <c r="AA148" s="141">
        <v>3.5899706626828189</v>
      </c>
      <c r="AC148" s="224">
        <v>0</v>
      </c>
      <c r="AD148" s="224">
        <v>0</v>
      </c>
      <c r="AE148" s="224">
        <v>1</v>
      </c>
      <c r="AF148" s="224">
        <v>0</v>
      </c>
      <c r="AG148" s="224">
        <v>0</v>
      </c>
      <c r="AI148" s="220">
        <v>0</v>
      </c>
      <c r="AJ148" s="220">
        <v>0</v>
      </c>
      <c r="AK148" s="220">
        <v>0</v>
      </c>
      <c r="AL148" s="220">
        <v>0</v>
      </c>
      <c r="AM148" s="220">
        <v>1</v>
      </c>
      <c r="AN148" s="220">
        <v>0</v>
      </c>
      <c r="AO148" s="220">
        <v>0</v>
      </c>
      <c r="AP148" s="220">
        <v>0</v>
      </c>
      <c r="AQ148" s="220">
        <v>0</v>
      </c>
      <c r="AR148" s="220">
        <v>0</v>
      </c>
      <c r="AS148" s="220">
        <v>0</v>
      </c>
      <c r="AT148" s="220">
        <v>0</v>
      </c>
      <c r="AU148" s="220">
        <v>0</v>
      </c>
      <c r="AV148" s="220">
        <v>0</v>
      </c>
      <c r="AW148" s="220">
        <v>0</v>
      </c>
      <c r="AX148" s="220">
        <v>0</v>
      </c>
      <c r="AY148" s="220">
        <v>0</v>
      </c>
      <c r="AZ148" s="220">
        <v>0</v>
      </c>
      <c r="BA148" s="220">
        <v>0</v>
      </c>
      <c r="BB148" s="220">
        <v>0</v>
      </c>
      <c r="BC148" s="28"/>
      <c r="BD148" s="142">
        <f t="shared" si="51"/>
        <v>1</v>
      </c>
      <c r="BF148" s="155">
        <f t="shared" si="52"/>
        <v>0</v>
      </c>
      <c r="BG148" s="226">
        <v>0</v>
      </c>
      <c r="BH148" s="226">
        <v>0</v>
      </c>
      <c r="BI148" s="220">
        <v>0</v>
      </c>
      <c r="BJ148" s="220">
        <v>0</v>
      </c>
      <c r="BK148" s="220">
        <v>0</v>
      </c>
      <c r="BL148" s="140">
        <f t="shared" si="53"/>
        <v>1</v>
      </c>
      <c r="BM148" s="28"/>
      <c r="BN148" s="155">
        <f t="shared" si="54"/>
        <v>0</v>
      </c>
      <c r="BO148" s="226">
        <v>0</v>
      </c>
      <c r="BP148" s="220">
        <v>0</v>
      </c>
      <c r="BQ148" s="220">
        <v>0</v>
      </c>
      <c r="BR148" s="220">
        <v>0</v>
      </c>
      <c r="BS148" s="140">
        <f t="shared" si="55"/>
        <v>1</v>
      </c>
      <c r="BU148" s="155">
        <f t="shared" si="56"/>
        <v>1</v>
      </c>
      <c r="BV148" s="226">
        <v>0</v>
      </c>
      <c r="BW148" s="226">
        <v>0</v>
      </c>
      <c r="BX148" s="226">
        <v>0</v>
      </c>
      <c r="BY148" s="226">
        <v>0</v>
      </c>
      <c r="BZ148" s="226">
        <v>1</v>
      </c>
      <c r="CA148" s="226">
        <v>0</v>
      </c>
      <c r="CB148" s="226">
        <v>0</v>
      </c>
      <c r="CC148" s="140">
        <f t="shared" si="57"/>
        <v>0</v>
      </c>
      <c r="CE148" s="157" cm="1">
        <f t="array" ref="CE148">IF($AA148=0,0,
IF(OR(ROUND($BD148,2)&lt;&gt;1,
OR($AI148:$BB148&lt;0)),1,0))</f>
        <v>0</v>
      </c>
      <c r="CG148" s="159">
        <f t="shared" si="58"/>
        <v>1</v>
      </c>
      <c r="CH148" s="159">
        <f t="shared" si="59"/>
        <v>2</v>
      </c>
      <c r="CI148" s="159">
        <f>SUM(CH$12:CH148)+1</f>
        <v>309</v>
      </c>
      <c r="CJ148" s="144" t="str">
        <f t="shared" si="60"/>
        <v>N/A</v>
      </c>
      <c r="CK148" s="159" t="str">
        <f>IFERROR(RANK(CJ148,CJ$12:CJ$286,0)+COUNTIF(CJ$12:CJ148,CJ148)-1,NA)</f>
        <v>N/A</v>
      </c>
      <c r="CM148" s="227" t="s">
        <v>739</v>
      </c>
      <c r="CN148" s="227" t="str">
        <f t="shared" si="61"/>
        <v>FY22</v>
      </c>
      <c r="CO148" s="52" cm="1">
        <f t="array" ref="CO148">Inflation!$S$11
/INDEX(Inflation!$J$11:$Z$11,,MATCH(RIGHT(CM148,2),RIGHT(Inflation!$J$9:$Z$9,2),0))
/(1+Inflation!$S$10)^0.5</f>
        <v>0.96206866341754282</v>
      </c>
      <c r="CP148" s="227" t="s">
        <v>199</v>
      </c>
    </row>
    <row r="149" spans="1:94" x14ac:dyDescent="0.2">
      <c r="A149" s="49">
        <f>IF(AND(COUNTIF(D$12:D149,D149)&gt;1,D149&lt;&gt;"[Project Name]"),1,0)</f>
        <v>0</v>
      </c>
      <c r="C149" s="28">
        <f t="shared" si="49"/>
        <v>138</v>
      </c>
      <c r="D149" s="218" t="s">
        <v>706</v>
      </c>
      <c r="E149" s="218" t="b">
        <v>0</v>
      </c>
      <c r="F149" s="219" t="s">
        <v>23</v>
      </c>
      <c r="G149" s="219" t="s">
        <v>36</v>
      </c>
      <c r="H149" s="219" t="s">
        <v>46</v>
      </c>
      <c r="I149" s="219" t="s">
        <v>15</v>
      </c>
      <c r="J149" s="219" t="s">
        <v>15</v>
      </c>
      <c r="K149" s="219" t="s">
        <v>346</v>
      </c>
      <c r="L149" s="219" t="s">
        <v>360</v>
      </c>
      <c r="M149" s="219" t="s">
        <v>15</v>
      </c>
      <c r="N149" s="219" t="s">
        <v>199</v>
      </c>
      <c r="O149" s="220">
        <v>0</v>
      </c>
      <c r="P149" s="219" t="s">
        <v>523</v>
      </c>
      <c r="Q149" s="221" t="s">
        <v>132</v>
      </c>
      <c r="R149" s="222">
        <v>0</v>
      </c>
      <c r="S149" s="220">
        <v>0</v>
      </c>
      <c r="T149" s="43">
        <f t="shared" si="50"/>
        <v>1</v>
      </c>
      <c r="V149" s="223">
        <v>0</v>
      </c>
      <c r="W149" s="223">
        <v>0</v>
      </c>
      <c r="X149" s="223">
        <v>0</v>
      </c>
      <c r="Y149" s="223">
        <v>0</v>
      </c>
      <c r="Z149" s="223">
        <v>0</v>
      </c>
      <c r="AA149" s="141">
        <v>0</v>
      </c>
      <c r="AC149" s="224">
        <v>0</v>
      </c>
      <c r="AD149" s="224">
        <v>0</v>
      </c>
      <c r="AE149" s="224">
        <v>0</v>
      </c>
      <c r="AF149" s="224">
        <v>0</v>
      </c>
      <c r="AG149" s="224">
        <v>0</v>
      </c>
      <c r="AI149" s="220">
        <v>0</v>
      </c>
      <c r="AJ149" s="220">
        <v>0</v>
      </c>
      <c r="AK149" s="220">
        <v>0</v>
      </c>
      <c r="AL149" s="220">
        <v>0</v>
      </c>
      <c r="AM149" s="220">
        <v>0</v>
      </c>
      <c r="AN149" s="220">
        <v>1</v>
      </c>
      <c r="AO149" s="220">
        <v>0</v>
      </c>
      <c r="AP149" s="220">
        <v>0</v>
      </c>
      <c r="AQ149" s="220">
        <v>0</v>
      </c>
      <c r="AR149" s="220">
        <v>0</v>
      </c>
      <c r="AS149" s="220">
        <v>0</v>
      </c>
      <c r="AT149" s="220">
        <v>0</v>
      </c>
      <c r="AU149" s="220">
        <v>0</v>
      </c>
      <c r="AV149" s="220">
        <v>0</v>
      </c>
      <c r="AW149" s="220">
        <v>0</v>
      </c>
      <c r="AX149" s="220">
        <v>0</v>
      </c>
      <c r="AY149" s="220">
        <v>0</v>
      </c>
      <c r="AZ149" s="220">
        <v>0</v>
      </c>
      <c r="BA149" s="220">
        <v>0</v>
      </c>
      <c r="BB149" s="220">
        <v>0</v>
      </c>
      <c r="BC149" s="28"/>
      <c r="BD149" s="142">
        <f t="shared" si="51"/>
        <v>1</v>
      </c>
      <c r="BF149" s="155">
        <f t="shared" si="52"/>
        <v>0</v>
      </c>
      <c r="BG149" s="226">
        <v>0</v>
      </c>
      <c r="BH149" s="226">
        <v>0</v>
      </c>
      <c r="BI149" s="220">
        <v>0</v>
      </c>
      <c r="BJ149" s="220">
        <v>0</v>
      </c>
      <c r="BK149" s="220">
        <v>0</v>
      </c>
      <c r="BL149" s="140">
        <f t="shared" si="53"/>
        <v>1</v>
      </c>
      <c r="BM149" s="28"/>
      <c r="BN149" s="155">
        <f t="shared" si="54"/>
        <v>0</v>
      </c>
      <c r="BO149" s="226">
        <v>0</v>
      </c>
      <c r="BP149" s="220">
        <v>0</v>
      </c>
      <c r="BQ149" s="220">
        <v>0</v>
      </c>
      <c r="BR149" s="220">
        <v>0</v>
      </c>
      <c r="BS149" s="140">
        <f t="shared" si="55"/>
        <v>1</v>
      </c>
      <c r="BU149" s="155">
        <f t="shared" si="56"/>
        <v>1</v>
      </c>
      <c r="BV149" s="226">
        <v>0</v>
      </c>
      <c r="BW149" s="226">
        <v>0</v>
      </c>
      <c r="BX149" s="226">
        <v>0</v>
      </c>
      <c r="BY149" s="226">
        <v>0</v>
      </c>
      <c r="BZ149" s="226">
        <v>0</v>
      </c>
      <c r="CA149" s="226">
        <v>0</v>
      </c>
      <c r="CB149" s="226">
        <v>1</v>
      </c>
      <c r="CC149" s="140">
        <f t="shared" si="57"/>
        <v>0</v>
      </c>
      <c r="CE149" s="157" cm="1">
        <f t="array" ref="CE149">IF($AA149=0,0,
IF(OR(ROUND($BD149,2)&lt;&gt;1,
OR($AI149:$BB149&lt;0)),1,0))</f>
        <v>0</v>
      </c>
      <c r="CG149" s="159">
        <f t="shared" si="58"/>
        <v>1</v>
      </c>
      <c r="CH149" s="159">
        <f t="shared" si="59"/>
        <v>2</v>
      </c>
      <c r="CI149" s="159">
        <f>SUM(CH$12:CH149)+1</f>
        <v>311</v>
      </c>
      <c r="CJ149" s="144" t="str">
        <f t="shared" si="60"/>
        <v>N/A</v>
      </c>
      <c r="CK149" s="159" t="str">
        <f>IFERROR(RANK(CJ149,CJ$12:CJ$286,0)+COUNTIF(CJ$12:CJ149,CJ149)-1,NA)</f>
        <v>N/A</v>
      </c>
      <c r="CM149" s="227" t="s">
        <v>739</v>
      </c>
      <c r="CN149" s="227" t="str">
        <f t="shared" si="61"/>
        <v>FY22</v>
      </c>
      <c r="CO149" s="52" cm="1">
        <f t="array" ref="CO149">Inflation!$S$11
/INDEX(Inflation!$J$11:$Z$11,,MATCH(RIGHT(CM149,2),RIGHT(Inflation!$J$9:$Z$9,2),0))
/(1+Inflation!$S$10)^0.5</f>
        <v>0.96206866341754282</v>
      </c>
      <c r="CP149" s="227" t="s">
        <v>199</v>
      </c>
    </row>
    <row r="150" spans="1:94" x14ac:dyDescent="0.2">
      <c r="A150" s="49">
        <f>IF(AND(COUNTIF(D$12:D150,D150)&gt;1,D150&lt;&gt;"[Project Name]"),1,0)</f>
        <v>0</v>
      </c>
      <c r="C150" s="28">
        <f t="shared" si="49"/>
        <v>139</v>
      </c>
      <c r="D150" s="218" t="s">
        <v>707</v>
      </c>
      <c r="E150" s="218" t="b">
        <v>1</v>
      </c>
      <c r="F150" s="219" t="s">
        <v>23</v>
      </c>
      <c r="G150" s="219" t="s">
        <v>36</v>
      </c>
      <c r="H150" s="219" t="s">
        <v>46</v>
      </c>
      <c r="I150" s="219" t="s">
        <v>15</v>
      </c>
      <c r="J150" s="219" t="s">
        <v>15</v>
      </c>
      <c r="K150" s="219" t="s">
        <v>341</v>
      </c>
      <c r="L150" s="219" t="s">
        <v>360</v>
      </c>
      <c r="M150" s="219" t="s">
        <v>15</v>
      </c>
      <c r="N150" s="219" t="s">
        <v>200</v>
      </c>
      <c r="O150" s="220">
        <v>0</v>
      </c>
      <c r="P150" s="219" t="s">
        <v>523</v>
      </c>
      <c r="Q150" s="221" t="s">
        <v>132</v>
      </c>
      <c r="R150" s="222">
        <v>0</v>
      </c>
      <c r="S150" s="220">
        <v>0.13528519172247269</v>
      </c>
      <c r="T150" s="43">
        <f t="shared" si="50"/>
        <v>0.86471480827752734</v>
      </c>
      <c r="V150" s="223">
        <v>0.41793463983380363</v>
      </c>
      <c r="W150" s="223">
        <v>0.41793463983380363</v>
      </c>
      <c r="X150" s="223">
        <v>0</v>
      </c>
      <c r="Y150" s="223">
        <v>0</v>
      </c>
      <c r="Z150" s="223">
        <v>0</v>
      </c>
      <c r="AA150" s="141">
        <v>0.83586927966760727</v>
      </c>
      <c r="AC150" s="224">
        <v>0</v>
      </c>
      <c r="AD150" s="224">
        <v>1</v>
      </c>
      <c r="AE150" s="224">
        <v>0</v>
      </c>
      <c r="AF150" s="224">
        <v>0</v>
      </c>
      <c r="AG150" s="224">
        <v>0</v>
      </c>
      <c r="AI150" s="220">
        <v>0</v>
      </c>
      <c r="AJ150" s="220">
        <v>0</v>
      </c>
      <c r="AK150" s="220">
        <v>0</v>
      </c>
      <c r="AL150" s="220">
        <v>1</v>
      </c>
      <c r="AM150" s="220">
        <v>0</v>
      </c>
      <c r="AN150" s="220">
        <v>0</v>
      </c>
      <c r="AO150" s="220">
        <v>0</v>
      </c>
      <c r="AP150" s="220">
        <v>0</v>
      </c>
      <c r="AQ150" s="220">
        <v>0</v>
      </c>
      <c r="AR150" s="220">
        <v>0</v>
      </c>
      <c r="AS150" s="220">
        <v>0</v>
      </c>
      <c r="AT150" s="220">
        <v>0</v>
      </c>
      <c r="AU150" s="220">
        <v>0</v>
      </c>
      <c r="AV150" s="220">
        <v>0</v>
      </c>
      <c r="AW150" s="220">
        <v>0</v>
      </c>
      <c r="AX150" s="220">
        <v>0</v>
      </c>
      <c r="AY150" s="220">
        <v>0</v>
      </c>
      <c r="AZ150" s="220">
        <v>0</v>
      </c>
      <c r="BA150" s="220">
        <v>0</v>
      </c>
      <c r="BB150" s="220">
        <v>0</v>
      </c>
      <c r="BC150" s="28"/>
      <c r="BD150" s="142">
        <f t="shared" si="51"/>
        <v>1</v>
      </c>
      <c r="BF150" s="155">
        <f t="shared" si="52"/>
        <v>0</v>
      </c>
      <c r="BG150" s="226">
        <v>0</v>
      </c>
      <c r="BH150" s="226">
        <v>0</v>
      </c>
      <c r="BI150" s="220">
        <v>0</v>
      </c>
      <c r="BJ150" s="220">
        <v>0</v>
      </c>
      <c r="BK150" s="220">
        <v>0</v>
      </c>
      <c r="BL150" s="140">
        <f t="shared" si="53"/>
        <v>1</v>
      </c>
      <c r="BM150" s="28"/>
      <c r="BN150" s="155">
        <f t="shared" si="54"/>
        <v>0</v>
      </c>
      <c r="BO150" s="226">
        <v>0</v>
      </c>
      <c r="BP150" s="220">
        <v>0</v>
      </c>
      <c r="BQ150" s="220">
        <v>0</v>
      </c>
      <c r="BR150" s="220">
        <v>0</v>
      </c>
      <c r="BS150" s="140">
        <f t="shared" si="55"/>
        <v>1</v>
      </c>
      <c r="BU150" s="155">
        <f t="shared" si="56"/>
        <v>1</v>
      </c>
      <c r="BV150" s="226">
        <v>0</v>
      </c>
      <c r="BW150" s="226">
        <v>1</v>
      </c>
      <c r="BX150" s="226">
        <v>0</v>
      </c>
      <c r="BY150" s="226">
        <v>0</v>
      </c>
      <c r="BZ150" s="226">
        <v>0</v>
      </c>
      <c r="CA150" s="226">
        <v>0</v>
      </c>
      <c r="CB150" s="226">
        <v>0</v>
      </c>
      <c r="CC150" s="140">
        <f t="shared" si="57"/>
        <v>0</v>
      </c>
      <c r="CE150" s="157" cm="1">
        <f t="array" ref="CE150">IF($AA150=0,0,
IF(OR(ROUND($BD150,2)&lt;&gt;1,
OR($AI150:$BB150&lt;0)),1,0))</f>
        <v>0</v>
      </c>
      <c r="CG150" s="159">
        <f t="shared" si="58"/>
        <v>1</v>
      </c>
      <c r="CH150" s="159">
        <f t="shared" si="59"/>
        <v>2</v>
      </c>
      <c r="CI150" s="159">
        <f>SUM(CH$12:CH150)+1</f>
        <v>313</v>
      </c>
      <c r="CJ150" s="144" t="str">
        <f t="shared" si="60"/>
        <v>N/A</v>
      </c>
      <c r="CK150" s="159" t="str">
        <f>IFERROR(RANK(CJ150,CJ$12:CJ$286,0)+COUNTIF(CJ$12:CJ150,CJ150)-1,NA)</f>
        <v>N/A</v>
      </c>
      <c r="CM150" s="227" t="s">
        <v>739</v>
      </c>
      <c r="CN150" s="227" t="str">
        <f t="shared" si="61"/>
        <v>FY22</v>
      </c>
      <c r="CO150" s="52" cm="1">
        <f t="array" ref="CO150">Inflation!$S$11
/INDEX(Inflation!$J$11:$Z$11,,MATCH(RIGHT(CM150,2),RIGHT(Inflation!$J$9:$Z$9,2),0))
/(1+Inflation!$S$10)^0.5</f>
        <v>0.96206866341754282</v>
      </c>
      <c r="CP150" s="227" t="s">
        <v>199</v>
      </c>
    </row>
    <row r="151" spans="1:94" x14ac:dyDescent="0.2">
      <c r="A151" s="49">
        <f>IF(AND(COUNTIF(D$12:D151,D151)&gt;1,D151&lt;&gt;"[Project Name]"),1,0)</f>
        <v>0</v>
      </c>
      <c r="C151" s="28">
        <f t="shared" si="49"/>
        <v>140</v>
      </c>
      <c r="D151" s="218" t="s">
        <v>708</v>
      </c>
      <c r="E151" s="218" t="b">
        <v>0</v>
      </c>
      <c r="F151" s="219" t="s">
        <v>23</v>
      </c>
      <c r="G151" s="219" t="s">
        <v>34</v>
      </c>
      <c r="H151" s="219" t="s">
        <v>46</v>
      </c>
      <c r="I151" s="219" t="s">
        <v>15</v>
      </c>
      <c r="J151" s="219" t="s">
        <v>15</v>
      </c>
      <c r="K151" s="219" t="s">
        <v>356</v>
      </c>
      <c r="L151" s="219" t="s">
        <v>370</v>
      </c>
      <c r="M151" s="219" t="s">
        <v>15</v>
      </c>
      <c r="N151" s="219" t="s">
        <v>199</v>
      </c>
      <c r="O151" s="220">
        <v>0</v>
      </c>
      <c r="P151" s="219" t="s">
        <v>523</v>
      </c>
      <c r="Q151" s="221" t="s">
        <v>132</v>
      </c>
      <c r="R151" s="222">
        <v>0</v>
      </c>
      <c r="S151" s="220">
        <v>0</v>
      </c>
      <c r="T151" s="43">
        <f t="shared" si="50"/>
        <v>1</v>
      </c>
      <c r="V151" s="223">
        <v>0</v>
      </c>
      <c r="W151" s="223">
        <v>0</v>
      </c>
      <c r="X151" s="223">
        <v>0</v>
      </c>
      <c r="Y151" s="223">
        <v>0</v>
      </c>
      <c r="Z151" s="223">
        <v>0</v>
      </c>
      <c r="AA151" s="141">
        <v>0</v>
      </c>
      <c r="AC151" s="224">
        <v>0</v>
      </c>
      <c r="AD151" s="224">
        <v>0</v>
      </c>
      <c r="AE151" s="224">
        <v>0</v>
      </c>
      <c r="AF151" s="224">
        <v>0</v>
      </c>
      <c r="AG151" s="224">
        <v>0</v>
      </c>
      <c r="AI151" s="220">
        <v>0</v>
      </c>
      <c r="AJ151" s="220">
        <v>1</v>
      </c>
      <c r="AK151" s="220">
        <v>0</v>
      </c>
      <c r="AL151" s="220">
        <v>0</v>
      </c>
      <c r="AM151" s="220">
        <v>0</v>
      </c>
      <c r="AN151" s="220">
        <v>0</v>
      </c>
      <c r="AO151" s="220">
        <v>0</v>
      </c>
      <c r="AP151" s="220">
        <v>0</v>
      </c>
      <c r="AQ151" s="220">
        <v>0</v>
      </c>
      <c r="AR151" s="220">
        <v>0</v>
      </c>
      <c r="AS151" s="220">
        <v>0</v>
      </c>
      <c r="AT151" s="220">
        <v>0</v>
      </c>
      <c r="AU151" s="220">
        <v>0</v>
      </c>
      <c r="AV151" s="220">
        <v>0</v>
      </c>
      <c r="AW151" s="220">
        <v>0</v>
      </c>
      <c r="AX151" s="220">
        <v>0</v>
      </c>
      <c r="AY151" s="220">
        <v>0</v>
      </c>
      <c r="AZ151" s="220">
        <v>0</v>
      </c>
      <c r="BA151" s="220">
        <v>0</v>
      </c>
      <c r="BB151" s="220">
        <v>0</v>
      </c>
      <c r="BC151" s="28"/>
      <c r="BD151" s="142">
        <f t="shared" si="51"/>
        <v>1</v>
      </c>
      <c r="BF151" s="155">
        <f t="shared" si="52"/>
        <v>1</v>
      </c>
      <c r="BG151" s="226">
        <v>0</v>
      </c>
      <c r="BH151" s="226">
        <v>0</v>
      </c>
      <c r="BI151" s="220">
        <v>0</v>
      </c>
      <c r="BJ151" s="220">
        <v>0</v>
      </c>
      <c r="BK151" s="220">
        <v>1</v>
      </c>
      <c r="BL151" s="140">
        <f t="shared" si="53"/>
        <v>0</v>
      </c>
      <c r="BM151" s="28"/>
      <c r="BN151" s="155">
        <f t="shared" si="54"/>
        <v>0</v>
      </c>
      <c r="BO151" s="226">
        <v>0</v>
      </c>
      <c r="BP151" s="220">
        <v>0</v>
      </c>
      <c r="BQ151" s="220">
        <v>0</v>
      </c>
      <c r="BR151" s="220">
        <v>0</v>
      </c>
      <c r="BS151" s="140">
        <f t="shared" si="55"/>
        <v>1</v>
      </c>
      <c r="BU151" s="155">
        <f t="shared" si="56"/>
        <v>0</v>
      </c>
      <c r="BV151" s="226">
        <v>0</v>
      </c>
      <c r="BW151" s="226">
        <v>0</v>
      </c>
      <c r="BX151" s="226">
        <v>0</v>
      </c>
      <c r="BY151" s="226">
        <v>0</v>
      </c>
      <c r="BZ151" s="226">
        <v>0</v>
      </c>
      <c r="CA151" s="226">
        <v>0</v>
      </c>
      <c r="CB151" s="226">
        <v>0</v>
      </c>
      <c r="CC151" s="140">
        <f t="shared" si="57"/>
        <v>1</v>
      </c>
      <c r="CE151" s="157" cm="1">
        <f t="array" ref="CE151">IF($AA151=0,0,
IF(OR(ROUND($BD151,2)&lt;&gt;1,
OR($AI151:$BB151&lt;0)),1,0))</f>
        <v>0</v>
      </c>
      <c r="CG151" s="159">
        <f t="shared" si="58"/>
        <v>1</v>
      </c>
      <c r="CH151" s="159">
        <f t="shared" si="59"/>
        <v>2</v>
      </c>
      <c r="CI151" s="159">
        <f>SUM(CH$12:CH151)+1</f>
        <v>315</v>
      </c>
      <c r="CJ151" s="144" t="str">
        <f t="shared" si="60"/>
        <v>N/A</v>
      </c>
      <c r="CK151" s="159" t="str">
        <f>IFERROR(RANK(CJ151,CJ$12:CJ$286,0)+COUNTIF(CJ$12:CJ151,CJ151)-1,NA)</f>
        <v>N/A</v>
      </c>
      <c r="CM151" s="227" t="s">
        <v>739</v>
      </c>
      <c r="CN151" s="227" t="str">
        <f t="shared" si="61"/>
        <v>FY22</v>
      </c>
      <c r="CO151" s="52" cm="1">
        <f t="array" ref="CO151">Inflation!$S$11
/INDEX(Inflation!$J$11:$Z$11,,MATCH(RIGHT(CM151,2),RIGHT(Inflation!$J$9:$Z$9,2),0))
/(1+Inflation!$S$10)^0.5</f>
        <v>0.96206866341754282</v>
      </c>
      <c r="CP151" s="227" t="s">
        <v>199</v>
      </c>
    </row>
    <row r="152" spans="1:94" x14ac:dyDescent="0.2">
      <c r="A152" s="49">
        <f>IF(AND(COUNTIF(D$12:D152,D152)&gt;1,D152&lt;&gt;"[Project Name]"),1,0)</f>
        <v>0</v>
      </c>
      <c r="C152" s="28">
        <f t="shared" si="49"/>
        <v>141</v>
      </c>
      <c r="D152" s="218" t="s">
        <v>709</v>
      </c>
      <c r="E152" s="218" t="b">
        <v>1</v>
      </c>
      <c r="F152" s="219" t="s">
        <v>23</v>
      </c>
      <c r="G152" s="219" t="s">
        <v>34</v>
      </c>
      <c r="H152" s="219" t="s">
        <v>46</v>
      </c>
      <c r="I152" s="219" t="s">
        <v>15</v>
      </c>
      <c r="J152" s="219" t="s">
        <v>15</v>
      </c>
      <c r="K152" s="219" t="s">
        <v>353</v>
      </c>
      <c r="L152" s="219" t="s">
        <v>370</v>
      </c>
      <c r="M152" s="219" t="s">
        <v>15</v>
      </c>
      <c r="N152" s="219" t="s">
        <v>199</v>
      </c>
      <c r="O152" s="220">
        <v>0</v>
      </c>
      <c r="P152" s="219" t="s">
        <v>523</v>
      </c>
      <c r="Q152" s="221" t="s">
        <v>132</v>
      </c>
      <c r="R152" s="222">
        <v>0</v>
      </c>
      <c r="S152" s="220">
        <v>0.10339401372670672</v>
      </c>
      <c r="T152" s="43">
        <f t="shared" si="50"/>
        <v>0.89660598627329324</v>
      </c>
      <c r="V152" s="223">
        <v>10.413204542022678</v>
      </c>
      <c r="W152" s="223">
        <v>0.54810549732946123</v>
      </c>
      <c r="X152" s="223">
        <v>0</v>
      </c>
      <c r="Y152" s="223">
        <v>0</v>
      </c>
      <c r="Z152" s="223">
        <v>0</v>
      </c>
      <c r="AA152" s="141">
        <v>10.961310039352139</v>
      </c>
      <c r="AC152" s="224">
        <v>0</v>
      </c>
      <c r="AD152" s="224">
        <v>1</v>
      </c>
      <c r="AE152" s="224">
        <v>0</v>
      </c>
      <c r="AF152" s="224">
        <v>0</v>
      </c>
      <c r="AG152" s="224">
        <v>0</v>
      </c>
      <c r="AI152" s="220">
        <v>1.0000000000000002</v>
      </c>
      <c r="AJ152" s="220">
        <v>0</v>
      </c>
      <c r="AK152" s="220">
        <v>0</v>
      </c>
      <c r="AL152" s="220">
        <v>0</v>
      </c>
      <c r="AM152" s="220">
        <v>0</v>
      </c>
      <c r="AN152" s="220">
        <v>0</v>
      </c>
      <c r="AO152" s="220">
        <v>0</v>
      </c>
      <c r="AP152" s="220">
        <v>0</v>
      </c>
      <c r="AQ152" s="220">
        <v>0</v>
      </c>
      <c r="AR152" s="220">
        <v>0</v>
      </c>
      <c r="AS152" s="220">
        <v>0</v>
      </c>
      <c r="AT152" s="220">
        <v>0</v>
      </c>
      <c r="AU152" s="220">
        <v>0</v>
      </c>
      <c r="AV152" s="220">
        <v>0</v>
      </c>
      <c r="AW152" s="220">
        <v>0</v>
      </c>
      <c r="AX152" s="220">
        <v>0</v>
      </c>
      <c r="AY152" s="220">
        <v>0</v>
      </c>
      <c r="AZ152" s="220">
        <v>0</v>
      </c>
      <c r="BA152" s="220">
        <v>0</v>
      </c>
      <c r="BB152" s="220">
        <v>0</v>
      </c>
      <c r="BC152" s="28"/>
      <c r="BD152" s="142">
        <f t="shared" si="51"/>
        <v>1.0000000000000002</v>
      </c>
      <c r="BF152" s="155">
        <f t="shared" si="52"/>
        <v>1.0000000000000002</v>
      </c>
      <c r="BG152" s="226">
        <v>0</v>
      </c>
      <c r="BH152" s="226">
        <v>0.71962399564767143</v>
      </c>
      <c r="BI152" s="220">
        <v>8.2157657783256371E-2</v>
      </c>
      <c r="BJ152" s="220">
        <v>0.19821834656907211</v>
      </c>
      <c r="BK152" s="220">
        <v>0</v>
      </c>
      <c r="BL152" s="140">
        <f t="shared" si="53"/>
        <v>0</v>
      </c>
      <c r="BM152" s="28"/>
      <c r="BN152" s="155">
        <f t="shared" si="54"/>
        <v>0</v>
      </c>
      <c r="BO152" s="226">
        <v>0</v>
      </c>
      <c r="BP152" s="220">
        <v>0</v>
      </c>
      <c r="BQ152" s="220">
        <v>0</v>
      </c>
      <c r="BR152" s="220">
        <v>0</v>
      </c>
      <c r="BS152" s="140">
        <f t="shared" si="55"/>
        <v>1</v>
      </c>
      <c r="BU152" s="155">
        <f t="shared" si="56"/>
        <v>0</v>
      </c>
      <c r="BV152" s="226">
        <v>0</v>
      </c>
      <c r="BW152" s="226">
        <v>0</v>
      </c>
      <c r="BX152" s="226">
        <v>0</v>
      </c>
      <c r="BY152" s="226">
        <v>0</v>
      </c>
      <c r="BZ152" s="226">
        <v>0</v>
      </c>
      <c r="CA152" s="226">
        <v>0</v>
      </c>
      <c r="CB152" s="226">
        <v>0</v>
      </c>
      <c r="CC152" s="140">
        <f t="shared" si="57"/>
        <v>1</v>
      </c>
      <c r="CE152" s="157" cm="1">
        <f t="array" ref="CE152">IF($AA152=0,0,
IF(OR(ROUND($BD152,2)&lt;&gt;1,
OR($AI152:$BB152&lt;0)),1,0))</f>
        <v>0</v>
      </c>
      <c r="CG152" s="159">
        <f t="shared" si="58"/>
        <v>1</v>
      </c>
      <c r="CH152" s="159">
        <f t="shared" si="59"/>
        <v>2</v>
      </c>
      <c r="CI152" s="159">
        <f>SUM(CH$12:CH152)+1</f>
        <v>317</v>
      </c>
      <c r="CJ152" s="144" t="str">
        <f t="shared" si="60"/>
        <v>N/A</v>
      </c>
      <c r="CK152" s="159" t="str">
        <f>IFERROR(RANK(CJ152,CJ$12:CJ$286,0)+COUNTIF(CJ$12:CJ152,CJ152)-1,NA)</f>
        <v>N/A</v>
      </c>
      <c r="CM152" s="227" t="s">
        <v>739</v>
      </c>
      <c r="CN152" s="227" t="str">
        <f t="shared" si="61"/>
        <v>FY22</v>
      </c>
      <c r="CO152" s="52" cm="1">
        <f t="array" ref="CO152">Inflation!$S$11
/INDEX(Inflation!$J$11:$Z$11,,MATCH(RIGHT(CM152,2),RIGHT(Inflation!$J$9:$Z$9,2),0))
/(1+Inflation!$S$10)^0.5</f>
        <v>0.96206866341754282</v>
      </c>
      <c r="CP152" s="227" t="s">
        <v>199</v>
      </c>
    </row>
    <row r="153" spans="1:94" x14ac:dyDescent="0.2">
      <c r="A153" s="49">
        <f>IF(AND(COUNTIF(D$12:D153,D153)&gt;1,D153&lt;&gt;"[Project Name]"),1,0)</f>
        <v>0</v>
      </c>
      <c r="C153" s="28">
        <f t="shared" si="49"/>
        <v>142</v>
      </c>
      <c r="D153" s="218" t="s">
        <v>710</v>
      </c>
      <c r="E153" s="218" t="b">
        <v>1</v>
      </c>
      <c r="F153" s="219" t="s">
        <v>23</v>
      </c>
      <c r="G153" s="219" t="s">
        <v>34</v>
      </c>
      <c r="H153" s="219" t="s">
        <v>46</v>
      </c>
      <c r="I153" s="219" t="s">
        <v>15</v>
      </c>
      <c r="J153" s="219" t="s">
        <v>15</v>
      </c>
      <c r="K153" s="219" t="s">
        <v>352</v>
      </c>
      <c r="L153" s="219" t="s">
        <v>370</v>
      </c>
      <c r="M153" s="219" t="s">
        <v>15</v>
      </c>
      <c r="N153" s="219" t="s">
        <v>200</v>
      </c>
      <c r="O153" s="220">
        <v>0</v>
      </c>
      <c r="P153" s="219" t="s">
        <v>523</v>
      </c>
      <c r="Q153" s="221" t="s">
        <v>131</v>
      </c>
      <c r="R153" s="222">
        <v>0</v>
      </c>
      <c r="S153" s="220">
        <v>0.13458622814382493</v>
      </c>
      <c r="T153" s="43">
        <f t="shared" si="50"/>
        <v>0.86541377185617507</v>
      </c>
      <c r="V153" s="223">
        <v>0</v>
      </c>
      <c r="W153" s="223">
        <v>0.12694335827551476</v>
      </c>
      <c r="X153" s="223">
        <v>5.5826531177419625</v>
      </c>
      <c r="Y153" s="223">
        <v>0</v>
      </c>
      <c r="Z153" s="223">
        <v>0</v>
      </c>
      <c r="AA153" s="141">
        <v>5.7095964760174773</v>
      </c>
      <c r="AC153" s="224">
        <v>0</v>
      </c>
      <c r="AD153" s="224">
        <v>0</v>
      </c>
      <c r="AE153" s="224">
        <v>1</v>
      </c>
      <c r="AF153" s="224">
        <v>0</v>
      </c>
      <c r="AG153" s="224">
        <v>0</v>
      </c>
      <c r="AI153" s="220">
        <v>1</v>
      </c>
      <c r="AJ153" s="220">
        <v>0</v>
      </c>
      <c r="AK153" s="220">
        <v>0</v>
      </c>
      <c r="AL153" s="220">
        <v>0</v>
      </c>
      <c r="AM153" s="220">
        <v>0</v>
      </c>
      <c r="AN153" s="220">
        <v>0</v>
      </c>
      <c r="AO153" s="220">
        <v>0</v>
      </c>
      <c r="AP153" s="220">
        <v>0</v>
      </c>
      <c r="AQ153" s="220">
        <v>0</v>
      </c>
      <c r="AR153" s="220">
        <v>0</v>
      </c>
      <c r="AS153" s="220">
        <v>0</v>
      </c>
      <c r="AT153" s="220">
        <v>0</v>
      </c>
      <c r="AU153" s="220">
        <v>0</v>
      </c>
      <c r="AV153" s="220">
        <v>0</v>
      </c>
      <c r="AW153" s="220">
        <v>0</v>
      </c>
      <c r="AX153" s="220">
        <v>0</v>
      </c>
      <c r="AY153" s="220">
        <v>0</v>
      </c>
      <c r="AZ153" s="220">
        <v>0</v>
      </c>
      <c r="BA153" s="220">
        <v>0</v>
      </c>
      <c r="BB153" s="220">
        <v>0</v>
      </c>
      <c r="BC153" s="28"/>
      <c r="BD153" s="142">
        <f t="shared" si="51"/>
        <v>1</v>
      </c>
      <c r="BF153" s="155">
        <f t="shared" si="52"/>
        <v>1</v>
      </c>
      <c r="BG153" s="226">
        <v>0.96041824652798768</v>
      </c>
      <c r="BH153" s="226">
        <v>0</v>
      </c>
      <c r="BI153" s="220">
        <v>8.577213893802468E-3</v>
      </c>
      <c r="BJ153" s="220">
        <v>3.1004539578209856E-2</v>
      </c>
      <c r="BK153" s="220">
        <v>0</v>
      </c>
      <c r="BL153" s="140">
        <f t="shared" si="53"/>
        <v>0</v>
      </c>
      <c r="BM153" s="28"/>
      <c r="BN153" s="155">
        <f t="shared" si="54"/>
        <v>0</v>
      </c>
      <c r="BO153" s="226">
        <v>0</v>
      </c>
      <c r="BP153" s="220">
        <v>0</v>
      </c>
      <c r="BQ153" s="220">
        <v>0</v>
      </c>
      <c r="BR153" s="220">
        <v>0</v>
      </c>
      <c r="BS153" s="140">
        <f t="shared" si="55"/>
        <v>1</v>
      </c>
      <c r="BU153" s="155">
        <f t="shared" si="56"/>
        <v>0</v>
      </c>
      <c r="BV153" s="226">
        <v>0</v>
      </c>
      <c r="BW153" s="226">
        <v>0</v>
      </c>
      <c r="BX153" s="226">
        <v>0</v>
      </c>
      <c r="BY153" s="226">
        <v>0</v>
      </c>
      <c r="BZ153" s="226">
        <v>0</v>
      </c>
      <c r="CA153" s="226">
        <v>0</v>
      </c>
      <c r="CB153" s="226">
        <v>0</v>
      </c>
      <c r="CC153" s="140">
        <f t="shared" si="57"/>
        <v>1</v>
      </c>
      <c r="CE153" s="157" cm="1">
        <f t="array" ref="CE153">IF($AA153=0,0,
IF(OR(ROUND($BD153,2)&lt;&gt;1,
OR($AI153:$BB153&lt;0)),1,0))</f>
        <v>0</v>
      </c>
      <c r="CG153" s="159">
        <f t="shared" si="58"/>
        <v>1</v>
      </c>
      <c r="CH153" s="159">
        <f t="shared" si="59"/>
        <v>2</v>
      </c>
      <c r="CI153" s="159">
        <f>SUM(CH$12:CH153)+1</f>
        <v>319</v>
      </c>
      <c r="CJ153" s="144" t="str">
        <f t="shared" si="60"/>
        <v>N/A</v>
      </c>
      <c r="CK153" s="159" t="str">
        <f>IFERROR(RANK(CJ153,CJ$12:CJ$286,0)+COUNTIF(CJ$12:CJ153,CJ153)-1,NA)</f>
        <v>N/A</v>
      </c>
      <c r="CM153" s="227" t="s">
        <v>739</v>
      </c>
      <c r="CN153" s="227" t="str">
        <f t="shared" si="61"/>
        <v>FY22</v>
      </c>
      <c r="CO153" s="52" cm="1">
        <f t="array" ref="CO153">Inflation!$S$11
/INDEX(Inflation!$J$11:$Z$11,,MATCH(RIGHT(CM153,2),RIGHT(Inflation!$J$9:$Z$9,2),0))
/(1+Inflation!$S$10)^0.5</f>
        <v>0.96206866341754282</v>
      </c>
      <c r="CP153" s="227" t="s">
        <v>199</v>
      </c>
    </row>
    <row r="154" spans="1:94" x14ac:dyDescent="0.2">
      <c r="A154" s="49">
        <f>IF(AND(COUNTIF(D$12:D154,D154)&gt;1,D154&lt;&gt;"[Project Name]"),1,0)</f>
        <v>0</v>
      </c>
      <c r="C154" s="28">
        <f t="shared" si="49"/>
        <v>143</v>
      </c>
      <c r="D154" s="218" t="s">
        <v>711</v>
      </c>
      <c r="E154" s="218" t="b">
        <v>1</v>
      </c>
      <c r="F154" s="219" t="s">
        <v>23</v>
      </c>
      <c r="G154" s="219" t="s">
        <v>35</v>
      </c>
      <c r="H154" s="219" t="s">
        <v>46</v>
      </c>
      <c r="I154" s="219" t="s">
        <v>15</v>
      </c>
      <c r="J154" s="219" t="s">
        <v>15</v>
      </c>
      <c r="K154" s="219" t="s">
        <v>350</v>
      </c>
      <c r="L154" s="219" t="s">
        <v>365</v>
      </c>
      <c r="M154" s="219" t="s">
        <v>15</v>
      </c>
      <c r="N154" s="219" t="s">
        <v>200</v>
      </c>
      <c r="O154" s="220">
        <v>0</v>
      </c>
      <c r="P154" s="219" t="s">
        <v>523</v>
      </c>
      <c r="Q154" s="221" t="s">
        <v>131</v>
      </c>
      <c r="R154" s="222">
        <v>0</v>
      </c>
      <c r="S154" s="220">
        <v>0</v>
      </c>
      <c r="T154" s="43">
        <f t="shared" si="50"/>
        <v>1</v>
      </c>
      <c r="V154" s="223">
        <v>5.2847206422746726</v>
      </c>
      <c r="W154" s="223">
        <v>2.1549638107171223</v>
      </c>
      <c r="X154" s="223">
        <v>2.031737149295362</v>
      </c>
      <c r="Y154" s="223">
        <v>1.1531210349304546</v>
      </c>
      <c r="Z154" s="223">
        <v>1.1421007643968011</v>
      </c>
      <c r="AA154" s="141">
        <v>11.766643401614413</v>
      </c>
      <c r="AC154" s="224">
        <v>0.2</v>
      </c>
      <c r="AD154" s="224">
        <v>0.2</v>
      </c>
      <c r="AE154" s="224">
        <v>0.2</v>
      </c>
      <c r="AF154" s="224">
        <v>0.2</v>
      </c>
      <c r="AG154" s="224">
        <v>0.2</v>
      </c>
      <c r="AI154" s="220">
        <v>0</v>
      </c>
      <c r="AJ154" s="220">
        <v>0</v>
      </c>
      <c r="AK154" s="220">
        <v>1</v>
      </c>
      <c r="AL154" s="220">
        <v>0</v>
      </c>
      <c r="AM154" s="220">
        <v>0</v>
      </c>
      <c r="AN154" s="220">
        <v>0</v>
      </c>
      <c r="AO154" s="220">
        <v>0</v>
      </c>
      <c r="AP154" s="220">
        <v>0</v>
      </c>
      <c r="AQ154" s="220">
        <v>0</v>
      </c>
      <c r="AR154" s="220">
        <v>0</v>
      </c>
      <c r="AS154" s="220">
        <v>0</v>
      </c>
      <c r="AT154" s="220">
        <v>0</v>
      </c>
      <c r="AU154" s="220">
        <v>0</v>
      </c>
      <c r="AV154" s="220">
        <v>0</v>
      </c>
      <c r="AW154" s="220">
        <v>0</v>
      </c>
      <c r="AX154" s="220">
        <v>0</v>
      </c>
      <c r="AY154" s="220">
        <v>0</v>
      </c>
      <c r="AZ154" s="220">
        <v>0</v>
      </c>
      <c r="BA154" s="220">
        <v>0</v>
      </c>
      <c r="BB154" s="220">
        <v>0</v>
      </c>
      <c r="BC154" s="28"/>
      <c r="BD154" s="142">
        <f t="shared" si="51"/>
        <v>1</v>
      </c>
      <c r="BF154" s="155">
        <f t="shared" si="52"/>
        <v>0</v>
      </c>
      <c r="BG154" s="226">
        <v>0</v>
      </c>
      <c r="BH154" s="226">
        <v>0</v>
      </c>
      <c r="BI154" s="220">
        <v>0</v>
      </c>
      <c r="BJ154" s="220">
        <v>0</v>
      </c>
      <c r="BK154" s="220">
        <v>0</v>
      </c>
      <c r="BL154" s="140">
        <f t="shared" si="53"/>
        <v>1</v>
      </c>
      <c r="BM154" s="28"/>
      <c r="BN154" s="155">
        <f t="shared" si="54"/>
        <v>1</v>
      </c>
      <c r="BO154" s="226">
        <v>1</v>
      </c>
      <c r="BP154" s="220">
        <v>0</v>
      </c>
      <c r="BQ154" s="220">
        <v>0</v>
      </c>
      <c r="BR154" s="220">
        <v>0</v>
      </c>
      <c r="BS154" s="140">
        <f t="shared" si="55"/>
        <v>0</v>
      </c>
      <c r="BU154" s="155">
        <f t="shared" si="56"/>
        <v>0</v>
      </c>
      <c r="BV154" s="226">
        <v>0</v>
      </c>
      <c r="BW154" s="226">
        <v>0</v>
      </c>
      <c r="BX154" s="226">
        <v>0</v>
      </c>
      <c r="BY154" s="226">
        <v>0</v>
      </c>
      <c r="BZ154" s="226">
        <v>0</v>
      </c>
      <c r="CA154" s="226">
        <v>0</v>
      </c>
      <c r="CB154" s="226">
        <v>0</v>
      </c>
      <c r="CC154" s="140">
        <f t="shared" si="57"/>
        <v>1</v>
      </c>
      <c r="CE154" s="157" cm="1">
        <f t="array" ref="CE154">IF($AA154=0,0,
IF(OR(ROUND($BD154,2)&lt;&gt;1,
OR($AI154:$BB154&lt;0)),1,0))</f>
        <v>0</v>
      </c>
      <c r="CG154" s="159">
        <f t="shared" si="58"/>
        <v>1</v>
      </c>
      <c r="CH154" s="159">
        <f t="shared" si="59"/>
        <v>2</v>
      </c>
      <c r="CI154" s="159">
        <f>SUM(CH$12:CH154)+1</f>
        <v>321</v>
      </c>
      <c r="CJ154" s="144" t="str">
        <f t="shared" si="60"/>
        <v>N/A</v>
      </c>
      <c r="CK154" s="159" t="str">
        <f>IFERROR(RANK(CJ154,CJ$12:CJ$286,0)+COUNTIF(CJ$12:CJ154,CJ154)-1,NA)</f>
        <v>N/A</v>
      </c>
      <c r="CM154" s="227" t="s">
        <v>739</v>
      </c>
      <c r="CN154" s="227" t="str">
        <f t="shared" si="61"/>
        <v>FY22</v>
      </c>
      <c r="CO154" s="52" cm="1">
        <f t="array" ref="CO154">Inflation!$S$11
/INDEX(Inflation!$J$11:$Z$11,,MATCH(RIGHT(CM154,2),RIGHT(Inflation!$J$9:$Z$9,2),0))
/(1+Inflation!$S$10)^0.5</f>
        <v>0.96206866341754282</v>
      </c>
      <c r="CP154" s="227" t="s">
        <v>199</v>
      </c>
    </row>
    <row r="155" spans="1:94" x14ac:dyDescent="0.2">
      <c r="A155" s="49">
        <f>IF(AND(COUNTIF(D$12:D155,D155)&gt;1,D155&lt;&gt;"[Project Name]"),1,0)</f>
        <v>0</v>
      </c>
      <c r="C155" s="28">
        <f t="shared" si="49"/>
        <v>144</v>
      </c>
      <c r="D155" s="218" t="s">
        <v>400</v>
      </c>
      <c r="E155" s="218" t="b">
        <v>1</v>
      </c>
      <c r="F155" s="219" t="s">
        <v>25</v>
      </c>
      <c r="G155" s="219" t="s">
        <v>38</v>
      </c>
      <c r="H155" s="219" t="s">
        <v>47</v>
      </c>
      <c r="I155" s="219" t="s">
        <v>216</v>
      </c>
      <c r="J155" s="219" t="s">
        <v>15</v>
      </c>
      <c r="K155" s="219" t="s">
        <v>15</v>
      </c>
      <c r="L155" s="219" t="s">
        <v>15</v>
      </c>
      <c r="M155" s="219" t="s">
        <v>15</v>
      </c>
      <c r="N155" s="219" t="s">
        <v>200</v>
      </c>
      <c r="O155" s="220">
        <v>0</v>
      </c>
      <c r="P155" s="219" t="s">
        <v>524</v>
      </c>
      <c r="Q155" s="221" t="s">
        <v>132</v>
      </c>
      <c r="R155" s="222">
        <v>0</v>
      </c>
      <c r="S155" s="220">
        <v>0.14478834244768007</v>
      </c>
      <c r="T155" s="43">
        <f t="shared" si="50"/>
        <v>0.85521165755231987</v>
      </c>
      <c r="V155" s="223">
        <v>2.3178602658818797</v>
      </c>
      <c r="W155" s="223">
        <v>4.0724158456331043</v>
      </c>
      <c r="X155" s="223">
        <v>0</v>
      </c>
      <c r="Y155" s="223">
        <v>0</v>
      </c>
      <c r="Z155" s="223">
        <v>0</v>
      </c>
      <c r="AA155" s="141">
        <v>6.390276111514984</v>
      </c>
      <c r="AC155" s="224">
        <v>0</v>
      </c>
      <c r="AD155" s="224">
        <v>1</v>
      </c>
      <c r="AE155" s="224">
        <v>0</v>
      </c>
      <c r="AF155" s="224">
        <v>0</v>
      </c>
      <c r="AG155" s="224">
        <v>0</v>
      </c>
      <c r="AI155" s="220">
        <v>1</v>
      </c>
      <c r="AJ155" s="220">
        <v>0</v>
      </c>
      <c r="AK155" s="220">
        <v>0</v>
      </c>
      <c r="AL155" s="220">
        <v>0</v>
      </c>
      <c r="AM155" s="220">
        <v>0</v>
      </c>
      <c r="AN155" s="220">
        <v>0</v>
      </c>
      <c r="AO155" s="220">
        <v>0</v>
      </c>
      <c r="AP155" s="220">
        <v>0</v>
      </c>
      <c r="AQ155" s="220">
        <v>0</v>
      </c>
      <c r="AR155" s="220">
        <v>0</v>
      </c>
      <c r="AS155" s="220">
        <v>0</v>
      </c>
      <c r="AT155" s="220">
        <v>0</v>
      </c>
      <c r="AU155" s="220">
        <v>0</v>
      </c>
      <c r="AV155" s="220">
        <v>0</v>
      </c>
      <c r="AW155" s="220">
        <v>0</v>
      </c>
      <c r="AX155" s="220">
        <v>0</v>
      </c>
      <c r="AY155" s="220">
        <v>0</v>
      </c>
      <c r="AZ155" s="220">
        <v>0</v>
      </c>
      <c r="BA155" s="220">
        <v>0</v>
      </c>
      <c r="BB155" s="220">
        <v>0</v>
      </c>
      <c r="BC155" s="28"/>
      <c r="BD155" s="142">
        <f t="shared" si="51"/>
        <v>1</v>
      </c>
      <c r="BF155" s="155">
        <f t="shared" si="52"/>
        <v>1</v>
      </c>
      <c r="BG155" s="226">
        <v>0</v>
      </c>
      <c r="BH155" s="226">
        <v>0</v>
      </c>
      <c r="BI155" s="220">
        <v>0</v>
      </c>
      <c r="BJ155" s="220">
        <v>0</v>
      </c>
      <c r="BK155" s="220">
        <v>0</v>
      </c>
      <c r="BL155" s="140">
        <f t="shared" si="53"/>
        <v>1</v>
      </c>
      <c r="BM155" s="28"/>
      <c r="BN155" s="155">
        <f t="shared" si="54"/>
        <v>0</v>
      </c>
      <c r="BO155" s="226">
        <v>0</v>
      </c>
      <c r="BP155" s="220">
        <v>0</v>
      </c>
      <c r="BQ155" s="220">
        <v>0</v>
      </c>
      <c r="BR155" s="220">
        <v>0</v>
      </c>
      <c r="BS155" s="140">
        <f t="shared" si="55"/>
        <v>1</v>
      </c>
      <c r="BU155" s="155">
        <f t="shared" si="56"/>
        <v>0</v>
      </c>
      <c r="BV155" s="226">
        <v>0</v>
      </c>
      <c r="BW155" s="226">
        <v>0</v>
      </c>
      <c r="BX155" s="226">
        <v>0</v>
      </c>
      <c r="BY155" s="226">
        <v>0</v>
      </c>
      <c r="BZ155" s="226">
        <v>0</v>
      </c>
      <c r="CA155" s="226">
        <v>0</v>
      </c>
      <c r="CB155" s="226">
        <v>0</v>
      </c>
      <c r="CC155" s="140">
        <f t="shared" si="57"/>
        <v>1</v>
      </c>
      <c r="CE155" s="157" cm="1">
        <f t="array" ref="CE155">IF($AA155=0,0,
IF(OR(ROUND($BD155,2)&lt;&gt;1,
OR($AI155:$BB155&lt;0)),1,0))</f>
        <v>0</v>
      </c>
      <c r="CG155" s="159">
        <f t="shared" si="58"/>
        <v>1</v>
      </c>
      <c r="CH155" s="159">
        <f t="shared" si="59"/>
        <v>2</v>
      </c>
      <c r="CI155" s="159">
        <f>SUM(CH$12:CH155)+1</f>
        <v>323</v>
      </c>
      <c r="CJ155" s="144">
        <f t="shared" si="60"/>
        <v>6.390276111514984</v>
      </c>
      <c r="CK155" s="159">
        <f>IFERROR(RANK(CJ155,CJ$12:CJ$286,0)+COUNTIF(CJ$12:CJ155,CJ155)-1,NA)</f>
        <v>11</v>
      </c>
      <c r="CM155" s="227" t="s">
        <v>739</v>
      </c>
      <c r="CN155" s="227" t="str">
        <f t="shared" si="61"/>
        <v>FY22</v>
      </c>
      <c r="CO155" s="52" cm="1">
        <f t="array" ref="CO155">Inflation!$S$11
/INDEX(Inflation!$J$11:$Z$11,,MATCH(RIGHT(CM155,2),RIGHT(Inflation!$J$9:$Z$9,2),0))
/(1+Inflation!$S$10)^0.5</f>
        <v>0.96206866341754282</v>
      </c>
      <c r="CP155" s="227" t="s">
        <v>199</v>
      </c>
    </row>
    <row r="156" spans="1:94" x14ac:dyDescent="0.2">
      <c r="A156" s="49">
        <f>IF(AND(COUNTIF(D$12:D156,D156)&gt;1,D156&lt;&gt;"[Project Name]"),1,0)</f>
        <v>0</v>
      </c>
      <c r="C156" s="28">
        <f t="shared" si="49"/>
        <v>145</v>
      </c>
      <c r="D156" s="218" t="s">
        <v>399</v>
      </c>
      <c r="E156" s="218" t="b">
        <v>1</v>
      </c>
      <c r="F156" s="219" t="s">
        <v>25</v>
      </c>
      <c r="G156" s="219" t="s">
        <v>38</v>
      </c>
      <c r="H156" s="219" t="s">
        <v>47</v>
      </c>
      <c r="I156" s="219" t="s">
        <v>216</v>
      </c>
      <c r="J156" s="219" t="s">
        <v>15</v>
      </c>
      <c r="K156" s="219" t="s">
        <v>15</v>
      </c>
      <c r="L156" s="219" t="s">
        <v>15</v>
      </c>
      <c r="M156" s="219" t="s">
        <v>15</v>
      </c>
      <c r="N156" s="219" t="s">
        <v>200</v>
      </c>
      <c r="O156" s="220">
        <v>0</v>
      </c>
      <c r="P156" s="219" t="s">
        <v>524</v>
      </c>
      <c r="Q156" s="221" t="s">
        <v>132</v>
      </c>
      <c r="R156" s="222">
        <v>0</v>
      </c>
      <c r="S156" s="220">
        <v>0.13959885251711268</v>
      </c>
      <c r="T156" s="43">
        <f t="shared" si="50"/>
        <v>0.86040114748288732</v>
      </c>
      <c r="V156" s="223">
        <v>0.28344035401728213</v>
      </c>
      <c r="W156" s="223">
        <v>9.9204123906048753</v>
      </c>
      <c r="X156" s="223">
        <v>0</v>
      </c>
      <c r="Y156" s="223">
        <v>0</v>
      </c>
      <c r="Z156" s="223">
        <v>0</v>
      </c>
      <c r="AA156" s="141">
        <v>10.203852744622157</v>
      </c>
      <c r="AC156" s="224">
        <v>0</v>
      </c>
      <c r="AD156" s="224">
        <v>1</v>
      </c>
      <c r="AE156" s="224">
        <v>0</v>
      </c>
      <c r="AF156" s="224">
        <v>0</v>
      </c>
      <c r="AG156" s="224">
        <v>0</v>
      </c>
      <c r="AI156" s="220">
        <v>0.6</v>
      </c>
      <c r="AJ156" s="220">
        <v>0</v>
      </c>
      <c r="AK156" s="220">
        <v>0.15</v>
      </c>
      <c r="AL156" s="220">
        <v>0.05</v>
      </c>
      <c r="AM156" s="220">
        <v>0</v>
      </c>
      <c r="AN156" s="220">
        <v>0</v>
      </c>
      <c r="AO156" s="220">
        <v>0</v>
      </c>
      <c r="AP156" s="220">
        <v>0</v>
      </c>
      <c r="AQ156" s="220">
        <v>0.2</v>
      </c>
      <c r="AR156" s="220">
        <v>0</v>
      </c>
      <c r="AS156" s="220">
        <v>0</v>
      </c>
      <c r="AT156" s="220">
        <v>0</v>
      </c>
      <c r="AU156" s="220">
        <v>0</v>
      </c>
      <c r="AV156" s="220">
        <v>0</v>
      </c>
      <c r="AW156" s="220">
        <v>0</v>
      </c>
      <c r="AX156" s="220">
        <v>0</v>
      </c>
      <c r="AY156" s="220">
        <v>0</v>
      </c>
      <c r="AZ156" s="220">
        <v>0</v>
      </c>
      <c r="BA156" s="220">
        <v>0</v>
      </c>
      <c r="BB156" s="220">
        <v>0</v>
      </c>
      <c r="BC156" s="28"/>
      <c r="BD156" s="142">
        <f t="shared" si="51"/>
        <v>1</v>
      </c>
      <c r="BF156" s="155">
        <f t="shared" si="52"/>
        <v>0.6</v>
      </c>
      <c r="BG156" s="226">
        <v>0</v>
      </c>
      <c r="BH156" s="226">
        <v>0</v>
      </c>
      <c r="BI156" s="220">
        <v>0</v>
      </c>
      <c r="BJ156" s="220">
        <v>0</v>
      </c>
      <c r="BK156" s="220">
        <v>0</v>
      </c>
      <c r="BL156" s="140">
        <f t="shared" si="53"/>
        <v>1</v>
      </c>
      <c r="BM156" s="28"/>
      <c r="BN156" s="155">
        <f t="shared" si="54"/>
        <v>0.15</v>
      </c>
      <c r="BO156" s="226">
        <v>0</v>
      </c>
      <c r="BP156" s="220">
        <v>0</v>
      </c>
      <c r="BQ156" s="220">
        <v>0</v>
      </c>
      <c r="BR156" s="220">
        <v>0</v>
      </c>
      <c r="BS156" s="140">
        <f t="shared" si="55"/>
        <v>1</v>
      </c>
      <c r="BU156" s="155">
        <f t="shared" si="56"/>
        <v>0.05</v>
      </c>
      <c r="BV156" s="226">
        <v>0</v>
      </c>
      <c r="BW156" s="226">
        <v>0</v>
      </c>
      <c r="BX156" s="226">
        <v>0</v>
      </c>
      <c r="BY156" s="226">
        <v>0</v>
      </c>
      <c r="BZ156" s="226">
        <v>0</v>
      </c>
      <c r="CA156" s="226">
        <v>0</v>
      </c>
      <c r="CB156" s="226">
        <v>0</v>
      </c>
      <c r="CC156" s="140">
        <f t="shared" si="57"/>
        <v>1</v>
      </c>
      <c r="CE156" s="157" cm="1">
        <f t="array" ref="CE156">IF($AA156=0,0,
IF(OR(ROUND($BD156,2)&lt;&gt;1,
OR($AI156:$BB156&lt;0)),1,0))</f>
        <v>0</v>
      </c>
      <c r="CG156" s="159">
        <f t="shared" si="58"/>
        <v>4</v>
      </c>
      <c r="CH156" s="159">
        <f t="shared" si="59"/>
        <v>8</v>
      </c>
      <c r="CI156" s="159">
        <f>SUM(CH$12:CH156)+1</f>
        <v>331</v>
      </c>
      <c r="CJ156" s="144">
        <f t="shared" si="60"/>
        <v>10.203852744622157</v>
      </c>
      <c r="CK156" s="159">
        <f>IFERROR(RANK(CJ156,CJ$12:CJ$286,0)+COUNTIF(CJ$12:CJ156,CJ156)-1,NA)</f>
        <v>6</v>
      </c>
      <c r="CM156" s="227" t="s">
        <v>739</v>
      </c>
      <c r="CN156" s="227" t="str">
        <f t="shared" si="61"/>
        <v>FY22</v>
      </c>
      <c r="CO156" s="52" cm="1">
        <f t="array" ref="CO156">Inflation!$S$11
/INDEX(Inflation!$J$11:$Z$11,,MATCH(RIGHT(CM156,2),RIGHT(Inflation!$J$9:$Z$9,2),0))
/(1+Inflation!$S$10)^0.5</f>
        <v>0.96206866341754282</v>
      </c>
      <c r="CP156" s="227" t="s">
        <v>199</v>
      </c>
    </row>
    <row r="157" spans="1:94" x14ac:dyDescent="0.2">
      <c r="A157" s="49">
        <f>IF(AND(COUNTIF(D$12:D157,D157)&gt;1,D157&lt;&gt;"[Project Name]"),1,0)</f>
        <v>0</v>
      </c>
      <c r="C157" s="28">
        <f t="shared" si="49"/>
        <v>146</v>
      </c>
      <c r="D157" s="218" t="s">
        <v>289</v>
      </c>
      <c r="E157" s="218" t="b">
        <v>1</v>
      </c>
      <c r="F157" s="219" t="s">
        <v>25</v>
      </c>
      <c r="G157" s="219" t="s">
        <v>43</v>
      </c>
      <c r="H157" s="219" t="s">
        <v>47</v>
      </c>
      <c r="I157" s="219" t="s">
        <v>43</v>
      </c>
      <c r="J157" s="219" t="s">
        <v>15</v>
      </c>
      <c r="K157" s="219" t="s">
        <v>15</v>
      </c>
      <c r="L157" s="219" t="s">
        <v>15</v>
      </c>
      <c r="M157" s="219" t="s">
        <v>15</v>
      </c>
      <c r="N157" s="219" t="s">
        <v>199</v>
      </c>
      <c r="O157" s="220">
        <v>0</v>
      </c>
      <c r="P157" s="219" t="s">
        <v>525</v>
      </c>
      <c r="Q157" s="221" t="s">
        <v>132</v>
      </c>
      <c r="R157" s="222">
        <v>0</v>
      </c>
      <c r="S157" s="220">
        <v>9.1736934402189982E-2</v>
      </c>
      <c r="T157" s="43">
        <f t="shared" si="50"/>
        <v>0.90826306559781</v>
      </c>
      <c r="V157" s="255" t="s">
        <v>768</v>
      </c>
      <c r="W157" s="255" t="s">
        <v>768</v>
      </c>
      <c r="X157" s="255" t="s">
        <v>768</v>
      </c>
      <c r="Y157" s="255" t="s">
        <v>768</v>
      </c>
      <c r="Z157" s="255" t="s">
        <v>768</v>
      </c>
      <c r="AA157" s="256" t="s">
        <v>768</v>
      </c>
      <c r="AC157" s="224">
        <v>0</v>
      </c>
      <c r="AD157" s="224">
        <v>0</v>
      </c>
      <c r="AE157" s="224">
        <v>0</v>
      </c>
      <c r="AF157" s="224">
        <v>0</v>
      </c>
      <c r="AG157" s="224">
        <v>1</v>
      </c>
      <c r="AI157" s="220">
        <v>0.15</v>
      </c>
      <c r="AJ157" s="220">
        <v>0</v>
      </c>
      <c r="AK157" s="220">
        <v>0.6</v>
      </c>
      <c r="AL157" s="220">
        <v>0.05</v>
      </c>
      <c r="AM157" s="220">
        <v>0</v>
      </c>
      <c r="AN157" s="220">
        <v>0</v>
      </c>
      <c r="AO157" s="220">
        <v>0</v>
      </c>
      <c r="AP157" s="220">
        <v>0</v>
      </c>
      <c r="AQ157" s="220">
        <v>0.2</v>
      </c>
      <c r="AR157" s="220">
        <v>0</v>
      </c>
      <c r="AS157" s="220">
        <v>0</v>
      </c>
      <c r="AT157" s="220">
        <v>0</v>
      </c>
      <c r="AU157" s="220">
        <v>0</v>
      </c>
      <c r="AV157" s="220">
        <v>0</v>
      </c>
      <c r="AW157" s="220">
        <v>0</v>
      </c>
      <c r="AX157" s="220">
        <v>0</v>
      </c>
      <c r="AY157" s="220">
        <v>0</v>
      </c>
      <c r="AZ157" s="220">
        <v>0</v>
      </c>
      <c r="BA157" s="220">
        <v>0</v>
      </c>
      <c r="BB157" s="220">
        <v>0</v>
      </c>
      <c r="BC157" s="28"/>
      <c r="BD157" s="142">
        <f t="shared" si="51"/>
        <v>1</v>
      </c>
      <c r="BF157" s="155">
        <f t="shared" si="52"/>
        <v>0.15</v>
      </c>
      <c r="BG157" s="226">
        <v>0</v>
      </c>
      <c r="BH157" s="226">
        <v>0</v>
      </c>
      <c r="BI157" s="220">
        <v>0</v>
      </c>
      <c r="BJ157" s="220">
        <v>0</v>
      </c>
      <c r="BK157" s="220">
        <v>0</v>
      </c>
      <c r="BL157" s="140">
        <f t="shared" si="53"/>
        <v>1</v>
      </c>
      <c r="BM157" s="28"/>
      <c r="BN157" s="155">
        <f t="shared" si="54"/>
        <v>0.6</v>
      </c>
      <c r="BO157" s="226">
        <v>0</v>
      </c>
      <c r="BP157" s="220">
        <v>0</v>
      </c>
      <c r="BQ157" s="220">
        <v>0</v>
      </c>
      <c r="BR157" s="220">
        <v>0</v>
      </c>
      <c r="BS157" s="140">
        <f t="shared" si="55"/>
        <v>1</v>
      </c>
      <c r="BU157" s="155">
        <f t="shared" si="56"/>
        <v>0.05</v>
      </c>
      <c r="BV157" s="226">
        <v>0</v>
      </c>
      <c r="BW157" s="226">
        <v>0</v>
      </c>
      <c r="BX157" s="226">
        <v>0</v>
      </c>
      <c r="BY157" s="226">
        <v>0</v>
      </c>
      <c r="BZ157" s="226">
        <v>0</v>
      </c>
      <c r="CA157" s="226">
        <v>0</v>
      </c>
      <c r="CB157" s="226">
        <v>0</v>
      </c>
      <c r="CC157" s="140">
        <f t="shared" si="57"/>
        <v>1</v>
      </c>
      <c r="CE157" s="157" cm="1">
        <f t="array" ref="CE157">IF($AA157=0,0,
IF(OR(ROUND($BD157,2)&lt;&gt;1,
OR($AI157:$BB157&lt;0)),1,0))</f>
        <v>0</v>
      </c>
      <c r="CG157" s="159">
        <f t="shared" si="58"/>
        <v>4</v>
      </c>
      <c r="CH157" s="159">
        <f t="shared" si="59"/>
        <v>8</v>
      </c>
      <c r="CI157" s="159">
        <f>SUM(CH$12:CH157)+1</f>
        <v>339</v>
      </c>
      <c r="CJ157" s="138" t="s">
        <v>768</v>
      </c>
      <c r="CK157" s="188" t="s">
        <v>768</v>
      </c>
      <c r="CM157" s="227" t="s">
        <v>739</v>
      </c>
      <c r="CN157" s="227" t="str">
        <f t="shared" si="61"/>
        <v>FY22</v>
      </c>
      <c r="CO157" s="52" cm="1">
        <f t="array" ref="CO157">Inflation!$S$11
/INDEX(Inflation!$J$11:$Z$11,,MATCH(RIGHT(CM157,2),RIGHT(Inflation!$J$9:$Z$9,2),0))
/(1+Inflation!$S$10)^0.5</f>
        <v>0.96206866341754282</v>
      </c>
      <c r="CP157" s="227" t="s">
        <v>199</v>
      </c>
    </row>
    <row r="158" spans="1:94" x14ac:dyDescent="0.2">
      <c r="A158" s="49">
        <f>IF(AND(COUNTIF(D$12:D158,D158)&gt;1,D158&lt;&gt;"[Project Name]"),1,0)</f>
        <v>0</v>
      </c>
      <c r="C158" s="28">
        <f t="shared" si="49"/>
        <v>147</v>
      </c>
      <c r="D158" s="218" t="s">
        <v>712</v>
      </c>
      <c r="E158" s="218" t="b">
        <v>1</v>
      </c>
      <c r="F158" s="219" t="s">
        <v>25</v>
      </c>
      <c r="G158" s="219" t="s">
        <v>38</v>
      </c>
      <c r="H158" s="219" t="s">
        <v>47</v>
      </c>
      <c r="I158" s="219" t="s">
        <v>216</v>
      </c>
      <c r="J158" s="219" t="s">
        <v>15</v>
      </c>
      <c r="K158" s="219" t="s">
        <v>15</v>
      </c>
      <c r="L158" s="219" t="s">
        <v>15</v>
      </c>
      <c r="M158" s="219" t="s">
        <v>15</v>
      </c>
      <c r="N158" s="219" t="s">
        <v>200</v>
      </c>
      <c r="O158" s="220">
        <v>0</v>
      </c>
      <c r="P158" s="219" t="s">
        <v>524</v>
      </c>
      <c r="Q158" s="221" t="s">
        <v>132</v>
      </c>
      <c r="R158" s="222">
        <v>0</v>
      </c>
      <c r="S158" s="220">
        <v>0.30703200983523132</v>
      </c>
      <c r="T158" s="43">
        <f t="shared" si="50"/>
        <v>0.69296799016476873</v>
      </c>
      <c r="V158" s="223">
        <v>0.44227401422006102</v>
      </c>
      <c r="W158" s="223">
        <v>2.1229152682562926</v>
      </c>
      <c r="X158" s="223">
        <v>2.5651892824763536</v>
      </c>
      <c r="Y158" s="223">
        <v>0.17690960568802439</v>
      </c>
      <c r="Z158" s="223">
        <v>0</v>
      </c>
      <c r="AA158" s="141">
        <v>5.3072881706407316</v>
      </c>
      <c r="AC158" s="224">
        <v>0</v>
      </c>
      <c r="AD158" s="224">
        <v>0</v>
      </c>
      <c r="AE158" s="224">
        <v>0.8</v>
      </c>
      <c r="AF158" s="224">
        <v>0.2</v>
      </c>
      <c r="AG158" s="224">
        <v>0</v>
      </c>
      <c r="AI158" s="220">
        <v>0</v>
      </c>
      <c r="AJ158" s="220">
        <v>0</v>
      </c>
      <c r="AK158" s="220">
        <v>1</v>
      </c>
      <c r="AL158" s="220">
        <v>0</v>
      </c>
      <c r="AM158" s="220">
        <v>0</v>
      </c>
      <c r="AN158" s="220">
        <v>0</v>
      </c>
      <c r="AO158" s="220">
        <v>0</v>
      </c>
      <c r="AP158" s="220">
        <v>0</v>
      </c>
      <c r="AQ158" s="220">
        <v>0</v>
      </c>
      <c r="AR158" s="220">
        <v>0</v>
      </c>
      <c r="AS158" s="220">
        <v>0</v>
      </c>
      <c r="AT158" s="220">
        <v>0</v>
      </c>
      <c r="AU158" s="220">
        <v>0</v>
      </c>
      <c r="AV158" s="220">
        <v>0</v>
      </c>
      <c r="AW158" s="220">
        <v>0</v>
      </c>
      <c r="AX158" s="220">
        <v>0</v>
      </c>
      <c r="AY158" s="220">
        <v>0</v>
      </c>
      <c r="AZ158" s="220">
        <v>0</v>
      </c>
      <c r="BA158" s="220">
        <v>0</v>
      </c>
      <c r="BB158" s="220">
        <v>0</v>
      </c>
      <c r="BC158" s="28"/>
      <c r="BD158" s="142">
        <f t="shared" si="51"/>
        <v>1</v>
      </c>
      <c r="BF158" s="155">
        <f t="shared" si="52"/>
        <v>0</v>
      </c>
      <c r="BG158" s="226">
        <v>0</v>
      </c>
      <c r="BH158" s="226">
        <v>0</v>
      </c>
      <c r="BI158" s="220">
        <v>0</v>
      </c>
      <c r="BJ158" s="220">
        <v>0</v>
      </c>
      <c r="BK158" s="220">
        <v>0</v>
      </c>
      <c r="BL158" s="140">
        <f t="shared" si="53"/>
        <v>1</v>
      </c>
      <c r="BM158" s="28"/>
      <c r="BN158" s="155">
        <f t="shared" si="54"/>
        <v>1</v>
      </c>
      <c r="BO158" s="226">
        <v>0</v>
      </c>
      <c r="BP158" s="220">
        <v>0</v>
      </c>
      <c r="BQ158" s="220">
        <v>0</v>
      </c>
      <c r="BR158" s="220">
        <v>0</v>
      </c>
      <c r="BS158" s="140">
        <f t="shared" si="55"/>
        <v>1</v>
      </c>
      <c r="BU158" s="155">
        <f t="shared" si="56"/>
        <v>0</v>
      </c>
      <c r="BV158" s="226">
        <v>0</v>
      </c>
      <c r="BW158" s="226">
        <v>0</v>
      </c>
      <c r="BX158" s="226">
        <v>0</v>
      </c>
      <c r="BY158" s="226">
        <v>0</v>
      </c>
      <c r="BZ158" s="226">
        <v>0</v>
      </c>
      <c r="CA158" s="226">
        <v>0</v>
      </c>
      <c r="CB158" s="226">
        <v>0</v>
      </c>
      <c r="CC158" s="140">
        <f t="shared" si="57"/>
        <v>1</v>
      </c>
      <c r="CE158" s="157" cm="1">
        <f t="array" ref="CE158">IF($AA158=0,0,
IF(OR(ROUND($BD158,2)&lt;&gt;1,
OR($AI158:$BB158&lt;0)),1,0))</f>
        <v>0</v>
      </c>
      <c r="CG158" s="159">
        <f t="shared" si="58"/>
        <v>1</v>
      </c>
      <c r="CH158" s="159">
        <f t="shared" si="59"/>
        <v>2</v>
      </c>
      <c r="CI158" s="159">
        <f>SUM(CH$12:CH158)+1</f>
        <v>341</v>
      </c>
      <c r="CJ158" s="144">
        <f t="shared" si="60"/>
        <v>5.3072881706407316</v>
      </c>
      <c r="CK158" s="159">
        <f>IFERROR(RANK(CJ158,CJ$12:CJ$286,0)+COUNTIF(CJ$12:CJ158,CJ158)-1,NA)</f>
        <v>12</v>
      </c>
      <c r="CM158" s="227" t="s">
        <v>739</v>
      </c>
      <c r="CN158" s="227" t="str">
        <f t="shared" si="61"/>
        <v>FY22</v>
      </c>
      <c r="CO158" s="52" cm="1">
        <f t="array" ref="CO158">Inflation!$S$11
/INDEX(Inflation!$J$11:$Z$11,,MATCH(RIGHT(CM158,2),RIGHT(Inflation!$J$9:$Z$9,2),0))
/(1+Inflation!$S$10)^0.5</f>
        <v>0.96206866341754282</v>
      </c>
      <c r="CP158" s="227" t="s">
        <v>199</v>
      </c>
    </row>
    <row r="159" spans="1:94" x14ac:dyDescent="0.2">
      <c r="A159" s="49">
        <f>IF(AND(COUNTIF(D$12:D159,D159)&gt;1,D159&lt;&gt;"[Project Name]"),1,0)</f>
        <v>0</v>
      </c>
      <c r="C159" s="28">
        <f t="shared" si="49"/>
        <v>148</v>
      </c>
      <c r="D159" s="218" t="s">
        <v>401</v>
      </c>
      <c r="E159" s="218" t="b">
        <v>1</v>
      </c>
      <c r="F159" s="219" t="s">
        <v>25</v>
      </c>
      <c r="G159" s="219" t="s">
        <v>38</v>
      </c>
      <c r="H159" s="219" t="s">
        <v>47</v>
      </c>
      <c r="I159" s="219" t="s">
        <v>228</v>
      </c>
      <c r="J159" s="219" t="s">
        <v>15</v>
      </c>
      <c r="K159" s="219" t="s">
        <v>15</v>
      </c>
      <c r="L159" s="219" t="s">
        <v>15</v>
      </c>
      <c r="M159" s="219" t="s">
        <v>15</v>
      </c>
      <c r="N159" s="219" t="s">
        <v>200</v>
      </c>
      <c r="O159" s="220">
        <v>0</v>
      </c>
      <c r="P159" s="219" t="s">
        <v>525</v>
      </c>
      <c r="Q159" s="221" t="s">
        <v>132</v>
      </c>
      <c r="R159" s="222">
        <v>0</v>
      </c>
      <c r="S159" s="220">
        <v>9.1162140026074756E-2</v>
      </c>
      <c r="T159" s="43">
        <f t="shared" si="50"/>
        <v>0.9088378599739253</v>
      </c>
      <c r="V159" s="223">
        <v>16.895063519504433</v>
      </c>
      <c r="W159" s="223">
        <v>0.4911355674274544</v>
      </c>
      <c r="X159" s="223">
        <v>0</v>
      </c>
      <c r="Y159" s="223">
        <v>0</v>
      </c>
      <c r="Z159" s="223">
        <v>0</v>
      </c>
      <c r="AA159" s="141">
        <v>17.386199086931889</v>
      </c>
      <c r="AC159" s="224">
        <v>0</v>
      </c>
      <c r="AD159" s="224">
        <v>1</v>
      </c>
      <c r="AE159" s="224">
        <v>0</v>
      </c>
      <c r="AF159" s="224">
        <v>0</v>
      </c>
      <c r="AG159" s="224">
        <v>0</v>
      </c>
      <c r="AI159" s="220">
        <v>0</v>
      </c>
      <c r="AJ159" s="220">
        <v>0</v>
      </c>
      <c r="AK159" s="220">
        <v>0.95000000000000007</v>
      </c>
      <c r="AL159" s="220">
        <v>0.05</v>
      </c>
      <c r="AM159" s="220">
        <v>0</v>
      </c>
      <c r="AN159" s="220">
        <v>0</v>
      </c>
      <c r="AO159" s="220">
        <v>0</v>
      </c>
      <c r="AP159" s="220">
        <v>0</v>
      </c>
      <c r="AQ159" s="220">
        <v>0</v>
      </c>
      <c r="AR159" s="220">
        <v>0</v>
      </c>
      <c r="AS159" s="220">
        <v>0</v>
      </c>
      <c r="AT159" s="220">
        <v>0</v>
      </c>
      <c r="AU159" s="220">
        <v>0</v>
      </c>
      <c r="AV159" s="220">
        <v>0</v>
      </c>
      <c r="AW159" s="220">
        <v>0</v>
      </c>
      <c r="AX159" s="220">
        <v>0</v>
      </c>
      <c r="AY159" s="220">
        <v>0</v>
      </c>
      <c r="AZ159" s="220">
        <v>0</v>
      </c>
      <c r="BA159" s="220">
        <v>0</v>
      </c>
      <c r="BB159" s="220">
        <v>0</v>
      </c>
      <c r="BC159" s="28"/>
      <c r="BD159" s="142">
        <f t="shared" si="51"/>
        <v>1</v>
      </c>
      <c r="BF159" s="155">
        <f t="shared" si="52"/>
        <v>0</v>
      </c>
      <c r="BG159" s="226">
        <v>0</v>
      </c>
      <c r="BH159" s="226">
        <v>0</v>
      </c>
      <c r="BI159" s="220">
        <v>0</v>
      </c>
      <c r="BJ159" s="220">
        <v>0</v>
      </c>
      <c r="BK159" s="220">
        <v>0</v>
      </c>
      <c r="BL159" s="140">
        <f t="shared" si="53"/>
        <v>1</v>
      </c>
      <c r="BM159" s="28"/>
      <c r="BN159" s="155">
        <f t="shared" si="54"/>
        <v>0.95000000000000007</v>
      </c>
      <c r="BO159" s="226">
        <v>0</v>
      </c>
      <c r="BP159" s="220">
        <v>0</v>
      </c>
      <c r="BQ159" s="220">
        <v>0</v>
      </c>
      <c r="BR159" s="220">
        <v>0</v>
      </c>
      <c r="BS159" s="140">
        <f t="shared" si="55"/>
        <v>1</v>
      </c>
      <c r="BU159" s="155">
        <f t="shared" si="56"/>
        <v>0.05</v>
      </c>
      <c r="BV159" s="226">
        <v>0</v>
      </c>
      <c r="BW159" s="226">
        <v>0</v>
      </c>
      <c r="BX159" s="226">
        <v>0</v>
      </c>
      <c r="BY159" s="226">
        <v>0</v>
      </c>
      <c r="BZ159" s="226">
        <v>0</v>
      </c>
      <c r="CA159" s="226">
        <v>0</v>
      </c>
      <c r="CB159" s="226">
        <v>0</v>
      </c>
      <c r="CC159" s="140">
        <f t="shared" si="57"/>
        <v>1</v>
      </c>
      <c r="CE159" s="157" cm="1">
        <f t="array" ref="CE159">IF($AA159=0,0,
IF(OR(ROUND($BD159,2)&lt;&gt;1,
OR($AI159:$BB159&lt;0)),1,0))</f>
        <v>0</v>
      </c>
      <c r="CG159" s="159">
        <f t="shared" si="58"/>
        <v>2</v>
      </c>
      <c r="CH159" s="159">
        <f t="shared" si="59"/>
        <v>4</v>
      </c>
      <c r="CI159" s="159">
        <f>SUM(CH$12:CH159)+1</f>
        <v>345</v>
      </c>
      <c r="CJ159" s="144">
        <f t="shared" si="60"/>
        <v>17.386199086931889</v>
      </c>
      <c r="CK159" s="159">
        <f>IFERROR(RANK(CJ159,CJ$12:CJ$286,0)+COUNTIF(CJ$12:CJ159,CJ159)-1,NA)</f>
        <v>5</v>
      </c>
      <c r="CM159" s="227" t="s">
        <v>739</v>
      </c>
      <c r="CN159" s="227" t="str">
        <f t="shared" si="61"/>
        <v>FY22</v>
      </c>
      <c r="CO159" s="52" cm="1">
        <f t="array" ref="CO159">Inflation!$S$11
/INDEX(Inflation!$J$11:$Z$11,,MATCH(RIGHT(CM159,2),RIGHT(Inflation!$J$9:$Z$9,2),0))
/(1+Inflation!$S$10)^0.5</f>
        <v>0.96206866341754282</v>
      </c>
      <c r="CP159" s="227" t="s">
        <v>199</v>
      </c>
    </row>
    <row r="160" spans="1:94" x14ac:dyDescent="0.2">
      <c r="A160" s="49">
        <f>IF(AND(COUNTIF(D$12:D160,D160)&gt;1,D160&lt;&gt;"[Project Name]"),1,0)</f>
        <v>0</v>
      </c>
      <c r="C160" s="28">
        <f t="shared" si="49"/>
        <v>149</v>
      </c>
      <c r="D160" s="218" t="s">
        <v>393</v>
      </c>
      <c r="E160" s="218" t="b">
        <v>0</v>
      </c>
      <c r="F160" s="219" t="s">
        <v>25</v>
      </c>
      <c r="G160" s="219" t="s">
        <v>38</v>
      </c>
      <c r="H160" s="219" t="s">
        <v>47</v>
      </c>
      <c r="I160" s="219" t="s">
        <v>215</v>
      </c>
      <c r="J160" s="219" t="s">
        <v>15</v>
      </c>
      <c r="K160" s="219" t="s">
        <v>15</v>
      </c>
      <c r="L160" s="219" t="s">
        <v>15</v>
      </c>
      <c r="M160" s="219" t="s">
        <v>15</v>
      </c>
      <c r="N160" s="219" t="s">
        <v>200</v>
      </c>
      <c r="O160" s="220">
        <v>0</v>
      </c>
      <c r="P160" s="219" t="s">
        <v>523</v>
      </c>
      <c r="Q160" s="221" t="s">
        <v>132</v>
      </c>
      <c r="R160" s="222">
        <v>0</v>
      </c>
      <c r="S160" s="220">
        <v>0</v>
      </c>
      <c r="T160" s="43">
        <f t="shared" si="50"/>
        <v>1</v>
      </c>
      <c r="V160" s="223">
        <v>0</v>
      </c>
      <c r="W160" s="223">
        <v>0</v>
      </c>
      <c r="X160" s="223">
        <v>0</v>
      </c>
      <c r="Y160" s="223">
        <v>0</v>
      </c>
      <c r="Z160" s="223">
        <v>0</v>
      </c>
      <c r="AA160" s="141">
        <v>0</v>
      </c>
      <c r="AC160" s="224">
        <v>0</v>
      </c>
      <c r="AD160" s="224">
        <v>0</v>
      </c>
      <c r="AE160" s="224">
        <v>0</v>
      </c>
      <c r="AF160" s="224">
        <v>1</v>
      </c>
      <c r="AG160" s="224">
        <v>0</v>
      </c>
      <c r="AI160" s="220">
        <v>0</v>
      </c>
      <c r="AJ160" s="220">
        <v>0</v>
      </c>
      <c r="AK160" s="220">
        <v>0.95</v>
      </c>
      <c r="AL160" s="220">
        <v>0.05</v>
      </c>
      <c r="AM160" s="220">
        <v>0</v>
      </c>
      <c r="AN160" s="220">
        <v>0</v>
      </c>
      <c r="AO160" s="220">
        <v>0</v>
      </c>
      <c r="AP160" s="220">
        <v>0</v>
      </c>
      <c r="AQ160" s="220">
        <v>0</v>
      </c>
      <c r="AR160" s="220">
        <v>0</v>
      </c>
      <c r="AS160" s="220">
        <v>0</v>
      </c>
      <c r="AT160" s="220">
        <v>0</v>
      </c>
      <c r="AU160" s="220">
        <v>0</v>
      </c>
      <c r="AV160" s="220">
        <v>0</v>
      </c>
      <c r="AW160" s="220">
        <v>0</v>
      </c>
      <c r="AX160" s="220">
        <v>0</v>
      </c>
      <c r="AY160" s="220">
        <v>0</v>
      </c>
      <c r="AZ160" s="220">
        <v>0</v>
      </c>
      <c r="BA160" s="220">
        <v>0</v>
      </c>
      <c r="BB160" s="220">
        <v>0</v>
      </c>
      <c r="BC160" s="28"/>
      <c r="BD160" s="142">
        <f t="shared" si="51"/>
        <v>1</v>
      </c>
      <c r="BF160" s="155">
        <f t="shared" si="52"/>
        <v>0</v>
      </c>
      <c r="BG160" s="226">
        <v>0</v>
      </c>
      <c r="BH160" s="226">
        <v>0</v>
      </c>
      <c r="BI160" s="220">
        <v>0</v>
      </c>
      <c r="BJ160" s="220">
        <v>0</v>
      </c>
      <c r="BK160" s="220">
        <v>0</v>
      </c>
      <c r="BL160" s="140">
        <f t="shared" si="53"/>
        <v>1</v>
      </c>
      <c r="BM160" s="28"/>
      <c r="BN160" s="155">
        <f t="shared" si="54"/>
        <v>0.95</v>
      </c>
      <c r="BO160" s="226">
        <v>0</v>
      </c>
      <c r="BP160" s="220">
        <v>0</v>
      </c>
      <c r="BQ160" s="220">
        <v>0</v>
      </c>
      <c r="BR160" s="220">
        <v>0</v>
      </c>
      <c r="BS160" s="140">
        <f t="shared" si="55"/>
        <v>1</v>
      </c>
      <c r="BU160" s="155">
        <f t="shared" si="56"/>
        <v>0.05</v>
      </c>
      <c r="BV160" s="226">
        <v>0</v>
      </c>
      <c r="BW160" s="226">
        <v>0</v>
      </c>
      <c r="BX160" s="226">
        <v>0</v>
      </c>
      <c r="BY160" s="226">
        <v>0</v>
      </c>
      <c r="BZ160" s="226">
        <v>0</v>
      </c>
      <c r="CA160" s="226">
        <v>0</v>
      </c>
      <c r="CB160" s="226">
        <v>0</v>
      </c>
      <c r="CC160" s="140">
        <f t="shared" si="57"/>
        <v>1</v>
      </c>
      <c r="CE160" s="157" cm="1">
        <f t="array" ref="CE160">IF($AA160=0,0,
IF(OR(ROUND($BD160,2)&lt;&gt;1,
OR($AI160:$BB160&lt;0)),1,0))</f>
        <v>0</v>
      </c>
      <c r="CG160" s="159">
        <f t="shared" si="58"/>
        <v>2</v>
      </c>
      <c r="CH160" s="159">
        <f t="shared" si="59"/>
        <v>4</v>
      </c>
      <c r="CI160" s="159">
        <f>SUM(CH$12:CH160)+1</f>
        <v>349</v>
      </c>
      <c r="CJ160" s="144">
        <f t="shared" si="60"/>
        <v>0</v>
      </c>
      <c r="CK160" s="159">
        <f>IFERROR(RANK(CJ160,CJ$12:CJ$286,0)+COUNTIF(CJ$12:CJ160,CJ160)-1,NA)</f>
        <v>14</v>
      </c>
      <c r="CM160" s="227" t="s">
        <v>739</v>
      </c>
      <c r="CN160" s="227" t="str">
        <f t="shared" si="61"/>
        <v>FY22</v>
      </c>
      <c r="CO160" s="52" cm="1">
        <f t="array" ref="CO160">Inflation!$S$11
/INDEX(Inflation!$J$11:$Z$11,,MATCH(RIGHT(CM160,2),RIGHT(Inflation!$J$9:$Z$9,2),0))
/(1+Inflation!$S$10)^0.5</f>
        <v>0.96206866341754282</v>
      </c>
      <c r="CP160" s="227" t="s">
        <v>199</v>
      </c>
    </row>
    <row r="161" spans="1:94" x14ac:dyDescent="0.2">
      <c r="A161" s="49">
        <f>IF(AND(COUNTIF(D$12:D161,D161)&gt;1,D161&lt;&gt;"[Project Name]"),1,0)</f>
        <v>0</v>
      </c>
      <c r="C161" s="28">
        <f t="shared" si="49"/>
        <v>150</v>
      </c>
      <c r="D161" s="218" t="s">
        <v>394</v>
      </c>
      <c r="E161" s="218" t="b">
        <v>1</v>
      </c>
      <c r="F161" s="219" t="s">
        <v>25</v>
      </c>
      <c r="G161" s="219" t="s">
        <v>38</v>
      </c>
      <c r="H161" s="219" t="s">
        <v>47</v>
      </c>
      <c r="I161" s="219" t="s">
        <v>215</v>
      </c>
      <c r="J161" s="219" t="s">
        <v>15</v>
      </c>
      <c r="K161" s="219" t="s">
        <v>15</v>
      </c>
      <c r="L161" s="219" t="s">
        <v>15</v>
      </c>
      <c r="M161" s="219" t="s">
        <v>15</v>
      </c>
      <c r="N161" s="219" t="s">
        <v>200</v>
      </c>
      <c r="O161" s="220">
        <v>0</v>
      </c>
      <c r="P161" s="219" t="s">
        <v>524</v>
      </c>
      <c r="Q161" s="221" t="s">
        <v>132</v>
      </c>
      <c r="R161" s="222">
        <v>0</v>
      </c>
      <c r="S161" s="220">
        <v>9.2071593871882004E-2</v>
      </c>
      <c r="T161" s="43">
        <f t="shared" si="50"/>
        <v>0.90792840612811798</v>
      </c>
      <c r="V161" s="223">
        <v>0.86750096319660275</v>
      </c>
      <c r="W161" s="223">
        <v>1.9689347704012783</v>
      </c>
      <c r="X161" s="223">
        <v>17.720412933611506</v>
      </c>
      <c r="Y161" s="223">
        <v>0.18519683483972424</v>
      </c>
      <c r="Z161" s="223">
        <v>0</v>
      </c>
      <c r="AA161" s="141">
        <v>20.742045502049113</v>
      </c>
      <c r="AC161" s="224">
        <v>0</v>
      </c>
      <c r="AD161" s="224">
        <v>0</v>
      </c>
      <c r="AE161" s="224">
        <v>0.5</v>
      </c>
      <c r="AF161" s="224">
        <v>0.5</v>
      </c>
      <c r="AG161" s="224">
        <v>0</v>
      </c>
      <c r="AI161" s="220">
        <v>0</v>
      </c>
      <c r="AJ161" s="220">
        <v>0</v>
      </c>
      <c r="AK161" s="220">
        <v>0.95000000000000007</v>
      </c>
      <c r="AL161" s="220">
        <v>0.05</v>
      </c>
      <c r="AM161" s="220">
        <v>0</v>
      </c>
      <c r="AN161" s="220">
        <v>0</v>
      </c>
      <c r="AO161" s="220">
        <v>0</v>
      </c>
      <c r="AP161" s="220">
        <v>0</v>
      </c>
      <c r="AQ161" s="220">
        <v>0</v>
      </c>
      <c r="AR161" s="220">
        <v>0</v>
      </c>
      <c r="AS161" s="220">
        <v>0</v>
      </c>
      <c r="AT161" s="220">
        <v>0</v>
      </c>
      <c r="AU161" s="220">
        <v>0</v>
      </c>
      <c r="AV161" s="220">
        <v>0</v>
      </c>
      <c r="AW161" s="220">
        <v>0</v>
      </c>
      <c r="AX161" s="220">
        <v>0</v>
      </c>
      <c r="AY161" s="220">
        <v>0</v>
      </c>
      <c r="AZ161" s="220">
        <v>0</v>
      </c>
      <c r="BA161" s="220">
        <v>0</v>
      </c>
      <c r="BB161" s="220">
        <v>0</v>
      </c>
      <c r="BC161" s="28"/>
      <c r="BD161" s="142">
        <f t="shared" si="51"/>
        <v>1</v>
      </c>
      <c r="BF161" s="155">
        <f t="shared" si="52"/>
        <v>0</v>
      </c>
      <c r="BG161" s="226">
        <v>0</v>
      </c>
      <c r="BH161" s="226">
        <v>0</v>
      </c>
      <c r="BI161" s="220">
        <v>0</v>
      </c>
      <c r="BJ161" s="220">
        <v>0</v>
      </c>
      <c r="BK161" s="220">
        <v>0</v>
      </c>
      <c r="BL161" s="140">
        <f t="shared" si="53"/>
        <v>1</v>
      </c>
      <c r="BM161" s="28"/>
      <c r="BN161" s="155">
        <f t="shared" si="54"/>
        <v>0.95000000000000007</v>
      </c>
      <c r="BO161" s="226">
        <v>0</v>
      </c>
      <c r="BP161" s="220">
        <v>0</v>
      </c>
      <c r="BQ161" s="220">
        <v>0</v>
      </c>
      <c r="BR161" s="220">
        <v>0</v>
      </c>
      <c r="BS161" s="140">
        <f t="shared" si="55"/>
        <v>1</v>
      </c>
      <c r="BU161" s="155">
        <f t="shared" si="56"/>
        <v>0.05</v>
      </c>
      <c r="BV161" s="226">
        <v>0</v>
      </c>
      <c r="BW161" s="226">
        <v>0</v>
      </c>
      <c r="BX161" s="226">
        <v>0</v>
      </c>
      <c r="BY161" s="226">
        <v>0</v>
      </c>
      <c r="BZ161" s="226">
        <v>0</v>
      </c>
      <c r="CA161" s="226">
        <v>0</v>
      </c>
      <c r="CB161" s="226">
        <v>0</v>
      </c>
      <c r="CC161" s="140">
        <f t="shared" si="57"/>
        <v>1</v>
      </c>
      <c r="CE161" s="157" cm="1">
        <f t="array" ref="CE161">IF($AA161=0,0,
IF(OR(ROUND($BD161,2)&lt;&gt;1,
OR($AI161:$BB161&lt;0)),1,0))</f>
        <v>0</v>
      </c>
      <c r="CG161" s="159">
        <f t="shared" si="58"/>
        <v>2</v>
      </c>
      <c r="CH161" s="159">
        <f t="shared" si="59"/>
        <v>4</v>
      </c>
      <c r="CI161" s="159">
        <f>SUM(CH$12:CH161)+1</f>
        <v>353</v>
      </c>
      <c r="CJ161" s="144">
        <f t="shared" si="60"/>
        <v>20.742045502049113</v>
      </c>
      <c r="CK161" s="159">
        <f>IFERROR(RANK(CJ161,CJ$12:CJ$286,0)+COUNTIF(CJ$12:CJ161,CJ161)-1,NA)</f>
        <v>3</v>
      </c>
      <c r="CM161" s="227" t="s">
        <v>739</v>
      </c>
      <c r="CN161" s="227" t="str">
        <f t="shared" si="61"/>
        <v>FY22</v>
      </c>
      <c r="CO161" s="52" cm="1">
        <f t="array" ref="CO161">Inflation!$S$11
/INDEX(Inflation!$J$11:$Z$11,,MATCH(RIGHT(CM161,2),RIGHT(Inflation!$J$9:$Z$9,2),0))
/(1+Inflation!$S$10)^0.5</f>
        <v>0.96206866341754282</v>
      </c>
      <c r="CP161" s="227" t="s">
        <v>199</v>
      </c>
    </row>
    <row r="162" spans="1:94" x14ac:dyDescent="0.2">
      <c r="A162" s="49">
        <f>IF(AND(COUNTIF(D$12:D162,D162)&gt;1,D162&lt;&gt;"[Project Name]"),1,0)</f>
        <v>0</v>
      </c>
      <c r="C162" s="28">
        <f t="shared" si="49"/>
        <v>151</v>
      </c>
      <c r="D162" s="218" t="s">
        <v>713</v>
      </c>
      <c r="E162" s="218" t="b">
        <v>0</v>
      </c>
      <c r="F162" s="219" t="s">
        <v>25</v>
      </c>
      <c r="G162" s="219" t="s">
        <v>38</v>
      </c>
      <c r="H162" s="219" t="s">
        <v>47</v>
      </c>
      <c r="I162" s="219" t="s">
        <v>216</v>
      </c>
      <c r="J162" s="219" t="s">
        <v>15</v>
      </c>
      <c r="K162" s="219" t="s">
        <v>15</v>
      </c>
      <c r="L162" s="219" t="s">
        <v>15</v>
      </c>
      <c r="M162" s="219" t="s">
        <v>15</v>
      </c>
      <c r="N162" s="219" t="s">
        <v>199</v>
      </c>
      <c r="O162" s="220">
        <v>0</v>
      </c>
      <c r="P162" s="219" t="s">
        <v>523</v>
      </c>
      <c r="Q162" s="221" t="s">
        <v>132</v>
      </c>
      <c r="R162" s="222">
        <v>0</v>
      </c>
      <c r="S162" s="220">
        <v>0</v>
      </c>
      <c r="T162" s="43">
        <f t="shared" si="50"/>
        <v>1</v>
      </c>
      <c r="V162" s="223">
        <v>0</v>
      </c>
      <c r="W162" s="223">
        <v>0</v>
      </c>
      <c r="X162" s="223">
        <v>0</v>
      </c>
      <c r="Y162" s="223">
        <v>0</v>
      </c>
      <c r="Z162" s="223">
        <v>0</v>
      </c>
      <c r="AA162" s="141">
        <v>0</v>
      </c>
      <c r="AC162" s="224">
        <v>0</v>
      </c>
      <c r="AD162" s="224">
        <v>0</v>
      </c>
      <c r="AE162" s="224">
        <v>0</v>
      </c>
      <c r="AF162" s="224">
        <v>1</v>
      </c>
      <c r="AG162" s="224">
        <v>0</v>
      </c>
      <c r="AI162" s="220">
        <v>0</v>
      </c>
      <c r="AJ162" s="220">
        <v>0</v>
      </c>
      <c r="AK162" s="220">
        <v>0</v>
      </c>
      <c r="AL162" s="220">
        <v>1</v>
      </c>
      <c r="AM162" s="220">
        <v>0</v>
      </c>
      <c r="AN162" s="220">
        <v>0</v>
      </c>
      <c r="AO162" s="220">
        <v>0</v>
      </c>
      <c r="AP162" s="220">
        <v>0</v>
      </c>
      <c r="AQ162" s="220">
        <v>0</v>
      </c>
      <c r="AR162" s="220">
        <v>0</v>
      </c>
      <c r="AS162" s="220">
        <v>0</v>
      </c>
      <c r="AT162" s="220">
        <v>0</v>
      </c>
      <c r="AU162" s="220">
        <v>0</v>
      </c>
      <c r="AV162" s="220">
        <v>0</v>
      </c>
      <c r="AW162" s="220">
        <v>0</v>
      </c>
      <c r="AX162" s="220">
        <v>0</v>
      </c>
      <c r="AY162" s="220">
        <v>0</v>
      </c>
      <c r="AZ162" s="220">
        <v>0</v>
      </c>
      <c r="BA162" s="220">
        <v>0</v>
      </c>
      <c r="BB162" s="220">
        <v>0</v>
      </c>
      <c r="BC162" s="28"/>
      <c r="BD162" s="142">
        <f t="shared" si="51"/>
        <v>1</v>
      </c>
      <c r="BF162" s="155">
        <f t="shared" si="52"/>
        <v>0</v>
      </c>
      <c r="BG162" s="226">
        <v>0</v>
      </c>
      <c r="BH162" s="226">
        <v>0</v>
      </c>
      <c r="BI162" s="220">
        <v>0</v>
      </c>
      <c r="BJ162" s="220">
        <v>0</v>
      </c>
      <c r="BK162" s="220">
        <v>0</v>
      </c>
      <c r="BL162" s="140">
        <f t="shared" si="53"/>
        <v>1</v>
      </c>
      <c r="BM162" s="28"/>
      <c r="BN162" s="155">
        <f t="shared" si="54"/>
        <v>0</v>
      </c>
      <c r="BO162" s="226">
        <v>0</v>
      </c>
      <c r="BP162" s="220">
        <v>0</v>
      </c>
      <c r="BQ162" s="220">
        <v>0</v>
      </c>
      <c r="BR162" s="220">
        <v>0</v>
      </c>
      <c r="BS162" s="140">
        <f t="shared" si="55"/>
        <v>1</v>
      </c>
      <c r="BU162" s="155">
        <f t="shared" si="56"/>
        <v>1</v>
      </c>
      <c r="BV162" s="226">
        <v>0</v>
      </c>
      <c r="BW162" s="226">
        <v>0</v>
      </c>
      <c r="BX162" s="226">
        <v>0</v>
      </c>
      <c r="BY162" s="226">
        <v>0</v>
      </c>
      <c r="BZ162" s="226">
        <v>0</v>
      </c>
      <c r="CA162" s="226">
        <v>0</v>
      </c>
      <c r="CB162" s="226">
        <v>0</v>
      </c>
      <c r="CC162" s="140">
        <f t="shared" si="57"/>
        <v>1</v>
      </c>
      <c r="CE162" s="157" cm="1">
        <f t="array" ref="CE162">IF($AA162=0,0,
IF(OR(ROUND($BD162,2)&lt;&gt;1,
OR($AI162:$BB162&lt;0)),1,0))</f>
        <v>0</v>
      </c>
      <c r="CG162" s="159">
        <f t="shared" si="58"/>
        <v>1</v>
      </c>
      <c r="CH162" s="159">
        <f t="shared" si="59"/>
        <v>2</v>
      </c>
      <c r="CI162" s="159">
        <f>SUM(CH$12:CH162)+1</f>
        <v>355</v>
      </c>
      <c r="CJ162" s="144">
        <f t="shared" si="60"/>
        <v>0</v>
      </c>
      <c r="CK162" s="159">
        <f>IFERROR(RANK(CJ162,CJ$12:CJ$286,0)+COUNTIF(CJ$12:CJ162,CJ162)-1,NA)</f>
        <v>15</v>
      </c>
      <c r="CM162" s="227" t="s">
        <v>739</v>
      </c>
      <c r="CN162" s="227" t="str">
        <f t="shared" si="61"/>
        <v>FY22</v>
      </c>
      <c r="CO162" s="52" cm="1">
        <f t="array" ref="CO162">Inflation!$S$11
/INDEX(Inflation!$J$11:$Z$11,,MATCH(RIGHT(CM162,2),RIGHT(Inflation!$J$9:$Z$9,2),0))
/(1+Inflation!$S$10)^0.5</f>
        <v>0.96206866341754282</v>
      </c>
      <c r="CP162" s="227" t="s">
        <v>199</v>
      </c>
    </row>
    <row r="163" spans="1:94" x14ac:dyDescent="0.2">
      <c r="A163" s="49">
        <f>IF(AND(COUNTIF(D$12:D163,D163)&gt;1,D163&lt;&gt;"[Project Name]"),1,0)</f>
        <v>0</v>
      </c>
      <c r="C163" s="28">
        <f t="shared" si="49"/>
        <v>152</v>
      </c>
      <c r="D163" s="218" t="s">
        <v>395</v>
      </c>
      <c r="E163" s="218" t="b">
        <v>1</v>
      </c>
      <c r="F163" s="219" t="s">
        <v>25</v>
      </c>
      <c r="G163" s="219" t="s">
        <v>38</v>
      </c>
      <c r="H163" s="219" t="s">
        <v>47</v>
      </c>
      <c r="I163" s="219" t="s">
        <v>215</v>
      </c>
      <c r="J163" s="219" t="s">
        <v>15</v>
      </c>
      <c r="K163" s="219" t="s">
        <v>15</v>
      </c>
      <c r="L163" s="219" t="s">
        <v>15</v>
      </c>
      <c r="M163" s="219" t="s">
        <v>15</v>
      </c>
      <c r="N163" s="219" t="s">
        <v>200</v>
      </c>
      <c r="O163" s="220">
        <v>0</v>
      </c>
      <c r="P163" s="219" t="s">
        <v>524</v>
      </c>
      <c r="Q163" s="221" t="s">
        <v>132</v>
      </c>
      <c r="R163" s="222">
        <v>0</v>
      </c>
      <c r="S163" s="220">
        <v>0.14345362078934001</v>
      </c>
      <c r="T163" s="43">
        <f t="shared" si="50"/>
        <v>0.85654637921066001</v>
      </c>
      <c r="V163" s="223">
        <v>1.1804524917662238</v>
      </c>
      <c r="W163" s="223">
        <v>7.7406720771555646</v>
      </c>
      <c r="X163" s="223">
        <v>0.25157184250755588</v>
      </c>
      <c r="Y163" s="223">
        <v>0</v>
      </c>
      <c r="Z163" s="223">
        <v>0</v>
      </c>
      <c r="AA163" s="141">
        <v>9.1726964114293441</v>
      </c>
      <c r="AC163" s="224">
        <v>0</v>
      </c>
      <c r="AD163" s="224">
        <v>0</v>
      </c>
      <c r="AE163" s="224">
        <v>1</v>
      </c>
      <c r="AF163" s="224">
        <v>0</v>
      </c>
      <c r="AG163" s="224">
        <v>0</v>
      </c>
      <c r="AI163" s="220">
        <v>0</v>
      </c>
      <c r="AJ163" s="220">
        <v>0</v>
      </c>
      <c r="AK163" s="220">
        <v>0.95000000000000007</v>
      </c>
      <c r="AL163" s="220">
        <v>0.05</v>
      </c>
      <c r="AM163" s="220">
        <v>0</v>
      </c>
      <c r="AN163" s="220">
        <v>0</v>
      </c>
      <c r="AO163" s="220">
        <v>0</v>
      </c>
      <c r="AP163" s="220">
        <v>0</v>
      </c>
      <c r="AQ163" s="220">
        <v>0</v>
      </c>
      <c r="AR163" s="220">
        <v>0</v>
      </c>
      <c r="AS163" s="220">
        <v>0</v>
      </c>
      <c r="AT163" s="220">
        <v>0</v>
      </c>
      <c r="AU163" s="220">
        <v>0</v>
      </c>
      <c r="AV163" s="220">
        <v>0</v>
      </c>
      <c r="AW163" s="220">
        <v>0</v>
      </c>
      <c r="AX163" s="220">
        <v>0</v>
      </c>
      <c r="AY163" s="220">
        <v>0</v>
      </c>
      <c r="AZ163" s="220">
        <v>0</v>
      </c>
      <c r="BA163" s="220">
        <v>0</v>
      </c>
      <c r="BB163" s="220">
        <v>0</v>
      </c>
      <c r="BC163" s="28"/>
      <c r="BD163" s="142">
        <f t="shared" si="51"/>
        <v>1</v>
      </c>
      <c r="BF163" s="155">
        <f t="shared" si="52"/>
        <v>0</v>
      </c>
      <c r="BG163" s="226">
        <v>0</v>
      </c>
      <c r="BH163" s="226">
        <v>0</v>
      </c>
      <c r="BI163" s="220">
        <v>0</v>
      </c>
      <c r="BJ163" s="220">
        <v>0</v>
      </c>
      <c r="BK163" s="220">
        <v>0</v>
      </c>
      <c r="BL163" s="140">
        <f t="shared" si="53"/>
        <v>1</v>
      </c>
      <c r="BM163" s="28"/>
      <c r="BN163" s="155">
        <f t="shared" si="54"/>
        <v>0.95000000000000007</v>
      </c>
      <c r="BO163" s="226">
        <v>0</v>
      </c>
      <c r="BP163" s="220">
        <v>0</v>
      </c>
      <c r="BQ163" s="220">
        <v>0</v>
      </c>
      <c r="BR163" s="220">
        <v>0</v>
      </c>
      <c r="BS163" s="140">
        <f t="shared" si="55"/>
        <v>1</v>
      </c>
      <c r="BU163" s="155">
        <f t="shared" si="56"/>
        <v>0.05</v>
      </c>
      <c r="BV163" s="226">
        <v>0</v>
      </c>
      <c r="BW163" s="226">
        <v>0</v>
      </c>
      <c r="BX163" s="226">
        <v>0</v>
      </c>
      <c r="BY163" s="226">
        <v>0</v>
      </c>
      <c r="BZ163" s="226">
        <v>0</v>
      </c>
      <c r="CA163" s="226">
        <v>0</v>
      </c>
      <c r="CB163" s="226">
        <v>0</v>
      </c>
      <c r="CC163" s="140">
        <f t="shared" si="57"/>
        <v>1</v>
      </c>
      <c r="CE163" s="157" cm="1">
        <f t="array" ref="CE163">IF($AA163=0,0,
IF(OR(ROUND($BD163,2)&lt;&gt;1,
OR($AI163:$BB163&lt;0)),1,0))</f>
        <v>0</v>
      </c>
      <c r="CG163" s="159">
        <f t="shared" si="58"/>
        <v>2</v>
      </c>
      <c r="CH163" s="159">
        <f t="shared" si="59"/>
        <v>4</v>
      </c>
      <c r="CI163" s="159">
        <f>SUM(CH$12:CH163)+1</f>
        <v>359</v>
      </c>
      <c r="CJ163" s="144">
        <f t="shared" si="60"/>
        <v>9.1726964114293441</v>
      </c>
      <c r="CK163" s="159">
        <f>IFERROR(RANK(CJ163,CJ$12:CJ$286,0)+COUNTIF(CJ$12:CJ163,CJ163)-1,NA)</f>
        <v>7</v>
      </c>
      <c r="CM163" s="227" t="s">
        <v>739</v>
      </c>
      <c r="CN163" s="227" t="str">
        <f t="shared" si="61"/>
        <v>FY22</v>
      </c>
      <c r="CO163" s="52" cm="1">
        <f t="array" ref="CO163">Inflation!$S$11
/INDEX(Inflation!$J$11:$Z$11,,MATCH(RIGHT(CM163,2),RIGHT(Inflation!$J$9:$Z$9,2),0))
/(1+Inflation!$S$10)^0.5</f>
        <v>0.96206866341754282</v>
      </c>
      <c r="CP163" s="227" t="s">
        <v>199</v>
      </c>
    </row>
    <row r="164" spans="1:94" x14ac:dyDescent="0.2">
      <c r="A164" s="49">
        <f>IF(AND(COUNTIF(D$12:D164,D164)&gt;1,D164&lt;&gt;"[Project Name]"),1,0)</f>
        <v>0</v>
      </c>
      <c r="C164" s="28">
        <f t="shared" si="49"/>
        <v>153</v>
      </c>
      <c r="D164" s="218" t="s">
        <v>714</v>
      </c>
      <c r="E164" s="218" t="b">
        <v>0</v>
      </c>
      <c r="F164" s="219" t="s">
        <v>25</v>
      </c>
      <c r="G164" s="219" t="s">
        <v>38</v>
      </c>
      <c r="H164" s="219" t="s">
        <v>47</v>
      </c>
      <c r="I164" s="219" t="s">
        <v>216</v>
      </c>
      <c r="J164" s="219" t="s">
        <v>15</v>
      </c>
      <c r="K164" s="219" t="s">
        <v>15</v>
      </c>
      <c r="L164" s="219" t="s">
        <v>15</v>
      </c>
      <c r="M164" s="219" t="s">
        <v>15</v>
      </c>
      <c r="N164" s="219" t="s">
        <v>199</v>
      </c>
      <c r="O164" s="220">
        <v>0</v>
      </c>
      <c r="P164" s="219" t="s">
        <v>523</v>
      </c>
      <c r="Q164" s="221" t="s">
        <v>132</v>
      </c>
      <c r="R164" s="222">
        <v>0</v>
      </c>
      <c r="S164" s="220">
        <v>0.41254683415340782</v>
      </c>
      <c r="T164" s="43">
        <f t="shared" si="50"/>
        <v>0.58745316584659224</v>
      </c>
      <c r="V164" s="223">
        <v>0</v>
      </c>
      <c r="W164" s="223">
        <v>0</v>
      </c>
      <c r="X164" s="223">
        <v>0</v>
      </c>
      <c r="Y164" s="223">
        <v>0</v>
      </c>
      <c r="Z164" s="223">
        <v>0</v>
      </c>
      <c r="AA164" s="141">
        <v>0</v>
      </c>
      <c r="AC164" s="224">
        <v>0</v>
      </c>
      <c r="AD164" s="224">
        <v>0</v>
      </c>
      <c r="AE164" s="224">
        <v>1</v>
      </c>
      <c r="AF164" s="224">
        <v>0</v>
      </c>
      <c r="AG164" s="224">
        <v>0</v>
      </c>
      <c r="AI164" s="220">
        <v>0</v>
      </c>
      <c r="AJ164" s="220">
        <v>0</v>
      </c>
      <c r="AK164" s="220">
        <v>0</v>
      </c>
      <c r="AL164" s="220">
        <v>0.8</v>
      </c>
      <c r="AM164" s="220">
        <v>0.2</v>
      </c>
      <c r="AN164" s="220">
        <v>0</v>
      </c>
      <c r="AO164" s="220">
        <v>0</v>
      </c>
      <c r="AP164" s="220">
        <v>0</v>
      </c>
      <c r="AQ164" s="220">
        <v>0</v>
      </c>
      <c r="AR164" s="220">
        <v>0</v>
      </c>
      <c r="AS164" s="220">
        <v>0</v>
      </c>
      <c r="AT164" s="220">
        <v>0</v>
      </c>
      <c r="AU164" s="220">
        <v>0</v>
      </c>
      <c r="AV164" s="220">
        <v>0</v>
      </c>
      <c r="AW164" s="220">
        <v>0</v>
      </c>
      <c r="AX164" s="220">
        <v>0</v>
      </c>
      <c r="AY164" s="220">
        <v>0</v>
      </c>
      <c r="AZ164" s="220">
        <v>0</v>
      </c>
      <c r="BA164" s="220">
        <v>0</v>
      </c>
      <c r="BB164" s="220">
        <v>0</v>
      </c>
      <c r="BC164" s="28"/>
      <c r="BD164" s="142">
        <f t="shared" si="51"/>
        <v>1</v>
      </c>
      <c r="BF164" s="155">
        <f t="shared" si="52"/>
        <v>0</v>
      </c>
      <c r="BG164" s="226">
        <v>0</v>
      </c>
      <c r="BH164" s="226">
        <v>0</v>
      </c>
      <c r="BI164" s="220">
        <v>0</v>
      </c>
      <c r="BJ164" s="220">
        <v>0</v>
      </c>
      <c r="BK164" s="220">
        <v>0</v>
      </c>
      <c r="BL164" s="140">
        <f t="shared" si="53"/>
        <v>1</v>
      </c>
      <c r="BM164" s="28"/>
      <c r="BN164" s="155">
        <f t="shared" si="54"/>
        <v>0</v>
      </c>
      <c r="BO164" s="226">
        <v>0</v>
      </c>
      <c r="BP164" s="220">
        <v>0</v>
      </c>
      <c r="BQ164" s="220">
        <v>0</v>
      </c>
      <c r="BR164" s="220">
        <v>0</v>
      </c>
      <c r="BS164" s="140">
        <f t="shared" si="55"/>
        <v>1</v>
      </c>
      <c r="BU164" s="155">
        <f t="shared" si="56"/>
        <v>1</v>
      </c>
      <c r="BV164" s="226">
        <v>0</v>
      </c>
      <c r="BW164" s="226">
        <v>0</v>
      </c>
      <c r="BX164" s="226">
        <v>0</v>
      </c>
      <c r="BY164" s="226">
        <v>0</v>
      </c>
      <c r="BZ164" s="226">
        <v>0</v>
      </c>
      <c r="CA164" s="226">
        <v>0</v>
      </c>
      <c r="CB164" s="226">
        <v>0</v>
      </c>
      <c r="CC164" s="140">
        <f t="shared" si="57"/>
        <v>1</v>
      </c>
      <c r="CE164" s="157" cm="1">
        <f t="array" ref="CE164">IF($AA164=0,0,
IF(OR(ROUND($BD164,2)&lt;&gt;1,
OR($AI164:$BB164&lt;0)),1,0))</f>
        <v>0</v>
      </c>
      <c r="CG164" s="159">
        <f t="shared" si="58"/>
        <v>2</v>
      </c>
      <c r="CH164" s="159">
        <f t="shared" si="59"/>
        <v>4</v>
      </c>
      <c r="CI164" s="159">
        <f>SUM(CH$12:CH164)+1</f>
        <v>363</v>
      </c>
      <c r="CJ164" s="144">
        <f t="shared" si="60"/>
        <v>0</v>
      </c>
      <c r="CK164" s="159">
        <f>IFERROR(RANK(CJ164,CJ$12:CJ$286,0)+COUNTIF(CJ$12:CJ164,CJ164)-1,NA)</f>
        <v>16</v>
      </c>
      <c r="CM164" s="227" t="s">
        <v>739</v>
      </c>
      <c r="CN164" s="227" t="str">
        <f t="shared" si="61"/>
        <v>FY22</v>
      </c>
      <c r="CO164" s="52" cm="1">
        <f t="array" ref="CO164">Inflation!$S$11
/INDEX(Inflation!$J$11:$Z$11,,MATCH(RIGHT(CM164,2),RIGHT(Inflation!$J$9:$Z$9,2),0))
/(1+Inflation!$S$10)^0.5</f>
        <v>0.96206866341754282</v>
      </c>
      <c r="CP164" s="227" t="s">
        <v>199</v>
      </c>
    </row>
    <row r="165" spans="1:94" x14ac:dyDescent="0.2">
      <c r="A165" s="49">
        <f>IF(AND(COUNTIF(D$12:D165,D165)&gt;1,D165&lt;&gt;"[Project Name]"),1,0)</f>
        <v>0</v>
      </c>
      <c r="C165" s="28">
        <f t="shared" si="49"/>
        <v>154</v>
      </c>
      <c r="D165" s="218" t="s">
        <v>715</v>
      </c>
      <c r="E165" s="218" t="b">
        <v>0</v>
      </c>
      <c r="F165" s="219" t="s">
        <v>25</v>
      </c>
      <c r="G165" s="219" t="s">
        <v>38</v>
      </c>
      <c r="H165" s="219" t="s">
        <v>47</v>
      </c>
      <c r="I165" s="219" t="s">
        <v>216</v>
      </c>
      <c r="J165" s="219" t="s">
        <v>15</v>
      </c>
      <c r="K165" s="219" t="s">
        <v>15</v>
      </c>
      <c r="L165" s="219" t="s">
        <v>15</v>
      </c>
      <c r="M165" s="219" t="s">
        <v>15</v>
      </c>
      <c r="N165" s="219" t="s">
        <v>199</v>
      </c>
      <c r="O165" s="220">
        <v>0</v>
      </c>
      <c r="P165" s="219" t="s">
        <v>523</v>
      </c>
      <c r="Q165" s="221" t="s">
        <v>132</v>
      </c>
      <c r="R165" s="222">
        <v>0</v>
      </c>
      <c r="S165" s="220">
        <v>0.34421895450817847</v>
      </c>
      <c r="T165" s="43">
        <f t="shared" si="50"/>
        <v>0.65578104549182159</v>
      </c>
      <c r="V165" s="223">
        <v>0</v>
      </c>
      <c r="W165" s="223">
        <v>0</v>
      </c>
      <c r="X165" s="223">
        <v>0</v>
      </c>
      <c r="Y165" s="223">
        <v>0</v>
      </c>
      <c r="Z165" s="223">
        <v>0</v>
      </c>
      <c r="AA165" s="141">
        <v>0</v>
      </c>
      <c r="AC165" s="224">
        <v>0</v>
      </c>
      <c r="AD165" s="224">
        <v>0</v>
      </c>
      <c r="AE165" s="224">
        <v>0</v>
      </c>
      <c r="AF165" s="224">
        <v>0</v>
      </c>
      <c r="AG165" s="224">
        <v>0.9</v>
      </c>
      <c r="AI165" s="220">
        <v>0</v>
      </c>
      <c r="AJ165" s="220">
        <v>0</v>
      </c>
      <c r="AK165" s="220">
        <v>0</v>
      </c>
      <c r="AL165" s="220">
        <v>0.8</v>
      </c>
      <c r="AM165" s="220">
        <v>0.2</v>
      </c>
      <c r="AN165" s="220">
        <v>0</v>
      </c>
      <c r="AO165" s="220">
        <v>0</v>
      </c>
      <c r="AP165" s="220">
        <v>0</v>
      </c>
      <c r="AQ165" s="220">
        <v>0</v>
      </c>
      <c r="AR165" s="220">
        <v>0</v>
      </c>
      <c r="AS165" s="220">
        <v>0</v>
      </c>
      <c r="AT165" s="220">
        <v>0</v>
      </c>
      <c r="AU165" s="220">
        <v>0</v>
      </c>
      <c r="AV165" s="220">
        <v>0</v>
      </c>
      <c r="AW165" s="220">
        <v>0</v>
      </c>
      <c r="AX165" s="220">
        <v>0</v>
      </c>
      <c r="AY165" s="220">
        <v>0</v>
      </c>
      <c r="AZ165" s="220">
        <v>0</v>
      </c>
      <c r="BA165" s="220">
        <v>0</v>
      </c>
      <c r="BB165" s="220">
        <v>0</v>
      </c>
      <c r="BC165" s="28"/>
      <c r="BD165" s="142">
        <f t="shared" si="51"/>
        <v>1</v>
      </c>
      <c r="BF165" s="155">
        <f t="shared" si="52"/>
        <v>0</v>
      </c>
      <c r="BG165" s="226">
        <v>0</v>
      </c>
      <c r="BH165" s="226">
        <v>0</v>
      </c>
      <c r="BI165" s="220">
        <v>0</v>
      </c>
      <c r="BJ165" s="220">
        <v>0</v>
      </c>
      <c r="BK165" s="220">
        <v>0</v>
      </c>
      <c r="BL165" s="140">
        <f t="shared" si="53"/>
        <v>1</v>
      </c>
      <c r="BM165" s="28"/>
      <c r="BN165" s="155">
        <f t="shared" si="54"/>
        <v>0</v>
      </c>
      <c r="BO165" s="226">
        <v>0</v>
      </c>
      <c r="BP165" s="220">
        <v>0</v>
      </c>
      <c r="BQ165" s="220">
        <v>0</v>
      </c>
      <c r="BR165" s="220">
        <v>0</v>
      </c>
      <c r="BS165" s="140">
        <f t="shared" si="55"/>
        <v>1</v>
      </c>
      <c r="BU165" s="155">
        <f t="shared" si="56"/>
        <v>1</v>
      </c>
      <c r="BV165" s="226">
        <v>0</v>
      </c>
      <c r="BW165" s="226">
        <v>0</v>
      </c>
      <c r="BX165" s="226">
        <v>0</v>
      </c>
      <c r="BY165" s="226">
        <v>0</v>
      </c>
      <c r="BZ165" s="226">
        <v>0</v>
      </c>
      <c r="CA165" s="226">
        <v>0</v>
      </c>
      <c r="CB165" s="226">
        <v>0</v>
      </c>
      <c r="CC165" s="140">
        <f t="shared" si="57"/>
        <v>1</v>
      </c>
      <c r="CE165" s="157" cm="1">
        <f t="array" ref="CE165">IF($AA165=0,0,
IF(OR(ROUND($BD165,2)&lt;&gt;1,
OR($AI165:$BB165&lt;0)),1,0))</f>
        <v>0</v>
      </c>
      <c r="CG165" s="159">
        <f t="shared" si="58"/>
        <v>2</v>
      </c>
      <c r="CH165" s="159">
        <f t="shared" si="59"/>
        <v>4</v>
      </c>
      <c r="CI165" s="159">
        <f>SUM(CH$12:CH165)+1</f>
        <v>367</v>
      </c>
      <c r="CJ165" s="144">
        <f t="shared" si="60"/>
        <v>0</v>
      </c>
      <c r="CK165" s="159">
        <f>IFERROR(RANK(CJ165,CJ$12:CJ$286,0)+COUNTIF(CJ$12:CJ165,CJ165)-1,NA)</f>
        <v>17</v>
      </c>
      <c r="CM165" s="227" t="s">
        <v>739</v>
      </c>
      <c r="CN165" s="227" t="str">
        <f t="shared" si="61"/>
        <v>FY22</v>
      </c>
      <c r="CO165" s="52" cm="1">
        <f t="array" ref="CO165">Inflation!$S$11
/INDEX(Inflation!$J$11:$Z$11,,MATCH(RIGHT(CM165,2),RIGHT(Inflation!$J$9:$Z$9,2),0))
/(1+Inflation!$S$10)^0.5</f>
        <v>0.96206866341754282</v>
      </c>
      <c r="CP165" s="227" t="s">
        <v>199</v>
      </c>
    </row>
    <row r="166" spans="1:94" x14ac:dyDescent="0.2">
      <c r="A166" s="49">
        <f>IF(AND(COUNTIF(D$12:D166,D166)&gt;1,D166&lt;&gt;"[Project Name]"),1,0)</f>
        <v>0</v>
      </c>
      <c r="C166" s="28">
        <f t="shared" si="49"/>
        <v>155</v>
      </c>
      <c r="D166" s="218" t="s">
        <v>716</v>
      </c>
      <c r="E166" s="218" t="b">
        <v>0</v>
      </c>
      <c r="F166" s="219" t="s">
        <v>25</v>
      </c>
      <c r="G166" s="219" t="s">
        <v>38</v>
      </c>
      <c r="H166" s="219" t="s">
        <v>47</v>
      </c>
      <c r="I166" s="219" t="s">
        <v>216</v>
      </c>
      <c r="J166" s="219" t="s">
        <v>15</v>
      </c>
      <c r="K166" s="219" t="s">
        <v>15</v>
      </c>
      <c r="L166" s="219" t="s">
        <v>15</v>
      </c>
      <c r="M166" s="219" t="s">
        <v>15</v>
      </c>
      <c r="N166" s="219" t="s">
        <v>199</v>
      </c>
      <c r="O166" s="220">
        <v>0</v>
      </c>
      <c r="P166" s="219" t="s">
        <v>523</v>
      </c>
      <c r="Q166" s="221" t="s">
        <v>132</v>
      </c>
      <c r="R166" s="222">
        <v>0</v>
      </c>
      <c r="S166" s="220">
        <v>0.33635976912380605</v>
      </c>
      <c r="T166" s="43">
        <f t="shared" si="50"/>
        <v>0.66364023087619395</v>
      </c>
      <c r="V166" s="223">
        <v>0</v>
      </c>
      <c r="W166" s="223">
        <v>0</v>
      </c>
      <c r="X166" s="223">
        <v>0</v>
      </c>
      <c r="Y166" s="223">
        <v>0</v>
      </c>
      <c r="Z166" s="223">
        <v>0</v>
      </c>
      <c r="AA166" s="141">
        <v>0</v>
      </c>
      <c r="AC166" s="224">
        <v>0</v>
      </c>
      <c r="AD166" s="224">
        <v>0</v>
      </c>
      <c r="AE166" s="224">
        <v>0</v>
      </c>
      <c r="AF166" s="224">
        <v>1</v>
      </c>
      <c r="AG166" s="224">
        <v>0</v>
      </c>
      <c r="AI166" s="220">
        <v>0</v>
      </c>
      <c r="AJ166" s="220">
        <v>0</v>
      </c>
      <c r="AK166" s="220">
        <v>0</v>
      </c>
      <c r="AL166" s="220">
        <v>0.8</v>
      </c>
      <c r="AM166" s="220">
        <v>0.2</v>
      </c>
      <c r="AN166" s="220">
        <v>0</v>
      </c>
      <c r="AO166" s="220">
        <v>0</v>
      </c>
      <c r="AP166" s="220">
        <v>0</v>
      </c>
      <c r="AQ166" s="220">
        <v>0</v>
      </c>
      <c r="AR166" s="220">
        <v>0</v>
      </c>
      <c r="AS166" s="220">
        <v>0</v>
      </c>
      <c r="AT166" s="220">
        <v>0</v>
      </c>
      <c r="AU166" s="220">
        <v>0</v>
      </c>
      <c r="AV166" s="220">
        <v>0</v>
      </c>
      <c r="AW166" s="220">
        <v>0</v>
      </c>
      <c r="AX166" s="220">
        <v>0</v>
      </c>
      <c r="AY166" s="220">
        <v>0</v>
      </c>
      <c r="AZ166" s="220">
        <v>0</v>
      </c>
      <c r="BA166" s="220">
        <v>0</v>
      </c>
      <c r="BB166" s="220">
        <v>0</v>
      </c>
      <c r="BC166" s="28"/>
      <c r="BD166" s="142">
        <f t="shared" si="51"/>
        <v>1</v>
      </c>
      <c r="BF166" s="155">
        <f t="shared" si="52"/>
        <v>0</v>
      </c>
      <c r="BG166" s="226">
        <v>0</v>
      </c>
      <c r="BH166" s="226">
        <v>0</v>
      </c>
      <c r="BI166" s="220">
        <v>0</v>
      </c>
      <c r="BJ166" s="220">
        <v>0</v>
      </c>
      <c r="BK166" s="220">
        <v>0</v>
      </c>
      <c r="BL166" s="140">
        <f t="shared" si="53"/>
        <v>1</v>
      </c>
      <c r="BM166" s="28"/>
      <c r="BN166" s="155">
        <f t="shared" si="54"/>
        <v>0</v>
      </c>
      <c r="BO166" s="226">
        <v>0</v>
      </c>
      <c r="BP166" s="220">
        <v>0</v>
      </c>
      <c r="BQ166" s="220">
        <v>0</v>
      </c>
      <c r="BR166" s="220">
        <v>0</v>
      </c>
      <c r="BS166" s="140">
        <f t="shared" si="55"/>
        <v>1</v>
      </c>
      <c r="BU166" s="155">
        <f t="shared" si="56"/>
        <v>1</v>
      </c>
      <c r="BV166" s="226">
        <v>0</v>
      </c>
      <c r="BW166" s="226">
        <v>0</v>
      </c>
      <c r="BX166" s="226">
        <v>0</v>
      </c>
      <c r="BY166" s="226">
        <v>0</v>
      </c>
      <c r="BZ166" s="226">
        <v>0</v>
      </c>
      <c r="CA166" s="226">
        <v>0</v>
      </c>
      <c r="CB166" s="226">
        <v>0</v>
      </c>
      <c r="CC166" s="140">
        <f t="shared" si="57"/>
        <v>1</v>
      </c>
      <c r="CE166" s="157" cm="1">
        <f t="array" ref="CE166">IF($AA166=0,0,
IF(OR(ROUND($BD166,2)&lt;&gt;1,
OR($AI166:$BB166&lt;0)),1,0))</f>
        <v>0</v>
      </c>
      <c r="CG166" s="159">
        <f t="shared" si="58"/>
        <v>2</v>
      </c>
      <c r="CH166" s="159">
        <f t="shared" si="59"/>
        <v>4</v>
      </c>
      <c r="CI166" s="159">
        <f>SUM(CH$12:CH166)+1</f>
        <v>371</v>
      </c>
      <c r="CJ166" s="144">
        <f t="shared" si="60"/>
        <v>0</v>
      </c>
      <c r="CK166" s="159">
        <f>IFERROR(RANK(CJ166,CJ$12:CJ$286,0)+COUNTIF(CJ$12:CJ166,CJ166)-1,NA)</f>
        <v>18</v>
      </c>
      <c r="CM166" s="227" t="s">
        <v>739</v>
      </c>
      <c r="CN166" s="227" t="str">
        <f t="shared" si="61"/>
        <v>FY22</v>
      </c>
      <c r="CO166" s="52" cm="1">
        <f t="array" ref="CO166">Inflation!$S$11
/INDEX(Inflation!$J$11:$Z$11,,MATCH(RIGHT(CM166,2),RIGHT(Inflation!$J$9:$Z$9,2),0))
/(1+Inflation!$S$10)^0.5</f>
        <v>0.96206866341754282</v>
      </c>
      <c r="CP166" s="227" t="s">
        <v>199</v>
      </c>
    </row>
    <row r="167" spans="1:94" x14ac:dyDescent="0.2">
      <c r="A167" s="49">
        <f>IF(AND(COUNTIF(D$12:D167,D167)&gt;1,D167&lt;&gt;"[Project Name]"),1,0)</f>
        <v>0</v>
      </c>
      <c r="C167" s="28">
        <f t="shared" si="49"/>
        <v>156</v>
      </c>
      <c r="D167" s="218" t="s">
        <v>717</v>
      </c>
      <c r="E167" s="218" t="b">
        <v>1</v>
      </c>
      <c r="F167" s="219" t="s">
        <v>24</v>
      </c>
      <c r="G167" s="219" t="s">
        <v>24</v>
      </c>
      <c r="H167" s="219" t="s">
        <v>47</v>
      </c>
      <c r="I167" s="219" t="s">
        <v>24</v>
      </c>
      <c r="J167" s="219" t="s">
        <v>15</v>
      </c>
      <c r="K167" s="219" t="s">
        <v>15</v>
      </c>
      <c r="L167" s="219" t="s">
        <v>15</v>
      </c>
      <c r="M167" s="219" t="s">
        <v>15</v>
      </c>
      <c r="N167" s="219" t="s">
        <v>199</v>
      </c>
      <c r="O167" s="220">
        <v>0</v>
      </c>
      <c r="P167" s="219" t="s">
        <v>525</v>
      </c>
      <c r="Q167" s="221" t="s">
        <v>132</v>
      </c>
      <c r="R167" s="222">
        <v>0</v>
      </c>
      <c r="S167" s="220">
        <v>0.23494913807284812</v>
      </c>
      <c r="T167" s="43">
        <f t="shared" si="50"/>
        <v>0.76505086192715188</v>
      </c>
      <c r="V167" s="255" t="s">
        <v>768</v>
      </c>
      <c r="W167" s="255" t="s">
        <v>768</v>
      </c>
      <c r="X167" s="255" t="s">
        <v>768</v>
      </c>
      <c r="Y167" s="255" t="s">
        <v>768</v>
      </c>
      <c r="Z167" s="255" t="s">
        <v>768</v>
      </c>
      <c r="AA167" s="256" t="s">
        <v>768</v>
      </c>
      <c r="AC167" s="224">
        <v>0</v>
      </c>
      <c r="AD167" s="224">
        <v>0</v>
      </c>
      <c r="AE167" s="224">
        <v>0</v>
      </c>
      <c r="AF167" s="224">
        <v>0</v>
      </c>
      <c r="AG167" s="224">
        <v>1</v>
      </c>
      <c r="AI167" s="220">
        <v>0</v>
      </c>
      <c r="AJ167" s="220">
        <v>0</v>
      </c>
      <c r="AK167" s="220">
        <v>0.8</v>
      </c>
      <c r="AL167" s="220">
        <v>0.2</v>
      </c>
      <c r="AM167" s="220">
        <v>0</v>
      </c>
      <c r="AN167" s="220">
        <v>0</v>
      </c>
      <c r="AO167" s="220">
        <v>0</v>
      </c>
      <c r="AP167" s="220">
        <v>0</v>
      </c>
      <c r="AQ167" s="220">
        <v>0</v>
      </c>
      <c r="AR167" s="220">
        <v>0</v>
      </c>
      <c r="AS167" s="220">
        <v>0</v>
      </c>
      <c r="AT167" s="220">
        <v>0</v>
      </c>
      <c r="AU167" s="220">
        <v>0</v>
      </c>
      <c r="AV167" s="220">
        <v>0</v>
      </c>
      <c r="AW167" s="220">
        <v>0</v>
      </c>
      <c r="AX167" s="220">
        <v>0</v>
      </c>
      <c r="AY167" s="220">
        <v>0</v>
      </c>
      <c r="AZ167" s="220">
        <v>0</v>
      </c>
      <c r="BA167" s="220">
        <v>0</v>
      </c>
      <c r="BB167" s="220">
        <v>0</v>
      </c>
      <c r="BC167" s="28"/>
      <c r="BD167" s="142">
        <f t="shared" si="51"/>
        <v>1</v>
      </c>
      <c r="BF167" s="155">
        <f t="shared" si="52"/>
        <v>0</v>
      </c>
      <c r="BG167" s="226">
        <v>0</v>
      </c>
      <c r="BH167" s="226">
        <v>0</v>
      </c>
      <c r="BI167" s="220">
        <v>0</v>
      </c>
      <c r="BJ167" s="220">
        <v>0</v>
      </c>
      <c r="BK167" s="220">
        <v>0</v>
      </c>
      <c r="BL167" s="140">
        <f t="shared" si="53"/>
        <v>1</v>
      </c>
      <c r="BM167" s="28"/>
      <c r="BN167" s="155">
        <f t="shared" si="54"/>
        <v>0.8</v>
      </c>
      <c r="BO167" s="226">
        <v>0</v>
      </c>
      <c r="BP167" s="220">
        <v>0</v>
      </c>
      <c r="BQ167" s="220">
        <v>0</v>
      </c>
      <c r="BR167" s="220">
        <v>0</v>
      </c>
      <c r="BS167" s="140">
        <f t="shared" si="55"/>
        <v>1</v>
      </c>
      <c r="BU167" s="155">
        <f t="shared" si="56"/>
        <v>0.2</v>
      </c>
      <c r="BV167" s="226">
        <v>0</v>
      </c>
      <c r="BW167" s="226">
        <v>0</v>
      </c>
      <c r="BX167" s="226">
        <v>0</v>
      </c>
      <c r="BY167" s="226">
        <v>0</v>
      </c>
      <c r="BZ167" s="226">
        <v>0</v>
      </c>
      <c r="CA167" s="226">
        <v>0</v>
      </c>
      <c r="CB167" s="226">
        <v>0</v>
      </c>
      <c r="CC167" s="140">
        <f t="shared" si="57"/>
        <v>1</v>
      </c>
      <c r="CE167" s="157" cm="1">
        <f t="array" ref="CE167">IF($AA167=0,0,
IF(OR(ROUND($BD167,2)&lt;&gt;1,
OR($AI167:$BB167&lt;0)),1,0))</f>
        <v>0</v>
      </c>
      <c r="CG167" s="159">
        <f t="shared" si="58"/>
        <v>2</v>
      </c>
      <c r="CH167" s="159">
        <f t="shared" si="59"/>
        <v>4</v>
      </c>
      <c r="CI167" s="159">
        <f>SUM(CH$12:CH167)+1</f>
        <v>375</v>
      </c>
      <c r="CJ167" s="138" t="s">
        <v>768</v>
      </c>
      <c r="CK167" s="188" t="s">
        <v>768</v>
      </c>
      <c r="CM167" s="227" t="s">
        <v>739</v>
      </c>
      <c r="CN167" s="227" t="str">
        <f t="shared" si="61"/>
        <v>FY22</v>
      </c>
      <c r="CO167" s="52" cm="1">
        <f t="array" ref="CO167">Inflation!$S$11
/INDEX(Inflation!$J$11:$Z$11,,MATCH(RIGHT(CM167,2),RIGHT(Inflation!$J$9:$Z$9,2),0))
/(1+Inflation!$S$10)^0.5</f>
        <v>0.96206866341754282</v>
      </c>
      <c r="CP167" s="227" t="s">
        <v>199</v>
      </c>
    </row>
    <row r="168" spans="1:94" x14ac:dyDescent="0.2">
      <c r="A168" s="49">
        <f>IF(AND(COUNTIF(D$12:D168,D168)&gt;1,D168&lt;&gt;"[Project Name]"),1,0)</f>
        <v>0</v>
      </c>
      <c r="C168" s="28">
        <f t="shared" si="49"/>
        <v>157</v>
      </c>
      <c r="D168" s="218" t="s">
        <v>718</v>
      </c>
      <c r="E168" s="218" t="b">
        <v>1</v>
      </c>
      <c r="F168" s="219" t="s">
        <v>24</v>
      </c>
      <c r="G168" s="219" t="s">
        <v>24</v>
      </c>
      <c r="H168" s="219" t="s">
        <v>47</v>
      </c>
      <c r="I168" s="219" t="s">
        <v>24</v>
      </c>
      <c r="J168" s="219" t="s">
        <v>15</v>
      </c>
      <c r="K168" s="219" t="s">
        <v>15</v>
      </c>
      <c r="L168" s="219" t="s">
        <v>15</v>
      </c>
      <c r="M168" s="219" t="s">
        <v>15</v>
      </c>
      <c r="N168" s="219" t="s">
        <v>199</v>
      </c>
      <c r="O168" s="220">
        <v>0</v>
      </c>
      <c r="P168" s="219" t="s">
        <v>523</v>
      </c>
      <c r="Q168" s="221" t="s">
        <v>132</v>
      </c>
      <c r="R168" s="222">
        <v>0</v>
      </c>
      <c r="S168" s="220">
        <v>0.79370291787456027</v>
      </c>
      <c r="T168" s="43">
        <f t="shared" si="50"/>
        <v>0.20629708212543973</v>
      </c>
      <c r="V168" s="255" t="s">
        <v>768</v>
      </c>
      <c r="W168" s="255" t="s">
        <v>768</v>
      </c>
      <c r="X168" s="255" t="s">
        <v>768</v>
      </c>
      <c r="Y168" s="255" t="s">
        <v>768</v>
      </c>
      <c r="Z168" s="255" t="s">
        <v>768</v>
      </c>
      <c r="AA168" s="256" t="s">
        <v>768</v>
      </c>
      <c r="AC168" s="224">
        <v>0</v>
      </c>
      <c r="AD168" s="224">
        <v>0</v>
      </c>
      <c r="AE168" s="224">
        <v>0</v>
      </c>
      <c r="AF168" s="224">
        <v>0</v>
      </c>
      <c r="AG168" s="224">
        <v>1</v>
      </c>
      <c r="AI168" s="220">
        <v>0</v>
      </c>
      <c r="AJ168" s="220">
        <v>0</v>
      </c>
      <c r="AK168" s="220">
        <v>0</v>
      </c>
      <c r="AL168" s="220">
        <v>1</v>
      </c>
      <c r="AM168" s="220">
        <v>0</v>
      </c>
      <c r="AN168" s="220">
        <v>0</v>
      </c>
      <c r="AO168" s="220">
        <v>0</v>
      </c>
      <c r="AP168" s="220">
        <v>0</v>
      </c>
      <c r="AQ168" s="220">
        <v>0</v>
      </c>
      <c r="AR168" s="220">
        <v>0</v>
      </c>
      <c r="AS168" s="220">
        <v>0</v>
      </c>
      <c r="AT168" s="220">
        <v>0</v>
      </c>
      <c r="AU168" s="220">
        <v>0</v>
      </c>
      <c r="AV168" s="220">
        <v>0</v>
      </c>
      <c r="AW168" s="220">
        <v>0</v>
      </c>
      <c r="AX168" s="220">
        <v>0</v>
      </c>
      <c r="AY168" s="220">
        <v>0</v>
      </c>
      <c r="AZ168" s="220">
        <v>0</v>
      </c>
      <c r="BA168" s="220">
        <v>0</v>
      </c>
      <c r="BB168" s="220">
        <v>0</v>
      </c>
      <c r="BC168" s="28"/>
      <c r="BD168" s="142">
        <f t="shared" si="51"/>
        <v>1</v>
      </c>
      <c r="BF168" s="155">
        <f t="shared" si="52"/>
        <v>0</v>
      </c>
      <c r="BG168" s="226">
        <v>0</v>
      </c>
      <c r="BH168" s="226">
        <v>0</v>
      </c>
      <c r="BI168" s="220">
        <v>0</v>
      </c>
      <c r="BJ168" s="220">
        <v>0</v>
      </c>
      <c r="BK168" s="220">
        <v>0</v>
      </c>
      <c r="BL168" s="140">
        <f t="shared" si="53"/>
        <v>1</v>
      </c>
      <c r="BM168" s="28"/>
      <c r="BN168" s="155">
        <f t="shared" si="54"/>
        <v>0</v>
      </c>
      <c r="BO168" s="226">
        <v>0</v>
      </c>
      <c r="BP168" s="220">
        <v>0</v>
      </c>
      <c r="BQ168" s="220">
        <v>0</v>
      </c>
      <c r="BR168" s="220">
        <v>0</v>
      </c>
      <c r="BS168" s="140">
        <f t="shared" si="55"/>
        <v>1</v>
      </c>
      <c r="BU168" s="155">
        <f t="shared" si="56"/>
        <v>1</v>
      </c>
      <c r="BV168" s="226">
        <v>0</v>
      </c>
      <c r="BW168" s="226">
        <v>0</v>
      </c>
      <c r="BX168" s="226">
        <v>0</v>
      </c>
      <c r="BY168" s="226">
        <v>0</v>
      </c>
      <c r="BZ168" s="226">
        <v>0</v>
      </c>
      <c r="CA168" s="226">
        <v>0</v>
      </c>
      <c r="CB168" s="226">
        <v>0</v>
      </c>
      <c r="CC168" s="140">
        <f t="shared" si="57"/>
        <v>1</v>
      </c>
      <c r="CE168" s="157" cm="1">
        <f t="array" ref="CE168">IF($AA168=0,0,
IF(OR(ROUND($BD168,2)&lt;&gt;1,
OR($AI168:$BB168&lt;0)),1,0))</f>
        <v>0</v>
      </c>
      <c r="CG168" s="159">
        <f t="shared" si="58"/>
        <v>1</v>
      </c>
      <c r="CH168" s="159">
        <f t="shared" si="59"/>
        <v>2</v>
      </c>
      <c r="CI168" s="159">
        <f>SUM(CH$12:CH168)+1</f>
        <v>377</v>
      </c>
      <c r="CJ168" s="138" t="s">
        <v>768</v>
      </c>
      <c r="CK168" s="188" t="s">
        <v>768</v>
      </c>
      <c r="CM168" s="227" t="s">
        <v>739</v>
      </c>
      <c r="CN168" s="227" t="str">
        <f t="shared" si="61"/>
        <v>FY22</v>
      </c>
      <c r="CO168" s="52" cm="1">
        <f t="array" ref="CO168">Inflation!$S$11
/INDEX(Inflation!$J$11:$Z$11,,MATCH(RIGHT(CM168,2),RIGHT(Inflation!$J$9:$Z$9,2),0))
/(1+Inflation!$S$10)^0.5</f>
        <v>0.96206866341754282</v>
      </c>
      <c r="CP168" s="227" t="s">
        <v>199</v>
      </c>
    </row>
    <row r="169" spans="1:94" x14ac:dyDescent="0.2">
      <c r="A169" s="49">
        <f>IF(AND(COUNTIF(D$12:D169,D169)&gt;1,D169&lt;&gt;"[Project Name]"),1,0)</f>
        <v>0</v>
      </c>
      <c r="C169" s="28">
        <f t="shared" si="49"/>
        <v>158</v>
      </c>
      <c r="D169" s="218" t="s">
        <v>397</v>
      </c>
      <c r="E169" s="218" t="b">
        <v>0</v>
      </c>
      <c r="F169" s="219" t="s">
        <v>25</v>
      </c>
      <c r="G169" s="219" t="s">
        <v>38</v>
      </c>
      <c r="H169" s="219" t="s">
        <v>47</v>
      </c>
      <c r="I169" s="219" t="s">
        <v>215</v>
      </c>
      <c r="J169" s="219" t="s">
        <v>15</v>
      </c>
      <c r="K169" s="219" t="s">
        <v>15</v>
      </c>
      <c r="L169" s="219" t="s">
        <v>15</v>
      </c>
      <c r="M169" s="219" t="s">
        <v>15</v>
      </c>
      <c r="N169" s="219" t="s">
        <v>199</v>
      </c>
      <c r="O169" s="220">
        <v>0</v>
      </c>
      <c r="P169" s="219" t="s">
        <v>524</v>
      </c>
      <c r="Q169" s="221" t="s">
        <v>132</v>
      </c>
      <c r="R169" s="222">
        <v>0</v>
      </c>
      <c r="S169" s="220">
        <v>0</v>
      </c>
      <c r="T169" s="43">
        <f t="shared" si="50"/>
        <v>1</v>
      </c>
      <c r="V169" s="223">
        <v>0</v>
      </c>
      <c r="W169" s="223">
        <v>0</v>
      </c>
      <c r="X169" s="223">
        <v>0</v>
      </c>
      <c r="Y169" s="223">
        <v>0</v>
      </c>
      <c r="Z169" s="223">
        <v>0</v>
      </c>
      <c r="AA169" s="141">
        <v>0</v>
      </c>
      <c r="AC169" s="224">
        <v>0</v>
      </c>
      <c r="AD169" s="224">
        <v>0.25</v>
      </c>
      <c r="AE169" s="224">
        <v>0.25</v>
      </c>
      <c r="AF169" s="224">
        <v>0.25</v>
      </c>
      <c r="AG169" s="224">
        <v>0.25</v>
      </c>
      <c r="AI169" s="220">
        <v>0</v>
      </c>
      <c r="AJ169" s="220">
        <v>0</v>
      </c>
      <c r="AK169" s="220">
        <v>0</v>
      </c>
      <c r="AL169" s="220">
        <v>1</v>
      </c>
      <c r="AM169" s="220">
        <v>0</v>
      </c>
      <c r="AN169" s="220">
        <v>0</v>
      </c>
      <c r="AO169" s="220">
        <v>0</v>
      </c>
      <c r="AP169" s="220">
        <v>0</v>
      </c>
      <c r="AQ169" s="220">
        <v>0</v>
      </c>
      <c r="AR169" s="220">
        <v>0</v>
      </c>
      <c r="AS169" s="220">
        <v>0</v>
      </c>
      <c r="AT169" s="220">
        <v>0</v>
      </c>
      <c r="AU169" s="220">
        <v>0</v>
      </c>
      <c r="AV169" s="220">
        <v>0</v>
      </c>
      <c r="AW169" s="220">
        <v>0</v>
      </c>
      <c r="AX169" s="220">
        <v>0</v>
      </c>
      <c r="AY169" s="220">
        <v>0</v>
      </c>
      <c r="AZ169" s="220">
        <v>0</v>
      </c>
      <c r="BA169" s="220">
        <v>0</v>
      </c>
      <c r="BB169" s="220">
        <v>0</v>
      </c>
      <c r="BC169" s="28"/>
      <c r="BD169" s="142">
        <f t="shared" si="51"/>
        <v>1</v>
      </c>
      <c r="BF169" s="155">
        <f t="shared" si="52"/>
        <v>0</v>
      </c>
      <c r="BG169" s="226">
        <v>0</v>
      </c>
      <c r="BH169" s="226">
        <v>0</v>
      </c>
      <c r="BI169" s="220">
        <v>0</v>
      </c>
      <c r="BJ169" s="220">
        <v>0</v>
      </c>
      <c r="BK169" s="220">
        <v>0</v>
      </c>
      <c r="BL169" s="140">
        <f t="shared" si="53"/>
        <v>1</v>
      </c>
      <c r="BM169" s="28"/>
      <c r="BN169" s="155">
        <f t="shared" si="54"/>
        <v>0</v>
      </c>
      <c r="BO169" s="226">
        <v>0</v>
      </c>
      <c r="BP169" s="220">
        <v>0</v>
      </c>
      <c r="BQ169" s="220">
        <v>0</v>
      </c>
      <c r="BR169" s="220">
        <v>0</v>
      </c>
      <c r="BS169" s="140">
        <f t="shared" si="55"/>
        <v>1</v>
      </c>
      <c r="BU169" s="155">
        <f t="shared" si="56"/>
        <v>1</v>
      </c>
      <c r="BV169" s="226">
        <v>0</v>
      </c>
      <c r="BW169" s="226">
        <v>0</v>
      </c>
      <c r="BX169" s="226">
        <v>0</v>
      </c>
      <c r="BY169" s="226">
        <v>0</v>
      </c>
      <c r="BZ169" s="226">
        <v>0</v>
      </c>
      <c r="CA169" s="226">
        <v>0</v>
      </c>
      <c r="CB169" s="226">
        <v>0</v>
      </c>
      <c r="CC169" s="140">
        <f t="shared" si="57"/>
        <v>1</v>
      </c>
      <c r="CE169" s="157" cm="1">
        <f t="array" ref="CE169">IF($AA169=0,0,
IF(OR(ROUND($BD169,2)&lt;&gt;1,
OR($AI169:$BB169&lt;0)),1,0))</f>
        <v>0</v>
      </c>
      <c r="CG169" s="159">
        <f t="shared" si="58"/>
        <v>1</v>
      </c>
      <c r="CH169" s="159">
        <f t="shared" si="59"/>
        <v>2</v>
      </c>
      <c r="CI169" s="159">
        <f>SUM(CH$12:CH169)+1</f>
        <v>379</v>
      </c>
      <c r="CJ169" s="144">
        <f t="shared" si="60"/>
        <v>0</v>
      </c>
      <c r="CK169" s="159">
        <f>IFERROR(RANK(CJ169,CJ$12:CJ$286,0)+COUNTIF(CJ$12:CJ169,CJ169)-1,NA)</f>
        <v>19</v>
      </c>
      <c r="CM169" s="227" t="s">
        <v>739</v>
      </c>
      <c r="CN169" s="227" t="str">
        <f t="shared" si="61"/>
        <v>FY22</v>
      </c>
      <c r="CO169" s="52" cm="1">
        <f t="array" ref="CO169">Inflation!$S$11
/INDEX(Inflation!$J$11:$Z$11,,MATCH(RIGHT(CM169,2),RIGHT(Inflation!$J$9:$Z$9,2),0))
/(1+Inflation!$S$10)^0.5</f>
        <v>0.96206866341754282</v>
      </c>
      <c r="CP169" s="227" t="s">
        <v>199</v>
      </c>
    </row>
    <row r="170" spans="1:94" x14ac:dyDescent="0.2">
      <c r="A170" s="49">
        <f>IF(AND(COUNTIF(D$12:D170,D170)&gt;1,D170&lt;&gt;"[Project Name]"),1,0)</f>
        <v>0</v>
      </c>
      <c r="C170" s="28">
        <f t="shared" si="49"/>
        <v>159</v>
      </c>
      <c r="D170" s="218" t="s">
        <v>389</v>
      </c>
      <c r="E170" s="218" t="b">
        <v>0</v>
      </c>
      <c r="F170" s="219" t="s">
        <v>25</v>
      </c>
      <c r="G170" s="219" t="s">
        <v>38</v>
      </c>
      <c r="H170" s="219" t="s">
        <v>47</v>
      </c>
      <c r="I170" s="219" t="s">
        <v>228</v>
      </c>
      <c r="J170" s="219" t="s">
        <v>15</v>
      </c>
      <c r="K170" s="219" t="s">
        <v>15</v>
      </c>
      <c r="L170" s="219" t="s">
        <v>15</v>
      </c>
      <c r="M170" s="219" t="s">
        <v>15</v>
      </c>
      <c r="N170" s="219" t="s">
        <v>199</v>
      </c>
      <c r="O170" s="220">
        <v>0</v>
      </c>
      <c r="P170" s="219" t="s">
        <v>525</v>
      </c>
      <c r="Q170" s="221" t="s">
        <v>132</v>
      </c>
      <c r="R170" s="222">
        <v>0</v>
      </c>
      <c r="S170" s="220">
        <v>7.1693448268477261E-2</v>
      </c>
      <c r="T170" s="43">
        <f t="shared" si="50"/>
        <v>0.92830655173152277</v>
      </c>
      <c r="V170" s="223">
        <v>0</v>
      </c>
      <c r="W170" s="223">
        <v>0</v>
      </c>
      <c r="X170" s="223">
        <v>0</v>
      </c>
      <c r="Y170" s="223">
        <v>0</v>
      </c>
      <c r="Z170" s="223">
        <v>0</v>
      </c>
      <c r="AA170" s="141">
        <v>0</v>
      </c>
      <c r="AC170" s="224">
        <v>0</v>
      </c>
      <c r="AD170" s="224">
        <v>0</v>
      </c>
      <c r="AE170" s="224">
        <v>0</v>
      </c>
      <c r="AF170" s="224">
        <v>0</v>
      </c>
      <c r="AG170" s="224">
        <v>0.5</v>
      </c>
      <c r="AI170" s="220">
        <v>0</v>
      </c>
      <c r="AJ170" s="220">
        <v>0</v>
      </c>
      <c r="AK170" s="220">
        <v>0.95000000000000007</v>
      </c>
      <c r="AL170" s="220">
        <v>0.05</v>
      </c>
      <c r="AM170" s="220">
        <v>0</v>
      </c>
      <c r="AN170" s="220">
        <v>0</v>
      </c>
      <c r="AO170" s="220">
        <v>0</v>
      </c>
      <c r="AP170" s="220">
        <v>0</v>
      </c>
      <c r="AQ170" s="220">
        <v>0</v>
      </c>
      <c r="AR170" s="220">
        <v>0</v>
      </c>
      <c r="AS170" s="220">
        <v>0</v>
      </c>
      <c r="AT170" s="220">
        <v>0</v>
      </c>
      <c r="AU170" s="220">
        <v>0</v>
      </c>
      <c r="AV170" s="220">
        <v>0</v>
      </c>
      <c r="AW170" s="220">
        <v>0</v>
      </c>
      <c r="AX170" s="220">
        <v>0</v>
      </c>
      <c r="AY170" s="220">
        <v>0</v>
      </c>
      <c r="AZ170" s="220">
        <v>0</v>
      </c>
      <c r="BA170" s="220">
        <v>0</v>
      </c>
      <c r="BB170" s="220">
        <v>0</v>
      </c>
      <c r="BC170" s="28"/>
      <c r="BD170" s="142">
        <f t="shared" si="51"/>
        <v>1</v>
      </c>
      <c r="BF170" s="155">
        <f t="shared" si="52"/>
        <v>0</v>
      </c>
      <c r="BG170" s="226">
        <v>0</v>
      </c>
      <c r="BH170" s="226">
        <v>0</v>
      </c>
      <c r="BI170" s="220">
        <v>0</v>
      </c>
      <c r="BJ170" s="220">
        <v>0</v>
      </c>
      <c r="BK170" s="220">
        <v>0</v>
      </c>
      <c r="BL170" s="140">
        <f t="shared" si="53"/>
        <v>1</v>
      </c>
      <c r="BM170" s="28"/>
      <c r="BN170" s="155">
        <f t="shared" si="54"/>
        <v>0.95000000000000007</v>
      </c>
      <c r="BO170" s="226">
        <v>0</v>
      </c>
      <c r="BP170" s="220">
        <v>0</v>
      </c>
      <c r="BQ170" s="220">
        <v>0</v>
      </c>
      <c r="BR170" s="220">
        <v>0</v>
      </c>
      <c r="BS170" s="140">
        <f t="shared" si="55"/>
        <v>1</v>
      </c>
      <c r="BU170" s="155">
        <f t="shared" si="56"/>
        <v>0.05</v>
      </c>
      <c r="BV170" s="226">
        <v>0</v>
      </c>
      <c r="BW170" s="226">
        <v>0</v>
      </c>
      <c r="BX170" s="226">
        <v>0</v>
      </c>
      <c r="BY170" s="226">
        <v>0</v>
      </c>
      <c r="BZ170" s="226">
        <v>0</v>
      </c>
      <c r="CA170" s="226">
        <v>0</v>
      </c>
      <c r="CB170" s="226">
        <v>0</v>
      </c>
      <c r="CC170" s="140">
        <f t="shared" si="57"/>
        <v>1</v>
      </c>
      <c r="CE170" s="157" cm="1">
        <f t="array" ref="CE170">IF($AA170=0,0,
IF(OR(ROUND($BD170,2)&lt;&gt;1,
OR($AI170:$BB170&lt;0)),1,0))</f>
        <v>0</v>
      </c>
      <c r="CG170" s="159">
        <f t="shared" si="58"/>
        <v>2</v>
      </c>
      <c r="CH170" s="159">
        <f t="shared" si="59"/>
        <v>4</v>
      </c>
      <c r="CI170" s="159">
        <f>SUM(CH$12:CH170)+1</f>
        <v>383</v>
      </c>
      <c r="CJ170" s="144">
        <f t="shared" si="60"/>
        <v>0</v>
      </c>
      <c r="CK170" s="159">
        <f>IFERROR(RANK(CJ170,CJ$12:CJ$286,0)+COUNTIF(CJ$12:CJ170,CJ170)-1,NA)</f>
        <v>20</v>
      </c>
      <c r="CM170" s="227" t="s">
        <v>739</v>
      </c>
      <c r="CN170" s="227" t="str">
        <f t="shared" si="61"/>
        <v>FY22</v>
      </c>
      <c r="CO170" s="52" cm="1">
        <f t="array" ref="CO170">Inflation!$S$11
/INDEX(Inflation!$J$11:$Z$11,,MATCH(RIGHT(CM170,2),RIGHT(Inflation!$J$9:$Z$9,2),0))
/(1+Inflation!$S$10)^0.5</f>
        <v>0.96206866341754282</v>
      </c>
      <c r="CP170" s="227" t="s">
        <v>199</v>
      </c>
    </row>
    <row r="171" spans="1:94" x14ac:dyDescent="0.2">
      <c r="A171" s="49">
        <f>IF(AND(COUNTIF(D$12:D171,D171)&gt;1,D171&lt;&gt;"[Project Name]"),1,0)</f>
        <v>0</v>
      </c>
      <c r="C171" s="28">
        <f t="shared" si="49"/>
        <v>160</v>
      </c>
      <c r="D171" s="218" t="s">
        <v>402</v>
      </c>
      <c r="E171" s="218" t="b">
        <v>1</v>
      </c>
      <c r="F171" s="219" t="s">
        <v>25</v>
      </c>
      <c r="G171" s="219" t="s">
        <v>38</v>
      </c>
      <c r="H171" s="219" t="s">
        <v>47</v>
      </c>
      <c r="I171" s="219" t="s">
        <v>229</v>
      </c>
      <c r="J171" s="219" t="s">
        <v>15</v>
      </c>
      <c r="K171" s="219" t="s">
        <v>15</v>
      </c>
      <c r="L171" s="219" t="s">
        <v>15</v>
      </c>
      <c r="M171" s="219" t="s">
        <v>15</v>
      </c>
      <c r="N171" s="219" t="s">
        <v>200</v>
      </c>
      <c r="O171" s="220">
        <v>0</v>
      </c>
      <c r="P171" s="219" t="s">
        <v>525</v>
      </c>
      <c r="Q171" s="221" t="s">
        <v>132</v>
      </c>
      <c r="R171" s="222">
        <v>0</v>
      </c>
      <c r="S171" s="220">
        <v>6.4812314339724548E-3</v>
      </c>
      <c r="T171" s="43">
        <f t="shared" si="50"/>
        <v>0.9935187685660275</v>
      </c>
      <c r="V171" s="255" t="s">
        <v>768</v>
      </c>
      <c r="W171" s="255" t="s">
        <v>768</v>
      </c>
      <c r="X171" s="255" t="s">
        <v>768</v>
      </c>
      <c r="Y171" s="255" t="s">
        <v>768</v>
      </c>
      <c r="Z171" s="255" t="s">
        <v>768</v>
      </c>
      <c r="AA171" s="256" t="s">
        <v>768</v>
      </c>
      <c r="AC171" s="224">
        <v>1</v>
      </c>
      <c r="AD171" s="224">
        <v>0</v>
      </c>
      <c r="AE171" s="224">
        <v>0</v>
      </c>
      <c r="AF171" s="224">
        <v>0</v>
      </c>
      <c r="AG171" s="224">
        <v>0</v>
      </c>
      <c r="AI171" s="220">
        <v>0</v>
      </c>
      <c r="AJ171" s="220">
        <v>0</v>
      </c>
      <c r="AK171" s="220">
        <v>0</v>
      </c>
      <c r="AL171" s="220">
        <v>0</v>
      </c>
      <c r="AM171" s="220">
        <v>0</v>
      </c>
      <c r="AN171" s="220">
        <v>0</v>
      </c>
      <c r="AO171" s="220">
        <v>0</v>
      </c>
      <c r="AP171" s="220">
        <v>0</v>
      </c>
      <c r="AQ171" s="220">
        <v>1</v>
      </c>
      <c r="AR171" s="220">
        <v>0</v>
      </c>
      <c r="AS171" s="220">
        <v>0</v>
      </c>
      <c r="AT171" s="220">
        <v>0</v>
      </c>
      <c r="AU171" s="220">
        <v>0</v>
      </c>
      <c r="AV171" s="220">
        <v>0</v>
      </c>
      <c r="AW171" s="220">
        <v>0</v>
      </c>
      <c r="AX171" s="220">
        <v>0</v>
      </c>
      <c r="AY171" s="220">
        <v>0</v>
      </c>
      <c r="AZ171" s="220">
        <v>0</v>
      </c>
      <c r="BA171" s="220">
        <v>0</v>
      </c>
      <c r="BB171" s="220">
        <v>0</v>
      </c>
      <c r="BC171" s="28"/>
      <c r="BD171" s="142">
        <f t="shared" si="51"/>
        <v>1</v>
      </c>
      <c r="BF171" s="155">
        <f t="shared" si="52"/>
        <v>0</v>
      </c>
      <c r="BG171" s="226">
        <v>0</v>
      </c>
      <c r="BH171" s="226">
        <v>0</v>
      </c>
      <c r="BI171" s="220">
        <v>0</v>
      </c>
      <c r="BJ171" s="220">
        <v>0</v>
      </c>
      <c r="BK171" s="220">
        <v>0</v>
      </c>
      <c r="BL171" s="140">
        <f t="shared" si="53"/>
        <v>1</v>
      </c>
      <c r="BM171" s="28"/>
      <c r="BN171" s="155">
        <f t="shared" si="54"/>
        <v>0</v>
      </c>
      <c r="BO171" s="226">
        <v>0</v>
      </c>
      <c r="BP171" s="220">
        <v>0</v>
      </c>
      <c r="BQ171" s="220">
        <v>0</v>
      </c>
      <c r="BR171" s="220">
        <v>0</v>
      </c>
      <c r="BS171" s="140">
        <f t="shared" si="55"/>
        <v>1</v>
      </c>
      <c r="BU171" s="155">
        <f t="shared" si="56"/>
        <v>0</v>
      </c>
      <c r="BV171" s="226">
        <v>0</v>
      </c>
      <c r="BW171" s="226">
        <v>0</v>
      </c>
      <c r="BX171" s="226">
        <v>0</v>
      </c>
      <c r="BY171" s="226">
        <v>0</v>
      </c>
      <c r="BZ171" s="226">
        <v>0</v>
      </c>
      <c r="CA171" s="226">
        <v>0</v>
      </c>
      <c r="CB171" s="226">
        <v>0</v>
      </c>
      <c r="CC171" s="140">
        <f t="shared" si="57"/>
        <v>1</v>
      </c>
      <c r="CE171" s="157" cm="1">
        <f t="array" ref="CE171">IF($AA171=0,0,
IF(OR(ROUND($BD171,2)&lt;&gt;1,
OR($AI171:$BB171&lt;0)),1,0))</f>
        <v>0</v>
      </c>
      <c r="CG171" s="159">
        <f t="shared" si="58"/>
        <v>1</v>
      </c>
      <c r="CH171" s="159">
        <f t="shared" si="59"/>
        <v>2</v>
      </c>
      <c r="CI171" s="159">
        <f>SUM(CH$12:CH171)+1</f>
        <v>385</v>
      </c>
      <c r="CJ171" s="138" t="s">
        <v>768</v>
      </c>
      <c r="CK171" s="188" t="s">
        <v>768</v>
      </c>
      <c r="CM171" s="227" t="s">
        <v>739</v>
      </c>
      <c r="CN171" s="227" t="str">
        <f t="shared" si="61"/>
        <v>FY22</v>
      </c>
      <c r="CO171" s="52" cm="1">
        <f t="array" ref="CO171">Inflation!$S$11
/INDEX(Inflation!$J$11:$Z$11,,MATCH(RIGHT(CM171,2),RIGHT(Inflation!$J$9:$Z$9,2),0))
/(1+Inflation!$S$10)^0.5</f>
        <v>0.96206866341754282</v>
      </c>
      <c r="CP171" s="227" t="s">
        <v>199</v>
      </c>
    </row>
    <row r="172" spans="1:94" x14ac:dyDescent="0.2">
      <c r="A172" s="49">
        <f>IF(AND(COUNTIF(D$12:D172,D172)&gt;1,D172&lt;&gt;"[Project Name]"),1,0)</f>
        <v>0</v>
      </c>
      <c r="C172" s="28">
        <f t="shared" ref="C172:C204" si="62">IF(ISNUMBER(C171),C171+1,1)</f>
        <v>161</v>
      </c>
      <c r="D172" s="218" t="s">
        <v>390</v>
      </c>
      <c r="E172" s="218" t="b">
        <v>1</v>
      </c>
      <c r="F172" s="219" t="s">
        <v>25</v>
      </c>
      <c r="G172" s="219" t="s">
        <v>38</v>
      </c>
      <c r="H172" s="219" t="s">
        <v>47</v>
      </c>
      <c r="I172" s="219" t="s">
        <v>228</v>
      </c>
      <c r="J172" s="219" t="s">
        <v>15</v>
      </c>
      <c r="K172" s="219" t="s">
        <v>15</v>
      </c>
      <c r="L172" s="219" t="s">
        <v>15</v>
      </c>
      <c r="M172" s="219" t="s">
        <v>15</v>
      </c>
      <c r="N172" s="219" t="s">
        <v>200</v>
      </c>
      <c r="O172" s="220">
        <v>0</v>
      </c>
      <c r="P172" s="219" t="s">
        <v>525</v>
      </c>
      <c r="Q172" s="221" t="s">
        <v>132</v>
      </c>
      <c r="R172" s="222">
        <v>0</v>
      </c>
      <c r="S172" s="220">
        <v>9.4927018450953943E-2</v>
      </c>
      <c r="T172" s="43">
        <f t="shared" ref="T172:T203" si="63">1-S172</f>
        <v>0.90507298154904603</v>
      </c>
      <c r="V172" s="223">
        <v>6.1525707194948556</v>
      </c>
      <c r="W172" s="223">
        <v>32.376642638653266</v>
      </c>
      <c r="X172" s="223">
        <v>0.9077563356631756</v>
      </c>
      <c r="Y172" s="223">
        <v>0</v>
      </c>
      <c r="Z172" s="223">
        <v>0</v>
      </c>
      <c r="AA172" s="141">
        <v>39.436969693811292</v>
      </c>
      <c r="AC172" s="224">
        <v>0</v>
      </c>
      <c r="AD172" s="224">
        <v>0</v>
      </c>
      <c r="AE172" s="224">
        <v>1</v>
      </c>
      <c r="AF172" s="224">
        <v>0</v>
      </c>
      <c r="AG172" s="224">
        <v>0</v>
      </c>
      <c r="AI172" s="220">
        <v>0</v>
      </c>
      <c r="AJ172" s="220">
        <v>0</v>
      </c>
      <c r="AK172" s="220">
        <v>0.95000000000000007</v>
      </c>
      <c r="AL172" s="220">
        <v>0.05</v>
      </c>
      <c r="AM172" s="220">
        <v>0</v>
      </c>
      <c r="AN172" s="220">
        <v>0</v>
      </c>
      <c r="AO172" s="220">
        <v>0</v>
      </c>
      <c r="AP172" s="220">
        <v>0</v>
      </c>
      <c r="AQ172" s="220">
        <v>0</v>
      </c>
      <c r="AR172" s="220">
        <v>0</v>
      </c>
      <c r="AS172" s="220">
        <v>0</v>
      </c>
      <c r="AT172" s="220">
        <v>0</v>
      </c>
      <c r="AU172" s="220">
        <v>0</v>
      </c>
      <c r="AV172" s="220">
        <v>0</v>
      </c>
      <c r="AW172" s="220">
        <v>0</v>
      </c>
      <c r="AX172" s="220">
        <v>0</v>
      </c>
      <c r="AY172" s="220">
        <v>0</v>
      </c>
      <c r="AZ172" s="220">
        <v>0</v>
      </c>
      <c r="BA172" s="220">
        <v>0</v>
      </c>
      <c r="BB172" s="220">
        <v>0</v>
      </c>
      <c r="BC172" s="28"/>
      <c r="BD172" s="142">
        <f t="shared" ref="BD172:BD204" si="64">SUM(AI172:BB172)</f>
        <v>1</v>
      </c>
      <c r="BF172" s="155">
        <f t="shared" ref="BF172:BF204" si="65">$AI172+$AJ172+$AP172</f>
        <v>0</v>
      </c>
      <c r="BG172" s="226">
        <v>0</v>
      </c>
      <c r="BH172" s="226">
        <v>0</v>
      </c>
      <c r="BI172" s="220">
        <v>0</v>
      </c>
      <c r="BJ172" s="220">
        <v>0</v>
      </c>
      <c r="BK172" s="220">
        <v>0</v>
      </c>
      <c r="BL172" s="140">
        <f t="shared" ref="BL172:BL203" si="66">1-SUM(BG172:BK172)</f>
        <v>1</v>
      </c>
      <c r="BM172" s="28"/>
      <c r="BN172" s="155">
        <f t="shared" ref="BN172:BN204" si="67">$AK172+$AR172</f>
        <v>0.95000000000000007</v>
      </c>
      <c r="BO172" s="226">
        <v>0</v>
      </c>
      <c r="BP172" s="220">
        <v>0</v>
      </c>
      <c r="BQ172" s="220">
        <v>0</v>
      </c>
      <c r="BR172" s="220">
        <v>0</v>
      </c>
      <c r="BS172" s="140">
        <f t="shared" ref="BS172:BS203" si="68">1-SUM(BO172:BR172)</f>
        <v>1</v>
      </c>
      <c r="BU172" s="155">
        <f t="shared" ref="BU172:BU204" si="69">$AL172
+$AM172
+$AN172</f>
        <v>0.05</v>
      </c>
      <c r="BV172" s="226">
        <v>0</v>
      </c>
      <c r="BW172" s="226">
        <v>0</v>
      </c>
      <c r="BX172" s="226">
        <v>0</v>
      </c>
      <c r="BY172" s="226">
        <v>0</v>
      </c>
      <c r="BZ172" s="226">
        <v>0</v>
      </c>
      <c r="CA172" s="226">
        <v>0</v>
      </c>
      <c r="CB172" s="226">
        <v>0</v>
      </c>
      <c r="CC172" s="140">
        <f t="shared" ref="CC172:CC203" si="70">1-SUM(BV172:CB172)</f>
        <v>1</v>
      </c>
      <c r="CE172" s="157" cm="1">
        <f t="array" ref="CE172">IF($AA172=0,0,
IF(OR(ROUND($BD172,2)&lt;&gt;1,
OR($AI172:$BB172&lt;0)),1,0))</f>
        <v>0</v>
      </c>
      <c r="CG172" s="159">
        <f t="shared" ref="CG172:CG204" si="71">COUNTIF($AI172:$BB172,"&lt;&gt;"&amp;0)</f>
        <v>2</v>
      </c>
      <c r="CH172" s="159">
        <f t="shared" ref="CH172:CH203" si="72">CG172*ROWS(IC_Category_List)</f>
        <v>4</v>
      </c>
      <c r="CI172" s="159">
        <f>SUM(CH$12:CH172)+1</f>
        <v>389</v>
      </c>
      <c r="CJ172" s="144">
        <f t="shared" si="60"/>
        <v>39.436969693811292</v>
      </c>
      <c r="CK172" s="159">
        <f>IFERROR(RANK(CJ172,CJ$12:CJ$286,0)+COUNTIF(CJ$12:CJ172,CJ172)-1,NA)</f>
        <v>1</v>
      </c>
      <c r="CM172" s="227" t="s">
        <v>739</v>
      </c>
      <c r="CN172" s="227" t="str">
        <f t="shared" si="61"/>
        <v>FY22</v>
      </c>
      <c r="CO172" s="52" cm="1">
        <f t="array" ref="CO172">Inflation!$S$11
/INDEX(Inflation!$J$11:$Z$11,,MATCH(RIGHT(CM172,2),RIGHT(Inflation!$J$9:$Z$9,2),0))
/(1+Inflation!$S$10)^0.5</f>
        <v>0.96206866341754282</v>
      </c>
      <c r="CP172" s="227" t="s">
        <v>199</v>
      </c>
    </row>
    <row r="173" spans="1:94" x14ac:dyDescent="0.2">
      <c r="A173" s="49">
        <f>IF(AND(COUNTIF(D$12:D173,D173)&gt;1,D173&lt;&gt;"[Project Name]"),1,0)</f>
        <v>0</v>
      </c>
      <c r="C173" s="28">
        <f t="shared" si="62"/>
        <v>162</v>
      </c>
      <c r="D173" s="218" t="s">
        <v>398</v>
      </c>
      <c r="E173" s="218" t="b">
        <v>1</v>
      </c>
      <c r="F173" s="219" t="s">
        <v>25</v>
      </c>
      <c r="G173" s="219" t="s">
        <v>38</v>
      </c>
      <c r="H173" s="219" t="s">
        <v>47</v>
      </c>
      <c r="I173" s="219" t="s">
        <v>215</v>
      </c>
      <c r="J173" s="219" t="s">
        <v>15</v>
      </c>
      <c r="K173" s="219" t="s">
        <v>15</v>
      </c>
      <c r="L173" s="219" t="s">
        <v>15</v>
      </c>
      <c r="M173" s="219" t="s">
        <v>15</v>
      </c>
      <c r="N173" s="219" t="s">
        <v>200</v>
      </c>
      <c r="O173" s="220">
        <v>0</v>
      </c>
      <c r="P173" s="219" t="s">
        <v>524</v>
      </c>
      <c r="Q173" s="221" t="s">
        <v>132</v>
      </c>
      <c r="R173" s="222">
        <v>0</v>
      </c>
      <c r="S173" s="220">
        <v>0.14247389861095999</v>
      </c>
      <c r="T173" s="43">
        <f t="shared" si="63"/>
        <v>0.85752610138904006</v>
      </c>
      <c r="V173" s="223">
        <v>2.7602848572998737</v>
      </c>
      <c r="W173" s="223">
        <v>2.0083451892768052</v>
      </c>
      <c r="X173" s="223">
        <v>0</v>
      </c>
      <c r="Y173" s="223">
        <v>0</v>
      </c>
      <c r="Z173" s="223">
        <v>0</v>
      </c>
      <c r="AA173" s="141">
        <v>4.7686300465766784</v>
      </c>
      <c r="AC173" s="224">
        <v>0</v>
      </c>
      <c r="AD173" s="224">
        <v>1</v>
      </c>
      <c r="AE173" s="224">
        <v>0</v>
      </c>
      <c r="AF173" s="224">
        <v>0</v>
      </c>
      <c r="AG173" s="224">
        <v>0</v>
      </c>
      <c r="AI173" s="220">
        <v>0</v>
      </c>
      <c r="AJ173" s="220">
        <v>0</v>
      </c>
      <c r="AK173" s="220">
        <v>0.95000000000000007</v>
      </c>
      <c r="AL173" s="220">
        <v>0.05</v>
      </c>
      <c r="AM173" s="220">
        <v>0</v>
      </c>
      <c r="AN173" s="220">
        <v>0</v>
      </c>
      <c r="AO173" s="220">
        <v>0</v>
      </c>
      <c r="AP173" s="220">
        <v>0</v>
      </c>
      <c r="AQ173" s="220">
        <v>0</v>
      </c>
      <c r="AR173" s="220">
        <v>0</v>
      </c>
      <c r="AS173" s="220">
        <v>0</v>
      </c>
      <c r="AT173" s="220">
        <v>0</v>
      </c>
      <c r="AU173" s="220">
        <v>0</v>
      </c>
      <c r="AV173" s="220">
        <v>0</v>
      </c>
      <c r="AW173" s="220">
        <v>0</v>
      </c>
      <c r="AX173" s="220">
        <v>0</v>
      </c>
      <c r="AY173" s="220">
        <v>0</v>
      </c>
      <c r="AZ173" s="220">
        <v>0</v>
      </c>
      <c r="BA173" s="220">
        <v>0</v>
      </c>
      <c r="BB173" s="220">
        <v>0</v>
      </c>
      <c r="BC173" s="28"/>
      <c r="BD173" s="142">
        <f t="shared" si="64"/>
        <v>1</v>
      </c>
      <c r="BF173" s="155">
        <f t="shared" si="65"/>
        <v>0</v>
      </c>
      <c r="BG173" s="226">
        <v>0</v>
      </c>
      <c r="BH173" s="226">
        <v>0</v>
      </c>
      <c r="BI173" s="220">
        <v>0</v>
      </c>
      <c r="BJ173" s="220">
        <v>0</v>
      </c>
      <c r="BK173" s="220">
        <v>0</v>
      </c>
      <c r="BL173" s="140">
        <f t="shared" si="66"/>
        <v>1</v>
      </c>
      <c r="BM173" s="28"/>
      <c r="BN173" s="155">
        <f t="shared" si="67"/>
        <v>0.95000000000000007</v>
      </c>
      <c r="BO173" s="226">
        <v>0</v>
      </c>
      <c r="BP173" s="220">
        <v>0</v>
      </c>
      <c r="BQ173" s="220">
        <v>0</v>
      </c>
      <c r="BR173" s="220">
        <v>0</v>
      </c>
      <c r="BS173" s="140">
        <f t="shared" si="68"/>
        <v>1</v>
      </c>
      <c r="BU173" s="155">
        <f t="shared" si="69"/>
        <v>0.05</v>
      </c>
      <c r="BV173" s="226">
        <v>0</v>
      </c>
      <c r="BW173" s="226">
        <v>0</v>
      </c>
      <c r="BX173" s="226">
        <v>0</v>
      </c>
      <c r="BY173" s="226">
        <v>0</v>
      </c>
      <c r="BZ173" s="226">
        <v>0</v>
      </c>
      <c r="CA173" s="226">
        <v>0</v>
      </c>
      <c r="CB173" s="226">
        <v>0</v>
      </c>
      <c r="CC173" s="140">
        <f t="shared" si="70"/>
        <v>1</v>
      </c>
      <c r="CE173" s="157" cm="1">
        <f t="array" ref="CE173">IF($AA173=0,0,
IF(OR(ROUND($BD173,2)&lt;&gt;1,
OR($AI173:$BB173&lt;0)),1,0))</f>
        <v>0</v>
      </c>
      <c r="CG173" s="159">
        <f t="shared" si="71"/>
        <v>2</v>
      </c>
      <c r="CH173" s="159">
        <f t="shared" si="72"/>
        <v>4</v>
      </c>
      <c r="CI173" s="159">
        <f>SUM(CH$12:CH173)+1</f>
        <v>393</v>
      </c>
      <c r="CJ173" s="144">
        <f t="shared" si="60"/>
        <v>4.7686300465766784</v>
      </c>
      <c r="CK173" s="159">
        <f>IFERROR(RANK(CJ173,CJ$12:CJ$286,0)+COUNTIF(CJ$12:CJ173,CJ173)-1,NA)</f>
        <v>13</v>
      </c>
      <c r="CM173" s="227" t="s">
        <v>739</v>
      </c>
      <c r="CN173" s="227" t="str">
        <f t="shared" si="61"/>
        <v>FY22</v>
      </c>
      <c r="CO173" s="52" cm="1">
        <f t="array" ref="CO173">Inflation!$S$11
/INDEX(Inflation!$J$11:$Z$11,,MATCH(RIGHT(CM173,2),RIGHT(Inflation!$J$9:$Z$9,2),0))
/(1+Inflation!$S$10)^0.5</f>
        <v>0.96206866341754282</v>
      </c>
      <c r="CP173" s="227" t="s">
        <v>199</v>
      </c>
    </row>
    <row r="174" spans="1:94" x14ac:dyDescent="0.2">
      <c r="A174" s="49">
        <f>IF(AND(COUNTIF(D$12:D174,D174)&gt;1,D174&lt;&gt;"[Project Name]"),1,0)</f>
        <v>0</v>
      </c>
      <c r="C174" s="28">
        <f t="shared" si="62"/>
        <v>163</v>
      </c>
      <c r="D174" s="218" t="s">
        <v>391</v>
      </c>
      <c r="E174" s="218" t="b">
        <v>1</v>
      </c>
      <c r="F174" s="219" t="s">
        <v>25</v>
      </c>
      <c r="G174" s="219" t="s">
        <v>38</v>
      </c>
      <c r="H174" s="219" t="s">
        <v>47</v>
      </c>
      <c r="I174" s="219" t="s">
        <v>228</v>
      </c>
      <c r="J174" s="219" t="s">
        <v>15</v>
      </c>
      <c r="K174" s="219" t="s">
        <v>15</v>
      </c>
      <c r="L174" s="219" t="s">
        <v>15</v>
      </c>
      <c r="M174" s="219" t="s">
        <v>15</v>
      </c>
      <c r="N174" s="219" t="s">
        <v>199</v>
      </c>
      <c r="O174" s="220">
        <v>0</v>
      </c>
      <c r="P174" s="219" t="s">
        <v>525</v>
      </c>
      <c r="Q174" s="221" t="s">
        <v>132</v>
      </c>
      <c r="R174" s="222">
        <v>0</v>
      </c>
      <c r="S174" s="220">
        <v>5.5925740117562787E-2</v>
      </c>
      <c r="T174" s="43">
        <f t="shared" si="63"/>
        <v>0.94407425988243721</v>
      </c>
      <c r="V174" s="223">
        <v>0</v>
      </c>
      <c r="W174" s="223">
        <v>1.3724969919830849</v>
      </c>
      <c r="X174" s="223">
        <v>6.5168921921499008</v>
      </c>
      <c r="Y174" s="223">
        <v>12.520332272191023</v>
      </c>
      <c r="Z174" s="223">
        <v>0</v>
      </c>
      <c r="AA174" s="141">
        <v>20.409721456324007</v>
      </c>
      <c r="AC174" s="224">
        <v>0</v>
      </c>
      <c r="AD174" s="224">
        <v>0</v>
      </c>
      <c r="AE174" s="224">
        <v>1</v>
      </c>
      <c r="AF174" s="224">
        <v>0</v>
      </c>
      <c r="AG174" s="224">
        <v>0</v>
      </c>
      <c r="AI174" s="220">
        <v>0</v>
      </c>
      <c r="AJ174" s="220">
        <v>0</v>
      </c>
      <c r="AK174" s="220">
        <v>1</v>
      </c>
      <c r="AL174" s="220">
        <v>0</v>
      </c>
      <c r="AM174" s="220">
        <v>0</v>
      </c>
      <c r="AN174" s="220">
        <v>0</v>
      </c>
      <c r="AO174" s="220">
        <v>0</v>
      </c>
      <c r="AP174" s="220">
        <v>0</v>
      </c>
      <c r="AQ174" s="220">
        <v>0</v>
      </c>
      <c r="AR174" s="220">
        <v>0</v>
      </c>
      <c r="AS174" s="220">
        <v>0</v>
      </c>
      <c r="AT174" s="220">
        <v>0</v>
      </c>
      <c r="AU174" s="220">
        <v>0</v>
      </c>
      <c r="AV174" s="220">
        <v>0</v>
      </c>
      <c r="AW174" s="220">
        <v>0</v>
      </c>
      <c r="AX174" s="220">
        <v>0</v>
      </c>
      <c r="AY174" s="220">
        <v>0</v>
      </c>
      <c r="AZ174" s="220">
        <v>0</v>
      </c>
      <c r="BA174" s="220">
        <v>0</v>
      </c>
      <c r="BB174" s="220">
        <v>0</v>
      </c>
      <c r="BC174" s="28"/>
      <c r="BD174" s="142">
        <f t="shared" si="64"/>
        <v>1</v>
      </c>
      <c r="BF174" s="155">
        <f t="shared" si="65"/>
        <v>0</v>
      </c>
      <c r="BG174" s="226">
        <v>0</v>
      </c>
      <c r="BH174" s="226">
        <v>0</v>
      </c>
      <c r="BI174" s="220">
        <v>0</v>
      </c>
      <c r="BJ174" s="220">
        <v>0</v>
      </c>
      <c r="BK174" s="220">
        <v>0</v>
      </c>
      <c r="BL174" s="140">
        <f t="shared" si="66"/>
        <v>1</v>
      </c>
      <c r="BM174" s="28"/>
      <c r="BN174" s="155">
        <f t="shared" si="67"/>
        <v>1</v>
      </c>
      <c r="BO174" s="226">
        <v>0</v>
      </c>
      <c r="BP174" s="220">
        <v>0</v>
      </c>
      <c r="BQ174" s="220">
        <v>0</v>
      </c>
      <c r="BR174" s="220">
        <v>0</v>
      </c>
      <c r="BS174" s="140">
        <f t="shared" si="68"/>
        <v>1</v>
      </c>
      <c r="BU174" s="155">
        <f t="shared" si="69"/>
        <v>0</v>
      </c>
      <c r="BV174" s="226">
        <v>0</v>
      </c>
      <c r="BW174" s="226">
        <v>0</v>
      </c>
      <c r="BX174" s="226">
        <v>0</v>
      </c>
      <c r="BY174" s="226">
        <v>0</v>
      </c>
      <c r="BZ174" s="226">
        <v>0</v>
      </c>
      <c r="CA174" s="226">
        <v>0</v>
      </c>
      <c r="CB174" s="226">
        <v>0</v>
      </c>
      <c r="CC174" s="140">
        <f t="shared" si="70"/>
        <v>1</v>
      </c>
      <c r="CE174" s="157" cm="1">
        <f t="array" ref="CE174">IF($AA174=0,0,
IF(OR(ROUND($BD174,2)&lt;&gt;1,
OR($AI174:$BB174&lt;0)),1,0))</f>
        <v>0</v>
      </c>
      <c r="CG174" s="159">
        <f t="shared" si="71"/>
        <v>1</v>
      </c>
      <c r="CH174" s="159">
        <f t="shared" si="72"/>
        <v>2</v>
      </c>
      <c r="CI174" s="159">
        <f>SUM(CH$12:CH174)+1</f>
        <v>395</v>
      </c>
      <c r="CJ174" s="144">
        <f t="shared" si="60"/>
        <v>20.409721456324007</v>
      </c>
      <c r="CK174" s="159">
        <f>IFERROR(RANK(CJ174,CJ$12:CJ$286,0)+COUNTIF(CJ$12:CJ174,CJ174)-1,NA)</f>
        <v>4</v>
      </c>
      <c r="CM174" s="227" t="s">
        <v>739</v>
      </c>
      <c r="CN174" s="227" t="str">
        <f t="shared" si="61"/>
        <v>FY22</v>
      </c>
      <c r="CO174" s="52" cm="1">
        <f t="array" ref="CO174">Inflation!$S$11
/INDEX(Inflation!$J$11:$Z$11,,MATCH(RIGHT(CM174,2),RIGHT(Inflation!$J$9:$Z$9,2),0))
/(1+Inflation!$S$10)^0.5</f>
        <v>0.96206866341754282</v>
      </c>
      <c r="CP174" s="227" t="s">
        <v>199</v>
      </c>
    </row>
    <row r="175" spans="1:94" x14ac:dyDescent="0.2">
      <c r="A175" s="49">
        <f>IF(AND(COUNTIF(D$12:D175,D175)&gt;1,D175&lt;&gt;"[Project Name]"),1,0)</f>
        <v>0</v>
      </c>
      <c r="C175" s="28">
        <f t="shared" si="62"/>
        <v>164</v>
      </c>
      <c r="D175" s="218" t="s">
        <v>396</v>
      </c>
      <c r="E175" s="218" t="b">
        <v>1</v>
      </c>
      <c r="F175" s="219" t="s">
        <v>25</v>
      </c>
      <c r="G175" s="219" t="s">
        <v>38</v>
      </c>
      <c r="H175" s="219" t="s">
        <v>47</v>
      </c>
      <c r="I175" s="219" t="s">
        <v>215</v>
      </c>
      <c r="J175" s="219" t="s">
        <v>15</v>
      </c>
      <c r="K175" s="219" t="s">
        <v>15</v>
      </c>
      <c r="L175" s="219" t="s">
        <v>15</v>
      </c>
      <c r="M175" s="219" t="s">
        <v>15</v>
      </c>
      <c r="N175" s="219" t="s">
        <v>200</v>
      </c>
      <c r="O175" s="220">
        <v>0</v>
      </c>
      <c r="P175" s="219" t="s">
        <v>525</v>
      </c>
      <c r="Q175" s="221" t="s">
        <v>132</v>
      </c>
      <c r="R175" s="222">
        <v>0</v>
      </c>
      <c r="S175" s="220">
        <v>5.3611298053410181E-2</v>
      </c>
      <c r="T175" s="43">
        <f t="shared" si="63"/>
        <v>0.94638870194658986</v>
      </c>
      <c r="V175" s="223">
        <v>0</v>
      </c>
      <c r="W175" s="223">
        <v>0.30113391075334595</v>
      </c>
      <c r="X175" s="223">
        <v>1.8068034645200761</v>
      </c>
      <c r="Y175" s="223">
        <v>14.855939597165069</v>
      </c>
      <c r="Z175" s="223">
        <v>5.5207883638113433</v>
      </c>
      <c r="AA175" s="141">
        <v>22.484665336249833</v>
      </c>
      <c r="AC175" s="224">
        <v>0</v>
      </c>
      <c r="AD175" s="224">
        <v>0</v>
      </c>
      <c r="AE175" s="224">
        <v>0</v>
      </c>
      <c r="AF175" s="224">
        <v>0</v>
      </c>
      <c r="AG175" s="224">
        <v>1</v>
      </c>
      <c r="AI175" s="220">
        <v>0</v>
      </c>
      <c r="AJ175" s="220">
        <v>0</v>
      </c>
      <c r="AK175" s="220">
        <v>0.95000000000000007</v>
      </c>
      <c r="AL175" s="220">
        <v>0.05</v>
      </c>
      <c r="AM175" s="220">
        <v>0</v>
      </c>
      <c r="AN175" s="220">
        <v>0</v>
      </c>
      <c r="AO175" s="220">
        <v>0</v>
      </c>
      <c r="AP175" s="220">
        <v>0</v>
      </c>
      <c r="AQ175" s="220">
        <v>0</v>
      </c>
      <c r="AR175" s="220">
        <v>0</v>
      </c>
      <c r="AS175" s="220">
        <v>0</v>
      </c>
      <c r="AT175" s="220">
        <v>0</v>
      </c>
      <c r="AU175" s="220">
        <v>0</v>
      </c>
      <c r="AV175" s="220">
        <v>0</v>
      </c>
      <c r="AW175" s="220">
        <v>0</v>
      </c>
      <c r="AX175" s="220">
        <v>0</v>
      </c>
      <c r="AY175" s="220">
        <v>0</v>
      </c>
      <c r="AZ175" s="220">
        <v>0</v>
      </c>
      <c r="BA175" s="220">
        <v>0</v>
      </c>
      <c r="BB175" s="220">
        <v>0</v>
      </c>
      <c r="BC175" s="28"/>
      <c r="BD175" s="142">
        <f t="shared" si="64"/>
        <v>1</v>
      </c>
      <c r="BF175" s="155">
        <f t="shared" si="65"/>
        <v>0</v>
      </c>
      <c r="BG175" s="226">
        <v>0</v>
      </c>
      <c r="BH175" s="226">
        <v>0</v>
      </c>
      <c r="BI175" s="220">
        <v>0</v>
      </c>
      <c r="BJ175" s="220">
        <v>0</v>
      </c>
      <c r="BK175" s="220">
        <v>0</v>
      </c>
      <c r="BL175" s="140">
        <f t="shared" si="66"/>
        <v>1</v>
      </c>
      <c r="BM175" s="28"/>
      <c r="BN175" s="155">
        <f t="shared" si="67"/>
        <v>0.95000000000000007</v>
      </c>
      <c r="BO175" s="226">
        <v>0</v>
      </c>
      <c r="BP175" s="220">
        <v>0</v>
      </c>
      <c r="BQ175" s="220">
        <v>0</v>
      </c>
      <c r="BR175" s="220">
        <v>0</v>
      </c>
      <c r="BS175" s="140">
        <f t="shared" si="68"/>
        <v>1</v>
      </c>
      <c r="BU175" s="155">
        <f t="shared" si="69"/>
        <v>0.05</v>
      </c>
      <c r="BV175" s="226">
        <v>0</v>
      </c>
      <c r="BW175" s="226">
        <v>0</v>
      </c>
      <c r="BX175" s="226">
        <v>0</v>
      </c>
      <c r="BY175" s="226">
        <v>0</v>
      </c>
      <c r="BZ175" s="226">
        <v>0</v>
      </c>
      <c r="CA175" s="226">
        <v>0</v>
      </c>
      <c r="CB175" s="226">
        <v>0</v>
      </c>
      <c r="CC175" s="140">
        <f t="shared" si="70"/>
        <v>1</v>
      </c>
      <c r="CE175" s="157" cm="1">
        <f t="array" ref="CE175">IF($AA175=0,0,
IF(OR(ROUND($BD175,2)&lt;&gt;1,
OR($AI175:$BB175&lt;0)),1,0))</f>
        <v>0</v>
      </c>
      <c r="CG175" s="159">
        <f t="shared" si="71"/>
        <v>2</v>
      </c>
      <c r="CH175" s="159">
        <f t="shared" si="72"/>
        <v>4</v>
      </c>
      <c r="CI175" s="159">
        <f>SUM(CH$12:CH175)+1</f>
        <v>399</v>
      </c>
      <c r="CJ175" s="144">
        <f t="shared" si="60"/>
        <v>22.484665336249833</v>
      </c>
      <c r="CK175" s="159">
        <f>IFERROR(RANK(CJ175,CJ$12:CJ$286,0)+COUNTIF(CJ$12:CJ175,CJ175)-1,NA)</f>
        <v>2</v>
      </c>
      <c r="CM175" s="227" t="s">
        <v>739</v>
      </c>
      <c r="CN175" s="227" t="str">
        <f t="shared" si="61"/>
        <v>FY22</v>
      </c>
      <c r="CO175" s="52" cm="1">
        <f t="array" ref="CO175">Inflation!$S$11
/INDEX(Inflation!$J$11:$Z$11,,MATCH(RIGHT(CM175,2),RIGHT(Inflation!$J$9:$Z$9,2),0))
/(1+Inflation!$S$10)^0.5</f>
        <v>0.96206866341754282</v>
      </c>
      <c r="CP175" s="227" t="s">
        <v>199</v>
      </c>
    </row>
    <row r="176" spans="1:94" x14ac:dyDescent="0.2">
      <c r="A176" s="49">
        <f>IF(AND(COUNTIF(D$12:D176,D176)&gt;1,D176&lt;&gt;"[Project Name]"),1,0)</f>
        <v>0</v>
      </c>
      <c r="C176" s="28">
        <f t="shared" si="62"/>
        <v>165</v>
      </c>
      <c r="D176" s="218" t="s">
        <v>719</v>
      </c>
      <c r="E176" s="218" t="b">
        <v>1</v>
      </c>
      <c r="F176" s="219" t="s">
        <v>25</v>
      </c>
      <c r="G176" s="219" t="s">
        <v>38</v>
      </c>
      <c r="H176" s="219" t="s">
        <v>47</v>
      </c>
      <c r="I176" s="219" t="s">
        <v>228</v>
      </c>
      <c r="J176" s="219" t="s">
        <v>15</v>
      </c>
      <c r="K176" s="219" t="s">
        <v>15</v>
      </c>
      <c r="L176" s="219" t="s">
        <v>15</v>
      </c>
      <c r="M176" s="219" t="s">
        <v>15</v>
      </c>
      <c r="N176" s="219" t="s">
        <v>200</v>
      </c>
      <c r="O176" s="220">
        <v>0</v>
      </c>
      <c r="P176" s="219" t="s">
        <v>525</v>
      </c>
      <c r="Q176" s="221" t="s">
        <v>132</v>
      </c>
      <c r="R176" s="222">
        <v>0</v>
      </c>
      <c r="S176" s="220">
        <v>0.33</v>
      </c>
      <c r="T176" s="43">
        <f t="shared" si="63"/>
        <v>0.66999999999999993</v>
      </c>
      <c r="V176" s="223">
        <v>0.80267973392788505</v>
      </c>
      <c r="W176" s="223">
        <v>7.0255623567397736</v>
      </c>
      <c r="X176" s="223">
        <v>0.30935555581267848</v>
      </c>
      <c r="Y176" s="223">
        <v>0</v>
      </c>
      <c r="Z176" s="223">
        <v>0</v>
      </c>
      <c r="AA176" s="141">
        <v>8.1375976464803372</v>
      </c>
      <c r="AC176" s="224">
        <v>0</v>
      </c>
      <c r="AD176" s="224">
        <v>0</v>
      </c>
      <c r="AE176" s="224">
        <v>1</v>
      </c>
      <c r="AF176" s="224">
        <v>0</v>
      </c>
      <c r="AG176" s="224">
        <v>0</v>
      </c>
      <c r="AI176" s="220">
        <v>0</v>
      </c>
      <c r="AJ176" s="220">
        <v>0</v>
      </c>
      <c r="AK176" s="220">
        <v>1</v>
      </c>
      <c r="AL176" s="220">
        <v>0</v>
      </c>
      <c r="AM176" s="220">
        <v>0</v>
      </c>
      <c r="AN176" s="220">
        <v>0</v>
      </c>
      <c r="AO176" s="220">
        <v>0</v>
      </c>
      <c r="AP176" s="220">
        <v>0</v>
      </c>
      <c r="AQ176" s="220">
        <v>0</v>
      </c>
      <c r="AR176" s="220">
        <v>0</v>
      </c>
      <c r="AS176" s="220">
        <v>0</v>
      </c>
      <c r="AT176" s="220">
        <v>0</v>
      </c>
      <c r="AU176" s="220">
        <v>0</v>
      </c>
      <c r="AV176" s="220">
        <v>0</v>
      </c>
      <c r="AW176" s="220">
        <v>0</v>
      </c>
      <c r="AX176" s="220">
        <v>0</v>
      </c>
      <c r="AY176" s="220">
        <v>0</v>
      </c>
      <c r="AZ176" s="220">
        <v>0</v>
      </c>
      <c r="BA176" s="220">
        <v>0</v>
      </c>
      <c r="BB176" s="220">
        <v>0</v>
      </c>
      <c r="BC176" s="28"/>
      <c r="BD176" s="142">
        <f t="shared" si="64"/>
        <v>1</v>
      </c>
      <c r="BF176" s="155">
        <f t="shared" si="65"/>
        <v>0</v>
      </c>
      <c r="BG176" s="226">
        <v>0</v>
      </c>
      <c r="BH176" s="226">
        <v>0</v>
      </c>
      <c r="BI176" s="220">
        <v>0</v>
      </c>
      <c r="BJ176" s="220">
        <v>0</v>
      </c>
      <c r="BK176" s="220">
        <v>0</v>
      </c>
      <c r="BL176" s="140">
        <f t="shared" si="66"/>
        <v>1</v>
      </c>
      <c r="BM176" s="28"/>
      <c r="BN176" s="155">
        <f t="shared" si="67"/>
        <v>1</v>
      </c>
      <c r="BO176" s="226">
        <v>0</v>
      </c>
      <c r="BP176" s="220">
        <v>0</v>
      </c>
      <c r="BQ176" s="220">
        <v>0</v>
      </c>
      <c r="BR176" s="220">
        <v>0</v>
      </c>
      <c r="BS176" s="140">
        <f t="shared" si="68"/>
        <v>1</v>
      </c>
      <c r="BU176" s="155">
        <f t="shared" si="69"/>
        <v>0</v>
      </c>
      <c r="BV176" s="226">
        <v>0</v>
      </c>
      <c r="BW176" s="226">
        <v>0</v>
      </c>
      <c r="BX176" s="226">
        <v>0</v>
      </c>
      <c r="BY176" s="226">
        <v>0</v>
      </c>
      <c r="BZ176" s="226">
        <v>0</v>
      </c>
      <c r="CA176" s="226">
        <v>0</v>
      </c>
      <c r="CB176" s="226">
        <v>0</v>
      </c>
      <c r="CC176" s="140">
        <f t="shared" si="70"/>
        <v>1</v>
      </c>
      <c r="CE176" s="157" cm="1">
        <f t="array" ref="CE176">IF($AA176=0,0,
IF(OR(ROUND($BD176,2)&lt;&gt;1,
OR($AI176:$BB176&lt;0)),1,0))</f>
        <v>0</v>
      </c>
      <c r="CG176" s="159">
        <f t="shared" si="71"/>
        <v>1</v>
      </c>
      <c r="CH176" s="159">
        <f t="shared" si="72"/>
        <v>2</v>
      </c>
      <c r="CI176" s="159">
        <f>SUM(CH$12:CH176)+1</f>
        <v>401</v>
      </c>
      <c r="CJ176" s="144">
        <f t="shared" si="60"/>
        <v>8.1375976464803372</v>
      </c>
      <c r="CK176" s="159">
        <f>IFERROR(RANK(CJ176,CJ$12:CJ$286,0)+COUNTIF(CJ$12:CJ176,CJ176)-1,NA)</f>
        <v>8</v>
      </c>
      <c r="CM176" s="227" t="s">
        <v>739</v>
      </c>
      <c r="CN176" s="227" t="str">
        <f t="shared" si="61"/>
        <v>FY22</v>
      </c>
      <c r="CO176" s="52" cm="1">
        <f t="array" ref="CO176">Inflation!$S$11
/INDEX(Inflation!$J$11:$Z$11,,MATCH(RIGHT(CM176,2),RIGHT(Inflation!$J$9:$Z$9,2),0))
/(1+Inflation!$S$10)^0.5</f>
        <v>0.96206866341754282</v>
      </c>
      <c r="CP176" s="227" t="s">
        <v>199</v>
      </c>
    </row>
    <row r="177" spans="1:94" x14ac:dyDescent="0.2">
      <c r="A177" s="49">
        <f>IF(AND(COUNTIF(D$12:D177,D177)&gt;1,D177&lt;&gt;"[Project Name]"),1,0)</f>
        <v>0</v>
      </c>
      <c r="C177" s="28">
        <f t="shared" si="62"/>
        <v>166</v>
      </c>
      <c r="D177" s="218" t="s">
        <v>521</v>
      </c>
      <c r="E177" s="218" t="b">
        <v>0</v>
      </c>
      <c r="F177" s="219" t="s">
        <v>25</v>
      </c>
      <c r="G177" s="219" t="s">
        <v>38</v>
      </c>
      <c r="H177" s="219" t="s">
        <v>47</v>
      </c>
      <c r="I177" s="219" t="s">
        <v>215</v>
      </c>
      <c r="J177" s="219" t="s">
        <v>15</v>
      </c>
      <c r="K177" s="219" t="s">
        <v>15</v>
      </c>
      <c r="L177" s="219" t="s">
        <v>15</v>
      </c>
      <c r="M177" s="219" t="s">
        <v>15</v>
      </c>
      <c r="N177" s="219" t="s">
        <v>200</v>
      </c>
      <c r="O177" s="220">
        <v>0</v>
      </c>
      <c r="P177" s="219" t="s">
        <v>524</v>
      </c>
      <c r="Q177" s="221" t="s">
        <v>132</v>
      </c>
      <c r="R177" s="222">
        <v>0</v>
      </c>
      <c r="S177" s="220">
        <v>0.05</v>
      </c>
      <c r="T177" s="43">
        <f t="shared" si="63"/>
        <v>0.95</v>
      </c>
      <c r="V177" s="223">
        <v>0</v>
      </c>
      <c r="W177" s="223">
        <v>0</v>
      </c>
      <c r="X177" s="223">
        <v>0</v>
      </c>
      <c r="Y177" s="223">
        <v>0</v>
      </c>
      <c r="Z177" s="223">
        <v>0</v>
      </c>
      <c r="AA177" s="141">
        <v>0</v>
      </c>
      <c r="AC177" s="224">
        <v>0</v>
      </c>
      <c r="AD177" s="224">
        <v>0</v>
      </c>
      <c r="AE177" s="224">
        <v>1</v>
      </c>
      <c r="AF177" s="224">
        <v>0</v>
      </c>
      <c r="AG177" s="224">
        <v>0</v>
      </c>
      <c r="AI177" s="220">
        <v>0.5</v>
      </c>
      <c r="AJ177" s="220">
        <v>0</v>
      </c>
      <c r="AK177" s="220">
        <v>0.25</v>
      </c>
      <c r="AL177" s="220">
        <v>0.05</v>
      </c>
      <c r="AM177" s="220">
        <v>0</v>
      </c>
      <c r="AN177" s="220">
        <v>0</v>
      </c>
      <c r="AO177" s="220">
        <v>0</v>
      </c>
      <c r="AP177" s="220">
        <v>0</v>
      </c>
      <c r="AQ177" s="220">
        <v>0.2</v>
      </c>
      <c r="AR177" s="220">
        <v>0</v>
      </c>
      <c r="AS177" s="220">
        <v>0</v>
      </c>
      <c r="AT177" s="220">
        <v>0</v>
      </c>
      <c r="AU177" s="220">
        <v>0</v>
      </c>
      <c r="AV177" s="220">
        <v>0</v>
      </c>
      <c r="AW177" s="220">
        <v>0</v>
      </c>
      <c r="AX177" s="220">
        <v>0</v>
      </c>
      <c r="AY177" s="220">
        <v>0</v>
      </c>
      <c r="AZ177" s="220">
        <v>0</v>
      </c>
      <c r="BA177" s="220">
        <v>0</v>
      </c>
      <c r="BB177" s="220">
        <v>0</v>
      </c>
      <c r="BC177" s="28"/>
      <c r="BD177" s="142">
        <f t="shared" si="64"/>
        <v>1</v>
      </c>
      <c r="BF177" s="155">
        <f t="shared" si="65"/>
        <v>0.5</v>
      </c>
      <c r="BG177" s="226">
        <v>0</v>
      </c>
      <c r="BH177" s="226">
        <v>0</v>
      </c>
      <c r="BI177" s="220">
        <v>0</v>
      </c>
      <c r="BJ177" s="220">
        <v>0</v>
      </c>
      <c r="BK177" s="220">
        <v>0</v>
      </c>
      <c r="BL177" s="140">
        <f t="shared" si="66"/>
        <v>1</v>
      </c>
      <c r="BM177" s="28"/>
      <c r="BN177" s="155">
        <f t="shared" si="67"/>
        <v>0.25</v>
      </c>
      <c r="BO177" s="226">
        <v>0</v>
      </c>
      <c r="BP177" s="220">
        <v>0</v>
      </c>
      <c r="BQ177" s="220">
        <v>0</v>
      </c>
      <c r="BR177" s="220">
        <v>0</v>
      </c>
      <c r="BS177" s="140">
        <f t="shared" si="68"/>
        <v>1</v>
      </c>
      <c r="BU177" s="155">
        <f t="shared" si="69"/>
        <v>0.05</v>
      </c>
      <c r="BV177" s="226">
        <v>0</v>
      </c>
      <c r="BW177" s="226">
        <v>0</v>
      </c>
      <c r="BX177" s="226">
        <v>0</v>
      </c>
      <c r="BY177" s="226">
        <v>0</v>
      </c>
      <c r="BZ177" s="226">
        <v>0</v>
      </c>
      <c r="CA177" s="226">
        <v>0</v>
      </c>
      <c r="CB177" s="226">
        <v>0</v>
      </c>
      <c r="CC177" s="140">
        <f t="shared" si="70"/>
        <v>1</v>
      </c>
      <c r="CE177" s="157" cm="1">
        <f t="array" ref="CE177">IF($AA177=0,0,
IF(OR(ROUND($BD177,2)&lt;&gt;1,
OR($AI177:$BB177&lt;0)),1,0))</f>
        <v>0</v>
      </c>
      <c r="CG177" s="159">
        <f t="shared" si="71"/>
        <v>4</v>
      </c>
      <c r="CH177" s="159">
        <f t="shared" si="72"/>
        <v>8</v>
      </c>
      <c r="CI177" s="159">
        <f>SUM(CH$12:CH177)+1</f>
        <v>409</v>
      </c>
      <c r="CJ177" s="144">
        <f t="shared" si="60"/>
        <v>0</v>
      </c>
      <c r="CK177" s="159">
        <f>IFERROR(RANK(CJ177,CJ$12:CJ$286,0)+COUNTIF(CJ$12:CJ177,CJ177)-1,NA)</f>
        <v>21</v>
      </c>
      <c r="CM177" s="227" t="s">
        <v>739</v>
      </c>
      <c r="CN177" s="227" t="str">
        <f t="shared" si="61"/>
        <v>FY22</v>
      </c>
      <c r="CO177" s="52" cm="1">
        <f t="array" ref="CO177">Inflation!$S$11
/INDEX(Inflation!$J$11:$Z$11,,MATCH(RIGHT(CM177,2),RIGHT(Inflation!$J$9:$Z$9,2),0))
/(1+Inflation!$S$10)^0.5</f>
        <v>0.96206866341754282</v>
      </c>
      <c r="CP177" s="227" t="s">
        <v>199</v>
      </c>
    </row>
    <row r="178" spans="1:94" x14ac:dyDescent="0.2">
      <c r="A178" s="49">
        <f>IF(AND(COUNTIF(D$12:D178,D178)&gt;1,D178&lt;&gt;"[Project Name]"),1,0)</f>
        <v>0</v>
      </c>
      <c r="C178" s="28">
        <f t="shared" si="62"/>
        <v>167</v>
      </c>
      <c r="D178" s="246" t="s">
        <v>720</v>
      </c>
      <c r="E178" s="218" t="b">
        <v>1</v>
      </c>
      <c r="F178" s="219" t="s">
        <v>25</v>
      </c>
      <c r="G178" s="219" t="s">
        <v>38</v>
      </c>
      <c r="H178" s="219" t="s">
        <v>47</v>
      </c>
      <c r="I178" s="219" t="s">
        <v>215</v>
      </c>
      <c r="J178" s="219" t="s">
        <v>15</v>
      </c>
      <c r="K178" s="219" t="s">
        <v>15</v>
      </c>
      <c r="L178" s="219" t="s">
        <v>15</v>
      </c>
      <c r="M178" s="219" t="s">
        <v>15</v>
      </c>
      <c r="N178" s="219" t="s">
        <v>200</v>
      </c>
      <c r="O178" s="220">
        <v>0</v>
      </c>
      <c r="P178" s="219" t="s">
        <v>523</v>
      </c>
      <c r="Q178" s="221" t="s">
        <v>132</v>
      </c>
      <c r="R178" s="222">
        <v>0</v>
      </c>
      <c r="S178" s="220">
        <v>0.56091815546129142</v>
      </c>
      <c r="T178" s="43">
        <f t="shared" si="63"/>
        <v>0.43908184453870858</v>
      </c>
      <c r="V178" s="223">
        <v>3.3836413538783954</v>
      </c>
      <c r="W178" s="223">
        <v>2.4270845154401983</v>
      </c>
      <c r="X178" s="223">
        <v>1.2349577093269246</v>
      </c>
      <c r="Y178" s="223">
        <v>0</v>
      </c>
      <c r="Z178" s="223">
        <v>0</v>
      </c>
      <c r="AA178" s="141">
        <v>7.0456835786455185</v>
      </c>
      <c r="AC178" s="224">
        <v>0</v>
      </c>
      <c r="AD178" s="224">
        <v>0.5</v>
      </c>
      <c r="AE178" s="224">
        <v>0.5</v>
      </c>
      <c r="AF178" s="224">
        <v>0</v>
      </c>
      <c r="AG178" s="224">
        <v>0</v>
      </c>
      <c r="AI178" s="220">
        <v>0</v>
      </c>
      <c r="AJ178" s="220">
        <v>0</v>
      </c>
      <c r="AK178" s="220">
        <v>0</v>
      </c>
      <c r="AL178" s="220">
        <v>1</v>
      </c>
      <c r="AM178" s="220">
        <v>0</v>
      </c>
      <c r="AN178" s="220">
        <v>0</v>
      </c>
      <c r="AO178" s="220">
        <v>0</v>
      </c>
      <c r="AP178" s="220">
        <v>0</v>
      </c>
      <c r="AQ178" s="220">
        <v>0</v>
      </c>
      <c r="AR178" s="220">
        <v>0</v>
      </c>
      <c r="AS178" s="220">
        <v>0</v>
      </c>
      <c r="AT178" s="220">
        <v>0</v>
      </c>
      <c r="AU178" s="220">
        <v>0</v>
      </c>
      <c r="AV178" s="220">
        <v>0</v>
      </c>
      <c r="AW178" s="220">
        <v>0</v>
      </c>
      <c r="AX178" s="220">
        <v>0</v>
      </c>
      <c r="AY178" s="220">
        <v>0</v>
      </c>
      <c r="AZ178" s="220">
        <v>0</v>
      </c>
      <c r="BA178" s="220">
        <v>0</v>
      </c>
      <c r="BB178" s="220">
        <v>0</v>
      </c>
      <c r="BC178" s="28"/>
      <c r="BD178" s="142">
        <f t="shared" si="64"/>
        <v>1</v>
      </c>
      <c r="BF178" s="155">
        <f t="shared" si="65"/>
        <v>0</v>
      </c>
      <c r="BG178" s="226">
        <v>0</v>
      </c>
      <c r="BH178" s="226">
        <v>0</v>
      </c>
      <c r="BI178" s="220">
        <v>0</v>
      </c>
      <c r="BJ178" s="220">
        <v>0</v>
      </c>
      <c r="BK178" s="220">
        <v>0</v>
      </c>
      <c r="BL178" s="140">
        <f t="shared" si="66"/>
        <v>1</v>
      </c>
      <c r="BM178" s="28"/>
      <c r="BN178" s="155">
        <f t="shared" si="67"/>
        <v>0</v>
      </c>
      <c r="BO178" s="226">
        <v>0</v>
      </c>
      <c r="BP178" s="220">
        <v>0</v>
      </c>
      <c r="BQ178" s="220">
        <v>0</v>
      </c>
      <c r="BR178" s="220">
        <v>0</v>
      </c>
      <c r="BS178" s="140">
        <f t="shared" si="68"/>
        <v>1</v>
      </c>
      <c r="BU178" s="155">
        <f t="shared" si="69"/>
        <v>1</v>
      </c>
      <c r="BV178" s="226">
        <v>0</v>
      </c>
      <c r="BW178" s="226">
        <v>0</v>
      </c>
      <c r="BX178" s="226">
        <v>0</v>
      </c>
      <c r="BY178" s="226">
        <v>0</v>
      </c>
      <c r="BZ178" s="226">
        <v>0</v>
      </c>
      <c r="CA178" s="226">
        <v>0</v>
      </c>
      <c r="CB178" s="226">
        <v>0</v>
      </c>
      <c r="CC178" s="140">
        <f t="shared" si="70"/>
        <v>1</v>
      </c>
      <c r="CE178" s="157" cm="1">
        <f t="array" ref="CE178">IF($AA178=0,0,
IF(OR(ROUND($BD178,2)&lt;&gt;1,
OR($AI178:$BB178&lt;0)),1,0))</f>
        <v>0</v>
      </c>
      <c r="CG178" s="159">
        <f t="shared" si="71"/>
        <v>1</v>
      </c>
      <c r="CH178" s="159">
        <f t="shared" si="72"/>
        <v>2</v>
      </c>
      <c r="CI178" s="159">
        <f>SUM(CH$12:CH178)+1</f>
        <v>411</v>
      </c>
      <c r="CJ178" s="144">
        <f t="shared" si="60"/>
        <v>7.0456835786455185</v>
      </c>
      <c r="CK178" s="159">
        <f>IFERROR(RANK(CJ178,CJ$12:CJ$286,0)+COUNTIF(CJ$12:CJ178,CJ178)-1,NA)</f>
        <v>10</v>
      </c>
      <c r="CM178" s="227" t="s">
        <v>739</v>
      </c>
      <c r="CN178" s="227" t="str">
        <f t="shared" si="61"/>
        <v>FY22</v>
      </c>
      <c r="CO178" s="52" cm="1">
        <f t="array" ref="CO178">Inflation!$S$11
/INDEX(Inflation!$J$11:$Z$11,,MATCH(RIGHT(CM178,2),RIGHT(Inflation!$J$9:$Z$9,2),0))
/(1+Inflation!$S$10)^0.5</f>
        <v>0.96206866341754282</v>
      </c>
      <c r="CP178" s="227" t="s">
        <v>199</v>
      </c>
    </row>
    <row r="179" spans="1:94" x14ac:dyDescent="0.2">
      <c r="A179" s="49">
        <f>IF(AND(COUNTIF(D$12:D179,D179)&gt;1,D179&lt;&gt;"[Project Name]"),1,0)</f>
        <v>0</v>
      </c>
      <c r="C179" s="28">
        <f t="shared" si="62"/>
        <v>168</v>
      </c>
      <c r="D179" s="246" t="s">
        <v>721</v>
      </c>
      <c r="E179" s="218" t="b">
        <v>1</v>
      </c>
      <c r="F179" s="219" t="s">
        <v>25</v>
      </c>
      <c r="G179" s="219" t="s">
        <v>38</v>
      </c>
      <c r="H179" s="219" t="s">
        <v>47</v>
      </c>
      <c r="I179" s="219" t="s">
        <v>215</v>
      </c>
      <c r="J179" s="219" t="s">
        <v>15</v>
      </c>
      <c r="K179" s="219" t="s">
        <v>15</v>
      </c>
      <c r="L179" s="219" t="s">
        <v>15</v>
      </c>
      <c r="M179" s="219" t="s">
        <v>15</v>
      </c>
      <c r="N179" s="219" t="s">
        <v>200</v>
      </c>
      <c r="O179" s="220">
        <v>0</v>
      </c>
      <c r="P179" s="219" t="s">
        <v>523</v>
      </c>
      <c r="Q179" s="221" t="s">
        <v>132</v>
      </c>
      <c r="R179" s="222">
        <v>0</v>
      </c>
      <c r="S179" s="220">
        <v>0.14000000000000001</v>
      </c>
      <c r="T179" s="43">
        <f t="shared" si="63"/>
        <v>0.86</v>
      </c>
      <c r="V179" s="223">
        <v>1.621185760974807</v>
      </c>
      <c r="W179" s="223">
        <v>4.9914228265361364</v>
      </c>
      <c r="X179" s="223">
        <v>0.52732870175634194</v>
      </c>
      <c r="Y179" s="223">
        <v>0</v>
      </c>
      <c r="Z179" s="223">
        <v>0</v>
      </c>
      <c r="AA179" s="141">
        <v>7.1399372892672854</v>
      </c>
      <c r="AC179" s="224">
        <v>0</v>
      </c>
      <c r="AD179" s="224">
        <v>1</v>
      </c>
      <c r="AE179" s="224">
        <v>0</v>
      </c>
      <c r="AF179" s="224">
        <v>0</v>
      </c>
      <c r="AG179" s="224">
        <v>0</v>
      </c>
      <c r="AI179" s="220">
        <v>0</v>
      </c>
      <c r="AJ179" s="220">
        <v>0</v>
      </c>
      <c r="AK179" s="220">
        <v>1</v>
      </c>
      <c r="AL179" s="220">
        <v>0</v>
      </c>
      <c r="AM179" s="220">
        <v>0</v>
      </c>
      <c r="AN179" s="220">
        <v>0</v>
      </c>
      <c r="AO179" s="220">
        <v>0</v>
      </c>
      <c r="AP179" s="220">
        <v>0</v>
      </c>
      <c r="AQ179" s="220">
        <v>0</v>
      </c>
      <c r="AR179" s="220">
        <v>0</v>
      </c>
      <c r="AS179" s="220">
        <v>0</v>
      </c>
      <c r="AT179" s="220">
        <v>0</v>
      </c>
      <c r="AU179" s="220">
        <v>0</v>
      </c>
      <c r="AV179" s="220">
        <v>0</v>
      </c>
      <c r="AW179" s="220">
        <v>0</v>
      </c>
      <c r="AX179" s="220">
        <v>0</v>
      </c>
      <c r="AY179" s="220">
        <v>0</v>
      </c>
      <c r="AZ179" s="220">
        <v>0</v>
      </c>
      <c r="BA179" s="220">
        <v>0</v>
      </c>
      <c r="BB179" s="220">
        <v>0</v>
      </c>
      <c r="BC179" s="28"/>
      <c r="BD179" s="142">
        <f t="shared" si="64"/>
        <v>1</v>
      </c>
      <c r="BF179" s="155">
        <f t="shared" si="65"/>
        <v>0</v>
      </c>
      <c r="BG179" s="226">
        <v>0</v>
      </c>
      <c r="BH179" s="226">
        <v>0</v>
      </c>
      <c r="BI179" s="220">
        <v>0</v>
      </c>
      <c r="BJ179" s="220">
        <v>0</v>
      </c>
      <c r="BK179" s="220">
        <v>0</v>
      </c>
      <c r="BL179" s="140">
        <f t="shared" si="66"/>
        <v>1</v>
      </c>
      <c r="BM179" s="28"/>
      <c r="BN179" s="155">
        <f t="shared" si="67"/>
        <v>1</v>
      </c>
      <c r="BO179" s="226">
        <v>0</v>
      </c>
      <c r="BP179" s="220">
        <v>0</v>
      </c>
      <c r="BQ179" s="220">
        <v>0</v>
      </c>
      <c r="BR179" s="220">
        <v>0</v>
      </c>
      <c r="BS179" s="140">
        <f t="shared" si="68"/>
        <v>1</v>
      </c>
      <c r="BU179" s="155">
        <f t="shared" si="69"/>
        <v>0</v>
      </c>
      <c r="BV179" s="226">
        <v>0</v>
      </c>
      <c r="BW179" s="226">
        <v>0</v>
      </c>
      <c r="BX179" s="226">
        <v>0</v>
      </c>
      <c r="BY179" s="226">
        <v>0</v>
      </c>
      <c r="BZ179" s="226">
        <v>0</v>
      </c>
      <c r="CA179" s="226">
        <v>0</v>
      </c>
      <c r="CB179" s="226">
        <v>0</v>
      </c>
      <c r="CC179" s="140">
        <f t="shared" si="70"/>
        <v>1</v>
      </c>
      <c r="CE179" s="157" cm="1">
        <f t="array" ref="CE179">IF($AA179=0,0,
IF(OR(ROUND($BD179,2)&lt;&gt;1,
OR($AI179:$BB179&lt;0)),1,0))</f>
        <v>0</v>
      </c>
      <c r="CG179" s="159">
        <f t="shared" si="71"/>
        <v>1</v>
      </c>
      <c r="CH179" s="159">
        <f t="shared" si="72"/>
        <v>2</v>
      </c>
      <c r="CI179" s="159">
        <f>SUM(CH$12:CH179)+1</f>
        <v>413</v>
      </c>
      <c r="CJ179" s="144">
        <f t="shared" si="60"/>
        <v>7.1399372892672854</v>
      </c>
      <c r="CK179" s="159">
        <f>IFERROR(RANK(CJ179,CJ$12:CJ$286,0)+COUNTIF(CJ$12:CJ179,CJ179)-1,NA)</f>
        <v>9</v>
      </c>
      <c r="CM179" s="227" t="s">
        <v>739</v>
      </c>
      <c r="CN179" s="227" t="str">
        <f t="shared" si="61"/>
        <v>FY22</v>
      </c>
      <c r="CO179" s="52" cm="1">
        <f t="array" ref="CO179">Inflation!$S$11
/INDEX(Inflation!$J$11:$Z$11,,MATCH(RIGHT(CM179,2),RIGHT(Inflation!$J$9:$Z$9,2),0))
/(1+Inflation!$S$10)^0.5</f>
        <v>0.96206866341754282</v>
      </c>
      <c r="CP179" s="227" t="s">
        <v>199</v>
      </c>
    </row>
    <row r="180" spans="1:94" x14ac:dyDescent="0.2">
      <c r="A180" s="49">
        <f>IF(AND(COUNTIF(D$12:D180,D180)&gt;1,D180&lt;&gt;"[Project Name]"),1,0)</f>
        <v>0</v>
      </c>
      <c r="C180" s="28">
        <f t="shared" si="62"/>
        <v>169</v>
      </c>
      <c r="D180" s="248" t="s">
        <v>722</v>
      </c>
      <c r="E180" s="218" t="b">
        <v>1</v>
      </c>
      <c r="F180" s="219" t="s">
        <v>24</v>
      </c>
      <c r="G180" s="219" t="s">
        <v>24</v>
      </c>
      <c r="H180" s="219" t="s">
        <v>47</v>
      </c>
      <c r="I180" s="219" t="s">
        <v>228</v>
      </c>
      <c r="J180" s="219" t="s">
        <v>15</v>
      </c>
      <c r="K180" s="219" t="s">
        <v>15</v>
      </c>
      <c r="L180" s="219" t="s">
        <v>15</v>
      </c>
      <c r="M180" s="219" t="s">
        <v>15</v>
      </c>
      <c r="N180" s="219" t="s">
        <v>200</v>
      </c>
      <c r="O180" s="220">
        <v>0</v>
      </c>
      <c r="P180" s="219" t="s">
        <v>525</v>
      </c>
      <c r="Q180" s="221" t="s">
        <v>132</v>
      </c>
      <c r="R180" s="222">
        <v>0</v>
      </c>
      <c r="S180" s="220">
        <v>0.28999999999999998</v>
      </c>
      <c r="T180" s="43">
        <f t="shared" si="63"/>
        <v>0.71</v>
      </c>
      <c r="V180" s="249">
        <v>0</v>
      </c>
      <c r="W180" s="249">
        <v>0</v>
      </c>
      <c r="X180" s="249">
        <v>0</v>
      </c>
      <c r="Y180" s="249">
        <v>0</v>
      </c>
      <c r="Z180" s="249">
        <v>0</v>
      </c>
      <c r="AA180" s="141">
        <v>0</v>
      </c>
      <c r="AC180" s="224">
        <v>0</v>
      </c>
      <c r="AD180" s="224">
        <v>0.9</v>
      </c>
      <c r="AE180" s="224">
        <v>0.1</v>
      </c>
      <c r="AF180" s="224">
        <v>0</v>
      </c>
      <c r="AG180" s="224">
        <v>0</v>
      </c>
      <c r="AI180" s="220">
        <v>0</v>
      </c>
      <c r="AJ180" s="220">
        <v>0</v>
      </c>
      <c r="AK180" s="220">
        <v>0.74099408274673939</v>
      </c>
      <c r="AL180" s="220">
        <v>7.7983433172249053E-2</v>
      </c>
      <c r="AM180" s="220">
        <v>4.2704504354095674E-2</v>
      </c>
      <c r="AN180" s="220">
        <v>0</v>
      </c>
      <c r="AO180" s="220">
        <v>0</v>
      </c>
      <c r="AP180" s="220">
        <v>0.11933243621411653</v>
      </c>
      <c r="AQ180" s="220">
        <v>1.8985542879947855E-2</v>
      </c>
      <c r="AR180" s="220">
        <v>0</v>
      </c>
      <c r="AS180" s="220">
        <v>0</v>
      </c>
      <c r="AT180" s="220">
        <v>0</v>
      </c>
      <c r="AU180" s="220">
        <v>0</v>
      </c>
      <c r="AV180" s="220">
        <v>0</v>
      </c>
      <c r="AW180" s="220">
        <v>0</v>
      </c>
      <c r="AX180" s="220">
        <v>0</v>
      </c>
      <c r="AY180" s="220">
        <v>0</v>
      </c>
      <c r="AZ180" s="220">
        <v>0</v>
      </c>
      <c r="BA180" s="220">
        <v>0</v>
      </c>
      <c r="BB180" s="220">
        <v>0</v>
      </c>
      <c r="BC180" s="28"/>
      <c r="BD180" s="142">
        <f t="shared" si="64"/>
        <v>0.99999999936714845</v>
      </c>
      <c r="BF180" s="155">
        <f t="shared" si="65"/>
        <v>0.11933243621411653</v>
      </c>
      <c r="BG180" s="226">
        <v>0</v>
      </c>
      <c r="BH180" s="226">
        <v>0</v>
      </c>
      <c r="BI180" s="220">
        <v>0</v>
      </c>
      <c r="BJ180" s="220">
        <v>0</v>
      </c>
      <c r="BK180" s="220">
        <v>0</v>
      </c>
      <c r="BL180" s="140">
        <f t="shared" si="66"/>
        <v>1</v>
      </c>
      <c r="BM180" s="28"/>
      <c r="BN180" s="155">
        <f t="shared" si="67"/>
        <v>0.74099408274673939</v>
      </c>
      <c r="BO180" s="226">
        <v>0</v>
      </c>
      <c r="BP180" s="220">
        <v>0</v>
      </c>
      <c r="BQ180" s="220">
        <v>0</v>
      </c>
      <c r="BR180" s="220">
        <v>0</v>
      </c>
      <c r="BS180" s="140">
        <f t="shared" si="68"/>
        <v>1</v>
      </c>
      <c r="BU180" s="155">
        <f t="shared" si="69"/>
        <v>0.12068793752634473</v>
      </c>
      <c r="BV180" s="226">
        <v>0</v>
      </c>
      <c r="BW180" s="226">
        <v>0</v>
      </c>
      <c r="BX180" s="226">
        <v>0</v>
      </c>
      <c r="BY180" s="226">
        <v>0</v>
      </c>
      <c r="BZ180" s="226">
        <v>0</v>
      </c>
      <c r="CA180" s="226">
        <v>0</v>
      </c>
      <c r="CB180" s="226">
        <v>0</v>
      </c>
      <c r="CC180" s="140">
        <f t="shared" si="70"/>
        <v>1</v>
      </c>
      <c r="CE180" s="157" cm="1">
        <f t="array" ref="CE180">IF($AA180=0,0,
IF(OR(ROUND($BD180,2)&lt;&gt;1,
OR($AI180:$BB180&lt;0)),1,0))</f>
        <v>0</v>
      </c>
      <c r="CG180" s="159">
        <f t="shared" si="71"/>
        <v>5</v>
      </c>
      <c r="CH180" s="159">
        <f t="shared" si="72"/>
        <v>10</v>
      </c>
      <c r="CI180" s="159">
        <f>SUM(CH$12:CH180)+1</f>
        <v>423</v>
      </c>
      <c r="CJ180" s="144">
        <f t="shared" si="60"/>
        <v>0</v>
      </c>
      <c r="CK180" s="159">
        <f>IFERROR(RANK(CJ180,CJ$12:CJ$286,0)+COUNTIF(CJ$12:CJ180,CJ180)-1,NA)</f>
        <v>22</v>
      </c>
      <c r="CM180" s="227" t="s">
        <v>739</v>
      </c>
      <c r="CN180" s="227" t="str">
        <f t="shared" si="61"/>
        <v>FY22</v>
      </c>
      <c r="CO180" s="52" cm="1">
        <f t="array" ref="CO180">Inflation!$S$11
/INDEX(Inflation!$J$11:$Z$11,,MATCH(RIGHT(CM180,2),RIGHT(Inflation!$J$9:$Z$9,2),0))
/(1+Inflation!$S$10)^0.5</f>
        <v>0.96206866341754282</v>
      </c>
      <c r="CP180" s="227" t="s">
        <v>199</v>
      </c>
    </row>
    <row r="181" spans="1:94" x14ac:dyDescent="0.2">
      <c r="A181" s="49">
        <f>IF(AND(COUNTIF(D$12:D181,D181)&gt;1,D181&lt;&gt;"[Project Name]"),1,0)</f>
        <v>0</v>
      </c>
      <c r="C181" s="28">
        <f t="shared" si="62"/>
        <v>170</v>
      </c>
      <c r="D181" s="248" t="s">
        <v>723</v>
      </c>
      <c r="E181" s="218" t="b">
        <v>1</v>
      </c>
      <c r="F181" s="219" t="s">
        <v>25</v>
      </c>
      <c r="G181" s="219" t="s">
        <v>38</v>
      </c>
      <c r="H181" s="219" t="s">
        <v>47</v>
      </c>
      <c r="I181" s="219" t="s">
        <v>552</v>
      </c>
      <c r="J181" s="219" t="s">
        <v>15</v>
      </c>
      <c r="K181" s="219" t="s">
        <v>15</v>
      </c>
      <c r="L181" s="219" t="s">
        <v>15</v>
      </c>
      <c r="M181" s="219" t="s">
        <v>15</v>
      </c>
      <c r="N181" s="219" t="s">
        <v>200</v>
      </c>
      <c r="O181" s="220">
        <v>0</v>
      </c>
      <c r="P181" s="219" t="s">
        <v>524</v>
      </c>
      <c r="Q181" s="221" t="s">
        <v>132</v>
      </c>
      <c r="R181" s="222">
        <v>0</v>
      </c>
      <c r="S181" s="220">
        <v>0.13</v>
      </c>
      <c r="T181" s="43">
        <f t="shared" si="63"/>
        <v>0.87</v>
      </c>
      <c r="V181" s="249">
        <v>0</v>
      </c>
      <c r="W181" s="249">
        <v>0</v>
      </c>
      <c r="X181" s="249">
        <v>0</v>
      </c>
      <c r="Y181" s="249">
        <v>0</v>
      </c>
      <c r="Z181" s="249">
        <v>0</v>
      </c>
      <c r="AA181" s="141">
        <v>0</v>
      </c>
      <c r="AC181" s="224">
        <v>0</v>
      </c>
      <c r="AD181" s="224">
        <v>0.37919284666113129</v>
      </c>
      <c r="AE181" s="224">
        <v>0.24394378448404161</v>
      </c>
      <c r="AF181" s="224">
        <v>0</v>
      </c>
      <c r="AG181" s="224">
        <v>0.37686336885482696</v>
      </c>
      <c r="AI181" s="220">
        <v>0</v>
      </c>
      <c r="AJ181" s="220">
        <v>0</v>
      </c>
      <c r="AK181" s="220">
        <v>0</v>
      </c>
      <c r="AL181" s="220">
        <v>0</v>
      </c>
      <c r="AM181" s="220">
        <v>0</v>
      </c>
      <c r="AN181" s="220">
        <v>1</v>
      </c>
      <c r="AO181" s="220">
        <v>0</v>
      </c>
      <c r="AP181" s="220">
        <v>0</v>
      </c>
      <c r="AQ181" s="220">
        <v>0</v>
      </c>
      <c r="AR181" s="220">
        <v>0</v>
      </c>
      <c r="AS181" s="220">
        <v>0</v>
      </c>
      <c r="AT181" s="220">
        <v>0</v>
      </c>
      <c r="AU181" s="220">
        <v>0</v>
      </c>
      <c r="AV181" s="220">
        <v>0</v>
      </c>
      <c r="AW181" s="220">
        <v>0</v>
      </c>
      <c r="AX181" s="220">
        <v>0</v>
      </c>
      <c r="AY181" s="220">
        <v>0</v>
      </c>
      <c r="AZ181" s="220">
        <v>0</v>
      </c>
      <c r="BA181" s="220">
        <v>0</v>
      </c>
      <c r="BB181" s="220">
        <v>0</v>
      </c>
      <c r="BC181" s="28"/>
      <c r="BD181" s="142">
        <f t="shared" si="64"/>
        <v>1</v>
      </c>
      <c r="BF181" s="155">
        <f t="shared" si="65"/>
        <v>0</v>
      </c>
      <c r="BG181" s="226">
        <v>0</v>
      </c>
      <c r="BH181" s="226">
        <v>0</v>
      </c>
      <c r="BI181" s="220">
        <v>0</v>
      </c>
      <c r="BJ181" s="220">
        <v>0</v>
      </c>
      <c r="BK181" s="220">
        <v>0</v>
      </c>
      <c r="BL181" s="140">
        <f t="shared" si="66"/>
        <v>1</v>
      </c>
      <c r="BM181" s="28"/>
      <c r="BN181" s="155">
        <f t="shared" si="67"/>
        <v>0</v>
      </c>
      <c r="BO181" s="226">
        <v>0</v>
      </c>
      <c r="BP181" s="220">
        <v>0</v>
      </c>
      <c r="BQ181" s="220">
        <v>0</v>
      </c>
      <c r="BR181" s="220">
        <v>0</v>
      </c>
      <c r="BS181" s="140">
        <f t="shared" si="68"/>
        <v>1</v>
      </c>
      <c r="BU181" s="155">
        <f t="shared" si="69"/>
        <v>1</v>
      </c>
      <c r="BV181" s="226">
        <v>0</v>
      </c>
      <c r="BW181" s="226">
        <v>0</v>
      </c>
      <c r="BX181" s="226">
        <v>0</v>
      </c>
      <c r="BY181" s="226">
        <v>0</v>
      </c>
      <c r="BZ181" s="226">
        <v>0</v>
      </c>
      <c r="CA181" s="226">
        <v>0</v>
      </c>
      <c r="CB181" s="226">
        <v>0</v>
      </c>
      <c r="CC181" s="140">
        <f t="shared" si="70"/>
        <v>1</v>
      </c>
      <c r="CE181" s="157" cm="1">
        <f t="array" ref="CE181">IF($AA181=0,0,
IF(OR(ROUND($BD181,2)&lt;&gt;1,
OR($AI181:$BB181&lt;0)),1,0))</f>
        <v>0</v>
      </c>
      <c r="CG181" s="159">
        <f t="shared" si="71"/>
        <v>1</v>
      </c>
      <c r="CH181" s="159">
        <f t="shared" si="72"/>
        <v>2</v>
      </c>
      <c r="CI181" s="159">
        <f>SUM(CH$12:CH181)+1</f>
        <v>425</v>
      </c>
      <c r="CJ181" s="144">
        <f t="shared" si="60"/>
        <v>0</v>
      </c>
      <c r="CK181" s="159">
        <f>IFERROR(RANK(CJ181,CJ$12:CJ$286,0)+COUNTIF(CJ$12:CJ181,CJ181)-1,NA)</f>
        <v>23</v>
      </c>
      <c r="CM181" s="227" t="s">
        <v>739</v>
      </c>
      <c r="CN181" s="227" t="str">
        <f t="shared" si="61"/>
        <v>FY22</v>
      </c>
      <c r="CO181" s="52" cm="1">
        <f t="array" ref="CO181">Inflation!$S$11
/INDEX(Inflation!$J$11:$Z$11,,MATCH(RIGHT(CM181,2),RIGHT(Inflation!$J$9:$Z$9,2),0))
/(1+Inflation!$S$10)^0.5</f>
        <v>0.96206866341754282</v>
      </c>
      <c r="CP181" s="227" t="s">
        <v>199</v>
      </c>
    </row>
    <row r="182" spans="1:94" hidden="1" x14ac:dyDescent="0.2">
      <c r="A182" s="49">
        <f>IF(AND(COUNTIF(D$12:D182,D182)&gt;1,D182&lt;&gt;"[Project Name]"),1,0)</f>
        <v>0</v>
      </c>
      <c r="C182" s="28">
        <f t="shared" si="62"/>
        <v>171</v>
      </c>
      <c r="D182" s="246" t="s">
        <v>724</v>
      </c>
      <c r="E182" s="218" t="b">
        <v>1</v>
      </c>
      <c r="F182" s="219" t="s">
        <v>26</v>
      </c>
      <c r="G182" s="219" t="s">
        <v>39</v>
      </c>
      <c r="H182" s="219" t="s">
        <v>48</v>
      </c>
      <c r="I182" s="219" t="s">
        <v>15</v>
      </c>
      <c r="J182" s="219" t="s">
        <v>15</v>
      </c>
      <c r="K182" s="219" t="s">
        <v>15</v>
      </c>
      <c r="L182" s="219" t="s">
        <v>15</v>
      </c>
      <c r="M182" s="219" t="s">
        <v>15</v>
      </c>
      <c r="N182" s="219" t="s">
        <v>200</v>
      </c>
      <c r="O182" s="220">
        <v>0</v>
      </c>
      <c r="P182" s="219" t="s">
        <v>523</v>
      </c>
      <c r="Q182" s="221" t="s">
        <v>131</v>
      </c>
      <c r="R182" s="222">
        <v>5</v>
      </c>
      <c r="S182" s="220">
        <v>0.64</v>
      </c>
      <c r="T182" s="43">
        <f t="shared" si="63"/>
        <v>0.36</v>
      </c>
      <c r="V182" s="223">
        <v>15.381398544492871</v>
      </c>
      <c r="W182" s="223">
        <v>15.381398544492871</v>
      </c>
      <c r="X182" s="223">
        <v>15.381398544492871</v>
      </c>
      <c r="Y182" s="223">
        <v>15.381398544492871</v>
      </c>
      <c r="Z182" s="223">
        <v>15.381398544492871</v>
      </c>
      <c r="AA182" s="141">
        <f t="shared" ref="AA182:AA203" si="73">SUM(V182:Z182)</f>
        <v>76.906992722464352</v>
      </c>
      <c r="AC182" s="224">
        <v>0.2</v>
      </c>
      <c r="AD182" s="224">
        <v>0.2</v>
      </c>
      <c r="AE182" s="224">
        <v>0.2</v>
      </c>
      <c r="AF182" s="224">
        <v>0.2</v>
      </c>
      <c r="AG182" s="224">
        <v>0.2</v>
      </c>
      <c r="AI182" s="220">
        <v>0</v>
      </c>
      <c r="AJ182" s="220">
        <v>0</v>
      </c>
      <c r="AK182" s="220">
        <v>0</v>
      </c>
      <c r="AL182" s="220">
        <v>0</v>
      </c>
      <c r="AM182" s="220">
        <v>0</v>
      </c>
      <c r="AN182" s="220">
        <v>0.7</v>
      </c>
      <c r="AO182" s="220">
        <v>0</v>
      </c>
      <c r="AP182" s="220">
        <v>0</v>
      </c>
      <c r="AQ182" s="220">
        <v>0</v>
      </c>
      <c r="AR182" s="220">
        <v>0</v>
      </c>
      <c r="AS182" s="220">
        <v>0</v>
      </c>
      <c r="AT182" s="220">
        <v>0</v>
      </c>
      <c r="AU182" s="220">
        <v>0</v>
      </c>
      <c r="AV182" s="220">
        <v>0</v>
      </c>
      <c r="AW182" s="220">
        <v>0</v>
      </c>
      <c r="AX182" s="220">
        <v>0</v>
      </c>
      <c r="AY182" s="220">
        <v>0</v>
      </c>
      <c r="AZ182" s="220">
        <v>0</v>
      </c>
      <c r="BA182" s="220">
        <v>0</v>
      </c>
      <c r="BB182" s="220">
        <v>0.3</v>
      </c>
      <c r="BC182" s="28"/>
      <c r="BD182" s="142">
        <f t="shared" si="64"/>
        <v>1</v>
      </c>
      <c r="BF182" s="155">
        <f t="shared" si="65"/>
        <v>0</v>
      </c>
      <c r="BG182" s="226">
        <v>0</v>
      </c>
      <c r="BH182" s="226">
        <v>0</v>
      </c>
      <c r="BI182" s="220">
        <v>0</v>
      </c>
      <c r="BJ182" s="220">
        <v>0</v>
      </c>
      <c r="BK182" s="220">
        <v>0</v>
      </c>
      <c r="BL182" s="140">
        <f t="shared" si="66"/>
        <v>1</v>
      </c>
      <c r="BM182" s="28"/>
      <c r="BN182" s="155">
        <f t="shared" si="67"/>
        <v>0</v>
      </c>
      <c r="BO182" s="226">
        <v>0</v>
      </c>
      <c r="BP182" s="220">
        <v>0</v>
      </c>
      <c r="BQ182" s="220">
        <v>0</v>
      </c>
      <c r="BR182" s="220">
        <v>0</v>
      </c>
      <c r="BS182" s="140">
        <f t="shared" si="68"/>
        <v>1</v>
      </c>
      <c r="BU182" s="155">
        <f t="shared" si="69"/>
        <v>0.7</v>
      </c>
      <c r="BV182" s="226">
        <v>0</v>
      </c>
      <c r="BW182" s="226">
        <v>0</v>
      </c>
      <c r="BX182" s="226">
        <v>0</v>
      </c>
      <c r="BY182" s="226">
        <v>0</v>
      </c>
      <c r="BZ182" s="226">
        <v>0</v>
      </c>
      <c r="CA182" s="226">
        <v>0</v>
      </c>
      <c r="CB182" s="226">
        <v>0</v>
      </c>
      <c r="CC182" s="140">
        <f t="shared" si="70"/>
        <v>1</v>
      </c>
      <c r="CE182" s="157" cm="1">
        <f t="array" ref="CE182">IF($AA182=0,0,
IF(OR(ROUND($BD182,2)&lt;&gt;1,
OR($AI182:$BB182&lt;0)),1,0))</f>
        <v>0</v>
      </c>
      <c r="CG182" s="159">
        <f t="shared" si="71"/>
        <v>2</v>
      </c>
      <c r="CH182" s="159">
        <f t="shared" si="72"/>
        <v>4</v>
      </c>
      <c r="CI182" s="159">
        <f>SUM(CH$12:CH182)+1</f>
        <v>429</v>
      </c>
      <c r="CJ182" s="144" t="str">
        <f t="shared" si="60"/>
        <v>N/A</v>
      </c>
      <c r="CK182" s="159" t="str">
        <f>IFERROR(RANK(CJ182,CJ$12:CJ$286,0)+COUNTIF(CJ$12:CJ182,CJ182)-1,NA)</f>
        <v>N/A</v>
      </c>
      <c r="CM182" s="227" t="s">
        <v>740</v>
      </c>
      <c r="CN182" s="227" t="str">
        <f t="shared" si="61"/>
        <v>FY23</v>
      </c>
      <c r="CO182" s="52" cm="1">
        <f t="array" ref="CO182">Inflation!$S$11
/INDEX(Inflation!$J$11:$Z$11,,MATCH(RIGHT(CM182,2),RIGHT(Inflation!$J$9:$Z$9,2),0))
/(1+Inflation!$S$10)^0.5</f>
        <v>0.89219364581458671</v>
      </c>
      <c r="CP182" s="227" t="s">
        <v>199</v>
      </c>
    </row>
    <row r="183" spans="1:94" hidden="1" x14ac:dyDescent="0.2">
      <c r="A183" s="49">
        <f>IF(AND(COUNTIF(D$12:D183,D183)&gt;1,D183&lt;&gt;"[Project Name]"),1,0)</f>
        <v>0</v>
      </c>
      <c r="C183" s="28">
        <f t="shared" si="62"/>
        <v>172</v>
      </c>
      <c r="D183" s="246" t="s">
        <v>133</v>
      </c>
      <c r="E183" s="218" t="b">
        <v>0</v>
      </c>
      <c r="F183" s="219" t="s">
        <v>27</v>
      </c>
      <c r="G183" s="219" t="s">
        <v>42</v>
      </c>
      <c r="H183" s="219" t="s">
        <v>49</v>
      </c>
      <c r="I183" s="219" t="s">
        <v>15</v>
      </c>
      <c r="J183" s="219" t="s">
        <v>133</v>
      </c>
      <c r="K183" s="219" t="s">
        <v>15</v>
      </c>
      <c r="L183" s="219" t="s">
        <v>15</v>
      </c>
      <c r="M183" s="219" t="s">
        <v>15</v>
      </c>
      <c r="N183" s="219" t="s">
        <v>200</v>
      </c>
      <c r="O183" s="220">
        <v>0</v>
      </c>
      <c r="P183" s="219" t="s">
        <v>523</v>
      </c>
      <c r="Q183" s="221" t="s">
        <v>131</v>
      </c>
      <c r="R183" s="222">
        <v>8</v>
      </c>
      <c r="S183" s="220">
        <v>0</v>
      </c>
      <c r="T183" s="43">
        <f t="shared" si="63"/>
        <v>1</v>
      </c>
      <c r="V183" s="223">
        <v>0</v>
      </c>
      <c r="W183" s="223">
        <v>0</v>
      </c>
      <c r="X183" s="223">
        <v>0</v>
      </c>
      <c r="Y183" s="223">
        <v>0</v>
      </c>
      <c r="Z183" s="223">
        <v>0</v>
      </c>
      <c r="AA183" s="141">
        <f t="shared" si="73"/>
        <v>0</v>
      </c>
      <c r="AC183" s="224">
        <v>0.2</v>
      </c>
      <c r="AD183" s="224">
        <v>0.2</v>
      </c>
      <c r="AE183" s="224">
        <v>0.2</v>
      </c>
      <c r="AF183" s="224">
        <v>0.2</v>
      </c>
      <c r="AG183" s="224">
        <v>0.2</v>
      </c>
      <c r="AI183" s="220">
        <v>0</v>
      </c>
      <c r="AJ183" s="220">
        <v>0</v>
      </c>
      <c r="AK183" s="220">
        <v>0</v>
      </c>
      <c r="AL183" s="220">
        <v>0</v>
      </c>
      <c r="AM183" s="220">
        <v>0</v>
      </c>
      <c r="AN183" s="220">
        <v>0</v>
      </c>
      <c r="AO183" s="220">
        <v>1</v>
      </c>
      <c r="AP183" s="220">
        <v>0</v>
      </c>
      <c r="AQ183" s="220">
        <v>0</v>
      </c>
      <c r="AR183" s="220">
        <v>0</v>
      </c>
      <c r="AS183" s="220">
        <v>0</v>
      </c>
      <c r="AT183" s="220">
        <v>0</v>
      </c>
      <c r="AU183" s="220">
        <v>0</v>
      </c>
      <c r="AV183" s="220">
        <v>0</v>
      </c>
      <c r="AW183" s="220">
        <v>0</v>
      </c>
      <c r="AX183" s="220">
        <v>0</v>
      </c>
      <c r="AY183" s="220">
        <v>0</v>
      </c>
      <c r="AZ183" s="220">
        <v>0</v>
      </c>
      <c r="BA183" s="220">
        <v>0</v>
      </c>
      <c r="BB183" s="220">
        <v>0</v>
      </c>
      <c r="BC183" s="28"/>
      <c r="BD183" s="142">
        <f t="shared" si="64"/>
        <v>1</v>
      </c>
      <c r="BF183" s="155">
        <f t="shared" si="65"/>
        <v>0</v>
      </c>
      <c r="BG183" s="226">
        <v>0</v>
      </c>
      <c r="BH183" s="226">
        <v>0</v>
      </c>
      <c r="BI183" s="220">
        <v>0</v>
      </c>
      <c r="BJ183" s="220">
        <v>0</v>
      </c>
      <c r="BK183" s="220">
        <v>0</v>
      </c>
      <c r="BL183" s="140">
        <f t="shared" si="66"/>
        <v>1</v>
      </c>
      <c r="BM183" s="28"/>
      <c r="BN183" s="155">
        <f t="shared" si="67"/>
        <v>0</v>
      </c>
      <c r="BO183" s="226">
        <v>0</v>
      </c>
      <c r="BP183" s="220">
        <v>0</v>
      </c>
      <c r="BQ183" s="220">
        <v>0</v>
      </c>
      <c r="BR183" s="220">
        <v>0</v>
      </c>
      <c r="BS183" s="140">
        <f t="shared" si="68"/>
        <v>1</v>
      </c>
      <c r="BU183" s="155">
        <f t="shared" si="69"/>
        <v>0</v>
      </c>
      <c r="BV183" s="226">
        <v>0</v>
      </c>
      <c r="BW183" s="226">
        <v>0</v>
      </c>
      <c r="BX183" s="226">
        <v>0</v>
      </c>
      <c r="BY183" s="226">
        <v>0</v>
      </c>
      <c r="BZ183" s="226">
        <v>0</v>
      </c>
      <c r="CA183" s="226">
        <v>0</v>
      </c>
      <c r="CB183" s="226">
        <v>0</v>
      </c>
      <c r="CC183" s="140">
        <f t="shared" si="70"/>
        <v>1</v>
      </c>
      <c r="CE183" s="157" cm="1">
        <f t="array" ref="CE183">IF($AA183=0,0,
IF(OR(ROUND($BD183,2)&lt;&gt;1,
OR($AI183:$BB183&lt;0)),1,0))</f>
        <v>0</v>
      </c>
      <c r="CG183" s="159">
        <f t="shared" si="71"/>
        <v>1</v>
      </c>
      <c r="CH183" s="159">
        <f t="shared" si="72"/>
        <v>2</v>
      </c>
      <c r="CI183" s="159">
        <f>SUM(CH$12:CH183)+1</f>
        <v>431</v>
      </c>
      <c r="CJ183" s="144" t="str">
        <f t="shared" si="60"/>
        <v>N/A</v>
      </c>
      <c r="CK183" s="159" t="str">
        <f>IFERROR(RANK(CJ183,CJ$12:CJ$286,0)+COUNTIF(CJ$12:CJ183,CJ183)-1,NA)</f>
        <v>N/A</v>
      </c>
      <c r="CM183" s="227" t="s">
        <v>741</v>
      </c>
      <c r="CN183" s="227" t="str">
        <f t="shared" si="61"/>
        <v>FY21</v>
      </c>
      <c r="CO183" s="52" cm="1">
        <f t="array" ref="CO183">Inflation!$S$11
/INDEX(Inflation!$J$11:$Z$11,,MATCH(RIGHT(CM183,2),RIGHT(Inflation!$J$9:$Z$9,2),0))
/(1+Inflation!$S$10)^0.5</f>
        <v>0.99572464908317349</v>
      </c>
      <c r="CP183" s="227" t="s">
        <v>199</v>
      </c>
    </row>
    <row r="184" spans="1:94" hidden="1" x14ac:dyDescent="0.2">
      <c r="A184" s="49">
        <f>IF(AND(COUNTIF(D$12:D184,D184)&gt;1,D184&lt;&gt;"[Project Name]"),1,0)</f>
        <v>0</v>
      </c>
      <c r="C184" s="28">
        <f t="shared" si="62"/>
        <v>173</v>
      </c>
      <c r="D184" s="218" t="s">
        <v>134</v>
      </c>
      <c r="E184" s="218" t="b">
        <v>1</v>
      </c>
      <c r="F184" s="219" t="s">
        <v>27</v>
      </c>
      <c r="G184" s="219" t="s">
        <v>42</v>
      </c>
      <c r="H184" s="219" t="s">
        <v>49</v>
      </c>
      <c r="I184" s="219" t="s">
        <v>15</v>
      </c>
      <c r="J184" s="219" t="s">
        <v>134</v>
      </c>
      <c r="K184" s="219" t="s">
        <v>15</v>
      </c>
      <c r="L184" s="219" t="s">
        <v>15</v>
      </c>
      <c r="M184" s="219" t="s">
        <v>15</v>
      </c>
      <c r="N184" s="219" t="s">
        <v>200</v>
      </c>
      <c r="O184" s="220">
        <v>0</v>
      </c>
      <c r="P184" s="219" t="s">
        <v>523</v>
      </c>
      <c r="Q184" s="221" t="s">
        <v>131</v>
      </c>
      <c r="R184" s="222">
        <v>8</v>
      </c>
      <c r="S184" s="220">
        <v>0</v>
      </c>
      <c r="T184" s="43">
        <f t="shared" si="63"/>
        <v>1</v>
      </c>
      <c r="V184" s="223">
        <v>0</v>
      </c>
      <c r="W184" s="223">
        <v>0</v>
      </c>
      <c r="X184" s="223">
        <v>0.18918768332580296</v>
      </c>
      <c r="Y184" s="223">
        <v>0</v>
      </c>
      <c r="Z184" s="223">
        <v>7.4679348681238003E-2</v>
      </c>
      <c r="AA184" s="141">
        <f t="shared" si="73"/>
        <v>0.26386703200704098</v>
      </c>
      <c r="AC184" s="224">
        <v>0.2</v>
      </c>
      <c r="AD184" s="224">
        <v>0.2</v>
      </c>
      <c r="AE184" s="224">
        <v>0.2</v>
      </c>
      <c r="AF184" s="224">
        <v>0.2</v>
      </c>
      <c r="AG184" s="224">
        <v>0.2</v>
      </c>
      <c r="AI184" s="220">
        <v>0</v>
      </c>
      <c r="AJ184" s="220">
        <v>0</v>
      </c>
      <c r="AK184" s="220">
        <v>0</v>
      </c>
      <c r="AL184" s="220">
        <v>0</v>
      </c>
      <c r="AM184" s="220">
        <v>0</v>
      </c>
      <c r="AN184" s="220">
        <v>0</v>
      </c>
      <c r="AO184" s="220">
        <v>1</v>
      </c>
      <c r="AP184" s="220">
        <v>0</v>
      </c>
      <c r="AQ184" s="220">
        <v>0</v>
      </c>
      <c r="AR184" s="220">
        <v>0</v>
      </c>
      <c r="AS184" s="220">
        <v>0</v>
      </c>
      <c r="AT184" s="220">
        <v>0</v>
      </c>
      <c r="AU184" s="220">
        <v>0</v>
      </c>
      <c r="AV184" s="220">
        <v>0</v>
      </c>
      <c r="AW184" s="220">
        <v>0</v>
      </c>
      <c r="AX184" s="220">
        <v>0</v>
      </c>
      <c r="AY184" s="220">
        <v>0</v>
      </c>
      <c r="AZ184" s="220">
        <v>0</v>
      </c>
      <c r="BA184" s="220">
        <v>0</v>
      </c>
      <c r="BB184" s="220">
        <v>0</v>
      </c>
      <c r="BC184" s="28"/>
      <c r="BD184" s="142">
        <f t="shared" si="64"/>
        <v>1</v>
      </c>
      <c r="BF184" s="155">
        <f t="shared" si="65"/>
        <v>0</v>
      </c>
      <c r="BG184" s="226">
        <v>0</v>
      </c>
      <c r="BH184" s="226">
        <v>0</v>
      </c>
      <c r="BI184" s="220">
        <v>0</v>
      </c>
      <c r="BJ184" s="220">
        <v>0</v>
      </c>
      <c r="BK184" s="220">
        <v>0</v>
      </c>
      <c r="BL184" s="140">
        <f t="shared" si="66"/>
        <v>1</v>
      </c>
      <c r="BM184" s="28"/>
      <c r="BN184" s="155">
        <f t="shared" si="67"/>
        <v>0</v>
      </c>
      <c r="BO184" s="226">
        <v>0</v>
      </c>
      <c r="BP184" s="220">
        <v>0</v>
      </c>
      <c r="BQ184" s="220">
        <v>0</v>
      </c>
      <c r="BR184" s="220">
        <v>0</v>
      </c>
      <c r="BS184" s="140">
        <f t="shared" si="68"/>
        <v>1</v>
      </c>
      <c r="BU184" s="155">
        <f t="shared" si="69"/>
        <v>0</v>
      </c>
      <c r="BV184" s="226">
        <v>0</v>
      </c>
      <c r="BW184" s="226">
        <v>0</v>
      </c>
      <c r="BX184" s="226">
        <v>0</v>
      </c>
      <c r="BY184" s="226">
        <v>0</v>
      </c>
      <c r="BZ184" s="226">
        <v>0</v>
      </c>
      <c r="CA184" s="226">
        <v>0</v>
      </c>
      <c r="CB184" s="226">
        <v>0</v>
      </c>
      <c r="CC184" s="140">
        <f t="shared" si="70"/>
        <v>1</v>
      </c>
      <c r="CE184" s="157" cm="1">
        <f t="array" ref="CE184">IF($AA184=0,0,
IF(OR(ROUND($BD184,2)&lt;&gt;1,
OR($AI184:$BB184&lt;0)),1,0))</f>
        <v>0</v>
      </c>
      <c r="CG184" s="159">
        <f t="shared" si="71"/>
        <v>1</v>
      </c>
      <c r="CH184" s="159">
        <f t="shared" si="72"/>
        <v>2</v>
      </c>
      <c r="CI184" s="159">
        <f>SUM(CH$12:CH184)+1</f>
        <v>433</v>
      </c>
      <c r="CJ184" s="144" t="str">
        <f t="shared" si="60"/>
        <v>N/A</v>
      </c>
      <c r="CK184" s="159" t="str">
        <f>IFERROR(RANK(CJ184,CJ$12:CJ$286,0)+COUNTIF(CJ$12:CJ184,CJ184)-1,NA)</f>
        <v>N/A</v>
      </c>
      <c r="CM184" s="227" t="s">
        <v>741</v>
      </c>
      <c r="CN184" s="227" t="str">
        <f t="shared" si="61"/>
        <v>FY21</v>
      </c>
      <c r="CO184" s="52" cm="1">
        <f t="array" ref="CO184">Inflation!$S$11
/INDEX(Inflation!$J$11:$Z$11,,MATCH(RIGHT(CM184,2),RIGHT(Inflation!$J$9:$Z$9,2),0))
/(1+Inflation!$S$10)^0.5</f>
        <v>0.99572464908317349</v>
      </c>
      <c r="CP184" s="227" t="s">
        <v>199</v>
      </c>
    </row>
    <row r="185" spans="1:94" hidden="1" x14ac:dyDescent="0.2">
      <c r="A185" s="49">
        <f>IF(AND(COUNTIF(D$12:D185,D185)&gt;1,D185&lt;&gt;"[Project Name]"),1,0)</f>
        <v>0</v>
      </c>
      <c r="C185" s="28">
        <f t="shared" si="62"/>
        <v>174</v>
      </c>
      <c r="D185" s="218" t="s">
        <v>135</v>
      </c>
      <c r="E185" s="218" t="b">
        <v>1</v>
      </c>
      <c r="F185" s="219" t="s">
        <v>27</v>
      </c>
      <c r="G185" s="219" t="s">
        <v>42</v>
      </c>
      <c r="H185" s="219" t="s">
        <v>49</v>
      </c>
      <c r="I185" s="219" t="s">
        <v>15</v>
      </c>
      <c r="J185" s="219" t="s">
        <v>135</v>
      </c>
      <c r="K185" s="219" t="s">
        <v>15</v>
      </c>
      <c r="L185" s="219" t="s">
        <v>15</v>
      </c>
      <c r="M185" s="219" t="s">
        <v>15</v>
      </c>
      <c r="N185" s="219" t="s">
        <v>200</v>
      </c>
      <c r="O185" s="220">
        <v>0</v>
      </c>
      <c r="P185" s="219" t="s">
        <v>523</v>
      </c>
      <c r="Q185" s="221" t="s">
        <v>131</v>
      </c>
      <c r="R185" s="222">
        <v>8</v>
      </c>
      <c r="S185" s="220">
        <v>0</v>
      </c>
      <c r="T185" s="43">
        <f t="shared" si="63"/>
        <v>1</v>
      </c>
      <c r="V185" s="223">
        <v>0.6173492824315675</v>
      </c>
      <c r="W185" s="223">
        <v>0.26884565525245685</v>
      </c>
      <c r="X185" s="223">
        <v>0.41322572936951696</v>
      </c>
      <c r="Y185" s="223">
        <v>1.2496344345993826</v>
      </c>
      <c r="Z185" s="223">
        <v>0.51777681752325022</v>
      </c>
      <c r="AA185" s="141">
        <f t="shared" si="73"/>
        <v>3.0668319191761739</v>
      </c>
      <c r="AC185" s="224">
        <v>0.2</v>
      </c>
      <c r="AD185" s="224">
        <v>0.2</v>
      </c>
      <c r="AE185" s="224">
        <v>0.2</v>
      </c>
      <c r="AF185" s="224">
        <v>0.2</v>
      </c>
      <c r="AG185" s="224">
        <v>0.2</v>
      </c>
      <c r="AI185" s="220">
        <v>0</v>
      </c>
      <c r="AJ185" s="220">
        <v>0</v>
      </c>
      <c r="AK185" s="220">
        <v>0</v>
      </c>
      <c r="AL185" s="220">
        <v>0</v>
      </c>
      <c r="AM185" s="220">
        <v>0</v>
      </c>
      <c r="AN185" s="220">
        <v>0</v>
      </c>
      <c r="AO185" s="220">
        <v>1</v>
      </c>
      <c r="AP185" s="220">
        <v>0</v>
      </c>
      <c r="AQ185" s="220">
        <v>0</v>
      </c>
      <c r="AR185" s="220">
        <v>0</v>
      </c>
      <c r="AS185" s="220">
        <v>0</v>
      </c>
      <c r="AT185" s="220">
        <v>0</v>
      </c>
      <c r="AU185" s="220">
        <v>0</v>
      </c>
      <c r="AV185" s="220">
        <v>0</v>
      </c>
      <c r="AW185" s="220">
        <v>0</v>
      </c>
      <c r="AX185" s="220">
        <v>0</v>
      </c>
      <c r="AY185" s="220">
        <v>0</v>
      </c>
      <c r="AZ185" s="220">
        <v>0</v>
      </c>
      <c r="BA185" s="220">
        <v>0</v>
      </c>
      <c r="BB185" s="220">
        <v>0</v>
      </c>
      <c r="BC185" s="28"/>
      <c r="BD185" s="142">
        <f t="shared" si="64"/>
        <v>1</v>
      </c>
      <c r="BF185" s="155">
        <f t="shared" si="65"/>
        <v>0</v>
      </c>
      <c r="BG185" s="226">
        <v>0</v>
      </c>
      <c r="BH185" s="226">
        <v>0</v>
      </c>
      <c r="BI185" s="220">
        <v>0</v>
      </c>
      <c r="BJ185" s="220">
        <v>0</v>
      </c>
      <c r="BK185" s="220">
        <v>0</v>
      </c>
      <c r="BL185" s="140">
        <f t="shared" si="66"/>
        <v>1</v>
      </c>
      <c r="BM185" s="28"/>
      <c r="BN185" s="155">
        <f t="shared" si="67"/>
        <v>0</v>
      </c>
      <c r="BO185" s="226">
        <v>0</v>
      </c>
      <c r="BP185" s="220">
        <v>0</v>
      </c>
      <c r="BQ185" s="220">
        <v>0</v>
      </c>
      <c r="BR185" s="220">
        <v>0</v>
      </c>
      <c r="BS185" s="140">
        <f t="shared" si="68"/>
        <v>1</v>
      </c>
      <c r="BU185" s="155">
        <f t="shared" si="69"/>
        <v>0</v>
      </c>
      <c r="BV185" s="226">
        <v>0</v>
      </c>
      <c r="BW185" s="226">
        <v>0</v>
      </c>
      <c r="BX185" s="226">
        <v>0</v>
      </c>
      <c r="BY185" s="226">
        <v>0</v>
      </c>
      <c r="BZ185" s="226">
        <v>0</v>
      </c>
      <c r="CA185" s="226">
        <v>0</v>
      </c>
      <c r="CB185" s="226">
        <v>0</v>
      </c>
      <c r="CC185" s="140">
        <f t="shared" si="70"/>
        <v>1</v>
      </c>
      <c r="CE185" s="157" cm="1">
        <f t="array" ref="CE185">IF($AA185=0,0,
IF(OR(ROUND($BD185,2)&lt;&gt;1,
OR($AI185:$BB185&lt;0)),1,0))</f>
        <v>0</v>
      </c>
      <c r="CG185" s="159">
        <f t="shared" si="71"/>
        <v>1</v>
      </c>
      <c r="CH185" s="159">
        <f t="shared" si="72"/>
        <v>2</v>
      </c>
      <c r="CI185" s="159">
        <f>SUM(CH$12:CH185)+1</f>
        <v>435</v>
      </c>
      <c r="CJ185" s="144" t="str">
        <f t="shared" si="60"/>
        <v>N/A</v>
      </c>
      <c r="CK185" s="159" t="str">
        <f>IFERROR(RANK(CJ185,CJ$12:CJ$286,0)+COUNTIF(CJ$12:CJ185,CJ185)-1,NA)</f>
        <v>N/A</v>
      </c>
      <c r="CM185" s="227" t="s">
        <v>741</v>
      </c>
      <c r="CN185" s="227" t="str">
        <f t="shared" si="61"/>
        <v>FY21</v>
      </c>
      <c r="CO185" s="52" cm="1">
        <f t="array" ref="CO185">Inflation!$S$11
/INDEX(Inflation!$J$11:$Z$11,,MATCH(RIGHT(CM185,2),RIGHT(Inflation!$J$9:$Z$9,2),0))
/(1+Inflation!$S$10)^0.5</f>
        <v>0.99572464908317349</v>
      </c>
      <c r="CP185" s="227" t="s">
        <v>199</v>
      </c>
    </row>
    <row r="186" spans="1:94" hidden="1" x14ac:dyDescent="0.2">
      <c r="A186" s="49">
        <f>IF(AND(COUNTIF(D$12:D186,D186)&gt;1,D186&lt;&gt;"[Project Name]"),1,0)</f>
        <v>0</v>
      </c>
      <c r="C186" s="28">
        <f t="shared" si="62"/>
        <v>175</v>
      </c>
      <c r="D186" s="218" t="s">
        <v>136</v>
      </c>
      <c r="E186" s="218" t="b">
        <v>1</v>
      </c>
      <c r="F186" s="219" t="s">
        <v>27</v>
      </c>
      <c r="G186" s="219" t="s">
        <v>42</v>
      </c>
      <c r="H186" s="219" t="s">
        <v>49</v>
      </c>
      <c r="I186" s="219" t="s">
        <v>15</v>
      </c>
      <c r="J186" s="219" t="s">
        <v>136</v>
      </c>
      <c r="K186" s="219" t="s">
        <v>15</v>
      </c>
      <c r="L186" s="219" t="s">
        <v>15</v>
      </c>
      <c r="M186" s="219" t="s">
        <v>15</v>
      </c>
      <c r="N186" s="219" t="s">
        <v>200</v>
      </c>
      <c r="O186" s="220">
        <v>0</v>
      </c>
      <c r="P186" s="219" t="s">
        <v>523</v>
      </c>
      <c r="Q186" s="221" t="s">
        <v>131</v>
      </c>
      <c r="R186" s="222">
        <v>8</v>
      </c>
      <c r="S186" s="220">
        <v>0</v>
      </c>
      <c r="T186" s="43">
        <f t="shared" si="63"/>
        <v>1</v>
      </c>
      <c r="V186" s="223">
        <v>6.2431935497514974</v>
      </c>
      <c r="W186" s="223">
        <v>6.5568468142126974</v>
      </c>
      <c r="X186" s="223">
        <v>6.189424418701007</v>
      </c>
      <c r="Y186" s="223">
        <v>6.1884286940519226</v>
      </c>
      <c r="Z186" s="223">
        <v>5.64775020959976</v>
      </c>
      <c r="AA186" s="141">
        <f t="shared" si="73"/>
        <v>30.825643686316884</v>
      </c>
      <c r="AC186" s="224">
        <v>0.2</v>
      </c>
      <c r="AD186" s="224">
        <v>0.2</v>
      </c>
      <c r="AE186" s="224">
        <v>0.2</v>
      </c>
      <c r="AF186" s="224">
        <v>0.2</v>
      </c>
      <c r="AG186" s="224">
        <v>0.2</v>
      </c>
      <c r="AI186" s="220">
        <v>0</v>
      </c>
      <c r="AJ186" s="220">
        <v>0</v>
      </c>
      <c r="AK186" s="220">
        <v>0</v>
      </c>
      <c r="AL186" s="220">
        <v>0</v>
      </c>
      <c r="AM186" s="220">
        <v>0</v>
      </c>
      <c r="AN186" s="220">
        <v>0</v>
      </c>
      <c r="AO186" s="220">
        <v>1</v>
      </c>
      <c r="AP186" s="220">
        <v>0</v>
      </c>
      <c r="AQ186" s="220">
        <v>0</v>
      </c>
      <c r="AR186" s="220">
        <v>0</v>
      </c>
      <c r="AS186" s="220">
        <v>0</v>
      </c>
      <c r="AT186" s="220">
        <v>0</v>
      </c>
      <c r="AU186" s="220">
        <v>0</v>
      </c>
      <c r="AV186" s="220">
        <v>0</v>
      </c>
      <c r="AW186" s="220">
        <v>0</v>
      </c>
      <c r="AX186" s="220">
        <v>0</v>
      </c>
      <c r="AY186" s="220">
        <v>0</v>
      </c>
      <c r="AZ186" s="220">
        <v>0</v>
      </c>
      <c r="BA186" s="220">
        <v>0</v>
      </c>
      <c r="BB186" s="220">
        <v>0</v>
      </c>
      <c r="BC186" s="28"/>
      <c r="BD186" s="142">
        <f t="shared" si="64"/>
        <v>1</v>
      </c>
      <c r="BF186" s="155">
        <f t="shared" si="65"/>
        <v>0</v>
      </c>
      <c r="BG186" s="226">
        <v>0</v>
      </c>
      <c r="BH186" s="226">
        <v>0</v>
      </c>
      <c r="BI186" s="220">
        <v>0</v>
      </c>
      <c r="BJ186" s="220">
        <v>0</v>
      </c>
      <c r="BK186" s="220">
        <v>0</v>
      </c>
      <c r="BL186" s="140">
        <f t="shared" si="66"/>
        <v>1</v>
      </c>
      <c r="BM186" s="28"/>
      <c r="BN186" s="155">
        <f t="shared" si="67"/>
        <v>0</v>
      </c>
      <c r="BO186" s="226">
        <v>0</v>
      </c>
      <c r="BP186" s="220">
        <v>0</v>
      </c>
      <c r="BQ186" s="220">
        <v>0</v>
      </c>
      <c r="BR186" s="220">
        <v>0</v>
      </c>
      <c r="BS186" s="140">
        <f t="shared" si="68"/>
        <v>1</v>
      </c>
      <c r="BU186" s="155">
        <f t="shared" si="69"/>
        <v>0</v>
      </c>
      <c r="BV186" s="226">
        <v>0</v>
      </c>
      <c r="BW186" s="226">
        <v>0</v>
      </c>
      <c r="BX186" s="226">
        <v>0</v>
      </c>
      <c r="BY186" s="226">
        <v>0</v>
      </c>
      <c r="BZ186" s="226">
        <v>0</v>
      </c>
      <c r="CA186" s="226">
        <v>0</v>
      </c>
      <c r="CB186" s="226">
        <v>0</v>
      </c>
      <c r="CC186" s="140">
        <f t="shared" si="70"/>
        <v>1</v>
      </c>
      <c r="CE186" s="157" cm="1">
        <f t="array" ref="CE186">IF($AA186=0,0,
IF(OR(ROUND($BD186,2)&lt;&gt;1,
OR($AI186:$BB186&lt;0)),1,0))</f>
        <v>0</v>
      </c>
      <c r="CG186" s="159">
        <f t="shared" si="71"/>
        <v>1</v>
      </c>
      <c r="CH186" s="159">
        <f t="shared" si="72"/>
        <v>2</v>
      </c>
      <c r="CI186" s="159">
        <f>SUM(CH$12:CH186)+1</f>
        <v>437</v>
      </c>
      <c r="CJ186" s="144" t="str">
        <f t="shared" si="60"/>
        <v>N/A</v>
      </c>
      <c r="CK186" s="159" t="str">
        <f>IFERROR(RANK(CJ186,CJ$12:CJ$286,0)+COUNTIF(CJ$12:CJ186,CJ186)-1,NA)</f>
        <v>N/A</v>
      </c>
      <c r="CM186" s="227" t="s">
        <v>741</v>
      </c>
      <c r="CN186" s="227" t="str">
        <f t="shared" si="61"/>
        <v>FY21</v>
      </c>
      <c r="CO186" s="52" cm="1">
        <f t="array" ref="CO186">Inflation!$S$11
/INDEX(Inflation!$J$11:$Z$11,,MATCH(RIGHT(CM186,2),RIGHT(Inflation!$J$9:$Z$9,2),0))
/(1+Inflation!$S$10)^0.5</f>
        <v>0.99572464908317349</v>
      </c>
      <c r="CP186" s="227" t="s">
        <v>199</v>
      </c>
    </row>
    <row r="187" spans="1:94" hidden="1" x14ac:dyDescent="0.2">
      <c r="A187" s="49">
        <f>IF(AND(COUNTIF(D$12:D187,D187)&gt;1,D187&lt;&gt;"[Project Name]"),1,0)</f>
        <v>0</v>
      </c>
      <c r="C187" s="28">
        <f t="shared" si="62"/>
        <v>176</v>
      </c>
      <c r="D187" s="218" t="s">
        <v>137</v>
      </c>
      <c r="E187" s="218" t="b">
        <v>1</v>
      </c>
      <c r="F187" s="219" t="s">
        <v>27</v>
      </c>
      <c r="G187" s="219" t="s">
        <v>42</v>
      </c>
      <c r="H187" s="219" t="s">
        <v>49</v>
      </c>
      <c r="I187" s="219" t="s">
        <v>15</v>
      </c>
      <c r="J187" s="219" t="s">
        <v>137</v>
      </c>
      <c r="K187" s="219" t="s">
        <v>15</v>
      </c>
      <c r="L187" s="219" t="s">
        <v>15</v>
      </c>
      <c r="M187" s="219" t="s">
        <v>15</v>
      </c>
      <c r="N187" s="219" t="s">
        <v>200</v>
      </c>
      <c r="O187" s="220">
        <v>0</v>
      </c>
      <c r="P187" s="219" t="s">
        <v>523</v>
      </c>
      <c r="Q187" s="221" t="s">
        <v>131</v>
      </c>
      <c r="R187" s="222">
        <v>8</v>
      </c>
      <c r="S187" s="220">
        <v>0</v>
      </c>
      <c r="T187" s="43">
        <f t="shared" si="63"/>
        <v>1</v>
      </c>
      <c r="V187" s="223">
        <v>0.67211413813114218</v>
      </c>
      <c r="W187" s="223">
        <v>1.0952971139914909</v>
      </c>
      <c r="X187" s="223">
        <v>1.0952971139914909</v>
      </c>
      <c r="Y187" s="223">
        <v>1.1450833464456494</v>
      </c>
      <c r="Z187" s="223">
        <v>1.0455108815373322</v>
      </c>
      <c r="AA187" s="141">
        <f t="shared" si="73"/>
        <v>5.0533025940971052</v>
      </c>
      <c r="AC187" s="224">
        <v>0.2</v>
      </c>
      <c r="AD187" s="224">
        <v>0.2</v>
      </c>
      <c r="AE187" s="224">
        <v>0.2</v>
      </c>
      <c r="AF187" s="224">
        <v>0.2</v>
      </c>
      <c r="AG187" s="224">
        <v>0.2</v>
      </c>
      <c r="AI187" s="220">
        <v>0</v>
      </c>
      <c r="AJ187" s="220">
        <v>0</v>
      </c>
      <c r="AK187" s="220">
        <v>0</v>
      </c>
      <c r="AL187" s="220">
        <v>0</v>
      </c>
      <c r="AM187" s="220">
        <v>0</v>
      </c>
      <c r="AN187" s="220">
        <v>0</v>
      </c>
      <c r="AO187" s="220">
        <v>1</v>
      </c>
      <c r="AP187" s="220">
        <v>0</v>
      </c>
      <c r="AQ187" s="220">
        <v>0</v>
      </c>
      <c r="AR187" s="220">
        <v>0</v>
      </c>
      <c r="AS187" s="220">
        <v>0</v>
      </c>
      <c r="AT187" s="220">
        <v>0</v>
      </c>
      <c r="AU187" s="220">
        <v>0</v>
      </c>
      <c r="AV187" s="220">
        <v>0</v>
      </c>
      <c r="AW187" s="220">
        <v>0</v>
      </c>
      <c r="AX187" s="220">
        <v>0</v>
      </c>
      <c r="AY187" s="220">
        <v>0</v>
      </c>
      <c r="AZ187" s="220">
        <v>0</v>
      </c>
      <c r="BA187" s="220">
        <v>0</v>
      </c>
      <c r="BB187" s="220">
        <v>0</v>
      </c>
      <c r="BC187" s="28"/>
      <c r="BD187" s="142">
        <f t="shared" si="64"/>
        <v>1</v>
      </c>
      <c r="BF187" s="155">
        <f t="shared" si="65"/>
        <v>0</v>
      </c>
      <c r="BG187" s="226">
        <v>0</v>
      </c>
      <c r="BH187" s="226">
        <v>0</v>
      </c>
      <c r="BI187" s="220">
        <v>0</v>
      </c>
      <c r="BJ187" s="220">
        <v>0</v>
      </c>
      <c r="BK187" s="220">
        <v>0</v>
      </c>
      <c r="BL187" s="140">
        <f t="shared" si="66"/>
        <v>1</v>
      </c>
      <c r="BM187" s="28"/>
      <c r="BN187" s="155">
        <f t="shared" si="67"/>
        <v>0</v>
      </c>
      <c r="BO187" s="226">
        <v>0</v>
      </c>
      <c r="BP187" s="220">
        <v>0</v>
      </c>
      <c r="BQ187" s="220">
        <v>0</v>
      </c>
      <c r="BR187" s="220">
        <v>0</v>
      </c>
      <c r="BS187" s="140">
        <f t="shared" si="68"/>
        <v>1</v>
      </c>
      <c r="BU187" s="155">
        <f t="shared" si="69"/>
        <v>0</v>
      </c>
      <c r="BV187" s="226">
        <v>0</v>
      </c>
      <c r="BW187" s="226">
        <v>0</v>
      </c>
      <c r="BX187" s="226">
        <v>0</v>
      </c>
      <c r="BY187" s="226">
        <v>0</v>
      </c>
      <c r="BZ187" s="226">
        <v>0</v>
      </c>
      <c r="CA187" s="226">
        <v>0</v>
      </c>
      <c r="CB187" s="226">
        <v>0</v>
      </c>
      <c r="CC187" s="140">
        <f t="shared" si="70"/>
        <v>1</v>
      </c>
      <c r="CE187" s="157" cm="1">
        <f t="array" ref="CE187">IF($AA187=0,0,
IF(OR(ROUND($BD187,2)&lt;&gt;1,
OR($AI187:$BB187&lt;0)),1,0))</f>
        <v>0</v>
      </c>
      <c r="CG187" s="159">
        <f t="shared" si="71"/>
        <v>1</v>
      </c>
      <c r="CH187" s="159">
        <f t="shared" si="72"/>
        <v>2</v>
      </c>
      <c r="CI187" s="159">
        <f>SUM(CH$12:CH187)+1</f>
        <v>439</v>
      </c>
      <c r="CJ187" s="144" t="str">
        <f t="shared" si="60"/>
        <v>N/A</v>
      </c>
      <c r="CK187" s="159" t="str">
        <f>IFERROR(RANK(CJ187,CJ$12:CJ$286,0)+COUNTIF(CJ$12:CJ187,CJ187)-1,NA)</f>
        <v>N/A</v>
      </c>
      <c r="CM187" s="227" t="s">
        <v>741</v>
      </c>
      <c r="CN187" s="227" t="str">
        <f t="shared" si="61"/>
        <v>FY21</v>
      </c>
      <c r="CO187" s="52" cm="1">
        <f t="array" ref="CO187">Inflation!$S$11
/INDEX(Inflation!$J$11:$Z$11,,MATCH(RIGHT(CM187,2),RIGHT(Inflation!$J$9:$Z$9,2),0))
/(1+Inflation!$S$10)^0.5</f>
        <v>0.99572464908317349</v>
      </c>
      <c r="CP187" s="227" t="s">
        <v>199</v>
      </c>
    </row>
    <row r="188" spans="1:94" hidden="1" x14ac:dyDescent="0.2">
      <c r="A188" s="49">
        <f>IF(AND(COUNTIF(D$12:D188,D188)&gt;1,D188&lt;&gt;"[Project Name]"),1,0)</f>
        <v>0</v>
      </c>
      <c r="C188" s="28">
        <f t="shared" si="62"/>
        <v>177</v>
      </c>
      <c r="D188" s="218" t="s">
        <v>138</v>
      </c>
      <c r="E188" s="218" t="b">
        <v>1</v>
      </c>
      <c r="F188" s="219" t="s">
        <v>27</v>
      </c>
      <c r="G188" s="219" t="s">
        <v>42</v>
      </c>
      <c r="H188" s="219" t="s">
        <v>49</v>
      </c>
      <c r="I188" s="219" t="s">
        <v>15</v>
      </c>
      <c r="J188" s="219" t="s">
        <v>138</v>
      </c>
      <c r="K188" s="219" t="s">
        <v>15</v>
      </c>
      <c r="L188" s="219" t="s">
        <v>15</v>
      </c>
      <c r="M188" s="219" t="s">
        <v>15</v>
      </c>
      <c r="N188" s="219" t="s">
        <v>200</v>
      </c>
      <c r="O188" s="220">
        <v>0</v>
      </c>
      <c r="P188" s="219" t="s">
        <v>523</v>
      </c>
      <c r="Q188" s="221" t="s">
        <v>131</v>
      </c>
      <c r="R188" s="222">
        <v>8</v>
      </c>
      <c r="S188" s="220">
        <v>0</v>
      </c>
      <c r="T188" s="43">
        <f t="shared" si="63"/>
        <v>1</v>
      </c>
      <c r="V188" s="223">
        <v>0.27183282919970636</v>
      </c>
      <c r="W188" s="223">
        <v>2.0910217630746644E-2</v>
      </c>
      <c r="X188" s="223">
        <v>0.16728174104597315</v>
      </c>
      <c r="Y188" s="223">
        <v>0.1463715234152265</v>
      </c>
      <c r="Z188" s="223">
        <v>0</v>
      </c>
      <c r="AA188" s="141">
        <f t="shared" si="73"/>
        <v>0.60639631129165261</v>
      </c>
      <c r="AC188" s="224">
        <v>0.2</v>
      </c>
      <c r="AD188" s="224">
        <v>0.2</v>
      </c>
      <c r="AE188" s="224">
        <v>0.2</v>
      </c>
      <c r="AF188" s="224">
        <v>0.2</v>
      </c>
      <c r="AG188" s="224">
        <v>0.2</v>
      </c>
      <c r="AI188" s="220">
        <v>0</v>
      </c>
      <c r="AJ188" s="220">
        <v>0</v>
      </c>
      <c r="AK188" s="220">
        <v>0</v>
      </c>
      <c r="AL188" s="220">
        <v>0</v>
      </c>
      <c r="AM188" s="220">
        <v>0</v>
      </c>
      <c r="AN188" s="220">
        <v>0</v>
      </c>
      <c r="AO188" s="220">
        <v>1</v>
      </c>
      <c r="AP188" s="220">
        <v>0</v>
      </c>
      <c r="AQ188" s="220">
        <v>0</v>
      </c>
      <c r="AR188" s="220">
        <v>0</v>
      </c>
      <c r="AS188" s="220">
        <v>0</v>
      </c>
      <c r="AT188" s="220">
        <v>0</v>
      </c>
      <c r="AU188" s="220">
        <v>0</v>
      </c>
      <c r="AV188" s="220">
        <v>0</v>
      </c>
      <c r="AW188" s="220">
        <v>0</v>
      </c>
      <c r="AX188" s="220">
        <v>0</v>
      </c>
      <c r="AY188" s="220">
        <v>0</v>
      </c>
      <c r="AZ188" s="220">
        <v>0</v>
      </c>
      <c r="BA188" s="220">
        <v>0</v>
      </c>
      <c r="BB188" s="220">
        <v>0</v>
      </c>
      <c r="BC188" s="28"/>
      <c r="BD188" s="142">
        <f t="shared" si="64"/>
        <v>1</v>
      </c>
      <c r="BF188" s="155">
        <f t="shared" si="65"/>
        <v>0</v>
      </c>
      <c r="BG188" s="226">
        <v>0</v>
      </c>
      <c r="BH188" s="226">
        <v>0</v>
      </c>
      <c r="BI188" s="220">
        <v>0</v>
      </c>
      <c r="BJ188" s="220">
        <v>0</v>
      </c>
      <c r="BK188" s="220">
        <v>0</v>
      </c>
      <c r="BL188" s="140">
        <f t="shared" si="66"/>
        <v>1</v>
      </c>
      <c r="BM188" s="28"/>
      <c r="BN188" s="155">
        <f t="shared" si="67"/>
        <v>0</v>
      </c>
      <c r="BO188" s="226">
        <v>0</v>
      </c>
      <c r="BP188" s="220">
        <v>0</v>
      </c>
      <c r="BQ188" s="220">
        <v>0</v>
      </c>
      <c r="BR188" s="220">
        <v>0</v>
      </c>
      <c r="BS188" s="140">
        <f t="shared" si="68"/>
        <v>1</v>
      </c>
      <c r="BU188" s="155">
        <f t="shared" si="69"/>
        <v>0</v>
      </c>
      <c r="BV188" s="226">
        <v>0</v>
      </c>
      <c r="BW188" s="226">
        <v>0</v>
      </c>
      <c r="BX188" s="226">
        <v>0</v>
      </c>
      <c r="BY188" s="226">
        <v>0</v>
      </c>
      <c r="BZ188" s="226">
        <v>0</v>
      </c>
      <c r="CA188" s="226">
        <v>0</v>
      </c>
      <c r="CB188" s="226">
        <v>0</v>
      </c>
      <c r="CC188" s="140">
        <f t="shared" si="70"/>
        <v>1</v>
      </c>
      <c r="CE188" s="157" cm="1">
        <f t="array" ref="CE188">IF($AA188=0,0,
IF(OR(ROUND($BD188,2)&lt;&gt;1,
OR($AI188:$BB188&lt;0)),1,0))</f>
        <v>0</v>
      </c>
      <c r="CG188" s="159">
        <f t="shared" si="71"/>
        <v>1</v>
      </c>
      <c r="CH188" s="159">
        <f t="shared" si="72"/>
        <v>2</v>
      </c>
      <c r="CI188" s="159">
        <f>SUM(CH$12:CH188)+1</f>
        <v>441</v>
      </c>
      <c r="CJ188" s="144" t="str">
        <f t="shared" si="60"/>
        <v>N/A</v>
      </c>
      <c r="CK188" s="159" t="str">
        <f>IFERROR(RANK(CJ188,CJ$12:CJ$286,0)+COUNTIF(CJ$12:CJ188,CJ188)-1,NA)</f>
        <v>N/A</v>
      </c>
      <c r="CM188" s="227" t="s">
        <v>741</v>
      </c>
      <c r="CN188" s="227" t="str">
        <f t="shared" si="61"/>
        <v>FY21</v>
      </c>
      <c r="CO188" s="52" cm="1">
        <f t="array" ref="CO188">Inflation!$S$11
/INDEX(Inflation!$J$11:$Z$11,,MATCH(RIGHT(CM188,2),RIGHT(Inflation!$J$9:$Z$9,2),0))
/(1+Inflation!$S$10)^0.5</f>
        <v>0.99572464908317349</v>
      </c>
      <c r="CP188" s="227" t="s">
        <v>199</v>
      </c>
    </row>
    <row r="189" spans="1:94" hidden="1" x14ac:dyDescent="0.2">
      <c r="A189" s="49">
        <f>IF(AND(COUNTIF(D$12:D189,D189)&gt;1,D189&lt;&gt;"[Project Name]"),1,0)</f>
        <v>0</v>
      </c>
      <c r="C189" s="28">
        <f t="shared" si="62"/>
        <v>178</v>
      </c>
      <c r="D189" s="218" t="s">
        <v>725</v>
      </c>
      <c r="E189" s="218" t="b">
        <v>1</v>
      </c>
      <c r="F189" s="219" t="s">
        <v>27</v>
      </c>
      <c r="G189" s="219" t="s">
        <v>42</v>
      </c>
      <c r="H189" s="219" t="s">
        <v>49</v>
      </c>
      <c r="I189" s="219" t="s">
        <v>15</v>
      </c>
      <c r="J189" s="219" t="s">
        <v>232</v>
      </c>
      <c r="K189" s="219" t="s">
        <v>15</v>
      </c>
      <c r="L189" s="219" t="s">
        <v>15</v>
      </c>
      <c r="M189" s="219" t="s">
        <v>15</v>
      </c>
      <c r="N189" s="219" t="s">
        <v>200</v>
      </c>
      <c r="O189" s="220">
        <v>0</v>
      </c>
      <c r="P189" s="219" t="s">
        <v>523</v>
      </c>
      <c r="Q189" s="221" t="s">
        <v>131</v>
      </c>
      <c r="R189" s="222">
        <v>8</v>
      </c>
      <c r="S189" s="220">
        <v>0</v>
      </c>
      <c r="T189" s="43">
        <f t="shared" si="63"/>
        <v>1</v>
      </c>
      <c r="V189" s="223">
        <v>0</v>
      </c>
      <c r="W189" s="223">
        <v>3.9828985963326943E-2</v>
      </c>
      <c r="X189" s="223">
        <v>0</v>
      </c>
      <c r="Y189" s="223">
        <v>0</v>
      </c>
      <c r="Z189" s="223">
        <v>0.2837815249887044</v>
      </c>
      <c r="AA189" s="141">
        <f t="shared" si="73"/>
        <v>0.32361051095203136</v>
      </c>
      <c r="AC189" s="224">
        <v>0.2</v>
      </c>
      <c r="AD189" s="224">
        <v>0.2</v>
      </c>
      <c r="AE189" s="224">
        <v>0.2</v>
      </c>
      <c r="AF189" s="224">
        <v>0.2</v>
      </c>
      <c r="AG189" s="224">
        <v>0.2</v>
      </c>
      <c r="AI189" s="220">
        <v>0</v>
      </c>
      <c r="AJ189" s="220">
        <v>0</v>
      </c>
      <c r="AK189" s="220">
        <v>0</v>
      </c>
      <c r="AL189" s="220">
        <v>0</v>
      </c>
      <c r="AM189" s="220">
        <v>0</v>
      </c>
      <c r="AN189" s="220">
        <v>0</v>
      </c>
      <c r="AO189" s="220">
        <v>1</v>
      </c>
      <c r="AP189" s="220">
        <v>0</v>
      </c>
      <c r="AQ189" s="220">
        <v>0</v>
      </c>
      <c r="AR189" s="220">
        <v>0</v>
      </c>
      <c r="AS189" s="220">
        <v>0</v>
      </c>
      <c r="AT189" s="220">
        <v>0</v>
      </c>
      <c r="AU189" s="220">
        <v>0</v>
      </c>
      <c r="AV189" s="220">
        <v>0</v>
      </c>
      <c r="AW189" s="220">
        <v>0</v>
      </c>
      <c r="AX189" s="220">
        <v>0</v>
      </c>
      <c r="AY189" s="220">
        <v>0</v>
      </c>
      <c r="AZ189" s="220">
        <v>0</v>
      </c>
      <c r="BA189" s="220">
        <v>0</v>
      </c>
      <c r="BB189" s="220">
        <v>0</v>
      </c>
      <c r="BC189" s="28"/>
      <c r="BD189" s="142">
        <f t="shared" si="64"/>
        <v>1</v>
      </c>
      <c r="BF189" s="155">
        <f t="shared" si="65"/>
        <v>0</v>
      </c>
      <c r="BG189" s="226">
        <v>0</v>
      </c>
      <c r="BH189" s="226">
        <v>0</v>
      </c>
      <c r="BI189" s="220">
        <v>0</v>
      </c>
      <c r="BJ189" s="220">
        <v>0</v>
      </c>
      <c r="BK189" s="220">
        <v>0</v>
      </c>
      <c r="BL189" s="140">
        <f t="shared" si="66"/>
        <v>1</v>
      </c>
      <c r="BM189" s="28"/>
      <c r="BN189" s="155">
        <f t="shared" si="67"/>
        <v>0</v>
      </c>
      <c r="BO189" s="226">
        <v>0</v>
      </c>
      <c r="BP189" s="220">
        <v>0</v>
      </c>
      <c r="BQ189" s="220">
        <v>0</v>
      </c>
      <c r="BR189" s="220">
        <v>0</v>
      </c>
      <c r="BS189" s="140">
        <f t="shared" si="68"/>
        <v>1</v>
      </c>
      <c r="BU189" s="155">
        <f t="shared" si="69"/>
        <v>0</v>
      </c>
      <c r="BV189" s="226">
        <v>0</v>
      </c>
      <c r="BW189" s="226">
        <v>0</v>
      </c>
      <c r="BX189" s="226">
        <v>0</v>
      </c>
      <c r="BY189" s="226">
        <v>0</v>
      </c>
      <c r="BZ189" s="226">
        <v>0</v>
      </c>
      <c r="CA189" s="226">
        <v>0</v>
      </c>
      <c r="CB189" s="226">
        <v>0</v>
      </c>
      <c r="CC189" s="140">
        <f t="shared" si="70"/>
        <v>1</v>
      </c>
      <c r="CE189" s="157" cm="1">
        <f t="array" ref="CE189">IF($AA189=0,0,
IF(OR(ROUND($BD189,2)&lt;&gt;1,
OR($AI189:$BB189&lt;0)),1,0))</f>
        <v>0</v>
      </c>
      <c r="CG189" s="159">
        <f t="shared" si="71"/>
        <v>1</v>
      </c>
      <c r="CH189" s="159">
        <f t="shared" si="72"/>
        <v>2</v>
      </c>
      <c r="CI189" s="159">
        <f>SUM(CH$12:CH189)+1</f>
        <v>443</v>
      </c>
      <c r="CJ189" s="144" t="str">
        <f t="shared" si="60"/>
        <v>N/A</v>
      </c>
      <c r="CK189" s="159" t="str">
        <f>IFERROR(RANK(CJ189,CJ$12:CJ$286,0)+COUNTIF(CJ$12:CJ189,CJ189)-1,NA)</f>
        <v>N/A</v>
      </c>
      <c r="CM189" s="227" t="s">
        <v>741</v>
      </c>
      <c r="CN189" s="227" t="str">
        <f t="shared" si="61"/>
        <v>FY21</v>
      </c>
      <c r="CO189" s="52" cm="1">
        <f t="array" ref="CO189">Inflation!$S$11
/INDEX(Inflation!$J$11:$Z$11,,MATCH(RIGHT(CM189,2),RIGHT(Inflation!$J$9:$Z$9,2),0))
/(1+Inflation!$S$10)^0.5</f>
        <v>0.99572464908317349</v>
      </c>
      <c r="CP189" s="227" t="s">
        <v>199</v>
      </c>
    </row>
    <row r="190" spans="1:94" hidden="1" x14ac:dyDescent="0.2">
      <c r="A190" s="49">
        <f>IF(AND(COUNTIF(D$12:D190,D190)&gt;1,D190&lt;&gt;"[Project Name]"),1,0)</f>
        <v>0</v>
      </c>
      <c r="C190" s="28">
        <f t="shared" si="62"/>
        <v>179</v>
      </c>
      <c r="D190" s="218" t="s">
        <v>139</v>
      </c>
      <c r="E190" s="218" t="b">
        <v>1</v>
      </c>
      <c r="F190" s="219" t="s">
        <v>27</v>
      </c>
      <c r="G190" s="219" t="s">
        <v>42</v>
      </c>
      <c r="H190" s="219" t="s">
        <v>49</v>
      </c>
      <c r="I190" s="219" t="s">
        <v>15</v>
      </c>
      <c r="J190" s="219" t="s">
        <v>139</v>
      </c>
      <c r="K190" s="219" t="s">
        <v>15</v>
      </c>
      <c r="L190" s="219" t="s">
        <v>15</v>
      </c>
      <c r="M190" s="219" t="s">
        <v>15</v>
      </c>
      <c r="N190" s="219" t="s">
        <v>200</v>
      </c>
      <c r="O190" s="220">
        <v>0</v>
      </c>
      <c r="P190" s="219" t="s">
        <v>523</v>
      </c>
      <c r="Q190" s="221" t="s">
        <v>131</v>
      </c>
      <c r="R190" s="222">
        <v>8</v>
      </c>
      <c r="S190" s="220">
        <v>0</v>
      </c>
      <c r="T190" s="43">
        <f t="shared" si="63"/>
        <v>1</v>
      </c>
      <c r="V190" s="223">
        <v>0.60610325795305198</v>
      </c>
      <c r="W190" s="223">
        <v>0.49546536166003458</v>
      </c>
      <c r="X190" s="223">
        <v>0.51951707824547311</v>
      </c>
      <c r="Y190" s="223">
        <v>0.50508604829421</v>
      </c>
      <c r="Z190" s="223">
        <v>0.82256870722199915</v>
      </c>
      <c r="AA190" s="141">
        <f t="shared" si="73"/>
        <v>2.9487404533747688</v>
      </c>
      <c r="AC190" s="224">
        <v>0.2</v>
      </c>
      <c r="AD190" s="224">
        <v>0.2</v>
      </c>
      <c r="AE190" s="224">
        <v>0.2</v>
      </c>
      <c r="AF190" s="224">
        <v>0.2</v>
      </c>
      <c r="AG190" s="224">
        <v>0.2</v>
      </c>
      <c r="AI190" s="220">
        <v>0</v>
      </c>
      <c r="AJ190" s="220">
        <v>0</v>
      </c>
      <c r="AK190" s="220">
        <v>0</v>
      </c>
      <c r="AL190" s="220">
        <v>0</v>
      </c>
      <c r="AM190" s="220">
        <v>0</v>
      </c>
      <c r="AN190" s="220">
        <v>0</v>
      </c>
      <c r="AO190" s="220">
        <v>1</v>
      </c>
      <c r="AP190" s="220">
        <v>0</v>
      </c>
      <c r="AQ190" s="220">
        <v>0</v>
      </c>
      <c r="AR190" s="220">
        <v>0</v>
      </c>
      <c r="AS190" s="220">
        <v>0</v>
      </c>
      <c r="AT190" s="220">
        <v>0</v>
      </c>
      <c r="AU190" s="220">
        <v>0</v>
      </c>
      <c r="AV190" s="220">
        <v>0</v>
      </c>
      <c r="AW190" s="220">
        <v>0</v>
      </c>
      <c r="AX190" s="220">
        <v>0</v>
      </c>
      <c r="AY190" s="220">
        <v>0</v>
      </c>
      <c r="AZ190" s="220">
        <v>0</v>
      </c>
      <c r="BA190" s="220">
        <v>0</v>
      </c>
      <c r="BB190" s="220">
        <v>0</v>
      </c>
      <c r="BC190" s="28"/>
      <c r="BD190" s="142">
        <f t="shared" si="64"/>
        <v>1</v>
      </c>
      <c r="BF190" s="155">
        <f t="shared" si="65"/>
        <v>0</v>
      </c>
      <c r="BG190" s="226">
        <v>0</v>
      </c>
      <c r="BH190" s="226">
        <v>0</v>
      </c>
      <c r="BI190" s="220">
        <v>0</v>
      </c>
      <c r="BJ190" s="220">
        <v>0</v>
      </c>
      <c r="BK190" s="220">
        <v>0</v>
      </c>
      <c r="BL190" s="140">
        <f t="shared" si="66"/>
        <v>1</v>
      </c>
      <c r="BM190" s="28"/>
      <c r="BN190" s="155">
        <f t="shared" si="67"/>
        <v>0</v>
      </c>
      <c r="BO190" s="226">
        <v>0</v>
      </c>
      <c r="BP190" s="220">
        <v>0</v>
      </c>
      <c r="BQ190" s="220">
        <v>0</v>
      </c>
      <c r="BR190" s="220">
        <v>0</v>
      </c>
      <c r="BS190" s="140">
        <f t="shared" si="68"/>
        <v>1</v>
      </c>
      <c r="BU190" s="155">
        <f t="shared" si="69"/>
        <v>0</v>
      </c>
      <c r="BV190" s="226">
        <v>0</v>
      </c>
      <c r="BW190" s="226">
        <v>0</v>
      </c>
      <c r="BX190" s="226">
        <v>0</v>
      </c>
      <c r="BY190" s="226">
        <v>0</v>
      </c>
      <c r="BZ190" s="226">
        <v>0</v>
      </c>
      <c r="CA190" s="226">
        <v>0</v>
      </c>
      <c r="CB190" s="226">
        <v>0</v>
      </c>
      <c r="CC190" s="140">
        <f t="shared" si="70"/>
        <v>1</v>
      </c>
      <c r="CE190" s="157" cm="1">
        <f t="array" ref="CE190">IF($AA190=0,0,
IF(OR(ROUND($BD190,2)&lt;&gt;1,
OR($AI190:$BB190&lt;0)),1,0))</f>
        <v>0</v>
      </c>
      <c r="CG190" s="159">
        <f t="shared" si="71"/>
        <v>1</v>
      </c>
      <c r="CH190" s="159">
        <f t="shared" si="72"/>
        <v>2</v>
      </c>
      <c r="CI190" s="159">
        <f>SUM(CH$12:CH190)+1</f>
        <v>445</v>
      </c>
      <c r="CJ190" s="144" t="str">
        <f t="shared" si="60"/>
        <v>N/A</v>
      </c>
      <c r="CK190" s="159" t="str">
        <f>IFERROR(RANK(CJ190,CJ$12:CJ$286,0)+COUNTIF(CJ$12:CJ190,CJ190)-1,NA)</f>
        <v>N/A</v>
      </c>
      <c r="CM190" s="227" t="s">
        <v>739</v>
      </c>
      <c r="CN190" s="227" t="str">
        <f t="shared" si="61"/>
        <v>FY22</v>
      </c>
      <c r="CO190" s="52" cm="1">
        <f t="array" ref="CO190">Inflation!$S$11
/INDEX(Inflation!$J$11:$Z$11,,MATCH(RIGHT(CM190,2),RIGHT(Inflation!$J$9:$Z$9,2),0))
/(1+Inflation!$S$10)^0.5</f>
        <v>0.96206866341754282</v>
      </c>
      <c r="CP190" s="227" t="s">
        <v>199</v>
      </c>
    </row>
    <row r="191" spans="1:94" hidden="1" x14ac:dyDescent="0.2">
      <c r="A191" s="49">
        <f>IF(AND(COUNTIF(D$12:D191,D191)&gt;1,D191&lt;&gt;"[Project Name]"),1,0)</f>
        <v>0</v>
      </c>
      <c r="C191" s="28">
        <f t="shared" si="62"/>
        <v>180</v>
      </c>
      <c r="D191" s="218" t="s">
        <v>140</v>
      </c>
      <c r="E191" s="218" t="b">
        <v>1</v>
      </c>
      <c r="F191" s="219" t="s">
        <v>27</v>
      </c>
      <c r="G191" s="219" t="s">
        <v>42</v>
      </c>
      <c r="H191" s="219" t="s">
        <v>49</v>
      </c>
      <c r="I191" s="219" t="s">
        <v>15</v>
      </c>
      <c r="J191" s="219" t="s">
        <v>140</v>
      </c>
      <c r="K191" s="219" t="s">
        <v>15</v>
      </c>
      <c r="L191" s="219" t="s">
        <v>15</v>
      </c>
      <c r="M191" s="219" t="s">
        <v>15</v>
      </c>
      <c r="N191" s="219" t="s">
        <v>200</v>
      </c>
      <c r="O191" s="220">
        <v>0</v>
      </c>
      <c r="P191" s="219" t="s">
        <v>523</v>
      </c>
      <c r="Q191" s="221" t="s">
        <v>131</v>
      </c>
      <c r="R191" s="222">
        <v>8</v>
      </c>
      <c r="S191" s="220">
        <v>0</v>
      </c>
      <c r="T191" s="43">
        <f t="shared" si="63"/>
        <v>1</v>
      </c>
      <c r="V191" s="223">
        <v>1.4935869736247602E-2</v>
      </c>
      <c r="W191" s="223">
        <v>0.16429456709872364</v>
      </c>
      <c r="X191" s="223">
        <v>0</v>
      </c>
      <c r="Y191" s="223">
        <v>0</v>
      </c>
      <c r="Z191" s="223">
        <v>2.9871739472495204E-2</v>
      </c>
      <c r="AA191" s="141">
        <f t="shared" si="73"/>
        <v>0.20910217630746647</v>
      </c>
      <c r="AC191" s="224">
        <v>0.2</v>
      </c>
      <c r="AD191" s="224">
        <v>0.2</v>
      </c>
      <c r="AE191" s="224">
        <v>0.2</v>
      </c>
      <c r="AF191" s="224">
        <v>0.2</v>
      </c>
      <c r="AG191" s="224">
        <v>0.2</v>
      </c>
      <c r="AI191" s="220">
        <v>0</v>
      </c>
      <c r="AJ191" s="220">
        <v>0</v>
      </c>
      <c r="AK191" s="220">
        <v>0</v>
      </c>
      <c r="AL191" s="220">
        <v>0</v>
      </c>
      <c r="AM191" s="220">
        <v>0</v>
      </c>
      <c r="AN191" s="220">
        <v>0</v>
      </c>
      <c r="AO191" s="220">
        <v>1</v>
      </c>
      <c r="AP191" s="220">
        <v>0</v>
      </c>
      <c r="AQ191" s="220">
        <v>0</v>
      </c>
      <c r="AR191" s="220">
        <v>0</v>
      </c>
      <c r="AS191" s="220">
        <v>0</v>
      </c>
      <c r="AT191" s="220">
        <v>0</v>
      </c>
      <c r="AU191" s="220">
        <v>0</v>
      </c>
      <c r="AV191" s="220">
        <v>0</v>
      </c>
      <c r="AW191" s="220">
        <v>0</v>
      </c>
      <c r="AX191" s="220">
        <v>0</v>
      </c>
      <c r="AY191" s="220">
        <v>0</v>
      </c>
      <c r="AZ191" s="220">
        <v>0</v>
      </c>
      <c r="BA191" s="220">
        <v>0</v>
      </c>
      <c r="BB191" s="220">
        <v>0</v>
      </c>
      <c r="BC191" s="28"/>
      <c r="BD191" s="142">
        <f t="shared" si="64"/>
        <v>1</v>
      </c>
      <c r="BF191" s="155">
        <f t="shared" si="65"/>
        <v>0</v>
      </c>
      <c r="BG191" s="226">
        <v>0</v>
      </c>
      <c r="BH191" s="226">
        <v>0</v>
      </c>
      <c r="BI191" s="220">
        <v>0</v>
      </c>
      <c r="BJ191" s="220">
        <v>0</v>
      </c>
      <c r="BK191" s="220">
        <v>0</v>
      </c>
      <c r="BL191" s="140">
        <f t="shared" si="66"/>
        <v>1</v>
      </c>
      <c r="BM191" s="28"/>
      <c r="BN191" s="155">
        <f t="shared" si="67"/>
        <v>0</v>
      </c>
      <c r="BO191" s="226">
        <v>0</v>
      </c>
      <c r="BP191" s="220">
        <v>0</v>
      </c>
      <c r="BQ191" s="220">
        <v>0</v>
      </c>
      <c r="BR191" s="220">
        <v>0</v>
      </c>
      <c r="BS191" s="140">
        <f t="shared" si="68"/>
        <v>1</v>
      </c>
      <c r="BU191" s="155">
        <f t="shared" si="69"/>
        <v>0</v>
      </c>
      <c r="BV191" s="226">
        <v>0</v>
      </c>
      <c r="BW191" s="226">
        <v>0</v>
      </c>
      <c r="BX191" s="226">
        <v>0</v>
      </c>
      <c r="BY191" s="226">
        <v>0</v>
      </c>
      <c r="BZ191" s="226">
        <v>0</v>
      </c>
      <c r="CA191" s="226">
        <v>0</v>
      </c>
      <c r="CB191" s="226">
        <v>0</v>
      </c>
      <c r="CC191" s="140">
        <f t="shared" si="70"/>
        <v>1</v>
      </c>
      <c r="CE191" s="157" cm="1">
        <f t="array" ref="CE191">IF($AA191=0,0,
IF(OR(ROUND($BD191,2)&lt;&gt;1,
OR($AI191:$BB191&lt;0)),1,0))</f>
        <v>0</v>
      </c>
      <c r="CG191" s="159">
        <f t="shared" si="71"/>
        <v>1</v>
      </c>
      <c r="CH191" s="159">
        <f t="shared" si="72"/>
        <v>2</v>
      </c>
      <c r="CI191" s="159">
        <f>SUM(CH$12:CH191)+1</f>
        <v>447</v>
      </c>
      <c r="CJ191" s="144" t="str">
        <f t="shared" si="60"/>
        <v>N/A</v>
      </c>
      <c r="CK191" s="159" t="str">
        <f>IFERROR(RANK(CJ191,CJ$12:CJ$286,0)+COUNTIF(CJ$12:CJ191,CJ191)-1,NA)</f>
        <v>N/A</v>
      </c>
      <c r="CM191" s="227" t="s">
        <v>741</v>
      </c>
      <c r="CN191" s="227" t="str">
        <f t="shared" si="61"/>
        <v>FY21</v>
      </c>
      <c r="CO191" s="52" cm="1">
        <f t="array" ref="CO191">Inflation!$S$11
/INDEX(Inflation!$J$11:$Z$11,,MATCH(RIGHT(CM191,2),RIGHT(Inflation!$J$9:$Z$9,2),0))
/(1+Inflation!$S$10)^0.5</f>
        <v>0.99572464908317349</v>
      </c>
      <c r="CP191" s="227" t="s">
        <v>199</v>
      </c>
    </row>
    <row r="192" spans="1:94" hidden="1" x14ac:dyDescent="0.2">
      <c r="A192" s="49">
        <f>IF(AND(COUNTIF(D$12:D192,D192)&gt;1,D192&lt;&gt;"[Project Name]"),1,0)</f>
        <v>0</v>
      </c>
      <c r="C192" s="28">
        <f t="shared" si="62"/>
        <v>181</v>
      </c>
      <c r="D192" s="218" t="s">
        <v>141</v>
      </c>
      <c r="E192" s="218" t="b">
        <v>1</v>
      </c>
      <c r="F192" s="219" t="s">
        <v>27</v>
      </c>
      <c r="G192" s="219" t="s">
        <v>42</v>
      </c>
      <c r="H192" s="219" t="s">
        <v>49</v>
      </c>
      <c r="I192" s="219" t="s">
        <v>15</v>
      </c>
      <c r="J192" s="219" t="s">
        <v>141</v>
      </c>
      <c r="K192" s="219" t="s">
        <v>15</v>
      </c>
      <c r="L192" s="219" t="s">
        <v>15</v>
      </c>
      <c r="M192" s="219" t="s">
        <v>15</v>
      </c>
      <c r="N192" s="219" t="s">
        <v>200</v>
      </c>
      <c r="O192" s="220">
        <v>0</v>
      </c>
      <c r="P192" s="219" t="s">
        <v>523</v>
      </c>
      <c r="Q192" s="221" t="s">
        <v>131</v>
      </c>
      <c r="R192" s="222">
        <v>8</v>
      </c>
      <c r="S192" s="220">
        <v>0</v>
      </c>
      <c r="T192" s="43">
        <f t="shared" si="63"/>
        <v>1</v>
      </c>
      <c r="V192" s="223">
        <v>0.1613073931514741</v>
      </c>
      <c r="W192" s="223">
        <v>0.5376913105049137</v>
      </c>
      <c r="X192" s="223">
        <v>0.38634116384427131</v>
      </c>
      <c r="Y192" s="223">
        <v>0.21607224885104864</v>
      </c>
      <c r="Z192" s="223">
        <v>0.73185761707613251</v>
      </c>
      <c r="AA192" s="141">
        <f t="shared" si="73"/>
        <v>2.0332697334278405</v>
      </c>
      <c r="AC192" s="224">
        <v>0.2</v>
      </c>
      <c r="AD192" s="224">
        <v>0.2</v>
      </c>
      <c r="AE192" s="224">
        <v>0.2</v>
      </c>
      <c r="AF192" s="224">
        <v>0.2</v>
      </c>
      <c r="AG192" s="224">
        <v>0.2</v>
      </c>
      <c r="AI192" s="220">
        <v>0</v>
      </c>
      <c r="AJ192" s="220">
        <v>0</v>
      </c>
      <c r="AK192" s="220">
        <v>0</v>
      </c>
      <c r="AL192" s="220">
        <v>0</v>
      </c>
      <c r="AM192" s="220">
        <v>0</v>
      </c>
      <c r="AN192" s="220">
        <v>0</v>
      </c>
      <c r="AO192" s="220">
        <v>1</v>
      </c>
      <c r="AP192" s="220">
        <v>0</v>
      </c>
      <c r="AQ192" s="220">
        <v>0</v>
      </c>
      <c r="AR192" s="220">
        <v>0</v>
      </c>
      <c r="AS192" s="220">
        <v>0</v>
      </c>
      <c r="AT192" s="220">
        <v>0</v>
      </c>
      <c r="AU192" s="220">
        <v>0</v>
      </c>
      <c r="AV192" s="220">
        <v>0</v>
      </c>
      <c r="AW192" s="220">
        <v>0</v>
      </c>
      <c r="AX192" s="220">
        <v>0</v>
      </c>
      <c r="AY192" s="220">
        <v>0</v>
      </c>
      <c r="AZ192" s="220">
        <v>0</v>
      </c>
      <c r="BA192" s="220">
        <v>0</v>
      </c>
      <c r="BB192" s="220">
        <v>0</v>
      </c>
      <c r="BC192" s="28"/>
      <c r="BD192" s="142">
        <f t="shared" si="64"/>
        <v>1</v>
      </c>
      <c r="BF192" s="155">
        <f t="shared" si="65"/>
        <v>0</v>
      </c>
      <c r="BG192" s="226">
        <v>0</v>
      </c>
      <c r="BH192" s="226">
        <v>0</v>
      </c>
      <c r="BI192" s="220">
        <v>0</v>
      </c>
      <c r="BJ192" s="220">
        <v>0</v>
      </c>
      <c r="BK192" s="220">
        <v>0</v>
      </c>
      <c r="BL192" s="140">
        <f t="shared" si="66"/>
        <v>1</v>
      </c>
      <c r="BM192" s="28"/>
      <c r="BN192" s="155">
        <f t="shared" si="67"/>
        <v>0</v>
      </c>
      <c r="BO192" s="226">
        <v>0</v>
      </c>
      <c r="BP192" s="220">
        <v>0</v>
      </c>
      <c r="BQ192" s="220">
        <v>0</v>
      </c>
      <c r="BR192" s="220">
        <v>0</v>
      </c>
      <c r="BS192" s="140">
        <f t="shared" si="68"/>
        <v>1</v>
      </c>
      <c r="BU192" s="155">
        <f t="shared" si="69"/>
        <v>0</v>
      </c>
      <c r="BV192" s="226">
        <v>0</v>
      </c>
      <c r="BW192" s="226">
        <v>0</v>
      </c>
      <c r="BX192" s="226">
        <v>0</v>
      </c>
      <c r="BY192" s="226">
        <v>0</v>
      </c>
      <c r="BZ192" s="226">
        <v>0</v>
      </c>
      <c r="CA192" s="226">
        <v>0</v>
      </c>
      <c r="CB192" s="226">
        <v>0</v>
      </c>
      <c r="CC192" s="140">
        <f t="shared" si="70"/>
        <v>1</v>
      </c>
      <c r="CE192" s="157" cm="1">
        <f t="array" ref="CE192">IF($AA192=0,0,
IF(OR(ROUND($BD192,2)&lt;&gt;1,
OR($AI192:$BB192&lt;0)),1,0))</f>
        <v>0</v>
      </c>
      <c r="CG192" s="159">
        <f t="shared" si="71"/>
        <v>1</v>
      </c>
      <c r="CH192" s="159">
        <f t="shared" si="72"/>
        <v>2</v>
      </c>
      <c r="CI192" s="159">
        <f>SUM(CH$12:CH192)+1</f>
        <v>449</v>
      </c>
      <c r="CJ192" s="144" t="str">
        <f t="shared" si="60"/>
        <v>N/A</v>
      </c>
      <c r="CK192" s="159" t="str">
        <f>IFERROR(RANK(CJ192,CJ$12:CJ$286,0)+COUNTIF(CJ$12:CJ192,CJ192)-1,NA)</f>
        <v>N/A</v>
      </c>
      <c r="CM192" s="227" t="s">
        <v>741</v>
      </c>
      <c r="CN192" s="227" t="str">
        <f t="shared" si="61"/>
        <v>FY21</v>
      </c>
      <c r="CO192" s="52" cm="1">
        <f t="array" ref="CO192">Inflation!$S$11
/INDEX(Inflation!$J$11:$Z$11,,MATCH(RIGHT(CM192,2),RIGHT(Inflation!$J$9:$Z$9,2),0))
/(1+Inflation!$S$10)^0.5</f>
        <v>0.99572464908317349</v>
      </c>
      <c r="CP192" s="227" t="s">
        <v>199</v>
      </c>
    </row>
    <row r="193" spans="1:94" hidden="1" x14ac:dyDescent="0.2">
      <c r="A193" s="49">
        <f>IF(AND(COUNTIF(D$12:D193,D193)&gt;1,D193&lt;&gt;"[Project Name]"),1,0)</f>
        <v>0</v>
      </c>
      <c r="C193" s="28">
        <f t="shared" si="62"/>
        <v>182</v>
      </c>
      <c r="D193" s="218" t="s">
        <v>142</v>
      </c>
      <c r="E193" s="218" t="b">
        <v>0</v>
      </c>
      <c r="F193" s="219" t="s">
        <v>27</v>
      </c>
      <c r="G193" s="219" t="s">
        <v>42</v>
      </c>
      <c r="H193" s="219" t="s">
        <v>49</v>
      </c>
      <c r="I193" s="219" t="s">
        <v>15</v>
      </c>
      <c r="J193" s="219" t="s">
        <v>142</v>
      </c>
      <c r="K193" s="219" t="s">
        <v>15</v>
      </c>
      <c r="L193" s="219" t="s">
        <v>15</v>
      </c>
      <c r="M193" s="219" t="s">
        <v>15</v>
      </c>
      <c r="N193" s="219" t="s">
        <v>200</v>
      </c>
      <c r="O193" s="220">
        <v>0</v>
      </c>
      <c r="P193" s="219" t="s">
        <v>523</v>
      </c>
      <c r="Q193" s="221" t="s">
        <v>131</v>
      </c>
      <c r="R193" s="222">
        <v>8</v>
      </c>
      <c r="S193" s="220">
        <v>0</v>
      </c>
      <c r="T193" s="43">
        <f t="shared" si="63"/>
        <v>1</v>
      </c>
      <c r="V193" s="223">
        <v>0</v>
      </c>
      <c r="W193" s="223">
        <v>0</v>
      </c>
      <c r="X193" s="223">
        <v>0</v>
      </c>
      <c r="Y193" s="223">
        <v>0</v>
      </c>
      <c r="Z193" s="223">
        <v>0</v>
      </c>
      <c r="AA193" s="141">
        <f t="shared" si="73"/>
        <v>0</v>
      </c>
      <c r="AC193" s="224">
        <v>0.2</v>
      </c>
      <c r="AD193" s="224">
        <v>0.2</v>
      </c>
      <c r="AE193" s="224">
        <v>0.2</v>
      </c>
      <c r="AF193" s="224">
        <v>0.2</v>
      </c>
      <c r="AG193" s="224">
        <v>0.2</v>
      </c>
      <c r="AI193" s="220">
        <v>0</v>
      </c>
      <c r="AJ193" s="220">
        <v>0</v>
      </c>
      <c r="AK193" s="220">
        <v>0</v>
      </c>
      <c r="AL193" s="220">
        <v>0</v>
      </c>
      <c r="AM193" s="220">
        <v>0</v>
      </c>
      <c r="AN193" s="220">
        <v>0</v>
      </c>
      <c r="AO193" s="220">
        <v>1</v>
      </c>
      <c r="AP193" s="220">
        <v>0</v>
      </c>
      <c r="AQ193" s="220">
        <v>0</v>
      </c>
      <c r="AR193" s="220">
        <v>0</v>
      </c>
      <c r="AS193" s="220">
        <v>0</v>
      </c>
      <c r="AT193" s="220">
        <v>0</v>
      </c>
      <c r="AU193" s="220">
        <v>0</v>
      </c>
      <c r="AV193" s="220">
        <v>0</v>
      </c>
      <c r="AW193" s="220">
        <v>0</v>
      </c>
      <c r="AX193" s="220">
        <v>0</v>
      </c>
      <c r="AY193" s="220">
        <v>0</v>
      </c>
      <c r="AZ193" s="220">
        <v>0</v>
      </c>
      <c r="BA193" s="220">
        <v>0</v>
      </c>
      <c r="BB193" s="220">
        <v>0</v>
      </c>
      <c r="BC193" s="28"/>
      <c r="BD193" s="142">
        <f t="shared" si="64"/>
        <v>1</v>
      </c>
      <c r="BF193" s="155">
        <f t="shared" si="65"/>
        <v>0</v>
      </c>
      <c r="BG193" s="226">
        <v>0</v>
      </c>
      <c r="BH193" s="226">
        <v>0</v>
      </c>
      <c r="BI193" s="220">
        <v>0</v>
      </c>
      <c r="BJ193" s="220">
        <v>0</v>
      </c>
      <c r="BK193" s="220">
        <v>0</v>
      </c>
      <c r="BL193" s="140">
        <f t="shared" si="66"/>
        <v>1</v>
      </c>
      <c r="BM193" s="28"/>
      <c r="BN193" s="155">
        <f t="shared" si="67"/>
        <v>0</v>
      </c>
      <c r="BO193" s="226">
        <v>0</v>
      </c>
      <c r="BP193" s="220">
        <v>0</v>
      </c>
      <c r="BQ193" s="220">
        <v>0</v>
      </c>
      <c r="BR193" s="220">
        <v>0</v>
      </c>
      <c r="BS193" s="140">
        <f t="shared" si="68"/>
        <v>1</v>
      </c>
      <c r="BU193" s="155">
        <f t="shared" si="69"/>
        <v>0</v>
      </c>
      <c r="BV193" s="226">
        <v>0</v>
      </c>
      <c r="BW193" s="226">
        <v>0</v>
      </c>
      <c r="BX193" s="226">
        <v>0</v>
      </c>
      <c r="BY193" s="226">
        <v>0</v>
      </c>
      <c r="BZ193" s="226">
        <v>0</v>
      </c>
      <c r="CA193" s="226">
        <v>0</v>
      </c>
      <c r="CB193" s="226">
        <v>0</v>
      </c>
      <c r="CC193" s="140">
        <f t="shared" si="70"/>
        <v>1</v>
      </c>
      <c r="CE193" s="157" cm="1">
        <f t="array" ref="CE193">IF($AA193=0,0,
IF(OR(ROUND($BD193,2)&lt;&gt;1,
OR($AI193:$BB193&lt;0)),1,0))</f>
        <v>0</v>
      </c>
      <c r="CG193" s="159">
        <f t="shared" si="71"/>
        <v>1</v>
      </c>
      <c r="CH193" s="159">
        <f t="shared" si="72"/>
        <v>2</v>
      </c>
      <c r="CI193" s="159">
        <f>SUM(CH$12:CH193)+1</f>
        <v>451</v>
      </c>
      <c r="CJ193" s="144" t="str">
        <f t="shared" si="60"/>
        <v>N/A</v>
      </c>
      <c r="CK193" s="159" t="str">
        <f>IFERROR(RANK(CJ193,CJ$12:CJ$286,0)+COUNTIF(CJ$12:CJ193,CJ193)-1,NA)</f>
        <v>N/A</v>
      </c>
      <c r="CM193" s="227" t="s">
        <v>741</v>
      </c>
      <c r="CN193" s="227" t="str">
        <f t="shared" si="61"/>
        <v>FY21</v>
      </c>
      <c r="CO193" s="52" cm="1">
        <f t="array" ref="CO193">Inflation!$S$11
/INDEX(Inflation!$J$11:$Z$11,,MATCH(RIGHT(CM193,2),RIGHT(Inflation!$J$9:$Z$9,2),0))
/(1+Inflation!$S$10)^0.5</f>
        <v>0.99572464908317349</v>
      </c>
      <c r="CP193" s="227" t="s">
        <v>199</v>
      </c>
    </row>
    <row r="194" spans="1:94" hidden="1" x14ac:dyDescent="0.2">
      <c r="A194" s="49">
        <f>IF(AND(COUNTIF(D$12:D194,D194)&gt;1,D194&lt;&gt;"[Project Name]"),1,0)</f>
        <v>0</v>
      </c>
      <c r="C194" s="28">
        <f t="shared" si="62"/>
        <v>183</v>
      </c>
      <c r="D194" s="218" t="s">
        <v>726</v>
      </c>
      <c r="E194" s="218" t="b">
        <v>0</v>
      </c>
      <c r="F194" s="219" t="s">
        <v>27</v>
      </c>
      <c r="G194" s="219" t="s">
        <v>41</v>
      </c>
      <c r="H194" s="219" t="s">
        <v>49</v>
      </c>
      <c r="I194" s="219" t="s">
        <v>15</v>
      </c>
      <c r="J194" s="219" t="s">
        <v>241</v>
      </c>
      <c r="K194" s="219" t="s">
        <v>15</v>
      </c>
      <c r="L194" s="219" t="s">
        <v>15</v>
      </c>
      <c r="M194" s="219" t="s">
        <v>15</v>
      </c>
      <c r="N194" s="219" t="s">
        <v>200</v>
      </c>
      <c r="O194" s="220">
        <v>0</v>
      </c>
      <c r="P194" s="219" t="s">
        <v>523</v>
      </c>
      <c r="Q194" s="221" t="s">
        <v>132</v>
      </c>
      <c r="R194" s="222">
        <v>40</v>
      </c>
      <c r="S194" s="220">
        <v>0.2</v>
      </c>
      <c r="T194" s="43">
        <f t="shared" si="63"/>
        <v>0.8</v>
      </c>
      <c r="V194" s="223">
        <v>0</v>
      </c>
      <c r="W194" s="223">
        <v>0</v>
      </c>
      <c r="X194" s="223">
        <v>0</v>
      </c>
      <c r="Y194" s="223">
        <v>0</v>
      </c>
      <c r="Z194" s="223">
        <v>0</v>
      </c>
      <c r="AA194" s="141">
        <f t="shared" si="73"/>
        <v>0</v>
      </c>
      <c r="AC194" s="224">
        <v>0.2</v>
      </c>
      <c r="AD194" s="224">
        <v>0.2</v>
      </c>
      <c r="AE194" s="224">
        <v>0.2</v>
      </c>
      <c r="AF194" s="224">
        <v>0.2</v>
      </c>
      <c r="AG194" s="224">
        <v>0.2</v>
      </c>
      <c r="AI194" s="220">
        <v>0</v>
      </c>
      <c r="AJ194" s="220">
        <v>0</v>
      </c>
      <c r="AK194" s="220">
        <v>0</v>
      </c>
      <c r="AL194" s="220">
        <v>0</v>
      </c>
      <c r="AM194" s="220">
        <v>0</v>
      </c>
      <c r="AN194" s="220">
        <v>0</v>
      </c>
      <c r="AO194" s="220">
        <v>0</v>
      </c>
      <c r="AP194" s="220">
        <v>0</v>
      </c>
      <c r="AQ194" s="220">
        <v>0</v>
      </c>
      <c r="AR194" s="220">
        <v>0</v>
      </c>
      <c r="AS194" s="220">
        <v>0</v>
      </c>
      <c r="AT194" s="220">
        <v>0</v>
      </c>
      <c r="AU194" s="220">
        <v>0</v>
      </c>
      <c r="AV194" s="220">
        <v>0</v>
      </c>
      <c r="AW194" s="220">
        <v>0</v>
      </c>
      <c r="AX194" s="220">
        <v>0</v>
      </c>
      <c r="AY194" s="220">
        <v>0</v>
      </c>
      <c r="AZ194" s="220">
        <v>0</v>
      </c>
      <c r="BA194" s="220">
        <v>1</v>
      </c>
      <c r="BB194" s="220">
        <v>0</v>
      </c>
      <c r="BC194" s="28"/>
      <c r="BD194" s="142">
        <f t="shared" si="64"/>
        <v>1</v>
      </c>
      <c r="BF194" s="155">
        <f t="shared" si="65"/>
        <v>0</v>
      </c>
      <c r="BG194" s="226">
        <v>0</v>
      </c>
      <c r="BH194" s="226">
        <v>0</v>
      </c>
      <c r="BI194" s="220">
        <v>0</v>
      </c>
      <c r="BJ194" s="220">
        <v>0</v>
      </c>
      <c r="BK194" s="220">
        <v>0</v>
      </c>
      <c r="BL194" s="140">
        <f t="shared" si="66"/>
        <v>1</v>
      </c>
      <c r="BM194" s="28"/>
      <c r="BN194" s="155">
        <f t="shared" si="67"/>
        <v>0</v>
      </c>
      <c r="BO194" s="226">
        <v>0</v>
      </c>
      <c r="BP194" s="220">
        <v>0</v>
      </c>
      <c r="BQ194" s="220">
        <v>0</v>
      </c>
      <c r="BR194" s="220">
        <v>0</v>
      </c>
      <c r="BS194" s="140">
        <f t="shared" si="68"/>
        <v>1</v>
      </c>
      <c r="BU194" s="155">
        <f t="shared" si="69"/>
        <v>0</v>
      </c>
      <c r="BV194" s="226">
        <v>0</v>
      </c>
      <c r="BW194" s="226">
        <v>0</v>
      </c>
      <c r="BX194" s="226">
        <v>0</v>
      </c>
      <c r="BY194" s="226">
        <v>0</v>
      </c>
      <c r="BZ194" s="226">
        <v>0</v>
      </c>
      <c r="CA194" s="226">
        <v>0</v>
      </c>
      <c r="CB194" s="226">
        <v>0</v>
      </c>
      <c r="CC194" s="140">
        <f t="shared" si="70"/>
        <v>1</v>
      </c>
      <c r="CE194" s="157" cm="1">
        <f t="array" ref="CE194">IF($AA194=0,0,
IF(OR(ROUND($BD194,2)&lt;&gt;1,
OR($AI194:$BB194&lt;0)),1,0))</f>
        <v>0</v>
      </c>
      <c r="CG194" s="159">
        <f t="shared" si="71"/>
        <v>1</v>
      </c>
      <c r="CH194" s="159">
        <f t="shared" si="72"/>
        <v>2</v>
      </c>
      <c r="CI194" s="159">
        <f>SUM(CH$12:CH194)+1</f>
        <v>453</v>
      </c>
      <c r="CJ194" s="144" t="str">
        <f t="shared" si="60"/>
        <v>N/A</v>
      </c>
      <c r="CK194" s="159" t="str">
        <f>IFERROR(RANK(CJ194,CJ$12:CJ$286,0)+COUNTIF(CJ$12:CJ194,CJ194)-1,NA)</f>
        <v>N/A</v>
      </c>
      <c r="CM194" s="227" t="s">
        <v>741</v>
      </c>
      <c r="CN194" s="227" t="str">
        <f t="shared" si="61"/>
        <v>FY21</v>
      </c>
      <c r="CO194" s="52" cm="1">
        <f t="array" ref="CO194">Inflation!$S$11
/INDEX(Inflation!$J$11:$Z$11,,MATCH(RIGHT(CM194,2),RIGHT(Inflation!$J$9:$Z$9,2),0))
/(1+Inflation!$S$10)^0.5</f>
        <v>0.99572464908317349</v>
      </c>
      <c r="CP194" s="227" t="s">
        <v>199</v>
      </c>
    </row>
    <row r="195" spans="1:94" hidden="1" x14ac:dyDescent="0.2">
      <c r="A195" s="49">
        <f>IF(AND(COUNTIF(D$12:D195,D195)&gt;1,D195&lt;&gt;"[Project Name]"),1,0)</f>
        <v>0</v>
      </c>
      <c r="C195" s="28">
        <f t="shared" si="62"/>
        <v>184</v>
      </c>
      <c r="D195" s="218" t="s">
        <v>727</v>
      </c>
      <c r="E195" s="218" t="b">
        <v>0</v>
      </c>
      <c r="F195" s="219" t="s">
        <v>27</v>
      </c>
      <c r="G195" s="219" t="s">
        <v>41</v>
      </c>
      <c r="H195" s="219" t="s">
        <v>49</v>
      </c>
      <c r="I195" s="219" t="s">
        <v>15</v>
      </c>
      <c r="J195" s="219" t="s">
        <v>234</v>
      </c>
      <c r="K195" s="219" t="s">
        <v>15</v>
      </c>
      <c r="L195" s="219" t="s">
        <v>15</v>
      </c>
      <c r="M195" s="219" t="s">
        <v>15</v>
      </c>
      <c r="N195" s="219" t="s">
        <v>200</v>
      </c>
      <c r="O195" s="220">
        <v>0</v>
      </c>
      <c r="P195" s="219" t="s">
        <v>523</v>
      </c>
      <c r="Q195" s="221" t="s">
        <v>132</v>
      </c>
      <c r="R195" s="222">
        <v>40</v>
      </c>
      <c r="S195" s="220">
        <v>0.2</v>
      </c>
      <c r="T195" s="43">
        <f t="shared" si="63"/>
        <v>0.8</v>
      </c>
      <c r="V195" s="223">
        <v>0</v>
      </c>
      <c r="W195" s="223">
        <v>0</v>
      </c>
      <c r="X195" s="223">
        <v>0</v>
      </c>
      <c r="Y195" s="223">
        <v>0</v>
      </c>
      <c r="Z195" s="223">
        <v>0</v>
      </c>
      <c r="AA195" s="141">
        <f t="shared" si="73"/>
        <v>0</v>
      </c>
      <c r="AC195" s="224">
        <v>0.2</v>
      </c>
      <c r="AD195" s="224">
        <v>0.2</v>
      </c>
      <c r="AE195" s="224">
        <v>0.2</v>
      </c>
      <c r="AF195" s="224">
        <v>0.2</v>
      </c>
      <c r="AG195" s="224">
        <v>0.2</v>
      </c>
      <c r="AI195" s="220">
        <v>0</v>
      </c>
      <c r="AJ195" s="220">
        <v>0</v>
      </c>
      <c r="AK195" s="220">
        <v>0</v>
      </c>
      <c r="AL195" s="220">
        <v>0</v>
      </c>
      <c r="AM195" s="220">
        <v>0</v>
      </c>
      <c r="AN195" s="220">
        <v>0</v>
      </c>
      <c r="AO195" s="220">
        <v>0</v>
      </c>
      <c r="AP195" s="220">
        <v>0</v>
      </c>
      <c r="AQ195" s="220">
        <v>0</v>
      </c>
      <c r="AR195" s="220">
        <v>0</v>
      </c>
      <c r="AS195" s="220">
        <v>0</v>
      </c>
      <c r="AT195" s="220">
        <v>0</v>
      </c>
      <c r="AU195" s="220">
        <v>0</v>
      </c>
      <c r="AV195" s="220">
        <v>0</v>
      </c>
      <c r="AW195" s="220">
        <v>0</v>
      </c>
      <c r="AX195" s="220">
        <v>0</v>
      </c>
      <c r="AY195" s="220">
        <v>0</v>
      </c>
      <c r="AZ195" s="220">
        <v>0</v>
      </c>
      <c r="BA195" s="220">
        <v>1</v>
      </c>
      <c r="BB195" s="220">
        <v>0</v>
      </c>
      <c r="BC195" s="28"/>
      <c r="BD195" s="142">
        <f t="shared" si="64"/>
        <v>1</v>
      </c>
      <c r="BF195" s="155">
        <f t="shared" si="65"/>
        <v>0</v>
      </c>
      <c r="BG195" s="226">
        <v>0</v>
      </c>
      <c r="BH195" s="226">
        <v>0</v>
      </c>
      <c r="BI195" s="220">
        <v>0</v>
      </c>
      <c r="BJ195" s="220">
        <v>0</v>
      </c>
      <c r="BK195" s="220">
        <v>0</v>
      </c>
      <c r="BL195" s="140">
        <f t="shared" si="66"/>
        <v>1</v>
      </c>
      <c r="BM195" s="28"/>
      <c r="BN195" s="155">
        <f t="shared" si="67"/>
        <v>0</v>
      </c>
      <c r="BO195" s="226">
        <v>0</v>
      </c>
      <c r="BP195" s="220">
        <v>0</v>
      </c>
      <c r="BQ195" s="220">
        <v>0</v>
      </c>
      <c r="BR195" s="220">
        <v>0</v>
      </c>
      <c r="BS195" s="140">
        <f t="shared" si="68"/>
        <v>1</v>
      </c>
      <c r="BU195" s="155">
        <f t="shared" si="69"/>
        <v>0</v>
      </c>
      <c r="BV195" s="226">
        <v>0</v>
      </c>
      <c r="BW195" s="226">
        <v>0</v>
      </c>
      <c r="BX195" s="226">
        <v>0</v>
      </c>
      <c r="BY195" s="226">
        <v>0</v>
      </c>
      <c r="BZ195" s="226">
        <v>0</v>
      </c>
      <c r="CA195" s="226">
        <v>0</v>
      </c>
      <c r="CB195" s="226">
        <v>0</v>
      </c>
      <c r="CC195" s="140">
        <f t="shared" si="70"/>
        <v>1</v>
      </c>
      <c r="CE195" s="157" cm="1">
        <f t="array" ref="CE195">IF($AA195=0,0,
IF(OR(ROUND($BD195,2)&lt;&gt;1,
OR($AI195:$BB195&lt;0)),1,0))</f>
        <v>0</v>
      </c>
      <c r="CG195" s="159">
        <f t="shared" si="71"/>
        <v>1</v>
      </c>
      <c r="CH195" s="159">
        <f t="shared" si="72"/>
        <v>2</v>
      </c>
      <c r="CI195" s="159">
        <f>SUM(CH$12:CH195)+1</f>
        <v>455</v>
      </c>
      <c r="CJ195" s="144" t="str">
        <f t="shared" si="60"/>
        <v>N/A</v>
      </c>
      <c r="CK195" s="159" t="str">
        <f>IFERROR(RANK(CJ195,CJ$12:CJ$286,0)+COUNTIF(CJ$12:CJ195,CJ195)-1,NA)</f>
        <v>N/A</v>
      </c>
      <c r="CM195" s="227" t="s">
        <v>741</v>
      </c>
      <c r="CN195" s="227" t="str">
        <f t="shared" si="61"/>
        <v>FY21</v>
      </c>
      <c r="CO195" s="52" cm="1">
        <f t="array" ref="CO195">Inflation!$S$11
/INDEX(Inflation!$J$11:$Z$11,,MATCH(RIGHT(CM195,2),RIGHT(Inflation!$J$9:$Z$9,2),0))
/(1+Inflation!$S$10)^0.5</f>
        <v>0.99572464908317349</v>
      </c>
      <c r="CP195" s="227" t="s">
        <v>199</v>
      </c>
    </row>
    <row r="196" spans="1:94" hidden="1" x14ac:dyDescent="0.2">
      <c r="A196" s="49">
        <f>IF(AND(COUNTIF(D$12:D196,D196)&gt;1,D196&lt;&gt;"[Project Name]"),1,0)</f>
        <v>0</v>
      </c>
      <c r="C196" s="28">
        <f t="shared" si="62"/>
        <v>185</v>
      </c>
      <c r="D196" s="218" t="s">
        <v>728</v>
      </c>
      <c r="E196" s="218" t="b">
        <v>0</v>
      </c>
      <c r="F196" s="219" t="s">
        <v>27</v>
      </c>
      <c r="G196" s="219" t="s">
        <v>41</v>
      </c>
      <c r="H196" s="219" t="s">
        <v>49</v>
      </c>
      <c r="I196" s="219" t="s">
        <v>15</v>
      </c>
      <c r="J196" s="219" t="s">
        <v>240</v>
      </c>
      <c r="K196" s="219" t="s">
        <v>15</v>
      </c>
      <c r="L196" s="219" t="s">
        <v>15</v>
      </c>
      <c r="M196" s="219" t="s">
        <v>15</v>
      </c>
      <c r="N196" s="219" t="s">
        <v>200</v>
      </c>
      <c r="O196" s="220">
        <v>0</v>
      </c>
      <c r="P196" s="219" t="s">
        <v>523</v>
      </c>
      <c r="Q196" s="221" t="s">
        <v>132</v>
      </c>
      <c r="R196" s="222">
        <v>40</v>
      </c>
      <c r="S196" s="220">
        <v>0.2</v>
      </c>
      <c r="T196" s="43">
        <f t="shared" si="63"/>
        <v>0.8</v>
      </c>
      <c r="V196" s="223">
        <v>0</v>
      </c>
      <c r="W196" s="223">
        <v>0</v>
      </c>
      <c r="X196" s="223">
        <v>0</v>
      </c>
      <c r="Y196" s="223">
        <v>0</v>
      </c>
      <c r="Z196" s="223">
        <v>0</v>
      </c>
      <c r="AA196" s="141">
        <f t="shared" si="73"/>
        <v>0</v>
      </c>
      <c r="AC196" s="224">
        <v>0.2</v>
      </c>
      <c r="AD196" s="224">
        <v>0.2</v>
      </c>
      <c r="AE196" s="224">
        <v>0.2</v>
      </c>
      <c r="AF196" s="224">
        <v>0.2</v>
      </c>
      <c r="AG196" s="224">
        <v>0.2</v>
      </c>
      <c r="AI196" s="220">
        <v>0</v>
      </c>
      <c r="AJ196" s="220">
        <v>0</v>
      </c>
      <c r="AK196" s="220">
        <v>0</v>
      </c>
      <c r="AL196" s="220">
        <v>0</v>
      </c>
      <c r="AM196" s="220">
        <v>0</v>
      </c>
      <c r="AN196" s="220">
        <v>0</v>
      </c>
      <c r="AO196" s="220">
        <v>0</v>
      </c>
      <c r="AP196" s="220">
        <v>0</v>
      </c>
      <c r="AQ196" s="220">
        <v>0</v>
      </c>
      <c r="AR196" s="220">
        <v>0</v>
      </c>
      <c r="AS196" s="220">
        <v>0</v>
      </c>
      <c r="AT196" s="220">
        <v>0</v>
      </c>
      <c r="AU196" s="220">
        <v>0</v>
      </c>
      <c r="AV196" s="220">
        <v>0</v>
      </c>
      <c r="AW196" s="220">
        <v>0</v>
      </c>
      <c r="AX196" s="220">
        <v>0</v>
      </c>
      <c r="AY196" s="220">
        <v>0</v>
      </c>
      <c r="AZ196" s="220">
        <v>0</v>
      </c>
      <c r="BA196" s="220">
        <v>1</v>
      </c>
      <c r="BB196" s="220">
        <v>0</v>
      </c>
      <c r="BC196" s="28"/>
      <c r="BD196" s="142">
        <f t="shared" si="64"/>
        <v>1</v>
      </c>
      <c r="BF196" s="155">
        <f t="shared" si="65"/>
        <v>0</v>
      </c>
      <c r="BG196" s="226">
        <v>0</v>
      </c>
      <c r="BH196" s="226">
        <v>0</v>
      </c>
      <c r="BI196" s="220">
        <v>0</v>
      </c>
      <c r="BJ196" s="220">
        <v>0</v>
      </c>
      <c r="BK196" s="220">
        <v>0</v>
      </c>
      <c r="BL196" s="140">
        <f t="shared" si="66"/>
        <v>1</v>
      </c>
      <c r="BM196" s="28"/>
      <c r="BN196" s="155">
        <f t="shared" si="67"/>
        <v>0</v>
      </c>
      <c r="BO196" s="226">
        <v>0</v>
      </c>
      <c r="BP196" s="220">
        <v>0</v>
      </c>
      <c r="BQ196" s="220">
        <v>0</v>
      </c>
      <c r="BR196" s="220">
        <v>0</v>
      </c>
      <c r="BS196" s="140">
        <f t="shared" si="68"/>
        <v>1</v>
      </c>
      <c r="BU196" s="155">
        <f t="shared" si="69"/>
        <v>0</v>
      </c>
      <c r="BV196" s="226">
        <v>0</v>
      </c>
      <c r="BW196" s="226">
        <v>0</v>
      </c>
      <c r="BX196" s="226">
        <v>0</v>
      </c>
      <c r="BY196" s="226">
        <v>0</v>
      </c>
      <c r="BZ196" s="226">
        <v>0</v>
      </c>
      <c r="CA196" s="226">
        <v>0</v>
      </c>
      <c r="CB196" s="226">
        <v>0</v>
      </c>
      <c r="CC196" s="140">
        <f t="shared" si="70"/>
        <v>1</v>
      </c>
      <c r="CE196" s="157" cm="1">
        <f t="array" ref="CE196">IF($AA196=0,0,
IF(OR(ROUND($BD196,2)&lt;&gt;1,
OR($AI196:$BB196&lt;0)),1,0))</f>
        <v>0</v>
      </c>
      <c r="CG196" s="159">
        <f t="shared" si="71"/>
        <v>1</v>
      </c>
      <c r="CH196" s="159">
        <f t="shared" si="72"/>
        <v>2</v>
      </c>
      <c r="CI196" s="159">
        <f>SUM(CH$12:CH196)+1</f>
        <v>457</v>
      </c>
      <c r="CJ196" s="144" t="str">
        <f t="shared" si="60"/>
        <v>N/A</v>
      </c>
      <c r="CK196" s="159" t="str">
        <f>IFERROR(RANK(CJ196,CJ$12:CJ$286,0)+COUNTIF(CJ$12:CJ196,CJ196)-1,NA)</f>
        <v>N/A</v>
      </c>
      <c r="CM196" s="227" t="s">
        <v>741</v>
      </c>
      <c r="CN196" s="227" t="str">
        <f t="shared" si="61"/>
        <v>FY21</v>
      </c>
      <c r="CO196" s="52" cm="1">
        <f t="array" ref="CO196">Inflation!$S$11
/INDEX(Inflation!$J$11:$Z$11,,MATCH(RIGHT(CM196,2),RIGHT(Inflation!$J$9:$Z$9,2),0))
/(1+Inflation!$S$10)^0.5</f>
        <v>0.99572464908317349</v>
      </c>
      <c r="CP196" s="227" t="s">
        <v>199</v>
      </c>
    </row>
    <row r="197" spans="1:94" hidden="1" x14ac:dyDescent="0.2">
      <c r="A197" s="49">
        <f>IF(AND(COUNTIF(D$12:D197,D197)&gt;1,D197&lt;&gt;"[Project Name]"),1,0)</f>
        <v>0</v>
      </c>
      <c r="C197" s="28">
        <f t="shared" si="62"/>
        <v>186</v>
      </c>
      <c r="D197" s="218" t="s">
        <v>729</v>
      </c>
      <c r="E197" s="218" t="b">
        <v>1</v>
      </c>
      <c r="F197" s="219" t="s">
        <v>27</v>
      </c>
      <c r="G197" s="219" t="s">
        <v>41</v>
      </c>
      <c r="H197" s="219" t="s">
        <v>49</v>
      </c>
      <c r="I197" s="219" t="s">
        <v>15</v>
      </c>
      <c r="J197" s="219" t="s">
        <v>234</v>
      </c>
      <c r="K197" s="219" t="s">
        <v>15</v>
      </c>
      <c r="L197" s="219" t="s">
        <v>15</v>
      </c>
      <c r="M197" s="219" t="s">
        <v>15</v>
      </c>
      <c r="N197" s="219" t="s">
        <v>200</v>
      </c>
      <c r="O197" s="220">
        <v>0</v>
      </c>
      <c r="P197" s="219" t="s">
        <v>523</v>
      </c>
      <c r="Q197" s="221" t="s">
        <v>131</v>
      </c>
      <c r="R197" s="222">
        <v>40</v>
      </c>
      <c r="S197" s="220">
        <v>0.08</v>
      </c>
      <c r="T197" s="43">
        <f t="shared" si="63"/>
        <v>0.92</v>
      </c>
      <c r="V197" s="223">
        <v>7.9657971926653873E-3</v>
      </c>
      <c r="W197" s="223">
        <v>4.1820435261493288E-2</v>
      </c>
      <c r="X197" s="223">
        <v>7.7666522628487528E-2</v>
      </c>
      <c r="Y197" s="223">
        <v>4.1820435261493288E-2</v>
      </c>
      <c r="Z197" s="223">
        <v>2.2901666928912989E-2</v>
      </c>
      <c r="AA197" s="141">
        <f t="shared" si="73"/>
        <v>0.19217485727305247</v>
      </c>
      <c r="AC197" s="224">
        <v>0.2</v>
      </c>
      <c r="AD197" s="224">
        <v>0.2</v>
      </c>
      <c r="AE197" s="224">
        <v>0.2</v>
      </c>
      <c r="AF197" s="224">
        <v>0.2</v>
      </c>
      <c r="AG197" s="224">
        <v>0.2</v>
      </c>
      <c r="AI197" s="220">
        <v>0</v>
      </c>
      <c r="AJ197" s="220">
        <v>0</v>
      </c>
      <c r="AK197" s="220">
        <v>0</v>
      </c>
      <c r="AL197" s="220">
        <v>0</v>
      </c>
      <c r="AM197" s="220">
        <v>0</v>
      </c>
      <c r="AN197" s="220">
        <v>0</v>
      </c>
      <c r="AO197" s="220">
        <v>0</v>
      </c>
      <c r="AP197" s="220">
        <v>0</v>
      </c>
      <c r="AQ197" s="220">
        <v>0</v>
      </c>
      <c r="AR197" s="220">
        <v>0</v>
      </c>
      <c r="AS197" s="220">
        <v>0</v>
      </c>
      <c r="AT197" s="220">
        <v>0</v>
      </c>
      <c r="AU197" s="220">
        <v>0</v>
      </c>
      <c r="AV197" s="220">
        <v>0</v>
      </c>
      <c r="AW197" s="220">
        <v>0</v>
      </c>
      <c r="AX197" s="220">
        <v>0</v>
      </c>
      <c r="AY197" s="220">
        <v>0</v>
      </c>
      <c r="AZ197" s="220">
        <v>0</v>
      </c>
      <c r="BA197" s="220">
        <v>1</v>
      </c>
      <c r="BB197" s="220">
        <v>0</v>
      </c>
      <c r="BC197" s="28"/>
      <c r="BD197" s="142">
        <f t="shared" si="64"/>
        <v>1</v>
      </c>
      <c r="BF197" s="155">
        <f t="shared" si="65"/>
        <v>0</v>
      </c>
      <c r="BG197" s="226">
        <v>0</v>
      </c>
      <c r="BH197" s="226">
        <v>0</v>
      </c>
      <c r="BI197" s="220">
        <v>0</v>
      </c>
      <c r="BJ197" s="220">
        <v>0</v>
      </c>
      <c r="BK197" s="220">
        <v>0</v>
      </c>
      <c r="BL197" s="140">
        <f t="shared" si="66"/>
        <v>1</v>
      </c>
      <c r="BM197" s="28"/>
      <c r="BN197" s="155">
        <f t="shared" si="67"/>
        <v>0</v>
      </c>
      <c r="BO197" s="226">
        <v>0</v>
      </c>
      <c r="BP197" s="220">
        <v>0</v>
      </c>
      <c r="BQ197" s="220">
        <v>0</v>
      </c>
      <c r="BR197" s="220">
        <v>0</v>
      </c>
      <c r="BS197" s="140">
        <f t="shared" si="68"/>
        <v>1</v>
      </c>
      <c r="BU197" s="155">
        <f t="shared" si="69"/>
        <v>0</v>
      </c>
      <c r="BV197" s="226">
        <v>0</v>
      </c>
      <c r="BW197" s="226">
        <v>0</v>
      </c>
      <c r="BX197" s="226">
        <v>0</v>
      </c>
      <c r="BY197" s="226">
        <v>0</v>
      </c>
      <c r="BZ197" s="226">
        <v>0</v>
      </c>
      <c r="CA197" s="226">
        <v>0</v>
      </c>
      <c r="CB197" s="226">
        <v>0</v>
      </c>
      <c r="CC197" s="140">
        <f t="shared" si="70"/>
        <v>1</v>
      </c>
      <c r="CE197" s="157" cm="1">
        <f t="array" ref="CE197">IF($AA197=0,0,
IF(OR(ROUND($BD197,2)&lt;&gt;1,
OR($AI197:$BB197&lt;0)),1,0))</f>
        <v>0</v>
      </c>
      <c r="CG197" s="159">
        <f t="shared" si="71"/>
        <v>1</v>
      </c>
      <c r="CH197" s="159">
        <f t="shared" si="72"/>
        <v>2</v>
      </c>
      <c r="CI197" s="159">
        <f>SUM(CH$12:CH197)+1</f>
        <v>459</v>
      </c>
      <c r="CJ197" s="144" t="str">
        <f t="shared" si="60"/>
        <v>N/A</v>
      </c>
      <c r="CK197" s="159" t="str">
        <f>IFERROR(RANK(CJ197,CJ$12:CJ$286,0)+COUNTIF(CJ$12:CJ197,CJ197)-1,NA)</f>
        <v>N/A</v>
      </c>
      <c r="CM197" s="227" t="s">
        <v>741</v>
      </c>
      <c r="CN197" s="227" t="str">
        <f t="shared" si="61"/>
        <v>FY21</v>
      </c>
      <c r="CO197" s="52" cm="1">
        <f t="array" ref="CO197">Inflation!$S$11
/INDEX(Inflation!$J$11:$Z$11,,MATCH(RIGHT(CM197,2),RIGHT(Inflation!$J$9:$Z$9,2),0))
/(1+Inflation!$S$10)^0.5</f>
        <v>0.99572464908317349</v>
      </c>
      <c r="CP197" s="227" t="s">
        <v>199</v>
      </c>
    </row>
    <row r="198" spans="1:94" hidden="1" x14ac:dyDescent="0.2">
      <c r="A198" s="49">
        <f>IF(AND(COUNTIF(D$12:D198,D198)&gt;1,D198&lt;&gt;"[Project Name]"),1,0)</f>
        <v>0</v>
      </c>
      <c r="C198" s="28">
        <f t="shared" si="62"/>
        <v>187</v>
      </c>
      <c r="D198" s="218" t="s">
        <v>730</v>
      </c>
      <c r="E198" s="218" t="b">
        <v>1</v>
      </c>
      <c r="F198" s="219" t="s">
        <v>27</v>
      </c>
      <c r="G198" s="219" t="s">
        <v>41</v>
      </c>
      <c r="H198" s="219" t="s">
        <v>49</v>
      </c>
      <c r="I198" s="219" t="s">
        <v>15</v>
      </c>
      <c r="J198" s="219" t="s">
        <v>235</v>
      </c>
      <c r="K198" s="219" t="s">
        <v>15</v>
      </c>
      <c r="L198" s="219" t="s">
        <v>15</v>
      </c>
      <c r="M198" s="219" t="s">
        <v>15</v>
      </c>
      <c r="N198" s="219" t="s">
        <v>200</v>
      </c>
      <c r="O198" s="220">
        <v>0</v>
      </c>
      <c r="P198" s="219" t="s">
        <v>523</v>
      </c>
      <c r="Q198" s="221" t="s">
        <v>131</v>
      </c>
      <c r="R198" s="222">
        <v>40</v>
      </c>
      <c r="S198" s="220">
        <v>7.4999999999999997E-2</v>
      </c>
      <c r="T198" s="43">
        <f t="shared" si="63"/>
        <v>0.92500000000000004</v>
      </c>
      <c r="V198" s="223">
        <v>0.17704597894175511</v>
      </c>
      <c r="W198" s="223">
        <v>3.4762621013692825</v>
      </c>
      <c r="X198" s="223">
        <v>0.27916698578720583</v>
      </c>
      <c r="Y198" s="223">
        <v>1.4437342770912618</v>
      </c>
      <c r="Z198" s="223">
        <v>9.972857821095224E-2</v>
      </c>
      <c r="AA198" s="141">
        <f t="shared" si="73"/>
        <v>5.4759379214004573</v>
      </c>
      <c r="AC198" s="224">
        <v>0.2</v>
      </c>
      <c r="AD198" s="224">
        <v>0.2</v>
      </c>
      <c r="AE198" s="224">
        <v>0.2</v>
      </c>
      <c r="AF198" s="224">
        <v>0.2</v>
      </c>
      <c r="AG198" s="224">
        <v>0.2</v>
      </c>
      <c r="AI198" s="220">
        <v>0</v>
      </c>
      <c r="AJ198" s="220">
        <v>0</v>
      </c>
      <c r="AK198" s="220">
        <v>0</v>
      </c>
      <c r="AL198" s="220">
        <v>0</v>
      </c>
      <c r="AM198" s="220">
        <v>0</v>
      </c>
      <c r="AN198" s="220">
        <v>0</v>
      </c>
      <c r="AO198" s="220">
        <v>0</v>
      </c>
      <c r="AP198" s="220">
        <v>0</v>
      </c>
      <c r="AQ198" s="220">
        <v>0</v>
      </c>
      <c r="AR198" s="220">
        <v>0</v>
      </c>
      <c r="AS198" s="220">
        <v>0</v>
      </c>
      <c r="AT198" s="220">
        <v>0</v>
      </c>
      <c r="AU198" s="220">
        <v>0</v>
      </c>
      <c r="AV198" s="220">
        <v>0</v>
      </c>
      <c r="AW198" s="220">
        <v>0</v>
      </c>
      <c r="AX198" s="220">
        <v>0</v>
      </c>
      <c r="AY198" s="220">
        <v>0</v>
      </c>
      <c r="AZ198" s="220">
        <v>0</v>
      </c>
      <c r="BA198" s="220">
        <v>1</v>
      </c>
      <c r="BB198" s="220">
        <v>0</v>
      </c>
      <c r="BC198" s="28"/>
      <c r="BD198" s="142">
        <f t="shared" si="64"/>
        <v>1</v>
      </c>
      <c r="BF198" s="155">
        <f t="shared" si="65"/>
        <v>0</v>
      </c>
      <c r="BG198" s="226">
        <v>0</v>
      </c>
      <c r="BH198" s="226">
        <v>0</v>
      </c>
      <c r="BI198" s="220">
        <v>0</v>
      </c>
      <c r="BJ198" s="220">
        <v>0</v>
      </c>
      <c r="BK198" s="220">
        <v>0</v>
      </c>
      <c r="BL198" s="140">
        <f t="shared" si="66"/>
        <v>1</v>
      </c>
      <c r="BM198" s="28"/>
      <c r="BN198" s="155">
        <f t="shared" si="67"/>
        <v>0</v>
      </c>
      <c r="BO198" s="226">
        <v>0</v>
      </c>
      <c r="BP198" s="220">
        <v>0</v>
      </c>
      <c r="BQ198" s="220">
        <v>0</v>
      </c>
      <c r="BR198" s="220">
        <v>0</v>
      </c>
      <c r="BS198" s="140">
        <f t="shared" si="68"/>
        <v>1</v>
      </c>
      <c r="BU198" s="155">
        <f t="shared" si="69"/>
        <v>0</v>
      </c>
      <c r="BV198" s="226">
        <v>0</v>
      </c>
      <c r="BW198" s="226">
        <v>0</v>
      </c>
      <c r="BX198" s="226">
        <v>0</v>
      </c>
      <c r="BY198" s="226">
        <v>0</v>
      </c>
      <c r="BZ198" s="226">
        <v>0</v>
      </c>
      <c r="CA198" s="226">
        <v>0</v>
      </c>
      <c r="CB198" s="226">
        <v>0</v>
      </c>
      <c r="CC198" s="140">
        <f t="shared" si="70"/>
        <v>1</v>
      </c>
      <c r="CE198" s="157" cm="1">
        <f t="array" ref="CE198">IF($AA198=0,0,
IF(OR(ROUND($BD198,2)&lt;&gt;1,
OR($AI198:$BB198&lt;0)),1,0))</f>
        <v>0</v>
      </c>
      <c r="CG198" s="159">
        <f t="shared" si="71"/>
        <v>1</v>
      </c>
      <c r="CH198" s="159">
        <f t="shared" si="72"/>
        <v>2</v>
      </c>
      <c r="CI198" s="159">
        <f>SUM(CH$12:CH198)+1</f>
        <v>461</v>
      </c>
      <c r="CJ198" s="144" t="str">
        <f t="shared" si="60"/>
        <v>N/A</v>
      </c>
      <c r="CK198" s="159" t="str">
        <f>IFERROR(RANK(CJ198,CJ$12:CJ$286,0)+COUNTIF(CJ$12:CJ198,CJ198)-1,NA)</f>
        <v>N/A</v>
      </c>
      <c r="CM198" s="227" t="s">
        <v>741</v>
      </c>
      <c r="CN198" s="227" t="str">
        <f t="shared" si="61"/>
        <v>FY21</v>
      </c>
      <c r="CO198" s="52" cm="1">
        <f t="array" ref="CO198">Inflation!$S$11
/INDEX(Inflation!$J$11:$Z$11,,MATCH(RIGHT(CM198,2),RIGHT(Inflation!$J$9:$Z$9,2),0))
/(1+Inflation!$S$10)^0.5</f>
        <v>0.99572464908317349</v>
      </c>
      <c r="CP198" s="227" t="s">
        <v>199</v>
      </c>
    </row>
    <row r="199" spans="1:94" hidden="1" x14ac:dyDescent="0.2">
      <c r="A199" s="49">
        <f>IF(AND(COUNTIF(D$12:D199,D199)&gt;1,D199&lt;&gt;"[Project Name]"),1,0)</f>
        <v>0</v>
      </c>
      <c r="C199" s="28">
        <f t="shared" si="62"/>
        <v>188</v>
      </c>
      <c r="D199" s="218" t="s">
        <v>731</v>
      </c>
      <c r="E199" s="218" t="b">
        <v>1</v>
      </c>
      <c r="F199" s="219" t="s">
        <v>27</v>
      </c>
      <c r="G199" s="219" t="s">
        <v>41</v>
      </c>
      <c r="H199" s="219" t="s">
        <v>49</v>
      </c>
      <c r="I199" s="219" t="s">
        <v>15</v>
      </c>
      <c r="J199" s="219" t="s">
        <v>238</v>
      </c>
      <c r="K199" s="219" t="s">
        <v>15</v>
      </c>
      <c r="L199" s="219" t="s">
        <v>15</v>
      </c>
      <c r="M199" s="219" t="s">
        <v>15</v>
      </c>
      <c r="N199" s="219" t="s">
        <v>200</v>
      </c>
      <c r="O199" s="220">
        <v>0</v>
      </c>
      <c r="P199" s="219" t="s">
        <v>523</v>
      </c>
      <c r="Q199" s="221" t="s">
        <v>131</v>
      </c>
      <c r="R199" s="222">
        <v>40</v>
      </c>
      <c r="S199" s="220">
        <v>7.4999999999999997E-2</v>
      </c>
      <c r="T199" s="43">
        <f t="shared" si="63"/>
        <v>0.92500000000000004</v>
      </c>
      <c r="V199" s="223">
        <v>4.1639026412291837</v>
      </c>
      <c r="W199" s="223">
        <v>0.31813071522008896</v>
      </c>
      <c r="X199" s="223">
        <v>0.90013194131693253</v>
      </c>
      <c r="Y199" s="223">
        <v>0.42628010070656802</v>
      </c>
      <c r="Z199" s="223">
        <v>1.518564560066286</v>
      </c>
      <c r="AA199" s="141">
        <f t="shared" si="73"/>
        <v>7.32700995853906</v>
      </c>
      <c r="AC199" s="224">
        <v>0.2</v>
      </c>
      <c r="AD199" s="224">
        <v>0.2</v>
      </c>
      <c r="AE199" s="224">
        <v>0.2</v>
      </c>
      <c r="AF199" s="224">
        <v>0.2</v>
      </c>
      <c r="AG199" s="224">
        <v>0.2</v>
      </c>
      <c r="AI199" s="220">
        <v>0</v>
      </c>
      <c r="AJ199" s="220">
        <v>0</v>
      </c>
      <c r="AK199" s="220">
        <v>0</v>
      </c>
      <c r="AL199" s="220">
        <v>0</v>
      </c>
      <c r="AM199" s="220">
        <v>0</v>
      </c>
      <c r="AN199" s="220">
        <v>0</v>
      </c>
      <c r="AO199" s="220">
        <v>0</v>
      </c>
      <c r="AP199" s="220">
        <v>0</v>
      </c>
      <c r="AQ199" s="220">
        <v>0</v>
      </c>
      <c r="AR199" s="220">
        <v>0</v>
      </c>
      <c r="AS199" s="220">
        <v>0</v>
      </c>
      <c r="AT199" s="220">
        <v>0</v>
      </c>
      <c r="AU199" s="220">
        <v>0</v>
      </c>
      <c r="AV199" s="220">
        <v>0</v>
      </c>
      <c r="AW199" s="220">
        <v>0</v>
      </c>
      <c r="AX199" s="220">
        <v>0</v>
      </c>
      <c r="AY199" s="220">
        <v>0</v>
      </c>
      <c r="AZ199" s="220">
        <v>0</v>
      </c>
      <c r="BA199" s="220">
        <v>1</v>
      </c>
      <c r="BB199" s="220">
        <v>0</v>
      </c>
      <c r="BC199" s="28"/>
      <c r="BD199" s="142">
        <f t="shared" si="64"/>
        <v>1</v>
      </c>
      <c r="BF199" s="155">
        <f t="shared" si="65"/>
        <v>0</v>
      </c>
      <c r="BG199" s="226">
        <v>0</v>
      </c>
      <c r="BH199" s="226">
        <v>0</v>
      </c>
      <c r="BI199" s="220">
        <v>0</v>
      </c>
      <c r="BJ199" s="220">
        <v>0</v>
      </c>
      <c r="BK199" s="220">
        <v>0</v>
      </c>
      <c r="BL199" s="140">
        <f t="shared" si="66"/>
        <v>1</v>
      </c>
      <c r="BM199" s="28"/>
      <c r="BN199" s="155">
        <f t="shared" si="67"/>
        <v>0</v>
      </c>
      <c r="BO199" s="226">
        <v>0</v>
      </c>
      <c r="BP199" s="220">
        <v>0</v>
      </c>
      <c r="BQ199" s="220">
        <v>0</v>
      </c>
      <c r="BR199" s="220">
        <v>0</v>
      </c>
      <c r="BS199" s="140">
        <f t="shared" si="68"/>
        <v>1</v>
      </c>
      <c r="BU199" s="155">
        <f t="shared" si="69"/>
        <v>0</v>
      </c>
      <c r="BV199" s="226">
        <v>0</v>
      </c>
      <c r="BW199" s="226">
        <v>0</v>
      </c>
      <c r="BX199" s="226">
        <v>0</v>
      </c>
      <c r="BY199" s="226">
        <v>0</v>
      </c>
      <c r="BZ199" s="226">
        <v>0</v>
      </c>
      <c r="CA199" s="226">
        <v>0</v>
      </c>
      <c r="CB199" s="226">
        <v>0</v>
      </c>
      <c r="CC199" s="140">
        <f t="shared" si="70"/>
        <v>1</v>
      </c>
      <c r="CE199" s="157" cm="1">
        <f t="array" ref="CE199">IF($AA199=0,0,
IF(OR(ROUND($BD199,2)&lt;&gt;1,
OR($AI199:$BB199&lt;0)),1,0))</f>
        <v>0</v>
      </c>
      <c r="CG199" s="159">
        <f t="shared" si="71"/>
        <v>1</v>
      </c>
      <c r="CH199" s="159">
        <f t="shared" si="72"/>
        <v>2</v>
      </c>
      <c r="CI199" s="159">
        <f>SUM(CH$12:CH199)+1</f>
        <v>463</v>
      </c>
      <c r="CJ199" s="144" t="str">
        <f t="shared" si="60"/>
        <v>N/A</v>
      </c>
      <c r="CK199" s="159" t="str">
        <f>IFERROR(RANK(CJ199,CJ$12:CJ$286,0)+COUNTIF(CJ$12:CJ199,CJ199)-1,NA)</f>
        <v>N/A</v>
      </c>
      <c r="CM199" s="227" t="s">
        <v>741</v>
      </c>
      <c r="CN199" s="227" t="str">
        <f t="shared" si="61"/>
        <v>FY21</v>
      </c>
      <c r="CO199" s="52" cm="1">
        <f t="array" ref="CO199">Inflation!$S$11
/INDEX(Inflation!$J$11:$Z$11,,MATCH(RIGHT(CM199,2),RIGHT(Inflation!$J$9:$Z$9,2),0))
/(1+Inflation!$S$10)^0.5</f>
        <v>0.99572464908317349</v>
      </c>
      <c r="CP199" s="227" t="s">
        <v>199</v>
      </c>
    </row>
    <row r="200" spans="1:94" hidden="1" x14ac:dyDescent="0.2">
      <c r="A200" s="49">
        <f>IF(AND(COUNTIF(D$12:D200,D200)&gt;1,D200&lt;&gt;"[Project Name]"),1,0)</f>
        <v>0</v>
      </c>
      <c r="C200" s="28">
        <f t="shared" si="62"/>
        <v>189</v>
      </c>
      <c r="D200" s="218" t="s">
        <v>732</v>
      </c>
      <c r="E200" s="218" t="b">
        <v>1</v>
      </c>
      <c r="F200" s="219" t="s">
        <v>27</v>
      </c>
      <c r="G200" s="219" t="s">
        <v>41</v>
      </c>
      <c r="H200" s="219" t="s">
        <v>49</v>
      </c>
      <c r="I200" s="219" t="s">
        <v>15</v>
      </c>
      <c r="J200" s="219" t="s">
        <v>236</v>
      </c>
      <c r="K200" s="219" t="s">
        <v>15</v>
      </c>
      <c r="L200" s="219" t="s">
        <v>15</v>
      </c>
      <c r="M200" s="219" t="s">
        <v>15</v>
      </c>
      <c r="N200" s="219" t="s">
        <v>200</v>
      </c>
      <c r="O200" s="220">
        <v>0</v>
      </c>
      <c r="P200" s="219" t="s">
        <v>523</v>
      </c>
      <c r="Q200" s="221" t="s">
        <v>131</v>
      </c>
      <c r="R200" s="222">
        <v>40</v>
      </c>
      <c r="S200" s="220">
        <v>7.4999999999999997E-2</v>
      </c>
      <c r="T200" s="43">
        <f t="shared" si="63"/>
        <v>0.92500000000000004</v>
      </c>
      <c r="V200" s="223">
        <v>0.11186390271302359</v>
      </c>
      <c r="W200" s="223">
        <v>0</v>
      </c>
      <c r="X200" s="223">
        <v>7.8304731899116506E-2</v>
      </c>
      <c r="Y200" s="223">
        <v>0.41576083841673761</v>
      </c>
      <c r="Z200" s="223">
        <v>1.0169362433139393</v>
      </c>
      <c r="AA200" s="141">
        <f t="shared" si="73"/>
        <v>1.6228657163428171</v>
      </c>
      <c r="AC200" s="224">
        <v>0.2</v>
      </c>
      <c r="AD200" s="224">
        <v>0.2</v>
      </c>
      <c r="AE200" s="224">
        <v>0.2</v>
      </c>
      <c r="AF200" s="224">
        <v>0.2</v>
      </c>
      <c r="AG200" s="224">
        <v>0.2</v>
      </c>
      <c r="AI200" s="220">
        <v>0</v>
      </c>
      <c r="AJ200" s="220">
        <v>0</v>
      </c>
      <c r="AK200" s="220">
        <v>0</v>
      </c>
      <c r="AL200" s="220">
        <v>0</v>
      </c>
      <c r="AM200" s="220">
        <v>0</v>
      </c>
      <c r="AN200" s="220">
        <v>0</v>
      </c>
      <c r="AO200" s="220">
        <v>0</v>
      </c>
      <c r="AP200" s="220">
        <v>0</v>
      </c>
      <c r="AQ200" s="220">
        <v>0</v>
      </c>
      <c r="AR200" s="220">
        <v>0</v>
      </c>
      <c r="AS200" s="220">
        <v>0</v>
      </c>
      <c r="AT200" s="220">
        <v>0</v>
      </c>
      <c r="AU200" s="220">
        <v>0</v>
      </c>
      <c r="AV200" s="220">
        <v>0</v>
      </c>
      <c r="AW200" s="220">
        <v>0</v>
      </c>
      <c r="AX200" s="220">
        <v>0</v>
      </c>
      <c r="AY200" s="220">
        <v>0</v>
      </c>
      <c r="AZ200" s="220">
        <v>0</v>
      </c>
      <c r="BA200" s="220">
        <v>1</v>
      </c>
      <c r="BB200" s="220">
        <v>0</v>
      </c>
      <c r="BC200" s="28"/>
      <c r="BD200" s="142">
        <f t="shared" si="64"/>
        <v>1</v>
      </c>
      <c r="BF200" s="155">
        <f t="shared" si="65"/>
        <v>0</v>
      </c>
      <c r="BG200" s="226">
        <v>0</v>
      </c>
      <c r="BH200" s="226">
        <v>0</v>
      </c>
      <c r="BI200" s="220">
        <v>0</v>
      </c>
      <c r="BJ200" s="220">
        <v>0</v>
      </c>
      <c r="BK200" s="220">
        <v>0</v>
      </c>
      <c r="BL200" s="140">
        <f t="shared" si="66"/>
        <v>1</v>
      </c>
      <c r="BM200" s="28"/>
      <c r="BN200" s="155">
        <f t="shared" si="67"/>
        <v>0</v>
      </c>
      <c r="BO200" s="226">
        <v>0</v>
      </c>
      <c r="BP200" s="220">
        <v>0</v>
      </c>
      <c r="BQ200" s="220">
        <v>0</v>
      </c>
      <c r="BR200" s="220">
        <v>0</v>
      </c>
      <c r="BS200" s="140">
        <f t="shared" si="68"/>
        <v>1</v>
      </c>
      <c r="BU200" s="155">
        <f t="shared" si="69"/>
        <v>0</v>
      </c>
      <c r="BV200" s="226">
        <v>0</v>
      </c>
      <c r="BW200" s="226">
        <v>0</v>
      </c>
      <c r="BX200" s="226">
        <v>0</v>
      </c>
      <c r="BY200" s="226">
        <v>0</v>
      </c>
      <c r="BZ200" s="226">
        <v>0</v>
      </c>
      <c r="CA200" s="226">
        <v>0</v>
      </c>
      <c r="CB200" s="226">
        <v>0</v>
      </c>
      <c r="CC200" s="140">
        <f t="shared" si="70"/>
        <v>1</v>
      </c>
      <c r="CE200" s="157" cm="1">
        <f t="array" ref="CE200">IF($AA200=0,0,
IF(OR(ROUND($BD200,2)&lt;&gt;1,
OR($AI200:$BB200&lt;0)),1,0))</f>
        <v>0</v>
      </c>
      <c r="CG200" s="159">
        <f t="shared" si="71"/>
        <v>1</v>
      </c>
      <c r="CH200" s="159">
        <f t="shared" si="72"/>
        <v>2</v>
      </c>
      <c r="CI200" s="159">
        <f>SUM(CH$12:CH200)+1</f>
        <v>465</v>
      </c>
      <c r="CJ200" s="144" t="str">
        <f t="shared" si="60"/>
        <v>N/A</v>
      </c>
      <c r="CK200" s="159" t="str">
        <f>IFERROR(RANK(CJ200,CJ$12:CJ$286,0)+COUNTIF(CJ$12:CJ200,CJ200)-1,NA)</f>
        <v>N/A</v>
      </c>
      <c r="CM200" s="227" t="s">
        <v>741</v>
      </c>
      <c r="CN200" s="227" t="str">
        <f t="shared" si="61"/>
        <v>FY21</v>
      </c>
      <c r="CO200" s="52" cm="1">
        <f t="array" ref="CO200">Inflation!$S$11
/INDEX(Inflation!$J$11:$Z$11,,MATCH(RIGHT(CM200,2),RIGHT(Inflation!$J$9:$Z$9,2),0))
/(1+Inflation!$S$10)^0.5</f>
        <v>0.99572464908317349</v>
      </c>
      <c r="CP200" s="227" t="s">
        <v>199</v>
      </c>
    </row>
    <row r="201" spans="1:94" hidden="1" x14ac:dyDescent="0.2">
      <c r="A201" s="49">
        <f>IF(AND(COUNTIF(D$12:D201,D201)&gt;1,D201&lt;&gt;"[Project Name]"),1,0)</f>
        <v>0</v>
      </c>
      <c r="C201" s="28">
        <f t="shared" si="62"/>
        <v>190</v>
      </c>
      <c r="D201" s="218" t="s">
        <v>733</v>
      </c>
      <c r="E201" s="218" t="b">
        <v>1</v>
      </c>
      <c r="F201" s="219" t="s">
        <v>27</v>
      </c>
      <c r="G201" s="219" t="s">
        <v>41</v>
      </c>
      <c r="H201" s="219" t="s">
        <v>49</v>
      </c>
      <c r="I201" s="219" t="s">
        <v>15</v>
      </c>
      <c r="J201" s="219" t="s">
        <v>239</v>
      </c>
      <c r="K201" s="219" t="s">
        <v>15</v>
      </c>
      <c r="L201" s="219" t="s">
        <v>15</v>
      </c>
      <c r="M201" s="219" t="s">
        <v>15</v>
      </c>
      <c r="N201" s="219" t="s">
        <v>200</v>
      </c>
      <c r="O201" s="220">
        <v>0</v>
      </c>
      <c r="P201" s="219" t="s">
        <v>523</v>
      </c>
      <c r="Q201" s="221" t="s">
        <v>131</v>
      </c>
      <c r="R201" s="222">
        <v>40</v>
      </c>
      <c r="S201" s="220">
        <v>7.4999999999999997E-2</v>
      </c>
      <c r="T201" s="43">
        <f t="shared" si="63"/>
        <v>0.92500000000000004</v>
      </c>
      <c r="V201" s="223">
        <v>1.3975363643884412E-2</v>
      </c>
      <c r="W201" s="223">
        <v>5.201140490146648E-3</v>
      </c>
      <c r="X201" s="223">
        <v>1.8633818191845886E-2</v>
      </c>
      <c r="Y201" s="223">
        <v>1.7702127282253587E-2</v>
      </c>
      <c r="Z201" s="223">
        <v>3.2609181835730298E-2</v>
      </c>
      <c r="AA201" s="141">
        <f t="shared" si="73"/>
        <v>8.8121631443860829E-2</v>
      </c>
      <c r="AC201" s="224">
        <v>0.2</v>
      </c>
      <c r="AD201" s="224">
        <v>0.2</v>
      </c>
      <c r="AE201" s="224">
        <v>0.2</v>
      </c>
      <c r="AF201" s="224">
        <v>0.2</v>
      </c>
      <c r="AG201" s="224">
        <v>0.2</v>
      </c>
      <c r="AI201" s="220">
        <v>0</v>
      </c>
      <c r="AJ201" s="220">
        <v>0</v>
      </c>
      <c r="AK201" s="220">
        <v>0</v>
      </c>
      <c r="AL201" s="220">
        <v>0</v>
      </c>
      <c r="AM201" s="220">
        <v>0</v>
      </c>
      <c r="AN201" s="220">
        <v>0</v>
      </c>
      <c r="AO201" s="220">
        <v>0</v>
      </c>
      <c r="AP201" s="220">
        <v>0</v>
      </c>
      <c r="AQ201" s="220">
        <v>0</v>
      </c>
      <c r="AR201" s="220">
        <v>0</v>
      </c>
      <c r="AS201" s="220">
        <v>0</v>
      </c>
      <c r="AT201" s="220">
        <v>0</v>
      </c>
      <c r="AU201" s="220">
        <v>0</v>
      </c>
      <c r="AV201" s="220">
        <v>0</v>
      </c>
      <c r="AW201" s="220">
        <v>0</v>
      </c>
      <c r="AX201" s="220">
        <v>0</v>
      </c>
      <c r="AY201" s="220">
        <v>0</v>
      </c>
      <c r="AZ201" s="220">
        <v>0</v>
      </c>
      <c r="BA201" s="220">
        <v>1</v>
      </c>
      <c r="BB201" s="220">
        <v>0</v>
      </c>
      <c r="BC201" s="28"/>
      <c r="BD201" s="142">
        <f t="shared" si="64"/>
        <v>1</v>
      </c>
      <c r="BF201" s="155">
        <f t="shared" si="65"/>
        <v>0</v>
      </c>
      <c r="BG201" s="226">
        <v>0</v>
      </c>
      <c r="BH201" s="226">
        <v>0</v>
      </c>
      <c r="BI201" s="220">
        <v>0</v>
      </c>
      <c r="BJ201" s="220">
        <v>0</v>
      </c>
      <c r="BK201" s="220">
        <v>0</v>
      </c>
      <c r="BL201" s="140">
        <f t="shared" si="66"/>
        <v>1</v>
      </c>
      <c r="BM201" s="28"/>
      <c r="BN201" s="155">
        <f t="shared" si="67"/>
        <v>0</v>
      </c>
      <c r="BO201" s="226">
        <v>0</v>
      </c>
      <c r="BP201" s="220">
        <v>0</v>
      </c>
      <c r="BQ201" s="220">
        <v>0</v>
      </c>
      <c r="BR201" s="220">
        <v>0</v>
      </c>
      <c r="BS201" s="140">
        <f t="shared" si="68"/>
        <v>1</v>
      </c>
      <c r="BU201" s="155">
        <f t="shared" si="69"/>
        <v>0</v>
      </c>
      <c r="BV201" s="226">
        <v>0</v>
      </c>
      <c r="BW201" s="226">
        <v>0</v>
      </c>
      <c r="BX201" s="226">
        <v>0</v>
      </c>
      <c r="BY201" s="226">
        <v>0</v>
      </c>
      <c r="BZ201" s="226">
        <v>0</v>
      </c>
      <c r="CA201" s="226">
        <v>0</v>
      </c>
      <c r="CB201" s="226">
        <v>0</v>
      </c>
      <c r="CC201" s="140">
        <f t="shared" si="70"/>
        <v>1</v>
      </c>
      <c r="CE201" s="157" cm="1">
        <f t="array" ref="CE201">IF($AA201=0,0,
IF(OR(ROUND($BD201,2)&lt;&gt;1,
OR($AI201:$BB201&lt;0)),1,0))</f>
        <v>0</v>
      </c>
      <c r="CG201" s="159">
        <f t="shared" si="71"/>
        <v>1</v>
      </c>
      <c r="CH201" s="159">
        <f t="shared" si="72"/>
        <v>2</v>
      </c>
      <c r="CI201" s="159">
        <f>SUM(CH$12:CH201)+1</f>
        <v>467</v>
      </c>
      <c r="CJ201" s="144" t="str">
        <f t="shared" si="60"/>
        <v>N/A</v>
      </c>
      <c r="CK201" s="159" t="str">
        <f>IFERROR(RANK(CJ201,CJ$12:CJ$286,0)+COUNTIF(CJ$12:CJ201,CJ201)-1,NA)</f>
        <v>N/A</v>
      </c>
      <c r="CM201" s="227" t="s">
        <v>741</v>
      </c>
      <c r="CN201" s="227" t="str">
        <f t="shared" si="61"/>
        <v>FY21</v>
      </c>
      <c r="CO201" s="52" cm="1">
        <f t="array" ref="CO201">Inflation!$S$11
/INDEX(Inflation!$J$11:$Z$11,,MATCH(RIGHT(CM201,2),RIGHT(Inflation!$J$9:$Z$9,2),0))
/(1+Inflation!$S$10)^0.5</f>
        <v>0.99572464908317349</v>
      </c>
      <c r="CP201" s="227" t="s">
        <v>199</v>
      </c>
    </row>
    <row r="202" spans="1:94" hidden="1" x14ac:dyDescent="0.2">
      <c r="A202" s="49">
        <f>IF(AND(COUNTIF(D$12:D202,D202)&gt;1,D202&lt;&gt;"[Project Name]"),1,0)</f>
        <v>0</v>
      </c>
      <c r="C202" s="28">
        <f t="shared" si="62"/>
        <v>191</v>
      </c>
      <c r="D202" s="218" t="s">
        <v>734</v>
      </c>
      <c r="E202" s="218" t="b">
        <v>1</v>
      </c>
      <c r="F202" s="219" t="s">
        <v>27</v>
      </c>
      <c r="G202" s="219" t="s">
        <v>41</v>
      </c>
      <c r="H202" s="219" t="s">
        <v>49</v>
      </c>
      <c r="I202" s="219" t="s">
        <v>15</v>
      </c>
      <c r="J202" s="219" t="s">
        <v>240</v>
      </c>
      <c r="K202" s="219" t="s">
        <v>15</v>
      </c>
      <c r="L202" s="219" t="s">
        <v>15</v>
      </c>
      <c r="M202" s="219" t="s">
        <v>15</v>
      </c>
      <c r="N202" s="219" t="s">
        <v>200</v>
      </c>
      <c r="O202" s="220">
        <v>0</v>
      </c>
      <c r="P202" s="219" t="s">
        <v>523</v>
      </c>
      <c r="Q202" s="221" t="s">
        <v>131</v>
      </c>
      <c r="R202" s="222">
        <v>40</v>
      </c>
      <c r="S202" s="220">
        <v>7.4999999999999997E-2</v>
      </c>
      <c r="T202" s="43">
        <f t="shared" si="63"/>
        <v>0.92500000000000004</v>
      </c>
      <c r="V202" s="223">
        <v>0.37681064619762433</v>
      </c>
      <c r="W202" s="223">
        <v>0.34736654805010148</v>
      </c>
      <c r="X202" s="223">
        <v>0.23302278011602806</v>
      </c>
      <c r="Y202" s="223">
        <v>0.92463439150039939</v>
      </c>
      <c r="Z202" s="223">
        <v>7.0838925155272528E-2</v>
      </c>
      <c r="AA202" s="141">
        <f t="shared" si="73"/>
        <v>1.9526732910194258</v>
      </c>
      <c r="AC202" s="224">
        <v>0.2</v>
      </c>
      <c r="AD202" s="224">
        <v>0.2</v>
      </c>
      <c r="AE202" s="224">
        <v>0.2</v>
      </c>
      <c r="AF202" s="224">
        <v>0.2</v>
      </c>
      <c r="AG202" s="224">
        <v>0.2</v>
      </c>
      <c r="AI202" s="220">
        <v>0</v>
      </c>
      <c r="AJ202" s="220">
        <v>0</v>
      </c>
      <c r="AK202" s="220">
        <v>0</v>
      </c>
      <c r="AL202" s="220">
        <v>0</v>
      </c>
      <c r="AM202" s="220">
        <v>0</v>
      </c>
      <c r="AN202" s="220">
        <v>0</v>
      </c>
      <c r="AO202" s="220">
        <v>0</v>
      </c>
      <c r="AP202" s="220">
        <v>0</v>
      </c>
      <c r="AQ202" s="220">
        <v>0</v>
      </c>
      <c r="AR202" s="220">
        <v>0</v>
      </c>
      <c r="AS202" s="220">
        <v>0</v>
      </c>
      <c r="AT202" s="220">
        <v>0</v>
      </c>
      <c r="AU202" s="220">
        <v>0</v>
      </c>
      <c r="AV202" s="220">
        <v>0</v>
      </c>
      <c r="AW202" s="220">
        <v>0</v>
      </c>
      <c r="AX202" s="220">
        <v>0</v>
      </c>
      <c r="AY202" s="220">
        <v>0</v>
      </c>
      <c r="AZ202" s="220">
        <v>0</v>
      </c>
      <c r="BA202" s="220">
        <v>1</v>
      </c>
      <c r="BB202" s="220">
        <v>0</v>
      </c>
      <c r="BC202" s="28"/>
      <c r="BD202" s="142">
        <f t="shared" si="64"/>
        <v>1</v>
      </c>
      <c r="BF202" s="155">
        <f t="shared" si="65"/>
        <v>0</v>
      </c>
      <c r="BG202" s="226">
        <v>0</v>
      </c>
      <c r="BH202" s="226">
        <v>0</v>
      </c>
      <c r="BI202" s="220">
        <v>0</v>
      </c>
      <c r="BJ202" s="220">
        <v>0</v>
      </c>
      <c r="BK202" s="220">
        <v>0</v>
      </c>
      <c r="BL202" s="140">
        <f t="shared" si="66"/>
        <v>1</v>
      </c>
      <c r="BM202" s="28"/>
      <c r="BN202" s="155">
        <f t="shared" si="67"/>
        <v>0</v>
      </c>
      <c r="BO202" s="226">
        <v>0</v>
      </c>
      <c r="BP202" s="220">
        <v>0</v>
      </c>
      <c r="BQ202" s="220">
        <v>0</v>
      </c>
      <c r="BR202" s="220">
        <v>0</v>
      </c>
      <c r="BS202" s="140">
        <f t="shared" si="68"/>
        <v>1</v>
      </c>
      <c r="BU202" s="155">
        <f t="shared" si="69"/>
        <v>0</v>
      </c>
      <c r="BV202" s="226">
        <v>0</v>
      </c>
      <c r="BW202" s="226">
        <v>0</v>
      </c>
      <c r="BX202" s="226">
        <v>0</v>
      </c>
      <c r="BY202" s="226">
        <v>0</v>
      </c>
      <c r="BZ202" s="226">
        <v>0</v>
      </c>
      <c r="CA202" s="226">
        <v>0</v>
      </c>
      <c r="CB202" s="226">
        <v>0</v>
      </c>
      <c r="CC202" s="140">
        <f t="shared" si="70"/>
        <v>1</v>
      </c>
      <c r="CE202" s="157" cm="1">
        <f t="array" ref="CE202">IF($AA202=0,0,
IF(OR(ROUND($BD202,2)&lt;&gt;1,
OR($AI202:$BB202&lt;0)),1,0))</f>
        <v>0</v>
      </c>
      <c r="CG202" s="159">
        <f t="shared" si="71"/>
        <v>1</v>
      </c>
      <c r="CH202" s="159">
        <f t="shared" si="72"/>
        <v>2</v>
      </c>
      <c r="CI202" s="159">
        <f>SUM(CH$12:CH202)+1</f>
        <v>469</v>
      </c>
      <c r="CJ202" s="144" t="str">
        <f t="shared" si="60"/>
        <v>N/A</v>
      </c>
      <c r="CK202" s="159" t="str">
        <f>IFERROR(RANK(CJ202,CJ$12:CJ$286,0)+COUNTIF(CJ$12:CJ202,CJ202)-1,NA)</f>
        <v>N/A</v>
      </c>
      <c r="CM202" s="227" t="s">
        <v>741</v>
      </c>
      <c r="CN202" s="227" t="str">
        <f t="shared" si="61"/>
        <v>FY21</v>
      </c>
      <c r="CO202" s="52" cm="1">
        <f t="array" ref="CO202">Inflation!$S$11
/INDEX(Inflation!$J$11:$Z$11,,MATCH(RIGHT(CM202,2),RIGHT(Inflation!$J$9:$Z$9,2),0))
/(1+Inflation!$S$10)^0.5</f>
        <v>0.99572464908317349</v>
      </c>
      <c r="CP202" s="227" t="s">
        <v>199</v>
      </c>
    </row>
    <row r="203" spans="1:94" hidden="1" x14ac:dyDescent="0.2">
      <c r="A203" s="49">
        <f>IF(AND(COUNTIF(D$12:D203,D203)&gt;1,D203&lt;&gt;"[Project Name]"),1,0)</f>
        <v>0</v>
      </c>
      <c r="C203" s="28">
        <f t="shared" si="62"/>
        <v>192</v>
      </c>
      <c r="D203" s="218" t="s">
        <v>735</v>
      </c>
      <c r="E203" s="218" t="b">
        <v>1</v>
      </c>
      <c r="F203" s="219" t="s">
        <v>27</v>
      </c>
      <c r="G203" s="219" t="s">
        <v>41</v>
      </c>
      <c r="H203" s="219" t="s">
        <v>49</v>
      </c>
      <c r="I203" s="219" t="s">
        <v>15</v>
      </c>
      <c r="J203" s="219" t="s">
        <v>237</v>
      </c>
      <c r="K203" s="219" t="s">
        <v>15</v>
      </c>
      <c r="L203" s="219" t="s">
        <v>15</v>
      </c>
      <c r="M203" s="219" t="s">
        <v>15</v>
      </c>
      <c r="N203" s="219" t="s">
        <v>200</v>
      </c>
      <c r="O203" s="220">
        <v>0</v>
      </c>
      <c r="P203" s="219" t="s">
        <v>523</v>
      </c>
      <c r="Q203" s="221" t="s">
        <v>131</v>
      </c>
      <c r="R203" s="222">
        <v>40</v>
      </c>
      <c r="S203" s="220">
        <v>7.4999999999999997E-2</v>
      </c>
      <c r="T203" s="43">
        <f t="shared" si="63"/>
        <v>0.92500000000000004</v>
      </c>
      <c r="V203" s="223">
        <v>0</v>
      </c>
      <c r="W203" s="223">
        <v>0.16253063125865475</v>
      </c>
      <c r="X203" s="223">
        <v>1.9609414437139834</v>
      </c>
      <c r="Y203" s="223">
        <v>0.30636910632717329</v>
      </c>
      <c r="Z203" s="223">
        <v>0</v>
      </c>
      <c r="AA203" s="141">
        <f t="shared" si="73"/>
        <v>2.4298411812998117</v>
      </c>
      <c r="AC203" s="224">
        <v>0.2</v>
      </c>
      <c r="AD203" s="224">
        <v>0.2</v>
      </c>
      <c r="AE203" s="224">
        <v>0.2</v>
      </c>
      <c r="AF203" s="224">
        <v>0.2</v>
      </c>
      <c r="AG203" s="224">
        <v>0.2</v>
      </c>
      <c r="AI203" s="220">
        <v>0</v>
      </c>
      <c r="AJ203" s="220">
        <v>0</v>
      </c>
      <c r="AK203" s="220">
        <v>0</v>
      </c>
      <c r="AL203" s="220">
        <v>0</v>
      </c>
      <c r="AM203" s="220">
        <v>0</v>
      </c>
      <c r="AN203" s="220">
        <v>0</v>
      </c>
      <c r="AO203" s="220">
        <v>0</v>
      </c>
      <c r="AP203" s="220">
        <v>0</v>
      </c>
      <c r="AQ203" s="220">
        <v>0</v>
      </c>
      <c r="AR203" s="220">
        <v>0</v>
      </c>
      <c r="AS203" s="220">
        <v>0</v>
      </c>
      <c r="AT203" s="220">
        <v>0</v>
      </c>
      <c r="AU203" s="220">
        <v>0</v>
      </c>
      <c r="AV203" s="220">
        <v>0</v>
      </c>
      <c r="AW203" s="220">
        <v>0</v>
      </c>
      <c r="AX203" s="220">
        <v>0</v>
      </c>
      <c r="AY203" s="220">
        <v>0</v>
      </c>
      <c r="AZ203" s="220">
        <v>0</v>
      </c>
      <c r="BA203" s="220">
        <v>1</v>
      </c>
      <c r="BB203" s="220">
        <v>0</v>
      </c>
      <c r="BC203" s="28"/>
      <c r="BD203" s="142">
        <f t="shared" si="64"/>
        <v>1</v>
      </c>
      <c r="BF203" s="155">
        <f t="shared" si="65"/>
        <v>0</v>
      </c>
      <c r="BG203" s="226">
        <v>0</v>
      </c>
      <c r="BH203" s="226">
        <v>0</v>
      </c>
      <c r="BI203" s="220">
        <v>0</v>
      </c>
      <c r="BJ203" s="220">
        <v>0</v>
      </c>
      <c r="BK203" s="220">
        <v>0</v>
      </c>
      <c r="BL203" s="140">
        <f t="shared" si="66"/>
        <v>1</v>
      </c>
      <c r="BM203" s="28"/>
      <c r="BN203" s="155">
        <f t="shared" si="67"/>
        <v>0</v>
      </c>
      <c r="BO203" s="226">
        <v>0</v>
      </c>
      <c r="BP203" s="220">
        <v>0</v>
      </c>
      <c r="BQ203" s="220">
        <v>0</v>
      </c>
      <c r="BR203" s="220">
        <v>0</v>
      </c>
      <c r="BS203" s="140">
        <f t="shared" si="68"/>
        <v>1</v>
      </c>
      <c r="BU203" s="155">
        <f t="shared" si="69"/>
        <v>0</v>
      </c>
      <c r="BV203" s="226">
        <v>0</v>
      </c>
      <c r="BW203" s="226">
        <v>0</v>
      </c>
      <c r="BX203" s="226">
        <v>0</v>
      </c>
      <c r="BY203" s="226">
        <v>0</v>
      </c>
      <c r="BZ203" s="226">
        <v>0</v>
      </c>
      <c r="CA203" s="226">
        <v>0</v>
      </c>
      <c r="CB203" s="226">
        <v>0</v>
      </c>
      <c r="CC203" s="140">
        <f t="shared" si="70"/>
        <v>1</v>
      </c>
      <c r="CE203" s="157" cm="1">
        <f t="array" ref="CE203">IF($AA203=0,0,
IF(OR(ROUND($BD203,2)&lt;&gt;1,
OR($AI203:$BB203&lt;0)),1,0))</f>
        <v>0</v>
      </c>
      <c r="CG203" s="159">
        <f t="shared" si="71"/>
        <v>1</v>
      </c>
      <c r="CH203" s="159">
        <f t="shared" si="72"/>
        <v>2</v>
      </c>
      <c r="CI203" s="159">
        <f>SUM(CH$12:CH203)+1</f>
        <v>471</v>
      </c>
      <c r="CJ203" s="144" t="str">
        <f t="shared" si="60"/>
        <v>N/A</v>
      </c>
      <c r="CK203" s="159" t="str">
        <f>IFERROR(RANK(CJ203,CJ$12:CJ$286,0)+COUNTIF(CJ$12:CJ203,CJ203)-1,NA)</f>
        <v>N/A</v>
      </c>
      <c r="CM203" s="227" t="s">
        <v>741</v>
      </c>
      <c r="CN203" s="227" t="str">
        <f t="shared" si="61"/>
        <v>FY21</v>
      </c>
      <c r="CO203" s="52" cm="1">
        <f t="array" ref="CO203">Inflation!$S$11
/INDEX(Inflation!$J$11:$Z$11,,MATCH(RIGHT(CM203,2),RIGHT(Inflation!$J$9:$Z$9,2),0))
/(1+Inflation!$S$10)^0.5</f>
        <v>0.99572464908317349</v>
      </c>
      <c r="CP203" s="227" t="s">
        <v>199</v>
      </c>
    </row>
    <row r="204" spans="1:94" hidden="1" x14ac:dyDescent="0.2">
      <c r="A204" s="49">
        <f>IF(AND(COUNTIF(D$12:D204,D204)&gt;1,D204&lt;&gt;"[Project Name]"),1,0)</f>
        <v>0</v>
      </c>
      <c r="C204" s="28">
        <f t="shared" si="62"/>
        <v>193</v>
      </c>
      <c r="D204" s="218" t="s">
        <v>736</v>
      </c>
      <c r="E204" s="218" t="b">
        <v>1</v>
      </c>
      <c r="F204" s="219" t="s">
        <v>27</v>
      </c>
      <c r="G204" s="219" t="s">
        <v>41</v>
      </c>
      <c r="H204" s="219" t="s">
        <v>49</v>
      </c>
      <c r="I204" s="219" t="s">
        <v>15</v>
      </c>
      <c r="J204" s="219" t="s">
        <v>241</v>
      </c>
      <c r="K204" s="219" t="s">
        <v>15</v>
      </c>
      <c r="L204" s="219" t="s">
        <v>15</v>
      </c>
      <c r="M204" s="219" t="s">
        <v>15</v>
      </c>
      <c r="N204" s="219" t="s">
        <v>200</v>
      </c>
      <c r="O204" s="220">
        <v>0</v>
      </c>
      <c r="P204" s="219" t="s">
        <v>523</v>
      </c>
      <c r="Q204" s="221" t="s">
        <v>131</v>
      </c>
      <c r="R204" s="222">
        <v>5</v>
      </c>
      <c r="S204" s="220">
        <v>0</v>
      </c>
      <c r="T204" s="43">
        <f t="shared" ref="T204" si="74">1-S204</f>
        <v>1</v>
      </c>
      <c r="V204" s="223">
        <v>5.8111333781673692E-2</v>
      </c>
      <c r="W204" s="223">
        <v>0.66349941011508695</v>
      </c>
      <c r="X204" s="223">
        <v>0</v>
      </c>
      <c r="Y204" s="223">
        <v>0.58943079790428432</v>
      </c>
      <c r="Z204" s="223">
        <v>2.0833749550717173</v>
      </c>
      <c r="AA204" s="141">
        <f t="shared" ref="AA204" si="75">SUM(V204:Z204)</f>
        <v>3.3944164968727621</v>
      </c>
      <c r="AC204" s="224">
        <v>0</v>
      </c>
      <c r="AD204" s="224">
        <v>0</v>
      </c>
      <c r="AE204" s="224">
        <v>0</v>
      </c>
      <c r="AF204" s="224">
        <v>0</v>
      </c>
      <c r="AG204" s="224">
        <v>0</v>
      </c>
      <c r="AI204" s="220">
        <v>0</v>
      </c>
      <c r="AJ204" s="220">
        <v>0</v>
      </c>
      <c r="AK204" s="220">
        <v>0</v>
      </c>
      <c r="AL204" s="220">
        <v>0</v>
      </c>
      <c r="AM204" s="220">
        <v>0</v>
      </c>
      <c r="AN204" s="220">
        <v>0</v>
      </c>
      <c r="AO204" s="220">
        <v>0</v>
      </c>
      <c r="AP204" s="220">
        <v>0</v>
      </c>
      <c r="AQ204" s="220">
        <v>1</v>
      </c>
      <c r="AR204" s="220">
        <v>0</v>
      </c>
      <c r="AS204" s="220">
        <v>0</v>
      </c>
      <c r="AT204" s="220">
        <v>0</v>
      </c>
      <c r="AU204" s="220">
        <v>0</v>
      </c>
      <c r="AV204" s="220">
        <v>0</v>
      </c>
      <c r="AW204" s="220">
        <v>0</v>
      </c>
      <c r="AX204" s="220">
        <v>0</v>
      </c>
      <c r="AY204" s="220">
        <v>0</v>
      </c>
      <c r="AZ204" s="220">
        <v>0</v>
      </c>
      <c r="BA204" s="220">
        <v>0</v>
      </c>
      <c r="BB204" s="220">
        <v>0</v>
      </c>
      <c r="BC204" s="28"/>
      <c r="BD204" s="142">
        <f t="shared" si="64"/>
        <v>1</v>
      </c>
      <c r="BF204" s="155">
        <f t="shared" si="65"/>
        <v>0</v>
      </c>
      <c r="BG204" s="226">
        <v>0</v>
      </c>
      <c r="BH204" s="226">
        <v>0</v>
      </c>
      <c r="BI204" s="220">
        <v>0</v>
      </c>
      <c r="BJ204" s="220">
        <v>0</v>
      </c>
      <c r="BK204" s="220">
        <v>0</v>
      </c>
      <c r="BL204" s="140">
        <f t="shared" ref="BL204" si="76">1-SUM(BG204:BK204)</f>
        <v>1</v>
      </c>
      <c r="BM204" s="28"/>
      <c r="BN204" s="155">
        <f t="shared" si="67"/>
        <v>0</v>
      </c>
      <c r="BO204" s="226">
        <v>0</v>
      </c>
      <c r="BP204" s="220">
        <v>0</v>
      </c>
      <c r="BQ204" s="220">
        <v>0</v>
      </c>
      <c r="BR204" s="220">
        <v>0</v>
      </c>
      <c r="BS204" s="140">
        <f t="shared" ref="BS204" si="77">1-SUM(BO204:BR204)</f>
        <v>1</v>
      </c>
      <c r="BU204" s="155">
        <f t="shared" si="69"/>
        <v>0</v>
      </c>
      <c r="BV204" s="226">
        <v>0</v>
      </c>
      <c r="BW204" s="226">
        <v>0</v>
      </c>
      <c r="BX204" s="226">
        <v>0</v>
      </c>
      <c r="BY204" s="226">
        <v>0</v>
      </c>
      <c r="BZ204" s="226">
        <v>0</v>
      </c>
      <c r="CA204" s="226">
        <v>0</v>
      </c>
      <c r="CB204" s="226">
        <v>0</v>
      </c>
      <c r="CC204" s="140">
        <f t="shared" ref="CC204" si="78">1-SUM(BV204:CB204)</f>
        <v>1</v>
      </c>
      <c r="CE204" s="157" cm="1">
        <f t="array" ref="CE204">IF($AA204=0,0,
IF(OR(ROUND($BD204,2)&lt;&gt;1,
OR($AI204:$BB204&lt;0)),1,0))</f>
        <v>0</v>
      </c>
      <c r="CG204" s="159">
        <f t="shared" si="71"/>
        <v>1</v>
      </c>
      <c r="CH204" s="159">
        <f t="shared" ref="CH204" si="79">CG204*ROWS(IC_Category_List)</f>
        <v>2</v>
      </c>
      <c r="CI204" s="159">
        <f>SUM(CH$12:CH204)+1</f>
        <v>473</v>
      </c>
      <c r="CJ204" s="144" t="str">
        <f t="shared" ref="CJ204:CJ267" si="80">IF($H204=Augex,$AA204,NA)</f>
        <v>N/A</v>
      </c>
      <c r="CK204" s="159" t="str">
        <f>IFERROR(RANK(CJ204,CJ$12:CJ$286,0)+COUNTIF(CJ$12:CJ204,CJ204)-1,NA)</f>
        <v>N/A</v>
      </c>
      <c r="CM204" s="227" t="s">
        <v>741</v>
      </c>
      <c r="CN204" s="227" t="str">
        <f t="shared" si="61"/>
        <v>FY21</v>
      </c>
      <c r="CO204" s="52" cm="1">
        <f t="array" ref="CO204">Inflation!$S$11
/INDEX(Inflation!$J$11:$Z$11,,MATCH(RIGHT(CM204,2),RIGHT(Inflation!$J$9:$Z$9,2),0))
/(1+Inflation!$S$10)^0.5</f>
        <v>0.99572464908317349</v>
      </c>
      <c r="CP204" s="227" t="s">
        <v>199</v>
      </c>
    </row>
    <row r="205" spans="1:94" hidden="1" x14ac:dyDescent="0.2">
      <c r="A205" s="49">
        <v>0</v>
      </c>
      <c r="C205" s="28">
        <v>194</v>
      </c>
      <c r="D205" s="29" t="s">
        <v>737</v>
      </c>
      <c r="E205" s="29" t="b">
        <v>0</v>
      </c>
      <c r="F205" s="148" t="s">
        <v>30</v>
      </c>
      <c r="G205" s="148" t="s">
        <v>30</v>
      </c>
      <c r="H205" s="148" t="s">
        <v>30</v>
      </c>
      <c r="I205" s="148" t="s">
        <v>15</v>
      </c>
      <c r="J205" s="148" t="s">
        <v>15</v>
      </c>
      <c r="K205" s="148" t="s">
        <v>15</v>
      </c>
      <c r="L205" s="148" t="s">
        <v>15</v>
      </c>
      <c r="M205" s="148" t="s">
        <v>15</v>
      </c>
      <c r="N205" s="148" t="s">
        <v>15</v>
      </c>
      <c r="O205" s="145">
        <v>0</v>
      </c>
      <c r="P205" s="148" t="s">
        <v>15</v>
      </c>
      <c r="Q205" s="149" t="s">
        <v>132</v>
      </c>
      <c r="R205" s="32" t="s">
        <v>738</v>
      </c>
      <c r="S205" s="145">
        <v>0.4</v>
      </c>
      <c r="T205" s="43">
        <v>1</v>
      </c>
      <c r="V205" s="164">
        <v>0</v>
      </c>
      <c r="W205" s="164">
        <v>0</v>
      </c>
      <c r="X205" s="164">
        <v>0</v>
      </c>
      <c r="Y205" s="164">
        <v>0</v>
      </c>
      <c r="Z205" s="164">
        <v>0</v>
      </c>
      <c r="AA205" s="141">
        <v>3.4089911302268305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I205" s="145">
        <v>0</v>
      </c>
      <c r="AJ205" s="145">
        <v>0</v>
      </c>
      <c r="AK205" s="145">
        <v>0</v>
      </c>
      <c r="AL205" s="145">
        <v>0</v>
      </c>
      <c r="AM205" s="145">
        <v>0</v>
      </c>
      <c r="AN205" s="145">
        <v>0</v>
      </c>
      <c r="AO205" s="145">
        <v>0</v>
      </c>
      <c r="AP205" s="145">
        <v>0</v>
      </c>
      <c r="AQ205" s="145">
        <v>0</v>
      </c>
      <c r="AR205" s="145">
        <v>0</v>
      </c>
      <c r="AS205" s="145">
        <v>0</v>
      </c>
      <c r="AT205" s="145">
        <v>0</v>
      </c>
      <c r="AU205" s="145">
        <v>0</v>
      </c>
      <c r="AV205" s="145">
        <v>0</v>
      </c>
      <c r="AW205" s="145">
        <v>0</v>
      </c>
      <c r="AX205" s="145">
        <v>0</v>
      </c>
      <c r="AY205" s="145">
        <v>0</v>
      </c>
      <c r="AZ205" s="145">
        <v>0</v>
      </c>
      <c r="BA205" s="145">
        <v>0</v>
      </c>
      <c r="BB205" s="145">
        <v>0</v>
      </c>
      <c r="BC205" s="28"/>
      <c r="BD205" s="142">
        <v>1</v>
      </c>
      <c r="BF205" s="155">
        <v>0</v>
      </c>
      <c r="BG205" s="152">
        <v>0</v>
      </c>
      <c r="BH205" s="152">
        <v>0</v>
      </c>
      <c r="BI205" s="145">
        <v>0</v>
      </c>
      <c r="BJ205" s="145">
        <v>0</v>
      </c>
      <c r="BK205" s="145">
        <v>0</v>
      </c>
      <c r="BL205" s="140">
        <v>1</v>
      </c>
      <c r="BM205" s="28"/>
      <c r="BN205" s="155">
        <v>0</v>
      </c>
      <c r="BO205" s="152">
        <v>0</v>
      </c>
      <c r="BP205" s="145">
        <v>0</v>
      </c>
      <c r="BQ205" s="145">
        <v>0</v>
      </c>
      <c r="BR205" s="145">
        <v>0</v>
      </c>
      <c r="BS205" s="140">
        <v>1</v>
      </c>
      <c r="BU205" s="155">
        <v>0</v>
      </c>
      <c r="BV205" s="152">
        <v>0</v>
      </c>
      <c r="BW205" s="152">
        <v>0</v>
      </c>
      <c r="BX205" s="152">
        <v>0</v>
      </c>
      <c r="BY205" s="152">
        <v>0</v>
      </c>
      <c r="BZ205" s="152">
        <v>0</v>
      </c>
      <c r="CA205" s="152">
        <v>0</v>
      </c>
      <c r="CB205" s="152">
        <v>0</v>
      </c>
      <c r="CC205" s="140">
        <v>1</v>
      </c>
      <c r="CE205" s="157">
        <v>0</v>
      </c>
      <c r="CG205" s="159">
        <v>1</v>
      </c>
      <c r="CH205" s="159">
        <v>2</v>
      </c>
      <c r="CI205" s="159">
        <v>499</v>
      </c>
      <c r="CJ205" s="144" t="s">
        <v>15</v>
      </c>
      <c r="CK205" s="159" t="s">
        <v>15</v>
      </c>
      <c r="CM205" s="208" t="s">
        <v>741</v>
      </c>
      <c r="CN205" s="208" t="str">
        <f t="shared" ref="CN205:CN268" si="81">CM205</f>
        <v>FY21</v>
      </c>
      <c r="CO205" s="52" cm="1">
        <f t="array" ref="CO205">Inflation!$S$11
/INDEX(Inflation!$J$11:$Z$11,,MATCH(RIGHT(CM205,2),RIGHT(Inflation!$J$9:$Z$9,2),0))
/(1+Inflation!$S$10)^0.5</f>
        <v>0.99572464908317349</v>
      </c>
      <c r="CP205" s="208" t="s">
        <v>199</v>
      </c>
    </row>
    <row r="206" spans="1:94" hidden="1" x14ac:dyDescent="0.2">
      <c r="A206" s="49">
        <f>IF(AND(COUNTIF(D$12:D206,D206)&gt;1,D206&lt;&gt;"[Project Name]"),1,0)</f>
        <v>0</v>
      </c>
      <c r="C206" s="28">
        <f t="shared" ref="C206:C237" si="82">IF(ISNUMBER(C205),C205+1,1)</f>
        <v>195</v>
      </c>
      <c r="D206" s="29" t="s">
        <v>737</v>
      </c>
      <c r="E206" s="29" t="b">
        <v>0</v>
      </c>
      <c r="F206" s="148" t="s">
        <v>30</v>
      </c>
      <c r="G206" s="148" t="s">
        <v>30</v>
      </c>
      <c r="H206" s="148" t="s">
        <v>30</v>
      </c>
      <c r="I206" s="148" t="s">
        <v>15</v>
      </c>
      <c r="J206" s="148" t="s">
        <v>15</v>
      </c>
      <c r="K206" s="148" t="s">
        <v>15</v>
      </c>
      <c r="L206" s="148" t="s">
        <v>15</v>
      </c>
      <c r="M206" s="148" t="s">
        <v>15</v>
      </c>
      <c r="N206" s="148" t="s">
        <v>15</v>
      </c>
      <c r="O206" s="145">
        <v>0</v>
      </c>
      <c r="P206" s="148" t="s">
        <v>15</v>
      </c>
      <c r="Q206" s="149" t="s">
        <v>132</v>
      </c>
      <c r="R206" s="32" t="s">
        <v>738</v>
      </c>
      <c r="S206" s="145">
        <v>0.4</v>
      </c>
      <c r="T206" s="43">
        <f t="shared" ref="T206:T237" si="83">1-S206</f>
        <v>0.6</v>
      </c>
      <c r="V206" s="164">
        <v>0</v>
      </c>
      <c r="W206" s="164">
        <v>0</v>
      </c>
      <c r="X206" s="164">
        <v>0</v>
      </c>
      <c r="Y206" s="164">
        <v>0</v>
      </c>
      <c r="Z206" s="164">
        <v>0</v>
      </c>
      <c r="AA206" s="141">
        <f t="shared" ref="AA206:AA237" si="84">SUM(V206:Z206)</f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I206" s="145">
        <v>0</v>
      </c>
      <c r="AJ206" s="145">
        <v>0</v>
      </c>
      <c r="AK206" s="145">
        <v>0</v>
      </c>
      <c r="AL206" s="145">
        <v>0</v>
      </c>
      <c r="AM206" s="145">
        <v>0</v>
      </c>
      <c r="AN206" s="145">
        <v>0</v>
      </c>
      <c r="AO206" s="145">
        <v>0</v>
      </c>
      <c r="AP206" s="145">
        <v>0</v>
      </c>
      <c r="AQ206" s="145">
        <v>0</v>
      </c>
      <c r="AR206" s="145">
        <v>0</v>
      </c>
      <c r="AS206" s="145">
        <v>0</v>
      </c>
      <c r="AT206" s="145">
        <v>0</v>
      </c>
      <c r="AU206" s="145">
        <v>0</v>
      </c>
      <c r="AV206" s="145">
        <v>0</v>
      </c>
      <c r="AW206" s="145">
        <v>0</v>
      </c>
      <c r="AX206" s="145">
        <v>0</v>
      </c>
      <c r="AY206" s="145">
        <v>0</v>
      </c>
      <c r="AZ206" s="145">
        <v>0</v>
      </c>
      <c r="BA206" s="145">
        <v>0</v>
      </c>
      <c r="BB206" s="145">
        <v>0</v>
      </c>
      <c r="BC206" s="28"/>
      <c r="BD206" s="142">
        <f t="shared" ref="BD206:BD237" si="85">SUM(AI206:BB206)</f>
        <v>0</v>
      </c>
      <c r="BF206" s="155">
        <f t="shared" ref="BF206:BF237" si="86">$AI206+$AJ206+$AP206</f>
        <v>0</v>
      </c>
      <c r="BG206" s="152">
        <v>0</v>
      </c>
      <c r="BH206" s="152">
        <v>0</v>
      </c>
      <c r="BI206" s="145">
        <v>0</v>
      </c>
      <c r="BJ206" s="145">
        <v>0</v>
      </c>
      <c r="BK206" s="145">
        <v>0</v>
      </c>
      <c r="BL206" s="140">
        <f t="shared" ref="BL206:BL237" si="87">1-SUM(BG206:BK206)</f>
        <v>1</v>
      </c>
      <c r="BM206" s="28"/>
      <c r="BN206" s="155">
        <f t="shared" ref="BN206:BN237" si="88">$AK206+$AR206</f>
        <v>0</v>
      </c>
      <c r="BO206" s="152">
        <v>0</v>
      </c>
      <c r="BP206" s="145">
        <v>0</v>
      </c>
      <c r="BQ206" s="145">
        <v>0</v>
      </c>
      <c r="BR206" s="145">
        <v>0</v>
      </c>
      <c r="BS206" s="140">
        <f t="shared" ref="BS206:BS237" si="89">1-SUM(BO206:BR206)</f>
        <v>1</v>
      </c>
      <c r="BU206" s="155">
        <f t="shared" ref="BU206:BU237" si="90">$AL206
+$AM206
+$AN206</f>
        <v>0</v>
      </c>
      <c r="BV206" s="152">
        <v>0</v>
      </c>
      <c r="BW206" s="152">
        <v>0</v>
      </c>
      <c r="BX206" s="152">
        <v>0</v>
      </c>
      <c r="BY206" s="152">
        <v>0</v>
      </c>
      <c r="BZ206" s="152">
        <v>0</v>
      </c>
      <c r="CA206" s="152">
        <v>0</v>
      </c>
      <c r="CB206" s="152">
        <v>0</v>
      </c>
      <c r="CC206" s="140">
        <f t="shared" ref="CC206:CC237" si="91">1-SUM(BV206:CB206)</f>
        <v>1</v>
      </c>
      <c r="CE206" s="157" cm="1">
        <f t="array" ref="CE206">IF($AA206=0,0,
IF(OR(ROUND($BD206,2)&lt;&gt;1,
OR($AI206:$BB206&lt;0)),1,0))</f>
        <v>0</v>
      </c>
      <c r="CG206" s="159">
        <f t="shared" ref="CG206:CG237" si="92">COUNTIF($AI206:$BB206,"&lt;&gt;"&amp;0)</f>
        <v>0</v>
      </c>
      <c r="CH206" s="159">
        <f t="shared" ref="CH206:CH237" si="93">CG206*ROWS(IC_Category_List)</f>
        <v>0</v>
      </c>
      <c r="CI206" s="159">
        <f>SUM(CH$12:CH206)+1</f>
        <v>475</v>
      </c>
      <c r="CJ206" s="144" t="str">
        <f t="shared" si="80"/>
        <v>N/A</v>
      </c>
      <c r="CK206" s="159" t="str">
        <f>IFERROR(RANK(CJ206,CJ$12:CJ$286,0)+COUNTIF(CJ$12:CJ206,CJ206)-1,NA)</f>
        <v>N/A</v>
      </c>
      <c r="CM206" s="208" t="s">
        <v>741</v>
      </c>
      <c r="CN206" s="208" t="str">
        <f t="shared" si="81"/>
        <v>FY21</v>
      </c>
      <c r="CO206" s="52" cm="1">
        <f t="array" ref="CO206">Inflation!$S$11
/INDEX(Inflation!$J$11:$Z$11,,MATCH(RIGHT(CM206,2),RIGHT(Inflation!$J$9:$Z$9,2),0))
/(1+Inflation!$S$10)^0.5</f>
        <v>0.99572464908317349</v>
      </c>
      <c r="CP206" s="208" t="s">
        <v>199</v>
      </c>
    </row>
    <row r="207" spans="1:94" hidden="1" x14ac:dyDescent="0.2">
      <c r="A207" s="49">
        <f>IF(AND(COUNTIF(D$12:D207,D207)&gt;1,D207&lt;&gt;"[Project Name]"),1,0)</f>
        <v>0</v>
      </c>
      <c r="C207" s="28">
        <f t="shared" si="82"/>
        <v>196</v>
      </c>
      <c r="D207" s="29" t="s">
        <v>737</v>
      </c>
      <c r="E207" s="29" t="b">
        <v>0</v>
      </c>
      <c r="F207" s="148" t="s">
        <v>30</v>
      </c>
      <c r="G207" s="148" t="s">
        <v>30</v>
      </c>
      <c r="H207" s="148" t="s">
        <v>30</v>
      </c>
      <c r="I207" s="148" t="s">
        <v>15</v>
      </c>
      <c r="J207" s="148" t="s">
        <v>15</v>
      </c>
      <c r="K207" s="148" t="s">
        <v>15</v>
      </c>
      <c r="L207" s="148" t="s">
        <v>15</v>
      </c>
      <c r="M207" s="148" t="s">
        <v>15</v>
      </c>
      <c r="N207" s="148" t="s">
        <v>15</v>
      </c>
      <c r="O207" s="145">
        <v>0</v>
      </c>
      <c r="P207" s="148" t="s">
        <v>15</v>
      </c>
      <c r="Q207" s="149" t="s">
        <v>132</v>
      </c>
      <c r="R207" s="32" t="s">
        <v>738</v>
      </c>
      <c r="S207" s="145">
        <v>0.4</v>
      </c>
      <c r="T207" s="43">
        <f t="shared" si="83"/>
        <v>0.6</v>
      </c>
      <c r="V207" s="164">
        <v>0</v>
      </c>
      <c r="W207" s="164">
        <v>0</v>
      </c>
      <c r="X207" s="164">
        <v>0</v>
      </c>
      <c r="Y207" s="164">
        <v>0</v>
      </c>
      <c r="Z207" s="164">
        <v>0</v>
      </c>
      <c r="AA207" s="141">
        <f t="shared" si="84"/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I207" s="145">
        <v>0</v>
      </c>
      <c r="AJ207" s="145">
        <v>0</v>
      </c>
      <c r="AK207" s="145">
        <v>0</v>
      </c>
      <c r="AL207" s="145">
        <v>0</v>
      </c>
      <c r="AM207" s="145">
        <v>0</v>
      </c>
      <c r="AN207" s="145">
        <v>0</v>
      </c>
      <c r="AO207" s="145">
        <v>0</v>
      </c>
      <c r="AP207" s="145">
        <v>0</v>
      </c>
      <c r="AQ207" s="145">
        <v>0</v>
      </c>
      <c r="AR207" s="145">
        <v>0</v>
      </c>
      <c r="AS207" s="145">
        <v>0</v>
      </c>
      <c r="AT207" s="145">
        <v>0</v>
      </c>
      <c r="AU207" s="145">
        <v>0</v>
      </c>
      <c r="AV207" s="145">
        <v>0</v>
      </c>
      <c r="AW207" s="145">
        <v>0</v>
      </c>
      <c r="AX207" s="145">
        <v>0</v>
      </c>
      <c r="AY207" s="145">
        <v>0</v>
      </c>
      <c r="AZ207" s="145">
        <v>0</v>
      </c>
      <c r="BA207" s="145">
        <v>0</v>
      </c>
      <c r="BB207" s="145">
        <v>0</v>
      </c>
      <c r="BC207" s="28"/>
      <c r="BD207" s="142">
        <f t="shared" si="85"/>
        <v>0</v>
      </c>
      <c r="BF207" s="155">
        <f t="shared" si="86"/>
        <v>0</v>
      </c>
      <c r="BG207" s="152">
        <v>0</v>
      </c>
      <c r="BH207" s="152">
        <v>0</v>
      </c>
      <c r="BI207" s="145">
        <v>0</v>
      </c>
      <c r="BJ207" s="145">
        <v>0</v>
      </c>
      <c r="BK207" s="145">
        <v>0</v>
      </c>
      <c r="BL207" s="140">
        <f t="shared" si="87"/>
        <v>1</v>
      </c>
      <c r="BM207" s="28"/>
      <c r="BN207" s="155">
        <f t="shared" si="88"/>
        <v>0</v>
      </c>
      <c r="BO207" s="152">
        <v>0</v>
      </c>
      <c r="BP207" s="145">
        <v>0</v>
      </c>
      <c r="BQ207" s="145">
        <v>0</v>
      </c>
      <c r="BR207" s="145">
        <v>0</v>
      </c>
      <c r="BS207" s="140">
        <f t="shared" si="89"/>
        <v>1</v>
      </c>
      <c r="BU207" s="155">
        <f t="shared" si="90"/>
        <v>0</v>
      </c>
      <c r="BV207" s="152">
        <v>0</v>
      </c>
      <c r="BW207" s="152">
        <v>0</v>
      </c>
      <c r="BX207" s="152">
        <v>0</v>
      </c>
      <c r="BY207" s="152">
        <v>0</v>
      </c>
      <c r="BZ207" s="152">
        <v>0</v>
      </c>
      <c r="CA207" s="152">
        <v>0</v>
      </c>
      <c r="CB207" s="152">
        <v>0</v>
      </c>
      <c r="CC207" s="140">
        <f t="shared" si="91"/>
        <v>1</v>
      </c>
      <c r="CE207" s="157" cm="1">
        <f t="array" ref="CE207">IF($AA207=0,0,
IF(OR(ROUND($BD207,2)&lt;&gt;1,
OR($AI207:$BB207&lt;0)),1,0))</f>
        <v>0</v>
      </c>
      <c r="CG207" s="159">
        <f t="shared" si="92"/>
        <v>0</v>
      </c>
      <c r="CH207" s="159">
        <f t="shared" si="93"/>
        <v>0</v>
      </c>
      <c r="CI207" s="159">
        <f>SUM(CH$12:CH207)+1</f>
        <v>475</v>
      </c>
      <c r="CJ207" s="144" t="str">
        <f t="shared" si="80"/>
        <v>N/A</v>
      </c>
      <c r="CK207" s="159" t="str">
        <f>IFERROR(RANK(CJ207,CJ$12:CJ$286,0)+COUNTIF(CJ$12:CJ207,CJ207)-1,NA)</f>
        <v>N/A</v>
      </c>
      <c r="CM207" s="208" t="s">
        <v>741</v>
      </c>
      <c r="CN207" s="208" t="str">
        <f t="shared" si="81"/>
        <v>FY21</v>
      </c>
      <c r="CO207" s="52" cm="1">
        <f t="array" ref="CO207">Inflation!$S$11
/INDEX(Inflation!$J$11:$Z$11,,MATCH(RIGHT(CM207,2),RIGHT(Inflation!$J$9:$Z$9,2),0))
/(1+Inflation!$S$10)^0.5</f>
        <v>0.99572464908317349</v>
      </c>
      <c r="CP207" s="208" t="s">
        <v>199</v>
      </c>
    </row>
    <row r="208" spans="1:94" hidden="1" x14ac:dyDescent="0.2">
      <c r="A208" s="49">
        <f>IF(AND(COUNTIF(D$12:D208,D208)&gt;1,D208&lt;&gt;"[Project Name]"),1,0)</f>
        <v>0</v>
      </c>
      <c r="C208" s="28">
        <f t="shared" si="82"/>
        <v>197</v>
      </c>
      <c r="D208" s="29" t="s">
        <v>737</v>
      </c>
      <c r="E208" s="29" t="b">
        <v>0</v>
      </c>
      <c r="F208" s="148" t="s">
        <v>30</v>
      </c>
      <c r="G208" s="148" t="s">
        <v>30</v>
      </c>
      <c r="H208" s="148" t="s">
        <v>30</v>
      </c>
      <c r="I208" s="148" t="s">
        <v>15</v>
      </c>
      <c r="J208" s="148" t="s">
        <v>15</v>
      </c>
      <c r="K208" s="148" t="s">
        <v>15</v>
      </c>
      <c r="L208" s="148" t="s">
        <v>15</v>
      </c>
      <c r="M208" s="148" t="s">
        <v>15</v>
      </c>
      <c r="N208" s="148" t="s">
        <v>15</v>
      </c>
      <c r="O208" s="145">
        <v>0</v>
      </c>
      <c r="P208" s="148" t="s">
        <v>15</v>
      </c>
      <c r="Q208" s="149" t="s">
        <v>132</v>
      </c>
      <c r="R208" s="32" t="s">
        <v>738</v>
      </c>
      <c r="S208" s="145">
        <v>0.4</v>
      </c>
      <c r="T208" s="43">
        <f t="shared" si="83"/>
        <v>0.6</v>
      </c>
      <c r="V208" s="164">
        <v>0</v>
      </c>
      <c r="W208" s="164">
        <v>0</v>
      </c>
      <c r="X208" s="164">
        <v>0</v>
      </c>
      <c r="Y208" s="164">
        <v>0</v>
      </c>
      <c r="Z208" s="164">
        <v>0</v>
      </c>
      <c r="AA208" s="141">
        <f t="shared" si="84"/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I208" s="145">
        <v>0</v>
      </c>
      <c r="AJ208" s="145">
        <v>0</v>
      </c>
      <c r="AK208" s="145">
        <v>0</v>
      </c>
      <c r="AL208" s="145">
        <v>0</v>
      </c>
      <c r="AM208" s="145">
        <v>0</v>
      </c>
      <c r="AN208" s="145">
        <v>0</v>
      </c>
      <c r="AO208" s="145">
        <v>0</v>
      </c>
      <c r="AP208" s="145">
        <v>0</v>
      </c>
      <c r="AQ208" s="145">
        <v>0</v>
      </c>
      <c r="AR208" s="145">
        <v>0</v>
      </c>
      <c r="AS208" s="145">
        <v>0</v>
      </c>
      <c r="AT208" s="145">
        <v>0</v>
      </c>
      <c r="AU208" s="145">
        <v>0</v>
      </c>
      <c r="AV208" s="145">
        <v>0</v>
      </c>
      <c r="AW208" s="145">
        <v>0</v>
      </c>
      <c r="AX208" s="145">
        <v>0</v>
      </c>
      <c r="AY208" s="145">
        <v>0</v>
      </c>
      <c r="AZ208" s="145">
        <v>0</v>
      </c>
      <c r="BA208" s="145">
        <v>0</v>
      </c>
      <c r="BB208" s="145">
        <v>0</v>
      </c>
      <c r="BC208" s="28"/>
      <c r="BD208" s="142">
        <f t="shared" si="85"/>
        <v>0</v>
      </c>
      <c r="BF208" s="155">
        <f t="shared" si="86"/>
        <v>0</v>
      </c>
      <c r="BG208" s="152">
        <v>0</v>
      </c>
      <c r="BH208" s="152">
        <v>0</v>
      </c>
      <c r="BI208" s="145">
        <v>0</v>
      </c>
      <c r="BJ208" s="145">
        <v>0</v>
      </c>
      <c r="BK208" s="145">
        <v>0</v>
      </c>
      <c r="BL208" s="140">
        <f t="shared" si="87"/>
        <v>1</v>
      </c>
      <c r="BM208" s="28"/>
      <c r="BN208" s="155">
        <f t="shared" si="88"/>
        <v>0</v>
      </c>
      <c r="BO208" s="152">
        <v>0</v>
      </c>
      <c r="BP208" s="145">
        <v>0</v>
      </c>
      <c r="BQ208" s="145">
        <v>0</v>
      </c>
      <c r="BR208" s="145">
        <v>0</v>
      </c>
      <c r="BS208" s="140">
        <f t="shared" si="89"/>
        <v>1</v>
      </c>
      <c r="BU208" s="155">
        <f t="shared" si="90"/>
        <v>0</v>
      </c>
      <c r="BV208" s="152">
        <v>0</v>
      </c>
      <c r="BW208" s="152">
        <v>0</v>
      </c>
      <c r="BX208" s="152">
        <v>0</v>
      </c>
      <c r="BY208" s="152">
        <v>0</v>
      </c>
      <c r="BZ208" s="152">
        <v>0</v>
      </c>
      <c r="CA208" s="152">
        <v>0</v>
      </c>
      <c r="CB208" s="152">
        <v>0</v>
      </c>
      <c r="CC208" s="140">
        <f t="shared" si="91"/>
        <v>1</v>
      </c>
      <c r="CE208" s="157" cm="1">
        <f t="array" ref="CE208">IF($AA208=0,0,
IF(OR(ROUND($BD208,2)&lt;&gt;1,
OR($AI208:$BB208&lt;0)),1,0))</f>
        <v>0</v>
      </c>
      <c r="CG208" s="159">
        <f t="shared" si="92"/>
        <v>0</v>
      </c>
      <c r="CH208" s="159">
        <f t="shared" si="93"/>
        <v>0</v>
      </c>
      <c r="CI208" s="159">
        <f>SUM(CH$12:CH208)+1</f>
        <v>475</v>
      </c>
      <c r="CJ208" s="144" t="str">
        <f t="shared" si="80"/>
        <v>N/A</v>
      </c>
      <c r="CK208" s="159" t="str">
        <f>IFERROR(RANK(CJ208,CJ$12:CJ$286,0)+COUNTIF(CJ$12:CJ208,CJ208)-1,NA)</f>
        <v>N/A</v>
      </c>
      <c r="CM208" s="208" t="s">
        <v>741</v>
      </c>
      <c r="CN208" s="208" t="str">
        <f t="shared" si="81"/>
        <v>FY21</v>
      </c>
      <c r="CO208" s="52" cm="1">
        <f t="array" ref="CO208">Inflation!$S$11
/INDEX(Inflation!$J$11:$Z$11,,MATCH(RIGHT(CM208,2),RIGHT(Inflation!$J$9:$Z$9,2),0))
/(1+Inflation!$S$10)^0.5</f>
        <v>0.99572464908317349</v>
      </c>
      <c r="CP208" s="208" t="s">
        <v>199</v>
      </c>
    </row>
    <row r="209" spans="1:94" hidden="1" x14ac:dyDescent="0.2">
      <c r="A209" s="49">
        <f>IF(AND(COUNTIF(D$12:D209,D209)&gt;1,D209&lt;&gt;"[Project Name]"),1,0)</f>
        <v>0</v>
      </c>
      <c r="C209" s="28">
        <f t="shared" si="82"/>
        <v>198</v>
      </c>
      <c r="D209" s="29" t="s">
        <v>737</v>
      </c>
      <c r="E209" s="29" t="b">
        <v>0</v>
      </c>
      <c r="F209" s="148" t="s">
        <v>30</v>
      </c>
      <c r="G209" s="148" t="s">
        <v>30</v>
      </c>
      <c r="H209" s="148" t="s">
        <v>30</v>
      </c>
      <c r="I209" s="148" t="s">
        <v>15</v>
      </c>
      <c r="J209" s="148" t="s">
        <v>15</v>
      </c>
      <c r="K209" s="148" t="s">
        <v>15</v>
      </c>
      <c r="L209" s="148" t="s">
        <v>15</v>
      </c>
      <c r="M209" s="148" t="s">
        <v>15</v>
      </c>
      <c r="N209" s="148" t="s">
        <v>15</v>
      </c>
      <c r="O209" s="145">
        <v>0</v>
      </c>
      <c r="P209" s="148" t="s">
        <v>15</v>
      </c>
      <c r="Q209" s="149" t="s">
        <v>132</v>
      </c>
      <c r="R209" s="32" t="s">
        <v>738</v>
      </c>
      <c r="S209" s="145">
        <v>0.4</v>
      </c>
      <c r="T209" s="43">
        <f t="shared" si="83"/>
        <v>0.6</v>
      </c>
      <c r="V209" s="164">
        <v>0</v>
      </c>
      <c r="W209" s="164">
        <v>0</v>
      </c>
      <c r="X209" s="164">
        <v>0</v>
      </c>
      <c r="Y209" s="164">
        <v>0</v>
      </c>
      <c r="Z209" s="164">
        <v>0</v>
      </c>
      <c r="AA209" s="141">
        <f t="shared" si="84"/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I209" s="145">
        <v>0</v>
      </c>
      <c r="AJ209" s="145">
        <v>0</v>
      </c>
      <c r="AK209" s="145">
        <v>0</v>
      </c>
      <c r="AL209" s="145">
        <v>0</v>
      </c>
      <c r="AM209" s="145">
        <v>0</v>
      </c>
      <c r="AN209" s="145">
        <v>0</v>
      </c>
      <c r="AO209" s="145">
        <v>0</v>
      </c>
      <c r="AP209" s="145">
        <v>0</v>
      </c>
      <c r="AQ209" s="145">
        <v>0</v>
      </c>
      <c r="AR209" s="145">
        <v>0</v>
      </c>
      <c r="AS209" s="145">
        <v>0</v>
      </c>
      <c r="AT209" s="145">
        <v>0</v>
      </c>
      <c r="AU209" s="145">
        <v>0</v>
      </c>
      <c r="AV209" s="145">
        <v>0</v>
      </c>
      <c r="AW209" s="145">
        <v>0</v>
      </c>
      <c r="AX209" s="145">
        <v>0</v>
      </c>
      <c r="AY209" s="145">
        <v>0</v>
      </c>
      <c r="AZ209" s="145">
        <v>0</v>
      </c>
      <c r="BA209" s="145">
        <v>0</v>
      </c>
      <c r="BB209" s="145">
        <v>0</v>
      </c>
      <c r="BC209" s="28"/>
      <c r="BD209" s="142">
        <f t="shared" si="85"/>
        <v>0</v>
      </c>
      <c r="BF209" s="155">
        <f t="shared" si="86"/>
        <v>0</v>
      </c>
      <c r="BG209" s="152">
        <v>0</v>
      </c>
      <c r="BH209" s="152">
        <v>0</v>
      </c>
      <c r="BI209" s="145">
        <v>0</v>
      </c>
      <c r="BJ209" s="145">
        <v>0</v>
      </c>
      <c r="BK209" s="145">
        <v>0</v>
      </c>
      <c r="BL209" s="140">
        <f t="shared" si="87"/>
        <v>1</v>
      </c>
      <c r="BM209" s="28"/>
      <c r="BN209" s="155">
        <f t="shared" si="88"/>
        <v>0</v>
      </c>
      <c r="BO209" s="152">
        <v>0</v>
      </c>
      <c r="BP209" s="145">
        <v>0</v>
      </c>
      <c r="BQ209" s="145">
        <v>0</v>
      </c>
      <c r="BR209" s="145">
        <v>0</v>
      </c>
      <c r="BS209" s="140">
        <f t="shared" si="89"/>
        <v>1</v>
      </c>
      <c r="BU209" s="155">
        <f t="shared" si="90"/>
        <v>0</v>
      </c>
      <c r="BV209" s="152">
        <v>0</v>
      </c>
      <c r="BW209" s="152">
        <v>0</v>
      </c>
      <c r="BX209" s="152">
        <v>0</v>
      </c>
      <c r="BY209" s="152">
        <v>0</v>
      </c>
      <c r="BZ209" s="152">
        <v>0</v>
      </c>
      <c r="CA209" s="152">
        <v>0</v>
      </c>
      <c r="CB209" s="152">
        <v>0</v>
      </c>
      <c r="CC209" s="140">
        <f t="shared" si="91"/>
        <v>1</v>
      </c>
      <c r="CE209" s="157" cm="1">
        <f t="array" ref="CE209">IF($AA209=0,0,
IF(OR(ROUND($BD209,2)&lt;&gt;1,
OR($AI209:$BB209&lt;0)),1,0))</f>
        <v>0</v>
      </c>
      <c r="CG209" s="159">
        <f t="shared" si="92"/>
        <v>0</v>
      </c>
      <c r="CH209" s="159">
        <f t="shared" si="93"/>
        <v>0</v>
      </c>
      <c r="CI209" s="159">
        <f>SUM(CH$12:CH209)+1</f>
        <v>475</v>
      </c>
      <c r="CJ209" s="144" t="str">
        <f t="shared" si="80"/>
        <v>N/A</v>
      </c>
      <c r="CK209" s="159" t="str">
        <f>IFERROR(RANK(CJ209,CJ$12:CJ$286,0)+COUNTIF(CJ$12:CJ209,CJ209)-1,NA)</f>
        <v>N/A</v>
      </c>
      <c r="CM209" s="208" t="s">
        <v>741</v>
      </c>
      <c r="CN209" s="208" t="str">
        <f t="shared" si="81"/>
        <v>FY21</v>
      </c>
      <c r="CO209" s="52" cm="1">
        <f t="array" ref="CO209">Inflation!$S$11
/INDEX(Inflation!$J$11:$Z$11,,MATCH(RIGHT(CM209,2),RIGHT(Inflation!$J$9:$Z$9,2),0))
/(1+Inflation!$S$10)^0.5</f>
        <v>0.99572464908317349</v>
      </c>
      <c r="CP209" s="208" t="s">
        <v>199</v>
      </c>
    </row>
    <row r="210" spans="1:94" hidden="1" x14ac:dyDescent="0.2">
      <c r="A210" s="49">
        <f>IF(AND(COUNTIF(D$12:D210,D210)&gt;1,D210&lt;&gt;"[Project Name]"),1,0)</f>
        <v>0</v>
      </c>
      <c r="C210" s="28">
        <f t="shared" si="82"/>
        <v>199</v>
      </c>
      <c r="D210" s="29" t="s">
        <v>737</v>
      </c>
      <c r="E210" s="29" t="b">
        <v>0</v>
      </c>
      <c r="F210" s="148" t="s">
        <v>30</v>
      </c>
      <c r="G210" s="148" t="s">
        <v>30</v>
      </c>
      <c r="H210" s="148" t="s">
        <v>30</v>
      </c>
      <c r="I210" s="148" t="s">
        <v>15</v>
      </c>
      <c r="J210" s="148" t="s">
        <v>15</v>
      </c>
      <c r="K210" s="148" t="s">
        <v>15</v>
      </c>
      <c r="L210" s="148" t="s">
        <v>15</v>
      </c>
      <c r="M210" s="148" t="s">
        <v>15</v>
      </c>
      <c r="N210" s="148" t="s">
        <v>15</v>
      </c>
      <c r="O210" s="145">
        <v>0</v>
      </c>
      <c r="P210" s="148" t="s">
        <v>15</v>
      </c>
      <c r="Q210" s="149" t="s">
        <v>132</v>
      </c>
      <c r="R210" s="32" t="s">
        <v>738</v>
      </c>
      <c r="S210" s="145">
        <v>0.4</v>
      </c>
      <c r="T210" s="43">
        <f t="shared" si="83"/>
        <v>0.6</v>
      </c>
      <c r="V210" s="164">
        <v>0</v>
      </c>
      <c r="W210" s="164">
        <v>0</v>
      </c>
      <c r="X210" s="164">
        <v>0</v>
      </c>
      <c r="Y210" s="164">
        <v>0</v>
      </c>
      <c r="Z210" s="164">
        <v>0</v>
      </c>
      <c r="AA210" s="141">
        <f t="shared" si="84"/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I210" s="145">
        <v>0</v>
      </c>
      <c r="AJ210" s="145">
        <v>0</v>
      </c>
      <c r="AK210" s="145">
        <v>0</v>
      </c>
      <c r="AL210" s="145">
        <v>0</v>
      </c>
      <c r="AM210" s="145">
        <v>0</v>
      </c>
      <c r="AN210" s="145">
        <v>0</v>
      </c>
      <c r="AO210" s="145">
        <v>0</v>
      </c>
      <c r="AP210" s="145">
        <v>0</v>
      </c>
      <c r="AQ210" s="145">
        <v>0</v>
      </c>
      <c r="AR210" s="145">
        <v>0</v>
      </c>
      <c r="AS210" s="145">
        <v>0</v>
      </c>
      <c r="AT210" s="145">
        <v>0</v>
      </c>
      <c r="AU210" s="145">
        <v>0</v>
      </c>
      <c r="AV210" s="145">
        <v>0</v>
      </c>
      <c r="AW210" s="145">
        <v>0</v>
      </c>
      <c r="AX210" s="145">
        <v>0</v>
      </c>
      <c r="AY210" s="145">
        <v>0</v>
      </c>
      <c r="AZ210" s="145">
        <v>0</v>
      </c>
      <c r="BA210" s="145">
        <v>0</v>
      </c>
      <c r="BB210" s="145">
        <v>0</v>
      </c>
      <c r="BC210" s="28"/>
      <c r="BD210" s="142">
        <f t="shared" si="85"/>
        <v>0</v>
      </c>
      <c r="BF210" s="155">
        <f t="shared" si="86"/>
        <v>0</v>
      </c>
      <c r="BG210" s="152">
        <v>0</v>
      </c>
      <c r="BH210" s="152">
        <v>0</v>
      </c>
      <c r="BI210" s="145">
        <v>0</v>
      </c>
      <c r="BJ210" s="145">
        <v>0</v>
      </c>
      <c r="BK210" s="145">
        <v>0</v>
      </c>
      <c r="BL210" s="140">
        <f t="shared" si="87"/>
        <v>1</v>
      </c>
      <c r="BM210" s="28"/>
      <c r="BN210" s="155">
        <f t="shared" si="88"/>
        <v>0</v>
      </c>
      <c r="BO210" s="152">
        <v>0</v>
      </c>
      <c r="BP210" s="145">
        <v>0</v>
      </c>
      <c r="BQ210" s="145">
        <v>0</v>
      </c>
      <c r="BR210" s="145">
        <v>0</v>
      </c>
      <c r="BS210" s="140">
        <f t="shared" si="89"/>
        <v>1</v>
      </c>
      <c r="BU210" s="155">
        <f t="shared" si="90"/>
        <v>0</v>
      </c>
      <c r="BV210" s="152">
        <v>0</v>
      </c>
      <c r="BW210" s="152">
        <v>0</v>
      </c>
      <c r="BX210" s="152">
        <v>0</v>
      </c>
      <c r="BY210" s="152">
        <v>0</v>
      </c>
      <c r="BZ210" s="152">
        <v>0</v>
      </c>
      <c r="CA210" s="152">
        <v>0</v>
      </c>
      <c r="CB210" s="152">
        <v>0</v>
      </c>
      <c r="CC210" s="140">
        <f t="shared" si="91"/>
        <v>1</v>
      </c>
      <c r="CE210" s="157" cm="1">
        <f t="array" ref="CE210">IF($AA210=0,0,
IF(OR(ROUND($BD210,2)&lt;&gt;1,
OR($AI210:$BB210&lt;0)),1,0))</f>
        <v>0</v>
      </c>
      <c r="CG210" s="159">
        <f t="shared" si="92"/>
        <v>0</v>
      </c>
      <c r="CH210" s="159">
        <f t="shared" si="93"/>
        <v>0</v>
      </c>
      <c r="CI210" s="159">
        <f>SUM(CH$12:CH210)+1</f>
        <v>475</v>
      </c>
      <c r="CJ210" s="144" t="str">
        <f t="shared" si="80"/>
        <v>N/A</v>
      </c>
      <c r="CK210" s="159" t="str">
        <f>IFERROR(RANK(CJ210,CJ$12:CJ$286,0)+COUNTIF(CJ$12:CJ210,CJ210)-1,NA)</f>
        <v>N/A</v>
      </c>
      <c r="CM210" s="208" t="s">
        <v>741</v>
      </c>
      <c r="CN210" s="208" t="str">
        <f t="shared" si="81"/>
        <v>FY21</v>
      </c>
      <c r="CO210" s="52" cm="1">
        <f t="array" ref="CO210">Inflation!$S$11
/INDEX(Inflation!$J$11:$Z$11,,MATCH(RIGHT(CM210,2),RIGHT(Inflation!$J$9:$Z$9,2),0))
/(1+Inflation!$S$10)^0.5</f>
        <v>0.99572464908317349</v>
      </c>
      <c r="CP210" s="208" t="s">
        <v>199</v>
      </c>
    </row>
    <row r="211" spans="1:94" hidden="1" x14ac:dyDescent="0.2">
      <c r="A211" s="49">
        <f>IF(AND(COUNTIF(D$12:D211,D211)&gt;1,D211&lt;&gt;"[Project Name]"),1,0)</f>
        <v>0</v>
      </c>
      <c r="C211" s="28">
        <f t="shared" si="82"/>
        <v>200</v>
      </c>
      <c r="D211" s="29" t="s">
        <v>737</v>
      </c>
      <c r="E211" s="29" t="b">
        <v>0</v>
      </c>
      <c r="F211" s="148" t="s">
        <v>30</v>
      </c>
      <c r="G211" s="148" t="s">
        <v>30</v>
      </c>
      <c r="H211" s="148" t="s">
        <v>30</v>
      </c>
      <c r="I211" s="148" t="s">
        <v>15</v>
      </c>
      <c r="J211" s="148" t="s">
        <v>241</v>
      </c>
      <c r="K211" s="148" t="s">
        <v>15</v>
      </c>
      <c r="L211" s="148" t="s">
        <v>15</v>
      </c>
      <c r="M211" s="148" t="s">
        <v>15</v>
      </c>
      <c r="N211" s="148" t="s">
        <v>15</v>
      </c>
      <c r="O211" s="145">
        <v>0</v>
      </c>
      <c r="P211" s="148" t="s">
        <v>15</v>
      </c>
      <c r="Q211" s="149" t="s">
        <v>132</v>
      </c>
      <c r="R211" s="32" t="s">
        <v>738</v>
      </c>
      <c r="S211" s="145">
        <v>0.4</v>
      </c>
      <c r="T211" s="43">
        <f t="shared" si="83"/>
        <v>0.6</v>
      </c>
      <c r="V211" s="164">
        <v>0</v>
      </c>
      <c r="W211" s="164">
        <v>0</v>
      </c>
      <c r="X211" s="164">
        <v>0</v>
      </c>
      <c r="Y211" s="164">
        <v>0</v>
      </c>
      <c r="Z211" s="164">
        <v>0</v>
      </c>
      <c r="AA211" s="141">
        <f t="shared" si="84"/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I211" s="145">
        <v>0</v>
      </c>
      <c r="AJ211" s="145">
        <v>0</v>
      </c>
      <c r="AK211" s="145">
        <v>0</v>
      </c>
      <c r="AL211" s="145">
        <v>0</v>
      </c>
      <c r="AM211" s="145">
        <v>0</v>
      </c>
      <c r="AN211" s="145">
        <v>0</v>
      </c>
      <c r="AO211" s="145">
        <v>0</v>
      </c>
      <c r="AP211" s="145">
        <v>0</v>
      </c>
      <c r="AQ211" s="145">
        <v>0</v>
      </c>
      <c r="AR211" s="145">
        <v>0</v>
      </c>
      <c r="AS211" s="145">
        <v>0</v>
      </c>
      <c r="AT211" s="145">
        <v>0</v>
      </c>
      <c r="AU211" s="145">
        <v>0</v>
      </c>
      <c r="AV211" s="145">
        <v>0</v>
      </c>
      <c r="AW211" s="145">
        <v>0</v>
      </c>
      <c r="AX211" s="145">
        <v>0</v>
      </c>
      <c r="AY211" s="145">
        <v>0</v>
      </c>
      <c r="AZ211" s="145">
        <v>0</v>
      </c>
      <c r="BA211" s="145">
        <v>0</v>
      </c>
      <c r="BB211" s="145">
        <v>0</v>
      </c>
      <c r="BC211" s="28"/>
      <c r="BD211" s="142">
        <f t="shared" si="85"/>
        <v>0</v>
      </c>
      <c r="BF211" s="155">
        <f t="shared" si="86"/>
        <v>0</v>
      </c>
      <c r="BG211" s="152">
        <v>0</v>
      </c>
      <c r="BH211" s="152">
        <v>0</v>
      </c>
      <c r="BI211" s="145">
        <v>0</v>
      </c>
      <c r="BJ211" s="145">
        <v>0</v>
      </c>
      <c r="BK211" s="145">
        <v>0</v>
      </c>
      <c r="BL211" s="140">
        <f t="shared" si="87"/>
        <v>1</v>
      </c>
      <c r="BM211" s="28"/>
      <c r="BN211" s="155">
        <f t="shared" si="88"/>
        <v>0</v>
      </c>
      <c r="BO211" s="152">
        <v>0</v>
      </c>
      <c r="BP211" s="145">
        <v>0</v>
      </c>
      <c r="BQ211" s="145">
        <v>0</v>
      </c>
      <c r="BR211" s="145">
        <v>0</v>
      </c>
      <c r="BS211" s="140">
        <f t="shared" si="89"/>
        <v>1</v>
      </c>
      <c r="BU211" s="155">
        <f t="shared" si="90"/>
        <v>0</v>
      </c>
      <c r="BV211" s="152">
        <v>0</v>
      </c>
      <c r="BW211" s="152">
        <v>0</v>
      </c>
      <c r="BX211" s="152">
        <v>0</v>
      </c>
      <c r="BY211" s="152">
        <v>0</v>
      </c>
      <c r="BZ211" s="152">
        <v>0</v>
      </c>
      <c r="CA211" s="152">
        <v>0</v>
      </c>
      <c r="CB211" s="152">
        <v>0</v>
      </c>
      <c r="CC211" s="140">
        <f t="shared" si="91"/>
        <v>1</v>
      </c>
      <c r="CE211" s="157" cm="1">
        <f t="array" ref="CE211">IF($AA211=0,0,
IF(OR(ROUND($BD211,2)&lt;&gt;1,
OR($AI211:$BB211&lt;0)),1,0))</f>
        <v>0</v>
      </c>
      <c r="CG211" s="159">
        <f t="shared" si="92"/>
        <v>0</v>
      </c>
      <c r="CH211" s="159">
        <f t="shared" si="93"/>
        <v>0</v>
      </c>
      <c r="CI211" s="159">
        <f>SUM(CH$12:CH211)+1</f>
        <v>475</v>
      </c>
      <c r="CJ211" s="144" t="str">
        <f t="shared" si="80"/>
        <v>N/A</v>
      </c>
      <c r="CK211" s="159" t="str">
        <f>IFERROR(RANK(CJ211,CJ$12:CJ$286,0)+COUNTIF(CJ$12:CJ211,CJ211)-1,NA)</f>
        <v>N/A</v>
      </c>
      <c r="CM211" s="208" t="s">
        <v>741</v>
      </c>
      <c r="CN211" s="208" t="str">
        <f t="shared" si="81"/>
        <v>FY21</v>
      </c>
      <c r="CO211" s="52" cm="1">
        <f t="array" ref="CO211">Inflation!$S$11
/INDEX(Inflation!$J$11:$Z$11,,MATCH(RIGHT(CM211,2),RIGHT(Inflation!$J$9:$Z$9,2),0))
/(1+Inflation!$S$10)^0.5</f>
        <v>0.99572464908317349</v>
      </c>
      <c r="CP211" s="208" t="s">
        <v>199</v>
      </c>
    </row>
    <row r="212" spans="1:94" hidden="1" x14ac:dyDescent="0.2">
      <c r="A212" s="49">
        <f>IF(AND(COUNTIF(D$12:D212,D212)&gt;1,D212&lt;&gt;"[Project Name]"),1,0)</f>
        <v>0</v>
      </c>
      <c r="C212" s="28">
        <f t="shared" si="82"/>
        <v>201</v>
      </c>
      <c r="D212" s="29" t="s">
        <v>737</v>
      </c>
      <c r="E212" s="29" t="b">
        <v>0</v>
      </c>
      <c r="F212" s="148" t="s">
        <v>30</v>
      </c>
      <c r="G212" s="148" t="s">
        <v>30</v>
      </c>
      <c r="H212" s="148" t="s">
        <v>30</v>
      </c>
      <c r="I212" s="148" t="s">
        <v>15</v>
      </c>
      <c r="J212" s="148" t="s">
        <v>15</v>
      </c>
      <c r="K212" s="148" t="s">
        <v>15</v>
      </c>
      <c r="L212" s="148" t="s">
        <v>15</v>
      </c>
      <c r="M212" s="148" t="s">
        <v>15</v>
      </c>
      <c r="N212" s="148" t="s">
        <v>15</v>
      </c>
      <c r="O212" s="145">
        <v>0</v>
      </c>
      <c r="P212" s="148" t="s">
        <v>15</v>
      </c>
      <c r="Q212" s="149" t="s">
        <v>132</v>
      </c>
      <c r="R212" s="32" t="s">
        <v>738</v>
      </c>
      <c r="S212" s="145">
        <v>0.4</v>
      </c>
      <c r="T212" s="43">
        <f t="shared" si="83"/>
        <v>0.6</v>
      </c>
      <c r="V212" s="164">
        <v>0</v>
      </c>
      <c r="W212" s="164">
        <v>0</v>
      </c>
      <c r="X212" s="164">
        <v>0</v>
      </c>
      <c r="Y212" s="164">
        <v>0</v>
      </c>
      <c r="Z212" s="164">
        <v>0</v>
      </c>
      <c r="AA212" s="141">
        <f t="shared" si="84"/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I212" s="145">
        <v>0</v>
      </c>
      <c r="AJ212" s="145">
        <v>0</v>
      </c>
      <c r="AK212" s="145">
        <v>0</v>
      </c>
      <c r="AL212" s="145">
        <v>0</v>
      </c>
      <c r="AM212" s="145">
        <v>0</v>
      </c>
      <c r="AN212" s="145">
        <v>0</v>
      </c>
      <c r="AO212" s="145">
        <v>0</v>
      </c>
      <c r="AP212" s="145">
        <v>0</v>
      </c>
      <c r="AQ212" s="145">
        <v>0</v>
      </c>
      <c r="AR212" s="145">
        <v>0</v>
      </c>
      <c r="AS212" s="145">
        <v>0</v>
      </c>
      <c r="AT212" s="145">
        <v>0</v>
      </c>
      <c r="AU212" s="145">
        <v>0</v>
      </c>
      <c r="AV212" s="145">
        <v>0</v>
      </c>
      <c r="AW212" s="145">
        <v>0</v>
      </c>
      <c r="AX212" s="145">
        <v>0</v>
      </c>
      <c r="AY212" s="145">
        <v>0</v>
      </c>
      <c r="AZ212" s="145">
        <v>0</v>
      </c>
      <c r="BA212" s="145">
        <v>0</v>
      </c>
      <c r="BB212" s="145">
        <v>0</v>
      </c>
      <c r="BC212" s="28"/>
      <c r="BD212" s="142">
        <f t="shared" si="85"/>
        <v>0</v>
      </c>
      <c r="BF212" s="155">
        <f t="shared" si="86"/>
        <v>0</v>
      </c>
      <c r="BG212" s="152">
        <v>0</v>
      </c>
      <c r="BH212" s="152">
        <v>0</v>
      </c>
      <c r="BI212" s="145">
        <v>0</v>
      </c>
      <c r="BJ212" s="145">
        <v>0</v>
      </c>
      <c r="BK212" s="145">
        <v>0</v>
      </c>
      <c r="BL212" s="140">
        <f t="shared" si="87"/>
        <v>1</v>
      </c>
      <c r="BM212" s="28"/>
      <c r="BN212" s="155">
        <f t="shared" si="88"/>
        <v>0</v>
      </c>
      <c r="BO212" s="152">
        <v>0</v>
      </c>
      <c r="BP212" s="145">
        <v>0</v>
      </c>
      <c r="BQ212" s="145">
        <v>0</v>
      </c>
      <c r="BR212" s="145">
        <v>0</v>
      </c>
      <c r="BS212" s="140">
        <f t="shared" si="89"/>
        <v>1</v>
      </c>
      <c r="BU212" s="155">
        <f t="shared" si="90"/>
        <v>0</v>
      </c>
      <c r="BV212" s="152">
        <v>0</v>
      </c>
      <c r="BW212" s="152">
        <v>0</v>
      </c>
      <c r="BX212" s="152">
        <v>0</v>
      </c>
      <c r="BY212" s="152">
        <v>0</v>
      </c>
      <c r="BZ212" s="152">
        <v>0</v>
      </c>
      <c r="CA212" s="152">
        <v>0</v>
      </c>
      <c r="CB212" s="152">
        <v>0</v>
      </c>
      <c r="CC212" s="140">
        <f t="shared" si="91"/>
        <v>1</v>
      </c>
      <c r="CE212" s="157" cm="1">
        <f t="array" ref="CE212">IF($AA212=0,0,
IF(OR(ROUND($BD212,2)&lt;&gt;1,
OR($AI212:$BB212&lt;0)),1,0))</f>
        <v>0</v>
      </c>
      <c r="CG212" s="159">
        <f t="shared" si="92"/>
        <v>0</v>
      </c>
      <c r="CH212" s="159">
        <f t="shared" si="93"/>
        <v>0</v>
      </c>
      <c r="CI212" s="159">
        <f>SUM(CH$12:CH212)+1</f>
        <v>475</v>
      </c>
      <c r="CJ212" s="144" t="str">
        <f t="shared" si="80"/>
        <v>N/A</v>
      </c>
      <c r="CK212" s="159" t="str">
        <f>IFERROR(RANK(CJ212,CJ$12:CJ$286,0)+COUNTIF(CJ$12:CJ212,CJ212)-1,NA)</f>
        <v>N/A</v>
      </c>
      <c r="CM212" s="208" t="s">
        <v>741</v>
      </c>
      <c r="CN212" s="208" t="str">
        <f t="shared" si="81"/>
        <v>FY21</v>
      </c>
      <c r="CO212" s="52" cm="1">
        <f t="array" ref="CO212">Inflation!$S$11
/INDEX(Inflation!$J$11:$Z$11,,MATCH(RIGHT(CM212,2),RIGHT(Inflation!$J$9:$Z$9,2),0))
/(1+Inflation!$S$10)^0.5</f>
        <v>0.99572464908317349</v>
      </c>
      <c r="CP212" s="208" t="s">
        <v>199</v>
      </c>
    </row>
    <row r="213" spans="1:94" hidden="1" x14ac:dyDescent="0.2">
      <c r="A213" s="49">
        <f>IF(AND(COUNTIF(D$12:D213,D213)&gt;1,D213&lt;&gt;"[Project Name]"),1,0)</f>
        <v>0</v>
      </c>
      <c r="C213" s="28">
        <f t="shared" si="82"/>
        <v>202</v>
      </c>
      <c r="D213" s="29" t="s">
        <v>737</v>
      </c>
      <c r="E213" s="29" t="b">
        <v>0</v>
      </c>
      <c r="F213" s="148" t="s">
        <v>30</v>
      </c>
      <c r="G213" s="148" t="s">
        <v>30</v>
      </c>
      <c r="H213" s="148" t="s">
        <v>30</v>
      </c>
      <c r="I213" s="148" t="s">
        <v>15</v>
      </c>
      <c r="J213" s="148" t="s">
        <v>15</v>
      </c>
      <c r="K213" s="148" t="s">
        <v>15</v>
      </c>
      <c r="L213" s="148" t="s">
        <v>15</v>
      </c>
      <c r="M213" s="148" t="s">
        <v>15</v>
      </c>
      <c r="N213" s="148" t="s">
        <v>15</v>
      </c>
      <c r="O213" s="145">
        <v>0</v>
      </c>
      <c r="P213" s="148" t="s">
        <v>15</v>
      </c>
      <c r="Q213" s="149" t="s">
        <v>132</v>
      </c>
      <c r="R213" s="32" t="s">
        <v>738</v>
      </c>
      <c r="S213" s="145">
        <v>0.4</v>
      </c>
      <c r="T213" s="43">
        <f t="shared" si="83"/>
        <v>0.6</v>
      </c>
      <c r="V213" s="164">
        <v>0</v>
      </c>
      <c r="W213" s="164">
        <v>0</v>
      </c>
      <c r="X213" s="164">
        <v>0</v>
      </c>
      <c r="Y213" s="164">
        <v>0</v>
      </c>
      <c r="Z213" s="164">
        <v>0</v>
      </c>
      <c r="AA213" s="141">
        <f t="shared" si="84"/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I213" s="145">
        <v>0</v>
      </c>
      <c r="AJ213" s="145">
        <v>0</v>
      </c>
      <c r="AK213" s="145">
        <v>0</v>
      </c>
      <c r="AL213" s="145">
        <v>0</v>
      </c>
      <c r="AM213" s="145">
        <v>0</v>
      </c>
      <c r="AN213" s="145">
        <v>0</v>
      </c>
      <c r="AO213" s="145">
        <v>0</v>
      </c>
      <c r="AP213" s="145">
        <v>0</v>
      </c>
      <c r="AQ213" s="145">
        <v>0</v>
      </c>
      <c r="AR213" s="145">
        <v>0</v>
      </c>
      <c r="AS213" s="145">
        <v>0</v>
      </c>
      <c r="AT213" s="145">
        <v>0</v>
      </c>
      <c r="AU213" s="145">
        <v>0</v>
      </c>
      <c r="AV213" s="145">
        <v>0</v>
      </c>
      <c r="AW213" s="145">
        <v>0</v>
      </c>
      <c r="AX213" s="145">
        <v>0</v>
      </c>
      <c r="AY213" s="145">
        <v>0</v>
      </c>
      <c r="AZ213" s="145">
        <v>0</v>
      </c>
      <c r="BA213" s="145">
        <v>0</v>
      </c>
      <c r="BB213" s="145">
        <v>0</v>
      </c>
      <c r="BC213" s="28"/>
      <c r="BD213" s="142">
        <f t="shared" si="85"/>
        <v>0</v>
      </c>
      <c r="BF213" s="155">
        <f t="shared" si="86"/>
        <v>0</v>
      </c>
      <c r="BG213" s="152">
        <v>0</v>
      </c>
      <c r="BH213" s="152">
        <v>0</v>
      </c>
      <c r="BI213" s="145">
        <v>0</v>
      </c>
      <c r="BJ213" s="145">
        <v>0</v>
      </c>
      <c r="BK213" s="145">
        <v>0</v>
      </c>
      <c r="BL213" s="140">
        <f t="shared" si="87"/>
        <v>1</v>
      </c>
      <c r="BM213" s="28"/>
      <c r="BN213" s="155">
        <f t="shared" si="88"/>
        <v>0</v>
      </c>
      <c r="BO213" s="152">
        <v>0</v>
      </c>
      <c r="BP213" s="145">
        <v>0</v>
      </c>
      <c r="BQ213" s="145">
        <v>0</v>
      </c>
      <c r="BR213" s="145">
        <v>0</v>
      </c>
      <c r="BS213" s="140">
        <f t="shared" si="89"/>
        <v>1</v>
      </c>
      <c r="BU213" s="155">
        <f t="shared" si="90"/>
        <v>0</v>
      </c>
      <c r="BV213" s="152">
        <v>0</v>
      </c>
      <c r="BW213" s="152">
        <v>0</v>
      </c>
      <c r="BX213" s="152">
        <v>0</v>
      </c>
      <c r="BY213" s="152">
        <v>0</v>
      </c>
      <c r="BZ213" s="152">
        <v>0</v>
      </c>
      <c r="CA213" s="152">
        <v>0</v>
      </c>
      <c r="CB213" s="152">
        <v>0</v>
      </c>
      <c r="CC213" s="140">
        <f t="shared" si="91"/>
        <v>1</v>
      </c>
      <c r="CE213" s="157" cm="1">
        <f t="array" ref="CE213">IF($AA213=0,0,
IF(OR(ROUND($BD213,2)&lt;&gt;1,
OR($AI213:$BB213&lt;0)),1,0))</f>
        <v>0</v>
      </c>
      <c r="CG213" s="159">
        <f t="shared" si="92"/>
        <v>0</v>
      </c>
      <c r="CH213" s="159">
        <f t="shared" si="93"/>
        <v>0</v>
      </c>
      <c r="CI213" s="159">
        <f>SUM(CH$12:CH213)+1</f>
        <v>475</v>
      </c>
      <c r="CJ213" s="144" t="str">
        <f t="shared" si="80"/>
        <v>N/A</v>
      </c>
      <c r="CK213" s="159" t="str">
        <f>IFERROR(RANK(CJ213,CJ$12:CJ$286,0)+COUNTIF(CJ$12:CJ213,CJ213)-1,NA)</f>
        <v>N/A</v>
      </c>
      <c r="CM213" s="208" t="s">
        <v>741</v>
      </c>
      <c r="CN213" s="208" t="str">
        <f t="shared" si="81"/>
        <v>FY21</v>
      </c>
      <c r="CO213" s="52" cm="1">
        <f t="array" ref="CO213">Inflation!$S$11
/INDEX(Inflation!$J$11:$Z$11,,MATCH(RIGHT(CM213,2),RIGHT(Inflation!$J$9:$Z$9,2),0))
/(1+Inflation!$S$10)^0.5</f>
        <v>0.99572464908317349</v>
      </c>
      <c r="CP213" s="208" t="s">
        <v>199</v>
      </c>
    </row>
    <row r="214" spans="1:94" hidden="1" x14ac:dyDescent="0.2">
      <c r="A214" s="49">
        <f>IF(AND(COUNTIF(D$12:D214,D214)&gt;1,D214&lt;&gt;"[Project Name]"),1,0)</f>
        <v>0</v>
      </c>
      <c r="C214" s="28">
        <f t="shared" si="82"/>
        <v>203</v>
      </c>
      <c r="D214" s="29" t="s">
        <v>737</v>
      </c>
      <c r="E214" s="29" t="b">
        <v>0</v>
      </c>
      <c r="F214" s="148" t="s">
        <v>30</v>
      </c>
      <c r="G214" s="148" t="s">
        <v>30</v>
      </c>
      <c r="H214" s="148" t="s">
        <v>30</v>
      </c>
      <c r="I214" s="148" t="s">
        <v>15</v>
      </c>
      <c r="J214" s="148" t="s">
        <v>15</v>
      </c>
      <c r="K214" s="148" t="s">
        <v>15</v>
      </c>
      <c r="L214" s="148" t="s">
        <v>15</v>
      </c>
      <c r="M214" s="148" t="s">
        <v>15</v>
      </c>
      <c r="N214" s="148" t="s">
        <v>15</v>
      </c>
      <c r="O214" s="145">
        <v>0</v>
      </c>
      <c r="P214" s="148" t="s">
        <v>15</v>
      </c>
      <c r="Q214" s="149" t="s">
        <v>132</v>
      </c>
      <c r="R214" s="32" t="s">
        <v>738</v>
      </c>
      <c r="S214" s="145">
        <v>0.4</v>
      </c>
      <c r="T214" s="43">
        <f t="shared" si="83"/>
        <v>0.6</v>
      </c>
      <c r="V214" s="164">
        <v>0</v>
      </c>
      <c r="W214" s="164">
        <v>0</v>
      </c>
      <c r="X214" s="164">
        <v>0</v>
      </c>
      <c r="Y214" s="164">
        <v>0</v>
      </c>
      <c r="Z214" s="164">
        <v>0</v>
      </c>
      <c r="AA214" s="141">
        <f t="shared" si="84"/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I214" s="145">
        <v>0</v>
      </c>
      <c r="AJ214" s="145">
        <v>0</v>
      </c>
      <c r="AK214" s="145">
        <v>0</v>
      </c>
      <c r="AL214" s="145">
        <v>0</v>
      </c>
      <c r="AM214" s="145">
        <v>0</v>
      </c>
      <c r="AN214" s="145">
        <v>0</v>
      </c>
      <c r="AO214" s="145">
        <v>0</v>
      </c>
      <c r="AP214" s="145">
        <v>0</v>
      </c>
      <c r="AQ214" s="145">
        <v>0</v>
      </c>
      <c r="AR214" s="145">
        <v>0</v>
      </c>
      <c r="AS214" s="145">
        <v>0</v>
      </c>
      <c r="AT214" s="145">
        <v>0</v>
      </c>
      <c r="AU214" s="145">
        <v>0</v>
      </c>
      <c r="AV214" s="145">
        <v>0</v>
      </c>
      <c r="AW214" s="145">
        <v>0</v>
      </c>
      <c r="AX214" s="145">
        <v>0</v>
      </c>
      <c r="AY214" s="145">
        <v>0</v>
      </c>
      <c r="AZ214" s="145">
        <v>0</v>
      </c>
      <c r="BA214" s="145">
        <v>0</v>
      </c>
      <c r="BB214" s="145">
        <v>0</v>
      </c>
      <c r="BC214" s="28"/>
      <c r="BD214" s="142">
        <f t="shared" si="85"/>
        <v>0</v>
      </c>
      <c r="BF214" s="155">
        <f t="shared" si="86"/>
        <v>0</v>
      </c>
      <c r="BG214" s="152">
        <v>0</v>
      </c>
      <c r="BH214" s="152">
        <v>0</v>
      </c>
      <c r="BI214" s="145">
        <v>0</v>
      </c>
      <c r="BJ214" s="145">
        <v>0</v>
      </c>
      <c r="BK214" s="145">
        <v>0</v>
      </c>
      <c r="BL214" s="140">
        <f t="shared" si="87"/>
        <v>1</v>
      </c>
      <c r="BM214" s="28"/>
      <c r="BN214" s="155">
        <f t="shared" si="88"/>
        <v>0</v>
      </c>
      <c r="BO214" s="152">
        <v>0</v>
      </c>
      <c r="BP214" s="145">
        <v>0</v>
      </c>
      <c r="BQ214" s="145">
        <v>0</v>
      </c>
      <c r="BR214" s="145">
        <v>0</v>
      </c>
      <c r="BS214" s="140">
        <f t="shared" si="89"/>
        <v>1</v>
      </c>
      <c r="BU214" s="155">
        <f t="shared" si="90"/>
        <v>0</v>
      </c>
      <c r="BV214" s="152">
        <v>0</v>
      </c>
      <c r="BW214" s="152">
        <v>0</v>
      </c>
      <c r="BX214" s="152">
        <v>0</v>
      </c>
      <c r="BY214" s="152">
        <v>0</v>
      </c>
      <c r="BZ214" s="152">
        <v>0</v>
      </c>
      <c r="CA214" s="152">
        <v>0</v>
      </c>
      <c r="CB214" s="152">
        <v>0</v>
      </c>
      <c r="CC214" s="140">
        <f t="shared" si="91"/>
        <v>1</v>
      </c>
      <c r="CE214" s="157" cm="1">
        <f t="array" ref="CE214">IF($AA214=0,0,
IF(OR(ROUND($BD214,2)&lt;&gt;1,
OR($AI214:$BB214&lt;0)),1,0))</f>
        <v>0</v>
      </c>
      <c r="CG214" s="159">
        <f t="shared" si="92"/>
        <v>0</v>
      </c>
      <c r="CH214" s="159">
        <f t="shared" si="93"/>
        <v>0</v>
      </c>
      <c r="CI214" s="159">
        <f>SUM(CH$12:CH214)+1</f>
        <v>475</v>
      </c>
      <c r="CJ214" s="144" t="str">
        <f t="shared" si="80"/>
        <v>N/A</v>
      </c>
      <c r="CK214" s="159" t="str">
        <f>IFERROR(RANK(CJ214,CJ$12:CJ$286,0)+COUNTIF(CJ$12:CJ214,CJ214)-1,NA)</f>
        <v>N/A</v>
      </c>
      <c r="CM214" s="208" t="s">
        <v>741</v>
      </c>
      <c r="CN214" s="208" t="str">
        <f t="shared" si="81"/>
        <v>FY21</v>
      </c>
      <c r="CO214" s="52" cm="1">
        <f t="array" ref="CO214">Inflation!$S$11
/INDEX(Inflation!$J$11:$Z$11,,MATCH(RIGHT(CM214,2),RIGHT(Inflation!$J$9:$Z$9,2),0))
/(1+Inflation!$S$10)^0.5</f>
        <v>0.99572464908317349</v>
      </c>
      <c r="CP214" s="208" t="s">
        <v>199</v>
      </c>
    </row>
    <row r="215" spans="1:94" hidden="1" x14ac:dyDescent="0.2">
      <c r="A215" s="49">
        <f>IF(AND(COUNTIF(D$12:D215,D215)&gt;1,D215&lt;&gt;"[Project Name]"),1,0)</f>
        <v>0</v>
      </c>
      <c r="C215" s="28">
        <f t="shared" si="82"/>
        <v>204</v>
      </c>
      <c r="D215" s="29" t="s">
        <v>737</v>
      </c>
      <c r="E215" s="29" t="b">
        <v>0</v>
      </c>
      <c r="F215" s="148" t="s">
        <v>30</v>
      </c>
      <c r="G215" s="148" t="s">
        <v>30</v>
      </c>
      <c r="H215" s="148" t="s">
        <v>30</v>
      </c>
      <c r="I215" s="148" t="s">
        <v>15</v>
      </c>
      <c r="J215" s="148" t="s">
        <v>15</v>
      </c>
      <c r="K215" s="148" t="s">
        <v>15</v>
      </c>
      <c r="L215" s="148" t="s">
        <v>15</v>
      </c>
      <c r="M215" s="148" t="s">
        <v>15</v>
      </c>
      <c r="N215" s="148" t="s">
        <v>15</v>
      </c>
      <c r="O215" s="145">
        <v>0</v>
      </c>
      <c r="P215" s="148" t="s">
        <v>15</v>
      </c>
      <c r="Q215" s="149" t="s">
        <v>132</v>
      </c>
      <c r="R215" s="32" t="s">
        <v>738</v>
      </c>
      <c r="S215" s="145">
        <v>0.4</v>
      </c>
      <c r="T215" s="43">
        <f t="shared" si="83"/>
        <v>0.6</v>
      </c>
      <c r="V215" s="164">
        <v>0</v>
      </c>
      <c r="W215" s="164">
        <v>0</v>
      </c>
      <c r="X215" s="164">
        <v>0</v>
      </c>
      <c r="Y215" s="164">
        <v>0</v>
      </c>
      <c r="Z215" s="164">
        <v>0</v>
      </c>
      <c r="AA215" s="141">
        <f t="shared" si="84"/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I215" s="145">
        <v>0</v>
      </c>
      <c r="AJ215" s="145">
        <v>0</v>
      </c>
      <c r="AK215" s="145">
        <v>0</v>
      </c>
      <c r="AL215" s="145">
        <v>0</v>
      </c>
      <c r="AM215" s="145">
        <v>0</v>
      </c>
      <c r="AN215" s="145">
        <v>0</v>
      </c>
      <c r="AO215" s="145">
        <v>0</v>
      </c>
      <c r="AP215" s="145">
        <v>0</v>
      </c>
      <c r="AQ215" s="145">
        <v>0</v>
      </c>
      <c r="AR215" s="145">
        <v>0</v>
      </c>
      <c r="AS215" s="145">
        <v>0</v>
      </c>
      <c r="AT215" s="145">
        <v>0</v>
      </c>
      <c r="AU215" s="145">
        <v>0</v>
      </c>
      <c r="AV215" s="145">
        <v>0</v>
      </c>
      <c r="AW215" s="145">
        <v>0</v>
      </c>
      <c r="AX215" s="145">
        <v>0</v>
      </c>
      <c r="AY215" s="145">
        <v>0</v>
      </c>
      <c r="AZ215" s="145">
        <v>0</v>
      </c>
      <c r="BA215" s="145">
        <v>0</v>
      </c>
      <c r="BB215" s="145">
        <v>0</v>
      </c>
      <c r="BC215" s="28"/>
      <c r="BD215" s="142">
        <f t="shared" si="85"/>
        <v>0</v>
      </c>
      <c r="BF215" s="155">
        <f t="shared" si="86"/>
        <v>0</v>
      </c>
      <c r="BG215" s="152">
        <v>0</v>
      </c>
      <c r="BH215" s="152">
        <v>0</v>
      </c>
      <c r="BI215" s="145">
        <v>0</v>
      </c>
      <c r="BJ215" s="145">
        <v>0</v>
      </c>
      <c r="BK215" s="145">
        <v>0</v>
      </c>
      <c r="BL215" s="140">
        <f t="shared" si="87"/>
        <v>1</v>
      </c>
      <c r="BM215" s="28"/>
      <c r="BN215" s="155">
        <f t="shared" si="88"/>
        <v>0</v>
      </c>
      <c r="BO215" s="152">
        <v>0</v>
      </c>
      <c r="BP215" s="145">
        <v>0</v>
      </c>
      <c r="BQ215" s="145">
        <v>0</v>
      </c>
      <c r="BR215" s="145">
        <v>0</v>
      </c>
      <c r="BS215" s="140">
        <f t="shared" si="89"/>
        <v>1</v>
      </c>
      <c r="BU215" s="155">
        <f t="shared" si="90"/>
        <v>0</v>
      </c>
      <c r="BV215" s="152">
        <v>0</v>
      </c>
      <c r="BW215" s="152">
        <v>0</v>
      </c>
      <c r="BX215" s="152">
        <v>0</v>
      </c>
      <c r="BY215" s="152">
        <v>0</v>
      </c>
      <c r="BZ215" s="152">
        <v>0</v>
      </c>
      <c r="CA215" s="152">
        <v>0</v>
      </c>
      <c r="CB215" s="152">
        <v>0</v>
      </c>
      <c r="CC215" s="140">
        <f t="shared" si="91"/>
        <v>1</v>
      </c>
      <c r="CE215" s="157" cm="1">
        <f t="array" ref="CE215">IF($AA215=0,0,
IF(OR(ROUND($BD215,2)&lt;&gt;1,
OR($AI215:$BB215&lt;0)),1,0))</f>
        <v>0</v>
      </c>
      <c r="CG215" s="159">
        <f t="shared" si="92"/>
        <v>0</v>
      </c>
      <c r="CH215" s="159">
        <f t="shared" si="93"/>
        <v>0</v>
      </c>
      <c r="CI215" s="159">
        <f>SUM(CH$12:CH215)+1</f>
        <v>475</v>
      </c>
      <c r="CJ215" s="144" t="str">
        <f t="shared" si="80"/>
        <v>N/A</v>
      </c>
      <c r="CK215" s="159" t="str">
        <f>IFERROR(RANK(CJ215,CJ$12:CJ$286,0)+COUNTIF(CJ$12:CJ215,CJ215)-1,NA)</f>
        <v>N/A</v>
      </c>
      <c r="CM215" s="208" t="s">
        <v>741</v>
      </c>
      <c r="CN215" s="208" t="str">
        <f t="shared" si="81"/>
        <v>FY21</v>
      </c>
      <c r="CO215" s="52" cm="1">
        <f t="array" ref="CO215">Inflation!$S$11
/INDEX(Inflation!$J$11:$Z$11,,MATCH(RIGHT(CM215,2),RIGHT(Inflation!$J$9:$Z$9,2),0))
/(1+Inflation!$S$10)^0.5</f>
        <v>0.99572464908317349</v>
      </c>
      <c r="CP215" s="208" t="s">
        <v>199</v>
      </c>
    </row>
    <row r="216" spans="1:94" hidden="1" x14ac:dyDescent="0.2">
      <c r="A216" s="49">
        <f>IF(AND(COUNTIF(D$12:D216,D216)&gt;1,D216&lt;&gt;"[Project Name]"),1,0)</f>
        <v>0</v>
      </c>
      <c r="C216" s="28">
        <f t="shared" si="82"/>
        <v>205</v>
      </c>
      <c r="D216" s="29" t="s">
        <v>737</v>
      </c>
      <c r="E216" s="29" t="b">
        <v>0</v>
      </c>
      <c r="F216" s="148" t="s">
        <v>30</v>
      </c>
      <c r="G216" s="148" t="s">
        <v>30</v>
      </c>
      <c r="H216" s="148" t="s">
        <v>30</v>
      </c>
      <c r="I216" s="148" t="s">
        <v>15</v>
      </c>
      <c r="J216" s="148" t="s">
        <v>15</v>
      </c>
      <c r="K216" s="148" t="s">
        <v>15</v>
      </c>
      <c r="L216" s="148" t="s">
        <v>15</v>
      </c>
      <c r="M216" s="148" t="s">
        <v>15</v>
      </c>
      <c r="N216" s="148" t="s">
        <v>15</v>
      </c>
      <c r="O216" s="145">
        <v>0</v>
      </c>
      <c r="P216" s="148" t="s">
        <v>15</v>
      </c>
      <c r="Q216" s="149" t="s">
        <v>132</v>
      </c>
      <c r="R216" s="32" t="s">
        <v>738</v>
      </c>
      <c r="S216" s="145">
        <v>0.4</v>
      </c>
      <c r="T216" s="43">
        <f t="shared" si="83"/>
        <v>0.6</v>
      </c>
      <c r="V216" s="164">
        <v>0</v>
      </c>
      <c r="W216" s="164">
        <v>0</v>
      </c>
      <c r="X216" s="164">
        <v>0</v>
      </c>
      <c r="Y216" s="164">
        <v>0</v>
      </c>
      <c r="Z216" s="164">
        <v>0</v>
      </c>
      <c r="AA216" s="141">
        <f t="shared" si="84"/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I216" s="145">
        <v>0</v>
      </c>
      <c r="AJ216" s="145">
        <v>0</v>
      </c>
      <c r="AK216" s="145">
        <v>0</v>
      </c>
      <c r="AL216" s="145">
        <v>0</v>
      </c>
      <c r="AM216" s="145">
        <v>0</v>
      </c>
      <c r="AN216" s="145">
        <v>0</v>
      </c>
      <c r="AO216" s="145">
        <v>0</v>
      </c>
      <c r="AP216" s="145">
        <v>0</v>
      </c>
      <c r="AQ216" s="145">
        <v>0</v>
      </c>
      <c r="AR216" s="145">
        <v>0</v>
      </c>
      <c r="AS216" s="145">
        <v>0</v>
      </c>
      <c r="AT216" s="145">
        <v>0</v>
      </c>
      <c r="AU216" s="145">
        <v>0</v>
      </c>
      <c r="AV216" s="145">
        <v>0</v>
      </c>
      <c r="AW216" s="145">
        <v>0</v>
      </c>
      <c r="AX216" s="145">
        <v>0</v>
      </c>
      <c r="AY216" s="145">
        <v>0</v>
      </c>
      <c r="AZ216" s="145">
        <v>0</v>
      </c>
      <c r="BA216" s="145">
        <v>0</v>
      </c>
      <c r="BB216" s="145">
        <v>0</v>
      </c>
      <c r="BC216" s="28"/>
      <c r="BD216" s="142">
        <f t="shared" si="85"/>
        <v>0</v>
      </c>
      <c r="BF216" s="155">
        <f t="shared" si="86"/>
        <v>0</v>
      </c>
      <c r="BG216" s="152">
        <v>0</v>
      </c>
      <c r="BH216" s="152">
        <v>0</v>
      </c>
      <c r="BI216" s="145">
        <v>0</v>
      </c>
      <c r="BJ216" s="145">
        <v>0</v>
      </c>
      <c r="BK216" s="145">
        <v>0</v>
      </c>
      <c r="BL216" s="140">
        <f t="shared" si="87"/>
        <v>1</v>
      </c>
      <c r="BM216" s="28"/>
      <c r="BN216" s="155">
        <f t="shared" si="88"/>
        <v>0</v>
      </c>
      <c r="BO216" s="152">
        <v>0</v>
      </c>
      <c r="BP216" s="145">
        <v>0</v>
      </c>
      <c r="BQ216" s="145">
        <v>0</v>
      </c>
      <c r="BR216" s="145">
        <v>0</v>
      </c>
      <c r="BS216" s="140">
        <f t="shared" si="89"/>
        <v>1</v>
      </c>
      <c r="BU216" s="155">
        <f t="shared" si="90"/>
        <v>0</v>
      </c>
      <c r="BV216" s="152">
        <v>0</v>
      </c>
      <c r="BW216" s="152">
        <v>0</v>
      </c>
      <c r="BX216" s="152">
        <v>0</v>
      </c>
      <c r="BY216" s="152">
        <v>0</v>
      </c>
      <c r="BZ216" s="152">
        <v>0</v>
      </c>
      <c r="CA216" s="152">
        <v>0</v>
      </c>
      <c r="CB216" s="152">
        <v>0</v>
      </c>
      <c r="CC216" s="140">
        <f t="shared" si="91"/>
        <v>1</v>
      </c>
      <c r="CE216" s="157" cm="1">
        <f t="array" ref="CE216">IF($AA216=0,0,
IF(OR(ROUND($BD216,2)&lt;&gt;1,
OR($AI216:$BB216&lt;0)),1,0))</f>
        <v>0</v>
      </c>
      <c r="CG216" s="159">
        <f t="shared" si="92"/>
        <v>0</v>
      </c>
      <c r="CH216" s="159">
        <f t="shared" si="93"/>
        <v>0</v>
      </c>
      <c r="CI216" s="159">
        <f>SUM(CH$12:CH216)+1</f>
        <v>475</v>
      </c>
      <c r="CJ216" s="144" t="str">
        <f t="shared" si="80"/>
        <v>N/A</v>
      </c>
      <c r="CK216" s="159" t="str">
        <f>IFERROR(RANK(CJ216,CJ$12:CJ$286,0)+COUNTIF(CJ$12:CJ216,CJ216)-1,NA)</f>
        <v>N/A</v>
      </c>
      <c r="CM216" s="208" t="s">
        <v>741</v>
      </c>
      <c r="CN216" s="208" t="str">
        <f t="shared" si="81"/>
        <v>FY21</v>
      </c>
      <c r="CO216" s="52" cm="1">
        <f t="array" ref="CO216">Inflation!$S$11
/INDEX(Inflation!$J$11:$Z$11,,MATCH(RIGHT(CM216,2),RIGHT(Inflation!$J$9:$Z$9,2),0))
/(1+Inflation!$S$10)^0.5</f>
        <v>0.99572464908317349</v>
      </c>
      <c r="CP216" s="208" t="s">
        <v>199</v>
      </c>
    </row>
    <row r="217" spans="1:94" hidden="1" x14ac:dyDescent="0.2">
      <c r="A217" s="49">
        <f>IF(AND(COUNTIF(D$12:D217,D217)&gt;1,D217&lt;&gt;"[Project Name]"),1,0)</f>
        <v>0</v>
      </c>
      <c r="C217" s="28">
        <f t="shared" si="82"/>
        <v>206</v>
      </c>
      <c r="D217" s="29" t="s">
        <v>737</v>
      </c>
      <c r="E217" s="29" t="b">
        <v>0</v>
      </c>
      <c r="F217" s="148" t="s">
        <v>30</v>
      </c>
      <c r="G217" s="148" t="s">
        <v>30</v>
      </c>
      <c r="H217" s="148" t="s">
        <v>30</v>
      </c>
      <c r="I217" s="148" t="s">
        <v>15</v>
      </c>
      <c r="J217" s="148" t="s">
        <v>15</v>
      </c>
      <c r="K217" s="148" t="s">
        <v>15</v>
      </c>
      <c r="L217" s="148" t="s">
        <v>15</v>
      </c>
      <c r="M217" s="148" t="s">
        <v>15</v>
      </c>
      <c r="N217" s="148" t="s">
        <v>15</v>
      </c>
      <c r="O217" s="145">
        <v>0</v>
      </c>
      <c r="P217" s="148" t="s">
        <v>15</v>
      </c>
      <c r="Q217" s="149" t="s">
        <v>132</v>
      </c>
      <c r="R217" s="32" t="s">
        <v>738</v>
      </c>
      <c r="S217" s="145">
        <v>0.4</v>
      </c>
      <c r="T217" s="43">
        <f t="shared" si="83"/>
        <v>0.6</v>
      </c>
      <c r="V217" s="164">
        <v>0</v>
      </c>
      <c r="W217" s="164">
        <v>0</v>
      </c>
      <c r="X217" s="164">
        <v>0</v>
      </c>
      <c r="Y217" s="164">
        <v>0</v>
      </c>
      <c r="Z217" s="164">
        <v>0</v>
      </c>
      <c r="AA217" s="141">
        <f t="shared" si="84"/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I217" s="145">
        <v>0</v>
      </c>
      <c r="AJ217" s="145">
        <v>0</v>
      </c>
      <c r="AK217" s="145">
        <v>0</v>
      </c>
      <c r="AL217" s="145">
        <v>0</v>
      </c>
      <c r="AM217" s="145">
        <v>0</v>
      </c>
      <c r="AN217" s="145">
        <v>0</v>
      </c>
      <c r="AO217" s="145">
        <v>0</v>
      </c>
      <c r="AP217" s="145">
        <v>0</v>
      </c>
      <c r="AQ217" s="145">
        <v>0</v>
      </c>
      <c r="AR217" s="145">
        <v>0</v>
      </c>
      <c r="AS217" s="145">
        <v>0</v>
      </c>
      <c r="AT217" s="145">
        <v>0</v>
      </c>
      <c r="AU217" s="145">
        <v>0</v>
      </c>
      <c r="AV217" s="145">
        <v>0</v>
      </c>
      <c r="AW217" s="145">
        <v>0</v>
      </c>
      <c r="AX217" s="145">
        <v>0</v>
      </c>
      <c r="AY217" s="145">
        <v>0</v>
      </c>
      <c r="AZ217" s="145">
        <v>0</v>
      </c>
      <c r="BA217" s="145">
        <v>0</v>
      </c>
      <c r="BB217" s="145">
        <v>0</v>
      </c>
      <c r="BC217" s="28"/>
      <c r="BD217" s="142">
        <f t="shared" si="85"/>
        <v>0</v>
      </c>
      <c r="BF217" s="155">
        <f t="shared" si="86"/>
        <v>0</v>
      </c>
      <c r="BG217" s="152">
        <v>0</v>
      </c>
      <c r="BH217" s="152">
        <v>0</v>
      </c>
      <c r="BI217" s="145">
        <v>0</v>
      </c>
      <c r="BJ217" s="145">
        <v>0</v>
      </c>
      <c r="BK217" s="145">
        <v>0</v>
      </c>
      <c r="BL217" s="140">
        <f t="shared" si="87"/>
        <v>1</v>
      </c>
      <c r="BM217" s="28"/>
      <c r="BN217" s="155">
        <f t="shared" si="88"/>
        <v>0</v>
      </c>
      <c r="BO217" s="152">
        <v>0</v>
      </c>
      <c r="BP217" s="145">
        <v>0</v>
      </c>
      <c r="BQ217" s="145">
        <v>0</v>
      </c>
      <c r="BR217" s="145">
        <v>0</v>
      </c>
      <c r="BS217" s="140">
        <f t="shared" si="89"/>
        <v>1</v>
      </c>
      <c r="BU217" s="155">
        <f t="shared" si="90"/>
        <v>0</v>
      </c>
      <c r="BV217" s="152">
        <v>0</v>
      </c>
      <c r="BW217" s="152">
        <v>0</v>
      </c>
      <c r="BX217" s="152">
        <v>0</v>
      </c>
      <c r="BY217" s="152">
        <v>0</v>
      </c>
      <c r="BZ217" s="152">
        <v>0</v>
      </c>
      <c r="CA217" s="152">
        <v>0</v>
      </c>
      <c r="CB217" s="152">
        <v>0</v>
      </c>
      <c r="CC217" s="140">
        <f t="shared" si="91"/>
        <v>1</v>
      </c>
      <c r="CE217" s="157" cm="1">
        <f t="array" ref="CE217">IF($AA217=0,0,
IF(OR(ROUND($BD217,2)&lt;&gt;1,
OR($AI217:$BB217&lt;0)),1,0))</f>
        <v>0</v>
      </c>
      <c r="CG217" s="159">
        <f t="shared" si="92"/>
        <v>0</v>
      </c>
      <c r="CH217" s="159">
        <f t="shared" si="93"/>
        <v>0</v>
      </c>
      <c r="CI217" s="159">
        <f>SUM(CH$12:CH217)+1</f>
        <v>475</v>
      </c>
      <c r="CJ217" s="144" t="str">
        <f t="shared" si="80"/>
        <v>N/A</v>
      </c>
      <c r="CK217" s="159" t="str">
        <f>IFERROR(RANK(CJ217,CJ$12:CJ$286,0)+COUNTIF(CJ$12:CJ217,CJ217)-1,NA)</f>
        <v>N/A</v>
      </c>
      <c r="CM217" s="208" t="s">
        <v>741</v>
      </c>
      <c r="CN217" s="208" t="str">
        <f t="shared" si="81"/>
        <v>FY21</v>
      </c>
      <c r="CO217" s="52" cm="1">
        <f t="array" ref="CO217">Inflation!$S$11
/INDEX(Inflation!$J$11:$Z$11,,MATCH(RIGHT(CM217,2),RIGHT(Inflation!$J$9:$Z$9,2),0))
/(1+Inflation!$S$10)^0.5</f>
        <v>0.99572464908317349</v>
      </c>
      <c r="CP217" s="208" t="s">
        <v>199</v>
      </c>
    </row>
    <row r="218" spans="1:94" hidden="1" x14ac:dyDescent="0.2">
      <c r="A218" s="49">
        <f>IF(AND(COUNTIF(D$12:D218,D218)&gt;1,D218&lt;&gt;"[Project Name]"),1,0)</f>
        <v>0</v>
      </c>
      <c r="C218" s="28">
        <f t="shared" si="82"/>
        <v>207</v>
      </c>
      <c r="D218" s="29" t="s">
        <v>737</v>
      </c>
      <c r="E218" s="29" t="b">
        <v>0</v>
      </c>
      <c r="F218" s="148" t="s">
        <v>30</v>
      </c>
      <c r="G218" s="148" t="s">
        <v>30</v>
      </c>
      <c r="H218" s="148" t="s">
        <v>30</v>
      </c>
      <c r="I218" s="148" t="s">
        <v>15</v>
      </c>
      <c r="J218" s="148" t="s">
        <v>15</v>
      </c>
      <c r="K218" s="148" t="s">
        <v>15</v>
      </c>
      <c r="L218" s="148" t="s">
        <v>15</v>
      </c>
      <c r="M218" s="148" t="s">
        <v>15</v>
      </c>
      <c r="N218" s="148" t="s">
        <v>15</v>
      </c>
      <c r="O218" s="145">
        <v>0</v>
      </c>
      <c r="P218" s="148" t="s">
        <v>15</v>
      </c>
      <c r="Q218" s="149" t="s">
        <v>132</v>
      </c>
      <c r="R218" s="32" t="s">
        <v>738</v>
      </c>
      <c r="S218" s="145">
        <v>0.4</v>
      </c>
      <c r="T218" s="43">
        <f t="shared" si="83"/>
        <v>0.6</v>
      </c>
      <c r="V218" s="164">
        <v>0</v>
      </c>
      <c r="W218" s="164">
        <v>0</v>
      </c>
      <c r="X218" s="164">
        <v>0</v>
      </c>
      <c r="Y218" s="164">
        <v>0</v>
      </c>
      <c r="Z218" s="164">
        <v>0</v>
      </c>
      <c r="AA218" s="141">
        <f t="shared" si="84"/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I218" s="145">
        <v>0</v>
      </c>
      <c r="AJ218" s="145">
        <v>0</v>
      </c>
      <c r="AK218" s="145">
        <v>0</v>
      </c>
      <c r="AL218" s="145">
        <v>0</v>
      </c>
      <c r="AM218" s="145">
        <v>0</v>
      </c>
      <c r="AN218" s="145">
        <v>0</v>
      </c>
      <c r="AO218" s="145">
        <v>0</v>
      </c>
      <c r="AP218" s="145">
        <v>0</v>
      </c>
      <c r="AQ218" s="145">
        <v>0</v>
      </c>
      <c r="AR218" s="145">
        <v>0</v>
      </c>
      <c r="AS218" s="145">
        <v>0</v>
      </c>
      <c r="AT218" s="145">
        <v>0</v>
      </c>
      <c r="AU218" s="145">
        <v>0</v>
      </c>
      <c r="AV218" s="145">
        <v>0</v>
      </c>
      <c r="AW218" s="145">
        <v>0</v>
      </c>
      <c r="AX218" s="145">
        <v>0</v>
      </c>
      <c r="AY218" s="145">
        <v>0</v>
      </c>
      <c r="AZ218" s="145">
        <v>0</v>
      </c>
      <c r="BA218" s="145">
        <v>0</v>
      </c>
      <c r="BB218" s="145">
        <v>0</v>
      </c>
      <c r="BC218" s="28"/>
      <c r="BD218" s="142">
        <f t="shared" si="85"/>
        <v>0</v>
      </c>
      <c r="BF218" s="155">
        <f t="shared" si="86"/>
        <v>0</v>
      </c>
      <c r="BG218" s="152">
        <v>0</v>
      </c>
      <c r="BH218" s="152">
        <v>0</v>
      </c>
      <c r="BI218" s="145">
        <v>0</v>
      </c>
      <c r="BJ218" s="145">
        <v>0</v>
      </c>
      <c r="BK218" s="145">
        <v>0</v>
      </c>
      <c r="BL218" s="140">
        <f t="shared" si="87"/>
        <v>1</v>
      </c>
      <c r="BM218" s="28"/>
      <c r="BN218" s="155">
        <f t="shared" si="88"/>
        <v>0</v>
      </c>
      <c r="BO218" s="152">
        <v>0</v>
      </c>
      <c r="BP218" s="145">
        <v>0</v>
      </c>
      <c r="BQ218" s="145">
        <v>0</v>
      </c>
      <c r="BR218" s="145">
        <v>0</v>
      </c>
      <c r="BS218" s="140">
        <f t="shared" si="89"/>
        <v>1</v>
      </c>
      <c r="BU218" s="155">
        <f t="shared" si="90"/>
        <v>0</v>
      </c>
      <c r="BV218" s="152">
        <v>0</v>
      </c>
      <c r="BW218" s="152">
        <v>0</v>
      </c>
      <c r="BX218" s="152">
        <v>0</v>
      </c>
      <c r="BY218" s="152">
        <v>0</v>
      </c>
      <c r="BZ218" s="152">
        <v>0</v>
      </c>
      <c r="CA218" s="152">
        <v>0</v>
      </c>
      <c r="CB218" s="152">
        <v>0</v>
      </c>
      <c r="CC218" s="140">
        <f t="shared" si="91"/>
        <v>1</v>
      </c>
      <c r="CE218" s="157" cm="1">
        <f t="array" ref="CE218">IF($AA218=0,0,
IF(OR(ROUND($BD218,2)&lt;&gt;1,
OR($AI218:$BB218&lt;0)),1,0))</f>
        <v>0</v>
      </c>
      <c r="CG218" s="159">
        <f t="shared" si="92"/>
        <v>0</v>
      </c>
      <c r="CH218" s="159">
        <f t="shared" si="93"/>
        <v>0</v>
      </c>
      <c r="CI218" s="159">
        <f>SUM(CH$12:CH218)+1</f>
        <v>475</v>
      </c>
      <c r="CJ218" s="144" t="str">
        <f t="shared" si="80"/>
        <v>N/A</v>
      </c>
      <c r="CK218" s="159" t="str">
        <f>IFERROR(RANK(CJ218,CJ$12:CJ$286,0)+COUNTIF(CJ$12:CJ218,CJ218)-1,NA)</f>
        <v>N/A</v>
      </c>
      <c r="CM218" s="208" t="s">
        <v>741</v>
      </c>
      <c r="CN218" s="208" t="str">
        <f t="shared" si="81"/>
        <v>FY21</v>
      </c>
      <c r="CO218" s="52" cm="1">
        <f t="array" ref="CO218">Inflation!$S$11
/INDEX(Inflation!$J$11:$Z$11,,MATCH(RIGHT(CM218,2),RIGHT(Inflation!$J$9:$Z$9,2),0))
/(1+Inflation!$S$10)^0.5</f>
        <v>0.99572464908317349</v>
      </c>
      <c r="CP218" s="208" t="s">
        <v>199</v>
      </c>
    </row>
    <row r="219" spans="1:94" hidden="1" x14ac:dyDescent="0.2">
      <c r="A219" s="49">
        <f>IF(AND(COUNTIF(D$12:D219,D219)&gt;1,D219&lt;&gt;"[Project Name]"),1,0)</f>
        <v>0</v>
      </c>
      <c r="C219" s="28">
        <f t="shared" si="82"/>
        <v>208</v>
      </c>
      <c r="D219" s="29" t="s">
        <v>737</v>
      </c>
      <c r="E219" s="29" t="b">
        <v>0</v>
      </c>
      <c r="F219" s="148" t="s">
        <v>30</v>
      </c>
      <c r="G219" s="148" t="s">
        <v>30</v>
      </c>
      <c r="H219" s="148" t="s">
        <v>30</v>
      </c>
      <c r="I219" s="148" t="s">
        <v>15</v>
      </c>
      <c r="J219" s="148" t="s">
        <v>15</v>
      </c>
      <c r="K219" s="148" t="s">
        <v>15</v>
      </c>
      <c r="L219" s="148" t="s">
        <v>15</v>
      </c>
      <c r="M219" s="148" t="s">
        <v>15</v>
      </c>
      <c r="N219" s="148" t="s">
        <v>15</v>
      </c>
      <c r="O219" s="145">
        <v>0</v>
      </c>
      <c r="P219" s="148" t="s">
        <v>15</v>
      </c>
      <c r="Q219" s="149" t="s">
        <v>132</v>
      </c>
      <c r="R219" s="32" t="s">
        <v>738</v>
      </c>
      <c r="S219" s="145">
        <v>0.4</v>
      </c>
      <c r="T219" s="43">
        <f t="shared" si="83"/>
        <v>0.6</v>
      </c>
      <c r="V219" s="164">
        <v>0</v>
      </c>
      <c r="W219" s="164">
        <v>0</v>
      </c>
      <c r="X219" s="164">
        <v>0</v>
      </c>
      <c r="Y219" s="164">
        <v>0</v>
      </c>
      <c r="Z219" s="164">
        <v>0</v>
      </c>
      <c r="AA219" s="141">
        <f t="shared" si="84"/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I219" s="145">
        <v>0</v>
      </c>
      <c r="AJ219" s="145">
        <v>0</v>
      </c>
      <c r="AK219" s="145">
        <v>0</v>
      </c>
      <c r="AL219" s="145">
        <v>0</v>
      </c>
      <c r="AM219" s="145">
        <v>0</v>
      </c>
      <c r="AN219" s="145">
        <v>0</v>
      </c>
      <c r="AO219" s="145">
        <v>0</v>
      </c>
      <c r="AP219" s="145">
        <v>0</v>
      </c>
      <c r="AQ219" s="145">
        <v>0</v>
      </c>
      <c r="AR219" s="145">
        <v>0</v>
      </c>
      <c r="AS219" s="145">
        <v>0</v>
      </c>
      <c r="AT219" s="145">
        <v>0</v>
      </c>
      <c r="AU219" s="145">
        <v>0</v>
      </c>
      <c r="AV219" s="145">
        <v>0</v>
      </c>
      <c r="AW219" s="145">
        <v>0</v>
      </c>
      <c r="AX219" s="145">
        <v>0</v>
      </c>
      <c r="AY219" s="145">
        <v>0</v>
      </c>
      <c r="AZ219" s="145">
        <v>0</v>
      </c>
      <c r="BA219" s="145">
        <v>0</v>
      </c>
      <c r="BB219" s="145">
        <v>0</v>
      </c>
      <c r="BC219" s="28"/>
      <c r="BD219" s="142">
        <f t="shared" si="85"/>
        <v>0</v>
      </c>
      <c r="BF219" s="155">
        <f t="shared" si="86"/>
        <v>0</v>
      </c>
      <c r="BG219" s="152">
        <v>0</v>
      </c>
      <c r="BH219" s="152">
        <v>0</v>
      </c>
      <c r="BI219" s="145">
        <v>0</v>
      </c>
      <c r="BJ219" s="145">
        <v>0</v>
      </c>
      <c r="BK219" s="145">
        <v>0</v>
      </c>
      <c r="BL219" s="140">
        <f t="shared" si="87"/>
        <v>1</v>
      </c>
      <c r="BM219" s="28"/>
      <c r="BN219" s="155">
        <f t="shared" si="88"/>
        <v>0</v>
      </c>
      <c r="BO219" s="152">
        <v>0</v>
      </c>
      <c r="BP219" s="145">
        <v>0</v>
      </c>
      <c r="BQ219" s="145">
        <v>0</v>
      </c>
      <c r="BR219" s="145">
        <v>0</v>
      </c>
      <c r="BS219" s="140">
        <f t="shared" si="89"/>
        <v>1</v>
      </c>
      <c r="BU219" s="155">
        <f t="shared" si="90"/>
        <v>0</v>
      </c>
      <c r="BV219" s="152">
        <v>0</v>
      </c>
      <c r="BW219" s="152">
        <v>0</v>
      </c>
      <c r="BX219" s="152">
        <v>0</v>
      </c>
      <c r="BY219" s="152">
        <v>0</v>
      </c>
      <c r="BZ219" s="152">
        <v>0</v>
      </c>
      <c r="CA219" s="152">
        <v>0</v>
      </c>
      <c r="CB219" s="152">
        <v>0</v>
      </c>
      <c r="CC219" s="140">
        <f t="shared" si="91"/>
        <v>1</v>
      </c>
      <c r="CE219" s="157" cm="1">
        <f t="array" ref="CE219">IF($AA219=0,0,
IF(OR(ROUND($BD219,2)&lt;&gt;1,
OR($AI219:$BB219&lt;0)),1,0))</f>
        <v>0</v>
      </c>
      <c r="CG219" s="159">
        <f t="shared" si="92"/>
        <v>0</v>
      </c>
      <c r="CH219" s="159">
        <f t="shared" si="93"/>
        <v>0</v>
      </c>
      <c r="CI219" s="159">
        <f>SUM(CH$12:CH219)+1</f>
        <v>475</v>
      </c>
      <c r="CJ219" s="144" t="str">
        <f t="shared" si="80"/>
        <v>N/A</v>
      </c>
      <c r="CK219" s="159" t="str">
        <f>IFERROR(RANK(CJ219,CJ$12:CJ$286,0)+COUNTIF(CJ$12:CJ219,CJ219)-1,NA)</f>
        <v>N/A</v>
      </c>
      <c r="CM219" s="208" t="s">
        <v>741</v>
      </c>
      <c r="CN219" s="208" t="str">
        <f t="shared" si="81"/>
        <v>FY21</v>
      </c>
      <c r="CO219" s="52" cm="1">
        <f t="array" ref="CO219">Inflation!$S$11
/INDEX(Inflation!$J$11:$Z$11,,MATCH(RIGHT(CM219,2),RIGHT(Inflation!$J$9:$Z$9,2),0))
/(1+Inflation!$S$10)^0.5</f>
        <v>0.99572464908317349</v>
      </c>
      <c r="CP219" s="208" t="s">
        <v>199</v>
      </c>
    </row>
    <row r="220" spans="1:94" hidden="1" x14ac:dyDescent="0.2">
      <c r="A220" s="49">
        <f>IF(AND(COUNTIF(D$12:D220,D220)&gt;1,D220&lt;&gt;"[Project Name]"),1,0)</f>
        <v>0</v>
      </c>
      <c r="C220" s="28">
        <f t="shared" si="82"/>
        <v>209</v>
      </c>
      <c r="D220" s="29" t="s">
        <v>737</v>
      </c>
      <c r="E220" s="29" t="b">
        <v>0</v>
      </c>
      <c r="F220" s="148" t="s">
        <v>30</v>
      </c>
      <c r="G220" s="148" t="s">
        <v>30</v>
      </c>
      <c r="H220" s="148" t="s">
        <v>30</v>
      </c>
      <c r="I220" s="148" t="s">
        <v>15</v>
      </c>
      <c r="J220" s="148" t="s">
        <v>15</v>
      </c>
      <c r="K220" s="148" t="s">
        <v>15</v>
      </c>
      <c r="L220" s="148" t="s">
        <v>15</v>
      </c>
      <c r="M220" s="148" t="s">
        <v>15</v>
      </c>
      <c r="N220" s="148" t="s">
        <v>15</v>
      </c>
      <c r="O220" s="145">
        <v>0</v>
      </c>
      <c r="P220" s="148" t="s">
        <v>15</v>
      </c>
      <c r="Q220" s="149" t="s">
        <v>132</v>
      </c>
      <c r="R220" s="32" t="s">
        <v>738</v>
      </c>
      <c r="S220" s="145">
        <v>0.4</v>
      </c>
      <c r="T220" s="43">
        <f t="shared" si="83"/>
        <v>0.6</v>
      </c>
      <c r="V220" s="164">
        <v>0</v>
      </c>
      <c r="W220" s="164">
        <v>0</v>
      </c>
      <c r="X220" s="164">
        <v>0</v>
      </c>
      <c r="Y220" s="164">
        <v>0</v>
      </c>
      <c r="Z220" s="164">
        <v>0</v>
      </c>
      <c r="AA220" s="141">
        <f t="shared" si="84"/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I220" s="145">
        <v>0</v>
      </c>
      <c r="AJ220" s="145">
        <v>0</v>
      </c>
      <c r="AK220" s="145">
        <v>0</v>
      </c>
      <c r="AL220" s="145">
        <v>0</v>
      </c>
      <c r="AM220" s="145">
        <v>0</v>
      </c>
      <c r="AN220" s="145">
        <v>0</v>
      </c>
      <c r="AO220" s="145">
        <v>0</v>
      </c>
      <c r="AP220" s="145">
        <v>0</v>
      </c>
      <c r="AQ220" s="145">
        <v>0</v>
      </c>
      <c r="AR220" s="145">
        <v>0</v>
      </c>
      <c r="AS220" s="145">
        <v>0</v>
      </c>
      <c r="AT220" s="145">
        <v>0</v>
      </c>
      <c r="AU220" s="145">
        <v>0</v>
      </c>
      <c r="AV220" s="145">
        <v>0</v>
      </c>
      <c r="AW220" s="145">
        <v>0</v>
      </c>
      <c r="AX220" s="145">
        <v>0</v>
      </c>
      <c r="AY220" s="145">
        <v>0</v>
      </c>
      <c r="AZ220" s="145">
        <v>0</v>
      </c>
      <c r="BA220" s="145">
        <v>0</v>
      </c>
      <c r="BB220" s="145">
        <v>0</v>
      </c>
      <c r="BC220" s="28"/>
      <c r="BD220" s="142">
        <f t="shared" si="85"/>
        <v>0</v>
      </c>
      <c r="BF220" s="155">
        <f t="shared" si="86"/>
        <v>0</v>
      </c>
      <c r="BG220" s="152">
        <v>0</v>
      </c>
      <c r="BH220" s="152">
        <v>0</v>
      </c>
      <c r="BI220" s="145">
        <v>0</v>
      </c>
      <c r="BJ220" s="145">
        <v>0</v>
      </c>
      <c r="BK220" s="145">
        <v>0</v>
      </c>
      <c r="BL220" s="140">
        <f t="shared" si="87"/>
        <v>1</v>
      </c>
      <c r="BM220" s="28"/>
      <c r="BN220" s="155">
        <f t="shared" si="88"/>
        <v>0</v>
      </c>
      <c r="BO220" s="152">
        <v>0</v>
      </c>
      <c r="BP220" s="145">
        <v>0</v>
      </c>
      <c r="BQ220" s="145">
        <v>0</v>
      </c>
      <c r="BR220" s="145">
        <v>0</v>
      </c>
      <c r="BS220" s="140">
        <f t="shared" si="89"/>
        <v>1</v>
      </c>
      <c r="BU220" s="155">
        <f t="shared" si="90"/>
        <v>0</v>
      </c>
      <c r="BV220" s="152">
        <v>0</v>
      </c>
      <c r="BW220" s="152">
        <v>0</v>
      </c>
      <c r="BX220" s="152">
        <v>0</v>
      </c>
      <c r="BY220" s="152">
        <v>0</v>
      </c>
      <c r="BZ220" s="152">
        <v>0</v>
      </c>
      <c r="CA220" s="152">
        <v>0</v>
      </c>
      <c r="CB220" s="152">
        <v>0</v>
      </c>
      <c r="CC220" s="140">
        <f t="shared" si="91"/>
        <v>1</v>
      </c>
      <c r="CE220" s="157" cm="1">
        <f t="array" ref="CE220">IF($AA220=0,0,
IF(OR(ROUND($BD220,2)&lt;&gt;1,
OR($AI220:$BB220&lt;0)),1,0))</f>
        <v>0</v>
      </c>
      <c r="CG220" s="159">
        <f t="shared" si="92"/>
        <v>0</v>
      </c>
      <c r="CH220" s="159">
        <f t="shared" si="93"/>
        <v>0</v>
      </c>
      <c r="CI220" s="159">
        <f>SUM(CH$12:CH220)+1</f>
        <v>475</v>
      </c>
      <c r="CJ220" s="144" t="str">
        <f t="shared" si="80"/>
        <v>N/A</v>
      </c>
      <c r="CK220" s="159" t="str">
        <f>IFERROR(RANK(CJ220,CJ$12:CJ$286,0)+COUNTIF(CJ$12:CJ220,CJ220)-1,NA)</f>
        <v>N/A</v>
      </c>
      <c r="CM220" s="208" t="s">
        <v>741</v>
      </c>
      <c r="CN220" s="208" t="str">
        <f t="shared" si="81"/>
        <v>FY21</v>
      </c>
      <c r="CO220" s="52" cm="1">
        <f t="array" ref="CO220">Inflation!$S$11
/INDEX(Inflation!$J$11:$Z$11,,MATCH(RIGHT(CM220,2),RIGHT(Inflation!$J$9:$Z$9,2),0))
/(1+Inflation!$S$10)^0.5</f>
        <v>0.99572464908317349</v>
      </c>
      <c r="CP220" s="208" t="s">
        <v>199</v>
      </c>
    </row>
    <row r="221" spans="1:94" hidden="1" x14ac:dyDescent="0.2">
      <c r="A221" s="49">
        <f>IF(AND(COUNTIF(D$12:D221,D221)&gt;1,D221&lt;&gt;"[Project Name]"),1,0)</f>
        <v>0</v>
      </c>
      <c r="C221" s="28">
        <f t="shared" si="82"/>
        <v>210</v>
      </c>
      <c r="D221" s="29" t="s">
        <v>737</v>
      </c>
      <c r="E221" s="29" t="b">
        <v>0</v>
      </c>
      <c r="F221" s="148" t="s">
        <v>30</v>
      </c>
      <c r="G221" s="148" t="s">
        <v>30</v>
      </c>
      <c r="H221" s="148" t="s">
        <v>30</v>
      </c>
      <c r="I221" s="148" t="s">
        <v>15</v>
      </c>
      <c r="J221" s="148" t="s">
        <v>15</v>
      </c>
      <c r="K221" s="148" t="s">
        <v>15</v>
      </c>
      <c r="L221" s="148" t="s">
        <v>15</v>
      </c>
      <c r="M221" s="148" t="s">
        <v>15</v>
      </c>
      <c r="N221" s="148" t="s">
        <v>15</v>
      </c>
      <c r="O221" s="145">
        <v>0</v>
      </c>
      <c r="P221" s="148" t="s">
        <v>15</v>
      </c>
      <c r="Q221" s="149" t="s">
        <v>132</v>
      </c>
      <c r="R221" s="32" t="s">
        <v>738</v>
      </c>
      <c r="S221" s="145">
        <v>0.4</v>
      </c>
      <c r="T221" s="43">
        <f t="shared" si="83"/>
        <v>0.6</v>
      </c>
      <c r="V221" s="164">
        <v>0</v>
      </c>
      <c r="W221" s="164">
        <v>0</v>
      </c>
      <c r="X221" s="164">
        <v>0</v>
      </c>
      <c r="Y221" s="164">
        <v>0</v>
      </c>
      <c r="Z221" s="164">
        <v>0</v>
      </c>
      <c r="AA221" s="141">
        <f t="shared" si="84"/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I221" s="145">
        <v>0</v>
      </c>
      <c r="AJ221" s="145">
        <v>0</v>
      </c>
      <c r="AK221" s="145">
        <v>0</v>
      </c>
      <c r="AL221" s="145">
        <v>0</v>
      </c>
      <c r="AM221" s="145">
        <v>0</v>
      </c>
      <c r="AN221" s="145">
        <v>0</v>
      </c>
      <c r="AO221" s="145">
        <v>0</v>
      </c>
      <c r="AP221" s="145">
        <v>0</v>
      </c>
      <c r="AQ221" s="145">
        <v>0</v>
      </c>
      <c r="AR221" s="145">
        <v>0</v>
      </c>
      <c r="AS221" s="145">
        <v>0</v>
      </c>
      <c r="AT221" s="145">
        <v>0</v>
      </c>
      <c r="AU221" s="145">
        <v>0</v>
      </c>
      <c r="AV221" s="145">
        <v>0</v>
      </c>
      <c r="AW221" s="145">
        <v>0</v>
      </c>
      <c r="AX221" s="145">
        <v>0</v>
      </c>
      <c r="AY221" s="145">
        <v>0</v>
      </c>
      <c r="AZ221" s="145">
        <v>0</v>
      </c>
      <c r="BA221" s="145">
        <v>0</v>
      </c>
      <c r="BB221" s="145">
        <v>0</v>
      </c>
      <c r="BC221" s="28"/>
      <c r="BD221" s="142">
        <f t="shared" si="85"/>
        <v>0</v>
      </c>
      <c r="BF221" s="155">
        <f t="shared" si="86"/>
        <v>0</v>
      </c>
      <c r="BG221" s="152">
        <v>0</v>
      </c>
      <c r="BH221" s="152">
        <v>0</v>
      </c>
      <c r="BI221" s="145">
        <v>0</v>
      </c>
      <c r="BJ221" s="145">
        <v>0</v>
      </c>
      <c r="BK221" s="145">
        <v>0</v>
      </c>
      <c r="BL221" s="140">
        <f t="shared" si="87"/>
        <v>1</v>
      </c>
      <c r="BM221" s="28"/>
      <c r="BN221" s="155">
        <f t="shared" si="88"/>
        <v>0</v>
      </c>
      <c r="BO221" s="152">
        <v>0</v>
      </c>
      <c r="BP221" s="145">
        <v>0</v>
      </c>
      <c r="BQ221" s="145">
        <v>0</v>
      </c>
      <c r="BR221" s="145">
        <v>0</v>
      </c>
      <c r="BS221" s="140">
        <f t="shared" si="89"/>
        <v>1</v>
      </c>
      <c r="BU221" s="155">
        <f t="shared" si="90"/>
        <v>0</v>
      </c>
      <c r="BV221" s="152">
        <v>0</v>
      </c>
      <c r="BW221" s="152">
        <v>0</v>
      </c>
      <c r="BX221" s="152">
        <v>0</v>
      </c>
      <c r="BY221" s="152">
        <v>0</v>
      </c>
      <c r="BZ221" s="152">
        <v>0</v>
      </c>
      <c r="CA221" s="152">
        <v>0</v>
      </c>
      <c r="CB221" s="152">
        <v>0</v>
      </c>
      <c r="CC221" s="140">
        <f t="shared" si="91"/>
        <v>1</v>
      </c>
      <c r="CE221" s="157" cm="1">
        <f t="array" ref="CE221">IF($AA221=0,0,
IF(OR(ROUND($BD221,2)&lt;&gt;1,
OR($AI221:$BB221&lt;0)),1,0))</f>
        <v>0</v>
      </c>
      <c r="CG221" s="159">
        <f t="shared" si="92"/>
        <v>0</v>
      </c>
      <c r="CH221" s="159">
        <f t="shared" si="93"/>
        <v>0</v>
      </c>
      <c r="CI221" s="159">
        <f>SUM(CH$12:CH221)+1</f>
        <v>475</v>
      </c>
      <c r="CJ221" s="144" t="str">
        <f t="shared" si="80"/>
        <v>N/A</v>
      </c>
      <c r="CK221" s="159" t="str">
        <f>IFERROR(RANK(CJ221,CJ$12:CJ$286,0)+COUNTIF(CJ$12:CJ221,CJ221)-1,NA)</f>
        <v>N/A</v>
      </c>
      <c r="CM221" s="208" t="s">
        <v>741</v>
      </c>
      <c r="CN221" s="208" t="str">
        <f t="shared" si="81"/>
        <v>FY21</v>
      </c>
      <c r="CO221" s="52" cm="1">
        <f t="array" ref="CO221">Inflation!$S$11
/INDEX(Inflation!$J$11:$Z$11,,MATCH(RIGHT(CM221,2),RIGHT(Inflation!$J$9:$Z$9,2),0))
/(1+Inflation!$S$10)^0.5</f>
        <v>0.99572464908317349</v>
      </c>
      <c r="CP221" s="208" t="s">
        <v>199</v>
      </c>
    </row>
    <row r="222" spans="1:94" hidden="1" x14ac:dyDescent="0.2">
      <c r="A222" s="49">
        <f>IF(AND(COUNTIF(D$12:D222,D222)&gt;1,D222&lt;&gt;"[Project Name]"),1,0)</f>
        <v>0</v>
      </c>
      <c r="C222" s="28">
        <f t="shared" si="82"/>
        <v>211</v>
      </c>
      <c r="D222" s="29" t="s">
        <v>737</v>
      </c>
      <c r="E222" s="29" t="b">
        <v>0</v>
      </c>
      <c r="F222" s="148" t="s">
        <v>30</v>
      </c>
      <c r="G222" s="148" t="s">
        <v>30</v>
      </c>
      <c r="H222" s="148" t="s">
        <v>30</v>
      </c>
      <c r="I222" s="148" t="s">
        <v>15</v>
      </c>
      <c r="J222" s="148" t="s">
        <v>15</v>
      </c>
      <c r="K222" s="148" t="s">
        <v>15</v>
      </c>
      <c r="L222" s="148" t="s">
        <v>15</v>
      </c>
      <c r="M222" s="148" t="s">
        <v>15</v>
      </c>
      <c r="N222" s="148" t="s">
        <v>15</v>
      </c>
      <c r="O222" s="145">
        <v>0</v>
      </c>
      <c r="P222" s="148" t="s">
        <v>15</v>
      </c>
      <c r="Q222" s="149" t="s">
        <v>132</v>
      </c>
      <c r="R222" s="32" t="s">
        <v>738</v>
      </c>
      <c r="S222" s="145">
        <v>0.4</v>
      </c>
      <c r="T222" s="43">
        <f t="shared" si="83"/>
        <v>0.6</v>
      </c>
      <c r="V222" s="164">
        <v>0</v>
      </c>
      <c r="W222" s="164">
        <v>0</v>
      </c>
      <c r="X222" s="164">
        <v>0</v>
      </c>
      <c r="Y222" s="164">
        <v>0</v>
      </c>
      <c r="Z222" s="164">
        <v>0</v>
      </c>
      <c r="AA222" s="141">
        <f t="shared" si="84"/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I222" s="145">
        <v>0</v>
      </c>
      <c r="AJ222" s="145">
        <v>0</v>
      </c>
      <c r="AK222" s="145">
        <v>0</v>
      </c>
      <c r="AL222" s="145">
        <v>0</v>
      </c>
      <c r="AM222" s="145">
        <v>0</v>
      </c>
      <c r="AN222" s="145">
        <v>0</v>
      </c>
      <c r="AO222" s="145">
        <v>0</v>
      </c>
      <c r="AP222" s="145">
        <v>0</v>
      </c>
      <c r="AQ222" s="145">
        <v>0</v>
      </c>
      <c r="AR222" s="145">
        <v>0</v>
      </c>
      <c r="AS222" s="145">
        <v>0</v>
      </c>
      <c r="AT222" s="145">
        <v>0</v>
      </c>
      <c r="AU222" s="145">
        <v>0</v>
      </c>
      <c r="AV222" s="145">
        <v>0</v>
      </c>
      <c r="AW222" s="145">
        <v>0</v>
      </c>
      <c r="AX222" s="145">
        <v>0</v>
      </c>
      <c r="AY222" s="145">
        <v>0</v>
      </c>
      <c r="AZ222" s="145">
        <v>0</v>
      </c>
      <c r="BA222" s="145">
        <v>0</v>
      </c>
      <c r="BB222" s="145">
        <v>0</v>
      </c>
      <c r="BC222" s="28"/>
      <c r="BD222" s="142">
        <f t="shared" si="85"/>
        <v>0</v>
      </c>
      <c r="BF222" s="155">
        <f t="shared" si="86"/>
        <v>0</v>
      </c>
      <c r="BG222" s="152">
        <v>0</v>
      </c>
      <c r="BH222" s="152">
        <v>0</v>
      </c>
      <c r="BI222" s="145">
        <v>0</v>
      </c>
      <c r="BJ222" s="145">
        <v>0</v>
      </c>
      <c r="BK222" s="145">
        <v>0</v>
      </c>
      <c r="BL222" s="140">
        <f t="shared" si="87"/>
        <v>1</v>
      </c>
      <c r="BM222" s="28"/>
      <c r="BN222" s="155">
        <f t="shared" si="88"/>
        <v>0</v>
      </c>
      <c r="BO222" s="152">
        <v>0</v>
      </c>
      <c r="BP222" s="145">
        <v>0</v>
      </c>
      <c r="BQ222" s="145">
        <v>0</v>
      </c>
      <c r="BR222" s="145">
        <v>0</v>
      </c>
      <c r="BS222" s="140">
        <f t="shared" si="89"/>
        <v>1</v>
      </c>
      <c r="BU222" s="155">
        <f t="shared" si="90"/>
        <v>0</v>
      </c>
      <c r="BV222" s="152">
        <v>0</v>
      </c>
      <c r="BW222" s="152">
        <v>0</v>
      </c>
      <c r="BX222" s="152">
        <v>0</v>
      </c>
      <c r="BY222" s="152">
        <v>0</v>
      </c>
      <c r="BZ222" s="152">
        <v>0</v>
      </c>
      <c r="CA222" s="152">
        <v>0</v>
      </c>
      <c r="CB222" s="152">
        <v>0</v>
      </c>
      <c r="CC222" s="140">
        <f t="shared" si="91"/>
        <v>1</v>
      </c>
      <c r="CE222" s="157" cm="1">
        <f t="array" ref="CE222">IF($AA222=0,0,
IF(OR(ROUND($BD222,2)&lt;&gt;1,
OR($AI222:$BB222&lt;0)),1,0))</f>
        <v>0</v>
      </c>
      <c r="CG222" s="159">
        <f t="shared" si="92"/>
        <v>0</v>
      </c>
      <c r="CH222" s="159">
        <f t="shared" si="93"/>
        <v>0</v>
      </c>
      <c r="CI222" s="159">
        <f>SUM(CH$12:CH222)+1</f>
        <v>475</v>
      </c>
      <c r="CJ222" s="144" t="str">
        <f t="shared" si="80"/>
        <v>N/A</v>
      </c>
      <c r="CK222" s="159" t="str">
        <f>IFERROR(RANK(CJ222,CJ$12:CJ$286,0)+COUNTIF(CJ$12:CJ222,CJ222)-1,NA)</f>
        <v>N/A</v>
      </c>
      <c r="CM222" s="208" t="s">
        <v>741</v>
      </c>
      <c r="CN222" s="208" t="str">
        <f t="shared" si="81"/>
        <v>FY21</v>
      </c>
      <c r="CO222" s="52" cm="1">
        <f t="array" ref="CO222">Inflation!$S$11
/INDEX(Inflation!$J$11:$Z$11,,MATCH(RIGHT(CM222,2),RIGHT(Inflation!$J$9:$Z$9,2),0))
/(1+Inflation!$S$10)^0.5</f>
        <v>0.99572464908317349</v>
      </c>
      <c r="CP222" s="208" t="s">
        <v>199</v>
      </c>
    </row>
    <row r="223" spans="1:94" hidden="1" x14ac:dyDescent="0.2">
      <c r="A223" s="49">
        <f>IF(AND(COUNTIF(D$12:D223,D223)&gt;1,D223&lt;&gt;"[Project Name]"),1,0)</f>
        <v>0</v>
      </c>
      <c r="C223" s="28">
        <f t="shared" si="82"/>
        <v>212</v>
      </c>
      <c r="D223" s="29" t="s">
        <v>737</v>
      </c>
      <c r="E223" s="29" t="b">
        <v>0</v>
      </c>
      <c r="F223" s="148" t="s">
        <v>30</v>
      </c>
      <c r="G223" s="148" t="s">
        <v>30</v>
      </c>
      <c r="H223" s="148" t="s">
        <v>30</v>
      </c>
      <c r="I223" s="148" t="s">
        <v>15</v>
      </c>
      <c r="J223" s="148" t="s">
        <v>15</v>
      </c>
      <c r="K223" s="148" t="s">
        <v>15</v>
      </c>
      <c r="L223" s="148" t="s">
        <v>15</v>
      </c>
      <c r="M223" s="148" t="s">
        <v>15</v>
      </c>
      <c r="N223" s="148" t="s">
        <v>15</v>
      </c>
      <c r="O223" s="145">
        <v>0</v>
      </c>
      <c r="P223" s="148" t="s">
        <v>15</v>
      </c>
      <c r="Q223" s="149" t="s">
        <v>132</v>
      </c>
      <c r="R223" s="32" t="s">
        <v>738</v>
      </c>
      <c r="S223" s="145">
        <v>0.4</v>
      </c>
      <c r="T223" s="43">
        <f t="shared" si="83"/>
        <v>0.6</v>
      </c>
      <c r="V223" s="164">
        <v>0</v>
      </c>
      <c r="W223" s="164">
        <v>0</v>
      </c>
      <c r="X223" s="164">
        <v>0</v>
      </c>
      <c r="Y223" s="164">
        <v>0</v>
      </c>
      <c r="Z223" s="164">
        <v>0</v>
      </c>
      <c r="AA223" s="141">
        <f t="shared" si="84"/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I223" s="145">
        <v>0</v>
      </c>
      <c r="AJ223" s="145">
        <v>0</v>
      </c>
      <c r="AK223" s="145">
        <v>0</v>
      </c>
      <c r="AL223" s="145">
        <v>0</v>
      </c>
      <c r="AM223" s="145">
        <v>0</v>
      </c>
      <c r="AN223" s="145">
        <v>0</v>
      </c>
      <c r="AO223" s="145">
        <v>0</v>
      </c>
      <c r="AP223" s="145">
        <v>0</v>
      </c>
      <c r="AQ223" s="145">
        <v>0</v>
      </c>
      <c r="AR223" s="145">
        <v>0</v>
      </c>
      <c r="AS223" s="145">
        <v>0</v>
      </c>
      <c r="AT223" s="145">
        <v>0</v>
      </c>
      <c r="AU223" s="145">
        <v>0</v>
      </c>
      <c r="AV223" s="145">
        <v>0</v>
      </c>
      <c r="AW223" s="145">
        <v>0</v>
      </c>
      <c r="AX223" s="145">
        <v>0</v>
      </c>
      <c r="AY223" s="145">
        <v>0</v>
      </c>
      <c r="AZ223" s="145">
        <v>0</v>
      </c>
      <c r="BA223" s="145">
        <v>0</v>
      </c>
      <c r="BB223" s="145">
        <v>0</v>
      </c>
      <c r="BC223" s="28"/>
      <c r="BD223" s="142">
        <f t="shared" si="85"/>
        <v>0</v>
      </c>
      <c r="BF223" s="155">
        <f t="shared" si="86"/>
        <v>0</v>
      </c>
      <c r="BG223" s="152">
        <v>0</v>
      </c>
      <c r="BH223" s="152">
        <v>0</v>
      </c>
      <c r="BI223" s="145">
        <v>0</v>
      </c>
      <c r="BJ223" s="145">
        <v>0</v>
      </c>
      <c r="BK223" s="145">
        <v>0</v>
      </c>
      <c r="BL223" s="140">
        <f t="shared" si="87"/>
        <v>1</v>
      </c>
      <c r="BM223" s="28"/>
      <c r="BN223" s="155">
        <f t="shared" si="88"/>
        <v>0</v>
      </c>
      <c r="BO223" s="152">
        <v>0</v>
      </c>
      <c r="BP223" s="145">
        <v>0</v>
      </c>
      <c r="BQ223" s="145">
        <v>0</v>
      </c>
      <c r="BR223" s="145">
        <v>0</v>
      </c>
      <c r="BS223" s="140">
        <f t="shared" si="89"/>
        <v>1</v>
      </c>
      <c r="BU223" s="155">
        <f t="shared" si="90"/>
        <v>0</v>
      </c>
      <c r="BV223" s="152">
        <v>0</v>
      </c>
      <c r="BW223" s="152">
        <v>0</v>
      </c>
      <c r="BX223" s="152">
        <v>0</v>
      </c>
      <c r="BY223" s="152">
        <v>0</v>
      </c>
      <c r="BZ223" s="152">
        <v>0</v>
      </c>
      <c r="CA223" s="152">
        <v>0</v>
      </c>
      <c r="CB223" s="152">
        <v>0</v>
      </c>
      <c r="CC223" s="140">
        <f t="shared" si="91"/>
        <v>1</v>
      </c>
      <c r="CE223" s="157" cm="1">
        <f t="array" ref="CE223">IF($AA223=0,0,
IF(OR(ROUND($BD223,2)&lt;&gt;1,
OR($AI223:$BB223&lt;0)),1,0))</f>
        <v>0</v>
      </c>
      <c r="CG223" s="159">
        <f t="shared" si="92"/>
        <v>0</v>
      </c>
      <c r="CH223" s="159">
        <f t="shared" si="93"/>
        <v>0</v>
      </c>
      <c r="CI223" s="159">
        <f>SUM(CH$12:CH223)+1</f>
        <v>475</v>
      </c>
      <c r="CJ223" s="144" t="str">
        <f t="shared" si="80"/>
        <v>N/A</v>
      </c>
      <c r="CK223" s="159" t="str">
        <f>IFERROR(RANK(CJ223,CJ$12:CJ$286,0)+COUNTIF(CJ$12:CJ223,CJ223)-1,NA)</f>
        <v>N/A</v>
      </c>
      <c r="CM223" s="208" t="s">
        <v>741</v>
      </c>
      <c r="CN223" s="208" t="str">
        <f t="shared" si="81"/>
        <v>FY21</v>
      </c>
      <c r="CO223" s="52" cm="1">
        <f t="array" ref="CO223">Inflation!$S$11
/INDEX(Inflation!$J$11:$Z$11,,MATCH(RIGHT(CM223,2),RIGHT(Inflation!$J$9:$Z$9,2),0))
/(1+Inflation!$S$10)^0.5</f>
        <v>0.99572464908317349</v>
      </c>
      <c r="CP223" s="208" t="s">
        <v>199</v>
      </c>
    </row>
    <row r="224" spans="1:94" hidden="1" x14ac:dyDescent="0.2">
      <c r="A224" s="49">
        <f>IF(AND(COUNTIF(D$12:D224,D224)&gt;1,D224&lt;&gt;"[Project Name]"),1,0)</f>
        <v>0</v>
      </c>
      <c r="C224" s="28">
        <f t="shared" si="82"/>
        <v>213</v>
      </c>
      <c r="D224" s="29" t="s">
        <v>737</v>
      </c>
      <c r="E224" s="29" t="b">
        <v>0</v>
      </c>
      <c r="F224" s="148" t="s">
        <v>30</v>
      </c>
      <c r="G224" s="148" t="s">
        <v>30</v>
      </c>
      <c r="H224" s="148" t="s">
        <v>30</v>
      </c>
      <c r="I224" s="148" t="s">
        <v>15</v>
      </c>
      <c r="J224" s="148" t="s">
        <v>15</v>
      </c>
      <c r="K224" s="148" t="s">
        <v>15</v>
      </c>
      <c r="L224" s="148" t="s">
        <v>15</v>
      </c>
      <c r="M224" s="148" t="s">
        <v>15</v>
      </c>
      <c r="N224" s="148" t="s">
        <v>15</v>
      </c>
      <c r="O224" s="145">
        <v>0</v>
      </c>
      <c r="P224" s="148" t="s">
        <v>15</v>
      </c>
      <c r="Q224" s="149" t="s">
        <v>132</v>
      </c>
      <c r="R224" s="32" t="s">
        <v>738</v>
      </c>
      <c r="S224" s="145">
        <v>0.4</v>
      </c>
      <c r="T224" s="43">
        <f t="shared" si="83"/>
        <v>0.6</v>
      </c>
      <c r="V224" s="164">
        <v>0</v>
      </c>
      <c r="W224" s="164">
        <v>0</v>
      </c>
      <c r="X224" s="164">
        <v>0</v>
      </c>
      <c r="Y224" s="164">
        <v>0</v>
      </c>
      <c r="Z224" s="164">
        <v>0</v>
      </c>
      <c r="AA224" s="141">
        <f t="shared" si="84"/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I224" s="145">
        <v>0</v>
      </c>
      <c r="AJ224" s="145">
        <v>0</v>
      </c>
      <c r="AK224" s="145">
        <v>0</v>
      </c>
      <c r="AL224" s="145">
        <v>0</v>
      </c>
      <c r="AM224" s="145">
        <v>0</v>
      </c>
      <c r="AN224" s="145">
        <v>0</v>
      </c>
      <c r="AO224" s="145">
        <v>0</v>
      </c>
      <c r="AP224" s="145">
        <v>0</v>
      </c>
      <c r="AQ224" s="145">
        <v>0</v>
      </c>
      <c r="AR224" s="145">
        <v>0</v>
      </c>
      <c r="AS224" s="145">
        <v>0</v>
      </c>
      <c r="AT224" s="145">
        <v>0</v>
      </c>
      <c r="AU224" s="145">
        <v>0</v>
      </c>
      <c r="AV224" s="145">
        <v>0</v>
      </c>
      <c r="AW224" s="145">
        <v>0</v>
      </c>
      <c r="AX224" s="145">
        <v>0</v>
      </c>
      <c r="AY224" s="145">
        <v>0</v>
      </c>
      <c r="AZ224" s="145">
        <v>0</v>
      </c>
      <c r="BA224" s="145">
        <v>0</v>
      </c>
      <c r="BB224" s="145">
        <v>0</v>
      </c>
      <c r="BC224" s="28"/>
      <c r="BD224" s="142">
        <f t="shared" si="85"/>
        <v>0</v>
      </c>
      <c r="BF224" s="155">
        <f t="shared" si="86"/>
        <v>0</v>
      </c>
      <c r="BG224" s="152">
        <v>0</v>
      </c>
      <c r="BH224" s="152">
        <v>0</v>
      </c>
      <c r="BI224" s="145">
        <v>0</v>
      </c>
      <c r="BJ224" s="145">
        <v>0</v>
      </c>
      <c r="BK224" s="145">
        <v>0</v>
      </c>
      <c r="BL224" s="140">
        <f t="shared" si="87"/>
        <v>1</v>
      </c>
      <c r="BM224" s="28"/>
      <c r="BN224" s="155">
        <f t="shared" si="88"/>
        <v>0</v>
      </c>
      <c r="BO224" s="152">
        <v>0</v>
      </c>
      <c r="BP224" s="145">
        <v>0</v>
      </c>
      <c r="BQ224" s="145">
        <v>0</v>
      </c>
      <c r="BR224" s="145">
        <v>0</v>
      </c>
      <c r="BS224" s="140">
        <f t="shared" si="89"/>
        <v>1</v>
      </c>
      <c r="BU224" s="155">
        <f t="shared" si="90"/>
        <v>0</v>
      </c>
      <c r="BV224" s="152">
        <v>0</v>
      </c>
      <c r="BW224" s="152">
        <v>0</v>
      </c>
      <c r="BX224" s="152">
        <v>0</v>
      </c>
      <c r="BY224" s="152">
        <v>0</v>
      </c>
      <c r="BZ224" s="152">
        <v>0</v>
      </c>
      <c r="CA224" s="152">
        <v>0</v>
      </c>
      <c r="CB224" s="152">
        <v>0</v>
      </c>
      <c r="CC224" s="140">
        <f t="shared" si="91"/>
        <v>1</v>
      </c>
      <c r="CE224" s="157" cm="1">
        <f t="array" ref="CE224">IF($AA224=0,0,
IF(OR(ROUND($BD224,2)&lt;&gt;1,
OR($AI224:$BB224&lt;0)),1,0))</f>
        <v>0</v>
      </c>
      <c r="CG224" s="159">
        <f t="shared" si="92"/>
        <v>0</v>
      </c>
      <c r="CH224" s="159">
        <f t="shared" si="93"/>
        <v>0</v>
      </c>
      <c r="CI224" s="159">
        <f>SUM(CH$12:CH224)+1</f>
        <v>475</v>
      </c>
      <c r="CJ224" s="144" t="str">
        <f t="shared" si="80"/>
        <v>N/A</v>
      </c>
      <c r="CK224" s="159" t="str">
        <f>IFERROR(RANK(CJ224,CJ$12:CJ$286,0)+COUNTIF(CJ$12:CJ224,CJ224)-1,NA)</f>
        <v>N/A</v>
      </c>
      <c r="CM224" s="208" t="s">
        <v>741</v>
      </c>
      <c r="CN224" s="208" t="str">
        <f t="shared" si="81"/>
        <v>FY21</v>
      </c>
      <c r="CO224" s="52" cm="1">
        <f t="array" ref="CO224">Inflation!$S$11
/INDEX(Inflation!$J$11:$Z$11,,MATCH(RIGHT(CM224,2),RIGHT(Inflation!$J$9:$Z$9,2),0))
/(1+Inflation!$S$10)^0.5</f>
        <v>0.99572464908317349</v>
      </c>
      <c r="CP224" s="208" t="s">
        <v>199</v>
      </c>
    </row>
    <row r="225" spans="1:94" hidden="1" x14ac:dyDescent="0.2">
      <c r="A225" s="49">
        <f>IF(AND(COUNTIF(D$12:D225,D225)&gt;1,D225&lt;&gt;"[Project Name]"),1,0)</f>
        <v>0</v>
      </c>
      <c r="C225" s="28">
        <f t="shared" si="82"/>
        <v>214</v>
      </c>
      <c r="D225" s="29" t="s">
        <v>737</v>
      </c>
      <c r="E225" s="29" t="b">
        <v>0</v>
      </c>
      <c r="F225" s="148" t="s">
        <v>30</v>
      </c>
      <c r="G225" s="148" t="s">
        <v>30</v>
      </c>
      <c r="H225" s="148" t="s">
        <v>30</v>
      </c>
      <c r="I225" s="148" t="s">
        <v>15</v>
      </c>
      <c r="J225" s="148" t="s">
        <v>15</v>
      </c>
      <c r="K225" s="148" t="s">
        <v>15</v>
      </c>
      <c r="L225" s="148" t="s">
        <v>15</v>
      </c>
      <c r="M225" s="148" t="s">
        <v>15</v>
      </c>
      <c r="N225" s="148" t="s">
        <v>15</v>
      </c>
      <c r="O225" s="145">
        <v>0</v>
      </c>
      <c r="P225" s="148" t="s">
        <v>15</v>
      </c>
      <c r="Q225" s="149" t="s">
        <v>132</v>
      </c>
      <c r="R225" s="32" t="s">
        <v>738</v>
      </c>
      <c r="S225" s="145">
        <v>0.4</v>
      </c>
      <c r="T225" s="43">
        <f t="shared" si="83"/>
        <v>0.6</v>
      </c>
      <c r="V225" s="164">
        <v>0</v>
      </c>
      <c r="W225" s="164">
        <v>0</v>
      </c>
      <c r="X225" s="164">
        <v>0</v>
      </c>
      <c r="Y225" s="164">
        <v>0</v>
      </c>
      <c r="Z225" s="164">
        <v>0</v>
      </c>
      <c r="AA225" s="141">
        <f t="shared" si="84"/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I225" s="145">
        <v>0</v>
      </c>
      <c r="AJ225" s="145">
        <v>0</v>
      </c>
      <c r="AK225" s="145">
        <v>0</v>
      </c>
      <c r="AL225" s="145">
        <v>0</v>
      </c>
      <c r="AM225" s="145">
        <v>0</v>
      </c>
      <c r="AN225" s="145">
        <v>0</v>
      </c>
      <c r="AO225" s="145">
        <v>0</v>
      </c>
      <c r="AP225" s="145">
        <v>0</v>
      </c>
      <c r="AQ225" s="145">
        <v>0</v>
      </c>
      <c r="AR225" s="145">
        <v>0</v>
      </c>
      <c r="AS225" s="145">
        <v>0</v>
      </c>
      <c r="AT225" s="145">
        <v>0</v>
      </c>
      <c r="AU225" s="145">
        <v>0</v>
      </c>
      <c r="AV225" s="145">
        <v>0</v>
      </c>
      <c r="AW225" s="145">
        <v>0</v>
      </c>
      <c r="AX225" s="145">
        <v>0</v>
      </c>
      <c r="AY225" s="145">
        <v>0</v>
      </c>
      <c r="AZ225" s="145">
        <v>0</v>
      </c>
      <c r="BA225" s="145">
        <v>0</v>
      </c>
      <c r="BB225" s="145">
        <v>0</v>
      </c>
      <c r="BC225" s="28"/>
      <c r="BD225" s="142">
        <f t="shared" si="85"/>
        <v>0</v>
      </c>
      <c r="BF225" s="155">
        <f t="shared" si="86"/>
        <v>0</v>
      </c>
      <c r="BG225" s="152">
        <v>0</v>
      </c>
      <c r="BH225" s="152">
        <v>0</v>
      </c>
      <c r="BI225" s="145">
        <v>0</v>
      </c>
      <c r="BJ225" s="145">
        <v>0</v>
      </c>
      <c r="BK225" s="145">
        <v>0</v>
      </c>
      <c r="BL225" s="140">
        <f t="shared" si="87"/>
        <v>1</v>
      </c>
      <c r="BM225" s="28"/>
      <c r="BN225" s="155">
        <f t="shared" si="88"/>
        <v>0</v>
      </c>
      <c r="BO225" s="152">
        <v>0</v>
      </c>
      <c r="BP225" s="145">
        <v>0</v>
      </c>
      <c r="BQ225" s="145">
        <v>0</v>
      </c>
      <c r="BR225" s="145">
        <v>0</v>
      </c>
      <c r="BS225" s="140">
        <f t="shared" si="89"/>
        <v>1</v>
      </c>
      <c r="BU225" s="155">
        <f t="shared" si="90"/>
        <v>0</v>
      </c>
      <c r="BV225" s="152">
        <v>0</v>
      </c>
      <c r="BW225" s="152">
        <v>0</v>
      </c>
      <c r="BX225" s="152">
        <v>0</v>
      </c>
      <c r="BY225" s="152">
        <v>0</v>
      </c>
      <c r="BZ225" s="152">
        <v>0</v>
      </c>
      <c r="CA225" s="152">
        <v>0</v>
      </c>
      <c r="CB225" s="152">
        <v>0</v>
      </c>
      <c r="CC225" s="140">
        <f t="shared" si="91"/>
        <v>1</v>
      </c>
      <c r="CE225" s="157" cm="1">
        <f t="array" ref="CE225">IF($AA225=0,0,
IF(OR(ROUND($BD225,2)&lt;&gt;1,
OR($AI225:$BB225&lt;0)),1,0))</f>
        <v>0</v>
      </c>
      <c r="CG225" s="159">
        <f t="shared" si="92"/>
        <v>0</v>
      </c>
      <c r="CH225" s="159">
        <f t="shared" si="93"/>
        <v>0</v>
      </c>
      <c r="CI225" s="159">
        <f>SUM(CH$12:CH225)+1</f>
        <v>475</v>
      </c>
      <c r="CJ225" s="144" t="str">
        <f t="shared" si="80"/>
        <v>N/A</v>
      </c>
      <c r="CK225" s="159" t="str">
        <f>IFERROR(RANK(CJ225,CJ$12:CJ$286,0)+COUNTIF(CJ$12:CJ225,CJ225)-1,NA)</f>
        <v>N/A</v>
      </c>
      <c r="CM225" s="208" t="s">
        <v>741</v>
      </c>
      <c r="CN225" s="208" t="str">
        <f t="shared" si="81"/>
        <v>FY21</v>
      </c>
      <c r="CO225" s="52" cm="1">
        <f t="array" ref="CO225">Inflation!$S$11
/INDEX(Inflation!$J$11:$Z$11,,MATCH(RIGHT(CM225,2),RIGHT(Inflation!$J$9:$Z$9,2),0))
/(1+Inflation!$S$10)^0.5</f>
        <v>0.99572464908317349</v>
      </c>
      <c r="CP225" s="208" t="s">
        <v>199</v>
      </c>
    </row>
    <row r="226" spans="1:94" hidden="1" x14ac:dyDescent="0.2">
      <c r="A226" s="49">
        <f>IF(AND(COUNTIF(D$12:D226,D226)&gt;1,D226&lt;&gt;"[Project Name]"),1,0)</f>
        <v>0</v>
      </c>
      <c r="C226" s="28">
        <f t="shared" si="82"/>
        <v>215</v>
      </c>
      <c r="D226" s="29" t="s">
        <v>737</v>
      </c>
      <c r="E226" s="29" t="b">
        <v>0</v>
      </c>
      <c r="F226" s="148" t="s">
        <v>30</v>
      </c>
      <c r="G226" s="148" t="s">
        <v>30</v>
      </c>
      <c r="H226" s="148" t="s">
        <v>30</v>
      </c>
      <c r="I226" s="148" t="s">
        <v>15</v>
      </c>
      <c r="J226" s="148" t="s">
        <v>15</v>
      </c>
      <c r="K226" s="148" t="s">
        <v>15</v>
      </c>
      <c r="L226" s="148" t="s">
        <v>15</v>
      </c>
      <c r="M226" s="148" t="s">
        <v>15</v>
      </c>
      <c r="N226" s="148" t="s">
        <v>15</v>
      </c>
      <c r="O226" s="145">
        <v>0</v>
      </c>
      <c r="P226" s="148" t="s">
        <v>15</v>
      </c>
      <c r="Q226" s="149" t="s">
        <v>132</v>
      </c>
      <c r="R226" s="32" t="s">
        <v>738</v>
      </c>
      <c r="S226" s="145">
        <v>0.4</v>
      </c>
      <c r="T226" s="43">
        <f t="shared" si="83"/>
        <v>0.6</v>
      </c>
      <c r="V226" s="164">
        <v>0</v>
      </c>
      <c r="W226" s="164">
        <v>0</v>
      </c>
      <c r="X226" s="164">
        <v>0</v>
      </c>
      <c r="Y226" s="164">
        <v>0</v>
      </c>
      <c r="Z226" s="164">
        <v>0</v>
      </c>
      <c r="AA226" s="141">
        <f t="shared" si="84"/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I226" s="145">
        <v>0</v>
      </c>
      <c r="AJ226" s="145">
        <v>0</v>
      </c>
      <c r="AK226" s="145">
        <v>0</v>
      </c>
      <c r="AL226" s="145">
        <v>0</v>
      </c>
      <c r="AM226" s="145">
        <v>0</v>
      </c>
      <c r="AN226" s="145">
        <v>0</v>
      </c>
      <c r="AO226" s="145">
        <v>0</v>
      </c>
      <c r="AP226" s="145">
        <v>0</v>
      </c>
      <c r="AQ226" s="145">
        <v>0</v>
      </c>
      <c r="AR226" s="145">
        <v>0</v>
      </c>
      <c r="AS226" s="145">
        <v>0</v>
      </c>
      <c r="AT226" s="145">
        <v>0</v>
      </c>
      <c r="AU226" s="145">
        <v>0</v>
      </c>
      <c r="AV226" s="145">
        <v>0</v>
      </c>
      <c r="AW226" s="145">
        <v>0</v>
      </c>
      <c r="AX226" s="145">
        <v>0</v>
      </c>
      <c r="AY226" s="145">
        <v>0</v>
      </c>
      <c r="AZ226" s="145">
        <v>0</v>
      </c>
      <c r="BA226" s="145">
        <v>0</v>
      </c>
      <c r="BB226" s="145">
        <v>0</v>
      </c>
      <c r="BC226" s="28"/>
      <c r="BD226" s="142">
        <f t="shared" si="85"/>
        <v>0</v>
      </c>
      <c r="BF226" s="155">
        <f t="shared" si="86"/>
        <v>0</v>
      </c>
      <c r="BG226" s="152">
        <v>0</v>
      </c>
      <c r="BH226" s="152">
        <v>0</v>
      </c>
      <c r="BI226" s="145">
        <v>0</v>
      </c>
      <c r="BJ226" s="145">
        <v>0</v>
      </c>
      <c r="BK226" s="145">
        <v>0</v>
      </c>
      <c r="BL226" s="140">
        <f t="shared" si="87"/>
        <v>1</v>
      </c>
      <c r="BM226" s="28"/>
      <c r="BN226" s="155">
        <f t="shared" si="88"/>
        <v>0</v>
      </c>
      <c r="BO226" s="152">
        <v>0</v>
      </c>
      <c r="BP226" s="145">
        <v>0</v>
      </c>
      <c r="BQ226" s="145">
        <v>0</v>
      </c>
      <c r="BR226" s="145">
        <v>0</v>
      </c>
      <c r="BS226" s="140">
        <f t="shared" si="89"/>
        <v>1</v>
      </c>
      <c r="BU226" s="155">
        <f t="shared" si="90"/>
        <v>0</v>
      </c>
      <c r="BV226" s="152">
        <v>0</v>
      </c>
      <c r="BW226" s="152">
        <v>0</v>
      </c>
      <c r="BX226" s="152">
        <v>0</v>
      </c>
      <c r="BY226" s="152">
        <v>0</v>
      </c>
      <c r="BZ226" s="152">
        <v>0</v>
      </c>
      <c r="CA226" s="152">
        <v>0</v>
      </c>
      <c r="CB226" s="152">
        <v>0</v>
      </c>
      <c r="CC226" s="140">
        <f t="shared" si="91"/>
        <v>1</v>
      </c>
      <c r="CE226" s="157" cm="1">
        <f t="array" ref="CE226">IF($AA226=0,0,
IF(OR(ROUND($BD226,2)&lt;&gt;1,
OR($AI226:$BB226&lt;0)),1,0))</f>
        <v>0</v>
      </c>
      <c r="CG226" s="159">
        <f t="shared" si="92"/>
        <v>0</v>
      </c>
      <c r="CH226" s="159">
        <f t="shared" si="93"/>
        <v>0</v>
      </c>
      <c r="CI226" s="159">
        <f>SUM(CH$12:CH226)+1</f>
        <v>475</v>
      </c>
      <c r="CJ226" s="144" t="str">
        <f t="shared" si="80"/>
        <v>N/A</v>
      </c>
      <c r="CK226" s="159" t="str">
        <f>IFERROR(RANK(CJ226,CJ$12:CJ$286,0)+COUNTIF(CJ$12:CJ226,CJ226)-1,NA)</f>
        <v>N/A</v>
      </c>
      <c r="CM226" s="208" t="s">
        <v>741</v>
      </c>
      <c r="CN226" s="208" t="str">
        <f t="shared" si="81"/>
        <v>FY21</v>
      </c>
      <c r="CO226" s="52" cm="1">
        <f t="array" ref="CO226">Inflation!$S$11
/INDEX(Inflation!$J$11:$Z$11,,MATCH(RIGHT(CM226,2),RIGHT(Inflation!$J$9:$Z$9,2),0))
/(1+Inflation!$S$10)^0.5</f>
        <v>0.99572464908317349</v>
      </c>
      <c r="CP226" s="208" t="s">
        <v>199</v>
      </c>
    </row>
    <row r="227" spans="1:94" hidden="1" x14ac:dyDescent="0.2">
      <c r="A227" s="49">
        <f>IF(AND(COUNTIF(D$12:D227,D227)&gt;1,D227&lt;&gt;"[Project Name]"),1,0)</f>
        <v>0</v>
      </c>
      <c r="C227" s="28">
        <f t="shared" si="82"/>
        <v>216</v>
      </c>
      <c r="D227" s="29" t="s">
        <v>737</v>
      </c>
      <c r="E227" s="29" t="b">
        <v>0</v>
      </c>
      <c r="F227" s="148" t="s">
        <v>30</v>
      </c>
      <c r="G227" s="148" t="s">
        <v>30</v>
      </c>
      <c r="H227" s="148" t="s">
        <v>30</v>
      </c>
      <c r="I227" s="148" t="s">
        <v>15</v>
      </c>
      <c r="J227" s="148" t="s">
        <v>15</v>
      </c>
      <c r="K227" s="148" t="s">
        <v>15</v>
      </c>
      <c r="L227" s="148" t="s">
        <v>15</v>
      </c>
      <c r="M227" s="148" t="s">
        <v>15</v>
      </c>
      <c r="N227" s="148" t="s">
        <v>15</v>
      </c>
      <c r="O227" s="145">
        <v>0</v>
      </c>
      <c r="P227" s="148" t="s">
        <v>15</v>
      </c>
      <c r="Q227" s="149" t="s">
        <v>132</v>
      </c>
      <c r="R227" s="32" t="s">
        <v>738</v>
      </c>
      <c r="S227" s="145">
        <v>0.4</v>
      </c>
      <c r="T227" s="43">
        <f t="shared" si="83"/>
        <v>0.6</v>
      </c>
      <c r="V227" s="164">
        <v>0</v>
      </c>
      <c r="W227" s="164">
        <v>0</v>
      </c>
      <c r="X227" s="164">
        <v>0</v>
      </c>
      <c r="Y227" s="164">
        <v>0</v>
      </c>
      <c r="Z227" s="164">
        <v>0</v>
      </c>
      <c r="AA227" s="141">
        <f t="shared" si="84"/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I227" s="145">
        <v>0</v>
      </c>
      <c r="AJ227" s="145">
        <v>0</v>
      </c>
      <c r="AK227" s="145">
        <v>0</v>
      </c>
      <c r="AL227" s="145">
        <v>0</v>
      </c>
      <c r="AM227" s="145">
        <v>0</v>
      </c>
      <c r="AN227" s="145">
        <v>0</v>
      </c>
      <c r="AO227" s="145">
        <v>0</v>
      </c>
      <c r="AP227" s="145">
        <v>0</v>
      </c>
      <c r="AQ227" s="145">
        <v>0</v>
      </c>
      <c r="AR227" s="145">
        <v>0</v>
      </c>
      <c r="AS227" s="145">
        <v>0</v>
      </c>
      <c r="AT227" s="145">
        <v>0</v>
      </c>
      <c r="AU227" s="145">
        <v>0</v>
      </c>
      <c r="AV227" s="145">
        <v>0</v>
      </c>
      <c r="AW227" s="145">
        <v>0</v>
      </c>
      <c r="AX227" s="145">
        <v>0</v>
      </c>
      <c r="AY227" s="145">
        <v>0</v>
      </c>
      <c r="AZ227" s="145">
        <v>0</v>
      </c>
      <c r="BA227" s="145">
        <v>0</v>
      </c>
      <c r="BB227" s="145">
        <v>0</v>
      </c>
      <c r="BC227" s="28"/>
      <c r="BD227" s="142">
        <f t="shared" si="85"/>
        <v>0</v>
      </c>
      <c r="BF227" s="155">
        <f t="shared" si="86"/>
        <v>0</v>
      </c>
      <c r="BG227" s="152">
        <v>0</v>
      </c>
      <c r="BH227" s="152">
        <v>0</v>
      </c>
      <c r="BI227" s="145">
        <v>0</v>
      </c>
      <c r="BJ227" s="145">
        <v>0</v>
      </c>
      <c r="BK227" s="145">
        <v>0</v>
      </c>
      <c r="BL227" s="140">
        <f t="shared" si="87"/>
        <v>1</v>
      </c>
      <c r="BM227" s="28"/>
      <c r="BN227" s="155">
        <f t="shared" si="88"/>
        <v>0</v>
      </c>
      <c r="BO227" s="152">
        <v>0</v>
      </c>
      <c r="BP227" s="145">
        <v>0</v>
      </c>
      <c r="BQ227" s="145">
        <v>0</v>
      </c>
      <c r="BR227" s="145">
        <v>0</v>
      </c>
      <c r="BS227" s="140">
        <f t="shared" si="89"/>
        <v>1</v>
      </c>
      <c r="BU227" s="155">
        <f t="shared" si="90"/>
        <v>0</v>
      </c>
      <c r="BV227" s="152">
        <v>0</v>
      </c>
      <c r="BW227" s="152">
        <v>0</v>
      </c>
      <c r="BX227" s="152">
        <v>0</v>
      </c>
      <c r="BY227" s="152">
        <v>0</v>
      </c>
      <c r="BZ227" s="152">
        <v>0</v>
      </c>
      <c r="CA227" s="152">
        <v>0</v>
      </c>
      <c r="CB227" s="152">
        <v>0</v>
      </c>
      <c r="CC227" s="140">
        <f t="shared" si="91"/>
        <v>1</v>
      </c>
      <c r="CE227" s="157" cm="1">
        <f t="array" ref="CE227">IF($AA227=0,0,
IF(OR(ROUND($BD227,2)&lt;&gt;1,
OR($AI227:$BB227&lt;0)),1,0))</f>
        <v>0</v>
      </c>
      <c r="CG227" s="159">
        <f t="shared" si="92"/>
        <v>0</v>
      </c>
      <c r="CH227" s="159">
        <f t="shared" si="93"/>
        <v>0</v>
      </c>
      <c r="CI227" s="159">
        <f>SUM(CH$12:CH227)+1</f>
        <v>475</v>
      </c>
      <c r="CJ227" s="144" t="str">
        <f t="shared" si="80"/>
        <v>N/A</v>
      </c>
      <c r="CK227" s="159" t="str">
        <f>IFERROR(RANK(CJ227,CJ$12:CJ$286,0)+COUNTIF(CJ$12:CJ227,CJ227)-1,NA)</f>
        <v>N/A</v>
      </c>
      <c r="CM227" s="208" t="s">
        <v>741</v>
      </c>
      <c r="CN227" s="208" t="str">
        <f t="shared" si="81"/>
        <v>FY21</v>
      </c>
      <c r="CO227" s="52" cm="1">
        <f t="array" ref="CO227">Inflation!$S$11
/INDEX(Inflation!$J$11:$Z$11,,MATCH(RIGHT(CM227,2),RIGHT(Inflation!$J$9:$Z$9,2),0))
/(1+Inflation!$S$10)^0.5</f>
        <v>0.99572464908317349</v>
      </c>
      <c r="CP227" s="208" t="s">
        <v>199</v>
      </c>
    </row>
    <row r="228" spans="1:94" hidden="1" x14ac:dyDescent="0.2">
      <c r="A228" s="49">
        <f>IF(AND(COUNTIF(D$12:D228,D228)&gt;1,D228&lt;&gt;"[Project Name]"),1,0)</f>
        <v>0</v>
      </c>
      <c r="C228" s="28">
        <f t="shared" si="82"/>
        <v>217</v>
      </c>
      <c r="D228" s="29" t="s">
        <v>737</v>
      </c>
      <c r="E228" s="29" t="b">
        <v>0</v>
      </c>
      <c r="F228" s="148" t="s">
        <v>30</v>
      </c>
      <c r="G228" s="148" t="s">
        <v>30</v>
      </c>
      <c r="H228" s="148" t="s">
        <v>30</v>
      </c>
      <c r="I228" s="148" t="s">
        <v>15</v>
      </c>
      <c r="J228" s="148" t="s">
        <v>15</v>
      </c>
      <c r="K228" s="148" t="s">
        <v>15</v>
      </c>
      <c r="L228" s="148" t="s">
        <v>15</v>
      </c>
      <c r="M228" s="148" t="s">
        <v>15</v>
      </c>
      <c r="N228" s="148" t="s">
        <v>15</v>
      </c>
      <c r="O228" s="145">
        <v>0</v>
      </c>
      <c r="P228" s="148" t="s">
        <v>15</v>
      </c>
      <c r="Q228" s="149" t="s">
        <v>132</v>
      </c>
      <c r="R228" s="32" t="s">
        <v>738</v>
      </c>
      <c r="S228" s="145">
        <v>0.4</v>
      </c>
      <c r="T228" s="43">
        <f t="shared" si="83"/>
        <v>0.6</v>
      </c>
      <c r="V228" s="164">
        <v>0</v>
      </c>
      <c r="W228" s="164">
        <v>0</v>
      </c>
      <c r="X228" s="164">
        <v>0</v>
      </c>
      <c r="Y228" s="164">
        <v>0</v>
      </c>
      <c r="Z228" s="164">
        <v>0</v>
      </c>
      <c r="AA228" s="141">
        <f t="shared" si="84"/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I228" s="145">
        <v>0</v>
      </c>
      <c r="AJ228" s="145">
        <v>0</v>
      </c>
      <c r="AK228" s="145">
        <v>0</v>
      </c>
      <c r="AL228" s="145">
        <v>0</v>
      </c>
      <c r="AM228" s="145">
        <v>0</v>
      </c>
      <c r="AN228" s="145">
        <v>0</v>
      </c>
      <c r="AO228" s="145">
        <v>0</v>
      </c>
      <c r="AP228" s="145">
        <v>0</v>
      </c>
      <c r="AQ228" s="145">
        <v>0</v>
      </c>
      <c r="AR228" s="145">
        <v>0</v>
      </c>
      <c r="AS228" s="145">
        <v>0</v>
      </c>
      <c r="AT228" s="145">
        <v>0</v>
      </c>
      <c r="AU228" s="145">
        <v>0</v>
      </c>
      <c r="AV228" s="145">
        <v>0</v>
      </c>
      <c r="AW228" s="145">
        <v>0</v>
      </c>
      <c r="AX228" s="145">
        <v>0</v>
      </c>
      <c r="AY228" s="145">
        <v>0</v>
      </c>
      <c r="AZ228" s="145">
        <v>0</v>
      </c>
      <c r="BA228" s="145">
        <v>0</v>
      </c>
      <c r="BB228" s="145">
        <v>0</v>
      </c>
      <c r="BC228" s="28"/>
      <c r="BD228" s="142">
        <f t="shared" si="85"/>
        <v>0</v>
      </c>
      <c r="BF228" s="155">
        <f t="shared" si="86"/>
        <v>0</v>
      </c>
      <c r="BG228" s="152">
        <v>0</v>
      </c>
      <c r="BH228" s="152">
        <v>0</v>
      </c>
      <c r="BI228" s="145">
        <v>0</v>
      </c>
      <c r="BJ228" s="145">
        <v>0</v>
      </c>
      <c r="BK228" s="145">
        <v>0</v>
      </c>
      <c r="BL228" s="140">
        <f t="shared" si="87"/>
        <v>1</v>
      </c>
      <c r="BM228" s="28"/>
      <c r="BN228" s="155">
        <f t="shared" si="88"/>
        <v>0</v>
      </c>
      <c r="BO228" s="152">
        <v>0</v>
      </c>
      <c r="BP228" s="145">
        <v>0</v>
      </c>
      <c r="BQ228" s="145">
        <v>0</v>
      </c>
      <c r="BR228" s="145">
        <v>0</v>
      </c>
      <c r="BS228" s="140">
        <f t="shared" si="89"/>
        <v>1</v>
      </c>
      <c r="BU228" s="155">
        <f t="shared" si="90"/>
        <v>0</v>
      </c>
      <c r="BV228" s="152">
        <v>0</v>
      </c>
      <c r="BW228" s="152">
        <v>0</v>
      </c>
      <c r="BX228" s="152">
        <v>0</v>
      </c>
      <c r="BY228" s="152">
        <v>0</v>
      </c>
      <c r="BZ228" s="152">
        <v>0</v>
      </c>
      <c r="CA228" s="152">
        <v>0</v>
      </c>
      <c r="CB228" s="152">
        <v>0</v>
      </c>
      <c r="CC228" s="140">
        <f t="shared" si="91"/>
        <v>1</v>
      </c>
      <c r="CE228" s="157" cm="1">
        <f t="array" ref="CE228">IF($AA228=0,0,
IF(OR(ROUND($BD228,2)&lt;&gt;1,
OR($AI228:$BB228&lt;0)),1,0))</f>
        <v>0</v>
      </c>
      <c r="CG228" s="159">
        <f t="shared" si="92"/>
        <v>0</v>
      </c>
      <c r="CH228" s="159">
        <f t="shared" si="93"/>
        <v>0</v>
      </c>
      <c r="CI228" s="159">
        <f>SUM(CH$12:CH228)+1</f>
        <v>475</v>
      </c>
      <c r="CJ228" s="144" t="str">
        <f t="shared" si="80"/>
        <v>N/A</v>
      </c>
      <c r="CK228" s="159" t="str">
        <f>IFERROR(RANK(CJ228,CJ$12:CJ$286,0)+COUNTIF(CJ$12:CJ228,CJ228)-1,NA)</f>
        <v>N/A</v>
      </c>
      <c r="CM228" s="208" t="s">
        <v>741</v>
      </c>
      <c r="CN228" s="208" t="str">
        <f t="shared" si="81"/>
        <v>FY21</v>
      </c>
      <c r="CO228" s="52" cm="1">
        <f t="array" ref="CO228">Inflation!$S$11
/INDEX(Inflation!$J$11:$Z$11,,MATCH(RIGHT(CM228,2),RIGHT(Inflation!$J$9:$Z$9,2),0))
/(1+Inflation!$S$10)^0.5</f>
        <v>0.99572464908317349</v>
      </c>
      <c r="CP228" s="208" t="s">
        <v>199</v>
      </c>
    </row>
    <row r="229" spans="1:94" hidden="1" x14ac:dyDescent="0.2">
      <c r="A229" s="49">
        <f>IF(AND(COUNTIF(D$12:D229,D229)&gt;1,D229&lt;&gt;"[Project Name]"),1,0)</f>
        <v>0</v>
      </c>
      <c r="C229" s="28">
        <f t="shared" si="82"/>
        <v>218</v>
      </c>
      <c r="D229" s="29" t="s">
        <v>737</v>
      </c>
      <c r="E229" s="29" t="b">
        <v>0</v>
      </c>
      <c r="F229" s="148" t="s">
        <v>30</v>
      </c>
      <c r="G229" s="148" t="s">
        <v>30</v>
      </c>
      <c r="H229" s="148" t="s">
        <v>30</v>
      </c>
      <c r="I229" s="148" t="s">
        <v>15</v>
      </c>
      <c r="J229" s="148" t="s">
        <v>15</v>
      </c>
      <c r="K229" s="148" t="s">
        <v>15</v>
      </c>
      <c r="L229" s="148" t="s">
        <v>15</v>
      </c>
      <c r="M229" s="148" t="s">
        <v>15</v>
      </c>
      <c r="N229" s="148" t="s">
        <v>15</v>
      </c>
      <c r="O229" s="145">
        <v>0</v>
      </c>
      <c r="P229" s="148" t="s">
        <v>15</v>
      </c>
      <c r="Q229" s="149" t="s">
        <v>132</v>
      </c>
      <c r="R229" s="32" t="s">
        <v>738</v>
      </c>
      <c r="S229" s="145">
        <v>0.4</v>
      </c>
      <c r="T229" s="43">
        <f t="shared" si="83"/>
        <v>0.6</v>
      </c>
      <c r="V229" s="164">
        <v>0</v>
      </c>
      <c r="W229" s="164">
        <v>0</v>
      </c>
      <c r="X229" s="164">
        <v>0</v>
      </c>
      <c r="Y229" s="164">
        <v>0</v>
      </c>
      <c r="Z229" s="164">
        <v>0</v>
      </c>
      <c r="AA229" s="141">
        <f t="shared" si="84"/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I229" s="145">
        <v>0</v>
      </c>
      <c r="AJ229" s="145">
        <v>0</v>
      </c>
      <c r="AK229" s="145">
        <v>0</v>
      </c>
      <c r="AL229" s="145">
        <v>0</v>
      </c>
      <c r="AM229" s="145">
        <v>0</v>
      </c>
      <c r="AN229" s="145">
        <v>0</v>
      </c>
      <c r="AO229" s="145">
        <v>0</v>
      </c>
      <c r="AP229" s="145">
        <v>0</v>
      </c>
      <c r="AQ229" s="145">
        <v>0</v>
      </c>
      <c r="AR229" s="145">
        <v>0</v>
      </c>
      <c r="AS229" s="145">
        <v>0</v>
      </c>
      <c r="AT229" s="145">
        <v>0</v>
      </c>
      <c r="AU229" s="145">
        <v>0</v>
      </c>
      <c r="AV229" s="145">
        <v>0</v>
      </c>
      <c r="AW229" s="145">
        <v>0</v>
      </c>
      <c r="AX229" s="145">
        <v>0</v>
      </c>
      <c r="AY229" s="145">
        <v>0</v>
      </c>
      <c r="AZ229" s="145">
        <v>0</v>
      </c>
      <c r="BA229" s="145">
        <v>0</v>
      </c>
      <c r="BB229" s="145">
        <v>0</v>
      </c>
      <c r="BC229" s="28"/>
      <c r="BD229" s="142">
        <f t="shared" si="85"/>
        <v>0</v>
      </c>
      <c r="BF229" s="155">
        <f t="shared" si="86"/>
        <v>0</v>
      </c>
      <c r="BG229" s="152">
        <v>0</v>
      </c>
      <c r="BH229" s="152">
        <v>0</v>
      </c>
      <c r="BI229" s="145">
        <v>0</v>
      </c>
      <c r="BJ229" s="145">
        <v>0</v>
      </c>
      <c r="BK229" s="145">
        <v>0</v>
      </c>
      <c r="BL229" s="140">
        <f t="shared" si="87"/>
        <v>1</v>
      </c>
      <c r="BM229" s="28"/>
      <c r="BN229" s="155">
        <f t="shared" si="88"/>
        <v>0</v>
      </c>
      <c r="BO229" s="152">
        <v>0</v>
      </c>
      <c r="BP229" s="145">
        <v>0</v>
      </c>
      <c r="BQ229" s="145">
        <v>0</v>
      </c>
      <c r="BR229" s="145">
        <v>0</v>
      </c>
      <c r="BS229" s="140">
        <f t="shared" si="89"/>
        <v>1</v>
      </c>
      <c r="BU229" s="155">
        <f t="shared" si="90"/>
        <v>0</v>
      </c>
      <c r="BV229" s="152">
        <v>0</v>
      </c>
      <c r="BW229" s="152">
        <v>0</v>
      </c>
      <c r="BX229" s="152">
        <v>0</v>
      </c>
      <c r="BY229" s="152">
        <v>0</v>
      </c>
      <c r="BZ229" s="152">
        <v>0</v>
      </c>
      <c r="CA229" s="152">
        <v>0</v>
      </c>
      <c r="CB229" s="152">
        <v>0</v>
      </c>
      <c r="CC229" s="140">
        <f t="shared" si="91"/>
        <v>1</v>
      </c>
      <c r="CE229" s="157" cm="1">
        <f t="array" ref="CE229">IF($AA229=0,0,
IF(OR(ROUND($BD229,2)&lt;&gt;1,
OR($AI229:$BB229&lt;0)),1,0))</f>
        <v>0</v>
      </c>
      <c r="CG229" s="159">
        <f t="shared" si="92"/>
        <v>0</v>
      </c>
      <c r="CH229" s="159">
        <f t="shared" si="93"/>
        <v>0</v>
      </c>
      <c r="CI229" s="159">
        <f>SUM(CH$12:CH229)+1</f>
        <v>475</v>
      </c>
      <c r="CJ229" s="144" t="str">
        <f t="shared" si="80"/>
        <v>N/A</v>
      </c>
      <c r="CK229" s="159" t="str">
        <f>IFERROR(RANK(CJ229,CJ$12:CJ$286,0)+COUNTIF(CJ$12:CJ229,CJ229)-1,NA)</f>
        <v>N/A</v>
      </c>
      <c r="CM229" s="208" t="s">
        <v>741</v>
      </c>
      <c r="CN229" s="208" t="str">
        <f t="shared" si="81"/>
        <v>FY21</v>
      </c>
      <c r="CO229" s="52" cm="1">
        <f t="array" ref="CO229">Inflation!$S$11
/INDEX(Inflation!$J$11:$Z$11,,MATCH(RIGHT(CM229,2),RIGHT(Inflation!$J$9:$Z$9,2),0))
/(1+Inflation!$S$10)^0.5</f>
        <v>0.99572464908317349</v>
      </c>
      <c r="CP229" s="208" t="s">
        <v>199</v>
      </c>
    </row>
    <row r="230" spans="1:94" hidden="1" x14ac:dyDescent="0.2">
      <c r="A230" s="49">
        <f>IF(AND(COUNTIF(D$12:D230,D230)&gt;1,D230&lt;&gt;"[Project Name]"),1,0)</f>
        <v>0</v>
      </c>
      <c r="C230" s="28">
        <f t="shared" si="82"/>
        <v>219</v>
      </c>
      <c r="D230" s="29" t="s">
        <v>737</v>
      </c>
      <c r="E230" s="29" t="b">
        <v>0</v>
      </c>
      <c r="F230" s="148" t="s">
        <v>30</v>
      </c>
      <c r="G230" s="148" t="s">
        <v>30</v>
      </c>
      <c r="H230" s="148" t="s">
        <v>30</v>
      </c>
      <c r="I230" s="148" t="s">
        <v>15</v>
      </c>
      <c r="J230" s="148" t="s">
        <v>15</v>
      </c>
      <c r="K230" s="148" t="s">
        <v>15</v>
      </c>
      <c r="L230" s="148" t="s">
        <v>15</v>
      </c>
      <c r="M230" s="148" t="s">
        <v>15</v>
      </c>
      <c r="N230" s="148" t="s">
        <v>15</v>
      </c>
      <c r="O230" s="145">
        <v>0</v>
      </c>
      <c r="P230" s="148" t="s">
        <v>15</v>
      </c>
      <c r="Q230" s="149" t="s">
        <v>132</v>
      </c>
      <c r="R230" s="32" t="s">
        <v>738</v>
      </c>
      <c r="S230" s="145">
        <v>0.4</v>
      </c>
      <c r="T230" s="43">
        <f t="shared" si="83"/>
        <v>0.6</v>
      </c>
      <c r="V230" s="164">
        <v>0</v>
      </c>
      <c r="W230" s="164">
        <v>0</v>
      </c>
      <c r="X230" s="164">
        <v>0</v>
      </c>
      <c r="Y230" s="164">
        <v>0</v>
      </c>
      <c r="Z230" s="164">
        <v>0</v>
      </c>
      <c r="AA230" s="141">
        <f t="shared" si="84"/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I230" s="145">
        <v>0</v>
      </c>
      <c r="AJ230" s="145">
        <v>0</v>
      </c>
      <c r="AK230" s="145">
        <v>0</v>
      </c>
      <c r="AL230" s="145">
        <v>0</v>
      </c>
      <c r="AM230" s="145">
        <v>0</v>
      </c>
      <c r="AN230" s="145">
        <v>0</v>
      </c>
      <c r="AO230" s="145">
        <v>0</v>
      </c>
      <c r="AP230" s="145">
        <v>0</v>
      </c>
      <c r="AQ230" s="145">
        <v>0</v>
      </c>
      <c r="AR230" s="145">
        <v>0</v>
      </c>
      <c r="AS230" s="145">
        <v>0</v>
      </c>
      <c r="AT230" s="145">
        <v>0</v>
      </c>
      <c r="AU230" s="145">
        <v>0</v>
      </c>
      <c r="AV230" s="145">
        <v>0</v>
      </c>
      <c r="AW230" s="145">
        <v>0</v>
      </c>
      <c r="AX230" s="145">
        <v>0</v>
      </c>
      <c r="AY230" s="145">
        <v>0</v>
      </c>
      <c r="AZ230" s="145">
        <v>0</v>
      </c>
      <c r="BA230" s="145">
        <v>0</v>
      </c>
      <c r="BB230" s="145">
        <v>0</v>
      </c>
      <c r="BC230" s="28"/>
      <c r="BD230" s="142">
        <f t="shared" si="85"/>
        <v>0</v>
      </c>
      <c r="BF230" s="155">
        <f t="shared" si="86"/>
        <v>0</v>
      </c>
      <c r="BG230" s="152">
        <v>0</v>
      </c>
      <c r="BH230" s="152">
        <v>0</v>
      </c>
      <c r="BI230" s="145">
        <v>0</v>
      </c>
      <c r="BJ230" s="145">
        <v>0</v>
      </c>
      <c r="BK230" s="145">
        <v>0</v>
      </c>
      <c r="BL230" s="140">
        <f t="shared" si="87"/>
        <v>1</v>
      </c>
      <c r="BM230" s="28"/>
      <c r="BN230" s="155">
        <f t="shared" si="88"/>
        <v>0</v>
      </c>
      <c r="BO230" s="152">
        <v>0</v>
      </c>
      <c r="BP230" s="145">
        <v>0</v>
      </c>
      <c r="BQ230" s="145">
        <v>0</v>
      </c>
      <c r="BR230" s="145">
        <v>0</v>
      </c>
      <c r="BS230" s="140">
        <f t="shared" si="89"/>
        <v>1</v>
      </c>
      <c r="BU230" s="155">
        <f t="shared" si="90"/>
        <v>0</v>
      </c>
      <c r="BV230" s="152">
        <v>0</v>
      </c>
      <c r="BW230" s="152">
        <v>0</v>
      </c>
      <c r="BX230" s="152">
        <v>0</v>
      </c>
      <c r="BY230" s="152">
        <v>0</v>
      </c>
      <c r="BZ230" s="152">
        <v>0</v>
      </c>
      <c r="CA230" s="152">
        <v>0</v>
      </c>
      <c r="CB230" s="152">
        <v>0</v>
      </c>
      <c r="CC230" s="140">
        <f t="shared" si="91"/>
        <v>1</v>
      </c>
      <c r="CE230" s="157" cm="1">
        <f t="array" ref="CE230">IF($AA230=0,0,
IF(OR(ROUND($BD230,2)&lt;&gt;1,
OR($AI230:$BB230&lt;0)),1,0))</f>
        <v>0</v>
      </c>
      <c r="CG230" s="159">
        <f t="shared" si="92"/>
        <v>0</v>
      </c>
      <c r="CH230" s="159">
        <f t="shared" si="93"/>
        <v>0</v>
      </c>
      <c r="CI230" s="159">
        <f>SUM(CH$12:CH230)+1</f>
        <v>475</v>
      </c>
      <c r="CJ230" s="144" t="str">
        <f t="shared" si="80"/>
        <v>N/A</v>
      </c>
      <c r="CK230" s="159" t="str">
        <f>IFERROR(RANK(CJ230,CJ$12:CJ$286,0)+COUNTIF(CJ$12:CJ230,CJ230)-1,NA)</f>
        <v>N/A</v>
      </c>
      <c r="CM230" s="208" t="s">
        <v>741</v>
      </c>
      <c r="CN230" s="208" t="str">
        <f t="shared" si="81"/>
        <v>FY21</v>
      </c>
      <c r="CO230" s="52" cm="1">
        <f t="array" ref="CO230">Inflation!$S$11
/INDEX(Inflation!$J$11:$Z$11,,MATCH(RIGHT(CM230,2),RIGHT(Inflation!$J$9:$Z$9,2),0))
/(1+Inflation!$S$10)^0.5</f>
        <v>0.99572464908317349</v>
      </c>
      <c r="CP230" s="208" t="s">
        <v>199</v>
      </c>
    </row>
    <row r="231" spans="1:94" hidden="1" x14ac:dyDescent="0.2">
      <c r="A231" s="49">
        <f>IF(AND(COUNTIF(D$12:D231,D231)&gt;1,D231&lt;&gt;"[Project Name]"),1,0)</f>
        <v>0</v>
      </c>
      <c r="C231" s="28">
        <f t="shared" si="82"/>
        <v>220</v>
      </c>
      <c r="D231" s="29" t="s">
        <v>737</v>
      </c>
      <c r="E231" s="29" t="b">
        <v>0</v>
      </c>
      <c r="F231" s="148" t="s">
        <v>30</v>
      </c>
      <c r="G231" s="148" t="s">
        <v>30</v>
      </c>
      <c r="H231" s="148" t="s">
        <v>30</v>
      </c>
      <c r="I231" s="148" t="s">
        <v>15</v>
      </c>
      <c r="J231" s="148" t="s">
        <v>15</v>
      </c>
      <c r="K231" s="148" t="s">
        <v>15</v>
      </c>
      <c r="L231" s="148" t="s">
        <v>15</v>
      </c>
      <c r="M231" s="148" t="s">
        <v>15</v>
      </c>
      <c r="N231" s="148" t="s">
        <v>15</v>
      </c>
      <c r="O231" s="145">
        <v>0</v>
      </c>
      <c r="P231" s="148" t="s">
        <v>15</v>
      </c>
      <c r="Q231" s="149" t="s">
        <v>132</v>
      </c>
      <c r="R231" s="32" t="s">
        <v>738</v>
      </c>
      <c r="S231" s="145">
        <v>0.4</v>
      </c>
      <c r="T231" s="43">
        <f t="shared" si="83"/>
        <v>0.6</v>
      </c>
      <c r="V231" s="164">
        <v>0</v>
      </c>
      <c r="W231" s="164">
        <v>0</v>
      </c>
      <c r="X231" s="164">
        <v>0</v>
      </c>
      <c r="Y231" s="164">
        <v>0</v>
      </c>
      <c r="Z231" s="164">
        <v>0</v>
      </c>
      <c r="AA231" s="141">
        <f t="shared" si="84"/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I231" s="145">
        <v>0</v>
      </c>
      <c r="AJ231" s="145">
        <v>0</v>
      </c>
      <c r="AK231" s="145">
        <v>0</v>
      </c>
      <c r="AL231" s="145">
        <v>0</v>
      </c>
      <c r="AM231" s="145">
        <v>0</v>
      </c>
      <c r="AN231" s="145">
        <v>0</v>
      </c>
      <c r="AO231" s="145">
        <v>0</v>
      </c>
      <c r="AP231" s="145">
        <v>0</v>
      </c>
      <c r="AQ231" s="145">
        <v>0</v>
      </c>
      <c r="AR231" s="145">
        <v>0</v>
      </c>
      <c r="AS231" s="145">
        <v>0</v>
      </c>
      <c r="AT231" s="145">
        <v>0</v>
      </c>
      <c r="AU231" s="145">
        <v>0</v>
      </c>
      <c r="AV231" s="145">
        <v>0</v>
      </c>
      <c r="AW231" s="145">
        <v>0</v>
      </c>
      <c r="AX231" s="145">
        <v>0</v>
      </c>
      <c r="AY231" s="145">
        <v>0</v>
      </c>
      <c r="AZ231" s="145">
        <v>0</v>
      </c>
      <c r="BA231" s="145">
        <v>0</v>
      </c>
      <c r="BB231" s="145">
        <v>0</v>
      </c>
      <c r="BC231" s="28"/>
      <c r="BD231" s="142">
        <f t="shared" si="85"/>
        <v>0</v>
      </c>
      <c r="BF231" s="155">
        <f t="shared" si="86"/>
        <v>0</v>
      </c>
      <c r="BG231" s="152">
        <v>0</v>
      </c>
      <c r="BH231" s="152">
        <v>0</v>
      </c>
      <c r="BI231" s="145">
        <v>0</v>
      </c>
      <c r="BJ231" s="145">
        <v>0</v>
      </c>
      <c r="BK231" s="145">
        <v>0</v>
      </c>
      <c r="BL231" s="140">
        <f t="shared" si="87"/>
        <v>1</v>
      </c>
      <c r="BM231" s="28"/>
      <c r="BN231" s="155">
        <f t="shared" si="88"/>
        <v>0</v>
      </c>
      <c r="BO231" s="152">
        <v>0</v>
      </c>
      <c r="BP231" s="145">
        <v>0</v>
      </c>
      <c r="BQ231" s="145">
        <v>0</v>
      </c>
      <c r="BR231" s="145">
        <v>0</v>
      </c>
      <c r="BS231" s="140">
        <f t="shared" si="89"/>
        <v>1</v>
      </c>
      <c r="BU231" s="155">
        <f t="shared" si="90"/>
        <v>0</v>
      </c>
      <c r="BV231" s="152">
        <v>0</v>
      </c>
      <c r="BW231" s="152">
        <v>0</v>
      </c>
      <c r="BX231" s="152">
        <v>0</v>
      </c>
      <c r="BY231" s="152">
        <v>0</v>
      </c>
      <c r="BZ231" s="152">
        <v>0</v>
      </c>
      <c r="CA231" s="152">
        <v>0</v>
      </c>
      <c r="CB231" s="152">
        <v>0</v>
      </c>
      <c r="CC231" s="140">
        <f t="shared" si="91"/>
        <v>1</v>
      </c>
      <c r="CE231" s="157" cm="1">
        <f t="array" ref="CE231">IF($AA231=0,0,
IF(OR(ROUND($BD231,2)&lt;&gt;1,
OR($AI231:$BB231&lt;0)),1,0))</f>
        <v>0</v>
      </c>
      <c r="CG231" s="159">
        <f t="shared" si="92"/>
        <v>0</v>
      </c>
      <c r="CH231" s="159">
        <f t="shared" si="93"/>
        <v>0</v>
      </c>
      <c r="CI231" s="159">
        <f>SUM(CH$12:CH231)+1</f>
        <v>475</v>
      </c>
      <c r="CJ231" s="144" t="str">
        <f t="shared" si="80"/>
        <v>N/A</v>
      </c>
      <c r="CK231" s="159" t="str">
        <f>IFERROR(RANK(CJ231,CJ$12:CJ$286,0)+COUNTIF(CJ$12:CJ231,CJ231)-1,NA)</f>
        <v>N/A</v>
      </c>
      <c r="CM231" s="208" t="s">
        <v>741</v>
      </c>
      <c r="CN231" s="208" t="str">
        <f t="shared" si="81"/>
        <v>FY21</v>
      </c>
      <c r="CO231" s="52" cm="1">
        <f t="array" ref="CO231">Inflation!$S$11
/INDEX(Inflation!$J$11:$Z$11,,MATCH(RIGHT(CM231,2),RIGHT(Inflation!$J$9:$Z$9,2),0))
/(1+Inflation!$S$10)^0.5</f>
        <v>0.99572464908317349</v>
      </c>
      <c r="CP231" s="208" t="s">
        <v>199</v>
      </c>
    </row>
    <row r="232" spans="1:94" hidden="1" x14ac:dyDescent="0.2">
      <c r="A232" s="49">
        <f>IF(AND(COUNTIF(D$12:D232,D232)&gt;1,D232&lt;&gt;"[Project Name]"),1,0)</f>
        <v>0</v>
      </c>
      <c r="C232" s="28">
        <f t="shared" si="82"/>
        <v>221</v>
      </c>
      <c r="D232" s="29" t="s">
        <v>737</v>
      </c>
      <c r="E232" s="29" t="b">
        <v>0</v>
      </c>
      <c r="F232" s="148" t="s">
        <v>30</v>
      </c>
      <c r="G232" s="148" t="s">
        <v>30</v>
      </c>
      <c r="H232" s="148" t="s">
        <v>30</v>
      </c>
      <c r="I232" s="148" t="s">
        <v>15</v>
      </c>
      <c r="J232" s="148" t="s">
        <v>15</v>
      </c>
      <c r="K232" s="148" t="s">
        <v>15</v>
      </c>
      <c r="L232" s="148" t="s">
        <v>15</v>
      </c>
      <c r="M232" s="148" t="s">
        <v>15</v>
      </c>
      <c r="N232" s="148" t="s">
        <v>15</v>
      </c>
      <c r="O232" s="145">
        <v>0</v>
      </c>
      <c r="P232" s="148" t="s">
        <v>15</v>
      </c>
      <c r="Q232" s="149" t="s">
        <v>132</v>
      </c>
      <c r="R232" s="32" t="s">
        <v>738</v>
      </c>
      <c r="S232" s="145">
        <v>0.4</v>
      </c>
      <c r="T232" s="43">
        <f t="shared" si="83"/>
        <v>0.6</v>
      </c>
      <c r="V232" s="164">
        <v>0</v>
      </c>
      <c r="W232" s="164">
        <v>0</v>
      </c>
      <c r="X232" s="164">
        <v>0</v>
      </c>
      <c r="Y232" s="164">
        <v>0</v>
      </c>
      <c r="Z232" s="164">
        <v>0</v>
      </c>
      <c r="AA232" s="141">
        <f t="shared" si="84"/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I232" s="145">
        <v>0</v>
      </c>
      <c r="AJ232" s="145">
        <v>0</v>
      </c>
      <c r="AK232" s="145">
        <v>0</v>
      </c>
      <c r="AL232" s="145">
        <v>0</v>
      </c>
      <c r="AM232" s="145">
        <v>0</v>
      </c>
      <c r="AN232" s="145">
        <v>0</v>
      </c>
      <c r="AO232" s="145">
        <v>0</v>
      </c>
      <c r="AP232" s="145">
        <v>0</v>
      </c>
      <c r="AQ232" s="145">
        <v>0</v>
      </c>
      <c r="AR232" s="145">
        <v>0</v>
      </c>
      <c r="AS232" s="145">
        <v>0</v>
      </c>
      <c r="AT232" s="145">
        <v>0</v>
      </c>
      <c r="AU232" s="145">
        <v>0</v>
      </c>
      <c r="AV232" s="145">
        <v>0</v>
      </c>
      <c r="AW232" s="145">
        <v>0</v>
      </c>
      <c r="AX232" s="145">
        <v>0</v>
      </c>
      <c r="AY232" s="145">
        <v>0</v>
      </c>
      <c r="AZ232" s="145">
        <v>0</v>
      </c>
      <c r="BA232" s="145">
        <v>0</v>
      </c>
      <c r="BB232" s="145">
        <v>0</v>
      </c>
      <c r="BC232" s="28"/>
      <c r="BD232" s="142">
        <f t="shared" si="85"/>
        <v>0</v>
      </c>
      <c r="BF232" s="155">
        <f t="shared" si="86"/>
        <v>0</v>
      </c>
      <c r="BG232" s="152">
        <v>0</v>
      </c>
      <c r="BH232" s="152">
        <v>0</v>
      </c>
      <c r="BI232" s="145">
        <v>0</v>
      </c>
      <c r="BJ232" s="145">
        <v>0</v>
      </c>
      <c r="BK232" s="145">
        <v>0</v>
      </c>
      <c r="BL232" s="140">
        <f t="shared" si="87"/>
        <v>1</v>
      </c>
      <c r="BM232" s="28"/>
      <c r="BN232" s="155">
        <f t="shared" si="88"/>
        <v>0</v>
      </c>
      <c r="BO232" s="152">
        <v>0</v>
      </c>
      <c r="BP232" s="145">
        <v>0</v>
      </c>
      <c r="BQ232" s="145">
        <v>0</v>
      </c>
      <c r="BR232" s="145">
        <v>0</v>
      </c>
      <c r="BS232" s="140">
        <f t="shared" si="89"/>
        <v>1</v>
      </c>
      <c r="BU232" s="155">
        <f t="shared" si="90"/>
        <v>0</v>
      </c>
      <c r="BV232" s="152">
        <v>0</v>
      </c>
      <c r="BW232" s="152">
        <v>0</v>
      </c>
      <c r="BX232" s="152">
        <v>0</v>
      </c>
      <c r="BY232" s="152">
        <v>0</v>
      </c>
      <c r="BZ232" s="152">
        <v>0</v>
      </c>
      <c r="CA232" s="152">
        <v>0</v>
      </c>
      <c r="CB232" s="152">
        <v>0</v>
      </c>
      <c r="CC232" s="140">
        <f t="shared" si="91"/>
        <v>1</v>
      </c>
      <c r="CE232" s="157" cm="1">
        <f t="array" ref="CE232">IF($AA232=0,0,
IF(OR(ROUND($BD232,2)&lt;&gt;1,
OR($AI232:$BB232&lt;0)),1,0))</f>
        <v>0</v>
      </c>
      <c r="CG232" s="159">
        <f t="shared" si="92"/>
        <v>0</v>
      </c>
      <c r="CH232" s="159">
        <f t="shared" si="93"/>
        <v>0</v>
      </c>
      <c r="CI232" s="159">
        <f>SUM(CH$12:CH232)+1</f>
        <v>475</v>
      </c>
      <c r="CJ232" s="144" t="str">
        <f t="shared" si="80"/>
        <v>N/A</v>
      </c>
      <c r="CK232" s="159" t="str">
        <f>IFERROR(RANK(CJ232,CJ$12:CJ$286,0)+COUNTIF(CJ$12:CJ232,CJ232)-1,NA)</f>
        <v>N/A</v>
      </c>
      <c r="CM232" s="208" t="s">
        <v>741</v>
      </c>
      <c r="CN232" s="208" t="str">
        <f t="shared" si="81"/>
        <v>FY21</v>
      </c>
      <c r="CO232" s="52" cm="1">
        <f t="array" ref="CO232">Inflation!$S$11
/INDEX(Inflation!$J$11:$Z$11,,MATCH(RIGHT(CM232,2),RIGHT(Inflation!$J$9:$Z$9,2),0))
/(1+Inflation!$S$10)^0.5</f>
        <v>0.99572464908317349</v>
      </c>
      <c r="CP232" s="208" t="s">
        <v>199</v>
      </c>
    </row>
    <row r="233" spans="1:94" hidden="1" x14ac:dyDescent="0.2">
      <c r="A233" s="49">
        <f>IF(AND(COUNTIF(D$12:D233,D233)&gt;1,D233&lt;&gt;"[Project Name]"),1,0)</f>
        <v>0</v>
      </c>
      <c r="C233" s="28">
        <f t="shared" si="82"/>
        <v>222</v>
      </c>
      <c r="D233" s="29" t="s">
        <v>737</v>
      </c>
      <c r="E233" s="29" t="b">
        <v>0</v>
      </c>
      <c r="F233" s="148" t="s">
        <v>30</v>
      </c>
      <c r="G233" s="148" t="s">
        <v>30</v>
      </c>
      <c r="H233" s="148" t="s">
        <v>30</v>
      </c>
      <c r="I233" s="148" t="s">
        <v>15</v>
      </c>
      <c r="J233" s="148" t="s">
        <v>15</v>
      </c>
      <c r="K233" s="148" t="s">
        <v>15</v>
      </c>
      <c r="L233" s="148" t="s">
        <v>15</v>
      </c>
      <c r="M233" s="148" t="s">
        <v>15</v>
      </c>
      <c r="N233" s="148" t="s">
        <v>15</v>
      </c>
      <c r="O233" s="145">
        <v>0</v>
      </c>
      <c r="P233" s="148" t="s">
        <v>15</v>
      </c>
      <c r="Q233" s="149" t="s">
        <v>132</v>
      </c>
      <c r="R233" s="32" t="s">
        <v>738</v>
      </c>
      <c r="S233" s="145">
        <v>0.4</v>
      </c>
      <c r="T233" s="43">
        <f t="shared" si="83"/>
        <v>0.6</v>
      </c>
      <c r="V233" s="164">
        <v>0</v>
      </c>
      <c r="W233" s="164">
        <v>0</v>
      </c>
      <c r="X233" s="164">
        <v>0</v>
      </c>
      <c r="Y233" s="164">
        <v>0</v>
      </c>
      <c r="Z233" s="164">
        <v>0</v>
      </c>
      <c r="AA233" s="141">
        <f t="shared" si="84"/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I233" s="145">
        <v>0</v>
      </c>
      <c r="AJ233" s="145">
        <v>0</v>
      </c>
      <c r="AK233" s="145">
        <v>0</v>
      </c>
      <c r="AL233" s="145">
        <v>0</v>
      </c>
      <c r="AM233" s="145">
        <v>0</v>
      </c>
      <c r="AN233" s="145">
        <v>0</v>
      </c>
      <c r="AO233" s="145">
        <v>0</v>
      </c>
      <c r="AP233" s="145">
        <v>0</v>
      </c>
      <c r="AQ233" s="145">
        <v>0</v>
      </c>
      <c r="AR233" s="145">
        <v>0</v>
      </c>
      <c r="AS233" s="145">
        <v>0</v>
      </c>
      <c r="AT233" s="145">
        <v>0</v>
      </c>
      <c r="AU233" s="145">
        <v>0</v>
      </c>
      <c r="AV233" s="145">
        <v>0</v>
      </c>
      <c r="AW233" s="145">
        <v>0</v>
      </c>
      <c r="AX233" s="145">
        <v>0</v>
      </c>
      <c r="AY233" s="145">
        <v>0</v>
      </c>
      <c r="AZ233" s="145">
        <v>0</v>
      </c>
      <c r="BA233" s="145">
        <v>0</v>
      </c>
      <c r="BB233" s="145">
        <v>0</v>
      </c>
      <c r="BC233" s="28"/>
      <c r="BD233" s="142">
        <f t="shared" si="85"/>
        <v>0</v>
      </c>
      <c r="BF233" s="155">
        <f t="shared" si="86"/>
        <v>0</v>
      </c>
      <c r="BG233" s="152">
        <v>0</v>
      </c>
      <c r="BH233" s="152">
        <v>0</v>
      </c>
      <c r="BI233" s="145">
        <v>0</v>
      </c>
      <c r="BJ233" s="145">
        <v>0</v>
      </c>
      <c r="BK233" s="145">
        <v>0</v>
      </c>
      <c r="BL233" s="140">
        <f t="shared" si="87"/>
        <v>1</v>
      </c>
      <c r="BM233" s="28"/>
      <c r="BN233" s="155">
        <f t="shared" si="88"/>
        <v>0</v>
      </c>
      <c r="BO233" s="152">
        <v>0</v>
      </c>
      <c r="BP233" s="145">
        <v>0</v>
      </c>
      <c r="BQ233" s="145">
        <v>0</v>
      </c>
      <c r="BR233" s="145">
        <v>0</v>
      </c>
      <c r="BS233" s="140">
        <f t="shared" si="89"/>
        <v>1</v>
      </c>
      <c r="BU233" s="155">
        <f t="shared" si="90"/>
        <v>0</v>
      </c>
      <c r="BV233" s="152">
        <v>0</v>
      </c>
      <c r="BW233" s="152">
        <v>0</v>
      </c>
      <c r="BX233" s="152">
        <v>0</v>
      </c>
      <c r="BY233" s="152">
        <v>0</v>
      </c>
      <c r="BZ233" s="152">
        <v>0</v>
      </c>
      <c r="CA233" s="152">
        <v>0</v>
      </c>
      <c r="CB233" s="152">
        <v>0</v>
      </c>
      <c r="CC233" s="140">
        <f t="shared" si="91"/>
        <v>1</v>
      </c>
      <c r="CE233" s="157" cm="1">
        <f t="array" ref="CE233">IF($AA233=0,0,
IF(OR(ROUND($BD233,2)&lt;&gt;1,
OR($AI233:$BB233&lt;0)),1,0))</f>
        <v>0</v>
      </c>
      <c r="CG233" s="159">
        <f t="shared" si="92"/>
        <v>0</v>
      </c>
      <c r="CH233" s="159">
        <f t="shared" si="93"/>
        <v>0</v>
      </c>
      <c r="CI233" s="159">
        <f>SUM(CH$12:CH233)+1</f>
        <v>475</v>
      </c>
      <c r="CJ233" s="144" t="str">
        <f t="shared" si="80"/>
        <v>N/A</v>
      </c>
      <c r="CK233" s="159" t="str">
        <f>IFERROR(RANK(CJ233,CJ$12:CJ$286,0)+COUNTIF(CJ$12:CJ233,CJ233)-1,NA)</f>
        <v>N/A</v>
      </c>
      <c r="CM233" s="208" t="s">
        <v>741</v>
      </c>
      <c r="CN233" s="208" t="str">
        <f t="shared" si="81"/>
        <v>FY21</v>
      </c>
      <c r="CO233" s="52" cm="1">
        <f t="array" ref="CO233">Inflation!$S$11
/INDEX(Inflation!$J$11:$Z$11,,MATCH(RIGHT(CM233,2),RIGHT(Inflation!$J$9:$Z$9,2),0))
/(1+Inflation!$S$10)^0.5</f>
        <v>0.99572464908317349</v>
      </c>
      <c r="CP233" s="208" t="s">
        <v>199</v>
      </c>
    </row>
    <row r="234" spans="1:94" hidden="1" x14ac:dyDescent="0.2">
      <c r="A234" s="49">
        <f>IF(AND(COUNTIF(D$12:D234,D234)&gt;1,D234&lt;&gt;"[Project Name]"),1,0)</f>
        <v>0</v>
      </c>
      <c r="C234" s="28">
        <f t="shared" si="82"/>
        <v>223</v>
      </c>
      <c r="D234" s="29" t="s">
        <v>737</v>
      </c>
      <c r="E234" s="29" t="b">
        <v>0</v>
      </c>
      <c r="F234" s="148" t="s">
        <v>30</v>
      </c>
      <c r="G234" s="148" t="s">
        <v>30</v>
      </c>
      <c r="H234" s="148" t="s">
        <v>30</v>
      </c>
      <c r="I234" s="148" t="s">
        <v>15</v>
      </c>
      <c r="J234" s="148" t="s">
        <v>15</v>
      </c>
      <c r="K234" s="148" t="s">
        <v>15</v>
      </c>
      <c r="L234" s="148" t="s">
        <v>15</v>
      </c>
      <c r="M234" s="148" t="s">
        <v>15</v>
      </c>
      <c r="N234" s="148" t="s">
        <v>15</v>
      </c>
      <c r="O234" s="145">
        <v>0</v>
      </c>
      <c r="P234" s="148" t="s">
        <v>15</v>
      </c>
      <c r="Q234" s="149" t="s">
        <v>132</v>
      </c>
      <c r="R234" s="32" t="s">
        <v>738</v>
      </c>
      <c r="S234" s="145">
        <v>0.4</v>
      </c>
      <c r="T234" s="43">
        <f t="shared" si="83"/>
        <v>0.6</v>
      </c>
      <c r="V234" s="164">
        <v>0</v>
      </c>
      <c r="W234" s="164">
        <v>0</v>
      </c>
      <c r="X234" s="164">
        <v>0</v>
      </c>
      <c r="Y234" s="164">
        <v>0</v>
      </c>
      <c r="Z234" s="164">
        <v>0</v>
      </c>
      <c r="AA234" s="141">
        <f t="shared" si="84"/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I234" s="145">
        <v>0</v>
      </c>
      <c r="AJ234" s="145">
        <v>0</v>
      </c>
      <c r="AK234" s="145">
        <v>0</v>
      </c>
      <c r="AL234" s="145">
        <v>0</v>
      </c>
      <c r="AM234" s="145">
        <v>0</v>
      </c>
      <c r="AN234" s="145">
        <v>0</v>
      </c>
      <c r="AO234" s="145">
        <v>0</v>
      </c>
      <c r="AP234" s="145">
        <v>0</v>
      </c>
      <c r="AQ234" s="145">
        <v>0</v>
      </c>
      <c r="AR234" s="145">
        <v>0</v>
      </c>
      <c r="AS234" s="145">
        <v>0</v>
      </c>
      <c r="AT234" s="145">
        <v>0</v>
      </c>
      <c r="AU234" s="145">
        <v>0</v>
      </c>
      <c r="AV234" s="145">
        <v>0</v>
      </c>
      <c r="AW234" s="145">
        <v>0</v>
      </c>
      <c r="AX234" s="145">
        <v>0</v>
      </c>
      <c r="AY234" s="145">
        <v>0</v>
      </c>
      <c r="AZ234" s="145">
        <v>0</v>
      </c>
      <c r="BA234" s="145">
        <v>0</v>
      </c>
      <c r="BB234" s="145">
        <v>0</v>
      </c>
      <c r="BC234" s="28"/>
      <c r="BD234" s="142">
        <f t="shared" si="85"/>
        <v>0</v>
      </c>
      <c r="BF234" s="155">
        <f t="shared" si="86"/>
        <v>0</v>
      </c>
      <c r="BG234" s="152">
        <v>0</v>
      </c>
      <c r="BH234" s="152">
        <v>0</v>
      </c>
      <c r="BI234" s="145">
        <v>0</v>
      </c>
      <c r="BJ234" s="145">
        <v>0</v>
      </c>
      <c r="BK234" s="145">
        <v>0</v>
      </c>
      <c r="BL234" s="140">
        <f t="shared" si="87"/>
        <v>1</v>
      </c>
      <c r="BM234" s="28"/>
      <c r="BN234" s="155">
        <f t="shared" si="88"/>
        <v>0</v>
      </c>
      <c r="BO234" s="152">
        <v>0</v>
      </c>
      <c r="BP234" s="145">
        <v>0</v>
      </c>
      <c r="BQ234" s="145">
        <v>0</v>
      </c>
      <c r="BR234" s="145">
        <v>0</v>
      </c>
      <c r="BS234" s="140">
        <f t="shared" si="89"/>
        <v>1</v>
      </c>
      <c r="BU234" s="155">
        <f t="shared" si="90"/>
        <v>0</v>
      </c>
      <c r="BV234" s="152">
        <v>0</v>
      </c>
      <c r="BW234" s="152">
        <v>0</v>
      </c>
      <c r="BX234" s="152">
        <v>0</v>
      </c>
      <c r="BY234" s="152">
        <v>0</v>
      </c>
      <c r="BZ234" s="152">
        <v>0</v>
      </c>
      <c r="CA234" s="152">
        <v>0</v>
      </c>
      <c r="CB234" s="152">
        <v>0</v>
      </c>
      <c r="CC234" s="140">
        <f t="shared" si="91"/>
        <v>1</v>
      </c>
      <c r="CE234" s="157" cm="1">
        <f t="array" ref="CE234">IF($AA234=0,0,
IF(OR(ROUND($BD234,2)&lt;&gt;1,
OR($AI234:$BB234&lt;0)),1,0))</f>
        <v>0</v>
      </c>
      <c r="CG234" s="159">
        <f t="shared" si="92"/>
        <v>0</v>
      </c>
      <c r="CH234" s="159">
        <f t="shared" si="93"/>
        <v>0</v>
      </c>
      <c r="CI234" s="159">
        <f>SUM(CH$12:CH234)+1</f>
        <v>475</v>
      </c>
      <c r="CJ234" s="144" t="str">
        <f t="shared" si="80"/>
        <v>N/A</v>
      </c>
      <c r="CK234" s="159" t="str">
        <f>IFERROR(RANK(CJ234,CJ$12:CJ$286,0)+COUNTIF(CJ$12:CJ234,CJ234)-1,NA)</f>
        <v>N/A</v>
      </c>
      <c r="CM234" s="208" t="s">
        <v>741</v>
      </c>
      <c r="CN234" s="208" t="str">
        <f t="shared" si="81"/>
        <v>FY21</v>
      </c>
      <c r="CO234" s="52" cm="1">
        <f t="array" ref="CO234">Inflation!$S$11
/INDEX(Inflation!$J$11:$Z$11,,MATCH(RIGHT(CM234,2),RIGHT(Inflation!$J$9:$Z$9,2),0))
/(1+Inflation!$S$10)^0.5</f>
        <v>0.99572464908317349</v>
      </c>
      <c r="CP234" s="208" t="s">
        <v>199</v>
      </c>
    </row>
    <row r="235" spans="1:94" hidden="1" x14ac:dyDescent="0.2">
      <c r="A235" s="49">
        <f>IF(AND(COUNTIF(D$12:D235,D235)&gt;1,D235&lt;&gt;"[Project Name]"),1,0)</f>
        <v>0</v>
      </c>
      <c r="C235" s="28">
        <f t="shared" si="82"/>
        <v>224</v>
      </c>
      <c r="D235" s="29" t="s">
        <v>737</v>
      </c>
      <c r="E235" s="29" t="b">
        <v>0</v>
      </c>
      <c r="F235" s="148" t="s">
        <v>30</v>
      </c>
      <c r="G235" s="148" t="s">
        <v>30</v>
      </c>
      <c r="H235" s="148" t="s">
        <v>30</v>
      </c>
      <c r="I235" s="148" t="s">
        <v>15</v>
      </c>
      <c r="J235" s="148" t="s">
        <v>15</v>
      </c>
      <c r="K235" s="148" t="s">
        <v>15</v>
      </c>
      <c r="L235" s="148" t="s">
        <v>15</v>
      </c>
      <c r="M235" s="148" t="s">
        <v>15</v>
      </c>
      <c r="N235" s="148" t="s">
        <v>15</v>
      </c>
      <c r="O235" s="145">
        <v>0</v>
      </c>
      <c r="P235" s="148" t="s">
        <v>15</v>
      </c>
      <c r="Q235" s="149" t="s">
        <v>132</v>
      </c>
      <c r="R235" s="32" t="s">
        <v>738</v>
      </c>
      <c r="S235" s="145">
        <v>0.4</v>
      </c>
      <c r="T235" s="43">
        <f t="shared" si="83"/>
        <v>0.6</v>
      </c>
      <c r="V235" s="164">
        <v>0</v>
      </c>
      <c r="W235" s="164">
        <v>0</v>
      </c>
      <c r="X235" s="164">
        <v>0</v>
      </c>
      <c r="Y235" s="164">
        <v>0</v>
      </c>
      <c r="Z235" s="164">
        <v>0</v>
      </c>
      <c r="AA235" s="141">
        <f t="shared" si="84"/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I235" s="145">
        <v>0</v>
      </c>
      <c r="AJ235" s="145">
        <v>0</v>
      </c>
      <c r="AK235" s="145">
        <v>0</v>
      </c>
      <c r="AL235" s="145">
        <v>0</v>
      </c>
      <c r="AM235" s="145">
        <v>0</v>
      </c>
      <c r="AN235" s="145">
        <v>0</v>
      </c>
      <c r="AO235" s="145">
        <v>0</v>
      </c>
      <c r="AP235" s="145">
        <v>0</v>
      </c>
      <c r="AQ235" s="145">
        <v>0</v>
      </c>
      <c r="AR235" s="145">
        <v>0</v>
      </c>
      <c r="AS235" s="145">
        <v>0</v>
      </c>
      <c r="AT235" s="145">
        <v>0</v>
      </c>
      <c r="AU235" s="145">
        <v>0</v>
      </c>
      <c r="AV235" s="145">
        <v>0</v>
      </c>
      <c r="AW235" s="145">
        <v>0</v>
      </c>
      <c r="AX235" s="145">
        <v>0</v>
      </c>
      <c r="AY235" s="145">
        <v>0</v>
      </c>
      <c r="AZ235" s="145">
        <v>0</v>
      </c>
      <c r="BA235" s="145">
        <v>0</v>
      </c>
      <c r="BB235" s="145">
        <v>0</v>
      </c>
      <c r="BC235" s="28"/>
      <c r="BD235" s="142">
        <f t="shared" si="85"/>
        <v>0</v>
      </c>
      <c r="BF235" s="155">
        <f t="shared" si="86"/>
        <v>0</v>
      </c>
      <c r="BG235" s="152">
        <v>0</v>
      </c>
      <c r="BH235" s="152">
        <v>0</v>
      </c>
      <c r="BI235" s="145">
        <v>0</v>
      </c>
      <c r="BJ235" s="145">
        <v>0</v>
      </c>
      <c r="BK235" s="145">
        <v>0</v>
      </c>
      <c r="BL235" s="140">
        <f t="shared" si="87"/>
        <v>1</v>
      </c>
      <c r="BM235" s="28"/>
      <c r="BN235" s="155">
        <f t="shared" si="88"/>
        <v>0</v>
      </c>
      <c r="BO235" s="152">
        <v>0</v>
      </c>
      <c r="BP235" s="145">
        <v>0</v>
      </c>
      <c r="BQ235" s="145">
        <v>0</v>
      </c>
      <c r="BR235" s="145">
        <v>0</v>
      </c>
      <c r="BS235" s="140">
        <f t="shared" si="89"/>
        <v>1</v>
      </c>
      <c r="BU235" s="155">
        <f t="shared" si="90"/>
        <v>0</v>
      </c>
      <c r="BV235" s="152">
        <v>0</v>
      </c>
      <c r="BW235" s="152">
        <v>0</v>
      </c>
      <c r="BX235" s="152">
        <v>0</v>
      </c>
      <c r="BY235" s="152">
        <v>0</v>
      </c>
      <c r="BZ235" s="152">
        <v>0</v>
      </c>
      <c r="CA235" s="152">
        <v>0</v>
      </c>
      <c r="CB235" s="152">
        <v>0</v>
      </c>
      <c r="CC235" s="140">
        <f t="shared" si="91"/>
        <v>1</v>
      </c>
      <c r="CE235" s="157" cm="1">
        <f t="array" ref="CE235">IF($AA235=0,0,
IF(OR(ROUND($BD235,2)&lt;&gt;1,
OR($AI235:$BB235&lt;0)),1,0))</f>
        <v>0</v>
      </c>
      <c r="CG235" s="159">
        <f t="shared" si="92"/>
        <v>0</v>
      </c>
      <c r="CH235" s="159">
        <f t="shared" si="93"/>
        <v>0</v>
      </c>
      <c r="CI235" s="159">
        <f>SUM(CH$12:CH235)+1</f>
        <v>475</v>
      </c>
      <c r="CJ235" s="144" t="str">
        <f t="shared" si="80"/>
        <v>N/A</v>
      </c>
      <c r="CK235" s="159" t="str">
        <f>IFERROR(RANK(CJ235,CJ$12:CJ$286,0)+COUNTIF(CJ$12:CJ235,CJ235)-1,NA)</f>
        <v>N/A</v>
      </c>
      <c r="CM235" s="208" t="s">
        <v>741</v>
      </c>
      <c r="CN235" s="208" t="str">
        <f t="shared" si="81"/>
        <v>FY21</v>
      </c>
      <c r="CO235" s="52" cm="1">
        <f t="array" ref="CO235">Inflation!$S$11
/INDEX(Inflation!$J$11:$Z$11,,MATCH(RIGHT(CM235,2),RIGHT(Inflation!$J$9:$Z$9,2),0))
/(1+Inflation!$S$10)^0.5</f>
        <v>0.99572464908317349</v>
      </c>
      <c r="CP235" s="208" t="s">
        <v>199</v>
      </c>
    </row>
    <row r="236" spans="1:94" hidden="1" x14ac:dyDescent="0.2">
      <c r="A236" s="49">
        <f>IF(AND(COUNTIF(D$12:D236,D236)&gt;1,D236&lt;&gt;"[Project Name]"),1,0)</f>
        <v>0</v>
      </c>
      <c r="C236" s="28">
        <f t="shared" si="82"/>
        <v>225</v>
      </c>
      <c r="D236" s="29" t="s">
        <v>737</v>
      </c>
      <c r="E236" s="29" t="b">
        <v>0</v>
      </c>
      <c r="F236" s="148" t="s">
        <v>30</v>
      </c>
      <c r="G236" s="148" t="s">
        <v>30</v>
      </c>
      <c r="H236" s="148" t="s">
        <v>30</v>
      </c>
      <c r="I236" s="148" t="s">
        <v>15</v>
      </c>
      <c r="J236" s="148" t="s">
        <v>15</v>
      </c>
      <c r="K236" s="148" t="s">
        <v>15</v>
      </c>
      <c r="L236" s="148" t="s">
        <v>15</v>
      </c>
      <c r="M236" s="148" t="s">
        <v>15</v>
      </c>
      <c r="N236" s="148" t="s">
        <v>15</v>
      </c>
      <c r="O236" s="145">
        <v>0</v>
      </c>
      <c r="P236" s="148" t="s">
        <v>15</v>
      </c>
      <c r="Q236" s="149" t="s">
        <v>132</v>
      </c>
      <c r="R236" s="32" t="s">
        <v>738</v>
      </c>
      <c r="S236" s="145">
        <v>0.4</v>
      </c>
      <c r="T236" s="43">
        <f t="shared" si="83"/>
        <v>0.6</v>
      </c>
      <c r="V236" s="164">
        <v>0</v>
      </c>
      <c r="W236" s="164">
        <v>0</v>
      </c>
      <c r="X236" s="164">
        <v>0</v>
      </c>
      <c r="Y236" s="164">
        <v>0</v>
      </c>
      <c r="Z236" s="164">
        <v>0</v>
      </c>
      <c r="AA236" s="141">
        <f t="shared" si="84"/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I236" s="145">
        <v>0</v>
      </c>
      <c r="AJ236" s="145">
        <v>0</v>
      </c>
      <c r="AK236" s="145">
        <v>0</v>
      </c>
      <c r="AL236" s="145">
        <v>0</v>
      </c>
      <c r="AM236" s="145">
        <v>0</v>
      </c>
      <c r="AN236" s="145">
        <v>0</v>
      </c>
      <c r="AO236" s="145">
        <v>0</v>
      </c>
      <c r="AP236" s="145">
        <v>0</v>
      </c>
      <c r="AQ236" s="145">
        <v>0</v>
      </c>
      <c r="AR236" s="145">
        <v>0</v>
      </c>
      <c r="AS236" s="145">
        <v>0</v>
      </c>
      <c r="AT236" s="145">
        <v>0</v>
      </c>
      <c r="AU236" s="145">
        <v>0</v>
      </c>
      <c r="AV236" s="145">
        <v>0</v>
      </c>
      <c r="AW236" s="145">
        <v>0</v>
      </c>
      <c r="AX236" s="145">
        <v>0</v>
      </c>
      <c r="AY236" s="145">
        <v>0</v>
      </c>
      <c r="AZ236" s="145">
        <v>0</v>
      </c>
      <c r="BA236" s="145">
        <v>0</v>
      </c>
      <c r="BB236" s="145">
        <v>0</v>
      </c>
      <c r="BC236" s="28"/>
      <c r="BD236" s="142">
        <f t="shared" si="85"/>
        <v>0</v>
      </c>
      <c r="BF236" s="155">
        <f t="shared" si="86"/>
        <v>0</v>
      </c>
      <c r="BG236" s="152">
        <v>0</v>
      </c>
      <c r="BH236" s="152">
        <v>0</v>
      </c>
      <c r="BI236" s="145">
        <v>0</v>
      </c>
      <c r="BJ236" s="145">
        <v>0</v>
      </c>
      <c r="BK236" s="145">
        <v>0</v>
      </c>
      <c r="BL236" s="140">
        <f t="shared" si="87"/>
        <v>1</v>
      </c>
      <c r="BM236" s="28"/>
      <c r="BN236" s="155">
        <f t="shared" si="88"/>
        <v>0</v>
      </c>
      <c r="BO236" s="152">
        <v>0</v>
      </c>
      <c r="BP236" s="145">
        <v>0</v>
      </c>
      <c r="BQ236" s="145">
        <v>0</v>
      </c>
      <c r="BR236" s="145">
        <v>0</v>
      </c>
      <c r="BS236" s="140">
        <f t="shared" si="89"/>
        <v>1</v>
      </c>
      <c r="BU236" s="155">
        <f t="shared" si="90"/>
        <v>0</v>
      </c>
      <c r="BV236" s="152">
        <v>0</v>
      </c>
      <c r="BW236" s="152">
        <v>0</v>
      </c>
      <c r="BX236" s="152">
        <v>0</v>
      </c>
      <c r="BY236" s="152">
        <v>0</v>
      </c>
      <c r="BZ236" s="152">
        <v>0</v>
      </c>
      <c r="CA236" s="152">
        <v>0</v>
      </c>
      <c r="CB236" s="152">
        <v>0</v>
      </c>
      <c r="CC236" s="140">
        <f t="shared" si="91"/>
        <v>1</v>
      </c>
      <c r="CE236" s="157" cm="1">
        <f t="array" ref="CE236">IF($AA236=0,0,
IF(OR(ROUND($BD236,2)&lt;&gt;1,
OR($AI236:$BB236&lt;0)),1,0))</f>
        <v>0</v>
      </c>
      <c r="CG236" s="159">
        <f t="shared" si="92"/>
        <v>0</v>
      </c>
      <c r="CH236" s="159">
        <f t="shared" si="93"/>
        <v>0</v>
      </c>
      <c r="CI236" s="159">
        <f>SUM(CH$12:CH236)+1</f>
        <v>475</v>
      </c>
      <c r="CJ236" s="144" t="str">
        <f t="shared" si="80"/>
        <v>N/A</v>
      </c>
      <c r="CK236" s="159" t="str">
        <f>IFERROR(RANK(CJ236,CJ$12:CJ$286,0)+COUNTIF(CJ$12:CJ236,CJ236)-1,NA)</f>
        <v>N/A</v>
      </c>
      <c r="CM236" s="208" t="s">
        <v>741</v>
      </c>
      <c r="CN236" s="208" t="str">
        <f t="shared" si="81"/>
        <v>FY21</v>
      </c>
      <c r="CO236" s="52" cm="1">
        <f t="array" ref="CO236">Inflation!$S$11
/INDEX(Inflation!$J$11:$Z$11,,MATCH(RIGHT(CM236,2),RIGHT(Inflation!$J$9:$Z$9,2),0))
/(1+Inflation!$S$10)^0.5</f>
        <v>0.99572464908317349</v>
      </c>
      <c r="CP236" s="208" t="s">
        <v>199</v>
      </c>
    </row>
    <row r="237" spans="1:94" hidden="1" x14ac:dyDescent="0.2">
      <c r="A237" s="49">
        <f>IF(AND(COUNTIF(D$12:D237,D237)&gt;1,D237&lt;&gt;"[Project Name]"),1,0)</f>
        <v>0</v>
      </c>
      <c r="C237" s="28">
        <f t="shared" si="82"/>
        <v>226</v>
      </c>
      <c r="D237" s="29" t="s">
        <v>737</v>
      </c>
      <c r="E237" s="29" t="b">
        <v>0</v>
      </c>
      <c r="F237" s="148" t="s">
        <v>30</v>
      </c>
      <c r="G237" s="148" t="s">
        <v>30</v>
      </c>
      <c r="H237" s="148" t="s">
        <v>30</v>
      </c>
      <c r="I237" s="148" t="s">
        <v>15</v>
      </c>
      <c r="J237" s="148" t="s">
        <v>15</v>
      </c>
      <c r="K237" s="148" t="s">
        <v>15</v>
      </c>
      <c r="L237" s="148" t="s">
        <v>15</v>
      </c>
      <c r="M237" s="148" t="s">
        <v>15</v>
      </c>
      <c r="N237" s="148" t="s">
        <v>15</v>
      </c>
      <c r="O237" s="145">
        <v>0</v>
      </c>
      <c r="P237" s="148" t="s">
        <v>15</v>
      </c>
      <c r="Q237" s="149" t="s">
        <v>132</v>
      </c>
      <c r="R237" s="32" t="s">
        <v>738</v>
      </c>
      <c r="S237" s="145">
        <v>0.4</v>
      </c>
      <c r="T237" s="43">
        <f t="shared" si="83"/>
        <v>0.6</v>
      </c>
      <c r="V237" s="164">
        <v>0</v>
      </c>
      <c r="W237" s="164">
        <v>0</v>
      </c>
      <c r="X237" s="164">
        <v>0</v>
      </c>
      <c r="Y237" s="164">
        <v>0</v>
      </c>
      <c r="Z237" s="164">
        <v>0</v>
      </c>
      <c r="AA237" s="141">
        <f t="shared" si="84"/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I237" s="145">
        <v>0</v>
      </c>
      <c r="AJ237" s="145">
        <v>0</v>
      </c>
      <c r="AK237" s="145">
        <v>0</v>
      </c>
      <c r="AL237" s="145">
        <v>0</v>
      </c>
      <c r="AM237" s="145">
        <v>0</v>
      </c>
      <c r="AN237" s="145">
        <v>0</v>
      </c>
      <c r="AO237" s="145">
        <v>0</v>
      </c>
      <c r="AP237" s="145">
        <v>0</v>
      </c>
      <c r="AQ237" s="145">
        <v>0</v>
      </c>
      <c r="AR237" s="145">
        <v>0</v>
      </c>
      <c r="AS237" s="145">
        <v>0</v>
      </c>
      <c r="AT237" s="145">
        <v>0</v>
      </c>
      <c r="AU237" s="145">
        <v>0</v>
      </c>
      <c r="AV237" s="145">
        <v>0</v>
      </c>
      <c r="AW237" s="145">
        <v>0</v>
      </c>
      <c r="AX237" s="145">
        <v>0</v>
      </c>
      <c r="AY237" s="145">
        <v>0</v>
      </c>
      <c r="AZ237" s="145">
        <v>0</v>
      </c>
      <c r="BA237" s="145">
        <v>0</v>
      </c>
      <c r="BB237" s="145">
        <v>0</v>
      </c>
      <c r="BC237" s="28"/>
      <c r="BD237" s="142">
        <f t="shared" si="85"/>
        <v>0</v>
      </c>
      <c r="BF237" s="155">
        <f t="shared" si="86"/>
        <v>0</v>
      </c>
      <c r="BG237" s="152">
        <v>0</v>
      </c>
      <c r="BH237" s="152">
        <v>0</v>
      </c>
      <c r="BI237" s="145">
        <v>0</v>
      </c>
      <c r="BJ237" s="145">
        <v>0</v>
      </c>
      <c r="BK237" s="145">
        <v>0</v>
      </c>
      <c r="BL237" s="140">
        <f t="shared" si="87"/>
        <v>1</v>
      </c>
      <c r="BM237" s="28"/>
      <c r="BN237" s="155">
        <f t="shared" si="88"/>
        <v>0</v>
      </c>
      <c r="BO237" s="152">
        <v>0</v>
      </c>
      <c r="BP237" s="145">
        <v>0</v>
      </c>
      <c r="BQ237" s="145">
        <v>0</v>
      </c>
      <c r="BR237" s="145">
        <v>0</v>
      </c>
      <c r="BS237" s="140">
        <f t="shared" si="89"/>
        <v>1</v>
      </c>
      <c r="BU237" s="155">
        <f t="shared" si="90"/>
        <v>0</v>
      </c>
      <c r="BV237" s="152">
        <v>0</v>
      </c>
      <c r="BW237" s="152">
        <v>0</v>
      </c>
      <c r="BX237" s="152">
        <v>0</v>
      </c>
      <c r="BY237" s="152">
        <v>0</v>
      </c>
      <c r="BZ237" s="152">
        <v>0</v>
      </c>
      <c r="CA237" s="152">
        <v>0</v>
      </c>
      <c r="CB237" s="152">
        <v>0</v>
      </c>
      <c r="CC237" s="140">
        <f t="shared" si="91"/>
        <v>1</v>
      </c>
      <c r="CE237" s="157" cm="1">
        <f t="array" ref="CE237">IF($AA237=0,0,
IF(OR(ROUND($BD237,2)&lt;&gt;1,
OR($AI237:$BB237&lt;0)),1,0))</f>
        <v>0</v>
      </c>
      <c r="CG237" s="159">
        <f t="shared" si="92"/>
        <v>0</v>
      </c>
      <c r="CH237" s="159">
        <f t="shared" si="93"/>
        <v>0</v>
      </c>
      <c r="CI237" s="159">
        <f>SUM(CH$12:CH237)+1</f>
        <v>475</v>
      </c>
      <c r="CJ237" s="144" t="str">
        <f t="shared" si="80"/>
        <v>N/A</v>
      </c>
      <c r="CK237" s="159" t="str">
        <f>IFERROR(RANK(CJ237,CJ$12:CJ$286,0)+COUNTIF(CJ$12:CJ237,CJ237)-1,NA)</f>
        <v>N/A</v>
      </c>
      <c r="CM237" s="208" t="s">
        <v>741</v>
      </c>
      <c r="CN237" s="208" t="str">
        <f t="shared" si="81"/>
        <v>FY21</v>
      </c>
      <c r="CO237" s="52" cm="1">
        <f t="array" ref="CO237">Inflation!$S$11
/INDEX(Inflation!$J$11:$Z$11,,MATCH(RIGHT(CM237,2),RIGHT(Inflation!$J$9:$Z$9,2),0))
/(1+Inflation!$S$10)^0.5</f>
        <v>0.99572464908317349</v>
      </c>
      <c r="CP237" s="208" t="s">
        <v>199</v>
      </c>
    </row>
    <row r="238" spans="1:94" hidden="1" x14ac:dyDescent="0.2">
      <c r="A238" s="49">
        <f>IF(AND(COUNTIF(D$12:D238,D238)&gt;1,D238&lt;&gt;"[Project Name]"),1,0)</f>
        <v>0</v>
      </c>
      <c r="C238" s="28">
        <f t="shared" ref="C238:C269" si="94">IF(ISNUMBER(C237),C237+1,1)</f>
        <v>227</v>
      </c>
      <c r="D238" s="29" t="s">
        <v>737</v>
      </c>
      <c r="E238" s="29" t="b">
        <v>0</v>
      </c>
      <c r="F238" s="148" t="s">
        <v>30</v>
      </c>
      <c r="G238" s="148" t="s">
        <v>30</v>
      </c>
      <c r="H238" s="148" t="s">
        <v>30</v>
      </c>
      <c r="I238" s="148" t="s">
        <v>15</v>
      </c>
      <c r="J238" s="148" t="s">
        <v>15</v>
      </c>
      <c r="K238" s="148" t="s">
        <v>15</v>
      </c>
      <c r="L238" s="148" t="s">
        <v>15</v>
      </c>
      <c r="M238" s="148" t="s">
        <v>15</v>
      </c>
      <c r="N238" s="148" t="s">
        <v>15</v>
      </c>
      <c r="O238" s="145">
        <v>0</v>
      </c>
      <c r="P238" s="148" t="s">
        <v>15</v>
      </c>
      <c r="Q238" s="149" t="s">
        <v>132</v>
      </c>
      <c r="R238" s="32" t="s">
        <v>738</v>
      </c>
      <c r="S238" s="145">
        <v>0.4</v>
      </c>
      <c r="T238" s="43">
        <f t="shared" ref="T238:T269" si="95">1-S238</f>
        <v>0.6</v>
      </c>
      <c r="V238" s="164">
        <v>0</v>
      </c>
      <c r="W238" s="164">
        <v>0</v>
      </c>
      <c r="X238" s="164">
        <v>0</v>
      </c>
      <c r="Y238" s="164">
        <v>0</v>
      </c>
      <c r="Z238" s="164">
        <v>0</v>
      </c>
      <c r="AA238" s="141">
        <f t="shared" ref="AA238:AA269" si="96">SUM(V238:Z238)</f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I238" s="145">
        <v>0</v>
      </c>
      <c r="AJ238" s="145">
        <v>0</v>
      </c>
      <c r="AK238" s="145">
        <v>0</v>
      </c>
      <c r="AL238" s="145">
        <v>0</v>
      </c>
      <c r="AM238" s="145">
        <v>0</v>
      </c>
      <c r="AN238" s="145">
        <v>0</v>
      </c>
      <c r="AO238" s="145">
        <v>0</v>
      </c>
      <c r="AP238" s="145">
        <v>0</v>
      </c>
      <c r="AQ238" s="145">
        <v>0</v>
      </c>
      <c r="AR238" s="145">
        <v>0</v>
      </c>
      <c r="AS238" s="145">
        <v>0</v>
      </c>
      <c r="AT238" s="145">
        <v>0</v>
      </c>
      <c r="AU238" s="145">
        <v>0</v>
      </c>
      <c r="AV238" s="145">
        <v>0</v>
      </c>
      <c r="AW238" s="145">
        <v>0</v>
      </c>
      <c r="AX238" s="145">
        <v>0</v>
      </c>
      <c r="AY238" s="145">
        <v>0</v>
      </c>
      <c r="AZ238" s="145">
        <v>0</v>
      </c>
      <c r="BA238" s="145">
        <v>0</v>
      </c>
      <c r="BB238" s="145">
        <v>0</v>
      </c>
      <c r="BC238" s="28"/>
      <c r="BD238" s="142">
        <f t="shared" ref="BD238:BD269" si="97">SUM(AI238:BB238)</f>
        <v>0</v>
      </c>
      <c r="BF238" s="155">
        <f t="shared" ref="BF238:BF269" si="98">$AI238+$AJ238+$AP238</f>
        <v>0</v>
      </c>
      <c r="BG238" s="152">
        <v>0</v>
      </c>
      <c r="BH238" s="152">
        <v>0</v>
      </c>
      <c r="BI238" s="145">
        <v>0</v>
      </c>
      <c r="BJ238" s="145">
        <v>0</v>
      </c>
      <c r="BK238" s="145">
        <v>0</v>
      </c>
      <c r="BL238" s="140">
        <f t="shared" ref="BL238:BL269" si="99">1-SUM(BG238:BK238)</f>
        <v>1</v>
      </c>
      <c r="BM238" s="28"/>
      <c r="BN238" s="155">
        <f t="shared" ref="BN238:BN269" si="100">$AK238+$AR238</f>
        <v>0</v>
      </c>
      <c r="BO238" s="152">
        <v>0</v>
      </c>
      <c r="BP238" s="145">
        <v>0</v>
      </c>
      <c r="BQ238" s="145">
        <v>0</v>
      </c>
      <c r="BR238" s="145">
        <v>0</v>
      </c>
      <c r="BS238" s="140">
        <f t="shared" ref="BS238:BS269" si="101">1-SUM(BO238:BR238)</f>
        <v>1</v>
      </c>
      <c r="BU238" s="155">
        <f t="shared" ref="BU238:BU269" si="102">$AL238
+$AM238
+$AN238</f>
        <v>0</v>
      </c>
      <c r="BV238" s="152">
        <v>0</v>
      </c>
      <c r="BW238" s="152">
        <v>0</v>
      </c>
      <c r="BX238" s="152">
        <v>0</v>
      </c>
      <c r="BY238" s="152">
        <v>0</v>
      </c>
      <c r="BZ238" s="152">
        <v>0</v>
      </c>
      <c r="CA238" s="152">
        <v>0</v>
      </c>
      <c r="CB238" s="152">
        <v>0</v>
      </c>
      <c r="CC238" s="140">
        <f t="shared" ref="CC238:CC269" si="103">1-SUM(BV238:CB238)</f>
        <v>1</v>
      </c>
      <c r="CE238" s="157" cm="1">
        <f t="array" ref="CE238">IF($AA238=0,0,
IF(OR(ROUND($BD238,2)&lt;&gt;1,
OR($AI238:$BB238&lt;0)),1,0))</f>
        <v>0</v>
      </c>
      <c r="CG238" s="159">
        <f t="shared" ref="CG238:CG269" si="104">COUNTIF($AI238:$BB238,"&lt;&gt;"&amp;0)</f>
        <v>0</v>
      </c>
      <c r="CH238" s="159">
        <f t="shared" ref="CH238:CH269" si="105">CG238*ROWS(IC_Category_List)</f>
        <v>0</v>
      </c>
      <c r="CI238" s="159">
        <f>SUM(CH$12:CH238)+1</f>
        <v>475</v>
      </c>
      <c r="CJ238" s="144" t="str">
        <f t="shared" si="80"/>
        <v>N/A</v>
      </c>
      <c r="CK238" s="159" t="str">
        <f>IFERROR(RANK(CJ238,CJ$12:CJ$286,0)+COUNTIF(CJ$12:CJ238,CJ238)-1,NA)</f>
        <v>N/A</v>
      </c>
      <c r="CM238" s="208" t="s">
        <v>741</v>
      </c>
      <c r="CN238" s="208" t="str">
        <f t="shared" si="81"/>
        <v>FY21</v>
      </c>
      <c r="CO238" s="52" cm="1">
        <f t="array" ref="CO238">Inflation!$S$11
/INDEX(Inflation!$J$11:$Z$11,,MATCH(RIGHT(CM238,2),RIGHT(Inflation!$J$9:$Z$9,2),0))
/(1+Inflation!$S$10)^0.5</f>
        <v>0.99572464908317349</v>
      </c>
      <c r="CP238" s="208" t="s">
        <v>199</v>
      </c>
    </row>
    <row r="239" spans="1:94" hidden="1" x14ac:dyDescent="0.2">
      <c r="A239" s="49">
        <f>IF(AND(COUNTIF(D$12:D239,D239)&gt;1,D239&lt;&gt;"[Project Name]"),1,0)</f>
        <v>0</v>
      </c>
      <c r="C239" s="28">
        <f t="shared" si="94"/>
        <v>228</v>
      </c>
      <c r="D239" s="29" t="s">
        <v>737</v>
      </c>
      <c r="E239" s="29" t="b">
        <v>0</v>
      </c>
      <c r="F239" s="148" t="s">
        <v>30</v>
      </c>
      <c r="G239" s="148" t="s">
        <v>30</v>
      </c>
      <c r="H239" s="148" t="s">
        <v>30</v>
      </c>
      <c r="I239" s="148" t="s">
        <v>15</v>
      </c>
      <c r="J239" s="148" t="s">
        <v>15</v>
      </c>
      <c r="K239" s="148" t="s">
        <v>15</v>
      </c>
      <c r="L239" s="148" t="s">
        <v>15</v>
      </c>
      <c r="M239" s="148" t="s">
        <v>15</v>
      </c>
      <c r="N239" s="148" t="s">
        <v>15</v>
      </c>
      <c r="O239" s="145">
        <v>0</v>
      </c>
      <c r="P239" s="148" t="s">
        <v>15</v>
      </c>
      <c r="Q239" s="149" t="s">
        <v>132</v>
      </c>
      <c r="R239" s="32" t="s">
        <v>738</v>
      </c>
      <c r="S239" s="145">
        <v>0.4</v>
      </c>
      <c r="T239" s="43">
        <f t="shared" si="95"/>
        <v>0.6</v>
      </c>
      <c r="V239" s="164">
        <v>0</v>
      </c>
      <c r="W239" s="164">
        <v>0</v>
      </c>
      <c r="X239" s="164">
        <v>0</v>
      </c>
      <c r="Y239" s="164">
        <v>0</v>
      </c>
      <c r="Z239" s="164">
        <v>0</v>
      </c>
      <c r="AA239" s="141">
        <f t="shared" si="96"/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I239" s="145">
        <v>0</v>
      </c>
      <c r="AJ239" s="145">
        <v>0</v>
      </c>
      <c r="AK239" s="145">
        <v>0</v>
      </c>
      <c r="AL239" s="145">
        <v>0</v>
      </c>
      <c r="AM239" s="145">
        <v>0</v>
      </c>
      <c r="AN239" s="145">
        <v>0</v>
      </c>
      <c r="AO239" s="145">
        <v>0</v>
      </c>
      <c r="AP239" s="145">
        <v>0</v>
      </c>
      <c r="AQ239" s="145">
        <v>0</v>
      </c>
      <c r="AR239" s="145">
        <v>0</v>
      </c>
      <c r="AS239" s="145">
        <v>0</v>
      </c>
      <c r="AT239" s="145">
        <v>0</v>
      </c>
      <c r="AU239" s="145">
        <v>0</v>
      </c>
      <c r="AV239" s="145">
        <v>0</v>
      </c>
      <c r="AW239" s="145">
        <v>0</v>
      </c>
      <c r="AX239" s="145">
        <v>0</v>
      </c>
      <c r="AY239" s="145">
        <v>0</v>
      </c>
      <c r="AZ239" s="145">
        <v>0</v>
      </c>
      <c r="BA239" s="145">
        <v>0</v>
      </c>
      <c r="BB239" s="145">
        <v>0</v>
      </c>
      <c r="BC239" s="28"/>
      <c r="BD239" s="142">
        <f t="shared" si="97"/>
        <v>0</v>
      </c>
      <c r="BF239" s="155">
        <f t="shared" si="98"/>
        <v>0</v>
      </c>
      <c r="BG239" s="152">
        <v>0</v>
      </c>
      <c r="BH239" s="152">
        <v>0</v>
      </c>
      <c r="BI239" s="145">
        <v>0</v>
      </c>
      <c r="BJ239" s="145">
        <v>0</v>
      </c>
      <c r="BK239" s="145">
        <v>0</v>
      </c>
      <c r="BL239" s="140">
        <f t="shared" si="99"/>
        <v>1</v>
      </c>
      <c r="BM239" s="28"/>
      <c r="BN239" s="155">
        <f t="shared" si="100"/>
        <v>0</v>
      </c>
      <c r="BO239" s="152">
        <v>0</v>
      </c>
      <c r="BP239" s="145">
        <v>0</v>
      </c>
      <c r="BQ239" s="145">
        <v>0</v>
      </c>
      <c r="BR239" s="145">
        <v>0</v>
      </c>
      <c r="BS239" s="140">
        <f t="shared" si="101"/>
        <v>1</v>
      </c>
      <c r="BU239" s="155">
        <f t="shared" si="102"/>
        <v>0</v>
      </c>
      <c r="BV239" s="152">
        <v>0</v>
      </c>
      <c r="BW239" s="152">
        <v>0</v>
      </c>
      <c r="BX239" s="152">
        <v>0</v>
      </c>
      <c r="BY239" s="152">
        <v>0</v>
      </c>
      <c r="BZ239" s="152">
        <v>0</v>
      </c>
      <c r="CA239" s="152">
        <v>0</v>
      </c>
      <c r="CB239" s="152">
        <v>0</v>
      </c>
      <c r="CC239" s="140">
        <f t="shared" si="103"/>
        <v>1</v>
      </c>
      <c r="CE239" s="157" cm="1">
        <f t="array" ref="CE239">IF($AA239=0,0,
IF(OR(ROUND($BD239,2)&lt;&gt;1,
OR($AI239:$BB239&lt;0)),1,0))</f>
        <v>0</v>
      </c>
      <c r="CG239" s="159">
        <f t="shared" si="104"/>
        <v>0</v>
      </c>
      <c r="CH239" s="159">
        <f t="shared" si="105"/>
        <v>0</v>
      </c>
      <c r="CI239" s="159">
        <f>SUM(CH$12:CH239)+1</f>
        <v>475</v>
      </c>
      <c r="CJ239" s="144" t="str">
        <f t="shared" si="80"/>
        <v>N/A</v>
      </c>
      <c r="CK239" s="159" t="str">
        <f>IFERROR(RANK(CJ239,CJ$12:CJ$286,0)+COUNTIF(CJ$12:CJ239,CJ239)-1,NA)</f>
        <v>N/A</v>
      </c>
      <c r="CM239" s="208" t="s">
        <v>741</v>
      </c>
      <c r="CN239" s="208" t="str">
        <f t="shared" si="81"/>
        <v>FY21</v>
      </c>
      <c r="CO239" s="52" cm="1">
        <f t="array" ref="CO239">Inflation!$S$11
/INDEX(Inflation!$J$11:$Z$11,,MATCH(RIGHT(CM239,2),RIGHT(Inflation!$J$9:$Z$9,2),0))
/(1+Inflation!$S$10)^0.5</f>
        <v>0.99572464908317349</v>
      </c>
      <c r="CP239" s="208" t="s">
        <v>199</v>
      </c>
    </row>
    <row r="240" spans="1:94" hidden="1" x14ac:dyDescent="0.2">
      <c r="A240" s="49">
        <f>IF(AND(COUNTIF(D$12:D240,D240)&gt;1,D240&lt;&gt;"[Project Name]"),1,0)</f>
        <v>0</v>
      </c>
      <c r="C240" s="28">
        <f t="shared" si="94"/>
        <v>229</v>
      </c>
      <c r="D240" s="29" t="s">
        <v>737</v>
      </c>
      <c r="E240" s="29" t="b">
        <v>0</v>
      </c>
      <c r="F240" s="148" t="s">
        <v>30</v>
      </c>
      <c r="G240" s="148" t="s">
        <v>30</v>
      </c>
      <c r="H240" s="148" t="s">
        <v>30</v>
      </c>
      <c r="I240" s="148" t="s">
        <v>15</v>
      </c>
      <c r="J240" s="148" t="s">
        <v>15</v>
      </c>
      <c r="K240" s="148" t="s">
        <v>15</v>
      </c>
      <c r="L240" s="148" t="s">
        <v>15</v>
      </c>
      <c r="M240" s="148" t="s">
        <v>15</v>
      </c>
      <c r="N240" s="148" t="s">
        <v>15</v>
      </c>
      <c r="O240" s="145">
        <v>0</v>
      </c>
      <c r="P240" s="148" t="s">
        <v>15</v>
      </c>
      <c r="Q240" s="149" t="s">
        <v>132</v>
      </c>
      <c r="R240" s="32" t="s">
        <v>738</v>
      </c>
      <c r="S240" s="145">
        <v>0.4</v>
      </c>
      <c r="T240" s="43">
        <f t="shared" si="95"/>
        <v>0.6</v>
      </c>
      <c r="V240" s="164">
        <v>0</v>
      </c>
      <c r="W240" s="164">
        <v>0</v>
      </c>
      <c r="X240" s="164">
        <v>0</v>
      </c>
      <c r="Y240" s="164">
        <v>0</v>
      </c>
      <c r="Z240" s="164">
        <v>0</v>
      </c>
      <c r="AA240" s="141">
        <f t="shared" si="96"/>
        <v>0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I240" s="145">
        <v>0</v>
      </c>
      <c r="AJ240" s="145">
        <v>0</v>
      </c>
      <c r="AK240" s="145">
        <v>0</v>
      </c>
      <c r="AL240" s="145">
        <v>0</v>
      </c>
      <c r="AM240" s="145">
        <v>0</v>
      </c>
      <c r="AN240" s="145">
        <v>0</v>
      </c>
      <c r="AO240" s="145">
        <v>0</v>
      </c>
      <c r="AP240" s="145">
        <v>0</v>
      </c>
      <c r="AQ240" s="145">
        <v>0</v>
      </c>
      <c r="AR240" s="145">
        <v>0</v>
      </c>
      <c r="AS240" s="145">
        <v>0</v>
      </c>
      <c r="AT240" s="145">
        <v>0</v>
      </c>
      <c r="AU240" s="145">
        <v>0</v>
      </c>
      <c r="AV240" s="145">
        <v>0</v>
      </c>
      <c r="AW240" s="145">
        <v>0</v>
      </c>
      <c r="AX240" s="145">
        <v>0</v>
      </c>
      <c r="AY240" s="145">
        <v>0</v>
      </c>
      <c r="AZ240" s="145">
        <v>0</v>
      </c>
      <c r="BA240" s="145">
        <v>0</v>
      </c>
      <c r="BB240" s="145">
        <v>0</v>
      </c>
      <c r="BC240" s="28"/>
      <c r="BD240" s="142">
        <f t="shared" si="97"/>
        <v>0</v>
      </c>
      <c r="BF240" s="155">
        <f t="shared" si="98"/>
        <v>0</v>
      </c>
      <c r="BG240" s="152">
        <v>0</v>
      </c>
      <c r="BH240" s="152">
        <v>0</v>
      </c>
      <c r="BI240" s="145">
        <v>0</v>
      </c>
      <c r="BJ240" s="145">
        <v>0</v>
      </c>
      <c r="BK240" s="145">
        <v>0</v>
      </c>
      <c r="BL240" s="140">
        <f t="shared" si="99"/>
        <v>1</v>
      </c>
      <c r="BM240" s="28"/>
      <c r="BN240" s="155">
        <f t="shared" si="100"/>
        <v>0</v>
      </c>
      <c r="BO240" s="152">
        <v>0</v>
      </c>
      <c r="BP240" s="145">
        <v>0</v>
      </c>
      <c r="BQ240" s="145">
        <v>0</v>
      </c>
      <c r="BR240" s="145">
        <v>0</v>
      </c>
      <c r="BS240" s="140">
        <f t="shared" si="101"/>
        <v>1</v>
      </c>
      <c r="BU240" s="155">
        <f t="shared" si="102"/>
        <v>0</v>
      </c>
      <c r="BV240" s="152">
        <v>0</v>
      </c>
      <c r="BW240" s="152">
        <v>0</v>
      </c>
      <c r="BX240" s="152">
        <v>0</v>
      </c>
      <c r="BY240" s="152">
        <v>0</v>
      </c>
      <c r="BZ240" s="152">
        <v>0</v>
      </c>
      <c r="CA240" s="152">
        <v>0</v>
      </c>
      <c r="CB240" s="152">
        <v>0</v>
      </c>
      <c r="CC240" s="140">
        <f t="shared" si="103"/>
        <v>1</v>
      </c>
      <c r="CE240" s="157" cm="1">
        <f t="array" ref="CE240">IF($AA240=0,0,
IF(OR(ROUND($BD240,2)&lt;&gt;1,
OR($AI240:$BB240&lt;0)),1,0))</f>
        <v>0</v>
      </c>
      <c r="CG240" s="159">
        <f t="shared" si="104"/>
        <v>0</v>
      </c>
      <c r="CH240" s="159">
        <f t="shared" si="105"/>
        <v>0</v>
      </c>
      <c r="CI240" s="159">
        <f>SUM(CH$12:CH240)+1</f>
        <v>475</v>
      </c>
      <c r="CJ240" s="144" t="str">
        <f t="shared" si="80"/>
        <v>N/A</v>
      </c>
      <c r="CK240" s="159" t="str">
        <f>IFERROR(RANK(CJ240,CJ$12:CJ$286,0)+COUNTIF(CJ$12:CJ240,CJ240)-1,NA)</f>
        <v>N/A</v>
      </c>
      <c r="CM240" s="208" t="s">
        <v>741</v>
      </c>
      <c r="CN240" s="208" t="str">
        <f t="shared" si="81"/>
        <v>FY21</v>
      </c>
      <c r="CO240" s="52" cm="1">
        <f t="array" ref="CO240">Inflation!$S$11
/INDEX(Inflation!$J$11:$Z$11,,MATCH(RIGHT(CM240,2),RIGHT(Inflation!$J$9:$Z$9,2),0))
/(1+Inflation!$S$10)^0.5</f>
        <v>0.99572464908317349</v>
      </c>
      <c r="CP240" s="208" t="s">
        <v>199</v>
      </c>
    </row>
    <row r="241" spans="1:94" hidden="1" x14ac:dyDescent="0.2">
      <c r="A241" s="49">
        <f>IF(AND(COUNTIF(D$12:D241,D241)&gt;1,D241&lt;&gt;"[Project Name]"),1,0)</f>
        <v>0</v>
      </c>
      <c r="C241" s="28">
        <f t="shared" si="94"/>
        <v>230</v>
      </c>
      <c r="D241" s="29" t="s">
        <v>737</v>
      </c>
      <c r="E241" s="29" t="b">
        <v>0</v>
      </c>
      <c r="F241" s="148" t="s">
        <v>30</v>
      </c>
      <c r="G241" s="148" t="s">
        <v>30</v>
      </c>
      <c r="H241" s="148" t="s">
        <v>30</v>
      </c>
      <c r="I241" s="148" t="s">
        <v>15</v>
      </c>
      <c r="J241" s="148" t="s">
        <v>15</v>
      </c>
      <c r="K241" s="148" t="s">
        <v>15</v>
      </c>
      <c r="L241" s="148" t="s">
        <v>15</v>
      </c>
      <c r="M241" s="148" t="s">
        <v>15</v>
      </c>
      <c r="N241" s="148" t="s">
        <v>15</v>
      </c>
      <c r="O241" s="145">
        <v>0</v>
      </c>
      <c r="P241" s="148" t="s">
        <v>15</v>
      </c>
      <c r="Q241" s="149" t="s">
        <v>132</v>
      </c>
      <c r="R241" s="32" t="s">
        <v>738</v>
      </c>
      <c r="S241" s="145">
        <v>0.4</v>
      </c>
      <c r="T241" s="43">
        <f t="shared" si="95"/>
        <v>0.6</v>
      </c>
      <c r="V241" s="164">
        <v>0</v>
      </c>
      <c r="W241" s="164">
        <v>0</v>
      </c>
      <c r="X241" s="164">
        <v>0</v>
      </c>
      <c r="Y241" s="164">
        <v>0</v>
      </c>
      <c r="Z241" s="164">
        <v>0</v>
      </c>
      <c r="AA241" s="141">
        <f t="shared" si="96"/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I241" s="145">
        <v>0</v>
      </c>
      <c r="AJ241" s="145">
        <v>0</v>
      </c>
      <c r="AK241" s="145">
        <v>0</v>
      </c>
      <c r="AL241" s="145">
        <v>0</v>
      </c>
      <c r="AM241" s="145">
        <v>0</v>
      </c>
      <c r="AN241" s="145">
        <v>0</v>
      </c>
      <c r="AO241" s="145">
        <v>0</v>
      </c>
      <c r="AP241" s="145">
        <v>0</v>
      </c>
      <c r="AQ241" s="145">
        <v>0</v>
      </c>
      <c r="AR241" s="145">
        <v>0</v>
      </c>
      <c r="AS241" s="145">
        <v>0</v>
      </c>
      <c r="AT241" s="145">
        <v>0</v>
      </c>
      <c r="AU241" s="145">
        <v>0</v>
      </c>
      <c r="AV241" s="145">
        <v>0</v>
      </c>
      <c r="AW241" s="145">
        <v>0</v>
      </c>
      <c r="AX241" s="145">
        <v>0</v>
      </c>
      <c r="AY241" s="145">
        <v>0</v>
      </c>
      <c r="AZ241" s="145">
        <v>0</v>
      </c>
      <c r="BA241" s="145">
        <v>0</v>
      </c>
      <c r="BB241" s="145">
        <v>0</v>
      </c>
      <c r="BC241" s="28"/>
      <c r="BD241" s="142">
        <f t="shared" si="97"/>
        <v>0</v>
      </c>
      <c r="BF241" s="155">
        <f t="shared" si="98"/>
        <v>0</v>
      </c>
      <c r="BG241" s="152">
        <v>0</v>
      </c>
      <c r="BH241" s="152">
        <v>0</v>
      </c>
      <c r="BI241" s="145">
        <v>0</v>
      </c>
      <c r="BJ241" s="145">
        <v>0</v>
      </c>
      <c r="BK241" s="145">
        <v>0</v>
      </c>
      <c r="BL241" s="140">
        <f t="shared" si="99"/>
        <v>1</v>
      </c>
      <c r="BM241" s="28"/>
      <c r="BN241" s="155">
        <f t="shared" si="100"/>
        <v>0</v>
      </c>
      <c r="BO241" s="152">
        <v>0</v>
      </c>
      <c r="BP241" s="145">
        <v>0</v>
      </c>
      <c r="BQ241" s="145">
        <v>0</v>
      </c>
      <c r="BR241" s="145">
        <v>0</v>
      </c>
      <c r="BS241" s="140">
        <f t="shared" si="101"/>
        <v>1</v>
      </c>
      <c r="BU241" s="155">
        <f t="shared" si="102"/>
        <v>0</v>
      </c>
      <c r="BV241" s="152">
        <v>0</v>
      </c>
      <c r="BW241" s="152">
        <v>0</v>
      </c>
      <c r="BX241" s="152">
        <v>0</v>
      </c>
      <c r="BY241" s="152">
        <v>0</v>
      </c>
      <c r="BZ241" s="152">
        <v>0</v>
      </c>
      <c r="CA241" s="152">
        <v>0</v>
      </c>
      <c r="CB241" s="152">
        <v>0</v>
      </c>
      <c r="CC241" s="140">
        <f t="shared" si="103"/>
        <v>1</v>
      </c>
      <c r="CE241" s="157" cm="1">
        <f t="array" ref="CE241">IF($AA241=0,0,
IF(OR(ROUND($BD241,2)&lt;&gt;1,
OR($AI241:$BB241&lt;0)),1,0))</f>
        <v>0</v>
      </c>
      <c r="CG241" s="159">
        <f t="shared" si="104"/>
        <v>0</v>
      </c>
      <c r="CH241" s="159">
        <f t="shared" si="105"/>
        <v>0</v>
      </c>
      <c r="CI241" s="159">
        <f>SUM(CH$12:CH241)+1</f>
        <v>475</v>
      </c>
      <c r="CJ241" s="144" t="str">
        <f t="shared" si="80"/>
        <v>N/A</v>
      </c>
      <c r="CK241" s="159" t="str">
        <f>IFERROR(RANK(CJ241,CJ$12:CJ$286,0)+COUNTIF(CJ$12:CJ241,CJ241)-1,NA)</f>
        <v>N/A</v>
      </c>
      <c r="CM241" s="208" t="s">
        <v>741</v>
      </c>
      <c r="CN241" s="208" t="str">
        <f t="shared" si="81"/>
        <v>FY21</v>
      </c>
      <c r="CO241" s="52" cm="1">
        <f t="array" ref="CO241">Inflation!$S$11
/INDEX(Inflation!$J$11:$Z$11,,MATCH(RIGHT(CM241,2),RIGHT(Inflation!$J$9:$Z$9,2),0))
/(1+Inflation!$S$10)^0.5</f>
        <v>0.99572464908317349</v>
      </c>
      <c r="CP241" s="208" t="s">
        <v>199</v>
      </c>
    </row>
    <row r="242" spans="1:94" hidden="1" x14ac:dyDescent="0.2">
      <c r="A242" s="49">
        <f>IF(AND(COUNTIF(D$12:D242,D242)&gt;1,D242&lt;&gt;"[Project Name]"),1,0)</f>
        <v>0</v>
      </c>
      <c r="C242" s="28">
        <f t="shared" si="94"/>
        <v>231</v>
      </c>
      <c r="D242" s="29" t="s">
        <v>737</v>
      </c>
      <c r="E242" s="29" t="b">
        <v>0</v>
      </c>
      <c r="F242" s="148" t="s">
        <v>30</v>
      </c>
      <c r="G242" s="148" t="s">
        <v>30</v>
      </c>
      <c r="H242" s="148" t="s">
        <v>30</v>
      </c>
      <c r="I242" s="148" t="s">
        <v>15</v>
      </c>
      <c r="J242" s="148" t="s">
        <v>15</v>
      </c>
      <c r="K242" s="148" t="s">
        <v>15</v>
      </c>
      <c r="L242" s="148" t="s">
        <v>15</v>
      </c>
      <c r="M242" s="148" t="s">
        <v>15</v>
      </c>
      <c r="N242" s="148" t="s">
        <v>15</v>
      </c>
      <c r="O242" s="145">
        <v>0</v>
      </c>
      <c r="P242" s="148" t="s">
        <v>15</v>
      </c>
      <c r="Q242" s="149" t="s">
        <v>132</v>
      </c>
      <c r="R242" s="32" t="s">
        <v>738</v>
      </c>
      <c r="S242" s="145">
        <v>0.4</v>
      </c>
      <c r="T242" s="43">
        <f t="shared" si="95"/>
        <v>0.6</v>
      </c>
      <c r="V242" s="164">
        <v>0</v>
      </c>
      <c r="W242" s="164">
        <v>0</v>
      </c>
      <c r="X242" s="164">
        <v>0</v>
      </c>
      <c r="Y242" s="164">
        <v>0</v>
      </c>
      <c r="Z242" s="164">
        <v>0</v>
      </c>
      <c r="AA242" s="141">
        <f t="shared" si="96"/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I242" s="145">
        <v>0</v>
      </c>
      <c r="AJ242" s="145">
        <v>0</v>
      </c>
      <c r="AK242" s="145">
        <v>0</v>
      </c>
      <c r="AL242" s="145">
        <v>0</v>
      </c>
      <c r="AM242" s="145">
        <v>0</v>
      </c>
      <c r="AN242" s="145">
        <v>0</v>
      </c>
      <c r="AO242" s="145">
        <v>0</v>
      </c>
      <c r="AP242" s="145">
        <v>0</v>
      </c>
      <c r="AQ242" s="145">
        <v>0</v>
      </c>
      <c r="AR242" s="145">
        <v>0</v>
      </c>
      <c r="AS242" s="145">
        <v>0</v>
      </c>
      <c r="AT242" s="145">
        <v>0</v>
      </c>
      <c r="AU242" s="145">
        <v>0</v>
      </c>
      <c r="AV242" s="145">
        <v>0</v>
      </c>
      <c r="AW242" s="145">
        <v>0</v>
      </c>
      <c r="AX242" s="145">
        <v>0</v>
      </c>
      <c r="AY242" s="145">
        <v>0</v>
      </c>
      <c r="AZ242" s="145">
        <v>0</v>
      </c>
      <c r="BA242" s="145">
        <v>0</v>
      </c>
      <c r="BB242" s="145">
        <v>0</v>
      </c>
      <c r="BC242" s="28"/>
      <c r="BD242" s="142">
        <f t="shared" si="97"/>
        <v>0</v>
      </c>
      <c r="BF242" s="155">
        <f t="shared" si="98"/>
        <v>0</v>
      </c>
      <c r="BG242" s="152">
        <v>0</v>
      </c>
      <c r="BH242" s="152">
        <v>0</v>
      </c>
      <c r="BI242" s="145">
        <v>0</v>
      </c>
      <c r="BJ242" s="145">
        <v>0</v>
      </c>
      <c r="BK242" s="145">
        <v>0</v>
      </c>
      <c r="BL242" s="140">
        <f t="shared" si="99"/>
        <v>1</v>
      </c>
      <c r="BM242" s="28"/>
      <c r="BN242" s="155">
        <f t="shared" si="100"/>
        <v>0</v>
      </c>
      <c r="BO242" s="152">
        <v>0</v>
      </c>
      <c r="BP242" s="145">
        <v>0</v>
      </c>
      <c r="BQ242" s="145">
        <v>0</v>
      </c>
      <c r="BR242" s="145">
        <v>0</v>
      </c>
      <c r="BS242" s="140">
        <f t="shared" si="101"/>
        <v>1</v>
      </c>
      <c r="BU242" s="155">
        <f t="shared" si="102"/>
        <v>0</v>
      </c>
      <c r="BV242" s="152">
        <v>0</v>
      </c>
      <c r="BW242" s="152">
        <v>0</v>
      </c>
      <c r="BX242" s="152">
        <v>0</v>
      </c>
      <c r="BY242" s="152">
        <v>0</v>
      </c>
      <c r="BZ242" s="152">
        <v>0</v>
      </c>
      <c r="CA242" s="152">
        <v>0</v>
      </c>
      <c r="CB242" s="152">
        <v>0</v>
      </c>
      <c r="CC242" s="140">
        <f t="shared" si="103"/>
        <v>1</v>
      </c>
      <c r="CE242" s="157" cm="1">
        <f t="array" ref="CE242">IF($AA242=0,0,
IF(OR(ROUND($BD242,2)&lt;&gt;1,
OR($AI242:$BB242&lt;0)),1,0))</f>
        <v>0</v>
      </c>
      <c r="CG242" s="159">
        <f t="shared" si="104"/>
        <v>0</v>
      </c>
      <c r="CH242" s="159">
        <f t="shared" si="105"/>
        <v>0</v>
      </c>
      <c r="CI242" s="159">
        <f>SUM(CH$12:CH242)+1</f>
        <v>475</v>
      </c>
      <c r="CJ242" s="144" t="str">
        <f t="shared" si="80"/>
        <v>N/A</v>
      </c>
      <c r="CK242" s="159" t="str">
        <f>IFERROR(RANK(CJ242,CJ$12:CJ$286,0)+COUNTIF(CJ$12:CJ242,CJ242)-1,NA)</f>
        <v>N/A</v>
      </c>
      <c r="CM242" s="208" t="s">
        <v>741</v>
      </c>
      <c r="CN242" s="208" t="str">
        <f t="shared" si="81"/>
        <v>FY21</v>
      </c>
      <c r="CO242" s="52" cm="1">
        <f t="array" ref="CO242">Inflation!$S$11
/INDEX(Inflation!$J$11:$Z$11,,MATCH(RIGHT(CM242,2),RIGHT(Inflation!$J$9:$Z$9,2),0))
/(1+Inflation!$S$10)^0.5</f>
        <v>0.99572464908317349</v>
      </c>
      <c r="CP242" s="208" t="s">
        <v>199</v>
      </c>
    </row>
    <row r="243" spans="1:94" hidden="1" x14ac:dyDescent="0.2">
      <c r="A243" s="49">
        <f>IF(AND(COUNTIF(D$12:D243,D243)&gt;1,D243&lt;&gt;"[Project Name]"),1,0)</f>
        <v>0</v>
      </c>
      <c r="C243" s="28">
        <f t="shared" si="94"/>
        <v>232</v>
      </c>
      <c r="D243" s="29" t="s">
        <v>737</v>
      </c>
      <c r="E243" s="29" t="b">
        <v>0</v>
      </c>
      <c r="F243" s="148" t="s">
        <v>30</v>
      </c>
      <c r="G243" s="148" t="s">
        <v>30</v>
      </c>
      <c r="H243" s="148" t="s">
        <v>30</v>
      </c>
      <c r="I243" s="148" t="s">
        <v>15</v>
      </c>
      <c r="J243" s="148" t="s">
        <v>15</v>
      </c>
      <c r="K243" s="148" t="s">
        <v>15</v>
      </c>
      <c r="L243" s="148" t="s">
        <v>15</v>
      </c>
      <c r="M243" s="148" t="s">
        <v>15</v>
      </c>
      <c r="N243" s="148" t="s">
        <v>15</v>
      </c>
      <c r="O243" s="145">
        <v>0</v>
      </c>
      <c r="P243" s="148" t="s">
        <v>15</v>
      </c>
      <c r="Q243" s="149" t="s">
        <v>132</v>
      </c>
      <c r="R243" s="32" t="s">
        <v>738</v>
      </c>
      <c r="S243" s="145">
        <v>0.4</v>
      </c>
      <c r="T243" s="43">
        <f t="shared" si="95"/>
        <v>0.6</v>
      </c>
      <c r="V243" s="164">
        <v>0</v>
      </c>
      <c r="W243" s="164">
        <v>0</v>
      </c>
      <c r="X243" s="164">
        <v>0</v>
      </c>
      <c r="Y243" s="164">
        <v>0</v>
      </c>
      <c r="Z243" s="164">
        <v>0</v>
      </c>
      <c r="AA243" s="141">
        <f t="shared" si="96"/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I243" s="145">
        <v>0</v>
      </c>
      <c r="AJ243" s="145">
        <v>0</v>
      </c>
      <c r="AK243" s="145">
        <v>0</v>
      </c>
      <c r="AL243" s="145">
        <v>0</v>
      </c>
      <c r="AM243" s="145">
        <v>0</v>
      </c>
      <c r="AN243" s="145">
        <v>0</v>
      </c>
      <c r="AO243" s="145">
        <v>0</v>
      </c>
      <c r="AP243" s="145">
        <v>0</v>
      </c>
      <c r="AQ243" s="145">
        <v>0</v>
      </c>
      <c r="AR243" s="145">
        <v>0</v>
      </c>
      <c r="AS243" s="145">
        <v>0</v>
      </c>
      <c r="AT243" s="145">
        <v>0</v>
      </c>
      <c r="AU243" s="145">
        <v>0</v>
      </c>
      <c r="AV243" s="145">
        <v>0</v>
      </c>
      <c r="AW243" s="145">
        <v>0</v>
      </c>
      <c r="AX243" s="145">
        <v>0</v>
      </c>
      <c r="AY243" s="145">
        <v>0</v>
      </c>
      <c r="AZ243" s="145">
        <v>0</v>
      </c>
      <c r="BA243" s="145">
        <v>0</v>
      </c>
      <c r="BB243" s="145">
        <v>0</v>
      </c>
      <c r="BC243" s="28"/>
      <c r="BD243" s="142">
        <f t="shared" si="97"/>
        <v>0</v>
      </c>
      <c r="BF243" s="155">
        <f t="shared" si="98"/>
        <v>0</v>
      </c>
      <c r="BG243" s="152">
        <v>0</v>
      </c>
      <c r="BH243" s="152">
        <v>0</v>
      </c>
      <c r="BI243" s="145">
        <v>0</v>
      </c>
      <c r="BJ243" s="145">
        <v>0</v>
      </c>
      <c r="BK243" s="145">
        <v>0</v>
      </c>
      <c r="BL243" s="140">
        <f t="shared" si="99"/>
        <v>1</v>
      </c>
      <c r="BM243" s="28"/>
      <c r="BN243" s="155">
        <f t="shared" si="100"/>
        <v>0</v>
      </c>
      <c r="BO243" s="152">
        <v>0</v>
      </c>
      <c r="BP243" s="145">
        <v>0</v>
      </c>
      <c r="BQ243" s="145">
        <v>0</v>
      </c>
      <c r="BR243" s="145">
        <v>0</v>
      </c>
      <c r="BS243" s="140">
        <f t="shared" si="101"/>
        <v>1</v>
      </c>
      <c r="BU243" s="155">
        <f t="shared" si="102"/>
        <v>0</v>
      </c>
      <c r="BV243" s="152">
        <v>0</v>
      </c>
      <c r="BW243" s="152">
        <v>0</v>
      </c>
      <c r="BX243" s="152">
        <v>0</v>
      </c>
      <c r="BY243" s="152">
        <v>0</v>
      </c>
      <c r="BZ243" s="152">
        <v>0</v>
      </c>
      <c r="CA243" s="152">
        <v>0</v>
      </c>
      <c r="CB243" s="152">
        <v>0</v>
      </c>
      <c r="CC243" s="140">
        <f t="shared" si="103"/>
        <v>1</v>
      </c>
      <c r="CE243" s="157" cm="1">
        <f t="array" ref="CE243">IF($AA243=0,0,
IF(OR(ROUND($BD243,2)&lt;&gt;1,
OR($AI243:$BB243&lt;0)),1,0))</f>
        <v>0</v>
      </c>
      <c r="CG243" s="159">
        <f t="shared" si="104"/>
        <v>0</v>
      </c>
      <c r="CH243" s="159">
        <f t="shared" si="105"/>
        <v>0</v>
      </c>
      <c r="CI243" s="159">
        <f>SUM(CH$12:CH243)+1</f>
        <v>475</v>
      </c>
      <c r="CJ243" s="144" t="str">
        <f t="shared" si="80"/>
        <v>N/A</v>
      </c>
      <c r="CK243" s="159" t="str">
        <f>IFERROR(RANK(CJ243,CJ$12:CJ$286,0)+COUNTIF(CJ$12:CJ243,CJ243)-1,NA)</f>
        <v>N/A</v>
      </c>
      <c r="CM243" s="208" t="s">
        <v>741</v>
      </c>
      <c r="CN243" s="208" t="str">
        <f t="shared" si="81"/>
        <v>FY21</v>
      </c>
      <c r="CO243" s="52" cm="1">
        <f t="array" ref="CO243">Inflation!$S$11
/INDEX(Inflation!$J$11:$Z$11,,MATCH(RIGHT(CM243,2),RIGHT(Inflation!$J$9:$Z$9,2),0))
/(1+Inflation!$S$10)^0.5</f>
        <v>0.99572464908317349</v>
      </c>
      <c r="CP243" s="208" t="s">
        <v>199</v>
      </c>
    </row>
    <row r="244" spans="1:94" hidden="1" x14ac:dyDescent="0.2">
      <c r="A244" s="49">
        <f>IF(AND(COUNTIF(D$12:D244,D244)&gt;1,D244&lt;&gt;"[Project Name]"),1,0)</f>
        <v>0</v>
      </c>
      <c r="C244" s="28">
        <f t="shared" si="94"/>
        <v>233</v>
      </c>
      <c r="D244" s="29" t="s">
        <v>737</v>
      </c>
      <c r="E244" s="29" t="b">
        <v>0</v>
      </c>
      <c r="F244" s="148" t="s">
        <v>30</v>
      </c>
      <c r="G244" s="148" t="s">
        <v>30</v>
      </c>
      <c r="H244" s="148" t="s">
        <v>30</v>
      </c>
      <c r="I244" s="148" t="s">
        <v>15</v>
      </c>
      <c r="J244" s="148" t="s">
        <v>15</v>
      </c>
      <c r="K244" s="148" t="s">
        <v>15</v>
      </c>
      <c r="L244" s="148" t="s">
        <v>15</v>
      </c>
      <c r="M244" s="148" t="s">
        <v>15</v>
      </c>
      <c r="N244" s="148" t="s">
        <v>15</v>
      </c>
      <c r="O244" s="145">
        <v>0</v>
      </c>
      <c r="P244" s="148" t="s">
        <v>15</v>
      </c>
      <c r="Q244" s="149" t="s">
        <v>132</v>
      </c>
      <c r="R244" s="32" t="s">
        <v>738</v>
      </c>
      <c r="S244" s="145">
        <v>0.4</v>
      </c>
      <c r="T244" s="43">
        <f t="shared" si="95"/>
        <v>0.6</v>
      </c>
      <c r="V244" s="164">
        <v>0</v>
      </c>
      <c r="W244" s="164">
        <v>0</v>
      </c>
      <c r="X244" s="164">
        <v>0</v>
      </c>
      <c r="Y244" s="164">
        <v>0</v>
      </c>
      <c r="Z244" s="164">
        <v>0</v>
      </c>
      <c r="AA244" s="141">
        <f t="shared" si="96"/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I244" s="145">
        <v>0</v>
      </c>
      <c r="AJ244" s="145">
        <v>0</v>
      </c>
      <c r="AK244" s="145">
        <v>0</v>
      </c>
      <c r="AL244" s="145">
        <v>0</v>
      </c>
      <c r="AM244" s="145">
        <v>0</v>
      </c>
      <c r="AN244" s="145">
        <v>0</v>
      </c>
      <c r="AO244" s="145">
        <v>0</v>
      </c>
      <c r="AP244" s="145">
        <v>0</v>
      </c>
      <c r="AQ244" s="145">
        <v>0</v>
      </c>
      <c r="AR244" s="145">
        <v>0</v>
      </c>
      <c r="AS244" s="145">
        <v>0</v>
      </c>
      <c r="AT244" s="145">
        <v>0</v>
      </c>
      <c r="AU244" s="145">
        <v>0</v>
      </c>
      <c r="AV244" s="145">
        <v>0</v>
      </c>
      <c r="AW244" s="145">
        <v>0</v>
      </c>
      <c r="AX244" s="145">
        <v>0</v>
      </c>
      <c r="AY244" s="145">
        <v>0</v>
      </c>
      <c r="AZ244" s="145">
        <v>0</v>
      </c>
      <c r="BA244" s="145">
        <v>0</v>
      </c>
      <c r="BB244" s="145">
        <v>0</v>
      </c>
      <c r="BC244" s="28"/>
      <c r="BD244" s="142">
        <f t="shared" si="97"/>
        <v>0</v>
      </c>
      <c r="BF244" s="155">
        <f t="shared" si="98"/>
        <v>0</v>
      </c>
      <c r="BG244" s="152">
        <v>0</v>
      </c>
      <c r="BH244" s="152">
        <v>0</v>
      </c>
      <c r="BI244" s="145">
        <v>0</v>
      </c>
      <c r="BJ244" s="145">
        <v>0</v>
      </c>
      <c r="BK244" s="145">
        <v>0</v>
      </c>
      <c r="BL244" s="140">
        <f t="shared" si="99"/>
        <v>1</v>
      </c>
      <c r="BM244" s="28"/>
      <c r="BN244" s="155">
        <f t="shared" si="100"/>
        <v>0</v>
      </c>
      <c r="BO244" s="152">
        <v>0</v>
      </c>
      <c r="BP244" s="145">
        <v>0</v>
      </c>
      <c r="BQ244" s="145">
        <v>0</v>
      </c>
      <c r="BR244" s="145">
        <v>0</v>
      </c>
      <c r="BS244" s="140">
        <f t="shared" si="101"/>
        <v>1</v>
      </c>
      <c r="BU244" s="155">
        <f t="shared" si="102"/>
        <v>0</v>
      </c>
      <c r="BV244" s="152">
        <v>0</v>
      </c>
      <c r="BW244" s="152">
        <v>0</v>
      </c>
      <c r="BX244" s="152">
        <v>0</v>
      </c>
      <c r="BY244" s="152">
        <v>0</v>
      </c>
      <c r="BZ244" s="152">
        <v>0</v>
      </c>
      <c r="CA244" s="152">
        <v>0</v>
      </c>
      <c r="CB244" s="152">
        <v>0</v>
      </c>
      <c r="CC244" s="140">
        <f t="shared" si="103"/>
        <v>1</v>
      </c>
      <c r="CE244" s="157" cm="1">
        <f t="array" ref="CE244">IF($AA244=0,0,
IF(OR(ROUND($BD244,2)&lt;&gt;1,
OR($AI244:$BB244&lt;0)),1,0))</f>
        <v>0</v>
      </c>
      <c r="CG244" s="159">
        <f t="shared" si="104"/>
        <v>0</v>
      </c>
      <c r="CH244" s="159">
        <f t="shared" si="105"/>
        <v>0</v>
      </c>
      <c r="CI244" s="159">
        <f>SUM(CH$12:CH244)+1</f>
        <v>475</v>
      </c>
      <c r="CJ244" s="144" t="str">
        <f t="shared" si="80"/>
        <v>N/A</v>
      </c>
      <c r="CK244" s="159" t="str">
        <f>IFERROR(RANK(CJ244,CJ$12:CJ$286,0)+COUNTIF(CJ$12:CJ244,CJ244)-1,NA)</f>
        <v>N/A</v>
      </c>
      <c r="CM244" s="208" t="s">
        <v>741</v>
      </c>
      <c r="CN244" s="208" t="str">
        <f t="shared" si="81"/>
        <v>FY21</v>
      </c>
      <c r="CO244" s="52" cm="1">
        <f t="array" ref="CO244">Inflation!$S$11
/INDEX(Inflation!$J$11:$Z$11,,MATCH(RIGHT(CM244,2),RIGHT(Inflation!$J$9:$Z$9,2),0))
/(1+Inflation!$S$10)^0.5</f>
        <v>0.99572464908317349</v>
      </c>
      <c r="CP244" s="208" t="s">
        <v>199</v>
      </c>
    </row>
    <row r="245" spans="1:94" hidden="1" x14ac:dyDescent="0.2">
      <c r="A245" s="49">
        <f>IF(AND(COUNTIF(D$12:D245,D245)&gt;1,D245&lt;&gt;"[Project Name]"),1,0)</f>
        <v>0</v>
      </c>
      <c r="C245" s="28">
        <f t="shared" si="94"/>
        <v>234</v>
      </c>
      <c r="D245" s="29" t="s">
        <v>737</v>
      </c>
      <c r="E245" s="29" t="b">
        <v>0</v>
      </c>
      <c r="F245" s="148" t="s">
        <v>30</v>
      </c>
      <c r="G245" s="148" t="s">
        <v>30</v>
      </c>
      <c r="H245" s="148" t="s">
        <v>30</v>
      </c>
      <c r="I245" s="148" t="s">
        <v>15</v>
      </c>
      <c r="J245" s="148" t="s">
        <v>15</v>
      </c>
      <c r="K245" s="148" t="s">
        <v>15</v>
      </c>
      <c r="L245" s="148" t="s">
        <v>15</v>
      </c>
      <c r="M245" s="148" t="s">
        <v>15</v>
      </c>
      <c r="N245" s="148" t="s">
        <v>15</v>
      </c>
      <c r="O245" s="145">
        <v>0</v>
      </c>
      <c r="P245" s="148" t="s">
        <v>15</v>
      </c>
      <c r="Q245" s="149" t="s">
        <v>132</v>
      </c>
      <c r="R245" s="32" t="s">
        <v>738</v>
      </c>
      <c r="S245" s="145">
        <v>0.4</v>
      </c>
      <c r="T245" s="43">
        <f t="shared" si="95"/>
        <v>0.6</v>
      </c>
      <c r="V245" s="164">
        <v>0</v>
      </c>
      <c r="W245" s="164">
        <v>0</v>
      </c>
      <c r="X245" s="164">
        <v>0</v>
      </c>
      <c r="Y245" s="164">
        <v>0</v>
      </c>
      <c r="Z245" s="164">
        <v>0</v>
      </c>
      <c r="AA245" s="141">
        <f t="shared" si="96"/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I245" s="145">
        <v>0</v>
      </c>
      <c r="AJ245" s="145">
        <v>0</v>
      </c>
      <c r="AK245" s="145">
        <v>0</v>
      </c>
      <c r="AL245" s="145">
        <v>0</v>
      </c>
      <c r="AM245" s="145">
        <v>0</v>
      </c>
      <c r="AN245" s="145">
        <v>0</v>
      </c>
      <c r="AO245" s="145">
        <v>0</v>
      </c>
      <c r="AP245" s="145">
        <v>0</v>
      </c>
      <c r="AQ245" s="145">
        <v>0</v>
      </c>
      <c r="AR245" s="145">
        <v>0</v>
      </c>
      <c r="AS245" s="145">
        <v>0</v>
      </c>
      <c r="AT245" s="145">
        <v>0</v>
      </c>
      <c r="AU245" s="145">
        <v>0</v>
      </c>
      <c r="AV245" s="145">
        <v>0</v>
      </c>
      <c r="AW245" s="145">
        <v>0</v>
      </c>
      <c r="AX245" s="145">
        <v>0</v>
      </c>
      <c r="AY245" s="145">
        <v>0</v>
      </c>
      <c r="AZ245" s="145">
        <v>0</v>
      </c>
      <c r="BA245" s="145">
        <v>0</v>
      </c>
      <c r="BB245" s="145">
        <v>0</v>
      </c>
      <c r="BC245" s="28"/>
      <c r="BD245" s="142">
        <f t="shared" si="97"/>
        <v>0</v>
      </c>
      <c r="BF245" s="155">
        <f t="shared" si="98"/>
        <v>0</v>
      </c>
      <c r="BG245" s="152">
        <v>0</v>
      </c>
      <c r="BH245" s="152">
        <v>0</v>
      </c>
      <c r="BI245" s="145">
        <v>0</v>
      </c>
      <c r="BJ245" s="145">
        <v>0</v>
      </c>
      <c r="BK245" s="145">
        <v>0</v>
      </c>
      <c r="BL245" s="140">
        <f t="shared" si="99"/>
        <v>1</v>
      </c>
      <c r="BM245" s="28"/>
      <c r="BN245" s="155">
        <f t="shared" si="100"/>
        <v>0</v>
      </c>
      <c r="BO245" s="152">
        <v>0</v>
      </c>
      <c r="BP245" s="145">
        <v>0</v>
      </c>
      <c r="BQ245" s="145">
        <v>0</v>
      </c>
      <c r="BR245" s="145">
        <v>0</v>
      </c>
      <c r="BS245" s="140">
        <f t="shared" si="101"/>
        <v>1</v>
      </c>
      <c r="BU245" s="155">
        <f t="shared" si="102"/>
        <v>0</v>
      </c>
      <c r="BV245" s="152">
        <v>0</v>
      </c>
      <c r="BW245" s="152">
        <v>0</v>
      </c>
      <c r="BX245" s="152">
        <v>0</v>
      </c>
      <c r="BY245" s="152">
        <v>0</v>
      </c>
      <c r="BZ245" s="152">
        <v>0</v>
      </c>
      <c r="CA245" s="152">
        <v>0</v>
      </c>
      <c r="CB245" s="152">
        <v>0</v>
      </c>
      <c r="CC245" s="140">
        <f t="shared" si="103"/>
        <v>1</v>
      </c>
      <c r="CE245" s="157" cm="1">
        <f t="array" ref="CE245">IF($AA245=0,0,
IF(OR(ROUND($BD245,2)&lt;&gt;1,
OR($AI245:$BB245&lt;0)),1,0))</f>
        <v>0</v>
      </c>
      <c r="CG245" s="159">
        <f t="shared" si="104"/>
        <v>0</v>
      </c>
      <c r="CH245" s="159">
        <f t="shared" si="105"/>
        <v>0</v>
      </c>
      <c r="CI245" s="159">
        <f>SUM(CH$12:CH245)+1</f>
        <v>475</v>
      </c>
      <c r="CJ245" s="144" t="str">
        <f t="shared" si="80"/>
        <v>N/A</v>
      </c>
      <c r="CK245" s="159" t="str">
        <f>IFERROR(RANK(CJ245,CJ$12:CJ$286,0)+COUNTIF(CJ$12:CJ245,CJ245)-1,NA)</f>
        <v>N/A</v>
      </c>
      <c r="CM245" s="208" t="s">
        <v>741</v>
      </c>
      <c r="CN245" s="208" t="str">
        <f t="shared" si="81"/>
        <v>FY21</v>
      </c>
      <c r="CO245" s="52" cm="1">
        <f t="array" ref="CO245">Inflation!$S$11
/INDEX(Inflation!$J$11:$Z$11,,MATCH(RIGHT(CM245,2),RIGHT(Inflation!$J$9:$Z$9,2),0))
/(1+Inflation!$S$10)^0.5</f>
        <v>0.99572464908317349</v>
      </c>
      <c r="CP245" s="208" t="s">
        <v>199</v>
      </c>
    </row>
    <row r="246" spans="1:94" hidden="1" x14ac:dyDescent="0.2">
      <c r="A246" s="49">
        <f>IF(AND(COUNTIF(D$12:D246,D246)&gt;1,D246&lt;&gt;"[Project Name]"),1,0)</f>
        <v>0</v>
      </c>
      <c r="C246" s="28">
        <f t="shared" si="94"/>
        <v>235</v>
      </c>
      <c r="D246" s="29" t="s">
        <v>737</v>
      </c>
      <c r="E246" s="29" t="b">
        <v>0</v>
      </c>
      <c r="F246" s="148" t="s">
        <v>30</v>
      </c>
      <c r="G246" s="148" t="s">
        <v>30</v>
      </c>
      <c r="H246" s="148" t="s">
        <v>30</v>
      </c>
      <c r="I246" s="148" t="s">
        <v>15</v>
      </c>
      <c r="J246" s="148" t="s">
        <v>15</v>
      </c>
      <c r="K246" s="148" t="s">
        <v>15</v>
      </c>
      <c r="L246" s="148" t="s">
        <v>15</v>
      </c>
      <c r="M246" s="148" t="s">
        <v>15</v>
      </c>
      <c r="N246" s="148" t="s">
        <v>15</v>
      </c>
      <c r="O246" s="145">
        <v>0</v>
      </c>
      <c r="P246" s="148" t="s">
        <v>15</v>
      </c>
      <c r="Q246" s="149" t="s">
        <v>132</v>
      </c>
      <c r="R246" s="32" t="s">
        <v>738</v>
      </c>
      <c r="S246" s="145">
        <v>0.4</v>
      </c>
      <c r="T246" s="43">
        <f t="shared" si="95"/>
        <v>0.6</v>
      </c>
      <c r="V246" s="164">
        <v>0</v>
      </c>
      <c r="W246" s="164">
        <v>0</v>
      </c>
      <c r="X246" s="164">
        <v>0</v>
      </c>
      <c r="Y246" s="164">
        <v>0</v>
      </c>
      <c r="Z246" s="164">
        <v>0</v>
      </c>
      <c r="AA246" s="141">
        <f t="shared" si="96"/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I246" s="145">
        <v>0</v>
      </c>
      <c r="AJ246" s="145">
        <v>0</v>
      </c>
      <c r="AK246" s="145">
        <v>0</v>
      </c>
      <c r="AL246" s="145">
        <v>0</v>
      </c>
      <c r="AM246" s="145">
        <v>0</v>
      </c>
      <c r="AN246" s="145">
        <v>0</v>
      </c>
      <c r="AO246" s="145">
        <v>0</v>
      </c>
      <c r="AP246" s="145">
        <v>0</v>
      </c>
      <c r="AQ246" s="145">
        <v>0</v>
      </c>
      <c r="AR246" s="145">
        <v>0</v>
      </c>
      <c r="AS246" s="145">
        <v>0</v>
      </c>
      <c r="AT246" s="145">
        <v>0</v>
      </c>
      <c r="AU246" s="145">
        <v>0</v>
      </c>
      <c r="AV246" s="145">
        <v>0</v>
      </c>
      <c r="AW246" s="145">
        <v>0</v>
      </c>
      <c r="AX246" s="145">
        <v>0</v>
      </c>
      <c r="AY246" s="145">
        <v>0</v>
      </c>
      <c r="AZ246" s="145">
        <v>0</v>
      </c>
      <c r="BA246" s="145">
        <v>0</v>
      </c>
      <c r="BB246" s="145">
        <v>0</v>
      </c>
      <c r="BC246" s="28"/>
      <c r="BD246" s="142">
        <f t="shared" si="97"/>
        <v>0</v>
      </c>
      <c r="BF246" s="155">
        <f t="shared" si="98"/>
        <v>0</v>
      </c>
      <c r="BG246" s="152">
        <v>0</v>
      </c>
      <c r="BH246" s="152">
        <v>0</v>
      </c>
      <c r="BI246" s="145">
        <v>0</v>
      </c>
      <c r="BJ246" s="145">
        <v>0</v>
      </c>
      <c r="BK246" s="145">
        <v>0</v>
      </c>
      <c r="BL246" s="140">
        <f t="shared" si="99"/>
        <v>1</v>
      </c>
      <c r="BM246" s="28"/>
      <c r="BN246" s="155">
        <f t="shared" si="100"/>
        <v>0</v>
      </c>
      <c r="BO246" s="152">
        <v>0</v>
      </c>
      <c r="BP246" s="145">
        <v>0</v>
      </c>
      <c r="BQ246" s="145">
        <v>0</v>
      </c>
      <c r="BR246" s="145">
        <v>0</v>
      </c>
      <c r="BS246" s="140">
        <f t="shared" si="101"/>
        <v>1</v>
      </c>
      <c r="BU246" s="155">
        <f t="shared" si="102"/>
        <v>0</v>
      </c>
      <c r="BV246" s="152">
        <v>0</v>
      </c>
      <c r="BW246" s="152">
        <v>0</v>
      </c>
      <c r="BX246" s="152">
        <v>0</v>
      </c>
      <c r="BY246" s="152">
        <v>0</v>
      </c>
      <c r="BZ246" s="152">
        <v>0</v>
      </c>
      <c r="CA246" s="152">
        <v>0</v>
      </c>
      <c r="CB246" s="152">
        <v>0</v>
      </c>
      <c r="CC246" s="140">
        <f t="shared" si="103"/>
        <v>1</v>
      </c>
      <c r="CE246" s="157" cm="1">
        <f t="array" ref="CE246">IF($AA246=0,0,
IF(OR(ROUND($BD246,2)&lt;&gt;1,
OR($AI246:$BB246&lt;0)),1,0))</f>
        <v>0</v>
      </c>
      <c r="CG246" s="159">
        <f t="shared" si="104"/>
        <v>0</v>
      </c>
      <c r="CH246" s="159">
        <f t="shared" si="105"/>
        <v>0</v>
      </c>
      <c r="CI246" s="159">
        <f>SUM(CH$12:CH246)+1</f>
        <v>475</v>
      </c>
      <c r="CJ246" s="144" t="str">
        <f t="shared" si="80"/>
        <v>N/A</v>
      </c>
      <c r="CK246" s="159" t="str">
        <f>IFERROR(RANK(CJ246,CJ$12:CJ$286,0)+COUNTIF(CJ$12:CJ246,CJ246)-1,NA)</f>
        <v>N/A</v>
      </c>
      <c r="CM246" s="208" t="s">
        <v>741</v>
      </c>
      <c r="CN246" s="208" t="str">
        <f t="shared" si="81"/>
        <v>FY21</v>
      </c>
      <c r="CO246" s="52" cm="1">
        <f t="array" ref="CO246">Inflation!$S$11
/INDEX(Inflation!$J$11:$Z$11,,MATCH(RIGHT(CM246,2),RIGHT(Inflation!$J$9:$Z$9,2),0))
/(1+Inflation!$S$10)^0.5</f>
        <v>0.99572464908317349</v>
      </c>
      <c r="CP246" s="208" t="s">
        <v>199</v>
      </c>
    </row>
    <row r="247" spans="1:94" hidden="1" x14ac:dyDescent="0.2">
      <c r="A247" s="49">
        <f>IF(AND(COUNTIF(D$12:D247,D247)&gt;1,D247&lt;&gt;"[Project Name]"),1,0)</f>
        <v>0</v>
      </c>
      <c r="C247" s="28">
        <f t="shared" si="94"/>
        <v>236</v>
      </c>
      <c r="D247" s="29" t="s">
        <v>737</v>
      </c>
      <c r="E247" s="29" t="b">
        <v>0</v>
      </c>
      <c r="F247" s="148" t="s">
        <v>30</v>
      </c>
      <c r="G247" s="148" t="s">
        <v>30</v>
      </c>
      <c r="H247" s="148" t="s">
        <v>30</v>
      </c>
      <c r="I247" s="148" t="s">
        <v>15</v>
      </c>
      <c r="J247" s="148" t="s">
        <v>15</v>
      </c>
      <c r="K247" s="148" t="s">
        <v>15</v>
      </c>
      <c r="L247" s="148" t="s">
        <v>15</v>
      </c>
      <c r="M247" s="148" t="s">
        <v>15</v>
      </c>
      <c r="N247" s="148" t="s">
        <v>15</v>
      </c>
      <c r="O247" s="145">
        <v>0</v>
      </c>
      <c r="P247" s="148" t="s">
        <v>15</v>
      </c>
      <c r="Q247" s="149" t="s">
        <v>132</v>
      </c>
      <c r="R247" s="32" t="s">
        <v>738</v>
      </c>
      <c r="S247" s="145">
        <v>0.4</v>
      </c>
      <c r="T247" s="43">
        <f t="shared" si="95"/>
        <v>0.6</v>
      </c>
      <c r="V247" s="164">
        <v>0</v>
      </c>
      <c r="W247" s="164">
        <v>0</v>
      </c>
      <c r="X247" s="164">
        <v>0</v>
      </c>
      <c r="Y247" s="164">
        <v>0</v>
      </c>
      <c r="Z247" s="164">
        <v>0</v>
      </c>
      <c r="AA247" s="141">
        <f t="shared" si="96"/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I247" s="145">
        <v>0</v>
      </c>
      <c r="AJ247" s="145">
        <v>0</v>
      </c>
      <c r="AK247" s="145">
        <v>0</v>
      </c>
      <c r="AL247" s="145">
        <v>0</v>
      </c>
      <c r="AM247" s="145">
        <v>0</v>
      </c>
      <c r="AN247" s="145">
        <v>0</v>
      </c>
      <c r="AO247" s="145">
        <v>0</v>
      </c>
      <c r="AP247" s="145">
        <v>0</v>
      </c>
      <c r="AQ247" s="145">
        <v>0</v>
      </c>
      <c r="AR247" s="145">
        <v>0</v>
      </c>
      <c r="AS247" s="145">
        <v>0</v>
      </c>
      <c r="AT247" s="145">
        <v>0</v>
      </c>
      <c r="AU247" s="145">
        <v>0</v>
      </c>
      <c r="AV247" s="145">
        <v>0</v>
      </c>
      <c r="AW247" s="145">
        <v>0</v>
      </c>
      <c r="AX247" s="145">
        <v>0</v>
      </c>
      <c r="AY247" s="145">
        <v>0</v>
      </c>
      <c r="AZ247" s="145">
        <v>0</v>
      </c>
      <c r="BA247" s="145">
        <v>0</v>
      </c>
      <c r="BB247" s="145">
        <v>0</v>
      </c>
      <c r="BC247" s="28"/>
      <c r="BD247" s="142">
        <f t="shared" si="97"/>
        <v>0</v>
      </c>
      <c r="BF247" s="155">
        <f t="shared" si="98"/>
        <v>0</v>
      </c>
      <c r="BG247" s="152">
        <v>0</v>
      </c>
      <c r="BH247" s="152">
        <v>0</v>
      </c>
      <c r="BI247" s="145">
        <v>0</v>
      </c>
      <c r="BJ247" s="145">
        <v>0</v>
      </c>
      <c r="BK247" s="145">
        <v>0</v>
      </c>
      <c r="BL247" s="140">
        <f t="shared" si="99"/>
        <v>1</v>
      </c>
      <c r="BM247" s="28"/>
      <c r="BN247" s="155">
        <f t="shared" si="100"/>
        <v>0</v>
      </c>
      <c r="BO247" s="152">
        <v>0</v>
      </c>
      <c r="BP247" s="145">
        <v>0</v>
      </c>
      <c r="BQ247" s="145">
        <v>0</v>
      </c>
      <c r="BR247" s="145">
        <v>0</v>
      </c>
      <c r="BS247" s="140">
        <f t="shared" si="101"/>
        <v>1</v>
      </c>
      <c r="BU247" s="155">
        <f t="shared" si="102"/>
        <v>0</v>
      </c>
      <c r="BV247" s="152">
        <v>0</v>
      </c>
      <c r="BW247" s="152">
        <v>0</v>
      </c>
      <c r="BX247" s="152">
        <v>0</v>
      </c>
      <c r="BY247" s="152">
        <v>0</v>
      </c>
      <c r="BZ247" s="152">
        <v>0</v>
      </c>
      <c r="CA247" s="152">
        <v>0</v>
      </c>
      <c r="CB247" s="152">
        <v>0</v>
      </c>
      <c r="CC247" s="140">
        <f t="shared" si="103"/>
        <v>1</v>
      </c>
      <c r="CE247" s="157" cm="1">
        <f t="array" ref="CE247">IF($AA247=0,0,
IF(OR(ROUND($BD247,2)&lt;&gt;1,
OR($AI247:$BB247&lt;0)),1,0))</f>
        <v>0</v>
      </c>
      <c r="CG247" s="159">
        <f t="shared" si="104"/>
        <v>0</v>
      </c>
      <c r="CH247" s="159">
        <f t="shared" si="105"/>
        <v>0</v>
      </c>
      <c r="CI247" s="159">
        <f>SUM(CH$12:CH247)+1</f>
        <v>475</v>
      </c>
      <c r="CJ247" s="144" t="str">
        <f t="shared" si="80"/>
        <v>N/A</v>
      </c>
      <c r="CK247" s="159" t="str">
        <f>IFERROR(RANK(CJ247,CJ$12:CJ$286,0)+COUNTIF(CJ$12:CJ247,CJ247)-1,NA)</f>
        <v>N/A</v>
      </c>
      <c r="CM247" s="208" t="s">
        <v>741</v>
      </c>
      <c r="CN247" s="208" t="str">
        <f t="shared" si="81"/>
        <v>FY21</v>
      </c>
      <c r="CO247" s="52" cm="1">
        <f t="array" ref="CO247">Inflation!$S$11
/INDEX(Inflation!$J$11:$Z$11,,MATCH(RIGHT(CM247,2),RIGHT(Inflation!$J$9:$Z$9,2),0))
/(1+Inflation!$S$10)^0.5</f>
        <v>0.99572464908317349</v>
      </c>
      <c r="CP247" s="208" t="s">
        <v>199</v>
      </c>
    </row>
    <row r="248" spans="1:94" hidden="1" x14ac:dyDescent="0.2">
      <c r="A248" s="49">
        <f>IF(AND(COUNTIF(D$12:D248,D248)&gt;1,D248&lt;&gt;"[Project Name]"),1,0)</f>
        <v>0</v>
      </c>
      <c r="C248" s="28">
        <f t="shared" si="94"/>
        <v>237</v>
      </c>
      <c r="D248" s="29" t="s">
        <v>737</v>
      </c>
      <c r="E248" s="29" t="b">
        <v>0</v>
      </c>
      <c r="F248" s="148" t="s">
        <v>30</v>
      </c>
      <c r="G248" s="148" t="s">
        <v>30</v>
      </c>
      <c r="H248" s="148" t="s">
        <v>30</v>
      </c>
      <c r="I248" s="148" t="s">
        <v>15</v>
      </c>
      <c r="J248" s="148" t="s">
        <v>15</v>
      </c>
      <c r="K248" s="148" t="s">
        <v>15</v>
      </c>
      <c r="L248" s="148" t="s">
        <v>15</v>
      </c>
      <c r="M248" s="148" t="s">
        <v>15</v>
      </c>
      <c r="N248" s="148" t="s">
        <v>15</v>
      </c>
      <c r="O248" s="145">
        <v>0</v>
      </c>
      <c r="P248" s="148" t="s">
        <v>15</v>
      </c>
      <c r="Q248" s="149" t="s">
        <v>132</v>
      </c>
      <c r="R248" s="32" t="s">
        <v>738</v>
      </c>
      <c r="S248" s="145">
        <v>0.4</v>
      </c>
      <c r="T248" s="43">
        <f t="shared" si="95"/>
        <v>0.6</v>
      </c>
      <c r="V248" s="164">
        <v>0</v>
      </c>
      <c r="W248" s="164">
        <v>0</v>
      </c>
      <c r="X248" s="164">
        <v>0</v>
      </c>
      <c r="Y248" s="164">
        <v>0</v>
      </c>
      <c r="Z248" s="164">
        <v>0</v>
      </c>
      <c r="AA248" s="141">
        <f t="shared" si="96"/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I248" s="145">
        <v>0</v>
      </c>
      <c r="AJ248" s="145">
        <v>0</v>
      </c>
      <c r="AK248" s="145">
        <v>0</v>
      </c>
      <c r="AL248" s="145">
        <v>0</v>
      </c>
      <c r="AM248" s="145">
        <v>0</v>
      </c>
      <c r="AN248" s="145">
        <v>0</v>
      </c>
      <c r="AO248" s="145">
        <v>0</v>
      </c>
      <c r="AP248" s="145">
        <v>0</v>
      </c>
      <c r="AQ248" s="145">
        <v>0</v>
      </c>
      <c r="AR248" s="145">
        <v>0</v>
      </c>
      <c r="AS248" s="145">
        <v>0</v>
      </c>
      <c r="AT248" s="145">
        <v>0</v>
      </c>
      <c r="AU248" s="145">
        <v>0</v>
      </c>
      <c r="AV248" s="145">
        <v>0</v>
      </c>
      <c r="AW248" s="145">
        <v>0</v>
      </c>
      <c r="AX248" s="145">
        <v>0</v>
      </c>
      <c r="AY248" s="145">
        <v>0</v>
      </c>
      <c r="AZ248" s="145">
        <v>0</v>
      </c>
      <c r="BA248" s="145">
        <v>0</v>
      </c>
      <c r="BB248" s="145">
        <v>0</v>
      </c>
      <c r="BC248" s="28"/>
      <c r="BD248" s="142">
        <f t="shared" si="97"/>
        <v>0</v>
      </c>
      <c r="BF248" s="155">
        <f t="shared" si="98"/>
        <v>0</v>
      </c>
      <c r="BG248" s="152">
        <v>0</v>
      </c>
      <c r="BH248" s="152">
        <v>0</v>
      </c>
      <c r="BI248" s="145">
        <v>0</v>
      </c>
      <c r="BJ248" s="145">
        <v>0</v>
      </c>
      <c r="BK248" s="145">
        <v>0</v>
      </c>
      <c r="BL248" s="140">
        <f t="shared" si="99"/>
        <v>1</v>
      </c>
      <c r="BM248" s="28"/>
      <c r="BN248" s="155">
        <f t="shared" si="100"/>
        <v>0</v>
      </c>
      <c r="BO248" s="152">
        <v>0</v>
      </c>
      <c r="BP248" s="145">
        <v>0</v>
      </c>
      <c r="BQ248" s="145">
        <v>0</v>
      </c>
      <c r="BR248" s="145">
        <v>0</v>
      </c>
      <c r="BS248" s="140">
        <f t="shared" si="101"/>
        <v>1</v>
      </c>
      <c r="BU248" s="155">
        <f t="shared" si="102"/>
        <v>0</v>
      </c>
      <c r="BV248" s="152">
        <v>0</v>
      </c>
      <c r="BW248" s="152">
        <v>0</v>
      </c>
      <c r="BX248" s="152">
        <v>0</v>
      </c>
      <c r="BY248" s="152">
        <v>0</v>
      </c>
      <c r="BZ248" s="152">
        <v>0</v>
      </c>
      <c r="CA248" s="152">
        <v>0</v>
      </c>
      <c r="CB248" s="152">
        <v>0</v>
      </c>
      <c r="CC248" s="140">
        <f t="shared" si="103"/>
        <v>1</v>
      </c>
      <c r="CE248" s="157" cm="1">
        <f t="array" ref="CE248">IF($AA248=0,0,
IF(OR(ROUND($BD248,2)&lt;&gt;1,
OR($AI248:$BB248&lt;0)),1,0))</f>
        <v>0</v>
      </c>
      <c r="CG248" s="159">
        <f t="shared" si="104"/>
        <v>0</v>
      </c>
      <c r="CH248" s="159">
        <f t="shared" si="105"/>
        <v>0</v>
      </c>
      <c r="CI248" s="159">
        <f>SUM(CH$12:CH248)+1</f>
        <v>475</v>
      </c>
      <c r="CJ248" s="144" t="str">
        <f t="shared" si="80"/>
        <v>N/A</v>
      </c>
      <c r="CK248" s="159" t="str">
        <f>IFERROR(RANK(CJ248,CJ$12:CJ$286,0)+COUNTIF(CJ$12:CJ248,CJ248)-1,NA)</f>
        <v>N/A</v>
      </c>
      <c r="CM248" s="208" t="s">
        <v>741</v>
      </c>
      <c r="CN248" s="208" t="str">
        <f t="shared" si="81"/>
        <v>FY21</v>
      </c>
      <c r="CO248" s="52" cm="1">
        <f t="array" ref="CO248">Inflation!$S$11
/INDEX(Inflation!$J$11:$Z$11,,MATCH(RIGHT(CM248,2),RIGHT(Inflation!$J$9:$Z$9,2),0))
/(1+Inflation!$S$10)^0.5</f>
        <v>0.99572464908317349</v>
      </c>
      <c r="CP248" s="208" t="s">
        <v>199</v>
      </c>
    </row>
    <row r="249" spans="1:94" hidden="1" x14ac:dyDescent="0.2">
      <c r="A249" s="49">
        <f>IF(AND(COUNTIF(D$12:D249,D249)&gt;1,D249&lt;&gt;"[Project Name]"),1,0)</f>
        <v>0</v>
      </c>
      <c r="C249" s="28">
        <f t="shared" si="94"/>
        <v>238</v>
      </c>
      <c r="D249" s="29" t="s">
        <v>737</v>
      </c>
      <c r="E249" s="29" t="b">
        <v>0</v>
      </c>
      <c r="F249" s="148" t="s">
        <v>30</v>
      </c>
      <c r="G249" s="148" t="s">
        <v>30</v>
      </c>
      <c r="H249" s="148" t="s">
        <v>30</v>
      </c>
      <c r="I249" s="148" t="s">
        <v>15</v>
      </c>
      <c r="J249" s="148" t="s">
        <v>15</v>
      </c>
      <c r="K249" s="148" t="s">
        <v>15</v>
      </c>
      <c r="L249" s="148" t="s">
        <v>15</v>
      </c>
      <c r="M249" s="148" t="s">
        <v>15</v>
      </c>
      <c r="N249" s="148" t="s">
        <v>15</v>
      </c>
      <c r="O249" s="145">
        <v>0</v>
      </c>
      <c r="P249" s="148" t="s">
        <v>15</v>
      </c>
      <c r="Q249" s="149" t="s">
        <v>132</v>
      </c>
      <c r="R249" s="32" t="s">
        <v>738</v>
      </c>
      <c r="S249" s="145">
        <v>0.4</v>
      </c>
      <c r="T249" s="43">
        <f t="shared" si="95"/>
        <v>0.6</v>
      </c>
      <c r="V249" s="164">
        <v>0</v>
      </c>
      <c r="W249" s="164">
        <v>0</v>
      </c>
      <c r="X249" s="164">
        <v>0</v>
      </c>
      <c r="Y249" s="164">
        <v>0</v>
      </c>
      <c r="Z249" s="164">
        <v>0</v>
      </c>
      <c r="AA249" s="141">
        <f t="shared" si="96"/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I249" s="145">
        <v>0</v>
      </c>
      <c r="AJ249" s="145">
        <v>0</v>
      </c>
      <c r="AK249" s="145">
        <v>0</v>
      </c>
      <c r="AL249" s="145">
        <v>0</v>
      </c>
      <c r="AM249" s="145">
        <v>0</v>
      </c>
      <c r="AN249" s="145">
        <v>0</v>
      </c>
      <c r="AO249" s="145">
        <v>0</v>
      </c>
      <c r="AP249" s="145">
        <v>0</v>
      </c>
      <c r="AQ249" s="145">
        <v>0</v>
      </c>
      <c r="AR249" s="145">
        <v>0</v>
      </c>
      <c r="AS249" s="145">
        <v>0</v>
      </c>
      <c r="AT249" s="145">
        <v>0</v>
      </c>
      <c r="AU249" s="145">
        <v>0</v>
      </c>
      <c r="AV249" s="145">
        <v>0</v>
      </c>
      <c r="AW249" s="145">
        <v>0</v>
      </c>
      <c r="AX249" s="145">
        <v>0</v>
      </c>
      <c r="AY249" s="145">
        <v>0</v>
      </c>
      <c r="AZ249" s="145">
        <v>0</v>
      </c>
      <c r="BA249" s="145">
        <v>0</v>
      </c>
      <c r="BB249" s="145">
        <v>0</v>
      </c>
      <c r="BC249" s="28"/>
      <c r="BD249" s="142">
        <f t="shared" si="97"/>
        <v>0</v>
      </c>
      <c r="BF249" s="155">
        <f t="shared" si="98"/>
        <v>0</v>
      </c>
      <c r="BG249" s="152">
        <v>0</v>
      </c>
      <c r="BH249" s="152">
        <v>0</v>
      </c>
      <c r="BI249" s="145">
        <v>0</v>
      </c>
      <c r="BJ249" s="145">
        <v>0</v>
      </c>
      <c r="BK249" s="145">
        <v>0</v>
      </c>
      <c r="BL249" s="140">
        <f t="shared" si="99"/>
        <v>1</v>
      </c>
      <c r="BM249" s="28"/>
      <c r="BN249" s="155">
        <f t="shared" si="100"/>
        <v>0</v>
      </c>
      <c r="BO249" s="152">
        <v>0</v>
      </c>
      <c r="BP249" s="145">
        <v>0</v>
      </c>
      <c r="BQ249" s="145">
        <v>0</v>
      </c>
      <c r="BR249" s="145">
        <v>0</v>
      </c>
      <c r="BS249" s="140">
        <f t="shared" si="101"/>
        <v>1</v>
      </c>
      <c r="BU249" s="155">
        <f t="shared" si="102"/>
        <v>0</v>
      </c>
      <c r="BV249" s="152">
        <v>0</v>
      </c>
      <c r="BW249" s="152">
        <v>0</v>
      </c>
      <c r="BX249" s="152">
        <v>0</v>
      </c>
      <c r="BY249" s="152">
        <v>0</v>
      </c>
      <c r="BZ249" s="152">
        <v>0</v>
      </c>
      <c r="CA249" s="152">
        <v>0</v>
      </c>
      <c r="CB249" s="152">
        <v>0</v>
      </c>
      <c r="CC249" s="140">
        <f t="shared" si="103"/>
        <v>1</v>
      </c>
      <c r="CE249" s="157" cm="1">
        <f t="array" ref="CE249">IF($AA249=0,0,
IF(OR(ROUND($BD249,2)&lt;&gt;1,
OR($AI249:$BB249&lt;0)),1,0))</f>
        <v>0</v>
      </c>
      <c r="CG249" s="159">
        <f t="shared" si="104"/>
        <v>0</v>
      </c>
      <c r="CH249" s="159">
        <f t="shared" si="105"/>
        <v>0</v>
      </c>
      <c r="CI249" s="159">
        <f>SUM(CH$12:CH249)+1</f>
        <v>475</v>
      </c>
      <c r="CJ249" s="144" t="str">
        <f t="shared" si="80"/>
        <v>N/A</v>
      </c>
      <c r="CK249" s="159" t="str">
        <f>IFERROR(RANK(CJ249,CJ$12:CJ$286,0)+COUNTIF(CJ$12:CJ249,CJ249)-1,NA)</f>
        <v>N/A</v>
      </c>
      <c r="CM249" s="208" t="s">
        <v>741</v>
      </c>
      <c r="CN249" s="208" t="str">
        <f t="shared" si="81"/>
        <v>FY21</v>
      </c>
      <c r="CO249" s="52" cm="1">
        <f t="array" ref="CO249">Inflation!$S$11
/INDEX(Inflation!$J$11:$Z$11,,MATCH(RIGHT(CM249,2),RIGHT(Inflation!$J$9:$Z$9,2),0))
/(1+Inflation!$S$10)^0.5</f>
        <v>0.99572464908317349</v>
      </c>
      <c r="CP249" s="208" t="s">
        <v>199</v>
      </c>
    </row>
    <row r="250" spans="1:94" hidden="1" x14ac:dyDescent="0.2">
      <c r="A250" s="49">
        <f>IF(AND(COUNTIF(D$12:D250,D250)&gt;1,D250&lt;&gt;"[Project Name]"),1,0)</f>
        <v>0</v>
      </c>
      <c r="C250" s="28">
        <f t="shared" si="94"/>
        <v>239</v>
      </c>
      <c r="D250" s="29" t="s">
        <v>737</v>
      </c>
      <c r="E250" s="29" t="b">
        <v>0</v>
      </c>
      <c r="F250" s="148" t="s">
        <v>30</v>
      </c>
      <c r="G250" s="148" t="s">
        <v>30</v>
      </c>
      <c r="H250" s="148" t="s">
        <v>30</v>
      </c>
      <c r="I250" s="148" t="s">
        <v>15</v>
      </c>
      <c r="J250" s="148" t="s">
        <v>15</v>
      </c>
      <c r="K250" s="148" t="s">
        <v>15</v>
      </c>
      <c r="L250" s="148" t="s">
        <v>15</v>
      </c>
      <c r="M250" s="148" t="s">
        <v>15</v>
      </c>
      <c r="N250" s="148" t="s">
        <v>15</v>
      </c>
      <c r="O250" s="145">
        <v>0</v>
      </c>
      <c r="P250" s="148" t="s">
        <v>15</v>
      </c>
      <c r="Q250" s="149" t="s">
        <v>132</v>
      </c>
      <c r="R250" s="32" t="s">
        <v>738</v>
      </c>
      <c r="S250" s="145">
        <v>0.4</v>
      </c>
      <c r="T250" s="43">
        <f t="shared" si="95"/>
        <v>0.6</v>
      </c>
      <c r="V250" s="164">
        <v>0</v>
      </c>
      <c r="W250" s="164">
        <v>0</v>
      </c>
      <c r="X250" s="164">
        <v>0</v>
      </c>
      <c r="Y250" s="164">
        <v>0</v>
      </c>
      <c r="Z250" s="164">
        <v>0</v>
      </c>
      <c r="AA250" s="141">
        <f t="shared" si="96"/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I250" s="145">
        <v>0</v>
      </c>
      <c r="AJ250" s="145">
        <v>0</v>
      </c>
      <c r="AK250" s="145">
        <v>0</v>
      </c>
      <c r="AL250" s="145">
        <v>0</v>
      </c>
      <c r="AM250" s="145">
        <v>0</v>
      </c>
      <c r="AN250" s="145">
        <v>0</v>
      </c>
      <c r="AO250" s="145">
        <v>0</v>
      </c>
      <c r="AP250" s="145">
        <v>0</v>
      </c>
      <c r="AQ250" s="145">
        <v>0</v>
      </c>
      <c r="AR250" s="145">
        <v>0</v>
      </c>
      <c r="AS250" s="145">
        <v>0</v>
      </c>
      <c r="AT250" s="145">
        <v>0</v>
      </c>
      <c r="AU250" s="145">
        <v>0</v>
      </c>
      <c r="AV250" s="145">
        <v>0</v>
      </c>
      <c r="AW250" s="145">
        <v>0</v>
      </c>
      <c r="AX250" s="145">
        <v>0</v>
      </c>
      <c r="AY250" s="145">
        <v>0</v>
      </c>
      <c r="AZ250" s="145">
        <v>0</v>
      </c>
      <c r="BA250" s="145">
        <v>0</v>
      </c>
      <c r="BB250" s="145">
        <v>0</v>
      </c>
      <c r="BC250" s="28"/>
      <c r="BD250" s="142">
        <f t="shared" si="97"/>
        <v>0</v>
      </c>
      <c r="BF250" s="155">
        <f t="shared" si="98"/>
        <v>0</v>
      </c>
      <c r="BG250" s="152">
        <v>0</v>
      </c>
      <c r="BH250" s="152">
        <v>0</v>
      </c>
      <c r="BI250" s="145">
        <v>0</v>
      </c>
      <c r="BJ250" s="145">
        <v>0</v>
      </c>
      <c r="BK250" s="145">
        <v>0</v>
      </c>
      <c r="BL250" s="140">
        <f t="shared" si="99"/>
        <v>1</v>
      </c>
      <c r="BM250" s="28"/>
      <c r="BN250" s="155">
        <f t="shared" si="100"/>
        <v>0</v>
      </c>
      <c r="BO250" s="152">
        <v>0</v>
      </c>
      <c r="BP250" s="145">
        <v>0</v>
      </c>
      <c r="BQ250" s="145">
        <v>0</v>
      </c>
      <c r="BR250" s="145">
        <v>0</v>
      </c>
      <c r="BS250" s="140">
        <f t="shared" si="101"/>
        <v>1</v>
      </c>
      <c r="BU250" s="155">
        <f t="shared" si="102"/>
        <v>0</v>
      </c>
      <c r="BV250" s="152">
        <v>0</v>
      </c>
      <c r="BW250" s="152">
        <v>0</v>
      </c>
      <c r="BX250" s="152">
        <v>0</v>
      </c>
      <c r="BY250" s="152">
        <v>0</v>
      </c>
      <c r="BZ250" s="152">
        <v>0</v>
      </c>
      <c r="CA250" s="152">
        <v>0</v>
      </c>
      <c r="CB250" s="152">
        <v>0</v>
      </c>
      <c r="CC250" s="140">
        <f t="shared" si="103"/>
        <v>1</v>
      </c>
      <c r="CE250" s="157" cm="1">
        <f t="array" ref="CE250">IF($AA250=0,0,
IF(OR(ROUND($BD250,2)&lt;&gt;1,
OR($AI250:$BB250&lt;0)),1,0))</f>
        <v>0</v>
      </c>
      <c r="CG250" s="159">
        <f t="shared" si="104"/>
        <v>0</v>
      </c>
      <c r="CH250" s="159">
        <f t="shared" si="105"/>
        <v>0</v>
      </c>
      <c r="CI250" s="159">
        <f>SUM(CH$12:CH250)+1</f>
        <v>475</v>
      </c>
      <c r="CJ250" s="144" t="str">
        <f t="shared" si="80"/>
        <v>N/A</v>
      </c>
      <c r="CK250" s="159" t="str">
        <f>IFERROR(RANK(CJ250,CJ$12:CJ$286,0)+COUNTIF(CJ$12:CJ250,CJ250)-1,NA)</f>
        <v>N/A</v>
      </c>
      <c r="CM250" s="208" t="s">
        <v>741</v>
      </c>
      <c r="CN250" s="208" t="str">
        <f t="shared" si="81"/>
        <v>FY21</v>
      </c>
      <c r="CO250" s="52" cm="1">
        <f t="array" ref="CO250">Inflation!$S$11
/INDEX(Inflation!$J$11:$Z$11,,MATCH(RIGHT(CM250,2),RIGHT(Inflation!$J$9:$Z$9,2),0))
/(1+Inflation!$S$10)^0.5</f>
        <v>0.99572464908317349</v>
      </c>
      <c r="CP250" s="208" t="s">
        <v>199</v>
      </c>
    </row>
    <row r="251" spans="1:94" hidden="1" x14ac:dyDescent="0.2">
      <c r="A251" s="49">
        <f>IF(AND(COUNTIF(D$12:D251,D251)&gt;1,D251&lt;&gt;"[Project Name]"),1,0)</f>
        <v>0</v>
      </c>
      <c r="C251" s="28">
        <f t="shared" si="94"/>
        <v>240</v>
      </c>
      <c r="D251" s="29" t="s">
        <v>737</v>
      </c>
      <c r="E251" s="29" t="b">
        <v>0</v>
      </c>
      <c r="F251" s="148" t="s">
        <v>30</v>
      </c>
      <c r="G251" s="148" t="s">
        <v>30</v>
      </c>
      <c r="H251" s="148" t="s">
        <v>30</v>
      </c>
      <c r="I251" s="148" t="s">
        <v>15</v>
      </c>
      <c r="J251" s="148" t="s">
        <v>15</v>
      </c>
      <c r="K251" s="148" t="s">
        <v>15</v>
      </c>
      <c r="L251" s="148" t="s">
        <v>15</v>
      </c>
      <c r="M251" s="148" t="s">
        <v>15</v>
      </c>
      <c r="N251" s="148" t="s">
        <v>15</v>
      </c>
      <c r="O251" s="145">
        <v>0</v>
      </c>
      <c r="P251" s="148" t="s">
        <v>15</v>
      </c>
      <c r="Q251" s="149" t="s">
        <v>132</v>
      </c>
      <c r="R251" s="32" t="s">
        <v>738</v>
      </c>
      <c r="S251" s="145">
        <v>0.4</v>
      </c>
      <c r="T251" s="43">
        <f t="shared" si="95"/>
        <v>0.6</v>
      </c>
      <c r="V251" s="164">
        <v>0</v>
      </c>
      <c r="W251" s="164">
        <v>0</v>
      </c>
      <c r="X251" s="164">
        <v>0</v>
      </c>
      <c r="Y251" s="164">
        <v>0</v>
      </c>
      <c r="Z251" s="164">
        <v>0</v>
      </c>
      <c r="AA251" s="141">
        <f t="shared" si="96"/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I251" s="145">
        <v>0</v>
      </c>
      <c r="AJ251" s="145">
        <v>0</v>
      </c>
      <c r="AK251" s="145">
        <v>0</v>
      </c>
      <c r="AL251" s="145">
        <v>0</v>
      </c>
      <c r="AM251" s="145">
        <v>0</v>
      </c>
      <c r="AN251" s="145">
        <v>0</v>
      </c>
      <c r="AO251" s="145">
        <v>0</v>
      </c>
      <c r="AP251" s="145">
        <v>0</v>
      </c>
      <c r="AQ251" s="145">
        <v>0</v>
      </c>
      <c r="AR251" s="145">
        <v>0</v>
      </c>
      <c r="AS251" s="145">
        <v>0</v>
      </c>
      <c r="AT251" s="145">
        <v>0</v>
      </c>
      <c r="AU251" s="145">
        <v>0</v>
      </c>
      <c r="AV251" s="145">
        <v>0</v>
      </c>
      <c r="AW251" s="145">
        <v>0</v>
      </c>
      <c r="AX251" s="145">
        <v>0</v>
      </c>
      <c r="AY251" s="145">
        <v>0</v>
      </c>
      <c r="AZ251" s="145">
        <v>0</v>
      </c>
      <c r="BA251" s="145">
        <v>0</v>
      </c>
      <c r="BB251" s="145">
        <v>0</v>
      </c>
      <c r="BC251" s="28"/>
      <c r="BD251" s="142">
        <f t="shared" si="97"/>
        <v>0</v>
      </c>
      <c r="BF251" s="155">
        <f t="shared" si="98"/>
        <v>0</v>
      </c>
      <c r="BG251" s="152">
        <v>0</v>
      </c>
      <c r="BH251" s="152">
        <v>0</v>
      </c>
      <c r="BI251" s="145">
        <v>0</v>
      </c>
      <c r="BJ251" s="145">
        <v>0</v>
      </c>
      <c r="BK251" s="145">
        <v>0</v>
      </c>
      <c r="BL251" s="140">
        <f t="shared" si="99"/>
        <v>1</v>
      </c>
      <c r="BM251" s="28"/>
      <c r="BN251" s="155">
        <f t="shared" si="100"/>
        <v>0</v>
      </c>
      <c r="BO251" s="152">
        <v>0</v>
      </c>
      <c r="BP251" s="145">
        <v>0</v>
      </c>
      <c r="BQ251" s="145">
        <v>0</v>
      </c>
      <c r="BR251" s="145">
        <v>0</v>
      </c>
      <c r="BS251" s="140">
        <f t="shared" si="101"/>
        <v>1</v>
      </c>
      <c r="BU251" s="155">
        <f t="shared" si="102"/>
        <v>0</v>
      </c>
      <c r="BV251" s="152">
        <v>0</v>
      </c>
      <c r="BW251" s="152">
        <v>0</v>
      </c>
      <c r="BX251" s="152">
        <v>0</v>
      </c>
      <c r="BY251" s="152">
        <v>0</v>
      </c>
      <c r="BZ251" s="152">
        <v>0</v>
      </c>
      <c r="CA251" s="152">
        <v>0</v>
      </c>
      <c r="CB251" s="152">
        <v>0</v>
      </c>
      <c r="CC251" s="140">
        <f t="shared" si="103"/>
        <v>1</v>
      </c>
      <c r="CE251" s="157" cm="1">
        <f t="array" ref="CE251">IF($AA251=0,0,
IF(OR(ROUND($BD251,2)&lt;&gt;1,
OR($AI251:$BB251&lt;0)),1,0))</f>
        <v>0</v>
      </c>
      <c r="CG251" s="159">
        <f t="shared" si="104"/>
        <v>0</v>
      </c>
      <c r="CH251" s="159">
        <f t="shared" si="105"/>
        <v>0</v>
      </c>
      <c r="CI251" s="159">
        <f>SUM(CH$12:CH251)+1</f>
        <v>475</v>
      </c>
      <c r="CJ251" s="144" t="str">
        <f t="shared" si="80"/>
        <v>N/A</v>
      </c>
      <c r="CK251" s="159" t="str">
        <f>IFERROR(RANK(CJ251,CJ$12:CJ$286,0)+COUNTIF(CJ$12:CJ251,CJ251)-1,NA)</f>
        <v>N/A</v>
      </c>
      <c r="CM251" s="208" t="s">
        <v>741</v>
      </c>
      <c r="CN251" s="208" t="str">
        <f t="shared" si="81"/>
        <v>FY21</v>
      </c>
      <c r="CO251" s="52" cm="1">
        <f t="array" ref="CO251">Inflation!$S$11
/INDEX(Inflation!$J$11:$Z$11,,MATCH(RIGHT(CM251,2),RIGHT(Inflation!$J$9:$Z$9,2),0))
/(1+Inflation!$S$10)^0.5</f>
        <v>0.99572464908317349</v>
      </c>
      <c r="CP251" s="208" t="s">
        <v>199</v>
      </c>
    </row>
    <row r="252" spans="1:94" hidden="1" x14ac:dyDescent="0.2">
      <c r="A252" s="49">
        <f>IF(AND(COUNTIF(D$12:D252,D252)&gt;1,D252&lt;&gt;"[Project Name]"),1,0)</f>
        <v>0</v>
      </c>
      <c r="C252" s="28">
        <f t="shared" si="94"/>
        <v>241</v>
      </c>
      <c r="D252" s="29" t="s">
        <v>737</v>
      </c>
      <c r="E252" s="29" t="b">
        <v>0</v>
      </c>
      <c r="F252" s="148" t="s">
        <v>30</v>
      </c>
      <c r="G252" s="148" t="s">
        <v>30</v>
      </c>
      <c r="H252" s="148" t="s">
        <v>30</v>
      </c>
      <c r="I252" s="148" t="s">
        <v>15</v>
      </c>
      <c r="J252" s="148" t="s">
        <v>15</v>
      </c>
      <c r="K252" s="148" t="s">
        <v>15</v>
      </c>
      <c r="L252" s="148" t="s">
        <v>15</v>
      </c>
      <c r="M252" s="148" t="s">
        <v>15</v>
      </c>
      <c r="N252" s="148" t="s">
        <v>15</v>
      </c>
      <c r="O252" s="145">
        <v>0</v>
      </c>
      <c r="P252" s="148" t="s">
        <v>15</v>
      </c>
      <c r="Q252" s="149" t="s">
        <v>132</v>
      </c>
      <c r="R252" s="32" t="s">
        <v>738</v>
      </c>
      <c r="S252" s="145">
        <v>0.4</v>
      </c>
      <c r="T252" s="43">
        <f t="shared" si="95"/>
        <v>0.6</v>
      </c>
      <c r="V252" s="164">
        <v>0</v>
      </c>
      <c r="W252" s="164">
        <v>0</v>
      </c>
      <c r="X252" s="164">
        <v>0</v>
      </c>
      <c r="Y252" s="164">
        <v>0</v>
      </c>
      <c r="Z252" s="164">
        <v>0</v>
      </c>
      <c r="AA252" s="141">
        <f t="shared" si="96"/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I252" s="145">
        <v>0</v>
      </c>
      <c r="AJ252" s="145">
        <v>0</v>
      </c>
      <c r="AK252" s="145">
        <v>0</v>
      </c>
      <c r="AL252" s="145">
        <v>0</v>
      </c>
      <c r="AM252" s="145">
        <v>0</v>
      </c>
      <c r="AN252" s="145">
        <v>0</v>
      </c>
      <c r="AO252" s="145">
        <v>0</v>
      </c>
      <c r="AP252" s="145">
        <v>0</v>
      </c>
      <c r="AQ252" s="145">
        <v>0</v>
      </c>
      <c r="AR252" s="145">
        <v>0</v>
      </c>
      <c r="AS252" s="145">
        <v>0</v>
      </c>
      <c r="AT252" s="145">
        <v>0</v>
      </c>
      <c r="AU252" s="145">
        <v>0</v>
      </c>
      <c r="AV252" s="145">
        <v>0</v>
      </c>
      <c r="AW252" s="145">
        <v>0</v>
      </c>
      <c r="AX252" s="145">
        <v>0</v>
      </c>
      <c r="AY252" s="145">
        <v>0</v>
      </c>
      <c r="AZ252" s="145">
        <v>0</v>
      </c>
      <c r="BA252" s="145">
        <v>0</v>
      </c>
      <c r="BB252" s="145">
        <v>0</v>
      </c>
      <c r="BC252" s="28"/>
      <c r="BD252" s="142">
        <f t="shared" si="97"/>
        <v>0</v>
      </c>
      <c r="BF252" s="155">
        <f t="shared" si="98"/>
        <v>0</v>
      </c>
      <c r="BG252" s="152">
        <v>0</v>
      </c>
      <c r="BH252" s="152">
        <v>0</v>
      </c>
      <c r="BI252" s="145">
        <v>0</v>
      </c>
      <c r="BJ252" s="145">
        <v>0</v>
      </c>
      <c r="BK252" s="145">
        <v>0</v>
      </c>
      <c r="BL252" s="140">
        <f t="shared" si="99"/>
        <v>1</v>
      </c>
      <c r="BM252" s="28"/>
      <c r="BN252" s="155">
        <f t="shared" si="100"/>
        <v>0</v>
      </c>
      <c r="BO252" s="152">
        <v>0</v>
      </c>
      <c r="BP252" s="145">
        <v>0</v>
      </c>
      <c r="BQ252" s="145">
        <v>0</v>
      </c>
      <c r="BR252" s="145">
        <v>0</v>
      </c>
      <c r="BS252" s="140">
        <f t="shared" si="101"/>
        <v>1</v>
      </c>
      <c r="BU252" s="155">
        <f t="shared" si="102"/>
        <v>0</v>
      </c>
      <c r="BV252" s="152">
        <v>0</v>
      </c>
      <c r="BW252" s="152">
        <v>0</v>
      </c>
      <c r="BX252" s="152">
        <v>0</v>
      </c>
      <c r="BY252" s="152">
        <v>0</v>
      </c>
      <c r="BZ252" s="152">
        <v>0</v>
      </c>
      <c r="CA252" s="152">
        <v>0</v>
      </c>
      <c r="CB252" s="152">
        <v>0</v>
      </c>
      <c r="CC252" s="140">
        <f t="shared" si="103"/>
        <v>1</v>
      </c>
      <c r="CE252" s="157" cm="1">
        <f t="array" ref="CE252">IF($AA252=0,0,
IF(OR(ROUND($BD252,2)&lt;&gt;1,
OR($AI252:$BB252&lt;0)),1,0))</f>
        <v>0</v>
      </c>
      <c r="CG252" s="159">
        <f t="shared" si="104"/>
        <v>0</v>
      </c>
      <c r="CH252" s="159">
        <f t="shared" si="105"/>
        <v>0</v>
      </c>
      <c r="CI252" s="159">
        <f>SUM(CH$12:CH252)+1</f>
        <v>475</v>
      </c>
      <c r="CJ252" s="144" t="str">
        <f t="shared" si="80"/>
        <v>N/A</v>
      </c>
      <c r="CK252" s="159" t="str">
        <f>IFERROR(RANK(CJ252,CJ$12:CJ$286,0)+COUNTIF(CJ$12:CJ252,CJ252)-1,NA)</f>
        <v>N/A</v>
      </c>
      <c r="CM252" s="208" t="s">
        <v>741</v>
      </c>
      <c r="CN252" s="208" t="str">
        <f t="shared" si="81"/>
        <v>FY21</v>
      </c>
      <c r="CO252" s="52" cm="1">
        <f t="array" ref="CO252">Inflation!$S$11
/INDEX(Inflation!$J$11:$Z$11,,MATCH(RIGHT(CM252,2),RIGHT(Inflation!$J$9:$Z$9,2),0))
/(1+Inflation!$S$10)^0.5</f>
        <v>0.99572464908317349</v>
      </c>
      <c r="CP252" s="208" t="s">
        <v>199</v>
      </c>
    </row>
    <row r="253" spans="1:94" hidden="1" x14ac:dyDescent="0.2">
      <c r="A253" s="49">
        <f>IF(AND(COUNTIF(D$12:D253,D253)&gt;1,D253&lt;&gt;"[Project Name]"),1,0)</f>
        <v>0</v>
      </c>
      <c r="C253" s="28">
        <f t="shared" si="94"/>
        <v>242</v>
      </c>
      <c r="D253" s="29" t="s">
        <v>737</v>
      </c>
      <c r="E253" s="29" t="b">
        <v>0</v>
      </c>
      <c r="F253" s="148" t="s">
        <v>30</v>
      </c>
      <c r="G253" s="148" t="s">
        <v>30</v>
      </c>
      <c r="H253" s="148" t="s">
        <v>30</v>
      </c>
      <c r="I253" s="148" t="s">
        <v>15</v>
      </c>
      <c r="J253" s="148" t="s">
        <v>15</v>
      </c>
      <c r="K253" s="148" t="s">
        <v>15</v>
      </c>
      <c r="L253" s="148" t="s">
        <v>15</v>
      </c>
      <c r="M253" s="148" t="s">
        <v>15</v>
      </c>
      <c r="N253" s="148" t="s">
        <v>15</v>
      </c>
      <c r="O253" s="145">
        <v>0</v>
      </c>
      <c r="P253" s="148" t="s">
        <v>15</v>
      </c>
      <c r="Q253" s="149" t="s">
        <v>132</v>
      </c>
      <c r="R253" s="32" t="s">
        <v>738</v>
      </c>
      <c r="S253" s="145">
        <v>0.4</v>
      </c>
      <c r="T253" s="43">
        <f t="shared" si="95"/>
        <v>0.6</v>
      </c>
      <c r="V253" s="164">
        <v>0</v>
      </c>
      <c r="W253" s="164">
        <v>0</v>
      </c>
      <c r="X253" s="164">
        <v>0</v>
      </c>
      <c r="Y253" s="164">
        <v>0</v>
      </c>
      <c r="Z253" s="164">
        <v>0</v>
      </c>
      <c r="AA253" s="141">
        <f t="shared" si="96"/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I253" s="145">
        <v>0</v>
      </c>
      <c r="AJ253" s="145">
        <v>0</v>
      </c>
      <c r="AK253" s="145">
        <v>0</v>
      </c>
      <c r="AL253" s="145">
        <v>0</v>
      </c>
      <c r="AM253" s="145">
        <v>0</v>
      </c>
      <c r="AN253" s="145">
        <v>0</v>
      </c>
      <c r="AO253" s="145">
        <v>0</v>
      </c>
      <c r="AP253" s="145">
        <v>0</v>
      </c>
      <c r="AQ253" s="145">
        <v>0</v>
      </c>
      <c r="AR253" s="145">
        <v>0</v>
      </c>
      <c r="AS253" s="145">
        <v>0</v>
      </c>
      <c r="AT253" s="145">
        <v>0</v>
      </c>
      <c r="AU253" s="145">
        <v>0</v>
      </c>
      <c r="AV253" s="145">
        <v>0</v>
      </c>
      <c r="AW253" s="145">
        <v>0</v>
      </c>
      <c r="AX253" s="145">
        <v>0</v>
      </c>
      <c r="AY253" s="145">
        <v>0</v>
      </c>
      <c r="AZ253" s="145">
        <v>0</v>
      </c>
      <c r="BA253" s="145">
        <v>0</v>
      </c>
      <c r="BB253" s="145">
        <v>0</v>
      </c>
      <c r="BC253" s="28"/>
      <c r="BD253" s="142">
        <f t="shared" si="97"/>
        <v>0</v>
      </c>
      <c r="BF253" s="155">
        <f t="shared" si="98"/>
        <v>0</v>
      </c>
      <c r="BG253" s="152">
        <v>0</v>
      </c>
      <c r="BH253" s="152">
        <v>0</v>
      </c>
      <c r="BI253" s="145">
        <v>0</v>
      </c>
      <c r="BJ253" s="145">
        <v>0</v>
      </c>
      <c r="BK253" s="145">
        <v>0</v>
      </c>
      <c r="BL253" s="140">
        <f t="shared" si="99"/>
        <v>1</v>
      </c>
      <c r="BM253" s="28"/>
      <c r="BN253" s="155">
        <f t="shared" si="100"/>
        <v>0</v>
      </c>
      <c r="BO253" s="152">
        <v>0</v>
      </c>
      <c r="BP253" s="145">
        <v>0</v>
      </c>
      <c r="BQ253" s="145">
        <v>0</v>
      </c>
      <c r="BR253" s="145">
        <v>0</v>
      </c>
      <c r="BS253" s="140">
        <f t="shared" si="101"/>
        <v>1</v>
      </c>
      <c r="BU253" s="155">
        <f t="shared" si="102"/>
        <v>0</v>
      </c>
      <c r="BV253" s="152">
        <v>0</v>
      </c>
      <c r="BW253" s="152">
        <v>0</v>
      </c>
      <c r="BX253" s="152">
        <v>0</v>
      </c>
      <c r="BY253" s="152">
        <v>0</v>
      </c>
      <c r="BZ253" s="152">
        <v>0</v>
      </c>
      <c r="CA253" s="152">
        <v>0</v>
      </c>
      <c r="CB253" s="152">
        <v>0</v>
      </c>
      <c r="CC253" s="140">
        <f t="shared" si="103"/>
        <v>1</v>
      </c>
      <c r="CE253" s="157" cm="1">
        <f t="array" ref="CE253">IF($AA253=0,0,
IF(OR(ROUND($BD253,2)&lt;&gt;1,
OR($AI253:$BB253&lt;0)),1,0))</f>
        <v>0</v>
      </c>
      <c r="CG253" s="159">
        <f t="shared" si="104"/>
        <v>0</v>
      </c>
      <c r="CH253" s="159">
        <f t="shared" si="105"/>
        <v>0</v>
      </c>
      <c r="CI253" s="159">
        <f>SUM(CH$12:CH253)+1</f>
        <v>475</v>
      </c>
      <c r="CJ253" s="144" t="str">
        <f t="shared" si="80"/>
        <v>N/A</v>
      </c>
      <c r="CK253" s="159" t="str">
        <f>IFERROR(RANK(CJ253,CJ$12:CJ$286,0)+COUNTIF(CJ$12:CJ253,CJ253)-1,NA)</f>
        <v>N/A</v>
      </c>
      <c r="CM253" s="208" t="s">
        <v>741</v>
      </c>
      <c r="CN253" s="208" t="str">
        <f t="shared" si="81"/>
        <v>FY21</v>
      </c>
      <c r="CO253" s="52" cm="1">
        <f t="array" ref="CO253">Inflation!$S$11
/INDEX(Inflation!$J$11:$Z$11,,MATCH(RIGHT(CM253,2),RIGHT(Inflation!$J$9:$Z$9,2),0))
/(1+Inflation!$S$10)^0.5</f>
        <v>0.99572464908317349</v>
      </c>
      <c r="CP253" s="208" t="s">
        <v>199</v>
      </c>
    </row>
    <row r="254" spans="1:94" hidden="1" x14ac:dyDescent="0.2">
      <c r="A254" s="49">
        <f>IF(AND(COUNTIF(D$12:D254,D254)&gt;1,D254&lt;&gt;"[Project Name]"),1,0)</f>
        <v>0</v>
      </c>
      <c r="C254" s="28">
        <f t="shared" si="94"/>
        <v>243</v>
      </c>
      <c r="D254" s="29" t="s">
        <v>737</v>
      </c>
      <c r="E254" s="29" t="b">
        <v>0</v>
      </c>
      <c r="F254" s="148" t="s">
        <v>30</v>
      </c>
      <c r="G254" s="148" t="s">
        <v>30</v>
      </c>
      <c r="H254" s="148" t="s">
        <v>30</v>
      </c>
      <c r="I254" s="148" t="s">
        <v>15</v>
      </c>
      <c r="J254" s="148" t="s">
        <v>15</v>
      </c>
      <c r="K254" s="148" t="s">
        <v>15</v>
      </c>
      <c r="L254" s="148" t="s">
        <v>15</v>
      </c>
      <c r="M254" s="148" t="s">
        <v>15</v>
      </c>
      <c r="N254" s="148" t="s">
        <v>15</v>
      </c>
      <c r="O254" s="145">
        <v>0</v>
      </c>
      <c r="P254" s="148" t="s">
        <v>15</v>
      </c>
      <c r="Q254" s="149" t="s">
        <v>132</v>
      </c>
      <c r="R254" s="32" t="s">
        <v>738</v>
      </c>
      <c r="S254" s="145">
        <v>0.4</v>
      </c>
      <c r="T254" s="43">
        <f t="shared" si="95"/>
        <v>0.6</v>
      </c>
      <c r="V254" s="164">
        <v>0</v>
      </c>
      <c r="W254" s="164">
        <v>0</v>
      </c>
      <c r="X254" s="164">
        <v>0</v>
      </c>
      <c r="Y254" s="164">
        <v>0</v>
      </c>
      <c r="Z254" s="164">
        <v>0</v>
      </c>
      <c r="AA254" s="141">
        <f t="shared" si="96"/>
        <v>0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I254" s="145">
        <v>0</v>
      </c>
      <c r="AJ254" s="145">
        <v>0</v>
      </c>
      <c r="AK254" s="145">
        <v>0</v>
      </c>
      <c r="AL254" s="145">
        <v>0</v>
      </c>
      <c r="AM254" s="145">
        <v>0</v>
      </c>
      <c r="AN254" s="145">
        <v>0</v>
      </c>
      <c r="AO254" s="145">
        <v>0</v>
      </c>
      <c r="AP254" s="145">
        <v>0</v>
      </c>
      <c r="AQ254" s="145">
        <v>0</v>
      </c>
      <c r="AR254" s="145">
        <v>0</v>
      </c>
      <c r="AS254" s="145">
        <v>0</v>
      </c>
      <c r="AT254" s="145">
        <v>0</v>
      </c>
      <c r="AU254" s="145">
        <v>0</v>
      </c>
      <c r="AV254" s="145">
        <v>0</v>
      </c>
      <c r="AW254" s="145">
        <v>0</v>
      </c>
      <c r="AX254" s="145">
        <v>0</v>
      </c>
      <c r="AY254" s="145">
        <v>0</v>
      </c>
      <c r="AZ254" s="145">
        <v>0</v>
      </c>
      <c r="BA254" s="145">
        <v>0</v>
      </c>
      <c r="BB254" s="145">
        <v>0</v>
      </c>
      <c r="BC254" s="28"/>
      <c r="BD254" s="142">
        <f t="shared" si="97"/>
        <v>0</v>
      </c>
      <c r="BF254" s="155">
        <f t="shared" si="98"/>
        <v>0</v>
      </c>
      <c r="BG254" s="152">
        <v>0</v>
      </c>
      <c r="BH254" s="152">
        <v>0</v>
      </c>
      <c r="BI254" s="145">
        <v>0</v>
      </c>
      <c r="BJ254" s="145">
        <v>0</v>
      </c>
      <c r="BK254" s="145">
        <v>0</v>
      </c>
      <c r="BL254" s="140">
        <f t="shared" si="99"/>
        <v>1</v>
      </c>
      <c r="BM254" s="28"/>
      <c r="BN254" s="155">
        <f t="shared" si="100"/>
        <v>0</v>
      </c>
      <c r="BO254" s="152">
        <v>0</v>
      </c>
      <c r="BP254" s="145">
        <v>0</v>
      </c>
      <c r="BQ254" s="145">
        <v>0</v>
      </c>
      <c r="BR254" s="145">
        <v>0</v>
      </c>
      <c r="BS254" s="140">
        <f t="shared" si="101"/>
        <v>1</v>
      </c>
      <c r="BU254" s="155">
        <f t="shared" si="102"/>
        <v>0</v>
      </c>
      <c r="BV254" s="152">
        <v>0</v>
      </c>
      <c r="BW254" s="152">
        <v>0</v>
      </c>
      <c r="BX254" s="152">
        <v>0</v>
      </c>
      <c r="BY254" s="152">
        <v>0</v>
      </c>
      <c r="BZ254" s="152">
        <v>0</v>
      </c>
      <c r="CA254" s="152">
        <v>0</v>
      </c>
      <c r="CB254" s="152">
        <v>0</v>
      </c>
      <c r="CC254" s="140">
        <f t="shared" si="103"/>
        <v>1</v>
      </c>
      <c r="CE254" s="157" cm="1">
        <f t="array" ref="CE254">IF($AA254=0,0,
IF(OR(ROUND($BD254,2)&lt;&gt;1,
OR($AI254:$BB254&lt;0)),1,0))</f>
        <v>0</v>
      </c>
      <c r="CG254" s="159">
        <f t="shared" si="104"/>
        <v>0</v>
      </c>
      <c r="CH254" s="159">
        <f t="shared" si="105"/>
        <v>0</v>
      </c>
      <c r="CI254" s="159">
        <f>SUM(CH$12:CH254)+1</f>
        <v>475</v>
      </c>
      <c r="CJ254" s="144" t="str">
        <f t="shared" si="80"/>
        <v>N/A</v>
      </c>
      <c r="CK254" s="159" t="str">
        <f>IFERROR(RANK(CJ254,CJ$12:CJ$286,0)+COUNTIF(CJ$12:CJ254,CJ254)-1,NA)</f>
        <v>N/A</v>
      </c>
      <c r="CM254" s="208" t="s">
        <v>741</v>
      </c>
      <c r="CN254" s="208" t="str">
        <f t="shared" si="81"/>
        <v>FY21</v>
      </c>
      <c r="CO254" s="52" cm="1">
        <f t="array" ref="CO254">Inflation!$S$11
/INDEX(Inflation!$J$11:$Z$11,,MATCH(RIGHT(CM254,2),RIGHT(Inflation!$J$9:$Z$9,2),0))
/(1+Inflation!$S$10)^0.5</f>
        <v>0.99572464908317349</v>
      </c>
      <c r="CP254" s="208" t="s">
        <v>199</v>
      </c>
    </row>
    <row r="255" spans="1:94" hidden="1" x14ac:dyDescent="0.2">
      <c r="A255" s="49">
        <f>IF(AND(COUNTIF(D$12:D255,D255)&gt;1,D255&lt;&gt;"[Project Name]"),1,0)</f>
        <v>0</v>
      </c>
      <c r="C255" s="28">
        <f t="shared" si="94"/>
        <v>244</v>
      </c>
      <c r="D255" s="29" t="s">
        <v>737</v>
      </c>
      <c r="E255" s="29" t="b">
        <v>0</v>
      </c>
      <c r="F255" s="148" t="s">
        <v>30</v>
      </c>
      <c r="G255" s="148" t="s">
        <v>30</v>
      </c>
      <c r="H255" s="148" t="s">
        <v>30</v>
      </c>
      <c r="I255" s="148" t="s">
        <v>15</v>
      </c>
      <c r="J255" s="148" t="s">
        <v>15</v>
      </c>
      <c r="K255" s="148" t="s">
        <v>15</v>
      </c>
      <c r="L255" s="148" t="s">
        <v>15</v>
      </c>
      <c r="M255" s="148" t="s">
        <v>15</v>
      </c>
      <c r="N255" s="148" t="s">
        <v>15</v>
      </c>
      <c r="O255" s="145">
        <v>0</v>
      </c>
      <c r="P255" s="148" t="s">
        <v>15</v>
      </c>
      <c r="Q255" s="149" t="s">
        <v>132</v>
      </c>
      <c r="R255" s="32" t="s">
        <v>738</v>
      </c>
      <c r="S255" s="145">
        <v>0.4</v>
      </c>
      <c r="T255" s="43">
        <f t="shared" si="95"/>
        <v>0.6</v>
      </c>
      <c r="V255" s="164">
        <v>0</v>
      </c>
      <c r="W255" s="164">
        <v>0</v>
      </c>
      <c r="X255" s="164">
        <v>0</v>
      </c>
      <c r="Y255" s="164">
        <v>0</v>
      </c>
      <c r="Z255" s="164">
        <v>0</v>
      </c>
      <c r="AA255" s="141">
        <f t="shared" si="96"/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0</v>
      </c>
      <c r="AI255" s="145">
        <v>0</v>
      </c>
      <c r="AJ255" s="145">
        <v>0</v>
      </c>
      <c r="AK255" s="145">
        <v>0</v>
      </c>
      <c r="AL255" s="145">
        <v>0</v>
      </c>
      <c r="AM255" s="145">
        <v>0</v>
      </c>
      <c r="AN255" s="145">
        <v>0</v>
      </c>
      <c r="AO255" s="145">
        <v>0</v>
      </c>
      <c r="AP255" s="145">
        <v>0</v>
      </c>
      <c r="AQ255" s="145">
        <v>0</v>
      </c>
      <c r="AR255" s="145">
        <v>0</v>
      </c>
      <c r="AS255" s="145">
        <v>0</v>
      </c>
      <c r="AT255" s="145">
        <v>0</v>
      </c>
      <c r="AU255" s="145">
        <v>0</v>
      </c>
      <c r="AV255" s="145">
        <v>0</v>
      </c>
      <c r="AW255" s="145">
        <v>0</v>
      </c>
      <c r="AX255" s="145">
        <v>0</v>
      </c>
      <c r="AY255" s="145">
        <v>0</v>
      </c>
      <c r="AZ255" s="145">
        <v>0</v>
      </c>
      <c r="BA255" s="145">
        <v>0</v>
      </c>
      <c r="BB255" s="145">
        <v>0</v>
      </c>
      <c r="BC255" s="28"/>
      <c r="BD255" s="142">
        <f t="shared" si="97"/>
        <v>0</v>
      </c>
      <c r="BF255" s="155">
        <f t="shared" si="98"/>
        <v>0</v>
      </c>
      <c r="BG255" s="152">
        <v>0</v>
      </c>
      <c r="BH255" s="152">
        <v>0</v>
      </c>
      <c r="BI255" s="145">
        <v>0</v>
      </c>
      <c r="BJ255" s="145">
        <v>0</v>
      </c>
      <c r="BK255" s="145">
        <v>0</v>
      </c>
      <c r="BL255" s="140">
        <f t="shared" si="99"/>
        <v>1</v>
      </c>
      <c r="BM255" s="28"/>
      <c r="BN255" s="155">
        <f t="shared" si="100"/>
        <v>0</v>
      </c>
      <c r="BO255" s="152">
        <v>0</v>
      </c>
      <c r="BP255" s="145">
        <v>0</v>
      </c>
      <c r="BQ255" s="145">
        <v>0</v>
      </c>
      <c r="BR255" s="145">
        <v>0</v>
      </c>
      <c r="BS255" s="140">
        <f t="shared" si="101"/>
        <v>1</v>
      </c>
      <c r="BU255" s="155">
        <f t="shared" si="102"/>
        <v>0</v>
      </c>
      <c r="BV255" s="152">
        <v>0</v>
      </c>
      <c r="BW255" s="152">
        <v>0</v>
      </c>
      <c r="BX255" s="152">
        <v>0</v>
      </c>
      <c r="BY255" s="152">
        <v>0</v>
      </c>
      <c r="BZ255" s="152">
        <v>0</v>
      </c>
      <c r="CA255" s="152">
        <v>0</v>
      </c>
      <c r="CB255" s="152">
        <v>0</v>
      </c>
      <c r="CC255" s="140">
        <f t="shared" si="103"/>
        <v>1</v>
      </c>
      <c r="CE255" s="157" cm="1">
        <f t="array" ref="CE255">IF($AA255=0,0,
IF(OR(ROUND($BD255,2)&lt;&gt;1,
OR($AI255:$BB255&lt;0)),1,0))</f>
        <v>0</v>
      </c>
      <c r="CG255" s="159">
        <f t="shared" si="104"/>
        <v>0</v>
      </c>
      <c r="CH255" s="159">
        <f t="shared" si="105"/>
        <v>0</v>
      </c>
      <c r="CI255" s="159">
        <f>SUM(CH$12:CH255)+1</f>
        <v>475</v>
      </c>
      <c r="CJ255" s="144" t="str">
        <f t="shared" si="80"/>
        <v>N/A</v>
      </c>
      <c r="CK255" s="159" t="str">
        <f>IFERROR(RANK(CJ255,CJ$12:CJ$286,0)+COUNTIF(CJ$12:CJ255,CJ255)-1,NA)</f>
        <v>N/A</v>
      </c>
      <c r="CM255" s="208" t="s">
        <v>741</v>
      </c>
      <c r="CN255" s="208" t="str">
        <f t="shared" si="81"/>
        <v>FY21</v>
      </c>
      <c r="CO255" s="52" cm="1">
        <f t="array" ref="CO255">Inflation!$S$11
/INDEX(Inflation!$J$11:$Z$11,,MATCH(RIGHT(CM255,2),RIGHT(Inflation!$J$9:$Z$9,2),0))
/(1+Inflation!$S$10)^0.5</f>
        <v>0.99572464908317349</v>
      </c>
      <c r="CP255" s="208" t="s">
        <v>199</v>
      </c>
    </row>
    <row r="256" spans="1:94" hidden="1" x14ac:dyDescent="0.2">
      <c r="A256" s="49">
        <f>IF(AND(COUNTIF(D$12:D256,D256)&gt;1,D256&lt;&gt;"[Project Name]"),1,0)</f>
        <v>0</v>
      </c>
      <c r="C256" s="28">
        <f t="shared" si="94"/>
        <v>245</v>
      </c>
      <c r="D256" s="29" t="s">
        <v>737</v>
      </c>
      <c r="E256" s="29" t="b">
        <v>0</v>
      </c>
      <c r="F256" s="148" t="s">
        <v>30</v>
      </c>
      <c r="G256" s="148" t="s">
        <v>30</v>
      </c>
      <c r="H256" s="148" t="s">
        <v>30</v>
      </c>
      <c r="I256" s="148" t="s">
        <v>15</v>
      </c>
      <c r="J256" s="148" t="s">
        <v>15</v>
      </c>
      <c r="K256" s="148" t="s">
        <v>15</v>
      </c>
      <c r="L256" s="148" t="s">
        <v>15</v>
      </c>
      <c r="M256" s="148" t="s">
        <v>15</v>
      </c>
      <c r="N256" s="148" t="s">
        <v>15</v>
      </c>
      <c r="O256" s="145">
        <v>0</v>
      </c>
      <c r="P256" s="148" t="s">
        <v>15</v>
      </c>
      <c r="Q256" s="149" t="s">
        <v>132</v>
      </c>
      <c r="R256" s="32" t="s">
        <v>738</v>
      </c>
      <c r="S256" s="145">
        <v>0.4</v>
      </c>
      <c r="T256" s="43">
        <f t="shared" si="95"/>
        <v>0.6</v>
      </c>
      <c r="V256" s="164">
        <v>0</v>
      </c>
      <c r="W256" s="164">
        <v>0</v>
      </c>
      <c r="X256" s="164">
        <v>0</v>
      </c>
      <c r="Y256" s="164">
        <v>0</v>
      </c>
      <c r="Z256" s="164">
        <v>0</v>
      </c>
      <c r="AA256" s="141">
        <f t="shared" si="96"/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I256" s="145">
        <v>0</v>
      </c>
      <c r="AJ256" s="145">
        <v>0</v>
      </c>
      <c r="AK256" s="145">
        <v>0</v>
      </c>
      <c r="AL256" s="145">
        <v>0</v>
      </c>
      <c r="AM256" s="145">
        <v>0</v>
      </c>
      <c r="AN256" s="145">
        <v>0</v>
      </c>
      <c r="AO256" s="145">
        <v>0</v>
      </c>
      <c r="AP256" s="145">
        <v>0</v>
      </c>
      <c r="AQ256" s="145">
        <v>0</v>
      </c>
      <c r="AR256" s="145">
        <v>0</v>
      </c>
      <c r="AS256" s="145">
        <v>0</v>
      </c>
      <c r="AT256" s="145">
        <v>0</v>
      </c>
      <c r="AU256" s="145">
        <v>0</v>
      </c>
      <c r="AV256" s="145">
        <v>0</v>
      </c>
      <c r="AW256" s="145">
        <v>0</v>
      </c>
      <c r="AX256" s="145">
        <v>0</v>
      </c>
      <c r="AY256" s="145">
        <v>0</v>
      </c>
      <c r="AZ256" s="145">
        <v>0</v>
      </c>
      <c r="BA256" s="145">
        <v>0</v>
      </c>
      <c r="BB256" s="145">
        <v>0</v>
      </c>
      <c r="BC256" s="28"/>
      <c r="BD256" s="142">
        <f t="shared" si="97"/>
        <v>0</v>
      </c>
      <c r="BF256" s="155">
        <f t="shared" si="98"/>
        <v>0</v>
      </c>
      <c r="BG256" s="152">
        <v>0</v>
      </c>
      <c r="BH256" s="152">
        <v>0</v>
      </c>
      <c r="BI256" s="145">
        <v>0</v>
      </c>
      <c r="BJ256" s="145">
        <v>0</v>
      </c>
      <c r="BK256" s="145">
        <v>0</v>
      </c>
      <c r="BL256" s="140">
        <f t="shared" si="99"/>
        <v>1</v>
      </c>
      <c r="BM256" s="28"/>
      <c r="BN256" s="155">
        <f t="shared" si="100"/>
        <v>0</v>
      </c>
      <c r="BO256" s="152">
        <v>0</v>
      </c>
      <c r="BP256" s="145">
        <v>0</v>
      </c>
      <c r="BQ256" s="145">
        <v>0</v>
      </c>
      <c r="BR256" s="145">
        <v>0</v>
      </c>
      <c r="BS256" s="140">
        <f t="shared" si="101"/>
        <v>1</v>
      </c>
      <c r="BU256" s="155">
        <f t="shared" si="102"/>
        <v>0</v>
      </c>
      <c r="BV256" s="152">
        <v>0</v>
      </c>
      <c r="BW256" s="152">
        <v>0</v>
      </c>
      <c r="BX256" s="152">
        <v>0</v>
      </c>
      <c r="BY256" s="152">
        <v>0</v>
      </c>
      <c r="BZ256" s="152">
        <v>0</v>
      </c>
      <c r="CA256" s="152">
        <v>0</v>
      </c>
      <c r="CB256" s="152">
        <v>0</v>
      </c>
      <c r="CC256" s="140">
        <f t="shared" si="103"/>
        <v>1</v>
      </c>
      <c r="CE256" s="157" cm="1">
        <f t="array" ref="CE256">IF($AA256=0,0,
IF(OR(ROUND($BD256,2)&lt;&gt;1,
OR($AI256:$BB256&lt;0)),1,0))</f>
        <v>0</v>
      </c>
      <c r="CG256" s="159">
        <f t="shared" si="104"/>
        <v>0</v>
      </c>
      <c r="CH256" s="159">
        <f t="shared" si="105"/>
        <v>0</v>
      </c>
      <c r="CI256" s="159">
        <f>SUM(CH$12:CH256)+1</f>
        <v>475</v>
      </c>
      <c r="CJ256" s="144" t="str">
        <f t="shared" si="80"/>
        <v>N/A</v>
      </c>
      <c r="CK256" s="159" t="str">
        <f>IFERROR(RANK(CJ256,CJ$12:CJ$286,0)+COUNTIF(CJ$12:CJ256,CJ256)-1,NA)</f>
        <v>N/A</v>
      </c>
      <c r="CM256" s="208" t="s">
        <v>741</v>
      </c>
      <c r="CN256" s="208" t="str">
        <f t="shared" si="81"/>
        <v>FY21</v>
      </c>
      <c r="CO256" s="52" cm="1">
        <f t="array" ref="CO256">Inflation!$S$11
/INDEX(Inflation!$J$11:$Z$11,,MATCH(RIGHT(CM256,2),RIGHT(Inflation!$J$9:$Z$9,2),0))
/(1+Inflation!$S$10)^0.5</f>
        <v>0.99572464908317349</v>
      </c>
      <c r="CP256" s="208" t="s">
        <v>199</v>
      </c>
    </row>
    <row r="257" spans="1:94" hidden="1" x14ac:dyDescent="0.2">
      <c r="A257" s="49">
        <f>IF(AND(COUNTIF(D$12:D257,D257)&gt;1,D257&lt;&gt;"[Project Name]"),1,0)</f>
        <v>0</v>
      </c>
      <c r="C257" s="28">
        <f t="shared" si="94"/>
        <v>246</v>
      </c>
      <c r="D257" s="29" t="s">
        <v>737</v>
      </c>
      <c r="E257" s="29" t="b">
        <v>0</v>
      </c>
      <c r="F257" s="148" t="s">
        <v>30</v>
      </c>
      <c r="G257" s="148" t="s">
        <v>30</v>
      </c>
      <c r="H257" s="148" t="s">
        <v>30</v>
      </c>
      <c r="I257" s="148" t="s">
        <v>15</v>
      </c>
      <c r="J257" s="148" t="s">
        <v>15</v>
      </c>
      <c r="K257" s="148" t="s">
        <v>15</v>
      </c>
      <c r="L257" s="148" t="s">
        <v>15</v>
      </c>
      <c r="M257" s="148" t="s">
        <v>15</v>
      </c>
      <c r="N257" s="148" t="s">
        <v>15</v>
      </c>
      <c r="O257" s="145">
        <v>0</v>
      </c>
      <c r="P257" s="148" t="s">
        <v>15</v>
      </c>
      <c r="Q257" s="149" t="s">
        <v>132</v>
      </c>
      <c r="R257" s="32" t="s">
        <v>738</v>
      </c>
      <c r="S257" s="145">
        <v>0.4</v>
      </c>
      <c r="T257" s="43">
        <f t="shared" si="95"/>
        <v>0.6</v>
      </c>
      <c r="V257" s="164">
        <v>0</v>
      </c>
      <c r="W257" s="164">
        <v>0</v>
      </c>
      <c r="X257" s="164">
        <v>0</v>
      </c>
      <c r="Y257" s="164">
        <v>0</v>
      </c>
      <c r="Z257" s="164">
        <v>0</v>
      </c>
      <c r="AA257" s="141">
        <f t="shared" si="96"/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I257" s="145">
        <v>0</v>
      </c>
      <c r="AJ257" s="145">
        <v>0</v>
      </c>
      <c r="AK257" s="145">
        <v>0</v>
      </c>
      <c r="AL257" s="145">
        <v>0</v>
      </c>
      <c r="AM257" s="145">
        <v>0</v>
      </c>
      <c r="AN257" s="145">
        <v>0</v>
      </c>
      <c r="AO257" s="145">
        <v>0</v>
      </c>
      <c r="AP257" s="145">
        <v>0</v>
      </c>
      <c r="AQ257" s="145">
        <v>0</v>
      </c>
      <c r="AR257" s="145">
        <v>0</v>
      </c>
      <c r="AS257" s="145">
        <v>0</v>
      </c>
      <c r="AT257" s="145">
        <v>0</v>
      </c>
      <c r="AU257" s="145">
        <v>0</v>
      </c>
      <c r="AV257" s="145">
        <v>0</v>
      </c>
      <c r="AW257" s="145">
        <v>0</v>
      </c>
      <c r="AX257" s="145">
        <v>0</v>
      </c>
      <c r="AY257" s="145">
        <v>0</v>
      </c>
      <c r="AZ257" s="145">
        <v>0</v>
      </c>
      <c r="BA257" s="145">
        <v>0</v>
      </c>
      <c r="BB257" s="145">
        <v>0</v>
      </c>
      <c r="BC257" s="28"/>
      <c r="BD257" s="142">
        <f t="shared" si="97"/>
        <v>0</v>
      </c>
      <c r="BF257" s="155">
        <f t="shared" si="98"/>
        <v>0</v>
      </c>
      <c r="BG257" s="152">
        <v>0</v>
      </c>
      <c r="BH257" s="152">
        <v>0</v>
      </c>
      <c r="BI257" s="145">
        <v>0</v>
      </c>
      <c r="BJ257" s="145">
        <v>0</v>
      </c>
      <c r="BK257" s="145">
        <v>0</v>
      </c>
      <c r="BL257" s="140">
        <f t="shared" si="99"/>
        <v>1</v>
      </c>
      <c r="BM257" s="28"/>
      <c r="BN257" s="155">
        <f t="shared" si="100"/>
        <v>0</v>
      </c>
      <c r="BO257" s="152">
        <v>0</v>
      </c>
      <c r="BP257" s="145">
        <v>0</v>
      </c>
      <c r="BQ257" s="145">
        <v>0</v>
      </c>
      <c r="BR257" s="145">
        <v>0</v>
      </c>
      <c r="BS257" s="140">
        <f t="shared" si="101"/>
        <v>1</v>
      </c>
      <c r="BU257" s="155">
        <f t="shared" si="102"/>
        <v>0</v>
      </c>
      <c r="BV257" s="152">
        <v>0</v>
      </c>
      <c r="BW257" s="152">
        <v>0</v>
      </c>
      <c r="BX257" s="152">
        <v>0</v>
      </c>
      <c r="BY257" s="152">
        <v>0</v>
      </c>
      <c r="BZ257" s="152">
        <v>0</v>
      </c>
      <c r="CA257" s="152">
        <v>0</v>
      </c>
      <c r="CB257" s="152">
        <v>0</v>
      </c>
      <c r="CC257" s="140">
        <f t="shared" si="103"/>
        <v>1</v>
      </c>
      <c r="CE257" s="157" cm="1">
        <f t="array" ref="CE257">IF($AA257=0,0,
IF(OR(ROUND($BD257,2)&lt;&gt;1,
OR($AI257:$BB257&lt;0)),1,0))</f>
        <v>0</v>
      </c>
      <c r="CG257" s="159">
        <f t="shared" si="104"/>
        <v>0</v>
      </c>
      <c r="CH257" s="159">
        <f t="shared" si="105"/>
        <v>0</v>
      </c>
      <c r="CI257" s="159">
        <f>SUM(CH$12:CH257)+1</f>
        <v>475</v>
      </c>
      <c r="CJ257" s="144" t="str">
        <f t="shared" si="80"/>
        <v>N/A</v>
      </c>
      <c r="CK257" s="159" t="str">
        <f>IFERROR(RANK(CJ257,CJ$12:CJ$286,0)+COUNTIF(CJ$12:CJ257,CJ257)-1,NA)</f>
        <v>N/A</v>
      </c>
      <c r="CM257" s="208" t="s">
        <v>741</v>
      </c>
      <c r="CN257" s="208" t="str">
        <f t="shared" si="81"/>
        <v>FY21</v>
      </c>
      <c r="CO257" s="52" cm="1">
        <f t="array" ref="CO257">Inflation!$S$11
/INDEX(Inflation!$J$11:$Z$11,,MATCH(RIGHT(CM257,2),RIGHT(Inflation!$J$9:$Z$9,2),0))
/(1+Inflation!$S$10)^0.5</f>
        <v>0.99572464908317349</v>
      </c>
      <c r="CP257" s="208" t="s">
        <v>199</v>
      </c>
    </row>
    <row r="258" spans="1:94" hidden="1" x14ac:dyDescent="0.2">
      <c r="A258" s="49">
        <f>IF(AND(COUNTIF(D$12:D258,D258)&gt;1,D258&lt;&gt;"[Project Name]"),1,0)</f>
        <v>0</v>
      </c>
      <c r="C258" s="28">
        <f t="shared" si="94"/>
        <v>247</v>
      </c>
      <c r="D258" s="29" t="s">
        <v>737</v>
      </c>
      <c r="E258" s="29" t="b">
        <v>0</v>
      </c>
      <c r="F258" s="148" t="s">
        <v>30</v>
      </c>
      <c r="G258" s="148" t="s">
        <v>30</v>
      </c>
      <c r="H258" s="148" t="s">
        <v>30</v>
      </c>
      <c r="I258" s="148" t="s">
        <v>15</v>
      </c>
      <c r="J258" s="148" t="s">
        <v>15</v>
      </c>
      <c r="K258" s="148" t="s">
        <v>15</v>
      </c>
      <c r="L258" s="148" t="s">
        <v>15</v>
      </c>
      <c r="M258" s="148" t="s">
        <v>15</v>
      </c>
      <c r="N258" s="148" t="s">
        <v>15</v>
      </c>
      <c r="O258" s="145">
        <v>0</v>
      </c>
      <c r="P258" s="148" t="s">
        <v>15</v>
      </c>
      <c r="Q258" s="149" t="s">
        <v>132</v>
      </c>
      <c r="R258" s="32" t="s">
        <v>738</v>
      </c>
      <c r="S258" s="145">
        <v>0.4</v>
      </c>
      <c r="T258" s="43">
        <f t="shared" si="95"/>
        <v>0.6</v>
      </c>
      <c r="V258" s="164">
        <v>0</v>
      </c>
      <c r="W258" s="164">
        <v>0</v>
      </c>
      <c r="X258" s="164">
        <v>0</v>
      </c>
      <c r="Y258" s="164">
        <v>0</v>
      </c>
      <c r="Z258" s="164">
        <v>0</v>
      </c>
      <c r="AA258" s="141">
        <f t="shared" si="96"/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I258" s="145">
        <v>0</v>
      </c>
      <c r="AJ258" s="145">
        <v>0</v>
      </c>
      <c r="AK258" s="145">
        <v>0</v>
      </c>
      <c r="AL258" s="145">
        <v>0</v>
      </c>
      <c r="AM258" s="145">
        <v>0</v>
      </c>
      <c r="AN258" s="145">
        <v>0</v>
      </c>
      <c r="AO258" s="145">
        <v>0</v>
      </c>
      <c r="AP258" s="145">
        <v>0</v>
      </c>
      <c r="AQ258" s="145">
        <v>0</v>
      </c>
      <c r="AR258" s="145">
        <v>0</v>
      </c>
      <c r="AS258" s="145">
        <v>0</v>
      </c>
      <c r="AT258" s="145">
        <v>0</v>
      </c>
      <c r="AU258" s="145">
        <v>0</v>
      </c>
      <c r="AV258" s="145">
        <v>0</v>
      </c>
      <c r="AW258" s="145">
        <v>0</v>
      </c>
      <c r="AX258" s="145">
        <v>0</v>
      </c>
      <c r="AY258" s="145">
        <v>0</v>
      </c>
      <c r="AZ258" s="145">
        <v>0</v>
      </c>
      <c r="BA258" s="145">
        <v>0</v>
      </c>
      <c r="BB258" s="145">
        <v>0</v>
      </c>
      <c r="BC258" s="28"/>
      <c r="BD258" s="142">
        <f t="shared" si="97"/>
        <v>0</v>
      </c>
      <c r="BF258" s="155">
        <f t="shared" si="98"/>
        <v>0</v>
      </c>
      <c r="BG258" s="152">
        <v>0</v>
      </c>
      <c r="BH258" s="152">
        <v>0</v>
      </c>
      <c r="BI258" s="145">
        <v>0</v>
      </c>
      <c r="BJ258" s="145">
        <v>0</v>
      </c>
      <c r="BK258" s="145">
        <v>0</v>
      </c>
      <c r="BL258" s="140">
        <f t="shared" si="99"/>
        <v>1</v>
      </c>
      <c r="BM258" s="28"/>
      <c r="BN258" s="155">
        <f t="shared" si="100"/>
        <v>0</v>
      </c>
      <c r="BO258" s="152">
        <v>0</v>
      </c>
      <c r="BP258" s="145">
        <v>0</v>
      </c>
      <c r="BQ258" s="145">
        <v>0</v>
      </c>
      <c r="BR258" s="145">
        <v>0</v>
      </c>
      <c r="BS258" s="140">
        <f t="shared" si="101"/>
        <v>1</v>
      </c>
      <c r="BU258" s="155">
        <f t="shared" si="102"/>
        <v>0</v>
      </c>
      <c r="BV258" s="152">
        <v>0</v>
      </c>
      <c r="BW258" s="152">
        <v>0</v>
      </c>
      <c r="BX258" s="152">
        <v>0</v>
      </c>
      <c r="BY258" s="152">
        <v>0</v>
      </c>
      <c r="BZ258" s="152">
        <v>0</v>
      </c>
      <c r="CA258" s="152">
        <v>0</v>
      </c>
      <c r="CB258" s="152">
        <v>0</v>
      </c>
      <c r="CC258" s="140">
        <f t="shared" si="103"/>
        <v>1</v>
      </c>
      <c r="CE258" s="157" cm="1">
        <f t="array" ref="CE258">IF($AA258=0,0,
IF(OR(ROUND($BD258,2)&lt;&gt;1,
OR($AI258:$BB258&lt;0)),1,0))</f>
        <v>0</v>
      </c>
      <c r="CG258" s="159">
        <f t="shared" si="104"/>
        <v>0</v>
      </c>
      <c r="CH258" s="159">
        <f t="shared" si="105"/>
        <v>0</v>
      </c>
      <c r="CI258" s="159">
        <f>SUM(CH$12:CH258)+1</f>
        <v>475</v>
      </c>
      <c r="CJ258" s="144" t="str">
        <f t="shared" si="80"/>
        <v>N/A</v>
      </c>
      <c r="CK258" s="159" t="str">
        <f>IFERROR(RANK(CJ258,CJ$12:CJ$286,0)+COUNTIF(CJ$12:CJ258,CJ258)-1,NA)</f>
        <v>N/A</v>
      </c>
      <c r="CM258" s="208" t="s">
        <v>741</v>
      </c>
      <c r="CN258" s="208" t="str">
        <f t="shared" si="81"/>
        <v>FY21</v>
      </c>
      <c r="CO258" s="52" cm="1">
        <f t="array" ref="CO258">Inflation!$S$11
/INDEX(Inflation!$J$11:$Z$11,,MATCH(RIGHT(CM258,2),RIGHT(Inflation!$J$9:$Z$9,2),0))
/(1+Inflation!$S$10)^0.5</f>
        <v>0.99572464908317349</v>
      </c>
      <c r="CP258" s="208" t="s">
        <v>199</v>
      </c>
    </row>
    <row r="259" spans="1:94" hidden="1" x14ac:dyDescent="0.2">
      <c r="A259" s="49">
        <f>IF(AND(COUNTIF(D$12:D259,D259)&gt;1,D259&lt;&gt;"[Project Name]"),1,0)</f>
        <v>0</v>
      </c>
      <c r="C259" s="28">
        <f t="shared" si="94"/>
        <v>248</v>
      </c>
      <c r="D259" s="29" t="s">
        <v>737</v>
      </c>
      <c r="E259" s="29" t="b">
        <v>0</v>
      </c>
      <c r="F259" s="148" t="s">
        <v>30</v>
      </c>
      <c r="G259" s="148" t="s">
        <v>30</v>
      </c>
      <c r="H259" s="148" t="s">
        <v>30</v>
      </c>
      <c r="I259" s="148" t="s">
        <v>15</v>
      </c>
      <c r="J259" s="148" t="s">
        <v>15</v>
      </c>
      <c r="K259" s="148" t="s">
        <v>15</v>
      </c>
      <c r="L259" s="148" t="s">
        <v>15</v>
      </c>
      <c r="M259" s="148" t="s">
        <v>15</v>
      </c>
      <c r="N259" s="148" t="s">
        <v>15</v>
      </c>
      <c r="O259" s="145">
        <v>0</v>
      </c>
      <c r="P259" s="148" t="s">
        <v>15</v>
      </c>
      <c r="Q259" s="149" t="s">
        <v>132</v>
      </c>
      <c r="R259" s="32" t="s">
        <v>738</v>
      </c>
      <c r="S259" s="145">
        <v>0.4</v>
      </c>
      <c r="T259" s="43">
        <f t="shared" si="95"/>
        <v>0.6</v>
      </c>
      <c r="V259" s="164">
        <v>0</v>
      </c>
      <c r="W259" s="164">
        <v>0</v>
      </c>
      <c r="X259" s="164">
        <v>0</v>
      </c>
      <c r="Y259" s="164">
        <v>0</v>
      </c>
      <c r="Z259" s="164">
        <v>0</v>
      </c>
      <c r="AA259" s="141">
        <f t="shared" si="96"/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I259" s="145">
        <v>0</v>
      </c>
      <c r="AJ259" s="145">
        <v>0</v>
      </c>
      <c r="AK259" s="145">
        <v>0</v>
      </c>
      <c r="AL259" s="145">
        <v>0</v>
      </c>
      <c r="AM259" s="145">
        <v>0</v>
      </c>
      <c r="AN259" s="145">
        <v>0</v>
      </c>
      <c r="AO259" s="145">
        <v>0</v>
      </c>
      <c r="AP259" s="145">
        <v>0</v>
      </c>
      <c r="AQ259" s="145">
        <v>0</v>
      </c>
      <c r="AR259" s="145">
        <v>0</v>
      </c>
      <c r="AS259" s="145">
        <v>0</v>
      </c>
      <c r="AT259" s="145">
        <v>0</v>
      </c>
      <c r="AU259" s="145">
        <v>0</v>
      </c>
      <c r="AV259" s="145">
        <v>0</v>
      </c>
      <c r="AW259" s="145">
        <v>0</v>
      </c>
      <c r="AX259" s="145">
        <v>0</v>
      </c>
      <c r="AY259" s="145">
        <v>0</v>
      </c>
      <c r="AZ259" s="145">
        <v>0</v>
      </c>
      <c r="BA259" s="145">
        <v>0</v>
      </c>
      <c r="BB259" s="145">
        <v>0</v>
      </c>
      <c r="BC259" s="28"/>
      <c r="BD259" s="142">
        <f t="shared" si="97"/>
        <v>0</v>
      </c>
      <c r="BF259" s="155">
        <f t="shared" si="98"/>
        <v>0</v>
      </c>
      <c r="BG259" s="152">
        <v>0</v>
      </c>
      <c r="BH259" s="152">
        <v>0</v>
      </c>
      <c r="BI259" s="145">
        <v>0</v>
      </c>
      <c r="BJ259" s="145">
        <v>0</v>
      </c>
      <c r="BK259" s="145">
        <v>0</v>
      </c>
      <c r="BL259" s="140">
        <f t="shared" si="99"/>
        <v>1</v>
      </c>
      <c r="BM259" s="28"/>
      <c r="BN259" s="155">
        <f t="shared" si="100"/>
        <v>0</v>
      </c>
      <c r="BO259" s="152">
        <v>0</v>
      </c>
      <c r="BP259" s="145">
        <v>0</v>
      </c>
      <c r="BQ259" s="145">
        <v>0</v>
      </c>
      <c r="BR259" s="145">
        <v>0</v>
      </c>
      <c r="BS259" s="140">
        <f t="shared" si="101"/>
        <v>1</v>
      </c>
      <c r="BU259" s="155">
        <f t="shared" si="102"/>
        <v>0</v>
      </c>
      <c r="BV259" s="152">
        <v>0</v>
      </c>
      <c r="BW259" s="152">
        <v>0</v>
      </c>
      <c r="BX259" s="152">
        <v>0</v>
      </c>
      <c r="BY259" s="152">
        <v>0</v>
      </c>
      <c r="BZ259" s="152">
        <v>0</v>
      </c>
      <c r="CA259" s="152">
        <v>0</v>
      </c>
      <c r="CB259" s="152">
        <v>0</v>
      </c>
      <c r="CC259" s="140">
        <f t="shared" si="103"/>
        <v>1</v>
      </c>
      <c r="CE259" s="157" cm="1">
        <f t="array" ref="CE259">IF($AA259=0,0,
IF(OR(ROUND($BD259,2)&lt;&gt;1,
OR($AI259:$BB259&lt;0)),1,0))</f>
        <v>0</v>
      </c>
      <c r="CG259" s="159">
        <f t="shared" si="104"/>
        <v>0</v>
      </c>
      <c r="CH259" s="159">
        <f t="shared" si="105"/>
        <v>0</v>
      </c>
      <c r="CI259" s="159">
        <f>SUM(CH$12:CH259)+1</f>
        <v>475</v>
      </c>
      <c r="CJ259" s="144" t="str">
        <f t="shared" si="80"/>
        <v>N/A</v>
      </c>
      <c r="CK259" s="159" t="str">
        <f>IFERROR(RANK(CJ259,CJ$12:CJ$286,0)+COUNTIF(CJ$12:CJ259,CJ259)-1,NA)</f>
        <v>N/A</v>
      </c>
      <c r="CM259" s="208" t="s">
        <v>741</v>
      </c>
      <c r="CN259" s="208" t="str">
        <f t="shared" si="81"/>
        <v>FY21</v>
      </c>
      <c r="CO259" s="52" cm="1">
        <f t="array" ref="CO259">Inflation!$S$11
/INDEX(Inflation!$J$11:$Z$11,,MATCH(RIGHT(CM259,2),RIGHT(Inflation!$J$9:$Z$9,2),0))
/(1+Inflation!$S$10)^0.5</f>
        <v>0.99572464908317349</v>
      </c>
      <c r="CP259" s="208" t="s">
        <v>199</v>
      </c>
    </row>
    <row r="260" spans="1:94" hidden="1" x14ac:dyDescent="0.2">
      <c r="A260" s="49">
        <f>IF(AND(COUNTIF(D$12:D260,D260)&gt;1,D260&lt;&gt;"[Project Name]"),1,0)</f>
        <v>0</v>
      </c>
      <c r="C260" s="28">
        <f t="shared" si="94"/>
        <v>249</v>
      </c>
      <c r="D260" s="29" t="s">
        <v>737</v>
      </c>
      <c r="E260" s="29" t="b">
        <v>0</v>
      </c>
      <c r="F260" s="148" t="s">
        <v>30</v>
      </c>
      <c r="G260" s="148" t="s">
        <v>30</v>
      </c>
      <c r="H260" s="148" t="s">
        <v>30</v>
      </c>
      <c r="I260" s="148" t="s">
        <v>15</v>
      </c>
      <c r="J260" s="148" t="s">
        <v>15</v>
      </c>
      <c r="K260" s="148" t="s">
        <v>15</v>
      </c>
      <c r="L260" s="148" t="s">
        <v>15</v>
      </c>
      <c r="M260" s="148" t="s">
        <v>15</v>
      </c>
      <c r="N260" s="148" t="s">
        <v>15</v>
      </c>
      <c r="O260" s="145">
        <v>0</v>
      </c>
      <c r="P260" s="148" t="s">
        <v>15</v>
      </c>
      <c r="Q260" s="149" t="s">
        <v>132</v>
      </c>
      <c r="R260" s="32" t="s">
        <v>738</v>
      </c>
      <c r="S260" s="145">
        <v>0.4</v>
      </c>
      <c r="T260" s="43">
        <f t="shared" si="95"/>
        <v>0.6</v>
      </c>
      <c r="V260" s="164">
        <v>0</v>
      </c>
      <c r="W260" s="164">
        <v>0</v>
      </c>
      <c r="X260" s="164">
        <v>0</v>
      </c>
      <c r="Y260" s="164">
        <v>0</v>
      </c>
      <c r="Z260" s="164">
        <v>0</v>
      </c>
      <c r="AA260" s="141">
        <f t="shared" si="96"/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I260" s="145">
        <v>0</v>
      </c>
      <c r="AJ260" s="145">
        <v>0</v>
      </c>
      <c r="AK260" s="145">
        <v>0</v>
      </c>
      <c r="AL260" s="145">
        <v>0</v>
      </c>
      <c r="AM260" s="145">
        <v>0</v>
      </c>
      <c r="AN260" s="145">
        <v>0</v>
      </c>
      <c r="AO260" s="145">
        <v>0</v>
      </c>
      <c r="AP260" s="145">
        <v>0</v>
      </c>
      <c r="AQ260" s="145">
        <v>0</v>
      </c>
      <c r="AR260" s="145">
        <v>0</v>
      </c>
      <c r="AS260" s="145">
        <v>0</v>
      </c>
      <c r="AT260" s="145">
        <v>0</v>
      </c>
      <c r="AU260" s="145">
        <v>0</v>
      </c>
      <c r="AV260" s="145">
        <v>0</v>
      </c>
      <c r="AW260" s="145">
        <v>0</v>
      </c>
      <c r="AX260" s="145">
        <v>0</v>
      </c>
      <c r="AY260" s="145">
        <v>0</v>
      </c>
      <c r="AZ260" s="145">
        <v>0</v>
      </c>
      <c r="BA260" s="145">
        <v>0</v>
      </c>
      <c r="BB260" s="145">
        <v>0</v>
      </c>
      <c r="BC260" s="28"/>
      <c r="BD260" s="142">
        <f t="shared" si="97"/>
        <v>0</v>
      </c>
      <c r="BF260" s="155">
        <f t="shared" si="98"/>
        <v>0</v>
      </c>
      <c r="BG260" s="152">
        <v>0</v>
      </c>
      <c r="BH260" s="152">
        <v>0</v>
      </c>
      <c r="BI260" s="145">
        <v>0</v>
      </c>
      <c r="BJ260" s="145">
        <v>0</v>
      </c>
      <c r="BK260" s="145">
        <v>0</v>
      </c>
      <c r="BL260" s="140">
        <f t="shared" si="99"/>
        <v>1</v>
      </c>
      <c r="BM260" s="28"/>
      <c r="BN260" s="155">
        <f t="shared" si="100"/>
        <v>0</v>
      </c>
      <c r="BO260" s="152">
        <v>0</v>
      </c>
      <c r="BP260" s="145">
        <v>0</v>
      </c>
      <c r="BQ260" s="145">
        <v>0</v>
      </c>
      <c r="BR260" s="145">
        <v>0</v>
      </c>
      <c r="BS260" s="140">
        <f t="shared" si="101"/>
        <v>1</v>
      </c>
      <c r="BU260" s="155">
        <f t="shared" si="102"/>
        <v>0</v>
      </c>
      <c r="BV260" s="152">
        <v>0</v>
      </c>
      <c r="BW260" s="152">
        <v>0</v>
      </c>
      <c r="BX260" s="152">
        <v>0</v>
      </c>
      <c r="BY260" s="152">
        <v>0</v>
      </c>
      <c r="BZ260" s="152">
        <v>0</v>
      </c>
      <c r="CA260" s="152">
        <v>0</v>
      </c>
      <c r="CB260" s="152">
        <v>0</v>
      </c>
      <c r="CC260" s="140">
        <f t="shared" si="103"/>
        <v>1</v>
      </c>
      <c r="CE260" s="157" cm="1">
        <f t="array" ref="CE260">IF($AA260=0,0,
IF(OR(ROUND($BD260,2)&lt;&gt;1,
OR($AI260:$BB260&lt;0)),1,0))</f>
        <v>0</v>
      </c>
      <c r="CG260" s="159">
        <f t="shared" si="104"/>
        <v>0</v>
      </c>
      <c r="CH260" s="159">
        <f t="shared" si="105"/>
        <v>0</v>
      </c>
      <c r="CI260" s="159">
        <f>SUM(CH$12:CH260)+1</f>
        <v>475</v>
      </c>
      <c r="CJ260" s="144" t="str">
        <f t="shared" si="80"/>
        <v>N/A</v>
      </c>
      <c r="CK260" s="159" t="str">
        <f>IFERROR(RANK(CJ260,CJ$12:CJ$286,0)+COUNTIF(CJ$12:CJ260,CJ260)-1,NA)</f>
        <v>N/A</v>
      </c>
      <c r="CM260" s="208" t="s">
        <v>741</v>
      </c>
      <c r="CN260" s="208" t="str">
        <f t="shared" si="81"/>
        <v>FY21</v>
      </c>
      <c r="CO260" s="52" cm="1">
        <f t="array" ref="CO260">Inflation!$S$11
/INDEX(Inflation!$J$11:$Z$11,,MATCH(RIGHT(CM260,2),RIGHT(Inflation!$J$9:$Z$9,2),0))
/(1+Inflation!$S$10)^0.5</f>
        <v>0.99572464908317349</v>
      </c>
      <c r="CP260" s="208" t="s">
        <v>199</v>
      </c>
    </row>
    <row r="261" spans="1:94" hidden="1" x14ac:dyDescent="0.2">
      <c r="A261" s="49">
        <f>IF(AND(COUNTIF(D$12:D261,D261)&gt;1,D261&lt;&gt;"[Project Name]"),1,0)</f>
        <v>0</v>
      </c>
      <c r="C261" s="28">
        <f t="shared" si="94"/>
        <v>250</v>
      </c>
      <c r="D261" s="29" t="s">
        <v>737</v>
      </c>
      <c r="E261" s="29" t="b">
        <v>0</v>
      </c>
      <c r="F261" s="148" t="s">
        <v>30</v>
      </c>
      <c r="G261" s="148" t="s">
        <v>30</v>
      </c>
      <c r="H261" s="148" t="s">
        <v>30</v>
      </c>
      <c r="I261" s="148" t="s">
        <v>15</v>
      </c>
      <c r="J261" s="148" t="s">
        <v>15</v>
      </c>
      <c r="K261" s="148" t="s">
        <v>15</v>
      </c>
      <c r="L261" s="148" t="s">
        <v>15</v>
      </c>
      <c r="M261" s="148" t="s">
        <v>15</v>
      </c>
      <c r="N261" s="148" t="s">
        <v>15</v>
      </c>
      <c r="O261" s="145">
        <v>0</v>
      </c>
      <c r="P261" s="148" t="s">
        <v>15</v>
      </c>
      <c r="Q261" s="149" t="s">
        <v>132</v>
      </c>
      <c r="R261" s="32" t="s">
        <v>738</v>
      </c>
      <c r="S261" s="145">
        <v>0.4</v>
      </c>
      <c r="T261" s="43">
        <f t="shared" si="95"/>
        <v>0.6</v>
      </c>
      <c r="V261" s="164">
        <v>0</v>
      </c>
      <c r="W261" s="164">
        <v>0</v>
      </c>
      <c r="X261" s="164">
        <v>0</v>
      </c>
      <c r="Y261" s="164">
        <v>0</v>
      </c>
      <c r="Z261" s="164">
        <v>0</v>
      </c>
      <c r="AA261" s="141">
        <f t="shared" si="96"/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I261" s="145">
        <v>0</v>
      </c>
      <c r="AJ261" s="145">
        <v>0</v>
      </c>
      <c r="AK261" s="145">
        <v>0</v>
      </c>
      <c r="AL261" s="145">
        <v>0</v>
      </c>
      <c r="AM261" s="145">
        <v>0</v>
      </c>
      <c r="AN261" s="145">
        <v>0</v>
      </c>
      <c r="AO261" s="145">
        <v>0</v>
      </c>
      <c r="AP261" s="145">
        <v>0</v>
      </c>
      <c r="AQ261" s="145">
        <v>0</v>
      </c>
      <c r="AR261" s="145">
        <v>0</v>
      </c>
      <c r="AS261" s="145">
        <v>0</v>
      </c>
      <c r="AT261" s="145">
        <v>0</v>
      </c>
      <c r="AU261" s="145">
        <v>0</v>
      </c>
      <c r="AV261" s="145">
        <v>0</v>
      </c>
      <c r="AW261" s="145">
        <v>0</v>
      </c>
      <c r="AX261" s="145">
        <v>0</v>
      </c>
      <c r="AY261" s="145">
        <v>0</v>
      </c>
      <c r="AZ261" s="145">
        <v>0</v>
      </c>
      <c r="BA261" s="145">
        <v>0</v>
      </c>
      <c r="BB261" s="145">
        <v>0</v>
      </c>
      <c r="BC261" s="28"/>
      <c r="BD261" s="142">
        <f t="shared" si="97"/>
        <v>0</v>
      </c>
      <c r="BF261" s="155">
        <f t="shared" si="98"/>
        <v>0</v>
      </c>
      <c r="BG261" s="152">
        <v>0</v>
      </c>
      <c r="BH261" s="152">
        <v>0</v>
      </c>
      <c r="BI261" s="145">
        <v>0</v>
      </c>
      <c r="BJ261" s="145">
        <v>0</v>
      </c>
      <c r="BK261" s="145">
        <v>0</v>
      </c>
      <c r="BL261" s="140">
        <f t="shared" si="99"/>
        <v>1</v>
      </c>
      <c r="BM261" s="28"/>
      <c r="BN261" s="155">
        <f t="shared" si="100"/>
        <v>0</v>
      </c>
      <c r="BO261" s="152">
        <v>0</v>
      </c>
      <c r="BP261" s="145">
        <v>0</v>
      </c>
      <c r="BQ261" s="145">
        <v>0</v>
      </c>
      <c r="BR261" s="145">
        <v>0</v>
      </c>
      <c r="BS261" s="140">
        <f t="shared" si="101"/>
        <v>1</v>
      </c>
      <c r="BU261" s="155">
        <f t="shared" si="102"/>
        <v>0</v>
      </c>
      <c r="BV261" s="152">
        <v>0</v>
      </c>
      <c r="BW261" s="152">
        <v>0</v>
      </c>
      <c r="BX261" s="152">
        <v>0</v>
      </c>
      <c r="BY261" s="152">
        <v>0</v>
      </c>
      <c r="BZ261" s="152">
        <v>0</v>
      </c>
      <c r="CA261" s="152">
        <v>0</v>
      </c>
      <c r="CB261" s="152">
        <v>0</v>
      </c>
      <c r="CC261" s="140">
        <f t="shared" si="103"/>
        <v>1</v>
      </c>
      <c r="CE261" s="157" cm="1">
        <f t="array" ref="CE261">IF($AA261=0,0,
IF(OR(ROUND($BD261,2)&lt;&gt;1,
OR($AI261:$BB261&lt;0)),1,0))</f>
        <v>0</v>
      </c>
      <c r="CG261" s="159">
        <f t="shared" si="104"/>
        <v>0</v>
      </c>
      <c r="CH261" s="159">
        <f t="shared" si="105"/>
        <v>0</v>
      </c>
      <c r="CI261" s="159">
        <f>SUM(CH$12:CH261)+1</f>
        <v>475</v>
      </c>
      <c r="CJ261" s="144" t="str">
        <f t="shared" si="80"/>
        <v>N/A</v>
      </c>
      <c r="CK261" s="159" t="str">
        <f>IFERROR(RANK(CJ261,CJ$12:CJ$286,0)+COUNTIF(CJ$12:CJ261,CJ261)-1,NA)</f>
        <v>N/A</v>
      </c>
      <c r="CM261" s="208" t="s">
        <v>741</v>
      </c>
      <c r="CN261" s="208" t="str">
        <f t="shared" si="81"/>
        <v>FY21</v>
      </c>
      <c r="CO261" s="52" cm="1">
        <f t="array" ref="CO261">Inflation!$S$11
/INDEX(Inflation!$J$11:$Z$11,,MATCH(RIGHT(CM261,2),RIGHT(Inflation!$J$9:$Z$9,2),0))
/(1+Inflation!$S$10)^0.5</f>
        <v>0.99572464908317349</v>
      </c>
      <c r="CP261" s="208" t="s">
        <v>199</v>
      </c>
    </row>
    <row r="262" spans="1:94" hidden="1" x14ac:dyDescent="0.2">
      <c r="A262" s="49">
        <f>IF(AND(COUNTIF(D$12:D262,D262)&gt;1,D262&lt;&gt;"[Project Name]"),1,0)</f>
        <v>0</v>
      </c>
      <c r="C262" s="28">
        <f t="shared" si="94"/>
        <v>251</v>
      </c>
      <c r="D262" s="29" t="s">
        <v>737</v>
      </c>
      <c r="E262" s="29" t="b">
        <v>0</v>
      </c>
      <c r="F262" s="148" t="s">
        <v>30</v>
      </c>
      <c r="G262" s="148" t="s">
        <v>30</v>
      </c>
      <c r="H262" s="148" t="s">
        <v>30</v>
      </c>
      <c r="I262" s="148" t="s">
        <v>15</v>
      </c>
      <c r="J262" s="148" t="s">
        <v>15</v>
      </c>
      <c r="K262" s="148" t="s">
        <v>15</v>
      </c>
      <c r="L262" s="148" t="s">
        <v>15</v>
      </c>
      <c r="M262" s="148" t="s">
        <v>15</v>
      </c>
      <c r="N262" s="148" t="s">
        <v>15</v>
      </c>
      <c r="O262" s="145">
        <v>0</v>
      </c>
      <c r="P262" s="148" t="s">
        <v>15</v>
      </c>
      <c r="Q262" s="149" t="s">
        <v>132</v>
      </c>
      <c r="R262" s="32" t="s">
        <v>738</v>
      </c>
      <c r="S262" s="145">
        <v>0.4</v>
      </c>
      <c r="T262" s="43">
        <f t="shared" si="95"/>
        <v>0.6</v>
      </c>
      <c r="V262" s="164">
        <v>0</v>
      </c>
      <c r="W262" s="164">
        <v>0</v>
      </c>
      <c r="X262" s="164">
        <v>0</v>
      </c>
      <c r="Y262" s="164">
        <v>0</v>
      </c>
      <c r="Z262" s="164">
        <v>0</v>
      </c>
      <c r="AA262" s="141">
        <f t="shared" si="96"/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I262" s="145">
        <v>0</v>
      </c>
      <c r="AJ262" s="145">
        <v>0</v>
      </c>
      <c r="AK262" s="145">
        <v>0</v>
      </c>
      <c r="AL262" s="145">
        <v>0</v>
      </c>
      <c r="AM262" s="145">
        <v>0</v>
      </c>
      <c r="AN262" s="145">
        <v>0</v>
      </c>
      <c r="AO262" s="145">
        <v>0</v>
      </c>
      <c r="AP262" s="145">
        <v>0</v>
      </c>
      <c r="AQ262" s="145">
        <v>0</v>
      </c>
      <c r="AR262" s="145">
        <v>0</v>
      </c>
      <c r="AS262" s="145">
        <v>0</v>
      </c>
      <c r="AT262" s="145">
        <v>0</v>
      </c>
      <c r="AU262" s="145">
        <v>0</v>
      </c>
      <c r="AV262" s="145">
        <v>0</v>
      </c>
      <c r="AW262" s="145">
        <v>0</v>
      </c>
      <c r="AX262" s="145">
        <v>0</v>
      </c>
      <c r="AY262" s="145">
        <v>0</v>
      </c>
      <c r="AZ262" s="145">
        <v>0</v>
      </c>
      <c r="BA262" s="145">
        <v>0</v>
      </c>
      <c r="BB262" s="145">
        <v>0</v>
      </c>
      <c r="BC262" s="28"/>
      <c r="BD262" s="142">
        <f t="shared" si="97"/>
        <v>0</v>
      </c>
      <c r="BF262" s="155">
        <f t="shared" si="98"/>
        <v>0</v>
      </c>
      <c r="BG262" s="152">
        <v>0</v>
      </c>
      <c r="BH262" s="152">
        <v>0</v>
      </c>
      <c r="BI262" s="145">
        <v>0</v>
      </c>
      <c r="BJ262" s="145">
        <v>0</v>
      </c>
      <c r="BK262" s="145">
        <v>0</v>
      </c>
      <c r="BL262" s="140">
        <f t="shared" si="99"/>
        <v>1</v>
      </c>
      <c r="BM262" s="28"/>
      <c r="BN262" s="155">
        <f t="shared" si="100"/>
        <v>0</v>
      </c>
      <c r="BO262" s="152">
        <v>0</v>
      </c>
      <c r="BP262" s="145">
        <v>0</v>
      </c>
      <c r="BQ262" s="145">
        <v>0</v>
      </c>
      <c r="BR262" s="145">
        <v>0</v>
      </c>
      <c r="BS262" s="140">
        <f t="shared" si="101"/>
        <v>1</v>
      </c>
      <c r="BU262" s="155">
        <f t="shared" si="102"/>
        <v>0</v>
      </c>
      <c r="BV262" s="152">
        <v>0</v>
      </c>
      <c r="BW262" s="152">
        <v>0</v>
      </c>
      <c r="BX262" s="152">
        <v>0</v>
      </c>
      <c r="BY262" s="152">
        <v>0</v>
      </c>
      <c r="BZ262" s="152">
        <v>0</v>
      </c>
      <c r="CA262" s="152">
        <v>0</v>
      </c>
      <c r="CB262" s="152">
        <v>0</v>
      </c>
      <c r="CC262" s="140">
        <f t="shared" si="103"/>
        <v>1</v>
      </c>
      <c r="CE262" s="157" cm="1">
        <f t="array" ref="CE262">IF($AA262=0,0,
IF(OR(ROUND($BD262,2)&lt;&gt;1,
OR($AI262:$BB262&lt;0)),1,0))</f>
        <v>0</v>
      </c>
      <c r="CG262" s="159">
        <f t="shared" si="104"/>
        <v>0</v>
      </c>
      <c r="CH262" s="159">
        <f t="shared" si="105"/>
        <v>0</v>
      </c>
      <c r="CI262" s="159">
        <f>SUM(CH$12:CH262)+1</f>
        <v>475</v>
      </c>
      <c r="CJ262" s="144" t="str">
        <f t="shared" si="80"/>
        <v>N/A</v>
      </c>
      <c r="CK262" s="159" t="str">
        <f>IFERROR(RANK(CJ262,CJ$12:CJ$286,0)+COUNTIF(CJ$12:CJ262,CJ262)-1,NA)</f>
        <v>N/A</v>
      </c>
      <c r="CM262" s="208" t="s">
        <v>741</v>
      </c>
      <c r="CN262" s="208" t="str">
        <f t="shared" si="81"/>
        <v>FY21</v>
      </c>
      <c r="CO262" s="52" cm="1">
        <f t="array" ref="CO262">Inflation!$S$11
/INDEX(Inflation!$J$11:$Z$11,,MATCH(RIGHT(CM262,2),RIGHT(Inflation!$J$9:$Z$9,2),0))
/(1+Inflation!$S$10)^0.5</f>
        <v>0.99572464908317349</v>
      </c>
      <c r="CP262" s="208" t="s">
        <v>199</v>
      </c>
    </row>
    <row r="263" spans="1:94" hidden="1" x14ac:dyDescent="0.2">
      <c r="A263" s="49">
        <f>IF(AND(COUNTIF(D$12:D263,D263)&gt;1,D263&lt;&gt;"[Project Name]"),1,0)</f>
        <v>0</v>
      </c>
      <c r="C263" s="28">
        <f t="shared" si="94"/>
        <v>252</v>
      </c>
      <c r="D263" s="29" t="s">
        <v>737</v>
      </c>
      <c r="E263" s="29" t="b">
        <v>0</v>
      </c>
      <c r="F263" s="148" t="s">
        <v>30</v>
      </c>
      <c r="G263" s="148" t="s">
        <v>30</v>
      </c>
      <c r="H263" s="148" t="s">
        <v>30</v>
      </c>
      <c r="I263" s="148" t="s">
        <v>15</v>
      </c>
      <c r="J263" s="148" t="s">
        <v>15</v>
      </c>
      <c r="K263" s="148" t="s">
        <v>15</v>
      </c>
      <c r="L263" s="148" t="s">
        <v>15</v>
      </c>
      <c r="M263" s="148" t="s">
        <v>15</v>
      </c>
      <c r="N263" s="148" t="s">
        <v>15</v>
      </c>
      <c r="O263" s="145">
        <v>0</v>
      </c>
      <c r="P263" s="148" t="s">
        <v>15</v>
      </c>
      <c r="Q263" s="149" t="s">
        <v>132</v>
      </c>
      <c r="R263" s="32" t="s">
        <v>738</v>
      </c>
      <c r="S263" s="145">
        <v>0.4</v>
      </c>
      <c r="T263" s="43">
        <f t="shared" si="95"/>
        <v>0.6</v>
      </c>
      <c r="V263" s="164">
        <v>0</v>
      </c>
      <c r="W263" s="164">
        <v>0</v>
      </c>
      <c r="X263" s="164">
        <v>0</v>
      </c>
      <c r="Y263" s="164">
        <v>0</v>
      </c>
      <c r="Z263" s="164">
        <v>0</v>
      </c>
      <c r="AA263" s="141">
        <f t="shared" si="96"/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I263" s="145">
        <v>0</v>
      </c>
      <c r="AJ263" s="145">
        <v>0</v>
      </c>
      <c r="AK263" s="145">
        <v>0</v>
      </c>
      <c r="AL263" s="145">
        <v>0</v>
      </c>
      <c r="AM263" s="145">
        <v>0</v>
      </c>
      <c r="AN263" s="145">
        <v>0</v>
      </c>
      <c r="AO263" s="145">
        <v>0</v>
      </c>
      <c r="AP263" s="145">
        <v>0</v>
      </c>
      <c r="AQ263" s="145">
        <v>0</v>
      </c>
      <c r="AR263" s="145">
        <v>0</v>
      </c>
      <c r="AS263" s="145">
        <v>0</v>
      </c>
      <c r="AT263" s="145">
        <v>0</v>
      </c>
      <c r="AU263" s="145">
        <v>0</v>
      </c>
      <c r="AV263" s="145">
        <v>0</v>
      </c>
      <c r="AW263" s="145">
        <v>0</v>
      </c>
      <c r="AX263" s="145">
        <v>0</v>
      </c>
      <c r="AY263" s="145">
        <v>0</v>
      </c>
      <c r="AZ263" s="145">
        <v>0</v>
      </c>
      <c r="BA263" s="145">
        <v>0</v>
      </c>
      <c r="BB263" s="145">
        <v>0</v>
      </c>
      <c r="BC263" s="28"/>
      <c r="BD263" s="142">
        <f t="shared" si="97"/>
        <v>0</v>
      </c>
      <c r="BF263" s="155">
        <f t="shared" si="98"/>
        <v>0</v>
      </c>
      <c r="BG263" s="152">
        <v>0</v>
      </c>
      <c r="BH263" s="152">
        <v>0</v>
      </c>
      <c r="BI263" s="145">
        <v>0</v>
      </c>
      <c r="BJ263" s="145">
        <v>0</v>
      </c>
      <c r="BK263" s="145">
        <v>0</v>
      </c>
      <c r="BL263" s="140">
        <f t="shared" si="99"/>
        <v>1</v>
      </c>
      <c r="BM263" s="28"/>
      <c r="BN263" s="155">
        <f t="shared" si="100"/>
        <v>0</v>
      </c>
      <c r="BO263" s="152">
        <v>0</v>
      </c>
      <c r="BP263" s="145">
        <v>0</v>
      </c>
      <c r="BQ263" s="145">
        <v>0</v>
      </c>
      <c r="BR263" s="145">
        <v>0</v>
      </c>
      <c r="BS263" s="140">
        <f t="shared" si="101"/>
        <v>1</v>
      </c>
      <c r="BU263" s="155">
        <f t="shared" si="102"/>
        <v>0</v>
      </c>
      <c r="BV263" s="152">
        <v>0</v>
      </c>
      <c r="BW263" s="152">
        <v>0</v>
      </c>
      <c r="BX263" s="152">
        <v>0</v>
      </c>
      <c r="BY263" s="152">
        <v>0</v>
      </c>
      <c r="BZ263" s="152">
        <v>0</v>
      </c>
      <c r="CA263" s="152">
        <v>0</v>
      </c>
      <c r="CB263" s="152">
        <v>0</v>
      </c>
      <c r="CC263" s="140">
        <f t="shared" si="103"/>
        <v>1</v>
      </c>
      <c r="CE263" s="157" cm="1">
        <f t="array" ref="CE263">IF($AA263=0,0,
IF(OR(ROUND($BD263,2)&lt;&gt;1,
OR($AI263:$BB263&lt;0)),1,0))</f>
        <v>0</v>
      </c>
      <c r="CG263" s="159">
        <f t="shared" si="104"/>
        <v>0</v>
      </c>
      <c r="CH263" s="159">
        <f t="shared" si="105"/>
        <v>0</v>
      </c>
      <c r="CI263" s="159">
        <f>SUM(CH$12:CH263)+1</f>
        <v>475</v>
      </c>
      <c r="CJ263" s="144" t="str">
        <f t="shared" si="80"/>
        <v>N/A</v>
      </c>
      <c r="CK263" s="159" t="str">
        <f>IFERROR(RANK(CJ263,CJ$12:CJ$286,0)+COUNTIF(CJ$12:CJ263,CJ263)-1,NA)</f>
        <v>N/A</v>
      </c>
      <c r="CM263" s="208" t="s">
        <v>741</v>
      </c>
      <c r="CN263" s="208" t="str">
        <f t="shared" si="81"/>
        <v>FY21</v>
      </c>
      <c r="CO263" s="52" cm="1">
        <f t="array" ref="CO263">Inflation!$S$11
/INDEX(Inflation!$J$11:$Z$11,,MATCH(RIGHT(CM263,2),RIGHT(Inflation!$J$9:$Z$9,2),0))
/(1+Inflation!$S$10)^0.5</f>
        <v>0.99572464908317349</v>
      </c>
      <c r="CP263" s="208" t="s">
        <v>199</v>
      </c>
    </row>
    <row r="264" spans="1:94" hidden="1" x14ac:dyDescent="0.2">
      <c r="A264" s="49">
        <f>IF(AND(COUNTIF(D$12:D264,D264)&gt;1,D264&lt;&gt;"[Project Name]"),1,0)</f>
        <v>0</v>
      </c>
      <c r="C264" s="28">
        <f t="shared" si="94"/>
        <v>253</v>
      </c>
      <c r="D264" s="29" t="s">
        <v>737</v>
      </c>
      <c r="E264" s="29" t="b">
        <v>0</v>
      </c>
      <c r="F264" s="148" t="s">
        <v>30</v>
      </c>
      <c r="G264" s="148" t="s">
        <v>30</v>
      </c>
      <c r="H264" s="148" t="s">
        <v>30</v>
      </c>
      <c r="I264" s="148" t="s">
        <v>15</v>
      </c>
      <c r="J264" s="148" t="s">
        <v>15</v>
      </c>
      <c r="K264" s="148" t="s">
        <v>15</v>
      </c>
      <c r="L264" s="148" t="s">
        <v>15</v>
      </c>
      <c r="M264" s="148" t="s">
        <v>15</v>
      </c>
      <c r="N264" s="148" t="s">
        <v>15</v>
      </c>
      <c r="O264" s="145">
        <v>0</v>
      </c>
      <c r="P264" s="148" t="s">
        <v>15</v>
      </c>
      <c r="Q264" s="149" t="s">
        <v>132</v>
      </c>
      <c r="R264" s="32" t="s">
        <v>738</v>
      </c>
      <c r="S264" s="145">
        <v>0.4</v>
      </c>
      <c r="T264" s="43">
        <f t="shared" si="95"/>
        <v>0.6</v>
      </c>
      <c r="V264" s="164">
        <v>0</v>
      </c>
      <c r="W264" s="164">
        <v>0</v>
      </c>
      <c r="X264" s="164">
        <v>0</v>
      </c>
      <c r="Y264" s="164">
        <v>0</v>
      </c>
      <c r="Z264" s="164">
        <v>0</v>
      </c>
      <c r="AA264" s="141">
        <f t="shared" si="96"/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I264" s="145">
        <v>0</v>
      </c>
      <c r="AJ264" s="145">
        <v>0</v>
      </c>
      <c r="AK264" s="145">
        <v>0</v>
      </c>
      <c r="AL264" s="145">
        <v>0</v>
      </c>
      <c r="AM264" s="145">
        <v>0</v>
      </c>
      <c r="AN264" s="145">
        <v>0</v>
      </c>
      <c r="AO264" s="145">
        <v>0</v>
      </c>
      <c r="AP264" s="145">
        <v>0</v>
      </c>
      <c r="AQ264" s="145">
        <v>0</v>
      </c>
      <c r="AR264" s="145">
        <v>0</v>
      </c>
      <c r="AS264" s="145">
        <v>0</v>
      </c>
      <c r="AT264" s="145">
        <v>0</v>
      </c>
      <c r="AU264" s="145">
        <v>0</v>
      </c>
      <c r="AV264" s="145">
        <v>0</v>
      </c>
      <c r="AW264" s="145">
        <v>0</v>
      </c>
      <c r="AX264" s="145">
        <v>0</v>
      </c>
      <c r="AY264" s="145">
        <v>0</v>
      </c>
      <c r="AZ264" s="145">
        <v>0</v>
      </c>
      <c r="BA264" s="145">
        <v>0</v>
      </c>
      <c r="BB264" s="145">
        <v>0</v>
      </c>
      <c r="BC264" s="28"/>
      <c r="BD264" s="142">
        <f t="shared" si="97"/>
        <v>0</v>
      </c>
      <c r="BF264" s="155">
        <f t="shared" si="98"/>
        <v>0</v>
      </c>
      <c r="BG264" s="152">
        <v>0</v>
      </c>
      <c r="BH264" s="152">
        <v>0</v>
      </c>
      <c r="BI264" s="145">
        <v>0</v>
      </c>
      <c r="BJ264" s="145">
        <v>0</v>
      </c>
      <c r="BK264" s="145">
        <v>0</v>
      </c>
      <c r="BL264" s="140">
        <f t="shared" si="99"/>
        <v>1</v>
      </c>
      <c r="BM264" s="28"/>
      <c r="BN264" s="155">
        <f t="shared" si="100"/>
        <v>0</v>
      </c>
      <c r="BO264" s="152">
        <v>0</v>
      </c>
      <c r="BP264" s="145">
        <v>0</v>
      </c>
      <c r="BQ264" s="145">
        <v>0</v>
      </c>
      <c r="BR264" s="145">
        <v>0</v>
      </c>
      <c r="BS264" s="140">
        <f t="shared" si="101"/>
        <v>1</v>
      </c>
      <c r="BU264" s="155">
        <f t="shared" si="102"/>
        <v>0</v>
      </c>
      <c r="BV264" s="152">
        <v>0</v>
      </c>
      <c r="BW264" s="152">
        <v>0</v>
      </c>
      <c r="BX264" s="152">
        <v>0</v>
      </c>
      <c r="BY264" s="152">
        <v>0</v>
      </c>
      <c r="BZ264" s="152">
        <v>0</v>
      </c>
      <c r="CA264" s="152">
        <v>0</v>
      </c>
      <c r="CB264" s="152">
        <v>0</v>
      </c>
      <c r="CC264" s="140">
        <f t="shared" si="103"/>
        <v>1</v>
      </c>
      <c r="CE264" s="157" cm="1">
        <f t="array" ref="CE264">IF($AA264=0,0,
IF(OR(ROUND($BD264,2)&lt;&gt;1,
OR($AI264:$BB264&lt;0)),1,0))</f>
        <v>0</v>
      </c>
      <c r="CG264" s="159">
        <f t="shared" si="104"/>
        <v>0</v>
      </c>
      <c r="CH264" s="159">
        <f t="shared" si="105"/>
        <v>0</v>
      </c>
      <c r="CI264" s="159">
        <f>SUM(CH$12:CH264)+1</f>
        <v>475</v>
      </c>
      <c r="CJ264" s="144" t="str">
        <f t="shared" si="80"/>
        <v>N/A</v>
      </c>
      <c r="CK264" s="159" t="str">
        <f>IFERROR(RANK(CJ264,CJ$12:CJ$286,0)+COUNTIF(CJ$12:CJ264,CJ264)-1,NA)</f>
        <v>N/A</v>
      </c>
      <c r="CM264" s="208" t="s">
        <v>741</v>
      </c>
      <c r="CN264" s="208" t="str">
        <f t="shared" si="81"/>
        <v>FY21</v>
      </c>
      <c r="CO264" s="52" cm="1">
        <f t="array" ref="CO264">Inflation!$S$11
/INDEX(Inflation!$J$11:$Z$11,,MATCH(RIGHT(CM264,2),RIGHT(Inflation!$J$9:$Z$9,2),0))
/(1+Inflation!$S$10)^0.5</f>
        <v>0.99572464908317349</v>
      </c>
      <c r="CP264" s="208" t="s">
        <v>199</v>
      </c>
    </row>
    <row r="265" spans="1:94" hidden="1" x14ac:dyDescent="0.2">
      <c r="A265" s="49">
        <f>IF(AND(COUNTIF(D$12:D265,D265)&gt;1,D265&lt;&gt;"[Project Name]"),1,0)</f>
        <v>0</v>
      </c>
      <c r="C265" s="28">
        <f t="shared" si="94"/>
        <v>254</v>
      </c>
      <c r="D265" s="29" t="s">
        <v>737</v>
      </c>
      <c r="E265" s="29" t="b">
        <v>0</v>
      </c>
      <c r="F265" s="148" t="s">
        <v>30</v>
      </c>
      <c r="G265" s="148" t="s">
        <v>30</v>
      </c>
      <c r="H265" s="148" t="s">
        <v>30</v>
      </c>
      <c r="I265" s="148" t="s">
        <v>15</v>
      </c>
      <c r="J265" s="148" t="s">
        <v>15</v>
      </c>
      <c r="K265" s="148" t="s">
        <v>15</v>
      </c>
      <c r="L265" s="148" t="s">
        <v>15</v>
      </c>
      <c r="M265" s="148" t="s">
        <v>15</v>
      </c>
      <c r="N265" s="148" t="s">
        <v>15</v>
      </c>
      <c r="O265" s="145">
        <v>0</v>
      </c>
      <c r="P265" s="148" t="s">
        <v>15</v>
      </c>
      <c r="Q265" s="149" t="s">
        <v>132</v>
      </c>
      <c r="R265" s="32" t="s">
        <v>738</v>
      </c>
      <c r="S265" s="145">
        <v>0.4</v>
      </c>
      <c r="T265" s="43">
        <f t="shared" si="95"/>
        <v>0.6</v>
      </c>
      <c r="V265" s="164">
        <v>0</v>
      </c>
      <c r="W265" s="164">
        <v>0</v>
      </c>
      <c r="X265" s="164">
        <v>0</v>
      </c>
      <c r="Y265" s="164">
        <v>0</v>
      </c>
      <c r="Z265" s="164">
        <v>0</v>
      </c>
      <c r="AA265" s="141">
        <f t="shared" si="96"/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I265" s="145">
        <v>0</v>
      </c>
      <c r="AJ265" s="145">
        <v>0</v>
      </c>
      <c r="AK265" s="145">
        <v>0</v>
      </c>
      <c r="AL265" s="145">
        <v>0</v>
      </c>
      <c r="AM265" s="145">
        <v>0</v>
      </c>
      <c r="AN265" s="145">
        <v>0</v>
      </c>
      <c r="AO265" s="145">
        <v>0</v>
      </c>
      <c r="AP265" s="145">
        <v>0</v>
      </c>
      <c r="AQ265" s="145">
        <v>0</v>
      </c>
      <c r="AR265" s="145">
        <v>0</v>
      </c>
      <c r="AS265" s="145">
        <v>0</v>
      </c>
      <c r="AT265" s="145">
        <v>0</v>
      </c>
      <c r="AU265" s="145">
        <v>0</v>
      </c>
      <c r="AV265" s="145">
        <v>0</v>
      </c>
      <c r="AW265" s="145">
        <v>0</v>
      </c>
      <c r="AX265" s="145">
        <v>0</v>
      </c>
      <c r="AY265" s="145">
        <v>0</v>
      </c>
      <c r="AZ265" s="145">
        <v>0</v>
      </c>
      <c r="BA265" s="145">
        <v>0</v>
      </c>
      <c r="BB265" s="145">
        <v>0</v>
      </c>
      <c r="BC265" s="28"/>
      <c r="BD265" s="142">
        <f t="shared" si="97"/>
        <v>0</v>
      </c>
      <c r="BF265" s="155">
        <f t="shared" si="98"/>
        <v>0</v>
      </c>
      <c r="BG265" s="152">
        <v>0</v>
      </c>
      <c r="BH265" s="152">
        <v>0</v>
      </c>
      <c r="BI265" s="145">
        <v>0</v>
      </c>
      <c r="BJ265" s="145">
        <v>0</v>
      </c>
      <c r="BK265" s="145">
        <v>0</v>
      </c>
      <c r="BL265" s="140">
        <f t="shared" si="99"/>
        <v>1</v>
      </c>
      <c r="BM265" s="28"/>
      <c r="BN265" s="155">
        <f t="shared" si="100"/>
        <v>0</v>
      </c>
      <c r="BO265" s="152">
        <v>0</v>
      </c>
      <c r="BP265" s="145">
        <v>0</v>
      </c>
      <c r="BQ265" s="145">
        <v>0</v>
      </c>
      <c r="BR265" s="145">
        <v>0</v>
      </c>
      <c r="BS265" s="140">
        <f t="shared" si="101"/>
        <v>1</v>
      </c>
      <c r="BU265" s="155">
        <f t="shared" si="102"/>
        <v>0</v>
      </c>
      <c r="BV265" s="152">
        <v>0</v>
      </c>
      <c r="BW265" s="152">
        <v>0</v>
      </c>
      <c r="BX265" s="152">
        <v>0</v>
      </c>
      <c r="BY265" s="152">
        <v>0</v>
      </c>
      <c r="BZ265" s="152">
        <v>0</v>
      </c>
      <c r="CA265" s="152">
        <v>0</v>
      </c>
      <c r="CB265" s="152">
        <v>0</v>
      </c>
      <c r="CC265" s="140">
        <f t="shared" si="103"/>
        <v>1</v>
      </c>
      <c r="CE265" s="157" cm="1">
        <f t="array" ref="CE265">IF($AA265=0,0,
IF(OR(ROUND($BD265,2)&lt;&gt;1,
OR($AI265:$BB265&lt;0)),1,0))</f>
        <v>0</v>
      </c>
      <c r="CG265" s="159">
        <f t="shared" si="104"/>
        <v>0</v>
      </c>
      <c r="CH265" s="159">
        <f t="shared" si="105"/>
        <v>0</v>
      </c>
      <c r="CI265" s="159">
        <f>SUM(CH$12:CH265)+1</f>
        <v>475</v>
      </c>
      <c r="CJ265" s="144" t="str">
        <f t="shared" si="80"/>
        <v>N/A</v>
      </c>
      <c r="CK265" s="159" t="str">
        <f>IFERROR(RANK(CJ265,CJ$12:CJ$286,0)+COUNTIF(CJ$12:CJ265,CJ265)-1,NA)</f>
        <v>N/A</v>
      </c>
      <c r="CM265" s="208" t="s">
        <v>741</v>
      </c>
      <c r="CN265" s="208" t="str">
        <f t="shared" si="81"/>
        <v>FY21</v>
      </c>
      <c r="CO265" s="52" cm="1">
        <f t="array" ref="CO265">Inflation!$S$11
/INDEX(Inflation!$J$11:$Z$11,,MATCH(RIGHT(CM265,2),RIGHT(Inflation!$J$9:$Z$9,2),0))
/(1+Inflation!$S$10)^0.5</f>
        <v>0.99572464908317349</v>
      </c>
      <c r="CP265" s="208" t="s">
        <v>199</v>
      </c>
    </row>
    <row r="266" spans="1:94" hidden="1" x14ac:dyDescent="0.2">
      <c r="A266" s="49">
        <f>IF(AND(COUNTIF(D$12:D266,D266)&gt;1,D266&lt;&gt;"[Project Name]"),1,0)</f>
        <v>0</v>
      </c>
      <c r="C266" s="28">
        <f t="shared" si="94"/>
        <v>255</v>
      </c>
      <c r="D266" s="29" t="s">
        <v>737</v>
      </c>
      <c r="E266" s="29" t="b">
        <v>0</v>
      </c>
      <c r="F266" s="148" t="s">
        <v>30</v>
      </c>
      <c r="G266" s="148" t="s">
        <v>30</v>
      </c>
      <c r="H266" s="148" t="s">
        <v>30</v>
      </c>
      <c r="I266" s="148" t="s">
        <v>15</v>
      </c>
      <c r="J266" s="148" t="s">
        <v>15</v>
      </c>
      <c r="K266" s="148" t="s">
        <v>15</v>
      </c>
      <c r="L266" s="148" t="s">
        <v>15</v>
      </c>
      <c r="M266" s="148" t="s">
        <v>15</v>
      </c>
      <c r="N266" s="148" t="s">
        <v>15</v>
      </c>
      <c r="O266" s="145">
        <v>0</v>
      </c>
      <c r="P266" s="148" t="s">
        <v>15</v>
      </c>
      <c r="Q266" s="149" t="s">
        <v>132</v>
      </c>
      <c r="R266" s="32" t="s">
        <v>738</v>
      </c>
      <c r="S266" s="145">
        <v>0.4</v>
      </c>
      <c r="T266" s="43">
        <f t="shared" si="95"/>
        <v>0.6</v>
      </c>
      <c r="V266" s="164">
        <v>0</v>
      </c>
      <c r="W266" s="164">
        <v>0</v>
      </c>
      <c r="X266" s="164">
        <v>0</v>
      </c>
      <c r="Y266" s="164">
        <v>0</v>
      </c>
      <c r="Z266" s="164">
        <v>0</v>
      </c>
      <c r="AA266" s="141">
        <f t="shared" si="96"/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I266" s="145">
        <v>0</v>
      </c>
      <c r="AJ266" s="145">
        <v>0</v>
      </c>
      <c r="AK266" s="145">
        <v>0</v>
      </c>
      <c r="AL266" s="145">
        <v>0</v>
      </c>
      <c r="AM266" s="145">
        <v>0</v>
      </c>
      <c r="AN266" s="145">
        <v>0</v>
      </c>
      <c r="AO266" s="145">
        <v>0</v>
      </c>
      <c r="AP266" s="145">
        <v>0</v>
      </c>
      <c r="AQ266" s="145">
        <v>0</v>
      </c>
      <c r="AR266" s="145">
        <v>0</v>
      </c>
      <c r="AS266" s="145">
        <v>0</v>
      </c>
      <c r="AT266" s="145">
        <v>0</v>
      </c>
      <c r="AU266" s="145">
        <v>0</v>
      </c>
      <c r="AV266" s="145">
        <v>0</v>
      </c>
      <c r="AW266" s="145">
        <v>0</v>
      </c>
      <c r="AX266" s="145">
        <v>0</v>
      </c>
      <c r="AY266" s="145">
        <v>0</v>
      </c>
      <c r="AZ266" s="145">
        <v>0</v>
      </c>
      <c r="BA266" s="145">
        <v>0</v>
      </c>
      <c r="BB266" s="145">
        <v>0</v>
      </c>
      <c r="BC266" s="28"/>
      <c r="BD266" s="142">
        <f t="shared" si="97"/>
        <v>0</v>
      </c>
      <c r="BF266" s="155">
        <f t="shared" si="98"/>
        <v>0</v>
      </c>
      <c r="BG266" s="152">
        <v>0</v>
      </c>
      <c r="BH266" s="152">
        <v>0</v>
      </c>
      <c r="BI266" s="145">
        <v>0</v>
      </c>
      <c r="BJ266" s="145">
        <v>0</v>
      </c>
      <c r="BK266" s="145">
        <v>0</v>
      </c>
      <c r="BL266" s="140">
        <f t="shared" si="99"/>
        <v>1</v>
      </c>
      <c r="BM266" s="28"/>
      <c r="BN266" s="155">
        <f t="shared" si="100"/>
        <v>0</v>
      </c>
      <c r="BO266" s="152">
        <v>0</v>
      </c>
      <c r="BP266" s="145">
        <v>0</v>
      </c>
      <c r="BQ266" s="145">
        <v>0</v>
      </c>
      <c r="BR266" s="145">
        <v>0</v>
      </c>
      <c r="BS266" s="140">
        <f t="shared" si="101"/>
        <v>1</v>
      </c>
      <c r="BU266" s="155">
        <f t="shared" si="102"/>
        <v>0</v>
      </c>
      <c r="BV266" s="152">
        <v>0</v>
      </c>
      <c r="BW266" s="152">
        <v>0</v>
      </c>
      <c r="BX266" s="152">
        <v>0</v>
      </c>
      <c r="BY266" s="152">
        <v>0</v>
      </c>
      <c r="BZ266" s="152">
        <v>0</v>
      </c>
      <c r="CA266" s="152">
        <v>0</v>
      </c>
      <c r="CB266" s="152">
        <v>0</v>
      </c>
      <c r="CC266" s="140">
        <f t="shared" si="103"/>
        <v>1</v>
      </c>
      <c r="CE266" s="157" cm="1">
        <f t="array" ref="CE266">IF($AA266=0,0,
IF(OR(ROUND($BD266,2)&lt;&gt;1,
OR($AI266:$BB266&lt;0)),1,0))</f>
        <v>0</v>
      </c>
      <c r="CG266" s="159">
        <f t="shared" si="104"/>
        <v>0</v>
      </c>
      <c r="CH266" s="159">
        <f t="shared" si="105"/>
        <v>0</v>
      </c>
      <c r="CI266" s="159">
        <f>SUM(CH$12:CH266)+1</f>
        <v>475</v>
      </c>
      <c r="CJ266" s="144" t="str">
        <f t="shared" si="80"/>
        <v>N/A</v>
      </c>
      <c r="CK266" s="159" t="str">
        <f>IFERROR(RANK(CJ266,CJ$12:CJ$286,0)+COUNTIF(CJ$12:CJ266,CJ266)-1,NA)</f>
        <v>N/A</v>
      </c>
      <c r="CM266" s="208" t="s">
        <v>741</v>
      </c>
      <c r="CN266" s="208" t="str">
        <f t="shared" si="81"/>
        <v>FY21</v>
      </c>
      <c r="CO266" s="52" cm="1">
        <f t="array" ref="CO266">Inflation!$S$11
/INDEX(Inflation!$J$11:$Z$11,,MATCH(RIGHT(CM266,2),RIGHT(Inflation!$J$9:$Z$9,2),0))
/(1+Inflation!$S$10)^0.5</f>
        <v>0.99572464908317349</v>
      </c>
      <c r="CP266" s="208" t="s">
        <v>199</v>
      </c>
    </row>
    <row r="267" spans="1:94" hidden="1" x14ac:dyDescent="0.2">
      <c r="A267" s="49">
        <f>IF(AND(COUNTIF(D$12:D267,D267)&gt;1,D267&lt;&gt;"[Project Name]"),1,0)</f>
        <v>0</v>
      </c>
      <c r="C267" s="28">
        <f t="shared" si="94"/>
        <v>256</v>
      </c>
      <c r="D267" s="29" t="s">
        <v>737</v>
      </c>
      <c r="E267" s="29" t="b">
        <v>0</v>
      </c>
      <c r="F267" s="148" t="s">
        <v>30</v>
      </c>
      <c r="G267" s="148" t="s">
        <v>30</v>
      </c>
      <c r="H267" s="148" t="s">
        <v>30</v>
      </c>
      <c r="I267" s="148" t="s">
        <v>15</v>
      </c>
      <c r="J267" s="148" t="s">
        <v>15</v>
      </c>
      <c r="K267" s="148" t="s">
        <v>15</v>
      </c>
      <c r="L267" s="148" t="s">
        <v>15</v>
      </c>
      <c r="M267" s="148" t="s">
        <v>15</v>
      </c>
      <c r="N267" s="148" t="s">
        <v>15</v>
      </c>
      <c r="O267" s="145">
        <v>0</v>
      </c>
      <c r="P267" s="148" t="s">
        <v>15</v>
      </c>
      <c r="Q267" s="149" t="s">
        <v>132</v>
      </c>
      <c r="R267" s="32" t="s">
        <v>738</v>
      </c>
      <c r="S267" s="145">
        <v>0.4</v>
      </c>
      <c r="T267" s="43">
        <f t="shared" si="95"/>
        <v>0.6</v>
      </c>
      <c r="V267" s="164">
        <v>0</v>
      </c>
      <c r="W267" s="164">
        <v>0</v>
      </c>
      <c r="X267" s="164">
        <v>0</v>
      </c>
      <c r="Y267" s="164">
        <v>0</v>
      </c>
      <c r="Z267" s="164">
        <v>0</v>
      </c>
      <c r="AA267" s="141">
        <f t="shared" si="96"/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I267" s="145">
        <v>0</v>
      </c>
      <c r="AJ267" s="145">
        <v>0</v>
      </c>
      <c r="AK267" s="145">
        <v>0</v>
      </c>
      <c r="AL267" s="145">
        <v>0</v>
      </c>
      <c r="AM267" s="145">
        <v>0</v>
      </c>
      <c r="AN267" s="145">
        <v>0</v>
      </c>
      <c r="AO267" s="145">
        <v>0</v>
      </c>
      <c r="AP267" s="145">
        <v>0</v>
      </c>
      <c r="AQ267" s="145">
        <v>0</v>
      </c>
      <c r="AR267" s="145">
        <v>0</v>
      </c>
      <c r="AS267" s="145">
        <v>0</v>
      </c>
      <c r="AT267" s="145">
        <v>0</v>
      </c>
      <c r="AU267" s="145">
        <v>0</v>
      </c>
      <c r="AV267" s="145">
        <v>0</v>
      </c>
      <c r="AW267" s="145">
        <v>0</v>
      </c>
      <c r="AX267" s="145">
        <v>0</v>
      </c>
      <c r="AY267" s="145">
        <v>0</v>
      </c>
      <c r="AZ267" s="145">
        <v>0</v>
      </c>
      <c r="BA267" s="145">
        <v>0</v>
      </c>
      <c r="BB267" s="145">
        <v>0</v>
      </c>
      <c r="BC267" s="28"/>
      <c r="BD267" s="142">
        <f t="shared" si="97"/>
        <v>0</v>
      </c>
      <c r="BF267" s="155">
        <f t="shared" si="98"/>
        <v>0</v>
      </c>
      <c r="BG267" s="152">
        <v>0</v>
      </c>
      <c r="BH267" s="152">
        <v>0</v>
      </c>
      <c r="BI267" s="145">
        <v>0</v>
      </c>
      <c r="BJ267" s="145">
        <v>0</v>
      </c>
      <c r="BK267" s="145">
        <v>0</v>
      </c>
      <c r="BL267" s="140">
        <f t="shared" si="99"/>
        <v>1</v>
      </c>
      <c r="BM267" s="28"/>
      <c r="BN267" s="155">
        <f t="shared" si="100"/>
        <v>0</v>
      </c>
      <c r="BO267" s="152">
        <v>0</v>
      </c>
      <c r="BP267" s="145">
        <v>0</v>
      </c>
      <c r="BQ267" s="145">
        <v>0</v>
      </c>
      <c r="BR267" s="145">
        <v>0</v>
      </c>
      <c r="BS267" s="140">
        <f t="shared" si="101"/>
        <v>1</v>
      </c>
      <c r="BU267" s="155">
        <f t="shared" si="102"/>
        <v>0</v>
      </c>
      <c r="BV267" s="152">
        <v>0</v>
      </c>
      <c r="BW267" s="152">
        <v>0</v>
      </c>
      <c r="BX267" s="152">
        <v>0</v>
      </c>
      <c r="BY267" s="152">
        <v>0</v>
      </c>
      <c r="BZ267" s="152">
        <v>0</v>
      </c>
      <c r="CA267" s="152">
        <v>0</v>
      </c>
      <c r="CB267" s="152">
        <v>0</v>
      </c>
      <c r="CC267" s="140">
        <f t="shared" si="103"/>
        <v>1</v>
      </c>
      <c r="CE267" s="157" cm="1">
        <f t="array" ref="CE267">IF($AA267=0,0,
IF(OR(ROUND($BD267,2)&lt;&gt;1,
OR($AI267:$BB267&lt;0)),1,0))</f>
        <v>0</v>
      </c>
      <c r="CG267" s="159">
        <f t="shared" si="104"/>
        <v>0</v>
      </c>
      <c r="CH267" s="159">
        <f t="shared" si="105"/>
        <v>0</v>
      </c>
      <c r="CI267" s="159">
        <f>SUM(CH$12:CH267)+1</f>
        <v>475</v>
      </c>
      <c r="CJ267" s="144" t="str">
        <f t="shared" si="80"/>
        <v>N/A</v>
      </c>
      <c r="CK267" s="159" t="str">
        <f>IFERROR(RANK(CJ267,CJ$12:CJ$286,0)+COUNTIF(CJ$12:CJ267,CJ267)-1,NA)</f>
        <v>N/A</v>
      </c>
      <c r="CM267" s="208" t="s">
        <v>741</v>
      </c>
      <c r="CN267" s="208" t="str">
        <f t="shared" si="81"/>
        <v>FY21</v>
      </c>
      <c r="CO267" s="52" cm="1">
        <f t="array" ref="CO267">Inflation!$S$11
/INDEX(Inflation!$J$11:$Z$11,,MATCH(RIGHT(CM267,2),RIGHT(Inflation!$J$9:$Z$9,2),0))
/(1+Inflation!$S$10)^0.5</f>
        <v>0.99572464908317349</v>
      </c>
      <c r="CP267" s="208" t="s">
        <v>199</v>
      </c>
    </row>
    <row r="268" spans="1:94" hidden="1" x14ac:dyDescent="0.2">
      <c r="A268" s="49">
        <f>IF(AND(COUNTIF(D$12:D268,D268)&gt;1,D268&lt;&gt;"[Project Name]"),1,0)</f>
        <v>0</v>
      </c>
      <c r="C268" s="28">
        <f t="shared" si="94"/>
        <v>257</v>
      </c>
      <c r="D268" s="29" t="s">
        <v>737</v>
      </c>
      <c r="E268" s="29" t="b">
        <v>0</v>
      </c>
      <c r="F268" s="148" t="s">
        <v>30</v>
      </c>
      <c r="G268" s="148" t="s">
        <v>30</v>
      </c>
      <c r="H268" s="148" t="s">
        <v>30</v>
      </c>
      <c r="I268" s="148" t="s">
        <v>15</v>
      </c>
      <c r="J268" s="148" t="s">
        <v>15</v>
      </c>
      <c r="K268" s="148" t="s">
        <v>15</v>
      </c>
      <c r="L268" s="148" t="s">
        <v>15</v>
      </c>
      <c r="M268" s="148" t="s">
        <v>15</v>
      </c>
      <c r="N268" s="148" t="s">
        <v>15</v>
      </c>
      <c r="O268" s="145">
        <v>0</v>
      </c>
      <c r="P268" s="148" t="s">
        <v>15</v>
      </c>
      <c r="Q268" s="149" t="s">
        <v>132</v>
      </c>
      <c r="R268" s="32" t="s">
        <v>738</v>
      </c>
      <c r="S268" s="145">
        <v>0.4</v>
      </c>
      <c r="T268" s="43">
        <f t="shared" si="95"/>
        <v>0.6</v>
      </c>
      <c r="V268" s="164">
        <v>0</v>
      </c>
      <c r="W268" s="164">
        <v>0</v>
      </c>
      <c r="X268" s="164">
        <v>0</v>
      </c>
      <c r="Y268" s="164">
        <v>0</v>
      </c>
      <c r="Z268" s="164">
        <v>0</v>
      </c>
      <c r="AA268" s="141">
        <f t="shared" si="96"/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0</v>
      </c>
      <c r="AI268" s="145">
        <v>0</v>
      </c>
      <c r="AJ268" s="145">
        <v>0</v>
      </c>
      <c r="AK268" s="145">
        <v>0</v>
      </c>
      <c r="AL268" s="145">
        <v>0</v>
      </c>
      <c r="AM268" s="145">
        <v>0</v>
      </c>
      <c r="AN268" s="145">
        <v>0</v>
      </c>
      <c r="AO268" s="145">
        <v>0</v>
      </c>
      <c r="AP268" s="145">
        <v>0</v>
      </c>
      <c r="AQ268" s="145">
        <v>0</v>
      </c>
      <c r="AR268" s="145">
        <v>0</v>
      </c>
      <c r="AS268" s="145">
        <v>0</v>
      </c>
      <c r="AT268" s="145">
        <v>0</v>
      </c>
      <c r="AU268" s="145">
        <v>0</v>
      </c>
      <c r="AV268" s="145">
        <v>0</v>
      </c>
      <c r="AW268" s="145">
        <v>0</v>
      </c>
      <c r="AX268" s="145">
        <v>0</v>
      </c>
      <c r="AY268" s="145">
        <v>0</v>
      </c>
      <c r="AZ268" s="145">
        <v>0</v>
      </c>
      <c r="BA268" s="145">
        <v>0</v>
      </c>
      <c r="BB268" s="145">
        <v>0</v>
      </c>
      <c r="BC268" s="28"/>
      <c r="BD268" s="142">
        <f t="shared" si="97"/>
        <v>0</v>
      </c>
      <c r="BF268" s="155">
        <f t="shared" si="98"/>
        <v>0</v>
      </c>
      <c r="BG268" s="152">
        <v>0</v>
      </c>
      <c r="BH268" s="152">
        <v>0</v>
      </c>
      <c r="BI268" s="145">
        <v>0</v>
      </c>
      <c r="BJ268" s="145">
        <v>0</v>
      </c>
      <c r="BK268" s="145">
        <v>0</v>
      </c>
      <c r="BL268" s="140">
        <f t="shared" si="99"/>
        <v>1</v>
      </c>
      <c r="BM268" s="28"/>
      <c r="BN268" s="155">
        <f t="shared" si="100"/>
        <v>0</v>
      </c>
      <c r="BO268" s="152">
        <v>0</v>
      </c>
      <c r="BP268" s="145">
        <v>0</v>
      </c>
      <c r="BQ268" s="145">
        <v>0</v>
      </c>
      <c r="BR268" s="145">
        <v>0</v>
      </c>
      <c r="BS268" s="140">
        <f t="shared" si="101"/>
        <v>1</v>
      </c>
      <c r="BU268" s="155">
        <f t="shared" si="102"/>
        <v>0</v>
      </c>
      <c r="BV268" s="152">
        <v>0</v>
      </c>
      <c r="BW268" s="152">
        <v>0</v>
      </c>
      <c r="BX268" s="152">
        <v>0</v>
      </c>
      <c r="BY268" s="152">
        <v>0</v>
      </c>
      <c r="BZ268" s="152">
        <v>0</v>
      </c>
      <c r="CA268" s="152">
        <v>0</v>
      </c>
      <c r="CB268" s="152">
        <v>0</v>
      </c>
      <c r="CC268" s="140">
        <f t="shared" si="103"/>
        <v>1</v>
      </c>
      <c r="CE268" s="157" cm="1">
        <f t="array" ref="CE268">IF($AA268=0,0,
IF(OR(ROUND($BD268,2)&lt;&gt;1,
OR($AI268:$BB268&lt;0)),1,0))</f>
        <v>0</v>
      </c>
      <c r="CG268" s="159">
        <f t="shared" si="104"/>
        <v>0</v>
      </c>
      <c r="CH268" s="159">
        <f t="shared" si="105"/>
        <v>0</v>
      </c>
      <c r="CI268" s="159">
        <f>SUM(CH$12:CH268)+1</f>
        <v>475</v>
      </c>
      <c r="CJ268" s="144" t="str">
        <f t="shared" ref="CJ268:CJ286" si="106">IF($H268=Augex,$AA268,NA)</f>
        <v>N/A</v>
      </c>
      <c r="CK268" s="159" t="str">
        <f>IFERROR(RANK(CJ268,CJ$12:CJ$286,0)+COUNTIF(CJ$12:CJ268,CJ268)-1,NA)</f>
        <v>N/A</v>
      </c>
      <c r="CM268" s="208" t="s">
        <v>741</v>
      </c>
      <c r="CN268" s="208" t="str">
        <f t="shared" si="81"/>
        <v>FY21</v>
      </c>
      <c r="CO268" s="52" cm="1">
        <f t="array" ref="CO268">Inflation!$S$11
/INDEX(Inflation!$J$11:$Z$11,,MATCH(RIGHT(CM268,2),RIGHT(Inflation!$J$9:$Z$9,2),0))
/(1+Inflation!$S$10)^0.5</f>
        <v>0.99572464908317349</v>
      </c>
      <c r="CP268" s="208" t="s">
        <v>199</v>
      </c>
    </row>
    <row r="269" spans="1:94" hidden="1" x14ac:dyDescent="0.2">
      <c r="A269" s="49">
        <f>IF(AND(COUNTIF(D$12:D269,D269)&gt;1,D269&lt;&gt;"[Project Name]"),1,0)</f>
        <v>0</v>
      </c>
      <c r="C269" s="28">
        <f t="shared" si="94"/>
        <v>258</v>
      </c>
      <c r="D269" s="29" t="s">
        <v>737</v>
      </c>
      <c r="E269" s="29" t="b">
        <v>0</v>
      </c>
      <c r="F269" s="148" t="s">
        <v>30</v>
      </c>
      <c r="G269" s="148" t="s">
        <v>30</v>
      </c>
      <c r="H269" s="148" t="s">
        <v>30</v>
      </c>
      <c r="I269" s="148" t="s">
        <v>15</v>
      </c>
      <c r="J269" s="148" t="s">
        <v>15</v>
      </c>
      <c r="K269" s="148" t="s">
        <v>15</v>
      </c>
      <c r="L269" s="148" t="s">
        <v>15</v>
      </c>
      <c r="M269" s="148" t="s">
        <v>15</v>
      </c>
      <c r="N269" s="148" t="s">
        <v>15</v>
      </c>
      <c r="O269" s="145">
        <v>0</v>
      </c>
      <c r="P269" s="148" t="s">
        <v>15</v>
      </c>
      <c r="Q269" s="149" t="s">
        <v>132</v>
      </c>
      <c r="R269" s="32" t="s">
        <v>738</v>
      </c>
      <c r="S269" s="145">
        <v>0.4</v>
      </c>
      <c r="T269" s="43">
        <f t="shared" si="95"/>
        <v>0.6</v>
      </c>
      <c r="V269" s="164">
        <v>0</v>
      </c>
      <c r="W269" s="164">
        <v>0</v>
      </c>
      <c r="X269" s="164">
        <v>0</v>
      </c>
      <c r="Y269" s="164">
        <v>0</v>
      </c>
      <c r="Z269" s="164">
        <v>0</v>
      </c>
      <c r="AA269" s="141">
        <f t="shared" si="96"/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I269" s="145">
        <v>0</v>
      </c>
      <c r="AJ269" s="145">
        <v>0</v>
      </c>
      <c r="AK269" s="145">
        <v>0</v>
      </c>
      <c r="AL269" s="145">
        <v>0</v>
      </c>
      <c r="AM269" s="145">
        <v>0</v>
      </c>
      <c r="AN269" s="145">
        <v>0</v>
      </c>
      <c r="AO269" s="145">
        <v>0</v>
      </c>
      <c r="AP269" s="145">
        <v>0</v>
      </c>
      <c r="AQ269" s="145">
        <v>0</v>
      </c>
      <c r="AR269" s="145">
        <v>0</v>
      </c>
      <c r="AS269" s="145">
        <v>0</v>
      </c>
      <c r="AT269" s="145">
        <v>0</v>
      </c>
      <c r="AU269" s="145">
        <v>0</v>
      </c>
      <c r="AV269" s="145">
        <v>0</v>
      </c>
      <c r="AW269" s="145">
        <v>0</v>
      </c>
      <c r="AX269" s="145">
        <v>0</v>
      </c>
      <c r="AY269" s="145">
        <v>0</v>
      </c>
      <c r="AZ269" s="145">
        <v>0</v>
      </c>
      <c r="BA269" s="145">
        <v>0</v>
      </c>
      <c r="BB269" s="145">
        <v>0</v>
      </c>
      <c r="BC269" s="28"/>
      <c r="BD269" s="142">
        <f t="shared" si="97"/>
        <v>0</v>
      </c>
      <c r="BF269" s="155">
        <f t="shared" si="98"/>
        <v>0</v>
      </c>
      <c r="BG269" s="152">
        <v>0</v>
      </c>
      <c r="BH269" s="152">
        <v>0</v>
      </c>
      <c r="BI269" s="145">
        <v>0</v>
      </c>
      <c r="BJ269" s="145">
        <v>0</v>
      </c>
      <c r="BK269" s="145">
        <v>0</v>
      </c>
      <c r="BL269" s="140">
        <f t="shared" si="99"/>
        <v>1</v>
      </c>
      <c r="BM269" s="28"/>
      <c r="BN269" s="155">
        <f t="shared" si="100"/>
        <v>0</v>
      </c>
      <c r="BO269" s="152">
        <v>0</v>
      </c>
      <c r="BP269" s="145">
        <v>0</v>
      </c>
      <c r="BQ269" s="145">
        <v>0</v>
      </c>
      <c r="BR269" s="145">
        <v>0</v>
      </c>
      <c r="BS269" s="140">
        <f t="shared" si="101"/>
        <v>1</v>
      </c>
      <c r="BU269" s="155">
        <f t="shared" si="102"/>
        <v>0</v>
      </c>
      <c r="BV269" s="152">
        <v>0</v>
      </c>
      <c r="BW269" s="152">
        <v>0</v>
      </c>
      <c r="BX269" s="152">
        <v>0</v>
      </c>
      <c r="BY269" s="152">
        <v>0</v>
      </c>
      <c r="BZ269" s="152">
        <v>0</v>
      </c>
      <c r="CA269" s="152">
        <v>0</v>
      </c>
      <c r="CB269" s="152">
        <v>0</v>
      </c>
      <c r="CC269" s="140">
        <f t="shared" si="103"/>
        <v>1</v>
      </c>
      <c r="CE269" s="157" cm="1">
        <f t="array" ref="CE269">IF($AA269=0,0,
IF(OR(ROUND($BD269,2)&lt;&gt;1,
OR($AI269:$BB269&lt;0)),1,0))</f>
        <v>0</v>
      </c>
      <c r="CG269" s="159">
        <f t="shared" si="104"/>
        <v>0</v>
      </c>
      <c r="CH269" s="159">
        <f t="shared" si="105"/>
        <v>0</v>
      </c>
      <c r="CI269" s="159">
        <f>SUM(CH$12:CH269)+1</f>
        <v>475</v>
      </c>
      <c r="CJ269" s="144" t="str">
        <f t="shared" si="106"/>
        <v>N/A</v>
      </c>
      <c r="CK269" s="159" t="str">
        <f>IFERROR(RANK(CJ269,CJ$12:CJ$286,0)+COUNTIF(CJ$12:CJ269,CJ269)-1,NA)</f>
        <v>N/A</v>
      </c>
      <c r="CM269" s="208" t="s">
        <v>741</v>
      </c>
      <c r="CN269" s="208" t="str">
        <f t="shared" ref="CN269:CN286" si="107">CM269</f>
        <v>FY21</v>
      </c>
      <c r="CO269" s="52" cm="1">
        <f t="array" ref="CO269">Inflation!$S$11
/INDEX(Inflation!$J$11:$Z$11,,MATCH(RIGHT(CM269,2),RIGHT(Inflation!$J$9:$Z$9,2),0))
/(1+Inflation!$S$10)^0.5</f>
        <v>0.99572464908317349</v>
      </c>
      <c r="CP269" s="208" t="s">
        <v>199</v>
      </c>
    </row>
    <row r="270" spans="1:94" hidden="1" x14ac:dyDescent="0.2">
      <c r="A270" s="49">
        <f>IF(AND(COUNTIF(D$12:D270,D270)&gt;1,D270&lt;&gt;"[Project Name]"),1,0)</f>
        <v>0</v>
      </c>
      <c r="C270" s="28">
        <f t="shared" ref="C270:C286" si="108">IF(ISNUMBER(C269),C269+1,1)</f>
        <v>259</v>
      </c>
      <c r="D270" s="29" t="s">
        <v>737</v>
      </c>
      <c r="E270" s="29" t="b">
        <v>0</v>
      </c>
      <c r="F270" s="148" t="s">
        <v>30</v>
      </c>
      <c r="G270" s="148" t="s">
        <v>30</v>
      </c>
      <c r="H270" s="148" t="s">
        <v>30</v>
      </c>
      <c r="I270" s="148" t="s">
        <v>15</v>
      </c>
      <c r="J270" s="148" t="s">
        <v>15</v>
      </c>
      <c r="K270" s="148" t="s">
        <v>15</v>
      </c>
      <c r="L270" s="148" t="s">
        <v>15</v>
      </c>
      <c r="M270" s="148" t="s">
        <v>15</v>
      </c>
      <c r="N270" s="148" t="s">
        <v>15</v>
      </c>
      <c r="O270" s="145">
        <v>0</v>
      </c>
      <c r="P270" s="148" t="s">
        <v>15</v>
      </c>
      <c r="Q270" s="149" t="s">
        <v>132</v>
      </c>
      <c r="R270" s="32" t="s">
        <v>738</v>
      </c>
      <c r="S270" s="145">
        <v>0.4</v>
      </c>
      <c r="T270" s="43">
        <f t="shared" ref="T270:T286" si="109">1-S270</f>
        <v>0.6</v>
      </c>
      <c r="V270" s="164">
        <v>0</v>
      </c>
      <c r="W270" s="164">
        <v>0</v>
      </c>
      <c r="X270" s="164">
        <v>0</v>
      </c>
      <c r="Y270" s="164">
        <v>0</v>
      </c>
      <c r="Z270" s="164">
        <v>0</v>
      </c>
      <c r="AA270" s="141">
        <f t="shared" ref="AA270:AA286" si="110">SUM(V270:Z270)</f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I270" s="145">
        <v>0</v>
      </c>
      <c r="AJ270" s="145">
        <v>0</v>
      </c>
      <c r="AK270" s="145">
        <v>0</v>
      </c>
      <c r="AL270" s="145">
        <v>0</v>
      </c>
      <c r="AM270" s="145">
        <v>0</v>
      </c>
      <c r="AN270" s="145">
        <v>0</v>
      </c>
      <c r="AO270" s="145">
        <v>0</v>
      </c>
      <c r="AP270" s="145">
        <v>0</v>
      </c>
      <c r="AQ270" s="145">
        <v>0</v>
      </c>
      <c r="AR270" s="145">
        <v>0</v>
      </c>
      <c r="AS270" s="145">
        <v>0</v>
      </c>
      <c r="AT270" s="145">
        <v>0</v>
      </c>
      <c r="AU270" s="145">
        <v>0</v>
      </c>
      <c r="AV270" s="145">
        <v>0</v>
      </c>
      <c r="AW270" s="145">
        <v>0</v>
      </c>
      <c r="AX270" s="145">
        <v>0</v>
      </c>
      <c r="AY270" s="145">
        <v>0</v>
      </c>
      <c r="AZ270" s="145">
        <v>0</v>
      </c>
      <c r="BA270" s="145">
        <v>0</v>
      </c>
      <c r="BB270" s="145">
        <v>0</v>
      </c>
      <c r="BC270" s="28"/>
      <c r="BD270" s="142">
        <f t="shared" ref="BD270:BD286" si="111">SUM(AI270:BB270)</f>
        <v>0</v>
      </c>
      <c r="BF270" s="155">
        <f t="shared" ref="BF270:BF286" si="112">$AI270+$AJ270+$AP270</f>
        <v>0</v>
      </c>
      <c r="BG270" s="152">
        <v>0</v>
      </c>
      <c r="BH270" s="152">
        <v>0</v>
      </c>
      <c r="BI270" s="145">
        <v>0</v>
      </c>
      <c r="BJ270" s="145">
        <v>0</v>
      </c>
      <c r="BK270" s="145">
        <v>0</v>
      </c>
      <c r="BL270" s="140">
        <f t="shared" ref="BL270:BL286" si="113">1-SUM(BG270:BK270)</f>
        <v>1</v>
      </c>
      <c r="BM270" s="28"/>
      <c r="BN270" s="155">
        <f t="shared" ref="BN270:BN286" si="114">$AK270+$AR270</f>
        <v>0</v>
      </c>
      <c r="BO270" s="152">
        <v>0</v>
      </c>
      <c r="BP270" s="145">
        <v>0</v>
      </c>
      <c r="BQ270" s="145">
        <v>0</v>
      </c>
      <c r="BR270" s="145">
        <v>0</v>
      </c>
      <c r="BS270" s="140">
        <f t="shared" ref="BS270:BS286" si="115">1-SUM(BO270:BR270)</f>
        <v>1</v>
      </c>
      <c r="BU270" s="155">
        <f t="shared" ref="BU270:BU286" si="116">$AL270
+$AM270
+$AN270</f>
        <v>0</v>
      </c>
      <c r="BV270" s="152">
        <v>0</v>
      </c>
      <c r="BW270" s="152">
        <v>0</v>
      </c>
      <c r="BX270" s="152">
        <v>0</v>
      </c>
      <c r="BY270" s="152">
        <v>0</v>
      </c>
      <c r="BZ270" s="152">
        <v>0</v>
      </c>
      <c r="CA270" s="152">
        <v>0</v>
      </c>
      <c r="CB270" s="152">
        <v>0</v>
      </c>
      <c r="CC270" s="140">
        <f t="shared" ref="CC270:CC286" si="117">1-SUM(BV270:CB270)</f>
        <v>1</v>
      </c>
      <c r="CE270" s="157" cm="1">
        <f t="array" ref="CE270">IF($AA270=0,0,
IF(OR(ROUND($BD270,2)&lt;&gt;1,
OR($AI270:$BB270&lt;0)),1,0))</f>
        <v>0</v>
      </c>
      <c r="CG270" s="159">
        <f t="shared" ref="CG270:CG286" si="118">COUNTIF($AI270:$BB270,"&lt;&gt;"&amp;0)</f>
        <v>0</v>
      </c>
      <c r="CH270" s="159">
        <f t="shared" ref="CH270:CH286" si="119">CG270*ROWS(IC_Category_List)</f>
        <v>0</v>
      </c>
      <c r="CI270" s="159">
        <f>SUM(CH$12:CH270)+1</f>
        <v>475</v>
      </c>
      <c r="CJ270" s="144" t="str">
        <f t="shared" si="106"/>
        <v>N/A</v>
      </c>
      <c r="CK270" s="159" t="str">
        <f>IFERROR(RANK(CJ270,CJ$12:CJ$286,0)+COUNTIF(CJ$12:CJ270,CJ270)-1,NA)</f>
        <v>N/A</v>
      </c>
      <c r="CM270" s="208" t="s">
        <v>741</v>
      </c>
      <c r="CN270" s="208" t="str">
        <f t="shared" si="107"/>
        <v>FY21</v>
      </c>
      <c r="CO270" s="52" cm="1">
        <f t="array" ref="CO270">Inflation!$S$11
/INDEX(Inflation!$J$11:$Z$11,,MATCH(RIGHT(CM270,2),RIGHT(Inflation!$J$9:$Z$9,2),0))
/(1+Inflation!$S$10)^0.5</f>
        <v>0.99572464908317349</v>
      </c>
      <c r="CP270" s="208" t="s">
        <v>199</v>
      </c>
    </row>
    <row r="271" spans="1:94" hidden="1" x14ac:dyDescent="0.2">
      <c r="A271" s="49">
        <f>IF(AND(COUNTIF(D$12:D271,D271)&gt;1,D271&lt;&gt;"[Project Name]"),1,0)</f>
        <v>0</v>
      </c>
      <c r="C271" s="28">
        <f t="shared" si="108"/>
        <v>260</v>
      </c>
      <c r="D271" s="29" t="s">
        <v>737</v>
      </c>
      <c r="E271" s="29" t="b">
        <v>0</v>
      </c>
      <c r="F271" s="148" t="s">
        <v>30</v>
      </c>
      <c r="G271" s="148" t="s">
        <v>30</v>
      </c>
      <c r="H271" s="148" t="s">
        <v>30</v>
      </c>
      <c r="I271" s="148" t="s">
        <v>15</v>
      </c>
      <c r="J271" s="148" t="s">
        <v>15</v>
      </c>
      <c r="K271" s="148" t="s">
        <v>15</v>
      </c>
      <c r="L271" s="148" t="s">
        <v>15</v>
      </c>
      <c r="M271" s="148" t="s">
        <v>15</v>
      </c>
      <c r="N271" s="148" t="s">
        <v>15</v>
      </c>
      <c r="O271" s="145">
        <v>0</v>
      </c>
      <c r="P271" s="148" t="s">
        <v>15</v>
      </c>
      <c r="Q271" s="149" t="s">
        <v>132</v>
      </c>
      <c r="R271" s="32" t="s">
        <v>738</v>
      </c>
      <c r="S271" s="145">
        <v>0.4</v>
      </c>
      <c r="T271" s="43">
        <f t="shared" si="109"/>
        <v>0.6</v>
      </c>
      <c r="V271" s="164">
        <v>0</v>
      </c>
      <c r="W271" s="164">
        <v>0</v>
      </c>
      <c r="X271" s="164">
        <v>0</v>
      </c>
      <c r="Y271" s="164">
        <v>0</v>
      </c>
      <c r="Z271" s="164">
        <v>0</v>
      </c>
      <c r="AA271" s="141">
        <f t="shared" si="110"/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I271" s="145">
        <v>0</v>
      </c>
      <c r="AJ271" s="145">
        <v>0</v>
      </c>
      <c r="AK271" s="145">
        <v>0</v>
      </c>
      <c r="AL271" s="145">
        <v>0</v>
      </c>
      <c r="AM271" s="145">
        <v>0</v>
      </c>
      <c r="AN271" s="145">
        <v>0</v>
      </c>
      <c r="AO271" s="145">
        <v>0</v>
      </c>
      <c r="AP271" s="145">
        <v>0</v>
      </c>
      <c r="AQ271" s="145">
        <v>0</v>
      </c>
      <c r="AR271" s="145">
        <v>0</v>
      </c>
      <c r="AS271" s="145">
        <v>0</v>
      </c>
      <c r="AT271" s="145">
        <v>0</v>
      </c>
      <c r="AU271" s="145">
        <v>0</v>
      </c>
      <c r="AV271" s="145">
        <v>0</v>
      </c>
      <c r="AW271" s="145">
        <v>0</v>
      </c>
      <c r="AX271" s="145">
        <v>0</v>
      </c>
      <c r="AY271" s="145">
        <v>0</v>
      </c>
      <c r="AZ271" s="145">
        <v>0</v>
      </c>
      <c r="BA271" s="145">
        <v>0</v>
      </c>
      <c r="BB271" s="145">
        <v>0</v>
      </c>
      <c r="BC271" s="28"/>
      <c r="BD271" s="142">
        <f t="shared" si="111"/>
        <v>0</v>
      </c>
      <c r="BF271" s="155">
        <f t="shared" si="112"/>
        <v>0</v>
      </c>
      <c r="BG271" s="152">
        <v>0</v>
      </c>
      <c r="BH271" s="152">
        <v>0</v>
      </c>
      <c r="BI271" s="145">
        <v>0</v>
      </c>
      <c r="BJ271" s="145">
        <v>0</v>
      </c>
      <c r="BK271" s="145">
        <v>0</v>
      </c>
      <c r="BL271" s="140">
        <f t="shared" si="113"/>
        <v>1</v>
      </c>
      <c r="BM271" s="28"/>
      <c r="BN271" s="155">
        <f t="shared" si="114"/>
        <v>0</v>
      </c>
      <c r="BO271" s="152">
        <v>0</v>
      </c>
      <c r="BP271" s="145">
        <v>0</v>
      </c>
      <c r="BQ271" s="145">
        <v>0</v>
      </c>
      <c r="BR271" s="145">
        <v>0</v>
      </c>
      <c r="BS271" s="140">
        <f t="shared" si="115"/>
        <v>1</v>
      </c>
      <c r="BU271" s="155">
        <f t="shared" si="116"/>
        <v>0</v>
      </c>
      <c r="BV271" s="152">
        <v>0</v>
      </c>
      <c r="BW271" s="152">
        <v>0</v>
      </c>
      <c r="BX271" s="152">
        <v>0</v>
      </c>
      <c r="BY271" s="152">
        <v>0</v>
      </c>
      <c r="BZ271" s="152">
        <v>0</v>
      </c>
      <c r="CA271" s="152">
        <v>0</v>
      </c>
      <c r="CB271" s="152">
        <v>0</v>
      </c>
      <c r="CC271" s="140">
        <f t="shared" si="117"/>
        <v>1</v>
      </c>
      <c r="CE271" s="157" cm="1">
        <f t="array" ref="CE271">IF($AA271=0,0,
IF(OR(ROUND($BD271,2)&lt;&gt;1,
OR($AI271:$BB271&lt;0)),1,0))</f>
        <v>0</v>
      </c>
      <c r="CG271" s="159">
        <f t="shared" si="118"/>
        <v>0</v>
      </c>
      <c r="CH271" s="159">
        <f t="shared" si="119"/>
        <v>0</v>
      </c>
      <c r="CI271" s="159">
        <f>SUM(CH$12:CH271)+1</f>
        <v>475</v>
      </c>
      <c r="CJ271" s="144" t="str">
        <f t="shared" si="106"/>
        <v>N/A</v>
      </c>
      <c r="CK271" s="159" t="str">
        <f>IFERROR(RANK(CJ271,CJ$12:CJ$286,0)+COUNTIF(CJ$12:CJ271,CJ271)-1,NA)</f>
        <v>N/A</v>
      </c>
      <c r="CM271" s="208" t="s">
        <v>741</v>
      </c>
      <c r="CN271" s="208" t="str">
        <f t="shared" si="107"/>
        <v>FY21</v>
      </c>
      <c r="CO271" s="52" cm="1">
        <f t="array" ref="CO271">Inflation!$S$11
/INDEX(Inflation!$J$11:$Z$11,,MATCH(RIGHT(CM271,2),RIGHT(Inflation!$J$9:$Z$9,2),0))
/(1+Inflation!$S$10)^0.5</f>
        <v>0.99572464908317349</v>
      </c>
      <c r="CP271" s="208" t="s">
        <v>199</v>
      </c>
    </row>
    <row r="272" spans="1:94" hidden="1" x14ac:dyDescent="0.2">
      <c r="A272" s="49">
        <f>IF(AND(COUNTIF(D$12:D272,D272)&gt;1,D272&lt;&gt;"[Project Name]"),1,0)</f>
        <v>0</v>
      </c>
      <c r="C272" s="28">
        <f t="shared" si="108"/>
        <v>261</v>
      </c>
      <c r="D272" s="29" t="s">
        <v>737</v>
      </c>
      <c r="E272" s="29" t="b">
        <v>0</v>
      </c>
      <c r="F272" s="148" t="s">
        <v>30</v>
      </c>
      <c r="G272" s="148" t="s">
        <v>30</v>
      </c>
      <c r="H272" s="148" t="s">
        <v>30</v>
      </c>
      <c r="I272" s="148" t="s">
        <v>15</v>
      </c>
      <c r="J272" s="148" t="s">
        <v>15</v>
      </c>
      <c r="K272" s="148" t="s">
        <v>15</v>
      </c>
      <c r="L272" s="148" t="s">
        <v>15</v>
      </c>
      <c r="M272" s="148" t="s">
        <v>15</v>
      </c>
      <c r="N272" s="148" t="s">
        <v>15</v>
      </c>
      <c r="O272" s="145">
        <v>0</v>
      </c>
      <c r="P272" s="148" t="s">
        <v>15</v>
      </c>
      <c r="Q272" s="149" t="s">
        <v>132</v>
      </c>
      <c r="R272" s="32" t="s">
        <v>738</v>
      </c>
      <c r="S272" s="145">
        <v>0.4</v>
      </c>
      <c r="T272" s="43">
        <f t="shared" si="109"/>
        <v>0.6</v>
      </c>
      <c r="V272" s="164">
        <v>0</v>
      </c>
      <c r="W272" s="164">
        <v>0</v>
      </c>
      <c r="X272" s="164">
        <v>0</v>
      </c>
      <c r="Y272" s="164">
        <v>0</v>
      </c>
      <c r="Z272" s="164">
        <v>0</v>
      </c>
      <c r="AA272" s="141">
        <f t="shared" si="110"/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I272" s="145">
        <v>0</v>
      </c>
      <c r="AJ272" s="145">
        <v>0</v>
      </c>
      <c r="AK272" s="145">
        <v>0</v>
      </c>
      <c r="AL272" s="145">
        <v>0</v>
      </c>
      <c r="AM272" s="145">
        <v>0</v>
      </c>
      <c r="AN272" s="145">
        <v>0</v>
      </c>
      <c r="AO272" s="145">
        <v>0</v>
      </c>
      <c r="AP272" s="145">
        <v>0</v>
      </c>
      <c r="AQ272" s="145">
        <v>0</v>
      </c>
      <c r="AR272" s="145">
        <v>0</v>
      </c>
      <c r="AS272" s="145">
        <v>0</v>
      </c>
      <c r="AT272" s="145">
        <v>0</v>
      </c>
      <c r="AU272" s="145">
        <v>0</v>
      </c>
      <c r="AV272" s="145">
        <v>0</v>
      </c>
      <c r="AW272" s="145">
        <v>0</v>
      </c>
      <c r="AX272" s="145">
        <v>0</v>
      </c>
      <c r="AY272" s="145">
        <v>0</v>
      </c>
      <c r="AZ272" s="145">
        <v>0</v>
      </c>
      <c r="BA272" s="145">
        <v>0</v>
      </c>
      <c r="BB272" s="145">
        <v>0</v>
      </c>
      <c r="BC272" s="28"/>
      <c r="BD272" s="142">
        <f t="shared" si="111"/>
        <v>0</v>
      </c>
      <c r="BF272" s="155">
        <f t="shared" si="112"/>
        <v>0</v>
      </c>
      <c r="BG272" s="152">
        <v>0</v>
      </c>
      <c r="BH272" s="152">
        <v>0</v>
      </c>
      <c r="BI272" s="145">
        <v>0</v>
      </c>
      <c r="BJ272" s="145">
        <v>0</v>
      </c>
      <c r="BK272" s="145">
        <v>0</v>
      </c>
      <c r="BL272" s="140">
        <f t="shared" si="113"/>
        <v>1</v>
      </c>
      <c r="BM272" s="28"/>
      <c r="BN272" s="155">
        <f t="shared" si="114"/>
        <v>0</v>
      </c>
      <c r="BO272" s="152">
        <v>0</v>
      </c>
      <c r="BP272" s="145">
        <v>0</v>
      </c>
      <c r="BQ272" s="145">
        <v>0</v>
      </c>
      <c r="BR272" s="145">
        <v>0</v>
      </c>
      <c r="BS272" s="140">
        <f t="shared" si="115"/>
        <v>1</v>
      </c>
      <c r="BU272" s="155">
        <f t="shared" si="116"/>
        <v>0</v>
      </c>
      <c r="BV272" s="152">
        <v>0</v>
      </c>
      <c r="BW272" s="152">
        <v>0</v>
      </c>
      <c r="BX272" s="152">
        <v>0</v>
      </c>
      <c r="BY272" s="152">
        <v>0</v>
      </c>
      <c r="BZ272" s="152">
        <v>0</v>
      </c>
      <c r="CA272" s="152">
        <v>0</v>
      </c>
      <c r="CB272" s="152">
        <v>0</v>
      </c>
      <c r="CC272" s="140">
        <f t="shared" si="117"/>
        <v>1</v>
      </c>
      <c r="CE272" s="157" cm="1">
        <f t="array" ref="CE272">IF($AA272=0,0,
IF(OR(ROUND($BD272,2)&lt;&gt;1,
OR($AI272:$BB272&lt;0)),1,0))</f>
        <v>0</v>
      </c>
      <c r="CG272" s="159">
        <f t="shared" si="118"/>
        <v>0</v>
      </c>
      <c r="CH272" s="159">
        <f t="shared" si="119"/>
        <v>0</v>
      </c>
      <c r="CI272" s="159">
        <f>SUM(CH$12:CH272)+1</f>
        <v>475</v>
      </c>
      <c r="CJ272" s="144" t="str">
        <f t="shared" si="106"/>
        <v>N/A</v>
      </c>
      <c r="CK272" s="159" t="str">
        <f>IFERROR(RANK(CJ272,CJ$12:CJ$286,0)+COUNTIF(CJ$12:CJ272,CJ272)-1,NA)</f>
        <v>N/A</v>
      </c>
      <c r="CM272" s="208" t="s">
        <v>741</v>
      </c>
      <c r="CN272" s="208" t="str">
        <f t="shared" si="107"/>
        <v>FY21</v>
      </c>
      <c r="CO272" s="52" cm="1">
        <f t="array" ref="CO272">Inflation!$S$11
/INDEX(Inflation!$J$11:$Z$11,,MATCH(RIGHT(CM272,2),RIGHT(Inflation!$J$9:$Z$9,2),0))
/(1+Inflation!$S$10)^0.5</f>
        <v>0.99572464908317349</v>
      </c>
      <c r="CP272" s="208" t="s">
        <v>199</v>
      </c>
    </row>
    <row r="273" spans="1:94" hidden="1" x14ac:dyDescent="0.2">
      <c r="A273" s="49">
        <f>IF(AND(COUNTIF(D$12:D273,D273)&gt;1,D273&lt;&gt;"[Project Name]"),1,0)</f>
        <v>0</v>
      </c>
      <c r="C273" s="28">
        <f t="shared" si="108"/>
        <v>262</v>
      </c>
      <c r="D273" s="29" t="s">
        <v>737</v>
      </c>
      <c r="E273" s="29" t="b">
        <v>0</v>
      </c>
      <c r="F273" s="148" t="s">
        <v>30</v>
      </c>
      <c r="G273" s="148" t="s">
        <v>30</v>
      </c>
      <c r="H273" s="148" t="s">
        <v>30</v>
      </c>
      <c r="I273" s="148" t="s">
        <v>15</v>
      </c>
      <c r="J273" s="148" t="s">
        <v>15</v>
      </c>
      <c r="K273" s="148" t="s">
        <v>15</v>
      </c>
      <c r="L273" s="148" t="s">
        <v>15</v>
      </c>
      <c r="M273" s="148" t="s">
        <v>15</v>
      </c>
      <c r="N273" s="148" t="s">
        <v>15</v>
      </c>
      <c r="O273" s="145">
        <v>0</v>
      </c>
      <c r="P273" s="148" t="s">
        <v>15</v>
      </c>
      <c r="Q273" s="149" t="s">
        <v>132</v>
      </c>
      <c r="R273" s="32" t="s">
        <v>738</v>
      </c>
      <c r="S273" s="145">
        <v>0.4</v>
      </c>
      <c r="T273" s="43">
        <f t="shared" si="109"/>
        <v>0.6</v>
      </c>
      <c r="V273" s="164">
        <v>0</v>
      </c>
      <c r="W273" s="164">
        <v>0</v>
      </c>
      <c r="X273" s="164">
        <v>0</v>
      </c>
      <c r="Y273" s="164">
        <v>0</v>
      </c>
      <c r="Z273" s="164">
        <v>0</v>
      </c>
      <c r="AA273" s="141">
        <f t="shared" si="110"/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I273" s="145">
        <v>0</v>
      </c>
      <c r="AJ273" s="145">
        <v>0</v>
      </c>
      <c r="AK273" s="145">
        <v>0</v>
      </c>
      <c r="AL273" s="145">
        <v>0</v>
      </c>
      <c r="AM273" s="145">
        <v>0</v>
      </c>
      <c r="AN273" s="145">
        <v>0</v>
      </c>
      <c r="AO273" s="145">
        <v>0</v>
      </c>
      <c r="AP273" s="145">
        <v>0</v>
      </c>
      <c r="AQ273" s="145">
        <v>0</v>
      </c>
      <c r="AR273" s="145">
        <v>0</v>
      </c>
      <c r="AS273" s="145">
        <v>0</v>
      </c>
      <c r="AT273" s="145">
        <v>0</v>
      </c>
      <c r="AU273" s="145">
        <v>0</v>
      </c>
      <c r="AV273" s="145">
        <v>0</v>
      </c>
      <c r="AW273" s="145">
        <v>0</v>
      </c>
      <c r="AX273" s="145">
        <v>0</v>
      </c>
      <c r="AY273" s="145">
        <v>0</v>
      </c>
      <c r="AZ273" s="145">
        <v>0</v>
      </c>
      <c r="BA273" s="145">
        <v>0</v>
      </c>
      <c r="BB273" s="145">
        <v>0</v>
      </c>
      <c r="BC273" s="28"/>
      <c r="BD273" s="142">
        <f t="shared" si="111"/>
        <v>0</v>
      </c>
      <c r="BF273" s="155">
        <f t="shared" si="112"/>
        <v>0</v>
      </c>
      <c r="BG273" s="152">
        <v>0</v>
      </c>
      <c r="BH273" s="152">
        <v>0</v>
      </c>
      <c r="BI273" s="145">
        <v>0</v>
      </c>
      <c r="BJ273" s="145">
        <v>0</v>
      </c>
      <c r="BK273" s="145">
        <v>0</v>
      </c>
      <c r="BL273" s="140">
        <f t="shared" si="113"/>
        <v>1</v>
      </c>
      <c r="BM273" s="28"/>
      <c r="BN273" s="155">
        <f t="shared" si="114"/>
        <v>0</v>
      </c>
      <c r="BO273" s="152">
        <v>0</v>
      </c>
      <c r="BP273" s="145">
        <v>0</v>
      </c>
      <c r="BQ273" s="145">
        <v>0</v>
      </c>
      <c r="BR273" s="145">
        <v>0</v>
      </c>
      <c r="BS273" s="140">
        <f t="shared" si="115"/>
        <v>1</v>
      </c>
      <c r="BU273" s="155">
        <f t="shared" si="116"/>
        <v>0</v>
      </c>
      <c r="BV273" s="152">
        <v>0</v>
      </c>
      <c r="BW273" s="152">
        <v>0</v>
      </c>
      <c r="BX273" s="152">
        <v>0</v>
      </c>
      <c r="BY273" s="152">
        <v>0</v>
      </c>
      <c r="BZ273" s="152">
        <v>0</v>
      </c>
      <c r="CA273" s="152">
        <v>0</v>
      </c>
      <c r="CB273" s="152">
        <v>0</v>
      </c>
      <c r="CC273" s="140">
        <f t="shared" si="117"/>
        <v>1</v>
      </c>
      <c r="CE273" s="157" cm="1">
        <f t="array" ref="CE273">IF($AA273=0,0,
IF(OR(ROUND($BD273,2)&lt;&gt;1,
OR($AI273:$BB273&lt;0)),1,0))</f>
        <v>0</v>
      </c>
      <c r="CG273" s="159">
        <f t="shared" si="118"/>
        <v>0</v>
      </c>
      <c r="CH273" s="159">
        <f t="shared" si="119"/>
        <v>0</v>
      </c>
      <c r="CI273" s="159">
        <f>SUM(CH$12:CH273)+1</f>
        <v>475</v>
      </c>
      <c r="CJ273" s="144" t="str">
        <f t="shared" si="106"/>
        <v>N/A</v>
      </c>
      <c r="CK273" s="159" t="str">
        <f>IFERROR(RANK(CJ273,CJ$12:CJ$286,0)+COUNTIF(CJ$12:CJ273,CJ273)-1,NA)</f>
        <v>N/A</v>
      </c>
      <c r="CM273" s="208" t="s">
        <v>741</v>
      </c>
      <c r="CN273" s="208" t="str">
        <f t="shared" si="107"/>
        <v>FY21</v>
      </c>
      <c r="CO273" s="52" cm="1">
        <f t="array" ref="CO273">Inflation!$S$11
/INDEX(Inflation!$J$11:$Z$11,,MATCH(RIGHT(CM273,2),RIGHT(Inflation!$J$9:$Z$9,2),0))
/(1+Inflation!$S$10)^0.5</f>
        <v>0.99572464908317349</v>
      </c>
      <c r="CP273" s="208" t="s">
        <v>199</v>
      </c>
    </row>
    <row r="274" spans="1:94" hidden="1" x14ac:dyDescent="0.2">
      <c r="A274" s="49">
        <f>IF(AND(COUNTIF(D$12:D274,D274)&gt;1,D274&lt;&gt;"[Project Name]"),1,0)</f>
        <v>0</v>
      </c>
      <c r="C274" s="28">
        <f t="shared" si="108"/>
        <v>263</v>
      </c>
      <c r="D274" s="29" t="s">
        <v>737</v>
      </c>
      <c r="E274" s="29" t="b">
        <v>0</v>
      </c>
      <c r="F274" s="148" t="s">
        <v>30</v>
      </c>
      <c r="G274" s="148" t="s">
        <v>30</v>
      </c>
      <c r="H274" s="148" t="s">
        <v>30</v>
      </c>
      <c r="I274" s="148" t="s">
        <v>15</v>
      </c>
      <c r="J274" s="148" t="s">
        <v>15</v>
      </c>
      <c r="K274" s="148" t="s">
        <v>15</v>
      </c>
      <c r="L274" s="148" t="s">
        <v>15</v>
      </c>
      <c r="M274" s="148" t="s">
        <v>15</v>
      </c>
      <c r="N274" s="148" t="s">
        <v>15</v>
      </c>
      <c r="O274" s="145">
        <v>0</v>
      </c>
      <c r="P274" s="148" t="s">
        <v>15</v>
      </c>
      <c r="Q274" s="149" t="s">
        <v>132</v>
      </c>
      <c r="R274" s="32" t="s">
        <v>738</v>
      </c>
      <c r="S274" s="145">
        <v>0.4</v>
      </c>
      <c r="T274" s="43">
        <f t="shared" si="109"/>
        <v>0.6</v>
      </c>
      <c r="V274" s="164">
        <v>0</v>
      </c>
      <c r="W274" s="164">
        <v>0</v>
      </c>
      <c r="X274" s="164">
        <v>0</v>
      </c>
      <c r="Y274" s="164">
        <v>0</v>
      </c>
      <c r="Z274" s="164">
        <v>0</v>
      </c>
      <c r="AA274" s="141">
        <f t="shared" si="110"/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I274" s="145">
        <v>0</v>
      </c>
      <c r="AJ274" s="145">
        <v>0</v>
      </c>
      <c r="AK274" s="145">
        <v>0</v>
      </c>
      <c r="AL274" s="145">
        <v>0</v>
      </c>
      <c r="AM274" s="145">
        <v>0</v>
      </c>
      <c r="AN274" s="145">
        <v>0</v>
      </c>
      <c r="AO274" s="145">
        <v>0</v>
      </c>
      <c r="AP274" s="145">
        <v>0</v>
      </c>
      <c r="AQ274" s="145">
        <v>0</v>
      </c>
      <c r="AR274" s="145">
        <v>0</v>
      </c>
      <c r="AS274" s="145">
        <v>0</v>
      </c>
      <c r="AT274" s="145">
        <v>0</v>
      </c>
      <c r="AU274" s="145">
        <v>0</v>
      </c>
      <c r="AV274" s="145">
        <v>0</v>
      </c>
      <c r="AW274" s="145">
        <v>0</v>
      </c>
      <c r="AX274" s="145">
        <v>0</v>
      </c>
      <c r="AY274" s="145">
        <v>0</v>
      </c>
      <c r="AZ274" s="145">
        <v>0</v>
      </c>
      <c r="BA274" s="145">
        <v>0</v>
      </c>
      <c r="BB274" s="145">
        <v>0</v>
      </c>
      <c r="BC274" s="28"/>
      <c r="BD274" s="142">
        <f t="shared" si="111"/>
        <v>0</v>
      </c>
      <c r="BF274" s="155">
        <f t="shared" si="112"/>
        <v>0</v>
      </c>
      <c r="BG274" s="152">
        <v>0</v>
      </c>
      <c r="BH274" s="152">
        <v>0</v>
      </c>
      <c r="BI274" s="145">
        <v>0</v>
      </c>
      <c r="BJ274" s="145">
        <v>0</v>
      </c>
      <c r="BK274" s="145">
        <v>0</v>
      </c>
      <c r="BL274" s="140">
        <f t="shared" si="113"/>
        <v>1</v>
      </c>
      <c r="BM274" s="28"/>
      <c r="BN274" s="155">
        <f t="shared" si="114"/>
        <v>0</v>
      </c>
      <c r="BO274" s="152">
        <v>0</v>
      </c>
      <c r="BP274" s="145">
        <v>0</v>
      </c>
      <c r="BQ274" s="145">
        <v>0</v>
      </c>
      <c r="BR274" s="145">
        <v>0</v>
      </c>
      <c r="BS274" s="140">
        <f t="shared" si="115"/>
        <v>1</v>
      </c>
      <c r="BU274" s="155">
        <f t="shared" si="116"/>
        <v>0</v>
      </c>
      <c r="BV274" s="152">
        <v>0</v>
      </c>
      <c r="BW274" s="152">
        <v>0</v>
      </c>
      <c r="BX274" s="152">
        <v>0</v>
      </c>
      <c r="BY274" s="152">
        <v>0</v>
      </c>
      <c r="BZ274" s="152">
        <v>0</v>
      </c>
      <c r="CA274" s="152">
        <v>0</v>
      </c>
      <c r="CB274" s="152">
        <v>0</v>
      </c>
      <c r="CC274" s="140">
        <f t="shared" si="117"/>
        <v>1</v>
      </c>
      <c r="CE274" s="157" cm="1">
        <f t="array" ref="CE274">IF($AA274=0,0,
IF(OR(ROUND($BD274,2)&lt;&gt;1,
OR($AI274:$BB274&lt;0)),1,0))</f>
        <v>0</v>
      </c>
      <c r="CG274" s="159">
        <f t="shared" si="118"/>
        <v>0</v>
      </c>
      <c r="CH274" s="159">
        <f t="shared" si="119"/>
        <v>0</v>
      </c>
      <c r="CI274" s="159">
        <f>SUM(CH$12:CH274)+1</f>
        <v>475</v>
      </c>
      <c r="CJ274" s="144" t="str">
        <f t="shared" si="106"/>
        <v>N/A</v>
      </c>
      <c r="CK274" s="159" t="str">
        <f>IFERROR(RANK(CJ274,CJ$12:CJ$286,0)+COUNTIF(CJ$12:CJ274,CJ274)-1,NA)</f>
        <v>N/A</v>
      </c>
      <c r="CM274" s="208" t="s">
        <v>741</v>
      </c>
      <c r="CN274" s="208" t="str">
        <f t="shared" si="107"/>
        <v>FY21</v>
      </c>
      <c r="CO274" s="52" cm="1">
        <f t="array" ref="CO274">Inflation!$S$11
/INDEX(Inflation!$J$11:$Z$11,,MATCH(RIGHT(CM274,2),RIGHT(Inflation!$J$9:$Z$9,2),0))
/(1+Inflation!$S$10)^0.5</f>
        <v>0.99572464908317349</v>
      </c>
      <c r="CP274" s="208" t="s">
        <v>199</v>
      </c>
    </row>
    <row r="275" spans="1:94" hidden="1" x14ac:dyDescent="0.2">
      <c r="A275" s="49">
        <f>IF(AND(COUNTIF(D$12:D275,D275)&gt;1,D275&lt;&gt;"[Project Name]"),1,0)</f>
        <v>0</v>
      </c>
      <c r="C275" s="28">
        <f t="shared" si="108"/>
        <v>264</v>
      </c>
      <c r="D275" s="29" t="s">
        <v>737</v>
      </c>
      <c r="E275" s="29" t="b">
        <v>0</v>
      </c>
      <c r="F275" s="148" t="s">
        <v>30</v>
      </c>
      <c r="G275" s="148" t="s">
        <v>30</v>
      </c>
      <c r="H275" s="148" t="s">
        <v>30</v>
      </c>
      <c r="I275" s="148" t="s">
        <v>15</v>
      </c>
      <c r="J275" s="148" t="s">
        <v>15</v>
      </c>
      <c r="K275" s="148" t="s">
        <v>15</v>
      </c>
      <c r="L275" s="148" t="s">
        <v>15</v>
      </c>
      <c r="M275" s="148" t="s">
        <v>15</v>
      </c>
      <c r="N275" s="148" t="s">
        <v>15</v>
      </c>
      <c r="O275" s="145">
        <v>0</v>
      </c>
      <c r="P275" s="148" t="s">
        <v>15</v>
      </c>
      <c r="Q275" s="149" t="s">
        <v>132</v>
      </c>
      <c r="R275" s="32" t="s">
        <v>738</v>
      </c>
      <c r="S275" s="145">
        <v>0.4</v>
      </c>
      <c r="T275" s="43">
        <f t="shared" si="109"/>
        <v>0.6</v>
      </c>
      <c r="V275" s="164">
        <v>0</v>
      </c>
      <c r="W275" s="164">
        <v>0</v>
      </c>
      <c r="X275" s="164">
        <v>0</v>
      </c>
      <c r="Y275" s="164">
        <v>0</v>
      </c>
      <c r="Z275" s="164">
        <v>0</v>
      </c>
      <c r="AA275" s="141">
        <f t="shared" si="110"/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I275" s="145">
        <v>0</v>
      </c>
      <c r="AJ275" s="145">
        <v>0</v>
      </c>
      <c r="AK275" s="145">
        <v>0</v>
      </c>
      <c r="AL275" s="145">
        <v>0</v>
      </c>
      <c r="AM275" s="145">
        <v>0</v>
      </c>
      <c r="AN275" s="145">
        <v>0</v>
      </c>
      <c r="AO275" s="145">
        <v>0</v>
      </c>
      <c r="AP275" s="145">
        <v>0</v>
      </c>
      <c r="AQ275" s="145">
        <v>0</v>
      </c>
      <c r="AR275" s="145">
        <v>0</v>
      </c>
      <c r="AS275" s="145">
        <v>0</v>
      </c>
      <c r="AT275" s="145">
        <v>0</v>
      </c>
      <c r="AU275" s="145">
        <v>0</v>
      </c>
      <c r="AV275" s="145">
        <v>0</v>
      </c>
      <c r="AW275" s="145">
        <v>0</v>
      </c>
      <c r="AX275" s="145">
        <v>0</v>
      </c>
      <c r="AY275" s="145">
        <v>0</v>
      </c>
      <c r="AZ275" s="145">
        <v>0</v>
      </c>
      <c r="BA275" s="145">
        <v>0</v>
      </c>
      <c r="BB275" s="145">
        <v>0</v>
      </c>
      <c r="BC275" s="28"/>
      <c r="BD275" s="142">
        <f t="shared" si="111"/>
        <v>0</v>
      </c>
      <c r="BF275" s="155">
        <f t="shared" si="112"/>
        <v>0</v>
      </c>
      <c r="BG275" s="152">
        <v>0</v>
      </c>
      <c r="BH275" s="152">
        <v>0</v>
      </c>
      <c r="BI275" s="145">
        <v>0</v>
      </c>
      <c r="BJ275" s="145">
        <v>0</v>
      </c>
      <c r="BK275" s="145">
        <v>0</v>
      </c>
      <c r="BL275" s="140">
        <f t="shared" si="113"/>
        <v>1</v>
      </c>
      <c r="BM275" s="28"/>
      <c r="BN275" s="155">
        <f t="shared" si="114"/>
        <v>0</v>
      </c>
      <c r="BO275" s="152">
        <v>0</v>
      </c>
      <c r="BP275" s="145">
        <v>0</v>
      </c>
      <c r="BQ275" s="145">
        <v>0</v>
      </c>
      <c r="BR275" s="145">
        <v>0</v>
      </c>
      <c r="BS275" s="140">
        <f t="shared" si="115"/>
        <v>1</v>
      </c>
      <c r="BU275" s="155">
        <f t="shared" si="116"/>
        <v>0</v>
      </c>
      <c r="BV275" s="152">
        <v>0</v>
      </c>
      <c r="BW275" s="152">
        <v>0</v>
      </c>
      <c r="BX275" s="152">
        <v>0</v>
      </c>
      <c r="BY275" s="152">
        <v>0</v>
      </c>
      <c r="BZ275" s="152">
        <v>0</v>
      </c>
      <c r="CA275" s="152">
        <v>0</v>
      </c>
      <c r="CB275" s="152">
        <v>0</v>
      </c>
      <c r="CC275" s="140">
        <f t="shared" si="117"/>
        <v>1</v>
      </c>
      <c r="CE275" s="157" cm="1">
        <f t="array" ref="CE275">IF($AA275=0,0,
IF(OR(ROUND($BD275,2)&lt;&gt;1,
OR($AI275:$BB275&lt;0)),1,0))</f>
        <v>0</v>
      </c>
      <c r="CG275" s="159">
        <f t="shared" si="118"/>
        <v>0</v>
      </c>
      <c r="CH275" s="159">
        <f t="shared" si="119"/>
        <v>0</v>
      </c>
      <c r="CI275" s="159">
        <f>SUM(CH$12:CH275)+1</f>
        <v>475</v>
      </c>
      <c r="CJ275" s="144" t="str">
        <f t="shared" si="106"/>
        <v>N/A</v>
      </c>
      <c r="CK275" s="159" t="str">
        <f>IFERROR(RANK(CJ275,CJ$12:CJ$286,0)+COUNTIF(CJ$12:CJ275,CJ275)-1,NA)</f>
        <v>N/A</v>
      </c>
      <c r="CM275" s="208" t="s">
        <v>741</v>
      </c>
      <c r="CN275" s="208" t="str">
        <f t="shared" si="107"/>
        <v>FY21</v>
      </c>
      <c r="CO275" s="52" cm="1">
        <f t="array" ref="CO275">Inflation!$S$11
/INDEX(Inflation!$J$11:$Z$11,,MATCH(RIGHT(CM275,2),RIGHT(Inflation!$J$9:$Z$9,2),0))
/(1+Inflation!$S$10)^0.5</f>
        <v>0.99572464908317349</v>
      </c>
      <c r="CP275" s="208" t="s">
        <v>199</v>
      </c>
    </row>
    <row r="276" spans="1:94" hidden="1" x14ac:dyDescent="0.2">
      <c r="A276" s="49">
        <f>IF(AND(COUNTIF(D$12:D276,D276)&gt;1,D276&lt;&gt;"[Project Name]"),1,0)</f>
        <v>0</v>
      </c>
      <c r="C276" s="28">
        <f t="shared" si="108"/>
        <v>265</v>
      </c>
      <c r="D276" s="29" t="s">
        <v>737</v>
      </c>
      <c r="E276" s="29" t="b">
        <v>0</v>
      </c>
      <c r="F276" s="148" t="s">
        <v>30</v>
      </c>
      <c r="G276" s="148" t="s">
        <v>30</v>
      </c>
      <c r="H276" s="148" t="s">
        <v>30</v>
      </c>
      <c r="I276" s="148" t="s">
        <v>15</v>
      </c>
      <c r="J276" s="148" t="s">
        <v>15</v>
      </c>
      <c r="K276" s="148" t="s">
        <v>15</v>
      </c>
      <c r="L276" s="148" t="s">
        <v>15</v>
      </c>
      <c r="M276" s="148" t="s">
        <v>15</v>
      </c>
      <c r="N276" s="148" t="s">
        <v>15</v>
      </c>
      <c r="O276" s="145">
        <v>0</v>
      </c>
      <c r="P276" s="148" t="s">
        <v>15</v>
      </c>
      <c r="Q276" s="149" t="s">
        <v>132</v>
      </c>
      <c r="R276" s="32" t="s">
        <v>738</v>
      </c>
      <c r="S276" s="145">
        <v>0.4</v>
      </c>
      <c r="T276" s="43">
        <f t="shared" si="109"/>
        <v>0.6</v>
      </c>
      <c r="V276" s="164">
        <v>0</v>
      </c>
      <c r="W276" s="164">
        <v>0</v>
      </c>
      <c r="X276" s="164">
        <v>0</v>
      </c>
      <c r="Y276" s="164">
        <v>0</v>
      </c>
      <c r="Z276" s="164">
        <v>0</v>
      </c>
      <c r="AA276" s="141">
        <f t="shared" si="110"/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I276" s="145">
        <v>0</v>
      </c>
      <c r="AJ276" s="145">
        <v>0</v>
      </c>
      <c r="AK276" s="145">
        <v>0</v>
      </c>
      <c r="AL276" s="145">
        <v>0</v>
      </c>
      <c r="AM276" s="145">
        <v>0</v>
      </c>
      <c r="AN276" s="145">
        <v>0</v>
      </c>
      <c r="AO276" s="145">
        <v>0</v>
      </c>
      <c r="AP276" s="145">
        <v>0</v>
      </c>
      <c r="AQ276" s="145">
        <v>0</v>
      </c>
      <c r="AR276" s="145">
        <v>0</v>
      </c>
      <c r="AS276" s="145">
        <v>0</v>
      </c>
      <c r="AT276" s="145">
        <v>0</v>
      </c>
      <c r="AU276" s="145">
        <v>0</v>
      </c>
      <c r="AV276" s="145">
        <v>0</v>
      </c>
      <c r="AW276" s="145">
        <v>0</v>
      </c>
      <c r="AX276" s="145">
        <v>0</v>
      </c>
      <c r="AY276" s="145">
        <v>0</v>
      </c>
      <c r="AZ276" s="145">
        <v>0</v>
      </c>
      <c r="BA276" s="145">
        <v>0</v>
      </c>
      <c r="BB276" s="145">
        <v>0</v>
      </c>
      <c r="BC276" s="28"/>
      <c r="BD276" s="142">
        <f t="shared" si="111"/>
        <v>0</v>
      </c>
      <c r="BF276" s="155">
        <f t="shared" si="112"/>
        <v>0</v>
      </c>
      <c r="BG276" s="152">
        <v>0</v>
      </c>
      <c r="BH276" s="152">
        <v>0</v>
      </c>
      <c r="BI276" s="145">
        <v>0</v>
      </c>
      <c r="BJ276" s="145">
        <v>0</v>
      </c>
      <c r="BK276" s="145">
        <v>0</v>
      </c>
      <c r="BL276" s="140">
        <f t="shared" si="113"/>
        <v>1</v>
      </c>
      <c r="BM276" s="28"/>
      <c r="BN276" s="155">
        <f t="shared" si="114"/>
        <v>0</v>
      </c>
      <c r="BO276" s="152">
        <v>0</v>
      </c>
      <c r="BP276" s="145">
        <v>0</v>
      </c>
      <c r="BQ276" s="145">
        <v>0</v>
      </c>
      <c r="BR276" s="145">
        <v>0</v>
      </c>
      <c r="BS276" s="140">
        <f t="shared" si="115"/>
        <v>1</v>
      </c>
      <c r="BU276" s="155">
        <f t="shared" si="116"/>
        <v>0</v>
      </c>
      <c r="BV276" s="152">
        <v>0</v>
      </c>
      <c r="BW276" s="152">
        <v>0</v>
      </c>
      <c r="BX276" s="152">
        <v>0</v>
      </c>
      <c r="BY276" s="152">
        <v>0</v>
      </c>
      <c r="BZ276" s="152">
        <v>0</v>
      </c>
      <c r="CA276" s="152">
        <v>0</v>
      </c>
      <c r="CB276" s="152">
        <v>0</v>
      </c>
      <c r="CC276" s="140">
        <f t="shared" si="117"/>
        <v>1</v>
      </c>
      <c r="CE276" s="157" cm="1">
        <f t="array" ref="CE276">IF($AA276=0,0,
IF(OR(ROUND($BD276,2)&lt;&gt;1,
OR($AI276:$BB276&lt;0)),1,0))</f>
        <v>0</v>
      </c>
      <c r="CG276" s="159">
        <f t="shared" si="118"/>
        <v>0</v>
      </c>
      <c r="CH276" s="159">
        <f t="shared" si="119"/>
        <v>0</v>
      </c>
      <c r="CI276" s="159">
        <f>SUM(CH$12:CH276)+1</f>
        <v>475</v>
      </c>
      <c r="CJ276" s="144" t="str">
        <f t="shared" si="106"/>
        <v>N/A</v>
      </c>
      <c r="CK276" s="159" t="str">
        <f>IFERROR(RANK(CJ276,CJ$12:CJ$286,0)+COUNTIF(CJ$12:CJ276,CJ276)-1,NA)</f>
        <v>N/A</v>
      </c>
      <c r="CM276" s="208" t="s">
        <v>741</v>
      </c>
      <c r="CN276" s="208" t="str">
        <f t="shared" si="107"/>
        <v>FY21</v>
      </c>
      <c r="CO276" s="52" cm="1">
        <f t="array" ref="CO276">Inflation!$S$11
/INDEX(Inflation!$J$11:$Z$11,,MATCH(RIGHT(CM276,2),RIGHT(Inflation!$J$9:$Z$9,2),0))
/(1+Inflation!$S$10)^0.5</f>
        <v>0.99572464908317349</v>
      </c>
      <c r="CP276" s="208" t="s">
        <v>199</v>
      </c>
    </row>
    <row r="277" spans="1:94" hidden="1" x14ac:dyDescent="0.2">
      <c r="A277" s="49">
        <f>IF(AND(COUNTIF(D$12:D277,D277)&gt;1,D277&lt;&gt;"[Project Name]"),1,0)</f>
        <v>0</v>
      </c>
      <c r="C277" s="28">
        <f t="shared" si="108"/>
        <v>266</v>
      </c>
      <c r="D277" s="29" t="s">
        <v>737</v>
      </c>
      <c r="E277" s="29" t="b">
        <v>0</v>
      </c>
      <c r="F277" s="148" t="s">
        <v>30</v>
      </c>
      <c r="G277" s="148" t="s">
        <v>30</v>
      </c>
      <c r="H277" s="148" t="s">
        <v>30</v>
      </c>
      <c r="I277" s="148" t="s">
        <v>15</v>
      </c>
      <c r="J277" s="148" t="s">
        <v>15</v>
      </c>
      <c r="K277" s="148" t="s">
        <v>15</v>
      </c>
      <c r="L277" s="148" t="s">
        <v>15</v>
      </c>
      <c r="M277" s="148" t="s">
        <v>15</v>
      </c>
      <c r="N277" s="148" t="s">
        <v>15</v>
      </c>
      <c r="O277" s="145">
        <v>0</v>
      </c>
      <c r="P277" s="148" t="s">
        <v>15</v>
      </c>
      <c r="Q277" s="149" t="s">
        <v>132</v>
      </c>
      <c r="R277" s="32" t="s">
        <v>738</v>
      </c>
      <c r="S277" s="145">
        <v>0.4</v>
      </c>
      <c r="T277" s="43">
        <f t="shared" si="109"/>
        <v>0.6</v>
      </c>
      <c r="V277" s="164">
        <v>0</v>
      </c>
      <c r="W277" s="164">
        <v>0</v>
      </c>
      <c r="X277" s="164">
        <v>0</v>
      </c>
      <c r="Y277" s="164">
        <v>0</v>
      </c>
      <c r="Z277" s="164">
        <v>0</v>
      </c>
      <c r="AA277" s="141">
        <f t="shared" si="110"/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I277" s="145">
        <v>0</v>
      </c>
      <c r="AJ277" s="145">
        <v>0</v>
      </c>
      <c r="AK277" s="145">
        <v>0</v>
      </c>
      <c r="AL277" s="145">
        <v>0</v>
      </c>
      <c r="AM277" s="145">
        <v>0</v>
      </c>
      <c r="AN277" s="145">
        <v>0</v>
      </c>
      <c r="AO277" s="145">
        <v>0</v>
      </c>
      <c r="AP277" s="145">
        <v>0</v>
      </c>
      <c r="AQ277" s="145">
        <v>0</v>
      </c>
      <c r="AR277" s="145">
        <v>0</v>
      </c>
      <c r="AS277" s="145">
        <v>0</v>
      </c>
      <c r="AT277" s="145">
        <v>0</v>
      </c>
      <c r="AU277" s="145">
        <v>0</v>
      </c>
      <c r="AV277" s="145">
        <v>0</v>
      </c>
      <c r="AW277" s="145">
        <v>0</v>
      </c>
      <c r="AX277" s="145">
        <v>0</v>
      </c>
      <c r="AY277" s="145">
        <v>0</v>
      </c>
      <c r="AZ277" s="145">
        <v>0</v>
      </c>
      <c r="BA277" s="145">
        <v>0</v>
      </c>
      <c r="BB277" s="145">
        <v>0</v>
      </c>
      <c r="BC277" s="28"/>
      <c r="BD277" s="142">
        <f t="shared" si="111"/>
        <v>0</v>
      </c>
      <c r="BF277" s="155">
        <f t="shared" si="112"/>
        <v>0</v>
      </c>
      <c r="BG277" s="152">
        <v>0</v>
      </c>
      <c r="BH277" s="152">
        <v>0</v>
      </c>
      <c r="BI277" s="145">
        <v>0</v>
      </c>
      <c r="BJ277" s="145">
        <v>0</v>
      </c>
      <c r="BK277" s="145">
        <v>0</v>
      </c>
      <c r="BL277" s="140">
        <f t="shared" si="113"/>
        <v>1</v>
      </c>
      <c r="BM277" s="28"/>
      <c r="BN277" s="155">
        <f t="shared" si="114"/>
        <v>0</v>
      </c>
      <c r="BO277" s="152">
        <v>0</v>
      </c>
      <c r="BP277" s="145">
        <v>0</v>
      </c>
      <c r="BQ277" s="145">
        <v>0</v>
      </c>
      <c r="BR277" s="145">
        <v>0</v>
      </c>
      <c r="BS277" s="140">
        <f t="shared" si="115"/>
        <v>1</v>
      </c>
      <c r="BU277" s="155">
        <f t="shared" si="116"/>
        <v>0</v>
      </c>
      <c r="BV277" s="152">
        <v>0</v>
      </c>
      <c r="BW277" s="152">
        <v>0</v>
      </c>
      <c r="BX277" s="152">
        <v>0</v>
      </c>
      <c r="BY277" s="152">
        <v>0</v>
      </c>
      <c r="BZ277" s="152">
        <v>0</v>
      </c>
      <c r="CA277" s="152">
        <v>0</v>
      </c>
      <c r="CB277" s="152">
        <v>0</v>
      </c>
      <c r="CC277" s="140">
        <f t="shared" si="117"/>
        <v>1</v>
      </c>
      <c r="CE277" s="157" cm="1">
        <f t="array" ref="CE277">IF($AA277=0,0,
IF(OR(ROUND($BD277,2)&lt;&gt;1,
OR($AI277:$BB277&lt;0)),1,0))</f>
        <v>0</v>
      </c>
      <c r="CG277" s="159">
        <f t="shared" si="118"/>
        <v>0</v>
      </c>
      <c r="CH277" s="159">
        <f t="shared" si="119"/>
        <v>0</v>
      </c>
      <c r="CI277" s="159">
        <f>SUM(CH$12:CH277)+1</f>
        <v>475</v>
      </c>
      <c r="CJ277" s="144" t="str">
        <f t="shared" si="106"/>
        <v>N/A</v>
      </c>
      <c r="CK277" s="159" t="str">
        <f>IFERROR(RANK(CJ277,CJ$12:CJ$286,0)+COUNTIF(CJ$12:CJ277,CJ277)-1,NA)</f>
        <v>N/A</v>
      </c>
      <c r="CM277" s="208" t="s">
        <v>741</v>
      </c>
      <c r="CN277" s="208" t="str">
        <f t="shared" si="107"/>
        <v>FY21</v>
      </c>
      <c r="CO277" s="52" cm="1">
        <f t="array" ref="CO277">Inflation!$S$11
/INDEX(Inflation!$J$11:$Z$11,,MATCH(RIGHT(CM277,2),RIGHT(Inflation!$J$9:$Z$9,2),0))
/(1+Inflation!$S$10)^0.5</f>
        <v>0.99572464908317349</v>
      </c>
      <c r="CP277" s="208" t="s">
        <v>199</v>
      </c>
    </row>
    <row r="278" spans="1:94" hidden="1" x14ac:dyDescent="0.2">
      <c r="A278" s="49">
        <f>IF(AND(COUNTIF(D$12:D278,D278)&gt;1,D278&lt;&gt;"[Project Name]"),1,0)</f>
        <v>0</v>
      </c>
      <c r="C278" s="28">
        <f t="shared" si="108"/>
        <v>267</v>
      </c>
      <c r="D278" s="29" t="s">
        <v>737</v>
      </c>
      <c r="E278" s="29" t="b">
        <v>0</v>
      </c>
      <c r="F278" s="148" t="s">
        <v>30</v>
      </c>
      <c r="G278" s="148" t="s">
        <v>30</v>
      </c>
      <c r="H278" s="148" t="s">
        <v>30</v>
      </c>
      <c r="I278" s="148" t="s">
        <v>15</v>
      </c>
      <c r="J278" s="148" t="s">
        <v>15</v>
      </c>
      <c r="K278" s="148" t="s">
        <v>15</v>
      </c>
      <c r="L278" s="148" t="s">
        <v>15</v>
      </c>
      <c r="M278" s="148" t="s">
        <v>15</v>
      </c>
      <c r="N278" s="148" t="s">
        <v>15</v>
      </c>
      <c r="O278" s="145">
        <v>0</v>
      </c>
      <c r="P278" s="148" t="s">
        <v>15</v>
      </c>
      <c r="Q278" s="149" t="s">
        <v>132</v>
      </c>
      <c r="R278" s="32" t="s">
        <v>738</v>
      </c>
      <c r="S278" s="145">
        <v>0.4</v>
      </c>
      <c r="T278" s="43">
        <f t="shared" si="109"/>
        <v>0.6</v>
      </c>
      <c r="V278" s="164">
        <v>0</v>
      </c>
      <c r="W278" s="164">
        <v>0</v>
      </c>
      <c r="X278" s="164">
        <v>0</v>
      </c>
      <c r="Y278" s="164">
        <v>0</v>
      </c>
      <c r="Z278" s="164">
        <v>0</v>
      </c>
      <c r="AA278" s="141">
        <f t="shared" si="110"/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I278" s="145">
        <v>0</v>
      </c>
      <c r="AJ278" s="145">
        <v>0</v>
      </c>
      <c r="AK278" s="145">
        <v>0</v>
      </c>
      <c r="AL278" s="145">
        <v>0</v>
      </c>
      <c r="AM278" s="145">
        <v>0</v>
      </c>
      <c r="AN278" s="145">
        <v>0</v>
      </c>
      <c r="AO278" s="145">
        <v>0</v>
      </c>
      <c r="AP278" s="145">
        <v>0</v>
      </c>
      <c r="AQ278" s="145">
        <v>0</v>
      </c>
      <c r="AR278" s="145">
        <v>0</v>
      </c>
      <c r="AS278" s="145">
        <v>0</v>
      </c>
      <c r="AT278" s="145">
        <v>0</v>
      </c>
      <c r="AU278" s="145">
        <v>0</v>
      </c>
      <c r="AV278" s="145">
        <v>0</v>
      </c>
      <c r="AW278" s="145">
        <v>0</v>
      </c>
      <c r="AX278" s="145">
        <v>0</v>
      </c>
      <c r="AY278" s="145">
        <v>0</v>
      </c>
      <c r="AZ278" s="145">
        <v>0</v>
      </c>
      <c r="BA278" s="145">
        <v>0</v>
      </c>
      <c r="BB278" s="145">
        <v>0</v>
      </c>
      <c r="BC278" s="28"/>
      <c r="BD278" s="142">
        <f t="shared" si="111"/>
        <v>0</v>
      </c>
      <c r="BF278" s="155">
        <f t="shared" si="112"/>
        <v>0</v>
      </c>
      <c r="BG278" s="152">
        <v>0</v>
      </c>
      <c r="BH278" s="152">
        <v>0</v>
      </c>
      <c r="BI278" s="145">
        <v>0</v>
      </c>
      <c r="BJ278" s="145">
        <v>0</v>
      </c>
      <c r="BK278" s="145">
        <v>0</v>
      </c>
      <c r="BL278" s="140">
        <f t="shared" si="113"/>
        <v>1</v>
      </c>
      <c r="BM278" s="28"/>
      <c r="BN278" s="155">
        <f t="shared" si="114"/>
        <v>0</v>
      </c>
      <c r="BO278" s="152">
        <v>0</v>
      </c>
      <c r="BP278" s="145">
        <v>0</v>
      </c>
      <c r="BQ278" s="145">
        <v>0</v>
      </c>
      <c r="BR278" s="145">
        <v>0</v>
      </c>
      <c r="BS278" s="140">
        <f t="shared" si="115"/>
        <v>1</v>
      </c>
      <c r="BU278" s="155">
        <f t="shared" si="116"/>
        <v>0</v>
      </c>
      <c r="BV278" s="152">
        <v>0</v>
      </c>
      <c r="BW278" s="152">
        <v>0</v>
      </c>
      <c r="BX278" s="152">
        <v>0</v>
      </c>
      <c r="BY278" s="152">
        <v>0</v>
      </c>
      <c r="BZ278" s="152">
        <v>0</v>
      </c>
      <c r="CA278" s="152">
        <v>0</v>
      </c>
      <c r="CB278" s="152">
        <v>0</v>
      </c>
      <c r="CC278" s="140">
        <f t="shared" si="117"/>
        <v>1</v>
      </c>
      <c r="CE278" s="157" cm="1">
        <f t="array" ref="CE278">IF($AA278=0,0,
IF(OR(ROUND($BD278,2)&lt;&gt;1,
OR($AI278:$BB278&lt;0)),1,0))</f>
        <v>0</v>
      </c>
      <c r="CG278" s="159">
        <f t="shared" si="118"/>
        <v>0</v>
      </c>
      <c r="CH278" s="159">
        <f t="shared" si="119"/>
        <v>0</v>
      </c>
      <c r="CI278" s="159">
        <f>SUM(CH$12:CH278)+1</f>
        <v>475</v>
      </c>
      <c r="CJ278" s="144" t="str">
        <f t="shared" si="106"/>
        <v>N/A</v>
      </c>
      <c r="CK278" s="159" t="str">
        <f>IFERROR(RANK(CJ278,CJ$12:CJ$286,0)+COUNTIF(CJ$12:CJ278,CJ278)-1,NA)</f>
        <v>N/A</v>
      </c>
      <c r="CM278" s="208" t="s">
        <v>741</v>
      </c>
      <c r="CN278" s="208" t="str">
        <f t="shared" si="107"/>
        <v>FY21</v>
      </c>
      <c r="CO278" s="52" cm="1">
        <f t="array" ref="CO278">Inflation!$S$11
/INDEX(Inflation!$J$11:$Z$11,,MATCH(RIGHT(CM278,2),RIGHT(Inflation!$J$9:$Z$9,2),0))
/(1+Inflation!$S$10)^0.5</f>
        <v>0.99572464908317349</v>
      </c>
      <c r="CP278" s="208" t="s">
        <v>199</v>
      </c>
    </row>
    <row r="279" spans="1:94" hidden="1" x14ac:dyDescent="0.2">
      <c r="A279" s="49">
        <f>IF(AND(COUNTIF(D$12:D279,D279)&gt;1,D279&lt;&gt;"[Project Name]"),1,0)</f>
        <v>0</v>
      </c>
      <c r="C279" s="28">
        <f t="shared" si="108"/>
        <v>268</v>
      </c>
      <c r="D279" s="29" t="s">
        <v>737</v>
      </c>
      <c r="E279" s="29" t="b">
        <v>0</v>
      </c>
      <c r="F279" s="148" t="s">
        <v>30</v>
      </c>
      <c r="G279" s="148" t="s">
        <v>30</v>
      </c>
      <c r="H279" s="148" t="s">
        <v>30</v>
      </c>
      <c r="I279" s="148" t="s">
        <v>15</v>
      </c>
      <c r="J279" s="148" t="s">
        <v>15</v>
      </c>
      <c r="K279" s="148" t="s">
        <v>15</v>
      </c>
      <c r="L279" s="148" t="s">
        <v>15</v>
      </c>
      <c r="M279" s="148" t="s">
        <v>15</v>
      </c>
      <c r="N279" s="148" t="s">
        <v>15</v>
      </c>
      <c r="O279" s="145">
        <v>0</v>
      </c>
      <c r="P279" s="148" t="s">
        <v>15</v>
      </c>
      <c r="Q279" s="149" t="s">
        <v>132</v>
      </c>
      <c r="R279" s="32" t="s">
        <v>738</v>
      </c>
      <c r="S279" s="145">
        <v>0.4</v>
      </c>
      <c r="T279" s="43">
        <f t="shared" si="109"/>
        <v>0.6</v>
      </c>
      <c r="V279" s="164">
        <v>0</v>
      </c>
      <c r="W279" s="164">
        <v>0</v>
      </c>
      <c r="X279" s="164">
        <v>0</v>
      </c>
      <c r="Y279" s="164">
        <v>0</v>
      </c>
      <c r="Z279" s="164">
        <v>0</v>
      </c>
      <c r="AA279" s="141">
        <f t="shared" si="110"/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I279" s="145">
        <v>0</v>
      </c>
      <c r="AJ279" s="145">
        <v>0</v>
      </c>
      <c r="AK279" s="145">
        <v>0</v>
      </c>
      <c r="AL279" s="145">
        <v>0</v>
      </c>
      <c r="AM279" s="145">
        <v>0</v>
      </c>
      <c r="AN279" s="145">
        <v>0</v>
      </c>
      <c r="AO279" s="145">
        <v>0</v>
      </c>
      <c r="AP279" s="145">
        <v>0</v>
      </c>
      <c r="AQ279" s="145">
        <v>0</v>
      </c>
      <c r="AR279" s="145">
        <v>0</v>
      </c>
      <c r="AS279" s="145">
        <v>0</v>
      </c>
      <c r="AT279" s="145">
        <v>0</v>
      </c>
      <c r="AU279" s="145">
        <v>0</v>
      </c>
      <c r="AV279" s="145">
        <v>0</v>
      </c>
      <c r="AW279" s="145">
        <v>0</v>
      </c>
      <c r="AX279" s="145">
        <v>0</v>
      </c>
      <c r="AY279" s="145">
        <v>0</v>
      </c>
      <c r="AZ279" s="145">
        <v>0</v>
      </c>
      <c r="BA279" s="145">
        <v>0</v>
      </c>
      <c r="BB279" s="145">
        <v>0</v>
      </c>
      <c r="BC279" s="28"/>
      <c r="BD279" s="142">
        <f t="shared" si="111"/>
        <v>0</v>
      </c>
      <c r="BF279" s="155">
        <f t="shared" si="112"/>
        <v>0</v>
      </c>
      <c r="BG279" s="152">
        <v>0</v>
      </c>
      <c r="BH279" s="152">
        <v>0</v>
      </c>
      <c r="BI279" s="145">
        <v>0</v>
      </c>
      <c r="BJ279" s="145">
        <v>0</v>
      </c>
      <c r="BK279" s="145">
        <v>0</v>
      </c>
      <c r="BL279" s="140">
        <f t="shared" si="113"/>
        <v>1</v>
      </c>
      <c r="BM279" s="28"/>
      <c r="BN279" s="155">
        <f t="shared" si="114"/>
        <v>0</v>
      </c>
      <c r="BO279" s="152">
        <v>0</v>
      </c>
      <c r="BP279" s="145">
        <v>0</v>
      </c>
      <c r="BQ279" s="145">
        <v>0</v>
      </c>
      <c r="BR279" s="145">
        <v>0</v>
      </c>
      <c r="BS279" s="140">
        <f t="shared" si="115"/>
        <v>1</v>
      </c>
      <c r="BU279" s="155">
        <f t="shared" si="116"/>
        <v>0</v>
      </c>
      <c r="BV279" s="152">
        <v>0</v>
      </c>
      <c r="BW279" s="152">
        <v>0</v>
      </c>
      <c r="BX279" s="152">
        <v>0</v>
      </c>
      <c r="BY279" s="152">
        <v>0</v>
      </c>
      <c r="BZ279" s="152">
        <v>0</v>
      </c>
      <c r="CA279" s="152">
        <v>0</v>
      </c>
      <c r="CB279" s="152">
        <v>0</v>
      </c>
      <c r="CC279" s="140">
        <f t="shared" si="117"/>
        <v>1</v>
      </c>
      <c r="CE279" s="157" cm="1">
        <f t="array" ref="CE279">IF($AA279=0,0,
IF(OR(ROUND($BD279,2)&lt;&gt;1,
OR($AI279:$BB279&lt;0)),1,0))</f>
        <v>0</v>
      </c>
      <c r="CG279" s="159">
        <f t="shared" si="118"/>
        <v>0</v>
      </c>
      <c r="CH279" s="159">
        <f t="shared" si="119"/>
        <v>0</v>
      </c>
      <c r="CI279" s="159">
        <f>SUM(CH$12:CH279)+1</f>
        <v>475</v>
      </c>
      <c r="CJ279" s="144" t="str">
        <f t="shared" si="106"/>
        <v>N/A</v>
      </c>
      <c r="CK279" s="159" t="str">
        <f>IFERROR(RANK(CJ279,CJ$12:CJ$286,0)+COUNTIF(CJ$12:CJ279,CJ279)-1,NA)</f>
        <v>N/A</v>
      </c>
      <c r="CM279" s="208" t="s">
        <v>741</v>
      </c>
      <c r="CN279" s="208" t="str">
        <f t="shared" si="107"/>
        <v>FY21</v>
      </c>
      <c r="CO279" s="52" cm="1">
        <f t="array" ref="CO279">Inflation!$S$11
/INDEX(Inflation!$J$11:$Z$11,,MATCH(RIGHT(CM279,2),RIGHT(Inflation!$J$9:$Z$9,2),0))
/(1+Inflation!$S$10)^0.5</f>
        <v>0.99572464908317349</v>
      </c>
      <c r="CP279" s="208" t="s">
        <v>199</v>
      </c>
    </row>
    <row r="280" spans="1:94" hidden="1" x14ac:dyDescent="0.2">
      <c r="A280" s="49">
        <f>IF(AND(COUNTIF(D$12:D280,D280)&gt;1,D280&lt;&gt;"[Project Name]"),1,0)</f>
        <v>0</v>
      </c>
      <c r="C280" s="28">
        <f t="shared" si="108"/>
        <v>269</v>
      </c>
      <c r="D280" s="29" t="s">
        <v>737</v>
      </c>
      <c r="E280" s="29" t="b">
        <v>0</v>
      </c>
      <c r="F280" s="148" t="s">
        <v>30</v>
      </c>
      <c r="G280" s="148" t="s">
        <v>30</v>
      </c>
      <c r="H280" s="148" t="s">
        <v>30</v>
      </c>
      <c r="I280" s="148" t="s">
        <v>15</v>
      </c>
      <c r="J280" s="148" t="s">
        <v>15</v>
      </c>
      <c r="K280" s="148" t="s">
        <v>15</v>
      </c>
      <c r="L280" s="148" t="s">
        <v>15</v>
      </c>
      <c r="M280" s="148" t="s">
        <v>15</v>
      </c>
      <c r="N280" s="148" t="s">
        <v>15</v>
      </c>
      <c r="O280" s="145">
        <v>0</v>
      </c>
      <c r="P280" s="148" t="s">
        <v>15</v>
      </c>
      <c r="Q280" s="149" t="s">
        <v>132</v>
      </c>
      <c r="R280" s="32" t="s">
        <v>738</v>
      </c>
      <c r="S280" s="145">
        <v>0.4</v>
      </c>
      <c r="T280" s="43">
        <f t="shared" si="109"/>
        <v>0.6</v>
      </c>
      <c r="V280" s="164">
        <v>0</v>
      </c>
      <c r="W280" s="164">
        <v>0</v>
      </c>
      <c r="X280" s="164">
        <v>0</v>
      </c>
      <c r="Y280" s="164">
        <v>0</v>
      </c>
      <c r="Z280" s="164">
        <v>0</v>
      </c>
      <c r="AA280" s="141">
        <f t="shared" si="110"/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I280" s="145">
        <v>0</v>
      </c>
      <c r="AJ280" s="145">
        <v>0</v>
      </c>
      <c r="AK280" s="145">
        <v>0</v>
      </c>
      <c r="AL280" s="145">
        <v>0</v>
      </c>
      <c r="AM280" s="145">
        <v>0</v>
      </c>
      <c r="AN280" s="145">
        <v>0</v>
      </c>
      <c r="AO280" s="145">
        <v>0</v>
      </c>
      <c r="AP280" s="145">
        <v>0</v>
      </c>
      <c r="AQ280" s="145">
        <v>0</v>
      </c>
      <c r="AR280" s="145">
        <v>0</v>
      </c>
      <c r="AS280" s="145">
        <v>0</v>
      </c>
      <c r="AT280" s="145">
        <v>0</v>
      </c>
      <c r="AU280" s="145">
        <v>0</v>
      </c>
      <c r="AV280" s="145">
        <v>0</v>
      </c>
      <c r="AW280" s="145">
        <v>0</v>
      </c>
      <c r="AX280" s="145">
        <v>0</v>
      </c>
      <c r="AY280" s="145">
        <v>0</v>
      </c>
      <c r="AZ280" s="145">
        <v>0</v>
      </c>
      <c r="BA280" s="145">
        <v>0</v>
      </c>
      <c r="BB280" s="145">
        <v>0</v>
      </c>
      <c r="BC280" s="28"/>
      <c r="BD280" s="142">
        <f t="shared" si="111"/>
        <v>0</v>
      </c>
      <c r="BF280" s="155">
        <f t="shared" si="112"/>
        <v>0</v>
      </c>
      <c r="BG280" s="152">
        <v>0</v>
      </c>
      <c r="BH280" s="152">
        <v>0</v>
      </c>
      <c r="BI280" s="145">
        <v>0</v>
      </c>
      <c r="BJ280" s="145">
        <v>0</v>
      </c>
      <c r="BK280" s="145">
        <v>0</v>
      </c>
      <c r="BL280" s="140">
        <f t="shared" si="113"/>
        <v>1</v>
      </c>
      <c r="BM280" s="28"/>
      <c r="BN280" s="155">
        <f t="shared" si="114"/>
        <v>0</v>
      </c>
      <c r="BO280" s="152">
        <v>0</v>
      </c>
      <c r="BP280" s="145">
        <v>0</v>
      </c>
      <c r="BQ280" s="145">
        <v>0</v>
      </c>
      <c r="BR280" s="145">
        <v>0</v>
      </c>
      <c r="BS280" s="140">
        <f t="shared" si="115"/>
        <v>1</v>
      </c>
      <c r="BU280" s="155">
        <f t="shared" si="116"/>
        <v>0</v>
      </c>
      <c r="BV280" s="152">
        <v>0</v>
      </c>
      <c r="BW280" s="152">
        <v>0</v>
      </c>
      <c r="BX280" s="152">
        <v>0</v>
      </c>
      <c r="BY280" s="152">
        <v>0</v>
      </c>
      <c r="BZ280" s="152">
        <v>0</v>
      </c>
      <c r="CA280" s="152">
        <v>0</v>
      </c>
      <c r="CB280" s="152">
        <v>0</v>
      </c>
      <c r="CC280" s="140">
        <f t="shared" si="117"/>
        <v>1</v>
      </c>
      <c r="CE280" s="157" cm="1">
        <f t="array" ref="CE280">IF($AA280=0,0,
IF(OR(ROUND($BD280,2)&lt;&gt;1,
OR($AI280:$BB280&lt;0)),1,0))</f>
        <v>0</v>
      </c>
      <c r="CG280" s="159">
        <f t="shared" si="118"/>
        <v>0</v>
      </c>
      <c r="CH280" s="159">
        <f t="shared" si="119"/>
        <v>0</v>
      </c>
      <c r="CI280" s="159">
        <f>SUM(CH$12:CH280)+1</f>
        <v>475</v>
      </c>
      <c r="CJ280" s="144" t="str">
        <f t="shared" si="106"/>
        <v>N/A</v>
      </c>
      <c r="CK280" s="159" t="str">
        <f>IFERROR(RANK(CJ280,CJ$12:CJ$286,0)+COUNTIF(CJ$12:CJ280,CJ280)-1,NA)</f>
        <v>N/A</v>
      </c>
      <c r="CM280" s="208" t="s">
        <v>741</v>
      </c>
      <c r="CN280" s="208" t="str">
        <f t="shared" si="107"/>
        <v>FY21</v>
      </c>
      <c r="CO280" s="52" cm="1">
        <f t="array" ref="CO280">Inflation!$S$11
/INDEX(Inflation!$J$11:$Z$11,,MATCH(RIGHT(CM280,2),RIGHT(Inflation!$J$9:$Z$9,2),0))
/(1+Inflation!$S$10)^0.5</f>
        <v>0.99572464908317349</v>
      </c>
      <c r="CP280" s="208" t="s">
        <v>199</v>
      </c>
    </row>
    <row r="281" spans="1:94" hidden="1" x14ac:dyDescent="0.2">
      <c r="A281" s="49">
        <f>IF(AND(COUNTIF(D$12:D281,D281)&gt;1,D281&lt;&gt;"[Project Name]"),1,0)</f>
        <v>0</v>
      </c>
      <c r="C281" s="28">
        <f t="shared" si="108"/>
        <v>270</v>
      </c>
      <c r="D281" s="29" t="s">
        <v>737</v>
      </c>
      <c r="E281" s="29" t="b">
        <v>0</v>
      </c>
      <c r="F281" s="148" t="s">
        <v>30</v>
      </c>
      <c r="G281" s="148" t="s">
        <v>30</v>
      </c>
      <c r="H281" s="148" t="s">
        <v>30</v>
      </c>
      <c r="I281" s="148" t="s">
        <v>15</v>
      </c>
      <c r="J281" s="148" t="s">
        <v>15</v>
      </c>
      <c r="K281" s="148" t="s">
        <v>15</v>
      </c>
      <c r="L281" s="148" t="s">
        <v>15</v>
      </c>
      <c r="M281" s="148" t="s">
        <v>15</v>
      </c>
      <c r="N281" s="148" t="s">
        <v>15</v>
      </c>
      <c r="O281" s="145">
        <v>0</v>
      </c>
      <c r="P281" s="148" t="s">
        <v>15</v>
      </c>
      <c r="Q281" s="149" t="s">
        <v>132</v>
      </c>
      <c r="R281" s="32" t="s">
        <v>738</v>
      </c>
      <c r="S281" s="145">
        <v>0.4</v>
      </c>
      <c r="T281" s="43">
        <f t="shared" si="109"/>
        <v>0.6</v>
      </c>
      <c r="V281" s="164">
        <v>0</v>
      </c>
      <c r="W281" s="164">
        <v>0</v>
      </c>
      <c r="X281" s="164">
        <v>0</v>
      </c>
      <c r="Y281" s="164">
        <v>0</v>
      </c>
      <c r="Z281" s="164">
        <v>0</v>
      </c>
      <c r="AA281" s="141">
        <f t="shared" si="110"/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I281" s="145">
        <v>0</v>
      </c>
      <c r="AJ281" s="145">
        <v>0</v>
      </c>
      <c r="AK281" s="145">
        <v>0</v>
      </c>
      <c r="AL281" s="145">
        <v>0</v>
      </c>
      <c r="AM281" s="145">
        <v>0</v>
      </c>
      <c r="AN281" s="145">
        <v>0</v>
      </c>
      <c r="AO281" s="145">
        <v>0</v>
      </c>
      <c r="AP281" s="145">
        <v>0</v>
      </c>
      <c r="AQ281" s="145">
        <v>0</v>
      </c>
      <c r="AR281" s="145">
        <v>0</v>
      </c>
      <c r="AS281" s="145">
        <v>0</v>
      </c>
      <c r="AT281" s="145">
        <v>0</v>
      </c>
      <c r="AU281" s="145">
        <v>0</v>
      </c>
      <c r="AV281" s="145">
        <v>0</v>
      </c>
      <c r="AW281" s="145">
        <v>0</v>
      </c>
      <c r="AX281" s="145">
        <v>0</v>
      </c>
      <c r="AY281" s="145">
        <v>0</v>
      </c>
      <c r="AZ281" s="145">
        <v>0</v>
      </c>
      <c r="BA281" s="145">
        <v>0</v>
      </c>
      <c r="BB281" s="145">
        <v>0</v>
      </c>
      <c r="BC281" s="28"/>
      <c r="BD281" s="142">
        <f t="shared" si="111"/>
        <v>0</v>
      </c>
      <c r="BF281" s="155">
        <f t="shared" si="112"/>
        <v>0</v>
      </c>
      <c r="BG281" s="152">
        <v>0</v>
      </c>
      <c r="BH281" s="152">
        <v>0</v>
      </c>
      <c r="BI281" s="145">
        <v>0</v>
      </c>
      <c r="BJ281" s="145">
        <v>0</v>
      </c>
      <c r="BK281" s="145">
        <v>0</v>
      </c>
      <c r="BL281" s="140">
        <f t="shared" si="113"/>
        <v>1</v>
      </c>
      <c r="BM281" s="28"/>
      <c r="BN281" s="155">
        <f t="shared" si="114"/>
        <v>0</v>
      </c>
      <c r="BO281" s="152">
        <v>0</v>
      </c>
      <c r="BP281" s="145">
        <v>0</v>
      </c>
      <c r="BQ281" s="145">
        <v>0</v>
      </c>
      <c r="BR281" s="145">
        <v>0</v>
      </c>
      <c r="BS281" s="140">
        <f t="shared" si="115"/>
        <v>1</v>
      </c>
      <c r="BU281" s="155">
        <f t="shared" si="116"/>
        <v>0</v>
      </c>
      <c r="BV281" s="152">
        <v>0</v>
      </c>
      <c r="BW281" s="152">
        <v>0</v>
      </c>
      <c r="BX281" s="152">
        <v>0</v>
      </c>
      <c r="BY281" s="152">
        <v>0</v>
      </c>
      <c r="BZ281" s="152">
        <v>0</v>
      </c>
      <c r="CA281" s="152">
        <v>0</v>
      </c>
      <c r="CB281" s="152">
        <v>0</v>
      </c>
      <c r="CC281" s="140">
        <f t="shared" si="117"/>
        <v>1</v>
      </c>
      <c r="CE281" s="157" cm="1">
        <f t="array" ref="CE281">IF($AA281=0,0,
IF(OR(ROUND($BD281,2)&lt;&gt;1,
OR($AI281:$BB281&lt;0)),1,0))</f>
        <v>0</v>
      </c>
      <c r="CG281" s="159">
        <f t="shared" si="118"/>
        <v>0</v>
      </c>
      <c r="CH281" s="159">
        <f t="shared" si="119"/>
        <v>0</v>
      </c>
      <c r="CI281" s="159">
        <f>SUM(CH$12:CH281)+1</f>
        <v>475</v>
      </c>
      <c r="CJ281" s="144" t="str">
        <f t="shared" si="106"/>
        <v>N/A</v>
      </c>
      <c r="CK281" s="159" t="str">
        <f>IFERROR(RANK(CJ281,CJ$12:CJ$286,0)+COUNTIF(CJ$12:CJ281,CJ281)-1,NA)</f>
        <v>N/A</v>
      </c>
      <c r="CM281" s="208" t="s">
        <v>741</v>
      </c>
      <c r="CN281" s="208" t="str">
        <f t="shared" si="107"/>
        <v>FY21</v>
      </c>
      <c r="CO281" s="52" cm="1">
        <f t="array" ref="CO281">Inflation!$S$11
/INDEX(Inflation!$J$11:$Z$11,,MATCH(RIGHT(CM281,2),RIGHT(Inflation!$J$9:$Z$9,2),0))
/(1+Inflation!$S$10)^0.5</f>
        <v>0.99572464908317349</v>
      </c>
      <c r="CP281" s="208" t="s">
        <v>199</v>
      </c>
    </row>
    <row r="282" spans="1:94" hidden="1" x14ac:dyDescent="0.2">
      <c r="A282" s="49">
        <f>IF(AND(COUNTIF(D$12:D282,D282)&gt;1,D282&lt;&gt;"[Project Name]"),1,0)</f>
        <v>0</v>
      </c>
      <c r="C282" s="28">
        <f t="shared" si="108"/>
        <v>271</v>
      </c>
      <c r="D282" s="29" t="s">
        <v>737</v>
      </c>
      <c r="E282" s="29" t="b">
        <v>0</v>
      </c>
      <c r="F282" s="148" t="s">
        <v>30</v>
      </c>
      <c r="G282" s="148" t="s">
        <v>30</v>
      </c>
      <c r="H282" s="148" t="s">
        <v>30</v>
      </c>
      <c r="I282" s="148" t="s">
        <v>15</v>
      </c>
      <c r="J282" s="148" t="s">
        <v>15</v>
      </c>
      <c r="K282" s="148" t="s">
        <v>15</v>
      </c>
      <c r="L282" s="148" t="s">
        <v>15</v>
      </c>
      <c r="M282" s="148" t="s">
        <v>15</v>
      </c>
      <c r="N282" s="148" t="s">
        <v>15</v>
      </c>
      <c r="O282" s="145">
        <v>0</v>
      </c>
      <c r="P282" s="148" t="s">
        <v>15</v>
      </c>
      <c r="Q282" s="149" t="s">
        <v>132</v>
      </c>
      <c r="R282" s="32" t="s">
        <v>738</v>
      </c>
      <c r="S282" s="145">
        <v>0.4</v>
      </c>
      <c r="T282" s="43">
        <f t="shared" si="109"/>
        <v>0.6</v>
      </c>
      <c r="V282" s="164">
        <v>0</v>
      </c>
      <c r="W282" s="164">
        <v>0</v>
      </c>
      <c r="X282" s="164">
        <v>0</v>
      </c>
      <c r="Y282" s="164">
        <v>0</v>
      </c>
      <c r="Z282" s="164">
        <v>0</v>
      </c>
      <c r="AA282" s="141">
        <f t="shared" si="110"/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I282" s="145">
        <v>0</v>
      </c>
      <c r="AJ282" s="145">
        <v>0</v>
      </c>
      <c r="AK282" s="145">
        <v>0</v>
      </c>
      <c r="AL282" s="145">
        <v>0</v>
      </c>
      <c r="AM282" s="145">
        <v>0</v>
      </c>
      <c r="AN282" s="145">
        <v>0</v>
      </c>
      <c r="AO282" s="145">
        <v>0</v>
      </c>
      <c r="AP282" s="145">
        <v>0</v>
      </c>
      <c r="AQ282" s="145">
        <v>0</v>
      </c>
      <c r="AR282" s="145">
        <v>0</v>
      </c>
      <c r="AS282" s="145">
        <v>0</v>
      </c>
      <c r="AT282" s="145">
        <v>0</v>
      </c>
      <c r="AU282" s="145">
        <v>0</v>
      </c>
      <c r="AV282" s="145">
        <v>0</v>
      </c>
      <c r="AW282" s="145">
        <v>0</v>
      </c>
      <c r="AX282" s="145">
        <v>0</v>
      </c>
      <c r="AY282" s="145">
        <v>0</v>
      </c>
      <c r="AZ282" s="145">
        <v>0</v>
      </c>
      <c r="BA282" s="145">
        <v>0</v>
      </c>
      <c r="BB282" s="145">
        <v>0</v>
      </c>
      <c r="BC282" s="28"/>
      <c r="BD282" s="142">
        <f t="shared" si="111"/>
        <v>0</v>
      </c>
      <c r="BF282" s="155">
        <f t="shared" si="112"/>
        <v>0</v>
      </c>
      <c r="BG282" s="152">
        <v>0</v>
      </c>
      <c r="BH282" s="152">
        <v>0</v>
      </c>
      <c r="BI282" s="145">
        <v>0</v>
      </c>
      <c r="BJ282" s="145">
        <v>0</v>
      </c>
      <c r="BK282" s="145">
        <v>0</v>
      </c>
      <c r="BL282" s="140">
        <f t="shared" si="113"/>
        <v>1</v>
      </c>
      <c r="BM282" s="28"/>
      <c r="BN282" s="155">
        <f t="shared" si="114"/>
        <v>0</v>
      </c>
      <c r="BO282" s="152">
        <v>0</v>
      </c>
      <c r="BP282" s="145">
        <v>0</v>
      </c>
      <c r="BQ282" s="145">
        <v>0</v>
      </c>
      <c r="BR282" s="145">
        <v>0</v>
      </c>
      <c r="BS282" s="140">
        <f t="shared" si="115"/>
        <v>1</v>
      </c>
      <c r="BU282" s="155">
        <f t="shared" si="116"/>
        <v>0</v>
      </c>
      <c r="BV282" s="152">
        <v>0</v>
      </c>
      <c r="BW282" s="152">
        <v>0</v>
      </c>
      <c r="BX282" s="152">
        <v>0</v>
      </c>
      <c r="BY282" s="152">
        <v>0</v>
      </c>
      <c r="BZ282" s="152">
        <v>0</v>
      </c>
      <c r="CA282" s="152">
        <v>0</v>
      </c>
      <c r="CB282" s="152">
        <v>0</v>
      </c>
      <c r="CC282" s="140">
        <f t="shared" si="117"/>
        <v>1</v>
      </c>
      <c r="CE282" s="157" cm="1">
        <f t="array" ref="CE282">IF($AA282=0,0,
IF(OR(ROUND($BD282,2)&lt;&gt;1,
OR($AI282:$BB282&lt;0)),1,0))</f>
        <v>0</v>
      </c>
      <c r="CG282" s="159">
        <f t="shared" si="118"/>
        <v>0</v>
      </c>
      <c r="CH282" s="159">
        <f t="shared" si="119"/>
        <v>0</v>
      </c>
      <c r="CI282" s="159">
        <f>SUM(CH$12:CH282)+1</f>
        <v>475</v>
      </c>
      <c r="CJ282" s="144" t="str">
        <f t="shared" si="106"/>
        <v>N/A</v>
      </c>
      <c r="CK282" s="159" t="str">
        <f>IFERROR(RANK(CJ282,CJ$12:CJ$286,0)+COUNTIF(CJ$12:CJ282,CJ282)-1,NA)</f>
        <v>N/A</v>
      </c>
      <c r="CM282" s="208" t="s">
        <v>741</v>
      </c>
      <c r="CN282" s="208" t="str">
        <f t="shared" si="107"/>
        <v>FY21</v>
      </c>
      <c r="CO282" s="52" cm="1">
        <f t="array" ref="CO282">Inflation!$S$11
/INDEX(Inflation!$J$11:$Z$11,,MATCH(RIGHT(CM282,2),RIGHT(Inflation!$J$9:$Z$9,2),0))
/(1+Inflation!$S$10)^0.5</f>
        <v>0.99572464908317349</v>
      </c>
      <c r="CP282" s="208" t="s">
        <v>199</v>
      </c>
    </row>
    <row r="283" spans="1:94" hidden="1" x14ac:dyDescent="0.2">
      <c r="A283" s="49">
        <f>IF(AND(COUNTIF(D$12:D283,D283)&gt;1,D283&lt;&gt;"[Project Name]"),1,0)</f>
        <v>0</v>
      </c>
      <c r="C283" s="28">
        <f t="shared" si="108"/>
        <v>272</v>
      </c>
      <c r="D283" s="29" t="s">
        <v>737</v>
      </c>
      <c r="E283" s="29" t="b">
        <v>0</v>
      </c>
      <c r="F283" s="148" t="s">
        <v>30</v>
      </c>
      <c r="G283" s="148" t="s">
        <v>30</v>
      </c>
      <c r="H283" s="148" t="s">
        <v>30</v>
      </c>
      <c r="I283" s="148" t="s">
        <v>15</v>
      </c>
      <c r="J283" s="148" t="s">
        <v>15</v>
      </c>
      <c r="K283" s="148" t="s">
        <v>15</v>
      </c>
      <c r="L283" s="148" t="s">
        <v>15</v>
      </c>
      <c r="M283" s="148" t="s">
        <v>15</v>
      </c>
      <c r="N283" s="148" t="s">
        <v>15</v>
      </c>
      <c r="O283" s="145">
        <v>0</v>
      </c>
      <c r="P283" s="148" t="s">
        <v>15</v>
      </c>
      <c r="Q283" s="149" t="s">
        <v>132</v>
      </c>
      <c r="R283" s="32" t="s">
        <v>738</v>
      </c>
      <c r="S283" s="145">
        <v>0.4</v>
      </c>
      <c r="T283" s="43">
        <f t="shared" si="109"/>
        <v>0.6</v>
      </c>
      <c r="V283" s="164">
        <v>0</v>
      </c>
      <c r="W283" s="164">
        <v>0</v>
      </c>
      <c r="X283" s="164">
        <v>0</v>
      </c>
      <c r="Y283" s="164">
        <v>0</v>
      </c>
      <c r="Z283" s="164">
        <v>0</v>
      </c>
      <c r="AA283" s="141">
        <f t="shared" si="110"/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I283" s="145">
        <v>0</v>
      </c>
      <c r="AJ283" s="145">
        <v>0</v>
      </c>
      <c r="AK283" s="145">
        <v>0</v>
      </c>
      <c r="AL283" s="145">
        <v>0</v>
      </c>
      <c r="AM283" s="145">
        <v>0</v>
      </c>
      <c r="AN283" s="145">
        <v>0</v>
      </c>
      <c r="AO283" s="145">
        <v>0</v>
      </c>
      <c r="AP283" s="145">
        <v>0</v>
      </c>
      <c r="AQ283" s="145">
        <v>0</v>
      </c>
      <c r="AR283" s="145">
        <v>0</v>
      </c>
      <c r="AS283" s="145">
        <v>0</v>
      </c>
      <c r="AT283" s="145">
        <v>0</v>
      </c>
      <c r="AU283" s="145">
        <v>0</v>
      </c>
      <c r="AV283" s="145">
        <v>0</v>
      </c>
      <c r="AW283" s="145">
        <v>0</v>
      </c>
      <c r="AX283" s="145">
        <v>0</v>
      </c>
      <c r="AY283" s="145">
        <v>0</v>
      </c>
      <c r="AZ283" s="145">
        <v>0</v>
      </c>
      <c r="BA283" s="145">
        <v>0</v>
      </c>
      <c r="BB283" s="145">
        <v>0</v>
      </c>
      <c r="BC283" s="28"/>
      <c r="BD283" s="142">
        <f t="shared" si="111"/>
        <v>0</v>
      </c>
      <c r="BF283" s="155">
        <f t="shared" si="112"/>
        <v>0</v>
      </c>
      <c r="BG283" s="152">
        <v>0</v>
      </c>
      <c r="BH283" s="152">
        <v>0</v>
      </c>
      <c r="BI283" s="145">
        <v>0</v>
      </c>
      <c r="BJ283" s="145">
        <v>0</v>
      </c>
      <c r="BK283" s="145">
        <v>0</v>
      </c>
      <c r="BL283" s="140">
        <f t="shared" si="113"/>
        <v>1</v>
      </c>
      <c r="BM283" s="28"/>
      <c r="BN283" s="155">
        <f t="shared" si="114"/>
        <v>0</v>
      </c>
      <c r="BO283" s="152">
        <v>0</v>
      </c>
      <c r="BP283" s="145">
        <v>0</v>
      </c>
      <c r="BQ283" s="145">
        <v>0</v>
      </c>
      <c r="BR283" s="145">
        <v>0</v>
      </c>
      <c r="BS283" s="140">
        <f t="shared" si="115"/>
        <v>1</v>
      </c>
      <c r="BU283" s="155">
        <f t="shared" si="116"/>
        <v>0</v>
      </c>
      <c r="BV283" s="152">
        <v>0</v>
      </c>
      <c r="BW283" s="152">
        <v>0</v>
      </c>
      <c r="BX283" s="152">
        <v>0</v>
      </c>
      <c r="BY283" s="152">
        <v>0</v>
      </c>
      <c r="BZ283" s="152">
        <v>0</v>
      </c>
      <c r="CA283" s="152">
        <v>0</v>
      </c>
      <c r="CB283" s="152">
        <v>0</v>
      </c>
      <c r="CC283" s="140">
        <f t="shared" si="117"/>
        <v>1</v>
      </c>
      <c r="CE283" s="157" cm="1">
        <f t="array" ref="CE283">IF($AA283=0,0,
IF(OR(ROUND($BD283,2)&lt;&gt;1,
OR($AI283:$BB283&lt;0)),1,0))</f>
        <v>0</v>
      </c>
      <c r="CG283" s="159">
        <f t="shared" si="118"/>
        <v>0</v>
      </c>
      <c r="CH283" s="159">
        <f t="shared" si="119"/>
        <v>0</v>
      </c>
      <c r="CI283" s="159">
        <f>SUM(CH$12:CH283)+1</f>
        <v>475</v>
      </c>
      <c r="CJ283" s="144" t="str">
        <f t="shared" si="106"/>
        <v>N/A</v>
      </c>
      <c r="CK283" s="159" t="str">
        <f>IFERROR(RANK(CJ283,CJ$12:CJ$286,0)+COUNTIF(CJ$12:CJ283,CJ283)-1,NA)</f>
        <v>N/A</v>
      </c>
      <c r="CM283" s="208" t="s">
        <v>741</v>
      </c>
      <c r="CN283" s="208" t="str">
        <f t="shared" si="107"/>
        <v>FY21</v>
      </c>
      <c r="CO283" s="52" cm="1">
        <f t="array" ref="CO283">Inflation!$S$11
/INDEX(Inflation!$J$11:$Z$11,,MATCH(RIGHT(CM283,2),RIGHT(Inflation!$J$9:$Z$9,2),0))
/(1+Inflation!$S$10)^0.5</f>
        <v>0.99572464908317349</v>
      </c>
      <c r="CP283" s="208" t="s">
        <v>199</v>
      </c>
    </row>
    <row r="284" spans="1:94" hidden="1" x14ac:dyDescent="0.2">
      <c r="A284" s="49">
        <f>IF(AND(COUNTIF(D$12:D284,D284)&gt;1,D284&lt;&gt;"[Project Name]"),1,0)</f>
        <v>0</v>
      </c>
      <c r="C284" s="28">
        <f t="shared" si="108"/>
        <v>273</v>
      </c>
      <c r="D284" s="29" t="s">
        <v>737</v>
      </c>
      <c r="E284" s="29" t="b">
        <v>0</v>
      </c>
      <c r="F284" s="148" t="s">
        <v>30</v>
      </c>
      <c r="G284" s="148" t="s">
        <v>30</v>
      </c>
      <c r="H284" s="148" t="s">
        <v>30</v>
      </c>
      <c r="I284" s="148" t="s">
        <v>15</v>
      </c>
      <c r="J284" s="148" t="s">
        <v>15</v>
      </c>
      <c r="K284" s="148" t="s">
        <v>15</v>
      </c>
      <c r="L284" s="148" t="s">
        <v>15</v>
      </c>
      <c r="M284" s="148" t="s">
        <v>15</v>
      </c>
      <c r="N284" s="148" t="s">
        <v>15</v>
      </c>
      <c r="O284" s="145">
        <v>0</v>
      </c>
      <c r="P284" s="148" t="s">
        <v>15</v>
      </c>
      <c r="Q284" s="149" t="s">
        <v>132</v>
      </c>
      <c r="R284" s="32" t="s">
        <v>738</v>
      </c>
      <c r="S284" s="145">
        <v>0.4</v>
      </c>
      <c r="T284" s="43">
        <f t="shared" si="109"/>
        <v>0.6</v>
      </c>
      <c r="V284" s="164">
        <v>0</v>
      </c>
      <c r="W284" s="164">
        <v>0</v>
      </c>
      <c r="X284" s="164">
        <v>0</v>
      </c>
      <c r="Y284" s="164">
        <v>0</v>
      </c>
      <c r="Z284" s="164">
        <v>0</v>
      </c>
      <c r="AA284" s="141">
        <f t="shared" si="110"/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I284" s="145">
        <v>0</v>
      </c>
      <c r="AJ284" s="145">
        <v>0</v>
      </c>
      <c r="AK284" s="145">
        <v>0</v>
      </c>
      <c r="AL284" s="145">
        <v>0</v>
      </c>
      <c r="AM284" s="145">
        <v>0</v>
      </c>
      <c r="AN284" s="145">
        <v>0</v>
      </c>
      <c r="AO284" s="145">
        <v>0</v>
      </c>
      <c r="AP284" s="145">
        <v>0</v>
      </c>
      <c r="AQ284" s="145">
        <v>0</v>
      </c>
      <c r="AR284" s="145">
        <v>0</v>
      </c>
      <c r="AS284" s="145">
        <v>0</v>
      </c>
      <c r="AT284" s="145">
        <v>0</v>
      </c>
      <c r="AU284" s="145">
        <v>0</v>
      </c>
      <c r="AV284" s="145">
        <v>0</v>
      </c>
      <c r="AW284" s="145">
        <v>0</v>
      </c>
      <c r="AX284" s="145">
        <v>0</v>
      </c>
      <c r="AY284" s="145">
        <v>0</v>
      </c>
      <c r="AZ284" s="145">
        <v>0</v>
      </c>
      <c r="BA284" s="145">
        <v>0</v>
      </c>
      <c r="BB284" s="145">
        <v>0</v>
      </c>
      <c r="BC284" s="28"/>
      <c r="BD284" s="142">
        <f t="shared" si="111"/>
        <v>0</v>
      </c>
      <c r="BF284" s="155">
        <f t="shared" si="112"/>
        <v>0</v>
      </c>
      <c r="BG284" s="152">
        <v>0</v>
      </c>
      <c r="BH284" s="152">
        <v>0</v>
      </c>
      <c r="BI284" s="145">
        <v>0</v>
      </c>
      <c r="BJ284" s="145">
        <v>0</v>
      </c>
      <c r="BK284" s="145">
        <v>0</v>
      </c>
      <c r="BL284" s="140">
        <f t="shared" si="113"/>
        <v>1</v>
      </c>
      <c r="BM284" s="28"/>
      <c r="BN284" s="155">
        <f t="shared" si="114"/>
        <v>0</v>
      </c>
      <c r="BO284" s="152">
        <v>0</v>
      </c>
      <c r="BP284" s="145">
        <v>0</v>
      </c>
      <c r="BQ284" s="145">
        <v>0</v>
      </c>
      <c r="BR284" s="145">
        <v>0</v>
      </c>
      <c r="BS284" s="140">
        <f t="shared" si="115"/>
        <v>1</v>
      </c>
      <c r="BU284" s="155">
        <f t="shared" si="116"/>
        <v>0</v>
      </c>
      <c r="BV284" s="152">
        <v>0</v>
      </c>
      <c r="BW284" s="152">
        <v>0</v>
      </c>
      <c r="BX284" s="152">
        <v>0</v>
      </c>
      <c r="BY284" s="152">
        <v>0</v>
      </c>
      <c r="BZ284" s="152">
        <v>0</v>
      </c>
      <c r="CA284" s="152">
        <v>0</v>
      </c>
      <c r="CB284" s="152">
        <v>0</v>
      </c>
      <c r="CC284" s="140">
        <f t="shared" si="117"/>
        <v>1</v>
      </c>
      <c r="CE284" s="157" cm="1">
        <f t="array" ref="CE284">IF($AA284=0,0,
IF(OR(ROUND($BD284,2)&lt;&gt;1,
OR($AI284:$BB284&lt;0)),1,0))</f>
        <v>0</v>
      </c>
      <c r="CG284" s="159">
        <f t="shared" si="118"/>
        <v>0</v>
      </c>
      <c r="CH284" s="159">
        <f t="shared" si="119"/>
        <v>0</v>
      </c>
      <c r="CI284" s="159">
        <f>SUM(CH$12:CH284)+1</f>
        <v>475</v>
      </c>
      <c r="CJ284" s="144" t="str">
        <f t="shared" si="106"/>
        <v>N/A</v>
      </c>
      <c r="CK284" s="159" t="str">
        <f>IFERROR(RANK(CJ284,CJ$12:CJ$286,0)+COUNTIF(CJ$12:CJ284,CJ284)-1,NA)</f>
        <v>N/A</v>
      </c>
      <c r="CM284" s="208" t="s">
        <v>741</v>
      </c>
      <c r="CN284" s="208" t="str">
        <f t="shared" si="107"/>
        <v>FY21</v>
      </c>
      <c r="CO284" s="52" cm="1">
        <f t="array" ref="CO284">Inflation!$S$11
/INDEX(Inflation!$J$11:$Z$11,,MATCH(RIGHT(CM284,2),RIGHT(Inflation!$J$9:$Z$9,2),0))
/(1+Inflation!$S$10)^0.5</f>
        <v>0.99572464908317349</v>
      </c>
      <c r="CP284" s="208" t="s">
        <v>199</v>
      </c>
    </row>
    <row r="285" spans="1:94" hidden="1" x14ac:dyDescent="0.2">
      <c r="A285" s="49">
        <f>IF(AND(COUNTIF(D$12:D285,D285)&gt;1,D285&lt;&gt;"[Project Name]"),1,0)</f>
        <v>0</v>
      </c>
      <c r="C285" s="28">
        <f t="shared" si="108"/>
        <v>274</v>
      </c>
      <c r="D285" s="29" t="s">
        <v>737</v>
      </c>
      <c r="E285" s="29" t="b">
        <v>0</v>
      </c>
      <c r="F285" s="148" t="s">
        <v>30</v>
      </c>
      <c r="G285" s="148" t="s">
        <v>30</v>
      </c>
      <c r="H285" s="148" t="s">
        <v>30</v>
      </c>
      <c r="I285" s="148" t="s">
        <v>15</v>
      </c>
      <c r="J285" s="148" t="s">
        <v>15</v>
      </c>
      <c r="K285" s="148" t="s">
        <v>15</v>
      </c>
      <c r="L285" s="148" t="s">
        <v>15</v>
      </c>
      <c r="M285" s="148" t="s">
        <v>15</v>
      </c>
      <c r="N285" s="148" t="s">
        <v>15</v>
      </c>
      <c r="O285" s="145">
        <v>0</v>
      </c>
      <c r="P285" s="148" t="s">
        <v>15</v>
      </c>
      <c r="Q285" s="149" t="s">
        <v>132</v>
      </c>
      <c r="R285" s="32" t="s">
        <v>738</v>
      </c>
      <c r="S285" s="145">
        <v>0.4</v>
      </c>
      <c r="T285" s="43">
        <f t="shared" si="109"/>
        <v>0.6</v>
      </c>
      <c r="V285" s="164">
        <v>0</v>
      </c>
      <c r="W285" s="164">
        <v>0</v>
      </c>
      <c r="X285" s="164">
        <v>0</v>
      </c>
      <c r="Y285" s="164">
        <v>0</v>
      </c>
      <c r="Z285" s="164">
        <v>0</v>
      </c>
      <c r="AA285" s="141">
        <f t="shared" si="110"/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I285" s="145">
        <v>0</v>
      </c>
      <c r="AJ285" s="145">
        <v>0</v>
      </c>
      <c r="AK285" s="145">
        <v>0</v>
      </c>
      <c r="AL285" s="145">
        <v>0</v>
      </c>
      <c r="AM285" s="145">
        <v>0</v>
      </c>
      <c r="AN285" s="145">
        <v>0</v>
      </c>
      <c r="AO285" s="145">
        <v>0</v>
      </c>
      <c r="AP285" s="145">
        <v>0</v>
      </c>
      <c r="AQ285" s="145">
        <v>0</v>
      </c>
      <c r="AR285" s="145">
        <v>0</v>
      </c>
      <c r="AS285" s="145">
        <v>0</v>
      </c>
      <c r="AT285" s="145">
        <v>0</v>
      </c>
      <c r="AU285" s="145">
        <v>0</v>
      </c>
      <c r="AV285" s="145">
        <v>0</v>
      </c>
      <c r="AW285" s="145">
        <v>0</v>
      </c>
      <c r="AX285" s="145">
        <v>0</v>
      </c>
      <c r="AY285" s="145">
        <v>0</v>
      </c>
      <c r="AZ285" s="145">
        <v>0</v>
      </c>
      <c r="BA285" s="145">
        <v>0</v>
      </c>
      <c r="BB285" s="145">
        <v>0</v>
      </c>
      <c r="BC285" s="28"/>
      <c r="BD285" s="142">
        <f t="shared" si="111"/>
        <v>0</v>
      </c>
      <c r="BF285" s="155">
        <f t="shared" si="112"/>
        <v>0</v>
      </c>
      <c r="BG285" s="152">
        <v>0</v>
      </c>
      <c r="BH285" s="152">
        <v>0</v>
      </c>
      <c r="BI285" s="145">
        <v>0</v>
      </c>
      <c r="BJ285" s="145">
        <v>0</v>
      </c>
      <c r="BK285" s="145">
        <v>0</v>
      </c>
      <c r="BL285" s="140">
        <f t="shared" si="113"/>
        <v>1</v>
      </c>
      <c r="BM285" s="28"/>
      <c r="BN285" s="155">
        <f t="shared" si="114"/>
        <v>0</v>
      </c>
      <c r="BO285" s="152">
        <v>0</v>
      </c>
      <c r="BP285" s="145">
        <v>0</v>
      </c>
      <c r="BQ285" s="145">
        <v>0</v>
      </c>
      <c r="BR285" s="145">
        <v>0</v>
      </c>
      <c r="BS285" s="140">
        <f t="shared" si="115"/>
        <v>1</v>
      </c>
      <c r="BU285" s="155">
        <f t="shared" si="116"/>
        <v>0</v>
      </c>
      <c r="BV285" s="152">
        <v>0</v>
      </c>
      <c r="BW285" s="152">
        <v>0</v>
      </c>
      <c r="BX285" s="152">
        <v>0</v>
      </c>
      <c r="BY285" s="152">
        <v>0</v>
      </c>
      <c r="BZ285" s="152">
        <v>0</v>
      </c>
      <c r="CA285" s="152">
        <v>0</v>
      </c>
      <c r="CB285" s="152">
        <v>0</v>
      </c>
      <c r="CC285" s="140">
        <f t="shared" si="117"/>
        <v>1</v>
      </c>
      <c r="CE285" s="157" cm="1">
        <f t="array" ref="CE285">IF($AA285=0,0,
IF(OR(ROUND($BD285,2)&lt;&gt;1,
OR($AI285:$BB285&lt;0)),1,0))</f>
        <v>0</v>
      </c>
      <c r="CG285" s="159">
        <f t="shared" si="118"/>
        <v>0</v>
      </c>
      <c r="CH285" s="159">
        <f t="shared" si="119"/>
        <v>0</v>
      </c>
      <c r="CI285" s="159">
        <f>SUM(CH$12:CH285)+1</f>
        <v>475</v>
      </c>
      <c r="CJ285" s="144" t="str">
        <f t="shared" si="106"/>
        <v>N/A</v>
      </c>
      <c r="CK285" s="159" t="str">
        <f>IFERROR(RANK(CJ285,CJ$12:CJ$286,0)+COUNTIF(CJ$12:CJ285,CJ285)-1,NA)</f>
        <v>N/A</v>
      </c>
      <c r="CM285" s="208" t="s">
        <v>741</v>
      </c>
      <c r="CN285" s="208" t="str">
        <f t="shared" si="107"/>
        <v>FY21</v>
      </c>
      <c r="CO285" s="52" cm="1">
        <f t="array" ref="CO285">Inflation!$S$11
/INDEX(Inflation!$J$11:$Z$11,,MATCH(RIGHT(CM285,2),RIGHT(Inflation!$J$9:$Z$9,2),0))
/(1+Inflation!$S$10)^0.5</f>
        <v>0.99572464908317349</v>
      </c>
      <c r="CP285" s="208" t="s">
        <v>199</v>
      </c>
    </row>
    <row r="286" spans="1:94" hidden="1" x14ac:dyDescent="0.2">
      <c r="A286" s="49">
        <f>IF(AND(COUNTIF(D$12:D286,D286)&gt;1,D286&lt;&gt;"[Project Name]"),1,0)</f>
        <v>0</v>
      </c>
      <c r="C286" s="28">
        <f t="shared" si="108"/>
        <v>275</v>
      </c>
      <c r="D286" s="29" t="s">
        <v>737</v>
      </c>
      <c r="E286" s="29" t="b">
        <v>0</v>
      </c>
      <c r="F286" s="148" t="s">
        <v>30</v>
      </c>
      <c r="G286" s="148" t="s">
        <v>30</v>
      </c>
      <c r="H286" s="148" t="s">
        <v>30</v>
      </c>
      <c r="I286" s="148" t="s">
        <v>15</v>
      </c>
      <c r="J286" s="148" t="s">
        <v>15</v>
      </c>
      <c r="K286" s="148" t="s">
        <v>15</v>
      </c>
      <c r="L286" s="148" t="s">
        <v>15</v>
      </c>
      <c r="M286" s="148" t="s">
        <v>15</v>
      </c>
      <c r="N286" s="148" t="s">
        <v>15</v>
      </c>
      <c r="O286" s="145">
        <v>0</v>
      </c>
      <c r="P286" s="148" t="s">
        <v>15</v>
      </c>
      <c r="Q286" s="149" t="s">
        <v>132</v>
      </c>
      <c r="R286" s="32" t="s">
        <v>738</v>
      </c>
      <c r="S286" s="145">
        <v>0.4</v>
      </c>
      <c r="T286" s="43">
        <f t="shared" si="109"/>
        <v>0.6</v>
      </c>
      <c r="V286" s="164">
        <v>0</v>
      </c>
      <c r="W286" s="164">
        <v>0</v>
      </c>
      <c r="X286" s="164">
        <v>0</v>
      </c>
      <c r="Y286" s="164">
        <v>0</v>
      </c>
      <c r="Z286" s="164">
        <v>0</v>
      </c>
      <c r="AA286" s="141">
        <f t="shared" si="110"/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I286" s="145">
        <v>0</v>
      </c>
      <c r="AJ286" s="145">
        <v>0</v>
      </c>
      <c r="AK286" s="145">
        <v>0</v>
      </c>
      <c r="AL286" s="145">
        <v>0</v>
      </c>
      <c r="AM286" s="145">
        <v>0</v>
      </c>
      <c r="AN286" s="145">
        <v>0</v>
      </c>
      <c r="AO286" s="145">
        <v>0</v>
      </c>
      <c r="AP286" s="145">
        <v>0</v>
      </c>
      <c r="AQ286" s="145">
        <v>0</v>
      </c>
      <c r="AR286" s="145">
        <v>0</v>
      </c>
      <c r="AS286" s="145">
        <v>0</v>
      </c>
      <c r="AT286" s="145">
        <v>0</v>
      </c>
      <c r="AU286" s="145">
        <v>0</v>
      </c>
      <c r="AV286" s="145">
        <v>0</v>
      </c>
      <c r="AW286" s="145">
        <v>0</v>
      </c>
      <c r="AX286" s="145">
        <v>0</v>
      </c>
      <c r="AY286" s="145">
        <v>0</v>
      </c>
      <c r="AZ286" s="145">
        <v>0</v>
      </c>
      <c r="BA286" s="145">
        <v>0</v>
      </c>
      <c r="BB286" s="145">
        <v>0</v>
      </c>
      <c r="BC286" s="28"/>
      <c r="BD286" s="142">
        <f t="shared" si="111"/>
        <v>0</v>
      </c>
      <c r="BF286" s="155">
        <f t="shared" si="112"/>
        <v>0</v>
      </c>
      <c r="BG286" s="152">
        <v>0</v>
      </c>
      <c r="BH286" s="152">
        <v>0</v>
      </c>
      <c r="BI286" s="145">
        <v>0</v>
      </c>
      <c r="BJ286" s="145">
        <v>0</v>
      </c>
      <c r="BK286" s="145">
        <v>0</v>
      </c>
      <c r="BL286" s="140">
        <f t="shared" si="113"/>
        <v>1</v>
      </c>
      <c r="BM286" s="28"/>
      <c r="BN286" s="155">
        <f t="shared" si="114"/>
        <v>0</v>
      </c>
      <c r="BO286" s="152">
        <v>0</v>
      </c>
      <c r="BP286" s="145">
        <v>0</v>
      </c>
      <c r="BQ286" s="145">
        <v>0</v>
      </c>
      <c r="BR286" s="145">
        <v>0</v>
      </c>
      <c r="BS286" s="140">
        <f t="shared" si="115"/>
        <v>1</v>
      </c>
      <c r="BU286" s="155">
        <f t="shared" si="116"/>
        <v>0</v>
      </c>
      <c r="BV286" s="152">
        <v>0</v>
      </c>
      <c r="BW286" s="152">
        <v>0</v>
      </c>
      <c r="BX286" s="152">
        <v>0</v>
      </c>
      <c r="BY286" s="152">
        <v>0</v>
      </c>
      <c r="BZ286" s="152">
        <v>0</v>
      </c>
      <c r="CA286" s="152">
        <v>0</v>
      </c>
      <c r="CB286" s="152">
        <v>0</v>
      </c>
      <c r="CC286" s="140">
        <f t="shared" si="117"/>
        <v>1</v>
      </c>
      <c r="CE286" s="157" cm="1">
        <f t="array" ref="CE286">IF($AA286=0,0,
IF(OR(ROUND($BD286,2)&lt;&gt;1,
OR($AI286:$BB286&lt;0)),1,0))</f>
        <v>0</v>
      </c>
      <c r="CG286" s="159">
        <f t="shared" si="118"/>
        <v>0</v>
      </c>
      <c r="CH286" s="159">
        <f t="shared" si="119"/>
        <v>0</v>
      </c>
      <c r="CI286" s="159">
        <f>SUM(CH$12:CH286)+1</f>
        <v>475</v>
      </c>
      <c r="CJ286" s="144" t="str">
        <f t="shared" si="106"/>
        <v>N/A</v>
      </c>
      <c r="CK286" s="159" t="str">
        <f>IFERROR(RANK(CJ286,CJ$12:CJ$286,0)+COUNTIF(CJ$12:CJ286,CJ286)-1,NA)</f>
        <v>N/A</v>
      </c>
      <c r="CM286" s="208" t="s">
        <v>741</v>
      </c>
      <c r="CN286" s="208" t="str">
        <f t="shared" si="107"/>
        <v>FY21</v>
      </c>
      <c r="CO286" s="52" cm="1">
        <f t="array" ref="CO286">Inflation!$S$11
/INDEX(Inflation!$J$11:$Z$11,,MATCH(RIGHT(CM286,2),RIGHT(Inflation!$J$9:$Z$9,2),0))
/(1+Inflation!$S$10)^0.5</f>
        <v>0.99572464908317349</v>
      </c>
      <c r="CP286" s="208" t="s">
        <v>199</v>
      </c>
    </row>
    <row r="287" spans="1:94" x14ac:dyDescent="0.2">
      <c r="BC287" s="28"/>
      <c r="BM287" s="28"/>
    </row>
    <row r="288" spans="1:94" x14ac:dyDescent="0.2">
      <c r="D288" s="10" t="s">
        <v>143</v>
      </c>
      <c r="V288" s="70">
        <v>225.14801525199027</v>
      </c>
      <c r="W288" s="70">
        <v>249.31401146220443</v>
      </c>
      <c r="X288" s="70">
        <v>199.83572832922624</v>
      </c>
      <c r="Y288" s="70">
        <v>193.65040714667253</v>
      </c>
      <c r="Z288" s="70">
        <v>219.1926289466457</v>
      </c>
      <c r="AA288" s="70">
        <v>1090.5497822669661</v>
      </c>
    </row>
    <row r="290" spans="2:30" s="6" customFormat="1" ht="18" x14ac:dyDescent="0.2">
      <c r="B290" s="6" t="s">
        <v>1</v>
      </c>
    </row>
    <row r="301" spans="2:30" x14ac:dyDescent="0.2">
      <c r="AD301" s="196"/>
    </row>
  </sheetData>
  <autoFilter ref="C11:CI286" xr:uid="{00000000-0009-0000-0000-000003000000}">
    <filterColumn colId="5">
      <filters>
        <filter val="Augex"/>
        <filter val="NCIPAP"/>
        <filter val="Repex"/>
      </filters>
    </filterColumn>
  </autoFilter>
  <mergeCells count="1">
    <mergeCell ref="B5:D5"/>
  </mergeCells>
  <conditionalFormatting sqref="BF12:BL286 BN12:BS286 BU12:CC286">
    <cfRule type="expression" dxfId="11" priority="11">
      <formula>$H12&lt;&gt;Repex</formula>
    </cfRule>
  </conditionalFormatting>
  <conditionalFormatting sqref="F12:F286">
    <cfRule type="expression" dxfId="10" priority="10">
      <formula>ISERROR(MATCH(F12,AC_RIN_Lvl_1,0))</formula>
    </cfRule>
  </conditionalFormatting>
  <conditionalFormatting sqref="G12:G286">
    <cfRule type="expression" dxfId="9" priority="9">
      <formula>ISERROR(MATCH(G12,AC_RIN_Lvl_2,0))</formula>
    </cfRule>
  </conditionalFormatting>
  <conditionalFormatting sqref="H12:H286">
    <cfRule type="expression" dxfId="8" priority="8">
      <formula>ISERROR(MATCH(H12,AC_RIN_Lvl_3,0))</formula>
    </cfRule>
  </conditionalFormatting>
  <conditionalFormatting sqref="Q12:Q286">
    <cfRule type="expression" dxfId="7" priority="7">
      <formula>ISERROR(MATCH(Q12,Project_Program,0))</formula>
    </cfRule>
  </conditionalFormatting>
  <conditionalFormatting sqref="I12:I286">
    <cfRule type="expression" dxfId="6" priority="6">
      <formula>ISERROR(MATCH(I12,Augex_Driver,0))</formula>
    </cfRule>
  </conditionalFormatting>
  <conditionalFormatting sqref="J12:J286">
    <cfRule type="expression" dxfId="5" priority="5">
      <formula>ISERROR(MATCH(J12,Fleet_Property,0))</formula>
    </cfRule>
  </conditionalFormatting>
  <conditionalFormatting sqref="K12:K286">
    <cfRule type="expression" dxfId="4" priority="4">
      <formula>ISERROR(MATCH(K12,Repex_SC_1,0))</formula>
    </cfRule>
  </conditionalFormatting>
  <conditionalFormatting sqref="L12:L286">
    <cfRule type="expression" dxfId="3" priority="3">
      <formula>ISERROR(MATCH(L12,Repex_SC_2,0))</formula>
    </cfRule>
  </conditionalFormatting>
  <conditionalFormatting sqref="M12:M286">
    <cfRule type="expression" dxfId="2" priority="2">
      <formula>ISERROR(MATCH(M12,ICT_Category,0))</formula>
    </cfRule>
  </conditionalFormatting>
  <conditionalFormatting sqref="CM12:CN286">
    <cfRule type="expression" dxfId="1" priority="1">
      <formula>CM12="FY21"</formula>
    </cfRule>
  </conditionalFormatting>
  <dataValidations count="13">
    <dataValidation type="list" allowBlank="1" showInputMessage="1" showErrorMessage="1" sqref="G12:G286" xr:uid="{00000000-0002-0000-0300-000000000000}">
      <formula1>AC_RIN_Lvl_2</formula1>
    </dataValidation>
    <dataValidation type="list" allowBlank="1" showInputMessage="1" showErrorMessage="1" sqref="H12:H286" xr:uid="{00000000-0002-0000-0300-000001000000}">
      <formula1>AC_RIN_Lvl_3</formula1>
    </dataValidation>
    <dataValidation type="list" allowBlank="1" showInputMessage="1" showErrorMessage="1" sqref="F12:F286" xr:uid="{00000000-0002-0000-0300-000002000000}">
      <formula1>AC_RIN_Lvl_1</formula1>
    </dataValidation>
    <dataValidation type="list" allowBlank="1" showInputMessage="1" showErrorMessage="1" sqref="E12:E286" xr:uid="{00000000-0002-0000-0300-000003000000}">
      <formula1>True_False</formula1>
    </dataValidation>
    <dataValidation type="list" allowBlank="1" showInputMessage="1" showErrorMessage="1" sqref="Q12:Q286" xr:uid="{00000000-0002-0000-0300-000004000000}">
      <formula1>Project_Program</formula1>
    </dataValidation>
    <dataValidation type="decimal" operator="greaterThanOrEqual" allowBlank="1" showInputMessage="1" showErrorMessage="1" sqref="AC12:AG286 BO12:BR286 BG12:BK286 S12:S286 BV12:CB286 AI12:BB286" xr:uid="{00000000-0002-0000-0300-000005000000}">
      <formula1>0</formula1>
    </dataValidation>
    <dataValidation type="list" allowBlank="1" showInputMessage="1" showErrorMessage="1" sqref="I12:I286" xr:uid="{00000000-0002-0000-0300-000006000000}">
      <formula1>Augex_Driver</formula1>
    </dataValidation>
    <dataValidation type="list" allowBlank="1" showInputMessage="1" showErrorMessage="1" sqref="J12:J286" xr:uid="{00000000-0002-0000-0300-000007000000}">
      <formula1>Fleet_Property</formula1>
    </dataValidation>
    <dataValidation type="list" allowBlank="1" showInputMessage="1" showErrorMessage="1" sqref="N12:N286 CP12:CP286" xr:uid="{00000000-0002-0000-0300-000008000000}">
      <formula1>Yes_No</formula1>
    </dataValidation>
    <dataValidation type="decimal" allowBlank="1" showInputMessage="1" showErrorMessage="1" sqref="O12:O286" xr:uid="{00000000-0002-0000-0300-000009000000}">
      <formula1>0</formula1>
      <formula2>1</formula2>
    </dataValidation>
    <dataValidation type="list" allowBlank="1" showInputMessage="1" showErrorMessage="1" sqref="K12:K286" xr:uid="{00000000-0002-0000-0300-00000A000000}">
      <formula1>Repex_SC_1</formula1>
    </dataValidation>
    <dataValidation type="list" allowBlank="1" showInputMessage="1" showErrorMessage="1" sqref="L12:L286" xr:uid="{00000000-0002-0000-0300-00000B000000}">
      <formula1>Repex_SC_2</formula1>
    </dataValidation>
    <dataValidation type="list" allowBlank="1" showInputMessage="1" showErrorMessage="1" sqref="M12:M286" xr:uid="{00000000-0002-0000-0300-00000C000000}">
      <formula1>ICT_Category</formula1>
    </dataValidation>
  </dataValidations>
  <hyperlinks>
    <hyperlink ref="B5" location="'ToC'!$A$1" tooltip="Go To Table of Contents" display="='ToC'!B1" xr:uid="{00000000-0004-0000-0300-000000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  <pageSetUpPr fitToPage="1"/>
  </sheetPr>
  <dimension ref="A1:V108"/>
  <sheetViews>
    <sheetView showGridLines="0" workbookViewId="0">
      <pane xSplit="1" ySplit="5" topLeftCell="B6" activePane="bottomRight" state="frozen"/>
      <selection activeCell="D11" sqref="D11"/>
      <selection pane="topRight" activeCell="D11" sqref="D11"/>
      <selection pane="bottomLeft" activeCell="D11" sqref="D11"/>
      <selection pane="bottomRight" activeCell="B6" sqref="B6"/>
    </sheetView>
  </sheetViews>
  <sheetFormatPr defaultRowHeight="12.75" x14ac:dyDescent="0.2"/>
  <cols>
    <col min="1" max="1" width="2.5703125" customWidth="1"/>
    <col min="2" max="2" width="4.140625" customWidth="1"/>
    <col min="3" max="3" width="6.5703125" customWidth="1"/>
    <col min="4" max="4" width="3.5703125" customWidth="1"/>
    <col min="5" max="5" width="40.5703125" customWidth="1"/>
    <col min="6" max="9" width="11.5703125" customWidth="1"/>
    <col min="10" max="10" width="9.5703125" customWidth="1"/>
    <col min="11" max="21" width="12.5703125" customWidth="1"/>
  </cols>
  <sheetData>
    <row r="1" spans="2:15" ht="23.25" x14ac:dyDescent="0.35">
      <c r="B1" s="18" t="s">
        <v>491</v>
      </c>
      <c r="G1" s="230" t="s">
        <v>541</v>
      </c>
      <c r="H1" s="230"/>
      <c r="I1" s="230"/>
    </row>
    <row r="2" spans="2:15" ht="15" x14ac:dyDescent="0.2">
      <c r="B2" s="8" t="str">
        <f>Model_Name</f>
        <v>TransGrid Capex Forecast Model</v>
      </c>
      <c r="G2" s="217" t="s">
        <v>766</v>
      </c>
      <c r="H2" s="216"/>
      <c r="I2" s="216"/>
    </row>
    <row r="3" spans="2:15" x14ac:dyDescent="0.2">
      <c r="B3" s="9" t="str">
        <f>General!$B$3</f>
        <v>WB Check</v>
      </c>
      <c r="D3" s="118">
        <f ca="1">WkBk_Err_Chk</f>
        <v>0</v>
      </c>
      <c r="F3" s="239"/>
      <c r="G3" s="214" t="s">
        <v>568</v>
      </c>
      <c r="H3" s="215"/>
      <c r="I3" s="215"/>
      <c r="J3" s="239"/>
    </row>
    <row r="4" spans="2:15" x14ac:dyDescent="0.2">
      <c r="B4" s="9" t="str">
        <f>General!$B$4</f>
        <v>Sheet Check</v>
      </c>
      <c r="D4" s="118">
        <f>SUM(A7:A108)</f>
        <v>0</v>
      </c>
      <c r="G4" s="242"/>
      <c r="H4" s="243" t="s">
        <v>767</v>
      </c>
      <c r="I4" s="241"/>
    </row>
    <row r="5" spans="2:15" x14ac:dyDescent="0.2">
      <c r="B5" s="258" t="str">
        <f>ToC!$B$1</f>
        <v>Table of Contents</v>
      </c>
      <c r="C5" s="258"/>
      <c r="D5" s="258"/>
      <c r="E5" s="92"/>
    </row>
    <row r="7" spans="2:15" s="6" customFormat="1" ht="18" x14ac:dyDescent="0.2">
      <c r="B7" s="19" t="s">
        <v>492</v>
      </c>
      <c r="F7" s="19"/>
    </row>
    <row r="8" spans="2:15" s="1" customFormat="1" ht="11.25" x14ac:dyDescent="0.2">
      <c r="B8" s="2"/>
      <c r="C8" s="2"/>
      <c r="F8" s="3"/>
      <c r="G8" s="4"/>
      <c r="H8" s="4"/>
      <c r="I8" s="4"/>
      <c r="J8" s="4"/>
    </row>
    <row r="9" spans="2:15" s="57" customFormat="1" ht="15.75" x14ac:dyDescent="0.2">
      <c r="C9" s="57" t="s">
        <v>498</v>
      </c>
    </row>
    <row r="10" spans="2:15" s="1" customFormat="1" ht="11.25" x14ac:dyDescent="0.2">
      <c r="B10" s="2"/>
      <c r="C10" s="2"/>
      <c r="F10" s="3"/>
      <c r="G10" s="4"/>
      <c r="H10" s="4"/>
      <c r="I10" s="4"/>
      <c r="J10" s="4"/>
    </row>
    <row r="11" spans="2:15" s="1" customFormat="1" ht="15" x14ac:dyDescent="0.2">
      <c r="B11" s="2"/>
      <c r="C11" s="2"/>
      <c r="E11" s="20" t="s">
        <v>493</v>
      </c>
      <c r="F11"/>
      <c r="G11"/>
      <c r="H11"/>
      <c r="I11"/>
      <c r="J11"/>
      <c r="K11" s="96">
        <f>Inflation!P$14</f>
        <v>2018</v>
      </c>
      <c r="L11" s="96">
        <f>Inflation!Q14</f>
        <v>2019</v>
      </c>
      <c r="M11" s="96">
        <f>Inflation!R14</f>
        <v>2020</v>
      </c>
      <c r="N11" s="96">
        <f>Inflation!S14</f>
        <v>2021</v>
      </c>
      <c r="O11" s="96">
        <f>Inflation!T14</f>
        <v>2022</v>
      </c>
    </row>
    <row r="12" spans="2:15" s="1" customFormat="1" x14ac:dyDescent="0.2">
      <c r="B12" s="2"/>
      <c r="C12" s="2"/>
      <c r="E12" t="str">
        <f>Inflation!D$18</f>
        <v>Nominal (Mid Period) to Real 2023 (End Period)</v>
      </c>
      <c r="F12" s="24"/>
      <c r="G12" s="24"/>
      <c r="H12" s="24"/>
      <c r="I12" s="24"/>
      <c r="J12"/>
      <c r="K12" s="23">
        <f>Inflation!P$18</f>
        <v>1.177900470106146</v>
      </c>
      <c r="L12" s="23">
        <f>Inflation!Q$18</f>
        <v>1.1565438817508589</v>
      </c>
      <c r="M12" s="23">
        <f>Inflation!R$18</f>
        <v>1.1359569101575095</v>
      </c>
      <c r="N12" s="23">
        <f>Inflation!S$18</f>
        <v>1.1208329096392347</v>
      </c>
      <c r="O12" s="23">
        <f>Inflation!T$18</f>
        <v>1.0970174547072131</v>
      </c>
    </row>
    <row r="13" spans="2:15" s="1" customFormat="1" ht="11.25" x14ac:dyDescent="0.2">
      <c r="B13" s="2"/>
      <c r="C13" s="2"/>
      <c r="F13" s="3"/>
      <c r="G13" s="4"/>
      <c r="H13" s="4"/>
      <c r="I13" s="4"/>
      <c r="J13" s="4"/>
    </row>
    <row r="14" spans="2:15" s="57" customFormat="1" ht="15.75" x14ac:dyDescent="0.2">
      <c r="C14" s="57" t="s">
        <v>499</v>
      </c>
    </row>
    <row r="16" spans="2:15" x14ac:dyDescent="0.2">
      <c r="E16" s="78" t="s">
        <v>258</v>
      </c>
      <c r="K16" s="206">
        <v>0</v>
      </c>
      <c r="L16" s="250">
        <v>1</v>
      </c>
      <c r="M16" s="228">
        <v>1</v>
      </c>
      <c r="N16" s="228">
        <v>1</v>
      </c>
      <c r="O16" s="228">
        <v>1</v>
      </c>
    </row>
    <row r="18" spans="3:21" ht="45" x14ac:dyDescent="0.2">
      <c r="D18" s="20" t="s">
        <v>259</v>
      </c>
      <c r="E18" s="1"/>
      <c r="F18" s="21" t="s">
        <v>9</v>
      </c>
      <c r="G18" s="21" t="s">
        <v>10</v>
      </c>
      <c r="H18" s="21" t="s">
        <v>11</v>
      </c>
      <c r="I18" s="21" t="s">
        <v>12</v>
      </c>
      <c r="K18" s="22" t="str">
        <f>"FY"&amp;RIGHT(LookupTab!Q$47,2)</f>
        <v>FY18</v>
      </c>
      <c r="L18" s="22" t="str">
        <f>"FY"&amp;RIGHT(LookupTab!R$47,2)</f>
        <v>FY19</v>
      </c>
      <c r="M18" s="22" t="str">
        <f>"FY"&amp;RIGHT(LookupTab!S$47,2)</f>
        <v>FY20</v>
      </c>
      <c r="N18" s="22" t="str">
        <f>"FY"&amp;RIGHT(LookupTab!T$47,2)</f>
        <v>FY21</v>
      </c>
      <c r="O18" s="22" t="str">
        <f>"FY"&amp;RIGHT(LookupTab!U$47,2)</f>
        <v>FY22</v>
      </c>
      <c r="P18" s="94" t="str">
        <f>SUM($K$16:$O$16)&amp;" Yr Total"</f>
        <v>4 Yr Total</v>
      </c>
      <c r="Q18" s="94" t="str">
        <f>SUM($K$16:$O$16)&amp;" Yr Average"</f>
        <v>4 Yr Average</v>
      </c>
      <c r="R18" s="94" t="s">
        <v>260</v>
      </c>
      <c r="S18" s="94" t="s">
        <v>261</v>
      </c>
      <c r="T18" s="94" t="s">
        <v>286</v>
      </c>
      <c r="U18" s="94" t="s">
        <v>287</v>
      </c>
    </row>
    <row r="19" spans="3:21" x14ac:dyDescent="0.2">
      <c r="C19" s="2"/>
      <c r="D19" s="2"/>
      <c r="E19" s="29" t="str">
        <f>General!E48</f>
        <v>Replacement Expenditure</v>
      </c>
      <c r="F19" s="12" t="s">
        <v>257</v>
      </c>
      <c r="G19" s="24" t="str">
        <f t="shared" ref="G19:G26" si="0">Unit_Dollar_M</f>
        <v>$Million</v>
      </c>
      <c r="H19" s="24" t="str">
        <f t="shared" ref="H19:H27" si="1">Nominal</f>
        <v>Nominal</v>
      </c>
      <c r="I19" s="24" t="str">
        <f t="shared" ref="I19:I27" si="2">Mid_Period</f>
        <v>Mid Period</v>
      </c>
      <c r="K19" s="32">
        <v>160.27136056999998</v>
      </c>
      <c r="L19" s="32">
        <v>131.30237292999996</v>
      </c>
      <c r="M19" s="32">
        <v>153.876135</v>
      </c>
      <c r="N19" s="32">
        <v>148.37556562000037</v>
      </c>
      <c r="O19" s="222">
        <v>147.31806436000002</v>
      </c>
      <c r="P19" s="86">
        <f t="shared" ref="P19:P26" si="3">SUMPRODUCT($K$16:$O$16,$K19:$O19)</f>
        <v>580.87213791000033</v>
      </c>
      <c r="Q19" s="86">
        <f>IF(SUM($K$16:$O$16)=0,0,
P19/SUM($K$16:$O$16))</f>
        <v>145.21803447750008</v>
      </c>
      <c r="R19" s="50" t="str">
        <f t="shared" ref="R19:S23" si="4">NA</f>
        <v>N/A</v>
      </c>
      <c r="S19" s="50" t="str">
        <f t="shared" si="4"/>
        <v>N/A</v>
      </c>
      <c r="T19" s="29" t="b">
        <v>1</v>
      </c>
      <c r="U19" s="29" t="b">
        <v>1</v>
      </c>
    </row>
    <row r="20" spans="3:21" x14ac:dyDescent="0.2">
      <c r="E20" s="29" t="str">
        <f>General!E49</f>
        <v>Connections</v>
      </c>
      <c r="F20" s="24" t="str">
        <f>F19</f>
        <v>CA RIN, 2.1.1</v>
      </c>
      <c r="G20" s="24" t="str">
        <f t="shared" si="0"/>
        <v>$Million</v>
      </c>
      <c r="H20" s="24" t="str">
        <f t="shared" si="1"/>
        <v>Nominal</v>
      </c>
      <c r="I20" s="24" t="str">
        <f t="shared" si="2"/>
        <v>Mid Period</v>
      </c>
      <c r="K20" s="32">
        <v>0.33435494999999998</v>
      </c>
      <c r="L20" s="32">
        <v>0.78003312000000002</v>
      </c>
      <c r="M20" s="32">
        <v>1.129861</v>
      </c>
      <c r="N20" s="32">
        <v>1.9611922600000002</v>
      </c>
      <c r="O20" s="222">
        <v>7.1045933900000025</v>
      </c>
      <c r="P20" s="86">
        <f t="shared" si="3"/>
        <v>10.975679770000003</v>
      </c>
      <c r="Q20" s="86">
        <f t="shared" ref="Q20:Q26" si="5">IF(SUM($K$16:$O$16)=0,0,
P20/SUM($K$16:$O$16))</f>
        <v>2.7439199425000007</v>
      </c>
      <c r="R20" s="50" t="str">
        <f t="shared" si="4"/>
        <v>N/A</v>
      </c>
      <c r="S20" s="50" t="str">
        <f t="shared" si="4"/>
        <v>N/A</v>
      </c>
      <c r="T20" s="29" t="b">
        <v>1</v>
      </c>
      <c r="U20" s="29" t="b">
        <v>1</v>
      </c>
    </row>
    <row r="21" spans="3:21" x14ac:dyDescent="0.2">
      <c r="E21" s="29" t="str">
        <f>General!E50</f>
        <v>Augmentation Expenditure</v>
      </c>
      <c r="F21" s="24" t="str">
        <f t="shared" ref="F21:F26" si="6">F20</f>
        <v>CA RIN, 2.1.1</v>
      </c>
      <c r="G21" s="24" t="str">
        <f t="shared" si="0"/>
        <v>$Million</v>
      </c>
      <c r="H21" s="24" t="str">
        <f t="shared" si="1"/>
        <v>Nominal</v>
      </c>
      <c r="I21" s="24" t="str">
        <f t="shared" si="2"/>
        <v>Mid Period</v>
      </c>
      <c r="K21" s="32">
        <v>4.4274351200000011</v>
      </c>
      <c r="L21" s="32">
        <v>22.896180529999985</v>
      </c>
      <c r="M21" s="32">
        <v>102.27360036000002</v>
      </c>
      <c r="N21" s="32">
        <v>565.67268127</v>
      </c>
      <c r="O21" s="222">
        <v>239.08976337999985</v>
      </c>
      <c r="P21" s="86">
        <f t="shared" si="3"/>
        <v>929.93222553999976</v>
      </c>
      <c r="Q21" s="86">
        <f t="shared" si="5"/>
        <v>232.48305638499994</v>
      </c>
      <c r="R21" s="50" t="str">
        <f t="shared" si="4"/>
        <v>N/A</v>
      </c>
      <c r="S21" s="50" t="str">
        <f t="shared" si="4"/>
        <v>N/A</v>
      </c>
      <c r="T21" s="29" t="b">
        <v>1</v>
      </c>
      <c r="U21" s="29" t="b">
        <v>1</v>
      </c>
    </row>
    <row r="22" spans="3:21" x14ac:dyDescent="0.2">
      <c r="E22" s="29" t="str">
        <f>General!E51</f>
        <v>Non-network - ICT</v>
      </c>
      <c r="F22" s="24" t="str">
        <f t="shared" si="6"/>
        <v>CA RIN, 2.1.1</v>
      </c>
      <c r="G22" s="24" t="str">
        <f t="shared" si="0"/>
        <v>$Million</v>
      </c>
      <c r="H22" s="24" t="str">
        <f t="shared" si="1"/>
        <v>Nominal</v>
      </c>
      <c r="I22" s="24" t="str">
        <f t="shared" si="2"/>
        <v>Mid Period</v>
      </c>
      <c r="K22" s="32">
        <v>19.645363789999998</v>
      </c>
      <c r="L22" s="32">
        <v>20.22340472226815</v>
      </c>
      <c r="M22" s="32">
        <v>19.150368427728104</v>
      </c>
      <c r="N22" s="32">
        <v>18.667012530000026</v>
      </c>
      <c r="O22" s="222">
        <v>27.769237499999992</v>
      </c>
      <c r="P22" s="86">
        <f t="shared" si="3"/>
        <v>85.810023179996264</v>
      </c>
      <c r="Q22" s="86">
        <f t="shared" si="5"/>
        <v>21.452505794999066</v>
      </c>
      <c r="R22" s="50" t="str">
        <f t="shared" si="4"/>
        <v>N/A</v>
      </c>
      <c r="S22" s="50" t="str">
        <f t="shared" si="4"/>
        <v>N/A</v>
      </c>
      <c r="T22" s="29" t="b">
        <v>0</v>
      </c>
      <c r="U22" s="29" t="b">
        <v>1</v>
      </c>
    </row>
    <row r="23" spans="3:21" x14ac:dyDescent="0.2">
      <c r="E23" s="29" t="str">
        <f>General!E52</f>
        <v>Non-network - Other</v>
      </c>
      <c r="F23" s="24" t="str">
        <f t="shared" si="6"/>
        <v>CA RIN, 2.1.1</v>
      </c>
      <c r="G23" s="24" t="str">
        <f t="shared" si="0"/>
        <v>$Million</v>
      </c>
      <c r="H23" s="24" t="str">
        <f t="shared" si="1"/>
        <v>Nominal</v>
      </c>
      <c r="I23" s="24" t="str">
        <f t="shared" si="2"/>
        <v>Mid Period</v>
      </c>
      <c r="K23" s="32">
        <v>9.9457012400000053</v>
      </c>
      <c r="L23" s="32">
        <v>8.5802924677318551</v>
      </c>
      <c r="M23" s="32">
        <v>9.7583845722718969</v>
      </c>
      <c r="N23" s="32">
        <v>11.243890919999998</v>
      </c>
      <c r="O23" s="222">
        <v>11.424440730000011</v>
      </c>
      <c r="P23" s="86">
        <f t="shared" si="3"/>
        <v>41.007008690003758</v>
      </c>
      <c r="Q23" s="86">
        <f>IF(SUM($K$16:$O$16)=0,0,
P23/SUM($K$16:$O$16))</f>
        <v>10.25175217250094</v>
      </c>
      <c r="R23" s="50" t="str">
        <f t="shared" si="4"/>
        <v>N/A</v>
      </c>
      <c r="S23" s="50" t="str">
        <f t="shared" si="4"/>
        <v>N/A</v>
      </c>
      <c r="T23" s="29" t="b">
        <v>0</v>
      </c>
      <c r="U23" s="29" t="b">
        <v>1</v>
      </c>
    </row>
    <row r="24" spans="3:21" x14ac:dyDescent="0.2">
      <c r="E24" s="29" t="str">
        <f>General!E53</f>
        <v>Capitalised Network Overheads</v>
      </c>
      <c r="F24" s="24" t="str">
        <f t="shared" si="6"/>
        <v>CA RIN, 2.1.1</v>
      </c>
      <c r="G24" s="24" t="str">
        <f t="shared" si="0"/>
        <v>$Million</v>
      </c>
      <c r="H24" s="24" t="str">
        <f t="shared" si="1"/>
        <v>Nominal</v>
      </c>
      <c r="I24" s="24" t="str">
        <f t="shared" si="2"/>
        <v>Mid Period</v>
      </c>
      <c r="K24" s="32">
        <v>30.780233936773797</v>
      </c>
      <c r="L24" s="32">
        <v>22.293955933676067</v>
      </c>
      <c r="M24" s="32">
        <v>25.650829647623233</v>
      </c>
      <c r="N24" s="32">
        <v>28.395736944619703</v>
      </c>
      <c r="O24" s="222">
        <v>32.846145724147817</v>
      </c>
      <c r="P24" s="86">
        <f t="shared" si="3"/>
        <v>109.18666825006682</v>
      </c>
      <c r="Q24" s="86">
        <f t="shared" si="5"/>
        <v>27.296667062516704</v>
      </c>
      <c r="R24" s="50" cm="1">
        <f t="array" ref="R24">IF(SUMPRODUCT($T$19:$T$26*$P19:$P26)=0,0,
P24/SUMPRODUCT($T$19:$T$26*$P19:$P26))</f>
        <v>7.155485313913694E-2</v>
      </c>
      <c r="S24" s="50">
        <f>IF($P$27=0,0,P24/$P$27)</f>
        <v>6.112769153157574E-2</v>
      </c>
      <c r="T24" s="29" t="b">
        <v>0</v>
      </c>
      <c r="U24" s="29" t="b">
        <v>0</v>
      </c>
    </row>
    <row r="25" spans="3:21" x14ac:dyDescent="0.2">
      <c r="E25" s="29" t="str">
        <f>General!E54</f>
        <v>Capitalised Corporate Overheads</v>
      </c>
      <c r="F25" s="24" t="str">
        <f t="shared" si="6"/>
        <v>CA RIN, 2.1.1</v>
      </c>
      <c r="G25" s="24" t="str">
        <f t="shared" si="0"/>
        <v>$Million</v>
      </c>
      <c r="H25" s="24" t="str">
        <f t="shared" si="1"/>
        <v>Nominal</v>
      </c>
      <c r="I25" s="24" t="str">
        <f t="shared" si="2"/>
        <v>Mid Period</v>
      </c>
      <c r="K25" s="32">
        <v>1.0506139232262512</v>
      </c>
      <c r="L25" s="32">
        <v>3.2115128563239472</v>
      </c>
      <c r="M25" s="32">
        <v>6.2304687823767582</v>
      </c>
      <c r="N25" s="32">
        <v>6.8831138253803141</v>
      </c>
      <c r="O25" s="222">
        <v>7.9618909058521803</v>
      </c>
      <c r="P25" s="86">
        <f t="shared" si="3"/>
        <v>24.286986369933199</v>
      </c>
      <c r="Q25" s="86">
        <f t="shared" si="5"/>
        <v>6.0717465924832998</v>
      </c>
      <c r="R25" s="50" cm="1">
        <f t="array" ref="R25">IF(SUMPRODUCT($U$19:$U$26*$P19:$P26)=0,0,
P25/SUMPRODUCT($U$19:$U$26*$P19:$P26))</f>
        <v>1.469504841569729E-2</v>
      </c>
      <c r="S25" s="50">
        <f>IF($P$27=0,0,P25/$P$27)</f>
        <v>1.3596965956069939E-2</v>
      </c>
      <c r="T25" s="29" t="b">
        <v>0</v>
      </c>
      <c r="U25" s="29" t="b">
        <v>0</v>
      </c>
    </row>
    <row r="26" spans="3:21" x14ac:dyDescent="0.2">
      <c r="E26" s="29" t="s">
        <v>256</v>
      </c>
      <c r="F26" s="24" t="str">
        <f t="shared" si="6"/>
        <v>CA RIN, 2.1.1</v>
      </c>
      <c r="G26" s="24" t="str">
        <f t="shared" si="0"/>
        <v>$Million</v>
      </c>
      <c r="H26" s="24" t="str">
        <f t="shared" si="1"/>
        <v>Nominal</v>
      </c>
      <c r="I26" s="24" t="str">
        <f t="shared" si="2"/>
        <v>Mid Period</v>
      </c>
      <c r="K26" s="32">
        <v>2.514246216170358</v>
      </c>
      <c r="L26" s="32">
        <v>0.92724938849693572</v>
      </c>
      <c r="M26" s="32">
        <v>-1.6179633604172468</v>
      </c>
      <c r="N26" s="32">
        <v>0.33436718757718609</v>
      </c>
      <c r="O26" s="222">
        <v>4.4919257759570996</v>
      </c>
      <c r="P26" s="86">
        <f t="shared" si="3"/>
        <v>4.1355789916139747</v>
      </c>
      <c r="Q26" s="86">
        <f t="shared" si="5"/>
        <v>1.0338947479034937</v>
      </c>
      <c r="R26" s="50" t="str">
        <f>NA</f>
        <v>N/A</v>
      </c>
      <c r="S26" s="50" t="str">
        <f>NA</f>
        <v>N/A</v>
      </c>
      <c r="T26" s="29" t="b">
        <v>1</v>
      </c>
      <c r="U26" s="29" t="b">
        <v>1</v>
      </c>
    </row>
    <row r="27" spans="3:21" x14ac:dyDescent="0.2">
      <c r="E27" s="58" t="s">
        <v>161</v>
      </c>
      <c r="F27" s="61" t="s">
        <v>100</v>
      </c>
      <c r="G27" s="62" t="str">
        <f>Unit_Dollar_M</f>
        <v>$Million</v>
      </c>
      <c r="H27" s="62" t="str">
        <f t="shared" si="1"/>
        <v>Nominal</v>
      </c>
      <c r="I27" s="62" t="str">
        <f t="shared" si="2"/>
        <v>Mid Period</v>
      </c>
      <c r="J27" s="45"/>
      <c r="K27" s="93">
        <f t="shared" ref="K27:P27" si="7">SUM(K19:K26)</f>
        <v>228.96930974617044</v>
      </c>
      <c r="L27" s="93">
        <f t="shared" si="7"/>
        <v>210.21500194849691</v>
      </c>
      <c r="M27" s="93">
        <f t="shared" si="7"/>
        <v>316.45168442958277</v>
      </c>
      <c r="N27" s="93">
        <f t="shared" si="7"/>
        <v>781.53356055757763</v>
      </c>
      <c r="O27" s="93">
        <f t="shared" si="7"/>
        <v>478.00606176595693</v>
      </c>
      <c r="P27" s="93">
        <f t="shared" si="7"/>
        <v>1786.206308701614</v>
      </c>
      <c r="Q27" s="93" t="str">
        <f>NA</f>
        <v>N/A</v>
      </c>
      <c r="R27" s="95" t="str">
        <f>NA</f>
        <v>N/A</v>
      </c>
      <c r="S27" s="95" t="str">
        <f>NA</f>
        <v>N/A</v>
      </c>
    </row>
    <row r="29" spans="3:21" ht="30" x14ac:dyDescent="0.2">
      <c r="D29" s="20" t="s">
        <v>259</v>
      </c>
      <c r="E29" s="1"/>
      <c r="F29" s="21" t="s">
        <v>9</v>
      </c>
      <c r="G29" s="21" t="s">
        <v>10</v>
      </c>
      <c r="H29" s="21" t="s">
        <v>11</v>
      </c>
      <c r="I29" s="21" t="s">
        <v>12</v>
      </c>
      <c r="K29" s="22" t="str">
        <f>"FY"&amp;RIGHT(LookupTab!Q$47,2)</f>
        <v>FY18</v>
      </c>
      <c r="L29" s="22" t="str">
        <f>"FY"&amp;RIGHT(LookupTab!R$47,2)</f>
        <v>FY19</v>
      </c>
      <c r="M29" s="22" t="str">
        <f>"FY"&amp;RIGHT(LookupTab!S$47,2)</f>
        <v>FY20</v>
      </c>
      <c r="N29" s="22" t="str">
        <f>"FY"&amp;RIGHT(LookupTab!T$47,2)</f>
        <v>FY21</v>
      </c>
      <c r="O29" s="22" t="str">
        <f>"FY"&amp;RIGHT(LookupTab!U$47,2)</f>
        <v>FY22</v>
      </c>
      <c r="P29" s="94" t="str">
        <f>SUM($K$16:$O$16)&amp;" Yr Total"</f>
        <v>4 Yr Total</v>
      </c>
      <c r="Q29" s="94" t="str">
        <f>SUM($K$16:$O$16)&amp;" Yr Average"</f>
        <v>4 Yr Average</v>
      </c>
    </row>
    <row r="30" spans="3:21" x14ac:dyDescent="0.2">
      <c r="C30" s="2"/>
      <c r="D30" s="2"/>
      <c r="E30" s="97" t="str">
        <f t="shared" ref="E30:E38" si="8">E19</f>
        <v>Replacement Expenditure</v>
      </c>
      <c r="F30" s="12" t="s">
        <v>100</v>
      </c>
      <c r="G30" s="24" t="str">
        <f t="shared" ref="G30:G37" si="9">Unit_Dollar_M</f>
        <v>$Million</v>
      </c>
      <c r="H30" s="99" t="str">
        <f>"$Real "&amp;RIGHT(Capex_Forecast!$H$6,2)</f>
        <v>$Real 23</v>
      </c>
      <c r="I30" s="24" t="str">
        <f t="shared" ref="I30:I38" si="10">Mid_Period</f>
        <v>Mid Period</v>
      </c>
      <c r="K30" s="86">
        <f>K19*K$16*K$12</f>
        <v>0</v>
      </c>
      <c r="L30" s="86">
        <f t="shared" ref="L30:O30" si="11">L19*L$16*L$12</f>
        <v>151.85695607156106</v>
      </c>
      <c r="M30" s="86">
        <f t="shared" si="11"/>
        <v>174.79665886157983</v>
      </c>
      <c r="N30" s="86">
        <f t="shared" si="11"/>
        <v>166.3042169332322</v>
      </c>
      <c r="O30" s="86">
        <f t="shared" si="11"/>
        <v>161.61048799660063</v>
      </c>
      <c r="P30" s="86">
        <f t="shared" ref="P30:P37" si="12">SUMPRODUCT($K$16:$O$16,$K30:$O30)</f>
        <v>654.56831986297379</v>
      </c>
      <c r="Q30" s="86">
        <f>IF(SUM($K$16:$O$16)=0,0,
P30/SUM($K$16:$O$16))</f>
        <v>163.64207996574345</v>
      </c>
    </row>
    <row r="31" spans="3:21" x14ac:dyDescent="0.2">
      <c r="E31" s="97" t="str">
        <f t="shared" si="8"/>
        <v>Connections</v>
      </c>
      <c r="F31" s="24" t="str">
        <f>F30</f>
        <v>Calculated</v>
      </c>
      <c r="G31" s="24" t="str">
        <f t="shared" si="9"/>
        <v>$Million</v>
      </c>
      <c r="H31" s="24" t="str">
        <f>"$Real "&amp;RIGHT(Capex_Forecast!$H$6,2)</f>
        <v>$Real 23</v>
      </c>
      <c r="I31" s="24" t="str">
        <f t="shared" si="10"/>
        <v>Mid Period</v>
      </c>
      <c r="K31" s="86">
        <f t="shared" ref="K31:O31" si="13">K20*K$16*K$12</f>
        <v>0</v>
      </c>
      <c r="L31" s="86">
        <f t="shared" si="13"/>
        <v>0.90214253249903353</v>
      </c>
      <c r="M31" s="86">
        <f t="shared" si="13"/>
        <v>1.2834734104674739</v>
      </c>
      <c r="N31" s="86">
        <f t="shared" si="13"/>
        <v>2.1981688271377466</v>
      </c>
      <c r="O31" s="86">
        <f t="shared" si="13"/>
        <v>7.7938629574274936</v>
      </c>
      <c r="P31" s="86">
        <f t="shared" si="12"/>
        <v>12.177647727531749</v>
      </c>
      <c r="Q31" s="86">
        <f t="shared" ref="Q31:Q37" si="14">IF(SUM($K$16:$O$16)=0,0,
P31/SUM($K$16:$O$16))</f>
        <v>3.0444119318829372</v>
      </c>
    </row>
    <row r="32" spans="3:21" x14ac:dyDescent="0.2">
      <c r="E32" s="97" t="str">
        <f t="shared" si="8"/>
        <v>Augmentation Expenditure</v>
      </c>
      <c r="F32" s="24" t="str">
        <f t="shared" ref="F32:F38" si="15">F31</f>
        <v>Calculated</v>
      </c>
      <c r="G32" s="24" t="str">
        <f t="shared" si="9"/>
        <v>$Million</v>
      </c>
      <c r="H32" s="24" t="str">
        <f>"$Real "&amp;RIGHT(Capex_Forecast!$H$6,2)</f>
        <v>$Real 23</v>
      </c>
      <c r="I32" s="24" t="str">
        <f t="shared" si="10"/>
        <v>Mid Period</v>
      </c>
      <c r="K32" s="86">
        <f t="shared" ref="K32:O32" si="16">K21*K$16*K$12</f>
        <v>0</v>
      </c>
      <c r="L32" s="86">
        <f t="shared" si="16"/>
        <v>26.480437507434619</v>
      </c>
      <c r="M32" s="86">
        <f t="shared" si="16"/>
        <v>116.17840305562957</v>
      </c>
      <c r="N32" s="86">
        <f t="shared" si="16"/>
        <v>634.02455725128152</v>
      </c>
      <c r="O32" s="86">
        <f t="shared" si="16"/>
        <v>262.28564366967731</v>
      </c>
      <c r="P32" s="86">
        <f t="shared" si="12"/>
        <v>1038.9690414840229</v>
      </c>
      <c r="Q32" s="86">
        <f t="shared" si="14"/>
        <v>259.74226037100573</v>
      </c>
    </row>
    <row r="33" spans="2:17" x14ac:dyDescent="0.2">
      <c r="E33" s="97" t="str">
        <f t="shared" si="8"/>
        <v>Non-network - ICT</v>
      </c>
      <c r="F33" s="24" t="str">
        <f t="shared" si="15"/>
        <v>Calculated</v>
      </c>
      <c r="G33" s="24" t="str">
        <f t="shared" si="9"/>
        <v>$Million</v>
      </c>
      <c r="H33" s="24" t="str">
        <f>"$Real "&amp;RIGHT(Capex_Forecast!$H$6,2)</f>
        <v>$Real 23</v>
      </c>
      <c r="I33" s="24" t="str">
        <f t="shared" si="10"/>
        <v>Mid Period</v>
      </c>
      <c r="K33" s="86">
        <f t="shared" ref="K33:O33" si="17">K22*K$16*K$12</f>
        <v>0</v>
      </c>
      <c r="L33" s="86">
        <f t="shared" si="17"/>
        <v>23.389254999710655</v>
      </c>
      <c r="M33" s="86">
        <f t="shared" si="17"/>
        <v>21.753993347539939</v>
      </c>
      <c r="N33" s="86">
        <f t="shared" si="17"/>
        <v>20.92260196827198</v>
      </c>
      <c r="O33" s="86">
        <f t="shared" si="17"/>
        <v>30.463338241410085</v>
      </c>
      <c r="P33" s="86">
        <f t="shared" si="12"/>
        <v>96.529188556932652</v>
      </c>
      <c r="Q33" s="86">
        <f t="shared" si="14"/>
        <v>24.132297139233163</v>
      </c>
    </row>
    <row r="34" spans="2:17" x14ac:dyDescent="0.2">
      <c r="E34" s="97" t="str">
        <f t="shared" si="8"/>
        <v>Non-network - Other</v>
      </c>
      <c r="F34" s="24" t="str">
        <f t="shared" si="15"/>
        <v>Calculated</v>
      </c>
      <c r="G34" s="24" t="str">
        <f t="shared" si="9"/>
        <v>$Million</v>
      </c>
      <c r="H34" s="24" t="str">
        <f>"$Real "&amp;RIGHT(Capex_Forecast!$H$6,2)</f>
        <v>$Real 23</v>
      </c>
      <c r="I34" s="24" t="str">
        <f t="shared" si="10"/>
        <v>Mid Period</v>
      </c>
      <c r="K34" s="86">
        <f t="shared" ref="K34:O34" si="18">K23*K$16*K$12</f>
        <v>0</v>
      </c>
      <c r="L34" s="86">
        <f t="shared" si="18"/>
        <v>9.9234847571882554</v>
      </c>
      <c r="M34" s="86">
        <f t="shared" si="18"/>
        <v>11.085104386846695</v>
      </c>
      <c r="N34" s="86">
        <f t="shared" si="18"/>
        <v>12.602522975529769</v>
      </c>
      <c r="O34" s="86">
        <f t="shared" si="18"/>
        <v>12.532810891078029</v>
      </c>
      <c r="P34" s="86">
        <f t="shared" si="12"/>
        <v>46.143923010642752</v>
      </c>
      <c r="Q34" s="86">
        <f>IF(SUM($K$16:$O$16)=0,0,
P34/SUM($K$16:$O$16))</f>
        <v>11.535980752660688</v>
      </c>
    </row>
    <row r="35" spans="2:17" x14ac:dyDescent="0.2">
      <c r="E35" s="97" t="str">
        <f t="shared" si="8"/>
        <v>Capitalised Network Overheads</v>
      </c>
      <c r="F35" s="24" t="str">
        <f t="shared" si="15"/>
        <v>Calculated</v>
      </c>
      <c r="G35" s="24" t="str">
        <f t="shared" si="9"/>
        <v>$Million</v>
      </c>
      <c r="H35" s="24" t="str">
        <f>"$Real "&amp;RIGHT(Capex_Forecast!$H$6,2)</f>
        <v>$Real 23</v>
      </c>
      <c r="I35" s="24" t="str">
        <f t="shared" si="10"/>
        <v>Mid Period</v>
      </c>
      <c r="K35" s="86">
        <f t="shared" ref="K35:O35" si="19">K24*K$16*K$12</f>
        <v>0</v>
      </c>
      <c r="L35" s="86">
        <f t="shared" si="19"/>
        <v>25.783938335116311</v>
      </c>
      <c r="M35" s="86">
        <f t="shared" si="19"/>
        <v>29.138237189490727</v>
      </c>
      <c r="N35" s="86">
        <f t="shared" si="19"/>
        <v>31.826876460988412</v>
      </c>
      <c r="O35" s="86">
        <f t="shared" si="19"/>
        <v>36.032795179246847</v>
      </c>
      <c r="P35" s="86">
        <f t="shared" si="12"/>
        <v>122.7818471648423</v>
      </c>
      <c r="Q35" s="86">
        <f t="shared" si="14"/>
        <v>30.695461791210576</v>
      </c>
    </row>
    <row r="36" spans="2:17" x14ac:dyDescent="0.2">
      <c r="E36" s="97" t="str">
        <f t="shared" si="8"/>
        <v>Capitalised Corporate Overheads</v>
      </c>
      <c r="F36" s="24" t="str">
        <f t="shared" si="15"/>
        <v>Calculated</v>
      </c>
      <c r="G36" s="24" t="str">
        <f t="shared" si="9"/>
        <v>$Million</v>
      </c>
      <c r="H36" s="24" t="str">
        <f>"$Real "&amp;RIGHT(Capex_Forecast!$H$6,2)</f>
        <v>$Real 23</v>
      </c>
      <c r="I36" s="24" t="str">
        <f t="shared" si="10"/>
        <v>Mid Period</v>
      </c>
      <c r="K36" s="86">
        <f t="shared" ref="K36:O36" si="20">K25*K$16*K$12</f>
        <v>0</v>
      </c>
      <c r="L36" s="86">
        <f t="shared" si="20"/>
        <v>3.7142555451456865</v>
      </c>
      <c r="M36" s="86">
        <f t="shared" si="20"/>
        <v>7.077544066861523</v>
      </c>
      <c r="N36" s="86">
        <f t="shared" si="20"/>
        <v>7.7148204962790601</v>
      </c>
      <c r="O36" s="86">
        <f t="shared" si="20"/>
        <v>8.7343332961944657</v>
      </c>
      <c r="P36" s="86">
        <f t="shared" si="12"/>
        <v>27.240953404480734</v>
      </c>
      <c r="Q36" s="86">
        <f t="shared" si="14"/>
        <v>6.8102383511201836</v>
      </c>
    </row>
    <row r="37" spans="2:17" x14ac:dyDescent="0.2">
      <c r="E37" s="97" t="str">
        <f t="shared" si="8"/>
        <v>Balancing item</v>
      </c>
      <c r="F37" s="24" t="str">
        <f t="shared" si="15"/>
        <v>Calculated</v>
      </c>
      <c r="G37" s="24" t="str">
        <f t="shared" si="9"/>
        <v>$Million</v>
      </c>
      <c r="H37" s="24" t="str">
        <f>"$Real "&amp;RIGHT(Capex_Forecast!$H$6,2)</f>
        <v>$Real 23</v>
      </c>
      <c r="I37" s="24" t="str">
        <f t="shared" si="10"/>
        <v>Mid Period</v>
      </c>
      <c r="K37" s="86">
        <f t="shared" ref="K37:O37" si="21">K26*K$16*K$12</f>
        <v>0</v>
      </c>
      <c r="L37" s="86">
        <f t="shared" si="21"/>
        <v>1.0724046071233562</v>
      </c>
      <c r="M37" s="86">
        <f t="shared" si="21"/>
        <v>-1.8379366596476365</v>
      </c>
      <c r="N37" s="86">
        <f t="shared" si="21"/>
        <v>0.37476974774002525</v>
      </c>
      <c r="O37" s="86">
        <f t="shared" si="21"/>
        <v>4.9277209814741809</v>
      </c>
      <c r="P37" s="86">
        <f t="shared" si="12"/>
        <v>4.5369586766899257</v>
      </c>
      <c r="Q37" s="86">
        <f t="shared" si="14"/>
        <v>1.1342396691724814</v>
      </c>
    </row>
    <row r="38" spans="2:17" x14ac:dyDescent="0.2">
      <c r="E38" s="98" t="str">
        <f t="shared" si="8"/>
        <v>Total Capex</v>
      </c>
      <c r="F38" s="62" t="str">
        <f t="shared" si="15"/>
        <v>Calculated</v>
      </c>
      <c r="G38" s="62" t="str">
        <f>Unit_Dollar_M</f>
        <v>$Million</v>
      </c>
      <c r="H38" s="62" t="str">
        <f>"$Real "&amp;RIGHT(Capex_Forecast!$H$6,2)</f>
        <v>$Real 23</v>
      </c>
      <c r="I38" s="62" t="str">
        <f t="shared" si="10"/>
        <v>Mid Period</v>
      </c>
      <c r="J38" s="45"/>
      <c r="K38" s="93">
        <f t="shared" ref="K38:P38" si="22">SUM(K30:K37)</f>
        <v>0</v>
      </c>
      <c r="L38" s="93">
        <f t="shared" si="22"/>
        <v>243.12287435577898</v>
      </c>
      <c r="M38" s="93">
        <f t="shared" si="22"/>
        <v>359.47547765876817</v>
      </c>
      <c r="N38" s="93">
        <f t="shared" si="22"/>
        <v>875.9685346604607</v>
      </c>
      <c r="O38" s="93">
        <f t="shared" si="22"/>
        <v>524.38099321310904</v>
      </c>
      <c r="P38" s="93">
        <f t="shared" si="22"/>
        <v>2002.9478798881169</v>
      </c>
      <c r="Q38" s="93" t="str">
        <f>NA</f>
        <v>N/A</v>
      </c>
    </row>
    <row r="40" spans="2:17" s="6" customFormat="1" ht="18" x14ac:dyDescent="0.2">
      <c r="B40" s="19" t="s">
        <v>494</v>
      </c>
      <c r="F40" s="19"/>
    </row>
    <row r="42" spans="2:17" s="57" customFormat="1" ht="15.75" x14ac:dyDescent="0.2">
      <c r="C42" s="57" t="s">
        <v>495</v>
      </c>
    </row>
    <row r="44" spans="2:17" ht="15" x14ac:dyDescent="0.2">
      <c r="D44" s="20" t="s">
        <v>268</v>
      </c>
      <c r="E44" s="1"/>
      <c r="F44" s="21" t="s">
        <v>9</v>
      </c>
      <c r="G44" s="21" t="s">
        <v>10</v>
      </c>
      <c r="H44" s="21" t="s">
        <v>11</v>
      </c>
      <c r="I44" s="21" t="s">
        <v>12</v>
      </c>
      <c r="K44" s="21" t="s">
        <v>265</v>
      </c>
    </row>
    <row r="45" spans="2:17" x14ac:dyDescent="0.2">
      <c r="D45" s="2"/>
      <c r="E45" s="10" t="s">
        <v>262</v>
      </c>
      <c r="F45" s="12" t="s">
        <v>264</v>
      </c>
      <c r="G45" s="24" t="str">
        <f>Unit_Perc</f>
        <v>Percent</v>
      </c>
      <c r="H45" s="24" t="str">
        <f>NA</f>
        <v>N/A</v>
      </c>
      <c r="I45" s="24" t="str">
        <f>NA</f>
        <v>N/A</v>
      </c>
      <c r="K45" s="40">
        <v>0.75</v>
      </c>
    </row>
    <row r="46" spans="2:17" x14ac:dyDescent="0.2">
      <c r="E46" s="10" t="s">
        <v>263</v>
      </c>
      <c r="F46" s="12" t="s">
        <v>100</v>
      </c>
      <c r="G46" s="24" t="str">
        <f>Unit_Perc</f>
        <v>Percent</v>
      </c>
      <c r="H46" s="24" t="str">
        <f>NA</f>
        <v>N/A</v>
      </c>
      <c r="I46" s="24" t="str">
        <f>NA</f>
        <v>N/A</v>
      </c>
      <c r="K46" s="43">
        <f>1-K45</f>
        <v>0.25</v>
      </c>
    </row>
    <row r="47" spans="2:17" x14ac:dyDescent="0.2">
      <c r="E47" s="10"/>
      <c r="F47" s="12"/>
      <c r="G47" s="24"/>
      <c r="H47" s="24"/>
      <c r="I47" s="24"/>
      <c r="K47" s="43"/>
    </row>
    <row r="48" spans="2:17" ht="75" x14ac:dyDescent="0.2">
      <c r="D48" s="20" t="s">
        <v>291</v>
      </c>
      <c r="E48" s="10"/>
      <c r="F48" s="21" t="s">
        <v>9</v>
      </c>
      <c r="G48" s="21" t="s">
        <v>10</v>
      </c>
      <c r="H48" s="21" t="s">
        <v>11</v>
      </c>
      <c r="I48" s="21" t="s">
        <v>12</v>
      </c>
      <c r="K48" s="100" t="str">
        <f>$Q$18</f>
        <v>4 Yr Average</v>
      </c>
      <c r="L48" s="100" t="s">
        <v>269</v>
      </c>
      <c r="M48" s="100" t="s">
        <v>270</v>
      </c>
      <c r="N48" s="100" t="s">
        <v>266</v>
      </c>
      <c r="O48" s="100" t="s">
        <v>267</v>
      </c>
    </row>
    <row r="49" spans="3:21" x14ac:dyDescent="0.2">
      <c r="E49" t="str">
        <f>E24</f>
        <v>Capitalised Network Overheads</v>
      </c>
      <c r="F49" s="12" t="s">
        <v>100</v>
      </c>
      <c r="G49" s="24" t="str">
        <f>Unit_Dollar_M</f>
        <v>$Million</v>
      </c>
      <c r="H49" s="99" t="str">
        <f>"$Real "&amp;RIGHT(Capex_Forecast!$H$6,2)</f>
        <v>$Real 23</v>
      </c>
      <c r="I49" s="99" t="str">
        <f>End_Period</f>
        <v>End Period</v>
      </c>
      <c r="K49" s="86">
        <f>Q35</f>
        <v>30.695461791210576</v>
      </c>
      <c r="L49" s="86">
        <f>$K$45*$K49</f>
        <v>23.021596343407932</v>
      </c>
      <c r="M49" s="86">
        <f>$K$46*$K49</f>
        <v>7.673865447802644</v>
      </c>
      <c r="N49" s="86" cm="1">
        <f t="array" ref="N49">SUMPRODUCT($P$30:$P$37*$T$19:$T$26)</f>
        <v>1710.2519677512184</v>
      </c>
      <c r="O49" s="50">
        <f>$M49*SUM($K$16:$O$16)/N49</f>
        <v>1.7947917833166724E-2</v>
      </c>
    </row>
    <row r="50" spans="3:21" x14ac:dyDescent="0.2">
      <c r="E50" t="str">
        <f>E25</f>
        <v>Capitalised Corporate Overheads</v>
      </c>
      <c r="F50" s="12" t="s">
        <v>100</v>
      </c>
      <c r="G50" s="24" t="str">
        <f>Unit_Dollar_M</f>
        <v>$Million</v>
      </c>
      <c r="H50" s="99" t="str">
        <f>"$Real "&amp;RIGHT(Capex_Forecast!$H$6,2)</f>
        <v>$Real 23</v>
      </c>
      <c r="I50" s="99" t="str">
        <f>End_Period</f>
        <v>End Period</v>
      </c>
      <c r="K50" s="86">
        <f>Q36</f>
        <v>6.8102383511201836</v>
      </c>
      <c r="L50" s="86">
        <f>$K$45*$K50</f>
        <v>5.1076787633401377</v>
      </c>
      <c r="M50" s="86">
        <f>$K$46*$K50</f>
        <v>1.7025595877800459</v>
      </c>
      <c r="N50" s="86" cm="1">
        <f t="array" ref="N50">SUMPRODUCT($P$30:$P$37*$U$19:$U$26)</f>
        <v>1852.9250793187939</v>
      </c>
      <c r="O50" s="50">
        <f>$M50*SUM($K$16:$O$16)/N50</f>
        <v>3.6753986586569856E-3</v>
      </c>
    </row>
    <row r="52" spans="3:21" s="57" customFormat="1" ht="15.75" x14ac:dyDescent="0.2">
      <c r="C52" s="57" t="s">
        <v>496</v>
      </c>
    </row>
    <row r="54" spans="3:21" ht="15" x14ac:dyDescent="0.2">
      <c r="D54" s="20" t="s">
        <v>274</v>
      </c>
      <c r="E54" s="10"/>
      <c r="F54" s="21" t="s">
        <v>9</v>
      </c>
      <c r="G54" s="21" t="s">
        <v>10</v>
      </c>
      <c r="H54" s="21" t="s">
        <v>11</v>
      </c>
      <c r="I54" s="21" t="s">
        <v>12</v>
      </c>
      <c r="K54" s="22" t="str">
        <f>"FY"&amp;RIGHT(LookupTab!Q$47,2)</f>
        <v>FY18</v>
      </c>
      <c r="L54" s="22" t="str">
        <f>"FY"&amp;RIGHT(LookupTab!R$47,2)</f>
        <v>FY19</v>
      </c>
      <c r="M54" s="22" t="str">
        <f>"FY"&amp;RIGHT(LookupTab!S$47,2)</f>
        <v>FY20</v>
      </c>
      <c r="N54" s="22" t="str">
        <f>"FY"&amp;RIGHT(LookupTab!T$47,2)</f>
        <v>FY21</v>
      </c>
      <c r="O54" s="22" t="str">
        <f>"FY"&amp;RIGHT(LookupTab!U$47,2)</f>
        <v>FY22</v>
      </c>
      <c r="P54" s="22" t="str">
        <f>"FY"&amp;RIGHT(LookupTab!V$47,2)</f>
        <v>FY23</v>
      </c>
      <c r="Q54" s="22" t="str">
        <f>"FY"&amp;RIGHT(LookupTab!W$47,2)</f>
        <v>FY24</v>
      </c>
      <c r="R54" s="22" t="str">
        <f>"FY"&amp;RIGHT(LookupTab!X$47,2)</f>
        <v>FY25</v>
      </c>
      <c r="S54" s="22" t="str">
        <f>"FY"&amp;RIGHT(LookupTab!Y$47,2)</f>
        <v>FY26</v>
      </c>
      <c r="T54" s="22" t="str">
        <f>"FY"&amp;RIGHT(LookupTab!Z$47,2)</f>
        <v>FY27</v>
      </c>
      <c r="U54" s="22" t="str">
        <f>"FY"&amp;RIGHT(LookupTab!AA$47,2)</f>
        <v>FY28</v>
      </c>
    </row>
    <row r="55" spans="3:21" ht="15" x14ac:dyDescent="0.2">
      <c r="D55" s="20"/>
      <c r="E55" s="10" t="s">
        <v>276</v>
      </c>
      <c r="F55" s="12" t="s">
        <v>100</v>
      </c>
      <c r="G55" s="24" t="str">
        <f>Unit_Perc</f>
        <v>Percent</v>
      </c>
      <c r="H55" s="99" t="str">
        <f>NA</f>
        <v>N/A</v>
      </c>
      <c r="I55" s="99" t="str">
        <f>NA</f>
        <v>N/A</v>
      </c>
      <c r="O55" s="50">
        <f t="shared" ref="O55:T55" si="23">O104</f>
        <v>-1.532787773873967E-2</v>
      </c>
      <c r="P55" s="50">
        <f t="shared" si="23"/>
        <v>-2.4431970370843992E-2</v>
      </c>
      <c r="Q55" s="50">
        <f t="shared" si="23"/>
        <v>2.7488781587892142E-3</v>
      </c>
      <c r="R55" s="50">
        <f t="shared" si="23"/>
        <v>9.2058437123510028E-3</v>
      </c>
      <c r="S55" s="50">
        <f t="shared" si="23"/>
        <v>8.1286930240638267E-3</v>
      </c>
      <c r="T55" s="50">
        <f t="shared" si="23"/>
        <v>3.0486421407065478E-3</v>
      </c>
      <c r="U55" s="50">
        <f>U104</f>
        <v>2.1186269896211751E-3</v>
      </c>
    </row>
    <row r="56" spans="3:21" ht="15" x14ac:dyDescent="0.2">
      <c r="D56" s="20"/>
      <c r="E56" s="78" t="s">
        <v>274</v>
      </c>
      <c r="F56" s="12" t="s">
        <v>100</v>
      </c>
      <c r="G56" s="12" t="s">
        <v>275</v>
      </c>
      <c r="H56" s="99" t="str">
        <f>NA</f>
        <v>N/A</v>
      </c>
      <c r="I56" s="99" t="str">
        <f>NA</f>
        <v>N/A</v>
      </c>
      <c r="N56" s="101">
        <v>1</v>
      </c>
      <c r="O56" s="23">
        <f t="shared" ref="O56:U56" si="24">N56*(1+O55)</f>
        <v>0.98467212226126033</v>
      </c>
      <c r="P56" s="23">
        <f t="shared" si="24"/>
        <v>0.96061464214517711</v>
      </c>
      <c r="Q56" s="23">
        <f t="shared" si="24"/>
        <v>0.9632552547539831</v>
      </c>
      <c r="R56" s="23">
        <f t="shared" si="24"/>
        <v>0.97212283208434913</v>
      </c>
      <c r="S56" s="23">
        <f t="shared" si="24"/>
        <v>0.98002492016804632</v>
      </c>
      <c r="T56" s="23">
        <f t="shared" si="24"/>
        <v>0.98301266543861321</v>
      </c>
      <c r="U56" s="23">
        <f t="shared" si="24"/>
        <v>0.98509530260275091</v>
      </c>
    </row>
    <row r="57" spans="3:21" ht="15" x14ac:dyDescent="0.2">
      <c r="D57" s="20"/>
      <c r="E57" s="10"/>
      <c r="F57" s="21"/>
      <c r="G57" s="21"/>
      <c r="H57" s="21"/>
      <c r="I57" s="21"/>
      <c r="M57" s="22"/>
      <c r="N57" s="22"/>
      <c r="O57" s="130">
        <f t="shared" ref="O57:U57" si="25">N56*(1+O102)</f>
        <v>0.98467212226126033</v>
      </c>
      <c r="P57" s="130">
        <f t="shared" si="25"/>
        <v>0.96061464214517711</v>
      </c>
      <c r="Q57" s="130">
        <f t="shared" si="25"/>
        <v>0.9632552547539831</v>
      </c>
      <c r="R57" s="130">
        <f t="shared" si="25"/>
        <v>0.97212283208434913</v>
      </c>
      <c r="S57" s="130">
        <f t="shared" si="25"/>
        <v>0.98002492016804632</v>
      </c>
      <c r="T57" s="130">
        <f t="shared" si="25"/>
        <v>0.98301266543861321</v>
      </c>
      <c r="U57" s="130">
        <f t="shared" si="25"/>
        <v>0.98509530260275091</v>
      </c>
    </row>
    <row r="58" spans="3:21" ht="15" x14ac:dyDescent="0.2">
      <c r="D58" s="20" t="s">
        <v>271</v>
      </c>
      <c r="E58" s="10"/>
      <c r="F58" s="21"/>
      <c r="G58" s="21"/>
      <c r="H58" s="21"/>
      <c r="I58" s="21"/>
      <c r="M58" s="22"/>
      <c r="N58" s="22"/>
      <c r="O58" s="22"/>
      <c r="P58" s="22"/>
      <c r="Q58" s="22" t="str">
        <f>"FY"&amp;RIGHT(LookupTab!W$47,2)</f>
        <v>FY24</v>
      </c>
      <c r="R58" s="22" t="str">
        <f>"FY"&amp;RIGHT(LookupTab!X$47,2)</f>
        <v>FY25</v>
      </c>
      <c r="S58" s="22" t="str">
        <f>"FY"&amp;RIGHT(LookupTab!Y$47,2)</f>
        <v>FY26</v>
      </c>
      <c r="T58" s="22" t="str">
        <f>"FY"&amp;RIGHT(LookupTab!Z$47,2)</f>
        <v>FY27</v>
      </c>
      <c r="U58" s="22" t="str">
        <f>"FY"&amp;RIGHT(LookupTab!AA$47,2)</f>
        <v>FY28</v>
      </c>
    </row>
    <row r="59" spans="3:21" x14ac:dyDescent="0.2">
      <c r="E59" s="10" t="s">
        <v>272</v>
      </c>
      <c r="F59" s="12" t="s">
        <v>100</v>
      </c>
      <c r="G59" s="24" t="str">
        <f>Unit_Dollar_M</f>
        <v>$Million</v>
      </c>
      <c r="H59" s="99" t="str">
        <f>"$Real "&amp;RIGHT(Capex_Forecast!$H$6,2)</f>
        <v>$Real 23</v>
      </c>
      <c r="I59" s="99" t="str">
        <f>End_Period</f>
        <v>End Period</v>
      </c>
      <c r="Q59" s="86">
        <f t="shared" ref="Q59:U60" si="26">$L49*Q$56</f>
        <v>22.175673650612772</v>
      </c>
      <c r="R59" s="86">
        <f t="shared" si="26"/>
        <v>22.379819436456415</v>
      </c>
      <c r="S59" s="86">
        <f t="shared" si="26"/>
        <v>22.561738118589346</v>
      </c>
      <c r="T59" s="86">
        <f t="shared" si="26"/>
        <v>22.630520784185261</v>
      </c>
      <c r="U59" s="86">
        <f t="shared" si="26"/>
        <v>22.67846641630782</v>
      </c>
    </row>
    <row r="60" spans="3:21" x14ac:dyDescent="0.2">
      <c r="E60" s="10" t="s">
        <v>273</v>
      </c>
      <c r="F60" s="12" t="s">
        <v>100</v>
      </c>
      <c r="G60" s="24" t="str">
        <f>Unit_Dollar_M</f>
        <v>$Million</v>
      </c>
      <c r="H60" s="99" t="str">
        <f>"$Real "&amp;RIGHT(Capex_Forecast!$H$6,2)</f>
        <v>$Real 23</v>
      </c>
      <c r="I60" s="99" t="str">
        <f>End_Period</f>
        <v>End Period</v>
      </c>
      <c r="Q60" s="86">
        <f t="shared" si="26"/>
        <v>4.919998408382714</v>
      </c>
      <c r="R60" s="86">
        <f t="shared" si="26"/>
        <v>4.9652911447953008</v>
      </c>
      <c r="S60" s="86">
        <f t="shared" si="26"/>
        <v>5.0056524722864442</v>
      </c>
      <c r="T60" s="86">
        <f t="shared" si="26"/>
        <v>5.0209129153551881</v>
      </c>
      <c r="U60" s="86">
        <f t="shared" si="26"/>
        <v>5.0315503569701976</v>
      </c>
    </row>
    <row r="61" spans="3:21" x14ac:dyDescent="0.2">
      <c r="E61" s="98" t="str">
        <f>"Total "&amp;D58</f>
        <v>Total Fixed Overheads</v>
      </c>
      <c r="F61" s="61" t="s">
        <v>100</v>
      </c>
      <c r="G61" s="62" t="str">
        <f>Unit_Dollar_M</f>
        <v>$Million</v>
      </c>
      <c r="H61" s="62" t="str">
        <f>"$Real "&amp;RIGHT(Capex_Forecast!$H$6,2)</f>
        <v>$Real 23</v>
      </c>
      <c r="I61" s="62" t="str">
        <f>Mid_Period</f>
        <v>Mid Period</v>
      </c>
      <c r="J61" s="45"/>
      <c r="K61" s="45"/>
      <c r="L61" s="45"/>
      <c r="M61" s="45"/>
      <c r="N61" s="45"/>
      <c r="O61" s="45"/>
      <c r="P61" s="45"/>
      <c r="Q61" s="93">
        <f t="shared" ref="Q61:U61" si="27">SUM(Q59:Q60)</f>
        <v>27.095672058995486</v>
      </c>
      <c r="R61" s="93">
        <f t="shared" si="27"/>
        <v>27.345110581251717</v>
      </c>
      <c r="S61" s="93">
        <f t="shared" si="27"/>
        <v>27.567390590875789</v>
      </c>
      <c r="T61" s="93">
        <f t="shared" si="27"/>
        <v>27.651433699540448</v>
      </c>
      <c r="U61" s="93">
        <f t="shared" si="27"/>
        <v>27.710016773278017</v>
      </c>
    </row>
    <row r="63" spans="3:21" s="57" customFormat="1" ht="15.75" x14ac:dyDescent="0.2">
      <c r="C63" s="57" t="s">
        <v>277</v>
      </c>
    </row>
    <row r="65" spans="2:22" ht="15" x14ac:dyDescent="0.2">
      <c r="D65" s="8" t="s">
        <v>281</v>
      </c>
      <c r="E65" s="10"/>
      <c r="F65" s="21" t="s">
        <v>9</v>
      </c>
      <c r="G65" s="21" t="s">
        <v>10</v>
      </c>
      <c r="H65" s="21" t="s">
        <v>11</v>
      </c>
      <c r="I65" s="21" t="s">
        <v>12</v>
      </c>
      <c r="Q65" s="22" t="str">
        <f>"FY"&amp;RIGHT(LookupTab!W$47,2)</f>
        <v>FY24</v>
      </c>
      <c r="R65" s="22" t="str">
        <f>"FY"&amp;RIGHT(LookupTab!X$47,2)</f>
        <v>FY25</v>
      </c>
      <c r="S65" s="22" t="str">
        <f>"FY"&amp;RIGHT(LookupTab!Y$47,2)</f>
        <v>FY26</v>
      </c>
      <c r="T65" s="22" t="str">
        <f>"FY"&amp;RIGHT(LookupTab!Z$47,2)</f>
        <v>FY27</v>
      </c>
      <c r="U65" s="22" t="str">
        <f>"FY"&amp;RIGHT(LookupTab!AA$47,2)</f>
        <v>FY28</v>
      </c>
    </row>
    <row r="66" spans="2:22" x14ac:dyDescent="0.2">
      <c r="E66" s="10" t="s">
        <v>279</v>
      </c>
      <c r="F66" s="12" t="s">
        <v>100</v>
      </c>
      <c r="G66" s="24" t="str">
        <f>Unit_Dollar_M</f>
        <v>$Million</v>
      </c>
      <c r="H66" s="99" t="str">
        <f>"$Real "&amp;RIGHT(Capex_Forecast!$H$6,2)</f>
        <v>$Real 23</v>
      </c>
      <c r="I66" s="99" t="str">
        <f>End_Period</f>
        <v>End Period</v>
      </c>
      <c r="Q66" s="86">
        <v>248.51898736064302</v>
      </c>
      <c r="R66" s="86">
        <v>268.8126326256039</v>
      </c>
      <c r="S66" s="86">
        <v>218.39194257249181</v>
      </c>
      <c r="T66" s="86">
        <v>217.30718325716285</v>
      </c>
      <c r="U66" s="86">
        <v>246.08702468727881</v>
      </c>
      <c r="V66" s="16" t="s">
        <v>283</v>
      </c>
    </row>
    <row r="67" spans="2:22" x14ac:dyDescent="0.2">
      <c r="E67" s="10" t="s">
        <v>278</v>
      </c>
      <c r="F67" s="12" t="s">
        <v>100</v>
      </c>
      <c r="G67" s="24" t="str">
        <f>Unit_Dollar_M</f>
        <v>$Million</v>
      </c>
      <c r="H67" s="99" t="str">
        <f>"$Real "&amp;RIGHT(Capex_Forecast!$H$6,2)</f>
        <v>$Real 23</v>
      </c>
      <c r="I67" s="99" t="str">
        <f>End_Period</f>
        <v>End Period</v>
      </c>
      <c r="Q67" s="86">
        <v>-32.389171112036706</v>
      </c>
      <c r="R67" s="86">
        <v>-33.322487874046701</v>
      </c>
      <c r="S67" s="86">
        <v>-31.568483771162004</v>
      </c>
      <c r="T67" s="86">
        <v>-32.861022465070619</v>
      </c>
      <c r="U67" s="86">
        <v>-33.326224386630066</v>
      </c>
      <c r="V67" s="16"/>
    </row>
    <row r="68" spans="2:22" x14ac:dyDescent="0.2">
      <c r="E68" s="102" t="s">
        <v>280</v>
      </c>
      <c r="F68" s="61" t="s">
        <v>100</v>
      </c>
      <c r="G68" s="62" t="str">
        <f>Unit_Dollar_M</f>
        <v>$Million</v>
      </c>
      <c r="H68" s="103" t="str">
        <f>"$Real "&amp;RIGHT(Capex_Forecast!$H$6,2)</f>
        <v>$Real 23</v>
      </c>
      <c r="I68" s="103" t="str">
        <f>End_Period</f>
        <v>End Period</v>
      </c>
      <c r="J68" s="45"/>
      <c r="Q68" s="104">
        <f>SUM(Q66:Q67)</f>
        <v>216.12981624860632</v>
      </c>
      <c r="R68" s="104">
        <f>SUM(R66:R67)</f>
        <v>235.49014475155718</v>
      </c>
      <c r="S68" s="104">
        <f>SUM(S66:S67)</f>
        <v>186.82345880132982</v>
      </c>
      <c r="T68" s="104">
        <f>SUM(T66:T67)</f>
        <v>184.44616079209223</v>
      </c>
      <c r="U68" s="104">
        <f>SUM(U66:U67)</f>
        <v>212.76080030064875</v>
      </c>
      <c r="V68" s="16" t="s">
        <v>284</v>
      </c>
    </row>
    <row r="70" spans="2:22" ht="15" x14ac:dyDescent="0.2">
      <c r="D70" s="20" t="s">
        <v>282</v>
      </c>
      <c r="E70" s="10"/>
      <c r="F70" s="21"/>
      <c r="G70" s="21"/>
      <c r="H70" s="21"/>
      <c r="I70" s="21"/>
      <c r="Q70" s="22" t="str">
        <f>"FY"&amp;RIGHT(LookupTab!W$47,2)</f>
        <v>FY24</v>
      </c>
      <c r="R70" s="22" t="str">
        <f>"FY"&amp;RIGHT(LookupTab!X$47,2)</f>
        <v>FY25</v>
      </c>
      <c r="S70" s="22" t="str">
        <f>"FY"&amp;RIGHT(LookupTab!Y$47,2)</f>
        <v>FY26</v>
      </c>
      <c r="T70" s="22" t="str">
        <f>"FY"&amp;RIGHT(LookupTab!Z$47,2)</f>
        <v>FY27</v>
      </c>
      <c r="U70" s="22" t="str">
        <f>"FY"&amp;RIGHT(LookupTab!AA$47,2)</f>
        <v>FY28</v>
      </c>
    </row>
    <row r="71" spans="2:22" x14ac:dyDescent="0.2">
      <c r="E71" s="10" t="s">
        <v>272</v>
      </c>
      <c r="F71" s="12" t="s">
        <v>100</v>
      </c>
      <c r="G71" s="24" t="str">
        <f>Unit_Dollar_M</f>
        <v>$Million</v>
      </c>
      <c r="H71" s="99" t="str">
        <f>"$Real "&amp;RIGHT(Capex_Forecast!$H$6,2)</f>
        <v>$Real 23</v>
      </c>
      <c r="I71" s="99" t="str">
        <f>End_Period</f>
        <v>End Period</v>
      </c>
      <c r="Q71" s="86">
        <v>3.8790801833274084</v>
      </c>
      <c r="R71" s="86">
        <v>4.2265577685214861</v>
      </c>
      <c r="S71" s="86">
        <v>3.353092087874276</v>
      </c>
      <c r="T71" s="86">
        <v>3.3104245385395292</v>
      </c>
      <c r="U71" s="86">
        <v>3.8186133619148377</v>
      </c>
    </row>
    <row r="72" spans="2:22" x14ac:dyDescent="0.2">
      <c r="E72" s="10" t="s">
        <v>273</v>
      </c>
      <c r="F72" s="12" t="s">
        <v>100</v>
      </c>
      <c r="G72" s="24" t="str">
        <f>Unit_Dollar_M</f>
        <v>$Million</v>
      </c>
      <c r="H72" s="99" t="str">
        <f>"$Real "&amp;RIGHT(Capex_Forecast!$H$6,2)</f>
        <v>$Real 23</v>
      </c>
      <c r="I72" s="99" t="str">
        <f>End_Period</f>
        <v>End Period</v>
      </c>
      <c r="Q72" s="86">
        <v>0.91340635279609972</v>
      </c>
      <c r="R72" s="86">
        <v>0.98799358938219761</v>
      </c>
      <c r="S72" s="86">
        <v>0.80267745279242986</v>
      </c>
      <c r="T72" s="86">
        <v>0.79869052985990407</v>
      </c>
      <c r="U72" s="86">
        <v>0.9044679204485131</v>
      </c>
    </row>
    <row r="73" spans="2:22" x14ac:dyDescent="0.2">
      <c r="E73" s="98" t="str">
        <f>"Total "&amp;D70</f>
        <v>Total Variable Overheads</v>
      </c>
      <c r="F73" s="61" t="s">
        <v>100</v>
      </c>
      <c r="G73" s="62" t="str">
        <f>Unit_Dollar_M</f>
        <v>$Million</v>
      </c>
      <c r="H73" s="62" t="str">
        <f>"$Real "&amp;RIGHT(Capex_Forecast!$H$6,2)</f>
        <v>$Real 23</v>
      </c>
      <c r="I73" s="62" t="str">
        <f>Mid_Period</f>
        <v>Mid Period</v>
      </c>
      <c r="J73" s="45"/>
      <c r="Q73" s="93">
        <f>SUM(Q71:Q72)</f>
        <v>4.7924865361235085</v>
      </c>
      <c r="R73" s="93">
        <f>SUM(R71:R72)</f>
        <v>5.2145513579036837</v>
      </c>
      <c r="S73" s="93">
        <f>SUM(S71:S72)</f>
        <v>4.1557695406667055</v>
      </c>
      <c r="T73" s="93">
        <f>SUM(T71:T72)</f>
        <v>4.1091150683994329</v>
      </c>
      <c r="U73" s="93">
        <f>SUM(U71:U72)</f>
        <v>4.723081282363351</v>
      </c>
    </row>
    <row r="75" spans="2:22" s="6" customFormat="1" ht="18" x14ac:dyDescent="0.2">
      <c r="B75" s="19" t="s">
        <v>497</v>
      </c>
      <c r="F75" s="19"/>
    </row>
    <row r="76" spans="2:22" ht="15" x14ac:dyDescent="0.2">
      <c r="D76" s="20"/>
    </row>
    <row r="77" spans="2:22" x14ac:dyDescent="0.2">
      <c r="E77" s="78" t="s">
        <v>295</v>
      </c>
      <c r="F77" s="12" t="s">
        <v>100</v>
      </c>
      <c r="G77" s="24" t="str">
        <f>Unit_Dollar_M</f>
        <v>$Million</v>
      </c>
      <c r="H77" s="99" t="str">
        <f>"$Real "&amp;RIGHT(Capex_Forecast!$H$6,2)</f>
        <v>$Real 23</v>
      </c>
      <c r="I77" s="99" t="str">
        <f>End_Period</f>
        <v>End Period</v>
      </c>
      <c r="Q77" s="86">
        <v>26.05475383394019</v>
      </c>
      <c r="R77" s="86">
        <v>26.606377204977903</v>
      </c>
      <c r="S77" s="86">
        <v>25.914830206463588</v>
      </c>
      <c r="T77" s="86">
        <v>25.940945322724783</v>
      </c>
      <c r="U77" s="86">
        <v>26.497079778222673</v>
      </c>
    </row>
    <row r="78" spans="2:22" x14ac:dyDescent="0.2">
      <c r="E78" s="78" t="s">
        <v>294</v>
      </c>
      <c r="F78" s="12" t="s">
        <v>100</v>
      </c>
      <c r="G78" s="24" t="str">
        <f>Unit_Dollar_M</f>
        <v>$Million</v>
      </c>
      <c r="H78" s="99" t="str">
        <f>"$Real "&amp;RIGHT(Capex_Forecast!$H$6,2)</f>
        <v>$Real 23</v>
      </c>
      <c r="I78" s="99" t="str">
        <f>End_Period</f>
        <v>End Period</v>
      </c>
      <c r="Q78" s="86">
        <v>5.8334047611788131</v>
      </c>
      <c r="R78" s="86">
        <v>5.9532847341774966</v>
      </c>
      <c r="S78" s="86">
        <v>5.8083299250788691</v>
      </c>
      <c r="T78" s="86">
        <v>5.8196034452150887</v>
      </c>
      <c r="U78" s="86">
        <v>5.9360182774187162</v>
      </c>
    </row>
    <row r="79" spans="2:22" x14ac:dyDescent="0.2">
      <c r="E79" s="78" t="s">
        <v>292</v>
      </c>
      <c r="F79" s="81" t="s">
        <v>100</v>
      </c>
      <c r="G79" s="82" t="str">
        <f>Unit_Dollar_M</f>
        <v>$Million</v>
      </c>
      <c r="H79" s="99" t="str">
        <f>"$Real "&amp;RIGHT(Capex_Forecast!$H$6,2)</f>
        <v>$Real 23</v>
      </c>
      <c r="I79" s="99" t="str">
        <f>End_Period</f>
        <v>End Period</v>
      </c>
      <c r="Q79" s="107">
        <v>26.05475383394019</v>
      </c>
      <c r="R79" s="107">
        <v>26.606377204977903</v>
      </c>
      <c r="S79" s="107">
        <v>25.914830206463588</v>
      </c>
      <c r="T79" s="107">
        <v>25.940945322724783</v>
      </c>
      <c r="U79" s="107">
        <v>26.497079778222673</v>
      </c>
    </row>
    <row r="80" spans="2:22" x14ac:dyDescent="0.2">
      <c r="E80" s="78" t="s">
        <v>293</v>
      </c>
      <c r="F80" s="81" t="s">
        <v>100</v>
      </c>
      <c r="G80" s="82" t="str">
        <f>Unit_Dollar_M</f>
        <v>$Million</v>
      </c>
      <c r="H80" s="99" t="str">
        <f>"$Real "&amp;RIGHT(Capex_Forecast!$H$6,2)</f>
        <v>$Real 23</v>
      </c>
      <c r="I80" s="99" t="str">
        <f>End_Period</f>
        <v>End Period</v>
      </c>
      <c r="Q80" s="107">
        <v>5.8334047611788131</v>
      </c>
      <c r="R80" s="107">
        <v>5.9532847341774966</v>
      </c>
      <c r="S80" s="107">
        <v>5.8083299250788691</v>
      </c>
      <c r="T80" s="107">
        <v>5.8196034452150887</v>
      </c>
      <c r="U80" s="107">
        <v>5.9360182774187162</v>
      </c>
    </row>
    <row r="82" spans="1:21" x14ac:dyDescent="0.2">
      <c r="A82" s="119">
        <f>SUM(Q82:U82)</f>
        <v>0</v>
      </c>
      <c r="E82" s="78" t="s">
        <v>296</v>
      </c>
      <c r="F82" s="81" t="s">
        <v>100</v>
      </c>
      <c r="G82" s="82" t="str">
        <f t="shared" ref="G82:I85" si="28">NA</f>
        <v>N/A</v>
      </c>
      <c r="H82" s="82" t="str">
        <f t="shared" si="28"/>
        <v>N/A</v>
      </c>
      <c r="I82" s="82" t="str">
        <f t="shared" si="28"/>
        <v>N/A</v>
      </c>
      <c r="Q82" s="49">
        <f t="shared" ref="Q82:U83" si="29">IF(ROUND(Q59+Q71-Q77,Round_DP)&lt;&gt;0,1,0)</f>
        <v>0</v>
      </c>
      <c r="R82" s="49">
        <f t="shared" si="29"/>
        <v>0</v>
      </c>
      <c r="S82" s="49">
        <f t="shared" si="29"/>
        <v>0</v>
      </c>
      <c r="T82" s="49">
        <f t="shared" si="29"/>
        <v>0</v>
      </c>
      <c r="U82" s="49">
        <f t="shared" si="29"/>
        <v>0</v>
      </c>
    </row>
    <row r="83" spans="1:21" x14ac:dyDescent="0.2">
      <c r="A83" s="119">
        <f>SUM(Q83:U83)</f>
        <v>0</v>
      </c>
      <c r="E83" s="78" t="s">
        <v>297</v>
      </c>
      <c r="F83" s="81" t="s">
        <v>100</v>
      </c>
      <c r="G83" s="82" t="str">
        <f t="shared" si="28"/>
        <v>N/A</v>
      </c>
      <c r="H83" s="82" t="str">
        <f t="shared" si="28"/>
        <v>N/A</v>
      </c>
      <c r="I83" s="82" t="str">
        <f t="shared" si="28"/>
        <v>N/A</v>
      </c>
      <c r="Q83" s="49">
        <f t="shared" si="29"/>
        <v>0</v>
      </c>
      <c r="R83" s="49">
        <f t="shared" si="29"/>
        <v>0</v>
      </c>
      <c r="S83" s="49">
        <f t="shared" si="29"/>
        <v>0</v>
      </c>
      <c r="T83" s="49">
        <f t="shared" si="29"/>
        <v>0</v>
      </c>
      <c r="U83" s="49">
        <f t="shared" si="29"/>
        <v>0</v>
      </c>
    </row>
    <row r="84" spans="1:21" x14ac:dyDescent="0.2">
      <c r="A84" s="119">
        <f>SUM(Q84:U84)</f>
        <v>0</v>
      </c>
      <c r="E84" s="78" t="s">
        <v>298</v>
      </c>
      <c r="F84" s="12" t="s">
        <v>100</v>
      </c>
      <c r="G84" s="24" t="str">
        <f t="shared" si="28"/>
        <v>N/A</v>
      </c>
      <c r="H84" s="24" t="str">
        <f t="shared" si="28"/>
        <v>N/A</v>
      </c>
      <c r="I84" s="24" t="str">
        <f t="shared" si="28"/>
        <v>N/A</v>
      </c>
      <c r="Q84" s="49">
        <f t="shared" ref="Q84:U85" si="30">IF(ROUND(Q59+Q71-Q79,Round_DP)&lt;&gt;0,1,0)</f>
        <v>0</v>
      </c>
      <c r="R84" s="49">
        <f t="shared" si="30"/>
        <v>0</v>
      </c>
      <c r="S84" s="49">
        <f t="shared" si="30"/>
        <v>0</v>
      </c>
      <c r="T84" s="49">
        <f t="shared" si="30"/>
        <v>0</v>
      </c>
      <c r="U84" s="49">
        <f t="shared" si="30"/>
        <v>0</v>
      </c>
    </row>
    <row r="85" spans="1:21" x14ac:dyDescent="0.2">
      <c r="A85" s="119">
        <f>SUM(Q85:U85)</f>
        <v>0</v>
      </c>
      <c r="E85" s="78" t="s">
        <v>299</v>
      </c>
      <c r="F85" s="12" t="s">
        <v>100</v>
      </c>
      <c r="G85" s="24" t="str">
        <f t="shared" si="28"/>
        <v>N/A</v>
      </c>
      <c r="H85" s="24" t="str">
        <f t="shared" si="28"/>
        <v>N/A</v>
      </c>
      <c r="I85" s="24" t="str">
        <f t="shared" si="28"/>
        <v>N/A</v>
      </c>
      <c r="Q85" s="49">
        <f t="shared" si="30"/>
        <v>0</v>
      </c>
      <c r="R85" s="49">
        <f t="shared" si="30"/>
        <v>0</v>
      </c>
      <c r="S85" s="49">
        <f t="shared" si="30"/>
        <v>0</v>
      </c>
      <c r="T85" s="49">
        <f t="shared" si="30"/>
        <v>0</v>
      </c>
      <c r="U85" s="49">
        <f t="shared" si="30"/>
        <v>0</v>
      </c>
    </row>
    <row r="87" spans="1:21" s="6" customFormat="1" ht="18" x14ac:dyDescent="0.2">
      <c r="B87" s="19" t="s">
        <v>527</v>
      </c>
    </row>
    <row r="89" spans="1:21" s="57" customFormat="1" ht="15.75" x14ac:dyDescent="0.2">
      <c r="C89" s="57" t="s">
        <v>531</v>
      </c>
    </row>
    <row r="91" spans="1:21" ht="15" x14ac:dyDescent="0.2">
      <c r="D91" s="20" t="s">
        <v>274</v>
      </c>
      <c r="E91" s="10"/>
      <c r="F91" s="21" t="s">
        <v>9</v>
      </c>
      <c r="G91" s="21" t="s">
        <v>10</v>
      </c>
      <c r="H91" s="21" t="s">
        <v>11</v>
      </c>
      <c r="I91" s="21" t="s">
        <v>12</v>
      </c>
      <c r="J91" s="21" t="s">
        <v>534</v>
      </c>
      <c r="K91" s="22"/>
      <c r="L91" s="22"/>
      <c r="M91" s="22"/>
      <c r="N91" s="22"/>
      <c r="O91" s="22" t="str">
        <f>"FY"&amp;RIGHT(LookupTab!U$47,2)</f>
        <v>FY22</v>
      </c>
      <c r="P91" s="22" t="str">
        <f>"FY"&amp;RIGHT(LookupTab!V$47,2)</f>
        <v>FY23</v>
      </c>
      <c r="Q91" s="22" t="str">
        <f>"FY"&amp;RIGHT(LookupTab!W$47,2)</f>
        <v>FY24</v>
      </c>
      <c r="R91" s="22" t="str">
        <f>"FY"&amp;RIGHT(LookupTab!X$47,2)</f>
        <v>FY25</v>
      </c>
      <c r="S91" s="22" t="str">
        <f>"FY"&amp;RIGHT(LookupTab!Y$47,2)</f>
        <v>FY26</v>
      </c>
      <c r="T91" s="22" t="str">
        <f>"FY"&amp;RIGHT(LookupTab!Z$47,2)</f>
        <v>FY27</v>
      </c>
      <c r="U91" s="22" t="str">
        <f>"FY"&amp;RIGHT(LookupTab!AA$47,2)</f>
        <v>FY28</v>
      </c>
    </row>
    <row r="92" spans="1:21" x14ac:dyDescent="0.2">
      <c r="E92" s="10" t="s">
        <v>532</v>
      </c>
      <c r="F92" s="12" t="s">
        <v>536</v>
      </c>
      <c r="G92" s="24" t="str">
        <f>Unit_Perc</f>
        <v>Percent</v>
      </c>
      <c r="H92" s="24" t="str">
        <f>NA</f>
        <v>N/A</v>
      </c>
      <c r="I92" s="24" t="str">
        <f>NA</f>
        <v>N/A</v>
      </c>
      <c r="J92" s="40">
        <v>0.70399999999999996</v>
      </c>
      <c r="O92" s="213">
        <f>General!M25</f>
        <v>-2.1772553606164372E-2</v>
      </c>
      <c r="P92" s="213">
        <f>General!N25</f>
        <v>-3.4704503367676172E-2</v>
      </c>
      <c r="Q92" s="213">
        <f>General!O25</f>
        <v>3.9046564755527329E-3</v>
      </c>
      <c r="R92" s="213">
        <f>General!P25</f>
        <v>1.3076482545953276E-2</v>
      </c>
      <c r="S92" s="213">
        <f>General!Q25</f>
        <v>1.1546438954636147E-2</v>
      </c>
      <c r="T92" s="213">
        <f>General!R25</f>
        <v>4.3304575862308627E-3</v>
      </c>
      <c r="U92" s="213">
        <f>General!S25</f>
        <v>3.00941333753012E-3</v>
      </c>
    </row>
    <row r="93" spans="1:21" x14ac:dyDescent="0.2">
      <c r="E93" s="10" t="s">
        <v>533</v>
      </c>
      <c r="F93" s="12" t="s">
        <v>264</v>
      </c>
      <c r="G93" s="24" t="str">
        <f>Unit_Perc</f>
        <v>Percent</v>
      </c>
      <c r="H93" s="24" t="str">
        <f>NA</f>
        <v>N/A</v>
      </c>
      <c r="I93" s="24" t="str">
        <f>NA</f>
        <v>N/A</v>
      </c>
      <c r="J93" s="40">
        <f>1-J92</f>
        <v>0.29600000000000004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</row>
    <row r="95" spans="1:21" x14ac:dyDescent="0.2">
      <c r="E95" s="10" t="s">
        <v>528</v>
      </c>
      <c r="F95" s="12" t="s">
        <v>100</v>
      </c>
      <c r="G95" s="24" t="str">
        <f>Unit_Perc</f>
        <v>Percent</v>
      </c>
      <c r="H95" s="24" t="str">
        <f>NA</f>
        <v>N/A</v>
      </c>
      <c r="I95" s="24" t="str">
        <f>NA</f>
        <v>N/A</v>
      </c>
      <c r="J95" s="24" t="str">
        <f>NA</f>
        <v>N/A</v>
      </c>
      <c r="O95" s="50">
        <f t="shared" ref="O95:P95" si="31">SUMPRODUCT($J$92:$J$93,O92:O93)</f>
        <v>-1.5327877738739717E-2</v>
      </c>
      <c r="P95" s="50">
        <f t="shared" si="31"/>
        <v>-2.4431970370844023E-2</v>
      </c>
      <c r="Q95" s="50">
        <f>SUMPRODUCT($J$92:$J$93,Q92:Q93)</f>
        <v>2.7488781587891239E-3</v>
      </c>
      <c r="R95" s="50">
        <f t="shared" ref="R95:U95" si="32">SUMPRODUCT($J$92:$J$93,R92:R93)</f>
        <v>9.2058437123511052E-3</v>
      </c>
      <c r="S95" s="50">
        <f t="shared" si="32"/>
        <v>8.1286930240638475E-3</v>
      </c>
      <c r="T95" s="50">
        <f t="shared" si="32"/>
        <v>3.048642140706527E-3</v>
      </c>
      <c r="U95" s="50">
        <f t="shared" si="32"/>
        <v>2.1186269896212042E-3</v>
      </c>
    </row>
    <row r="97" spans="1:21" x14ac:dyDescent="0.2">
      <c r="A97" s="119">
        <f>SUM(Q97:U97)</f>
        <v>0</v>
      </c>
      <c r="E97" s="78" t="s">
        <v>535</v>
      </c>
      <c r="F97" s="12" t="s">
        <v>100</v>
      </c>
      <c r="G97" s="24" t="str">
        <f t="shared" ref="G97:I97" si="33">NA</f>
        <v>N/A</v>
      </c>
      <c r="H97" s="24" t="str">
        <f t="shared" si="33"/>
        <v>N/A</v>
      </c>
      <c r="I97" s="24" t="str">
        <f t="shared" si="33"/>
        <v>N/A</v>
      </c>
      <c r="J97" s="24" t="str">
        <f>NA</f>
        <v>N/A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</row>
    <row r="99" spans="1:21" s="57" customFormat="1" ht="15.75" x14ac:dyDescent="0.2">
      <c r="C99" s="57" t="s">
        <v>530</v>
      </c>
    </row>
    <row r="101" spans="1:21" ht="15" x14ac:dyDescent="0.2">
      <c r="D101" s="20" t="s">
        <v>274</v>
      </c>
      <c r="E101" s="10"/>
      <c r="F101" s="21" t="s">
        <v>9</v>
      </c>
      <c r="G101" s="21" t="s">
        <v>10</v>
      </c>
      <c r="H101" s="21" t="s">
        <v>11</v>
      </c>
      <c r="I101" s="21" t="s">
        <v>12</v>
      </c>
      <c r="K101" s="22"/>
      <c r="L101" s="22"/>
      <c r="M101" s="22"/>
      <c r="N101" s="22"/>
      <c r="O101" s="22" t="str">
        <f>"FY"&amp;RIGHT(LookupTab!U$47,2)</f>
        <v>FY22</v>
      </c>
      <c r="P101" s="22" t="str">
        <f>"FY"&amp;RIGHT(LookupTab!V$47,2)</f>
        <v>FY23</v>
      </c>
      <c r="Q101" s="22" t="str">
        <f>"FY"&amp;RIGHT(LookupTab!W$47,2)</f>
        <v>FY24</v>
      </c>
      <c r="R101" s="22" t="str">
        <f>"FY"&amp;RIGHT(LookupTab!X$47,2)</f>
        <v>FY25</v>
      </c>
      <c r="S101" s="22" t="str">
        <f>"FY"&amp;RIGHT(LookupTab!Y$47,2)</f>
        <v>FY26</v>
      </c>
      <c r="T101" s="22" t="str">
        <f>"FY"&amp;RIGHT(LookupTab!Z$47,2)</f>
        <v>FY27</v>
      </c>
      <c r="U101" s="22" t="str">
        <f>"FY"&amp;RIGHT(LookupTab!AA$47,2)</f>
        <v>FY28</v>
      </c>
    </row>
    <row r="102" spans="1:21" x14ac:dyDescent="0.2">
      <c r="E102" s="10" t="s">
        <v>528</v>
      </c>
      <c r="F102" s="12" t="s">
        <v>100</v>
      </c>
      <c r="G102" s="24" t="str">
        <f>Unit_Perc</f>
        <v>Percent</v>
      </c>
      <c r="H102" s="24" t="str">
        <f t="shared" ref="H102:I102" si="34">NA</f>
        <v>N/A</v>
      </c>
      <c r="I102" s="24" t="str">
        <f t="shared" si="34"/>
        <v>N/A</v>
      </c>
      <c r="O102" s="50">
        <f t="shared" ref="O102:U102" si="35">O95</f>
        <v>-1.5327877738739717E-2</v>
      </c>
      <c r="P102" s="50">
        <f t="shared" si="35"/>
        <v>-2.4431970370844023E-2</v>
      </c>
      <c r="Q102" s="50">
        <f t="shared" si="35"/>
        <v>2.7488781587891239E-3</v>
      </c>
      <c r="R102" s="50">
        <f t="shared" si="35"/>
        <v>9.2058437123511052E-3</v>
      </c>
      <c r="S102" s="50">
        <f t="shared" si="35"/>
        <v>8.1286930240638475E-3</v>
      </c>
      <c r="T102" s="50">
        <f t="shared" si="35"/>
        <v>3.048642140706527E-3</v>
      </c>
      <c r="U102" s="50">
        <f t="shared" si="35"/>
        <v>2.1186269896212042E-3</v>
      </c>
    </row>
    <row r="103" spans="1:21" x14ac:dyDescent="0.2">
      <c r="E103" s="10"/>
      <c r="O103" s="50"/>
      <c r="P103" s="50"/>
      <c r="Q103" s="50"/>
      <c r="R103" s="50"/>
      <c r="S103" s="50"/>
      <c r="T103" s="50"/>
      <c r="U103" s="50"/>
    </row>
    <row r="104" spans="1:21" x14ac:dyDescent="0.2">
      <c r="E104" s="75" t="s">
        <v>529</v>
      </c>
      <c r="F104" s="127" t="s">
        <v>100</v>
      </c>
      <c r="G104" s="128" t="str">
        <f>Unit_Perc</f>
        <v>Percent</v>
      </c>
      <c r="H104" s="128" t="str">
        <f>NA</f>
        <v>N/A</v>
      </c>
      <c r="I104" s="128" t="str">
        <f>NA</f>
        <v>N/A</v>
      </c>
      <c r="O104" s="129">
        <f>(1+O102)-1</f>
        <v>-1.532787773873967E-2</v>
      </c>
      <c r="P104" s="129">
        <f t="shared" ref="P104:U104" si="36">(1+P102)-1</f>
        <v>-2.4431970370843992E-2</v>
      </c>
      <c r="Q104" s="129">
        <f t="shared" si="36"/>
        <v>2.7488781587892142E-3</v>
      </c>
      <c r="R104" s="129">
        <f t="shared" si="36"/>
        <v>9.2058437123510028E-3</v>
      </c>
      <c r="S104" s="129">
        <f t="shared" si="36"/>
        <v>8.1286930240638267E-3</v>
      </c>
      <c r="T104" s="129">
        <f t="shared" si="36"/>
        <v>3.0486421407065478E-3</v>
      </c>
      <c r="U104" s="129">
        <f t="shared" si="36"/>
        <v>2.1186269896211751E-3</v>
      </c>
    </row>
    <row r="106" spans="1:21" x14ac:dyDescent="0.2">
      <c r="A106" s="119">
        <f>SUM(Q106:U106)</f>
        <v>0</v>
      </c>
      <c r="E106" s="78" t="s">
        <v>535</v>
      </c>
      <c r="F106" s="12" t="s">
        <v>100</v>
      </c>
      <c r="G106" s="24" t="str">
        <f t="shared" ref="G106:I106" si="37">NA</f>
        <v>N/A</v>
      </c>
      <c r="H106" s="24" t="str">
        <f t="shared" si="37"/>
        <v>N/A</v>
      </c>
      <c r="I106" s="24" t="str">
        <f t="shared" si="37"/>
        <v>N/A</v>
      </c>
      <c r="Q106" s="49">
        <v>0</v>
      </c>
      <c r="R106" s="49">
        <v>0</v>
      </c>
      <c r="S106" s="49">
        <v>0</v>
      </c>
      <c r="T106" s="49">
        <v>0</v>
      </c>
      <c r="U106" s="49">
        <v>0</v>
      </c>
    </row>
    <row r="108" spans="1:21" s="6" customFormat="1" ht="18" x14ac:dyDescent="0.2">
      <c r="B108" s="6" t="s">
        <v>1</v>
      </c>
    </row>
  </sheetData>
  <mergeCells count="1">
    <mergeCell ref="B5:D5"/>
  </mergeCells>
  <conditionalFormatting sqref="T19:U26">
    <cfRule type="expression" dxfId="0" priority="1">
      <formula>T19=FALSE</formula>
    </cfRule>
  </conditionalFormatting>
  <dataValidations disablePrompts="1" count="1">
    <dataValidation type="list" allowBlank="1" showInputMessage="1" showErrorMessage="1" sqref="T19:U26" xr:uid="{00000000-0002-0000-0400-000000000000}">
      <formula1>"TRUE,FALSE"</formula1>
    </dataValidation>
  </dataValidations>
  <hyperlinks>
    <hyperlink ref="B5" location="'ToC'!$A$1" tooltip="Go To Table of Contents" display="='ToC'!B1" xr:uid="{00000000-0004-0000-0400-000000000000}"/>
  </hyperlinks>
  <pageMargins left="0.7" right="0.7" top="0.75" bottom="0.75" header="0.3" footer="0.3"/>
  <pageSetup paperSize="9" scale="3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59999389629810485"/>
  </sheetPr>
  <dimension ref="B1:AG87"/>
  <sheetViews>
    <sheetView showGridLines="0" workbookViewId="0">
      <pane xSplit="4" ySplit="8" topLeftCell="E9" activePane="bottomRight" state="frozen"/>
      <selection activeCell="D11" sqref="D11"/>
      <selection pane="topRight" activeCell="D11" sqref="D11"/>
      <selection pane="bottomLeft" activeCell="D11" sqref="D11"/>
      <selection pane="bottomRight" activeCell="E9" sqref="E9"/>
    </sheetView>
  </sheetViews>
  <sheetFormatPr defaultRowHeight="12.75" outlineLevelRow="1" x14ac:dyDescent="0.2"/>
  <cols>
    <col min="1" max="1" width="1.5703125" customWidth="1"/>
    <col min="2" max="4" width="6.5703125" customWidth="1"/>
    <col min="5" max="5" width="14.42578125" customWidth="1"/>
    <col min="6" max="6" width="43.140625" customWidth="1"/>
    <col min="7" max="7" width="36.5703125" customWidth="1"/>
    <col min="8" max="8" width="18.5703125" bestFit="1" customWidth="1"/>
    <col min="9" max="9" width="12.85546875" customWidth="1"/>
    <col min="10" max="10" width="2.5703125" customWidth="1"/>
    <col min="11" max="17" width="12.85546875" customWidth="1"/>
    <col min="18" max="18" width="2.5703125" customWidth="1"/>
    <col min="19" max="20" width="12.85546875" customWidth="1"/>
    <col min="21" max="21" width="2.5703125" customWidth="1"/>
    <col min="22" max="28" width="12.85546875" customWidth="1"/>
    <col min="29" max="29" width="2.5703125" customWidth="1"/>
    <col min="30" max="30" width="12.85546875" customWidth="1"/>
    <col min="31" max="31" width="18" bestFit="1" customWidth="1"/>
    <col min="33" max="33" width="15.7109375" customWidth="1"/>
  </cols>
  <sheetData>
    <row r="1" spans="2:33" ht="23.25" x14ac:dyDescent="0.35">
      <c r="B1" s="18" t="s">
        <v>503</v>
      </c>
      <c r="E1" s="16"/>
      <c r="F1" s="16"/>
      <c r="G1" s="16"/>
      <c r="H1" s="16"/>
      <c r="I1" s="16"/>
    </row>
    <row r="2" spans="2:33" ht="15" x14ac:dyDescent="0.2">
      <c r="B2" s="8" t="str">
        <f>Model_Name</f>
        <v>TransGrid Capex Forecast Model</v>
      </c>
    </row>
    <row r="3" spans="2:33" x14ac:dyDescent="0.2">
      <c r="B3" s="9" t="str">
        <f>General!$B$3</f>
        <v>WB Check</v>
      </c>
      <c r="D3" s="118">
        <f ca="1">WkBk_Err_Chk</f>
        <v>0</v>
      </c>
      <c r="H3" s="49"/>
      <c r="I3" s="49"/>
      <c r="J3" s="87" t="str">
        <f>Inflation!$D$16</f>
        <v>Real 2020 (End Period) to Real 2021 (End Period)</v>
      </c>
      <c r="K3" s="88">
        <f>Inflation!V$16</f>
        <v>1.0086058519793459</v>
      </c>
      <c r="L3" s="88">
        <f>Inflation!W$16</f>
        <v>1.0086058519793459</v>
      </c>
      <c r="M3" s="88">
        <f>Inflation!X$16</f>
        <v>1.0086058519793459</v>
      </c>
      <c r="N3" s="88">
        <f>Inflation!Y$16</f>
        <v>1.0086058519793459</v>
      </c>
      <c r="O3" s="88">
        <f>Inflation!Z$16</f>
        <v>1.0086058519793459</v>
      </c>
      <c r="P3" s="120">
        <f>O3</f>
        <v>1.0086058519793459</v>
      </c>
      <c r="Q3" s="121">
        <f>P3</f>
        <v>1.0086058519793459</v>
      </c>
    </row>
    <row r="4" spans="2:33" x14ac:dyDescent="0.2">
      <c r="B4" s="9" t="str">
        <f>General!$B$4</f>
        <v>Sheet Check</v>
      </c>
      <c r="D4" s="118">
        <f>SUM(A9:A87)</f>
        <v>0</v>
      </c>
      <c r="F4" s="217" t="s">
        <v>766</v>
      </c>
      <c r="H4" s="49"/>
      <c r="J4" s="87" t="str">
        <f>Inflation!$D$17</f>
        <v>Real 2026 (End Period) to Real 2021 (End Period)</v>
      </c>
      <c r="K4" s="88">
        <f>Inflation!V$17</f>
        <v>0.8219195964188859</v>
      </c>
      <c r="L4" s="88">
        <f>Inflation!W$17</f>
        <v>0.8219195964188859</v>
      </c>
      <c r="M4" s="88">
        <f>Inflation!X$17</f>
        <v>0.8219195964188859</v>
      </c>
      <c r="N4" s="88">
        <f>Inflation!Y$17</f>
        <v>0.8219195964188859</v>
      </c>
      <c r="O4" s="88">
        <f>Inflation!Z$17</f>
        <v>0.8219195964188859</v>
      </c>
      <c r="P4" s="120">
        <f>O4</f>
        <v>0.8219195964188859</v>
      </c>
      <c r="Q4" s="121">
        <f>P4</f>
        <v>0.8219195964188859</v>
      </c>
      <c r="U4" s="87" t="str">
        <f>Inflation!D15</f>
        <v>Real 2021 (Mid Period) to Real 2023 (End Period)</v>
      </c>
      <c r="V4" s="88">
        <f>Inflation!V$15</f>
        <v>1.1208329096392347</v>
      </c>
      <c r="W4" s="88">
        <f>Inflation!W$15</f>
        <v>1.1208329096392347</v>
      </c>
      <c r="X4" s="88">
        <f>Inflation!X$15</f>
        <v>1.1208329096392347</v>
      </c>
      <c r="Y4" s="88">
        <f>Inflation!Y$15</f>
        <v>1.1208329096392347</v>
      </c>
      <c r="Z4" s="88">
        <f>Inflation!Z$15</f>
        <v>1.1208329096392347</v>
      </c>
      <c r="AA4" s="120">
        <f>Inflation!$Z$15</f>
        <v>1.1208329096392347</v>
      </c>
      <c r="AB4" s="121">
        <f>Inflation!$Z$15</f>
        <v>1.1208329096392347</v>
      </c>
    </row>
    <row r="5" spans="2:33" x14ac:dyDescent="0.2">
      <c r="B5" s="258" t="str">
        <f>ToC!$B$1</f>
        <v>Table of Contents</v>
      </c>
      <c r="C5" s="258"/>
      <c r="D5" s="258"/>
      <c r="F5" s="214" t="s">
        <v>568</v>
      </c>
      <c r="H5" s="49"/>
    </row>
    <row r="6" spans="2:33" ht="15.75" x14ac:dyDescent="0.2">
      <c r="F6" s="243" t="s">
        <v>767</v>
      </c>
      <c r="K6" s="36" t="s">
        <v>406</v>
      </c>
      <c r="L6" s="36"/>
      <c r="M6" s="36"/>
      <c r="N6" s="36"/>
      <c r="O6" s="36"/>
      <c r="P6" s="36"/>
      <c r="Q6" s="36"/>
      <c r="V6" s="36" t="s">
        <v>227</v>
      </c>
      <c r="W6" s="36"/>
      <c r="X6" s="36"/>
      <c r="Y6" s="36"/>
      <c r="Z6" s="36"/>
      <c r="AA6" s="36"/>
      <c r="AB6" s="36"/>
    </row>
    <row r="7" spans="2:33" ht="15" hidden="1" outlineLevel="1" x14ac:dyDescent="0.2">
      <c r="K7" s="38">
        <f t="shared" ref="K7:O7" si="0">IF(J7="",Start_Year,J7+1)</f>
        <v>2024</v>
      </c>
      <c r="L7" s="38">
        <f t="shared" si="0"/>
        <v>2025</v>
      </c>
      <c r="M7" s="38">
        <f t="shared" si="0"/>
        <v>2026</v>
      </c>
      <c r="N7" s="38">
        <f t="shared" si="0"/>
        <v>2027</v>
      </c>
      <c r="O7" s="38">
        <f t="shared" si="0"/>
        <v>2028</v>
      </c>
      <c r="P7" s="38" t="s">
        <v>441</v>
      </c>
      <c r="Q7" s="38" t="s">
        <v>442</v>
      </c>
      <c r="V7" s="38">
        <f>K7</f>
        <v>2024</v>
      </c>
      <c r="W7" s="38">
        <f t="shared" ref="W7:AB8" si="1">L7</f>
        <v>2025</v>
      </c>
      <c r="X7" s="38">
        <f t="shared" si="1"/>
        <v>2026</v>
      </c>
      <c r="Y7" s="38">
        <f t="shared" si="1"/>
        <v>2027</v>
      </c>
      <c r="Z7" s="38">
        <f t="shared" si="1"/>
        <v>2028</v>
      </c>
      <c r="AA7" s="112" t="str">
        <f t="shared" si="1"/>
        <v>RP3</v>
      </c>
      <c r="AB7" s="112" t="str">
        <f t="shared" si="1"/>
        <v>Total Cost</v>
      </c>
    </row>
    <row r="8" spans="2:33" ht="45" collapsed="1" x14ac:dyDescent="0.2">
      <c r="C8" s="37" t="s">
        <v>120</v>
      </c>
      <c r="D8" s="37" t="s">
        <v>220</v>
      </c>
      <c r="E8" s="56" t="s">
        <v>221</v>
      </c>
      <c r="F8" s="56" t="s">
        <v>222</v>
      </c>
      <c r="G8" s="84" t="s">
        <v>146</v>
      </c>
      <c r="H8" s="84" t="s">
        <v>223</v>
      </c>
      <c r="I8" s="41" t="s">
        <v>224</v>
      </c>
      <c r="K8" s="42" t="str">
        <f t="shared" ref="K8:O8" si="2">"FY"&amp;RIGHT(K7,2)</f>
        <v>FY24</v>
      </c>
      <c r="L8" s="42" t="str">
        <f t="shared" si="2"/>
        <v>FY25</v>
      </c>
      <c r="M8" s="42" t="str">
        <f t="shared" si="2"/>
        <v>FY26</v>
      </c>
      <c r="N8" s="42" t="str">
        <f t="shared" si="2"/>
        <v>FY27</v>
      </c>
      <c r="O8" s="42" t="str">
        <f t="shared" si="2"/>
        <v>FY28</v>
      </c>
      <c r="P8" s="66" t="str">
        <f>K8&amp;" - "&amp;O8</f>
        <v>FY24 - FY28</v>
      </c>
      <c r="Q8" s="66" t="s">
        <v>443</v>
      </c>
      <c r="S8" s="85" t="s">
        <v>225</v>
      </c>
      <c r="T8" s="41" t="s">
        <v>230</v>
      </c>
      <c r="V8" s="42" t="str">
        <f t="shared" ref="V8" si="3">K8</f>
        <v>FY24</v>
      </c>
      <c r="W8" s="42" t="str">
        <f t="shared" si="1"/>
        <v>FY25</v>
      </c>
      <c r="X8" s="42" t="str">
        <f t="shared" si="1"/>
        <v>FY26</v>
      </c>
      <c r="Y8" s="42" t="str">
        <f t="shared" si="1"/>
        <v>FY27</v>
      </c>
      <c r="Z8" s="42" t="str">
        <f t="shared" si="1"/>
        <v>FY28</v>
      </c>
      <c r="AA8" s="42" t="str">
        <f t="shared" si="1"/>
        <v>FY24 - FY28</v>
      </c>
      <c r="AB8" s="42" t="str">
        <f t="shared" si="1"/>
        <v>Total Project Cost</v>
      </c>
      <c r="AD8" s="41" t="s">
        <v>226</v>
      </c>
      <c r="AF8" s="41" t="s">
        <v>559</v>
      </c>
      <c r="AG8" s="41" t="s">
        <v>557</v>
      </c>
    </row>
    <row r="9" spans="2:33" x14ac:dyDescent="0.2">
      <c r="C9" s="28">
        <f>IF(ISNUMBER(C8),C8+1,1)</f>
        <v>1</v>
      </c>
      <c r="D9" s="218">
        <v>2162</v>
      </c>
      <c r="E9" s="218" t="s">
        <v>47</v>
      </c>
      <c r="F9" s="218"/>
      <c r="G9" s="229"/>
      <c r="H9" s="229"/>
      <c r="I9" s="86">
        <f t="shared" ref="I9:I72" si="4">SUM(K9:O9)</f>
        <v>0</v>
      </c>
      <c r="K9" s="223"/>
      <c r="L9" s="223"/>
      <c r="M9" s="223"/>
      <c r="N9" s="223"/>
      <c r="O9" s="223"/>
      <c r="P9" s="223"/>
      <c r="Q9" s="223"/>
      <c r="S9" s="86" t="str">
        <f t="shared" ref="S9:S40" si="5">IF($E9=S$8,I9,NA)</f>
        <v>N/A</v>
      </c>
      <c r="T9" s="28" t="str">
        <f>IFERROR(RANK($S9,$S$9:$S$83,0)+COUNTIF(S$9:S9,S9)-1,NA)</f>
        <v>N/A</v>
      </c>
      <c r="V9" s="166">
        <f>IFERROR(K9*V$4,0)</f>
        <v>0</v>
      </c>
      <c r="W9" s="166">
        <f t="shared" ref="W9:W72" si="6">IFERROR(L9*W$4,0)</f>
        <v>0</v>
      </c>
      <c r="X9" s="166">
        <f t="shared" ref="X9:X72" si="7">IFERROR(M9*X$4,0)</f>
        <v>0</v>
      </c>
      <c r="Y9" s="166">
        <f t="shared" ref="Y9:Y72" si="8">IFERROR(N9*Y$4,0)</f>
        <v>0</v>
      </c>
      <c r="Z9" s="166">
        <f t="shared" ref="Z9:Z72" si="9">IFERROR(O9*Z$4,0)</f>
        <v>0</v>
      </c>
      <c r="AA9" s="166">
        <f t="shared" ref="AA9:AA72" si="10">IFERROR(P9*AA$4,0)</f>
        <v>0</v>
      </c>
      <c r="AB9" s="166">
        <f t="shared" ref="AB9:AB72" si="11">IFERROR(Q9*AB$4,0)</f>
        <v>0</v>
      </c>
      <c r="AD9" s="166">
        <f>SUM(V9:Z9)</f>
        <v>0</v>
      </c>
      <c r="AF9" s="24">
        <v>2021</v>
      </c>
      <c r="AG9" s="52" cm="1">
        <f t="array" ref="AG9">Inflation!$S$11
/INDEX(Inflation!$J$11:$Z$11,,MATCH(RIGHT(AF9,2),RIGHT(Inflation!$J$9:$Z$9,2),0))
/(1+Inflation!$S$10)^0.5</f>
        <v>0.99572464908317349</v>
      </c>
    </row>
    <row r="10" spans="2:33" x14ac:dyDescent="0.2">
      <c r="C10" s="28">
        <f t="shared" ref="C10:C73" si="12">IF(ISNUMBER(C9),C9+1,1)</f>
        <v>2</v>
      </c>
      <c r="D10" s="218" t="s">
        <v>742</v>
      </c>
      <c r="E10" s="218" t="s">
        <v>47</v>
      </c>
      <c r="F10" s="218"/>
      <c r="G10" s="229"/>
      <c r="H10" s="229"/>
      <c r="I10" s="86">
        <f t="shared" si="4"/>
        <v>0</v>
      </c>
      <c r="K10" s="223"/>
      <c r="L10" s="223"/>
      <c r="M10" s="223"/>
      <c r="N10" s="223"/>
      <c r="O10" s="223"/>
      <c r="P10" s="223"/>
      <c r="Q10" s="223"/>
      <c r="S10" s="86" t="str">
        <f t="shared" si="5"/>
        <v>N/A</v>
      </c>
      <c r="T10" s="28" t="str">
        <f>IFERROR(RANK($S10,$S$9:$S$83,0)+COUNTIF(S$9:S10,S10)-1,NA)</f>
        <v>N/A</v>
      </c>
      <c r="V10" s="166">
        <f t="shared" ref="V10:V73" si="13">IFERROR(K10*V$4,0)</f>
        <v>0</v>
      </c>
      <c r="W10" s="166">
        <f t="shared" si="6"/>
        <v>0</v>
      </c>
      <c r="X10" s="166">
        <f t="shared" si="7"/>
        <v>0</v>
      </c>
      <c r="Y10" s="166">
        <f t="shared" si="8"/>
        <v>0</v>
      </c>
      <c r="Z10" s="166">
        <f t="shared" si="9"/>
        <v>0</v>
      </c>
      <c r="AA10" s="166">
        <f t="shared" si="10"/>
        <v>0</v>
      </c>
      <c r="AB10" s="166">
        <f t="shared" si="11"/>
        <v>0</v>
      </c>
      <c r="AD10" s="166">
        <f t="shared" ref="AD10:AD73" si="14">SUM(V10:Z10)</f>
        <v>0</v>
      </c>
      <c r="AF10" s="24">
        <v>2021</v>
      </c>
      <c r="AG10" s="52" cm="1">
        <f t="array" ref="AG10">Inflation!$S$11
/INDEX(Inflation!$J$11:$Z$11,,MATCH(RIGHT(AF10,2),RIGHT(Inflation!$J$9:$Z$9,2),0))
/(1+Inflation!$S$10)^0.5</f>
        <v>0.99572464908317349</v>
      </c>
    </row>
    <row r="11" spans="2:33" x14ac:dyDescent="0.2">
      <c r="C11" s="28">
        <f t="shared" si="12"/>
        <v>3</v>
      </c>
      <c r="D11" s="218">
        <v>1687</v>
      </c>
      <c r="E11" s="218" t="s">
        <v>47</v>
      </c>
      <c r="F11" s="218"/>
      <c r="G11" s="229"/>
      <c r="H11" s="229"/>
      <c r="I11" s="86">
        <f t="shared" si="4"/>
        <v>0</v>
      </c>
      <c r="K11" s="223"/>
      <c r="L11" s="223"/>
      <c r="M11" s="223"/>
      <c r="N11" s="223"/>
      <c r="O11" s="223"/>
      <c r="P11" s="223"/>
      <c r="Q11" s="223"/>
      <c r="S11" s="86" t="str">
        <f t="shared" ref="S11:S28" si="15">IF($E11=S$8,I11,NA)</f>
        <v>N/A</v>
      </c>
      <c r="T11" s="28" t="str">
        <f>IFERROR(RANK($S11,$S$9:$S$83,0)+COUNTIF(S$9:S11,S11)-1,NA)</f>
        <v>N/A</v>
      </c>
      <c r="V11" s="166">
        <f t="shared" ref="V11:V28" si="16">IFERROR(K11*V$4,0)</f>
        <v>0</v>
      </c>
      <c r="W11" s="166">
        <f t="shared" ref="W11:W28" si="17">IFERROR(L11*W$4,0)</f>
        <v>0</v>
      </c>
      <c r="X11" s="166">
        <f t="shared" ref="X11:X28" si="18">IFERROR(M11*X$4,0)</f>
        <v>0</v>
      </c>
      <c r="Y11" s="166">
        <f t="shared" ref="Y11:Y28" si="19">IFERROR(N11*Y$4,0)</f>
        <v>0</v>
      </c>
      <c r="Z11" s="166">
        <f t="shared" ref="Z11:Z28" si="20">IFERROR(O11*Z$4,0)</f>
        <v>0</v>
      </c>
      <c r="AA11" s="166">
        <f t="shared" ref="AA11:AA28" si="21">IFERROR(P11*AA$4,0)</f>
        <v>0</v>
      </c>
      <c r="AB11" s="166">
        <f t="shared" ref="AB11:AB28" si="22">IFERROR(Q11*AB$4,0)</f>
        <v>0</v>
      </c>
      <c r="AD11" s="166">
        <f t="shared" ref="AD11:AD28" si="23">SUM(V11:Z11)</f>
        <v>0</v>
      </c>
      <c r="AF11" s="24">
        <v>2021</v>
      </c>
      <c r="AG11" s="52" cm="1">
        <f t="array" ref="AG11">Inflation!$S$11
/INDEX(Inflation!$J$11:$Z$11,,MATCH(RIGHT(AF11,2),RIGHT(Inflation!$J$9:$Z$9,2),0))
/(1+Inflation!$S$10)^0.5</f>
        <v>0.99572464908317349</v>
      </c>
    </row>
    <row r="12" spans="2:33" x14ac:dyDescent="0.2">
      <c r="C12" s="28">
        <f t="shared" si="12"/>
        <v>4</v>
      </c>
      <c r="D12" s="218" t="s">
        <v>743</v>
      </c>
      <c r="E12" s="218" t="s">
        <v>47</v>
      </c>
      <c r="F12" s="218"/>
      <c r="G12" s="229"/>
      <c r="H12" s="229"/>
      <c r="I12" s="86">
        <f t="shared" si="4"/>
        <v>0</v>
      </c>
      <c r="K12" s="223"/>
      <c r="L12" s="223"/>
      <c r="M12" s="223"/>
      <c r="N12" s="223"/>
      <c r="O12" s="223"/>
      <c r="P12" s="223"/>
      <c r="Q12" s="223"/>
      <c r="S12" s="86" t="str">
        <f t="shared" si="15"/>
        <v>N/A</v>
      </c>
      <c r="T12" s="28" t="str">
        <f>IFERROR(RANK($S12,$S$9:$S$83,0)+COUNTIF(S$9:S12,S12)-1,NA)</f>
        <v>N/A</v>
      </c>
      <c r="V12" s="166">
        <f t="shared" si="16"/>
        <v>0</v>
      </c>
      <c r="W12" s="166">
        <f t="shared" si="17"/>
        <v>0</v>
      </c>
      <c r="X12" s="166">
        <f t="shared" si="18"/>
        <v>0</v>
      </c>
      <c r="Y12" s="166">
        <f t="shared" si="19"/>
        <v>0</v>
      </c>
      <c r="Z12" s="166">
        <f t="shared" si="20"/>
        <v>0</v>
      </c>
      <c r="AA12" s="166">
        <f t="shared" si="21"/>
        <v>0</v>
      </c>
      <c r="AB12" s="166">
        <f t="shared" si="22"/>
        <v>0</v>
      </c>
      <c r="AD12" s="166">
        <f t="shared" si="23"/>
        <v>0</v>
      </c>
      <c r="AF12" s="24">
        <v>2021</v>
      </c>
      <c r="AG12" s="52" cm="1">
        <f t="array" ref="AG12">Inflation!$S$11
/INDEX(Inflation!$J$11:$Z$11,,MATCH(RIGHT(AF12,2),RIGHT(Inflation!$J$9:$Z$9,2),0))
/(1+Inflation!$S$10)^0.5</f>
        <v>0.99572464908317349</v>
      </c>
    </row>
    <row r="13" spans="2:33" x14ac:dyDescent="0.2">
      <c r="C13" s="28">
        <f t="shared" si="12"/>
        <v>5</v>
      </c>
      <c r="D13" s="218" t="s">
        <v>744</v>
      </c>
      <c r="E13" s="218" t="s">
        <v>47</v>
      </c>
      <c r="F13" s="218"/>
      <c r="G13" s="229"/>
      <c r="H13" s="229"/>
      <c r="I13" s="86">
        <f t="shared" si="4"/>
        <v>0</v>
      </c>
      <c r="K13" s="223"/>
      <c r="L13" s="223"/>
      <c r="M13" s="223"/>
      <c r="N13" s="223"/>
      <c r="O13" s="223"/>
      <c r="P13" s="223"/>
      <c r="Q13" s="223"/>
      <c r="S13" s="86" t="str">
        <f t="shared" si="15"/>
        <v>N/A</v>
      </c>
      <c r="T13" s="28" t="str">
        <f>IFERROR(RANK($S13,$S$9:$S$83,0)+COUNTIF(S$9:S13,S13)-1,NA)</f>
        <v>N/A</v>
      </c>
      <c r="V13" s="166">
        <f t="shared" si="16"/>
        <v>0</v>
      </c>
      <c r="W13" s="166">
        <f t="shared" si="17"/>
        <v>0</v>
      </c>
      <c r="X13" s="166">
        <f t="shared" si="18"/>
        <v>0</v>
      </c>
      <c r="Y13" s="166">
        <f t="shared" si="19"/>
        <v>0</v>
      </c>
      <c r="Z13" s="166">
        <f t="shared" si="20"/>
        <v>0</v>
      </c>
      <c r="AA13" s="166">
        <f t="shared" si="21"/>
        <v>0</v>
      </c>
      <c r="AB13" s="166">
        <f t="shared" si="22"/>
        <v>0</v>
      </c>
      <c r="AD13" s="166">
        <f t="shared" si="23"/>
        <v>0</v>
      </c>
      <c r="AF13" s="24">
        <v>2021</v>
      </c>
      <c r="AG13" s="52" cm="1">
        <f t="array" ref="AG13">Inflation!$S$11
/INDEX(Inflation!$J$11:$Z$11,,MATCH(RIGHT(AF13,2),RIGHT(Inflation!$J$9:$Z$9,2),0))
/(1+Inflation!$S$10)^0.5</f>
        <v>0.99572464908317349</v>
      </c>
    </row>
    <row r="14" spans="2:33" x14ac:dyDescent="0.2">
      <c r="C14" s="28">
        <f t="shared" si="12"/>
        <v>6</v>
      </c>
      <c r="D14" s="218" t="s">
        <v>745</v>
      </c>
      <c r="E14" s="218" t="s">
        <v>47</v>
      </c>
      <c r="F14" s="218"/>
      <c r="G14" s="229"/>
      <c r="H14" s="229"/>
      <c r="I14" s="86">
        <f t="shared" si="4"/>
        <v>0</v>
      </c>
      <c r="K14" s="223"/>
      <c r="L14" s="223"/>
      <c r="M14" s="223"/>
      <c r="N14" s="223"/>
      <c r="O14" s="223"/>
      <c r="P14" s="223"/>
      <c r="Q14" s="223"/>
      <c r="S14" s="86" t="str">
        <f t="shared" si="15"/>
        <v>N/A</v>
      </c>
      <c r="T14" s="28" t="str">
        <f>IFERROR(RANK($S14,$S$9:$S$83,0)+COUNTIF(S$9:S14,S14)-1,NA)</f>
        <v>N/A</v>
      </c>
      <c r="V14" s="166">
        <f t="shared" si="16"/>
        <v>0</v>
      </c>
      <c r="W14" s="166">
        <f t="shared" si="17"/>
        <v>0</v>
      </c>
      <c r="X14" s="166">
        <f t="shared" si="18"/>
        <v>0</v>
      </c>
      <c r="Y14" s="166">
        <f t="shared" si="19"/>
        <v>0</v>
      </c>
      <c r="Z14" s="166">
        <f t="shared" si="20"/>
        <v>0</v>
      </c>
      <c r="AA14" s="166">
        <f t="shared" si="21"/>
        <v>0</v>
      </c>
      <c r="AB14" s="166">
        <f t="shared" si="22"/>
        <v>0</v>
      </c>
      <c r="AD14" s="166">
        <f t="shared" si="23"/>
        <v>0</v>
      </c>
      <c r="AF14" s="24">
        <v>2021</v>
      </c>
      <c r="AG14" s="52" cm="1">
        <f t="array" ref="AG14">Inflation!$S$11
/INDEX(Inflation!$J$11:$Z$11,,MATCH(RIGHT(AF14,2),RIGHT(Inflation!$J$9:$Z$9,2),0))
/(1+Inflation!$S$10)^0.5</f>
        <v>0.99572464908317349</v>
      </c>
    </row>
    <row r="15" spans="2:33" x14ac:dyDescent="0.2">
      <c r="C15" s="28">
        <f t="shared" si="12"/>
        <v>7</v>
      </c>
      <c r="D15" s="218">
        <v>2145</v>
      </c>
      <c r="E15" s="218" t="s">
        <v>47</v>
      </c>
      <c r="F15" s="218"/>
      <c r="G15" s="229"/>
      <c r="H15" s="229"/>
      <c r="I15" s="86">
        <f t="shared" si="4"/>
        <v>0</v>
      </c>
      <c r="K15" s="223"/>
      <c r="L15" s="223"/>
      <c r="M15" s="223"/>
      <c r="N15" s="223"/>
      <c r="O15" s="223"/>
      <c r="P15" s="223"/>
      <c r="Q15" s="223"/>
      <c r="S15" s="86" t="str">
        <f t="shared" si="15"/>
        <v>N/A</v>
      </c>
      <c r="T15" s="28" t="str">
        <f>IFERROR(RANK($S15,$S$9:$S$83,0)+COUNTIF(S$9:S15,S15)-1,NA)</f>
        <v>N/A</v>
      </c>
      <c r="V15" s="166">
        <f t="shared" si="16"/>
        <v>0</v>
      </c>
      <c r="W15" s="166">
        <f t="shared" si="17"/>
        <v>0</v>
      </c>
      <c r="X15" s="166">
        <f t="shared" si="18"/>
        <v>0</v>
      </c>
      <c r="Y15" s="166">
        <f t="shared" si="19"/>
        <v>0</v>
      </c>
      <c r="Z15" s="166">
        <f t="shared" si="20"/>
        <v>0</v>
      </c>
      <c r="AA15" s="166">
        <f t="shared" si="21"/>
        <v>0</v>
      </c>
      <c r="AB15" s="166">
        <f t="shared" si="22"/>
        <v>0</v>
      </c>
      <c r="AD15" s="166">
        <f t="shared" si="23"/>
        <v>0</v>
      </c>
      <c r="AF15" s="24">
        <v>2021</v>
      </c>
      <c r="AG15" s="52" cm="1">
        <f t="array" ref="AG15">Inflation!$S$11
/INDEX(Inflation!$J$11:$Z$11,,MATCH(RIGHT(AF15,2),RIGHT(Inflation!$J$9:$Z$9,2),0))
/(1+Inflation!$S$10)^0.5</f>
        <v>0.99572464908317349</v>
      </c>
    </row>
    <row r="16" spans="2:33" x14ac:dyDescent="0.2">
      <c r="C16" s="28">
        <f t="shared" si="12"/>
        <v>8</v>
      </c>
      <c r="D16" s="218">
        <v>1422</v>
      </c>
      <c r="E16" s="218" t="s">
        <v>47</v>
      </c>
      <c r="F16" s="218"/>
      <c r="G16" s="229"/>
      <c r="H16" s="229"/>
      <c r="I16" s="86">
        <f t="shared" si="4"/>
        <v>0</v>
      </c>
      <c r="K16" s="223"/>
      <c r="L16" s="223"/>
      <c r="M16" s="223"/>
      <c r="N16" s="223"/>
      <c r="O16" s="223"/>
      <c r="P16" s="223"/>
      <c r="Q16" s="223"/>
      <c r="S16" s="86" t="str">
        <f t="shared" si="15"/>
        <v>N/A</v>
      </c>
      <c r="T16" s="28" t="str">
        <f>IFERROR(RANK($S16,$S$9:$S$83,0)+COUNTIF(S$9:S16,S16)-1,NA)</f>
        <v>N/A</v>
      </c>
      <c r="V16" s="166">
        <f t="shared" si="16"/>
        <v>0</v>
      </c>
      <c r="W16" s="166">
        <f t="shared" si="17"/>
        <v>0</v>
      </c>
      <c r="X16" s="166">
        <f t="shared" si="18"/>
        <v>0</v>
      </c>
      <c r="Y16" s="166">
        <f t="shared" si="19"/>
        <v>0</v>
      </c>
      <c r="Z16" s="166">
        <f t="shared" si="20"/>
        <v>0</v>
      </c>
      <c r="AA16" s="166">
        <f t="shared" si="21"/>
        <v>0</v>
      </c>
      <c r="AB16" s="166">
        <f t="shared" si="22"/>
        <v>0</v>
      </c>
      <c r="AD16" s="166">
        <f t="shared" si="23"/>
        <v>0</v>
      </c>
      <c r="AF16" s="24">
        <v>2021</v>
      </c>
      <c r="AG16" s="52" cm="1">
        <f t="array" ref="AG16">Inflation!$S$11
/INDEX(Inflation!$J$11:$Z$11,,MATCH(RIGHT(AF16,2),RIGHT(Inflation!$J$9:$Z$9,2),0))
/(1+Inflation!$S$10)^0.5</f>
        <v>0.99572464908317349</v>
      </c>
    </row>
    <row r="17" spans="3:33" x14ac:dyDescent="0.2">
      <c r="C17" s="28">
        <f t="shared" si="12"/>
        <v>9</v>
      </c>
      <c r="D17" s="218" t="s">
        <v>746</v>
      </c>
      <c r="E17" s="218" t="s">
        <v>47</v>
      </c>
      <c r="F17" s="218"/>
      <c r="G17" s="229"/>
      <c r="H17" s="229"/>
      <c r="I17" s="86">
        <f t="shared" si="4"/>
        <v>0</v>
      </c>
      <c r="K17" s="223"/>
      <c r="L17" s="223"/>
      <c r="M17" s="223"/>
      <c r="N17" s="223"/>
      <c r="O17" s="223"/>
      <c r="P17" s="223"/>
      <c r="Q17" s="223"/>
      <c r="S17" s="86" t="str">
        <f t="shared" si="15"/>
        <v>N/A</v>
      </c>
      <c r="T17" s="28" t="str">
        <f>IFERROR(RANK($S17,$S$9:$S$83,0)+COUNTIF(S$9:S17,S17)-1,NA)</f>
        <v>N/A</v>
      </c>
      <c r="V17" s="166">
        <f t="shared" si="16"/>
        <v>0</v>
      </c>
      <c r="W17" s="166">
        <f t="shared" si="17"/>
        <v>0</v>
      </c>
      <c r="X17" s="166">
        <f t="shared" si="18"/>
        <v>0</v>
      </c>
      <c r="Y17" s="166">
        <f t="shared" si="19"/>
        <v>0</v>
      </c>
      <c r="Z17" s="166">
        <f t="shared" si="20"/>
        <v>0</v>
      </c>
      <c r="AA17" s="166">
        <f t="shared" si="21"/>
        <v>0</v>
      </c>
      <c r="AB17" s="166">
        <f t="shared" si="22"/>
        <v>0</v>
      </c>
      <c r="AD17" s="166">
        <f t="shared" si="23"/>
        <v>0</v>
      </c>
      <c r="AF17" s="24">
        <v>2021</v>
      </c>
      <c r="AG17" s="52" cm="1">
        <f t="array" ref="AG17">Inflation!$S$11
/INDEX(Inflation!$J$11:$Z$11,,MATCH(RIGHT(AF17,2),RIGHT(Inflation!$J$9:$Z$9,2),0))
/(1+Inflation!$S$10)^0.5</f>
        <v>0.99572464908317349</v>
      </c>
    </row>
    <row r="18" spans="3:33" x14ac:dyDescent="0.2">
      <c r="C18" s="28">
        <f t="shared" si="12"/>
        <v>10</v>
      </c>
      <c r="D18" s="218">
        <v>1473</v>
      </c>
      <c r="E18" s="218" t="s">
        <v>47</v>
      </c>
      <c r="F18" s="218"/>
      <c r="G18" s="229"/>
      <c r="H18" s="229"/>
      <c r="I18" s="86">
        <f t="shared" si="4"/>
        <v>0</v>
      </c>
      <c r="K18" s="223"/>
      <c r="L18" s="223"/>
      <c r="M18" s="223"/>
      <c r="N18" s="223"/>
      <c r="O18" s="223"/>
      <c r="P18" s="223"/>
      <c r="Q18" s="223"/>
      <c r="S18" s="86" t="str">
        <f t="shared" si="15"/>
        <v>N/A</v>
      </c>
      <c r="T18" s="28" t="str">
        <f>IFERROR(RANK($S18,$S$9:$S$83,0)+COUNTIF(S$9:S18,S18)-1,NA)</f>
        <v>N/A</v>
      </c>
      <c r="V18" s="166">
        <f t="shared" si="16"/>
        <v>0</v>
      </c>
      <c r="W18" s="166">
        <f t="shared" si="17"/>
        <v>0</v>
      </c>
      <c r="X18" s="166">
        <f t="shared" si="18"/>
        <v>0</v>
      </c>
      <c r="Y18" s="166">
        <f t="shared" si="19"/>
        <v>0</v>
      </c>
      <c r="Z18" s="166">
        <f t="shared" si="20"/>
        <v>0</v>
      </c>
      <c r="AA18" s="166">
        <f t="shared" si="21"/>
        <v>0</v>
      </c>
      <c r="AB18" s="166">
        <f t="shared" si="22"/>
        <v>0</v>
      </c>
      <c r="AD18" s="166">
        <f t="shared" si="23"/>
        <v>0</v>
      </c>
      <c r="AF18" s="24">
        <v>2021</v>
      </c>
      <c r="AG18" s="52" cm="1">
        <f t="array" ref="AG18">Inflation!$S$11
/INDEX(Inflation!$J$11:$Z$11,,MATCH(RIGHT(AF18,2),RIGHT(Inflation!$J$9:$Z$9,2),0))
/(1+Inflation!$S$10)^0.5</f>
        <v>0.99572464908317349</v>
      </c>
    </row>
    <row r="19" spans="3:33" x14ac:dyDescent="0.2">
      <c r="C19" s="28">
        <f t="shared" si="12"/>
        <v>11</v>
      </c>
      <c r="D19" s="218">
        <v>1491</v>
      </c>
      <c r="E19" s="218" t="s">
        <v>47</v>
      </c>
      <c r="F19" s="218"/>
      <c r="G19" s="229"/>
      <c r="H19" s="229"/>
      <c r="I19" s="86">
        <f t="shared" si="4"/>
        <v>0</v>
      </c>
      <c r="K19" s="223"/>
      <c r="L19" s="223"/>
      <c r="M19" s="223"/>
      <c r="N19" s="223"/>
      <c r="O19" s="223"/>
      <c r="P19" s="223"/>
      <c r="Q19" s="223"/>
      <c r="S19" s="86" t="str">
        <f t="shared" si="15"/>
        <v>N/A</v>
      </c>
      <c r="T19" s="28" t="str">
        <f>IFERROR(RANK($S19,$S$9:$S$83,0)+COUNTIF(S$9:S19,S19)-1,NA)</f>
        <v>N/A</v>
      </c>
      <c r="V19" s="166">
        <f t="shared" si="16"/>
        <v>0</v>
      </c>
      <c r="W19" s="166">
        <f t="shared" si="17"/>
        <v>0</v>
      </c>
      <c r="X19" s="166">
        <f t="shared" si="18"/>
        <v>0</v>
      </c>
      <c r="Y19" s="166">
        <f t="shared" si="19"/>
        <v>0</v>
      </c>
      <c r="Z19" s="166">
        <f t="shared" si="20"/>
        <v>0</v>
      </c>
      <c r="AA19" s="166">
        <f t="shared" si="21"/>
        <v>0</v>
      </c>
      <c r="AB19" s="166">
        <f t="shared" si="22"/>
        <v>0</v>
      </c>
      <c r="AD19" s="166">
        <f t="shared" si="23"/>
        <v>0</v>
      </c>
      <c r="AF19" s="24">
        <v>2021</v>
      </c>
      <c r="AG19" s="52" cm="1">
        <f t="array" ref="AG19">Inflation!$S$11
/INDEX(Inflation!$J$11:$Z$11,,MATCH(RIGHT(AF19,2),RIGHT(Inflation!$J$9:$Z$9,2),0))
/(1+Inflation!$S$10)^0.5</f>
        <v>0.99572464908317349</v>
      </c>
    </row>
    <row r="20" spans="3:33" x14ac:dyDescent="0.2">
      <c r="C20" s="28">
        <f t="shared" si="12"/>
        <v>12</v>
      </c>
      <c r="D20" s="218">
        <v>1522</v>
      </c>
      <c r="E20" s="218" t="s">
        <v>47</v>
      </c>
      <c r="F20" s="218"/>
      <c r="G20" s="229"/>
      <c r="H20" s="229"/>
      <c r="I20" s="86">
        <f t="shared" si="4"/>
        <v>0</v>
      </c>
      <c r="K20" s="223"/>
      <c r="L20" s="223"/>
      <c r="M20" s="223"/>
      <c r="N20" s="223"/>
      <c r="O20" s="223"/>
      <c r="P20" s="223"/>
      <c r="Q20" s="223"/>
      <c r="S20" s="86" t="str">
        <f t="shared" si="15"/>
        <v>N/A</v>
      </c>
      <c r="T20" s="28" t="str">
        <f>IFERROR(RANK($S20,$S$9:$S$83,0)+COUNTIF(S$9:S20,S20)-1,NA)</f>
        <v>N/A</v>
      </c>
      <c r="V20" s="166">
        <f t="shared" si="16"/>
        <v>0</v>
      </c>
      <c r="W20" s="166">
        <f t="shared" si="17"/>
        <v>0</v>
      </c>
      <c r="X20" s="166">
        <f t="shared" si="18"/>
        <v>0</v>
      </c>
      <c r="Y20" s="166">
        <f t="shared" si="19"/>
        <v>0</v>
      </c>
      <c r="Z20" s="166">
        <f t="shared" si="20"/>
        <v>0</v>
      </c>
      <c r="AA20" s="166">
        <f t="shared" si="21"/>
        <v>0</v>
      </c>
      <c r="AB20" s="166">
        <f t="shared" si="22"/>
        <v>0</v>
      </c>
      <c r="AD20" s="166">
        <f t="shared" si="23"/>
        <v>0</v>
      </c>
      <c r="AF20" s="24">
        <v>2021</v>
      </c>
      <c r="AG20" s="52" cm="1">
        <f t="array" ref="AG20">Inflation!$S$11
/INDEX(Inflation!$J$11:$Z$11,,MATCH(RIGHT(AF20,2),RIGHT(Inflation!$J$9:$Z$9,2),0))
/(1+Inflation!$S$10)^0.5</f>
        <v>0.99572464908317349</v>
      </c>
    </row>
    <row r="21" spans="3:33" x14ac:dyDescent="0.2">
      <c r="C21" s="28">
        <f t="shared" si="12"/>
        <v>13</v>
      </c>
      <c r="D21" s="218">
        <v>1443</v>
      </c>
      <c r="E21" s="218" t="s">
        <v>47</v>
      </c>
      <c r="F21" s="218"/>
      <c r="G21" s="229"/>
      <c r="H21" s="229"/>
      <c r="I21" s="86">
        <f t="shared" si="4"/>
        <v>0</v>
      </c>
      <c r="K21" s="223"/>
      <c r="L21" s="223"/>
      <c r="M21" s="223"/>
      <c r="N21" s="223"/>
      <c r="O21" s="223"/>
      <c r="P21" s="223"/>
      <c r="Q21" s="223"/>
      <c r="S21" s="86" t="str">
        <f t="shared" si="15"/>
        <v>N/A</v>
      </c>
      <c r="T21" s="28" t="str">
        <f>IFERROR(RANK($S21,$S$9:$S$83,0)+COUNTIF(S$9:S21,S21)-1,NA)</f>
        <v>N/A</v>
      </c>
      <c r="V21" s="166">
        <f t="shared" si="16"/>
        <v>0</v>
      </c>
      <c r="W21" s="166">
        <f t="shared" si="17"/>
        <v>0</v>
      </c>
      <c r="X21" s="166">
        <f t="shared" si="18"/>
        <v>0</v>
      </c>
      <c r="Y21" s="166">
        <f t="shared" si="19"/>
        <v>0</v>
      </c>
      <c r="Z21" s="166">
        <f t="shared" si="20"/>
        <v>0</v>
      </c>
      <c r="AA21" s="166">
        <f t="shared" si="21"/>
        <v>0</v>
      </c>
      <c r="AB21" s="166">
        <f t="shared" si="22"/>
        <v>0</v>
      </c>
      <c r="AD21" s="166">
        <f t="shared" si="23"/>
        <v>0</v>
      </c>
      <c r="AF21" s="24">
        <v>2021</v>
      </c>
      <c r="AG21" s="52" cm="1">
        <f t="array" ref="AG21">Inflation!$S$11
/INDEX(Inflation!$J$11:$Z$11,,MATCH(RIGHT(AF21,2),RIGHT(Inflation!$J$9:$Z$9,2),0))
/(1+Inflation!$S$10)^0.5</f>
        <v>0.99572464908317349</v>
      </c>
    </row>
    <row r="22" spans="3:33" x14ac:dyDescent="0.2">
      <c r="C22" s="28">
        <f t="shared" si="12"/>
        <v>14</v>
      </c>
      <c r="D22" s="218">
        <v>1440</v>
      </c>
      <c r="E22" s="218" t="s">
        <v>47</v>
      </c>
      <c r="F22" s="218"/>
      <c r="G22" s="229"/>
      <c r="H22" s="229"/>
      <c r="I22" s="86">
        <f t="shared" si="4"/>
        <v>0</v>
      </c>
      <c r="K22" s="223"/>
      <c r="L22" s="223"/>
      <c r="M22" s="223"/>
      <c r="N22" s="223"/>
      <c r="O22" s="223"/>
      <c r="P22" s="223"/>
      <c r="Q22" s="223"/>
      <c r="S22" s="86" t="str">
        <f t="shared" si="15"/>
        <v>N/A</v>
      </c>
      <c r="T22" s="28" t="str">
        <f>IFERROR(RANK($S22,$S$9:$S$83,0)+COUNTIF(S$9:S22,S22)-1,NA)</f>
        <v>N/A</v>
      </c>
      <c r="V22" s="166">
        <f t="shared" si="16"/>
        <v>0</v>
      </c>
      <c r="W22" s="166">
        <f t="shared" si="17"/>
        <v>0</v>
      </c>
      <c r="X22" s="166">
        <f t="shared" si="18"/>
        <v>0</v>
      </c>
      <c r="Y22" s="166">
        <f t="shared" si="19"/>
        <v>0</v>
      </c>
      <c r="Z22" s="166">
        <f t="shared" si="20"/>
        <v>0</v>
      </c>
      <c r="AA22" s="166">
        <f t="shared" si="21"/>
        <v>0</v>
      </c>
      <c r="AB22" s="166">
        <f t="shared" si="22"/>
        <v>0</v>
      </c>
      <c r="AD22" s="166">
        <f t="shared" si="23"/>
        <v>0</v>
      </c>
      <c r="AF22" s="24">
        <v>2021</v>
      </c>
      <c r="AG22" s="52" cm="1">
        <f t="array" ref="AG22">Inflation!$S$11
/INDEX(Inflation!$J$11:$Z$11,,MATCH(RIGHT(AF22,2),RIGHT(Inflation!$J$9:$Z$9,2),0))
/(1+Inflation!$S$10)^0.5</f>
        <v>0.99572464908317349</v>
      </c>
    </row>
    <row r="23" spans="3:33" x14ac:dyDescent="0.2">
      <c r="C23" s="28">
        <f t="shared" si="12"/>
        <v>15</v>
      </c>
      <c r="D23" s="218">
        <v>1520</v>
      </c>
      <c r="E23" s="218" t="s">
        <v>47</v>
      </c>
      <c r="F23" s="218"/>
      <c r="G23" s="229"/>
      <c r="H23" s="229"/>
      <c r="I23" s="86">
        <f t="shared" si="4"/>
        <v>0</v>
      </c>
      <c r="K23" s="223"/>
      <c r="L23" s="223"/>
      <c r="M23" s="223"/>
      <c r="N23" s="223"/>
      <c r="O23" s="223"/>
      <c r="P23" s="223"/>
      <c r="Q23" s="223"/>
      <c r="S23" s="86" t="str">
        <f t="shared" si="15"/>
        <v>N/A</v>
      </c>
      <c r="T23" s="28" t="str">
        <f>IFERROR(RANK($S23,$S$9:$S$83,0)+COUNTIF(S$9:S23,S23)-1,NA)</f>
        <v>N/A</v>
      </c>
      <c r="V23" s="166">
        <f t="shared" si="16"/>
        <v>0</v>
      </c>
      <c r="W23" s="166">
        <f t="shared" si="17"/>
        <v>0</v>
      </c>
      <c r="X23" s="166">
        <f t="shared" si="18"/>
        <v>0</v>
      </c>
      <c r="Y23" s="166">
        <f t="shared" si="19"/>
        <v>0</v>
      </c>
      <c r="Z23" s="166">
        <f t="shared" si="20"/>
        <v>0</v>
      </c>
      <c r="AA23" s="166">
        <f t="shared" si="21"/>
        <v>0</v>
      </c>
      <c r="AB23" s="166">
        <f t="shared" si="22"/>
        <v>0</v>
      </c>
      <c r="AD23" s="166">
        <f t="shared" si="23"/>
        <v>0</v>
      </c>
      <c r="AF23" s="24">
        <v>2021</v>
      </c>
      <c r="AG23" s="52" cm="1">
        <f t="array" ref="AG23">Inflation!$S$11
/INDEX(Inflation!$J$11:$Z$11,,MATCH(RIGHT(AF23,2),RIGHT(Inflation!$J$9:$Z$9,2),0))
/(1+Inflation!$S$10)^0.5</f>
        <v>0.99572464908317349</v>
      </c>
    </row>
    <row r="24" spans="3:33" x14ac:dyDescent="0.2">
      <c r="C24" s="28">
        <f t="shared" si="12"/>
        <v>16</v>
      </c>
      <c r="D24" s="218">
        <v>1698</v>
      </c>
      <c r="E24" s="218" t="s">
        <v>47</v>
      </c>
      <c r="F24" s="218"/>
      <c r="G24" s="229"/>
      <c r="H24" s="229"/>
      <c r="I24" s="86">
        <f t="shared" si="4"/>
        <v>0</v>
      </c>
      <c r="K24" s="223"/>
      <c r="L24" s="223"/>
      <c r="M24" s="223"/>
      <c r="N24" s="223"/>
      <c r="O24" s="223"/>
      <c r="P24" s="223"/>
      <c r="Q24" s="223"/>
      <c r="S24" s="86" t="str">
        <f t="shared" si="15"/>
        <v>N/A</v>
      </c>
      <c r="T24" s="28" t="str">
        <f>IFERROR(RANK($S24,$S$9:$S$83,0)+COUNTIF(S$9:S24,S24)-1,NA)</f>
        <v>N/A</v>
      </c>
      <c r="V24" s="166">
        <f t="shared" si="16"/>
        <v>0</v>
      </c>
      <c r="W24" s="166">
        <f t="shared" si="17"/>
        <v>0</v>
      </c>
      <c r="X24" s="166">
        <f t="shared" si="18"/>
        <v>0</v>
      </c>
      <c r="Y24" s="166">
        <f t="shared" si="19"/>
        <v>0</v>
      </c>
      <c r="Z24" s="166">
        <f t="shared" si="20"/>
        <v>0</v>
      </c>
      <c r="AA24" s="166">
        <f t="shared" si="21"/>
        <v>0</v>
      </c>
      <c r="AB24" s="166">
        <f t="shared" si="22"/>
        <v>0</v>
      </c>
      <c r="AD24" s="166">
        <f t="shared" si="23"/>
        <v>0</v>
      </c>
      <c r="AF24" s="24">
        <v>2021</v>
      </c>
      <c r="AG24" s="52" cm="1">
        <f t="array" ref="AG24">Inflation!$S$11
/INDEX(Inflation!$J$11:$Z$11,,MATCH(RIGHT(AF24,2),RIGHT(Inflation!$J$9:$Z$9,2),0))
/(1+Inflation!$S$10)^0.5</f>
        <v>0.99572464908317349</v>
      </c>
    </row>
    <row r="25" spans="3:33" x14ac:dyDescent="0.2">
      <c r="C25" s="28">
        <f t="shared" si="12"/>
        <v>17</v>
      </c>
      <c r="D25" s="218">
        <v>2137</v>
      </c>
      <c r="E25" s="218" t="s">
        <v>47</v>
      </c>
      <c r="F25" s="218"/>
      <c r="G25" s="229"/>
      <c r="H25" s="229"/>
      <c r="I25" s="86">
        <f t="shared" si="4"/>
        <v>0</v>
      </c>
      <c r="K25" s="223"/>
      <c r="L25" s="223"/>
      <c r="M25" s="223"/>
      <c r="N25" s="223"/>
      <c r="O25" s="223"/>
      <c r="P25" s="223"/>
      <c r="Q25" s="223"/>
      <c r="S25" s="86" t="str">
        <f t="shared" si="15"/>
        <v>N/A</v>
      </c>
      <c r="T25" s="28" t="str">
        <f>IFERROR(RANK($S25,$S$9:$S$83,0)+COUNTIF(S$9:S25,S25)-1,NA)</f>
        <v>N/A</v>
      </c>
      <c r="V25" s="166">
        <f t="shared" si="16"/>
        <v>0</v>
      </c>
      <c r="W25" s="166">
        <f t="shared" si="17"/>
        <v>0</v>
      </c>
      <c r="X25" s="166">
        <f t="shared" si="18"/>
        <v>0</v>
      </c>
      <c r="Y25" s="166">
        <f t="shared" si="19"/>
        <v>0</v>
      </c>
      <c r="Z25" s="166">
        <f t="shared" si="20"/>
        <v>0</v>
      </c>
      <c r="AA25" s="166">
        <f t="shared" si="21"/>
        <v>0</v>
      </c>
      <c r="AB25" s="166">
        <f t="shared" si="22"/>
        <v>0</v>
      </c>
      <c r="AD25" s="166">
        <f t="shared" si="23"/>
        <v>0</v>
      </c>
      <c r="AF25" s="24">
        <v>2021</v>
      </c>
      <c r="AG25" s="52" cm="1">
        <f t="array" ref="AG25">Inflation!$S$11
/INDEX(Inflation!$J$11:$Z$11,,MATCH(RIGHT(AF25,2),RIGHT(Inflation!$J$9:$Z$9,2),0))
/(1+Inflation!$S$10)^0.5</f>
        <v>0.99572464908317349</v>
      </c>
    </row>
    <row r="26" spans="3:33" x14ac:dyDescent="0.2">
      <c r="C26" s="28">
        <f t="shared" si="12"/>
        <v>18</v>
      </c>
      <c r="D26" s="218" t="s">
        <v>747</v>
      </c>
      <c r="E26" s="218" t="s">
        <v>47</v>
      </c>
      <c r="F26" s="218"/>
      <c r="G26" s="229"/>
      <c r="H26" s="229"/>
      <c r="I26" s="86">
        <f t="shared" si="4"/>
        <v>0</v>
      </c>
      <c r="K26" s="223"/>
      <c r="L26" s="223"/>
      <c r="M26" s="223"/>
      <c r="N26" s="223"/>
      <c r="O26" s="223"/>
      <c r="P26" s="223"/>
      <c r="Q26" s="223"/>
      <c r="S26" s="86" t="str">
        <f t="shared" si="15"/>
        <v>N/A</v>
      </c>
      <c r="T26" s="28" t="str">
        <f>IFERROR(RANK($S26,$S$9:$S$83,0)+COUNTIF(S$9:S26,S26)-1,NA)</f>
        <v>N/A</v>
      </c>
      <c r="V26" s="166">
        <f t="shared" si="16"/>
        <v>0</v>
      </c>
      <c r="W26" s="166">
        <f t="shared" si="17"/>
        <v>0</v>
      </c>
      <c r="X26" s="166">
        <f t="shared" si="18"/>
        <v>0</v>
      </c>
      <c r="Y26" s="166">
        <f t="shared" si="19"/>
        <v>0</v>
      </c>
      <c r="Z26" s="166">
        <f t="shared" si="20"/>
        <v>0</v>
      </c>
      <c r="AA26" s="166">
        <f t="shared" si="21"/>
        <v>0</v>
      </c>
      <c r="AB26" s="166">
        <f t="shared" si="22"/>
        <v>0</v>
      </c>
      <c r="AD26" s="166">
        <f t="shared" si="23"/>
        <v>0</v>
      </c>
      <c r="AF26" s="24">
        <v>2021</v>
      </c>
      <c r="AG26" s="52" cm="1">
        <f t="array" ref="AG26">Inflation!$S$11
/INDEX(Inflation!$J$11:$Z$11,,MATCH(RIGHT(AF26,2),RIGHT(Inflation!$J$9:$Z$9,2),0))
/(1+Inflation!$S$10)^0.5</f>
        <v>0.99572464908317349</v>
      </c>
    </row>
    <row r="27" spans="3:33" x14ac:dyDescent="0.2">
      <c r="C27" s="28">
        <f t="shared" si="12"/>
        <v>19</v>
      </c>
      <c r="D27" s="218" t="s">
        <v>748</v>
      </c>
      <c r="E27" s="218" t="s">
        <v>47</v>
      </c>
      <c r="F27" s="218"/>
      <c r="G27" s="229"/>
      <c r="H27" s="229"/>
      <c r="I27" s="86">
        <f t="shared" si="4"/>
        <v>0</v>
      </c>
      <c r="K27" s="223"/>
      <c r="L27" s="223"/>
      <c r="M27" s="223"/>
      <c r="N27" s="223"/>
      <c r="O27" s="223"/>
      <c r="P27" s="223"/>
      <c r="Q27" s="223"/>
      <c r="S27" s="86" t="str">
        <f t="shared" si="15"/>
        <v>N/A</v>
      </c>
      <c r="T27" s="28" t="str">
        <f>IFERROR(RANK($S27,$S$9:$S$83,0)+COUNTIF(S$9:S27,S27)-1,NA)</f>
        <v>N/A</v>
      </c>
      <c r="V27" s="166">
        <f t="shared" si="16"/>
        <v>0</v>
      </c>
      <c r="W27" s="166">
        <f t="shared" si="17"/>
        <v>0</v>
      </c>
      <c r="X27" s="166">
        <f t="shared" si="18"/>
        <v>0</v>
      </c>
      <c r="Y27" s="166">
        <f t="shared" si="19"/>
        <v>0</v>
      </c>
      <c r="Z27" s="166">
        <f t="shared" si="20"/>
        <v>0</v>
      </c>
      <c r="AA27" s="166">
        <f t="shared" si="21"/>
        <v>0</v>
      </c>
      <c r="AB27" s="166">
        <f t="shared" si="22"/>
        <v>0</v>
      </c>
      <c r="AD27" s="166">
        <f t="shared" si="23"/>
        <v>0</v>
      </c>
      <c r="AF27" s="24">
        <v>2021</v>
      </c>
      <c r="AG27" s="52" cm="1">
        <f t="array" ref="AG27">Inflation!$S$11
/INDEX(Inflation!$J$11:$Z$11,,MATCH(RIGHT(AF27,2),RIGHT(Inflation!$J$9:$Z$9,2),0))
/(1+Inflation!$S$10)^0.5</f>
        <v>0.99572464908317349</v>
      </c>
    </row>
    <row r="28" spans="3:33" x14ac:dyDescent="0.2">
      <c r="C28" s="28">
        <f t="shared" si="12"/>
        <v>20</v>
      </c>
      <c r="D28" s="218">
        <v>1316</v>
      </c>
      <c r="E28" s="218" t="s">
        <v>47</v>
      </c>
      <c r="F28" s="218"/>
      <c r="G28" s="229"/>
      <c r="H28" s="229"/>
      <c r="I28" s="86">
        <f t="shared" si="4"/>
        <v>0</v>
      </c>
      <c r="K28" s="223"/>
      <c r="L28" s="223"/>
      <c r="M28" s="223"/>
      <c r="N28" s="223"/>
      <c r="O28" s="223"/>
      <c r="P28" s="223"/>
      <c r="Q28" s="223"/>
      <c r="S28" s="86" t="str">
        <f t="shared" si="15"/>
        <v>N/A</v>
      </c>
      <c r="T28" s="28" t="str">
        <f>IFERROR(RANK($S28,$S$9:$S$83,0)+COUNTIF(S$9:S28,S28)-1,NA)</f>
        <v>N/A</v>
      </c>
      <c r="V28" s="166">
        <f t="shared" si="16"/>
        <v>0</v>
      </c>
      <c r="W28" s="166">
        <f t="shared" si="17"/>
        <v>0</v>
      </c>
      <c r="X28" s="166">
        <f t="shared" si="18"/>
        <v>0</v>
      </c>
      <c r="Y28" s="166">
        <f t="shared" si="19"/>
        <v>0</v>
      </c>
      <c r="Z28" s="166">
        <f t="shared" si="20"/>
        <v>0</v>
      </c>
      <c r="AA28" s="166">
        <f t="shared" si="21"/>
        <v>0</v>
      </c>
      <c r="AB28" s="166">
        <f t="shared" si="22"/>
        <v>0</v>
      </c>
      <c r="AD28" s="166">
        <f t="shared" si="23"/>
        <v>0</v>
      </c>
      <c r="AF28" s="24">
        <v>2021</v>
      </c>
      <c r="AG28" s="52" cm="1">
        <f t="array" ref="AG28">Inflation!$S$11
/INDEX(Inflation!$J$11:$Z$11,,MATCH(RIGHT(AF28,2),RIGHT(Inflation!$J$9:$Z$9,2),0))
/(1+Inflation!$S$10)^0.5</f>
        <v>0.99572464908317349</v>
      </c>
    </row>
    <row r="29" spans="3:33" x14ac:dyDescent="0.2">
      <c r="C29" s="28">
        <f t="shared" si="12"/>
        <v>21</v>
      </c>
      <c r="D29" s="218" t="s">
        <v>749</v>
      </c>
      <c r="E29" s="218" t="s">
        <v>47</v>
      </c>
      <c r="F29" s="218"/>
      <c r="G29" s="229"/>
      <c r="H29" s="229"/>
      <c r="I29" s="86">
        <f t="shared" si="4"/>
        <v>0</v>
      </c>
      <c r="K29" s="223"/>
      <c r="L29" s="223"/>
      <c r="M29" s="223"/>
      <c r="N29" s="223"/>
      <c r="O29" s="223"/>
      <c r="P29" s="223"/>
      <c r="Q29" s="223"/>
      <c r="S29" s="86" t="str">
        <f t="shared" si="5"/>
        <v>N/A</v>
      </c>
      <c r="T29" s="28" t="str">
        <f>IFERROR(RANK($S29,$S$9:$S$83,0)+COUNTIF(S$9:S29,S29)-1,NA)</f>
        <v>N/A</v>
      </c>
      <c r="V29" s="166">
        <f t="shared" si="13"/>
        <v>0</v>
      </c>
      <c r="W29" s="166">
        <f t="shared" si="6"/>
        <v>0</v>
      </c>
      <c r="X29" s="166">
        <f t="shared" si="7"/>
        <v>0</v>
      </c>
      <c r="Y29" s="166">
        <f t="shared" si="8"/>
        <v>0</v>
      </c>
      <c r="Z29" s="166">
        <f t="shared" si="9"/>
        <v>0</v>
      </c>
      <c r="AA29" s="166">
        <f t="shared" si="10"/>
        <v>0</v>
      </c>
      <c r="AB29" s="166">
        <f t="shared" si="11"/>
        <v>0</v>
      </c>
      <c r="AD29" s="166">
        <f t="shared" si="14"/>
        <v>0</v>
      </c>
      <c r="AF29" s="24">
        <v>2021</v>
      </c>
      <c r="AG29" s="52" cm="1">
        <f t="array" ref="AG29">Inflation!$S$11
/INDEX(Inflation!$J$11:$Z$11,,MATCH(RIGHT(AF29,2),RIGHT(Inflation!$J$9:$Z$9,2),0))
/(1+Inflation!$S$10)^0.5</f>
        <v>0.99572464908317349</v>
      </c>
    </row>
    <row r="30" spans="3:33" x14ac:dyDescent="0.2">
      <c r="C30" s="28">
        <f t="shared" si="12"/>
        <v>22</v>
      </c>
      <c r="D30" s="218">
        <v>1693</v>
      </c>
      <c r="E30" s="218" t="s">
        <v>47</v>
      </c>
      <c r="F30" s="218"/>
      <c r="G30" s="229"/>
      <c r="H30" s="229"/>
      <c r="I30" s="86">
        <f t="shared" si="4"/>
        <v>0</v>
      </c>
      <c r="K30" s="223"/>
      <c r="L30" s="223"/>
      <c r="M30" s="223"/>
      <c r="N30" s="223"/>
      <c r="O30" s="223"/>
      <c r="P30" s="223"/>
      <c r="Q30" s="223"/>
      <c r="S30" s="86" t="str">
        <f t="shared" si="5"/>
        <v>N/A</v>
      </c>
      <c r="T30" s="28" t="str">
        <f>IFERROR(RANK($S30,$S$9:$S$83,0)+COUNTIF(S$9:S30,S30)-1,NA)</f>
        <v>N/A</v>
      </c>
      <c r="V30" s="166">
        <f t="shared" si="13"/>
        <v>0</v>
      </c>
      <c r="W30" s="166">
        <f t="shared" si="6"/>
        <v>0</v>
      </c>
      <c r="X30" s="166">
        <f t="shared" si="7"/>
        <v>0</v>
      </c>
      <c r="Y30" s="166">
        <f t="shared" si="8"/>
        <v>0</v>
      </c>
      <c r="Z30" s="166">
        <f t="shared" si="9"/>
        <v>0</v>
      </c>
      <c r="AA30" s="166">
        <f t="shared" si="10"/>
        <v>0</v>
      </c>
      <c r="AB30" s="166">
        <f t="shared" si="11"/>
        <v>0</v>
      </c>
      <c r="AD30" s="166">
        <f t="shared" si="14"/>
        <v>0</v>
      </c>
      <c r="AF30" s="24">
        <v>2021</v>
      </c>
      <c r="AG30" s="52" cm="1">
        <f t="array" ref="AG30">Inflation!$S$11
/INDEX(Inflation!$J$11:$Z$11,,MATCH(RIGHT(AF30,2),RIGHT(Inflation!$J$9:$Z$9,2),0))
/(1+Inflation!$S$10)^0.5</f>
        <v>0.99572464908317349</v>
      </c>
    </row>
    <row r="31" spans="3:33" x14ac:dyDescent="0.2">
      <c r="C31" s="28">
        <f t="shared" si="12"/>
        <v>23</v>
      </c>
      <c r="D31" s="218" t="s">
        <v>750</v>
      </c>
      <c r="E31" s="218" t="s">
        <v>47</v>
      </c>
      <c r="F31" s="218"/>
      <c r="G31" s="229"/>
      <c r="H31" s="229"/>
      <c r="I31" s="86">
        <f t="shared" si="4"/>
        <v>0</v>
      </c>
      <c r="K31" s="223"/>
      <c r="L31" s="223"/>
      <c r="M31" s="223"/>
      <c r="N31" s="223"/>
      <c r="O31" s="223"/>
      <c r="P31" s="223"/>
      <c r="Q31" s="223"/>
      <c r="S31" s="86" t="str">
        <f t="shared" si="5"/>
        <v>N/A</v>
      </c>
      <c r="T31" s="28" t="str">
        <f>IFERROR(RANK($S31,$S$9:$S$83,0)+COUNTIF(S$9:S31,S31)-1,NA)</f>
        <v>N/A</v>
      </c>
      <c r="V31" s="166">
        <f t="shared" si="13"/>
        <v>0</v>
      </c>
      <c r="W31" s="166">
        <f t="shared" si="6"/>
        <v>0</v>
      </c>
      <c r="X31" s="166">
        <f t="shared" si="7"/>
        <v>0</v>
      </c>
      <c r="Y31" s="166">
        <f t="shared" si="8"/>
        <v>0</v>
      </c>
      <c r="Z31" s="166">
        <f t="shared" si="9"/>
        <v>0</v>
      </c>
      <c r="AA31" s="166">
        <f t="shared" si="10"/>
        <v>0</v>
      </c>
      <c r="AB31" s="166">
        <f t="shared" si="11"/>
        <v>0</v>
      </c>
      <c r="AD31" s="166">
        <f t="shared" si="14"/>
        <v>0</v>
      </c>
      <c r="AF31" s="24">
        <v>2022</v>
      </c>
      <c r="AG31" s="52" cm="1">
        <f t="array" ref="AG31">Inflation!$S$11
/INDEX(Inflation!$J$11:$Z$11,,MATCH(RIGHT(AF31,2),RIGHT(Inflation!$J$9:$Z$9,2),0))
/(1+Inflation!$S$10)^0.5</f>
        <v>0.96206866341754282</v>
      </c>
    </row>
    <row r="32" spans="3:33" x14ac:dyDescent="0.2">
      <c r="C32" s="28">
        <f t="shared" si="12"/>
        <v>24</v>
      </c>
      <c r="D32" s="218" t="s">
        <v>751</v>
      </c>
      <c r="E32" s="218" t="s">
        <v>47</v>
      </c>
      <c r="F32" s="218"/>
      <c r="G32" s="229"/>
      <c r="H32" s="229"/>
      <c r="I32" s="86">
        <f t="shared" si="4"/>
        <v>0</v>
      </c>
      <c r="K32" s="223"/>
      <c r="L32" s="223"/>
      <c r="M32" s="223"/>
      <c r="N32" s="223"/>
      <c r="O32" s="223"/>
      <c r="P32" s="223"/>
      <c r="Q32" s="223"/>
      <c r="S32" s="86" t="str">
        <f t="shared" si="5"/>
        <v>N/A</v>
      </c>
      <c r="T32" s="28" t="str">
        <f>IFERROR(RANK($S32,$S$9:$S$83,0)+COUNTIF(S$9:S32,S32)-1,NA)</f>
        <v>N/A</v>
      </c>
      <c r="V32" s="166">
        <f t="shared" si="13"/>
        <v>0</v>
      </c>
      <c r="W32" s="166">
        <f t="shared" si="6"/>
        <v>0</v>
      </c>
      <c r="X32" s="166">
        <f t="shared" si="7"/>
        <v>0</v>
      </c>
      <c r="Y32" s="166">
        <f t="shared" si="8"/>
        <v>0</v>
      </c>
      <c r="Z32" s="166">
        <f t="shared" si="9"/>
        <v>0</v>
      </c>
      <c r="AA32" s="166">
        <f t="shared" si="10"/>
        <v>0</v>
      </c>
      <c r="AB32" s="166">
        <f t="shared" si="11"/>
        <v>0</v>
      </c>
      <c r="AD32" s="166">
        <f t="shared" si="14"/>
        <v>0</v>
      </c>
      <c r="AF32" s="24">
        <v>2021</v>
      </c>
      <c r="AG32" s="52" cm="1">
        <f t="array" ref="AG32">Inflation!$S$11
/INDEX(Inflation!$J$11:$Z$11,,MATCH(RIGHT(AF32,2),RIGHT(Inflation!$J$9:$Z$9,2),0))
/(1+Inflation!$S$10)^0.5</f>
        <v>0.99572464908317349</v>
      </c>
    </row>
    <row r="33" spans="3:33" x14ac:dyDescent="0.2">
      <c r="C33" s="28">
        <f t="shared" si="12"/>
        <v>25</v>
      </c>
      <c r="D33" s="218" t="s">
        <v>752</v>
      </c>
      <c r="E33" s="218" t="s">
        <v>47</v>
      </c>
      <c r="F33" s="218"/>
      <c r="G33" s="229"/>
      <c r="H33" s="229"/>
      <c r="I33" s="86">
        <f t="shared" si="4"/>
        <v>0</v>
      </c>
      <c r="K33" s="223"/>
      <c r="L33" s="223"/>
      <c r="M33" s="223"/>
      <c r="N33" s="223"/>
      <c r="O33" s="223"/>
      <c r="P33" s="223"/>
      <c r="Q33" s="223"/>
      <c r="S33" s="86" t="str">
        <f t="shared" si="5"/>
        <v>N/A</v>
      </c>
      <c r="T33" s="28" t="str">
        <f>IFERROR(RANK($S33,$S$9:$S$83,0)+COUNTIF(S$9:S33,S33)-1,NA)</f>
        <v>N/A</v>
      </c>
      <c r="V33" s="166">
        <f t="shared" si="13"/>
        <v>0</v>
      </c>
      <c r="W33" s="166">
        <f t="shared" si="6"/>
        <v>0</v>
      </c>
      <c r="X33" s="166">
        <f t="shared" si="7"/>
        <v>0</v>
      </c>
      <c r="Y33" s="166">
        <f t="shared" si="8"/>
        <v>0</v>
      </c>
      <c r="Z33" s="166">
        <f t="shared" si="9"/>
        <v>0</v>
      </c>
      <c r="AA33" s="166">
        <f t="shared" si="10"/>
        <v>0</v>
      </c>
      <c r="AB33" s="166">
        <f t="shared" si="11"/>
        <v>0</v>
      </c>
      <c r="AD33" s="166">
        <f t="shared" si="14"/>
        <v>0</v>
      </c>
      <c r="AF33" s="24">
        <v>2021</v>
      </c>
      <c r="AG33" s="52" cm="1">
        <f t="array" ref="AG33">Inflation!$S$11
/INDEX(Inflation!$J$11:$Z$11,,MATCH(RIGHT(AF33,2),RIGHT(Inflation!$J$9:$Z$9,2),0))
/(1+Inflation!$S$10)^0.5</f>
        <v>0.99572464908317349</v>
      </c>
    </row>
    <row r="34" spans="3:33" x14ac:dyDescent="0.2">
      <c r="C34" s="28">
        <f t="shared" si="12"/>
        <v>26</v>
      </c>
      <c r="D34" s="218" t="s">
        <v>753</v>
      </c>
      <c r="E34" s="218" t="s">
        <v>47</v>
      </c>
      <c r="F34" s="218"/>
      <c r="G34" s="229"/>
      <c r="H34" s="229"/>
      <c r="I34" s="86">
        <f t="shared" si="4"/>
        <v>0</v>
      </c>
      <c r="K34" s="223"/>
      <c r="L34" s="223"/>
      <c r="M34" s="223"/>
      <c r="N34" s="223"/>
      <c r="O34" s="223"/>
      <c r="P34" s="223"/>
      <c r="Q34" s="223"/>
      <c r="S34" s="86" t="str">
        <f t="shared" si="5"/>
        <v>N/A</v>
      </c>
      <c r="T34" s="28" t="str">
        <f>IFERROR(RANK($S34,$S$9:$S$83,0)+COUNTIF(S$9:S34,S34)-1,NA)</f>
        <v>N/A</v>
      </c>
      <c r="V34" s="166">
        <f t="shared" si="13"/>
        <v>0</v>
      </c>
      <c r="W34" s="166">
        <f t="shared" si="6"/>
        <v>0</v>
      </c>
      <c r="X34" s="166">
        <f t="shared" si="7"/>
        <v>0</v>
      </c>
      <c r="Y34" s="166">
        <f t="shared" si="8"/>
        <v>0</v>
      </c>
      <c r="Z34" s="166">
        <f t="shared" si="9"/>
        <v>0</v>
      </c>
      <c r="AA34" s="166">
        <f t="shared" si="10"/>
        <v>0</v>
      </c>
      <c r="AB34" s="166">
        <f t="shared" si="11"/>
        <v>0</v>
      </c>
      <c r="AD34" s="166">
        <f t="shared" si="14"/>
        <v>0</v>
      </c>
      <c r="AF34" s="24">
        <v>2021</v>
      </c>
      <c r="AG34" s="52" cm="1">
        <f t="array" ref="AG34">Inflation!$S$11
/INDEX(Inflation!$J$11:$Z$11,,MATCH(RIGHT(AF34,2),RIGHT(Inflation!$J$9:$Z$9,2),0))
/(1+Inflation!$S$10)^0.5</f>
        <v>0.99572464908317349</v>
      </c>
    </row>
    <row r="35" spans="3:33" x14ac:dyDescent="0.2">
      <c r="C35" s="28">
        <f t="shared" si="12"/>
        <v>27</v>
      </c>
      <c r="D35" s="218" t="s">
        <v>754</v>
      </c>
      <c r="E35" s="218" t="s">
        <v>47</v>
      </c>
      <c r="F35" s="218"/>
      <c r="G35" s="229"/>
      <c r="H35" s="229"/>
      <c r="I35" s="86">
        <f t="shared" si="4"/>
        <v>0</v>
      </c>
      <c r="K35" s="223"/>
      <c r="L35" s="223"/>
      <c r="M35" s="223"/>
      <c r="N35" s="223"/>
      <c r="O35" s="223"/>
      <c r="P35" s="223"/>
      <c r="Q35" s="223"/>
      <c r="S35" s="86" t="str">
        <f t="shared" si="5"/>
        <v>N/A</v>
      </c>
      <c r="T35" s="28" t="str">
        <f>IFERROR(RANK($S35,$S$9:$S$83,0)+COUNTIF(S$9:S35,S35)-1,NA)</f>
        <v>N/A</v>
      </c>
      <c r="V35" s="166">
        <f t="shared" si="13"/>
        <v>0</v>
      </c>
      <c r="W35" s="166">
        <f t="shared" si="6"/>
        <v>0</v>
      </c>
      <c r="X35" s="166">
        <f t="shared" si="7"/>
        <v>0</v>
      </c>
      <c r="Y35" s="166">
        <f t="shared" si="8"/>
        <v>0</v>
      </c>
      <c r="Z35" s="166">
        <f t="shared" si="9"/>
        <v>0</v>
      </c>
      <c r="AA35" s="166">
        <f t="shared" si="10"/>
        <v>0</v>
      </c>
      <c r="AB35" s="166">
        <f t="shared" si="11"/>
        <v>0</v>
      </c>
      <c r="AD35" s="166">
        <f t="shared" si="14"/>
        <v>0</v>
      </c>
      <c r="AF35" s="24">
        <v>2021</v>
      </c>
      <c r="AG35" s="52" cm="1">
        <f t="array" ref="AG35">Inflation!$S$11
/INDEX(Inflation!$J$11:$Z$11,,MATCH(RIGHT(AF35,2),RIGHT(Inflation!$J$9:$Z$9,2),0))
/(1+Inflation!$S$10)^0.5</f>
        <v>0.99572464908317349</v>
      </c>
    </row>
    <row r="36" spans="3:33" x14ac:dyDescent="0.2">
      <c r="C36" s="28">
        <f t="shared" si="12"/>
        <v>28</v>
      </c>
      <c r="D36" s="218" t="s">
        <v>755</v>
      </c>
      <c r="E36" s="218" t="s">
        <v>225</v>
      </c>
      <c r="F36" s="218" t="s">
        <v>420</v>
      </c>
      <c r="G36" s="229" t="s">
        <v>420</v>
      </c>
      <c r="H36" s="229" t="s">
        <v>228</v>
      </c>
      <c r="I36" s="86">
        <f t="shared" si="4"/>
        <v>67.709276137655806</v>
      </c>
      <c r="K36" s="223">
        <v>0</v>
      </c>
      <c r="L36" s="223">
        <v>0</v>
      </c>
      <c r="M36" s="223">
        <v>7.9657971926653879</v>
      </c>
      <c r="N36" s="223">
        <v>19.914492981663471</v>
      </c>
      <c r="O36" s="223">
        <v>39.828985963326943</v>
      </c>
      <c r="P36" s="223">
        <v>67.709276137655792</v>
      </c>
      <c r="Q36" s="223">
        <v>89.615218417485607</v>
      </c>
      <c r="S36" s="86">
        <f t="shared" si="5"/>
        <v>67.709276137655806</v>
      </c>
      <c r="T36" s="28">
        <f>IFERROR(RANK($S36,$S$9:$S$83,0)+COUNTIF(S$9:S36,S36)-1,NA)</f>
        <v>14</v>
      </c>
      <c r="V36" s="166">
        <f t="shared" si="13"/>
        <v>0</v>
      </c>
      <c r="W36" s="166">
        <f t="shared" si="6"/>
        <v>0</v>
      </c>
      <c r="X36" s="166">
        <f t="shared" si="7"/>
        <v>8.9283276450511941</v>
      </c>
      <c r="Y36" s="166">
        <f t="shared" si="8"/>
        <v>22.320819112627987</v>
      </c>
      <c r="Z36" s="166">
        <f t="shared" si="9"/>
        <v>44.641638225255974</v>
      </c>
      <c r="AA36" s="166">
        <f t="shared" si="10"/>
        <v>75.890784982935145</v>
      </c>
      <c r="AB36" s="166">
        <f t="shared" si="11"/>
        <v>100.44368600682593</v>
      </c>
      <c r="AD36" s="166">
        <f t="shared" si="14"/>
        <v>75.890784982935159</v>
      </c>
      <c r="AF36" s="24">
        <v>2021</v>
      </c>
      <c r="AG36" s="52" cm="1">
        <f t="array" ref="AG36">Inflation!$S$11
/INDEX(Inflation!$J$11:$Z$11,,MATCH(RIGHT(AF36,2),RIGHT(Inflation!$J$9:$Z$9,2),0))
/(1+Inflation!$S$10)^0.5</f>
        <v>0.99572464908317349</v>
      </c>
    </row>
    <row r="37" spans="3:33" x14ac:dyDescent="0.2">
      <c r="C37" s="28">
        <f t="shared" si="12"/>
        <v>29</v>
      </c>
      <c r="D37" s="218" t="s">
        <v>756</v>
      </c>
      <c r="E37" s="218" t="s">
        <v>225</v>
      </c>
      <c r="F37" s="218" t="s">
        <v>522</v>
      </c>
      <c r="G37" s="229" t="s">
        <v>522</v>
      </c>
      <c r="H37" s="229" t="s">
        <v>228</v>
      </c>
      <c r="I37" s="86">
        <f t="shared" si="4"/>
        <v>87.848759176632839</v>
      </c>
      <c r="K37" s="223">
        <v>4.2003086063251933</v>
      </c>
      <c r="L37" s="223">
        <v>22.09822190737556</v>
      </c>
      <c r="M37" s="223">
        <v>58.830385952699999</v>
      </c>
      <c r="N37" s="223">
        <v>2.7198427102320855</v>
      </c>
      <c r="O37" s="223">
        <v>0</v>
      </c>
      <c r="P37" s="223">
        <v>87.848759176632839</v>
      </c>
      <c r="Q37" s="223">
        <v>87.848759176632839</v>
      </c>
      <c r="S37" s="86">
        <f t="shared" si="5"/>
        <v>87.848759176632839</v>
      </c>
      <c r="T37" s="28">
        <f>IFERROR(RANK($S37,$S$9:$S$83,0)+COUNTIF(S$9:S37,S37)-1,NA)</f>
        <v>13</v>
      </c>
      <c r="V37" s="166">
        <f t="shared" si="13"/>
        <v>4.7078441166101852</v>
      </c>
      <c r="W37" s="166">
        <f t="shared" si="6"/>
        <v>24.768414358297228</v>
      </c>
      <c r="X37" s="166">
        <f t="shared" si="7"/>
        <v>65.939032662563903</v>
      </c>
      <c r="Y37" s="166">
        <f t="shared" si="8"/>
        <v>3.0484892186704902</v>
      </c>
      <c r="Z37" s="166">
        <f t="shared" si="9"/>
        <v>0</v>
      </c>
      <c r="AA37" s="166">
        <f t="shared" si="10"/>
        <v>98.463780356141797</v>
      </c>
      <c r="AB37" s="166">
        <f t="shared" si="11"/>
        <v>98.463780356141797</v>
      </c>
      <c r="AD37" s="166">
        <f t="shared" si="14"/>
        <v>98.463780356141811</v>
      </c>
      <c r="AF37" s="24">
        <v>2022</v>
      </c>
      <c r="AG37" s="52" cm="1">
        <f t="array" ref="AG37">Inflation!$S$11
/INDEX(Inflation!$J$11:$Z$11,,MATCH(RIGHT(AF37,2),RIGHT(Inflation!$J$9:$Z$9,2),0))
/(1+Inflation!$S$10)^0.5</f>
        <v>0.96206866341754282</v>
      </c>
    </row>
    <row r="38" spans="3:33" x14ac:dyDescent="0.2">
      <c r="C38" s="28">
        <f t="shared" si="12"/>
        <v>30</v>
      </c>
      <c r="D38" s="218" t="s">
        <v>756</v>
      </c>
      <c r="E38" s="218" t="s">
        <v>225</v>
      </c>
      <c r="F38" s="218" t="s">
        <v>421</v>
      </c>
      <c r="G38" s="229" t="s">
        <v>421</v>
      </c>
      <c r="H38" s="229" t="s">
        <v>228</v>
      </c>
      <c r="I38" s="86">
        <f t="shared" si="4"/>
        <v>119.81990093100744</v>
      </c>
      <c r="K38" s="223">
        <v>0.45845095615182163</v>
      </c>
      <c r="L38" s="223">
        <v>0.93804260482300705</v>
      </c>
      <c r="M38" s="223">
        <v>3.1493430814113985</v>
      </c>
      <c r="N38" s="223">
        <v>11.592355256325822</v>
      </c>
      <c r="O38" s="223">
        <v>103.68170903229539</v>
      </c>
      <c r="P38" s="223">
        <v>119.81990093100742</v>
      </c>
      <c r="Q38" s="223">
        <v>130.20339530441697</v>
      </c>
      <c r="S38" s="86">
        <f t="shared" si="5"/>
        <v>119.81990093100744</v>
      </c>
      <c r="T38" s="28">
        <f>IFERROR(RANK($S38,$S$9:$S$83,0)+COUNTIF(S$9:S38,S38)-1,NA)</f>
        <v>10</v>
      </c>
      <c r="V38" s="166">
        <f t="shared" si="13"/>
        <v>0.51384691911053537</v>
      </c>
      <c r="W38" s="166">
        <f t="shared" si="6"/>
        <v>1.0513890221293378</v>
      </c>
      <c r="X38" s="166">
        <f t="shared" si="7"/>
        <v>3.529887369390531</v>
      </c>
      <c r="Y38" s="166">
        <f t="shared" si="8"/>
        <v>12.993093271519347</v>
      </c>
      <c r="Z38" s="166">
        <f t="shared" si="9"/>
        <v>116.20987161103615</v>
      </c>
      <c r="AA38" s="166">
        <f t="shared" si="10"/>
        <v>134.29808819318589</v>
      </c>
      <c r="AB38" s="166">
        <f t="shared" si="11"/>
        <v>145.93625040395713</v>
      </c>
      <c r="AD38" s="166">
        <f t="shared" si="14"/>
        <v>134.29808819318589</v>
      </c>
      <c r="AF38" s="24">
        <v>2022</v>
      </c>
      <c r="AG38" s="52" cm="1">
        <f t="array" ref="AG38">Inflation!$S$11
/INDEX(Inflation!$J$11:$Z$11,,MATCH(RIGHT(AF38,2),RIGHT(Inflation!$J$9:$Z$9,2),0))
/(1+Inflation!$S$10)^0.5</f>
        <v>0.96206866341754282</v>
      </c>
    </row>
    <row r="39" spans="3:33" x14ac:dyDescent="0.2">
      <c r="C39" s="28">
        <f t="shared" si="12"/>
        <v>31</v>
      </c>
      <c r="D39" s="218" t="s">
        <v>757</v>
      </c>
      <c r="E39" s="218" t="s">
        <v>225</v>
      </c>
      <c r="F39" s="218" t="s">
        <v>422</v>
      </c>
      <c r="G39" s="229" t="s">
        <v>422</v>
      </c>
      <c r="H39" s="229" t="s">
        <v>228</v>
      </c>
      <c r="I39" s="86">
        <f t="shared" si="4"/>
        <v>40.406883863536798</v>
      </c>
      <c r="K39" s="223">
        <v>0</v>
      </c>
      <c r="L39" s="223">
        <v>0</v>
      </c>
      <c r="M39" s="223">
        <v>0</v>
      </c>
      <c r="N39" s="223">
        <v>19.241373268350856</v>
      </c>
      <c r="O39" s="223">
        <v>21.165510595185943</v>
      </c>
      <c r="P39" s="223">
        <v>40.406883863536798</v>
      </c>
      <c r="Q39" s="223">
        <v>40.406883863536798</v>
      </c>
      <c r="S39" s="86">
        <f t="shared" si="5"/>
        <v>40.406883863536798</v>
      </c>
      <c r="T39" s="28">
        <f>IFERROR(RANK($S39,$S$9:$S$83,0)+COUNTIF(S$9:S39,S39)-1,NA)</f>
        <v>17</v>
      </c>
      <c r="V39" s="166">
        <f t="shared" si="13"/>
        <v>0</v>
      </c>
      <c r="W39" s="166">
        <f t="shared" si="6"/>
        <v>0</v>
      </c>
      <c r="X39" s="166">
        <f t="shared" si="7"/>
        <v>0</v>
      </c>
      <c r="Y39" s="166">
        <f t="shared" si="8"/>
        <v>21.566364385820279</v>
      </c>
      <c r="Z39" s="166">
        <f t="shared" si="9"/>
        <v>23.723000824402309</v>
      </c>
      <c r="AA39" s="166">
        <f t="shared" si="10"/>
        <v>45.289365210222591</v>
      </c>
      <c r="AB39" s="166">
        <f t="shared" si="11"/>
        <v>45.289365210222591</v>
      </c>
      <c r="AD39" s="166">
        <f t="shared" si="14"/>
        <v>45.289365210222584</v>
      </c>
      <c r="AF39" s="24">
        <v>2022</v>
      </c>
      <c r="AG39" s="52" cm="1">
        <f t="array" ref="AG39">Inflation!$S$11
/INDEX(Inflation!$J$11:$Z$11,,MATCH(RIGHT(AF39,2),RIGHT(Inflation!$J$9:$Z$9,2),0))
/(1+Inflation!$S$10)^0.5</f>
        <v>0.96206866341754282</v>
      </c>
    </row>
    <row r="40" spans="3:33" x14ac:dyDescent="0.2">
      <c r="C40" s="28">
        <f t="shared" si="12"/>
        <v>32</v>
      </c>
      <c r="D40" s="218" t="s">
        <v>758</v>
      </c>
      <c r="E40" s="218" t="s">
        <v>225</v>
      </c>
      <c r="F40" s="218" t="s">
        <v>407</v>
      </c>
      <c r="G40" s="229" t="s">
        <v>407</v>
      </c>
      <c r="H40" s="229" t="s">
        <v>215</v>
      </c>
      <c r="I40" s="86">
        <f t="shared" si="4"/>
        <v>48.432046931405559</v>
      </c>
      <c r="K40" s="223">
        <v>2.2901666928912987</v>
      </c>
      <c r="L40" s="223">
        <v>11.152116069731543</v>
      </c>
      <c r="M40" s="223">
        <v>30.170456867220157</v>
      </c>
      <c r="N40" s="223">
        <v>4.8193073015625592</v>
      </c>
      <c r="O40" s="223">
        <v>0</v>
      </c>
      <c r="P40" s="223">
        <v>48.432046931405559</v>
      </c>
      <c r="Q40" s="223">
        <v>48.432046931405559</v>
      </c>
      <c r="S40" s="86">
        <f t="shared" si="5"/>
        <v>48.432046931405559</v>
      </c>
      <c r="T40" s="28">
        <f>IFERROR(RANK($S40,$S$9:$S$83,0)+COUNTIF(S$9:S40,S40)-1,NA)</f>
        <v>16</v>
      </c>
      <c r="V40" s="166">
        <f t="shared" si="13"/>
        <v>2.5668941979522177</v>
      </c>
      <c r="W40" s="166">
        <f t="shared" si="6"/>
        <v>12.49965870307167</v>
      </c>
      <c r="X40" s="166">
        <f t="shared" si="7"/>
        <v>33.816040955631394</v>
      </c>
      <c r="Y40" s="166">
        <f t="shared" si="8"/>
        <v>5.4016382252559714</v>
      </c>
      <c r="Z40" s="166">
        <f t="shared" si="9"/>
        <v>0</v>
      </c>
      <c r="AA40" s="166">
        <f t="shared" si="10"/>
        <v>54.284232081911256</v>
      </c>
      <c r="AB40" s="166">
        <f t="shared" si="11"/>
        <v>54.284232081911256</v>
      </c>
      <c r="AD40" s="166">
        <f t="shared" si="14"/>
        <v>54.284232081911256</v>
      </c>
      <c r="AF40" s="24">
        <v>2021</v>
      </c>
      <c r="AG40" s="52" cm="1">
        <f t="array" ref="AG40">Inflation!$S$11
/INDEX(Inflation!$J$11:$Z$11,,MATCH(RIGHT(AF40,2),RIGHT(Inflation!$J$9:$Z$9,2),0))
/(1+Inflation!$S$10)^0.5</f>
        <v>0.99572464908317349</v>
      </c>
    </row>
    <row r="41" spans="3:33" x14ac:dyDescent="0.2">
      <c r="C41" s="28">
        <f t="shared" si="12"/>
        <v>33</v>
      </c>
      <c r="D41" s="218" t="s">
        <v>759</v>
      </c>
      <c r="E41" s="218" t="s">
        <v>225</v>
      </c>
      <c r="F41" s="218" t="s">
        <v>562</v>
      </c>
      <c r="G41" s="229" t="s">
        <v>562</v>
      </c>
      <c r="H41" s="229" t="s">
        <v>215</v>
      </c>
      <c r="I41" s="86">
        <f t="shared" si="4"/>
        <v>57.724119805052567</v>
      </c>
      <c r="K41" s="223">
        <v>4.8103433170877139</v>
      </c>
      <c r="L41" s="223">
        <v>9.6206866341754278</v>
      </c>
      <c r="M41" s="223">
        <v>14.431029951263142</v>
      </c>
      <c r="N41" s="223">
        <v>19.241373268350856</v>
      </c>
      <c r="O41" s="223">
        <v>9.6206866341754278</v>
      </c>
      <c r="P41" s="223">
        <v>57.724119805052567</v>
      </c>
      <c r="Q41" s="223">
        <v>96.206866341754278</v>
      </c>
      <c r="S41" s="86">
        <f t="shared" ref="S41:S72" si="24">IF($E41=S$8,I41,NA)</f>
        <v>57.724119805052567</v>
      </c>
      <c r="T41" s="28">
        <f>IFERROR(RANK($S41,$S$9:$S$83,0)+COUNTIF(S$9:S41,S41)-1,NA)</f>
        <v>15</v>
      </c>
      <c r="V41" s="166">
        <f t="shared" si="13"/>
        <v>5.3915910964550697</v>
      </c>
      <c r="W41" s="166">
        <f t="shared" si="6"/>
        <v>10.783182192910139</v>
      </c>
      <c r="X41" s="166">
        <f t="shared" si="7"/>
        <v>16.174773289365209</v>
      </c>
      <c r="Y41" s="166">
        <f t="shared" si="8"/>
        <v>21.566364385820279</v>
      </c>
      <c r="Z41" s="166">
        <f t="shared" si="9"/>
        <v>10.783182192910139</v>
      </c>
      <c r="AA41" s="166">
        <f t="shared" si="10"/>
        <v>64.699093157460837</v>
      </c>
      <c r="AB41" s="166">
        <f t="shared" si="11"/>
        <v>107.83182192910139</v>
      </c>
      <c r="AD41" s="166">
        <f t="shared" si="14"/>
        <v>64.699093157460837</v>
      </c>
      <c r="AF41" s="24">
        <v>2022</v>
      </c>
      <c r="AG41" s="52" cm="1">
        <f t="array" ref="AG41">Inflation!$S$11
/INDEX(Inflation!$J$11:$Z$11,,MATCH(RIGHT(AF41,2),RIGHT(Inflation!$J$9:$Z$9,2),0))
/(1+Inflation!$S$10)^0.5</f>
        <v>0.96206866341754282</v>
      </c>
    </row>
    <row r="42" spans="3:33" x14ac:dyDescent="0.2">
      <c r="C42" s="28">
        <f t="shared" si="12"/>
        <v>34</v>
      </c>
      <c r="D42" s="218">
        <v>1693</v>
      </c>
      <c r="E42" s="218" t="s">
        <v>225</v>
      </c>
      <c r="F42" s="218" t="s">
        <v>563</v>
      </c>
      <c r="G42" s="229" t="s">
        <v>563</v>
      </c>
      <c r="H42" s="229" t="s">
        <v>228</v>
      </c>
      <c r="I42" s="86">
        <f t="shared" si="4"/>
        <v>118.52685933304126</v>
      </c>
      <c r="K42" s="223">
        <v>5.4354891798760097</v>
      </c>
      <c r="L42" s="223">
        <v>31.429335316242835</v>
      </c>
      <c r="M42" s="223">
        <v>63.108995180065484</v>
      </c>
      <c r="N42" s="223">
        <v>17.217068430099495</v>
      </c>
      <c r="O42" s="223">
        <v>1.335971226757444</v>
      </c>
      <c r="P42" s="223">
        <v>118.52685933304126</v>
      </c>
      <c r="Q42" s="223">
        <v>118.52685933304126</v>
      </c>
      <c r="S42" s="86">
        <f t="shared" si="24"/>
        <v>118.52685933304126</v>
      </c>
      <c r="T42" s="28">
        <f>IFERROR(RANK($S42,$S$9:$S$83,0)+COUNTIF(S$9:S42,S42)-1,NA)</f>
        <v>11</v>
      </c>
      <c r="V42" s="166">
        <f t="shared" si="13"/>
        <v>6.0922751527930048</v>
      </c>
      <c r="W42" s="166">
        <f t="shared" si="6"/>
        <v>35.227033350531613</v>
      </c>
      <c r="X42" s="166">
        <f t="shared" si="7"/>
        <v>70.734638692081234</v>
      </c>
      <c r="Y42" s="166">
        <f t="shared" si="8"/>
        <v>19.297456903966228</v>
      </c>
      <c r="Z42" s="166">
        <f t="shared" si="9"/>
        <v>1.4974005172808436</v>
      </c>
      <c r="AA42" s="166">
        <f t="shared" si="10"/>
        <v>132.8488046166529</v>
      </c>
      <c r="AB42" s="166">
        <f t="shared" si="11"/>
        <v>132.8488046166529</v>
      </c>
      <c r="AD42" s="166">
        <f t="shared" si="14"/>
        <v>132.84880461665293</v>
      </c>
      <c r="AF42" s="24">
        <v>2022</v>
      </c>
      <c r="AG42" s="52" cm="1">
        <f t="array" ref="AG42">Inflation!$S$11
/INDEX(Inflation!$J$11:$Z$11,,MATCH(RIGHT(AF42,2),RIGHT(Inflation!$J$9:$Z$9,2),0))
/(1+Inflation!$S$10)^0.5</f>
        <v>0.96206866341754282</v>
      </c>
    </row>
    <row r="43" spans="3:33" x14ac:dyDescent="0.2">
      <c r="C43" s="28">
        <f t="shared" si="12"/>
        <v>35</v>
      </c>
      <c r="D43" s="218">
        <v>1693</v>
      </c>
      <c r="E43" s="218" t="s">
        <v>225</v>
      </c>
      <c r="F43" s="218" t="s">
        <v>564</v>
      </c>
      <c r="G43" s="229" t="s">
        <v>564</v>
      </c>
      <c r="H43" s="229" t="s">
        <v>228</v>
      </c>
      <c r="I43" s="86">
        <f t="shared" si="4"/>
        <v>38.056480544750116</v>
      </c>
      <c r="K43" s="223">
        <v>0</v>
      </c>
      <c r="L43" s="223">
        <v>0</v>
      </c>
      <c r="M43" s="223">
        <v>1.3067721136955424</v>
      </c>
      <c r="N43" s="223">
        <v>3.7747391531477827</v>
      </c>
      <c r="O43" s="223">
        <v>32.974969277906787</v>
      </c>
      <c r="P43" s="223">
        <v>38.056480544750116</v>
      </c>
      <c r="Q43" s="223">
        <v>118.52717093746067</v>
      </c>
      <c r="S43" s="86">
        <f t="shared" si="24"/>
        <v>38.056480544750116</v>
      </c>
      <c r="T43" s="28">
        <f>IFERROR(RANK($S43,$S$9:$S$83,0)+COUNTIF(S$9:S43,S43)-1,NA)</f>
        <v>18</v>
      </c>
      <c r="V43" s="166">
        <f t="shared" si="13"/>
        <v>0</v>
      </c>
      <c r="W43" s="166">
        <f t="shared" si="6"/>
        <v>0</v>
      </c>
      <c r="X43" s="166">
        <f t="shared" si="7"/>
        <v>1.4646731904287875</v>
      </c>
      <c r="Y43" s="166">
        <f t="shared" si="8"/>
        <v>4.2308518681517695</v>
      </c>
      <c r="Z43" s="166">
        <f t="shared" si="9"/>
        <v>36.959430761020634</v>
      </c>
      <c r="AA43" s="166">
        <f t="shared" si="10"/>
        <v>42.654955819601199</v>
      </c>
      <c r="AB43" s="166">
        <f t="shared" si="11"/>
        <v>132.84915387314098</v>
      </c>
      <c r="AD43" s="166">
        <f t="shared" si="14"/>
        <v>42.654955819601192</v>
      </c>
      <c r="AF43" s="24">
        <v>2022</v>
      </c>
      <c r="AG43" s="52" cm="1">
        <f t="array" ref="AG43">Inflation!$S$11
/INDEX(Inflation!$J$11:$Z$11,,MATCH(RIGHT(AF43,2),RIGHT(Inflation!$J$9:$Z$9,2),0))
/(1+Inflation!$S$10)^0.5</f>
        <v>0.96206866341754282</v>
      </c>
    </row>
    <row r="44" spans="3:33" x14ac:dyDescent="0.2">
      <c r="C44" s="28">
        <f t="shared" si="12"/>
        <v>36</v>
      </c>
      <c r="D44" s="218" t="s">
        <v>750</v>
      </c>
      <c r="E44" s="218" t="s">
        <v>225</v>
      </c>
      <c r="F44" s="218" t="s">
        <v>521</v>
      </c>
      <c r="G44" s="229" t="s">
        <v>521</v>
      </c>
      <c r="H44" s="229">
        <v>0</v>
      </c>
      <c r="I44" s="86">
        <f t="shared" si="4"/>
        <v>0</v>
      </c>
      <c r="K44" s="223">
        <v>0</v>
      </c>
      <c r="L44" s="223">
        <v>0</v>
      </c>
      <c r="M44" s="223">
        <v>0</v>
      </c>
      <c r="N44" s="223">
        <v>0</v>
      </c>
      <c r="O44" s="223">
        <v>0</v>
      </c>
      <c r="P44" s="223">
        <v>0</v>
      </c>
      <c r="Q44" s="223">
        <v>0</v>
      </c>
      <c r="S44" s="86">
        <f t="shared" si="24"/>
        <v>0</v>
      </c>
      <c r="T44" s="28">
        <f>IFERROR(RANK($S44,$S$9:$S$83,0)+COUNTIF(S$9:S44,S44)-1,NA)</f>
        <v>19</v>
      </c>
      <c r="V44" s="166">
        <f t="shared" si="13"/>
        <v>0</v>
      </c>
      <c r="W44" s="166">
        <f t="shared" si="6"/>
        <v>0</v>
      </c>
      <c r="X44" s="166">
        <f t="shared" si="7"/>
        <v>0</v>
      </c>
      <c r="Y44" s="166">
        <f t="shared" si="8"/>
        <v>0</v>
      </c>
      <c r="Z44" s="166">
        <f t="shared" si="9"/>
        <v>0</v>
      </c>
      <c r="AA44" s="166">
        <f t="shared" si="10"/>
        <v>0</v>
      </c>
      <c r="AB44" s="166">
        <f t="shared" si="11"/>
        <v>0</v>
      </c>
      <c r="AD44" s="166">
        <f t="shared" si="14"/>
        <v>0</v>
      </c>
      <c r="AF44" s="24">
        <v>2022</v>
      </c>
      <c r="AG44" s="52" cm="1">
        <f t="array" ref="AG44">Inflation!$S$11
/INDEX(Inflation!$J$11:$Z$11,,MATCH(RIGHT(AF44,2),RIGHT(Inflation!$J$9:$Z$9,2),0))
/(1+Inflation!$S$10)^0.5</f>
        <v>0.96206866341754282</v>
      </c>
    </row>
    <row r="45" spans="3:33" x14ac:dyDescent="0.2">
      <c r="C45" s="28">
        <f t="shared" si="12"/>
        <v>37</v>
      </c>
      <c r="D45" s="218">
        <v>0</v>
      </c>
      <c r="E45" s="218" t="s">
        <v>225</v>
      </c>
      <c r="F45" s="218">
        <v>0</v>
      </c>
      <c r="G45" s="229">
        <v>0</v>
      </c>
      <c r="H45" s="229">
        <v>0</v>
      </c>
      <c r="I45" s="86">
        <f t="shared" si="4"/>
        <v>0</v>
      </c>
      <c r="K45" s="223">
        <v>0</v>
      </c>
      <c r="L45" s="223">
        <v>0</v>
      </c>
      <c r="M45" s="223">
        <v>0</v>
      </c>
      <c r="N45" s="223">
        <v>0</v>
      </c>
      <c r="O45" s="223">
        <v>0</v>
      </c>
      <c r="P45" s="223">
        <v>0</v>
      </c>
      <c r="Q45" s="223">
        <v>0</v>
      </c>
      <c r="S45" s="86">
        <f t="shared" si="24"/>
        <v>0</v>
      </c>
      <c r="T45" s="28">
        <f>IFERROR(RANK($S45,$S$9:$S$83,0)+COUNTIF(S$9:S45,S45)-1,NA)</f>
        <v>20</v>
      </c>
      <c r="V45" s="166">
        <f t="shared" si="13"/>
        <v>0</v>
      </c>
      <c r="W45" s="166">
        <f t="shared" si="6"/>
        <v>0</v>
      </c>
      <c r="X45" s="166">
        <f t="shared" si="7"/>
        <v>0</v>
      </c>
      <c r="Y45" s="166">
        <f t="shared" si="8"/>
        <v>0</v>
      </c>
      <c r="Z45" s="166">
        <f t="shared" si="9"/>
        <v>0</v>
      </c>
      <c r="AA45" s="166">
        <f t="shared" si="10"/>
        <v>0</v>
      </c>
      <c r="AB45" s="166">
        <f t="shared" si="11"/>
        <v>0</v>
      </c>
      <c r="AD45" s="166">
        <f t="shared" si="14"/>
        <v>0</v>
      </c>
      <c r="AF45" s="24">
        <v>2021</v>
      </c>
      <c r="AG45" s="52" cm="1">
        <f t="array" ref="AG45">Inflation!$S$11
/INDEX(Inflation!$J$11:$Z$11,,MATCH(RIGHT(AF45,2),RIGHT(Inflation!$J$9:$Z$9,2),0))
/(1+Inflation!$S$10)^0.5</f>
        <v>0.99572464908317349</v>
      </c>
    </row>
    <row r="46" spans="3:33" x14ac:dyDescent="0.2">
      <c r="C46" s="28">
        <f t="shared" si="12"/>
        <v>38</v>
      </c>
      <c r="D46" s="218">
        <v>0</v>
      </c>
      <c r="E46" s="218" t="s">
        <v>225</v>
      </c>
      <c r="F46" s="218">
        <v>0</v>
      </c>
      <c r="G46" s="229">
        <v>0</v>
      </c>
      <c r="H46" s="229">
        <v>0</v>
      </c>
      <c r="I46" s="86">
        <f t="shared" si="4"/>
        <v>0</v>
      </c>
      <c r="K46" s="223">
        <v>0</v>
      </c>
      <c r="L46" s="223">
        <v>0</v>
      </c>
      <c r="M46" s="223">
        <v>0</v>
      </c>
      <c r="N46" s="223">
        <v>0</v>
      </c>
      <c r="O46" s="223">
        <v>0</v>
      </c>
      <c r="P46" s="223">
        <v>0</v>
      </c>
      <c r="Q46" s="223">
        <v>0</v>
      </c>
      <c r="S46" s="86">
        <f t="shared" si="24"/>
        <v>0</v>
      </c>
      <c r="T46" s="28">
        <f>IFERROR(RANK($S46,$S$9:$S$83,0)+COUNTIF(S$9:S46,S46)-1,NA)</f>
        <v>21</v>
      </c>
      <c r="V46" s="166">
        <f t="shared" si="13"/>
        <v>0</v>
      </c>
      <c r="W46" s="166">
        <f t="shared" si="6"/>
        <v>0</v>
      </c>
      <c r="X46" s="166">
        <f t="shared" si="7"/>
        <v>0</v>
      </c>
      <c r="Y46" s="166">
        <f t="shared" si="8"/>
        <v>0</v>
      </c>
      <c r="Z46" s="166">
        <f t="shared" si="9"/>
        <v>0</v>
      </c>
      <c r="AA46" s="166">
        <f t="shared" si="10"/>
        <v>0</v>
      </c>
      <c r="AB46" s="166">
        <f t="shared" si="11"/>
        <v>0</v>
      </c>
      <c r="AD46" s="166">
        <f t="shared" si="14"/>
        <v>0</v>
      </c>
      <c r="AF46" s="24">
        <v>2021</v>
      </c>
      <c r="AG46" s="52" cm="1">
        <f t="array" ref="AG46">Inflation!$S$11
/INDEX(Inflation!$J$11:$Z$11,,MATCH(RIGHT(AF46,2),RIGHT(Inflation!$J$9:$Z$9,2),0))
/(1+Inflation!$S$10)^0.5</f>
        <v>0.99572464908317349</v>
      </c>
    </row>
    <row r="47" spans="3:33" x14ac:dyDescent="0.2">
      <c r="C47" s="28">
        <f t="shared" si="12"/>
        <v>39</v>
      </c>
      <c r="D47" s="218" t="s">
        <v>760</v>
      </c>
      <c r="E47" s="218" t="s">
        <v>225</v>
      </c>
      <c r="F47" s="218" t="s">
        <v>417</v>
      </c>
      <c r="G47" s="229" t="s">
        <v>417</v>
      </c>
      <c r="H47" s="229" t="s">
        <v>216</v>
      </c>
      <c r="I47" s="86">
        <f t="shared" si="4"/>
        <v>986.96227217124158</v>
      </c>
      <c r="K47" s="223">
        <v>0</v>
      </c>
      <c r="L47" s="223">
        <v>0</v>
      </c>
      <c r="M47" s="223">
        <v>140.99461031017736</v>
      </c>
      <c r="N47" s="223">
        <v>281.98922062035473</v>
      </c>
      <c r="O47" s="223">
        <v>563.97844124070946</v>
      </c>
      <c r="P47" s="223">
        <v>986.96227217124147</v>
      </c>
      <c r="Q47" s="223">
        <v>1409.9461031017736</v>
      </c>
      <c r="S47" s="86">
        <f t="shared" si="24"/>
        <v>986.96227217124158</v>
      </c>
      <c r="T47" s="28">
        <f>IFERROR(RANK($S47,$S$9:$S$83,0)+COUNTIF(S$9:S47,S47)-1,NA)</f>
        <v>3</v>
      </c>
      <c r="V47" s="166">
        <f t="shared" si="13"/>
        <v>0</v>
      </c>
      <c r="W47" s="166">
        <f t="shared" si="6"/>
        <v>0</v>
      </c>
      <c r="X47" s="166">
        <f t="shared" si="7"/>
        <v>158.03139931740614</v>
      </c>
      <c r="Y47" s="166">
        <f t="shared" si="8"/>
        <v>316.06279863481228</v>
      </c>
      <c r="Z47" s="166">
        <f t="shared" si="9"/>
        <v>632.12559726962456</v>
      </c>
      <c r="AA47" s="166">
        <f t="shared" si="10"/>
        <v>1106.2197952218428</v>
      </c>
      <c r="AB47" s="166">
        <f t="shared" si="11"/>
        <v>1580.3139931740611</v>
      </c>
      <c r="AD47" s="166">
        <f t="shared" si="14"/>
        <v>1106.219795221843</v>
      </c>
      <c r="AF47" s="24">
        <v>2021</v>
      </c>
      <c r="AG47" s="52" cm="1">
        <f t="array" ref="AG47">Inflation!$S$11
/INDEX(Inflation!$J$11:$Z$11,,MATCH(RIGHT(AF47,2),RIGHT(Inflation!$J$9:$Z$9,2),0))
/(1+Inflation!$S$10)^0.5</f>
        <v>0.99572464908317349</v>
      </c>
    </row>
    <row r="48" spans="3:33" x14ac:dyDescent="0.2">
      <c r="C48" s="28">
        <f t="shared" si="12"/>
        <v>40</v>
      </c>
      <c r="D48" s="218" t="s">
        <v>761</v>
      </c>
      <c r="E48" s="218" t="s">
        <v>225</v>
      </c>
      <c r="F48" s="218" t="s">
        <v>418</v>
      </c>
      <c r="G48" s="229" t="s">
        <v>418</v>
      </c>
      <c r="H48" s="229" t="s">
        <v>216</v>
      </c>
      <c r="I48" s="86">
        <f t="shared" si="4"/>
        <v>224.03804604371402</v>
      </c>
      <c r="K48" s="223">
        <v>0</v>
      </c>
      <c r="L48" s="223">
        <v>0</v>
      </c>
      <c r="M48" s="223">
        <v>24.893116227079336</v>
      </c>
      <c r="N48" s="223">
        <v>74.679348681238011</v>
      </c>
      <c r="O48" s="223">
        <v>124.46558113539669</v>
      </c>
      <c r="P48" s="223">
        <v>224.03804604371405</v>
      </c>
      <c r="Q48" s="223">
        <v>248.93116227079338</v>
      </c>
      <c r="S48" s="86">
        <f t="shared" si="24"/>
        <v>224.03804604371402</v>
      </c>
      <c r="T48" s="28">
        <f>IFERROR(RANK($S48,$S$9:$S$83,0)+COUNTIF(S$9:S48,S48)-1,NA)</f>
        <v>7</v>
      </c>
      <c r="V48" s="166">
        <f t="shared" si="13"/>
        <v>0</v>
      </c>
      <c r="W48" s="166">
        <f t="shared" si="6"/>
        <v>0</v>
      </c>
      <c r="X48" s="166">
        <f t="shared" si="7"/>
        <v>27.90102389078498</v>
      </c>
      <c r="Y48" s="166">
        <f t="shared" si="8"/>
        <v>83.703071672354938</v>
      </c>
      <c r="Z48" s="166">
        <f t="shared" si="9"/>
        <v>139.50511945392492</v>
      </c>
      <c r="AA48" s="166">
        <f t="shared" si="10"/>
        <v>251.10921501706483</v>
      </c>
      <c r="AB48" s="166">
        <f t="shared" si="11"/>
        <v>279.01023890784984</v>
      </c>
      <c r="AD48" s="166">
        <f t="shared" si="14"/>
        <v>251.10921501706486</v>
      </c>
      <c r="AF48" s="24">
        <v>2021</v>
      </c>
      <c r="AG48" s="52" cm="1">
        <f t="array" ref="AG48">Inflation!$S$11
/INDEX(Inflation!$J$11:$Z$11,,MATCH(RIGHT(AF48,2),RIGHT(Inflation!$J$9:$Z$9,2),0))
/(1+Inflation!$S$10)^0.5</f>
        <v>0.99572464908317349</v>
      </c>
    </row>
    <row r="49" spans="3:33" x14ac:dyDescent="0.2">
      <c r="C49" s="28">
        <f t="shared" si="12"/>
        <v>41</v>
      </c>
      <c r="D49" s="218" t="s">
        <v>762</v>
      </c>
      <c r="E49" s="218" t="s">
        <v>225</v>
      </c>
      <c r="F49" s="218" t="s">
        <v>419</v>
      </c>
      <c r="G49" s="229" t="s">
        <v>419</v>
      </c>
      <c r="H49" s="229" t="s">
        <v>216</v>
      </c>
      <c r="I49" s="86">
        <f t="shared" si="4"/>
        <v>224.03804604371402</v>
      </c>
      <c r="K49" s="223">
        <v>0</v>
      </c>
      <c r="L49" s="223">
        <v>0</v>
      </c>
      <c r="M49" s="223">
        <v>24.893116227079336</v>
      </c>
      <c r="N49" s="223">
        <v>74.679348681238011</v>
      </c>
      <c r="O49" s="223">
        <v>124.46558113539669</v>
      </c>
      <c r="P49" s="223">
        <v>224.03804604371405</v>
      </c>
      <c r="Q49" s="223">
        <v>248.93116227079338</v>
      </c>
      <c r="S49" s="86">
        <f t="shared" si="24"/>
        <v>224.03804604371402</v>
      </c>
      <c r="T49" s="28">
        <f>IFERROR(RANK($S49,$S$9:$S$83,0)+COUNTIF(S$9:S49,S49)-1,NA)</f>
        <v>8</v>
      </c>
      <c r="V49" s="166">
        <f t="shared" si="13"/>
        <v>0</v>
      </c>
      <c r="W49" s="166">
        <f t="shared" si="6"/>
        <v>0</v>
      </c>
      <c r="X49" s="166">
        <f t="shared" si="7"/>
        <v>27.90102389078498</v>
      </c>
      <c r="Y49" s="166">
        <f t="shared" si="8"/>
        <v>83.703071672354938</v>
      </c>
      <c r="Z49" s="166">
        <f t="shared" si="9"/>
        <v>139.50511945392492</v>
      </c>
      <c r="AA49" s="166">
        <f t="shared" si="10"/>
        <v>251.10921501706483</v>
      </c>
      <c r="AB49" s="166">
        <f t="shared" si="11"/>
        <v>279.01023890784984</v>
      </c>
      <c r="AD49" s="166">
        <f t="shared" si="14"/>
        <v>251.10921501706486</v>
      </c>
      <c r="AF49" s="24">
        <v>2021</v>
      </c>
      <c r="AG49" s="52" cm="1">
        <f t="array" ref="AG49">Inflation!$S$11
/INDEX(Inflation!$J$11:$Z$11,,MATCH(RIGHT(AF49,2),RIGHT(Inflation!$J$9:$Z$9,2),0))
/(1+Inflation!$S$10)^0.5</f>
        <v>0.99572464908317349</v>
      </c>
    </row>
    <row r="50" spans="3:33" x14ac:dyDescent="0.2">
      <c r="C50" s="28">
        <f t="shared" si="12"/>
        <v>42</v>
      </c>
      <c r="D50" s="218">
        <v>1903</v>
      </c>
      <c r="E50" s="218" t="s">
        <v>225</v>
      </c>
      <c r="F50" s="218" t="s">
        <v>415</v>
      </c>
      <c r="G50" s="229" t="s">
        <v>415</v>
      </c>
      <c r="H50" s="229" t="s">
        <v>216</v>
      </c>
      <c r="I50" s="86">
        <f t="shared" si="4"/>
        <v>639.73509201216041</v>
      </c>
      <c r="K50" s="223">
        <v>78.334909225978819</v>
      </c>
      <c r="L50" s="223">
        <v>372.09081882339945</v>
      </c>
      <c r="M50" s="223">
        <v>189.30936396278216</v>
      </c>
      <c r="N50" s="223">
        <v>0</v>
      </c>
      <c r="O50" s="223">
        <v>0</v>
      </c>
      <c r="P50" s="223">
        <v>639.73509201216041</v>
      </c>
      <c r="Q50" s="223">
        <v>652.79091021649026</v>
      </c>
      <c r="S50" s="86">
        <f t="shared" si="24"/>
        <v>639.73509201216041</v>
      </c>
      <c r="T50" s="28">
        <f>IFERROR(RANK($S50,$S$9:$S$83,0)+COUNTIF(S$9:S50,S50)-1,NA)</f>
        <v>5</v>
      </c>
      <c r="V50" s="166">
        <f t="shared" si="13"/>
        <v>87.800344234079162</v>
      </c>
      <c r="W50" s="166">
        <f t="shared" si="6"/>
        <v>417.05163511187612</v>
      </c>
      <c r="X50" s="166">
        <f t="shared" si="7"/>
        <v>212.184165232358</v>
      </c>
      <c r="Y50" s="166">
        <f t="shared" si="8"/>
        <v>0</v>
      </c>
      <c r="Z50" s="166">
        <f t="shared" si="9"/>
        <v>0</v>
      </c>
      <c r="AA50" s="166">
        <f t="shared" si="10"/>
        <v>717.03614457831327</v>
      </c>
      <c r="AB50" s="166">
        <f t="shared" si="11"/>
        <v>731.66953528399313</v>
      </c>
      <c r="AD50" s="166">
        <f t="shared" si="14"/>
        <v>717.03614457831327</v>
      </c>
      <c r="AF50" s="24">
        <v>2020</v>
      </c>
      <c r="AG50" s="52" cm="1">
        <f t="array" ref="AG50">Inflation!$S$11
/INDEX(Inflation!$J$11:$Z$11,,MATCH(RIGHT(AF50,2),RIGHT(Inflation!$J$9:$Z$9,2),0))
/(1+Inflation!$S$10)^0.5</f>
        <v>1.0042937080253695</v>
      </c>
    </row>
    <row r="51" spans="3:33" x14ac:dyDescent="0.2">
      <c r="C51" s="28">
        <f t="shared" si="12"/>
        <v>43</v>
      </c>
      <c r="D51" s="218" t="s">
        <v>763</v>
      </c>
      <c r="E51" s="218" t="s">
        <v>225</v>
      </c>
      <c r="F51" s="218" t="s">
        <v>416</v>
      </c>
      <c r="G51" s="229" t="s">
        <v>416</v>
      </c>
      <c r="H51" s="229" t="s">
        <v>216</v>
      </c>
      <c r="I51" s="86">
        <f t="shared" si="4"/>
        <v>1896.8554565034456</v>
      </c>
      <c r="K51" s="223">
        <v>39.828985963326943</v>
      </c>
      <c r="L51" s="223">
        <v>139.4014508716443</v>
      </c>
      <c r="M51" s="223">
        <v>871.25906794777677</v>
      </c>
      <c r="N51" s="223">
        <v>846.36595172069747</v>
      </c>
      <c r="O51" s="223">
        <v>0</v>
      </c>
      <c r="P51" s="223">
        <v>1896.8554565034456</v>
      </c>
      <c r="Q51" s="223">
        <v>1896.8554565034456</v>
      </c>
      <c r="S51" s="86">
        <f t="shared" si="24"/>
        <v>1896.8554565034456</v>
      </c>
      <c r="T51" s="28">
        <f>IFERROR(RANK($S51,$S$9:$S$83,0)+COUNTIF(S$9:S51,S51)-1,NA)</f>
        <v>2</v>
      </c>
      <c r="V51" s="166">
        <f t="shared" si="13"/>
        <v>44.641638225255974</v>
      </c>
      <c r="W51" s="166">
        <f t="shared" si="6"/>
        <v>156.24573378839591</v>
      </c>
      <c r="X51" s="166">
        <f t="shared" si="7"/>
        <v>976.53583617747427</v>
      </c>
      <c r="Y51" s="166">
        <f t="shared" si="8"/>
        <v>948.63481228668934</v>
      </c>
      <c r="Z51" s="166">
        <f t="shared" si="9"/>
        <v>0</v>
      </c>
      <c r="AA51" s="166">
        <f t="shared" si="10"/>
        <v>2126.0580204778157</v>
      </c>
      <c r="AB51" s="166">
        <f t="shared" si="11"/>
        <v>2126.0580204778157</v>
      </c>
      <c r="AD51" s="166">
        <f t="shared" si="14"/>
        <v>2126.0580204778153</v>
      </c>
      <c r="AF51" s="24">
        <v>2021</v>
      </c>
      <c r="AG51" s="52" cm="1">
        <f t="array" ref="AG51">Inflation!$S$11
/INDEX(Inflation!$J$11:$Z$11,,MATCH(RIGHT(AF51,2),RIGHT(Inflation!$J$9:$Z$9,2),0))
/(1+Inflation!$S$10)^0.5</f>
        <v>0.99572464908317349</v>
      </c>
    </row>
    <row r="52" spans="3:33" x14ac:dyDescent="0.2">
      <c r="C52" s="28">
        <f t="shared" si="12"/>
        <v>44</v>
      </c>
      <c r="D52" s="218" t="s">
        <v>757</v>
      </c>
      <c r="E52" s="218" t="s">
        <v>225</v>
      </c>
      <c r="F52" s="218" t="s">
        <v>565</v>
      </c>
      <c r="G52" s="229" t="s">
        <v>565</v>
      </c>
      <c r="H52" s="229">
        <v>0</v>
      </c>
      <c r="I52" s="86">
        <f t="shared" si="4"/>
        <v>95.533418277362003</v>
      </c>
      <c r="K52" s="223">
        <v>32.710334556196457</v>
      </c>
      <c r="L52" s="223">
        <v>62.823083721165546</v>
      </c>
      <c r="M52" s="223">
        <v>0</v>
      </c>
      <c r="N52" s="223">
        <v>0</v>
      </c>
      <c r="O52" s="223">
        <v>0</v>
      </c>
      <c r="P52" s="223">
        <v>95.533418277362003</v>
      </c>
      <c r="Q52" s="223">
        <v>103.3261744510441</v>
      </c>
      <c r="S52" s="86">
        <f t="shared" si="24"/>
        <v>95.533418277362003</v>
      </c>
      <c r="T52" s="28">
        <f>IFERROR(RANK($S52,$S$9:$S$83,0)+COUNTIF(S$9:S52,S52)-1,NA)</f>
        <v>12</v>
      </c>
      <c r="V52" s="166">
        <f t="shared" si="13"/>
        <v>36.662819455894478</v>
      </c>
      <c r="W52" s="166">
        <f t="shared" si="6"/>
        <v>70.414179719703213</v>
      </c>
      <c r="X52" s="166">
        <f t="shared" si="7"/>
        <v>0</v>
      </c>
      <c r="Y52" s="166">
        <f t="shared" si="8"/>
        <v>0</v>
      </c>
      <c r="Z52" s="166">
        <f t="shared" si="9"/>
        <v>0</v>
      </c>
      <c r="AA52" s="166">
        <f t="shared" si="10"/>
        <v>107.07699917559769</v>
      </c>
      <c r="AB52" s="166">
        <f t="shared" si="11"/>
        <v>115.81137675185491</v>
      </c>
      <c r="AD52" s="166">
        <f t="shared" si="14"/>
        <v>107.07699917559769</v>
      </c>
      <c r="AF52" s="24">
        <v>2022</v>
      </c>
      <c r="AG52" s="52" cm="1">
        <f t="array" ref="AG52">Inflation!$S$11
/INDEX(Inflation!$J$11:$Z$11,,MATCH(RIGHT(AF52,2),RIGHT(Inflation!$J$9:$Z$9,2),0))
/(1+Inflation!$S$10)^0.5</f>
        <v>0.96206866341754282</v>
      </c>
    </row>
    <row r="53" spans="3:33" x14ac:dyDescent="0.2">
      <c r="C53" s="28">
        <f t="shared" si="12"/>
        <v>45</v>
      </c>
      <c r="D53" s="218" t="s">
        <v>764</v>
      </c>
      <c r="E53" s="218" t="s">
        <v>225</v>
      </c>
      <c r="F53" s="218" t="s">
        <v>566</v>
      </c>
      <c r="G53" s="229" t="s">
        <v>566</v>
      </c>
      <c r="H53" s="229" t="s">
        <v>216</v>
      </c>
      <c r="I53" s="86">
        <f t="shared" si="4"/>
        <v>876.23769119319263</v>
      </c>
      <c r="K53" s="223">
        <v>87.623769119319263</v>
      </c>
      <c r="L53" s="223">
        <v>175.24753823863853</v>
      </c>
      <c r="M53" s="223">
        <v>350.49507647727705</v>
      </c>
      <c r="N53" s="223">
        <v>258.8884087616251</v>
      </c>
      <c r="O53" s="223">
        <v>3.9828985963326939</v>
      </c>
      <c r="P53" s="223">
        <v>876.23769119319263</v>
      </c>
      <c r="Q53" s="223">
        <v>876.23769119319263</v>
      </c>
      <c r="S53" s="86">
        <f t="shared" si="24"/>
        <v>876.23769119319263</v>
      </c>
      <c r="T53" s="28">
        <f>IFERROR(RANK($S53,$S$9:$S$83,0)+COUNTIF(S$9:S53,S53)-1,NA)</f>
        <v>4</v>
      </c>
      <c r="V53" s="166">
        <f t="shared" si="13"/>
        <v>98.211604095563132</v>
      </c>
      <c r="W53" s="166">
        <f t="shared" si="6"/>
        <v>196.42320819112626</v>
      </c>
      <c r="X53" s="166">
        <f t="shared" si="7"/>
        <v>392.84641638225253</v>
      </c>
      <c r="Y53" s="166">
        <f t="shared" si="8"/>
        <v>290.17064846416378</v>
      </c>
      <c r="Z53" s="166">
        <f t="shared" si="9"/>
        <v>4.4641638225255971</v>
      </c>
      <c r="AA53" s="166">
        <f t="shared" si="10"/>
        <v>982.11604095563132</v>
      </c>
      <c r="AB53" s="166">
        <f t="shared" si="11"/>
        <v>982.11604095563132</v>
      </c>
      <c r="AD53" s="166">
        <f t="shared" si="14"/>
        <v>982.11604095563132</v>
      </c>
      <c r="AF53" s="24">
        <v>2021</v>
      </c>
      <c r="AG53" s="52" cm="1">
        <f t="array" ref="AG53">Inflation!$S$11
/INDEX(Inflation!$J$11:$Z$11,,MATCH(RIGHT(AF53,2),RIGHT(Inflation!$J$9:$Z$9,2),0))
/(1+Inflation!$S$10)^0.5</f>
        <v>0.99572464908317349</v>
      </c>
    </row>
    <row r="54" spans="3:33" x14ac:dyDescent="0.2">
      <c r="C54" s="28">
        <f t="shared" si="12"/>
        <v>46</v>
      </c>
      <c r="D54" s="218">
        <v>0</v>
      </c>
      <c r="E54" s="218" t="s">
        <v>225</v>
      </c>
      <c r="F54" s="218">
        <v>0</v>
      </c>
      <c r="G54" s="229">
        <v>0</v>
      </c>
      <c r="H54" s="229">
        <v>0</v>
      </c>
      <c r="I54" s="86">
        <f t="shared" si="4"/>
        <v>0</v>
      </c>
      <c r="K54" s="223">
        <v>0</v>
      </c>
      <c r="L54" s="223">
        <v>0</v>
      </c>
      <c r="M54" s="223">
        <v>0</v>
      </c>
      <c r="N54" s="223">
        <v>0</v>
      </c>
      <c r="O54" s="223">
        <v>0</v>
      </c>
      <c r="P54" s="223">
        <v>0</v>
      </c>
      <c r="Q54" s="223">
        <v>0</v>
      </c>
      <c r="S54" s="86">
        <f t="shared" si="24"/>
        <v>0</v>
      </c>
      <c r="T54" s="28">
        <f>IFERROR(RANK($S54,$S$9:$S$83,0)+COUNTIF(S$9:S54,S54)-1,NA)</f>
        <v>22</v>
      </c>
      <c r="V54" s="166">
        <f t="shared" si="13"/>
        <v>0</v>
      </c>
      <c r="W54" s="166">
        <f t="shared" si="6"/>
        <v>0</v>
      </c>
      <c r="X54" s="166">
        <f t="shared" si="7"/>
        <v>0</v>
      </c>
      <c r="Y54" s="166">
        <f t="shared" si="8"/>
        <v>0</v>
      </c>
      <c r="Z54" s="166">
        <f t="shared" si="9"/>
        <v>0</v>
      </c>
      <c r="AA54" s="166">
        <f t="shared" si="10"/>
        <v>0</v>
      </c>
      <c r="AB54" s="166">
        <f t="shared" si="11"/>
        <v>0</v>
      </c>
      <c r="AD54" s="166">
        <f t="shared" si="14"/>
        <v>0</v>
      </c>
      <c r="AF54" s="24">
        <v>2021</v>
      </c>
      <c r="AG54" s="52" cm="1">
        <f t="array" ref="AG54">Inflation!$S$11
/INDEX(Inflation!$J$11:$Z$11,,MATCH(RIGHT(AF54,2),RIGHT(Inflation!$J$9:$Z$9,2),0))
/(1+Inflation!$S$10)^0.5</f>
        <v>0.99572464908317349</v>
      </c>
    </row>
    <row r="55" spans="3:33" x14ac:dyDescent="0.2">
      <c r="C55" s="28">
        <f t="shared" si="12"/>
        <v>47</v>
      </c>
      <c r="D55" s="218">
        <v>0</v>
      </c>
      <c r="E55" s="218" t="s">
        <v>225</v>
      </c>
      <c r="F55" s="218">
        <v>0</v>
      </c>
      <c r="G55" s="229">
        <v>0</v>
      </c>
      <c r="H55" s="229">
        <v>0</v>
      </c>
      <c r="I55" s="86">
        <f t="shared" si="4"/>
        <v>0</v>
      </c>
      <c r="K55" s="223">
        <v>0</v>
      </c>
      <c r="L55" s="223">
        <v>0</v>
      </c>
      <c r="M55" s="223">
        <v>0</v>
      </c>
      <c r="N55" s="223">
        <v>0</v>
      </c>
      <c r="O55" s="223">
        <v>0</v>
      </c>
      <c r="P55" s="223">
        <v>0</v>
      </c>
      <c r="Q55" s="223">
        <v>0</v>
      </c>
      <c r="S55" s="86">
        <f t="shared" si="24"/>
        <v>0</v>
      </c>
      <c r="T55" s="28">
        <f>IFERROR(RANK($S55,$S$9:$S$83,0)+COUNTIF(S$9:S55,S55)-1,NA)</f>
        <v>23</v>
      </c>
      <c r="V55" s="166">
        <f t="shared" si="13"/>
        <v>0</v>
      </c>
      <c r="W55" s="166">
        <f t="shared" si="6"/>
        <v>0</v>
      </c>
      <c r="X55" s="166">
        <f t="shared" si="7"/>
        <v>0</v>
      </c>
      <c r="Y55" s="166">
        <f t="shared" si="8"/>
        <v>0</v>
      </c>
      <c r="Z55" s="166">
        <f t="shared" si="9"/>
        <v>0</v>
      </c>
      <c r="AA55" s="166">
        <f t="shared" si="10"/>
        <v>0</v>
      </c>
      <c r="AB55" s="166">
        <f t="shared" si="11"/>
        <v>0</v>
      </c>
      <c r="AD55" s="166">
        <f t="shared" si="14"/>
        <v>0</v>
      </c>
      <c r="AF55" s="24">
        <v>2021</v>
      </c>
      <c r="AG55" s="52" cm="1">
        <f t="array" ref="AG55">Inflation!$S$11
/INDEX(Inflation!$J$11:$Z$11,,MATCH(RIGHT(AF55,2),RIGHT(Inflation!$J$9:$Z$9,2),0))
/(1+Inflation!$S$10)^0.5</f>
        <v>0.99572464908317349</v>
      </c>
    </row>
    <row r="56" spans="3:33" x14ac:dyDescent="0.2">
      <c r="C56" s="28">
        <f t="shared" si="12"/>
        <v>48</v>
      </c>
      <c r="D56" s="218">
        <v>1901</v>
      </c>
      <c r="E56" s="218" t="s">
        <v>225</v>
      </c>
      <c r="F56" s="218" t="s">
        <v>539</v>
      </c>
      <c r="G56" s="229" t="s">
        <v>539</v>
      </c>
      <c r="H56" s="229" t="s">
        <v>216</v>
      </c>
      <c r="I56" s="86">
        <f t="shared" si="4"/>
        <v>3302.8186610088869</v>
      </c>
      <c r="K56" s="223">
        <v>596.63820973063764</v>
      </c>
      <c r="L56" s="223">
        <v>477.31056778451006</v>
      </c>
      <c r="M56" s="223">
        <v>1114.4349417468695</v>
      </c>
      <c r="N56" s="223">
        <v>1114.4349417468695</v>
      </c>
      <c r="O56" s="223">
        <v>0</v>
      </c>
      <c r="P56" s="223">
        <v>3302.8186610088865</v>
      </c>
      <c r="Q56" s="223">
        <v>3302.8186610088865</v>
      </c>
      <c r="S56" s="86">
        <f t="shared" si="24"/>
        <v>3302.8186610088869</v>
      </c>
      <c r="T56" s="28">
        <f>IFERROR(RANK($S56,$S$9:$S$83,0)+COUNTIF(S$9:S56,S56)-1,NA)</f>
        <v>1</v>
      </c>
      <c r="V56" s="166">
        <f t="shared" si="13"/>
        <v>668.73174061433451</v>
      </c>
      <c r="W56" s="166">
        <f t="shared" si="6"/>
        <v>534.98539249146756</v>
      </c>
      <c r="X56" s="166">
        <f t="shared" si="7"/>
        <v>1249.0953583617747</v>
      </c>
      <c r="Y56" s="166">
        <f t="shared" si="8"/>
        <v>1249.0953583617747</v>
      </c>
      <c r="Z56" s="166">
        <f t="shared" si="9"/>
        <v>0</v>
      </c>
      <c r="AA56" s="166">
        <f t="shared" si="10"/>
        <v>3701.9078498293511</v>
      </c>
      <c r="AB56" s="166">
        <f t="shared" si="11"/>
        <v>3701.9078498293511</v>
      </c>
      <c r="AD56" s="166">
        <f t="shared" si="14"/>
        <v>3701.9078498293516</v>
      </c>
      <c r="AF56" s="24">
        <v>2021</v>
      </c>
      <c r="AG56" s="52" cm="1">
        <f t="array" ref="AG56">Inflation!$S$11
/INDEX(Inflation!$J$11:$Z$11,,MATCH(RIGHT(AF56,2),RIGHT(Inflation!$J$9:$Z$9,2),0))
/(1+Inflation!$S$10)^0.5</f>
        <v>0.99572464908317349</v>
      </c>
    </row>
    <row r="57" spans="3:33" x14ac:dyDescent="0.2">
      <c r="C57" s="28">
        <f t="shared" si="12"/>
        <v>49</v>
      </c>
      <c r="D57" s="218">
        <v>1746</v>
      </c>
      <c r="E57" s="218" t="s">
        <v>225</v>
      </c>
      <c r="F57" s="218" t="s">
        <v>423</v>
      </c>
      <c r="G57" s="229" t="s">
        <v>423</v>
      </c>
      <c r="H57" s="229" t="s">
        <v>216</v>
      </c>
      <c r="I57" s="86">
        <f t="shared" si="4"/>
        <v>591.56001402031336</v>
      </c>
      <c r="K57" s="223">
        <v>181.12231366822925</v>
      </c>
      <c r="L57" s="223">
        <v>54.96400062939118</v>
      </c>
      <c r="M57" s="223">
        <v>98.975030118867451</v>
      </c>
      <c r="N57" s="223">
        <v>8.2645145873903409</v>
      </c>
      <c r="O57" s="223">
        <v>248.23415501643515</v>
      </c>
      <c r="P57" s="223">
        <v>591.56001402031336</v>
      </c>
      <c r="Q57" s="223">
        <v>1644.0409681012277</v>
      </c>
      <c r="S57" s="86">
        <f t="shared" si="24"/>
        <v>591.56001402031336</v>
      </c>
      <c r="T57" s="28">
        <f>IFERROR(RANK($S57,$S$9:$S$83,0)+COUNTIF(S$9:S57,S57)-1,NA)</f>
        <v>6</v>
      </c>
      <c r="V57" s="166">
        <f t="shared" si="13"/>
        <v>203.00784982935153</v>
      </c>
      <c r="W57" s="166">
        <f t="shared" si="6"/>
        <v>61.60546075085324</v>
      </c>
      <c r="X57" s="166">
        <f t="shared" si="7"/>
        <v>110.9344709897611</v>
      </c>
      <c r="Y57" s="166">
        <f t="shared" si="8"/>
        <v>9.2631399317406142</v>
      </c>
      <c r="Z57" s="166">
        <f t="shared" si="9"/>
        <v>278.22901023890785</v>
      </c>
      <c r="AA57" s="166">
        <f t="shared" si="10"/>
        <v>663.03993174061429</v>
      </c>
      <c r="AB57" s="166">
        <f t="shared" si="11"/>
        <v>1842.6952218430033</v>
      </c>
      <c r="AD57" s="166">
        <f t="shared" si="14"/>
        <v>663.03993174061429</v>
      </c>
      <c r="AF57" s="24">
        <v>2021</v>
      </c>
      <c r="AG57" s="52" cm="1">
        <f t="array" ref="AG57">Inflation!$S$11
/INDEX(Inflation!$J$11:$Z$11,,MATCH(RIGHT(AF57,2),RIGHT(Inflation!$J$9:$Z$9,2),0))
/(1+Inflation!$S$10)^0.5</f>
        <v>0.99572464908317349</v>
      </c>
    </row>
    <row r="58" spans="3:33" x14ac:dyDescent="0.2">
      <c r="C58" s="28">
        <f t="shared" si="12"/>
        <v>50</v>
      </c>
      <c r="D58" s="218" t="s">
        <v>765</v>
      </c>
      <c r="E58" s="218" t="s">
        <v>225</v>
      </c>
      <c r="F58" s="218" t="s">
        <v>540</v>
      </c>
      <c r="G58" s="229" t="s">
        <v>540</v>
      </c>
      <c r="H58" s="229" t="s">
        <v>216</v>
      </c>
      <c r="I58" s="86">
        <f t="shared" si="4"/>
        <v>150.85228433610078</v>
      </c>
      <c r="K58" s="223">
        <v>0</v>
      </c>
      <c r="L58" s="223">
        <v>0</v>
      </c>
      <c r="M58" s="223">
        <v>0</v>
      </c>
      <c r="N58" s="223">
        <v>0</v>
      </c>
      <c r="O58" s="223">
        <v>150.85228433610078</v>
      </c>
      <c r="P58" s="223">
        <v>150.85228433610078</v>
      </c>
      <c r="Q58" s="223">
        <v>1247.6429853012164</v>
      </c>
      <c r="S58" s="86">
        <f t="shared" si="24"/>
        <v>150.85228433610078</v>
      </c>
      <c r="T58" s="28">
        <f>IFERROR(RANK($S58,$S$9:$S$83,0)+COUNTIF(S$9:S58,S58)-1,NA)</f>
        <v>9</v>
      </c>
      <c r="V58" s="166">
        <f t="shared" si="13"/>
        <v>0</v>
      </c>
      <c r="W58" s="166">
        <f t="shared" si="6"/>
        <v>0</v>
      </c>
      <c r="X58" s="166">
        <f t="shared" si="7"/>
        <v>0</v>
      </c>
      <c r="Y58" s="166">
        <f t="shared" si="8"/>
        <v>0</v>
      </c>
      <c r="Z58" s="166">
        <f t="shared" si="9"/>
        <v>169.08020477815697</v>
      </c>
      <c r="AA58" s="166">
        <f t="shared" si="10"/>
        <v>169.08020477815697</v>
      </c>
      <c r="AB58" s="166">
        <f t="shared" si="11"/>
        <v>1398.3993174061432</v>
      </c>
      <c r="AD58" s="166">
        <f t="shared" si="14"/>
        <v>169.08020477815697</v>
      </c>
      <c r="AF58" s="24">
        <v>2021</v>
      </c>
      <c r="AG58" s="52" cm="1">
        <f t="array" ref="AG58">Inflation!$S$11
/INDEX(Inflation!$J$11:$Z$11,,MATCH(RIGHT(AF58,2),RIGHT(Inflation!$J$9:$Z$9,2),0))
/(1+Inflation!$S$10)^0.5</f>
        <v>0.99572464908317349</v>
      </c>
    </row>
    <row r="59" spans="3:33" x14ac:dyDescent="0.2">
      <c r="C59" s="28">
        <f t="shared" si="12"/>
        <v>51</v>
      </c>
      <c r="D59" s="29" t="s">
        <v>738</v>
      </c>
      <c r="E59" s="29" t="s">
        <v>738</v>
      </c>
      <c r="F59" s="29" t="s">
        <v>738</v>
      </c>
      <c r="G59" s="165" t="s">
        <v>738</v>
      </c>
      <c r="H59" s="165" t="s">
        <v>738</v>
      </c>
      <c r="I59" s="86">
        <f t="shared" si="4"/>
        <v>0</v>
      </c>
      <c r="K59" s="164"/>
      <c r="L59" s="164"/>
      <c r="M59" s="164"/>
      <c r="N59" s="164"/>
      <c r="O59" s="164"/>
      <c r="P59" s="164"/>
      <c r="Q59" s="164"/>
      <c r="S59" s="86" t="str">
        <f t="shared" si="24"/>
        <v>N/A</v>
      </c>
      <c r="T59" s="28" t="str">
        <f>IFERROR(RANK($S59,$S$9:$S$83,0)+COUNTIF(S$9:S59,S59)-1,NA)</f>
        <v>N/A</v>
      </c>
      <c r="V59" s="166">
        <f t="shared" si="13"/>
        <v>0</v>
      </c>
      <c r="W59" s="166">
        <f t="shared" si="6"/>
        <v>0</v>
      </c>
      <c r="X59" s="166">
        <f t="shared" si="7"/>
        <v>0</v>
      </c>
      <c r="Y59" s="166">
        <f t="shared" si="8"/>
        <v>0</v>
      </c>
      <c r="Z59" s="166">
        <f t="shared" si="9"/>
        <v>0</v>
      </c>
      <c r="AA59" s="166">
        <f t="shared" si="10"/>
        <v>0</v>
      </c>
      <c r="AB59" s="166">
        <f t="shared" si="11"/>
        <v>0</v>
      </c>
      <c r="AD59" s="166">
        <f t="shared" si="14"/>
        <v>0</v>
      </c>
      <c r="AF59" s="24">
        <v>2021</v>
      </c>
      <c r="AG59" s="52" cm="1">
        <f t="array" ref="AG59">Inflation!$S$11
/INDEX(Inflation!$J$11:$Z$11,,MATCH(RIGHT(AF59,2),RIGHT(Inflation!$J$9:$Z$9,2),0))
/(1+Inflation!$S$10)^0.5</f>
        <v>0.99572464908317349</v>
      </c>
    </row>
    <row r="60" spans="3:33" outlineLevel="1" x14ac:dyDescent="0.2">
      <c r="C60" s="28">
        <f t="shared" si="12"/>
        <v>52</v>
      </c>
      <c r="D60" s="29"/>
      <c r="E60" s="29"/>
      <c r="F60" s="29"/>
      <c r="G60" s="165"/>
      <c r="H60" s="165"/>
      <c r="I60" s="86">
        <f t="shared" si="4"/>
        <v>0</v>
      </c>
      <c r="K60" s="164"/>
      <c r="L60" s="164"/>
      <c r="M60" s="164"/>
      <c r="N60" s="164"/>
      <c r="O60" s="164"/>
      <c r="P60" s="164"/>
      <c r="Q60" s="164"/>
      <c r="S60" s="86" t="str">
        <f t="shared" si="24"/>
        <v>N/A</v>
      </c>
      <c r="T60" s="28" t="str">
        <f>IFERROR(RANK($S60,$S$9:$S$83,0)+COUNTIF(S$9:S60,S60)-1,NA)</f>
        <v>N/A</v>
      </c>
      <c r="V60" s="166">
        <f t="shared" si="13"/>
        <v>0</v>
      </c>
      <c r="W60" s="166">
        <f t="shared" si="6"/>
        <v>0</v>
      </c>
      <c r="X60" s="166">
        <f t="shared" si="7"/>
        <v>0</v>
      </c>
      <c r="Y60" s="166">
        <f t="shared" si="8"/>
        <v>0</v>
      </c>
      <c r="Z60" s="166">
        <f t="shared" si="9"/>
        <v>0</v>
      </c>
      <c r="AA60" s="166">
        <f t="shared" si="10"/>
        <v>0</v>
      </c>
      <c r="AB60" s="166">
        <f t="shared" si="11"/>
        <v>0</v>
      </c>
      <c r="AD60" s="166">
        <f t="shared" si="14"/>
        <v>0</v>
      </c>
      <c r="AF60" s="24">
        <v>2021</v>
      </c>
      <c r="AG60" s="52" cm="1">
        <f t="array" ref="AG60">Inflation!$S$11
/INDEX(Inflation!$J$11:$Z$11,,MATCH(RIGHT(AF60,2),RIGHT(Inflation!$J$9:$Z$9,2),0))
/(1+Inflation!$S$10)^0.5</f>
        <v>0.99572464908317349</v>
      </c>
    </row>
    <row r="61" spans="3:33" outlineLevel="1" x14ac:dyDescent="0.2">
      <c r="C61" s="28">
        <f t="shared" si="12"/>
        <v>53</v>
      </c>
      <c r="D61" s="29"/>
      <c r="E61" s="29"/>
      <c r="F61" s="29"/>
      <c r="G61" s="165"/>
      <c r="H61" s="165"/>
      <c r="I61" s="86">
        <f t="shared" si="4"/>
        <v>0</v>
      </c>
      <c r="K61" s="164"/>
      <c r="L61" s="164"/>
      <c r="M61" s="164"/>
      <c r="N61" s="164"/>
      <c r="O61" s="164"/>
      <c r="P61" s="164"/>
      <c r="Q61" s="164"/>
      <c r="S61" s="86" t="str">
        <f t="shared" si="24"/>
        <v>N/A</v>
      </c>
      <c r="T61" s="28" t="str">
        <f>IFERROR(RANK($S61,$S$9:$S$83,0)+COUNTIF(S$9:S61,S61)-1,NA)</f>
        <v>N/A</v>
      </c>
      <c r="V61" s="166">
        <f t="shared" si="13"/>
        <v>0</v>
      </c>
      <c r="W61" s="166">
        <f t="shared" si="6"/>
        <v>0</v>
      </c>
      <c r="X61" s="166">
        <f t="shared" si="7"/>
        <v>0</v>
      </c>
      <c r="Y61" s="166">
        <f t="shared" si="8"/>
        <v>0</v>
      </c>
      <c r="Z61" s="166">
        <f t="shared" si="9"/>
        <v>0</v>
      </c>
      <c r="AA61" s="166">
        <f t="shared" si="10"/>
        <v>0</v>
      </c>
      <c r="AB61" s="166">
        <f t="shared" si="11"/>
        <v>0</v>
      </c>
      <c r="AD61" s="166">
        <f t="shared" si="14"/>
        <v>0</v>
      </c>
      <c r="AF61" s="24">
        <v>2021</v>
      </c>
      <c r="AG61" s="52" cm="1">
        <f t="array" ref="AG61">Inflation!$S$11
/INDEX(Inflation!$J$11:$Z$11,,MATCH(RIGHT(AF61,2),RIGHT(Inflation!$J$9:$Z$9,2),0))
/(1+Inflation!$S$10)^0.5</f>
        <v>0.99572464908317349</v>
      </c>
    </row>
    <row r="62" spans="3:33" outlineLevel="1" x14ac:dyDescent="0.2">
      <c r="C62" s="28">
        <f t="shared" si="12"/>
        <v>54</v>
      </c>
      <c r="D62" s="29"/>
      <c r="E62" s="29"/>
      <c r="F62" s="29"/>
      <c r="G62" s="165"/>
      <c r="H62" s="165"/>
      <c r="I62" s="86">
        <f t="shared" si="4"/>
        <v>0</v>
      </c>
      <c r="K62" s="164"/>
      <c r="L62" s="164"/>
      <c r="M62" s="164"/>
      <c r="N62" s="164"/>
      <c r="O62" s="164"/>
      <c r="P62" s="164"/>
      <c r="Q62" s="164"/>
      <c r="S62" s="86" t="str">
        <f t="shared" si="24"/>
        <v>N/A</v>
      </c>
      <c r="T62" s="28" t="str">
        <f>IFERROR(RANK($S62,$S$9:$S$83,0)+COUNTIF(S$9:S62,S62)-1,NA)</f>
        <v>N/A</v>
      </c>
      <c r="V62" s="166">
        <f t="shared" si="13"/>
        <v>0</v>
      </c>
      <c r="W62" s="166">
        <f t="shared" si="6"/>
        <v>0</v>
      </c>
      <c r="X62" s="166">
        <f t="shared" si="7"/>
        <v>0</v>
      </c>
      <c r="Y62" s="166">
        <f t="shared" si="8"/>
        <v>0</v>
      </c>
      <c r="Z62" s="166">
        <f t="shared" si="9"/>
        <v>0</v>
      </c>
      <c r="AA62" s="166">
        <f t="shared" si="10"/>
        <v>0</v>
      </c>
      <c r="AB62" s="166">
        <f t="shared" si="11"/>
        <v>0</v>
      </c>
      <c r="AD62" s="166">
        <f t="shared" si="14"/>
        <v>0</v>
      </c>
      <c r="AF62" s="24">
        <v>2021</v>
      </c>
      <c r="AG62" s="52" cm="1">
        <f t="array" ref="AG62">Inflation!$S$11
/INDEX(Inflation!$J$11:$Z$11,,MATCH(RIGHT(AF62,2),RIGHT(Inflation!$J$9:$Z$9,2),0))
/(1+Inflation!$S$10)^0.5</f>
        <v>0.99572464908317349</v>
      </c>
    </row>
    <row r="63" spans="3:33" outlineLevel="1" x14ac:dyDescent="0.2">
      <c r="C63" s="28">
        <f t="shared" si="12"/>
        <v>55</v>
      </c>
      <c r="D63" s="29"/>
      <c r="E63" s="29"/>
      <c r="F63" s="29"/>
      <c r="G63" s="165"/>
      <c r="H63" s="165"/>
      <c r="I63" s="86">
        <f t="shared" si="4"/>
        <v>0</v>
      </c>
      <c r="K63" s="164"/>
      <c r="L63" s="164"/>
      <c r="M63" s="164"/>
      <c r="N63" s="164"/>
      <c r="O63" s="164"/>
      <c r="P63" s="164"/>
      <c r="Q63" s="164"/>
      <c r="S63" s="86" t="str">
        <f t="shared" si="24"/>
        <v>N/A</v>
      </c>
      <c r="T63" s="28" t="str">
        <f>IFERROR(RANK($S63,$S$9:$S$83,0)+COUNTIF(S$9:S63,S63)-1,NA)</f>
        <v>N/A</v>
      </c>
      <c r="V63" s="166">
        <f t="shared" si="13"/>
        <v>0</v>
      </c>
      <c r="W63" s="166">
        <f t="shared" si="6"/>
        <v>0</v>
      </c>
      <c r="X63" s="166">
        <f t="shared" si="7"/>
        <v>0</v>
      </c>
      <c r="Y63" s="166">
        <f t="shared" si="8"/>
        <v>0</v>
      </c>
      <c r="Z63" s="166">
        <f t="shared" si="9"/>
        <v>0</v>
      </c>
      <c r="AA63" s="166">
        <f t="shared" si="10"/>
        <v>0</v>
      </c>
      <c r="AB63" s="166">
        <f t="shared" si="11"/>
        <v>0</v>
      </c>
      <c r="AD63" s="166">
        <f t="shared" si="14"/>
        <v>0</v>
      </c>
      <c r="AF63" s="24">
        <v>2021</v>
      </c>
      <c r="AG63" s="52" cm="1">
        <f t="array" ref="AG63">Inflation!$S$11
/INDEX(Inflation!$J$11:$Z$11,,MATCH(RIGHT(AF63,2),RIGHT(Inflation!$J$9:$Z$9,2),0))
/(1+Inflation!$S$10)^0.5</f>
        <v>0.99572464908317349</v>
      </c>
    </row>
    <row r="64" spans="3:33" outlineLevel="1" x14ac:dyDescent="0.2">
      <c r="C64" s="28">
        <f t="shared" si="12"/>
        <v>56</v>
      </c>
      <c r="D64" s="29"/>
      <c r="E64" s="29"/>
      <c r="F64" s="29"/>
      <c r="G64" s="165"/>
      <c r="H64" s="165"/>
      <c r="I64" s="86">
        <f t="shared" si="4"/>
        <v>0</v>
      </c>
      <c r="K64" s="164"/>
      <c r="L64" s="164"/>
      <c r="M64" s="164"/>
      <c r="N64" s="164"/>
      <c r="O64" s="164"/>
      <c r="P64" s="164"/>
      <c r="Q64" s="164"/>
      <c r="S64" s="86" t="str">
        <f t="shared" si="24"/>
        <v>N/A</v>
      </c>
      <c r="T64" s="28" t="str">
        <f>IFERROR(RANK($S64,$S$9:$S$83,0)+COUNTIF(S$9:S64,S64)-1,NA)</f>
        <v>N/A</v>
      </c>
      <c r="V64" s="166">
        <f t="shared" si="13"/>
        <v>0</v>
      </c>
      <c r="W64" s="166">
        <f t="shared" si="6"/>
        <v>0</v>
      </c>
      <c r="X64" s="166">
        <f t="shared" si="7"/>
        <v>0</v>
      </c>
      <c r="Y64" s="166">
        <f t="shared" si="8"/>
        <v>0</v>
      </c>
      <c r="Z64" s="166">
        <f t="shared" si="9"/>
        <v>0</v>
      </c>
      <c r="AA64" s="166">
        <f t="shared" si="10"/>
        <v>0</v>
      </c>
      <c r="AB64" s="166">
        <f t="shared" si="11"/>
        <v>0</v>
      </c>
      <c r="AD64" s="166">
        <f t="shared" si="14"/>
        <v>0</v>
      </c>
      <c r="AF64" s="24">
        <v>2021</v>
      </c>
      <c r="AG64" s="52" cm="1">
        <f t="array" ref="AG64">Inflation!$S$11
/INDEX(Inflation!$J$11:$Z$11,,MATCH(RIGHT(AF64,2),RIGHT(Inflation!$J$9:$Z$9,2),0))
/(1+Inflation!$S$10)^0.5</f>
        <v>0.99572464908317349</v>
      </c>
    </row>
    <row r="65" spans="3:33" outlineLevel="1" x14ac:dyDescent="0.2">
      <c r="C65" s="28">
        <f t="shared" si="12"/>
        <v>57</v>
      </c>
      <c r="D65" s="29"/>
      <c r="E65" s="29"/>
      <c r="F65" s="29"/>
      <c r="G65" s="165"/>
      <c r="H65" s="165"/>
      <c r="I65" s="86">
        <f t="shared" si="4"/>
        <v>0</v>
      </c>
      <c r="K65" s="164"/>
      <c r="L65" s="164"/>
      <c r="M65" s="164"/>
      <c r="N65" s="164"/>
      <c r="O65" s="164"/>
      <c r="P65" s="164"/>
      <c r="Q65" s="164"/>
      <c r="S65" s="86" t="str">
        <f t="shared" si="24"/>
        <v>N/A</v>
      </c>
      <c r="T65" s="28" t="str">
        <f>IFERROR(RANK($S65,$S$9:$S$83,0)+COUNTIF(S$9:S65,S65)-1,NA)</f>
        <v>N/A</v>
      </c>
      <c r="V65" s="166">
        <f t="shared" si="13"/>
        <v>0</v>
      </c>
      <c r="W65" s="166">
        <f t="shared" si="6"/>
        <v>0</v>
      </c>
      <c r="X65" s="166">
        <f t="shared" si="7"/>
        <v>0</v>
      </c>
      <c r="Y65" s="166">
        <f t="shared" si="8"/>
        <v>0</v>
      </c>
      <c r="Z65" s="166">
        <f t="shared" si="9"/>
        <v>0</v>
      </c>
      <c r="AA65" s="166">
        <f t="shared" si="10"/>
        <v>0</v>
      </c>
      <c r="AB65" s="166">
        <f t="shared" si="11"/>
        <v>0</v>
      </c>
      <c r="AD65" s="166">
        <f t="shared" si="14"/>
        <v>0</v>
      </c>
      <c r="AF65" s="24">
        <v>2021</v>
      </c>
      <c r="AG65" s="52" cm="1">
        <f t="array" ref="AG65">Inflation!$S$11
/INDEX(Inflation!$J$11:$Z$11,,MATCH(RIGHT(AF65,2),RIGHT(Inflation!$J$9:$Z$9,2),0))
/(1+Inflation!$S$10)^0.5</f>
        <v>0.99572464908317349</v>
      </c>
    </row>
    <row r="66" spans="3:33" outlineLevel="1" x14ac:dyDescent="0.2">
      <c r="C66" s="28">
        <f t="shared" si="12"/>
        <v>58</v>
      </c>
      <c r="D66" s="29"/>
      <c r="E66" s="29"/>
      <c r="F66" s="29"/>
      <c r="G66" s="165"/>
      <c r="H66" s="165"/>
      <c r="I66" s="86">
        <f t="shared" si="4"/>
        <v>0</v>
      </c>
      <c r="K66" s="164"/>
      <c r="L66" s="164"/>
      <c r="M66" s="164"/>
      <c r="N66" s="164"/>
      <c r="O66" s="164"/>
      <c r="P66" s="164"/>
      <c r="Q66" s="164"/>
      <c r="S66" s="86" t="str">
        <f t="shared" si="24"/>
        <v>N/A</v>
      </c>
      <c r="T66" s="28" t="str">
        <f>IFERROR(RANK($S66,$S$9:$S$83,0)+COUNTIF(S$9:S66,S66)-1,NA)</f>
        <v>N/A</v>
      </c>
      <c r="V66" s="166">
        <f t="shared" si="13"/>
        <v>0</v>
      </c>
      <c r="W66" s="166">
        <f t="shared" si="6"/>
        <v>0</v>
      </c>
      <c r="X66" s="166">
        <f t="shared" si="7"/>
        <v>0</v>
      </c>
      <c r="Y66" s="166">
        <f t="shared" si="8"/>
        <v>0</v>
      </c>
      <c r="Z66" s="166">
        <f t="shared" si="9"/>
        <v>0</v>
      </c>
      <c r="AA66" s="166">
        <f t="shared" si="10"/>
        <v>0</v>
      </c>
      <c r="AB66" s="166">
        <f t="shared" si="11"/>
        <v>0</v>
      </c>
      <c r="AD66" s="166">
        <f t="shared" si="14"/>
        <v>0</v>
      </c>
      <c r="AF66" s="24">
        <v>2021</v>
      </c>
      <c r="AG66" s="52" cm="1">
        <f t="array" ref="AG66">Inflation!$S$11
/INDEX(Inflation!$J$11:$Z$11,,MATCH(RIGHT(AF66,2),RIGHT(Inflation!$J$9:$Z$9,2),0))
/(1+Inflation!$S$10)^0.5</f>
        <v>0.99572464908317349</v>
      </c>
    </row>
    <row r="67" spans="3:33" outlineLevel="1" x14ac:dyDescent="0.2">
      <c r="C67" s="28">
        <f t="shared" si="12"/>
        <v>59</v>
      </c>
      <c r="D67" s="29"/>
      <c r="E67" s="29"/>
      <c r="F67" s="29"/>
      <c r="G67" s="29"/>
      <c r="H67" s="29"/>
      <c r="I67" s="86">
        <f t="shared" si="4"/>
        <v>0</v>
      </c>
      <c r="K67" s="164"/>
      <c r="L67" s="164"/>
      <c r="M67" s="164"/>
      <c r="N67" s="164"/>
      <c r="O67" s="164"/>
      <c r="P67" s="164"/>
      <c r="Q67" s="164"/>
      <c r="S67" s="86" t="str">
        <f t="shared" si="24"/>
        <v>N/A</v>
      </c>
      <c r="T67" s="28" t="str">
        <f>IFERROR(RANK($S67,$S$9:$S$83,0)+COUNTIF(S$9:S67,S67)-1,NA)</f>
        <v>N/A</v>
      </c>
      <c r="V67" s="166">
        <f t="shared" si="13"/>
        <v>0</v>
      </c>
      <c r="W67" s="166">
        <f t="shared" si="6"/>
        <v>0</v>
      </c>
      <c r="X67" s="166">
        <f t="shared" si="7"/>
        <v>0</v>
      </c>
      <c r="Y67" s="166">
        <f t="shared" si="8"/>
        <v>0</v>
      </c>
      <c r="Z67" s="166">
        <f t="shared" si="9"/>
        <v>0</v>
      </c>
      <c r="AA67" s="166">
        <f t="shared" si="10"/>
        <v>0</v>
      </c>
      <c r="AB67" s="166">
        <f t="shared" si="11"/>
        <v>0</v>
      </c>
      <c r="AD67" s="166">
        <f t="shared" si="14"/>
        <v>0</v>
      </c>
      <c r="AF67" s="24">
        <v>2021</v>
      </c>
      <c r="AG67" s="52" cm="1">
        <f t="array" ref="AG67">Inflation!$S$11
/INDEX(Inflation!$J$11:$Z$11,,MATCH(RIGHT(AF67,2),RIGHT(Inflation!$J$9:$Z$9,2),0))
/(1+Inflation!$S$10)^0.5</f>
        <v>0.99572464908317349</v>
      </c>
    </row>
    <row r="68" spans="3:33" outlineLevel="1" x14ac:dyDescent="0.2">
      <c r="C68" s="28">
        <f t="shared" si="12"/>
        <v>60</v>
      </c>
      <c r="D68" s="29"/>
      <c r="E68" s="29"/>
      <c r="F68" s="29"/>
      <c r="G68" s="29"/>
      <c r="H68" s="29"/>
      <c r="I68" s="86">
        <f t="shared" si="4"/>
        <v>0</v>
      </c>
      <c r="K68" s="164"/>
      <c r="L68" s="164"/>
      <c r="M68" s="164"/>
      <c r="N68" s="164"/>
      <c r="O68" s="164"/>
      <c r="P68" s="164"/>
      <c r="Q68" s="164"/>
      <c r="S68" s="86" t="str">
        <f t="shared" si="24"/>
        <v>N/A</v>
      </c>
      <c r="T68" s="28" t="str">
        <f>IFERROR(RANK($S68,$S$9:$S$83,0)+COUNTIF(S$9:S68,S68)-1,NA)</f>
        <v>N/A</v>
      </c>
      <c r="V68" s="166">
        <f t="shared" si="13"/>
        <v>0</v>
      </c>
      <c r="W68" s="166">
        <f t="shared" si="6"/>
        <v>0</v>
      </c>
      <c r="X68" s="166">
        <f t="shared" si="7"/>
        <v>0</v>
      </c>
      <c r="Y68" s="166">
        <f t="shared" si="8"/>
        <v>0</v>
      </c>
      <c r="Z68" s="166">
        <f t="shared" si="9"/>
        <v>0</v>
      </c>
      <c r="AA68" s="166">
        <f t="shared" si="10"/>
        <v>0</v>
      </c>
      <c r="AB68" s="166">
        <f t="shared" si="11"/>
        <v>0</v>
      </c>
      <c r="AD68" s="166">
        <f t="shared" si="14"/>
        <v>0</v>
      </c>
      <c r="AF68" s="24">
        <v>2021</v>
      </c>
      <c r="AG68" s="52" cm="1">
        <f t="array" ref="AG68">Inflation!$S$11
/INDEX(Inflation!$J$11:$Z$11,,MATCH(RIGHT(AF68,2),RIGHT(Inflation!$J$9:$Z$9,2),0))
/(1+Inflation!$S$10)^0.5</f>
        <v>0.99572464908317349</v>
      </c>
    </row>
    <row r="69" spans="3:33" outlineLevel="1" x14ac:dyDescent="0.2">
      <c r="C69" s="28">
        <f t="shared" si="12"/>
        <v>61</v>
      </c>
      <c r="D69" s="29"/>
      <c r="E69" s="29"/>
      <c r="F69" s="29"/>
      <c r="G69" s="29"/>
      <c r="H69" s="29"/>
      <c r="I69" s="86">
        <f t="shared" si="4"/>
        <v>0</v>
      </c>
      <c r="K69" s="164"/>
      <c r="L69" s="164"/>
      <c r="M69" s="164"/>
      <c r="N69" s="164"/>
      <c r="O69" s="164"/>
      <c r="P69" s="164"/>
      <c r="Q69" s="164"/>
      <c r="S69" s="86" t="str">
        <f t="shared" si="24"/>
        <v>N/A</v>
      </c>
      <c r="T69" s="28" t="str">
        <f>IFERROR(RANK($S69,$S$9:$S$83,0)+COUNTIF(S$9:S69,S69)-1,NA)</f>
        <v>N/A</v>
      </c>
      <c r="V69" s="166">
        <f t="shared" si="13"/>
        <v>0</v>
      </c>
      <c r="W69" s="166">
        <f t="shared" si="6"/>
        <v>0</v>
      </c>
      <c r="X69" s="166">
        <f t="shared" si="7"/>
        <v>0</v>
      </c>
      <c r="Y69" s="166">
        <f t="shared" si="8"/>
        <v>0</v>
      </c>
      <c r="Z69" s="166">
        <f t="shared" si="9"/>
        <v>0</v>
      </c>
      <c r="AA69" s="166">
        <f t="shared" si="10"/>
        <v>0</v>
      </c>
      <c r="AB69" s="166">
        <f t="shared" si="11"/>
        <v>0</v>
      </c>
      <c r="AD69" s="166">
        <f t="shared" si="14"/>
        <v>0</v>
      </c>
      <c r="AF69" s="24">
        <v>2021</v>
      </c>
      <c r="AG69" s="52" cm="1">
        <f t="array" ref="AG69">Inflation!$S$11
/INDEX(Inflation!$J$11:$Z$11,,MATCH(RIGHT(AF69,2),RIGHT(Inflation!$J$9:$Z$9,2),0))
/(1+Inflation!$S$10)^0.5</f>
        <v>0.99572464908317349</v>
      </c>
    </row>
    <row r="70" spans="3:33" outlineLevel="1" x14ac:dyDescent="0.2">
      <c r="C70" s="28">
        <f t="shared" si="12"/>
        <v>62</v>
      </c>
      <c r="D70" s="29"/>
      <c r="E70" s="29"/>
      <c r="F70" s="29"/>
      <c r="G70" s="29"/>
      <c r="H70" s="29"/>
      <c r="I70" s="86">
        <f t="shared" si="4"/>
        <v>0</v>
      </c>
      <c r="K70" s="164"/>
      <c r="L70" s="164"/>
      <c r="M70" s="164"/>
      <c r="N70" s="164"/>
      <c r="O70" s="164"/>
      <c r="P70" s="164"/>
      <c r="Q70" s="164"/>
      <c r="S70" s="86" t="str">
        <f t="shared" si="24"/>
        <v>N/A</v>
      </c>
      <c r="T70" s="28" t="str">
        <f>IFERROR(RANK($S70,$S$9:$S$83,0)+COUNTIF(S$9:S70,S70)-1,NA)</f>
        <v>N/A</v>
      </c>
      <c r="V70" s="166">
        <f t="shared" si="13"/>
        <v>0</v>
      </c>
      <c r="W70" s="166">
        <f t="shared" si="6"/>
        <v>0</v>
      </c>
      <c r="X70" s="166">
        <f t="shared" si="7"/>
        <v>0</v>
      </c>
      <c r="Y70" s="166">
        <f t="shared" si="8"/>
        <v>0</v>
      </c>
      <c r="Z70" s="166">
        <f t="shared" si="9"/>
        <v>0</v>
      </c>
      <c r="AA70" s="166">
        <f t="shared" si="10"/>
        <v>0</v>
      </c>
      <c r="AB70" s="166">
        <f t="shared" si="11"/>
        <v>0</v>
      </c>
      <c r="AD70" s="166">
        <f t="shared" si="14"/>
        <v>0</v>
      </c>
      <c r="AF70" s="24">
        <v>2021</v>
      </c>
      <c r="AG70" s="52" cm="1">
        <f t="array" ref="AG70">Inflation!$S$11
/INDEX(Inflation!$J$11:$Z$11,,MATCH(RIGHT(AF70,2),RIGHT(Inflation!$J$9:$Z$9,2),0))
/(1+Inflation!$S$10)^0.5</f>
        <v>0.99572464908317349</v>
      </c>
    </row>
    <row r="71" spans="3:33" outlineLevel="1" x14ac:dyDescent="0.2">
      <c r="C71" s="28">
        <f t="shared" si="12"/>
        <v>63</v>
      </c>
      <c r="D71" s="29"/>
      <c r="E71" s="29"/>
      <c r="F71" s="29"/>
      <c r="G71" s="29"/>
      <c r="H71" s="29"/>
      <c r="I71" s="86">
        <f t="shared" si="4"/>
        <v>0</v>
      </c>
      <c r="K71" s="164"/>
      <c r="L71" s="164"/>
      <c r="M71" s="164"/>
      <c r="N71" s="164"/>
      <c r="O71" s="164"/>
      <c r="P71" s="164"/>
      <c r="Q71" s="164"/>
      <c r="S71" s="86" t="str">
        <f t="shared" si="24"/>
        <v>N/A</v>
      </c>
      <c r="T71" s="28" t="str">
        <f>IFERROR(RANK($S71,$S$9:$S$83,0)+COUNTIF(S$9:S71,S71)-1,NA)</f>
        <v>N/A</v>
      </c>
      <c r="V71" s="166">
        <f t="shared" si="13"/>
        <v>0</v>
      </c>
      <c r="W71" s="166">
        <f t="shared" si="6"/>
        <v>0</v>
      </c>
      <c r="X71" s="166">
        <f t="shared" si="7"/>
        <v>0</v>
      </c>
      <c r="Y71" s="166">
        <f t="shared" si="8"/>
        <v>0</v>
      </c>
      <c r="Z71" s="166">
        <f t="shared" si="9"/>
        <v>0</v>
      </c>
      <c r="AA71" s="166">
        <f t="shared" si="10"/>
        <v>0</v>
      </c>
      <c r="AB71" s="166">
        <f t="shared" si="11"/>
        <v>0</v>
      </c>
      <c r="AD71" s="166">
        <f t="shared" si="14"/>
        <v>0</v>
      </c>
      <c r="AF71" s="24">
        <v>2021</v>
      </c>
      <c r="AG71" s="52" cm="1">
        <f t="array" ref="AG71">Inflation!$S$11
/INDEX(Inflation!$J$11:$Z$11,,MATCH(RIGHT(AF71,2),RIGHT(Inflation!$J$9:$Z$9,2),0))
/(1+Inflation!$S$10)^0.5</f>
        <v>0.99572464908317349</v>
      </c>
    </row>
    <row r="72" spans="3:33" outlineLevel="1" x14ac:dyDescent="0.2">
      <c r="C72" s="28">
        <f t="shared" si="12"/>
        <v>64</v>
      </c>
      <c r="D72" s="29"/>
      <c r="E72" s="29"/>
      <c r="F72" s="29"/>
      <c r="G72" s="29"/>
      <c r="H72" s="29"/>
      <c r="I72" s="86">
        <f t="shared" si="4"/>
        <v>0</v>
      </c>
      <c r="K72" s="164"/>
      <c r="L72" s="164"/>
      <c r="M72" s="164"/>
      <c r="N72" s="164"/>
      <c r="O72" s="164"/>
      <c r="P72" s="164"/>
      <c r="Q72" s="164"/>
      <c r="S72" s="86" t="str">
        <f t="shared" si="24"/>
        <v>N/A</v>
      </c>
      <c r="T72" s="28" t="str">
        <f>IFERROR(RANK($S72,$S$9:$S$83,0)+COUNTIF(S$9:S72,S72)-1,NA)</f>
        <v>N/A</v>
      </c>
      <c r="V72" s="166">
        <f t="shared" si="13"/>
        <v>0</v>
      </c>
      <c r="W72" s="166">
        <f t="shared" si="6"/>
        <v>0</v>
      </c>
      <c r="X72" s="166">
        <f t="shared" si="7"/>
        <v>0</v>
      </c>
      <c r="Y72" s="166">
        <f t="shared" si="8"/>
        <v>0</v>
      </c>
      <c r="Z72" s="166">
        <f t="shared" si="9"/>
        <v>0</v>
      </c>
      <c r="AA72" s="166">
        <f t="shared" si="10"/>
        <v>0</v>
      </c>
      <c r="AB72" s="166">
        <f t="shared" si="11"/>
        <v>0</v>
      </c>
      <c r="AD72" s="166">
        <f t="shared" si="14"/>
        <v>0</v>
      </c>
      <c r="AF72" s="24">
        <v>2021</v>
      </c>
      <c r="AG72" s="52" cm="1">
        <f t="array" ref="AG72">Inflation!$S$11
/INDEX(Inflation!$J$11:$Z$11,,MATCH(RIGHT(AF72,2),RIGHT(Inflation!$J$9:$Z$9,2),0))
/(1+Inflation!$S$10)^0.5</f>
        <v>0.99572464908317349</v>
      </c>
    </row>
    <row r="73" spans="3:33" outlineLevel="1" x14ac:dyDescent="0.2">
      <c r="C73" s="28">
        <f t="shared" si="12"/>
        <v>65</v>
      </c>
      <c r="D73" s="29"/>
      <c r="E73" s="29"/>
      <c r="F73" s="29"/>
      <c r="G73" s="29"/>
      <c r="H73" s="29"/>
      <c r="I73" s="86">
        <f t="shared" ref="I73:I83" si="25">SUM(K73:O73)</f>
        <v>0</v>
      </c>
      <c r="K73" s="164"/>
      <c r="L73" s="164"/>
      <c r="M73" s="164"/>
      <c r="N73" s="164"/>
      <c r="O73" s="164"/>
      <c r="P73" s="164"/>
      <c r="Q73" s="164"/>
      <c r="S73" s="86" t="str">
        <f t="shared" ref="S73:S83" si="26">IF($E73=S$8,I73,NA)</f>
        <v>N/A</v>
      </c>
      <c r="T73" s="28" t="str">
        <f>IFERROR(RANK($S73,$S$9:$S$83,0)+COUNTIF(S$9:S73,S73)-1,NA)</f>
        <v>N/A</v>
      </c>
      <c r="V73" s="166">
        <f t="shared" si="13"/>
        <v>0</v>
      </c>
      <c r="W73" s="166">
        <f t="shared" ref="W73:W83" si="27">IFERROR(L73*W$4,0)</f>
        <v>0</v>
      </c>
      <c r="X73" s="166">
        <f t="shared" ref="X73:X83" si="28">IFERROR(M73*X$4,0)</f>
        <v>0</v>
      </c>
      <c r="Y73" s="166">
        <f t="shared" ref="Y73:Y83" si="29">IFERROR(N73*Y$4,0)</f>
        <v>0</v>
      </c>
      <c r="Z73" s="166">
        <f t="shared" ref="Z73:Z83" si="30">IFERROR(O73*Z$4,0)</f>
        <v>0</v>
      </c>
      <c r="AA73" s="166">
        <f t="shared" ref="AA73:AA83" si="31">IFERROR(P73*AA$4,0)</f>
        <v>0</v>
      </c>
      <c r="AB73" s="166">
        <f t="shared" ref="AB73:AB83" si="32">IFERROR(Q73*AB$4,0)</f>
        <v>0</v>
      </c>
      <c r="AD73" s="166">
        <f t="shared" si="14"/>
        <v>0</v>
      </c>
      <c r="AF73" s="24">
        <v>2021</v>
      </c>
      <c r="AG73" s="52" cm="1">
        <f t="array" ref="AG73">Inflation!$S$11
/INDEX(Inflation!$J$11:$Z$11,,MATCH(RIGHT(AF73,2),RIGHT(Inflation!$J$9:$Z$9,2),0))
/(1+Inflation!$S$10)^0.5</f>
        <v>0.99572464908317349</v>
      </c>
    </row>
    <row r="74" spans="3:33" outlineLevel="1" x14ac:dyDescent="0.2">
      <c r="C74" s="28">
        <f t="shared" ref="C74:C83" si="33">IF(ISNUMBER(C73),C73+1,1)</f>
        <v>66</v>
      </c>
      <c r="D74" s="29"/>
      <c r="E74" s="29"/>
      <c r="F74" s="29"/>
      <c r="G74" s="29"/>
      <c r="H74" s="29"/>
      <c r="I74" s="86">
        <f t="shared" si="25"/>
        <v>0</v>
      </c>
      <c r="K74" s="164"/>
      <c r="L74" s="164"/>
      <c r="M74" s="164"/>
      <c r="N74" s="164"/>
      <c r="O74" s="164"/>
      <c r="P74" s="164"/>
      <c r="Q74" s="164"/>
      <c r="S74" s="86" t="str">
        <f t="shared" si="26"/>
        <v>N/A</v>
      </c>
      <c r="T74" s="28" t="str">
        <f>IFERROR(RANK($S74,$S$9:$S$83,0)+COUNTIF(S$9:S74,S74)-1,NA)</f>
        <v>N/A</v>
      </c>
      <c r="V74" s="166">
        <f t="shared" ref="V74:V83" si="34">IFERROR(K74*V$4,0)</f>
        <v>0</v>
      </c>
      <c r="W74" s="166">
        <f t="shared" si="27"/>
        <v>0</v>
      </c>
      <c r="X74" s="166">
        <f t="shared" si="28"/>
        <v>0</v>
      </c>
      <c r="Y74" s="166">
        <f t="shared" si="29"/>
        <v>0</v>
      </c>
      <c r="Z74" s="166">
        <f t="shared" si="30"/>
        <v>0</v>
      </c>
      <c r="AA74" s="166">
        <f t="shared" si="31"/>
        <v>0</v>
      </c>
      <c r="AB74" s="166">
        <f t="shared" si="32"/>
        <v>0</v>
      </c>
      <c r="AD74" s="166">
        <f t="shared" ref="AD74:AD83" si="35">SUM(V74:Z74)</f>
        <v>0</v>
      </c>
      <c r="AF74" s="24">
        <v>2021</v>
      </c>
      <c r="AG74" s="52" cm="1">
        <f t="array" ref="AG74">Inflation!$S$11
/INDEX(Inflation!$J$11:$Z$11,,MATCH(RIGHT(AF74,2),RIGHT(Inflation!$J$9:$Z$9,2),0))
/(1+Inflation!$S$10)^0.5</f>
        <v>0.99572464908317349</v>
      </c>
    </row>
    <row r="75" spans="3:33" outlineLevel="1" x14ac:dyDescent="0.2">
      <c r="C75" s="28">
        <f t="shared" si="33"/>
        <v>67</v>
      </c>
      <c r="D75" s="29"/>
      <c r="E75" s="29"/>
      <c r="F75" s="29"/>
      <c r="G75" s="29"/>
      <c r="H75" s="29"/>
      <c r="I75" s="86">
        <f t="shared" si="25"/>
        <v>0</v>
      </c>
      <c r="K75" s="164"/>
      <c r="L75" s="164"/>
      <c r="M75" s="164"/>
      <c r="N75" s="164"/>
      <c r="O75" s="164"/>
      <c r="P75" s="164"/>
      <c r="Q75" s="164"/>
      <c r="S75" s="86" t="str">
        <f t="shared" si="26"/>
        <v>N/A</v>
      </c>
      <c r="T75" s="28" t="str">
        <f>IFERROR(RANK($S75,$S$9:$S$83,0)+COUNTIF(S$9:S75,S75)-1,NA)</f>
        <v>N/A</v>
      </c>
      <c r="V75" s="166">
        <f t="shared" si="34"/>
        <v>0</v>
      </c>
      <c r="W75" s="166">
        <f t="shared" si="27"/>
        <v>0</v>
      </c>
      <c r="X75" s="166">
        <f t="shared" si="28"/>
        <v>0</v>
      </c>
      <c r="Y75" s="166">
        <f t="shared" si="29"/>
        <v>0</v>
      </c>
      <c r="Z75" s="166">
        <f t="shared" si="30"/>
        <v>0</v>
      </c>
      <c r="AA75" s="166">
        <f t="shared" si="31"/>
        <v>0</v>
      </c>
      <c r="AB75" s="166">
        <f t="shared" si="32"/>
        <v>0</v>
      </c>
      <c r="AD75" s="166">
        <f t="shared" si="35"/>
        <v>0</v>
      </c>
      <c r="AF75" s="24">
        <v>2021</v>
      </c>
      <c r="AG75" s="52" cm="1">
        <f t="array" ref="AG75">Inflation!$S$11
/INDEX(Inflation!$J$11:$Z$11,,MATCH(RIGHT(AF75,2),RIGHT(Inflation!$J$9:$Z$9,2),0))
/(1+Inflation!$S$10)^0.5</f>
        <v>0.99572464908317349</v>
      </c>
    </row>
    <row r="76" spans="3:33" outlineLevel="1" x14ac:dyDescent="0.2">
      <c r="C76" s="28">
        <f t="shared" si="33"/>
        <v>68</v>
      </c>
      <c r="D76" s="29"/>
      <c r="E76" s="29"/>
      <c r="F76" s="29"/>
      <c r="G76" s="29"/>
      <c r="H76" s="29"/>
      <c r="I76" s="86">
        <f t="shared" si="25"/>
        <v>0</v>
      </c>
      <c r="K76" s="164"/>
      <c r="L76" s="164"/>
      <c r="M76" s="164"/>
      <c r="N76" s="164"/>
      <c r="O76" s="164"/>
      <c r="P76" s="164"/>
      <c r="Q76" s="164"/>
      <c r="S76" s="86" t="str">
        <f t="shared" si="26"/>
        <v>N/A</v>
      </c>
      <c r="T76" s="28" t="str">
        <f>IFERROR(RANK($S76,$S$9:$S$83,0)+COUNTIF(S$9:S76,S76)-1,NA)</f>
        <v>N/A</v>
      </c>
      <c r="V76" s="166">
        <f t="shared" si="34"/>
        <v>0</v>
      </c>
      <c r="W76" s="166">
        <f t="shared" si="27"/>
        <v>0</v>
      </c>
      <c r="X76" s="166">
        <f t="shared" si="28"/>
        <v>0</v>
      </c>
      <c r="Y76" s="166">
        <f t="shared" si="29"/>
        <v>0</v>
      </c>
      <c r="Z76" s="166">
        <f t="shared" si="30"/>
        <v>0</v>
      </c>
      <c r="AA76" s="166">
        <f t="shared" si="31"/>
        <v>0</v>
      </c>
      <c r="AB76" s="166">
        <f t="shared" si="32"/>
        <v>0</v>
      </c>
      <c r="AD76" s="166">
        <f t="shared" si="35"/>
        <v>0</v>
      </c>
      <c r="AF76" s="24">
        <v>2021</v>
      </c>
      <c r="AG76" s="52" cm="1">
        <f t="array" ref="AG76">Inflation!$S$11
/INDEX(Inflation!$J$11:$Z$11,,MATCH(RIGHT(AF76,2),RIGHT(Inflation!$J$9:$Z$9,2),0))
/(1+Inflation!$S$10)^0.5</f>
        <v>0.99572464908317349</v>
      </c>
    </row>
    <row r="77" spans="3:33" outlineLevel="1" x14ac:dyDescent="0.2">
      <c r="C77" s="28">
        <f t="shared" si="33"/>
        <v>69</v>
      </c>
      <c r="D77" s="29"/>
      <c r="E77" s="29"/>
      <c r="F77" s="29"/>
      <c r="G77" s="29"/>
      <c r="H77" s="29"/>
      <c r="I77" s="86">
        <f t="shared" si="25"/>
        <v>0</v>
      </c>
      <c r="K77" s="164"/>
      <c r="L77" s="164"/>
      <c r="M77" s="164"/>
      <c r="N77" s="164"/>
      <c r="O77" s="164"/>
      <c r="P77" s="164"/>
      <c r="Q77" s="164"/>
      <c r="S77" s="86" t="str">
        <f t="shared" si="26"/>
        <v>N/A</v>
      </c>
      <c r="T77" s="28" t="str">
        <f>IFERROR(RANK($S77,$S$9:$S$83,0)+COUNTIF(S$9:S77,S77)-1,NA)</f>
        <v>N/A</v>
      </c>
      <c r="V77" s="166">
        <f t="shared" si="34"/>
        <v>0</v>
      </c>
      <c r="W77" s="166">
        <f t="shared" si="27"/>
        <v>0</v>
      </c>
      <c r="X77" s="166">
        <f t="shared" si="28"/>
        <v>0</v>
      </c>
      <c r="Y77" s="166">
        <f t="shared" si="29"/>
        <v>0</v>
      </c>
      <c r="Z77" s="166">
        <f t="shared" si="30"/>
        <v>0</v>
      </c>
      <c r="AA77" s="166">
        <f t="shared" si="31"/>
        <v>0</v>
      </c>
      <c r="AB77" s="166">
        <f t="shared" si="32"/>
        <v>0</v>
      </c>
      <c r="AD77" s="166">
        <f t="shared" si="35"/>
        <v>0</v>
      </c>
      <c r="AF77" s="24">
        <v>2021</v>
      </c>
      <c r="AG77" s="52" cm="1">
        <f t="array" ref="AG77">Inflation!$S$11
/INDEX(Inflation!$J$11:$Z$11,,MATCH(RIGHT(AF77,2),RIGHT(Inflation!$J$9:$Z$9,2),0))
/(1+Inflation!$S$10)^0.5</f>
        <v>0.99572464908317349</v>
      </c>
    </row>
    <row r="78" spans="3:33" outlineLevel="1" x14ac:dyDescent="0.2">
      <c r="C78" s="28">
        <f t="shared" si="33"/>
        <v>70</v>
      </c>
      <c r="D78" s="29"/>
      <c r="E78" s="29"/>
      <c r="F78" s="29"/>
      <c r="G78" s="29"/>
      <c r="H78" s="29"/>
      <c r="I78" s="86">
        <f t="shared" si="25"/>
        <v>0</v>
      </c>
      <c r="K78" s="164"/>
      <c r="L78" s="164"/>
      <c r="M78" s="164"/>
      <c r="N78" s="164"/>
      <c r="O78" s="164"/>
      <c r="P78" s="164"/>
      <c r="Q78" s="164"/>
      <c r="S78" s="86" t="str">
        <f t="shared" si="26"/>
        <v>N/A</v>
      </c>
      <c r="T78" s="28" t="str">
        <f>IFERROR(RANK($S78,$S$9:$S$83,0)+COUNTIF(S$9:S78,S78)-1,NA)</f>
        <v>N/A</v>
      </c>
      <c r="V78" s="166">
        <f t="shared" si="34"/>
        <v>0</v>
      </c>
      <c r="W78" s="166">
        <f t="shared" si="27"/>
        <v>0</v>
      </c>
      <c r="X78" s="166">
        <f t="shared" si="28"/>
        <v>0</v>
      </c>
      <c r="Y78" s="166">
        <f t="shared" si="29"/>
        <v>0</v>
      </c>
      <c r="Z78" s="166">
        <f t="shared" si="30"/>
        <v>0</v>
      </c>
      <c r="AA78" s="166">
        <f t="shared" si="31"/>
        <v>0</v>
      </c>
      <c r="AB78" s="166">
        <f t="shared" si="32"/>
        <v>0</v>
      </c>
      <c r="AD78" s="166">
        <f t="shared" si="35"/>
        <v>0</v>
      </c>
      <c r="AF78" s="24">
        <v>2021</v>
      </c>
      <c r="AG78" s="52" cm="1">
        <f t="array" ref="AG78">Inflation!$S$11
/INDEX(Inflation!$J$11:$Z$11,,MATCH(RIGHT(AF78,2),RIGHT(Inflation!$J$9:$Z$9,2),0))
/(1+Inflation!$S$10)^0.5</f>
        <v>0.99572464908317349</v>
      </c>
    </row>
    <row r="79" spans="3:33" outlineLevel="1" x14ac:dyDescent="0.2">
      <c r="C79" s="28">
        <f t="shared" si="33"/>
        <v>71</v>
      </c>
      <c r="D79" s="29"/>
      <c r="E79" s="29"/>
      <c r="F79" s="29"/>
      <c r="G79" s="29"/>
      <c r="H79" s="29"/>
      <c r="I79" s="86">
        <f t="shared" si="25"/>
        <v>0</v>
      </c>
      <c r="K79" s="164"/>
      <c r="L79" s="164"/>
      <c r="M79" s="164"/>
      <c r="N79" s="164"/>
      <c r="O79" s="164"/>
      <c r="P79" s="164"/>
      <c r="Q79" s="164"/>
      <c r="S79" s="86" t="str">
        <f t="shared" si="26"/>
        <v>N/A</v>
      </c>
      <c r="T79" s="28" t="str">
        <f>IFERROR(RANK($S79,$S$9:$S$83,0)+COUNTIF(S$9:S79,S79)-1,NA)</f>
        <v>N/A</v>
      </c>
      <c r="V79" s="166">
        <f t="shared" si="34"/>
        <v>0</v>
      </c>
      <c r="W79" s="166">
        <f t="shared" si="27"/>
        <v>0</v>
      </c>
      <c r="X79" s="166">
        <f t="shared" si="28"/>
        <v>0</v>
      </c>
      <c r="Y79" s="166">
        <f t="shared" si="29"/>
        <v>0</v>
      </c>
      <c r="Z79" s="166">
        <f t="shared" si="30"/>
        <v>0</v>
      </c>
      <c r="AA79" s="166">
        <f t="shared" si="31"/>
        <v>0</v>
      </c>
      <c r="AB79" s="166">
        <f t="shared" si="32"/>
        <v>0</v>
      </c>
      <c r="AD79" s="166">
        <f t="shared" si="35"/>
        <v>0</v>
      </c>
      <c r="AF79" s="24">
        <v>2021</v>
      </c>
      <c r="AG79" s="52" cm="1">
        <f t="array" ref="AG79">Inflation!$S$11
/INDEX(Inflation!$J$11:$Z$11,,MATCH(RIGHT(AF79,2),RIGHT(Inflation!$J$9:$Z$9,2),0))
/(1+Inflation!$S$10)^0.5</f>
        <v>0.99572464908317349</v>
      </c>
    </row>
    <row r="80" spans="3:33" outlineLevel="1" x14ac:dyDescent="0.2">
      <c r="C80" s="28">
        <f t="shared" si="33"/>
        <v>72</v>
      </c>
      <c r="D80" s="29"/>
      <c r="E80" s="29"/>
      <c r="F80" s="29"/>
      <c r="G80" s="29"/>
      <c r="H80" s="29"/>
      <c r="I80" s="86">
        <f t="shared" si="25"/>
        <v>0</v>
      </c>
      <c r="K80" s="164"/>
      <c r="L80" s="164"/>
      <c r="M80" s="164"/>
      <c r="N80" s="164"/>
      <c r="O80" s="164"/>
      <c r="P80" s="164"/>
      <c r="Q80" s="164"/>
      <c r="S80" s="86" t="str">
        <f t="shared" si="26"/>
        <v>N/A</v>
      </c>
      <c r="T80" s="28" t="str">
        <f>IFERROR(RANK($S80,$S$9:$S$83,0)+COUNTIF(S$9:S80,S80)-1,NA)</f>
        <v>N/A</v>
      </c>
      <c r="V80" s="166">
        <f t="shared" si="34"/>
        <v>0</v>
      </c>
      <c r="W80" s="166">
        <f t="shared" si="27"/>
        <v>0</v>
      </c>
      <c r="X80" s="166">
        <f t="shared" si="28"/>
        <v>0</v>
      </c>
      <c r="Y80" s="166">
        <f t="shared" si="29"/>
        <v>0</v>
      </c>
      <c r="Z80" s="166">
        <f t="shared" si="30"/>
        <v>0</v>
      </c>
      <c r="AA80" s="166">
        <f t="shared" si="31"/>
        <v>0</v>
      </c>
      <c r="AB80" s="166">
        <f t="shared" si="32"/>
        <v>0</v>
      </c>
      <c r="AD80" s="166">
        <f t="shared" si="35"/>
        <v>0</v>
      </c>
      <c r="AF80" s="24">
        <v>2021</v>
      </c>
      <c r="AG80" s="52" cm="1">
        <f t="array" ref="AG80">Inflation!$S$11
/INDEX(Inflation!$J$11:$Z$11,,MATCH(RIGHT(AF80,2),RIGHT(Inflation!$J$9:$Z$9,2),0))
/(1+Inflation!$S$10)^0.5</f>
        <v>0.99572464908317349</v>
      </c>
    </row>
    <row r="81" spans="2:33" outlineLevel="1" x14ac:dyDescent="0.2">
      <c r="C81" s="28">
        <f t="shared" si="33"/>
        <v>73</v>
      </c>
      <c r="D81" s="29"/>
      <c r="E81" s="29"/>
      <c r="F81" s="29"/>
      <c r="G81" s="29"/>
      <c r="H81" s="29"/>
      <c r="I81" s="86">
        <f t="shared" si="25"/>
        <v>0</v>
      </c>
      <c r="K81" s="164"/>
      <c r="L81" s="164"/>
      <c r="M81" s="164"/>
      <c r="N81" s="164"/>
      <c r="O81" s="164"/>
      <c r="P81" s="164"/>
      <c r="Q81" s="164"/>
      <c r="S81" s="86" t="str">
        <f t="shared" si="26"/>
        <v>N/A</v>
      </c>
      <c r="T81" s="28" t="str">
        <f>IFERROR(RANK($S81,$S$9:$S$83,0)+COUNTIF(S$9:S81,S81)-1,NA)</f>
        <v>N/A</v>
      </c>
      <c r="V81" s="166">
        <f t="shared" si="34"/>
        <v>0</v>
      </c>
      <c r="W81" s="166">
        <f t="shared" si="27"/>
        <v>0</v>
      </c>
      <c r="X81" s="166">
        <f t="shared" si="28"/>
        <v>0</v>
      </c>
      <c r="Y81" s="166">
        <f t="shared" si="29"/>
        <v>0</v>
      </c>
      <c r="Z81" s="166">
        <f t="shared" si="30"/>
        <v>0</v>
      </c>
      <c r="AA81" s="166">
        <f t="shared" si="31"/>
        <v>0</v>
      </c>
      <c r="AB81" s="166">
        <f t="shared" si="32"/>
        <v>0</v>
      </c>
      <c r="AD81" s="166">
        <f t="shared" si="35"/>
        <v>0</v>
      </c>
      <c r="AF81" s="24">
        <v>2021</v>
      </c>
      <c r="AG81" s="52" cm="1">
        <f t="array" ref="AG81">Inflation!$S$11
/INDEX(Inflation!$J$11:$Z$11,,MATCH(RIGHT(AF81,2),RIGHT(Inflation!$J$9:$Z$9,2),0))
/(1+Inflation!$S$10)^0.5</f>
        <v>0.99572464908317349</v>
      </c>
    </row>
    <row r="82" spans="2:33" outlineLevel="1" x14ac:dyDescent="0.2">
      <c r="C82" s="28">
        <f t="shared" si="33"/>
        <v>74</v>
      </c>
      <c r="D82" s="29"/>
      <c r="E82" s="29"/>
      <c r="F82" s="29"/>
      <c r="G82" s="29"/>
      <c r="H82" s="29"/>
      <c r="I82" s="86">
        <f t="shared" si="25"/>
        <v>0</v>
      </c>
      <c r="K82" s="164"/>
      <c r="L82" s="164"/>
      <c r="M82" s="164"/>
      <c r="N82" s="164"/>
      <c r="O82" s="164"/>
      <c r="P82" s="164"/>
      <c r="Q82" s="164"/>
      <c r="S82" s="86" t="str">
        <f t="shared" si="26"/>
        <v>N/A</v>
      </c>
      <c r="T82" s="28" t="str">
        <f>IFERROR(RANK($S82,$S$9:$S$83,0)+COUNTIF(S$9:S82,S82)-1,NA)</f>
        <v>N/A</v>
      </c>
      <c r="V82" s="166">
        <f t="shared" si="34"/>
        <v>0</v>
      </c>
      <c r="W82" s="166">
        <f t="shared" si="27"/>
        <v>0</v>
      </c>
      <c r="X82" s="166">
        <f t="shared" si="28"/>
        <v>0</v>
      </c>
      <c r="Y82" s="166">
        <f t="shared" si="29"/>
        <v>0</v>
      </c>
      <c r="Z82" s="166">
        <f t="shared" si="30"/>
        <v>0</v>
      </c>
      <c r="AA82" s="166">
        <f t="shared" si="31"/>
        <v>0</v>
      </c>
      <c r="AB82" s="166">
        <f t="shared" si="32"/>
        <v>0</v>
      </c>
      <c r="AD82" s="166">
        <f t="shared" si="35"/>
        <v>0</v>
      </c>
      <c r="AF82" s="24">
        <v>2021</v>
      </c>
      <c r="AG82" s="52" cm="1">
        <f t="array" ref="AG82">Inflation!$S$11
/INDEX(Inflation!$J$11:$Z$11,,MATCH(RIGHT(AF82,2),RIGHT(Inflation!$J$9:$Z$9,2),0))
/(1+Inflation!$S$10)^0.5</f>
        <v>0.99572464908317349</v>
      </c>
    </row>
    <row r="83" spans="2:33" outlineLevel="1" x14ac:dyDescent="0.2">
      <c r="C83" s="28">
        <f t="shared" si="33"/>
        <v>75</v>
      </c>
      <c r="D83" s="29"/>
      <c r="E83" s="29"/>
      <c r="F83" s="29"/>
      <c r="G83" s="29"/>
      <c r="H83" s="29"/>
      <c r="I83" s="86">
        <f t="shared" si="25"/>
        <v>0</v>
      </c>
      <c r="K83" s="164"/>
      <c r="L83" s="164"/>
      <c r="M83" s="164"/>
      <c r="N83" s="164"/>
      <c r="O83" s="164"/>
      <c r="P83" s="164"/>
      <c r="Q83" s="164"/>
      <c r="S83" s="86" t="str">
        <f t="shared" si="26"/>
        <v>N/A</v>
      </c>
      <c r="T83" s="28" t="str">
        <f>IFERROR(RANK($S83,$S$9:$S$83,0)+COUNTIF(S$9:S83,S83)-1,NA)</f>
        <v>N/A</v>
      </c>
      <c r="V83" s="166">
        <f t="shared" si="34"/>
        <v>0</v>
      </c>
      <c r="W83" s="166">
        <f t="shared" si="27"/>
        <v>0</v>
      </c>
      <c r="X83" s="166">
        <f t="shared" si="28"/>
        <v>0</v>
      </c>
      <c r="Y83" s="166">
        <f t="shared" si="29"/>
        <v>0</v>
      </c>
      <c r="Z83" s="166">
        <f t="shared" si="30"/>
        <v>0</v>
      </c>
      <c r="AA83" s="166">
        <f t="shared" si="31"/>
        <v>0</v>
      </c>
      <c r="AB83" s="166">
        <f t="shared" si="32"/>
        <v>0</v>
      </c>
      <c r="AD83" s="166">
        <f t="shared" si="35"/>
        <v>0</v>
      </c>
      <c r="AF83" s="24">
        <v>2021</v>
      </c>
      <c r="AG83" s="52" cm="1">
        <f t="array" ref="AG83">Inflation!$S$11
/INDEX(Inflation!$J$11:$Z$11,,MATCH(RIGHT(AF83,2),RIGHT(Inflation!$J$9:$Z$9,2),0))
/(1+Inflation!$S$10)^0.5</f>
        <v>0.99572464908317349</v>
      </c>
    </row>
    <row r="85" spans="2:33" x14ac:dyDescent="0.2">
      <c r="D85" s="122" t="s">
        <v>502</v>
      </c>
      <c r="I85" s="83">
        <f>SUM(I9:I83)</f>
        <v>9567.1553083332128</v>
      </c>
      <c r="K85" s="83">
        <f t="shared" ref="K85:Q85" si="36">SUM(K9:K83)</f>
        <v>1033.4532810160204</v>
      </c>
      <c r="L85" s="83">
        <f t="shared" si="36"/>
        <v>1357.0758626010975</v>
      </c>
      <c r="M85" s="83">
        <f t="shared" si="36"/>
        <v>2994.2171033569298</v>
      </c>
      <c r="N85" s="83">
        <f t="shared" si="36"/>
        <v>2757.822287169146</v>
      </c>
      <c r="O85" s="83">
        <f t="shared" si="36"/>
        <v>1424.5867741900192</v>
      </c>
      <c r="P85" s="83">
        <f t="shared" si="36"/>
        <v>9567.1553083332128</v>
      </c>
      <c r="Q85" s="83">
        <f t="shared" si="36"/>
        <v>12361.288474724597</v>
      </c>
      <c r="V85" s="83">
        <f t="shared" ref="V85:AB85" si="37">SUM(V9:V83)</f>
        <v>1158.3284479373997</v>
      </c>
      <c r="W85" s="83">
        <f t="shared" si="37"/>
        <v>1521.0552876803622</v>
      </c>
      <c r="X85" s="83">
        <f t="shared" si="37"/>
        <v>3356.0170680471088</v>
      </c>
      <c r="Y85" s="83">
        <f t="shared" si="37"/>
        <v>3091.0579783957228</v>
      </c>
      <c r="Z85" s="83">
        <f t="shared" si="37"/>
        <v>1596.7237391489707</v>
      </c>
      <c r="AA85" s="83">
        <f t="shared" si="37"/>
        <v>10723.182521209563</v>
      </c>
      <c r="AB85" s="83">
        <f t="shared" si="37"/>
        <v>13854.938928015506</v>
      </c>
      <c r="AD85" s="83">
        <f>SUM(AD9:AD83)</f>
        <v>10723.182521209563</v>
      </c>
      <c r="AE85" s="192"/>
    </row>
    <row r="87" spans="2:33" s="6" customFormat="1" ht="18" x14ac:dyDescent="0.2">
      <c r="B87" s="6" t="s">
        <v>1</v>
      </c>
    </row>
  </sheetData>
  <autoFilter ref="C8:S83" xr:uid="{00000000-0009-0000-0000-000005000000}"/>
  <mergeCells count="1">
    <mergeCell ref="B5:D5"/>
  </mergeCells>
  <hyperlinks>
    <hyperlink ref="B5" location="'ToC'!$A$1" tooltip="Go To Table of Contents" display="='ToC'!B1" xr:uid="{00000000-0004-0000-0500-000000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59999389629810485"/>
    <pageSetUpPr fitToPage="1"/>
  </sheetPr>
  <dimension ref="A1:V134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outlineLevelRow="1" x14ac:dyDescent="0.2"/>
  <cols>
    <col min="1" max="1" width="2.42578125" customWidth="1"/>
    <col min="2" max="2" width="5.42578125" customWidth="1"/>
    <col min="3" max="3" width="6.5703125" customWidth="1"/>
    <col min="4" max="4" width="40.5703125" customWidth="1"/>
    <col min="5" max="8" width="10.5703125" customWidth="1"/>
    <col min="9" max="9" width="3.5703125" customWidth="1"/>
    <col min="10" max="15" width="10.5703125" customWidth="1"/>
    <col min="16" max="16" width="3.5703125" customWidth="1"/>
    <col min="17" max="39" width="10.5703125" customWidth="1"/>
  </cols>
  <sheetData>
    <row r="1" spans="2:22" ht="23.25" x14ac:dyDescent="0.35">
      <c r="B1" s="18" t="s">
        <v>501</v>
      </c>
      <c r="F1" s="16"/>
      <c r="G1" s="16"/>
      <c r="H1" s="16"/>
    </row>
    <row r="2" spans="2:22" ht="15" x14ac:dyDescent="0.2">
      <c r="B2" s="8" t="str">
        <f>Model_Name</f>
        <v>TransGrid Capex Forecast Model</v>
      </c>
    </row>
    <row r="3" spans="2:22" x14ac:dyDescent="0.2">
      <c r="B3" s="9" t="str">
        <f>General!$B$3</f>
        <v>WB Check</v>
      </c>
      <c r="D3" s="118">
        <f ca="1">WkBk_Err_Chk</f>
        <v>0</v>
      </c>
      <c r="F3" s="49"/>
      <c r="G3" s="49"/>
      <c r="H3" s="49"/>
      <c r="I3" s="49"/>
      <c r="K3" s="217" t="s">
        <v>766</v>
      </c>
      <c r="L3" s="217"/>
      <c r="M3" s="217"/>
      <c r="P3" s="49"/>
    </row>
    <row r="4" spans="2:22" x14ac:dyDescent="0.2">
      <c r="B4" s="9" t="str">
        <f>General!$B$4</f>
        <v>Sheet Check</v>
      </c>
      <c r="D4" s="118">
        <f>SUM(A7:A134)</f>
        <v>0</v>
      </c>
      <c r="I4" s="49"/>
      <c r="J4" s="240"/>
      <c r="K4" s="214" t="s">
        <v>568</v>
      </c>
      <c r="L4" s="214"/>
      <c r="M4" s="214"/>
      <c r="N4" s="239"/>
      <c r="P4" s="49"/>
    </row>
    <row r="5" spans="2:22" x14ac:dyDescent="0.2">
      <c r="B5" s="258" t="str">
        <f>ToC!$B$1</f>
        <v>Table of Contents</v>
      </c>
      <c r="C5" s="258"/>
      <c r="D5" s="258"/>
      <c r="J5" s="49"/>
      <c r="K5" s="242"/>
      <c r="L5" s="243" t="s">
        <v>767</v>
      </c>
      <c r="M5" s="241"/>
    </row>
    <row r="7" spans="2:22" s="6" customFormat="1" ht="18" x14ac:dyDescent="0.2">
      <c r="B7" s="6" t="s">
        <v>475</v>
      </c>
    </row>
    <row r="9" spans="2:22" ht="15.75" x14ac:dyDescent="0.2">
      <c r="J9" s="36" t="s">
        <v>472</v>
      </c>
      <c r="K9" s="36"/>
      <c r="L9" s="36"/>
      <c r="M9" s="36"/>
      <c r="N9" s="36"/>
      <c r="O9" s="36"/>
      <c r="Q9" s="36" t="str">
        <f>"Real 2023, "&amp;End_Period</f>
        <v>Real 2023, End Period</v>
      </c>
      <c r="R9" s="36"/>
      <c r="S9" s="36"/>
      <c r="T9" s="36"/>
      <c r="U9" s="36"/>
      <c r="V9" s="36"/>
    </row>
    <row r="10" spans="2:22" ht="30" x14ac:dyDescent="0.2">
      <c r="C10" s="8" t="s">
        <v>471</v>
      </c>
      <c r="E10" s="21" t="s">
        <v>9</v>
      </c>
      <c r="F10" s="21" t="s">
        <v>10</v>
      </c>
      <c r="G10" s="21" t="s">
        <v>11</v>
      </c>
      <c r="H10" s="21" t="s">
        <v>12</v>
      </c>
      <c r="J10" s="42" t="str">
        <f>Forecast_Capex_Input!V$11</f>
        <v>FY24</v>
      </c>
      <c r="K10" s="42" t="str">
        <f>Forecast_Capex_Input!W$11</f>
        <v>FY25</v>
      </c>
      <c r="L10" s="42" t="str">
        <f>Forecast_Capex_Input!X$11</f>
        <v>FY26</v>
      </c>
      <c r="M10" s="42" t="str">
        <f>Forecast_Capex_Input!Y$11</f>
        <v>FY27</v>
      </c>
      <c r="N10" s="42" t="str">
        <f>Forecast_Capex_Input!Z$11</f>
        <v>FY28</v>
      </c>
      <c r="O10" s="42" t="str">
        <f>J10&amp;" - "&amp;N10</f>
        <v>FY24 - FY28</v>
      </c>
      <c r="Q10" s="42" t="str">
        <f>Forecast_Capex_Input!AC$11</f>
        <v>FY24</v>
      </c>
      <c r="R10" s="42" t="str">
        <f>Forecast_Capex_Input!AD$11</f>
        <v>FY25</v>
      </c>
      <c r="S10" s="42" t="str">
        <f>Forecast_Capex_Input!AE$11</f>
        <v>FY26</v>
      </c>
      <c r="T10" s="42" t="str">
        <f>Forecast_Capex_Input!AF$11</f>
        <v>FY27</v>
      </c>
      <c r="U10" s="42" t="str">
        <f>Forecast_Capex_Input!AG$11</f>
        <v>FY28</v>
      </c>
      <c r="V10" s="42" t="str">
        <f>Q10&amp;" - "&amp;U10</f>
        <v>FY24 - FY28</v>
      </c>
    </row>
    <row r="11" spans="2:22" hidden="1" outlineLevel="1" x14ac:dyDescent="0.2">
      <c r="C11" s="27">
        <v>1</v>
      </c>
      <c r="D11" s="9" t="str">
        <f>General!$E$166</f>
        <v>Transmission Lines (pre 2004-05)</v>
      </c>
      <c r="E11" s="12" t="s">
        <v>95</v>
      </c>
      <c r="F11" s="24" t="str">
        <f t="shared" ref="F11:F61" si="0">Unit_Dollar_M</f>
        <v>$Million</v>
      </c>
      <c r="G11" s="12" t="s">
        <v>470</v>
      </c>
      <c r="H11" s="12" t="s">
        <v>470</v>
      </c>
      <c r="I11" s="9"/>
      <c r="J11" s="115">
        <v>0</v>
      </c>
      <c r="K11" s="115">
        <v>0</v>
      </c>
      <c r="L11" s="115">
        <v>0</v>
      </c>
      <c r="M11" s="115">
        <v>0</v>
      </c>
      <c r="N11" s="115">
        <v>0</v>
      </c>
      <c r="O11" s="55">
        <f t="shared" ref="O11:O60" si="1">SUM(J11:N11)</f>
        <v>0</v>
      </c>
      <c r="P11" s="9"/>
      <c r="Q11" s="67">
        <f>J11*Inflation!V$18</f>
        <v>0</v>
      </c>
      <c r="R11" s="67">
        <f>K11*Inflation!W$18</f>
        <v>0</v>
      </c>
      <c r="S11" s="67">
        <f>L11*Inflation!X$18</f>
        <v>0</v>
      </c>
      <c r="T11" s="67">
        <f>M11*Inflation!Y$18</f>
        <v>0</v>
      </c>
      <c r="U11" s="67">
        <f>N11*Inflation!Z$18</f>
        <v>0</v>
      </c>
      <c r="V11" s="55">
        <f t="shared" ref="V11:V60" si="2">SUM(Q11:U11)</f>
        <v>0</v>
      </c>
    </row>
    <row r="12" spans="2:22" hidden="1" outlineLevel="1" x14ac:dyDescent="0.2">
      <c r="C12" s="28">
        <f t="shared" ref="C12:C60" si="3">C11+1</f>
        <v>2</v>
      </c>
      <c r="D12" s="9" t="str">
        <f>General!$E$167</f>
        <v>Underground Cables (pre 2004-05)</v>
      </c>
      <c r="E12" s="24" t="str">
        <f>E11</f>
        <v>TransGrid</v>
      </c>
      <c r="F12" s="24" t="str">
        <f t="shared" si="0"/>
        <v>$Million</v>
      </c>
      <c r="G12" s="24" t="str">
        <f t="shared" ref="G12:H27" si="4">G11</f>
        <v>Various</v>
      </c>
      <c r="H12" s="24" t="str">
        <f t="shared" si="4"/>
        <v>Various</v>
      </c>
      <c r="I12" s="9"/>
      <c r="J12" s="114">
        <v>0</v>
      </c>
      <c r="K12" s="114">
        <v>0</v>
      </c>
      <c r="L12" s="114">
        <v>0</v>
      </c>
      <c r="M12" s="114">
        <v>0</v>
      </c>
      <c r="N12" s="114">
        <v>0</v>
      </c>
      <c r="O12" s="55">
        <f t="shared" si="1"/>
        <v>0</v>
      </c>
      <c r="P12" s="9"/>
      <c r="Q12" s="67">
        <f>J12*Inflation!V$18</f>
        <v>0</v>
      </c>
      <c r="R12" s="67">
        <f>K12*Inflation!W$18</f>
        <v>0</v>
      </c>
      <c r="S12" s="67">
        <f>L12*Inflation!X$18</f>
        <v>0</v>
      </c>
      <c r="T12" s="67">
        <f>M12*Inflation!Y$18</f>
        <v>0</v>
      </c>
      <c r="U12" s="67">
        <f>N12*Inflation!Z$18</f>
        <v>0</v>
      </c>
      <c r="V12" s="55">
        <f t="shared" si="2"/>
        <v>0</v>
      </c>
    </row>
    <row r="13" spans="2:22" hidden="1" outlineLevel="1" x14ac:dyDescent="0.2">
      <c r="C13" s="28">
        <f t="shared" si="3"/>
        <v>3</v>
      </c>
      <c r="D13" s="9" t="str">
        <f>General!$E$168</f>
        <v>Substations including Buildings (pre 2004-05)</v>
      </c>
      <c r="E13" s="24" t="str">
        <f t="shared" ref="E13:E60" si="5">E12</f>
        <v>TransGrid</v>
      </c>
      <c r="F13" s="24" t="str">
        <f t="shared" si="0"/>
        <v>$Million</v>
      </c>
      <c r="G13" s="24" t="str">
        <f t="shared" si="4"/>
        <v>Various</v>
      </c>
      <c r="H13" s="24" t="str">
        <f t="shared" si="4"/>
        <v>Various</v>
      </c>
      <c r="I13" s="9"/>
      <c r="J13" s="114">
        <v>0</v>
      </c>
      <c r="K13" s="114">
        <v>0</v>
      </c>
      <c r="L13" s="114">
        <v>0</v>
      </c>
      <c r="M13" s="114">
        <v>0</v>
      </c>
      <c r="N13" s="114">
        <v>0</v>
      </c>
      <c r="O13" s="55">
        <f t="shared" si="1"/>
        <v>0</v>
      </c>
      <c r="P13" s="9"/>
      <c r="Q13" s="67">
        <f>J13*Inflation!V$18</f>
        <v>0</v>
      </c>
      <c r="R13" s="67">
        <f>K13*Inflation!W$18</f>
        <v>0</v>
      </c>
      <c r="S13" s="67">
        <f>L13*Inflation!X$18</f>
        <v>0</v>
      </c>
      <c r="T13" s="67">
        <f>M13*Inflation!Y$18</f>
        <v>0</v>
      </c>
      <c r="U13" s="67">
        <f>N13*Inflation!Z$18</f>
        <v>0</v>
      </c>
      <c r="V13" s="55">
        <f t="shared" si="2"/>
        <v>0</v>
      </c>
    </row>
    <row r="14" spans="2:22" hidden="1" outlineLevel="1" x14ac:dyDescent="0.2">
      <c r="C14" s="28">
        <f t="shared" si="3"/>
        <v>4</v>
      </c>
      <c r="D14" s="9" t="str">
        <f>General!$E$169</f>
        <v>Transmission Lines (2004-09)</v>
      </c>
      <c r="E14" s="24" t="str">
        <f t="shared" si="5"/>
        <v>TransGrid</v>
      </c>
      <c r="F14" s="24" t="str">
        <f t="shared" si="0"/>
        <v>$Million</v>
      </c>
      <c r="G14" s="24" t="str">
        <f t="shared" si="4"/>
        <v>Various</v>
      </c>
      <c r="H14" s="24" t="str">
        <f t="shared" si="4"/>
        <v>Various</v>
      </c>
      <c r="I14" s="9"/>
      <c r="J14" s="114">
        <v>0</v>
      </c>
      <c r="K14" s="114">
        <v>0</v>
      </c>
      <c r="L14" s="114">
        <v>0</v>
      </c>
      <c r="M14" s="114">
        <v>0</v>
      </c>
      <c r="N14" s="114">
        <v>0</v>
      </c>
      <c r="O14" s="55">
        <f t="shared" si="1"/>
        <v>0</v>
      </c>
      <c r="P14" s="9"/>
      <c r="Q14" s="67">
        <f>J14*Inflation!V$18</f>
        <v>0</v>
      </c>
      <c r="R14" s="67">
        <f>K14*Inflation!W$18</f>
        <v>0</v>
      </c>
      <c r="S14" s="67">
        <f>L14*Inflation!X$18</f>
        <v>0</v>
      </c>
      <c r="T14" s="67">
        <f>M14*Inflation!Y$18</f>
        <v>0</v>
      </c>
      <c r="U14" s="67">
        <f>N14*Inflation!Z$18</f>
        <v>0</v>
      </c>
      <c r="V14" s="55">
        <f t="shared" si="2"/>
        <v>0</v>
      </c>
    </row>
    <row r="15" spans="2:22" hidden="1" outlineLevel="1" x14ac:dyDescent="0.2">
      <c r="C15" s="28">
        <f t="shared" si="3"/>
        <v>5</v>
      </c>
      <c r="D15" s="9" t="str">
        <f>General!$E$170</f>
        <v>Underground Cables (2004-09)</v>
      </c>
      <c r="E15" s="24" t="str">
        <f t="shared" si="5"/>
        <v>TransGrid</v>
      </c>
      <c r="F15" s="24" t="str">
        <f t="shared" si="0"/>
        <v>$Million</v>
      </c>
      <c r="G15" s="24" t="str">
        <f t="shared" si="4"/>
        <v>Various</v>
      </c>
      <c r="H15" s="24" t="str">
        <f t="shared" si="4"/>
        <v>Various</v>
      </c>
      <c r="I15" s="9"/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55">
        <f t="shared" si="1"/>
        <v>0</v>
      </c>
      <c r="P15" s="9"/>
      <c r="Q15" s="67">
        <f>J15*Inflation!V$18</f>
        <v>0</v>
      </c>
      <c r="R15" s="67">
        <f>K15*Inflation!W$18</f>
        <v>0</v>
      </c>
      <c r="S15" s="67">
        <f>L15*Inflation!X$18</f>
        <v>0</v>
      </c>
      <c r="T15" s="67">
        <f>M15*Inflation!Y$18</f>
        <v>0</v>
      </c>
      <c r="U15" s="67">
        <f>N15*Inflation!Z$18</f>
        <v>0</v>
      </c>
      <c r="V15" s="55">
        <f t="shared" si="2"/>
        <v>0</v>
      </c>
    </row>
    <row r="16" spans="2:22" hidden="1" outlineLevel="1" x14ac:dyDescent="0.2">
      <c r="C16" s="28">
        <f t="shared" si="3"/>
        <v>6</v>
      </c>
      <c r="D16" s="9" t="str">
        <f>General!$E$171</f>
        <v>Substations including Buildings (2004-09)</v>
      </c>
      <c r="E16" s="24" t="str">
        <f t="shared" si="5"/>
        <v>TransGrid</v>
      </c>
      <c r="F16" s="24" t="str">
        <f t="shared" si="0"/>
        <v>$Million</v>
      </c>
      <c r="G16" s="24" t="str">
        <f t="shared" si="4"/>
        <v>Various</v>
      </c>
      <c r="H16" s="24" t="str">
        <f t="shared" si="4"/>
        <v>Various</v>
      </c>
      <c r="I16" s="9"/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55">
        <f t="shared" si="1"/>
        <v>0</v>
      </c>
      <c r="P16" s="9"/>
      <c r="Q16" s="67">
        <f>J16*Inflation!V$18</f>
        <v>0</v>
      </c>
      <c r="R16" s="67">
        <f>K16*Inflation!W$18</f>
        <v>0</v>
      </c>
      <c r="S16" s="67">
        <f>L16*Inflation!X$18</f>
        <v>0</v>
      </c>
      <c r="T16" s="67">
        <f>M16*Inflation!Y$18</f>
        <v>0</v>
      </c>
      <c r="U16" s="67">
        <f>N16*Inflation!Z$18</f>
        <v>0</v>
      </c>
      <c r="V16" s="55">
        <f t="shared" si="2"/>
        <v>0</v>
      </c>
    </row>
    <row r="17" spans="3:22" hidden="1" outlineLevel="1" x14ac:dyDescent="0.2">
      <c r="C17" s="28">
        <f t="shared" si="3"/>
        <v>7</v>
      </c>
      <c r="D17" s="9" t="str">
        <f>General!$E$172</f>
        <v>SCADA and Communications (2004-09)</v>
      </c>
      <c r="E17" s="24" t="str">
        <f t="shared" si="5"/>
        <v>TransGrid</v>
      </c>
      <c r="F17" s="24" t="str">
        <f t="shared" si="0"/>
        <v>$Million</v>
      </c>
      <c r="G17" s="24" t="str">
        <f t="shared" si="4"/>
        <v>Various</v>
      </c>
      <c r="H17" s="24" t="str">
        <f t="shared" si="4"/>
        <v>Various</v>
      </c>
      <c r="I17" s="9"/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55">
        <f t="shared" si="1"/>
        <v>0</v>
      </c>
      <c r="P17" s="9"/>
      <c r="Q17" s="67">
        <f>J17*Inflation!V$18</f>
        <v>0</v>
      </c>
      <c r="R17" s="67">
        <f>K17*Inflation!W$18</f>
        <v>0</v>
      </c>
      <c r="S17" s="67">
        <f>L17*Inflation!X$18</f>
        <v>0</v>
      </c>
      <c r="T17" s="67">
        <f>M17*Inflation!Y$18</f>
        <v>0</v>
      </c>
      <c r="U17" s="67">
        <f>N17*Inflation!Z$18</f>
        <v>0</v>
      </c>
      <c r="V17" s="55">
        <f t="shared" si="2"/>
        <v>0</v>
      </c>
    </row>
    <row r="18" spans="3:22" hidden="1" outlineLevel="1" x14ac:dyDescent="0.2">
      <c r="C18" s="28">
        <f t="shared" si="3"/>
        <v>8</v>
      </c>
      <c r="D18" s="9" t="str">
        <f>General!$E$173</f>
        <v>Transmission Lines &amp; Cables (09-14)</v>
      </c>
      <c r="E18" s="24" t="str">
        <f t="shared" si="5"/>
        <v>TransGrid</v>
      </c>
      <c r="F18" s="24" t="str">
        <f t="shared" si="0"/>
        <v>$Million</v>
      </c>
      <c r="G18" s="24" t="str">
        <f t="shared" si="4"/>
        <v>Various</v>
      </c>
      <c r="H18" s="24" t="str">
        <f t="shared" si="4"/>
        <v>Various</v>
      </c>
      <c r="I18" s="9"/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55">
        <f t="shared" si="1"/>
        <v>0</v>
      </c>
      <c r="P18" s="9"/>
      <c r="Q18" s="67">
        <f>J18*Inflation!V$18</f>
        <v>0</v>
      </c>
      <c r="R18" s="67">
        <f>K18*Inflation!W$18</f>
        <v>0</v>
      </c>
      <c r="S18" s="67">
        <f>L18*Inflation!X$18</f>
        <v>0</v>
      </c>
      <c r="T18" s="67">
        <f>M18*Inflation!Y$18</f>
        <v>0</v>
      </c>
      <c r="U18" s="67">
        <f>N18*Inflation!Z$18</f>
        <v>0</v>
      </c>
      <c r="V18" s="55">
        <f t="shared" si="2"/>
        <v>0</v>
      </c>
    </row>
    <row r="19" spans="3:22" hidden="1" outlineLevel="1" x14ac:dyDescent="0.2">
      <c r="C19" s="28">
        <f t="shared" si="3"/>
        <v>9</v>
      </c>
      <c r="D19" s="9" t="str">
        <f>General!$E$174</f>
        <v>Substations (09-14)</v>
      </c>
      <c r="E19" s="24" t="str">
        <f t="shared" si="5"/>
        <v>TransGrid</v>
      </c>
      <c r="F19" s="24" t="str">
        <f t="shared" si="0"/>
        <v>$Million</v>
      </c>
      <c r="G19" s="24" t="str">
        <f t="shared" si="4"/>
        <v>Various</v>
      </c>
      <c r="H19" s="24" t="str">
        <f t="shared" si="4"/>
        <v>Various</v>
      </c>
      <c r="I19" s="9"/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55">
        <f t="shared" si="1"/>
        <v>0</v>
      </c>
      <c r="P19" s="9"/>
      <c r="Q19" s="67">
        <f>J19*Inflation!V$18</f>
        <v>0</v>
      </c>
      <c r="R19" s="67">
        <f>K19*Inflation!W$18</f>
        <v>0</v>
      </c>
      <c r="S19" s="67">
        <f>L19*Inflation!X$18</f>
        <v>0</v>
      </c>
      <c r="T19" s="67">
        <f>M19*Inflation!Y$18</f>
        <v>0</v>
      </c>
      <c r="U19" s="67">
        <f>N19*Inflation!Z$18</f>
        <v>0</v>
      </c>
      <c r="V19" s="55">
        <f t="shared" si="2"/>
        <v>0</v>
      </c>
    </row>
    <row r="20" spans="3:22" hidden="1" outlineLevel="1" x14ac:dyDescent="0.2">
      <c r="C20" s="28">
        <f t="shared" si="3"/>
        <v>10</v>
      </c>
      <c r="D20" s="9" t="str">
        <f>General!$E$175</f>
        <v>Secondary Systems (09-14)</v>
      </c>
      <c r="E20" s="24" t="str">
        <f t="shared" si="5"/>
        <v>TransGrid</v>
      </c>
      <c r="F20" s="24" t="str">
        <f t="shared" si="0"/>
        <v>$Million</v>
      </c>
      <c r="G20" s="24" t="str">
        <f t="shared" si="4"/>
        <v>Various</v>
      </c>
      <c r="H20" s="24" t="str">
        <f t="shared" si="4"/>
        <v>Various</v>
      </c>
      <c r="I20" s="9"/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55">
        <f t="shared" si="1"/>
        <v>0</v>
      </c>
      <c r="P20" s="9"/>
      <c r="Q20" s="67">
        <f>J20*Inflation!V$18</f>
        <v>0</v>
      </c>
      <c r="R20" s="67">
        <f>K20*Inflation!W$18</f>
        <v>0</v>
      </c>
      <c r="S20" s="67">
        <f>L20*Inflation!X$18</f>
        <v>0</v>
      </c>
      <c r="T20" s="67">
        <f>M20*Inflation!Y$18</f>
        <v>0</v>
      </c>
      <c r="U20" s="67">
        <f>N20*Inflation!Z$18</f>
        <v>0</v>
      </c>
      <c r="V20" s="55">
        <f t="shared" si="2"/>
        <v>0</v>
      </c>
    </row>
    <row r="21" spans="3:22" hidden="1" outlineLevel="1" x14ac:dyDescent="0.2">
      <c r="C21" s="28">
        <f t="shared" si="3"/>
        <v>11</v>
      </c>
      <c r="D21" s="9" t="str">
        <f>General!$E$176</f>
        <v>Communications (09-14)</v>
      </c>
      <c r="E21" s="24" t="str">
        <f t="shared" si="5"/>
        <v>TransGrid</v>
      </c>
      <c r="F21" s="24" t="str">
        <f t="shared" si="0"/>
        <v>$Million</v>
      </c>
      <c r="G21" s="24" t="str">
        <f t="shared" si="4"/>
        <v>Various</v>
      </c>
      <c r="H21" s="24" t="str">
        <f t="shared" si="4"/>
        <v>Various</v>
      </c>
      <c r="I21" s="9"/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55">
        <f t="shared" si="1"/>
        <v>0</v>
      </c>
      <c r="P21" s="9"/>
      <c r="Q21" s="67">
        <f>J21*Inflation!V$18</f>
        <v>0</v>
      </c>
      <c r="R21" s="67">
        <f>K21*Inflation!W$18</f>
        <v>0</v>
      </c>
      <c r="S21" s="67">
        <f>L21*Inflation!X$18</f>
        <v>0</v>
      </c>
      <c r="T21" s="67">
        <f>M21*Inflation!Y$18</f>
        <v>0</v>
      </c>
      <c r="U21" s="67">
        <f>N21*Inflation!Z$18</f>
        <v>0</v>
      </c>
      <c r="V21" s="55">
        <f t="shared" si="2"/>
        <v>0</v>
      </c>
    </row>
    <row r="22" spans="3:22" hidden="1" outlineLevel="1" x14ac:dyDescent="0.2">
      <c r="C22" s="28">
        <f t="shared" si="3"/>
        <v>12</v>
      </c>
      <c r="D22" s="9" t="str">
        <f>General!$E$177</f>
        <v>Minor Plant, Motor Vehicles &amp; Mobile Plant (2009-14)</v>
      </c>
      <c r="E22" s="24" t="str">
        <f t="shared" si="5"/>
        <v>TransGrid</v>
      </c>
      <c r="F22" s="24" t="str">
        <f t="shared" si="0"/>
        <v>$Million</v>
      </c>
      <c r="G22" s="24" t="str">
        <f t="shared" si="4"/>
        <v>Various</v>
      </c>
      <c r="H22" s="24" t="str">
        <f t="shared" si="4"/>
        <v>Various</v>
      </c>
      <c r="I22" s="9"/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55">
        <f t="shared" si="1"/>
        <v>0</v>
      </c>
      <c r="P22" s="9"/>
      <c r="Q22" s="67">
        <f>J22*Inflation!V$18</f>
        <v>0</v>
      </c>
      <c r="R22" s="67">
        <f>K22*Inflation!W$18</f>
        <v>0</v>
      </c>
      <c r="S22" s="67">
        <f>L22*Inflation!X$18</f>
        <v>0</v>
      </c>
      <c r="T22" s="67">
        <f>M22*Inflation!Y$18</f>
        <v>0</v>
      </c>
      <c r="U22" s="67">
        <f>N22*Inflation!Z$18</f>
        <v>0</v>
      </c>
      <c r="V22" s="55">
        <f t="shared" si="2"/>
        <v>0</v>
      </c>
    </row>
    <row r="23" spans="3:22" hidden="1" outlineLevel="1" x14ac:dyDescent="0.2">
      <c r="C23" s="28">
        <f t="shared" si="3"/>
        <v>13</v>
      </c>
      <c r="D23" s="9" t="str">
        <f>General!$E$178</f>
        <v>Transmission Lines (2014-18)</v>
      </c>
      <c r="E23" s="24" t="str">
        <f t="shared" si="5"/>
        <v>TransGrid</v>
      </c>
      <c r="F23" s="24" t="str">
        <f t="shared" si="0"/>
        <v>$Million</v>
      </c>
      <c r="G23" s="24" t="str">
        <f t="shared" si="4"/>
        <v>Various</v>
      </c>
      <c r="H23" s="24" t="str">
        <f t="shared" si="4"/>
        <v>Various</v>
      </c>
      <c r="I23" s="9"/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55">
        <f t="shared" si="1"/>
        <v>0</v>
      </c>
      <c r="P23" s="9"/>
      <c r="Q23" s="67">
        <f>J23*Inflation!V$18</f>
        <v>0</v>
      </c>
      <c r="R23" s="67">
        <f>K23*Inflation!W$18</f>
        <v>0</v>
      </c>
      <c r="S23" s="67">
        <f>L23*Inflation!X$18</f>
        <v>0</v>
      </c>
      <c r="T23" s="67">
        <f>M23*Inflation!Y$18</f>
        <v>0</v>
      </c>
      <c r="U23" s="67">
        <f>N23*Inflation!Z$18</f>
        <v>0</v>
      </c>
      <c r="V23" s="55">
        <f t="shared" si="2"/>
        <v>0</v>
      </c>
    </row>
    <row r="24" spans="3:22" hidden="1" outlineLevel="1" x14ac:dyDescent="0.2">
      <c r="C24" s="28">
        <f t="shared" si="3"/>
        <v>14</v>
      </c>
      <c r="D24" s="9" t="str">
        <f>General!$E$179</f>
        <v>Underground Cables (2014-18)</v>
      </c>
      <c r="E24" s="24" t="str">
        <f t="shared" si="5"/>
        <v>TransGrid</v>
      </c>
      <c r="F24" s="24" t="str">
        <f t="shared" si="0"/>
        <v>$Million</v>
      </c>
      <c r="G24" s="24" t="str">
        <f t="shared" si="4"/>
        <v>Various</v>
      </c>
      <c r="H24" s="24" t="str">
        <f t="shared" si="4"/>
        <v>Various</v>
      </c>
      <c r="I24" s="9"/>
      <c r="J24" s="114">
        <v>0</v>
      </c>
      <c r="K24" s="114">
        <v>0</v>
      </c>
      <c r="L24" s="114">
        <v>0</v>
      </c>
      <c r="M24" s="114">
        <v>0</v>
      </c>
      <c r="N24" s="114">
        <v>0</v>
      </c>
      <c r="O24" s="55">
        <f t="shared" si="1"/>
        <v>0</v>
      </c>
      <c r="P24" s="9"/>
      <c r="Q24" s="67">
        <f>J24*Inflation!V$18</f>
        <v>0</v>
      </c>
      <c r="R24" s="67">
        <f>K24*Inflation!W$18</f>
        <v>0</v>
      </c>
      <c r="S24" s="67">
        <f>L24*Inflation!X$18</f>
        <v>0</v>
      </c>
      <c r="T24" s="67">
        <f>M24*Inflation!Y$18</f>
        <v>0</v>
      </c>
      <c r="U24" s="67">
        <f>N24*Inflation!Z$18</f>
        <v>0</v>
      </c>
      <c r="V24" s="55">
        <f t="shared" si="2"/>
        <v>0</v>
      </c>
    </row>
    <row r="25" spans="3:22" hidden="1" outlineLevel="1" x14ac:dyDescent="0.2">
      <c r="C25" s="28">
        <f t="shared" si="3"/>
        <v>15</v>
      </c>
      <c r="D25" s="9" t="str">
        <f>General!$E$180</f>
        <v>Substations (2014-18)</v>
      </c>
      <c r="E25" s="24" t="str">
        <f t="shared" si="5"/>
        <v>TransGrid</v>
      </c>
      <c r="F25" s="24" t="str">
        <f t="shared" si="0"/>
        <v>$Million</v>
      </c>
      <c r="G25" s="24" t="str">
        <f t="shared" si="4"/>
        <v>Various</v>
      </c>
      <c r="H25" s="24" t="str">
        <f t="shared" si="4"/>
        <v>Various</v>
      </c>
      <c r="I25" s="9"/>
      <c r="J25" s="114">
        <v>0</v>
      </c>
      <c r="K25" s="114">
        <v>0</v>
      </c>
      <c r="L25" s="114">
        <v>0</v>
      </c>
      <c r="M25" s="114">
        <v>0</v>
      </c>
      <c r="N25" s="114">
        <v>0</v>
      </c>
      <c r="O25" s="55">
        <f t="shared" si="1"/>
        <v>0</v>
      </c>
      <c r="P25" s="9"/>
      <c r="Q25" s="67">
        <f>J25*Inflation!V$18</f>
        <v>0</v>
      </c>
      <c r="R25" s="67">
        <f>K25*Inflation!W$18</f>
        <v>0</v>
      </c>
      <c r="S25" s="67">
        <f>L25*Inflation!X$18</f>
        <v>0</v>
      </c>
      <c r="T25" s="67">
        <f>M25*Inflation!Y$18</f>
        <v>0</v>
      </c>
      <c r="U25" s="67">
        <f>N25*Inflation!Z$18</f>
        <v>0</v>
      </c>
      <c r="V25" s="55">
        <f t="shared" si="2"/>
        <v>0</v>
      </c>
    </row>
    <row r="26" spans="3:22" hidden="1" outlineLevel="1" x14ac:dyDescent="0.2">
      <c r="C26" s="28">
        <f t="shared" si="3"/>
        <v>16</v>
      </c>
      <c r="D26" s="9" t="str">
        <f>General!$E$181</f>
        <v>Secondary Systems (2014-18)</v>
      </c>
      <c r="E26" s="24" t="str">
        <f t="shared" si="5"/>
        <v>TransGrid</v>
      </c>
      <c r="F26" s="24" t="str">
        <f t="shared" si="0"/>
        <v>$Million</v>
      </c>
      <c r="G26" s="24" t="str">
        <f t="shared" si="4"/>
        <v>Various</v>
      </c>
      <c r="H26" s="24" t="str">
        <f t="shared" si="4"/>
        <v>Various</v>
      </c>
      <c r="I26" s="9"/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55">
        <f t="shared" si="1"/>
        <v>0</v>
      </c>
      <c r="P26" s="9"/>
      <c r="Q26" s="67">
        <f>J26*Inflation!V$18</f>
        <v>0</v>
      </c>
      <c r="R26" s="67">
        <f>K26*Inflation!W$18</f>
        <v>0</v>
      </c>
      <c r="S26" s="67">
        <f>L26*Inflation!X$18</f>
        <v>0</v>
      </c>
      <c r="T26" s="67">
        <f>M26*Inflation!Y$18</f>
        <v>0</v>
      </c>
      <c r="U26" s="67">
        <f>N26*Inflation!Z$18</f>
        <v>0</v>
      </c>
      <c r="V26" s="55">
        <f t="shared" si="2"/>
        <v>0</v>
      </c>
    </row>
    <row r="27" spans="3:22" hidden="1" outlineLevel="1" x14ac:dyDescent="0.2">
      <c r="C27" s="28">
        <f t="shared" si="3"/>
        <v>17</v>
      </c>
      <c r="D27" s="9" t="str">
        <f>General!$E$182</f>
        <v>Communications (short life) (2014-18)</v>
      </c>
      <c r="E27" s="24" t="str">
        <f t="shared" si="5"/>
        <v>TransGrid</v>
      </c>
      <c r="F27" s="24" t="str">
        <f t="shared" si="0"/>
        <v>$Million</v>
      </c>
      <c r="G27" s="24" t="str">
        <f t="shared" si="4"/>
        <v>Various</v>
      </c>
      <c r="H27" s="24" t="str">
        <f t="shared" si="4"/>
        <v>Various</v>
      </c>
      <c r="I27" s="9"/>
      <c r="J27" s="114">
        <v>0</v>
      </c>
      <c r="K27" s="114">
        <v>0</v>
      </c>
      <c r="L27" s="114">
        <v>0</v>
      </c>
      <c r="M27" s="114">
        <v>0</v>
      </c>
      <c r="N27" s="114">
        <v>0</v>
      </c>
      <c r="O27" s="55">
        <f t="shared" si="1"/>
        <v>0</v>
      </c>
      <c r="P27" s="9"/>
      <c r="Q27" s="67">
        <f>J27*Inflation!V$18</f>
        <v>0</v>
      </c>
      <c r="R27" s="67">
        <f>K27*Inflation!W$18</f>
        <v>0</v>
      </c>
      <c r="S27" s="67">
        <f>L27*Inflation!X$18</f>
        <v>0</v>
      </c>
      <c r="T27" s="67">
        <f>M27*Inflation!Y$18</f>
        <v>0</v>
      </c>
      <c r="U27" s="67">
        <f>N27*Inflation!Z$18</f>
        <v>0</v>
      </c>
      <c r="V27" s="55">
        <f t="shared" si="2"/>
        <v>0</v>
      </c>
    </row>
    <row r="28" spans="3:22" hidden="1" outlineLevel="1" x14ac:dyDescent="0.2">
      <c r="C28" s="28">
        <f t="shared" si="3"/>
        <v>18</v>
      </c>
      <c r="D28" s="9" t="str">
        <f>General!$E$183</f>
        <v>Business IT (2014-18)</v>
      </c>
      <c r="E28" s="24" t="str">
        <f t="shared" si="5"/>
        <v>TransGrid</v>
      </c>
      <c r="F28" s="24" t="str">
        <f t="shared" si="0"/>
        <v>$Million</v>
      </c>
      <c r="G28" s="24" t="str">
        <f t="shared" ref="G28:G60" si="6">G27</f>
        <v>Various</v>
      </c>
      <c r="H28" s="24" t="str">
        <f t="shared" ref="H28:H60" si="7">H27</f>
        <v>Various</v>
      </c>
      <c r="I28" s="9"/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55">
        <f t="shared" si="1"/>
        <v>0</v>
      </c>
      <c r="P28" s="9"/>
      <c r="Q28" s="67">
        <f>J28*Inflation!V$18</f>
        <v>0</v>
      </c>
      <c r="R28" s="67">
        <f>K28*Inflation!W$18</f>
        <v>0</v>
      </c>
      <c r="S28" s="67">
        <f>L28*Inflation!X$18</f>
        <v>0</v>
      </c>
      <c r="T28" s="67">
        <f>M28*Inflation!Y$18</f>
        <v>0</v>
      </c>
      <c r="U28" s="67">
        <f>N28*Inflation!Z$18</f>
        <v>0</v>
      </c>
      <c r="V28" s="55">
        <f t="shared" si="2"/>
        <v>0</v>
      </c>
    </row>
    <row r="29" spans="3:22" hidden="1" outlineLevel="1" x14ac:dyDescent="0.2">
      <c r="C29" s="28">
        <f t="shared" si="3"/>
        <v>19</v>
      </c>
      <c r="D29" s="9" t="str">
        <f>General!$E$184</f>
        <v>Minor Plant, Motor Vehicles &amp; Mobile Plant (2014-18)</v>
      </c>
      <c r="E29" s="24" t="str">
        <f t="shared" si="5"/>
        <v>TransGrid</v>
      </c>
      <c r="F29" s="24" t="str">
        <f t="shared" si="0"/>
        <v>$Million</v>
      </c>
      <c r="G29" s="24" t="str">
        <f t="shared" si="6"/>
        <v>Various</v>
      </c>
      <c r="H29" s="24" t="str">
        <f t="shared" si="7"/>
        <v>Various</v>
      </c>
      <c r="I29" s="9"/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55">
        <f t="shared" si="1"/>
        <v>0</v>
      </c>
      <c r="P29" s="9"/>
      <c r="Q29" s="67">
        <f>J29*Inflation!V$18</f>
        <v>0</v>
      </c>
      <c r="R29" s="67">
        <f>K29*Inflation!W$18</f>
        <v>0</v>
      </c>
      <c r="S29" s="67">
        <f>L29*Inflation!X$18</f>
        <v>0</v>
      </c>
      <c r="T29" s="67">
        <f>M29*Inflation!Y$18</f>
        <v>0</v>
      </c>
      <c r="U29" s="67">
        <f>N29*Inflation!Z$18</f>
        <v>0</v>
      </c>
      <c r="V29" s="55">
        <f t="shared" si="2"/>
        <v>0</v>
      </c>
    </row>
    <row r="30" spans="3:22" hidden="1" outlineLevel="1" x14ac:dyDescent="0.2">
      <c r="C30" s="28">
        <f t="shared" si="3"/>
        <v>20</v>
      </c>
      <c r="D30" s="9" t="str">
        <f>General!$E$185</f>
        <v>Transmission Line Life Extension (2014-18)</v>
      </c>
      <c r="E30" s="24" t="str">
        <f t="shared" si="5"/>
        <v>TransGrid</v>
      </c>
      <c r="F30" s="24" t="str">
        <f t="shared" si="0"/>
        <v>$Million</v>
      </c>
      <c r="G30" s="24" t="str">
        <f t="shared" si="6"/>
        <v>Various</v>
      </c>
      <c r="H30" s="24" t="str">
        <f t="shared" si="7"/>
        <v>Various</v>
      </c>
      <c r="I30" s="9"/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55">
        <f t="shared" si="1"/>
        <v>0</v>
      </c>
      <c r="P30" s="9"/>
      <c r="Q30" s="67">
        <f>J30*Inflation!V$18</f>
        <v>0</v>
      </c>
      <c r="R30" s="67">
        <f>K30*Inflation!W$18</f>
        <v>0</v>
      </c>
      <c r="S30" s="67">
        <f>L30*Inflation!X$18</f>
        <v>0</v>
      </c>
      <c r="T30" s="67">
        <f>M30*Inflation!Y$18</f>
        <v>0</v>
      </c>
      <c r="U30" s="67">
        <f>N30*Inflation!Z$18</f>
        <v>0</v>
      </c>
      <c r="V30" s="55">
        <f t="shared" si="2"/>
        <v>0</v>
      </c>
    </row>
    <row r="31" spans="3:22" hidden="1" outlineLevel="1" x14ac:dyDescent="0.2">
      <c r="C31" s="28">
        <f t="shared" si="3"/>
        <v>21</v>
      </c>
      <c r="D31" s="9" t="str">
        <f>General!$E$186</f>
        <v>Residual - other</v>
      </c>
      <c r="E31" s="24" t="str">
        <f t="shared" si="5"/>
        <v>TransGrid</v>
      </c>
      <c r="F31" s="24" t="str">
        <f t="shared" si="0"/>
        <v>$Million</v>
      </c>
      <c r="G31" s="24" t="str">
        <f t="shared" si="6"/>
        <v>Various</v>
      </c>
      <c r="H31" s="24" t="str">
        <f t="shared" si="7"/>
        <v>Various</v>
      </c>
      <c r="I31" s="9"/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55">
        <f t="shared" si="1"/>
        <v>0</v>
      </c>
      <c r="P31" s="9"/>
      <c r="Q31" s="67">
        <f>J31*Inflation!V$18</f>
        <v>0</v>
      </c>
      <c r="R31" s="67">
        <f>K31*Inflation!W$18</f>
        <v>0</v>
      </c>
      <c r="S31" s="67">
        <f>L31*Inflation!X$18</f>
        <v>0</v>
      </c>
      <c r="T31" s="67">
        <f>M31*Inflation!Y$18</f>
        <v>0</v>
      </c>
      <c r="U31" s="67">
        <f>N31*Inflation!Z$18</f>
        <v>0</v>
      </c>
      <c r="V31" s="55">
        <f t="shared" si="2"/>
        <v>0</v>
      </c>
    </row>
    <row r="32" spans="3:22" collapsed="1" x14ac:dyDescent="0.2">
      <c r="C32" s="28">
        <f t="shared" si="3"/>
        <v>22</v>
      </c>
      <c r="D32" s="9" t="str">
        <f>General!$E$187</f>
        <v>Transmission Lines (2018 onwards)</v>
      </c>
      <c r="E32" s="24" t="str">
        <f t="shared" si="5"/>
        <v>TransGrid</v>
      </c>
      <c r="F32" s="24" t="str">
        <f t="shared" si="0"/>
        <v>$Million</v>
      </c>
      <c r="G32" s="24" t="str">
        <f t="shared" si="6"/>
        <v>Various</v>
      </c>
      <c r="H32" s="24" t="str">
        <f t="shared" si="7"/>
        <v>Various</v>
      </c>
      <c r="I32" s="9"/>
      <c r="J32" s="253">
        <v>619.41107377748529</v>
      </c>
      <c r="K32" s="253">
        <v>87.824128524489524</v>
      </c>
      <c r="L32" s="231">
        <v>0</v>
      </c>
      <c r="M32" s="231">
        <v>0</v>
      </c>
      <c r="N32" s="231">
        <v>0</v>
      </c>
      <c r="O32" s="55">
        <f t="shared" si="1"/>
        <v>707.23520230197482</v>
      </c>
      <c r="P32" s="9"/>
      <c r="Q32" s="67">
        <f>J32*Inflation!V$18</f>
        <v>610.56308530471881</v>
      </c>
      <c r="R32" s="67">
        <f>K32*Inflation!W$18</f>
        <v>84.114057443294627</v>
      </c>
      <c r="S32" s="67">
        <f>L32*Inflation!X$18</f>
        <v>0</v>
      </c>
      <c r="T32" s="67">
        <f>M32*Inflation!Y$18</f>
        <v>0</v>
      </c>
      <c r="U32" s="67">
        <f>N32*Inflation!Z$18</f>
        <v>0</v>
      </c>
      <c r="V32" s="55">
        <f t="shared" si="2"/>
        <v>694.67714274801347</v>
      </c>
    </row>
    <row r="33" spans="3:22" x14ac:dyDescent="0.2">
      <c r="C33" s="28">
        <f t="shared" si="3"/>
        <v>23</v>
      </c>
      <c r="D33" s="9" t="str">
        <f>General!$E$188</f>
        <v>Underground Cables (2018 onwards)</v>
      </c>
      <c r="E33" s="24" t="str">
        <f t="shared" si="5"/>
        <v>TransGrid</v>
      </c>
      <c r="F33" s="24" t="str">
        <f t="shared" si="0"/>
        <v>$Million</v>
      </c>
      <c r="G33" s="24" t="str">
        <f t="shared" si="6"/>
        <v>Various</v>
      </c>
      <c r="H33" s="24" t="str">
        <f t="shared" si="7"/>
        <v>Various</v>
      </c>
      <c r="I33" s="9"/>
      <c r="J33" s="253">
        <v>0</v>
      </c>
      <c r="K33" s="253">
        <v>0</v>
      </c>
      <c r="L33" s="231">
        <v>0</v>
      </c>
      <c r="M33" s="231">
        <v>0</v>
      </c>
      <c r="N33" s="231">
        <v>0</v>
      </c>
      <c r="O33" s="55">
        <f t="shared" si="1"/>
        <v>0</v>
      </c>
      <c r="P33" s="9"/>
      <c r="Q33" s="67">
        <f>J33*Inflation!V$18</f>
        <v>0</v>
      </c>
      <c r="R33" s="67">
        <f>K33*Inflation!W$18</f>
        <v>0</v>
      </c>
      <c r="S33" s="67">
        <f>L33*Inflation!X$18</f>
        <v>0</v>
      </c>
      <c r="T33" s="67">
        <f>M33*Inflation!Y$18</f>
        <v>0</v>
      </c>
      <c r="U33" s="67">
        <f>N33*Inflation!Z$18</f>
        <v>0</v>
      </c>
      <c r="V33" s="55">
        <f t="shared" si="2"/>
        <v>0</v>
      </c>
    </row>
    <row r="34" spans="3:22" x14ac:dyDescent="0.2">
      <c r="C34" s="28">
        <f t="shared" si="3"/>
        <v>24</v>
      </c>
      <c r="D34" s="9" t="str">
        <f>General!$E$189</f>
        <v>Substations (2018 onwards)</v>
      </c>
      <c r="E34" s="24" t="str">
        <f t="shared" si="5"/>
        <v>TransGrid</v>
      </c>
      <c r="F34" s="24" t="str">
        <f t="shared" si="0"/>
        <v>$Million</v>
      </c>
      <c r="G34" s="24" t="str">
        <f t="shared" si="6"/>
        <v>Various</v>
      </c>
      <c r="H34" s="24" t="str">
        <f t="shared" si="7"/>
        <v>Various</v>
      </c>
      <c r="I34" s="9"/>
      <c r="J34" s="253">
        <v>134.87428492010474</v>
      </c>
      <c r="K34" s="253">
        <v>63.337704885977558</v>
      </c>
      <c r="L34" s="231">
        <v>0</v>
      </c>
      <c r="M34" s="231">
        <v>0</v>
      </c>
      <c r="N34" s="231">
        <v>0</v>
      </c>
      <c r="O34" s="55">
        <f t="shared" si="1"/>
        <v>198.2119898060823</v>
      </c>
      <c r="P34" s="9"/>
      <c r="Q34" s="67">
        <f>J34*Inflation!V$18</f>
        <v>132.94767080426735</v>
      </c>
      <c r="R34" s="67">
        <f>K34*Inflation!W$18</f>
        <v>60.662046257822809</v>
      </c>
      <c r="S34" s="67">
        <f>L34*Inflation!X$18</f>
        <v>0</v>
      </c>
      <c r="T34" s="67">
        <f>M34*Inflation!Y$18</f>
        <v>0</v>
      </c>
      <c r="U34" s="67">
        <f>N34*Inflation!Z$18</f>
        <v>0</v>
      </c>
      <c r="V34" s="55">
        <f t="shared" si="2"/>
        <v>193.60971706209017</v>
      </c>
    </row>
    <row r="35" spans="3:22" x14ac:dyDescent="0.2">
      <c r="C35" s="28">
        <f t="shared" si="3"/>
        <v>25</v>
      </c>
      <c r="D35" s="9" t="str">
        <f>General!$E$190</f>
        <v>Secondary Systems (2018-23)</v>
      </c>
      <c r="E35" s="24" t="str">
        <f t="shared" si="5"/>
        <v>TransGrid</v>
      </c>
      <c r="F35" s="24" t="str">
        <f t="shared" si="0"/>
        <v>$Million</v>
      </c>
      <c r="G35" s="24" t="str">
        <f t="shared" si="6"/>
        <v>Various</v>
      </c>
      <c r="H35" s="24" t="str">
        <f t="shared" si="7"/>
        <v>Various</v>
      </c>
      <c r="I35" s="9"/>
      <c r="J35" s="253">
        <v>5.4324519689100157</v>
      </c>
      <c r="K35" s="253">
        <v>2.7106485183678317</v>
      </c>
      <c r="L35" s="231">
        <v>0</v>
      </c>
      <c r="M35" s="231">
        <v>0</v>
      </c>
      <c r="N35" s="231">
        <v>0</v>
      </c>
      <c r="O35" s="55">
        <f t="shared" si="1"/>
        <v>8.143100487277847</v>
      </c>
      <c r="P35" s="9"/>
      <c r="Q35" s="67">
        <f>J35*Inflation!V$18</f>
        <v>5.3548520123793057</v>
      </c>
      <c r="R35" s="67">
        <f>K35*Inflation!W$18</f>
        <v>2.5961389997624065</v>
      </c>
      <c r="S35" s="67">
        <f>L35*Inflation!X$18</f>
        <v>0</v>
      </c>
      <c r="T35" s="67">
        <f>M35*Inflation!Y$18</f>
        <v>0</v>
      </c>
      <c r="U35" s="67">
        <f>N35*Inflation!Z$18</f>
        <v>0</v>
      </c>
      <c r="V35" s="55">
        <f t="shared" si="2"/>
        <v>7.9509910121417118</v>
      </c>
    </row>
    <row r="36" spans="3:22" x14ac:dyDescent="0.2">
      <c r="C36" s="28">
        <f t="shared" si="3"/>
        <v>26</v>
      </c>
      <c r="D36" s="9" t="str">
        <f>General!$E$191</f>
        <v>Communications (short life) (2018 onwards)</v>
      </c>
      <c r="E36" s="24" t="str">
        <f t="shared" si="5"/>
        <v>TransGrid</v>
      </c>
      <c r="F36" s="24" t="str">
        <f t="shared" si="0"/>
        <v>$Million</v>
      </c>
      <c r="G36" s="24" t="str">
        <f t="shared" si="6"/>
        <v>Various</v>
      </c>
      <c r="H36" s="24" t="str">
        <f t="shared" si="7"/>
        <v>Various</v>
      </c>
      <c r="I36" s="9"/>
      <c r="J36" s="253">
        <v>0.24882357937932537</v>
      </c>
      <c r="K36" s="253">
        <v>0.12270425391788538</v>
      </c>
      <c r="L36" s="231">
        <v>0</v>
      </c>
      <c r="M36" s="231">
        <v>0</v>
      </c>
      <c r="N36" s="231">
        <v>0</v>
      </c>
      <c r="O36" s="55">
        <f t="shared" si="1"/>
        <v>0.37152783329721073</v>
      </c>
      <c r="P36" s="9"/>
      <c r="Q36" s="67">
        <f>J36*Inflation!V$18</f>
        <v>0.24526925454513351</v>
      </c>
      <c r="R36" s="67">
        <f>K36*Inflation!W$18</f>
        <v>0.11752069546249576</v>
      </c>
      <c r="S36" s="67">
        <f>L36*Inflation!X$18</f>
        <v>0</v>
      </c>
      <c r="T36" s="67">
        <f>M36*Inflation!Y$18</f>
        <v>0</v>
      </c>
      <c r="U36" s="67">
        <f>N36*Inflation!Z$18</f>
        <v>0</v>
      </c>
      <c r="V36" s="55">
        <f t="shared" si="2"/>
        <v>0.36278995000762926</v>
      </c>
    </row>
    <row r="37" spans="3:22" x14ac:dyDescent="0.2">
      <c r="C37" s="28">
        <f t="shared" si="3"/>
        <v>27</v>
      </c>
      <c r="D37" s="9" t="str">
        <f>General!$E$192</f>
        <v>Business IT (2018 onwards)</v>
      </c>
      <c r="E37" s="24" t="str">
        <f t="shared" si="5"/>
        <v>TransGrid</v>
      </c>
      <c r="F37" s="24" t="str">
        <f t="shared" si="0"/>
        <v>$Million</v>
      </c>
      <c r="G37" s="24" t="str">
        <f t="shared" si="6"/>
        <v>Various</v>
      </c>
      <c r="H37" s="24" t="str">
        <f t="shared" si="7"/>
        <v>Various</v>
      </c>
      <c r="I37" s="9"/>
      <c r="J37" s="253">
        <v>0</v>
      </c>
      <c r="K37" s="253">
        <v>0</v>
      </c>
      <c r="L37" s="231">
        <v>0</v>
      </c>
      <c r="M37" s="231">
        <v>0</v>
      </c>
      <c r="N37" s="231">
        <v>0</v>
      </c>
      <c r="O37" s="55">
        <f t="shared" si="1"/>
        <v>0</v>
      </c>
      <c r="P37" s="9"/>
      <c r="Q37" s="67">
        <f>J37*Inflation!V$18</f>
        <v>0</v>
      </c>
      <c r="R37" s="67">
        <f>K37*Inflation!W$18</f>
        <v>0</v>
      </c>
      <c r="S37" s="67">
        <f>L37*Inflation!X$18</f>
        <v>0</v>
      </c>
      <c r="T37" s="67">
        <f>M37*Inflation!Y$18</f>
        <v>0</v>
      </c>
      <c r="U37" s="67">
        <f>N37*Inflation!Z$18</f>
        <v>0</v>
      </c>
      <c r="V37" s="55">
        <f t="shared" si="2"/>
        <v>0</v>
      </c>
    </row>
    <row r="38" spans="3:22" x14ac:dyDescent="0.2">
      <c r="C38" s="28">
        <f t="shared" si="3"/>
        <v>28</v>
      </c>
      <c r="D38" s="9" t="str">
        <f>General!$E$193</f>
        <v>Minor Plant, Motor Vehicles &amp; Mobile Plant (2018 onwards)</v>
      </c>
      <c r="E38" s="24" t="str">
        <f t="shared" si="5"/>
        <v>TransGrid</v>
      </c>
      <c r="F38" s="24" t="str">
        <f t="shared" si="0"/>
        <v>$Million</v>
      </c>
      <c r="G38" s="24" t="str">
        <f t="shared" si="6"/>
        <v>Various</v>
      </c>
      <c r="H38" s="24" t="str">
        <f t="shared" si="7"/>
        <v>Various</v>
      </c>
      <c r="I38" s="9"/>
      <c r="J38" s="253">
        <v>0</v>
      </c>
      <c r="K38" s="253">
        <v>0</v>
      </c>
      <c r="L38" s="231">
        <v>0</v>
      </c>
      <c r="M38" s="231">
        <v>0</v>
      </c>
      <c r="N38" s="231">
        <v>0</v>
      </c>
      <c r="O38" s="55">
        <f t="shared" si="1"/>
        <v>0</v>
      </c>
      <c r="P38" s="9"/>
      <c r="Q38" s="67">
        <f>J38*Inflation!V$18</f>
        <v>0</v>
      </c>
      <c r="R38" s="67">
        <f>K38*Inflation!W$18</f>
        <v>0</v>
      </c>
      <c r="S38" s="67">
        <f>L38*Inflation!X$18</f>
        <v>0</v>
      </c>
      <c r="T38" s="67">
        <f>M38*Inflation!Y$18</f>
        <v>0</v>
      </c>
      <c r="U38" s="67">
        <f>N38*Inflation!Z$18</f>
        <v>0</v>
      </c>
      <c r="V38" s="55">
        <f t="shared" si="2"/>
        <v>0</v>
      </c>
    </row>
    <row r="39" spans="3:22" x14ac:dyDescent="0.2">
      <c r="C39" s="28">
        <f t="shared" si="3"/>
        <v>29</v>
      </c>
      <c r="D39" s="9" t="str">
        <f>General!$E$194</f>
        <v>Transmission Line Life Extension (2018 onwards)</v>
      </c>
      <c r="E39" s="24" t="str">
        <f t="shared" si="5"/>
        <v>TransGrid</v>
      </c>
      <c r="F39" s="24" t="str">
        <f t="shared" si="0"/>
        <v>$Million</v>
      </c>
      <c r="G39" s="24" t="str">
        <f t="shared" si="6"/>
        <v>Various</v>
      </c>
      <c r="H39" s="24" t="str">
        <f t="shared" si="7"/>
        <v>Various</v>
      </c>
      <c r="I39" s="9"/>
      <c r="J39" s="253">
        <v>0</v>
      </c>
      <c r="K39" s="253">
        <v>0</v>
      </c>
      <c r="L39" s="231">
        <v>0</v>
      </c>
      <c r="M39" s="231">
        <v>0</v>
      </c>
      <c r="N39" s="231">
        <v>0</v>
      </c>
      <c r="O39" s="55">
        <f t="shared" si="1"/>
        <v>0</v>
      </c>
      <c r="P39" s="9"/>
      <c r="Q39" s="67">
        <f>J39*Inflation!V$18</f>
        <v>0</v>
      </c>
      <c r="R39" s="67">
        <f>K39*Inflation!W$18</f>
        <v>0</v>
      </c>
      <c r="S39" s="67">
        <f>L39*Inflation!X$18</f>
        <v>0</v>
      </c>
      <c r="T39" s="67">
        <f>M39*Inflation!Y$18</f>
        <v>0</v>
      </c>
      <c r="U39" s="67">
        <f>N39*Inflation!Z$18</f>
        <v>0</v>
      </c>
      <c r="V39" s="55">
        <f t="shared" si="2"/>
        <v>0</v>
      </c>
    </row>
    <row r="40" spans="3:22" x14ac:dyDescent="0.2">
      <c r="C40" s="28">
        <f t="shared" si="3"/>
        <v>30</v>
      </c>
      <c r="D40" s="9" t="str">
        <f>General!$E$195</f>
        <v>Land and Easements</v>
      </c>
      <c r="E40" s="24" t="str">
        <f t="shared" si="5"/>
        <v>TransGrid</v>
      </c>
      <c r="F40" s="24" t="str">
        <f t="shared" si="0"/>
        <v>$Million</v>
      </c>
      <c r="G40" s="24" t="str">
        <f t="shared" si="6"/>
        <v>Various</v>
      </c>
      <c r="H40" s="24" t="str">
        <f t="shared" si="7"/>
        <v>Various</v>
      </c>
      <c r="I40" s="9"/>
      <c r="J40" s="253">
        <v>51.089589358537722</v>
      </c>
      <c r="K40" s="253">
        <v>80.962497721455634</v>
      </c>
      <c r="L40" s="231">
        <v>0</v>
      </c>
      <c r="M40" s="231">
        <v>0</v>
      </c>
      <c r="N40" s="231">
        <v>0</v>
      </c>
      <c r="O40" s="55">
        <f t="shared" si="1"/>
        <v>132.05208707999336</v>
      </c>
      <c r="P40" s="9"/>
      <c r="Q40" s="67">
        <f>J40*Inflation!V$18</f>
        <v>50.359799212930632</v>
      </c>
      <c r="R40" s="67">
        <f>K40*Inflation!W$18</f>
        <v>77.542291606072183</v>
      </c>
      <c r="S40" s="67">
        <f>L40*Inflation!X$18</f>
        <v>0</v>
      </c>
      <c r="T40" s="67">
        <f>M40*Inflation!Y$18</f>
        <v>0</v>
      </c>
      <c r="U40" s="67">
        <f>N40*Inflation!Z$18</f>
        <v>0</v>
      </c>
      <c r="V40" s="55">
        <f t="shared" si="2"/>
        <v>127.90209081900281</v>
      </c>
    </row>
    <row r="41" spans="3:22" x14ac:dyDescent="0.2">
      <c r="C41" s="28">
        <f t="shared" si="3"/>
        <v>31</v>
      </c>
      <c r="D41" s="9" t="str">
        <f>General!$E$196</f>
        <v>Synchronous Condensers</v>
      </c>
      <c r="E41" s="24" t="str">
        <f t="shared" si="5"/>
        <v>TransGrid</v>
      </c>
      <c r="F41" s="24" t="str">
        <f t="shared" si="0"/>
        <v>$Million</v>
      </c>
      <c r="G41" s="24" t="str">
        <f t="shared" si="6"/>
        <v>Various</v>
      </c>
      <c r="H41" s="24" t="str">
        <f t="shared" si="7"/>
        <v>Various</v>
      </c>
      <c r="I41" s="9"/>
      <c r="J41" s="253">
        <v>80.772863874491648</v>
      </c>
      <c r="K41" s="253">
        <v>0</v>
      </c>
      <c r="L41" s="231">
        <v>0</v>
      </c>
      <c r="M41" s="231">
        <v>0</v>
      </c>
      <c r="N41" s="231">
        <v>0</v>
      </c>
      <c r="O41" s="55">
        <f t="shared" si="1"/>
        <v>80.772863874491648</v>
      </c>
      <c r="P41" s="9"/>
      <c r="Q41" s="67">
        <f>J41*Inflation!V$18</f>
        <v>79.619062467430311</v>
      </c>
      <c r="R41" s="67">
        <f>K41*Inflation!W$18</f>
        <v>0</v>
      </c>
      <c r="S41" s="67">
        <f>L41*Inflation!X$18</f>
        <v>0</v>
      </c>
      <c r="T41" s="67">
        <f>M41*Inflation!Y$18</f>
        <v>0</v>
      </c>
      <c r="U41" s="67">
        <f>N41*Inflation!Z$18</f>
        <v>0</v>
      </c>
      <c r="V41" s="55">
        <f t="shared" si="2"/>
        <v>79.619062467430311</v>
      </c>
    </row>
    <row r="42" spans="3:22" x14ac:dyDescent="0.2">
      <c r="C42" s="28">
        <f t="shared" si="3"/>
        <v>32</v>
      </c>
      <c r="D42" s="9" t="str">
        <f>General!$E$197</f>
        <v>Leasehold Land and Property</v>
      </c>
      <c r="E42" s="24" t="str">
        <f t="shared" si="5"/>
        <v>TransGrid</v>
      </c>
      <c r="F42" s="24" t="str">
        <f t="shared" si="0"/>
        <v>$Million</v>
      </c>
      <c r="G42" s="24" t="str">
        <f t="shared" si="6"/>
        <v>Various</v>
      </c>
      <c r="H42" s="24" t="str">
        <f t="shared" si="7"/>
        <v>Various</v>
      </c>
      <c r="I42" s="9"/>
      <c r="J42" s="114">
        <v>0</v>
      </c>
      <c r="K42" s="114">
        <v>0</v>
      </c>
      <c r="L42" s="114">
        <v>0</v>
      </c>
      <c r="M42" s="114">
        <v>0</v>
      </c>
      <c r="N42" s="114">
        <v>0</v>
      </c>
      <c r="O42" s="55">
        <f t="shared" si="1"/>
        <v>0</v>
      </c>
      <c r="P42" s="9"/>
      <c r="Q42" s="67">
        <f>J42*Inflation!V$18</f>
        <v>0</v>
      </c>
      <c r="R42" s="67">
        <f>K42*Inflation!W$18</f>
        <v>0</v>
      </c>
      <c r="S42" s="67">
        <f>L42*Inflation!X$18</f>
        <v>0</v>
      </c>
      <c r="T42" s="67">
        <f>M42*Inflation!Y$18</f>
        <v>0</v>
      </c>
      <c r="U42" s="67">
        <f>N42*Inflation!Z$18</f>
        <v>0</v>
      </c>
      <c r="V42" s="55">
        <f t="shared" si="2"/>
        <v>0</v>
      </c>
    </row>
    <row r="43" spans="3:22" hidden="1" outlineLevel="1" x14ac:dyDescent="0.2">
      <c r="C43" s="28">
        <f t="shared" si="3"/>
        <v>33</v>
      </c>
      <c r="D43" s="9" t="str">
        <f>General!$E$198</f>
        <v>[Spare]</v>
      </c>
      <c r="E43" s="24" t="str">
        <f t="shared" si="5"/>
        <v>TransGrid</v>
      </c>
      <c r="F43" s="24" t="str">
        <f t="shared" si="0"/>
        <v>$Million</v>
      </c>
      <c r="G43" s="24" t="str">
        <f t="shared" si="6"/>
        <v>Various</v>
      </c>
      <c r="H43" s="24" t="str">
        <f t="shared" si="7"/>
        <v>Various</v>
      </c>
      <c r="I43" s="9"/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55">
        <f t="shared" si="1"/>
        <v>0</v>
      </c>
      <c r="P43" s="9"/>
      <c r="Q43" s="67">
        <f>J43*Inflation!V$18</f>
        <v>0</v>
      </c>
      <c r="R43" s="67">
        <f>K43*Inflation!W$18</f>
        <v>0</v>
      </c>
      <c r="S43" s="67">
        <f>L43*Inflation!X$18</f>
        <v>0</v>
      </c>
      <c r="T43" s="67">
        <f>M43*Inflation!Y$18</f>
        <v>0</v>
      </c>
      <c r="U43" s="67">
        <f>N43*Inflation!Z$18</f>
        <v>0</v>
      </c>
      <c r="V43" s="55">
        <f t="shared" si="2"/>
        <v>0</v>
      </c>
    </row>
    <row r="44" spans="3:22" hidden="1" outlineLevel="1" x14ac:dyDescent="0.2">
      <c r="C44" s="28">
        <f t="shared" si="3"/>
        <v>34</v>
      </c>
      <c r="D44" s="9" t="str">
        <f>General!$E$199</f>
        <v>[Spare]</v>
      </c>
      <c r="E44" s="24" t="str">
        <f t="shared" si="5"/>
        <v>TransGrid</v>
      </c>
      <c r="F44" s="24" t="str">
        <f t="shared" si="0"/>
        <v>$Million</v>
      </c>
      <c r="G44" s="24" t="str">
        <f t="shared" si="6"/>
        <v>Various</v>
      </c>
      <c r="H44" s="24" t="str">
        <f t="shared" si="7"/>
        <v>Various</v>
      </c>
      <c r="I44" s="9"/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55">
        <f t="shared" si="1"/>
        <v>0</v>
      </c>
      <c r="P44" s="9"/>
      <c r="Q44" s="67">
        <f>J44*Inflation!V$18</f>
        <v>0</v>
      </c>
      <c r="R44" s="67">
        <f>K44*Inflation!W$18</f>
        <v>0</v>
      </c>
      <c r="S44" s="67">
        <f>L44*Inflation!X$18</f>
        <v>0</v>
      </c>
      <c r="T44" s="67">
        <f>M44*Inflation!Y$18</f>
        <v>0</v>
      </c>
      <c r="U44" s="67">
        <f>N44*Inflation!Z$18</f>
        <v>0</v>
      </c>
      <c r="V44" s="55">
        <f t="shared" si="2"/>
        <v>0</v>
      </c>
    </row>
    <row r="45" spans="3:22" hidden="1" outlineLevel="1" x14ac:dyDescent="0.2">
      <c r="C45" s="28">
        <f t="shared" si="3"/>
        <v>35</v>
      </c>
      <c r="D45" s="9" t="str">
        <f>General!$E$200</f>
        <v>[Spare]</v>
      </c>
      <c r="E45" s="24" t="str">
        <f t="shared" si="5"/>
        <v>TransGrid</v>
      </c>
      <c r="F45" s="24" t="str">
        <f t="shared" si="0"/>
        <v>$Million</v>
      </c>
      <c r="G45" s="24" t="str">
        <f t="shared" si="6"/>
        <v>Various</v>
      </c>
      <c r="H45" s="24" t="str">
        <f t="shared" si="7"/>
        <v>Various</v>
      </c>
      <c r="I45" s="9"/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55">
        <f t="shared" si="1"/>
        <v>0</v>
      </c>
      <c r="P45" s="9"/>
      <c r="Q45" s="67">
        <f>J45*Inflation!V$18</f>
        <v>0</v>
      </c>
      <c r="R45" s="67">
        <f>K45*Inflation!W$18</f>
        <v>0</v>
      </c>
      <c r="S45" s="67">
        <f>L45*Inflation!X$18</f>
        <v>0</v>
      </c>
      <c r="T45" s="67">
        <f>M45*Inflation!Y$18</f>
        <v>0</v>
      </c>
      <c r="U45" s="67">
        <f>N45*Inflation!Z$18</f>
        <v>0</v>
      </c>
      <c r="V45" s="55">
        <f t="shared" si="2"/>
        <v>0</v>
      </c>
    </row>
    <row r="46" spans="3:22" hidden="1" outlineLevel="1" x14ac:dyDescent="0.2">
      <c r="C46" s="28">
        <f t="shared" si="3"/>
        <v>36</v>
      </c>
      <c r="D46" s="9" t="str">
        <f>General!$E$201</f>
        <v>[Spare]</v>
      </c>
      <c r="E46" s="24" t="str">
        <f t="shared" si="5"/>
        <v>TransGrid</v>
      </c>
      <c r="F46" s="24" t="str">
        <f t="shared" si="0"/>
        <v>$Million</v>
      </c>
      <c r="G46" s="24" t="str">
        <f t="shared" si="6"/>
        <v>Various</v>
      </c>
      <c r="H46" s="24" t="str">
        <f t="shared" si="7"/>
        <v>Various</v>
      </c>
      <c r="I46" s="9"/>
      <c r="J46" s="114">
        <v>0</v>
      </c>
      <c r="K46" s="114">
        <v>0</v>
      </c>
      <c r="L46" s="114">
        <v>0</v>
      </c>
      <c r="M46" s="114">
        <v>0</v>
      </c>
      <c r="N46" s="114">
        <v>0</v>
      </c>
      <c r="O46" s="55">
        <f t="shared" si="1"/>
        <v>0</v>
      </c>
      <c r="P46" s="9"/>
      <c r="Q46" s="67">
        <f>J46*Inflation!V$18</f>
        <v>0</v>
      </c>
      <c r="R46" s="67">
        <f>K46*Inflation!W$18</f>
        <v>0</v>
      </c>
      <c r="S46" s="67">
        <f>L46*Inflation!X$18</f>
        <v>0</v>
      </c>
      <c r="T46" s="67">
        <f>M46*Inflation!Y$18</f>
        <v>0</v>
      </c>
      <c r="U46" s="67">
        <f>N46*Inflation!Z$18</f>
        <v>0</v>
      </c>
      <c r="V46" s="55">
        <f t="shared" si="2"/>
        <v>0</v>
      </c>
    </row>
    <row r="47" spans="3:22" hidden="1" outlineLevel="1" x14ac:dyDescent="0.2">
      <c r="C47" s="28">
        <f t="shared" si="3"/>
        <v>37</v>
      </c>
      <c r="D47" s="9" t="str">
        <f>General!$E$202</f>
        <v>[Spare]</v>
      </c>
      <c r="E47" s="24" t="str">
        <f t="shared" si="5"/>
        <v>TransGrid</v>
      </c>
      <c r="F47" s="24" t="str">
        <f t="shared" si="0"/>
        <v>$Million</v>
      </c>
      <c r="G47" s="24" t="str">
        <f t="shared" si="6"/>
        <v>Various</v>
      </c>
      <c r="H47" s="24" t="str">
        <f t="shared" si="7"/>
        <v>Various</v>
      </c>
      <c r="I47" s="9"/>
      <c r="J47" s="114">
        <v>0</v>
      </c>
      <c r="K47" s="114">
        <v>0</v>
      </c>
      <c r="L47" s="114">
        <v>0</v>
      </c>
      <c r="M47" s="114">
        <v>0</v>
      </c>
      <c r="N47" s="114">
        <v>0</v>
      </c>
      <c r="O47" s="55">
        <f t="shared" si="1"/>
        <v>0</v>
      </c>
      <c r="P47" s="9"/>
      <c r="Q47" s="67">
        <f>J47*Inflation!V$18</f>
        <v>0</v>
      </c>
      <c r="R47" s="67">
        <f>K47*Inflation!W$18</f>
        <v>0</v>
      </c>
      <c r="S47" s="67">
        <f>L47*Inflation!X$18</f>
        <v>0</v>
      </c>
      <c r="T47" s="67">
        <f>M47*Inflation!Y$18</f>
        <v>0</v>
      </c>
      <c r="U47" s="67">
        <f>N47*Inflation!Z$18</f>
        <v>0</v>
      </c>
      <c r="V47" s="55">
        <f t="shared" si="2"/>
        <v>0</v>
      </c>
    </row>
    <row r="48" spans="3:22" hidden="1" outlineLevel="1" x14ac:dyDescent="0.2">
      <c r="C48" s="28">
        <f t="shared" si="3"/>
        <v>38</v>
      </c>
      <c r="D48" s="9" t="str">
        <f>General!$E$203</f>
        <v>[Spare]</v>
      </c>
      <c r="E48" s="24" t="str">
        <f t="shared" si="5"/>
        <v>TransGrid</v>
      </c>
      <c r="F48" s="24" t="str">
        <f t="shared" si="0"/>
        <v>$Million</v>
      </c>
      <c r="G48" s="24" t="str">
        <f t="shared" si="6"/>
        <v>Various</v>
      </c>
      <c r="H48" s="24" t="str">
        <f t="shared" si="7"/>
        <v>Various</v>
      </c>
      <c r="I48" s="9"/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55">
        <f t="shared" si="1"/>
        <v>0</v>
      </c>
      <c r="P48" s="9"/>
      <c r="Q48" s="67">
        <f>J48*Inflation!V$18</f>
        <v>0</v>
      </c>
      <c r="R48" s="67">
        <f>K48*Inflation!W$18</f>
        <v>0</v>
      </c>
      <c r="S48" s="67">
        <f>L48*Inflation!X$18</f>
        <v>0</v>
      </c>
      <c r="T48" s="67">
        <f>M48*Inflation!Y$18</f>
        <v>0</v>
      </c>
      <c r="U48" s="67">
        <f>N48*Inflation!Z$18</f>
        <v>0</v>
      </c>
      <c r="V48" s="55">
        <f t="shared" si="2"/>
        <v>0</v>
      </c>
    </row>
    <row r="49" spans="1:22" hidden="1" outlineLevel="1" x14ac:dyDescent="0.2">
      <c r="C49" s="28">
        <f t="shared" si="3"/>
        <v>39</v>
      </c>
      <c r="D49" s="9" t="str">
        <f>General!$E$204</f>
        <v>[Spare]</v>
      </c>
      <c r="E49" s="24" t="str">
        <f t="shared" si="5"/>
        <v>TransGrid</v>
      </c>
      <c r="F49" s="24" t="str">
        <f t="shared" si="0"/>
        <v>$Million</v>
      </c>
      <c r="G49" s="24" t="str">
        <f t="shared" si="6"/>
        <v>Various</v>
      </c>
      <c r="H49" s="24" t="str">
        <f t="shared" si="7"/>
        <v>Various</v>
      </c>
      <c r="I49" s="9"/>
      <c r="J49" s="114">
        <v>0</v>
      </c>
      <c r="K49" s="114">
        <v>0</v>
      </c>
      <c r="L49" s="114">
        <v>0</v>
      </c>
      <c r="M49" s="114">
        <v>0</v>
      </c>
      <c r="N49" s="114">
        <v>0</v>
      </c>
      <c r="O49" s="55">
        <f t="shared" si="1"/>
        <v>0</v>
      </c>
      <c r="P49" s="9"/>
      <c r="Q49" s="67">
        <f>J49*Inflation!V$18</f>
        <v>0</v>
      </c>
      <c r="R49" s="67">
        <f>K49*Inflation!W$18</f>
        <v>0</v>
      </c>
      <c r="S49" s="67">
        <f>L49*Inflation!X$18</f>
        <v>0</v>
      </c>
      <c r="T49" s="67">
        <f>M49*Inflation!Y$18</f>
        <v>0</v>
      </c>
      <c r="U49" s="67">
        <f>N49*Inflation!Z$18</f>
        <v>0</v>
      </c>
      <c r="V49" s="55">
        <f t="shared" si="2"/>
        <v>0</v>
      </c>
    </row>
    <row r="50" spans="1:22" hidden="1" outlineLevel="1" x14ac:dyDescent="0.2">
      <c r="C50" s="28">
        <f t="shared" si="3"/>
        <v>40</v>
      </c>
      <c r="D50" s="9" t="str">
        <f>General!$E$205</f>
        <v>[Spare]</v>
      </c>
      <c r="E50" s="24" t="str">
        <f t="shared" si="5"/>
        <v>TransGrid</v>
      </c>
      <c r="F50" s="24" t="str">
        <f t="shared" si="0"/>
        <v>$Million</v>
      </c>
      <c r="G50" s="24" t="str">
        <f t="shared" si="6"/>
        <v>Various</v>
      </c>
      <c r="H50" s="24" t="str">
        <f t="shared" si="7"/>
        <v>Various</v>
      </c>
      <c r="I50" s="9"/>
      <c r="J50" s="114">
        <v>0</v>
      </c>
      <c r="K50" s="114">
        <v>0</v>
      </c>
      <c r="L50" s="114">
        <v>0</v>
      </c>
      <c r="M50" s="114">
        <v>0</v>
      </c>
      <c r="N50" s="114">
        <v>0</v>
      </c>
      <c r="O50" s="55">
        <f t="shared" si="1"/>
        <v>0</v>
      </c>
      <c r="P50" s="9"/>
      <c r="Q50" s="67">
        <f>J50*Inflation!V$18</f>
        <v>0</v>
      </c>
      <c r="R50" s="67">
        <f>K50*Inflation!W$18</f>
        <v>0</v>
      </c>
      <c r="S50" s="67">
        <f>L50*Inflation!X$18</f>
        <v>0</v>
      </c>
      <c r="T50" s="67">
        <f>M50*Inflation!Y$18</f>
        <v>0</v>
      </c>
      <c r="U50" s="67">
        <f>N50*Inflation!Z$18</f>
        <v>0</v>
      </c>
      <c r="V50" s="55">
        <f t="shared" si="2"/>
        <v>0</v>
      </c>
    </row>
    <row r="51" spans="1:22" hidden="1" outlineLevel="1" x14ac:dyDescent="0.2">
      <c r="C51" s="28">
        <f t="shared" si="3"/>
        <v>41</v>
      </c>
      <c r="D51" s="9" t="str">
        <f>General!$E$206</f>
        <v>[Spare]</v>
      </c>
      <c r="E51" s="24" t="str">
        <f t="shared" si="5"/>
        <v>TransGrid</v>
      </c>
      <c r="F51" s="24" t="str">
        <f t="shared" si="0"/>
        <v>$Million</v>
      </c>
      <c r="G51" s="24" t="str">
        <f t="shared" si="6"/>
        <v>Various</v>
      </c>
      <c r="H51" s="24" t="str">
        <f t="shared" si="7"/>
        <v>Various</v>
      </c>
      <c r="I51" s="9"/>
      <c r="J51" s="114">
        <v>0</v>
      </c>
      <c r="K51" s="114">
        <v>0</v>
      </c>
      <c r="L51" s="114">
        <v>0</v>
      </c>
      <c r="M51" s="114">
        <v>0</v>
      </c>
      <c r="N51" s="114">
        <v>0</v>
      </c>
      <c r="O51" s="55">
        <f t="shared" si="1"/>
        <v>0</v>
      </c>
      <c r="P51" s="9"/>
      <c r="Q51" s="67">
        <f>J51*Inflation!V$18</f>
        <v>0</v>
      </c>
      <c r="R51" s="67">
        <f>K51*Inflation!W$18</f>
        <v>0</v>
      </c>
      <c r="S51" s="67">
        <f>L51*Inflation!X$18</f>
        <v>0</v>
      </c>
      <c r="T51" s="67">
        <f>M51*Inflation!Y$18</f>
        <v>0</v>
      </c>
      <c r="U51" s="67">
        <f>N51*Inflation!Z$18</f>
        <v>0</v>
      </c>
      <c r="V51" s="55">
        <f t="shared" si="2"/>
        <v>0</v>
      </c>
    </row>
    <row r="52" spans="1:22" hidden="1" outlineLevel="1" x14ac:dyDescent="0.2">
      <c r="C52" s="28">
        <f t="shared" si="3"/>
        <v>42</v>
      </c>
      <c r="D52" s="9" t="str">
        <f>General!$E$207</f>
        <v>[Spare]</v>
      </c>
      <c r="E52" s="24" t="str">
        <f t="shared" si="5"/>
        <v>TransGrid</v>
      </c>
      <c r="F52" s="24" t="str">
        <f t="shared" si="0"/>
        <v>$Million</v>
      </c>
      <c r="G52" s="24" t="str">
        <f t="shared" si="6"/>
        <v>Various</v>
      </c>
      <c r="H52" s="24" t="str">
        <f t="shared" si="7"/>
        <v>Various</v>
      </c>
      <c r="I52" s="9"/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55">
        <f t="shared" si="1"/>
        <v>0</v>
      </c>
      <c r="P52" s="9"/>
      <c r="Q52" s="67">
        <f>J52*Inflation!V$18</f>
        <v>0</v>
      </c>
      <c r="R52" s="67">
        <f>K52*Inflation!W$18</f>
        <v>0</v>
      </c>
      <c r="S52" s="67">
        <f>L52*Inflation!X$18</f>
        <v>0</v>
      </c>
      <c r="T52" s="67">
        <f>M52*Inflation!Y$18</f>
        <v>0</v>
      </c>
      <c r="U52" s="67">
        <f>N52*Inflation!Z$18</f>
        <v>0</v>
      </c>
      <c r="V52" s="55">
        <f t="shared" si="2"/>
        <v>0</v>
      </c>
    </row>
    <row r="53" spans="1:22" hidden="1" outlineLevel="1" x14ac:dyDescent="0.2">
      <c r="C53" s="28">
        <f t="shared" si="3"/>
        <v>43</v>
      </c>
      <c r="D53" s="9" t="str">
        <f>General!$E$208</f>
        <v>[Spare]</v>
      </c>
      <c r="E53" s="24" t="str">
        <f t="shared" si="5"/>
        <v>TransGrid</v>
      </c>
      <c r="F53" s="24" t="str">
        <f t="shared" si="0"/>
        <v>$Million</v>
      </c>
      <c r="G53" s="24" t="str">
        <f t="shared" si="6"/>
        <v>Various</v>
      </c>
      <c r="H53" s="24" t="str">
        <f t="shared" si="7"/>
        <v>Various</v>
      </c>
      <c r="I53" s="9"/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55">
        <f t="shared" si="1"/>
        <v>0</v>
      </c>
      <c r="P53" s="9"/>
      <c r="Q53" s="67">
        <f>J53*Inflation!V$18</f>
        <v>0</v>
      </c>
      <c r="R53" s="67">
        <f>K53*Inflation!W$18</f>
        <v>0</v>
      </c>
      <c r="S53" s="67">
        <f>L53*Inflation!X$18</f>
        <v>0</v>
      </c>
      <c r="T53" s="67">
        <f>M53*Inflation!Y$18</f>
        <v>0</v>
      </c>
      <c r="U53" s="67">
        <f>N53*Inflation!Z$18</f>
        <v>0</v>
      </c>
      <c r="V53" s="55">
        <f t="shared" si="2"/>
        <v>0</v>
      </c>
    </row>
    <row r="54" spans="1:22" hidden="1" outlineLevel="1" x14ac:dyDescent="0.2">
      <c r="C54" s="28">
        <f t="shared" si="3"/>
        <v>44</v>
      </c>
      <c r="D54" s="9" t="str">
        <f>General!$E$209</f>
        <v>[Spare]</v>
      </c>
      <c r="E54" s="24" t="str">
        <f t="shared" si="5"/>
        <v>TransGrid</v>
      </c>
      <c r="F54" s="24" t="str">
        <f t="shared" si="0"/>
        <v>$Million</v>
      </c>
      <c r="G54" s="24" t="str">
        <f t="shared" si="6"/>
        <v>Various</v>
      </c>
      <c r="H54" s="24" t="str">
        <f t="shared" si="7"/>
        <v>Various</v>
      </c>
      <c r="I54" s="9"/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55">
        <f t="shared" si="1"/>
        <v>0</v>
      </c>
      <c r="P54" s="9"/>
      <c r="Q54" s="67">
        <f>J54*Inflation!V$18</f>
        <v>0</v>
      </c>
      <c r="R54" s="67">
        <f>K54*Inflation!W$18</f>
        <v>0</v>
      </c>
      <c r="S54" s="67">
        <f>L54*Inflation!X$18</f>
        <v>0</v>
      </c>
      <c r="T54" s="67">
        <f>M54*Inflation!Y$18</f>
        <v>0</v>
      </c>
      <c r="U54" s="67">
        <f>N54*Inflation!Z$18</f>
        <v>0</v>
      </c>
      <c r="V54" s="55">
        <f t="shared" si="2"/>
        <v>0</v>
      </c>
    </row>
    <row r="55" spans="1:22" hidden="1" outlineLevel="1" x14ac:dyDescent="0.2">
      <c r="C55" s="28">
        <f t="shared" si="3"/>
        <v>45</v>
      </c>
      <c r="D55" s="9" t="str">
        <f>General!$E$210</f>
        <v>[Spare]</v>
      </c>
      <c r="E55" s="24" t="str">
        <f t="shared" si="5"/>
        <v>TransGrid</v>
      </c>
      <c r="F55" s="24" t="str">
        <f t="shared" si="0"/>
        <v>$Million</v>
      </c>
      <c r="G55" s="24" t="str">
        <f t="shared" si="6"/>
        <v>Various</v>
      </c>
      <c r="H55" s="24" t="str">
        <f t="shared" si="7"/>
        <v>Various</v>
      </c>
      <c r="I55" s="9"/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55">
        <f t="shared" si="1"/>
        <v>0</v>
      </c>
      <c r="P55" s="9"/>
      <c r="Q55" s="67">
        <f>J55*Inflation!V$18</f>
        <v>0</v>
      </c>
      <c r="R55" s="67">
        <f>K55*Inflation!W$18</f>
        <v>0</v>
      </c>
      <c r="S55" s="67">
        <f>L55*Inflation!X$18</f>
        <v>0</v>
      </c>
      <c r="T55" s="67">
        <f>M55*Inflation!Y$18</f>
        <v>0</v>
      </c>
      <c r="U55" s="67">
        <f>N55*Inflation!Z$18</f>
        <v>0</v>
      </c>
      <c r="V55" s="55">
        <f t="shared" si="2"/>
        <v>0</v>
      </c>
    </row>
    <row r="56" spans="1:22" hidden="1" outlineLevel="1" x14ac:dyDescent="0.2">
      <c r="C56" s="28">
        <f t="shared" si="3"/>
        <v>46</v>
      </c>
      <c r="D56" s="9" t="str">
        <f>General!$E$211</f>
        <v>[Spare]</v>
      </c>
      <c r="E56" s="24" t="str">
        <f t="shared" si="5"/>
        <v>TransGrid</v>
      </c>
      <c r="F56" s="24" t="str">
        <f t="shared" si="0"/>
        <v>$Million</v>
      </c>
      <c r="G56" s="24" t="str">
        <f t="shared" si="6"/>
        <v>Various</v>
      </c>
      <c r="H56" s="24" t="str">
        <f t="shared" si="7"/>
        <v>Various</v>
      </c>
      <c r="I56" s="9"/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55">
        <f t="shared" si="1"/>
        <v>0</v>
      </c>
      <c r="P56" s="9"/>
      <c r="Q56" s="67">
        <f>J56*Inflation!V$18</f>
        <v>0</v>
      </c>
      <c r="R56" s="67">
        <f>K56*Inflation!W$18</f>
        <v>0</v>
      </c>
      <c r="S56" s="67">
        <f>L56*Inflation!X$18</f>
        <v>0</v>
      </c>
      <c r="T56" s="67">
        <f>M56*Inflation!Y$18</f>
        <v>0</v>
      </c>
      <c r="U56" s="67">
        <f>N56*Inflation!Z$18</f>
        <v>0</v>
      </c>
      <c r="V56" s="55">
        <f t="shared" si="2"/>
        <v>0</v>
      </c>
    </row>
    <row r="57" spans="1:22" hidden="1" outlineLevel="1" x14ac:dyDescent="0.2">
      <c r="C57" s="28">
        <f t="shared" si="3"/>
        <v>47</v>
      </c>
      <c r="D57" s="9" t="str">
        <f>General!$E$212</f>
        <v>Spare straight-line tax asset class</v>
      </c>
      <c r="E57" s="24" t="str">
        <f t="shared" si="5"/>
        <v>TransGrid</v>
      </c>
      <c r="F57" s="24" t="str">
        <f t="shared" si="0"/>
        <v>$Million</v>
      </c>
      <c r="G57" s="24" t="str">
        <f t="shared" si="6"/>
        <v>Various</v>
      </c>
      <c r="H57" s="24" t="str">
        <f t="shared" si="7"/>
        <v>Various</v>
      </c>
      <c r="I57" s="9"/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55">
        <f t="shared" si="1"/>
        <v>0</v>
      </c>
      <c r="P57" s="9"/>
      <c r="Q57" s="67">
        <f>J57*Inflation!V$18</f>
        <v>0</v>
      </c>
      <c r="R57" s="67">
        <f>K57*Inflation!W$18</f>
        <v>0</v>
      </c>
      <c r="S57" s="67">
        <f>L57*Inflation!X$18</f>
        <v>0</v>
      </c>
      <c r="T57" s="67">
        <f>M57*Inflation!Y$18</f>
        <v>0</v>
      </c>
      <c r="U57" s="67">
        <f>N57*Inflation!Z$18</f>
        <v>0</v>
      </c>
      <c r="V57" s="55">
        <f t="shared" si="2"/>
        <v>0</v>
      </c>
    </row>
    <row r="58" spans="1:22" collapsed="1" x14ac:dyDescent="0.2">
      <c r="C58" s="28">
        <f t="shared" si="3"/>
        <v>48</v>
      </c>
      <c r="D58" s="9" t="str">
        <f>General!$E$213</f>
        <v xml:space="preserve">Buildings </v>
      </c>
      <c r="E58" s="24" t="str">
        <f t="shared" si="5"/>
        <v>TransGrid</v>
      </c>
      <c r="F58" s="24" t="str">
        <f t="shared" si="0"/>
        <v>$Million</v>
      </c>
      <c r="G58" s="24" t="str">
        <f t="shared" si="6"/>
        <v>Various</v>
      </c>
      <c r="H58" s="24" t="str">
        <f t="shared" si="7"/>
        <v>Various</v>
      </c>
      <c r="I58" s="9"/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55">
        <f t="shared" si="1"/>
        <v>0</v>
      </c>
      <c r="P58" s="9"/>
      <c r="Q58" s="67">
        <f>J58*Inflation!V$18</f>
        <v>0</v>
      </c>
      <c r="R58" s="67">
        <f>K58*Inflation!W$18</f>
        <v>0</v>
      </c>
      <c r="S58" s="67">
        <f>L58*Inflation!X$18</f>
        <v>0</v>
      </c>
      <c r="T58" s="67">
        <f>M58*Inflation!Y$18</f>
        <v>0</v>
      </c>
      <c r="U58" s="67">
        <f>N58*Inflation!Z$18</f>
        <v>0</v>
      </c>
      <c r="V58" s="55">
        <f t="shared" si="2"/>
        <v>0</v>
      </c>
    </row>
    <row r="59" spans="1:22" x14ac:dyDescent="0.2">
      <c r="C59" s="28">
        <f t="shared" si="3"/>
        <v>49</v>
      </c>
      <c r="D59" s="9" t="str">
        <f>General!$E$214</f>
        <v>In-house software</v>
      </c>
      <c r="E59" s="24" t="str">
        <f t="shared" si="5"/>
        <v>TransGrid</v>
      </c>
      <c r="F59" s="24" t="str">
        <f t="shared" si="0"/>
        <v>$Million</v>
      </c>
      <c r="G59" s="24" t="str">
        <f t="shared" si="6"/>
        <v>Various</v>
      </c>
      <c r="H59" s="24" t="str">
        <f t="shared" si="7"/>
        <v>Various</v>
      </c>
      <c r="I59" s="9"/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55">
        <f t="shared" si="1"/>
        <v>0</v>
      </c>
      <c r="P59" s="9"/>
      <c r="Q59" s="67">
        <f>J59*Inflation!V$18</f>
        <v>0</v>
      </c>
      <c r="R59" s="67">
        <f>K59*Inflation!W$18</f>
        <v>0</v>
      </c>
      <c r="S59" s="67">
        <f>L59*Inflation!X$18</f>
        <v>0</v>
      </c>
      <c r="T59" s="67">
        <f>M59*Inflation!Y$18</f>
        <v>0</v>
      </c>
      <c r="U59" s="67">
        <f>N59*Inflation!Z$18</f>
        <v>0</v>
      </c>
      <c r="V59" s="55">
        <f t="shared" si="2"/>
        <v>0</v>
      </c>
    </row>
    <row r="60" spans="1:22" x14ac:dyDescent="0.2">
      <c r="C60" s="28">
        <f t="shared" si="3"/>
        <v>50</v>
      </c>
      <c r="D60" s="9" t="str">
        <f>General!$E$215</f>
        <v>Equity raising costs</v>
      </c>
      <c r="E60" s="24" t="str">
        <f t="shared" si="5"/>
        <v>TransGrid</v>
      </c>
      <c r="F60" s="24" t="str">
        <f t="shared" si="0"/>
        <v>$Million</v>
      </c>
      <c r="G60" s="24" t="str">
        <f t="shared" si="6"/>
        <v>Various</v>
      </c>
      <c r="H60" s="24" t="str">
        <f t="shared" si="7"/>
        <v>Various</v>
      </c>
      <c r="I60" s="9"/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55">
        <f t="shared" si="1"/>
        <v>0</v>
      </c>
      <c r="P60" s="9"/>
      <c r="Q60" s="67">
        <f>J60*Inflation!V$18</f>
        <v>0</v>
      </c>
      <c r="R60" s="67">
        <f>K60*Inflation!W$18</f>
        <v>0</v>
      </c>
      <c r="S60" s="67">
        <f>L60*Inflation!X$18</f>
        <v>0</v>
      </c>
      <c r="T60" s="67">
        <f>M60*Inflation!Y$18</f>
        <v>0</v>
      </c>
      <c r="U60" s="67">
        <f>N60*Inflation!Z$18</f>
        <v>0</v>
      </c>
      <c r="V60" s="55">
        <f t="shared" si="2"/>
        <v>0</v>
      </c>
    </row>
    <row r="61" spans="1:22" x14ac:dyDescent="0.2">
      <c r="D61" s="58" t="str">
        <f>"Total Capex - "&amp;C10</f>
        <v>Total Capex - As Incurred - PEC</v>
      </c>
      <c r="E61" s="61" t="s">
        <v>100</v>
      </c>
      <c r="F61" s="62" t="str">
        <f t="shared" si="0"/>
        <v>$Million</v>
      </c>
      <c r="G61" s="62" t="str">
        <f t="shared" ref="G61" si="8">G60</f>
        <v>Various</v>
      </c>
      <c r="H61" s="62" t="str">
        <f t="shared" ref="H61" si="9">H60</f>
        <v>Various</v>
      </c>
      <c r="I61" s="58"/>
      <c r="J61" s="64">
        <f>SUM(J11:J60)</f>
        <v>891.82908747890883</v>
      </c>
      <c r="K61" s="64">
        <f t="shared" ref="K61:O61" si="10">SUM(K11:K60)</f>
        <v>234.95768390420841</v>
      </c>
      <c r="L61" s="64">
        <f t="shared" si="10"/>
        <v>0</v>
      </c>
      <c r="M61" s="64">
        <f t="shared" si="10"/>
        <v>0</v>
      </c>
      <c r="N61" s="64">
        <f t="shared" si="10"/>
        <v>0</v>
      </c>
      <c r="O61" s="64">
        <f t="shared" si="10"/>
        <v>1126.7867713831172</v>
      </c>
      <c r="P61" s="58"/>
      <c r="Q61" s="64">
        <f t="shared" ref="Q61:V61" si="11">SUM(Q11:Q60)</f>
        <v>879.08973905627158</v>
      </c>
      <c r="R61" s="64">
        <f t="shared" si="11"/>
        <v>225.03205500241455</v>
      </c>
      <c r="S61" s="64">
        <f t="shared" si="11"/>
        <v>0</v>
      </c>
      <c r="T61" s="64">
        <f t="shared" si="11"/>
        <v>0</v>
      </c>
      <c r="U61" s="64">
        <f t="shared" si="11"/>
        <v>0</v>
      </c>
      <c r="V61" s="64">
        <f t="shared" si="11"/>
        <v>1104.121794058686</v>
      </c>
    </row>
    <row r="63" spans="1:22" x14ac:dyDescent="0.2">
      <c r="A63" s="119">
        <f>SUM(J63:O63)</f>
        <v>0</v>
      </c>
      <c r="D63" s="10" t="s">
        <v>474</v>
      </c>
      <c r="E63" s="12" t="s">
        <v>100</v>
      </c>
      <c r="F63" s="24" t="str">
        <f>NA</f>
        <v>N/A</v>
      </c>
      <c r="G63" s="24" t="str">
        <f>NA</f>
        <v>N/A</v>
      </c>
      <c r="H63" s="24" t="str">
        <f>NA</f>
        <v>N/A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</row>
    <row r="65" spans="2:22" s="6" customFormat="1" ht="18" x14ac:dyDescent="0.2">
      <c r="B65" s="6" t="s">
        <v>473</v>
      </c>
    </row>
    <row r="67" spans="2:22" ht="15.75" x14ac:dyDescent="0.2">
      <c r="J67" s="36" t="s">
        <v>472</v>
      </c>
      <c r="K67" s="36"/>
      <c r="L67" s="36"/>
      <c r="M67" s="36"/>
      <c r="N67" s="36"/>
      <c r="O67" s="36"/>
      <c r="Q67" s="36" t="str">
        <f>"Real 2023, "&amp;End_Period</f>
        <v>Real 2023, End Period</v>
      </c>
      <c r="R67" s="36"/>
      <c r="S67" s="36"/>
      <c r="T67" s="36"/>
      <c r="U67" s="36"/>
      <c r="V67" s="36"/>
    </row>
    <row r="68" spans="2:22" ht="30" x14ac:dyDescent="0.2">
      <c r="C68" s="8" t="s">
        <v>159</v>
      </c>
      <c r="E68" s="21" t="s">
        <v>9</v>
      </c>
      <c r="F68" s="21" t="s">
        <v>10</v>
      </c>
      <c r="G68" s="21" t="s">
        <v>11</v>
      </c>
      <c r="H68" s="21" t="s">
        <v>12</v>
      </c>
      <c r="J68" s="42" t="str">
        <f>Forecast_Capex_Input!V$11</f>
        <v>FY24</v>
      </c>
      <c r="K68" s="42" t="str">
        <f>Forecast_Capex_Input!W$11</f>
        <v>FY25</v>
      </c>
      <c r="L68" s="42" t="str">
        <f>Forecast_Capex_Input!X$11</f>
        <v>FY26</v>
      </c>
      <c r="M68" s="42" t="str">
        <f>Forecast_Capex_Input!Y$11</f>
        <v>FY27</v>
      </c>
      <c r="N68" s="42" t="str">
        <f>Forecast_Capex_Input!Z$11</f>
        <v>FY28</v>
      </c>
      <c r="O68" s="42" t="str">
        <f>J68&amp;" - "&amp;N68</f>
        <v>FY24 - FY28</v>
      </c>
      <c r="Q68" s="42" t="str">
        <f>Forecast_Capex_Input!AC$11</f>
        <v>FY24</v>
      </c>
      <c r="R68" s="42" t="str">
        <f>Forecast_Capex_Input!AD$11</f>
        <v>FY25</v>
      </c>
      <c r="S68" s="42" t="str">
        <f>Forecast_Capex_Input!AE$11</f>
        <v>FY26</v>
      </c>
      <c r="T68" s="42" t="str">
        <f>Forecast_Capex_Input!AF$11</f>
        <v>FY27</v>
      </c>
      <c r="U68" s="42" t="str">
        <f>Forecast_Capex_Input!AG$11</f>
        <v>FY28</v>
      </c>
      <c r="V68" s="42" t="str">
        <f>Q68&amp;" - "&amp;U68</f>
        <v>FY24 - FY28</v>
      </c>
    </row>
    <row r="69" spans="2:22" hidden="1" outlineLevel="1" x14ac:dyDescent="0.2">
      <c r="C69" s="27">
        <v>1</v>
      </c>
      <c r="D69" s="9" t="str">
        <f>General!$E$166</f>
        <v>Transmission Lines (pre 2004-05)</v>
      </c>
      <c r="E69" s="12" t="s">
        <v>95</v>
      </c>
      <c r="F69" s="24" t="str">
        <f t="shared" ref="F69:F119" si="12">Unit_Dollar_M</f>
        <v>$Million</v>
      </c>
      <c r="G69" s="12" t="s">
        <v>470</v>
      </c>
      <c r="H69" s="12" t="s">
        <v>470</v>
      </c>
      <c r="I69" s="9"/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55">
        <f t="shared" ref="O69:O118" si="13">SUM(J69:N69)</f>
        <v>0</v>
      </c>
      <c r="P69" s="9"/>
      <c r="Q69" s="67">
        <f>J69*Inflation!V$18</f>
        <v>0</v>
      </c>
      <c r="R69" s="67">
        <f>K69*Inflation!W$18</f>
        <v>0</v>
      </c>
      <c r="S69" s="67">
        <f>L69*Inflation!X$18</f>
        <v>0</v>
      </c>
      <c r="T69" s="67">
        <f>M69*Inflation!Y$18</f>
        <v>0</v>
      </c>
      <c r="U69" s="67">
        <f>N69*Inflation!Z$18</f>
        <v>0</v>
      </c>
      <c r="V69" s="55">
        <f t="shared" ref="V69:V118" si="14">SUM(Q69:U69)</f>
        <v>0</v>
      </c>
    </row>
    <row r="70" spans="2:22" hidden="1" outlineLevel="1" x14ac:dyDescent="0.2">
      <c r="C70" s="28">
        <f t="shared" ref="C70:C118" si="15">C69+1</f>
        <v>2</v>
      </c>
      <c r="D70" s="9" t="str">
        <f>General!$E$167</f>
        <v>Underground Cables (pre 2004-05)</v>
      </c>
      <c r="E70" s="24" t="str">
        <f>E69</f>
        <v>TransGrid</v>
      </c>
      <c r="F70" s="24" t="str">
        <f t="shared" si="12"/>
        <v>$Million</v>
      </c>
      <c r="G70" s="24" t="str">
        <f t="shared" ref="G70:G119" si="16">G69</f>
        <v>Various</v>
      </c>
      <c r="H70" s="24" t="str">
        <f t="shared" ref="H70:H119" si="17">H69</f>
        <v>Various</v>
      </c>
      <c r="I70" s="9"/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55">
        <f t="shared" si="13"/>
        <v>0</v>
      </c>
      <c r="P70" s="9"/>
      <c r="Q70" s="67">
        <f>J70*Inflation!V$18</f>
        <v>0</v>
      </c>
      <c r="R70" s="67">
        <f>K70*Inflation!W$18</f>
        <v>0</v>
      </c>
      <c r="S70" s="67">
        <f>L70*Inflation!X$18</f>
        <v>0</v>
      </c>
      <c r="T70" s="67">
        <f>M70*Inflation!Y$18</f>
        <v>0</v>
      </c>
      <c r="U70" s="67">
        <f>N70*Inflation!Z$18</f>
        <v>0</v>
      </c>
      <c r="V70" s="55">
        <f t="shared" si="14"/>
        <v>0</v>
      </c>
    </row>
    <row r="71" spans="2:22" hidden="1" outlineLevel="1" x14ac:dyDescent="0.2">
      <c r="C71" s="28">
        <f t="shared" si="15"/>
        <v>3</v>
      </c>
      <c r="D71" s="9" t="str">
        <f>General!$E$168</f>
        <v>Substations including Buildings (pre 2004-05)</v>
      </c>
      <c r="E71" s="24" t="str">
        <f t="shared" ref="E71:E118" si="18">E70</f>
        <v>TransGrid</v>
      </c>
      <c r="F71" s="24" t="str">
        <f t="shared" si="12"/>
        <v>$Million</v>
      </c>
      <c r="G71" s="24" t="str">
        <f t="shared" si="16"/>
        <v>Various</v>
      </c>
      <c r="H71" s="24" t="str">
        <f t="shared" si="17"/>
        <v>Various</v>
      </c>
      <c r="I71" s="9"/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55">
        <f t="shared" si="13"/>
        <v>0</v>
      </c>
      <c r="P71" s="9"/>
      <c r="Q71" s="67">
        <f>J71*Inflation!V$18</f>
        <v>0</v>
      </c>
      <c r="R71" s="67">
        <f>K71*Inflation!W$18</f>
        <v>0</v>
      </c>
      <c r="S71" s="67">
        <f>L71*Inflation!X$18</f>
        <v>0</v>
      </c>
      <c r="T71" s="67">
        <f>M71*Inflation!Y$18</f>
        <v>0</v>
      </c>
      <c r="U71" s="67">
        <f>N71*Inflation!Z$18</f>
        <v>0</v>
      </c>
      <c r="V71" s="55">
        <f t="shared" si="14"/>
        <v>0</v>
      </c>
    </row>
    <row r="72" spans="2:22" hidden="1" outlineLevel="1" x14ac:dyDescent="0.2">
      <c r="C72" s="28">
        <f t="shared" si="15"/>
        <v>4</v>
      </c>
      <c r="D72" s="9" t="str">
        <f>General!$E$169</f>
        <v>Transmission Lines (2004-09)</v>
      </c>
      <c r="E72" s="24" t="str">
        <f t="shared" si="18"/>
        <v>TransGrid</v>
      </c>
      <c r="F72" s="24" t="str">
        <f t="shared" si="12"/>
        <v>$Million</v>
      </c>
      <c r="G72" s="24" t="str">
        <f t="shared" si="16"/>
        <v>Various</v>
      </c>
      <c r="H72" s="24" t="str">
        <f t="shared" si="17"/>
        <v>Various</v>
      </c>
      <c r="I72" s="9"/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55">
        <f t="shared" si="13"/>
        <v>0</v>
      </c>
      <c r="P72" s="9"/>
      <c r="Q72" s="67">
        <f>J72*Inflation!V$18</f>
        <v>0</v>
      </c>
      <c r="R72" s="67">
        <f>K72*Inflation!W$18</f>
        <v>0</v>
      </c>
      <c r="S72" s="67">
        <f>L72*Inflation!X$18</f>
        <v>0</v>
      </c>
      <c r="T72" s="67">
        <f>M72*Inflation!Y$18</f>
        <v>0</v>
      </c>
      <c r="U72" s="67">
        <f>N72*Inflation!Z$18</f>
        <v>0</v>
      </c>
      <c r="V72" s="55">
        <f t="shared" si="14"/>
        <v>0</v>
      </c>
    </row>
    <row r="73" spans="2:22" hidden="1" outlineLevel="1" x14ac:dyDescent="0.2">
      <c r="C73" s="28">
        <f t="shared" si="15"/>
        <v>5</v>
      </c>
      <c r="D73" s="9" t="str">
        <f>General!$E$170</f>
        <v>Underground Cables (2004-09)</v>
      </c>
      <c r="E73" s="24" t="str">
        <f t="shared" si="18"/>
        <v>TransGrid</v>
      </c>
      <c r="F73" s="24" t="str">
        <f t="shared" si="12"/>
        <v>$Million</v>
      </c>
      <c r="G73" s="24" t="str">
        <f t="shared" si="16"/>
        <v>Various</v>
      </c>
      <c r="H73" s="24" t="str">
        <f t="shared" si="17"/>
        <v>Various</v>
      </c>
      <c r="I73" s="9"/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55">
        <f t="shared" si="13"/>
        <v>0</v>
      </c>
      <c r="P73" s="9"/>
      <c r="Q73" s="67">
        <f>J73*Inflation!V$18</f>
        <v>0</v>
      </c>
      <c r="R73" s="67">
        <f>K73*Inflation!W$18</f>
        <v>0</v>
      </c>
      <c r="S73" s="67">
        <f>L73*Inflation!X$18</f>
        <v>0</v>
      </c>
      <c r="T73" s="67">
        <f>M73*Inflation!Y$18</f>
        <v>0</v>
      </c>
      <c r="U73" s="67">
        <f>N73*Inflation!Z$18</f>
        <v>0</v>
      </c>
      <c r="V73" s="55">
        <f t="shared" si="14"/>
        <v>0</v>
      </c>
    </row>
    <row r="74" spans="2:22" hidden="1" outlineLevel="1" x14ac:dyDescent="0.2">
      <c r="C74" s="28">
        <f t="shared" si="15"/>
        <v>6</v>
      </c>
      <c r="D74" s="9" t="str">
        <f>General!$E$171</f>
        <v>Substations including Buildings (2004-09)</v>
      </c>
      <c r="E74" s="24" t="str">
        <f t="shared" si="18"/>
        <v>TransGrid</v>
      </c>
      <c r="F74" s="24" t="str">
        <f t="shared" si="12"/>
        <v>$Million</v>
      </c>
      <c r="G74" s="24" t="str">
        <f t="shared" si="16"/>
        <v>Various</v>
      </c>
      <c r="H74" s="24" t="str">
        <f t="shared" si="17"/>
        <v>Various</v>
      </c>
      <c r="I74" s="9"/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55">
        <f t="shared" si="13"/>
        <v>0</v>
      </c>
      <c r="P74" s="9"/>
      <c r="Q74" s="67">
        <f>J74*Inflation!V$18</f>
        <v>0</v>
      </c>
      <c r="R74" s="67">
        <f>K74*Inflation!W$18</f>
        <v>0</v>
      </c>
      <c r="S74" s="67">
        <f>L74*Inflation!X$18</f>
        <v>0</v>
      </c>
      <c r="T74" s="67">
        <f>M74*Inflation!Y$18</f>
        <v>0</v>
      </c>
      <c r="U74" s="67">
        <f>N74*Inflation!Z$18</f>
        <v>0</v>
      </c>
      <c r="V74" s="55">
        <f t="shared" si="14"/>
        <v>0</v>
      </c>
    </row>
    <row r="75" spans="2:22" hidden="1" outlineLevel="1" x14ac:dyDescent="0.2">
      <c r="C75" s="28">
        <f t="shared" si="15"/>
        <v>7</v>
      </c>
      <c r="D75" s="9" t="str">
        <f>General!$E$172</f>
        <v>SCADA and Communications (2004-09)</v>
      </c>
      <c r="E75" s="24" t="str">
        <f t="shared" si="18"/>
        <v>TransGrid</v>
      </c>
      <c r="F75" s="24" t="str">
        <f t="shared" si="12"/>
        <v>$Million</v>
      </c>
      <c r="G75" s="24" t="str">
        <f t="shared" si="16"/>
        <v>Various</v>
      </c>
      <c r="H75" s="24" t="str">
        <f t="shared" si="17"/>
        <v>Various</v>
      </c>
      <c r="I75" s="9"/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55">
        <f t="shared" si="13"/>
        <v>0</v>
      </c>
      <c r="P75" s="9"/>
      <c r="Q75" s="67">
        <f>J75*Inflation!V$18</f>
        <v>0</v>
      </c>
      <c r="R75" s="67">
        <f>K75*Inflation!W$18</f>
        <v>0</v>
      </c>
      <c r="S75" s="67">
        <f>L75*Inflation!X$18</f>
        <v>0</v>
      </c>
      <c r="T75" s="67">
        <f>M75*Inflation!Y$18</f>
        <v>0</v>
      </c>
      <c r="U75" s="67">
        <f>N75*Inflation!Z$18</f>
        <v>0</v>
      </c>
      <c r="V75" s="55">
        <f t="shared" si="14"/>
        <v>0</v>
      </c>
    </row>
    <row r="76" spans="2:22" hidden="1" outlineLevel="1" x14ac:dyDescent="0.2">
      <c r="C76" s="28">
        <f t="shared" si="15"/>
        <v>8</v>
      </c>
      <c r="D76" s="9" t="str">
        <f>General!$E$173</f>
        <v>Transmission Lines &amp; Cables (09-14)</v>
      </c>
      <c r="E76" s="24" t="str">
        <f t="shared" si="18"/>
        <v>TransGrid</v>
      </c>
      <c r="F76" s="24" t="str">
        <f t="shared" si="12"/>
        <v>$Million</v>
      </c>
      <c r="G76" s="24" t="str">
        <f t="shared" si="16"/>
        <v>Various</v>
      </c>
      <c r="H76" s="24" t="str">
        <f t="shared" si="17"/>
        <v>Various</v>
      </c>
      <c r="I76" s="9"/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55">
        <f t="shared" si="13"/>
        <v>0</v>
      </c>
      <c r="P76" s="9"/>
      <c r="Q76" s="67">
        <f>J76*Inflation!V$18</f>
        <v>0</v>
      </c>
      <c r="R76" s="67">
        <f>K76*Inflation!W$18</f>
        <v>0</v>
      </c>
      <c r="S76" s="67">
        <f>L76*Inflation!X$18</f>
        <v>0</v>
      </c>
      <c r="T76" s="67">
        <f>M76*Inflation!Y$18</f>
        <v>0</v>
      </c>
      <c r="U76" s="67">
        <f>N76*Inflation!Z$18</f>
        <v>0</v>
      </c>
      <c r="V76" s="55">
        <f t="shared" si="14"/>
        <v>0</v>
      </c>
    </row>
    <row r="77" spans="2:22" hidden="1" outlineLevel="1" x14ac:dyDescent="0.2">
      <c r="C77" s="28">
        <f t="shared" si="15"/>
        <v>9</v>
      </c>
      <c r="D77" s="9" t="str">
        <f>General!$E$174</f>
        <v>Substations (09-14)</v>
      </c>
      <c r="E77" s="24" t="str">
        <f t="shared" si="18"/>
        <v>TransGrid</v>
      </c>
      <c r="F77" s="24" t="str">
        <f t="shared" si="12"/>
        <v>$Million</v>
      </c>
      <c r="G77" s="24" t="str">
        <f t="shared" si="16"/>
        <v>Various</v>
      </c>
      <c r="H77" s="24" t="str">
        <f t="shared" si="17"/>
        <v>Various</v>
      </c>
      <c r="I77" s="9"/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55">
        <f t="shared" si="13"/>
        <v>0</v>
      </c>
      <c r="P77" s="9"/>
      <c r="Q77" s="67">
        <f>J77*Inflation!V$18</f>
        <v>0</v>
      </c>
      <c r="R77" s="67">
        <f>K77*Inflation!W$18</f>
        <v>0</v>
      </c>
      <c r="S77" s="67">
        <f>L77*Inflation!X$18</f>
        <v>0</v>
      </c>
      <c r="T77" s="67">
        <f>M77*Inflation!Y$18</f>
        <v>0</v>
      </c>
      <c r="U77" s="67">
        <f>N77*Inflation!Z$18</f>
        <v>0</v>
      </c>
      <c r="V77" s="55">
        <f t="shared" si="14"/>
        <v>0</v>
      </c>
    </row>
    <row r="78" spans="2:22" hidden="1" outlineLevel="1" x14ac:dyDescent="0.2">
      <c r="C78" s="28">
        <f t="shared" si="15"/>
        <v>10</v>
      </c>
      <c r="D78" s="9" t="str">
        <f>General!$E$175</f>
        <v>Secondary Systems (09-14)</v>
      </c>
      <c r="E78" s="24" t="str">
        <f t="shared" si="18"/>
        <v>TransGrid</v>
      </c>
      <c r="F78" s="24" t="str">
        <f t="shared" si="12"/>
        <v>$Million</v>
      </c>
      <c r="G78" s="24" t="str">
        <f t="shared" si="16"/>
        <v>Various</v>
      </c>
      <c r="H78" s="24" t="str">
        <f t="shared" si="17"/>
        <v>Various</v>
      </c>
      <c r="I78" s="9"/>
      <c r="J78" s="114">
        <v>0</v>
      </c>
      <c r="K78" s="114">
        <v>0</v>
      </c>
      <c r="L78" s="114">
        <v>0</v>
      </c>
      <c r="M78" s="114">
        <v>0</v>
      </c>
      <c r="N78" s="114">
        <v>0</v>
      </c>
      <c r="O78" s="55">
        <f t="shared" si="13"/>
        <v>0</v>
      </c>
      <c r="P78" s="9"/>
      <c r="Q78" s="67">
        <f>J78*Inflation!V$18</f>
        <v>0</v>
      </c>
      <c r="R78" s="67">
        <f>K78*Inflation!W$18</f>
        <v>0</v>
      </c>
      <c r="S78" s="67">
        <f>L78*Inflation!X$18</f>
        <v>0</v>
      </c>
      <c r="T78" s="67">
        <f>M78*Inflation!Y$18</f>
        <v>0</v>
      </c>
      <c r="U78" s="67">
        <f>N78*Inflation!Z$18</f>
        <v>0</v>
      </c>
      <c r="V78" s="55">
        <f t="shared" si="14"/>
        <v>0</v>
      </c>
    </row>
    <row r="79" spans="2:22" hidden="1" outlineLevel="1" x14ac:dyDescent="0.2">
      <c r="C79" s="28">
        <f t="shared" si="15"/>
        <v>11</v>
      </c>
      <c r="D79" s="9" t="str">
        <f>General!$E$176</f>
        <v>Communications (09-14)</v>
      </c>
      <c r="E79" s="24" t="str">
        <f t="shared" si="18"/>
        <v>TransGrid</v>
      </c>
      <c r="F79" s="24" t="str">
        <f t="shared" si="12"/>
        <v>$Million</v>
      </c>
      <c r="G79" s="24" t="str">
        <f t="shared" si="16"/>
        <v>Various</v>
      </c>
      <c r="H79" s="24" t="str">
        <f t="shared" si="17"/>
        <v>Various</v>
      </c>
      <c r="I79" s="9"/>
      <c r="J79" s="114">
        <v>0</v>
      </c>
      <c r="K79" s="114">
        <v>0</v>
      </c>
      <c r="L79" s="114">
        <v>0</v>
      </c>
      <c r="M79" s="114">
        <v>0</v>
      </c>
      <c r="N79" s="114">
        <v>0</v>
      </c>
      <c r="O79" s="55">
        <f t="shared" si="13"/>
        <v>0</v>
      </c>
      <c r="P79" s="9"/>
      <c r="Q79" s="67">
        <f>J79*Inflation!V$18</f>
        <v>0</v>
      </c>
      <c r="R79" s="67">
        <f>K79*Inflation!W$18</f>
        <v>0</v>
      </c>
      <c r="S79" s="67">
        <f>L79*Inflation!X$18</f>
        <v>0</v>
      </c>
      <c r="T79" s="67">
        <f>M79*Inflation!Y$18</f>
        <v>0</v>
      </c>
      <c r="U79" s="67">
        <f>N79*Inflation!Z$18</f>
        <v>0</v>
      </c>
      <c r="V79" s="55">
        <f t="shared" si="14"/>
        <v>0</v>
      </c>
    </row>
    <row r="80" spans="2:22" hidden="1" outlineLevel="1" x14ac:dyDescent="0.2">
      <c r="C80" s="28">
        <f t="shared" si="15"/>
        <v>12</v>
      </c>
      <c r="D80" s="9" t="str">
        <f>General!$E$177</f>
        <v>Minor Plant, Motor Vehicles &amp; Mobile Plant (2009-14)</v>
      </c>
      <c r="E80" s="24" t="str">
        <f t="shared" si="18"/>
        <v>TransGrid</v>
      </c>
      <c r="F80" s="24" t="str">
        <f t="shared" si="12"/>
        <v>$Million</v>
      </c>
      <c r="G80" s="24" t="str">
        <f t="shared" si="16"/>
        <v>Various</v>
      </c>
      <c r="H80" s="24" t="str">
        <f t="shared" si="17"/>
        <v>Various</v>
      </c>
      <c r="I80" s="9"/>
      <c r="J80" s="114">
        <v>0</v>
      </c>
      <c r="K80" s="114">
        <v>0</v>
      </c>
      <c r="L80" s="114">
        <v>0</v>
      </c>
      <c r="M80" s="114">
        <v>0</v>
      </c>
      <c r="N80" s="114">
        <v>0</v>
      </c>
      <c r="O80" s="55">
        <f t="shared" si="13"/>
        <v>0</v>
      </c>
      <c r="P80" s="9"/>
      <c r="Q80" s="67">
        <f>J80*Inflation!V$18</f>
        <v>0</v>
      </c>
      <c r="R80" s="67">
        <f>K80*Inflation!W$18</f>
        <v>0</v>
      </c>
      <c r="S80" s="67">
        <f>L80*Inflation!X$18</f>
        <v>0</v>
      </c>
      <c r="T80" s="67">
        <f>M80*Inflation!Y$18</f>
        <v>0</v>
      </c>
      <c r="U80" s="67">
        <f>N80*Inflation!Z$18</f>
        <v>0</v>
      </c>
      <c r="V80" s="55">
        <f t="shared" si="14"/>
        <v>0</v>
      </c>
    </row>
    <row r="81" spans="3:22" hidden="1" outlineLevel="1" x14ac:dyDescent="0.2">
      <c r="C81" s="28">
        <f t="shared" si="15"/>
        <v>13</v>
      </c>
      <c r="D81" s="9" t="str">
        <f>General!$E$178</f>
        <v>Transmission Lines (2014-18)</v>
      </c>
      <c r="E81" s="24" t="str">
        <f t="shared" si="18"/>
        <v>TransGrid</v>
      </c>
      <c r="F81" s="24" t="str">
        <f t="shared" si="12"/>
        <v>$Million</v>
      </c>
      <c r="G81" s="24" t="str">
        <f t="shared" si="16"/>
        <v>Various</v>
      </c>
      <c r="H81" s="24" t="str">
        <f t="shared" si="17"/>
        <v>Various</v>
      </c>
      <c r="I81" s="9"/>
      <c r="J81" s="114">
        <v>0</v>
      </c>
      <c r="K81" s="114">
        <v>0</v>
      </c>
      <c r="L81" s="114">
        <v>0</v>
      </c>
      <c r="M81" s="114">
        <v>0</v>
      </c>
      <c r="N81" s="114">
        <v>0</v>
      </c>
      <c r="O81" s="55">
        <f t="shared" si="13"/>
        <v>0</v>
      </c>
      <c r="P81" s="9"/>
      <c r="Q81" s="67">
        <f>J81*Inflation!V$18</f>
        <v>0</v>
      </c>
      <c r="R81" s="67">
        <f>K81*Inflation!W$18</f>
        <v>0</v>
      </c>
      <c r="S81" s="67">
        <f>L81*Inflation!X$18</f>
        <v>0</v>
      </c>
      <c r="T81" s="67">
        <f>M81*Inflation!Y$18</f>
        <v>0</v>
      </c>
      <c r="U81" s="67">
        <f>N81*Inflation!Z$18</f>
        <v>0</v>
      </c>
      <c r="V81" s="55">
        <f t="shared" si="14"/>
        <v>0</v>
      </c>
    </row>
    <row r="82" spans="3:22" hidden="1" outlineLevel="1" x14ac:dyDescent="0.2">
      <c r="C82" s="28">
        <f t="shared" si="15"/>
        <v>14</v>
      </c>
      <c r="D82" s="9" t="str">
        <f>General!$E$179</f>
        <v>Underground Cables (2014-18)</v>
      </c>
      <c r="E82" s="24" t="str">
        <f t="shared" si="18"/>
        <v>TransGrid</v>
      </c>
      <c r="F82" s="24" t="str">
        <f t="shared" si="12"/>
        <v>$Million</v>
      </c>
      <c r="G82" s="24" t="str">
        <f t="shared" si="16"/>
        <v>Various</v>
      </c>
      <c r="H82" s="24" t="str">
        <f t="shared" si="17"/>
        <v>Various</v>
      </c>
      <c r="I82" s="9"/>
      <c r="J82" s="114">
        <v>0</v>
      </c>
      <c r="K82" s="114">
        <v>0</v>
      </c>
      <c r="L82" s="114">
        <v>0</v>
      </c>
      <c r="M82" s="114">
        <v>0</v>
      </c>
      <c r="N82" s="114">
        <v>0</v>
      </c>
      <c r="O82" s="55">
        <f t="shared" si="13"/>
        <v>0</v>
      </c>
      <c r="P82" s="9"/>
      <c r="Q82" s="67">
        <f>J82*Inflation!V$18</f>
        <v>0</v>
      </c>
      <c r="R82" s="67">
        <f>K82*Inflation!W$18</f>
        <v>0</v>
      </c>
      <c r="S82" s="67">
        <f>L82*Inflation!X$18</f>
        <v>0</v>
      </c>
      <c r="T82" s="67">
        <f>M82*Inflation!Y$18</f>
        <v>0</v>
      </c>
      <c r="U82" s="67">
        <f>N82*Inflation!Z$18</f>
        <v>0</v>
      </c>
      <c r="V82" s="55">
        <f t="shared" si="14"/>
        <v>0</v>
      </c>
    </row>
    <row r="83" spans="3:22" hidden="1" outlineLevel="1" x14ac:dyDescent="0.2">
      <c r="C83" s="28">
        <f t="shared" si="15"/>
        <v>15</v>
      </c>
      <c r="D83" s="9" t="str">
        <f>General!$E$180</f>
        <v>Substations (2014-18)</v>
      </c>
      <c r="E83" s="24" t="str">
        <f t="shared" si="18"/>
        <v>TransGrid</v>
      </c>
      <c r="F83" s="24" t="str">
        <f t="shared" si="12"/>
        <v>$Million</v>
      </c>
      <c r="G83" s="24" t="str">
        <f t="shared" si="16"/>
        <v>Various</v>
      </c>
      <c r="H83" s="24" t="str">
        <f t="shared" si="17"/>
        <v>Various</v>
      </c>
      <c r="I83" s="9"/>
      <c r="J83" s="114">
        <v>0</v>
      </c>
      <c r="K83" s="114">
        <v>0</v>
      </c>
      <c r="L83" s="114">
        <v>0</v>
      </c>
      <c r="M83" s="114">
        <v>0</v>
      </c>
      <c r="N83" s="114">
        <v>0</v>
      </c>
      <c r="O83" s="55">
        <f t="shared" si="13"/>
        <v>0</v>
      </c>
      <c r="P83" s="9"/>
      <c r="Q83" s="67">
        <f>J83*Inflation!V$18</f>
        <v>0</v>
      </c>
      <c r="R83" s="67">
        <f>K83*Inflation!W$18</f>
        <v>0</v>
      </c>
      <c r="S83" s="67">
        <f>L83*Inflation!X$18</f>
        <v>0</v>
      </c>
      <c r="T83" s="67">
        <f>M83*Inflation!Y$18</f>
        <v>0</v>
      </c>
      <c r="U83" s="67">
        <f>N83*Inflation!Z$18</f>
        <v>0</v>
      </c>
      <c r="V83" s="55">
        <f t="shared" si="14"/>
        <v>0</v>
      </c>
    </row>
    <row r="84" spans="3:22" hidden="1" outlineLevel="1" x14ac:dyDescent="0.2">
      <c r="C84" s="28">
        <f t="shared" si="15"/>
        <v>16</v>
      </c>
      <c r="D84" s="9" t="str">
        <f>General!$E$181</f>
        <v>Secondary Systems (2014-18)</v>
      </c>
      <c r="E84" s="24" t="str">
        <f t="shared" si="18"/>
        <v>TransGrid</v>
      </c>
      <c r="F84" s="24" t="str">
        <f t="shared" si="12"/>
        <v>$Million</v>
      </c>
      <c r="G84" s="24" t="str">
        <f t="shared" si="16"/>
        <v>Various</v>
      </c>
      <c r="H84" s="24" t="str">
        <f t="shared" si="17"/>
        <v>Various</v>
      </c>
      <c r="I84" s="9"/>
      <c r="J84" s="114">
        <v>0</v>
      </c>
      <c r="K84" s="114">
        <v>0</v>
      </c>
      <c r="L84" s="114">
        <v>0</v>
      </c>
      <c r="M84" s="114">
        <v>0</v>
      </c>
      <c r="N84" s="114">
        <v>0</v>
      </c>
      <c r="O84" s="55">
        <f t="shared" si="13"/>
        <v>0</v>
      </c>
      <c r="P84" s="9"/>
      <c r="Q84" s="67">
        <f>J84*Inflation!V$18</f>
        <v>0</v>
      </c>
      <c r="R84" s="67">
        <f>K84*Inflation!W$18</f>
        <v>0</v>
      </c>
      <c r="S84" s="67">
        <f>L84*Inflation!X$18</f>
        <v>0</v>
      </c>
      <c r="T84" s="67">
        <f>M84*Inflation!Y$18</f>
        <v>0</v>
      </c>
      <c r="U84" s="67">
        <f>N84*Inflation!Z$18</f>
        <v>0</v>
      </c>
      <c r="V84" s="55">
        <f t="shared" si="14"/>
        <v>0</v>
      </c>
    </row>
    <row r="85" spans="3:22" hidden="1" outlineLevel="1" x14ac:dyDescent="0.2">
      <c r="C85" s="28">
        <f t="shared" si="15"/>
        <v>17</v>
      </c>
      <c r="D85" s="9" t="str">
        <f>General!$E$182</f>
        <v>Communications (short life) (2014-18)</v>
      </c>
      <c r="E85" s="24" t="str">
        <f t="shared" si="18"/>
        <v>TransGrid</v>
      </c>
      <c r="F85" s="24" t="str">
        <f t="shared" si="12"/>
        <v>$Million</v>
      </c>
      <c r="G85" s="24" t="str">
        <f t="shared" si="16"/>
        <v>Various</v>
      </c>
      <c r="H85" s="24" t="str">
        <f t="shared" si="17"/>
        <v>Various</v>
      </c>
      <c r="I85" s="9"/>
      <c r="J85" s="114">
        <v>0</v>
      </c>
      <c r="K85" s="114">
        <v>0</v>
      </c>
      <c r="L85" s="114">
        <v>0</v>
      </c>
      <c r="M85" s="114">
        <v>0</v>
      </c>
      <c r="N85" s="114">
        <v>0</v>
      </c>
      <c r="O85" s="55">
        <f t="shared" si="13"/>
        <v>0</v>
      </c>
      <c r="P85" s="9"/>
      <c r="Q85" s="67">
        <f>J85*Inflation!V$18</f>
        <v>0</v>
      </c>
      <c r="R85" s="67">
        <f>K85*Inflation!W$18</f>
        <v>0</v>
      </c>
      <c r="S85" s="67">
        <f>L85*Inflation!X$18</f>
        <v>0</v>
      </c>
      <c r="T85" s="67">
        <f>M85*Inflation!Y$18</f>
        <v>0</v>
      </c>
      <c r="U85" s="67">
        <f>N85*Inflation!Z$18</f>
        <v>0</v>
      </c>
      <c r="V85" s="55">
        <f t="shared" si="14"/>
        <v>0</v>
      </c>
    </row>
    <row r="86" spans="3:22" hidden="1" outlineLevel="1" x14ac:dyDescent="0.2">
      <c r="C86" s="28">
        <f t="shared" si="15"/>
        <v>18</v>
      </c>
      <c r="D86" s="9" t="str">
        <f>General!$E$183</f>
        <v>Business IT (2014-18)</v>
      </c>
      <c r="E86" s="24" t="str">
        <f t="shared" si="18"/>
        <v>TransGrid</v>
      </c>
      <c r="F86" s="24" t="str">
        <f t="shared" si="12"/>
        <v>$Million</v>
      </c>
      <c r="G86" s="24" t="str">
        <f t="shared" si="16"/>
        <v>Various</v>
      </c>
      <c r="H86" s="24" t="str">
        <f t="shared" si="17"/>
        <v>Various</v>
      </c>
      <c r="I86" s="9"/>
      <c r="J86" s="114">
        <v>0</v>
      </c>
      <c r="K86" s="114">
        <v>0</v>
      </c>
      <c r="L86" s="114">
        <v>0</v>
      </c>
      <c r="M86" s="114">
        <v>0</v>
      </c>
      <c r="N86" s="114">
        <v>0</v>
      </c>
      <c r="O86" s="55">
        <f t="shared" si="13"/>
        <v>0</v>
      </c>
      <c r="P86" s="9"/>
      <c r="Q86" s="67">
        <f>J86*Inflation!V$18</f>
        <v>0</v>
      </c>
      <c r="R86" s="67">
        <f>K86*Inflation!W$18</f>
        <v>0</v>
      </c>
      <c r="S86" s="67">
        <f>L86*Inflation!X$18</f>
        <v>0</v>
      </c>
      <c r="T86" s="67">
        <f>M86*Inflation!Y$18</f>
        <v>0</v>
      </c>
      <c r="U86" s="67">
        <f>N86*Inflation!Z$18</f>
        <v>0</v>
      </c>
      <c r="V86" s="55">
        <f t="shared" si="14"/>
        <v>0</v>
      </c>
    </row>
    <row r="87" spans="3:22" hidden="1" outlineLevel="1" x14ac:dyDescent="0.2">
      <c r="C87" s="28">
        <f t="shared" si="15"/>
        <v>19</v>
      </c>
      <c r="D87" s="9" t="str">
        <f>General!$E$184</f>
        <v>Minor Plant, Motor Vehicles &amp; Mobile Plant (2014-18)</v>
      </c>
      <c r="E87" s="24" t="str">
        <f t="shared" si="18"/>
        <v>TransGrid</v>
      </c>
      <c r="F87" s="24" t="str">
        <f t="shared" si="12"/>
        <v>$Million</v>
      </c>
      <c r="G87" s="24" t="str">
        <f t="shared" si="16"/>
        <v>Various</v>
      </c>
      <c r="H87" s="24" t="str">
        <f t="shared" si="17"/>
        <v>Various</v>
      </c>
      <c r="I87" s="9"/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55">
        <f t="shared" si="13"/>
        <v>0</v>
      </c>
      <c r="P87" s="9"/>
      <c r="Q87" s="67">
        <f>J87*Inflation!V$18</f>
        <v>0</v>
      </c>
      <c r="R87" s="67">
        <f>K87*Inflation!W$18</f>
        <v>0</v>
      </c>
      <c r="S87" s="67">
        <f>L87*Inflation!X$18</f>
        <v>0</v>
      </c>
      <c r="T87" s="67">
        <f>M87*Inflation!Y$18</f>
        <v>0</v>
      </c>
      <c r="U87" s="67">
        <f>N87*Inflation!Z$18</f>
        <v>0</v>
      </c>
      <c r="V87" s="55">
        <f t="shared" si="14"/>
        <v>0</v>
      </c>
    </row>
    <row r="88" spans="3:22" hidden="1" outlineLevel="1" x14ac:dyDescent="0.2">
      <c r="C88" s="28">
        <f t="shared" si="15"/>
        <v>20</v>
      </c>
      <c r="D88" s="9" t="str">
        <f>General!$E$185</f>
        <v>Transmission Line Life Extension (2014-18)</v>
      </c>
      <c r="E88" s="24" t="str">
        <f t="shared" si="18"/>
        <v>TransGrid</v>
      </c>
      <c r="F88" s="24" t="str">
        <f t="shared" si="12"/>
        <v>$Million</v>
      </c>
      <c r="G88" s="24" t="str">
        <f t="shared" si="16"/>
        <v>Various</v>
      </c>
      <c r="H88" s="24" t="str">
        <f t="shared" si="17"/>
        <v>Various</v>
      </c>
      <c r="I88" s="9"/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55">
        <f t="shared" si="13"/>
        <v>0</v>
      </c>
      <c r="P88" s="9"/>
      <c r="Q88" s="67">
        <f>J88*Inflation!V$18</f>
        <v>0</v>
      </c>
      <c r="R88" s="67">
        <f>K88*Inflation!W$18</f>
        <v>0</v>
      </c>
      <c r="S88" s="67">
        <f>L88*Inflation!X$18</f>
        <v>0</v>
      </c>
      <c r="T88" s="67">
        <f>M88*Inflation!Y$18</f>
        <v>0</v>
      </c>
      <c r="U88" s="67">
        <f>N88*Inflation!Z$18</f>
        <v>0</v>
      </c>
      <c r="V88" s="55">
        <f t="shared" si="14"/>
        <v>0</v>
      </c>
    </row>
    <row r="89" spans="3:22" hidden="1" outlineLevel="1" x14ac:dyDescent="0.2">
      <c r="C89" s="28">
        <f t="shared" si="15"/>
        <v>21</v>
      </c>
      <c r="D89" s="9" t="str">
        <f>General!$E$186</f>
        <v>Residual - other</v>
      </c>
      <c r="E89" s="24" t="str">
        <f t="shared" si="18"/>
        <v>TransGrid</v>
      </c>
      <c r="F89" s="24" t="str">
        <f t="shared" si="12"/>
        <v>$Million</v>
      </c>
      <c r="G89" s="24" t="str">
        <f t="shared" si="16"/>
        <v>Various</v>
      </c>
      <c r="H89" s="24" t="str">
        <f t="shared" si="17"/>
        <v>Various</v>
      </c>
      <c r="I89" s="9"/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55">
        <f t="shared" si="13"/>
        <v>0</v>
      </c>
      <c r="P89" s="9"/>
      <c r="Q89" s="67">
        <f>J89*Inflation!V$18</f>
        <v>0</v>
      </c>
      <c r="R89" s="67">
        <f>K89*Inflation!W$18</f>
        <v>0</v>
      </c>
      <c r="S89" s="67">
        <f>L89*Inflation!X$18</f>
        <v>0</v>
      </c>
      <c r="T89" s="67">
        <f>M89*Inflation!Y$18</f>
        <v>0</v>
      </c>
      <c r="U89" s="67">
        <f>N89*Inflation!Z$18</f>
        <v>0</v>
      </c>
      <c r="V89" s="55">
        <f t="shared" si="14"/>
        <v>0</v>
      </c>
    </row>
    <row r="90" spans="3:22" collapsed="1" x14ac:dyDescent="0.2">
      <c r="C90" s="28">
        <f t="shared" si="15"/>
        <v>22</v>
      </c>
      <c r="D90" s="9" t="str">
        <f>General!$E$187</f>
        <v>Transmission Lines (2018 onwards)</v>
      </c>
      <c r="E90" s="24" t="str">
        <f t="shared" si="18"/>
        <v>TransGrid</v>
      </c>
      <c r="F90" s="24" t="str">
        <f t="shared" si="12"/>
        <v>$Million</v>
      </c>
      <c r="G90" s="24" t="str">
        <f t="shared" si="16"/>
        <v>Various</v>
      </c>
      <c r="H90" s="24" t="str">
        <f t="shared" si="17"/>
        <v>Various</v>
      </c>
      <c r="I90" s="9"/>
      <c r="J90" s="253">
        <v>492.67773512398458</v>
      </c>
      <c r="K90" s="253">
        <v>854.17548625541758</v>
      </c>
      <c r="L90" s="231">
        <v>1.5652078105227891</v>
      </c>
      <c r="M90" s="231">
        <v>0.50807386749437544</v>
      </c>
      <c r="N90" s="231">
        <v>0.46908668605463255</v>
      </c>
      <c r="O90" s="55">
        <f t="shared" si="13"/>
        <v>1349.3955897434739</v>
      </c>
      <c r="P90" s="9"/>
      <c r="Q90" s="67">
        <f>J90*Inflation!V$18</f>
        <v>485.64007127567618</v>
      </c>
      <c r="R90" s="67">
        <f>K90*Inflation!W$18</f>
        <v>818.09141889187822</v>
      </c>
      <c r="S90" s="67">
        <f>L90*Inflation!X$18</f>
        <v>1.4565650869017337</v>
      </c>
      <c r="T90" s="67">
        <f>M90*Inflation!Y$18</f>
        <v>0.45939673378470591</v>
      </c>
      <c r="U90" s="67">
        <f>N90*Inflation!Z$18</f>
        <v>0.41211394264495471</v>
      </c>
      <c r="V90" s="55">
        <f t="shared" si="14"/>
        <v>1306.0595659308858</v>
      </c>
    </row>
    <row r="91" spans="3:22" x14ac:dyDescent="0.2">
      <c r="C91" s="28">
        <f t="shared" si="15"/>
        <v>23</v>
      </c>
      <c r="D91" s="9" t="str">
        <f>General!$E$188</f>
        <v>Underground Cables (2018 onwards)</v>
      </c>
      <c r="E91" s="24" t="str">
        <f t="shared" si="18"/>
        <v>TransGrid</v>
      </c>
      <c r="F91" s="24" t="str">
        <f t="shared" si="12"/>
        <v>$Million</v>
      </c>
      <c r="G91" s="24" t="str">
        <f t="shared" si="16"/>
        <v>Various</v>
      </c>
      <c r="H91" s="24" t="str">
        <f t="shared" si="17"/>
        <v>Various</v>
      </c>
      <c r="I91" s="9"/>
      <c r="J91" s="253">
        <v>8.8745248759905131</v>
      </c>
      <c r="K91" s="253">
        <v>0.54461866762652011</v>
      </c>
      <c r="L91" s="231">
        <v>0.79950248372041632</v>
      </c>
      <c r="M91" s="231">
        <v>0.15980017994908832</v>
      </c>
      <c r="N91" s="231">
        <v>0.19040762680683035</v>
      </c>
      <c r="O91" s="55">
        <f t="shared" si="13"/>
        <v>10.568853834093369</v>
      </c>
      <c r="P91" s="9"/>
      <c r="Q91" s="67">
        <f>J91*Inflation!V$18</f>
        <v>8.7477565679504607</v>
      </c>
      <c r="R91" s="67">
        <f>K91*Inflation!W$18</f>
        <v>0.52161161930179212</v>
      </c>
      <c r="S91" s="67">
        <f>L91*Inflation!X$18</f>
        <v>0.7440081737704981</v>
      </c>
      <c r="T91" s="67">
        <f>M91*Inflation!Y$18</f>
        <v>0.14449017244058929</v>
      </c>
      <c r="U91" s="67">
        <f>N91*Inflation!Z$18</f>
        <v>0.16728174157535777</v>
      </c>
      <c r="V91" s="55">
        <f t="shared" si="14"/>
        <v>10.325148275038698</v>
      </c>
    </row>
    <row r="92" spans="3:22" x14ac:dyDescent="0.2">
      <c r="C92" s="28">
        <f t="shared" si="15"/>
        <v>24</v>
      </c>
      <c r="D92" s="9" t="str">
        <f>General!$E$189</f>
        <v>Substations (2018 onwards)</v>
      </c>
      <c r="E92" s="24" t="str">
        <f t="shared" si="18"/>
        <v>TransGrid</v>
      </c>
      <c r="F92" s="24" t="str">
        <f t="shared" si="12"/>
        <v>$Million</v>
      </c>
      <c r="G92" s="24" t="str">
        <f t="shared" si="16"/>
        <v>Various</v>
      </c>
      <c r="H92" s="24" t="str">
        <f t="shared" si="17"/>
        <v>Various</v>
      </c>
      <c r="I92" s="9"/>
      <c r="J92" s="253">
        <v>248.4558860811907</v>
      </c>
      <c r="K92" s="253">
        <v>137.67594273356039</v>
      </c>
      <c r="L92" s="231">
        <v>0.6722630811472361</v>
      </c>
      <c r="M92" s="231">
        <v>0.20396934707525025</v>
      </c>
      <c r="N92" s="231">
        <v>0</v>
      </c>
      <c r="O92" s="55">
        <f t="shared" si="13"/>
        <v>387.00806124297361</v>
      </c>
      <c r="P92" s="9"/>
      <c r="Q92" s="67">
        <f>J92*Inflation!V$18</f>
        <v>244.90681356843953</v>
      </c>
      <c r="R92" s="67">
        <f>K92*Inflation!W$18</f>
        <v>131.85991538101345</v>
      </c>
      <c r="S92" s="67">
        <f>L92*Inflation!X$18</f>
        <v>0.62560059222103803</v>
      </c>
      <c r="T92" s="67">
        <f>M92*Inflation!Y$18</f>
        <v>0.1844276154187488</v>
      </c>
      <c r="U92" s="67">
        <f>N92*Inflation!Z$18</f>
        <v>0</v>
      </c>
      <c r="V92" s="55">
        <f t="shared" si="14"/>
        <v>377.57675715709274</v>
      </c>
    </row>
    <row r="93" spans="3:22" x14ac:dyDescent="0.2">
      <c r="C93" s="28">
        <f t="shared" si="15"/>
        <v>25</v>
      </c>
      <c r="D93" s="9" t="str">
        <f>General!$E$190</f>
        <v>Secondary Systems (2018-23)</v>
      </c>
      <c r="E93" s="24" t="str">
        <f t="shared" si="18"/>
        <v>TransGrid</v>
      </c>
      <c r="F93" s="24" t="str">
        <f t="shared" si="12"/>
        <v>$Million</v>
      </c>
      <c r="G93" s="24" t="str">
        <f t="shared" si="16"/>
        <v>Various</v>
      </c>
      <c r="H93" s="24" t="str">
        <f t="shared" si="17"/>
        <v>Various</v>
      </c>
      <c r="I93" s="9"/>
      <c r="J93" s="253">
        <v>28.429059942907415</v>
      </c>
      <c r="K93" s="253">
        <v>11.841872684580348</v>
      </c>
      <c r="L93" s="231">
        <v>0.29994014887976445</v>
      </c>
      <c r="M93" s="231">
        <v>7.8645992912749568E-2</v>
      </c>
      <c r="N93" s="231">
        <v>0</v>
      </c>
      <c r="O93" s="55">
        <f t="shared" si="13"/>
        <v>40.649518769280277</v>
      </c>
      <c r="P93" s="9"/>
      <c r="Q93" s="67">
        <f>J93*Inflation!V$18</f>
        <v>28.02296453177372</v>
      </c>
      <c r="R93" s="67">
        <f>K93*Inflation!W$18</f>
        <v>11.341620759142769</v>
      </c>
      <c r="S93" s="67">
        <f>L93*Inflation!X$18</f>
        <v>0.27912098705439736</v>
      </c>
      <c r="T93" s="67">
        <f>M93*Inflation!Y$18</f>
        <v>7.1111140684227872E-2</v>
      </c>
      <c r="U93" s="67">
        <f>N93*Inflation!Z$18</f>
        <v>0</v>
      </c>
      <c r="V93" s="55">
        <f t="shared" si="14"/>
        <v>39.714817418655116</v>
      </c>
    </row>
    <row r="94" spans="3:22" x14ac:dyDescent="0.2">
      <c r="C94" s="28">
        <f t="shared" si="15"/>
        <v>26</v>
      </c>
      <c r="D94" s="9" t="str">
        <f>General!$E$191</f>
        <v>Communications (short life) (2018 onwards)</v>
      </c>
      <c r="E94" s="24" t="str">
        <f t="shared" si="18"/>
        <v>TransGrid</v>
      </c>
      <c r="F94" s="24" t="str">
        <f t="shared" si="12"/>
        <v>$Million</v>
      </c>
      <c r="G94" s="24" t="str">
        <f t="shared" si="16"/>
        <v>Various</v>
      </c>
      <c r="H94" s="24" t="str">
        <f t="shared" si="17"/>
        <v>Various</v>
      </c>
      <c r="I94" s="9"/>
      <c r="J94" s="253">
        <v>17.584450448725395</v>
      </c>
      <c r="K94" s="253">
        <v>2.313061490191223</v>
      </c>
      <c r="L94" s="231">
        <v>0</v>
      </c>
      <c r="M94" s="231">
        <v>0</v>
      </c>
      <c r="N94" s="231">
        <v>0.28492305000000007</v>
      </c>
      <c r="O94" s="55">
        <f t="shared" si="13"/>
        <v>20.182434988916619</v>
      </c>
      <c r="P94" s="9"/>
      <c r="Q94" s="67">
        <f>J94*Inflation!V$18</f>
        <v>17.333265054312914</v>
      </c>
      <c r="R94" s="67">
        <f>K94*Inflation!W$18</f>
        <v>2.2153477674596496</v>
      </c>
      <c r="S94" s="67">
        <f>L94*Inflation!X$18</f>
        <v>0</v>
      </c>
      <c r="T94" s="67">
        <f>M94*Inflation!Y$18</f>
        <v>0</v>
      </c>
      <c r="U94" s="67">
        <f>N94*Inflation!Z$18</f>
        <v>0.2503178303215583</v>
      </c>
      <c r="V94" s="55">
        <f t="shared" si="14"/>
        <v>19.798930652094125</v>
      </c>
    </row>
    <row r="95" spans="3:22" x14ac:dyDescent="0.2">
      <c r="C95" s="28">
        <f t="shared" si="15"/>
        <v>27</v>
      </c>
      <c r="D95" s="9" t="str">
        <f>General!$E$192</f>
        <v>Business IT (2018 onwards)</v>
      </c>
      <c r="E95" s="24" t="str">
        <f t="shared" si="18"/>
        <v>TransGrid</v>
      </c>
      <c r="F95" s="24" t="str">
        <f t="shared" si="12"/>
        <v>$Million</v>
      </c>
      <c r="G95" s="24" t="str">
        <f t="shared" si="16"/>
        <v>Various</v>
      </c>
      <c r="H95" s="24" t="str">
        <f t="shared" si="17"/>
        <v>Various</v>
      </c>
      <c r="I95" s="9"/>
      <c r="J95" s="253">
        <v>0</v>
      </c>
      <c r="K95" s="253">
        <v>7.2363420000000012E-2</v>
      </c>
      <c r="L95" s="231">
        <v>0</v>
      </c>
      <c r="M95" s="231">
        <v>0</v>
      </c>
      <c r="N95" s="231">
        <v>0</v>
      </c>
      <c r="O95" s="55">
        <f t="shared" si="13"/>
        <v>7.2363420000000012E-2</v>
      </c>
      <c r="P95" s="9"/>
      <c r="Q95" s="67">
        <f>J95*Inflation!V$18</f>
        <v>0</v>
      </c>
      <c r="R95" s="67">
        <f>K95*Inflation!W$18</f>
        <v>6.9306476123767891E-2</v>
      </c>
      <c r="S95" s="67">
        <f>L95*Inflation!X$18</f>
        <v>0</v>
      </c>
      <c r="T95" s="67">
        <f>M95*Inflation!Y$18</f>
        <v>0</v>
      </c>
      <c r="U95" s="67">
        <f>N95*Inflation!Z$18</f>
        <v>0</v>
      </c>
      <c r="V95" s="55">
        <f t="shared" si="14"/>
        <v>6.9306476123767891E-2</v>
      </c>
    </row>
    <row r="96" spans="3:22" x14ac:dyDescent="0.2">
      <c r="C96" s="28">
        <f t="shared" si="15"/>
        <v>28</v>
      </c>
      <c r="D96" s="9" t="str">
        <f>General!$E$193</f>
        <v>Minor Plant, Motor Vehicles &amp; Mobile Plant (2018 onwards)</v>
      </c>
      <c r="E96" s="24" t="str">
        <f t="shared" si="18"/>
        <v>TransGrid</v>
      </c>
      <c r="F96" s="24" t="str">
        <f t="shared" si="12"/>
        <v>$Million</v>
      </c>
      <c r="G96" s="24" t="str">
        <f t="shared" si="16"/>
        <v>Various</v>
      </c>
      <c r="H96" s="24" t="str">
        <f t="shared" si="17"/>
        <v>Various</v>
      </c>
      <c r="I96" s="9"/>
      <c r="J96" s="253">
        <v>0</v>
      </c>
      <c r="K96" s="253">
        <v>0</v>
      </c>
      <c r="L96" s="231">
        <v>0</v>
      </c>
      <c r="M96" s="231">
        <v>0</v>
      </c>
      <c r="N96" s="231">
        <v>0</v>
      </c>
      <c r="O96" s="55">
        <f t="shared" si="13"/>
        <v>0</v>
      </c>
      <c r="P96" s="9"/>
      <c r="Q96" s="67">
        <f>J96*Inflation!V$18</f>
        <v>0</v>
      </c>
      <c r="R96" s="67">
        <f>K96*Inflation!W$18</f>
        <v>0</v>
      </c>
      <c r="S96" s="67">
        <f>L96*Inflation!X$18</f>
        <v>0</v>
      </c>
      <c r="T96" s="67">
        <f>M96*Inflation!Y$18</f>
        <v>0</v>
      </c>
      <c r="U96" s="67">
        <f>N96*Inflation!Z$18</f>
        <v>0</v>
      </c>
      <c r="V96" s="55">
        <f t="shared" si="14"/>
        <v>0</v>
      </c>
    </row>
    <row r="97" spans="3:22" x14ac:dyDescent="0.2">
      <c r="C97" s="28">
        <f t="shared" si="15"/>
        <v>29</v>
      </c>
      <c r="D97" s="9" t="str">
        <f>General!$E$194</f>
        <v>Transmission Line Life Extension (2018 onwards)</v>
      </c>
      <c r="E97" s="24" t="str">
        <f t="shared" si="18"/>
        <v>TransGrid</v>
      </c>
      <c r="F97" s="24" t="str">
        <f t="shared" si="12"/>
        <v>$Million</v>
      </c>
      <c r="G97" s="24" t="str">
        <f t="shared" si="16"/>
        <v>Various</v>
      </c>
      <c r="H97" s="24" t="str">
        <f t="shared" si="17"/>
        <v>Various</v>
      </c>
      <c r="I97" s="9"/>
      <c r="J97" s="253">
        <v>4.2456209878271824</v>
      </c>
      <c r="K97" s="253">
        <v>3.6798987544994652</v>
      </c>
      <c r="L97" s="231">
        <v>3.0377349755077967</v>
      </c>
      <c r="M97" s="231">
        <v>0.9592737704565385</v>
      </c>
      <c r="N97" s="231">
        <v>0.79655624717853846</v>
      </c>
      <c r="O97" s="55">
        <f t="shared" si="13"/>
        <v>12.719084735469522</v>
      </c>
      <c r="P97" s="9"/>
      <c r="Q97" s="67">
        <f>J97*Inflation!V$18</f>
        <v>4.1849743395021237</v>
      </c>
      <c r="R97" s="67">
        <f>K97*Inflation!W$18</f>
        <v>3.5244439133280374</v>
      </c>
      <c r="S97" s="67">
        <f>L97*Inflation!X$18</f>
        <v>2.8268825895438678</v>
      </c>
      <c r="T97" s="67">
        <f>M97*Inflation!Y$18</f>
        <v>0.867368438228034</v>
      </c>
      <c r="U97" s="67">
        <f>N97*Inflation!Z$18</f>
        <v>0.6998108139120881</v>
      </c>
      <c r="V97" s="55">
        <f t="shared" si="14"/>
        <v>12.103480094514151</v>
      </c>
    </row>
    <row r="98" spans="3:22" x14ac:dyDescent="0.2">
      <c r="C98" s="28">
        <f t="shared" si="15"/>
        <v>30</v>
      </c>
      <c r="D98" s="9" t="str">
        <f>General!$E$195</f>
        <v>Land and Easements</v>
      </c>
      <c r="E98" s="24" t="str">
        <f t="shared" si="18"/>
        <v>TransGrid</v>
      </c>
      <c r="F98" s="24" t="str">
        <f t="shared" si="12"/>
        <v>$Million</v>
      </c>
      <c r="G98" s="24" t="str">
        <f t="shared" si="16"/>
        <v>Various</v>
      </c>
      <c r="H98" s="24" t="str">
        <f t="shared" si="17"/>
        <v>Various</v>
      </c>
      <c r="I98" s="9"/>
      <c r="J98" s="253">
        <v>78.877419180785296</v>
      </c>
      <c r="K98" s="253">
        <v>202.44760889399038</v>
      </c>
      <c r="L98" s="231">
        <v>0</v>
      </c>
      <c r="M98" s="231">
        <v>0</v>
      </c>
      <c r="N98" s="231">
        <v>0</v>
      </c>
      <c r="O98" s="55">
        <f t="shared" si="13"/>
        <v>281.32502807477567</v>
      </c>
      <c r="P98" s="9"/>
      <c r="Q98" s="67">
        <f>J98*Inflation!V$18</f>
        <v>77.750693287079571</v>
      </c>
      <c r="R98" s="67">
        <f>K98*Inflation!W$18</f>
        <v>193.89534618630853</v>
      </c>
      <c r="S98" s="67">
        <f>L98*Inflation!X$18</f>
        <v>0</v>
      </c>
      <c r="T98" s="67">
        <f>M98*Inflation!Y$18</f>
        <v>0</v>
      </c>
      <c r="U98" s="67">
        <f>N98*Inflation!Z$18</f>
        <v>0</v>
      </c>
      <c r="V98" s="55">
        <f t="shared" si="14"/>
        <v>271.6460394733881</v>
      </c>
    </row>
    <row r="99" spans="3:22" x14ac:dyDescent="0.2">
      <c r="C99" s="28">
        <f t="shared" si="15"/>
        <v>31</v>
      </c>
      <c r="D99" s="9" t="str">
        <f>General!$E$196</f>
        <v>Synchronous Condensers</v>
      </c>
      <c r="E99" s="24" t="str">
        <f t="shared" si="18"/>
        <v>TransGrid</v>
      </c>
      <c r="F99" s="24" t="str">
        <f t="shared" si="12"/>
        <v>$Million</v>
      </c>
      <c r="G99" s="24" t="str">
        <f t="shared" si="16"/>
        <v>Various</v>
      </c>
      <c r="H99" s="24" t="str">
        <f t="shared" si="17"/>
        <v>Various</v>
      </c>
      <c r="I99" s="9"/>
      <c r="J99" s="253">
        <v>54.265600000000006</v>
      </c>
      <c r="K99" s="253">
        <v>80.885086362780399</v>
      </c>
      <c r="L99" s="231">
        <v>0</v>
      </c>
      <c r="M99" s="231">
        <v>0</v>
      </c>
      <c r="N99" s="231">
        <v>0</v>
      </c>
      <c r="O99" s="55">
        <f t="shared" si="13"/>
        <v>135.15068636278039</v>
      </c>
      <c r="P99" s="9"/>
      <c r="Q99" s="67">
        <f>J99*Inflation!V$18</f>
        <v>53.49044207403719</v>
      </c>
      <c r="R99" s="67">
        <f>K99*Inflation!W$18</f>
        <v>77.468150438038208</v>
      </c>
      <c r="S99" s="67">
        <f>L99*Inflation!X$18</f>
        <v>0</v>
      </c>
      <c r="T99" s="67">
        <f>M99*Inflation!Y$18</f>
        <v>0</v>
      </c>
      <c r="U99" s="67">
        <f>N99*Inflation!Z$18</f>
        <v>0</v>
      </c>
      <c r="V99" s="55">
        <f t="shared" si="14"/>
        <v>130.9585925120754</v>
      </c>
    </row>
    <row r="100" spans="3:22" x14ac:dyDescent="0.2">
      <c r="C100" s="28">
        <f t="shared" si="15"/>
        <v>32</v>
      </c>
      <c r="D100" s="9" t="str">
        <f>General!$E$197</f>
        <v>Leasehold Land and Property</v>
      </c>
      <c r="E100" s="24" t="str">
        <f t="shared" si="18"/>
        <v>TransGrid</v>
      </c>
      <c r="F100" s="24" t="str">
        <f t="shared" si="12"/>
        <v>$Million</v>
      </c>
      <c r="G100" s="24" t="str">
        <f t="shared" si="16"/>
        <v>Various</v>
      </c>
      <c r="H100" s="24" t="str">
        <f t="shared" si="17"/>
        <v>Various</v>
      </c>
      <c r="I100" s="9"/>
      <c r="J100" s="114">
        <v>0</v>
      </c>
      <c r="K100" s="114">
        <v>0</v>
      </c>
      <c r="L100" s="114">
        <v>0</v>
      </c>
      <c r="M100" s="114">
        <v>0</v>
      </c>
      <c r="N100" s="114">
        <v>0</v>
      </c>
      <c r="O100" s="55">
        <f t="shared" si="13"/>
        <v>0</v>
      </c>
      <c r="P100" s="9"/>
      <c r="Q100" s="67">
        <f>J100*Inflation!V$18</f>
        <v>0</v>
      </c>
      <c r="R100" s="67">
        <f>K100*Inflation!W$18</f>
        <v>0</v>
      </c>
      <c r="S100" s="67">
        <f>L100*Inflation!X$18</f>
        <v>0</v>
      </c>
      <c r="T100" s="67">
        <f>M100*Inflation!Y$18</f>
        <v>0</v>
      </c>
      <c r="U100" s="67">
        <f>N100*Inflation!Z$18</f>
        <v>0</v>
      </c>
      <c r="V100" s="55">
        <f t="shared" si="14"/>
        <v>0</v>
      </c>
    </row>
    <row r="101" spans="3:22" hidden="1" outlineLevel="1" x14ac:dyDescent="0.2">
      <c r="C101" s="28">
        <f t="shared" si="15"/>
        <v>33</v>
      </c>
      <c r="D101" s="9" t="str">
        <f>General!$E$198</f>
        <v>[Spare]</v>
      </c>
      <c r="E101" s="24" t="str">
        <f t="shared" si="18"/>
        <v>TransGrid</v>
      </c>
      <c r="F101" s="24" t="str">
        <f t="shared" si="12"/>
        <v>$Million</v>
      </c>
      <c r="G101" s="24" t="str">
        <f t="shared" si="16"/>
        <v>Various</v>
      </c>
      <c r="H101" s="24" t="str">
        <f t="shared" si="17"/>
        <v>Various</v>
      </c>
      <c r="I101" s="9"/>
      <c r="J101" s="114">
        <v>0</v>
      </c>
      <c r="K101" s="114">
        <v>0</v>
      </c>
      <c r="L101" s="114">
        <v>0</v>
      </c>
      <c r="M101" s="114">
        <v>0</v>
      </c>
      <c r="N101" s="114">
        <v>0</v>
      </c>
      <c r="O101" s="55">
        <f t="shared" si="13"/>
        <v>0</v>
      </c>
      <c r="P101" s="9"/>
      <c r="Q101" s="67">
        <f>J101*Inflation!V$18</f>
        <v>0</v>
      </c>
      <c r="R101" s="67">
        <f>K101*Inflation!W$18</f>
        <v>0</v>
      </c>
      <c r="S101" s="67">
        <f>L101*Inflation!X$18</f>
        <v>0</v>
      </c>
      <c r="T101" s="67">
        <f>M101*Inflation!Y$18</f>
        <v>0</v>
      </c>
      <c r="U101" s="67">
        <f>N101*Inflation!Z$18</f>
        <v>0</v>
      </c>
      <c r="V101" s="55">
        <f t="shared" si="14"/>
        <v>0</v>
      </c>
    </row>
    <row r="102" spans="3:22" hidden="1" outlineLevel="1" x14ac:dyDescent="0.2">
      <c r="C102" s="28">
        <f t="shared" si="15"/>
        <v>34</v>
      </c>
      <c r="D102" s="9" t="str">
        <f>General!$E$199</f>
        <v>[Spare]</v>
      </c>
      <c r="E102" s="24" t="str">
        <f t="shared" si="18"/>
        <v>TransGrid</v>
      </c>
      <c r="F102" s="24" t="str">
        <f t="shared" si="12"/>
        <v>$Million</v>
      </c>
      <c r="G102" s="24" t="str">
        <f t="shared" si="16"/>
        <v>Various</v>
      </c>
      <c r="H102" s="24" t="str">
        <f t="shared" si="17"/>
        <v>Various</v>
      </c>
      <c r="I102" s="9"/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55">
        <f t="shared" si="13"/>
        <v>0</v>
      </c>
      <c r="P102" s="9"/>
      <c r="Q102" s="67">
        <f>J102*Inflation!V$18</f>
        <v>0</v>
      </c>
      <c r="R102" s="67">
        <f>K102*Inflation!W$18</f>
        <v>0</v>
      </c>
      <c r="S102" s="67">
        <f>L102*Inflation!X$18</f>
        <v>0</v>
      </c>
      <c r="T102" s="67">
        <f>M102*Inflation!Y$18</f>
        <v>0</v>
      </c>
      <c r="U102" s="67">
        <f>N102*Inflation!Z$18</f>
        <v>0</v>
      </c>
      <c r="V102" s="55">
        <f t="shared" si="14"/>
        <v>0</v>
      </c>
    </row>
    <row r="103" spans="3:22" hidden="1" outlineLevel="1" x14ac:dyDescent="0.2">
      <c r="C103" s="28">
        <f t="shared" si="15"/>
        <v>35</v>
      </c>
      <c r="D103" s="9" t="str">
        <f>General!$E$200</f>
        <v>[Spare]</v>
      </c>
      <c r="E103" s="24" t="str">
        <f t="shared" si="18"/>
        <v>TransGrid</v>
      </c>
      <c r="F103" s="24" t="str">
        <f t="shared" si="12"/>
        <v>$Million</v>
      </c>
      <c r="G103" s="24" t="str">
        <f t="shared" si="16"/>
        <v>Various</v>
      </c>
      <c r="H103" s="24" t="str">
        <f t="shared" si="17"/>
        <v>Various</v>
      </c>
      <c r="I103" s="9"/>
      <c r="J103" s="114">
        <v>0</v>
      </c>
      <c r="K103" s="114">
        <v>0</v>
      </c>
      <c r="L103" s="114">
        <v>0</v>
      </c>
      <c r="M103" s="114">
        <v>0</v>
      </c>
      <c r="N103" s="114">
        <v>0</v>
      </c>
      <c r="O103" s="55">
        <f t="shared" si="13"/>
        <v>0</v>
      </c>
      <c r="P103" s="9"/>
      <c r="Q103" s="67">
        <f>J103*Inflation!V$18</f>
        <v>0</v>
      </c>
      <c r="R103" s="67">
        <f>K103*Inflation!W$18</f>
        <v>0</v>
      </c>
      <c r="S103" s="67">
        <f>L103*Inflation!X$18</f>
        <v>0</v>
      </c>
      <c r="T103" s="67">
        <f>M103*Inflation!Y$18</f>
        <v>0</v>
      </c>
      <c r="U103" s="67">
        <f>N103*Inflation!Z$18</f>
        <v>0</v>
      </c>
      <c r="V103" s="55">
        <f t="shared" si="14"/>
        <v>0</v>
      </c>
    </row>
    <row r="104" spans="3:22" hidden="1" outlineLevel="1" x14ac:dyDescent="0.2">
      <c r="C104" s="28">
        <f t="shared" si="15"/>
        <v>36</v>
      </c>
      <c r="D104" s="9" t="str">
        <f>General!$E$201</f>
        <v>[Spare]</v>
      </c>
      <c r="E104" s="24" t="str">
        <f t="shared" si="18"/>
        <v>TransGrid</v>
      </c>
      <c r="F104" s="24" t="str">
        <f t="shared" si="12"/>
        <v>$Million</v>
      </c>
      <c r="G104" s="24" t="str">
        <f t="shared" si="16"/>
        <v>Various</v>
      </c>
      <c r="H104" s="24" t="str">
        <f t="shared" si="17"/>
        <v>Various</v>
      </c>
      <c r="I104" s="9"/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55">
        <f t="shared" si="13"/>
        <v>0</v>
      </c>
      <c r="P104" s="9"/>
      <c r="Q104" s="67">
        <f>J104*Inflation!V$18</f>
        <v>0</v>
      </c>
      <c r="R104" s="67">
        <f>K104*Inflation!W$18</f>
        <v>0</v>
      </c>
      <c r="S104" s="67">
        <f>L104*Inflation!X$18</f>
        <v>0</v>
      </c>
      <c r="T104" s="67">
        <f>M104*Inflation!Y$18</f>
        <v>0</v>
      </c>
      <c r="U104" s="67">
        <f>N104*Inflation!Z$18</f>
        <v>0</v>
      </c>
      <c r="V104" s="55">
        <f t="shared" si="14"/>
        <v>0</v>
      </c>
    </row>
    <row r="105" spans="3:22" hidden="1" outlineLevel="1" x14ac:dyDescent="0.2">
      <c r="C105" s="28">
        <f t="shared" si="15"/>
        <v>37</v>
      </c>
      <c r="D105" s="9" t="str">
        <f>General!$E$202</f>
        <v>[Spare]</v>
      </c>
      <c r="E105" s="24" t="str">
        <f t="shared" si="18"/>
        <v>TransGrid</v>
      </c>
      <c r="F105" s="24" t="str">
        <f t="shared" si="12"/>
        <v>$Million</v>
      </c>
      <c r="G105" s="24" t="str">
        <f t="shared" si="16"/>
        <v>Various</v>
      </c>
      <c r="H105" s="24" t="str">
        <f t="shared" si="17"/>
        <v>Various</v>
      </c>
      <c r="I105" s="9"/>
      <c r="J105" s="114">
        <v>0</v>
      </c>
      <c r="K105" s="114">
        <v>0</v>
      </c>
      <c r="L105" s="114">
        <v>0</v>
      </c>
      <c r="M105" s="114">
        <v>0</v>
      </c>
      <c r="N105" s="114">
        <v>0</v>
      </c>
      <c r="O105" s="55">
        <f t="shared" si="13"/>
        <v>0</v>
      </c>
      <c r="P105" s="9"/>
      <c r="Q105" s="67">
        <f>J105*Inflation!V$18</f>
        <v>0</v>
      </c>
      <c r="R105" s="67">
        <f>K105*Inflation!W$18</f>
        <v>0</v>
      </c>
      <c r="S105" s="67">
        <f>L105*Inflation!X$18</f>
        <v>0</v>
      </c>
      <c r="T105" s="67">
        <f>M105*Inflation!Y$18</f>
        <v>0</v>
      </c>
      <c r="U105" s="67">
        <f>N105*Inflation!Z$18</f>
        <v>0</v>
      </c>
      <c r="V105" s="55">
        <f t="shared" si="14"/>
        <v>0</v>
      </c>
    </row>
    <row r="106" spans="3:22" hidden="1" outlineLevel="1" x14ac:dyDescent="0.2">
      <c r="C106" s="28">
        <f t="shared" si="15"/>
        <v>38</v>
      </c>
      <c r="D106" s="9" t="str">
        <f>General!$E$203</f>
        <v>[Spare]</v>
      </c>
      <c r="E106" s="24" t="str">
        <f t="shared" si="18"/>
        <v>TransGrid</v>
      </c>
      <c r="F106" s="24" t="str">
        <f t="shared" si="12"/>
        <v>$Million</v>
      </c>
      <c r="G106" s="24" t="str">
        <f t="shared" si="16"/>
        <v>Various</v>
      </c>
      <c r="H106" s="24" t="str">
        <f t="shared" si="17"/>
        <v>Various</v>
      </c>
      <c r="I106" s="9"/>
      <c r="J106" s="114">
        <v>0</v>
      </c>
      <c r="K106" s="114">
        <v>0</v>
      </c>
      <c r="L106" s="114">
        <v>0</v>
      </c>
      <c r="M106" s="114">
        <v>0</v>
      </c>
      <c r="N106" s="114">
        <v>0</v>
      </c>
      <c r="O106" s="55">
        <f t="shared" si="13"/>
        <v>0</v>
      </c>
      <c r="P106" s="9"/>
      <c r="Q106" s="67">
        <f>J106*Inflation!V$18</f>
        <v>0</v>
      </c>
      <c r="R106" s="67">
        <f>K106*Inflation!W$18</f>
        <v>0</v>
      </c>
      <c r="S106" s="67">
        <f>L106*Inflation!X$18</f>
        <v>0</v>
      </c>
      <c r="T106" s="67">
        <f>M106*Inflation!Y$18</f>
        <v>0</v>
      </c>
      <c r="U106" s="67">
        <f>N106*Inflation!Z$18</f>
        <v>0</v>
      </c>
      <c r="V106" s="55">
        <f t="shared" si="14"/>
        <v>0</v>
      </c>
    </row>
    <row r="107" spans="3:22" hidden="1" outlineLevel="1" x14ac:dyDescent="0.2">
      <c r="C107" s="28">
        <f t="shared" si="15"/>
        <v>39</v>
      </c>
      <c r="D107" s="9" t="str">
        <f>General!$E$204</f>
        <v>[Spare]</v>
      </c>
      <c r="E107" s="24" t="str">
        <f t="shared" si="18"/>
        <v>TransGrid</v>
      </c>
      <c r="F107" s="24" t="str">
        <f t="shared" si="12"/>
        <v>$Million</v>
      </c>
      <c r="G107" s="24" t="str">
        <f t="shared" si="16"/>
        <v>Various</v>
      </c>
      <c r="H107" s="24" t="str">
        <f t="shared" si="17"/>
        <v>Various</v>
      </c>
      <c r="I107" s="9"/>
      <c r="J107" s="114">
        <v>0</v>
      </c>
      <c r="K107" s="114">
        <v>0</v>
      </c>
      <c r="L107" s="114">
        <v>0</v>
      </c>
      <c r="M107" s="114">
        <v>0</v>
      </c>
      <c r="N107" s="114">
        <v>0</v>
      </c>
      <c r="O107" s="55">
        <f t="shared" si="13"/>
        <v>0</v>
      </c>
      <c r="P107" s="9"/>
      <c r="Q107" s="67">
        <f>J107*Inflation!V$18</f>
        <v>0</v>
      </c>
      <c r="R107" s="67">
        <f>K107*Inflation!W$18</f>
        <v>0</v>
      </c>
      <c r="S107" s="67">
        <f>L107*Inflation!X$18</f>
        <v>0</v>
      </c>
      <c r="T107" s="67">
        <f>M107*Inflation!Y$18</f>
        <v>0</v>
      </c>
      <c r="U107" s="67">
        <f>N107*Inflation!Z$18</f>
        <v>0</v>
      </c>
      <c r="V107" s="55">
        <f t="shared" si="14"/>
        <v>0</v>
      </c>
    </row>
    <row r="108" spans="3:22" hidden="1" outlineLevel="1" x14ac:dyDescent="0.2">
      <c r="C108" s="28">
        <f t="shared" si="15"/>
        <v>40</v>
      </c>
      <c r="D108" s="9" t="str">
        <f>General!$E$205</f>
        <v>[Spare]</v>
      </c>
      <c r="E108" s="24" t="str">
        <f t="shared" si="18"/>
        <v>TransGrid</v>
      </c>
      <c r="F108" s="24" t="str">
        <f t="shared" si="12"/>
        <v>$Million</v>
      </c>
      <c r="G108" s="24" t="str">
        <f t="shared" si="16"/>
        <v>Various</v>
      </c>
      <c r="H108" s="24" t="str">
        <f t="shared" si="17"/>
        <v>Various</v>
      </c>
      <c r="I108" s="9"/>
      <c r="J108" s="114">
        <v>0</v>
      </c>
      <c r="K108" s="114">
        <v>0</v>
      </c>
      <c r="L108" s="114">
        <v>0</v>
      </c>
      <c r="M108" s="114">
        <v>0</v>
      </c>
      <c r="N108" s="114">
        <v>0</v>
      </c>
      <c r="O108" s="55">
        <f t="shared" si="13"/>
        <v>0</v>
      </c>
      <c r="P108" s="9"/>
      <c r="Q108" s="67">
        <f>J108*Inflation!V$18</f>
        <v>0</v>
      </c>
      <c r="R108" s="67">
        <f>K108*Inflation!W$18</f>
        <v>0</v>
      </c>
      <c r="S108" s="67">
        <f>L108*Inflation!X$18</f>
        <v>0</v>
      </c>
      <c r="T108" s="67">
        <f>M108*Inflation!Y$18</f>
        <v>0</v>
      </c>
      <c r="U108" s="67">
        <f>N108*Inflation!Z$18</f>
        <v>0</v>
      </c>
      <c r="V108" s="55">
        <f t="shared" si="14"/>
        <v>0</v>
      </c>
    </row>
    <row r="109" spans="3:22" hidden="1" outlineLevel="1" x14ac:dyDescent="0.2">
      <c r="C109" s="28">
        <f t="shared" si="15"/>
        <v>41</v>
      </c>
      <c r="D109" s="9" t="str">
        <f>General!$E$206</f>
        <v>[Spare]</v>
      </c>
      <c r="E109" s="24" t="str">
        <f t="shared" si="18"/>
        <v>TransGrid</v>
      </c>
      <c r="F109" s="24" t="str">
        <f t="shared" si="12"/>
        <v>$Million</v>
      </c>
      <c r="G109" s="24" t="str">
        <f t="shared" si="16"/>
        <v>Various</v>
      </c>
      <c r="H109" s="24" t="str">
        <f t="shared" si="17"/>
        <v>Various</v>
      </c>
      <c r="I109" s="9"/>
      <c r="J109" s="114">
        <v>0</v>
      </c>
      <c r="K109" s="114">
        <v>0</v>
      </c>
      <c r="L109" s="114">
        <v>0</v>
      </c>
      <c r="M109" s="114">
        <v>0</v>
      </c>
      <c r="N109" s="114">
        <v>0</v>
      </c>
      <c r="O109" s="55">
        <f t="shared" si="13"/>
        <v>0</v>
      </c>
      <c r="P109" s="9"/>
      <c r="Q109" s="67">
        <f>J109*Inflation!V$18</f>
        <v>0</v>
      </c>
      <c r="R109" s="67">
        <f>K109*Inflation!W$18</f>
        <v>0</v>
      </c>
      <c r="S109" s="67">
        <f>L109*Inflation!X$18</f>
        <v>0</v>
      </c>
      <c r="T109" s="67">
        <f>M109*Inflation!Y$18</f>
        <v>0</v>
      </c>
      <c r="U109" s="67">
        <f>N109*Inflation!Z$18</f>
        <v>0</v>
      </c>
      <c r="V109" s="55">
        <f t="shared" si="14"/>
        <v>0</v>
      </c>
    </row>
    <row r="110" spans="3:22" hidden="1" outlineLevel="1" x14ac:dyDescent="0.2">
      <c r="C110" s="28">
        <f t="shared" si="15"/>
        <v>42</v>
      </c>
      <c r="D110" s="9" t="str">
        <f>General!$E$207</f>
        <v>[Spare]</v>
      </c>
      <c r="E110" s="24" t="str">
        <f t="shared" si="18"/>
        <v>TransGrid</v>
      </c>
      <c r="F110" s="24" t="str">
        <f t="shared" si="12"/>
        <v>$Million</v>
      </c>
      <c r="G110" s="24" t="str">
        <f t="shared" si="16"/>
        <v>Various</v>
      </c>
      <c r="H110" s="24" t="str">
        <f t="shared" si="17"/>
        <v>Various</v>
      </c>
      <c r="I110" s="9"/>
      <c r="J110" s="114">
        <v>0</v>
      </c>
      <c r="K110" s="114">
        <v>0</v>
      </c>
      <c r="L110" s="114">
        <v>0</v>
      </c>
      <c r="M110" s="114">
        <v>0</v>
      </c>
      <c r="N110" s="114">
        <v>0</v>
      </c>
      <c r="O110" s="55">
        <f t="shared" si="13"/>
        <v>0</v>
      </c>
      <c r="P110" s="9"/>
      <c r="Q110" s="67">
        <f>J110*Inflation!V$18</f>
        <v>0</v>
      </c>
      <c r="R110" s="67">
        <f>K110*Inflation!W$18</f>
        <v>0</v>
      </c>
      <c r="S110" s="67">
        <f>L110*Inflation!X$18</f>
        <v>0</v>
      </c>
      <c r="T110" s="67">
        <f>M110*Inflation!Y$18</f>
        <v>0</v>
      </c>
      <c r="U110" s="67">
        <f>N110*Inflation!Z$18</f>
        <v>0</v>
      </c>
      <c r="V110" s="55">
        <f t="shared" si="14"/>
        <v>0</v>
      </c>
    </row>
    <row r="111" spans="3:22" hidden="1" outlineLevel="1" x14ac:dyDescent="0.2">
      <c r="C111" s="28">
        <f t="shared" si="15"/>
        <v>43</v>
      </c>
      <c r="D111" s="9" t="str">
        <f>General!$E$208</f>
        <v>[Spare]</v>
      </c>
      <c r="E111" s="24" t="str">
        <f t="shared" si="18"/>
        <v>TransGrid</v>
      </c>
      <c r="F111" s="24" t="str">
        <f t="shared" si="12"/>
        <v>$Million</v>
      </c>
      <c r="G111" s="24" t="str">
        <f t="shared" si="16"/>
        <v>Various</v>
      </c>
      <c r="H111" s="24" t="str">
        <f t="shared" si="17"/>
        <v>Various</v>
      </c>
      <c r="I111" s="9"/>
      <c r="J111" s="114">
        <v>0</v>
      </c>
      <c r="K111" s="114">
        <v>0</v>
      </c>
      <c r="L111" s="114">
        <v>0</v>
      </c>
      <c r="M111" s="114">
        <v>0</v>
      </c>
      <c r="N111" s="114">
        <v>0</v>
      </c>
      <c r="O111" s="55">
        <f t="shared" si="13"/>
        <v>0</v>
      </c>
      <c r="P111" s="9"/>
      <c r="Q111" s="67">
        <f>J111*Inflation!V$18</f>
        <v>0</v>
      </c>
      <c r="R111" s="67">
        <f>K111*Inflation!W$18</f>
        <v>0</v>
      </c>
      <c r="S111" s="67">
        <f>L111*Inflation!X$18</f>
        <v>0</v>
      </c>
      <c r="T111" s="67">
        <f>M111*Inflation!Y$18</f>
        <v>0</v>
      </c>
      <c r="U111" s="67">
        <f>N111*Inflation!Z$18</f>
        <v>0</v>
      </c>
      <c r="V111" s="55">
        <f t="shared" si="14"/>
        <v>0</v>
      </c>
    </row>
    <row r="112" spans="3:22" hidden="1" outlineLevel="1" x14ac:dyDescent="0.2">
      <c r="C112" s="28">
        <f t="shared" si="15"/>
        <v>44</v>
      </c>
      <c r="D112" s="9" t="str">
        <f>General!$E$209</f>
        <v>[Spare]</v>
      </c>
      <c r="E112" s="24" t="str">
        <f t="shared" si="18"/>
        <v>TransGrid</v>
      </c>
      <c r="F112" s="24" t="str">
        <f t="shared" si="12"/>
        <v>$Million</v>
      </c>
      <c r="G112" s="24" t="str">
        <f t="shared" si="16"/>
        <v>Various</v>
      </c>
      <c r="H112" s="24" t="str">
        <f t="shared" si="17"/>
        <v>Various</v>
      </c>
      <c r="I112" s="9"/>
      <c r="J112" s="114">
        <v>0</v>
      </c>
      <c r="K112" s="114">
        <v>0</v>
      </c>
      <c r="L112" s="114">
        <v>0</v>
      </c>
      <c r="M112" s="114">
        <v>0</v>
      </c>
      <c r="N112" s="114">
        <v>0</v>
      </c>
      <c r="O112" s="55">
        <f t="shared" si="13"/>
        <v>0</v>
      </c>
      <c r="P112" s="9"/>
      <c r="Q112" s="67">
        <f>J112*Inflation!V$18</f>
        <v>0</v>
      </c>
      <c r="R112" s="67">
        <f>K112*Inflation!W$18</f>
        <v>0</v>
      </c>
      <c r="S112" s="67">
        <f>L112*Inflation!X$18</f>
        <v>0</v>
      </c>
      <c r="T112" s="67">
        <f>M112*Inflation!Y$18</f>
        <v>0</v>
      </c>
      <c r="U112" s="67">
        <f>N112*Inflation!Z$18</f>
        <v>0</v>
      </c>
      <c r="V112" s="55">
        <f t="shared" si="14"/>
        <v>0</v>
      </c>
    </row>
    <row r="113" spans="1:22" hidden="1" outlineLevel="1" x14ac:dyDescent="0.2">
      <c r="C113" s="28">
        <f t="shared" si="15"/>
        <v>45</v>
      </c>
      <c r="D113" s="9" t="str">
        <f>General!$E$210</f>
        <v>[Spare]</v>
      </c>
      <c r="E113" s="24" t="str">
        <f t="shared" si="18"/>
        <v>TransGrid</v>
      </c>
      <c r="F113" s="24" t="str">
        <f t="shared" si="12"/>
        <v>$Million</v>
      </c>
      <c r="G113" s="24" t="str">
        <f t="shared" si="16"/>
        <v>Various</v>
      </c>
      <c r="H113" s="24" t="str">
        <f t="shared" si="17"/>
        <v>Various</v>
      </c>
      <c r="I113" s="9"/>
      <c r="J113" s="114">
        <v>0</v>
      </c>
      <c r="K113" s="114">
        <v>0</v>
      </c>
      <c r="L113" s="114">
        <v>0</v>
      </c>
      <c r="M113" s="114">
        <v>0</v>
      </c>
      <c r="N113" s="114">
        <v>0</v>
      </c>
      <c r="O113" s="55">
        <f t="shared" si="13"/>
        <v>0</v>
      </c>
      <c r="P113" s="9"/>
      <c r="Q113" s="67">
        <f>J113*Inflation!V$18</f>
        <v>0</v>
      </c>
      <c r="R113" s="67">
        <f>K113*Inflation!W$18</f>
        <v>0</v>
      </c>
      <c r="S113" s="67">
        <f>L113*Inflation!X$18</f>
        <v>0</v>
      </c>
      <c r="T113" s="67">
        <f>M113*Inflation!Y$18</f>
        <v>0</v>
      </c>
      <c r="U113" s="67">
        <f>N113*Inflation!Z$18</f>
        <v>0</v>
      </c>
      <c r="V113" s="55">
        <f t="shared" si="14"/>
        <v>0</v>
      </c>
    </row>
    <row r="114" spans="1:22" hidden="1" outlineLevel="1" x14ac:dyDescent="0.2">
      <c r="C114" s="28">
        <f t="shared" si="15"/>
        <v>46</v>
      </c>
      <c r="D114" s="9" t="str">
        <f>General!$E$211</f>
        <v>[Spare]</v>
      </c>
      <c r="E114" s="24" t="str">
        <f t="shared" si="18"/>
        <v>TransGrid</v>
      </c>
      <c r="F114" s="24" t="str">
        <f t="shared" si="12"/>
        <v>$Million</v>
      </c>
      <c r="G114" s="24" t="str">
        <f t="shared" si="16"/>
        <v>Various</v>
      </c>
      <c r="H114" s="24" t="str">
        <f t="shared" si="17"/>
        <v>Various</v>
      </c>
      <c r="I114" s="9"/>
      <c r="J114" s="114">
        <v>0</v>
      </c>
      <c r="K114" s="114">
        <v>0</v>
      </c>
      <c r="L114" s="114">
        <v>0</v>
      </c>
      <c r="M114" s="114">
        <v>0</v>
      </c>
      <c r="N114" s="114">
        <v>0</v>
      </c>
      <c r="O114" s="55">
        <f t="shared" si="13"/>
        <v>0</v>
      </c>
      <c r="P114" s="9"/>
      <c r="Q114" s="67">
        <f>J114*Inflation!V$18</f>
        <v>0</v>
      </c>
      <c r="R114" s="67">
        <f>K114*Inflation!W$18</f>
        <v>0</v>
      </c>
      <c r="S114" s="67">
        <f>L114*Inflation!X$18</f>
        <v>0</v>
      </c>
      <c r="T114" s="67">
        <f>M114*Inflation!Y$18</f>
        <v>0</v>
      </c>
      <c r="U114" s="67">
        <f>N114*Inflation!Z$18</f>
        <v>0</v>
      </c>
      <c r="V114" s="55">
        <f t="shared" si="14"/>
        <v>0</v>
      </c>
    </row>
    <row r="115" spans="1:22" hidden="1" outlineLevel="1" x14ac:dyDescent="0.2">
      <c r="C115" s="28">
        <f t="shared" si="15"/>
        <v>47</v>
      </c>
      <c r="D115" s="9" t="str">
        <f>General!$E$212</f>
        <v>Spare straight-line tax asset class</v>
      </c>
      <c r="E115" s="24" t="str">
        <f t="shared" si="18"/>
        <v>TransGrid</v>
      </c>
      <c r="F115" s="24" t="str">
        <f t="shared" si="12"/>
        <v>$Million</v>
      </c>
      <c r="G115" s="24" t="str">
        <f t="shared" si="16"/>
        <v>Various</v>
      </c>
      <c r="H115" s="24" t="str">
        <f t="shared" si="17"/>
        <v>Various</v>
      </c>
      <c r="I115" s="9"/>
      <c r="J115" s="114">
        <v>0</v>
      </c>
      <c r="K115" s="114">
        <v>0</v>
      </c>
      <c r="L115" s="114">
        <v>0</v>
      </c>
      <c r="M115" s="114">
        <v>0</v>
      </c>
      <c r="N115" s="114">
        <v>0</v>
      </c>
      <c r="O115" s="55">
        <f t="shared" si="13"/>
        <v>0</v>
      </c>
      <c r="P115" s="9"/>
      <c r="Q115" s="67">
        <f>J115*Inflation!V$18</f>
        <v>0</v>
      </c>
      <c r="R115" s="67">
        <f>K115*Inflation!W$18</f>
        <v>0</v>
      </c>
      <c r="S115" s="67">
        <f>L115*Inflation!X$18</f>
        <v>0</v>
      </c>
      <c r="T115" s="67">
        <f>M115*Inflation!Y$18</f>
        <v>0</v>
      </c>
      <c r="U115" s="67">
        <f>N115*Inflation!Z$18</f>
        <v>0</v>
      </c>
      <c r="V115" s="55">
        <f t="shared" si="14"/>
        <v>0</v>
      </c>
    </row>
    <row r="116" spans="1:22" collapsed="1" x14ac:dyDescent="0.2">
      <c r="C116" s="28">
        <f t="shared" si="15"/>
        <v>48</v>
      </c>
      <c r="D116" s="9" t="str">
        <f>General!$E$213</f>
        <v xml:space="preserve">Buildings </v>
      </c>
      <c r="E116" s="24" t="str">
        <f t="shared" si="18"/>
        <v>TransGrid</v>
      </c>
      <c r="F116" s="24" t="str">
        <f t="shared" si="12"/>
        <v>$Million</v>
      </c>
      <c r="G116" s="24" t="str">
        <f t="shared" si="16"/>
        <v>Various</v>
      </c>
      <c r="H116" s="24" t="str">
        <f t="shared" si="17"/>
        <v>Various</v>
      </c>
      <c r="I116" s="9"/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55">
        <f t="shared" si="13"/>
        <v>0</v>
      </c>
      <c r="P116" s="9"/>
      <c r="Q116" s="67">
        <f>J116*Inflation!V$18</f>
        <v>0</v>
      </c>
      <c r="R116" s="67">
        <f>K116*Inflation!W$18</f>
        <v>0</v>
      </c>
      <c r="S116" s="67">
        <f>L116*Inflation!X$18</f>
        <v>0</v>
      </c>
      <c r="T116" s="67">
        <f>M116*Inflation!Y$18</f>
        <v>0</v>
      </c>
      <c r="U116" s="67">
        <f>N116*Inflation!Z$18</f>
        <v>0</v>
      </c>
      <c r="V116" s="55">
        <f t="shared" si="14"/>
        <v>0</v>
      </c>
    </row>
    <row r="117" spans="1:22" x14ac:dyDescent="0.2">
      <c r="C117" s="28">
        <f t="shared" si="15"/>
        <v>49</v>
      </c>
      <c r="D117" s="9" t="str">
        <f>General!$E$214</f>
        <v>In-house software</v>
      </c>
      <c r="E117" s="24" t="str">
        <f t="shared" si="18"/>
        <v>TransGrid</v>
      </c>
      <c r="F117" s="24" t="str">
        <f t="shared" si="12"/>
        <v>$Million</v>
      </c>
      <c r="G117" s="24" t="str">
        <f t="shared" si="16"/>
        <v>Various</v>
      </c>
      <c r="H117" s="24" t="str">
        <f t="shared" si="17"/>
        <v>Various</v>
      </c>
      <c r="I117" s="9"/>
      <c r="J117" s="114">
        <v>0</v>
      </c>
      <c r="K117" s="114">
        <v>0</v>
      </c>
      <c r="L117" s="114">
        <v>0</v>
      </c>
      <c r="M117" s="114">
        <v>0</v>
      </c>
      <c r="N117" s="114">
        <v>0</v>
      </c>
      <c r="O117" s="55">
        <f t="shared" si="13"/>
        <v>0</v>
      </c>
      <c r="P117" s="9"/>
      <c r="Q117" s="67">
        <f>J117*Inflation!V$18</f>
        <v>0</v>
      </c>
      <c r="R117" s="67">
        <f>K117*Inflation!W$18</f>
        <v>0</v>
      </c>
      <c r="S117" s="67">
        <f>L117*Inflation!X$18</f>
        <v>0</v>
      </c>
      <c r="T117" s="67">
        <f>M117*Inflation!Y$18</f>
        <v>0</v>
      </c>
      <c r="U117" s="67">
        <f>N117*Inflation!Z$18</f>
        <v>0</v>
      </c>
      <c r="V117" s="55">
        <f t="shared" si="14"/>
        <v>0</v>
      </c>
    </row>
    <row r="118" spans="1:22" x14ac:dyDescent="0.2">
      <c r="C118" s="28">
        <f t="shared" si="15"/>
        <v>50</v>
      </c>
      <c r="D118" s="9" t="str">
        <f>General!$E$215</f>
        <v>Equity raising costs</v>
      </c>
      <c r="E118" s="24" t="str">
        <f t="shared" si="18"/>
        <v>TransGrid</v>
      </c>
      <c r="F118" s="24" t="str">
        <f t="shared" si="12"/>
        <v>$Million</v>
      </c>
      <c r="G118" s="24" t="str">
        <f t="shared" si="16"/>
        <v>Various</v>
      </c>
      <c r="H118" s="24" t="str">
        <f t="shared" si="17"/>
        <v>Various</v>
      </c>
      <c r="I118" s="9"/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55">
        <f t="shared" si="13"/>
        <v>0</v>
      </c>
      <c r="P118" s="9"/>
      <c r="Q118" s="67">
        <f>J118*Inflation!V$18</f>
        <v>0</v>
      </c>
      <c r="R118" s="67">
        <f>K118*Inflation!W$18</f>
        <v>0</v>
      </c>
      <c r="S118" s="67">
        <f>L118*Inflation!X$18</f>
        <v>0</v>
      </c>
      <c r="T118" s="67">
        <f>M118*Inflation!Y$18</f>
        <v>0</v>
      </c>
      <c r="U118" s="67">
        <f>N118*Inflation!Z$18</f>
        <v>0</v>
      </c>
      <c r="V118" s="55">
        <f t="shared" si="14"/>
        <v>0</v>
      </c>
    </row>
    <row r="119" spans="1:22" x14ac:dyDescent="0.2">
      <c r="D119" s="58" t="str">
        <f>"Total Capex - "&amp;C68</f>
        <v>Total Capex - As Commissioned</v>
      </c>
      <c r="E119" s="61" t="s">
        <v>100</v>
      </c>
      <c r="F119" s="62" t="str">
        <f t="shared" si="12"/>
        <v>$Million</v>
      </c>
      <c r="G119" s="62" t="str">
        <f t="shared" si="16"/>
        <v>Various</v>
      </c>
      <c r="H119" s="62" t="str">
        <f t="shared" si="17"/>
        <v>Various</v>
      </c>
      <c r="I119" s="58"/>
      <c r="J119" s="64">
        <f t="shared" ref="J119:O119" si="19">SUM(J69:J118)</f>
        <v>933.41029664141115</v>
      </c>
      <c r="K119" s="64">
        <f t="shared" si="19"/>
        <v>1293.6359392626464</v>
      </c>
      <c r="L119" s="64">
        <f t="shared" si="19"/>
        <v>6.3746484997780026</v>
      </c>
      <c r="M119" s="64">
        <f t="shared" si="19"/>
        <v>1.9097631578880021</v>
      </c>
      <c r="N119" s="64">
        <f t="shared" si="19"/>
        <v>1.7409736100400015</v>
      </c>
      <c r="O119" s="64">
        <f t="shared" si="19"/>
        <v>2237.0716211717636</v>
      </c>
      <c r="P119" s="58"/>
      <c r="Q119" s="64">
        <f t="shared" ref="Q119:V119" si="20">SUM(Q69:Q118)</f>
        <v>920.07698069877165</v>
      </c>
      <c r="R119" s="64">
        <f t="shared" si="20"/>
        <v>1238.9871614325943</v>
      </c>
      <c r="S119" s="64">
        <f t="shared" si="20"/>
        <v>5.932177429491535</v>
      </c>
      <c r="T119" s="64">
        <f t="shared" si="20"/>
        <v>1.7267941005563059</v>
      </c>
      <c r="U119" s="64">
        <f t="shared" si="20"/>
        <v>1.529524328453959</v>
      </c>
      <c r="V119" s="64">
        <f t="shared" si="20"/>
        <v>2168.2526379898677</v>
      </c>
    </row>
    <row r="121" spans="1:22" x14ac:dyDescent="0.2">
      <c r="A121" s="119">
        <f>SUM(J121:O121)</f>
        <v>0</v>
      </c>
      <c r="D121" s="10" t="s">
        <v>474</v>
      </c>
      <c r="E121" s="12" t="s">
        <v>100</v>
      </c>
      <c r="F121" s="24" t="str">
        <f>NA</f>
        <v>N/A</v>
      </c>
      <c r="G121" s="24" t="str">
        <f>NA</f>
        <v>N/A</v>
      </c>
      <c r="H121" s="24" t="str">
        <f>NA</f>
        <v>N/A</v>
      </c>
      <c r="J121" s="71">
        <v>0</v>
      </c>
      <c r="K121" s="71">
        <v>0</v>
      </c>
      <c r="L121" s="71">
        <v>0</v>
      </c>
      <c r="M121" s="71">
        <v>0</v>
      </c>
      <c r="N121" s="71">
        <v>0</v>
      </c>
    </row>
    <row r="123" spans="1:22" s="6" customFormat="1" ht="18" x14ac:dyDescent="0.2">
      <c r="B123" s="6" t="s">
        <v>516</v>
      </c>
    </row>
    <row r="125" spans="1:22" ht="15.75" x14ac:dyDescent="0.2">
      <c r="J125" s="36" t="s">
        <v>472</v>
      </c>
      <c r="K125" s="36"/>
      <c r="L125" s="36"/>
      <c r="M125" s="36"/>
      <c r="N125" s="36"/>
      <c r="O125" s="36"/>
      <c r="Q125" s="36" t="str">
        <f>"Real 2023, "&amp;End_Period</f>
        <v>Real 2023, End Period</v>
      </c>
      <c r="R125" s="36"/>
      <c r="S125" s="36"/>
      <c r="T125" s="36"/>
      <c r="U125" s="36"/>
      <c r="V125" s="36"/>
    </row>
    <row r="126" spans="1:22" ht="30" x14ac:dyDescent="0.2">
      <c r="C126" s="8" t="s">
        <v>471</v>
      </c>
      <c r="E126" s="21" t="s">
        <v>9</v>
      </c>
      <c r="F126" s="21" t="s">
        <v>10</v>
      </c>
      <c r="G126" s="21" t="s">
        <v>11</v>
      </c>
      <c r="H126" s="21" t="s">
        <v>12</v>
      </c>
      <c r="J126" s="42" t="str">
        <f>Forecast_Capex_Input!V$11</f>
        <v>FY24</v>
      </c>
      <c r="K126" s="42" t="str">
        <f>Forecast_Capex_Input!W$11</f>
        <v>FY25</v>
      </c>
      <c r="L126" s="42" t="str">
        <f>Forecast_Capex_Input!X$11</f>
        <v>FY26</v>
      </c>
      <c r="M126" s="42" t="str">
        <f>Forecast_Capex_Input!Y$11</f>
        <v>FY27</v>
      </c>
      <c r="N126" s="42" t="str">
        <f>Forecast_Capex_Input!Z$11</f>
        <v>FY28</v>
      </c>
      <c r="O126" s="42" t="str">
        <f>J126&amp;" - "&amp;N126</f>
        <v>FY24 - FY28</v>
      </c>
      <c r="Q126" s="42" t="str">
        <f>Forecast_Capex_Input!AC$11</f>
        <v>FY24</v>
      </c>
      <c r="R126" s="42" t="str">
        <f>Forecast_Capex_Input!AD$11</f>
        <v>FY25</v>
      </c>
      <c r="S126" s="42" t="str">
        <f>Forecast_Capex_Input!AE$11</f>
        <v>FY26</v>
      </c>
      <c r="T126" s="42" t="str">
        <f>Forecast_Capex_Input!AF$11</f>
        <v>FY27</v>
      </c>
      <c r="U126" s="42" t="str">
        <f>Forecast_Capex_Input!AG$11</f>
        <v>FY28</v>
      </c>
      <c r="V126" s="42" t="str">
        <f>Q126&amp;" - "&amp;U126</f>
        <v>FY24 - FY28</v>
      </c>
    </row>
    <row r="127" spans="1:22" outlineLevel="1" x14ac:dyDescent="0.2">
      <c r="C127" s="27">
        <v>1</v>
      </c>
      <c r="D127" s="9" t="s">
        <v>517</v>
      </c>
      <c r="E127" s="12" t="s">
        <v>95</v>
      </c>
      <c r="F127" s="24" t="str">
        <f t="shared" ref="F127:F130" si="21">Unit_Dollar_M</f>
        <v>$Million</v>
      </c>
      <c r="G127" s="12" t="s">
        <v>470</v>
      </c>
      <c r="H127" s="12" t="s">
        <v>470</v>
      </c>
      <c r="I127" s="9"/>
      <c r="J127" s="254">
        <v>884.66675399674671</v>
      </c>
      <c r="K127" s="254">
        <v>232.74531344174301</v>
      </c>
      <c r="L127" s="115">
        <v>0</v>
      </c>
      <c r="M127" s="115">
        <v>0</v>
      </c>
      <c r="N127" s="115">
        <v>0</v>
      </c>
      <c r="O127" s="55">
        <f t="shared" ref="O127:O128" si="22">SUM(J127:N127)</f>
        <v>1117.4120674384897</v>
      </c>
      <c r="P127" s="9"/>
      <c r="Q127" s="67">
        <f>J127*Inflation!V$18</f>
        <v>872.02971605380731</v>
      </c>
      <c r="R127" s="67">
        <f>K127*Inflation!W$18</f>
        <v>222.91314463812012</v>
      </c>
      <c r="S127" s="67">
        <f>L127*Inflation!X$18</f>
        <v>0</v>
      </c>
      <c r="T127" s="67">
        <f>M127*Inflation!Y$18</f>
        <v>0</v>
      </c>
      <c r="U127" s="67">
        <f>N127*Inflation!Z$18</f>
        <v>0</v>
      </c>
      <c r="V127" s="55">
        <f t="shared" ref="V127:V128" si="23">SUM(Q127:U127)</f>
        <v>1094.9428606919273</v>
      </c>
    </row>
    <row r="128" spans="1:22" outlineLevel="1" x14ac:dyDescent="0.2">
      <c r="C128" s="28">
        <f t="shared" ref="C128:C129" si="24">C127+1</f>
        <v>2</v>
      </c>
      <c r="D128" s="9" t="s">
        <v>518</v>
      </c>
      <c r="E128" s="24" t="str">
        <f>E127</f>
        <v>TransGrid</v>
      </c>
      <c r="F128" s="24" t="str">
        <f t="shared" si="21"/>
        <v>$Million</v>
      </c>
      <c r="G128" s="24" t="str">
        <f t="shared" ref="G128:H130" si="25">G127</f>
        <v>Various</v>
      </c>
      <c r="H128" s="24" t="str">
        <f t="shared" si="25"/>
        <v>Various</v>
      </c>
      <c r="I128" s="9"/>
      <c r="J128" s="253">
        <v>5.7649195773141377</v>
      </c>
      <c r="K128" s="253">
        <v>1.7807238134195584</v>
      </c>
      <c r="L128" s="114">
        <v>0</v>
      </c>
      <c r="M128" s="114">
        <v>0</v>
      </c>
      <c r="N128" s="114">
        <v>0</v>
      </c>
      <c r="O128" s="55">
        <f t="shared" si="22"/>
        <v>7.5456433907336962</v>
      </c>
      <c r="P128" s="9"/>
      <c r="Q128" s="67">
        <f>J128*Inflation!V$18</f>
        <v>5.6825704813326459</v>
      </c>
      <c r="R128" s="67">
        <f>K128*Inflation!W$18</f>
        <v>1.7054983368363121</v>
      </c>
      <c r="S128" s="67">
        <f>L128*Inflation!X$18</f>
        <v>0</v>
      </c>
      <c r="T128" s="67">
        <f>M128*Inflation!Y$18</f>
        <v>0</v>
      </c>
      <c r="U128" s="67">
        <f>N128*Inflation!Z$18</f>
        <v>0</v>
      </c>
      <c r="V128" s="55">
        <f t="shared" si="23"/>
        <v>7.388068818168958</v>
      </c>
    </row>
    <row r="129" spans="1:22" outlineLevel="1" x14ac:dyDescent="0.2">
      <c r="C129" s="28">
        <f t="shared" si="24"/>
        <v>3</v>
      </c>
      <c r="D129" s="9" t="s">
        <v>519</v>
      </c>
      <c r="E129" s="24" t="str">
        <f>E128</f>
        <v>TransGrid</v>
      </c>
      <c r="F129" s="24" t="str">
        <f t="shared" si="21"/>
        <v>$Million</v>
      </c>
      <c r="G129" s="24" t="str">
        <f t="shared" si="25"/>
        <v>Various</v>
      </c>
      <c r="H129" s="24" t="str">
        <f t="shared" si="25"/>
        <v>Various</v>
      </c>
      <c r="I129" s="9"/>
      <c r="J129" s="253">
        <v>1.3974139048479626</v>
      </c>
      <c r="K129" s="253">
        <v>0.43164664904583522</v>
      </c>
      <c r="L129" s="114">
        <v>0</v>
      </c>
      <c r="M129" s="114">
        <v>0</v>
      </c>
      <c r="N129" s="114">
        <v>0</v>
      </c>
      <c r="O129" s="55">
        <f t="shared" ref="O129" si="26">SUM(J129:N129)</f>
        <v>1.8290605538937978</v>
      </c>
      <c r="P129" s="9"/>
      <c r="Q129" s="67">
        <f>J129*Inflation!V$18</f>
        <v>1.3774525211316939</v>
      </c>
      <c r="R129" s="67">
        <f>K129*Inflation!W$18</f>
        <v>0.41341202745806643</v>
      </c>
      <c r="S129" s="67">
        <f>L129*Inflation!X$18</f>
        <v>0</v>
      </c>
      <c r="T129" s="67">
        <f>M129*Inflation!Y$18</f>
        <v>0</v>
      </c>
      <c r="U129" s="67">
        <f>N129*Inflation!Z$18</f>
        <v>0</v>
      </c>
      <c r="V129" s="55">
        <f t="shared" ref="V129" si="27">SUM(Q129:U129)</f>
        <v>1.7908645485897603</v>
      </c>
    </row>
    <row r="130" spans="1:22" x14ac:dyDescent="0.2">
      <c r="D130" s="58" t="str">
        <f>"Total Capex - "&amp;C126</f>
        <v>Total Capex - As Incurred - PEC</v>
      </c>
      <c r="E130" s="61" t="s">
        <v>100</v>
      </c>
      <c r="F130" s="62" t="str">
        <f t="shared" si="21"/>
        <v>$Million</v>
      </c>
      <c r="G130" s="62" t="str">
        <f t="shared" si="25"/>
        <v>Various</v>
      </c>
      <c r="H130" s="62" t="str">
        <f t="shared" si="25"/>
        <v>Various</v>
      </c>
      <c r="I130" s="58"/>
      <c r="J130" s="64">
        <f>SUM(J127:J129)</f>
        <v>891.82908747890883</v>
      </c>
      <c r="K130" s="64">
        <f t="shared" ref="K130:O130" si="28">SUM(K127:K129)</f>
        <v>234.95768390420841</v>
      </c>
      <c r="L130" s="64">
        <f t="shared" si="28"/>
        <v>0</v>
      </c>
      <c r="M130" s="64">
        <f t="shared" si="28"/>
        <v>0</v>
      </c>
      <c r="N130" s="64">
        <f t="shared" si="28"/>
        <v>0</v>
      </c>
      <c r="O130" s="64">
        <f t="shared" si="28"/>
        <v>1126.7867713831172</v>
      </c>
      <c r="P130" s="58"/>
      <c r="Q130" s="64">
        <f>SUM(Q127:Q129)</f>
        <v>879.08973905627158</v>
      </c>
      <c r="R130" s="64">
        <f t="shared" ref="R130:V130" si="29">SUM(R127:R129)</f>
        <v>225.03205500241449</v>
      </c>
      <c r="S130" s="64">
        <f t="shared" si="29"/>
        <v>0</v>
      </c>
      <c r="T130" s="64">
        <f t="shared" si="29"/>
        <v>0</v>
      </c>
      <c r="U130" s="64">
        <f t="shared" si="29"/>
        <v>0</v>
      </c>
      <c r="V130" s="64">
        <f t="shared" si="29"/>
        <v>1104.121794058686</v>
      </c>
    </row>
    <row r="132" spans="1:22" x14ac:dyDescent="0.2">
      <c r="A132" s="119">
        <f>SUM(J132:O132)</f>
        <v>0</v>
      </c>
      <c r="D132" s="10" t="s">
        <v>474</v>
      </c>
      <c r="E132" s="12" t="s">
        <v>100</v>
      </c>
      <c r="F132" s="24" t="str">
        <f>NA</f>
        <v>N/A</v>
      </c>
      <c r="G132" s="24" t="str">
        <f>NA</f>
        <v>N/A</v>
      </c>
      <c r="H132" s="24" t="str">
        <f>NA</f>
        <v>N/A</v>
      </c>
      <c r="J132" s="71">
        <v>0</v>
      </c>
      <c r="K132" s="71">
        <v>0</v>
      </c>
      <c r="L132" s="71"/>
      <c r="M132" s="71"/>
      <c r="N132" s="71"/>
    </row>
    <row r="134" spans="1:22" s="6" customFormat="1" ht="18" x14ac:dyDescent="0.2">
      <c r="B134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600-000000000000}"/>
  </hyperlinks>
  <pageMargins left="0.7" right="0.7" top="0.75" bottom="0.75" header="0.3" footer="0.3"/>
  <pageSetup paperSize="9" scale="3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B1:EG1037"/>
  <sheetViews>
    <sheetView showGridLines="0" workbookViewId="0">
      <pane xSplit="4" ySplit="10" topLeftCell="E11" activePane="bottomRight" state="frozen"/>
      <selection activeCell="D11" sqref="D11"/>
      <selection pane="topRight" activeCell="D11" sqref="D11"/>
      <selection pane="bottomLeft" activeCell="D11" sqref="D11"/>
      <selection pane="bottomRight" activeCell="E11" sqref="E11"/>
    </sheetView>
  </sheetViews>
  <sheetFormatPr defaultRowHeight="12.75" outlineLevelRow="1" x14ac:dyDescent="0.2"/>
  <cols>
    <col min="1" max="1" width="1.5703125" customWidth="1"/>
    <col min="2" max="2" width="4.42578125" customWidth="1"/>
    <col min="3" max="3" width="6.5703125" customWidth="1"/>
    <col min="4" max="4" width="54.5703125" customWidth="1"/>
    <col min="5" max="7" width="20.5703125" customWidth="1"/>
    <col min="8" max="8" width="15.5703125" customWidth="1"/>
    <col min="9" max="13" width="20.5703125" customWidth="1"/>
    <col min="14" max="19" width="15.5703125" customWidth="1"/>
    <col min="20" max="20" width="20.5703125" customWidth="1"/>
    <col min="21" max="21" width="12.5703125" customWidth="1"/>
    <col min="22" max="24" width="15.5703125" customWidth="1"/>
    <col min="25" max="25" width="2.5703125" customWidth="1"/>
    <col min="26" max="33" width="12.5703125" customWidth="1"/>
    <col min="34" max="34" width="2.5703125" customWidth="1"/>
    <col min="35" max="40" width="10.5703125" customWidth="1"/>
    <col min="41" max="41" width="2.5703125" customWidth="1"/>
    <col min="42" max="47" width="10.5703125" customWidth="1"/>
    <col min="48" max="48" width="2.5703125" customWidth="1"/>
    <col min="49" max="54" width="10.5703125" customWidth="1"/>
    <col min="55" max="55" width="2.5703125" customWidth="1"/>
    <col min="56" max="61" width="10.5703125" customWidth="1"/>
    <col min="62" max="62" width="2.5703125" customWidth="1"/>
    <col min="63" max="68" width="10.5703125" customWidth="1"/>
    <col min="69" max="69" width="2.5703125" customWidth="1"/>
    <col min="70" max="74" width="10.5703125" customWidth="1"/>
    <col min="75" max="75" width="2.5703125" customWidth="1"/>
    <col min="76" max="81" width="10.5703125" customWidth="1"/>
    <col min="82" max="82" width="2.5703125" customWidth="1"/>
    <col min="83" max="88" width="10.5703125" customWidth="1"/>
    <col min="89" max="89" width="2.5703125" customWidth="1"/>
    <col min="90" max="95" width="10.5703125" customWidth="1"/>
    <col min="96" max="96" width="2.5703125" customWidth="1"/>
    <col min="97" max="102" width="10.5703125" customWidth="1"/>
    <col min="103" max="103" width="2.5703125" customWidth="1"/>
    <col min="104" max="109" width="10.5703125" customWidth="1"/>
    <col min="110" max="110" width="2.5703125" customWidth="1"/>
    <col min="111" max="117" width="15.5703125" customWidth="1"/>
    <col min="118" max="118" width="2.5703125" customWidth="1"/>
    <col min="119" max="124" width="15.5703125" customWidth="1"/>
    <col min="125" max="125" width="2.5703125" customWidth="1"/>
    <col min="126" max="134" width="20.5703125" customWidth="1"/>
    <col min="135" max="135" width="2.5703125" customWidth="1"/>
    <col min="136" max="137" width="12.5703125" customWidth="1"/>
  </cols>
  <sheetData>
    <row r="1" spans="2:137" ht="23.25" x14ac:dyDescent="0.35">
      <c r="B1" s="18" t="s">
        <v>504</v>
      </c>
    </row>
    <row r="2" spans="2:137" ht="15" x14ac:dyDescent="0.2">
      <c r="B2" s="8" t="str">
        <f>Model_Name</f>
        <v>TransGrid Capex Forecast Model</v>
      </c>
    </row>
    <row r="3" spans="2:137" x14ac:dyDescent="0.2">
      <c r="B3" s="9" t="str">
        <f>General!$B$3</f>
        <v>WB Check</v>
      </c>
      <c r="D3" s="118">
        <f ca="1">WkBk_Err_Chk</f>
        <v>0</v>
      </c>
      <c r="U3" s="49"/>
    </row>
    <row r="4" spans="2:137" x14ac:dyDescent="0.2">
      <c r="B4" s="9" t="str">
        <f>General!$B$4</f>
        <v>Sheet Check</v>
      </c>
      <c r="D4" s="118">
        <v>0</v>
      </c>
      <c r="U4" s="49"/>
    </row>
    <row r="5" spans="2:137" x14ac:dyDescent="0.2">
      <c r="B5" s="258" t="str">
        <f>ToC!$B$1</f>
        <v>Table of Contents</v>
      </c>
      <c r="C5" s="258"/>
      <c r="D5" s="258"/>
      <c r="F5" s="24" t="str">
        <f>Inflation!E$14</f>
        <v>Convert From</v>
      </c>
      <c r="G5" s="24" t="str">
        <f>Inflation!F$14</f>
        <v>Convert From Timing</v>
      </c>
      <c r="H5" s="24" t="str">
        <f>Inflation!G$14</f>
        <v>Convert To</v>
      </c>
      <c r="I5" s="24" t="str">
        <f>Inflation!H$14</f>
        <v>Convert To Timing</v>
      </c>
      <c r="AE5" s="90" t="s">
        <v>250</v>
      </c>
      <c r="AF5" s="90" t="s">
        <v>250</v>
      </c>
    </row>
    <row r="6" spans="2:137" x14ac:dyDescent="0.2">
      <c r="D6" t="str">
        <f>Inflation!$D$15</f>
        <v>Real 2021 (Mid Period) to Real 2023 (End Period)</v>
      </c>
      <c r="F6" s="14">
        <f>Inflation!E$15</f>
        <v>2021</v>
      </c>
      <c r="G6" s="14" t="str">
        <f>Inflation!F$15</f>
        <v>Mid Period</v>
      </c>
      <c r="H6" s="14">
        <f>Inflation!G$15</f>
        <v>2023</v>
      </c>
      <c r="I6" s="14" t="str">
        <f>Inflation!H$15</f>
        <v>End Period</v>
      </c>
      <c r="AE6" s="12" t="s">
        <v>33</v>
      </c>
      <c r="AF6" s="12" t="str">
        <f>NA</f>
        <v>N/A</v>
      </c>
      <c r="AI6" s="88">
        <f>Inflation!V$15</f>
        <v>1.1208329096392347</v>
      </c>
      <c r="AJ6" s="88">
        <f>Inflation!W$15</f>
        <v>1.1208329096392347</v>
      </c>
      <c r="AK6" s="88">
        <f>Inflation!X$15</f>
        <v>1.1208329096392347</v>
      </c>
      <c r="AL6" s="88">
        <f>Inflation!Y$15</f>
        <v>1.1208329096392347</v>
      </c>
      <c r="AM6" s="88">
        <f>Inflation!Z$15</f>
        <v>1.1208329096392347</v>
      </c>
    </row>
    <row r="7" spans="2:137" x14ac:dyDescent="0.2">
      <c r="D7" s="230" t="s">
        <v>541</v>
      </c>
    </row>
    <row r="8" spans="2:137" ht="15.75" x14ac:dyDescent="0.2">
      <c r="F8" s="36" t="s">
        <v>108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 t="str">
        <f>Forecast_Capex_Input!S6</f>
        <v>Input Cost</v>
      </c>
      <c r="V8" s="36" t="s">
        <v>247</v>
      </c>
      <c r="W8" s="36" t="s">
        <v>560</v>
      </c>
      <c r="X8" s="36"/>
      <c r="Z8" s="36" t="s">
        <v>145</v>
      </c>
      <c r="AA8" s="36"/>
      <c r="AB8" s="36"/>
      <c r="AC8" s="36"/>
      <c r="AD8" s="36"/>
      <c r="AE8" s="36"/>
      <c r="AF8" s="36"/>
      <c r="AG8" s="36"/>
      <c r="AI8" s="36" t="str">
        <f>"Direct Unescalated Capex, As Incurred ($M) "&amp;"$Real "&amp;RIGHT($H$6,2)</f>
        <v>Direct Unescalated Capex, As Incurred ($M) $Real 23</v>
      </c>
      <c r="AJ8" s="36"/>
      <c r="AK8" s="36"/>
      <c r="AL8" s="36"/>
      <c r="AM8" s="36"/>
      <c r="AN8" s="36"/>
      <c r="AP8" s="36" t="str">
        <f>"Escalated Capex, As Incurred ($M) "&amp;"$Real "&amp;RIGHT($H$6,2)</f>
        <v>Escalated Capex, As Incurred ($M) $Real 23</v>
      </c>
      <c r="AQ8" s="36"/>
      <c r="AR8" s="36"/>
      <c r="AS8" s="36"/>
      <c r="AT8" s="36"/>
      <c r="AU8" s="36"/>
      <c r="AW8" s="36" t="str">
        <f>"Network Overhead, As Incurred ($M) "&amp;"$Real "&amp;RIGHT($H$6,2)</f>
        <v>Network Overhead, As Incurred ($M) $Real 23</v>
      </c>
      <c r="AX8" s="36"/>
      <c r="AY8" s="36"/>
      <c r="AZ8" s="36"/>
      <c r="BA8" s="36"/>
      <c r="BB8" s="36"/>
      <c r="BD8" s="36" t="str">
        <f>"Corporate Overhead, As Incurred ($M) "&amp;"$Real "&amp;RIGHT($H$6,2)</f>
        <v>Corporate Overhead, As Incurred ($M) $Real 23</v>
      </c>
      <c r="BE8" s="36"/>
      <c r="BF8" s="36"/>
      <c r="BG8" s="36"/>
      <c r="BH8" s="36"/>
      <c r="BI8" s="36"/>
      <c r="BK8" s="36" t="str">
        <f>"Total Capex, As Incurred (Escalated + OH) ($M) "&amp;"$Real "&amp;RIGHT($H$6,2)</f>
        <v>Total Capex, As Incurred (Escalated + OH) ($M) $Real 23</v>
      </c>
      <c r="BL8" s="36"/>
      <c r="BM8" s="36"/>
      <c r="BN8" s="36"/>
      <c r="BO8" s="36"/>
      <c r="BP8" s="36"/>
      <c r="BR8" s="36" t="str">
        <f>Forecast_Capex_Input!$AC$6</f>
        <v>As Commission Percentage</v>
      </c>
      <c r="BS8" s="36"/>
      <c r="BT8" s="36"/>
      <c r="BU8" s="36"/>
      <c r="BV8" s="36"/>
      <c r="BX8" s="36" t="str">
        <f>"Direct Unescalated Capex, As Commissioned ($M) "&amp;"$Real "&amp;RIGHT($H$6,2)</f>
        <v>Direct Unescalated Capex, As Commissioned ($M) $Real 23</v>
      </c>
      <c r="BY8" s="36"/>
      <c r="BZ8" s="36"/>
      <c r="CA8" s="36"/>
      <c r="CB8" s="36"/>
      <c r="CC8" s="36"/>
      <c r="CE8" s="36" t="str">
        <f>"Escalated Capex, As Commissioned ($M) "&amp;"$Real "&amp;RIGHT($H$6,2)</f>
        <v>Escalated Capex, As Commissioned ($M) $Real 23</v>
      </c>
      <c r="CF8" s="36"/>
      <c r="CG8" s="36"/>
      <c r="CH8" s="36"/>
      <c r="CI8" s="36"/>
      <c r="CJ8" s="36"/>
      <c r="CL8" s="36" t="str">
        <f>"Network Overhead, As Commissioned ($M) "&amp;"$Real "&amp;RIGHT($H$6,2)</f>
        <v>Network Overhead, As Commissioned ($M) $Real 23</v>
      </c>
      <c r="CM8" s="36"/>
      <c r="CN8" s="36"/>
      <c r="CO8" s="36"/>
      <c r="CP8" s="36"/>
      <c r="CQ8" s="36"/>
      <c r="CS8" s="36" t="str">
        <f>"Corporate Overhead, As Commissioned ($M) "&amp;"$Real "&amp;RIGHT($H$6,2)</f>
        <v>Corporate Overhead, As Commissioned ($M) $Real 23</v>
      </c>
      <c r="CT8" s="36"/>
      <c r="CU8" s="36"/>
      <c r="CV8" s="36"/>
      <c r="CW8" s="36"/>
      <c r="CX8" s="36"/>
      <c r="CZ8" s="36" t="str">
        <f>"Total Capex, As Commissioned (Escalated + OH) ($M) "&amp;"$Real "&amp;RIGHT($H$6,2)</f>
        <v>Total Capex, As Commissioned (Escalated + OH) ($M) $Real 23</v>
      </c>
      <c r="DA8" s="36"/>
      <c r="DB8" s="36"/>
      <c r="DC8" s="36"/>
      <c r="DD8" s="36"/>
      <c r="DE8" s="36"/>
      <c r="DG8" s="36" t="str">
        <f>Forecast_Capex_Input!$BF$6</f>
        <v>Transmission Lines - Secondary Allocation for Repex</v>
      </c>
      <c r="DH8" s="36"/>
      <c r="DI8" s="36"/>
      <c r="DJ8" s="36"/>
      <c r="DK8" s="36"/>
      <c r="DL8" s="36"/>
      <c r="DM8" s="36"/>
      <c r="DO8" s="36" t="str">
        <f>Forecast_Capex_Input!$BN$6</f>
        <v>Substation - Secondary Allocation for Repex</v>
      </c>
      <c r="DP8" s="36"/>
      <c r="DQ8" s="36"/>
      <c r="DR8" s="36"/>
      <c r="DS8" s="36"/>
      <c r="DT8" s="36"/>
      <c r="DV8" s="36" t="str">
        <f>Forecast_Capex_Input!$BU$6</f>
        <v>Digital Infrastructure - Secondary Allocation for Repex</v>
      </c>
      <c r="DW8" s="36"/>
      <c r="DX8" s="36"/>
      <c r="DY8" s="36"/>
      <c r="DZ8" s="36"/>
      <c r="EA8" s="36"/>
      <c r="EB8" s="36"/>
      <c r="EC8" s="36"/>
      <c r="ED8" s="36"/>
      <c r="EF8" s="36" t="s">
        <v>403</v>
      </c>
      <c r="EG8" s="36"/>
    </row>
    <row r="9" spans="2:137" hidden="1" outlineLevel="1" x14ac:dyDescent="0.2"/>
    <row r="10" spans="2:137" ht="90" collapsed="1" x14ac:dyDescent="0.2">
      <c r="C10" s="37" t="s">
        <v>120</v>
      </c>
      <c r="D10" s="35" t="s">
        <v>146</v>
      </c>
      <c r="E10" s="41" t="str">
        <f>Forecast_Capex_Input!E11</f>
        <v>Apply As Commissioned Percentages?
(If FALSE, AC = AI)</v>
      </c>
      <c r="F10" s="56" t="s">
        <v>147</v>
      </c>
      <c r="G10" s="56" t="str">
        <f>General!$C$88</f>
        <v>Asset Class - Current</v>
      </c>
      <c r="H10" s="41" t="s">
        <v>144</v>
      </c>
      <c r="I10" s="41" t="str">
        <f>Forecast_Capex_Input!F$11</f>
        <v>RIN Level 1</v>
      </c>
      <c r="J10" s="41" t="str">
        <f>Forecast_Capex_Input!G$11</f>
        <v>RIN Level 2</v>
      </c>
      <c r="K10" s="41" t="str">
        <f>Forecast_Capex_Input!H$11</f>
        <v>RIN Level 3</v>
      </c>
      <c r="L10" s="41" t="str">
        <f>Forecast_Capex_Input!I$11</f>
        <v>Augex Driver</v>
      </c>
      <c r="M10" s="41" t="str">
        <f>Forecast_Capex_Input!J$11</f>
        <v>Fleet &amp; Property Allocation</v>
      </c>
      <c r="N10" s="41" t="str">
        <f>Forecast_Capex_Input!K$11</f>
        <v>Repex Subcategory 1</v>
      </c>
      <c r="O10" s="41" t="str">
        <f>Forecast_Capex_Input!L$11</f>
        <v>Repex Subcategory 2</v>
      </c>
      <c r="P10" s="41" t="str">
        <f>Forecast_Capex_Input!M$11</f>
        <v>ICT Category (FY19-23)</v>
      </c>
      <c r="Q10" s="41" t="str">
        <f>Forecast_Capex_Input!N$11</f>
        <v>Previously Allowed but Not Undertaken</v>
      </c>
      <c r="R10" s="41" t="str">
        <f>Forecast_Capex_Input!O$11</f>
        <v>Immediately Expensed %</v>
      </c>
      <c r="S10" s="41" t="str">
        <f>Forecast_Capex_Input!P$11</f>
        <v>Key External Driver</v>
      </c>
      <c r="T10" s="41" t="str">
        <f>General!$C$163</f>
        <v>PTRM Asset Classification</v>
      </c>
      <c r="U10" s="41" t="str">
        <f>Forecast_Capex_Input!$S$11</f>
        <v>Labour
Weighting (n%)</v>
      </c>
      <c r="V10" s="41" t="s">
        <v>285</v>
      </c>
      <c r="W10" s="41">
        <f>Forecast_Capex_Input!DH$11</f>
        <v>0</v>
      </c>
      <c r="X10" s="41" t="s">
        <v>561</v>
      </c>
      <c r="Z10" s="41" t="s">
        <v>148</v>
      </c>
      <c r="AA10" s="41" t="s">
        <v>149</v>
      </c>
      <c r="AB10" s="41" t="s">
        <v>150</v>
      </c>
      <c r="AC10" s="41" t="s">
        <v>151</v>
      </c>
      <c r="AD10" s="41" t="s">
        <v>152</v>
      </c>
      <c r="AE10" s="41" t="str">
        <f>General!$E$17&amp;" Project"</f>
        <v>NCIPAP Project</v>
      </c>
      <c r="AF10" s="41" t="str">
        <f>General!$E$18</f>
        <v>Contingent Projects</v>
      </c>
      <c r="AG10" s="41" t="s">
        <v>249</v>
      </c>
      <c r="AI10" s="42" t="str">
        <f>Forecast_Capex_Input!V$11</f>
        <v>FY24</v>
      </c>
      <c r="AJ10" s="42" t="str">
        <f>Forecast_Capex_Input!W$11</f>
        <v>FY25</v>
      </c>
      <c r="AK10" s="42" t="str">
        <f>Forecast_Capex_Input!X$11</f>
        <v>FY26</v>
      </c>
      <c r="AL10" s="42" t="str">
        <f>Forecast_Capex_Input!Y$11</f>
        <v>FY27</v>
      </c>
      <c r="AM10" s="42" t="str">
        <f>Forecast_Capex_Input!Z$11</f>
        <v>FY28</v>
      </c>
      <c r="AN10" s="42" t="str">
        <f>Forecast_Capex_Input!AA$11</f>
        <v>FY24 - FY28</v>
      </c>
      <c r="AP10" s="42" t="str">
        <f t="shared" ref="AP10:AU10" si="0">AI$10</f>
        <v>FY24</v>
      </c>
      <c r="AQ10" s="42" t="str">
        <f t="shared" si="0"/>
        <v>FY25</v>
      </c>
      <c r="AR10" s="42" t="str">
        <f t="shared" si="0"/>
        <v>FY26</v>
      </c>
      <c r="AS10" s="42" t="str">
        <f t="shared" si="0"/>
        <v>FY27</v>
      </c>
      <c r="AT10" s="42" t="str">
        <f t="shared" si="0"/>
        <v>FY28</v>
      </c>
      <c r="AU10" s="42" t="str">
        <f t="shared" si="0"/>
        <v>FY24 - FY28</v>
      </c>
      <c r="AW10" s="42" t="str">
        <f t="shared" ref="AW10:BB10" si="1">AP$10</f>
        <v>FY24</v>
      </c>
      <c r="AX10" s="42" t="str">
        <f t="shared" si="1"/>
        <v>FY25</v>
      </c>
      <c r="AY10" s="42" t="str">
        <f t="shared" si="1"/>
        <v>FY26</v>
      </c>
      <c r="AZ10" s="42" t="str">
        <f t="shared" si="1"/>
        <v>FY27</v>
      </c>
      <c r="BA10" s="42" t="str">
        <f t="shared" si="1"/>
        <v>FY28</v>
      </c>
      <c r="BB10" s="42" t="str">
        <f t="shared" si="1"/>
        <v>FY24 - FY28</v>
      </c>
      <c r="BD10" s="42" t="str">
        <f t="shared" ref="BD10:BI10" si="2">AW$10</f>
        <v>FY24</v>
      </c>
      <c r="BE10" s="42" t="str">
        <f t="shared" si="2"/>
        <v>FY25</v>
      </c>
      <c r="BF10" s="42" t="str">
        <f t="shared" si="2"/>
        <v>FY26</v>
      </c>
      <c r="BG10" s="42" t="str">
        <f t="shared" si="2"/>
        <v>FY27</v>
      </c>
      <c r="BH10" s="42" t="str">
        <f t="shared" si="2"/>
        <v>FY28</v>
      </c>
      <c r="BI10" s="42" t="str">
        <f t="shared" si="2"/>
        <v>FY24 - FY28</v>
      </c>
      <c r="BK10" s="42" t="str">
        <f t="shared" ref="BK10:BP10" si="3">AW$10</f>
        <v>FY24</v>
      </c>
      <c r="BL10" s="42" t="str">
        <f t="shared" si="3"/>
        <v>FY25</v>
      </c>
      <c r="BM10" s="42" t="str">
        <f t="shared" si="3"/>
        <v>FY26</v>
      </c>
      <c r="BN10" s="42" t="str">
        <f t="shared" si="3"/>
        <v>FY27</v>
      </c>
      <c r="BO10" s="42" t="str">
        <f t="shared" si="3"/>
        <v>FY28</v>
      </c>
      <c r="BP10" s="42" t="str">
        <f t="shared" si="3"/>
        <v>FY24 - FY28</v>
      </c>
      <c r="BR10" s="42" t="str">
        <f>BK$10</f>
        <v>FY24</v>
      </c>
      <c r="BS10" s="42" t="str">
        <f>BL$10</f>
        <v>FY25</v>
      </c>
      <c r="BT10" s="42" t="str">
        <f>BM$10</f>
        <v>FY26</v>
      </c>
      <c r="BU10" s="42" t="str">
        <f>BN$10</f>
        <v>FY27</v>
      </c>
      <c r="BV10" s="42" t="str">
        <f>BO$10</f>
        <v>FY28</v>
      </c>
      <c r="BX10" s="42" t="str">
        <f t="shared" ref="BX10:CC10" si="4">BK$10</f>
        <v>FY24</v>
      </c>
      <c r="BY10" s="42" t="str">
        <f t="shared" si="4"/>
        <v>FY25</v>
      </c>
      <c r="BZ10" s="42" t="str">
        <f t="shared" si="4"/>
        <v>FY26</v>
      </c>
      <c r="CA10" s="42" t="str">
        <f t="shared" si="4"/>
        <v>FY27</v>
      </c>
      <c r="CB10" s="42" t="str">
        <f t="shared" si="4"/>
        <v>FY28</v>
      </c>
      <c r="CC10" s="42" t="str">
        <f t="shared" si="4"/>
        <v>FY24 - FY28</v>
      </c>
      <c r="CE10" s="42" t="str">
        <f t="shared" ref="CE10:CJ10" si="5">BX$10</f>
        <v>FY24</v>
      </c>
      <c r="CF10" s="42" t="str">
        <f t="shared" si="5"/>
        <v>FY25</v>
      </c>
      <c r="CG10" s="42" t="str">
        <f t="shared" si="5"/>
        <v>FY26</v>
      </c>
      <c r="CH10" s="42" t="str">
        <f t="shared" si="5"/>
        <v>FY27</v>
      </c>
      <c r="CI10" s="42" t="str">
        <f t="shared" si="5"/>
        <v>FY28</v>
      </c>
      <c r="CJ10" s="42" t="str">
        <f t="shared" si="5"/>
        <v>FY24 - FY28</v>
      </c>
      <c r="CL10" s="42" t="str">
        <f t="shared" ref="CL10:CQ10" si="6">CE$10</f>
        <v>FY24</v>
      </c>
      <c r="CM10" s="42" t="str">
        <f t="shared" si="6"/>
        <v>FY25</v>
      </c>
      <c r="CN10" s="42" t="str">
        <f t="shared" si="6"/>
        <v>FY26</v>
      </c>
      <c r="CO10" s="42" t="str">
        <f t="shared" si="6"/>
        <v>FY27</v>
      </c>
      <c r="CP10" s="42" t="str">
        <f t="shared" si="6"/>
        <v>FY28</v>
      </c>
      <c r="CQ10" s="42" t="str">
        <f t="shared" si="6"/>
        <v>FY24 - FY28</v>
      </c>
      <c r="CS10" s="42" t="str">
        <f t="shared" ref="CS10:CX10" si="7">CL$10</f>
        <v>FY24</v>
      </c>
      <c r="CT10" s="42" t="str">
        <f t="shared" si="7"/>
        <v>FY25</v>
      </c>
      <c r="CU10" s="42" t="str">
        <f t="shared" si="7"/>
        <v>FY26</v>
      </c>
      <c r="CV10" s="42" t="str">
        <f t="shared" si="7"/>
        <v>FY27</v>
      </c>
      <c r="CW10" s="42" t="str">
        <f t="shared" si="7"/>
        <v>FY28</v>
      </c>
      <c r="CX10" s="42" t="str">
        <f t="shared" si="7"/>
        <v>FY24 - FY28</v>
      </c>
      <c r="CZ10" s="42" t="str">
        <f t="shared" ref="CZ10:DE10" si="8">CL$10</f>
        <v>FY24</v>
      </c>
      <c r="DA10" s="42" t="str">
        <f t="shared" si="8"/>
        <v>FY25</v>
      </c>
      <c r="DB10" s="42" t="str">
        <f t="shared" si="8"/>
        <v>FY26</v>
      </c>
      <c r="DC10" s="42" t="str">
        <f t="shared" si="8"/>
        <v>FY27</v>
      </c>
      <c r="DD10" s="42" t="str">
        <f t="shared" si="8"/>
        <v>FY28</v>
      </c>
      <c r="DE10" s="42" t="str">
        <f t="shared" si="8"/>
        <v>FY24 - FY28</v>
      </c>
      <c r="DG10" s="41" t="s">
        <v>153</v>
      </c>
      <c r="DH10" s="41" t="str">
        <f>Forecast_Capex_Input!BG11</f>
        <v>Transmission Lines - Poles</v>
      </c>
      <c r="DI10" s="41" t="str">
        <f>Forecast_Capex_Input!BH11</f>
        <v>Transmission Lines - Towers</v>
      </c>
      <c r="DJ10" s="41" t="str">
        <f>Forecast_Capex_Input!BI11</f>
        <v>Transmission Lines - Insulators</v>
      </c>
      <c r="DK10" s="41" t="str">
        <f>Forecast_Capex_Input!BJ11</f>
        <v>Transmission Lines - Overhead Conductor</v>
      </c>
      <c r="DL10" s="41" t="str">
        <f>Forecast_Capex_Input!BK11</f>
        <v>Transmission Lines - Underground Cable</v>
      </c>
      <c r="DM10" s="41" t="str">
        <f>Forecast_Capex_Input!BL11</f>
        <v>Transmission Lines - Others</v>
      </c>
      <c r="DO10" s="41" t="s">
        <v>153</v>
      </c>
      <c r="DP10" s="41" t="str">
        <f>Forecast_Capex_Input!BO11</f>
        <v>Substation - Site Establishment and Supporting Assets</v>
      </c>
      <c r="DQ10" s="41" t="str">
        <f>Forecast_Capex_Input!BP11</f>
        <v>Substation - Power Transformers</v>
      </c>
      <c r="DR10" s="41" t="str">
        <f>Forecast_Capex_Input!BQ11</f>
        <v>Substation - Switchbay Equipment</v>
      </c>
      <c r="DS10" s="41" t="str">
        <f>Forecast_Capex_Input!BR11</f>
        <v>Substation - Reactive Plant</v>
      </c>
      <c r="DT10" s="41" t="str">
        <f>Forecast_Capex_Input!BS11</f>
        <v>Substation - Others</v>
      </c>
      <c r="DV10" s="41" t="s">
        <v>153</v>
      </c>
      <c r="DW10" s="41" t="str">
        <f>Forecast_Capex_Input!BV11</f>
        <v>Digital Infrastructure - Protection Systems</v>
      </c>
      <c r="DX10" s="41" t="str">
        <f>Forecast_Capex_Input!BW11</f>
        <v>Digital Infrastructure - Control Systems &amp; SCADA</v>
      </c>
      <c r="DY10" s="41" t="str">
        <f>Forecast_Capex_Input!BX11</f>
        <v>Digital Infrastructure - Market Metering Systems</v>
      </c>
      <c r="DZ10" s="41" t="str">
        <f>Forecast_Capex_Input!BY11</f>
        <v>Digital Infrastructure - Network Property</v>
      </c>
      <c r="EA10" s="41" t="str">
        <f>Forecast_Capex_Input!BZ11</f>
        <v>Digital Infrastructure - Communications Systems</v>
      </c>
      <c r="EB10" s="41" t="str">
        <f>Forecast_Capex_Input!CA11</f>
        <v>Digital Infrastructure - Optical Fibre Systems</v>
      </c>
      <c r="EC10" s="41" t="str">
        <f>Forecast_Capex_Input!CB11</f>
        <v>Digital Infrastructure - AC/DC and Auxiliary Systems</v>
      </c>
      <c r="ED10" s="41" t="str">
        <f>Forecast_Capex_Input!CC11</f>
        <v>Digital Infrastructure - Others</v>
      </c>
      <c r="EF10" s="41" t="s">
        <v>405</v>
      </c>
      <c r="EG10" s="76" t="s">
        <v>404</v>
      </c>
    </row>
    <row r="11" spans="2:137" x14ac:dyDescent="0.2">
      <c r="C11" s="28">
        <f>IF(ISNUMBER(C10),C10+1,1)</f>
        <v>1</v>
      </c>
      <c r="D11" s="9" t="str" cm="1">
        <f t="array" ref="D11">IFERROR(INDEX(Forecast_Capex_Input!$D$12:$D$286,$Z11),NA)</f>
        <v>Increase capacity for Generation between DNT and WG1</v>
      </c>
      <c r="E11" s="24" t="b" cm="1">
        <f t="array" ref="E11">IF($Z11=NA,NA,INDEX(Forecast_Capex_Input!$E$12:$E$286,$Z11))</f>
        <v>1</v>
      </c>
      <c r="F11" s="9" t="str" cm="1">
        <f t="array" aca="1" ref="F11" ca="1">IFERROR(INDEX(General!$E$25:$E$26,$AA11),NA)</f>
        <v>Labour</v>
      </c>
      <c r="G11" s="9" t="str" cm="1">
        <f t="array" aca="1" ref="G11" ca="1">IFERROR(INDEX(Forecast_Capex_Input!$AI$11:$BB$11,$AC11),NA)</f>
        <v>Substations</v>
      </c>
      <c r="H11" s="50" cm="1">
        <f t="array" aca="1" ref="H11" ca="1">IFERROR(INDEX(Forecast_Capex_Input!$AI$12:$BB$286,$Z11,$AC11),NA)</f>
        <v>1</v>
      </c>
      <c r="I11" s="150" t="str" cm="1">
        <f t="array" ref="I11">IFERROR(INDEX(Forecast_Capex_Input!F$12:F$286,$Z11),NA)</f>
        <v>Augmentation Expenditure</v>
      </c>
      <c r="J11" s="150" t="str" cm="1">
        <f t="array" ref="J11">IFERROR(INDEX(Forecast_Capex_Input!G$12:G$286,$Z11),NA)</f>
        <v>NCIPAP</v>
      </c>
      <c r="K11" s="150" t="str" cm="1">
        <f t="array" ref="K11">IFERROR(INDEX(Forecast_Capex_Input!H$12:H$286,$Z11),NA)</f>
        <v>NCIPAP</v>
      </c>
      <c r="L11" s="150" t="str" cm="1">
        <f t="array" ref="L11">IFERROR(INDEX(Forecast_Capex_Input!I$12:I$286,$Z11),NA)</f>
        <v>N/A</v>
      </c>
      <c r="M11" s="150" t="str" cm="1">
        <f t="array" ref="M11">IFERROR(INDEX(Forecast_Capex_Input!J$12:J$286,$Z11),NA)</f>
        <v>N/A</v>
      </c>
      <c r="N11" s="150" t="str" cm="1">
        <f t="array" ref="N11">IFERROR(INDEX(Forecast_Capex_Input!K$12:K$286,$Z11),NA)</f>
        <v>N/A</v>
      </c>
      <c r="O11" s="150" t="str" cm="1">
        <f t="array" ref="O11">IFERROR(INDEX(Forecast_Capex_Input!L$12:L$286,$Z11),NA)</f>
        <v>N/A</v>
      </c>
      <c r="P11" s="150" t="str" cm="1">
        <f t="array" ref="P11">IFERROR(INDEX(Forecast_Capex_Input!M$12:M$286,$Z11),NA)</f>
        <v>N/A</v>
      </c>
      <c r="Q11" s="24" t="str" cm="1">
        <f t="array" ref="Q11">IFERROR(INDEX(Forecast_Capex_Input!N$12:N$286,$Z11),NA)</f>
        <v>No</v>
      </c>
      <c r="R11" s="190" cm="1">
        <f t="array" ref="R11">IFERROR(INDEX(Forecast_Capex_Input!O$12:O$286,$Z11),0)</f>
        <v>0</v>
      </c>
      <c r="S11" s="24" t="str" cm="1">
        <f t="array" ref="S11">IFERROR(INDEX(Forecast_Capex_Input!P$12:P$286,$Z11),0)</f>
        <v>N/A</v>
      </c>
      <c r="T11" s="150" t="str" cm="1">
        <f t="array" aca="1" ref="T11" ca="1">IFERROR(INDEX(General!$K$91:$K$110,$AC11),NA)</f>
        <v>Substations (2018 onwards)</v>
      </c>
      <c r="U11" s="43" cm="1">
        <f t="array" aca="1" ref="U11" ca="1">IFERROR(
IF($F11=General!$E$25,INDEX(Forecast_Capex_Input!S$12:S$286,$Z11),
INDEX(Forecast_Capex_Input!T$12:T$286,$Z11)),0)</f>
        <v>0.2</v>
      </c>
      <c r="V11" s="82" t="b">
        <f>IFERROR(INDEX(Overheads!$T$19:$T$26,MATCH($I11,Overheads!$E$19:$E$26,0)),FALSE)</f>
        <v>1</v>
      </c>
      <c r="W11" s="209" t="str" cm="1">
        <f t="array" ref="W11">IFERROR(
INDEX(Forecast_Capex_Input!CN$12:CN$286,$Z11),0)</f>
        <v>FY22</v>
      </c>
      <c r="X11" s="209">
        <f>IFERROR(
MATCH($W11,General!$L$39:$S$39,0),1)</f>
        <v>2</v>
      </c>
      <c r="Z11" s="28">
        <f>IFERROR(
IF(MATCH($C11,Forecast_Capex_Input!$CI$12:$CI$286,1)+1&gt;MAX(Forecast_Capex_Input!$C$12:$C$286),NA,
MATCH($C11,Forecast_Capex_Input!$CI$12:$CI$286,1)+1),1)</f>
        <v>1</v>
      </c>
      <c r="AA11" s="28" cm="1">
        <f t="array" aca="1" ref="AA11" ca="1">IFERROR(
IF(Z10&lt;&gt;Z11,1,
IF(COUNTIF(OFFSET(AA10,0,0,-INDEX(Forecast_Capex_Input!$CG$12:$CG$286,$Z11)),AA10)=INDEX(Forecast_Capex_Input!$CG$12:$CG$286,$Z11),AA10+1,AA10)),NA)</f>
        <v>1</v>
      </c>
      <c r="AB11" s="28" cm="1">
        <f t="array" ref="AB11">IFERROR($C11-IF($Z11=1,1,INDEX(Forecast_Capex_Input!$CI$12:$CI$286,$Z11-1))+1,NA)</f>
        <v>1</v>
      </c>
      <c r="AC11" s="28" cm="1">
        <f t="array" aca="1" ref="AC11" ca="1">IFERROR(IF(AA11=1,
INDEX(Forecast_Capex_Input!$AI$10:$BB$10,SMALL(IF(INDEX(Forecast_Capex_Input!$AI$12:$BB$286,$Z11,0)&gt;0,COLUMN(Forecast_Capex_Input!$AI$10:$BB$10)-COLUMN(Forecast_Capex_Input!$AI$12)+1),ROWS(OFFSET(AC10,0,0,-$AB11)))),
OFFSET(AC10,-INDEX(Forecast_Capex_Input!$CG$12:$CG$286,$Z11)+1,0)),NA)</f>
        <v>3</v>
      </c>
      <c r="AD11" s="28">
        <f t="shared" ref="AD11:AD74" ca="1" si="9">IFERROR(
MATCH($F11,Esc_Category_List,0),NA)</f>
        <v>1</v>
      </c>
      <c r="AE11" s="82" t="b">
        <f>$K11=AE$6</f>
        <v>1</v>
      </c>
      <c r="AF11" s="78" t="b">
        <v>0</v>
      </c>
      <c r="AG11" s="82" t="b">
        <f t="shared" ref="AG11:AG74" si="10">AND(NOT(AND(AE11,NOT(Inc_NCIPAP))),
NOT(AND(AF11,NOT(Inc_CP))))</f>
        <v>0</v>
      </c>
      <c r="AI11" s="55">
        <v>0.11090922131337409</v>
      </c>
      <c r="AJ11" s="55">
        <v>0.74679707653703553</v>
      </c>
      <c r="AK11" s="55">
        <v>0</v>
      </c>
      <c r="AL11" s="55">
        <v>0</v>
      </c>
      <c r="AM11" s="55">
        <v>0</v>
      </c>
      <c r="AN11" s="135">
        <v>0.85770629785040964</v>
      </c>
      <c r="AP11" s="55">
        <v>0.10747820506215905</v>
      </c>
      <c r="AQ11" s="55">
        <v>0.73315802344157732</v>
      </c>
      <c r="AR11" s="55">
        <v>0</v>
      </c>
      <c r="AS11" s="55">
        <v>0</v>
      </c>
      <c r="AT11" s="55">
        <v>0</v>
      </c>
      <c r="AU11" s="135">
        <v>0.84063622850373632</v>
      </c>
      <c r="AW11" s="55">
        <v>7.6905871788808351E-3</v>
      </c>
      <c r="AX11" s="55">
        <v>5.2461014695141986E-2</v>
      </c>
      <c r="AY11" s="55">
        <v>0</v>
      </c>
      <c r="AZ11" s="55">
        <v>0</v>
      </c>
      <c r="BA11" s="55">
        <v>0</v>
      </c>
      <c r="BB11" s="135">
        <v>6.0151601874022818E-2</v>
      </c>
      <c r="BD11" s="55">
        <v>1.4613774952496805E-3</v>
      </c>
      <c r="BE11" s="55">
        <v>9.9687246851546535E-3</v>
      </c>
      <c r="BF11" s="55">
        <v>0</v>
      </c>
      <c r="BG11" s="55">
        <v>0</v>
      </c>
      <c r="BH11" s="55">
        <v>0</v>
      </c>
      <c r="BI11" s="135">
        <v>1.1430102180404335E-2</v>
      </c>
      <c r="BK11" s="55">
        <v>0.11663016973628956</v>
      </c>
      <c r="BL11" s="55">
        <v>0.79558776282187393</v>
      </c>
      <c r="BM11" s="55">
        <v>0</v>
      </c>
      <c r="BN11" s="55">
        <v>0</v>
      </c>
      <c r="BO11" s="55">
        <v>0</v>
      </c>
      <c r="BP11" s="135">
        <v>0.91221793255816352</v>
      </c>
      <c r="BR11" s="147">
        <v>0</v>
      </c>
      <c r="BS11" s="147">
        <v>1</v>
      </c>
      <c r="BT11" s="147">
        <v>0</v>
      </c>
      <c r="BU11" s="147">
        <v>0</v>
      </c>
      <c r="BV11" s="147">
        <v>0</v>
      </c>
      <c r="BX11" s="55">
        <v>0</v>
      </c>
      <c r="BY11" s="55">
        <v>0.85770629785040964</v>
      </c>
      <c r="BZ11" s="55">
        <v>0</v>
      </c>
      <c r="CA11" s="55">
        <v>0</v>
      </c>
      <c r="CB11" s="55">
        <v>0</v>
      </c>
      <c r="CC11" s="135">
        <v>0.85770629785040964</v>
      </c>
      <c r="CE11" s="55">
        <v>0</v>
      </c>
      <c r="CF11" s="55">
        <v>0.84063622850373632</v>
      </c>
      <c r="CG11" s="55">
        <v>0</v>
      </c>
      <c r="CH11" s="55">
        <v>0</v>
      </c>
      <c r="CI11" s="55">
        <v>0</v>
      </c>
      <c r="CJ11" s="135">
        <v>0.84063622850373632</v>
      </c>
      <c r="CL11" s="55">
        <v>0</v>
      </c>
      <c r="CM11" s="55">
        <v>6.0151601874022818E-2</v>
      </c>
      <c r="CN11" s="55">
        <v>0</v>
      </c>
      <c r="CO11" s="55">
        <v>0</v>
      </c>
      <c r="CP11" s="55">
        <v>0</v>
      </c>
      <c r="CQ11" s="135">
        <v>6.0151601874022818E-2</v>
      </c>
      <c r="CS11" s="67">
        <v>0</v>
      </c>
      <c r="CT11" s="67">
        <v>1.1430102180404335E-2</v>
      </c>
      <c r="CU11" s="67">
        <v>0</v>
      </c>
      <c r="CV11" s="67">
        <v>0</v>
      </c>
      <c r="CW11" s="67">
        <v>0</v>
      </c>
      <c r="CX11" s="135">
        <v>1.1430102180404335E-2</v>
      </c>
      <c r="CZ11" s="55">
        <v>0</v>
      </c>
      <c r="DA11" s="55">
        <v>0.91221793255816341</v>
      </c>
      <c r="DB11" s="55">
        <v>0</v>
      </c>
      <c r="DC11" s="55">
        <v>0</v>
      </c>
      <c r="DD11" s="55">
        <v>0</v>
      </c>
      <c r="DE11" s="135">
        <v>0.91221793255816341</v>
      </c>
      <c r="DG11" s="43" t="b" cm="1">
        <f t="array" aca="1" ref="DG11" ca="1">OR($G11=Forecast_Capex_Input!$BF$8:$BF$10)</f>
        <v>0</v>
      </c>
      <c r="DH11" s="43" cm="1">
        <f t="array" aca="1" ref="DH11" ca="1">IFERROR(INDEX(Forecast_Capex_Input!BG$12:BG$286,$Z11)
*(INDEX(Forecast_Capex_Input!$H$12:$H$286,$Z11)=Repex),0)
*$DG11</f>
        <v>0</v>
      </c>
      <c r="DI11" s="43" cm="1">
        <f t="array" aca="1" ref="DI11" ca="1">IFERROR(INDEX(Forecast_Capex_Input!BH$12:BH$286,$Z11)
*(INDEX(Forecast_Capex_Input!$H$12:$H$286,$Z11)=Repex),0)
*$DG11</f>
        <v>0</v>
      </c>
      <c r="DJ11" s="43" cm="1">
        <f t="array" aca="1" ref="DJ11" ca="1">IFERROR(INDEX(Forecast_Capex_Input!BI$12:BI$286,$Z11)
*(INDEX(Forecast_Capex_Input!$H$12:$H$286,$Z11)=Repex),0)
*$DG11</f>
        <v>0</v>
      </c>
      <c r="DK11" s="43" cm="1">
        <f t="array" aca="1" ref="DK11" ca="1">IFERROR(INDEX(Forecast_Capex_Input!BJ$12:BJ$286,$Z11)
*(INDEX(Forecast_Capex_Input!$H$12:$H$286,$Z11)=Repex),0)
*$DG11</f>
        <v>0</v>
      </c>
      <c r="DL11" s="43" cm="1">
        <f t="array" aca="1" ref="DL11" ca="1">IFERROR(INDEX(Forecast_Capex_Input!BK$12:BK$286,$Z11)
*(INDEX(Forecast_Capex_Input!$H$12:$H$286,$Z11)=Repex),0)
*$DG11</f>
        <v>0</v>
      </c>
      <c r="DM11" s="43" cm="1">
        <f t="array" aca="1" ref="DM11" ca="1">IFERROR(INDEX(Forecast_Capex_Input!BL$12:BL$286,$Z11)
*(INDEX(Forecast_Capex_Input!$H$12:$H$286,$Z11)=Repex),0)
*$DG11</f>
        <v>0</v>
      </c>
      <c r="DO11" s="43" t="b" cm="1">
        <f t="array" aca="1" ref="DO11" ca="1">OR($G11=Forecast_Capex_Input!$BN$8:$BN$9)</f>
        <v>1</v>
      </c>
      <c r="DP11" s="43" cm="1">
        <f t="array" aca="1" ref="DP11" ca="1">IFERROR(INDEX(Forecast_Capex_Input!BO$12:BO$286,$Z11)
*(INDEX(Forecast_Capex_Input!$H$12:$H$286,$Z11)=Repex),0)
*$DO11</f>
        <v>0</v>
      </c>
      <c r="DQ11" s="43" cm="1">
        <f t="array" aca="1" ref="DQ11" ca="1">IFERROR(INDEX(Forecast_Capex_Input!BP$12:BP$286,$Z11)
*(INDEX(Forecast_Capex_Input!$H$12:$H$286,$Z11)=Repex),0)
*$DO11</f>
        <v>0</v>
      </c>
      <c r="DR11" s="43" cm="1">
        <f t="array" aca="1" ref="DR11" ca="1">IFERROR(INDEX(Forecast_Capex_Input!BQ$12:BQ$286,$Z11)
*(INDEX(Forecast_Capex_Input!$H$12:$H$286,$Z11)=Repex),0)
*$DO11</f>
        <v>0</v>
      </c>
      <c r="DS11" s="43" cm="1">
        <f t="array" aca="1" ref="DS11" ca="1">IFERROR(INDEX(Forecast_Capex_Input!BR$12:BR$286,$Z11)
*(INDEX(Forecast_Capex_Input!$H$12:$H$286,$Z11)=Repex),0)
*$DO11</f>
        <v>0</v>
      </c>
      <c r="DT11" s="43" cm="1">
        <f t="array" aca="1" ref="DT11" ca="1">IFERROR(INDEX(Forecast_Capex_Input!BS$12:BS$286,$Z11)
*(INDEX(Forecast_Capex_Input!$H$12:$H$286,$Z11)=Repex),0)
*$DO11</f>
        <v>0</v>
      </c>
      <c r="DV11" s="43" t="b" cm="1">
        <f t="array" aca="1" ref="DV11" ca="1">OR($G11=Forecast_Capex_Input!$BU$8:$BU$10)</f>
        <v>0</v>
      </c>
      <c r="DW11" s="43" cm="1">
        <f t="array" aca="1" ref="DW11" ca="1">IFERROR(INDEX(Forecast_Capex_Input!BV$12:BV$286,$Z11)
*(INDEX(Forecast_Capex_Input!$H$12:$H$286,$Z11)=Repex),0)
*$DV11</f>
        <v>0</v>
      </c>
      <c r="DX11" s="43" cm="1">
        <f t="array" aca="1" ref="DX11" ca="1">IFERROR(INDEX(Forecast_Capex_Input!BW$12:BW$286,$Z11)
*(INDEX(Forecast_Capex_Input!$H$12:$H$286,$Z11)=Repex),0)
*$DV11</f>
        <v>0</v>
      </c>
      <c r="DY11" s="43" cm="1">
        <f t="array" aca="1" ref="DY11" ca="1">IFERROR(INDEX(Forecast_Capex_Input!BX$12:BX$286,$Z11)
*(INDEX(Forecast_Capex_Input!$H$12:$H$286,$Z11)=Repex),0)
*$DV11</f>
        <v>0</v>
      </c>
      <c r="DZ11" s="43" cm="1">
        <f t="array" aca="1" ref="DZ11" ca="1">IFERROR(INDEX(Forecast_Capex_Input!BY$12:BY$286,$Z11)
*(INDEX(Forecast_Capex_Input!$H$12:$H$286,$Z11)=Repex),0)
*$DV11</f>
        <v>0</v>
      </c>
      <c r="EA11" s="43" cm="1">
        <f t="array" aca="1" ref="EA11" ca="1">IFERROR(INDEX(Forecast_Capex_Input!BZ$12:BZ$286,$Z11)
*(INDEX(Forecast_Capex_Input!$H$12:$H$286,$Z11)=Repex),0)
*$DV11</f>
        <v>0</v>
      </c>
      <c r="EB11" s="43" cm="1">
        <f t="array" aca="1" ref="EB11" ca="1">IFERROR(INDEX(Forecast_Capex_Input!CA$12:CA$286,$Z11)
*(INDEX(Forecast_Capex_Input!$H$12:$H$286,$Z11)=Repex),0)
*$DV11</f>
        <v>0</v>
      </c>
      <c r="EC11" s="43" cm="1">
        <f t="array" aca="1" ref="EC11" ca="1">IFERROR(INDEX(Forecast_Capex_Input!CB$12:CB$286,$Z11)
*(INDEX(Forecast_Capex_Input!$H$12:$H$286,$Z11)=Repex),0)
*$DV11</f>
        <v>0</v>
      </c>
      <c r="ED11" s="43" cm="1">
        <f t="array" aca="1" ref="ED11" ca="1">IFERROR(INDEX(Forecast_Capex_Input!CC$12:CC$286,$Z11)
*(INDEX(Forecast_Capex_Input!$H$12:$H$286,$Z11)=Repex),0)
*$DV11</f>
        <v>0</v>
      </c>
      <c r="EF11" s="86" t="str">
        <f t="shared" ref="EF11:EF74" si="11">IF(AND($AG11,$K11=Augex),
$AU11,NA)</f>
        <v>N/A</v>
      </c>
      <c r="EG11" s="28" t="str">
        <f>IFERROR(RANK(EF11,EF$11:EF$1010,0)+COUNTIF(EF$11:EF11,EF11)-1,NA)</f>
        <v>N/A</v>
      </c>
    </row>
    <row r="12" spans="2:137" x14ac:dyDescent="0.2">
      <c r="C12" s="28">
        <f t="shared" ref="C12:C75" si="12">IF(ISNUMBER(C11),C11+1,1)</f>
        <v>2</v>
      </c>
      <c r="D12" s="9" t="str" cm="1">
        <f t="array" ref="D12">IFERROR(INDEX(Forecast_Capex_Input!$D$12:$D$286,$Z12),NA)</f>
        <v>Increase capacity for Generation between DNT and WG1</v>
      </c>
      <c r="E12" s="24" t="b" cm="1">
        <f t="array" ref="E12">IF($Z12=NA,NA,INDEX(Forecast_Capex_Input!$E$12:$E$286,$Z12))</f>
        <v>1</v>
      </c>
      <c r="F12" s="9" t="str" cm="1">
        <f t="array" aca="1" ref="F12" ca="1">IFERROR(INDEX(General!$E$25:$E$26,$AA12),NA)</f>
        <v>Non-Labour</v>
      </c>
      <c r="G12" s="9" t="str" cm="1">
        <f t="array" aca="1" ref="G12" ca="1">IFERROR(INDEX(Forecast_Capex_Input!$AI$11:$BB$11,$AC12),NA)</f>
        <v>Substations</v>
      </c>
      <c r="H12" s="50" cm="1">
        <f t="array" aca="1" ref="H12" ca="1">IFERROR(INDEX(Forecast_Capex_Input!$AI$12:$BB$286,$Z12,$AC12),NA)</f>
        <v>1</v>
      </c>
      <c r="I12" s="150" t="str" cm="1">
        <f t="array" ref="I12">IFERROR(INDEX(Forecast_Capex_Input!$F$12:$F$286,$Z12),NA)</f>
        <v>Augmentation Expenditure</v>
      </c>
      <c r="J12" s="150" t="str" cm="1">
        <f t="array" ref="J12">IFERROR(INDEX(Forecast_Capex_Input!G$12:G$286,$Z12),NA)</f>
        <v>NCIPAP</v>
      </c>
      <c r="K12" s="150" t="str" cm="1">
        <f t="array" ref="K12">IFERROR(INDEX(Forecast_Capex_Input!H$12:H$286,$Z12),NA)</f>
        <v>NCIPAP</v>
      </c>
      <c r="L12" s="150" t="str" cm="1">
        <f t="array" ref="L12">IFERROR(INDEX(Forecast_Capex_Input!I$12:I$286,$Z12),NA)</f>
        <v>N/A</v>
      </c>
      <c r="M12" s="150" t="str" cm="1">
        <f t="array" ref="M12">IFERROR(INDEX(Forecast_Capex_Input!J$12:J$286,$Z12),NA)</f>
        <v>N/A</v>
      </c>
      <c r="N12" s="150" t="str" cm="1">
        <f t="array" ref="N12">IFERROR(INDEX(Forecast_Capex_Input!K$12:K$286,$Z12),NA)</f>
        <v>N/A</v>
      </c>
      <c r="O12" s="150" t="str" cm="1">
        <f t="array" ref="O12">IFERROR(INDEX(Forecast_Capex_Input!L$12:L$286,$Z12),NA)</f>
        <v>N/A</v>
      </c>
      <c r="P12" s="150" t="str" cm="1">
        <f t="array" ref="P12">IFERROR(INDEX(Forecast_Capex_Input!M$12:M$286,$Z12),NA)</f>
        <v>N/A</v>
      </c>
      <c r="Q12" s="24" t="str" cm="1">
        <f t="array" ref="Q12">IFERROR(INDEX(Forecast_Capex_Input!N$12:N$286,$Z12),NA)</f>
        <v>No</v>
      </c>
      <c r="R12" s="190" cm="1">
        <f t="array" ref="R12">IFERROR(INDEX(Forecast_Capex_Input!O$12:O$286,$Z12),0)</f>
        <v>0</v>
      </c>
      <c r="S12" s="24" t="str" cm="1">
        <f t="array" ref="S12">IFERROR(INDEX(Forecast_Capex_Input!P$12:P$286,$Z12),0)</f>
        <v>N/A</v>
      </c>
      <c r="T12" s="150" t="str" cm="1">
        <f t="array" aca="1" ref="T12" ca="1">IFERROR(INDEX(General!$K$91:$K$110,$AC12),NA)</f>
        <v>Substations (2018 onwards)</v>
      </c>
      <c r="U12" s="43" cm="1">
        <f t="array" aca="1" ref="U12" ca="1">IFERROR(
IF($F12=General!$E$25,INDEX(Forecast_Capex_Input!S$12:S$286,$Z12),
INDEX(Forecast_Capex_Input!T$12:T$286,$Z12)),0)</f>
        <v>0.8</v>
      </c>
      <c r="V12" s="82" t="b">
        <f>IFERROR(INDEX(Overheads!$T$19:$T$26,MATCH($I12,Overheads!$E$19:$E$26,0)),FALSE)</f>
        <v>1</v>
      </c>
      <c r="W12" s="209" t="str" cm="1">
        <f t="array" ref="W12">IFERROR(
INDEX(Forecast_Capex_Input!CN$12:CN$286,$Z12),0)</f>
        <v>FY22</v>
      </c>
      <c r="X12" s="209">
        <f>IFERROR(
MATCH($W12,General!$L$39:$S$39,0),1)</f>
        <v>2</v>
      </c>
      <c r="Z12" s="28">
        <f>IFERROR(
IF(MATCH($C12,Forecast_Capex_Input!$CI$12:$CI$286,1)+1&gt;MAX(Forecast_Capex_Input!$C$12:$C$286),NA,
MATCH($C12,Forecast_Capex_Input!$CI$12:$CI$286,1)+1),1)</f>
        <v>1</v>
      </c>
      <c r="AA12" s="28" cm="1">
        <f t="array" aca="1" ref="AA12" ca="1">IFERROR(
IF(Z11&lt;&gt;Z12,1,
IF(COUNTIF(OFFSET(AA11,0,0,-INDEX(Forecast_Capex_Input!$CG$12:$CG$286,$Z12)),AA11)=INDEX(Forecast_Capex_Input!$CG$12:$CG$286,$Z12),AA11+1,AA11)),NA)</f>
        <v>2</v>
      </c>
      <c r="AB12" s="28" cm="1">
        <f t="array" ref="AB12">IFERROR($C12-IF($Z12=1,1,INDEX(Forecast_Capex_Input!$CI$12:$CI$286,$Z12-1))+1,NA)</f>
        <v>2</v>
      </c>
      <c r="AC12" s="28" cm="1">
        <f t="array" aca="1" ref="AC12" ca="1">IFERROR(IF(AA12=1,
INDEX(Forecast_Capex_Input!$AI$10:$BB$10,SMALL(IF(INDEX(Forecast_Capex_Input!$AI$12:$BB$286,$Z12,0)&gt;0,COLUMN(Forecast_Capex_Input!$AI$10:$BB$10)-COLUMN(Forecast_Capex_Input!$AI$12)+1),ROWS(OFFSET(AC11,0,0,-$AB12)))),
OFFSET(AC11,-INDEX(Forecast_Capex_Input!$CG$12:$CG$286,$Z12)+1,0)),NA)</f>
        <v>3</v>
      </c>
      <c r="AD12" s="28">
        <f t="shared" ca="1" si="9"/>
        <v>2</v>
      </c>
      <c r="AE12" s="82" t="b">
        <f t="shared" ref="AE12:AE75" si="13">$K12=AE$6</f>
        <v>1</v>
      </c>
      <c r="AF12" s="78" t="b">
        <v>0</v>
      </c>
      <c r="AG12" s="82" t="b">
        <f t="shared" si="10"/>
        <v>0</v>
      </c>
      <c r="AI12" s="55">
        <v>0.44363688525349637</v>
      </c>
      <c r="AJ12" s="55">
        <v>2.9871883061481421</v>
      </c>
      <c r="AK12" s="55">
        <v>0</v>
      </c>
      <c r="AL12" s="55">
        <v>0</v>
      </c>
      <c r="AM12" s="55">
        <v>0</v>
      </c>
      <c r="AN12" s="135">
        <v>3.4308251914016386</v>
      </c>
      <c r="AP12" s="55">
        <v>0.44363688525349637</v>
      </c>
      <c r="AQ12" s="55">
        <v>2.9871883061481421</v>
      </c>
      <c r="AR12" s="55">
        <v>0</v>
      </c>
      <c r="AS12" s="55">
        <v>0</v>
      </c>
      <c r="AT12" s="55">
        <v>0</v>
      </c>
      <c r="AU12" s="135">
        <v>3.4308251914016386</v>
      </c>
      <c r="AW12" s="55">
        <v>3.1744372171418081E-2</v>
      </c>
      <c r="AX12" s="55">
        <v>0.21374782054537755</v>
      </c>
      <c r="AY12" s="55">
        <v>0</v>
      </c>
      <c r="AZ12" s="55">
        <v>0</v>
      </c>
      <c r="BA12" s="55">
        <v>0</v>
      </c>
      <c r="BB12" s="135">
        <v>0.24549219271679562</v>
      </c>
      <c r="BD12" s="55">
        <v>6.0321156256486963E-3</v>
      </c>
      <c r="BE12" s="55">
        <v>4.0616697703066515E-2</v>
      </c>
      <c r="BF12" s="55">
        <v>0</v>
      </c>
      <c r="BG12" s="55">
        <v>0</v>
      </c>
      <c r="BH12" s="55">
        <v>0</v>
      </c>
      <c r="BI12" s="135">
        <v>4.6648813328715212E-2</v>
      </c>
      <c r="BK12" s="55">
        <v>0.48141337305056314</v>
      </c>
      <c r="BL12" s="55">
        <v>3.2415528243965861</v>
      </c>
      <c r="BM12" s="55">
        <v>0</v>
      </c>
      <c r="BN12" s="55">
        <v>0</v>
      </c>
      <c r="BO12" s="55">
        <v>0</v>
      </c>
      <c r="BP12" s="135">
        <v>3.7229661974471493</v>
      </c>
      <c r="BR12" s="147">
        <v>0</v>
      </c>
      <c r="BS12" s="147">
        <v>1</v>
      </c>
      <c r="BT12" s="147">
        <v>0</v>
      </c>
      <c r="BU12" s="147">
        <v>0</v>
      </c>
      <c r="BV12" s="147">
        <v>0</v>
      </c>
      <c r="BX12" s="55">
        <v>0</v>
      </c>
      <c r="BY12" s="55">
        <v>3.4308251914016386</v>
      </c>
      <c r="BZ12" s="55">
        <v>0</v>
      </c>
      <c r="CA12" s="55">
        <v>0</v>
      </c>
      <c r="CB12" s="55">
        <v>0</v>
      </c>
      <c r="CC12" s="135">
        <v>3.4308251914016386</v>
      </c>
      <c r="CE12" s="55">
        <v>0</v>
      </c>
      <c r="CF12" s="55">
        <v>3.4308251914016386</v>
      </c>
      <c r="CG12" s="55">
        <v>0</v>
      </c>
      <c r="CH12" s="55">
        <v>0</v>
      </c>
      <c r="CI12" s="55">
        <v>0</v>
      </c>
      <c r="CJ12" s="135">
        <v>3.4308251914016386</v>
      </c>
      <c r="CL12" s="55">
        <v>0</v>
      </c>
      <c r="CM12" s="55">
        <v>0.24549219271679562</v>
      </c>
      <c r="CN12" s="55">
        <v>0</v>
      </c>
      <c r="CO12" s="55">
        <v>0</v>
      </c>
      <c r="CP12" s="55">
        <v>0</v>
      </c>
      <c r="CQ12" s="135">
        <v>0.24549219271679562</v>
      </c>
      <c r="CS12" s="67">
        <v>0</v>
      </c>
      <c r="CT12" s="67">
        <v>4.6648813328715212E-2</v>
      </c>
      <c r="CU12" s="67">
        <v>0</v>
      </c>
      <c r="CV12" s="67">
        <v>0</v>
      </c>
      <c r="CW12" s="67">
        <v>0</v>
      </c>
      <c r="CX12" s="135">
        <v>4.6648813328715212E-2</v>
      </c>
      <c r="CZ12" s="55">
        <v>0</v>
      </c>
      <c r="DA12" s="55">
        <v>3.7229661974471493</v>
      </c>
      <c r="DB12" s="55">
        <v>0</v>
      </c>
      <c r="DC12" s="55">
        <v>0</v>
      </c>
      <c r="DD12" s="55">
        <v>0</v>
      </c>
      <c r="DE12" s="135">
        <v>3.7229661974471493</v>
      </c>
      <c r="DG12" s="43" t="b" cm="1">
        <f t="array" aca="1" ref="DG12" ca="1">OR($G12=Forecast_Capex_Input!$BF$8:$BF$10)</f>
        <v>0</v>
      </c>
      <c r="DH12" s="43" cm="1">
        <f t="array" aca="1" ref="DH12" ca="1">IFERROR(INDEX(Forecast_Capex_Input!BG$12:BG$286,$Z12)
*(INDEX(Forecast_Capex_Input!$H$12:$H$286,$Z12)=Repex),0)
*$DG12</f>
        <v>0</v>
      </c>
      <c r="DI12" s="43" cm="1">
        <f t="array" aca="1" ref="DI12" ca="1">IFERROR(INDEX(Forecast_Capex_Input!BH$12:BH$286,$Z12)
*(INDEX(Forecast_Capex_Input!$H$12:$H$286,$Z12)=Repex),0)
*$DG12</f>
        <v>0</v>
      </c>
      <c r="DJ12" s="43" cm="1">
        <f t="array" aca="1" ref="DJ12" ca="1">IFERROR(INDEX(Forecast_Capex_Input!BI$12:BI$286,$Z12)
*(INDEX(Forecast_Capex_Input!$H$12:$H$286,$Z12)=Repex),0)
*$DG12</f>
        <v>0</v>
      </c>
      <c r="DK12" s="43" cm="1">
        <f t="array" aca="1" ref="DK12" ca="1">IFERROR(INDEX(Forecast_Capex_Input!BJ$12:BJ$286,$Z12)
*(INDEX(Forecast_Capex_Input!$H$12:$H$286,$Z12)=Repex),0)
*$DG12</f>
        <v>0</v>
      </c>
      <c r="DL12" s="43" cm="1">
        <f t="array" aca="1" ref="DL12" ca="1">IFERROR(INDEX(Forecast_Capex_Input!BK$12:BK$286,$Z12)
*(INDEX(Forecast_Capex_Input!$H$12:$H$286,$Z12)=Repex),0)
*$DG12</f>
        <v>0</v>
      </c>
      <c r="DM12" s="43" cm="1">
        <f t="array" aca="1" ref="DM12" ca="1">IFERROR(INDEX(Forecast_Capex_Input!BL$12:BL$286,$Z12)
*(INDEX(Forecast_Capex_Input!$H$12:$H$286,$Z12)=Repex),0)
*$DG12</f>
        <v>0</v>
      </c>
      <c r="DO12" s="43" t="b" cm="1">
        <f t="array" aca="1" ref="DO12" ca="1">OR($G12=Forecast_Capex_Input!$BN$8:$BN$9)</f>
        <v>1</v>
      </c>
      <c r="DP12" s="43" cm="1">
        <f t="array" aca="1" ref="DP12" ca="1">IFERROR(INDEX(Forecast_Capex_Input!BO$12:BO$286,$Z12)
*(INDEX(Forecast_Capex_Input!$H$12:$H$286,$Z12)=Repex),0)
*$DO12</f>
        <v>0</v>
      </c>
      <c r="DQ12" s="43" cm="1">
        <f t="array" aca="1" ref="DQ12" ca="1">IFERROR(INDEX(Forecast_Capex_Input!BP$12:BP$286,$Z12)
*(INDEX(Forecast_Capex_Input!$H$12:$H$286,$Z12)=Repex),0)
*$DO12</f>
        <v>0</v>
      </c>
      <c r="DR12" s="43" cm="1">
        <f t="array" aca="1" ref="DR12" ca="1">IFERROR(INDEX(Forecast_Capex_Input!BQ$12:BQ$286,$Z12)
*(INDEX(Forecast_Capex_Input!$H$12:$H$286,$Z12)=Repex),0)
*$DO12</f>
        <v>0</v>
      </c>
      <c r="DS12" s="43" cm="1">
        <f t="array" aca="1" ref="DS12" ca="1">IFERROR(INDEX(Forecast_Capex_Input!BR$12:BR$286,$Z12)
*(INDEX(Forecast_Capex_Input!$H$12:$H$286,$Z12)=Repex),0)
*$DO12</f>
        <v>0</v>
      </c>
      <c r="DT12" s="43" cm="1">
        <f t="array" aca="1" ref="DT12" ca="1">IFERROR(INDEX(Forecast_Capex_Input!BS$12:BS$286,$Z12)
*(INDEX(Forecast_Capex_Input!$H$12:$H$286,$Z12)=Repex),0)
*$DO12</f>
        <v>0</v>
      </c>
      <c r="DV12" s="43" t="b" cm="1">
        <f t="array" aca="1" ref="DV12" ca="1">OR($G12=Forecast_Capex_Input!$BU$8:$BU$10)</f>
        <v>0</v>
      </c>
      <c r="DW12" s="43" cm="1">
        <f t="array" aca="1" ref="DW12" ca="1">IFERROR(INDEX(Forecast_Capex_Input!BV$12:BV$286,$Z12)
*(INDEX(Forecast_Capex_Input!$H$12:$H$286,$Z12)=Repex),0)
*$DV12</f>
        <v>0</v>
      </c>
      <c r="DX12" s="43" cm="1">
        <f t="array" aca="1" ref="DX12" ca="1">IFERROR(INDEX(Forecast_Capex_Input!BW$12:BW$286,$Z12)
*(INDEX(Forecast_Capex_Input!$H$12:$H$286,$Z12)=Repex),0)
*$DV12</f>
        <v>0</v>
      </c>
      <c r="DY12" s="43" cm="1">
        <f t="array" aca="1" ref="DY12" ca="1">IFERROR(INDEX(Forecast_Capex_Input!BX$12:BX$286,$Z12)
*(INDEX(Forecast_Capex_Input!$H$12:$H$286,$Z12)=Repex),0)
*$DV12</f>
        <v>0</v>
      </c>
      <c r="DZ12" s="43" cm="1">
        <f t="array" aca="1" ref="DZ12" ca="1">IFERROR(INDEX(Forecast_Capex_Input!BY$12:BY$286,$Z12)
*(INDEX(Forecast_Capex_Input!$H$12:$H$286,$Z12)=Repex),0)
*$DV12</f>
        <v>0</v>
      </c>
      <c r="EA12" s="43" cm="1">
        <f t="array" aca="1" ref="EA12" ca="1">IFERROR(INDEX(Forecast_Capex_Input!BZ$12:BZ$286,$Z12)
*(INDEX(Forecast_Capex_Input!$H$12:$H$286,$Z12)=Repex),0)
*$DV12</f>
        <v>0</v>
      </c>
      <c r="EB12" s="43" cm="1">
        <f t="array" aca="1" ref="EB12" ca="1">IFERROR(INDEX(Forecast_Capex_Input!CA$12:CA$286,$Z12)
*(INDEX(Forecast_Capex_Input!$H$12:$H$286,$Z12)=Repex),0)
*$DV12</f>
        <v>0</v>
      </c>
      <c r="EC12" s="43" cm="1">
        <f t="array" aca="1" ref="EC12" ca="1">IFERROR(INDEX(Forecast_Capex_Input!CB$12:CB$286,$Z12)
*(INDEX(Forecast_Capex_Input!$H$12:$H$286,$Z12)=Repex),0)
*$DV12</f>
        <v>0</v>
      </c>
      <c r="ED12" s="43" cm="1">
        <f t="array" aca="1" ref="ED12" ca="1">IFERROR(INDEX(Forecast_Capex_Input!CC$12:CC$286,$Z12)
*(INDEX(Forecast_Capex_Input!$H$12:$H$286,$Z12)=Repex),0)
*$DV12</f>
        <v>0</v>
      </c>
      <c r="EF12" s="86" t="str">
        <f t="shared" si="11"/>
        <v>N/A</v>
      </c>
      <c r="EG12" s="28" t="str">
        <f>IFERROR(RANK(EF12,EF$11:EF$1010,0)+COUNTIF(EF$11:EF12,EF12)-1,NA)</f>
        <v>N/A</v>
      </c>
    </row>
    <row r="13" spans="2:137" x14ac:dyDescent="0.2">
      <c r="C13" s="28">
        <f t="shared" si="12"/>
        <v>3</v>
      </c>
      <c r="D13" s="9" t="str" cm="1">
        <f t="array" ref="D13">IFERROR(INDEX(Forecast_Capex_Input!$D$12:$D$286,$Z13),NA)</f>
        <v>Darlington Point 330/220 kV Transformer Tripping Scheme</v>
      </c>
      <c r="E13" s="24" t="b" cm="1">
        <f t="array" ref="E13">IF($Z13=NA,NA,INDEX(Forecast_Capex_Input!$E$12:$E$286,$Z13))</f>
        <v>1</v>
      </c>
      <c r="F13" s="9" t="str" cm="1">
        <f t="array" aca="1" ref="F13" ca="1">IFERROR(INDEX(General!$E$25:$E$26,$AA13),NA)</f>
        <v>Labour</v>
      </c>
      <c r="G13" s="9" t="str" cm="1">
        <f t="array" aca="1" ref="G13" ca="1">IFERROR(INDEX(Forecast_Capex_Input!$AI$11:$BB$11,$AC13),NA)</f>
        <v>Secondary Systems</v>
      </c>
      <c r="H13" s="50" cm="1">
        <f t="array" aca="1" ref="H13" ca="1">IFERROR(INDEX(Forecast_Capex_Input!$AI$12:$BB$286,$Z13,$AC13),NA)</f>
        <v>1</v>
      </c>
      <c r="I13" s="150" t="str" cm="1">
        <f t="array" ref="I13">IFERROR(INDEX(Forecast_Capex_Input!$F$12:$F$286,$Z13),NA)</f>
        <v>Augmentation Expenditure</v>
      </c>
      <c r="J13" s="150" t="str" cm="1">
        <f t="array" ref="J13">IFERROR(INDEX(Forecast_Capex_Input!G$12:G$286,$Z13),NA)</f>
        <v>NCIPAP</v>
      </c>
      <c r="K13" s="150" t="str" cm="1">
        <f t="array" ref="K13">IFERROR(INDEX(Forecast_Capex_Input!H$12:H$286,$Z13),NA)</f>
        <v>NCIPAP</v>
      </c>
      <c r="L13" s="150" t="str" cm="1">
        <f t="array" ref="L13">IFERROR(INDEX(Forecast_Capex_Input!I$12:I$286,$Z13),NA)</f>
        <v>N/A</v>
      </c>
      <c r="M13" s="150" t="str" cm="1">
        <f t="array" ref="M13">IFERROR(INDEX(Forecast_Capex_Input!J$12:J$286,$Z13),NA)</f>
        <v>N/A</v>
      </c>
      <c r="N13" s="150" t="str" cm="1">
        <f t="array" ref="N13">IFERROR(INDEX(Forecast_Capex_Input!K$12:K$286,$Z13),NA)</f>
        <v>N/A</v>
      </c>
      <c r="O13" s="150" t="str" cm="1">
        <f t="array" ref="O13">IFERROR(INDEX(Forecast_Capex_Input!L$12:L$286,$Z13),NA)</f>
        <v>N/A</v>
      </c>
      <c r="P13" s="150" t="str" cm="1">
        <f t="array" ref="P13">IFERROR(INDEX(Forecast_Capex_Input!M$12:M$286,$Z13),NA)</f>
        <v>N/A</v>
      </c>
      <c r="Q13" s="24" t="str" cm="1">
        <f t="array" ref="Q13">IFERROR(INDEX(Forecast_Capex_Input!N$12:N$286,$Z13),NA)</f>
        <v>No</v>
      </c>
      <c r="R13" s="190" cm="1">
        <f t="array" ref="R13">IFERROR(INDEX(Forecast_Capex_Input!O$12:O$286,$Z13),0)</f>
        <v>0</v>
      </c>
      <c r="S13" s="24" t="str" cm="1">
        <f t="array" ref="S13">IFERROR(INDEX(Forecast_Capex_Input!P$12:P$286,$Z13),0)</f>
        <v>N/A</v>
      </c>
      <c r="T13" s="150" t="str" cm="1">
        <f t="array" aca="1" ref="T13" ca="1">IFERROR(INDEX(General!$K$91:$K$110,$AC13),NA)</f>
        <v>Secondary Systems (2018-23)</v>
      </c>
      <c r="U13" s="43" cm="1">
        <f t="array" aca="1" ref="U13" ca="1">IFERROR(
IF($F13=General!$E$25,INDEX(Forecast_Capex_Input!S$12:S$286,$Z13),
INDEX(Forecast_Capex_Input!T$12:T$286,$Z13)),0)</f>
        <v>0.2</v>
      </c>
      <c r="V13" s="82" t="b">
        <f>IFERROR(INDEX(Overheads!$T$19:$T$26,MATCH($I13,Overheads!$E$19:$E$26,0)),FALSE)</f>
        <v>1</v>
      </c>
      <c r="W13" s="209" t="str" cm="1">
        <f t="array" ref="W13">IFERROR(
INDEX(Forecast_Capex_Input!CN$12:CN$286,$Z13),0)</f>
        <v>FY22</v>
      </c>
      <c r="X13" s="209">
        <f>IFERROR(
MATCH($W13,General!$L$39:$S$39,0),1)</f>
        <v>2</v>
      </c>
      <c r="Z13" s="28">
        <f>IFERROR(
IF(MATCH($C13,Forecast_Capex_Input!$CI$12:$CI$286,1)+1&gt;MAX(Forecast_Capex_Input!$C$12:$C$286),NA,
MATCH($C13,Forecast_Capex_Input!$CI$12:$CI$286,1)+1),1)</f>
        <v>2</v>
      </c>
      <c r="AA13" s="28" cm="1">
        <f t="array" aca="1" ref="AA13" ca="1">IFERROR(
IF(Z12&lt;&gt;Z13,1,
IF(COUNTIF(OFFSET(AA12,0,0,-INDEX(Forecast_Capex_Input!$CG$12:$CG$286,$Z13)),AA12)=INDEX(Forecast_Capex_Input!$CG$12:$CG$286,$Z13),AA12+1,AA12)),NA)</f>
        <v>1</v>
      </c>
      <c r="AB13" s="28" cm="1">
        <f t="array" ref="AB13">IFERROR($C13-IF($Z13=1,1,INDEX(Forecast_Capex_Input!$CI$12:$CI$286,$Z13-1))+1,NA)</f>
        <v>1</v>
      </c>
      <c r="AC13" s="28" cm="1">
        <f t="array" aca="1" ref="AC13" ca="1">IFERROR(IF(AA13=1,
INDEX(Forecast_Capex_Input!$AI$10:$BB$10,SMALL(IF(INDEX(Forecast_Capex_Input!$AI$12:$BB$286,$Z13,0)&gt;0,COLUMN(Forecast_Capex_Input!$AI$10:$BB$10)-COLUMN(Forecast_Capex_Input!$AI$12)+1),ROWS(OFFSET(AC12,0,0,-$AB13)))),
OFFSET(AC12,-INDEX(Forecast_Capex_Input!$CG$12:$CG$286,$Z13)+1,0)),NA)</f>
        <v>4</v>
      </c>
      <c r="AD13" s="28">
        <f t="shared" ca="1" si="9"/>
        <v>1</v>
      </c>
      <c r="AE13" s="82" t="b">
        <f t="shared" si="13"/>
        <v>1</v>
      </c>
      <c r="AF13" s="78" t="b">
        <v>0</v>
      </c>
      <c r="AG13" s="82" t="b">
        <f t="shared" si="10"/>
        <v>0</v>
      </c>
      <c r="AI13" s="55">
        <v>2.4530058991666791E-2</v>
      </c>
      <c r="AJ13" s="55">
        <v>3.1860881095400431E-2</v>
      </c>
      <c r="AK13" s="55">
        <v>0</v>
      </c>
      <c r="AL13" s="55">
        <v>0</v>
      </c>
      <c r="AM13" s="55">
        <v>0</v>
      </c>
      <c r="AN13" s="135">
        <v>5.6390940087067222E-2</v>
      </c>
      <c r="AP13" s="55">
        <v>2.3771212882686639E-2</v>
      </c>
      <c r="AQ13" s="55">
        <v>3.1278993106573123E-2</v>
      </c>
      <c r="AR13" s="55">
        <v>0</v>
      </c>
      <c r="AS13" s="55">
        <v>0</v>
      </c>
      <c r="AT13" s="55">
        <v>0</v>
      </c>
      <c r="AU13" s="135">
        <v>5.5050205989259762E-2</v>
      </c>
      <c r="AW13" s="55">
        <v>1.7009456467598025E-3</v>
      </c>
      <c r="AX13" s="55">
        <v>2.2381637580809167E-3</v>
      </c>
      <c r="AY13" s="55">
        <v>0</v>
      </c>
      <c r="AZ13" s="55">
        <v>0</v>
      </c>
      <c r="BA13" s="55">
        <v>0</v>
      </c>
      <c r="BB13" s="135">
        <v>3.9391094048407196E-3</v>
      </c>
      <c r="BD13" s="55">
        <v>3.2321637230038142E-4</v>
      </c>
      <c r="BE13" s="55">
        <v>4.2529940441022104E-4</v>
      </c>
      <c r="BF13" s="55">
        <v>0</v>
      </c>
      <c r="BG13" s="55">
        <v>0</v>
      </c>
      <c r="BH13" s="55">
        <v>0</v>
      </c>
      <c r="BI13" s="135">
        <v>7.4851577671060246E-4</v>
      </c>
      <c r="BK13" s="55">
        <v>2.5795374901746822E-2</v>
      </c>
      <c r="BL13" s="55">
        <v>3.394245626906426E-2</v>
      </c>
      <c r="BM13" s="55">
        <v>0</v>
      </c>
      <c r="BN13" s="55">
        <v>0</v>
      </c>
      <c r="BO13" s="55">
        <v>0</v>
      </c>
      <c r="BP13" s="135">
        <v>5.9737831170811079E-2</v>
      </c>
      <c r="BR13" s="147">
        <v>0</v>
      </c>
      <c r="BS13" s="147">
        <v>1</v>
      </c>
      <c r="BT13" s="147">
        <v>0</v>
      </c>
      <c r="BU13" s="147">
        <v>0</v>
      </c>
      <c r="BV13" s="147">
        <v>0</v>
      </c>
      <c r="BX13" s="55">
        <v>0</v>
      </c>
      <c r="BY13" s="55">
        <v>5.6390940087067222E-2</v>
      </c>
      <c r="BZ13" s="55">
        <v>0</v>
      </c>
      <c r="CA13" s="55">
        <v>0</v>
      </c>
      <c r="CB13" s="55">
        <v>0</v>
      </c>
      <c r="CC13" s="135">
        <v>5.6390940087067222E-2</v>
      </c>
      <c r="CE13" s="55">
        <v>0</v>
      </c>
      <c r="CF13" s="55">
        <v>5.5050205989259762E-2</v>
      </c>
      <c r="CG13" s="55">
        <v>0</v>
      </c>
      <c r="CH13" s="55">
        <v>0</v>
      </c>
      <c r="CI13" s="55">
        <v>0</v>
      </c>
      <c r="CJ13" s="135">
        <v>5.5050205989259762E-2</v>
      </c>
      <c r="CL13" s="55">
        <v>0</v>
      </c>
      <c r="CM13" s="55">
        <v>3.9391094048407196E-3</v>
      </c>
      <c r="CN13" s="55">
        <v>0</v>
      </c>
      <c r="CO13" s="55">
        <v>0</v>
      </c>
      <c r="CP13" s="55">
        <v>0</v>
      </c>
      <c r="CQ13" s="135">
        <v>3.9391094048407196E-3</v>
      </c>
      <c r="CS13" s="67">
        <v>0</v>
      </c>
      <c r="CT13" s="67">
        <v>7.4851577671060246E-4</v>
      </c>
      <c r="CU13" s="67">
        <v>0</v>
      </c>
      <c r="CV13" s="67">
        <v>0</v>
      </c>
      <c r="CW13" s="67">
        <v>0</v>
      </c>
      <c r="CX13" s="135">
        <v>7.4851577671060246E-4</v>
      </c>
      <c r="CZ13" s="55">
        <v>0</v>
      </c>
      <c r="DA13" s="55">
        <v>5.9737831170811086E-2</v>
      </c>
      <c r="DB13" s="55">
        <v>0</v>
      </c>
      <c r="DC13" s="55">
        <v>0</v>
      </c>
      <c r="DD13" s="55">
        <v>0</v>
      </c>
      <c r="DE13" s="135">
        <v>5.9737831170811086E-2</v>
      </c>
      <c r="DG13" s="43" t="b" cm="1">
        <f t="array" aca="1" ref="DG13" ca="1">OR($G13=Forecast_Capex_Input!$BF$8:$BF$10)</f>
        <v>0</v>
      </c>
      <c r="DH13" s="43" cm="1">
        <f t="array" aca="1" ref="DH13" ca="1">IFERROR(INDEX(Forecast_Capex_Input!BG$12:BG$286,$Z13)
*(INDEX(Forecast_Capex_Input!$H$12:$H$286,$Z13)=Repex),0)
*$DG13</f>
        <v>0</v>
      </c>
      <c r="DI13" s="43" cm="1">
        <f t="array" aca="1" ref="DI13" ca="1">IFERROR(INDEX(Forecast_Capex_Input!BH$12:BH$286,$Z13)
*(INDEX(Forecast_Capex_Input!$H$12:$H$286,$Z13)=Repex),0)
*$DG13</f>
        <v>0</v>
      </c>
      <c r="DJ13" s="43" cm="1">
        <f t="array" aca="1" ref="DJ13" ca="1">IFERROR(INDEX(Forecast_Capex_Input!BI$12:BI$286,$Z13)
*(INDEX(Forecast_Capex_Input!$H$12:$H$286,$Z13)=Repex),0)
*$DG13</f>
        <v>0</v>
      </c>
      <c r="DK13" s="43" cm="1">
        <f t="array" aca="1" ref="DK13" ca="1">IFERROR(INDEX(Forecast_Capex_Input!BJ$12:BJ$286,$Z13)
*(INDEX(Forecast_Capex_Input!$H$12:$H$286,$Z13)=Repex),0)
*$DG13</f>
        <v>0</v>
      </c>
      <c r="DL13" s="43" cm="1">
        <f t="array" aca="1" ref="DL13" ca="1">IFERROR(INDEX(Forecast_Capex_Input!BK$12:BK$286,$Z13)
*(INDEX(Forecast_Capex_Input!$H$12:$H$286,$Z13)=Repex),0)
*$DG13</f>
        <v>0</v>
      </c>
      <c r="DM13" s="43" cm="1">
        <f t="array" aca="1" ref="DM13" ca="1">IFERROR(INDEX(Forecast_Capex_Input!BL$12:BL$286,$Z13)
*(INDEX(Forecast_Capex_Input!$H$12:$H$286,$Z13)=Repex),0)
*$DG13</f>
        <v>0</v>
      </c>
      <c r="DO13" s="43" t="b" cm="1">
        <f t="array" aca="1" ref="DO13" ca="1">OR($G13=Forecast_Capex_Input!$BN$8:$BN$9)</f>
        <v>0</v>
      </c>
      <c r="DP13" s="43" cm="1">
        <f t="array" aca="1" ref="DP13" ca="1">IFERROR(INDEX(Forecast_Capex_Input!BO$12:BO$286,$Z13)
*(INDEX(Forecast_Capex_Input!$H$12:$H$286,$Z13)=Repex),0)
*$DO13</f>
        <v>0</v>
      </c>
      <c r="DQ13" s="43" cm="1">
        <f t="array" aca="1" ref="DQ13" ca="1">IFERROR(INDEX(Forecast_Capex_Input!BP$12:BP$286,$Z13)
*(INDEX(Forecast_Capex_Input!$H$12:$H$286,$Z13)=Repex),0)
*$DO13</f>
        <v>0</v>
      </c>
      <c r="DR13" s="43" cm="1">
        <f t="array" aca="1" ref="DR13" ca="1">IFERROR(INDEX(Forecast_Capex_Input!BQ$12:BQ$286,$Z13)
*(INDEX(Forecast_Capex_Input!$H$12:$H$286,$Z13)=Repex),0)
*$DO13</f>
        <v>0</v>
      </c>
      <c r="DS13" s="43" cm="1">
        <f t="array" aca="1" ref="DS13" ca="1">IFERROR(INDEX(Forecast_Capex_Input!BR$12:BR$286,$Z13)
*(INDEX(Forecast_Capex_Input!$H$12:$H$286,$Z13)=Repex),0)
*$DO13</f>
        <v>0</v>
      </c>
      <c r="DT13" s="43" cm="1">
        <f t="array" aca="1" ref="DT13" ca="1">IFERROR(INDEX(Forecast_Capex_Input!BS$12:BS$286,$Z13)
*(INDEX(Forecast_Capex_Input!$H$12:$H$286,$Z13)=Repex),0)
*$DO13</f>
        <v>0</v>
      </c>
      <c r="DV13" s="43" t="b" cm="1">
        <f t="array" aca="1" ref="DV13" ca="1">OR($G13=Forecast_Capex_Input!$BU$8:$BU$10)</f>
        <v>1</v>
      </c>
      <c r="DW13" s="43" cm="1">
        <f t="array" aca="1" ref="DW13" ca="1">IFERROR(INDEX(Forecast_Capex_Input!BV$12:BV$286,$Z13)
*(INDEX(Forecast_Capex_Input!$H$12:$H$286,$Z13)=Repex),0)
*$DV13</f>
        <v>0</v>
      </c>
      <c r="DX13" s="43" cm="1">
        <f t="array" aca="1" ref="DX13" ca="1">IFERROR(INDEX(Forecast_Capex_Input!BW$12:BW$286,$Z13)
*(INDEX(Forecast_Capex_Input!$H$12:$H$286,$Z13)=Repex),0)
*$DV13</f>
        <v>0</v>
      </c>
      <c r="DY13" s="43" cm="1">
        <f t="array" aca="1" ref="DY13" ca="1">IFERROR(INDEX(Forecast_Capex_Input!BX$12:BX$286,$Z13)
*(INDEX(Forecast_Capex_Input!$H$12:$H$286,$Z13)=Repex),0)
*$DV13</f>
        <v>0</v>
      </c>
      <c r="DZ13" s="43" cm="1">
        <f t="array" aca="1" ref="DZ13" ca="1">IFERROR(INDEX(Forecast_Capex_Input!BY$12:BY$286,$Z13)
*(INDEX(Forecast_Capex_Input!$H$12:$H$286,$Z13)=Repex),0)
*$DV13</f>
        <v>0</v>
      </c>
      <c r="EA13" s="43" cm="1">
        <f t="array" aca="1" ref="EA13" ca="1">IFERROR(INDEX(Forecast_Capex_Input!BZ$12:BZ$286,$Z13)
*(INDEX(Forecast_Capex_Input!$H$12:$H$286,$Z13)=Repex),0)
*$DV13</f>
        <v>0</v>
      </c>
      <c r="EB13" s="43" cm="1">
        <f t="array" aca="1" ref="EB13" ca="1">IFERROR(INDEX(Forecast_Capex_Input!CA$12:CA$286,$Z13)
*(INDEX(Forecast_Capex_Input!$H$12:$H$286,$Z13)=Repex),0)
*$DV13</f>
        <v>0</v>
      </c>
      <c r="EC13" s="43" cm="1">
        <f t="array" aca="1" ref="EC13" ca="1">IFERROR(INDEX(Forecast_Capex_Input!CB$12:CB$286,$Z13)
*(INDEX(Forecast_Capex_Input!$H$12:$H$286,$Z13)=Repex),0)
*$DV13</f>
        <v>0</v>
      </c>
      <c r="ED13" s="43" cm="1">
        <f t="array" aca="1" ref="ED13" ca="1">IFERROR(INDEX(Forecast_Capex_Input!CC$12:CC$286,$Z13)
*(INDEX(Forecast_Capex_Input!$H$12:$H$286,$Z13)=Repex),0)
*$DV13</f>
        <v>0</v>
      </c>
      <c r="EF13" s="86" t="str">
        <f t="shared" si="11"/>
        <v>N/A</v>
      </c>
      <c r="EG13" s="28" t="str">
        <f>IFERROR(RANK(EF13,EF$11:EF$1010,0)+COUNTIF(EF$11:EF13,EF13)-1,NA)</f>
        <v>N/A</v>
      </c>
    </row>
    <row r="14" spans="2:137" x14ac:dyDescent="0.2">
      <c r="C14" s="28">
        <f t="shared" si="12"/>
        <v>4</v>
      </c>
      <c r="D14" s="9" t="str" cm="1">
        <f t="array" ref="D14">IFERROR(INDEX(Forecast_Capex_Input!$D$12:$D$286,$Z14),NA)</f>
        <v>Darlington Point 330/220 kV Transformer Tripping Scheme</v>
      </c>
      <c r="E14" s="24" t="b" cm="1">
        <f t="array" ref="E14">IF($Z14=NA,NA,INDEX(Forecast_Capex_Input!$E$12:$E$286,$Z14))</f>
        <v>1</v>
      </c>
      <c r="F14" s="9" t="str" cm="1">
        <f t="array" aca="1" ref="F14" ca="1">IFERROR(INDEX(General!$E$25:$E$26,$AA14),NA)</f>
        <v>Non-Labour</v>
      </c>
      <c r="G14" s="9" t="str" cm="1">
        <f t="array" aca="1" ref="G14" ca="1">IFERROR(INDEX(Forecast_Capex_Input!$AI$11:$BB$11,$AC14),NA)</f>
        <v>Secondary Systems</v>
      </c>
      <c r="H14" s="50" cm="1">
        <f t="array" aca="1" ref="H14" ca="1">IFERROR(INDEX(Forecast_Capex_Input!$AI$12:$BB$286,$Z14,$AC14),NA)</f>
        <v>1</v>
      </c>
      <c r="I14" s="150" t="str" cm="1">
        <f t="array" ref="I14">IFERROR(INDEX(Forecast_Capex_Input!$F$12:$F$286,$Z14),NA)</f>
        <v>Augmentation Expenditure</v>
      </c>
      <c r="J14" s="150" t="str" cm="1">
        <f t="array" ref="J14">IFERROR(INDEX(Forecast_Capex_Input!G$12:G$286,$Z14),NA)</f>
        <v>NCIPAP</v>
      </c>
      <c r="K14" s="150" t="str" cm="1">
        <f t="array" ref="K14">IFERROR(INDEX(Forecast_Capex_Input!H$12:H$286,$Z14),NA)</f>
        <v>NCIPAP</v>
      </c>
      <c r="L14" s="150" t="str" cm="1">
        <f t="array" ref="L14">IFERROR(INDEX(Forecast_Capex_Input!I$12:I$286,$Z14),NA)</f>
        <v>N/A</v>
      </c>
      <c r="M14" s="150" t="str" cm="1">
        <f t="array" ref="M14">IFERROR(INDEX(Forecast_Capex_Input!J$12:J$286,$Z14),NA)</f>
        <v>N/A</v>
      </c>
      <c r="N14" s="150" t="str" cm="1">
        <f t="array" ref="N14">IFERROR(INDEX(Forecast_Capex_Input!K$12:K$286,$Z14),NA)</f>
        <v>N/A</v>
      </c>
      <c r="O14" s="150" t="str" cm="1">
        <f t="array" ref="O14">IFERROR(INDEX(Forecast_Capex_Input!L$12:L$286,$Z14),NA)</f>
        <v>N/A</v>
      </c>
      <c r="P14" s="150" t="str" cm="1">
        <f t="array" ref="P14">IFERROR(INDEX(Forecast_Capex_Input!M$12:M$286,$Z14),NA)</f>
        <v>N/A</v>
      </c>
      <c r="Q14" s="24" t="str" cm="1">
        <f t="array" ref="Q14">IFERROR(INDEX(Forecast_Capex_Input!N$12:N$286,$Z14),NA)</f>
        <v>No</v>
      </c>
      <c r="R14" s="190" cm="1">
        <f t="array" ref="R14">IFERROR(INDEX(Forecast_Capex_Input!O$12:O$286,$Z14),0)</f>
        <v>0</v>
      </c>
      <c r="S14" s="24" t="str" cm="1">
        <f t="array" ref="S14">IFERROR(INDEX(Forecast_Capex_Input!P$12:P$286,$Z14),0)</f>
        <v>N/A</v>
      </c>
      <c r="T14" s="150" t="str" cm="1">
        <f t="array" aca="1" ref="T14" ca="1">IFERROR(INDEX(General!$K$91:$K$110,$AC14),NA)</f>
        <v>Secondary Systems (2018-23)</v>
      </c>
      <c r="U14" s="43" cm="1">
        <f t="array" aca="1" ref="U14" ca="1">IFERROR(
IF($F14=General!$E$25,INDEX(Forecast_Capex_Input!S$12:S$286,$Z14),
INDEX(Forecast_Capex_Input!T$12:T$286,$Z14)),0)</f>
        <v>0.8</v>
      </c>
      <c r="V14" s="82" t="b">
        <f>IFERROR(INDEX(Overheads!$T$19:$T$26,MATCH($I14,Overheads!$E$19:$E$26,0)),FALSE)</f>
        <v>1</v>
      </c>
      <c r="W14" s="209" t="str" cm="1">
        <f t="array" ref="W14">IFERROR(
INDEX(Forecast_Capex_Input!CN$12:CN$286,$Z14),0)</f>
        <v>FY22</v>
      </c>
      <c r="X14" s="209">
        <f>IFERROR(
MATCH($W14,General!$L$39:$S$39,0),1)</f>
        <v>2</v>
      </c>
      <c r="Z14" s="28">
        <f>IFERROR(
IF(MATCH($C14,Forecast_Capex_Input!$CI$12:$CI$286,1)+1&gt;MAX(Forecast_Capex_Input!$C$12:$C$286),NA,
MATCH($C14,Forecast_Capex_Input!$CI$12:$CI$286,1)+1),1)</f>
        <v>2</v>
      </c>
      <c r="AA14" s="28" cm="1">
        <f t="array" aca="1" ref="AA14" ca="1">IFERROR(
IF(Z13&lt;&gt;Z14,1,
IF(COUNTIF(OFFSET(AA13,0,0,-INDEX(Forecast_Capex_Input!$CG$12:$CG$286,$Z14)),AA13)=INDEX(Forecast_Capex_Input!$CG$12:$CG$286,$Z14),AA13+1,AA13)),NA)</f>
        <v>2</v>
      </c>
      <c r="AB14" s="28" cm="1">
        <f t="array" ref="AB14">IFERROR($C14-IF($Z14=1,1,INDEX(Forecast_Capex_Input!$CI$12:$CI$286,$Z14-1))+1,NA)</f>
        <v>2</v>
      </c>
      <c r="AC14" s="28" cm="1">
        <f t="array" aca="1" ref="AC14" ca="1">IFERROR(IF(AA14=1,
INDEX(Forecast_Capex_Input!$AI$10:$BB$10,SMALL(IF(INDEX(Forecast_Capex_Input!$AI$12:$BB$286,$Z14,0)&gt;0,COLUMN(Forecast_Capex_Input!$AI$10:$BB$10)-COLUMN(Forecast_Capex_Input!$AI$12)+1),ROWS(OFFSET(AC13,0,0,-$AB14)))),
OFFSET(AC13,-INDEX(Forecast_Capex_Input!$CG$12:$CG$286,$Z14)+1,0)),NA)</f>
        <v>4</v>
      </c>
      <c r="AD14" s="28">
        <f t="shared" ca="1" si="9"/>
        <v>2</v>
      </c>
      <c r="AE14" s="82" t="b">
        <f t="shared" si="13"/>
        <v>1</v>
      </c>
      <c r="AF14" s="78" t="b">
        <v>0</v>
      </c>
      <c r="AG14" s="82" t="b">
        <f t="shared" si="10"/>
        <v>0</v>
      </c>
      <c r="AI14" s="55">
        <v>9.8120235966667163E-2</v>
      </c>
      <c r="AJ14" s="55">
        <v>0.12744352438160172</v>
      </c>
      <c r="AK14" s="55">
        <v>0</v>
      </c>
      <c r="AL14" s="55">
        <v>0</v>
      </c>
      <c r="AM14" s="55">
        <v>0</v>
      </c>
      <c r="AN14" s="135">
        <v>0.22556376034826889</v>
      </c>
      <c r="AP14" s="55">
        <v>9.8120235966667163E-2</v>
      </c>
      <c r="AQ14" s="55">
        <v>0.12744352438160172</v>
      </c>
      <c r="AR14" s="55">
        <v>0</v>
      </c>
      <c r="AS14" s="55">
        <v>0</v>
      </c>
      <c r="AT14" s="55">
        <v>0</v>
      </c>
      <c r="AU14" s="135">
        <v>0.22556376034826889</v>
      </c>
      <c r="AW14" s="55">
        <v>7.0209790745723311E-3</v>
      </c>
      <c r="AX14" s="55">
        <v>9.1192026706595295E-3</v>
      </c>
      <c r="AY14" s="55">
        <v>0</v>
      </c>
      <c r="AZ14" s="55">
        <v>0</v>
      </c>
      <c r="BA14" s="55">
        <v>0</v>
      </c>
      <c r="BB14" s="135">
        <v>1.6140181745231859E-2</v>
      </c>
      <c r="BD14" s="55">
        <v>1.3341375080403227E-3</v>
      </c>
      <c r="BE14" s="55">
        <v>1.732845262338208E-3</v>
      </c>
      <c r="BF14" s="55">
        <v>0</v>
      </c>
      <c r="BG14" s="55">
        <v>0</v>
      </c>
      <c r="BH14" s="55">
        <v>0</v>
      </c>
      <c r="BI14" s="135">
        <v>3.0669827703785307E-3</v>
      </c>
      <c r="BK14" s="55">
        <v>0.10647535254927981</v>
      </c>
      <c r="BL14" s="55">
        <v>0.13829557231459946</v>
      </c>
      <c r="BM14" s="55">
        <v>0</v>
      </c>
      <c r="BN14" s="55">
        <v>0</v>
      </c>
      <c r="BO14" s="55">
        <v>0</v>
      </c>
      <c r="BP14" s="135">
        <v>0.24477092486387927</v>
      </c>
      <c r="BR14" s="147">
        <v>0</v>
      </c>
      <c r="BS14" s="147">
        <v>1</v>
      </c>
      <c r="BT14" s="147">
        <v>0</v>
      </c>
      <c r="BU14" s="147">
        <v>0</v>
      </c>
      <c r="BV14" s="147">
        <v>0</v>
      </c>
      <c r="BX14" s="55">
        <v>0</v>
      </c>
      <c r="BY14" s="55">
        <v>0.22556376034826889</v>
      </c>
      <c r="BZ14" s="55">
        <v>0</v>
      </c>
      <c r="CA14" s="55">
        <v>0</v>
      </c>
      <c r="CB14" s="55">
        <v>0</v>
      </c>
      <c r="CC14" s="135">
        <v>0.22556376034826889</v>
      </c>
      <c r="CE14" s="55">
        <v>0</v>
      </c>
      <c r="CF14" s="55">
        <v>0.22556376034826889</v>
      </c>
      <c r="CG14" s="55">
        <v>0</v>
      </c>
      <c r="CH14" s="55">
        <v>0</v>
      </c>
      <c r="CI14" s="55">
        <v>0</v>
      </c>
      <c r="CJ14" s="135">
        <v>0.22556376034826889</v>
      </c>
      <c r="CL14" s="55">
        <v>0</v>
      </c>
      <c r="CM14" s="55">
        <v>1.6140181745231859E-2</v>
      </c>
      <c r="CN14" s="55">
        <v>0</v>
      </c>
      <c r="CO14" s="55">
        <v>0</v>
      </c>
      <c r="CP14" s="55">
        <v>0</v>
      </c>
      <c r="CQ14" s="135">
        <v>1.6140181745231859E-2</v>
      </c>
      <c r="CS14" s="67">
        <v>0</v>
      </c>
      <c r="CT14" s="67">
        <v>3.0669827703785307E-3</v>
      </c>
      <c r="CU14" s="67">
        <v>0</v>
      </c>
      <c r="CV14" s="67">
        <v>0</v>
      </c>
      <c r="CW14" s="67">
        <v>0</v>
      </c>
      <c r="CX14" s="135">
        <v>3.0669827703785307E-3</v>
      </c>
      <c r="CZ14" s="55">
        <v>0</v>
      </c>
      <c r="DA14" s="55">
        <v>0.24477092486387927</v>
      </c>
      <c r="DB14" s="55">
        <v>0</v>
      </c>
      <c r="DC14" s="55">
        <v>0</v>
      </c>
      <c r="DD14" s="55">
        <v>0</v>
      </c>
      <c r="DE14" s="135">
        <v>0.24477092486387927</v>
      </c>
      <c r="DG14" s="43" t="b" cm="1">
        <f t="array" aca="1" ref="DG14" ca="1">OR($G14=Forecast_Capex_Input!$BF$8:$BF$10)</f>
        <v>0</v>
      </c>
      <c r="DH14" s="43" cm="1">
        <f t="array" aca="1" ref="DH14" ca="1">IFERROR(INDEX(Forecast_Capex_Input!BG$12:BG$286,$Z14)
*(INDEX(Forecast_Capex_Input!$H$12:$H$286,$Z14)=Repex),0)
*$DG14</f>
        <v>0</v>
      </c>
      <c r="DI14" s="43" cm="1">
        <f t="array" aca="1" ref="DI14" ca="1">IFERROR(INDEX(Forecast_Capex_Input!BH$12:BH$286,$Z14)
*(INDEX(Forecast_Capex_Input!$H$12:$H$286,$Z14)=Repex),0)
*$DG14</f>
        <v>0</v>
      </c>
      <c r="DJ14" s="43" cm="1">
        <f t="array" aca="1" ref="DJ14" ca="1">IFERROR(INDEX(Forecast_Capex_Input!BI$12:BI$286,$Z14)
*(INDEX(Forecast_Capex_Input!$H$12:$H$286,$Z14)=Repex),0)
*$DG14</f>
        <v>0</v>
      </c>
      <c r="DK14" s="43" cm="1">
        <f t="array" aca="1" ref="DK14" ca="1">IFERROR(INDEX(Forecast_Capex_Input!BJ$12:BJ$286,$Z14)
*(INDEX(Forecast_Capex_Input!$H$12:$H$286,$Z14)=Repex),0)
*$DG14</f>
        <v>0</v>
      </c>
      <c r="DL14" s="43" cm="1">
        <f t="array" aca="1" ref="DL14" ca="1">IFERROR(INDEX(Forecast_Capex_Input!BK$12:BK$286,$Z14)
*(INDEX(Forecast_Capex_Input!$H$12:$H$286,$Z14)=Repex),0)
*$DG14</f>
        <v>0</v>
      </c>
      <c r="DM14" s="43" cm="1">
        <f t="array" aca="1" ref="DM14" ca="1">IFERROR(INDEX(Forecast_Capex_Input!BL$12:BL$286,$Z14)
*(INDEX(Forecast_Capex_Input!$H$12:$H$286,$Z14)=Repex),0)
*$DG14</f>
        <v>0</v>
      </c>
      <c r="DO14" s="43" t="b" cm="1">
        <f t="array" aca="1" ref="DO14" ca="1">OR($G14=Forecast_Capex_Input!$BN$8:$BN$9)</f>
        <v>0</v>
      </c>
      <c r="DP14" s="43" cm="1">
        <f t="array" aca="1" ref="DP14" ca="1">IFERROR(INDEX(Forecast_Capex_Input!BO$12:BO$286,$Z14)
*(INDEX(Forecast_Capex_Input!$H$12:$H$286,$Z14)=Repex),0)
*$DO14</f>
        <v>0</v>
      </c>
      <c r="DQ14" s="43" cm="1">
        <f t="array" aca="1" ref="DQ14" ca="1">IFERROR(INDEX(Forecast_Capex_Input!BP$12:BP$286,$Z14)
*(INDEX(Forecast_Capex_Input!$H$12:$H$286,$Z14)=Repex),0)
*$DO14</f>
        <v>0</v>
      </c>
      <c r="DR14" s="43" cm="1">
        <f t="array" aca="1" ref="DR14" ca="1">IFERROR(INDEX(Forecast_Capex_Input!BQ$12:BQ$286,$Z14)
*(INDEX(Forecast_Capex_Input!$H$12:$H$286,$Z14)=Repex),0)
*$DO14</f>
        <v>0</v>
      </c>
      <c r="DS14" s="43" cm="1">
        <f t="array" aca="1" ref="DS14" ca="1">IFERROR(INDEX(Forecast_Capex_Input!BR$12:BR$286,$Z14)
*(INDEX(Forecast_Capex_Input!$H$12:$H$286,$Z14)=Repex),0)
*$DO14</f>
        <v>0</v>
      </c>
      <c r="DT14" s="43" cm="1">
        <f t="array" aca="1" ref="DT14" ca="1">IFERROR(INDEX(Forecast_Capex_Input!BS$12:BS$286,$Z14)
*(INDEX(Forecast_Capex_Input!$H$12:$H$286,$Z14)=Repex),0)
*$DO14</f>
        <v>0</v>
      </c>
      <c r="DV14" s="43" t="b" cm="1">
        <f t="array" aca="1" ref="DV14" ca="1">OR($G14=Forecast_Capex_Input!$BU$8:$BU$10)</f>
        <v>1</v>
      </c>
      <c r="DW14" s="43" cm="1">
        <f t="array" aca="1" ref="DW14" ca="1">IFERROR(INDEX(Forecast_Capex_Input!BV$12:BV$286,$Z14)
*(INDEX(Forecast_Capex_Input!$H$12:$H$286,$Z14)=Repex),0)
*$DV14</f>
        <v>0</v>
      </c>
      <c r="DX14" s="43" cm="1">
        <f t="array" aca="1" ref="DX14" ca="1">IFERROR(INDEX(Forecast_Capex_Input!BW$12:BW$286,$Z14)
*(INDEX(Forecast_Capex_Input!$H$12:$H$286,$Z14)=Repex),0)
*$DV14</f>
        <v>0</v>
      </c>
      <c r="DY14" s="43" cm="1">
        <f t="array" aca="1" ref="DY14" ca="1">IFERROR(INDEX(Forecast_Capex_Input!BX$12:BX$286,$Z14)
*(INDEX(Forecast_Capex_Input!$H$12:$H$286,$Z14)=Repex),0)
*$DV14</f>
        <v>0</v>
      </c>
      <c r="DZ14" s="43" cm="1">
        <f t="array" aca="1" ref="DZ14" ca="1">IFERROR(INDEX(Forecast_Capex_Input!BY$12:BY$286,$Z14)
*(INDEX(Forecast_Capex_Input!$H$12:$H$286,$Z14)=Repex),0)
*$DV14</f>
        <v>0</v>
      </c>
      <c r="EA14" s="43" cm="1">
        <f t="array" aca="1" ref="EA14" ca="1">IFERROR(INDEX(Forecast_Capex_Input!BZ$12:BZ$286,$Z14)
*(INDEX(Forecast_Capex_Input!$H$12:$H$286,$Z14)=Repex),0)
*$DV14</f>
        <v>0</v>
      </c>
      <c r="EB14" s="43" cm="1">
        <f t="array" aca="1" ref="EB14" ca="1">IFERROR(INDEX(Forecast_Capex_Input!CA$12:CA$286,$Z14)
*(INDEX(Forecast_Capex_Input!$H$12:$H$286,$Z14)=Repex),0)
*$DV14</f>
        <v>0</v>
      </c>
      <c r="EC14" s="43" cm="1">
        <f t="array" aca="1" ref="EC14" ca="1">IFERROR(INDEX(Forecast_Capex_Input!CB$12:CB$286,$Z14)
*(INDEX(Forecast_Capex_Input!$H$12:$H$286,$Z14)=Repex),0)
*$DV14</f>
        <v>0</v>
      </c>
      <c r="ED14" s="43" cm="1">
        <f t="array" aca="1" ref="ED14" ca="1">IFERROR(INDEX(Forecast_Capex_Input!CC$12:CC$286,$Z14)
*(INDEX(Forecast_Capex_Input!$H$12:$H$286,$Z14)=Repex),0)
*$DV14</f>
        <v>0</v>
      </c>
      <c r="EF14" s="86" t="str">
        <f t="shared" si="11"/>
        <v>N/A</v>
      </c>
      <c r="EG14" s="28" t="str">
        <f>IFERROR(RANK(EF14,EF$11:EF$1010,0)+COUNTIF(EF$11:EF14,EF14)-1,NA)</f>
        <v>N/A</v>
      </c>
    </row>
    <row r="15" spans="2:137" x14ac:dyDescent="0.2">
      <c r="C15" s="28">
        <f t="shared" si="12"/>
        <v>5</v>
      </c>
      <c r="D15" s="9" t="str" cm="1">
        <f t="array" ref="D15">IFERROR(INDEX(Forecast_Capex_Input!$D$12:$D$286,$Z15),NA)</f>
        <v>Increase capacity for generation X5 Voltage Stability constraints</v>
      </c>
      <c r="E15" s="24" t="b" cm="1">
        <f t="array" ref="E15">IF($Z15=NA,NA,INDEX(Forecast_Capex_Input!$E$12:$E$286,$Z15))</f>
        <v>1</v>
      </c>
      <c r="F15" s="9" t="str" cm="1">
        <f t="array" aca="1" ref="F15" ca="1">IFERROR(INDEX(General!$E$25:$E$26,$AA15),NA)</f>
        <v>Labour</v>
      </c>
      <c r="G15" s="9" t="str" cm="1">
        <f t="array" aca="1" ref="G15" ca="1">IFERROR(INDEX(Forecast_Capex_Input!$AI$11:$BB$11,$AC15),NA)</f>
        <v>Substations</v>
      </c>
      <c r="H15" s="50" cm="1">
        <f t="array" aca="1" ref="H15" ca="1">IFERROR(INDEX(Forecast_Capex_Input!$AI$12:$BB$286,$Z15,$AC15),NA)</f>
        <v>1</v>
      </c>
      <c r="I15" s="150" t="str" cm="1">
        <f t="array" ref="I15">IFERROR(INDEX(Forecast_Capex_Input!$F$12:$F$286,$Z15),NA)</f>
        <v>Augmentation Expenditure</v>
      </c>
      <c r="J15" s="150" t="str" cm="1">
        <f t="array" ref="J15">IFERROR(INDEX(Forecast_Capex_Input!G$12:G$286,$Z15),NA)</f>
        <v>NCIPAP</v>
      </c>
      <c r="K15" s="150" t="str" cm="1">
        <f t="array" ref="K15">IFERROR(INDEX(Forecast_Capex_Input!H$12:H$286,$Z15),NA)</f>
        <v>NCIPAP</v>
      </c>
      <c r="L15" s="150" t="str" cm="1">
        <f t="array" ref="L15">IFERROR(INDEX(Forecast_Capex_Input!I$12:I$286,$Z15),NA)</f>
        <v>N/A</v>
      </c>
      <c r="M15" s="150" t="str" cm="1">
        <f t="array" ref="M15">IFERROR(INDEX(Forecast_Capex_Input!J$12:J$286,$Z15),NA)</f>
        <v>N/A</v>
      </c>
      <c r="N15" s="150" t="str" cm="1">
        <f t="array" ref="N15">IFERROR(INDEX(Forecast_Capex_Input!K$12:K$286,$Z15),NA)</f>
        <v>N/A</v>
      </c>
      <c r="O15" s="150" t="str" cm="1">
        <f t="array" ref="O15">IFERROR(INDEX(Forecast_Capex_Input!L$12:L$286,$Z15),NA)</f>
        <v>N/A</v>
      </c>
      <c r="P15" s="150" t="str" cm="1">
        <f t="array" ref="P15">IFERROR(INDEX(Forecast_Capex_Input!M$12:M$286,$Z15),NA)</f>
        <v>N/A</v>
      </c>
      <c r="Q15" s="24" t="str" cm="1">
        <f t="array" ref="Q15">IFERROR(INDEX(Forecast_Capex_Input!N$12:N$286,$Z15),NA)</f>
        <v>No</v>
      </c>
      <c r="R15" s="190" cm="1">
        <f t="array" ref="R15">IFERROR(INDEX(Forecast_Capex_Input!O$12:O$286,$Z15),0)</f>
        <v>0</v>
      </c>
      <c r="S15" s="24" t="str" cm="1">
        <f t="array" ref="S15">IFERROR(INDEX(Forecast_Capex_Input!P$12:P$286,$Z15),0)</f>
        <v>N/A</v>
      </c>
      <c r="T15" s="150" t="str" cm="1">
        <f t="array" aca="1" ref="T15" ca="1">IFERROR(INDEX(General!$K$91:$K$110,$AC15),NA)</f>
        <v>Substations (2018 onwards)</v>
      </c>
      <c r="U15" s="43" cm="1">
        <f t="array" aca="1" ref="U15" ca="1">IFERROR(
IF($F15=General!$E$25,INDEX(Forecast_Capex_Input!S$12:S$286,$Z15),
INDEX(Forecast_Capex_Input!T$12:T$286,$Z15)),0)</f>
        <v>0.12</v>
      </c>
      <c r="V15" s="82" t="b">
        <f>IFERROR(INDEX(Overheads!$T$19:$T$26,MATCH($I15,Overheads!$E$19:$E$26,0)),FALSE)</f>
        <v>1</v>
      </c>
      <c r="W15" s="209" t="str" cm="1">
        <f t="array" ref="W15">IFERROR(
INDEX(Forecast_Capex_Input!CN$12:CN$286,$Z15),0)</f>
        <v>FY22</v>
      </c>
      <c r="X15" s="209">
        <f>IFERROR(
MATCH($W15,General!$L$39:$S$39,0),1)</f>
        <v>2</v>
      </c>
      <c r="Z15" s="28">
        <f>IFERROR(
IF(MATCH($C15,Forecast_Capex_Input!$CI$12:$CI$286,1)+1&gt;MAX(Forecast_Capex_Input!$C$12:$C$286),NA,
MATCH($C15,Forecast_Capex_Input!$CI$12:$CI$286,1)+1),1)</f>
        <v>3</v>
      </c>
      <c r="AA15" s="28" cm="1">
        <f t="array" aca="1" ref="AA15" ca="1">IFERROR(
IF(Z14&lt;&gt;Z15,1,
IF(COUNTIF(OFFSET(AA14,0,0,-INDEX(Forecast_Capex_Input!$CG$12:$CG$286,$Z15)),AA14)=INDEX(Forecast_Capex_Input!$CG$12:$CG$286,$Z15),AA14+1,AA14)),NA)</f>
        <v>1</v>
      </c>
      <c r="AB15" s="28" cm="1">
        <f t="array" ref="AB15">IFERROR($C15-IF($Z15=1,1,INDEX(Forecast_Capex_Input!$CI$12:$CI$286,$Z15-1))+1,NA)</f>
        <v>1</v>
      </c>
      <c r="AC15" s="28" cm="1">
        <f t="array" aca="1" ref="AC15" ca="1">IFERROR(IF(AA15=1,
INDEX(Forecast_Capex_Input!$AI$10:$BB$10,SMALL(IF(INDEX(Forecast_Capex_Input!$AI$12:$BB$286,$Z15,0)&gt;0,COLUMN(Forecast_Capex_Input!$AI$10:$BB$10)-COLUMN(Forecast_Capex_Input!$AI$12)+1),ROWS(OFFSET(AC14,0,0,-$AB15)))),
OFFSET(AC14,-INDEX(Forecast_Capex_Input!$CG$12:$CG$286,$Z15)+1,0)),NA)</f>
        <v>3</v>
      </c>
      <c r="AD15" s="28">
        <f t="shared" ca="1" si="9"/>
        <v>1</v>
      </c>
      <c r="AE15" s="82" t="b">
        <f t="shared" si="13"/>
        <v>1</v>
      </c>
      <c r="AF15" s="78" t="b">
        <v>0</v>
      </c>
      <c r="AG15" s="82" t="b">
        <f t="shared" si="10"/>
        <v>0</v>
      </c>
      <c r="AI15" s="55">
        <v>0.11939010094215777</v>
      </c>
      <c r="AJ15" s="55">
        <v>0.6105057111193013</v>
      </c>
      <c r="AK15" s="55">
        <v>0</v>
      </c>
      <c r="AL15" s="55">
        <v>0</v>
      </c>
      <c r="AM15" s="55">
        <v>0</v>
      </c>
      <c r="AN15" s="135">
        <v>0.72989581206145904</v>
      </c>
      <c r="AP15" s="55">
        <v>0.11569672565995882</v>
      </c>
      <c r="AQ15" s="55">
        <v>0.59935580163164182</v>
      </c>
      <c r="AR15" s="55">
        <v>0</v>
      </c>
      <c r="AS15" s="55">
        <v>0</v>
      </c>
      <c r="AT15" s="55">
        <v>0</v>
      </c>
      <c r="AU15" s="135">
        <v>0.71505252729160063</v>
      </c>
      <c r="AW15" s="55">
        <v>8.2786622132773706E-3</v>
      </c>
      <c r="AX15" s="55">
        <v>4.2886816363841819E-2</v>
      </c>
      <c r="AY15" s="55">
        <v>0</v>
      </c>
      <c r="AZ15" s="55">
        <v>0</v>
      </c>
      <c r="BA15" s="55">
        <v>0</v>
      </c>
      <c r="BB15" s="135">
        <v>5.1165478577119186E-2</v>
      </c>
      <c r="BD15" s="55">
        <v>1.5731244400272236E-3</v>
      </c>
      <c r="BE15" s="55">
        <v>8.1494204303584408E-3</v>
      </c>
      <c r="BF15" s="55">
        <v>0</v>
      </c>
      <c r="BG15" s="55">
        <v>0</v>
      </c>
      <c r="BH15" s="55">
        <v>0</v>
      </c>
      <c r="BI15" s="135">
        <v>9.7225448703856642E-3</v>
      </c>
      <c r="BK15" s="55">
        <v>0.12554851231326342</v>
      </c>
      <c r="BL15" s="55">
        <v>0.65039203842584214</v>
      </c>
      <c r="BM15" s="55">
        <v>0</v>
      </c>
      <c r="BN15" s="55">
        <v>0</v>
      </c>
      <c r="BO15" s="55">
        <v>0</v>
      </c>
      <c r="BP15" s="135">
        <v>0.77594055073910551</v>
      </c>
      <c r="BR15" s="147">
        <v>0</v>
      </c>
      <c r="BS15" s="147">
        <v>1</v>
      </c>
      <c r="BT15" s="147">
        <v>0</v>
      </c>
      <c r="BU15" s="147">
        <v>0</v>
      </c>
      <c r="BV15" s="147">
        <v>0</v>
      </c>
      <c r="BX15" s="55">
        <v>0</v>
      </c>
      <c r="BY15" s="55">
        <v>0.72989581206145904</v>
      </c>
      <c r="BZ15" s="55">
        <v>0</v>
      </c>
      <c r="CA15" s="55">
        <v>0</v>
      </c>
      <c r="CB15" s="55">
        <v>0</v>
      </c>
      <c r="CC15" s="135">
        <v>0.72989581206145904</v>
      </c>
      <c r="CE15" s="55">
        <v>0</v>
      </c>
      <c r="CF15" s="55">
        <v>0.71505252729160063</v>
      </c>
      <c r="CG15" s="55">
        <v>0</v>
      </c>
      <c r="CH15" s="55">
        <v>0</v>
      </c>
      <c r="CI15" s="55">
        <v>0</v>
      </c>
      <c r="CJ15" s="135">
        <v>0.71505252729160063</v>
      </c>
      <c r="CL15" s="55">
        <v>0</v>
      </c>
      <c r="CM15" s="55">
        <v>5.1165478577119186E-2</v>
      </c>
      <c r="CN15" s="55">
        <v>0</v>
      </c>
      <c r="CO15" s="55">
        <v>0</v>
      </c>
      <c r="CP15" s="55">
        <v>0</v>
      </c>
      <c r="CQ15" s="135">
        <v>5.1165478577119186E-2</v>
      </c>
      <c r="CS15" s="67">
        <v>0</v>
      </c>
      <c r="CT15" s="67">
        <v>9.7225448703856642E-3</v>
      </c>
      <c r="CU15" s="67">
        <v>0</v>
      </c>
      <c r="CV15" s="67">
        <v>0</v>
      </c>
      <c r="CW15" s="67">
        <v>0</v>
      </c>
      <c r="CX15" s="135">
        <v>9.7225448703856642E-3</v>
      </c>
      <c r="CZ15" s="55">
        <v>0</v>
      </c>
      <c r="DA15" s="55">
        <v>0.77594055073910551</v>
      </c>
      <c r="DB15" s="55">
        <v>0</v>
      </c>
      <c r="DC15" s="55">
        <v>0</v>
      </c>
      <c r="DD15" s="55">
        <v>0</v>
      </c>
      <c r="DE15" s="135">
        <v>0.77594055073910551</v>
      </c>
      <c r="DG15" s="43" t="b" cm="1">
        <f t="array" aca="1" ref="DG15" ca="1">OR($G15=Forecast_Capex_Input!$BF$8:$BF$10)</f>
        <v>0</v>
      </c>
      <c r="DH15" s="43" cm="1">
        <f t="array" aca="1" ref="DH15" ca="1">IFERROR(INDEX(Forecast_Capex_Input!BG$12:BG$286,$Z15)
*(INDEX(Forecast_Capex_Input!$H$12:$H$286,$Z15)=Repex),0)
*$DG15</f>
        <v>0</v>
      </c>
      <c r="DI15" s="43" cm="1">
        <f t="array" aca="1" ref="DI15" ca="1">IFERROR(INDEX(Forecast_Capex_Input!BH$12:BH$286,$Z15)
*(INDEX(Forecast_Capex_Input!$H$12:$H$286,$Z15)=Repex),0)
*$DG15</f>
        <v>0</v>
      </c>
      <c r="DJ15" s="43" cm="1">
        <f t="array" aca="1" ref="DJ15" ca="1">IFERROR(INDEX(Forecast_Capex_Input!BI$12:BI$286,$Z15)
*(INDEX(Forecast_Capex_Input!$H$12:$H$286,$Z15)=Repex),0)
*$DG15</f>
        <v>0</v>
      </c>
      <c r="DK15" s="43" cm="1">
        <f t="array" aca="1" ref="DK15" ca="1">IFERROR(INDEX(Forecast_Capex_Input!BJ$12:BJ$286,$Z15)
*(INDEX(Forecast_Capex_Input!$H$12:$H$286,$Z15)=Repex),0)
*$DG15</f>
        <v>0</v>
      </c>
      <c r="DL15" s="43" cm="1">
        <f t="array" aca="1" ref="DL15" ca="1">IFERROR(INDEX(Forecast_Capex_Input!BK$12:BK$286,$Z15)
*(INDEX(Forecast_Capex_Input!$H$12:$H$286,$Z15)=Repex),0)
*$DG15</f>
        <v>0</v>
      </c>
      <c r="DM15" s="43" cm="1">
        <f t="array" aca="1" ref="DM15" ca="1">IFERROR(INDEX(Forecast_Capex_Input!BL$12:BL$286,$Z15)
*(INDEX(Forecast_Capex_Input!$H$12:$H$286,$Z15)=Repex),0)
*$DG15</f>
        <v>0</v>
      </c>
      <c r="DO15" s="43" t="b" cm="1">
        <f t="array" aca="1" ref="DO15" ca="1">OR($G15=Forecast_Capex_Input!$BN$8:$BN$9)</f>
        <v>1</v>
      </c>
      <c r="DP15" s="43" cm="1">
        <f t="array" aca="1" ref="DP15" ca="1">IFERROR(INDEX(Forecast_Capex_Input!BO$12:BO$286,$Z15)
*(INDEX(Forecast_Capex_Input!$H$12:$H$286,$Z15)=Repex),0)
*$DO15</f>
        <v>0</v>
      </c>
      <c r="DQ15" s="43" cm="1">
        <f t="array" aca="1" ref="DQ15" ca="1">IFERROR(INDEX(Forecast_Capex_Input!BP$12:BP$286,$Z15)
*(INDEX(Forecast_Capex_Input!$H$12:$H$286,$Z15)=Repex),0)
*$DO15</f>
        <v>0</v>
      </c>
      <c r="DR15" s="43" cm="1">
        <f t="array" aca="1" ref="DR15" ca="1">IFERROR(INDEX(Forecast_Capex_Input!BQ$12:BQ$286,$Z15)
*(INDEX(Forecast_Capex_Input!$H$12:$H$286,$Z15)=Repex),0)
*$DO15</f>
        <v>0</v>
      </c>
      <c r="DS15" s="43" cm="1">
        <f t="array" aca="1" ref="DS15" ca="1">IFERROR(INDEX(Forecast_Capex_Input!BR$12:BR$286,$Z15)
*(INDEX(Forecast_Capex_Input!$H$12:$H$286,$Z15)=Repex),0)
*$DO15</f>
        <v>0</v>
      </c>
      <c r="DT15" s="43" cm="1">
        <f t="array" aca="1" ref="DT15" ca="1">IFERROR(INDEX(Forecast_Capex_Input!BS$12:BS$286,$Z15)
*(INDEX(Forecast_Capex_Input!$H$12:$H$286,$Z15)=Repex),0)
*$DO15</f>
        <v>0</v>
      </c>
      <c r="DV15" s="43" t="b" cm="1">
        <f t="array" aca="1" ref="DV15" ca="1">OR($G15=Forecast_Capex_Input!$BU$8:$BU$10)</f>
        <v>0</v>
      </c>
      <c r="DW15" s="43" cm="1">
        <f t="array" aca="1" ref="DW15" ca="1">IFERROR(INDEX(Forecast_Capex_Input!BV$12:BV$286,$Z15)
*(INDEX(Forecast_Capex_Input!$H$12:$H$286,$Z15)=Repex),0)
*$DV15</f>
        <v>0</v>
      </c>
      <c r="DX15" s="43" cm="1">
        <f t="array" aca="1" ref="DX15" ca="1">IFERROR(INDEX(Forecast_Capex_Input!BW$12:BW$286,$Z15)
*(INDEX(Forecast_Capex_Input!$H$12:$H$286,$Z15)=Repex),0)
*$DV15</f>
        <v>0</v>
      </c>
      <c r="DY15" s="43" cm="1">
        <f t="array" aca="1" ref="DY15" ca="1">IFERROR(INDEX(Forecast_Capex_Input!BX$12:BX$286,$Z15)
*(INDEX(Forecast_Capex_Input!$H$12:$H$286,$Z15)=Repex),0)
*$DV15</f>
        <v>0</v>
      </c>
      <c r="DZ15" s="43" cm="1">
        <f t="array" aca="1" ref="DZ15" ca="1">IFERROR(INDEX(Forecast_Capex_Input!BY$12:BY$286,$Z15)
*(INDEX(Forecast_Capex_Input!$H$12:$H$286,$Z15)=Repex),0)
*$DV15</f>
        <v>0</v>
      </c>
      <c r="EA15" s="43" cm="1">
        <f t="array" aca="1" ref="EA15" ca="1">IFERROR(INDEX(Forecast_Capex_Input!BZ$12:BZ$286,$Z15)
*(INDEX(Forecast_Capex_Input!$H$12:$H$286,$Z15)=Repex),0)
*$DV15</f>
        <v>0</v>
      </c>
      <c r="EB15" s="43" cm="1">
        <f t="array" aca="1" ref="EB15" ca="1">IFERROR(INDEX(Forecast_Capex_Input!CA$12:CA$286,$Z15)
*(INDEX(Forecast_Capex_Input!$H$12:$H$286,$Z15)=Repex),0)
*$DV15</f>
        <v>0</v>
      </c>
      <c r="EC15" s="43" cm="1">
        <f t="array" aca="1" ref="EC15" ca="1">IFERROR(INDEX(Forecast_Capex_Input!CB$12:CB$286,$Z15)
*(INDEX(Forecast_Capex_Input!$H$12:$H$286,$Z15)=Repex),0)
*$DV15</f>
        <v>0</v>
      </c>
      <c r="ED15" s="43" cm="1">
        <f t="array" aca="1" ref="ED15" ca="1">IFERROR(INDEX(Forecast_Capex_Input!CC$12:CC$286,$Z15)
*(INDEX(Forecast_Capex_Input!$H$12:$H$286,$Z15)=Repex),0)
*$DV15</f>
        <v>0</v>
      </c>
      <c r="EF15" s="86" t="str">
        <f t="shared" si="11"/>
        <v>N/A</v>
      </c>
      <c r="EG15" s="28" t="str">
        <f>IFERROR(RANK(EF15,EF$11:EF$1010,0)+COUNTIF(EF$11:EF15,EF15)-1,NA)</f>
        <v>N/A</v>
      </c>
    </row>
    <row r="16" spans="2:137" x14ac:dyDescent="0.2">
      <c r="C16" s="28">
        <f t="shared" si="12"/>
        <v>6</v>
      </c>
      <c r="D16" s="9" t="str" cm="1">
        <f t="array" ref="D16">IFERROR(INDEX(Forecast_Capex_Input!$D$12:$D$286,$Z16),NA)</f>
        <v>Increase capacity for generation X5 Voltage Stability constraints</v>
      </c>
      <c r="E16" s="24" t="b" cm="1">
        <f t="array" ref="E16">IF($Z16=NA,NA,INDEX(Forecast_Capex_Input!$E$12:$E$286,$Z16))</f>
        <v>1</v>
      </c>
      <c r="F16" s="9" t="str" cm="1">
        <f t="array" aca="1" ref="F16" ca="1">IFERROR(INDEX(General!$E$25:$E$26,$AA16),NA)</f>
        <v>Non-Labour</v>
      </c>
      <c r="G16" s="9" t="str" cm="1">
        <f t="array" aca="1" ref="G16" ca="1">IFERROR(INDEX(Forecast_Capex_Input!$AI$11:$BB$11,$AC16),NA)</f>
        <v>Substations</v>
      </c>
      <c r="H16" s="50" cm="1">
        <f t="array" aca="1" ref="H16" ca="1">IFERROR(INDEX(Forecast_Capex_Input!$AI$12:$BB$286,$Z16,$AC16),NA)</f>
        <v>1</v>
      </c>
      <c r="I16" s="150" t="str" cm="1">
        <f t="array" ref="I16">IFERROR(INDEX(Forecast_Capex_Input!$F$12:$F$286,$Z16),NA)</f>
        <v>Augmentation Expenditure</v>
      </c>
      <c r="J16" s="150" t="str" cm="1">
        <f t="array" ref="J16">IFERROR(INDEX(Forecast_Capex_Input!G$12:G$286,$Z16),NA)</f>
        <v>NCIPAP</v>
      </c>
      <c r="K16" s="150" t="str" cm="1">
        <f t="array" ref="K16">IFERROR(INDEX(Forecast_Capex_Input!H$12:H$286,$Z16),NA)</f>
        <v>NCIPAP</v>
      </c>
      <c r="L16" s="150" t="str" cm="1">
        <f t="array" ref="L16">IFERROR(INDEX(Forecast_Capex_Input!I$12:I$286,$Z16),NA)</f>
        <v>N/A</v>
      </c>
      <c r="M16" s="150" t="str" cm="1">
        <f t="array" ref="M16">IFERROR(INDEX(Forecast_Capex_Input!J$12:J$286,$Z16),NA)</f>
        <v>N/A</v>
      </c>
      <c r="N16" s="150" t="str" cm="1">
        <f t="array" ref="N16">IFERROR(INDEX(Forecast_Capex_Input!K$12:K$286,$Z16),NA)</f>
        <v>N/A</v>
      </c>
      <c r="O16" s="150" t="str" cm="1">
        <f t="array" ref="O16">IFERROR(INDEX(Forecast_Capex_Input!L$12:L$286,$Z16),NA)</f>
        <v>N/A</v>
      </c>
      <c r="P16" s="150" t="str" cm="1">
        <f t="array" ref="P16">IFERROR(INDEX(Forecast_Capex_Input!M$12:M$286,$Z16),NA)</f>
        <v>N/A</v>
      </c>
      <c r="Q16" s="24" t="str" cm="1">
        <f t="array" ref="Q16">IFERROR(INDEX(Forecast_Capex_Input!N$12:N$286,$Z16),NA)</f>
        <v>No</v>
      </c>
      <c r="R16" s="190" cm="1">
        <f t="array" ref="R16">IFERROR(INDEX(Forecast_Capex_Input!O$12:O$286,$Z16),0)</f>
        <v>0</v>
      </c>
      <c r="S16" s="24" t="str" cm="1">
        <f t="array" ref="S16">IFERROR(INDEX(Forecast_Capex_Input!P$12:P$286,$Z16),0)</f>
        <v>N/A</v>
      </c>
      <c r="T16" s="150" t="str" cm="1">
        <f t="array" aca="1" ref="T16" ca="1">IFERROR(INDEX(General!$K$91:$K$110,$AC16),NA)</f>
        <v>Substations (2018 onwards)</v>
      </c>
      <c r="U16" s="43" cm="1">
        <f t="array" aca="1" ref="U16" ca="1">IFERROR(
IF($F16=General!$E$25,INDEX(Forecast_Capex_Input!S$12:S$286,$Z16),
INDEX(Forecast_Capex_Input!T$12:T$286,$Z16)),0)</f>
        <v>0.88</v>
      </c>
      <c r="V16" s="82" t="b">
        <f>IFERROR(INDEX(Overheads!$T$19:$T$26,MATCH($I16,Overheads!$E$19:$E$26,0)),FALSE)</f>
        <v>1</v>
      </c>
      <c r="W16" s="209" t="str" cm="1">
        <f t="array" ref="W16">IFERROR(
INDEX(Forecast_Capex_Input!CN$12:CN$286,$Z16),0)</f>
        <v>FY22</v>
      </c>
      <c r="X16" s="209">
        <f>IFERROR(
MATCH($W16,General!$L$39:$S$39,0),1)</f>
        <v>2</v>
      </c>
      <c r="Z16" s="28">
        <f>IFERROR(
IF(MATCH($C16,Forecast_Capex_Input!$CI$12:$CI$286,1)+1&gt;MAX(Forecast_Capex_Input!$C$12:$C$286),NA,
MATCH($C16,Forecast_Capex_Input!$CI$12:$CI$286,1)+1),1)</f>
        <v>3</v>
      </c>
      <c r="AA16" s="28" cm="1">
        <f t="array" aca="1" ref="AA16" ca="1">IFERROR(
IF(Z15&lt;&gt;Z16,1,
IF(COUNTIF(OFFSET(AA15,0,0,-INDEX(Forecast_Capex_Input!$CG$12:$CG$286,$Z16)),AA15)=INDEX(Forecast_Capex_Input!$CG$12:$CG$286,$Z16),AA15+1,AA15)),NA)</f>
        <v>2</v>
      </c>
      <c r="AB16" s="28" cm="1">
        <f t="array" ref="AB16">IFERROR($C16-IF($Z16=1,1,INDEX(Forecast_Capex_Input!$CI$12:$CI$286,$Z16-1))+1,NA)</f>
        <v>2</v>
      </c>
      <c r="AC16" s="28" cm="1">
        <f t="array" aca="1" ref="AC16" ca="1">IFERROR(IF(AA16=1,
INDEX(Forecast_Capex_Input!$AI$10:$BB$10,SMALL(IF(INDEX(Forecast_Capex_Input!$AI$12:$BB$286,$Z16,0)&gt;0,COLUMN(Forecast_Capex_Input!$AI$10:$BB$10)-COLUMN(Forecast_Capex_Input!$AI$12)+1),ROWS(OFFSET(AC15,0,0,-$AB16)))),
OFFSET(AC15,-INDEX(Forecast_Capex_Input!$CG$12:$CG$286,$Z16)+1,0)),NA)</f>
        <v>3</v>
      </c>
      <c r="AD16" s="28">
        <f t="shared" ca="1" si="9"/>
        <v>2</v>
      </c>
      <c r="AE16" s="82" t="b">
        <f t="shared" si="13"/>
        <v>1</v>
      </c>
      <c r="AF16" s="78" t="b">
        <v>0</v>
      </c>
      <c r="AG16" s="82" t="b">
        <f t="shared" si="10"/>
        <v>0</v>
      </c>
      <c r="AI16" s="55">
        <v>0.87552740690915709</v>
      </c>
      <c r="AJ16" s="55">
        <v>4.4770418815415436</v>
      </c>
      <c r="AK16" s="55">
        <v>0</v>
      </c>
      <c r="AL16" s="55">
        <v>0</v>
      </c>
      <c r="AM16" s="55">
        <v>0</v>
      </c>
      <c r="AN16" s="135">
        <v>5.3525692884507006</v>
      </c>
      <c r="AP16" s="55">
        <v>0.87552740690915709</v>
      </c>
      <c r="AQ16" s="55">
        <v>4.4770418815415436</v>
      </c>
      <c r="AR16" s="55">
        <v>0</v>
      </c>
      <c r="AS16" s="55">
        <v>0</v>
      </c>
      <c r="AT16" s="55">
        <v>0</v>
      </c>
      <c r="AU16" s="135">
        <v>5.3525692884507006</v>
      </c>
      <c r="AW16" s="55">
        <v>6.2648235020674126E-2</v>
      </c>
      <c r="AX16" s="55">
        <v>0.32035407433147045</v>
      </c>
      <c r="AY16" s="55">
        <v>0</v>
      </c>
      <c r="AZ16" s="55">
        <v>0</v>
      </c>
      <c r="BA16" s="55">
        <v>0</v>
      </c>
      <c r="BB16" s="135">
        <v>0.38300230935214458</v>
      </c>
      <c r="BD16" s="55">
        <v>1.1904516345350002E-2</v>
      </c>
      <c r="BE16" s="55">
        <v>6.0874186047219676E-2</v>
      </c>
      <c r="BF16" s="55">
        <v>0</v>
      </c>
      <c r="BG16" s="55">
        <v>0</v>
      </c>
      <c r="BH16" s="55">
        <v>0</v>
      </c>
      <c r="BI16" s="135">
        <v>7.2778702392569672E-2</v>
      </c>
      <c r="BK16" s="55">
        <v>0.95008015827518122</v>
      </c>
      <c r="BL16" s="55">
        <v>4.8582701419202339</v>
      </c>
      <c r="BM16" s="55">
        <v>0</v>
      </c>
      <c r="BN16" s="55">
        <v>0</v>
      </c>
      <c r="BO16" s="55">
        <v>0</v>
      </c>
      <c r="BP16" s="135">
        <v>5.8083503001954151</v>
      </c>
      <c r="BR16" s="147">
        <v>0</v>
      </c>
      <c r="BS16" s="147">
        <v>1</v>
      </c>
      <c r="BT16" s="147">
        <v>0</v>
      </c>
      <c r="BU16" s="147">
        <v>0</v>
      </c>
      <c r="BV16" s="147">
        <v>0</v>
      </c>
      <c r="BX16" s="55">
        <v>0</v>
      </c>
      <c r="BY16" s="55">
        <v>5.3525692884507006</v>
      </c>
      <c r="BZ16" s="55">
        <v>0</v>
      </c>
      <c r="CA16" s="55">
        <v>0</v>
      </c>
      <c r="CB16" s="55">
        <v>0</v>
      </c>
      <c r="CC16" s="135">
        <v>5.3525692884507006</v>
      </c>
      <c r="CE16" s="55">
        <v>0</v>
      </c>
      <c r="CF16" s="55">
        <v>5.3525692884507006</v>
      </c>
      <c r="CG16" s="55">
        <v>0</v>
      </c>
      <c r="CH16" s="55">
        <v>0</v>
      </c>
      <c r="CI16" s="55">
        <v>0</v>
      </c>
      <c r="CJ16" s="135">
        <v>5.3525692884507006</v>
      </c>
      <c r="CL16" s="55">
        <v>0</v>
      </c>
      <c r="CM16" s="55">
        <v>0.38300230935214458</v>
      </c>
      <c r="CN16" s="55">
        <v>0</v>
      </c>
      <c r="CO16" s="55">
        <v>0</v>
      </c>
      <c r="CP16" s="55">
        <v>0</v>
      </c>
      <c r="CQ16" s="135">
        <v>0.38300230935214458</v>
      </c>
      <c r="CS16" s="67">
        <v>0</v>
      </c>
      <c r="CT16" s="67">
        <v>7.2778702392569672E-2</v>
      </c>
      <c r="CU16" s="67">
        <v>0</v>
      </c>
      <c r="CV16" s="67">
        <v>0</v>
      </c>
      <c r="CW16" s="67">
        <v>0</v>
      </c>
      <c r="CX16" s="135">
        <v>7.2778702392569672E-2</v>
      </c>
      <c r="CZ16" s="55">
        <v>0</v>
      </c>
      <c r="DA16" s="55">
        <v>5.8083503001954142</v>
      </c>
      <c r="DB16" s="55">
        <v>0</v>
      </c>
      <c r="DC16" s="55">
        <v>0</v>
      </c>
      <c r="DD16" s="55">
        <v>0</v>
      </c>
      <c r="DE16" s="135">
        <v>5.8083503001954142</v>
      </c>
      <c r="DG16" s="43" t="b" cm="1">
        <f t="array" aca="1" ref="DG16" ca="1">OR($G16=Forecast_Capex_Input!$BF$8:$BF$10)</f>
        <v>0</v>
      </c>
      <c r="DH16" s="43" cm="1">
        <f t="array" aca="1" ref="DH16" ca="1">IFERROR(INDEX(Forecast_Capex_Input!BG$12:BG$286,$Z16)
*(INDEX(Forecast_Capex_Input!$H$12:$H$286,$Z16)=Repex),0)
*$DG16</f>
        <v>0</v>
      </c>
      <c r="DI16" s="43" cm="1">
        <f t="array" aca="1" ref="DI16" ca="1">IFERROR(INDEX(Forecast_Capex_Input!BH$12:BH$286,$Z16)
*(INDEX(Forecast_Capex_Input!$H$12:$H$286,$Z16)=Repex),0)
*$DG16</f>
        <v>0</v>
      </c>
      <c r="DJ16" s="43" cm="1">
        <f t="array" aca="1" ref="DJ16" ca="1">IFERROR(INDEX(Forecast_Capex_Input!BI$12:BI$286,$Z16)
*(INDEX(Forecast_Capex_Input!$H$12:$H$286,$Z16)=Repex),0)
*$DG16</f>
        <v>0</v>
      </c>
      <c r="DK16" s="43" cm="1">
        <f t="array" aca="1" ref="DK16" ca="1">IFERROR(INDEX(Forecast_Capex_Input!BJ$12:BJ$286,$Z16)
*(INDEX(Forecast_Capex_Input!$H$12:$H$286,$Z16)=Repex),0)
*$DG16</f>
        <v>0</v>
      </c>
      <c r="DL16" s="43" cm="1">
        <f t="array" aca="1" ref="DL16" ca="1">IFERROR(INDEX(Forecast_Capex_Input!BK$12:BK$286,$Z16)
*(INDEX(Forecast_Capex_Input!$H$12:$H$286,$Z16)=Repex),0)
*$DG16</f>
        <v>0</v>
      </c>
      <c r="DM16" s="43" cm="1">
        <f t="array" aca="1" ref="DM16" ca="1">IFERROR(INDEX(Forecast_Capex_Input!BL$12:BL$286,$Z16)
*(INDEX(Forecast_Capex_Input!$H$12:$H$286,$Z16)=Repex),0)
*$DG16</f>
        <v>0</v>
      </c>
      <c r="DO16" s="43" t="b" cm="1">
        <f t="array" aca="1" ref="DO16" ca="1">OR($G16=Forecast_Capex_Input!$BN$8:$BN$9)</f>
        <v>1</v>
      </c>
      <c r="DP16" s="43" cm="1">
        <f t="array" aca="1" ref="DP16" ca="1">IFERROR(INDEX(Forecast_Capex_Input!BO$12:BO$286,$Z16)
*(INDEX(Forecast_Capex_Input!$H$12:$H$286,$Z16)=Repex),0)
*$DO16</f>
        <v>0</v>
      </c>
      <c r="DQ16" s="43" cm="1">
        <f t="array" aca="1" ref="DQ16" ca="1">IFERROR(INDEX(Forecast_Capex_Input!BP$12:BP$286,$Z16)
*(INDEX(Forecast_Capex_Input!$H$12:$H$286,$Z16)=Repex),0)
*$DO16</f>
        <v>0</v>
      </c>
      <c r="DR16" s="43" cm="1">
        <f t="array" aca="1" ref="DR16" ca="1">IFERROR(INDEX(Forecast_Capex_Input!BQ$12:BQ$286,$Z16)
*(INDEX(Forecast_Capex_Input!$H$12:$H$286,$Z16)=Repex),0)
*$DO16</f>
        <v>0</v>
      </c>
      <c r="DS16" s="43" cm="1">
        <f t="array" aca="1" ref="DS16" ca="1">IFERROR(INDEX(Forecast_Capex_Input!BR$12:BR$286,$Z16)
*(INDEX(Forecast_Capex_Input!$H$12:$H$286,$Z16)=Repex),0)
*$DO16</f>
        <v>0</v>
      </c>
      <c r="DT16" s="43" cm="1">
        <f t="array" aca="1" ref="DT16" ca="1">IFERROR(INDEX(Forecast_Capex_Input!BS$12:BS$286,$Z16)
*(INDEX(Forecast_Capex_Input!$H$12:$H$286,$Z16)=Repex),0)
*$DO16</f>
        <v>0</v>
      </c>
      <c r="DV16" s="43" t="b" cm="1">
        <f t="array" aca="1" ref="DV16" ca="1">OR($G16=Forecast_Capex_Input!$BU$8:$BU$10)</f>
        <v>0</v>
      </c>
      <c r="DW16" s="43" cm="1">
        <f t="array" aca="1" ref="DW16" ca="1">IFERROR(INDEX(Forecast_Capex_Input!BV$12:BV$286,$Z16)
*(INDEX(Forecast_Capex_Input!$H$12:$H$286,$Z16)=Repex),0)
*$DV16</f>
        <v>0</v>
      </c>
      <c r="DX16" s="43" cm="1">
        <f t="array" aca="1" ref="DX16" ca="1">IFERROR(INDEX(Forecast_Capex_Input!BW$12:BW$286,$Z16)
*(INDEX(Forecast_Capex_Input!$H$12:$H$286,$Z16)=Repex),0)
*$DV16</f>
        <v>0</v>
      </c>
      <c r="DY16" s="43" cm="1">
        <f t="array" aca="1" ref="DY16" ca="1">IFERROR(INDEX(Forecast_Capex_Input!BX$12:BX$286,$Z16)
*(INDEX(Forecast_Capex_Input!$H$12:$H$286,$Z16)=Repex),0)
*$DV16</f>
        <v>0</v>
      </c>
      <c r="DZ16" s="43" cm="1">
        <f t="array" aca="1" ref="DZ16" ca="1">IFERROR(INDEX(Forecast_Capex_Input!BY$12:BY$286,$Z16)
*(INDEX(Forecast_Capex_Input!$H$12:$H$286,$Z16)=Repex),0)
*$DV16</f>
        <v>0</v>
      </c>
      <c r="EA16" s="43" cm="1">
        <f t="array" aca="1" ref="EA16" ca="1">IFERROR(INDEX(Forecast_Capex_Input!BZ$12:BZ$286,$Z16)
*(INDEX(Forecast_Capex_Input!$H$12:$H$286,$Z16)=Repex),0)
*$DV16</f>
        <v>0</v>
      </c>
      <c r="EB16" s="43" cm="1">
        <f t="array" aca="1" ref="EB16" ca="1">IFERROR(INDEX(Forecast_Capex_Input!CA$12:CA$286,$Z16)
*(INDEX(Forecast_Capex_Input!$H$12:$H$286,$Z16)=Repex),0)
*$DV16</f>
        <v>0</v>
      </c>
      <c r="EC16" s="43" cm="1">
        <f t="array" aca="1" ref="EC16" ca="1">IFERROR(INDEX(Forecast_Capex_Input!CB$12:CB$286,$Z16)
*(INDEX(Forecast_Capex_Input!$H$12:$H$286,$Z16)=Repex),0)
*$DV16</f>
        <v>0</v>
      </c>
      <c r="ED16" s="43" cm="1">
        <f t="array" aca="1" ref="ED16" ca="1">IFERROR(INDEX(Forecast_Capex_Input!CC$12:CC$286,$Z16)
*(INDEX(Forecast_Capex_Input!$H$12:$H$286,$Z16)=Repex),0)
*$DV16</f>
        <v>0</v>
      </c>
      <c r="EF16" s="86" t="str">
        <f t="shared" si="11"/>
        <v>N/A</v>
      </c>
      <c r="EG16" s="28" t="str">
        <f>IFERROR(RANK(EF16,EF$11:EF$1010,0)+COUNTIF(EF$11:EF16,EF16)-1,NA)</f>
        <v>N/A</v>
      </c>
    </row>
    <row r="17" spans="3:137" x14ac:dyDescent="0.2">
      <c r="C17" s="28">
        <f t="shared" si="12"/>
        <v>7</v>
      </c>
      <c r="D17" s="9" t="str" cm="1">
        <f t="array" ref="D17">IFERROR(INDEX(Forecast_Capex_Input!$D$12:$D$286,$Z17),NA)</f>
        <v>94T Dynamic Ratings</v>
      </c>
      <c r="E17" s="24" t="b" cm="1">
        <f t="array" ref="E17">IF($Z17=NA,NA,INDEX(Forecast_Capex_Input!$E$12:$E$286,$Z17))</f>
        <v>1</v>
      </c>
      <c r="F17" s="9" t="str" cm="1">
        <f t="array" aca="1" ref="F17" ca="1">IFERROR(INDEX(General!$E$25:$E$26,$AA17),NA)</f>
        <v>Labour</v>
      </c>
      <c r="G17" s="9" t="str" cm="1">
        <f t="array" aca="1" ref="G17" ca="1">IFERROR(INDEX(Forecast_Capex_Input!$AI$11:$BB$11,$AC17),NA)</f>
        <v>Secondary Systems</v>
      </c>
      <c r="H17" s="50" cm="1">
        <f t="array" aca="1" ref="H17" ca="1">IFERROR(INDEX(Forecast_Capex_Input!$AI$12:$BB$286,$Z17,$AC17),NA)</f>
        <v>1</v>
      </c>
      <c r="I17" s="150" t="str" cm="1">
        <f t="array" ref="I17">IFERROR(INDEX(Forecast_Capex_Input!$F$12:$F$286,$Z17),NA)</f>
        <v>Augmentation Expenditure</v>
      </c>
      <c r="J17" s="150" t="str" cm="1">
        <f t="array" ref="J17">IFERROR(INDEX(Forecast_Capex_Input!G$12:G$286,$Z17),NA)</f>
        <v>NCIPAP</v>
      </c>
      <c r="K17" s="150" t="str" cm="1">
        <f t="array" ref="K17">IFERROR(INDEX(Forecast_Capex_Input!H$12:H$286,$Z17),NA)</f>
        <v>NCIPAP</v>
      </c>
      <c r="L17" s="150" t="str" cm="1">
        <f t="array" ref="L17">IFERROR(INDEX(Forecast_Capex_Input!I$12:I$286,$Z17),NA)</f>
        <v>N/A</v>
      </c>
      <c r="M17" s="150" t="str" cm="1">
        <f t="array" ref="M17">IFERROR(INDEX(Forecast_Capex_Input!J$12:J$286,$Z17),NA)</f>
        <v>N/A</v>
      </c>
      <c r="N17" s="150" t="str" cm="1">
        <f t="array" ref="N17">IFERROR(INDEX(Forecast_Capex_Input!K$12:K$286,$Z17),NA)</f>
        <v>N/A</v>
      </c>
      <c r="O17" s="150" t="str" cm="1">
        <f t="array" ref="O17">IFERROR(INDEX(Forecast_Capex_Input!L$12:L$286,$Z17),NA)</f>
        <v>N/A</v>
      </c>
      <c r="P17" s="150" t="str" cm="1">
        <f t="array" ref="P17">IFERROR(INDEX(Forecast_Capex_Input!M$12:M$286,$Z17),NA)</f>
        <v>N/A</v>
      </c>
      <c r="Q17" s="24" t="str" cm="1">
        <f t="array" ref="Q17">IFERROR(INDEX(Forecast_Capex_Input!N$12:N$286,$Z17),NA)</f>
        <v>No</v>
      </c>
      <c r="R17" s="190" cm="1">
        <f t="array" ref="R17">IFERROR(INDEX(Forecast_Capex_Input!O$12:O$286,$Z17),0)</f>
        <v>0</v>
      </c>
      <c r="S17" s="24" t="str" cm="1">
        <f t="array" ref="S17">IFERROR(INDEX(Forecast_Capex_Input!P$12:P$286,$Z17),0)</f>
        <v>N/A</v>
      </c>
      <c r="T17" s="150" t="str" cm="1">
        <f t="array" aca="1" ref="T17" ca="1">IFERROR(INDEX(General!$K$91:$K$110,$AC17),NA)</f>
        <v>Secondary Systems (2018-23)</v>
      </c>
      <c r="U17" s="43" cm="1">
        <f t="array" aca="1" ref="U17" ca="1">IFERROR(
IF($F17=General!$E$25,INDEX(Forecast_Capex_Input!S$12:S$286,$Z17),
INDEX(Forecast_Capex_Input!T$12:T$286,$Z17)),0)</f>
        <v>0.2</v>
      </c>
      <c r="V17" s="82" t="b">
        <f>IFERROR(INDEX(Overheads!$T$19:$T$26,MATCH($I17,Overheads!$E$19:$E$26,0)),FALSE)</f>
        <v>1</v>
      </c>
      <c r="W17" s="209" t="str" cm="1">
        <f t="array" ref="W17">IFERROR(
INDEX(Forecast_Capex_Input!CN$12:CN$286,$Z17),0)</f>
        <v>FY22</v>
      </c>
      <c r="X17" s="209">
        <f>IFERROR(
MATCH($W17,General!$L$39:$S$39,0),1)</f>
        <v>2</v>
      </c>
      <c r="Z17" s="28">
        <f>IFERROR(
IF(MATCH($C17,Forecast_Capex_Input!$CI$12:$CI$286,1)+1&gt;MAX(Forecast_Capex_Input!$C$12:$C$286),NA,
MATCH($C17,Forecast_Capex_Input!$CI$12:$CI$286,1)+1),1)</f>
        <v>4</v>
      </c>
      <c r="AA17" s="28" cm="1">
        <f t="array" aca="1" ref="AA17" ca="1">IFERROR(
IF(Z16&lt;&gt;Z17,1,
IF(COUNTIF(OFFSET(AA16,0,0,-INDEX(Forecast_Capex_Input!$CG$12:$CG$286,$Z17)),AA16)=INDEX(Forecast_Capex_Input!$CG$12:$CG$286,$Z17),AA16+1,AA16)),NA)</f>
        <v>1</v>
      </c>
      <c r="AB17" s="28" cm="1">
        <f t="array" ref="AB17">IFERROR($C17-IF($Z17=1,1,INDEX(Forecast_Capex_Input!$CI$12:$CI$286,$Z17-1))+1,NA)</f>
        <v>1</v>
      </c>
      <c r="AC17" s="28" cm="1">
        <f t="array" aca="1" ref="AC17" ca="1">IFERROR(IF(AA17=1,
INDEX(Forecast_Capex_Input!$AI$10:$BB$10,SMALL(IF(INDEX(Forecast_Capex_Input!$AI$12:$BB$286,$Z17,0)&gt;0,COLUMN(Forecast_Capex_Input!$AI$10:$BB$10)-COLUMN(Forecast_Capex_Input!$AI$12)+1),ROWS(OFFSET(AC16,0,0,-$AB17)))),
OFFSET(AC16,-INDEX(Forecast_Capex_Input!$CG$12:$CG$286,$Z17)+1,0)),NA)</f>
        <v>4</v>
      </c>
      <c r="AD17" s="28">
        <f t="shared" ca="1" si="9"/>
        <v>1</v>
      </c>
      <c r="AE17" s="82" t="b">
        <f t="shared" si="13"/>
        <v>1</v>
      </c>
      <c r="AF17" s="78" t="b">
        <v>0</v>
      </c>
      <c r="AG17" s="82" t="b">
        <f t="shared" si="10"/>
        <v>0</v>
      </c>
      <c r="AI17" s="55">
        <v>2.1758008322306211E-3</v>
      </c>
      <c r="AJ17" s="55">
        <v>7.6020106426755996E-2</v>
      </c>
      <c r="AK17" s="55">
        <v>0</v>
      </c>
      <c r="AL17" s="55">
        <v>0</v>
      </c>
      <c r="AM17" s="55">
        <v>0</v>
      </c>
      <c r="AN17" s="135">
        <v>7.8195907258986619E-2</v>
      </c>
      <c r="AP17" s="55">
        <v>2.1084916587787803E-3</v>
      </c>
      <c r="AQ17" s="55">
        <v>7.4631720879393057E-2</v>
      </c>
      <c r="AR17" s="55">
        <v>0</v>
      </c>
      <c r="AS17" s="55">
        <v>0</v>
      </c>
      <c r="AT17" s="55">
        <v>0</v>
      </c>
      <c r="AU17" s="135">
        <v>7.6740212538171843E-2</v>
      </c>
      <c r="AW17" s="55">
        <v>1.5087281098901087E-4</v>
      </c>
      <c r="AX17" s="55">
        <v>5.3402618270460304E-3</v>
      </c>
      <c r="AY17" s="55">
        <v>0</v>
      </c>
      <c r="AZ17" s="55">
        <v>0</v>
      </c>
      <c r="BA17" s="55">
        <v>0</v>
      </c>
      <c r="BB17" s="135">
        <v>5.4911346380350414E-3</v>
      </c>
      <c r="BD17" s="55">
        <v>2.8669089303072511E-5</v>
      </c>
      <c r="BE17" s="55">
        <v>1.0147649680400214E-3</v>
      </c>
      <c r="BF17" s="55">
        <v>0</v>
      </c>
      <c r="BG17" s="55">
        <v>0</v>
      </c>
      <c r="BH17" s="55">
        <v>0</v>
      </c>
      <c r="BI17" s="135">
        <v>1.043434057343094E-3</v>
      </c>
      <c r="BK17" s="55">
        <v>2.2880335590708639E-3</v>
      </c>
      <c r="BL17" s="55">
        <v>8.0986747674479109E-2</v>
      </c>
      <c r="BM17" s="55">
        <v>0</v>
      </c>
      <c r="BN17" s="55">
        <v>0</v>
      </c>
      <c r="BO17" s="55">
        <v>0</v>
      </c>
      <c r="BP17" s="135">
        <v>8.3274781233549977E-2</v>
      </c>
      <c r="BR17" s="147">
        <v>0</v>
      </c>
      <c r="BS17" s="147">
        <v>1</v>
      </c>
      <c r="BT17" s="147">
        <v>0</v>
      </c>
      <c r="BU17" s="147">
        <v>0</v>
      </c>
      <c r="BV17" s="147">
        <v>0</v>
      </c>
      <c r="BX17" s="55">
        <v>0</v>
      </c>
      <c r="BY17" s="55">
        <v>7.8195907258986619E-2</v>
      </c>
      <c r="BZ17" s="55">
        <v>0</v>
      </c>
      <c r="CA17" s="55">
        <v>0</v>
      </c>
      <c r="CB17" s="55">
        <v>0</v>
      </c>
      <c r="CC17" s="135">
        <v>7.8195907258986619E-2</v>
      </c>
      <c r="CE17" s="55">
        <v>0</v>
      </c>
      <c r="CF17" s="55">
        <v>7.6740212538171843E-2</v>
      </c>
      <c r="CG17" s="55">
        <v>0</v>
      </c>
      <c r="CH17" s="55">
        <v>0</v>
      </c>
      <c r="CI17" s="55">
        <v>0</v>
      </c>
      <c r="CJ17" s="135">
        <v>7.6740212538171843E-2</v>
      </c>
      <c r="CL17" s="55">
        <v>0</v>
      </c>
      <c r="CM17" s="55">
        <v>5.4911346380350414E-3</v>
      </c>
      <c r="CN17" s="55">
        <v>0</v>
      </c>
      <c r="CO17" s="55">
        <v>0</v>
      </c>
      <c r="CP17" s="55">
        <v>0</v>
      </c>
      <c r="CQ17" s="135">
        <v>5.4911346380350414E-3</v>
      </c>
      <c r="CS17" s="67">
        <v>0</v>
      </c>
      <c r="CT17" s="67">
        <v>1.043434057343094E-3</v>
      </c>
      <c r="CU17" s="67">
        <v>0</v>
      </c>
      <c r="CV17" s="67">
        <v>0</v>
      </c>
      <c r="CW17" s="67">
        <v>0</v>
      </c>
      <c r="CX17" s="135">
        <v>1.043434057343094E-3</v>
      </c>
      <c r="CZ17" s="55">
        <v>0</v>
      </c>
      <c r="DA17" s="55">
        <v>8.3274781233549977E-2</v>
      </c>
      <c r="DB17" s="55">
        <v>0</v>
      </c>
      <c r="DC17" s="55">
        <v>0</v>
      </c>
      <c r="DD17" s="55">
        <v>0</v>
      </c>
      <c r="DE17" s="135">
        <v>8.3274781233549977E-2</v>
      </c>
      <c r="DG17" s="43" t="b" cm="1">
        <f t="array" aca="1" ref="DG17" ca="1">OR($G17=Forecast_Capex_Input!$BF$8:$BF$10)</f>
        <v>0</v>
      </c>
      <c r="DH17" s="43" cm="1">
        <f t="array" aca="1" ref="DH17" ca="1">IFERROR(INDEX(Forecast_Capex_Input!BG$12:BG$286,$Z17)
*(INDEX(Forecast_Capex_Input!$H$12:$H$286,$Z17)=Repex),0)
*$DG17</f>
        <v>0</v>
      </c>
      <c r="DI17" s="43" cm="1">
        <f t="array" aca="1" ref="DI17" ca="1">IFERROR(INDEX(Forecast_Capex_Input!BH$12:BH$286,$Z17)
*(INDEX(Forecast_Capex_Input!$H$12:$H$286,$Z17)=Repex),0)
*$DG17</f>
        <v>0</v>
      </c>
      <c r="DJ17" s="43" cm="1">
        <f t="array" aca="1" ref="DJ17" ca="1">IFERROR(INDEX(Forecast_Capex_Input!BI$12:BI$286,$Z17)
*(INDEX(Forecast_Capex_Input!$H$12:$H$286,$Z17)=Repex),0)
*$DG17</f>
        <v>0</v>
      </c>
      <c r="DK17" s="43" cm="1">
        <f t="array" aca="1" ref="DK17" ca="1">IFERROR(INDEX(Forecast_Capex_Input!BJ$12:BJ$286,$Z17)
*(INDEX(Forecast_Capex_Input!$H$12:$H$286,$Z17)=Repex),0)
*$DG17</f>
        <v>0</v>
      </c>
      <c r="DL17" s="43" cm="1">
        <f t="array" aca="1" ref="DL17" ca="1">IFERROR(INDEX(Forecast_Capex_Input!BK$12:BK$286,$Z17)
*(INDEX(Forecast_Capex_Input!$H$12:$H$286,$Z17)=Repex),0)
*$DG17</f>
        <v>0</v>
      </c>
      <c r="DM17" s="43" cm="1">
        <f t="array" aca="1" ref="DM17" ca="1">IFERROR(INDEX(Forecast_Capex_Input!BL$12:BL$286,$Z17)
*(INDEX(Forecast_Capex_Input!$H$12:$H$286,$Z17)=Repex),0)
*$DG17</f>
        <v>0</v>
      </c>
      <c r="DO17" s="43" t="b" cm="1">
        <f t="array" aca="1" ref="DO17" ca="1">OR($G17=Forecast_Capex_Input!$BN$8:$BN$9)</f>
        <v>0</v>
      </c>
      <c r="DP17" s="43" cm="1">
        <f t="array" aca="1" ref="DP17" ca="1">IFERROR(INDEX(Forecast_Capex_Input!BO$12:BO$286,$Z17)
*(INDEX(Forecast_Capex_Input!$H$12:$H$286,$Z17)=Repex),0)
*$DO17</f>
        <v>0</v>
      </c>
      <c r="DQ17" s="43" cm="1">
        <f t="array" aca="1" ref="DQ17" ca="1">IFERROR(INDEX(Forecast_Capex_Input!BP$12:BP$286,$Z17)
*(INDEX(Forecast_Capex_Input!$H$12:$H$286,$Z17)=Repex),0)
*$DO17</f>
        <v>0</v>
      </c>
      <c r="DR17" s="43" cm="1">
        <f t="array" aca="1" ref="DR17" ca="1">IFERROR(INDEX(Forecast_Capex_Input!BQ$12:BQ$286,$Z17)
*(INDEX(Forecast_Capex_Input!$H$12:$H$286,$Z17)=Repex),0)
*$DO17</f>
        <v>0</v>
      </c>
      <c r="DS17" s="43" cm="1">
        <f t="array" aca="1" ref="DS17" ca="1">IFERROR(INDEX(Forecast_Capex_Input!BR$12:BR$286,$Z17)
*(INDEX(Forecast_Capex_Input!$H$12:$H$286,$Z17)=Repex),0)
*$DO17</f>
        <v>0</v>
      </c>
      <c r="DT17" s="43" cm="1">
        <f t="array" aca="1" ref="DT17" ca="1">IFERROR(INDEX(Forecast_Capex_Input!BS$12:BS$286,$Z17)
*(INDEX(Forecast_Capex_Input!$H$12:$H$286,$Z17)=Repex),0)
*$DO17</f>
        <v>0</v>
      </c>
      <c r="DV17" s="43" t="b" cm="1">
        <f t="array" aca="1" ref="DV17" ca="1">OR($G17=Forecast_Capex_Input!$BU$8:$BU$10)</f>
        <v>1</v>
      </c>
      <c r="DW17" s="43" cm="1">
        <f t="array" aca="1" ref="DW17" ca="1">IFERROR(INDEX(Forecast_Capex_Input!BV$12:BV$286,$Z17)
*(INDEX(Forecast_Capex_Input!$H$12:$H$286,$Z17)=Repex),0)
*$DV17</f>
        <v>0</v>
      </c>
      <c r="DX17" s="43" cm="1">
        <f t="array" aca="1" ref="DX17" ca="1">IFERROR(INDEX(Forecast_Capex_Input!BW$12:BW$286,$Z17)
*(INDEX(Forecast_Capex_Input!$H$12:$H$286,$Z17)=Repex),0)
*$DV17</f>
        <v>0</v>
      </c>
      <c r="DY17" s="43" cm="1">
        <f t="array" aca="1" ref="DY17" ca="1">IFERROR(INDEX(Forecast_Capex_Input!BX$12:BX$286,$Z17)
*(INDEX(Forecast_Capex_Input!$H$12:$H$286,$Z17)=Repex),0)
*$DV17</f>
        <v>0</v>
      </c>
      <c r="DZ17" s="43" cm="1">
        <f t="array" aca="1" ref="DZ17" ca="1">IFERROR(INDEX(Forecast_Capex_Input!BY$12:BY$286,$Z17)
*(INDEX(Forecast_Capex_Input!$H$12:$H$286,$Z17)=Repex),0)
*$DV17</f>
        <v>0</v>
      </c>
      <c r="EA17" s="43" cm="1">
        <f t="array" aca="1" ref="EA17" ca="1">IFERROR(INDEX(Forecast_Capex_Input!BZ$12:BZ$286,$Z17)
*(INDEX(Forecast_Capex_Input!$H$12:$H$286,$Z17)=Repex),0)
*$DV17</f>
        <v>0</v>
      </c>
      <c r="EB17" s="43" cm="1">
        <f t="array" aca="1" ref="EB17" ca="1">IFERROR(INDEX(Forecast_Capex_Input!CA$12:CA$286,$Z17)
*(INDEX(Forecast_Capex_Input!$H$12:$H$286,$Z17)=Repex),0)
*$DV17</f>
        <v>0</v>
      </c>
      <c r="EC17" s="43" cm="1">
        <f t="array" aca="1" ref="EC17" ca="1">IFERROR(INDEX(Forecast_Capex_Input!CB$12:CB$286,$Z17)
*(INDEX(Forecast_Capex_Input!$H$12:$H$286,$Z17)=Repex),0)
*$DV17</f>
        <v>0</v>
      </c>
      <c r="ED17" s="43" cm="1">
        <f t="array" aca="1" ref="ED17" ca="1">IFERROR(INDEX(Forecast_Capex_Input!CC$12:CC$286,$Z17)
*(INDEX(Forecast_Capex_Input!$H$12:$H$286,$Z17)=Repex),0)
*$DV17</f>
        <v>0</v>
      </c>
      <c r="EF17" s="86" t="str">
        <f t="shared" si="11"/>
        <v>N/A</v>
      </c>
      <c r="EG17" s="28" t="str">
        <f>IFERROR(RANK(EF17,EF$11:EF$1010,0)+COUNTIF(EF$11:EF17,EF17)-1,NA)</f>
        <v>N/A</v>
      </c>
    </row>
    <row r="18" spans="3:137" x14ac:dyDescent="0.2">
      <c r="C18" s="28">
        <f t="shared" si="12"/>
        <v>8</v>
      </c>
      <c r="D18" s="9" t="str" cm="1">
        <f t="array" ref="D18">IFERROR(INDEX(Forecast_Capex_Input!$D$12:$D$286,$Z18),NA)</f>
        <v>94T Dynamic Ratings</v>
      </c>
      <c r="E18" s="24" t="b" cm="1">
        <f t="array" ref="E18">IF($Z18=NA,NA,INDEX(Forecast_Capex_Input!$E$12:$E$286,$Z18))</f>
        <v>1</v>
      </c>
      <c r="F18" s="9" t="str" cm="1">
        <f t="array" aca="1" ref="F18" ca="1">IFERROR(INDEX(General!$E$25:$E$26,$AA18),NA)</f>
        <v>Non-Labour</v>
      </c>
      <c r="G18" s="9" t="str" cm="1">
        <f t="array" aca="1" ref="G18" ca="1">IFERROR(INDEX(Forecast_Capex_Input!$AI$11:$BB$11,$AC18),NA)</f>
        <v>Secondary Systems</v>
      </c>
      <c r="H18" s="50" cm="1">
        <f t="array" aca="1" ref="H18" ca="1">IFERROR(INDEX(Forecast_Capex_Input!$AI$12:$BB$286,$Z18,$AC18),NA)</f>
        <v>1</v>
      </c>
      <c r="I18" s="150" t="str" cm="1">
        <f t="array" ref="I18">IFERROR(INDEX(Forecast_Capex_Input!$F$12:$F$286,$Z18),NA)</f>
        <v>Augmentation Expenditure</v>
      </c>
      <c r="J18" s="150" t="str" cm="1">
        <f t="array" ref="J18">IFERROR(INDEX(Forecast_Capex_Input!G$12:G$286,$Z18),NA)</f>
        <v>NCIPAP</v>
      </c>
      <c r="K18" s="150" t="str" cm="1">
        <f t="array" ref="K18">IFERROR(INDEX(Forecast_Capex_Input!H$12:H$286,$Z18),NA)</f>
        <v>NCIPAP</v>
      </c>
      <c r="L18" s="150" t="str" cm="1">
        <f t="array" ref="L18">IFERROR(INDEX(Forecast_Capex_Input!I$12:I$286,$Z18),NA)</f>
        <v>N/A</v>
      </c>
      <c r="M18" s="150" t="str" cm="1">
        <f t="array" ref="M18">IFERROR(INDEX(Forecast_Capex_Input!J$12:J$286,$Z18),NA)</f>
        <v>N/A</v>
      </c>
      <c r="N18" s="150" t="str" cm="1">
        <f t="array" ref="N18">IFERROR(INDEX(Forecast_Capex_Input!K$12:K$286,$Z18),NA)</f>
        <v>N/A</v>
      </c>
      <c r="O18" s="150" t="str" cm="1">
        <f t="array" ref="O18">IFERROR(INDEX(Forecast_Capex_Input!L$12:L$286,$Z18),NA)</f>
        <v>N/A</v>
      </c>
      <c r="P18" s="150" t="str" cm="1">
        <f t="array" ref="P18">IFERROR(INDEX(Forecast_Capex_Input!M$12:M$286,$Z18),NA)</f>
        <v>N/A</v>
      </c>
      <c r="Q18" s="24" t="str" cm="1">
        <f t="array" ref="Q18">IFERROR(INDEX(Forecast_Capex_Input!N$12:N$286,$Z18),NA)</f>
        <v>No</v>
      </c>
      <c r="R18" s="190" cm="1">
        <f t="array" ref="R18">IFERROR(INDEX(Forecast_Capex_Input!O$12:O$286,$Z18),0)</f>
        <v>0</v>
      </c>
      <c r="S18" s="24" t="str" cm="1">
        <f t="array" ref="S18">IFERROR(INDEX(Forecast_Capex_Input!P$12:P$286,$Z18),0)</f>
        <v>N/A</v>
      </c>
      <c r="T18" s="150" t="str" cm="1">
        <f t="array" aca="1" ref="T18" ca="1">IFERROR(INDEX(General!$K$91:$K$110,$AC18),NA)</f>
        <v>Secondary Systems (2018-23)</v>
      </c>
      <c r="U18" s="43" cm="1">
        <f t="array" aca="1" ref="U18" ca="1">IFERROR(
IF($F18=General!$E$25,INDEX(Forecast_Capex_Input!S$12:S$286,$Z18),
INDEX(Forecast_Capex_Input!T$12:T$286,$Z18)),0)</f>
        <v>0.8</v>
      </c>
      <c r="V18" s="82" t="b">
        <f>IFERROR(INDEX(Overheads!$T$19:$T$26,MATCH($I18,Overheads!$E$19:$E$26,0)),FALSE)</f>
        <v>1</v>
      </c>
      <c r="W18" s="209" t="str" cm="1">
        <f t="array" ref="W18">IFERROR(
INDEX(Forecast_Capex_Input!CN$12:CN$286,$Z18),0)</f>
        <v>FY22</v>
      </c>
      <c r="X18" s="209">
        <f>IFERROR(
MATCH($W18,General!$L$39:$S$39,0),1)</f>
        <v>2</v>
      </c>
      <c r="Z18" s="28">
        <f>IFERROR(
IF(MATCH($C18,Forecast_Capex_Input!$CI$12:$CI$286,1)+1&gt;MAX(Forecast_Capex_Input!$C$12:$C$286),NA,
MATCH($C18,Forecast_Capex_Input!$CI$12:$CI$286,1)+1),1)</f>
        <v>4</v>
      </c>
      <c r="AA18" s="28" cm="1">
        <f t="array" aca="1" ref="AA18" ca="1">IFERROR(
IF(Z17&lt;&gt;Z18,1,
IF(COUNTIF(OFFSET(AA17,0,0,-INDEX(Forecast_Capex_Input!$CG$12:$CG$286,$Z18)),AA17)=INDEX(Forecast_Capex_Input!$CG$12:$CG$286,$Z18),AA17+1,AA17)),NA)</f>
        <v>2</v>
      </c>
      <c r="AB18" s="28" cm="1">
        <f t="array" ref="AB18">IFERROR($C18-IF($Z18=1,1,INDEX(Forecast_Capex_Input!$CI$12:$CI$286,$Z18-1))+1,NA)</f>
        <v>2</v>
      </c>
      <c r="AC18" s="28" cm="1">
        <f t="array" aca="1" ref="AC18" ca="1">IFERROR(IF(AA18=1,
INDEX(Forecast_Capex_Input!$AI$10:$BB$10,SMALL(IF(INDEX(Forecast_Capex_Input!$AI$12:$BB$286,$Z18,0)&gt;0,COLUMN(Forecast_Capex_Input!$AI$10:$BB$10)-COLUMN(Forecast_Capex_Input!$AI$12)+1),ROWS(OFFSET(AC17,0,0,-$AB18)))),
OFFSET(AC17,-INDEX(Forecast_Capex_Input!$CG$12:$CG$286,$Z18)+1,0)),NA)</f>
        <v>4</v>
      </c>
      <c r="AD18" s="28">
        <f t="shared" ca="1" si="9"/>
        <v>2</v>
      </c>
      <c r="AE18" s="82" t="b">
        <f t="shared" si="13"/>
        <v>1</v>
      </c>
      <c r="AF18" s="78" t="b">
        <v>0</v>
      </c>
      <c r="AG18" s="82" t="b">
        <f t="shared" si="10"/>
        <v>0</v>
      </c>
      <c r="AI18" s="55">
        <v>8.7032033289224844E-3</v>
      </c>
      <c r="AJ18" s="55">
        <v>0.30408042570702398</v>
      </c>
      <c r="AK18" s="55">
        <v>0</v>
      </c>
      <c r="AL18" s="55">
        <v>0</v>
      </c>
      <c r="AM18" s="55">
        <v>0</v>
      </c>
      <c r="AN18" s="135">
        <v>0.31278362903594648</v>
      </c>
      <c r="AP18" s="55">
        <v>8.7032033289224844E-3</v>
      </c>
      <c r="AQ18" s="55">
        <v>0.30408042570702398</v>
      </c>
      <c r="AR18" s="55">
        <v>0</v>
      </c>
      <c r="AS18" s="55">
        <v>0</v>
      </c>
      <c r="AT18" s="55">
        <v>0</v>
      </c>
      <c r="AU18" s="135">
        <v>0.31278362903594648</v>
      </c>
      <c r="AW18" s="55">
        <v>6.2275643604109605E-4</v>
      </c>
      <c r="AX18" s="55">
        <v>2.1758430203952343E-2</v>
      </c>
      <c r="AY18" s="55">
        <v>0</v>
      </c>
      <c r="AZ18" s="55">
        <v>0</v>
      </c>
      <c r="BA18" s="55">
        <v>0</v>
      </c>
      <c r="BB18" s="135">
        <v>2.2381186639993441E-2</v>
      </c>
      <c r="BD18" s="55">
        <v>1.1833715937211359E-4</v>
      </c>
      <c r="BE18" s="55">
        <v>4.1345711962456596E-3</v>
      </c>
      <c r="BF18" s="55">
        <v>0</v>
      </c>
      <c r="BG18" s="55">
        <v>0</v>
      </c>
      <c r="BH18" s="55">
        <v>0</v>
      </c>
      <c r="BI18" s="135">
        <v>4.2529083556177728E-3</v>
      </c>
      <c r="BK18" s="55">
        <v>9.4442969243356944E-3</v>
      </c>
      <c r="BL18" s="55">
        <v>0.32997342710722199</v>
      </c>
      <c r="BM18" s="55">
        <v>0</v>
      </c>
      <c r="BN18" s="55">
        <v>0</v>
      </c>
      <c r="BO18" s="55">
        <v>0</v>
      </c>
      <c r="BP18" s="135">
        <v>0.33941772403155768</v>
      </c>
      <c r="BR18" s="147">
        <v>0</v>
      </c>
      <c r="BS18" s="147">
        <v>1</v>
      </c>
      <c r="BT18" s="147">
        <v>0</v>
      </c>
      <c r="BU18" s="147">
        <v>0</v>
      </c>
      <c r="BV18" s="147">
        <v>0</v>
      </c>
      <c r="BX18" s="55">
        <v>0</v>
      </c>
      <c r="BY18" s="55">
        <v>0.31278362903594648</v>
      </c>
      <c r="BZ18" s="55">
        <v>0</v>
      </c>
      <c r="CA18" s="55">
        <v>0</v>
      </c>
      <c r="CB18" s="55">
        <v>0</v>
      </c>
      <c r="CC18" s="135">
        <v>0.31278362903594648</v>
      </c>
      <c r="CE18" s="55">
        <v>0</v>
      </c>
      <c r="CF18" s="55">
        <v>0.31278362903594648</v>
      </c>
      <c r="CG18" s="55">
        <v>0</v>
      </c>
      <c r="CH18" s="55">
        <v>0</v>
      </c>
      <c r="CI18" s="55">
        <v>0</v>
      </c>
      <c r="CJ18" s="135">
        <v>0.31278362903594648</v>
      </c>
      <c r="CL18" s="55">
        <v>0</v>
      </c>
      <c r="CM18" s="55">
        <v>2.2381186639993441E-2</v>
      </c>
      <c r="CN18" s="55">
        <v>0</v>
      </c>
      <c r="CO18" s="55">
        <v>0</v>
      </c>
      <c r="CP18" s="55">
        <v>0</v>
      </c>
      <c r="CQ18" s="135">
        <v>2.2381186639993441E-2</v>
      </c>
      <c r="CS18" s="67">
        <v>0</v>
      </c>
      <c r="CT18" s="67">
        <v>4.2529083556177728E-3</v>
      </c>
      <c r="CU18" s="67">
        <v>0</v>
      </c>
      <c r="CV18" s="67">
        <v>0</v>
      </c>
      <c r="CW18" s="67">
        <v>0</v>
      </c>
      <c r="CX18" s="135">
        <v>4.2529083556177728E-3</v>
      </c>
      <c r="CZ18" s="55">
        <v>0</v>
      </c>
      <c r="DA18" s="55">
        <v>0.33941772403155768</v>
      </c>
      <c r="DB18" s="55">
        <v>0</v>
      </c>
      <c r="DC18" s="55">
        <v>0</v>
      </c>
      <c r="DD18" s="55">
        <v>0</v>
      </c>
      <c r="DE18" s="135">
        <v>0.33941772403155768</v>
      </c>
      <c r="DG18" s="43" t="b" cm="1">
        <f t="array" aca="1" ref="DG18" ca="1">OR($G18=Forecast_Capex_Input!$BF$8:$BF$10)</f>
        <v>0</v>
      </c>
      <c r="DH18" s="43" cm="1">
        <f t="array" aca="1" ref="DH18" ca="1">IFERROR(INDEX(Forecast_Capex_Input!BG$12:BG$286,$Z18)
*(INDEX(Forecast_Capex_Input!$H$12:$H$286,$Z18)=Repex),0)
*$DG18</f>
        <v>0</v>
      </c>
      <c r="DI18" s="43" cm="1">
        <f t="array" aca="1" ref="DI18" ca="1">IFERROR(INDEX(Forecast_Capex_Input!BH$12:BH$286,$Z18)
*(INDEX(Forecast_Capex_Input!$H$12:$H$286,$Z18)=Repex),0)
*$DG18</f>
        <v>0</v>
      </c>
      <c r="DJ18" s="43" cm="1">
        <f t="array" aca="1" ref="DJ18" ca="1">IFERROR(INDEX(Forecast_Capex_Input!BI$12:BI$286,$Z18)
*(INDEX(Forecast_Capex_Input!$H$12:$H$286,$Z18)=Repex),0)
*$DG18</f>
        <v>0</v>
      </c>
      <c r="DK18" s="43" cm="1">
        <f t="array" aca="1" ref="DK18" ca="1">IFERROR(INDEX(Forecast_Capex_Input!BJ$12:BJ$286,$Z18)
*(INDEX(Forecast_Capex_Input!$H$12:$H$286,$Z18)=Repex),0)
*$DG18</f>
        <v>0</v>
      </c>
      <c r="DL18" s="43" cm="1">
        <f t="array" aca="1" ref="DL18" ca="1">IFERROR(INDEX(Forecast_Capex_Input!BK$12:BK$286,$Z18)
*(INDEX(Forecast_Capex_Input!$H$12:$H$286,$Z18)=Repex),0)
*$DG18</f>
        <v>0</v>
      </c>
      <c r="DM18" s="43" cm="1">
        <f t="array" aca="1" ref="DM18" ca="1">IFERROR(INDEX(Forecast_Capex_Input!BL$12:BL$286,$Z18)
*(INDEX(Forecast_Capex_Input!$H$12:$H$286,$Z18)=Repex),0)
*$DG18</f>
        <v>0</v>
      </c>
      <c r="DO18" s="43" t="b" cm="1">
        <f t="array" aca="1" ref="DO18" ca="1">OR($G18=Forecast_Capex_Input!$BN$8:$BN$9)</f>
        <v>0</v>
      </c>
      <c r="DP18" s="43" cm="1">
        <f t="array" aca="1" ref="DP18" ca="1">IFERROR(INDEX(Forecast_Capex_Input!BO$12:BO$286,$Z18)
*(INDEX(Forecast_Capex_Input!$H$12:$H$286,$Z18)=Repex),0)
*$DO18</f>
        <v>0</v>
      </c>
      <c r="DQ18" s="43" cm="1">
        <f t="array" aca="1" ref="DQ18" ca="1">IFERROR(INDEX(Forecast_Capex_Input!BP$12:BP$286,$Z18)
*(INDEX(Forecast_Capex_Input!$H$12:$H$286,$Z18)=Repex),0)
*$DO18</f>
        <v>0</v>
      </c>
      <c r="DR18" s="43" cm="1">
        <f t="array" aca="1" ref="DR18" ca="1">IFERROR(INDEX(Forecast_Capex_Input!BQ$12:BQ$286,$Z18)
*(INDEX(Forecast_Capex_Input!$H$12:$H$286,$Z18)=Repex),0)
*$DO18</f>
        <v>0</v>
      </c>
      <c r="DS18" s="43" cm="1">
        <f t="array" aca="1" ref="DS18" ca="1">IFERROR(INDEX(Forecast_Capex_Input!BR$12:BR$286,$Z18)
*(INDEX(Forecast_Capex_Input!$H$12:$H$286,$Z18)=Repex),0)
*$DO18</f>
        <v>0</v>
      </c>
      <c r="DT18" s="43" cm="1">
        <f t="array" aca="1" ref="DT18" ca="1">IFERROR(INDEX(Forecast_Capex_Input!BS$12:BS$286,$Z18)
*(INDEX(Forecast_Capex_Input!$H$12:$H$286,$Z18)=Repex),0)
*$DO18</f>
        <v>0</v>
      </c>
      <c r="DV18" s="43" t="b" cm="1">
        <f t="array" aca="1" ref="DV18" ca="1">OR($G18=Forecast_Capex_Input!$BU$8:$BU$10)</f>
        <v>1</v>
      </c>
      <c r="DW18" s="43" cm="1">
        <f t="array" aca="1" ref="DW18" ca="1">IFERROR(INDEX(Forecast_Capex_Input!BV$12:BV$286,$Z18)
*(INDEX(Forecast_Capex_Input!$H$12:$H$286,$Z18)=Repex),0)
*$DV18</f>
        <v>0</v>
      </c>
      <c r="DX18" s="43" cm="1">
        <f t="array" aca="1" ref="DX18" ca="1">IFERROR(INDEX(Forecast_Capex_Input!BW$12:BW$286,$Z18)
*(INDEX(Forecast_Capex_Input!$H$12:$H$286,$Z18)=Repex),0)
*$DV18</f>
        <v>0</v>
      </c>
      <c r="DY18" s="43" cm="1">
        <f t="array" aca="1" ref="DY18" ca="1">IFERROR(INDEX(Forecast_Capex_Input!BX$12:BX$286,$Z18)
*(INDEX(Forecast_Capex_Input!$H$12:$H$286,$Z18)=Repex),0)
*$DV18</f>
        <v>0</v>
      </c>
      <c r="DZ18" s="43" cm="1">
        <f t="array" aca="1" ref="DZ18" ca="1">IFERROR(INDEX(Forecast_Capex_Input!BY$12:BY$286,$Z18)
*(INDEX(Forecast_Capex_Input!$H$12:$H$286,$Z18)=Repex),0)
*$DV18</f>
        <v>0</v>
      </c>
      <c r="EA18" s="43" cm="1">
        <f t="array" aca="1" ref="EA18" ca="1">IFERROR(INDEX(Forecast_Capex_Input!BZ$12:BZ$286,$Z18)
*(INDEX(Forecast_Capex_Input!$H$12:$H$286,$Z18)=Repex),0)
*$DV18</f>
        <v>0</v>
      </c>
      <c r="EB18" s="43" cm="1">
        <f t="array" aca="1" ref="EB18" ca="1">IFERROR(INDEX(Forecast_Capex_Input!CA$12:CA$286,$Z18)
*(INDEX(Forecast_Capex_Input!$H$12:$H$286,$Z18)=Repex),0)
*$DV18</f>
        <v>0</v>
      </c>
      <c r="EC18" s="43" cm="1">
        <f t="array" aca="1" ref="EC18" ca="1">IFERROR(INDEX(Forecast_Capex_Input!CB$12:CB$286,$Z18)
*(INDEX(Forecast_Capex_Input!$H$12:$H$286,$Z18)=Repex),0)
*$DV18</f>
        <v>0</v>
      </c>
      <c r="ED18" s="43" cm="1">
        <f t="array" aca="1" ref="ED18" ca="1">IFERROR(INDEX(Forecast_Capex_Input!CC$12:CC$286,$Z18)
*(INDEX(Forecast_Capex_Input!$H$12:$H$286,$Z18)=Repex),0)
*$DV18</f>
        <v>0</v>
      </c>
      <c r="EF18" s="86" t="str">
        <f t="shared" si="11"/>
        <v>N/A</v>
      </c>
      <c r="EG18" s="28" t="str">
        <f>IFERROR(RANK(EF18,EF$11:EF$1010,0)+COUNTIF(EF$11:EF18,EF18)-1,NA)</f>
        <v>N/A</v>
      </c>
    </row>
    <row r="19" spans="3:137" x14ac:dyDescent="0.2">
      <c r="C19" s="28">
        <f t="shared" si="12"/>
        <v>9</v>
      </c>
      <c r="D19" s="9" t="str" cm="1">
        <f t="array" ref="D19">IFERROR(INDEX(Forecast_Capex_Input!$D$12:$D$286,$Z19),NA)</f>
        <v>Increase capacity in Yass Transformers</v>
      </c>
      <c r="E19" s="24" t="b" cm="1">
        <f t="array" ref="E19">IF($Z19=NA,NA,INDEX(Forecast_Capex_Input!$E$12:$E$286,$Z19))</f>
        <v>1</v>
      </c>
      <c r="F19" s="9" t="str" cm="1">
        <f t="array" aca="1" ref="F19" ca="1">IFERROR(INDEX(General!$E$25:$E$26,$AA19),NA)</f>
        <v>Labour</v>
      </c>
      <c r="G19" s="9" t="str" cm="1">
        <f t="array" aca="1" ref="G19" ca="1">IFERROR(INDEX(Forecast_Capex_Input!$AI$11:$BB$11,$AC19),NA)</f>
        <v>Secondary Systems</v>
      </c>
      <c r="H19" s="50" cm="1">
        <f t="array" aca="1" ref="H19" ca="1">IFERROR(INDEX(Forecast_Capex_Input!$AI$12:$BB$286,$Z19,$AC19),NA)</f>
        <v>1</v>
      </c>
      <c r="I19" s="150" t="str" cm="1">
        <f t="array" ref="I19">IFERROR(INDEX(Forecast_Capex_Input!$F$12:$F$286,$Z19),NA)</f>
        <v>Augmentation Expenditure</v>
      </c>
      <c r="J19" s="150" t="str" cm="1">
        <f t="array" ref="J19">IFERROR(INDEX(Forecast_Capex_Input!G$12:G$286,$Z19),NA)</f>
        <v>NCIPAP</v>
      </c>
      <c r="K19" s="150" t="str" cm="1">
        <f t="array" ref="K19">IFERROR(INDEX(Forecast_Capex_Input!H$12:H$286,$Z19),NA)</f>
        <v>NCIPAP</v>
      </c>
      <c r="L19" s="150" t="str" cm="1">
        <f t="array" ref="L19">IFERROR(INDEX(Forecast_Capex_Input!I$12:I$286,$Z19),NA)</f>
        <v>N/A</v>
      </c>
      <c r="M19" s="150" t="str" cm="1">
        <f t="array" ref="M19">IFERROR(INDEX(Forecast_Capex_Input!J$12:J$286,$Z19),NA)</f>
        <v>N/A</v>
      </c>
      <c r="N19" s="150" t="str" cm="1">
        <f t="array" ref="N19">IFERROR(INDEX(Forecast_Capex_Input!K$12:K$286,$Z19),NA)</f>
        <v>N/A</v>
      </c>
      <c r="O19" s="150" t="str" cm="1">
        <f t="array" ref="O19">IFERROR(INDEX(Forecast_Capex_Input!L$12:L$286,$Z19),NA)</f>
        <v>N/A</v>
      </c>
      <c r="P19" s="150" t="str" cm="1">
        <f t="array" ref="P19">IFERROR(INDEX(Forecast_Capex_Input!M$12:M$286,$Z19),NA)</f>
        <v>N/A</v>
      </c>
      <c r="Q19" s="24" t="str" cm="1">
        <f t="array" ref="Q19">IFERROR(INDEX(Forecast_Capex_Input!N$12:N$286,$Z19),NA)</f>
        <v>No</v>
      </c>
      <c r="R19" s="190" cm="1">
        <f t="array" ref="R19">IFERROR(INDEX(Forecast_Capex_Input!O$12:O$286,$Z19),0)</f>
        <v>0</v>
      </c>
      <c r="S19" s="24" t="str" cm="1">
        <f t="array" ref="S19">IFERROR(INDEX(Forecast_Capex_Input!P$12:P$286,$Z19),0)</f>
        <v>N/A</v>
      </c>
      <c r="T19" s="150" t="str" cm="1">
        <f t="array" aca="1" ref="T19" ca="1">IFERROR(INDEX(General!$K$91:$K$110,$AC19),NA)</f>
        <v>Secondary Systems (2018-23)</v>
      </c>
      <c r="U19" s="43" cm="1">
        <f t="array" aca="1" ref="U19" ca="1">IFERROR(
IF($F19=General!$E$25,INDEX(Forecast_Capex_Input!S$12:S$286,$Z19),
INDEX(Forecast_Capex_Input!T$12:T$286,$Z19)),0)</f>
        <v>0.17</v>
      </c>
      <c r="V19" s="82" t="b">
        <f>IFERROR(INDEX(Overheads!$T$19:$T$26,MATCH($I19,Overheads!$E$19:$E$26,0)),FALSE)</f>
        <v>1</v>
      </c>
      <c r="W19" s="209" t="str" cm="1">
        <f t="array" ref="W19">IFERROR(
INDEX(Forecast_Capex_Input!CN$12:CN$286,$Z19),0)</f>
        <v>FY22</v>
      </c>
      <c r="X19" s="209">
        <f>IFERROR(
MATCH($W19,General!$L$39:$S$39,0),1)</f>
        <v>2</v>
      </c>
      <c r="Z19" s="28">
        <f>IFERROR(
IF(MATCH($C19,Forecast_Capex_Input!$CI$12:$CI$286,1)+1&gt;MAX(Forecast_Capex_Input!$C$12:$C$286),NA,
MATCH($C19,Forecast_Capex_Input!$CI$12:$CI$286,1)+1),1)</f>
        <v>5</v>
      </c>
      <c r="AA19" s="28" cm="1">
        <f t="array" aca="1" ref="AA19" ca="1">IFERROR(
IF(Z18&lt;&gt;Z19,1,
IF(COUNTIF(OFFSET(AA18,0,0,-INDEX(Forecast_Capex_Input!$CG$12:$CG$286,$Z19)),AA18)=INDEX(Forecast_Capex_Input!$CG$12:$CG$286,$Z19),AA18+1,AA18)),NA)</f>
        <v>1</v>
      </c>
      <c r="AB19" s="28" cm="1">
        <f t="array" ref="AB19">IFERROR($C19-IF($Z19=1,1,INDEX(Forecast_Capex_Input!$CI$12:$CI$286,$Z19-1))+1,NA)</f>
        <v>1</v>
      </c>
      <c r="AC19" s="28" cm="1">
        <f t="array" aca="1" ref="AC19" ca="1">IFERROR(IF(AA19=1,
INDEX(Forecast_Capex_Input!$AI$10:$BB$10,SMALL(IF(INDEX(Forecast_Capex_Input!$AI$12:$BB$286,$Z19,0)&gt;0,COLUMN(Forecast_Capex_Input!$AI$10:$BB$10)-COLUMN(Forecast_Capex_Input!$AI$12)+1),ROWS(OFFSET(AC18,0,0,-$AB19)))),
OFFSET(AC18,-INDEX(Forecast_Capex_Input!$CG$12:$CG$286,$Z19)+1,0)),NA)</f>
        <v>4</v>
      </c>
      <c r="AD19" s="28">
        <f t="shared" ca="1" si="9"/>
        <v>1</v>
      </c>
      <c r="AE19" s="82" t="b">
        <f t="shared" si="13"/>
        <v>1</v>
      </c>
      <c r="AF19" s="78" t="b">
        <v>0</v>
      </c>
      <c r="AG19" s="82" t="b">
        <f t="shared" si="10"/>
        <v>0</v>
      </c>
      <c r="AI19" s="55">
        <v>0.18933330057649947</v>
      </c>
      <c r="AJ19" s="55">
        <v>9.0579917122568104E-2</v>
      </c>
      <c r="AK19" s="55">
        <v>0</v>
      </c>
      <c r="AL19" s="55">
        <v>0</v>
      </c>
      <c r="AM19" s="55">
        <v>0</v>
      </c>
      <c r="AN19" s="135">
        <v>0.27991321769906757</v>
      </c>
      <c r="AP19" s="55">
        <v>0.18347620750992125</v>
      </c>
      <c r="AQ19" s="55">
        <v>8.8925619940868242E-2</v>
      </c>
      <c r="AR19" s="55">
        <v>0</v>
      </c>
      <c r="AS19" s="55">
        <v>0</v>
      </c>
      <c r="AT19" s="55">
        <v>0</v>
      </c>
      <c r="AU19" s="135">
        <v>0.2724018274507895</v>
      </c>
      <c r="AW19" s="55">
        <v>1.3128613082898229E-2</v>
      </c>
      <c r="AX19" s="55">
        <v>6.3630596751755343E-3</v>
      </c>
      <c r="AY19" s="55">
        <v>0</v>
      </c>
      <c r="AZ19" s="55">
        <v>0</v>
      </c>
      <c r="BA19" s="55">
        <v>0</v>
      </c>
      <c r="BB19" s="135">
        <v>1.9491672758073765E-2</v>
      </c>
      <c r="BD19" s="55">
        <v>2.4947197472612228E-3</v>
      </c>
      <c r="BE19" s="55">
        <v>1.2091186269583996E-3</v>
      </c>
      <c r="BF19" s="55">
        <v>0</v>
      </c>
      <c r="BG19" s="55">
        <v>0</v>
      </c>
      <c r="BH19" s="55">
        <v>0</v>
      </c>
      <c r="BI19" s="135">
        <v>3.7038383742196224E-3</v>
      </c>
      <c r="BK19" s="55">
        <v>0.19909954034008071</v>
      </c>
      <c r="BL19" s="55">
        <v>9.649779824300217E-2</v>
      </c>
      <c r="BM19" s="55">
        <v>0</v>
      </c>
      <c r="BN19" s="55">
        <v>0</v>
      </c>
      <c r="BO19" s="55">
        <v>0</v>
      </c>
      <c r="BP19" s="135">
        <v>0.2955973385830829</v>
      </c>
      <c r="BR19" s="147">
        <v>0</v>
      </c>
      <c r="BS19" s="147">
        <v>1</v>
      </c>
      <c r="BT19" s="147">
        <v>0</v>
      </c>
      <c r="BU19" s="147">
        <v>0</v>
      </c>
      <c r="BV19" s="147">
        <v>0</v>
      </c>
      <c r="BX19" s="55">
        <v>0</v>
      </c>
      <c r="BY19" s="55">
        <v>0.27991321769906757</v>
      </c>
      <c r="BZ19" s="55">
        <v>0</v>
      </c>
      <c r="CA19" s="55">
        <v>0</v>
      </c>
      <c r="CB19" s="55">
        <v>0</v>
      </c>
      <c r="CC19" s="135">
        <v>0.27991321769906757</v>
      </c>
      <c r="CE19" s="55">
        <v>0</v>
      </c>
      <c r="CF19" s="55">
        <v>0.2724018274507895</v>
      </c>
      <c r="CG19" s="55">
        <v>0</v>
      </c>
      <c r="CH19" s="55">
        <v>0</v>
      </c>
      <c r="CI19" s="55">
        <v>0</v>
      </c>
      <c r="CJ19" s="135">
        <v>0.2724018274507895</v>
      </c>
      <c r="CL19" s="55">
        <v>0</v>
      </c>
      <c r="CM19" s="55">
        <v>1.9491672758073765E-2</v>
      </c>
      <c r="CN19" s="55">
        <v>0</v>
      </c>
      <c r="CO19" s="55">
        <v>0</v>
      </c>
      <c r="CP19" s="55">
        <v>0</v>
      </c>
      <c r="CQ19" s="135">
        <v>1.9491672758073765E-2</v>
      </c>
      <c r="CS19" s="67">
        <v>0</v>
      </c>
      <c r="CT19" s="67">
        <v>3.7038383742196224E-3</v>
      </c>
      <c r="CU19" s="67">
        <v>0</v>
      </c>
      <c r="CV19" s="67">
        <v>0</v>
      </c>
      <c r="CW19" s="67">
        <v>0</v>
      </c>
      <c r="CX19" s="135">
        <v>3.7038383742196224E-3</v>
      </c>
      <c r="CZ19" s="55">
        <v>0</v>
      </c>
      <c r="DA19" s="55">
        <v>0.2955973385830829</v>
      </c>
      <c r="DB19" s="55">
        <v>0</v>
      </c>
      <c r="DC19" s="55">
        <v>0</v>
      </c>
      <c r="DD19" s="55">
        <v>0</v>
      </c>
      <c r="DE19" s="135">
        <v>0.2955973385830829</v>
      </c>
      <c r="DG19" s="43" t="b" cm="1">
        <f t="array" aca="1" ref="DG19" ca="1">OR($G19=Forecast_Capex_Input!$BF$8:$BF$10)</f>
        <v>0</v>
      </c>
      <c r="DH19" s="43" cm="1">
        <f t="array" aca="1" ref="DH19" ca="1">IFERROR(INDEX(Forecast_Capex_Input!BG$12:BG$286,$Z19)
*(INDEX(Forecast_Capex_Input!$H$12:$H$286,$Z19)=Repex),0)
*$DG19</f>
        <v>0</v>
      </c>
      <c r="DI19" s="43" cm="1">
        <f t="array" aca="1" ref="DI19" ca="1">IFERROR(INDEX(Forecast_Capex_Input!BH$12:BH$286,$Z19)
*(INDEX(Forecast_Capex_Input!$H$12:$H$286,$Z19)=Repex),0)
*$DG19</f>
        <v>0</v>
      </c>
      <c r="DJ19" s="43" cm="1">
        <f t="array" aca="1" ref="DJ19" ca="1">IFERROR(INDEX(Forecast_Capex_Input!BI$12:BI$286,$Z19)
*(INDEX(Forecast_Capex_Input!$H$12:$H$286,$Z19)=Repex),0)
*$DG19</f>
        <v>0</v>
      </c>
      <c r="DK19" s="43" cm="1">
        <f t="array" aca="1" ref="DK19" ca="1">IFERROR(INDEX(Forecast_Capex_Input!BJ$12:BJ$286,$Z19)
*(INDEX(Forecast_Capex_Input!$H$12:$H$286,$Z19)=Repex),0)
*$DG19</f>
        <v>0</v>
      </c>
      <c r="DL19" s="43" cm="1">
        <f t="array" aca="1" ref="DL19" ca="1">IFERROR(INDEX(Forecast_Capex_Input!BK$12:BK$286,$Z19)
*(INDEX(Forecast_Capex_Input!$H$12:$H$286,$Z19)=Repex),0)
*$DG19</f>
        <v>0</v>
      </c>
      <c r="DM19" s="43" cm="1">
        <f t="array" aca="1" ref="DM19" ca="1">IFERROR(INDEX(Forecast_Capex_Input!BL$12:BL$286,$Z19)
*(INDEX(Forecast_Capex_Input!$H$12:$H$286,$Z19)=Repex),0)
*$DG19</f>
        <v>0</v>
      </c>
      <c r="DO19" s="43" t="b" cm="1">
        <f t="array" aca="1" ref="DO19" ca="1">OR($G19=Forecast_Capex_Input!$BN$8:$BN$9)</f>
        <v>0</v>
      </c>
      <c r="DP19" s="43" cm="1">
        <f t="array" aca="1" ref="DP19" ca="1">IFERROR(INDEX(Forecast_Capex_Input!BO$12:BO$286,$Z19)
*(INDEX(Forecast_Capex_Input!$H$12:$H$286,$Z19)=Repex),0)
*$DO19</f>
        <v>0</v>
      </c>
      <c r="DQ19" s="43" cm="1">
        <f t="array" aca="1" ref="DQ19" ca="1">IFERROR(INDEX(Forecast_Capex_Input!BP$12:BP$286,$Z19)
*(INDEX(Forecast_Capex_Input!$H$12:$H$286,$Z19)=Repex),0)
*$DO19</f>
        <v>0</v>
      </c>
      <c r="DR19" s="43" cm="1">
        <f t="array" aca="1" ref="DR19" ca="1">IFERROR(INDEX(Forecast_Capex_Input!BQ$12:BQ$286,$Z19)
*(INDEX(Forecast_Capex_Input!$H$12:$H$286,$Z19)=Repex),0)
*$DO19</f>
        <v>0</v>
      </c>
      <c r="DS19" s="43" cm="1">
        <f t="array" aca="1" ref="DS19" ca="1">IFERROR(INDEX(Forecast_Capex_Input!BR$12:BR$286,$Z19)
*(INDEX(Forecast_Capex_Input!$H$12:$H$286,$Z19)=Repex),0)
*$DO19</f>
        <v>0</v>
      </c>
      <c r="DT19" s="43" cm="1">
        <f t="array" aca="1" ref="DT19" ca="1">IFERROR(INDEX(Forecast_Capex_Input!BS$12:BS$286,$Z19)
*(INDEX(Forecast_Capex_Input!$H$12:$H$286,$Z19)=Repex),0)
*$DO19</f>
        <v>0</v>
      </c>
      <c r="DV19" s="43" t="b" cm="1">
        <f t="array" aca="1" ref="DV19" ca="1">OR($G19=Forecast_Capex_Input!$BU$8:$BU$10)</f>
        <v>1</v>
      </c>
      <c r="DW19" s="43" cm="1">
        <f t="array" aca="1" ref="DW19" ca="1">IFERROR(INDEX(Forecast_Capex_Input!BV$12:BV$286,$Z19)
*(INDEX(Forecast_Capex_Input!$H$12:$H$286,$Z19)=Repex),0)
*$DV19</f>
        <v>0</v>
      </c>
      <c r="DX19" s="43" cm="1">
        <f t="array" aca="1" ref="DX19" ca="1">IFERROR(INDEX(Forecast_Capex_Input!BW$12:BW$286,$Z19)
*(INDEX(Forecast_Capex_Input!$H$12:$H$286,$Z19)=Repex),0)
*$DV19</f>
        <v>0</v>
      </c>
      <c r="DY19" s="43" cm="1">
        <f t="array" aca="1" ref="DY19" ca="1">IFERROR(INDEX(Forecast_Capex_Input!BX$12:BX$286,$Z19)
*(INDEX(Forecast_Capex_Input!$H$12:$H$286,$Z19)=Repex),0)
*$DV19</f>
        <v>0</v>
      </c>
      <c r="DZ19" s="43" cm="1">
        <f t="array" aca="1" ref="DZ19" ca="1">IFERROR(INDEX(Forecast_Capex_Input!BY$12:BY$286,$Z19)
*(INDEX(Forecast_Capex_Input!$H$12:$H$286,$Z19)=Repex),0)
*$DV19</f>
        <v>0</v>
      </c>
      <c r="EA19" s="43" cm="1">
        <f t="array" aca="1" ref="EA19" ca="1">IFERROR(INDEX(Forecast_Capex_Input!BZ$12:BZ$286,$Z19)
*(INDEX(Forecast_Capex_Input!$H$12:$H$286,$Z19)=Repex),0)
*$DV19</f>
        <v>0</v>
      </c>
      <c r="EB19" s="43" cm="1">
        <f t="array" aca="1" ref="EB19" ca="1">IFERROR(INDEX(Forecast_Capex_Input!CA$12:CA$286,$Z19)
*(INDEX(Forecast_Capex_Input!$H$12:$H$286,$Z19)=Repex),0)
*$DV19</f>
        <v>0</v>
      </c>
      <c r="EC19" s="43" cm="1">
        <f t="array" aca="1" ref="EC19" ca="1">IFERROR(INDEX(Forecast_Capex_Input!CB$12:CB$286,$Z19)
*(INDEX(Forecast_Capex_Input!$H$12:$H$286,$Z19)=Repex),0)
*$DV19</f>
        <v>0</v>
      </c>
      <c r="ED19" s="43" cm="1">
        <f t="array" aca="1" ref="ED19" ca="1">IFERROR(INDEX(Forecast_Capex_Input!CC$12:CC$286,$Z19)
*(INDEX(Forecast_Capex_Input!$H$12:$H$286,$Z19)=Repex),0)
*$DV19</f>
        <v>0</v>
      </c>
      <c r="EF19" s="86" t="str">
        <f t="shared" si="11"/>
        <v>N/A</v>
      </c>
      <c r="EG19" s="28" t="str">
        <f>IFERROR(RANK(EF19,EF$11:EF$1010,0)+COUNTIF(EF$11:EF19,EF19)-1,NA)</f>
        <v>N/A</v>
      </c>
    </row>
    <row r="20" spans="3:137" x14ac:dyDescent="0.2">
      <c r="C20" s="28">
        <f t="shared" si="12"/>
        <v>10</v>
      </c>
      <c r="D20" s="9" t="str" cm="1">
        <f t="array" ref="D20">IFERROR(INDEX(Forecast_Capex_Input!$D$12:$D$286,$Z20),NA)</f>
        <v>Increase capacity in Yass Transformers</v>
      </c>
      <c r="E20" s="24" t="b" cm="1">
        <f t="array" ref="E20">IF($Z20=NA,NA,INDEX(Forecast_Capex_Input!$E$12:$E$286,$Z20))</f>
        <v>1</v>
      </c>
      <c r="F20" s="9" t="str" cm="1">
        <f t="array" aca="1" ref="F20" ca="1">IFERROR(INDEX(General!$E$25:$E$26,$AA20),NA)</f>
        <v>Non-Labour</v>
      </c>
      <c r="G20" s="9" t="str" cm="1">
        <f t="array" aca="1" ref="G20" ca="1">IFERROR(INDEX(Forecast_Capex_Input!$AI$11:$BB$11,$AC20),NA)</f>
        <v>Secondary Systems</v>
      </c>
      <c r="H20" s="50" cm="1">
        <f t="array" aca="1" ref="H20" ca="1">IFERROR(INDEX(Forecast_Capex_Input!$AI$12:$BB$286,$Z20,$AC20),NA)</f>
        <v>1</v>
      </c>
      <c r="I20" s="150" t="str" cm="1">
        <f t="array" ref="I20">IFERROR(INDEX(Forecast_Capex_Input!$F$12:$F$286,$Z20),NA)</f>
        <v>Augmentation Expenditure</v>
      </c>
      <c r="J20" s="150" t="str" cm="1">
        <f t="array" ref="J20">IFERROR(INDEX(Forecast_Capex_Input!G$12:G$286,$Z20),NA)</f>
        <v>NCIPAP</v>
      </c>
      <c r="K20" s="150" t="str" cm="1">
        <f t="array" ref="K20">IFERROR(INDEX(Forecast_Capex_Input!H$12:H$286,$Z20),NA)</f>
        <v>NCIPAP</v>
      </c>
      <c r="L20" s="150" t="str" cm="1">
        <f t="array" ref="L20">IFERROR(INDEX(Forecast_Capex_Input!I$12:I$286,$Z20),NA)</f>
        <v>N/A</v>
      </c>
      <c r="M20" s="150" t="str" cm="1">
        <f t="array" ref="M20">IFERROR(INDEX(Forecast_Capex_Input!J$12:J$286,$Z20),NA)</f>
        <v>N/A</v>
      </c>
      <c r="N20" s="150" t="str" cm="1">
        <f t="array" ref="N20">IFERROR(INDEX(Forecast_Capex_Input!K$12:K$286,$Z20),NA)</f>
        <v>N/A</v>
      </c>
      <c r="O20" s="150" t="str" cm="1">
        <f t="array" ref="O20">IFERROR(INDEX(Forecast_Capex_Input!L$12:L$286,$Z20),NA)</f>
        <v>N/A</v>
      </c>
      <c r="P20" s="150" t="str" cm="1">
        <f t="array" ref="P20">IFERROR(INDEX(Forecast_Capex_Input!M$12:M$286,$Z20),NA)</f>
        <v>N/A</v>
      </c>
      <c r="Q20" s="24" t="str" cm="1">
        <f t="array" ref="Q20">IFERROR(INDEX(Forecast_Capex_Input!N$12:N$286,$Z20),NA)</f>
        <v>No</v>
      </c>
      <c r="R20" s="190" cm="1">
        <f t="array" ref="R20">IFERROR(INDEX(Forecast_Capex_Input!O$12:O$286,$Z20),0)</f>
        <v>0</v>
      </c>
      <c r="S20" s="24" t="str" cm="1">
        <f t="array" ref="S20">IFERROR(INDEX(Forecast_Capex_Input!P$12:P$286,$Z20),0)</f>
        <v>N/A</v>
      </c>
      <c r="T20" s="150" t="str" cm="1">
        <f t="array" aca="1" ref="T20" ca="1">IFERROR(INDEX(General!$K$91:$K$110,$AC20),NA)</f>
        <v>Secondary Systems (2018-23)</v>
      </c>
      <c r="U20" s="43" cm="1">
        <f t="array" aca="1" ref="U20" ca="1">IFERROR(
IF($F20=General!$E$25,INDEX(Forecast_Capex_Input!S$12:S$286,$Z20),
INDEX(Forecast_Capex_Input!T$12:T$286,$Z20)),0)</f>
        <v>0.83</v>
      </c>
      <c r="V20" s="82" t="b">
        <f>IFERROR(INDEX(Overheads!$T$19:$T$26,MATCH($I20,Overheads!$E$19:$E$26,0)),FALSE)</f>
        <v>1</v>
      </c>
      <c r="W20" s="209" t="str" cm="1">
        <f t="array" ref="W20">IFERROR(
INDEX(Forecast_Capex_Input!CN$12:CN$286,$Z20),0)</f>
        <v>FY22</v>
      </c>
      <c r="X20" s="209">
        <f>IFERROR(
MATCH($W20,General!$L$39:$S$39,0),1)</f>
        <v>2</v>
      </c>
      <c r="Z20" s="28">
        <f>IFERROR(
IF(MATCH($C20,Forecast_Capex_Input!$CI$12:$CI$286,1)+1&gt;MAX(Forecast_Capex_Input!$C$12:$C$286),NA,
MATCH($C20,Forecast_Capex_Input!$CI$12:$CI$286,1)+1),1)</f>
        <v>5</v>
      </c>
      <c r="AA20" s="28" cm="1">
        <f t="array" aca="1" ref="AA20" ca="1">IFERROR(
IF(Z19&lt;&gt;Z20,1,
IF(COUNTIF(OFFSET(AA19,0,0,-INDEX(Forecast_Capex_Input!$CG$12:$CG$286,$Z20)),AA19)=INDEX(Forecast_Capex_Input!$CG$12:$CG$286,$Z20),AA19+1,AA19)),NA)</f>
        <v>2</v>
      </c>
      <c r="AB20" s="28" cm="1">
        <f t="array" ref="AB20">IFERROR($C20-IF($Z20=1,1,INDEX(Forecast_Capex_Input!$CI$12:$CI$286,$Z20-1))+1,NA)</f>
        <v>2</v>
      </c>
      <c r="AC20" s="28" cm="1">
        <f t="array" aca="1" ref="AC20" ca="1">IFERROR(IF(AA20=1,
INDEX(Forecast_Capex_Input!$AI$10:$BB$10,SMALL(IF(INDEX(Forecast_Capex_Input!$AI$12:$BB$286,$Z20,0)&gt;0,COLUMN(Forecast_Capex_Input!$AI$10:$BB$10)-COLUMN(Forecast_Capex_Input!$AI$12)+1),ROWS(OFFSET(AC19,0,0,-$AB20)))),
OFFSET(AC19,-INDEX(Forecast_Capex_Input!$CG$12:$CG$286,$Z20)+1,0)),NA)</f>
        <v>4</v>
      </c>
      <c r="AD20" s="28">
        <f t="shared" ca="1" si="9"/>
        <v>2</v>
      </c>
      <c r="AE20" s="82" t="b">
        <f t="shared" si="13"/>
        <v>1</v>
      </c>
      <c r="AF20" s="78" t="b">
        <v>0</v>
      </c>
      <c r="AG20" s="82" t="b">
        <f t="shared" si="10"/>
        <v>0</v>
      </c>
      <c r="AI20" s="55">
        <v>0.92439199693232088</v>
      </c>
      <c r="AJ20" s="55">
        <v>0.44224312477489131</v>
      </c>
      <c r="AK20" s="55">
        <v>0</v>
      </c>
      <c r="AL20" s="55">
        <v>0</v>
      </c>
      <c r="AM20" s="55">
        <v>0</v>
      </c>
      <c r="AN20" s="135">
        <v>1.3666351217072121</v>
      </c>
      <c r="AP20" s="55">
        <v>0.92439199693232088</v>
      </c>
      <c r="AQ20" s="55">
        <v>0.44224312477489131</v>
      </c>
      <c r="AR20" s="55">
        <v>0</v>
      </c>
      <c r="AS20" s="55">
        <v>0</v>
      </c>
      <c r="AT20" s="55">
        <v>0</v>
      </c>
      <c r="AU20" s="135">
        <v>1.3666351217072121</v>
      </c>
      <c r="AW20" s="55">
        <v>6.6144733583485743E-2</v>
      </c>
      <c r="AX20" s="55">
        <v>3.1644641845060363E-2</v>
      </c>
      <c r="AY20" s="55">
        <v>0</v>
      </c>
      <c r="AZ20" s="55">
        <v>0</v>
      </c>
      <c r="BA20" s="55">
        <v>0</v>
      </c>
      <c r="BB20" s="135">
        <v>9.7789375428546099E-2</v>
      </c>
      <c r="BD20" s="55">
        <v>1.2568926512352275E-2</v>
      </c>
      <c r="BE20" s="55">
        <v>6.0131647118701875E-3</v>
      </c>
      <c r="BF20" s="55">
        <v>0</v>
      </c>
      <c r="BG20" s="55">
        <v>0</v>
      </c>
      <c r="BH20" s="55">
        <v>0</v>
      </c>
      <c r="BI20" s="135">
        <v>1.8582091224222462E-2</v>
      </c>
      <c r="BK20" s="55">
        <v>1.0031056570281589</v>
      </c>
      <c r="BL20" s="55">
        <v>0.47990093133182188</v>
      </c>
      <c r="BM20" s="55">
        <v>0</v>
      </c>
      <c r="BN20" s="55">
        <v>0</v>
      </c>
      <c r="BO20" s="55">
        <v>0</v>
      </c>
      <c r="BP20" s="135">
        <v>1.4830065883599808</v>
      </c>
      <c r="BR20" s="147">
        <v>0</v>
      </c>
      <c r="BS20" s="147">
        <v>1</v>
      </c>
      <c r="BT20" s="147">
        <v>0</v>
      </c>
      <c r="BU20" s="147">
        <v>0</v>
      </c>
      <c r="BV20" s="147">
        <v>0</v>
      </c>
      <c r="BX20" s="55">
        <v>0</v>
      </c>
      <c r="BY20" s="55">
        <v>1.3666351217072121</v>
      </c>
      <c r="BZ20" s="55">
        <v>0</v>
      </c>
      <c r="CA20" s="55">
        <v>0</v>
      </c>
      <c r="CB20" s="55">
        <v>0</v>
      </c>
      <c r="CC20" s="135">
        <v>1.3666351217072121</v>
      </c>
      <c r="CE20" s="55">
        <v>0</v>
      </c>
      <c r="CF20" s="55">
        <v>1.3666351217072121</v>
      </c>
      <c r="CG20" s="55">
        <v>0</v>
      </c>
      <c r="CH20" s="55">
        <v>0</v>
      </c>
      <c r="CI20" s="55">
        <v>0</v>
      </c>
      <c r="CJ20" s="135">
        <v>1.3666351217072121</v>
      </c>
      <c r="CL20" s="55">
        <v>0</v>
      </c>
      <c r="CM20" s="55">
        <v>9.7789375428546099E-2</v>
      </c>
      <c r="CN20" s="55">
        <v>0</v>
      </c>
      <c r="CO20" s="55">
        <v>0</v>
      </c>
      <c r="CP20" s="55">
        <v>0</v>
      </c>
      <c r="CQ20" s="135">
        <v>9.7789375428546099E-2</v>
      </c>
      <c r="CS20" s="67">
        <v>0</v>
      </c>
      <c r="CT20" s="67">
        <v>1.8582091224222462E-2</v>
      </c>
      <c r="CU20" s="67">
        <v>0</v>
      </c>
      <c r="CV20" s="67">
        <v>0</v>
      </c>
      <c r="CW20" s="67">
        <v>0</v>
      </c>
      <c r="CX20" s="135">
        <v>1.8582091224222462E-2</v>
      </c>
      <c r="CZ20" s="55">
        <v>0</v>
      </c>
      <c r="DA20" s="55">
        <v>1.4830065883599808</v>
      </c>
      <c r="DB20" s="55">
        <v>0</v>
      </c>
      <c r="DC20" s="55">
        <v>0</v>
      </c>
      <c r="DD20" s="55">
        <v>0</v>
      </c>
      <c r="DE20" s="135">
        <v>1.4830065883599808</v>
      </c>
      <c r="DG20" s="43" t="b" cm="1">
        <f t="array" aca="1" ref="DG20" ca="1">OR($G20=Forecast_Capex_Input!$BF$8:$BF$10)</f>
        <v>0</v>
      </c>
      <c r="DH20" s="43" cm="1">
        <f t="array" aca="1" ref="DH20" ca="1">IFERROR(INDEX(Forecast_Capex_Input!BG$12:BG$286,$Z20)
*(INDEX(Forecast_Capex_Input!$H$12:$H$286,$Z20)=Repex),0)
*$DG20</f>
        <v>0</v>
      </c>
      <c r="DI20" s="43" cm="1">
        <f t="array" aca="1" ref="DI20" ca="1">IFERROR(INDEX(Forecast_Capex_Input!BH$12:BH$286,$Z20)
*(INDEX(Forecast_Capex_Input!$H$12:$H$286,$Z20)=Repex),0)
*$DG20</f>
        <v>0</v>
      </c>
      <c r="DJ20" s="43" cm="1">
        <f t="array" aca="1" ref="DJ20" ca="1">IFERROR(INDEX(Forecast_Capex_Input!BI$12:BI$286,$Z20)
*(INDEX(Forecast_Capex_Input!$H$12:$H$286,$Z20)=Repex),0)
*$DG20</f>
        <v>0</v>
      </c>
      <c r="DK20" s="43" cm="1">
        <f t="array" aca="1" ref="DK20" ca="1">IFERROR(INDEX(Forecast_Capex_Input!BJ$12:BJ$286,$Z20)
*(INDEX(Forecast_Capex_Input!$H$12:$H$286,$Z20)=Repex),0)
*$DG20</f>
        <v>0</v>
      </c>
      <c r="DL20" s="43" cm="1">
        <f t="array" aca="1" ref="DL20" ca="1">IFERROR(INDEX(Forecast_Capex_Input!BK$12:BK$286,$Z20)
*(INDEX(Forecast_Capex_Input!$H$12:$H$286,$Z20)=Repex),0)
*$DG20</f>
        <v>0</v>
      </c>
      <c r="DM20" s="43" cm="1">
        <f t="array" aca="1" ref="DM20" ca="1">IFERROR(INDEX(Forecast_Capex_Input!BL$12:BL$286,$Z20)
*(INDEX(Forecast_Capex_Input!$H$12:$H$286,$Z20)=Repex),0)
*$DG20</f>
        <v>0</v>
      </c>
      <c r="DO20" s="43" t="b" cm="1">
        <f t="array" aca="1" ref="DO20" ca="1">OR($G20=Forecast_Capex_Input!$BN$8:$BN$9)</f>
        <v>0</v>
      </c>
      <c r="DP20" s="43" cm="1">
        <f t="array" aca="1" ref="DP20" ca="1">IFERROR(INDEX(Forecast_Capex_Input!BO$12:BO$286,$Z20)
*(INDEX(Forecast_Capex_Input!$H$12:$H$286,$Z20)=Repex),0)
*$DO20</f>
        <v>0</v>
      </c>
      <c r="DQ20" s="43" cm="1">
        <f t="array" aca="1" ref="DQ20" ca="1">IFERROR(INDEX(Forecast_Capex_Input!BP$12:BP$286,$Z20)
*(INDEX(Forecast_Capex_Input!$H$12:$H$286,$Z20)=Repex),0)
*$DO20</f>
        <v>0</v>
      </c>
      <c r="DR20" s="43" cm="1">
        <f t="array" aca="1" ref="DR20" ca="1">IFERROR(INDEX(Forecast_Capex_Input!BQ$12:BQ$286,$Z20)
*(INDEX(Forecast_Capex_Input!$H$12:$H$286,$Z20)=Repex),0)
*$DO20</f>
        <v>0</v>
      </c>
      <c r="DS20" s="43" cm="1">
        <f t="array" aca="1" ref="DS20" ca="1">IFERROR(INDEX(Forecast_Capex_Input!BR$12:BR$286,$Z20)
*(INDEX(Forecast_Capex_Input!$H$12:$H$286,$Z20)=Repex),0)
*$DO20</f>
        <v>0</v>
      </c>
      <c r="DT20" s="43" cm="1">
        <f t="array" aca="1" ref="DT20" ca="1">IFERROR(INDEX(Forecast_Capex_Input!BS$12:BS$286,$Z20)
*(INDEX(Forecast_Capex_Input!$H$12:$H$286,$Z20)=Repex),0)
*$DO20</f>
        <v>0</v>
      </c>
      <c r="DV20" s="43" t="b" cm="1">
        <f t="array" aca="1" ref="DV20" ca="1">OR($G20=Forecast_Capex_Input!$BU$8:$BU$10)</f>
        <v>1</v>
      </c>
      <c r="DW20" s="43" cm="1">
        <f t="array" aca="1" ref="DW20" ca="1">IFERROR(INDEX(Forecast_Capex_Input!BV$12:BV$286,$Z20)
*(INDEX(Forecast_Capex_Input!$H$12:$H$286,$Z20)=Repex),0)
*$DV20</f>
        <v>0</v>
      </c>
      <c r="DX20" s="43" cm="1">
        <f t="array" aca="1" ref="DX20" ca="1">IFERROR(INDEX(Forecast_Capex_Input!BW$12:BW$286,$Z20)
*(INDEX(Forecast_Capex_Input!$H$12:$H$286,$Z20)=Repex),0)
*$DV20</f>
        <v>0</v>
      </c>
      <c r="DY20" s="43" cm="1">
        <f t="array" aca="1" ref="DY20" ca="1">IFERROR(INDEX(Forecast_Capex_Input!BX$12:BX$286,$Z20)
*(INDEX(Forecast_Capex_Input!$H$12:$H$286,$Z20)=Repex),0)
*$DV20</f>
        <v>0</v>
      </c>
      <c r="DZ20" s="43" cm="1">
        <f t="array" aca="1" ref="DZ20" ca="1">IFERROR(INDEX(Forecast_Capex_Input!BY$12:BY$286,$Z20)
*(INDEX(Forecast_Capex_Input!$H$12:$H$286,$Z20)=Repex),0)
*$DV20</f>
        <v>0</v>
      </c>
      <c r="EA20" s="43" cm="1">
        <f t="array" aca="1" ref="EA20" ca="1">IFERROR(INDEX(Forecast_Capex_Input!BZ$12:BZ$286,$Z20)
*(INDEX(Forecast_Capex_Input!$H$12:$H$286,$Z20)=Repex),0)
*$DV20</f>
        <v>0</v>
      </c>
      <c r="EB20" s="43" cm="1">
        <f t="array" aca="1" ref="EB20" ca="1">IFERROR(INDEX(Forecast_Capex_Input!CA$12:CA$286,$Z20)
*(INDEX(Forecast_Capex_Input!$H$12:$H$286,$Z20)=Repex),0)
*$DV20</f>
        <v>0</v>
      </c>
      <c r="EC20" s="43" cm="1">
        <f t="array" aca="1" ref="EC20" ca="1">IFERROR(INDEX(Forecast_Capex_Input!CB$12:CB$286,$Z20)
*(INDEX(Forecast_Capex_Input!$H$12:$H$286,$Z20)=Repex),0)
*$DV20</f>
        <v>0</v>
      </c>
      <c r="ED20" s="43" cm="1">
        <f t="array" aca="1" ref="ED20" ca="1">IFERROR(INDEX(Forecast_Capex_Input!CC$12:CC$286,$Z20)
*(INDEX(Forecast_Capex_Input!$H$12:$H$286,$Z20)=Repex),0)
*$DV20</f>
        <v>0</v>
      </c>
      <c r="EF20" s="86" t="str">
        <f t="shared" si="11"/>
        <v>N/A</v>
      </c>
      <c r="EG20" s="28" t="str">
        <f>IFERROR(RANK(EF20,EF$11:EF$1010,0)+COUNTIF(EF$11:EF20,EF20)-1,NA)</f>
        <v>N/A</v>
      </c>
    </row>
    <row r="21" spans="3:137" x14ac:dyDescent="0.2">
      <c r="C21" s="28">
        <f t="shared" si="12"/>
        <v>11</v>
      </c>
      <c r="D21" s="9" t="str" cm="1">
        <f t="array" ref="D21">IFERROR(INDEX(Forecast_Capex_Input!$D$12:$D$286,$Z21),NA)</f>
        <v>Maintain capacity during Climate Change (DLR )</v>
      </c>
      <c r="E21" s="24" t="b" cm="1">
        <f t="array" ref="E21">IF($Z21=NA,NA,INDEX(Forecast_Capex_Input!$E$12:$E$286,$Z21))</f>
        <v>1</v>
      </c>
      <c r="F21" s="9" t="str" cm="1">
        <f t="array" aca="1" ref="F21" ca="1">IFERROR(INDEX(General!$E$25:$E$26,$AA21),NA)</f>
        <v>Labour</v>
      </c>
      <c r="G21" s="9" t="str" cm="1">
        <f t="array" aca="1" ref="G21" ca="1">IFERROR(INDEX(Forecast_Capex_Input!$AI$11:$BB$11,$AC21),NA)</f>
        <v>Secondary Systems</v>
      </c>
      <c r="H21" s="50" cm="1">
        <f t="array" aca="1" ref="H21" ca="1">IFERROR(INDEX(Forecast_Capex_Input!$AI$12:$BB$286,$Z21,$AC21),NA)</f>
        <v>1</v>
      </c>
      <c r="I21" s="150" t="str" cm="1">
        <f t="array" ref="I21">IFERROR(INDEX(Forecast_Capex_Input!$F$12:$F$286,$Z21),NA)</f>
        <v>Augmentation Expenditure</v>
      </c>
      <c r="J21" s="150" t="str" cm="1">
        <f t="array" ref="J21">IFERROR(INDEX(Forecast_Capex_Input!G$12:G$286,$Z21),NA)</f>
        <v>NCIPAP</v>
      </c>
      <c r="K21" s="150" t="str" cm="1">
        <f t="array" ref="K21">IFERROR(INDEX(Forecast_Capex_Input!H$12:H$286,$Z21),NA)</f>
        <v>NCIPAP</v>
      </c>
      <c r="L21" s="150" t="str" cm="1">
        <f t="array" ref="L21">IFERROR(INDEX(Forecast_Capex_Input!I$12:I$286,$Z21),NA)</f>
        <v>N/A</v>
      </c>
      <c r="M21" s="150" t="str" cm="1">
        <f t="array" ref="M21">IFERROR(INDEX(Forecast_Capex_Input!J$12:J$286,$Z21),NA)</f>
        <v>N/A</v>
      </c>
      <c r="N21" s="150" t="str" cm="1">
        <f t="array" ref="N21">IFERROR(INDEX(Forecast_Capex_Input!K$12:K$286,$Z21),NA)</f>
        <v>N/A</v>
      </c>
      <c r="O21" s="150" t="str" cm="1">
        <f t="array" ref="O21">IFERROR(INDEX(Forecast_Capex_Input!L$12:L$286,$Z21),NA)</f>
        <v>N/A</v>
      </c>
      <c r="P21" s="150" t="str" cm="1">
        <f t="array" ref="P21">IFERROR(INDEX(Forecast_Capex_Input!M$12:M$286,$Z21),NA)</f>
        <v>N/A</v>
      </c>
      <c r="Q21" s="24" t="str" cm="1">
        <f t="array" ref="Q21">IFERROR(INDEX(Forecast_Capex_Input!N$12:N$286,$Z21),NA)</f>
        <v>No</v>
      </c>
      <c r="R21" s="190" cm="1">
        <f t="array" ref="R21">IFERROR(INDEX(Forecast_Capex_Input!O$12:O$286,$Z21),0)</f>
        <v>0</v>
      </c>
      <c r="S21" s="24" t="str" cm="1">
        <f t="array" ref="S21">IFERROR(INDEX(Forecast_Capex_Input!P$12:P$286,$Z21),0)</f>
        <v>N/A</v>
      </c>
      <c r="T21" s="150" t="str" cm="1">
        <f t="array" aca="1" ref="T21" ca="1">IFERROR(INDEX(General!$K$91:$K$110,$AC21),NA)</f>
        <v>Secondary Systems (2018-23)</v>
      </c>
      <c r="U21" s="43" cm="1">
        <f t="array" aca="1" ref="U21" ca="1">IFERROR(
IF($F21=General!$E$25,INDEX(Forecast_Capex_Input!S$12:S$286,$Z21),
INDEX(Forecast_Capex_Input!T$12:T$286,$Z21)),0)</f>
        <v>0.2</v>
      </c>
      <c r="V21" s="82" t="b">
        <f>IFERROR(INDEX(Overheads!$T$19:$T$26,MATCH($I21,Overheads!$E$19:$E$26,0)),FALSE)</f>
        <v>1</v>
      </c>
      <c r="W21" s="209" t="str" cm="1">
        <f t="array" ref="W21">IFERROR(
INDEX(Forecast_Capex_Input!CN$12:CN$286,$Z21),0)</f>
        <v>FY22</v>
      </c>
      <c r="X21" s="209">
        <f>IFERROR(
MATCH($W21,General!$L$39:$S$39,0),1)</f>
        <v>2</v>
      </c>
      <c r="Z21" s="28">
        <f>IFERROR(
IF(MATCH($C21,Forecast_Capex_Input!$CI$12:$CI$286,1)+1&gt;MAX(Forecast_Capex_Input!$C$12:$C$286),NA,
MATCH($C21,Forecast_Capex_Input!$CI$12:$CI$286,1)+1),1)</f>
        <v>6</v>
      </c>
      <c r="AA21" s="28" cm="1">
        <f t="array" aca="1" ref="AA21" ca="1">IFERROR(
IF(Z20&lt;&gt;Z21,1,
IF(COUNTIF(OFFSET(AA20,0,0,-INDEX(Forecast_Capex_Input!$CG$12:$CG$286,$Z21)),AA20)=INDEX(Forecast_Capex_Input!$CG$12:$CG$286,$Z21),AA20+1,AA20)),NA)</f>
        <v>1</v>
      </c>
      <c r="AB21" s="28" cm="1">
        <f t="array" ref="AB21">IFERROR($C21-IF($Z21=1,1,INDEX(Forecast_Capex_Input!$CI$12:$CI$286,$Z21-1))+1,NA)</f>
        <v>1</v>
      </c>
      <c r="AC21" s="28" cm="1">
        <f t="array" aca="1" ref="AC21" ca="1">IFERROR(IF(AA21=1,
INDEX(Forecast_Capex_Input!$AI$10:$BB$10,SMALL(IF(INDEX(Forecast_Capex_Input!$AI$12:$BB$286,$Z21,0)&gt;0,COLUMN(Forecast_Capex_Input!$AI$10:$BB$10)-COLUMN(Forecast_Capex_Input!$AI$12)+1),ROWS(OFFSET(AC20,0,0,-$AB21)))),
OFFSET(AC20,-INDEX(Forecast_Capex_Input!$CG$12:$CG$286,$Z21)+1,0)),NA)</f>
        <v>4</v>
      </c>
      <c r="AD21" s="28">
        <f t="shared" ca="1" si="9"/>
        <v>1</v>
      </c>
      <c r="AE21" s="82" t="b">
        <f t="shared" si="13"/>
        <v>1</v>
      </c>
      <c r="AF21" s="78" t="b">
        <v>0</v>
      </c>
      <c r="AG21" s="82" t="b">
        <f t="shared" si="10"/>
        <v>0</v>
      </c>
      <c r="AI21" s="55">
        <v>1.0480579914950917E-2</v>
      </c>
      <c r="AJ21" s="55">
        <v>2.8615011750731303E-2</v>
      </c>
      <c r="AK21" s="55">
        <v>1.1420519404958471</v>
      </c>
      <c r="AL21" s="55">
        <v>5.1789277531421882E-3</v>
      </c>
      <c r="AM21" s="55">
        <v>0</v>
      </c>
      <c r="AN21" s="135">
        <v>1.1863264599146714</v>
      </c>
      <c r="AP21" s="55">
        <v>1.0156359443609294E-2</v>
      </c>
      <c r="AQ21" s="55">
        <v>2.8092404369345778E-2</v>
      </c>
      <c r="AR21" s="55">
        <v>1.1341399903242837</v>
      </c>
      <c r="AS21" s="55">
        <v>5.1653207391342349E-3</v>
      </c>
      <c r="AT21" s="55">
        <v>0</v>
      </c>
      <c r="AU21" s="135">
        <v>1.1775540748763731</v>
      </c>
      <c r="AW21" s="55">
        <v>7.2673680841574956E-4</v>
      </c>
      <c r="AX21" s="55">
        <v>2.010147868973786E-3</v>
      </c>
      <c r="AY21" s="55">
        <v>8.1153220446876312E-2</v>
      </c>
      <c r="AZ21" s="55">
        <v>3.6960376690528844E-4</v>
      </c>
      <c r="BA21" s="55">
        <v>0</v>
      </c>
      <c r="BB21" s="135">
        <v>8.4259708891171139E-2</v>
      </c>
      <c r="BD21" s="55">
        <v>1.3809567359236499E-4</v>
      </c>
      <c r="BE21" s="55">
        <v>3.8197146583414496E-4</v>
      </c>
      <c r="BF21" s="55">
        <v>1.5420862837856776E-2</v>
      </c>
      <c r="BG21" s="55">
        <v>7.0232690242190201E-5</v>
      </c>
      <c r="BH21" s="55">
        <v>0</v>
      </c>
      <c r="BI21" s="135">
        <v>1.6011162667525475E-2</v>
      </c>
      <c r="BK21" s="55">
        <v>1.1021191925617409E-2</v>
      </c>
      <c r="BL21" s="55">
        <v>3.0484523704153707E-2</v>
      </c>
      <c r="BM21" s="55">
        <v>1.2307140736090167</v>
      </c>
      <c r="BN21" s="55">
        <v>5.6051571962817135E-3</v>
      </c>
      <c r="BO21" s="55">
        <v>0</v>
      </c>
      <c r="BP21" s="135">
        <v>1.2778249464350695</v>
      </c>
      <c r="BR21" s="147">
        <v>0.25</v>
      </c>
      <c r="BS21" s="147">
        <v>0.25</v>
      </c>
      <c r="BT21" s="147">
        <v>0.25</v>
      </c>
      <c r="BU21" s="147">
        <v>0.25</v>
      </c>
      <c r="BV21" s="147">
        <v>0</v>
      </c>
      <c r="BX21" s="55">
        <v>0.29658161497866786</v>
      </c>
      <c r="BY21" s="55">
        <v>0.29658161497866786</v>
      </c>
      <c r="BZ21" s="55">
        <v>0.29658161497866786</v>
      </c>
      <c r="CA21" s="55">
        <v>0.29658161497866786</v>
      </c>
      <c r="CB21" s="55">
        <v>0</v>
      </c>
      <c r="CC21" s="135">
        <v>1.1863264599146714</v>
      </c>
      <c r="CE21" s="55">
        <v>0.29438851871909327</v>
      </c>
      <c r="CF21" s="55">
        <v>0.29438851871909327</v>
      </c>
      <c r="CG21" s="55">
        <v>0.29438851871909327</v>
      </c>
      <c r="CH21" s="55">
        <v>0.29438851871909327</v>
      </c>
      <c r="CI21" s="55">
        <v>0</v>
      </c>
      <c r="CJ21" s="135">
        <v>1.1775540748763731</v>
      </c>
      <c r="CL21" s="55">
        <v>2.1064927222792785E-2</v>
      </c>
      <c r="CM21" s="55">
        <v>2.1064927222792785E-2</v>
      </c>
      <c r="CN21" s="55">
        <v>2.1064927222792785E-2</v>
      </c>
      <c r="CO21" s="55">
        <v>2.1064927222792785E-2</v>
      </c>
      <c r="CP21" s="55">
        <v>0</v>
      </c>
      <c r="CQ21" s="135">
        <v>8.4259708891171139E-2</v>
      </c>
      <c r="CS21" s="67">
        <v>4.0027906668813687E-3</v>
      </c>
      <c r="CT21" s="67">
        <v>4.0027906668813687E-3</v>
      </c>
      <c r="CU21" s="67">
        <v>4.0027906668813687E-3</v>
      </c>
      <c r="CV21" s="67">
        <v>4.0027906668813687E-3</v>
      </c>
      <c r="CW21" s="67">
        <v>0</v>
      </c>
      <c r="CX21" s="135">
        <v>1.6011162667525475E-2</v>
      </c>
      <c r="CZ21" s="55">
        <v>0.31945623660876743</v>
      </c>
      <c r="DA21" s="55">
        <v>0.31945623660876743</v>
      </c>
      <c r="DB21" s="55">
        <v>0.31945623660876743</v>
      </c>
      <c r="DC21" s="55">
        <v>0.31945623660876743</v>
      </c>
      <c r="DD21" s="55">
        <v>0</v>
      </c>
      <c r="DE21" s="135">
        <v>1.2778249464350697</v>
      </c>
      <c r="DG21" s="43" t="b" cm="1">
        <f t="array" aca="1" ref="DG21" ca="1">OR($G21=Forecast_Capex_Input!$BF$8:$BF$10)</f>
        <v>0</v>
      </c>
      <c r="DH21" s="43" cm="1">
        <f t="array" aca="1" ref="DH21" ca="1">IFERROR(INDEX(Forecast_Capex_Input!BG$12:BG$286,$Z21)
*(INDEX(Forecast_Capex_Input!$H$12:$H$286,$Z21)=Repex),0)
*$DG21</f>
        <v>0</v>
      </c>
      <c r="DI21" s="43" cm="1">
        <f t="array" aca="1" ref="DI21" ca="1">IFERROR(INDEX(Forecast_Capex_Input!BH$12:BH$286,$Z21)
*(INDEX(Forecast_Capex_Input!$H$12:$H$286,$Z21)=Repex),0)
*$DG21</f>
        <v>0</v>
      </c>
      <c r="DJ21" s="43" cm="1">
        <f t="array" aca="1" ref="DJ21" ca="1">IFERROR(INDEX(Forecast_Capex_Input!BI$12:BI$286,$Z21)
*(INDEX(Forecast_Capex_Input!$H$12:$H$286,$Z21)=Repex),0)
*$DG21</f>
        <v>0</v>
      </c>
      <c r="DK21" s="43" cm="1">
        <f t="array" aca="1" ref="DK21" ca="1">IFERROR(INDEX(Forecast_Capex_Input!BJ$12:BJ$286,$Z21)
*(INDEX(Forecast_Capex_Input!$H$12:$H$286,$Z21)=Repex),0)
*$DG21</f>
        <v>0</v>
      </c>
      <c r="DL21" s="43" cm="1">
        <f t="array" aca="1" ref="DL21" ca="1">IFERROR(INDEX(Forecast_Capex_Input!BK$12:BK$286,$Z21)
*(INDEX(Forecast_Capex_Input!$H$12:$H$286,$Z21)=Repex),0)
*$DG21</f>
        <v>0</v>
      </c>
      <c r="DM21" s="43" cm="1">
        <f t="array" aca="1" ref="DM21" ca="1">IFERROR(INDEX(Forecast_Capex_Input!BL$12:BL$286,$Z21)
*(INDEX(Forecast_Capex_Input!$H$12:$H$286,$Z21)=Repex),0)
*$DG21</f>
        <v>0</v>
      </c>
      <c r="DO21" s="43" t="b" cm="1">
        <f t="array" aca="1" ref="DO21" ca="1">OR($G21=Forecast_Capex_Input!$BN$8:$BN$9)</f>
        <v>0</v>
      </c>
      <c r="DP21" s="43" cm="1">
        <f t="array" aca="1" ref="DP21" ca="1">IFERROR(INDEX(Forecast_Capex_Input!BO$12:BO$286,$Z21)
*(INDEX(Forecast_Capex_Input!$H$12:$H$286,$Z21)=Repex),0)
*$DO21</f>
        <v>0</v>
      </c>
      <c r="DQ21" s="43" cm="1">
        <f t="array" aca="1" ref="DQ21" ca="1">IFERROR(INDEX(Forecast_Capex_Input!BP$12:BP$286,$Z21)
*(INDEX(Forecast_Capex_Input!$H$12:$H$286,$Z21)=Repex),0)
*$DO21</f>
        <v>0</v>
      </c>
      <c r="DR21" s="43" cm="1">
        <f t="array" aca="1" ref="DR21" ca="1">IFERROR(INDEX(Forecast_Capex_Input!BQ$12:BQ$286,$Z21)
*(INDEX(Forecast_Capex_Input!$H$12:$H$286,$Z21)=Repex),0)
*$DO21</f>
        <v>0</v>
      </c>
      <c r="DS21" s="43" cm="1">
        <f t="array" aca="1" ref="DS21" ca="1">IFERROR(INDEX(Forecast_Capex_Input!BR$12:BR$286,$Z21)
*(INDEX(Forecast_Capex_Input!$H$12:$H$286,$Z21)=Repex),0)
*$DO21</f>
        <v>0</v>
      </c>
      <c r="DT21" s="43" cm="1">
        <f t="array" aca="1" ref="DT21" ca="1">IFERROR(INDEX(Forecast_Capex_Input!BS$12:BS$286,$Z21)
*(INDEX(Forecast_Capex_Input!$H$12:$H$286,$Z21)=Repex),0)
*$DO21</f>
        <v>0</v>
      </c>
      <c r="DV21" s="43" t="b" cm="1">
        <f t="array" aca="1" ref="DV21" ca="1">OR($G21=Forecast_Capex_Input!$BU$8:$BU$10)</f>
        <v>1</v>
      </c>
      <c r="DW21" s="43" cm="1">
        <f t="array" aca="1" ref="DW21" ca="1">IFERROR(INDEX(Forecast_Capex_Input!BV$12:BV$286,$Z21)
*(INDEX(Forecast_Capex_Input!$H$12:$H$286,$Z21)=Repex),0)
*$DV21</f>
        <v>0</v>
      </c>
      <c r="DX21" s="43" cm="1">
        <f t="array" aca="1" ref="DX21" ca="1">IFERROR(INDEX(Forecast_Capex_Input!BW$12:BW$286,$Z21)
*(INDEX(Forecast_Capex_Input!$H$12:$H$286,$Z21)=Repex),0)
*$DV21</f>
        <v>0</v>
      </c>
      <c r="DY21" s="43" cm="1">
        <f t="array" aca="1" ref="DY21" ca="1">IFERROR(INDEX(Forecast_Capex_Input!BX$12:BX$286,$Z21)
*(INDEX(Forecast_Capex_Input!$H$12:$H$286,$Z21)=Repex),0)
*$DV21</f>
        <v>0</v>
      </c>
      <c r="DZ21" s="43" cm="1">
        <f t="array" aca="1" ref="DZ21" ca="1">IFERROR(INDEX(Forecast_Capex_Input!BY$12:BY$286,$Z21)
*(INDEX(Forecast_Capex_Input!$H$12:$H$286,$Z21)=Repex),0)
*$DV21</f>
        <v>0</v>
      </c>
      <c r="EA21" s="43" cm="1">
        <f t="array" aca="1" ref="EA21" ca="1">IFERROR(INDEX(Forecast_Capex_Input!BZ$12:BZ$286,$Z21)
*(INDEX(Forecast_Capex_Input!$H$12:$H$286,$Z21)=Repex),0)
*$DV21</f>
        <v>0</v>
      </c>
      <c r="EB21" s="43" cm="1">
        <f t="array" aca="1" ref="EB21" ca="1">IFERROR(INDEX(Forecast_Capex_Input!CA$12:CA$286,$Z21)
*(INDEX(Forecast_Capex_Input!$H$12:$H$286,$Z21)=Repex),0)
*$DV21</f>
        <v>0</v>
      </c>
      <c r="EC21" s="43" cm="1">
        <f t="array" aca="1" ref="EC21" ca="1">IFERROR(INDEX(Forecast_Capex_Input!CB$12:CB$286,$Z21)
*(INDEX(Forecast_Capex_Input!$H$12:$H$286,$Z21)=Repex),0)
*$DV21</f>
        <v>0</v>
      </c>
      <c r="ED21" s="43" cm="1">
        <f t="array" aca="1" ref="ED21" ca="1">IFERROR(INDEX(Forecast_Capex_Input!CC$12:CC$286,$Z21)
*(INDEX(Forecast_Capex_Input!$H$12:$H$286,$Z21)=Repex),0)
*$DV21</f>
        <v>0</v>
      </c>
      <c r="EF21" s="86" t="str">
        <f t="shared" si="11"/>
        <v>N/A</v>
      </c>
      <c r="EG21" s="28" t="str">
        <f>IFERROR(RANK(EF21,EF$11:EF$1010,0)+COUNTIF(EF$11:EF21,EF21)-1,NA)</f>
        <v>N/A</v>
      </c>
    </row>
    <row r="22" spans="3:137" x14ac:dyDescent="0.2">
      <c r="C22" s="28">
        <f t="shared" si="12"/>
        <v>12</v>
      </c>
      <c r="D22" s="9" t="str" cm="1">
        <f t="array" ref="D22">IFERROR(INDEX(Forecast_Capex_Input!$D$12:$D$286,$Z22),NA)</f>
        <v>Maintain capacity during Climate Change (DLR )</v>
      </c>
      <c r="E22" s="24" t="b" cm="1">
        <f t="array" ref="E22">IF($Z22=NA,NA,INDEX(Forecast_Capex_Input!$E$12:$E$286,$Z22))</f>
        <v>1</v>
      </c>
      <c r="F22" s="9" t="str" cm="1">
        <f t="array" aca="1" ref="F22" ca="1">IFERROR(INDEX(General!$E$25:$E$26,$AA22),NA)</f>
        <v>Non-Labour</v>
      </c>
      <c r="G22" s="9" t="str" cm="1">
        <f t="array" aca="1" ref="G22" ca="1">IFERROR(INDEX(Forecast_Capex_Input!$AI$11:$BB$11,$AC22),NA)</f>
        <v>Secondary Systems</v>
      </c>
      <c r="H22" s="50" cm="1">
        <f t="array" aca="1" ref="H22" ca="1">IFERROR(INDEX(Forecast_Capex_Input!$AI$12:$BB$286,$Z22,$AC22),NA)</f>
        <v>1</v>
      </c>
      <c r="I22" s="150" t="str" cm="1">
        <f t="array" ref="I22">IFERROR(INDEX(Forecast_Capex_Input!$F$12:$F$286,$Z22),NA)</f>
        <v>Augmentation Expenditure</v>
      </c>
      <c r="J22" s="150" t="str" cm="1">
        <f t="array" ref="J22">IFERROR(INDEX(Forecast_Capex_Input!G$12:G$286,$Z22),NA)</f>
        <v>NCIPAP</v>
      </c>
      <c r="K22" s="150" t="str" cm="1">
        <f t="array" ref="K22">IFERROR(INDEX(Forecast_Capex_Input!H$12:H$286,$Z22),NA)</f>
        <v>NCIPAP</v>
      </c>
      <c r="L22" s="150" t="str" cm="1">
        <f t="array" ref="L22">IFERROR(INDEX(Forecast_Capex_Input!I$12:I$286,$Z22),NA)</f>
        <v>N/A</v>
      </c>
      <c r="M22" s="150" t="str" cm="1">
        <f t="array" ref="M22">IFERROR(INDEX(Forecast_Capex_Input!J$12:J$286,$Z22),NA)</f>
        <v>N/A</v>
      </c>
      <c r="N22" s="150" t="str" cm="1">
        <f t="array" ref="N22">IFERROR(INDEX(Forecast_Capex_Input!K$12:K$286,$Z22),NA)</f>
        <v>N/A</v>
      </c>
      <c r="O22" s="150" t="str" cm="1">
        <f t="array" ref="O22">IFERROR(INDEX(Forecast_Capex_Input!L$12:L$286,$Z22),NA)</f>
        <v>N/A</v>
      </c>
      <c r="P22" s="150" t="str" cm="1">
        <f t="array" ref="P22">IFERROR(INDEX(Forecast_Capex_Input!M$12:M$286,$Z22),NA)</f>
        <v>N/A</v>
      </c>
      <c r="Q22" s="24" t="str" cm="1">
        <f t="array" ref="Q22">IFERROR(INDEX(Forecast_Capex_Input!N$12:N$286,$Z22),NA)</f>
        <v>No</v>
      </c>
      <c r="R22" s="190" cm="1">
        <f t="array" ref="R22">IFERROR(INDEX(Forecast_Capex_Input!O$12:O$286,$Z22),0)</f>
        <v>0</v>
      </c>
      <c r="S22" s="24" t="str" cm="1">
        <f t="array" ref="S22">IFERROR(INDEX(Forecast_Capex_Input!P$12:P$286,$Z22),0)</f>
        <v>N/A</v>
      </c>
      <c r="T22" s="150" t="str" cm="1">
        <f t="array" aca="1" ref="T22" ca="1">IFERROR(INDEX(General!$K$91:$K$110,$AC22),NA)</f>
        <v>Secondary Systems (2018-23)</v>
      </c>
      <c r="U22" s="43" cm="1">
        <f t="array" aca="1" ref="U22" ca="1">IFERROR(
IF($F22=General!$E$25,INDEX(Forecast_Capex_Input!S$12:S$286,$Z22),
INDEX(Forecast_Capex_Input!T$12:T$286,$Z22)),0)</f>
        <v>0.8</v>
      </c>
      <c r="V22" s="82" t="b">
        <f>IFERROR(INDEX(Overheads!$T$19:$T$26,MATCH($I22,Overheads!$E$19:$E$26,0)),FALSE)</f>
        <v>1</v>
      </c>
      <c r="W22" s="209" t="str" cm="1">
        <f t="array" ref="W22">IFERROR(
INDEX(Forecast_Capex_Input!CN$12:CN$286,$Z22),0)</f>
        <v>FY22</v>
      </c>
      <c r="X22" s="209">
        <f>IFERROR(
MATCH($W22,General!$L$39:$S$39,0),1)</f>
        <v>2</v>
      </c>
      <c r="Z22" s="28">
        <f>IFERROR(
IF(MATCH($C22,Forecast_Capex_Input!$CI$12:$CI$286,1)+1&gt;MAX(Forecast_Capex_Input!$C$12:$C$286),NA,
MATCH($C22,Forecast_Capex_Input!$CI$12:$CI$286,1)+1),1)</f>
        <v>6</v>
      </c>
      <c r="AA22" s="28" cm="1">
        <f t="array" aca="1" ref="AA22" ca="1">IFERROR(
IF(Z21&lt;&gt;Z22,1,
IF(COUNTIF(OFFSET(AA21,0,0,-INDEX(Forecast_Capex_Input!$CG$12:$CG$286,$Z22)),AA21)=INDEX(Forecast_Capex_Input!$CG$12:$CG$286,$Z22),AA21+1,AA21)),NA)</f>
        <v>2</v>
      </c>
      <c r="AB22" s="28" cm="1">
        <f t="array" ref="AB22">IFERROR($C22-IF($Z22=1,1,INDEX(Forecast_Capex_Input!$CI$12:$CI$286,$Z22-1))+1,NA)</f>
        <v>2</v>
      </c>
      <c r="AC22" s="28" cm="1">
        <f t="array" aca="1" ref="AC22" ca="1">IFERROR(IF(AA22=1,
INDEX(Forecast_Capex_Input!$AI$10:$BB$10,SMALL(IF(INDEX(Forecast_Capex_Input!$AI$12:$BB$286,$Z22,0)&gt;0,COLUMN(Forecast_Capex_Input!$AI$10:$BB$10)-COLUMN(Forecast_Capex_Input!$AI$12)+1),ROWS(OFFSET(AC21,0,0,-$AB22)))),
OFFSET(AC21,-INDEX(Forecast_Capex_Input!$CG$12:$CG$286,$Z22)+1,0)),NA)</f>
        <v>4</v>
      </c>
      <c r="AD22" s="28">
        <f t="shared" ca="1" si="9"/>
        <v>2</v>
      </c>
      <c r="AE22" s="82" t="b">
        <f t="shared" si="13"/>
        <v>1</v>
      </c>
      <c r="AF22" s="78" t="b">
        <v>0</v>
      </c>
      <c r="AG22" s="82" t="b">
        <f t="shared" si="10"/>
        <v>0</v>
      </c>
      <c r="AI22" s="55">
        <v>4.192231965980367E-2</v>
      </c>
      <c r="AJ22" s="55">
        <v>0.11446004700292521</v>
      </c>
      <c r="AK22" s="55">
        <v>4.5682077619833885</v>
      </c>
      <c r="AL22" s="55">
        <v>2.0715711012568753E-2</v>
      </c>
      <c r="AM22" s="55">
        <v>0</v>
      </c>
      <c r="AN22" s="135">
        <v>4.7453058396586858</v>
      </c>
      <c r="AP22" s="55">
        <v>4.192231965980367E-2</v>
      </c>
      <c r="AQ22" s="55">
        <v>0.11446004700292521</v>
      </c>
      <c r="AR22" s="55">
        <v>4.5682077619833885</v>
      </c>
      <c r="AS22" s="55">
        <v>2.0715711012568753E-2</v>
      </c>
      <c r="AT22" s="55">
        <v>0</v>
      </c>
      <c r="AU22" s="135">
        <v>4.7453058396586858</v>
      </c>
      <c r="AW22" s="55">
        <v>2.999745426509205E-3</v>
      </c>
      <c r="AX22" s="55">
        <v>8.190171853593024E-3</v>
      </c>
      <c r="AY22" s="55">
        <v>0.32687743551778681</v>
      </c>
      <c r="AZ22" s="55">
        <v>1.4823096591771588E-3</v>
      </c>
      <c r="BA22" s="55">
        <v>0</v>
      </c>
      <c r="BB22" s="135">
        <v>0.33954966245706619</v>
      </c>
      <c r="BD22" s="55">
        <v>5.70016353213832E-4</v>
      </c>
      <c r="BE22" s="55">
        <v>1.5563093624289392E-3</v>
      </c>
      <c r="BF22" s="55">
        <v>6.2113765419942582E-2</v>
      </c>
      <c r="BG22" s="55">
        <v>2.8167081739368044E-4</v>
      </c>
      <c r="BH22" s="55">
        <v>0</v>
      </c>
      <c r="BI22" s="135">
        <v>6.4521761952979026E-2</v>
      </c>
      <c r="BK22" s="55">
        <v>4.549208143952671E-2</v>
      </c>
      <c r="BL22" s="55">
        <v>0.12420652821894718</v>
      </c>
      <c r="BM22" s="55">
        <v>4.9571989629211179</v>
      </c>
      <c r="BN22" s="55">
        <v>2.2479691489139593E-2</v>
      </c>
      <c r="BO22" s="55">
        <v>0</v>
      </c>
      <c r="BP22" s="135">
        <v>5.1493772640687316</v>
      </c>
      <c r="BR22" s="147">
        <v>0.25</v>
      </c>
      <c r="BS22" s="147">
        <v>0.25</v>
      </c>
      <c r="BT22" s="147">
        <v>0.25</v>
      </c>
      <c r="BU22" s="147">
        <v>0.25</v>
      </c>
      <c r="BV22" s="147">
        <v>0</v>
      </c>
      <c r="BX22" s="55">
        <v>1.1863264599146714</v>
      </c>
      <c r="BY22" s="55">
        <v>1.1863264599146714</v>
      </c>
      <c r="BZ22" s="55">
        <v>1.1863264599146714</v>
      </c>
      <c r="CA22" s="55">
        <v>1.1863264599146714</v>
      </c>
      <c r="CB22" s="55">
        <v>0</v>
      </c>
      <c r="CC22" s="135">
        <v>4.7453058396586858</v>
      </c>
      <c r="CE22" s="55">
        <v>1.1863264599146714</v>
      </c>
      <c r="CF22" s="55">
        <v>1.1863264599146714</v>
      </c>
      <c r="CG22" s="55">
        <v>1.1863264599146714</v>
      </c>
      <c r="CH22" s="55">
        <v>1.1863264599146714</v>
      </c>
      <c r="CI22" s="55">
        <v>0</v>
      </c>
      <c r="CJ22" s="135">
        <v>4.7453058396586858</v>
      </c>
      <c r="CL22" s="55">
        <v>8.4887415614266548E-2</v>
      </c>
      <c r="CM22" s="55">
        <v>8.4887415614266548E-2</v>
      </c>
      <c r="CN22" s="55">
        <v>8.4887415614266548E-2</v>
      </c>
      <c r="CO22" s="55">
        <v>8.4887415614266548E-2</v>
      </c>
      <c r="CP22" s="55">
        <v>0</v>
      </c>
      <c r="CQ22" s="135">
        <v>0.33954966245706619</v>
      </c>
      <c r="CS22" s="67">
        <v>1.6130440488244756E-2</v>
      </c>
      <c r="CT22" s="67">
        <v>1.6130440488244756E-2</v>
      </c>
      <c r="CU22" s="67">
        <v>1.6130440488244756E-2</v>
      </c>
      <c r="CV22" s="67">
        <v>1.6130440488244756E-2</v>
      </c>
      <c r="CW22" s="67">
        <v>0</v>
      </c>
      <c r="CX22" s="135">
        <v>6.4521761952979026E-2</v>
      </c>
      <c r="CZ22" s="55">
        <v>1.2873443160171827</v>
      </c>
      <c r="DA22" s="55">
        <v>1.2873443160171827</v>
      </c>
      <c r="DB22" s="55">
        <v>1.2873443160171827</v>
      </c>
      <c r="DC22" s="55">
        <v>1.2873443160171827</v>
      </c>
      <c r="DD22" s="55">
        <v>0</v>
      </c>
      <c r="DE22" s="135">
        <v>5.1493772640687308</v>
      </c>
      <c r="DG22" s="43" t="b" cm="1">
        <f t="array" aca="1" ref="DG22" ca="1">OR($G22=Forecast_Capex_Input!$BF$8:$BF$10)</f>
        <v>0</v>
      </c>
      <c r="DH22" s="43" cm="1">
        <f t="array" aca="1" ref="DH22" ca="1">IFERROR(INDEX(Forecast_Capex_Input!BG$12:BG$286,$Z22)
*(INDEX(Forecast_Capex_Input!$H$12:$H$286,$Z22)=Repex),0)
*$DG22</f>
        <v>0</v>
      </c>
      <c r="DI22" s="43" cm="1">
        <f t="array" aca="1" ref="DI22" ca="1">IFERROR(INDEX(Forecast_Capex_Input!BH$12:BH$286,$Z22)
*(INDEX(Forecast_Capex_Input!$H$12:$H$286,$Z22)=Repex),0)
*$DG22</f>
        <v>0</v>
      </c>
      <c r="DJ22" s="43" cm="1">
        <f t="array" aca="1" ref="DJ22" ca="1">IFERROR(INDEX(Forecast_Capex_Input!BI$12:BI$286,$Z22)
*(INDEX(Forecast_Capex_Input!$H$12:$H$286,$Z22)=Repex),0)
*$DG22</f>
        <v>0</v>
      </c>
      <c r="DK22" s="43" cm="1">
        <f t="array" aca="1" ref="DK22" ca="1">IFERROR(INDEX(Forecast_Capex_Input!BJ$12:BJ$286,$Z22)
*(INDEX(Forecast_Capex_Input!$H$12:$H$286,$Z22)=Repex),0)
*$DG22</f>
        <v>0</v>
      </c>
      <c r="DL22" s="43" cm="1">
        <f t="array" aca="1" ref="DL22" ca="1">IFERROR(INDEX(Forecast_Capex_Input!BK$12:BK$286,$Z22)
*(INDEX(Forecast_Capex_Input!$H$12:$H$286,$Z22)=Repex),0)
*$DG22</f>
        <v>0</v>
      </c>
      <c r="DM22" s="43" cm="1">
        <f t="array" aca="1" ref="DM22" ca="1">IFERROR(INDEX(Forecast_Capex_Input!BL$12:BL$286,$Z22)
*(INDEX(Forecast_Capex_Input!$H$12:$H$286,$Z22)=Repex),0)
*$DG22</f>
        <v>0</v>
      </c>
      <c r="DO22" s="43" t="b" cm="1">
        <f t="array" aca="1" ref="DO22" ca="1">OR($G22=Forecast_Capex_Input!$BN$8:$BN$9)</f>
        <v>0</v>
      </c>
      <c r="DP22" s="43" cm="1">
        <f t="array" aca="1" ref="DP22" ca="1">IFERROR(INDEX(Forecast_Capex_Input!BO$12:BO$286,$Z22)
*(INDEX(Forecast_Capex_Input!$H$12:$H$286,$Z22)=Repex),0)
*$DO22</f>
        <v>0</v>
      </c>
      <c r="DQ22" s="43" cm="1">
        <f t="array" aca="1" ref="DQ22" ca="1">IFERROR(INDEX(Forecast_Capex_Input!BP$12:BP$286,$Z22)
*(INDEX(Forecast_Capex_Input!$H$12:$H$286,$Z22)=Repex),0)
*$DO22</f>
        <v>0</v>
      </c>
      <c r="DR22" s="43" cm="1">
        <f t="array" aca="1" ref="DR22" ca="1">IFERROR(INDEX(Forecast_Capex_Input!BQ$12:BQ$286,$Z22)
*(INDEX(Forecast_Capex_Input!$H$12:$H$286,$Z22)=Repex),0)
*$DO22</f>
        <v>0</v>
      </c>
      <c r="DS22" s="43" cm="1">
        <f t="array" aca="1" ref="DS22" ca="1">IFERROR(INDEX(Forecast_Capex_Input!BR$12:BR$286,$Z22)
*(INDEX(Forecast_Capex_Input!$H$12:$H$286,$Z22)=Repex),0)
*$DO22</f>
        <v>0</v>
      </c>
      <c r="DT22" s="43" cm="1">
        <f t="array" aca="1" ref="DT22" ca="1">IFERROR(INDEX(Forecast_Capex_Input!BS$12:BS$286,$Z22)
*(INDEX(Forecast_Capex_Input!$H$12:$H$286,$Z22)=Repex),0)
*$DO22</f>
        <v>0</v>
      </c>
      <c r="DV22" s="43" t="b" cm="1">
        <f t="array" aca="1" ref="DV22" ca="1">OR($G22=Forecast_Capex_Input!$BU$8:$BU$10)</f>
        <v>1</v>
      </c>
      <c r="DW22" s="43" cm="1">
        <f t="array" aca="1" ref="DW22" ca="1">IFERROR(INDEX(Forecast_Capex_Input!BV$12:BV$286,$Z22)
*(INDEX(Forecast_Capex_Input!$H$12:$H$286,$Z22)=Repex),0)
*$DV22</f>
        <v>0</v>
      </c>
      <c r="DX22" s="43" cm="1">
        <f t="array" aca="1" ref="DX22" ca="1">IFERROR(INDEX(Forecast_Capex_Input!BW$12:BW$286,$Z22)
*(INDEX(Forecast_Capex_Input!$H$12:$H$286,$Z22)=Repex),0)
*$DV22</f>
        <v>0</v>
      </c>
      <c r="DY22" s="43" cm="1">
        <f t="array" aca="1" ref="DY22" ca="1">IFERROR(INDEX(Forecast_Capex_Input!BX$12:BX$286,$Z22)
*(INDEX(Forecast_Capex_Input!$H$12:$H$286,$Z22)=Repex),0)
*$DV22</f>
        <v>0</v>
      </c>
      <c r="DZ22" s="43" cm="1">
        <f t="array" aca="1" ref="DZ22" ca="1">IFERROR(INDEX(Forecast_Capex_Input!BY$12:BY$286,$Z22)
*(INDEX(Forecast_Capex_Input!$H$12:$H$286,$Z22)=Repex),0)
*$DV22</f>
        <v>0</v>
      </c>
      <c r="EA22" s="43" cm="1">
        <f t="array" aca="1" ref="EA22" ca="1">IFERROR(INDEX(Forecast_Capex_Input!BZ$12:BZ$286,$Z22)
*(INDEX(Forecast_Capex_Input!$H$12:$H$286,$Z22)=Repex),0)
*$DV22</f>
        <v>0</v>
      </c>
      <c r="EB22" s="43" cm="1">
        <f t="array" aca="1" ref="EB22" ca="1">IFERROR(INDEX(Forecast_Capex_Input!CA$12:CA$286,$Z22)
*(INDEX(Forecast_Capex_Input!$H$12:$H$286,$Z22)=Repex),0)
*$DV22</f>
        <v>0</v>
      </c>
      <c r="EC22" s="43" cm="1">
        <f t="array" aca="1" ref="EC22" ca="1">IFERROR(INDEX(Forecast_Capex_Input!CB$12:CB$286,$Z22)
*(INDEX(Forecast_Capex_Input!$H$12:$H$286,$Z22)=Repex),0)
*$DV22</f>
        <v>0</v>
      </c>
      <c r="ED22" s="43" cm="1">
        <f t="array" aca="1" ref="ED22" ca="1">IFERROR(INDEX(Forecast_Capex_Input!CC$12:CC$286,$Z22)
*(INDEX(Forecast_Capex_Input!$H$12:$H$286,$Z22)=Repex),0)
*$DV22</f>
        <v>0</v>
      </c>
      <c r="EF22" s="86" t="str">
        <f t="shared" si="11"/>
        <v>N/A</v>
      </c>
      <c r="EG22" s="28" t="str">
        <f>IFERROR(RANK(EF22,EF$11:EF$1010,0)+COUNTIF(EF$11:EF22,EF22)-1,NA)</f>
        <v>N/A</v>
      </c>
    </row>
    <row r="23" spans="3:137" x14ac:dyDescent="0.2">
      <c r="C23" s="28">
        <f t="shared" si="12"/>
        <v>13</v>
      </c>
      <c r="D23" s="9" t="str" cm="1">
        <f t="array" ref="D23">IFERROR(INDEX(Forecast_Capex_Input!$D$12:$D$286,$Z23),NA)</f>
        <v>Auxiliary transformer renewal program</v>
      </c>
      <c r="E23" s="24" t="b" cm="1">
        <f t="array" ref="E23">IF($Z23=NA,NA,INDEX(Forecast_Capex_Input!$E$12:$E$286,$Z23))</f>
        <v>0</v>
      </c>
      <c r="F23" s="9" t="str" cm="1">
        <f t="array" aca="1" ref="F23" ca="1">IFERROR(INDEX(General!$E$25:$E$26,$AA23),NA)</f>
        <v>Labour</v>
      </c>
      <c r="G23" s="9" t="str" cm="1">
        <f t="array" aca="1" ref="G23" ca="1">IFERROR(INDEX(Forecast_Capex_Input!$AI$11:$BB$11,$AC23),NA)</f>
        <v>Substations</v>
      </c>
      <c r="H23" s="50" cm="1">
        <f t="array" aca="1" ref="H23" ca="1">IFERROR(INDEX(Forecast_Capex_Input!$AI$12:$BB$286,$Z23,$AC23),NA)</f>
        <v>1</v>
      </c>
      <c r="I23" s="150" t="str" cm="1">
        <f t="array" ref="I23">IFERROR(INDEX(Forecast_Capex_Input!$F$12:$F$286,$Z23),NA)</f>
        <v>Replacement Expenditure</v>
      </c>
      <c r="J23" s="150" t="str" cm="1">
        <f t="array" ref="J23">IFERROR(INDEX(Forecast_Capex_Input!G$12:G$286,$Z23),NA)</f>
        <v>Substation</v>
      </c>
      <c r="K23" s="150" t="str" cm="1">
        <f t="array" ref="K23">IFERROR(INDEX(Forecast_Capex_Input!H$12:H$286,$Z23),NA)</f>
        <v>Repex</v>
      </c>
      <c r="L23" s="150" t="str" cm="1">
        <f t="array" ref="L23">IFERROR(INDEX(Forecast_Capex_Input!I$12:I$286,$Z23),NA)</f>
        <v>N/A</v>
      </c>
      <c r="M23" s="150" t="str" cm="1">
        <f t="array" ref="M23">IFERROR(INDEX(Forecast_Capex_Input!J$12:J$286,$Z23),NA)</f>
        <v>N/A</v>
      </c>
      <c r="N23" s="150" t="str" cm="1">
        <f t="array" ref="N23">IFERROR(INDEX(Forecast_Capex_Input!K$12:K$286,$Z23),NA)</f>
        <v>Substations - Site Establishment and supporting assets</v>
      </c>
      <c r="O23" s="150" t="str" cm="1">
        <f t="array" ref="O23">IFERROR(INDEX(Forecast_Capex_Input!L$12:L$286,$Z23),NA)</f>
        <v>Substations - Safe and Reliable Network</v>
      </c>
      <c r="P23" s="150" t="str" cm="1">
        <f t="array" ref="P23">IFERROR(INDEX(Forecast_Capex_Input!M$12:M$286,$Z23),NA)</f>
        <v>N/A</v>
      </c>
      <c r="Q23" s="24" t="str" cm="1">
        <f t="array" ref="Q23">IFERROR(INDEX(Forecast_Capex_Input!N$12:N$286,$Z23),NA)</f>
        <v>No</v>
      </c>
      <c r="R23" s="190" cm="1">
        <f t="array" ref="R23">IFERROR(INDEX(Forecast_Capex_Input!O$12:O$286,$Z23),0)</f>
        <v>0</v>
      </c>
      <c r="S23" s="24" t="str" cm="1">
        <f t="array" ref="S23">IFERROR(INDEX(Forecast_Capex_Input!P$12:P$286,$Z23),0)</f>
        <v>Safety security &amp; reliability</v>
      </c>
      <c r="T23" s="150" t="str" cm="1">
        <f t="array" aca="1" ref="T23" ca="1">IFERROR(INDEX(General!$K$91:$K$110,$AC23),NA)</f>
        <v>Substations (2018 onwards)</v>
      </c>
      <c r="U23" s="43" cm="1">
        <f t="array" aca="1" ref="U23" ca="1">IFERROR(
IF($F23=General!$E$25,INDEX(Forecast_Capex_Input!S$12:S$286,$Z23),
INDEX(Forecast_Capex_Input!T$12:T$286,$Z23)),0)</f>
        <v>0</v>
      </c>
      <c r="V23" s="82" t="b">
        <f>IFERROR(INDEX(Overheads!$T$19:$T$26,MATCH($I23,Overheads!$E$19:$E$26,0)),FALSE)</f>
        <v>1</v>
      </c>
      <c r="W23" s="209" t="str" cm="1">
        <f t="array" ref="W23">IFERROR(
INDEX(Forecast_Capex_Input!CN$12:CN$286,$Z23),0)</f>
        <v>FY22</v>
      </c>
      <c r="X23" s="209">
        <f>IFERROR(
MATCH($W23,General!$L$39:$S$39,0),1)</f>
        <v>2</v>
      </c>
      <c r="Z23" s="28">
        <f>IFERROR(
IF(MATCH($C23,Forecast_Capex_Input!$CI$12:$CI$286,1)+1&gt;MAX(Forecast_Capex_Input!$C$12:$C$286),NA,
MATCH($C23,Forecast_Capex_Input!$CI$12:$CI$286,1)+1),1)</f>
        <v>7</v>
      </c>
      <c r="AA23" s="28" cm="1">
        <f t="array" aca="1" ref="AA23" ca="1">IFERROR(
IF(Z22&lt;&gt;Z23,1,
IF(COUNTIF(OFFSET(AA22,0,0,-INDEX(Forecast_Capex_Input!$CG$12:$CG$286,$Z23)),AA22)=INDEX(Forecast_Capex_Input!$CG$12:$CG$286,$Z23),AA22+1,AA22)),NA)</f>
        <v>1</v>
      </c>
      <c r="AB23" s="28" cm="1">
        <f t="array" ref="AB23">IFERROR($C23-IF($Z23=1,1,INDEX(Forecast_Capex_Input!$CI$12:$CI$286,$Z23-1))+1,NA)</f>
        <v>1</v>
      </c>
      <c r="AC23" s="28" cm="1">
        <f t="array" aca="1" ref="AC23" ca="1">IFERROR(IF(AA23=1,
INDEX(Forecast_Capex_Input!$AI$10:$BB$10,SMALL(IF(INDEX(Forecast_Capex_Input!$AI$12:$BB$286,$Z23,0)&gt;0,COLUMN(Forecast_Capex_Input!$AI$10:$BB$10)-COLUMN(Forecast_Capex_Input!$AI$12)+1),ROWS(OFFSET(AC22,0,0,-$AB23)))),
OFFSET(AC22,-INDEX(Forecast_Capex_Input!$CG$12:$CG$286,$Z23)+1,0)),NA)</f>
        <v>3</v>
      </c>
      <c r="AD23" s="28">
        <f t="shared" ca="1" si="9"/>
        <v>1</v>
      </c>
      <c r="AE23" s="82" t="b">
        <f t="shared" si="13"/>
        <v>0</v>
      </c>
      <c r="AF23" s="78" t="b">
        <v>0</v>
      </c>
      <c r="AG23" s="82" t="b">
        <f t="shared" si="10"/>
        <v>1</v>
      </c>
      <c r="AI23" s="55">
        <v>0</v>
      </c>
      <c r="AJ23" s="55">
        <v>0</v>
      </c>
      <c r="AK23" s="55">
        <v>0</v>
      </c>
      <c r="AL23" s="55">
        <v>0</v>
      </c>
      <c r="AM23" s="55">
        <v>0</v>
      </c>
      <c r="AN23" s="135">
        <v>0</v>
      </c>
      <c r="AP23" s="55">
        <v>0</v>
      </c>
      <c r="AQ23" s="55">
        <v>0</v>
      </c>
      <c r="AR23" s="55">
        <v>0</v>
      </c>
      <c r="AS23" s="55">
        <v>0</v>
      </c>
      <c r="AT23" s="55">
        <v>0</v>
      </c>
      <c r="AU23" s="135">
        <v>0</v>
      </c>
      <c r="AW23" s="55">
        <v>0</v>
      </c>
      <c r="AX23" s="55">
        <v>0</v>
      </c>
      <c r="AY23" s="55">
        <v>0</v>
      </c>
      <c r="AZ23" s="55">
        <v>0</v>
      </c>
      <c r="BA23" s="55">
        <v>0</v>
      </c>
      <c r="BB23" s="135">
        <v>0</v>
      </c>
      <c r="BD23" s="55">
        <v>0</v>
      </c>
      <c r="BE23" s="55">
        <v>0</v>
      </c>
      <c r="BF23" s="55">
        <v>0</v>
      </c>
      <c r="BG23" s="55">
        <v>0</v>
      </c>
      <c r="BH23" s="55">
        <v>0</v>
      </c>
      <c r="BI23" s="135">
        <v>0</v>
      </c>
      <c r="BK23" s="55">
        <v>0</v>
      </c>
      <c r="BL23" s="55">
        <v>0</v>
      </c>
      <c r="BM23" s="55">
        <v>0</v>
      </c>
      <c r="BN23" s="55">
        <v>0</v>
      </c>
      <c r="BO23" s="55">
        <v>0</v>
      </c>
      <c r="BP23" s="135">
        <v>0</v>
      </c>
      <c r="BR23" s="147">
        <v>0</v>
      </c>
      <c r="BS23" s="147">
        <v>1</v>
      </c>
      <c r="BT23" s="147">
        <v>0</v>
      </c>
      <c r="BU23" s="147">
        <v>0</v>
      </c>
      <c r="BV23" s="147">
        <v>0</v>
      </c>
      <c r="BX23" s="55">
        <v>0</v>
      </c>
      <c r="BY23" s="55">
        <v>0</v>
      </c>
      <c r="BZ23" s="55">
        <v>0</v>
      </c>
      <c r="CA23" s="55">
        <v>0</v>
      </c>
      <c r="CB23" s="55">
        <v>0</v>
      </c>
      <c r="CC23" s="135">
        <v>0</v>
      </c>
      <c r="CE23" s="55">
        <v>0</v>
      </c>
      <c r="CF23" s="55">
        <v>0</v>
      </c>
      <c r="CG23" s="55">
        <v>0</v>
      </c>
      <c r="CH23" s="55">
        <v>0</v>
      </c>
      <c r="CI23" s="55">
        <v>0</v>
      </c>
      <c r="CJ23" s="135">
        <v>0</v>
      </c>
      <c r="CL23" s="55">
        <v>0</v>
      </c>
      <c r="CM23" s="55">
        <v>0</v>
      </c>
      <c r="CN23" s="55">
        <v>0</v>
      </c>
      <c r="CO23" s="55">
        <v>0</v>
      </c>
      <c r="CP23" s="55">
        <v>0</v>
      </c>
      <c r="CQ23" s="135">
        <v>0</v>
      </c>
      <c r="CS23" s="67">
        <v>0</v>
      </c>
      <c r="CT23" s="67">
        <v>0</v>
      </c>
      <c r="CU23" s="67">
        <v>0</v>
      </c>
      <c r="CV23" s="67">
        <v>0</v>
      </c>
      <c r="CW23" s="67">
        <v>0</v>
      </c>
      <c r="CX23" s="135">
        <v>0</v>
      </c>
      <c r="CZ23" s="55">
        <v>0</v>
      </c>
      <c r="DA23" s="55">
        <v>0</v>
      </c>
      <c r="DB23" s="55">
        <v>0</v>
      </c>
      <c r="DC23" s="55">
        <v>0</v>
      </c>
      <c r="DD23" s="55">
        <v>0</v>
      </c>
      <c r="DE23" s="135">
        <v>0</v>
      </c>
      <c r="DG23" s="43" t="b" cm="1">
        <f t="array" aca="1" ref="DG23" ca="1">OR($G23=Forecast_Capex_Input!$BF$8:$BF$10)</f>
        <v>0</v>
      </c>
      <c r="DH23" s="43" cm="1">
        <f t="array" aca="1" ref="DH23" ca="1">IFERROR(INDEX(Forecast_Capex_Input!BG$12:BG$286,$Z23)
*(INDEX(Forecast_Capex_Input!$H$12:$H$286,$Z23)=Repex),0)
*$DG23</f>
        <v>0</v>
      </c>
      <c r="DI23" s="43" cm="1">
        <f t="array" aca="1" ref="DI23" ca="1">IFERROR(INDEX(Forecast_Capex_Input!BH$12:BH$286,$Z23)
*(INDEX(Forecast_Capex_Input!$H$12:$H$286,$Z23)=Repex),0)
*$DG23</f>
        <v>0</v>
      </c>
      <c r="DJ23" s="43" cm="1">
        <f t="array" aca="1" ref="DJ23" ca="1">IFERROR(INDEX(Forecast_Capex_Input!BI$12:BI$286,$Z23)
*(INDEX(Forecast_Capex_Input!$H$12:$H$286,$Z23)=Repex),0)
*$DG23</f>
        <v>0</v>
      </c>
      <c r="DK23" s="43" cm="1">
        <f t="array" aca="1" ref="DK23" ca="1">IFERROR(INDEX(Forecast_Capex_Input!BJ$12:BJ$286,$Z23)
*(INDEX(Forecast_Capex_Input!$H$12:$H$286,$Z23)=Repex),0)
*$DG23</f>
        <v>0</v>
      </c>
      <c r="DL23" s="43" cm="1">
        <f t="array" aca="1" ref="DL23" ca="1">IFERROR(INDEX(Forecast_Capex_Input!BK$12:BK$286,$Z23)
*(INDEX(Forecast_Capex_Input!$H$12:$H$286,$Z23)=Repex),0)
*$DG23</f>
        <v>0</v>
      </c>
      <c r="DM23" s="43" cm="1">
        <f t="array" aca="1" ref="DM23" ca="1">IFERROR(INDEX(Forecast_Capex_Input!BL$12:BL$286,$Z23)
*(INDEX(Forecast_Capex_Input!$H$12:$H$286,$Z23)=Repex),0)
*$DG23</f>
        <v>0</v>
      </c>
      <c r="DO23" s="43" t="b" cm="1">
        <f t="array" aca="1" ref="DO23" ca="1">OR($G23=Forecast_Capex_Input!$BN$8:$BN$9)</f>
        <v>1</v>
      </c>
      <c r="DP23" s="43" cm="1">
        <f t="array" aca="1" ref="DP23" ca="1">IFERROR(INDEX(Forecast_Capex_Input!BO$12:BO$286,$Z23)
*(INDEX(Forecast_Capex_Input!$H$12:$H$286,$Z23)=Repex),0)
*$DO23</f>
        <v>1</v>
      </c>
      <c r="DQ23" s="43" cm="1">
        <f t="array" aca="1" ref="DQ23" ca="1">IFERROR(INDEX(Forecast_Capex_Input!BP$12:BP$286,$Z23)
*(INDEX(Forecast_Capex_Input!$H$12:$H$286,$Z23)=Repex),0)
*$DO23</f>
        <v>0</v>
      </c>
      <c r="DR23" s="43" cm="1">
        <f t="array" aca="1" ref="DR23" ca="1">IFERROR(INDEX(Forecast_Capex_Input!BQ$12:BQ$286,$Z23)
*(INDEX(Forecast_Capex_Input!$H$12:$H$286,$Z23)=Repex),0)
*$DO23</f>
        <v>0</v>
      </c>
      <c r="DS23" s="43" cm="1">
        <f t="array" aca="1" ref="DS23" ca="1">IFERROR(INDEX(Forecast_Capex_Input!BR$12:BR$286,$Z23)
*(INDEX(Forecast_Capex_Input!$H$12:$H$286,$Z23)=Repex),0)
*$DO23</f>
        <v>0</v>
      </c>
      <c r="DT23" s="43" cm="1">
        <f t="array" aca="1" ref="DT23" ca="1">IFERROR(INDEX(Forecast_Capex_Input!BS$12:BS$286,$Z23)
*(INDEX(Forecast_Capex_Input!$H$12:$H$286,$Z23)=Repex),0)
*$DO23</f>
        <v>0</v>
      </c>
      <c r="DV23" s="43" t="b" cm="1">
        <f t="array" aca="1" ref="DV23" ca="1">OR($G23=Forecast_Capex_Input!$BU$8:$BU$10)</f>
        <v>0</v>
      </c>
      <c r="DW23" s="43" cm="1">
        <f t="array" aca="1" ref="DW23" ca="1">IFERROR(INDEX(Forecast_Capex_Input!BV$12:BV$286,$Z23)
*(INDEX(Forecast_Capex_Input!$H$12:$H$286,$Z23)=Repex),0)
*$DV23</f>
        <v>0</v>
      </c>
      <c r="DX23" s="43" cm="1">
        <f t="array" aca="1" ref="DX23" ca="1">IFERROR(INDEX(Forecast_Capex_Input!BW$12:BW$286,$Z23)
*(INDEX(Forecast_Capex_Input!$H$12:$H$286,$Z23)=Repex),0)
*$DV23</f>
        <v>0</v>
      </c>
      <c r="DY23" s="43" cm="1">
        <f t="array" aca="1" ref="DY23" ca="1">IFERROR(INDEX(Forecast_Capex_Input!BX$12:BX$286,$Z23)
*(INDEX(Forecast_Capex_Input!$H$12:$H$286,$Z23)=Repex),0)
*$DV23</f>
        <v>0</v>
      </c>
      <c r="DZ23" s="43" cm="1">
        <f t="array" aca="1" ref="DZ23" ca="1">IFERROR(INDEX(Forecast_Capex_Input!BY$12:BY$286,$Z23)
*(INDEX(Forecast_Capex_Input!$H$12:$H$286,$Z23)=Repex),0)
*$DV23</f>
        <v>0</v>
      </c>
      <c r="EA23" s="43" cm="1">
        <f t="array" aca="1" ref="EA23" ca="1">IFERROR(INDEX(Forecast_Capex_Input!BZ$12:BZ$286,$Z23)
*(INDEX(Forecast_Capex_Input!$H$12:$H$286,$Z23)=Repex),0)
*$DV23</f>
        <v>0</v>
      </c>
      <c r="EB23" s="43" cm="1">
        <f t="array" aca="1" ref="EB23" ca="1">IFERROR(INDEX(Forecast_Capex_Input!CA$12:CA$286,$Z23)
*(INDEX(Forecast_Capex_Input!$H$12:$H$286,$Z23)=Repex),0)
*$DV23</f>
        <v>0</v>
      </c>
      <c r="EC23" s="43" cm="1">
        <f t="array" aca="1" ref="EC23" ca="1">IFERROR(INDEX(Forecast_Capex_Input!CB$12:CB$286,$Z23)
*(INDEX(Forecast_Capex_Input!$H$12:$H$286,$Z23)=Repex),0)
*$DV23</f>
        <v>0</v>
      </c>
      <c r="ED23" s="43" cm="1">
        <f t="array" aca="1" ref="ED23" ca="1">IFERROR(INDEX(Forecast_Capex_Input!CC$12:CC$286,$Z23)
*(INDEX(Forecast_Capex_Input!$H$12:$H$286,$Z23)=Repex),0)
*$DV23</f>
        <v>0</v>
      </c>
      <c r="EF23" s="86" t="str">
        <f t="shared" si="11"/>
        <v>N/A</v>
      </c>
      <c r="EG23" s="28" t="str">
        <f>IFERROR(RANK(EF23,EF$11:EF$1010,0)+COUNTIF(EF$11:EF23,EF23)-1,NA)</f>
        <v>N/A</v>
      </c>
    </row>
    <row r="24" spans="3:137" x14ac:dyDescent="0.2">
      <c r="C24" s="28">
        <f t="shared" si="12"/>
        <v>14</v>
      </c>
      <c r="D24" s="9" t="str" cm="1">
        <f t="array" ref="D24">IFERROR(INDEX(Forecast_Capex_Input!$D$12:$D$286,$Z24),NA)</f>
        <v>Auxiliary transformer renewal program</v>
      </c>
      <c r="E24" s="24" t="b" cm="1">
        <f t="array" ref="E24">IF($Z24=NA,NA,INDEX(Forecast_Capex_Input!$E$12:$E$286,$Z24))</f>
        <v>0</v>
      </c>
      <c r="F24" s="9" t="str" cm="1">
        <f t="array" aca="1" ref="F24" ca="1">IFERROR(INDEX(General!$E$25:$E$26,$AA24),NA)</f>
        <v>Non-Labour</v>
      </c>
      <c r="G24" s="9" t="str" cm="1">
        <f t="array" aca="1" ref="G24" ca="1">IFERROR(INDEX(Forecast_Capex_Input!$AI$11:$BB$11,$AC24),NA)</f>
        <v>Substations</v>
      </c>
      <c r="H24" s="50" cm="1">
        <f t="array" aca="1" ref="H24" ca="1">IFERROR(INDEX(Forecast_Capex_Input!$AI$12:$BB$286,$Z24,$AC24),NA)</f>
        <v>1</v>
      </c>
      <c r="I24" s="150" t="str" cm="1">
        <f t="array" ref="I24">IFERROR(INDEX(Forecast_Capex_Input!$F$12:$F$286,$Z24),NA)</f>
        <v>Replacement Expenditure</v>
      </c>
      <c r="J24" s="150" t="str" cm="1">
        <f t="array" ref="J24">IFERROR(INDEX(Forecast_Capex_Input!G$12:G$286,$Z24),NA)</f>
        <v>Substation</v>
      </c>
      <c r="K24" s="150" t="str" cm="1">
        <f t="array" ref="K24">IFERROR(INDEX(Forecast_Capex_Input!H$12:H$286,$Z24),NA)</f>
        <v>Repex</v>
      </c>
      <c r="L24" s="150" t="str" cm="1">
        <f t="array" ref="L24">IFERROR(INDEX(Forecast_Capex_Input!I$12:I$286,$Z24),NA)</f>
        <v>N/A</v>
      </c>
      <c r="M24" s="150" t="str" cm="1">
        <f t="array" ref="M24">IFERROR(INDEX(Forecast_Capex_Input!J$12:J$286,$Z24),NA)</f>
        <v>N/A</v>
      </c>
      <c r="N24" s="150" t="str" cm="1">
        <f t="array" ref="N24">IFERROR(INDEX(Forecast_Capex_Input!K$12:K$286,$Z24),NA)</f>
        <v>Substations - Site Establishment and supporting assets</v>
      </c>
      <c r="O24" s="150" t="str" cm="1">
        <f t="array" ref="O24">IFERROR(INDEX(Forecast_Capex_Input!L$12:L$286,$Z24),NA)</f>
        <v>Substations - Safe and Reliable Network</v>
      </c>
      <c r="P24" s="150" t="str" cm="1">
        <f t="array" ref="P24">IFERROR(INDEX(Forecast_Capex_Input!M$12:M$286,$Z24),NA)</f>
        <v>N/A</v>
      </c>
      <c r="Q24" s="24" t="str" cm="1">
        <f t="array" ref="Q24">IFERROR(INDEX(Forecast_Capex_Input!N$12:N$286,$Z24),NA)</f>
        <v>No</v>
      </c>
      <c r="R24" s="190" cm="1">
        <f t="array" ref="R24">IFERROR(INDEX(Forecast_Capex_Input!O$12:O$286,$Z24),0)</f>
        <v>0</v>
      </c>
      <c r="S24" s="24" t="str" cm="1">
        <f t="array" ref="S24">IFERROR(INDEX(Forecast_Capex_Input!P$12:P$286,$Z24),0)</f>
        <v>Safety security &amp; reliability</v>
      </c>
      <c r="T24" s="150" t="str" cm="1">
        <f t="array" aca="1" ref="T24" ca="1">IFERROR(INDEX(General!$K$91:$K$110,$AC24),NA)</f>
        <v>Substations (2018 onwards)</v>
      </c>
      <c r="U24" s="43" cm="1">
        <f t="array" aca="1" ref="U24" ca="1">IFERROR(
IF($F24=General!$E$25,INDEX(Forecast_Capex_Input!S$12:S$286,$Z24),
INDEX(Forecast_Capex_Input!T$12:T$286,$Z24)),0)</f>
        <v>1</v>
      </c>
      <c r="V24" s="82" t="b">
        <f>IFERROR(INDEX(Overheads!$T$19:$T$26,MATCH($I24,Overheads!$E$19:$E$26,0)),FALSE)</f>
        <v>1</v>
      </c>
      <c r="W24" s="209" t="str" cm="1">
        <f t="array" ref="W24">IFERROR(
INDEX(Forecast_Capex_Input!CN$12:CN$286,$Z24),0)</f>
        <v>FY22</v>
      </c>
      <c r="X24" s="209">
        <f>IFERROR(
MATCH($W24,General!$L$39:$S$39,0),1)</f>
        <v>2</v>
      </c>
      <c r="Z24" s="28">
        <f>IFERROR(
IF(MATCH($C24,Forecast_Capex_Input!$CI$12:$CI$286,1)+1&gt;MAX(Forecast_Capex_Input!$C$12:$C$286),NA,
MATCH($C24,Forecast_Capex_Input!$CI$12:$CI$286,1)+1),1)</f>
        <v>7</v>
      </c>
      <c r="AA24" s="28" cm="1">
        <f t="array" aca="1" ref="AA24" ca="1">IFERROR(
IF(Z23&lt;&gt;Z24,1,
IF(COUNTIF(OFFSET(AA23,0,0,-INDEX(Forecast_Capex_Input!$CG$12:$CG$286,$Z24)),AA23)=INDEX(Forecast_Capex_Input!$CG$12:$CG$286,$Z24),AA23+1,AA23)),NA)</f>
        <v>2</v>
      </c>
      <c r="AB24" s="28" cm="1">
        <f t="array" ref="AB24">IFERROR($C24-IF($Z24=1,1,INDEX(Forecast_Capex_Input!$CI$12:$CI$286,$Z24-1))+1,NA)</f>
        <v>2</v>
      </c>
      <c r="AC24" s="28" cm="1">
        <f t="array" aca="1" ref="AC24" ca="1">IFERROR(IF(AA24=1,
INDEX(Forecast_Capex_Input!$AI$10:$BB$10,SMALL(IF(INDEX(Forecast_Capex_Input!$AI$12:$BB$286,$Z24,0)&gt;0,COLUMN(Forecast_Capex_Input!$AI$10:$BB$10)-COLUMN(Forecast_Capex_Input!$AI$12)+1),ROWS(OFFSET(AC23,0,0,-$AB24)))),
OFFSET(AC23,-INDEX(Forecast_Capex_Input!$CG$12:$CG$286,$Z24)+1,0)),NA)</f>
        <v>3</v>
      </c>
      <c r="AD24" s="28">
        <f t="shared" ca="1" si="9"/>
        <v>2</v>
      </c>
      <c r="AE24" s="82" t="b">
        <f t="shared" si="13"/>
        <v>0</v>
      </c>
      <c r="AF24" s="78" t="b">
        <v>0</v>
      </c>
      <c r="AG24" s="82" t="b">
        <f t="shared" si="10"/>
        <v>1</v>
      </c>
      <c r="AI24" s="55">
        <v>0</v>
      </c>
      <c r="AJ24" s="55">
        <v>0</v>
      </c>
      <c r="AK24" s="55">
        <v>0</v>
      </c>
      <c r="AL24" s="55">
        <v>0</v>
      </c>
      <c r="AM24" s="55">
        <v>0</v>
      </c>
      <c r="AN24" s="135">
        <v>0</v>
      </c>
      <c r="AP24" s="55">
        <v>0</v>
      </c>
      <c r="AQ24" s="55">
        <v>0</v>
      </c>
      <c r="AR24" s="55">
        <v>0</v>
      </c>
      <c r="AS24" s="55">
        <v>0</v>
      </c>
      <c r="AT24" s="55">
        <v>0</v>
      </c>
      <c r="AU24" s="135">
        <v>0</v>
      </c>
      <c r="AW24" s="55">
        <v>0</v>
      </c>
      <c r="AX24" s="55">
        <v>0</v>
      </c>
      <c r="AY24" s="55">
        <v>0</v>
      </c>
      <c r="AZ24" s="55">
        <v>0</v>
      </c>
      <c r="BA24" s="55">
        <v>0</v>
      </c>
      <c r="BB24" s="135">
        <v>0</v>
      </c>
      <c r="BD24" s="55">
        <v>0</v>
      </c>
      <c r="BE24" s="55">
        <v>0</v>
      </c>
      <c r="BF24" s="55">
        <v>0</v>
      </c>
      <c r="BG24" s="55">
        <v>0</v>
      </c>
      <c r="BH24" s="55">
        <v>0</v>
      </c>
      <c r="BI24" s="135">
        <v>0</v>
      </c>
      <c r="BK24" s="55">
        <v>0</v>
      </c>
      <c r="BL24" s="55">
        <v>0</v>
      </c>
      <c r="BM24" s="55">
        <v>0</v>
      </c>
      <c r="BN24" s="55">
        <v>0</v>
      </c>
      <c r="BO24" s="55">
        <v>0</v>
      </c>
      <c r="BP24" s="135">
        <v>0</v>
      </c>
      <c r="BR24" s="147">
        <v>0</v>
      </c>
      <c r="BS24" s="147">
        <v>1</v>
      </c>
      <c r="BT24" s="147">
        <v>0</v>
      </c>
      <c r="BU24" s="147">
        <v>0</v>
      </c>
      <c r="BV24" s="147">
        <v>0</v>
      </c>
      <c r="BX24" s="55">
        <v>0</v>
      </c>
      <c r="BY24" s="55">
        <v>0</v>
      </c>
      <c r="BZ24" s="55">
        <v>0</v>
      </c>
      <c r="CA24" s="55">
        <v>0</v>
      </c>
      <c r="CB24" s="55">
        <v>0</v>
      </c>
      <c r="CC24" s="135">
        <v>0</v>
      </c>
      <c r="CE24" s="55">
        <v>0</v>
      </c>
      <c r="CF24" s="55">
        <v>0</v>
      </c>
      <c r="CG24" s="55">
        <v>0</v>
      </c>
      <c r="CH24" s="55">
        <v>0</v>
      </c>
      <c r="CI24" s="55">
        <v>0</v>
      </c>
      <c r="CJ24" s="135">
        <v>0</v>
      </c>
      <c r="CL24" s="55">
        <v>0</v>
      </c>
      <c r="CM24" s="55">
        <v>0</v>
      </c>
      <c r="CN24" s="55">
        <v>0</v>
      </c>
      <c r="CO24" s="55">
        <v>0</v>
      </c>
      <c r="CP24" s="55">
        <v>0</v>
      </c>
      <c r="CQ24" s="135">
        <v>0</v>
      </c>
      <c r="CS24" s="67">
        <v>0</v>
      </c>
      <c r="CT24" s="67">
        <v>0</v>
      </c>
      <c r="CU24" s="67">
        <v>0</v>
      </c>
      <c r="CV24" s="67">
        <v>0</v>
      </c>
      <c r="CW24" s="67">
        <v>0</v>
      </c>
      <c r="CX24" s="135">
        <v>0</v>
      </c>
      <c r="CZ24" s="55">
        <v>0</v>
      </c>
      <c r="DA24" s="55">
        <v>0</v>
      </c>
      <c r="DB24" s="55">
        <v>0</v>
      </c>
      <c r="DC24" s="55">
        <v>0</v>
      </c>
      <c r="DD24" s="55">
        <v>0</v>
      </c>
      <c r="DE24" s="135">
        <v>0</v>
      </c>
      <c r="DG24" s="43" t="b" cm="1">
        <f t="array" aca="1" ref="DG24" ca="1">OR($G24=Forecast_Capex_Input!$BF$8:$BF$10)</f>
        <v>0</v>
      </c>
      <c r="DH24" s="43" cm="1">
        <f t="array" aca="1" ref="DH24" ca="1">IFERROR(INDEX(Forecast_Capex_Input!BG$12:BG$286,$Z24)
*(INDEX(Forecast_Capex_Input!$H$12:$H$286,$Z24)=Repex),0)
*$DG24</f>
        <v>0</v>
      </c>
      <c r="DI24" s="43" cm="1">
        <f t="array" aca="1" ref="DI24" ca="1">IFERROR(INDEX(Forecast_Capex_Input!BH$12:BH$286,$Z24)
*(INDEX(Forecast_Capex_Input!$H$12:$H$286,$Z24)=Repex),0)
*$DG24</f>
        <v>0</v>
      </c>
      <c r="DJ24" s="43" cm="1">
        <f t="array" aca="1" ref="DJ24" ca="1">IFERROR(INDEX(Forecast_Capex_Input!BI$12:BI$286,$Z24)
*(INDEX(Forecast_Capex_Input!$H$12:$H$286,$Z24)=Repex),0)
*$DG24</f>
        <v>0</v>
      </c>
      <c r="DK24" s="43" cm="1">
        <f t="array" aca="1" ref="DK24" ca="1">IFERROR(INDEX(Forecast_Capex_Input!BJ$12:BJ$286,$Z24)
*(INDEX(Forecast_Capex_Input!$H$12:$H$286,$Z24)=Repex),0)
*$DG24</f>
        <v>0</v>
      </c>
      <c r="DL24" s="43" cm="1">
        <f t="array" aca="1" ref="DL24" ca="1">IFERROR(INDEX(Forecast_Capex_Input!BK$12:BK$286,$Z24)
*(INDEX(Forecast_Capex_Input!$H$12:$H$286,$Z24)=Repex),0)
*$DG24</f>
        <v>0</v>
      </c>
      <c r="DM24" s="43" cm="1">
        <f t="array" aca="1" ref="DM24" ca="1">IFERROR(INDEX(Forecast_Capex_Input!BL$12:BL$286,$Z24)
*(INDEX(Forecast_Capex_Input!$H$12:$H$286,$Z24)=Repex),0)
*$DG24</f>
        <v>0</v>
      </c>
      <c r="DO24" s="43" t="b" cm="1">
        <f t="array" aca="1" ref="DO24" ca="1">OR($G24=Forecast_Capex_Input!$BN$8:$BN$9)</f>
        <v>1</v>
      </c>
      <c r="DP24" s="43" cm="1">
        <f t="array" aca="1" ref="DP24" ca="1">IFERROR(INDEX(Forecast_Capex_Input!BO$12:BO$286,$Z24)
*(INDEX(Forecast_Capex_Input!$H$12:$H$286,$Z24)=Repex),0)
*$DO24</f>
        <v>1</v>
      </c>
      <c r="DQ24" s="43" cm="1">
        <f t="array" aca="1" ref="DQ24" ca="1">IFERROR(INDEX(Forecast_Capex_Input!BP$12:BP$286,$Z24)
*(INDEX(Forecast_Capex_Input!$H$12:$H$286,$Z24)=Repex),0)
*$DO24</f>
        <v>0</v>
      </c>
      <c r="DR24" s="43" cm="1">
        <f t="array" aca="1" ref="DR24" ca="1">IFERROR(INDEX(Forecast_Capex_Input!BQ$12:BQ$286,$Z24)
*(INDEX(Forecast_Capex_Input!$H$12:$H$286,$Z24)=Repex),0)
*$DO24</f>
        <v>0</v>
      </c>
      <c r="DS24" s="43" cm="1">
        <f t="array" aca="1" ref="DS24" ca="1">IFERROR(INDEX(Forecast_Capex_Input!BR$12:BR$286,$Z24)
*(INDEX(Forecast_Capex_Input!$H$12:$H$286,$Z24)=Repex),0)
*$DO24</f>
        <v>0</v>
      </c>
      <c r="DT24" s="43" cm="1">
        <f t="array" aca="1" ref="DT24" ca="1">IFERROR(INDEX(Forecast_Capex_Input!BS$12:BS$286,$Z24)
*(INDEX(Forecast_Capex_Input!$H$12:$H$286,$Z24)=Repex),0)
*$DO24</f>
        <v>0</v>
      </c>
      <c r="DV24" s="43" t="b" cm="1">
        <f t="array" aca="1" ref="DV24" ca="1">OR($G24=Forecast_Capex_Input!$BU$8:$BU$10)</f>
        <v>0</v>
      </c>
      <c r="DW24" s="43" cm="1">
        <f t="array" aca="1" ref="DW24" ca="1">IFERROR(INDEX(Forecast_Capex_Input!BV$12:BV$286,$Z24)
*(INDEX(Forecast_Capex_Input!$H$12:$H$286,$Z24)=Repex),0)
*$DV24</f>
        <v>0</v>
      </c>
      <c r="DX24" s="43" cm="1">
        <f t="array" aca="1" ref="DX24" ca="1">IFERROR(INDEX(Forecast_Capex_Input!BW$12:BW$286,$Z24)
*(INDEX(Forecast_Capex_Input!$H$12:$H$286,$Z24)=Repex),0)
*$DV24</f>
        <v>0</v>
      </c>
      <c r="DY24" s="43" cm="1">
        <f t="array" aca="1" ref="DY24" ca="1">IFERROR(INDEX(Forecast_Capex_Input!BX$12:BX$286,$Z24)
*(INDEX(Forecast_Capex_Input!$H$12:$H$286,$Z24)=Repex),0)
*$DV24</f>
        <v>0</v>
      </c>
      <c r="DZ24" s="43" cm="1">
        <f t="array" aca="1" ref="DZ24" ca="1">IFERROR(INDEX(Forecast_Capex_Input!BY$12:BY$286,$Z24)
*(INDEX(Forecast_Capex_Input!$H$12:$H$286,$Z24)=Repex),0)
*$DV24</f>
        <v>0</v>
      </c>
      <c r="EA24" s="43" cm="1">
        <f t="array" aca="1" ref="EA24" ca="1">IFERROR(INDEX(Forecast_Capex_Input!BZ$12:BZ$286,$Z24)
*(INDEX(Forecast_Capex_Input!$H$12:$H$286,$Z24)=Repex),0)
*$DV24</f>
        <v>0</v>
      </c>
      <c r="EB24" s="43" cm="1">
        <f t="array" aca="1" ref="EB24" ca="1">IFERROR(INDEX(Forecast_Capex_Input!CA$12:CA$286,$Z24)
*(INDEX(Forecast_Capex_Input!$H$12:$H$286,$Z24)=Repex),0)
*$DV24</f>
        <v>0</v>
      </c>
      <c r="EC24" s="43" cm="1">
        <f t="array" aca="1" ref="EC24" ca="1">IFERROR(INDEX(Forecast_Capex_Input!CB$12:CB$286,$Z24)
*(INDEX(Forecast_Capex_Input!$H$12:$H$286,$Z24)=Repex),0)
*$DV24</f>
        <v>0</v>
      </c>
      <c r="ED24" s="43" cm="1">
        <f t="array" aca="1" ref="ED24" ca="1">IFERROR(INDEX(Forecast_Capex_Input!CC$12:CC$286,$Z24)
*(INDEX(Forecast_Capex_Input!$H$12:$H$286,$Z24)=Repex),0)
*$DV24</f>
        <v>0</v>
      </c>
      <c r="EF24" s="86" t="str">
        <f t="shared" si="11"/>
        <v>N/A</v>
      </c>
      <c r="EG24" s="28" t="str">
        <f>IFERROR(RANK(EF24,EF$11:EF$1010,0)+COUNTIF(EF$11:EF24,EF24)-1,NA)</f>
        <v>N/A</v>
      </c>
    </row>
    <row r="25" spans="3:137" x14ac:dyDescent="0.2">
      <c r="C25" s="28">
        <f t="shared" si="12"/>
        <v>15</v>
      </c>
      <c r="D25" s="9" t="str" cm="1">
        <f t="array" ref="D25">IFERROR(INDEX(Forecast_Capex_Input!$D$12:$D$286,$Z25),NA)</f>
        <v>Circuit Breaker Program</v>
      </c>
      <c r="E25" s="24" t="b" cm="1">
        <f t="array" ref="E25">IF($Z25=NA,NA,INDEX(Forecast_Capex_Input!$E$12:$E$286,$Z25))</f>
        <v>1</v>
      </c>
      <c r="F25" s="9" t="str" cm="1">
        <f t="array" aca="1" ref="F25" ca="1">IFERROR(INDEX(General!$E$25:$E$26,$AA25),NA)</f>
        <v>Labour</v>
      </c>
      <c r="G25" s="9" t="str" cm="1">
        <f t="array" aca="1" ref="G25" ca="1">IFERROR(INDEX(Forecast_Capex_Input!$AI$11:$BB$11,$AC25),NA)</f>
        <v>Substations</v>
      </c>
      <c r="H25" s="50" cm="1">
        <f t="array" aca="1" ref="H25" ca="1">IFERROR(INDEX(Forecast_Capex_Input!$AI$12:$BB$286,$Z25,$AC25),NA)</f>
        <v>1</v>
      </c>
      <c r="I25" s="150" t="str" cm="1">
        <f t="array" ref="I25">IFERROR(INDEX(Forecast_Capex_Input!$F$12:$F$286,$Z25),NA)</f>
        <v>Replacement Expenditure</v>
      </c>
      <c r="J25" s="150" t="str" cm="1">
        <f t="array" ref="J25">IFERROR(INDEX(Forecast_Capex_Input!G$12:G$286,$Z25),NA)</f>
        <v>Substation</v>
      </c>
      <c r="K25" s="150" t="str" cm="1">
        <f t="array" ref="K25">IFERROR(INDEX(Forecast_Capex_Input!H$12:H$286,$Z25),NA)</f>
        <v>Repex</v>
      </c>
      <c r="L25" s="150" t="str" cm="1">
        <f t="array" ref="L25">IFERROR(INDEX(Forecast_Capex_Input!I$12:I$286,$Z25),NA)</f>
        <v>N/A</v>
      </c>
      <c r="M25" s="150" t="str" cm="1">
        <f t="array" ref="M25">IFERROR(INDEX(Forecast_Capex_Input!J$12:J$286,$Z25),NA)</f>
        <v>N/A</v>
      </c>
      <c r="N25" s="150" t="str" cm="1">
        <f t="array" ref="N25">IFERROR(INDEX(Forecast_Capex_Input!K$12:K$286,$Z25),NA)</f>
        <v>Substations - Switchbay Equipment</v>
      </c>
      <c r="O25" s="150" t="str" cm="1">
        <f t="array" ref="O25">IFERROR(INDEX(Forecast_Capex_Input!L$12:L$286,$Z25),NA)</f>
        <v>Substations - Safe and Reliable Network</v>
      </c>
      <c r="P25" s="150" t="str" cm="1">
        <f t="array" ref="P25">IFERROR(INDEX(Forecast_Capex_Input!M$12:M$286,$Z25),NA)</f>
        <v>N/A</v>
      </c>
      <c r="Q25" s="24" t="str" cm="1">
        <f t="array" ref="Q25">IFERROR(INDEX(Forecast_Capex_Input!N$12:N$286,$Z25),NA)</f>
        <v>No</v>
      </c>
      <c r="R25" s="190" cm="1">
        <f t="array" ref="R25">IFERROR(INDEX(Forecast_Capex_Input!O$12:O$286,$Z25),0)</f>
        <v>0</v>
      </c>
      <c r="S25" s="24" t="str" cm="1">
        <f t="array" ref="S25">IFERROR(INDEX(Forecast_Capex_Input!P$12:P$286,$Z25),0)</f>
        <v>Safety security &amp; reliability</v>
      </c>
      <c r="T25" s="150" t="str" cm="1">
        <f t="array" aca="1" ref="T25" ca="1">IFERROR(INDEX(General!$K$91:$K$110,$AC25),NA)</f>
        <v>Substations (2018 onwards)</v>
      </c>
      <c r="U25" s="43" cm="1">
        <f t="array" aca="1" ref="U25" ca="1">IFERROR(
IF($F25=General!$E$25,INDEX(Forecast_Capex_Input!S$12:S$286,$Z25),
INDEX(Forecast_Capex_Input!T$12:T$286,$Z25)),0)</f>
        <v>0.28647333961870508</v>
      </c>
      <c r="V25" s="82" t="b">
        <f>IFERROR(INDEX(Overheads!$T$19:$T$26,MATCH($I25,Overheads!$E$19:$E$26,0)),FALSE)</f>
        <v>1</v>
      </c>
      <c r="W25" s="209" t="str" cm="1">
        <f t="array" ref="W25">IFERROR(
INDEX(Forecast_Capex_Input!CN$12:CN$286,$Z25),0)</f>
        <v>FY22</v>
      </c>
      <c r="X25" s="209">
        <f>IFERROR(
MATCH($W25,General!$L$39:$S$39,0),1)</f>
        <v>2</v>
      </c>
      <c r="Z25" s="28">
        <f>IFERROR(
IF(MATCH($C25,Forecast_Capex_Input!$CI$12:$CI$286,1)+1&gt;MAX(Forecast_Capex_Input!$C$12:$C$286),NA,
MATCH($C25,Forecast_Capex_Input!$CI$12:$CI$286,1)+1),1)</f>
        <v>8</v>
      </c>
      <c r="AA25" s="28" cm="1">
        <f t="array" aca="1" ref="AA25" ca="1">IFERROR(
IF(Z24&lt;&gt;Z25,1,
IF(COUNTIF(OFFSET(AA24,0,0,-INDEX(Forecast_Capex_Input!$CG$12:$CG$286,$Z25)),AA24)=INDEX(Forecast_Capex_Input!$CG$12:$CG$286,$Z25),AA24+1,AA24)),NA)</f>
        <v>1</v>
      </c>
      <c r="AB25" s="28" cm="1">
        <f t="array" ref="AB25">IFERROR($C25-IF($Z25=1,1,INDEX(Forecast_Capex_Input!$CI$12:$CI$286,$Z25-1))+1,NA)</f>
        <v>1</v>
      </c>
      <c r="AC25" s="28" cm="1">
        <f t="array" aca="1" ref="AC25" ca="1">IFERROR(IF(AA25=1,
INDEX(Forecast_Capex_Input!$AI$10:$BB$10,SMALL(IF(INDEX(Forecast_Capex_Input!$AI$12:$BB$286,$Z25,0)&gt;0,COLUMN(Forecast_Capex_Input!$AI$10:$BB$10)-COLUMN(Forecast_Capex_Input!$AI$12)+1),ROWS(OFFSET(AC24,0,0,-$AB25)))),
OFFSET(AC24,-INDEX(Forecast_Capex_Input!$CG$12:$CG$286,$Z25)+1,0)),NA)</f>
        <v>3</v>
      </c>
      <c r="AD25" s="28">
        <f t="shared" ca="1" si="9"/>
        <v>1</v>
      </c>
      <c r="AE25" s="82" t="b">
        <f t="shared" si="13"/>
        <v>0</v>
      </c>
      <c r="AF25" s="78" t="b">
        <v>0</v>
      </c>
      <c r="AG25" s="82" t="b">
        <f t="shared" si="10"/>
        <v>1</v>
      </c>
      <c r="AI25" s="55">
        <v>2.0732846746424713</v>
      </c>
      <c r="AJ25" s="55">
        <v>1.8848042496749735</v>
      </c>
      <c r="AK25" s="55">
        <v>0.94240212483748675</v>
      </c>
      <c r="AL25" s="55">
        <v>2.0732846746424713</v>
      </c>
      <c r="AM25" s="55">
        <v>2.1675248871262198</v>
      </c>
      <c r="AN25" s="135">
        <v>9.1413006109236221</v>
      </c>
      <c r="AP25" s="55">
        <v>2.0091468750271058</v>
      </c>
      <c r="AQ25" s="55">
        <v>1.8503813173369579</v>
      </c>
      <c r="AR25" s="55">
        <v>0.9358733161301942</v>
      </c>
      <c r="AS25" s="55">
        <v>2.0678373668299193</v>
      </c>
      <c r="AT25" s="55">
        <v>2.1683358143715679</v>
      </c>
      <c r="AU25" s="135">
        <v>9.031574689695745</v>
      </c>
      <c r="AW25" s="55">
        <v>0.24220548628444494</v>
      </c>
      <c r="AX25" s="55">
        <v>0.2090615866496276</v>
      </c>
      <c r="AY25" s="55">
        <v>0.12981773401414726</v>
      </c>
      <c r="AZ25" s="55">
        <v>0.29082554952004147</v>
      </c>
      <c r="BA25" s="55">
        <v>0.27004301064008379</v>
      </c>
      <c r="BB25" s="135">
        <v>1.1419533671083451</v>
      </c>
      <c r="BD25" s="55">
        <v>4.7160046285247052E-2</v>
      </c>
      <c r="BE25" s="55">
        <v>4.0979647203753182E-2</v>
      </c>
      <c r="BF25" s="55">
        <v>2.48903916698184E-2</v>
      </c>
      <c r="BG25" s="55">
        <v>5.5377798762900492E-2</v>
      </c>
      <c r="BH25" s="55">
        <v>5.230377766583879E-2</v>
      </c>
      <c r="BI25" s="135">
        <v>0.22071166158755792</v>
      </c>
      <c r="BK25" s="55">
        <v>2.2985124075967978</v>
      </c>
      <c r="BL25" s="55">
        <v>2.1004225511903387</v>
      </c>
      <c r="BM25" s="55">
        <v>1.0905814418141599</v>
      </c>
      <c r="BN25" s="55">
        <v>2.4140407151128609</v>
      </c>
      <c r="BO25" s="55">
        <v>2.4906826026774902</v>
      </c>
      <c r="BP25" s="135">
        <v>10.394239718391647</v>
      </c>
      <c r="BR25" s="147">
        <v>0.1</v>
      </c>
      <c r="BS25" s="147">
        <v>0.11</v>
      </c>
      <c r="BT25" s="147">
        <v>0.14000000000000001</v>
      </c>
      <c r="BU25" s="147">
        <v>0.32</v>
      </c>
      <c r="BV25" s="147">
        <v>0.33</v>
      </c>
      <c r="BX25" s="55">
        <v>0.91413006109236228</v>
      </c>
      <c r="BY25" s="55">
        <v>1.0055430672015984</v>
      </c>
      <c r="BZ25" s="55">
        <v>1.2797820855293072</v>
      </c>
      <c r="CA25" s="55">
        <v>2.9252161954955591</v>
      </c>
      <c r="CB25" s="55">
        <v>3.0166292016047955</v>
      </c>
      <c r="CC25" s="135">
        <v>9.1413006109236221</v>
      </c>
      <c r="CE25" s="55">
        <v>0.9031574689695745</v>
      </c>
      <c r="CF25" s="55">
        <v>0.99347321586653192</v>
      </c>
      <c r="CG25" s="55">
        <v>1.2644204565574044</v>
      </c>
      <c r="CH25" s="55">
        <v>2.8901039007026386</v>
      </c>
      <c r="CI25" s="55">
        <v>2.9804196475995961</v>
      </c>
      <c r="CJ25" s="135">
        <v>9.031574689695745</v>
      </c>
      <c r="CL25" s="55">
        <v>0.11419533671083451</v>
      </c>
      <c r="CM25" s="55">
        <v>0.12561487038191796</v>
      </c>
      <c r="CN25" s="55">
        <v>0.15987347139516833</v>
      </c>
      <c r="CO25" s="55">
        <v>0.3654250774746704</v>
      </c>
      <c r="CP25" s="55">
        <v>0.3768446111457539</v>
      </c>
      <c r="CQ25" s="135">
        <v>1.1419533671083451</v>
      </c>
      <c r="CS25" s="67">
        <v>2.2071166158755793E-2</v>
      </c>
      <c r="CT25" s="67">
        <v>2.4278282774631371E-2</v>
      </c>
      <c r="CU25" s="67">
        <v>3.0899632622258113E-2</v>
      </c>
      <c r="CV25" s="67">
        <v>7.0627731708018532E-2</v>
      </c>
      <c r="CW25" s="67">
        <v>7.2834848323894114E-2</v>
      </c>
      <c r="CX25" s="135">
        <v>0.22071166158755792</v>
      </c>
      <c r="CZ25" s="55">
        <v>1.0394239718391649</v>
      </c>
      <c r="DA25" s="55">
        <v>1.1433663690230811</v>
      </c>
      <c r="DB25" s="55">
        <v>1.455193560574831</v>
      </c>
      <c r="DC25" s="55">
        <v>3.3261567098853275</v>
      </c>
      <c r="DD25" s="55">
        <v>3.4300991070692439</v>
      </c>
      <c r="DE25" s="135">
        <v>10.394239718391649</v>
      </c>
      <c r="DG25" s="43" t="b" cm="1">
        <f t="array" aca="1" ref="DG25" ca="1">OR($G25=Forecast_Capex_Input!$BF$8:$BF$10)</f>
        <v>0</v>
      </c>
      <c r="DH25" s="43" cm="1">
        <f t="array" aca="1" ref="DH25" ca="1">IFERROR(INDEX(Forecast_Capex_Input!BG$12:BG$286,$Z25)
*(INDEX(Forecast_Capex_Input!$H$12:$H$286,$Z25)=Repex),0)
*$DG25</f>
        <v>0</v>
      </c>
      <c r="DI25" s="43" cm="1">
        <f t="array" aca="1" ref="DI25" ca="1">IFERROR(INDEX(Forecast_Capex_Input!BH$12:BH$286,$Z25)
*(INDEX(Forecast_Capex_Input!$H$12:$H$286,$Z25)=Repex),0)
*$DG25</f>
        <v>0</v>
      </c>
      <c r="DJ25" s="43" cm="1">
        <f t="array" aca="1" ref="DJ25" ca="1">IFERROR(INDEX(Forecast_Capex_Input!BI$12:BI$286,$Z25)
*(INDEX(Forecast_Capex_Input!$H$12:$H$286,$Z25)=Repex),0)
*$DG25</f>
        <v>0</v>
      </c>
      <c r="DK25" s="43" cm="1">
        <f t="array" aca="1" ref="DK25" ca="1">IFERROR(INDEX(Forecast_Capex_Input!BJ$12:BJ$286,$Z25)
*(INDEX(Forecast_Capex_Input!$H$12:$H$286,$Z25)=Repex),0)
*$DG25</f>
        <v>0</v>
      </c>
      <c r="DL25" s="43" cm="1">
        <f t="array" aca="1" ref="DL25" ca="1">IFERROR(INDEX(Forecast_Capex_Input!BK$12:BK$286,$Z25)
*(INDEX(Forecast_Capex_Input!$H$12:$H$286,$Z25)=Repex),0)
*$DG25</f>
        <v>0</v>
      </c>
      <c r="DM25" s="43" cm="1">
        <f t="array" aca="1" ref="DM25" ca="1">IFERROR(INDEX(Forecast_Capex_Input!BL$12:BL$286,$Z25)
*(INDEX(Forecast_Capex_Input!$H$12:$H$286,$Z25)=Repex),0)
*$DG25</f>
        <v>0</v>
      </c>
      <c r="DO25" s="43" t="b" cm="1">
        <f t="array" aca="1" ref="DO25" ca="1">OR($G25=Forecast_Capex_Input!$BN$8:$BN$9)</f>
        <v>1</v>
      </c>
      <c r="DP25" s="43" cm="1">
        <f t="array" aca="1" ref="DP25" ca="1">IFERROR(INDEX(Forecast_Capex_Input!BO$12:BO$286,$Z25)
*(INDEX(Forecast_Capex_Input!$H$12:$H$286,$Z25)=Repex),0)
*$DO25</f>
        <v>0</v>
      </c>
      <c r="DQ25" s="43" cm="1">
        <f t="array" aca="1" ref="DQ25" ca="1">IFERROR(INDEX(Forecast_Capex_Input!BP$12:BP$286,$Z25)
*(INDEX(Forecast_Capex_Input!$H$12:$H$286,$Z25)=Repex),0)
*$DO25</f>
        <v>0</v>
      </c>
      <c r="DR25" s="43" cm="1">
        <f t="array" aca="1" ref="DR25" ca="1">IFERROR(INDEX(Forecast_Capex_Input!BQ$12:BQ$286,$Z25)
*(INDEX(Forecast_Capex_Input!$H$12:$H$286,$Z25)=Repex),0)
*$DO25</f>
        <v>1</v>
      </c>
      <c r="DS25" s="43" cm="1">
        <f t="array" aca="1" ref="DS25" ca="1">IFERROR(INDEX(Forecast_Capex_Input!BR$12:BR$286,$Z25)
*(INDEX(Forecast_Capex_Input!$H$12:$H$286,$Z25)=Repex),0)
*$DO25</f>
        <v>0</v>
      </c>
      <c r="DT25" s="43" cm="1">
        <f t="array" aca="1" ref="DT25" ca="1">IFERROR(INDEX(Forecast_Capex_Input!BS$12:BS$286,$Z25)
*(INDEX(Forecast_Capex_Input!$H$12:$H$286,$Z25)=Repex),0)
*$DO25</f>
        <v>0</v>
      </c>
      <c r="DV25" s="43" t="b" cm="1">
        <f t="array" aca="1" ref="DV25" ca="1">OR($G25=Forecast_Capex_Input!$BU$8:$BU$10)</f>
        <v>0</v>
      </c>
      <c r="DW25" s="43" cm="1">
        <f t="array" aca="1" ref="DW25" ca="1">IFERROR(INDEX(Forecast_Capex_Input!BV$12:BV$286,$Z25)
*(INDEX(Forecast_Capex_Input!$H$12:$H$286,$Z25)=Repex),0)
*$DV25</f>
        <v>0</v>
      </c>
      <c r="DX25" s="43" cm="1">
        <f t="array" aca="1" ref="DX25" ca="1">IFERROR(INDEX(Forecast_Capex_Input!BW$12:BW$286,$Z25)
*(INDEX(Forecast_Capex_Input!$H$12:$H$286,$Z25)=Repex),0)
*$DV25</f>
        <v>0</v>
      </c>
      <c r="DY25" s="43" cm="1">
        <f t="array" aca="1" ref="DY25" ca="1">IFERROR(INDEX(Forecast_Capex_Input!BX$12:BX$286,$Z25)
*(INDEX(Forecast_Capex_Input!$H$12:$H$286,$Z25)=Repex),0)
*$DV25</f>
        <v>0</v>
      </c>
      <c r="DZ25" s="43" cm="1">
        <f t="array" aca="1" ref="DZ25" ca="1">IFERROR(INDEX(Forecast_Capex_Input!BY$12:BY$286,$Z25)
*(INDEX(Forecast_Capex_Input!$H$12:$H$286,$Z25)=Repex),0)
*$DV25</f>
        <v>0</v>
      </c>
      <c r="EA25" s="43" cm="1">
        <f t="array" aca="1" ref="EA25" ca="1">IFERROR(INDEX(Forecast_Capex_Input!BZ$12:BZ$286,$Z25)
*(INDEX(Forecast_Capex_Input!$H$12:$H$286,$Z25)=Repex),0)
*$DV25</f>
        <v>0</v>
      </c>
      <c r="EB25" s="43" cm="1">
        <f t="array" aca="1" ref="EB25" ca="1">IFERROR(INDEX(Forecast_Capex_Input!CA$12:CA$286,$Z25)
*(INDEX(Forecast_Capex_Input!$H$12:$H$286,$Z25)=Repex),0)
*$DV25</f>
        <v>0</v>
      </c>
      <c r="EC25" s="43" cm="1">
        <f t="array" aca="1" ref="EC25" ca="1">IFERROR(INDEX(Forecast_Capex_Input!CB$12:CB$286,$Z25)
*(INDEX(Forecast_Capex_Input!$H$12:$H$286,$Z25)=Repex),0)
*$DV25</f>
        <v>0</v>
      </c>
      <c r="ED25" s="43" cm="1">
        <f t="array" aca="1" ref="ED25" ca="1">IFERROR(INDEX(Forecast_Capex_Input!CC$12:CC$286,$Z25)
*(INDEX(Forecast_Capex_Input!$H$12:$H$286,$Z25)=Repex),0)
*$DV25</f>
        <v>0</v>
      </c>
      <c r="EF25" s="86" t="str">
        <f t="shared" si="11"/>
        <v>N/A</v>
      </c>
      <c r="EG25" s="28" t="str">
        <f>IFERROR(RANK(EF25,EF$11:EF$1010,0)+COUNTIF(EF$11:EF25,EF25)-1,NA)</f>
        <v>N/A</v>
      </c>
    </row>
    <row r="26" spans="3:137" x14ac:dyDescent="0.2">
      <c r="C26" s="28">
        <f t="shared" si="12"/>
        <v>16</v>
      </c>
      <c r="D26" s="9" t="str" cm="1">
        <f t="array" ref="D26">IFERROR(INDEX(Forecast_Capex_Input!$D$12:$D$286,$Z26),NA)</f>
        <v>Circuit Breaker Program</v>
      </c>
      <c r="E26" s="24" t="b" cm="1">
        <f t="array" ref="E26">IF($Z26=NA,NA,INDEX(Forecast_Capex_Input!$E$12:$E$286,$Z26))</f>
        <v>1</v>
      </c>
      <c r="F26" s="9" t="str" cm="1">
        <f t="array" aca="1" ref="F26" ca="1">IFERROR(INDEX(General!$E$25:$E$26,$AA26),NA)</f>
        <v>Non-Labour</v>
      </c>
      <c r="G26" s="9" t="str" cm="1">
        <f t="array" aca="1" ref="G26" ca="1">IFERROR(INDEX(Forecast_Capex_Input!$AI$11:$BB$11,$AC26),NA)</f>
        <v>Substations</v>
      </c>
      <c r="H26" s="50" cm="1">
        <f t="array" aca="1" ref="H26" ca="1">IFERROR(INDEX(Forecast_Capex_Input!$AI$12:$BB$286,$Z26,$AC26),NA)</f>
        <v>1</v>
      </c>
      <c r="I26" s="150" t="str" cm="1">
        <f t="array" ref="I26">IFERROR(INDEX(Forecast_Capex_Input!$F$12:$F$286,$Z26),NA)</f>
        <v>Replacement Expenditure</v>
      </c>
      <c r="J26" s="150" t="str" cm="1">
        <f t="array" ref="J26">IFERROR(INDEX(Forecast_Capex_Input!G$12:G$286,$Z26),NA)</f>
        <v>Substation</v>
      </c>
      <c r="K26" s="150" t="str" cm="1">
        <f t="array" ref="K26">IFERROR(INDEX(Forecast_Capex_Input!H$12:H$286,$Z26),NA)</f>
        <v>Repex</v>
      </c>
      <c r="L26" s="150" t="str" cm="1">
        <f t="array" ref="L26">IFERROR(INDEX(Forecast_Capex_Input!I$12:I$286,$Z26),NA)</f>
        <v>N/A</v>
      </c>
      <c r="M26" s="150" t="str" cm="1">
        <f t="array" ref="M26">IFERROR(INDEX(Forecast_Capex_Input!J$12:J$286,$Z26),NA)</f>
        <v>N/A</v>
      </c>
      <c r="N26" s="150" t="str" cm="1">
        <f t="array" ref="N26">IFERROR(INDEX(Forecast_Capex_Input!K$12:K$286,$Z26),NA)</f>
        <v>Substations - Switchbay Equipment</v>
      </c>
      <c r="O26" s="150" t="str" cm="1">
        <f t="array" ref="O26">IFERROR(INDEX(Forecast_Capex_Input!L$12:L$286,$Z26),NA)</f>
        <v>Substations - Safe and Reliable Network</v>
      </c>
      <c r="P26" s="150" t="str" cm="1">
        <f t="array" ref="P26">IFERROR(INDEX(Forecast_Capex_Input!M$12:M$286,$Z26),NA)</f>
        <v>N/A</v>
      </c>
      <c r="Q26" s="24" t="str" cm="1">
        <f t="array" ref="Q26">IFERROR(INDEX(Forecast_Capex_Input!N$12:N$286,$Z26),NA)</f>
        <v>No</v>
      </c>
      <c r="R26" s="190" cm="1">
        <f t="array" ref="R26">IFERROR(INDEX(Forecast_Capex_Input!O$12:O$286,$Z26),0)</f>
        <v>0</v>
      </c>
      <c r="S26" s="24" t="str" cm="1">
        <f t="array" ref="S26">IFERROR(INDEX(Forecast_Capex_Input!P$12:P$286,$Z26),0)</f>
        <v>Safety security &amp; reliability</v>
      </c>
      <c r="T26" s="150" t="str" cm="1">
        <f t="array" aca="1" ref="T26" ca="1">IFERROR(INDEX(General!$K$91:$K$110,$AC26),NA)</f>
        <v>Substations (2018 onwards)</v>
      </c>
      <c r="U26" s="43" cm="1">
        <f t="array" aca="1" ref="U26" ca="1">IFERROR(
IF($F26=General!$E$25,INDEX(Forecast_Capex_Input!S$12:S$286,$Z26),
INDEX(Forecast_Capex_Input!T$12:T$286,$Z26)),0)</f>
        <v>0.71352666038129486</v>
      </c>
      <c r="V26" s="82" t="b">
        <f>IFERROR(INDEX(Overheads!$T$19:$T$26,MATCH($I26,Overheads!$E$19:$E$26,0)),FALSE)</f>
        <v>1</v>
      </c>
      <c r="W26" s="209" t="str" cm="1">
        <f t="array" ref="W26">IFERROR(
INDEX(Forecast_Capex_Input!CN$12:CN$286,$Z26),0)</f>
        <v>FY22</v>
      </c>
      <c r="X26" s="209">
        <f>IFERROR(
MATCH($W26,General!$L$39:$S$39,0),1)</f>
        <v>2</v>
      </c>
      <c r="Z26" s="28">
        <f>IFERROR(
IF(MATCH($C26,Forecast_Capex_Input!$CI$12:$CI$286,1)+1&gt;MAX(Forecast_Capex_Input!$C$12:$C$286),NA,
MATCH($C26,Forecast_Capex_Input!$CI$12:$CI$286,1)+1),1)</f>
        <v>8</v>
      </c>
      <c r="AA26" s="28" cm="1">
        <f t="array" aca="1" ref="AA26" ca="1">IFERROR(
IF(Z25&lt;&gt;Z26,1,
IF(COUNTIF(OFFSET(AA25,0,0,-INDEX(Forecast_Capex_Input!$CG$12:$CG$286,$Z26)),AA25)=INDEX(Forecast_Capex_Input!$CG$12:$CG$286,$Z26),AA25+1,AA25)),NA)</f>
        <v>2</v>
      </c>
      <c r="AB26" s="28" cm="1">
        <f t="array" ref="AB26">IFERROR($C26-IF($Z26=1,1,INDEX(Forecast_Capex_Input!$CI$12:$CI$286,$Z26-1))+1,NA)</f>
        <v>2</v>
      </c>
      <c r="AC26" s="28" cm="1">
        <f t="array" aca="1" ref="AC26" ca="1">IFERROR(IF(AA26=1,
INDEX(Forecast_Capex_Input!$AI$10:$BB$10,SMALL(IF(INDEX(Forecast_Capex_Input!$AI$12:$BB$286,$Z26,0)&gt;0,COLUMN(Forecast_Capex_Input!$AI$10:$BB$10)-COLUMN(Forecast_Capex_Input!$AI$12)+1),ROWS(OFFSET(AC25,0,0,-$AB26)))),
OFFSET(AC25,-INDEX(Forecast_Capex_Input!$CG$12:$CG$286,$Z26)+1,0)),NA)</f>
        <v>3</v>
      </c>
      <c r="AD26" s="28">
        <f t="shared" ca="1" si="9"/>
        <v>2</v>
      </c>
      <c r="AE26" s="82" t="b">
        <f t="shared" si="13"/>
        <v>0</v>
      </c>
      <c r="AF26" s="78" t="b">
        <v>0</v>
      </c>
      <c r="AG26" s="82" t="b">
        <f t="shared" si="10"/>
        <v>1</v>
      </c>
      <c r="AI26" s="55">
        <v>5.1639845155795756</v>
      </c>
      <c r="AJ26" s="55">
        <v>4.6945313777996134</v>
      </c>
      <c r="AK26" s="55">
        <v>2.3472656888998067</v>
      </c>
      <c r="AL26" s="55">
        <v>5.1639845155795756</v>
      </c>
      <c r="AM26" s="55">
        <v>5.3987110844695572</v>
      </c>
      <c r="AN26" s="135">
        <v>22.768477182328127</v>
      </c>
      <c r="AP26" s="55">
        <v>5.1639845155795756</v>
      </c>
      <c r="AQ26" s="55">
        <v>4.6945313777996134</v>
      </c>
      <c r="AR26" s="55">
        <v>2.3472656888998067</v>
      </c>
      <c r="AS26" s="55">
        <v>5.1639845155795756</v>
      </c>
      <c r="AT26" s="55">
        <v>5.3987110844695572</v>
      </c>
      <c r="AU26" s="135">
        <v>22.768477182328127</v>
      </c>
      <c r="AW26" s="55">
        <v>0.62252560840999771</v>
      </c>
      <c r="AX26" s="55">
        <v>0.53040212264558129</v>
      </c>
      <c r="AY26" s="55">
        <v>0.3255961117922701</v>
      </c>
      <c r="AZ26" s="55">
        <v>0.72627502459671922</v>
      </c>
      <c r="BA26" s="55">
        <v>0.67235166488668563</v>
      </c>
      <c r="BB26" s="135">
        <v>2.8771505323312541</v>
      </c>
      <c r="BD26" s="55">
        <v>0.12121251651537239</v>
      </c>
      <c r="BE26" s="55">
        <v>0.1039678891300353</v>
      </c>
      <c r="BF26" s="55">
        <v>6.2427639876970892E-2</v>
      </c>
      <c r="BG26" s="55">
        <v>0.1382942875033272</v>
      </c>
      <c r="BH26" s="55">
        <v>0.13022567001506319</v>
      </c>
      <c r="BI26" s="135">
        <v>0.55612800304076893</v>
      </c>
      <c r="BK26" s="55">
        <v>5.9077226405049457</v>
      </c>
      <c r="BL26" s="55">
        <v>5.32890138957523</v>
      </c>
      <c r="BM26" s="55">
        <v>2.7352894405690478</v>
      </c>
      <c r="BN26" s="55">
        <v>6.0285538276796222</v>
      </c>
      <c r="BO26" s="55">
        <v>6.2012884193713056</v>
      </c>
      <c r="BP26" s="135">
        <v>26.201755717700152</v>
      </c>
      <c r="BR26" s="147">
        <v>0.1</v>
      </c>
      <c r="BS26" s="147">
        <v>0.11</v>
      </c>
      <c r="BT26" s="147">
        <v>0.14000000000000001</v>
      </c>
      <c r="BU26" s="147">
        <v>0.32</v>
      </c>
      <c r="BV26" s="147">
        <v>0.33</v>
      </c>
      <c r="BX26" s="55">
        <v>2.2768477182328128</v>
      </c>
      <c r="BY26" s="55">
        <v>2.5045324900560941</v>
      </c>
      <c r="BZ26" s="55">
        <v>3.187586805525938</v>
      </c>
      <c r="CA26" s="55">
        <v>7.2859126983450011</v>
      </c>
      <c r="CB26" s="55">
        <v>7.5135974701682819</v>
      </c>
      <c r="CC26" s="135">
        <v>22.768477182328127</v>
      </c>
      <c r="CE26" s="55">
        <v>2.2768477182328128</v>
      </c>
      <c r="CF26" s="55">
        <v>2.5045324900560941</v>
      </c>
      <c r="CG26" s="55">
        <v>3.187586805525938</v>
      </c>
      <c r="CH26" s="55">
        <v>7.2859126983450011</v>
      </c>
      <c r="CI26" s="55">
        <v>7.5135974701682819</v>
      </c>
      <c r="CJ26" s="135">
        <v>22.768477182328127</v>
      </c>
      <c r="CL26" s="55">
        <v>0.28771505323312541</v>
      </c>
      <c r="CM26" s="55">
        <v>0.31648655855643792</v>
      </c>
      <c r="CN26" s="55">
        <v>0.40280107452637559</v>
      </c>
      <c r="CO26" s="55">
        <v>0.92068817034600137</v>
      </c>
      <c r="CP26" s="55">
        <v>0.94945967566931389</v>
      </c>
      <c r="CQ26" s="135">
        <v>2.8771505323312541</v>
      </c>
      <c r="CS26" s="67">
        <v>5.5612800304076893E-2</v>
      </c>
      <c r="CT26" s="67">
        <v>6.1174080334484585E-2</v>
      </c>
      <c r="CU26" s="67">
        <v>7.7857920425707661E-2</v>
      </c>
      <c r="CV26" s="67">
        <v>0.17796096097304606</v>
      </c>
      <c r="CW26" s="67">
        <v>0.18352224100345377</v>
      </c>
      <c r="CX26" s="135">
        <v>0.55612800304076893</v>
      </c>
      <c r="CZ26" s="55">
        <v>2.620175571770015</v>
      </c>
      <c r="DA26" s="55">
        <v>2.8821931289470166</v>
      </c>
      <c r="DB26" s="55">
        <v>3.668245800478021</v>
      </c>
      <c r="DC26" s="55">
        <v>8.3845618296640474</v>
      </c>
      <c r="DD26" s="55">
        <v>8.646579386841049</v>
      </c>
      <c r="DE26" s="135">
        <v>26.201755717700145</v>
      </c>
      <c r="DG26" s="43" t="b" cm="1">
        <f t="array" aca="1" ref="DG26" ca="1">OR($G26=Forecast_Capex_Input!$BF$8:$BF$10)</f>
        <v>0</v>
      </c>
      <c r="DH26" s="43" cm="1">
        <f t="array" aca="1" ref="DH26" ca="1">IFERROR(INDEX(Forecast_Capex_Input!BG$12:BG$286,$Z26)
*(INDEX(Forecast_Capex_Input!$H$12:$H$286,$Z26)=Repex),0)
*$DG26</f>
        <v>0</v>
      </c>
      <c r="DI26" s="43" cm="1">
        <f t="array" aca="1" ref="DI26" ca="1">IFERROR(INDEX(Forecast_Capex_Input!BH$12:BH$286,$Z26)
*(INDEX(Forecast_Capex_Input!$H$12:$H$286,$Z26)=Repex),0)
*$DG26</f>
        <v>0</v>
      </c>
      <c r="DJ26" s="43" cm="1">
        <f t="array" aca="1" ref="DJ26" ca="1">IFERROR(INDEX(Forecast_Capex_Input!BI$12:BI$286,$Z26)
*(INDEX(Forecast_Capex_Input!$H$12:$H$286,$Z26)=Repex),0)
*$DG26</f>
        <v>0</v>
      </c>
      <c r="DK26" s="43" cm="1">
        <f t="array" aca="1" ref="DK26" ca="1">IFERROR(INDEX(Forecast_Capex_Input!BJ$12:BJ$286,$Z26)
*(INDEX(Forecast_Capex_Input!$H$12:$H$286,$Z26)=Repex),0)
*$DG26</f>
        <v>0</v>
      </c>
      <c r="DL26" s="43" cm="1">
        <f t="array" aca="1" ref="DL26" ca="1">IFERROR(INDEX(Forecast_Capex_Input!BK$12:BK$286,$Z26)
*(INDEX(Forecast_Capex_Input!$H$12:$H$286,$Z26)=Repex),0)
*$DG26</f>
        <v>0</v>
      </c>
      <c r="DM26" s="43" cm="1">
        <f t="array" aca="1" ref="DM26" ca="1">IFERROR(INDEX(Forecast_Capex_Input!BL$12:BL$286,$Z26)
*(INDEX(Forecast_Capex_Input!$H$12:$H$286,$Z26)=Repex),0)
*$DG26</f>
        <v>0</v>
      </c>
      <c r="DO26" s="43" t="b" cm="1">
        <f t="array" aca="1" ref="DO26" ca="1">OR($G26=Forecast_Capex_Input!$BN$8:$BN$9)</f>
        <v>1</v>
      </c>
      <c r="DP26" s="43" cm="1">
        <f t="array" aca="1" ref="DP26" ca="1">IFERROR(INDEX(Forecast_Capex_Input!BO$12:BO$286,$Z26)
*(INDEX(Forecast_Capex_Input!$H$12:$H$286,$Z26)=Repex),0)
*$DO26</f>
        <v>0</v>
      </c>
      <c r="DQ26" s="43" cm="1">
        <f t="array" aca="1" ref="DQ26" ca="1">IFERROR(INDEX(Forecast_Capex_Input!BP$12:BP$286,$Z26)
*(INDEX(Forecast_Capex_Input!$H$12:$H$286,$Z26)=Repex),0)
*$DO26</f>
        <v>0</v>
      </c>
      <c r="DR26" s="43" cm="1">
        <f t="array" aca="1" ref="DR26" ca="1">IFERROR(INDEX(Forecast_Capex_Input!BQ$12:BQ$286,$Z26)
*(INDEX(Forecast_Capex_Input!$H$12:$H$286,$Z26)=Repex),0)
*$DO26</f>
        <v>1</v>
      </c>
      <c r="DS26" s="43" cm="1">
        <f t="array" aca="1" ref="DS26" ca="1">IFERROR(INDEX(Forecast_Capex_Input!BR$12:BR$286,$Z26)
*(INDEX(Forecast_Capex_Input!$H$12:$H$286,$Z26)=Repex),0)
*$DO26</f>
        <v>0</v>
      </c>
      <c r="DT26" s="43" cm="1">
        <f t="array" aca="1" ref="DT26" ca="1">IFERROR(INDEX(Forecast_Capex_Input!BS$12:BS$286,$Z26)
*(INDEX(Forecast_Capex_Input!$H$12:$H$286,$Z26)=Repex),0)
*$DO26</f>
        <v>0</v>
      </c>
      <c r="DV26" s="43" t="b" cm="1">
        <f t="array" aca="1" ref="DV26" ca="1">OR($G26=Forecast_Capex_Input!$BU$8:$BU$10)</f>
        <v>0</v>
      </c>
      <c r="DW26" s="43" cm="1">
        <f t="array" aca="1" ref="DW26" ca="1">IFERROR(INDEX(Forecast_Capex_Input!BV$12:BV$286,$Z26)
*(INDEX(Forecast_Capex_Input!$H$12:$H$286,$Z26)=Repex),0)
*$DV26</f>
        <v>0</v>
      </c>
      <c r="DX26" s="43" cm="1">
        <f t="array" aca="1" ref="DX26" ca="1">IFERROR(INDEX(Forecast_Capex_Input!BW$12:BW$286,$Z26)
*(INDEX(Forecast_Capex_Input!$H$12:$H$286,$Z26)=Repex),0)
*$DV26</f>
        <v>0</v>
      </c>
      <c r="DY26" s="43" cm="1">
        <f t="array" aca="1" ref="DY26" ca="1">IFERROR(INDEX(Forecast_Capex_Input!BX$12:BX$286,$Z26)
*(INDEX(Forecast_Capex_Input!$H$12:$H$286,$Z26)=Repex),0)
*$DV26</f>
        <v>0</v>
      </c>
      <c r="DZ26" s="43" cm="1">
        <f t="array" aca="1" ref="DZ26" ca="1">IFERROR(INDEX(Forecast_Capex_Input!BY$12:BY$286,$Z26)
*(INDEX(Forecast_Capex_Input!$H$12:$H$286,$Z26)=Repex),0)
*$DV26</f>
        <v>0</v>
      </c>
      <c r="EA26" s="43" cm="1">
        <f t="array" aca="1" ref="EA26" ca="1">IFERROR(INDEX(Forecast_Capex_Input!BZ$12:BZ$286,$Z26)
*(INDEX(Forecast_Capex_Input!$H$12:$H$286,$Z26)=Repex),0)
*$DV26</f>
        <v>0</v>
      </c>
      <c r="EB26" s="43" cm="1">
        <f t="array" aca="1" ref="EB26" ca="1">IFERROR(INDEX(Forecast_Capex_Input!CA$12:CA$286,$Z26)
*(INDEX(Forecast_Capex_Input!$H$12:$H$286,$Z26)=Repex),0)
*$DV26</f>
        <v>0</v>
      </c>
      <c r="EC26" s="43" cm="1">
        <f t="array" aca="1" ref="EC26" ca="1">IFERROR(INDEX(Forecast_Capex_Input!CB$12:CB$286,$Z26)
*(INDEX(Forecast_Capex_Input!$H$12:$H$286,$Z26)=Repex),0)
*$DV26</f>
        <v>0</v>
      </c>
      <c r="ED26" s="43" cm="1">
        <f t="array" aca="1" ref="ED26" ca="1">IFERROR(INDEX(Forecast_Capex_Input!CC$12:CC$286,$Z26)
*(INDEX(Forecast_Capex_Input!$H$12:$H$286,$Z26)=Repex),0)
*$DV26</f>
        <v>0</v>
      </c>
      <c r="EF26" s="86" t="str">
        <f t="shared" si="11"/>
        <v>N/A</v>
      </c>
      <c r="EG26" s="28" t="str">
        <f>IFERROR(RANK(EF26,EF$11:EF$1010,0)+COUNTIF(EF$11:EF26,EF26)-1,NA)</f>
        <v>N/A</v>
      </c>
    </row>
    <row r="27" spans="3:137" x14ac:dyDescent="0.2">
      <c r="C27" s="28">
        <f t="shared" si="12"/>
        <v>17</v>
      </c>
      <c r="D27" s="9" t="str" cm="1">
        <f t="array" ref="D27">IFERROR(INDEX(Forecast_Capex_Input!$D$12:$D$286,$Z27),NA)</f>
        <v>Cowra substation Secondary Systems Renewal</v>
      </c>
      <c r="E27" s="24" t="b" cm="1">
        <f t="array" ref="E27">IF($Z27=NA,NA,INDEX(Forecast_Capex_Input!$E$12:$E$286,$Z27))</f>
        <v>1</v>
      </c>
      <c r="F27" s="9" t="str" cm="1">
        <f t="array" aca="1" ref="F27" ca="1">IFERROR(INDEX(General!$E$25:$E$26,$AA27),NA)</f>
        <v>Labour</v>
      </c>
      <c r="G27" s="9" t="str" cm="1">
        <f t="array" aca="1" ref="G27" ca="1">IFERROR(INDEX(Forecast_Capex_Input!$AI$11:$BB$11,$AC27),NA)</f>
        <v>Secondary Systems</v>
      </c>
      <c r="H27" s="50" cm="1">
        <f t="array" aca="1" ref="H27" ca="1">IFERROR(INDEX(Forecast_Capex_Input!$AI$12:$BB$286,$Z27,$AC27),NA)</f>
        <v>1</v>
      </c>
      <c r="I27" s="150" t="str" cm="1">
        <f t="array" ref="I27">IFERROR(INDEX(Forecast_Capex_Input!$F$12:$F$286,$Z27),NA)</f>
        <v>Replacement Expenditure</v>
      </c>
      <c r="J27" s="150" t="str" cm="1">
        <f t="array" ref="J27">IFERROR(INDEX(Forecast_Capex_Input!G$12:G$286,$Z27),NA)</f>
        <v>Digital Infrastructure</v>
      </c>
      <c r="K27" s="150" t="str" cm="1">
        <f t="array" ref="K27">IFERROR(INDEX(Forecast_Capex_Input!H$12:H$286,$Z27),NA)</f>
        <v>Repex</v>
      </c>
      <c r="L27" s="150" t="str" cm="1">
        <f t="array" ref="L27">IFERROR(INDEX(Forecast_Capex_Input!I$12:I$286,$Z27),NA)</f>
        <v>N/A</v>
      </c>
      <c r="M27" s="150" t="str" cm="1">
        <f t="array" ref="M27">IFERROR(INDEX(Forecast_Capex_Input!J$12:J$286,$Z27),NA)</f>
        <v>N/A</v>
      </c>
      <c r="N27" s="150" t="str" cm="1">
        <f t="array" ref="N27">IFERROR(INDEX(Forecast_Capex_Input!K$12:K$286,$Z27),NA)</f>
        <v>DI - Protection systems</v>
      </c>
      <c r="O27" s="150" t="str" cm="1">
        <f t="array" ref="O27">IFERROR(INDEX(Forecast_Capex_Input!L$12:L$286,$Z27),NA)</f>
        <v>DI - Safe and Reliable Network</v>
      </c>
      <c r="P27" s="150" t="str" cm="1">
        <f t="array" ref="P27">IFERROR(INDEX(Forecast_Capex_Input!M$12:M$286,$Z27),NA)</f>
        <v>N/A</v>
      </c>
      <c r="Q27" s="24" t="str" cm="1">
        <f t="array" ref="Q27">IFERROR(INDEX(Forecast_Capex_Input!N$12:N$286,$Z27),NA)</f>
        <v>Yes</v>
      </c>
      <c r="R27" s="190" cm="1">
        <f t="array" ref="R27">IFERROR(INDEX(Forecast_Capex_Input!O$12:O$286,$Z27),0)</f>
        <v>0</v>
      </c>
      <c r="S27" s="24" t="str" cm="1">
        <f t="array" ref="S27">IFERROR(INDEX(Forecast_Capex_Input!P$12:P$286,$Z27),0)</f>
        <v>Safety security &amp; reliability</v>
      </c>
      <c r="T27" s="150" t="str" cm="1">
        <f t="array" aca="1" ref="T27" ca="1">IFERROR(INDEX(General!$K$91:$K$110,$AC27),NA)</f>
        <v>Secondary Systems (2018-23)</v>
      </c>
      <c r="U27" s="43" cm="1">
        <f t="array" aca="1" ref="U27" ca="1">IFERROR(
IF($F27=General!$E$25,INDEX(Forecast_Capex_Input!S$12:S$286,$Z27),
INDEX(Forecast_Capex_Input!T$12:T$286,$Z27)),0)</f>
        <v>0.33116191422717078</v>
      </c>
      <c r="V27" s="82" t="b">
        <f>IFERROR(INDEX(Overheads!$T$19:$T$26,MATCH($I27,Overheads!$E$19:$E$26,0)),FALSE)</f>
        <v>1</v>
      </c>
      <c r="W27" s="209" t="str" cm="1">
        <f t="array" ref="W27">IFERROR(
INDEX(Forecast_Capex_Input!CN$12:CN$286,$Z27),0)</f>
        <v>FY22</v>
      </c>
      <c r="X27" s="209">
        <f>IFERROR(
MATCH($W27,General!$L$39:$S$39,0),1)</f>
        <v>2</v>
      </c>
      <c r="Z27" s="28">
        <f>IFERROR(
IF(MATCH($C27,Forecast_Capex_Input!$CI$12:$CI$286,1)+1&gt;MAX(Forecast_Capex_Input!$C$12:$C$286),NA,
MATCH($C27,Forecast_Capex_Input!$CI$12:$CI$286,1)+1),1)</f>
        <v>9</v>
      </c>
      <c r="AA27" s="28" cm="1">
        <f t="array" aca="1" ref="AA27" ca="1">IFERROR(
IF(Z26&lt;&gt;Z27,1,
IF(COUNTIF(OFFSET(AA26,0,0,-INDEX(Forecast_Capex_Input!$CG$12:$CG$286,$Z27)),AA26)=INDEX(Forecast_Capex_Input!$CG$12:$CG$286,$Z27),AA26+1,AA26)),NA)</f>
        <v>1</v>
      </c>
      <c r="AB27" s="28" cm="1">
        <f t="array" ref="AB27">IFERROR($C27-IF($Z27=1,1,INDEX(Forecast_Capex_Input!$CI$12:$CI$286,$Z27-1))+1,NA)</f>
        <v>1</v>
      </c>
      <c r="AC27" s="28" cm="1">
        <f t="array" aca="1" ref="AC27" ca="1">IFERROR(IF(AA27=1,
INDEX(Forecast_Capex_Input!$AI$10:$BB$10,SMALL(IF(INDEX(Forecast_Capex_Input!$AI$12:$BB$286,$Z27,0)&gt;0,COLUMN(Forecast_Capex_Input!$AI$10:$BB$10)-COLUMN(Forecast_Capex_Input!$AI$12)+1),ROWS(OFFSET(AC26,0,0,-$AB27)))),
OFFSET(AC26,-INDEX(Forecast_Capex_Input!$CG$12:$CG$286,$Z27)+1,0)),NA)</f>
        <v>4</v>
      </c>
      <c r="AD27" s="28">
        <f t="shared" ca="1" si="9"/>
        <v>1</v>
      </c>
      <c r="AE27" s="82" t="b">
        <f t="shared" si="13"/>
        <v>0</v>
      </c>
      <c r="AF27" s="78" t="b">
        <v>0</v>
      </c>
      <c r="AG27" s="82" t="b">
        <f t="shared" si="10"/>
        <v>1</v>
      </c>
      <c r="AI27" s="55">
        <v>0.18453301143664563</v>
      </c>
      <c r="AJ27" s="55">
        <v>0.16775728312422331</v>
      </c>
      <c r="AK27" s="55">
        <v>8.3878641562111653E-2</v>
      </c>
      <c r="AL27" s="55">
        <v>0.18453301143664563</v>
      </c>
      <c r="AM27" s="55">
        <v>0.19292087559285678</v>
      </c>
      <c r="AN27" s="135">
        <v>0.81362282315248302</v>
      </c>
      <c r="AP27" s="55">
        <v>0.17882441702378021</v>
      </c>
      <c r="AQ27" s="55">
        <v>0.16469346490161993</v>
      </c>
      <c r="AR27" s="55">
        <v>8.3297543970167004E-2</v>
      </c>
      <c r="AS27" s="55">
        <v>0.18404817299300741</v>
      </c>
      <c r="AT27" s="55">
        <v>0.19299305229317698</v>
      </c>
      <c r="AU27" s="135">
        <v>0.80385665118175142</v>
      </c>
      <c r="AW27" s="55">
        <v>2.1557535401284546E-2</v>
      </c>
      <c r="AX27" s="55">
        <v>1.8607557675036475E-2</v>
      </c>
      <c r="AY27" s="55">
        <v>1.1554446761944599E-2</v>
      </c>
      <c r="AZ27" s="55">
        <v>2.5884971375146625E-2</v>
      </c>
      <c r="BA27" s="55">
        <v>2.4035218405029729E-2</v>
      </c>
      <c r="BB27" s="135">
        <v>0.10163972961844198</v>
      </c>
      <c r="BD27" s="55">
        <v>4.1974869476180138E-3</v>
      </c>
      <c r="BE27" s="55">
        <v>3.6473996063391256E-3</v>
      </c>
      <c r="BF27" s="55">
        <v>2.2153730198489255E-3</v>
      </c>
      <c r="BG27" s="55">
        <v>4.928909231537537E-3</v>
      </c>
      <c r="BH27" s="55">
        <v>4.6553055256892814E-3</v>
      </c>
      <c r="BI27" s="135">
        <v>1.9644474331032884E-2</v>
      </c>
      <c r="BK27" s="55">
        <v>0.20457943937268278</v>
      </c>
      <c r="BL27" s="55">
        <v>0.18694842218299551</v>
      </c>
      <c r="BM27" s="55">
        <v>9.7067363751960525E-2</v>
      </c>
      <c r="BN27" s="55">
        <v>0.21486205359969157</v>
      </c>
      <c r="BO27" s="55">
        <v>0.22168357622389598</v>
      </c>
      <c r="BP27" s="135">
        <v>0.92514085513122635</v>
      </c>
      <c r="BR27" s="147">
        <v>0.1</v>
      </c>
      <c r="BS27" s="147">
        <v>0.11</v>
      </c>
      <c r="BT27" s="147">
        <v>0.14000000000000001</v>
      </c>
      <c r="BU27" s="147">
        <v>0.32</v>
      </c>
      <c r="BV27" s="147">
        <v>0.33</v>
      </c>
      <c r="BX27" s="55">
        <v>8.1362282315248308E-2</v>
      </c>
      <c r="BY27" s="55">
        <v>8.949851054677313E-2</v>
      </c>
      <c r="BZ27" s="55">
        <v>0.11390719524134764</v>
      </c>
      <c r="CA27" s="55">
        <v>0.2603593034087946</v>
      </c>
      <c r="CB27" s="55">
        <v>0.26849553164031942</v>
      </c>
      <c r="CC27" s="135">
        <v>0.81362282315248313</v>
      </c>
      <c r="CE27" s="55">
        <v>8.0385665118175145E-2</v>
      </c>
      <c r="CF27" s="55">
        <v>8.8424231629992661E-2</v>
      </c>
      <c r="CG27" s="55">
        <v>0.11253993116544521</v>
      </c>
      <c r="CH27" s="55">
        <v>0.25723412837816045</v>
      </c>
      <c r="CI27" s="55">
        <v>0.26527269488997796</v>
      </c>
      <c r="CJ27" s="135">
        <v>0.80385665118175142</v>
      </c>
      <c r="CL27" s="55">
        <v>1.0163972961844198E-2</v>
      </c>
      <c r="CM27" s="55">
        <v>1.1180370258028618E-2</v>
      </c>
      <c r="CN27" s="55">
        <v>1.4229562146581878E-2</v>
      </c>
      <c r="CO27" s="55">
        <v>3.252471347790143E-2</v>
      </c>
      <c r="CP27" s="55">
        <v>3.3541110774085857E-2</v>
      </c>
      <c r="CQ27" s="135">
        <v>0.10163972961844198</v>
      </c>
      <c r="CS27" s="67">
        <v>1.9644474331032883E-3</v>
      </c>
      <c r="CT27" s="67">
        <v>2.1608921764136174E-3</v>
      </c>
      <c r="CU27" s="67">
        <v>2.7502264063446039E-3</v>
      </c>
      <c r="CV27" s="67">
        <v>6.2862317859305227E-3</v>
      </c>
      <c r="CW27" s="67">
        <v>6.4826765292408522E-3</v>
      </c>
      <c r="CX27" s="135">
        <v>1.9644474331032884E-2</v>
      </c>
      <c r="CZ27" s="55">
        <v>9.2514085513122624E-2</v>
      </c>
      <c r="DA27" s="55">
        <v>0.1017654940644349</v>
      </c>
      <c r="DB27" s="55">
        <v>0.12951971971837167</v>
      </c>
      <c r="DC27" s="55">
        <v>0.2960450736419924</v>
      </c>
      <c r="DD27" s="55">
        <v>0.30529648219330463</v>
      </c>
      <c r="DE27" s="135">
        <v>0.92514085513122624</v>
      </c>
      <c r="DG27" s="43" t="b" cm="1">
        <f t="array" aca="1" ref="DG27" ca="1">OR($G27=Forecast_Capex_Input!$BF$8:$BF$10)</f>
        <v>0</v>
      </c>
      <c r="DH27" s="43" cm="1">
        <f t="array" aca="1" ref="DH27" ca="1">IFERROR(INDEX(Forecast_Capex_Input!BG$12:BG$286,$Z27)
*(INDEX(Forecast_Capex_Input!$H$12:$H$286,$Z27)=Repex),0)
*$DG27</f>
        <v>0</v>
      </c>
      <c r="DI27" s="43" cm="1">
        <f t="array" aca="1" ref="DI27" ca="1">IFERROR(INDEX(Forecast_Capex_Input!BH$12:BH$286,$Z27)
*(INDEX(Forecast_Capex_Input!$H$12:$H$286,$Z27)=Repex),0)
*$DG27</f>
        <v>0</v>
      </c>
      <c r="DJ27" s="43" cm="1">
        <f t="array" aca="1" ref="DJ27" ca="1">IFERROR(INDEX(Forecast_Capex_Input!BI$12:BI$286,$Z27)
*(INDEX(Forecast_Capex_Input!$H$12:$H$286,$Z27)=Repex),0)
*$DG27</f>
        <v>0</v>
      </c>
      <c r="DK27" s="43" cm="1">
        <f t="array" aca="1" ref="DK27" ca="1">IFERROR(INDEX(Forecast_Capex_Input!BJ$12:BJ$286,$Z27)
*(INDEX(Forecast_Capex_Input!$H$12:$H$286,$Z27)=Repex),0)
*$DG27</f>
        <v>0</v>
      </c>
      <c r="DL27" s="43" cm="1">
        <f t="array" aca="1" ref="DL27" ca="1">IFERROR(INDEX(Forecast_Capex_Input!BK$12:BK$286,$Z27)
*(INDEX(Forecast_Capex_Input!$H$12:$H$286,$Z27)=Repex),0)
*$DG27</f>
        <v>0</v>
      </c>
      <c r="DM27" s="43" cm="1">
        <f t="array" aca="1" ref="DM27" ca="1">IFERROR(INDEX(Forecast_Capex_Input!BL$12:BL$286,$Z27)
*(INDEX(Forecast_Capex_Input!$H$12:$H$286,$Z27)=Repex),0)
*$DG27</f>
        <v>0</v>
      </c>
      <c r="DO27" s="43" t="b" cm="1">
        <f t="array" aca="1" ref="DO27" ca="1">OR($G27=Forecast_Capex_Input!$BN$8:$BN$9)</f>
        <v>0</v>
      </c>
      <c r="DP27" s="43" cm="1">
        <f t="array" aca="1" ref="DP27" ca="1">IFERROR(INDEX(Forecast_Capex_Input!BO$12:BO$286,$Z27)
*(INDEX(Forecast_Capex_Input!$H$12:$H$286,$Z27)=Repex),0)
*$DO27</f>
        <v>0</v>
      </c>
      <c r="DQ27" s="43" cm="1">
        <f t="array" aca="1" ref="DQ27" ca="1">IFERROR(INDEX(Forecast_Capex_Input!BP$12:BP$286,$Z27)
*(INDEX(Forecast_Capex_Input!$H$12:$H$286,$Z27)=Repex),0)
*$DO27</f>
        <v>0</v>
      </c>
      <c r="DR27" s="43" cm="1">
        <f t="array" aca="1" ref="DR27" ca="1">IFERROR(INDEX(Forecast_Capex_Input!BQ$12:BQ$286,$Z27)
*(INDEX(Forecast_Capex_Input!$H$12:$H$286,$Z27)=Repex),0)
*$DO27</f>
        <v>0</v>
      </c>
      <c r="DS27" s="43" cm="1">
        <f t="array" aca="1" ref="DS27" ca="1">IFERROR(INDEX(Forecast_Capex_Input!BR$12:BR$286,$Z27)
*(INDEX(Forecast_Capex_Input!$H$12:$H$286,$Z27)=Repex),0)
*$DO27</f>
        <v>0</v>
      </c>
      <c r="DT27" s="43" cm="1">
        <f t="array" aca="1" ref="DT27" ca="1">IFERROR(INDEX(Forecast_Capex_Input!BS$12:BS$286,$Z27)
*(INDEX(Forecast_Capex_Input!$H$12:$H$286,$Z27)=Repex),0)
*$DO27</f>
        <v>0</v>
      </c>
      <c r="DV27" s="43" t="b" cm="1">
        <f t="array" aca="1" ref="DV27" ca="1">OR($G27=Forecast_Capex_Input!$BU$8:$BU$10)</f>
        <v>1</v>
      </c>
      <c r="DW27" s="43" cm="1">
        <f t="array" aca="1" ref="DW27" ca="1">IFERROR(INDEX(Forecast_Capex_Input!BV$12:BV$286,$Z27)
*(INDEX(Forecast_Capex_Input!$H$12:$H$286,$Z27)=Repex),0)
*$DV27</f>
        <v>0.86554794968605042</v>
      </c>
      <c r="DX27" s="43" cm="1">
        <f t="array" aca="1" ref="DX27" ca="1">IFERROR(INDEX(Forecast_Capex_Input!BW$12:BW$286,$Z27)
*(INDEX(Forecast_Capex_Input!$H$12:$H$286,$Z27)=Repex),0)
*$DV27</f>
        <v>5.851431581726859E-2</v>
      </c>
      <c r="DY27" s="43" cm="1">
        <f t="array" aca="1" ref="DY27" ca="1">IFERROR(INDEX(Forecast_Capex_Input!BX$12:BX$286,$Z27)
*(INDEX(Forecast_Capex_Input!$H$12:$H$286,$Z27)=Repex),0)
*$DV27</f>
        <v>7.5937734496680911E-2</v>
      </c>
      <c r="DZ27" s="43" cm="1">
        <f t="array" aca="1" ref="DZ27" ca="1">IFERROR(INDEX(Forecast_Capex_Input!BY$12:BY$286,$Z27)
*(INDEX(Forecast_Capex_Input!$H$12:$H$286,$Z27)=Repex),0)
*$DV27</f>
        <v>0</v>
      </c>
      <c r="EA27" s="43" cm="1">
        <f t="array" aca="1" ref="EA27" ca="1">IFERROR(INDEX(Forecast_Capex_Input!BZ$12:BZ$286,$Z27)
*(INDEX(Forecast_Capex_Input!$H$12:$H$286,$Z27)=Repex),0)
*$DV27</f>
        <v>0</v>
      </c>
      <c r="EB27" s="43" cm="1">
        <f t="array" aca="1" ref="EB27" ca="1">IFERROR(INDEX(Forecast_Capex_Input!CA$12:CA$286,$Z27)
*(INDEX(Forecast_Capex_Input!$H$12:$H$286,$Z27)=Repex),0)
*$DV27</f>
        <v>0</v>
      </c>
      <c r="EC27" s="43" cm="1">
        <f t="array" aca="1" ref="EC27" ca="1">IFERROR(INDEX(Forecast_Capex_Input!CB$12:CB$286,$Z27)
*(INDEX(Forecast_Capex_Input!$H$12:$H$286,$Z27)=Repex),0)
*$DV27</f>
        <v>0</v>
      </c>
      <c r="ED27" s="43" cm="1">
        <f t="array" aca="1" ref="ED27" ca="1">IFERROR(INDEX(Forecast_Capex_Input!CC$12:CC$286,$Z27)
*(INDEX(Forecast_Capex_Input!$H$12:$H$286,$Z27)=Repex),0)
*$DV27</f>
        <v>0</v>
      </c>
      <c r="EF27" s="86" t="str">
        <f t="shared" si="11"/>
        <v>N/A</v>
      </c>
      <c r="EG27" s="28" t="str">
        <f>IFERROR(RANK(EF27,EF$11:EF$1010,0)+COUNTIF(EF$11:EF27,EF27)-1,NA)</f>
        <v>N/A</v>
      </c>
    </row>
    <row r="28" spans="3:137" x14ac:dyDescent="0.2">
      <c r="C28" s="28">
        <f t="shared" si="12"/>
        <v>18</v>
      </c>
      <c r="D28" s="9" t="str" cm="1">
        <f t="array" ref="D28">IFERROR(INDEX(Forecast_Capex_Input!$D$12:$D$286,$Z28),NA)</f>
        <v>Cowra substation Secondary Systems Renewal</v>
      </c>
      <c r="E28" s="24" t="b" cm="1">
        <f t="array" ref="E28">IF($Z28=NA,NA,INDEX(Forecast_Capex_Input!$E$12:$E$286,$Z28))</f>
        <v>1</v>
      </c>
      <c r="F28" s="9" t="str" cm="1">
        <f t="array" aca="1" ref="F28" ca="1">IFERROR(INDEX(General!$E$25:$E$26,$AA28),NA)</f>
        <v>Non-Labour</v>
      </c>
      <c r="G28" s="9" t="str" cm="1">
        <f t="array" aca="1" ref="G28" ca="1">IFERROR(INDEX(Forecast_Capex_Input!$AI$11:$BB$11,$AC28),NA)</f>
        <v>Secondary Systems</v>
      </c>
      <c r="H28" s="50" cm="1">
        <f t="array" aca="1" ref="H28" ca="1">IFERROR(INDEX(Forecast_Capex_Input!$AI$12:$BB$286,$Z28,$AC28),NA)</f>
        <v>1</v>
      </c>
      <c r="I28" s="150" t="str" cm="1">
        <f t="array" ref="I28">IFERROR(INDEX(Forecast_Capex_Input!$F$12:$F$286,$Z28),NA)</f>
        <v>Replacement Expenditure</v>
      </c>
      <c r="J28" s="150" t="str" cm="1">
        <f t="array" ref="J28">IFERROR(INDEX(Forecast_Capex_Input!G$12:G$286,$Z28),NA)</f>
        <v>Digital Infrastructure</v>
      </c>
      <c r="K28" s="150" t="str" cm="1">
        <f t="array" ref="K28">IFERROR(INDEX(Forecast_Capex_Input!H$12:H$286,$Z28),NA)</f>
        <v>Repex</v>
      </c>
      <c r="L28" s="150" t="str" cm="1">
        <f t="array" ref="L28">IFERROR(INDEX(Forecast_Capex_Input!I$12:I$286,$Z28),NA)</f>
        <v>N/A</v>
      </c>
      <c r="M28" s="150" t="str" cm="1">
        <f t="array" ref="M28">IFERROR(INDEX(Forecast_Capex_Input!J$12:J$286,$Z28),NA)</f>
        <v>N/A</v>
      </c>
      <c r="N28" s="150" t="str" cm="1">
        <f t="array" ref="N28">IFERROR(INDEX(Forecast_Capex_Input!K$12:K$286,$Z28),NA)</f>
        <v>DI - Protection systems</v>
      </c>
      <c r="O28" s="150" t="str" cm="1">
        <f t="array" ref="O28">IFERROR(INDEX(Forecast_Capex_Input!L$12:L$286,$Z28),NA)</f>
        <v>DI - Safe and Reliable Network</v>
      </c>
      <c r="P28" s="150" t="str" cm="1">
        <f t="array" ref="P28">IFERROR(INDEX(Forecast_Capex_Input!M$12:M$286,$Z28),NA)</f>
        <v>N/A</v>
      </c>
      <c r="Q28" s="24" t="str" cm="1">
        <f t="array" ref="Q28">IFERROR(INDEX(Forecast_Capex_Input!N$12:N$286,$Z28),NA)</f>
        <v>Yes</v>
      </c>
      <c r="R28" s="190" cm="1">
        <f t="array" ref="R28">IFERROR(INDEX(Forecast_Capex_Input!O$12:O$286,$Z28),0)</f>
        <v>0</v>
      </c>
      <c r="S28" s="24" t="str" cm="1">
        <f t="array" ref="S28">IFERROR(INDEX(Forecast_Capex_Input!P$12:P$286,$Z28),0)</f>
        <v>Safety security &amp; reliability</v>
      </c>
      <c r="T28" s="150" t="str" cm="1">
        <f t="array" aca="1" ref="T28" ca="1">IFERROR(INDEX(General!$K$91:$K$110,$AC28),NA)</f>
        <v>Secondary Systems (2018-23)</v>
      </c>
      <c r="U28" s="43" cm="1">
        <f t="array" aca="1" ref="U28" ca="1">IFERROR(
IF($F28=General!$E$25,INDEX(Forecast_Capex_Input!S$12:S$286,$Z28),
INDEX(Forecast_Capex_Input!T$12:T$286,$Z28)),0)</f>
        <v>0.66883808577282922</v>
      </c>
      <c r="V28" s="82" t="b">
        <f>IFERROR(INDEX(Overheads!$T$19:$T$26,MATCH($I28,Overheads!$E$19:$E$26,0)),FALSE)</f>
        <v>1</v>
      </c>
      <c r="W28" s="209" t="str" cm="1">
        <f t="array" ref="W28">IFERROR(
INDEX(Forecast_Capex_Input!CN$12:CN$286,$Z28),0)</f>
        <v>FY22</v>
      </c>
      <c r="X28" s="209">
        <f>IFERROR(
MATCH($W28,General!$L$39:$S$39,0),1)</f>
        <v>2</v>
      </c>
      <c r="Z28" s="28">
        <f>IFERROR(
IF(MATCH($C28,Forecast_Capex_Input!$CI$12:$CI$286,1)+1&gt;MAX(Forecast_Capex_Input!$C$12:$C$286),NA,
MATCH($C28,Forecast_Capex_Input!$CI$12:$CI$286,1)+1),1)</f>
        <v>9</v>
      </c>
      <c r="AA28" s="28" cm="1">
        <f t="array" aca="1" ref="AA28" ca="1">IFERROR(
IF(Z27&lt;&gt;Z28,1,
IF(COUNTIF(OFFSET(AA27,0,0,-INDEX(Forecast_Capex_Input!$CG$12:$CG$286,$Z28)),AA27)=INDEX(Forecast_Capex_Input!$CG$12:$CG$286,$Z28),AA27+1,AA27)),NA)</f>
        <v>2</v>
      </c>
      <c r="AB28" s="28" cm="1">
        <f t="array" ref="AB28">IFERROR($C28-IF($Z28=1,1,INDEX(Forecast_Capex_Input!$CI$12:$CI$286,$Z28-1))+1,NA)</f>
        <v>2</v>
      </c>
      <c r="AC28" s="28" cm="1">
        <f t="array" aca="1" ref="AC28" ca="1">IFERROR(IF(AA28=1,
INDEX(Forecast_Capex_Input!$AI$10:$BB$10,SMALL(IF(INDEX(Forecast_Capex_Input!$AI$12:$BB$286,$Z28,0)&gt;0,COLUMN(Forecast_Capex_Input!$AI$10:$BB$10)-COLUMN(Forecast_Capex_Input!$AI$12)+1),ROWS(OFFSET(AC27,0,0,-$AB28)))),
OFFSET(AC27,-INDEX(Forecast_Capex_Input!$CG$12:$CG$286,$Z28)+1,0)),NA)</f>
        <v>4</v>
      </c>
      <c r="AD28" s="28">
        <f t="shared" ca="1" si="9"/>
        <v>2</v>
      </c>
      <c r="AE28" s="82" t="b">
        <f t="shared" si="13"/>
        <v>0</v>
      </c>
      <c r="AF28" s="78" t="b">
        <v>0</v>
      </c>
      <c r="AG28" s="82" t="b">
        <f t="shared" si="10"/>
        <v>1</v>
      </c>
      <c r="AI28" s="55">
        <v>0.37269595575086578</v>
      </c>
      <c r="AJ28" s="55">
        <v>0.33881450522805989</v>
      </c>
      <c r="AK28" s="55">
        <v>0.16940725261402995</v>
      </c>
      <c r="AL28" s="55">
        <v>0.37269595575086578</v>
      </c>
      <c r="AM28" s="55">
        <v>0.38963668101226878</v>
      </c>
      <c r="AN28" s="135">
        <v>1.64325035035609</v>
      </c>
      <c r="AP28" s="55">
        <v>0.37269595575086578</v>
      </c>
      <c r="AQ28" s="55">
        <v>0.33881450522805989</v>
      </c>
      <c r="AR28" s="55">
        <v>0.16940725261402995</v>
      </c>
      <c r="AS28" s="55">
        <v>0.37269595575086578</v>
      </c>
      <c r="AT28" s="55">
        <v>0.38963668101226878</v>
      </c>
      <c r="AU28" s="135">
        <v>1.64325035035609</v>
      </c>
      <c r="AW28" s="55">
        <v>4.4929022522391039E-2</v>
      </c>
      <c r="AX28" s="55">
        <v>3.8280270871318953E-2</v>
      </c>
      <c r="AY28" s="55">
        <v>2.3498977138115308E-2</v>
      </c>
      <c r="AZ28" s="55">
        <v>5.241684277197689E-2</v>
      </c>
      <c r="BA28" s="55">
        <v>4.8525077019427341E-2</v>
      </c>
      <c r="BB28" s="135">
        <v>0.20765019032322954</v>
      </c>
      <c r="BD28" s="55">
        <v>8.7481700526737712E-3</v>
      </c>
      <c r="BE28" s="55">
        <v>7.5035879154586654E-3</v>
      </c>
      <c r="BF28" s="55">
        <v>4.5055380857599719E-3</v>
      </c>
      <c r="BG28" s="55">
        <v>9.980998490688309E-3</v>
      </c>
      <c r="BH28" s="55">
        <v>9.398668877324004E-3</v>
      </c>
      <c r="BI28" s="135">
        <v>4.0136963421904724E-2</v>
      </c>
      <c r="BK28" s="55">
        <v>0.4263731483259306</v>
      </c>
      <c r="BL28" s="55">
        <v>0.38459836401483755</v>
      </c>
      <c r="BM28" s="55">
        <v>0.19741176783790521</v>
      </c>
      <c r="BN28" s="55">
        <v>0.43509379701353096</v>
      </c>
      <c r="BO28" s="55">
        <v>0.44756042690902009</v>
      </c>
      <c r="BP28" s="135">
        <v>1.8910375041012244</v>
      </c>
      <c r="BR28" s="147">
        <v>0.1</v>
      </c>
      <c r="BS28" s="147">
        <v>0.11</v>
      </c>
      <c r="BT28" s="147">
        <v>0.14000000000000001</v>
      </c>
      <c r="BU28" s="147">
        <v>0.32</v>
      </c>
      <c r="BV28" s="147">
        <v>0.33</v>
      </c>
      <c r="BX28" s="55">
        <v>0.16432503503560902</v>
      </c>
      <c r="BY28" s="55">
        <v>0.1807575385391699</v>
      </c>
      <c r="BZ28" s="55">
        <v>0.23005504904985263</v>
      </c>
      <c r="CA28" s="55">
        <v>0.52584011211394877</v>
      </c>
      <c r="CB28" s="55">
        <v>0.54227261561750972</v>
      </c>
      <c r="CC28" s="135">
        <v>1.64325035035609</v>
      </c>
      <c r="CE28" s="55">
        <v>0.16432503503560902</v>
      </c>
      <c r="CF28" s="55">
        <v>0.1807575385391699</v>
      </c>
      <c r="CG28" s="55">
        <v>0.23005504904985263</v>
      </c>
      <c r="CH28" s="55">
        <v>0.52584011211394877</v>
      </c>
      <c r="CI28" s="55">
        <v>0.54227261561750972</v>
      </c>
      <c r="CJ28" s="135">
        <v>1.64325035035609</v>
      </c>
      <c r="CL28" s="55">
        <v>2.0765019032322956E-2</v>
      </c>
      <c r="CM28" s="55">
        <v>2.2841520935555248E-2</v>
      </c>
      <c r="CN28" s="55">
        <v>2.907102664525214E-2</v>
      </c>
      <c r="CO28" s="55">
        <v>6.6448060903433456E-2</v>
      </c>
      <c r="CP28" s="55">
        <v>6.8524562806665745E-2</v>
      </c>
      <c r="CQ28" s="135">
        <v>0.20765019032322957</v>
      </c>
      <c r="CS28" s="67">
        <v>4.0136963421904728E-3</v>
      </c>
      <c r="CT28" s="67">
        <v>4.4150659764095193E-3</v>
      </c>
      <c r="CU28" s="67">
        <v>5.6191748790666617E-3</v>
      </c>
      <c r="CV28" s="67">
        <v>1.2843828295009511E-2</v>
      </c>
      <c r="CW28" s="67">
        <v>1.3245197929228559E-2</v>
      </c>
      <c r="CX28" s="135">
        <v>4.0136963421904724E-2</v>
      </c>
      <c r="CZ28" s="55">
        <v>0.18910375041012245</v>
      </c>
      <c r="DA28" s="55">
        <v>0.20801412545113468</v>
      </c>
      <c r="DB28" s="55">
        <v>0.26474525057417142</v>
      </c>
      <c r="DC28" s="55">
        <v>0.60513200131239175</v>
      </c>
      <c r="DD28" s="55">
        <v>0.62404237635340398</v>
      </c>
      <c r="DE28" s="135">
        <v>1.8910375041012244</v>
      </c>
      <c r="DG28" s="43" t="b" cm="1">
        <f t="array" aca="1" ref="DG28" ca="1">OR($G28=Forecast_Capex_Input!$BF$8:$BF$10)</f>
        <v>0</v>
      </c>
      <c r="DH28" s="43" cm="1">
        <f t="array" aca="1" ref="DH28" ca="1">IFERROR(INDEX(Forecast_Capex_Input!BG$12:BG$286,$Z28)
*(INDEX(Forecast_Capex_Input!$H$12:$H$286,$Z28)=Repex),0)
*$DG28</f>
        <v>0</v>
      </c>
      <c r="DI28" s="43" cm="1">
        <f t="array" aca="1" ref="DI28" ca="1">IFERROR(INDEX(Forecast_Capex_Input!BH$12:BH$286,$Z28)
*(INDEX(Forecast_Capex_Input!$H$12:$H$286,$Z28)=Repex),0)
*$DG28</f>
        <v>0</v>
      </c>
      <c r="DJ28" s="43" cm="1">
        <f t="array" aca="1" ref="DJ28" ca="1">IFERROR(INDEX(Forecast_Capex_Input!BI$12:BI$286,$Z28)
*(INDEX(Forecast_Capex_Input!$H$12:$H$286,$Z28)=Repex),0)
*$DG28</f>
        <v>0</v>
      </c>
      <c r="DK28" s="43" cm="1">
        <f t="array" aca="1" ref="DK28" ca="1">IFERROR(INDEX(Forecast_Capex_Input!BJ$12:BJ$286,$Z28)
*(INDEX(Forecast_Capex_Input!$H$12:$H$286,$Z28)=Repex),0)
*$DG28</f>
        <v>0</v>
      </c>
      <c r="DL28" s="43" cm="1">
        <f t="array" aca="1" ref="DL28" ca="1">IFERROR(INDEX(Forecast_Capex_Input!BK$12:BK$286,$Z28)
*(INDEX(Forecast_Capex_Input!$H$12:$H$286,$Z28)=Repex),0)
*$DG28</f>
        <v>0</v>
      </c>
      <c r="DM28" s="43" cm="1">
        <f t="array" aca="1" ref="DM28" ca="1">IFERROR(INDEX(Forecast_Capex_Input!BL$12:BL$286,$Z28)
*(INDEX(Forecast_Capex_Input!$H$12:$H$286,$Z28)=Repex),0)
*$DG28</f>
        <v>0</v>
      </c>
      <c r="DO28" s="43" t="b" cm="1">
        <f t="array" aca="1" ref="DO28" ca="1">OR($G28=Forecast_Capex_Input!$BN$8:$BN$9)</f>
        <v>0</v>
      </c>
      <c r="DP28" s="43" cm="1">
        <f t="array" aca="1" ref="DP28" ca="1">IFERROR(INDEX(Forecast_Capex_Input!BO$12:BO$286,$Z28)
*(INDEX(Forecast_Capex_Input!$H$12:$H$286,$Z28)=Repex),0)
*$DO28</f>
        <v>0</v>
      </c>
      <c r="DQ28" s="43" cm="1">
        <f t="array" aca="1" ref="DQ28" ca="1">IFERROR(INDEX(Forecast_Capex_Input!BP$12:BP$286,$Z28)
*(INDEX(Forecast_Capex_Input!$H$12:$H$286,$Z28)=Repex),0)
*$DO28</f>
        <v>0</v>
      </c>
      <c r="DR28" s="43" cm="1">
        <f t="array" aca="1" ref="DR28" ca="1">IFERROR(INDEX(Forecast_Capex_Input!BQ$12:BQ$286,$Z28)
*(INDEX(Forecast_Capex_Input!$H$12:$H$286,$Z28)=Repex),0)
*$DO28</f>
        <v>0</v>
      </c>
      <c r="DS28" s="43" cm="1">
        <f t="array" aca="1" ref="DS28" ca="1">IFERROR(INDEX(Forecast_Capex_Input!BR$12:BR$286,$Z28)
*(INDEX(Forecast_Capex_Input!$H$12:$H$286,$Z28)=Repex),0)
*$DO28</f>
        <v>0</v>
      </c>
      <c r="DT28" s="43" cm="1">
        <f t="array" aca="1" ref="DT28" ca="1">IFERROR(INDEX(Forecast_Capex_Input!BS$12:BS$286,$Z28)
*(INDEX(Forecast_Capex_Input!$H$12:$H$286,$Z28)=Repex),0)
*$DO28</f>
        <v>0</v>
      </c>
      <c r="DV28" s="43" t="b" cm="1">
        <f t="array" aca="1" ref="DV28" ca="1">OR($G28=Forecast_Capex_Input!$BU$8:$BU$10)</f>
        <v>1</v>
      </c>
      <c r="DW28" s="43" cm="1">
        <f t="array" aca="1" ref="DW28" ca="1">IFERROR(INDEX(Forecast_Capex_Input!BV$12:BV$286,$Z28)
*(INDEX(Forecast_Capex_Input!$H$12:$H$286,$Z28)=Repex),0)
*$DV28</f>
        <v>0.86554794968605042</v>
      </c>
      <c r="DX28" s="43" cm="1">
        <f t="array" aca="1" ref="DX28" ca="1">IFERROR(INDEX(Forecast_Capex_Input!BW$12:BW$286,$Z28)
*(INDEX(Forecast_Capex_Input!$H$12:$H$286,$Z28)=Repex),0)
*$DV28</f>
        <v>5.851431581726859E-2</v>
      </c>
      <c r="DY28" s="43" cm="1">
        <f t="array" aca="1" ref="DY28" ca="1">IFERROR(INDEX(Forecast_Capex_Input!BX$12:BX$286,$Z28)
*(INDEX(Forecast_Capex_Input!$H$12:$H$286,$Z28)=Repex),0)
*$DV28</f>
        <v>7.5937734496680911E-2</v>
      </c>
      <c r="DZ28" s="43" cm="1">
        <f t="array" aca="1" ref="DZ28" ca="1">IFERROR(INDEX(Forecast_Capex_Input!BY$12:BY$286,$Z28)
*(INDEX(Forecast_Capex_Input!$H$12:$H$286,$Z28)=Repex),0)
*$DV28</f>
        <v>0</v>
      </c>
      <c r="EA28" s="43" cm="1">
        <f t="array" aca="1" ref="EA28" ca="1">IFERROR(INDEX(Forecast_Capex_Input!BZ$12:BZ$286,$Z28)
*(INDEX(Forecast_Capex_Input!$H$12:$H$286,$Z28)=Repex),0)
*$DV28</f>
        <v>0</v>
      </c>
      <c r="EB28" s="43" cm="1">
        <f t="array" aca="1" ref="EB28" ca="1">IFERROR(INDEX(Forecast_Capex_Input!CA$12:CA$286,$Z28)
*(INDEX(Forecast_Capex_Input!$H$12:$H$286,$Z28)=Repex),0)
*$DV28</f>
        <v>0</v>
      </c>
      <c r="EC28" s="43" cm="1">
        <f t="array" aca="1" ref="EC28" ca="1">IFERROR(INDEX(Forecast_Capex_Input!CB$12:CB$286,$Z28)
*(INDEX(Forecast_Capex_Input!$H$12:$H$286,$Z28)=Repex),0)
*$DV28</f>
        <v>0</v>
      </c>
      <c r="ED28" s="43" cm="1">
        <f t="array" aca="1" ref="ED28" ca="1">IFERROR(INDEX(Forecast_Capex_Input!CC$12:CC$286,$Z28)
*(INDEX(Forecast_Capex_Input!$H$12:$H$286,$Z28)=Repex),0)
*$DV28</f>
        <v>0</v>
      </c>
      <c r="EF28" s="86" t="str">
        <f t="shared" si="11"/>
        <v>N/A</v>
      </c>
      <c r="EG28" s="28" t="str">
        <f>IFERROR(RANK(EF28,EF$11:EF$1010,0)+COUNTIF(EF$11:EF28,EF28)-1,NA)</f>
        <v>N/A</v>
      </c>
    </row>
    <row r="29" spans="3:137" x14ac:dyDescent="0.2">
      <c r="C29" s="28">
        <f t="shared" si="12"/>
        <v>19</v>
      </c>
      <c r="D29" s="9" t="str" cm="1">
        <f t="array" ref="D29">IFERROR(INDEX(Forecast_Capex_Input!$D$12:$D$286,$Z29),NA)</f>
        <v>Dumaresq Secondary Systems Renewal</v>
      </c>
      <c r="E29" s="24" t="b" cm="1">
        <f t="array" ref="E29">IF($Z29=NA,NA,INDEX(Forecast_Capex_Input!$E$12:$E$286,$Z29))</f>
        <v>0</v>
      </c>
      <c r="F29" s="9" t="str" cm="1">
        <f t="array" aca="1" ref="F29" ca="1">IFERROR(INDEX(General!$E$25:$E$26,$AA29),NA)</f>
        <v>Labour</v>
      </c>
      <c r="G29" s="9" t="str" cm="1">
        <f t="array" aca="1" ref="G29" ca="1">IFERROR(INDEX(Forecast_Capex_Input!$AI$11:$BB$11,$AC29),NA)</f>
        <v>Secondary Systems</v>
      </c>
      <c r="H29" s="50" cm="1">
        <f t="array" aca="1" ref="H29" ca="1">IFERROR(INDEX(Forecast_Capex_Input!$AI$12:$BB$286,$Z29,$AC29),NA)</f>
        <v>0.86515592076166326</v>
      </c>
      <c r="I29" s="150" t="str" cm="1">
        <f t="array" ref="I29">IFERROR(INDEX(Forecast_Capex_Input!$F$12:$F$286,$Z29),NA)</f>
        <v>Replacement Expenditure</v>
      </c>
      <c r="J29" s="150" t="str" cm="1">
        <f t="array" ref="J29">IFERROR(INDEX(Forecast_Capex_Input!G$12:G$286,$Z29),NA)</f>
        <v>Digital Infrastructure</v>
      </c>
      <c r="K29" s="150" t="str" cm="1">
        <f t="array" ref="K29">IFERROR(INDEX(Forecast_Capex_Input!H$12:H$286,$Z29),NA)</f>
        <v>Repex</v>
      </c>
      <c r="L29" s="150" t="str" cm="1">
        <f t="array" ref="L29">IFERROR(INDEX(Forecast_Capex_Input!I$12:I$286,$Z29),NA)</f>
        <v>N/A</v>
      </c>
      <c r="M29" s="150" t="str" cm="1">
        <f t="array" ref="M29">IFERROR(INDEX(Forecast_Capex_Input!J$12:J$286,$Z29),NA)</f>
        <v>N/A</v>
      </c>
      <c r="N29" s="150" t="str" cm="1">
        <f t="array" ref="N29">IFERROR(INDEX(Forecast_Capex_Input!K$12:K$286,$Z29),NA)</f>
        <v>DI - Protection systems</v>
      </c>
      <c r="O29" s="150" t="str" cm="1">
        <f t="array" ref="O29">IFERROR(INDEX(Forecast_Capex_Input!L$12:L$286,$Z29),NA)</f>
        <v>DI - Safe and Reliable Network</v>
      </c>
      <c r="P29" s="150" t="str" cm="1">
        <f t="array" ref="P29">IFERROR(INDEX(Forecast_Capex_Input!M$12:M$286,$Z29),NA)</f>
        <v>N/A</v>
      </c>
      <c r="Q29" s="24" t="str" cm="1">
        <f t="array" ref="Q29">IFERROR(INDEX(Forecast_Capex_Input!N$12:N$286,$Z29),NA)</f>
        <v>No</v>
      </c>
      <c r="R29" s="190" cm="1">
        <f t="array" ref="R29">IFERROR(INDEX(Forecast_Capex_Input!O$12:O$286,$Z29),0)</f>
        <v>0</v>
      </c>
      <c r="S29" s="24" t="str" cm="1">
        <f t="array" ref="S29">IFERROR(INDEX(Forecast_Capex_Input!P$12:P$286,$Z29),0)</f>
        <v>Safety security &amp; reliability</v>
      </c>
      <c r="T29" s="150" t="str" cm="1">
        <f t="array" aca="1" ref="T29" ca="1">IFERROR(INDEX(General!$K$91:$K$110,$AC29),NA)</f>
        <v>Secondary Systems (2018-23)</v>
      </c>
      <c r="U29" s="43" cm="1">
        <f t="array" aca="1" ref="U29" ca="1">IFERROR(
IF($F29=General!$E$25,INDEX(Forecast_Capex_Input!S$12:S$286,$Z29),
INDEX(Forecast_Capex_Input!T$12:T$286,$Z29)),0)</f>
        <v>0</v>
      </c>
      <c r="V29" s="82" t="b">
        <f>IFERROR(INDEX(Overheads!$T$19:$T$26,MATCH($I29,Overheads!$E$19:$E$26,0)),FALSE)</f>
        <v>1</v>
      </c>
      <c r="W29" s="209" t="str" cm="1">
        <f t="array" ref="W29">IFERROR(
INDEX(Forecast_Capex_Input!CN$12:CN$286,$Z29),0)</f>
        <v>FY22</v>
      </c>
      <c r="X29" s="209">
        <f>IFERROR(
MATCH($W29,General!$L$39:$S$39,0),1)</f>
        <v>2</v>
      </c>
      <c r="Z29" s="28">
        <f>IFERROR(
IF(MATCH($C29,Forecast_Capex_Input!$CI$12:$CI$286,1)+1&gt;MAX(Forecast_Capex_Input!$C$12:$C$286),NA,
MATCH($C29,Forecast_Capex_Input!$CI$12:$CI$286,1)+1),1)</f>
        <v>10</v>
      </c>
      <c r="AA29" s="28" cm="1">
        <f t="array" aca="1" ref="AA29" ca="1">IFERROR(
IF(Z28&lt;&gt;Z29,1,
IF(COUNTIF(OFFSET(AA28,0,0,-INDEX(Forecast_Capex_Input!$CG$12:$CG$286,$Z29)),AA28)=INDEX(Forecast_Capex_Input!$CG$12:$CG$286,$Z29),AA28+1,AA28)),NA)</f>
        <v>1</v>
      </c>
      <c r="AB29" s="28" cm="1">
        <f t="array" ref="AB29">IFERROR($C29-IF($Z29=1,1,INDEX(Forecast_Capex_Input!$CI$12:$CI$286,$Z29-1))+1,NA)</f>
        <v>1</v>
      </c>
      <c r="AC29" s="28" cm="1">
        <f t="array" aca="1" ref="AC29" ca="1">IFERROR(IF(AA29=1,
INDEX(Forecast_Capex_Input!$AI$10:$BB$10,SMALL(IF(INDEX(Forecast_Capex_Input!$AI$12:$BB$286,$Z29,0)&gt;0,COLUMN(Forecast_Capex_Input!$AI$10:$BB$10)-COLUMN(Forecast_Capex_Input!$AI$12)+1),ROWS(OFFSET(AC28,0,0,-$AB29)))),
OFFSET(AC28,-INDEX(Forecast_Capex_Input!$CG$12:$CG$286,$Z29)+1,0)),NA)</f>
        <v>4</v>
      </c>
      <c r="AD29" s="28">
        <f t="shared" ca="1" si="9"/>
        <v>1</v>
      </c>
      <c r="AE29" s="82" t="b">
        <f t="shared" si="13"/>
        <v>0</v>
      </c>
      <c r="AF29" s="78" t="b">
        <v>0</v>
      </c>
      <c r="AG29" s="82" t="b">
        <f t="shared" si="10"/>
        <v>1</v>
      </c>
      <c r="AI29" s="55">
        <v>0</v>
      </c>
      <c r="AJ29" s="55">
        <v>0</v>
      </c>
      <c r="AK29" s="55">
        <v>0</v>
      </c>
      <c r="AL29" s="55">
        <v>0</v>
      </c>
      <c r="AM29" s="55">
        <v>0</v>
      </c>
      <c r="AN29" s="135">
        <v>0</v>
      </c>
      <c r="AP29" s="55">
        <v>0</v>
      </c>
      <c r="AQ29" s="55">
        <v>0</v>
      </c>
      <c r="AR29" s="55">
        <v>0</v>
      </c>
      <c r="AS29" s="55">
        <v>0</v>
      </c>
      <c r="AT29" s="55">
        <v>0</v>
      </c>
      <c r="AU29" s="13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135">
        <v>0</v>
      </c>
      <c r="BD29" s="55">
        <v>0</v>
      </c>
      <c r="BE29" s="55">
        <v>0</v>
      </c>
      <c r="BF29" s="55">
        <v>0</v>
      </c>
      <c r="BG29" s="55">
        <v>0</v>
      </c>
      <c r="BH29" s="55">
        <v>0</v>
      </c>
      <c r="BI29" s="135">
        <v>0</v>
      </c>
      <c r="BK29" s="55">
        <v>0</v>
      </c>
      <c r="BL29" s="55">
        <v>0</v>
      </c>
      <c r="BM29" s="55">
        <v>0</v>
      </c>
      <c r="BN29" s="55">
        <v>0</v>
      </c>
      <c r="BO29" s="55">
        <v>0</v>
      </c>
      <c r="BP29" s="135">
        <v>0</v>
      </c>
      <c r="BR29" s="147">
        <v>0</v>
      </c>
      <c r="BS29" s="147">
        <v>0</v>
      </c>
      <c r="BT29" s="147">
        <v>0</v>
      </c>
      <c r="BU29" s="147">
        <v>0</v>
      </c>
      <c r="BV29" s="147">
        <v>0</v>
      </c>
      <c r="BX29" s="55">
        <v>0</v>
      </c>
      <c r="BY29" s="55">
        <v>0</v>
      </c>
      <c r="BZ29" s="55">
        <v>0</v>
      </c>
      <c r="CA29" s="55">
        <v>0</v>
      </c>
      <c r="CB29" s="55">
        <v>0</v>
      </c>
      <c r="CC29" s="135">
        <v>0</v>
      </c>
      <c r="CE29" s="55">
        <v>0</v>
      </c>
      <c r="CF29" s="55">
        <v>0</v>
      </c>
      <c r="CG29" s="55">
        <v>0</v>
      </c>
      <c r="CH29" s="55">
        <v>0</v>
      </c>
      <c r="CI29" s="55">
        <v>0</v>
      </c>
      <c r="CJ29" s="135">
        <v>0</v>
      </c>
      <c r="CL29" s="55">
        <v>0</v>
      </c>
      <c r="CM29" s="55">
        <v>0</v>
      </c>
      <c r="CN29" s="55">
        <v>0</v>
      </c>
      <c r="CO29" s="55">
        <v>0</v>
      </c>
      <c r="CP29" s="55">
        <v>0</v>
      </c>
      <c r="CQ29" s="135">
        <v>0</v>
      </c>
      <c r="CS29" s="67">
        <v>0</v>
      </c>
      <c r="CT29" s="67">
        <v>0</v>
      </c>
      <c r="CU29" s="67">
        <v>0</v>
      </c>
      <c r="CV29" s="67">
        <v>0</v>
      </c>
      <c r="CW29" s="67">
        <v>0</v>
      </c>
      <c r="CX29" s="135">
        <v>0</v>
      </c>
      <c r="CZ29" s="55">
        <v>0</v>
      </c>
      <c r="DA29" s="55">
        <v>0</v>
      </c>
      <c r="DB29" s="55">
        <v>0</v>
      </c>
      <c r="DC29" s="55">
        <v>0</v>
      </c>
      <c r="DD29" s="55">
        <v>0</v>
      </c>
      <c r="DE29" s="135">
        <v>0</v>
      </c>
      <c r="DG29" s="43" t="b" cm="1">
        <f t="array" aca="1" ref="DG29" ca="1">OR($G29=Forecast_Capex_Input!$BF$8:$BF$10)</f>
        <v>0</v>
      </c>
      <c r="DH29" s="43" cm="1">
        <f t="array" aca="1" ref="DH29" ca="1">IFERROR(INDEX(Forecast_Capex_Input!BG$12:BG$286,$Z29)
*(INDEX(Forecast_Capex_Input!$H$12:$H$286,$Z29)=Repex),0)
*$DG29</f>
        <v>0</v>
      </c>
      <c r="DI29" s="43" cm="1">
        <f t="array" aca="1" ref="DI29" ca="1">IFERROR(INDEX(Forecast_Capex_Input!BH$12:BH$286,$Z29)
*(INDEX(Forecast_Capex_Input!$H$12:$H$286,$Z29)=Repex),0)
*$DG29</f>
        <v>0</v>
      </c>
      <c r="DJ29" s="43" cm="1">
        <f t="array" aca="1" ref="DJ29" ca="1">IFERROR(INDEX(Forecast_Capex_Input!BI$12:BI$286,$Z29)
*(INDEX(Forecast_Capex_Input!$H$12:$H$286,$Z29)=Repex),0)
*$DG29</f>
        <v>0</v>
      </c>
      <c r="DK29" s="43" cm="1">
        <f t="array" aca="1" ref="DK29" ca="1">IFERROR(INDEX(Forecast_Capex_Input!BJ$12:BJ$286,$Z29)
*(INDEX(Forecast_Capex_Input!$H$12:$H$286,$Z29)=Repex),0)
*$DG29</f>
        <v>0</v>
      </c>
      <c r="DL29" s="43" cm="1">
        <f t="array" aca="1" ref="DL29" ca="1">IFERROR(INDEX(Forecast_Capex_Input!BK$12:BK$286,$Z29)
*(INDEX(Forecast_Capex_Input!$H$12:$H$286,$Z29)=Repex),0)
*$DG29</f>
        <v>0</v>
      </c>
      <c r="DM29" s="43" cm="1">
        <f t="array" aca="1" ref="DM29" ca="1">IFERROR(INDEX(Forecast_Capex_Input!BL$12:BL$286,$Z29)
*(INDEX(Forecast_Capex_Input!$H$12:$H$286,$Z29)=Repex),0)
*$DG29</f>
        <v>0</v>
      </c>
      <c r="DO29" s="43" t="b" cm="1">
        <f t="array" aca="1" ref="DO29" ca="1">OR($G29=Forecast_Capex_Input!$BN$8:$BN$9)</f>
        <v>0</v>
      </c>
      <c r="DP29" s="43" cm="1">
        <f t="array" aca="1" ref="DP29" ca="1">IFERROR(INDEX(Forecast_Capex_Input!BO$12:BO$286,$Z29)
*(INDEX(Forecast_Capex_Input!$H$12:$H$286,$Z29)=Repex),0)
*$DO29</f>
        <v>0</v>
      </c>
      <c r="DQ29" s="43" cm="1">
        <f t="array" aca="1" ref="DQ29" ca="1">IFERROR(INDEX(Forecast_Capex_Input!BP$12:BP$286,$Z29)
*(INDEX(Forecast_Capex_Input!$H$12:$H$286,$Z29)=Repex),0)
*$DO29</f>
        <v>0</v>
      </c>
      <c r="DR29" s="43" cm="1">
        <f t="array" aca="1" ref="DR29" ca="1">IFERROR(INDEX(Forecast_Capex_Input!BQ$12:BQ$286,$Z29)
*(INDEX(Forecast_Capex_Input!$H$12:$H$286,$Z29)=Repex),0)
*$DO29</f>
        <v>0</v>
      </c>
      <c r="DS29" s="43" cm="1">
        <f t="array" aca="1" ref="DS29" ca="1">IFERROR(INDEX(Forecast_Capex_Input!BR$12:BR$286,$Z29)
*(INDEX(Forecast_Capex_Input!$H$12:$H$286,$Z29)=Repex),0)
*$DO29</f>
        <v>0</v>
      </c>
      <c r="DT29" s="43" cm="1">
        <f t="array" aca="1" ref="DT29" ca="1">IFERROR(INDEX(Forecast_Capex_Input!BS$12:BS$286,$Z29)
*(INDEX(Forecast_Capex_Input!$H$12:$H$286,$Z29)=Repex),0)
*$DO29</f>
        <v>0</v>
      </c>
      <c r="DV29" s="43" t="b" cm="1">
        <f t="array" aca="1" ref="DV29" ca="1">OR($G29=Forecast_Capex_Input!$BU$8:$BU$10)</f>
        <v>1</v>
      </c>
      <c r="DW29" s="43" cm="1">
        <f t="array" aca="1" ref="DW29" ca="1">IFERROR(INDEX(Forecast_Capex_Input!BV$12:BV$286,$Z29)
*(INDEX(Forecast_Capex_Input!$H$12:$H$286,$Z29)=Repex),0)
*$DV29</f>
        <v>0.38501631918280327</v>
      </c>
      <c r="DX29" s="43" cm="1">
        <f t="array" aca="1" ref="DX29" ca="1">IFERROR(INDEX(Forecast_Capex_Input!BW$12:BW$286,$Z29)
*(INDEX(Forecast_Capex_Input!$H$12:$H$286,$Z29)=Repex),0)
*$DV29</f>
        <v>0.42947123531400211</v>
      </c>
      <c r="DY29" s="43" cm="1">
        <f t="array" aca="1" ref="DY29" ca="1">IFERROR(INDEX(Forecast_Capex_Input!BX$12:BX$286,$Z29)
*(INDEX(Forecast_Capex_Input!$H$12:$H$286,$Z29)=Repex),0)
*$DV29</f>
        <v>5.0668366264857906E-2</v>
      </c>
      <c r="DZ29" s="43" cm="1">
        <f t="array" aca="1" ref="DZ29" ca="1">IFERROR(INDEX(Forecast_Capex_Input!BY$12:BY$286,$Z29)
*(INDEX(Forecast_Capex_Input!$H$12:$H$286,$Z29)=Repex),0)
*$DV29</f>
        <v>0</v>
      </c>
      <c r="EA29" s="43" cm="1">
        <f t="array" aca="1" ref="EA29" ca="1">IFERROR(INDEX(Forecast_Capex_Input!BZ$12:BZ$286,$Z29)
*(INDEX(Forecast_Capex_Input!$H$12:$H$286,$Z29)=Repex),0)
*$DV29</f>
        <v>0</v>
      </c>
      <c r="EB29" s="43" cm="1">
        <f t="array" aca="1" ref="EB29" ca="1">IFERROR(INDEX(Forecast_Capex_Input!CA$12:CA$286,$Z29)
*(INDEX(Forecast_Capex_Input!$H$12:$H$286,$Z29)=Repex),0)
*$DV29</f>
        <v>0</v>
      </c>
      <c r="EC29" s="43" cm="1">
        <f t="array" aca="1" ref="EC29" ca="1">IFERROR(INDEX(Forecast_Capex_Input!CB$12:CB$286,$Z29)
*(INDEX(Forecast_Capex_Input!$H$12:$H$286,$Z29)=Repex),0)
*$DV29</f>
        <v>0.13484407923833677</v>
      </c>
      <c r="ED29" s="43" cm="1">
        <f t="array" aca="1" ref="ED29" ca="1">IFERROR(INDEX(Forecast_Capex_Input!CC$12:CC$286,$Z29)
*(INDEX(Forecast_Capex_Input!$H$12:$H$286,$Z29)=Repex),0)
*$DV29</f>
        <v>0</v>
      </c>
      <c r="EF29" s="86" t="str">
        <f t="shared" si="11"/>
        <v>N/A</v>
      </c>
      <c r="EG29" s="28" t="str">
        <f>IFERROR(RANK(EF29,EF$11:EF$1010,0)+COUNTIF(EF$11:EF29,EF29)-1,NA)</f>
        <v>N/A</v>
      </c>
    </row>
    <row r="30" spans="3:137" x14ac:dyDescent="0.2">
      <c r="C30" s="28">
        <f t="shared" si="12"/>
        <v>20</v>
      </c>
      <c r="D30" s="9" t="str" cm="1">
        <f t="array" ref="D30">IFERROR(INDEX(Forecast_Capex_Input!$D$12:$D$286,$Z30),NA)</f>
        <v>Dumaresq Secondary Systems Renewal</v>
      </c>
      <c r="E30" s="24" t="b" cm="1">
        <f t="array" ref="E30">IF($Z30=NA,NA,INDEX(Forecast_Capex_Input!$E$12:$E$286,$Z30))</f>
        <v>0</v>
      </c>
      <c r="F30" s="9" t="str" cm="1">
        <f t="array" aca="1" ref="F30" ca="1">IFERROR(INDEX(General!$E$25:$E$26,$AA30),NA)</f>
        <v>Labour</v>
      </c>
      <c r="G30" s="9" t="str" cm="1">
        <f t="array" aca="1" ref="G30" ca="1">IFERROR(INDEX(Forecast_Capex_Input!$AI$11:$BB$11,$AC30),NA)</f>
        <v>Business IT</v>
      </c>
      <c r="H30" s="50" cm="1">
        <f t="array" aca="1" ref="H30" ca="1">IFERROR(INDEX(Forecast_Capex_Input!$AI$12:$BB$286,$Z30,$AC30),NA)</f>
        <v>0.13484407923833677</v>
      </c>
      <c r="I30" s="150" t="str" cm="1">
        <f t="array" ref="I30">IFERROR(INDEX(Forecast_Capex_Input!$F$12:$F$286,$Z30),NA)</f>
        <v>Replacement Expenditure</v>
      </c>
      <c r="J30" s="150" t="str" cm="1">
        <f t="array" ref="J30">IFERROR(INDEX(Forecast_Capex_Input!G$12:G$286,$Z30),NA)</f>
        <v>Digital Infrastructure</v>
      </c>
      <c r="K30" s="150" t="str" cm="1">
        <f t="array" ref="K30">IFERROR(INDEX(Forecast_Capex_Input!H$12:H$286,$Z30),NA)</f>
        <v>Repex</v>
      </c>
      <c r="L30" s="150" t="str" cm="1">
        <f t="array" ref="L30">IFERROR(INDEX(Forecast_Capex_Input!I$12:I$286,$Z30),NA)</f>
        <v>N/A</v>
      </c>
      <c r="M30" s="150" t="str" cm="1">
        <f t="array" ref="M30">IFERROR(INDEX(Forecast_Capex_Input!J$12:J$286,$Z30),NA)</f>
        <v>N/A</v>
      </c>
      <c r="N30" s="150" t="str" cm="1">
        <f t="array" ref="N30">IFERROR(INDEX(Forecast_Capex_Input!K$12:K$286,$Z30),NA)</f>
        <v>DI - Protection systems</v>
      </c>
      <c r="O30" s="150" t="str" cm="1">
        <f t="array" ref="O30">IFERROR(INDEX(Forecast_Capex_Input!L$12:L$286,$Z30),NA)</f>
        <v>DI - Safe and Reliable Network</v>
      </c>
      <c r="P30" s="150" t="str" cm="1">
        <f t="array" ref="P30">IFERROR(INDEX(Forecast_Capex_Input!M$12:M$286,$Z30),NA)</f>
        <v>N/A</v>
      </c>
      <c r="Q30" s="24" t="str" cm="1">
        <f t="array" ref="Q30">IFERROR(INDEX(Forecast_Capex_Input!N$12:N$286,$Z30),NA)</f>
        <v>No</v>
      </c>
      <c r="R30" s="190" cm="1">
        <f t="array" ref="R30">IFERROR(INDEX(Forecast_Capex_Input!O$12:O$286,$Z30),0)</f>
        <v>0</v>
      </c>
      <c r="S30" s="24" t="str" cm="1">
        <f t="array" ref="S30">IFERROR(INDEX(Forecast_Capex_Input!P$12:P$286,$Z30),0)</f>
        <v>Safety security &amp; reliability</v>
      </c>
      <c r="T30" s="150" t="str" cm="1">
        <f t="array" aca="1" ref="T30" ca="1">IFERROR(INDEX(General!$K$91:$K$110,$AC30),NA)</f>
        <v>Business IT (2018 onwards)</v>
      </c>
      <c r="U30" s="43" cm="1">
        <f t="array" aca="1" ref="U30" ca="1">IFERROR(
IF($F30=General!$E$25,INDEX(Forecast_Capex_Input!S$12:S$286,$Z30),
INDEX(Forecast_Capex_Input!T$12:T$286,$Z30)),0)</f>
        <v>0</v>
      </c>
      <c r="V30" s="82" t="b">
        <f>IFERROR(INDEX(Overheads!$T$19:$T$26,MATCH($I30,Overheads!$E$19:$E$26,0)),FALSE)</f>
        <v>1</v>
      </c>
      <c r="W30" s="209" t="str" cm="1">
        <f t="array" ref="W30">IFERROR(
INDEX(Forecast_Capex_Input!CN$12:CN$286,$Z30),0)</f>
        <v>FY22</v>
      </c>
      <c r="X30" s="209">
        <f>IFERROR(
MATCH($W30,General!$L$39:$S$39,0),1)</f>
        <v>2</v>
      </c>
      <c r="Z30" s="28">
        <f>IFERROR(
IF(MATCH($C30,Forecast_Capex_Input!$CI$12:$CI$286,1)+1&gt;MAX(Forecast_Capex_Input!$C$12:$C$286),NA,
MATCH($C30,Forecast_Capex_Input!$CI$12:$CI$286,1)+1),1)</f>
        <v>10</v>
      </c>
      <c r="AA30" s="28" cm="1">
        <f t="array" aca="1" ref="AA30" ca="1">IFERROR(
IF(Z29&lt;&gt;Z30,1,
IF(COUNTIF(OFFSET(AA29,0,0,-INDEX(Forecast_Capex_Input!$CG$12:$CG$286,$Z30)),AA29)=INDEX(Forecast_Capex_Input!$CG$12:$CG$286,$Z30),AA29+1,AA29)),NA)</f>
        <v>1</v>
      </c>
      <c r="AB30" s="28" cm="1">
        <f t="array" ref="AB30">IFERROR($C30-IF($Z30=1,1,INDEX(Forecast_Capex_Input!$CI$12:$CI$286,$Z30-1))+1,NA)</f>
        <v>2</v>
      </c>
      <c r="AC30" s="28" cm="1">
        <f t="array" aca="1" ref="AC30" ca="1">IFERROR(IF(AA30=1,
INDEX(Forecast_Capex_Input!$AI$10:$BB$10,SMALL(IF(INDEX(Forecast_Capex_Input!$AI$12:$BB$286,$Z30,0)&gt;0,COLUMN(Forecast_Capex_Input!$AI$10:$BB$10)-COLUMN(Forecast_Capex_Input!$AI$12)+1),ROWS(OFFSET(AC29,0,0,-$AB30)))),
OFFSET(AC29,-INDEX(Forecast_Capex_Input!$CG$12:$CG$286,$Z30)+1,0)),NA)</f>
        <v>6</v>
      </c>
      <c r="AD30" s="28">
        <f t="shared" ca="1" si="9"/>
        <v>1</v>
      </c>
      <c r="AE30" s="82" t="b">
        <f t="shared" si="13"/>
        <v>0</v>
      </c>
      <c r="AF30" s="78" t="b">
        <v>0</v>
      </c>
      <c r="AG30" s="82" t="b">
        <f t="shared" si="10"/>
        <v>1</v>
      </c>
      <c r="AI30" s="55">
        <v>0</v>
      </c>
      <c r="AJ30" s="55">
        <v>0</v>
      </c>
      <c r="AK30" s="55">
        <v>0</v>
      </c>
      <c r="AL30" s="55">
        <v>0</v>
      </c>
      <c r="AM30" s="55">
        <v>0</v>
      </c>
      <c r="AN30" s="135">
        <v>0</v>
      </c>
      <c r="AP30" s="55">
        <v>0</v>
      </c>
      <c r="AQ30" s="55">
        <v>0</v>
      </c>
      <c r="AR30" s="55">
        <v>0</v>
      </c>
      <c r="AS30" s="55">
        <v>0</v>
      </c>
      <c r="AT30" s="55">
        <v>0</v>
      </c>
      <c r="AU30" s="135">
        <v>0</v>
      </c>
      <c r="AW30" s="55">
        <v>0</v>
      </c>
      <c r="AX30" s="55">
        <v>0</v>
      </c>
      <c r="AY30" s="55">
        <v>0</v>
      </c>
      <c r="AZ30" s="55">
        <v>0</v>
      </c>
      <c r="BA30" s="55">
        <v>0</v>
      </c>
      <c r="BB30" s="135">
        <v>0</v>
      </c>
      <c r="BD30" s="55">
        <v>0</v>
      </c>
      <c r="BE30" s="55">
        <v>0</v>
      </c>
      <c r="BF30" s="55">
        <v>0</v>
      </c>
      <c r="BG30" s="55">
        <v>0</v>
      </c>
      <c r="BH30" s="55">
        <v>0</v>
      </c>
      <c r="BI30" s="135">
        <v>0</v>
      </c>
      <c r="BK30" s="55">
        <v>0</v>
      </c>
      <c r="BL30" s="55">
        <v>0</v>
      </c>
      <c r="BM30" s="55">
        <v>0</v>
      </c>
      <c r="BN30" s="55">
        <v>0</v>
      </c>
      <c r="BO30" s="55">
        <v>0</v>
      </c>
      <c r="BP30" s="135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X30" s="55">
        <v>0</v>
      </c>
      <c r="BY30" s="55">
        <v>0</v>
      </c>
      <c r="BZ30" s="55">
        <v>0</v>
      </c>
      <c r="CA30" s="55">
        <v>0</v>
      </c>
      <c r="CB30" s="55">
        <v>0</v>
      </c>
      <c r="CC30" s="135">
        <v>0</v>
      </c>
      <c r="CE30" s="55">
        <v>0</v>
      </c>
      <c r="CF30" s="55">
        <v>0</v>
      </c>
      <c r="CG30" s="55">
        <v>0</v>
      </c>
      <c r="CH30" s="55">
        <v>0</v>
      </c>
      <c r="CI30" s="55">
        <v>0</v>
      </c>
      <c r="CJ30" s="135">
        <v>0</v>
      </c>
      <c r="CL30" s="55">
        <v>0</v>
      </c>
      <c r="CM30" s="55">
        <v>0</v>
      </c>
      <c r="CN30" s="55">
        <v>0</v>
      </c>
      <c r="CO30" s="55">
        <v>0</v>
      </c>
      <c r="CP30" s="55">
        <v>0</v>
      </c>
      <c r="CQ30" s="135">
        <v>0</v>
      </c>
      <c r="CS30" s="67">
        <v>0</v>
      </c>
      <c r="CT30" s="67">
        <v>0</v>
      </c>
      <c r="CU30" s="67">
        <v>0</v>
      </c>
      <c r="CV30" s="67">
        <v>0</v>
      </c>
      <c r="CW30" s="67">
        <v>0</v>
      </c>
      <c r="CX30" s="135">
        <v>0</v>
      </c>
      <c r="CZ30" s="55">
        <v>0</v>
      </c>
      <c r="DA30" s="55">
        <v>0</v>
      </c>
      <c r="DB30" s="55">
        <v>0</v>
      </c>
      <c r="DC30" s="55">
        <v>0</v>
      </c>
      <c r="DD30" s="55">
        <v>0</v>
      </c>
      <c r="DE30" s="135">
        <v>0</v>
      </c>
      <c r="DG30" s="43" t="b" cm="1">
        <f t="array" aca="1" ref="DG30" ca="1">OR($G30=Forecast_Capex_Input!$BF$8:$BF$10)</f>
        <v>0</v>
      </c>
      <c r="DH30" s="43" cm="1">
        <f t="array" aca="1" ref="DH30" ca="1">IFERROR(INDEX(Forecast_Capex_Input!BG$12:BG$286,$Z30)
*(INDEX(Forecast_Capex_Input!$H$12:$H$286,$Z30)=Repex),0)
*$DG30</f>
        <v>0</v>
      </c>
      <c r="DI30" s="43" cm="1">
        <f t="array" aca="1" ref="DI30" ca="1">IFERROR(INDEX(Forecast_Capex_Input!BH$12:BH$286,$Z30)
*(INDEX(Forecast_Capex_Input!$H$12:$H$286,$Z30)=Repex),0)
*$DG30</f>
        <v>0</v>
      </c>
      <c r="DJ30" s="43" cm="1">
        <f t="array" aca="1" ref="DJ30" ca="1">IFERROR(INDEX(Forecast_Capex_Input!BI$12:BI$286,$Z30)
*(INDEX(Forecast_Capex_Input!$H$12:$H$286,$Z30)=Repex),0)
*$DG30</f>
        <v>0</v>
      </c>
      <c r="DK30" s="43" cm="1">
        <f t="array" aca="1" ref="DK30" ca="1">IFERROR(INDEX(Forecast_Capex_Input!BJ$12:BJ$286,$Z30)
*(INDEX(Forecast_Capex_Input!$H$12:$H$286,$Z30)=Repex),0)
*$DG30</f>
        <v>0</v>
      </c>
      <c r="DL30" s="43" cm="1">
        <f t="array" aca="1" ref="DL30" ca="1">IFERROR(INDEX(Forecast_Capex_Input!BK$12:BK$286,$Z30)
*(INDEX(Forecast_Capex_Input!$H$12:$H$286,$Z30)=Repex),0)
*$DG30</f>
        <v>0</v>
      </c>
      <c r="DM30" s="43" cm="1">
        <f t="array" aca="1" ref="DM30" ca="1">IFERROR(INDEX(Forecast_Capex_Input!BL$12:BL$286,$Z30)
*(INDEX(Forecast_Capex_Input!$H$12:$H$286,$Z30)=Repex),0)
*$DG30</f>
        <v>0</v>
      </c>
      <c r="DO30" s="43" t="b" cm="1">
        <f t="array" aca="1" ref="DO30" ca="1">OR($G30=Forecast_Capex_Input!$BN$8:$BN$9)</f>
        <v>0</v>
      </c>
      <c r="DP30" s="43" cm="1">
        <f t="array" aca="1" ref="DP30" ca="1">IFERROR(INDEX(Forecast_Capex_Input!BO$12:BO$286,$Z30)
*(INDEX(Forecast_Capex_Input!$H$12:$H$286,$Z30)=Repex),0)
*$DO30</f>
        <v>0</v>
      </c>
      <c r="DQ30" s="43" cm="1">
        <f t="array" aca="1" ref="DQ30" ca="1">IFERROR(INDEX(Forecast_Capex_Input!BP$12:BP$286,$Z30)
*(INDEX(Forecast_Capex_Input!$H$12:$H$286,$Z30)=Repex),0)
*$DO30</f>
        <v>0</v>
      </c>
      <c r="DR30" s="43" cm="1">
        <f t="array" aca="1" ref="DR30" ca="1">IFERROR(INDEX(Forecast_Capex_Input!BQ$12:BQ$286,$Z30)
*(INDEX(Forecast_Capex_Input!$H$12:$H$286,$Z30)=Repex),0)
*$DO30</f>
        <v>0</v>
      </c>
      <c r="DS30" s="43" cm="1">
        <f t="array" aca="1" ref="DS30" ca="1">IFERROR(INDEX(Forecast_Capex_Input!BR$12:BR$286,$Z30)
*(INDEX(Forecast_Capex_Input!$H$12:$H$286,$Z30)=Repex),0)
*$DO30</f>
        <v>0</v>
      </c>
      <c r="DT30" s="43" cm="1">
        <f t="array" aca="1" ref="DT30" ca="1">IFERROR(INDEX(Forecast_Capex_Input!BS$12:BS$286,$Z30)
*(INDEX(Forecast_Capex_Input!$H$12:$H$286,$Z30)=Repex),0)
*$DO30</f>
        <v>0</v>
      </c>
      <c r="DV30" s="43" t="b" cm="1">
        <f t="array" aca="1" ref="DV30" ca="1">OR($G30=Forecast_Capex_Input!$BU$8:$BU$10)</f>
        <v>1</v>
      </c>
      <c r="DW30" s="43" cm="1">
        <f t="array" aca="1" ref="DW30" ca="1">IFERROR(INDEX(Forecast_Capex_Input!BV$12:BV$286,$Z30)
*(INDEX(Forecast_Capex_Input!$H$12:$H$286,$Z30)=Repex),0)
*$DV30</f>
        <v>0.38501631918280327</v>
      </c>
      <c r="DX30" s="43" cm="1">
        <f t="array" aca="1" ref="DX30" ca="1">IFERROR(INDEX(Forecast_Capex_Input!BW$12:BW$286,$Z30)
*(INDEX(Forecast_Capex_Input!$H$12:$H$286,$Z30)=Repex),0)
*$DV30</f>
        <v>0.42947123531400211</v>
      </c>
      <c r="DY30" s="43" cm="1">
        <f t="array" aca="1" ref="DY30" ca="1">IFERROR(INDEX(Forecast_Capex_Input!BX$12:BX$286,$Z30)
*(INDEX(Forecast_Capex_Input!$H$12:$H$286,$Z30)=Repex),0)
*$DV30</f>
        <v>5.0668366264857906E-2</v>
      </c>
      <c r="DZ30" s="43" cm="1">
        <f t="array" aca="1" ref="DZ30" ca="1">IFERROR(INDEX(Forecast_Capex_Input!BY$12:BY$286,$Z30)
*(INDEX(Forecast_Capex_Input!$H$12:$H$286,$Z30)=Repex),0)
*$DV30</f>
        <v>0</v>
      </c>
      <c r="EA30" s="43" cm="1">
        <f t="array" aca="1" ref="EA30" ca="1">IFERROR(INDEX(Forecast_Capex_Input!BZ$12:BZ$286,$Z30)
*(INDEX(Forecast_Capex_Input!$H$12:$H$286,$Z30)=Repex),0)
*$DV30</f>
        <v>0</v>
      </c>
      <c r="EB30" s="43" cm="1">
        <f t="array" aca="1" ref="EB30" ca="1">IFERROR(INDEX(Forecast_Capex_Input!CA$12:CA$286,$Z30)
*(INDEX(Forecast_Capex_Input!$H$12:$H$286,$Z30)=Repex),0)
*$DV30</f>
        <v>0</v>
      </c>
      <c r="EC30" s="43" cm="1">
        <f t="array" aca="1" ref="EC30" ca="1">IFERROR(INDEX(Forecast_Capex_Input!CB$12:CB$286,$Z30)
*(INDEX(Forecast_Capex_Input!$H$12:$H$286,$Z30)=Repex),0)
*$DV30</f>
        <v>0.13484407923833677</v>
      </c>
      <c r="ED30" s="43" cm="1">
        <f t="array" aca="1" ref="ED30" ca="1">IFERROR(INDEX(Forecast_Capex_Input!CC$12:CC$286,$Z30)
*(INDEX(Forecast_Capex_Input!$H$12:$H$286,$Z30)=Repex),0)
*$DV30</f>
        <v>0</v>
      </c>
      <c r="EF30" s="86" t="str">
        <f t="shared" si="11"/>
        <v>N/A</v>
      </c>
      <c r="EG30" s="28" t="str">
        <f>IFERROR(RANK(EF30,EF$11:EF$1010,0)+COUNTIF(EF$11:EF30,EF30)-1,NA)</f>
        <v>N/A</v>
      </c>
    </row>
    <row r="31" spans="3:137" x14ac:dyDescent="0.2">
      <c r="C31" s="28">
        <f t="shared" si="12"/>
        <v>21</v>
      </c>
      <c r="D31" s="9" t="str" cm="1">
        <f t="array" ref="D31">IFERROR(INDEX(Forecast_Capex_Input!$D$12:$D$286,$Z31),NA)</f>
        <v>Dumaresq Secondary Systems Renewal</v>
      </c>
      <c r="E31" s="24" t="b" cm="1">
        <f t="array" ref="E31">IF($Z31=NA,NA,INDEX(Forecast_Capex_Input!$E$12:$E$286,$Z31))</f>
        <v>0</v>
      </c>
      <c r="F31" s="9" t="str" cm="1">
        <f t="array" aca="1" ref="F31" ca="1">IFERROR(INDEX(General!$E$25:$E$26,$AA31),NA)</f>
        <v>Non-Labour</v>
      </c>
      <c r="G31" s="9" t="str" cm="1">
        <f t="array" aca="1" ref="G31" ca="1">IFERROR(INDEX(Forecast_Capex_Input!$AI$11:$BB$11,$AC31),NA)</f>
        <v>Secondary Systems</v>
      </c>
      <c r="H31" s="50" cm="1">
        <f t="array" aca="1" ref="H31" ca="1">IFERROR(INDEX(Forecast_Capex_Input!$AI$12:$BB$286,$Z31,$AC31),NA)</f>
        <v>0.86515592076166326</v>
      </c>
      <c r="I31" s="150" t="str" cm="1">
        <f t="array" ref="I31">IFERROR(INDEX(Forecast_Capex_Input!$F$12:$F$286,$Z31),NA)</f>
        <v>Replacement Expenditure</v>
      </c>
      <c r="J31" s="150" t="str" cm="1">
        <f t="array" ref="J31">IFERROR(INDEX(Forecast_Capex_Input!G$12:G$286,$Z31),NA)</f>
        <v>Digital Infrastructure</v>
      </c>
      <c r="K31" s="150" t="str" cm="1">
        <f t="array" ref="K31">IFERROR(INDEX(Forecast_Capex_Input!H$12:H$286,$Z31),NA)</f>
        <v>Repex</v>
      </c>
      <c r="L31" s="150" t="str" cm="1">
        <f t="array" ref="L31">IFERROR(INDEX(Forecast_Capex_Input!I$12:I$286,$Z31),NA)</f>
        <v>N/A</v>
      </c>
      <c r="M31" s="150" t="str" cm="1">
        <f t="array" ref="M31">IFERROR(INDEX(Forecast_Capex_Input!J$12:J$286,$Z31),NA)</f>
        <v>N/A</v>
      </c>
      <c r="N31" s="150" t="str" cm="1">
        <f t="array" ref="N31">IFERROR(INDEX(Forecast_Capex_Input!K$12:K$286,$Z31),NA)</f>
        <v>DI - Protection systems</v>
      </c>
      <c r="O31" s="150" t="str" cm="1">
        <f t="array" ref="O31">IFERROR(INDEX(Forecast_Capex_Input!L$12:L$286,$Z31),NA)</f>
        <v>DI - Safe and Reliable Network</v>
      </c>
      <c r="P31" s="150" t="str" cm="1">
        <f t="array" ref="P31">IFERROR(INDEX(Forecast_Capex_Input!M$12:M$286,$Z31),NA)</f>
        <v>N/A</v>
      </c>
      <c r="Q31" s="24" t="str" cm="1">
        <f t="array" ref="Q31">IFERROR(INDEX(Forecast_Capex_Input!N$12:N$286,$Z31),NA)</f>
        <v>No</v>
      </c>
      <c r="R31" s="190" cm="1">
        <f t="array" ref="R31">IFERROR(INDEX(Forecast_Capex_Input!O$12:O$286,$Z31),0)</f>
        <v>0</v>
      </c>
      <c r="S31" s="24" t="str" cm="1">
        <f t="array" ref="S31">IFERROR(INDEX(Forecast_Capex_Input!P$12:P$286,$Z31),0)</f>
        <v>Safety security &amp; reliability</v>
      </c>
      <c r="T31" s="150" t="str" cm="1">
        <f t="array" aca="1" ref="T31" ca="1">IFERROR(INDEX(General!$K$91:$K$110,$AC31),NA)</f>
        <v>Secondary Systems (2018-23)</v>
      </c>
      <c r="U31" s="43" cm="1">
        <f t="array" aca="1" ref="U31" ca="1">IFERROR(
IF($F31=General!$E$25,INDEX(Forecast_Capex_Input!S$12:S$286,$Z31),
INDEX(Forecast_Capex_Input!T$12:T$286,$Z31)),0)</f>
        <v>1</v>
      </c>
      <c r="V31" s="82" t="b">
        <f>IFERROR(INDEX(Overheads!$T$19:$T$26,MATCH($I31,Overheads!$E$19:$E$26,0)),FALSE)</f>
        <v>1</v>
      </c>
      <c r="W31" s="209" t="str" cm="1">
        <f t="array" ref="W31">IFERROR(
INDEX(Forecast_Capex_Input!CN$12:CN$286,$Z31),0)</f>
        <v>FY22</v>
      </c>
      <c r="X31" s="209">
        <f>IFERROR(
MATCH($W31,General!$L$39:$S$39,0),1)</f>
        <v>2</v>
      </c>
      <c r="Z31" s="28">
        <f>IFERROR(
IF(MATCH($C31,Forecast_Capex_Input!$CI$12:$CI$286,1)+1&gt;MAX(Forecast_Capex_Input!$C$12:$C$286),NA,
MATCH($C31,Forecast_Capex_Input!$CI$12:$CI$286,1)+1),1)</f>
        <v>10</v>
      </c>
      <c r="AA31" s="28" cm="1">
        <f t="array" aca="1" ref="AA31" ca="1">IFERROR(
IF(Z30&lt;&gt;Z31,1,
IF(COUNTIF(OFFSET(AA30,0,0,-INDEX(Forecast_Capex_Input!$CG$12:$CG$286,$Z31)),AA30)=INDEX(Forecast_Capex_Input!$CG$12:$CG$286,$Z31),AA30+1,AA30)),NA)</f>
        <v>2</v>
      </c>
      <c r="AB31" s="28" cm="1">
        <f t="array" ref="AB31">IFERROR($C31-IF($Z31=1,1,INDEX(Forecast_Capex_Input!$CI$12:$CI$286,$Z31-1))+1,NA)</f>
        <v>3</v>
      </c>
      <c r="AC31" s="28" cm="1">
        <f t="array" aca="1" ref="AC31" ca="1">IFERROR(IF(AA31=1,
INDEX(Forecast_Capex_Input!$AI$10:$BB$10,SMALL(IF(INDEX(Forecast_Capex_Input!$AI$12:$BB$286,$Z31,0)&gt;0,COLUMN(Forecast_Capex_Input!$AI$10:$BB$10)-COLUMN(Forecast_Capex_Input!$AI$12)+1),ROWS(OFFSET(AC30,0,0,-$AB31)))),
OFFSET(AC30,-INDEX(Forecast_Capex_Input!$CG$12:$CG$286,$Z31)+1,0)),NA)</f>
        <v>4</v>
      </c>
      <c r="AD31" s="28">
        <f t="shared" ca="1" si="9"/>
        <v>2</v>
      </c>
      <c r="AE31" s="82" t="b">
        <f t="shared" si="13"/>
        <v>0</v>
      </c>
      <c r="AF31" s="78" t="b">
        <v>0</v>
      </c>
      <c r="AG31" s="82" t="b">
        <f t="shared" si="10"/>
        <v>1</v>
      </c>
      <c r="AI31" s="55">
        <v>0</v>
      </c>
      <c r="AJ31" s="55">
        <v>0</v>
      </c>
      <c r="AK31" s="55">
        <v>0</v>
      </c>
      <c r="AL31" s="55">
        <v>0</v>
      </c>
      <c r="AM31" s="55">
        <v>0</v>
      </c>
      <c r="AN31" s="135">
        <v>0</v>
      </c>
      <c r="AP31" s="55">
        <v>0</v>
      </c>
      <c r="AQ31" s="55">
        <v>0</v>
      </c>
      <c r="AR31" s="55">
        <v>0</v>
      </c>
      <c r="AS31" s="55">
        <v>0</v>
      </c>
      <c r="AT31" s="55">
        <v>0</v>
      </c>
      <c r="AU31" s="135">
        <v>0</v>
      </c>
      <c r="AW31" s="55">
        <v>0</v>
      </c>
      <c r="AX31" s="55">
        <v>0</v>
      </c>
      <c r="AY31" s="55">
        <v>0</v>
      </c>
      <c r="AZ31" s="55">
        <v>0</v>
      </c>
      <c r="BA31" s="55">
        <v>0</v>
      </c>
      <c r="BB31" s="135">
        <v>0</v>
      </c>
      <c r="BD31" s="55">
        <v>0</v>
      </c>
      <c r="BE31" s="55">
        <v>0</v>
      </c>
      <c r="BF31" s="55">
        <v>0</v>
      </c>
      <c r="BG31" s="55">
        <v>0</v>
      </c>
      <c r="BH31" s="55">
        <v>0</v>
      </c>
      <c r="BI31" s="135">
        <v>0</v>
      </c>
      <c r="BK31" s="55">
        <v>0</v>
      </c>
      <c r="BL31" s="55">
        <v>0</v>
      </c>
      <c r="BM31" s="55">
        <v>0</v>
      </c>
      <c r="BN31" s="55">
        <v>0</v>
      </c>
      <c r="BO31" s="55">
        <v>0</v>
      </c>
      <c r="BP31" s="135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X31" s="55">
        <v>0</v>
      </c>
      <c r="BY31" s="55">
        <v>0</v>
      </c>
      <c r="BZ31" s="55">
        <v>0</v>
      </c>
      <c r="CA31" s="55">
        <v>0</v>
      </c>
      <c r="CB31" s="55">
        <v>0</v>
      </c>
      <c r="CC31" s="135">
        <v>0</v>
      </c>
      <c r="CE31" s="55">
        <v>0</v>
      </c>
      <c r="CF31" s="55">
        <v>0</v>
      </c>
      <c r="CG31" s="55">
        <v>0</v>
      </c>
      <c r="CH31" s="55">
        <v>0</v>
      </c>
      <c r="CI31" s="55">
        <v>0</v>
      </c>
      <c r="CJ31" s="135">
        <v>0</v>
      </c>
      <c r="CL31" s="55">
        <v>0</v>
      </c>
      <c r="CM31" s="55">
        <v>0</v>
      </c>
      <c r="CN31" s="55">
        <v>0</v>
      </c>
      <c r="CO31" s="55">
        <v>0</v>
      </c>
      <c r="CP31" s="55">
        <v>0</v>
      </c>
      <c r="CQ31" s="135">
        <v>0</v>
      </c>
      <c r="CS31" s="67">
        <v>0</v>
      </c>
      <c r="CT31" s="67">
        <v>0</v>
      </c>
      <c r="CU31" s="67">
        <v>0</v>
      </c>
      <c r="CV31" s="67">
        <v>0</v>
      </c>
      <c r="CW31" s="67">
        <v>0</v>
      </c>
      <c r="CX31" s="135">
        <v>0</v>
      </c>
      <c r="CZ31" s="55">
        <v>0</v>
      </c>
      <c r="DA31" s="55">
        <v>0</v>
      </c>
      <c r="DB31" s="55">
        <v>0</v>
      </c>
      <c r="DC31" s="55">
        <v>0</v>
      </c>
      <c r="DD31" s="55">
        <v>0</v>
      </c>
      <c r="DE31" s="135">
        <v>0</v>
      </c>
      <c r="DG31" s="43" t="b" cm="1">
        <f t="array" aca="1" ref="DG31" ca="1">OR($G31=Forecast_Capex_Input!$BF$8:$BF$10)</f>
        <v>0</v>
      </c>
      <c r="DH31" s="43" cm="1">
        <f t="array" aca="1" ref="DH31" ca="1">IFERROR(INDEX(Forecast_Capex_Input!BG$12:BG$286,$Z31)
*(INDEX(Forecast_Capex_Input!$H$12:$H$286,$Z31)=Repex),0)
*$DG31</f>
        <v>0</v>
      </c>
      <c r="DI31" s="43" cm="1">
        <f t="array" aca="1" ref="DI31" ca="1">IFERROR(INDEX(Forecast_Capex_Input!BH$12:BH$286,$Z31)
*(INDEX(Forecast_Capex_Input!$H$12:$H$286,$Z31)=Repex),0)
*$DG31</f>
        <v>0</v>
      </c>
      <c r="DJ31" s="43" cm="1">
        <f t="array" aca="1" ref="DJ31" ca="1">IFERROR(INDEX(Forecast_Capex_Input!BI$12:BI$286,$Z31)
*(INDEX(Forecast_Capex_Input!$H$12:$H$286,$Z31)=Repex),0)
*$DG31</f>
        <v>0</v>
      </c>
      <c r="DK31" s="43" cm="1">
        <f t="array" aca="1" ref="DK31" ca="1">IFERROR(INDEX(Forecast_Capex_Input!BJ$12:BJ$286,$Z31)
*(INDEX(Forecast_Capex_Input!$H$12:$H$286,$Z31)=Repex),0)
*$DG31</f>
        <v>0</v>
      </c>
      <c r="DL31" s="43" cm="1">
        <f t="array" aca="1" ref="DL31" ca="1">IFERROR(INDEX(Forecast_Capex_Input!BK$12:BK$286,$Z31)
*(INDEX(Forecast_Capex_Input!$H$12:$H$286,$Z31)=Repex),0)
*$DG31</f>
        <v>0</v>
      </c>
      <c r="DM31" s="43" cm="1">
        <f t="array" aca="1" ref="DM31" ca="1">IFERROR(INDEX(Forecast_Capex_Input!BL$12:BL$286,$Z31)
*(INDEX(Forecast_Capex_Input!$H$12:$H$286,$Z31)=Repex),0)
*$DG31</f>
        <v>0</v>
      </c>
      <c r="DO31" s="43" t="b" cm="1">
        <f t="array" aca="1" ref="DO31" ca="1">OR($G31=Forecast_Capex_Input!$BN$8:$BN$9)</f>
        <v>0</v>
      </c>
      <c r="DP31" s="43" cm="1">
        <f t="array" aca="1" ref="DP31" ca="1">IFERROR(INDEX(Forecast_Capex_Input!BO$12:BO$286,$Z31)
*(INDEX(Forecast_Capex_Input!$H$12:$H$286,$Z31)=Repex),0)
*$DO31</f>
        <v>0</v>
      </c>
      <c r="DQ31" s="43" cm="1">
        <f t="array" aca="1" ref="DQ31" ca="1">IFERROR(INDEX(Forecast_Capex_Input!BP$12:BP$286,$Z31)
*(INDEX(Forecast_Capex_Input!$H$12:$H$286,$Z31)=Repex),0)
*$DO31</f>
        <v>0</v>
      </c>
      <c r="DR31" s="43" cm="1">
        <f t="array" aca="1" ref="DR31" ca="1">IFERROR(INDEX(Forecast_Capex_Input!BQ$12:BQ$286,$Z31)
*(INDEX(Forecast_Capex_Input!$H$12:$H$286,$Z31)=Repex),0)
*$DO31</f>
        <v>0</v>
      </c>
      <c r="DS31" s="43" cm="1">
        <f t="array" aca="1" ref="DS31" ca="1">IFERROR(INDEX(Forecast_Capex_Input!BR$12:BR$286,$Z31)
*(INDEX(Forecast_Capex_Input!$H$12:$H$286,$Z31)=Repex),0)
*$DO31</f>
        <v>0</v>
      </c>
      <c r="DT31" s="43" cm="1">
        <f t="array" aca="1" ref="DT31" ca="1">IFERROR(INDEX(Forecast_Capex_Input!BS$12:BS$286,$Z31)
*(INDEX(Forecast_Capex_Input!$H$12:$H$286,$Z31)=Repex),0)
*$DO31</f>
        <v>0</v>
      </c>
      <c r="DV31" s="43" t="b" cm="1">
        <f t="array" aca="1" ref="DV31" ca="1">OR($G31=Forecast_Capex_Input!$BU$8:$BU$10)</f>
        <v>1</v>
      </c>
      <c r="DW31" s="43" cm="1">
        <f t="array" aca="1" ref="DW31" ca="1">IFERROR(INDEX(Forecast_Capex_Input!BV$12:BV$286,$Z31)
*(INDEX(Forecast_Capex_Input!$H$12:$H$286,$Z31)=Repex),0)
*$DV31</f>
        <v>0.38501631918280327</v>
      </c>
      <c r="DX31" s="43" cm="1">
        <f t="array" aca="1" ref="DX31" ca="1">IFERROR(INDEX(Forecast_Capex_Input!BW$12:BW$286,$Z31)
*(INDEX(Forecast_Capex_Input!$H$12:$H$286,$Z31)=Repex),0)
*$DV31</f>
        <v>0.42947123531400211</v>
      </c>
      <c r="DY31" s="43" cm="1">
        <f t="array" aca="1" ref="DY31" ca="1">IFERROR(INDEX(Forecast_Capex_Input!BX$12:BX$286,$Z31)
*(INDEX(Forecast_Capex_Input!$H$12:$H$286,$Z31)=Repex),0)
*$DV31</f>
        <v>5.0668366264857906E-2</v>
      </c>
      <c r="DZ31" s="43" cm="1">
        <f t="array" aca="1" ref="DZ31" ca="1">IFERROR(INDEX(Forecast_Capex_Input!BY$12:BY$286,$Z31)
*(INDEX(Forecast_Capex_Input!$H$12:$H$286,$Z31)=Repex),0)
*$DV31</f>
        <v>0</v>
      </c>
      <c r="EA31" s="43" cm="1">
        <f t="array" aca="1" ref="EA31" ca="1">IFERROR(INDEX(Forecast_Capex_Input!BZ$12:BZ$286,$Z31)
*(INDEX(Forecast_Capex_Input!$H$12:$H$286,$Z31)=Repex),0)
*$DV31</f>
        <v>0</v>
      </c>
      <c r="EB31" s="43" cm="1">
        <f t="array" aca="1" ref="EB31" ca="1">IFERROR(INDEX(Forecast_Capex_Input!CA$12:CA$286,$Z31)
*(INDEX(Forecast_Capex_Input!$H$12:$H$286,$Z31)=Repex),0)
*$DV31</f>
        <v>0</v>
      </c>
      <c r="EC31" s="43" cm="1">
        <f t="array" aca="1" ref="EC31" ca="1">IFERROR(INDEX(Forecast_Capex_Input!CB$12:CB$286,$Z31)
*(INDEX(Forecast_Capex_Input!$H$12:$H$286,$Z31)=Repex),0)
*$DV31</f>
        <v>0.13484407923833677</v>
      </c>
      <c r="ED31" s="43" cm="1">
        <f t="array" aca="1" ref="ED31" ca="1">IFERROR(INDEX(Forecast_Capex_Input!CC$12:CC$286,$Z31)
*(INDEX(Forecast_Capex_Input!$H$12:$H$286,$Z31)=Repex),0)
*$DV31</f>
        <v>0</v>
      </c>
      <c r="EF31" s="86" t="str">
        <f t="shared" si="11"/>
        <v>N/A</v>
      </c>
      <c r="EG31" s="28" t="str">
        <f>IFERROR(RANK(EF31,EF$11:EF$1010,0)+COUNTIF(EF$11:EF31,EF31)-1,NA)</f>
        <v>N/A</v>
      </c>
    </row>
    <row r="32" spans="3:137" x14ac:dyDescent="0.2">
      <c r="C32" s="28">
        <f t="shared" si="12"/>
        <v>22</v>
      </c>
      <c r="D32" s="9" t="str" cm="1">
        <f t="array" ref="D32">IFERROR(INDEX(Forecast_Capex_Input!$D$12:$D$286,$Z32),NA)</f>
        <v>Dumaresq Secondary Systems Renewal</v>
      </c>
      <c r="E32" s="24" t="b" cm="1">
        <f t="array" ref="E32">IF($Z32=NA,NA,INDEX(Forecast_Capex_Input!$E$12:$E$286,$Z32))</f>
        <v>0</v>
      </c>
      <c r="F32" s="9" t="str" cm="1">
        <f t="array" aca="1" ref="F32" ca="1">IFERROR(INDEX(General!$E$25:$E$26,$AA32),NA)</f>
        <v>Non-Labour</v>
      </c>
      <c r="G32" s="9" t="str" cm="1">
        <f t="array" aca="1" ref="G32" ca="1">IFERROR(INDEX(Forecast_Capex_Input!$AI$11:$BB$11,$AC32),NA)</f>
        <v>Business IT</v>
      </c>
      <c r="H32" s="50" cm="1">
        <f t="array" aca="1" ref="H32" ca="1">IFERROR(INDEX(Forecast_Capex_Input!$AI$12:$BB$286,$Z32,$AC32),NA)</f>
        <v>0.13484407923833677</v>
      </c>
      <c r="I32" s="150" t="str" cm="1">
        <f t="array" ref="I32">IFERROR(INDEX(Forecast_Capex_Input!$F$12:$F$286,$Z32),NA)</f>
        <v>Replacement Expenditure</v>
      </c>
      <c r="J32" s="150" t="str" cm="1">
        <f t="array" ref="J32">IFERROR(INDEX(Forecast_Capex_Input!G$12:G$286,$Z32),NA)</f>
        <v>Digital Infrastructure</v>
      </c>
      <c r="K32" s="150" t="str" cm="1">
        <f t="array" ref="K32">IFERROR(INDEX(Forecast_Capex_Input!H$12:H$286,$Z32),NA)</f>
        <v>Repex</v>
      </c>
      <c r="L32" s="150" t="str" cm="1">
        <f t="array" ref="L32">IFERROR(INDEX(Forecast_Capex_Input!I$12:I$286,$Z32),NA)</f>
        <v>N/A</v>
      </c>
      <c r="M32" s="150" t="str" cm="1">
        <f t="array" ref="M32">IFERROR(INDEX(Forecast_Capex_Input!J$12:J$286,$Z32),NA)</f>
        <v>N/A</v>
      </c>
      <c r="N32" s="150" t="str" cm="1">
        <f t="array" ref="N32">IFERROR(INDEX(Forecast_Capex_Input!K$12:K$286,$Z32),NA)</f>
        <v>DI - Protection systems</v>
      </c>
      <c r="O32" s="150" t="str" cm="1">
        <f t="array" ref="O32">IFERROR(INDEX(Forecast_Capex_Input!L$12:L$286,$Z32),NA)</f>
        <v>DI - Safe and Reliable Network</v>
      </c>
      <c r="P32" s="150" t="str" cm="1">
        <f t="array" ref="P32">IFERROR(INDEX(Forecast_Capex_Input!M$12:M$286,$Z32),NA)</f>
        <v>N/A</v>
      </c>
      <c r="Q32" s="24" t="str" cm="1">
        <f t="array" ref="Q32">IFERROR(INDEX(Forecast_Capex_Input!N$12:N$286,$Z32),NA)</f>
        <v>No</v>
      </c>
      <c r="R32" s="190" cm="1">
        <f t="array" ref="R32">IFERROR(INDEX(Forecast_Capex_Input!O$12:O$286,$Z32),0)</f>
        <v>0</v>
      </c>
      <c r="S32" s="24" t="str" cm="1">
        <f t="array" ref="S32">IFERROR(INDEX(Forecast_Capex_Input!P$12:P$286,$Z32),0)</f>
        <v>Safety security &amp; reliability</v>
      </c>
      <c r="T32" s="150" t="str" cm="1">
        <f t="array" aca="1" ref="T32" ca="1">IFERROR(INDEX(General!$K$91:$K$110,$AC32),NA)</f>
        <v>Business IT (2018 onwards)</v>
      </c>
      <c r="U32" s="43" cm="1">
        <f t="array" aca="1" ref="U32" ca="1">IFERROR(
IF($F32=General!$E$25,INDEX(Forecast_Capex_Input!S$12:S$286,$Z32),
INDEX(Forecast_Capex_Input!T$12:T$286,$Z32)),0)</f>
        <v>1</v>
      </c>
      <c r="V32" s="82" t="b">
        <f>IFERROR(INDEX(Overheads!$T$19:$T$26,MATCH($I32,Overheads!$E$19:$E$26,0)),FALSE)</f>
        <v>1</v>
      </c>
      <c r="W32" s="209" t="str" cm="1">
        <f t="array" ref="W32">IFERROR(
INDEX(Forecast_Capex_Input!CN$12:CN$286,$Z32),0)</f>
        <v>FY22</v>
      </c>
      <c r="X32" s="209">
        <f>IFERROR(
MATCH($W32,General!$L$39:$S$39,0),1)</f>
        <v>2</v>
      </c>
      <c r="Z32" s="28">
        <f>IFERROR(
IF(MATCH($C32,Forecast_Capex_Input!$CI$12:$CI$286,1)+1&gt;MAX(Forecast_Capex_Input!$C$12:$C$286),NA,
MATCH($C32,Forecast_Capex_Input!$CI$12:$CI$286,1)+1),1)</f>
        <v>10</v>
      </c>
      <c r="AA32" s="28" cm="1">
        <f t="array" aca="1" ref="AA32" ca="1">IFERROR(
IF(Z31&lt;&gt;Z32,1,
IF(COUNTIF(OFFSET(AA31,0,0,-INDEX(Forecast_Capex_Input!$CG$12:$CG$286,$Z32)),AA31)=INDEX(Forecast_Capex_Input!$CG$12:$CG$286,$Z32),AA31+1,AA31)),NA)</f>
        <v>2</v>
      </c>
      <c r="AB32" s="28" cm="1">
        <f t="array" ref="AB32">IFERROR($C32-IF($Z32=1,1,INDEX(Forecast_Capex_Input!$CI$12:$CI$286,$Z32-1))+1,NA)</f>
        <v>4</v>
      </c>
      <c r="AC32" s="28" cm="1">
        <f t="array" aca="1" ref="AC32" ca="1">IFERROR(IF(AA32=1,
INDEX(Forecast_Capex_Input!$AI$10:$BB$10,SMALL(IF(INDEX(Forecast_Capex_Input!$AI$12:$BB$286,$Z32,0)&gt;0,COLUMN(Forecast_Capex_Input!$AI$10:$BB$10)-COLUMN(Forecast_Capex_Input!$AI$12)+1),ROWS(OFFSET(AC31,0,0,-$AB32)))),
OFFSET(AC31,-INDEX(Forecast_Capex_Input!$CG$12:$CG$286,$Z32)+1,0)),NA)</f>
        <v>6</v>
      </c>
      <c r="AD32" s="28">
        <f t="shared" ca="1" si="9"/>
        <v>2</v>
      </c>
      <c r="AE32" s="82" t="b">
        <f t="shared" si="13"/>
        <v>0</v>
      </c>
      <c r="AF32" s="78" t="b">
        <v>0</v>
      </c>
      <c r="AG32" s="82" t="b">
        <f t="shared" si="10"/>
        <v>1</v>
      </c>
      <c r="AI32" s="55">
        <v>0</v>
      </c>
      <c r="AJ32" s="55">
        <v>0</v>
      </c>
      <c r="AK32" s="55">
        <v>0</v>
      </c>
      <c r="AL32" s="55">
        <v>0</v>
      </c>
      <c r="AM32" s="55">
        <v>0</v>
      </c>
      <c r="AN32" s="135">
        <v>0</v>
      </c>
      <c r="AP32" s="55">
        <v>0</v>
      </c>
      <c r="AQ32" s="55">
        <v>0</v>
      </c>
      <c r="AR32" s="55">
        <v>0</v>
      </c>
      <c r="AS32" s="55">
        <v>0</v>
      </c>
      <c r="AT32" s="55">
        <v>0</v>
      </c>
      <c r="AU32" s="135">
        <v>0</v>
      </c>
      <c r="AW32" s="55">
        <v>0</v>
      </c>
      <c r="AX32" s="55">
        <v>0</v>
      </c>
      <c r="AY32" s="55">
        <v>0</v>
      </c>
      <c r="AZ32" s="55">
        <v>0</v>
      </c>
      <c r="BA32" s="55">
        <v>0</v>
      </c>
      <c r="BB32" s="135">
        <v>0</v>
      </c>
      <c r="BD32" s="55">
        <v>0</v>
      </c>
      <c r="BE32" s="55">
        <v>0</v>
      </c>
      <c r="BF32" s="55">
        <v>0</v>
      </c>
      <c r="BG32" s="55">
        <v>0</v>
      </c>
      <c r="BH32" s="55">
        <v>0</v>
      </c>
      <c r="BI32" s="135">
        <v>0</v>
      </c>
      <c r="BK32" s="55">
        <v>0</v>
      </c>
      <c r="BL32" s="55">
        <v>0</v>
      </c>
      <c r="BM32" s="55">
        <v>0</v>
      </c>
      <c r="BN32" s="55">
        <v>0</v>
      </c>
      <c r="BO32" s="55">
        <v>0</v>
      </c>
      <c r="BP32" s="135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X32" s="55">
        <v>0</v>
      </c>
      <c r="BY32" s="55">
        <v>0</v>
      </c>
      <c r="BZ32" s="55">
        <v>0</v>
      </c>
      <c r="CA32" s="55">
        <v>0</v>
      </c>
      <c r="CB32" s="55">
        <v>0</v>
      </c>
      <c r="CC32" s="135">
        <v>0</v>
      </c>
      <c r="CE32" s="55">
        <v>0</v>
      </c>
      <c r="CF32" s="55">
        <v>0</v>
      </c>
      <c r="CG32" s="55">
        <v>0</v>
      </c>
      <c r="CH32" s="55">
        <v>0</v>
      </c>
      <c r="CI32" s="55">
        <v>0</v>
      </c>
      <c r="CJ32" s="135">
        <v>0</v>
      </c>
      <c r="CL32" s="55">
        <v>0</v>
      </c>
      <c r="CM32" s="55">
        <v>0</v>
      </c>
      <c r="CN32" s="55">
        <v>0</v>
      </c>
      <c r="CO32" s="55">
        <v>0</v>
      </c>
      <c r="CP32" s="55">
        <v>0</v>
      </c>
      <c r="CQ32" s="135">
        <v>0</v>
      </c>
      <c r="CS32" s="67">
        <v>0</v>
      </c>
      <c r="CT32" s="67">
        <v>0</v>
      </c>
      <c r="CU32" s="67">
        <v>0</v>
      </c>
      <c r="CV32" s="67">
        <v>0</v>
      </c>
      <c r="CW32" s="67">
        <v>0</v>
      </c>
      <c r="CX32" s="135">
        <v>0</v>
      </c>
      <c r="CZ32" s="55">
        <v>0</v>
      </c>
      <c r="DA32" s="55">
        <v>0</v>
      </c>
      <c r="DB32" s="55">
        <v>0</v>
      </c>
      <c r="DC32" s="55">
        <v>0</v>
      </c>
      <c r="DD32" s="55">
        <v>0</v>
      </c>
      <c r="DE32" s="135">
        <v>0</v>
      </c>
      <c r="DG32" s="43" t="b" cm="1">
        <f t="array" aca="1" ref="DG32" ca="1">OR($G32=Forecast_Capex_Input!$BF$8:$BF$10)</f>
        <v>0</v>
      </c>
      <c r="DH32" s="43" cm="1">
        <f t="array" aca="1" ref="DH32" ca="1">IFERROR(INDEX(Forecast_Capex_Input!BG$12:BG$286,$Z32)
*(INDEX(Forecast_Capex_Input!$H$12:$H$286,$Z32)=Repex),0)
*$DG32</f>
        <v>0</v>
      </c>
      <c r="DI32" s="43" cm="1">
        <f t="array" aca="1" ref="DI32" ca="1">IFERROR(INDEX(Forecast_Capex_Input!BH$12:BH$286,$Z32)
*(INDEX(Forecast_Capex_Input!$H$12:$H$286,$Z32)=Repex),0)
*$DG32</f>
        <v>0</v>
      </c>
      <c r="DJ32" s="43" cm="1">
        <f t="array" aca="1" ref="DJ32" ca="1">IFERROR(INDEX(Forecast_Capex_Input!BI$12:BI$286,$Z32)
*(INDEX(Forecast_Capex_Input!$H$12:$H$286,$Z32)=Repex),0)
*$DG32</f>
        <v>0</v>
      </c>
      <c r="DK32" s="43" cm="1">
        <f t="array" aca="1" ref="DK32" ca="1">IFERROR(INDEX(Forecast_Capex_Input!BJ$12:BJ$286,$Z32)
*(INDEX(Forecast_Capex_Input!$H$12:$H$286,$Z32)=Repex),0)
*$DG32</f>
        <v>0</v>
      </c>
      <c r="DL32" s="43" cm="1">
        <f t="array" aca="1" ref="DL32" ca="1">IFERROR(INDEX(Forecast_Capex_Input!BK$12:BK$286,$Z32)
*(INDEX(Forecast_Capex_Input!$H$12:$H$286,$Z32)=Repex),0)
*$DG32</f>
        <v>0</v>
      </c>
      <c r="DM32" s="43" cm="1">
        <f t="array" aca="1" ref="DM32" ca="1">IFERROR(INDEX(Forecast_Capex_Input!BL$12:BL$286,$Z32)
*(INDEX(Forecast_Capex_Input!$H$12:$H$286,$Z32)=Repex),0)
*$DG32</f>
        <v>0</v>
      </c>
      <c r="DO32" s="43" t="b" cm="1">
        <f t="array" aca="1" ref="DO32" ca="1">OR($G32=Forecast_Capex_Input!$BN$8:$BN$9)</f>
        <v>0</v>
      </c>
      <c r="DP32" s="43" cm="1">
        <f t="array" aca="1" ref="DP32" ca="1">IFERROR(INDEX(Forecast_Capex_Input!BO$12:BO$286,$Z32)
*(INDEX(Forecast_Capex_Input!$H$12:$H$286,$Z32)=Repex),0)
*$DO32</f>
        <v>0</v>
      </c>
      <c r="DQ32" s="43" cm="1">
        <f t="array" aca="1" ref="DQ32" ca="1">IFERROR(INDEX(Forecast_Capex_Input!BP$12:BP$286,$Z32)
*(INDEX(Forecast_Capex_Input!$H$12:$H$286,$Z32)=Repex),0)
*$DO32</f>
        <v>0</v>
      </c>
      <c r="DR32" s="43" cm="1">
        <f t="array" aca="1" ref="DR32" ca="1">IFERROR(INDEX(Forecast_Capex_Input!BQ$12:BQ$286,$Z32)
*(INDEX(Forecast_Capex_Input!$H$12:$H$286,$Z32)=Repex),0)
*$DO32</f>
        <v>0</v>
      </c>
      <c r="DS32" s="43" cm="1">
        <f t="array" aca="1" ref="DS32" ca="1">IFERROR(INDEX(Forecast_Capex_Input!BR$12:BR$286,$Z32)
*(INDEX(Forecast_Capex_Input!$H$12:$H$286,$Z32)=Repex),0)
*$DO32</f>
        <v>0</v>
      </c>
      <c r="DT32" s="43" cm="1">
        <f t="array" aca="1" ref="DT32" ca="1">IFERROR(INDEX(Forecast_Capex_Input!BS$12:BS$286,$Z32)
*(INDEX(Forecast_Capex_Input!$H$12:$H$286,$Z32)=Repex),0)
*$DO32</f>
        <v>0</v>
      </c>
      <c r="DV32" s="43" t="b" cm="1">
        <f t="array" aca="1" ref="DV32" ca="1">OR($G32=Forecast_Capex_Input!$BU$8:$BU$10)</f>
        <v>1</v>
      </c>
      <c r="DW32" s="43" cm="1">
        <f t="array" aca="1" ref="DW32" ca="1">IFERROR(INDEX(Forecast_Capex_Input!BV$12:BV$286,$Z32)
*(INDEX(Forecast_Capex_Input!$H$12:$H$286,$Z32)=Repex),0)
*$DV32</f>
        <v>0.38501631918280327</v>
      </c>
      <c r="DX32" s="43" cm="1">
        <f t="array" aca="1" ref="DX32" ca="1">IFERROR(INDEX(Forecast_Capex_Input!BW$12:BW$286,$Z32)
*(INDEX(Forecast_Capex_Input!$H$12:$H$286,$Z32)=Repex),0)
*$DV32</f>
        <v>0.42947123531400211</v>
      </c>
      <c r="DY32" s="43" cm="1">
        <f t="array" aca="1" ref="DY32" ca="1">IFERROR(INDEX(Forecast_Capex_Input!BX$12:BX$286,$Z32)
*(INDEX(Forecast_Capex_Input!$H$12:$H$286,$Z32)=Repex),0)
*$DV32</f>
        <v>5.0668366264857906E-2</v>
      </c>
      <c r="DZ32" s="43" cm="1">
        <f t="array" aca="1" ref="DZ32" ca="1">IFERROR(INDEX(Forecast_Capex_Input!BY$12:BY$286,$Z32)
*(INDEX(Forecast_Capex_Input!$H$12:$H$286,$Z32)=Repex),0)
*$DV32</f>
        <v>0</v>
      </c>
      <c r="EA32" s="43" cm="1">
        <f t="array" aca="1" ref="EA32" ca="1">IFERROR(INDEX(Forecast_Capex_Input!BZ$12:BZ$286,$Z32)
*(INDEX(Forecast_Capex_Input!$H$12:$H$286,$Z32)=Repex),0)
*$DV32</f>
        <v>0</v>
      </c>
      <c r="EB32" s="43" cm="1">
        <f t="array" aca="1" ref="EB32" ca="1">IFERROR(INDEX(Forecast_Capex_Input!CA$12:CA$286,$Z32)
*(INDEX(Forecast_Capex_Input!$H$12:$H$286,$Z32)=Repex),0)
*$DV32</f>
        <v>0</v>
      </c>
      <c r="EC32" s="43" cm="1">
        <f t="array" aca="1" ref="EC32" ca="1">IFERROR(INDEX(Forecast_Capex_Input!CB$12:CB$286,$Z32)
*(INDEX(Forecast_Capex_Input!$H$12:$H$286,$Z32)=Repex),0)
*$DV32</f>
        <v>0.13484407923833677</v>
      </c>
      <c r="ED32" s="43" cm="1">
        <f t="array" aca="1" ref="ED32" ca="1">IFERROR(INDEX(Forecast_Capex_Input!CC$12:CC$286,$Z32)
*(INDEX(Forecast_Capex_Input!$H$12:$H$286,$Z32)=Repex),0)
*$DV32</f>
        <v>0</v>
      </c>
      <c r="EF32" s="86" t="str">
        <f t="shared" si="11"/>
        <v>N/A</v>
      </c>
      <c r="EG32" s="28" t="str">
        <f>IFERROR(RANK(EF32,EF$11:EF$1010,0)+COUNTIF(EF$11:EF32,EF32)-1,NA)</f>
        <v>N/A</v>
      </c>
    </row>
    <row r="33" spans="3:137" x14ac:dyDescent="0.2">
      <c r="C33" s="28">
        <f t="shared" si="12"/>
        <v>23</v>
      </c>
      <c r="D33" s="9" t="str" cm="1">
        <f t="array" ref="D33">IFERROR(INDEX(Forecast_Capex_Input!$D$12:$D$286,$Z33),NA)</f>
        <v>Finley Secondary Systems Renewal</v>
      </c>
      <c r="E33" s="24" t="b" cm="1">
        <f t="array" ref="E33">IF($Z33=NA,NA,INDEX(Forecast_Capex_Input!$E$12:$E$286,$Z33))</f>
        <v>1</v>
      </c>
      <c r="F33" s="9" t="str" cm="1">
        <f t="array" aca="1" ref="F33" ca="1">IFERROR(INDEX(General!$E$25:$E$26,$AA33),NA)</f>
        <v>Labour</v>
      </c>
      <c r="G33" s="9" t="str" cm="1">
        <f t="array" aca="1" ref="G33" ca="1">IFERROR(INDEX(Forecast_Capex_Input!$AI$11:$BB$11,$AC33),NA)</f>
        <v>Secondary Systems</v>
      </c>
      <c r="H33" s="50" cm="1">
        <f t="array" aca="1" ref="H33" ca="1">IFERROR(INDEX(Forecast_Capex_Input!$AI$12:$BB$286,$Z33,$AC33),NA)</f>
        <v>1</v>
      </c>
      <c r="I33" s="150" t="str" cm="1">
        <f t="array" ref="I33">IFERROR(INDEX(Forecast_Capex_Input!$F$12:$F$286,$Z33),NA)</f>
        <v>Replacement Expenditure</v>
      </c>
      <c r="J33" s="150" t="str" cm="1">
        <f t="array" ref="J33">IFERROR(INDEX(Forecast_Capex_Input!G$12:G$286,$Z33),NA)</f>
        <v>Digital Infrastructure</v>
      </c>
      <c r="K33" s="150" t="str" cm="1">
        <f t="array" ref="K33">IFERROR(INDEX(Forecast_Capex_Input!H$12:H$286,$Z33),NA)</f>
        <v>Repex</v>
      </c>
      <c r="L33" s="150" t="str" cm="1">
        <f t="array" ref="L33">IFERROR(INDEX(Forecast_Capex_Input!I$12:I$286,$Z33),NA)</f>
        <v>N/A</v>
      </c>
      <c r="M33" s="150" t="str" cm="1">
        <f t="array" ref="M33">IFERROR(INDEX(Forecast_Capex_Input!J$12:J$286,$Z33),NA)</f>
        <v>N/A</v>
      </c>
      <c r="N33" s="150" t="str" cm="1">
        <f t="array" ref="N33">IFERROR(INDEX(Forecast_Capex_Input!K$12:K$286,$Z33),NA)</f>
        <v>DI - Protection systems</v>
      </c>
      <c r="O33" s="150" t="str" cm="1">
        <f t="array" ref="O33">IFERROR(INDEX(Forecast_Capex_Input!L$12:L$286,$Z33),NA)</f>
        <v>DI - Safe and Reliable Network</v>
      </c>
      <c r="P33" s="150" t="str" cm="1">
        <f t="array" ref="P33">IFERROR(INDEX(Forecast_Capex_Input!M$12:M$286,$Z33),NA)</f>
        <v>N/A</v>
      </c>
      <c r="Q33" s="24" t="str" cm="1">
        <f t="array" ref="Q33">IFERROR(INDEX(Forecast_Capex_Input!N$12:N$286,$Z33),NA)</f>
        <v>No</v>
      </c>
      <c r="R33" s="190" cm="1">
        <f t="array" ref="R33">IFERROR(INDEX(Forecast_Capex_Input!O$12:O$286,$Z33),0)</f>
        <v>0</v>
      </c>
      <c r="S33" s="24" t="str" cm="1">
        <f t="array" ref="S33">IFERROR(INDEX(Forecast_Capex_Input!P$12:P$286,$Z33),0)</f>
        <v>Safety security &amp; reliability</v>
      </c>
      <c r="T33" s="150" t="str" cm="1">
        <f t="array" aca="1" ref="T33" ca="1">IFERROR(INDEX(General!$K$91:$K$110,$AC33),NA)</f>
        <v>Secondary Systems (2018-23)</v>
      </c>
      <c r="U33" s="43" cm="1">
        <f t="array" aca="1" ref="U33" ca="1">IFERROR(
IF($F33=General!$E$25,INDEX(Forecast_Capex_Input!S$12:S$286,$Z33),
INDEX(Forecast_Capex_Input!T$12:T$286,$Z33)),0)</f>
        <v>0.37886346236218699</v>
      </c>
      <c r="V33" s="82" t="b">
        <f>IFERROR(INDEX(Overheads!$T$19:$T$26,MATCH($I33,Overheads!$E$19:$E$26,0)),FALSE)</f>
        <v>1</v>
      </c>
      <c r="W33" s="209" t="str" cm="1">
        <f t="array" ref="W33">IFERROR(
INDEX(Forecast_Capex_Input!CN$12:CN$286,$Z33),0)</f>
        <v>FY22</v>
      </c>
      <c r="X33" s="209">
        <f>IFERROR(
MATCH($W33,General!$L$39:$S$39,0),1)</f>
        <v>2</v>
      </c>
      <c r="Z33" s="28">
        <f>IFERROR(
IF(MATCH($C33,Forecast_Capex_Input!$CI$12:$CI$286,1)+1&gt;MAX(Forecast_Capex_Input!$C$12:$C$286),NA,
MATCH($C33,Forecast_Capex_Input!$CI$12:$CI$286,1)+1),1)</f>
        <v>11</v>
      </c>
      <c r="AA33" s="28" cm="1">
        <f t="array" aca="1" ref="AA33" ca="1">IFERROR(
IF(Z32&lt;&gt;Z33,1,
IF(COUNTIF(OFFSET(AA32,0,0,-INDEX(Forecast_Capex_Input!$CG$12:$CG$286,$Z33)),AA32)=INDEX(Forecast_Capex_Input!$CG$12:$CG$286,$Z33),AA32+1,AA32)),NA)</f>
        <v>1</v>
      </c>
      <c r="AB33" s="28" cm="1">
        <f t="array" ref="AB33">IFERROR($C33-IF($Z33=1,1,INDEX(Forecast_Capex_Input!$CI$12:$CI$286,$Z33-1))+1,NA)</f>
        <v>1</v>
      </c>
      <c r="AC33" s="28" cm="1">
        <f t="array" aca="1" ref="AC33" ca="1">IFERROR(IF(AA33=1,
INDEX(Forecast_Capex_Input!$AI$10:$BB$10,SMALL(IF(INDEX(Forecast_Capex_Input!$AI$12:$BB$286,$Z33,0)&gt;0,COLUMN(Forecast_Capex_Input!$AI$10:$BB$10)-COLUMN(Forecast_Capex_Input!$AI$12)+1),ROWS(OFFSET(AC32,0,0,-$AB33)))),
OFFSET(AC32,-INDEX(Forecast_Capex_Input!$CG$12:$CG$286,$Z33)+1,0)),NA)</f>
        <v>4</v>
      </c>
      <c r="AD33" s="28">
        <f t="shared" ca="1" si="9"/>
        <v>1</v>
      </c>
      <c r="AE33" s="82" t="b">
        <f t="shared" si="13"/>
        <v>0</v>
      </c>
      <c r="AF33" s="78" t="b">
        <v>0</v>
      </c>
      <c r="AG33" s="82" t="b">
        <f t="shared" si="10"/>
        <v>1</v>
      </c>
      <c r="AI33" s="55">
        <v>0.26319692527167859</v>
      </c>
      <c r="AJ33" s="55">
        <v>0.23926993206516245</v>
      </c>
      <c r="AK33" s="55">
        <v>0.11963496603258122</v>
      </c>
      <c r="AL33" s="55">
        <v>0.26319692527167859</v>
      </c>
      <c r="AM33" s="55">
        <v>0.27516042187493678</v>
      </c>
      <c r="AN33" s="135">
        <v>1.1604591705160376</v>
      </c>
      <c r="AP33" s="55">
        <v>0.25505483467557349</v>
      </c>
      <c r="AQ33" s="55">
        <v>0.234900049790427</v>
      </c>
      <c r="AR33" s="55">
        <v>0.1188061544378866</v>
      </c>
      <c r="AS33" s="55">
        <v>0.26250540679145862</v>
      </c>
      <c r="AT33" s="55">
        <v>0.27526336652127747</v>
      </c>
      <c r="AU33" s="135">
        <v>1.1465298122166232</v>
      </c>
      <c r="AW33" s="55">
        <v>3.0747219643144585E-2</v>
      </c>
      <c r="AX33" s="55">
        <v>2.6539706520567093E-2</v>
      </c>
      <c r="AY33" s="55">
        <v>1.6479950320450926E-2</v>
      </c>
      <c r="AZ33" s="55">
        <v>3.6919382736150766E-2</v>
      </c>
      <c r="BA33" s="55">
        <v>3.4281105224410989E-2</v>
      </c>
      <c r="BB33" s="135">
        <v>0.14496736444472436</v>
      </c>
      <c r="BD33" s="55">
        <v>5.9868185636820634E-3</v>
      </c>
      <c r="BE33" s="55">
        <v>5.2022364678916723E-3</v>
      </c>
      <c r="BF33" s="55">
        <v>3.1597564176437621E-3</v>
      </c>
      <c r="BG33" s="55">
        <v>7.0300362227018404E-3</v>
      </c>
      <c r="BH33" s="55">
        <v>6.6397989770103256E-3</v>
      </c>
      <c r="BI33" s="135">
        <v>2.8018646648929665E-2</v>
      </c>
      <c r="BK33" s="55">
        <v>0.29178887288240013</v>
      </c>
      <c r="BL33" s="55">
        <v>0.26664199277888578</v>
      </c>
      <c r="BM33" s="55">
        <v>0.13844586117598129</v>
      </c>
      <c r="BN33" s="55">
        <v>0.30645482575031119</v>
      </c>
      <c r="BO33" s="55">
        <v>0.31618427072269878</v>
      </c>
      <c r="BP33" s="135">
        <v>1.3195158233102773</v>
      </c>
      <c r="BR33" s="147">
        <v>0.1</v>
      </c>
      <c r="BS33" s="147">
        <v>0.11</v>
      </c>
      <c r="BT33" s="147">
        <v>0.14000000000000001</v>
      </c>
      <c r="BU33" s="147">
        <v>0.32</v>
      </c>
      <c r="BV33" s="147">
        <v>0.33</v>
      </c>
      <c r="BX33" s="55">
        <v>0.11604591705160378</v>
      </c>
      <c r="BY33" s="55">
        <v>0.12765050875676415</v>
      </c>
      <c r="BZ33" s="55">
        <v>0.16246428387224529</v>
      </c>
      <c r="CA33" s="55">
        <v>0.37134693456513207</v>
      </c>
      <c r="CB33" s="55">
        <v>0.38295152627029244</v>
      </c>
      <c r="CC33" s="135">
        <v>1.1604591705160379</v>
      </c>
      <c r="CE33" s="55">
        <v>0.11465298122166233</v>
      </c>
      <c r="CF33" s="55">
        <v>0.12611827934382855</v>
      </c>
      <c r="CG33" s="55">
        <v>0.16051417371032725</v>
      </c>
      <c r="CH33" s="55">
        <v>0.36688953990931944</v>
      </c>
      <c r="CI33" s="55">
        <v>0.37835483803148567</v>
      </c>
      <c r="CJ33" s="135">
        <v>1.1465298122166232</v>
      </c>
      <c r="CL33" s="55">
        <v>1.4496736444472436E-2</v>
      </c>
      <c r="CM33" s="55">
        <v>1.5946410088919678E-2</v>
      </c>
      <c r="CN33" s="55">
        <v>2.0295431022261411E-2</v>
      </c>
      <c r="CO33" s="55">
        <v>4.6389556622311798E-2</v>
      </c>
      <c r="CP33" s="55">
        <v>4.7839230266759042E-2</v>
      </c>
      <c r="CQ33" s="135">
        <v>0.14496736444472436</v>
      </c>
      <c r="CS33" s="67">
        <v>2.8018646648929665E-3</v>
      </c>
      <c r="CT33" s="67">
        <v>3.0820511313822633E-3</v>
      </c>
      <c r="CU33" s="67">
        <v>3.9226105308501538E-3</v>
      </c>
      <c r="CV33" s="67">
        <v>8.965966927657493E-3</v>
      </c>
      <c r="CW33" s="67">
        <v>9.2461533941467899E-3</v>
      </c>
      <c r="CX33" s="135">
        <v>2.8018646648929668E-2</v>
      </c>
      <c r="CZ33" s="55">
        <v>0.13195158233102772</v>
      </c>
      <c r="DA33" s="55">
        <v>0.14514674056413049</v>
      </c>
      <c r="DB33" s="55">
        <v>0.18473221526343883</v>
      </c>
      <c r="DC33" s="55">
        <v>0.42224506345928875</v>
      </c>
      <c r="DD33" s="55">
        <v>0.43544022169239149</v>
      </c>
      <c r="DE33" s="135">
        <v>1.3195158233102773</v>
      </c>
      <c r="DG33" s="43" t="b" cm="1">
        <f t="array" aca="1" ref="DG33" ca="1">OR($G33=Forecast_Capex_Input!$BF$8:$BF$10)</f>
        <v>0</v>
      </c>
      <c r="DH33" s="43" cm="1">
        <f t="array" aca="1" ref="DH33" ca="1">IFERROR(INDEX(Forecast_Capex_Input!BG$12:BG$286,$Z33)
*(INDEX(Forecast_Capex_Input!$H$12:$H$286,$Z33)=Repex),0)
*$DG33</f>
        <v>0</v>
      </c>
      <c r="DI33" s="43" cm="1">
        <f t="array" aca="1" ref="DI33" ca="1">IFERROR(INDEX(Forecast_Capex_Input!BH$12:BH$286,$Z33)
*(INDEX(Forecast_Capex_Input!$H$12:$H$286,$Z33)=Repex),0)
*$DG33</f>
        <v>0</v>
      </c>
      <c r="DJ33" s="43" cm="1">
        <f t="array" aca="1" ref="DJ33" ca="1">IFERROR(INDEX(Forecast_Capex_Input!BI$12:BI$286,$Z33)
*(INDEX(Forecast_Capex_Input!$H$12:$H$286,$Z33)=Repex),0)
*$DG33</f>
        <v>0</v>
      </c>
      <c r="DK33" s="43" cm="1">
        <f t="array" aca="1" ref="DK33" ca="1">IFERROR(INDEX(Forecast_Capex_Input!BJ$12:BJ$286,$Z33)
*(INDEX(Forecast_Capex_Input!$H$12:$H$286,$Z33)=Repex),0)
*$DG33</f>
        <v>0</v>
      </c>
      <c r="DL33" s="43" cm="1">
        <f t="array" aca="1" ref="DL33" ca="1">IFERROR(INDEX(Forecast_Capex_Input!BK$12:BK$286,$Z33)
*(INDEX(Forecast_Capex_Input!$H$12:$H$286,$Z33)=Repex),0)
*$DG33</f>
        <v>0</v>
      </c>
      <c r="DM33" s="43" cm="1">
        <f t="array" aca="1" ref="DM33" ca="1">IFERROR(INDEX(Forecast_Capex_Input!BL$12:BL$286,$Z33)
*(INDEX(Forecast_Capex_Input!$H$12:$H$286,$Z33)=Repex),0)
*$DG33</f>
        <v>0</v>
      </c>
      <c r="DO33" s="43" t="b" cm="1">
        <f t="array" aca="1" ref="DO33" ca="1">OR($G33=Forecast_Capex_Input!$BN$8:$BN$9)</f>
        <v>0</v>
      </c>
      <c r="DP33" s="43" cm="1">
        <f t="array" aca="1" ref="DP33" ca="1">IFERROR(INDEX(Forecast_Capex_Input!BO$12:BO$286,$Z33)
*(INDEX(Forecast_Capex_Input!$H$12:$H$286,$Z33)=Repex),0)
*$DO33</f>
        <v>0</v>
      </c>
      <c r="DQ33" s="43" cm="1">
        <f t="array" aca="1" ref="DQ33" ca="1">IFERROR(INDEX(Forecast_Capex_Input!BP$12:BP$286,$Z33)
*(INDEX(Forecast_Capex_Input!$H$12:$H$286,$Z33)=Repex),0)
*$DO33</f>
        <v>0</v>
      </c>
      <c r="DR33" s="43" cm="1">
        <f t="array" aca="1" ref="DR33" ca="1">IFERROR(INDEX(Forecast_Capex_Input!BQ$12:BQ$286,$Z33)
*(INDEX(Forecast_Capex_Input!$H$12:$H$286,$Z33)=Repex),0)
*$DO33</f>
        <v>0</v>
      </c>
      <c r="DS33" s="43" cm="1">
        <f t="array" aca="1" ref="DS33" ca="1">IFERROR(INDEX(Forecast_Capex_Input!BR$12:BR$286,$Z33)
*(INDEX(Forecast_Capex_Input!$H$12:$H$286,$Z33)=Repex),0)
*$DO33</f>
        <v>0</v>
      </c>
      <c r="DT33" s="43" cm="1">
        <f t="array" aca="1" ref="DT33" ca="1">IFERROR(INDEX(Forecast_Capex_Input!BS$12:BS$286,$Z33)
*(INDEX(Forecast_Capex_Input!$H$12:$H$286,$Z33)=Repex),0)
*$DO33</f>
        <v>0</v>
      </c>
      <c r="DV33" s="43" t="b" cm="1">
        <f t="array" aca="1" ref="DV33" ca="1">OR($G33=Forecast_Capex_Input!$BU$8:$BU$10)</f>
        <v>1</v>
      </c>
      <c r="DW33" s="43" cm="1">
        <f t="array" aca="1" ref="DW33" ca="1">IFERROR(INDEX(Forecast_Capex_Input!BV$12:BV$286,$Z33)
*(INDEX(Forecast_Capex_Input!$H$12:$H$286,$Z33)=Repex),0)
*$DV33</f>
        <v>0.83572426060278582</v>
      </c>
      <c r="DX33" s="43" cm="1">
        <f t="array" aca="1" ref="DX33" ca="1">IFERROR(INDEX(Forecast_Capex_Input!BW$12:BW$286,$Z33)
*(INDEX(Forecast_Capex_Input!$H$12:$H$286,$Z33)=Repex),0)
*$DV33</f>
        <v>5.0220552542649496E-2</v>
      </c>
      <c r="DY33" s="43" cm="1">
        <f t="array" aca="1" ref="DY33" ca="1">IFERROR(INDEX(Forecast_Capex_Input!BX$12:BX$286,$Z33)
*(INDEX(Forecast_Capex_Input!$H$12:$H$286,$Z33)=Repex),0)
*$DV33</f>
        <v>0.11405518685456469</v>
      </c>
      <c r="DZ33" s="43" cm="1">
        <f t="array" aca="1" ref="DZ33" ca="1">IFERROR(INDEX(Forecast_Capex_Input!BY$12:BY$286,$Z33)
*(INDEX(Forecast_Capex_Input!$H$12:$H$286,$Z33)=Repex),0)
*$DV33</f>
        <v>0</v>
      </c>
      <c r="EA33" s="43" cm="1">
        <f t="array" aca="1" ref="EA33" ca="1">IFERROR(INDEX(Forecast_Capex_Input!BZ$12:BZ$286,$Z33)
*(INDEX(Forecast_Capex_Input!$H$12:$H$286,$Z33)=Repex),0)
*$DV33</f>
        <v>0</v>
      </c>
      <c r="EB33" s="43" cm="1">
        <f t="array" aca="1" ref="EB33" ca="1">IFERROR(INDEX(Forecast_Capex_Input!CA$12:CA$286,$Z33)
*(INDEX(Forecast_Capex_Input!$H$12:$H$286,$Z33)=Repex),0)
*$DV33</f>
        <v>0</v>
      </c>
      <c r="EC33" s="43" cm="1">
        <f t="array" aca="1" ref="EC33" ca="1">IFERROR(INDEX(Forecast_Capex_Input!CB$12:CB$286,$Z33)
*(INDEX(Forecast_Capex_Input!$H$12:$H$286,$Z33)=Repex),0)
*$DV33</f>
        <v>0</v>
      </c>
      <c r="ED33" s="43" cm="1">
        <f t="array" aca="1" ref="ED33" ca="1">IFERROR(INDEX(Forecast_Capex_Input!CC$12:CC$286,$Z33)
*(INDEX(Forecast_Capex_Input!$H$12:$H$286,$Z33)=Repex),0)
*$DV33</f>
        <v>0</v>
      </c>
      <c r="EF33" s="86" t="str">
        <f t="shared" si="11"/>
        <v>N/A</v>
      </c>
      <c r="EG33" s="28" t="str">
        <f>IFERROR(RANK(EF33,EF$11:EF$1010,0)+COUNTIF(EF$11:EF33,EF33)-1,NA)</f>
        <v>N/A</v>
      </c>
    </row>
    <row r="34" spans="3:137" x14ac:dyDescent="0.2">
      <c r="C34" s="28">
        <f t="shared" si="12"/>
        <v>24</v>
      </c>
      <c r="D34" s="9" t="str" cm="1">
        <f t="array" ref="D34">IFERROR(INDEX(Forecast_Capex_Input!$D$12:$D$286,$Z34),NA)</f>
        <v>Finley Secondary Systems Renewal</v>
      </c>
      <c r="E34" s="24" t="b" cm="1">
        <f t="array" ref="E34">IF($Z34=NA,NA,INDEX(Forecast_Capex_Input!$E$12:$E$286,$Z34))</f>
        <v>1</v>
      </c>
      <c r="F34" s="9" t="str" cm="1">
        <f t="array" aca="1" ref="F34" ca="1">IFERROR(INDEX(General!$E$25:$E$26,$AA34),NA)</f>
        <v>Non-Labour</v>
      </c>
      <c r="G34" s="9" t="str" cm="1">
        <f t="array" aca="1" ref="G34" ca="1">IFERROR(INDEX(Forecast_Capex_Input!$AI$11:$BB$11,$AC34),NA)</f>
        <v>Secondary Systems</v>
      </c>
      <c r="H34" s="50" cm="1">
        <f t="array" aca="1" ref="H34" ca="1">IFERROR(INDEX(Forecast_Capex_Input!$AI$12:$BB$286,$Z34,$AC34),NA)</f>
        <v>1</v>
      </c>
      <c r="I34" s="150" t="str" cm="1">
        <f t="array" ref="I34">IFERROR(INDEX(Forecast_Capex_Input!$F$12:$F$286,$Z34),NA)</f>
        <v>Replacement Expenditure</v>
      </c>
      <c r="J34" s="150" t="str" cm="1">
        <f t="array" ref="J34">IFERROR(INDEX(Forecast_Capex_Input!G$12:G$286,$Z34),NA)</f>
        <v>Digital Infrastructure</v>
      </c>
      <c r="K34" s="150" t="str" cm="1">
        <f t="array" ref="K34">IFERROR(INDEX(Forecast_Capex_Input!H$12:H$286,$Z34),NA)</f>
        <v>Repex</v>
      </c>
      <c r="L34" s="150" t="str" cm="1">
        <f t="array" ref="L34">IFERROR(INDEX(Forecast_Capex_Input!I$12:I$286,$Z34),NA)</f>
        <v>N/A</v>
      </c>
      <c r="M34" s="150" t="str" cm="1">
        <f t="array" ref="M34">IFERROR(INDEX(Forecast_Capex_Input!J$12:J$286,$Z34),NA)</f>
        <v>N/A</v>
      </c>
      <c r="N34" s="150" t="str" cm="1">
        <f t="array" ref="N34">IFERROR(INDEX(Forecast_Capex_Input!K$12:K$286,$Z34),NA)</f>
        <v>DI - Protection systems</v>
      </c>
      <c r="O34" s="150" t="str" cm="1">
        <f t="array" ref="O34">IFERROR(INDEX(Forecast_Capex_Input!L$12:L$286,$Z34),NA)</f>
        <v>DI - Safe and Reliable Network</v>
      </c>
      <c r="P34" s="150" t="str" cm="1">
        <f t="array" ref="P34">IFERROR(INDEX(Forecast_Capex_Input!M$12:M$286,$Z34),NA)</f>
        <v>N/A</v>
      </c>
      <c r="Q34" s="24" t="str" cm="1">
        <f t="array" ref="Q34">IFERROR(INDEX(Forecast_Capex_Input!N$12:N$286,$Z34),NA)</f>
        <v>No</v>
      </c>
      <c r="R34" s="190" cm="1">
        <f t="array" ref="R34">IFERROR(INDEX(Forecast_Capex_Input!O$12:O$286,$Z34),0)</f>
        <v>0</v>
      </c>
      <c r="S34" s="24" t="str" cm="1">
        <f t="array" ref="S34">IFERROR(INDEX(Forecast_Capex_Input!P$12:P$286,$Z34),0)</f>
        <v>Safety security &amp; reliability</v>
      </c>
      <c r="T34" s="150" t="str" cm="1">
        <f t="array" aca="1" ref="T34" ca="1">IFERROR(INDEX(General!$K$91:$K$110,$AC34),NA)</f>
        <v>Secondary Systems (2018-23)</v>
      </c>
      <c r="U34" s="43" cm="1">
        <f t="array" aca="1" ref="U34" ca="1">IFERROR(
IF($F34=General!$E$25,INDEX(Forecast_Capex_Input!S$12:S$286,$Z34),
INDEX(Forecast_Capex_Input!T$12:T$286,$Z34)),0)</f>
        <v>0.62113653763781307</v>
      </c>
      <c r="V34" s="82" t="b">
        <f>IFERROR(INDEX(Overheads!$T$19:$T$26,MATCH($I34,Overheads!$E$19:$E$26,0)),FALSE)</f>
        <v>1</v>
      </c>
      <c r="W34" s="209" t="str" cm="1">
        <f t="array" ref="W34">IFERROR(
INDEX(Forecast_Capex_Input!CN$12:CN$286,$Z34),0)</f>
        <v>FY22</v>
      </c>
      <c r="X34" s="209">
        <f>IFERROR(
MATCH($W34,General!$L$39:$S$39,0),1)</f>
        <v>2</v>
      </c>
      <c r="Z34" s="28">
        <f>IFERROR(
IF(MATCH($C34,Forecast_Capex_Input!$CI$12:$CI$286,1)+1&gt;MAX(Forecast_Capex_Input!$C$12:$C$286),NA,
MATCH($C34,Forecast_Capex_Input!$CI$12:$CI$286,1)+1),1)</f>
        <v>11</v>
      </c>
      <c r="AA34" s="28" cm="1">
        <f t="array" aca="1" ref="AA34" ca="1">IFERROR(
IF(Z33&lt;&gt;Z34,1,
IF(COUNTIF(OFFSET(AA33,0,0,-INDEX(Forecast_Capex_Input!$CG$12:$CG$286,$Z34)),AA33)=INDEX(Forecast_Capex_Input!$CG$12:$CG$286,$Z34),AA33+1,AA33)),NA)</f>
        <v>2</v>
      </c>
      <c r="AB34" s="28" cm="1">
        <f t="array" ref="AB34">IFERROR($C34-IF($Z34=1,1,INDEX(Forecast_Capex_Input!$CI$12:$CI$286,$Z34-1))+1,NA)</f>
        <v>2</v>
      </c>
      <c r="AC34" s="28" cm="1">
        <f t="array" aca="1" ref="AC34" ca="1">IFERROR(IF(AA34=1,
INDEX(Forecast_Capex_Input!$AI$10:$BB$10,SMALL(IF(INDEX(Forecast_Capex_Input!$AI$12:$BB$286,$Z34,0)&gt;0,COLUMN(Forecast_Capex_Input!$AI$10:$BB$10)-COLUMN(Forecast_Capex_Input!$AI$12)+1),ROWS(OFFSET(AC33,0,0,-$AB34)))),
OFFSET(AC33,-INDEX(Forecast_Capex_Input!$CG$12:$CG$286,$Z34)+1,0)),NA)</f>
        <v>4</v>
      </c>
      <c r="AD34" s="28">
        <f t="shared" ca="1" si="9"/>
        <v>2</v>
      </c>
      <c r="AE34" s="82" t="b">
        <f t="shared" si="13"/>
        <v>0</v>
      </c>
      <c r="AF34" s="78" t="b">
        <v>0</v>
      </c>
      <c r="AG34" s="82" t="b">
        <f t="shared" si="10"/>
        <v>1</v>
      </c>
      <c r="AI34" s="55">
        <v>0.43150433631386553</v>
      </c>
      <c r="AJ34" s="55">
        <v>0.39227666937624156</v>
      </c>
      <c r="AK34" s="55">
        <v>0.19613833468812078</v>
      </c>
      <c r="AL34" s="55">
        <v>0.43150433631386553</v>
      </c>
      <c r="AM34" s="55">
        <v>0.45111816978267771</v>
      </c>
      <c r="AN34" s="135">
        <v>1.902541846474771</v>
      </c>
      <c r="AP34" s="55">
        <v>0.43150433631386553</v>
      </c>
      <c r="AQ34" s="55">
        <v>0.39227666937624156</v>
      </c>
      <c r="AR34" s="55">
        <v>0.19613833468812078</v>
      </c>
      <c r="AS34" s="55">
        <v>0.43150433631386553</v>
      </c>
      <c r="AT34" s="55">
        <v>0.45111816978267771</v>
      </c>
      <c r="AU34" s="135">
        <v>1.902541846474771</v>
      </c>
      <c r="AW34" s="55">
        <v>5.2018455648911409E-2</v>
      </c>
      <c r="AX34" s="55">
        <v>4.432058524210352E-2</v>
      </c>
      <c r="AY34" s="55">
        <v>2.7206923975357872E-2</v>
      </c>
      <c r="AZ34" s="55">
        <v>6.0687792832153871E-2</v>
      </c>
      <c r="BA34" s="55">
        <v>5.618193820123997E-2</v>
      </c>
      <c r="BB34" s="135">
        <v>0.24041569589976663</v>
      </c>
      <c r="BD34" s="55">
        <v>1.0128559900615612E-2</v>
      </c>
      <c r="BE34" s="55">
        <v>8.6875928581235003E-3</v>
      </c>
      <c r="BF34" s="55">
        <v>5.2164752298313206E-3</v>
      </c>
      <c r="BG34" s="55">
        <v>1.1555918606085243E-2</v>
      </c>
      <c r="BH34" s="55">
        <v>1.0881702131628397E-2</v>
      </c>
      <c r="BI34" s="135">
        <v>4.6470248726284073E-2</v>
      </c>
      <c r="BK34" s="55">
        <v>0.49365135186339254</v>
      </c>
      <c r="BL34" s="55">
        <v>0.44528484747646857</v>
      </c>
      <c r="BM34" s="55">
        <v>0.22856173389330997</v>
      </c>
      <c r="BN34" s="55">
        <v>0.50374804775210469</v>
      </c>
      <c r="BO34" s="55">
        <v>0.51818181011554609</v>
      </c>
      <c r="BP34" s="135">
        <v>2.1894277911008215</v>
      </c>
      <c r="BR34" s="147">
        <v>0.1</v>
      </c>
      <c r="BS34" s="147">
        <v>0.11</v>
      </c>
      <c r="BT34" s="147">
        <v>0.14000000000000001</v>
      </c>
      <c r="BU34" s="147">
        <v>0.32</v>
      </c>
      <c r="BV34" s="147">
        <v>0.33</v>
      </c>
      <c r="BX34" s="55">
        <v>0.19025418464747712</v>
      </c>
      <c r="BY34" s="55">
        <v>0.20927960311222482</v>
      </c>
      <c r="BZ34" s="55">
        <v>0.26635585850646798</v>
      </c>
      <c r="CA34" s="55">
        <v>0.60881339087192676</v>
      </c>
      <c r="CB34" s="55">
        <v>0.62783880933667446</v>
      </c>
      <c r="CC34" s="135">
        <v>1.9025418464747712</v>
      </c>
      <c r="CE34" s="55">
        <v>0.19025418464747712</v>
      </c>
      <c r="CF34" s="55">
        <v>0.20927960311222482</v>
      </c>
      <c r="CG34" s="55">
        <v>0.26635585850646798</v>
      </c>
      <c r="CH34" s="55">
        <v>0.60881339087192676</v>
      </c>
      <c r="CI34" s="55">
        <v>0.62783880933667446</v>
      </c>
      <c r="CJ34" s="135">
        <v>1.9025418464747712</v>
      </c>
      <c r="CL34" s="55">
        <v>2.4041569589976663E-2</v>
      </c>
      <c r="CM34" s="55">
        <v>2.6445726548974331E-2</v>
      </c>
      <c r="CN34" s="55">
        <v>3.3658197425967332E-2</v>
      </c>
      <c r="CO34" s="55">
        <v>7.6933022687925331E-2</v>
      </c>
      <c r="CP34" s="55">
        <v>7.9337179646922995E-2</v>
      </c>
      <c r="CQ34" s="135">
        <v>0.24041569589976663</v>
      </c>
      <c r="CS34" s="67">
        <v>4.6470248726284075E-3</v>
      </c>
      <c r="CT34" s="67">
        <v>5.1117273598912478E-3</v>
      </c>
      <c r="CU34" s="67">
        <v>6.5058348216797705E-3</v>
      </c>
      <c r="CV34" s="67">
        <v>1.4870479592410904E-2</v>
      </c>
      <c r="CW34" s="67">
        <v>1.5335182079673744E-2</v>
      </c>
      <c r="CX34" s="135">
        <v>4.6470248726284073E-2</v>
      </c>
      <c r="CZ34" s="55">
        <v>0.2189427791100822</v>
      </c>
      <c r="DA34" s="55">
        <v>0.2408370570210904</v>
      </c>
      <c r="DB34" s="55">
        <v>0.30651989075411507</v>
      </c>
      <c r="DC34" s="55">
        <v>0.70061689315226305</v>
      </c>
      <c r="DD34" s="55">
        <v>0.72251117106327123</v>
      </c>
      <c r="DE34" s="135">
        <v>2.1894277911008215</v>
      </c>
      <c r="DG34" s="43" t="b" cm="1">
        <f t="array" aca="1" ref="DG34" ca="1">OR($G34=Forecast_Capex_Input!$BF$8:$BF$10)</f>
        <v>0</v>
      </c>
      <c r="DH34" s="43" cm="1">
        <f t="array" aca="1" ref="DH34" ca="1">IFERROR(INDEX(Forecast_Capex_Input!BG$12:BG$286,$Z34)
*(INDEX(Forecast_Capex_Input!$H$12:$H$286,$Z34)=Repex),0)
*$DG34</f>
        <v>0</v>
      </c>
      <c r="DI34" s="43" cm="1">
        <f t="array" aca="1" ref="DI34" ca="1">IFERROR(INDEX(Forecast_Capex_Input!BH$12:BH$286,$Z34)
*(INDEX(Forecast_Capex_Input!$H$12:$H$286,$Z34)=Repex),0)
*$DG34</f>
        <v>0</v>
      </c>
      <c r="DJ34" s="43" cm="1">
        <f t="array" aca="1" ref="DJ34" ca="1">IFERROR(INDEX(Forecast_Capex_Input!BI$12:BI$286,$Z34)
*(INDEX(Forecast_Capex_Input!$H$12:$H$286,$Z34)=Repex),0)
*$DG34</f>
        <v>0</v>
      </c>
      <c r="DK34" s="43" cm="1">
        <f t="array" aca="1" ref="DK34" ca="1">IFERROR(INDEX(Forecast_Capex_Input!BJ$12:BJ$286,$Z34)
*(INDEX(Forecast_Capex_Input!$H$12:$H$286,$Z34)=Repex),0)
*$DG34</f>
        <v>0</v>
      </c>
      <c r="DL34" s="43" cm="1">
        <f t="array" aca="1" ref="DL34" ca="1">IFERROR(INDEX(Forecast_Capex_Input!BK$12:BK$286,$Z34)
*(INDEX(Forecast_Capex_Input!$H$12:$H$286,$Z34)=Repex),0)
*$DG34</f>
        <v>0</v>
      </c>
      <c r="DM34" s="43" cm="1">
        <f t="array" aca="1" ref="DM34" ca="1">IFERROR(INDEX(Forecast_Capex_Input!BL$12:BL$286,$Z34)
*(INDEX(Forecast_Capex_Input!$H$12:$H$286,$Z34)=Repex),0)
*$DG34</f>
        <v>0</v>
      </c>
      <c r="DO34" s="43" t="b" cm="1">
        <f t="array" aca="1" ref="DO34" ca="1">OR($G34=Forecast_Capex_Input!$BN$8:$BN$9)</f>
        <v>0</v>
      </c>
      <c r="DP34" s="43" cm="1">
        <f t="array" aca="1" ref="DP34" ca="1">IFERROR(INDEX(Forecast_Capex_Input!BO$12:BO$286,$Z34)
*(INDEX(Forecast_Capex_Input!$H$12:$H$286,$Z34)=Repex),0)
*$DO34</f>
        <v>0</v>
      </c>
      <c r="DQ34" s="43" cm="1">
        <f t="array" aca="1" ref="DQ34" ca="1">IFERROR(INDEX(Forecast_Capex_Input!BP$12:BP$286,$Z34)
*(INDEX(Forecast_Capex_Input!$H$12:$H$286,$Z34)=Repex),0)
*$DO34</f>
        <v>0</v>
      </c>
      <c r="DR34" s="43" cm="1">
        <f t="array" aca="1" ref="DR34" ca="1">IFERROR(INDEX(Forecast_Capex_Input!BQ$12:BQ$286,$Z34)
*(INDEX(Forecast_Capex_Input!$H$12:$H$286,$Z34)=Repex),0)
*$DO34</f>
        <v>0</v>
      </c>
      <c r="DS34" s="43" cm="1">
        <f t="array" aca="1" ref="DS34" ca="1">IFERROR(INDEX(Forecast_Capex_Input!BR$12:BR$286,$Z34)
*(INDEX(Forecast_Capex_Input!$H$12:$H$286,$Z34)=Repex),0)
*$DO34</f>
        <v>0</v>
      </c>
      <c r="DT34" s="43" cm="1">
        <f t="array" aca="1" ref="DT34" ca="1">IFERROR(INDEX(Forecast_Capex_Input!BS$12:BS$286,$Z34)
*(INDEX(Forecast_Capex_Input!$H$12:$H$286,$Z34)=Repex),0)
*$DO34</f>
        <v>0</v>
      </c>
      <c r="DV34" s="43" t="b" cm="1">
        <f t="array" aca="1" ref="DV34" ca="1">OR($G34=Forecast_Capex_Input!$BU$8:$BU$10)</f>
        <v>1</v>
      </c>
      <c r="DW34" s="43" cm="1">
        <f t="array" aca="1" ref="DW34" ca="1">IFERROR(INDEX(Forecast_Capex_Input!BV$12:BV$286,$Z34)
*(INDEX(Forecast_Capex_Input!$H$12:$H$286,$Z34)=Repex),0)
*$DV34</f>
        <v>0.83572426060278582</v>
      </c>
      <c r="DX34" s="43" cm="1">
        <f t="array" aca="1" ref="DX34" ca="1">IFERROR(INDEX(Forecast_Capex_Input!BW$12:BW$286,$Z34)
*(INDEX(Forecast_Capex_Input!$H$12:$H$286,$Z34)=Repex),0)
*$DV34</f>
        <v>5.0220552542649496E-2</v>
      </c>
      <c r="DY34" s="43" cm="1">
        <f t="array" aca="1" ref="DY34" ca="1">IFERROR(INDEX(Forecast_Capex_Input!BX$12:BX$286,$Z34)
*(INDEX(Forecast_Capex_Input!$H$12:$H$286,$Z34)=Repex),0)
*$DV34</f>
        <v>0.11405518685456469</v>
      </c>
      <c r="DZ34" s="43" cm="1">
        <f t="array" aca="1" ref="DZ34" ca="1">IFERROR(INDEX(Forecast_Capex_Input!BY$12:BY$286,$Z34)
*(INDEX(Forecast_Capex_Input!$H$12:$H$286,$Z34)=Repex),0)
*$DV34</f>
        <v>0</v>
      </c>
      <c r="EA34" s="43" cm="1">
        <f t="array" aca="1" ref="EA34" ca="1">IFERROR(INDEX(Forecast_Capex_Input!BZ$12:BZ$286,$Z34)
*(INDEX(Forecast_Capex_Input!$H$12:$H$286,$Z34)=Repex),0)
*$DV34</f>
        <v>0</v>
      </c>
      <c r="EB34" s="43" cm="1">
        <f t="array" aca="1" ref="EB34" ca="1">IFERROR(INDEX(Forecast_Capex_Input!CA$12:CA$286,$Z34)
*(INDEX(Forecast_Capex_Input!$H$12:$H$286,$Z34)=Repex),0)
*$DV34</f>
        <v>0</v>
      </c>
      <c r="EC34" s="43" cm="1">
        <f t="array" aca="1" ref="EC34" ca="1">IFERROR(INDEX(Forecast_Capex_Input!CB$12:CB$286,$Z34)
*(INDEX(Forecast_Capex_Input!$H$12:$H$286,$Z34)=Repex),0)
*$DV34</f>
        <v>0</v>
      </c>
      <c r="ED34" s="43" cm="1">
        <f t="array" aca="1" ref="ED34" ca="1">IFERROR(INDEX(Forecast_Capex_Input!CC$12:CC$286,$Z34)
*(INDEX(Forecast_Capex_Input!$H$12:$H$286,$Z34)=Repex),0)
*$DV34</f>
        <v>0</v>
      </c>
      <c r="EF34" s="86" t="str">
        <f t="shared" si="11"/>
        <v>N/A</v>
      </c>
      <c r="EG34" s="28" t="str">
        <f>IFERROR(RANK(EF34,EF$11:EF$1010,0)+COUNTIF(EF$11:EF34,EF34)-1,NA)</f>
        <v>N/A</v>
      </c>
    </row>
    <row r="35" spans="3:137" x14ac:dyDescent="0.2">
      <c r="C35" s="28">
        <f t="shared" si="12"/>
        <v>25</v>
      </c>
      <c r="D35" s="9" t="str" cm="1">
        <f t="array" ref="D35">IFERROR(INDEX(Forecast_Capex_Input!$D$12:$D$286,$Z35),NA)</f>
        <v>Fire Extinguisher Renewal</v>
      </c>
      <c r="E35" s="24" t="b" cm="1">
        <f t="array" ref="E35">IF($Z35=NA,NA,INDEX(Forecast_Capex_Input!$E$12:$E$286,$Z35))</f>
        <v>1</v>
      </c>
      <c r="F35" s="9" t="str" cm="1">
        <f t="array" aca="1" ref="F35" ca="1">IFERROR(INDEX(General!$E$25:$E$26,$AA35),NA)</f>
        <v>Labour</v>
      </c>
      <c r="G35" s="9" t="str" cm="1">
        <f t="array" aca="1" ref="G35" ca="1">IFERROR(INDEX(Forecast_Capex_Input!$AI$11:$BB$11,$AC35),NA)</f>
        <v>Business IT</v>
      </c>
      <c r="H35" s="50" cm="1">
        <f t="array" aca="1" ref="H35" ca="1">IFERROR(INDEX(Forecast_Capex_Input!$AI$12:$BB$286,$Z35,$AC35),NA)</f>
        <v>1</v>
      </c>
      <c r="I35" s="150" t="str" cm="1">
        <f t="array" ref="I35">IFERROR(INDEX(Forecast_Capex_Input!$F$12:$F$286,$Z35),NA)</f>
        <v>Replacement Expenditure</v>
      </c>
      <c r="J35" s="150" t="str" cm="1">
        <f t="array" ref="J35">IFERROR(INDEX(Forecast_Capex_Input!G$12:G$286,$Z35),NA)</f>
        <v>Digital Infrastructure</v>
      </c>
      <c r="K35" s="150" t="str" cm="1">
        <f t="array" ref="K35">IFERROR(INDEX(Forecast_Capex_Input!H$12:H$286,$Z35),NA)</f>
        <v>Repex</v>
      </c>
      <c r="L35" s="150" t="str" cm="1">
        <f t="array" ref="L35">IFERROR(INDEX(Forecast_Capex_Input!I$12:I$286,$Z35),NA)</f>
        <v>N/A</v>
      </c>
      <c r="M35" s="150" t="str" cm="1">
        <f t="array" ref="M35">IFERROR(INDEX(Forecast_Capex_Input!J$12:J$286,$Z35),NA)</f>
        <v>N/A</v>
      </c>
      <c r="N35" s="150" t="str" cm="1">
        <f t="array" ref="N35">IFERROR(INDEX(Forecast_Capex_Input!K$12:K$286,$Z35),NA)</f>
        <v>DI - Network Buildings &amp; Security</v>
      </c>
      <c r="O35" s="150" t="str" cm="1">
        <f t="array" ref="O35">IFERROR(INDEX(Forecast_Capex_Input!L$12:L$286,$Z35),NA)</f>
        <v>DI - Compliance</v>
      </c>
      <c r="P35" s="150" t="str" cm="1">
        <f t="array" ref="P35">IFERROR(INDEX(Forecast_Capex_Input!M$12:M$286,$Z35),NA)</f>
        <v>N/A</v>
      </c>
      <c r="Q35" s="24" t="str" cm="1">
        <f t="array" ref="Q35">IFERROR(INDEX(Forecast_Capex_Input!N$12:N$286,$Z35),NA)</f>
        <v>No</v>
      </c>
      <c r="R35" s="190" cm="1">
        <f t="array" ref="R35">IFERROR(INDEX(Forecast_Capex_Input!O$12:O$286,$Z35),0)</f>
        <v>0</v>
      </c>
      <c r="S35" s="24" t="str" cm="1">
        <f t="array" ref="S35">IFERROR(INDEX(Forecast_Capex_Input!P$12:P$286,$Z35),0)</f>
        <v>Safety security &amp; reliability</v>
      </c>
      <c r="T35" s="150" t="str" cm="1">
        <f t="array" aca="1" ref="T35" ca="1">IFERROR(INDEX(General!$K$91:$K$110,$AC35),NA)</f>
        <v>Business IT (2018 onwards)</v>
      </c>
      <c r="U35" s="43" cm="1">
        <f t="array" aca="1" ref="U35" ca="1">IFERROR(
IF($F35=General!$E$25,INDEX(Forecast_Capex_Input!S$12:S$286,$Z35),
INDEX(Forecast_Capex_Input!T$12:T$286,$Z35)),0)</f>
        <v>0.19641451412918806</v>
      </c>
      <c r="V35" s="82" t="b">
        <f>IFERROR(INDEX(Overheads!$T$19:$T$26,MATCH($I35,Overheads!$E$19:$E$26,0)),FALSE)</f>
        <v>1</v>
      </c>
      <c r="W35" s="209" t="str" cm="1">
        <f t="array" ref="W35">IFERROR(
INDEX(Forecast_Capex_Input!CN$12:CN$286,$Z35),0)</f>
        <v>FY22</v>
      </c>
      <c r="X35" s="209">
        <f>IFERROR(
MATCH($W35,General!$L$39:$S$39,0),1)</f>
        <v>2</v>
      </c>
      <c r="Z35" s="28">
        <f>IFERROR(
IF(MATCH($C35,Forecast_Capex_Input!$CI$12:$CI$286,1)+1&gt;MAX(Forecast_Capex_Input!$C$12:$C$286),NA,
MATCH($C35,Forecast_Capex_Input!$CI$12:$CI$286,1)+1),1)</f>
        <v>12</v>
      </c>
      <c r="AA35" s="28" cm="1">
        <f t="array" aca="1" ref="AA35" ca="1">IFERROR(
IF(Z34&lt;&gt;Z35,1,
IF(COUNTIF(OFFSET(AA34,0,0,-INDEX(Forecast_Capex_Input!$CG$12:$CG$286,$Z35)),AA34)=INDEX(Forecast_Capex_Input!$CG$12:$CG$286,$Z35),AA34+1,AA34)),NA)</f>
        <v>1</v>
      </c>
      <c r="AB35" s="28" cm="1">
        <f t="array" ref="AB35">IFERROR($C35-IF($Z35=1,1,INDEX(Forecast_Capex_Input!$CI$12:$CI$286,$Z35-1))+1,NA)</f>
        <v>1</v>
      </c>
      <c r="AC35" s="28" cm="1">
        <f t="array" aca="1" ref="AC35" ca="1">IFERROR(IF(AA35=1,
INDEX(Forecast_Capex_Input!$AI$10:$BB$10,SMALL(IF(INDEX(Forecast_Capex_Input!$AI$12:$BB$286,$Z35,0)&gt;0,COLUMN(Forecast_Capex_Input!$AI$10:$BB$10)-COLUMN(Forecast_Capex_Input!$AI$12)+1),ROWS(OFFSET(AC34,0,0,-$AB35)))),
OFFSET(AC34,-INDEX(Forecast_Capex_Input!$CG$12:$CG$286,$Z35)+1,0)),NA)</f>
        <v>6</v>
      </c>
      <c r="AD35" s="28">
        <f t="shared" ca="1" si="9"/>
        <v>1</v>
      </c>
      <c r="AE35" s="82" t="b">
        <f t="shared" si="13"/>
        <v>0</v>
      </c>
      <c r="AF35" s="78" t="b">
        <v>0</v>
      </c>
      <c r="AG35" s="82" t="b">
        <f t="shared" si="10"/>
        <v>1</v>
      </c>
      <c r="AI35" s="55">
        <v>7.8227512409368802E-2</v>
      </c>
      <c r="AJ35" s="55">
        <v>7.8227512409368802E-2</v>
      </c>
      <c r="AK35" s="55">
        <v>0</v>
      </c>
      <c r="AL35" s="55">
        <v>0</v>
      </c>
      <c r="AM35" s="55">
        <v>0</v>
      </c>
      <c r="AN35" s="135">
        <v>0.1564550248187376</v>
      </c>
      <c r="AP35" s="55">
        <v>7.5807516459615379E-2</v>
      </c>
      <c r="AQ35" s="55">
        <v>7.6798812125451602E-2</v>
      </c>
      <c r="AR35" s="55">
        <v>0</v>
      </c>
      <c r="AS35" s="55">
        <v>0</v>
      </c>
      <c r="AT35" s="55">
        <v>0</v>
      </c>
      <c r="AU35" s="135">
        <v>0.15260632858506698</v>
      </c>
      <c r="AW35" s="55">
        <v>9.1387029073568809E-3</v>
      </c>
      <c r="AX35" s="55">
        <v>8.6769582924997729E-3</v>
      </c>
      <c r="AY35" s="55">
        <v>0</v>
      </c>
      <c r="AZ35" s="55">
        <v>0</v>
      </c>
      <c r="BA35" s="55">
        <v>0</v>
      </c>
      <c r="BB35" s="135">
        <v>1.7815661199856656E-2</v>
      </c>
      <c r="BD35" s="55">
        <v>1.7794049949468513E-3</v>
      </c>
      <c r="BE35" s="55">
        <v>1.7008322539149483E-3</v>
      </c>
      <c r="BF35" s="55">
        <v>0</v>
      </c>
      <c r="BG35" s="55">
        <v>0</v>
      </c>
      <c r="BH35" s="55">
        <v>0</v>
      </c>
      <c r="BI35" s="135">
        <v>3.4802372488617998E-3</v>
      </c>
      <c r="BK35" s="55">
        <v>8.6725624361919107E-2</v>
      </c>
      <c r="BL35" s="55">
        <v>8.7176602671866318E-2</v>
      </c>
      <c r="BM35" s="55">
        <v>0</v>
      </c>
      <c r="BN35" s="55">
        <v>0</v>
      </c>
      <c r="BO35" s="55">
        <v>0</v>
      </c>
      <c r="BP35" s="135">
        <v>0.17390222703378544</v>
      </c>
      <c r="BR35" s="147">
        <v>0</v>
      </c>
      <c r="BS35" s="147">
        <v>1</v>
      </c>
      <c r="BT35" s="147">
        <v>0</v>
      </c>
      <c r="BU35" s="147">
        <v>0</v>
      </c>
      <c r="BV35" s="147">
        <v>0</v>
      </c>
      <c r="BX35" s="55">
        <v>0</v>
      </c>
      <c r="BY35" s="55">
        <v>0.1564550248187376</v>
      </c>
      <c r="BZ35" s="55">
        <v>0</v>
      </c>
      <c r="CA35" s="55">
        <v>0</v>
      </c>
      <c r="CB35" s="55">
        <v>0</v>
      </c>
      <c r="CC35" s="135">
        <v>0.1564550248187376</v>
      </c>
      <c r="CE35" s="55">
        <v>0</v>
      </c>
      <c r="CF35" s="55">
        <v>0.15260632858506698</v>
      </c>
      <c r="CG35" s="55">
        <v>0</v>
      </c>
      <c r="CH35" s="55">
        <v>0</v>
      </c>
      <c r="CI35" s="55">
        <v>0</v>
      </c>
      <c r="CJ35" s="135">
        <v>0.15260632858506698</v>
      </c>
      <c r="CL35" s="55">
        <v>0</v>
      </c>
      <c r="CM35" s="55">
        <v>1.7815661199856656E-2</v>
      </c>
      <c r="CN35" s="55">
        <v>0</v>
      </c>
      <c r="CO35" s="55">
        <v>0</v>
      </c>
      <c r="CP35" s="55">
        <v>0</v>
      </c>
      <c r="CQ35" s="135">
        <v>1.7815661199856656E-2</v>
      </c>
      <c r="CS35" s="67">
        <v>0</v>
      </c>
      <c r="CT35" s="67">
        <v>3.4802372488617998E-3</v>
      </c>
      <c r="CU35" s="67">
        <v>0</v>
      </c>
      <c r="CV35" s="67">
        <v>0</v>
      </c>
      <c r="CW35" s="67">
        <v>0</v>
      </c>
      <c r="CX35" s="135">
        <v>3.4802372488617998E-3</v>
      </c>
      <c r="CZ35" s="55">
        <v>0</v>
      </c>
      <c r="DA35" s="55">
        <v>0.17390222703378541</v>
      </c>
      <c r="DB35" s="55">
        <v>0</v>
      </c>
      <c r="DC35" s="55">
        <v>0</v>
      </c>
      <c r="DD35" s="55">
        <v>0</v>
      </c>
      <c r="DE35" s="135">
        <v>0.17390222703378541</v>
      </c>
      <c r="DG35" s="43" t="b" cm="1">
        <f t="array" aca="1" ref="DG35" ca="1">OR($G35=Forecast_Capex_Input!$BF$8:$BF$10)</f>
        <v>0</v>
      </c>
      <c r="DH35" s="43" cm="1">
        <f t="array" aca="1" ref="DH35" ca="1">IFERROR(INDEX(Forecast_Capex_Input!BG$12:BG$286,$Z35)
*(INDEX(Forecast_Capex_Input!$H$12:$H$286,$Z35)=Repex),0)
*$DG35</f>
        <v>0</v>
      </c>
      <c r="DI35" s="43" cm="1">
        <f t="array" aca="1" ref="DI35" ca="1">IFERROR(INDEX(Forecast_Capex_Input!BH$12:BH$286,$Z35)
*(INDEX(Forecast_Capex_Input!$H$12:$H$286,$Z35)=Repex),0)
*$DG35</f>
        <v>0</v>
      </c>
      <c r="DJ35" s="43" cm="1">
        <f t="array" aca="1" ref="DJ35" ca="1">IFERROR(INDEX(Forecast_Capex_Input!BI$12:BI$286,$Z35)
*(INDEX(Forecast_Capex_Input!$H$12:$H$286,$Z35)=Repex),0)
*$DG35</f>
        <v>0</v>
      </c>
      <c r="DK35" s="43" cm="1">
        <f t="array" aca="1" ref="DK35" ca="1">IFERROR(INDEX(Forecast_Capex_Input!BJ$12:BJ$286,$Z35)
*(INDEX(Forecast_Capex_Input!$H$12:$H$286,$Z35)=Repex),0)
*$DG35</f>
        <v>0</v>
      </c>
      <c r="DL35" s="43" cm="1">
        <f t="array" aca="1" ref="DL35" ca="1">IFERROR(INDEX(Forecast_Capex_Input!BK$12:BK$286,$Z35)
*(INDEX(Forecast_Capex_Input!$H$12:$H$286,$Z35)=Repex),0)
*$DG35</f>
        <v>0</v>
      </c>
      <c r="DM35" s="43" cm="1">
        <f t="array" aca="1" ref="DM35" ca="1">IFERROR(INDEX(Forecast_Capex_Input!BL$12:BL$286,$Z35)
*(INDEX(Forecast_Capex_Input!$H$12:$H$286,$Z35)=Repex),0)
*$DG35</f>
        <v>0</v>
      </c>
      <c r="DO35" s="43" t="b" cm="1">
        <f t="array" aca="1" ref="DO35" ca="1">OR($G35=Forecast_Capex_Input!$BN$8:$BN$9)</f>
        <v>0</v>
      </c>
      <c r="DP35" s="43" cm="1">
        <f t="array" aca="1" ref="DP35" ca="1">IFERROR(INDEX(Forecast_Capex_Input!BO$12:BO$286,$Z35)
*(INDEX(Forecast_Capex_Input!$H$12:$H$286,$Z35)=Repex),0)
*$DO35</f>
        <v>0</v>
      </c>
      <c r="DQ35" s="43" cm="1">
        <f t="array" aca="1" ref="DQ35" ca="1">IFERROR(INDEX(Forecast_Capex_Input!BP$12:BP$286,$Z35)
*(INDEX(Forecast_Capex_Input!$H$12:$H$286,$Z35)=Repex),0)
*$DO35</f>
        <v>0</v>
      </c>
      <c r="DR35" s="43" cm="1">
        <f t="array" aca="1" ref="DR35" ca="1">IFERROR(INDEX(Forecast_Capex_Input!BQ$12:BQ$286,$Z35)
*(INDEX(Forecast_Capex_Input!$H$12:$H$286,$Z35)=Repex),0)
*$DO35</f>
        <v>0</v>
      </c>
      <c r="DS35" s="43" cm="1">
        <f t="array" aca="1" ref="DS35" ca="1">IFERROR(INDEX(Forecast_Capex_Input!BR$12:BR$286,$Z35)
*(INDEX(Forecast_Capex_Input!$H$12:$H$286,$Z35)=Repex),0)
*$DO35</f>
        <v>0</v>
      </c>
      <c r="DT35" s="43" cm="1">
        <f t="array" aca="1" ref="DT35" ca="1">IFERROR(INDEX(Forecast_Capex_Input!BS$12:BS$286,$Z35)
*(INDEX(Forecast_Capex_Input!$H$12:$H$286,$Z35)=Repex),0)
*$DO35</f>
        <v>0</v>
      </c>
      <c r="DV35" s="43" t="b" cm="1">
        <f t="array" aca="1" ref="DV35" ca="1">OR($G35=Forecast_Capex_Input!$BU$8:$BU$10)</f>
        <v>1</v>
      </c>
      <c r="DW35" s="43" cm="1">
        <f t="array" aca="1" ref="DW35" ca="1">IFERROR(INDEX(Forecast_Capex_Input!BV$12:BV$286,$Z35)
*(INDEX(Forecast_Capex_Input!$H$12:$H$286,$Z35)=Repex),0)
*$DV35</f>
        <v>0</v>
      </c>
      <c r="DX35" s="43" cm="1">
        <f t="array" aca="1" ref="DX35" ca="1">IFERROR(INDEX(Forecast_Capex_Input!BW$12:BW$286,$Z35)
*(INDEX(Forecast_Capex_Input!$H$12:$H$286,$Z35)=Repex),0)
*$DV35</f>
        <v>0</v>
      </c>
      <c r="DY35" s="43" cm="1">
        <f t="array" aca="1" ref="DY35" ca="1">IFERROR(INDEX(Forecast_Capex_Input!BX$12:BX$286,$Z35)
*(INDEX(Forecast_Capex_Input!$H$12:$H$286,$Z35)=Repex),0)
*$DV35</f>
        <v>0</v>
      </c>
      <c r="DZ35" s="43" cm="1">
        <f t="array" aca="1" ref="DZ35" ca="1">IFERROR(INDEX(Forecast_Capex_Input!BY$12:BY$286,$Z35)
*(INDEX(Forecast_Capex_Input!$H$12:$H$286,$Z35)=Repex),0)
*$DV35</f>
        <v>1</v>
      </c>
      <c r="EA35" s="43" cm="1">
        <f t="array" aca="1" ref="EA35" ca="1">IFERROR(INDEX(Forecast_Capex_Input!BZ$12:BZ$286,$Z35)
*(INDEX(Forecast_Capex_Input!$H$12:$H$286,$Z35)=Repex),0)
*$DV35</f>
        <v>0</v>
      </c>
      <c r="EB35" s="43" cm="1">
        <f t="array" aca="1" ref="EB35" ca="1">IFERROR(INDEX(Forecast_Capex_Input!CA$12:CA$286,$Z35)
*(INDEX(Forecast_Capex_Input!$H$12:$H$286,$Z35)=Repex),0)
*$DV35</f>
        <v>0</v>
      </c>
      <c r="EC35" s="43" cm="1">
        <f t="array" aca="1" ref="EC35" ca="1">IFERROR(INDEX(Forecast_Capex_Input!CB$12:CB$286,$Z35)
*(INDEX(Forecast_Capex_Input!$H$12:$H$286,$Z35)=Repex),0)
*$DV35</f>
        <v>0</v>
      </c>
      <c r="ED35" s="43" cm="1">
        <f t="array" aca="1" ref="ED35" ca="1">IFERROR(INDEX(Forecast_Capex_Input!CC$12:CC$286,$Z35)
*(INDEX(Forecast_Capex_Input!$H$12:$H$286,$Z35)=Repex),0)
*$DV35</f>
        <v>0</v>
      </c>
      <c r="EF35" s="86" t="str">
        <f t="shared" si="11"/>
        <v>N/A</v>
      </c>
      <c r="EG35" s="28" t="str">
        <f>IFERROR(RANK(EF35,EF$11:EF$1010,0)+COUNTIF(EF$11:EF35,EF35)-1,NA)</f>
        <v>N/A</v>
      </c>
    </row>
    <row r="36" spans="3:137" x14ac:dyDescent="0.2">
      <c r="C36" s="28">
        <f t="shared" si="12"/>
        <v>26</v>
      </c>
      <c r="D36" s="9" t="str" cm="1">
        <f t="array" ref="D36">IFERROR(INDEX(Forecast_Capex_Input!$D$12:$D$286,$Z36),NA)</f>
        <v>Fire Extinguisher Renewal</v>
      </c>
      <c r="E36" s="24" t="b" cm="1">
        <f t="array" ref="E36">IF($Z36=NA,NA,INDEX(Forecast_Capex_Input!$E$12:$E$286,$Z36))</f>
        <v>1</v>
      </c>
      <c r="F36" s="9" t="str" cm="1">
        <f t="array" aca="1" ref="F36" ca="1">IFERROR(INDEX(General!$E$25:$E$26,$AA36),NA)</f>
        <v>Non-Labour</v>
      </c>
      <c r="G36" s="9" t="str" cm="1">
        <f t="array" aca="1" ref="G36" ca="1">IFERROR(INDEX(Forecast_Capex_Input!$AI$11:$BB$11,$AC36),NA)</f>
        <v>Business IT</v>
      </c>
      <c r="H36" s="50" cm="1">
        <f t="array" aca="1" ref="H36" ca="1">IFERROR(INDEX(Forecast_Capex_Input!$AI$12:$BB$286,$Z36,$AC36),NA)</f>
        <v>1</v>
      </c>
      <c r="I36" s="150" t="str" cm="1">
        <f t="array" ref="I36">IFERROR(INDEX(Forecast_Capex_Input!$F$12:$F$286,$Z36),NA)</f>
        <v>Replacement Expenditure</v>
      </c>
      <c r="J36" s="150" t="str" cm="1">
        <f t="array" ref="J36">IFERROR(INDEX(Forecast_Capex_Input!G$12:G$286,$Z36),NA)</f>
        <v>Digital Infrastructure</v>
      </c>
      <c r="K36" s="150" t="str" cm="1">
        <f t="array" ref="K36">IFERROR(INDEX(Forecast_Capex_Input!H$12:H$286,$Z36),NA)</f>
        <v>Repex</v>
      </c>
      <c r="L36" s="150" t="str" cm="1">
        <f t="array" ref="L36">IFERROR(INDEX(Forecast_Capex_Input!I$12:I$286,$Z36),NA)</f>
        <v>N/A</v>
      </c>
      <c r="M36" s="150" t="str" cm="1">
        <f t="array" ref="M36">IFERROR(INDEX(Forecast_Capex_Input!J$12:J$286,$Z36),NA)</f>
        <v>N/A</v>
      </c>
      <c r="N36" s="150" t="str" cm="1">
        <f t="array" ref="N36">IFERROR(INDEX(Forecast_Capex_Input!K$12:K$286,$Z36),NA)</f>
        <v>DI - Network Buildings &amp; Security</v>
      </c>
      <c r="O36" s="150" t="str" cm="1">
        <f t="array" ref="O36">IFERROR(INDEX(Forecast_Capex_Input!L$12:L$286,$Z36),NA)</f>
        <v>DI - Compliance</v>
      </c>
      <c r="P36" s="150" t="str" cm="1">
        <f t="array" ref="P36">IFERROR(INDEX(Forecast_Capex_Input!M$12:M$286,$Z36),NA)</f>
        <v>N/A</v>
      </c>
      <c r="Q36" s="24" t="str" cm="1">
        <f t="array" ref="Q36">IFERROR(INDEX(Forecast_Capex_Input!N$12:N$286,$Z36),NA)</f>
        <v>No</v>
      </c>
      <c r="R36" s="190" cm="1">
        <f t="array" ref="R36">IFERROR(INDEX(Forecast_Capex_Input!O$12:O$286,$Z36),0)</f>
        <v>0</v>
      </c>
      <c r="S36" s="24" t="str" cm="1">
        <f t="array" ref="S36">IFERROR(INDEX(Forecast_Capex_Input!P$12:P$286,$Z36),0)</f>
        <v>Safety security &amp; reliability</v>
      </c>
      <c r="T36" s="150" t="str" cm="1">
        <f t="array" aca="1" ref="T36" ca="1">IFERROR(INDEX(General!$K$91:$K$110,$AC36),NA)</f>
        <v>Business IT (2018 onwards)</v>
      </c>
      <c r="U36" s="43" cm="1">
        <f t="array" aca="1" ref="U36" ca="1">IFERROR(
IF($F36=General!$E$25,INDEX(Forecast_Capex_Input!S$12:S$286,$Z36),
INDEX(Forecast_Capex_Input!T$12:T$286,$Z36)),0)</f>
        <v>0.80358548587081191</v>
      </c>
      <c r="V36" s="82" t="b">
        <f>IFERROR(INDEX(Overheads!$T$19:$T$26,MATCH($I36,Overheads!$E$19:$E$26,0)),FALSE)</f>
        <v>1</v>
      </c>
      <c r="W36" s="209" t="str" cm="1">
        <f t="array" ref="W36">IFERROR(
INDEX(Forecast_Capex_Input!CN$12:CN$286,$Z36),0)</f>
        <v>FY22</v>
      </c>
      <c r="X36" s="209">
        <f>IFERROR(
MATCH($W36,General!$L$39:$S$39,0),1)</f>
        <v>2</v>
      </c>
      <c r="Z36" s="28">
        <f>IFERROR(
IF(MATCH($C36,Forecast_Capex_Input!$CI$12:$CI$286,1)+1&gt;MAX(Forecast_Capex_Input!$C$12:$C$286),NA,
MATCH($C36,Forecast_Capex_Input!$CI$12:$CI$286,1)+1),1)</f>
        <v>12</v>
      </c>
      <c r="AA36" s="28" cm="1">
        <f t="array" aca="1" ref="AA36" ca="1">IFERROR(
IF(Z35&lt;&gt;Z36,1,
IF(COUNTIF(OFFSET(AA35,0,0,-INDEX(Forecast_Capex_Input!$CG$12:$CG$286,$Z36)),AA35)=INDEX(Forecast_Capex_Input!$CG$12:$CG$286,$Z36),AA35+1,AA35)),NA)</f>
        <v>2</v>
      </c>
      <c r="AB36" s="28" cm="1">
        <f t="array" ref="AB36">IFERROR($C36-IF($Z36=1,1,INDEX(Forecast_Capex_Input!$CI$12:$CI$286,$Z36-1))+1,NA)</f>
        <v>2</v>
      </c>
      <c r="AC36" s="28" cm="1">
        <f t="array" aca="1" ref="AC36" ca="1">IFERROR(IF(AA36=1,
INDEX(Forecast_Capex_Input!$AI$10:$BB$10,SMALL(IF(INDEX(Forecast_Capex_Input!$AI$12:$BB$286,$Z36,0)&gt;0,COLUMN(Forecast_Capex_Input!$AI$10:$BB$10)-COLUMN(Forecast_Capex_Input!$AI$12)+1),ROWS(OFFSET(AC35,0,0,-$AB36)))),
OFFSET(AC35,-INDEX(Forecast_Capex_Input!$CG$12:$CG$286,$Z36)+1,0)),NA)</f>
        <v>6</v>
      </c>
      <c r="AD36" s="28">
        <f t="shared" ca="1" si="9"/>
        <v>2</v>
      </c>
      <c r="AE36" s="82" t="b">
        <f t="shared" si="13"/>
        <v>0</v>
      </c>
      <c r="AF36" s="78" t="b">
        <v>0</v>
      </c>
      <c r="AG36" s="82" t="b">
        <f t="shared" si="10"/>
        <v>1</v>
      </c>
      <c r="AI36" s="55">
        <v>0.32005014418945099</v>
      </c>
      <c r="AJ36" s="55">
        <v>0.32005014418945099</v>
      </c>
      <c r="AK36" s="55">
        <v>0</v>
      </c>
      <c r="AL36" s="55">
        <v>0</v>
      </c>
      <c r="AM36" s="55">
        <v>0</v>
      </c>
      <c r="AN36" s="135">
        <v>0.64010028837890198</v>
      </c>
      <c r="AP36" s="55">
        <v>0.32005014418945099</v>
      </c>
      <c r="AQ36" s="55">
        <v>0.32005014418945099</v>
      </c>
      <c r="AR36" s="55">
        <v>0</v>
      </c>
      <c r="AS36" s="55">
        <v>0</v>
      </c>
      <c r="AT36" s="55">
        <v>0</v>
      </c>
      <c r="AU36" s="135">
        <v>0.64010028837890198</v>
      </c>
      <c r="AW36" s="55">
        <v>3.8582495770881298E-2</v>
      </c>
      <c r="AX36" s="55">
        <v>3.6160217531803068E-2</v>
      </c>
      <c r="AY36" s="55">
        <v>0</v>
      </c>
      <c r="AZ36" s="55">
        <v>0</v>
      </c>
      <c r="BA36" s="55">
        <v>0</v>
      </c>
      <c r="BB36" s="135">
        <v>7.4742713302684366E-2</v>
      </c>
      <c r="BD36" s="55">
        <v>7.5124321676935009E-3</v>
      </c>
      <c r="BE36" s="55">
        <v>7.0880211951500557E-3</v>
      </c>
      <c r="BF36" s="55">
        <v>0</v>
      </c>
      <c r="BG36" s="55">
        <v>0</v>
      </c>
      <c r="BH36" s="55">
        <v>0</v>
      </c>
      <c r="BI36" s="135">
        <v>1.4600453362843557E-2</v>
      </c>
      <c r="BK36" s="55">
        <v>0.36614507212802577</v>
      </c>
      <c r="BL36" s="55">
        <v>0.36329838291640415</v>
      </c>
      <c r="BM36" s="55">
        <v>0</v>
      </c>
      <c r="BN36" s="55">
        <v>0</v>
      </c>
      <c r="BO36" s="55">
        <v>0</v>
      </c>
      <c r="BP36" s="135">
        <v>0.72944345504442998</v>
      </c>
      <c r="BR36" s="147">
        <v>0</v>
      </c>
      <c r="BS36" s="147">
        <v>1</v>
      </c>
      <c r="BT36" s="147">
        <v>0</v>
      </c>
      <c r="BU36" s="147">
        <v>0</v>
      </c>
      <c r="BV36" s="147">
        <v>0</v>
      </c>
      <c r="BX36" s="55">
        <v>0</v>
      </c>
      <c r="BY36" s="55">
        <v>0.64010028837890198</v>
      </c>
      <c r="BZ36" s="55">
        <v>0</v>
      </c>
      <c r="CA36" s="55">
        <v>0</v>
      </c>
      <c r="CB36" s="55">
        <v>0</v>
      </c>
      <c r="CC36" s="135">
        <v>0.64010028837890198</v>
      </c>
      <c r="CE36" s="55">
        <v>0</v>
      </c>
      <c r="CF36" s="55">
        <v>0.64010028837890198</v>
      </c>
      <c r="CG36" s="55">
        <v>0</v>
      </c>
      <c r="CH36" s="55">
        <v>0</v>
      </c>
      <c r="CI36" s="55">
        <v>0</v>
      </c>
      <c r="CJ36" s="135">
        <v>0.64010028837890198</v>
      </c>
      <c r="CL36" s="55">
        <v>0</v>
      </c>
      <c r="CM36" s="55">
        <v>7.4742713302684366E-2</v>
      </c>
      <c r="CN36" s="55">
        <v>0</v>
      </c>
      <c r="CO36" s="55">
        <v>0</v>
      </c>
      <c r="CP36" s="55">
        <v>0</v>
      </c>
      <c r="CQ36" s="135">
        <v>7.4742713302684366E-2</v>
      </c>
      <c r="CS36" s="67">
        <v>0</v>
      </c>
      <c r="CT36" s="67">
        <v>1.4600453362843557E-2</v>
      </c>
      <c r="CU36" s="67">
        <v>0</v>
      </c>
      <c r="CV36" s="67">
        <v>0</v>
      </c>
      <c r="CW36" s="67">
        <v>0</v>
      </c>
      <c r="CX36" s="135">
        <v>1.4600453362843557E-2</v>
      </c>
      <c r="CZ36" s="55">
        <v>0</v>
      </c>
      <c r="DA36" s="55">
        <v>0.72944345504442987</v>
      </c>
      <c r="DB36" s="55">
        <v>0</v>
      </c>
      <c r="DC36" s="55">
        <v>0</v>
      </c>
      <c r="DD36" s="55">
        <v>0</v>
      </c>
      <c r="DE36" s="135">
        <v>0.72944345504442987</v>
      </c>
      <c r="DG36" s="43" t="b" cm="1">
        <f t="array" aca="1" ref="DG36" ca="1">OR($G36=Forecast_Capex_Input!$BF$8:$BF$10)</f>
        <v>0</v>
      </c>
      <c r="DH36" s="43" cm="1">
        <f t="array" aca="1" ref="DH36" ca="1">IFERROR(INDEX(Forecast_Capex_Input!BG$12:BG$286,$Z36)
*(INDEX(Forecast_Capex_Input!$H$12:$H$286,$Z36)=Repex),0)
*$DG36</f>
        <v>0</v>
      </c>
      <c r="DI36" s="43" cm="1">
        <f t="array" aca="1" ref="DI36" ca="1">IFERROR(INDEX(Forecast_Capex_Input!BH$12:BH$286,$Z36)
*(INDEX(Forecast_Capex_Input!$H$12:$H$286,$Z36)=Repex),0)
*$DG36</f>
        <v>0</v>
      </c>
      <c r="DJ36" s="43" cm="1">
        <f t="array" aca="1" ref="DJ36" ca="1">IFERROR(INDEX(Forecast_Capex_Input!BI$12:BI$286,$Z36)
*(INDEX(Forecast_Capex_Input!$H$12:$H$286,$Z36)=Repex),0)
*$DG36</f>
        <v>0</v>
      </c>
      <c r="DK36" s="43" cm="1">
        <f t="array" aca="1" ref="DK36" ca="1">IFERROR(INDEX(Forecast_Capex_Input!BJ$12:BJ$286,$Z36)
*(INDEX(Forecast_Capex_Input!$H$12:$H$286,$Z36)=Repex),0)
*$DG36</f>
        <v>0</v>
      </c>
      <c r="DL36" s="43" cm="1">
        <f t="array" aca="1" ref="DL36" ca="1">IFERROR(INDEX(Forecast_Capex_Input!BK$12:BK$286,$Z36)
*(INDEX(Forecast_Capex_Input!$H$12:$H$286,$Z36)=Repex),0)
*$DG36</f>
        <v>0</v>
      </c>
      <c r="DM36" s="43" cm="1">
        <f t="array" aca="1" ref="DM36" ca="1">IFERROR(INDEX(Forecast_Capex_Input!BL$12:BL$286,$Z36)
*(INDEX(Forecast_Capex_Input!$H$12:$H$286,$Z36)=Repex),0)
*$DG36</f>
        <v>0</v>
      </c>
      <c r="DO36" s="43" t="b" cm="1">
        <f t="array" aca="1" ref="DO36" ca="1">OR($G36=Forecast_Capex_Input!$BN$8:$BN$9)</f>
        <v>0</v>
      </c>
      <c r="DP36" s="43" cm="1">
        <f t="array" aca="1" ref="DP36" ca="1">IFERROR(INDEX(Forecast_Capex_Input!BO$12:BO$286,$Z36)
*(INDEX(Forecast_Capex_Input!$H$12:$H$286,$Z36)=Repex),0)
*$DO36</f>
        <v>0</v>
      </c>
      <c r="DQ36" s="43" cm="1">
        <f t="array" aca="1" ref="DQ36" ca="1">IFERROR(INDEX(Forecast_Capex_Input!BP$12:BP$286,$Z36)
*(INDEX(Forecast_Capex_Input!$H$12:$H$286,$Z36)=Repex),0)
*$DO36</f>
        <v>0</v>
      </c>
      <c r="DR36" s="43" cm="1">
        <f t="array" aca="1" ref="DR36" ca="1">IFERROR(INDEX(Forecast_Capex_Input!BQ$12:BQ$286,$Z36)
*(INDEX(Forecast_Capex_Input!$H$12:$H$286,$Z36)=Repex),0)
*$DO36</f>
        <v>0</v>
      </c>
      <c r="DS36" s="43" cm="1">
        <f t="array" aca="1" ref="DS36" ca="1">IFERROR(INDEX(Forecast_Capex_Input!BR$12:BR$286,$Z36)
*(INDEX(Forecast_Capex_Input!$H$12:$H$286,$Z36)=Repex),0)
*$DO36</f>
        <v>0</v>
      </c>
      <c r="DT36" s="43" cm="1">
        <f t="array" aca="1" ref="DT36" ca="1">IFERROR(INDEX(Forecast_Capex_Input!BS$12:BS$286,$Z36)
*(INDEX(Forecast_Capex_Input!$H$12:$H$286,$Z36)=Repex),0)
*$DO36</f>
        <v>0</v>
      </c>
      <c r="DV36" s="43" t="b" cm="1">
        <f t="array" aca="1" ref="DV36" ca="1">OR($G36=Forecast_Capex_Input!$BU$8:$BU$10)</f>
        <v>1</v>
      </c>
      <c r="DW36" s="43" cm="1">
        <f t="array" aca="1" ref="DW36" ca="1">IFERROR(INDEX(Forecast_Capex_Input!BV$12:BV$286,$Z36)
*(INDEX(Forecast_Capex_Input!$H$12:$H$286,$Z36)=Repex),0)
*$DV36</f>
        <v>0</v>
      </c>
      <c r="DX36" s="43" cm="1">
        <f t="array" aca="1" ref="DX36" ca="1">IFERROR(INDEX(Forecast_Capex_Input!BW$12:BW$286,$Z36)
*(INDEX(Forecast_Capex_Input!$H$12:$H$286,$Z36)=Repex),0)
*$DV36</f>
        <v>0</v>
      </c>
      <c r="DY36" s="43" cm="1">
        <f t="array" aca="1" ref="DY36" ca="1">IFERROR(INDEX(Forecast_Capex_Input!BX$12:BX$286,$Z36)
*(INDEX(Forecast_Capex_Input!$H$12:$H$286,$Z36)=Repex),0)
*$DV36</f>
        <v>0</v>
      </c>
      <c r="DZ36" s="43" cm="1">
        <f t="array" aca="1" ref="DZ36" ca="1">IFERROR(INDEX(Forecast_Capex_Input!BY$12:BY$286,$Z36)
*(INDEX(Forecast_Capex_Input!$H$12:$H$286,$Z36)=Repex),0)
*$DV36</f>
        <v>1</v>
      </c>
      <c r="EA36" s="43" cm="1">
        <f t="array" aca="1" ref="EA36" ca="1">IFERROR(INDEX(Forecast_Capex_Input!BZ$12:BZ$286,$Z36)
*(INDEX(Forecast_Capex_Input!$H$12:$H$286,$Z36)=Repex),0)
*$DV36</f>
        <v>0</v>
      </c>
      <c r="EB36" s="43" cm="1">
        <f t="array" aca="1" ref="EB36" ca="1">IFERROR(INDEX(Forecast_Capex_Input!CA$12:CA$286,$Z36)
*(INDEX(Forecast_Capex_Input!$H$12:$H$286,$Z36)=Repex),0)
*$DV36</f>
        <v>0</v>
      </c>
      <c r="EC36" s="43" cm="1">
        <f t="array" aca="1" ref="EC36" ca="1">IFERROR(INDEX(Forecast_Capex_Input!CB$12:CB$286,$Z36)
*(INDEX(Forecast_Capex_Input!$H$12:$H$286,$Z36)=Repex),0)
*$DV36</f>
        <v>0</v>
      </c>
      <c r="ED36" s="43" cm="1">
        <f t="array" aca="1" ref="ED36" ca="1">IFERROR(INDEX(Forecast_Capex_Input!CC$12:CC$286,$Z36)
*(INDEX(Forecast_Capex_Input!$H$12:$H$286,$Z36)=Repex),0)
*$DV36</f>
        <v>0</v>
      </c>
      <c r="EF36" s="86" t="str">
        <f t="shared" si="11"/>
        <v>N/A</v>
      </c>
      <c r="EG36" s="28" t="str">
        <f>IFERROR(RANK(EF36,EF$11:EF$1010,0)+COUNTIF(EF$11:EF36,EF36)-1,NA)</f>
        <v>N/A</v>
      </c>
    </row>
    <row r="37" spans="3:137" x14ac:dyDescent="0.2">
      <c r="C37" s="28">
        <f t="shared" si="12"/>
        <v>27</v>
      </c>
      <c r="D37" s="9" t="str" cm="1">
        <f t="array" ref="D37">IFERROR(INDEX(Forecast_Capex_Input!$D$12:$D$286,$Z37),NA)</f>
        <v>Fit OLCM to OIP bushings</v>
      </c>
      <c r="E37" s="24" t="b" cm="1">
        <f t="array" ref="E37">IF($Z37=NA,NA,INDEX(Forecast_Capex_Input!$E$12:$E$286,$Z37))</f>
        <v>1</v>
      </c>
      <c r="F37" s="9" t="str" cm="1">
        <f t="array" aca="1" ref="F37" ca="1">IFERROR(INDEX(General!$E$25:$E$26,$AA37),NA)</f>
        <v>Labour</v>
      </c>
      <c r="G37" s="9" t="str" cm="1">
        <f t="array" aca="1" ref="G37" ca="1">IFERROR(INDEX(Forecast_Capex_Input!$AI$11:$BB$11,$AC37),NA)</f>
        <v>Substations</v>
      </c>
      <c r="H37" s="50" cm="1">
        <f t="array" aca="1" ref="H37" ca="1">IFERROR(INDEX(Forecast_Capex_Input!$AI$12:$BB$286,$Z37,$AC37),NA)</f>
        <v>1</v>
      </c>
      <c r="I37" s="150" t="str" cm="1">
        <f t="array" ref="I37">IFERROR(INDEX(Forecast_Capex_Input!$F$12:$F$286,$Z37),NA)</f>
        <v>Replacement Expenditure</v>
      </c>
      <c r="J37" s="150" t="str" cm="1">
        <f t="array" ref="J37">IFERROR(INDEX(Forecast_Capex_Input!G$12:G$286,$Z37),NA)</f>
        <v>Substation</v>
      </c>
      <c r="K37" s="150" t="str" cm="1">
        <f t="array" ref="K37">IFERROR(INDEX(Forecast_Capex_Input!H$12:H$286,$Z37),NA)</f>
        <v>Repex</v>
      </c>
      <c r="L37" s="150" t="str" cm="1">
        <f t="array" ref="L37">IFERROR(INDEX(Forecast_Capex_Input!I$12:I$286,$Z37),NA)</f>
        <v>N/A</v>
      </c>
      <c r="M37" s="150" t="str" cm="1">
        <f t="array" ref="M37">IFERROR(INDEX(Forecast_Capex_Input!J$12:J$286,$Z37),NA)</f>
        <v>N/A</v>
      </c>
      <c r="N37" s="150" t="str" cm="1">
        <f t="array" ref="N37">IFERROR(INDEX(Forecast_Capex_Input!K$12:K$286,$Z37),NA)</f>
        <v>Substations - Site Establishment and supporting assets</v>
      </c>
      <c r="O37" s="150" t="str" cm="1">
        <f t="array" ref="O37">IFERROR(INDEX(Forecast_Capex_Input!L$12:L$286,$Z37),NA)</f>
        <v>Substations - Safe and Reliable Network</v>
      </c>
      <c r="P37" s="150" t="str" cm="1">
        <f t="array" ref="P37">IFERROR(INDEX(Forecast_Capex_Input!M$12:M$286,$Z37),NA)</f>
        <v>N/A</v>
      </c>
      <c r="Q37" s="24" t="str" cm="1">
        <f t="array" ref="Q37">IFERROR(INDEX(Forecast_Capex_Input!N$12:N$286,$Z37),NA)</f>
        <v>No</v>
      </c>
      <c r="R37" s="190" cm="1">
        <f t="array" ref="R37">IFERROR(INDEX(Forecast_Capex_Input!O$12:O$286,$Z37),0)</f>
        <v>0</v>
      </c>
      <c r="S37" s="24" t="str" cm="1">
        <f t="array" ref="S37">IFERROR(INDEX(Forecast_Capex_Input!P$12:P$286,$Z37),0)</f>
        <v>Safety security &amp; reliability</v>
      </c>
      <c r="T37" s="150" t="str" cm="1">
        <f t="array" aca="1" ref="T37" ca="1">IFERROR(INDEX(General!$K$91:$K$110,$AC37),NA)</f>
        <v>Substations (2018 onwards)</v>
      </c>
      <c r="U37" s="43" cm="1">
        <f t="array" aca="1" ref="U37" ca="1">IFERROR(
IF($F37=General!$E$25,INDEX(Forecast_Capex_Input!S$12:S$286,$Z37),
INDEX(Forecast_Capex_Input!T$12:T$286,$Z37)),0)</f>
        <v>0.36211143293997961</v>
      </c>
      <c r="V37" s="82" t="b">
        <f>IFERROR(INDEX(Overheads!$T$19:$T$26,MATCH($I37,Overheads!$E$19:$E$26,0)),FALSE)</f>
        <v>1</v>
      </c>
      <c r="W37" s="209" t="str" cm="1">
        <f t="array" ref="W37">IFERROR(
INDEX(Forecast_Capex_Input!CN$12:CN$286,$Z37),0)</f>
        <v>FY22</v>
      </c>
      <c r="X37" s="209">
        <f>IFERROR(
MATCH($W37,General!$L$39:$S$39,0),1)</f>
        <v>2</v>
      </c>
      <c r="Z37" s="28">
        <f>IFERROR(
IF(MATCH($C37,Forecast_Capex_Input!$CI$12:$CI$286,1)+1&gt;MAX(Forecast_Capex_Input!$C$12:$C$286),NA,
MATCH($C37,Forecast_Capex_Input!$CI$12:$CI$286,1)+1),1)</f>
        <v>13</v>
      </c>
      <c r="AA37" s="28" cm="1">
        <f t="array" aca="1" ref="AA37" ca="1">IFERROR(
IF(Z36&lt;&gt;Z37,1,
IF(COUNTIF(OFFSET(AA36,0,0,-INDEX(Forecast_Capex_Input!$CG$12:$CG$286,$Z37)),AA36)=INDEX(Forecast_Capex_Input!$CG$12:$CG$286,$Z37),AA36+1,AA36)),NA)</f>
        <v>1</v>
      </c>
      <c r="AB37" s="28" cm="1">
        <f t="array" ref="AB37">IFERROR($C37-IF($Z37=1,1,INDEX(Forecast_Capex_Input!$CI$12:$CI$286,$Z37-1))+1,NA)</f>
        <v>1</v>
      </c>
      <c r="AC37" s="28" cm="1">
        <f t="array" aca="1" ref="AC37" ca="1">IFERROR(IF(AA37=1,
INDEX(Forecast_Capex_Input!$AI$10:$BB$10,SMALL(IF(INDEX(Forecast_Capex_Input!$AI$12:$BB$286,$Z37,0)&gt;0,COLUMN(Forecast_Capex_Input!$AI$10:$BB$10)-COLUMN(Forecast_Capex_Input!$AI$12)+1),ROWS(OFFSET(AC36,0,0,-$AB37)))),
OFFSET(AC36,-INDEX(Forecast_Capex_Input!$CG$12:$CG$286,$Z37)+1,0)),NA)</f>
        <v>3</v>
      </c>
      <c r="AD37" s="28">
        <f t="shared" ca="1" si="9"/>
        <v>1</v>
      </c>
      <c r="AE37" s="82" t="b">
        <f t="shared" si="13"/>
        <v>0</v>
      </c>
      <c r="AF37" s="78" t="b">
        <v>0</v>
      </c>
      <c r="AG37" s="82" t="b">
        <f t="shared" si="10"/>
        <v>1</v>
      </c>
      <c r="AI37" s="55">
        <v>0.41108085476732759</v>
      </c>
      <c r="AJ37" s="55">
        <v>0.37370986797029793</v>
      </c>
      <c r="AK37" s="55">
        <v>0.18685493398514896</v>
      </c>
      <c r="AL37" s="55">
        <v>0.41108085476732759</v>
      </c>
      <c r="AM37" s="55">
        <v>0.42976634816584253</v>
      </c>
      <c r="AN37" s="135">
        <v>1.8124928596559446</v>
      </c>
      <c r="AP37" s="55">
        <v>0.39836392215732469</v>
      </c>
      <c r="AQ37" s="55">
        <v>0.36688465548395682</v>
      </c>
      <c r="AR37" s="55">
        <v>0.18556043338094755</v>
      </c>
      <c r="AS37" s="55">
        <v>0.41000078892824987</v>
      </c>
      <c r="AT37" s="55">
        <v>0.42992713489679607</v>
      </c>
      <c r="AU37" s="135">
        <v>1.790736934847275</v>
      </c>
      <c r="AW37" s="55">
        <v>4.8023332033897158E-2</v>
      </c>
      <c r="AX37" s="55">
        <v>4.1451719964004867E-2</v>
      </c>
      <c r="AY37" s="55">
        <v>2.5739632244036109E-2</v>
      </c>
      <c r="AZ37" s="55">
        <v>5.7663482949099946E-2</v>
      </c>
      <c r="BA37" s="55">
        <v>5.3542821685599588E-2</v>
      </c>
      <c r="BB37" s="135">
        <v>0.22642098887663767</v>
      </c>
      <c r="BD37" s="55">
        <v>9.3506658178280425E-3</v>
      </c>
      <c r="BE37" s="55">
        <v>8.1252461886293544E-3</v>
      </c>
      <c r="BF37" s="55">
        <v>4.9351464409425486E-3</v>
      </c>
      <c r="BG37" s="55">
        <v>1.0980042021731468E-2</v>
      </c>
      <c r="BH37" s="55">
        <v>1.037053999067496E-2</v>
      </c>
      <c r="BI37" s="135">
        <v>4.3761640459806378E-2</v>
      </c>
      <c r="BK37" s="55">
        <v>0.45573792000904989</v>
      </c>
      <c r="BL37" s="55">
        <v>0.41646162163659106</v>
      </c>
      <c r="BM37" s="55">
        <v>0.21623521206592622</v>
      </c>
      <c r="BN37" s="55">
        <v>0.4786443138990813</v>
      </c>
      <c r="BO37" s="55">
        <v>0.49384049657307061</v>
      </c>
      <c r="BP37" s="135">
        <v>2.060919564183719</v>
      </c>
      <c r="BR37" s="147">
        <v>0.1</v>
      </c>
      <c r="BS37" s="147">
        <v>0.11</v>
      </c>
      <c r="BT37" s="147">
        <v>0.14000000000000001</v>
      </c>
      <c r="BU37" s="147">
        <v>0.32</v>
      </c>
      <c r="BV37" s="147">
        <v>0.33</v>
      </c>
      <c r="BX37" s="55">
        <v>0.18124928596559448</v>
      </c>
      <c r="BY37" s="55">
        <v>0.1993742145621539</v>
      </c>
      <c r="BZ37" s="55">
        <v>0.25374900035183229</v>
      </c>
      <c r="CA37" s="55">
        <v>0.57999771508990228</v>
      </c>
      <c r="CB37" s="55">
        <v>0.59812264368646173</v>
      </c>
      <c r="CC37" s="135">
        <v>1.8124928596559446</v>
      </c>
      <c r="CE37" s="55">
        <v>0.17907369348472751</v>
      </c>
      <c r="CF37" s="55">
        <v>0.19698106283320024</v>
      </c>
      <c r="CG37" s="55">
        <v>0.25070317087861854</v>
      </c>
      <c r="CH37" s="55">
        <v>0.573035819151128</v>
      </c>
      <c r="CI37" s="55">
        <v>0.59094318849960081</v>
      </c>
      <c r="CJ37" s="135">
        <v>1.790736934847275</v>
      </c>
      <c r="CL37" s="55">
        <v>2.2642098887663768E-2</v>
      </c>
      <c r="CM37" s="55">
        <v>2.4906308776430144E-2</v>
      </c>
      <c r="CN37" s="55">
        <v>3.169893844272928E-2</v>
      </c>
      <c r="CO37" s="55">
        <v>7.245471644052405E-2</v>
      </c>
      <c r="CP37" s="55">
        <v>7.4718926329290433E-2</v>
      </c>
      <c r="CQ37" s="135">
        <v>0.2264209888766377</v>
      </c>
      <c r="CS37" s="67">
        <v>4.3761640459806378E-3</v>
      </c>
      <c r="CT37" s="67">
        <v>4.8137804505787012E-3</v>
      </c>
      <c r="CU37" s="67">
        <v>6.1266296643728933E-3</v>
      </c>
      <c r="CV37" s="67">
        <v>1.4003724947138042E-2</v>
      </c>
      <c r="CW37" s="67">
        <v>1.4441341351736105E-2</v>
      </c>
      <c r="CX37" s="135">
        <v>4.3761640459806378E-2</v>
      </c>
      <c r="CZ37" s="55">
        <v>0.20609195641837191</v>
      </c>
      <c r="DA37" s="55">
        <v>0.2267011520602091</v>
      </c>
      <c r="DB37" s="55">
        <v>0.28852873898572068</v>
      </c>
      <c r="DC37" s="55">
        <v>0.65949426053879012</v>
      </c>
      <c r="DD37" s="55">
        <v>0.6801034561806274</v>
      </c>
      <c r="DE37" s="135">
        <v>2.0609195641837195</v>
      </c>
      <c r="DG37" s="43" t="b" cm="1">
        <f t="array" aca="1" ref="DG37" ca="1">OR($G37=Forecast_Capex_Input!$BF$8:$BF$10)</f>
        <v>0</v>
      </c>
      <c r="DH37" s="43" cm="1">
        <f t="array" aca="1" ref="DH37" ca="1">IFERROR(INDEX(Forecast_Capex_Input!BG$12:BG$286,$Z37)
*(INDEX(Forecast_Capex_Input!$H$12:$H$286,$Z37)=Repex),0)
*$DG37</f>
        <v>0</v>
      </c>
      <c r="DI37" s="43" cm="1">
        <f t="array" aca="1" ref="DI37" ca="1">IFERROR(INDEX(Forecast_Capex_Input!BH$12:BH$286,$Z37)
*(INDEX(Forecast_Capex_Input!$H$12:$H$286,$Z37)=Repex),0)
*$DG37</f>
        <v>0</v>
      </c>
      <c r="DJ37" s="43" cm="1">
        <f t="array" aca="1" ref="DJ37" ca="1">IFERROR(INDEX(Forecast_Capex_Input!BI$12:BI$286,$Z37)
*(INDEX(Forecast_Capex_Input!$H$12:$H$286,$Z37)=Repex),0)
*$DG37</f>
        <v>0</v>
      </c>
      <c r="DK37" s="43" cm="1">
        <f t="array" aca="1" ref="DK37" ca="1">IFERROR(INDEX(Forecast_Capex_Input!BJ$12:BJ$286,$Z37)
*(INDEX(Forecast_Capex_Input!$H$12:$H$286,$Z37)=Repex),0)
*$DG37</f>
        <v>0</v>
      </c>
      <c r="DL37" s="43" cm="1">
        <f t="array" aca="1" ref="DL37" ca="1">IFERROR(INDEX(Forecast_Capex_Input!BK$12:BK$286,$Z37)
*(INDEX(Forecast_Capex_Input!$H$12:$H$286,$Z37)=Repex),0)
*$DG37</f>
        <v>0</v>
      </c>
      <c r="DM37" s="43" cm="1">
        <f t="array" aca="1" ref="DM37" ca="1">IFERROR(INDEX(Forecast_Capex_Input!BL$12:BL$286,$Z37)
*(INDEX(Forecast_Capex_Input!$H$12:$H$286,$Z37)=Repex),0)
*$DG37</f>
        <v>0</v>
      </c>
      <c r="DO37" s="43" t="b" cm="1">
        <f t="array" aca="1" ref="DO37" ca="1">OR($G37=Forecast_Capex_Input!$BN$8:$BN$9)</f>
        <v>1</v>
      </c>
      <c r="DP37" s="43" cm="1">
        <f t="array" aca="1" ref="DP37" ca="1">IFERROR(INDEX(Forecast_Capex_Input!BO$12:BO$286,$Z37)
*(INDEX(Forecast_Capex_Input!$H$12:$H$286,$Z37)=Repex),0)
*$DO37</f>
        <v>1</v>
      </c>
      <c r="DQ37" s="43" cm="1">
        <f t="array" aca="1" ref="DQ37" ca="1">IFERROR(INDEX(Forecast_Capex_Input!BP$12:BP$286,$Z37)
*(INDEX(Forecast_Capex_Input!$H$12:$H$286,$Z37)=Repex),0)
*$DO37</f>
        <v>0</v>
      </c>
      <c r="DR37" s="43" cm="1">
        <f t="array" aca="1" ref="DR37" ca="1">IFERROR(INDEX(Forecast_Capex_Input!BQ$12:BQ$286,$Z37)
*(INDEX(Forecast_Capex_Input!$H$12:$H$286,$Z37)=Repex),0)
*$DO37</f>
        <v>0</v>
      </c>
      <c r="DS37" s="43" cm="1">
        <f t="array" aca="1" ref="DS37" ca="1">IFERROR(INDEX(Forecast_Capex_Input!BR$12:BR$286,$Z37)
*(INDEX(Forecast_Capex_Input!$H$12:$H$286,$Z37)=Repex),0)
*$DO37</f>
        <v>0</v>
      </c>
      <c r="DT37" s="43" cm="1">
        <f t="array" aca="1" ref="DT37" ca="1">IFERROR(INDEX(Forecast_Capex_Input!BS$12:BS$286,$Z37)
*(INDEX(Forecast_Capex_Input!$H$12:$H$286,$Z37)=Repex),0)
*$DO37</f>
        <v>0</v>
      </c>
      <c r="DV37" s="43" t="b" cm="1">
        <f t="array" aca="1" ref="DV37" ca="1">OR($G37=Forecast_Capex_Input!$BU$8:$BU$10)</f>
        <v>0</v>
      </c>
      <c r="DW37" s="43" cm="1">
        <f t="array" aca="1" ref="DW37" ca="1">IFERROR(INDEX(Forecast_Capex_Input!BV$12:BV$286,$Z37)
*(INDEX(Forecast_Capex_Input!$H$12:$H$286,$Z37)=Repex),0)
*$DV37</f>
        <v>0</v>
      </c>
      <c r="DX37" s="43" cm="1">
        <f t="array" aca="1" ref="DX37" ca="1">IFERROR(INDEX(Forecast_Capex_Input!BW$12:BW$286,$Z37)
*(INDEX(Forecast_Capex_Input!$H$12:$H$286,$Z37)=Repex),0)
*$DV37</f>
        <v>0</v>
      </c>
      <c r="DY37" s="43" cm="1">
        <f t="array" aca="1" ref="DY37" ca="1">IFERROR(INDEX(Forecast_Capex_Input!BX$12:BX$286,$Z37)
*(INDEX(Forecast_Capex_Input!$H$12:$H$286,$Z37)=Repex),0)
*$DV37</f>
        <v>0</v>
      </c>
      <c r="DZ37" s="43" cm="1">
        <f t="array" aca="1" ref="DZ37" ca="1">IFERROR(INDEX(Forecast_Capex_Input!BY$12:BY$286,$Z37)
*(INDEX(Forecast_Capex_Input!$H$12:$H$286,$Z37)=Repex),0)
*$DV37</f>
        <v>0</v>
      </c>
      <c r="EA37" s="43" cm="1">
        <f t="array" aca="1" ref="EA37" ca="1">IFERROR(INDEX(Forecast_Capex_Input!BZ$12:BZ$286,$Z37)
*(INDEX(Forecast_Capex_Input!$H$12:$H$286,$Z37)=Repex),0)
*$DV37</f>
        <v>0</v>
      </c>
      <c r="EB37" s="43" cm="1">
        <f t="array" aca="1" ref="EB37" ca="1">IFERROR(INDEX(Forecast_Capex_Input!CA$12:CA$286,$Z37)
*(INDEX(Forecast_Capex_Input!$H$12:$H$286,$Z37)=Repex),0)
*$DV37</f>
        <v>0</v>
      </c>
      <c r="EC37" s="43" cm="1">
        <f t="array" aca="1" ref="EC37" ca="1">IFERROR(INDEX(Forecast_Capex_Input!CB$12:CB$286,$Z37)
*(INDEX(Forecast_Capex_Input!$H$12:$H$286,$Z37)=Repex),0)
*$DV37</f>
        <v>0</v>
      </c>
      <c r="ED37" s="43" cm="1">
        <f t="array" aca="1" ref="ED37" ca="1">IFERROR(INDEX(Forecast_Capex_Input!CC$12:CC$286,$Z37)
*(INDEX(Forecast_Capex_Input!$H$12:$H$286,$Z37)=Repex),0)
*$DV37</f>
        <v>0</v>
      </c>
      <c r="EF37" s="86" t="str">
        <f t="shared" si="11"/>
        <v>N/A</v>
      </c>
      <c r="EG37" s="28" t="str">
        <f>IFERROR(RANK(EF37,EF$11:EF$1010,0)+COUNTIF(EF$11:EF37,EF37)-1,NA)</f>
        <v>N/A</v>
      </c>
    </row>
    <row r="38" spans="3:137" x14ac:dyDescent="0.2">
      <c r="C38" s="28">
        <f t="shared" si="12"/>
        <v>28</v>
      </c>
      <c r="D38" s="9" t="str" cm="1">
        <f t="array" ref="D38">IFERROR(INDEX(Forecast_Capex_Input!$D$12:$D$286,$Z38),NA)</f>
        <v>Fit OLCM to OIP bushings</v>
      </c>
      <c r="E38" s="24" t="b" cm="1">
        <f t="array" ref="E38">IF($Z38=NA,NA,INDEX(Forecast_Capex_Input!$E$12:$E$286,$Z38))</f>
        <v>1</v>
      </c>
      <c r="F38" s="9" t="str" cm="1">
        <f t="array" aca="1" ref="F38" ca="1">IFERROR(INDEX(General!$E$25:$E$26,$AA38),NA)</f>
        <v>Non-Labour</v>
      </c>
      <c r="G38" s="9" t="str" cm="1">
        <f t="array" aca="1" ref="G38" ca="1">IFERROR(INDEX(Forecast_Capex_Input!$AI$11:$BB$11,$AC38),NA)</f>
        <v>Substations</v>
      </c>
      <c r="H38" s="50" cm="1">
        <f t="array" aca="1" ref="H38" ca="1">IFERROR(INDEX(Forecast_Capex_Input!$AI$12:$BB$286,$Z38,$AC38),NA)</f>
        <v>1</v>
      </c>
      <c r="I38" s="150" t="str" cm="1">
        <f t="array" ref="I38">IFERROR(INDEX(Forecast_Capex_Input!$F$12:$F$286,$Z38),NA)</f>
        <v>Replacement Expenditure</v>
      </c>
      <c r="J38" s="150" t="str" cm="1">
        <f t="array" ref="J38">IFERROR(INDEX(Forecast_Capex_Input!G$12:G$286,$Z38),NA)</f>
        <v>Substation</v>
      </c>
      <c r="K38" s="150" t="str" cm="1">
        <f t="array" ref="K38">IFERROR(INDEX(Forecast_Capex_Input!H$12:H$286,$Z38),NA)</f>
        <v>Repex</v>
      </c>
      <c r="L38" s="150" t="str" cm="1">
        <f t="array" ref="L38">IFERROR(INDEX(Forecast_Capex_Input!I$12:I$286,$Z38),NA)</f>
        <v>N/A</v>
      </c>
      <c r="M38" s="150" t="str" cm="1">
        <f t="array" ref="M38">IFERROR(INDEX(Forecast_Capex_Input!J$12:J$286,$Z38),NA)</f>
        <v>N/A</v>
      </c>
      <c r="N38" s="150" t="str" cm="1">
        <f t="array" ref="N38">IFERROR(INDEX(Forecast_Capex_Input!K$12:K$286,$Z38),NA)</f>
        <v>Substations - Site Establishment and supporting assets</v>
      </c>
      <c r="O38" s="150" t="str" cm="1">
        <f t="array" ref="O38">IFERROR(INDEX(Forecast_Capex_Input!L$12:L$286,$Z38),NA)</f>
        <v>Substations - Safe and Reliable Network</v>
      </c>
      <c r="P38" s="150" t="str" cm="1">
        <f t="array" ref="P38">IFERROR(INDEX(Forecast_Capex_Input!M$12:M$286,$Z38),NA)</f>
        <v>N/A</v>
      </c>
      <c r="Q38" s="24" t="str" cm="1">
        <f t="array" ref="Q38">IFERROR(INDEX(Forecast_Capex_Input!N$12:N$286,$Z38),NA)</f>
        <v>No</v>
      </c>
      <c r="R38" s="190" cm="1">
        <f t="array" ref="R38">IFERROR(INDEX(Forecast_Capex_Input!O$12:O$286,$Z38),0)</f>
        <v>0</v>
      </c>
      <c r="S38" s="24" t="str" cm="1">
        <f t="array" ref="S38">IFERROR(INDEX(Forecast_Capex_Input!P$12:P$286,$Z38),0)</f>
        <v>Safety security &amp; reliability</v>
      </c>
      <c r="T38" s="150" t="str" cm="1">
        <f t="array" aca="1" ref="T38" ca="1">IFERROR(INDEX(General!$K$91:$K$110,$AC38),NA)</f>
        <v>Substations (2018 onwards)</v>
      </c>
      <c r="U38" s="43" cm="1">
        <f t="array" aca="1" ref="U38" ca="1">IFERROR(
IF($F38=General!$E$25,INDEX(Forecast_Capex_Input!S$12:S$286,$Z38),
INDEX(Forecast_Capex_Input!T$12:T$286,$Z38)),0)</f>
        <v>0.63788856706002039</v>
      </c>
      <c r="V38" s="82" t="b">
        <f>IFERROR(INDEX(Overheads!$T$19:$T$26,MATCH($I38,Overheads!$E$19:$E$26,0)),FALSE)</f>
        <v>1</v>
      </c>
      <c r="W38" s="209" t="str" cm="1">
        <f t="array" ref="W38">IFERROR(
INDEX(Forecast_Capex_Input!CN$12:CN$286,$Z38),0)</f>
        <v>FY22</v>
      </c>
      <c r="X38" s="209">
        <f>IFERROR(
MATCH($W38,General!$L$39:$S$39,0),1)</f>
        <v>2</v>
      </c>
      <c r="Z38" s="28">
        <f>IFERROR(
IF(MATCH($C38,Forecast_Capex_Input!$CI$12:$CI$286,1)+1&gt;MAX(Forecast_Capex_Input!$C$12:$C$286),NA,
MATCH($C38,Forecast_Capex_Input!$CI$12:$CI$286,1)+1),1)</f>
        <v>13</v>
      </c>
      <c r="AA38" s="28" cm="1">
        <f t="array" aca="1" ref="AA38" ca="1">IFERROR(
IF(Z37&lt;&gt;Z38,1,
IF(COUNTIF(OFFSET(AA37,0,0,-INDEX(Forecast_Capex_Input!$CG$12:$CG$286,$Z38)),AA37)=INDEX(Forecast_Capex_Input!$CG$12:$CG$286,$Z38),AA37+1,AA37)),NA)</f>
        <v>2</v>
      </c>
      <c r="AB38" s="28" cm="1">
        <f t="array" ref="AB38">IFERROR($C38-IF($Z38=1,1,INDEX(Forecast_Capex_Input!$CI$12:$CI$286,$Z38-1))+1,NA)</f>
        <v>2</v>
      </c>
      <c r="AC38" s="28" cm="1">
        <f t="array" aca="1" ref="AC38" ca="1">IFERROR(IF(AA38=1,
INDEX(Forecast_Capex_Input!$AI$10:$BB$10,SMALL(IF(INDEX(Forecast_Capex_Input!$AI$12:$BB$286,$Z38,0)&gt;0,COLUMN(Forecast_Capex_Input!$AI$10:$BB$10)-COLUMN(Forecast_Capex_Input!$AI$12)+1),ROWS(OFFSET(AC37,0,0,-$AB38)))),
OFFSET(AC37,-INDEX(Forecast_Capex_Input!$CG$12:$CG$286,$Z38)+1,0)),NA)</f>
        <v>3</v>
      </c>
      <c r="AD38" s="28">
        <f t="shared" ca="1" si="9"/>
        <v>2</v>
      </c>
      <c r="AE38" s="82" t="b">
        <f t="shared" si="13"/>
        <v>0</v>
      </c>
      <c r="AF38" s="78" t="b">
        <v>0</v>
      </c>
      <c r="AG38" s="82" t="b">
        <f t="shared" si="10"/>
        <v>1</v>
      </c>
      <c r="AI38" s="55">
        <v>0.72415216295256501</v>
      </c>
      <c r="AJ38" s="55">
        <v>0.65832014813869577</v>
      </c>
      <c r="AK38" s="55">
        <v>0.32916007406934789</v>
      </c>
      <c r="AL38" s="55">
        <v>0.72415216295256501</v>
      </c>
      <c r="AM38" s="55">
        <v>0.75706817035950003</v>
      </c>
      <c r="AN38" s="135">
        <v>3.1928527184726736</v>
      </c>
      <c r="AP38" s="55">
        <v>0.72415216295256501</v>
      </c>
      <c r="AQ38" s="55">
        <v>0.65832014813869577</v>
      </c>
      <c r="AR38" s="55">
        <v>0.32916007406934789</v>
      </c>
      <c r="AS38" s="55">
        <v>0.72415216295256501</v>
      </c>
      <c r="AT38" s="55">
        <v>0.75706817035950003</v>
      </c>
      <c r="AU38" s="135">
        <v>3.1928527184726736</v>
      </c>
      <c r="AW38" s="55">
        <v>8.7297563434476311E-2</v>
      </c>
      <c r="AX38" s="55">
        <v>7.4378969028593478E-2</v>
      </c>
      <c r="AY38" s="55">
        <v>4.565875979913836E-2</v>
      </c>
      <c r="AZ38" s="55">
        <v>0.10184647695464943</v>
      </c>
      <c r="BA38" s="55">
        <v>9.4284735154324228E-2</v>
      </c>
      <c r="BB38" s="135">
        <v>0.40346650437118181</v>
      </c>
      <c r="BD38" s="55">
        <v>1.6997786447018215E-2</v>
      </c>
      <c r="BE38" s="55">
        <v>1.4579550260846907E-2</v>
      </c>
      <c r="BF38" s="55">
        <v>8.7543079009133155E-3</v>
      </c>
      <c r="BG38" s="55">
        <v>1.9393185071988631E-2</v>
      </c>
      <c r="BH38" s="55">
        <v>1.8261712506853049E-2</v>
      </c>
      <c r="BI38" s="135">
        <v>7.798654218762012E-2</v>
      </c>
      <c r="BK38" s="55">
        <v>0.82844751283405949</v>
      </c>
      <c r="BL38" s="55">
        <v>0.74727866742813609</v>
      </c>
      <c r="BM38" s="55">
        <v>0.38357314176939955</v>
      </c>
      <c r="BN38" s="55">
        <v>0.84539182497920307</v>
      </c>
      <c r="BO38" s="55">
        <v>0.8696146180206773</v>
      </c>
      <c r="BP38" s="135">
        <v>3.6743057650314754</v>
      </c>
      <c r="BR38" s="147">
        <v>0.1</v>
      </c>
      <c r="BS38" s="147">
        <v>0.11</v>
      </c>
      <c r="BT38" s="147">
        <v>0.14000000000000001</v>
      </c>
      <c r="BU38" s="147">
        <v>0.32</v>
      </c>
      <c r="BV38" s="147">
        <v>0.33</v>
      </c>
      <c r="BX38" s="55">
        <v>0.3192852718472674</v>
      </c>
      <c r="BY38" s="55">
        <v>0.35121379903199412</v>
      </c>
      <c r="BZ38" s="55">
        <v>0.44699938058617433</v>
      </c>
      <c r="CA38" s="55">
        <v>1.0217128699112557</v>
      </c>
      <c r="CB38" s="55">
        <v>1.0536413970959824</v>
      </c>
      <c r="CC38" s="135">
        <v>3.1928527184726736</v>
      </c>
      <c r="CE38" s="55">
        <v>0.3192852718472674</v>
      </c>
      <c r="CF38" s="55">
        <v>0.35121379903199412</v>
      </c>
      <c r="CG38" s="55">
        <v>0.44699938058617433</v>
      </c>
      <c r="CH38" s="55">
        <v>1.0217128699112557</v>
      </c>
      <c r="CI38" s="55">
        <v>1.0536413970959824</v>
      </c>
      <c r="CJ38" s="135">
        <v>3.1928527184726736</v>
      </c>
      <c r="CL38" s="55">
        <v>4.0346650437118187E-2</v>
      </c>
      <c r="CM38" s="55">
        <v>4.4381315480829998E-2</v>
      </c>
      <c r="CN38" s="55">
        <v>5.6485310611965461E-2</v>
      </c>
      <c r="CO38" s="55">
        <v>0.12910928139877817</v>
      </c>
      <c r="CP38" s="55">
        <v>0.13314394644249</v>
      </c>
      <c r="CQ38" s="135">
        <v>0.40346650437118181</v>
      </c>
      <c r="CS38" s="67">
        <v>7.7986542187620123E-3</v>
      </c>
      <c r="CT38" s="67">
        <v>8.5785196406382141E-3</v>
      </c>
      <c r="CU38" s="67">
        <v>1.0918115906266818E-2</v>
      </c>
      <c r="CV38" s="67">
        <v>2.4955693500038439E-2</v>
      </c>
      <c r="CW38" s="67">
        <v>2.5735558921914641E-2</v>
      </c>
      <c r="CX38" s="135">
        <v>7.7986542187620134E-2</v>
      </c>
      <c r="CZ38" s="55">
        <v>0.36743057650314759</v>
      </c>
      <c r="DA38" s="55">
        <v>0.40417363415346236</v>
      </c>
      <c r="DB38" s="55">
        <v>0.51440280710440656</v>
      </c>
      <c r="DC38" s="55">
        <v>1.1757778448100722</v>
      </c>
      <c r="DD38" s="55">
        <v>1.2125209024603869</v>
      </c>
      <c r="DE38" s="135">
        <v>3.6743057650314754</v>
      </c>
      <c r="DG38" s="43" t="b" cm="1">
        <f t="array" aca="1" ref="DG38" ca="1">OR($G38=Forecast_Capex_Input!$BF$8:$BF$10)</f>
        <v>0</v>
      </c>
      <c r="DH38" s="43" cm="1">
        <f t="array" aca="1" ref="DH38" ca="1">IFERROR(INDEX(Forecast_Capex_Input!BG$12:BG$286,$Z38)
*(INDEX(Forecast_Capex_Input!$H$12:$H$286,$Z38)=Repex),0)
*$DG38</f>
        <v>0</v>
      </c>
      <c r="DI38" s="43" cm="1">
        <f t="array" aca="1" ref="DI38" ca="1">IFERROR(INDEX(Forecast_Capex_Input!BH$12:BH$286,$Z38)
*(INDEX(Forecast_Capex_Input!$H$12:$H$286,$Z38)=Repex),0)
*$DG38</f>
        <v>0</v>
      </c>
      <c r="DJ38" s="43" cm="1">
        <f t="array" aca="1" ref="DJ38" ca="1">IFERROR(INDEX(Forecast_Capex_Input!BI$12:BI$286,$Z38)
*(INDEX(Forecast_Capex_Input!$H$12:$H$286,$Z38)=Repex),0)
*$DG38</f>
        <v>0</v>
      </c>
      <c r="DK38" s="43" cm="1">
        <f t="array" aca="1" ref="DK38" ca="1">IFERROR(INDEX(Forecast_Capex_Input!BJ$12:BJ$286,$Z38)
*(INDEX(Forecast_Capex_Input!$H$12:$H$286,$Z38)=Repex),0)
*$DG38</f>
        <v>0</v>
      </c>
      <c r="DL38" s="43" cm="1">
        <f t="array" aca="1" ref="DL38" ca="1">IFERROR(INDEX(Forecast_Capex_Input!BK$12:BK$286,$Z38)
*(INDEX(Forecast_Capex_Input!$H$12:$H$286,$Z38)=Repex),0)
*$DG38</f>
        <v>0</v>
      </c>
      <c r="DM38" s="43" cm="1">
        <f t="array" aca="1" ref="DM38" ca="1">IFERROR(INDEX(Forecast_Capex_Input!BL$12:BL$286,$Z38)
*(INDEX(Forecast_Capex_Input!$H$12:$H$286,$Z38)=Repex),0)
*$DG38</f>
        <v>0</v>
      </c>
      <c r="DO38" s="43" t="b" cm="1">
        <f t="array" aca="1" ref="DO38" ca="1">OR($G38=Forecast_Capex_Input!$BN$8:$BN$9)</f>
        <v>1</v>
      </c>
      <c r="DP38" s="43" cm="1">
        <f t="array" aca="1" ref="DP38" ca="1">IFERROR(INDEX(Forecast_Capex_Input!BO$12:BO$286,$Z38)
*(INDEX(Forecast_Capex_Input!$H$12:$H$286,$Z38)=Repex),0)
*$DO38</f>
        <v>1</v>
      </c>
      <c r="DQ38" s="43" cm="1">
        <f t="array" aca="1" ref="DQ38" ca="1">IFERROR(INDEX(Forecast_Capex_Input!BP$12:BP$286,$Z38)
*(INDEX(Forecast_Capex_Input!$H$12:$H$286,$Z38)=Repex),0)
*$DO38</f>
        <v>0</v>
      </c>
      <c r="DR38" s="43" cm="1">
        <f t="array" aca="1" ref="DR38" ca="1">IFERROR(INDEX(Forecast_Capex_Input!BQ$12:BQ$286,$Z38)
*(INDEX(Forecast_Capex_Input!$H$12:$H$286,$Z38)=Repex),0)
*$DO38</f>
        <v>0</v>
      </c>
      <c r="DS38" s="43" cm="1">
        <f t="array" aca="1" ref="DS38" ca="1">IFERROR(INDEX(Forecast_Capex_Input!BR$12:BR$286,$Z38)
*(INDEX(Forecast_Capex_Input!$H$12:$H$286,$Z38)=Repex),0)
*$DO38</f>
        <v>0</v>
      </c>
      <c r="DT38" s="43" cm="1">
        <f t="array" aca="1" ref="DT38" ca="1">IFERROR(INDEX(Forecast_Capex_Input!BS$12:BS$286,$Z38)
*(INDEX(Forecast_Capex_Input!$H$12:$H$286,$Z38)=Repex),0)
*$DO38</f>
        <v>0</v>
      </c>
      <c r="DV38" s="43" t="b" cm="1">
        <f t="array" aca="1" ref="DV38" ca="1">OR($G38=Forecast_Capex_Input!$BU$8:$BU$10)</f>
        <v>0</v>
      </c>
      <c r="DW38" s="43" cm="1">
        <f t="array" aca="1" ref="DW38" ca="1">IFERROR(INDEX(Forecast_Capex_Input!BV$12:BV$286,$Z38)
*(INDEX(Forecast_Capex_Input!$H$12:$H$286,$Z38)=Repex),0)
*$DV38</f>
        <v>0</v>
      </c>
      <c r="DX38" s="43" cm="1">
        <f t="array" aca="1" ref="DX38" ca="1">IFERROR(INDEX(Forecast_Capex_Input!BW$12:BW$286,$Z38)
*(INDEX(Forecast_Capex_Input!$H$12:$H$286,$Z38)=Repex),0)
*$DV38</f>
        <v>0</v>
      </c>
      <c r="DY38" s="43" cm="1">
        <f t="array" aca="1" ref="DY38" ca="1">IFERROR(INDEX(Forecast_Capex_Input!BX$12:BX$286,$Z38)
*(INDEX(Forecast_Capex_Input!$H$12:$H$286,$Z38)=Repex),0)
*$DV38</f>
        <v>0</v>
      </c>
      <c r="DZ38" s="43" cm="1">
        <f t="array" aca="1" ref="DZ38" ca="1">IFERROR(INDEX(Forecast_Capex_Input!BY$12:BY$286,$Z38)
*(INDEX(Forecast_Capex_Input!$H$12:$H$286,$Z38)=Repex),0)
*$DV38</f>
        <v>0</v>
      </c>
      <c r="EA38" s="43" cm="1">
        <f t="array" aca="1" ref="EA38" ca="1">IFERROR(INDEX(Forecast_Capex_Input!BZ$12:BZ$286,$Z38)
*(INDEX(Forecast_Capex_Input!$H$12:$H$286,$Z38)=Repex),0)
*$DV38</f>
        <v>0</v>
      </c>
      <c r="EB38" s="43" cm="1">
        <f t="array" aca="1" ref="EB38" ca="1">IFERROR(INDEX(Forecast_Capex_Input!CA$12:CA$286,$Z38)
*(INDEX(Forecast_Capex_Input!$H$12:$H$286,$Z38)=Repex),0)
*$DV38</f>
        <v>0</v>
      </c>
      <c r="EC38" s="43" cm="1">
        <f t="array" aca="1" ref="EC38" ca="1">IFERROR(INDEX(Forecast_Capex_Input!CB$12:CB$286,$Z38)
*(INDEX(Forecast_Capex_Input!$H$12:$H$286,$Z38)=Repex),0)
*$DV38</f>
        <v>0</v>
      </c>
      <c r="ED38" s="43" cm="1">
        <f t="array" aca="1" ref="ED38" ca="1">IFERROR(INDEX(Forecast_Capex_Input!CC$12:CC$286,$Z38)
*(INDEX(Forecast_Capex_Input!$H$12:$H$286,$Z38)=Repex),0)
*$DV38</f>
        <v>0</v>
      </c>
      <c r="EF38" s="86" t="str">
        <f t="shared" si="11"/>
        <v>N/A</v>
      </c>
      <c r="EG38" s="28" t="str">
        <f>IFERROR(RANK(EF38,EF$11:EF$1010,0)+COUNTIF(EF$11:EF38,EF38)-1,NA)</f>
        <v>N/A</v>
      </c>
    </row>
    <row r="39" spans="3:137" x14ac:dyDescent="0.2">
      <c r="C39" s="28">
        <f t="shared" si="12"/>
        <v>29</v>
      </c>
      <c r="D39" s="9" t="str" cm="1">
        <f t="array" ref="D39">IFERROR(INDEX(Forecast_Capex_Input!$D$12:$D$286,$Z39),NA)</f>
        <v>Forbes Secondary Systems Renewal</v>
      </c>
      <c r="E39" s="24" t="b" cm="1">
        <f t="array" ref="E39">IF($Z39=NA,NA,INDEX(Forecast_Capex_Input!$E$12:$E$286,$Z39))</f>
        <v>1</v>
      </c>
      <c r="F39" s="9" t="str" cm="1">
        <f t="array" aca="1" ref="F39" ca="1">IFERROR(INDEX(General!$E$25:$E$26,$AA39),NA)</f>
        <v>Labour</v>
      </c>
      <c r="G39" s="9" t="str" cm="1">
        <f t="array" aca="1" ref="G39" ca="1">IFERROR(INDEX(Forecast_Capex_Input!$AI$11:$BB$11,$AC39),NA)</f>
        <v>Secondary Systems</v>
      </c>
      <c r="H39" s="50" cm="1">
        <f t="array" aca="1" ref="H39" ca="1">IFERROR(INDEX(Forecast_Capex_Input!$AI$12:$BB$286,$Z39,$AC39),NA)</f>
        <v>0.99999999999999989</v>
      </c>
      <c r="I39" s="150" t="str" cm="1">
        <f t="array" ref="I39">IFERROR(INDEX(Forecast_Capex_Input!$F$12:$F$286,$Z39),NA)</f>
        <v>Replacement Expenditure</v>
      </c>
      <c r="J39" s="150" t="str" cm="1">
        <f t="array" ref="J39">IFERROR(INDEX(Forecast_Capex_Input!G$12:G$286,$Z39),NA)</f>
        <v>Digital Infrastructure</v>
      </c>
      <c r="K39" s="150" t="str" cm="1">
        <f t="array" ref="K39">IFERROR(INDEX(Forecast_Capex_Input!H$12:H$286,$Z39),NA)</f>
        <v>Repex</v>
      </c>
      <c r="L39" s="150" t="str" cm="1">
        <f t="array" ref="L39">IFERROR(INDEX(Forecast_Capex_Input!I$12:I$286,$Z39),NA)</f>
        <v>N/A</v>
      </c>
      <c r="M39" s="150" t="str" cm="1">
        <f t="array" ref="M39">IFERROR(INDEX(Forecast_Capex_Input!J$12:J$286,$Z39),NA)</f>
        <v>N/A</v>
      </c>
      <c r="N39" s="150" t="str" cm="1">
        <f t="array" ref="N39">IFERROR(INDEX(Forecast_Capex_Input!K$12:K$286,$Z39),NA)</f>
        <v>DI - Protection systems</v>
      </c>
      <c r="O39" s="150" t="str" cm="1">
        <f t="array" ref="O39">IFERROR(INDEX(Forecast_Capex_Input!L$12:L$286,$Z39),NA)</f>
        <v>DI - Safe and Reliable Network</v>
      </c>
      <c r="P39" s="150" t="str" cm="1">
        <f t="array" ref="P39">IFERROR(INDEX(Forecast_Capex_Input!M$12:M$286,$Z39),NA)</f>
        <v>N/A</v>
      </c>
      <c r="Q39" s="24" t="str" cm="1">
        <f t="array" ref="Q39">IFERROR(INDEX(Forecast_Capex_Input!N$12:N$286,$Z39),NA)</f>
        <v>No</v>
      </c>
      <c r="R39" s="190" cm="1">
        <f t="array" ref="R39">IFERROR(INDEX(Forecast_Capex_Input!O$12:O$286,$Z39),0)</f>
        <v>0</v>
      </c>
      <c r="S39" s="24" t="str" cm="1">
        <f t="array" ref="S39">IFERROR(INDEX(Forecast_Capex_Input!P$12:P$286,$Z39),0)</f>
        <v>Safety security &amp; reliability</v>
      </c>
      <c r="T39" s="150" t="str" cm="1">
        <f t="array" aca="1" ref="T39" ca="1">IFERROR(INDEX(General!$K$91:$K$110,$AC39),NA)</f>
        <v>Secondary Systems (2018-23)</v>
      </c>
      <c r="U39" s="43" cm="1">
        <f t="array" aca="1" ref="U39" ca="1">IFERROR(
IF($F39=General!$E$25,INDEX(Forecast_Capex_Input!S$12:S$286,$Z39),
INDEX(Forecast_Capex_Input!T$12:T$286,$Z39)),0)</f>
        <v>0.18862856673242639</v>
      </c>
      <c r="V39" s="82" t="b">
        <f>IFERROR(INDEX(Overheads!$T$19:$T$26,MATCH($I39,Overheads!$E$19:$E$26,0)),FALSE)</f>
        <v>1</v>
      </c>
      <c r="W39" s="209" t="str" cm="1">
        <f t="array" ref="W39">IFERROR(
INDEX(Forecast_Capex_Input!CN$12:CN$286,$Z39),0)</f>
        <v>FY22</v>
      </c>
      <c r="X39" s="209">
        <f>IFERROR(
MATCH($W39,General!$L$39:$S$39,0),1)</f>
        <v>2</v>
      </c>
      <c r="Z39" s="28">
        <f>IFERROR(
IF(MATCH($C39,Forecast_Capex_Input!$CI$12:$CI$286,1)+1&gt;MAX(Forecast_Capex_Input!$C$12:$C$286),NA,
MATCH($C39,Forecast_Capex_Input!$CI$12:$CI$286,1)+1),1)</f>
        <v>14</v>
      </c>
      <c r="AA39" s="28" cm="1">
        <f t="array" aca="1" ref="AA39" ca="1">IFERROR(
IF(Z38&lt;&gt;Z39,1,
IF(COUNTIF(OFFSET(AA38,0,0,-INDEX(Forecast_Capex_Input!$CG$12:$CG$286,$Z39)),AA38)=INDEX(Forecast_Capex_Input!$CG$12:$CG$286,$Z39),AA38+1,AA38)),NA)</f>
        <v>1</v>
      </c>
      <c r="AB39" s="28" cm="1">
        <f t="array" ref="AB39">IFERROR($C39-IF($Z39=1,1,INDEX(Forecast_Capex_Input!$CI$12:$CI$286,$Z39-1))+1,NA)</f>
        <v>1</v>
      </c>
      <c r="AC39" s="28" cm="1">
        <f t="array" aca="1" ref="AC39" ca="1">IFERROR(IF(AA39=1,
INDEX(Forecast_Capex_Input!$AI$10:$BB$10,SMALL(IF(INDEX(Forecast_Capex_Input!$AI$12:$BB$286,$Z39,0)&gt;0,COLUMN(Forecast_Capex_Input!$AI$10:$BB$10)-COLUMN(Forecast_Capex_Input!$AI$12)+1),ROWS(OFFSET(AC38,0,0,-$AB39)))),
OFFSET(AC38,-INDEX(Forecast_Capex_Input!$CG$12:$CG$286,$Z39)+1,0)),NA)</f>
        <v>4</v>
      </c>
      <c r="AD39" s="28">
        <f t="shared" ca="1" si="9"/>
        <v>1</v>
      </c>
      <c r="AE39" s="82" t="b">
        <f t="shared" si="13"/>
        <v>0</v>
      </c>
      <c r="AF39" s="78" t="b">
        <v>0</v>
      </c>
      <c r="AG39" s="82" t="b">
        <f t="shared" si="10"/>
        <v>1</v>
      </c>
      <c r="AI39" s="55">
        <v>0</v>
      </c>
      <c r="AJ39" s="55">
        <v>0</v>
      </c>
      <c r="AK39" s="55">
        <v>0</v>
      </c>
      <c r="AL39" s="55">
        <v>0</v>
      </c>
      <c r="AM39" s="55">
        <v>0</v>
      </c>
      <c r="AN39" s="135">
        <v>0</v>
      </c>
      <c r="AP39" s="55">
        <v>0</v>
      </c>
      <c r="AQ39" s="55">
        <v>0</v>
      </c>
      <c r="AR39" s="55">
        <v>0</v>
      </c>
      <c r="AS39" s="55">
        <v>0</v>
      </c>
      <c r="AT39" s="55">
        <v>0</v>
      </c>
      <c r="AU39" s="135">
        <v>0</v>
      </c>
      <c r="AW39" s="55">
        <v>0</v>
      </c>
      <c r="AX39" s="55">
        <v>0</v>
      </c>
      <c r="AY39" s="55">
        <v>0</v>
      </c>
      <c r="AZ39" s="55">
        <v>0</v>
      </c>
      <c r="BA39" s="55">
        <v>0</v>
      </c>
      <c r="BB39" s="135">
        <v>0</v>
      </c>
      <c r="BD39" s="55">
        <v>0</v>
      </c>
      <c r="BE39" s="55">
        <v>0</v>
      </c>
      <c r="BF39" s="55">
        <v>0</v>
      </c>
      <c r="BG39" s="55">
        <v>0</v>
      </c>
      <c r="BH39" s="55">
        <v>0</v>
      </c>
      <c r="BI39" s="135">
        <v>0</v>
      </c>
      <c r="BK39" s="55">
        <v>0</v>
      </c>
      <c r="BL39" s="55">
        <v>0</v>
      </c>
      <c r="BM39" s="55">
        <v>0</v>
      </c>
      <c r="BN39" s="55">
        <v>0</v>
      </c>
      <c r="BO39" s="55">
        <v>0</v>
      </c>
      <c r="BP39" s="135">
        <v>0</v>
      </c>
      <c r="BR39" s="147">
        <v>0.1</v>
      </c>
      <c r="BS39" s="147">
        <v>0.11</v>
      </c>
      <c r="BT39" s="147">
        <v>0.14000000000000001</v>
      </c>
      <c r="BU39" s="147">
        <v>0.32</v>
      </c>
      <c r="BV39" s="147">
        <v>0.33</v>
      </c>
      <c r="BX39" s="55">
        <v>0</v>
      </c>
      <c r="BY39" s="55">
        <v>0</v>
      </c>
      <c r="BZ39" s="55">
        <v>0</v>
      </c>
      <c r="CA39" s="55">
        <v>0</v>
      </c>
      <c r="CB39" s="55">
        <v>0</v>
      </c>
      <c r="CC39" s="135">
        <v>0</v>
      </c>
      <c r="CE39" s="55">
        <v>0</v>
      </c>
      <c r="CF39" s="55">
        <v>0</v>
      </c>
      <c r="CG39" s="55">
        <v>0</v>
      </c>
      <c r="CH39" s="55">
        <v>0</v>
      </c>
      <c r="CI39" s="55">
        <v>0</v>
      </c>
      <c r="CJ39" s="135">
        <v>0</v>
      </c>
      <c r="CL39" s="55">
        <v>0</v>
      </c>
      <c r="CM39" s="55">
        <v>0</v>
      </c>
      <c r="CN39" s="55">
        <v>0</v>
      </c>
      <c r="CO39" s="55">
        <v>0</v>
      </c>
      <c r="CP39" s="55">
        <v>0</v>
      </c>
      <c r="CQ39" s="135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135">
        <v>0</v>
      </c>
      <c r="CZ39" s="55">
        <v>0</v>
      </c>
      <c r="DA39" s="55">
        <v>0</v>
      </c>
      <c r="DB39" s="55">
        <v>0</v>
      </c>
      <c r="DC39" s="55">
        <v>0</v>
      </c>
      <c r="DD39" s="55">
        <v>0</v>
      </c>
      <c r="DE39" s="135">
        <v>0</v>
      </c>
      <c r="DG39" s="43" t="b" cm="1">
        <f t="array" aca="1" ref="DG39" ca="1">OR($G39=Forecast_Capex_Input!$BF$8:$BF$10)</f>
        <v>0</v>
      </c>
      <c r="DH39" s="43" cm="1">
        <f t="array" aca="1" ref="DH39" ca="1">IFERROR(INDEX(Forecast_Capex_Input!BG$12:BG$286,$Z39)
*(INDEX(Forecast_Capex_Input!$H$12:$H$286,$Z39)=Repex),0)
*$DG39</f>
        <v>0</v>
      </c>
      <c r="DI39" s="43" cm="1">
        <f t="array" aca="1" ref="DI39" ca="1">IFERROR(INDEX(Forecast_Capex_Input!BH$12:BH$286,$Z39)
*(INDEX(Forecast_Capex_Input!$H$12:$H$286,$Z39)=Repex),0)
*$DG39</f>
        <v>0</v>
      </c>
      <c r="DJ39" s="43" cm="1">
        <f t="array" aca="1" ref="DJ39" ca="1">IFERROR(INDEX(Forecast_Capex_Input!BI$12:BI$286,$Z39)
*(INDEX(Forecast_Capex_Input!$H$12:$H$286,$Z39)=Repex),0)
*$DG39</f>
        <v>0</v>
      </c>
      <c r="DK39" s="43" cm="1">
        <f t="array" aca="1" ref="DK39" ca="1">IFERROR(INDEX(Forecast_Capex_Input!BJ$12:BJ$286,$Z39)
*(INDEX(Forecast_Capex_Input!$H$12:$H$286,$Z39)=Repex),0)
*$DG39</f>
        <v>0</v>
      </c>
      <c r="DL39" s="43" cm="1">
        <f t="array" aca="1" ref="DL39" ca="1">IFERROR(INDEX(Forecast_Capex_Input!BK$12:BK$286,$Z39)
*(INDEX(Forecast_Capex_Input!$H$12:$H$286,$Z39)=Repex),0)
*$DG39</f>
        <v>0</v>
      </c>
      <c r="DM39" s="43" cm="1">
        <f t="array" aca="1" ref="DM39" ca="1">IFERROR(INDEX(Forecast_Capex_Input!BL$12:BL$286,$Z39)
*(INDEX(Forecast_Capex_Input!$H$12:$H$286,$Z39)=Repex),0)
*$DG39</f>
        <v>0</v>
      </c>
      <c r="DO39" s="43" t="b" cm="1">
        <f t="array" aca="1" ref="DO39" ca="1">OR($G39=Forecast_Capex_Input!$BN$8:$BN$9)</f>
        <v>0</v>
      </c>
      <c r="DP39" s="43" cm="1">
        <f t="array" aca="1" ref="DP39" ca="1">IFERROR(INDEX(Forecast_Capex_Input!BO$12:BO$286,$Z39)
*(INDEX(Forecast_Capex_Input!$H$12:$H$286,$Z39)=Repex),0)
*$DO39</f>
        <v>0</v>
      </c>
      <c r="DQ39" s="43" cm="1">
        <f t="array" aca="1" ref="DQ39" ca="1">IFERROR(INDEX(Forecast_Capex_Input!BP$12:BP$286,$Z39)
*(INDEX(Forecast_Capex_Input!$H$12:$H$286,$Z39)=Repex),0)
*$DO39</f>
        <v>0</v>
      </c>
      <c r="DR39" s="43" cm="1">
        <f t="array" aca="1" ref="DR39" ca="1">IFERROR(INDEX(Forecast_Capex_Input!BQ$12:BQ$286,$Z39)
*(INDEX(Forecast_Capex_Input!$H$12:$H$286,$Z39)=Repex),0)
*$DO39</f>
        <v>0</v>
      </c>
      <c r="DS39" s="43" cm="1">
        <f t="array" aca="1" ref="DS39" ca="1">IFERROR(INDEX(Forecast_Capex_Input!BR$12:BR$286,$Z39)
*(INDEX(Forecast_Capex_Input!$H$12:$H$286,$Z39)=Repex),0)
*$DO39</f>
        <v>0</v>
      </c>
      <c r="DT39" s="43" cm="1">
        <f t="array" aca="1" ref="DT39" ca="1">IFERROR(INDEX(Forecast_Capex_Input!BS$12:BS$286,$Z39)
*(INDEX(Forecast_Capex_Input!$H$12:$H$286,$Z39)=Repex),0)
*$DO39</f>
        <v>0</v>
      </c>
      <c r="DV39" s="43" t="b" cm="1">
        <f t="array" aca="1" ref="DV39" ca="1">OR($G39=Forecast_Capex_Input!$BU$8:$BU$10)</f>
        <v>1</v>
      </c>
      <c r="DW39" s="43" cm="1">
        <f t="array" aca="1" ref="DW39" ca="1">IFERROR(INDEX(Forecast_Capex_Input!BV$12:BV$286,$Z39)
*(INDEX(Forecast_Capex_Input!$H$12:$H$286,$Z39)=Repex),0)
*$DV39</f>
        <v>0.90474774621534282</v>
      </c>
      <c r="DX39" s="43" cm="1">
        <f t="array" aca="1" ref="DX39" ca="1">IFERROR(INDEX(Forecast_Capex_Input!BW$12:BW$286,$Z39)
*(INDEX(Forecast_Capex_Input!$H$12:$H$286,$Z39)=Repex),0)
*$DV39</f>
        <v>0</v>
      </c>
      <c r="DY39" s="43" cm="1">
        <f t="array" aca="1" ref="DY39" ca="1">IFERROR(INDEX(Forecast_Capex_Input!BX$12:BX$286,$Z39)
*(INDEX(Forecast_Capex_Input!$H$12:$H$286,$Z39)=Repex),0)
*$DV39</f>
        <v>9.5252253784657223E-2</v>
      </c>
      <c r="DZ39" s="43" cm="1">
        <f t="array" aca="1" ref="DZ39" ca="1">IFERROR(INDEX(Forecast_Capex_Input!BY$12:BY$286,$Z39)
*(INDEX(Forecast_Capex_Input!$H$12:$H$286,$Z39)=Repex),0)
*$DV39</f>
        <v>0</v>
      </c>
      <c r="EA39" s="43" cm="1">
        <f t="array" aca="1" ref="EA39" ca="1">IFERROR(INDEX(Forecast_Capex_Input!BZ$12:BZ$286,$Z39)
*(INDEX(Forecast_Capex_Input!$H$12:$H$286,$Z39)=Repex),0)
*$DV39</f>
        <v>0</v>
      </c>
      <c r="EB39" s="43" cm="1">
        <f t="array" aca="1" ref="EB39" ca="1">IFERROR(INDEX(Forecast_Capex_Input!CA$12:CA$286,$Z39)
*(INDEX(Forecast_Capex_Input!$H$12:$H$286,$Z39)=Repex),0)
*$DV39</f>
        <v>0</v>
      </c>
      <c r="EC39" s="43" cm="1">
        <f t="array" aca="1" ref="EC39" ca="1">IFERROR(INDEX(Forecast_Capex_Input!CB$12:CB$286,$Z39)
*(INDEX(Forecast_Capex_Input!$H$12:$H$286,$Z39)=Repex),0)
*$DV39</f>
        <v>0</v>
      </c>
      <c r="ED39" s="43" cm="1">
        <f t="array" aca="1" ref="ED39" ca="1">IFERROR(INDEX(Forecast_Capex_Input!CC$12:CC$286,$Z39)
*(INDEX(Forecast_Capex_Input!$H$12:$H$286,$Z39)=Repex),0)
*$DV39</f>
        <v>0</v>
      </c>
      <c r="EF39" s="86" t="str">
        <f t="shared" si="11"/>
        <v>N/A</v>
      </c>
      <c r="EG39" s="28" t="str">
        <f>IFERROR(RANK(EF39,EF$11:EF$1010,0)+COUNTIF(EF$11:EF39,EF39)-1,NA)</f>
        <v>N/A</v>
      </c>
    </row>
    <row r="40" spans="3:137" x14ac:dyDescent="0.2">
      <c r="C40" s="28">
        <f t="shared" si="12"/>
        <v>30</v>
      </c>
      <c r="D40" s="9" t="str" cm="1">
        <f t="array" ref="D40">IFERROR(INDEX(Forecast_Capex_Input!$D$12:$D$286,$Z40),NA)</f>
        <v>Forbes Secondary Systems Renewal</v>
      </c>
      <c r="E40" s="24" t="b" cm="1">
        <f t="array" ref="E40">IF($Z40=NA,NA,INDEX(Forecast_Capex_Input!$E$12:$E$286,$Z40))</f>
        <v>1</v>
      </c>
      <c r="F40" s="9" t="str" cm="1">
        <f t="array" aca="1" ref="F40" ca="1">IFERROR(INDEX(General!$E$25:$E$26,$AA40),NA)</f>
        <v>Non-Labour</v>
      </c>
      <c r="G40" s="9" t="str" cm="1">
        <f t="array" aca="1" ref="G40" ca="1">IFERROR(INDEX(Forecast_Capex_Input!$AI$11:$BB$11,$AC40),NA)</f>
        <v>Secondary Systems</v>
      </c>
      <c r="H40" s="50" cm="1">
        <f t="array" aca="1" ref="H40" ca="1">IFERROR(INDEX(Forecast_Capex_Input!$AI$12:$BB$286,$Z40,$AC40),NA)</f>
        <v>0.99999999999999989</v>
      </c>
      <c r="I40" s="150" t="str" cm="1">
        <f t="array" ref="I40">IFERROR(INDEX(Forecast_Capex_Input!$F$12:$F$286,$Z40),NA)</f>
        <v>Replacement Expenditure</v>
      </c>
      <c r="J40" s="150" t="str" cm="1">
        <f t="array" ref="J40">IFERROR(INDEX(Forecast_Capex_Input!G$12:G$286,$Z40),NA)</f>
        <v>Digital Infrastructure</v>
      </c>
      <c r="K40" s="150" t="str" cm="1">
        <f t="array" ref="K40">IFERROR(INDEX(Forecast_Capex_Input!H$12:H$286,$Z40),NA)</f>
        <v>Repex</v>
      </c>
      <c r="L40" s="150" t="str" cm="1">
        <f t="array" ref="L40">IFERROR(INDEX(Forecast_Capex_Input!I$12:I$286,$Z40),NA)</f>
        <v>N/A</v>
      </c>
      <c r="M40" s="150" t="str" cm="1">
        <f t="array" ref="M40">IFERROR(INDEX(Forecast_Capex_Input!J$12:J$286,$Z40),NA)</f>
        <v>N/A</v>
      </c>
      <c r="N40" s="150" t="str" cm="1">
        <f t="array" ref="N40">IFERROR(INDEX(Forecast_Capex_Input!K$12:K$286,$Z40),NA)</f>
        <v>DI - Protection systems</v>
      </c>
      <c r="O40" s="150" t="str" cm="1">
        <f t="array" ref="O40">IFERROR(INDEX(Forecast_Capex_Input!L$12:L$286,$Z40),NA)</f>
        <v>DI - Safe and Reliable Network</v>
      </c>
      <c r="P40" s="150" t="str" cm="1">
        <f t="array" ref="P40">IFERROR(INDEX(Forecast_Capex_Input!M$12:M$286,$Z40),NA)</f>
        <v>N/A</v>
      </c>
      <c r="Q40" s="24" t="str" cm="1">
        <f t="array" ref="Q40">IFERROR(INDEX(Forecast_Capex_Input!N$12:N$286,$Z40),NA)</f>
        <v>No</v>
      </c>
      <c r="R40" s="190" cm="1">
        <f t="array" ref="R40">IFERROR(INDEX(Forecast_Capex_Input!O$12:O$286,$Z40),0)</f>
        <v>0</v>
      </c>
      <c r="S40" s="24" t="str" cm="1">
        <f t="array" ref="S40">IFERROR(INDEX(Forecast_Capex_Input!P$12:P$286,$Z40),0)</f>
        <v>Safety security &amp; reliability</v>
      </c>
      <c r="T40" s="150" t="str" cm="1">
        <f t="array" aca="1" ref="T40" ca="1">IFERROR(INDEX(General!$K$91:$K$110,$AC40),NA)</f>
        <v>Secondary Systems (2018-23)</v>
      </c>
      <c r="U40" s="43" cm="1">
        <f t="array" aca="1" ref="U40" ca="1">IFERROR(
IF($F40=General!$E$25,INDEX(Forecast_Capex_Input!S$12:S$286,$Z40),
INDEX(Forecast_Capex_Input!T$12:T$286,$Z40)),0)</f>
        <v>0.81137143326757366</v>
      </c>
      <c r="V40" s="82" t="b">
        <f>IFERROR(INDEX(Overheads!$T$19:$T$26,MATCH($I40,Overheads!$E$19:$E$26,0)),FALSE)</f>
        <v>1</v>
      </c>
      <c r="W40" s="209" t="str" cm="1">
        <f t="array" ref="W40">IFERROR(
INDEX(Forecast_Capex_Input!CN$12:CN$286,$Z40),0)</f>
        <v>FY22</v>
      </c>
      <c r="X40" s="209">
        <f>IFERROR(
MATCH($W40,General!$L$39:$S$39,0),1)</f>
        <v>2</v>
      </c>
      <c r="Z40" s="28">
        <f>IFERROR(
IF(MATCH($C40,Forecast_Capex_Input!$CI$12:$CI$286,1)+1&gt;MAX(Forecast_Capex_Input!$C$12:$C$286),NA,
MATCH($C40,Forecast_Capex_Input!$CI$12:$CI$286,1)+1),1)</f>
        <v>14</v>
      </c>
      <c r="AA40" s="28" cm="1">
        <f t="array" aca="1" ref="AA40" ca="1">IFERROR(
IF(Z39&lt;&gt;Z40,1,
IF(COUNTIF(OFFSET(AA39,0,0,-INDEX(Forecast_Capex_Input!$CG$12:$CG$286,$Z40)),AA39)=INDEX(Forecast_Capex_Input!$CG$12:$CG$286,$Z40),AA39+1,AA39)),NA)</f>
        <v>2</v>
      </c>
      <c r="AB40" s="28" cm="1">
        <f t="array" ref="AB40">IFERROR($C40-IF($Z40=1,1,INDEX(Forecast_Capex_Input!$CI$12:$CI$286,$Z40-1))+1,NA)</f>
        <v>2</v>
      </c>
      <c r="AC40" s="28" cm="1">
        <f t="array" aca="1" ref="AC40" ca="1">IFERROR(IF(AA40=1,
INDEX(Forecast_Capex_Input!$AI$10:$BB$10,SMALL(IF(INDEX(Forecast_Capex_Input!$AI$12:$BB$286,$Z40,0)&gt;0,COLUMN(Forecast_Capex_Input!$AI$10:$BB$10)-COLUMN(Forecast_Capex_Input!$AI$12)+1),ROWS(OFFSET(AC39,0,0,-$AB40)))),
OFFSET(AC39,-INDEX(Forecast_Capex_Input!$CG$12:$CG$286,$Z40)+1,0)),NA)</f>
        <v>4</v>
      </c>
      <c r="AD40" s="28">
        <f t="shared" ca="1" si="9"/>
        <v>2</v>
      </c>
      <c r="AE40" s="82" t="b">
        <f t="shared" si="13"/>
        <v>0</v>
      </c>
      <c r="AF40" s="78" t="b">
        <v>0</v>
      </c>
      <c r="AG40" s="82" t="b">
        <f t="shared" si="10"/>
        <v>1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135">
        <v>0</v>
      </c>
      <c r="AP40" s="55">
        <v>0</v>
      </c>
      <c r="AQ40" s="55">
        <v>0</v>
      </c>
      <c r="AR40" s="55">
        <v>0</v>
      </c>
      <c r="AS40" s="55">
        <v>0</v>
      </c>
      <c r="AT40" s="55">
        <v>0</v>
      </c>
      <c r="AU40" s="135">
        <v>0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135">
        <v>0</v>
      </c>
      <c r="BD40" s="55">
        <v>0</v>
      </c>
      <c r="BE40" s="55">
        <v>0</v>
      </c>
      <c r="BF40" s="55">
        <v>0</v>
      </c>
      <c r="BG40" s="55">
        <v>0</v>
      </c>
      <c r="BH40" s="55">
        <v>0</v>
      </c>
      <c r="BI40" s="135">
        <v>0</v>
      </c>
      <c r="BK40" s="55">
        <v>0</v>
      </c>
      <c r="BL40" s="55">
        <v>0</v>
      </c>
      <c r="BM40" s="55">
        <v>0</v>
      </c>
      <c r="BN40" s="55">
        <v>0</v>
      </c>
      <c r="BO40" s="55">
        <v>0</v>
      </c>
      <c r="BP40" s="135">
        <v>0</v>
      </c>
      <c r="BR40" s="147">
        <v>0.1</v>
      </c>
      <c r="BS40" s="147">
        <v>0.11</v>
      </c>
      <c r="BT40" s="147">
        <v>0.14000000000000001</v>
      </c>
      <c r="BU40" s="147">
        <v>0.32</v>
      </c>
      <c r="BV40" s="147">
        <v>0.33</v>
      </c>
      <c r="BX40" s="55">
        <v>0</v>
      </c>
      <c r="BY40" s="55">
        <v>0</v>
      </c>
      <c r="BZ40" s="55">
        <v>0</v>
      </c>
      <c r="CA40" s="55">
        <v>0</v>
      </c>
      <c r="CB40" s="55">
        <v>0</v>
      </c>
      <c r="CC40" s="135">
        <v>0</v>
      </c>
      <c r="CE40" s="55">
        <v>0</v>
      </c>
      <c r="CF40" s="55">
        <v>0</v>
      </c>
      <c r="CG40" s="55">
        <v>0</v>
      </c>
      <c r="CH40" s="55">
        <v>0</v>
      </c>
      <c r="CI40" s="55">
        <v>0</v>
      </c>
      <c r="CJ40" s="135">
        <v>0</v>
      </c>
      <c r="CL40" s="55">
        <v>0</v>
      </c>
      <c r="CM40" s="55">
        <v>0</v>
      </c>
      <c r="CN40" s="55">
        <v>0</v>
      </c>
      <c r="CO40" s="55">
        <v>0</v>
      </c>
      <c r="CP40" s="55">
        <v>0</v>
      </c>
      <c r="CQ40" s="135">
        <v>0</v>
      </c>
      <c r="CS40" s="67">
        <v>0</v>
      </c>
      <c r="CT40" s="67">
        <v>0</v>
      </c>
      <c r="CU40" s="67">
        <v>0</v>
      </c>
      <c r="CV40" s="67">
        <v>0</v>
      </c>
      <c r="CW40" s="67">
        <v>0</v>
      </c>
      <c r="CX40" s="135">
        <v>0</v>
      </c>
      <c r="CZ40" s="55">
        <v>0</v>
      </c>
      <c r="DA40" s="55">
        <v>0</v>
      </c>
      <c r="DB40" s="55">
        <v>0</v>
      </c>
      <c r="DC40" s="55">
        <v>0</v>
      </c>
      <c r="DD40" s="55">
        <v>0</v>
      </c>
      <c r="DE40" s="135">
        <v>0</v>
      </c>
      <c r="DG40" s="43" t="b" cm="1">
        <f t="array" aca="1" ref="DG40" ca="1">OR($G40=Forecast_Capex_Input!$BF$8:$BF$10)</f>
        <v>0</v>
      </c>
      <c r="DH40" s="43" cm="1">
        <f t="array" aca="1" ref="DH40" ca="1">IFERROR(INDEX(Forecast_Capex_Input!BG$12:BG$286,$Z40)
*(INDEX(Forecast_Capex_Input!$H$12:$H$286,$Z40)=Repex),0)
*$DG40</f>
        <v>0</v>
      </c>
      <c r="DI40" s="43" cm="1">
        <f t="array" aca="1" ref="DI40" ca="1">IFERROR(INDEX(Forecast_Capex_Input!BH$12:BH$286,$Z40)
*(INDEX(Forecast_Capex_Input!$H$12:$H$286,$Z40)=Repex),0)
*$DG40</f>
        <v>0</v>
      </c>
      <c r="DJ40" s="43" cm="1">
        <f t="array" aca="1" ref="DJ40" ca="1">IFERROR(INDEX(Forecast_Capex_Input!BI$12:BI$286,$Z40)
*(INDEX(Forecast_Capex_Input!$H$12:$H$286,$Z40)=Repex),0)
*$DG40</f>
        <v>0</v>
      </c>
      <c r="DK40" s="43" cm="1">
        <f t="array" aca="1" ref="DK40" ca="1">IFERROR(INDEX(Forecast_Capex_Input!BJ$12:BJ$286,$Z40)
*(INDEX(Forecast_Capex_Input!$H$12:$H$286,$Z40)=Repex),0)
*$DG40</f>
        <v>0</v>
      </c>
      <c r="DL40" s="43" cm="1">
        <f t="array" aca="1" ref="DL40" ca="1">IFERROR(INDEX(Forecast_Capex_Input!BK$12:BK$286,$Z40)
*(INDEX(Forecast_Capex_Input!$H$12:$H$286,$Z40)=Repex),0)
*$DG40</f>
        <v>0</v>
      </c>
      <c r="DM40" s="43" cm="1">
        <f t="array" aca="1" ref="DM40" ca="1">IFERROR(INDEX(Forecast_Capex_Input!BL$12:BL$286,$Z40)
*(INDEX(Forecast_Capex_Input!$H$12:$H$286,$Z40)=Repex),0)
*$DG40</f>
        <v>0</v>
      </c>
      <c r="DO40" s="43" t="b" cm="1">
        <f t="array" aca="1" ref="DO40" ca="1">OR($G40=Forecast_Capex_Input!$BN$8:$BN$9)</f>
        <v>0</v>
      </c>
      <c r="DP40" s="43" cm="1">
        <f t="array" aca="1" ref="DP40" ca="1">IFERROR(INDEX(Forecast_Capex_Input!BO$12:BO$286,$Z40)
*(INDEX(Forecast_Capex_Input!$H$12:$H$286,$Z40)=Repex),0)
*$DO40</f>
        <v>0</v>
      </c>
      <c r="DQ40" s="43" cm="1">
        <f t="array" aca="1" ref="DQ40" ca="1">IFERROR(INDEX(Forecast_Capex_Input!BP$12:BP$286,$Z40)
*(INDEX(Forecast_Capex_Input!$H$12:$H$286,$Z40)=Repex),0)
*$DO40</f>
        <v>0</v>
      </c>
      <c r="DR40" s="43" cm="1">
        <f t="array" aca="1" ref="DR40" ca="1">IFERROR(INDEX(Forecast_Capex_Input!BQ$12:BQ$286,$Z40)
*(INDEX(Forecast_Capex_Input!$H$12:$H$286,$Z40)=Repex),0)
*$DO40</f>
        <v>0</v>
      </c>
      <c r="DS40" s="43" cm="1">
        <f t="array" aca="1" ref="DS40" ca="1">IFERROR(INDEX(Forecast_Capex_Input!BR$12:BR$286,$Z40)
*(INDEX(Forecast_Capex_Input!$H$12:$H$286,$Z40)=Repex),0)
*$DO40</f>
        <v>0</v>
      </c>
      <c r="DT40" s="43" cm="1">
        <f t="array" aca="1" ref="DT40" ca="1">IFERROR(INDEX(Forecast_Capex_Input!BS$12:BS$286,$Z40)
*(INDEX(Forecast_Capex_Input!$H$12:$H$286,$Z40)=Repex),0)
*$DO40</f>
        <v>0</v>
      </c>
      <c r="DV40" s="43" t="b" cm="1">
        <f t="array" aca="1" ref="DV40" ca="1">OR($G40=Forecast_Capex_Input!$BU$8:$BU$10)</f>
        <v>1</v>
      </c>
      <c r="DW40" s="43" cm="1">
        <f t="array" aca="1" ref="DW40" ca="1">IFERROR(INDEX(Forecast_Capex_Input!BV$12:BV$286,$Z40)
*(INDEX(Forecast_Capex_Input!$H$12:$H$286,$Z40)=Repex),0)
*$DV40</f>
        <v>0.90474774621534282</v>
      </c>
      <c r="DX40" s="43" cm="1">
        <f t="array" aca="1" ref="DX40" ca="1">IFERROR(INDEX(Forecast_Capex_Input!BW$12:BW$286,$Z40)
*(INDEX(Forecast_Capex_Input!$H$12:$H$286,$Z40)=Repex),0)
*$DV40</f>
        <v>0</v>
      </c>
      <c r="DY40" s="43" cm="1">
        <f t="array" aca="1" ref="DY40" ca="1">IFERROR(INDEX(Forecast_Capex_Input!BX$12:BX$286,$Z40)
*(INDEX(Forecast_Capex_Input!$H$12:$H$286,$Z40)=Repex),0)
*$DV40</f>
        <v>9.5252253784657223E-2</v>
      </c>
      <c r="DZ40" s="43" cm="1">
        <f t="array" aca="1" ref="DZ40" ca="1">IFERROR(INDEX(Forecast_Capex_Input!BY$12:BY$286,$Z40)
*(INDEX(Forecast_Capex_Input!$H$12:$H$286,$Z40)=Repex),0)
*$DV40</f>
        <v>0</v>
      </c>
      <c r="EA40" s="43" cm="1">
        <f t="array" aca="1" ref="EA40" ca="1">IFERROR(INDEX(Forecast_Capex_Input!BZ$12:BZ$286,$Z40)
*(INDEX(Forecast_Capex_Input!$H$12:$H$286,$Z40)=Repex),0)
*$DV40</f>
        <v>0</v>
      </c>
      <c r="EB40" s="43" cm="1">
        <f t="array" aca="1" ref="EB40" ca="1">IFERROR(INDEX(Forecast_Capex_Input!CA$12:CA$286,$Z40)
*(INDEX(Forecast_Capex_Input!$H$12:$H$286,$Z40)=Repex),0)
*$DV40</f>
        <v>0</v>
      </c>
      <c r="EC40" s="43" cm="1">
        <f t="array" aca="1" ref="EC40" ca="1">IFERROR(INDEX(Forecast_Capex_Input!CB$12:CB$286,$Z40)
*(INDEX(Forecast_Capex_Input!$H$12:$H$286,$Z40)=Repex),0)
*$DV40</f>
        <v>0</v>
      </c>
      <c r="ED40" s="43" cm="1">
        <f t="array" aca="1" ref="ED40" ca="1">IFERROR(INDEX(Forecast_Capex_Input!CC$12:CC$286,$Z40)
*(INDEX(Forecast_Capex_Input!$H$12:$H$286,$Z40)=Repex),0)
*$DV40</f>
        <v>0</v>
      </c>
      <c r="EF40" s="86" t="str">
        <f t="shared" si="11"/>
        <v>N/A</v>
      </c>
      <c r="EG40" s="28" t="str">
        <f>IFERROR(RANK(EF40,EF$11:EF$1010,0)+COUNTIF(EF$11:EF40,EF40)-1,NA)</f>
        <v>N/A</v>
      </c>
    </row>
    <row r="41" spans="3:137" x14ac:dyDescent="0.2">
      <c r="C41" s="28">
        <f t="shared" si="12"/>
        <v>31</v>
      </c>
      <c r="D41" s="9" t="str" cm="1">
        <f t="array" ref="D41">IFERROR(INDEX(Forecast_Capex_Input!$D$12:$D$286,$Z41),NA)</f>
        <v>FY24-28 SCADA Secure Remote Access Protocol Refresh</v>
      </c>
      <c r="E41" s="24" t="b" cm="1">
        <f t="array" ref="E41">IF($Z41=NA,NA,INDEX(Forecast_Capex_Input!$E$12:$E$286,$Z41))</f>
        <v>0</v>
      </c>
      <c r="F41" s="9" t="str" cm="1">
        <f t="array" aca="1" ref="F41" ca="1">IFERROR(INDEX(General!$E$25:$E$26,$AA41),NA)</f>
        <v>Labour</v>
      </c>
      <c r="G41" s="9" t="str" cm="1">
        <f t="array" aca="1" ref="G41" ca="1">IFERROR(INDEX(Forecast_Capex_Input!$AI$11:$BB$11,$AC41),NA)</f>
        <v>Secondary Systems</v>
      </c>
      <c r="H41" s="50" cm="1">
        <f t="array" aca="1" ref="H41" ca="1">IFERROR(INDEX(Forecast_Capex_Input!$AI$12:$BB$286,$Z41,$AC41),NA)</f>
        <v>1</v>
      </c>
      <c r="I41" s="150" t="str" cm="1">
        <f t="array" ref="I41">IFERROR(INDEX(Forecast_Capex_Input!$F$12:$F$286,$Z41),NA)</f>
        <v>Replacement Expenditure</v>
      </c>
      <c r="J41" s="150" t="str" cm="1">
        <f t="array" ref="J41">IFERROR(INDEX(Forecast_Capex_Input!G$12:G$286,$Z41),NA)</f>
        <v>Digital Infrastructure</v>
      </c>
      <c r="K41" s="150" t="str" cm="1">
        <f t="array" ref="K41">IFERROR(INDEX(Forecast_Capex_Input!H$12:H$286,$Z41),NA)</f>
        <v>Repex</v>
      </c>
      <c r="L41" s="150" t="str" cm="1">
        <f t="array" ref="L41">IFERROR(INDEX(Forecast_Capex_Input!I$12:I$286,$Z41),NA)</f>
        <v>N/A</v>
      </c>
      <c r="M41" s="150" t="str" cm="1">
        <f t="array" ref="M41">IFERROR(INDEX(Forecast_Capex_Input!J$12:J$286,$Z41),NA)</f>
        <v>N/A</v>
      </c>
      <c r="N41" s="150" t="str" cm="1">
        <f t="array" ref="N41">IFERROR(INDEX(Forecast_Capex_Input!K$12:K$286,$Z41),NA)</f>
        <v>DI - SCADA</v>
      </c>
      <c r="O41" s="150" t="str" cm="1">
        <f t="array" ref="O41">IFERROR(INDEX(Forecast_Capex_Input!L$12:L$286,$Z41),NA)</f>
        <v>DI - Cyber/physical security</v>
      </c>
      <c r="P41" s="150" t="str" cm="1">
        <f t="array" ref="P41">IFERROR(INDEX(Forecast_Capex_Input!M$12:M$286,$Z41),NA)</f>
        <v>N/A</v>
      </c>
      <c r="Q41" s="24" t="str" cm="1">
        <f t="array" ref="Q41">IFERROR(INDEX(Forecast_Capex_Input!N$12:N$286,$Z41),NA)</f>
        <v>No</v>
      </c>
      <c r="R41" s="190" cm="1">
        <f t="array" ref="R41">IFERROR(INDEX(Forecast_Capex_Input!O$12:O$286,$Z41),0)</f>
        <v>0</v>
      </c>
      <c r="S41" s="24" t="str" cm="1">
        <f t="array" ref="S41">IFERROR(INDEX(Forecast_Capex_Input!P$12:P$286,$Z41),0)</f>
        <v>Safety security &amp; reliability</v>
      </c>
      <c r="T41" s="150" t="str" cm="1">
        <f t="array" aca="1" ref="T41" ca="1">IFERROR(INDEX(General!$K$91:$K$110,$AC41),NA)</f>
        <v>Secondary Systems (2018-23)</v>
      </c>
      <c r="U41" s="43" cm="1">
        <f t="array" aca="1" ref="U41" ca="1">IFERROR(
IF($F41=General!$E$25,INDEX(Forecast_Capex_Input!S$12:S$286,$Z41),
INDEX(Forecast_Capex_Input!T$12:T$286,$Z41)),0)</f>
        <v>0</v>
      </c>
      <c r="V41" s="82" t="b">
        <f>IFERROR(INDEX(Overheads!$T$19:$T$26,MATCH($I41,Overheads!$E$19:$E$26,0)),FALSE)</f>
        <v>1</v>
      </c>
      <c r="W41" s="209" t="str" cm="1">
        <f t="array" ref="W41">IFERROR(
INDEX(Forecast_Capex_Input!CN$12:CN$286,$Z41),0)</f>
        <v>FY22</v>
      </c>
      <c r="X41" s="209">
        <f>IFERROR(
MATCH($W41,General!$L$39:$S$39,0),1)</f>
        <v>2</v>
      </c>
      <c r="Z41" s="28">
        <f>IFERROR(
IF(MATCH($C41,Forecast_Capex_Input!$CI$12:$CI$286,1)+1&gt;MAX(Forecast_Capex_Input!$C$12:$C$286),NA,
MATCH($C41,Forecast_Capex_Input!$CI$12:$CI$286,1)+1),1)</f>
        <v>15</v>
      </c>
      <c r="AA41" s="28" cm="1">
        <f t="array" aca="1" ref="AA41" ca="1">IFERROR(
IF(Z40&lt;&gt;Z41,1,
IF(COUNTIF(OFFSET(AA40,0,0,-INDEX(Forecast_Capex_Input!$CG$12:$CG$286,$Z41)),AA40)=INDEX(Forecast_Capex_Input!$CG$12:$CG$286,$Z41),AA40+1,AA40)),NA)</f>
        <v>1</v>
      </c>
      <c r="AB41" s="28" cm="1">
        <f t="array" ref="AB41">IFERROR($C41-IF($Z41=1,1,INDEX(Forecast_Capex_Input!$CI$12:$CI$286,$Z41-1))+1,NA)</f>
        <v>1</v>
      </c>
      <c r="AC41" s="28" cm="1">
        <f t="array" aca="1" ref="AC41" ca="1">IFERROR(IF(AA41=1,
INDEX(Forecast_Capex_Input!$AI$10:$BB$10,SMALL(IF(INDEX(Forecast_Capex_Input!$AI$12:$BB$286,$Z41,0)&gt;0,COLUMN(Forecast_Capex_Input!$AI$10:$BB$10)-COLUMN(Forecast_Capex_Input!$AI$12)+1),ROWS(OFFSET(AC40,0,0,-$AB41)))),
OFFSET(AC40,-INDEX(Forecast_Capex_Input!$CG$12:$CG$286,$Z41)+1,0)),NA)</f>
        <v>4</v>
      </c>
      <c r="AD41" s="28">
        <f t="shared" ca="1" si="9"/>
        <v>1</v>
      </c>
      <c r="AE41" s="82" t="b">
        <f t="shared" si="13"/>
        <v>0</v>
      </c>
      <c r="AF41" s="78" t="b">
        <v>0</v>
      </c>
      <c r="AG41" s="82" t="b">
        <f t="shared" si="10"/>
        <v>1</v>
      </c>
      <c r="AI41" s="55">
        <v>0</v>
      </c>
      <c r="AJ41" s="55">
        <v>0</v>
      </c>
      <c r="AK41" s="55">
        <v>0</v>
      </c>
      <c r="AL41" s="55">
        <v>0</v>
      </c>
      <c r="AM41" s="55">
        <v>0</v>
      </c>
      <c r="AN41" s="135">
        <v>0</v>
      </c>
      <c r="AP41" s="55">
        <v>0</v>
      </c>
      <c r="AQ41" s="55">
        <v>0</v>
      </c>
      <c r="AR41" s="55">
        <v>0</v>
      </c>
      <c r="AS41" s="55">
        <v>0</v>
      </c>
      <c r="AT41" s="55">
        <v>0</v>
      </c>
      <c r="AU41" s="135">
        <v>0</v>
      </c>
      <c r="AW41" s="55">
        <v>0</v>
      </c>
      <c r="AX41" s="55">
        <v>0</v>
      </c>
      <c r="AY41" s="55">
        <v>0</v>
      </c>
      <c r="AZ41" s="55">
        <v>0</v>
      </c>
      <c r="BA41" s="55">
        <v>0</v>
      </c>
      <c r="BB41" s="135">
        <v>0</v>
      </c>
      <c r="BD41" s="55">
        <v>0</v>
      </c>
      <c r="BE41" s="55">
        <v>0</v>
      </c>
      <c r="BF41" s="55">
        <v>0</v>
      </c>
      <c r="BG41" s="55">
        <v>0</v>
      </c>
      <c r="BH41" s="55">
        <v>0</v>
      </c>
      <c r="BI41" s="135">
        <v>0</v>
      </c>
      <c r="BK41" s="55">
        <v>0</v>
      </c>
      <c r="BL41" s="55">
        <v>0</v>
      </c>
      <c r="BM41" s="55">
        <v>0</v>
      </c>
      <c r="BN41" s="55">
        <v>0</v>
      </c>
      <c r="BO41" s="55">
        <v>0</v>
      </c>
      <c r="BP41" s="135">
        <v>0</v>
      </c>
      <c r="BR41" s="147">
        <v>0</v>
      </c>
      <c r="BS41" s="147">
        <v>0</v>
      </c>
      <c r="BT41" s="147">
        <v>0</v>
      </c>
      <c r="BU41" s="147">
        <v>0</v>
      </c>
      <c r="BV41" s="147">
        <v>0</v>
      </c>
      <c r="BX41" s="55">
        <v>0</v>
      </c>
      <c r="BY41" s="55">
        <v>0</v>
      </c>
      <c r="BZ41" s="55">
        <v>0</v>
      </c>
      <c r="CA41" s="55">
        <v>0</v>
      </c>
      <c r="CB41" s="55">
        <v>0</v>
      </c>
      <c r="CC41" s="135">
        <v>0</v>
      </c>
      <c r="CE41" s="55">
        <v>0</v>
      </c>
      <c r="CF41" s="55">
        <v>0</v>
      </c>
      <c r="CG41" s="55">
        <v>0</v>
      </c>
      <c r="CH41" s="55">
        <v>0</v>
      </c>
      <c r="CI41" s="55">
        <v>0</v>
      </c>
      <c r="CJ41" s="135">
        <v>0</v>
      </c>
      <c r="CL41" s="55">
        <v>0</v>
      </c>
      <c r="CM41" s="55">
        <v>0</v>
      </c>
      <c r="CN41" s="55">
        <v>0</v>
      </c>
      <c r="CO41" s="55">
        <v>0</v>
      </c>
      <c r="CP41" s="55">
        <v>0</v>
      </c>
      <c r="CQ41" s="135">
        <v>0</v>
      </c>
      <c r="CS41" s="67">
        <v>0</v>
      </c>
      <c r="CT41" s="67">
        <v>0</v>
      </c>
      <c r="CU41" s="67">
        <v>0</v>
      </c>
      <c r="CV41" s="67">
        <v>0</v>
      </c>
      <c r="CW41" s="67">
        <v>0</v>
      </c>
      <c r="CX41" s="135">
        <v>0</v>
      </c>
      <c r="CZ41" s="55">
        <v>0</v>
      </c>
      <c r="DA41" s="55">
        <v>0</v>
      </c>
      <c r="DB41" s="55">
        <v>0</v>
      </c>
      <c r="DC41" s="55">
        <v>0</v>
      </c>
      <c r="DD41" s="55">
        <v>0</v>
      </c>
      <c r="DE41" s="135">
        <v>0</v>
      </c>
      <c r="DG41" s="43" t="b" cm="1">
        <f t="array" aca="1" ref="DG41" ca="1">OR($G41=Forecast_Capex_Input!$BF$8:$BF$10)</f>
        <v>0</v>
      </c>
      <c r="DH41" s="43" cm="1">
        <f t="array" aca="1" ref="DH41" ca="1">IFERROR(INDEX(Forecast_Capex_Input!BG$12:BG$286,$Z41)
*(INDEX(Forecast_Capex_Input!$H$12:$H$286,$Z41)=Repex),0)
*$DG41</f>
        <v>0</v>
      </c>
      <c r="DI41" s="43" cm="1">
        <f t="array" aca="1" ref="DI41" ca="1">IFERROR(INDEX(Forecast_Capex_Input!BH$12:BH$286,$Z41)
*(INDEX(Forecast_Capex_Input!$H$12:$H$286,$Z41)=Repex),0)
*$DG41</f>
        <v>0</v>
      </c>
      <c r="DJ41" s="43" cm="1">
        <f t="array" aca="1" ref="DJ41" ca="1">IFERROR(INDEX(Forecast_Capex_Input!BI$12:BI$286,$Z41)
*(INDEX(Forecast_Capex_Input!$H$12:$H$286,$Z41)=Repex),0)
*$DG41</f>
        <v>0</v>
      </c>
      <c r="DK41" s="43" cm="1">
        <f t="array" aca="1" ref="DK41" ca="1">IFERROR(INDEX(Forecast_Capex_Input!BJ$12:BJ$286,$Z41)
*(INDEX(Forecast_Capex_Input!$H$12:$H$286,$Z41)=Repex),0)
*$DG41</f>
        <v>0</v>
      </c>
      <c r="DL41" s="43" cm="1">
        <f t="array" aca="1" ref="DL41" ca="1">IFERROR(INDEX(Forecast_Capex_Input!BK$12:BK$286,$Z41)
*(INDEX(Forecast_Capex_Input!$H$12:$H$286,$Z41)=Repex),0)
*$DG41</f>
        <v>0</v>
      </c>
      <c r="DM41" s="43" cm="1">
        <f t="array" aca="1" ref="DM41" ca="1">IFERROR(INDEX(Forecast_Capex_Input!BL$12:BL$286,$Z41)
*(INDEX(Forecast_Capex_Input!$H$12:$H$286,$Z41)=Repex),0)
*$DG41</f>
        <v>0</v>
      </c>
      <c r="DO41" s="43" t="b" cm="1">
        <f t="array" aca="1" ref="DO41" ca="1">OR($G41=Forecast_Capex_Input!$BN$8:$BN$9)</f>
        <v>0</v>
      </c>
      <c r="DP41" s="43" cm="1">
        <f t="array" aca="1" ref="DP41" ca="1">IFERROR(INDEX(Forecast_Capex_Input!BO$12:BO$286,$Z41)
*(INDEX(Forecast_Capex_Input!$H$12:$H$286,$Z41)=Repex),0)
*$DO41</f>
        <v>0</v>
      </c>
      <c r="DQ41" s="43" cm="1">
        <f t="array" aca="1" ref="DQ41" ca="1">IFERROR(INDEX(Forecast_Capex_Input!BP$12:BP$286,$Z41)
*(INDEX(Forecast_Capex_Input!$H$12:$H$286,$Z41)=Repex),0)
*$DO41</f>
        <v>0</v>
      </c>
      <c r="DR41" s="43" cm="1">
        <f t="array" aca="1" ref="DR41" ca="1">IFERROR(INDEX(Forecast_Capex_Input!BQ$12:BQ$286,$Z41)
*(INDEX(Forecast_Capex_Input!$H$12:$H$286,$Z41)=Repex),0)
*$DO41</f>
        <v>0</v>
      </c>
      <c r="DS41" s="43" cm="1">
        <f t="array" aca="1" ref="DS41" ca="1">IFERROR(INDEX(Forecast_Capex_Input!BR$12:BR$286,$Z41)
*(INDEX(Forecast_Capex_Input!$H$12:$H$286,$Z41)=Repex),0)
*$DO41</f>
        <v>0</v>
      </c>
      <c r="DT41" s="43" cm="1">
        <f t="array" aca="1" ref="DT41" ca="1">IFERROR(INDEX(Forecast_Capex_Input!BS$12:BS$286,$Z41)
*(INDEX(Forecast_Capex_Input!$H$12:$H$286,$Z41)=Repex),0)
*$DO41</f>
        <v>0</v>
      </c>
      <c r="DV41" s="43" t="b" cm="1">
        <f t="array" aca="1" ref="DV41" ca="1">OR($G41=Forecast_Capex_Input!$BU$8:$BU$10)</f>
        <v>1</v>
      </c>
      <c r="DW41" s="43" cm="1">
        <f t="array" aca="1" ref="DW41" ca="1">IFERROR(INDEX(Forecast_Capex_Input!BV$12:BV$286,$Z41)
*(INDEX(Forecast_Capex_Input!$H$12:$H$286,$Z41)=Repex),0)
*$DV41</f>
        <v>0</v>
      </c>
      <c r="DX41" s="43" cm="1">
        <f t="array" aca="1" ref="DX41" ca="1">IFERROR(INDEX(Forecast_Capex_Input!BW$12:BW$286,$Z41)
*(INDEX(Forecast_Capex_Input!$H$12:$H$286,$Z41)=Repex),0)
*$DV41</f>
        <v>1</v>
      </c>
      <c r="DY41" s="43" cm="1">
        <f t="array" aca="1" ref="DY41" ca="1">IFERROR(INDEX(Forecast_Capex_Input!BX$12:BX$286,$Z41)
*(INDEX(Forecast_Capex_Input!$H$12:$H$286,$Z41)=Repex),0)
*$DV41</f>
        <v>0</v>
      </c>
      <c r="DZ41" s="43" cm="1">
        <f t="array" aca="1" ref="DZ41" ca="1">IFERROR(INDEX(Forecast_Capex_Input!BY$12:BY$286,$Z41)
*(INDEX(Forecast_Capex_Input!$H$12:$H$286,$Z41)=Repex),0)
*$DV41</f>
        <v>0</v>
      </c>
      <c r="EA41" s="43" cm="1">
        <f t="array" aca="1" ref="EA41" ca="1">IFERROR(INDEX(Forecast_Capex_Input!BZ$12:BZ$286,$Z41)
*(INDEX(Forecast_Capex_Input!$H$12:$H$286,$Z41)=Repex),0)
*$DV41</f>
        <v>0</v>
      </c>
      <c r="EB41" s="43" cm="1">
        <f t="array" aca="1" ref="EB41" ca="1">IFERROR(INDEX(Forecast_Capex_Input!CA$12:CA$286,$Z41)
*(INDEX(Forecast_Capex_Input!$H$12:$H$286,$Z41)=Repex),0)
*$DV41</f>
        <v>0</v>
      </c>
      <c r="EC41" s="43" cm="1">
        <f t="array" aca="1" ref="EC41" ca="1">IFERROR(INDEX(Forecast_Capex_Input!CB$12:CB$286,$Z41)
*(INDEX(Forecast_Capex_Input!$H$12:$H$286,$Z41)=Repex),0)
*$DV41</f>
        <v>0</v>
      </c>
      <c r="ED41" s="43" cm="1">
        <f t="array" aca="1" ref="ED41" ca="1">IFERROR(INDEX(Forecast_Capex_Input!CC$12:CC$286,$Z41)
*(INDEX(Forecast_Capex_Input!$H$12:$H$286,$Z41)=Repex),0)
*$DV41</f>
        <v>0</v>
      </c>
      <c r="EF41" s="86" t="str">
        <f t="shared" si="11"/>
        <v>N/A</v>
      </c>
      <c r="EG41" s="28" t="str">
        <f>IFERROR(RANK(EF41,EF$11:EF$1010,0)+COUNTIF(EF$11:EF41,EF41)-1,NA)</f>
        <v>N/A</v>
      </c>
    </row>
    <row r="42" spans="3:137" x14ac:dyDescent="0.2">
      <c r="C42" s="28">
        <f t="shared" si="12"/>
        <v>32</v>
      </c>
      <c r="D42" s="9" t="str" cm="1">
        <f t="array" ref="D42">IFERROR(INDEX(Forecast_Capex_Input!$D$12:$D$286,$Z42),NA)</f>
        <v>FY24-28 SCADA Secure Remote Access Protocol Refresh</v>
      </c>
      <c r="E42" s="24" t="b" cm="1">
        <f t="array" ref="E42">IF($Z42=NA,NA,INDEX(Forecast_Capex_Input!$E$12:$E$286,$Z42))</f>
        <v>0</v>
      </c>
      <c r="F42" s="9" t="str" cm="1">
        <f t="array" aca="1" ref="F42" ca="1">IFERROR(INDEX(General!$E$25:$E$26,$AA42),NA)</f>
        <v>Non-Labour</v>
      </c>
      <c r="G42" s="9" t="str" cm="1">
        <f t="array" aca="1" ref="G42" ca="1">IFERROR(INDEX(Forecast_Capex_Input!$AI$11:$BB$11,$AC42),NA)</f>
        <v>Secondary Systems</v>
      </c>
      <c r="H42" s="50" cm="1">
        <f t="array" aca="1" ref="H42" ca="1">IFERROR(INDEX(Forecast_Capex_Input!$AI$12:$BB$286,$Z42,$AC42),NA)</f>
        <v>1</v>
      </c>
      <c r="I42" s="150" t="str" cm="1">
        <f t="array" ref="I42">IFERROR(INDEX(Forecast_Capex_Input!$F$12:$F$286,$Z42),NA)</f>
        <v>Replacement Expenditure</v>
      </c>
      <c r="J42" s="150" t="str" cm="1">
        <f t="array" ref="J42">IFERROR(INDEX(Forecast_Capex_Input!G$12:G$286,$Z42),NA)</f>
        <v>Digital Infrastructure</v>
      </c>
      <c r="K42" s="150" t="str" cm="1">
        <f t="array" ref="K42">IFERROR(INDEX(Forecast_Capex_Input!H$12:H$286,$Z42),NA)</f>
        <v>Repex</v>
      </c>
      <c r="L42" s="150" t="str" cm="1">
        <f t="array" ref="L42">IFERROR(INDEX(Forecast_Capex_Input!I$12:I$286,$Z42),NA)</f>
        <v>N/A</v>
      </c>
      <c r="M42" s="150" t="str" cm="1">
        <f t="array" ref="M42">IFERROR(INDEX(Forecast_Capex_Input!J$12:J$286,$Z42),NA)</f>
        <v>N/A</v>
      </c>
      <c r="N42" s="150" t="str" cm="1">
        <f t="array" ref="N42">IFERROR(INDEX(Forecast_Capex_Input!K$12:K$286,$Z42),NA)</f>
        <v>DI - SCADA</v>
      </c>
      <c r="O42" s="150" t="str" cm="1">
        <f t="array" ref="O42">IFERROR(INDEX(Forecast_Capex_Input!L$12:L$286,$Z42),NA)</f>
        <v>DI - Cyber/physical security</v>
      </c>
      <c r="P42" s="150" t="str" cm="1">
        <f t="array" ref="P42">IFERROR(INDEX(Forecast_Capex_Input!M$12:M$286,$Z42),NA)</f>
        <v>N/A</v>
      </c>
      <c r="Q42" s="24" t="str" cm="1">
        <f t="array" ref="Q42">IFERROR(INDEX(Forecast_Capex_Input!N$12:N$286,$Z42),NA)</f>
        <v>No</v>
      </c>
      <c r="R42" s="190" cm="1">
        <f t="array" ref="R42">IFERROR(INDEX(Forecast_Capex_Input!O$12:O$286,$Z42),0)</f>
        <v>0</v>
      </c>
      <c r="S42" s="24" t="str" cm="1">
        <f t="array" ref="S42">IFERROR(INDEX(Forecast_Capex_Input!P$12:P$286,$Z42),0)</f>
        <v>Safety security &amp; reliability</v>
      </c>
      <c r="T42" s="150" t="str" cm="1">
        <f t="array" aca="1" ref="T42" ca="1">IFERROR(INDEX(General!$K$91:$K$110,$AC42),NA)</f>
        <v>Secondary Systems (2018-23)</v>
      </c>
      <c r="U42" s="43" cm="1">
        <f t="array" aca="1" ref="U42" ca="1">IFERROR(
IF($F42=General!$E$25,INDEX(Forecast_Capex_Input!S$12:S$286,$Z42),
INDEX(Forecast_Capex_Input!T$12:T$286,$Z42)),0)</f>
        <v>1</v>
      </c>
      <c r="V42" s="82" t="b">
        <f>IFERROR(INDEX(Overheads!$T$19:$T$26,MATCH($I42,Overheads!$E$19:$E$26,0)),FALSE)</f>
        <v>1</v>
      </c>
      <c r="W42" s="209" t="str" cm="1">
        <f t="array" ref="W42">IFERROR(
INDEX(Forecast_Capex_Input!CN$12:CN$286,$Z42),0)</f>
        <v>FY22</v>
      </c>
      <c r="X42" s="209">
        <f>IFERROR(
MATCH($W42,General!$L$39:$S$39,0),1)</f>
        <v>2</v>
      </c>
      <c r="Z42" s="28">
        <f>IFERROR(
IF(MATCH($C42,Forecast_Capex_Input!$CI$12:$CI$286,1)+1&gt;MAX(Forecast_Capex_Input!$C$12:$C$286),NA,
MATCH($C42,Forecast_Capex_Input!$CI$12:$CI$286,1)+1),1)</f>
        <v>15</v>
      </c>
      <c r="AA42" s="28" cm="1">
        <f t="array" aca="1" ref="AA42" ca="1">IFERROR(
IF(Z41&lt;&gt;Z42,1,
IF(COUNTIF(OFFSET(AA41,0,0,-INDEX(Forecast_Capex_Input!$CG$12:$CG$286,$Z42)),AA41)=INDEX(Forecast_Capex_Input!$CG$12:$CG$286,$Z42),AA41+1,AA41)),NA)</f>
        <v>2</v>
      </c>
      <c r="AB42" s="28" cm="1">
        <f t="array" ref="AB42">IFERROR($C42-IF($Z42=1,1,INDEX(Forecast_Capex_Input!$CI$12:$CI$286,$Z42-1))+1,NA)</f>
        <v>2</v>
      </c>
      <c r="AC42" s="28" cm="1">
        <f t="array" aca="1" ref="AC42" ca="1">IFERROR(IF(AA42=1,
INDEX(Forecast_Capex_Input!$AI$10:$BB$10,SMALL(IF(INDEX(Forecast_Capex_Input!$AI$12:$BB$286,$Z42,0)&gt;0,COLUMN(Forecast_Capex_Input!$AI$10:$BB$10)-COLUMN(Forecast_Capex_Input!$AI$12)+1),ROWS(OFFSET(AC41,0,0,-$AB42)))),
OFFSET(AC41,-INDEX(Forecast_Capex_Input!$CG$12:$CG$286,$Z42)+1,0)),NA)</f>
        <v>4</v>
      </c>
      <c r="AD42" s="28">
        <f t="shared" ca="1" si="9"/>
        <v>2</v>
      </c>
      <c r="AE42" s="82" t="b">
        <f t="shared" si="13"/>
        <v>0</v>
      </c>
      <c r="AF42" s="78" t="b">
        <v>0</v>
      </c>
      <c r="AG42" s="82" t="b">
        <f t="shared" si="10"/>
        <v>1</v>
      </c>
      <c r="AI42" s="55">
        <v>0</v>
      </c>
      <c r="AJ42" s="55">
        <v>0</v>
      </c>
      <c r="AK42" s="55">
        <v>0</v>
      </c>
      <c r="AL42" s="55">
        <v>0</v>
      </c>
      <c r="AM42" s="55">
        <v>0</v>
      </c>
      <c r="AN42" s="135">
        <v>0</v>
      </c>
      <c r="AP42" s="55">
        <v>0</v>
      </c>
      <c r="AQ42" s="55">
        <v>0</v>
      </c>
      <c r="AR42" s="55">
        <v>0</v>
      </c>
      <c r="AS42" s="55">
        <v>0</v>
      </c>
      <c r="AT42" s="55">
        <v>0</v>
      </c>
      <c r="AU42" s="135">
        <v>0</v>
      </c>
      <c r="AW42" s="55">
        <v>0</v>
      </c>
      <c r="AX42" s="55">
        <v>0</v>
      </c>
      <c r="AY42" s="55">
        <v>0</v>
      </c>
      <c r="AZ42" s="55">
        <v>0</v>
      </c>
      <c r="BA42" s="55">
        <v>0</v>
      </c>
      <c r="BB42" s="135">
        <v>0</v>
      </c>
      <c r="BD42" s="55">
        <v>0</v>
      </c>
      <c r="BE42" s="55">
        <v>0</v>
      </c>
      <c r="BF42" s="55">
        <v>0</v>
      </c>
      <c r="BG42" s="55">
        <v>0</v>
      </c>
      <c r="BH42" s="55">
        <v>0</v>
      </c>
      <c r="BI42" s="135">
        <v>0</v>
      </c>
      <c r="BK42" s="55">
        <v>0</v>
      </c>
      <c r="BL42" s="55">
        <v>0</v>
      </c>
      <c r="BM42" s="55">
        <v>0</v>
      </c>
      <c r="BN42" s="55">
        <v>0</v>
      </c>
      <c r="BO42" s="55">
        <v>0</v>
      </c>
      <c r="BP42" s="135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X42" s="55">
        <v>0</v>
      </c>
      <c r="BY42" s="55">
        <v>0</v>
      </c>
      <c r="BZ42" s="55">
        <v>0</v>
      </c>
      <c r="CA42" s="55">
        <v>0</v>
      </c>
      <c r="CB42" s="55">
        <v>0</v>
      </c>
      <c r="CC42" s="135">
        <v>0</v>
      </c>
      <c r="CE42" s="55">
        <v>0</v>
      </c>
      <c r="CF42" s="55">
        <v>0</v>
      </c>
      <c r="CG42" s="55">
        <v>0</v>
      </c>
      <c r="CH42" s="55">
        <v>0</v>
      </c>
      <c r="CI42" s="55">
        <v>0</v>
      </c>
      <c r="CJ42" s="135">
        <v>0</v>
      </c>
      <c r="CL42" s="55">
        <v>0</v>
      </c>
      <c r="CM42" s="55">
        <v>0</v>
      </c>
      <c r="CN42" s="55">
        <v>0</v>
      </c>
      <c r="CO42" s="55">
        <v>0</v>
      </c>
      <c r="CP42" s="55">
        <v>0</v>
      </c>
      <c r="CQ42" s="135">
        <v>0</v>
      </c>
      <c r="CS42" s="67">
        <v>0</v>
      </c>
      <c r="CT42" s="67">
        <v>0</v>
      </c>
      <c r="CU42" s="67">
        <v>0</v>
      </c>
      <c r="CV42" s="67">
        <v>0</v>
      </c>
      <c r="CW42" s="67">
        <v>0</v>
      </c>
      <c r="CX42" s="135">
        <v>0</v>
      </c>
      <c r="CZ42" s="55">
        <v>0</v>
      </c>
      <c r="DA42" s="55">
        <v>0</v>
      </c>
      <c r="DB42" s="55">
        <v>0</v>
      </c>
      <c r="DC42" s="55">
        <v>0</v>
      </c>
      <c r="DD42" s="55">
        <v>0</v>
      </c>
      <c r="DE42" s="135">
        <v>0</v>
      </c>
      <c r="DG42" s="43" t="b" cm="1">
        <f t="array" aca="1" ref="DG42" ca="1">OR($G42=Forecast_Capex_Input!$BF$8:$BF$10)</f>
        <v>0</v>
      </c>
      <c r="DH42" s="43" cm="1">
        <f t="array" aca="1" ref="DH42" ca="1">IFERROR(INDEX(Forecast_Capex_Input!BG$12:BG$286,$Z42)
*(INDEX(Forecast_Capex_Input!$H$12:$H$286,$Z42)=Repex),0)
*$DG42</f>
        <v>0</v>
      </c>
      <c r="DI42" s="43" cm="1">
        <f t="array" aca="1" ref="DI42" ca="1">IFERROR(INDEX(Forecast_Capex_Input!BH$12:BH$286,$Z42)
*(INDEX(Forecast_Capex_Input!$H$12:$H$286,$Z42)=Repex),0)
*$DG42</f>
        <v>0</v>
      </c>
      <c r="DJ42" s="43" cm="1">
        <f t="array" aca="1" ref="DJ42" ca="1">IFERROR(INDEX(Forecast_Capex_Input!BI$12:BI$286,$Z42)
*(INDEX(Forecast_Capex_Input!$H$12:$H$286,$Z42)=Repex),0)
*$DG42</f>
        <v>0</v>
      </c>
      <c r="DK42" s="43" cm="1">
        <f t="array" aca="1" ref="DK42" ca="1">IFERROR(INDEX(Forecast_Capex_Input!BJ$12:BJ$286,$Z42)
*(INDEX(Forecast_Capex_Input!$H$12:$H$286,$Z42)=Repex),0)
*$DG42</f>
        <v>0</v>
      </c>
      <c r="DL42" s="43" cm="1">
        <f t="array" aca="1" ref="DL42" ca="1">IFERROR(INDEX(Forecast_Capex_Input!BK$12:BK$286,$Z42)
*(INDEX(Forecast_Capex_Input!$H$12:$H$286,$Z42)=Repex),0)
*$DG42</f>
        <v>0</v>
      </c>
      <c r="DM42" s="43" cm="1">
        <f t="array" aca="1" ref="DM42" ca="1">IFERROR(INDEX(Forecast_Capex_Input!BL$12:BL$286,$Z42)
*(INDEX(Forecast_Capex_Input!$H$12:$H$286,$Z42)=Repex),0)
*$DG42</f>
        <v>0</v>
      </c>
      <c r="DO42" s="43" t="b" cm="1">
        <f t="array" aca="1" ref="DO42" ca="1">OR($G42=Forecast_Capex_Input!$BN$8:$BN$9)</f>
        <v>0</v>
      </c>
      <c r="DP42" s="43" cm="1">
        <f t="array" aca="1" ref="DP42" ca="1">IFERROR(INDEX(Forecast_Capex_Input!BO$12:BO$286,$Z42)
*(INDEX(Forecast_Capex_Input!$H$12:$H$286,$Z42)=Repex),0)
*$DO42</f>
        <v>0</v>
      </c>
      <c r="DQ42" s="43" cm="1">
        <f t="array" aca="1" ref="DQ42" ca="1">IFERROR(INDEX(Forecast_Capex_Input!BP$12:BP$286,$Z42)
*(INDEX(Forecast_Capex_Input!$H$12:$H$286,$Z42)=Repex),0)
*$DO42</f>
        <v>0</v>
      </c>
      <c r="DR42" s="43" cm="1">
        <f t="array" aca="1" ref="DR42" ca="1">IFERROR(INDEX(Forecast_Capex_Input!BQ$12:BQ$286,$Z42)
*(INDEX(Forecast_Capex_Input!$H$12:$H$286,$Z42)=Repex),0)
*$DO42</f>
        <v>0</v>
      </c>
      <c r="DS42" s="43" cm="1">
        <f t="array" aca="1" ref="DS42" ca="1">IFERROR(INDEX(Forecast_Capex_Input!BR$12:BR$286,$Z42)
*(INDEX(Forecast_Capex_Input!$H$12:$H$286,$Z42)=Repex),0)
*$DO42</f>
        <v>0</v>
      </c>
      <c r="DT42" s="43" cm="1">
        <f t="array" aca="1" ref="DT42" ca="1">IFERROR(INDEX(Forecast_Capex_Input!BS$12:BS$286,$Z42)
*(INDEX(Forecast_Capex_Input!$H$12:$H$286,$Z42)=Repex),0)
*$DO42</f>
        <v>0</v>
      </c>
      <c r="DV42" s="43" t="b" cm="1">
        <f t="array" aca="1" ref="DV42" ca="1">OR($G42=Forecast_Capex_Input!$BU$8:$BU$10)</f>
        <v>1</v>
      </c>
      <c r="DW42" s="43" cm="1">
        <f t="array" aca="1" ref="DW42" ca="1">IFERROR(INDEX(Forecast_Capex_Input!BV$12:BV$286,$Z42)
*(INDEX(Forecast_Capex_Input!$H$12:$H$286,$Z42)=Repex),0)
*$DV42</f>
        <v>0</v>
      </c>
      <c r="DX42" s="43" cm="1">
        <f t="array" aca="1" ref="DX42" ca="1">IFERROR(INDEX(Forecast_Capex_Input!BW$12:BW$286,$Z42)
*(INDEX(Forecast_Capex_Input!$H$12:$H$286,$Z42)=Repex),0)
*$DV42</f>
        <v>1</v>
      </c>
      <c r="DY42" s="43" cm="1">
        <f t="array" aca="1" ref="DY42" ca="1">IFERROR(INDEX(Forecast_Capex_Input!BX$12:BX$286,$Z42)
*(INDEX(Forecast_Capex_Input!$H$12:$H$286,$Z42)=Repex),0)
*$DV42</f>
        <v>0</v>
      </c>
      <c r="DZ42" s="43" cm="1">
        <f t="array" aca="1" ref="DZ42" ca="1">IFERROR(INDEX(Forecast_Capex_Input!BY$12:BY$286,$Z42)
*(INDEX(Forecast_Capex_Input!$H$12:$H$286,$Z42)=Repex),0)
*$DV42</f>
        <v>0</v>
      </c>
      <c r="EA42" s="43" cm="1">
        <f t="array" aca="1" ref="EA42" ca="1">IFERROR(INDEX(Forecast_Capex_Input!BZ$12:BZ$286,$Z42)
*(INDEX(Forecast_Capex_Input!$H$12:$H$286,$Z42)=Repex),0)
*$DV42</f>
        <v>0</v>
      </c>
      <c r="EB42" s="43" cm="1">
        <f t="array" aca="1" ref="EB42" ca="1">IFERROR(INDEX(Forecast_Capex_Input!CA$12:CA$286,$Z42)
*(INDEX(Forecast_Capex_Input!$H$12:$H$286,$Z42)=Repex),0)
*$DV42</f>
        <v>0</v>
      </c>
      <c r="EC42" s="43" cm="1">
        <f t="array" aca="1" ref="EC42" ca="1">IFERROR(INDEX(Forecast_Capex_Input!CB$12:CB$286,$Z42)
*(INDEX(Forecast_Capex_Input!$H$12:$H$286,$Z42)=Repex),0)
*$DV42</f>
        <v>0</v>
      </c>
      <c r="ED42" s="43" cm="1">
        <f t="array" aca="1" ref="ED42" ca="1">IFERROR(INDEX(Forecast_Capex_Input!CC$12:CC$286,$Z42)
*(INDEX(Forecast_Capex_Input!$H$12:$H$286,$Z42)=Repex),0)
*$DV42</f>
        <v>0</v>
      </c>
      <c r="EF42" s="86" t="str">
        <f t="shared" si="11"/>
        <v>N/A</v>
      </c>
      <c r="EG42" s="28" t="str">
        <f>IFERROR(RANK(EF42,EF$11:EF$1010,0)+COUNTIF(EF$11:EF42,EF42)-1,NA)</f>
        <v>N/A</v>
      </c>
    </row>
    <row r="43" spans="3:137" x14ac:dyDescent="0.2">
      <c r="C43" s="28">
        <f t="shared" si="12"/>
        <v>33</v>
      </c>
      <c r="D43" s="9" t="str" cm="1">
        <f t="array" ref="D43">IFERROR(INDEX(Forecast_Capex_Input!$D$12:$D$286,$Z43),NA)</f>
        <v>Gunnedah Secondary Systems Renewal</v>
      </c>
      <c r="E43" s="24" t="b" cm="1">
        <f t="array" ref="E43">IF($Z43=NA,NA,INDEX(Forecast_Capex_Input!$E$12:$E$286,$Z43))</f>
        <v>1</v>
      </c>
      <c r="F43" s="9" t="str" cm="1">
        <f t="array" aca="1" ref="F43" ca="1">IFERROR(INDEX(General!$E$25:$E$26,$AA43),NA)</f>
        <v>Labour</v>
      </c>
      <c r="G43" s="9" t="str" cm="1">
        <f t="array" aca="1" ref="G43" ca="1">IFERROR(INDEX(Forecast_Capex_Input!$AI$11:$BB$11,$AC43),NA)</f>
        <v>Secondary Systems</v>
      </c>
      <c r="H43" s="50" cm="1">
        <f t="array" aca="1" ref="H43" ca="1">IFERROR(INDEX(Forecast_Capex_Input!$AI$12:$BB$286,$Z43,$AC43),NA)</f>
        <v>1</v>
      </c>
      <c r="I43" s="150" t="str" cm="1">
        <f t="array" ref="I43">IFERROR(INDEX(Forecast_Capex_Input!$F$12:$F$286,$Z43),NA)</f>
        <v>Replacement Expenditure</v>
      </c>
      <c r="J43" s="150" t="str" cm="1">
        <f t="array" ref="J43">IFERROR(INDEX(Forecast_Capex_Input!G$12:G$286,$Z43),NA)</f>
        <v>Digital Infrastructure</v>
      </c>
      <c r="K43" s="150" t="str" cm="1">
        <f t="array" ref="K43">IFERROR(INDEX(Forecast_Capex_Input!H$12:H$286,$Z43),NA)</f>
        <v>Repex</v>
      </c>
      <c r="L43" s="150" t="str" cm="1">
        <f t="array" ref="L43">IFERROR(INDEX(Forecast_Capex_Input!I$12:I$286,$Z43),NA)</f>
        <v>N/A</v>
      </c>
      <c r="M43" s="150" t="str" cm="1">
        <f t="array" ref="M43">IFERROR(INDEX(Forecast_Capex_Input!J$12:J$286,$Z43),NA)</f>
        <v>N/A</v>
      </c>
      <c r="N43" s="150" t="str" cm="1">
        <f t="array" ref="N43">IFERROR(INDEX(Forecast_Capex_Input!K$12:K$286,$Z43),NA)</f>
        <v>DI - Protection systems</v>
      </c>
      <c r="O43" s="150" t="str" cm="1">
        <f t="array" ref="O43">IFERROR(INDEX(Forecast_Capex_Input!L$12:L$286,$Z43),NA)</f>
        <v>DI - Safe and Reliable Network</v>
      </c>
      <c r="P43" s="150" t="str" cm="1">
        <f t="array" ref="P43">IFERROR(INDEX(Forecast_Capex_Input!M$12:M$286,$Z43),NA)</f>
        <v>N/A</v>
      </c>
      <c r="Q43" s="24" t="str" cm="1">
        <f t="array" ref="Q43">IFERROR(INDEX(Forecast_Capex_Input!N$12:N$286,$Z43),NA)</f>
        <v>No</v>
      </c>
      <c r="R43" s="190" cm="1">
        <f t="array" ref="R43">IFERROR(INDEX(Forecast_Capex_Input!O$12:O$286,$Z43),0)</f>
        <v>0</v>
      </c>
      <c r="S43" s="24" t="str" cm="1">
        <f t="array" ref="S43">IFERROR(INDEX(Forecast_Capex_Input!P$12:P$286,$Z43),0)</f>
        <v>Safety security &amp; reliability</v>
      </c>
      <c r="T43" s="150" t="str" cm="1">
        <f t="array" aca="1" ref="T43" ca="1">IFERROR(INDEX(General!$K$91:$K$110,$AC43),NA)</f>
        <v>Secondary Systems (2018-23)</v>
      </c>
      <c r="U43" s="43" cm="1">
        <f t="array" aca="1" ref="U43" ca="1">IFERROR(
IF($F43=General!$E$25,INDEX(Forecast_Capex_Input!S$12:S$286,$Z43),
INDEX(Forecast_Capex_Input!T$12:T$286,$Z43)),0)</f>
        <v>0.37112560173104392</v>
      </c>
      <c r="V43" s="82" t="b">
        <f>IFERROR(INDEX(Overheads!$T$19:$T$26,MATCH($I43,Overheads!$E$19:$E$26,0)),FALSE)</f>
        <v>1</v>
      </c>
      <c r="W43" s="209" t="str" cm="1">
        <f t="array" ref="W43">IFERROR(
INDEX(Forecast_Capex_Input!CN$12:CN$286,$Z43),0)</f>
        <v>FY22</v>
      </c>
      <c r="X43" s="209">
        <f>IFERROR(
MATCH($W43,General!$L$39:$S$39,0),1)</f>
        <v>2</v>
      </c>
      <c r="Z43" s="28">
        <f>IFERROR(
IF(MATCH($C43,Forecast_Capex_Input!$CI$12:$CI$286,1)+1&gt;MAX(Forecast_Capex_Input!$C$12:$C$286),NA,
MATCH($C43,Forecast_Capex_Input!$CI$12:$CI$286,1)+1),1)</f>
        <v>16</v>
      </c>
      <c r="AA43" s="28" cm="1">
        <f t="array" aca="1" ref="AA43" ca="1">IFERROR(
IF(Z42&lt;&gt;Z43,1,
IF(COUNTIF(OFFSET(AA42,0,0,-INDEX(Forecast_Capex_Input!$CG$12:$CG$286,$Z43)),AA42)=INDEX(Forecast_Capex_Input!$CG$12:$CG$286,$Z43),AA42+1,AA42)),NA)</f>
        <v>1</v>
      </c>
      <c r="AB43" s="28" cm="1">
        <f t="array" ref="AB43">IFERROR($C43-IF($Z43=1,1,INDEX(Forecast_Capex_Input!$CI$12:$CI$286,$Z43-1))+1,NA)</f>
        <v>1</v>
      </c>
      <c r="AC43" s="28" cm="1">
        <f t="array" aca="1" ref="AC43" ca="1">IFERROR(IF(AA43=1,
INDEX(Forecast_Capex_Input!$AI$10:$BB$10,SMALL(IF(INDEX(Forecast_Capex_Input!$AI$12:$BB$286,$Z43,0)&gt;0,COLUMN(Forecast_Capex_Input!$AI$10:$BB$10)-COLUMN(Forecast_Capex_Input!$AI$12)+1),ROWS(OFFSET(AC42,0,0,-$AB43)))),
OFFSET(AC42,-INDEX(Forecast_Capex_Input!$CG$12:$CG$286,$Z43)+1,0)),NA)</f>
        <v>4</v>
      </c>
      <c r="AD43" s="28">
        <f t="shared" ca="1" si="9"/>
        <v>1</v>
      </c>
      <c r="AE43" s="82" t="b">
        <f t="shared" si="13"/>
        <v>0</v>
      </c>
      <c r="AF43" s="78" t="b">
        <v>0</v>
      </c>
      <c r="AG43" s="82" t="b">
        <f t="shared" si="10"/>
        <v>1</v>
      </c>
      <c r="AI43" s="55">
        <v>0</v>
      </c>
      <c r="AJ43" s="55">
        <v>0</v>
      </c>
      <c r="AK43" s="55">
        <v>0</v>
      </c>
      <c r="AL43" s="55">
        <v>0</v>
      </c>
      <c r="AM43" s="55">
        <v>0</v>
      </c>
      <c r="AN43" s="135">
        <v>0</v>
      </c>
      <c r="AP43" s="55">
        <v>0</v>
      </c>
      <c r="AQ43" s="55">
        <v>0</v>
      </c>
      <c r="AR43" s="55">
        <v>0</v>
      </c>
      <c r="AS43" s="55">
        <v>0</v>
      </c>
      <c r="AT43" s="55">
        <v>0</v>
      </c>
      <c r="AU43" s="135">
        <v>0</v>
      </c>
      <c r="AW43" s="55">
        <v>0</v>
      </c>
      <c r="AX43" s="55">
        <v>0</v>
      </c>
      <c r="AY43" s="55">
        <v>0</v>
      </c>
      <c r="AZ43" s="55">
        <v>0</v>
      </c>
      <c r="BA43" s="55">
        <v>0</v>
      </c>
      <c r="BB43" s="135">
        <v>0</v>
      </c>
      <c r="BD43" s="55">
        <v>0</v>
      </c>
      <c r="BE43" s="55">
        <v>0</v>
      </c>
      <c r="BF43" s="55">
        <v>0</v>
      </c>
      <c r="BG43" s="55">
        <v>0</v>
      </c>
      <c r="BH43" s="55">
        <v>0</v>
      </c>
      <c r="BI43" s="135">
        <v>0</v>
      </c>
      <c r="BK43" s="55">
        <v>0</v>
      </c>
      <c r="BL43" s="55">
        <v>0</v>
      </c>
      <c r="BM43" s="55">
        <v>0</v>
      </c>
      <c r="BN43" s="55">
        <v>0</v>
      </c>
      <c r="BO43" s="55">
        <v>0</v>
      </c>
      <c r="BP43" s="135">
        <v>0</v>
      </c>
      <c r="BR43" s="147">
        <v>0.1</v>
      </c>
      <c r="BS43" s="147">
        <v>0.11</v>
      </c>
      <c r="BT43" s="147">
        <v>0.14000000000000001</v>
      </c>
      <c r="BU43" s="147">
        <v>0.32</v>
      </c>
      <c r="BV43" s="147">
        <v>0.33</v>
      </c>
      <c r="BX43" s="55">
        <v>0</v>
      </c>
      <c r="BY43" s="55">
        <v>0</v>
      </c>
      <c r="BZ43" s="55">
        <v>0</v>
      </c>
      <c r="CA43" s="55">
        <v>0</v>
      </c>
      <c r="CB43" s="55">
        <v>0</v>
      </c>
      <c r="CC43" s="135">
        <v>0</v>
      </c>
      <c r="CE43" s="55">
        <v>0</v>
      </c>
      <c r="CF43" s="55">
        <v>0</v>
      </c>
      <c r="CG43" s="55">
        <v>0</v>
      </c>
      <c r="CH43" s="55">
        <v>0</v>
      </c>
      <c r="CI43" s="55">
        <v>0</v>
      </c>
      <c r="CJ43" s="135">
        <v>0</v>
      </c>
      <c r="CL43" s="55">
        <v>0</v>
      </c>
      <c r="CM43" s="55">
        <v>0</v>
      </c>
      <c r="CN43" s="55">
        <v>0</v>
      </c>
      <c r="CO43" s="55">
        <v>0</v>
      </c>
      <c r="CP43" s="55">
        <v>0</v>
      </c>
      <c r="CQ43" s="135">
        <v>0</v>
      </c>
      <c r="CS43" s="67">
        <v>0</v>
      </c>
      <c r="CT43" s="67">
        <v>0</v>
      </c>
      <c r="CU43" s="67">
        <v>0</v>
      </c>
      <c r="CV43" s="67">
        <v>0</v>
      </c>
      <c r="CW43" s="67">
        <v>0</v>
      </c>
      <c r="CX43" s="135">
        <v>0</v>
      </c>
      <c r="CZ43" s="55">
        <v>0</v>
      </c>
      <c r="DA43" s="55">
        <v>0</v>
      </c>
      <c r="DB43" s="55">
        <v>0</v>
      </c>
      <c r="DC43" s="55">
        <v>0</v>
      </c>
      <c r="DD43" s="55">
        <v>0</v>
      </c>
      <c r="DE43" s="135">
        <v>0</v>
      </c>
      <c r="DG43" s="43" t="b" cm="1">
        <f t="array" aca="1" ref="DG43" ca="1">OR($G43=Forecast_Capex_Input!$BF$8:$BF$10)</f>
        <v>0</v>
      </c>
      <c r="DH43" s="43" cm="1">
        <f t="array" aca="1" ref="DH43" ca="1">IFERROR(INDEX(Forecast_Capex_Input!BG$12:BG$286,$Z43)
*(INDEX(Forecast_Capex_Input!$H$12:$H$286,$Z43)=Repex),0)
*$DG43</f>
        <v>0</v>
      </c>
      <c r="DI43" s="43" cm="1">
        <f t="array" aca="1" ref="DI43" ca="1">IFERROR(INDEX(Forecast_Capex_Input!BH$12:BH$286,$Z43)
*(INDEX(Forecast_Capex_Input!$H$12:$H$286,$Z43)=Repex),0)
*$DG43</f>
        <v>0</v>
      </c>
      <c r="DJ43" s="43" cm="1">
        <f t="array" aca="1" ref="DJ43" ca="1">IFERROR(INDEX(Forecast_Capex_Input!BI$12:BI$286,$Z43)
*(INDEX(Forecast_Capex_Input!$H$12:$H$286,$Z43)=Repex),0)
*$DG43</f>
        <v>0</v>
      </c>
      <c r="DK43" s="43" cm="1">
        <f t="array" aca="1" ref="DK43" ca="1">IFERROR(INDEX(Forecast_Capex_Input!BJ$12:BJ$286,$Z43)
*(INDEX(Forecast_Capex_Input!$H$12:$H$286,$Z43)=Repex),0)
*$DG43</f>
        <v>0</v>
      </c>
      <c r="DL43" s="43" cm="1">
        <f t="array" aca="1" ref="DL43" ca="1">IFERROR(INDEX(Forecast_Capex_Input!BK$12:BK$286,$Z43)
*(INDEX(Forecast_Capex_Input!$H$12:$H$286,$Z43)=Repex),0)
*$DG43</f>
        <v>0</v>
      </c>
      <c r="DM43" s="43" cm="1">
        <f t="array" aca="1" ref="DM43" ca="1">IFERROR(INDEX(Forecast_Capex_Input!BL$12:BL$286,$Z43)
*(INDEX(Forecast_Capex_Input!$H$12:$H$286,$Z43)=Repex),0)
*$DG43</f>
        <v>0</v>
      </c>
      <c r="DO43" s="43" t="b" cm="1">
        <f t="array" aca="1" ref="DO43" ca="1">OR($G43=Forecast_Capex_Input!$BN$8:$BN$9)</f>
        <v>0</v>
      </c>
      <c r="DP43" s="43" cm="1">
        <f t="array" aca="1" ref="DP43" ca="1">IFERROR(INDEX(Forecast_Capex_Input!BO$12:BO$286,$Z43)
*(INDEX(Forecast_Capex_Input!$H$12:$H$286,$Z43)=Repex),0)
*$DO43</f>
        <v>0</v>
      </c>
      <c r="DQ43" s="43" cm="1">
        <f t="array" aca="1" ref="DQ43" ca="1">IFERROR(INDEX(Forecast_Capex_Input!BP$12:BP$286,$Z43)
*(INDEX(Forecast_Capex_Input!$H$12:$H$286,$Z43)=Repex),0)
*$DO43</f>
        <v>0</v>
      </c>
      <c r="DR43" s="43" cm="1">
        <f t="array" aca="1" ref="DR43" ca="1">IFERROR(INDEX(Forecast_Capex_Input!BQ$12:BQ$286,$Z43)
*(INDEX(Forecast_Capex_Input!$H$12:$H$286,$Z43)=Repex),0)
*$DO43</f>
        <v>0</v>
      </c>
      <c r="DS43" s="43" cm="1">
        <f t="array" aca="1" ref="DS43" ca="1">IFERROR(INDEX(Forecast_Capex_Input!BR$12:BR$286,$Z43)
*(INDEX(Forecast_Capex_Input!$H$12:$H$286,$Z43)=Repex),0)
*$DO43</f>
        <v>0</v>
      </c>
      <c r="DT43" s="43" cm="1">
        <f t="array" aca="1" ref="DT43" ca="1">IFERROR(INDEX(Forecast_Capex_Input!BS$12:BS$286,$Z43)
*(INDEX(Forecast_Capex_Input!$H$12:$H$286,$Z43)=Repex),0)
*$DO43</f>
        <v>0</v>
      </c>
      <c r="DV43" s="43" t="b" cm="1">
        <f t="array" aca="1" ref="DV43" ca="1">OR($G43=Forecast_Capex_Input!$BU$8:$BU$10)</f>
        <v>1</v>
      </c>
      <c r="DW43" s="43" cm="1">
        <f t="array" aca="1" ref="DW43" ca="1">IFERROR(INDEX(Forecast_Capex_Input!BV$12:BV$286,$Z43)
*(INDEX(Forecast_Capex_Input!$H$12:$H$286,$Z43)=Repex),0)
*$DV43</f>
        <v>0.78047517554349821</v>
      </c>
      <c r="DX43" s="43" cm="1">
        <f t="array" aca="1" ref="DX43" ca="1">IFERROR(INDEX(Forecast_Capex_Input!BW$12:BW$286,$Z43)
*(INDEX(Forecast_Capex_Input!$H$12:$H$286,$Z43)=Repex),0)
*$DV43</f>
        <v>0.17466501137238968</v>
      </c>
      <c r="DY43" s="43" cm="1">
        <f t="array" aca="1" ref="DY43" ca="1">IFERROR(INDEX(Forecast_Capex_Input!BX$12:BX$286,$Z43)
*(INDEX(Forecast_Capex_Input!$H$12:$H$286,$Z43)=Repex),0)
*$DV43</f>
        <v>4.4859813084112146E-2</v>
      </c>
      <c r="DZ43" s="43" cm="1">
        <f t="array" aca="1" ref="DZ43" ca="1">IFERROR(INDEX(Forecast_Capex_Input!BY$12:BY$286,$Z43)
*(INDEX(Forecast_Capex_Input!$H$12:$H$286,$Z43)=Repex),0)
*$DV43</f>
        <v>0</v>
      </c>
      <c r="EA43" s="43" cm="1">
        <f t="array" aca="1" ref="EA43" ca="1">IFERROR(INDEX(Forecast_Capex_Input!BZ$12:BZ$286,$Z43)
*(INDEX(Forecast_Capex_Input!$H$12:$H$286,$Z43)=Repex),0)
*$DV43</f>
        <v>0</v>
      </c>
      <c r="EB43" s="43" cm="1">
        <f t="array" aca="1" ref="EB43" ca="1">IFERROR(INDEX(Forecast_Capex_Input!CA$12:CA$286,$Z43)
*(INDEX(Forecast_Capex_Input!$H$12:$H$286,$Z43)=Repex),0)
*$DV43</f>
        <v>0</v>
      </c>
      <c r="EC43" s="43" cm="1">
        <f t="array" aca="1" ref="EC43" ca="1">IFERROR(INDEX(Forecast_Capex_Input!CB$12:CB$286,$Z43)
*(INDEX(Forecast_Capex_Input!$H$12:$H$286,$Z43)=Repex),0)
*$DV43</f>
        <v>0</v>
      </c>
      <c r="ED43" s="43" cm="1">
        <f t="array" aca="1" ref="ED43" ca="1">IFERROR(INDEX(Forecast_Capex_Input!CC$12:CC$286,$Z43)
*(INDEX(Forecast_Capex_Input!$H$12:$H$286,$Z43)=Repex),0)
*$DV43</f>
        <v>0</v>
      </c>
      <c r="EF43" s="86" t="str">
        <f t="shared" si="11"/>
        <v>N/A</v>
      </c>
      <c r="EG43" s="28" t="str">
        <f>IFERROR(RANK(EF43,EF$11:EF$1010,0)+COUNTIF(EF$11:EF43,EF43)-1,NA)</f>
        <v>N/A</v>
      </c>
    </row>
    <row r="44" spans="3:137" x14ac:dyDescent="0.2">
      <c r="C44" s="28">
        <f t="shared" si="12"/>
        <v>34</v>
      </c>
      <c r="D44" s="9" t="str" cm="1">
        <f t="array" ref="D44">IFERROR(INDEX(Forecast_Capex_Input!$D$12:$D$286,$Z44),NA)</f>
        <v>Gunnedah Secondary Systems Renewal</v>
      </c>
      <c r="E44" s="24" t="b" cm="1">
        <f t="array" ref="E44">IF($Z44=NA,NA,INDEX(Forecast_Capex_Input!$E$12:$E$286,$Z44))</f>
        <v>1</v>
      </c>
      <c r="F44" s="9" t="str" cm="1">
        <f t="array" aca="1" ref="F44" ca="1">IFERROR(INDEX(General!$E$25:$E$26,$AA44),NA)</f>
        <v>Non-Labour</v>
      </c>
      <c r="G44" s="9" t="str" cm="1">
        <f t="array" aca="1" ref="G44" ca="1">IFERROR(INDEX(Forecast_Capex_Input!$AI$11:$BB$11,$AC44),NA)</f>
        <v>Secondary Systems</v>
      </c>
      <c r="H44" s="50" cm="1">
        <f t="array" aca="1" ref="H44" ca="1">IFERROR(INDEX(Forecast_Capex_Input!$AI$12:$BB$286,$Z44,$AC44),NA)</f>
        <v>1</v>
      </c>
      <c r="I44" s="150" t="str" cm="1">
        <f t="array" ref="I44">IFERROR(INDEX(Forecast_Capex_Input!$F$12:$F$286,$Z44),NA)</f>
        <v>Replacement Expenditure</v>
      </c>
      <c r="J44" s="150" t="str" cm="1">
        <f t="array" ref="J44">IFERROR(INDEX(Forecast_Capex_Input!G$12:G$286,$Z44),NA)</f>
        <v>Digital Infrastructure</v>
      </c>
      <c r="K44" s="150" t="str" cm="1">
        <f t="array" ref="K44">IFERROR(INDEX(Forecast_Capex_Input!H$12:H$286,$Z44),NA)</f>
        <v>Repex</v>
      </c>
      <c r="L44" s="150" t="str" cm="1">
        <f t="array" ref="L44">IFERROR(INDEX(Forecast_Capex_Input!I$12:I$286,$Z44),NA)</f>
        <v>N/A</v>
      </c>
      <c r="M44" s="150" t="str" cm="1">
        <f t="array" ref="M44">IFERROR(INDEX(Forecast_Capex_Input!J$12:J$286,$Z44),NA)</f>
        <v>N/A</v>
      </c>
      <c r="N44" s="150" t="str" cm="1">
        <f t="array" ref="N44">IFERROR(INDEX(Forecast_Capex_Input!K$12:K$286,$Z44),NA)</f>
        <v>DI - Protection systems</v>
      </c>
      <c r="O44" s="150" t="str" cm="1">
        <f t="array" ref="O44">IFERROR(INDEX(Forecast_Capex_Input!L$12:L$286,$Z44),NA)</f>
        <v>DI - Safe and Reliable Network</v>
      </c>
      <c r="P44" s="150" t="str" cm="1">
        <f t="array" ref="P44">IFERROR(INDEX(Forecast_Capex_Input!M$12:M$286,$Z44),NA)</f>
        <v>N/A</v>
      </c>
      <c r="Q44" s="24" t="str" cm="1">
        <f t="array" ref="Q44">IFERROR(INDEX(Forecast_Capex_Input!N$12:N$286,$Z44),NA)</f>
        <v>No</v>
      </c>
      <c r="R44" s="190" cm="1">
        <f t="array" ref="R44">IFERROR(INDEX(Forecast_Capex_Input!O$12:O$286,$Z44),0)</f>
        <v>0</v>
      </c>
      <c r="S44" s="24" t="str" cm="1">
        <f t="array" ref="S44">IFERROR(INDEX(Forecast_Capex_Input!P$12:P$286,$Z44),0)</f>
        <v>Safety security &amp; reliability</v>
      </c>
      <c r="T44" s="150" t="str" cm="1">
        <f t="array" aca="1" ref="T44" ca="1">IFERROR(INDEX(General!$K$91:$K$110,$AC44),NA)</f>
        <v>Secondary Systems (2018-23)</v>
      </c>
      <c r="U44" s="43" cm="1">
        <f t="array" aca="1" ref="U44" ca="1">IFERROR(
IF($F44=General!$E$25,INDEX(Forecast_Capex_Input!S$12:S$286,$Z44),
INDEX(Forecast_Capex_Input!T$12:T$286,$Z44)),0)</f>
        <v>0.62887439826895608</v>
      </c>
      <c r="V44" s="82" t="b">
        <f>IFERROR(INDEX(Overheads!$T$19:$T$26,MATCH($I44,Overheads!$E$19:$E$26,0)),FALSE)</f>
        <v>1</v>
      </c>
      <c r="W44" s="209" t="str" cm="1">
        <f t="array" ref="W44">IFERROR(
INDEX(Forecast_Capex_Input!CN$12:CN$286,$Z44),0)</f>
        <v>FY22</v>
      </c>
      <c r="X44" s="209">
        <f>IFERROR(
MATCH($W44,General!$L$39:$S$39,0),1)</f>
        <v>2</v>
      </c>
      <c r="Z44" s="28">
        <f>IFERROR(
IF(MATCH($C44,Forecast_Capex_Input!$CI$12:$CI$286,1)+1&gt;MAX(Forecast_Capex_Input!$C$12:$C$286),NA,
MATCH($C44,Forecast_Capex_Input!$CI$12:$CI$286,1)+1),1)</f>
        <v>16</v>
      </c>
      <c r="AA44" s="28" cm="1">
        <f t="array" aca="1" ref="AA44" ca="1">IFERROR(
IF(Z43&lt;&gt;Z44,1,
IF(COUNTIF(OFFSET(AA43,0,0,-INDEX(Forecast_Capex_Input!$CG$12:$CG$286,$Z44)),AA43)=INDEX(Forecast_Capex_Input!$CG$12:$CG$286,$Z44),AA43+1,AA43)),NA)</f>
        <v>2</v>
      </c>
      <c r="AB44" s="28" cm="1">
        <f t="array" ref="AB44">IFERROR($C44-IF($Z44=1,1,INDEX(Forecast_Capex_Input!$CI$12:$CI$286,$Z44-1))+1,NA)</f>
        <v>2</v>
      </c>
      <c r="AC44" s="28" cm="1">
        <f t="array" aca="1" ref="AC44" ca="1">IFERROR(IF(AA44=1,
INDEX(Forecast_Capex_Input!$AI$10:$BB$10,SMALL(IF(INDEX(Forecast_Capex_Input!$AI$12:$BB$286,$Z44,0)&gt;0,COLUMN(Forecast_Capex_Input!$AI$10:$BB$10)-COLUMN(Forecast_Capex_Input!$AI$12)+1),ROWS(OFFSET(AC43,0,0,-$AB44)))),
OFFSET(AC43,-INDEX(Forecast_Capex_Input!$CG$12:$CG$286,$Z44)+1,0)),NA)</f>
        <v>4</v>
      </c>
      <c r="AD44" s="28">
        <f t="shared" ca="1" si="9"/>
        <v>2</v>
      </c>
      <c r="AE44" s="82" t="b">
        <f t="shared" si="13"/>
        <v>0</v>
      </c>
      <c r="AF44" s="78" t="b">
        <v>0</v>
      </c>
      <c r="AG44" s="82" t="b">
        <f t="shared" si="10"/>
        <v>1</v>
      </c>
      <c r="AI44" s="55">
        <v>0</v>
      </c>
      <c r="AJ44" s="55">
        <v>0</v>
      </c>
      <c r="AK44" s="55">
        <v>0</v>
      </c>
      <c r="AL44" s="55">
        <v>0</v>
      </c>
      <c r="AM44" s="55">
        <v>0</v>
      </c>
      <c r="AN44" s="135">
        <v>0</v>
      </c>
      <c r="AP44" s="55">
        <v>0</v>
      </c>
      <c r="AQ44" s="55">
        <v>0</v>
      </c>
      <c r="AR44" s="55">
        <v>0</v>
      </c>
      <c r="AS44" s="55">
        <v>0</v>
      </c>
      <c r="AT44" s="55">
        <v>0</v>
      </c>
      <c r="AU44" s="135">
        <v>0</v>
      </c>
      <c r="AW44" s="55">
        <v>0</v>
      </c>
      <c r="AX44" s="55">
        <v>0</v>
      </c>
      <c r="AY44" s="55">
        <v>0</v>
      </c>
      <c r="AZ44" s="55">
        <v>0</v>
      </c>
      <c r="BA44" s="55">
        <v>0</v>
      </c>
      <c r="BB44" s="135">
        <v>0</v>
      </c>
      <c r="BD44" s="55">
        <v>0</v>
      </c>
      <c r="BE44" s="55">
        <v>0</v>
      </c>
      <c r="BF44" s="55">
        <v>0</v>
      </c>
      <c r="BG44" s="55">
        <v>0</v>
      </c>
      <c r="BH44" s="55">
        <v>0</v>
      </c>
      <c r="BI44" s="135">
        <v>0</v>
      </c>
      <c r="BK44" s="55">
        <v>0</v>
      </c>
      <c r="BL44" s="55">
        <v>0</v>
      </c>
      <c r="BM44" s="55">
        <v>0</v>
      </c>
      <c r="BN44" s="55">
        <v>0</v>
      </c>
      <c r="BO44" s="55">
        <v>0</v>
      </c>
      <c r="BP44" s="135">
        <v>0</v>
      </c>
      <c r="BR44" s="147">
        <v>0.1</v>
      </c>
      <c r="BS44" s="147">
        <v>0.11</v>
      </c>
      <c r="BT44" s="147">
        <v>0.14000000000000001</v>
      </c>
      <c r="BU44" s="147">
        <v>0.32</v>
      </c>
      <c r="BV44" s="147">
        <v>0.33</v>
      </c>
      <c r="BX44" s="55">
        <v>0</v>
      </c>
      <c r="BY44" s="55">
        <v>0</v>
      </c>
      <c r="BZ44" s="55">
        <v>0</v>
      </c>
      <c r="CA44" s="55">
        <v>0</v>
      </c>
      <c r="CB44" s="55">
        <v>0</v>
      </c>
      <c r="CC44" s="135">
        <v>0</v>
      </c>
      <c r="CE44" s="55">
        <v>0</v>
      </c>
      <c r="CF44" s="55">
        <v>0</v>
      </c>
      <c r="CG44" s="55">
        <v>0</v>
      </c>
      <c r="CH44" s="55">
        <v>0</v>
      </c>
      <c r="CI44" s="55">
        <v>0</v>
      </c>
      <c r="CJ44" s="135">
        <v>0</v>
      </c>
      <c r="CL44" s="55">
        <v>0</v>
      </c>
      <c r="CM44" s="55">
        <v>0</v>
      </c>
      <c r="CN44" s="55">
        <v>0</v>
      </c>
      <c r="CO44" s="55">
        <v>0</v>
      </c>
      <c r="CP44" s="55">
        <v>0</v>
      </c>
      <c r="CQ44" s="135">
        <v>0</v>
      </c>
      <c r="CS44" s="67">
        <v>0</v>
      </c>
      <c r="CT44" s="67">
        <v>0</v>
      </c>
      <c r="CU44" s="67">
        <v>0</v>
      </c>
      <c r="CV44" s="67">
        <v>0</v>
      </c>
      <c r="CW44" s="67">
        <v>0</v>
      </c>
      <c r="CX44" s="135">
        <v>0</v>
      </c>
      <c r="CZ44" s="55">
        <v>0</v>
      </c>
      <c r="DA44" s="55">
        <v>0</v>
      </c>
      <c r="DB44" s="55">
        <v>0</v>
      </c>
      <c r="DC44" s="55">
        <v>0</v>
      </c>
      <c r="DD44" s="55">
        <v>0</v>
      </c>
      <c r="DE44" s="135">
        <v>0</v>
      </c>
      <c r="DG44" s="43" t="b" cm="1">
        <f t="array" aca="1" ref="DG44" ca="1">OR($G44=Forecast_Capex_Input!$BF$8:$BF$10)</f>
        <v>0</v>
      </c>
      <c r="DH44" s="43" cm="1">
        <f t="array" aca="1" ref="DH44" ca="1">IFERROR(INDEX(Forecast_Capex_Input!BG$12:BG$286,$Z44)
*(INDEX(Forecast_Capex_Input!$H$12:$H$286,$Z44)=Repex),0)
*$DG44</f>
        <v>0</v>
      </c>
      <c r="DI44" s="43" cm="1">
        <f t="array" aca="1" ref="DI44" ca="1">IFERROR(INDEX(Forecast_Capex_Input!BH$12:BH$286,$Z44)
*(INDEX(Forecast_Capex_Input!$H$12:$H$286,$Z44)=Repex),0)
*$DG44</f>
        <v>0</v>
      </c>
      <c r="DJ44" s="43" cm="1">
        <f t="array" aca="1" ref="DJ44" ca="1">IFERROR(INDEX(Forecast_Capex_Input!BI$12:BI$286,$Z44)
*(INDEX(Forecast_Capex_Input!$H$12:$H$286,$Z44)=Repex),0)
*$DG44</f>
        <v>0</v>
      </c>
      <c r="DK44" s="43" cm="1">
        <f t="array" aca="1" ref="DK44" ca="1">IFERROR(INDEX(Forecast_Capex_Input!BJ$12:BJ$286,$Z44)
*(INDEX(Forecast_Capex_Input!$H$12:$H$286,$Z44)=Repex),0)
*$DG44</f>
        <v>0</v>
      </c>
      <c r="DL44" s="43" cm="1">
        <f t="array" aca="1" ref="DL44" ca="1">IFERROR(INDEX(Forecast_Capex_Input!BK$12:BK$286,$Z44)
*(INDEX(Forecast_Capex_Input!$H$12:$H$286,$Z44)=Repex),0)
*$DG44</f>
        <v>0</v>
      </c>
      <c r="DM44" s="43" cm="1">
        <f t="array" aca="1" ref="DM44" ca="1">IFERROR(INDEX(Forecast_Capex_Input!BL$12:BL$286,$Z44)
*(INDEX(Forecast_Capex_Input!$H$12:$H$286,$Z44)=Repex),0)
*$DG44</f>
        <v>0</v>
      </c>
      <c r="DO44" s="43" t="b" cm="1">
        <f t="array" aca="1" ref="DO44" ca="1">OR($G44=Forecast_Capex_Input!$BN$8:$BN$9)</f>
        <v>0</v>
      </c>
      <c r="DP44" s="43" cm="1">
        <f t="array" aca="1" ref="DP44" ca="1">IFERROR(INDEX(Forecast_Capex_Input!BO$12:BO$286,$Z44)
*(INDEX(Forecast_Capex_Input!$H$12:$H$286,$Z44)=Repex),0)
*$DO44</f>
        <v>0</v>
      </c>
      <c r="DQ44" s="43" cm="1">
        <f t="array" aca="1" ref="DQ44" ca="1">IFERROR(INDEX(Forecast_Capex_Input!BP$12:BP$286,$Z44)
*(INDEX(Forecast_Capex_Input!$H$12:$H$286,$Z44)=Repex),0)
*$DO44</f>
        <v>0</v>
      </c>
      <c r="DR44" s="43" cm="1">
        <f t="array" aca="1" ref="DR44" ca="1">IFERROR(INDEX(Forecast_Capex_Input!BQ$12:BQ$286,$Z44)
*(INDEX(Forecast_Capex_Input!$H$12:$H$286,$Z44)=Repex),0)
*$DO44</f>
        <v>0</v>
      </c>
      <c r="DS44" s="43" cm="1">
        <f t="array" aca="1" ref="DS44" ca="1">IFERROR(INDEX(Forecast_Capex_Input!BR$12:BR$286,$Z44)
*(INDEX(Forecast_Capex_Input!$H$12:$H$286,$Z44)=Repex),0)
*$DO44</f>
        <v>0</v>
      </c>
      <c r="DT44" s="43" cm="1">
        <f t="array" aca="1" ref="DT44" ca="1">IFERROR(INDEX(Forecast_Capex_Input!BS$12:BS$286,$Z44)
*(INDEX(Forecast_Capex_Input!$H$12:$H$286,$Z44)=Repex),0)
*$DO44</f>
        <v>0</v>
      </c>
      <c r="DV44" s="43" t="b" cm="1">
        <f t="array" aca="1" ref="DV44" ca="1">OR($G44=Forecast_Capex_Input!$BU$8:$BU$10)</f>
        <v>1</v>
      </c>
      <c r="DW44" s="43" cm="1">
        <f t="array" aca="1" ref="DW44" ca="1">IFERROR(INDEX(Forecast_Capex_Input!BV$12:BV$286,$Z44)
*(INDEX(Forecast_Capex_Input!$H$12:$H$286,$Z44)=Repex),0)
*$DV44</f>
        <v>0.78047517554349821</v>
      </c>
      <c r="DX44" s="43" cm="1">
        <f t="array" aca="1" ref="DX44" ca="1">IFERROR(INDEX(Forecast_Capex_Input!BW$12:BW$286,$Z44)
*(INDEX(Forecast_Capex_Input!$H$12:$H$286,$Z44)=Repex),0)
*$DV44</f>
        <v>0.17466501137238968</v>
      </c>
      <c r="DY44" s="43" cm="1">
        <f t="array" aca="1" ref="DY44" ca="1">IFERROR(INDEX(Forecast_Capex_Input!BX$12:BX$286,$Z44)
*(INDEX(Forecast_Capex_Input!$H$12:$H$286,$Z44)=Repex),0)
*$DV44</f>
        <v>4.4859813084112146E-2</v>
      </c>
      <c r="DZ44" s="43" cm="1">
        <f t="array" aca="1" ref="DZ44" ca="1">IFERROR(INDEX(Forecast_Capex_Input!BY$12:BY$286,$Z44)
*(INDEX(Forecast_Capex_Input!$H$12:$H$286,$Z44)=Repex),0)
*$DV44</f>
        <v>0</v>
      </c>
      <c r="EA44" s="43" cm="1">
        <f t="array" aca="1" ref="EA44" ca="1">IFERROR(INDEX(Forecast_Capex_Input!BZ$12:BZ$286,$Z44)
*(INDEX(Forecast_Capex_Input!$H$12:$H$286,$Z44)=Repex),0)
*$DV44</f>
        <v>0</v>
      </c>
      <c r="EB44" s="43" cm="1">
        <f t="array" aca="1" ref="EB44" ca="1">IFERROR(INDEX(Forecast_Capex_Input!CA$12:CA$286,$Z44)
*(INDEX(Forecast_Capex_Input!$H$12:$H$286,$Z44)=Repex),0)
*$DV44</f>
        <v>0</v>
      </c>
      <c r="EC44" s="43" cm="1">
        <f t="array" aca="1" ref="EC44" ca="1">IFERROR(INDEX(Forecast_Capex_Input!CB$12:CB$286,$Z44)
*(INDEX(Forecast_Capex_Input!$H$12:$H$286,$Z44)=Repex),0)
*$DV44</f>
        <v>0</v>
      </c>
      <c r="ED44" s="43" cm="1">
        <f t="array" aca="1" ref="ED44" ca="1">IFERROR(INDEX(Forecast_Capex_Input!CC$12:CC$286,$Z44)
*(INDEX(Forecast_Capex_Input!$H$12:$H$286,$Z44)=Repex),0)
*$DV44</f>
        <v>0</v>
      </c>
      <c r="EF44" s="86" t="str">
        <f t="shared" si="11"/>
        <v>N/A</v>
      </c>
      <c r="EG44" s="28" t="str">
        <f>IFERROR(RANK(EF44,EF$11:EF$1010,0)+COUNTIF(EF$11:EF44,EF44)-1,NA)</f>
        <v>N/A</v>
      </c>
    </row>
    <row r="45" spans="3:137" x14ac:dyDescent="0.2">
      <c r="C45" s="28">
        <f t="shared" si="12"/>
        <v>35</v>
      </c>
      <c r="D45" s="9" t="str" cm="1">
        <f t="array" ref="D45">IFERROR(INDEX(Forecast_Capex_Input!$D$12:$D$286,$Z45),NA)</f>
        <v>Kemps Creek Secondary Systems Renewal</v>
      </c>
      <c r="E45" s="24" t="b" cm="1">
        <f t="array" ref="E45">IF($Z45=NA,NA,INDEX(Forecast_Capex_Input!$E$12:$E$286,$Z45))</f>
        <v>1</v>
      </c>
      <c r="F45" s="9" t="str" cm="1">
        <f t="array" aca="1" ref="F45" ca="1">IFERROR(INDEX(General!$E$25:$E$26,$AA45),NA)</f>
        <v>Labour</v>
      </c>
      <c r="G45" s="9" t="str" cm="1">
        <f t="array" aca="1" ref="G45" ca="1">IFERROR(INDEX(Forecast_Capex_Input!$AI$11:$BB$11,$AC45),NA)</f>
        <v>Secondary Systems</v>
      </c>
      <c r="H45" s="50" cm="1">
        <f t="array" aca="1" ref="H45" ca="1">IFERROR(INDEX(Forecast_Capex_Input!$AI$12:$BB$286,$Z45,$AC45),NA)</f>
        <v>0.96665607221617544</v>
      </c>
      <c r="I45" s="150" t="str" cm="1">
        <f t="array" ref="I45">IFERROR(INDEX(Forecast_Capex_Input!$F$12:$F$286,$Z45),NA)</f>
        <v>Replacement Expenditure</v>
      </c>
      <c r="J45" s="150" t="str" cm="1">
        <f t="array" ref="J45">IFERROR(INDEX(Forecast_Capex_Input!G$12:G$286,$Z45),NA)</f>
        <v>Digital Infrastructure</v>
      </c>
      <c r="K45" s="150" t="str" cm="1">
        <f t="array" ref="K45">IFERROR(INDEX(Forecast_Capex_Input!H$12:H$286,$Z45),NA)</f>
        <v>Repex</v>
      </c>
      <c r="L45" s="150" t="str" cm="1">
        <f t="array" ref="L45">IFERROR(INDEX(Forecast_Capex_Input!I$12:I$286,$Z45),NA)</f>
        <v>N/A</v>
      </c>
      <c r="M45" s="150" t="str" cm="1">
        <f t="array" ref="M45">IFERROR(INDEX(Forecast_Capex_Input!J$12:J$286,$Z45),NA)</f>
        <v>N/A</v>
      </c>
      <c r="N45" s="150" t="str" cm="1">
        <f t="array" ref="N45">IFERROR(INDEX(Forecast_Capex_Input!K$12:K$286,$Z45),NA)</f>
        <v>DI - Protection systems</v>
      </c>
      <c r="O45" s="150" t="str" cm="1">
        <f t="array" ref="O45">IFERROR(INDEX(Forecast_Capex_Input!L$12:L$286,$Z45),NA)</f>
        <v>DI - Safe and Reliable Network</v>
      </c>
      <c r="P45" s="150" t="str" cm="1">
        <f t="array" ref="P45">IFERROR(INDEX(Forecast_Capex_Input!M$12:M$286,$Z45),NA)</f>
        <v>N/A</v>
      </c>
      <c r="Q45" s="24" t="str" cm="1">
        <f t="array" ref="Q45">IFERROR(INDEX(Forecast_Capex_Input!N$12:N$286,$Z45),NA)</f>
        <v>No</v>
      </c>
      <c r="R45" s="190" cm="1">
        <f t="array" ref="R45">IFERROR(INDEX(Forecast_Capex_Input!O$12:O$286,$Z45),0)</f>
        <v>0</v>
      </c>
      <c r="S45" s="24" t="str" cm="1">
        <f t="array" ref="S45">IFERROR(INDEX(Forecast_Capex_Input!P$12:P$286,$Z45),0)</f>
        <v>Safety security &amp; reliability</v>
      </c>
      <c r="T45" s="150" t="str" cm="1">
        <f t="array" aca="1" ref="T45" ca="1">IFERROR(INDEX(General!$K$91:$K$110,$AC45),NA)</f>
        <v>Secondary Systems (2018-23)</v>
      </c>
      <c r="U45" s="43" cm="1">
        <f t="array" aca="1" ref="U45" ca="1">IFERROR(
IF($F45=General!$E$25,INDEX(Forecast_Capex_Input!S$12:S$286,$Z45),
INDEX(Forecast_Capex_Input!T$12:T$286,$Z45)),0)</f>
        <v>0.14877138905940601</v>
      </c>
      <c r="V45" s="82" t="b">
        <f>IFERROR(INDEX(Overheads!$T$19:$T$26,MATCH($I45,Overheads!$E$19:$E$26,0)),FALSE)</f>
        <v>1</v>
      </c>
      <c r="W45" s="209" t="str" cm="1">
        <f t="array" ref="W45">IFERROR(
INDEX(Forecast_Capex_Input!CN$12:CN$286,$Z45),0)</f>
        <v>FY22</v>
      </c>
      <c r="X45" s="209">
        <f>IFERROR(
MATCH($W45,General!$L$39:$S$39,0),1)</f>
        <v>2</v>
      </c>
      <c r="Z45" s="28">
        <f>IFERROR(
IF(MATCH($C45,Forecast_Capex_Input!$CI$12:$CI$286,1)+1&gt;MAX(Forecast_Capex_Input!$C$12:$C$286),NA,
MATCH($C45,Forecast_Capex_Input!$CI$12:$CI$286,1)+1),1)</f>
        <v>17</v>
      </c>
      <c r="AA45" s="28" cm="1">
        <f t="array" aca="1" ref="AA45" ca="1">IFERROR(
IF(Z44&lt;&gt;Z45,1,
IF(COUNTIF(OFFSET(AA44,0,0,-INDEX(Forecast_Capex_Input!$CG$12:$CG$286,$Z45)),AA44)=INDEX(Forecast_Capex_Input!$CG$12:$CG$286,$Z45),AA44+1,AA44)),NA)</f>
        <v>1</v>
      </c>
      <c r="AB45" s="28" cm="1">
        <f t="array" ref="AB45">IFERROR($C45-IF($Z45=1,1,INDEX(Forecast_Capex_Input!$CI$12:$CI$286,$Z45-1))+1,NA)</f>
        <v>1</v>
      </c>
      <c r="AC45" s="28" cm="1">
        <f t="array" aca="1" ref="AC45" ca="1">IFERROR(IF(AA45=1,
INDEX(Forecast_Capex_Input!$AI$10:$BB$10,SMALL(IF(INDEX(Forecast_Capex_Input!$AI$12:$BB$286,$Z45,0)&gt;0,COLUMN(Forecast_Capex_Input!$AI$10:$BB$10)-COLUMN(Forecast_Capex_Input!$AI$12)+1),ROWS(OFFSET(AC44,0,0,-$AB45)))),
OFFSET(AC44,-INDEX(Forecast_Capex_Input!$CG$12:$CG$286,$Z45)+1,0)),NA)</f>
        <v>4</v>
      </c>
      <c r="AD45" s="28">
        <f t="shared" ca="1" si="9"/>
        <v>1</v>
      </c>
      <c r="AE45" s="82" t="b">
        <f t="shared" si="13"/>
        <v>0</v>
      </c>
      <c r="AF45" s="78" t="b">
        <v>0</v>
      </c>
      <c r="AG45" s="82" t="b">
        <f t="shared" si="10"/>
        <v>1</v>
      </c>
      <c r="AI45" s="55">
        <v>0</v>
      </c>
      <c r="AJ45" s="55">
        <v>0</v>
      </c>
      <c r="AK45" s="55">
        <v>0</v>
      </c>
      <c r="AL45" s="55">
        <v>0</v>
      </c>
      <c r="AM45" s="55">
        <v>0</v>
      </c>
      <c r="AN45" s="135">
        <v>0</v>
      </c>
      <c r="AP45" s="55">
        <v>0</v>
      </c>
      <c r="AQ45" s="55">
        <v>0</v>
      </c>
      <c r="AR45" s="55">
        <v>0</v>
      </c>
      <c r="AS45" s="55">
        <v>0</v>
      </c>
      <c r="AT45" s="55">
        <v>0</v>
      </c>
      <c r="AU45" s="135">
        <v>0</v>
      </c>
      <c r="AW45" s="55">
        <v>0</v>
      </c>
      <c r="AX45" s="55">
        <v>0</v>
      </c>
      <c r="AY45" s="55">
        <v>0</v>
      </c>
      <c r="AZ45" s="55">
        <v>0</v>
      </c>
      <c r="BA45" s="55">
        <v>0</v>
      </c>
      <c r="BB45" s="135">
        <v>0</v>
      </c>
      <c r="BD45" s="55">
        <v>0</v>
      </c>
      <c r="BE45" s="55">
        <v>0</v>
      </c>
      <c r="BF45" s="55">
        <v>0</v>
      </c>
      <c r="BG45" s="55">
        <v>0</v>
      </c>
      <c r="BH45" s="55">
        <v>0</v>
      </c>
      <c r="BI45" s="135">
        <v>0</v>
      </c>
      <c r="BK45" s="55">
        <v>0</v>
      </c>
      <c r="BL45" s="55">
        <v>0</v>
      </c>
      <c r="BM45" s="55">
        <v>0</v>
      </c>
      <c r="BN45" s="55">
        <v>0</v>
      </c>
      <c r="BO45" s="55">
        <v>0</v>
      </c>
      <c r="BP45" s="135">
        <v>0</v>
      </c>
      <c r="BR45" s="147">
        <v>0.1</v>
      </c>
      <c r="BS45" s="147">
        <v>0.11</v>
      </c>
      <c r="BT45" s="147">
        <v>0.14000000000000001</v>
      </c>
      <c r="BU45" s="147">
        <v>0.32</v>
      </c>
      <c r="BV45" s="147">
        <v>0.33</v>
      </c>
      <c r="BX45" s="55">
        <v>0</v>
      </c>
      <c r="BY45" s="55">
        <v>0</v>
      </c>
      <c r="BZ45" s="55">
        <v>0</v>
      </c>
      <c r="CA45" s="55">
        <v>0</v>
      </c>
      <c r="CB45" s="55">
        <v>0</v>
      </c>
      <c r="CC45" s="135">
        <v>0</v>
      </c>
      <c r="CE45" s="55">
        <v>0</v>
      </c>
      <c r="CF45" s="55">
        <v>0</v>
      </c>
      <c r="CG45" s="55">
        <v>0</v>
      </c>
      <c r="CH45" s="55">
        <v>0</v>
      </c>
      <c r="CI45" s="55">
        <v>0</v>
      </c>
      <c r="CJ45" s="135">
        <v>0</v>
      </c>
      <c r="CL45" s="55">
        <v>0</v>
      </c>
      <c r="CM45" s="55">
        <v>0</v>
      </c>
      <c r="CN45" s="55">
        <v>0</v>
      </c>
      <c r="CO45" s="55">
        <v>0</v>
      </c>
      <c r="CP45" s="55">
        <v>0</v>
      </c>
      <c r="CQ45" s="135">
        <v>0</v>
      </c>
      <c r="CS45" s="67">
        <v>0</v>
      </c>
      <c r="CT45" s="67">
        <v>0</v>
      </c>
      <c r="CU45" s="67">
        <v>0</v>
      </c>
      <c r="CV45" s="67">
        <v>0</v>
      </c>
      <c r="CW45" s="67">
        <v>0</v>
      </c>
      <c r="CX45" s="135">
        <v>0</v>
      </c>
      <c r="CZ45" s="55">
        <v>0</v>
      </c>
      <c r="DA45" s="55">
        <v>0</v>
      </c>
      <c r="DB45" s="55">
        <v>0</v>
      </c>
      <c r="DC45" s="55">
        <v>0</v>
      </c>
      <c r="DD45" s="55">
        <v>0</v>
      </c>
      <c r="DE45" s="135">
        <v>0</v>
      </c>
      <c r="DG45" s="43" t="b" cm="1">
        <f t="array" aca="1" ref="DG45" ca="1">OR($G45=Forecast_Capex_Input!$BF$8:$BF$10)</f>
        <v>0</v>
      </c>
      <c r="DH45" s="43" cm="1">
        <f t="array" aca="1" ref="DH45" ca="1">IFERROR(INDEX(Forecast_Capex_Input!BG$12:BG$286,$Z45)
*(INDEX(Forecast_Capex_Input!$H$12:$H$286,$Z45)=Repex),0)
*$DG45</f>
        <v>0</v>
      </c>
      <c r="DI45" s="43" cm="1">
        <f t="array" aca="1" ref="DI45" ca="1">IFERROR(INDEX(Forecast_Capex_Input!BH$12:BH$286,$Z45)
*(INDEX(Forecast_Capex_Input!$H$12:$H$286,$Z45)=Repex),0)
*$DG45</f>
        <v>0</v>
      </c>
      <c r="DJ45" s="43" cm="1">
        <f t="array" aca="1" ref="DJ45" ca="1">IFERROR(INDEX(Forecast_Capex_Input!BI$12:BI$286,$Z45)
*(INDEX(Forecast_Capex_Input!$H$12:$H$286,$Z45)=Repex),0)
*$DG45</f>
        <v>0</v>
      </c>
      <c r="DK45" s="43" cm="1">
        <f t="array" aca="1" ref="DK45" ca="1">IFERROR(INDEX(Forecast_Capex_Input!BJ$12:BJ$286,$Z45)
*(INDEX(Forecast_Capex_Input!$H$12:$H$286,$Z45)=Repex),0)
*$DG45</f>
        <v>0</v>
      </c>
      <c r="DL45" s="43" cm="1">
        <f t="array" aca="1" ref="DL45" ca="1">IFERROR(INDEX(Forecast_Capex_Input!BK$12:BK$286,$Z45)
*(INDEX(Forecast_Capex_Input!$H$12:$H$286,$Z45)=Repex),0)
*$DG45</f>
        <v>0</v>
      </c>
      <c r="DM45" s="43" cm="1">
        <f t="array" aca="1" ref="DM45" ca="1">IFERROR(INDEX(Forecast_Capex_Input!BL$12:BL$286,$Z45)
*(INDEX(Forecast_Capex_Input!$H$12:$H$286,$Z45)=Repex),0)
*$DG45</f>
        <v>0</v>
      </c>
      <c r="DO45" s="43" t="b" cm="1">
        <f t="array" aca="1" ref="DO45" ca="1">OR($G45=Forecast_Capex_Input!$BN$8:$BN$9)</f>
        <v>0</v>
      </c>
      <c r="DP45" s="43" cm="1">
        <f t="array" aca="1" ref="DP45" ca="1">IFERROR(INDEX(Forecast_Capex_Input!BO$12:BO$286,$Z45)
*(INDEX(Forecast_Capex_Input!$H$12:$H$286,$Z45)=Repex),0)
*$DO45</f>
        <v>0</v>
      </c>
      <c r="DQ45" s="43" cm="1">
        <f t="array" aca="1" ref="DQ45" ca="1">IFERROR(INDEX(Forecast_Capex_Input!BP$12:BP$286,$Z45)
*(INDEX(Forecast_Capex_Input!$H$12:$H$286,$Z45)=Repex),0)
*$DO45</f>
        <v>0</v>
      </c>
      <c r="DR45" s="43" cm="1">
        <f t="array" aca="1" ref="DR45" ca="1">IFERROR(INDEX(Forecast_Capex_Input!BQ$12:BQ$286,$Z45)
*(INDEX(Forecast_Capex_Input!$H$12:$H$286,$Z45)=Repex),0)
*$DO45</f>
        <v>0</v>
      </c>
      <c r="DS45" s="43" cm="1">
        <f t="array" aca="1" ref="DS45" ca="1">IFERROR(INDEX(Forecast_Capex_Input!BR$12:BR$286,$Z45)
*(INDEX(Forecast_Capex_Input!$H$12:$H$286,$Z45)=Repex),0)
*$DO45</f>
        <v>0</v>
      </c>
      <c r="DT45" s="43" cm="1">
        <f t="array" aca="1" ref="DT45" ca="1">IFERROR(INDEX(Forecast_Capex_Input!BS$12:BS$286,$Z45)
*(INDEX(Forecast_Capex_Input!$H$12:$H$286,$Z45)=Repex),0)
*$DO45</f>
        <v>0</v>
      </c>
      <c r="DV45" s="43" t="b" cm="1">
        <f t="array" aca="1" ref="DV45" ca="1">OR($G45=Forecast_Capex_Input!$BU$8:$BU$10)</f>
        <v>1</v>
      </c>
      <c r="DW45" s="43" cm="1">
        <f t="array" aca="1" ref="DW45" ca="1">IFERROR(INDEX(Forecast_Capex_Input!BV$12:BV$286,$Z45)
*(INDEX(Forecast_Capex_Input!$H$12:$H$286,$Z45)=Repex),0)
*$DV45</f>
        <v>0.86626295319957602</v>
      </c>
      <c r="DX45" s="43" cm="1">
        <f t="array" aca="1" ref="DX45" ca="1">IFERROR(INDEX(Forecast_Capex_Input!BW$12:BW$286,$Z45)
*(INDEX(Forecast_Capex_Input!$H$12:$H$286,$Z45)=Repex),0)
*$DV45</f>
        <v>0.10039311901659945</v>
      </c>
      <c r="DY45" s="43" cm="1">
        <f t="array" aca="1" ref="DY45" ca="1">IFERROR(INDEX(Forecast_Capex_Input!BX$12:BX$286,$Z45)
*(INDEX(Forecast_Capex_Input!$H$12:$H$286,$Z45)=Repex),0)
*$DV45</f>
        <v>0</v>
      </c>
      <c r="DZ45" s="43" cm="1">
        <f t="array" aca="1" ref="DZ45" ca="1">IFERROR(INDEX(Forecast_Capex_Input!BY$12:BY$286,$Z45)
*(INDEX(Forecast_Capex_Input!$H$12:$H$286,$Z45)=Repex),0)
*$DV45</f>
        <v>0</v>
      </c>
      <c r="EA45" s="43" cm="1">
        <f t="array" aca="1" ref="EA45" ca="1">IFERROR(INDEX(Forecast_Capex_Input!BZ$12:BZ$286,$Z45)
*(INDEX(Forecast_Capex_Input!$H$12:$H$286,$Z45)=Repex),0)
*$DV45</f>
        <v>3.3343927783824549E-2</v>
      </c>
      <c r="EB45" s="43" cm="1">
        <f t="array" aca="1" ref="EB45" ca="1">IFERROR(INDEX(Forecast_Capex_Input!CA$12:CA$286,$Z45)
*(INDEX(Forecast_Capex_Input!$H$12:$H$286,$Z45)=Repex),0)
*$DV45</f>
        <v>0</v>
      </c>
      <c r="EC45" s="43" cm="1">
        <f t="array" aca="1" ref="EC45" ca="1">IFERROR(INDEX(Forecast_Capex_Input!CB$12:CB$286,$Z45)
*(INDEX(Forecast_Capex_Input!$H$12:$H$286,$Z45)=Repex),0)
*$DV45</f>
        <v>0</v>
      </c>
      <c r="ED45" s="43" cm="1">
        <f t="array" aca="1" ref="ED45" ca="1">IFERROR(INDEX(Forecast_Capex_Input!CC$12:CC$286,$Z45)
*(INDEX(Forecast_Capex_Input!$H$12:$H$286,$Z45)=Repex),0)
*$DV45</f>
        <v>0</v>
      </c>
      <c r="EF45" s="86" t="str">
        <f t="shared" si="11"/>
        <v>N/A</v>
      </c>
      <c r="EG45" s="28" t="str">
        <f>IFERROR(RANK(EF45,EF$11:EF$1010,0)+COUNTIF(EF$11:EF45,EF45)-1,NA)</f>
        <v>N/A</v>
      </c>
    </row>
    <row r="46" spans="3:137" x14ac:dyDescent="0.2">
      <c r="C46" s="28">
        <f t="shared" si="12"/>
        <v>36</v>
      </c>
      <c r="D46" s="9" t="str" cm="1">
        <f t="array" ref="D46">IFERROR(INDEX(Forecast_Capex_Input!$D$12:$D$286,$Z46),NA)</f>
        <v>Kemps Creek Secondary Systems Renewal</v>
      </c>
      <c r="E46" s="24" t="b" cm="1">
        <f t="array" ref="E46">IF($Z46=NA,NA,INDEX(Forecast_Capex_Input!$E$12:$E$286,$Z46))</f>
        <v>1</v>
      </c>
      <c r="F46" s="9" t="str" cm="1">
        <f t="array" aca="1" ref="F46" ca="1">IFERROR(INDEX(General!$E$25:$E$26,$AA46),NA)</f>
        <v>Labour</v>
      </c>
      <c r="G46" s="9" t="str" cm="1">
        <f t="array" aca="1" ref="G46" ca="1">IFERROR(INDEX(Forecast_Capex_Input!$AI$11:$BB$11,$AC46),NA)</f>
        <v>Communications (short life)</v>
      </c>
      <c r="H46" s="50" cm="1">
        <f t="array" aca="1" ref="H46" ca="1">IFERROR(INDEX(Forecast_Capex_Input!$AI$12:$BB$286,$Z46,$AC46),NA)</f>
        <v>3.3343927783824549E-2</v>
      </c>
      <c r="I46" s="150" t="str" cm="1">
        <f t="array" ref="I46">IFERROR(INDEX(Forecast_Capex_Input!$F$12:$F$286,$Z46),NA)</f>
        <v>Replacement Expenditure</v>
      </c>
      <c r="J46" s="150" t="str" cm="1">
        <f t="array" ref="J46">IFERROR(INDEX(Forecast_Capex_Input!G$12:G$286,$Z46),NA)</f>
        <v>Digital Infrastructure</v>
      </c>
      <c r="K46" s="150" t="str" cm="1">
        <f t="array" ref="K46">IFERROR(INDEX(Forecast_Capex_Input!H$12:H$286,$Z46),NA)</f>
        <v>Repex</v>
      </c>
      <c r="L46" s="150" t="str" cm="1">
        <f t="array" ref="L46">IFERROR(INDEX(Forecast_Capex_Input!I$12:I$286,$Z46),NA)</f>
        <v>N/A</v>
      </c>
      <c r="M46" s="150" t="str" cm="1">
        <f t="array" ref="M46">IFERROR(INDEX(Forecast_Capex_Input!J$12:J$286,$Z46),NA)</f>
        <v>N/A</v>
      </c>
      <c r="N46" s="150" t="str" cm="1">
        <f t="array" ref="N46">IFERROR(INDEX(Forecast_Capex_Input!K$12:K$286,$Z46),NA)</f>
        <v>DI - Protection systems</v>
      </c>
      <c r="O46" s="150" t="str" cm="1">
        <f t="array" ref="O46">IFERROR(INDEX(Forecast_Capex_Input!L$12:L$286,$Z46),NA)</f>
        <v>DI - Safe and Reliable Network</v>
      </c>
      <c r="P46" s="150" t="str" cm="1">
        <f t="array" ref="P46">IFERROR(INDEX(Forecast_Capex_Input!M$12:M$286,$Z46),NA)</f>
        <v>N/A</v>
      </c>
      <c r="Q46" s="24" t="str" cm="1">
        <f t="array" ref="Q46">IFERROR(INDEX(Forecast_Capex_Input!N$12:N$286,$Z46),NA)</f>
        <v>No</v>
      </c>
      <c r="R46" s="190" cm="1">
        <f t="array" ref="R46">IFERROR(INDEX(Forecast_Capex_Input!O$12:O$286,$Z46),0)</f>
        <v>0</v>
      </c>
      <c r="S46" s="24" t="str" cm="1">
        <f t="array" ref="S46">IFERROR(INDEX(Forecast_Capex_Input!P$12:P$286,$Z46),0)</f>
        <v>Safety security &amp; reliability</v>
      </c>
      <c r="T46" s="150" t="str" cm="1">
        <f t="array" aca="1" ref="T46" ca="1">IFERROR(INDEX(General!$K$91:$K$110,$AC46),NA)</f>
        <v>Communications (short life) (2018 onwards)</v>
      </c>
      <c r="U46" s="43" cm="1">
        <f t="array" aca="1" ref="U46" ca="1">IFERROR(
IF($F46=General!$E$25,INDEX(Forecast_Capex_Input!S$12:S$286,$Z46),
INDEX(Forecast_Capex_Input!T$12:T$286,$Z46)),0)</f>
        <v>0.14877138905940601</v>
      </c>
      <c r="V46" s="82" t="b">
        <f>IFERROR(INDEX(Overheads!$T$19:$T$26,MATCH($I46,Overheads!$E$19:$E$26,0)),FALSE)</f>
        <v>1</v>
      </c>
      <c r="W46" s="209" t="str" cm="1">
        <f t="array" ref="W46">IFERROR(
INDEX(Forecast_Capex_Input!CN$12:CN$286,$Z46),0)</f>
        <v>FY22</v>
      </c>
      <c r="X46" s="209">
        <f>IFERROR(
MATCH($W46,General!$L$39:$S$39,0),1)</f>
        <v>2</v>
      </c>
      <c r="Z46" s="28">
        <f>IFERROR(
IF(MATCH($C46,Forecast_Capex_Input!$CI$12:$CI$286,1)+1&gt;MAX(Forecast_Capex_Input!$C$12:$C$286),NA,
MATCH($C46,Forecast_Capex_Input!$CI$12:$CI$286,1)+1),1)</f>
        <v>17</v>
      </c>
      <c r="AA46" s="28" cm="1">
        <f t="array" aca="1" ref="AA46" ca="1">IFERROR(
IF(Z45&lt;&gt;Z46,1,
IF(COUNTIF(OFFSET(AA45,0,0,-INDEX(Forecast_Capex_Input!$CG$12:$CG$286,$Z46)),AA45)=INDEX(Forecast_Capex_Input!$CG$12:$CG$286,$Z46),AA45+1,AA45)),NA)</f>
        <v>1</v>
      </c>
      <c r="AB46" s="28" cm="1">
        <f t="array" ref="AB46">IFERROR($C46-IF($Z46=1,1,INDEX(Forecast_Capex_Input!$CI$12:$CI$286,$Z46-1))+1,NA)</f>
        <v>2</v>
      </c>
      <c r="AC46" s="28" cm="1">
        <f t="array" aca="1" ref="AC46" ca="1">IFERROR(IF(AA46=1,
INDEX(Forecast_Capex_Input!$AI$10:$BB$10,SMALL(IF(INDEX(Forecast_Capex_Input!$AI$12:$BB$286,$Z46,0)&gt;0,COLUMN(Forecast_Capex_Input!$AI$10:$BB$10)-COLUMN(Forecast_Capex_Input!$AI$12)+1),ROWS(OFFSET(AC45,0,0,-$AB46)))),
OFFSET(AC45,-INDEX(Forecast_Capex_Input!$CG$12:$CG$286,$Z46)+1,0)),NA)</f>
        <v>5</v>
      </c>
      <c r="AD46" s="28">
        <f t="shared" ca="1" si="9"/>
        <v>1</v>
      </c>
      <c r="AE46" s="82" t="b">
        <f t="shared" si="13"/>
        <v>0</v>
      </c>
      <c r="AF46" s="78" t="b">
        <v>0</v>
      </c>
      <c r="AG46" s="82" t="b">
        <f t="shared" si="10"/>
        <v>1</v>
      </c>
      <c r="AI46" s="55">
        <v>0</v>
      </c>
      <c r="AJ46" s="55">
        <v>0</v>
      </c>
      <c r="AK46" s="55">
        <v>0</v>
      </c>
      <c r="AL46" s="55">
        <v>0</v>
      </c>
      <c r="AM46" s="55">
        <v>0</v>
      </c>
      <c r="AN46" s="135">
        <v>0</v>
      </c>
      <c r="AP46" s="55">
        <v>0</v>
      </c>
      <c r="AQ46" s="55">
        <v>0</v>
      </c>
      <c r="AR46" s="55">
        <v>0</v>
      </c>
      <c r="AS46" s="55">
        <v>0</v>
      </c>
      <c r="AT46" s="55">
        <v>0</v>
      </c>
      <c r="AU46" s="135">
        <v>0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135">
        <v>0</v>
      </c>
      <c r="BD46" s="55">
        <v>0</v>
      </c>
      <c r="BE46" s="55">
        <v>0</v>
      </c>
      <c r="BF46" s="55">
        <v>0</v>
      </c>
      <c r="BG46" s="55">
        <v>0</v>
      </c>
      <c r="BH46" s="55">
        <v>0</v>
      </c>
      <c r="BI46" s="135">
        <v>0</v>
      </c>
      <c r="BK46" s="55">
        <v>0</v>
      </c>
      <c r="BL46" s="55">
        <v>0</v>
      </c>
      <c r="BM46" s="55">
        <v>0</v>
      </c>
      <c r="BN46" s="55">
        <v>0</v>
      </c>
      <c r="BO46" s="55">
        <v>0</v>
      </c>
      <c r="BP46" s="135">
        <v>0</v>
      </c>
      <c r="BR46" s="147">
        <v>0.1</v>
      </c>
      <c r="BS46" s="147">
        <v>0.11</v>
      </c>
      <c r="BT46" s="147">
        <v>0.14000000000000001</v>
      </c>
      <c r="BU46" s="147">
        <v>0.32</v>
      </c>
      <c r="BV46" s="147">
        <v>0.33</v>
      </c>
      <c r="BX46" s="55">
        <v>0</v>
      </c>
      <c r="BY46" s="55">
        <v>0</v>
      </c>
      <c r="BZ46" s="55">
        <v>0</v>
      </c>
      <c r="CA46" s="55">
        <v>0</v>
      </c>
      <c r="CB46" s="55">
        <v>0</v>
      </c>
      <c r="CC46" s="135">
        <v>0</v>
      </c>
      <c r="CE46" s="55">
        <v>0</v>
      </c>
      <c r="CF46" s="55">
        <v>0</v>
      </c>
      <c r="CG46" s="55">
        <v>0</v>
      </c>
      <c r="CH46" s="55">
        <v>0</v>
      </c>
      <c r="CI46" s="55">
        <v>0</v>
      </c>
      <c r="CJ46" s="135">
        <v>0</v>
      </c>
      <c r="CL46" s="55">
        <v>0</v>
      </c>
      <c r="CM46" s="55">
        <v>0</v>
      </c>
      <c r="CN46" s="55">
        <v>0</v>
      </c>
      <c r="CO46" s="55">
        <v>0</v>
      </c>
      <c r="CP46" s="55">
        <v>0</v>
      </c>
      <c r="CQ46" s="135">
        <v>0</v>
      </c>
      <c r="CS46" s="67">
        <v>0</v>
      </c>
      <c r="CT46" s="67">
        <v>0</v>
      </c>
      <c r="CU46" s="67">
        <v>0</v>
      </c>
      <c r="CV46" s="67">
        <v>0</v>
      </c>
      <c r="CW46" s="67">
        <v>0</v>
      </c>
      <c r="CX46" s="135">
        <v>0</v>
      </c>
      <c r="CZ46" s="55">
        <v>0</v>
      </c>
      <c r="DA46" s="55">
        <v>0</v>
      </c>
      <c r="DB46" s="55">
        <v>0</v>
      </c>
      <c r="DC46" s="55">
        <v>0</v>
      </c>
      <c r="DD46" s="55">
        <v>0</v>
      </c>
      <c r="DE46" s="135">
        <v>0</v>
      </c>
      <c r="DG46" s="43" t="b" cm="1">
        <f t="array" aca="1" ref="DG46" ca="1">OR($G46=Forecast_Capex_Input!$BF$8:$BF$10)</f>
        <v>0</v>
      </c>
      <c r="DH46" s="43" cm="1">
        <f t="array" aca="1" ref="DH46" ca="1">IFERROR(INDEX(Forecast_Capex_Input!BG$12:BG$286,$Z46)
*(INDEX(Forecast_Capex_Input!$H$12:$H$286,$Z46)=Repex),0)
*$DG46</f>
        <v>0</v>
      </c>
      <c r="DI46" s="43" cm="1">
        <f t="array" aca="1" ref="DI46" ca="1">IFERROR(INDEX(Forecast_Capex_Input!BH$12:BH$286,$Z46)
*(INDEX(Forecast_Capex_Input!$H$12:$H$286,$Z46)=Repex),0)
*$DG46</f>
        <v>0</v>
      </c>
      <c r="DJ46" s="43" cm="1">
        <f t="array" aca="1" ref="DJ46" ca="1">IFERROR(INDEX(Forecast_Capex_Input!BI$12:BI$286,$Z46)
*(INDEX(Forecast_Capex_Input!$H$12:$H$286,$Z46)=Repex),0)
*$DG46</f>
        <v>0</v>
      </c>
      <c r="DK46" s="43" cm="1">
        <f t="array" aca="1" ref="DK46" ca="1">IFERROR(INDEX(Forecast_Capex_Input!BJ$12:BJ$286,$Z46)
*(INDEX(Forecast_Capex_Input!$H$12:$H$286,$Z46)=Repex),0)
*$DG46</f>
        <v>0</v>
      </c>
      <c r="DL46" s="43" cm="1">
        <f t="array" aca="1" ref="DL46" ca="1">IFERROR(INDEX(Forecast_Capex_Input!BK$12:BK$286,$Z46)
*(INDEX(Forecast_Capex_Input!$H$12:$H$286,$Z46)=Repex),0)
*$DG46</f>
        <v>0</v>
      </c>
      <c r="DM46" s="43" cm="1">
        <f t="array" aca="1" ref="DM46" ca="1">IFERROR(INDEX(Forecast_Capex_Input!BL$12:BL$286,$Z46)
*(INDEX(Forecast_Capex_Input!$H$12:$H$286,$Z46)=Repex),0)
*$DG46</f>
        <v>0</v>
      </c>
      <c r="DO46" s="43" t="b" cm="1">
        <f t="array" aca="1" ref="DO46" ca="1">OR($G46=Forecast_Capex_Input!$BN$8:$BN$9)</f>
        <v>0</v>
      </c>
      <c r="DP46" s="43" cm="1">
        <f t="array" aca="1" ref="DP46" ca="1">IFERROR(INDEX(Forecast_Capex_Input!BO$12:BO$286,$Z46)
*(INDEX(Forecast_Capex_Input!$H$12:$H$286,$Z46)=Repex),0)
*$DO46</f>
        <v>0</v>
      </c>
      <c r="DQ46" s="43" cm="1">
        <f t="array" aca="1" ref="DQ46" ca="1">IFERROR(INDEX(Forecast_Capex_Input!BP$12:BP$286,$Z46)
*(INDEX(Forecast_Capex_Input!$H$12:$H$286,$Z46)=Repex),0)
*$DO46</f>
        <v>0</v>
      </c>
      <c r="DR46" s="43" cm="1">
        <f t="array" aca="1" ref="DR46" ca="1">IFERROR(INDEX(Forecast_Capex_Input!BQ$12:BQ$286,$Z46)
*(INDEX(Forecast_Capex_Input!$H$12:$H$286,$Z46)=Repex),0)
*$DO46</f>
        <v>0</v>
      </c>
      <c r="DS46" s="43" cm="1">
        <f t="array" aca="1" ref="DS46" ca="1">IFERROR(INDEX(Forecast_Capex_Input!BR$12:BR$286,$Z46)
*(INDEX(Forecast_Capex_Input!$H$12:$H$286,$Z46)=Repex),0)
*$DO46</f>
        <v>0</v>
      </c>
      <c r="DT46" s="43" cm="1">
        <f t="array" aca="1" ref="DT46" ca="1">IFERROR(INDEX(Forecast_Capex_Input!BS$12:BS$286,$Z46)
*(INDEX(Forecast_Capex_Input!$H$12:$H$286,$Z46)=Repex),0)
*$DO46</f>
        <v>0</v>
      </c>
      <c r="DV46" s="43" t="b" cm="1">
        <f t="array" aca="1" ref="DV46" ca="1">OR($G46=Forecast_Capex_Input!$BU$8:$BU$10)</f>
        <v>1</v>
      </c>
      <c r="DW46" s="43" cm="1">
        <f t="array" aca="1" ref="DW46" ca="1">IFERROR(INDEX(Forecast_Capex_Input!BV$12:BV$286,$Z46)
*(INDEX(Forecast_Capex_Input!$H$12:$H$286,$Z46)=Repex),0)
*$DV46</f>
        <v>0.86626295319957602</v>
      </c>
      <c r="DX46" s="43" cm="1">
        <f t="array" aca="1" ref="DX46" ca="1">IFERROR(INDEX(Forecast_Capex_Input!BW$12:BW$286,$Z46)
*(INDEX(Forecast_Capex_Input!$H$12:$H$286,$Z46)=Repex),0)
*$DV46</f>
        <v>0.10039311901659945</v>
      </c>
      <c r="DY46" s="43" cm="1">
        <f t="array" aca="1" ref="DY46" ca="1">IFERROR(INDEX(Forecast_Capex_Input!BX$12:BX$286,$Z46)
*(INDEX(Forecast_Capex_Input!$H$12:$H$286,$Z46)=Repex),0)
*$DV46</f>
        <v>0</v>
      </c>
      <c r="DZ46" s="43" cm="1">
        <f t="array" aca="1" ref="DZ46" ca="1">IFERROR(INDEX(Forecast_Capex_Input!BY$12:BY$286,$Z46)
*(INDEX(Forecast_Capex_Input!$H$12:$H$286,$Z46)=Repex),0)
*$DV46</f>
        <v>0</v>
      </c>
      <c r="EA46" s="43" cm="1">
        <f t="array" aca="1" ref="EA46" ca="1">IFERROR(INDEX(Forecast_Capex_Input!BZ$12:BZ$286,$Z46)
*(INDEX(Forecast_Capex_Input!$H$12:$H$286,$Z46)=Repex),0)
*$DV46</f>
        <v>3.3343927783824549E-2</v>
      </c>
      <c r="EB46" s="43" cm="1">
        <f t="array" aca="1" ref="EB46" ca="1">IFERROR(INDEX(Forecast_Capex_Input!CA$12:CA$286,$Z46)
*(INDEX(Forecast_Capex_Input!$H$12:$H$286,$Z46)=Repex),0)
*$DV46</f>
        <v>0</v>
      </c>
      <c r="EC46" s="43" cm="1">
        <f t="array" aca="1" ref="EC46" ca="1">IFERROR(INDEX(Forecast_Capex_Input!CB$12:CB$286,$Z46)
*(INDEX(Forecast_Capex_Input!$H$12:$H$286,$Z46)=Repex),0)
*$DV46</f>
        <v>0</v>
      </c>
      <c r="ED46" s="43" cm="1">
        <f t="array" aca="1" ref="ED46" ca="1">IFERROR(INDEX(Forecast_Capex_Input!CC$12:CC$286,$Z46)
*(INDEX(Forecast_Capex_Input!$H$12:$H$286,$Z46)=Repex),0)
*$DV46</f>
        <v>0</v>
      </c>
      <c r="EF46" s="86" t="str">
        <f t="shared" si="11"/>
        <v>N/A</v>
      </c>
      <c r="EG46" s="28" t="str">
        <f>IFERROR(RANK(EF46,EF$11:EF$1010,0)+COUNTIF(EF$11:EF46,EF46)-1,NA)</f>
        <v>N/A</v>
      </c>
    </row>
    <row r="47" spans="3:137" x14ac:dyDescent="0.2">
      <c r="C47" s="28">
        <f t="shared" si="12"/>
        <v>37</v>
      </c>
      <c r="D47" s="9" t="str" cm="1">
        <f t="array" ref="D47">IFERROR(INDEX(Forecast_Capex_Input!$D$12:$D$286,$Z47),NA)</f>
        <v>Kemps Creek Secondary Systems Renewal</v>
      </c>
      <c r="E47" s="24" t="b" cm="1">
        <f t="array" ref="E47">IF($Z47=NA,NA,INDEX(Forecast_Capex_Input!$E$12:$E$286,$Z47))</f>
        <v>1</v>
      </c>
      <c r="F47" s="9" t="str" cm="1">
        <f t="array" aca="1" ref="F47" ca="1">IFERROR(INDEX(General!$E$25:$E$26,$AA47),NA)</f>
        <v>Non-Labour</v>
      </c>
      <c r="G47" s="9" t="str" cm="1">
        <f t="array" aca="1" ref="G47" ca="1">IFERROR(INDEX(Forecast_Capex_Input!$AI$11:$BB$11,$AC47),NA)</f>
        <v>Secondary Systems</v>
      </c>
      <c r="H47" s="50" cm="1">
        <f t="array" aca="1" ref="H47" ca="1">IFERROR(INDEX(Forecast_Capex_Input!$AI$12:$BB$286,$Z47,$AC47),NA)</f>
        <v>0.96665607221617544</v>
      </c>
      <c r="I47" s="150" t="str" cm="1">
        <f t="array" ref="I47">IFERROR(INDEX(Forecast_Capex_Input!$F$12:$F$286,$Z47),NA)</f>
        <v>Replacement Expenditure</v>
      </c>
      <c r="J47" s="150" t="str" cm="1">
        <f t="array" ref="J47">IFERROR(INDEX(Forecast_Capex_Input!G$12:G$286,$Z47),NA)</f>
        <v>Digital Infrastructure</v>
      </c>
      <c r="K47" s="150" t="str" cm="1">
        <f t="array" ref="K47">IFERROR(INDEX(Forecast_Capex_Input!H$12:H$286,$Z47),NA)</f>
        <v>Repex</v>
      </c>
      <c r="L47" s="150" t="str" cm="1">
        <f t="array" ref="L47">IFERROR(INDEX(Forecast_Capex_Input!I$12:I$286,$Z47),NA)</f>
        <v>N/A</v>
      </c>
      <c r="M47" s="150" t="str" cm="1">
        <f t="array" ref="M47">IFERROR(INDEX(Forecast_Capex_Input!J$12:J$286,$Z47),NA)</f>
        <v>N/A</v>
      </c>
      <c r="N47" s="150" t="str" cm="1">
        <f t="array" ref="N47">IFERROR(INDEX(Forecast_Capex_Input!K$12:K$286,$Z47),NA)</f>
        <v>DI - Protection systems</v>
      </c>
      <c r="O47" s="150" t="str" cm="1">
        <f t="array" ref="O47">IFERROR(INDEX(Forecast_Capex_Input!L$12:L$286,$Z47),NA)</f>
        <v>DI - Safe and Reliable Network</v>
      </c>
      <c r="P47" s="150" t="str" cm="1">
        <f t="array" ref="P47">IFERROR(INDEX(Forecast_Capex_Input!M$12:M$286,$Z47),NA)</f>
        <v>N/A</v>
      </c>
      <c r="Q47" s="24" t="str" cm="1">
        <f t="array" ref="Q47">IFERROR(INDEX(Forecast_Capex_Input!N$12:N$286,$Z47),NA)</f>
        <v>No</v>
      </c>
      <c r="R47" s="190" cm="1">
        <f t="array" ref="R47">IFERROR(INDEX(Forecast_Capex_Input!O$12:O$286,$Z47),0)</f>
        <v>0</v>
      </c>
      <c r="S47" s="24" t="str" cm="1">
        <f t="array" ref="S47">IFERROR(INDEX(Forecast_Capex_Input!P$12:P$286,$Z47),0)</f>
        <v>Safety security &amp; reliability</v>
      </c>
      <c r="T47" s="150" t="str" cm="1">
        <f t="array" aca="1" ref="T47" ca="1">IFERROR(INDEX(General!$K$91:$K$110,$AC47),NA)</f>
        <v>Secondary Systems (2018-23)</v>
      </c>
      <c r="U47" s="43" cm="1">
        <f t="array" aca="1" ref="U47" ca="1">IFERROR(
IF($F47=General!$E$25,INDEX(Forecast_Capex_Input!S$12:S$286,$Z47),
INDEX(Forecast_Capex_Input!T$12:T$286,$Z47)),0)</f>
        <v>0.85122861094059399</v>
      </c>
      <c r="V47" s="82" t="b">
        <f>IFERROR(INDEX(Overheads!$T$19:$T$26,MATCH($I47,Overheads!$E$19:$E$26,0)),FALSE)</f>
        <v>1</v>
      </c>
      <c r="W47" s="209" t="str" cm="1">
        <f t="array" ref="W47">IFERROR(
INDEX(Forecast_Capex_Input!CN$12:CN$286,$Z47),0)</f>
        <v>FY22</v>
      </c>
      <c r="X47" s="209">
        <f>IFERROR(
MATCH($W47,General!$L$39:$S$39,0),1)</f>
        <v>2</v>
      </c>
      <c r="Z47" s="28">
        <f>IFERROR(
IF(MATCH($C47,Forecast_Capex_Input!$CI$12:$CI$286,1)+1&gt;MAX(Forecast_Capex_Input!$C$12:$C$286),NA,
MATCH($C47,Forecast_Capex_Input!$CI$12:$CI$286,1)+1),1)</f>
        <v>17</v>
      </c>
      <c r="AA47" s="28" cm="1">
        <f t="array" aca="1" ref="AA47" ca="1">IFERROR(
IF(Z46&lt;&gt;Z47,1,
IF(COUNTIF(OFFSET(AA46,0,0,-INDEX(Forecast_Capex_Input!$CG$12:$CG$286,$Z47)),AA46)=INDEX(Forecast_Capex_Input!$CG$12:$CG$286,$Z47),AA46+1,AA46)),NA)</f>
        <v>2</v>
      </c>
      <c r="AB47" s="28" cm="1">
        <f t="array" ref="AB47">IFERROR($C47-IF($Z47=1,1,INDEX(Forecast_Capex_Input!$CI$12:$CI$286,$Z47-1))+1,NA)</f>
        <v>3</v>
      </c>
      <c r="AC47" s="28" cm="1">
        <f t="array" aca="1" ref="AC47" ca="1">IFERROR(IF(AA47=1,
INDEX(Forecast_Capex_Input!$AI$10:$BB$10,SMALL(IF(INDEX(Forecast_Capex_Input!$AI$12:$BB$286,$Z47,0)&gt;0,COLUMN(Forecast_Capex_Input!$AI$10:$BB$10)-COLUMN(Forecast_Capex_Input!$AI$12)+1),ROWS(OFFSET(AC46,0,0,-$AB47)))),
OFFSET(AC46,-INDEX(Forecast_Capex_Input!$CG$12:$CG$286,$Z47)+1,0)),NA)</f>
        <v>4</v>
      </c>
      <c r="AD47" s="28">
        <f t="shared" ca="1" si="9"/>
        <v>2</v>
      </c>
      <c r="AE47" s="82" t="b">
        <f t="shared" si="13"/>
        <v>0</v>
      </c>
      <c r="AF47" s="78" t="b">
        <v>0</v>
      </c>
      <c r="AG47" s="82" t="b">
        <f t="shared" si="10"/>
        <v>1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135">
        <v>0</v>
      </c>
      <c r="AP47" s="55">
        <v>0</v>
      </c>
      <c r="AQ47" s="55">
        <v>0</v>
      </c>
      <c r="AR47" s="55">
        <v>0</v>
      </c>
      <c r="AS47" s="55">
        <v>0</v>
      </c>
      <c r="AT47" s="55">
        <v>0</v>
      </c>
      <c r="AU47" s="13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135">
        <v>0</v>
      </c>
      <c r="BD47" s="55">
        <v>0</v>
      </c>
      <c r="BE47" s="55">
        <v>0</v>
      </c>
      <c r="BF47" s="55">
        <v>0</v>
      </c>
      <c r="BG47" s="55">
        <v>0</v>
      </c>
      <c r="BH47" s="55">
        <v>0</v>
      </c>
      <c r="BI47" s="135">
        <v>0</v>
      </c>
      <c r="BK47" s="55">
        <v>0</v>
      </c>
      <c r="BL47" s="55">
        <v>0</v>
      </c>
      <c r="BM47" s="55">
        <v>0</v>
      </c>
      <c r="BN47" s="55">
        <v>0</v>
      </c>
      <c r="BO47" s="55">
        <v>0</v>
      </c>
      <c r="BP47" s="135">
        <v>0</v>
      </c>
      <c r="BR47" s="147">
        <v>0.1</v>
      </c>
      <c r="BS47" s="147">
        <v>0.11</v>
      </c>
      <c r="BT47" s="147">
        <v>0.14000000000000001</v>
      </c>
      <c r="BU47" s="147">
        <v>0.32</v>
      </c>
      <c r="BV47" s="147">
        <v>0.33</v>
      </c>
      <c r="BX47" s="55">
        <v>0</v>
      </c>
      <c r="BY47" s="55">
        <v>0</v>
      </c>
      <c r="BZ47" s="55">
        <v>0</v>
      </c>
      <c r="CA47" s="55">
        <v>0</v>
      </c>
      <c r="CB47" s="55">
        <v>0</v>
      </c>
      <c r="CC47" s="135">
        <v>0</v>
      </c>
      <c r="CE47" s="55">
        <v>0</v>
      </c>
      <c r="CF47" s="55">
        <v>0</v>
      </c>
      <c r="CG47" s="55">
        <v>0</v>
      </c>
      <c r="CH47" s="55">
        <v>0</v>
      </c>
      <c r="CI47" s="55">
        <v>0</v>
      </c>
      <c r="CJ47" s="135">
        <v>0</v>
      </c>
      <c r="CL47" s="55">
        <v>0</v>
      </c>
      <c r="CM47" s="55">
        <v>0</v>
      </c>
      <c r="CN47" s="55">
        <v>0</v>
      </c>
      <c r="CO47" s="55">
        <v>0</v>
      </c>
      <c r="CP47" s="55">
        <v>0</v>
      </c>
      <c r="CQ47" s="135">
        <v>0</v>
      </c>
      <c r="CS47" s="67">
        <v>0</v>
      </c>
      <c r="CT47" s="67">
        <v>0</v>
      </c>
      <c r="CU47" s="67">
        <v>0</v>
      </c>
      <c r="CV47" s="67">
        <v>0</v>
      </c>
      <c r="CW47" s="67">
        <v>0</v>
      </c>
      <c r="CX47" s="135">
        <v>0</v>
      </c>
      <c r="CZ47" s="55">
        <v>0</v>
      </c>
      <c r="DA47" s="55">
        <v>0</v>
      </c>
      <c r="DB47" s="55">
        <v>0</v>
      </c>
      <c r="DC47" s="55">
        <v>0</v>
      </c>
      <c r="DD47" s="55">
        <v>0</v>
      </c>
      <c r="DE47" s="135">
        <v>0</v>
      </c>
      <c r="DG47" s="43" t="b" cm="1">
        <f t="array" aca="1" ref="DG47" ca="1">OR($G47=Forecast_Capex_Input!$BF$8:$BF$10)</f>
        <v>0</v>
      </c>
      <c r="DH47" s="43" cm="1">
        <f t="array" aca="1" ref="DH47" ca="1">IFERROR(INDEX(Forecast_Capex_Input!BG$12:BG$286,$Z47)
*(INDEX(Forecast_Capex_Input!$H$12:$H$286,$Z47)=Repex),0)
*$DG47</f>
        <v>0</v>
      </c>
      <c r="DI47" s="43" cm="1">
        <f t="array" aca="1" ref="DI47" ca="1">IFERROR(INDEX(Forecast_Capex_Input!BH$12:BH$286,$Z47)
*(INDEX(Forecast_Capex_Input!$H$12:$H$286,$Z47)=Repex),0)
*$DG47</f>
        <v>0</v>
      </c>
      <c r="DJ47" s="43" cm="1">
        <f t="array" aca="1" ref="DJ47" ca="1">IFERROR(INDEX(Forecast_Capex_Input!BI$12:BI$286,$Z47)
*(INDEX(Forecast_Capex_Input!$H$12:$H$286,$Z47)=Repex),0)
*$DG47</f>
        <v>0</v>
      </c>
      <c r="DK47" s="43" cm="1">
        <f t="array" aca="1" ref="DK47" ca="1">IFERROR(INDEX(Forecast_Capex_Input!BJ$12:BJ$286,$Z47)
*(INDEX(Forecast_Capex_Input!$H$12:$H$286,$Z47)=Repex),0)
*$DG47</f>
        <v>0</v>
      </c>
      <c r="DL47" s="43" cm="1">
        <f t="array" aca="1" ref="DL47" ca="1">IFERROR(INDEX(Forecast_Capex_Input!BK$12:BK$286,$Z47)
*(INDEX(Forecast_Capex_Input!$H$12:$H$286,$Z47)=Repex),0)
*$DG47</f>
        <v>0</v>
      </c>
      <c r="DM47" s="43" cm="1">
        <f t="array" aca="1" ref="DM47" ca="1">IFERROR(INDEX(Forecast_Capex_Input!BL$12:BL$286,$Z47)
*(INDEX(Forecast_Capex_Input!$H$12:$H$286,$Z47)=Repex),0)
*$DG47</f>
        <v>0</v>
      </c>
      <c r="DO47" s="43" t="b" cm="1">
        <f t="array" aca="1" ref="DO47" ca="1">OR($G47=Forecast_Capex_Input!$BN$8:$BN$9)</f>
        <v>0</v>
      </c>
      <c r="DP47" s="43" cm="1">
        <f t="array" aca="1" ref="DP47" ca="1">IFERROR(INDEX(Forecast_Capex_Input!BO$12:BO$286,$Z47)
*(INDEX(Forecast_Capex_Input!$H$12:$H$286,$Z47)=Repex),0)
*$DO47</f>
        <v>0</v>
      </c>
      <c r="DQ47" s="43" cm="1">
        <f t="array" aca="1" ref="DQ47" ca="1">IFERROR(INDEX(Forecast_Capex_Input!BP$12:BP$286,$Z47)
*(INDEX(Forecast_Capex_Input!$H$12:$H$286,$Z47)=Repex),0)
*$DO47</f>
        <v>0</v>
      </c>
      <c r="DR47" s="43" cm="1">
        <f t="array" aca="1" ref="DR47" ca="1">IFERROR(INDEX(Forecast_Capex_Input!BQ$12:BQ$286,$Z47)
*(INDEX(Forecast_Capex_Input!$H$12:$H$286,$Z47)=Repex),0)
*$DO47</f>
        <v>0</v>
      </c>
      <c r="DS47" s="43" cm="1">
        <f t="array" aca="1" ref="DS47" ca="1">IFERROR(INDEX(Forecast_Capex_Input!BR$12:BR$286,$Z47)
*(INDEX(Forecast_Capex_Input!$H$12:$H$286,$Z47)=Repex),0)
*$DO47</f>
        <v>0</v>
      </c>
      <c r="DT47" s="43" cm="1">
        <f t="array" aca="1" ref="DT47" ca="1">IFERROR(INDEX(Forecast_Capex_Input!BS$12:BS$286,$Z47)
*(INDEX(Forecast_Capex_Input!$H$12:$H$286,$Z47)=Repex),0)
*$DO47</f>
        <v>0</v>
      </c>
      <c r="DV47" s="43" t="b" cm="1">
        <f t="array" aca="1" ref="DV47" ca="1">OR($G47=Forecast_Capex_Input!$BU$8:$BU$10)</f>
        <v>1</v>
      </c>
      <c r="DW47" s="43" cm="1">
        <f t="array" aca="1" ref="DW47" ca="1">IFERROR(INDEX(Forecast_Capex_Input!BV$12:BV$286,$Z47)
*(INDEX(Forecast_Capex_Input!$H$12:$H$286,$Z47)=Repex),0)
*$DV47</f>
        <v>0.86626295319957602</v>
      </c>
      <c r="DX47" s="43" cm="1">
        <f t="array" aca="1" ref="DX47" ca="1">IFERROR(INDEX(Forecast_Capex_Input!BW$12:BW$286,$Z47)
*(INDEX(Forecast_Capex_Input!$H$12:$H$286,$Z47)=Repex),0)
*$DV47</f>
        <v>0.10039311901659945</v>
      </c>
      <c r="DY47" s="43" cm="1">
        <f t="array" aca="1" ref="DY47" ca="1">IFERROR(INDEX(Forecast_Capex_Input!BX$12:BX$286,$Z47)
*(INDEX(Forecast_Capex_Input!$H$12:$H$286,$Z47)=Repex),0)
*$DV47</f>
        <v>0</v>
      </c>
      <c r="DZ47" s="43" cm="1">
        <f t="array" aca="1" ref="DZ47" ca="1">IFERROR(INDEX(Forecast_Capex_Input!BY$12:BY$286,$Z47)
*(INDEX(Forecast_Capex_Input!$H$12:$H$286,$Z47)=Repex),0)
*$DV47</f>
        <v>0</v>
      </c>
      <c r="EA47" s="43" cm="1">
        <f t="array" aca="1" ref="EA47" ca="1">IFERROR(INDEX(Forecast_Capex_Input!BZ$12:BZ$286,$Z47)
*(INDEX(Forecast_Capex_Input!$H$12:$H$286,$Z47)=Repex),0)
*$DV47</f>
        <v>3.3343927783824549E-2</v>
      </c>
      <c r="EB47" s="43" cm="1">
        <f t="array" aca="1" ref="EB47" ca="1">IFERROR(INDEX(Forecast_Capex_Input!CA$12:CA$286,$Z47)
*(INDEX(Forecast_Capex_Input!$H$12:$H$286,$Z47)=Repex),0)
*$DV47</f>
        <v>0</v>
      </c>
      <c r="EC47" s="43" cm="1">
        <f t="array" aca="1" ref="EC47" ca="1">IFERROR(INDEX(Forecast_Capex_Input!CB$12:CB$286,$Z47)
*(INDEX(Forecast_Capex_Input!$H$12:$H$286,$Z47)=Repex),0)
*$DV47</f>
        <v>0</v>
      </c>
      <c r="ED47" s="43" cm="1">
        <f t="array" aca="1" ref="ED47" ca="1">IFERROR(INDEX(Forecast_Capex_Input!CC$12:CC$286,$Z47)
*(INDEX(Forecast_Capex_Input!$H$12:$H$286,$Z47)=Repex),0)
*$DV47</f>
        <v>0</v>
      </c>
      <c r="EF47" s="86" t="str">
        <f t="shared" si="11"/>
        <v>N/A</v>
      </c>
      <c r="EG47" s="28" t="str">
        <f>IFERROR(RANK(EF47,EF$11:EF$1010,0)+COUNTIF(EF$11:EF47,EF47)-1,NA)</f>
        <v>N/A</v>
      </c>
    </row>
    <row r="48" spans="3:137" x14ac:dyDescent="0.2">
      <c r="C48" s="28">
        <f t="shared" si="12"/>
        <v>38</v>
      </c>
      <c r="D48" s="9" t="str" cm="1">
        <f t="array" ref="D48">IFERROR(INDEX(Forecast_Capex_Input!$D$12:$D$286,$Z48),NA)</f>
        <v>Kemps Creek Secondary Systems Renewal</v>
      </c>
      <c r="E48" s="24" t="b" cm="1">
        <f t="array" ref="E48">IF($Z48=NA,NA,INDEX(Forecast_Capex_Input!$E$12:$E$286,$Z48))</f>
        <v>1</v>
      </c>
      <c r="F48" s="9" t="str" cm="1">
        <f t="array" aca="1" ref="F48" ca="1">IFERROR(INDEX(General!$E$25:$E$26,$AA48),NA)</f>
        <v>Non-Labour</v>
      </c>
      <c r="G48" s="9" t="str" cm="1">
        <f t="array" aca="1" ref="G48" ca="1">IFERROR(INDEX(Forecast_Capex_Input!$AI$11:$BB$11,$AC48),NA)</f>
        <v>Communications (short life)</v>
      </c>
      <c r="H48" s="50" cm="1">
        <f t="array" aca="1" ref="H48" ca="1">IFERROR(INDEX(Forecast_Capex_Input!$AI$12:$BB$286,$Z48,$AC48),NA)</f>
        <v>3.3343927783824549E-2</v>
      </c>
      <c r="I48" s="150" t="str" cm="1">
        <f t="array" ref="I48">IFERROR(INDEX(Forecast_Capex_Input!$F$12:$F$286,$Z48),NA)</f>
        <v>Replacement Expenditure</v>
      </c>
      <c r="J48" s="150" t="str" cm="1">
        <f t="array" ref="J48">IFERROR(INDEX(Forecast_Capex_Input!G$12:G$286,$Z48),NA)</f>
        <v>Digital Infrastructure</v>
      </c>
      <c r="K48" s="150" t="str" cm="1">
        <f t="array" ref="K48">IFERROR(INDEX(Forecast_Capex_Input!H$12:H$286,$Z48),NA)</f>
        <v>Repex</v>
      </c>
      <c r="L48" s="150" t="str" cm="1">
        <f t="array" ref="L48">IFERROR(INDEX(Forecast_Capex_Input!I$12:I$286,$Z48),NA)</f>
        <v>N/A</v>
      </c>
      <c r="M48" s="150" t="str" cm="1">
        <f t="array" ref="M48">IFERROR(INDEX(Forecast_Capex_Input!J$12:J$286,$Z48),NA)</f>
        <v>N/A</v>
      </c>
      <c r="N48" s="150" t="str" cm="1">
        <f t="array" ref="N48">IFERROR(INDEX(Forecast_Capex_Input!K$12:K$286,$Z48),NA)</f>
        <v>DI - Protection systems</v>
      </c>
      <c r="O48" s="150" t="str" cm="1">
        <f t="array" ref="O48">IFERROR(INDEX(Forecast_Capex_Input!L$12:L$286,$Z48),NA)</f>
        <v>DI - Safe and Reliable Network</v>
      </c>
      <c r="P48" s="150" t="str" cm="1">
        <f t="array" ref="P48">IFERROR(INDEX(Forecast_Capex_Input!M$12:M$286,$Z48),NA)</f>
        <v>N/A</v>
      </c>
      <c r="Q48" s="24" t="str" cm="1">
        <f t="array" ref="Q48">IFERROR(INDEX(Forecast_Capex_Input!N$12:N$286,$Z48),NA)</f>
        <v>No</v>
      </c>
      <c r="R48" s="190" cm="1">
        <f t="array" ref="R48">IFERROR(INDEX(Forecast_Capex_Input!O$12:O$286,$Z48),0)</f>
        <v>0</v>
      </c>
      <c r="S48" s="24" t="str" cm="1">
        <f t="array" ref="S48">IFERROR(INDEX(Forecast_Capex_Input!P$12:P$286,$Z48),0)</f>
        <v>Safety security &amp; reliability</v>
      </c>
      <c r="T48" s="150" t="str" cm="1">
        <f t="array" aca="1" ref="T48" ca="1">IFERROR(INDEX(General!$K$91:$K$110,$AC48),NA)</f>
        <v>Communications (short life) (2018 onwards)</v>
      </c>
      <c r="U48" s="43" cm="1">
        <f t="array" aca="1" ref="U48" ca="1">IFERROR(
IF($F48=General!$E$25,INDEX(Forecast_Capex_Input!S$12:S$286,$Z48),
INDEX(Forecast_Capex_Input!T$12:T$286,$Z48)),0)</f>
        <v>0.85122861094059399</v>
      </c>
      <c r="V48" s="82" t="b">
        <f>IFERROR(INDEX(Overheads!$T$19:$T$26,MATCH($I48,Overheads!$E$19:$E$26,0)),FALSE)</f>
        <v>1</v>
      </c>
      <c r="W48" s="209" t="str" cm="1">
        <f t="array" ref="W48">IFERROR(
INDEX(Forecast_Capex_Input!CN$12:CN$286,$Z48),0)</f>
        <v>FY22</v>
      </c>
      <c r="X48" s="209">
        <f>IFERROR(
MATCH($W48,General!$L$39:$S$39,0),1)</f>
        <v>2</v>
      </c>
      <c r="Z48" s="28">
        <f>IFERROR(
IF(MATCH($C48,Forecast_Capex_Input!$CI$12:$CI$286,1)+1&gt;MAX(Forecast_Capex_Input!$C$12:$C$286),NA,
MATCH($C48,Forecast_Capex_Input!$CI$12:$CI$286,1)+1),1)</f>
        <v>17</v>
      </c>
      <c r="AA48" s="28" cm="1">
        <f t="array" aca="1" ref="AA48" ca="1">IFERROR(
IF(Z47&lt;&gt;Z48,1,
IF(COUNTIF(OFFSET(AA47,0,0,-INDEX(Forecast_Capex_Input!$CG$12:$CG$286,$Z48)),AA47)=INDEX(Forecast_Capex_Input!$CG$12:$CG$286,$Z48),AA47+1,AA47)),NA)</f>
        <v>2</v>
      </c>
      <c r="AB48" s="28" cm="1">
        <f t="array" ref="AB48">IFERROR($C48-IF($Z48=1,1,INDEX(Forecast_Capex_Input!$CI$12:$CI$286,$Z48-1))+1,NA)</f>
        <v>4</v>
      </c>
      <c r="AC48" s="28" cm="1">
        <f t="array" aca="1" ref="AC48" ca="1">IFERROR(IF(AA48=1,
INDEX(Forecast_Capex_Input!$AI$10:$BB$10,SMALL(IF(INDEX(Forecast_Capex_Input!$AI$12:$BB$286,$Z48,0)&gt;0,COLUMN(Forecast_Capex_Input!$AI$10:$BB$10)-COLUMN(Forecast_Capex_Input!$AI$12)+1),ROWS(OFFSET(AC47,0,0,-$AB48)))),
OFFSET(AC47,-INDEX(Forecast_Capex_Input!$CG$12:$CG$286,$Z48)+1,0)),NA)</f>
        <v>5</v>
      </c>
      <c r="AD48" s="28">
        <f t="shared" ca="1" si="9"/>
        <v>2</v>
      </c>
      <c r="AE48" s="82" t="b">
        <f t="shared" si="13"/>
        <v>0</v>
      </c>
      <c r="AF48" s="78" t="b">
        <v>0</v>
      </c>
      <c r="AG48" s="82" t="b">
        <f t="shared" si="10"/>
        <v>1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135">
        <v>0</v>
      </c>
      <c r="AP48" s="55">
        <v>0</v>
      </c>
      <c r="AQ48" s="55">
        <v>0</v>
      </c>
      <c r="AR48" s="55">
        <v>0</v>
      </c>
      <c r="AS48" s="55">
        <v>0</v>
      </c>
      <c r="AT48" s="55">
        <v>0</v>
      </c>
      <c r="AU48" s="13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135">
        <v>0</v>
      </c>
      <c r="BD48" s="55">
        <v>0</v>
      </c>
      <c r="BE48" s="55">
        <v>0</v>
      </c>
      <c r="BF48" s="55">
        <v>0</v>
      </c>
      <c r="BG48" s="55">
        <v>0</v>
      </c>
      <c r="BH48" s="55">
        <v>0</v>
      </c>
      <c r="BI48" s="135">
        <v>0</v>
      </c>
      <c r="BK48" s="55">
        <v>0</v>
      </c>
      <c r="BL48" s="55">
        <v>0</v>
      </c>
      <c r="BM48" s="55">
        <v>0</v>
      </c>
      <c r="BN48" s="55">
        <v>0</v>
      </c>
      <c r="BO48" s="55">
        <v>0</v>
      </c>
      <c r="BP48" s="135">
        <v>0</v>
      </c>
      <c r="BR48" s="147">
        <v>0.1</v>
      </c>
      <c r="BS48" s="147">
        <v>0.11</v>
      </c>
      <c r="BT48" s="147">
        <v>0.14000000000000001</v>
      </c>
      <c r="BU48" s="147">
        <v>0.32</v>
      </c>
      <c r="BV48" s="147">
        <v>0.33</v>
      </c>
      <c r="BX48" s="55">
        <v>0</v>
      </c>
      <c r="BY48" s="55">
        <v>0</v>
      </c>
      <c r="BZ48" s="55">
        <v>0</v>
      </c>
      <c r="CA48" s="55">
        <v>0</v>
      </c>
      <c r="CB48" s="55">
        <v>0</v>
      </c>
      <c r="CC48" s="135">
        <v>0</v>
      </c>
      <c r="CE48" s="55">
        <v>0</v>
      </c>
      <c r="CF48" s="55">
        <v>0</v>
      </c>
      <c r="CG48" s="55">
        <v>0</v>
      </c>
      <c r="CH48" s="55">
        <v>0</v>
      </c>
      <c r="CI48" s="55">
        <v>0</v>
      </c>
      <c r="CJ48" s="135">
        <v>0</v>
      </c>
      <c r="CL48" s="55">
        <v>0</v>
      </c>
      <c r="CM48" s="55">
        <v>0</v>
      </c>
      <c r="CN48" s="55">
        <v>0</v>
      </c>
      <c r="CO48" s="55">
        <v>0</v>
      </c>
      <c r="CP48" s="55">
        <v>0</v>
      </c>
      <c r="CQ48" s="135">
        <v>0</v>
      </c>
      <c r="CS48" s="67">
        <v>0</v>
      </c>
      <c r="CT48" s="67">
        <v>0</v>
      </c>
      <c r="CU48" s="67">
        <v>0</v>
      </c>
      <c r="CV48" s="67">
        <v>0</v>
      </c>
      <c r="CW48" s="67">
        <v>0</v>
      </c>
      <c r="CX48" s="135">
        <v>0</v>
      </c>
      <c r="CZ48" s="55">
        <v>0</v>
      </c>
      <c r="DA48" s="55">
        <v>0</v>
      </c>
      <c r="DB48" s="55">
        <v>0</v>
      </c>
      <c r="DC48" s="55">
        <v>0</v>
      </c>
      <c r="DD48" s="55">
        <v>0</v>
      </c>
      <c r="DE48" s="135">
        <v>0</v>
      </c>
      <c r="DG48" s="43" t="b" cm="1">
        <f t="array" aca="1" ref="DG48" ca="1">OR($G48=Forecast_Capex_Input!$BF$8:$BF$10)</f>
        <v>0</v>
      </c>
      <c r="DH48" s="43" cm="1">
        <f t="array" aca="1" ref="DH48" ca="1">IFERROR(INDEX(Forecast_Capex_Input!BG$12:BG$286,$Z48)
*(INDEX(Forecast_Capex_Input!$H$12:$H$286,$Z48)=Repex),0)
*$DG48</f>
        <v>0</v>
      </c>
      <c r="DI48" s="43" cm="1">
        <f t="array" aca="1" ref="DI48" ca="1">IFERROR(INDEX(Forecast_Capex_Input!BH$12:BH$286,$Z48)
*(INDEX(Forecast_Capex_Input!$H$12:$H$286,$Z48)=Repex),0)
*$DG48</f>
        <v>0</v>
      </c>
      <c r="DJ48" s="43" cm="1">
        <f t="array" aca="1" ref="DJ48" ca="1">IFERROR(INDEX(Forecast_Capex_Input!BI$12:BI$286,$Z48)
*(INDEX(Forecast_Capex_Input!$H$12:$H$286,$Z48)=Repex),0)
*$DG48</f>
        <v>0</v>
      </c>
      <c r="DK48" s="43" cm="1">
        <f t="array" aca="1" ref="DK48" ca="1">IFERROR(INDEX(Forecast_Capex_Input!BJ$12:BJ$286,$Z48)
*(INDEX(Forecast_Capex_Input!$H$12:$H$286,$Z48)=Repex),0)
*$DG48</f>
        <v>0</v>
      </c>
      <c r="DL48" s="43" cm="1">
        <f t="array" aca="1" ref="DL48" ca="1">IFERROR(INDEX(Forecast_Capex_Input!BK$12:BK$286,$Z48)
*(INDEX(Forecast_Capex_Input!$H$12:$H$286,$Z48)=Repex),0)
*$DG48</f>
        <v>0</v>
      </c>
      <c r="DM48" s="43" cm="1">
        <f t="array" aca="1" ref="DM48" ca="1">IFERROR(INDEX(Forecast_Capex_Input!BL$12:BL$286,$Z48)
*(INDEX(Forecast_Capex_Input!$H$12:$H$286,$Z48)=Repex),0)
*$DG48</f>
        <v>0</v>
      </c>
      <c r="DO48" s="43" t="b" cm="1">
        <f t="array" aca="1" ref="DO48" ca="1">OR($G48=Forecast_Capex_Input!$BN$8:$BN$9)</f>
        <v>0</v>
      </c>
      <c r="DP48" s="43" cm="1">
        <f t="array" aca="1" ref="DP48" ca="1">IFERROR(INDEX(Forecast_Capex_Input!BO$12:BO$286,$Z48)
*(INDEX(Forecast_Capex_Input!$H$12:$H$286,$Z48)=Repex),0)
*$DO48</f>
        <v>0</v>
      </c>
      <c r="DQ48" s="43" cm="1">
        <f t="array" aca="1" ref="DQ48" ca="1">IFERROR(INDEX(Forecast_Capex_Input!BP$12:BP$286,$Z48)
*(INDEX(Forecast_Capex_Input!$H$12:$H$286,$Z48)=Repex),0)
*$DO48</f>
        <v>0</v>
      </c>
      <c r="DR48" s="43" cm="1">
        <f t="array" aca="1" ref="DR48" ca="1">IFERROR(INDEX(Forecast_Capex_Input!BQ$12:BQ$286,$Z48)
*(INDEX(Forecast_Capex_Input!$H$12:$H$286,$Z48)=Repex),0)
*$DO48</f>
        <v>0</v>
      </c>
      <c r="DS48" s="43" cm="1">
        <f t="array" aca="1" ref="DS48" ca="1">IFERROR(INDEX(Forecast_Capex_Input!BR$12:BR$286,$Z48)
*(INDEX(Forecast_Capex_Input!$H$12:$H$286,$Z48)=Repex),0)
*$DO48</f>
        <v>0</v>
      </c>
      <c r="DT48" s="43" cm="1">
        <f t="array" aca="1" ref="DT48" ca="1">IFERROR(INDEX(Forecast_Capex_Input!BS$12:BS$286,$Z48)
*(INDEX(Forecast_Capex_Input!$H$12:$H$286,$Z48)=Repex),0)
*$DO48</f>
        <v>0</v>
      </c>
      <c r="DV48" s="43" t="b" cm="1">
        <f t="array" aca="1" ref="DV48" ca="1">OR($G48=Forecast_Capex_Input!$BU$8:$BU$10)</f>
        <v>1</v>
      </c>
      <c r="DW48" s="43" cm="1">
        <f t="array" aca="1" ref="DW48" ca="1">IFERROR(INDEX(Forecast_Capex_Input!BV$12:BV$286,$Z48)
*(INDEX(Forecast_Capex_Input!$H$12:$H$286,$Z48)=Repex),0)
*$DV48</f>
        <v>0.86626295319957602</v>
      </c>
      <c r="DX48" s="43" cm="1">
        <f t="array" aca="1" ref="DX48" ca="1">IFERROR(INDEX(Forecast_Capex_Input!BW$12:BW$286,$Z48)
*(INDEX(Forecast_Capex_Input!$H$12:$H$286,$Z48)=Repex),0)
*$DV48</f>
        <v>0.10039311901659945</v>
      </c>
      <c r="DY48" s="43" cm="1">
        <f t="array" aca="1" ref="DY48" ca="1">IFERROR(INDEX(Forecast_Capex_Input!BX$12:BX$286,$Z48)
*(INDEX(Forecast_Capex_Input!$H$12:$H$286,$Z48)=Repex),0)
*$DV48</f>
        <v>0</v>
      </c>
      <c r="DZ48" s="43" cm="1">
        <f t="array" aca="1" ref="DZ48" ca="1">IFERROR(INDEX(Forecast_Capex_Input!BY$12:BY$286,$Z48)
*(INDEX(Forecast_Capex_Input!$H$12:$H$286,$Z48)=Repex),0)
*$DV48</f>
        <v>0</v>
      </c>
      <c r="EA48" s="43" cm="1">
        <f t="array" aca="1" ref="EA48" ca="1">IFERROR(INDEX(Forecast_Capex_Input!BZ$12:BZ$286,$Z48)
*(INDEX(Forecast_Capex_Input!$H$12:$H$286,$Z48)=Repex),0)
*$DV48</f>
        <v>3.3343927783824549E-2</v>
      </c>
      <c r="EB48" s="43" cm="1">
        <f t="array" aca="1" ref="EB48" ca="1">IFERROR(INDEX(Forecast_Capex_Input!CA$12:CA$286,$Z48)
*(INDEX(Forecast_Capex_Input!$H$12:$H$286,$Z48)=Repex),0)
*$DV48</f>
        <v>0</v>
      </c>
      <c r="EC48" s="43" cm="1">
        <f t="array" aca="1" ref="EC48" ca="1">IFERROR(INDEX(Forecast_Capex_Input!CB$12:CB$286,$Z48)
*(INDEX(Forecast_Capex_Input!$H$12:$H$286,$Z48)=Repex),0)
*$DV48</f>
        <v>0</v>
      </c>
      <c r="ED48" s="43" cm="1">
        <f t="array" aca="1" ref="ED48" ca="1">IFERROR(INDEX(Forecast_Capex_Input!CC$12:CC$286,$Z48)
*(INDEX(Forecast_Capex_Input!$H$12:$H$286,$Z48)=Repex),0)
*$DV48</f>
        <v>0</v>
      </c>
      <c r="EF48" s="86" t="str">
        <f t="shared" si="11"/>
        <v>N/A</v>
      </c>
      <c r="EG48" s="28" t="str">
        <f>IFERROR(RANK(EF48,EF$11:EF$1010,0)+COUNTIF(EF$11:EF48,EF48)-1,NA)</f>
        <v>N/A</v>
      </c>
    </row>
    <row r="49" spans="3:137" x14ac:dyDescent="0.2">
      <c r="C49" s="28">
        <f t="shared" si="12"/>
        <v>39</v>
      </c>
      <c r="D49" s="9" t="str" cm="1">
        <f t="array" ref="D49">IFERROR(INDEX(Forecast_Capex_Input!$D$12:$D$286,$Z49),NA)</f>
        <v>Kempsey Secondary Systems Renewal</v>
      </c>
      <c r="E49" s="24" t="b" cm="1">
        <f t="array" ref="E49">IF($Z49=NA,NA,INDEX(Forecast_Capex_Input!$E$12:$E$286,$Z49))</f>
        <v>1</v>
      </c>
      <c r="F49" s="9" t="str" cm="1">
        <f t="array" aca="1" ref="F49" ca="1">IFERROR(INDEX(General!$E$25:$E$26,$AA49),NA)</f>
        <v>Labour</v>
      </c>
      <c r="G49" s="9" t="str" cm="1">
        <f t="array" aca="1" ref="G49" ca="1">IFERROR(INDEX(Forecast_Capex_Input!$AI$11:$BB$11,$AC49),NA)</f>
        <v>Secondary Systems</v>
      </c>
      <c r="H49" s="50" cm="1">
        <f t="array" aca="1" ref="H49" ca="1">IFERROR(INDEX(Forecast_Capex_Input!$AI$12:$BB$286,$Z49,$AC49),NA)</f>
        <v>0.95076275978223568</v>
      </c>
      <c r="I49" s="150" t="str" cm="1">
        <f t="array" ref="I49">IFERROR(INDEX(Forecast_Capex_Input!$F$12:$F$286,$Z49),NA)</f>
        <v>Replacement Expenditure</v>
      </c>
      <c r="J49" s="150" t="str" cm="1">
        <f t="array" ref="J49">IFERROR(INDEX(Forecast_Capex_Input!G$12:G$286,$Z49),NA)</f>
        <v>Digital Infrastructure</v>
      </c>
      <c r="K49" s="150" t="str" cm="1">
        <f t="array" ref="K49">IFERROR(INDEX(Forecast_Capex_Input!H$12:H$286,$Z49),NA)</f>
        <v>Repex</v>
      </c>
      <c r="L49" s="150" t="str" cm="1">
        <f t="array" ref="L49">IFERROR(INDEX(Forecast_Capex_Input!I$12:I$286,$Z49),NA)</f>
        <v>N/A</v>
      </c>
      <c r="M49" s="150" t="str" cm="1">
        <f t="array" ref="M49">IFERROR(INDEX(Forecast_Capex_Input!J$12:J$286,$Z49),NA)</f>
        <v>N/A</v>
      </c>
      <c r="N49" s="150" t="str" cm="1">
        <f t="array" ref="N49">IFERROR(INDEX(Forecast_Capex_Input!K$12:K$286,$Z49),NA)</f>
        <v>DI - Protection systems</v>
      </c>
      <c r="O49" s="150" t="str" cm="1">
        <f t="array" ref="O49">IFERROR(INDEX(Forecast_Capex_Input!L$12:L$286,$Z49),NA)</f>
        <v>DI - Safe and Reliable Network</v>
      </c>
      <c r="P49" s="150" t="str" cm="1">
        <f t="array" ref="P49">IFERROR(INDEX(Forecast_Capex_Input!M$12:M$286,$Z49),NA)</f>
        <v>N/A</v>
      </c>
      <c r="Q49" s="24" t="str" cm="1">
        <f t="array" ref="Q49">IFERROR(INDEX(Forecast_Capex_Input!N$12:N$286,$Z49),NA)</f>
        <v>No</v>
      </c>
      <c r="R49" s="190" cm="1">
        <f t="array" ref="R49">IFERROR(INDEX(Forecast_Capex_Input!O$12:O$286,$Z49),0)</f>
        <v>0</v>
      </c>
      <c r="S49" s="24" t="str" cm="1">
        <f t="array" ref="S49">IFERROR(INDEX(Forecast_Capex_Input!P$12:P$286,$Z49),0)</f>
        <v>Safety security &amp; reliability</v>
      </c>
      <c r="T49" s="150" t="str" cm="1">
        <f t="array" aca="1" ref="T49" ca="1">IFERROR(INDEX(General!$K$91:$K$110,$AC49),NA)</f>
        <v>Secondary Systems (2018-23)</v>
      </c>
      <c r="U49" s="43" cm="1">
        <f t="array" aca="1" ref="U49" ca="1">IFERROR(
IF($F49=General!$E$25,INDEX(Forecast_Capex_Input!S$12:S$286,$Z49),
INDEX(Forecast_Capex_Input!T$12:T$286,$Z49)),0)</f>
        <v>0.19702173698545183</v>
      </c>
      <c r="V49" s="82" t="b">
        <f>IFERROR(INDEX(Overheads!$T$19:$T$26,MATCH($I49,Overheads!$E$19:$E$26,0)),FALSE)</f>
        <v>1</v>
      </c>
      <c r="W49" s="209" t="str" cm="1">
        <f t="array" ref="W49">IFERROR(
INDEX(Forecast_Capex_Input!CN$12:CN$286,$Z49),0)</f>
        <v>FY22</v>
      </c>
      <c r="X49" s="209">
        <f>IFERROR(
MATCH($W49,General!$L$39:$S$39,0),1)</f>
        <v>2</v>
      </c>
      <c r="Z49" s="28">
        <f>IFERROR(
IF(MATCH($C49,Forecast_Capex_Input!$CI$12:$CI$286,1)+1&gt;MAX(Forecast_Capex_Input!$C$12:$C$286),NA,
MATCH($C49,Forecast_Capex_Input!$CI$12:$CI$286,1)+1),1)</f>
        <v>18</v>
      </c>
      <c r="AA49" s="28" cm="1">
        <f t="array" aca="1" ref="AA49" ca="1">IFERROR(
IF(Z48&lt;&gt;Z49,1,
IF(COUNTIF(OFFSET(AA48,0,0,-INDEX(Forecast_Capex_Input!$CG$12:$CG$286,$Z49)),AA48)=INDEX(Forecast_Capex_Input!$CG$12:$CG$286,$Z49),AA48+1,AA48)),NA)</f>
        <v>1</v>
      </c>
      <c r="AB49" s="28" cm="1">
        <f t="array" ref="AB49">IFERROR($C49-IF($Z49=1,1,INDEX(Forecast_Capex_Input!$CI$12:$CI$286,$Z49-1))+1,NA)</f>
        <v>1</v>
      </c>
      <c r="AC49" s="28" cm="1">
        <f t="array" aca="1" ref="AC49" ca="1">IFERROR(IF(AA49=1,
INDEX(Forecast_Capex_Input!$AI$10:$BB$10,SMALL(IF(INDEX(Forecast_Capex_Input!$AI$12:$BB$286,$Z49,0)&gt;0,COLUMN(Forecast_Capex_Input!$AI$10:$BB$10)-COLUMN(Forecast_Capex_Input!$AI$12)+1),ROWS(OFFSET(AC48,0,0,-$AB49)))),
OFFSET(AC48,-INDEX(Forecast_Capex_Input!$CG$12:$CG$286,$Z49)+1,0)),NA)</f>
        <v>4</v>
      </c>
      <c r="AD49" s="28">
        <f t="shared" ca="1" si="9"/>
        <v>1</v>
      </c>
      <c r="AE49" s="82" t="b">
        <f t="shared" si="13"/>
        <v>0</v>
      </c>
      <c r="AF49" s="78" t="b">
        <v>0</v>
      </c>
      <c r="AG49" s="82" t="b">
        <f t="shared" si="10"/>
        <v>1</v>
      </c>
      <c r="AI49" s="55">
        <v>0</v>
      </c>
      <c r="AJ49" s="55">
        <v>0</v>
      </c>
      <c r="AK49" s="55">
        <v>0.28629400151452228</v>
      </c>
      <c r="AL49" s="55">
        <v>1.1526782829397222</v>
      </c>
      <c r="AM49" s="55">
        <v>0.52967259396459054</v>
      </c>
      <c r="AN49" s="135">
        <v>1.9686448784188351</v>
      </c>
      <c r="AP49" s="55">
        <v>0</v>
      </c>
      <c r="AQ49" s="55">
        <v>0</v>
      </c>
      <c r="AR49" s="55">
        <v>0.28431060321705348</v>
      </c>
      <c r="AS49" s="55">
        <v>1.1496497584477348</v>
      </c>
      <c r="AT49" s="55">
        <v>0.52987075821179774</v>
      </c>
      <c r="AU49" s="135">
        <v>1.9638311198765859</v>
      </c>
      <c r="AW49" s="55">
        <v>0</v>
      </c>
      <c r="AX49" s="55">
        <v>0</v>
      </c>
      <c r="AY49" s="55">
        <v>3.9437558085798304E-2</v>
      </c>
      <c r="AZ49" s="55">
        <v>0.16168946751780292</v>
      </c>
      <c r="BA49" s="55">
        <v>6.5989729934487956E-2</v>
      </c>
      <c r="BB49" s="135">
        <v>0.26711675553808917</v>
      </c>
      <c r="BD49" s="55">
        <v>0</v>
      </c>
      <c r="BE49" s="55">
        <v>0</v>
      </c>
      <c r="BF49" s="55">
        <v>7.5614959289749947E-3</v>
      </c>
      <c r="BG49" s="55">
        <v>3.0788239922725169E-2</v>
      </c>
      <c r="BH49" s="55">
        <v>1.2781342329657316E-2</v>
      </c>
      <c r="BI49" s="135">
        <v>5.1131078181357481E-2</v>
      </c>
      <c r="BK49" s="55">
        <v>0</v>
      </c>
      <c r="BL49" s="55">
        <v>0</v>
      </c>
      <c r="BM49" s="55">
        <v>0.33130965723182676</v>
      </c>
      <c r="BN49" s="55">
        <v>1.3421274658882627</v>
      </c>
      <c r="BO49" s="55">
        <v>0.608641830475943</v>
      </c>
      <c r="BP49" s="135">
        <v>2.2820789535960326</v>
      </c>
      <c r="BR49" s="147">
        <v>0</v>
      </c>
      <c r="BS49" s="147">
        <v>0</v>
      </c>
      <c r="BT49" s="147">
        <v>0</v>
      </c>
      <c r="BU49" s="147">
        <v>0</v>
      </c>
      <c r="BV49" s="147">
        <v>1</v>
      </c>
      <c r="BX49" s="55">
        <v>0</v>
      </c>
      <c r="BY49" s="55">
        <v>0</v>
      </c>
      <c r="BZ49" s="55">
        <v>0</v>
      </c>
      <c r="CA49" s="55">
        <v>0</v>
      </c>
      <c r="CB49" s="55">
        <v>1.9686448784188351</v>
      </c>
      <c r="CC49" s="135">
        <v>1.9686448784188351</v>
      </c>
      <c r="CE49" s="55">
        <v>0</v>
      </c>
      <c r="CF49" s="55">
        <v>0</v>
      </c>
      <c r="CG49" s="55">
        <v>0</v>
      </c>
      <c r="CH49" s="55">
        <v>0</v>
      </c>
      <c r="CI49" s="55">
        <v>1.9638311198765859</v>
      </c>
      <c r="CJ49" s="135">
        <v>1.9638311198765859</v>
      </c>
      <c r="CL49" s="55">
        <v>0</v>
      </c>
      <c r="CM49" s="55">
        <v>0</v>
      </c>
      <c r="CN49" s="55">
        <v>0</v>
      </c>
      <c r="CO49" s="55">
        <v>0</v>
      </c>
      <c r="CP49" s="55">
        <v>0.26711675553808917</v>
      </c>
      <c r="CQ49" s="135">
        <v>0.26711675553808917</v>
      </c>
      <c r="CS49" s="67">
        <v>0</v>
      </c>
      <c r="CT49" s="67">
        <v>0</v>
      </c>
      <c r="CU49" s="67">
        <v>0</v>
      </c>
      <c r="CV49" s="67">
        <v>0</v>
      </c>
      <c r="CW49" s="67">
        <v>5.1131078181357481E-2</v>
      </c>
      <c r="CX49" s="135">
        <v>5.1131078181357481E-2</v>
      </c>
      <c r="CZ49" s="55">
        <v>0</v>
      </c>
      <c r="DA49" s="55">
        <v>0</v>
      </c>
      <c r="DB49" s="55">
        <v>0</v>
      </c>
      <c r="DC49" s="55">
        <v>0</v>
      </c>
      <c r="DD49" s="55">
        <v>2.2820789535960326</v>
      </c>
      <c r="DE49" s="135">
        <v>2.2820789535960326</v>
      </c>
      <c r="DG49" s="43" t="b" cm="1">
        <f t="array" aca="1" ref="DG49" ca="1">OR($G49=Forecast_Capex_Input!$BF$8:$BF$10)</f>
        <v>0</v>
      </c>
      <c r="DH49" s="43" cm="1">
        <f t="array" aca="1" ref="DH49" ca="1">IFERROR(INDEX(Forecast_Capex_Input!BG$12:BG$286,$Z49)
*(INDEX(Forecast_Capex_Input!$H$12:$H$286,$Z49)=Repex),0)
*$DG49</f>
        <v>0</v>
      </c>
      <c r="DI49" s="43" cm="1">
        <f t="array" aca="1" ref="DI49" ca="1">IFERROR(INDEX(Forecast_Capex_Input!BH$12:BH$286,$Z49)
*(INDEX(Forecast_Capex_Input!$H$12:$H$286,$Z49)=Repex),0)
*$DG49</f>
        <v>0</v>
      </c>
      <c r="DJ49" s="43" cm="1">
        <f t="array" aca="1" ref="DJ49" ca="1">IFERROR(INDEX(Forecast_Capex_Input!BI$12:BI$286,$Z49)
*(INDEX(Forecast_Capex_Input!$H$12:$H$286,$Z49)=Repex),0)
*$DG49</f>
        <v>0</v>
      </c>
      <c r="DK49" s="43" cm="1">
        <f t="array" aca="1" ref="DK49" ca="1">IFERROR(INDEX(Forecast_Capex_Input!BJ$12:BJ$286,$Z49)
*(INDEX(Forecast_Capex_Input!$H$12:$H$286,$Z49)=Repex),0)
*$DG49</f>
        <v>0</v>
      </c>
      <c r="DL49" s="43" cm="1">
        <f t="array" aca="1" ref="DL49" ca="1">IFERROR(INDEX(Forecast_Capex_Input!BK$12:BK$286,$Z49)
*(INDEX(Forecast_Capex_Input!$H$12:$H$286,$Z49)=Repex),0)
*$DG49</f>
        <v>0</v>
      </c>
      <c r="DM49" s="43" cm="1">
        <f t="array" aca="1" ref="DM49" ca="1">IFERROR(INDEX(Forecast_Capex_Input!BL$12:BL$286,$Z49)
*(INDEX(Forecast_Capex_Input!$H$12:$H$286,$Z49)=Repex),0)
*$DG49</f>
        <v>0</v>
      </c>
      <c r="DO49" s="43" t="b" cm="1">
        <f t="array" aca="1" ref="DO49" ca="1">OR($G49=Forecast_Capex_Input!$BN$8:$BN$9)</f>
        <v>0</v>
      </c>
      <c r="DP49" s="43" cm="1">
        <f t="array" aca="1" ref="DP49" ca="1">IFERROR(INDEX(Forecast_Capex_Input!BO$12:BO$286,$Z49)
*(INDEX(Forecast_Capex_Input!$H$12:$H$286,$Z49)=Repex),0)
*$DO49</f>
        <v>0</v>
      </c>
      <c r="DQ49" s="43" cm="1">
        <f t="array" aca="1" ref="DQ49" ca="1">IFERROR(INDEX(Forecast_Capex_Input!BP$12:BP$286,$Z49)
*(INDEX(Forecast_Capex_Input!$H$12:$H$286,$Z49)=Repex),0)
*$DO49</f>
        <v>0</v>
      </c>
      <c r="DR49" s="43" cm="1">
        <f t="array" aca="1" ref="DR49" ca="1">IFERROR(INDEX(Forecast_Capex_Input!BQ$12:BQ$286,$Z49)
*(INDEX(Forecast_Capex_Input!$H$12:$H$286,$Z49)=Repex),0)
*$DO49</f>
        <v>0</v>
      </c>
      <c r="DS49" s="43" cm="1">
        <f t="array" aca="1" ref="DS49" ca="1">IFERROR(INDEX(Forecast_Capex_Input!BR$12:BR$286,$Z49)
*(INDEX(Forecast_Capex_Input!$H$12:$H$286,$Z49)=Repex),0)
*$DO49</f>
        <v>0</v>
      </c>
      <c r="DT49" s="43" cm="1">
        <f t="array" aca="1" ref="DT49" ca="1">IFERROR(INDEX(Forecast_Capex_Input!BS$12:BS$286,$Z49)
*(INDEX(Forecast_Capex_Input!$H$12:$H$286,$Z49)=Repex),0)
*$DO49</f>
        <v>0</v>
      </c>
      <c r="DV49" s="43" t="b" cm="1">
        <f t="array" aca="1" ref="DV49" ca="1">OR($G49=Forecast_Capex_Input!$BU$8:$BU$10)</f>
        <v>1</v>
      </c>
      <c r="DW49" s="43" cm="1">
        <f t="array" aca="1" ref="DW49" ca="1">IFERROR(INDEX(Forecast_Capex_Input!BV$12:BV$286,$Z49)
*(INDEX(Forecast_Capex_Input!$H$12:$H$286,$Z49)=Repex),0)
*$DV49</f>
        <v>0.54037604848882648</v>
      </c>
      <c r="DX49" s="43" cm="1">
        <f t="array" aca="1" ref="DX49" ca="1">IFERROR(INDEX(Forecast_Capex_Input!BW$12:BW$286,$Z49)
*(INDEX(Forecast_Capex_Input!$H$12:$H$286,$Z49)=Repex),0)
*$DV49</f>
        <v>0.29937981197757257</v>
      </c>
      <c r="DY49" s="43" cm="1">
        <f t="array" aca="1" ref="DY49" ca="1">IFERROR(INDEX(Forecast_Capex_Input!BX$12:BX$286,$Z49)
*(INDEX(Forecast_Capex_Input!$H$12:$H$286,$Z49)=Repex),0)
*$DV49</f>
        <v>0.11100689931583692</v>
      </c>
      <c r="DZ49" s="43" cm="1">
        <f t="array" aca="1" ref="DZ49" ca="1">IFERROR(INDEX(Forecast_Capex_Input!BY$12:BY$286,$Z49)
*(INDEX(Forecast_Capex_Input!$H$12:$H$286,$Z49)=Repex),0)
*$DV49</f>
        <v>0</v>
      </c>
      <c r="EA49" s="43" cm="1">
        <f t="array" aca="1" ref="EA49" ca="1">IFERROR(INDEX(Forecast_Capex_Input!BZ$12:BZ$286,$Z49)
*(INDEX(Forecast_Capex_Input!$H$12:$H$286,$Z49)=Repex),0)
*$DV49</f>
        <v>0</v>
      </c>
      <c r="EB49" s="43" cm="1">
        <f t="array" aca="1" ref="EB49" ca="1">IFERROR(INDEX(Forecast_Capex_Input!CA$12:CA$286,$Z49)
*(INDEX(Forecast_Capex_Input!$H$12:$H$286,$Z49)=Repex),0)
*$DV49</f>
        <v>0</v>
      </c>
      <c r="EC49" s="43" cm="1">
        <f t="array" aca="1" ref="EC49" ca="1">IFERROR(INDEX(Forecast_Capex_Input!CB$12:CB$286,$Z49)
*(INDEX(Forecast_Capex_Input!$H$12:$H$286,$Z49)=Repex),0)
*$DV49</f>
        <v>4.9237240217764121E-2</v>
      </c>
      <c r="ED49" s="43" cm="1">
        <f t="array" aca="1" ref="ED49" ca="1">IFERROR(INDEX(Forecast_Capex_Input!CC$12:CC$286,$Z49)
*(INDEX(Forecast_Capex_Input!$H$12:$H$286,$Z49)=Repex),0)
*$DV49</f>
        <v>0</v>
      </c>
      <c r="EF49" s="86" t="str">
        <f t="shared" si="11"/>
        <v>N/A</v>
      </c>
      <c r="EG49" s="28" t="str">
        <f>IFERROR(RANK(EF49,EF$11:EF$1010,0)+COUNTIF(EF$11:EF49,EF49)-1,NA)</f>
        <v>N/A</v>
      </c>
    </row>
    <row r="50" spans="3:137" x14ac:dyDescent="0.2">
      <c r="C50" s="28">
        <f t="shared" si="12"/>
        <v>40</v>
      </c>
      <c r="D50" s="9" t="str" cm="1">
        <f t="array" ref="D50">IFERROR(INDEX(Forecast_Capex_Input!$D$12:$D$286,$Z50),NA)</f>
        <v>Kempsey Secondary Systems Renewal</v>
      </c>
      <c r="E50" s="24" t="b" cm="1">
        <f t="array" ref="E50">IF($Z50=NA,NA,INDEX(Forecast_Capex_Input!$E$12:$E$286,$Z50))</f>
        <v>1</v>
      </c>
      <c r="F50" s="9" t="str" cm="1">
        <f t="array" aca="1" ref="F50" ca="1">IFERROR(INDEX(General!$E$25:$E$26,$AA50),NA)</f>
        <v>Labour</v>
      </c>
      <c r="G50" s="9" t="str" cm="1">
        <f t="array" aca="1" ref="G50" ca="1">IFERROR(INDEX(Forecast_Capex_Input!$AI$11:$BB$11,$AC50),NA)</f>
        <v>Business IT</v>
      </c>
      <c r="H50" s="50" cm="1">
        <f t="array" aca="1" ref="H50" ca="1">IFERROR(INDEX(Forecast_Capex_Input!$AI$12:$BB$286,$Z50,$AC50),NA)</f>
        <v>4.9237240217764107E-2</v>
      </c>
      <c r="I50" s="150" t="str" cm="1">
        <f t="array" ref="I50">IFERROR(INDEX(Forecast_Capex_Input!$F$12:$F$286,$Z50),NA)</f>
        <v>Replacement Expenditure</v>
      </c>
      <c r="J50" s="150" t="str" cm="1">
        <f t="array" ref="J50">IFERROR(INDEX(Forecast_Capex_Input!G$12:G$286,$Z50),NA)</f>
        <v>Digital Infrastructure</v>
      </c>
      <c r="K50" s="150" t="str" cm="1">
        <f t="array" ref="K50">IFERROR(INDEX(Forecast_Capex_Input!H$12:H$286,$Z50),NA)</f>
        <v>Repex</v>
      </c>
      <c r="L50" s="150" t="str" cm="1">
        <f t="array" ref="L50">IFERROR(INDEX(Forecast_Capex_Input!I$12:I$286,$Z50),NA)</f>
        <v>N/A</v>
      </c>
      <c r="M50" s="150" t="str" cm="1">
        <f t="array" ref="M50">IFERROR(INDEX(Forecast_Capex_Input!J$12:J$286,$Z50),NA)</f>
        <v>N/A</v>
      </c>
      <c r="N50" s="150" t="str" cm="1">
        <f t="array" ref="N50">IFERROR(INDEX(Forecast_Capex_Input!K$12:K$286,$Z50),NA)</f>
        <v>DI - Protection systems</v>
      </c>
      <c r="O50" s="150" t="str" cm="1">
        <f t="array" ref="O50">IFERROR(INDEX(Forecast_Capex_Input!L$12:L$286,$Z50),NA)</f>
        <v>DI - Safe and Reliable Network</v>
      </c>
      <c r="P50" s="150" t="str" cm="1">
        <f t="array" ref="P50">IFERROR(INDEX(Forecast_Capex_Input!M$12:M$286,$Z50),NA)</f>
        <v>N/A</v>
      </c>
      <c r="Q50" s="24" t="str" cm="1">
        <f t="array" ref="Q50">IFERROR(INDEX(Forecast_Capex_Input!N$12:N$286,$Z50),NA)</f>
        <v>No</v>
      </c>
      <c r="R50" s="190" cm="1">
        <f t="array" ref="R50">IFERROR(INDEX(Forecast_Capex_Input!O$12:O$286,$Z50),0)</f>
        <v>0</v>
      </c>
      <c r="S50" s="24" t="str" cm="1">
        <f t="array" ref="S50">IFERROR(INDEX(Forecast_Capex_Input!P$12:P$286,$Z50),0)</f>
        <v>Safety security &amp; reliability</v>
      </c>
      <c r="T50" s="150" t="str" cm="1">
        <f t="array" aca="1" ref="T50" ca="1">IFERROR(INDEX(General!$K$91:$K$110,$AC50),NA)</f>
        <v>Business IT (2018 onwards)</v>
      </c>
      <c r="U50" s="43" cm="1">
        <f t="array" aca="1" ref="U50" ca="1">IFERROR(
IF($F50=General!$E$25,INDEX(Forecast_Capex_Input!S$12:S$286,$Z50),
INDEX(Forecast_Capex_Input!T$12:T$286,$Z50)),0)</f>
        <v>0.19702173698545183</v>
      </c>
      <c r="V50" s="82" t="b">
        <f>IFERROR(INDEX(Overheads!$T$19:$T$26,MATCH($I50,Overheads!$E$19:$E$26,0)),FALSE)</f>
        <v>1</v>
      </c>
      <c r="W50" s="209" t="str" cm="1">
        <f t="array" ref="W50">IFERROR(
INDEX(Forecast_Capex_Input!CN$12:CN$286,$Z50),0)</f>
        <v>FY22</v>
      </c>
      <c r="X50" s="209">
        <f>IFERROR(
MATCH($W50,General!$L$39:$S$39,0),1)</f>
        <v>2</v>
      </c>
      <c r="Z50" s="28">
        <f>IFERROR(
IF(MATCH($C50,Forecast_Capex_Input!$CI$12:$CI$286,1)+1&gt;MAX(Forecast_Capex_Input!$C$12:$C$286),NA,
MATCH($C50,Forecast_Capex_Input!$CI$12:$CI$286,1)+1),1)</f>
        <v>18</v>
      </c>
      <c r="AA50" s="28" cm="1">
        <f t="array" aca="1" ref="AA50" ca="1">IFERROR(
IF(Z49&lt;&gt;Z50,1,
IF(COUNTIF(OFFSET(AA49,0,0,-INDEX(Forecast_Capex_Input!$CG$12:$CG$286,$Z50)),AA49)=INDEX(Forecast_Capex_Input!$CG$12:$CG$286,$Z50),AA49+1,AA49)),NA)</f>
        <v>1</v>
      </c>
      <c r="AB50" s="28" cm="1">
        <f t="array" ref="AB50">IFERROR($C50-IF($Z50=1,1,INDEX(Forecast_Capex_Input!$CI$12:$CI$286,$Z50-1))+1,NA)</f>
        <v>2</v>
      </c>
      <c r="AC50" s="28" cm="1">
        <f t="array" aca="1" ref="AC50" ca="1">IFERROR(IF(AA50=1,
INDEX(Forecast_Capex_Input!$AI$10:$BB$10,SMALL(IF(INDEX(Forecast_Capex_Input!$AI$12:$BB$286,$Z50,0)&gt;0,COLUMN(Forecast_Capex_Input!$AI$10:$BB$10)-COLUMN(Forecast_Capex_Input!$AI$12)+1),ROWS(OFFSET(AC49,0,0,-$AB50)))),
OFFSET(AC49,-INDEX(Forecast_Capex_Input!$CG$12:$CG$286,$Z50)+1,0)),NA)</f>
        <v>6</v>
      </c>
      <c r="AD50" s="28">
        <f t="shared" ca="1" si="9"/>
        <v>1</v>
      </c>
      <c r="AE50" s="82" t="b">
        <f t="shared" si="13"/>
        <v>0</v>
      </c>
      <c r="AF50" s="78" t="b">
        <v>0</v>
      </c>
      <c r="AG50" s="82" t="b">
        <f t="shared" si="10"/>
        <v>1</v>
      </c>
      <c r="AI50" s="55">
        <v>0</v>
      </c>
      <c r="AJ50" s="55">
        <v>0</v>
      </c>
      <c r="AK50" s="55">
        <v>1.4826334309417105E-2</v>
      </c>
      <c r="AL50" s="55">
        <v>5.9693858354214632E-2</v>
      </c>
      <c r="AM50" s="55">
        <v>2.7430204304356741E-2</v>
      </c>
      <c r="AN50" s="135">
        <v>0.10195039696798847</v>
      </c>
      <c r="AP50" s="55">
        <v>0</v>
      </c>
      <c r="AQ50" s="55">
        <v>0</v>
      </c>
      <c r="AR50" s="55">
        <v>1.4723619875752977E-2</v>
      </c>
      <c r="AS50" s="55">
        <v>5.9537019872287218E-2</v>
      </c>
      <c r="AT50" s="55">
        <v>2.74404666548137E-2</v>
      </c>
      <c r="AU50" s="135">
        <v>0.1017011064028539</v>
      </c>
      <c r="AW50" s="55">
        <v>0</v>
      </c>
      <c r="AX50" s="55">
        <v>0</v>
      </c>
      <c r="AY50" s="55">
        <v>2.0423565196403242E-3</v>
      </c>
      <c r="AZ50" s="55">
        <v>8.3734276200299051E-3</v>
      </c>
      <c r="BA50" s="55">
        <v>3.4174163336329593E-3</v>
      </c>
      <c r="BB50" s="135">
        <v>1.3833200473303189E-2</v>
      </c>
      <c r="BD50" s="55">
        <v>0</v>
      </c>
      <c r="BE50" s="55">
        <v>0</v>
      </c>
      <c r="BF50" s="55">
        <v>3.9158789890535997E-4</v>
      </c>
      <c r="BG50" s="55">
        <v>1.5944334686652905E-3</v>
      </c>
      <c r="BH50" s="55">
        <v>6.6190857405369348E-4</v>
      </c>
      <c r="BI50" s="135">
        <v>2.6479299416243439E-3</v>
      </c>
      <c r="BK50" s="55">
        <v>0</v>
      </c>
      <c r="BL50" s="55">
        <v>0</v>
      </c>
      <c r="BM50" s="55">
        <v>1.7157564294298662E-2</v>
      </c>
      <c r="BN50" s="55">
        <v>6.950488096098241E-2</v>
      </c>
      <c r="BO50" s="55">
        <v>3.1519791562500357E-2</v>
      </c>
      <c r="BP50" s="135">
        <v>0.11818223681778144</v>
      </c>
      <c r="BR50" s="147">
        <v>0</v>
      </c>
      <c r="BS50" s="147">
        <v>0</v>
      </c>
      <c r="BT50" s="147">
        <v>0</v>
      </c>
      <c r="BU50" s="147">
        <v>0</v>
      </c>
      <c r="BV50" s="147">
        <v>1</v>
      </c>
      <c r="BX50" s="55">
        <v>0</v>
      </c>
      <c r="BY50" s="55">
        <v>0</v>
      </c>
      <c r="BZ50" s="55">
        <v>0</v>
      </c>
      <c r="CA50" s="55">
        <v>0</v>
      </c>
      <c r="CB50" s="55">
        <v>0.10195039696798847</v>
      </c>
      <c r="CC50" s="135">
        <v>0.10195039696798847</v>
      </c>
      <c r="CE50" s="55">
        <v>0</v>
      </c>
      <c r="CF50" s="55">
        <v>0</v>
      </c>
      <c r="CG50" s="55">
        <v>0</v>
      </c>
      <c r="CH50" s="55">
        <v>0</v>
      </c>
      <c r="CI50" s="55">
        <v>0.1017011064028539</v>
      </c>
      <c r="CJ50" s="135">
        <v>0.1017011064028539</v>
      </c>
      <c r="CL50" s="55">
        <v>0</v>
      </c>
      <c r="CM50" s="55">
        <v>0</v>
      </c>
      <c r="CN50" s="55">
        <v>0</v>
      </c>
      <c r="CO50" s="55">
        <v>0</v>
      </c>
      <c r="CP50" s="55">
        <v>1.3833200473303189E-2</v>
      </c>
      <c r="CQ50" s="135">
        <v>1.3833200473303189E-2</v>
      </c>
      <c r="CS50" s="67">
        <v>0</v>
      </c>
      <c r="CT50" s="67">
        <v>0</v>
      </c>
      <c r="CU50" s="67">
        <v>0</v>
      </c>
      <c r="CV50" s="67">
        <v>0</v>
      </c>
      <c r="CW50" s="67">
        <v>2.6479299416243439E-3</v>
      </c>
      <c r="CX50" s="135">
        <v>2.6479299416243439E-3</v>
      </c>
      <c r="CZ50" s="55">
        <v>0</v>
      </c>
      <c r="DA50" s="55">
        <v>0</v>
      </c>
      <c r="DB50" s="55">
        <v>0</v>
      </c>
      <c r="DC50" s="55">
        <v>0</v>
      </c>
      <c r="DD50" s="55">
        <v>0.11818223681778144</v>
      </c>
      <c r="DE50" s="135">
        <v>0.11818223681778144</v>
      </c>
      <c r="DG50" s="43" t="b" cm="1">
        <f t="array" aca="1" ref="DG50" ca="1">OR($G50=Forecast_Capex_Input!$BF$8:$BF$10)</f>
        <v>0</v>
      </c>
      <c r="DH50" s="43" cm="1">
        <f t="array" aca="1" ref="DH50" ca="1">IFERROR(INDEX(Forecast_Capex_Input!BG$12:BG$286,$Z50)
*(INDEX(Forecast_Capex_Input!$H$12:$H$286,$Z50)=Repex),0)
*$DG50</f>
        <v>0</v>
      </c>
      <c r="DI50" s="43" cm="1">
        <f t="array" aca="1" ref="DI50" ca="1">IFERROR(INDEX(Forecast_Capex_Input!BH$12:BH$286,$Z50)
*(INDEX(Forecast_Capex_Input!$H$12:$H$286,$Z50)=Repex),0)
*$DG50</f>
        <v>0</v>
      </c>
      <c r="DJ50" s="43" cm="1">
        <f t="array" aca="1" ref="DJ50" ca="1">IFERROR(INDEX(Forecast_Capex_Input!BI$12:BI$286,$Z50)
*(INDEX(Forecast_Capex_Input!$H$12:$H$286,$Z50)=Repex),0)
*$DG50</f>
        <v>0</v>
      </c>
      <c r="DK50" s="43" cm="1">
        <f t="array" aca="1" ref="DK50" ca="1">IFERROR(INDEX(Forecast_Capex_Input!BJ$12:BJ$286,$Z50)
*(INDEX(Forecast_Capex_Input!$H$12:$H$286,$Z50)=Repex),0)
*$DG50</f>
        <v>0</v>
      </c>
      <c r="DL50" s="43" cm="1">
        <f t="array" aca="1" ref="DL50" ca="1">IFERROR(INDEX(Forecast_Capex_Input!BK$12:BK$286,$Z50)
*(INDEX(Forecast_Capex_Input!$H$12:$H$286,$Z50)=Repex),0)
*$DG50</f>
        <v>0</v>
      </c>
      <c r="DM50" s="43" cm="1">
        <f t="array" aca="1" ref="DM50" ca="1">IFERROR(INDEX(Forecast_Capex_Input!BL$12:BL$286,$Z50)
*(INDEX(Forecast_Capex_Input!$H$12:$H$286,$Z50)=Repex),0)
*$DG50</f>
        <v>0</v>
      </c>
      <c r="DO50" s="43" t="b" cm="1">
        <f t="array" aca="1" ref="DO50" ca="1">OR($G50=Forecast_Capex_Input!$BN$8:$BN$9)</f>
        <v>0</v>
      </c>
      <c r="DP50" s="43" cm="1">
        <f t="array" aca="1" ref="DP50" ca="1">IFERROR(INDEX(Forecast_Capex_Input!BO$12:BO$286,$Z50)
*(INDEX(Forecast_Capex_Input!$H$12:$H$286,$Z50)=Repex),0)
*$DO50</f>
        <v>0</v>
      </c>
      <c r="DQ50" s="43" cm="1">
        <f t="array" aca="1" ref="DQ50" ca="1">IFERROR(INDEX(Forecast_Capex_Input!BP$12:BP$286,$Z50)
*(INDEX(Forecast_Capex_Input!$H$12:$H$286,$Z50)=Repex),0)
*$DO50</f>
        <v>0</v>
      </c>
      <c r="DR50" s="43" cm="1">
        <f t="array" aca="1" ref="DR50" ca="1">IFERROR(INDEX(Forecast_Capex_Input!BQ$12:BQ$286,$Z50)
*(INDEX(Forecast_Capex_Input!$H$12:$H$286,$Z50)=Repex),0)
*$DO50</f>
        <v>0</v>
      </c>
      <c r="DS50" s="43" cm="1">
        <f t="array" aca="1" ref="DS50" ca="1">IFERROR(INDEX(Forecast_Capex_Input!BR$12:BR$286,$Z50)
*(INDEX(Forecast_Capex_Input!$H$12:$H$286,$Z50)=Repex),0)
*$DO50</f>
        <v>0</v>
      </c>
      <c r="DT50" s="43" cm="1">
        <f t="array" aca="1" ref="DT50" ca="1">IFERROR(INDEX(Forecast_Capex_Input!BS$12:BS$286,$Z50)
*(INDEX(Forecast_Capex_Input!$H$12:$H$286,$Z50)=Repex),0)
*$DO50</f>
        <v>0</v>
      </c>
      <c r="DV50" s="43" t="b" cm="1">
        <f t="array" aca="1" ref="DV50" ca="1">OR($G50=Forecast_Capex_Input!$BU$8:$BU$10)</f>
        <v>1</v>
      </c>
      <c r="DW50" s="43" cm="1">
        <f t="array" aca="1" ref="DW50" ca="1">IFERROR(INDEX(Forecast_Capex_Input!BV$12:BV$286,$Z50)
*(INDEX(Forecast_Capex_Input!$H$12:$H$286,$Z50)=Repex),0)
*$DV50</f>
        <v>0.54037604848882648</v>
      </c>
      <c r="DX50" s="43" cm="1">
        <f t="array" aca="1" ref="DX50" ca="1">IFERROR(INDEX(Forecast_Capex_Input!BW$12:BW$286,$Z50)
*(INDEX(Forecast_Capex_Input!$H$12:$H$286,$Z50)=Repex),0)
*$DV50</f>
        <v>0.29937981197757257</v>
      </c>
      <c r="DY50" s="43" cm="1">
        <f t="array" aca="1" ref="DY50" ca="1">IFERROR(INDEX(Forecast_Capex_Input!BX$12:BX$286,$Z50)
*(INDEX(Forecast_Capex_Input!$H$12:$H$286,$Z50)=Repex),0)
*$DV50</f>
        <v>0.11100689931583692</v>
      </c>
      <c r="DZ50" s="43" cm="1">
        <f t="array" aca="1" ref="DZ50" ca="1">IFERROR(INDEX(Forecast_Capex_Input!BY$12:BY$286,$Z50)
*(INDEX(Forecast_Capex_Input!$H$12:$H$286,$Z50)=Repex),0)
*$DV50</f>
        <v>0</v>
      </c>
      <c r="EA50" s="43" cm="1">
        <f t="array" aca="1" ref="EA50" ca="1">IFERROR(INDEX(Forecast_Capex_Input!BZ$12:BZ$286,$Z50)
*(INDEX(Forecast_Capex_Input!$H$12:$H$286,$Z50)=Repex),0)
*$DV50</f>
        <v>0</v>
      </c>
      <c r="EB50" s="43" cm="1">
        <f t="array" aca="1" ref="EB50" ca="1">IFERROR(INDEX(Forecast_Capex_Input!CA$12:CA$286,$Z50)
*(INDEX(Forecast_Capex_Input!$H$12:$H$286,$Z50)=Repex),0)
*$DV50</f>
        <v>0</v>
      </c>
      <c r="EC50" s="43" cm="1">
        <f t="array" aca="1" ref="EC50" ca="1">IFERROR(INDEX(Forecast_Capex_Input!CB$12:CB$286,$Z50)
*(INDEX(Forecast_Capex_Input!$H$12:$H$286,$Z50)=Repex),0)
*$DV50</f>
        <v>4.9237240217764121E-2</v>
      </c>
      <c r="ED50" s="43" cm="1">
        <f t="array" aca="1" ref="ED50" ca="1">IFERROR(INDEX(Forecast_Capex_Input!CC$12:CC$286,$Z50)
*(INDEX(Forecast_Capex_Input!$H$12:$H$286,$Z50)=Repex),0)
*$DV50</f>
        <v>0</v>
      </c>
      <c r="EF50" s="86" t="str">
        <f t="shared" si="11"/>
        <v>N/A</v>
      </c>
      <c r="EG50" s="28" t="str">
        <f>IFERROR(RANK(EF50,EF$11:EF$1010,0)+COUNTIF(EF$11:EF50,EF50)-1,NA)</f>
        <v>N/A</v>
      </c>
    </row>
    <row r="51" spans="3:137" x14ac:dyDescent="0.2">
      <c r="C51" s="28">
        <f t="shared" si="12"/>
        <v>41</v>
      </c>
      <c r="D51" s="9" t="str" cm="1">
        <f t="array" ref="D51">IFERROR(INDEX(Forecast_Capex_Input!$D$12:$D$286,$Z51),NA)</f>
        <v>Kempsey Secondary Systems Renewal</v>
      </c>
      <c r="E51" s="24" t="b" cm="1">
        <f t="array" ref="E51">IF($Z51=NA,NA,INDEX(Forecast_Capex_Input!$E$12:$E$286,$Z51))</f>
        <v>1</v>
      </c>
      <c r="F51" s="9" t="str" cm="1">
        <f t="array" aca="1" ref="F51" ca="1">IFERROR(INDEX(General!$E$25:$E$26,$AA51),NA)</f>
        <v>Non-Labour</v>
      </c>
      <c r="G51" s="9" t="str" cm="1">
        <f t="array" aca="1" ref="G51" ca="1">IFERROR(INDEX(Forecast_Capex_Input!$AI$11:$BB$11,$AC51),NA)</f>
        <v>Secondary Systems</v>
      </c>
      <c r="H51" s="50" cm="1">
        <f t="array" aca="1" ref="H51" ca="1">IFERROR(INDEX(Forecast_Capex_Input!$AI$12:$BB$286,$Z51,$AC51),NA)</f>
        <v>0.95076275978223568</v>
      </c>
      <c r="I51" s="150" t="str" cm="1">
        <f t="array" ref="I51">IFERROR(INDEX(Forecast_Capex_Input!$F$12:$F$286,$Z51),NA)</f>
        <v>Replacement Expenditure</v>
      </c>
      <c r="J51" s="150" t="str" cm="1">
        <f t="array" ref="J51">IFERROR(INDEX(Forecast_Capex_Input!G$12:G$286,$Z51),NA)</f>
        <v>Digital Infrastructure</v>
      </c>
      <c r="K51" s="150" t="str" cm="1">
        <f t="array" ref="K51">IFERROR(INDEX(Forecast_Capex_Input!H$12:H$286,$Z51),NA)</f>
        <v>Repex</v>
      </c>
      <c r="L51" s="150" t="str" cm="1">
        <f t="array" ref="L51">IFERROR(INDEX(Forecast_Capex_Input!I$12:I$286,$Z51),NA)</f>
        <v>N/A</v>
      </c>
      <c r="M51" s="150" t="str" cm="1">
        <f t="array" ref="M51">IFERROR(INDEX(Forecast_Capex_Input!J$12:J$286,$Z51),NA)</f>
        <v>N/A</v>
      </c>
      <c r="N51" s="150" t="str" cm="1">
        <f t="array" ref="N51">IFERROR(INDEX(Forecast_Capex_Input!K$12:K$286,$Z51),NA)</f>
        <v>DI - Protection systems</v>
      </c>
      <c r="O51" s="150" t="str" cm="1">
        <f t="array" ref="O51">IFERROR(INDEX(Forecast_Capex_Input!L$12:L$286,$Z51),NA)</f>
        <v>DI - Safe and Reliable Network</v>
      </c>
      <c r="P51" s="150" t="str" cm="1">
        <f t="array" ref="P51">IFERROR(INDEX(Forecast_Capex_Input!M$12:M$286,$Z51),NA)</f>
        <v>N/A</v>
      </c>
      <c r="Q51" s="24" t="str" cm="1">
        <f t="array" ref="Q51">IFERROR(INDEX(Forecast_Capex_Input!N$12:N$286,$Z51),NA)</f>
        <v>No</v>
      </c>
      <c r="R51" s="190" cm="1">
        <f t="array" ref="R51">IFERROR(INDEX(Forecast_Capex_Input!O$12:O$286,$Z51),0)</f>
        <v>0</v>
      </c>
      <c r="S51" s="24" t="str" cm="1">
        <f t="array" ref="S51">IFERROR(INDEX(Forecast_Capex_Input!P$12:P$286,$Z51),0)</f>
        <v>Safety security &amp; reliability</v>
      </c>
      <c r="T51" s="150" t="str" cm="1">
        <f t="array" aca="1" ref="T51" ca="1">IFERROR(INDEX(General!$K$91:$K$110,$AC51),NA)</f>
        <v>Secondary Systems (2018-23)</v>
      </c>
      <c r="U51" s="43" cm="1">
        <f t="array" aca="1" ref="U51" ca="1">IFERROR(
IF($F51=General!$E$25,INDEX(Forecast_Capex_Input!S$12:S$286,$Z51),
INDEX(Forecast_Capex_Input!T$12:T$286,$Z51)),0)</f>
        <v>0.80297826301454811</v>
      </c>
      <c r="V51" s="82" t="b">
        <f>IFERROR(INDEX(Overheads!$T$19:$T$26,MATCH($I51,Overheads!$E$19:$E$26,0)),FALSE)</f>
        <v>1</v>
      </c>
      <c r="W51" s="209" t="str" cm="1">
        <f t="array" ref="W51">IFERROR(
INDEX(Forecast_Capex_Input!CN$12:CN$286,$Z51),0)</f>
        <v>FY22</v>
      </c>
      <c r="X51" s="209">
        <f>IFERROR(
MATCH($W51,General!$L$39:$S$39,0),1)</f>
        <v>2</v>
      </c>
      <c r="Z51" s="28">
        <f>IFERROR(
IF(MATCH($C51,Forecast_Capex_Input!$CI$12:$CI$286,1)+1&gt;MAX(Forecast_Capex_Input!$C$12:$C$286),NA,
MATCH($C51,Forecast_Capex_Input!$CI$12:$CI$286,1)+1),1)</f>
        <v>18</v>
      </c>
      <c r="AA51" s="28" cm="1">
        <f t="array" aca="1" ref="AA51" ca="1">IFERROR(
IF(Z50&lt;&gt;Z51,1,
IF(COUNTIF(OFFSET(AA50,0,0,-INDEX(Forecast_Capex_Input!$CG$12:$CG$286,$Z51)),AA50)=INDEX(Forecast_Capex_Input!$CG$12:$CG$286,$Z51),AA50+1,AA50)),NA)</f>
        <v>2</v>
      </c>
      <c r="AB51" s="28" cm="1">
        <f t="array" ref="AB51">IFERROR($C51-IF($Z51=1,1,INDEX(Forecast_Capex_Input!$CI$12:$CI$286,$Z51-1))+1,NA)</f>
        <v>3</v>
      </c>
      <c r="AC51" s="28" cm="1">
        <f t="array" aca="1" ref="AC51" ca="1">IFERROR(IF(AA51=1,
INDEX(Forecast_Capex_Input!$AI$10:$BB$10,SMALL(IF(INDEX(Forecast_Capex_Input!$AI$12:$BB$286,$Z51,0)&gt;0,COLUMN(Forecast_Capex_Input!$AI$10:$BB$10)-COLUMN(Forecast_Capex_Input!$AI$12)+1),ROWS(OFFSET(AC50,0,0,-$AB51)))),
OFFSET(AC50,-INDEX(Forecast_Capex_Input!$CG$12:$CG$286,$Z51)+1,0)),NA)</f>
        <v>4</v>
      </c>
      <c r="AD51" s="28">
        <f t="shared" ca="1" si="9"/>
        <v>2</v>
      </c>
      <c r="AE51" s="82" t="b">
        <f t="shared" si="13"/>
        <v>0</v>
      </c>
      <c r="AF51" s="78" t="b">
        <v>0</v>
      </c>
      <c r="AG51" s="82" t="b">
        <f t="shared" si="10"/>
        <v>1</v>
      </c>
      <c r="AI51" s="55">
        <v>0</v>
      </c>
      <c r="AJ51" s="55">
        <v>0</v>
      </c>
      <c r="AK51" s="55">
        <v>1.1668147056514404</v>
      </c>
      <c r="AL51" s="55">
        <v>4.6978349679146074</v>
      </c>
      <c r="AM51" s="55">
        <v>2.1587241386441662</v>
      </c>
      <c r="AN51" s="135">
        <v>8.0233738122102132</v>
      </c>
      <c r="AP51" s="55">
        <v>0</v>
      </c>
      <c r="AQ51" s="55">
        <v>0</v>
      </c>
      <c r="AR51" s="55">
        <v>1.1668147056514404</v>
      </c>
      <c r="AS51" s="55">
        <v>4.6978349679146074</v>
      </c>
      <c r="AT51" s="55">
        <v>2.1587241386441662</v>
      </c>
      <c r="AU51" s="135">
        <v>8.0233738122102132</v>
      </c>
      <c r="AW51" s="55">
        <v>0</v>
      </c>
      <c r="AX51" s="55">
        <v>0</v>
      </c>
      <c r="AY51" s="55">
        <v>0.16185229185547373</v>
      </c>
      <c r="AZ51" s="55">
        <v>0.6607146471062908</v>
      </c>
      <c r="BA51" s="55">
        <v>0.26884597933454496</v>
      </c>
      <c r="BB51" s="135">
        <v>1.0914129182963095</v>
      </c>
      <c r="BD51" s="55">
        <v>0</v>
      </c>
      <c r="BE51" s="55">
        <v>0</v>
      </c>
      <c r="BF51" s="55">
        <v>3.1032485411442129E-2</v>
      </c>
      <c r="BG51" s="55">
        <v>0.12581055147161879</v>
      </c>
      <c r="BH51" s="55">
        <v>5.2071928453687175E-2</v>
      </c>
      <c r="BI51" s="135">
        <v>0.20891496533674808</v>
      </c>
      <c r="BK51" s="55">
        <v>0</v>
      </c>
      <c r="BL51" s="55">
        <v>0</v>
      </c>
      <c r="BM51" s="55">
        <v>1.3596994829183562</v>
      </c>
      <c r="BN51" s="55">
        <v>5.4843601664925172</v>
      </c>
      <c r="BO51" s="55">
        <v>2.4796420464323981</v>
      </c>
      <c r="BP51" s="135">
        <v>9.3237016958432708</v>
      </c>
      <c r="BR51" s="147">
        <v>0</v>
      </c>
      <c r="BS51" s="147">
        <v>0</v>
      </c>
      <c r="BT51" s="147">
        <v>0</v>
      </c>
      <c r="BU51" s="147">
        <v>0</v>
      </c>
      <c r="BV51" s="147">
        <v>1</v>
      </c>
      <c r="BX51" s="55">
        <v>0</v>
      </c>
      <c r="BY51" s="55">
        <v>0</v>
      </c>
      <c r="BZ51" s="55">
        <v>0</v>
      </c>
      <c r="CA51" s="55">
        <v>0</v>
      </c>
      <c r="CB51" s="55">
        <v>8.0233738122102132</v>
      </c>
      <c r="CC51" s="135">
        <v>8.0233738122102132</v>
      </c>
      <c r="CE51" s="55">
        <v>0</v>
      </c>
      <c r="CF51" s="55">
        <v>0</v>
      </c>
      <c r="CG51" s="55">
        <v>0</v>
      </c>
      <c r="CH51" s="55">
        <v>0</v>
      </c>
      <c r="CI51" s="55">
        <v>8.0233738122102132</v>
      </c>
      <c r="CJ51" s="135">
        <v>8.0233738122102132</v>
      </c>
      <c r="CL51" s="55">
        <v>0</v>
      </c>
      <c r="CM51" s="55">
        <v>0</v>
      </c>
      <c r="CN51" s="55">
        <v>0</v>
      </c>
      <c r="CO51" s="55">
        <v>0</v>
      </c>
      <c r="CP51" s="55">
        <v>1.0914129182963095</v>
      </c>
      <c r="CQ51" s="135">
        <v>1.0914129182963095</v>
      </c>
      <c r="CS51" s="67">
        <v>0</v>
      </c>
      <c r="CT51" s="67">
        <v>0</v>
      </c>
      <c r="CU51" s="67">
        <v>0</v>
      </c>
      <c r="CV51" s="67">
        <v>0</v>
      </c>
      <c r="CW51" s="67">
        <v>0.20891496533674808</v>
      </c>
      <c r="CX51" s="135">
        <v>0.20891496533674808</v>
      </c>
      <c r="CZ51" s="55">
        <v>0</v>
      </c>
      <c r="DA51" s="55">
        <v>0</v>
      </c>
      <c r="DB51" s="55">
        <v>0</v>
      </c>
      <c r="DC51" s="55">
        <v>0</v>
      </c>
      <c r="DD51" s="55">
        <v>9.3237016958432708</v>
      </c>
      <c r="DE51" s="135">
        <v>9.3237016958432708</v>
      </c>
      <c r="DG51" s="43" t="b" cm="1">
        <f t="array" aca="1" ref="DG51" ca="1">OR($G51=Forecast_Capex_Input!$BF$8:$BF$10)</f>
        <v>0</v>
      </c>
      <c r="DH51" s="43" cm="1">
        <f t="array" aca="1" ref="DH51" ca="1">IFERROR(INDEX(Forecast_Capex_Input!BG$12:BG$286,$Z51)
*(INDEX(Forecast_Capex_Input!$H$12:$H$286,$Z51)=Repex),0)
*$DG51</f>
        <v>0</v>
      </c>
      <c r="DI51" s="43" cm="1">
        <f t="array" aca="1" ref="DI51" ca="1">IFERROR(INDEX(Forecast_Capex_Input!BH$12:BH$286,$Z51)
*(INDEX(Forecast_Capex_Input!$H$12:$H$286,$Z51)=Repex),0)
*$DG51</f>
        <v>0</v>
      </c>
      <c r="DJ51" s="43" cm="1">
        <f t="array" aca="1" ref="DJ51" ca="1">IFERROR(INDEX(Forecast_Capex_Input!BI$12:BI$286,$Z51)
*(INDEX(Forecast_Capex_Input!$H$12:$H$286,$Z51)=Repex),0)
*$DG51</f>
        <v>0</v>
      </c>
      <c r="DK51" s="43" cm="1">
        <f t="array" aca="1" ref="DK51" ca="1">IFERROR(INDEX(Forecast_Capex_Input!BJ$12:BJ$286,$Z51)
*(INDEX(Forecast_Capex_Input!$H$12:$H$286,$Z51)=Repex),0)
*$DG51</f>
        <v>0</v>
      </c>
      <c r="DL51" s="43" cm="1">
        <f t="array" aca="1" ref="DL51" ca="1">IFERROR(INDEX(Forecast_Capex_Input!BK$12:BK$286,$Z51)
*(INDEX(Forecast_Capex_Input!$H$12:$H$286,$Z51)=Repex),0)
*$DG51</f>
        <v>0</v>
      </c>
      <c r="DM51" s="43" cm="1">
        <f t="array" aca="1" ref="DM51" ca="1">IFERROR(INDEX(Forecast_Capex_Input!BL$12:BL$286,$Z51)
*(INDEX(Forecast_Capex_Input!$H$12:$H$286,$Z51)=Repex),0)
*$DG51</f>
        <v>0</v>
      </c>
      <c r="DO51" s="43" t="b" cm="1">
        <f t="array" aca="1" ref="DO51" ca="1">OR($G51=Forecast_Capex_Input!$BN$8:$BN$9)</f>
        <v>0</v>
      </c>
      <c r="DP51" s="43" cm="1">
        <f t="array" aca="1" ref="DP51" ca="1">IFERROR(INDEX(Forecast_Capex_Input!BO$12:BO$286,$Z51)
*(INDEX(Forecast_Capex_Input!$H$12:$H$286,$Z51)=Repex),0)
*$DO51</f>
        <v>0</v>
      </c>
      <c r="DQ51" s="43" cm="1">
        <f t="array" aca="1" ref="DQ51" ca="1">IFERROR(INDEX(Forecast_Capex_Input!BP$12:BP$286,$Z51)
*(INDEX(Forecast_Capex_Input!$H$12:$H$286,$Z51)=Repex),0)
*$DO51</f>
        <v>0</v>
      </c>
      <c r="DR51" s="43" cm="1">
        <f t="array" aca="1" ref="DR51" ca="1">IFERROR(INDEX(Forecast_Capex_Input!BQ$12:BQ$286,$Z51)
*(INDEX(Forecast_Capex_Input!$H$12:$H$286,$Z51)=Repex),0)
*$DO51</f>
        <v>0</v>
      </c>
      <c r="DS51" s="43" cm="1">
        <f t="array" aca="1" ref="DS51" ca="1">IFERROR(INDEX(Forecast_Capex_Input!BR$12:BR$286,$Z51)
*(INDEX(Forecast_Capex_Input!$H$12:$H$286,$Z51)=Repex),0)
*$DO51</f>
        <v>0</v>
      </c>
      <c r="DT51" s="43" cm="1">
        <f t="array" aca="1" ref="DT51" ca="1">IFERROR(INDEX(Forecast_Capex_Input!BS$12:BS$286,$Z51)
*(INDEX(Forecast_Capex_Input!$H$12:$H$286,$Z51)=Repex),0)
*$DO51</f>
        <v>0</v>
      </c>
      <c r="DV51" s="43" t="b" cm="1">
        <f t="array" aca="1" ref="DV51" ca="1">OR($G51=Forecast_Capex_Input!$BU$8:$BU$10)</f>
        <v>1</v>
      </c>
      <c r="DW51" s="43" cm="1">
        <f t="array" aca="1" ref="DW51" ca="1">IFERROR(INDEX(Forecast_Capex_Input!BV$12:BV$286,$Z51)
*(INDEX(Forecast_Capex_Input!$H$12:$H$286,$Z51)=Repex),0)
*$DV51</f>
        <v>0.54037604848882648</v>
      </c>
      <c r="DX51" s="43" cm="1">
        <f t="array" aca="1" ref="DX51" ca="1">IFERROR(INDEX(Forecast_Capex_Input!BW$12:BW$286,$Z51)
*(INDEX(Forecast_Capex_Input!$H$12:$H$286,$Z51)=Repex),0)
*$DV51</f>
        <v>0.29937981197757257</v>
      </c>
      <c r="DY51" s="43" cm="1">
        <f t="array" aca="1" ref="DY51" ca="1">IFERROR(INDEX(Forecast_Capex_Input!BX$12:BX$286,$Z51)
*(INDEX(Forecast_Capex_Input!$H$12:$H$286,$Z51)=Repex),0)
*$DV51</f>
        <v>0.11100689931583692</v>
      </c>
      <c r="DZ51" s="43" cm="1">
        <f t="array" aca="1" ref="DZ51" ca="1">IFERROR(INDEX(Forecast_Capex_Input!BY$12:BY$286,$Z51)
*(INDEX(Forecast_Capex_Input!$H$12:$H$286,$Z51)=Repex),0)
*$DV51</f>
        <v>0</v>
      </c>
      <c r="EA51" s="43" cm="1">
        <f t="array" aca="1" ref="EA51" ca="1">IFERROR(INDEX(Forecast_Capex_Input!BZ$12:BZ$286,$Z51)
*(INDEX(Forecast_Capex_Input!$H$12:$H$286,$Z51)=Repex),0)
*$DV51</f>
        <v>0</v>
      </c>
      <c r="EB51" s="43" cm="1">
        <f t="array" aca="1" ref="EB51" ca="1">IFERROR(INDEX(Forecast_Capex_Input!CA$12:CA$286,$Z51)
*(INDEX(Forecast_Capex_Input!$H$12:$H$286,$Z51)=Repex),0)
*$DV51</f>
        <v>0</v>
      </c>
      <c r="EC51" s="43" cm="1">
        <f t="array" aca="1" ref="EC51" ca="1">IFERROR(INDEX(Forecast_Capex_Input!CB$12:CB$286,$Z51)
*(INDEX(Forecast_Capex_Input!$H$12:$H$286,$Z51)=Repex),0)
*$DV51</f>
        <v>4.9237240217764121E-2</v>
      </c>
      <c r="ED51" s="43" cm="1">
        <f t="array" aca="1" ref="ED51" ca="1">IFERROR(INDEX(Forecast_Capex_Input!CC$12:CC$286,$Z51)
*(INDEX(Forecast_Capex_Input!$H$12:$H$286,$Z51)=Repex),0)
*$DV51</f>
        <v>0</v>
      </c>
      <c r="EF51" s="86" t="str">
        <f t="shared" si="11"/>
        <v>N/A</v>
      </c>
      <c r="EG51" s="28" t="str">
        <f>IFERROR(RANK(EF51,EF$11:EF$1010,0)+COUNTIF(EF$11:EF51,EF51)-1,NA)</f>
        <v>N/A</v>
      </c>
    </row>
    <row r="52" spans="3:137" x14ac:dyDescent="0.2">
      <c r="C52" s="28">
        <f t="shared" si="12"/>
        <v>42</v>
      </c>
      <c r="D52" s="9" t="str" cm="1">
        <f t="array" ref="D52">IFERROR(INDEX(Forecast_Capex_Input!$D$12:$D$286,$Z52),NA)</f>
        <v>Kempsey Secondary Systems Renewal</v>
      </c>
      <c r="E52" s="24" t="b" cm="1">
        <f t="array" ref="E52">IF($Z52=NA,NA,INDEX(Forecast_Capex_Input!$E$12:$E$286,$Z52))</f>
        <v>1</v>
      </c>
      <c r="F52" s="9" t="str" cm="1">
        <f t="array" aca="1" ref="F52" ca="1">IFERROR(INDEX(General!$E$25:$E$26,$AA52),NA)</f>
        <v>Non-Labour</v>
      </c>
      <c r="G52" s="9" t="str" cm="1">
        <f t="array" aca="1" ref="G52" ca="1">IFERROR(INDEX(Forecast_Capex_Input!$AI$11:$BB$11,$AC52),NA)</f>
        <v>Business IT</v>
      </c>
      <c r="H52" s="50" cm="1">
        <f t="array" aca="1" ref="H52" ca="1">IFERROR(INDEX(Forecast_Capex_Input!$AI$12:$BB$286,$Z52,$AC52),NA)</f>
        <v>4.9237240217764107E-2</v>
      </c>
      <c r="I52" s="150" t="str" cm="1">
        <f t="array" ref="I52">IFERROR(INDEX(Forecast_Capex_Input!$F$12:$F$286,$Z52),NA)</f>
        <v>Replacement Expenditure</v>
      </c>
      <c r="J52" s="150" t="str" cm="1">
        <f t="array" ref="J52">IFERROR(INDEX(Forecast_Capex_Input!G$12:G$286,$Z52),NA)</f>
        <v>Digital Infrastructure</v>
      </c>
      <c r="K52" s="150" t="str" cm="1">
        <f t="array" ref="K52">IFERROR(INDEX(Forecast_Capex_Input!H$12:H$286,$Z52),NA)</f>
        <v>Repex</v>
      </c>
      <c r="L52" s="150" t="str" cm="1">
        <f t="array" ref="L52">IFERROR(INDEX(Forecast_Capex_Input!I$12:I$286,$Z52),NA)</f>
        <v>N/A</v>
      </c>
      <c r="M52" s="150" t="str" cm="1">
        <f t="array" ref="M52">IFERROR(INDEX(Forecast_Capex_Input!J$12:J$286,$Z52),NA)</f>
        <v>N/A</v>
      </c>
      <c r="N52" s="150" t="str" cm="1">
        <f t="array" ref="N52">IFERROR(INDEX(Forecast_Capex_Input!K$12:K$286,$Z52),NA)</f>
        <v>DI - Protection systems</v>
      </c>
      <c r="O52" s="150" t="str" cm="1">
        <f t="array" ref="O52">IFERROR(INDEX(Forecast_Capex_Input!L$12:L$286,$Z52),NA)</f>
        <v>DI - Safe and Reliable Network</v>
      </c>
      <c r="P52" s="150" t="str" cm="1">
        <f t="array" ref="P52">IFERROR(INDEX(Forecast_Capex_Input!M$12:M$286,$Z52),NA)</f>
        <v>N/A</v>
      </c>
      <c r="Q52" s="24" t="str" cm="1">
        <f t="array" ref="Q52">IFERROR(INDEX(Forecast_Capex_Input!N$12:N$286,$Z52),NA)</f>
        <v>No</v>
      </c>
      <c r="R52" s="190" cm="1">
        <f t="array" ref="R52">IFERROR(INDEX(Forecast_Capex_Input!O$12:O$286,$Z52),0)</f>
        <v>0</v>
      </c>
      <c r="S52" s="24" t="str" cm="1">
        <f t="array" ref="S52">IFERROR(INDEX(Forecast_Capex_Input!P$12:P$286,$Z52),0)</f>
        <v>Safety security &amp; reliability</v>
      </c>
      <c r="T52" s="150" t="str" cm="1">
        <f t="array" aca="1" ref="T52" ca="1">IFERROR(INDEX(General!$K$91:$K$110,$AC52),NA)</f>
        <v>Business IT (2018 onwards)</v>
      </c>
      <c r="U52" s="43" cm="1">
        <f t="array" aca="1" ref="U52" ca="1">IFERROR(
IF($F52=General!$E$25,INDEX(Forecast_Capex_Input!S$12:S$286,$Z52),
INDEX(Forecast_Capex_Input!T$12:T$286,$Z52)),0)</f>
        <v>0.80297826301454811</v>
      </c>
      <c r="V52" s="82" t="b">
        <f>IFERROR(INDEX(Overheads!$T$19:$T$26,MATCH($I52,Overheads!$E$19:$E$26,0)),FALSE)</f>
        <v>1</v>
      </c>
      <c r="W52" s="209" t="str" cm="1">
        <f t="array" ref="W52">IFERROR(
INDEX(Forecast_Capex_Input!CN$12:CN$286,$Z52),0)</f>
        <v>FY22</v>
      </c>
      <c r="X52" s="209">
        <f>IFERROR(
MATCH($W52,General!$L$39:$S$39,0),1)</f>
        <v>2</v>
      </c>
      <c r="Z52" s="28">
        <f>IFERROR(
IF(MATCH($C52,Forecast_Capex_Input!$CI$12:$CI$286,1)+1&gt;MAX(Forecast_Capex_Input!$C$12:$C$286),NA,
MATCH($C52,Forecast_Capex_Input!$CI$12:$CI$286,1)+1),1)</f>
        <v>18</v>
      </c>
      <c r="AA52" s="28" cm="1">
        <f t="array" aca="1" ref="AA52" ca="1">IFERROR(
IF(Z51&lt;&gt;Z52,1,
IF(COUNTIF(OFFSET(AA51,0,0,-INDEX(Forecast_Capex_Input!$CG$12:$CG$286,$Z52)),AA51)=INDEX(Forecast_Capex_Input!$CG$12:$CG$286,$Z52),AA51+1,AA51)),NA)</f>
        <v>2</v>
      </c>
      <c r="AB52" s="28" cm="1">
        <f t="array" ref="AB52">IFERROR($C52-IF($Z52=1,1,INDEX(Forecast_Capex_Input!$CI$12:$CI$286,$Z52-1))+1,NA)</f>
        <v>4</v>
      </c>
      <c r="AC52" s="28" cm="1">
        <f t="array" aca="1" ref="AC52" ca="1">IFERROR(IF(AA52=1,
INDEX(Forecast_Capex_Input!$AI$10:$BB$10,SMALL(IF(INDEX(Forecast_Capex_Input!$AI$12:$BB$286,$Z52,0)&gt;0,COLUMN(Forecast_Capex_Input!$AI$10:$BB$10)-COLUMN(Forecast_Capex_Input!$AI$12)+1),ROWS(OFFSET(AC51,0,0,-$AB52)))),
OFFSET(AC51,-INDEX(Forecast_Capex_Input!$CG$12:$CG$286,$Z52)+1,0)),NA)</f>
        <v>6</v>
      </c>
      <c r="AD52" s="28">
        <f t="shared" ca="1" si="9"/>
        <v>2</v>
      </c>
      <c r="AE52" s="82" t="b">
        <f t="shared" si="13"/>
        <v>0</v>
      </c>
      <c r="AF52" s="78" t="b">
        <v>0</v>
      </c>
      <c r="AG52" s="82" t="b">
        <f t="shared" si="10"/>
        <v>1</v>
      </c>
      <c r="AI52" s="55">
        <v>0</v>
      </c>
      <c r="AJ52" s="55">
        <v>0</v>
      </c>
      <c r="AK52" s="55">
        <v>6.0425942603114062E-2</v>
      </c>
      <c r="AL52" s="55">
        <v>0.24328722011745907</v>
      </c>
      <c r="AM52" s="55">
        <v>0.11179404944578759</v>
      </c>
      <c r="AN52" s="135">
        <v>0.41550721216636072</v>
      </c>
      <c r="AP52" s="55">
        <v>0</v>
      </c>
      <c r="AQ52" s="55">
        <v>0</v>
      </c>
      <c r="AR52" s="55">
        <v>6.0425942603114062E-2</v>
      </c>
      <c r="AS52" s="55">
        <v>0.24328722011745907</v>
      </c>
      <c r="AT52" s="55">
        <v>0.11179404944578759</v>
      </c>
      <c r="AU52" s="135">
        <v>0.41550721216636072</v>
      </c>
      <c r="AW52" s="55">
        <v>0</v>
      </c>
      <c r="AX52" s="55">
        <v>0</v>
      </c>
      <c r="AY52" s="55">
        <v>8.3818598192769954E-3</v>
      </c>
      <c r="AZ52" s="55">
        <v>3.4216491401513047E-2</v>
      </c>
      <c r="BA52" s="55">
        <v>1.3922751948243026E-2</v>
      </c>
      <c r="BB52" s="135">
        <v>5.6521103169033068E-2</v>
      </c>
      <c r="BD52" s="55">
        <v>0</v>
      </c>
      <c r="BE52" s="55">
        <v>0</v>
      </c>
      <c r="BF52" s="55">
        <v>1.6070822326985142E-3</v>
      </c>
      <c r="BG52" s="55">
        <v>6.515362829478389E-3</v>
      </c>
      <c r="BH52" s="55">
        <v>2.6966538429246604E-3</v>
      </c>
      <c r="BI52" s="135">
        <v>1.0819098905101564E-2</v>
      </c>
      <c r="BK52" s="55">
        <v>0</v>
      </c>
      <c r="BL52" s="55">
        <v>0</v>
      </c>
      <c r="BM52" s="55">
        <v>7.0414884655089563E-2</v>
      </c>
      <c r="BN52" s="55">
        <v>0.28401907434845053</v>
      </c>
      <c r="BO52" s="55">
        <v>0.1284134552369553</v>
      </c>
      <c r="BP52" s="135">
        <v>0.48284741424049538</v>
      </c>
      <c r="BR52" s="147">
        <v>0</v>
      </c>
      <c r="BS52" s="147">
        <v>0</v>
      </c>
      <c r="BT52" s="147">
        <v>0</v>
      </c>
      <c r="BU52" s="147">
        <v>0</v>
      </c>
      <c r="BV52" s="147">
        <v>1</v>
      </c>
      <c r="BX52" s="55">
        <v>0</v>
      </c>
      <c r="BY52" s="55">
        <v>0</v>
      </c>
      <c r="BZ52" s="55">
        <v>0</v>
      </c>
      <c r="CA52" s="55">
        <v>0</v>
      </c>
      <c r="CB52" s="55">
        <v>0.41550721216636072</v>
      </c>
      <c r="CC52" s="135">
        <v>0.41550721216636072</v>
      </c>
      <c r="CE52" s="55">
        <v>0</v>
      </c>
      <c r="CF52" s="55">
        <v>0</v>
      </c>
      <c r="CG52" s="55">
        <v>0</v>
      </c>
      <c r="CH52" s="55">
        <v>0</v>
      </c>
      <c r="CI52" s="55">
        <v>0.41550721216636072</v>
      </c>
      <c r="CJ52" s="135">
        <v>0.41550721216636072</v>
      </c>
      <c r="CL52" s="55">
        <v>0</v>
      </c>
      <c r="CM52" s="55">
        <v>0</v>
      </c>
      <c r="CN52" s="55">
        <v>0</v>
      </c>
      <c r="CO52" s="55">
        <v>0</v>
      </c>
      <c r="CP52" s="55">
        <v>5.6521103169033068E-2</v>
      </c>
      <c r="CQ52" s="135">
        <v>5.6521103169033068E-2</v>
      </c>
      <c r="CS52" s="67">
        <v>0</v>
      </c>
      <c r="CT52" s="67">
        <v>0</v>
      </c>
      <c r="CU52" s="67">
        <v>0</v>
      </c>
      <c r="CV52" s="67">
        <v>0</v>
      </c>
      <c r="CW52" s="67">
        <v>1.0819098905101564E-2</v>
      </c>
      <c r="CX52" s="135">
        <v>1.0819098905101564E-2</v>
      </c>
      <c r="CZ52" s="55">
        <v>0</v>
      </c>
      <c r="DA52" s="55">
        <v>0</v>
      </c>
      <c r="DB52" s="55">
        <v>0</v>
      </c>
      <c r="DC52" s="55">
        <v>0</v>
      </c>
      <c r="DD52" s="55">
        <v>0.48284741424049538</v>
      </c>
      <c r="DE52" s="135">
        <v>0.48284741424049538</v>
      </c>
      <c r="DG52" s="43" t="b" cm="1">
        <f t="array" aca="1" ref="DG52" ca="1">OR($G52=Forecast_Capex_Input!$BF$8:$BF$10)</f>
        <v>0</v>
      </c>
      <c r="DH52" s="43" cm="1">
        <f t="array" aca="1" ref="DH52" ca="1">IFERROR(INDEX(Forecast_Capex_Input!BG$12:BG$286,$Z52)
*(INDEX(Forecast_Capex_Input!$H$12:$H$286,$Z52)=Repex),0)
*$DG52</f>
        <v>0</v>
      </c>
      <c r="DI52" s="43" cm="1">
        <f t="array" aca="1" ref="DI52" ca="1">IFERROR(INDEX(Forecast_Capex_Input!BH$12:BH$286,$Z52)
*(INDEX(Forecast_Capex_Input!$H$12:$H$286,$Z52)=Repex),0)
*$DG52</f>
        <v>0</v>
      </c>
      <c r="DJ52" s="43" cm="1">
        <f t="array" aca="1" ref="DJ52" ca="1">IFERROR(INDEX(Forecast_Capex_Input!BI$12:BI$286,$Z52)
*(INDEX(Forecast_Capex_Input!$H$12:$H$286,$Z52)=Repex),0)
*$DG52</f>
        <v>0</v>
      </c>
      <c r="DK52" s="43" cm="1">
        <f t="array" aca="1" ref="DK52" ca="1">IFERROR(INDEX(Forecast_Capex_Input!BJ$12:BJ$286,$Z52)
*(INDEX(Forecast_Capex_Input!$H$12:$H$286,$Z52)=Repex),0)
*$DG52</f>
        <v>0</v>
      </c>
      <c r="DL52" s="43" cm="1">
        <f t="array" aca="1" ref="DL52" ca="1">IFERROR(INDEX(Forecast_Capex_Input!BK$12:BK$286,$Z52)
*(INDEX(Forecast_Capex_Input!$H$12:$H$286,$Z52)=Repex),0)
*$DG52</f>
        <v>0</v>
      </c>
      <c r="DM52" s="43" cm="1">
        <f t="array" aca="1" ref="DM52" ca="1">IFERROR(INDEX(Forecast_Capex_Input!BL$12:BL$286,$Z52)
*(INDEX(Forecast_Capex_Input!$H$12:$H$286,$Z52)=Repex),0)
*$DG52</f>
        <v>0</v>
      </c>
      <c r="DO52" s="43" t="b" cm="1">
        <f t="array" aca="1" ref="DO52" ca="1">OR($G52=Forecast_Capex_Input!$BN$8:$BN$9)</f>
        <v>0</v>
      </c>
      <c r="DP52" s="43" cm="1">
        <f t="array" aca="1" ref="DP52" ca="1">IFERROR(INDEX(Forecast_Capex_Input!BO$12:BO$286,$Z52)
*(INDEX(Forecast_Capex_Input!$H$12:$H$286,$Z52)=Repex),0)
*$DO52</f>
        <v>0</v>
      </c>
      <c r="DQ52" s="43" cm="1">
        <f t="array" aca="1" ref="DQ52" ca="1">IFERROR(INDEX(Forecast_Capex_Input!BP$12:BP$286,$Z52)
*(INDEX(Forecast_Capex_Input!$H$12:$H$286,$Z52)=Repex),0)
*$DO52</f>
        <v>0</v>
      </c>
      <c r="DR52" s="43" cm="1">
        <f t="array" aca="1" ref="DR52" ca="1">IFERROR(INDEX(Forecast_Capex_Input!BQ$12:BQ$286,$Z52)
*(INDEX(Forecast_Capex_Input!$H$12:$H$286,$Z52)=Repex),0)
*$DO52</f>
        <v>0</v>
      </c>
      <c r="DS52" s="43" cm="1">
        <f t="array" aca="1" ref="DS52" ca="1">IFERROR(INDEX(Forecast_Capex_Input!BR$12:BR$286,$Z52)
*(INDEX(Forecast_Capex_Input!$H$12:$H$286,$Z52)=Repex),0)
*$DO52</f>
        <v>0</v>
      </c>
      <c r="DT52" s="43" cm="1">
        <f t="array" aca="1" ref="DT52" ca="1">IFERROR(INDEX(Forecast_Capex_Input!BS$12:BS$286,$Z52)
*(INDEX(Forecast_Capex_Input!$H$12:$H$286,$Z52)=Repex),0)
*$DO52</f>
        <v>0</v>
      </c>
      <c r="DV52" s="43" t="b" cm="1">
        <f t="array" aca="1" ref="DV52" ca="1">OR($G52=Forecast_Capex_Input!$BU$8:$BU$10)</f>
        <v>1</v>
      </c>
      <c r="DW52" s="43" cm="1">
        <f t="array" aca="1" ref="DW52" ca="1">IFERROR(INDEX(Forecast_Capex_Input!BV$12:BV$286,$Z52)
*(INDEX(Forecast_Capex_Input!$H$12:$H$286,$Z52)=Repex),0)
*$DV52</f>
        <v>0.54037604848882648</v>
      </c>
      <c r="DX52" s="43" cm="1">
        <f t="array" aca="1" ref="DX52" ca="1">IFERROR(INDEX(Forecast_Capex_Input!BW$12:BW$286,$Z52)
*(INDEX(Forecast_Capex_Input!$H$12:$H$286,$Z52)=Repex),0)
*$DV52</f>
        <v>0.29937981197757257</v>
      </c>
      <c r="DY52" s="43" cm="1">
        <f t="array" aca="1" ref="DY52" ca="1">IFERROR(INDEX(Forecast_Capex_Input!BX$12:BX$286,$Z52)
*(INDEX(Forecast_Capex_Input!$H$12:$H$286,$Z52)=Repex),0)
*$DV52</f>
        <v>0.11100689931583692</v>
      </c>
      <c r="DZ52" s="43" cm="1">
        <f t="array" aca="1" ref="DZ52" ca="1">IFERROR(INDEX(Forecast_Capex_Input!BY$12:BY$286,$Z52)
*(INDEX(Forecast_Capex_Input!$H$12:$H$286,$Z52)=Repex),0)
*$DV52</f>
        <v>0</v>
      </c>
      <c r="EA52" s="43" cm="1">
        <f t="array" aca="1" ref="EA52" ca="1">IFERROR(INDEX(Forecast_Capex_Input!BZ$12:BZ$286,$Z52)
*(INDEX(Forecast_Capex_Input!$H$12:$H$286,$Z52)=Repex),0)
*$DV52</f>
        <v>0</v>
      </c>
      <c r="EB52" s="43" cm="1">
        <f t="array" aca="1" ref="EB52" ca="1">IFERROR(INDEX(Forecast_Capex_Input!CA$12:CA$286,$Z52)
*(INDEX(Forecast_Capex_Input!$H$12:$H$286,$Z52)=Repex),0)
*$DV52</f>
        <v>0</v>
      </c>
      <c r="EC52" s="43" cm="1">
        <f t="array" aca="1" ref="EC52" ca="1">IFERROR(INDEX(Forecast_Capex_Input!CB$12:CB$286,$Z52)
*(INDEX(Forecast_Capex_Input!$H$12:$H$286,$Z52)=Repex),0)
*$DV52</f>
        <v>4.9237240217764121E-2</v>
      </c>
      <c r="ED52" s="43" cm="1">
        <f t="array" aca="1" ref="ED52" ca="1">IFERROR(INDEX(Forecast_Capex_Input!CC$12:CC$286,$Z52)
*(INDEX(Forecast_Capex_Input!$H$12:$H$286,$Z52)=Repex),0)
*$DV52</f>
        <v>0</v>
      </c>
      <c r="EF52" s="86" t="str">
        <f t="shared" si="11"/>
        <v>N/A</v>
      </c>
      <c r="EG52" s="28" t="str">
        <f>IFERROR(RANK(EF52,EF$11:EF$1010,0)+COUNTIF(EF$11:EF52,EF52)-1,NA)</f>
        <v>N/A</v>
      </c>
    </row>
    <row r="53" spans="3:137" x14ac:dyDescent="0.2">
      <c r="C53" s="28">
        <f t="shared" si="12"/>
        <v>43</v>
      </c>
      <c r="D53" s="9" t="str" cm="1">
        <f t="array" ref="D53">IFERROR(INDEX(Forecast_Capex_Input!$D$12:$D$286,$Z53),NA)</f>
        <v>Line 1 Refurbishment</v>
      </c>
      <c r="E53" s="24" t="b" cm="1">
        <f t="array" ref="E53">IF($Z53=NA,NA,INDEX(Forecast_Capex_Input!$E$12:$E$286,$Z53))</f>
        <v>0</v>
      </c>
      <c r="F53" s="9" t="str" cm="1">
        <f t="array" aca="1" ref="F53" ca="1">IFERROR(INDEX(General!$E$25:$E$26,$AA53),NA)</f>
        <v>Labour</v>
      </c>
      <c r="G53" s="9" t="str" cm="1">
        <f t="array" aca="1" ref="G53" ca="1">IFERROR(INDEX(Forecast_Capex_Input!$AI$11:$BB$11,$AC53),NA)</f>
        <v>Transmission Lines</v>
      </c>
      <c r="H53" s="50" cm="1">
        <f t="array" aca="1" ref="H53" ca="1">IFERROR(INDEX(Forecast_Capex_Input!$AI$12:$BB$286,$Z53,$AC53),NA)</f>
        <v>1</v>
      </c>
      <c r="I53" s="150" t="str" cm="1">
        <f t="array" ref="I53">IFERROR(INDEX(Forecast_Capex_Input!$F$12:$F$286,$Z53),NA)</f>
        <v>Replacement Expenditure</v>
      </c>
      <c r="J53" s="150" t="str" cm="1">
        <f t="array" ref="J53">IFERROR(INDEX(Forecast_Capex_Input!G$12:G$286,$Z53),NA)</f>
        <v>Transmission Lines</v>
      </c>
      <c r="K53" s="150" t="str" cm="1">
        <f t="array" ref="K53">IFERROR(INDEX(Forecast_Capex_Input!H$12:H$286,$Z53),NA)</f>
        <v>Repex</v>
      </c>
      <c r="L53" s="150" t="str" cm="1">
        <f t="array" ref="L53">IFERROR(INDEX(Forecast_Capex_Input!I$12:I$286,$Z53),NA)</f>
        <v>N/A</v>
      </c>
      <c r="M53" s="150" t="str" cm="1">
        <f t="array" ref="M53">IFERROR(INDEX(Forecast_Capex_Input!J$12:J$286,$Z53),NA)</f>
        <v>N/A</v>
      </c>
      <c r="N53" s="150" t="str" cm="1">
        <f t="array" ref="N53">IFERROR(INDEX(Forecast_Capex_Input!K$12:K$286,$Z53),NA)</f>
        <v>TL - Transmission towers</v>
      </c>
      <c r="O53" s="150" t="str" cm="1">
        <f t="array" ref="O53">IFERROR(INDEX(Forecast_Capex_Input!L$12:L$286,$Z53),NA)</f>
        <v>TL - Safe and Reliable Network</v>
      </c>
      <c r="P53" s="150" t="str" cm="1">
        <f t="array" ref="P53">IFERROR(INDEX(Forecast_Capex_Input!M$12:M$286,$Z53),NA)</f>
        <v>N/A</v>
      </c>
      <c r="Q53" s="24" t="str" cm="1">
        <f t="array" ref="Q53">IFERROR(INDEX(Forecast_Capex_Input!N$12:N$286,$Z53),NA)</f>
        <v>No</v>
      </c>
      <c r="R53" s="190" cm="1">
        <f t="array" ref="R53">IFERROR(INDEX(Forecast_Capex_Input!O$12:O$286,$Z53),0)</f>
        <v>0</v>
      </c>
      <c r="S53" s="24" t="str" cm="1">
        <f t="array" ref="S53">IFERROR(INDEX(Forecast_Capex_Input!P$12:P$286,$Z53),0)</f>
        <v>Safety security &amp; reliability</v>
      </c>
      <c r="T53" s="150" t="str" cm="1">
        <f t="array" aca="1" ref="T53" ca="1">IFERROR(INDEX(General!$K$91:$K$110,$AC53),NA)</f>
        <v>Transmission Lines (2018 onwards)</v>
      </c>
      <c r="U53" s="43" cm="1">
        <f t="array" aca="1" ref="U53" ca="1">IFERROR(
IF($F53=General!$E$25,INDEX(Forecast_Capex_Input!S$12:S$286,$Z53),
INDEX(Forecast_Capex_Input!T$12:T$286,$Z53)),0)</f>
        <v>0</v>
      </c>
      <c r="V53" s="82" t="b">
        <f>IFERROR(INDEX(Overheads!$T$19:$T$26,MATCH($I53,Overheads!$E$19:$E$26,0)),FALSE)</f>
        <v>1</v>
      </c>
      <c r="W53" s="209" t="str" cm="1">
        <f t="array" ref="W53">IFERROR(
INDEX(Forecast_Capex_Input!CN$12:CN$286,$Z53),0)</f>
        <v>FY22</v>
      </c>
      <c r="X53" s="209">
        <f>IFERROR(
MATCH($W53,General!$L$39:$S$39,0),1)</f>
        <v>2</v>
      </c>
      <c r="Z53" s="28">
        <f>IFERROR(
IF(MATCH($C53,Forecast_Capex_Input!$CI$12:$CI$286,1)+1&gt;MAX(Forecast_Capex_Input!$C$12:$C$286),NA,
MATCH($C53,Forecast_Capex_Input!$CI$12:$CI$286,1)+1),1)</f>
        <v>19</v>
      </c>
      <c r="AA53" s="28" cm="1">
        <f t="array" aca="1" ref="AA53" ca="1">IFERROR(
IF(Z52&lt;&gt;Z53,1,
IF(COUNTIF(OFFSET(AA52,0,0,-INDEX(Forecast_Capex_Input!$CG$12:$CG$286,$Z53)),AA52)=INDEX(Forecast_Capex_Input!$CG$12:$CG$286,$Z53),AA52+1,AA52)),NA)</f>
        <v>1</v>
      </c>
      <c r="AB53" s="28" cm="1">
        <f t="array" ref="AB53">IFERROR($C53-IF($Z53=1,1,INDEX(Forecast_Capex_Input!$CI$12:$CI$286,$Z53-1))+1,NA)</f>
        <v>1</v>
      </c>
      <c r="AC53" s="28" cm="1">
        <f t="array" aca="1" ref="AC53" ca="1">IFERROR(IF(AA53=1,
INDEX(Forecast_Capex_Input!$AI$10:$BB$10,SMALL(IF(INDEX(Forecast_Capex_Input!$AI$12:$BB$286,$Z53,0)&gt;0,COLUMN(Forecast_Capex_Input!$AI$10:$BB$10)-COLUMN(Forecast_Capex_Input!$AI$12)+1),ROWS(OFFSET(AC52,0,0,-$AB53)))),
OFFSET(AC52,-INDEX(Forecast_Capex_Input!$CG$12:$CG$286,$Z53)+1,0)),NA)</f>
        <v>1</v>
      </c>
      <c r="AD53" s="28">
        <f t="shared" ca="1" si="9"/>
        <v>1</v>
      </c>
      <c r="AE53" s="82" t="b">
        <f t="shared" si="13"/>
        <v>0</v>
      </c>
      <c r="AF53" s="78" t="b">
        <v>0</v>
      </c>
      <c r="AG53" s="82" t="b">
        <f t="shared" si="10"/>
        <v>1</v>
      </c>
      <c r="AI53" s="55">
        <v>0</v>
      </c>
      <c r="AJ53" s="55">
        <v>0</v>
      </c>
      <c r="AK53" s="55">
        <v>0</v>
      </c>
      <c r="AL53" s="55">
        <v>0</v>
      </c>
      <c r="AM53" s="55">
        <v>0</v>
      </c>
      <c r="AN53" s="135">
        <v>0</v>
      </c>
      <c r="AP53" s="55">
        <v>0</v>
      </c>
      <c r="AQ53" s="55">
        <v>0</v>
      </c>
      <c r="AR53" s="55">
        <v>0</v>
      </c>
      <c r="AS53" s="55">
        <v>0</v>
      </c>
      <c r="AT53" s="55">
        <v>0</v>
      </c>
      <c r="AU53" s="135">
        <v>0</v>
      </c>
      <c r="AW53" s="55">
        <v>0</v>
      </c>
      <c r="AX53" s="55">
        <v>0</v>
      </c>
      <c r="AY53" s="55">
        <v>0</v>
      </c>
      <c r="AZ53" s="55">
        <v>0</v>
      </c>
      <c r="BA53" s="55">
        <v>0</v>
      </c>
      <c r="BB53" s="135">
        <v>0</v>
      </c>
      <c r="BD53" s="55">
        <v>0</v>
      </c>
      <c r="BE53" s="55">
        <v>0</v>
      </c>
      <c r="BF53" s="55">
        <v>0</v>
      </c>
      <c r="BG53" s="55">
        <v>0</v>
      </c>
      <c r="BH53" s="55">
        <v>0</v>
      </c>
      <c r="BI53" s="135">
        <v>0</v>
      </c>
      <c r="BK53" s="55">
        <v>0</v>
      </c>
      <c r="BL53" s="55">
        <v>0</v>
      </c>
      <c r="BM53" s="55">
        <v>0</v>
      </c>
      <c r="BN53" s="55">
        <v>0</v>
      </c>
      <c r="BO53" s="55">
        <v>0</v>
      </c>
      <c r="BP53" s="135">
        <v>0</v>
      </c>
      <c r="BR53" s="147">
        <v>0</v>
      </c>
      <c r="BS53" s="147">
        <v>0</v>
      </c>
      <c r="BT53" s="147">
        <v>0</v>
      </c>
      <c r="BU53" s="147">
        <v>0</v>
      </c>
      <c r="BV53" s="147">
        <v>0</v>
      </c>
      <c r="BX53" s="55">
        <v>0</v>
      </c>
      <c r="BY53" s="55">
        <v>0</v>
      </c>
      <c r="BZ53" s="55">
        <v>0</v>
      </c>
      <c r="CA53" s="55">
        <v>0</v>
      </c>
      <c r="CB53" s="55">
        <v>0</v>
      </c>
      <c r="CC53" s="135">
        <v>0</v>
      </c>
      <c r="CE53" s="55">
        <v>0</v>
      </c>
      <c r="CF53" s="55">
        <v>0</v>
      </c>
      <c r="CG53" s="55">
        <v>0</v>
      </c>
      <c r="CH53" s="55">
        <v>0</v>
      </c>
      <c r="CI53" s="55">
        <v>0</v>
      </c>
      <c r="CJ53" s="135">
        <v>0</v>
      </c>
      <c r="CL53" s="55">
        <v>0</v>
      </c>
      <c r="CM53" s="55">
        <v>0</v>
      </c>
      <c r="CN53" s="55">
        <v>0</v>
      </c>
      <c r="CO53" s="55">
        <v>0</v>
      </c>
      <c r="CP53" s="55">
        <v>0</v>
      </c>
      <c r="CQ53" s="135">
        <v>0</v>
      </c>
      <c r="CS53" s="67">
        <v>0</v>
      </c>
      <c r="CT53" s="67">
        <v>0</v>
      </c>
      <c r="CU53" s="67">
        <v>0</v>
      </c>
      <c r="CV53" s="67">
        <v>0</v>
      </c>
      <c r="CW53" s="67">
        <v>0</v>
      </c>
      <c r="CX53" s="135">
        <v>0</v>
      </c>
      <c r="CZ53" s="55">
        <v>0</v>
      </c>
      <c r="DA53" s="55">
        <v>0</v>
      </c>
      <c r="DB53" s="55">
        <v>0</v>
      </c>
      <c r="DC53" s="55">
        <v>0</v>
      </c>
      <c r="DD53" s="55">
        <v>0</v>
      </c>
      <c r="DE53" s="135">
        <v>0</v>
      </c>
      <c r="DG53" s="43" t="b" cm="1">
        <f t="array" aca="1" ref="DG53" ca="1">OR($G53=Forecast_Capex_Input!$BF$8:$BF$10)</f>
        <v>1</v>
      </c>
      <c r="DH53" s="43" cm="1">
        <f t="array" aca="1" ref="DH53" ca="1">IFERROR(INDEX(Forecast_Capex_Input!BG$12:BG$286,$Z53)
*(INDEX(Forecast_Capex_Input!$H$12:$H$286,$Z53)=Repex),0)
*$DG53</f>
        <v>0</v>
      </c>
      <c r="DI53" s="43" cm="1">
        <f t="array" aca="1" ref="DI53" ca="1">IFERROR(INDEX(Forecast_Capex_Input!BH$12:BH$286,$Z53)
*(INDEX(Forecast_Capex_Input!$H$12:$H$286,$Z53)=Repex),0)
*$DG53</f>
        <v>0.4</v>
      </c>
      <c r="DJ53" s="43" cm="1">
        <f t="array" aca="1" ref="DJ53" ca="1">IFERROR(INDEX(Forecast_Capex_Input!BI$12:BI$286,$Z53)
*(INDEX(Forecast_Capex_Input!$H$12:$H$286,$Z53)=Repex),0)
*$DG53</f>
        <v>0.6</v>
      </c>
      <c r="DK53" s="43" cm="1">
        <f t="array" aca="1" ref="DK53" ca="1">IFERROR(INDEX(Forecast_Capex_Input!BJ$12:BJ$286,$Z53)
*(INDEX(Forecast_Capex_Input!$H$12:$H$286,$Z53)=Repex),0)
*$DG53</f>
        <v>0</v>
      </c>
      <c r="DL53" s="43" cm="1">
        <f t="array" aca="1" ref="DL53" ca="1">IFERROR(INDEX(Forecast_Capex_Input!BK$12:BK$286,$Z53)
*(INDEX(Forecast_Capex_Input!$H$12:$H$286,$Z53)=Repex),0)
*$DG53</f>
        <v>0</v>
      </c>
      <c r="DM53" s="43" cm="1">
        <f t="array" aca="1" ref="DM53" ca="1">IFERROR(INDEX(Forecast_Capex_Input!BL$12:BL$286,$Z53)
*(INDEX(Forecast_Capex_Input!$H$12:$H$286,$Z53)=Repex),0)
*$DG53</f>
        <v>0</v>
      </c>
      <c r="DO53" s="43" t="b" cm="1">
        <f t="array" aca="1" ref="DO53" ca="1">OR($G53=Forecast_Capex_Input!$BN$8:$BN$9)</f>
        <v>0</v>
      </c>
      <c r="DP53" s="43" cm="1">
        <f t="array" aca="1" ref="DP53" ca="1">IFERROR(INDEX(Forecast_Capex_Input!BO$12:BO$286,$Z53)
*(INDEX(Forecast_Capex_Input!$H$12:$H$286,$Z53)=Repex),0)
*$DO53</f>
        <v>0</v>
      </c>
      <c r="DQ53" s="43" cm="1">
        <f t="array" aca="1" ref="DQ53" ca="1">IFERROR(INDEX(Forecast_Capex_Input!BP$12:BP$286,$Z53)
*(INDEX(Forecast_Capex_Input!$H$12:$H$286,$Z53)=Repex),0)
*$DO53</f>
        <v>0</v>
      </c>
      <c r="DR53" s="43" cm="1">
        <f t="array" aca="1" ref="DR53" ca="1">IFERROR(INDEX(Forecast_Capex_Input!BQ$12:BQ$286,$Z53)
*(INDEX(Forecast_Capex_Input!$H$12:$H$286,$Z53)=Repex),0)
*$DO53</f>
        <v>0</v>
      </c>
      <c r="DS53" s="43" cm="1">
        <f t="array" aca="1" ref="DS53" ca="1">IFERROR(INDEX(Forecast_Capex_Input!BR$12:BR$286,$Z53)
*(INDEX(Forecast_Capex_Input!$H$12:$H$286,$Z53)=Repex),0)
*$DO53</f>
        <v>0</v>
      </c>
      <c r="DT53" s="43" cm="1">
        <f t="array" aca="1" ref="DT53" ca="1">IFERROR(INDEX(Forecast_Capex_Input!BS$12:BS$286,$Z53)
*(INDEX(Forecast_Capex_Input!$H$12:$H$286,$Z53)=Repex),0)
*$DO53</f>
        <v>0</v>
      </c>
      <c r="DV53" s="43" t="b" cm="1">
        <f t="array" aca="1" ref="DV53" ca="1">OR($G53=Forecast_Capex_Input!$BU$8:$BU$10)</f>
        <v>0</v>
      </c>
      <c r="DW53" s="43" cm="1">
        <f t="array" aca="1" ref="DW53" ca="1">IFERROR(INDEX(Forecast_Capex_Input!BV$12:BV$286,$Z53)
*(INDEX(Forecast_Capex_Input!$H$12:$H$286,$Z53)=Repex),0)
*$DV53</f>
        <v>0</v>
      </c>
      <c r="DX53" s="43" cm="1">
        <f t="array" aca="1" ref="DX53" ca="1">IFERROR(INDEX(Forecast_Capex_Input!BW$12:BW$286,$Z53)
*(INDEX(Forecast_Capex_Input!$H$12:$H$286,$Z53)=Repex),0)
*$DV53</f>
        <v>0</v>
      </c>
      <c r="DY53" s="43" cm="1">
        <f t="array" aca="1" ref="DY53" ca="1">IFERROR(INDEX(Forecast_Capex_Input!BX$12:BX$286,$Z53)
*(INDEX(Forecast_Capex_Input!$H$12:$H$286,$Z53)=Repex),0)
*$DV53</f>
        <v>0</v>
      </c>
      <c r="DZ53" s="43" cm="1">
        <f t="array" aca="1" ref="DZ53" ca="1">IFERROR(INDEX(Forecast_Capex_Input!BY$12:BY$286,$Z53)
*(INDEX(Forecast_Capex_Input!$H$12:$H$286,$Z53)=Repex),0)
*$DV53</f>
        <v>0</v>
      </c>
      <c r="EA53" s="43" cm="1">
        <f t="array" aca="1" ref="EA53" ca="1">IFERROR(INDEX(Forecast_Capex_Input!BZ$12:BZ$286,$Z53)
*(INDEX(Forecast_Capex_Input!$H$12:$H$286,$Z53)=Repex),0)
*$DV53</f>
        <v>0</v>
      </c>
      <c r="EB53" s="43" cm="1">
        <f t="array" aca="1" ref="EB53" ca="1">IFERROR(INDEX(Forecast_Capex_Input!CA$12:CA$286,$Z53)
*(INDEX(Forecast_Capex_Input!$H$12:$H$286,$Z53)=Repex),0)
*$DV53</f>
        <v>0</v>
      </c>
      <c r="EC53" s="43" cm="1">
        <f t="array" aca="1" ref="EC53" ca="1">IFERROR(INDEX(Forecast_Capex_Input!CB$12:CB$286,$Z53)
*(INDEX(Forecast_Capex_Input!$H$12:$H$286,$Z53)=Repex),0)
*$DV53</f>
        <v>0</v>
      </c>
      <c r="ED53" s="43" cm="1">
        <f t="array" aca="1" ref="ED53" ca="1">IFERROR(INDEX(Forecast_Capex_Input!CC$12:CC$286,$Z53)
*(INDEX(Forecast_Capex_Input!$H$12:$H$286,$Z53)=Repex),0)
*$DV53</f>
        <v>0</v>
      </c>
      <c r="EF53" s="86" t="str">
        <f t="shared" si="11"/>
        <v>N/A</v>
      </c>
      <c r="EG53" s="28" t="str">
        <f>IFERROR(RANK(EF53,EF$11:EF$1010,0)+COUNTIF(EF$11:EF53,EF53)-1,NA)</f>
        <v>N/A</v>
      </c>
    </row>
    <row r="54" spans="3:137" x14ac:dyDescent="0.2">
      <c r="C54" s="28">
        <f t="shared" si="12"/>
        <v>44</v>
      </c>
      <c r="D54" s="9" t="str" cm="1">
        <f t="array" ref="D54">IFERROR(INDEX(Forecast_Capex_Input!$D$12:$D$286,$Z54),NA)</f>
        <v>Line 1 Refurbishment</v>
      </c>
      <c r="E54" s="24" t="b" cm="1">
        <f t="array" ref="E54">IF($Z54=NA,NA,INDEX(Forecast_Capex_Input!$E$12:$E$286,$Z54))</f>
        <v>0</v>
      </c>
      <c r="F54" s="9" t="str" cm="1">
        <f t="array" aca="1" ref="F54" ca="1">IFERROR(INDEX(General!$E$25:$E$26,$AA54),NA)</f>
        <v>Non-Labour</v>
      </c>
      <c r="G54" s="9" t="str" cm="1">
        <f t="array" aca="1" ref="G54" ca="1">IFERROR(INDEX(Forecast_Capex_Input!$AI$11:$BB$11,$AC54),NA)</f>
        <v>Transmission Lines</v>
      </c>
      <c r="H54" s="50" cm="1">
        <f t="array" aca="1" ref="H54" ca="1">IFERROR(INDEX(Forecast_Capex_Input!$AI$12:$BB$286,$Z54,$AC54),NA)</f>
        <v>1</v>
      </c>
      <c r="I54" s="150" t="str" cm="1">
        <f t="array" ref="I54">IFERROR(INDEX(Forecast_Capex_Input!$F$12:$F$286,$Z54),NA)</f>
        <v>Replacement Expenditure</v>
      </c>
      <c r="J54" s="150" t="str" cm="1">
        <f t="array" ref="J54">IFERROR(INDEX(Forecast_Capex_Input!G$12:G$286,$Z54),NA)</f>
        <v>Transmission Lines</v>
      </c>
      <c r="K54" s="150" t="str" cm="1">
        <f t="array" ref="K54">IFERROR(INDEX(Forecast_Capex_Input!H$12:H$286,$Z54),NA)</f>
        <v>Repex</v>
      </c>
      <c r="L54" s="150" t="str" cm="1">
        <f t="array" ref="L54">IFERROR(INDEX(Forecast_Capex_Input!I$12:I$286,$Z54),NA)</f>
        <v>N/A</v>
      </c>
      <c r="M54" s="150" t="str" cm="1">
        <f t="array" ref="M54">IFERROR(INDEX(Forecast_Capex_Input!J$12:J$286,$Z54),NA)</f>
        <v>N/A</v>
      </c>
      <c r="N54" s="150" t="str" cm="1">
        <f t="array" ref="N54">IFERROR(INDEX(Forecast_Capex_Input!K$12:K$286,$Z54),NA)</f>
        <v>TL - Transmission towers</v>
      </c>
      <c r="O54" s="150" t="str" cm="1">
        <f t="array" ref="O54">IFERROR(INDEX(Forecast_Capex_Input!L$12:L$286,$Z54),NA)</f>
        <v>TL - Safe and Reliable Network</v>
      </c>
      <c r="P54" s="150" t="str" cm="1">
        <f t="array" ref="P54">IFERROR(INDEX(Forecast_Capex_Input!M$12:M$286,$Z54),NA)</f>
        <v>N/A</v>
      </c>
      <c r="Q54" s="24" t="str" cm="1">
        <f t="array" ref="Q54">IFERROR(INDEX(Forecast_Capex_Input!N$12:N$286,$Z54),NA)</f>
        <v>No</v>
      </c>
      <c r="R54" s="190" cm="1">
        <f t="array" ref="R54">IFERROR(INDEX(Forecast_Capex_Input!O$12:O$286,$Z54),0)</f>
        <v>0</v>
      </c>
      <c r="S54" s="24" t="str" cm="1">
        <f t="array" ref="S54">IFERROR(INDEX(Forecast_Capex_Input!P$12:P$286,$Z54),0)</f>
        <v>Safety security &amp; reliability</v>
      </c>
      <c r="T54" s="150" t="str" cm="1">
        <f t="array" aca="1" ref="T54" ca="1">IFERROR(INDEX(General!$K$91:$K$110,$AC54),NA)</f>
        <v>Transmission Lines (2018 onwards)</v>
      </c>
      <c r="U54" s="43" cm="1">
        <f t="array" aca="1" ref="U54" ca="1">IFERROR(
IF($F54=General!$E$25,INDEX(Forecast_Capex_Input!S$12:S$286,$Z54),
INDEX(Forecast_Capex_Input!T$12:T$286,$Z54)),0)</f>
        <v>1</v>
      </c>
      <c r="V54" s="82" t="b">
        <f>IFERROR(INDEX(Overheads!$T$19:$T$26,MATCH($I54,Overheads!$E$19:$E$26,0)),FALSE)</f>
        <v>1</v>
      </c>
      <c r="W54" s="209" t="str" cm="1">
        <f t="array" ref="W54">IFERROR(
INDEX(Forecast_Capex_Input!CN$12:CN$286,$Z54),0)</f>
        <v>FY22</v>
      </c>
      <c r="X54" s="209">
        <f>IFERROR(
MATCH($W54,General!$L$39:$S$39,0),1)</f>
        <v>2</v>
      </c>
      <c r="Z54" s="28">
        <f>IFERROR(
IF(MATCH($C54,Forecast_Capex_Input!$CI$12:$CI$286,1)+1&gt;MAX(Forecast_Capex_Input!$C$12:$C$286),NA,
MATCH($C54,Forecast_Capex_Input!$CI$12:$CI$286,1)+1),1)</f>
        <v>19</v>
      </c>
      <c r="AA54" s="28" cm="1">
        <f t="array" aca="1" ref="AA54" ca="1">IFERROR(
IF(Z53&lt;&gt;Z54,1,
IF(COUNTIF(OFFSET(AA53,0,0,-INDEX(Forecast_Capex_Input!$CG$12:$CG$286,$Z54)),AA53)=INDEX(Forecast_Capex_Input!$CG$12:$CG$286,$Z54),AA53+1,AA53)),NA)</f>
        <v>2</v>
      </c>
      <c r="AB54" s="28" cm="1">
        <f t="array" ref="AB54">IFERROR($C54-IF($Z54=1,1,INDEX(Forecast_Capex_Input!$CI$12:$CI$286,$Z54-1))+1,NA)</f>
        <v>2</v>
      </c>
      <c r="AC54" s="28" cm="1">
        <f t="array" aca="1" ref="AC54" ca="1">IFERROR(IF(AA54=1,
INDEX(Forecast_Capex_Input!$AI$10:$BB$10,SMALL(IF(INDEX(Forecast_Capex_Input!$AI$12:$BB$286,$Z54,0)&gt;0,COLUMN(Forecast_Capex_Input!$AI$10:$BB$10)-COLUMN(Forecast_Capex_Input!$AI$12)+1),ROWS(OFFSET(AC53,0,0,-$AB54)))),
OFFSET(AC53,-INDEX(Forecast_Capex_Input!$CG$12:$CG$286,$Z54)+1,0)),NA)</f>
        <v>1</v>
      </c>
      <c r="AD54" s="28">
        <f t="shared" ca="1" si="9"/>
        <v>2</v>
      </c>
      <c r="AE54" s="82" t="b">
        <f t="shared" si="13"/>
        <v>0</v>
      </c>
      <c r="AF54" s="78" t="b">
        <v>0</v>
      </c>
      <c r="AG54" s="82" t="b">
        <f t="shared" si="10"/>
        <v>1</v>
      </c>
      <c r="AI54" s="55">
        <v>0</v>
      </c>
      <c r="AJ54" s="55">
        <v>0</v>
      </c>
      <c r="AK54" s="55">
        <v>0</v>
      </c>
      <c r="AL54" s="55">
        <v>0</v>
      </c>
      <c r="AM54" s="55">
        <v>0</v>
      </c>
      <c r="AN54" s="135">
        <v>0</v>
      </c>
      <c r="AP54" s="55">
        <v>0</v>
      </c>
      <c r="AQ54" s="55">
        <v>0</v>
      </c>
      <c r="AR54" s="55">
        <v>0</v>
      </c>
      <c r="AS54" s="55">
        <v>0</v>
      </c>
      <c r="AT54" s="55">
        <v>0</v>
      </c>
      <c r="AU54" s="135">
        <v>0</v>
      </c>
      <c r="AW54" s="55">
        <v>0</v>
      </c>
      <c r="AX54" s="55">
        <v>0</v>
      </c>
      <c r="AY54" s="55">
        <v>0</v>
      </c>
      <c r="AZ54" s="55">
        <v>0</v>
      </c>
      <c r="BA54" s="55">
        <v>0</v>
      </c>
      <c r="BB54" s="135">
        <v>0</v>
      </c>
      <c r="BD54" s="55">
        <v>0</v>
      </c>
      <c r="BE54" s="55">
        <v>0</v>
      </c>
      <c r="BF54" s="55">
        <v>0</v>
      </c>
      <c r="BG54" s="55">
        <v>0</v>
      </c>
      <c r="BH54" s="55">
        <v>0</v>
      </c>
      <c r="BI54" s="135">
        <v>0</v>
      </c>
      <c r="BK54" s="55">
        <v>0</v>
      </c>
      <c r="BL54" s="55">
        <v>0</v>
      </c>
      <c r="BM54" s="55">
        <v>0</v>
      </c>
      <c r="BN54" s="55">
        <v>0</v>
      </c>
      <c r="BO54" s="55">
        <v>0</v>
      </c>
      <c r="BP54" s="135">
        <v>0</v>
      </c>
      <c r="BR54" s="147">
        <v>0</v>
      </c>
      <c r="BS54" s="147">
        <v>0</v>
      </c>
      <c r="BT54" s="147">
        <v>0</v>
      </c>
      <c r="BU54" s="147">
        <v>0</v>
      </c>
      <c r="BV54" s="147">
        <v>0</v>
      </c>
      <c r="BX54" s="55">
        <v>0</v>
      </c>
      <c r="BY54" s="55">
        <v>0</v>
      </c>
      <c r="BZ54" s="55">
        <v>0</v>
      </c>
      <c r="CA54" s="55">
        <v>0</v>
      </c>
      <c r="CB54" s="55">
        <v>0</v>
      </c>
      <c r="CC54" s="135">
        <v>0</v>
      </c>
      <c r="CE54" s="55">
        <v>0</v>
      </c>
      <c r="CF54" s="55">
        <v>0</v>
      </c>
      <c r="CG54" s="55">
        <v>0</v>
      </c>
      <c r="CH54" s="55">
        <v>0</v>
      </c>
      <c r="CI54" s="55">
        <v>0</v>
      </c>
      <c r="CJ54" s="135">
        <v>0</v>
      </c>
      <c r="CL54" s="55">
        <v>0</v>
      </c>
      <c r="CM54" s="55">
        <v>0</v>
      </c>
      <c r="CN54" s="55">
        <v>0</v>
      </c>
      <c r="CO54" s="55">
        <v>0</v>
      </c>
      <c r="CP54" s="55">
        <v>0</v>
      </c>
      <c r="CQ54" s="135">
        <v>0</v>
      </c>
      <c r="CS54" s="67">
        <v>0</v>
      </c>
      <c r="CT54" s="67">
        <v>0</v>
      </c>
      <c r="CU54" s="67">
        <v>0</v>
      </c>
      <c r="CV54" s="67">
        <v>0</v>
      </c>
      <c r="CW54" s="67">
        <v>0</v>
      </c>
      <c r="CX54" s="135">
        <v>0</v>
      </c>
      <c r="CZ54" s="55">
        <v>0</v>
      </c>
      <c r="DA54" s="55">
        <v>0</v>
      </c>
      <c r="DB54" s="55">
        <v>0</v>
      </c>
      <c r="DC54" s="55">
        <v>0</v>
      </c>
      <c r="DD54" s="55">
        <v>0</v>
      </c>
      <c r="DE54" s="135">
        <v>0</v>
      </c>
      <c r="DG54" s="43" t="b" cm="1">
        <f t="array" aca="1" ref="DG54" ca="1">OR($G54=Forecast_Capex_Input!$BF$8:$BF$10)</f>
        <v>1</v>
      </c>
      <c r="DH54" s="43" cm="1">
        <f t="array" aca="1" ref="DH54" ca="1">IFERROR(INDEX(Forecast_Capex_Input!BG$12:BG$286,$Z54)
*(INDEX(Forecast_Capex_Input!$H$12:$H$286,$Z54)=Repex),0)
*$DG54</f>
        <v>0</v>
      </c>
      <c r="DI54" s="43" cm="1">
        <f t="array" aca="1" ref="DI54" ca="1">IFERROR(INDEX(Forecast_Capex_Input!BH$12:BH$286,$Z54)
*(INDEX(Forecast_Capex_Input!$H$12:$H$286,$Z54)=Repex),0)
*$DG54</f>
        <v>0.4</v>
      </c>
      <c r="DJ54" s="43" cm="1">
        <f t="array" aca="1" ref="DJ54" ca="1">IFERROR(INDEX(Forecast_Capex_Input!BI$12:BI$286,$Z54)
*(INDEX(Forecast_Capex_Input!$H$12:$H$286,$Z54)=Repex),0)
*$DG54</f>
        <v>0.6</v>
      </c>
      <c r="DK54" s="43" cm="1">
        <f t="array" aca="1" ref="DK54" ca="1">IFERROR(INDEX(Forecast_Capex_Input!BJ$12:BJ$286,$Z54)
*(INDEX(Forecast_Capex_Input!$H$12:$H$286,$Z54)=Repex),0)
*$DG54</f>
        <v>0</v>
      </c>
      <c r="DL54" s="43" cm="1">
        <f t="array" aca="1" ref="DL54" ca="1">IFERROR(INDEX(Forecast_Capex_Input!BK$12:BK$286,$Z54)
*(INDEX(Forecast_Capex_Input!$H$12:$H$286,$Z54)=Repex),0)
*$DG54</f>
        <v>0</v>
      </c>
      <c r="DM54" s="43" cm="1">
        <f t="array" aca="1" ref="DM54" ca="1">IFERROR(INDEX(Forecast_Capex_Input!BL$12:BL$286,$Z54)
*(INDEX(Forecast_Capex_Input!$H$12:$H$286,$Z54)=Repex),0)
*$DG54</f>
        <v>0</v>
      </c>
      <c r="DO54" s="43" t="b" cm="1">
        <f t="array" aca="1" ref="DO54" ca="1">OR($G54=Forecast_Capex_Input!$BN$8:$BN$9)</f>
        <v>0</v>
      </c>
      <c r="DP54" s="43" cm="1">
        <f t="array" aca="1" ref="DP54" ca="1">IFERROR(INDEX(Forecast_Capex_Input!BO$12:BO$286,$Z54)
*(INDEX(Forecast_Capex_Input!$H$12:$H$286,$Z54)=Repex),0)
*$DO54</f>
        <v>0</v>
      </c>
      <c r="DQ54" s="43" cm="1">
        <f t="array" aca="1" ref="DQ54" ca="1">IFERROR(INDEX(Forecast_Capex_Input!BP$12:BP$286,$Z54)
*(INDEX(Forecast_Capex_Input!$H$12:$H$286,$Z54)=Repex),0)
*$DO54</f>
        <v>0</v>
      </c>
      <c r="DR54" s="43" cm="1">
        <f t="array" aca="1" ref="DR54" ca="1">IFERROR(INDEX(Forecast_Capex_Input!BQ$12:BQ$286,$Z54)
*(INDEX(Forecast_Capex_Input!$H$12:$H$286,$Z54)=Repex),0)
*$DO54</f>
        <v>0</v>
      </c>
      <c r="DS54" s="43" cm="1">
        <f t="array" aca="1" ref="DS54" ca="1">IFERROR(INDEX(Forecast_Capex_Input!BR$12:BR$286,$Z54)
*(INDEX(Forecast_Capex_Input!$H$12:$H$286,$Z54)=Repex),0)
*$DO54</f>
        <v>0</v>
      </c>
      <c r="DT54" s="43" cm="1">
        <f t="array" aca="1" ref="DT54" ca="1">IFERROR(INDEX(Forecast_Capex_Input!BS$12:BS$286,$Z54)
*(INDEX(Forecast_Capex_Input!$H$12:$H$286,$Z54)=Repex),0)
*$DO54</f>
        <v>0</v>
      </c>
      <c r="DV54" s="43" t="b" cm="1">
        <f t="array" aca="1" ref="DV54" ca="1">OR($G54=Forecast_Capex_Input!$BU$8:$BU$10)</f>
        <v>0</v>
      </c>
      <c r="DW54" s="43" cm="1">
        <f t="array" aca="1" ref="DW54" ca="1">IFERROR(INDEX(Forecast_Capex_Input!BV$12:BV$286,$Z54)
*(INDEX(Forecast_Capex_Input!$H$12:$H$286,$Z54)=Repex),0)
*$DV54</f>
        <v>0</v>
      </c>
      <c r="DX54" s="43" cm="1">
        <f t="array" aca="1" ref="DX54" ca="1">IFERROR(INDEX(Forecast_Capex_Input!BW$12:BW$286,$Z54)
*(INDEX(Forecast_Capex_Input!$H$12:$H$286,$Z54)=Repex),0)
*$DV54</f>
        <v>0</v>
      </c>
      <c r="DY54" s="43" cm="1">
        <f t="array" aca="1" ref="DY54" ca="1">IFERROR(INDEX(Forecast_Capex_Input!BX$12:BX$286,$Z54)
*(INDEX(Forecast_Capex_Input!$H$12:$H$286,$Z54)=Repex),0)
*$DV54</f>
        <v>0</v>
      </c>
      <c r="DZ54" s="43" cm="1">
        <f t="array" aca="1" ref="DZ54" ca="1">IFERROR(INDEX(Forecast_Capex_Input!BY$12:BY$286,$Z54)
*(INDEX(Forecast_Capex_Input!$H$12:$H$286,$Z54)=Repex),0)
*$DV54</f>
        <v>0</v>
      </c>
      <c r="EA54" s="43" cm="1">
        <f t="array" aca="1" ref="EA54" ca="1">IFERROR(INDEX(Forecast_Capex_Input!BZ$12:BZ$286,$Z54)
*(INDEX(Forecast_Capex_Input!$H$12:$H$286,$Z54)=Repex),0)
*$DV54</f>
        <v>0</v>
      </c>
      <c r="EB54" s="43" cm="1">
        <f t="array" aca="1" ref="EB54" ca="1">IFERROR(INDEX(Forecast_Capex_Input!CA$12:CA$286,$Z54)
*(INDEX(Forecast_Capex_Input!$H$12:$H$286,$Z54)=Repex),0)
*$DV54</f>
        <v>0</v>
      </c>
      <c r="EC54" s="43" cm="1">
        <f t="array" aca="1" ref="EC54" ca="1">IFERROR(INDEX(Forecast_Capex_Input!CB$12:CB$286,$Z54)
*(INDEX(Forecast_Capex_Input!$H$12:$H$286,$Z54)=Repex),0)
*$DV54</f>
        <v>0</v>
      </c>
      <c r="ED54" s="43" cm="1">
        <f t="array" aca="1" ref="ED54" ca="1">IFERROR(INDEX(Forecast_Capex_Input!CC$12:CC$286,$Z54)
*(INDEX(Forecast_Capex_Input!$H$12:$H$286,$Z54)=Repex),0)
*$DV54</f>
        <v>0</v>
      </c>
      <c r="EF54" s="86" t="str">
        <f t="shared" si="11"/>
        <v>N/A</v>
      </c>
      <c r="EG54" s="28" t="str">
        <f>IFERROR(RANK(EF54,EF$11:EF$1010,0)+COUNTIF(EF$11:EF54,EF54)-1,NA)</f>
        <v>N/A</v>
      </c>
    </row>
    <row r="55" spans="3:137" x14ac:dyDescent="0.2">
      <c r="C55" s="28">
        <f t="shared" si="12"/>
        <v>45</v>
      </c>
      <c r="D55" s="9" t="str" cm="1">
        <f t="array" ref="D55">IFERROR(INDEX(Forecast_Capex_Input!$D$12:$D$286,$Z55),NA)</f>
        <v>Line 11 - Sydney Sth - Dapto - Twr Repl</v>
      </c>
      <c r="E55" s="24" t="b" cm="1">
        <f t="array" ref="E55">IF($Z55=NA,NA,INDEX(Forecast_Capex_Input!$E$12:$E$286,$Z55))</f>
        <v>1</v>
      </c>
      <c r="F55" s="9" t="str" cm="1">
        <f t="array" aca="1" ref="F55" ca="1">IFERROR(INDEX(General!$E$25:$E$26,$AA55),NA)</f>
        <v>Labour</v>
      </c>
      <c r="G55" s="9" t="str" cm="1">
        <f t="array" aca="1" ref="G55" ca="1">IFERROR(INDEX(Forecast_Capex_Input!$AI$11:$BB$11,$AC55),NA)</f>
        <v>Transmission Lines</v>
      </c>
      <c r="H55" s="50" cm="1">
        <f t="array" aca="1" ref="H55" ca="1">IFERROR(INDEX(Forecast_Capex_Input!$AI$12:$BB$286,$Z55,$AC55),NA)</f>
        <v>0.99999999999999656</v>
      </c>
      <c r="I55" s="150" t="str" cm="1">
        <f t="array" ref="I55">IFERROR(INDEX(Forecast_Capex_Input!$F$12:$F$286,$Z55),NA)</f>
        <v>Replacement Expenditure</v>
      </c>
      <c r="J55" s="150" t="str" cm="1">
        <f t="array" ref="J55">IFERROR(INDEX(Forecast_Capex_Input!G$12:G$286,$Z55),NA)</f>
        <v>Transmission Lines</v>
      </c>
      <c r="K55" s="150" t="str" cm="1">
        <f t="array" ref="K55">IFERROR(INDEX(Forecast_Capex_Input!H$12:H$286,$Z55),NA)</f>
        <v>Repex</v>
      </c>
      <c r="L55" s="150" t="str" cm="1">
        <f t="array" ref="L55">IFERROR(INDEX(Forecast_Capex_Input!I$12:I$286,$Z55),NA)</f>
        <v>N/A</v>
      </c>
      <c r="M55" s="150" t="str" cm="1">
        <f t="array" ref="M55">IFERROR(INDEX(Forecast_Capex_Input!J$12:J$286,$Z55),NA)</f>
        <v>N/A</v>
      </c>
      <c r="N55" s="150" t="str" cm="1">
        <f t="array" ref="N55">IFERROR(INDEX(Forecast_Capex_Input!K$12:K$286,$Z55),NA)</f>
        <v>TL - Transmission towers</v>
      </c>
      <c r="O55" s="150" t="str" cm="1">
        <f t="array" ref="O55">IFERROR(INDEX(Forecast_Capex_Input!L$12:L$286,$Z55),NA)</f>
        <v>TL - Safe and Reliable Network</v>
      </c>
      <c r="P55" s="150" t="str" cm="1">
        <f t="array" ref="P55">IFERROR(INDEX(Forecast_Capex_Input!M$12:M$286,$Z55),NA)</f>
        <v>N/A</v>
      </c>
      <c r="Q55" s="24" t="str" cm="1">
        <f t="array" ref="Q55">IFERROR(INDEX(Forecast_Capex_Input!N$12:N$286,$Z55),NA)</f>
        <v>Yes</v>
      </c>
      <c r="R55" s="190" cm="1">
        <f t="array" ref="R55">IFERROR(INDEX(Forecast_Capex_Input!O$12:O$286,$Z55),0)</f>
        <v>0</v>
      </c>
      <c r="S55" s="24" t="str" cm="1">
        <f t="array" ref="S55">IFERROR(INDEX(Forecast_Capex_Input!P$12:P$286,$Z55),0)</f>
        <v>Safety security &amp; reliability</v>
      </c>
      <c r="T55" s="150" t="str" cm="1">
        <f t="array" aca="1" ref="T55" ca="1">IFERROR(INDEX(General!$K$91:$K$110,$AC55),NA)</f>
        <v>Transmission Lines (2018 onwards)</v>
      </c>
      <c r="U55" s="43" cm="1">
        <f t="array" aca="1" ref="U55" ca="1">IFERROR(
IF($F55=General!$E$25,INDEX(Forecast_Capex_Input!S$12:S$286,$Z55),
INDEX(Forecast_Capex_Input!T$12:T$286,$Z55)),0)</f>
        <v>8.9885959362953349E-2</v>
      </c>
      <c r="V55" s="82" t="b">
        <f>IFERROR(INDEX(Overheads!$T$19:$T$26,MATCH($I55,Overheads!$E$19:$E$26,0)),FALSE)</f>
        <v>1</v>
      </c>
      <c r="W55" s="209" t="str" cm="1">
        <f t="array" ref="W55">IFERROR(
INDEX(Forecast_Capex_Input!CN$12:CN$286,$Z55),0)</f>
        <v>FY22</v>
      </c>
      <c r="X55" s="209">
        <f>IFERROR(
MATCH($W55,General!$L$39:$S$39,0),1)</f>
        <v>2</v>
      </c>
      <c r="Z55" s="28">
        <f>IFERROR(
IF(MATCH($C55,Forecast_Capex_Input!$CI$12:$CI$286,1)+1&gt;MAX(Forecast_Capex_Input!$C$12:$C$286),NA,
MATCH($C55,Forecast_Capex_Input!$CI$12:$CI$286,1)+1),1)</f>
        <v>20</v>
      </c>
      <c r="AA55" s="28" cm="1">
        <f t="array" aca="1" ref="AA55" ca="1">IFERROR(
IF(Z54&lt;&gt;Z55,1,
IF(COUNTIF(OFFSET(AA54,0,0,-INDEX(Forecast_Capex_Input!$CG$12:$CG$286,$Z55)),AA54)=INDEX(Forecast_Capex_Input!$CG$12:$CG$286,$Z55),AA54+1,AA54)),NA)</f>
        <v>1</v>
      </c>
      <c r="AB55" s="28" cm="1">
        <f t="array" ref="AB55">IFERROR($C55-IF($Z55=1,1,INDEX(Forecast_Capex_Input!$CI$12:$CI$286,$Z55-1))+1,NA)</f>
        <v>1</v>
      </c>
      <c r="AC55" s="28" cm="1">
        <f t="array" aca="1" ref="AC55" ca="1">IFERROR(IF(AA55=1,
INDEX(Forecast_Capex_Input!$AI$10:$BB$10,SMALL(IF(INDEX(Forecast_Capex_Input!$AI$12:$BB$286,$Z55,0)&gt;0,COLUMN(Forecast_Capex_Input!$AI$10:$BB$10)-COLUMN(Forecast_Capex_Input!$AI$12)+1),ROWS(OFFSET(AC54,0,0,-$AB55)))),
OFFSET(AC54,-INDEX(Forecast_Capex_Input!$CG$12:$CG$286,$Z55)+1,0)),NA)</f>
        <v>1</v>
      </c>
      <c r="AD55" s="28">
        <f t="shared" ca="1" si="9"/>
        <v>1</v>
      </c>
      <c r="AE55" s="82" t="b">
        <f t="shared" si="13"/>
        <v>0</v>
      </c>
      <c r="AF55" s="78" t="b">
        <v>0</v>
      </c>
      <c r="AG55" s="82" t="b">
        <f t="shared" si="10"/>
        <v>1</v>
      </c>
      <c r="AI55" s="55">
        <v>0</v>
      </c>
      <c r="AJ55" s="55">
        <v>2.8284963005934392E-2</v>
      </c>
      <c r="AK55" s="55">
        <v>5.2385694606728386E-2</v>
      </c>
      <c r="AL55" s="55">
        <v>8.8652713633456948E-2</v>
      </c>
      <c r="AM55" s="55">
        <v>2.7212607825133244</v>
      </c>
      <c r="AN55" s="135">
        <v>2.8905841537594439</v>
      </c>
      <c r="AP55" s="55">
        <v>0</v>
      </c>
      <c r="AQ55" s="55">
        <v>2.7768383436515203E-2</v>
      </c>
      <c r="AR55" s="55">
        <v>5.2022775031239359E-2</v>
      </c>
      <c r="AS55" s="55">
        <v>8.8419789218645087E-2</v>
      </c>
      <c r="AT55" s="55">
        <v>2.722278876710694</v>
      </c>
      <c r="AU55" s="135">
        <v>2.8904898243970938</v>
      </c>
      <c r="AW55" s="55">
        <v>0</v>
      </c>
      <c r="AX55" s="55">
        <v>3.1373545795890406E-3</v>
      </c>
      <c r="AY55" s="55">
        <v>7.2162317861659614E-3</v>
      </c>
      <c r="AZ55" s="55">
        <v>1.2435568773660593E-2</v>
      </c>
      <c r="BA55" s="55">
        <v>0.33903068832625405</v>
      </c>
      <c r="BB55" s="135">
        <v>0.36181984346566964</v>
      </c>
      <c r="BD55" s="55">
        <v>0</v>
      </c>
      <c r="BE55" s="55">
        <v>6.1497516538085314E-4</v>
      </c>
      <c r="BF55" s="55">
        <v>1.3835924413708373E-3</v>
      </c>
      <c r="BG55" s="55">
        <v>2.3679295927971039E-3</v>
      </c>
      <c r="BH55" s="55">
        <v>6.5665783025011734E-2</v>
      </c>
      <c r="BI55" s="135">
        <v>7.0032280224560525E-2</v>
      </c>
      <c r="BK55" s="55">
        <v>0</v>
      </c>
      <c r="BL55" s="55">
        <v>3.1520713181485097E-2</v>
      </c>
      <c r="BM55" s="55">
        <v>6.0622599258776159E-2</v>
      </c>
      <c r="BN55" s="55">
        <v>0.10322328758510278</v>
      </c>
      <c r="BO55" s="55">
        <v>3.1269753480619595</v>
      </c>
      <c r="BP55" s="135">
        <v>3.3223419480873235</v>
      </c>
      <c r="BR55" s="147">
        <v>0</v>
      </c>
      <c r="BS55" s="147">
        <v>0</v>
      </c>
      <c r="BT55" s="147">
        <v>0</v>
      </c>
      <c r="BU55" s="147">
        <v>0</v>
      </c>
      <c r="BV55" s="147">
        <v>1</v>
      </c>
      <c r="BX55" s="55">
        <v>0</v>
      </c>
      <c r="BY55" s="55">
        <v>0</v>
      </c>
      <c r="BZ55" s="55">
        <v>0</v>
      </c>
      <c r="CA55" s="55">
        <v>0</v>
      </c>
      <c r="CB55" s="55">
        <v>2.8905841537594439</v>
      </c>
      <c r="CC55" s="135">
        <v>2.8905841537594439</v>
      </c>
      <c r="CE55" s="55">
        <v>0</v>
      </c>
      <c r="CF55" s="55">
        <v>0</v>
      </c>
      <c r="CG55" s="55">
        <v>0</v>
      </c>
      <c r="CH55" s="55">
        <v>0</v>
      </c>
      <c r="CI55" s="55">
        <v>2.8904898243970938</v>
      </c>
      <c r="CJ55" s="135">
        <v>2.8904898243970938</v>
      </c>
      <c r="CL55" s="55">
        <v>0</v>
      </c>
      <c r="CM55" s="55">
        <v>0</v>
      </c>
      <c r="CN55" s="55">
        <v>0</v>
      </c>
      <c r="CO55" s="55">
        <v>0</v>
      </c>
      <c r="CP55" s="55">
        <v>0.36181984346566964</v>
      </c>
      <c r="CQ55" s="135">
        <v>0.36181984346566964</v>
      </c>
      <c r="CS55" s="67">
        <v>0</v>
      </c>
      <c r="CT55" s="67">
        <v>0</v>
      </c>
      <c r="CU55" s="67">
        <v>0</v>
      </c>
      <c r="CV55" s="67">
        <v>0</v>
      </c>
      <c r="CW55" s="67">
        <v>7.0032280224560525E-2</v>
      </c>
      <c r="CX55" s="135">
        <v>7.0032280224560525E-2</v>
      </c>
      <c r="CZ55" s="55">
        <v>0</v>
      </c>
      <c r="DA55" s="55">
        <v>0</v>
      </c>
      <c r="DB55" s="55">
        <v>0</v>
      </c>
      <c r="DC55" s="55">
        <v>0</v>
      </c>
      <c r="DD55" s="55">
        <v>3.322341948087324</v>
      </c>
      <c r="DE55" s="135">
        <v>3.322341948087324</v>
      </c>
      <c r="DG55" s="43" t="b" cm="1">
        <f t="array" aca="1" ref="DG55" ca="1">OR($G55=Forecast_Capex_Input!$BF$8:$BF$10)</f>
        <v>1</v>
      </c>
      <c r="DH55" s="43" cm="1">
        <f t="array" aca="1" ref="DH55" ca="1">IFERROR(INDEX(Forecast_Capex_Input!BG$12:BG$286,$Z55)
*(INDEX(Forecast_Capex_Input!$H$12:$H$286,$Z55)=Repex),0)
*$DG55</f>
        <v>0</v>
      </c>
      <c r="DI55" s="43" cm="1">
        <f t="array" aca="1" ref="DI55" ca="1">IFERROR(INDEX(Forecast_Capex_Input!BH$12:BH$286,$Z55)
*(INDEX(Forecast_Capex_Input!$H$12:$H$286,$Z55)=Repex),0)
*$DG55</f>
        <v>0.56615209125322452</v>
      </c>
      <c r="DJ55" s="43" cm="1">
        <f t="array" aca="1" ref="DJ55" ca="1">IFERROR(INDEX(Forecast_Capex_Input!BI$12:BI$286,$Z55)
*(INDEX(Forecast_Capex_Input!$H$12:$H$286,$Z55)=Repex),0)
*$DG55</f>
        <v>1.8462501064828173E-2</v>
      </c>
      <c r="DK55" s="43" cm="1">
        <f t="array" aca="1" ref="DK55" ca="1">IFERROR(INDEX(Forecast_Capex_Input!BJ$12:BJ$286,$Z55)
*(INDEX(Forecast_Capex_Input!$H$12:$H$286,$Z55)=Repex),0)
*$DG55</f>
        <v>0.41538540768194726</v>
      </c>
      <c r="DL55" s="43" cm="1">
        <f t="array" aca="1" ref="DL55" ca="1">IFERROR(INDEX(Forecast_Capex_Input!BK$12:BK$286,$Z55)
*(INDEX(Forecast_Capex_Input!$H$12:$H$286,$Z55)=Repex),0)
*$DG55</f>
        <v>0</v>
      </c>
      <c r="DM55" s="43" cm="1">
        <f t="array" aca="1" ref="DM55" ca="1">IFERROR(INDEX(Forecast_Capex_Input!BL$12:BL$286,$Z55)
*(INDEX(Forecast_Capex_Input!$H$12:$H$286,$Z55)=Repex),0)
*$DG55</f>
        <v>0</v>
      </c>
      <c r="DO55" s="43" t="b" cm="1">
        <f t="array" aca="1" ref="DO55" ca="1">OR($G55=Forecast_Capex_Input!$BN$8:$BN$9)</f>
        <v>0</v>
      </c>
      <c r="DP55" s="43" cm="1">
        <f t="array" aca="1" ref="DP55" ca="1">IFERROR(INDEX(Forecast_Capex_Input!BO$12:BO$286,$Z55)
*(INDEX(Forecast_Capex_Input!$H$12:$H$286,$Z55)=Repex),0)
*$DO55</f>
        <v>0</v>
      </c>
      <c r="DQ55" s="43" cm="1">
        <f t="array" aca="1" ref="DQ55" ca="1">IFERROR(INDEX(Forecast_Capex_Input!BP$12:BP$286,$Z55)
*(INDEX(Forecast_Capex_Input!$H$12:$H$286,$Z55)=Repex),0)
*$DO55</f>
        <v>0</v>
      </c>
      <c r="DR55" s="43" cm="1">
        <f t="array" aca="1" ref="DR55" ca="1">IFERROR(INDEX(Forecast_Capex_Input!BQ$12:BQ$286,$Z55)
*(INDEX(Forecast_Capex_Input!$H$12:$H$286,$Z55)=Repex),0)
*$DO55</f>
        <v>0</v>
      </c>
      <c r="DS55" s="43" cm="1">
        <f t="array" aca="1" ref="DS55" ca="1">IFERROR(INDEX(Forecast_Capex_Input!BR$12:BR$286,$Z55)
*(INDEX(Forecast_Capex_Input!$H$12:$H$286,$Z55)=Repex),0)
*$DO55</f>
        <v>0</v>
      </c>
      <c r="DT55" s="43" cm="1">
        <f t="array" aca="1" ref="DT55" ca="1">IFERROR(INDEX(Forecast_Capex_Input!BS$12:BS$286,$Z55)
*(INDEX(Forecast_Capex_Input!$H$12:$H$286,$Z55)=Repex),0)
*$DO55</f>
        <v>0</v>
      </c>
      <c r="DV55" s="43" t="b" cm="1">
        <f t="array" aca="1" ref="DV55" ca="1">OR($G55=Forecast_Capex_Input!$BU$8:$BU$10)</f>
        <v>0</v>
      </c>
      <c r="DW55" s="43" cm="1">
        <f t="array" aca="1" ref="DW55" ca="1">IFERROR(INDEX(Forecast_Capex_Input!BV$12:BV$286,$Z55)
*(INDEX(Forecast_Capex_Input!$H$12:$H$286,$Z55)=Repex),0)
*$DV55</f>
        <v>0</v>
      </c>
      <c r="DX55" s="43" cm="1">
        <f t="array" aca="1" ref="DX55" ca="1">IFERROR(INDEX(Forecast_Capex_Input!BW$12:BW$286,$Z55)
*(INDEX(Forecast_Capex_Input!$H$12:$H$286,$Z55)=Repex),0)
*$DV55</f>
        <v>0</v>
      </c>
      <c r="DY55" s="43" cm="1">
        <f t="array" aca="1" ref="DY55" ca="1">IFERROR(INDEX(Forecast_Capex_Input!BX$12:BX$286,$Z55)
*(INDEX(Forecast_Capex_Input!$H$12:$H$286,$Z55)=Repex),0)
*$DV55</f>
        <v>0</v>
      </c>
      <c r="DZ55" s="43" cm="1">
        <f t="array" aca="1" ref="DZ55" ca="1">IFERROR(INDEX(Forecast_Capex_Input!BY$12:BY$286,$Z55)
*(INDEX(Forecast_Capex_Input!$H$12:$H$286,$Z55)=Repex),0)
*$DV55</f>
        <v>0</v>
      </c>
      <c r="EA55" s="43" cm="1">
        <f t="array" aca="1" ref="EA55" ca="1">IFERROR(INDEX(Forecast_Capex_Input!BZ$12:BZ$286,$Z55)
*(INDEX(Forecast_Capex_Input!$H$12:$H$286,$Z55)=Repex),0)
*$DV55</f>
        <v>0</v>
      </c>
      <c r="EB55" s="43" cm="1">
        <f t="array" aca="1" ref="EB55" ca="1">IFERROR(INDEX(Forecast_Capex_Input!CA$12:CA$286,$Z55)
*(INDEX(Forecast_Capex_Input!$H$12:$H$286,$Z55)=Repex),0)
*$DV55</f>
        <v>0</v>
      </c>
      <c r="EC55" s="43" cm="1">
        <f t="array" aca="1" ref="EC55" ca="1">IFERROR(INDEX(Forecast_Capex_Input!CB$12:CB$286,$Z55)
*(INDEX(Forecast_Capex_Input!$H$12:$H$286,$Z55)=Repex),0)
*$DV55</f>
        <v>0</v>
      </c>
      <c r="ED55" s="43" cm="1">
        <f t="array" aca="1" ref="ED55" ca="1">IFERROR(INDEX(Forecast_Capex_Input!CC$12:CC$286,$Z55)
*(INDEX(Forecast_Capex_Input!$H$12:$H$286,$Z55)=Repex),0)
*$DV55</f>
        <v>0</v>
      </c>
      <c r="EF55" s="86" t="str">
        <f t="shared" si="11"/>
        <v>N/A</v>
      </c>
      <c r="EG55" s="28" t="str">
        <f>IFERROR(RANK(EF55,EF$11:EF$1010,0)+COUNTIF(EF$11:EF55,EF55)-1,NA)</f>
        <v>N/A</v>
      </c>
    </row>
    <row r="56" spans="3:137" x14ac:dyDescent="0.2">
      <c r="C56" s="28">
        <f t="shared" si="12"/>
        <v>46</v>
      </c>
      <c r="D56" s="9" t="str" cm="1">
        <f t="array" ref="D56">IFERROR(INDEX(Forecast_Capex_Input!$D$12:$D$286,$Z56),NA)</f>
        <v>Line 11 - Sydney Sth - Dapto - Twr Repl</v>
      </c>
      <c r="E56" s="24" t="b" cm="1">
        <f t="array" ref="E56">IF($Z56=NA,NA,INDEX(Forecast_Capex_Input!$E$12:$E$286,$Z56))</f>
        <v>1</v>
      </c>
      <c r="F56" s="9" t="str" cm="1">
        <f t="array" aca="1" ref="F56" ca="1">IFERROR(INDEX(General!$E$25:$E$26,$AA56),NA)</f>
        <v>Non-Labour</v>
      </c>
      <c r="G56" s="9" t="str" cm="1">
        <f t="array" aca="1" ref="G56" ca="1">IFERROR(INDEX(Forecast_Capex_Input!$AI$11:$BB$11,$AC56),NA)</f>
        <v>Transmission Lines</v>
      </c>
      <c r="H56" s="50" cm="1">
        <f t="array" aca="1" ref="H56" ca="1">IFERROR(INDEX(Forecast_Capex_Input!$AI$12:$BB$286,$Z56,$AC56),NA)</f>
        <v>0.99999999999999656</v>
      </c>
      <c r="I56" s="150" t="str" cm="1">
        <f t="array" ref="I56">IFERROR(INDEX(Forecast_Capex_Input!$F$12:$F$286,$Z56),NA)</f>
        <v>Replacement Expenditure</v>
      </c>
      <c r="J56" s="150" t="str" cm="1">
        <f t="array" ref="J56">IFERROR(INDEX(Forecast_Capex_Input!G$12:G$286,$Z56),NA)</f>
        <v>Transmission Lines</v>
      </c>
      <c r="K56" s="150" t="str" cm="1">
        <f t="array" ref="K56">IFERROR(INDEX(Forecast_Capex_Input!H$12:H$286,$Z56),NA)</f>
        <v>Repex</v>
      </c>
      <c r="L56" s="150" t="str" cm="1">
        <f t="array" ref="L56">IFERROR(INDEX(Forecast_Capex_Input!I$12:I$286,$Z56),NA)</f>
        <v>N/A</v>
      </c>
      <c r="M56" s="150" t="str" cm="1">
        <f t="array" ref="M56">IFERROR(INDEX(Forecast_Capex_Input!J$12:J$286,$Z56),NA)</f>
        <v>N/A</v>
      </c>
      <c r="N56" s="150" t="str" cm="1">
        <f t="array" ref="N56">IFERROR(INDEX(Forecast_Capex_Input!K$12:K$286,$Z56),NA)</f>
        <v>TL - Transmission towers</v>
      </c>
      <c r="O56" s="150" t="str" cm="1">
        <f t="array" ref="O56">IFERROR(INDEX(Forecast_Capex_Input!L$12:L$286,$Z56),NA)</f>
        <v>TL - Safe and Reliable Network</v>
      </c>
      <c r="P56" s="150" t="str" cm="1">
        <f t="array" ref="P56">IFERROR(INDEX(Forecast_Capex_Input!M$12:M$286,$Z56),NA)</f>
        <v>N/A</v>
      </c>
      <c r="Q56" s="24" t="str" cm="1">
        <f t="array" ref="Q56">IFERROR(INDEX(Forecast_Capex_Input!N$12:N$286,$Z56),NA)</f>
        <v>Yes</v>
      </c>
      <c r="R56" s="190" cm="1">
        <f t="array" ref="R56">IFERROR(INDEX(Forecast_Capex_Input!O$12:O$286,$Z56),0)</f>
        <v>0</v>
      </c>
      <c r="S56" s="24" t="str" cm="1">
        <f t="array" ref="S56">IFERROR(INDEX(Forecast_Capex_Input!P$12:P$286,$Z56),0)</f>
        <v>Safety security &amp; reliability</v>
      </c>
      <c r="T56" s="150" t="str" cm="1">
        <f t="array" aca="1" ref="T56" ca="1">IFERROR(INDEX(General!$K$91:$K$110,$AC56),NA)</f>
        <v>Transmission Lines (2018 onwards)</v>
      </c>
      <c r="U56" s="43" cm="1">
        <f t="array" aca="1" ref="U56" ca="1">IFERROR(
IF($F56=General!$E$25,INDEX(Forecast_Capex_Input!S$12:S$286,$Z56),
INDEX(Forecast_Capex_Input!T$12:T$286,$Z56)),0)</f>
        <v>0.91011404063704671</v>
      </c>
      <c r="V56" s="82" t="b">
        <f>IFERROR(INDEX(Overheads!$T$19:$T$26,MATCH($I56,Overheads!$E$19:$E$26,0)),FALSE)</f>
        <v>1</v>
      </c>
      <c r="W56" s="209" t="str" cm="1">
        <f t="array" ref="W56">IFERROR(
INDEX(Forecast_Capex_Input!CN$12:CN$286,$Z56),0)</f>
        <v>FY22</v>
      </c>
      <c r="X56" s="209">
        <f>IFERROR(
MATCH($W56,General!$L$39:$S$39,0),1)</f>
        <v>2</v>
      </c>
      <c r="Z56" s="28">
        <f>IFERROR(
IF(MATCH($C56,Forecast_Capex_Input!$CI$12:$CI$286,1)+1&gt;MAX(Forecast_Capex_Input!$C$12:$C$286),NA,
MATCH($C56,Forecast_Capex_Input!$CI$12:$CI$286,1)+1),1)</f>
        <v>20</v>
      </c>
      <c r="AA56" s="28" cm="1">
        <f t="array" aca="1" ref="AA56" ca="1">IFERROR(
IF(Z55&lt;&gt;Z56,1,
IF(COUNTIF(OFFSET(AA55,0,0,-INDEX(Forecast_Capex_Input!$CG$12:$CG$286,$Z56)),AA55)=INDEX(Forecast_Capex_Input!$CG$12:$CG$286,$Z56),AA55+1,AA55)),NA)</f>
        <v>2</v>
      </c>
      <c r="AB56" s="28" cm="1">
        <f t="array" ref="AB56">IFERROR($C56-IF($Z56=1,1,INDEX(Forecast_Capex_Input!$CI$12:$CI$286,$Z56-1))+1,NA)</f>
        <v>2</v>
      </c>
      <c r="AC56" s="28" cm="1">
        <f t="array" aca="1" ref="AC56" ca="1">IFERROR(IF(AA56=1,
INDEX(Forecast_Capex_Input!$AI$10:$BB$10,SMALL(IF(INDEX(Forecast_Capex_Input!$AI$12:$BB$286,$Z56,0)&gt;0,COLUMN(Forecast_Capex_Input!$AI$10:$BB$10)-COLUMN(Forecast_Capex_Input!$AI$12)+1),ROWS(OFFSET(AC55,0,0,-$AB56)))),
OFFSET(AC55,-INDEX(Forecast_Capex_Input!$CG$12:$CG$286,$Z56)+1,0)),NA)</f>
        <v>1</v>
      </c>
      <c r="AD56" s="28">
        <f t="shared" ca="1" si="9"/>
        <v>2</v>
      </c>
      <c r="AE56" s="82" t="b">
        <f t="shared" si="13"/>
        <v>0</v>
      </c>
      <c r="AF56" s="78" t="b">
        <v>0</v>
      </c>
      <c r="AG56" s="82" t="b">
        <f t="shared" si="10"/>
        <v>1</v>
      </c>
      <c r="AI56" s="55">
        <v>0</v>
      </c>
      <c r="AJ56" s="55">
        <v>0.28639113553490275</v>
      </c>
      <c r="AK56" s="55">
        <v>0.53041605750228049</v>
      </c>
      <c r="AL56" s="55">
        <v>0.8976271710311029</v>
      </c>
      <c r="AM56" s="55">
        <v>27.553331621012788</v>
      </c>
      <c r="AN56" s="135">
        <v>29.267765985081073</v>
      </c>
      <c r="AP56" s="55">
        <v>0</v>
      </c>
      <c r="AQ56" s="55">
        <v>0.28639113553490275</v>
      </c>
      <c r="AR56" s="55">
        <v>0.53041605750228049</v>
      </c>
      <c r="AS56" s="55">
        <v>0.8976271710311029</v>
      </c>
      <c r="AT56" s="55">
        <v>27.553331621012788</v>
      </c>
      <c r="AU56" s="135">
        <v>29.267765985081073</v>
      </c>
      <c r="AW56" s="55">
        <v>0</v>
      </c>
      <c r="AX56" s="55">
        <v>3.2357322588775501E-2</v>
      </c>
      <c r="AY56" s="55">
        <v>7.3575567849703052E-2</v>
      </c>
      <c r="AZ56" s="55">
        <v>0.12624441335028475</v>
      </c>
      <c r="BA56" s="55">
        <v>3.4314724567971777</v>
      </c>
      <c r="BB56" s="135">
        <v>3.6636497605859408</v>
      </c>
      <c r="BD56" s="55">
        <v>0</v>
      </c>
      <c r="BE56" s="55">
        <v>6.3425887337606483E-3</v>
      </c>
      <c r="BF56" s="55">
        <v>1.4106891597020428E-2</v>
      </c>
      <c r="BG56" s="55">
        <v>2.4038939250661411E-2</v>
      </c>
      <c r="BH56" s="55">
        <v>0.66463106014612117</v>
      </c>
      <c r="BI56" s="135">
        <v>0.70911947972756362</v>
      </c>
      <c r="BK56" s="55">
        <v>0</v>
      </c>
      <c r="BL56" s="55">
        <v>0.32509104685743889</v>
      </c>
      <c r="BM56" s="55">
        <v>0.61809851694900397</v>
      </c>
      <c r="BN56" s="55">
        <v>1.0479105236320492</v>
      </c>
      <c r="BO56" s="55">
        <v>31.649435137956086</v>
      </c>
      <c r="BP56" s="135">
        <v>33.640535225394579</v>
      </c>
      <c r="BR56" s="147">
        <v>0</v>
      </c>
      <c r="BS56" s="147">
        <v>0</v>
      </c>
      <c r="BT56" s="147">
        <v>0</v>
      </c>
      <c r="BU56" s="147">
        <v>0</v>
      </c>
      <c r="BV56" s="147">
        <v>1</v>
      </c>
      <c r="BX56" s="55">
        <v>0</v>
      </c>
      <c r="BY56" s="55">
        <v>0</v>
      </c>
      <c r="BZ56" s="55">
        <v>0</v>
      </c>
      <c r="CA56" s="55">
        <v>0</v>
      </c>
      <c r="CB56" s="55">
        <v>29.267765985081073</v>
      </c>
      <c r="CC56" s="135">
        <v>29.267765985081073</v>
      </c>
      <c r="CE56" s="55">
        <v>0</v>
      </c>
      <c r="CF56" s="55">
        <v>0</v>
      </c>
      <c r="CG56" s="55">
        <v>0</v>
      </c>
      <c r="CH56" s="55">
        <v>0</v>
      </c>
      <c r="CI56" s="55">
        <v>29.267765985081073</v>
      </c>
      <c r="CJ56" s="135">
        <v>29.267765985081073</v>
      </c>
      <c r="CL56" s="55">
        <v>0</v>
      </c>
      <c r="CM56" s="55">
        <v>0</v>
      </c>
      <c r="CN56" s="55">
        <v>0</v>
      </c>
      <c r="CO56" s="55">
        <v>0</v>
      </c>
      <c r="CP56" s="55">
        <v>3.6636497605859408</v>
      </c>
      <c r="CQ56" s="135">
        <v>3.6636497605859408</v>
      </c>
      <c r="CS56" s="67">
        <v>0</v>
      </c>
      <c r="CT56" s="67">
        <v>0</v>
      </c>
      <c r="CU56" s="67">
        <v>0</v>
      </c>
      <c r="CV56" s="67">
        <v>0</v>
      </c>
      <c r="CW56" s="67">
        <v>0.70911947972756362</v>
      </c>
      <c r="CX56" s="135">
        <v>0.70911947972756362</v>
      </c>
      <c r="CZ56" s="55">
        <v>0</v>
      </c>
      <c r="DA56" s="55">
        <v>0</v>
      </c>
      <c r="DB56" s="55">
        <v>0</v>
      </c>
      <c r="DC56" s="55">
        <v>0</v>
      </c>
      <c r="DD56" s="55">
        <v>33.640535225394579</v>
      </c>
      <c r="DE56" s="135">
        <v>33.640535225394579</v>
      </c>
      <c r="DG56" s="43" t="b" cm="1">
        <f t="array" aca="1" ref="DG56" ca="1">OR($G56=Forecast_Capex_Input!$BF$8:$BF$10)</f>
        <v>1</v>
      </c>
      <c r="DH56" s="43" cm="1">
        <f t="array" aca="1" ref="DH56" ca="1">IFERROR(INDEX(Forecast_Capex_Input!BG$12:BG$286,$Z56)
*(INDEX(Forecast_Capex_Input!$H$12:$H$286,$Z56)=Repex),0)
*$DG56</f>
        <v>0</v>
      </c>
      <c r="DI56" s="43" cm="1">
        <f t="array" aca="1" ref="DI56" ca="1">IFERROR(INDEX(Forecast_Capex_Input!BH$12:BH$286,$Z56)
*(INDEX(Forecast_Capex_Input!$H$12:$H$286,$Z56)=Repex),0)
*$DG56</f>
        <v>0.56615209125322452</v>
      </c>
      <c r="DJ56" s="43" cm="1">
        <f t="array" aca="1" ref="DJ56" ca="1">IFERROR(INDEX(Forecast_Capex_Input!BI$12:BI$286,$Z56)
*(INDEX(Forecast_Capex_Input!$H$12:$H$286,$Z56)=Repex),0)
*$DG56</f>
        <v>1.8462501064828173E-2</v>
      </c>
      <c r="DK56" s="43" cm="1">
        <f t="array" aca="1" ref="DK56" ca="1">IFERROR(INDEX(Forecast_Capex_Input!BJ$12:BJ$286,$Z56)
*(INDEX(Forecast_Capex_Input!$H$12:$H$286,$Z56)=Repex),0)
*$DG56</f>
        <v>0.41538540768194726</v>
      </c>
      <c r="DL56" s="43" cm="1">
        <f t="array" aca="1" ref="DL56" ca="1">IFERROR(INDEX(Forecast_Capex_Input!BK$12:BK$286,$Z56)
*(INDEX(Forecast_Capex_Input!$H$12:$H$286,$Z56)=Repex),0)
*$DG56</f>
        <v>0</v>
      </c>
      <c r="DM56" s="43" cm="1">
        <f t="array" aca="1" ref="DM56" ca="1">IFERROR(INDEX(Forecast_Capex_Input!BL$12:BL$286,$Z56)
*(INDEX(Forecast_Capex_Input!$H$12:$H$286,$Z56)=Repex),0)
*$DG56</f>
        <v>0</v>
      </c>
      <c r="DO56" s="43" t="b" cm="1">
        <f t="array" aca="1" ref="DO56" ca="1">OR($G56=Forecast_Capex_Input!$BN$8:$BN$9)</f>
        <v>0</v>
      </c>
      <c r="DP56" s="43" cm="1">
        <f t="array" aca="1" ref="DP56" ca="1">IFERROR(INDEX(Forecast_Capex_Input!BO$12:BO$286,$Z56)
*(INDEX(Forecast_Capex_Input!$H$12:$H$286,$Z56)=Repex),0)
*$DO56</f>
        <v>0</v>
      </c>
      <c r="DQ56" s="43" cm="1">
        <f t="array" aca="1" ref="DQ56" ca="1">IFERROR(INDEX(Forecast_Capex_Input!BP$12:BP$286,$Z56)
*(INDEX(Forecast_Capex_Input!$H$12:$H$286,$Z56)=Repex),0)
*$DO56</f>
        <v>0</v>
      </c>
      <c r="DR56" s="43" cm="1">
        <f t="array" aca="1" ref="DR56" ca="1">IFERROR(INDEX(Forecast_Capex_Input!BQ$12:BQ$286,$Z56)
*(INDEX(Forecast_Capex_Input!$H$12:$H$286,$Z56)=Repex),0)
*$DO56</f>
        <v>0</v>
      </c>
      <c r="DS56" s="43" cm="1">
        <f t="array" aca="1" ref="DS56" ca="1">IFERROR(INDEX(Forecast_Capex_Input!BR$12:BR$286,$Z56)
*(INDEX(Forecast_Capex_Input!$H$12:$H$286,$Z56)=Repex),0)
*$DO56</f>
        <v>0</v>
      </c>
      <c r="DT56" s="43" cm="1">
        <f t="array" aca="1" ref="DT56" ca="1">IFERROR(INDEX(Forecast_Capex_Input!BS$12:BS$286,$Z56)
*(INDEX(Forecast_Capex_Input!$H$12:$H$286,$Z56)=Repex),0)
*$DO56</f>
        <v>0</v>
      </c>
      <c r="DV56" s="43" t="b" cm="1">
        <f t="array" aca="1" ref="DV56" ca="1">OR($G56=Forecast_Capex_Input!$BU$8:$BU$10)</f>
        <v>0</v>
      </c>
      <c r="DW56" s="43" cm="1">
        <f t="array" aca="1" ref="DW56" ca="1">IFERROR(INDEX(Forecast_Capex_Input!BV$12:BV$286,$Z56)
*(INDEX(Forecast_Capex_Input!$H$12:$H$286,$Z56)=Repex),0)
*$DV56</f>
        <v>0</v>
      </c>
      <c r="DX56" s="43" cm="1">
        <f t="array" aca="1" ref="DX56" ca="1">IFERROR(INDEX(Forecast_Capex_Input!BW$12:BW$286,$Z56)
*(INDEX(Forecast_Capex_Input!$H$12:$H$286,$Z56)=Repex),0)
*$DV56</f>
        <v>0</v>
      </c>
      <c r="DY56" s="43" cm="1">
        <f t="array" aca="1" ref="DY56" ca="1">IFERROR(INDEX(Forecast_Capex_Input!BX$12:BX$286,$Z56)
*(INDEX(Forecast_Capex_Input!$H$12:$H$286,$Z56)=Repex),0)
*$DV56</f>
        <v>0</v>
      </c>
      <c r="DZ56" s="43" cm="1">
        <f t="array" aca="1" ref="DZ56" ca="1">IFERROR(INDEX(Forecast_Capex_Input!BY$12:BY$286,$Z56)
*(INDEX(Forecast_Capex_Input!$H$12:$H$286,$Z56)=Repex),0)
*$DV56</f>
        <v>0</v>
      </c>
      <c r="EA56" s="43" cm="1">
        <f t="array" aca="1" ref="EA56" ca="1">IFERROR(INDEX(Forecast_Capex_Input!BZ$12:BZ$286,$Z56)
*(INDEX(Forecast_Capex_Input!$H$12:$H$286,$Z56)=Repex),0)
*$DV56</f>
        <v>0</v>
      </c>
      <c r="EB56" s="43" cm="1">
        <f t="array" aca="1" ref="EB56" ca="1">IFERROR(INDEX(Forecast_Capex_Input!CA$12:CA$286,$Z56)
*(INDEX(Forecast_Capex_Input!$H$12:$H$286,$Z56)=Repex),0)
*$DV56</f>
        <v>0</v>
      </c>
      <c r="EC56" s="43" cm="1">
        <f t="array" aca="1" ref="EC56" ca="1">IFERROR(INDEX(Forecast_Capex_Input!CB$12:CB$286,$Z56)
*(INDEX(Forecast_Capex_Input!$H$12:$H$286,$Z56)=Repex),0)
*$DV56</f>
        <v>0</v>
      </c>
      <c r="ED56" s="43" cm="1">
        <f t="array" aca="1" ref="ED56" ca="1">IFERROR(INDEX(Forecast_Capex_Input!CC$12:CC$286,$Z56)
*(INDEX(Forecast_Capex_Input!$H$12:$H$286,$Z56)=Repex),0)
*$DV56</f>
        <v>0</v>
      </c>
      <c r="EF56" s="86" t="str">
        <f t="shared" si="11"/>
        <v>N/A</v>
      </c>
      <c r="EG56" s="28" t="str">
        <f>IFERROR(RANK(EF56,EF$11:EF$1010,0)+COUNTIF(EF$11:EF56,EF56)-1,NA)</f>
        <v>N/A</v>
      </c>
    </row>
    <row r="57" spans="3:137" x14ac:dyDescent="0.2">
      <c r="C57" s="28">
        <f t="shared" si="12"/>
        <v>47</v>
      </c>
      <c r="D57" s="9" t="str" cm="1">
        <f t="array" ref="D57">IFERROR(INDEX(Forecast_Capex_Input!$D$12:$D$286,$Z57),NA)</f>
        <v>Line 12 Refurbishment</v>
      </c>
      <c r="E57" s="24" t="b" cm="1">
        <f t="array" ref="E57">IF($Z57=NA,NA,INDEX(Forecast_Capex_Input!$E$12:$E$286,$Z57))</f>
        <v>1</v>
      </c>
      <c r="F57" s="9" t="str" cm="1">
        <f t="array" aca="1" ref="F57" ca="1">IFERROR(INDEX(General!$E$25:$E$26,$AA57),NA)</f>
        <v>Labour</v>
      </c>
      <c r="G57" s="9" t="str" cm="1">
        <f t="array" aca="1" ref="G57" ca="1">IFERROR(INDEX(Forecast_Capex_Input!$AI$11:$BB$11,$AC57),NA)</f>
        <v>Transmission Lines</v>
      </c>
      <c r="H57" s="50" cm="1">
        <f t="array" aca="1" ref="H57" ca="1">IFERROR(INDEX(Forecast_Capex_Input!$AI$12:$BB$286,$Z57,$AC57),NA)</f>
        <v>1</v>
      </c>
      <c r="I57" s="150" t="str" cm="1">
        <f t="array" ref="I57">IFERROR(INDEX(Forecast_Capex_Input!$F$12:$F$286,$Z57),NA)</f>
        <v>Replacement Expenditure</v>
      </c>
      <c r="J57" s="150" t="str" cm="1">
        <f t="array" ref="J57">IFERROR(INDEX(Forecast_Capex_Input!G$12:G$286,$Z57),NA)</f>
        <v>Transmission Lines</v>
      </c>
      <c r="K57" s="150" t="str" cm="1">
        <f t="array" ref="K57">IFERROR(INDEX(Forecast_Capex_Input!H$12:H$286,$Z57),NA)</f>
        <v>Repex</v>
      </c>
      <c r="L57" s="150" t="str" cm="1">
        <f t="array" ref="L57">IFERROR(INDEX(Forecast_Capex_Input!I$12:I$286,$Z57),NA)</f>
        <v>N/A</v>
      </c>
      <c r="M57" s="150" t="str" cm="1">
        <f t="array" ref="M57">IFERROR(INDEX(Forecast_Capex_Input!J$12:J$286,$Z57),NA)</f>
        <v>N/A</v>
      </c>
      <c r="N57" s="150" t="str" cm="1">
        <f t="array" ref="N57">IFERROR(INDEX(Forecast_Capex_Input!K$12:K$286,$Z57),NA)</f>
        <v>TL - Transmission towers</v>
      </c>
      <c r="O57" s="150" t="str" cm="1">
        <f t="array" ref="O57">IFERROR(INDEX(Forecast_Capex_Input!L$12:L$286,$Z57),NA)</f>
        <v>TL - Safe and Reliable Network</v>
      </c>
      <c r="P57" s="150" t="str" cm="1">
        <f t="array" ref="P57">IFERROR(INDEX(Forecast_Capex_Input!M$12:M$286,$Z57),NA)</f>
        <v>N/A</v>
      </c>
      <c r="Q57" s="24" t="str" cm="1">
        <f t="array" ref="Q57">IFERROR(INDEX(Forecast_Capex_Input!N$12:N$286,$Z57),NA)</f>
        <v>Yes</v>
      </c>
      <c r="R57" s="190" cm="1">
        <f t="array" ref="R57">IFERROR(INDEX(Forecast_Capex_Input!O$12:O$286,$Z57),0)</f>
        <v>0</v>
      </c>
      <c r="S57" s="24" t="str" cm="1">
        <f t="array" ref="S57">IFERROR(INDEX(Forecast_Capex_Input!P$12:P$286,$Z57),0)</f>
        <v>Safety security &amp; reliability</v>
      </c>
      <c r="T57" s="150" t="str" cm="1">
        <f t="array" aca="1" ref="T57" ca="1">IFERROR(INDEX(General!$K$91:$K$110,$AC57),NA)</f>
        <v>Transmission Lines (2018 onwards)</v>
      </c>
      <c r="U57" s="43" cm="1">
        <f t="array" aca="1" ref="U57" ca="1">IFERROR(
IF($F57=General!$E$25,INDEX(Forecast_Capex_Input!S$12:S$286,$Z57),
INDEX(Forecast_Capex_Input!T$12:T$286,$Z57)),0)</f>
        <v>0.12636931158188283</v>
      </c>
      <c r="V57" s="82" t="b">
        <f>IFERROR(INDEX(Overheads!$T$19:$T$26,MATCH($I57,Overheads!$E$19:$E$26,0)),FALSE)</f>
        <v>1</v>
      </c>
      <c r="W57" s="209" t="str" cm="1">
        <f t="array" ref="W57">IFERROR(
INDEX(Forecast_Capex_Input!CN$12:CN$286,$Z57),0)</f>
        <v>FY22</v>
      </c>
      <c r="X57" s="209">
        <f>IFERROR(
MATCH($W57,General!$L$39:$S$39,0),1)</f>
        <v>2</v>
      </c>
      <c r="Z57" s="28">
        <f>IFERROR(
IF(MATCH($C57,Forecast_Capex_Input!$CI$12:$CI$286,1)+1&gt;MAX(Forecast_Capex_Input!$C$12:$C$286),NA,
MATCH($C57,Forecast_Capex_Input!$CI$12:$CI$286,1)+1),1)</f>
        <v>21</v>
      </c>
      <c r="AA57" s="28" cm="1">
        <f t="array" aca="1" ref="AA57" ca="1">IFERROR(
IF(Z56&lt;&gt;Z57,1,
IF(COUNTIF(OFFSET(AA56,0,0,-INDEX(Forecast_Capex_Input!$CG$12:$CG$286,$Z57)),AA56)=INDEX(Forecast_Capex_Input!$CG$12:$CG$286,$Z57),AA56+1,AA56)),NA)</f>
        <v>1</v>
      </c>
      <c r="AB57" s="28" cm="1">
        <f t="array" ref="AB57">IFERROR($C57-IF($Z57=1,1,INDEX(Forecast_Capex_Input!$CI$12:$CI$286,$Z57-1))+1,NA)</f>
        <v>1</v>
      </c>
      <c r="AC57" s="28" cm="1">
        <f t="array" aca="1" ref="AC57" ca="1">IFERROR(IF(AA57=1,
INDEX(Forecast_Capex_Input!$AI$10:$BB$10,SMALL(IF(INDEX(Forecast_Capex_Input!$AI$12:$BB$286,$Z57,0)&gt;0,COLUMN(Forecast_Capex_Input!$AI$10:$BB$10)-COLUMN(Forecast_Capex_Input!$AI$12)+1),ROWS(OFFSET(AC56,0,0,-$AB57)))),
OFFSET(AC56,-INDEX(Forecast_Capex_Input!$CG$12:$CG$286,$Z57)+1,0)),NA)</f>
        <v>1</v>
      </c>
      <c r="AD57" s="28">
        <f t="shared" ca="1" si="9"/>
        <v>1</v>
      </c>
      <c r="AE57" s="82" t="b">
        <f t="shared" si="13"/>
        <v>0</v>
      </c>
      <c r="AF57" s="78" t="b">
        <v>0</v>
      </c>
      <c r="AG57" s="82" t="b">
        <f t="shared" si="10"/>
        <v>1</v>
      </c>
      <c r="AI57" s="55">
        <v>1.1155534140571658E-2</v>
      </c>
      <c r="AJ57" s="55">
        <v>0.55001777698732524</v>
      </c>
      <c r="AK57" s="55">
        <v>0</v>
      </c>
      <c r="AL57" s="55">
        <v>0</v>
      </c>
      <c r="AM57" s="55">
        <v>0</v>
      </c>
      <c r="AN57" s="135">
        <v>0.56117331112789692</v>
      </c>
      <c r="AP57" s="55">
        <v>1.0810433719939004E-2</v>
      </c>
      <c r="AQ57" s="55">
        <v>0.53997258278468829</v>
      </c>
      <c r="AR57" s="55">
        <v>0</v>
      </c>
      <c r="AS57" s="55">
        <v>0</v>
      </c>
      <c r="AT57" s="55">
        <v>0</v>
      </c>
      <c r="AU57" s="135">
        <v>0.55078301650462724</v>
      </c>
      <c r="AW57" s="55">
        <v>1.3032130147519764E-3</v>
      </c>
      <c r="AX57" s="55">
        <v>6.1007708976834253E-2</v>
      </c>
      <c r="AY57" s="55">
        <v>0</v>
      </c>
      <c r="AZ57" s="55">
        <v>0</v>
      </c>
      <c r="BA57" s="55">
        <v>0</v>
      </c>
      <c r="BB57" s="135">
        <v>6.2310921991586228E-2</v>
      </c>
      <c r="BD57" s="55">
        <v>2.5374976858724718E-4</v>
      </c>
      <c r="BE57" s="55">
        <v>1.195855456110099E-2</v>
      </c>
      <c r="BF57" s="55">
        <v>0</v>
      </c>
      <c r="BG57" s="55">
        <v>0</v>
      </c>
      <c r="BH57" s="55">
        <v>0</v>
      </c>
      <c r="BI57" s="135">
        <v>1.2212304329688237E-2</v>
      </c>
      <c r="BK57" s="55">
        <v>1.2367396503278227E-2</v>
      </c>
      <c r="BL57" s="55">
        <v>0.61293884632262352</v>
      </c>
      <c r="BM57" s="55">
        <v>0</v>
      </c>
      <c r="BN57" s="55">
        <v>0</v>
      </c>
      <c r="BO57" s="55">
        <v>0</v>
      </c>
      <c r="BP57" s="135">
        <v>0.62530624282590175</v>
      </c>
      <c r="BR57" s="147">
        <v>0</v>
      </c>
      <c r="BS57" s="147">
        <v>1</v>
      </c>
      <c r="BT57" s="147">
        <v>0</v>
      </c>
      <c r="BU57" s="147">
        <v>0</v>
      </c>
      <c r="BV57" s="147">
        <v>0</v>
      </c>
      <c r="BX57" s="55">
        <v>0</v>
      </c>
      <c r="BY57" s="55">
        <v>0.56117331112789692</v>
      </c>
      <c r="BZ57" s="55">
        <v>0</v>
      </c>
      <c r="CA57" s="55">
        <v>0</v>
      </c>
      <c r="CB57" s="55">
        <v>0</v>
      </c>
      <c r="CC57" s="135">
        <v>0.56117331112789692</v>
      </c>
      <c r="CE57" s="55">
        <v>0</v>
      </c>
      <c r="CF57" s="55">
        <v>0.55078301650462724</v>
      </c>
      <c r="CG57" s="55">
        <v>0</v>
      </c>
      <c r="CH57" s="55">
        <v>0</v>
      </c>
      <c r="CI57" s="55">
        <v>0</v>
      </c>
      <c r="CJ57" s="135">
        <v>0.55078301650462724</v>
      </c>
      <c r="CL57" s="55">
        <v>0</v>
      </c>
      <c r="CM57" s="55">
        <v>6.2310921991586228E-2</v>
      </c>
      <c r="CN57" s="55">
        <v>0</v>
      </c>
      <c r="CO57" s="55">
        <v>0</v>
      </c>
      <c r="CP57" s="55">
        <v>0</v>
      </c>
      <c r="CQ57" s="135">
        <v>6.2310921991586228E-2</v>
      </c>
      <c r="CS57" s="67">
        <v>0</v>
      </c>
      <c r="CT57" s="67">
        <v>1.2212304329688237E-2</v>
      </c>
      <c r="CU57" s="67">
        <v>0</v>
      </c>
      <c r="CV57" s="67">
        <v>0</v>
      </c>
      <c r="CW57" s="67">
        <v>0</v>
      </c>
      <c r="CX57" s="135">
        <v>1.2212304329688237E-2</v>
      </c>
      <c r="CZ57" s="55">
        <v>0</v>
      </c>
      <c r="DA57" s="55">
        <v>0.62530624282590175</v>
      </c>
      <c r="DB57" s="55">
        <v>0</v>
      </c>
      <c r="DC57" s="55">
        <v>0</v>
      </c>
      <c r="DD57" s="55">
        <v>0</v>
      </c>
      <c r="DE57" s="135">
        <v>0.62530624282590175</v>
      </c>
      <c r="DG57" s="43" t="b" cm="1">
        <f t="array" aca="1" ref="DG57" ca="1">OR($G57=Forecast_Capex_Input!$BF$8:$BF$10)</f>
        <v>1</v>
      </c>
      <c r="DH57" s="43" cm="1">
        <f t="array" aca="1" ref="DH57" ca="1">IFERROR(INDEX(Forecast_Capex_Input!BG$12:BG$286,$Z57)
*(INDEX(Forecast_Capex_Input!$H$12:$H$286,$Z57)=Repex),0)
*$DG57</f>
        <v>0</v>
      </c>
      <c r="DI57" s="43" cm="1">
        <f t="array" aca="1" ref="DI57" ca="1">IFERROR(INDEX(Forecast_Capex_Input!BH$12:BH$286,$Z57)
*(INDEX(Forecast_Capex_Input!$H$12:$H$286,$Z57)=Repex),0)
*$DG57</f>
        <v>0.25385749554245002</v>
      </c>
      <c r="DJ57" s="43" cm="1">
        <f t="array" aca="1" ref="DJ57" ca="1">IFERROR(INDEX(Forecast_Capex_Input!BI$12:BI$286,$Z57)
*(INDEX(Forecast_Capex_Input!$H$12:$H$286,$Z57)=Repex),0)
*$DG57</f>
        <v>0.21530164390540199</v>
      </c>
      <c r="DK57" s="43" cm="1">
        <f t="array" aca="1" ref="DK57" ca="1">IFERROR(INDEX(Forecast_Capex_Input!BJ$12:BJ$286,$Z57)
*(INDEX(Forecast_Capex_Input!$H$12:$H$286,$Z57)=Repex),0)
*$DG57</f>
        <v>0.53084086055214796</v>
      </c>
      <c r="DL57" s="43" cm="1">
        <f t="array" aca="1" ref="DL57" ca="1">IFERROR(INDEX(Forecast_Capex_Input!BK$12:BK$286,$Z57)
*(INDEX(Forecast_Capex_Input!$H$12:$H$286,$Z57)=Repex),0)
*$DG57</f>
        <v>0</v>
      </c>
      <c r="DM57" s="43" cm="1">
        <f t="array" aca="1" ref="DM57" ca="1">IFERROR(INDEX(Forecast_Capex_Input!BL$12:BL$286,$Z57)
*(INDEX(Forecast_Capex_Input!$H$12:$H$286,$Z57)=Repex),0)
*$DG57</f>
        <v>0</v>
      </c>
      <c r="DO57" s="43" t="b" cm="1">
        <f t="array" aca="1" ref="DO57" ca="1">OR($G57=Forecast_Capex_Input!$BN$8:$BN$9)</f>
        <v>0</v>
      </c>
      <c r="DP57" s="43" cm="1">
        <f t="array" aca="1" ref="DP57" ca="1">IFERROR(INDEX(Forecast_Capex_Input!BO$12:BO$286,$Z57)
*(INDEX(Forecast_Capex_Input!$H$12:$H$286,$Z57)=Repex),0)
*$DO57</f>
        <v>0</v>
      </c>
      <c r="DQ57" s="43" cm="1">
        <f t="array" aca="1" ref="DQ57" ca="1">IFERROR(INDEX(Forecast_Capex_Input!BP$12:BP$286,$Z57)
*(INDEX(Forecast_Capex_Input!$H$12:$H$286,$Z57)=Repex),0)
*$DO57</f>
        <v>0</v>
      </c>
      <c r="DR57" s="43" cm="1">
        <f t="array" aca="1" ref="DR57" ca="1">IFERROR(INDEX(Forecast_Capex_Input!BQ$12:BQ$286,$Z57)
*(INDEX(Forecast_Capex_Input!$H$12:$H$286,$Z57)=Repex),0)
*$DO57</f>
        <v>0</v>
      </c>
      <c r="DS57" s="43" cm="1">
        <f t="array" aca="1" ref="DS57" ca="1">IFERROR(INDEX(Forecast_Capex_Input!BR$12:BR$286,$Z57)
*(INDEX(Forecast_Capex_Input!$H$12:$H$286,$Z57)=Repex),0)
*$DO57</f>
        <v>0</v>
      </c>
      <c r="DT57" s="43" cm="1">
        <f t="array" aca="1" ref="DT57" ca="1">IFERROR(INDEX(Forecast_Capex_Input!BS$12:BS$286,$Z57)
*(INDEX(Forecast_Capex_Input!$H$12:$H$286,$Z57)=Repex),0)
*$DO57</f>
        <v>0</v>
      </c>
      <c r="DV57" s="43" t="b" cm="1">
        <f t="array" aca="1" ref="DV57" ca="1">OR($G57=Forecast_Capex_Input!$BU$8:$BU$10)</f>
        <v>0</v>
      </c>
      <c r="DW57" s="43" cm="1">
        <f t="array" aca="1" ref="DW57" ca="1">IFERROR(INDEX(Forecast_Capex_Input!BV$12:BV$286,$Z57)
*(INDEX(Forecast_Capex_Input!$H$12:$H$286,$Z57)=Repex),0)
*$DV57</f>
        <v>0</v>
      </c>
      <c r="DX57" s="43" cm="1">
        <f t="array" aca="1" ref="DX57" ca="1">IFERROR(INDEX(Forecast_Capex_Input!BW$12:BW$286,$Z57)
*(INDEX(Forecast_Capex_Input!$H$12:$H$286,$Z57)=Repex),0)
*$DV57</f>
        <v>0</v>
      </c>
      <c r="DY57" s="43" cm="1">
        <f t="array" aca="1" ref="DY57" ca="1">IFERROR(INDEX(Forecast_Capex_Input!BX$12:BX$286,$Z57)
*(INDEX(Forecast_Capex_Input!$H$12:$H$286,$Z57)=Repex),0)
*$DV57</f>
        <v>0</v>
      </c>
      <c r="DZ57" s="43" cm="1">
        <f t="array" aca="1" ref="DZ57" ca="1">IFERROR(INDEX(Forecast_Capex_Input!BY$12:BY$286,$Z57)
*(INDEX(Forecast_Capex_Input!$H$12:$H$286,$Z57)=Repex),0)
*$DV57</f>
        <v>0</v>
      </c>
      <c r="EA57" s="43" cm="1">
        <f t="array" aca="1" ref="EA57" ca="1">IFERROR(INDEX(Forecast_Capex_Input!BZ$12:BZ$286,$Z57)
*(INDEX(Forecast_Capex_Input!$H$12:$H$286,$Z57)=Repex),0)
*$DV57</f>
        <v>0</v>
      </c>
      <c r="EB57" s="43" cm="1">
        <f t="array" aca="1" ref="EB57" ca="1">IFERROR(INDEX(Forecast_Capex_Input!CA$12:CA$286,$Z57)
*(INDEX(Forecast_Capex_Input!$H$12:$H$286,$Z57)=Repex),0)
*$DV57</f>
        <v>0</v>
      </c>
      <c r="EC57" s="43" cm="1">
        <f t="array" aca="1" ref="EC57" ca="1">IFERROR(INDEX(Forecast_Capex_Input!CB$12:CB$286,$Z57)
*(INDEX(Forecast_Capex_Input!$H$12:$H$286,$Z57)=Repex),0)
*$DV57</f>
        <v>0</v>
      </c>
      <c r="ED57" s="43" cm="1">
        <f t="array" aca="1" ref="ED57" ca="1">IFERROR(INDEX(Forecast_Capex_Input!CC$12:CC$286,$Z57)
*(INDEX(Forecast_Capex_Input!$H$12:$H$286,$Z57)=Repex),0)
*$DV57</f>
        <v>0</v>
      </c>
      <c r="EF57" s="86" t="str">
        <f t="shared" si="11"/>
        <v>N/A</v>
      </c>
      <c r="EG57" s="28" t="str">
        <f>IFERROR(RANK(EF57,EF$11:EF$1010,0)+COUNTIF(EF$11:EF57,EF57)-1,NA)</f>
        <v>N/A</v>
      </c>
    </row>
    <row r="58" spans="3:137" x14ac:dyDescent="0.2">
      <c r="C58" s="28">
        <f t="shared" si="12"/>
        <v>48</v>
      </c>
      <c r="D58" s="9" t="str" cm="1">
        <f t="array" ref="D58">IFERROR(INDEX(Forecast_Capex_Input!$D$12:$D$286,$Z58),NA)</f>
        <v>Line 12 Refurbishment</v>
      </c>
      <c r="E58" s="24" t="b" cm="1">
        <f t="array" ref="E58">IF($Z58=NA,NA,INDEX(Forecast_Capex_Input!$E$12:$E$286,$Z58))</f>
        <v>1</v>
      </c>
      <c r="F58" s="9" t="str" cm="1">
        <f t="array" aca="1" ref="F58" ca="1">IFERROR(INDEX(General!$E$25:$E$26,$AA58),NA)</f>
        <v>Non-Labour</v>
      </c>
      <c r="G58" s="9" t="str" cm="1">
        <f t="array" aca="1" ref="G58" ca="1">IFERROR(INDEX(Forecast_Capex_Input!$AI$11:$BB$11,$AC58),NA)</f>
        <v>Transmission Lines</v>
      </c>
      <c r="H58" s="50" cm="1">
        <f t="array" aca="1" ref="H58" ca="1">IFERROR(INDEX(Forecast_Capex_Input!$AI$12:$BB$286,$Z58,$AC58),NA)</f>
        <v>1</v>
      </c>
      <c r="I58" s="150" t="str" cm="1">
        <f t="array" ref="I58">IFERROR(INDEX(Forecast_Capex_Input!$F$12:$F$286,$Z58),NA)</f>
        <v>Replacement Expenditure</v>
      </c>
      <c r="J58" s="150" t="str" cm="1">
        <f t="array" ref="J58">IFERROR(INDEX(Forecast_Capex_Input!G$12:G$286,$Z58),NA)</f>
        <v>Transmission Lines</v>
      </c>
      <c r="K58" s="150" t="str" cm="1">
        <f t="array" ref="K58">IFERROR(INDEX(Forecast_Capex_Input!H$12:H$286,$Z58),NA)</f>
        <v>Repex</v>
      </c>
      <c r="L58" s="150" t="str" cm="1">
        <f t="array" ref="L58">IFERROR(INDEX(Forecast_Capex_Input!I$12:I$286,$Z58),NA)</f>
        <v>N/A</v>
      </c>
      <c r="M58" s="150" t="str" cm="1">
        <f t="array" ref="M58">IFERROR(INDEX(Forecast_Capex_Input!J$12:J$286,$Z58),NA)</f>
        <v>N/A</v>
      </c>
      <c r="N58" s="150" t="str" cm="1">
        <f t="array" ref="N58">IFERROR(INDEX(Forecast_Capex_Input!K$12:K$286,$Z58),NA)</f>
        <v>TL - Transmission towers</v>
      </c>
      <c r="O58" s="150" t="str" cm="1">
        <f t="array" ref="O58">IFERROR(INDEX(Forecast_Capex_Input!L$12:L$286,$Z58),NA)</f>
        <v>TL - Safe and Reliable Network</v>
      </c>
      <c r="P58" s="150" t="str" cm="1">
        <f t="array" ref="P58">IFERROR(INDEX(Forecast_Capex_Input!M$12:M$286,$Z58),NA)</f>
        <v>N/A</v>
      </c>
      <c r="Q58" s="24" t="str" cm="1">
        <f t="array" ref="Q58">IFERROR(INDEX(Forecast_Capex_Input!N$12:N$286,$Z58),NA)</f>
        <v>Yes</v>
      </c>
      <c r="R58" s="190" cm="1">
        <f t="array" ref="R58">IFERROR(INDEX(Forecast_Capex_Input!O$12:O$286,$Z58),0)</f>
        <v>0</v>
      </c>
      <c r="S58" s="24" t="str" cm="1">
        <f t="array" ref="S58">IFERROR(INDEX(Forecast_Capex_Input!P$12:P$286,$Z58),0)</f>
        <v>Safety security &amp; reliability</v>
      </c>
      <c r="T58" s="150" t="str" cm="1">
        <f t="array" aca="1" ref="T58" ca="1">IFERROR(INDEX(General!$K$91:$K$110,$AC58),NA)</f>
        <v>Transmission Lines (2018 onwards)</v>
      </c>
      <c r="U58" s="43" cm="1">
        <f t="array" aca="1" ref="U58" ca="1">IFERROR(
IF($F58=General!$E$25,INDEX(Forecast_Capex_Input!S$12:S$286,$Z58),
INDEX(Forecast_Capex_Input!T$12:T$286,$Z58)),0)</f>
        <v>0.8736306884181172</v>
      </c>
      <c r="V58" s="82" t="b">
        <f>IFERROR(INDEX(Overheads!$T$19:$T$26,MATCH($I58,Overheads!$E$19:$E$26,0)),FALSE)</f>
        <v>1</v>
      </c>
      <c r="W58" s="209" t="str" cm="1">
        <f t="array" ref="W58">IFERROR(
INDEX(Forecast_Capex_Input!CN$12:CN$286,$Z58),0)</f>
        <v>FY22</v>
      </c>
      <c r="X58" s="209">
        <f>IFERROR(
MATCH($W58,General!$L$39:$S$39,0),1)</f>
        <v>2</v>
      </c>
      <c r="Z58" s="28">
        <f>IFERROR(
IF(MATCH($C58,Forecast_Capex_Input!$CI$12:$CI$286,1)+1&gt;MAX(Forecast_Capex_Input!$C$12:$C$286),NA,
MATCH($C58,Forecast_Capex_Input!$CI$12:$CI$286,1)+1),1)</f>
        <v>21</v>
      </c>
      <c r="AA58" s="28" cm="1">
        <f t="array" aca="1" ref="AA58" ca="1">IFERROR(
IF(Z57&lt;&gt;Z58,1,
IF(COUNTIF(OFFSET(AA57,0,0,-INDEX(Forecast_Capex_Input!$CG$12:$CG$286,$Z58)),AA57)=INDEX(Forecast_Capex_Input!$CG$12:$CG$286,$Z58),AA57+1,AA57)),NA)</f>
        <v>2</v>
      </c>
      <c r="AB58" s="28" cm="1">
        <f t="array" ref="AB58">IFERROR($C58-IF($Z58=1,1,INDEX(Forecast_Capex_Input!$CI$12:$CI$286,$Z58-1))+1,NA)</f>
        <v>2</v>
      </c>
      <c r="AC58" s="28" cm="1">
        <f t="array" aca="1" ref="AC58" ca="1">IFERROR(IF(AA58=1,
INDEX(Forecast_Capex_Input!$AI$10:$BB$10,SMALL(IF(INDEX(Forecast_Capex_Input!$AI$12:$BB$286,$Z58,0)&gt;0,COLUMN(Forecast_Capex_Input!$AI$10:$BB$10)-COLUMN(Forecast_Capex_Input!$AI$12)+1),ROWS(OFFSET(AC57,0,0,-$AB58)))),
OFFSET(AC57,-INDEX(Forecast_Capex_Input!$CG$12:$CG$286,$Z58)+1,0)),NA)</f>
        <v>1</v>
      </c>
      <c r="AD58" s="28">
        <f t="shared" ca="1" si="9"/>
        <v>2</v>
      </c>
      <c r="AE58" s="82" t="b">
        <f t="shared" si="13"/>
        <v>0</v>
      </c>
      <c r="AF58" s="78" t="b">
        <v>0</v>
      </c>
      <c r="AG58" s="82" t="b">
        <f t="shared" si="10"/>
        <v>1</v>
      </c>
      <c r="AI58" s="55">
        <v>7.712170659871391E-2</v>
      </c>
      <c r="AJ58" s="55">
        <v>3.8024454128665912</v>
      </c>
      <c r="AK58" s="55">
        <v>0</v>
      </c>
      <c r="AL58" s="55">
        <v>0</v>
      </c>
      <c r="AM58" s="55">
        <v>0</v>
      </c>
      <c r="AN58" s="135">
        <v>3.879567119465305</v>
      </c>
      <c r="AP58" s="55">
        <v>7.712170659871391E-2</v>
      </c>
      <c r="AQ58" s="55">
        <v>3.8024454128665912</v>
      </c>
      <c r="AR58" s="55">
        <v>0</v>
      </c>
      <c r="AS58" s="55">
        <v>0</v>
      </c>
      <c r="AT58" s="55">
        <v>0</v>
      </c>
      <c r="AU58" s="135">
        <v>3.879567119465305</v>
      </c>
      <c r="AW58" s="55">
        <v>9.2971303800653098E-3</v>
      </c>
      <c r="AX58" s="55">
        <v>0.42961159611498978</v>
      </c>
      <c r="AY58" s="55">
        <v>0</v>
      </c>
      <c r="AZ58" s="55">
        <v>0</v>
      </c>
      <c r="BA58" s="55">
        <v>0</v>
      </c>
      <c r="BB58" s="135">
        <v>0.43890872649505508</v>
      </c>
      <c r="BD58" s="55">
        <v>1.8102525494775106E-3</v>
      </c>
      <c r="BE58" s="55">
        <v>8.421122180106129E-2</v>
      </c>
      <c r="BF58" s="55">
        <v>0</v>
      </c>
      <c r="BG58" s="55">
        <v>0</v>
      </c>
      <c r="BH58" s="55">
        <v>0</v>
      </c>
      <c r="BI58" s="135">
        <v>8.6021474350538807E-2</v>
      </c>
      <c r="BK58" s="55">
        <v>8.8229089528256741E-2</v>
      </c>
      <c r="BL58" s="55">
        <v>4.3162682307826419</v>
      </c>
      <c r="BM58" s="55">
        <v>0</v>
      </c>
      <c r="BN58" s="55">
        <v>0</v>
      </c>
      <c r="BO58" s="55">
        <v>0</v>
      </c>
      <c r="BP58" s="135">
        <v>4.4044973203108988</v>
      </c>
      <c r="BR58" s="147">
        <v>0</v>
      </c>
      <c r="BS58" s="147">
        <v>1</v>
      </c>
      <c r="BT58" s="147">
        <v>0</v>
      </c>
      <c r="BU58" s="147">
        <v>0</v>
      </c>
      <c r="BV58" s="147">
        <v>0</v>
      </c>
      <c r="BX58" s="55">
        <v>0</v>
      </c>
      <c r="BY58" s="55">
        <v>3.879567119465305</v>
      </c>
      <c r="BZ58" s="55">
        <v>0</v>
      </c>
      <c r="CA58" s="55">
        <v>0</v>
      </c>
      <c r="CB58" s="55">
        <v>0</v>
      </c>
      <c r="CC58" s="135">
        <v>3.879567119465305</v>
      </c>
      <c r="CE58" s="55">
        <v>0</v>
      </c>
      <c r="CF58" s="55">
        <v>3.879567119465305</v>
      </c>
      <c r="CG58" s="55">
        <v>0</v>
      </c>
      <c r="CH58" s="55">
        <v>0</v>
      </c>
      <c r="CI58" s="55">
        <v>0</v>
      </c>
      <c r="CJ58" s="135">
        <v>3.879567119465305</v>
      </c>
      <c r="CL58" s="55">
        <v>0</v>
      </c>
      <c r="CM58" s="55">
        <v>0.43890872649505508</v>
      </c>
      <c r="CN58" s="55">
        <v>0</v>
      </c>
      <c r="CO58" s="55">
        <v>0</v>
      </c>
      <c r="CP58" s="55">
        <v>0</v>
      </c>
      <c r="CQ58" s="135">
        <v>0.43890872649505508</v>
      </c>
      <c r="CS58" s="67">
        <v>0</v>
      </c>
      <c r="CT58" s="67">
        <v>8.6021474350538807E-2</v>
      </c>
      <c r="CU58" s="67">
        <v>0</v>
      </c>
      <c r="CV58" s="67">
        <v>0</v>
      </c>
      <c r="CW58" s="67">
        <v>0</v>
      </c>
      <c r="CX58" s="135">
        <v>8.6021474350538807E-2</v>
      </c>
      <c r="CZ58" s="55">
        <v>0</v>
      </c>
      <c r="DA58" s="55">
        <v>4.4044973203108988</v>
      </c>
      <c r="DB58" s="55">
        <v>0</v>
      </c>
      <c r="DC58" s="55">
        <v>0</v>
      </c>
      <c r="DD58" s="55">
        <v>0</v>
      </c>
      <c r="DE58" s="135">
        <v>4.4044973203108988</v>
      </c>
      <c r="DG58" s="43" t="b" cm="1">
        <f t="array" aca="1" ref="DG58" ca="1">OR($G58=Forecast_Capex_Input!$BF$8:$BF$10)</f>
        <v>1</v>
      </c>
      <c r="DH58" s="43" cm="1">
        <f t="array" aca="1" ref="DH58" ca="1">IFERROR(INDEX(Forecast_Capex_Input!BG$12:BG$286,$Z58)
*(INDEX(Forecast_Capex_Input!$H$12:$H$286,$Z58)=Repex),0)
*$DG58</f>
        <v>0</v>
      </c>
      <c r="DI58" s="43" cm="1">
        <f t="array" aca="1" ref="DI58" ca="1">IFERROR(INDEX(Forecast_Capex_Input!BH$12:BH$286,$Z58)
*(INDEX(Forecast_Capex_Input!$H$12:$H$286,$Z58)=Repex),0)
*$DG58</f>
        <v>0.25385749554245002</v>
      </c>
      <c r="DJ58" s="43" cm="1">
        <f t="array" aca="1" ref="DJ58" ca="1">IFERROR(INDEX(Forecast_Capex_Input!BI$12:BI$286,$Z58)
*(INDEX(Forecast_Capex_Input!$H$12:$H$286,$Z58)=Repex),0)
*$DG58</f>
        <v>0.21530164390540199</v>
      </c>
      <c r="DK58" s="43" cm="1">
        <f t="array" aca="1" ref="DK58" ca="1">IFERROR(INDEX(Forecast_Capex_Input!BJ$12:BJ$286,$Z58)
*(INDEX(Forecast_Capex_Input!$H$12:$H$286,$Z58)=Repex),0)
*$DG58</f>
        <v>0.53084086055214796</v>
      </c>
      <c r="DL58" s="43" cm="1">
        <f t="array" aca="1" ref="DL58" ca="1">IFERROR(INDEX(Forecast_Capex_Input!BK$12:BK$286,$Z58)
*(INDEX(Forecast_Capex_Input!$H$12:$H$286,$Z58)=Repex),0)
*$DG58</f>
        <v>0</v>
      </c>
      <c r="DM58" s="43" cm="1">
        <f t="array" aca="1" ref="DM58" ca="1">IFERROR(INDEX(Forecast_Capex_Input!BL$12:BL$286,$Z58)
*(INDEX(Forecast_Capex_Input!$H$12:$H$286,$Z58)=Repex),0)
*$DG58</f>
        <v>0</v>
      </c>
      <c r="DO58" s="43" t="b" cm="1">
        <f t="array" aca="1" ref="DO58" ca="1">OR($G58=Forecast_Capex_Input!$BN$8:$BN$9)</f>
        <v>0</v>
      </c>
      <c r="DP58" s="43" cm="1">
        <f t="array" aca="1" ref="DP58" ca="1">IFERROR(INDEX(Forecast_Capex_Input!BO$12:BO$286,$Z58)
*(INDEX(Forecast_Capex_Input!$H$12:$H$286,$Z58)=Repex),0)
*$DO58</f>
        <v>0</v>
      </c>
      <c r="DQ58" s="43" cm="1">
        <f t="array" aca="1" ref="DQ58" ca="1">IFERROR(INDEX(Forecast_Capex_Input!BP$12:BP$286,$Z58)
*(INDEX(Forecast_Capex_Input!$H$12:$H$286,$Z58)=Repex),0)
*$DO58</f>
        <v>0</v>
      </c>
      <c r="DR58" s="43" cm="1">
        <f t="array" aca="1" ref="DR58" ca="1">IFERROR(INDEX(Forecast_Capex_Input!BQ$12:BQ$286,$Z58)
*(INDEX(Forecast_Capex_Input!$H$12:$H$286,$Z58)=Repex),0)
*$DO58</f>
        <v>0</v>
      </c>
      <c r="DS58" s="43" cm="1">
        <f t="array" aca="1" ref="DS58" ca="1">IFERROR(INDEX(Forecast_Capex_Input!BR$12:BR$286,$Z58)
*(INDEX(Forecast_Capex_Input!$H$12:$H$286,$Z58)=Repex),0)
*$DO58</f>
        <v>0</v>
      </c>
      <c r="DT58" s="43" cm="1">
        <f t="array" aca="1" ref="DT58" ca="1">IFERROR(INDEX(Forecast_Capex_Input!BS$12:BS$286,$Z58)
*(INDEX(Forecast_Capex_Input!$H$12:$H$286,$Z58)=Repex),0)
*$DO58</f>
        <v>0</v>
      </c>
      <c r="DV58" s="43" t="b" cm="1">
        <f t="array" aca="1" ref="DV58" ca="1">OR($G58=Forecast_Capex_Input!$BU$8:$BU$10)</f>
        <v>0</v>
      </c>
      <c r="DW58" s="43" cm="1">
        <f t="array" aca="1" ref="DW58" ca="1">IFERROR(INDEX(Forecast_Capex_Input!BV$12:BV$286,$Z58)
*(INDEX(Forecast_Capex_Input!$H$12:$H$286,$Z58)=Repex),0)
*$DV58</f>
        <v>0</v>
      </c>
      <c r="DX58" s="43" cm="1">
        <f t="array" aca="1" ref="DX58" ca="1">IFERROR(INDEX(Forecast_Capex_Input!BW$12:BW$286,$Z58)
*(INDEX(Forecast_Capex_Input!$H$12:$H$286,$Z58)=Repex),0)
*$DV58</f>
        <v>0</v>
      </c>
      <c r="DY58" s="43" cm="1">
        <f t="array" aca="1" ref="DY58" ca="1">IFERROR(INDEX(Forecast_Capex_Input!BX$12:BX$286,$Z58)
*(INDEX(Forecast_Capex_Input!$H$12:$H$286,$Z58)=Repex),0)
*$DV58</f>
        <v>0</v>
      </c>
      <c r="DZ58" s="43" cm="1">
        <f t="array" aca="1" ref="DZ58" ca="1">IFERROR(INDEX(Forecast_Capex_Input!BY$12:BY$286,$Z58)
*(INDEX(Forecast_Capex_Input!$H$12:$H$286,$Z58)=Repex),0)
*$DV58</f>
        <v>0</v>
      </c>
      <c r="EA58" s="43" cm="1">
        <f t="array" aca="1" ref="EA58" ca="1">IFERROR(INDEX(Forecast_Capex_Input!BZ$12:BZ$286,$Z58)
*(INDEX(Forecast_Capex_Input!$H$12:$H$286,$Z58)=Repex),0)
*$DV58</f>
        <v>0</v>
      </c>
      <c r="EB58" s="43" cm="1">
        <f t="array" aca="1" ref="EB58" ca="1">IFERROR(INDEX(Forecast_Capex_Input!CA$12:CA$286,$Z58)
*(INDEX(Forecast_Capex_Input!$H$12:$H$286,$Z58)=Repex),0)
*$DV58</f>
        <v>0</v>
      </c>
      <c r="EC58" s="43" cm="1">
        <f t="array" aca="1" ref="EC58" ca="1">IFERROR(INDEX(Forecast_Capex_Input!CB$12:CB$286,$Z58)
*(INDEX(Forecast_Capex_Input!$H$12:$H$286,$Z58)=Repex),0)
*$DV58</f>
        <v>0</v>
      </c>
      <c r="ED58" s="43" cm="1">
        <f t="array" aca="1" ref="ED58" ca="1">IFERROR(INDEX(Forecast_Capex_Input!CC$12:CC$286,$Z58)
*(INDEX(Forecast_Capex_Input!$H$12:$H$286,$Z58)=Repex),0)
*$DV58</f>
        <v>0</v>
      </c>
      <c r="EF58" s="86" t="str">
        <f t="shared" si="11"/>
        <v>N/A</v>
      </c>
      <c r="EG58" s="28" t="str">
        <f>IFERROR(RANK(EF58,EF$11:EF$1010,0)+COUNTIF(EF$11:EF58,EF58)-1,NA)</f>
        <v>N/A</v>
      </c>
    </row>
    <row r="59" spans="3:137" x14ac:dyDescent="0.2">
      <c r="C59" s="28">
        <f t="shared" si="12"/>
        <v>49</v>
      </c>
      <c r="D59" s="9" t="str" cm="1">
        <f t="array" ref="D59">IFERROR(INDEX(Forecast_Capex_Input!$D$12:$D$286,$Z59),NA)</f>
        <v>Line 12/76 Refurbishment</v>
      </c>
      <c r="E59" s="24" t="b" cm="1">
        <f t="array" ref="E59">IF($Z59=NA,NA,INDEX(Forecast_Capex_Input!$E$12:$E$286,$Z59))</f>
        <v>1</v>
      </c>
      <c r="F59" s="9" t="str" cm="1">
        <f t="array" aca="1" ref="F59" ca="1">IFERROR(INDEX(General!$E$25:$E$26,$AA59),NA)</f>
        <v>Labour</v>
      </c>
      <c r="G59" s="9" t="str" cm="1">
        <f t="array" aca="1" ref="G59" ca="1">IFERROR(INDEX(Forecast_Capex_Input!$AI$11:$BB$11,$AC59),NA)</f>
        <v>Transmission Lines</v>
      </c>
      <c r="H59" s="50" cm="1">
        <f t="array" aca="1" ref="H59" ca="1">IFERROR(INDEX(Forecast_Capex_Input!$AI$12:$BB$286,$Z59,$AC59),NA)</f>
        <v>1</v>
      </c>
      <c r="I59" s="150" t="str" cm="1">
        <f t="array" ref="I59">IFERROR(INDEX(Forecast_Capex_Input!$F$12:$F$286,$Z59),NA)</f>
        <v>Replacement Expenditure</v>
      </c>
      <c r="J59" s="150" t="str" cm="1">
        <f t="array" ref="J59">IFERROR(INDEX(Forecast_Capex_Input!G$12:G$286,$Z59),NA)</f>
        <v>Transmission Lines</v>
      </c>
      <c r="K59" s="150" t="str" cm="1">
        <f t="array" ref="K59">IFERROR(INDEX(Forecast_Capex_Input!H$12:H$286,$Z59),NA)</f>
        <v>Repex</v>
      </c>
      <c r="L59" s="150" t="str" cm="1">
        <f t="array" ref="L59">IFERROR(INDEX(Forecast_Capex_Input!I$12:I$286,$Z59),NA)</f>
        <v>N/A</v>
      </c>
      <c r="M59" s="150" t="str" cm="1">
        <f t="array" ref="M59">IFERROR(INDEX(Forecast_Capex_Input!J$12:J$286,$Z59),NA)</f>
        <v>N/A</v>
      </c>
      <c r="N59" s="150" t="str" cm="1">
        <f t="array" ref="N59">IFERROR(INDEX(Forecast_Capex_Input!K$12:K$286,$Z59),NA)</f>
        <v>TL - Transmission towers</v>
      </c>
      <c r="O59" s="150" t="str" cm="1">
        <f t="array" ref="O59">IFERROR(INDEX(Forecast_Capex_Input!L$12:L$286,$Z59),NA)</f>
        <v>TL - Safe and Reliable Network</v>
      </c>
      <c r="P59" s="150" t="str" cm="1">
        <f t="array" ref="P59">IFERROR(INDEX(Forecast_Capex_Input!M$12:M$286,$Z59),NA)</f>
        <v>N/A</v>
      </c>
      <c r="Q59" s="24" t="str" cm="1">
        <f t="array" ref="Q59">IFERROR(INDEX(Forecast_Capex_Input!N$12:N$286,$Z59),NA)</f>
        <v>No</v>
      </c>
      <c r="R59" s="190" cm="1">
        <f t="array" ref="R59">IFERROR(INDEX(Forecast_Capex_Input!O$12:O$286,$Z59),0)</f>
        <v>0</v>
      </c>
      <c r="S59" s="24" t="str" cm="1">
        <f t="array" ref="S59">IFERROR(INDEX(Forecast_Capex_Input!P$12:P$286,$Z59),0)</f>
        <v>Safety security &amp; reliability</v>
      </c>
      <c r="T59" s="150" t="str" cm="1">
        <f t="array" aca="1" ref="T59" ca="1">IFERROR(INDEX(General!$K$91:$K$110,$AC59),NA)</f>
        <v>Transmission Lines (2018 onwards)</v>
      </c>
      <c r="U59" s="43" cm="1">
        <f t="array" aca="1" ref="U59" ca="1">IFERROR(
IF($F59=General!$E$25,INDEX(Forecast_Capex_Input!S$12:S$286,$Z59),
INDEX(Forecast_Capex_Input!T$12:T$286,$Z59)),0)</f>
        <v>0.13323521087336498</v>
      </c>
      <c r="V59" s="82" t="b">
        <f>IFERROR(INDEX(Overheads!$T$19:$T$26,MATCH($I59,Overheads!$E$19:$E$26,0)),FALSE)</f>
        <v>1</v>
      </c>
      <c r="W59" s="209" t="str" cm="1">
        <f t="array" ref="W59">IFERROR(
INDEX(Forecast_Capex_Input!CN$12:CN$286,$Z59),0)</f>
        <v>FY22</v>
      </c>
      <c r="X59" s="209">
        <f>IFERROR(
MATCH($W59,General!$L$39:$S$39,0),1)</f>
        <v>2</v>
      </c>
      <c r="Z59" s="28">
        <f>IFERROR(
IF(MATCH($C59,Forecast_Capex_Input!$CI$12:$CI$286,1)+1&gt;MAX(Forecast_Capex_Input!$C$12:$C$286),NA,
MATCH($C59,Forecast_Capex_Input!$CI$12:$CI$286,1)+1),1)</f>
        <v>22</v>
      </c>
      <c r="AA59" s="28" cm="1">
        <f t="array" aca="1" ref="AA59" ca="1">IFERROR(
IF(Z58&lt;&gt;Z59,1,
IF(COUNTIF(OFFSET(AA58,0,0,-INDEX(Forecast_Capex_Input!$CG$12:$CG$286,$Z59)),AA58)=INDEX(Forecast_Capex_Input!$CG$12:$CG$286,$Z59),AA58+1,AA58)),NA)</f>
        <v>1</v>
      </c>
      <c r="AB59" s="28" cm="1">
        <f t="array" ref="AB59">IFERROR($C59-IF($Z59=1,1,INDEX(Forecast_Capex_Input!$CI$12:$CI$286,$Z59-1))+1,NA)</f>
        <v>1</v>
      </c>
      <c r="AC59" s="28" cm="1">
        <f t="array" aca="1" ref="AC59" ca="1">IFERROR(IF(AA59=1,
INDEX(Forecast_Capex_Input!$AI$10:$BB$10,SMALL(IF(INDEX(Forecast_Capex_Input!$AI$12:$BB$286,$Z59,0)&gt;0,COLUMN(Forecast_Capex_Input!$AI$10:$BB$10)-COLUMN(Forecast_Capex_Input!$AI$12)+1),ROWS(OFFSET(AC58,0,0,-$AB59)))),
OFFSET(AC58,-INDEX(Forecast_Capex_Input!$CG$12:$CG$286,$Z59)+1,0)),NA)</f>
        <v>1</v>
      </c>
      <c r="AD59" s="28">
        <f t="shared" ca="1" si="9"/>
        <v>1</v>
      </c>
      <c r="AE59" s="82" t="b">
        <f t="shared" si="13"/>
        <v>0</v>
      </c>
      <c r="AF59" s="78" t="b">
        <v>0</v>
      </c>
      <c r="AG59" s="82" t="b">
        <f t="shared" si="10"/>
        <v>1</v>
      </c>
      <c r="AI59" s="55">
        <v>0.67230640312171353</v>
      </c>
      <c r="AJ59" s="55">
        <v>3.5670443057265078E-2</v>
      </c>
      <c r="AK59" s="55">
        <v>0</v>
      </c>
      <c r="AL59" s="55">
        <v>0</v>
      </c>
      <c r="AM59" s="55">
        <v>0</v>
      </c>
      <c r="AN59" s="135">
        <v>0.7079768461789786</v>
      </c>
      <c r="AP59" s="55">
        <v>0.65150836516246247</v>
      </c>
      <c r="AQ59" s="55">
        <v>3.5018979517728269E-2</v>
      </c>
      <c r="AR59" s="55">
        <v>0</v>
      </c>
      <c r="AS59" s="55">
        <v>0</v>
      </c>
      <c r="AT59" s="55">
        <v>0</v>
      </c>
      <c r="AU59" s="135">
        <v>0.68652734468019072</v>
      </c>
      <c r="AW59" s="55">
        <v>7.8540251269797801E-2</v>
      </c>
      <c r="AX59" s="55">
        <v>3.956548497454318E-3</v>
      </c>
      <c r="AY59" s="55">
        <v>0</v>
      </c>
      <c r="AZ59" s="55">
        <v>0</v>
      </c>
      <c r="BA59" s="55">
        <v>0</v>
      </c>
      <c r="BB59" s="135">
        <v>8.2496799767252119E-2</v>
      </c>
      <c r="BD59" s="55">
        <v>1.5292642383784338E-2</v>
      </c>
      <c r="BE59" s="55">
        <v>7.7555118646425189E-4</v>
      </c>
      <c r="BF59" s="55">
        <v>0</v>
      </c>
      <c r="BG59" s="55">
        <v>0</v>
      </c>
      <c r="BH59" s="55">
        <v>0</v>
      </c>
      <c r="BI59" s="135">
        <v>1.6068193570248589E-2</v>
      </c>
      <c r="BK59" s="55">
        <v>0.74534125881604463</v>
      </c>
      <c r="BL59" s="55">
        <v>3.975107920164684E-2</v>
      </c>
      <c r="BM59" s="55">
        <v>0</v>
      </c>
      <c r="BN59" s="55">
        <v>0</v>
      </c>
      <c r="BO59" s="55">
        <v>0</v>
      </c>
      <c r="BP59" s="135">
        <v>0.78509233801769152</v>
      </c>
      <c r="BR59" s="147">
        <v>0</v>
      </c>
      <c r="BS59" s="147">
        <v>1</v>
      </c>
      <c r="BT59" s="147">
        <v>0</v>
      </c>
      <c r="BU59" s="147">
        <v>0</v>
      </c>
      <c r="BV59" s="147">
        <v>0</v>
      </c>
      <c r="BX59" s="55">
        <v>0</v>
      </c>
      <c r="BY59" s="55">
        <v>0.7079768461789786</v>
      </c>
      <c r="BZ59" s="55">
        <v>0</v>
      </c>
      <c r="CA59" s="55">
        <v>0</v>
      </c>
      <c r="CB59" s="55">
        <v>0</v>
      </c>
      <c r="CC59" s="135">
        <v>0.7079768461789786</v>
      </c>
      <c r="CE59" s="55">
        <v>0</v>
      </c>
      <c r="CF59" s="55">
        <v>0.68652734468019072</v>
      </c>
      <c r="CG59" s="55">
        <v>0</v>
      </c>
      <c r="CH59" s="55">
        <v>0</v>
      </c>
      <c r="CI59" s="55">
        <v>0</v>
      </c>
      <c r="CJ59" s="135">
        <v>0.68652734468019072</v>
      </c>
      <c r="CL59" s="55">
        <v>0</v>
      </c>
      <c r="CM59" s="55">
        <v>8.2496799767252119E-2</v>
      </c>
      <c r="CN59" s="55">
        <v>0</v>
      </c>
      <c r="CO59" s="55">
        <v>0</v>
      </c>
      <c r="CP59" s="55">
        <v>0</v>
      </c>
      <c r="CQ59" s="135">
        <v>8.2496799767252119E-2</v>
      </c>
      <c r="CS59" s="67">
        <v>0</v>
      </c>
      <c r="CT59" s="67">
        <v>1.6068193570248589E-2</v>
      </c>
      <c r="CU59" s="67">
        <v>0</v>
      </c>
      <c r="CV59" s="67">
        <v>0</v>
      </c>
      <c r="CW59" s="67">
        <v>0</v>
      </c>
      <c r="CX59" s="135">
        <v>1.6068193570248589E-2</v>
      </c>
      <c r="CZ59" s="55">
        <v>0</v>
      </c>
      <c r="DA59" s="55">
        <v>0.7850923380176914</v>
      </c>
      <c r="DB59" s="55">
        <v>0</v>
      </c>
      <c r="DC59" s="55">
        <v>0</v>
      </c>
      <c r="DD59" s="55">
        <v>0</v>
      </c>
      <c r="DE59" s="135">
        <v>0.7850923380176914</v>
      </c>
      <c r="DG59" s="43" t="b" cm="1">
        <f t="array" aca="1" ref="DG59" ca="1">OR($G59=Forecast_Capex_Input!$BF$8:$BF$10)</f>
        <v>1</v>
      </c>
      <c r="DH59" s="43" cm="1">
        <f t="array" aca="1" ref="DH59" ca="1">IFERROR(INDEX(Forecast_Capex_Input!BG$12:BG$286,$Z59)
*(INDEX(Forecast_Capex_Input!$H$12:$H$286,$Z59)=Repex),0)
*$DG59</f>
        <v>0</v>
      </c>
      <c r="DI59" s="43" cm="1">
        <f t="array" aca="1" ref="DI59" ca="1">IFERROR(INDEX(Forecast_Capex_Input!BH$12:BH$286,$Z59)
*(INDEX(Forecast_Capex_Input!$H$12:$H$286,$Z59)=Repex),0)
*$DG59</f>
        <v>5.5407227773178969E-2</v>
      </c>
      <c r="DJ59" s="43" cm="1">
        <f t="array" aca="1" ref="DJ59" ca="1">IFERROR(INDEX(Forecast_Capex_Input!BI$12:BI$286,$Z59)
*(INDEX(Forecast_Capex_Input!$H$12:$H$286,$Z59)=Repex),0)
*$DG59</f>
        <v>0.50516763630286843</v>
      </c>
      <c r="DK59" s="43" cm="1">
        <f t="array" aca="1" ref="DK59" ca="1">IFERROR(INDEX(Forecast_Capex_Input!BJ$12:BJ$286,$Z59)
*(INDEX(Forecast_Capex_Input!$H$12:$H$286,$Z59)=Repex),0)
*$DG59</f>
        <v>0.4394251359239526</v>
      </c>
      <c r="DL59" s="43" cm="1">
        <f t="array" aca="1" ref="DL59" ca="1">IFERROR(INDEX(Forecast_Capex_Input!BK$12:BK$286,$Z59)
*(INDEX(Forecast_Capex_Input!$H$12:$H$286,$Z59)=Repex),0)
*$DG59</f>
        <v>0</v>
      </c>
      <c r="DM59" s="43" cm="1">
        <f t="array" aca="1" ref="DM59" ca="1">IFERROR(INDEX(Forecast_Capex_Input!BL$12:BL$286,$Z59)
*(INDEX(Forecast_Capex_Input!$H$12:$H$286,$Z59)=Repex),0)
*$DG59</f>
        <v>0</v>
      </c>
      <c r="DO59" s="43" t="b" cm="1">
        <f t="array" aca="1" ref="DO59" ca="1">OR($G59=Forecast_Capex_Input!$BN$8:$BN$9)</f>
        <v>0</v>
      </c>
      <c r="DP59" s="43" cm="1">
        <f t="array" aca="1" ref="DP59" ca="1">IFERROR(INDEX(Forecast_Capex_Input!BO$12:BO$286,$Z59)
*(INDEX(Forecast_Capex_Input!$H$12:$H$286,$Z59)=Repex),0)
*$DO59</f>
        <v>0</v>
      </c>
      <c r="DQ59" s="43" cm="1">
        <f t="array" aca="1" ref="DQ59" ca="1">IFERROR(INDEX(Forecast_Capex_Input!BP$12:BP$286,$Z59)
*(INDEX(Forecast_Capex_Input!$H$12:$H$286,$Z59)=Repex),0)
*$DO59</f>
        <v>0</v>
      </c>
      <c r="DR59" s="43" cm="1">
        <f t="array" aca="1" ref="DR59" ca="1">IFERROR(INDEX(Forecast_Capex_Input!BQ$12:BQ$286,$Z59)
*(INDEX(Forecast_Capex_Input!$H$12:$H$286,$Z59)=Repex),0)
*$DO59</f>
        <v>0</v>
      </c>
      <c r="DS59" s="43" cm="1">
        <f t="array" aca="1" ref="DS59" ca="1">IFERROR(INDEX(Forecast_Capex_Input!BR$12:BR$286,$Z59)
*(INDEX(Forecast_Capex_Input!$H$12:$H$286,$Z59)=Repex),0)
*$DO59</f>
        <v>0</v>
      </c>
      <c r="DT59" s="43" cm="1">
        <f t="array" aca="1" ref="DT59" ca="1">IFERROR(INDEX(Forecast_Capex_Input!BS$12:BS$286,$Z59)
*(INDEX(Forecast_Capex_Input!$H$12:$H$286,$Z59)=Repex),0)
*$DO59</f>
        <v>0</v>
      </c>
      <c r="DV59" s="43" t="b" cm="1">
        <f t="array" aca="1" ref="DV59" ca="1">OR($G59=Forecast_Capex_Input!$BU$8:$BU$10)</f>
        <v>0</v>
      </c>
      <c r="DW59" s="43" cm="1">
        <f t="array" aca="1" ref="DW59" ca="1">IFERROR(INDEX(Forecast_Capex_Input!BV$12:BV$286,$Z59)
*(INDEX(Forecast_Capex_Input!$H$12:$H$286,$Z59)=Repex),0)
*$DV59</f>
        <v>0</v>
      </c>
      <c r="DX59" s="43" cm="1">
        <f t="array" aca="1" ref="DX59" ca="1">IFERROR(INDEX(Forecast_Capex_Input!BW$12:BW$286,$Z59)
*(INDEX(Forecast_Capex_Input!$H$12:$H$286,$Z59)=Repex),0)
*$DV59</f>
        <v>0</v>
      </c>
      <c r="DY59" s="43" cm="1">
        <f t="array" aca="1" ref="DY59" ca="1">IFERROR(INDEX(Forecast_Capex_Input!BX$12:BX$286,$Z59)
*(INDEX(Forecast_Capex_Input!$H$12:$H$286,$Z59)=Repex),0)
*$DV59</f>
        <v>0</v>
      </c>
      <c r="DZ59" s="43" cm="1">
        <f t="array" aca="1" ref="DZ59" ca="1">IFERROR(INDEX(Forecast_Capex_Input!BY$12:BY$286,$Z59)
*(INDEX(Forecast_Capex_Input!$H$12:$H$286,$Z59)=Repex),0)
*$DV59</f>
        <v>0</v>
      </c>
      <c r="EA59" s="43" cm="1">
        <f t="array" aca="1" ref="EA59" ca="1">IFERROR(INDEX(Forecast_Capex_Input!BZ$12:BZ$286,$Z59)
*(INDEX(Forecast_Capex_Input!$H$12:$H$286,$Z59)=Repex),0)
*$DV59</f>
        <v>0</v>
      </c>
      <c r="EB59" s="43" cm="1">
        <f t="array" aca="1" ref="EB59" ca="1">IFERROR(INDEX(Forecast_Capex_Input!CA$12:CA$286,$Z59)
*(INDEX(Forecast_Capex_Input!$H$12:$H$286,$Z59)=Repex),0)
*$DV59</f>
        <v>0</v>
      </c>
      <c r="EC59" s="43" cm="1">
        <f t="array" aca="1" ref="EC59" ca="1">IFERROR(INDEX(Forecast_Capex_Input!CB$12:CB$286,$Z59)
*(INDEX(Forecast_Capex_Input!$H$12:$H$286,$Z59)=Repex),0)
*$DV59</f>
        <v>0</v>
      </c>
      <c r="ED59" s="43" cm="1">
        <f t="array" aca="1" ref="ED59" ca="1">IFERROR(INDEX(Forecast_Capex_Input!CC$12:CC$286,$Z59)
*(INDEX(Forecast_Capex_Input!$H$12:$H$286,$Z59)=Repex),0)
*$DV59</f>
        <v>0</v>
      </c>
      <c r="EF59" s="86" t="str">
        <f t="shared" si="11"/>
        <v>N/A</v>
      </c>
      <c r="EG59" s="28" t="str">
        <f>IFERROR(RANK(EF59,EF$11:EF$1010,0)+COUNTIF(EF$11:EF59,EF59)-1,NA)</f>
        <v>N/A</v>
      </c>
    </row>
    <row r="60" spans="3:137" x14ac:dyDescent="0.2">
      <c r="C60" s="28">
        <f t="shared" si="12"/>
        <v>50</v>
      </c>
      <c r="D60" s="9" t="str" cm="1">
        <f t="array" ref="D60">IFERROR(INDEX(Forecast_Capex_Input!$D$12:$D$286,$Z60),NA)</f>
        <v>Line 12/76 Refurbishment</v>
      </c>
      <c r="E60" s="24" t="b" cm="1">
        <f t="array" ref="E60">IF($Z60=NA,NA,INDEX(Forecast_Capex_Input!$E$12:$E$286,$Z60))</f>
        <v>1</v>
      </c>
      <c r="F60" s="9" t="str" cm="1">
        <f t="array" aca="1" ref="F60" ca="1">IFERROR(INDEX(General!$E$25:$E$26,$AA60),NA)</f>
        <v>Non-Labour</v>
      </c>
      <c r="G60" s="9" t="str" cm="1">
        <f t="array" aca="1" ref="G60" ca="1">IFERROR(INDEX(Forecast_Capex_Input!$AI$11:$BB$11,$AC60),NA)</f>
        <v>Transmission Lines</v>
      </c>
      <c r="H60" s="50" cm="1">
        <f t="array" aca="1" ref="H60" ca="1">IFERROR(INDEX(Forecast_Capex_Input!$AI$12:$BB$286,$Z60,$AC60),NA)</f>
        <v>1</v>
      </c>
      <c r="I60" s="150" t="str" cm="1">
        <f t="array" ref="I60">IFERROR(INDEX(Forecast_Capex_Input!$F$12:$F$286,$Z60),NA)</f>
        <v>Replacement Expenditure</v>
      </c>
      <c r="J60" s="150" t="str" cm="1">
        <f t="array" ref="J60">IFERROR(INDEX(Forecast_Capex_Input!G$12:G$286,$Z60),NA)</f>
        <v>Transmission Lines</v>
      </c>
      <c r="K60" s="150" t="str" cm="1">
        <f t="array" ref="K60">IFERROR(INDEX(Forecast_Capex_Input!H$12:H$286,$Z60),NA)</f>
        <v>Repex</v>
      </c>
      <c r="L60" s="150" t="str" cm="1">
        <f t="array" ref="L60">IFERROR(INDEX(Forecast_Capex_Input!I$12:I$286,$Z60),NA)</f>
        <v>N/A</v>
      </c>
      <c r="M60" s="150" t="str" cm="1">
        <f t="array" ref="M60">IFERROR(INDEX(Forecast_Capex_Input!J$12:J$286,$Z60),NA)</f>
        <v>N/A</v>
      </c>
      <c r="N60" s="150" t="str" cm="1">
        <f t="array" ref="N60">IFERROR(INDEX(Forecast_Capex_Input!K$12:K$286,$Z60),NA)</f>
        <v>TL - Transmission towers</v>
      </c>
      <c r="O60" s="150" t="str" cm="1">
        <f t="array" ref="O60">IFERROR(INDEX(Forecast_Capex_Input!L$12:L$286,$Z60),NA)</f>
        <v>TL - Safe and Reliable Network</v>
      </c>
      <c r="P60" s="150" t="str" cm="1">
        <f t="array" ref="P60">IFERROR(INDEX(Forecast_Capex_Input!M$12:M$286,$Z60),NA)</f>
        <v>N/A</v>
      </c>
      <c r="Q60" s="24" t="str" cm="1">
        <f t="array" ref="Q60">IFERROR(INDEX(Forecast_Capex_Input!N$12:N$286,$Z60),NA)</f>
        <v>No</v>
      </c>
      <c r="R60" s="190" cm="1">
        <f t="array" ref="R60">IFERROR(INDEX(Forecast_Capex_Input!O$12:O$286,$Z60),0)</f>
        <v>0</v>
      </c>
      <c r="S60" s="24" t="str" cm="1">
        <f t="array" ref="S60">IFERROR(INDEX(Forecast_Capex_Input!P$12:P$286,$Z60),0)</f>
        <v>Safety security &amp; reliability</v>
      </c>
      <c r="T60" s="150" t="str" cm="1">
        <f t="array" aca="1" ref="T60" ca="1">IFERROR(INDEX(General!$K$91:$K$110,$AC60),NA)</f>
        <v>Transmission Lines (2018 onwards)</v>
      </c>
      <c r="U60" s="43" cm="1">
        <f t="array" aca="1" ref="U60" ca="1">IFERROR(
IF($F60=General!$E$25,INDEX(Forecast_Capex_Input!S$12:S$286,$Z60),
INDEX(Forecast_Capex_Input!T$12:T$286,$Z60)),0)</f>
        <v>0.86676478912663502</v>
      </c>
      <c r="V60" s="82" t="b">
        <f>IFERROR(INDEX(Overheads!$T$19:$T$26,MATCH($I60,Overheads!$E$19:$E$26,0)),FALSE)</f>
        <v>1</v>
      </c>
      <c r="W60" s="209" t="str" cm="1">
        <f t="array" ref="W60">IFERROR(
INDEX(Forecast_Capex_Input!CN$12:CN$286,$Z60),0)</f>
        <v>FY22</v>
      </c>
      <c r="X60" s="209">
        <f>IFERROR(
MATCH($W60,General!$L$39:$S$39,0),1)</f>
        <v>2</v>
      </c>
      <c r="Z60" s="28">
        <f>IFERROR(
IF(MATCH($C60,Forecast_Capex_Input!$CI$12:$CI$286,1)+1&gt;MAX(Forecast_Capex_Input!$C$12:$C$286),NA,
MATCH($C60,Forecast_Capex_Input!$CI$12:$CI$286,1)+1),1)</f>
        <v>22</v>
      </c>
      <c r="AA60" s="28" cm="1">
        <f t="array" aca="1" ref="AA60" ca="1">IFERROR(
IF(Z59&lt;&gt;Z60,1,
IF(COUNTIF(OFFSET(AA59,0,0,-INDEX(Forecast_Capex_Input!$CG$12:$CG$286,$Z60)),AA59)=INDEX(Forecast_Capex_Input!$CG$12:$CG$286,$Z60),AA59+1,AA59)),NA)</f>
        <v>2</v>
      </c>
      <c r="AB60" s="28" cm="1">
        <f t="array" ref="AB60">IFERROR($C60-IF($Z60=1,1,INDEX(Forecast_Capex_Input!$CI$12:$CI$286,$Z60-1))+1,NA)</f>
        <v>2</v>
      </c>
      <c r="AC60" s="28" cm="1">
        <f t="array" aca="1" ref="AC60" ca="1">IFERROR(IF(AA60=1,
INDEX(Forecast_Capex_Input!$AI$10:$BB$10,SMALL(IF(INDEX(Forecast_Capex_Input!$AI$12:$BB$286,$Z60,0)&gt;0,COLUMN(Forecast_Capex_Input!$AI$10:$BB$10)-COLUMN(Forecast_Capex_Input!$AI$12)+1),ROWS(OFFSET(AC59,0,0,-$AB60)))),
OFFSET(AC59,-INDEX(Forecast_Capex_Input!$CG$12:$CG$286,$Z60)+1,0)),NA)</f>
        <v>1</v>
      </c>
      <c r="AD60" s="28">
        <f t="shared" ca="1" si="9"/>
        <v>2</v>
      </c>
      <c r="AE60" s="82" t="b">
        <f t="shared" si="13"/>
        <v>0</v>
      </c>
      <c r="AF60" s="78" t="b">
        <v>0</v>
      </c>
      <c r="AG60" s="82" t="b">
        <f t="shared" si="10"/>
        <v>1</v>
      </c>
      <c r="AI60" s="55">
        <v>4.3737050732343024</v>
      </c>
      <c r="AJ60" s="55">
        <v>0.23205490389451391</v>
      </c>
      <c r="AK60" s="55">
        <v>0</v>
      </c>
      <c r="AL60" s="55">
        <v>0</v>
      </c>
      <c r="AM60" s="55">
        <v>0</v>
      </c>
      <c r="AN60" s="135">
        <v>4.605759977128816</v>
      </c>
      <c r="AP60" s="55">
        <v>4.3737050732343024</v>
      </c>
      <c r="AQ60" s="55">
        <v>0.23205490389451391</v>
      </c>
      <c r="AR60" s="55">
        <v>0</v>
      </c>
      <c r="AS60" s="55">
        <v>0</v>
      </c>
      <c r="AT60" s="55">
        <v>0</v>
      </c>
      <c r="AU60" s="135">
        <v>4.605759977128816</v>
      </c>
      <c r="AW60" s="55">
        <v>0.52725630828416481</v>
      </c>
      <c r="AX60" s="55">
        <v>2.6218253472119056E-2</v>
      </c>
      <c r="AY60" s="55">
        <v>0</v>
      </c>
      <c r="AZ60" s="55">
        <v>0</v>
      </c>
      <c r="BA60" s="55">
        <v>0</v>
      </c>
      <c r="BB60" s="135">
        <v>0.55347456175628384</v>
      </c>
      <c r="BD60" s="55">
        <v>0.10266254610627551</v>
      </c>
      <c r="BE60" s="55">
        <v>5.1392261716001371E-3</v>
      </c>
      <c r="BF60" s="55">
        <v>0</v>
      </c>
      <c r="BG60" s="55">
        <v>0</v>
      </c>
      <c r="BH60" s="55">
        <v>0</v>
      </c>
      <c r="BI60" s="135">
        <v>0.10780177227787564</v>
      </c>
      <c r="BK60" s="55">
        <v>5.0036239276247425</v>
      </c>
      <c r="BL60" s="55">
        <v>0.2634123835382331</v>
      </c>
      <c r="BM60" s="55">
        <v>0</v>
      </c>
      <c r="BN60" s="55">
        <v>0</v>
      </c>
      <c r="BO60" s="55">
        <v>0</v>
      </c>
      <c r="BP60" s="135">
        <v>5.2670363111629754</v>
      </c>
      <c r="BR60" s="147">
        <v>0</v>
      </c>
      <c r="BS60" s="147">
        <v>1</v>
      </c>
      <c r="BT60" s="147">
        <v>0</v>
      </c>
      <c r="BU60" s="147">
        <v>0</v>
      </c>
      <c r="BV60" s="147">
        <v>0</v>
      </c>
      <c r="BX60" s="55">
        <v>0</v>
      </c>
      <c r="BY60" s="55">
        <v>4.605759977128816</v>
      </c>
      <c r="BZ60" s="55">
        <v>0</v>
      </c>
      <c r="CA60" s="55">
        <v>0</v>
      </c>
      <c r="CB60" s="55">
        <v>0</v>
      </c>
      <c r="CC60" s="135">
        <v>4.605759977128816</v>
      </c>
      <c r="CE60" s="55">
        <v>0</v>
      </c>
      <c r="CF60" s="55">
        <v>4.605759977128816</v>
      </c>
      <c r="CG60" s="55">
        <v>0</v>
      </c>
      <c r="CH60" s="55">
        <v>0</v>
      </c>
      <c r="CI60" s="55">
        <v>0</v>
      </c>
      <c r="CJ60" s="135">
        <v>4.605759977128816</v>
      </c>
      <c r="CL60" s="55">
        <v>0</v>
      </c>
      <c r="CM60" s="55">
        <v>0.55347456175628384</v>
      </c>
      <c r="CN60" s="55">
        <v>0</v>
      </c>
      <c r="CO60" s="55">
        <v>0</v>
      </c>
      <c r="CP60" s="55">
        <v>0</v>
      </c>
      <c r="CQ60" s="135">
        <v>0.55347456175628384</v>
      </c>
      <c r="CS60" s="67">
        <v>0</v>
      </c>
      <c r="CT60" s="67">
        <v>0.10780177227787564</v>
      </c>
      <c r="CU60" s="67">
        <v>0</v>
      </c>
      <c r="CV60" s="67">
        <v>0</v>
      </c>
      <c r="CW60" s="67">
        <v>0</v>
      </c>
      <c r="CX60" s="135">
        <v>0.10780177227787564</v>
      </c>
      <c r="CZ60" s="55">
        <v>0</v>
      </c>
      <c r="DA60" s="55">
        <v>5.2670363111629754</v>
      </c>
      <c r="DB60" s="55">
        <v>0</v>
      </c>
      <c r="DC60" s="55">
        <v>0</v>
      </c>
      <c r="DD60" s="55">
        <v>0</v>
      </c>
      <c r="DE60" s="135">
        <v>5.2670363111629754</v>
      </c>
      <c r="DG60" s="43" t="b" cm="1">
        <f t="array" aca="1" ref="DG60" ca="1">OR($G60=Forecast_Capex_Input!$BF$8:$BF$10)</f>
        <v>1</v>
      </c>
      <c r="DH60" s="43" cm="1">
        <f t="array" aca="1" ref="DH60" ca="1">IFERROR(INDEX(Forecast_Capex_Input!BG$12:BG$286,$Z60)
*(INDEX(Forecast_Capex_Input!$H$12:$H$286,$Z60)=Repex),0)
*$DG60</f>
        <v>0</v>
      </c>
      <c r="DI60" s="43" cm="1">
        <f t="array" aca="1" ref="DI60" ca="1">IFERROR(INDEX(Forecast_Capex_Input!BH$12:BH$286,$Z60)
*(INDEX(Forecast_Capex_Input!$H$12:$H$286,$Z60)=Repex),0)
*$DG60</f>
        <v>5.5407227773178969E-2</v>
      </c>
      <c r="DJ60" s="43" cm="1">
        <f t="array" aca="1" ref="DJ60" ca="1">IFERROR(INDEX(Forecast_Capex_Input!BI$12:BI$286,$Z60)
*(INDEX(Forecast_Capex_Input!$H$12:$H$286,$Z60)=Repex),0)
*$DG60</f>
        <v>0.50516763630286843</v>
      </c>
      <c r="DK60" s="43" cm="1">
        <f t="array" aca="1" ref="DK60" ca="1">IFERROR(INDEX(Forecast_Capex_Input!BJ$12:BJ$286,$Z60)
*(INDEX(Forecast_Capex_Input!$H$12:$H$286,$Z60)=Repex),0)
*$DG60</f>
        <v>0.4394251359239526</v>
      </c>
      <c r="DL60" s="43" cm="1">
        <f t="array" aca="1" ref="DL60" ca="1">IFERROR(INDEX(Forecast_Capex_Input!BK$12:BK$286,$Z60)
*(INDEX(Forecast_Capex_Input!$H$12:$H$286,$Z60)=Repex),0)
*$DG60</f>
        <v>0</v>
      </c>
      <c r="DM60" s="43" cm="1">
        <f t="array" aca="1" ref="DM60" ca="1">IFERROR(INDEX(Forecast_Capex_Input!BL$12:BL$286,$Z60)
*(INDEX(Forecast_Capex_Input!$H$12:$H$286,$Z60)=Repex),0)
*$DG60</f>
        <v>0</v>
      </c>
      <c r="DO60" s="43" t="b" cm="1">
        <f t="array" aca="1" ref="DO60" ca="1">OR($G60=Forecast_Capex_Input!$BN$8:$BN$9)</f>
        <v>0</v>
      </c>
      <c r="DP60" s="43" cm="1">
        <f t="array" aca="1" ref="DP60" ca="1">IFERROR(INDEX(Forecast_Capex_Input!BO$12:BO$286,$Z60)
*(INDEX(Forecast_Capex_Input!$H$12:$H$286,$Z60)=Repex),0)
*$DO60</f>
        <v>0</v>
      </c>
      <c r="DQ60" s="43" cm="1">
        <f t="array" aca="1" ref="DQ60" ca="1">IFERROR(INDEX(Forecast_Capex_Input!BP$12:BP$286,$Z60)
*(INDEX(Forecast_Capex_Input!$H$12:$H$286,$Z60)=Repex),0)
*$DO60</f>
        <v>0</v>
      </c>
      <c r="DR60" s="43" cm="1">
        <f t="array" aca="1" ref="DR60" ca="1">IFERROR(INDEX(Forecast_Capex_Input!BQ$12:BQ$286,$Z60)
*(INDEX(Forecast_Capex_Input!$H$12:$H$286,$Z60)=Repex),0)
*$DO60</f>
        <v>0</v>
      </c>
      <c r="DS60" s="43" cm="1">
        <f t="array" aca="1" ref="DS60" ca="1">IFERROR(INDEX(Forecast_Capex_Input!BR$12:BR$286,$Z60)
*(INDEX(Forecast_Capex_Input!$H$12:$H$286,$Z60)=Repex),0)
*$DO60</f>
        <v>0</v>
      </c>
      <c r="DT60" s="43" cm="1">
        <f t="array" aca="1" ref="DT60" ca="1">IFERROR(INDEX(Forecast_Capex_Input!BS$12:BS$286,$Z60)
*(INDEX(Forecast_Capex_Input!$H$12:$H$286,$Z60)=Repex),0)
*$DO60</f>
        <v>0</v>
      </c>
      <c r="DV60" s="43" t="b" cm="1">
        <f t="array" aca="1" ref="DV60" ca="1">OR($G60=Forecast_Capex_Input!$BU$8:$BU$10)</f>
        <v>0</v>
      </c>
      <c r="DW60" s="43" cm="1">
        <f t="array" aca="1" ref="DW60" ca="1">IFERROR(INDEX(Forecast_Capex_Input!BV$12:BV$286,$Z60)
*(INDEX(Forecast_Capex_Input!$H$12:$H$286,$Z60)=Repex),0)
*$DV60</f>
        <v>0</v>
      </c>
      <c r="DX60" s="43" cm="1">
        <f t="array" aca="1" ref="DX60" ca="1">IFERROR(INDEX(Forecast_Capex_Input!BW$12:BW$286,$Z60)
*(INDEX(Forecast_Capex_Input!$H$12:$H$286,$Z60)=Repex),0)
*$DV60</f>
        <v>0</v>
      </c>
      <c r="DY60" s="43" cm="1">
        <f t="array" aca="1" ref="DY60" ca="1">IFERROR(INDEX(Forecast_Capex_Input!BX$12:BX$286,$Z60)
*(INDEX(Forecast_Capex_Input!$H$12:$H$286,$Z60)=Repex),0)
*$DV60</f>
        <v>0</v>
      </c>
      <c r="DZ60" s="43" cm="1">
        <f t="array" aca="1" ref="DZ60" ca="1">IFERROR(INDEX(Forecast_Capex_Input!BY$12:BY$286,$Z60)
*(INDEX(Forecast_Capex_Input!$H$12:$H$286,$Z60)=Repex),0)
*$DV60</f>
        <v>0</v>
      </c>
      <c r="EA60" s="43" cm="1">
        <f t="array" aca="1" ref="EA60" ca="1">IFERROR(INDEX(Forecast_Capex_Input!BZ$12:BZ$286,$Z60)
*(INDEX(Forecast_Capex_Input!$H$12:$H$286,$Z60)=Repex),0)
*$DV60</f>
        <v>0</v>
      </c>
      <c r="EB60" s="43" cm="1">
        <f t="array" aca="1" ref="EB60" ca="1">IFERROR(INDEX(Forecast_Capex_Input!CA$12:CA$286,$Z60)
*(INDEX(Forecast_Capex_Input!$H$12:$H$286,$Z60)=Repex),0)
*$DV60</f>
        <v>0</v>
      </c>
      <c r="EC60" s="43" cm="1">
        <f t="array" aca="1" ref="EC60" ca="1">IFERROR(INDEX(Forecast_Capex_Input!CB$12:CB$286,$Z60)
*(INDEX(Forecast_Capex_Input!$H$12:$H$286,$Z60)=Repex),0)
*$DV60</f>
        <v>0</v>
      </c>
      <c r="ED60" s="43" cm="1">
        <f t="array" aca="1" ref="ED60" ca="1">IFERROR(INDEX(Forecast_Capex_Input!CC$12:CC$286,$Z60)
*(INDEX(Forecast_Capex_Input!$H$12:$H$286,$Z60)=Repex),0)
*$DV60</f>
        <v>0</v>
      </c>
      <c r="EF60" s="86" t="str">
        <f t="shared" si="11"/>
        <v>N/A</v>
      </c>
      <c r="EG60" s="28" t="str">
        <f>IFERROR(RANK(EF60,EF$11:EF$1010,0)+COUNTIF(EF$11:EF60,EF60)-1,NA)</f>
        <v>N/A</v>
      </c>
    </row>
    <row r="61" spans="3:137" x14ac:dyDescent="0.2">
      <c r="C61" s="28">
        <f t="shared" si="12"/>
        <v>51</v>
      </c>
      <c r="D61" s="9" t="str" cm="1">
        <f t="array" ref="D61">IFERROR(INDEX(Forecast_Capex_Input!$D$12:$D$286,$Z61),NA)</f>
        <v>Line 13 kemps creek sydney south refurb</v>
      </c>
      <c r="E61" s="24" t="b" cm="1">
        <f t="array" ref="E61">IF($Z61=NA,NA,INDEX(Forecast_Capex_Input!$E$12:$E$286,$Z61))</f>
        <v>1</v>
      </c>
      <c r="F61" s="9" t="str" cm="1">
        <f t="array" aca="1" ref="F61" ca="1">IFERROR(INDEX(General!$E$25:$E$26,$AA61),NA)</f>
        <v>Labour</v>
      </c>
      <c r="G61" s="9" t="str" cm="1">
        <f t="array" aca="1" ref="G61" ca="1">IFERROR(INDEX(Forecast_Capex_Input!$AI$11:$BB$11,$AC61),NA)</f>
        <v>Transmission Lines</v>
      </c>
      <c r="H61" s="50" cm="1">
        <f t="array" aca="1" ref="H61" ca="1">IFERROR(INDEX(Forecast_Capex_Input!$AI$12:$BB$286,$Z61,$AC61),NA)</f>
        <v>1.0000000000000002</v>
      </c>
      <c r="I61" s="150" t="str" cm="1">
        <f t="array" ref="I61">IFERROR(INDEX(Forecast_Capex_Input!$F$12:$F$286,$Z61),NA)</f>
        <v>Replacement Expenditure</v>
      </c>
      <c r="J61" s="150" t="str" cm="1">
        <f t="array" ref="J61">IFERROR(INDEX(Forecast_Capex_Input!G$12:G$286,$Z61),NA)</f>
        <v>Transmission Lines</v>
      </c>
      <c r="K61" s="150" t="str" cm="1">
        <f t="array" ref="K61">IFERROR(INDEX(Forecast_Capex_Input!H$12:H$286,$Z61),NA)</f>
        <v>Repex</v>
      </c>
      <c r="L61" s="150" t="str" cm="1">
        <f t="array" ref="L61">IFERROR(INDEX(Forecast_Capex_Input!I$12:I$286,$Z61),NA)</f>
        <v>N/A</v>
      </c>
      <c r="M61" s="150" t="str" cm="1">
        <f t="array" ref="M61">IFERROR(INDEX(Forecast_Capex_Input!J$12:J$286,$Z61),NA)</f>
        <v>N/A</v>
      </c>
      <c r="N61" s="150" t="str" cm="1">
        <f t="array" ref="N61">IFERROR(INDEX(Forecast_Capex_Input!K$12:K$286,$Z61),NA)</f>
        <v>TL - Transmission towers</v>
      </c>
      <c r="O61" s="150" t="str" cm="1">
        <f t="array" ref="O61">IFERROR(INDEX(Forecast_Capex_Input!L$12:L$286,$Z61),NA)</f>
        <v>TL - Safe and Reliable Network</v>
      </c>
      <c r="P61" s="150" t="str" cm="1">
        <f t="array" ref="P61">IFERROR(INDEX(Forecast_Capex_Input!M$12:M$286,$Z61),NA)</f>
        <v>N/A</v>
      </c>
      <c r="Q61" s="24" t="str" cm="1">
        <f t="array" ref="Q61">IFERROR(INDEX(Forecast_Capex_Input!N$12:N$286,$Z61),NA)</f>
        <v>Yes</v>
      </c>
      <c r="R61" s="190" cm="1">
        <f t="array" ref="R61">IFERROR(INDEX(Forecast_Capex_Input!O$12:O$286,$Z61),0)</f>
        <v>0</v>
      </c>
      <c r="S61" s="24" t="str" cm="1">
        <f t="array" ref="S61">IFERROR(INDEX(Forecast_Capex_Input!P$12:P$286,$Z61),0)</f>
        <v>Safety security &amp; reliability</v>
      </c>
      <c r="T61" s="150" t="str" cm="1">
        <f t="array" aca="1" ref="T61" ca="1">IFERROR(INDEX(General!$K$91:$K$110,$AC61),NA)</f>
        <v>Transmission Lines (2018 onwards)</v>
      </c>
      <c r="U61" s="43" cm="1">
        <f t="array" aca="1" ref="U61" ca="1">IFERROR(
IF($F61=General!$E$25,INDEX(Forecast_Capex_Input!S$12:S$286,$Z61),
INDEX(Forecast_Capex_Input!T$12:T$286,$Z61)),0)</f>
        <v>0.13044896446228002</v>
      </c>
      <c r="V61" s="82" t="b">
        <f>IFERROR(INDEX(Overheads!$T$19:$T$26,MATCH($I61,Overheads!$E$19:$E$26,0)),FALSE)</f>
        <v>1</v>
      </c>
      <c r="W61" s="209" t="str" cm="1">
        <f t="array" ref="W61">IFERROR(
INDEX(Forecast_Capex_Input!CN$12:CN$286,$Z61),0)</f>
        <v>FY22</v>
      </c>
      <c r="X61" s="209">
        <f>IFERROR(
MATCH($W61,General!$L$39:$S$39,0),1)</f>
        <v>2</v>
      </c>
      <c r="Z61" s="28">
        <f>IFERROR(
IF(MATCH($C61,Forecast_Capex_Input!$CI$12:$CI$286,1)+1&gt;MAX(Forecast_Capex_Input!$C$12:$C$286),NA,
MATCH($C61,Forecast_Capex_Input!$CI$12:$CI$286,1)+1),1)</f>
        <v>23</v>
      </c>
      <c r="AA61" s="28" cm="1">
        <f t="array" aca="1" ref="AA61" ca="1">IFERROR(
IF(Z60&lt;&gt;Z61,1,
IF(COUNTIF(OFFSET(AA60,0,0,-INDEX(Forecast_Capex_Input!$CG$12:$CG$286,$Z61)),AA60)=INDEX(Forecast_Capex_Input!$CG$12:$CG$286,$Z61),AA60+1,AA60)),NA)</f>
        <v>1</v>
      </c>
      <c r="AB61" s="28" cm="1">
        <f t="array" ref="AB61">IFERROR($C61-IF($Z61=1,1,INDEX(Forecast_Capex_Input!$CI$12:$CI$286,$Z61-1))+1,NA)</f>
        <v>1</v>
      </c>
      <c r="AC61" s="28" cm="1">
        <f t="array" aca="1" ref="AC61" ca="1">IFERROR(IF(AA61=1,
INDEX(Forecast_Capex_Input!$AI$10:$BB$10,SMALL(IF(INDEX(Forecast_Capex_Input!$AI$12:$BB$286,$Z61,0)&gt;0,COLUMN(Forecast_Capex_Input!$AI$10:$BB$10)-COLUMN(Forecast_Capex_Input!$AI$12)+1),ROWS(OFFSET(AC60,0,0,-$AB61)))),
OFFSET(AC60,-INDEX(Forecast_Capex_Input!$CG$12:$CG$286,$Z61)+1,0)),NA)</f>
        <v>1</v>
      </c>
      <c r="AD61" s="28">
        <f t="shared" ca="1" si="9"/>
        <v>1</v>
      </c>
      <c r="AE61" s="82" t="b">
        <f t="shared" si="13"/>
        <v>0</v>
      </c>
      <c r="AF61" s="78" t="b">
        <v>0</v>
      </c>
      <c r="AG61" s="82" t="b">
        <f t="shared" si="10"/>
        <v>1</v>
      </c>
      <c r="AI61" s="55">
        <v>0.37419411275941722</v>
      </c>
      <c r="AJ61" s="55">
        <v>0</v>
      </c>
      <c r="AK61" s="55">
        <v>0</v>
      </c>
      <c r="AL61" s="55">
        <v>0</v>
      </c>
      <c r="AM61" s="55">
        <v>0</v>
      </c>
      <c r="AN61" s="135">
        <v>0.37419411275941722</v>
      </c>
      <c r="AP61" s="55">
        <v>0.36261828464717222</v>
      </c>
      <c r="AQ61" s="55">
        <v>0</v>
      </c>
      <c r="AR61" s="55">
        <v>0</v>
      </c>
      <c r="AS61" s="55">
        <v>0</v>
      </c>
      <c r="AT61" s="55">
        <v>0</v>
      </c>
      <c r="AU61" s="135">
        <v>0.36261828464717222</v>
      </c>
      <c r="AW61" s="55">
        <v>4.3714145073348455E-2</v>
      </c>
      <c r="AX61" s="55">
        <v>0</v>
      </c>
      <c r="AY61" s="55">
        <v>0</v>
      </c>
      <c r="AZ61" s="55">
        <v>0</v>
      </c>
      <c r="BA61" s="55">
        <v>0</v>
      </c>
      <c r="BB61" s="135">
        <v>4.3714145073348455E-2</v>
      </c>
      <c r="BD61" s="55">
        <v>8.5116201808824055E-3</v>
      </c>
      <c r="BE61" s="55">
        <v>0</v>
      </c>
      <c r="BF61" s="55">
        <v>0</v>
      </c>
      <c r="BG61" s="55">
        <v>0</v>
      </c>
      <c r="BH61" s="55">
        <v>0</v>
      </c>
      <c r="BI61" s="135">
        <v>8.5116201808824055E-3</v>
      </c>
      <c r="BK61" s="55">
        <v>0.41484404990140311</v>
      </c>
      <c r="BL61" s="55">
        <v>0</v>
      </c>
      <c r="BM61" s="55">
        <v>0</v>
      </c>
      <c r="BN61" s="55">
        <v>0</v>
      </c>
      <c r="BO61" s="55">
        <v>0</v>
      </c>
      <c r="BP61" s="135">
        <v>0.41484404990140311</v>
      </c>
      <c r="BR61" s="147">
        <v>1</v>
      </c>
      <c r="BS61" s="147">
        <v>0</v>
      </c>
      <c r="BT61" s="147">
        <v>0</v>
      </c>
      <c r="BU61" s="147">
        <v>0</v>
      </c>
      <c r="BV61" s="147">
        <v>0</v>
      </c>
      <c r="BX61" s="55">
        <v>0.37419411275941722</v>
      </c>
      <c r="BY61" s="55">
        <v>0</v>
      </c>
      <c r="BZ61" s="55">
        <v>0</v>
      </c>
      <c r="CA61" s="55">
        <v>0</v>
      </c>
      <c r="CB61" s="55">
        <v>0</v>
      </c>
      <c r="CC61" s="135">
        <v>0.37419411275941722</v>
      </c>
      <c r="CE61" s="55">
        <v>0.36261828464717222</v>
      </c>
      <c r="CF61" s="55">
        <v>0</v>
      </c>
      <c r="CG61" s="55">
        <v>0</v>
      </c>
      <c r="CH61" s="55">
        <v>0</v>
      </c>
      <c r="CI61" s="55">
        <v>0</v>
      </c>
      <c r="CJ61" s="135">
        <v>0.36261828464717222</v>
      </c>
      <c r="CL61" s="55">
        <v>4.3714145073348455E-2</v>
      </c>
      <c r="CM61" s="55">
        <v>0</v>
      </c>
      <c r="CN61" s="55">
        <v>0</v>
      </c>
      <c r="CO61" s="55">
        <v>0</v>
      </c>
      <c r="CP61" s="55">
        <v>0</v>
      </c>
      <c r="CQ61" s="135">
        <v>4.3714145073348455E-2</v>
      </c>
      <c r="CS61" s="67">
        <v>8.5116201808824055E-3</v>
      </c>
      <c r="CT61" s="67">
        <v>0</v>
      </c>
      <c r="CU61" s="67">
        <v>0</v>
      </c>
      <c r="CV61" s="67">
        <v>0</v>
      </c>
      <c r="CW61" s="67">
        <v>0</v>
      </c>
      <c r="CX61" s="135">
        <v>8.5116201808824055E-3</v>
      </c>
      <c r="CZ61" s="55">
        <v>0.41484404990140311</v>
      </c>
      <c r="DA61" s="55">
        <v>0</v>
      </c>
      <c r="DB61" s="55">
        <v>0</v>
      </c>
      <c r="DC61" s="55">
        <v>0</v>
      </c>
      <c r="DD61" s="55">
        <v>0</v>
      </c>
      <c r="DE61" s="135">
        <v>0.41484404990140311</v>
      </c>
      <c r="DG61" s="43" t="b" cm="1">
        <f t="array" aca="1" ref="DG61" ca="1">OR($G61=Forecast_Capex_Input!$BF$8:$BF$10)</f>
        <v>1</v>
      </c>
      <c r="DH61" s="43" cm="1">
        <f t="array" aca="1" ref="DH61" ca="1">IFERROR(INDEX(Forecast_Capex_Input!BG$12:BG$286,$Z61)
*(INDEX(Forecast_Capex_Input!$H$12:$H$286,$Z61)=Repex),0)
*$DG61</f>
        <v>0</v>
      </c>
      <c r="DI61" s="43" cm="1">
        <f t="array" aca="1" ref="DI61" ca="1">IFERROR(INDEX(Forecast_Capex_Input!BH$12:BH$286,$Z61)
*(INDEX(Forecast_Capex_Input!$H$12:$H$286,$Z61)=Repex),0)
*$DG61</f>
        <v>0.38821591192914384</v>
      </c>
      <c r="DJ61" s="43" cm="1">
        <f t="array" aca="1" ref="DJ61" ca="1">IFERROR(INDEX(Forecast_Capex_Input!BI$12:BI$286,$Z61)
*(INDEX(Forecast_Capex_Input!$H$12:$H$286,$Z61)=Repex),0)
*$DG61</f>
        <v>0.32913147775585083</v>
      </c>
      <c r="DK61" s="43" cm="1">
        <f t="array" aca="1" ref="DK61" ca="1">IFERROR(INDEX(Forecast_Capex_Input!BJ$12:BJ$286,$Z61)
*(INDEX(Forecast_Capex_Input!$H$12:$H$286,$Z61)=Repex),0)
*$DG61</f>
        <v>0.28265261031500533</v>
      </c>
      <c r="DL61" s="43" cm="1">
        <f t="array" aca="1" ref="DL61" ca="1">IFERROR(INDEX(Forecast_Capex_Input!BK$12:BK$286,$Z61)
*(INDEX(Forecast_Capex_Input!$H$12:$H$286,$Z61)=Repex),0)
*$DG61</f>
        <v>0</v>
      </c>
      <c r="DM61" s="43" cm="1">
        <f t="array" aca="1" ref="DM61" ca="1">IFERROR(INDEX(Forecast_Capex_Input!BL$12:BL$286,$Z61)
*(INDEX(Forecast_Capex_Input!$H$12:$H$286,$Z61)=Repex),0)
*$DG61</f>
        <v>0</v>
      </c>
      <c r="DO61" s="43" t="b" cm="1">
        <f t="array" aca="1" ref="DO61" ca="1">OR($G61=Forecast_Capex_Input!$BN$8:$BN$9)</f>
        <v>0</v>
      </c>
      <c r="DP61" s="43" cm="1">
        <f t="array" aca="1" ref="DP61" ca="1">IFERROR(INDEX(Forecast_Capex_Input!BO$12:BO$286,$Z61)
*(INDEX(Forecast_Capex_Input!$H$12:$H$286,$Z61)=Repex),0)
*$DO61</f>
        <v>0</v>
      </c>
      <c r="DQ61" s="43" cm="1">
        <f t="array" aca="1" ref="DQ61" ca="1">IFERROR(INDEX(Forecast_Capex_Input!BP$12:BP$286,$Z61)
*(INDEX(Forecast_Capex_Input!$H$12:$H$286,$Z61)=Repex),0)
*$DO61</f>
        <v>0</v>
      </c>
      <c r="DR61" s="43" cm="1">
        <f t="array" aca="1" ref="DR61" ca="1">IFERROR(INDEX(Forecast_Capex_Input!BQ$12:BQ$286,$Z61)
*(INDEX(Forecast_Capex_Input!$H$12:$H$286,$Z61)=Repex),0)
*$DO61</f>
        <v>0</v>
      </c>
      <c r="DS61" s="43" cm="1">
        <f t="array" aca="1" ref="DS61" ca="1">IFERROR(INDEX(Forecast_Capex_Input!BR$12:BR$286,$Z61)
*(INDEX(Forecast_Capex_Input!$H$12:$H$286,$Z61)=Repex),0)
*$DO61</f>
        <v>0</v>
      </c>
      <c r="DT61" s="43" cm="1">
        <f t="array" aca="1" ref="DT61" ca="1">IFERROR(INDEX(Forecast_Capex_Input!BS$12:BS$286,$Z61)
*(INDEX(Forecast_Capex_Input!$H$12:$H$286,$Z61)=Repex),0)
*$DO61</f>
        <v>0</v>
      </c>
      <c r="DV61" s="43" t="b" cm="1">
        <f t="array" aca="1" ref="DV61" ca="1">OR($G61=Forecast_Capex_Input!$BU$8:$BU$10)</f>
        <v>0</v>
      </c>
      <c r="DW61" s="43" cm="1">
        <f t="array" aca="1" ref="DW61" ca="1">IFERROR(INDEX(Forecast_Capex_Input!BV$12:BV$286,$Z61)
*(INDEX(Forecast_Capex_Input!$H$12:$H$286,$Z61)=Repex),0)
*$DV61</f>
        <v>0</v>
      </c>
      <c r="DX61" s="43" cm="1">
        <f t="array" aca="1" ref="DX61" ca="1">IFERROR(INDEX(Forecast_Capex_Input!BW$12:BW$286,$Z61)
*(INDEX(Forecast_Capex_Input!$H$12:$H$286,$Z61)=Repex),0)
*$DV61</f>
        <v>0</v>
      </c>
      <c r="DY61" s="43" cm="1">
        <f t="array" aca="1" ref="DY61" ca="1">IFERROR(INDEX(Forecast_Capex_Input!BX$12:BX$286,$Z61)
*(INDEX(Forecast_Capex_Input!$H$12:$H$286,$Z61)=Repex),0)
*$DV61</f>
        <v>0</v>
      </c>
      <c r="DZ61" s="43" cm="1">
        <f t="array" aca="1" ref="DZ61" ca="1">IFERROR(INDEX(Forecast_Capex_Input!BY$12:BY$286,$Z61)
*(INDEX(Forecast_Capex_Input!$H$12:$H$286,$Z61)=Repex),0)
*$DV61</f>
        <v>0</v>
      </c>
      <c r="EA61" s="43" cm="1">
        <f t="array" aca="1" ref="EA61" ca="1">IFERROR(INDEX(Forecast_Capex_Input!BZ$12:BZ$286,$Z61)
*(INDEX(Forecast_Capex_Input!$H$12:$H$286,$Z61)=Repex),0)
*$DV61</f>
        <v>0</v>
      </c>
      <c r="EB61" s="43" cm="1">
        <f t="array" aca="1" ref="EB61" ca="1">IFERROR(INDEX(Forecast_Capex_Input!CA$12:CA$286,$Z61)
*(INDEX(Forecast_Capex_Input!$H$12:$H$286,$Z61)=Repex),0)
*$DV61</f>
        <v>0</v>
      </c>
      <c r="EC61" s="43" cm="1">
        <f t="array" aca="1" ref="EC61" ca="1">IFERROR(INDEX(Forecast_Capex_Input!CB$12:CB$286,$Z61)
*(INDEX(Forecast_Capex_Input!$H$12:$H$286,$Z61)=Repex),0)
*$DV61</f>
        <v>0</v>
      </c>
      <c r="ED61" s="43" cm="1">
        <f t="array" aca="1" ref="ED61" ca="1">IFERROR(INDEX(Forecast_Capex_Input!CC$12:CC$286,$Z61)
*(INDEX(Forecast_Capex_Input!$H$12:$H$286,$Z61)=Repex),0)
*$DV61</f>
        <v>0</v>
      </c>
      <c r="EF61" s="86" t="str">
        <f t="shared" si="11"/>
        <v>N/A</v>
      </c>
      <c r="EG61" s="28" t="str">
        <f>IFERROR(RANK(EF61,EF$11:EF$1010,0)+COUNTIF(EF$11:EF61,EF61)-1,NA)</f>
        <v>N/A</v>
      </c>
    </row>
    <row r="62" spans="3:137" x14ac:dyDescent="0.2">
      <c r="C62" s="28">
        <f t="shared" si="12"/>
        <v>52</v>
      </c>
      <c r="D62" s="9" t="str" cm="1">
        <f t="array" ref="D62">IFERROR(INDEX(Forecast_Capex_Input!$D$12:$D$286,$Z62),NA)</f>
        <v>Line 13 kemps creek sydney south refurb</v>
      </c>
      <c r="E62" s="24" t="b" cm="1">
        <f t="array" ref="E62">IF($Z62=NA,NA,INDEX(Forecast_Capex_Input!$E$12:$E$286,$Z62))</f>
        <v>1</v>
      </c>
      <c r="F62" s="9" t="str" cm="1">
        <f t="array" aca="1" ref="F62" ca="1">IFERROR(INDEX(General!$E$25:$E$26,$AA62),NA)</f>
        <v>Non-Labour</v>
      </c>
      <c r="G62" s="9" t="str" cm="1">
        <f t="array" aca="1" ref="G62" ca="1">IFERROR(INDEX(Forecast_Capex_Input!$AI$11:$BB$11,$AC62),NA)</f>
        <v>Transmission Lines</v>
      </c>
      <c r="H62" s="50" cm="1">
        <f t="array" aca="1" ref="H62" ca="1">IFERROR(INDEX(Forecast_Capex_Input!$AI$12:$BB$286,$Z62,$AC62),NA)</f>
        <v>1.0000000000000002</v>
      </c>
      <c r="I62" s="150" t="str" cm="1">
        <f t="array" ref="I62">IFERROR(INDEX(Forecast_Capex_Input!$F$12:$F$286,$Z62),NA)</f>
        <v>Replacement Expenditure</v>
      </c>
      <c r="J62" s="150" t="str" cm="1">
        <f t="array" ref="J62">IFERROR(INDEX(Forecast_Capex_Input!G$12:G$286,$Z62),NA)</f>
        <v>Transmission Lines</v>
      </c>
      <c r="K62" s="150" t="str" cm="1">
        <f t="array" ref="K62">IFERROR(INDEX(Forecast_Capex_Input!H$12:H$286,$Z62),NA)</f>
        <v>Repex</v>
      </c>
      <c r="L62" s="150" t="str" cm="1">
        <f t="array" ref="L62">IFERROR(INDEX(Forecast_Capex_Input!I$12:I$286,$Z62),NA)</f>
        <v>N/A</v>
      </c>
      <c r="M62" s="150" t="str" cm="1">
        <f t="array" ref="M62">IFERROR(INDEX(Forecast_Capex_Input!J$12:J$286,$Z62),NA)</f>
        <v>N/A</v>
      </c>
      <c r="N62" s="150" t="str" cm="1">
        <f t="array" ref="N62">IFERROR(INDEX(Forecast_Capex_Input!K$12:K$286,$Z62),NA)</f>
        <v>TL - Transmission towers</v>
      </c>
      <c r="O62" s="150" t="str" cm="1">
        <f t="array" ref="O62">IFERROR(INDEX(Forecast_Capex_Input!L$12:L$286,$Z62),NA)</f>
        <v>TL - Safe and Reliable Network</v>
      </c>
      <c r="P62" s="150" t="str" cm="1">
        <f t="array" ref="P62">IFERROR(INDEX(Forecast_Capex_Input!M$12:M$286,$Z62),NA)</f>
        <v>N/A</v>
      </c>
      <c r="Q62" s="24" t="str" cm="1">
        <f t="array" ref="Q62">IFERROR(INDEX(Forecast_Capex_Input!N$12:N$286,$Z62),NA)</f>
        <v>Yes</v>
      </c>
      <c r="R62" s="190" cm="1">
        <f t="array" ref="R62">IFERROR(INDEX(Forecast_Capex_Input!O$12:O$286,$Z62),0)</f>
        <v>0</v>
      </c>
      <c r="S62" s="24" t="str" cm="1">
        <f t="array" ref="S62">IFERROR(INDEX(Forecast_Capex_Input!P$12:P$286,$Z62),0)</f>
        <v>Safety security &amp; reliability</v>
      </c>
      <c r="T62" s="150" t="str" cm="1">
        <f t="array" aca="1" ref="T62" ca="1">IFERROR(INDEX(General!$K$91:$K$110,$AC62),NA)</f>
        <v>Transmission Lines (2018 onwards)</v>
      </c>
      <c r="U62" s="43" cm="1">
        <f t="array" aca="1" ref="U62" ca="1">IFERROR(
IF($F62=General!$E$25,INDEX(Forecast_Capex_Input!S$12:S$286,$Z62),
INDEX(Forecast_Capex_Input!T$12:T$286,$Z62)),0)</f>
        <v>0.86955103553771995</v>
      </c>
      <c r="V62" s="82" t="b">
        <f>IFERROR(INDEX(Overheads!$T$19:$T$26,MATCH($I62,Overheads!$E$19:$E$26,0)),FALSE)</f>
        <v>1</v>
      </c>
      <c r="W62" s="209" t="str" cm="1">
        <f t="array" ref="W62">IFERROR(
INDEX(Forecast_Capex_Input!CN$12:CN$286,$Z62),0)</f>
        <v>FY22</v>
      </c>
      <c r="X62" s="209">
        <f>IFERROR(
MATCH($W62,General!$L$39:$S$39,0),1)</f>
        <v>2</v>
      </c>
      <c r="Z62" s="28">
        <f>IFERROR(
IF(MATCH($C62,Forecast_Capex_Input!$CI$12:$CI$286,1)+1&gt;MAX(Forecast_Capex_Input!$C$12:$C$286),NA,
MATCH($C62,Forecast_Capex_Input!$CI$12:$CI$286,1)+1),1)</f>
        <v>23</v>
      </c>
      <c r="AA62" s="28" cm="1">
        <f t="array" aca="1" ref="AA62" ca="1">IFERROR(
IF(Z61&lt;&gt;Z62,1,
IF(COUNTIF(OFFSET(AA61,0,0,-INDEX(Forecast_Capex_Input!$CG$12:$CG$286,$Z62)),AA61)=INDEX(Forecast_Capex_Input!$CG$12:$CG$286,$Z62),AA61+1,AA61)),NA)</f>
        <v>2</v>
      </c>
      <c r="AB62" s="28" cm="1">
        <f t="array" ref="AB62">IFERROR($C62-IF($Z62=1,1,INDEX(Forecast_Capex_Input!$CI$12:$CI$286,$Z62-1))+1,NA)</f>
        <v>2</v>
      </c>
      <c r="AC62" s="28" cm="1">
        <f t="array" aca="1" ref="AC62" ca="1">IFERROR(IF(AA62=1,
INDEX(Forecast_Capex_Input!$AI$10:$BB$10,SMALL(IF(INDEX(Forecast_Capex_Input!$AI$12:$BB$286,$Z62,0)&gt;0,COLUMN(Forecast_Capex_Input!$AI$10:$BB$10)-COLUMN(Forecast_Capex_Input!$AI$12)+1),ROWS(OFFSET(AC61,0,0,-$AB62)))),
OFFSET(AC61,-INDEX(Forecast_Capex_Input!$CG$12:$CG$286,$Z62)+1,0)),NA)</f>
        <v>1</v>
      </c>
      <c r="AD62" s="28">
        <f t="shared" ca="1" si="9"/>
        <v>2</v>
      </c>
      <c r="AE62" s="82" t="b">
        <f t="shared" si="13"/>
        <v>0</v>
      </c>
      <c r="AF62" s="78" t="b">
        <v>0</v>
      </c>
      <c r="AG62" s="82" t="b">
        <f t="shared" si="10"/>
        <v>1</v>
      </c>
      <c r="AI62" s="55">
        <v>2.4943155323870365</v>
      </c>
      <c r="AJ62" s="55">
        <v>0</v>
      </c>
      <c r="AK62" s="55">
        <v>0</v>
      </c>
      <c r="AL62" s="55">
        <v>0</v>
      </c>
      <c r="AM62" s="55">
        <v>0</v>
      </c>
      <c r="AN62" s="135">
        <v>2.4943155323870365</v>
      </c>
      <c r="AP62" s="55">
        <v>2.4943155323870365</v>
      </c>
      <c r="AQ62" s="55">
        <v>0</v>
      </c>
      <c r="AR62" s="55">
        <v>0</v>
      </c>
      <c r="AS62" s="55">
        <v>0</v>
      </c>
      <c r="AT62" s="55">
        <v>0</v>
      </c>
      <c r="AU62" s="135">
        <v>2.4943155323870365</v>
      </c>
      <c r="AW62" s="55">
        <v>0.30069325143812387</v>
      </c>
      <c r="AX62" s="55">
        <v>0</v>
      </c>
      <c r="AY62" s="55">
        <v>0</v>
      </c>
      <c r="AZ62" s="55">
        <v>0</v>
      </c>
      <c r="BA62" s="55">
        <v>0</v>
      </c>
      <c r="BB62" s="135">
        <v>0.30069325143812387</v>
      </c>
      <c r="BD62" s="55">
        <v>5.8548251210253754E-2</v>
      </c>
      <c r="BE62" s="55">
        <v>0</v>
      </c>
      <c r="BF62" s="55">
        <v>0</v>
      </c>
      <c r="BG62" s="55">
        <v>0</v>
      </c>
      <c r="BH62" s="55">
        <v>0</v>
      </c>
      <c r="BI62" s="135">
        <v>5.8548251210253754E-2</v>
      </c>
      <c r="BK62" s="55">
        <v>2.853557035035414</v>
      </c>
      <c r="BL62" s="55">
        <v>0</v>
      </c>
      <c r="BM62" s="55">
        <v>0</v>
      </c>
      <c r="BN62" s="55">
        <v>0</v>
      </c>
      <c r="BO62" s="55">
        <v>0</v>
      </c>
      <c r="BP62" s="135">
        <v>2.853557035035414</v>
      </c>
      <c r="BR62" s="147">
        <v>1</v>
      </c>
      <c r="BS62" s="147">
        <v>0</v>
      </c>
      <c r="BT62" s="147">
        <v>0</v>
      </c>
      <c r="BU62" s="147">
        <v>0</v>
      </c>
      <c r="BV62" s="147">
        <v>0</v>
      </c>
      <c r="BX62" s="55">
        <v>2.4943155323870365</v>
      </c>
      <c r="BY62" s="55">
        <v>0</v>
      </c>
      <c r="BZ62" s="55">
        <v>0</v>
      </c>
      <c r="CA62" s="55">
        <v>0</v>
      </c>
      <c r="CB62" s="55">
        <v>0</v>
      </c>
      <c r="CC62" s="135">
        <v>2.4943155323870365</v>
      </c>
      <c r="CE62" s="55">
        <v>2.4943155323870365</v>
      </c>
      <c r="CF62" s="55">
        <v>0</v>
      </c>
      <c r="CG62" s="55">
        <v>0</v>
      </c>
      <c r="CH62" s="55">
        <v>0</v>
      </c>
      <c r="CI62" s="55">
        <v>0</v>
      </c>
      <c r="CJ62" s="135">
        <v>2.4943155323870365</v>
      </c>
      <c r="CL62" s="55">
        <v>0.30069325143812387</v>
      </c>
      <c r="CM62" s="55">
        <v>0</v>
      </c>
      <c r="CN62" s="55">
        <v>0</v>
      </c>
      <c r="CO62" s="55">
        <v>0</v>
      </c>
      <c r="CP62" s="55">
        <v>0</v>
      </c>
      <c r="CQ62" s="135">
        <v>0.30069325143812387</v>
      </c>
      <c r="CS62" s="67">
        <v>5.8548251210253754E-2</v>
      </c>
      <c r="CT62" s="67">
        <v>0</v>
      </c>
      <c r="CU62" s="67">
        <v>0</v>
      </c>
      <c r="CV62" s="67">
        <v>0</v>
      </c>
      <c r="CW62" s="67">
        <v>0</v>
      </c>
      <c r="CX62" s="135">
        <v>5.8548251210253754E-2</v>
      </c>
      <c r="CZ62" s="55">
        <v>2.853557035035414</v>
      </c>
      <c r="DA62" s="55">
        <v>0</v>
      </c>
      <c r="DB62" s="55">
        <v>0</v>
      </c>
      <c r="DC62" s="55">
        <v>0</v>
      </c>
      <c r="DD62" s="55">
        <v>0</v>
      </c>
      <c r="DE62" s="135">
        <v>2.853557035035414</v>
      </c>
      <c r="DG62" s="43" t="b" cm="1">
        <f t="array" aca="1" ref="DG62" ca="1">OR($G62=Forecast_Capex_Input!$BF$8:$BF$10)</f>
        <v>1</v>
      </c>
      <c r="DH62" s="43" cm="1">
        <f t="array" aca="1" ref="DH62" ca="1">IFERROR(INDEX(Forecast_Capex_Input!BG$12:BG$286,$Z62)
*(INDEX(Forecast_Capex_Input!$H$12:$H$286,$Z62)=Repex),0)
*$DG62</f>
        <v>0</v>
      </c>
      <c r="DI62" s="43" cm="1">
        <f t="array" aca="1" ref="DI62" ca="1">IFERROR(INDEX(Forecast_Capex_Input!BH$12:BH$286,$Z62)
*(INDEX(Forecast_Capex_Input!$H$12:$H$286,$Z62)=Repex),0)
*$DG62</f>
        <v>0.38821591192914384</v>
      </c>
      <c r="DJ62" s="43" cm="1">
        <f t="array" aca="1" ref="DJ62" ca="1">IFERROR(INDEX(Forecast_Capex_Input!BI$12:BI$286,$Z62)
*(INDEX(Forecast_Capex_Input!$H$12:$H$286,$Z62)=Repex),0)
*$DG62</f>
        <v>0.32913147775585083</v>
      </c>
      <c r="DK62" s="43" cm="1">
        <f t="array" aca="1" ref="DK62" ca="1">IFERROR(INDEX(Forecast_Capex_Input!BJ$12:BJ$286,$Z62)
*(INDEX(Forecast_Capex_Input!$H$12:$H$286,$Z62)=Repex),0)
*$DG62</f>
        <v>0.28265261031500533</v>
      </c>
      <c r="DL62" s="43" cm="1">
        <f t="array" aca="1" ref="DL62" ca="1">IFERROR(INDEX(Forecast_Capex_Input!BK$12:BK$286,$Z62)
*(INDEX(Forecast_Capex_Input!$H$12:$H$286,$Z62)=Repex),0)
*$DG62</f>
        <v>0</v>
      </c>
      <c r="DM62" s="43" cm="1">
        <f t="array" aca="1" ref="DM62" ca="1">IFERROR(INDEX(Forecast_Capex_Input!BL$12:BL$286,$Z62)
*(INDEX(Forecast_Capex_Input!$H$12:$H$286,$Z62)=Repex),0)
*$DG62</f>
        <v>0</v>
      </c>
      <c r="DO62" s="43" t="b" cm="1">
        <f t="array" aca="1" ref="DO62" ca="1">OR($G62=Forecast_Capex_Input!$BN$8:$BN$9)</f>
        <v>0</v>
      </c>
      <c r="DP62" s="43" cm="1">
        <f t="array" aca="1" ref="DP62" ca="1">IFERROR(INDEX(Forecast_Capex_Input!BO$12:BO$286,$Z62)
*(INDEX(Forecast_Capex_Input!$H$12:$H$286,$Z62)=Repex),0)
*$DO62</f>
        <v>0</v>
      </c>
      <c r="DQ62" s="43" cm="1">
        <f t="array" aca="1" ref="DQ62" ca="1">IFERROR(INDEX(Forecast_Capex_Input!BP$12:BP$286,$Z62)
*(INDEX(Forecast_Capex_Input!$H$12:$H$286,$Z62)=Repex),0)
*$DO62</f>
        <v>0</v>
      </c>
      <c r="DR62" s="43" cm="1">
        <f t="array" aca="1" ref="DR62" ca="1">IFERROR(INDEX(Forecast_Capex_Input!BQ$12:BQ$286,$Z62)
*(INDEX(Forecast_Capex_Input!$H$12:$H$286,$Z62)=Repex),0)
*$DO62</f>
        <v>0</v>
      </c>
      <c r="DS62" s="43" cm="1">
        <f t="array" aca="1" ref="DS62" ca="1">IFERROR(INDEX(Forecast_Capex_Input!BR$12:BR$286,$Z62)
*(INDEX(Forecast_Capex_Input!$H$12:$H$286,$Z62)=Repex),0)
*$DO62</f>
        <v>0</v>
      </c>
      <c r="DT62" s="43" cm="1">
        <f t="array" aca="1" ref="DT62" ca="1">IFERROR(INDEX(Forecast_Capex_Input!BS$12:BS$286,$Z62)
*(INDEX(Forecast_Capex_Input!$H$12:$H$286,$Z62)=Repex),0)
*$DO62</f>
        <v>0</v>
      </c>
      <c r="DV62" s="43" t="b" cm="1">
        <f t="array" aca="1" ref="DV62" ca="1">OR($G62=Forecast_Capex_Input!$BU$8:$BU$10)</f>
        <v>0</v>
      </c>
      <c r="DW62" s="43" cm="1">
        <f t="array" aca="1" ref="DW62" ca="1">IFERROR(INDEX(Forecast_Capex_Input!BV$12:BV$286,$Z62)
*(INDEX(Forecast_Capex_Input!$H$12:$H$286,$Z62)=Repex),0)
*$DV62</f>
        <v>0</v>
      </c>
      <c r="DX62" s="43" cm="1">
        <f t="array" aca="1" ref="DX62" ca="1">IFERROR(INDEX(Forecast_Capex_Input!BW$12:BW$286,$Z62)
*(INDEX(Forecast_Capex_Input!$H$12:$H$286,$Z62)=Repex),0)
*$DV62</f>
        <v>0</v>
      </c>
      <c r="DY62" s="43" cm="1">
        <f t="array" aca="1" ref="DY62" ca="1">IFERROR(INDEX(Forecast_Capex_Input!BX$12:BX$286,$Z62)
*(INDEX(Forecast_Capex_Input!$H$12:$H$286,$Z62)=Repex),0)
*$DV62</f>
        <v>0</v>
      </c>
      <c r="DZ62" s="43" cm="1">
        <f t="array" aca="1" ref="DZ62" ca="1">IFERROR(INDEX(Forecast_Capex_Input!BY$12:BY$286,$Z62)
*(INDEX(Forecast_Capex_Input!$H$12:$H$286,$Z62)=Repex),0)
*$DV62</f>
        <v>0</v>
      </c>
      <c r="EA62" s="43" cm="1">
        <f t="array" aca="1" ref="EA62" ca="1">IFERROR(INDEX(Forecast_Capex_Input!BZ$12:BZ$286,$Z62)
*(INDEX(Forecast_Capex_Input!$H$12:$H$286,$Z62)=Repex),0)
*$DV62</f>
        <v>0</v>
      </c>
      <c r="EB62" s="43" cm="1">
        <f t="array" aca="1" ref="EB62" ca="1">IFERROR(INDEX(Forecast_Capex_Input!CA$12:CA$286,$Z62)
*(INDEX(Forecast_Capex_Input!$H$12:$H$286,$Z62)=Repex),0)
*$DV62</f>
        <v>0</v>
      </c>
      <c r="EC62" s="43" cm="1">
        <f t="array" aca="1" ref="EC62" ca="1">IFERROR(INDEX(Forecast_Capex_Input!CB$12:CB$286,$Z62)
*(INDEX(Forecast_Capex_Input!$H$12:$H$286,$Z62)=Repex),0)
*$DV62</f>
        <v>0</v>
      </c>
      <c r="ED62" s="43" cm="1">
        <f t="array" aca="1" ref="ED62" ca="1">IFERROR(INDEX(Forecast_Capex_Input!CC$12:CC$286,$Z62)
*(INDEX(Forecast_Capex_Input!$H$12:$H$286,$Z62)=Repex),0)
*$DV62</f>
        <v>0</v>
      </c>
      <c r="EF62" s="86" t="str">
        <f t="shared" si="11"/>
        <v>N/A</v>
      </c>
      <c r="EG62" s="28" t="str">
        <f>IFERROR(RANK(EF62,EF$11:EF$1010,0)+COUNTIF(EF$11:EF62,EF62)-1,NA)</f>
        <v>N/A</v>
      </c>
    </row>
    <row r="63" spans="3:137" x14ac:dyDescent="0.2">
      <c r="C63" s="28">
        <f t="shared" si="12"/>
        <v>53</v>
      </c>
      <c r="D63" s="9" t="str" cm="1">
        <f t="array" ref="D63">IFERROR(INDEX(Forecast_Capex_Input!$D$12:$D$286,$Z63),NA)</f>
        <v>Line 13/78 Refurbishment</v>
      </c>
      <c r="E63" s="24" t="b" cm="1">
        <f t="array" ref="E63">IF($Z63=NA,NA,INDEX(Forecast_Capex_Input!$E$12:$E$286,$Z63))</f>
        <v>1</v>
      </c>
      <c r="F63" s="9" t="str" cm="1">
        <f t="array" aca="1" ref="F63" ca="1">IFERROR(INDEX(General!$E$25:$E$26,$AA63),NA)</f>
        <v>Labour</v>
      </c>
      <c r="G63" s="9" t="str" cm="1">
        <f t="array" aca="1" ref="G63" ca="1">IFERROR(INDEX(Forecast_Capex_Input!$AI$11:$BB$11,$AC63),NA)</f>
        <v>Transmission Lines</v>
      </c>
      <c r="H63" s="50" cm="1">
        <f t="array" aca="1" ref="H63" ca="1">IFERROR(INDEX(Forecast_Capex_Input!$AI$12:$BB$286,$Z63,$AC63),NA)</f>
        <v>0.99999999999999989</v>
      </c>
      <c r="I63" s="150" t="str" cm="1">
        <f t="array" ref="I63">IFERROR(INDEX(Forecast_Capex_Input!$F$12:$F$286,$Z63),NA)</f>
        <v>Replacement Expenditure</v>
      </c>
      <c r="J63" s="150" t="str" cm="1">
        <f t="array" ref="J63">IFERROR(INDEX(Forecast_Capex_Input!G$12:G$286,$Z63),NA)</f>
        <v>Transmission Lines</v>
      </c>
      <c r="K63" s="150" t="str" cm="1">
        <f t="array" ref="K63">IFERROR(INDEX(Forecast_Capex_Input!H$12:H$286,$Z63),NA)</f>
        <v>Repex</v>
      </c>
      <c r="L63" s="150" t="str" cm="1">
        <f t="array" ref="L63">IFERROR(INDEX(Forecast_Capex_Input!I$12:I$286,$Z63),NA)</f>
        <v>N/A</v>
      </c>
      <c r="M63" s="150" t="str" cm="1">
        <f t="array" ref="M63">IFERROR(INDEX(Forecast_Capex_Input!J$12:J$286,$Z63),NA)</f>
        <v>N/A</v>
      </c>
      <c r="N63" s="150" t="str" cm="1">
        <f t="array" ref="N63">IFERROR(INDEX(Forecast_Capex_Input!K$12:K$286,$Z63),NA)</f>
        <v>TL - Transmission towers</v>
      </c>
      <c r="O63" s="150" t="str" cm="1">
        <f t="array" ref="O63">IFERROR(INDEX(Forecast_Capex_Input!L$12:L$286,$Z63),NA)</f>
        <v>TL - Safe and Reliable Network</v>
      </c>
      <c r="P63" s="150" t="str" cm="1">
        <f t="array" ref="P63">IFERROR(INDEX(Forecast_Capex_Input!M$12:M$286,$Z63),NA)</f>
        <v>N/A</v>
      </c>
      <c r="Q63" s="24" t="str" cm="1">
        <f t="array" ref="Q63">IFERROR(INDEX(Forecast_Capex_Input!N$12:N$286,$Z63),NA)</f>
        <v>No</v>
      </c>
      <c r="R63" s="190" cm="1">
        <f t="array" ref="R63">IFERROR(INDEX(Forecast_Capex_Input!O$12:O$286,$Z63),0)</f>
        <v>0</v>
      </c>
      <c r="S63" s="24" t="str" cm="1">
        <f t="array" ref="S63">IFERROR(INDEX(Forecast_Capex_Input!P$12:P$286,$Z63),0)</f>
        <v>Safety security &amp; reliability</v>
      </c>
      <c r="T63" s="150" t="str" cm="1">
        <f t="array" aca="1" ref="T63" ca="1">IFERROR(INDEX(General!$K$91:$K$110,$AC63),NA)</f>
        <v>Transmission Lines (2018 onwards)</v>
      </c>
      <c r="U63" s="43" cm="1">
        <f t="array" aca="1" ref="U63" ca="1">IFERROR(
IF($F63=General!$E$25,INDEX(Forecast_Capex_Input!S$12:S$286,$Z63),
INDEX(Forecast_Capex_Input!T$12:T$286,$Z63)),0)</f>
        <v>0.13487429585547892</v>
      </c>
      <c r="V63" s="82" t="b">
        <f>IFERROR(INDEX(Overheads!$T$19:$T$26,MATCH($I63,Overheads!$E$19:$E$26,0)),FALSE)</f>
        <v>1</v>
      </c>
      <c r="W63" s="209" t="str" cm="1">
        <f t="array" ref="W63">IFERROR(
INDEX(Forecast_Capex_Input!CN$12:CN$286,$Z63),0)</f>
        <v>FY22</v>
      </c>
      <c r="X63" s="209">
        <f>IFERROR(
MATCH($W63,General!$L$39:$S$39,0),1)</f>
        <v>2</v>
      </c>
      <c r="Z63" s="28">
        <f>IFERROR(
IF(MATCH($C63,Forecast_Capex_Input!$CI$12:$CI$286,1)+1&gt;MAX(Forecast_Capex_Input!$C$12:$C$286),NA,
MATCH($C63,Forecast_Capex_Input!$CI$12:$CI$286,1)+1),1)</f>
        <v>24</v>
      </c>
      <c r="AA63" s="28" cm="1">
        <f t="array" aca="1" ref="AA63" ca="1">IFERROR(
IF(Z62&lt;&gt;Z63,1,
IF(COUNTIF(OFFSET(AA62,0,0,-INDEX(Forecast_Capex_Input!$CG$12:$CG$286,$Z63)),AA62)=INDEX(Forecast_Capex_Input!$CG$12:$CG$286,$Z63),AA62+1,AA62)),NA)</f>
        <v>1</v>
      </c>
      <c r="AB63" s="28" cm="1">
        <f t="array" ref="AB63">IFERROR($C63-IF($Z63=1,1,INDEX(Forecast_Capex_Input!$CI$12:$CI$286,$Z63-1))+1,NA)</f>
        <v>1</v>
      </c>
      <c r="AC63" s="28" cm="1">
        <f t="array" aca="1" ref="AC63" ca="1">IFERROR(IF(AA63=1,
INDEX(Forecast_Capex_Input!$AI$10:$BB$10,SMALL(IF(INDEX(Forecast_Capex_Input!$AI$12:$BB$286,$Z63,0)&gt;0,COLUMN(Forecast_Capex_Input!$AI$10:$BB$10)-COLUMN(Forecast_Capex_Input!$AI$12)+1),ROWS(OFFSET(AC62,0,0,-$AB63)))),
OFFSET(AC62,-INDEX(Forecast_Capex_Input!$CG$12:$CG$286,$Z63)+1,0)),NA)</f>
        <v>1</v>
      </c>
      <c r="AD63" s="28">
        <f t="shared" ca="1" si="9"/>
        <v>1</v>
      </c>
      <c r="AE63" s="82" t="b">
        <f t="shared" si="13"/>
        <v>0</v>
      </c>
      <c r="AF63" s="78" t="b">
        <v>0</v>
      </c>
      <c r="AG63" s="82" t="b">
        <f t="shared" si="10"/>
        <v>1</v>
      </c>
      <c r="AI63" s="55">
        <v>0.57425376492829083</v>
      </c>
      <c r="AJ63" s="55">
        <v>0</v>
      </c>
      <c r="AK63" s="55">
        <v>0</v>
      </c>
      <c r="AL63" s="55">
        <v>0</v>
      </c>
      <c r="AM63" s="55">
        <v>0</v>
      </c>
      <c r="AN63" s="135">
        <v>0.57425376492829083</v>
      </c>
      <c r="AP63" s="55">
        <v>0.55648902024377644</v>
      </c>
      <c r="AQ63" s="55">
        <v>0</v>
      </c>
      <c r="AR63" s="55">
        <v>0</v>
      </c>
      <c r="AS63" s="55">
        <v>0</v>
      </c>
      <c r="AT63" s="55">
        <v>0</v>
      </c>
      <c r="AU63" s="135">
        <v>0.55648902024377644</v>
      </c>
      <c r="AW63" s="55">
        <v>6.7085535375943972E-2</v>
      </c>
      <c r="AX63" s="55">
        <v>0</v>
      </c>
      <c r="AY63" s="55">
        <v>0</v>
      </c>
      <c r="AZ63" s="55">
        <v>0</v>
      </c>
      <c r="BA63" s="55">
        <v>0</v>
      </c>
      <c r="BB63" s="135">
        <v>6.7085535375943972E-2</v>
      </c>
      <c r="BD63" s="55">
        <v>1.3062284434319529E-2</v>
      </c>
      <c r="BE63" s="55">
        <v>0</v>
      </c>
      <c r="BF63" s="55">
        <v>0</v>
      </c>
      <c r="BG63" s="55">
        <v>0</v>
      </c>
      <c r="BH63" s="55">
        <v>0</v>
      </c>
      <c r="BI63" s="135">
        <v>1.3062284434319529E-2</v>
      </c>
      <c r="BK63" s="55">
        <v>0.63663684005403998</v>
      </c>
      <c r="BL63" s="55">
        <v>0</v>
      </c>
      <c r="BM63" s="55">
        <v>0</v>
      </c>
      <c r="BN63" s="55">
        <v>0</v>
      </c>
      <c r="BO63" s="55">
        <v>0</v>
      </c>
      <c r="BP63" s="135">
        <v>0.63663684005403998</v>
      </c>
      <c r="BR63" s="147">
        <v>1</v>
      </c>
      <c r="BS63" s="147">
        <v>0</v>
      </c>
      <c r="BT63" s="147">
        <v>0</v>
      </c>
      <c r="BU63" s="147">
        <v>0</v>
      </c>
      <c r="BV63" s="147">
        <v>0</v>
      </c>
      <c r="BX63" s="55">
        <v>0.57425376492829083</v>
      </c>
      <c r="BY63" s="55">
        <v>0</v>
      </c>
      <c r="BZ63" s="55">
        <v>0</v>
      </c>
      <c r="CA63" s="55">
        <v>0</v>
      </c>
      <c r="CB63" s="55">
        <v>0</v>
      </c>
      <c r="CC63" s="135">
        <v>0.57425376492829083</v>
      </c>
      <c r="CE63" s="55">
        <v>0.55648902024377644</v>
      </c>
      <c r="CF63" s="55">
        <v>0</v>
      </c>
      <c r="CG63" s="55">
        <v>0</v>
      </c>
      <c r="CH63" s="55">
        <v>0</v>
      </c>
      <c r="CI63" s="55">
        <v>0</v>
      </c>
      <c r="CJ63" s="135">
        <v>0.55648902024377644</v>
      </c>
      <c r="CL63" s="55">
        <v>6.7085535375943972E-2</v>
      </c>
      <c r="CM63" s="55">
        <v>0</v>
      </c>
      <c r="CN63" s="55">
        <v>0</v>
      </c>
      <c r="CO63" s="55">
        <v>0</v>
      </c>
      <c r="CP63" s="55">
        <v>0</v>
      </c>
      <c r="CQ63" s="135">
        <v>6.7085535375943972E-2</v>
      </c>
      <c r="CS63" s="67">
        <v>1.3062284434319529E-2</v>
      </c>
      <c r="CT63" s="67">
        <v>0</v>
      </c>
      <c r="CU63" s="67">
        <v>0</v>
      </c>
      <c r="CV63" s="67">
        <v>0</v>
      </c>
      <c r="CW63" s="67">
        <v>0</v>
      </c>
      <c r="CX63" s="135">
        <v>1.3062284434319529E-2</v>
      </c>
      <c r="CZ63" s="55">
        <v>0.63663684005403998</v>
      </c>
      <c r="DA63" s="55">
        <v>0</v>
      </c>
      <c r="DB63" s="55">
        <v>0</v>
      </c>
      <c r="DC63" s="55">
        <v>0</v>
      </c>
      <c r="DD63" s="55">
        <v>0</v>
      </c>
      <c r="DE63" s="135">
        <v>0.63663684005403998</v>
      </c>
      <c r="DG63" s="43" t="b" cm="1">
        <f t="array" aca="1" ref="DG63" ca="1">OR($G63=Forecast_Capex_Input!$BF$8:$BF$10)</f>
        <v>1</v>
      </c>
      <c r="DH63" s="43" cm="1">
        <f t="array" aca="1" ref="DH63" ca="1">IFERROR(INDEX(Forecast_Capex_Input!BG$12:BG$286,$Z63)
*(INDEX(Forecast_Capex_Input!$H$12:$H$286,$Z63)=Repex),0)
*$DG63</f>
        <v>0</v>
      </c>
      <c r="DI63" s="43" cm="1">
        <f t="array" aca="1" ref="DI63" ca="1">IFERROR(INDEX(Forecast_Capex_Input!BH$12:BH$286,$Z63)
*(INDEX(Forecast_Capex_Input!$H$12:$H$286,$Z63)=Repex),0)
*$DG63</f>
        <v>6.4479409333530177E-2</v>
      </c>
      <c r="DJ63" s="43" cm="1">
        <f t="array" aca="1" ref="DJ63" ca="1">IFERROR(INDEX(Forecast_Capex_Input!BI$12:BI$286,$Z63)
*(INDEX(Forecast_Capex_Input!$H$12:$H$286,$Z63)=Repex),0)
*$DG63</f>
        <v>0.53659748501755822</v>
      </c>
      <c r="DK63" s="43" cm="1">
        <f t="array" aca="1" ref="DK63" ca="1">IFERROR(INDEX(Forecast_Capex_Input!BJ$12:BJ$286,$Z63)
*(INDEX(Forecast_Capex_Input!$H$12:$H$286,$Z63)=Repex),0)
*$DG63</f>
        <v>0.3989231056489117</v>
      </c>
      <c r="DL63" s="43" cm="1">
        <f t="array" aca="1" ref="DL63" ca="1">IFERROR(INDEX(Forecast_Capex_Input!BK$12:BK$286,$Z63)
*(INDEX(Forecast_Capex_Input!$H$12:$H$286,$Z63)=Repex),0)
*$DG63</f>
        <v>0</v>
      </c>
      <c r="DM63" s="43" cm="1">
        <f t="array" aca="1" ref="DM63" ca="1">IFERROR(INDEX(Forecast_Capex_Input!BL$12:BL$286,$Z63)
*(INDEX(Forecast_Capex_Input!$H$12:$H$286,$Z63)=Repex),0)
*$DG63</f>
        <v>0</v>
      </c>
      <c r="DO63" s="43" t="b" cm="1">
        <f t="array" aca="1" ref="DO63" ca="1">OR($G63=Forecast_Capex_Input!$BN$8:$BN$9)</f>
        <v>0</v>
      </c>
      <c r="DP63" s="43" cm="1">
        <f t="array" aca="1" ref="DP63" ca="1">IFERROR(INDEX(Forecast_Capex_Input!BO$12:BO$286,$Z63)
*(INDEX(Forecast_Capex_Input!$H$12:$H$286,$Z63)=Repex),0)
*$DO63</f>
        <v>0</v>
      </c>
      <c r="DQ63" s="43" cm="1">
        <f t="array" aca="1" ref="DQ63" ca="1">IFERROR(INDEX(Forecast_Capex_Input!BP$12:BP$286,$Z63)
*(INDEX(Forecast_Capex_Input!$H$12:$H$286,$Z63)=Repex),0)
*$DO63</f>
        <v>0</v>
      </c>
      <c r="DR63" s="43" cm="1">
        <f t="array" aca="1" ref="DR63" ca="1">IFERROR(INDEX(Forecast_Capex_Input!BQ$12:BQ$286,$Z63)
*(INDEX(Forecast_Capex_Input!$H$12:$H$286,$Z63)=Repex),0)
*$DO63</f>
        <v>0</v>
      </c>
      <c r="DS63" s="43" cm="1">
        <f t="array" aca="1" ref="DS63" ca="1">IFERROR(INDEX(Forecast_Capex_Input!BR$12:BR$286,$Z63)
*(INDEX(Forecast_Capex_Input!$H$12:$H$286,$Z63)=Repex),0)
*$DO63</f>
        <v>0</v>
      </c>
      <c r="DT63" s="43" cm="1">
        <f t="array" aca="1" ref="DT63" ca="1">IFERROR(INDEX(Forecast_Capex_Input!BS$12:BS$286,$Z63)
*(INDEX(Forecast_Capex_Input!$H$12:$H$286,$Z63)=Repex),0)
*$DO63</f>
        <v>0</v>
      </c>
      <c r="DV63" s="43" t="b" cm="1">
        <f t="array" aca="1" ref="DV63" ca="1">OR($G63=Forecast_Capex_Input!$BU$8:$BU$10)</f>
        <v>0</v>
      </c>
      <c r="DW63" s="43" cm="1">
        <f t="array" aca="1" ref="DW63" ca="1">IFERROR(INDEX(Forecast_Capex_Input!BV$12:BV$286,$Z63)
*(INDEX(Forecast_Capex_Input!$H$12:$H$286,$Z63)=Repex),0)
*$DV63</f>
        <v>0</v>
      </c>
      <c r="DX63" s="43" cm="1">
        <f t="array" aca="1" ref="DX63" ca="1">IFERROR(INDEX(Forecast_Capex_Input!BW$12:BW$286,$Z63)
*(INDEX(Forecast_Capex_Input!$H$12:$H$286,$Z63)=Repex),0)
*$DV63</f>
        <v>0</v>
      </c>
      <c r="DY63" s="43" cm="1">
        <f t="array" aca="1" ref="DY63" ca="1">IFERROR(INDEX(Forecast_Capex_Input!BX$12:BX$286,$Z63)
*(INDEX(Forecast_Capex_Input!$H$12:$H$286,$Z63)=Repex),0)
*$DV63</f>
        <v>0</v>
      </c>
      <c r="DZ63" s="43" cm="1">
        <f t="array" aca="1" ref="DZ63" ca="1">IFERROR(INDEX(Forecast_Capex_Input!BY$12:BY$286,$Z63)
*(INDEX(Forecast_Capex_Input!$H$12:$H$286,$Z63)=Repex),0)
*$DV63</f>
        <v>0</v>
      </c>
      <c r="EA63" s="43" cm="1">
        <f t="array" aca="1" ref="EA63" ca="1">IFERROR(INDEX(Forecast_Capex_Input!BZ$12:BZ$286,$Z63)
*(INDEX(Forecast_Capex_Input!$H$12:$H$286,$Z63)=Repex),0)
*$DV63</f>
        <v>0</v>
      </c>
      <c r="EB63" s="43" cm="1">
        <f t="array" aca="1" ref="EB63" ca="1">IFERROR(INDEX(Forecast_Capex_Input!CA$12:CA$286,$Z63)
*(INDEX(Forecast_Capex_Input!$H$12:$H$286,$Z63)=Repex),0)
*$DV63</f>
        <v>0</v>
      </c>
      <c r="EC63" s="43" cm="1">
        <f t="array" aca="1" ref="EC63" ca="1">IFERROR(INDEX(Forecast_Capex_Input!CB$12:CB$286,$Z63)
*(INDEX(Forecast_Capex_Input!$H$12:$H$286,$Z63)=Repex),0)
*$DV63</f>
        <v>0</v>
      </c>
      <c r="ED63" s="43" cm="1">
        <f t="array" aca="1" ref="ED63" ca="1">IFERROR(INDEX(Forecast_Capex_Input!CC$12:CC$286,$Z63)
*(INDEX(Forecast_Capex_Input!$H$12:$H$286,$Z63)=Repex),0)
*$DV63</f>
        <v>0</v>
      </c>
      <c r="EF63" s="86" t="str">
        <f t="shared" si="11"/>
        <v>N/A</v>
      </c>
      <c r="EG63" s="28" t="str">
        <f>IFERROR(RANK(EF63,EF$11:EF$1010,0)+COUNTIF(EF$11:EF63,EF63)-1,NA)</f>
        <v>N/A</v>
      </c>
    </row>
    <row r="64" spans="3:137" x14ac:dyDescent="0.2">
      <c r="C64" s="28">
        <f t="shared" si="12"/>
        <v>54</v>
      </c>
      <c r="D64" s="9" t="str" cm="1">
        <f t="array" ref="D64">IFERROR(INDEX(Forecast_Capex_Input!$D$12:$D$286,$Z64),NA)</f>
        <v>Line 13/78 Refurbishment</v>
      </c>
      <c r="E64" s="24" t="b" cm="1">
        <f t="array" ref="E64">IF($Z64=NA,NA,INDEX(Forecast_Capex_Input!$E$12:$E$286,$Z64))</f>
        <v>1</v>
      </c>
      <c r="F64" s="9" t="str" cm="1">
        <f t="array" aca="1" ref="F64" ca="1">IFERROR(INDEX(General!$E$25:$E$26,$AA64),NA)</f>
        <v>Non-Labour</v>
      </c>
      <c r="G64" s="9" t="str" cm="1">
        <f t="array" aca="1" ref="G64" ca="1">IFERROR(INDEX(Forecast_Capex_Input!$AI$11:$BB$11,$AC64),NA)</f>
        <v>Transmission Lines</v>
      </c>
      <c r="H64" s="50" cm="1">
        <f t="array" aca="1" ref="H64" ca="1">IFERROR(INDEX(Forecast_Capex_Input!$AI$12:$BB$286,$Z64,$AC64),NA)</f>
        <v>0.99999999999999989</v>
      </c>
      <c r="I64" s="150" t="str" cm="1">
        <f t="array" ref="I64">IFERROR(INDEX(Forecast_Capex_Input!$F$12:$F$286,$Z64),NA)</f>
        <v>Replacement Expenditure</v>
      </c>
      <c r="J64" s="150" t="str" cm="1">
        <f t="array" ref="J64">IFERROR(INDEX(Forecast_Capex_Input!G$12:G$286,$Z64),NA)</f>
        <v>Transmission Lines</v>
      </c>
      <c r="K64" s="150" t="str" cm="1">
        <f t="array" ref="K64">IFERROR(INDEX(Forecast_Capex_Input!H$12:H$286,$Z64),NA)</f>
        <v>Repex</v>
      </c>
      <c r="L64" s="150" t="str" cm="1">
        <f t="array" ref="L64">IFERROR(INDEX(Forecast_Capex_Input!I$12:I$286,$Z64),NA)</f>
        <v>N/A</v>
      </c>
      <c r="M64" s="150" t="str" cm="1">
        <f t="array" ref="M64">IFERROR(INDEX(Forecast_Capex_Input!J$12:J$286,$Z64),NA)</f>
        <v>N/A</v>
      </c>
      <c r="N64" s="150" t="str" cm="1">
        <f t="array" ref="N64">IFERROR(INDEX(Forecast_Capex_Input!K$12:K$286,$Z64),NA)</f>
        <v>TL - Transmission towers</v>
      </c>
      <c r="O64" s="150" t="str" cm="1">
        <f t="array" ref="O64">IFERROR(INDEX(Forecast_Capex_Input!L$12:L$286,$Z64),NA)</f>
        <v>TL - Safe and Reliable Network</v>
      </c>
      <c r="P64" s="150" t="str" cm="1">
        <f t="array" ref="P64">IFERROR(INDEX(Forecast_Capex_Input!M$12:M$286,$Z64),NA)</f>
        <v>N/A</v>
      </c>
      <c r="Q64" s="24" t="str" cm="1">
        <f t="array" ref="Q64">IFERROR(INDEX(Forecast_Capex_Input!N$12:N$286,$Z64),NA)</f>
        <v>No</v>
      </c>
      <c r="R64" s="190" cm="1">
        <f t="array" ref="R64">IFERROR(INDEX(Forecast_Capex_Input!O$12:O$286,$Z64),0)</f>
        <v>0</v>
      </c>
      <c r="S64" s="24" t="str" cm="1">
        <f t="array" ref="S64">IFERROR(INDEX(Forecast_Capex_Input!P$12:P$286,$Z64),0)</f>
        <v>Safety security &amp; reliability</v>
      </c>
      <c r="T64" s="150" t="str" cm="1">
        <f t="array" aca="1" ref="T64" ca="1">IFERROR(INDEX(General!$K$91:$K$110,$AC64),NA)</f>
        <v>Transmission Lines (2018 onwards)</v>
      </c>
      <c r="U64" s="43" cm="1">
        <f t="array" aca="1" ref="U64" ca="1">IFERROR(
IF($F64=General!$E$25,INDEX(Forecast_Capex_Input!S$12:S$286,$Z64),
INDEX(Forecast_Capex_Input!T$12:T$286,$Z64)),0)</f>
        <v>0.86512570414452106</v>
      </c>
      <c r="V64" s="82" t="b">
        <f>IFERROR(INDEX(Overheads!$T$19:$T$26,MATCH($I64,Overheads!$E$19:$E$26,0)),FALSE)</f>
        <v>1</v>
      </c>
      <c r="W64" s="209" t="str" cm="1">
        <f t="array" ref="W64">IFERROR(
INDEX(Forecast_Capex_Input!CN$12:CN$286,$Z64),0)</f>
        <v>FY22</v>
      </c>
      <c r="X64" s="209">
        <f>IFERROR(
MATCH($W64,General!$L$39:$S$39,0),1)</f>
        <v>2</v>
      </c>
      <c r="Z64" s="28">
        <f>IFERROR(
IF(MATCH($C64,Forecast_Capex_Input!$CI$12:$CI$286,1)+1&gt;MAX(Forecast_Capex_Input!$C$12:$C$286),NA,
MATCH($C64,Forecast_Capex_Input!$CI$12:$CI$286,1)+1),1)</f>
        <v>24</v>
      </c>
      <c r="AA64" s="28" cm="1">
        <f t="array" aca="1" ref="AA64" ca="1">IFERROR(
IF(Z63&lt;&gt;Z64,1,
IF(COUNTIF(OFFSET(AA63,0,0,-INDEX(Forecast_Capex_Input!$CG$12:$CG$286,$Z64)),AA63)=INDEX(Forecast_Capex_Input!$CG$12:$CG$286,$Z64),AA63+1,AA63)),NA)</f>
        <v>2</v>
      </c>
      <c r="AB64" s="28" cm="1">
        <f t="array" ref="AB64">IFERROR($C64-IF($Z64=1,1,INDEX(Forecast_Capex_Input!$CI$12:$CI$286,$Z64-1))+1,NA)</f>
        <v>2</v>
      </c>
      <c r="AC64" s="28" cm="1">
        <f t="array" aca="1" ref="AC64" ca="1">IFERROR(IF(AA64=1,
INDEX(Forecast_Capex_Input!$AI$10:$BB$10,SMALL(IF(INDEX(Forecast_Capex_Input!$AI$12:$BB$286,$Z64,0)&gt;0,COLUMN(Forecast_Capex_Input!$AI$10:$BB$10)-COLUMN(Forecast_Capex_Input!$AI$12)+1),ROWS(OFFSET(AC63,0,0,-$AB64)))),
OFFSET(AC63,-INDEX(Forecast_Capex_Input!$CG$12:$CG$286,$Z64)+1,0)),NA)</f>
        <v>1</v>
      </c>
      <c r="AD64" s="28">
        <f t="shared" ca="1" si="9"/>
        <v>2</v>
      </c>
      <c r="AE64" s="82" t="b">
        <f t="shared" si="13"/>
        <v>0</v>
      </c>
      <c r="AF64" s="78" t="b">
        <v>0</v>
      </c>
      <c r="AG64" s="82" t="b">
        <f t="shared" si="10"/>
        <v>1</v>
      </c>
      <c r="AI64" s="55">
        <v>3.6834423460016801</v>
      </c>
      <c r="AJ64" s="55">
        <v>0</v>
      </c>
      <c r="AK64" s="55">
        <v>0</v>
      </c>
      <c r="AL64" s="55">
        <v>0</v>
      </c>
      <c r="AM64" s="55">
        <v>0</v>
      </c>
      <c r="AN64" s="135">
        <v>3.6834423460016801</v>
      </c>
      <c r="AP64" s="55">
        <v>3.6834423460016801</v>
      </c>
      <c r="AQ64" s="55">
        <v>0</v>
      </c>
      <c r="AR64" s="55">
        <v>0</v>
      </c>
      <c r="AS64" s="55">
        <v>0</v>
      </c>
      <c r="AT64" s="55">
        <v>0</v>
      </c>
      <c r="AU64" s="135">
        <v>3.6834423460016801</v>
      </c>
      <c r="AW64" s="55">
        <v>0.44404416406939756</v>
      </c>
      <c r="AX64" s="55">
        <v>0</v>
      </c>
      <c r="AY64" s="55">
        <v>0</v>
      </c>
      <c r="AZ64" s="55">
        <v>0</v>
      </c>
      <c r="BA64" s="55">
        <v>0</v>
      </c>
      <c r="BB64" s="135">
        <v>0.44404416406939756</v>
      </c>
      <c r="BD64" s="55">
        <v>8.6460235279779959E-2</v>
      </c>
      <c r="BE64" s="55">
        <v>0</v>
      </c>
      <c r="BF64" s="55">
        <v>0</v>
      </c>
      <c r="BG64" s="55">
        <v>0</v>
      </c>
      <c r="BH64" s="55">
        <v>0</v>
      </c>
      <c r="BI64" s="135">
        <v>8.6460235279779959E-2</v>
      </c>
      <c r="BK64" s="55">
        <v>4.2139467453508583</v>
      </c>
      <c r="BL64" s="55">
        <v>0</v>
      </c>
      <c r="BM64" s="55">
        <v>0</v>
      </c>
      <c r="BN64" s="55">
        <v>0</v>
      </c>
      <c r="BO64" s="55">
        <v>0</v>
      </c>
      <c r="BP64" s="135">
        <v>4.2139467453508583</v>
      </c>
      <c r="BR64" s="147">
        <v>1</v>
      </c>
      <c r="BS64" s="147">
        <v>0</v>
      </c>
      <c r="BT64" s="147">
        <v>0</v>
      </c>
      <c r="BU64" s="147">
        <v>0</v>
      </c>
      <c r="BV64" s="147">
        <v>0</v>
      </c>
      <c r="BX64" s="55">
        <v>3.6834423460016801</v>
      </c>
      <c r="BY64" s="55">
        <v>0</v>
      </c>
      <c r="BZ64" s="55">
        <v>0</v>
      </c>
      <c r="CA64" s="55">
        <v>0</v>
      </c>
      <c r="CB64" s="55">
        <v>0</v>
      </c>
      <c r="CC64" s="135">
        <v>3.6834423460016801</v>
      </c>
      <c r="CE64" s="55">
        <v>3.6834423460016801</v>
      </c>
      <c r="CF64" s="55">
        <v>0</v>
      </c>
      <c r="CG64" s="55">
        <v>0</v>
      </c>
      <c r="CH64" s="55">
        <v>0</v>
      </c>
      <c r="CI64" s="55">
        <v>0</v>
      </c>
      <c r="CJ64" s="135">
        <v>3.6834423460016801</v>
      </c>
      <c r="CL64" s="55">
        <v>0.44404416406939756</v>
      </c>
      <c r="CM64" s="55">
        <v>0</v>
      </c>
      <c r="CN64" s="55">
        <v>0</v>
      </c>
      <c r="CO64" s="55">
        <v>0</v>
      </c>
      <c r="CP64" s="55">
        <v>0</v>
      </c>
      <c r="CQ64" s="135">
        <v>0.44404416406939756</v>
      </c>
      <c r="CS64" s="67">
        <v>8.6460235279779959E-2</v>
      </c>
      <c r="CT64" s="67">
        <v>0</v>
      </c>
      <c r="CU64" s="67">
        <v>0</v>
      </c>
      <c r="CV64" s="67">
        <v>0</v>
      </c>
      <c r="CW64" s="67">
        <v>0</v>
      </c>
      <c r="CX64" s="135">
        <v>8.6460235279779959E-2</v>
      </c>
      <c r="CZ64" s="55">
        <v>4.2139467453508583</v>
      </c>
      <c r="DA64" s="55">
        <v>0</v>
      </c>
      <c r="DB64" s="55">
        <v>0</v>
      </c>
      <c r="DC64" s="55">
        <v>0</v>
      </c>
      <c r="DD64" s="55">
        <v>0</v>
      </c>
      <c r="DE64" s="135">
        <v>4.2139467453508583</v>
      </c>
      <c r="DG64" s="43" t="b" cm="1">
        <f t="array" aca="1" ref="DG64" ca="1">OR($G64=Forecast_Capex_Input!$BF$8:$BF$10)</f>
        <v>1</v>
      </c>
      <c r="DH64" s="43" cm="1">
        <f t="array" aca="1" ref="DH64" ca="1">IFERROR(INDEX(Forecast_Capex_Input!BG$12:BG$286,$Z64)
*(INDEX(Forecast_Capex_Input!$H$12:$H$286,$Z64)=Repex),0)
*$DG64</f>
        <v>0</v>
      </c>
      <c r="DI64" s="43" cm="1">
        <f t="array" aca="1" ref="DI64" ca="1">IFERROR(INDEX(Forecast_Capex_Input!BH$12:BH$286,$Z64)
*(INDEX(Forecast_Capex_Input!$H$12:$H$286,$Z64)=Repex),0)
*$DG64</f>
        <v>6.4479409333530177E-2</v>
      </c>
      <c r="DJ64" s="43" cm="1">
        <f t="array" aca="1" ref="DJ64" ca="1">IFERROR(INDEX(Forecast_Capex_Input!BI$12:BI$286,$Z64)
*(INDEX(Forecast_Capex_Input!$H$12:$H$286,$Z64)=Repex),0)
*$DG64</f>
        <v>0.53659748501755822</v>
      </c>
      <c r="DK64" s="43" cm="1">
        <f t="array" aca="1" ref="DK64" ca="1">IFERROR(INDEX(Forecast_Capex_Input!BJ$12:BJ$286,$Z64)
*(INDEX(Forecast_Capex_Input!$H$12:$H$286,$Z64)=Repex),0)
*$DG64</f>
        <v>0.3989231056489117</v>
      </c>
      <c r="DL64" s="43" cm="1">
        <f t="array" aca="1" ref="DL64" ca="1">IFERROR(INDEX(Forecast_Capex_Input!BK$12:BK$286,$Z64)
*(INDEX(Forecast_Capex_Input!$H$12:$H$286,$Z64)=Repex),0)
*$DG64</f>
        <v>0</v>
      </c>
      <c r="DM64" s="43" cm="1">
        <f t="array" aca="1" ref="DM64" ca="1">IFERROR(INDEX(Forecast_Capex_Input!BL$12:BL$286,$Z64)
*(INDEX(Forecast_Capex_Input!$H$12:$H$286,$Z64)=Repex),0)
*$DG64</f>
        <v>0</v>
      </c>
      <c r="DO64" s="43" t="b" cm="1">
        <f t="array" aca="1" ref="DO64" ca="1">OR($G64=Forecast_Capex_Input!$BN$8:$BN$9)</f>
        <v>0</v>
      </c>
      <c r="DP64" s="43" cm="1">
        <f t="array" aca="1" ref="DP64" ca="1">IFERROR(INDEX(Forecast_Capex_Input!BO$12:BO$286,$Z64)
*(INDEX(Forecast_Capex_Input!$H$12:$H$286,$Z64)=Repex),0)
*$DO64</f>
        <v>0</v>
      </c>
      <c r="DQ64" s="43" cm="1">
        <f t="array" aca="1" ref="DQ64" ca="1">IFERROR(INDEX(Forecast_Capex_Input!BP$12:BP$286,$Z64)
*(INDEX(Forecast_Capex_Input!$H$12:$H$286,$Z64)=Repex),0)
*$DO64</f>
        <v>0</v>
      </c>
      <c r="DR64" s="43" cm="1">
        <f t="array" aca="1" ref="DR64" ca="1">IFERROR(INDEX(Forecast_Capex_Input!BQ$12:BQ$286,$Z64)
*(INDEX(Forecast_Capex_Input!$H$12:$H$286,$Z64)=Repex),0)
*$DO64</f>
        <v>0</v>
      </c>
      <c r="DS64" s="43" cm="1">
        <f t="array" aca="1" ref="DS64" ca="1">IFERROR(INDEX(Forecast_Capex_Input!BR$12:BR$286,$Z64)
*(INDEX(Forecast_Capex_Input!$H$12:$H$286,$Z64)=Repex),0)
*$DO64</f>
        <v>0</v>
      </c>
      <c r="DT64" s="43" cm="1">
        <f t="array" aca="1" ref="DT64" ca="1">IFERROR(INDEX(Forecast_Capex_Input!BS$12:BS$286,$Z64)
*(INDEX(Forecast_Capex_Input!$H$12:$H$286,$Z64)=Repex),0)
*$DO64</f>
        <v>0</v>
      </c>
      <c r="DV64" s="43" t="b" cm="1">
        <f t="array" aca="1" ref="DV64" ca="1">OR($G64=Forecast_Capex_Input!$BU$8:$BU$10)</f>
        <v>0</v>
      </c>
      <c r="DW64" s="43" cm="1">
        <f t="array" aca="1" ref="DW64" ca="1">IFERROR(INDEX(Forecast_Capex_Input!BV$12:BV$286,$Z64)
*(INDEX(Forecast_Capex_Input!$H$12:$H$286,$Z64)=Repex),0)
*$DV64</f>
        <v>0</v>
      </c>
      <c r="DX64" s="43" cm="1">
        <f t="array" aca="1" ref="DX64" ca="1">IFERROR(INDEX(Forecast_Capex_Input!BW$12:BW$286,$Z64)
*(INDEX(Forecast_Capex_Input!$H$12:$H$286,$Z64)=Repex),0)
*$DV64</f>
        <v>0</v>
      </c>
      <c r="DY64" s="43" cm="1">
        <f t="array" aca="1" ref="DY64" ca="1">IFERROR(INDEX(Forecast_Capex_Input!BX$12:BX$286,$Z64)
*(INDEX(Forecast_Capex_Input!$H$12:$H$286,$Z64)=Repex),0)
*$DV64</f>
        <v>0</v>
      </c>
      <c r="DZ64" s="43" cm="1">
        <f t="array" aca="1" ref="DZ64" ca="1">IFERROR(INDEX(Forecast_Capex_Input!BY$12:BY$286,$Z64)
*(INDEX(Forecast_Capex_Input!$H$12:$H$286,$Z64)=Repex),0)
*$DV64</f>
        <v>0</v>
      </c>
      <c r="EA64" s="43" cm="1">
        <f t="array" aca="1" ref="EA64" ca="1">IFERROR(INDEX(Forecast_Capex_Input!BZ$12:BZ$286,$Z64)
*(INDEX(Forecast_Capex_Input!$H$12:$H$286,$Z64)=Repex),0)
*$DV64</f>
        <v>0</v>
      </c>
      <c r="EB64" s="43" cm="1">
        <f t="array" aca="1" ref="EB64" ca="1">IFERROR(INDEX(Forecast_Capex_Input!CA$12:CA$286,$Z64)
*(INDEX(Forecast_Capex_Input!$H$12:$H$286,$Z64)=Repex),0)
*$DV64</f>
        <v>0</v>
      </c>
      <c r="EC64" s="43" cm="1">
        <f t="array" aca="1" ref="EC64" ca="1">IFERROR(INDEX(Forecast_Capex_Input!CB$12:CB$286,$Z64)
*(INDEX(Forecast_Capex_Input!$H$12:$H$286,$Z64)=Repex),0)
*$DV64</f>
        <v>0</v>
      </c>
      <c r="ED64" s="43" cm="1">
        <f t="array" aca="1" ref="ED64" ca="1">IFERROR(INDEX(Forecast_Capex_Input!CC$12:CC$286,$Z64)
*(INDEX(Forecast_Capex_Input!$H$12:$H$286,$Z64)=Repex),0)
*$DV64</f>
        <v>0</v>
      </c>
      <c r="EF64" s="86" t="str">
        <f t="shared" si="11"/>
        <v>N/A</v>
      </c>
      <c r="EG64" s="28" t="str">
        <f>IFERROR(RANK(EF64,EF$11:EF$1010,0)+COUNTIF(EF$11:EF64,EF64)-1,NA)</f>
        <v>N/A</v>
      </c>
    </row>
    <row r="65" spans="3:137" x14ac:dyDescent="0.2">
      <c r="C65" s="28">
        <f t="shared" si="12"/>
        <v>55</v>
      </c>
      <c r="D65" s="9" t="str" cm="1">
        <f t="array" ref="D65">IFERROR(INDEX(Forecast_Capex_Input!$D$12:$D$286,$Z65),NA)</f>
        <v>Line 16 Marulan Avon refurb</v>
      </c>
      <c r="E65" s="24" t="b" cm="1">
        <f t="array" ref="E65">IF($Z65=NA,NA,INDEX(Forecast_Capex_Input!$E$12:$E$286,$Z65))</f>
        <v>1</v>
      </c>
      <c r="F65" s="9" t="str" cm="1">
        <f t="array" aca="1" ref="F65" ca="1">IFERROR(INDEX(General!$E$25:$E$26,$AA65),NA)</f>
        <v>Labour</v>
      </c>
      <c r="G65" s="9" t="str" cm="1">
        <f t="array" aca="1" ref="G65" ca="1">IFERROR(INDEX(Forecast_Capex_Input!$AI$11:$BB$11,$AC65),NA)</f>
        <v>Transmission Lines</v>
      </c>
      <c r="H65" s="50" cm="1">
        <f t="array" aca="1" ref="H65" ca="1">IFERROR(INDEX(Forecast_Capex_Input!$AI$12:$BB$286,$Z65,$AC65),NA)</f>
        <v>1.0000000000000002</v>
      </c>
      <c r="I65" s="150" t="str" cm="1">
        <f t="array" ref="I65">IFERROR(INDEX(Forecast_Capex_Input!$F$12:$F$286,$Z65),NA)</f>
        <v>Replacement Expenditure</v>
      </c>
      <c r="J65" s="150" t="str" cm="1">
        <f t="array" ref="J65">IFERROR(INDEX(Forecast_Capex_Input!G$12:G$286,$Z65),NA)</f>
        <v>Transmission Lines</v>
      </c>
      <c r="K65" s="150" t="str" cm="1">
        <f t="array" ref="K65">IFERROR(INDEX(Forecast_Capex_Input!H$12:H$286,$Z65),NA)</f>
        <v>Repex</v>
      </c>
      <c r="L65" s="150" t="str" cm="1">
        <f t="array" ref="L65">IFERROR(INDEX(Forecast_Capex_Input!I$12:I$286,$Z65),NA)</f>
        <v>N/A</v>
      </c>
      <c r="M65" s="150" t="str" cm="1">
        <f t="array" ref="M65">IFERROR(INDEX(Forecast_Capex_Input!J$12:J$286,$Z65),NA)</f>
        <v>N/A</v>
      </c>
      <c r="N65" s="150" t="str" cm="1">
        <f t="array" ref="N65">IFERROR(INDEX(Forecast_Capex_Input!K$12:K$286,$Z65),NA)</f>
        <v>TL - Transmission towers</v>
      </c>
      <c r="O65" s="150" t="str" cm="1">
        <f t="array" ref="O65">IFERROR(INDEX(Forecast_Capex_Input!L$12:L$286,$Z65),NA)</f>
        <v>TL - Safe and Reliable Network</v>
      </c>
      <c r="P65" s="150" t="str" cm="1">
        <f t="array" ref="P65">IFERROR(INDEX(Forecast_Capex_Input!M$12:M$286,$Z65),NA)</f>
        <v>N/A</v>
      </c>
      <c r="Q65" s="24" t="str" cm="1">
        <f t="array" ref="Q65">IFERROR(INDEX(Forecast_Capex_Input!N$12:N$286,$Z65),NA)</f>
        <v>Yes</v>
      </c>
      <c r="R65" s="190" cm="1">
        <f t="array" ref="R65">IFERROR(INDEX(Forecast_Capex_Input!O$12:O$286,$Z65),0)</f>
        <v>0</v>
      </c>
      <c r="S65" s="24" t="str" cm="1">
        <f t="array" ref="S65">IFERROR(INDEX(Forecast_Capex_Input!P$12:P$286,$Z65),0)</f>
        <v>Safety security &amp; reliability</v>
      </c>
      <c r="T65" s="150" t="str" cm="1">
        <f t="array" aca="1" ref="T65" ca="1">IFERROR(INDEX(General!$K$91:$K$110,$AC65),NA)</f>
        <v>Transmission Lines (2018 onwards)</v>
      </c>
      <c r="U65" s="43" cm="1">
        <f t="array" aca="1" ref="U65" ca="1">IFERROR(
IF($F65=General!$E$25,INDEX(Forecast_Capex_Input!S$12:S$286,$Z65),
INDEX(Forecast_Capex_Input!T$12:T$286,$Z65)),0)</f>
        <v>0.13375242272460666</v>
      </c>
      <c r="V65" s="82" t="b">
        <f>IFERROR(INDEX(Overheads!$T$19:$T$26,MATCH($I65,Overheads!$E$19:$E$26,0)),FALSE)</f>
        <v>1</v>
      </c>
      <c r="W65" s="209" t="str" cm="1">
        <f t="array" ref="W65">IFERROR(
INDEX(Forecast_Capex_Input!CN$12:CN$286,$Z65),0)</f>
        <v>FY22</v>
      </c>
      <c r="X65" s="209">
        <f>IFERROR(
MATCH($W65,General!$L$39:$S$39,0),1)</f>
        <v>2</v>
      </c>
      <c r="Z65" s="28">
        <f>IFERROR(
IF(MATCH($C65,Forecast_Capex_Input!$CI$12:$CI$286,1)+1&gt;MAX(Forecast_Capex_Input!$C$12:$C$286),NA,
MATCH($C65,Forecast_Capex_Input!$CI$12:$CI$286,1)+1),1)</f>
        <v>25</v>
      </c>
      <c r="AA65" s="28" cm="1">
        <f t="array" aca="1" ref="AA65" ca="1">IFERROR(
IF(Z64&lt;&gt;Z65,1,
IF(COUNTIF(OFFSET(AA64,0,0,-INDEX(Forecast_Capex_Input!$CG$12:$CG$286,$Z65)),AA64)=INDEX(Forecast_Capex_Input!$CG$12:$CG$286,$Z65),AA64+1,AA64)),NA)</f>
        <v>1</v>
      </c>
      <c r="AB65" s="28" cm="1">
        <f t="array" ref="AB65">IFERROR($C65-IF($Z65=1,1,INDEX(Forecast_Capex_Input!$CI$12:$CI$286,$Z65-1))+1,NA)</f>
        <v>1</v>
      </c>
      <c r="AC65" s="28" cm="1">
        <f t="array" aca="1" ref="AC65" ca="1">IFERROR(IF(AA65=1,
INDEX(Forecast_Capex_Input!$AI$10:$BB$10,SMALL(IF(INDEX(Forecast_Capex_Input!$AI$12:$BB$286,$Z65,0)&gt;0,COLUMN(Forecast_Capex_Input!$AI$10:$BB$10)-COLUMN(Forecast_Capex_Input!$AI$12)+1),ROWS(OFFSET(AC64,0,0,-$AB65)))),
OFFSET(AC64,-INDEX(Forecast_Capex_Input!$CG$12:$CG$286,$Z65)+1,0)),NA)</f>
        <v>1</v>
      </c>
      <c r="AD65" s="28">
        <f t="shared" ca="1" si="9"/>
        <v>1</v>
      </c>
      <c r="AE65" s="82" t="b">
        <f t="shared" si="13"/>
        <v>0</v>
      </c>
      <c r="AF65" s="78" t="b">
        <v>0</v>
      </c>
      <c r="AG65" s="82" t="b">
        <f t="shared" si="10"/>
        <v>1</v>
      </c>
      <c r="AI65" s="55">
        <v>8.0340947429777293E-2</v>
      </c>
      <c r="AJ65" s="55">
        <v>1.040498410318166</v>
      </c>
      <c r="AK65" s="55">
        <v>0</v>
      </c>
      <c r="AL65" s="55">
        <v>0</v>
      </c>
      <c r="AM65" s="55">
        <v>0</v>
      </c>
      <c r="AN65" s="135">
        <v>1.1208393577479434</v>
      </c>
      <c r="AP65" s="55">
        <v>7.7855571615166472E-2</v>
      </c>
      <c r="AQ65" s="55">
        <v>1.0214953725319493</v>
      </c>
      <c r="AR65" s="55">
        <v>0</v>
      </c>
      <c r="AS65" s="55">
        <v>0</v>
      </c>
      <c r="AT65" s="55">
        <v>0</v>
      </c>
      <c r="AU65" s="135">
        <v>1.0993509441471159</v>
      </c>
      <c r="AW65" s="55">
        <v>9.3855988416727456E-3</v>
      </c>
      <c r="AX65" s="55">
        <v>0.11541158643134576</v>
      </c>
      <c r="AY65" s="55">
        <v>0</v>
      </c>
      <c r="AZ65" s="55">
        <v>0</v>
      </c>
      <c r="BA65" s="55">
        <v>0</v>
      </c>
      <c r="BB65" s="135">
        <v>0.1247971852730185</v>
      </c>
      <c r="BD65" s="55">
        <v>1.827478322552244E-3</v>
      </c>
      <c r="BE65" s="55">
        <v>2.2622645178276425E-2</v>
      </c>
      <c r="BF65" s="55">
        <v>0</v>
      </c>
      <c r="BG65" s="55">
        <v>0</v>
      </c>
      <c r="BH65" s="55">
        <v>0</v>
      </c>
      <c r="BI65" s="135">
        <v>2.4450123500828667E-2</v>
      </c>
      <c r="BK65" s="55">
        <v>8.9068648779391454E-2</v>
      </c>
      <c r="BL65" s="55">
        <v>1.1595296041415717</v>
      </c>
      <c r="BM65" s="55">
        <v>0</v>
      </c>
      <c r="BN65" s="55">
        <v>0</v>
      </c>
      <c r="BO65" s="55">
        <v>0</v>
      </c>
      <c r="BP65" s="135">
        <v>1.2485982529209632</v>
      </c>
      <c r="BR65" s="147">
        <v>0</v>
      </c>
      <c r="BS65" s="147">
        <v>1</v>
      </c>
      <c r="BT65" s="147">
        <v>0</v>
      </c>
      <c r="BU65" s="147">
        <v>0</v>
      </c>
      <c r="BV65" s="147">
        <v>0</v>
      </c>
      <c r="BX65" s="55">
        <v>0</v>
      </c>
      <c r="BY65" s="55">
        <v>1.1208393577479434</v>
      </c>
      <c r="BZ65" s="55">
        <v>0</v>
      </c>
      <c r="CA65" s="55">
        <v>0</v>
      </c>
      <c r="CB65" s="55">
        <v>0</v>
      </c>
      <c r="CC65" s="135">
        <v>1.1208393577479434</v>
      </c>
      <c r="CE65" s="55">
        <v>0</v>
      </c>
      <c r="CF65" s="55">
        <v>1.0993509441471159</v>
      </c>
      <c r="CG65" s="55">
        <v>0</v>
      </c>
      <c r="CH65" s="55">
        <v>0</v>
      </c>
      <c r="CI65" s="55">
        <v>0</v>
      </c>
      <c r="CJ65" s="135">
        <v>1.0993509441471159</v>
      </c>
      <c r="CL65" s="55">
        <v>0</v>
      </c>
      <c r="CM65" s="55">
        <v>0.1247971852730185</v>
      </c>
      <c r="CN65" s="55">
        <v>0</v>
      </c>
      <c r="CO65" s="55">
        <v>0</v>
      </c>
      <c r="CP65" s="55">
        <v>0</v>
      </c>
      <c r="CQ65" s="135">
        <v>0.1247971852730185</v>
      </c>
      <c r="CS65" s="67">
        <v>0</v>
      </c>
      <c r="CT65" s="67">
        <v>2.4450123500828667E-2</v>
      </c>
      <c r="CU65" s="67">
        <v>0</v>
      </c>
      <c r="CV65" s="67">
        <v>0</v>
      </c>
      <c r="CW65" s="67">
        <v>0</v>
      </c>
      <c r="CX65" s="135">
        <v>2.4450123500828667E-2</v>
      </c>
      <c r="CZ65" s="55">
        <v>0</v>
      </c>
      <c r="DA65" s="55">
        <v>1.2485982529209632</v>
      </c>
      <c r="DB65" s="55">
        <v>0</v>
      </c>
      <c r="DC65" s="55">
        <v>0</v>
      </c>
      <c r="DD65" s="55">
        <v>0</v>
      </c>
      <c r="DE65" s="135">
        <v>1.2485982529209632</v>
      </c>
      <c r="DG65" s="43" t="b" cm="1">
        <f t="array" aca="1" ref="DG65" ca="1">OR($G65=Forecast_Capex_Input!$BF$8:$BF$10)</f>
        <v>1</v>
      </c>
      <c r="DH65" s="43" cm="1">
        <f t="array" aca="1" ref="DH65" ca="1">IFERROR(INDEX(Forecast_Capex_Input!BG$12:BG$286,$Z65)
*(INDEX(Forecast_Capex_Input!$H$12:$H$286,$Z65)=Repex),0)
*$DG65</f>
        <v>0</v>
      </c>
      <c r="DI65" s="43" cm="1">
        <f t="array" aca="1" ref="DI65" ca="1">IFERROR(INDEX(Forecast_Capex_Input!BH$12:BH$286,$Z65)
*(INDEX(Forecast_Capex_Input!$H$12:$H$286,$Z65)=Repex),0)
*$DG65</f>
        <v>0.21511886414066164</v>
      </c>
      <c r="DJ65" s="43" cm="1">
        <f t="array" aca="1" ref="DJ65" ca="1">IFERROR(INDEX(Forecast_Capex_Input!BI$12:BI$286,$Z65)
*(INDEX(Forecast_Capex_Input!$H$12:$H$286,$Z65)=Repex),0)
*$DG65</f>
        <v>0.47102370010018974</v>
      </c>
      <c r="DK65" s="43" cm="1">
        <f t="array" aca="1" ref="DK65" ca="1">IFERROR(INDEX(Forecast_Capex_Input!BJ$12:BJ$286,$Z65)
*(INDEX(Forecast_Capex_Input!$H$12:$H$286,$Z65)=Repex),0)
*$DG65</f>
        <v>0.31385743575914865</v>
      </c>
      <c r="DL65" s="43" cm="1">
        <f t="array" aca="1" ref="DL65" ca="1">IFERROR(INDEX(Forecast_Capex_Input!BK$12:BK$286,$Z65)
*(INDEX(Forecast_Capex_Input!$H$12:$H$286,$Z65)=Repex),0)
*$DG65</f>
        <v>0</v>
      </c>
      <c r="DM65" s="43" cm="1">
        <f t="array" aca="1" ref="DM65" ca="1">IFERROR(INDEX(Forecast_Capex_Input!BL$12:BL$286,$Z65)
*(INDEX(Forecast_Capex_Input!$H$12:$H$286,$Z65)=Repex),0)
*$DG65</f>
        <v>0</v>
      </c>
      <c r="DO65" s="43" t="b" cm="1">
        <f t="array" aca="1" ref="DO65" ca="1">OR($G65=Forecast_Capex_Input!$BN$8:$BN$9)</f>
        <v>0</v>
      </c>
      <c r="DP65" s="43" cm="1">
        <f t="array" aca="1" ref="DP65" ca="1">IFERROR(INDEX(Forecast_Capex_Input!BO$12:BO$286,$Z65)
*(INDEX(Forecast_Capex_Input!$H$12:$H$286,$Z65)=Repex),0)
*$DO65</f>
        <v>0</v>
      </c>
      <c r="DQ65" s="43" cm="1">
        <f t="array" aca="1" ref="DQ65" ca="1">IFERROR(INDEX(Forecast_Capex_Input!BP$12:BP$286,$Z65)
*(INDEX(Forecast_Capex_Input!$H$12:$H$286,$Z65)=Repex),0)
*$DO65</f>
        <v>0</v>
      </c>
      <c r="DR65" s="43" cm="1">
        <f t="array" aca="1" ref="DR65" ca="1">IFERROR(INDEX(Forecast_Capex_Input!BQ$12:BQ$286,$Z65)
*(INDEX(Forecast_Capex_Input!$H$12:$H$286,$Z65)=Repex),0)
*$DO65</f>
        <v>0</v>
      </c>
      <c r="DS65" s="43" cm="1">
        <f t="array" aca="1" ref="DS65" ca="1">IFERROR(INDEX(Forecast_Capex_Input!BR$12:BR$286,$Z65)
*(INDEX(Forecast_Capex_Input!$H$12:$H$286,$Z65)=Repex),0)
*$DO65</f>
        <v>0</v>
      </c>
      <c r="DT65" s="43" cm="1">
        <f t="array" aca="1" ref="DT65" ca="1">IFERROR(INDEX(Forecast_Capex_Input!BS$12:BS$286,$Z65)
*(INDEX(Forecast_Capex_Input!$H$12:$H$286,$Z65)=Repex),0)
*$DO65</f>
        <v>0</v>
      </c>
      <c r="DV65" s="43" t="b" cm="1">
        <f t="array" aca="1" ref="DV65" ca="1">OR($G65=Forecast_Capex_Input!$BU$8:$BU$10)</f>
        <v>0</v>
      </c>
      <c r="DW65" s="43" cm="1">
        <f t="array" aca="1" ref="DW65" ca="1">IFERROR(INDEX(Forecast_Capex_Input!BV$12:BV$286,$Z65)
*(INDEX(Forecast_Capex_Input!$H$12:$H$286,$Z65)=Repex),0)
*$DV65</f>
        <v>0</v>
      </c>
      <c r="DX65" s="43" cm="1">
        <f t="array" aca="1" ref="DX65" ca="1">IFERROR(INDEX(Forecast_Capex_Input!BW$12:BW$286,$Z65)
*(INDEX(Forecast_Capex_Input!$H$12:$H$286,$Z65)=Repex),0)
*$DV65</f>
        <v>0</v>
      </c>
      <c r="DY65" s="43" cm="1">
        <f t="array" aca="1" ref="DY65" ca="1">IFERROR(INDEX(Forecast_Capex_Input!BX$12:BX$286,$Z65)
*(INDEX(Forecast_Capex_Input!$H$12:$H$286,$Z65)=Repex),0)
*$DV65</f>
        <v>0</v>
      </c>
      <c r="DZ65" s="43" cm="1">
        <f t="array" aca="1" ref="DZ65" ca="1">IFERROR(INDEX(Forecast_Capex_Input!BY$12:BY$286,$Z65)
*(INDEX(Forecast_Capex_Input!$H$12:$H$286,$Z65)=Repex),0)
*$DV65</f>
        <v>0</v>
      </c>
      <c r="EA65" s="43" cm="1">
        <f t="array" aca="1" ref="EA65" ca="1">IFERROR(INDEX(Forecast_Capex_Input!BZ$12:BZ$286,$Z65)
*(INDEX(Forecast_Capex_Input!$H$12:$H$286,$Z65)=Repex),0)
*$DV65</f>
        <v>0</v>
      </c>
      <c r="EB65" s="43" cm="1">
        <f t="array" aca="1" ref="EB65" ca="1">IFERROR(INDEX(Forecast_Capex_Input!CA$12:CA$286,$Z65)
*(INDEX(Forecast_Capex_Input!$H$12:$H$286,$Z65)=Repex),0)
*$DV65</f>
        <v>0</v>
      </c>
      <c r="EC65" s="43" cm="1">
        <f t="array" aca="1" ref="EC65" ca="1">IFERROR(INDEX(Forecast_Capex_Input!CB$12:CB$286,$Z65)
*(INDEX(Forecast_Capex_Input!$H$12:$H$286,$Z65)=Repex),0)
*$DV65</f>
        <v>0</v>
      </c>
      <c r="ED65" s="43" cm="1">
        <f t="array" aca="1" ref="ED65" ca="1">IFERROR(INDEX(Forecast_Capex_Input!CC$12:CC$286,$Z65)
*(INDEX(Forecast_Capex_Input!$H$12:$H$286,$Z65)=Repex),0)
*$DV65</f>
        <v>0</v>
      </c>
      <c r="EF65" s="86" t="str">
        <f t="shared" si="11"/>
        <v>N/A</v>
      </c>
      <c r="EG65" s="28" t="str">
        <f>IFERROR(RANK(EF65,EF$11:EF$1010,0)+COUNTIF(EF$11:EF65,EF65)-1,NA)</f>
        <v>N/A</v>
      </c>
    </row>
    <row r="66" spans="3:137" x14ac:dyDescent="0.2">
      <c r="C66" s="28">
        <f t="shared" si="12"/>
        <v>56</v>
      </c>
      <c r="D66" s="9" t="str" cm="1">
        <f t="array" ref="D66">IFERROR(INDEX(Forecast_Capex_Input!$D$12:$D$286,$Z66),NA)</f>
        <v>Line 16 Marulan Avon refurb</v>
      </c>
      <c r="E66" s="24" t="b" cm="1">
        <f t="array" ref="E66">IF($Z66=NA,NA,INDEX(Forecast_Capex_Input!$E$12:$E$286,$Z66))</f>
        <v>1</v>
      </c>
      <c r="F66" s="9" t="str" cm="1">
        <f t="array" aca="1" ref="F66" ca="1">IFERROR(INDEX(General!$E$25:$E$26,$AA66),NA)</f>
        <v>Non-Labour</v>
      </c>
      <c r="G66" s="9" t="str" cm="1">
        <f t="array" aca="1" ref="G66" ca="1">IFERROR(INDEX(Forecast_Capex_Input!$AI$11:$BB$11,$AC66),NA)</f>
        <v>Transmission Lines</v>
      </c>
      <c r="H66" s="50" cm="1">
        <f t="array" aca="1" ref="H66" ca="1">IFERROR(INDEX(Forecast_Capex_Input!$AI$12:$BB$286,$Z66,$AC66),NA)</f>
        <v>1.0000000000000002</v>
      </c>
      <c r="I66" s="150" t="str" cm="1">
        <f t="array" ref="I66">IFERROR(INDEX(Forecast_Capex_Input!$F$12:$F$286,$Z66),NA)</f>
        <v>Replacement Expenditure</v>
      </c>
      <c r="J66" s="150" t="str" cm="1">
        <f t="array" ref="J66">IFERROR(INDEX(Forecast_Capex_Input!G$12:G$286,$Z66),NA)</f>
        <v>Transmission Lines</v>
      </c>
      <c r="K66" s="150" t="str" cm="1">
        <f t="array" ref="K66">IFERROR(INDEX(Forecast_Capex_Input!H$12:H$286,$Z66),NA)</f>
        <v>Repex</v>
      </c>
      <c r="L66" s="150" t="str" cm="1">
        <f t="array" ref="L66">IFERROR(INDEX(Forecast_Capex_Input!I$12:I$286,$Z66),NA)</f>
        <v>N/A</v>
      </c>
      <c r="M66" s="150" t="str" cm="1">
        <f t="array" ref="M66">IFERROR(INDEX(Forecast_Capex_Input!J$12:J$286,$Z66),NA)</f>
        <v>N/A</v>
      </c>
      <c r="N66" s="150" t="str" cm="1">
        <f t="array" ref="N66">IFERROR(INDEX(Forecast_Capex_Input!K$12:K$286,$Z66),NA)</f>
        <v>TL - Transmission towers</v>
      </c>
      <c r="O66" s="150" t="str" cm="1">
        <f t="array" ref="O66">IFERROR(INDEX(Forecast_Capex_Input!L$12:L$286,$Z66),NA)</f>
        <v>TL - Safe and Reliable Network</v>
      </c>
      <c r="P66" s="150" t="str" cm="1">
        <f t="array" ref="P66">IFERROR(INDEX(Forecast_Capex_Input!M$12:M$286,$Z66),NA)</f>
        <v>N/A</v>
      </c>
      <c r="Q66" s="24" t="str" cm="1">
        <f t="array" ref="Q66">IFERROR(INDEX(Forecast_Capex_Input!N$12:N$286,$Z66),NA)</f>
        <v>Yes</v>
      </c>
      <c r="R66" s="190" cm="1">
        <f t="array" ref="R66">IFERROR(INDEX(Forecast_Capex_Input!O$12:O$286,$Z66),0)</f>
        <v>0</v>
      </c>
      <c r="S66" s="24" t="str" cm="1">
        <f t="array" ref="S66">IFERROR(INDEX(Forecast_Capex_Input!P$12:P$286,$Z66),0)</f>
        <v>Safety security &amp; reliability</v>
      </c>
      <c r="T66" s="150" t="str" cm="1">
        <f t="array" aca="1" ref="T66" ca="1">IFERROR(INDEX(General!$K$91:$K$110,$AC66),NA)</f>
        <v>Transmission Lines (2018 onwards)</v>
      </c>
      <c r="U66" s="43" cm="1">
        <f t="array" aca="1" ref="U66" ca="1">IFERROR(
IF($F66=General!$E$25,INDEX(Forecast_Capex_Input!S$12:S$286,$Z66),
INDEX(Forecast_Capex_Input!T$12:T$286,$Z66)),0)</f>
        <v>0.86624757727539337</v>
      </c>
      <c r="V66" s="82" t="b">
        <f>IFERROR(INDEX(Overheads!$T$19:$T$26,MATCH($I66,Overheads!$E$19:$E$26,0)),FALSE)</f>
        <v>1</v>
      </c>
      <c r="W66" s="209" t="str" cm="1">
        <f t="array" ref="W66">IFERROR(
INDEX(Forecast_Capex_Input!CN$12:CN$286,$Z66),0)</f>
        <v>FY22</v>
      </c>
      <c r="X66" s="209">
        <f>IFERROR(
MATCH($W66,General!$L$39:$S$39,0),1)</f>
        <v>2</v>
      </c>
      <c r="Z66" s="28">
        <f>IFERROR(
IF(MATCH($C66,Forecast_Capex_Input!$CI$12:$CI$286,1)+1&gt;MAX(Forecast_Capex_Input!$C$12:$C$286),NA,
MATCH($C66,Forecast_Capex_Input!$CI$12:$CI$286,1)+1),1)</f>
        <v>25</v>
      </c>
      <c r="AA66" s="28" cm="1">
        <f t="array" aca="1" ref="AA66" ca="1">IFERROR(
IF(Z65&lt;&gt;Z66,1,
IF(COUNTIF(OFFSET(AA65,0,0,-INDEX(Forecast_Capex_Input!$CG$12:$CG$286,$Z66)),AA65)=INDEX(Forecast_Capex_Input!$CG$12:$CG$286,$Z66),AA65+1,AA65)),NA)</f>
        <v>2</v>
      </c>
      <c r="AB66" s="28" cm="1">
        <f t="array" ref="AB66">IFERROR($C66-IF($Z66=1,1,INDEX(Forecast_Capex_Input!$CI$12:$CI$286,$Z66-1))+1,NA)</f>
        <v>2</v>
      </c>
      <c r="AC66" s="28" cm="1">
        <f t="array" aca="1" ref="AC66" ca="1">IFERROR(IF(AA66=1,
INDEX(Forecast_Capex_Input!$AI$10:$BB$10,SMALL(IF(INDEX(Forecast_Capex_Input!$AI$12:$BB$286,$Z66,0)&gt;0,COLUMN(Forecast_Capex_Input!$AI$10:$BB$10)-COLUMN(Forecast_Capex_Input!$AI$12)+1),ROWS(OFFSET(AC65,0,0,-$AB66)))),
OFFSET(AC65,-INDEX(Forecast_Capex_Input!$CG$12:$CG$286,$Z66)+1,0)),NA)</f>
        <v>1</v>
      </c>
      <c r="AD66" s="28">
        <f t="shared" ca="1" si="9"/>
        <v>2</v>
      </c>
      <c r="AE66" s="82" t="b">
        <f t="shared" si="13"/>
        <v>0</v>
      </c>
      <c r="AF66" s="78" t="b">
        <v>0</v>
      </c>
      <c r="AG66" s="82" t="b">
        <f t="shared" si="10"/>
        <v>1</v>
      </c>
      <c r="AI66" s="55">
        <v>0.52032815293633394</v>
      </c>
      <c r="AJ66" s="55">
        <v>6.7387880438833392</v>
      </c>
      <c r="AK66" s="55">
        <v>0</v>
      </c>
      <c r="AL66" s="55">
        <v>0</v>
      </c>
      <c r="AM66" s="55">
        <v>0</v>
      </c>
      <c r="AN66" s="135">
        <v>7.2591161968196731</v>
      </c>
      <c r="AP66" s="55">
        <v>0.52032815293633394</v>
      </c>
      <c r="AQ66" s="55">
        <v>6.7387880438833392</v>
      </c>
      <c r="AR66" s="55">
        <v>0</v>
      </c>
      <c r="AS66" s="55">
        <v>0</v>
      </c>
      <c r="AT66" s="55">
        <v>0</v>
      </c>
      <c r="AU66" s="135">
        <v>7.2591161968196731</v>
      </c>
      <c r="AW66" s="55">
        <v>6.2726291878353366E-2</v>
      </c>
      <c r="AX66" s="55">
        <v>0.76136832303157231</v>
      </c>
      <c r="AY66" s="55">
        <v>0</v>
      </c>
      <c r="AZ66" s="55">
        <v>0</v>
      </c>
      <c r="BA66" s="55">
        <v>0</v>
      </c>
      <c r="BB66" s="135">
        <v>0.82409461490992564</v>
      </c>
      <c r="BD66" s="55">
        <v>1.2213492244395304E-2</v>
      </c>
      <c r="BE66" s="55">
        <v>0.1492412153277925</v>
      </c>
      <c r="BF66" s="55">
        <v>0</v>
      </c>
      <c r="BG66" s="55">
        <v>0</v>
      </c>
      <c r="BH66" s="55">
        <v>0</v>
      </c>
      <c r="BI66" s="135">
        <v>0.1614547075721878</v>
      </c>
      <c r="BK66" s="55">
        <v>0.59526793705908254</v>
      </c>
      <c r="BL66" s="55">
        <v>7.6493975822427043</v>
      </c>
      <c r="BM66" s="55">
        <v>0</v>
      </c>
      <c r="BN66" s="55">
        <v>0</v>
      </c>
      <c r="BO66" s="55">
        <v>0</v>
      </c>
      <c r="BP66" s="135">
        <v>8.2446655193017868</v>
      </c>
      <c r="BR66" s="147">
        <v>0</v>
      </c>
      <c r="BS66" s="147">
        <v>1</v>
      </c>
      <c r="BT66" s="147">
        <v>0</v>
      </c>
      <c r="BU66" s="147">
        <v>0</v>
      </c>
      <c r="BV66" s="147">
        <v>0</v>
      </c>
      <c r="BX66" s="55">
        <v>0</v>
      </c>
      <c r="BY66" s="55">
        <v>7.2591161968196731</v>
      </c>
      <c r="BZ66" s="55">
        <v>0</v>
      </c>
      <c r="CA66" s="55">
        <v>0</v>
      </c>
      <c r="CB66" s="55">
        <v>0</v>
      </c>
      <c r="CC66" s="135">
        <v>7.2591161968196731</v>
      </c>
      <c r="CE66" s="55">
        <v>0</v>
      </c>
      <c r="CF66" s="55">
        <v>7.2591161968196731</v>
      </c>
      <c r="CG66" s="55">
        <v>0</v>
      </c>
      <c r="CH66" s="55">
        <v>0</v>
      </c>
      <c r="CI66" s="55">
        <v>0</v>
      </c>
      <c r="CJ66" s="135">
        <v>7.2591161968196731</v>
      </c>
      <c r="CL66" s="55">
        <v>0</v>
      </c>
      <c r="CM66" s="55">
        <v>0.82409461490992564</v>
      </c>
      <c r="CN66" s="55">
        <v>0</v>
      </c>
      <c r="CO66" s="55">
        <v>0</v>
      </c>
      <c r="CP66" s="55">
        <v>0</v>
      </c>
      <c r="CQ66" s="135">
        <v>0.82409461490992564</v>
      </c>
      <c r="CS66" s="67">
        <v>0</v>
      </c>
      <c r="CT66" s="67">
        <v>0.1614547075721878</v>
      </c>
      <c r="CU66" s="67">
        <v>0</v>
      </c>
      <c r="CV66" s="67">
        <v>0</v>
      </c>
      <c r="CW66" s="67">
        <v>0</v>
      </c>
      <c r="CX66" s="135">
        <v>0.1614547075721878</v>
      </c>
      <c r="CZ66" s="55">
        <v>0</v>
      </c>
      <c r="DA66" s="55">
        <v>8.2446655193017868</v>
      </c>
      <c r="DB66" s="55">
        <v>0</v>
      </c>
      <c r="DC66" s="55">
        <v>0</v>
      </c>
      <c r="DD66" s="55">
        <v>0</v>
      </c>
      <c r="DE66" s="135">
        <v>8.2446655193017868</v>
      </c>
      <c r="DG66" s="43" t="b" cm="1">
        <f t="array" aca="1" ref="DG66" ca="1">OR($G66=Forecast_Capex_Input!$BF$8:$BF$10)</f>
        <v>1</v>
      </c>
      <c r="DH66" s="43" cm="1">
        <f t="array" aca="1" ref="DH66" ca="1">IFERROR(INDEX(Forecast_Capex_Input!BG$12:BG$286,$Z66)
*(INDEX(Forecast_Capex_Input!$H$12:$H$286,$Z66)=Repex),0)
*$DG66</f>
        <v>0</v>
      </c>
      <c r="DI66" s="43" cm="1">
        <f t="array" aca="1" ref="DI66" ca="1">IFERROR(INDEX(Forecast_Capex_Input!BH$12:BH$286,$Z66)
*(INDEX(Forecast_Capex_Input!$H$12:$H$286,$Z66)=Repex),0)
*$DG66</f>
        <v>0.21511886414066164</v>
      </c>
      <c r="DJ66" s="43" cm="1">
        <f t="array" aca="1" ref="DJ66" ca="1">IFERROR(INDEX(Forecast_Capex_Input!BI$12:BI$286,$Z66)
*(INDEX(Forecast_Capex_Input!$H$12:$H$286,$Z66)=Repex),0)
*$DG66</f>
        <v>0.47102370010018974</v>
      </c>
      <c r="DK66" s="43" cm="1">
        <f t="array" aca="1" ref="DK66" ca="1">IFERROR(INDEX(Forecast_Capex_Input!BJ$12:BJ$286,$Z66)
*(INDEX(Forecast_Capex_Input!$H$12:$H$286,$Z66)=Repex),0)
*$DG66</f>
        <v>0.31385743575914865</v>
      </c>
      <c r="DL66" s="43" cm="1">
        <f t="array" aca="1" ref="DL66" ca="1">IFERROR(INDEX(Forecast_Capex_Input!BK$12:BK$286,$Z66)
*(INDEX(Forecast_Capex_Input!$H$12:$H$286,$Z66)=Repex),0)
*$DG66</f>
        <v>0</v>
      </c>
      <c r="DM66" s="43" cm="1">
        <f t="array" aca="1" ref="DM66" ca="1">IFERROR(INDEX(Forecast_Capex_Input!BL$12:BL$286,$Z66)
*(INDEX(Forecast_Capex_Input!$H$12:$H$286,$Z66)=Repex),0)
*$DG66</f>
        <v>0</v>
      </c>
      <c r="DO66" s="43" t="b" cm="1">
        <f t="array" aca="1" ref="DO66" ca="1">OR($G66=Forecast_Capex_Input!$BN$8:$BN$9)</f>
        <v>0</v>
      </c>
      <c r="DP66" s="43" cm="1">
        <f t="array" aca="1" ref="DP66" ca="1">IFERROR(INDEX(Forecast_Capex_Input!BO$12:BO$286,$Z66)
*(INDEX(Forecast_Capex_Input!$H$12:$H$286,$Z66)=Repex),0)
*$DO66</f>
        <v>0</v>
      </c>
      <c r="DQ66" s="43" cm="1">
        <f t="array" aca="1" ref="DQ66" ca="1">IFERROR(INDEX(Forecast_Capex_Input!BP$12:BP$286,$Z66)
*(INDEX(Forecast_Capex_Input!$H$12:$H$286,$Z66)=Repex),0)
*$DO66</f>
        <v>0</v>
      </c>
      <c r="DR66" s="43" cm="1">
        <f t="array" aca="1" ref="DR66" ca="1">IFERROR(INDEX(Forecast_Capex_Input!BQ$12:BQ$286,$Z66)
*(INDEX(Forecast_Capex_Input!$H$12:$H$286,$Z66)=Repex),0)
*$DO66</f>
        <v>0</v>
      </c>
      <c r="DS66" s="43" cm="1">
        <f t="array" aca="1" ref="DS66" ca="1">IFERROR(INDEX(Forecast_Capex_Input!BR$12:BR$286,$Z66)
*(INDEX(Forecast_Capex_Input!$H$12:$H$286,$Z66)=Repex),0)
*$DO66</f>
        <v>0</v>
      </c>
      <c r="DT66" s="43" cm="1">
        <f t="array" aca="1" ref="DT66" ca="1">IFERROR(INDEX(Forecast_Capex_Input!BS$12:BS$286,$Z66)
*(INDEX(Forecast_Capex_Input!$H$12:$H$286,$Z66)=Repex),0)
*$DO66</f>
        <v>0</v>
      </c>
      <c r="DV66" s="43" t="b" cm="1">
        <f t="array" aca="1" ref="DV66" ca="1">OR($G66=Forecast_Capex_Input!$BU$8:$BU$10)</f>
        <v>0</v>
      </c>
      <c r="DW66" s="43" cm="1">
        <f t="array" aca="1" ref="DW66" ca="1">IFERROR(INDEX(Forecast_Capex_Input!BV$12:BV$286,$Z66)
*(INDEX(Forecast_Capex_Input!$H$12:$H$286,$Z66)=Repex),0)
*$DV66</f>
        <v>0</v>
      </c>
      <c r="DX66" s="43" cm="1">
        <f t="array" aca="1" ref="DX66" ca="1">IFERROR(INDEX(Forecast_Capex_Input!BW$12:BW$286,$Z66)
*(INDEX(Forecast_Capex_Input!$H$12:$H$286,$Z66)=Repex),0)
*$DV66</f>
        <v>0</v>
      </c>
      <c r="DY66" s="43" cm="1">
        <f t="array" aca="1" ref="DY66" ca="1">IFERROR(INDEX(Forecast_Capex_Input!BX$12:BX$286,$Z66)
*(INDEX(Forecast_Capex_Input!$H$12:$H$286,$Z66)=Repex),0)
*$DV66</f>
        <v>0</v>
      </c>
      <c r="DZ66" s="43" cm="1">
        <f t="array" aca="1" ref="DZ66" ca="1">IFERROR(INDEX(Forecast_Capex_Input!BY$12:BY$286,$Z66)
*(INDEX(Forecast_Capex_Input!$H$12:$H$286,$Z66)=Repex),0)
*$DV66</f>
        <v>0</v>
      </c>
      <c r="EA66" s="43" cm="1">
        <f t="array" aca="1" ref="EA66" ca="1">IFERROR(INDEX(Forecast_Capex_Input!BZ$12:BZ$286,$Z66)
*(INDEX(Forecast_Capex_Input!$H$12:$H$286,$Z66)=Repex),0)
*$DV66</f>
        <v>0</v>
      </c>
      <c r="EB66" s="43" cm="1">
        <f t="array" aca="1" ref="EB66" ca="1">IFERROR(INDEX(Forecast_Capex_Input!CA$12:CA$286,$Z66)
*(INDEX(Forecast_Capex_Input!$H$12:$H$286,$Z66)=Repex),0)
*$DV66</f>
        <v>0</v>
      </c>
      <c r="EC66" s="43" cm="1">
        <f t="array" aca="1" ref="EC66" ca="1">IFERROR(INDEX(Forecast_Capex_Input!CB$12:CB$286,$Z66)
*(INDEX(Forecast_Capex_Input!$H$12:$H$286,$Z66)=Repex),0)
*$DV66</f>
        <v>0</v>
      </c>
      <c r="ED66" s="43" cm="1">
        <f t="array" aca="1" ref="ED66" ca="1">IFERROR(INDEX(Forecast_Capex_Input!CC$12:CC$286,$Z66)
*(INDEX(Forecast_Capex_Input!$H$12:$H$286,$Z66)=Repex),0)
*$DV66</f>
        <v>0</v>
      </c>
      <c r="EF66" s="86" t="str">
        <f t="shared" si="11"/>
        <v>N/A</v>
      </c>
      <c r="EG66" s="28" t="str">
        <f>IFERROR(RANK(EF66,EF$11:EF$1010,0)+COUNTIF(EF$11:EF66,EF66)-1,NA)</f>
        <v>N/A</v>
      </c>
    </row>
    <row r="67" spans="3:137" x14ac:dyDescent="0.2">
      <c r="C67" s="28">
        <f t="shared" si="12"/>
        <v>57</v>
      </c>
      <c r="D67" s="9" t="str" cm="1">
        <f t="array" ref="D67">IFERROR(INDEX(Forecast_Capex_Input!$D$12:$D$286,$Z67),NA)</f>
        <v>Line 24/90 Refurbishment</v>
      </c>
      <c r="E67" s="24" t="b" cm="1">
        <f t="array" ref="E67">IF($Z67=NA,NA,INDEX(Forecast_Capex_Input!$E$12:$E$286,$Z67))</f>
        <v>1</v>
      </c>
      <c r="F67" s="9" t="str" cm="1">
        <f t="array" aca="1" ref="F67" ca="1">IFERROR(INDEX(General!$E$25:$E$26,$AA67),NA)</f>
        <v>Labour</v>
      </c>
      <c r="G67" s="9" t="str" cm="1">
        <f t="array" aca="1" ref="G67" ca="1">IFERROR(INDEX(Forecast_Capex_Input!$AI$11:$BB$11,$AC67),NA)</f>
        <v>Transmission Lines</v>
      </c>
      <c r="H67" s="50" cm="1">
        <f t="array" aca="1" ref="H67" ca="1">IFERROR(INDEX(Forecast_Capex_Input!$AI$12:$BB$286,$Z67,$AC67),NA)</f>
        <v>1</v>
      </c>
      <c r="I67" s="150" t="str" cm="1">
        <f t="array" ref="I67">IFERROR(INDEX(Forecast_Capex_Input!$F$12:$F$286,$Z67),NA)</f>
        <v>Replacement Expenditure</v>
      </c>
      <c r="J67" s="150" t="str" cm="1">
        <f t="array" ref="J67">IFERROR(INDEX(Forecast_Capex_Input!G$12:G$286,$Z67),NA)</f>
        <v>Transmission Lines</v>
      </c>
      <c r="K67" s="150" t="str" cm="1">
        <f t="array" ref="K67">IFERROR(INDEX(Forecast_Capex_Input!H$12:H$286,$Z67),NA)</f>
        <v>Repex</v>
      </c>
      <c r="L67" s="150" t="str" cm="1">
        <f t="array" ref="L67">IFERROR(INDEX(Forecast_Capex_Input!I$12:I$286,$Z67),NA)</f>
        <v>N/A</v>
      </c>
      <c r="M67" s="150" t="str" cm="1">
        <f t="array" ref="M67">IFERROR(INDEX(Forecast_Capex_Input!J$12:J$286,$Z67),NA)</f>
        <v>N/A</v>
      </c>
      <c r="N67" s="150" t="str" cm="1">
        <f t="array" ref="N67">IFERROR(INDEX(Forecast_Capex_Input!K$12:K$286,$Z67),NA)</f>
        <v>TL - Transmission towers</v>
      </c>
      <c r="O67" s="150" t="str" cm="1">
        <f t="array" ref="O67">IFERROR(INDEX(Forecast_Capex_Input!L$12:L$286,$Z67),NA)</f>
        <v>TL - Safe and Reliable Network</v>
      </c>
      <c r="P67" s="150" t="str" cm="1">
        <f t="array" ref="P67">IFERROR(INDEX(Forecast_Capex_Input!M$12:M$286,$Z67),NA)</f>
        <v>N/A</v>
      </c>
      <c r="Q67" s="24" t="str" cm="1">
        <f t="array" ref="Q67">IFERROR(INDEX(Forecast_Capex_Input!N$12:N$286,$Z67),NA)</f>
        <v>No</v>
      </c>
      <c r="R67" s="190" cm="1">
        <f t="array" ref="R67">IFERROR(INDEX(Forecast_Capex_Input!O$12:O$286,$Z67),0)</f>
        <v>0</v>
      </c>
      <c r="S67" s="24" t="str" cm="1">
        <f t="array" ref="S67">IFERROR(INDEX(Forecast_Capex_Input!P$12:P$286,$Z67),0)</f>
        <v>Safety security &amp; reliability</v>
      </c>
      <c r="T67" s="150" t="str" cm="1">
        <f t="array" aca="1" ref="T67" ca="1">IFERROR(INDEX(General!$K$91:$K$110,$AC67),NA)</f>
        <v>Transmission Lines (2018 onwards)</v>
      </c>
      <c r="U67" s="43" cm="1">
        <f t="array" aca="1" ref="U67" ca="1">IFERROR(
IF($F67=General!$E$25,INDEX(Forecast_Capex_Input!S$12:S$286,$Z67),
INDEX(Forecast_Capex_Input!T$12:T$286,$Z67)),0)</f>
        <v>0.25296991294164728</v>
      </c>
      <c r="V67" s="82" t="b">
        <f>IFERROR(INDEX(Overheads!$T$19:$T$26,MATCH($I67,Overheads!$E$19:$E$26,0)),FALSE)</f>
        <v>1</v>
      </c>
      <c r="W67" s="209" t="str" cm="1">
        <f t="array" ref="W67">IFERROR(
INDEX(Forecast_Capex_Input!CN$12:CN$286,$Z67),0)</f>
        <v>FY22</v>
      </c>
      <c r="X67" s="209">
        <f>IFERROR(
MATCH($W67,General!$L$39:$S$39,0),1)</f>
        <v>2</v>
      </c>
      <c r="Z67" s="28">
        <f>IFERROR(
IF(MATCH($C67,Forecast_Capex_Input!$CI$12:$CI$286,1)+1&gt;MAX(Forecast_Capex_Input!$C$12:$C$286),NA,
MATCH($C67,Forecast_Capex_Input!$CI$12:$CI$286,1)+1),1)</f>
        <v>26</v>
      </c>
      <c r="AA67" s="28" cm="1">
        <f t="array" aca="1" ref="AA67" ca="1">IFERROR(
IF(Z66&lt;&gt;Z67,1,
IF(COUNTIF(OFFSET(AA66,0,0,-INDEX(Forecast_Capex_Input!$CG$12:$CG$286,$Z67)),AA66)=INDEX(Forecast_Capex_Input!$CG$12:$CG$286,$Z67),AA66+1,AA66)),NA)</f>
        <v>1</v>
      </c>
      <c r="AB67" s="28" cm="1">
        <f t="array" ref="AB67">IFERROR($C67-IF($Z67=1,1,INDEX(Forecast_Capex_Input!$CI$12:$CI$286,$Z67-1))+1,NA)</f>
        <v>1</v>
      </c>
      <c r="AC67" s="28" cm="1">
        <f t="array" aca="1" ref="AC67" ca="1">IFERROR(IF(AA67=1,
INDEX(Forecast_Capex_Input!$AI$10:$BB$10,SMALL(IF(INDEX(Forecast_Capex_Input!$AI$12:$BB$286,$Z67,0)&gt;0,COLUMN(Forecast_Capex_Input!$AI$10:$BB$10)-COLUMN(Forecast_Capex_Input!$AI$12)+1),ROWS(OFFSET(AC66,0,0,-$AB67)))),
OFFSET(AC66,-INDEX(Forecast_Capex_Input!$CG$12:$CG$286,$Z67)+1,0)),NA)</f>
        <v>1</v>
      </c>
      <c r="AD67" s="28">
        <f t="shared" ca="1" si="9"/>
        <v>1</v>
      </c>
      <c r="AE67" s="82" t="b">
        <f t="shared" si="13"/>
        <v>0</v>
      </c>
      <c r="AF67" s="78" t="b">
        <v>0</v>
      </c>
      <c r="AG67" s="82" t="b">
        <f t="shared" si="10"/>
        <v>1</v>
      </c>
      <c r="AI67" s="55">
        <v>0.24735017061988773</v>
      </c>
      <c r="AJ67" s="55">
        <v>0</v>
      </c>
      <c r="AK67" s="55">
        <v>0</v>
      </c>
      <c r="AL67" s="55">
        <v>0</v>
      </c>
      <c r="AM67" s="55">
        <v>0</v>
      </c>
      <c r="AN67" s="135">
        <v>0.24735017061988773</v>
      </c>
      <c r="AP67" s="55">
        <v>0.23969830502126674</v>
      </c>
      <c r="AQ67" s="55">
        <v>0</v>
      </c>
      <c r="AR67" s="55">
        <v>0</v>
      </c>
      <c r="AS67" s="55">
        <v>0</v>
      </c>
      <c r="AT67" s="55">
        <v>0</v>
      </c>
      <c r="AU67" s="135">
        <v>0.23969830502126674</v>
      </c>
      <c r="AW67" s="55">
        <v>2.8895968358933377E-2</v>
      </c>
      <c r="AX67" s="55">
        <v>0</v>
      </c>
      <c r="AY67" s="55">
        <v>0</v>
      </c>
      <c r="AZ67" s="55">
        <v>0</v>
      </c>
      <c r="BA67" s="55">
        <v>0</v>
      </c>
      <c r="BB67" s="135">
        <v>2.8895968358933377E-2</v>
      </c>
      <c r="BD67" s="55">
        <v>5.6263597747903326E-3</v>
      </c>
      <c r="BE67" s="55">
        <v>0</v>
      </c>
      <c r="BF67" s="55">
        <v>0</v>
      </c>
      <c r="BG67" s="55">
        <v>0</v>
      </c>
      <c r="BH67" s="55">
        <v>0</v>
      </c>
      <c r="BI67" s="135">
        <v>5.6263597747903326E-3</v>
      </c>
      <c r="BK67" s="55">
        <v>0.27422063315499046</v>
      </c>
      <c r="BL67" s="55">
        <v>0</v>
      </c>
      <c r="BM67" s="55">
        <v>0</v>
      </c>
      <c r="BN67" s="55">
        <v>0</v>
      </c>
      <c r="BO67" s="55">
        <v>0</v>
      </c>
      <c r="BP67" s="135">
        <v>0.27422063315499046</v>
      </c>
      <c r="BR67" s="147">
        <v>1</v>
      </c>
      <c r="BS67" s="147">
        <v>0</v>
      </c>
      <c r="BT67" s="147">
        <v>0</v>
      </c>
      <c r="BU67" s="147">
        <v>0</v>
      </c>
      <c r="BV67" s="147">
        <v>0</v>
      </c>
      <c r="BX67" s="55">
        <v>0.24735017061988773</v>
      </c>
      <c r="BY67" s="55">
        <v>0</v>
      </c>
      <c r="BZ67" s="55">
        <v>0</v>
      </c>
      <c r="CA67" s="55">
        <v>0</v>
      </c>
      <c r="CB67" s="55">
        <v>0</v>
      </c>
      <c r="CC67" s="135">
        <v>0.24735017061988773</v>
      </c>
      <c r="CE67" s="55">
        <v>0.23969830502126674</v>
      </c>
      <c r="CF67" s="55">
        <v>0</v>
      </c>
      <c r="CG67" s="55">
        <v>0</v>
      </c>
      <c r="CH67" s="55">
        <v>0</v>
      </c>
      <c r="CI67" s="55">
        <v>0</v>
      </c>
      <c r="CJ67" s="135">
        <v>0.23969830502126674</v>
      </c>
      <c r="CL67" s="55">
        <v>2.8895968358933377E-2</v>
      </c>
      <c r="CM67" s="55">
        <v>0</v>
      </c>
      <c r="CN67" s="55">
        <v>0</v>
      </c>
      <c r="CO67" s="55">
        <v>0</v>
      </c>
      <c r="CP67" s="55">
        <v>0</v>
      </c>
      <c r="CQ67" s="135">
        <v>2.8895968358933377E-2</v>
      </c>
      <c r="CS67" s="67">
        <v>5.6263597747903326E-3</v>
      </c>
      <c r="CT67" s="67">
        <v>0</v>
      </c>
      <c r="CU67" s="67">
        <v>0</v>
      </c>
      <c r="CV67" s="67">
        <v>0</v>
      </c>
      <c r="CW67" s="67">
        <v>0</v>
      </c>
      <c r="CX67" s="135">
        <v>5.6263597747903326E-3</v>
      </c>
      <c r="CZ67" s="55">
        <v>0.27422063315499046</v>
      </c>
      <c r="DA67" s="55">
        <v>0</v>
      </c>
      <c r="DB67" s="55">
        <v>0</v>
      </c>
      <c r="DC67" s="55">
        <v>0</v>
      </c>
      <c r="DD67" s="55">
        <v>0</v>
      </c>
      <c r="DE67" s="135">
        <v>0.27422063315499046</v>
      </c>
      <c r="DG67" s="43" t="b" cm="1">
        <f t="array" aca="1" ref="DG67" ca="1">OR($G67=Forecast_Capex_Input!$BF$8:$BF$10)</f>
        <v>1</v>
      </c>
      <c r="DH67" s="43" cm="1">
        <f t="array" aca="1" ref="DH67" ca="1">IFERROR(INDEX(Forecast_Capex_Input!BG$12:BG$286,$Z67)
*(INDEX(Forecast_Capex_Input!$H$12:$H$286,$Z67)=Repex),0)
*$DG67</f>
        <v>0</v>
      </c>
      <c r="DI67" s="43" cm="1">
        <f t="array" aca="1" ref="DI67" ca="1">IFERROR(INDEX(Forecast_Capex_Input!BH$12:BH$286,$Z67)
*(INDEX(Forecast_Capex_Input!$H$12:$H$286,$Z67)=Repex),0)
*$DG67</f>
        <v>8.4785255783887792E-2</v>
      </c>
      <c r="DJ67" s="43" cm="1">
        <f t="array" aca="1" ref="DJ67" ca="1">IFERROR(INDEX(Forecast_Capex_Input!BI$12:BI$286,$Z67)
*(INDEX(Forecast_Capex_Input!$H$12:$H$286,$Z67)=Repex),0)
*$DG67</f>
        <v>0.80572300476541248</v>
      </c>
      <c r="DK67" s="43" cm="1">
        <f t="array" aca="1" ref="DK67" ca="1">IFERROR(INDEX(Forecast_Capex_Input!BJ$12:BJ$286,$Z67)
*(INDEX(Forecast_Capex_Input!$H$12:$H$286,$Z67)=Repex),0)
*$DG67</f>
        <v>0.10949173945069976</v>
      </c>
      <c r="DL67" s="43" cm="1">
        <f t="array" aca="1" ref="DL67" ca="1">IFERROR(INDEX(Forecast_Capex_Input!BK$12:BK$286,$Z67)
*(INDEX(Forecast_Capex_Input!$H$12:$H$286,$Z67)=Repex),0)
*$DG67</f>
        <v>0</v>
      </c>
      <c r="DM67" s="43" cm="1">
        <f t="array" aca="1" ref="DM67" ca="1">IFERROR(INDEX(Forecast_Capex_Input!BL$12:BL$286,$Z67)
*(INDEX(Forecast_Capex_Input!$H$12:$H$286,$Z67)=Repex),0)
*$DG67</f>
        <v>0</v>
      </c>
      <c r="DO67" s="43" t="b" cm="1">
        <f t="array" aca="1" ref="DO67" ca="1">OR($G67=Forecast_Capex_Input!$BN$8:$BN$9)</f>
        <v>0</v>
      </c>
      <c r="DP67" s="43" cm="1">
        <f t="array" aca="1" ref="DP67" ca="1">IFERROR(INDEX(Forecast_Capex_Input!BO$12:BO$286,$Z67)
*(INDEX(Forecast_Capex_Input!$H$12:$H$286,$Z67)=Repex),0)
*$DO67</f>
        <v>0</v>
      </c>
      <c r="DQ67" s="43" cm="1">
        <f t="array" aca="1" ref="DQ67" ca="1">IFERROR(INDEX(Forecast_Capex_Input!BP$12:BP$286,$Z67)
*(INDEX(Forecast_Capex_Input!$H$12:$H$286,$Z67)=Repex),0)
*$DO67</f>
        <v>0</v>
      </c>
      <c r="DR67" s="43" cm="1">
        <f t="array" aca="1" ref="DR67" ca="1">IFERROR(INDEX(Forecast_Capex_Input!BQ$12:BQ$286,$Z67)
*(INDEX(Forecast_Capex_Input!$H$12:$H$286,$Z67)=Repex),0)
*$DO67</f>
        <v>0</v>
      </c>
      <c r="DS67" s="43" cm="1">
        <f t="array" aca="1" ref="DS67" ca="1">IFERROR(INDEX(Forecast_Capex_Input!BR$12:BR$286,$Z67)
*(INDEX(Forecast_Capex_Input!$H$12:$H$286,$Z67)=Repex),0)
*$DO67</f>
        <v>0</v>
      </c>
      <c r="DT67" s="43" cm="1">
        <f t="array" aca="1" ref="DT67" ca="1">IFERROR(INDEX(Forecast_Capex_Input!BS$12:BS$286,$Z67)
*(INDEX(Forecast_Capex_Input!$H$12:$H$286,$Z67)=Repex),0)
*$DO67</f>
        <v>0</v>
      </c>
      <c r="DV67" s="43" t="b" cm="1">
        <f t="array" aca="1" ref="DV67" ca="1">OR($G67=Forecast_Capex_Input!$BU$8:$BU$10)</f>
        <v>0</v>
      </c>
      <c r="DW67" s="43" cm="1">
        <f t="array" aca="1" ref="DW67" ca="1">IFERROR(INDEX(Forecast_Capex_Input!BV$12:BV$286,$Z67)
*(INDEX(Forecast_Capex_Input!$H$12:$H$286,$Z67)=Repex),0)
*$DV67</f>
        <v>0</v>
      </c>
      <c r="DX67" s="43" cm="1">
        <f t="array" aca="1" ref="DX67" ca="1">IFERROR(INDEX(Forecast_Capex_Input!BW$12:BW$286,$Z67)
*(INDEX(Forecast_Capex_Input!$H$12:$H$286,$Z67)=Repex),0)
*$DV67</f>
        <v>0</v>
      </c>
      <c r="DY67" s="43" cm="1">
        <f t="array" aca="1" ref="DY67" ca="1">IFERROR(INDEX(Forecast_Capex_Input!BX$12:BX$286,$Z67)
*(INDEX(Forecast_Capex_Input!$H$12:$H$286,$Z67)=Repex),0)
*$DV67</f>
        <v>0</v>
      </c>
      <c r="DZ67" s="43" cm="1">
        <f t="array" aca="1" ref="DZ67" ca="1">IFERROR(INDEX(Forecast_Capex_Input!BY$12:BY$286,$Z67)
*(INDEX(Forecast_Capex_Input!$H$12:$H$286,$Z67)=Repex),0)
*$DV67</f>
        <v>0</v>
      </c>
      <c r="EA67" s="43" cm="1">
        <f t="array" aca="1" ref="EA67" ca="1">IFERROR(INDEX(Forecast_Capex_Input!BZ$12:BZ$286,$Z67)
*(INDEX(Forecast_Capex_Input!$H$12:$H$286,$Z67)=Repex),0)
*$DV67</f>
        <v>0</v>
      </c>
      <c r="EB67" s="43" cm="1">
        <f t="array" aca="1" ref="EB67" ca="1">IFERROR(INDEX(Forecast_Capex_Input!CA$12:CA$286,$Z67)
*(INDEX(Forecast_Capex_Input!$H$12:$H$286,$Z67)=Repex),0)
*$DV67</f>
        <v>0</v>
      </c>
      <c r="EC67" s="43" cm="1">
        <f t="array" aca="1" ref="EC67" ca="1">IFERROR(INDEX(Forecast_Capex_Input!CB$12:CB$286,$Z67)
*(INDEX(Forecast_Capex_Input!$H$12:$H$286,$Z67)=Repex),0)
*$DV67</f>
        <v>0</v>
      </c>
      <c r="ED67" s="43" cm="1">
        <f t="array" aca="1" ref="ED67" ca="1">IFERROR(INDEX(Forecast_Capex_Input!CC$12:CC$286,$Z67)
*(INDEX(Forecast_Capex_Input!$H$12:$H$286,$Z67)=Repex),0)
*$DV67</f>
        <v>0</v>
      </c>
      <c r="EF67" s="86" t="str">
        <f t="shared" si="11"/>
        <v>N/A</v>
      </c>
      <c r="EG67" s="28" t="str">
        <f>IFERROR(RANK(EF67,EF$11:EF$1010,0)+COUNTIF(EF$11:EF67,EF67)-1,NA)</f>
        <v>N/A</v>
      </c>
    </row>
    <row r="68" spans="3:137" x14ac:dyDescent="0.2">
      <c r="C68" s="28">
        <f t="shared" si="12"/>
        <v>58</v>
      </c>
      <c r="D68" s="9" t="str" cm="1">
        <f t="array" ref="D68">IFERROR(INDEX(Forecast_Capex_Input!$D$12:$D$286,$Z68),NA)</f>
        <v>Line 24/90 Refurbishment</v>
      </c>
      <c r="E68" s="24" t="b" cm="1">
        <f t="array" ref="E68">IF($Z68=NA,NA,INDEX(Forecast_Capex_Input!$E$12:$E$286,$Z68))</f>
        <v>1</v>
      </c>
      <c r="F68" s="9" t="str" cm="1">
        <f t="array" aca="1" ref="F68" ca="1">IFERROR(INDEX(General!$E$25:$E$26,$AA68),NA)</f>
        <v>Non-Labour</v>
      </c>
      <c r="G68" s="9" t="str" cm="1">
        <f t="array" aca="1" ref="G68" ca="1">IFERROR(INDEX(Forecast_Capex_Input!$AI$11:$BB$11,$AC68),NA)</f>
        <v>Transmission Lines</v>
      </c>
      <c r="H68" s="50" cm="1">
        <f t="array" aca="1" ref="H68" ca="1">IFERROR(INDEX(Forecast_Capex_Input!$AI$12:$BB$286,$Z68,$AC68),NA)</f>
        <v>1</v>
      </c>
      <c r="I68" s="150" t="str" cm="1">
        <f t="array" ref="I68">IFERROR(INDEX(Forecast_Capex_Input!$F$12:$F$286,$Z68),NA)</f>
        <v>Replacement Expenditure</v>
      </c>
      <c r="J68" s="150" t="str" cm="1">
        <f t="array" ref="J68">IFERROR(INDEX(Forecast_Capex_Input!G$12:G$286,$Z68),NA)</f>
        <v>Transmission Lines</v>
      </c>
      <c r="K68" s="150" t="str" cm="1">
        <f t="array" ref="K68">IFERROR(INDEX(Forecast_Capex_Input!H$12:H$286,$Z68),NA)</f>
        <v>Repex</v>
      </c>
      <c r="L68" s="150" t="str" cm="1">
        <f t="array" ref="L68">IFERROR(INDEX(Forecast_Capex_Input!I$12:I$286,$Z68),NA)</f>
        <v>N/A</v>
      </c>
      <c r="M68" s="150" t="str" cm="1">
        <f t="array" ref="M68">IFERROR(INDEX(Forecast_Capex_Input!J$12:J$286,$Z68),NA)</f>
        <v>N/A</v>
      </c>
      <c r="N68" s="150" t="str" cm="1">
        <f t="array" ref="N68">IFERROR(INDEX(Forecast_Capex_Input!K$12:K$286,$Z68),NA)</f>
        <v>TL - Transmission towers</v>
      </c>
      <c r="O68" s="150" t="str" cm="1">
        <f t="array" ref="O68">IFERROR(INDEX(Forecast_Capex_Input!L$12:L$286,$Z68),NA)</f>
        <v>TL - Safe and Reliable Network</v>
      </c>
      <c r="P68" s="150" t="str" cm="1">
        <f t="array" ref="P68">IFERROR(INDEX(Forecast_Capex_Input!M$12:M$286,$Z68),NA)</f>
        <v>N/A</v>
      </c>
      <c r="Q68" s="24" t="str" cm="1">
        <f t="array" ref="Q68">IFERROR(INDEX(Forecast_Capex_Input!N$12:N$286,$Z68),NA)</f>
        <v>No</v>
      </c>
      <c r="R68" s="190" cm="1">
        <f t="array" ref="R68">IFERROR(INDEX(Forecast_Capex_Input!O$12:O$286,$Z68),0)</f>
        <v>0</v>
      </c>
      <c r="S68" s="24" t="str" cm="1">
        <f t="array" ref="S68">IFERROR(INDEX(Forecast_Capex_Input!P$12:P$286,$Z68),0)</f>
        <v>Safety security &amp; reliability</v>
      </c>
      <c r="T68" s="150" t="str" cm="1">
        <f t="array" aca="1" ref="T68" ca="1">IFERROR(INDEX(General!$K$91:$K$110,$AC68),NA)</f>
        <v>Transmission Lines (2018 onwards)</v>
      </c>
      <c r="U68" s="43" cm="1">
        <f t="array" aca="1" ref="U68" ca="1">IFERROR(
IF($F68=General!$E$25,INDEX(Forecast_Capex_Input!S$12:S$286,$Z68),
INDEX(Forecast_Capex_Input!T$12:T$286,$Z68)),0)</f>
        <v>0.74703008705835272</v>
      </c>
      <c r="V68" s="82" t="b">
        <f>IFERROR(INDEX(Overheads!$T$19:$T$26,MATCH($I68,Overheads!$E$19:$E$26,0)),FALSE)</f>
        <v>1</v>
      </c>
      <c r="W68" s="209" t="str" cm="1">
        <f t="array" ref="W68">IFERROR(
INDEX(Forecast_Capex_Input!CN$12:CN$286,$Z68),0)</f>
        <v>FY22</v>
      </c>
      <c r="X68" s="209">
        <f>IFERROR(
MATCH($W68,General!$L$39:$S$39,0),1)</f>
        <v>2</v>
      </c>
      <c r="Z68" s="28">
        <f>IFERROR(
IF(MATCH($C68,Forecast_Capex_Input!$CI$12:$CI$286,1)+1&gt;MAX(Forecast_Capex_Input!$C$12:$C$286),NA,
MATCH($C68,Forecast_Capex_Input!$CI$12:$CI$286,1)+1),1)</f>
        <v>26</v>
      </c>
      <c r="AA68" s="28" cm="1">
        <f t="array" aca="1" ref="AA68" ca="1">IFERROR(
IF(Z67&lt;&gt;Z68,1,
IF(COUNTIF(OFFSET(AA67,0,0,-INDEX(Forecast_Capex_Input!$CG$12:$CG$286,$Z68)),AA67)=INDEX(Forecast_Capex_Input!$CG$12:$CG$286,$Z68),AA67+1,AA67)),NA)</f>
        <v>2</v>
      </c>
      <c r="AB68" s="28" cm="1">
        <f t="array" ref="AB68">IFERROR($C68-IF($Z68=1,1,INDEX(Forecast_Capex_Input!$CI$12:$CI$286,$Z68-1))+1,NA)</f>
        <v>2</v>
      </c>
      <c r="AC68" s="28" cm="1">
        <f t="array" aca="1" ref="AC68" ca="1">IFERROR(IF(AA68=1,
INDEX(Forecast_Capex_Input!$AI$10:$BB$10,SMALL(IF(INDEX(Forecast_Capex_Input!$AI$12:$BB$286,$Z68,0)&gt;0,COLUMN(Forecast_Capex_Input!$AI$10:$BB$10)-COLUMN(Forecast_Capex_Input!$AI$12)+1),ROWS(OFFSET(AC67,0,0,-$AB68)))),
OFFSET(AC67,-INDEX(Forecast_Capex_Input!$CG$12:$CG$286,$Z68)+1,0)),NA)</f>
        <v>1</v>
      </c>
      <c r="AD68" s="28">
        <f t="shared" ca="1" si="9"/>
        <v>2</v>
      </c>
      <c r="AE68" s="82" t="b">
        <f t="shared" si="13"/>
        <v>0</v>
      </c>
      <c r="AF68" s="78" t="b">
        <v>0</v>
      </c>
      <c r="AG68" s="82" t="b">
        <f t="shared" si="10"/>
        <v>1</v>
      </c>
      <c r="AI68" s="55">
        <v>0.73043476729462287</v>
      </c>
      <c r="AJ68" s="55">
        <v>0</v>
      </c>
      <c r="AK68" s="55">
        <v>0</v>
      </c>
      <c r="AL68" s="55">
        <v>0</v>
      </c>
      <c r="AM68" s="55">
        <v>0</v>
      </c>
      <c r="AN68" s="135">
        <v>0.73043476729462287</v>
      </c>
      <c r="AP68" s="55">
        <v>0.73043476729462287</v>
      </c>
      <c r="AQ68" s="55">
        <v>0</v>
      </c>
      <c r="AR68" s="55">
        <v>0</v>
      </c>
      <c r="AS68" s="55">
        <v>0</v>
      </c>
      <c r="AT68" s="55">
        <v>0</v>
      </c>
      <c r="AU68" s="135">
        <v>0.73043476729462287</v>
      </c>
      <c r="AW68" s="55">
        <v>8.8054940238887561E-2</v>
      </c>
      <c r="AX68" s="55">
        <v>0</v>
      </c>
      <c r="AY68" s="55">
        <v>0</v>
      </c>
      <c r="AZ68" s="55">
        <v>0</v>
      </c>
      <c r="BA68" s="55">
        <v>0</v>
      </c>
      <c r="BB68" s="135">
        <v>8.8054940238887561E-2</v>
      </c>
      <c r="BD68" s="55">
        <v>1.7145255960196212E-2</v>
      </c>
      <c r="BE68" s="55">
        <v>0</v>
      </c>
      <c r="BF68" s="55">
        <v>0</v>
      </c>
      <c r="BG68" s="55">
        <v>0</v>
      </c>
      <c r="BH68" s="55">
        <v>0</v>
      </c>
      <c r="BI68" s="135">
        <v>1.7145255960196212E-2</v>
      </c>
      <c r="BK68" s="55">
        <v>0.8356349634937067</v>
      </c>
      <c r="BL68" s="55">
        <v>0</v>
      </c>
      <c r="BM68" s="55">
        <v>0</v>
      </c>
      <c r="BN68" s="55">
        <v>0</v>
      </c>
      <c r="BO68" s="55">
        <v>0</v>
      </c>
      <c r="BP68" s="135">
        <v>0.8356349634937067</v>
      </c>
      <c r="BR68" s="147">
        <v>1</v>
      </c>
      <c r="BS68" s="147">
        <v>0</v>
      </c>
      <c r="BT68" s="147">
        <v>0</v>
      </c>
      <c r="BU68" s="147">
        <v>0</v>
      </c>
      <c r="BV68" s="147">
        <v>0</v>
      </c>
      <c r="BX68" s="55">
        <v>0.73043476729462287</v>
      </c>
      <c r="BY68" s="55">
        <v>0</v>
      </c>
      <c r="BZ68" s="55">
        <v>0</v>
      </c>
      <c r="CA68" s="55">
        <v>0</v>
      </c>
      <c r="CB68" s="55">
        <v>0</v>
      </c>
      <c r="CC68" s="135">
        <v>0.73043476729462287</v>
      </c>
      <c r="CE68" s="55">
        <v>0.73043476729462287</v>
      </c>
      <c r="CF68" s="55">
        <v>0</v>
      </c>
      <c r="CG68" s="55">
        <v>0</v>
      </c>
      <c r="CH68" s="55">
        <v>0</v>
      </c>
      <c r="CI68" s="55">
        <v>0</v>
      </c>
      <c r="CJ68" s="135">
        <v>0.73043476729462287</v>
      </c>
      <c r="CL68" s="55">
        <v>8.8054940238887561E-2</v>
      </c>
      <c r="CM68" s="55">
        <v>0</v>
      </c>
      <c r="CN68" s="55">
        <v>0</v>
      </c>
      <c r="CO68" s="55">
        <v>0</v>
      </c>
      <c r="CP68" s="55">
        <v>0</v>
      </c>
      <c r="CQ68" s="135">
        <v>8.8054940238887561E-2</v>
      </c>
      <c r="CS68" s="67">
        <v>1.7145255960196212E-2</v>
      </c>
      <c r="CT68" s="67">
        <v>0</v>
      </c>
      <c r="CU68" s="67">
        <v>0</v>
      </c>
      <c r="CV68" s="67">
        <v>0</v>
      </c>
      <c r="CW68" s="67">
        <v>0</v>
      </c>
      <c r="CX68" s="135">
        <v>1.7145255960196212E-2</v>
      </c>
      <c r="CZ68" s="55">
        <v>0.8356349634937067</v>
      </c>
      <c r="DA68" s="55">
        <v>0</v>
      </c>
      <c r="DB68" s="55">
        <v>0</v>
      </c>
      <c r="DC68" s="55">
        <v>0</v>
      </c>
      <c r="DD68" s="55">
        <v>0</v>
      </c>
      <c r="DE68" s="135">
        <v>0.8356349634937067</v>
      </c>
      <c r="DG68" s="43" t="b" cm="1">
        <f t="array" aca="1" ref="DG68" ca="1">OR($G68=Forecast_Capex_Input!$BF$8:$BF$10)</f>
        <v>1</v>
      </c>
      <c r="DH68" s="43" cm="1">
        <f t="array" aca="1" ref="DH68" ca="1">IFERROR(INDEX(Forecast_Capex_Input!BG$12:BG$286,$Z68)
*(INDEX(Forecast_Capex_Input!$H$12:$H$286,$Z68)=Repex),0)
*$DG68</f>
        <v>0</v>
      </c>
      <c r="DI68" s="43" cm="1">
        <f t="array" aca="1" ref="DI68" ca="1">IFERROR(INDEX(Forecast_Capex_Input!BH$12:BH$286,$Z68)
*(INDEX(Forecast_Capex_Input!$H$12:$H$286,$Z68)=Repex),0)
*$DG68</f>
        <v>8.4785255783887792E-2</v>
      </c>
      <c r="DJ68" s="43" cm="1">
        <f t="array" aca="1" ref="DJ68" ca="1">IFERROR(INDEX(Forecast_Capex_Input!BI$12:BI$286,$Z68)
*(INDEX(Forecast_Capex_Input!$H$12:$H$286,$Z68)=Repex),0)
*$DG68</f>
        <v>0.80572300476541248</v>
      </c>
      <c r="DK68" s="43" cm="1">
        <f t="array" aca="1" ref="DK68" ca="1">IFERROR(INDEX(Forecast_Capex_Input!BJ$12:BJ$286,$Z68)
*(INDEX(Forecast_Capex_Input!$H$12:$H$286,$Z68)=Repex),0)
*$DG68</f>
        <v>0.10949173945069976</v>
      </c>
      <c r="DL68" s="43" cm="1">
        <f t="array" aca="1" ref="DL68" ca="1">IFERROR(INDEX(Forecast_Capex_Input!BK$12:BK$286,$Z68)
*(INDEX(Forecast_Capex_Input!$H$12:$H$286,$Z68)=Repex),0)
*$DG68</f>
        <v>0</v>
      </c>
      <c r="DM68" s="43" cm="1">
        <f t="array" aca="1" ref="DM68" ca="1">IFERROR(INDEX(Forecast_Capex_Input!BL$12:BL$286,$Z68)
*(INDEX(Forecast_Capex_Input!$H$12:$H$286,$Z68)=Repex),0)
*$DG68</f>
        <v>0</v>
      </c>
      <c r="DO68" s="43" t="b" cm="1">
        <f t="array" aca="1" ref="DO68" ca="1">OR($G68=Forecast_Capex_Input!$BN$8:$BN$9)</f>
        <v>0</v>
      </c>
      <c r="DP68" s="43" cm="1">
        <f t="array" aca="1" ref="DP68" ca="1">IFERROR(INDEX(Forecast_Capex_Input!BO$12:BO$286,$Z68)
*(INDEX(Forecast_Capex_Input!$H$12:$H$286,$Z68)=Repex),0)
*$DO68</f>
        <v>0</v>
      </c>
      <c r="DQ68" s="43" cm="1">
        <f t="array" aca="1" ref="DQ68" ca="1">IFERROR(INDEX(Forecast_Capex_Input!BP$12:BP$286,$Z68)
*(INDEX(Forecast_Capex_Input!$H$12:$H$286,$Z68)=Repex),0)
*$DO68</f>
        <v>0</v>
      </c>
      <c r="DR68" s="43" cm="1">
        <f t="array" aca="1" ref="DR68" ca="1">IFERROR(INDEX(Forecast_Capex_Input!BQ$12:BQ$286,$Z68)
*(INDEX(Forecast_Capex_Input!$H$12:$H$286,$Z68)=Repex),0)
*$DO68</f>
        <v>0</v>
      </c>
      <c r="DS68" s="43" cm="1">
        <f t="array" aca="1" ref="DS68" ca="1">IFERROR(INDEX(Forecast_Capex_Input!BR$12:BR$286,$Z68)
*(INDEX(Forecast_Capex_Input!$H$12:$H$286,$Z68)=Repex),0)
*$DO68</f>
        <v>0</v>
      </c>
      <c r="DT68" s="43" cm="1">
        <f t="array" aca="1" ref="DT68" ca="1">IFERROR(INDEX(Forecast_Capex_Input!BS$12:BS$286,$Z68)
*(INDEX(Forecast_Capex_Input!$H$12:$H$286,$Z68)=Repex),0)
*$DO68</f>
        <v>0</v>
      </c>
      <c r="DV68" s="43" t="b" cm="1">
        <f t="array" aca="1" ref="DV68" ca="1">OR($G68=Forecast_Capex_Input!$BU$8:$BU$10)</f>
        <v>0</v>
      </c>
      <c r="DW68" s="43" cm="1">
        <f t="array" aca="1" ref="DW68" ca="1">IFERROR(INDEX(Forecast_Capex_Input!BV$12:BV$286,$Z68)
*(INDEX(Forecast_Capex_Input!$H$12:$H$286,$Z68)=Repex),0)
*$DV68</f>
        <v>0</v>
      </c>
      <c r="DX68" s="43" cm="1">
        <f t="array" aca="1" ref="DX68" ca="1">IFERROR(INDEX(Forecast_Capex_Input!BW$12:BW$286,$Z68)
*(INDEX(Forecast_Capex_Input!$H$12:$H$286,$Z68)=Repex),0)
*$DV68</f>
        <v>0</v>
      </c>
      <c r="DY68" s="43" cm="1">
        <f t="array" aca="1" ref="DY68" ca="1">IFERROR(INDEX(Forecast_Capex_Input!BX$12:BX$286,$Z68)
*(INDEX(Forecast_Capex_Input!$H$12:$H$286,$Z68)=Repex),0)
*$DV68</f>
        <v>0</v>
      </c>
      <c r="DZ68" s="43" cm="1">
        <f t="array" aca="1" ref="DZ68" ca="1">IFERROR(INDEX(Forecast_Capex_Input!BY$12:BY$286,$Z68)
*(INDEX(Forecast_Capex_Input!$H$12:$H$286,$Z68)=Repex),0)
*$DV68</f>
        <v>0</v>
      </c>
      <c r="EA68" s="43" cm="1">
        <f t="array" aca="1" ref="EA68" ca="1">IFERROR(INDEX(Forecast_Capex_Input!BZ$12:BZ$286,$Z68)
*(INDEX(Forecast_Capex_Input!$H$12:$H$286,$Z68)=Repex),0)
*$DV68</f>
        <v>0</v>
      </c>
      <c r="EB68" s="43" cm="1">
        <f t="array" aca="1" ref="EB68" ca="1">IFERROR(INDEX(Forecast_Capex_Input!CA$12:CA$286,$Z68)
*(INDEX(Forecast_Capex_Input!$H$12:$H$286,$Z68)=Repex),0)
*$DV68</f>
        <v>0</v>
      </c>
      <c r="EC68" s="43" cm="1">
        <f t="array" aca="1" ref="EC68" ca="1">IFERROR(INDEX(Forecast_Capex_Input!CB$12:CB$286,$Z68)
*(INDEX(Forecast_Capex_Input!$H$12:$H$286,$Z68)=Repex),0)
*$DV68</f>
        <v>0</v>
      </c>
      <c r="ED68" s="43" cm="1">
        <f t="array" aca="1" ref="ED68" ca="1">IFERROR(INDEX(Forecast_Capex_Input!CC$12:CC$286,$Z68)
*(INDEX(Forecast_Capex_Input!$H$12:$H$286,$Z68)=Repex),0)
*$DV68</f>
        <v>0</v>
      </c>
      <c r="EF68" s="86" t="str">
        <f t="shared" si="11"/>
        <v>N/A</v>
      </c>
      <c r="EG68" s="28" t="str">
        <f>IFERROR(RANK(EF68,EF$11:EF$1010,0)+COUNTIF(EF$11:EF68,EF68)-1,NA)</f>
        <v>N/A</v>
      </c>
    </row>
    <row r="69" spans="3:137" x14ac:dyDescent="0.2">
      <c r="C69" s="28">
        <f t="shared" si="12"/>
        <v>59</v>
      </c>
      <c r="D69" s="9" t="str" cm="1">
        <f t="array" ref="D69">IFERROR(INDEX(Forecast_Capex_Input!$D$12:$D$286,$Z69),NA)</f>
        <v>Line 25/92 Refurbishment</v>
      </c>
      <c r="E69" s="24" t="b" cm="1">
        <f t="array" ref="E69">IF($Z69=NA,NA,INDEX(Forecast_Capex_Input!$E$12:$E$286,$Z69))</f>
        <v>1</v>
      </c>
      <c r="F69" s="9" t="str" cm="1">
        <f t="array" aca="1" ref="F69" ca="1">IFERROR(INDEX(General!$E$25:$E$26,$AA69),NA)</f>
        <v>Labour</v>
      </c>
      <c r="G69" s="9" t="str" cm="1">
        <f t="array" aca="1" ref="G69" ca="1">IFERROR(INDEX(Forecast_Capex_Input!$AI$11:$BB$11,$AC69),NA)</f>
        <v>Transmission Lines</v>
      </c>
      <c r="H69" s="50" cm="1">
        <f t="array" aca="1" ref="H69" ca="1">IFERROR(INDEX(Forecast_Capex_Input!$AI$12:$BB$286,$Z69,$AC69),NA)</f>
        <v>1.0000000000000004</v>
      </c>
      <c r="I69" s="150" t="str" cm="1">
        <f t="array" ref="I69">IFERROR(INDEX(Forecast_Capex_Input!$F$12:$F$286,$Z69),NA)</f>
        <v>Replacement Expenditure</v>
      </c>
      <c r="J69" s="150" t="str" cm="1">
        <f t="array" ref="J69">IFERROR(INDEX(Forecast_Capex_Input!G$12:G$286,$Z69),NA)</f>
        <v>Transmission Lines</v>
      </c>
      <c r="K69" s="150" t="str" cm="1">
        <f t="array" ref="K69">IFERROR(INDEX(Forecast_Capex_Input!H$12:H$286,$Z69),NA)</f>
        <v>Repex</v>
      </c>
      <c r="L69" s="150" t="str" cm="1">
        <f t="array" ref="L69">IFERROR(INDEX(Forecast_Capex_Input!I$12:I$286,$Z69),NA)</f>
        <v>N/A</v>
      </c>
      <c r="M69" s="150" t="str" cm="1">
        <f t="array" ref="M69">IFERROR(INDEX(Forecast_Capex_Input!J$12:J$286,$Z69),NA)</f>
        <v>N/A</v>
      </c>
      <c r="N69" s="150" t="str" cm="1">
        <f t="array" ref="N69">IFERROR(INDEX(Forecast_Capex_Input!K$12:K$286,$Z69),NA)</f>
        <v>TL - Transmission towers</v>
      </c>
      <c r="O69" s="150" t="str" cm="1">
        <f t="array" ref="O69">IFERROR(INDEX(Forecast_Capex_Input!L$12:L$286,$Z69),NA)</f>
        <v>TL - Safe and Reliable Network</v>
      </c>
      <c r="P69" s="150" t="str" cm="1">
        <f t="array" ref="P69">IFERROR(INDEX(Forecast_Capex_Input!M$12:M$286,$Z69),NA)</f>
        <v>N/A</v>
      </c>
      <c r="Q69" s="24" t="str" cm="1">
        <f t="array" ref="Q69">IFERROR(INDEX(Forecast_Capex_Input!N$12:N$286,$Z69),NA)</f>
        <v>No</v>
      </c>
      <c r="R69" s="190" cm="1">
        <f t="array" ref="R69">IFERROR(INDEX(Forecast_Capex_Input!O$12:O$286,$Z69),0)</f>
        <v>0</v>
      </c>
      <c r="S69" s="24" t="str" cm="1">
        <f t="array" ref="S69">IFERROR(INDEX(Forecast_Capex_Input!P$12:P$286,$Z69),0)</f>
        <v>Safety security &amp; reliability</v>
      </c>
      <c r="T69" s="150" t="str" cm="1">
        <f t="array" aca="1" ref="T69" ca="1">IFERROR(INDEX(General!$K$91:$K$110,$AC69),NA)</f>
        <v>Transmission Lines (2018 onwards)</v>
      </c>
      <c r="U69" s="43" cm="1">
        <f t="array" aca="1" ref="U69" ca="1">IFERROR(
IF($F69=General!$E$25,INDEX(Forecast_Capex_Input!S$12:S$286,$Z69),
INDEX(Forecast_Capex_Input!T$12:T$286,$Z69)),0)</f>
        <v>0.12560212204177956</v>
      </c>
      <c r="V69" s="82" t="b">
        <f>IFERROR(INDEX(Overheads!$T$19:$T$26,MATCH($I69,Overheads!$E$19:$E$26,0)),FALSE)</f>
        <v>1</v>
      </c>
      <c r="W69" s="209" t="str" cm="1">
        <f t="array" ref="W69">IFERROR(
INDEX(Forecast_Capex_Input!CN$12:CN$286,$Z69),0)</f>
        <v>FY22</v>
      </c>
      <c r="X69" s="209">
        <f>IFERROR(
MATCH($W69,General!$L$39:$S$39,0),1)</f>
        <v>2</v>
      </c>
      <c r="Z69" s="28">
        <f>IFERROR(
IF(MATCH($C69,Forecast_Capex_Input!$CI$12:$CI$286,1)+1&gt;MAX(Forecast_Capex_Input!$C$12:$C$286),NA,
MATCH($C69,Forecast_Capex_Input!$CI$12:$CI$286,1)+1),1)</f>
        <v>27</v>
      </c>
      <c r="AA69" s="28" cm="1">
        <f t="array" aca="1" ref="AA69" ca="1">IFERROR(
IF(Z68&lt;&gt;Z69,1,
IF(COUNTIF(OFFSET(AA68,0,0,-INDEX(Forecast_Capex_Input!$CG$12:$CG$286,$Z69)),AA68)=INDEX(Forecast_Capex_Input!$CG$12:$CG$286,$Z69),AA68+1,AA68)),NA)</f>
        <v>1</v>
      </c>
      <c r="AB69" s="28" cm="1">
        <f t="array" ref="AB69">IFERROR($C69-IF($Z69=1,1,INDEX(Forecast_Capex_Input!$CI$12:$CI$286,$Z69-1))+1,NA)</f>
        <v>1</v>
      </c>
      <c r="AC69" s="28" cm="1">
        <f t="array" aca="1" ref="AC69" ca="1">IFERROR(IF(AA69=1,
INDEX(Forecast_Capex_Input!$AI$10:$BB$10,SMALL(IF(INDEX(Forecast_Capex_Input!$AI$12:$BB$286,$Z69,0)&gt;0,COLUMN(Forecast_Capex_Input!$AI$10:$BB$10)-COLUMN(Forecast_Capex_Input!$AI$12)+1),ROWS(OFFSET(AC68,0,0,-$AB69)))),
OFFSET(AC68,-INDEX(Forecast_Capex_Input!$CG$12:$CG$286,$Z69)+1,0)),NA)</f>
        <v>1</v>
      </c>
      <c r="AD69" s="28">
        <f t="shared" ca="1" si="9"/>
        <v>1</v>
      </c>
      <c r="AE69" s="82" t="b">
        <f t="shared" si="13"/>
        <v>0</v>
      </c>
      <c r="AF69" s="78" t="b">
        <v>0</v>
      </c>
      <c r="AG69" s="82" t="b">
        <f t="shared" si="10"/>
        <v>1</v>
      </c>
      <c r="AI69" s="55">
        <v>0</v>
      </c>
      <c r="AJ69" s="55">
        <v>0</v>
      </c>
      <c r="AK69" s="55">
        <v>8.2038283009585287E-3</v>
      </c>
      <c r="AL69" s="55">
        <v>0.43237781111369883</v>
      </c>
      <c r="AM69" s="55">
        <v>2.1345660879353565E-2</v>
      </c>
      <c r="AN69" s="135">
        <v>0.46192730029401091</v>
      </c>
      <c r="AP69" s="55">
        <v>0</v>
      </c>
      <c r="AQ69" s="55">
        <v>0</v>
      </c>
      <c r="AR69" s="55">
        <v>8.146993512249125E-3</v>
      </c>
      <c r="AS69" s="55">
        <v>0.43124179006590901</v>
      </c>
      <c r="AT69" s="55">
        <v>2.1353646844395922E-2</v>
      </c>
      <c r="AU69" s="135">
        <v>0.46074243042255408</v>
      </c>
      <c r="AW69" s="55">
        <v>0</v>
      </c>
      <c r="AX69" s="55">
        <v>0</v>
      </c>
      <c r="AY69" s="55">
        <v>1.1300933775539005E-3</v>
      </c>
      <c r="AZ69" s="55">
        <v>6.0650867705419442E-2</v>
      </c>
      <c r="BA69" s="55">
        <v>2.6593680940869536E-3</v>
      </c>
      <c r="BB69" s="135">
        <v>6.4440329177060302E-2</v>
      </c>
      <c r="BD69" s="55">
        <v>0</v>
      </c>
      <c r="BE69" s="55">
        <v>0</v>
      </c>
      <c r="BF69" s="55">
        <v>2.1667661205455302E-4</v>
      </c>
      <c r="BG69" s="55">
        <v>1.1548887476114135E-2</v>
      </c>
      <c r="BH69" s="55">
        <v>5.1508460520808207E-4</v>
      </c>
      <c r="BI69" s="135">
        <v>1.2280648693376771E-2</v>
      </c>
      <c r="BK69" s="55">
        <v>0</v>
      </c>
      <c r="BL69" s="55">
        <v>0</v>
      </c>
      <c r="BM69" s="55">
        <v>9.4937635018575786E-3</v>
      </c>
      <c r="BN69" s="55">
        <v>0.50344154524744256</v>
      </c>
      <c r="BO69" s="55">
        <v>2.4528099543690954E-2</v>
      </c>
      <c r="BP69" s="135">
        <v>0.53746340829299111</v>
      </c>
      <c r="BR69" s="147">
        <v>0</v>
      </c>
      <c r="BS69" s="147">
        <v>0</v>
      </c>
      <c r="BT69" s="147">
        <v>0</v>
      </c>
      <c r="BU69" s="147">
        <v>0</v>
      </c>
      <c r="BV69" s="147">
        <v>1</v>
      </c>
      <c r="BX69" s="55">
        <v>0</v>
      </c>
      <c r="BY69" s="55">
        <v>0</v>
      </c>
      <c r="BZ69" s="55">
        <v>0</v>
      </c>
      <c r="CA69" s="55">
        <v>0</v>
      </c>
      <c r="CB69" s="55">
        <v>0.46192730029401091</v>
      </c>
      <c r="CC69" s="135">
        <v>0.46192730029401091</v>
      </c>
      <c r="CE69" s="55">
        <v>0</v>
      </c>
      <c r="CF69" s="55">
        <v>0</v>
      </c>
      <c r="CG69" s="55">
        <v>0</v>
      </c>
      <c r="CH69" s="55">
        <v>0</v>
      </c>
      <c r="CI69" s="55">
        <v>0.46074243042255408</v>
      </c>
      <c r="CJ69" s="135">
        <v>0.46074243042255408</v>
      </c>
      <c r="CL69" s="55">
        <v>0</v>
      </c>
      <c r="CM69" s="55">
        <v>0</v>
      </c>
      <c r="CN69" s="55">
        <v>0</v>
      </c>
      <c r="CO69" s="55">
        <v>0</v>
      </c>
      <c r="CP69" s="55">
        <v>6.4440329177060302E-2</v>
      </c>
      <c r="CQ69" s="135">
        <v>6.4440329177060302E-2</v>
      </c>
      <c r="CS69" s="67">
        <v>0</v>
      </c>
      <c r="CT69" s="67">
        <v>0</v>
      </c>
      <c r="CU69" s="67">
        <v>0</v>
      </c>
      <c r="CV69" s="67">
        <v>0</v>
      </c>
      <c r="CW69" s="67">
        <v>1.2280648693376771E-2</v>
      </c>
      <c r="CX69" s="135">
        <v>1.2280648693376771E-2</v>
      </c>
      <c r="CZ69" s="55">
        <v>0</v>
      </c>
      <c r="DA69" s="55">
        <v>0</v>
      </c>
      <c r="DB69" s="55">
        <v>0</v>
      </c>
      <c r="DC69" s="55">
        <v>0</v>
      </c>
      <c r="DD69" s="55">
        <v>0.53746340829299111</v>
      </c>
      <c r="DE69" s="135">
        <v>0.53746340829299111</v>
      </c>
      <c r="DG69" s="43" t="b" cm="1">
        <f t="array" aca="1" ref="DG69" ca="1">OR($G69=Forecast_Capex_Input!$BF$8:$BF$10)</f>
        <v>1</v>
      </c>
      <c r="DH69" s="43" cm="1">
        <f t="array" aca="1" ref="DH69" ca="1">IFERROR(INDEX(Forecast_Capex_Input!BG$12:BG$286,$Z69)
*(INDEX(Forecast_Capex_Input!$H$12:$H$286,$Z69)=Repex),0)
*$DG69</f>
        <v>0</v>
      </c>
      <c r="DI69" s="43" cm="1">
        <f t="array" aca="1" ref="DI69" ca="1">IFERROR(INDEX(Forecast_Capex_Input!BH$12:BH$286,$Z69)
*(INDEX(Forecast_Capex_Input!$H$12:$H$286,$Z69)=Repex),0)
*$DG69</f>
        <v>0.38044199132906453</v>
      </c>
      <c r="DJ69" s="43" cm="1">
        <f t="array" aca="1" ref="DJ69" ca="1">IFERROR(INDEX(Forecast_Capex_Input!BI$12:BI$286,$Z69)
*(INDEX(Forecast_Capex_Input!$H$12:$H$286,$Z69)=Repex),0)
*$DG69</f>
        <v>0.5560364254300223</v>
      </c>
      <c r="DK69" s="43" cm="1">
        <f t="array" aca="1" ref="DK69" ca="1">IFERROR(INDEX(Forecast_Capex_Input!BJ$12:BJ$286,$Z69)
*(INDEX(Forecast_Capex_Input!$H$12:$H$286,$Z69)=Repex),0)
*$DG69</f>
        <v>6.352158324091324E-2</v>
      </c>
      <c r="DL69" s="43" cm="1">
        <f t="array" aca="1" ref="DL69" ca="1">IFERROR(INDEX(Forecast_Capex_Input!BK$12:BK$286,$Z69)
*(INDEX(Forecast_Capex_Input!$H$12:$H$286,$Z69)=Repex),0)
*$DG69</f>
        <v>0</v>
      </c>
      <c r="DM69" s="43" cm="1">
        <f t="array" aca="1" ref="DM69" ca="1">IFERROR(INDEX(Forecast_Capex_Input!BL$12:BL$286,$Z69)
*(INDEX(Forecast_Capex_Input!$H$12:$H$286,$Z69)=Repex),0)
*$DG69</f>
        <v>0</v>
      </c>
      <c r="DO69" s="43" t="b" cm="1">
        <f t="array" aca="1" ref="DO69" ca="1">OR($G69=Forecast_Capex_Input!$BN$8:$BN$9)</f>
        <v>0</v>
      </c>
      <c r="DP69" s="43" cm="1">
        <f t="array" aca="1" ref="DP69" ca="1">IFERROR(INDEX(Forecast_Capex_Input!BO$12:BO$286,$Z69)
*(INDEX(Forecast_Capex_Input!$H$12:$H$286,$Z69)=Repex),0)
*$DO69</f>
        <v>0</v>
      </c>
      <c r="DQ69" s="43" cm="1">
        <f t="array" aca="1" ref="DQ69" ca="1">IFERROR(INDEX(Forecast_Capex_Input!BP$12:BP$286,$Z69)
*(INDEX(Forecast_Capex_Input!$H$12:$H$286,$Z69)=Repex),0)
*$DO69</f>
        <v>0</v>
      </c>
      <c r="DR69" s="43" cm="1">
        <f t="array" aca="1" ref="DR69" ca="1">IFERROR(INDEX(Forecast_Capex_Input!BQ$12:BQ$286,$Z69)
*(INDEX(Forecast_Capex_Input!$H$12:$H$286,$Z69)=Repex),0)
*$DO69</f>
        <v>0</v>
      </c>
      <c r="DS69" s="43" cm="1">
        <f t="array" aca="1" ref="DS69" ca="1">IFERROR(INDEX(Forecast_Capex_Input!BR$12:BR$286,$Z69)
*(INDEX(Forecast_Capex_Input!$H$12:$H$286,$Z69)=Repex),0)
*$DO69</f>
        <v>0</v>
      </c>
      <c r="DT69" s="43" cm="1">
        <f t="array" aca="1" ref="DT69" ca="1">IFERROR(INDEX(Forecast_Capex_Input!BS$12:BS$286,$Z69)
*(INDEX(Forecast_Capex_Input!$H$12:$H$286,$Z69)=Repex),0)
*$DO69</f>
        <v>0</v>
      </c>
      <c r="DV69" s="43" t="b" cm="1">
        <f t="array" aca="1" ref="DV69" ca="1">OR($G69=Forecast_Capex_Input!$BU$8:$BU$10)</f>
        <v>0</v>
      </c>
      <c r="DW69" s="43" cm="1">
        <f t="array" aca="1" ref="DW69" ca="1">IFERROR(INDEX(Forecast_Capex_Input!BV$12:BV$286,$Z69)
*(INDEX(Forecast_Capex_Input!$H$12:$H$286,$Z69)=Repex),0)
*$DV69</f>
        <v>0</v>
      </c>
      <c r="DX69" s="43" cm="1">
        <f t="array" aca="1" ref="DX69" ca="1">IFERROR(INDEX(Forecast_Capex_Input!BW$12:BW$286,$Z69)
*(INDEX(Forecast_Capex_Input!$H$12:$H$286,$Z69)=Repex),0)
*$DV69</f>
        <v>0</v>
      </c>
      <c r="DY69" s="43" cm="1">
        <f t="array" aca="1" ref="DY69" ca="1">IFERROR(INDEX(Forecast_Capex_Input!BX$12:BX$286,$Z69)
*(INDEX(Forecast_Capex_Input!$H$12:$H$286,$Z69)=Repex),0)
*$DV69</f>
        <v>0</v>
      </c>
      <c r="DZ69" s="43" cm="1">
        <f t="array" aca="1" ref="DZ69" ca="1">IFERROR(INDEX(Forecast_Capex_Input!BY$12:BY$286,$Z69)
*(INDEX(Forecast_Capex_Input!$H$12:$H$286,$Z69)=Repex),0)
*$DV69</f>
        <v>0</v>
      </c>
      <c r="EA69" s="43" cm="1">
        <f t="array" aca="1" ref="EA69" ca="1">IFERROR(INDEX(Forecast_Capex_Input!BZ$12:BZ$286,$Z69)
*(INDEX(Forecast_Capex_Input!$H$12:$H$286,$Z69)=Repex),0)
*$DV69</f>
        <v>0</v>
      </c>
      <c r="EB69" s="43" cm="1">
        <f t="array" aca="1" ref="EB69" ca="1">IFERROR(INDEX(Forecast_Capex_Input!CA$12:CA$286,$Z69)
*(INDEX(Forecast_Capex_Input!$H$12:$H$286,$Z69)=Repex),0)
*$DV69</f>
        <v>0</v>
      </c>
      <c r="EC69" s="43" cm="1">
        <f t="array" aca="1" ref="EC69" ca="1">IFERROR(INDEX(Forecast_Capex_Input!CB$12:CB$286,$Z69)
*(INDEX(Forecast_Capex_Input!$H$12:$H$286,$Z69)=Repex),0)
*$DV69</f>
        <v>0</v>
      </c>
      <c r="ED69" s="43" cm="1">
        <f t="array" aca="1" ref="ED69" ca="1">IFERROR(INDEX(Forecast_Capex_Input!CC$12:CC$286,$Z69)
*(INDEX(Forecast_Capex_Input!$H$12:$H$286,$Z69)=Repex),0)
*$DV69</f>
        <v>0</v>
      </c>
      <c r="EF69" s="86" t="str">
        <f t="shared" si="11"/>
        <v>N/A</v>
      </c>
      <c r="EG69" s="28" t="str">
        <f>IFERROR(RANK(EF69,EF$11:EF$1010,0)+COUNTIF(EF$11:EF69,EF69)-1,NA)</f>
        <v>N/A</v>
      </c>
    </row>
    <row r="70" spans="3:137" x14ac:dyDescent="0.2">
      <c r="C70" s="28">
        <f t="shared" si="12"/>
        <v>60</v>
      </c>
      <c r="D70" s="9" t="str" cm="1">
        <f t="array" ref="D70">IFERROR(INDEX(Forecast_Capex_Input!$D$12:$D$286,$Z70),NA)</f>
        <v>Line 25/92 Refurbishment</v>
      </c>
      <c r="E70" s="24" t="b" cm="1">
        <f t="array" ref="E70">IF($Z70=NA,NA,INDEX(Forecast_Capex_Input!$E$12:$E$286,$Z70))</f>
        <v>1</v>
      </c>
      <c r="F70" s="9" t="str" cm="1">
        <f t="array" aca="1" ref="F70" ca="1">IFERROR(INDEX(General!$E$25:$E$26,$AA70),NA)</f>
        <v>Non-Labour</v>
      </c>
      <c r="G70" s="9" t="str" cm="1">
        <f t="array" aca="1" ref="G70" ca="1">IFERROR(INDEX(Forecast_Capex_Input!$AI$11:$BB$11,$AC70),NA)</f>
        <v>Transmission Lines</v>
      </c>
      <c r="H70" s="50" cm="1">
        <f t="array" aca="1" ref="H70" ca="1">IFERROR(INDEX(Forecast_Capex_Input!$AI$12:$BB$286,$Z70,$AC70),NA)</f>
        <v>1.0000000000000004</v>
      </c>
      <c r="I70" s="150" t="str" cm="1">
        <f t="array" ref="I70">IFERROR(INDEX(Forecast_Capex_Input!$F$12:$F$286,$Z70),NA)</f>
        <v>Replacement Expenditure</v>
      </c>
      <c r="J70" s="150" t="str" cm="1">
        <f t="array" ref="J70">IFERROR(INDEX(Forecast_Capex_Input!G$12:G$286,$Z70),NA)</f>
        <v>Transmission Lines</v>
      </c>
      <c r="K70" s="150" t="str" cm="1">
        <f t="array" ref="K70">IFERROR(INDEX(Forecast_Capex_Input!H$12:H$286,$Z70),NA)</f>
        <v>Repex</v>
      </c>
      <c r="L70" s="150" t="str" cm="1">
        <f t="array" ref="L70">IFERROR(INDEX(Forecast_Capex_Input!I$12:I$286,$Z70),NA)</f>
        <v>N/A</v>
      </c>
      <c r="M70" s="150" t="str" cm="1">
        <f t="array" ref="M70">IFERROR(INDEX(Forecast_Capex_Input!J$12:J$286,$Z70),NA)</f>
        <v>N/A</v>
      </c>
      <c r="N70" s="150" t="str" cm="1">
        <f t="array" ref="N70">IFERROR(INDEX(Forecast_Capex_Input!K$12:K$286,$Z70),NA)</f>
        <v>TL - Transmission towers</v>
      </c>
      <c r="O70" s="150" t="str" cm="1">
        <f t="array" ref="O70">IFERROR(INDEX(Forecast_Capex_Input!L$12:L$286,$Z70),NA)</f>
        <v>TL - Safe and Reliable Network</v>
      </c>
      <c r="P70" s="150" t="str" cm="1">
        <f t="array" ref="P70">IFERROR(INDEX(Forecast_Capex_Input!M$12:M$286,$Z70),NA)</f>
        <v>N/A</v>
      </c>
      <c r="Q70" s="24" t="str" cm="1">
        <f t="array" ref="Q70">IFERROR(INDEX(Forecast_Capex_Input!N$12:N$286,$Z70),NA)</f>
        <v>No</v>
      </c>
      <c r="R70" s="190" cm="1">
        <f t="array" ref="R70">IFERROR(INDEX(Forecast_Capex_Input!O$12:O$286,$Z70),0)</f>
        <v>0</v>
      </c>
      <c r="S70" s="24" t="str" cm="1">
        <f t="array" ref="S70">IFERROR(INDEX(Forecast_Capex_Input!P$12:P$286,$Z70),0)</f>
        <v>Safety security &amp; reliability</v>
      </c>
      <c r="T70" s="150" t="str" cm="1">
        <f t="array" aca="1" ref="T70" ca="1">IFERROR(INDEX(General!$K$91:$K$110,$AC70),NA)</f>
        <v>Transmission Lines (2018 onwards)</v>
      </c>
      <c r="U70" s="43" cm="1">
        <f t="array" aca="1" ref="U70" ca="1">IFERROR(
IF($F70=General!$E$25,INDEX(Forecast_Capex_Input!S$12:S$286,$Z70),
INDEX(Forecast_Capex_Input!T$12:T$286,$Z70)),0)</f>
        <v>0.87439787795822044</v>
      </c>
      <c r="V70" s="82" t="b">
        <f>IFERROR(INDEX(Overheads!$T$19:$T$26,MATCH($I70,Overheads!$E$19:$E$26,0)),FALSE)</f>
        <v>1</v>
      </c>
      <c r="W70" s="209" t="str" cm="1">
        <f t="array" ref="W70">IFERROR(
INDEX(Forecast_Capex_Input!CN$12:CN$286,$Z70),0)</f>
        <v>FY22</v>
      </c>
      <c r="X70" s="209">
        <f>IFERROR(
MATCH($W70,General!$L$39:$S$39,0),1)</f>
        <v>2</v>
      </c>
      <c r="Z70" s="28">
        <f>IFERROR(
IF(MATCH($C70,Forecast_Capex_Input!$CI$12:$CI$286,1)+1&gt;MAX(Forecast_Capex_Input!$C$12:$C$286),NA,
MATCH($C70,Forecast_Capex_Input!$CI$12:$CI$286,1)+1),1)</f>
        <v>27</v>
      </c>
      <c r="AA70" s="28" cm="1">
        <f t="array" aca="1" ref="AA70" ca="1">IFERROR(
IF(Z69&lt;&gt;Z70,1,
IF(COUNTIF(OFFSET(AA69,0,0,-INDEX(Forecast_Capex_Input!$CG$12:$CG$286,$Z70)),AA69)=INDEX(Forecast_Capex_Input!$CG$12:$CG$286,$Z70),AA69+1,AA69)),NA)</f>
        <v>2</v>
      </c>
      <c r="AB70" s="28" cm="1">
        <f t="array" ref="AB70">IFERROR($C70-IF($Z70=1,1,INDEX(Forecast_Capex_Input!$CI$12:$CI$286,$Z70-1))+1,NA)</f>
        <v>2</v>
      </c>
      <c r="AC70" s="28" cm="1">
        <f t="array" aca="1" ref="AC70" ca="1">IFERROR(IF(AA70=1,
INDEX(Forecast_Capex_Input!$AI$10:$BB$10,SMALL(IF(INDEX(Forecast_Capex_Input!$AI$12:$BB$286,$Z70,0)&gt;0,COLUMN(Forecast_Capex_Input!$AI$10:$BB$10)-COLUMN(Forecast_Capex_Input!$AI$12)+1),ROWS(OFFSET(AC69,0,0,-$AB70)))),
OFFSET(AC69,-INDEX(Forecast_Capex_Input!$CG$12:$CG$286,$Z70)+1,0)),NA)</f>
        <v>1</v>
      </c>
      <c r="AD70" s="28">
        <f t="shared" ca="1" si="9"/>
        <v>2</v>
      </c>
      <c r="AE70" s="82" t="b">
        <f t="shared" si="13"/>
        <v>0</v>
      </c>
      <c r="AF70" s="78" t="b">
        <v>0</v>
      </c>
      <c r="AG70" s="82" t="b">
        <f t="shared" si="10"/>
        <v>1</v>
      </c>
      <c r="AI70" s="55">
        <v>0</v>
      </c>
      <c r="AJ70" s="55">
        <v>0</v>
      </c>
      <c r="AK70" s="55">
        <v>5.7112172476716655E-2</v>
      </c>
      <c r="AL70" s="55">
        <v>3.0100625241688146</v>
      </c>
      <c r="AM70" s="55">
        <v>0.14860099712578165</v>
      </c>
      <c r="AN70" s="135">
        <v>3.2157756937713127</v>
      </c>
      <c r="AP70" s="55">
        <v>0</v>
      </c>
      <c r="AQ70" s="55">
        <v>0</v>
      </c>
      <c r="AR70" s="55">
        <v>5.7112172476716655E-2</v>
      </c>
      <c r="AS70" s="55">
        <v>3.0100625241688146</v>
      </c>
      <c r="AT70" s="55">
        <v>0.14860099712578165</v>
      </c>
      <c r="AU70" s="135">
        <v>3.2157756937713127</v>
      </c>
      <c r="AW70" s="55">
        <v>0</v>
      </c>
      <c r="AX70" s="55">
        <v>0</v>
      </c>
      <c r="AY70" s="55">
        <v>7.9221970407382363E-3</v>
      </c>
      <c r="AZ70" s="55">
        <v>0.42334232939368333</v>
      </c>
      <c r="BA70" s="55">
        <v>1.8506663212402224E-2</v>
      </c>
      <c r="BB70" s="135">
        <v>0.44977118964682378</v>
      </c>
      <c r="BD70" s="55">
        <v>0</v>
      </c>
      <c r="BE70" s="55">
        <v>0</v>
      </c>
      <c r="BF70" s="55">
        <v>1.5189495389586912E-3</v>
      </c>
      <c r="BG70" s="55">
        <v>8.0611096114735853E-2</v>
      </c>
      <c r="BH70" s="55">
        <v>3.584497135118088E-3</v>
      </c>
      <c r="BI70" s="135">
        <v>8.5714542788812631E-2</v>
      </c>
      <c r="BK70" s="55">
        <v>0</v>
      </c>
      <c r="BL70" s="55">
        <v>0</v>
      </c>
      <c r="BM70" s="55">
        <v>6.6553319056413582E-2</v>
      </c>
      <c r="BN70" s="55">
        <v>3.5140159496772339</v>
      </c>
      <c r="BO70" s="55">
        <v>0.17069215747330194</v>
      </c>
      <c r="BP70" s="135">
        <v>3.7512614262069492</v>
      </c>
      <c r="BR70" s="147">
        <v>0</v>
      </c>
      <c r="BS70" s="147">
        <v>0</v>
      </c>
      <c r="BT70" s="147">
        <v>0</v>
      </c>
      <c r="BU70" s="147">
        <v>0</v>
      </c>
      <c r="BV70" s="147">
        <v>1</v>
      </c>
      <c r="BX70" s="55">
        <v>0</v>
      </c>
      <c r="BY70" s="55">
        <v>0</v>
      </c>
      <c r="BZ70" s="55">
        <v>0</v>
      </c>
      <c r="CA70" s="55">
        <v>0</v>
      </c>
      <c r="CB70" s="55">
        <v>3.2157756937713127</v>
      </c>
      <c r="CC70" s="135">
        <v>3.2157756937713127</v>
      </c>
      <c r="CE70" s="55">
        <v>0</v>
      </c>
      <c r="CF70" s="55">
        <v>0</v>
      </c>
      <c r="CG70" s="55">
        <v>0</v>
      </c>
      <c r="CH70" s="55">
        <v>0</v>
      </c>
      <c r="CI70" s="55">
        <v>3.2157756937713127</v>
      </c>
      <c r="CJ70" s="135">
        <v>3.2157756937713127</v>
      </c>
      <c r="CL70" s="55">
        <v>0</v>
      </c>
      <c r="CM70" s="55">
        <v>0</v>
      </c>
      <c r="CN70" s="55">
        <v>0</v>
      </c>
      <c r="CO70" s="55">
        <v>0</v>
      </c>
      <c r="CP70" s="55">
        <v>0.44977118964682378</v>
      </c>
      <c r="CQ70" s="135">
        <v>0.44977118964682378</v>
      </c>
      <c r="CS70" s="67">
        <v>0</v>
      </c>
      <c r="CT70" s="67">
        <v>0</v>
      </c>
      <c r="CU70" s="67">
        <v>0</v>
      </c>
      <c r="CV70" s="67">
        <v>0</v>
      </c>
      <c r="CW70" s="67">
        <v>8.5714542788812631E-2</v>
      </c>
      <c r="CX70" s="135">
        <v>8.5714542788812631E-2</v>
      </c>
      <c r="CZ70" s="55">
        <v>0</v>
      </c>
      <c r="DA70" s="55">
        <v>0</v>
      </c>
      <c r="DB70" s="55">
        <v>0</v>
      </c>
      <c r="DC70" s="55">
        <v>0</v>
      </c>
      <c r="DD70" s="55">
        <v>3.7512614262069492</v>
      </c>
      <c r="DE70" s="135">
        <v>3.7512614262069492</v>
      </c>
      <c r="DG70" s="43" t="b" cm="1">
        <f t="array" aca="1" ref="DG70" ca="1">OR($G70=Forecast_Capex_Input!$BF$8:$BF$10)</f>
        <v>1</v>
      </c>
      <c r="DH70" s="43" cm="1">
        <f t="array" aca="1" ref="DH70" ca="1">IFERROR(INDEX(Forecast_Capex_Input!BG$12:BG$286,$Z70)
*(INDEX(Forecast_Capex_Input!$H$12:$H$286,$Z70)=Repex),0)
*$DG70</f>
        <v>0</v>
      </c>
      <c r="DI70" s="43" cm="1">
        <f t="array" aca="1" ref="DI70" ca="1">IFERROR(INDEX(Forecast_Capex_Input!BH$12:BH$286,$Z70)
*(INDEX(Forecast_Capex_Input!$H$12:$H$286,$Z70)=Repex),0)
*$DG70</f>
        <v>0.38044199132906453</v>
      </c>
      <c r="DJ70" s="43" cm="1">
        <f t="array" aca="1" ref="DJ70" ca="1">IFERROR(INDEX(Forecast_Capex_Input!BI$12:BI$286,$Z70)
*(INDEX(Forecast_Capex_Input!$H$12:$H$286,$Z70)=Repex),0)
*$DG70</f>
        <v>0.5560364254300223</v>
      </c>
      <c r="DK70" s="43" cm="1">
        <f t="array" aca="1" ref="DK70" ca="1">IFERROR(INDEX(Forecast_Capex_Input!BJ$12:BJ$286,$Z70)
*(INDEX(Forecast_Capex_Input!$H$12:$H$286,$Z70)=Repex),0)
*$DG70</f>
        <v>6.352158324091324E-2</v>
      </c>
      <c r="DL70" s="43" cm="1">
        <f t="array" aca="1" ref="DL70" ca="1">IFERROR(INDEX(Forecast_Capex_Input!BK$12:BK$286,$Z70)
*(INDEX(Forecast_Capex_Input!$H$12:$H$286,$Z70)=Repex),0)
*$DG70</f>
        <v>0</v>
      </c>
      <c r="DM70" s="43" cm="1">
        <f t="array" aca="1" ref="DM70" ca="1">IFERROR(INDEX(Forecast_Capex_Input!BL$12:BL$286,$Z70)
*(INDEX(Forecast_Capex_Input!$H$12:$H$286,$Z70)=Repex),0)
*$DG70</f>
        <v>0</v>
      </c>
      <c r="DO70" s="43" t="b" cm="1">
        <f t="array" aca="1" ref="DO70" ca="1">OR($G70=Forecast_Capex_Input!$BN$8:$BN$9)</f>
        <v>0</v>
      </c>
      <c r="DP70" s="43" cm="1">
        <f t="array" aca="1" ref="DP70" ca="1">IFERROR(INDEX(Forecast_Capex_Input!BO$12:BO$286,$Z70)
*(INDEX(Forecast_Capex_Input!$H$12:$H$286,$Z70)=Repex),0)
*$DO70</f>
        <v>0</v>
      </c>
      <c r="DQ70" s="43" cm="1">
        <f t="array" aca="1" ref="DQ70" ca="1">IFERROR(INDEX(Forecast_Capex_Input!BP$12:BP$286,$Z70)
*(INDEX(Forecast_Capex_Input!$H$12:$H$286,$Z70)=Repex),0)
*$DO70</f>
        <v>0</v>
      </c>
      <c r="DR70" s="43" cm="1">
        <f t="array" aca="1" ref="DR70" ca="1">IFERROR(INDEX(Forecast_Capex_Input!BQ$12:BQ$286,$Z70)
*(INDEX(Forecast_Capex_Input!$H$12:$H$286,$Z70)=Repex),0)
*$DO70</f>
        <v>0</v>
      </c>
      <c r="DS70" s="43" cm="1">
        <f t="array" aca="1" ref="DS70" ca="1">IFERROR(INDEX(Forecast_Capex_Input!BR$12:BR$286,$Z70)
*(INDEX(Forecast_Capex_Input!$H$12:$H$286,$Z70)=Repex),0)
*$DO70</f>
        <v>0</v>
      </c>
      <c r="DT70" s="43" cm="1">
        <f t="array" aca="1" ref="DT70" ca="1">IFERROR(INDEX(Forecast_Capex_Input!BS$12:BS$286,$Z70)
*(INDEX(Forecast_Capex_Input!$H$12:$H$286,$Z70)=Repex),0)
*$DO70</f>
        <v>0</v>
      </c>
      <c r="DV70" s="43" t="b" cm="1">
        <f t="array" aca="1" ref="DV70" ca="1">OR($G70=Forecast_Capex_Input!$BU$8:$BU$10)</f>
        <v>0</v>
      </c>
      <c r="DW70" s="43" cm="1">
        <f t="array" aca="1" ref="DW70" ca="1">IFERROR(INDEX(Forecast_Capex_Input!BV$12:BV$286,$Z70)
*(INDEX(Forecast_Capex_Input!$H$12:$H$286,$Z70)=Repex),0)
*$DV70</f>
        <v>0</v>
      </c>
      <c r="DX70" s="43" cm="1">
        <f t="array" aca="1" ref="DX70" ca="1">IFERROR(INDEX(Forecast_Capex_Input!BW$12:BW$286,$Z70)
*(INDEX(Forecast_Capex_Input!$H$12:$H$286,$Z70)=Repex),0)
*$DV70</f>
        <v>0</v>
      </c>
      <c r="DY70" s="43" cm="1">
        <f t="array" aca="1" ref="DY70" ca="1">IFERROR(INDEX(Forecast_Capex_Input!BX$12:BX$286,$Z70)
*(INDEX(Forecast_Capex_Input!$H$12:$H$286,$Z70)=Repex),0)
*$DV70</f>
        <v>0</v>
      </c>
      <c r="DZ70" s="43" cm="1">
        <f t="array" aca="1" ref="DZ70" ca="1">IFERROR(INDEX(Forecast_Capex_Input!BY$12:BY$286,$Z70)
*(INDEX(Forecast_Capex_Input!$H$12:$H$286,$Z70)=Repex),0)
*$DV70</f>
        <v>0</v>
      </c>
      <c r="EA70" s="43" cm="1">
        <f t="array" aca="1" ref="EA70" ca="1">IFERROR(INDEX(Forecast_Capex_Input!BZ$12:BZ$286,$Z70)
*(INDEX(Forecast_Capex_Input!$H$12:$H$286,$Z70)=Repex),0)
*$DV70</f>
        <v>0</v>
      </c>
      <c r="EB70" s="43" cm="1">
        <f t="array" aca="1" ref="EB70" ca="1">IFERROR(INDEX(Forecast_Capex_Input!CA$12:CA$286,$Z70)
*(INDEX(Forecast_Capex_Input!$H$12:$H$286,$Z70)=Repex),0)
*$DV70</f>
        <v>0</v>
      </c>
      <c r="EC70" s="43" cm="1">
        <f t="array" aca="1" ref="EC70" ca="1">IFERROR(INDEX(Forecast_Capex_Input!CB$12:CB$286,$Z70)
*(INDEX(Forecast_Capex_Input!$H$12:$H$286,$Z70)=Repex),0)
*$DV70</f>
        <v>0</v>
      </c>
      <c r="ED70" s="43" cm="1">
        <f t="array" aca="1" ref="ED70" ca="1">IFERROR(INDEX(Forecast_Capex_Input!CC$12:CC$286,$Z70)
*(INDEX(Forecast_Capex_Input!$H$12:$H$286,$Z70)=Repex),0)
*$DV70</f>
        <v>0</v>
      </c>
      <c r="EF70" s="86" t="str">
        <f t="shared" si="11"/>
        <v>N/A</v>
      </c>
      <c r="EG70" s="28" t="str">
        <f>IFERROR(RANK(EF70,EF$11:EF$1010,0)+COUNTIF(EF$11:EF70,EF70)-1,NA)</f>
        <v>N/A</v>
      </c>
    </row>
    <row r="71" spans="3:137" x14ac:dyDescent="0.2">
      <c r="C71" s="28">
        <f t="shared" si="12"/>
        <v>61</v>
      </c>
      <c r="D71" s="9" t="str" cm="1">
        <f t="array" ref="D71">IFERROR(INDEX(Forecast_Capex_Input!$D$12:$D$286,$Z71),NA)</f>
        <v>Line 25/93 Refubishment</v>
      </c>
      <c r="E71" s="24" t="b" cm="1">
        <f t="array" ref="E71">IF($Z71=NA,NA,INDEX(Forecast_Capex_Input!$E$12:$E$286,$Z71))</f>
        <v>0</v>
      </c>
      <c r="F71" s="9" t="str" cm="1">
        <f t="array" aca="1" ref="F71" ca="1">IFERROR(INDEX(General!$E$25:$E$26,$AA71),NA)</f>
        <v>Labour</v>
      </c>
      <c r="G71" s="9" t="str" cm="1">
        <f t="array" aca="1" ref="G71" ca="1">IFERROR(INDEX(Forecast_Capex_Input!$AI$11:$BB$11,$AC71),NA)</f>
        <v>Transmission Lines</v>
      </c>
      <c r="H71" s="50" cm="1">
        <f t="array" aca="1" ref="H71" ca="1">IFERROR(INDEX(Forecast_Capex_Input!$AI$12:$BB$286,$Z71,$AC71),NA)</f>
        <v>1</v>
      </c>
      <c r="I71" s="150" t="str" cm="1">
        <f t="array" ref="I71">IFERROR(INDEX(Forecast_Capex_Input!$F$12:$F$286,$Z71),NA)</f>
        <v>Replacement Expenditure</v>
      </c>
      <c r="J71" s="150" t="str" cm="1">
        <f t="array" ref="J71">IFERROR(INDEX(Forecast_Capex_Input!G$12:G$286,$Z71),NA)</f>
        <v>Transmission Lines</v>
      </c>
      <c r="K71" s="150" t="str" cm="1">
        <f t="array" ref="K71">IFERROR(INDEX(Forecast_Capex_Input!H$12:H$286,$Z71),NA)</f>
        <v>Repex</v>
      </c>
      <c r="L71" s="150" t="str" cm="1">
        <f t="array" ref="L71">IFERROR(INDEX(Forecast_Capex_Input!I$12:I$286,$Z71),NA)</f>
        <v>N/A</v>
      </c>
      <c r="M71" s="150" t="str" cm="1">
        <f t="array" ref="M71">IFERROR(INDEX(Forecast_Capex_Input!J$12:J$286,$Z71),NA)</f>
        <v>N/A</v>
      </c>
      <c r="N71" s="150" t="str" cm="1">
        <f t="array" ref="N71">IFERROR(INDEX(Forecast_Capex_Input!K$12:K$286,$Z71),NA)</f>
        <v>TL - Transmission towers</v>
      </c>
      <c r="O71" s="150" t="str" cm="1">
        <f t="array" ref="O71">IFERROR(INDEX(Forecast_Capex_Input!L$12:L$286,$Z71),NA)</f>
        <v>TL - Safe and Reliable Network</v>
      </c>
      <c r="P71" s="150" t="str" cm="1">
        <f t="array" ref="P71">IFERROR(INDEX(Forecast_Capex_Input!M$12:M$286,$Z71),NA)</f>
        <v>N/A</v>
      </c>
      <c r="Q71" s="24" t="str" cm="1">
        <f t="array" ref="Q71">IFERROR(INDEX(Forecast_Capex_Input!N$12:N$286,$Z71),NA)</f>
        <v>No</v>
      </c>
      <c r="R71" s="190" cm="1">
        <f t="array" ref="R71">IFERROR(INDEX(Forecast_Capex_Input!O$12:O$286,$Z71),0)</f>
        <v>0</v>
      </c>
      <c r="S71" s="24" t="str" cm="1">
        <f t="array" ref="S71">IFERROR(INDEX(Forecast_Capex_Input!P$12:P$286,$Z71),0)</f>
        <v>Safety security &amp; reliability</v>
      </c>
      <c r="T71" s="150" t="str" cm="1">
        <f t="array" aca="1" ref="T71" ca="1">IFERROR(INDEX(General!$K$91:$K$110,$AC71),NA)</f>
        <v>Transmission Lines (2018 onwards)</v>
      </c>
      <c r="U71" s="43" cm="1">
        <f t="array" aca="1" ref="U71" ca="1">IFERROR(
IF($F71=General!$E$25,INDEX(Forecast_Capex_Input!S$12:S$286,$Z71),
INDEX(Forecast_Capex_Input!T$12:T$286,$Z71)),0)</f>
        <v>0</v>
      </c>
      <c r="V71" s="82" t="b">
        <f>IFERROR(INDEX(Overheads!$T$19:$T$26,MATCH($I71,Overheads!$E$19:$E$26,0)),FALSE)</f>
        <v>1</v>
      </c>
      <c r="W71" s="209" t="str" cm="1">
        <f t="array" ref="W71">IFERROR(
INDEX(Forecast_Capex_Input!CN$12:CN$286,$Z71),0)</f>
        <v>FY22</v>
      </c>
      <c r="X71" s="209">
        <f>IFERROR(
MATCH($W71,General!$L$39:$S$39,0),1)</f>
        <v>2</v>
      </c>
      <c r="Z71" s="28">
        <f>IFERROR(
IF(MATCH($C71,Forecast_Capex_Input!$CI$12:$CI$286,1)+1&gt;MAX(Forecast_Capex_Input!$C$12:$C$286),NA,
MATCH($C71,Forecast_Capex_Input!$CI$12:$CI$286,1)+1),1)</f>
        <v>28</v>
      </c>
      <c r="AA71" s="28" cm="1">
        <f t="array" aca="1" ref="AA71" ca="1">IFERROR(
IF(Z70&lt;&gt;Z71,1,
IF(COUNTIF(OFFSET(AA70,0,0,-INDEX(Forecast_Capex_Input!$CG$12:$CG$286,$Z71)),AA70)=INDEX(Forecast_Capex_Input!$CG$12:$CG$286,$Z71),AA70+1,AA70)),NA)</f>
        <v>1</v>
      </c>
      <c r="AB71" s="28" cm="1">
        <f t="array" ref="AB71">IFERROR($C71-IF($Z71=1,1,INDEX(Forecast_Capex_Input!$CI$12:$CI$286,$Z71-1))+1,NA)</f>
        <v>1</v>
      </c>
      <c r="AC71" s="28" cm="1">
        <f t="array" aca="1" ref="AC71" ca="1">IFERROR(IF(AA71=1,
INDEX(Forecast_Capex_Input!$AI$10:$BB$10,SMALL(IF(INDEX(Forecast_Capex_Input!$AI$12:$BB$286,$Z71,0)&gt;0,COLUMN(Forecast_Capex_Input!$AI$10:$BB$10)-COLUMN(Forecast_Capex_Input!$AI$12)+1),ROWS(OFFSET(AC70,0,0,-$AB71)))),
OFFSET(AC70,-INDEX(Forecast_Capex_Input!$CG$12:$CG$286,$Z71)+1,0)),NA)</f>
        <v>1</v>
      </c>
      <c r="AD71" s="28">
        <f t="shared" ca="1" si="9"/>
        <v>1</v>
      </c>
      <c r="AE71" s="82" t="b">
        <f t="shared" si="13"/>
        <v>0</v>
      </c>
      <c r="AF71" s="78" t="b">
        <v>0</v>
      </c>
      <c r="AG71" s="82" t="b">
        <f t="shared" si="10"/>
        <v>1</v>
      </c>
      <c r="AI71" s="55">
        <v>0</v>
      </c>
      <c r="AJ71" s="55">
        <v>0</v>
      </c>
      <c r="AK71" s="55">
        <v>0</v>
      </c>
      <c r="AL71" s="55">
        <v>0</v>
      </c>
      <c r="AM71" s="55">
        <v>0</v>
      </c>
      <c r="AN71" s="135">
        <v>0</v>
      </c>
      <c r="AP71" s="55">
        <v>0</v>
      </c>
      <c r="AQ71" s="55">
        <v>0</v>
      </c>
      <c r="AR71" s="55">
        <v>0</v>
      </c>
      <c r="AS71" s="55">
        <v>0</v>
      </c>
      <c r="AT71" s="55">
        <v>0</v>
      </c>
      <c r="AU71" s="135">
        <v>0</v>
      </c>
      <c r="AW71" s="55">
        <v>0</v>
      </c>
      <c r="AX71" s="55">
        <v>0</v>
      </c>
      <c r="AY71" s="55">
        <v>0</v>
      </c>
      <c r="AZ71" s="55">
        <v>0</v>
      </c>
      <c r="BA71" s="55">
        <v>0</v>
      </c>
      <c r="BB71" s="135">
        <v>0</v>
      </c>
      <c r="BD71" s="55">
        <v>0</v>
      </c>
      <c r="BE71" s="55">
        <v>0</v>
      </c>
      <c r="BF71" s="55">
        <v>0</v>
      </c>
      <c r="BG71" s="55">
        <v>0</v>
      </c>
      <c r="BH71" s="55">
        <v>0</v>
      </c>
      <c r="BI71" s="135">
        <v>0</v>
      </c>
      <c r="BK71" s="55">
        <v>0</v>
      </c>
      <c r="BL71" s="55">
        <v>0</v>
      </c>
      <c r="BM71" s="55">
        <v>0</v>
      </c>
      <c r="BN71" s="55">
        <v>0</v>
      </c>
      <c r="BO71" s="55">
        <v>0</v>
      </c>
      <c r="BP71" s="135">
        <v>0</v>
      </c>
      <c r="BR71" s="147">
        <v>0</v>
      </c>
      <c r="BS71" s="147">
        <v>0</v>
      </c>
      <c r="BT71" s="147">
        <v>0</v>
      </c>
      <c r="BU71" s="147">
        <v>0</v>
      </c>
      <c r="BV71" s="147">
        <v>0</v>
      </c>
      <c r="BX71" s="55">
        <v>0</v>
      </c>
      <c r="BY71" s="55">
        <v>0</v>
      </c>
      <c r="BZ71" s="55">
        <v>0</v>
      </c>
      <c r="CA71" s="55">
        <v>0</v>
      </c>
      <c r="CB71" s="55">
        <v>0</v>
      </c>
      <c r="CC71" s="135">
        <v>0</v>
      </c>
      <c r="CE71" s="55">
        <v>0</v>
      </c>
      <c r="CF71" s="55">
        <v>0</v>
      </c>
      <c r="CG71" s="55">
        <v>0</v>
      </c>
      <c r="CH71" s="55">
        <v>0</v>
      </c>
      <c r="CI71" s="55">
        <v>0</v>
      </c>
      <c r="CJ71" s="135">
        <v>0</v>
      </c>
      <c r="CL71" s="55">
        <v>0</v>
      </c>
      <c r="CM71" s="55">
        <v>0</v>
      </c>
      <c r="CN71" s="55">
        <v>0</v>
      </c>
      <c r="CO71" s="55">
        <v>0</v>
      </c>
      <c r="CP71" s="55">
        <v>0</v>
      </c>
      <c r="CQ71" s="135">
        <v>0</v>
      </c>
      <c r="CS71" s="67">
        <v>0</v>
      </c>
      <c r="CT71" s="67">
        <v>0</v>
      </c>
      <c r="CU71" s="67">
        <v>0</v>
      </c>
      <c r="CV71" s="67">
        <v>0</v>
      </c>
      <c r="CW71" s="67">
        <v>0</v>
      </c>
      <c r="CX71" s="135">
        <v>0</v>
      </c>
      <c r="CZ71" s="55">
        <v>0</v>
      </c>
      <c r="DA71" s="55">
        <v>0</v>
      </c>
      <c r="DB71" s="55">
        <v>0</v>
      </c>
      <c r="DC71" s="55">
        <v>0</v>
      </c>
      <c r="DD71" s="55">
        <v>0</v>
      </c>
      <c r="DE71" s="135">
        <v>0</v>
      </c>
      <c r="DG71" s="43" t="b" cm="1">
        <f t="array" aca="1" ref="DG71" ca="1">OR($G71=Forecast_Capex_Input!$BF$8:$BF$10)</f>
        <v>1</v>
      </c>
      <c r="DH71" s="43" cm="1">
        <f t="array" aca="1" ref="DH71" ca="1">IFERROR(INDEX(Forecast_Capex_Input!BG$12:BG$286,$Z71)
*(INDEX(Forecast_Capex_Input!$H$12:$H$286,$Z71)=Repex),0)
*$DG71</f>
        <v>0</v>
      </c>
      <c r="DI71" s="43" cm="1">
        <f t="array" aca="1" ref="DI71" ca="1">IFERROR(INDEX(Forecast_Capex_Input!BH$12:BH$286,$Z71)
*(INDEX(Forecast_Capex_Input!$H$12:$H$286,$Z71)=Repex),0)
*$DG71</f>
        <v>0</v>
      </c>
      <c r="DJ71" s="43" cm="1">
        <f t="array" aca="1" ref="DJ71" ca="1">IFERROR(INDEX(Forecast_Capex_Input!BI$12:BI$286,$Z71)
*(INDEX(Forecast_Capex_Input!$H$12:$H$286,$Z71)=Repex),0)
*$DG71</f>
        <v>1</v>
      </c>
      <c r="DK71" s="43" cm="1">
        <f t="array" aca="1" ref="DK71" ca="1">IFERROR(INDEX(Forecast_Capex_Input!BJ$12:BJ$286,$Z71)
*(INDEX(Forecast_Capex_Input!$H$12:$H$286,$Z71)=Repex),0)
*$DG71</f>
        <v>0</v>
      </c>
      <c r="DL71" s="43" cm="1">
        <f t="array" aca="1" ref="DL71" ca="1">IFERROR(INDEX(Forecast_Capex_Input!BK$12:BK$286,$Z71)
*(INDEX(Forecast_Capex_Input!$H$12:$H$286,$Z71)=Repex),0)
*$DG71</f>
        <v>0</v>
      </c>
      <c r="DM71" s="43" cm="1">
        <f t="array" aca="1" ref="DM71" ca="1">IFERROR(INDEX(Forecast_Capex_Input!BL$12:BL$286,$Z71)
*(INDEX(Forecast_Capex_Input!$H$12:$H$286,$Z71)=Repex),0)
*$DG71</f>
        <v>0</v>
      </c>
      <c r="DO71" s="43" t="b" cm="1">
        <f t="array" aca="1" ref="DO71" ca="1">OR($G71=Forecast_Capex_Input!$BN$8:$BN$9)</f>
        <v>0</v>
      </c>
      <c r="DP71" s="43" cm="1">
        <f t="array" aca="1" ref="DP71" ca="1">IFERROR(INDEX(Forecast_Capex_Input!BO$12:BO$286,$Z71)
*(INDEX(Forecast_Capex_Input!$H$12:$H$286,$Z71)=Repex),0)
*$DO71</f>
        <v>0</v>
      </c>
      <c r="DQ71" s="43" cm="1">
        <f t="array" aca="1" ref="DQ71" ca="1">IFERROR(INDEX(Forecast_Capex_Input!BP$12:BP$286,$Z71)
*(INDEX(Forecast_Capex_Input!$H$12:$H$286,$Z71)=Repex),0)
*$DO71</f>
        <v>0</v>
      </c>
      <c r="DR71" s="43" cm="1">
        <f t="array" aca="1" ref="DR71" ca="1">IFERROR(INDEX(Forecast_Capex_Input!BQ$12:BQ$286,$Z71)
*(INDEX(Forecast_Capex_Input!$H$12:$H$286,$Z71)=Repex),0)
*$DO71</f>
        <v>0</v>
      </c>
      <c r="DS71" s="43" cm="1">
        <f t="array" aca="1" ref="DS71" ca="1">IFERROR(INDEX(Forecast_Capex_Input!BR$12:BR$286,$Z71)
*(INDEX(Forecast_Capex_Input!$H$12:$H$286,$Z71)=Repex),0)
*$DO71</f>
        <v>0</v>
      </c>
      <c r="DT71" s="43" cm="1">
        <f t="array" aca="1" ref="DT71" ca="1">IFERROR(INDEX(Forecast_Capex_Input!BS$12:BS$286,$Z71)
*(INDEX(Forecast_Capex_Input!$H$12:$H$286,$Z71)=Repex),0)
*$DO71</f>
        <v>0</v>
      </c>
      <c r="DV71" s="43" t="b" cm="1">
        <f t="array" aca="1" ref="DV71" ca="1">OR($G71=Forecast_Capex_Input!$BU$8:$BU$10)</f>
        <v>0</v>
      </c>
      <c r="DW71" s="43" cm="1">
        <f t="array" aca="1" ref="DW71" ca="1">IFERROR(INDEX(Forecast_Capex_Input!BV$12:BV$286,$Z71)
*(INDEX(Forecast_Capex_Input!$H$12:$H$286,$Z71)=Repex),0)
*$DV71</f>
        <v>0</v>
      </c>
      <c r="DX71" s="43" cm="1">
        <f t="array" aca="1" ref="DX71" ca="1">IFERROR(INDEX(Forecast_Capex_Input!BW$12:BW$286,$Z71)
*(INDEX(Forecast_Capex_Input!$H$12:$H$286,$Z71)=Repex),0)
*$DV71</f>
        <v>0</v>
      </c>
      <c r="DY71" s="43" cm="1">
        <f t="array" aca="1" ref="DY71" ca="1">IFERROR(INDEX(Forecast_Capex_Input!BX$12:BX$286,$Z71)
*(INDEX(Forecast_Capex_Input!$H$12:$H$286,$Z71)=Repex),0)
*$DV71</f>
        <v>0</v>
      </c>
      <c r="DZ71" s="43" cm="1">
        <f t="array" aca="1" ref="DZ71" ca="1">IFERROR(INDEX(Forecast_Capex_Input!BY$12:BY$286,$Z71)
*(INDEX(Forecast_Capex_Input!$H$12:$H$286,$Z71)=Repex),0)
*$DV71</f>
        <v>0</v>
      </c>
      <c r="EA71" s="43" cm="1">
        <f t="array" aca="1" ref="EA71" ca="1">IFERROR(INDEX(Forecast_Capex_Input!BZ$12:BZ$286,$Z71)
*(INDEX(Forecast_Capex_Input!$H$12:$H$286,$Z71)=Repex),0)
*$DV71</f>
        <v>0</v>
      </c>
      <c r="EB71" s="43" cm="1">
        <f t="array" aca="1" ref="EB71" ca="1">IFERROR(INDEX(Forecast_Capex_Input!CA$12:CA$286,$Z71)
*(INDEX(Forecast_Capex_Input!$H$12:$H$286,$Z71)=Repex),0)
*$DV71</f>
        <v>0</v>
      </c>
      <c r="EC71" s="43" cm="1">
        <f t="array" aca="1" ref="EC71" ca="1">IFERROR(INDEX(Forecast_Capex_Input!CB$12:CB$286,$Z71)
*(INDEX(Forecast_Capex_Input!$H$12:$H$286,$Z71)=Repex),0)
*$DV71</f>
        <v>0</v>
      </c>
      <c r="ED71" s="43" cm="1">
        <f t="array" aca="1" ref="ED71" ca="1">IFERROR(INDEX(Forecast_Capex_Input!CC$12:CC$286,$Z71)
*(INDEX(Forecast_Capex_Input!$H$12:$H$286,$Z71)=Repex),0)
*$DV71</f>
        <v>0</v>
      </c>
      <c r="EF71" s="86" t="str">
        <f t="shared" si="11"/>
        <v>N/A</v>
      </c>
      <c r="EG71" s="28" t="str">
        <f>IFERROR(RANK(EF71,EF$11:EF$1010,0)+COUNTIF(EF$11:EF71,EF71)-1,NA)</f>
        <v>N/A</v>
      </c>
    </row>
    <row r="72" spans="3:137" x14ac:dyDescent="0.2">
      <c r="C72" s="28">
        <f t="shared" si="12"/>
        <v>62</v>
      </c>
      <c r="D72" s="9" t="str" cm="1">
        <f t="array" ref="D72">IFERROR(INDEX(Forecast_Capex_Input!$D$12:$D$286,$Z72),NA)</f>
        <v>Line 25/93 Refubishment</v>
      </c>
      <c r="E72" s="24" t="b" cm="1">
        <f t="array" ref="E72">IF($Z72=NA,NA,INDEX(Forecast_Capex_Input!$E$12:$E$286,$Z72))</f>
        <v>0</v>
      </c>
      <c r="F72" s="9" t="str" cm="1">
        <f t="array" aca="1" ref="F72" ca="1">IFERROR(INDEX(General!$E$25:$E$26,$AA72),NA)</f>
        <v>Non-Labour</v>
      </c>
      <c r="G72" s="9" t="str" cm="1">
        <f t="array" aca="1" ref="G72" ca="1">IFERROR(INDEX(Forecast_Capex_Input!$AI$11:$BB$11,$AC72),NA)</f>
        <v>Transmission Lines</v>
      </c>
      <c r="H72" s="50" cm="1">
        <f t="array" aca="1" ref="H72" ca="1">IFERROR(INDEX(Forecast_Capex_Input!$AI$12:$BB$286,$Z72,$AC72),NA)</f>
        <v>1</v>
      </c>
      <c r="I72" s="150" t="str" cm="1">
        <f t="array" ref="I72">IFERROR(INDEX(Forecast_Capex_Input!$F$12:$F$286,$Z72),NA)</f>
        <v>Replacement Expenditure</v>
      </c>
      <c r="J72" s="150" t="str" cm="1">
        <f t="array" ref="J72">IFERROR(INDEX(Forecast_Capex_Input!G$12:G$286,$Z72),NA)</f>
        <v>Transmission Lines</v>
      </c>
      <c r="K72" s="150" t="str" cm="1">
        <f t="array" ref="K72">IFERROR(INDEX(Forecast_Capex_Input!H$12:H$286,$Z72),NA)</f>
        <v>Repex</v>
      </c>
      <c r="L72" s="150" t="str" cm="1">
        <f t="array" ref="L72">IFERROR(INDEX(Forecast_Capex_Input!I$12:I$286,$Z72),NA)</f>
        <v>N/A</v>
      </c>
      <c r="M72" s="150" t="str" cm="1">
        <f t="array" ref="M72">IFERROR(INDEX(Forecast_Capex_Input!J$12:J$286,$Z72),NA)</f>
        <v>N/A</v>
      </c>
      <c r="N72" s="150" t="str" cm="1">
        <f t="array" ref="N72">IFERROR(INDEX(Forecast_Capex_Input!K$12:K$286,$Z72),NA)</f>
        <v>TL - Transmission towers</v>
      </c>
      <c r="O72" s="150" t="str" cm="1">
        <f t="array" ref="O72">IFERROR(INDEX(Forecast_Capex_Input!L$12:L$286,$Z72),NA)</f>
        <v>TL - Safe and Reliable Network</v>
      </c>
      <c r="P72" s="150" t="str" cm="1">
        <f t="array" ref="P72">IFERROR(INDEX(Forecast_Capex_Input!M$12:M$286,$Z72),NA)</f>
        <v>N/A</v>
      </c>
      <c r="Q72" s="24" t="str" cm="1">
        <f t="array" ref="Q72">IFERROR(INDEX(Forecast_Capex_Input!N$12:N$286,$Z72),NA)</f>
        <v>No</v>
      </c>
      <c r="R72" s="190" cm="1">
        <f t="array" ref="R72">IFERROR(INDEX(Forecast_Capex_Input!O$12:O$286,$Z72),0)</f>
        <v>0</v>
      </c>
      <c r="S72" s="24" t="str" cm="1">
        <f t="array" ref="S72">IFERROR(INDEX(Forecast_Capex_Input!P$12:P$286,$Z72),0)</f>
        <v>Safety security &amp; reliability</v>
      </c>
      <c r="T72" s="150" t="str" cm="1">
        <f t="array" aca="1" ref="T72" ca="1">IFERROR(INDEX(General!$K$91:$K$110,$AC72),NA)</f>
        <v>Transmission Lines (2018 onwards)</v>
      </c>
      <c r="U72" s="43" cm="1">
        <f t="array" aca="1" ref="U72" ca="1">IFERROR(
IF($F72=General!$E$25,INDEX(Forecast_Capex_Input!S$12:S$286,$Z72),
INDEX(Forecast_Capex_Input!T$12:T$286,$Z72)),0)</f>
        <v>1</v>
      </c>
      <c r="V72" s="82" t="b">
        <f>IFERROR(INDEX(Overheads!$T$19:$T$26,MATCH($I72,Overheads!$E$19:$E$26,0)),FALSE)</f>
        <v>1</v>
      </c>
      <c r="W72" s="209" t="str" cm="1">
        <f t="array" ref="W72">IFERROR(
INDEX(Forecast_Capex_Input!CN$12:CN$286,$Z72),0)</f>
        <v>FY22</v>
      </c>
      <c r="X72" s="209">
        <f>IFERROR(
MATCH($W72,General!$L$39:$S$39,0),1)</f>
        <v>2</v>
      </c>
      <c r="Z72" s="28">
        <f>IFERROR(
IF(MATCH($C72,Forecast_Capex_Input!$CI$12:$CI$286,1)+1&gt;MAX(Forecast_Capex_Input!$C$12:$C$286),NA,
MATCH($C72,Forecast_Capex_Input!$CI$12:$CI$286,1)+1),1)</f>
        <v>28</v>
      </c>
      <c r="AA72" s="28" cm="1">
        <f t="array" aca="1" ref="AA72" ca="1">IFERROR(
IF(Z71&lt;&gt;Z72,1,
IF(COUNTIF(OFFSET(AA71,0,0,-INDEX(Forecast_Capex_Input!$CG$12:$CG$286,$Z72)),AA71)=INDEX(Forecast_Capex_Input!$CG$12:$CG$286,$Z72),AA71+1,AA71)),NA)</f>
        <v>2</v>
      </c>
      <c r="AB72" s="28" cm="1">
        <f t="array" ref="AB72">IFERROR($C72-IF($Z72=1,1,INDEX(Forecast_Capex_Input!$CI$12:$CI$286,$Z72-1))+1,NA)</f>
        <v>2</v>
      </c>
      <c r="AC72" s="28" cm="1">
        <f t="array" aca="1" ref="AC72" ca="1">IFERROR(IF(AA72=1,
INDEX(Forecast_Capex_Input!$AI$10:$BB$10,SMALL(IF(INDEX(Forecast_Capex_Input!$AI$12:$BB$286,$Z72,0)&gt;0,COLUMN(Forecast_Capex_Input!$AI$10:$BB$10)-COLUMN(Forecast_Capex_Input!$AI$12)+1),ROWS(OFFSET(AC71,0,0,-$AB72)))),
OFFSET(AC71,-INDEX(Forecast_Capex_Input!$CG$12:$CG$286,$Z72)+1,0)),NA)</f>
        <v>1</v>
      </c>
      <c r="AD72" s="28">
        <f t="shared" ca="1" si="9"/>
        <v>2</v>
      </c>
      <c r="AE72" s="82" t="b">
        <f t="shared" si="13"/>
        <v>0</v>
      </c>
      <c r="AF72" s="78" t="b">
        <v>0</v>
      </c>
      <c r="AG72" s="82" t="b">
        <f t="shared" si="10"/>
        <v>1</v>
      </c>
      <c r="AI72" s="55">
        <v>0</v>
      </c>
      <c r="AJ72" s="55">
        <v>0</v>
      </c>
      <c r="AK72" s="55">
        <v>0</v>
      </c>
      <c r="AL72" s="55">
        <v>0</v>
      </c>
      <c r="AM72" s="55">
        <v>0</v>
      </c>
      <c r="AN72" s="135">
        <v>0</v>
      </c>
      <c r="AP72" s="55">
        <v>0</v>
      </c>
      <c r="AQ72" s="55">
        <v>0</v>
      </c>
      <c r="AR72" s="55">
        <v>0</v>
      </c>
      <c r="AS72" s="55">
        <v>0</v>
      </c>
      <c r="AT72" s="55">
        <v>0</v>
      </c>
      <c r="AU72" s="135">
        <v>0</v>
      </c>
      <c r="AW72" s="55">
        <v>0</v>
      </c>
      <c r="AX72" s="55">
        <v>0</v>
      </c>
      <c r="AY72" s="55">
        <v>0</v>
      </c>
      <c r="AZ72" s="55">
        <v>0</v>
      </c>
      <c r="BA72" s="55">
        <v>0</v>
      </c>
      <c r="BB72" s="135">
        <v>0</v>
      </c>
      <c r="BD72" s="55">
        <v>0</v>
      </c>
      <c r="BE72" s="55">
        <v>0</v>
      </c>
      <c r="BF72" s="55">
        <v>0</v>
      </c>
      <c r="BG72" s="55">
        <v>0</v>
      </c>
      <c r="BH72" s="55">
        <v>0</v>
      </c>
      <c r="BI72" s="135">
        <v>0</v>
      </c>
      <c r="BK72" s="55">
        <v>0</v>
      </c>
      <c r="BL72" s="55">
        <v>0</v>
      </c>
      <c r="BM72" s="55">
        <v>0</v>
      </c>
      <c r="BN72" s="55">
        <v>0</v>
      </c>
      <c r="BO72" s="55">
        <v>0</v>
      </c>
      <c r="BP72" s="135">
        <v>0</v>
      </c>
      <c r="BR72" s="147">
        <v>0</v>
      </c>
      <c r="BS72" s="147">
        <v>0</v>
      </c>
      <c r="BT72" s="147">
        <v>0</v>
      </c>
      <c r="BU72" s="147">
        <v>0</v>
      </c>
      <c r="BV72" s="147">
        <v>0</v>
      </c>
      <c r="BX72" s="55">
        <v>0</v>
      </c>
      <c r="BY72" s="55">
        <v>0</v>
      </c>
      <c r="BZ72" s="55">
        <v>0</v>
      </c>
      <c r="CA72" s="55">
        <v>0</v>
      </c>
      <c r="CB72" s="55">
        <v>0</v>
      </c>
      <c r="CC72" s="135">
        <v>0</v>
      </c>
      <c r="CE72" s="55">
        <v>0</v>
      </c>
      <c r="CF72" s="55">
        <v>0</v>
      </c>
      <c r="CG72" s="55">
        <v>0</v>
      </c>
      <c r="CH72" s="55">
        <v>0</v>
      </c>
      <c r="CI72" s="55">
        <v>0</v>
      </c>
      <c r="CJ72" s="135">
        <v>0</v>
      </c>
      <c r="CL72" s="55">
        <v>0</v>
      </c>
      <c r="CM72" s="55">
        <v>0</v>
      </c>
      <c r="CN72" s="55">
        <v>0</v>
      </c>
      <c r="CO72" s="55">
        <v>0</v>
      </c>
      <c r="CP72" s="55">
        <v>0</v>
      </c>
      <c r="CQ72" s="135">
        <v>0</v>
      </c>
      <c r="CS72" s="67">
        <v>0</v>
      </c>
      <c r="CT72" s="67">
        <v>0</v>
      </c>
      <c r="CU72" s="67">
        <v>0</v>
      </c>
      <c r="CV72" s="67">
        <v>0</v>
      </c>
      <c r="CW72" s="67">
        <v>0</v>
      </c>
      <c r="CX72" s="135">
        <v>0</v>
      </c>
      <c r="CZ72" s="55">
        <v>0</v>
      </c>
      <c r="DA72" s="55">
        <v>0</v>
      </c>
      <c r="DB72" s="55">
        <v>0</v>
      </c>
      <c r="DC72" s="55">
        <v>0</v>
      </c>
      <c r="DD72" s="55">
        <v>0</v>
      </c>
      <c r="DE72" s="135">
        <v>0</v>
      </c>
      <c r="DG72" s="43" t="b" cm="1">
        <f t="array" aca="1" ref="DG72" ca="1">OR($G72=Forecast_Capex_Input!$BF$8:$BF$10)</f>
        <v>1</v>
      </c>
      <c r="DH72" s="43" cm="1">
        <f t="array" aca="1" ref="DH72" ca="1">IFERROR(INDEX(Forecast_Capex_Input!BG$12:BG$286,$Z72)
*(INDEX(Forecast_Capex_Input!$H$12:$H$286,$Z72)=Repex),0)
*$DG72</f>
        <v>0</v>
      </c>
      <c r="DI72" s="43" cm="1">
        <f t="array" aca="1" ref="DI72" ca="1">IFERROR(INDEX(Forecast_Capex_Input!BH$12:BH$286,$Z72)
*(INDEX(Forecast_Capex_Input!$H$12:$H$286,$Z72)=Repex),0)
*$DG72</f>
        <v>0</v>
      </c>
      <c r="DJ72" s="43" cm="1">
        <f t="array" aca="1" ref="DJ72" ca="1">IFERROR(INDEX(Forecast_Capex_Input!BI$12:BI$286,$Z72)
*(INDEX(Forecast_Capex_Input!$H$12:$H$286,$Z72)=Repex),0)
*$DG72</f>
        <v>1</v>
      </c>
      <c r="DK72" s="43" cm="1">
        <f t="array" aca="1" ref="DK72" ca="1">IFERROR(INDEX(Forecast_Capex_Input!BJ$12:BJ$286,$Z72)
*(INDEX(Forecast_Capex_Input!$H$12:$H$286,$Z72)=Repex),0)
*$DG72</f>
        <v>0</v>
      </c>
      <c r="DL72" s="43" cm="1">
        <f t="array" aca="1" ref="DL72" ca="1">IFERROR(INDEX(Forecast_Capex_Input!BK$12:BK$286,$Z72)
*(INDEX(Forecast_Capex_Input!$H$12:$H$286,$Z72)=Repex),0)
*$DG72</f>
        <v>0</v>
      </c>
      <c r="DM72" s="43" cm="1">
        <f t="array" aca="1" ref="DM72" ca="1">IFERROR(INDEX(Forecast_Capex_Input!BL$12:BL$286,$Z72)
*(INDEX(Forecast_Capex_Input!$H$12:$H$286,$Z72)=Repex),0)
*$DG72</f>
        <v>0</v>
      </c>
      <c r="DO72" s="43" t="b" cm="1">
        <f t="array" aca="1" ref="DO72" ca="1">OR($G72=Forecast_Capex_Input!$BN$8:$BN$9)</f>
        <v>0</v>
      </c>
      <c r="DP72" s="43" cm="1">
        <f t="array" aca="1" ref="DP72" ca="1">IFERROR(INDEX(Forecast_Capex_Input!BO$12:BO$286,$Z72)
*(INDEX(Forecast_Capex_Input!$H$12:$H$286,$Z72)=Repex),0)
*$DO72</f>
        <v>0</v>
      </c>
      <c r="DQ72" s="43" cm="1">
        <f t="array" aca="1" ref="DQ72" ca="1">IFERROR(INDEX(Forecast_Capex_Input!BP$12:BP$286,$Z72)
*(INDEX(Forecast_Capex_Input!$H$12:$H$286,$Z72)=Repex),0)
*$DO72</f>
        <v>0</v>
      </c>
      <c r="DR72" s="43" cm="1">
        <f t="array" aca="1" ref="DR72" ca="1">IFERROR(INDEX(Forecast_Capex_Input!BQ$12:BQ$286,$Z72)
*(INDEX(Forecast_Capex_Input!$H$12:$H$286,$Z72)=Repex),0)
*$DO72</f>
        <v>0</v>
      </c>
      <c r="DS72" s="43" cm="1">
        <f t="array" aca="1" ref="DS72" ca="1">IFERROR(INDEX(Forecast_Capex_Input!BR$12:BR$286,$Z72)
*(INDEX(Forecast_Capex_Input!$H$12:$H$286,$Z72)=Repex),0)
*$DO72</f>
        <v>0</v>
      </c>
      <c r="DT72" s="43" cm="1">
        <f t="array" aca="1" ref="DT72" ca="1">IFERROR(INDEX(Forecast_Capex_Input!BS$12:BS$286,$Z72)
*(INDEX(Forecast_Capex_Input!$H$12:$H$286,$Z72)=Repex),0)
*$DO72</f>
        <v>0</v>
      </c>
      <c r="DV72" s="43" t="b" cm="1">
        <f t="array" aca="1" ref="DV72" ca="1">OR($G72=Forecast_Capex_Input!$BU$8:$BU$10)</f>
        <v>0</v>
      </c>
      <c r="DW72" s="43" cm="1">
        <f t="array" aca="1" ref="DW72" ca="1">IFERROR(INDEX(Forecast_Capex_Input!BV$12:BV$286,$Z72)
*(INDEX(Forecast_Capex_Input!$H$12:$H$286,$Z72)=Repex),0)
*$DV72</f>
        <v>0</v>
      </c>
      <c r="DX72" s="43" cm="1">
        <f t="array" aca="1" ref="DX72" ca="1">IFERROR(INDEX(Forecast_Capex_Input!BW$12:BW$286,$Z72)
*(INDEX(Forecast_Capex_Input!$H$12:$H$286,$Z72)=Repex),0)
*$DV72</f>
        <v>0</v>
      </c>
      <c r="DY72" s="43" cm="1">
        <f t="array" aca="1" ref="DY72" ca="1">IFERROR(INDEX(Forecast_Capex_Input!BX$12:BX$286,$Z72)
*(INDEX(Forecast_Capex_Input!$H$12:$H$286,$Z72)=Repex),0)
*$DV72</f>
        <v>0</v>
      </c>
      <c r="DZ72" s="43" cm="1">
        <f t="array" aca="1" ref="DZ72" ca="1">IFERROR(INDEX(Forecast_Capex_Input!BY$12:BY$286,$Z72)
*(INDEX(Forecast_Capex_Input!$H$12:$H$286,$Z72)=Repex),0)
*$DV72</f>
        <v>0</v>
      </c>
      <c r="EA72" s="43" cm="1">
        <f t="array" aca="1" ref="EA72" ca="1">IFERROR(INDEX(Forecast_Capex_Input!BZ$12:BZ$286,$Z72)
*(INDEX(Forecast_Capex_Input!$H$12:$H$286,$Z72)=Repex),0)
*$DV72</f>
        <v>0</v>
      </c>
      <c r="EB72" s="43" cm="1">
        <f t="array" aca="1" ref="EB72" ca="1">IFERROR(INDEX(Forecast_Capex_Input!CA$12:CA$286,$Z72)
*(INDEX(Forecast_Capex_Input!$H$12:$H$286,$Z72)=Repex),0)
*$DV72</f>
        <v>0</v>
      </c>
      <c r="EC72" s="43" cm="1">
        <f t="array" aca="1" ref="EC72" ca="1">IFERROR(INDEX(Forecast_Capex_Input!CB$12:CB$286,$Z72)
*(INDEX(Forecast_Capex_Input!$H$12:$H$286,$Z72)=Repex),0)
*$DV72</f>
        <v>0</v>
      </c>
      <c r="ED72" s="43" cm="1">
        <f t="array" aca="1" ref="ED72" ca="1">IFERROR(INDEX(Forecast_Capex_Input!CC$12:CC$286,$Z72)
*(INDEX(Forecast_Capex_Input!$H$12:$H$286,$Z72)=Repex),0)
*$DV72</f>
        <v>0</v>
      </c>
      <c r="EF72" s="86" t="str">
        <f t="shared" si="11"/>
        <v>N/A</v>
      </c>
      <c r="EG72" s="28" t="str">
        <f>IFERROR(RANK(EF72,EF$11:EF$1010,0)+COUNTIF(EF$11:EF72,EF72)-1,NA)</f>
        <v>N/A</v>
      </c>
    </row>
    <row r="73" spans="3:137" x14ac:dyDescent="0.2">
      <c r="C73" s="28">
        <f t="shared" si="12"/>
        <v>63</v>
      </c>
      <c r="D73" s="9" t="str" cm="1">
        <f t="array" ref="D73">IFERROR(INDEX(Forecast_Capex_Input!$D$12:$D$286,$Z73),NA)</f>
        <v>Line 29/26 Refurbishment</v>
      </c>
      <c r="E73" s="24" t="b" cm="1">
        <f t="array" ref="E73">IF($Z73=NA,NA,INDEX(Forecast_Capex_Input!$E$12:$E$286,$Z73))</f>
        <v>1</v>
      </c>
      <c r="F73" s="9" t="str" cm="1">
        <f t="array" aca="1" ref="F73" ca="1">IFERROR(INDEX(General!$E$25:$E$26,$AA73),NA)</f>
        <v>Labour</v>
      </c>
      <c r="G73" s="9" t="str" cm="1">
        <f t="array" aca="1" ref="G73" ca="1">IFERROR(INDEX(Forecast_Capex_Input!$AI$11:$BB$11,$AC73),NA)</f>
        <v>Transmission Lines</v>
      </c>
      <c r="H73" s="50" cm="1">
        <f t="array" aca="1" ref="H73" ca="1">IFERROR(INDEX(Forecast_Capex_Input!$AI$12:$BB$286,$Z73,$AC73),NA)</f>
        <v>1</v>
      </c>
      <c r="I73" s="150" t="str" cm="1">
        <f t="array" ref="I73">IFERROR(INDEX(Forecast_Capex_Input!$F$12:$F$286,$Z73),NA)</f>
        <v>Replacement Expenditure</v>
      </c>
      <c r="J73" s="150" t="str" cm="1">
        <f t="array" ref="J73">IFERROR(INDEX(Forecast_Capex_Input!G$12:G$286,$Z73),NA)</f>
        <v>Transmission Lines</v>
      </c>
      <c r="K73" s="150" t="str" cm="1">
        <f t="array" ref="K73">IFERROR(INDEX(Forecast_Capex_Input!H$12:H$286,$Z73),NA)</f>
        <v>Repex</v>
      </c>
      <c r="L73" s="150" t="str" cm="1">
        <f t="array" ref="L73">IFERROR(INDEX(Forecast_Capex_Input!I$12:I$286,$Z73),NA)</f>
        <v>N/A</v>
      </c>
      <c r="M73" s="150" t="str" cm="1">
        <f t="array" ref="M73">IFERROR(INDEX(Forecast_Capex_Input!J$12:J$286,$Z73),NA)</f>
        <v>N/A</v>
      </c>
      <c r="N73" s="150" t="str" cm="1">
        <f t="array" ref="N73">IFERROR(INDEX(Forecast_Capex_Input!K$12:K$286,$Z73),NA)</f>
        <v>TL - Transmission towers</v>
      </c>
      <c r="O73" s="150" t="str" cm="1">
        <f t="array" ref="O73">IFERROR(INDEX(Forecast_Capex_Input!L$12:L$286,$Z73),NA)</f>
        <v>TL - Safe and Reliable Network</v>
      </c>
      <c r="P73" s="150" t="str" cm="1">
        <f t="array" ref="P73">IFERROR(INDEX(Forecast_Capex_Input!M$12:M$286,$Z73),NA)</f>
        <v>N/A</v>
      </c>
      <c r="Q73" s="24" t="str" cm="1">
        <f t="array" ref="Q73">IFERROR(INDEX(Forecast_Capex_Input!N$12:N$286,$Z73),NA)</f>
        <v>No</v>
      </c>
      <c r="R73" s="190" cm="1">
        <f t="array" ref="R73">IFERROR(INDEX(Forecast_Capex_Input!O$12:O$286,$Z73),0)</f>
        <v>0</v>
      </c>
      <c r="S73" s="24" t="str" cm="1">
        <f t="array" ref="S73">IFERROR(INDEX(Forecast_Capex_Input!P$12:P$286,$Z73),0)</f>
        <v>Safety security &amp; reliability</v>
      </c>
      <c r="T73" s="150" t="str" cm="1">
        <f t="array" aca="1" ref="T73" ca="1">IFERROR(INDEX(General!$K$91:$K$110,$AC73),NA)</f>
        <v>Transmission Lines (2018 onwards)</v>
      </c>
      <c r="U73" s="43" cm="1">
        <f t="array" aca="1" ref="U73" ca="1">IFERROR(
IF($F73=General!$E$25,INDEX(Forecast_Capex_Input!S$12:S$286,$Z73),
INDEX(Forecast_Capex_Input!T$12:T$286,$Z73)),0)</f>
        <v>0.12963465763886034</v>
      </c>
      <c r="V73" s="82" t="b">
        <f>IFERROR(INDEX(Overheads!$T$19:$T$26,MATCH($I73,Overheads!$E$19:$E$26,0)),FALSE)</f>
        <v>1</v>
      </c>
      <c r="W73" s="209" t="str" cm="1">
        <f t="array" ref="W73">IFERROR(
INDEX(Forecast_Capex_Input!CN$12:CN$286,$Z73),0)</f>
        <v>FY22</v>
      </c>
      <c r="X73" s="209">
        <f>IFERROR(
MATCH($W73,General!$L$39:$S$39,0),1)</f>
        <v>2</v>
      </c>
      <c r="Z73" s="28">
        <f>IFERROR(
IF(MATCH($C73,Forecast_Capex_Input!$CI$12:$CI$286,1)+1&gt;MAX(Forecast_Capex_Input!$C$12:$C$286),NA,
MATCH($C73,Forecast_Capex_Input!$CI$12:$CI$286,1)+1),1)</f>
        <v>29</v>
      </c>
      <c r="AA73" s="28" cm="1">
        <f t="array" aca="1" ref="AA73" ca="1">IFERROR(
IF(Z72&lt;&gt;Z73,1,
IF(COUNTIF(OFFSET(AA72,0,0,-INDEX(Forecast_Capex_Input!$CG$12:$CG$286,$Z73)),AA72)=INDEX(Forecast_Capex_Input!$CG$12:$CG$286,$Z73),AA72+1,AA72)),NA)</f>
        <v>1</v>
      </c>
      <c r="AB73" s="28" cm="1">
        <f t="array" ref="AB73">IFERROR($C73-IF($Z73=1,1,INDEX(Forecast_Capex_Input!$CI$12:$CI$286,$Z73-1))+1,NA)</f>
        <v>1</v>
      </c>
      <c r="AC73" s="28" cm="1">
        <f t="array" aca="1" ref="AC73" ca="1">IFERROR(IF(AA73=1,
INDEX(Forecast_Capex_Input!$AI$10:$BB$10,SMALL(IF(INDEX(Forecast_Capex_Input!$AI$12:$BB$286,$Z73,0)&gt;0,COLUMN(Forecast_Capex_Input!$AI$10:$BB$10)-COLUMN(Forecast_Capex_Input!$AI$12)+1),ROWS(OFFSET(AC72,0,0,-$AB73)))),
OFFSET(AC72,-INDEX(Forecast_Capex_Input!$CG$12:$CG$286,$Z73)+1,0)),NA)</f>
        <v>1</v>
      </c>
      <c r="AD73" s="28">
        <f t="shared" ca="1" si="9"/>
        <v>1</v>
      </c>
      <c r="AE73" s="82" t="b">
        <f t="shared" si="13"/>
        <v>0</v>
      </c>
      <c r="AF73" s="78" t="b">
        <v>0</v>
      </c>
      <c r="AG73" s="82" t="b">
        <f t="shared" si="10"/>
        <v>1</v>
      </c>
      <c r="AI73" s="55">
        <v>0</v>
      </c>
      <c r="AJ73" s="55">
        <v>0</v>
      </c>
      <c r="AK73" s="55">
        <v>0</v>
      </c>
      <c r="AL73" s="55">
        <v>1.196450747035584E-2</v>
      </c>
      <c r="AM73" s="55">
        <v>0.58990373359601622</v>
      </c>
      <c r="AN73" s="135">
        <v>0.60186824106637205</v>
      </c>
      <c r="AP73" s="55">
        <v>0</v>
      </c>
      <c r="AQ73" s="55">
        <v>0</v>
      </c>
      <c r="AR73" s="55">
        <v>0</v>
      </c>
      <c r="AS73" s="55">
        <v>1.193307215623148E-2</v>
      </c>
      <c r="AT73" s="55">
        <v>0.59012443187382924</v>
      </c>
      <c r="AU73" s="135">
        <v>0.60205750403006075</v>
      </c>
      <c r="AW73" s="55">
        <v>0</v>
      </c>
      <c r="AX73" s="55">
        <v>0</v>
      </c>
      <c r="AY73" s="55">
        <v>0</v>
      </c>
      <c r="AZ73" s="55">
        <v>1.6782955579425758E-3</v>
      </c>
      <c r="BA73" s="55">
        <v>7.3493679890014471E-2</v>
      </c>
      <c r="BB73" s="135">
        <v>7.5171975447957048E-2</v>
      </c>
      <c r="BD73" s="55">
        <v>0</v>
      </c>
      <c r="BE73" s="55">
        <v>0</v>
      </c>
      <c r="BF73" s="55">
        <v>0</v>
      </c>
      <c r="BG73" s="55">
        <v>3.1957410147009463E-4</v>
      </c>
      <c r="BH73" s="55">
        <v>1.4234758691588448E-2</v>
      </c>
      <c r="BI73" s="135">
        <v>1.4554332793058542E-2</v>
      </c>
      <c r="BK73" s="55">
        <v>0</v>
      </c>
      <c r="BL73" s="55">
        <v>0</v>
      </c>
      <c r="BM73" s="55">
        <v>0</v>
      </c>
      <c r="BN73" s="55">
        <v>1.393094181564415E-2</v>
      </c>
      <c r="BO73" s="55">
        <v>0.67785287045543208</v>
      </c>
      <c r="BP73" s="135">
        <v>0.69178381227107621</v>
      </c>
      <c r="BR73" s="147">
        <v>0</v>
      </c>
      <c r="BS73" s="147">
        <v>0</v>
      </c>
      <c r="BT73" s="147">
        <v>0</v>
      </c>
      <c r="BU73" s="147">
        <v>0</v>
      </c>
      <c r="BV73" s="147">
        <v>1</v>
      </c>
      <c r="BX73" s="55">
        <v>0</v>
      </c>
      <c r="BY73" s="55">
        <v>0</v>
      </c>
      <c r="BZ73" s="55">
        <v>0</v>
      </c>
      <c r="CA73" s="55">
        <v>0</v>
      </c>
      <c r="CB73" s="55">
        <v>0.60186824106637205</v>
      </c>
      <c r="CC73" s="135">
        <v>0.60186824106637205</v>
      </c>
      <c r="CE73" s="55">
        <v>0</v>
      </c>
      <c r="CF73" s="55">
        <v>0</v>
      </c>
      <c r="CG73" s="55">
        <v>0</v>
      </c>
      <c r="CH73" s="55">
        <v>0</v>
      </c>
      <c r="CI73" s="55">
        <v>0.60205750403006075</v>
      </c>
      <c r="CJ73" s="135">
        <v>0.60205750403006075</v>
      </c>
      <c r="CL73" s="55">
        <v>0</v>
      </c>
      <c r="CM73" s="55">
        <v>0</v>
      </c>
      <c r="CN73" s="55">
        <v>0</v>
      </c>
      <c r="CO73" s="55">
        <v>0</v>
      </c>
      <c r="CP73" s="55">
        <v>7.5171975447957048E-2</v>
      </c>
      <c r="CQ73" s="135">
        <v>7.5171975447957048E-2</v>
      </c>
      <c r="CS73" s="67">
        <v>0</v>
      </c>
      <c r="CT73" s="67">
        <v>0</v>
      </c>
      <c r="CU73" s="67">
        <v>0</v>
      </c>
      <c r="CV73" s="67">
        <v>0</v>
      </c>
      <c r="CW73" s="67">
        <v>1.4554332793058542E-2</v>
      </c>
      <c r="CX73" s="135">
        <v>1.4554332793058542E-2</v>
      </c>
      <c r="CZ73" s="55">
        <v>0</v>
      </c>
      <c r="DA73" s="55">
        <v>0</v>
      </c>
      <c r="DB73" s="55">
        <v>0</v>
      </c>
      <c r="DC73" s="55">
        <v>0</v>
      </c>
      <c r="DD73" s="55">
        <v>0.69178381227107633</v>
      </c>
      <c r="DE73" s="135">
        <v>0.69178381227107633</v>
      </c>
      <c r="DG73" s="43" t="b" cm="1">
        <f t="array" aca="1" ref="DG73" ca="1">OR($G73=Forecast_Capex_Input!$BF$8:$BF$10)</f>
        <v>1</v>
      </c>
      <c r="DH73" s="43" cm="1">
        <f t="array" aca="1" ref="DH73" ca="1">IFERROR(INDEX(Forecast_Capex_Input!BG$12:BG$286,$Z73)
*(INDEX(Forecast_Capex_Input!$H$12:$H$286,$Z73)=Repex),0)
*$DG73</f>
        <v>0</v>
      </c>
      <c r="DI73" s="43" cm="1">
        <f t="array" aca="1" ref="DI73" ca="1">IFERROR(INDEX(Forecast_Capex_Input!BH$12:BH$286,$Z73)
*(INDEX(Forecast_Capex_Input!$H$12:$H$286,$Z73)=Repex),0)
*$DG73</f>
        <v>0.36139302771607901</v>
      </c>
      <c r="DJ73" s="43" cm="1">
        <f t="array" aca="1" ref="DJ73" ca="1">IFERROR(INDEX(Forecast_Capex_Input!BI$12:BI$286,$Z73)
*(INDEX(Forecast_Capex_Input!$H$12:$H$286,$Z73)=Repex),0)
*$DG73</f>
        <v>0.4324943948288647</v>
      </c>
      <c r="DK73" s="43" cm="1">
        <f t="array" aca="1" ref="DK73" ca="1">IFERROR(INDEX(Forecast_Capex_Input!BJ$12:BJ$286,$Z73)
*(INDEX(Forecast_Capex_Input!$H$12:$H$286,$Z73)=Repex),0)
*$DG73</f>
        <v>0.20611257745505626</v>
      </c>
      <c r="DL73" s="43" cm="1">
        <f t="array" aca="1" ref="DL73" ca="1">IFERROR(INDEX(Forecast_Capex_Input!BK$12:BK$286,$Z73)
*(INDEX(Forecast_Capex_Input!$H$12:$H$286,$Z73)=Repex),0)
*$DG73</f>
        <v>0</v>
      </c>
      <c r="DM73" s="43" cm="1">
        <f t="array" aca="1" ref="DM73" ca="1">IFERROR(INDEX(Forecast_Capex_Input!BL$12:BL$286,$Z73)
*(INDEX(Forecast_Capex_Input!$H$12:$H$286,$Z73)=Repex),0)
*$DG73</f>
        <v>0</v>
      </c>
      <c r="DO73" s="43" t="b" cm="1">
        <f t="array" aca="1" ref="DO73" ca="1">OR($G73=Forecast_Capex_Input!$BN$8:$BN$9)</f>
        <v>0</v>
      </c>
      <c r="DP73" s="43" cm="1">
        <f t="array" aca="1" ref="DP73" ca="1">IFERROR(INDEX(Forecast_Capex_Input!BO$12:BO$286,$Z73)
*(INDEX(Forecast_Capex_Input!$H$12:$H$286,$Z73)=Repex),0)
*$DO73</f>
        <v>0</v>
      </c>
      <c r="DQ73" s="43" cm="1">
        <f t="array" aca="1" ref="DQ73" ca="1">IFERROR(INDEX(Forecast_Capex_Input!BP$12:BP$286,$Z73)
*(INDEX(Forecast_Capex_Input!$H$12:$H$286,$Z73)=Repex),0)
*$DO73</f>
        <v>0</v>
      </c>
      <c r="DR73" s="43" cm="1">
        <f t="array" aca="1" ref="DR73" ca="1">IFERROR(INDEX(Forecast_Capex_Input!BQ$12:BQ$286,$Z73)
*(INDEX(Forecast_Capex_Input!$H$12:$H$286,$Z73)=Repex),0)
*$DO73</f>
        <v>0</v>
      </c>
      <c r="DS73" s="43" cm="1">
        <f t="array" aca="1" ref="DS73" ca="1">IFERROR(INDEX(Forecast_Capex_Input!BR$12:BR$286,$Z73)
*(INDEX(Forecast_Capex_Input!$H$12:$H$286,$Z73)=Repex),0)
*$DO73</f>
        <v>0</v>
      </c>
      <c r="DT73" s="43" cm="1">
        <f t="array" aca="1" ref="DT73" ca="1">IFERROR(INDEX(Forecast_Capex_Input!BS$12:BS$286,$Z73)
*(INDEX(Forecast_Capex_Input!$H$12:$H$286,$Z73)=Repex),0)
*$DO73</f>
        <v>0</v>
      </c>
      <c r="DV73" s="43" t="b" cm="1">
        <f t="array" aca="1" ref="DV73" ca="1">OR($G73=Forecast_Capex_Input!$BU$8:$BU$10)</f>
        <v>0</v>
      </c>
      <c r="DW73" s="43" cm="1">
        <f t="array" aca="1" ref="DW73" ca="1">IFERROR(INDEX(Forecast_Capex_Input!BV$12:BV$286,$Z73)
*(INDEX(Forecast_Capex_Input!$H$12:$H$286,$Z73)=Repex),0)
*$DV73</f>
        <v>0</v>
      </c>
      <c r="DX73" s="43" cm="1">
        <f t="array" aca="1" ref="DX73" ca="1">IFERROR(INDEX(Forecast_Capex_Input!BW$12:BW$286,$Z73)
*(INDEX(Forecast_Capex_Input!$H$12:$H$286,$Z73)=Repex),0)
*$DV73</f>
        <v>0</v>
      </c>
      <c r="DY73" s="43" cm="1">
        <f t="array" aca="1" ref="DY73" ca="1">IFERROR(INDEX(Forecast_Capex_Input!BX$12:BX$286,$Z73)
*(INDEX(Forecast_Capex_Input!$H$12:$H$286,$Z73)=Repex),0)
*$DV73</f>
        <v>0</v>
      </c>
      <c r="DZ73" s="43" cm="1">
        <f t="array" aca="1" ref="DZ73" ca="1">IFERROR(INDEX(Forecast_Capex_Input!BY$12:BY$286,$Z73)
*(INDEX(Forecast_Capex_Input!$H$12:$H$286,$Z73)=Repex),0)
*$DV73</f>
        <v>0</v>
      </c>
      <c r="EA73" s="43" cm="1">
        <f t="array" aca="1" ref="EA73" ca="1">IFERROR(INDEX(Forecast_Capex_Input!BZ$12:BZ$286,$Z73)
*(INDEX(Forecast_Capex_Input!$H$12:$H$286,$Z73)=Repex),0)
*$DV73</f>
        <v>0</v>
      </c>
      <c r="EB73" s="43" cm="1">
        <f t="array" aca="1" ref="EB73" ca="1">IFERROR(INDEX(Forecast_Capex_Input!CA$12:CA$286,$Z73)
*(INDEX(Forecast_Capex_Input!$H$12:$H$286,$Z73)=Repex),0)
*$DV73</f>
        <v>0</v>
      </c>
      <c r="EC73" s="43" cm="1">
        <f t="array" aca="1" ref="EC73" ca="1">IFERROR(INDEX(Forecast_Capex_Input!CB$12:CB$286,$Z73)
*(INDEX(Forecast_Capex_Input!$H$12:$H$286,$Z73)=Repex),0)
*$DV73</f>
        <v>0</v>
      </c>
      <c r="ED73" s="43" cm="1">
        <f t="array" aca="1" ref="ED73" ca="1">IFERROR(INDEX(Forecast_Capex_Input!CC$12:CC$286,$Z73)
*(INDEX(Forecast_Capex_Input!$H$12:$H$286,$Z73)=Repex),0)
*$DV73</f>
        <v>0</v>
      </c>
      <c r="EF73" s="86" t="str">
        <f t="shared" si="11"/>
        <v>N/A</v>
      </c>
      <c r="EG73" s="28" t="str">
        <f>IFERROR(RANK(EF73,EF$11:EF$1010,0)+COUNTIF(EF$11:EF73,EF73)-1,NA)</f>
        <v>N/A</v>
      </c>
    </row>
    <row r="74" spans="3:137" x14ac:dyDescent="0.2">
      <c r="C74" s="28">
        <f t="shared" si="12"/>
        <v>64</v>
      </c>
      <c r="D74" s="9" t="str" cm="1">
        <f t="array" ref="D74">IFERROR(INDEX(Forecast_Capex_Input!$D$12:$D$286,$Z74),NA)</f>
        <v>Line 29/26 Refurbishment</v>
      </c>
      <c r="E74" s="24" t="b" cm="1">
        <f t="array" ref="E74">IF($Z74=NA,NA,INDEX(Forecast_Capex_Input!$E$12:$E$286,$Z74))</f>
        <v>1</v>
      </c>
      <c r="F74" s="9" t="str" cm="1">
        <f t="array" aca="1" ref="F74" ca="1">IFERROR(INDEX(General!$E$25:$E$26,$AA74),NA)</f>
        <v>Non-Labour</v>
      </c>
      <c r="G74" s="9" t="str" cm="1">
        <f t="array" aca="1" ref="G74" ca="1">IFERROR(INDEX(Forecast_Capex_Input!$AI$11:$BB$11,$AC74),NA)</f>
        <v>Transmission Lines</v>
      </c>
      <c r="H74" s="50" cm="1">
        <f t="array" aca="1" ref="H74" ca="1">IFERROR(INDEX(Forecast_Capex_Input!$AI$12:$BB$286,$Z74,$AC74),NA)</f>
        <v>1</v>
      </c>
      <c r="I74" s="150" t="str" cm="1">
        <f t="array" ref="I74">IFERROR(INDEX(Forecast_Capex_Input!$F$12:$F$286,$Z74),NA)</f>
        <v>Replacement Expenditure</v>
      </c>
      <c r="J74" s="150" t="str" cm="1">
        <f t="array" ref="J74">IFERROR(INDEX(Forecast_Capex_Input!G$12:G$286,$Z74),NA)</f>
        <v>Transmission Lines</v>
      </c>
      <c r="K74" s="150" t="str" cm="1">
        <f t="array" ref="K74">IFERROR(INDEX(Forecast_Capex_Input!H$12:H$286,$Z74),NA)</f>
        <v>Repex</v>
      </c>
      <c r="L74" s="150" t="str" cm="1">
        <f t="array" ref="L74">IFERROR(INDEX(Forecast_Capex_Input!I$12:I$286,$Z74),NA)</f>
        <v>N/A</v>
      </c>
      <c r="M74" s="150" t="str" cm="1">
        <f t="array" ref="M74">IFERROR(INDEX(Forecast_Capex_Input!J$12:J$286,$Z74),NA)</f>
        <v>N/A</v>
      </c>
      <c r="N74" s="150" t="str" cm="1">
        <f t="array" ref="N74">IFERROR(INDEX(Forecast_Capex_Input!K$12:K$286,$Z74),NA)</f>
        <v>TL - Transmission towers</v>
      </c>
      <c r="O74" s="150" t="str" cm="1">
        <f t="array" ref="O74">IFERROR(INDEX(Forecast_Capex_Input!L$12:L$286,$Z74),NA)</f>
        <v>TL - Safe and Reliable Network</v>
      </c>
      <c r="P74" s="150" t="str" cm="1">
        <f t="array" ref="P74">IFERROR(INDEX(Forecast_Capex_Input!M$12:M$286,$Z74),NA)</f>
        <v>N/A</v>
      </c>
      <c r="Q74" s="24" t="str" cm="1">
        <f t="array" ref="Q74">IFERROR(INDEX(Forecast_Capex_Input!N$12:N$286,$Z74),NA)</f>
        <v>No</v>
      </c>
      <c r="R74" s="190" cm="1">
        <f t="array" ref="R74">IFERROR(INDEX(Forecast_Capex_Input!O$12:O$286,$Z74),0)</f>
        <v>0</v>
      </c>
      <c r="S74" s="24" t="str" cm="1">
        <f t="array" ref="S74">IFERROR(INDEX(Forecast_Capex_Input!P$12:P$286,$Z74),0)</f>
        <v>Safety security &amp; reliability</v>
      </c>
      <c r="T74" s="150" t="str" cm="1">
        <f t="array" aca="1" ref="T74" ca="1">IFERROR(INDEX(General!$K$91:$K$110,$AC74),NA)</f>
        <v>Transmission Lines (2018 onwards)</v>
      </c>
      <c r="U74" s="43" cm="1">
        <f t="array" aca="1" ref="U74" ca="1">IFERROR(
IF($F74=General!$E$25,INDEX(Forecast_Capex_Input!S$12:S$286,$Z74),
INDEX(Forecast_Capex_Input!T$12:T$286,$Z74)),0)</f>
        <v>0.87036534236113972</v>
      </c>
      <c r="V74" s="82" t="b">
        <f>IFERROR(INDEX(Overheads!$T$19:$T$26,MATCH($I74,Overheads!$E$19:$E$26,0)),FALSE)</f>
        <v>1</v>
      </c>
      <c r="W74" s="209" t="str" cm="1">
        <f t="array" ref="W74">IFERROR(
INDEX(Forecast_Capex_Input!CN$12:CN$286,$Z74),0)</f>
        <v>FY22</v>
      </c>
      <c r="X74" s="209">
        <f>IFERROR(
MATCH($W74,General!$L$39:$S$39,0),1)</f>
        <v>2</v>
      </c>
      <c r="Z74" s="28">
        <f>IFERROR(
IF(MATCH($C74,Forecast_Capex_Input!$CI$12:$CI$286,1)+1&gt;MAX(Forecast_Capex_Input!$C$12:$C$286),NA,
MATCH($C74,Forecast_Capex_Input!$CI$12:$CI$286,1)+1),1)</f>
        <v>29</v>
      </c>
      <c r="AA74" s="28" cm="1">
        <f t="array" aca="1" ref="AA74" ca="1">IFERROR(
IF(Z73&lt;&gt;Z74,1,
IF(COUNTIF(OFFSET(AA73,0,0,-INDEX(Forecast_Capex_Input!$CG$12:$CG$286,$Z74)),AA73)=INDEX(Forecast_Capex_Input!$CG$12:$CG$286,$Z74),AA73+1,AA73)),NA)</f>
        <v>2</v>
      </c>
      <c r="AB74" s="28" cm="1">
        <f t="array" ref="AB74">IFERROR($C74-IF($Z74=1,1,INDEX(Forecast_Capex_Input!$CI$12:$CI$286,$Z74-1))+1,NA)</f>
        <v>2</v>
      </c>
      <c r="AC74" s="28" cm="1">
        <f t="array" aca="1" ref="AC74" ca="1">IFERROR(IF(AA74=1,
INDEX(Forecast_Capex_Input!$AI$10:$BB$10,SMALL(IF(INDEX(Forecast_Capex_Input!$AI$12:$BB$286,$Z74,0)&gt;0,COLUMN(Forecast_Capex_Input!$AI$10:$BB$10)-COLUMN(Forecast_Capex_Input!$AI$12)+1),ROWS(OFFSET(AC73,0,0,-$AB74)))),
OFFSET(AC73,-INDEX(Forecast_Capex_Input!$CG$12:$CG$286,$Z74)+1,0)),NA)</f>
        <v>1</v>
      </c>
      <c r="AD74" s="28">
        <f t="shared" ca="1" si="9"/>
        <v>2</v>
      </c>
      <c r="AE74" s="82" t="b">
        <f t="shared" si="13"/>
        <v>0</v>
      </c>
      <c r="AF74" s="78" t="b">
        <v>0</v>
      </c>
      <c r="AG74" s="82" t="b">
        <f t="shared" si="10"/>
        <v>1</v>
      </c>
      <c r="AI74" s="55">
        <v>0</v>
      </c>
      <c r="AJ74" s="55">
        <v>0</v>
      </c>
      <c r="AK74" s="55">
        <v>0</v>
      </c>
      <c r="AL74" s="55">
        <v>8.0329541731261861E-2</v>
      </c>
      <c r="AM74" s="55">
        <v>3.9606057084035577</v>
      </c>
      <c r="AN74" s="135">
        <v>4.0409352501348197</v>
      </c>
      <c r="AP74" s="55">
        <v>0</v>
      </c>
      <c r="AQ74" s="55">
        <v>0</v>
      </c>
      <c r="AR74" s="55">
        <v>0</v>
      </c>
      <c r="AS74" s="55">
        <v>8.0329541731261861E-2</v>
      </c>
      <c r="AT74" s="55">
        <v>3.9606057084035577</v>
      </c>
      <c r="AU74" s="135">
        <v>4.0409352501348197</v>
      </c>
      <c r="AW74" s="55">
        <v>0</v>
      </c>
      <c r="AX74" s="55">
        <v>0</v>
      </c>
      <c r="AY74" s="55">
        <v>0</v>
      </c>
      <c r="AZ74" s="55">
        <v>1.1297737187379522E-2</v>
      </c>
      <c r="BA74" s="55">
        <v>0.49325103720872376</v>
      </c>
      <c r="BB74" s="135">
        <v>0.50454877439610324</v>
      </c>
      <c r="BD74" s="55">
        <v>0</v>
      </c>
      <c r="BE74" s="55">
        <v>0</v>
      </c>
      <c r="BF74" s="55">
        <v>0</v>
      </c>
      <c r="BG74" s="55">
        <v>2.1512684063396776E-3</v>
      </c>
      <c r="BH74" s="55">
        <v>9.5536235218450061E-2</v>
      </c>
      <c r="BI74" s="135">
        <v>9.7687503624789743E-2</v>
      </c>
      <c r="BK74" s="55">
        <v>0</v>
      </c>
      <c r="BL74" s="55">
        <v>0</v>
      </c>
      <c r="BM74" s="55">
        <v>0</v>
      </c>
      <c r="BN74" s="55">
        <v>9.377854732498106E-2</v>
      </c>
      <c r="BO74" s="55">
        <v>4.5493929808307314</v>
      </c>
      <c r="BP74" s="135">
        <v>4.6431715281557127</v>
      </c>
      <c r="BR74" s="147">
        <v>0</v>
      </c>
      <c r="BS74" s="147">
        <v>0</v>
      </c>
      <c r="BT74" s="147">
        <v>0</v>
      </c>
      <c r="BU74" s="147">
        <v>0</v>
      </c>
      <c r="BV74" s="147">
        <v>1</v>
      </c>
      <c r="BX74" s="55">
        <v>0</v>
      </c>
      <c r="BY74" s="55">
        <v>0</v>
      </c>
      <c r="BZ74" s="55">
        <v>0</v>
      </c>
      <c r="CA74" s="55">
        <v>0</v>
      </c>
      <c r="CB74" s="55">
        <v>4.0409352501348197</v>
      </c>
      <c r="CC74" s="135">
        <v>4.0409352501348197</v>
      </c>
      <c r="CE74" s="55">
        <v>0</v>
      </c>
      <c r="CF74" s="55">
        <v>0</v>
      </c>
      <c r="CG74" s="55">
        <v>0</v>
      </c>
      <c r="CH74" s="55">
        <v>0</v>
      </c>
      <c r="CI74" s="55">
        <v>4.0409352501348197</v>
      </c>
      <c r="CJ74" s="135">
        <v>4.0409352501348197</v>
      </c>
      <c r="CL74" s="55">
        <v>0</v>
      </c>
      <c r="CM74" s="55">
        <v>0</v>
      </c>
      <c r="CN74" s="55">
        <v>0</v>
      </c>
      <c r="CO74" s="55">
        <v>0</v>
      </c>
      <c r="CP74" s="55">
        <v>0.50454877439610324</v>
      </c>
      <c r="CQ74" s="135">
        <v>0.50454877439610324</v>
      </c>
      <c r="CS74" s="67">
        <v>0</v>
      </c>
      <c r="CT74" s="67">
        <v>0</v>
      </c>
      <c r="CU74" s="67">
        <v>0</v>
      </c>
      <c r="CV74" s="67">
        <v>0</v>
      </c>
      <c r="CW74" s="67">
        <v>9.7687503624789743E-2</v>
      </c>
      <c r="CX74" s="135">
        <v>9.7687503624789743E-2</v>
      </c>
      <c r="CZ74" s="55">
        <v>0</v>
      </c>
      <c r="DA74" s="55">
        <v>0</v>
      </c>
      <c r="DB74" s="55">
        <v>0</v>
      </c>
      <c r="DC74" s="55">
        <v>0</v>
      </c>
      <c r="DD74" s="55">
        <v>4.6431715281557127</v>
      </c>
      <c r="DE74" s="135">
        <v>4.6431715281557127</v>
      </c>
      <c r="DG74" s="43" t="b" cm="1">
        <f t="array" aca="1" ref="DG74" ca="1">OR($G74=Forecast_Capex_Input!$BF$8:$BF$10)</f>
        <v>1</v>
      </c>
      <c r="DH74" s="43" cm="1">
        <f t="array" aca="1" ref="DH74" ca="1">IFERROR(INDEX(Forecast_Capex_Input!BG$12:BG$286,$Z74)
*(INDEX(Forecast_Capex_Input!$H$12:$H$286,$Z74)=Repex),0)
*$DG74</f>
        <v>0</v>
      </c>
      <c r="DI74" s="43" cm="1">
        <f t="array" aca="1" ref="DI74" ca="1">IFERROR(INDEX(Forecast_Capex_Input!BH$12:BH$286,$Z74)
*(INDEX(Forecast_Capex_Input!$H$12:$H$286,$Z74)=Repex),0)
*$DG74</f>
        <v>0.36139302771607901</v>
      </c>
      <c r="DJ74" s="43" cm="1">
        <f t="array" aca="1" ref="DJ74" ca="1">IFERROR(INDEX(Forecast_Capex_Input!BI$12:BI$286,$Z74)
*(INDEX(Forecast_Capex_Input!$H$12:$H$286,$Z74)=Repex),0)
*$DG74</f>
        <v>0.4324943948288647</v>
      </c>
      <c r="DK74" s="43" cm="1">
        <f t="array" aca="1" ref="DK74" ca="1">IFERROR(INDEX(Forecast_Capex_Input!BJ$12:BJ$286,$Z74)
*(INDEX(Forecast_Capex_Input!$H$12:$H$286,$Z74)=Repex),0)
*$DG74</f>
        <v>0.20611257745505626</v>
      </c>
      <c r="DL74" s="43" cm="1">
        <f t="array" aca="1" ref="DL74" ca="1">IFERROR(INDEX(Forecast_Capex_Input!BK$12:BK$286,$Z74)
*(INDEX(Forecast_Capex_Input!$H$12:$H$286,$Z74)=Repex),0)
*$DG74</f>
        <v>0</v>
      </c>
      <c r="DM74" s="43" cm="1">
        <f t="array" aca="1" ref="DM74" ca="1">IFERROR(INDEX(Forecast_Capex_Input!BL$12:BL$286,$Z74)
*(INDEX(Forecast_Capex_Input!$H$12:$H$286,$Z74)=Repex),0)
*$DG74</f>
        <v>0</v>
      </c>
      <c r="DO74" s="43" t="b" cm="1">
        <f t="array" aca="1" ref="DO74" ca="1">OR($G74=Forecast_Capex_Input!$BN$8:$BN$9)</f>
        <v>0</v>
      </c>
      <c r="DP74" s="43" cm="1">
        <f t="array" aca="1" ref="DP74" ca="1">IFERROR(INDEX(Forecast_Capex_Input!BO$12:BO$286,$Z74)
*(INDEX(Forecast_Capex_Input!$H$12:$H$286,$Z74)=Repex),0)
*$DO74</f>
        <v>0</v>
      </c>
      <c r="DQ74" s="43" cm="1">
        <f t="array" aca="1" ref="DQ74" ca="1">IFERROR(INDEX(Forecast_Capex_Input!BP$12:BP$286,$Z74)
*(INDEX(Forecast_Capex_Input!$H$12:$H$286,$Z74)=Repex),0)
*$DO74</f>
        <v>0</v>
      </c>
      <c r="DR74" s="43" cm="1">
        <f t="array" aca="1" ref="DR74" ca="1">IFERROR(INDEX(Forecast_Capex_Input!BQ$12:BQ$286,$Z74)
*(INDEX(Forecast_Capex_Input!$H$12:$H$286,$Z74)=Repex),0)
*$DO74</f>
        <v>0</v>
      </c>
      <c r="DS74" s="43" cm="1">
        <f t="array" aca="1" ref="DS74" ca="1">IFERROR(INDEX(Forecast_Capex_Input!BR$12:BR$286,$Z74)
*(INDEX(Forecast_Capex_Input!$H$12:$H$286,$Z74)=Repex),0)
*$DO74</f>
        <v>0</v>
      </c>
      <c r="DT74" s="43" cm="1">
        <f t="array" aca="1" ref="DT74" ca="1">IFERROR(INDEX(Forecast_Capex_Input!BS$12:BS$286,$Z74)
*(INDEX(Forecast_Capex_Input!$H$12:$H$286,$Z74)=Repex),0)
*$DO74</f>
        <v>0</v>
      </c>
      <c r="DV74" s="43" t="b" cm="1">
        <f t="array" aca="1" ref="DV74" ca="1">OR($G74=Forecast_Capex_Input!$BU$8:$BU$10)</f>
        <v>0</v>
      </c>
      <c r="DW74" s="43" cm="1">
        <f t="array" aca="1" ref="DW74" ca="1">IFERROR(INDEX(Forecast_Capex_Input!BV$12:BV$286,$Z74)
*(INDEX(Forecast_Capex_Input!$H$12:$H$286,$Z74)=Repex),0)
*$DV74</f>
        <v>0</v>
      </c>
      <c r="DX74" s="43" cm="1">
        <f t="array" aca="1" ref="DX74" ca="1">IFERROR(INDEX(Forecast_Capex_Input!BW$12:BW$286,$Z74)
*(INDEX(Forecast_Capex_Input!$H$12:$H$286,$Z74)=Repex),0)
*$DV74</f>
        <v>0</v>
      </c>
      <c r="DY74" s="43" cm="1">
        <f t="array" aca="1" ref="DY74" ca="1">IFERROR(INDEX(Forecast_Capex_Input!BX$12:BX$286,$Z74)
*(INDEX(Forecast_Capex_Input!$H$12:$H$286,$Z74)=Repex),0)
*$DV74</f>
        <v>0</v>
      </c>
      <c r="DZ74" s="43" cm="1">
        <f t="array" aca="1" ref="DZ74" ca="1">IFERROR(INDEX(Forecast_Capex_Input!BY$12:BY$286,$Z74)
*(INDEX(Forecast_Capex_Input!$H$12:$H$286,$Z74)=Repex),0)
*$DV74</f>
        <v>0</v>
      </c>
      <c r="EA74" s="43" cm="1">
        <f t="array" aca="1" ref="EA74" ca="1">IFERROR(INDEX(Forecast_Capex_Input!BZ$12:BZ$286,$Z74)
*(INDEX(Forecast_Capex_Input!$H$12:$H$286,$Z74)=Repex),0)
*$DV74</f>
        <v>0</v>
      </c>
      <c r="EB74" s="43" cm="1">
        <f t="array" aca="1" ref="EB74" ca="1">IFERROR(INDEX(Forecast_Capex_Input!CA$12:CA$286,$Z74)
*(INDEX(Forecast_Capex_Input!$H$12:$H$286,$Z74)=Repex),0)
*$DV74</f>
        <v>0</v>
      </c>
      <c r="EC74" s="43" cm="1">
        <f t="array" aca="1" ref="EC74" ca="1">IFERROR(INDEX(Forecast_Capex_Input!CB$12:CB$286,$Z74)
*(INDEX(Forecast_Capex_Input!$H$12:$H$286,$Z74)=Repex),0)
*$DV74</f>
        <v>0</v>
      </c>
      <c r="ED74" s="43" cm="1">
        <f t="array" aca="1" ref="ED74" ca="1">IFERROR(INDEX(Forecast_Capex_Input!CC$12:CC$286,$Z74)
*(INDEX(Forecast_Capex_Input!$H$12:$H$286,$Z74)=Repex),0)
*$DV74</f>
        <v>0</v>
      </c>
      <c r="EF74" s="86" t="str">
        <f t="shared" si="11"/>
        <v>N/A</v>
      </c>
      <c r="EG74" s="28" t="str">
        <f>IFERROR(RANK(EF74,EF$11:EF$1010,0)+COUNTIF(EF$11:EF74,EF74)-1,NA)</f>
        <v>N/A</v>
      </c>
    </row>
    <row r="75" spans="3:137" x14ac:dyDescent="0.2">
      <c r="C75" s="28">
        <f t="shared" si="12"/>
        <v>65</v>
      </c>
      <c r="D75" s="9" t="str" cm="1">
        <f t="array" ref="D75">IFERROR(INDEX(Forecast_Capex_Input!$D$12:$D$286,$Z75),NA)</f>
        <v>Line 76/77 Refurbishment</v>
      </c>
      <c r="E75" s="24" t="b" cm="1">
        <f t="array" ref="E75">IF($Z75=NA,NA,INDEX(Forecast_Capex_Input!$E$12:$E$286,$Z75))</f>
        <v>0</v>
      </c>
      <c r="F75" s="9" t="str" cm="1">
        <f t="array" aca="1" ref="F75" ca="1">IFERROR(INDEX(General!$E$25:$E$26,$AA75),NA)</f>
        <v>Labour</v>
      </c>
      <c r="G75" s="9" t="str" cm="1">
        <f t="array" aca="1" ref="G75" ca="1">IFERROR(INDEX(Forecast_Capex_Input!$AI$11:$BB$11,$AC75),NA)</f>
        <v>Transmission Lines</v>
      </c>
      <c r="H75" s="50" cm="1">
        <f t="array" aca="1" ref="H75" ca="1">IFERROR(INDEX(Forecast_Capex_Input!$AI$12:$BB$286,$Z75,$AC75),NA)</f>
        <v>1</v>
      </c>
      <c r="I75" s="150" t="str" cm="1">
        <f t="array" ref="I75">IFERROR(INDEX(Forecast_Capex_Input!$F$12:$F$286,$Z75),NA)</f>
        <v>Replacement Expenditure</v>
      </c>
      <c r="J75" s="150" t="str" cm="1">
        <f t="array" ref="J75">IFERROR(INDEX(Forecast_Capex_Input!G$12:G$286,$Z75),NA)</f>
        <v>Transmission Lines</v>
      </c>
      <c r="K75" s="150" t="str" cm="1">
        <f t="array" ref="K75">IFERROR(INDEX(Forecast_Capex_Input!H$12:H$286,$Z75),NA)</f>
        <v>Repex</v>
      </c>
      <c r="L75" s="150" t="str" cm="1">
        <f t="array" ref="L75">IFERROR(INDEX(Forecast_Capex_Input!I$12:I$286,$Z75),NA)</f>
        <v>N/A</v>
      </c>
      <c r="M75" s="150" t="str" cm="1">
        <f t="array" ref="M75">IFERROR(INDEX(Forecast_Capex_Input!J$12:J$286,$Z75),NA)</f>
        <v>N/A</v>
      </c>
      <c r="N75" s="150" t="str" cm="1">
        <f t="array" ref="N75">IFERROR(INDEX(Forecast_Capex_Input!K$12:K$286,$Z75),NA)</f>
        <v>TL - Transmission towers</v>
      </c>
      <c r="O75" s="150" t="str" cm="1">
        <f t="array" ref="O75">IFERROR(INDEX(Forecast_Capex_Input!L$12:L$286,$Z75),NA)</f>
        <v>TL - Safe and Reliable Network</v>
      </c>
      <c r="P75" s="150" t="str" cm="1">
        <f t="array" ref="P75">IFERROR(INDEX(Forecast_Capex_Input!M$12:M$286,$Z75),NA)</f>
        <v>N/A</v>
      </c>
      <c r="Q75" s="24" t="str" cm="1">
        <f t="array" ref="Q75">IFERROR(INDEX(Forecast_Capex_Input!N$12:N$286,$Z75),NA)</f>
        <v>No</v>
      </c>
      <c r="R75" s="190" cm="1">
        <f t="array" ref="R75">IFERROR(INDEX(Forecast_Capex_Input!O$12:O$286,$Z75),0)</f>
        <v>0</v>
      </c>
      <c r="S75" s="24" t="str" cm="1">
        <f t="array" ref="S75">IFERROR(INDEX(Forecast_Capex_Input!P$12:P$286,$Z75),0)</f>
        <v>Safety security &amp; reliability</v>
      </c>
      <c r="T75" s="150" t="str" cm="1">
        <f t="array" aca="1" ref="T75" ca="1">IFERROR(INDEX(General!$K$91:$K$110,$AC75),NA)</f>
        <v>Transmission Lines (2018 onwards)</v>
      </c>
      <c r="U75" s="43" cm="1">
        <f t="array" aca="1" ref="U75" ca="1">IFERROR(
IF($F75=General!$E$25,INDEX(Forecast_Capex_Input!S$12:S$286,$Z75),
INDEX(Forecast_Capex_Input!T$12:T$286,$Z75)),0)</f>
        <v>0</v>
      </c>
      <c r="V75" s="82" t="b">
        <f>IFERROR(INDEX(Overheads!$T$19:$T$26,MATCH($I75,Overheads!$E$19:$E$26,0)),FALSE)</f>
        <v>1</v>
      </c>
      <c r="W75" s="209" t="str" cm="1">
        <f t="array" ref="W75">IFERROR(
INDEX(Forecast_Capex_Input!CN$12:CN$286,$Z75),0)</f>
        <v>FY22</v>
      </c>
      <c r="X75" s="209">
        <f>IFERROR(
MATCH($W75,General!$L$39:$S$39,0),1)</f>
        <v>2</v>
      </c>
      <c r="Z75" s="28">
        <f>IFERROR(
IF(MATCH($C75,Forecast_Capex_Input!$CI$12:$CI$286,1)+1&gt;MAX(Forecast_Capex_Input!$C$12:$C$286),NA,
MATCH($C75,Forecast_Capex_Input!$CI$12:$CI$286,1)+1),1)</f>
        <v>30</v>
      </c>
      <c r="AA75" s="28" cm="1">
        <f t="array" aca="1" ref="AA75" ca="1">IFERROR(
IF(Z74&lt;&gt;Z75,1,
IF(COUNTIF(OFFSET(AA74,0,0,-INDEX(Forecast_Capex_Input!$CG$12:$CG$286,$Z75)),AA74)=INDEX(Forecast_Capex_Input!$CG$12:$CG$286,$Z75),AA74+1,AA74)),NA)</f>
        <v>1</v>
      </c>
      <c r="AB75" s="28" cm="1">
        <f t="array" ref="AB75">IFERROR($C75-IF($Z75=1,1,INDEX(Forecast_Capex_Input!$CI$12:$CI$286,$Z75-1))+1,NA)</f>
        <v>1</v>
      </c>
      <c r="AC75" s="28" cm="1">
        <f t="array" aca="1" ref="AC75" ca="1">IFERROR(IF(AA75=1,
INDEX(Forecast_Capex_Input!$AI$10:$BB$10,SMALL(IF(INDEX(Forecast_Capex_Input!$AI$12:$BB$286,$Z75,0)&gt;0,COLUMN(Forecast_Capex_Input!$AI$10:$BB$10)-COLUMN(Forecast_Capex_Input!$AI$12)+1),ROWS(OFFSET(AC74,0,0,-$AB75)))),
OFFSET(AC74,-INDEX(Forecast_Capex_Input!$CG$12:$CG$286,$Z75)+1,0)),NA)</f>
        <v>1</v>
      </c>
      <c r="AD75" s="28">
        <f t="shared" ref="AD75:AD138" ca="1" si="14">IFERROR(
MATCH($F75,Esc_Category_List,0),NA)</f>
        <v>1</v>
      </c>
      <c r="AE75" s="82" t="b">
        <f t="shared" si="13"/>
        <v>0</v>
      </c>
      <c r="AF75" s="78" t="b">
        <v>0</v>
      </c>
      <c r="AG75" s="82" t="b">
        <f t="shared" ref="AG75:AG138" si="15">AND(NOT(AND(AE75,NOT(Inc_NCIPAP))),
NOT(AND(AF75,NOT(Inc_CP))))</f>
        <v>1</v>
      </c>
      <c r="AI75" s="55">
        <v>0</v>
      </c>
      <c r="AJ75" s="55">
        <v>0</v>
      </c>
      <c r="AK75" s="55">
        <v>0</v>
      </c>
      <c r="AL75" s="55">
        <v>0</v>
      </c>
      <c r="AM75" s="55">
        <v>0</v>
      </c>
      <c r="AN75" s="135">
        <v>0</v>
      </c>
      <c r="AP75" s="55">
        <v>0</v>
      </c>
      <c r="AQ75" s="55">
        <v>0</v>
      </c>
      <c r="AR75" s="55">
        <v>0</v>
      </c>
      <c r="AS75" s="55">
        <v>0</v>
      </c>
      <c r="AT75" s="55">
        <v>0</v>
      </c>
      <c r="AU75" s="135">
        <v>0</v>
      </c>
      <c r="AW75" s="55">
        <v>0</v>
      </c>
      <c r="AX75" s="55">
        <v>0</v>
      </c>
      <c r="AY75" s="55">
        <v>0</v>
      </c>
      <c r="AZ75" s="55">
        <v>0</v>
      </c>
      <c r="BA75" s="55">
        <v>0</v>
      </c>
      <c r="BB75" s="135">
        <v>0</v>
      </c>
      <c r="BD75" s="55">
        <v>0</v>
      </c>
      <c r="BE75" s="55">
        <v>0</v>
      </c>
      <c r="BF75" s="55">
        <v>0</v>
      </c>
      <c r="BG75" s="55">
        <v>0</v>
      </c>
      <c r="BH75" s="55">
        <v>0</v>
      </c>
      <c r="BI75" s="135">
        <v>0</v>
      </c>
      <c r="BK75" s="55">
        <v>0</v>
      </c>
      <c r="BL75" s="55">
        <v>0</v>
      </c>
      <c r="BM75" s="55">
        <v>0</v>
      </c>
      <c r="BN75" s="55">
        <v>0</v>
      </c>
      <c r="BO75" s="55">
        <v>0</v>
      </c>
      <c r="BP75" s="135">
        <v>0</v>
      </c>
      <c r="BR75" s="147">
        <v>0</v>
      </c>
      <c r="BS75" s="147">
        <v>0</v>
      </c>
      <c r="BT75" s="147">
        <v>0</v>
      </c>
      <c r="BU75" s="147">
        <v>0</v>
      </c>
      <c r="BV75" s="147">
        <v>0</v>
      </c>
      <c r="BX75" s="55">
        <v>0</v>
      </c>
      <c r="BY75" s="55">
        <v>0</v>
      </c>
      <c r="BZ75" s="55">
        <v>0</v>
      </c>
      <c r="CA75" s="55">
        <v>0</v>
      </c>
      <c r="CB75" s="55">
        <v>0</v>
      </c>
      <c r="CC75" s="135">
        <v>0</v>
      </c>
      <c r="CE75" s="55">
        <v>0</v>
      </c>
      <c r="CF75" s="55">
        <v>0</v>
      </c>
      <c r="CG75" s="55">
        <v>0</v>
      </c>
      <c r="CH75" s="55">
        <v>0</v>
      </c>
      <c r="CI75" s="55">
        <v>0</v>
      </c>
      <c r="CJ75" s="135">
        <v>0</v>
      </c>
      <c r="CL75" s="55">
        <v>0</v>
      </c>
      <c r="CM75" s="55">
        <v>0</v>
      </c>
      <c r="CN75" s="55">
        <v>0</v>
      </c>
      <c r="CO75" s="55">
        <v>0</v>
      </c>
      <c r="CP75" s="55">
        <v>0</v>
      </c>
      <c r="CQ75" s="135">
        <v>0</v>
      </c>
      <c r="CS75" s="67">
        <v>0</v>
      </c>
      <c r="CT75" s="67">
        <v>0</v>
      </c>
      <c r="CU75" s="67">
        <v>0</v>
      </c>
      <c r="CV75" s="67">
        <v>0</v>
      </c>
      <c r="CW75" s="67">
        <v>0</v>
      </c>
      <c r="CX75" s="135">
        <v>0</v>
      </c>
      <c r="CZ75" s="55">
        <v>0</v>
      </c>
      <c r="DA75" s="55">
        <v>0</v>
      </c>
      <c r="DB75" s="55">
        <v>0</v>
      </c>
      <c r="DC75" s="55">
        <v>0</v>
      </c>
      <c r="DD75" s="55">
        <v>0</v>
      </c>
      <c r="DE75" s="135">
        <v>0</v>
      </c>
      <c r="DG75" s="43" t="b" cm="1">
        <f t="array" aca="1" ref="DG75" ca="1">OR($G75=Forecast_Capex_Input!$BF$8:$BF$10)</f>
        <v>1</v>
      </c>
      <c r="DH75" s="43" cm="1">
        <f t="array" aca="1" ref="DH75" ca="1">IFERROR(INDEX(Forecast_Capex_Input!BG$12:BG$286,$Z75)
*(INDEX(Forecast_Capex_Input!$H$12:$H$286,$Z75)=Repex),0)
*$DG75</f>
        <v>0</v>
      </c>
      <c r="DI75" s="43" cm="1">
        <f t="array" aca="1" ref="DI75" ca="1">IFERROR(INDEX(Forecast_Capex_Input!BH$12:BH$286,$Z75)
*(INDEX(Forecast_Capex_Input!$H$12:$H$286,$Z75)=Repex),0)
*$DG75</f>
        <v>0.4</v>
      </c>
      <c r="DJ75" s="43" cm="1">
        <f t="array" aca="1" ref="DJ75" ca="1">IFERROR(INDEX(Forecast_Capex_Input!BI$12:BI$286,$Z75)
*(INDEX(Forecast_Capex_Input!$H$12:$H$286,$Z75)=Repex),0)
*$DG75</f>
        <v>0.6</v>
      </c>
      <c r="DK75" s="43" cm="1">
        <f t="array" aca="1" ref="DK75" ca="1">IFERROR(INDEX(Forecast_Capex_Input!BJ$12:BJ$286,$Z75)
*(INDEX(Forecast_Capex_Input!$H$12:$H$286,$Z75)=Repex),0)
*$DG75</f>
        <v>0</v>
      </c>
      <c r="DL75" s="43" cm="1">
        <f t="array" aca="1" ref="DL75" ca="1">IFERROR(INDEX(Forecast_Capex_Input!BK$12:BK$286,$Z75)
*(INDEX(Forecast_Capex_Input!$H$12:$H$286,$Z75)=Repex),0)
*$DG75</f>
        <v>0</v>
      </c>
      <c r="DM75" s="43" cm="1">
        <f t="array" aca="1" ref="DM75" ca="1">IFERROR(INDEX(Forecast_Capex_Input!BL$12:BL$286,$Z75)
*(INDEX(Forecast_Capex_Input!$H$12:$H$286,$Z75)=Repex),0)
*$DG75</f>
        <v>0</v>
      </c>
      <c r="DO75" s="43" t="b" cm="1">
        <f t="array" aca="1" ref="DO75" ca="1">OR($G75=Forecast_Capex_Input!$BN$8:$BN$9)</f>
        <v>0</v>
      </c>
      <c r="DP75" s="43" cm="1">
        <f t="array" aca="1" ref="DP75" ca="1">IFERROR(INDEX(Forecast_Capex_Input!BO$12:BO$286,$Z75)
*(INDEX(Forecast_Capex_Input!$H$12:$H$286,$Z75)=Repex),0)
*$DO75</f>
        <v>0</v>
      </c>
      <c r="DQ75" s="43" cm="1">
        <f t="array" aca="1" ref="DQ75" ca="1">IFERROR(INDEX(Forecast_Capex_Input!BP$12:BP$286,$Z75)
*(INDEX(Forecast_Capex_Input!$H$12:$H$286,$Z75)=Repex),0)
*$DO75</f>
        <v>0</v>
      </c>
      <c r="DR75" s="43" cm="1">
        <f t="array" aca="1" ref="DR75" ca="1">IFERROR(INDEX(Forecast_Capex_Input!BQ$12:BQ$286,$Z75)
*(INDEX(Forecast_Capex_Input!$H$12:$H$286,$Z75)=Repex),0)
*$DO75</f>
        <v>0</v>
      </c>
      <c r="DS75" s="43" cm="1">
        <f t="array" aca="1" ref="DS75" ca="1">IFERROR(INDEX(Forecast_Capex_Input!BR$12:BR$286,$Z75)
*(INDEX(Forecast_Capex_Input!$H$12:$H$286,$Z75)=Repex),0)
*$DO75</f>
        <v>0</v>
      </c>
      <c r="DT75" s="43" cm="1">
        <f t="array" aca="1" ref="DT75" ca="1">IFERROR(INDEX(Forecast_Capex_Input!BS$12:BS$286,$Z75)
*(INDEX(Forecast_Capex_Input!$H$12:$H$286,$Z75)=Repex),0)
*$DO75</f>
        <v>0</v>
      </c>
      <c r="DV75" s="43" t="b" cm="1">
        <f t="array" aca="1" ref="DV75" ca="1">OR($G75=Forecast_Capex_Input!$BU$8:$BU$10)</f>
        <v>0</v>
      </c>
      <c r="DW75" s="43" cm="1">
        <f t="array" aca="1" ref="DW75" ca="1">IFERROR(INDEX(Forecast_Capex_Input!BV$12:BV$286,$Z75)
*(INDEX(Forecast_Capex_Input!$H$12:$H$286,$Z75)=Repex),0)
*$DV75</f>
        <v>0</v>
      </c>
      <c r="DX75" s="43" cm="1">
        <f t="array" aca="1" ref="DX75" ca="1">IFERROR(INDEX(Forecast_Capex_Input!BW$12:BW$286,$Z75)
*(INDEX(Forecast_Capex_Input!$H$12:$H$286,$Z75)=Repex),0)
*$DV75</f>
        <v>0</v>
      </c>
      <c r="DY75" s="43" cm="1">
        <f t="array" aca="1" ref="DY75" ca="1">IFERROR(INDEX(Forecast_Capex_Input!BX$12:BX$286,$Z75)
*(INDEX(Forecast_Capex_Input!$H$12:$H$286,$Z75)=Repex),0)
*$DV75</f>
        <v>0</v>
      </c>
      <c r="DZ75" s="43" cm="1">
        <f t="array" aca="1" ref="DZ75" ca="1">IFERROR(INDEX(Forecast_Capex_Input!BY$12:BY$286,$Z75)
*(INDEX(Forecast_Capex_Input!$H$12:$H$286,$Z75)=Repex),0)
*$DV75</f>
        <v>0</v>
      </c>
      <c r="EA75" s="43" cm="1">
        <f t="array" aca="1" ref="EA75" ca="1">IFERROR(INDEX(Forecast_Capex_Input!BZ$12:BZ$286,$Z75)
*(INDEX(Forecast_Capex_Input!$H$12:$H$286,$Z75)=Repex),0)
*$DV75</f>
        <v>0</v>
      </c>
      <c r="EB75" s="43" cm="1">
        <f t="array" aca="1" ref="EB75" ca="1">IFERROR(INDEX(Forecast_Capex_Input!CA$12:CA$286,$Z75)
*(INDEX(Forecast_Capex_Input!$H$12:$H$286,$Z75)=Repex),0)
*$DV75</f>
        <v>0</v>
      </c>
      <c r="EC75" s="43" cm="1">
        <f t="array" aca="1" ref="EC75" ca="1">IFERROR(INDEX(Forecast_Capex_Input!CB$12:CB$286,$Z75)
*(INDEX(Forecast_Capex_Input!$H$12:$H$286,$Z75)=Repex),0)
*$DV75</f>
        <v>0</v>
      </c>
      <c r="ED75" s="43" cm="1">
        <f t="array" aca="1" ref="ED75" ca="1">IFERROR(INDEX(Forecast_Capex_Input!CC$12:CC$286,$Z75)
*(INDEX(Forecast_Capex_Input!$H$12:$H$286,$Z75)=Repex),0)
*$DV75</f>
        <v>0</v>
      </c>
      <c r="EF75" s="86" t="str">
        <f t="shared" ref="EF75:EF138" si="16">IF(AND($AG75,$K75=Augex),
$AU75,NA)</f>
        <v>N/A</v>
      </c>
      <c r="EG75" s="28" t="str">
        <f>IFERROR(RANK(EF75,EF$11:EF$1010,0)+COUNTIF(EF$11:EF75,EF75)-1,NA)</f>
        <v>N/A</v>
      </c>
    </row>
    <row r="76" spans="3:137" x14ac:dyDescent="0.2">
      <c r="C76" s="28">
        <f t="shared" ref="C76:C139" si="17">IF(ISNUMBER(C75),C75+1,1)</f>
        <v>66</v>
      </c>
      <c r="D76" s="9" t="str" cm="1">
        <f t="array" ref="D76">IFERROR(INDEX(Forecast_Capex_Input!$D$12:$D$286,$Z76),NA)</f>
        <v>Line 76/77 Refurbishment</v>
      </c>
      <c r="E76" s="24" t="b" cm="1">
        <f t="array" ref="E76">IF($Z76=NA,NA,INDEX(Forecast_Capex_Input!$E$12:$E$286,$Z76))</f>
        <v>0</v>
      </c>
      <c r="F76" s="9" t="str" cm="1">
        <f t="array" aca="1" ref="F76" ca="1">IFERROR(INDEX(General!$E$25:$E$26,$AA76),NA)</f>
        <v>Non-Labour</v>
      </c>
      <c r="G76" s="9" t="str" cm="1">
        <f t="array" aca="1" ref="G76" ca="1">IFERROR(INDEX(Forecast_Capex_Input!$AI$11:$BB$11,$AC76),NA)</f>
        <v>Transmission Lines</v>
      </c>
      <c r="H76" s="50" cm="1">
        <f t="array" aca="1" ref="H76" ca="1">IFERROR(INDEX(Forecast_Capex_Input!$AI$12:$BB$286,$Z76,$AC76),NA)</f>
        <v>1</v>
      </c>
      <c r="I76" s="150" t="str" cm="1">
        <f t="array" ref="I76">IFERROR(INDEX(Forecast_Capex_Input!$F$12:$F$286,$Z76),NA)</f>
        <v>Replacement Expenditure</v>
      </c>
      <c r="J76" s="150" t="str" cm="1">
        <f t="array" ref="J76">IFERROR(INDEX(Forecast_Capex_Input!G$12:G$286,$Z76),NA)</f>
        <v>Transmission Lines</v>
      </c>
      <c r="K76" s="150" t="str" cm="1">
        <f t="array" ref="K76">IFERROR(INDEX(Forecast_Capex_Input!H$12:H$286,$Z76),NA)</f>
        <v>Repex</v>
      </c>
      <c r="L76" s="150" t="str" cm="1">
        <f t="array" ref="L76">IFERROR(INDEX(Forecast_Capex_Input!I$12:I$286,$Z76),NA)</f>
        <v>N/A</v>
      </c>
      <c r="M76" s="150" t="str" cm="1">
        <f t="array" ref="M76">IFERROR(INDEX(Forecast_Capex_Input!J$12:J$286,$Z76),NA)</f>
        <v>N/A</v>
      </c>
      <c r="N76" s="150" t="str" cm="1">
        <f t="array" ref="N76">IFERROR(INDEX(Forecast_Capex_Input!K$12:K$286,$Z76),NA)</f>
        <v>TL - Transmission towers</v>
      </c>
      <c r="O76" s="150" t="str" cm="1">
        <f t="array" ref="O76">IFERROR(INDEX(Forecast_Capex_Input!L$12:L$286,$Z76),NA)</f>
        <v>TL - Safe and Reliable Network</v>
      </c>
      <c r="P76" s="150" t="str" cm="1">
        <f t="array" ref="P76">IFERROR(INDEX(Forecast_Capex_Input!M$12:M$286,$Z76),NA)</f>
        <v>N/A</v>
      </c>
      <c r="Q76" s="24" t="str" cm="1">
        <f t="array" ref="Q76">IFERROR(INDEX(Forecast_Capex_Input!N$12:N$286,$Z76),NA)</f>
        <v>No</v>
      </c>
      <c r="R76" s="190" cm="1">
        <f t="array" ref="R76">IFERROR(INDEX(Forecast_Capex_Input!O$12:O$286,$Z76),0)</f>
        <v>0</v>
      </c>
      <c r="S76" s="24" t="str" cm="1">
        <f t="array" ref="S76">IFERROR(INDEX(Forecast_Capex_Input!P$12:P$286,$Z76),0)</f>
        <v>Safety security &amp; reliability</v>
      </c>
      <c r="T76" s="150" t="str" cm="1">
        <f t="array" aca="1" ref="T76" ca="1">IFERROR(INDEX(General!$K$91:$K$110,$AC76),NA)</f>
        <v>Transmission Lines (2018 onwards)</v>
      </c>
      <c r="U76" s="43" cm="1">
        <f t="array" aca="1" ref="U76" ca="1">IFERROR(
IF($F76=General!$E$25,INDEX(Forecast_Capex_Input!S$12:S$286,$Z76),
INDEX(Forecast_Capex_Input!T$12:T$286,$Z76)),0)</f>
        <v>1</v>
      </c>
      <c r="V76" s="82" t="b">
        <f>IFERROR(INDEX(Overheads!$T$19:$T$26,MATCH($I76,Overheads!$E$19:$E$26,0)),FALSE)</f>
        <v>1</v>
      </c>
      <c r="W76" s="209" t="str" cm="1">
        <f t="array" ref="W76">IFERROR(
INDEX(Forecast_Capex_Input!CN$12:CN$286,$Z76),0)</f>
        <v>FY22</v>
      </c>
      <c r="X76" s="209">
        <f>IFERROR(
MATCH($W76,General!$L$39:$S$39,0),1)</f>
        <v>2</v>
      </c>
      <c r="Z76" s="28">
        <f>IFERROR(
IF(MATCH($C76,Forecast_Capex_Input!$CI$12:$CI$286,1)+1&gt;MAX(Forecast_Capex_Input!$C$12:$C$286),NA,
MATCH($C76,Forecast_Capex_Input!$CI$12:$CI$286,1)+1),1)</f>
        <v>30</v>
      </c>
      <c r="AA76" s="28" cm="1">
        <f t="array" aca="1" ref="AA76" ca="1">IFERROR(
IF(Z75&lt;&gt;Z76,1,
IF(COUNTIF(OFFSET(AA75,0,0,-INDEX(Forecast_Capex_Input!$CG$12:$CG$286,$Z76)),AA75)=INDEX(Forecast_Capex_Input!$CG$12:$CG$286,$Z76),AA75+1,AA75)),NA)</f>
        <v>2</v>
      </c>
      <c r="AB76" s="28" cm="1">
        <f t="array" ref="AB76">IFERROR($C76-IF($Z76=1,1,INDEX(Forecast_Capex_Input!$CI$12:$CI$286,$Z76-1))+1,NA)</f>
        <v>2</v>
      </c>
      <c r="AC76" s="28" cm="1">
        <f t="array" aca="1" ref="AC76" ca="1">IFERROR(IF(AA76=1,
INDEX(Forecast_Capex_Input!$AI$10:$BB$10,SMALL(IF(INDEX(Forecast_Capex_Input!$AI$12:$BB$286,$Z76,0)&gt;0,COLUMN(Forecast_Capex_Input!$AI$10:$BB$10)-COLUMN(Forecast_Capex_Input!$AI$12)+1),ROWS(OFFSET(AC75,0,0,-$AB76)))),
OFFSET(AC75,-INDEX(Forecast_Capex_Input!$CG$12:$CG$286,$Z76)+1,0)),NA)</f>
        <v>1</v>
      </c>
      <c r="AD76" s="28">
        <f t="shared" ca="1" si="14"/>
        <v>2</v>
      </c>
      <c r="AE76" s="82" t="b">
        <f t="shared" ref="AE76:AE139" si="18">$K76=AE$6</f>
        <v>0</v>
      </c>
      <c r="AF76" s="78" t="b">
        <v>0</v>
      </c>
      <c r="AG76" s="82" t="b">
        <f t="shared" si="15"/>
        <v>1</v>
      </c>
      <c r="AI76" s="55">
        <v>0</v>
      </c>
      <c r="AJ76" s="55">
        <v>0</v>
      </c>
      <c r="AK76" s="55">
        <v>0</v>
      </c>
      <c r="AL76" s="55">
        <v>0</v>
      </c>
      <c r="AM76" s="55">
        <v>0</v>
      </c>
      <c r="AN76" s="135">
        <v>0</v>
      </c>
      <c r="AP76" s="55">
        <v>0</v>
      </c>
      <c r="AQ76" s="55">
        <v>0</v>
      </c>
      <c r="AR76" s="55">
        <v>0</v>
      </c>
      <c r="AS76" s="55">
        <v>0</v>
      </c>
      <c r="AT76" s="55">
        <v>0</v>
      </c>
      <c r="AU76" s="135">
        <v>0</v>
      </c>
      <c r="AW76" s="55">
        <v>0</v>
      </c>
      <c r="AX76" s="55">
        <v>0</v>
      </c>
      <c r="AY76" s="55">
        <v>0</v>
      </c>
      <c r="AZ76" s="55">
        <v>0</v>
      </c>
      <c r="BA76" s="55">
        <v>0</v>
      </c>
      <c r="BB76" s="135">
        <v>0</v>
      </c>
      <c r="BD76" s="55">
        <v>0</v>
      </c>
      <c r="BE76" s="55">
        <v>0</v>
      </c>
      <c r="BF76" s="55">
        <v>0</v>
      </c>
      <c r="BG76" s="55">
        <v>0</v>
      </c>
      <c r="BH76" s="55">
        <v>0</v>
      </c>
      <c r="BI76" s="135">
        <v>0</v>
      </c>
      <c r="BK76" s="55">
        <v>0</v>
      </c>
      <c r="BL76" s="55">
        <v>0</v>
      </c>
      <c r="BM76" s="55">
        <v>0</v>
      </c>
      <c r="BN76" s="55">
        <v>0</v>
      </c>
      <c r="BO76" s="55">
        <v>0</v>
      </c>
      <c r="BP76" s="135">
        <v>0</v>
      </c>
      <c r="BR76" s="147">
        <v>0</v>
      </c>
      <c r="BS76" s="147">
        <v>0</v>
      </c>
      <c r="BT76" s="147">
        <v>0</v>
      </c>
      <c r="BU76" s="147">
        <v>0</v>
      </c>
      <c r="BV76" s="147">
        <v>0</v>
      </c>
      <c r="BX76" s="55">
        <v>0</v>
      </c>
      <c r="BY76" s="55">
        <v>0</v>
      </c>
      <c r="BZ76" s="55">
        <v>0</v>
      </c>
      <c r="CA76" s="55">
        <v>0</v>
      </c>
      <c r="CB76" s="55">
        <v>0</v>
      </c>
      <c r="CC76" s="135">
        <v>0</v>
      </c>
      <c r="CE76" s="55">
        <v>0</v>
      </c>
      <c r="CF76" s="55">
        <v>0</v>
      </c>
      <c r="CG76" s="55">
        <v>0</v>
      </c>
      <c r="CH76" s="55">
        <v>0</v>
      </c>
      <c r="CI76" s="55">
        <v>0</v>
      </c>
      <c r="CJ76" s="135">
        <v>0</v>
      </c>
      <c r="CL76" s="55">
        <v>0</v>
      </c>
      <c r="CM76" s="55">
        <v>0</v>
      </c>
      <c r="CN76" s="55">
        <v>0</v>
      </c>
      <c r="CO76" s="55">
        <v>0</v>
      </c>
      <c r="CP76" s="55">
        <v>0</v>
      </c>
      <c r="CQ76" s="135">
        <v>0</v>
      </c>
      <c r="CS76" s="67">
        <v>0</v>
      </c>
      <c r="CT76" s="67">
        <v>0</v>
      </c>
      <c r="CU76" s="67">
        <v>0</v>
      </c>
      <c r="CV76" s="67">
        <v>0</v>
      </c>
      <c r="CW76" s="67">
        <v>0</v>
      </c>
      <c r="CX76" s="135">
        <v>0</v>
      </c>
      <c r="CZ76" s="55">
        <v>0</v>
      </c>
      <c r="DA76" s="55">
        <v>0</v>
      </c>
      <c r="DB76" s="55">
        <v>0</v>
      </c>
      <c r="DC76" s="55">
        <v>0</v>
      </c>
      <c r="DD76" s="55">
        <v>0</v>
      </c>
      <c r="DE76" s="135">
        <v>0</v>
      </c>
      <c r="DG76" s="43" t="b" cm="1">
        <f t="array" aca="1" ref="DG76" ca="1">OR($G76=Forecast_Capex_Input!$BF$8:$BF$10)</f>
        <v>1</v>
      </c>
      <c r="DH76" s="43" cm="1">
        <f t="array" aca="1" ref="DH76" ca="1">IFERROR(INDEX(Forecast_Capex_Input!BG$12:BG$286,$Z76)
*(INDEX(Forecast_Capex_Input!$H$12:$H$286,$Z76)=Repex),0)
*$DG76</f>
        <v>0</v>
      </c>
      <c r="DI76" s="43" cm="1">
        <f t="array" aca="1" ref="DI76" ca="1">IFERROR(INDEX(Forecast_Capex_Input!BH$12:BH$286,$Z76)
*(INDEX(Forecast_Capex_Input!$H$12:$H$286,$Z76)=Repex),0)
*$DG76</f>
        <v>0.4</v>
      </c>
      <c r="DJ76" s="43" cm="1">
        <f t="array" aca="1" ref="DJ76" ca="1">IFERROR(INDEX(Forecast_Capex_Input!BI$12:BI$286,$Z76)
*(INDEX(Forecast_Capex_Input!$H$12:$H$286,$Z76)=Repex),0)
*$DG76</f>
        <v>0.6</v>
      </c>
      <c r="DK76" s="43" cm="1">
        <f t="array" aca="1" ref="DK76" ca="1">IFERROR(INDEX(Forecast_Capex_Input!BJ$12:BJ$286,$Z76)
*(INDEX(Forecast_Capex_Input!$H$12:$H$286,$Z76)=Repex),0)
*$DG76</f>
        <v>0</v>
      </c>
      <c r="DL76" s="43" cm="1">
        <f t="array" aca="1" ref="DL76" ca="1">IFERROR(INDEX(Forecast_Capex_Input!BK$12:BK$286,$Z76)
*(INDEX(Forecast_Capex_Input!$H$12:$H$286,$Z76)=Repex),0)
*$DG76</f>
        <v>0</v>
      </c>
      <c r="DM76" s="43" cm="1">
        <f t="array" aca="1" ref="DM76" ca="1">IFERROR(INDEX(Forecast_Capex_Input!BL$12:BL$286,$Z76)
*(INDEX(Forecast_Capex_Input!$H$12:$H$286,$Z76)=Repex),0)
*$DG76</f>
        <v>0</v>
      </c>
      <c r="DO76" s="43" t="b" cm="1">
        <f t="array" aca="1" ref="DO76" ca="1">OR($G76=Forecast_Capex_Input!$BN$8:$BN$9)</f>
        <v>0</v>
      </c>
      <c r="DP76" s="43" cm="1">
        <f t="array" aca="1" ref="DP76" ca="1">IFERROR(INDEX(Forecast_Capex_Input!BO$12:BO$286,$Z76)
*(INDEX(Forecast_Capex_Input!$H$12:$H$286,$Z76)=Repex),0)
*$DO76</f>
        <v>0</v>
      </c>
      <c r="DQ76" s="43" cm="1">
        <f t="array" aca="1" ref="DQ76" ca="1">IFERROR(INDEX(Forecast_Capex_Input!BP$12:BP$286,$Z76)
*(INDEX(Forecast_Capex_Input!$H$12:$H$286,$Z76)=Repex),0)
*$DO76</f>
        <v>0</v>
      </c>
      <c r="DR76" s="43" cm="1">
        <f t="array" aca="1" ref="DR76" ca="1">IFERROR(INDEX(Forecast_Capex_Input!BQ$12:BQ$286,$Z76)
*(INDEX(Forecast_Capex_Input!$H$12:$H$286,$Z76)=Repex),0)
*$DO76</f>
        <v>0</v>
      </c>
      <c r="DS76" s="43" cm="1">
        <f t="array" aca="1" ref="DS76" ca="1">IFERROR(INDEX(Forecast_Capex_Input!BR$12:BR$286,$Z76)
*(INDEX(Forecast_Capex_Input!$H$12:$H$286,$Z76)=Repex),0)
*$DO76</f>
        <v>0</v>
      </c>
      <c r="DT76" s="43" cm="1">
        <f t="array" aca="1" ref="DT76" ca="1">IFERROR(INDEX(Forecast_Capex_Input!BS$12:BS$286,$Z76)
*(INDEX(Forecast_Capex_Input!$H$12:$H$286,$Z76)=Repex),0)
*$DO76</f>
        <v>0</v>
      </c>
      <c r="DV76" s="43" t="b" cm="1">
        <f t="array" aca="1" ref="DV76" ca="1">OR($G76=Forecast_Capex_Input!$BU$8:$BU$10)</f>
        <v>0</v>
      </c>
      <c r="DW76" s="43" cm="1">
        <f t="array" aca="1" ref="DW76" ca="1">IFERROR(INDEX(Forecast_Capex_Input!BV$12:BV$286,$Z76)
*(INDEX(Forecast_Capex_Input!$H$12:$H$286,$Z76)=Repex),0)
*$DV76</f>
        <v>0</v>
      </c>
      <c r="DX76" s="43" cm="1">
        <f t="array" aca="1" ref="DX76" ca="1">IFERROR(INDEX(Forecast_Capex_Input!BW$12:BW$286,$Z76)
*(INDEX(Forecast_Capex_Input!$H$12:$H$286,$Z76)=Repex),0)
*$DV76</f>
        <v>0</v>
      </c>
      <c r="DY76" s="43" cm="1">
        <f t="array" aca="1" ref="DY76" ca="1">IFERROR(INDEX(Forecast_Capex_Input!BX$12:BX$286,$Z76)
*(INDEX(Forecast_Capex_Input!$H$12:$H$286,$Z76)=Repex),0)
*$DV76</f>
        <v>0</v>
      </c>
      <c r="DZ76" s="43" cm="1">
        <f t="array" aca="1" ref="DZ76" ca="1">IFERROR(INDEX(Forecast_Capex_Input!BY$12:BY$286,$Z76)
*(INDEX(Forecast_Capex_Input!$H$12:$H$286,$Z76)=Repex),0)
*$DV76</f>
        <v>0</v>
      </c>
      <c r="EA76" s="43" cm="1">
        <f t="array" aca="1" ref="EA76" ca="1">IFERROR(INDEX(Forecast_Capex_Input!BZ$12:BZ$286,$Z76)
*(INDEX(Forecast_Capex_Input!$H$12:$H$286,$Z76)=Repex),0)
*$DV76</f>
        <v>0</v>
      </c>
      <c r="EB76" s="43" cm="1">
        <f t="array" aca="1" ref="EB76" ca="1">IFERROR(INDEX(Forecast_Capex_Input!CA$12:CA$286,$Z76)
*(INDEX(Forecast_Capex_Input!$H$12:$H$286,$Z76)=Repex),0)
*$DV76</f>
        <v>0</v>
      </c>
      <c r="EC76" s="43" cm="1">
        <f t="array" aca="1" ref="EC76" ca="1">IFERROR(INDEX(Forecast_Capex_Input!CB$12:CB$286,$Z76)
*(INDEX(Forecast_Capex_Input!$H$12:$H$286,$Z76)=Repex),0)
*$DV76</f>
        <v>0</v>
      </c>
      <c r="ED76" s="43" cm="1">
        <f t="array" aca="1" ref="ED76" ca="1">IFERROR(INDEX(Forecast_Capex_Input!CC$12:CC$286,$Z76)
*(INDEX(Forecast_Capex_Input!$H$12:$H$286,$Z76)=Repex),0)
*$DV76</f>
        <v>0</v>
      </c>
      <c r="EF76" s="86" t="str">
        <f t="shared" si="16"/>
        <v>N/A</v>
      </c>
      <c r="EG76" s="28" t="str">
        <f>IFERROR(RANK(EF76,EF$11:EF$1010,0)+COUNTIF(EF$11:EF76,EF76)-1,NA)</f>
        <v>N/A</v>
      </c>
    </row>
    <row r="77" spans="3:137" x14ac:dyDescent="0.2">
      <c r="C77" s="28">
        <f t="shared" si="17"/>
        <v>67</v>
      </c>
      <c r="D77" s="9" t="str" cm="1">
        <f t="array" ref="D77">IFERROR(INDEX(Forecast_Capex_Input!$D$12:$D$286,$Z77),NA)</f>
        <v>Line 76/78 Refurbishment</v>
      </c>
      <c r="E77" s="24" t="b" cm="1">
        <f t="array" ref="E77">IF($Z77=NA,NA,INDEX(Forecast_Capex_Input!$E$12:$E$286,$Z77))</f>
        <v>1</v>
      </c>
      <c r="F77" s="9" t="str" cm="1">
        <f t="array" aca="1" ref="F77" ca="1">IFERROR(INDEX(General!$E$25:$E$26,$AA77),NA)</f>
        <v>Labour</v>
      </c>
      <c r="G77" s="9" t="str" cm="1">
        <f t="array" aca="1" ref="G77" ca="1">IFERROR(INDEX(Forecast_Capex_Input!$AI$11:$BB$11,$AC77),NA)</f>
        <v>Transmission Lines</v>
      </c>
      <c r="H77" s="50" cm="1">
        <f t="array" aca="1" ref="H77" ca="1">IFERROR(INDEX(Forecast_Capex_Input!$AI$12:$BB$286,$Z77,$AC77),NA)</f>
        <v>0.99999999999999989</v>
      </c>
      <c r="I77" s="150" t="str" cm="1">
        <f t="array" ref="I77">IFERROR(INDEX(Forecast_Capex_Input!$F$12:$F$286,$Z77),NA)</f>
        <v>Replacement Expenditure</v>
      </c>
      <c r="J77" s="150" t="str" cm="1">
        <f t="array" ref="J77">IFERROR(INDEX(Forecast_Capex_Input!G$12:G$286,$Z77),NA)</f>
        <v>Transmission Lines</v>
      </c>
      <c r="K77" s="150" t="str" cm="1">
        <f t="array" ref="K77">IFERROR(INDEX(Forecast_Capex_Input!H$12:H$286,$Z77),NA)</f>
        <v>Repex</v>
      </c>
      <c r="L77" s="150" t="str" cm="1">
        <f t="array" ref="L77">IFERROR(INDEX(Forecast_Capex_Input!I$12:I$286,$Z77),NA)</f>
        <v>N/A</v>
      </c>
      <c r="M77" s="150" t="str" cm="1">
        <f t="array" ref="M77">IFERROR(INDEX(Forecast_Capex_Input!J$12:J$286,$Z77),NA)</f>
        <v>N/A</v>
      </c>
      <c r="N77" s="150" t="str" cm="1">
        <f t="array" ref="N77">IFERROR(INDEX(Forecast_Capex_Input!K$12:K$286,$Z77),NA)</f>
        <v>TL - Transmission towers</v>
      </c>
      <c r="O77" s="150" t="str" cm="1">
        <f t="array" ref="O77">IFERROR(INDEX(Forecast_Capex_Input!L$12:L$286,$Z77),NA)</f>
        <v>TL - Safe and Reliable Network</v>
      </c>
      <c r="P77" s="150" t="str" cm="1">
        <f t="array" ref="P77">IFERROR(INDEX(Forecast_Capex_Input!M$12:M$286,$Z77),NA)</f>
        <v>N/A</v>
      </c>
      <c r="Q77" s="24" t="str" cm="1">
        <f t="array" ref="Q77">IFERROR(INDEX(Forecast_Capex_Input!N$12:N$286,$Z77),NA)</f>
        <v>No</v>
      </c>
      <c r="R77" s="190" cm="1">
        <f t="array" ref="R77">IFERROR(INDEX(Forecast_Capex_Input!O$12:O$286,$Z77),0)</f>
        <v>0</v>
      </c>
      <c r="S77" s="24" t="str" cm="1">
        <f t="array" ref="S77">IFERROR(INDEX(Forecast_Capex_Input!P$12:P$286,$Z77),0)</f>
        <v>Safety security &amp; reliability</v>
      </c>
      <c r="T77" s="150" t="str" cm="1">
        <f t="array" aca="1" ref="T77" ca="1">IFERROR(INDEX(General!$K$91:$K$110,$AC77),NA)</f>
        <v>Transmission Lines (2018 onwards)</v>
      </c>
      <c r="U77" s="43" cm="1">
        <f t="array" aca="1" ref="U77" ca="1">IFERROR(
IF($F77=General!$E$25,INDEX(Forecast_Capex_Input!S$12:S$286,$Z77),
INDEX(Forecast_Capex_Input!T$12:T$286,$Z77)),0)</f>
        <v>0.12627042703276981</v>
      </c>
      <c r="V77" s="82" t="b">
        <f>IFERROR(INDEX(Overheads!$T$19:$T$26,MATCH($I77,Overheads!$E$19:$E$26,0)),FALSE)</f>
        <v>1</v>
      </c>
      <c r="W77" s="209" t="str" cm="1">
        <f t="array" ref="W77">IFERROR(
INDEX(Forecast_Capex_Input!CN$12:CN$286,$Z77),0)</f>
        <v>FY22</v>
      </c>
      <c r="X77" s="209">
        <f>IFERROR(
MATCH($W77,General!$L$39:$S$39,0),1)</f>
        <v>2</v>
      </c>
      <c r="Z77" s="28">
        <f>IFERROR(
IF(MATCH($C77,Forecast_Capex_Input!$CI$12:$CI$286,1)+1&gt;MAX(Forecast_Capex_Input!$C$12:$C$286),NA,
MATCH($C77,Forecast_Capex_Input!$CI$12:$CI$286,1)+1),1)</f>
        <v>31</v>
      </c>
      <c r="AA77" s="28" cm="1">
        <f t="array" aca="1" ref="AA77" ca="1">IFERROR(
IF(Z76&lt;&gt;Z77,1,
IF(COUNTIF(OFFSET(AA76,0,0,-INDEX(Forecast_Capex_Input!$CG$12:$CG$286,$Z77)),AA76)=INDEX(Forecast_Capex_Input!$CG$12:$CG$286,$Z77),AA76+1,AA76)),NA)</f>
        <v>1</v>
      </c>
      <c r="AB77" s="28" cm="1">
        <f t="array" ref="AB77">IFERROR($C77-IF($Z77=1,1,INDEX(Forecast_Capex_Input!$CI$12:$CI$286,$Z77-1))+1,NA)</f>
        <v>1</v>
      </c>
      <c r="AC77" s="28" cm="1">
        <f t="array" aca="1" ref="AC77" ca="1">IFERROR(IF(AA77=1,
INDEX(Forecast_Capex_Input!$AI$10:$BB$10,SMALL(IF(INDEX(Forecast_Capex_Input!$AI$12:$BB$286,$Z77,0)&gt;0,COLUMN(Forecast_Capex_Input!$AI$10:$BB$10)-COLUMN(Forecast_Capex_Input!$AI$12)+1),ROWS(OFFSET(AC76,0,0,-$AB77)))),
OFFSET(AC76,-INDEX(Forecast_Capex_Input!$CG$12:$CG$286,$Z77)+1,0)),NA)</f>
        <v>1</v>
      </c>
      <c r="AD77" s="28">
        <f t="shared" ca="1" si="14"/>
        <v>1</v>
      </c>
      <c r="AE77" s="82" t="b">
        <f t="shared" si="18"/>
        <v>0</v>
      </c>
      <c r="AF77" s="78" t="b">
        <v>0</v>
      </c>
      <c r="AG77" s="82" t="b">
        <f t="shared" si="15"/>
        <v>1</v>
      </c>
      <c r="AI77" s="55">
        <v>0.4355948956928562</v>
      </c>
      <c r="AJ77" s="55">
        <v>0</v>
      </c>
      <c r="AK77" s="55">
        <v>0</v>
      </c>
      <c r="AL77" s="55">
        <v>0</v>
      </c>
      <c r="AM77" s="55">
        <v>0</v>
      </c>
      <c r="AN77" s="135">
        <v>0.4355948956928562</v>
      </c>
      <c r="AP77" s="55">
        <v>0.42211961249845248</v>
      </c>
      <c r="AQ77" s="55">
        <v>0</v>
      </c>
      <c r="AR77" s="55">
        <v>0</v>
      </c>
      <c r="AS77" s="55">
        <v>0</v>
      </c>
      <c r="AT77" s="55">
        <v>0</v>
      </c>
      <c r="AU77" s="135">
        <v>0.42211961249845248</v>
      </c>
      <c r="AW77" s="55">
        <v>5.0887113971699954E-2</v>
      </c>
      <c r="AX77" s="55">
        <v>0</v>
      </c>
      <c r="AY77" s="55">
        <v>0</v>
      </c>
      <c r="AZ77" s="55">
        <v>0</v>
      </c>
      <c r="BA77" s="55">
        <v>0</v>
      </c>
      <c r="BB77" s="135">
        <v>5.0887113971699954E-2</v>
      </c>
      <c r="BD77" s="55">
        <v>9.908275353472603E-3</v>
      </c>
      <c r="BE77" s="55">
        <v>0</v>
      </c>
      <c r="BF77" s="55">
        <v>0</v>
      </c>
      <c r="BG77" s="55">
        <v>0</v>
      </c>
      <c r="BH77" s="55">
        <v>0</v>
      </c>
      <c r="BI77" s="135">
        <v>9.908275353472603E-3</v>
      </c>
      <c r="BK77" s="55">
        <v>0.48291500182362501</v>
      </c>
      <c r="BL77" s="55">
        <v>0</v>
      </c>
      <c r="BM77" s="55">
        <v>0</v>
      </c>
      <c r="BN77" s="55">
        <v>0</v>
      </c>
      <c r="BO77" s="55">
        <v>0</v>
      </c>
      <c r="BP77" s="135">
        <v>0.48291500182362501</v>
      </c>
      <c r="BR77" s="147">
        <v>1</v>
      </c>
      <c r="BS77" s="147">
        <v>0</v>
      </c>
      <c r="BT77" s="147">
        <v>0</v>
      </c>
      <c r="BU77" s="147">
        <v>0</v>
      </c>
      <c r="BV77" s="147">
        <v>0</v>
      </c>
      <c r="BX77" s="55">
        <v>0.4355948956928562</v>
      </c>
      <c r="BY77" s="55">
        <v>0</v>
      </c>
      <c r="BZ77" s="55">
        <v>0</v>
      </c>
      <c r="CA77" s="55">
        <v>0</v>
      </c>
      <c r="CB77" s="55">
        <v>0</v>
      </c>
      <c r="CC77" s="135">
        <v>0.4355948956928562</v>
      </c>
      <c r="CE77" s="55">
        <v>0.42211961249845248</v>
      </c>
      <c r="CF77" s="55">
        <v>0</v>
      </c>
      <c r="CG77" s="55">
        <v>0</v>
      </c>
      <c r="CH77" s="55">
        <v>0</v>
      </c>
      <c r="CI77" s="55">
        <v>0</v>
      </c>
      <c r="CJ77" s="135">
        <v>0.42211961249845248</v>
      </c>
      <c r="CL77" s="55">
        <v>5.0887113971699954E-2</v>
      </c>
      <c r="CM77" s="55">
        <v>0</v>
      </c>
      <c r="CN77" s="55">
        <v>0</v>
      </c>
      <c r="CO77" s="55">
        <v>0</v>
      </c>
      <c r="CP77" s="55">
        <v>0</v>
      </c>
      <c r="CQ77" s="135">
        <v>5.0887113971699954E-2</v>
      </c>
      <c r="CS77" s="67">
        <v>9.908275353472603E-3</v>
      </c>
      <c r="CT77" s="67">
        <v>0</v>
      </c>
      <c r="CU77" s="67">
        <v>0</v>
      </c>
      <c r="CV77" s="67">
        <v>0</v>
      </c>
      <c r="CW77" s="67">
        <v>0</v>
      </c>
      <c r="CX77" s="135">
        <v>9.908275353472603E-3</v>
      </c>
      <c r="CZ77" s="55">
        <v>0.48291500182362501</v>
      </c>
      <c r="DA77" s="55">
        <v>0</v>
      </c>
      <c r="DB77" s="55">
        <v>0</v>
      </c>
      <c r="DC77" s="55">
        <v>0</v>
      </c>
      <c r="DD77" s="55">
        <v>0</v>
      </c>
      <c r="DE77" s="135">
        <v>0.48291500182362501</v>
      </c>
      <c r="DG77" s="43" t="b" cm="1">
        <f t="array" aca="1" ref="DG77" ca="1">OR($G77=Forecast_Capex_Input!$BF$8:$BF$10)</f>
        <v>1</v>
      </c>
      <c r="DH77" s="43" cm="1">
        <f t="array" aca="1" ref="DH77" ca="1">IFERROR(INDEX(Forecast_Capex_Input!BG$12:BG$286,$Z77)
*(INDEX(Forecast_Capex_Input!$H$12:$H$286,$Z77)=Repex),0)
*$DG77</f>
        <v>0</v>
      </c>
      <c r="DI77" s="43" cm="1">
        <f t="array" aca="1" ref="DI77" ca="1">IFERROR(INDEX(Forecast_Capex_Input!BH$12:BH$286,$Z77)
*(INDEX(Forecast_Capex_Input!$H$12:$H$286,$Z77)=Repex),0)
*$DG77</f>
        <v>9.2501438442843656E-2</v>
      </c>
      <c r="DJ77" s="43" cm="1">
        <f t="array" aca="1" ref="DJ77" ca="1">IFERROR(INDEX(Forecast_Capex_Input!BI$12:BI$286,$Z77)
*(INDEX(Forecast_Capex_Input!$H$12:$H$286,$Z77)=Repex),0)
*$DG77</f>
        <v>0.75218576952593452</v>
      </c>
      <c r="DK77" s="43" cm="1">
        <f t="array" aca="1" ref="DK77" ca="1">IFERROR(INDEX(Forecast_Capex_Input!BJ$12:BJ$286,$Z77)
*(INDEX(Forecast_Capex_Input!$H$12:$H$286,$Z77)=Repex),0)
*$DG77</f>
        <v>0.15531279203122184</v>
      </c>
      <c r="DL77" s="43" cm="1">
        <f t="array" aca="1" ref="DL77" ca="1">IFERROR(INDEX(Forecast_Capex_Input!BK$12:BK$286,$Z77)
*(INDEX(Forecast_Capex_Input!$H$12:$H$286,$Z77)=Repex),0)
*$DG77</f>
        <v>0</v>
      </c>
      <c r="DM77" s="43" cm="1">
        <f t="array" aca="1" ref="DM77" ca="1">IFERROR(INDEX(Forecast_Capex_Input!BL$12:BL$286,$Z77)
*(INDEX(Forecast_Capex_Input!$H$12:$H$286,$Z77)=Repex),0)
*$DG77</f>
        <v>0</v>
      </c>
      <c r="DO77" s="43" t="b" cm="1">
        <f t="array" aca="1" ref="DO77" ca="1">OR($G77=Forecast_Capex_Input!$BN$8:$BN$9)</f>
        <v>0</v>
      </c>
      <c r="DP77" s="43" cm="1">
        <f t="array" aca="1" ref="DP77" ca="1">IFERROR(INDEX(Forecast_Capex_Input!BO$12:BO$286,$Z77)
*(INDEX(Forecast_Capex_Input!$H$12:$H$286,$Z77)=Repex),0)
*$DO77</f>
        <v>0</v>
      </c>
      <c r="DQ77" s="43" cm="1">
        <f t="array" aca="1" ref="DQ77" ca="1">IFERROR(INDEX(Forecast_Capex_Input!BP$12:BP$286,$Z77)
*(INDEX(Forecast_Capex_Input!$H$12:$H$286,$Z77)=Repex),0)
*$DO77</f>
        <v>0</v>
      </c>
      <c r="DR77" s="43" cm="1">
        <f t="array" aca="1" ref="DR77" ca="1">IFERROR(INDEX(Forecast_Capex_Input!BQ$12:BQ$286,$Z77)
*(INDEX(Forecast_Capex_Input!$H$12:$H$286,$Z77)=Repex),0)
*$DO77</f>
        <v>0</v>
      </c>
      <c r="DS77" s="43" cm="1">
        <f t="array" aca="1" ref="DS77" ca="1">IFERROR(INDEX(Forecast_Capex_Input!BR$12:BR$286,$Z77)
*(INDEX(Forecast_Capex_Input!$H$12:$H$286,$Z77)=Repex),0)
*$DO77</f>
        <v>0</v>
      </c>
      <c r="DT77" s="43" cm="1">
        <f t="array" aca="1" ref="DT77" ca="1">IFERROR(INDEX(Forecast_Capex_Input!BS$12:BS$286,$Z77)
*(INDEX(Forecast_Capex_Input!$H$12:$H$286,$Z77)=Repex),0)
*$DO77</f>
        <v>0</v>
      </c>
      <c r="DV77" s="43" t="b" cm="1">
        <f t="array" aca="1" ref="DV77" ca="1">OR($G77=Forecast_Capex_Input!$BU$8:$BU$10)</f>
        <v>0</v>
      </c>
      <c r="DW77" s="43" cm="1">
        <f t="array" aca="1" ref="DW77" ca="1">IFERROR(INDEX(Forecast_Capex_Input!BV$12:BV$286,$Z77)
*(INDEX(Forecast_Capex_Input!$H$12:$H$286,$Z77)=Repex),0)
*$DV77</f>
        <v>0</v>
      </c>
      <c r="DX77" s="43" cm="1">
        <f t="array" aca="1" ref="DX77" ca="1">IFERROR(INDEX(Forecast_Capex_Input!BW$12:BW$286,$Z77)
*(INDEX(Forecast_Capex_Input!$H$12:$H$286,$Z77)=Repex),0)
*$DV77</f>
        <v>0</v>
      </c>
      <c r="DY77" s="43" cm="1">
        <f t="array" aca="1" ref="DY77" ca="1">IFERROR(INDEX(Forecast_Capex_Input!BX$12:BX$286,$Z77)
*(INDEX(Forecast_Capex_Input!$H$12:$H$286,$Z77)=Repex),0)
*$DV77</f>
        <v>0</v>
      </c>
      <c r="DZ77" s="43" cm="1">
        <f t="array" aca="1" ref="DZ77" ca="1">IFERROR(INDEX(Forecast_Capex_Input!BY$12:BY$286,$Z77)
*(INDEX(Forecast_Capex_Input!$H$12:$H$286,$Z77)=Repex),0)
*$DV77</f>
        <v>0</v>
      </c>
      <c r="EA77" s="43" cm="1">
        <f t="array" aca="1" ref="EA77" ca="1">IFERROR(INDEX(Forecast_Capex_Input!BZ$12:BZ$286,$Z77)
*(INDEX(Forecast_Capex_Input!$H$12:$H$286,$Z77)=Repex),0)
*$DV77</f>
        <v>0</v>
      </c>
      <c r="EB77" s="43" cm="1">
        <f t="array" aca="1" ref="EB77" ca="1">IFERROR(INDEX(Forecast_Capex_Input!CA$12:CA$286,$Z77)
*(INDEX(Forecast_Capex_Input!$H$12:$H$286,$Z77)=Repex),0)
*$DV77</f>
        <v>0</v>
      </c>
      <c r="EC77" s="43" cm="1">
        <f t="array" aca="1" ref="EC77" ca="1">IFERROR(INDEX(Forecast_Capex_Input!CB$12:CB$286,$Z77)
*(INDEX(Forecast_Capex_Input!$H$12:$H$286,$Z77)=Repex),0)
*$DV77</f>
        <v>0</v>
      </c>
      <c r="ED77" s="43" cm="1">
        <f t="array" aca="1" ref="ED77" ca="1">IFERROR(INDEX(Forecast_Capex_Input!CC$12:CC$286,$Z77)
*(INDEX(Forecast_Capex_Input!$H$12:$H$286,$Z77)=Repex),0)
*$DV77</f>
        <v>0</v>
      </c>
      <c r="EF77" s="86" t="str">
        <f t="shared" si="16"/>
        <v>N/A</v>
      </c>
      <c r="EG77" s="28" t="str">
        <f>IFERROR(RANK(EF77,EF$11:EF$1010,0)+COUNTIF(EF$11:EF77,EF77)-1,NA)</f>
        <v>N/A</v>
      </c>
    </row>
    <row r="78" spans="3:137" x14ac:dyDescent="0.2">
      <c r="C78" s="28">
        <f t="shared" si="17"/>
        <v>68</v>
      </c>
      <c r="D78" s="9" t="str" cm="1">
        <f t="array" ref="D78">IFERROR(INDEX(Forecast_Capex_Input!$D$12:$D$286,$Z78),NA)</f>
        <v>Line 76/78 Refurbishment</v>
      </c>
      <c r="E78" s="24" t="b" cm="1">
        <f t="array" ref="E78">IF($Z78=NA,NA,INDEX(Forecast_Capex_Input!$E$12:$E$286,$Z78))</f>
        <v>1</v>
      </c>
      <c r="F78" s="9" t="str" cm="1">
        <f t="array" aca="1" ref="F78" ca="1">IFERROR(INDEX(General!$E$25:$E$26,$AA78),NA)</f>
        <v>Non-Labour</v>
      </c>
      <c r="G78" s="9" t="str" cm="1">
        <f t="array" aca="1" ref="G78" ca="1">IFERROR(INDEX(Forecast_Capex_Input!$AI$11:$BB$11,$AC78),NA)</f>
        <v>Transmission Lines</v>
      </c>
      <c r="H78" s="50" cm="1">
        <f t="array" aca="1" ref="H78" ca="1">IFERROR(INDEX(Forecast_Capex_Input!$AI$12:$BB$286,$Z78,$AC78),NA)</f>
        <v>0.99999999999999989</v>
      </c>
      <c r="I78" s="150" t="str" cm="1">
        <f t="array" ref="I78">IFERROR(INDEX(Forecast_Capex_Input!$F$12:$F$286,$Z78),NA)</f>
        <v>Replacement Expenditure</v>
      </c>
      <c r="J78" s="150" t="str" cm="1">
        <f t="array" ref="J78">IFERROR(INDEX(Forecast_Capex_Input!G$12:G$286,$Z78),NA)</f>
        <v>Transmission Lines</v>
      </c>
      <c r="K78" s="150" t="str" cm="1">
        <f t="array" ref="K78">IFERROR(INDEX(Forecast_Capex_Input!H$12:H$286,$Z78),NA)</f>
        <v>Repex</v>
      </c>
      <c r="L78" s="150" t="str" cm="1">
        <f t="array" ref="L78">IFERROR(INDEX(Forecast_Capex_Input!I$12:I$286,$Z78),NA)</f>
        <v>N/A</v>
      </c>
      <c r="M78" s="150" t="str" cm="1">
        <f t="array" ref="M78">IFERROR(INDEX(Forecast_Capex_Input!J$12:J$286,$Z78),NA)</f>
        <v>N/A</v>
      </c>
      <c r="N78" s="150" t="str" cm="1">
        <f t="array" ref="N78">IFERROR(INDEX(Forecast_Capex_Input!K$12:K$286,$Z78),NA)</f>
        <v>TL - Transmission towers</v>
      </c>
      <c r="O78" s="150" t="str" cm="1">
        <f t="array" ref="O78">IFERROR(INDEX(Forecast_Capex_Input!L$12:L$286,$Z78),NA)</f>
        <v>TL - Safe and Reliable Network</v>
      </c>
      <c r="P78" s="150" t="str" cm="1">
        <f t="array" ref="P78">IFERROR(INDEX(Forecast_Capex_Input!M$12:M$286,$Z78),NA)</f>
        <v>N/A</v>
      </c>
      <c r="Q78" s="24" t="str" cm="1">
        <f t="array" ref="Q78">IFERROR(INDEX(Forecast_Capex_Input!N$12:N$286,$Z78),NA)</f>
        <v>No</v>
      </c>
      <c r="R78" s="190" cm="1">
        <f t="array" ref="R78">IFERROR(INDEX(Forecast_Capex_Input!O$12:O$286,$Z78),0)</f>
        <v>0</v>
      </c>
      <c r="S78" s="24" t="str" cm="1">
        <f t="array" ref="S78">IFERROR(INDEX(Forecast_Capex_Input!P$12:P$286,$Z78),0)</f>
        <v>Safety security &amp; reliability</v>
      </c>
      <c r="T78" s="150" t="str" cm="1">
        <f t="array" aca="1" ref="T78" ca="1">IFERROR(INDEX(General!$K$91:$K$110,$AC78),NA)</f>
        <v>Transmission Lines (2018 onwards)</v>
      </c>
      <c r="U78" s="43" cm="1">
        <f t="array" aca="1" ref="U78" ca="1">IFERROR(
IF($F78=General!$E$25,INDEX(Forecast_Capex_Input!S$12:S$286,$Z78),
INDEX(Forecast_Capex_Input!T$12:T$286,$Z78)),0)</f>
        <v>0.87372957296723019</v>
      </c>
      <c r="V78" s="82" t="b">
        <f>IFERROR(INDEX(Overheads!$T$19:$T$26,MATCH($I78,Overheads!$E$19:$E$26,0)),FALSE)</f>
        <v>1</v>
      </c>
      <c r="W78" s="209" t="str" cm="1">
        <f t="array" ref="W78">IFERROR(
INDEX(Forecast_Capex_Input!CN$12:CN$286,$Z78),0)</f>
        <v>FY22</v>
      </c>
      <c r="X78" s="209">
        <f>IFERROR(
MATCH($W78,General!$L$39:$S$39,0),1)</f>
        <v>2</v>
      </c>
      <c r="Z78" s="28">
        <f>IFERROR(
IF(MATCH($C78,Forecast_Capex_Input!$CI$12:$CI$286,1)+1&gt;MAX(Forecast_Capex_Input!$C$12:$C$286),NA,
MATCH($C78,Forecast_Capex_Input!$CI$12:$CI$286,1)+1),1)</f>
        <v>31</v>
      </c>
      <c r="AA78" s="28" cm="1">
        <f t="array" aca="1" ref="AA78" ca="1">IFERROR(
IF(Z77&lt;&gt;Z78,1,
IF(COUNTIF(OFFSET(AA77,0,0,-INDEX(Forecast_Capex_Input!$CG$12:$CG$286,$Z78)),AA77)=INDEX(Forecast_Capex_Input!$CG$12:$CG$286,$Z78),AA77+1,AA77)),NA)</f>
        <v>2</v>
      </c>
      <c r="AB78" s="28" cm="1">
        <f t="array" ref="AB78">IFERROR($C78-IF($Z78=1,1,INDEX(Forecast_Capex_Input!$CI$12:$CI$286,$Z78-1))+1,NA)</f>
        <v>2</v>
      </c>
      <c r="AC78" s="28" cm="1">
        <f t="array" aca="1" ref="AC78" ca="1">IFERROR(IF(AA78=1,
INDEX(Forecast_Capex_Input!$AI$10:$BB$10,SMALL(IF(INDEX(Forecast_Capex_Input!$AI$12:$BB$286,$Z78,0)&gt;0,COLUMN(Forecast_Capex_Input!$AI$10:$BB$10)-COLUMN(Forecast_Capex_Input!$AI$12)+1),ROWS(OFFSET(AC77,0,0,-$AB78)))),
OFFSET(AC77,-INDEX(Forecast_Capex_Input!$CG$12:$CG$286,$Z78)+1,0)),NA)</f>
        <v>1</v>
      </c>
      <c r="AD78" s="28">
        <f t="shared" ca="1" si="14"/>
        <v>2</v>
      </c>
      <c r="AE78" s="82" t="b">
        <f t="shared" si="18"/>
        <v>0</v>
      </c>
      <c r="AF78" s="78" t="b">
        <v>0</v>
      </c>
      <c r="AG78" s="82" t="b">
        <f t="shared" si="15"/>
        <v>1</v>
      </c>
      <c r="AI78" s="55">
        <v>3.0141035485819083</v>
      </c>
      <c r="AJ78" s="55">
        <v>0</v>
      </c>
      <c r="AK78" s="55">
        <v>0</v>
      </c>
      <c r="AL78" s="55">
        <v>0</v>
      </c>
      <c r="AM78" s="55">
        <v>0</v>
      </c>
      <c r="AN78" s="135">
        <v>3.0141035485819083</v>
      </c>
      <c r="AP78" s="55">
        <v>3.0141035485819083</v>
      </c>
      <c r="AQ78" s="55">
        <v>0</v>
      </c>
      <c r="AR78" s="55">
        <v>0</v>
      </c>
      <c r="AS78" s="55">
        <v>0</v>
      </c>
      <c r="AT78" s="55">
        <v>0</v>
      </c>
      <c r="AU78" s="135">
        <v>3.0141035485819083</v>
      </c>
      <c r="AW78" s="55">
        <v>0.36335442907134557</v>
      </c>
      <c r="AX78" s="55">
        <v>0</v>
      </c>
      <c r="AY78" s="55">
        <v>0</v>
      </c>
      <c r="AZ78" s="55">
        <v>0</v>
      </c>
      <c r="BA78" s="55">
        <v>0</v>
      </c>
      <c r="BB78" s="135">
        <v>0.36335442907134557</v>
      </c>
      <c r="BD78" s="55">
        <v>7.0749065001896635E-2</v>
      </c>
      <c r="BE78" s="55">
        <v>0</v>
      </c>
      <c r="BF78" s="55">
        <v>0</v>
      </c>
      <c r="BG78" s="55">
        <v>0</v>
      </c>
      <c r="BH78" s="55">
        <v>0</v>
      </c>
      <c r="BI78" s="135">
        <v>7.0749065001896635E-2</v>
      </c>
      <c r="BK78" s="55">
        <v>3.4482070426551505</v>
      </c>
      <c r="BL78" s="55">
        <v>0</v>
      </c>
      <c r="BM78" s="55">
        <v>0</v>
      </c>
      <c r="BN78" s="55">
        <v>0</v>
      </c>
      <c r="BO78" s="55">
        <v>0</v>
      </c>
      <c r="BP78" s="135">
        <v>3.4482070426551505</v>
      </c>
      <c r="BR78" s="147">
        <v>1</v>
      </c>
      <c r="BS78" s="147">
        <v>0</v>
      </c>
      <c r="BT78" s="147">
        <v>0</v>
      </c>
      <c r="BU78" s="147">
        <v>0</v>
      </c>
      <c r="BV78" s="147">
        <v>0</v>
      </c>
      <c r="BX78" s="55">
        <v>3.0141035485819083</v>
      </c>
      <c r="BY78" s="55">
        <v>0</v>
      </c>
      <c r="BZ78" s="55">
        <v>0</v>
      </c>
      <c r="CA78" s="55">
        <v>0</v>
      </c>
      <c r="CB78" s="55">
        <v>0</v>
      </c>
      <c r="CC78" s="135">
        <v>3.0141035485819083</v>
      </c>
      <c r="CE78" s="55">
        <v>3.0141035485819083</v>
      </c>
      <c r="CF78" s="55">
        <v>0</v>
      </c>
      <c r="CG78" s="55">
        <v>0</v>
      </c>
      <c r="CH78" s="55">
        <v>0</v>
      </c>
      <c r="CI78" s="55">
        <v>0</v>
      </c>
      <c r="CJ78" s="135">
        <v>3.0141035485819083</v>
      </c>
      <c r="CL78" s="55">
        <v>0.36335442907134557</v>
      </c>
      <c r="CM78" s="55">
        <v>0</v>
      </c>
      <c r="CN78" s="55">
        <v>0</v>
      </c>
      <c r="CO78" s="55">
        <v>0</v>
      </c>
      <c r="CP78" s="55">
        <v>0</v>
      </c>
      <c r="CQ78" s="135">
        <v>0.36335442907134557</v>
      </c>
      <c r="CS78" s="67">
        <v>7.0749065001896635E-2</v>
      </c>
      <c r="CT78" s="67">
        <v>0</v>
      </c>
      <c r="CU78" s="67">
        <v>0</v>
      </c>
      <c r="CV78" s="67">
        <v>0</v>
      </c>
      <c r="CW78" s="67">
        <v>0</v>
      </c>
      <c r="CX78" s="135">
        <v>7.0749065001896635E-2</v>
      </c>
      <c r="CZ78" s="55">
        <v>3.4482070426551505</v>
      </c>
      <c r="DA78" s="55">
        <v>0</v>
      </c>
      <c r="DB78" s="55">
        <v>0</v>
      </c>
      <c r="DC78" s="55">
        <v>0</v>
      </c>
      <c r="DD78" s="55">
        <v>0</v>
      </c>
      <c r="DE78" s="135">
        <v>3.4482070426551505</v>
      </c>
      <c r="DG78" s="43" t="b" cm="1">
        <f t="array" aca="1" ref="DG78" ca="1">OR($G78=Forecast_Capex_Input!$BF$8:$BF$10)</f>
        <v>1</v>
      </c>
      <c r="DH78" s="43" cm="1">
        <f t="array" aca="1" ref="DH78" ca="1">IFERROR(INDEX(Forecast_Capex_Input!BG$12:BG$286,$Z78)
*(INDEX(Forecast_Capex_Input!$H$12:$H$286,$Z78)=Repex),0)
*$DG78</f>
        <v>0</v>
      </c>
      <c r="DI78" s="43" cm="1">
        <f t="array" aca="1" ref="DI78" ca="1">IFERROR(INDEX(Forecast_Capex_Input!BH$12:BH$286,$Z78)
*(INDEX(Forecast_Capex_Input!$H$12:$H$286,$Z78)=Repex),0)
*$DG78</f>
        <v>9.2501438442843656E-2</v>
      </c>
      <c r="DJ78" s="43" cm="1">
        <f t="array" aca="1" ref="DJ78" ca="1">IFERROR(INDEX(Forecast_Capex_Input!BI$12:BI$286,$Z78)
*(INDEX(Forecast_Capex_Input!$H$12:$H$286,$Z78)=Repex),0)
*$DG78</f>
        <v>0.75218576952593452</v>
      </c>
      <c r="DK78" s="43" cm="1">
        <f t="array" aca="1" ref="DK78" ca="1">IFERROR(INDEX(Forecast_Capex_Input!BJ$12:BJ$286,$Z78)
*(INDEX(Forecast_Capex_Input!$H$12:$H$286,$Z78)=Repex),0)
*$DG78</f>
        <v>0.15531279203122184</v>
      </c>
      <c r="DL78" s="43" cm="1">
        <f t="array" aca="1" ref="DL78" ca="1">IFERROR(INDEX(Forecast_Capex_Input!BK$12:BK$286,$Z78)
*(INDEX(Forecast_Capex_Input!$H$12:$H$286,$Z78)=Repex),0)
*$DG78</f>
        <v>0</v>
      </c>
      <c r="DM78" s="43" cm="1">
        <f t="array" aca="1" ref="DM78" ca="1">IFERROR(INDEX(Forecast_Capex_Input!BL$12:BL$286,$Z78)
*(INDEX(Forecast_Capex_Input!$H$12:$H$286,$Z78)=Repex),0)
*$DG78</f>
        <v>0</v>
      </c>
      <c r="DO78" s="43" t="b" cm="1">
        <f t="array" aca="1" ref="DO78" ca="1">OR($G78=Forecast_Capex_Input!$BN$8:$BN$9)</f>
        <v>0</v>
      </c>
      <c r="DP78" s="43" cm="1">
        <f t="array" aca="1" ref="DP78" ca="1">IFERROR(INDEX(Forecast_Capex_Input!BO$12:BO$286,$Z78)
*(INDEX(Forecast_Capex_Input!$H$12:$H$286,$Z78)=Repex),0)
*$DO78</f>
        <v>0</v>
      </c>
      <c r="DQ78" s="43" cm="1">
        <f t="array" aca="1" ref="DQ78" ca="1">IFERROR(INDEX(Forecast_Capex_Input!BP$12:BP$286,$Z78)
*(INDEX(Forecast_Capex_Input!$H$12:$H$286,$Z78)=Repex),0)
*$DO78</f>
        <v>0</v>
      </c>
      <c r="DR78" s="43" cm="1">
        <f t="array" aca="1" ref="DR78" ca="1">IFERROR(INDEX(Forecast_Capex_Input!BQ$12:BQ$286,$Z78)
*(INDEX(Forecast_Capex_Input!$H$12:$H$286,$Z78)=Repex),0)
*$DO78</f>
        <v>0</v>
      </c>
      <c r="DS78" s="43" cm="1">
        <f t="array" aca="1" ref="DS78" ca="1">IFERROR(INDEX(Forecast_Capex_Input!BR$12:BR$286,$Z78)
*(INDEX(Forecast_Capex_Input!$H$12:$H$286,$Z78)=Repex),0)
*$DO78</f>
        <v>0</v>
      </c>
      <c r="DT78" s="43" cm="1">
        <f t="array" aca="1" ref="DT78" ca="1">IFERROR(INDEX(Forecast_Capex_Input!BS$12:BS$286,$Z78)
*(INDEX(Forecast_Capex_Input!$H$12:$H$286,$Z78)=Repex),0)
*$DO78</f>
        <v>0</v>
      </c>
      <c r="DV78" s="43" t="b" cm="1">
        <f t="array" aca="1" ref="DV78" ca="1">OR($G78=Forecast_Capex_Input!$BU$8:$BU$10)</f>
        <v>0</v>
      </c>
      <c r="DW78" s="43" cm="1">
        <f t="array" aca="1" ref="DW78" ca="1">IFERROR(INDEX(Forecast_Capex_Input!BV$12:BV$286,$Z78)
*(INDEX(Forecast_Capex_Input!$H$12:$H$286,$Z78)=Repex),0)
*$DV78</f>
        <v>0</v>
      </c>
      <c r="DX78" s="43" cm="1">
        <f t="array" aca="1" ref="DX78" ca="1">IFERROR(INDEX(Forecast_Capex_Input!BW$12:BW$286,$Z78)
*(INDEX(Forecast_Capex_Input!$H$12:$H$286,$Z78)=Repex),0)
*$DV78</f>
        <v>0</v>
      </c>
      <c r="DY78" s="43" cm="1">
        <f t="array" aca="1" ref="DY78" ca="1">IFERROR(INDEX(Forecast_Capex_Input!BX$12:BX$286,$Z78)
*(INDEX(Forecast_Capex_Input!$H$12:$H$286,$Z78)=Repex),0)
*$DV78</f>
        <v>0</v>
      </c>
      <c r="DZ78" s="43" cm="1">
        <f t="array" aca="1" ref="DZ78" ca="1">IFERROR(INDEX(Forecast_Capex_Input!BY$12:BY$286,$Z78)
*(INDEX(Forecast_Capex_Input!$H$12:$H$286,$Z78)=Repex),0)
*$DV78</f>
        <v>0</v>
      </c>
      <c r="EA78" s="43" cm="1">
        <f t="array" aca="1" ref="EA78" ca="1">IFERROR(INDEX(Forecast_Capex_Input!BZ$12:BZ$286,$Z78)
*(INDEX(Forecast_Capex_Input!$H$12:$H$286,$Z78)=Repex),0)
*$DV78</f>
        <v>0</v>
      </c>
      <c r="EB78" s="43" cm="1">
        <f t="array" aca="1" ref="EB78" ca="1">IFERROR(INDEX(Forecast_Capex_Input!CA$12:CA$286,$Z78)
*(INDEX(Forecast_Capex_Input!$H$12:$H$286,$Z78)=Repex),0)
*$DV78</f>
        <v>0</v>
      </c>
      <c r="EC78" s="43" cm="1">
        <f t="array" aca="1" ref="EC78" ca="1">IFERROR(INDEX(Forecast_Capex_Input!CB$12:CB$286,$Z78)
*(INDEX(Forecast_Capex_Input!$H$12:$H$286,$Z78)=Repex),0)
*$DV78</f>
        <v>0</v>
      </c>
      <c r="ED78" s="43" cm="1">
        <f t="array" aca="1" ref="ED78" ca="1">IFERROR(INDEX(Forecast_Capex_Input!CC$12:CC$286,$Z78)
*(INDEX(Forecast_Capex_Input!$H$12:$H$286,$Z78)=Repex),0)
*$DV78</f>
        <v>0</v>
      </c>
      <c r="EF78" s="86" t="str">
        <f t="shared" si="16"/>
        <v>N/A</v>
      </c>
      <c r="EG78" s="28" t="str">
        <f>IFERROR(RANK(EF78,EF$11:EF$1010,0)+COUNTIF(EF$11:EF78,EF78)-1,NA)</f>
        <v>N/A</v>
      </c>
    </row>
    <row r="79" spans="3:137" x14ac:dyDescent="0.2">
      <c r="C79" s="28">
        <f t="shared" si="17"/>
        <v>69</v>
      </c>
      <c r="D79" s="9" t="str" cm="1">
        <f t="array" ref="D79">IFERROR(INDEX(Forecast_Capex_Input!$D$12:$D$286,$Z79),NA)</f>
        <v>Line 82 Refurbishment</v>
      </c>
      <c r="E79" s="24" t="b" cm="1">
        <f t="array" ref="E79">IF($Z79=NA,NA,INDEX(Forecast_Capex_Input!$E$12:$E$286,$Z79))</f>
        <v>0</v>
      </c>
      <c r="F79" s="9" t="str" cm="1">
        <f t="array" aca="1" ref="F79" ca="1">IFERROR(INDEX(General!$E$25:$E$26,$AA79),NA)</f>
        <v>Labour</v>
      </c>
      <c r="G79" s="9" t="str" cm="1">
        <f t="array" aca="1" ref="G79" ca="1">IFERROR(INDEX(Forecast_Capex_Input!$AI$11:$BB$11,$AC79),NA)</f>
        <v>Transmission Lines</v>
      </c>
      <c r="H79" s="50" cm="1">
        <f t="array" aca="1" ref="H79" ca="1">IFERROR(INDEX(Forecast_Capex_Input!$AI$12:$BB$286,$Z79,$AC79),NA)</f>
        <v>1</v>
      </c>
      <c r="I79" s="150" t="str" cm="1">
        <f t="array" ref="I79">IFERROR(INDEX(Forecast_Capex_Input!$F$12:$F$286,$Z79),NA)</f>
        <v>Replacement Expenditure</v>
      </c>
      <c r="J79" s="150" t="str" cm="1">
        <f t="array" ref="J79">IFERROR(INDEX(Forecast_Capex_Input!G$12:G$286,$Z79),NA)</f>
        <v>Transmission Lines</v>
      </c>
      <c r="K79" s="150" t="str" cm="1">
        <f t="array" ref="K79">IFERROR(INDEX(Forecast_Capex_Input!H$12:H$286,$Z79),NA)</f>
        <v>Repex</v>
      </c>
      <c r="L79" s="150" t="str" cm="1">
        <f t="array" ref="L79">IFERROR(INDEX(Forecast_Capex_Input!I$12:I$286,$Z79),NA)</f>
        <v>N/A</v>
      </c>
      <c r="M79" s="150" t="str" cm="1">
        <f t="array" ref="M79">IFERROR(INDEX(Forecast_Capex_Input!J$12:J$286,$Z79),NA)</f>
        <v>N/A</v>
      </c>
      <c r="N79" s="150" t="str" cm="1">
        <f t="array" ref="N79">IFERROR(INDEX(Forecast_Capex_Input!K$12:K$286,$Z79),NA)</f>
        <v>TL - Transmission towers</v>
      </c>
      <c r="O79" s="150" t="str" cm="1">
        <f t="array" ref="O79">IFERROR(INDEX(Forecast_Capex_Input!L$12:L$286,$Z79),NA)</f>
        <v>TL - Safe and Reliable Network</v>
      </c>
      <c r="P79" s="150" t="str" cm="1">
        <f t="array" ref="P79">IFERROR(INDEX(Forecast_Capex_Input!M$12:M$286,$Z79),NA)</f>
        <v>N/A</v>
      </c>
      <c r="Q79" s="24" t="str" cm="1">
        <f t="array" ref="Q79">IFERROR(INDEX(Forecast_Capex_Input!N$12:N$286,$Z79),NA)</f>
        <v>No</v>
      </c>
      <c r="R79" s="190" cm="1">
        <f t="array" ref="R79">IFERROR(INDEX(Forecast_Capex_Input!O$12:O$286,$Z79),0)</f>
        <v>0</v>
      </c>
      <c r="S79" s="24" t="str" cm="1">
        <f t="array" ref="S79">IFERROR(INDEX(Forecast_Capex_Input!P$12:P$286,$Z79),0)</f>
        <v>Safety security &amp; reliability</v>
      </c>
      <c r="T79" s="150" t="str" cm="1">
        <f t="array" aca="1" ref="T79" ca="1">IFERROR(INDEX(General!$K$91:$K$110,$AC79),NA)</f>
        <v>Transmission Lines (2018 onwards)</v>
      </c>
      <c r="U79" s="43" cm="1">
        <f t="array" aca="1" ref="U79" ca="1">IFERROR(
IF($F79=General!$E$25,INDEX(Forecast_Capex_Input!S$12:S$286,$Z79),
INDEX(Forecast_Capex_Input!T$12:T$286,$Z79)),0)</f>
        <v>0</v>
      </c>
      <c r="V79" s="82" t="b">
        <f>IFERROR(INDEX(Overheads!$T$19:$T$26,MATCH($I79,Overheads!$E$19:$E$26,0)),FALSE)</f>
        <v>1</v>
      </c>
      <c r="W79" s="209" t="str" cm="1">
        <f t="array" ref="W79">IFERROR(
INDEX(Forecast_Capex_Input!CN$12:CN$286,$Z79),0)</f>
        <v>FY22</v>
      </c>
      <c r="X79" s="209">
        <f>IFERROR(
MATCH($W79,General!$L$39:$S$39,0),1)</f>
        <v>2</v>
      </c>
      <c r="Z79" s="28">
        <f>IFERROR(
IF(MATCH($C79,Forecast_Capex_Input!$CI$12:$CI$286,1)+1&gt;MAX(Forecast_Capex_Input!$C$12:$C$286),NA,
MATCH($C79,Forecast_Capex_Input!$CI$12:$CI$286,1)+1),1)</f>
        <v>32</v>
      </c>
      <c r="AA79" s="28" cm="1">
        <f t="array" aca="1" ref="AA79" ca="1">IFERROR(
IF(Z78&lt;&gt;Z79,1,
IF(COUNTIF(OFFSET(AA78,0,0,-INDEX(Forecast_Capex_Input!$CG$12:$CG$286,$Z79)),AA78)=INDEX(Forecast_Capex_Input!$CG$12:$CG$286,$Z79),AA78+1,AA78)),NA)</f>
        <v>1</v>
      </c>
      <c r="AB79" s="28" cm="1">
        <f t="array" ref="AB79">IFERROR($C79-IF($Z79=1,1,INDEX(Forecast_Capex_Input!$CI$12:$CI$286,$Z79-1))+1,NA)</f>
        <v>1</v>
      </c>
      <c r="AC79" s="28" cm="1">
        <f t="array" aca="1" ref="AC79" ca="1">IFERROR(IF(AA79=1,
INDEX(Forecast_Capex_Input!$AI$10:$BB$10,SMALL(IF(INDEX(Forecast_Capex_Input!$AI$12:$BB$286,$Z79,0)&gt;0,COLUMN(Forecast_Capex_Input!$AI$10:$BB$10)-COLUMN(Forecast_Capex_Input!$AI$12)+1),ROWS(OFFSET(AC78,0,0,-$AB79)))),
OFFSET(AC78,-INDEX(Forecast_Capex_Input!$CG$12:$CG$286,$Z79)+1,0)),NA)</f>
        <v>1</v>
      </c>
      <c r="AD79" s="28">
        <f t="shared" ca="1" si="14"/>
        <v>1</v>
      </c>
      <c r="AE79" s="82" t="b">
        <f t="shared" si="18"/>
        <v>0</v>
      </c>
      <c r="AF79" s="78" t="b">
        <v>0</v>
      </c>
      <c r="AG79" s="82" t="b">
        <f t="shared" si="15"/>
        <v>1</v>
      </c>
      <c r="AI79" s="55">
        <v>0</v>
      </c>
      <c r="AJ79" s="55">
        <v>0</v>
      </c>
      <c r="AK79" s="55">
        <v>0</v>
      </c>
      <c r="AL79" s="55">
        <v>0</v>
      </c>
      <c r="AM79" s="55">
        <v>0</v>
      </c>
      <c r="AN79" s="135">
        <v>0</v>
      </c>
      <c r="AP79" s="55">
        <v>0</v>
      </c>
      <c r="AQ79" s="55">
        <v>0</v>
      </c>
      <c r="AR79" s="55">
        <v>0</v>
      </c>
      <c r="AS79" s="55">
        <v>0</v>
      </c>
      <c r="AT79" s="55">
        <v>0</v>
      </c>
      <c r="AU79" s="135">
        <v>0</v>
      </c>
      <c r="AW79" s="55">
        <v>0</v>
      </c>
      <c r="AX79" s="55">
        <v>0</v>
      </c>
      <c r="AY79" s="55">
        <v>0</v>
      </c>
      <c r="AZ79" s="55">
        <v>0</v>
      </c>
      <c r="BA79" s="55">
        <v>0</v>
      </c>
      <c r="BB79" s="135">
        <v>0</v>
      </c>
      <c r="BD79" s="55">
        <v>0</v>
      </c>
      <c r="BE79" s="55">
        <v>0</v>
      </c>
      <c r="BF79" s="55">
        <v>0</v>
      </c>
      <c r="BG79" s="55">
        <v>0</v>
      </c>
      <c r="BH79" s="55">
        <v>0</v>
      </c>
      <c r="BI79" s="135">
        <v>0</v>
      </c>
      <c r="BK79" s="55">
        <v>0</v>
      </c>
      <c r="BL79" s="55">
        <v>0</v>
      </c>
      <c r="BM79" s="55">
        <v>0</v>
      </c>
      <c r="BN79" s="55">
        <v>0</v>
      </c>
      <c r="BO79" s="55">
        <v>0</v>
      </c>
      <c r="BP79" s="135">
        <v>0</v>
      </c>
      <c r="BR79" s="147">
        <v>0</v>
      </c>
      <c r="BS79" s="147">
        <v>0</v>
      </c>
      <c r="BT79" s="147">
        <v>0</v>
      </c>
      <c r="BU79" s="147">
        <v>0</v>
      </c>
      <c r="BV79" s="147">
        <v>0</v>
      </c>
      <c r="BX79" s="55">
        <v>0</v>
      </c>
      <c r="BY79" s="55">
        <v>0</v>
      </c>
      <c r="BZ79" s="55">
        <v>0</v>
      </c>
      <c r="CA79" s="55">
        <v>0</v>
      </c>
      <c r="CB79" s="55">
        <v>0</v>
      </c>
      <c r="CC79" s="135">
        <v>0</v>
      </c>
      <c r="CE79" s="55">
        <v>0</v>
      </c>
      <c r="CF79" s="55">
        <v>0</v>
      </c>
      <c r="CG79" s="55">
        <v>0</v>
      </c>
      <c r="CH79" s="55">
        <v>0</v>
      </c>
      <c r="CI79" s="55">
        <v>0</v>
      </c>
      <c r="CJ79" s="135">
        <v>0</v>
      </c>
      <c r="CL79" s="55">
        <v>0</v>
      </c>
      <c r="CM79" s="55">
        <v>0</v>
      </c>
      <c r="CN79" s="55">
        <v>0</v>
      </c>
      <c r="CO79" s="55">
        <v>0</v>
      </c>
      <c r="CP79" s="55">
        <v>0</v>
      </c>
      <c r="CQ79" s="135">
        <v>0</v>
      </c>
      <c r="CS79" s="67">
        <v>0</v>
      </c>
      <c r="CT79" s="67">
        <v>0</v>
      </c>
      <c r="CU79" s="67">
        <v>0</v>
      </c>
      <c r="CV79" s="67">
        <v>0</v>
      </c>
      <c r="CW79" s="67">
        <v>0</v>
      </c>
      <c r="CX79" s="135">
        <v>0</v>
      </c>
      <c r="CZ79" s="55">
        <v>0</v>
      </c>
      <c r="DA79" s="55">
        <v>0</v>
      </c>
      <c r="DB79" s="55">
        <v>0</v>
      </c>
      <c r="DC79" s="55">
        <v>0</v>
      </c>
      <c r="DD79" s="55">
        <v>0</v>
      </c>
      <c r="DE79" s="135">
        <v>0</v>
      </c>
      <c r="DG79" s="43" t="b" cm="1">
        <f t="array" aca="1" ref="DG79" ca="1">OR($G79=Forecast_Capex_Input!$BF$8:$BF$10)</f>
        <v>1</v>
      </c>
      <c r="DH79" s="43" cm="1">
        <f t="array" aca="1" ref="DH79" ca="1">IFERROR(INDEX(Forecast_Capex_Input!BG$12:BG$286,$Z79)
*(INDEX(Forecast_Capex_Input!$H$12:$H$286,$Z79)=Repex),0)
*$DG79</f>
        <v>0</v>
      </c>
      <c r="DI79" s="43" cm="1">
        <f t="array" aca="1" ref="DI79" ca="1">IFERROR(INDEX(Forecast_Capex_Input!BH$12:BH$286,$Z79)
*(INDEX(Forecast_Capex_Input!$H$12:$H$286,$Z79)=Repex),0)
*$DG79</f>
        <v>0</v>
      </c>
      <c r="DJ79" s="43" cm="1">
        <f t="array" aca="1" ref="DJ79" ca="1">IFERROR(INDEX(Forecast_Capex_Input!BI$12:BI$286,$Z79)
*(INDEX(Forecast_Capex_Input!$H$12:$H$286,$Z79)=Repex),0)
*$DG79</f>
        <v>1</v>
      </c>
      <c r="DK79" s="43" cm="1">
        <f t="array" aca="1" ref="DK79" ca="1">IFERROR(INDEX(Forecast_Capex_Input!BJ$12:BJ$286,$Z79)
*(INDEX(Forecast_Capex_Input!$H$12:$H$286,$Z79)=Repex),0)
*$DG79</f>
        <v>0</v>
      </c>
      <c r="DL79" s="43" cm="1">
        <f t="array" aca="1" ref="DL79" ca="1">IFERROR(INDEX(Forecast_Capex_Input!BK$12:BK$286,$Z79)
*(INDEX(Forecast_Capex_Input!$H$12:$H$286,$Z79)=Repex),0)
*$DG79</f>
        <v>0</v>
      </c>
      <c r="DM79" s="43" cm="1">
        <f t="array" aca="1" ref="DM79" ca="1">IFERROR(INDEX(Forecast_Capex_Input!BL$12:BL$286,$Z79)
*(INDEX(Forecast_Capex_Input!$H$12:$H$286,$Z79)=Repex),0)
*$DG79</f>
        <v>0</v>
      </c>
      <c r="DO79" s="43" t="b" cm="1">
        <f t="array" aca="1" ref="DO79" ca="1">OR($G79=Forecast_Capex_Input!$BN$8:$BN$9)</f>
        <v>0</v>
      </c>
      <c r="DP79" s="43" cm="1">
        <f t="array" aca="1" ref="DP79" ca="1">IFERROR(INDEX(Forecast_Capex_Input!BO$12:BO$286,$Z79)
*(INDEX(Forecast_Capex_Input!$H$12:$H$286,$Z79)=Repex),0)
*$DO79</f>
        <v>0</v>
      </c>
      <c r="DQ79" s="43" cm="1">
        <f t="array" aca="1" ref="DQ79" ca="1">IFERROR(INDEX(Forecast_Capex_Input!BP$12:BP$286,$Z79)
*(INDEX(Forecast_Capex_Input!$H$12:$H$286,$Z79)=Repex),0)
*$DO79</f>
        <v>0</v>
      </c>
      <c r="DR79" s="43" cm="1">
        <f t="array" aca="1" ref="DR79" ca="1">IFERROR(INDEX(Forecast_Capex_Input!BQ$12:BQ$286,$Z79)
*(INDEX(Forecast_Capex_Input!$H$12:$H$286,$Z79)=Repex),0)
*$DO79</f>
        <v>0</v>
      </c>
      <c r="DS79" s="43" cm="1">
        <f t="array" aca="1" ref="DS79" ca="1">IFERROR(INDEX(Forecast_Capex_Input!BR$12:BR$286,$Z79)
*(INDEX(Forecast_Capex_Input!$H$12:$H$286,$Z79)=Repex),0)
*$DO79</f>
        <v>0</v>
      </c>
      <c r="DT79" s="43" cm="1">
        <f t="array" aca="1" ref="DT79" ca="1">IFERROR(INDEX(Forecast_Capex_Input!BS$12:BS$286,$Z79)
*(INDEX(Forecast_Capex_Input!$H$12:$H$286,$Z79)=Repex),0)
*$DO79</f>
        <v>0</v>
      </c>
      <c r="DV79" s="43" t="b" cm="1">
        <f t="array" aca="1" ref="DV79" ca="1">OR($G79=Forecast_Capex_Input!$BU$8:$BU$10)</f>
        <v>0</v>
      </c>
      <c r="DW79" s="43" cm="1">
        <f t="array" aca="1" ref="DW79" ca="1">IFERROR(INDEX(Forecast_Capex_Input!BV$12:BV$286,$Z79)
*(INDEX(Forecast_Capex_Input!$H$12:$H$286,$Z79)=Repex),0)
*$DV79</f>
        <v>0</v>
      </c>
      <c r="DX79" s="43" cm="1">
        <f t="array" aca="1" ref="DX79" ca="1">IFERROR(INDEX(Forecast_Capex_Input!BW$12:BW$286,$Z79)
*(INDEX(Forecast_Capex_Input!$H$12:$H$286,$Z79)=Repex),0)
*$DV79</f>
        <v>0</v>
      </c>
      <c r="DY79" s="43" cm="1">
        <f t="array" aca="1" ref="DY79" ca="1">IFERROR(INDEX(Forecast_Capex_Input!BX$12:BX$286,$Z79)
*(INDEX(Forecast_Capex_Input!$H$12:$H$286,$Z79)=Repex),0)
*$DV79</f>
        <v>0</v>
      </c>
      <c r="DZ79" s="43" cm="1">
        <f t="array" aca="1" ref="DZ79" ca="1">IFERROR(INDEX(Forecast_Capex_Input!BY$12:BY$286,$Z79)
*(INDEX(Forecast_Capex_Input!$H$12:$H$286,$Z79)=Repex),0)
*$DV79</f>
        <v>0</v>
      </c>
      <c r="EA79" s="43" cm="1">
        <f t="array" aca="1" ref="EA79" ca="1">IFERROR(INDEX(Forecast_Capex_Input!BZ$12:BZ$286,$Z79)
*(INDEX(Forecast_Capex_Input!$H$12:$H$286,$Z79)=Repex),0)
*$DV79</f>
        <v>0</v>
      </c>
      <c r="EB79" s="43" cm="1">
        <f t="array" aca="1" ref="EB79" ca="1">IFERROR(INDEX(Forecast_Capex_Input!CA$12:CA$286,$Z79)
*(INDEX(Forecast_Capex_Input!$H$12:$H$286,$Z79)=Repex),0)
*$DV79</f>
        <v>0</v>
      </c>
      <c r="EC79" s="43" cm="1">
        <f t="array" aca="1" ref="EC79" ca="1">IFERROR(INDEX(Forecast_Capex_Input!CB$12:CB$286,$Z79)
*(INDEX(Forecast_Capex_Input!$H$12:$H$286,$Z79)=Repex),0)
*$DV79</f>
        <v>0</v>
      </c>
      <c r="ED79" s="43" cm="1">
        <f t="array" aca="1" ref="ED79" ca="1">IFERROR(INDEX(Forecast_Capex_Input!CC$12:CC$286,$Z79)
*(INDEX(Forecast_Capex_Input!$H$12:$H$286,$Z79)=Repex),0)
*$DV79</f>
        <v>0</v>
      </c>
      <c r="EF79" s="86" t="str">
        <f t="shared" si="16"/>
        <v>N/A</v>
      </c>
      <c r="EG79" s="28" t="str">
        <f>IFERROR(RANK(EF79,EF$11:EF$1010,0)+COUNTIF(EF$11:EF79,EF79)-1,NA)</f>
        <v>N/A</v>
      </c>
    </row>
    <row r="80" spans="3:137" x14ac:dyDescent="0.2">
      <c r="C80" s="28">
        <f t="shared" si="17"/>
        <v>70</v>
      </c>
      <c r="D80" s="9" t="str" cm="1">
        <f t="array" ref="D80">IFERROR(INDEX(Forecast_Capex_Input!$D$12:$D$286,$Z80),NA)</f>
        <v>Line 82 Refurbishment</v>
      </c>
      <c r="E80" s="24" t="b" cm="1">
        <f t="array" ref="E80">IF($Z80=NA,NA,INDEX(Forecast_Capex_Input!$E$12:$E$286,$Z80))</f>
        <v>0</v>
      </c>
      <c r="F80" s="9" t="str" cm="1">
        <f t="array" aca="1" ref="F80" ca="1">IFERROR(INDEX(General!$E$25:$E$26,$AA80),NA)</f>
        <v>Non-Labour</v>
      </c>
      <c r="G80" s="9" t="str" cm="1">
        <f t="array" aca="1" ref="G80" ca="1">IFERROR(INDEX(Forecast_Capex_Input!$AI$11:$BB$11,$AC80),NA)</f>
        <v>Transmission Lines</v>
      </c>
      <c r="H80" s="50" cm="1">
        <f t="array" aca="1" ref="H80" ca="1">IFERROR(INDEX(Forecast_Capex_Input!$AI$12:$BB$286,$Z80,$AC80),NA)</f>
        <v>1</v>
      </c>
      <c r="I80" s="150" t="str" cm="1">
        <f t="array" ref="I80">IFERROR(INDEX(Forecast_Capex_Input!$F$12:$F$286,$Z80),NA)</f>
        <v>Replacement Expenditure</v>
      </c>
      <c r="J80" s="150" t="str" cm="1">
        <f t="array" ref="J80">IFERROR(INDEX(Forecast_Capex_Input!G$12:G$286,$Z80),NA)</f>
        <v>Transmission Lines</v>
      </c>
      <c r="K80" s="150" t="str" cm="1">
        <f t="array" ref="K80">IFERROR(INDEX(Forecast_Capex_Input!H$12:H$286,$Z80),NA)</f>
        <v>Repex</v>
      </c>
      <c r="L80" s="150" t="str" cm="1">
        <f t="array" ref="L80">IFERROR(INDEX(Forecast_Capex_Input!I$12:I$286,$Z80),NA)</f>
        <v>N/A</v>
      </c>
      <c r="M80" s="150" t="str" cm="1">
        <f t="array" ref="M80">IFERROR(INDEX(Forecast_Capex_Input!J$12:J$286,$Z80),NA)</f>
        <v>N/A</v>
      </c>
      <c r="N80" s="150" t="str" cm="1">
        <f t="array" ref="N80">IFERROR(INDEX(Forecast_Capex_Input!K$12:K$286,$Z80),NA)</f>
        <v>TL - Transmission towers</v>
      </c>
      <c r="O80" s="150" t="str" cm="1">
        <f t="array" ref="O80">IFERROR(INDEX(Forecast_Capex_Input!L$12:L$286,$Z80),NA)</f>
        <v>TL - Safe and Reliable Network</v>
      </c>
      <c r="P80" s="150" t="str" cm="1">
        <f t="array" ref="P80">IFERROR(INDEX(Forecast_Capex_Input!M$12:M$286,$Z80),NA)</f>
        <v>N/A</v>
      </c>
      <c r="Q80" s="24" t="str" cm="1">
        <f t="array" ref="Q80">IFERROR(INDEX(Forecast_Capex_Input!N$12:N$286,$Z80),NA)</f>
        <v>No</v>
      </c>
      <c r="R80" s="190" cm="1">
        <f t="array" ref="R80">IFERROR(INDEX(Forecast_Capex_Input!O$12:O$286,$Z80),0)</f>
        <v>0</v>
      </c>
      <c r="S80" s="24" t="str" cm="1">
        <f t="array" ref="S80">IFERROR(INDEX(Forecast_Capex_Input!P$12:P$286,$Z80),0)</f>
        <v>Safety security &amp; reliability</v>
      </c>
      <c r="T80" s="150" t="str" cm="1">
        <f t="array" aca="1" ref="T80" ca="1">IFERROR(INDEX(General!$K$91:$K$110,$AC80),NA)</f>
        <v>Transmission Lines (2018 onwards)</v>
      </c>
      <c r="U80" s="43" cm="1">
        <f t="array" aca="1" ref="U80" ca="1">IFERROR(
IF($F80=General!$E$25,INDEX(Forecast_Capex_Input!S$12:S$286,$Z80),
INDEX(Forecast_Capex_Input!T$12:T$286,$Z80)),0)</f>
        <v>1</v>
      </c>
      <c r="V80" s="82" t="b">
        <f>IFERROR(INDEX(Overheads!$T$19:$T$26,MATCH($I80,Overheads!$E$19:$E$26,0)),FALSE)</f>
        <v>1</v>
      </c>
      <c r="W80" s="209" t="str" cm="1">
        <f t="array" ref="W80">IFERROR(
INDEX(Forecast_Capex_Input!CN$12:CN$286,$Z80),0)</f>
        <v>FY22</v>
      </c>
      <c r="X80" s="209">
        <f>IFERROR(
MATCH($W80,General!$L$39:$S$39,0),1)</f>
        <v>2</v>
      </c>
      <c r="Z80" s="28">
        <f>IFERROR(
IF(MATCH($C80,Forecast_Capex_Input!$CI$12:$CI$286,1)+1&gt;MAX(Forecast_Capex_Input!$C$12:$C$286),NA,
MATCH($C80,Forecast_Capex_Input!$CI$12:$CI$286,1)+1),1)</f>
        <v>32</v>
      </c>
      <c r="AA80" s="28" cm="1">
        <f t="array" aca="1" ref="AA80" ca="1">IFERROR(
IF(Z79&lt;&gt;Z80,1,
IF(COUNTIF(OFFSET(AA79,0,0,-INDEX(Forecast_Capex_Input!$CG$12:$CG$286,$Z80)),AA79)=INDEX(Forecast_Capex_Input!$CG$12:$CG$286,$Z80),AA79+1,AA79)),NA)</f>
        <v>2</v>
      </c>
      <c r="AB80" s="28" cm="1">
        <f t="array" ref="AB80">IFERROR($C80-IF($Z80=1,1,INDEX(Forecast_Capex_Input!$CI$12:$CI$286,$Z80-1))+1,NA)</f>
        <v>2</v>
      </c>
      <c r="AC80" s="28" cm="1">
        <f t="array" aca="1" ref="AC80" ca="1">IFERROR(IF(AA80=1,
INDEX(Forecast_Capex_Input!$AI$10:$BB$10,SMALL(IF(INDEX(Forecast_Capex_Input!$AI$12:$BB$286,$Z80,0)&gt;0,COLUMN(Forecast_Capex_Input!$AI$10:$BB$10)-COLUMN(Forecast_Capex_Input!$AI$12)+1),ROWS(OFFSET(AC79,0,0,-$AB80)))),
OFFSET(AC79,-INDEX(Forecast_Capex_Input!$CG$12:$CG$286,$Z80)+1,0)),NA)</f>
        <v>1</v>
      </c>
      <c r="AD80" s="28">
        <f t="shared" ca="1" si="14"/>
        <v>2</v>
      </c>
      <c r="AE80" s="82" t="b">
        <f t="shared" si="18"/>
        <v>0</v>
      </c>
      <c r="AF80" s="78" t="b">
        <v>0</v>
      </c>
      <c r="AG80" s="82" t="b">
        <f t="shared" si="15"/>
        <v>1</v>
      </c>
      <c r="AI80" s="55">
        <v>0</v>
      </c>
      <c r="AJ80" s="55">
        <v>0</v>
      </c>
      <c r="AK80" s="55">
        <v>0</v>
      </c>
      <c r="AL80" s="55">
        <v>0</v>
      </c>
      <c r="AM80" s="55">
        <v>0</v>
      </c>
      <c r="AN80" s="135">
        <v>0</v>
      </c>
      <c r="AP80" s="55">
        <v>0</v>
      </c>
      <c r="AQ80" s="55">
        <v>0</v>
      </c>
      <c r="AR80" s="55">
        <v>0</v>
      </c>
      <c r="AS80" s="55">
        <v>0</v>
      </c>
      <c r="AT80" s="55">
        <v>0</v>
      </c>
      <c r="AU80" s="135">
        <v>0</v>
      </c>
      <c r="AW80" s="55">
        <v>0</v>
      </c>
      <c r="AX80" s="55">
        <v>0</v>
      </c>
      <c r="AY80" s="55">
        <v>0</v>
      </c>
      <c r="AZ80" s="55">
        <v>0</v>
      </c>
      <c r="BA80" s="55">
        <v>0</v>
      </c>
      <c r="BB80" s="135">
        <v>0</v>
      </c>
      <c r="BD80" s="55">
        <v>0</v>
      </c>
      <c r="BE80" s="55">
        <v>0</v>
      </c>
      <c r="BF80" s="55">
        <v>0</v>
      </c>
      <c r="BG80" s="55">
        <v>0</v>
      </c>
      <c r="BH80" s="55">
        <v>0</v>
      </c>
      <c r="BI80" s="135">
        <v>0</v>
      </c>
      <c r="BK80" s="55">
        <v>0</v>
      </c>
      <c r="BL80" s="55">
        <v>0</v>
      </c>
      <c r="BM80" s="55">
        <v>0</v>
      </c>
      <c r="BN80" s="55">
        <v>0</v>
      </c>
      <c r="BO80" s="55">
        <v>0</v>
      </c>
      <c r="BP80" s="135">
        <v>0</v>
      </c>
      <c r="BR80" s="147">
        <v>0</v>
      </c>
      <c r="BS80" s="147">
        <v>0</v>
      </c>
      <c r="BT80" s="147">
        <v>0</v>
      </c>
      <c r="BU80" s="147">
        <v>0</v>
      </c>
      <c r="BV80" s="147">
        <v>0</v>
      </c>
      <c r="BX80" s="55">
        <v>0</v>
      </c>
      <c r="BY80" s="55">
        <v>0</v>
      </c>
      <c r="BZ80" s="55">
        <v>0</v>
      </c>
      <c r="CA80" s="55">
        <v>0</v>
      </c>
      <c r="CB80" s="55">
        <v>0</v>
      </c>
      <c r="CC80" s="135">
        <v>0</v>
      </c>
      <c r="CE80" s="55">
        <v>0</v>
      </c>
      <c r="CF80" s="55">
        <v>0</v>
      </c>
      <c r="CG80" s="55">
        <v>0</v>
      </c>
      <c r="CH80" s="55">
        <v>0</v>
      </c>
      <c r="CI80" s="55">
        <v>0</v>
      </c>
      <c r="CJ80" s="135">
        <v>0</v>
      </c>
      <c r="CL80" s="55">
        <v>0</v>
      </c>
      <c r="CM80" s="55">
        <v>0</v>
      </c>
      <c r="CN80" s="55">
        <v>0</v>
      </c>
      <c r="CO80" s="55">
        <v>0</v>
      </c>
      <c r="CP80" s="55">
        <v>0</v>
      </c>
      <c r="CQ80" s="135">
        <v>0</v>
      </c>
      <c r="CS80" s="67">
        <v>0</v>
      </c>
      <c r="CT80" s="67">
        <v>0</v>
      </c>
      <c r="CU80" s="67">
        <v>0</v>
      </c>
      <c r="CV80" s="67">
        <v>0</v>
      </c>
      <c r="CW80" s="67">
        <v>0</v>
      </c>
      <c r="CX80" s="135">
        <v>0</v>
      </c>
      <c r="CZ80" s="55">
        <v>0</v>
      </c>
      <c r="DA80" s="55">
        <v>0</v>
      </c>
      <c r="DB80" s="55">
        <v>0</v>
      </c>
      <c r="DC80" s="55">
        <v>0</v>
      </c>
      <c r="DD80" s="55">
        <v>0</v>
      </c>
      <c r="DE80" s="135">
        <v>0</v>
      </c>
      <c r="DG80" s="43" t="b" cm="1">
        <f t="array" aca="1" ref="DG80" ca="1">OR($G80=Forecast_Capex_Input!$BF$8:$BF$10)</f>
        <v>1</v>
      </c>
      <c r="DH80" s="43" cm="1">
        <f t="array" aca="1" ref="DH80" ca="1">IFERROR(INDEX(Forecast_Capex_Input!BG$12:BG$286,$Z80)
*(INDEX(Forecast_Capex_Input!$H$12:$H$286,$Z80)=Repex),0)
*$DG80</f>
        <v>0</v>
      </c>
      <c r="DI80" s="43" cm="1">
        <f t="array" aca="1" ref="DI80" ca="1">IFERROR(INDEX(Forecast_Capex_Input!BH$12:BH$286,$Z80)
*(INDEX(Forecast_Capex_Input!$H$12:$H$286,$Z80)=Repex),0)
*$DG80</f>
        <v>0</v>
      </c>
      <c r="DJ80" s="43" cm="1">
        <f t="array" aca="1" ref="DJ80" ca="1">IFERROR(INDEX(Forecast_Capex_Input!BI$12:BI$286,$Z80)
*(INDEX(Forecast_Capex_Input!$H$12:$H$286,$Z80)=Repex),0)
*$DG80</f>
        <v>1</v>
      </c>
      <c r="DK80" s="43" cm="1">
        <f t="array" aca="1" ref="DK80" ca="1">IFERROR(INDEX(Forecast_Capex_Input!BJ$12:BJ$286,$Z80)
*(INDEX(Forecast_Capex_Input!$H$12:$H$286,$Z80)=Repex),0)
*$DG80</f>
        <v>0</v>
      </c>
      <c r="DL80" s="43" cm="1">
        <f t="array" aca="1" ref="DL80" ca="1">IFERROR(INDEX(Forecast_Capex_Input!BK$12:BK$286,$Z80)
*(INDEX(Forecast_Capex_Input!$H$12:$H$286,$Z80)=Repex),0)
*$DG80</f>
        <v>0</v>
      </c>
      <c r="DM80" s="43" cm="1">
        <f t="array" aca="1" ref="DM80" ca="1">IFERROR(INDEX(Forecast_Capex_Input!BL$12:BL$286,$Z80)
*(INDEX(Forecast_Capex_Input!$H$12:$H$286,$Z80)=Repex),0)
*$DG80</f>
        <v>0</v>
      </c>
      <c r="DO80" s="43" t="b" cm="1">
        <f t="array" aca="1" ref="DO80" ca="1">OR($G80=Forecast_Capex_Input!$BN$8:$BN$9)</f>
        <v>0</v>
      </c>
      <c r="DP80" s="43" cm="1">
        <f t="array" aca="1" ref="DP80" ca="1">IFERROR(INDEX(Forecast_Capex_Input!BO$12:BO$286,$Z80)
*(INDEX(Forecast_Capex_Input!$H$12:$H$286,$Z80)=Repex),0)
*$DO80</f>
        <v>0</v>
      </c>
      <c r="DQ80" s="43" cm="1">
        <f t="array" aca="1" ref="DQ80" ca="1">IFERROR(INDEX(Forecast_Capex_Input!BP$12:BP$286,$Z80)
*(INDEX(Forecast_Capex_Input!$H$12:$H$286,$Z80)=Repex),0)
*$DO80</f>
        <v>0</v>
      </c>
      <c r="DR80" s="43" cm="1">
        <f t="array" aca="1" ref="DR80" ca="1">IFERROR(INDEX(Forecast_Capex_Input!BQ$12:BQ$286,$Z80)
*(INDEX(Forecast_Capex_Input!$H$12:$H$286,$Z80)=Repex),0)
*$DO80</f>
        <v>0</v>
      </c>
      <c r="DS80" s="43" cm="1">
        <f t="array" aca="1" ref="DS80" ca="1">IFERROR(INDEX(Forecast_Capex_Input!BR$12:BR$286,$Z80)
*(INDEX(Forecast_Capex_Input!$H$12:$H$286,$Z80)=Repex),0)
*$DO80</f>
        <v>0</v>
      </c>
      <c r="DT80" s="43" cm="1">
        <f t="array" aca="1" ref="DT80" ca="1">IFERROR(INDEX(Forecast_Capex_Input!BS$12:BS$286,$Z80)
*(INDEX(Forecast_Capex_Input!$H$12:$H$286,$Z80)=Repex),0)
*$DO80</f>
        <v>0</v>
      </c>
      <c r="DV80" s="43" t="b" cm="1">
        <f t="array" aca="1" ref="DV80" ca="1">OR($G80=Forecast_Capex_Input!$BU$8:$BU$10)</f>
        <v>0</v>
      </c>
      <c r="DW80" s="43" cm="1">
        <f t="array" aca="1" ref="DW80" ca="1">IFERROR(INDEX(Forecast_Capex_Input!BV$12:BV$286,$Z80)
*(INDEX(Forecast_Capex_Input!$H$12:$H$286,$Z80)=Repex),0)
*$DV80</f>
        <v>0</v>
      </c>
      <c r="DX80" s="43" cm="1">
        <f t="array" aca="1" ref="DX80" ca="1">IFERROR(INDEX(Forecast_Capex_Input!BW$12:BW$286,$Z80)
*(INDEX(Forecast_Capex_Input!$H$12:$H$286,$Z80)=Repex),0)
*$DV80</f>
        <v>0</v>
      </c>
      <c r="DY80" s="43" cm="1">
        <f t="array" aca="1" ref="DY80" ca="1">IFERROR(INDEX(Forecast_Capex_Input!BX$12:BX$286,$Z80)
*(INDEX(Forecast_Capex_Input!$H$12:$H$286,$Z80)=Repex),0)
*$DV80</f>
        <v>0</v>
      </c>
      <c r="DZ80" s="43" cm="1">
        <f t="array" aca="1" ref="DZ80" ca="1">IFERROR(INDEX(Forecast_Capex_Input!BY$12:BY$286,$Z80)
*(INDEX(Forecast_Capex_Input!$H$12:$H$286,$Z80)=Repex),0)
*$DV80</f>
        <v>0</v>
      </c>
      <c r="EA80" s="43" cm="1">
        <f t="array" aca="1" ref="EA80" ca="1">IFERROR(INDEX(Forecast_Capex_Input!BZ$12:BZ$286,$Z80)
*(INDEX(Forecast_Capex_Input!$H$12:$H$286,$Z80)=Repex),0)
*$DV80</f>
        <v>0</v>
      </c>
      <c r="EB80" s="43" cm="1">
        <f t="array" aca="1" ref="EB80" ca="1">IFERROR(INDEX(Forecast_Capex_Input!CA$12:CA$286,$Z80)
*(INDEX(Forecast_Capex_Input!$H$12:$H$286,$Z80)=Repex),0)
*$DV80</f>
        <v>0</v>
      </c>
      <c r="EC80" s="43" cm="1">
        <f t="array" aca="1" ref="EC80" ca="1">IFERROR(INDEX(Forecast_Capex_Input!CB$12:CB$286,$Z80)
*(INDEX(Forecast_Capex_Input!$H$12:$H$286,$Z80)=Repex),0)
*$DV80</f>
        <v>0</v>
      </c>
      <c r="ED80" s="43" cm="1">
        <f t="array" aca="1" ref="ED80" ca="1">IFERROR(INDEX(Forecast_Capex_Input!CC$12:CC$286,$Z80)
*(INDEX(Forecast_Capex_Input!$H$12:$H$286,$Z80)=Repex),0)
*$DV80</f>
        <v>0</v>
      </c>
      <c r="EF80" s="86" t="str">
        <f t="shared" si="16"/>
        <v>N/A</v>
      </c>
      <c r="EG80" s="28" t="str">
        <f>IFERROR(RANK(EF80,EF$11:EF$1010,0)+COUNTIF(EF$11:EF80,EF80)-1,NA)</f>
        <v>N/A</v>
      </c>
    </row>
    <row r="81" spans="3:137" x14ac:dyDescent="0.2">
      <c r="C81" s="28">
        <f t="shared" si="17"/>
        <v>71</v>
      </c>
      <c r="D81" s="9" t="str" cm="1">
        <f t="array" ref="D81">IFERROR(INDEX(Forecast_Capex_Input!$D$12:$D$286,$Z81),NA)</f>
        <v>Line 82/95 Refurbishment</v>
      </c>
      <c r="E81" s="24" t="b" cm="1">
        <f t="array" ref="E81">IF($Z81=NA,NA,INDEX(Forecast_Capex_Input!$E$12:$E$286,$Z81))</f>
        <v>1</v>
      </c>
      <c r="F81" s="9" t="str" cm="1">
        <f t="array" aca="1" ref="F81" ca="1">IFERROR(INDEX(General!$E$25:$E$26,$AA81),NA)</f>
        <v>Labour</v>
      </c>
      <c r="G81" s="9" t="str" cm="1">
        <f t="array" aca="1" ref="G81" ca="1">IFERROR(INDEX(Forecast_Capex_Input!$AI$11:$BB$11,$AC81),NA)</f>
        <v>Transmission Lines</v>
      </c>
      <c r="H81" s="50" cm="1">
        <f t="array" aca="1" ref="H81" ca="1">IFERROR(INDEX(Forecast_Capex_Input!$AI$12:$BB$286,$Z81,$AC81),NA)</f>
        <v>1.0000000000000004</v>
      </c>
      <c r="I81" s="150" t="str" cm="1">
        <f t="array" ref="I81">IFERROR(INDEX(Forecast_Capex_Input!$F$12:$F$286,$Z81),NA)</f>
        <v>Replacement Expenditure</v>
      </c>
      <c r="J81" s="150" t="str" cm="1">
        <f t="array" ref="J81">IFERROR(INDEX(Forecast_Capex_Input!G$12:G$286,$Z81),NA)</f>
        <v>Transmission Lines</v>
      </c>
      <c r="K81" s="150" t="str" cm="1">
        <f t="array" ref="K81">IFERROR(INDEX(Forecast_Capex_Input!H$12:H$286,$Z81),NA)</f>
        <v>Repex</v>
      </c>
      <c r="L81" s="150" t="str" cm="1">
        <f t="array" ref="L81">IFERROR(INDEX(Forecast_Capex_Input!I$12:I$286,$Z81),NA)</f>
        <v>N/A</v>
      </c>
      <c r="M81" s="150" t="str" cm="1">
        <f t="array" ref="M81">IFERROR(INDEX(Forecast_Capex_Input!J$12:J$286,$Z81),NA)</f>
        <v>N/A</v>
      </c>
      <c r="N81" s="150" t="str" cm="1">
        <f t="array" ref="N81">IFERROR(INDEX(Forecast_Capex_Input!K$12:K$286,$Z81),NA)</f>
        <v>TL - Transmission towers</v>
      </c>
      <c r="O81" s="150" t="str" cm="1">
        <f t="array" ref="O81">IFERROR(INDEX(Forecast_Capex_Input!L$12:L$286,$Z81),NA)</f>
        <v>TL - Safe and Reliable Network</v>
      </c>
      <c r="P81" s="150" t="str" cm="1">
        <f t="array" ref="P81">IFERROR(INDEX(Forecast_Capex_Input!M$12:M$286,$Z81),NA)</f>
        <v>N/A</v>
      </c>
      <c r="Q81" s="24" t="str" cm="1">
        <f t="array" ref="Q81">IFERROR(INDEX(Forecast_Capex_Input!N$12:N$286,$Z81),NA)</f>
        <v>No</v>
      </c>
      <c r="R81" s="190" cm="1">
        <f t="array" ref="R81">IFERROR(INDEX(Forecast_Capex_Input!O$12:O$286,$Z81),0)</f>
        <v>0</v>
      </c>
      <c r="S81" s="24" t="str" cm="1">
        <f t="array" ref="S81">IFERROR(INDEX(Forecast_Capex_Input!P$12:P$286,$Z81),0)</f>
        <v>Safety security &amp; reliability</v>
      </c>
      <c r="T81" s="150" t="str" cm="1">
        <f t="array" aca="1" ref="T81" ca="1">IFERROR(INDEX(General!$K$91:$K$110,$AC81),NA)</f>
        <v>Transmission Lines (2018 onwards)</v>
      </c>
      <c r="U81" s="43" cm="1">
        <f t="array" aca="1" ref="U81" ca="1">IFERROR(
IF($F81=General!$E$25,INDEX(Forecast_Capex_Input!S$12:S$286,$Z81),
INDEX(Forecast_Capex_Input!T$12:T$286,$Z81)),0)</f>
        <v>0.12672184012194773</v>
      </c>
      <c r="V81" s="82" t="b">
        <f>IFERROR(INDEX(Overheads!$T$19:$T$26,MATCH($I81,Overheads!$E$19:$E$26,0)),FALSE)</f>
        <v>1</v>
      </c>
      <c r="W81" s="209" t="str" cm="1">
        <f t="array" ref="W81">IFERROR(
INDEX(Forecast_Capex_Input!CN$12:CN$286,$Z81),0)</f>
        <v>FY22</v>
      </c>
      <c r="X81" s="209">
        <f>IFERROR(
MATCH($W81,General!$L$39:$S$39,0),1)</f>
        <v>2</v>
      </c>
      <c r="Z81" s="28">
        <f>IFERROR(
IF(MATCH($C81,Forecast_Capex_Input!$CI$12:$CI$286,1)+1&gt;MAX(Forecast_Capex_Input!$C$12:$C$286),NA,
MATCH($C81,Forecast_Capex_Input!$CI$12:$CI$286,1)+1),1)</f>
        <v>33</v>
      </c>
      <c r="AA81" s="28" cm="1">
        <f t="array" aca="1" ref="AA81" ca="1">IFERROR(
IF(Z80&lt;&gt;Z81,1,
IF(COUNTIF(OFFSET(AA80,0,0,-INDEX(Forecast_Capex_Input!$CG$12:$CG$286,$Z81)),AA80)=INDEX(Forecast_Capex_Input!$CG$12:$CG$286,$Z81),AA80+1,AA80)),NA)</f>
        <v>1</v>
      </c>
      <c r="AB81" s="28" cm="1">
        <f t="array" ref="AB81">IFERROR($C81-IF($Z81=1,1,INDEX(Forecast_Capex_Input!$CI$12:$CI$286,$Z81-1))+1,NA)</f>
        <v>1</v>
      </c>
      <c r="AC81" s="28" cm="1">
        <f t="array" aca="1" ref="AC81" ca="1">IFERROR(IF(AA81=1,
INDEX(Forecast_Capex_Input!$AI$10:$BB$10,SMALL(IF(INDEX(Forecast_Capex_Input!$AI$12:$BB$286,$Z81,0)&gt;0,COLUMN(Forecast_Capex_Input!$AI$10:$BB$10)-COLUMN(Forecast_Capex_Input!$AI$12)+1),ROWS(OFFSET(AC80,0,0,-$AB81)))),
OFFSET(AC80,-INDEX(Forecast_Capex_Input!$CG$12:$CG$286,$Z81)+1,0)),NA)</f>
        <v>1</v>
      </c>
      <c r="AD81" s="28">
        <f t="shared" ca="1" si="14"/>
        <v>1</v>
      </c>
      <c r="AE81" s="82" t="b">
        <f t="shared" si="18"/>
        <v>0</v>
      </c>
      <c r="AF81" s="78" t="b">
        <v>0</v>
      </c>
      <c r="AG81" s="82" t="b">
        <f t="shared" si="15"/>
        <v>1</v>
      </c>
      <c r="AI81" s="55">
        <v>0</v>
      </c>
      <c r="AJ81" s="55">
        <v>9.8254289962395411E-3</v>
      </c>
      <c r="AK81" s="55">
        <v>0.51784325434322187</v>
      </c>
      <c r="AL81" s="55">
        <v>2.5564924740256803E-2</v>
      </c>
      <c r="AM81" s="55">
        <v>0</v>
      </c>
      <c r="AN81" s="135">
        <v>0.55323360807971822</v>
      </c>
      <c r="AP81" s="55">
        <v>0</v>
      </c>
      <c r="AQ81" s="55">
        <v>9.6459832646269058E-3</v>
      </c>
      <c r="AR81" s="55">
        <v>0.51425572046690371</v>
      </c>
      <c r="AS81" s="55">
        <v>2.5497755954431999E-2</v>
      </c>
      <c r="AT81" s="55">
        <v>0</v>
      </c>
      <c r="AU81" s="135">
        <v>0.54939945968596271</v>
      </c>
      <c r="AW81" s="55">
        <v>0</v>
      </c>
      <c r="AX81" s="55">
        <v>1.0898318888135576E-3</v>
      </c>
      <c r="AY81" s="55">
        <v>7.1333920076784102E-2</v>
      </c>
      <c r="AZ81" s="55">
        <v>3.5860648452947291E-3</v>
      </c>
      <c r="BA81" s="55">
        <v>0</v>
      </c>
      <c r="BB81" s="135">
        <v>7.6009816810892389E-2</v>
      </c>
      <c r="BD81" s="55">
        <v>0</v>
      </c>
      <c r="BE81" s="55">
        <v>2.1362569293912467E-4</v>
      </c>
      <c r="BF81" s="55">
        <v>1.367709291444869E-2</v>
      </c>
      <c r="BG81" s="55">
        <v>6.8284364176799468E-4</v>
      </c>
      <c r="BH81" s="55">
        <v>0</v>
      </c>
      <c r="BI81" s="135">
        <v>1.4573562249155811E-2</v>
      </c>
      <c r="BK81" s="55">
        <v>0</v>
      </c>
      <c r="BL81" s="55">
        <v>1.0949440846379587E-2</v>
      </c>
      <c r="BM81" s="55">
        <v>0.59926673345813652</v>
      </c>
      <c r="BN81" s="55">
        <v>2.9766664441494724E-2</v>
      </c>
      <c r="BO81" s="55">
        <v>0</v>
      </c>
      <c r="BP81" s="135">
        <v>0.63998283874601081</v>
      </c>
      <c r="BR81" s="147">
        <v>0</v>
      </c>
      <c r="BS81" s="147">
        <v>0</v>
      </c>
      <c r="BT81" s="147">
        <v>0</v>
      </c>
      <c r="BU81" s="147">
        <v>1</v>
      </c>
      <c r="BV81" s="147">
        <v>0</v>
      </c>
      <c r="BX81" s="55">
        <v>0</v>
      </c>
      <c r="BY81" s="55">
        <v>0</v>
      </c>
      <c r="BZ81" s="55">
        <v>0</v>
      </c>
      <c r="CA81" s="55">
        <v>0.55323360807971822</v>
      </c>
      <c r="CB81" s="55">
        <v>0</v>
      </c>
      <c r="CC81" s="135">
        <v>0.55323360807971822</v>
      </c>
      <c r="CE81" s="55">
        <v>0</v>
      </c>
      <c r="CF81" s="55">
        <v>0</v>
      </c>
      <c r="CG81" s="55">
        <v>0</v>
      </c>
      <c r="CH81" s="55">
        <v>0.54939945968596271</v>
      </c>
      <c r="CI81" s="55">
        <v>0</v>
      </c>
      <c r="CJ81" s="135">
        <v>0.54939945968596271</v>
      </c>
      <c r="CL81" s="55">
        <v>0</v>
      </c>
      <c r="CM81" s="55">
        <v>0</v>
      </c>
      <c r="CN81" s="55">
        <v>0</v>
      </c>
      <c r="CO81" s="55">
        <v>7.6009816810892389E-2</v>
      </c>
      <c r="CP81" s="55">
        <v>0</v>
      </c>
      <c r="CQ81" s="135">
        <v>7.6009816810892389E-2</v>
      </c>
      <c r="CS81" s="67">
        <v>0</v>
      </c>
      <c r="CT81" s="67">
        <v>0</v>
      </c>
      <c r="CU81" s="67">
        <v>0</v>
      </c>
      <c r="CV81" s="67">
        <v>1.4573562249155811E-2</v>
      </c>
      <c r="CW81" s="67">
        <v>0</v>
      </c>
      <c r="CX81" s="135">
        <v>1.4573562249155811E-2</v>
      </c>
      <c r="CZ81" s="55">
        <v>0</v>
      </c>
      <c r="DA81" s="55">
        <v>0</v>
      </c>
      <c r="DB81" s="55">
        <v>0</v>
      </c>
      <c r="DC81" s="55">
        <v>0.63998283874601092</v>
      </c>
      <c r="DD81" s="55">
        <v>0</v>
      </c>
      <c r="DE81" s="135">
        <v>0.63998283874601092</v>
      </c>
      <c r="DG81" s="43" t="b" cm="1">
        <f t="array" aca="1" ref="DG81" ca="1">OR($G81=Forecast_Capex_Input!$BF$8:$BF$10)</f>
        <v>1</v>
      </c>
      <c r="DH81" s="43" cm="1">
        <f t="array" aca="1" ref="DH81" ca="1">IFERROR(INDEX(Forecast_Capex_Input!BG$12:BG$286,$Z81)
*(INDEX(Forecast_Capex_Input!$H$12:$H$286,$Z81)=Repex),0)
*$DG81</f>
        <v>0</v>
      </c>
      <c r="DI81" s="43" cm="1">
        <f t="array" aca="1" ref="DI81" ca="1">IFERROR(INDEX(Forecast_Capex_Input!BH$12:BH$286,$Z81)
*(INDEX(Forecast_Capex_Input!$H$12:$H$286,$Z81)=Repex),0)
*$DG81</f>
        <v>0.27327077921695458</v>
      </c>
      <c r="DJ81" s="43" cm="1">
        <f t="array" aca="1" ref="DJ81" ca="1">IFERROR(INDEX(Forecast_Capex_Input!BI$12:BI$286,$Z81)
*(INDEX(Forecast_Capex_Input!$H$12:$H$286,$Z81)=Repex),0)
*$DG81</f>
        <v>0.57525519369982259</v>
      </c>
      <c r="DK81" s="43" cm="1">
        <f t="array" aca="1" ref="DK81" ca="1">IFERROR(INDEX(Forecast_Capex_Input!BJ$12:BJ$286,$Z81)
*(INDEX(Forecast_Capex_Input!$H$12:$H$286,$Z81)=Repex),0)
*$DG81</f>
        <v>0.1514740270832228</v>
      </c>
      <c r="DL81" s="43" cm="1">
        <f t="array" aca="1" ref="DL81" ca="1">IFERROR(INDEX(Forecast_Capex_Input!BK$12:BK$286,$Z81)
*(INDEX(Forecast_Capex_Input!$H$12:$H$286,$Z81)=Repex),0)
*$DG81</f>
        <v>0</v>
      </c>
      <c r="DM81" s="43" cm="1">
        <f t="array" aca="1" ref="DM81" ca="1">IFERROR(INDEX(Forecast_Capex_Input!BL$12:BL$286,$Z81)
*(INDEX(Forecast_Capex_Input!$H$12:$H$286,$Z81)=Repex),0)
*$DG81</f>
        <v>0</v>
      </c>
      <c r="DO81" s="43" t="b" cm="1">
        <f t="array" aca="1" ref="DO81" ca="1">OR($G81=Forecast_Capex_Input!$BN$8:$BN$9)</f>
        <v>0</v>
      </c>
      <c r="DP81" s="43" cm="1">
        <f t="array" aca="1" ref="DP81" ca="1">IFERROR(INDEX(Forecast_Capex_Input!BO$12:BO$286,$Z81)
*(INDEX(Forecast_Capex_Input!$H$12:$H$286,$Z81)=Repex),0)
*$DO81</f>
        <v>0</v>
      </c>
      <c r="DQ81" s="43" cm="1">
        <f t="array" aca="1" ref="DQ81" ca="1">IFERROR(INDEX(Forecast_Capex_Input!BP$12:BP$286,$Z81)
*(INDEX(Forecast_Capex_Input!$H$12:$H$286,$Z81)=Repex),0)
*$DO81</f>
        <v>0</v>
      </c>
      <c r="DR81" s="43" cm="1">
        <f t="array" aca="1" ref="DR81" ca="1">IFERROR(INDEX(Forecast_Capex_Input!BQ$12:BQ$286,$Z81)
*(INDEX(Forecast_Capex_Input!$H$12:$H$286,$Z81)=Repex),0)
*$DO81</f>
        <v>0</v>
      </c>
      <c r="DS81" s="43" cm="1">
        <f t="array" aca="1" ref="DS81" ca="1">IFERROR(INDEX(Forecast_Capex_Input!BR$12:BR$286,$Z81)
*(INDEX(Forecast_Capex_Input!$H$12:$H$286,$Z81)=Repex),0)
*$DO81</f>
        <v>0</v>
      </c>
      <c r="DT81" s="43" cm="1">
        <f t="array" aca="1" ref="DT81" ca="1">IFERROR(INDEX(Forecast_Capex_Input!BS$12:BS$286,$Z81)
*(INDEX(Forecast_Capex_Input!$H$12:$H$286,$Z81)=Repex),0)
*$DO81</f>
        <v>0</v>
      </c>
      <c r="DV81" s="43" t="b" cm="1">
        <f t="array" aca="1" ref="DV81" ca="1">OR($G81=Forecast_Capex_Input!$BU$8:$BU$10)</f>
        <v>0</v>
      </c>
      <c r="DW81" s="43" cm="1">
        <f t="array" aca="1" ref="DW81" ca="1">IFERROR(INDEX(Forecast_Capex_Input!BV$12:BV$286,$Z81)
*(INDEX(Forecast_Capex_Input!$H$12:$H$286,$Z81)=Repex),0)
*$DV81</f>
        <v>0</v>
      </c>
      <c r="DX81" s="43" cm="1">
        <f t="array" aca="1" ref="DX81" ca="1">IFERROR(INDEX(Forecast_Capex_Input!BW$12:BW$286,$Z81)
*(INDEX(Forecast_Capex_Input!$H$12:$H$286,$Z81)=Repex),0)
*$DV81</f>
        <v>0</v>
      </c>
      <c r="DY81" s="43" cm="1">
        <f t="array" aca="1" ref="DY81" ca="1">IFERROR(INDEX(Forecast_Capex_Input!BX$12:BX$286,$Z81)
*(INDEX(Forecast_Capex_Input!$H$12:$H$286,$Z81)=Repex),0)
*$DV81</f>
        <v>0</v>
      </c>
      <c r="DZ81" s="43" cm="1">
        <f t="array" aca="1" ref="DZ81" ca="1">IFERROR(INDEX(Forecast_Capex_Input!BY$12:BY$286,$Z81)
*(INDEX(Forecast_Capex_Input!$H$12:$H$286,$Z81)=Repex),0)
*$DV81</f>
        <v>0</v>
      </c>
      <c r="EA81" s="43" cm="1">
        <f t="array" aca="1" ref="EA81" ca="1">IFERROR(INDEX(Forecast_Capex_Input!BZ$12:BZ$286,$Z81)
*(INDEX(Forecast_Capex_Input!$H$12:$H$286,$Z81)=Repex),0)
*$DV81</f>
        <v>0</v>
      </c>
      <c r="EB81" s="43" cm="1">
        <f t="array" aca="1" ref="EB81" ca="1">IFERROR(INDEX(Forecast_Capex_Input!CA$12:CA$286,$Z81)
*(INDEX(Forecast_Capex_Input!$H$12:$H$286,$Z81)=Repex),0)
*$DV81</f>
        <v>0</v>
      </c>
      <c r="EC81" s="43" cm="1">
        <f t="array" aca="1" ref="EC81" ca="1">IFERROR(INDEX(Forecast_Capex_Input!CB$12:CB$286,$Z81)
*(INDEX(Forecast_Capex_Input!$H$12:$H$286,$Z81)=Repex),0)
*$DV81</f>
        <v>0</v>
      </c>
      <c r="ED81" s="43" cm="1">
        <f t="array" aca="1" ref="ED81" ca="1">IFERROR(INDEX(Forecast_Capex_Input!CC$12:CC$286,$Z81)
*(INDEX(Forecast_Capex_Input!$H$12:$H$286,$Z81)=Repex),0)
*$DV81</f>
        <v>0</v>
      </c>
      <c r="EF81" s="86" t="str">
        <f t="shared" si="16"/>
        <v>N/A</v>
      </c>
      <c r="EG81" s="28" t="str">
        <f>IFERROR(RANK(EF81,EF$11:EF$1010,0)+COUNTIF(EF$11:EF81,EF81)-1,NA)</f>
        <v>N/A</v>
      </c>
    </row>
    <row r="82" spans="3:137" x14ac:dyDescent="0.2">
      <c r="C82" s="28">
        <f t="shared" si="17"/>
        <v>72</v>
      </c>
      <c r="D82" s="9" t="str" cm="1">
        <f t="array" ref="D82">IFERROR(INDEX(Forecast_Capex_Input!$D$12:$D$286,$Z82),NA)</f>
        <v>Line 82/95 Refurbishment</v>
      </c>
      <c r="E82" s="24" t="b" cm="1">
        <f t="array" ref="E82">IF($Z82=NA,NA,INDEX(Forecast_Capex_Input!$E$12:$E$286,$Z82))</f>
        <v>1</v>
      </c>
      <c r="F82" s="9" t="str" cm="1">
        <f t="array" aca="1" ref="F82" ca="1">IFERROR(INDEX(General!$E$25:$E$26,$AA82),NA)</f>
        <v>Non-Labour</v>
      </c>
      <c r="G82" s="9" t="str" cm="1">
        <f t="array" aca="1" ref="G82" ca="1">IFERROR(INDEX(Forecast_Capex_Input!$AI$11:$BB$11,$AC82),NA)</f>
        <v>Transmission Lines</v>
      </c>
      <c r="H82" s="50" cm="1">
        <f t="array" aca="1" ref="H82" ca="1">IFERROR(INDEX(Forecast_Capex_Input!$AI$12:$BB$286,$Z82,$AC82),NA)</f>
        <v>1.0000000000000004</v>
      </c>
      <c r="I82" s="150" t="str" cm="1">
        <f t="array" ref="I82">IFERROR(INDEX(Forecast_Capex_Input!$F$12:$F$286,$Z82),NA)</f>
        <v>Replacement Expenditure</v>
      </c>
      <c r="J82" s="150" t="str" cm="1">
        <f t="array" ref="J82">IFERROR(INDEX(Forecast_Capex_Input!G$12:G$286,$Z82),NA)</f>
        <v>Transmission Lines</v>
      </c>
      <c r="K82" s="150" t="str" cm="1">
        <f t="array" ref="K82">IFERROR(INDEX(Forecast_Capex_Input!H$12:H$286,$Z82),NA)</f>
        <v>Repex</v>
      </c>
      <c r="L82" s="150" t="str" cm="1">
        <f t="array" ref="L82">IFERROR(INDEX(Forecast_Capex_Input!I$12:I$286,$Z82),NA)</f>
        <v>N/A</v>
      </c>
      <c r="M82" s="150" t="str" cm="1">
        <f t="array" ref="M82">IFERROR(INDEX(Forecast_Capex_Input!J$12:J$286,$Z82),NA)</f>
        <v>N/A</v>
      </c>
      <c r="N82" s="150" t="str" cm="1">
        <f t="array" ref="N82">IFERROR(INDEX(Forecast_Capex_Input!K$12:K$286,$Z82),NA)</f>
        <v>TL - Transmission towers</v>
      </c>
      <c r="O82" s="150" t="str" cm="1">
        <f t="array" ref="O82">IFERROR(INDEX(Forecast_Capex_Input!L$12:L$286,$Z82),NA)</f>
        <v>TL - Safe and Reliable Network</v>
      </c>
      <c r="P82" s="150" t="str" cm="1">
        <f t="array" ref="P82">IFERROR(INDEX(Forecast_Capex_Input!M$12:M$286,$Z82),NA)</f>
        <v>N/A</v>
      </c>
      <c r="Q82" s="24" t="str" cm="1">
        <f t="array" ref="Q82">IFERROR(INDEX(Forecast_Capex_Input!N$12:N$286,$Z82),NA)</f>
        <v>No</v>
      </c>
      <c r="R82" s="190" cm="1">
        <f t="array" ref="R82">IFERROR(INDEX(Forecast_Capex_Input!O$12:O$286,$Z82),0)</f>
        <v>0</v>
      </c>
      <c r="S82" s="24" t="str" cm="1">
        <f t="array" ref="S82">IFERROR(INDEX(Forecast_Capex_Input!P$12:P$286,$Z82),0)</f>
        <v>Safety security &amp; reliability</v>
      </c>
      <c r="T82" s="150" t="str" cm="1">
        <f t="array" aca="1" ref="T82" ca="1">IFERROR(INDEX(General!$K$91:$K$110,$AC82),NA)</f>
        <v>Transmission Lines (2018 onwards)</v>
      </c>
      <c r="U82" s="43" cm="1">
        <f t="array" aca="1" ref="U82" ca="1">IFERROR(
IF($F82=General!$E$25,INDEX(Forecast_Capex_Input!S$12:S$286,$Z82),
INDEX(Forecast_Capex_Input!T$12:T$286,$Z82)),0)</f>
        <v>0.87327815987805224</v>
      </c>
      <c r="V82" s="82" t="b">
        <f>IFERROR(INDEX(Overheads!$T$19:$T$26,MATCH($I82,Overheads!$E$19:$E$26,0)),FALSE)</f>
        <v>1</v>
      </c>
      <c r="W82" s="209" t="str" cm="1">
        <f t="array" ref="W82">IFERROR(
INDEX(Forecast_Capex_Input!CN$12:CN$286,$Z82),0)</f>
        <v>FY22</v>
      </c>
      <c r="X82" s="209">
        <f>IFERROR(
MATCH($W82,General!$L$39:$S$39,0),1)</f>
        <v>2</v>
      </c>
      <c r="Z82" s="28">
        <f>IFERROR(
IF(MATCH($C82,Forecast_Capex_Input!$CI$12:$CI$286,1)+1&gt;MAX(Forecast_Capex_Input!$C$12:$C$286),NA,
MATCH($C82,Forecast_Capex_Input!$CI$12:$CI$286,1)+1),1)</f>
        <v>33</v>
      </c>
      <c r="AA82" s="28" cm="1">
        <f t="array" aca="1" ref="AA82" ca="1">IFERROR(
IF(Z81&lt;&gt;Z82,1,
IF(COUNTIF(OFFSET(AA81,0,0,-INDEX(Forecast_Capex_Input!$CG$12:$CG$286,$Z82)),AA81)=INDEX(Forecast_Capex_Input!$CG$12:$CG$286,$Z82),AA81+1,AA81)),NA)</f>
        <v>2</v>
      </c>
      <c r="AB82" s="28" cm="1">
        <f t="array" ref="AB82">IFERROR($C82-IF($Z82=1,1,INDEX(Forecast_Capex_Input!$CI$12:$CI$286,$Z82-1))+1,NA)</f>
        <v>2</v>
      </c>
      <c r="AC82" s="28" cm="1">
        <f t="array" aca="1" ref="AC82" ca="1">IFERROR(IF(AA82=1,
INDEX(Forecast_Capex_Input!$AI$10:$BB$10,SMALL(IF(INDEX(Forecast_Capex_Input!$AI$12:$BB$286,$Z82,0)&gt;0,COLUMN(Forecast_Capex_Input!$AI$10:$BB$10)-COLUMN(Forecast_Capex_Input!$AI$12)+1),ROWS(OFFSET(AC81,0,0,-$AB82)))),
OFFSET(AC81,-INDEX(Forecast_Capex_Input!$CG$12:$CG$286,$Z82)+1,0)),NA)</f>
        <v>1</v>
      </c>
      <c r="AD82" s="28">
        <f t="shared" ca="1" si="14"/>
        <v>2</v>
      </c>
      <c r="AE82" s="82" t="b">
        <f t="shared" si="18"/>
        <v>0</v>
      </c>
      <c r="AF82" s="78" t="b">
        <v>0</v>
      </c>
      <c r="AG82" s="82" t="b">
        <f t="shared" si="15"/>
        <v>1</v>
      </c>
      <c r="AI82" s="55">
        <v>0</v>
      </c>
      <c r="AJ82" s="55">
        <v>6.7709974425808908E-2</v>
      </c>
      <c r="AK82" s="55">
        <v>3.5686129859140827</v>
      </c>
      <c r="AL82" s="55">
        <v>0.17617555437253868</v>
      </c>
      <c r="AM82" s="55">
        <v>0</v>
      </c>
      <c r="AN82" s="135">
        <v>3.8124985147124302</v>
      </c>
      <c r="AP82" s="55">
        <v>0</v>
      </c>
      <c r="AQ82" s="55">
        <v>6.7709974425808908E-2</v>
      </c>
      <c r="AR82" s="55">
        <v>3.5686129859140827</v>
      </c>
      <c r="AS82" s="55">
        <v>0.17617555437253868</v>
      </c>
      <c r="AT82" s="55">
        <v>0</v>
      </c>
      <c r="AU82" s="135">
        <v>3.8124985147124302</v>
      </c>
      <c r="AW82" s="55">
        <v>0</v>
      </c>
      <c r="AX82" s="55">
        <v>7.6500743672865161E-3</v>
      </c>
      <c r="AY82" s="55">
        <v>0.49501277942235772</v>
      </c>
      <c r="AZ82" s="55">
        <v>2.4777747628644008E-2</v>
      </c>
      <c r="BA82" s="55">
        <v>0</v>
      </c>
      <c r="BB82" s="135">
        <v>0.5274406014182883</v>
      </c>
      <c r="BD82" s="55">
        <v>0</v>
      </c>
      <c r="BE82" s="55">
        <v>1.4995454386332392E-3</v>
      </c>
      <c r="BF82" s="55">
        <v>9.4910468550045562E-2</v>
      </c>
      <c r="BG82" s="55">
        <v>4.7180762633869814E-3</v>
      </c>
      <c r="BH82" s="55">
        <v>0</v>
      </c>
      <c r="BI82" s="135">
        <v>0.10112809025206579</v>
      </c>
      <c r="BK82" s="55">
        <v>0</v>
      </c>
      <c r="BL82" s="55">
        <v>7.6859594231728667E-2</v>
      </c>
      <c r="BM82" s="55">
        <v>4.158536233886486</v>
      </c>
      <c r="BN82" s="55">
        <v>0.20567137826456969</v>
      </c>
      <c r="BO82" s="55">
        <v>0</v>
      </c>
      <c r="BP82" s="135">
        <v>4.4410672063827841</v>
      </c>
      <c r="BR82" s="147">
        <v>0</v>
      </c>
      <c r="BS82" s="147">
        <v>0</v>
      </c>
      <c r="BT82" s="147">
        <v>0</v>
      </c>
      <c r="BU82" s="147">
        <v>1</v>
      </c>
      <c r="BV82" s="147">
        <v>0</v>
      </c>
      <c r="BX82" s="55">
        <v>0</v>
      </c>
      <c r="BY82" s="55">
        <v>0</v>
      </c>
      <c r="BZ82" s="55">
        <v>0</v>
      </c>
      <c r="CA82" s="55">
        <v>3.8124985147124302</v>
      </c>
      <c r="CB82" s="55">
        <v>0</v>
      </c>
      <c r="CC82" s="135">
        <v>3.8124985147124302</v>
      </c>
      <c r="CE82" s="55">
        <v>0</v>
      </c>
      <c r="CF82" s="55">
        <v>0</v>
      </c>
      <c r="CG82" s="55">
        <v>0</v>
      </c>
      <c r="CH82" s="55">
        <v>3.8124985147124302</v>
      </c>
      <c r="CI82" s="55">
        <v>0</v>
      </c>
      <c r="CJ82" s="135">
        <v>3.8124985147124302</v>
      </c>
      <c r="CL82" s="55">
        <v>0</v>
      </c>
      <c r="CM82" s="55">
        <v>0</v>
      </c>
      <c r="CN82" s="55">
        <v>0</v>
      </c>
      <c r="CO82" s="55">
        <v>0.5274406014182883</v>
      </c>
      <c r="CP82" s="55">
        <v>0</v>
      </c>
      <c r="CQ82" s="135">
        <v>0.5274406014182883</v>
      </c>
      <c r="CS82" s="67">
        <v>0</v>
      </c>
      <c r="CT82" s="67">
        <v>0</v>
      </c>
      <c r="CU82" s="67">
        <v>0</v>
      </c>
      <c r="CV82" s="67">
        <v>0.10112809025206579</v>
      </c>
      <c r="CW82" s="67">
        <v>0</v>
      </c>
      <c r="CX82" s="135">
        <v>0.10112809025206579</v>
      </c>
      <c r="CZ82" s="55">
        <v>0</v>
      </c>
      <c r="DA82" s="55">
        <v>0</v>
      </c>
      <c r="DB82" s="55">
        <v>0</v>
      </c>
      <c r="DC82" s="55">
        <v>4.4410672063827841</v>
      </c>
      <c r="DD82" s="55">
        <v>0</v>
      </c>
      <c r="DE82" s="135">
        <v>4.4410672063827841</v>
      </c>
      <c r="DG82" s="43" t="b" cm="1">
        <f t="array" aca="1" ref="DG82" ca="1">OR($G82=Forecast_Capex_Input!$BF$8:$BF$10)</f>
        <v>1</v>
      </c>
      <c r="DH82" s="43" cm="1">
        <f t="array" aca="1" ref="DH82" ca="1">IFERROR(INDEX(Forecast_Capex_Input!BG$12:BG$286,$Z82)
*(INDEX(Forecast_Capex_Input!$H$12:$H$286,$Z82)=Repex),0)
*$DG82</f>
        <v>0</v>
      </c>
      <c r="DI82" s="43" cm="1">
        <f t="array" aca="1" ref="DI82" ca="1">IFERROR(INDEX(Forecast_Capex_Input!BH$12:BH$286,$Z82)
*(INDEX(Forecast_Capex_Input!$H$12:$H$286,$Z82)=Repex),0)
*$DG82</f>
        <v>0.27327077921695458</v>
      </c>
      <c r="DJ82" s="43" cm="1">
        <f t="array" aca="1" ref="DJ82" ca="1">IFERROR(INDEX(Forecast_Capex_Input!BI$12:BI$286,$Z82)
*(INDEX(Forecast_Capex_Input!$H$12:$H$286,$Z82)=Repex),0)
*$DG82</f>
        <v>0.57525519369982259</v>
      </c>
      <c r="DK82" s="43" cm="1">
        <f t="array" aca="1" ref="DK82" ca="1">IFERROR(INDEX(Forecast_Capex_Input!BJ$12:BJ$286,$Z82)
*(INDEX(Forecast_Capex_Input!$H$12:$H$286,$Z82)=Repex),0)
*$DG82</f>
        <v>0.1514740270832228</v>
      </c>
      <c r="DL82" s="43" cm="1">
        <f t="array" aca="1" ref="DL82" ca="1">IFERROR(INDEX(Forecast_Capex_Input!BK$12:BK$286,$Z82)
*(INDEX(Forecast_Capex_Input!$H$12:$H$286,$Z82)=Repex),0)
*$DG82</f>
        <v>0</v>
      </c>
      <c r="DM82" s="43" cm="1">
        <f t="array" aca="1" ref="DM82" ca="1">IFERROR(INDEX(Forecast_Capex_Input!BL$12:BL$286,$Z82)
*(INDEX(Forecast_Capex_Input!$H$12:$H$286,$Z82)=Repex),0)
*$DG82</f>
        <v>0</v>
      </c>
      <c r="DO82" s="43" t="b" cm="1">
        <f t="array" aca="1" ref="DO82" ca="1">OR($G82=Forecast_Capex_Input!$BN$8:$BN$9)</f>
        <v>0</v>
      </c>
      <c r="DP82" s="43" cm="1">
        <f t="array" aca="1" ref="DP82" ca="1">IFERROR(INDEX(Forecast_Capex_Input!BO$12:BO$286,$Z82)
*(INDEX(Forecast_Capex_Input!$H$12:$H$286,$Z82)=Repex),0)
*$DO82</f>
        <v>0</v>
      </c>
      <c r="DQ82" s="43" cm="1">
        <f t="array" aca="1" ref="DQ82" ca="1">IFERROR(INDEX(Forecast_Capex_Input!BP$12:BP$286,$Z82)
*(INDEX(Forecast_Capex_Input!$H$12:$H$286,$Z82)=Repex),0)
*$DO82</f>
        <v>0</v>
      </c>
      <c r="DR82" s="43" cm="1">
        <f t="array" aca="1" ref="DR82" ca="1">IFERROR(INDEX(Forecast_Capex_Input!BQ$12:BQ$286,$Z82)
*(INDEX(Forecast_Capex_Input!$H$12:$H$286,$Z82)=Repex),0)
*$DO82</f>
        <v>0</v>
      </c>
      <c r="DS82" s="43" cm="1">
        <f t="array" aca="1" ref="DS82" ca="1">IFERROR(INDEX(Forecast_Capex_Input!BR$12:BR$286,$Z82)
*(INDEX(Forecast_Capex_Input!$H$12:$H$286,$Z82)=Repex),0)
*$DO82</f>
        <v>0</v>
      </c>
      <c r="DT82" s="43" cm="1">
        <f t="array" aca="1" ref="DT82" ca="1">IFERROR(INDEX(Forecast_Capex_Input!BS$12:BS$286,$Z82)
*(INDEX(Forecast_Capex_Input!$H$12:$H$286,$Z82)=Repex),0)
*$DO82</f>
        <v>0</v>
      </c>
      <c r="DV82" s="43" t="b" cm="1">
        <f t="array" aca="1" ref="DV82" ca="1">OR($G82=Forecast_Capex_Input!$BU$8:$BU$10)</f>
        <v>0</v>
      </c>
      <c r="DW82" s="43" cm="1">
        <f t="array" aca="1" ref="DW82" ca="1">IFERROR(INDEX(Forecast_Capex_Input!BV$12:BV$286,$Z82)
*(INDEX(Forecast_Capex_Input!$H$12:$H$286,$Z82)=Repex),0)
*$DV82</f>
        <v>0</v>
      </c>
      <c r="DX82" s="43" cm="1">
        <f t="array" aca="1" ref="DX82" ca="1">IFERROR(INDEX(Forecast_Capex_Input!BW$12:BW$286,$Z82)
*(INDEX(Forecast_Capex_Input!$H$12:$H$286,$Z82)=Repex),0)
*$DV82</f>
        <v>0</v>
      </c>
      <c r="DY82" s="43" cm="1">
        <f t="array" aca="1" ref="DY82" ca="1">IFERROR(INDEX(Forecast_Capex_Input!BX$12:BX$286,$Z82)
*(INDEX(Forecast_Capex_Input!$H$12:$H$286,$Z82)=Repex),0)
*$DV82</f>
        <v>0</v>
      </c>
      <c r="DZ82" s="43" cm="1">
        <f t="array" aca="1" ref="DZ82" ca="1">IFERROR(INDEX(Forecast_Capex_Input!BY$12:BY$286,$Z82)
*(INDEX(Forecast_Capex_Input!$H$12:$H$286,$Z82)=Repex),0)
*$DV82</f>
        <v>0</v>
      </c>
      <c r="EA82" s="43" cm="1">
        <f t="array" aca="1" ref="EA82" ca="1">IFERROR(INDEX(Forecast_Capex_Input!BZ$12:BZ$286,$Z82)
*(INDEX(Forecast_Capex_Input!$H$12:$H$286,$Z82)=Repex),0)
*$DV82</f>
        <v>0</v>
      </c>
      <c r="EB82" s="43" cm="1">
        <f t="array" aca="1" ref="EB82" ca="1">IFERROR(INDEX(Forecast_Capex_Input!CA$12:CA$286,$Z82)
*(INDEX(Forecast_Capex_Input!$H$12:$H$286,$Z82)=Repex),0)
*$DV82</f>
        <v>0</v>
      </c>
      <c r="EC82" s="43" cm="1">
        <f t="array" aca="1" ref="EC82" ca="1">IFERROR(INDEX(Forecast_Capex_Input!CB$12:CB$286,$Z82)
*(INDEX(Forecast_Capex_Input!$H$12:$H$286,$Z82)=Repex),0)
*$DV82</f>
        <v>0</v>
      </c>
      <c r="ED82" s="43" cm="1">
        <f t="array" aca="1" ref="ED82" ca="1">IFERROR(INDEX(Forecast_Capex_Input!CC$12:CC$286,$Z82)
*(INDEX(Forecast_Capex_Input!$H$12:$H$286,$Z82)=Repex),0)
*$DV82</f>
        <v>0</v>
      </c>
      <c r="EF82" s="86" t="str">
        <f t="shared" si="16"/>
        <v>N/A</v>
      </c>
      <c r="EG82" s="28" t="str">
        <f>IFERROR(RANK(EF82,EF$11:EF$1010,0)+COUNTIF(EF$11:EF82,EF82)-1,NA)</f>
        <v>N/A</v>
      </c>
    </row>
    <row r="83" spans="3:137" x14ac:dyDescent="0.2">
      <c r="C83" s="28">
        <f t="shared" si="17"/>
        <v>73</v>
      </c>
      <c r="D83" s="9" t="str" cm="1">
        <f t="array" ref="D83">IFERROR(INDEX(Forecast_Capex_Input!$D$12:$D$286,$Z83),NA)</f>
        <v>Line 8C/8E Refurbishment</v>
      </c>
      <c r="E83" s="24" t="b" cm="1">
        <f t="array" ref="E83">IF($Z83=NA,NA,INDEX(Forecast_Capex_Input!$E$12:$E$286,$Z83))</f>
        <v>1</v>
      </c>
      <c r="F83" s="9" t="str" cm="1">
        <f t="array" aca="1" ref="F83" ca="1">IFERROR(INDEX(General!$E$25:$E$26,$AA83),NA)</f>
        <v>Labour</v>
      </c>
      <c r="G83" s="9" t="str" cm="1">
        <f t="array" aca="1" ref="G83" ca="1">IFERROR(INDEX(Forecast_Capex_Input!$AI$11:$BB$11,$AC83),NA)</f>
        <v>Transmission Lines</v>
      </c>
      <c r="H83" s="50" cm="1">
        <f t="array" aca="1" ref="H83" ca="1">IFERROR(INDEX(Forecast_Capex_Input!$AI$12:$BB$286,$Z83,$AC83),NA)</f>
        <v>1.0000000000000004</v>
      </c>
      <c r="I83" s="150" t="str" cm="1">
        <f t="array" ref="I83">IFERROR(INDEX(Forecast_Capex_Input!$F$12:$F$286,$Z83),NA)</f>
        <v>Replacement Expenditure</v>
      </c>
      <c r="J83" s="150" t="str" cm="1">
        <f t="array" ref="J83">IFERROR(INDEX(Forecast_Capex_Input!G$12:G$286,$Z83),NA)</f>
        <v>Transmission Lines</v>
      </c>
      <c r="K83" s="150" t="str" cm="1">
        <f t="array" ref="K83">IFERROR(INDEX(Forecast_Capex_Input!H$12:H$286,$Z83),NA)</f>
        <v>Repex</v>
      </c>
      <c r="L83" s="150" t="str" cm="1">
        <f t="array" ref="L83">IFERROR(INDEX(Forecast_Capex_Input!I$12:I$286,$Z83),NA)</f>
        <v>N/A</v>
      </c>
      <c r="M83" s="150" t="str" cm="1">
        <f t="array" ref="M83">IFERROR(INDEX(Forecast_Capex_Input!J$12:J$286,$Z83),NA)</f>
        <v>N/A</v>
      </c>
      <c r="N83" s="150" t="str" cm="1">
        <f t="array" ref="N83">IFERROR(INDEX(Forecast_Capex_Input!K$12:K$286,$Z83),NA)</f>
        <v>TL - Insulators</v>
      </c>
      <c r="O83" s="150" t="str" cm="1">
        <f t="array" ref="O83">IFERROR(INDEX(Forecast_Capex_Input!L$12:L$286,$Z83),NA)</f>
        <v>TL - Safe and Reliable Network</v>
      </c>
      <c r="P83" s="150" t="str" cm="1">
        <f t="array" ref="P83">IFERROR(INDEX(Forecast_Capex_Input!M$12:M$286,$Z83),NA)</f>
        <v>N/A</v>
      </c>
      <c r="Q83" s="24" t="str" cm="1">
        <f t="array" ref="Q83">IFERROR(INDEX(Forecast_Capex_Input!N$12:N$286,$Z83),NA)</f>
        <v>No</v>
      </c>
      <c r="R83" s="190" cm="1">
        <f t="array" ref="R83">IFERROR(INDEX(Forecast_Capex_Input!O$12:O$286,$Z83),0)</f>
        <v>0</v>
      </c>
      <c r="S83" s="24" t="str" cm="1">
        <f t="array" ref="S83">IFERROR(INDEX(Forecast_Capex_Input!P$12:P$286,$Z83),0)</f>
        <v>Safety security &amp; reliability</v>
      </c>
      <c r="T83" s="150" t="str" cm="1">
        <f t="array" aca="1" ref="T83" ca="1">IFERROR(INDEX(General!$K$91:$K$110,$AC83),NA)</f>
        <v>Transmission Lines (2018 onwards)</v>
      </c>
      <c r="U83" s="43" cm="1">
        <f t="array" aca="1" ref="U83" ca="1">IFERROR(
IF($F83=General!$E$25,INDEX(Forecast_Capex_Input!S$12:S$286,$Z83),
INDEX(Forecast_Capex_Input!T$12:T$286,$Z83)),0)</f>
        <v>0.13228265555206492</v>
      </c>
      <c r="V83" s="82" t="b">
        <f>IFERROR(INDEX(Overheads!$T$19:$T$26,MATCH($I83,Overheads!$E$19:$E$26,0)),FALSE)</f>
        <v>1</v>
      </c>
      <c r="W83" s="209" t="str" cm="1">
        <f t="array" ref="W83">IFERROR(
INDEX(Forecast_Capex_Input!CN$12:CN$286,$Z83),0)</f>
        <v>FY22</v>
      </c>
      <c r="X83" s="209">
        <f>IFERROR(
MATCH($W83,General!$L$39:$S$39,0),1)</f>
        <v>2</v>
      </c>
      <c r="Z83" s="28">
        <f>IFERROR(
IF(MATCH($C83,Forecast_Capex_Input!$CI$12:$CI$286,1)+1&gt;MAX(Forecast_Capex_Input!$C$12:$C$286),NA,
MATCH($C83,Forecast_Capex_Input!$CI$12:$CI$286,1)+1),1)</f>
        <v>34</v>
      </c>
      <c r="AA83" s="28" cm="1">
        <f t="array" aca="1" ref="AA83" ca="1">IFERROR(
IF(Z82&lt;&gt;Z83,1,
IF(COUNTIF(OFFSET(AA82,0,0,-INDEX(Forecast_Capex_Input!$CG$12:$CG$286,$Z83)),AA82)=INDEX(Forecast_Capex_Input!$CG$12:$CG$286,$Z83),AA82+1,AA82)),NA)</f>
        <v>1</v>
      </c>
      <c r="AB83" s="28" cm="1">
        <f t="array" ref="AB83">IFERROR($C83-IF($Z83=1,1,INDEX(Forecast_Capex_Input!$CI$12:$CI$286,$Z83-1))+1,NA)</f>
        <v>1</v>
      </c>
      <c r="AC83" s="28" cm="1">
        <f t="array" aca="1" ref="AC83" ca="1">IFERROR(IF(AA83=1,
INDEX(Forecast_Capex_Input!$AI$10:$BB$10,SMALL(IF(INDEX(Forecast_Capex_Input!$AI$12:$BB$286,$Z83,0)&gt;0,COLUMN(Forecast_Capex_Input!$AI$10:$BB$10)-COLUMN(Forecast_Capex_Input!$AI$12)+1),ROWS(OFFSET(AC82,0,0,-$AB83)))),
OFFSET(AC82,-INDEX(Forecast_Capex_Input!$CG$12:$CG$286,$Z83)+1,0)),NA)</f>
        <v>1</v>
      </c>
      <c r="AD83" s="28">
        <f t="shared" ca="1" si="14"/>
        <v>1</v>
      </c>
      <c r="AE83" s="82" t="b">
        <f t="shared" si="18"/>
        <v>0</v>
      </c>
      <c r="AF83" s="78" t="b">
        <v>0</v>
      </c>
      <c r="AG83" s="82" t="b">
        <f t="shared" si="15"/>
        <v>1</v>
      </c>
      <c r="AI83" s="55">
        <v>0</v>
      </c>
      <c r="AJ83" s="55">
        <v>1.9114962850153173E-2</v>
      </c>
      <c r="AK83" s="55">
        <v>4.3795795632319182E-2</v>
      </c>
      <c r="AL83" s="55">
        <v>0.53593519303334292</v>
      </c>
      <c r="AM83" s="55">
        <v>1.9378781524516389</v>
      </c>
      <c r="AN83" s="135">
        <v>2.5367241039674542</v>
      </c>
      <c r="AP83" s="55">
        <v>0</v>
      </c>
      <c r="AQ83" s="55">
        <v>1.8765858653816615E-2</v>
      </c>
      <c r="AR83" s="55">
        <v>4.3492385480398736E-2</v>
      </c>
      <c r="AS83" s="55">
        <v>0.53452708733529852</v>
      </c>
      <c r="AT83" s="55">
        <v>1.9386031629008023</v>
      </c>
      <c r="AU83" s="135">
        <v>2.535388494370316</v>
      </c>
      <c r="AW83" s="55">
        <v>0</v>
      </c>
      <c r="AX83" s="55">
        <v>2.1202225445378945E-3</v>
      </c>
      <c r="AY83" s="55">
        <v>6.0329564190178368E-3</v>
      </c>
      <c r="AZ83" s="55">
        <v>7.5177156773191034E-2</v>
      </c>
      <c r="BA83" s="55">
        <v>0.2414322685058104</v>
      </c>
      <c r="BB83" s="135">
        <v>0.32476260424255715</v>
      </c>
      <c r="BD83" s="55">
        <v>0</v>
      </c>
      <c r="BE83" s="55">
        <v>4.1559988738735409E-4</v>
      </c>
      <c r="BF83" s="55">
        <v>1.1567190672110682E-3</v>
      </c>
      <c r="BG83" s="55">
        <v>1.4314923383531344E-2</v>
      </c>
      <c r="BH83" s="55">
        <v>4.676225340309767E-2</v>
      </c>
      <c r="BI83" s="135">
        <v>6.264949574122744E-2</v>
      </c>
      <c r="BK83" s="55">
        <v>0</v>
      </c>
      <c r="BL83" s="55">
        <v>2.1301681085741864E-2</v>
      </c>
      <c r="BM83" s="55">
        <v>5.068206096662764E-2</v>
      </c>
      <c r="BN83" s="55">
        <v>0.62401916749202091</v>
      </c>
      <c r="BO83" s="55">
        <v>2.2267976848097106</v>
      </c>
      <c r="BP83" s="135">
        <v>2.9228005943541011</v>
      </c>
      <c r="BR83" s="147">
        <v>0</v>
      </c>
      <c r="BS83" s="147">
        <v>0</v>
      </c>
      <c r="BT83" s="147">
        <v>0</v>
      </c>
      <c r="BU83" s="147">
        <v>0</v>
      </c>
      <c r="BV83" s="147">
        <v>1</v>
      </c>
      <c r="BX83" s="55">
        <v>0</v>
      </c>
      <c r="BY83" s="55">
        <v>0</v>
      </c>
      <c r="BZ83" s="55">
        <v>0</v>
      </c>
      <c r="CA83" s="55">
        <v>0</v>
      </c>
      <c r="CB83" s="55">
        <v>2.5367241039674542</v>
      </c>
      <c r="CC83" s="135">
        <v>2.5367241039674542</v>
      </c>
      <c r="CE83" s="55">
        <v>0</v>
      </c>
      <c r="CF83" s="55">
        <v>0</v>
      </c>
      <c r="CG83" s="55">
        <v>0</v>
      </c>
      <c r="CH83" s="55">
        <v>0</v>
      </c>
      <c r="CI83" s="55">
        <v>2.535388494370316</v>
      </c>
      <c r="CJ83" s="135">
        <v>2.535388494370316</v>
      </c>
      <c r="CL83" s="55">
        <v>0</v>
      </c>
      <c r="CM83" s="55">
        <v>0</v>
      </c>
      <c r="CN83" s="55">
        <v>0</v>
      </c>
      <c r="CO83" s="55">
        <v>0</v>
      </c>
      <c r="CP83" s="55">
        <v>0.32476260424255715</v>
      </c>
      <c r="CQ83" s="135">
        <v>0.32476260424255715</v>
      </c>
      <c r="CS83" s="67">
        <v>0</v>
      </c>
      <c r="CT83" s="67">
        <v>0</v>
      </c>
      <c r="CU83" s="67">
        <v>0</v>
      </c>
      <c r="CV83" s="67">
        <v>0</v>
      </c>
      <c r="CW83" s="67">
        <v>6.264949574122744E-2</v>
      </c>
      <c r="CX83" s="135">
        <v>6.264949574122744E-2</v>
      </c>
      <c r="CZ83" s="55">
        <v>0</v>
      </c>
      <c r="DA83" s="55">
        <v>0</v>
      </c>
      <c r="DB83" s="55">
        <v>0</v>
      </c>
      <c r="DC83" s="55">
        <v>0</v>
      </c>
      <c r="DD83" s="55">
        <v>2.9228005943541007</v>
      </c>
      <c r="DE83" s="135">
        <v>2.9228005943541007</v>
      </c>
      <c r="DG83" s="43" t="b" cm="1">
        <f t="array" aca="1" ref="DG83" ca="1">OR($G83=Forecast_Capex_Input!$BF$8:$BF$10)</f>
        <v>1</v>
      </c>
      <c r="DH83" s="43" cm="1">
        <f t="array" aca="1" ref="DH83" ca="1">IFERROR(INDEX(Forecast_Capex_Input!BG$12:BG$286,$Z83)
*(INDEX(Forecast_Capex_Input!$H$12:$H$286,$Z83)=Repex),0)
*$DG83</f>
        <v>0</v>
      </c>
      <c r="DI83" s="43" cm="1">
        <f t="array" aca="1" ref="DI83" ca="1">IFERROR(INDEX(Forecast_Capex_Input!BH$12:BH$286,$Z83)
*(INDEX(Forecast_Capex_Input!$H$12:$H$286,$Z83)=Repex),0)
*$DG83</f>
        <v>0.1261848687906727</v>
      </c>
      <c r="DJ83" s="43" cm="1">
        <f t="array" aca="1" ref="DJ83" ca="1">IFERROR(INDEX(Forecast_Capex_Input!BI$12:BI$286,$Z83)
*(INDEX(Forecast_Capex_Input!$H$12:$H$286,$Z83)=Repex),0)
*$DG83</f>
        <v>0.73867455032272045</v>
      </c>
      <c r="DK83" s="43" cm="1">
        <f t="array" aca="1" ref="DK83" ca="1">IFERROR(INDEX(Forecast_Capex_Input!BJ$12:BJ$286,$Z83)
*(INDEX(Forecast_Capex_Input!$H$12:$H$286,$Z83)=Repex),0)
*$DG83</f>
        <v>0.13514058088660685</v>
      </c>
      <c r="DL83" s="43" cm="1">
        <f t="array" aca="1" ref="DL83" ca="1">IFERROR(INDEX(Forecast_Capex_Input!BK$12:BK$286,$Z83)
*(INDEX(Forecast_Capex_Input!$H$12:$H$286,$Z83)=Repex),0)
*$DG83</f>
        <v>0</v>
      </c>
      <c r="DM83" s="43" cm="1">
        <f t="array" aca="1" ref="DM83" ca="1">IFERROR(INDEX(Forecast_Capex_Input!BL$12:BL$286,$Z83)
*(INDEX(Forecast_Capex_Input!$H$12:$H$286,$Z83)=Repex),0)
*$DG83</f>
        <v>0</v>
      </c>
      <c r="DO83" s="43" t="b" cm="1">
        <f t="array" aca="1" ref="DO83" ca="1">OR($G83=Forecast_Capex_Input!$BN$8:$BN$9)</f>
        <v>0</v>
      </c>
      <c r="DP83" s="43" cm="1">
        <f t="array" aca="1" ref="DP83" ca="1">IFERROR(INDEX(Forecast_Capex_Input!BO$12:BO$286,$Z83)
*(INDEX(Forecast_Capex_Input!$H$12:$H$286,$Z83)=Repex),0)
*$DO83</f>
        <v>0</v>
      </c>
      <c r="DQ83" s="43" cm="1">
        <f t="array" aca="1" ref="DQ83" ca="1">IFERROR(INDEX(Forecast_Capex_Input!BP$12:BP$286,$Z83)
*(INDEX(Forecast_Capex_Input!$H$12:$H$286,$Z83)=Repex),0)
*$DO83</f>
        <v>0</v>
      </c>
      <c r="DR83" s="43" cm="1">
        <f t="array" aca="1" ref="DR83" ca="1">IFERROR(INDEX(Forecast_Capex_Input!BQ$12:BQ$286,$Z83)
*(INDEX(Forecast_Capex_Input!$H$12:$H$286,$Z83)=Repex),0)
*$DO83</f>
        <v>0</v>
      </c>
      <c r="DS83" s="43" cm="1">
        <f t="array" aca="1" ref="DS83" ca="1">IFERROR(INDEX(Forecast_Capex_Input!BR$12:BR$286,$Z83)
*(INDEX(Forecast_Capex_Input!$H$12:$H$286,$Z83)=Repex),0)
*$DO83</f>
        <v>0</v>
      </c>
      <c r="DT83" s="43" cm="1">
        <f t="array" aca="1" ref="DT83" ca="1">IFERROR(INDEX(Forecast_Capex_Input!BS$12:BS$286,$Z83)
*(INDEX(Forecast_Capex_Input!$H$12:$H$286,$Z83)=Repex),0)
*$DO83</f>
        <v>0</v>
      </c>
      <c r="DV83" s="43" t="b" cm="1">
        <f t="array" aca="1" ref="DV83" ca="1">OR($G83=Forecast_Capex_Input!$BU$8:$BU$10)</f>
        <v>0</v>
      </c>
      <c r="DW83" s="43" cm="1">
        <f t="array" aca="1" ref="DW83" ca="1">IFERROR(INDEX(Forecast_Capex_Input!BV$12:BV$286,$Z83)
*(INDEX(Forecast_Capex_Input!$H$12:$H$286,$Z83)=Repex),0)
*$DV83</f>
        <v>0</v>
      </c>
      <c r="DX83" s="43" cm="1">
        <f t="array" aca="1" ref="DX83" ca="1">IFERROR(INDEX(Forecast_Capex_Input!BW$12:BW$286,$Z83)
*(INDEX(Forecast_Capex_Input!$H$12:$H$286,$Z83)=Repex),0)
*$DV83</f>
        <v>0</v>
      </c>
      <c r="DY83" s="43" cm="1">
        <f t="array" aca="1" ref="DY83" ca="1">IFERROR(INDEX(Forecast_Capex_Input!BX$12:BX$286,$Z83)
*(INDEX(Forecast_Capex_Input!$H$12:$H$286,$Z83)=Repex),0)
*$DV83</f>
        <v>0</v>
      </c>
      <c r="DZ83" s="43" cm="1">
        <f t="array" aca="1" ref="DZ83" ca="1">IFERROR(INDEX(Forecast_Capex_Input!BY$12:BY$286,$Z83)
*(INDEX(Forecast_Capex_Input!$H$12:$H$286,$Z83)=Repex),0)
*$DV83</f>
        <v>0</v>
      </c>
      <c r="EA83" s="43" cm="1">
        <f t="array" aca="1" ref="EA83" ca="1">IFERROR(INDEX(Forecast_Capex_Input!BZ$12:BZ$286,$Z83)
*(INDEX(Forecast_Capex_Input!$H$12:$H$286,$Z83)=Repex),0)
*$DV83</f>
        <v>0</v>
      </c>
      <c r="EB83" s="43" cm="1">
        <f t="array" aca="1" ref="EB83" ca="1">IFERROR(INDEX(Forecast_Capex_Input!CA$12:CA$286,$Z83)
*(INDEX(Forecast_Capex_Input!$H$12:$H$286,$Z83)=Repex),0)
*$DV83</f>
        <v>0</v>
      </c>
      <c r="EC83" s="43" cm="1">
        <f t="array" aca="1" ref="EC83" ca="1">IFERROR(INDEX(Forecast_Capex_Input!CB$12:CB$286,$Z83)
*(INDEX(Forecast_Capex_Input!$H$12:$H$286,$Z83)=Repex),0)
*$DV83</f>
        <v>0</v>
      </c>
      <c r="ED83" s="43" cm="1">
        <f t="array" aca="1" ref="ED83" ca="1">IFERROR(INDEX(Forecast_Capex_Input!CC$12:CC$286,$Z83)
*(INDEX(Forecast_Capex_Input!$H$12:$H$286,$Z83)=Repex),0)
*$DV83</f>
        <v>0</v>
      </c>
      <c r="EF83" s="86" t="str">
        <f t="shared" si="16"/>
        <v>N/A</v>
      </c>
      <c r="EG83" s="28" t="str">
        <f>IFERROR(RANK(EF83,EF$11:EF$1010,0)+COUNTIF(EF$11:EF83,EF83)-1,NA)</f>
        <v>N/A</v>
      </c>
    </row>
    <row r="84" spans="3:137" x14ac:dyDescent="0.2">
      <c r="C84" s="28">
        <f t="shared" si="17"/>
        <v>74</v>
      </c>
      <c r="D84" s="9" t="str" cm="1">
        <f t="array" ref="D84">IFERROR(INDEX(Forecast_Capex_Input!$D$12:$D$286,$Z84),NA)</f>
        <v>Line 8C/8E Refurbishment</v>
      </c>
      <c r="E84" s="24" t="b" cm="1">
        <f t="array" ref="E84">IF($Z84=NA,NA,INDEX(Forecast_Capex_Input!$E$12:$E$286,$Z84))</f>
        <v>1</v>
      </c>
      <c r="F84" s="9" t="str" cm="1">
        <f t="array" aca="1" ref="F84" ca="1">IFERROR(INDEX(General!$E$25:$E$26,$AA84),NA)</f>
        <v>Non-Labour</v>
      </c>
      <c r="G84" s="9" t="str" cm="1">
        <f t="array" aca="1" ref="G84" ca="1">IFERROR(INDEX(Forecast_Capex_Input!$AI$11:$BB$11,$AC84),NA)</f>
        <v>Transmission Lines</v>
      </c>
      <c r="H84" s="50" cm="1">
        <f t="array" aca="1" ref="H84" ca="1">IFERROR(INDEX(Forecast_Capex_Input!$AI$12:$BB$286,$Z84,$AC84),NA)</f>
        <v>1.0000000000000004</v>
      </c>
      <c r="I84" s="150" t="str" cm="1">
        <f t="array" ref="I84">IFERROR(INDEX(Forecast_Capex_Input!$F$12:$F$286,$Z84),NA)</f>
        <v>Replacement Expenditure</v>
      </c>
      <c r="J84" s="150" t="str" cm="1">
        <f t="array" ref="J84">IFERROR(INDEX(Forecast_Capex_Input!G$12:G$286,$Z84),NA)</f>
        <v>Transmission Lines</v>
      </c>
      <c r="K84" s="150" t="str" cm="1">
        <f t="array" ref="K84">IFERROR(INDEX(Forecast_Capex_Input!H$12:H$286,$Z84),NA)</f>
        <v>Repex</v>
      </c>
      <c r="L84" s="150" t="str" cm="1">
        <f t="array" ref="L84">IFERROR(INDEX(Forecast_Capex_Input!I$12:I$286,$Z84),NA)</f>
        <v>N/A</v>
      </c>
      <c r="M84" s="150" t="str" cm="1">
        <f t="array" ref="M84">IFERROR(INDEX(Forecast_Capex_Input!J$12:J$286,$Z84),NA)</f>
        <v>N/A</v>
      </c>
      <c r="N84" s="150" t="str" cm="1">
        <f t="array" ref="N84">IFERROR(INDEX(Forecast_Capex_Input!K$12:K$286,$Z84),NA)</f>
        <v>TL - Insulators</v>
      </c>
      <c r="O84" s="150" t="str" cm="1">
        <f t="array" ref="O84">IFERROR(INDEX(Forecast_Capex_Input!L$12:L$286,$Z84),NA)</f>
        <v>TL - Safe and Reliable Network</v>
      </c>
      <c r="P84" s="150" t="str" cm="1">
        <f t="array" ref="P84">IFERROR(INDEX(Forecast_Capex_Input!M$12:M$286,$Z84),NA)</f>
        <v>N/A</v>
      </c>
      <c r="Q84" s="24" t="str" cm="1">
        <f t="array" ref="Q84">IFERROR(INDEX(Forecast_Capex_Input!N$12:N$286,$Z84),NA)</f>
        <v>No</v>
      </c>
      <c r="R84" s="190" cm="1">
        <f t="array" ref="R84">IFERROR(INDEX(Forecast_Capex_Input!O$12:O$286,$Z84),0)</f>
        <v>0</v>
      </c>
      <c r="S84" s="24" t="str" cm="1">
        <f t="array" ref="S84">IFERROR(INDEX(Forecast_Capex_Input!P$12:P$286,$Z84),0)</f>
        <v>Safety security &amp; reliability</v>
      </c>
      <c r="T84" s="150" t="str" cm="1">
        <f t="array" aca="1" ref="T84" ca="1">IFERROR(INDEX(General!$K$91:$K$110,$AC84),NA)</f>
        <v>Transmission Lines (2018 onwards)</v>
      </c>
      <c r="U84" s="43" cm="1">
        <f t="array" aca="1" ref="U84" ca="1">IFERROR(
IF($F84=General!$E$25,INDEX(Forecast_Capex_Input!S$12:S$286,$Z84),
INDEX(Forecast_Capex_Input!T$12:T$286,$Z84)),0)</f>
        <v>0.86771734444793513</v>
      </c>
      <c r="V84" s="82" t="b">
        <f>IFERROR(INDEX(Overheads!$T$19:$T$26,MATCH($I84,Overheads!$E$19:$E$26,0)),FALSE)</f>
        <v>1</v>
      </c>
      <c r="W84" s="209" t="str" cm="1">
        <f t="array" ref="W84">IFERROR(
INDEX(Forecast_Capex_Input!CN$12:CN$286,$Z84),0)</f>
        <v>FY22</v>
      </c>
      <c r="X84" s="209">
        <f>IFERROR(
MATCH($W84,General!$L$39:$S$39,0),1)</f>
        <v>2</v>
      </c>
      <c r="Z84" s="28">
        <f>IFERROR(
IF(MATCH($C84,Forecast_Capex_Input!$CI$12:$CI$286,1)+1&gt;MAX(Forecast_Capex_Input!$C$12:$C$286),NA,
MATCH($C84,Forecast_Capex_Input!$CI$12:$CI$286,1)+1),1)</f>
        <v>34</v>
      </c>
      <c r="AA84" s="28" cm="1">
        <f t="array" aca="1" ref="AA84" ca="1">IFERROR(
IF(Z83&lt;&gt;Z84,1,
IF(COUNTIF(OFFSET(AA83,0,0,-INDEX(Forecast_Capex_Input!$CG$12:$CG$286,$Z84)),AA83)=INDEX(Forecast_Capex_Input!$CG$12:$CG$286,$Z84),AA83+1,AA83)),NA)</f>
        <v>2</v>
      </c>
      <c r="AB84" s="28" cm="1">
        <f t="array" ref="AB84">IFERROR($C84-IF($Z84=1,1,INDEX(Forecast_Capex_Input!$CI$12:$CI$286,$Z84-1))+1,NA)</f>
        <v>2</v>
      </c>
      <c r="AC84" s="28" cm="1">
        <f t="array" aca="1" ref="AC84" ca="1">IFERROR(IF(AA84=1,
INDEX(Forecast_Capex_Input!$AI$10:$BB$10,SMALL(IF(INDEX(Forecast_Capex_Input!$AI$12:$BB$286,$Z84,0)&gt;0,COLUMN(Forecast_Capex_Input!$AI$10:$BB$10)-COLUMN(Forecast_Capex_Input!$AI$12)+1),ROWS(OFFSET(AC83,0,0,-$AB84)))),
OFFSET(AC83,-INDEX(Forecast_Capex_Input!$CG$12:$CG$286,$Z84)+1,0)),NA)</f>
        <v>1</v>
      </c>
      <c r="AD84" s="28">
        <f t="shared" ca="1" si="14"/>
        <v>2</v>
      </c>
      <c r="AE84" s="82" t="b">
        <f t="shared" si="18"/>
        <v>0</v>
      </c>
      <c r="AF84" s="78" t="b">
        <v>0</v>
      </c>
      <c r="AG84" s="82" t="b">
        <f t="shared" si="15"/>
        <v>1</v>
      </c>
      <c r="AI84" s="55">
        <v>0</v>
      </c>
      <c r="AJ84" s="55">
        <v>0.12538593766760023</v>
      </c>
      <c r="AK84" s="55">
        <v>0.28728158899942241</v>
      </c>
      <c r="AL84" s="55">
        <v>3.5155044367252621</v>
      </c>
      <c r="AM84" s="55">
        <v>12.71164747404981</v>
      </c>
      <c r="AN84" s="135">
        <v>16.639819437442096</v>
      </c>
      <c r="AP84" s="55">
        <v>0</v>
      </c>
      <c r="AQ84" s="55">
        <v>0.12538593766760023</v>
      </c>
      <c r="AR84" s="55">
        <v>0.28728158899942241</v>
      </c>
      <c r="AS84" s="55">
        <v>3.5155044367252621</v>
      </c>
      <c r="AT84" s="55">
        <v>12.71164747404981</v>
      </c>
      <c r="AU84" s="135">
        <v>16.639819437442096</v>
      </c>
      <c r="AW84" s="55">
        <v>0</v>
      </c>
      <c r="AX84" s="55">
        <v>1.4166476296931992E-2</v>
      </c>
      <c r="AY84" s="55">
        <v>3.9849672242071275E-2</v>
      </c>
      <c r="AZ84" s="55">
        <v>0.49442887823337262</v>
      </c>
      <c r="BA84" s="55">
        <v>1.5830995970901758</v>
      </c>
      <c r="BB84" s="135">
        <v>2.1315446238625517</v>
      </c>
      <c r="BD84" s="55">
        <v>0</v>
      </c>
      <c r="BE84" s="55">
        <v>2.7768716868180289E-3</v>
      </c>
      <c r="BF84" s="55">
        <v>7.6405119651137337E-3</v>
      </c>
      <c r="BG84" s="55">
        <v>9.4147102847604164E-2</v>
      </c>
      <c r="BH84" s="55">
        <v>0.30662555995364393</v>
      </c>
      <c r="BI84" s="135">
        <v>0.41119004645317986</v>
      </c>
      <c r="BK84" s="55">
        <v>0</v>
      </c>
      <c r="BL84" s="55">
        <v>0.14232928565135025</v>
      </c>
      <c r="BM84" s="55">
        <v>0.33477177320660739</v>
      </c>
      <c r="BN84" s="55">
        <v>4.1040804178062382</v>
      </c>
      <c r="BO84" s="55">
        <v>14.60137263109363</v>
      </c>
      <c r="BP84" s="135">
        <v>19.182554107757827</v>
      </c>
      <c r="BR84" s="147">
        <v>0</v>
      </c>
      <c r="BS84" s="147">
        <v>0</v>
      </c>
      <c r="BT84" s="147">
        <v>0</v>
      </c>
      <c r="BU84" s="147">
        <v>0</v>
      </c>
      <c r="BV84" s="147">
        <v>1</v>
      </c>
      <c r="BX84" s="55">
        <v>0</v>
      </c>
      <c r="BY84" s="55">
        <v>0</v>
      </c>
      <c r="BZ84" s="55">
        <v>0</v>
      </c>
      <c r="CA84" s="55">
        <v>0</v>
      </c>
      <c r="CB84" s="55">
        <v>16.639819437442096</v>
      </c>
      <c r="CC84" s="135">
        <v>16.639819437442096</v>
      </c>
      <c r="CE84" s="55">
        <v>0</v>
      </c>
      <c r="CF84" s="55">
        <v>0</v>
      </c>
      <c r="CG84" s="55">
        <v>0</v>
      </c>
      <c r="CH84" s="55">
        <v>0</v>
      </c>
      <c r="CI84" s="55">
        <v>16.639819437442096</v>
      </c>
      <c r="CJ84" s="135">
        <v>16.639819437442096</v>
      </c>
      <c r="CL84" s="55">
        <v>0</v>
      </c>
      <c r="CM84" s="55">
        <v>0</v>
      </c>
      <c r="CN84" s="55">
        <v>0</v>
      </c>
      <c r="CO84" s="55">
        <v>0</v>
      </c>
      <c r="CP84" s="55">
        <v>2.1315446238625517</v>
      </c>
      <c r="CQ84" s="135">
        <v>2.1315446238625517</v>
      </c>
      <c r="CS84" s="67">
        <v>0</v>
      </c>
      <c r="CT84" s="67">
        <v>0</v>
      </c>
      <c r="CU84" s="67">
        <v>0</v>
      </c>
      <c r="CV84" s="67">
        <v>0</v>
      </c>
      <c r="CW84" s="67">
        <v>0.41119004645317986</v>
      </c>
      <c r="CX84" s="135">
        <v>0.41119004645317986</v>
      </c>
      <c r="CZ84" s="55">
        <v>0</v>
      </c>
      <c r="DA84" s="55">
        <v>0</v>
      </c>
      <c r="DB84" s="55">
        <v>0</v>
      </c>
      <c r="DC84" s="55">
        <v>0</v>
      </c>
      <c r="DD84" s="55">
        <v>19.182554107757827</v>
      </c>
      <c r="DE84" s="135">
        <v>19.182554107757827</v>
      </c>
      <c r="DG84" s="43" t="b" cm="1">
        <f t="array" aca="1" ref="DG84" ca="1">OR($G84=Forecast_Capex_Input!$BF$8:$BF$10)</f>
        <v>1</v>
      </c>
      <c r="DH84" s="43" cm="1">
        <f t="array" aca="1" ref="DH84" ca="1">IFERROR(INDEX(Forecast_Capex_Input!BG$12:BG$286,$Z84)
*(INDEX(Forecast_Capex_Input!$H$12:$H$286,$Z84)=Repex),0)
*$DG84</f>
        <v>0</v>
      </c>
      <c r="DI84" s="43" cm="1">
        <f t="array" aca="1" ref="DI84" ca="1">IFERROR(INDEX(Forecast_Capex_Input!BH$12:BH$286,$Z84)
*(INDEX(Forecast_Capex_Input!$H$12:$H$286,$Z84)=Repex),0)
*$DG84</f>
        <v>0.1261848687906727</v>
      </c>
      <c r="DJ84" s="43" cm="1">
        <f t="array" aca="1" ref="DJ84" ca="1">IFERROR(INDEX(Forecast_Capex_Input!BI$12:BI$286,$Z84)
*(INDEX(Forecast_Capex_Input!$H$12:$H$286,$Z84)=Repex),0)
*$DG84</f>
        <v>0.73867455032272045</v>
      </c>
      <c r="DK84" s="43" cm="1">
        <f t="array" aca="1" ref="DK84" ca="1">IFERROR(INDEX(Forecast_Capex_Input!BJ$12:BJ$286,$Z84)
*(INDEX(Forecast_Capex_Input!$H$12:$H$286,$Z84)=Repex),0)
*$DG84</f>
        <v>0.13514058088660685</v>
      </c>
      <c r="DL84" s="43" cm="1">
        <f t="array" aca="1" ref="DL84" ca="1">IFERROR(INDEX(Forecast_Capex_Input!BK$12:BK$286,$Z84)
*(INDEX(Forecast_Capex_Input!$H$12:$H$286,$Z84)=Repex),0)
*$DG84</f>
        <v>0</v>
      </c>
      <c r="DM84" s="43" cm="1">
        <f t="array" aca="1" ref="DM84" ca="1">IFERROR(INDEX(Forecast_Capex_Input!BL$12:BL$286,$Z84)
*(INDEX(Forecast_Capex_Input!$H$12:$H$286,$Z84)=Repex),0)
*$DG84</f>
        <v>0</v>
      </c>
      <c r="DO84" s="43" t="b" cm="1">
        <f t="array" aca="1" ref="DO84" ca="1">OR($G84=Forecast_Capex_Input!$BN$8:$BN$9)</f>
        <v>0</v>
      </c>
      <c r="DP84" s="43" cm="1">
        <f t="array" aca="1" ref="DP84" ca="1">IFERROR(INDEX(Forecast_Capex_Input!BO$12:BO$286,$Z84)
*(INDEX(Forecast_Capex_Input!$H$12:$H$286,$Z84)=Repex),0)
*$DO84</f>
        <v>0</v>
      </c>
      <c r="DQ84" s="43" cm="1">
        <f t="array" aca="1" ref="DQ84" ca="1">IFERROR(INDEX(Forecast_Capex_Input!BP$12:BP$286,$Z84)
*(INDEX(Forecast_Capex_Input!$H$12:$H$286,$Z84)=Repex),0)
*$DO84</f>
        <v>0</v>
      </c>
      <c r="DR84" s="43" cm="1">
        <f t="array" aca="1" ref="DR84" ca="1">IFERROR(INDEX(Forecast_Capex_Input!BQ$12:BQ$286,$Z84)
*(INDEX(Forecast_Capex_Input!$H$12:$H$286,$Z84)=Repex),0)
*$DO84</f>
        <v>0</v>
      </c>
      <c r="DS84" s="43" cm="1">
        <f t="array" aca="1" ref="DS84" ca="1">IFERROR(INDEX(Forecast_Capex_Input!BR$12:BR$286,$Z84)
*(INDEX(Forecast_Capex_Input!$H$12:$H$286,$Z84)=Repex),0)
*$DO84</f>
        <v>0</v>
      </c>
      <c r="DT84" s="43" cm="1">
        <f t="array" aca="1" ref="DT84" ca="1">IFERROR(INDEX(Forecast_Capex_Input!BS$12:BS$286,$Z84)
*(INDEX(Forecast_Capex_Input!$H$12:$H$286,$Z84)=Repex),0)
*$DO84</f>
        <v>0</v>
      </c>
      <c r="DV84" s="43" t="b" cm="1">
        <f t="array" aca="1" ref="DV84" ca="1">OR($G84=Forecast_Capex_Input!$BU$8:$BU$10)</f>
        <v>0</v>
      </c>
      <c r="DW84" s="43" cm="1">
        <f t="array" aca="1" ref="DW84" ca="1">IFERROR(INDEX(Forecast_Capex_Input!BV$12:BV$286,$Z84)
*(INDEX(Forecast_Capex_Input!$H$12:$H$286,$Z84)=Repex),0)
*$DV84</f>
        <v>0</v>
      </c>
      <c r="DX84" s="43" cm="1">
        <f t="array" aca="1" ref="DX84" ca="1">IFERROR(INDEX(Forecast_Capex_Input!BW$12:BW$286,$Z84)
*(INDEX(Forecast_Capex_Input!$H$12:$H$286,$Z84)=Repex),0)
*$DV84</f>
        <v>0</v>
      </c>
      <c r="DY84" s="43" cm="1">
        <f t="array" aca="1" ref="DY84" ca="1">IFERROR(INDEX(Forecast_Capex_Input!BX$12:BX$286,$Z84)
*(INDEX(Forecast_Capex_Input!$H$12:$H$286,$Z84)=Repex),0)
*$DV84</f>
        <v>0</v>
      </c>
      <c r="DZ84" s="43" cm="1">
        <f t="array" aca="1" ref="DZ84" ca="1">IFERROR(INDEX(Forecast_Capex_Input!BY$12:BY$286,$Z84)
*(INDEX(Forecast_Capex_Input!$H$12:$H$286,$Z84)=Repex),0)
*$DV84</f>
        <v>0</v>
      </c>
      <c r="EA84" s="43" cm="1">
        <f t="array" aca="1" ref="EA84" ca="1">IFERROR(INDEX(Forecast_Capex_Input!BZ$12:BZ$286,$Z84)
*(INDEX(Forecast_Capex_Input!$H$12:$H$286,$Z84)=Repex),0)
*$DV84</f>
        <v>0</v>
      </c>
      <c r="EB84" s="43" cm="1">
        <f t="array" aca="1" ref="EB84" ca="1">IFERROR(INDEX(Forecast_Capex_Input!CA$12:CA$286,$Z84)
*(INDEX(Forecast_Capex_Input!$H$12:$H$286,$Z84)=Repex),0)
*$DV84</f>
        <v>0</v>
      </c>
      <c r="EC84" s="43" cm="1">
        <f t="array" aca="1" ref="EC84" ca="1">IFERROR(INDEX(Forecast_Capex_Input!CB$12:CB$286,$Z84)
*(INDEX(Forecast_Capex_Input!$H$12:$H$286,$Z84)=Repex),0)
*$DV84</f>
        <v>0</v>
      </c>
      <c r="ED84" s="43" cm="1">
        <f t="array" aca="1" ref="ED84" ca="1">IFERROR(INDEX(Forecast_Capex_Input!CC$12:CC$286,$Z84)
*(INDEX(Forecast_Capex_Input!$H$12:$H$286,$Z84)=Repex),0)
*$DV84</f>
        <v>0</v>
      </c>
      <c r="EF84" s="86" t="str">
        <f t="shared" si="16"/>
        <v>N/A</v>
      </c>
      <c r="EG84" s="28" t="str">
        <f>IFERROR(RANK(EF84,EF$11:EF$1010,0)+COUNTIF(EF$11:EF84,EF84)-1,NA)</f>
        <v>N/A</v>
      </c>
    </row>
    <row r="85" spans="3:137" x14ac:dyDescent="0.2">
      <c r="C85" s="28">
        <f t="shared" si="17"/>
        <v>75</v>
      </c>
      <c r="D85" s="9" t="str" cm="1">
        <f t="array" ref="D85">IFERROR(INDEX(Forecast_Capex_Input!$D$12:$D$286,$Z85),NA)</f>
        <v>Line 8C/8J Refurbishment</v>
      </c>
      <c r="E85" s="24" t="b" cm="1">
        <f t="array" ref="E85">IF($Z85=NA,NA,INDEX(Forecast_Capex_Input!$E$12:$E$286,$Z85))</f>
        <v>1</v>
      </c>
      <c r="F85" s="9" t="str" cm="1">
        <f t="array" aca="1" ref="F85" ca="1">IFERROR(INDEX(General!$E$25:$E$26,$AA85),NA)</f>
        <v>Labour</v>
      </c>
      <c r="G85" s="9" t="str" cm="1">
        <f t="array" aca="1" ref="G85" ca="1">IFERROR(INDEX(Forecast_Capex_Input!$AI$11:$BB$11,$AC85),NA)</f>
        <v>Transmission Lines</v>
      </c>
      <c r="H85" s="50" cm="1">
        <f t="array" aca="1" ref="H85" ca="1">IFERROR(INDEX(Forecast_Capex_Input!$AI$12:$BB$286,$Z85,$AC85),NA)</f>
        <v>1</v>
      </c>
      <c r="I85" s="150" t="str" cm="1">
        <f t="array" ref="I85">IFERROR(INDEX(Forecast_Capex_Input!$F$12:$F$286,$Z85),NA)</f>
        <v>Replacement Expenditure</v>
      </c>
      <c r="J85" s="150" t="str" cm="1">
        <f t="array" ref="J85">IFERROR(INDEX(Forecast_Capex_Input!G$12:G$286,$Z85),NA)</f>
        <v>Transmission Lines</v>
      </c>
      <c r="K85" s="150" t="str" cm="1">
        <f t="array" ref="K85">IFERROR(INDEX(Forecast_Capex_Input!H$12:H$286,$Z85),NA)</f>
        <v>Repex</v>
      </c>
      <c r="L85" s="150" t="str" cm="1">
        <f t="array" ref="L85">IFERROR(INDEX(Forecast_Capex_Input!I$12:I$286,$Z85),NA)</f>
        <v>N/A</v>
      </c>
      <c r="M85" s="150" t="str" cm="1">
        <f t="array" ref="M85">IFERROR(INDEX(Forecast_Capex_Input!J$12:J$286,$Z85),NA)</f>
        <v>N/A</v>
      </c>
      <c r="N85" s="150" t="str" cm="1">
        <f t="array" ref="N85">IFERROR(INDEX(Forecast_Capex_Input!K$12:K$286,$Z85),NA)</f>
        <v>TL - Insulators</v>
      </c>
      <c r="O85" s="150" t="str" cm="1">
        <f t="array" ref="O85">IFERROR(INDEX(Forecast_Capex_Input!L$12:L$286,$Z85),NA)</f>
        <v>TL - Safe and Reliable Network</v>
      </c>
      <c r="P85" s="150" t="str" cm="1">
        <f t="array" ref="P85">IFERROR(INDEX(Forecast_Capex_Input!M$12:M$286,$Z85),NA)</f>
        <v>N/A</v>
      </c>
      <c r="Q85" s="24" t="str" cm="1">
        <f t="array" ref="Q85">IFERROR(INDEX(Forecast_Capex_Input!N$12:N$286,$Z85),NA)</f>
        <v>No</v>
      </c>
      <c r="R85" s="190" cm="1">
        <f t="array" ref="R85">IFERROR(INDEX(Forecast_Capex_Input!O$12:O$286,$Z85),0)</f>
        <v>0</v>
      </c>
      <c r="S85" s="24" t="str" cm="1">
        <f t="array" ref="S85">IFERROR(INDEX(Forecast_Capex_Input!P$12:P$286,$Z85),0)</f>
        <v>Safety security &amp; reliability</v>
      </c>
      <c r="T85" s="150" t="str" cm="1">
        <f t="array" aca="1" ref="T85" ca="1">IFERROR(INDEX(General!$K$91:$K$110,$AC85),NA)</f>
        <v>Transmission Lines (2018 onwards)</v>
      </c>
      <c r="U85" s="43" cm="1">
        <f t="array" aca="1" ref="U85" ca="1">IFERROR(
IF($F85=General!$E$25,INDEX(Forecast_Capex_Input!S$12:S$286,$Z85),
INDEX(Forecast_Capex_Input!T$12:T$286,$Z85)),0)</f>
        <v>0.12599213015718436</v>
      </c>
      <c r="V85" s="82" t="b">
        <f>IFERROR(INDEX(Overheads!$T$19:$T$26,MATCH($I85,Overheads!$E$19:$E$26,0)),FALSE)</f>
        <v>1</v>
      </c>
      <c r="W85" s="209" t="str" cm="1">
        <f t="array" ref="W85">IFERROR(
INDEX(Forecast_Capex_Input!CN$12:CN$286,$Z85),0)</f>
        <v>FY22</v>
      </c>
      <c r="X85" s="209">
        <f>IFERROR(
MATCH($W85,General!$L$39:$S$39,0),1)</f>
        <v>2</v>
      </c>
      <c r="Z85" s="28">
        <f>IFERROR(
IF(MATCH($C85,Forecast_Capex_Input!$CI$12:$CI$286,1)+1&gt;MAX(Forecast_Capex_Input!$C$12:$C$286),NA,
MATCH($C85,Forecast_Capex_Input!$CI$12:$CI$286,1)+1),1)</f>
        <v>35</v>
      </c>
      <c r="AA85" s="28" cm="1">
        <f t="array" aca="1" ref="AA85" ca="1">IFERROR(
IF(Z84&lt;&gt;Z85,1,
IF(COUNTIF(OFFSET(AA84,0,0,-INDEX(Forecast_Capex_Input!$CG$12:$CG$286,$Z85)),AA84)=INDEX(Forecast_Capex_Input!$CG$12:$CG$286,$Z85),AA84+1,AA84)),NA)</f>
        <v>1</v>
      </c>
      <c r="AB85" s="28" cm="1">
        <f t="array" ref="AB85">IFERROR($C85-IF($Z85=1,1,INDEX(Forecast_Capex_Input!$CI$12:$CI$286,$Z85-1))+1,NA)</f>
        <v>1</v>
      </c>
      <c r="AC85" s="28" cm="1">
        <f t="array" aca="1" ref="AC85" ca="1">IFERROR(IF(AA85=1,
INDEX(Forecast_Capex_Input!$AI$10:$BB$10,SMALL(IF(INDEX(Forecast_Capex_Input!$AI$12:$BB$286,$Z85,0)&gt;0,COLUMN(Forecast_Capex_Input!$AI$10:$BB$10)-COLUMN(Forecast_Capex_Input!$AI$12)+1),ROWS(OFFSET(AC84,0,0,-$AB85)))),
OFFSET(AC84,-INDEX(Forecast_Capex_Input!$CG$12:$CG$286,$Z85)+1,0)),NA)</f>
        <v>1</v>
      </c>
      <c r="AD85" s="28">
        <f t="shared" ca="1" si="14"/>
        <v>1</v>
      </c>
      <c r="AE85" s="82" t="b">
        <f t="shared" si="18"/>
        <v>0</v>
      </c>
      <c r="AF85" s="78" t="b">
        <v>0</v>
      </c>
      <c r="AG85" s="82" t="b">
        <f t="shared" si="15"/>
        <v>1</v>
      </c>
      <c r="AI85" s="55">
        <v>1.1839809659418141E-2</v>
      </c>
      <c r="AJ85" s="55">
        <v>7.027542946914897E-2</v>
      </c>
      <c r="AK85" s="55">
        <v>0.98936071312413221</v>
      </c>
      <c r="AL85" s="55">
        <v>0</v>
      </c>
      <c r="AM85" s="55">
        <v>0</v>
      </c>
      <c r="AN85" s="135">
        <v>1.0714759522526993</v>
      </c>
      <c r="AP85" s="55">
        <v>1.1473540931969615E-2</v>
      </c>
      <c r="AQ85" s="55">
        <v>6.8991961250070691E-2</v>
      </c>
      <c r="AR85" s="55">
        <v>0.98250658295160964</v>
      </c>
      <c r="AS85" s="55">
        <v>0</v>
      </c>
      <c r="AT85" s="55">
        <v>0</v>
      </c>
      <c r="AU85" s="135">
        <v>1.0629720851336499</v>
      </c>
      <c r="AW85" s="55">
        <v>1.3831515233522647E-3</v>
      </c>
      <c r="AX85" s="55">
        <v>7.7949170529713289E-3</v>
      </c>
      <c r="AY85" s="55">
        <v>0.13628637130093907</v>
      </c>
      <c r="AZ85" s="55">
        <v>0</v>
      </c>
      <c r="BA85" s="55">
        <v>0</v>
      </c>
      <c r="BB85" s="135">
        <v>0.14546443987726265</v>
      </c>
      <c r="BD85" s="55">
        <v>2.6931466690311714E-4</v>
      </c>
      <c r="BE85" s="55">
        <v>1.5279370827153984E-3</v>
      </c>
      <c r="BF85" s="55">
        <v>2.6130645298191646E-2</v>
      </c>
      <c r="BG85" s="55">
        <v>0</v>
      </c>
      <c r="BH85" s="55">
        <v>0</v>
      </c>
      <c r="BI85" s="135">
        <v>2.7927897047810162E-2</v>
      </c>
      <c r="BK85" s="55">
        <v>1.3126007122224998E-2</v>
      </c>
      <c r="BL85" s="55">
        <v>7.8314815385757422E-2</v>
      </c>
      <c r="BM85" s="55">
        <v>1.1449235995507405</v>
      </c>
      <c r="BN85" s="55">
        <v>0</v>
      </c>
      <c r="BO85" s="55">
        <v>0</v>
      </c>
      <c r="BP85" s="135">
        <v>1.2363644220587229</v>
      </c>
      <c r="BR85" s="147">
        <v>0</v>
      </c>
      <c r="BS85" s="147">
        <v>0</v>
      </c>
      <c r="BT85" s="147">
        <v>1</v>
      </c>
      <c r="BU85" s="147">
        <v>0</v>
      </c>
      <c r="BV85" s="147">
        <v>0</v>
      </c>
      <c r="BX85" s="55">
        <v>0</v>
      </c>
      <c r="BY85" s="55">
        <v>0</v>
      </c>
      <c r="BZ85" s="55">
        <v>1.0714759522526993</v>
      </c>
      <c r="CA85" s="55">
        <v>0</v>
      </c>
      <c r="CB85" s="55">
        <v>0</v>
      </c>
      <c r="CC85" s="135">
        <v>1.0714759522526993</v>
      </c>
      <c r="CE85" s="55">
        <v>0</v>
      </c>
      <c r="CF85" s="55">
        <v>0</v>
      </c>
      <c r="CG85" s="55">
        <v>1.0629720851336499</v>
      </c>
      <c r="CH85" s="55">
        <v>0</v>
      </c>
      <c r="CI85" s="55">
        <v>0</v>
      </c>
      <c r="CJ85" s="135">
        <v>1.0629720851336499</v>
      </c>
      <c r="CL85" s="55">
        <v>0</v>
      </c>
      <c r="CM85" s="55">
        <v>0</v>
      </c>
      <c r="CN85" s="55">
        <v>0.14546443987726265</v>
      </c>
      <c r="CO85" s="55">
        <v>0</v>
      </c>
      <c r="CP85" s="55">
        <v>0</v>
      </c>
      <c r="CQ85" s="135">
        <v>0.14546443987726265</v>
      </c>
      <c r="CS85" s="67">
        <v>0</v>
      </c>
      <c r="CT85" s="67">
        <v>0</v>
      </c>
      <c r="CU85" s="67">
        <v>2.7927897047810162E-2</v>
      </c>
      <c r="CV85" s="67">
        <v>0</v>
      </c>
      <c r="CW85" s="67">
        <v>0</v>
      </c>
      <c r="CX85" s="135">
        <v>2.7927897047810162E-2</v>
      </c>
      <c r="CZ85" s="55">
        <v>0</v>
      </c>
      <c r="DA85" s="55">
        <v>0</v>
      </c>
      <c r="DB85" s="55">
        <v>1.2363644220587227</v>
      </c>
      <c r="DC85" s="55">
        <v>0</v>
      </c>
      <c r="DD85" s="55">
        <v>0</v>
      </c>
      <c r="DE85" s="135">
        <v>1.2363644220587227</v>
      </c>
      <c r="DG85" s="43" t="b" cm="1">
        <f t="array" aca="1" ref="DG85" ca="1">OR($G85=Forecast_Capex_Input!$BF$8:$BF$10)</f>
        <v>1</v>
      </c>
      <c r="DH85" s="43" cm="1">
        <f t="array" aca="1" ref="DH85" ca="1">IFERROR(INDEX(Forecast_Capex_Input!BG$12:BG$286,$Z85)
*(INDEX(Forecast_Capex_Input!$H$12:$H$286,$Z85)=Repex),0)
*$DG85</f>
        <v>0</v>
      </c>
      <c r="DI85" s="43" cm="1">
        <f t="array" aca="1" ref="DI85" ca="1">IFERROR(INDEX(Forecast_Capex_Input!BH$12:BH$286,$Z85)
*(INDEX(Forecast_Capex_Input!$H$12:$H$286,$Z85)=Repex),0)
*$DG85</f>
        <v>2.0927634178160799E-2</v>
      </c>
      <c r="DJ85" s="43" cm="1">
        <f t="array" aca="1" ref="DJ85" ca="1">IFERROR(INDEX(Forecast_Capex_Input!BI$12:BI$286,$Z85)
*(INDEX(Forecast_Capex_Input!$H$12:$H$286,$Z85)=Repex),0)
*$DG85</f>
        <v>0.91562569142901906</v>
      </c>
      <c r="DK85" s="43" cm="1">
        <f t="array" aca="1" ref="DK85" ca="1">IFERROR(INDEX(Forecast_Capex_Input!BJ$12:BJ$286,$Z85)
*(INDEX(Forecast_Capex_Input!$H$12:$H$286,$Z85)=Repex),0)
*$DG85</f>
        <v>6.3446674392820118E-2</v>
      </c>
      <c r="DL85" s="43" cm="1">
        <f t="array" aca="1" ref="DL85" ca="1">IFERROR(INDEX(Forecast_Capex_Input!BK$12:BK$286,$Z85)
*(INDEX(Forecast_Capex_Input!$H$12:$H$286,$Z85)=Repex),0)
*$DG85</f>
        <v>0</v>
      </c>
      <c r="DM85" s="43" cm="1">
        <f t="array" aca="1" ref="DM85" ca="1">IFERROR(INDEX(Forecast_Capex_Input!BL$12:BL$286,$Z85)
*(INDEX(Forecast_Capex_Input!$H$12:$H$286,$Z85)=Repex),0)
*$DG85</f>
        <v>0</v>
      </c>
      <c r="DO85" s="43" t="b" cm="1">
        <f t="array" aca="1" ref="DO85" ca="1">OR($G85=Forecast_Capex_Input!$BN$8:$BN$9)</f>
        <v>0</v>
      </c>
      <c r="DP85" s="43" cm="1">
        <f t="array" aca="1" ref="DP85" ca="1">IFERROR(INDEX(Forecast_Capex_Input!BO$12:BO$286,$Z85)
*(INDEX(Forecast_Capex_Input!$H$12:$H$286,$Z85)=Repex),0)
*$DO85</f>
        <v>0</v>
      </c>
      <c r="DQ85" s="43" cm="1">
        <f t="array" aca="1" ref="DQ85" ca="1">IFERROR(INDEX(Forecast_Capex_Input!BP$12:BP$286,$Z85)
*(INDEX(Forecast_Capex_Input!$H$12:$H$286,$Z85)=Repex),0)
*$DO85</f>
        <v>0</v>
      </c>
      <c r="DR85" s="43" cm="1">
        <f t="array" aca="1" ref="DR85" ca="1">IFERROR(INDEX(Forecast_Capex_Input!BQ$12:BQ$286,$Z85)
*(INDEX(Forecast_Capex_Input!$H$12:$H$286,$Z85)=Repex),0)
*$DO85</f>
        <v>0</v>
      </c>
      <c r="DS85" s="43" cm="1">
        <f t="array" aca="1" ref="DS85" ca="1">IFERROR(INDEX(Forecast_Capex_Input!BR$12:BR$286,$Z85)
*(INDEX(Forecast_Capex_Input!$H$12:$H$286,$Z85)=Repex),0)
*$DO85</f>
        <v>0</v>
      </c>
      <c r="DT85" s="43" cm="1">
        <f t="array" aca="1" ref="DT85" ca="1">IFERROR(INDEX(Forecast_Capex_Input!BS$12:BS$286,$Z85)
*(INDEX(Forecast_Capex_Input!$H$12:$H$286,$Z85)=Repex),0)
*$DO85</f>
        <v>0</v>
      </c>
      <c r="DV85" s="43" t="b" cm="1">
        <f t="array" aca="1" ref="DV85" ca="1">OR($G85=Forecast_Capex_Input!$BU$8:$BU$10)</f>
        <v>0</v>
      </c>
      <c r="DW85" s="43" cm="1">
        <f t="array" aca="1" ref="DW85" ca="1">IFERROR(INDEX(Forecast_Capex_Input!BV$12:BV$286,$Z85)
*(INDEX(Forecast_Capex_Input!$H$12:$H$286,$Z85)=Repex),0)
*$DV85</f>
        <v>0</v>
      </c>
      <c r="DX85" s="43" cm="1">
        <f t="array" aca="1" ref="DX85" ca="1">IFERROR(INDEX(Forecast_Capex_Input!BW$12:BW$286,$Z85)
*(INDEX(Forecast_Capex_Input!$H$12:$H$286,$Z85)=Repex),0)
*$DV85</f>
        <v>0</v>
      </c>
      <c r="DY85" s="43" cm="1">
        <f t="array" aca="1" ref="DY85" ca="1">IFERROR(INDEX(Forecast_Capex_Input!BX$12:BX$286,$Z85)
*(INDEX(Forecast_Capex_Input!$H$12:$H$286,$Z85)=Repex),0)
*$DV85</f>
        <v>0</v>
      </c>
      <c r="DZ85" s="43" cm="1">
        <f t="array" aca="1" ref="DZ85" ca="1">IFERROR(INDEX(Forecast_Capex_Input!BY$12:BY$286,$Z85)
*(INDEX(Forecast_Capex_Input!$H$12:$H$286,$Z85)=Repex),0)
*$DV85</f>
        <v>0</v>
      </c>
      <c r="EA85" s="43" cm="1">
        <f t="array" aca="1" ref="EA85" ca="1">IFERROR(INDEX(Forecast_Capex_Input!BZ$12:BZ$286,$Z85)
*(INDEX(Forecast_Capex_Input!$H$12:$H$286,$Z85)=Repex),0)
*$DV85</f>
        <v>0</v>
      </c>
      <c r="EB85" s="43" cm="1">
        <f t="array" aca="1" ref="EB85" ca="1">IFERROR(INDEX(Forecast_Capex_Input!CA$12:CA$286,$Z85)
*(INDEX(Forecast_Capex_Input!$H$12:$H$286,$Z85)=Repex),0)
*$DV85</f>
        <v>0</v>
      </c>
      <c r="EC85" s="43" cm="1">
        <f t="array" aca="1" ref="EC85" ca="1">IFERROR(INDEX(Forecast_Capex_Input!CB$12:CB$286,$Z85)
*(INDEX(Forecast_Capex_Input!$H$12:$H$286,$Z85)=Repex),0)
*$DV85</f>
        <v>0</v>
      </c>
      <c r="ED85" s="43" cm="1">
        <f t="array" aca="1" ref="ED85" ca="1">IFERROR(INDEX(Forecast_Capex_Input!CC$12:CC$286,$Z85)
*(INDEX(Forecast_Capex_Input!$H$12:$H$286,$Z85)=Repex),0)
*$DV85</f>
        <v>0</v>
      </c>
      <c r="EF85" s="86" t="str">
        <f t="shared" si="16"/>
        <v>N/A</v>
      </c>
      <c r="EG85" s="28" t="str">
        <f>IFERROR(RANK(EF85,EF$11:EF$1010,0)+COUNTIF(EF$11:EF85,EF85)-1,NA)</f>
        <v>N/A</v>
      </c>
    </row>
    <row r="86" spans="3:137" x14ac:dyDescent="0.2">
      <c r="C86" s="28">
        <f t="shared" si="17"/>
        <v>76</v>
      </c>
      <c r="D86" s="9" t="str" cm="1">
        <f t="array" ref="D86">IFERROR(INDEX(Forecast_Capex_Input!$D$12:$D$286,$Z86),NA)</f>
        <v>Line 8C/8J Refurbishment</v>
      </c>
      <c r="E86" s="24" t="b" cm="1">
        <f t="array" ref="E86">IF($Z86=NA,NA,INDEX(Forecast_Capex_Input!$E$12:$E$286,$Z86))</f>
        <v>1</v>
      </c>
      <c r="F86" s="9" t="str" cm="1">
        <f t="array" aca="1" ref="F86" ca="1">IFERROR(INDEX(General!$E$25:$E$26,$AA86),NA)</f>
        <v>Non-Labour</v>
      </c>
      <c r="G86" s="9" t="str" cm="1">
        <f t="array" aca="1" ref="G86" ca="1">IFERROR(INDEX(Forecast_Capex_Input!$AI$11:$BB$11,$AC86),NA)</f>
        <v>Transmission Lines</v>
      </c>
      <c r="H86" s="50" cm="1">
        <f t="array" aca="1" ref="H86" ca="1">IFERROR(INDEX(Forecast_Capex_Input!$AI$12:$BB$286,$Z86,$AC86),NA)</f>
        <v>1</v>
      </c>
      <c r="I86" s="150" t="str" cm="1">
        <f t="array" ref="I86">IFERROR(INDEX(Forecast_Capex_Input!$F$12:$F$286,$Z86),NA)</f>
        <v>Replacement Expenditure</v>
      </c>
      <c r="J86" s="150" t="str" cm="1">
        <f t="array" ref="J86">IFERROR(INDEX(Forecast_Capex_Input!G$12:G$286,$Z86),NA)</f>
        <v>Transmission Lines</v>
      </c>
      <c r="K86" s="150" t="str" cm="1">
        <f t="array" ref="K86">IFERROR(INDEX(Forecast_Capex_Input!H$12:H$286,$Z86),NA)</f>
        <v>Repex</v>
      </c>
      <c r="L86" s="150" t="str" cm="1">
        <f t="array" ref="L86">IFERROR(INDEX(Forecast_Capex_Input!I$12:I$286,$Z86),NA)</f>
        <v>N/A</v>
      </c>
      <c r="M86" s="150" t="str" cm="1">
        <f t="array" ref="M86">IFERROR(INDEX(Forecast_Capex_Input!J$12:J$286,$Z86),NA)</f>
        <v>N/A</v>
      </c>
      <c r="N86" s="150" t="str" cm="1">
        <f t="array" ref="N86">IFERROR(INDEX(Forecast_Capex_Input!K$12:K$286,$Z86),NA)</f>
        <v>TL - Insulators</v>
      </c>
      <c r="O86" s="150" t="str" cm="1">
        <f t="array" ref="O86">IFERROR(INDEX(Forecast_Capex_Input!L$12:L$286,$Z86),NA)</f>
        <v>TL - Safe and Reliable Network</v>
      </c>
      <c r="P86" s="150" t="str" cm="1">
        <f t="array" ref="P86">IFERROR(INDEX(Forecast_Capex_Input!M$12:M$286,$Z86),NA)</f>
        <v>N/A</v>
      </c>
      <c r="Q86" s="24" t="str" cm="1">
        <f t="array" ref="Q86">IFERROR(INDEX(Forecast_Capex_Input!N$12:N$286,$Z86),NA)</f>
        <v>No</v>
      </c>
      <c r="R86" s="190" cm="1">
        <f t="array" ref="R86">IFERROR(INDEX(Forecast_Capex_Input!O$12:O$286,$Z86),0)</f>
        <v>0</v>
      </c>
      <c r="S86" s="24" t="str" cm="1">
        <f t="array" ref="S86">IFERROR(INDEX(Forecast_Capex_Input!P$12:P$286,$Z86),0)</f>
        <v>Safety security &amp; reliability</v>
      </c>
      <c r="T86" s="150" t="str" cm="1">
        <f t="array" aca="1" ref="T86" ca="1">IFERROR(INDEX(General!$K$91:$K$110,$AC86),NA)</f>
        <v>Transmission Lines (2018 onwards)</v>
      </c>
      <c r="U86" s="43" cm="1">
        <f t="array" aca="1" ref="U86" ca="1">IFERROR(
IF($F86=General!$E$25,INDEX(Forecast_Capex_Input!S$12:S$286,$Z86),
INDEX(Forecast_Capex_Input!T$12:T$286,$Z86)),0)</f>
        <v>0.87400786984281564</v>
      </c>
      <c r="V86" s="82" t="b">
        <f>IFERROR(INDEX(Overheads!$T$19:$T$26,MATCH($I86,Overheads!$E$19:$E$26,0)),FALSE)</f>
        <v>1</v>
      </c>
      <c r="W86" s="209" t="str" cm="1">
        <f t="array" ref="W86">IFERROR(
INDEX(Forecast_Capex_Input!CN$12:CN$286,$Z86),0)</f>
        <v>FY22</v>
      </c>
      <c r="X86" s="209">
        <f>IFERROR(
MATCH($W86,General!$L$39:$S$39,0),1)</f>
        <v>2</v>
      </c>
      <c r="Z86" s="28">
        <f>IFERROR(
IF(MATCH($C86,Forecast_Capex_Input!$CI$12:$CI$286,1)+1&gt;MAX(Forecast_Capex_Input!$C$12:$C$286),NA,
MATCH($C86,Forecast_Capex_Input!$CI$12:$CI$286,1)+1),1)</f>
        <v>35</v>
      </c>
      <c r="AA86" s="28" cm="1">
        <f t="array" aca="1" ref="AA86" ca="1">IFERROR(
IF(Z85&lt;&gt;Z86,1,
IF(COUNTIF(OFFSET(AA85,0,0,-INDEX(Forecast_Capex_Input!$CG$12:$CG$286,$Z86)),AA85)=INDEX(Forecast_Capex_Input!$CG$12:$CG$286,$Z86),AA85+1,AA85)),NA)</f>
        <v>2</v>
      </c>
      <c r="AB86" s="28" cm="1">
        <f t="array" ref="AB86">IFERROR($C86-IF($Z86=1,1,INDEX(Forecast_Capex_Input!$CI$12:$CI$286,$Z86-1))+1,NA)</f>
        <v>2</v>
      </c>
      <c r="AC86" s="28" cm="1">
        <f t="array" aca="1" ref="AC86" ca="1">IFERROR(IF(AA86=1,
INDEX(Forecast_Capex_Input!$AI$10:$BB$10,SMALL(IF(INDEX(Forecast_Capex_Input!$AI$12:$BB$286,$Z86,0)&gt;0,COLUMN(Forecast_Capex_Input!$AI$10:$BB$10)-COLUMN(Forecast_Capex_Input!$AI$12)+1),ROWS(OFFSET(AC85,0,0,-$AB86)))),
OFFSET(AC85,-INDEX(Forecast_Capex_Input!$CG$12:$CG$286,$Z86)+1,0)),NA)</f>
        <v>1</v>
      </c>
      <c r="AD86" s="28">
        <f t="shared" ca="1" si="14"/>
        <v>2</v>
      </c>
      <c r="AE86" s="82" t="b">
        <f t="shared" si="18"/>
        <v>0</v>
      </c>
      <c r="AF86" s="78" t="b">
        <v>0</v>
      </c>
      <c r="AG86" s="82" t="b">
        <f t="shared" si="15"/>
        <v>1</v>
      </c>
      <c r="AI86" s="55">
        <v>8.2132803111293146E-2</v>
      </c>
      <c r="AJ86" s="55">
        <v>0.48750091244582028</v>
      </c>
      <c r="AK86" s="55">
        <v>6.8631989022251174</v>
      </c>
      <c r="AL86" s="55">
        <v>0</v>
      </c>
      <c r="AM86" s="55">
        <v>0</v>
      </c>
      <c r="AN86" s="135">
        <v>7.432832617782231</v>
      </c>
      <c r="AP86" s="55">
        <v>8.2132803111293146E-2</v>
      </c>
      <c r="AQ86" s="55">
        <v>0.48750091244582028</v>
      </c>
      <c r="AR86" s="55">
        <v>6.8631989022251174</v>
      </c>
      <c r="AS86" s="55">
        <v>0</v>
      </c>
      <c r="AT86" s="55">
        <v>0</v>
      </c>
      <c r="AU86" s="135">
        <v>7.432832617782231</v>
      </c>
      <c r="AW86" s="55">
        <v>9.9012251243239483E-3</v>
      </c>
      <c r="AX86" s="55">
        <v>5.5079303543630061E-2</v>
      </c>
      <c r="AY86" s="55">
        <v>0.95201445988369338</v>
      </c>
      <c r="AZ86" s="55">
        <v>0</v>
      </c>
      <c r="BA86" s="55">
        <v>0</v>
      </c>
      <c r="BB86" s="135">
        <v>1.0169949885516474</v>
      </c>
      <c r="BD86" s="55">
        <v>1.9278763759933736E-3</v>
      </c>
      <c r="BE86" s="55">
        <v>1.0796485684523113E-2</v>
      </c>
      <c r="BF86" s="55">
        <v>0.18253294098673298</v>
      </c>
      <c r="BG86" s="55">
        <v>0</v>
      </c>
      <c r="BH86" s="55">
        <v>0</v>
      </c>
      <c r="BI86" s="135">
        <v>0.19525730304724948</v>
      </c>
      <c r="BK86" s="55">
        <v>9.3961904611610469E-2</v>
      </c>
      <c r="BL86" s="55">
        <v>0.55337670167397346</v>
      </c>
      <c r="BM86" s="55">
        <v>7.9977463030955436</v>
      </c>
      <c r="BN86" s="55">
        <v>0</v>
      </c>
      <c r="BO86" s="55">
        <v>0</v>
      </c>
      <c r="BP86" s="135">
        <v>8.6450849093811275</v>
      </c>
      <c r="BR86" s="147">
        <v>0</v>
      </c>
      <c r="BS86" s="147">
        <v>0</v>
      </c>
      <c r="BT86" s="147">
        <v>1</v>
      </c>
      <c r="BU86" s="147">
        <v>0</v>
      </c>
      <c r="BV86" s="147">
        <v>0</v>
      </c>
      <c r="BX86" s="55">
        <v>0</v>
      </c>
      <c r="BY86" s="55">
        <v>0</v>
      </c>
      <c r="BZ86" s="55">
        <v>7.432832617782231</v>
      </c>
      <c r="CA86" s="55">
        <v>0</v>
      </c>
      <c r="CB86" s="55">
        <v>0</v>
      </c>
      <c r="CC86" s="135">
        <v>7.432832617782231</v>
      </c>
      <c r="CE86" s="55">
        <v>0</v>
      </c>
      <c r="CF86" s="55">
        <v>0</v>
      </c>
      <c r="CG86" s="55">
        <v>7.432832617782231</v>
      </c>
      <c r="CH86" s="55">
        <v>0</v>
      </c>
      <c r="CI86" s="55">
        <v>0</v>
      </c>
      <c r="CJ86" s="135">
        <v>7.432832617782231</v>
      </c>
      <c r="CL86" s="55">
        <v>0</v>
      </c>
      <c r="CM86" s="55">
        <v>0</v>
      </c>
      <c r="CN86" s="55">
        <v>1.0169949885516474</v>
      </c>
      <c r="CO86" s="55">
        <v>0</v>
      </c>
      <c r="CP86" s="55">
        <v>0</v>
      </c>
      <c r="CQ86" s="135">
        <v>1.0169949885516474</v>
      </c>
      <c r="CS86" s="67">
        <v>0</v>
      </c>
      <c r="CT86" s="67">
        <v>0</v>
      </c>
      <c r="CU86" s="67">
        <v>0.19525730304724948</v>
      </c>
      <c r="CV86" s="67">
        <v>0</v>
      </c>
      <c r="CW86" s="67">
        <v>0</v>
      </c>
      <c r="CX86" s="135">
        <v>0.19525730304724948</v>
      </c>
      <c r="CZ86" s="55">
        <v>0</v>
      </c>
      <c r="DA86" s="55">
        <v>0</v>
      </c>
      <c r="DB86" s="55">
        <v>8.6450849093811275</v>
      </c>
      <c r="DC86" s="55">
        <v>0</v>
      </c>
      <c r="DD86" s="55">
        <v>0</v>
      </c>
      <c r="DE86" s="135">
        <v>8.6450849093811275</v>
      </c>
      <c r="DG86" s="43" t="b" cm="1">
        <f t="array" aca="1" ref="DG86" ca="1">OR($G86=Forecast_Capex_Input!$BF$8:$BF$10)</f>
        <v>1</v>
      </c>
      <c r="DH86" s="43" cm="1">
        <f t="array" aca="1" ref="DH86" ca="1">IFERROR(INDEX(Forecast_Capex_Input!BG$12:BG$286,$Z86)
*(INDEX(Forecast_Capex_Input!$H$12:$H$286,$Z86)=Repex),0)
*$DG86</f>
        <v>0</v>
      </c>
      <c r="DI86" s="43" cm="1">
        <f t="array" aca="1" ref="DI86" ca="1">IFERROR(INDEX(Forecast_Capex_Input!BH$12:BH$286,$Z86)
*(INDEX(Forecast_Capex_Input!$H$12:$H$286,$Z86)=Repex),0)
*$DG86</f>
        <v>2.0927634178160799E-2</v>
      </c>
      <c r="DJ86" s="43" cm="1">
        <f t="array" aca="1" ref="DJ86" ca="1">IFERROR(INDEX(Forecast_Capex_Input!BI$12:BI$286,$Z86)
*(INDEX(Forecast_Capex_Input!$H$12:$H$286,$Z86)=Repex),0)
*$DG86</f>
        <v>0.91562569142901906</v>
      </c>
      <c r="DK86" s="43" cm="1">
        <f t="array" aca="1" ref="DK86" ca="1">IFERROR(INDEX(Forecast_Capex_Input!BJ$12:BJ$286,$Z86)
*(INDEX(Forecast_Capex_Input!$H$12:$H$286,$Z86)=Repex),0)
*$DG86</f>
        <v>6.3446674392820118E-2</v>
      </c>
      <c r="DL86" s="43" cm="1">
        <f t="array" aca="1" ref="DL86" ca="1">IFERROR(INDEX(Forecast_Capex_Input!BK$12:BK$286,$Z86)
*(INDEX(Forecast_Capex_Input!$H$12:$H$286,$Z86)=Repex),0)
*$DG86</f>
        <v>0</v>
      </c>
      <c r="DM86" s="43" cm="1">
        <f t="array" aca="1" ref="DM86" ca="1">IFERROR(INDEX(Forecast_Capex_Input!BL$12:BL$286,$Z86)
*(INDEX(Forecast_Capex_Input!$H$12:$H$286,$Z86)=Repex),0)
*$DG86</f>
        <v>0</v>
      </c>
      <c r="DO86" s="43" t="b" cm="1">
        <f t="array" aca="1" ref="DO86" ca="1">OR($G86=Forecast_Capex_Input!$BN$8:$BN$9)</f>
        <v>0</v>
      </c>
      <c r="DP86" s="43" cm="1">
        <f t="array" aca="1" ref="DP86" ca="1">IFERROR(INDEX(Forecast_Capex_Input!BO$12:BO$286,$Z86)
*(INDEX(Forecast_Capex_Input!$H$12:$H$286,$Z86)=Repex),0)
*$DO86</f>
        <v>0</v>
      </c>
      <c r="DQ86" s="43" cm="1">
        <f t="array" aca="1" ref="DQ86" ca="1">IFERROR(INDEX(Forecast_Capex_Input!BP$12:BP$286,$Z86)
*(INDEX(Forecast_Capex_Input!$H$12:$H$286,$Z86)=Repex),0)
*$DO86</f>
        <v>0</v>
      </c>
      <c r="DR86" s="43" cm="1">
        <f t="array" aca="1" ref="DR86" ca="1">IFERROR(INDEX(Forecast_Capex_Input!BQ$12:BQ$286,$Z86)
*(INDEX(Forecast_Capex_Input!$H$12:$H$286,$Z86)=Repex),0)
*$DO86</f>
        <v>0</v>
      </c>
      <c r="DS86" s="43" cm="1">
        <f t="array" aca="1" ref="DS86" ca="1">IFERROR(INDEX(Forecast_Capex_Input!BR$12:BR$286,$Z86)
*(INDEX(Forecast_Capex_Input!$H$12:$H$286,$Z86)=Repex),0)
*$DO86</f>
        <v>0</v>
      </c>
      <c r="DT86" s="43" cm="1">
        <f t="array" aca="1" ref="DT86" ca="1">IFERROR(INDEX(Forecast_Capex_Input!BS$12:BS$286,$Z86)
*(INDEX(Forecast_Capex_Input!$H$12:$H$286,$Z86)=Repex),0)
*$DO86</f>
        <v>0</v>
      </c>
      <c r="DV86" s="43" t="b" cm="1">
        <f t="array" aca="1" ref="DV86" ca="1">OR($G86=Forecast_Capex_Input!$BU$8:$BU$10)</f>
        <v>0</v>
      </c>
      <c r="DW86" s="43" cm="1">
        <f t="array" aca="1" ref="DW86" ca="1">IFERROR(INDEX(Forecast_Capex_Input!BV$12:BV$286,$Z86)
*(INDEX(Forecast_Capex_Input!$H$12:$H$286,$Z86)=Repex),0)
*$DV86</f>
        <v>0</v>
      </c>
      <c r="DX86" s="43" cm="1">
        <f t="array" aca="1" ref="DX86" ca="1">IFERROR(INDEX(Forecast_Capex_Input!BW$12:BW$286,$Z86)
*(INDEX(Forecast_Capex_Input!$H$12:$H$286,$Z86)=Repex),0)
*$DV86</f>
        <v>0</v>
      </c>
      <c r="DY86" s="43" cm="1">
        <f t="array" aca="1" ref="DY86" ca="1">IFERROR(INDEX(Forecast_Capex_Input!BX$12:BX$286,$Z86)
*(INDEX(Forecast_Capex_Input!$H$12:$H$286,$Z86)=Repex),0)
*$DV86</f>
        <v>0</v>
      </c>
      <c r="DZ86" s="43" cm="1">
        <f t="array" aca="1" ref="DZ86" ca="1">IFERROR(INDEX(Forecast_Capex_Input!BY$12:BY$286,$Z86)
*(INDEX(Forecast_Capex_Input!$H$12:$H$286,$Z86)=Repex),0)
*$DV86</f>
        <v>0</v>
      </c>
      <c r="EA86" s="43" cm="1">
        <f t="array" aca="1" ref="EA86" ca="1">IFERROR(INDEX(Forecast_Capex_Input!BZ$12:BZ$286,$Z86)
*(INDEX(Forecast_Capex_Input!$H$12:$H$286,$Z86)=Repex),0)
*$DV86</f>
        <v>0</v>
      </c>
      <c r="EB86" s="43" cm="1">
        <f t="array" aca="1" ref="EB86" ca="1">IFERROR(INDEX(Forecast_Capex_Input!CA$12:CA$286,$Z86)
*(INDEX(Forecast_Capex_Input!$H$12:$H$286,$Z86)=Repex),0)
*$DV86</f>
        <v>0</v>
      </c>
      <c r="EC86" s="43" cm="1">
        <f t="array" aca="1" ref="EC86" ca="1">IFERROR(INDEX(Forecast_Capex_Input!CB$12:CB$286,$Z86)
*(INDEX(Forecast_Capex_Input!$H$12:$H$286,$Z86)=Repex),0)
*$DV86</f>
        <v>0</v>
      </c>
      <c r="ED86" s="43" cm="1">
        <f t="array" aca="1" ref="ED86" ca="1">IFERROR(INDEX(Forecast_Capex_Input!CC$12:CC$286,$Z86)
*(INDEX(Forecast_Capex_Input!$H$12:$H$286,$Z86)=Repex),0)
*$DV86</f>
        <v>0</v>
      </c>
      <c r="EF86" s="86" t="str">
        <f t="shared" si="16"/>
        <v>N/A</v>
      </c>
      <c r="EG86" s="28" t="str">
        <f>IFERROR(RANK(EF86,EF$11:EF$1010,0)+COUNTIF(EF$11:EF86,EF86)-1,NA)</f>
        <v>N/A</v>
      </c>
    </row>
    <row r="87" spans="3:137" x14ac:dyDescent="0.2">
      <c r="C87" s="28">
        <f t="shared" si="17"/>
        <v>77</v>
      </c>
      <c r="D87" s="9" t="str" cm="1">
        <f t="array" ref="D87">IFERROR(INDEX(Forecast_Capex_Input!$D$12:$D$286,$Z87),NA)</f>
        <v>Line 8L/8M Refurbishment</v>
      </c>
      <c r="E87" s="24" t="b" cm="1">
        <f t="array" ref="E87">IF($Z87=NA,NA,INDEX(Forecast_Capex_Input!$E$12:$E$286,$Z87))</f>
        <v>1</v>
      </c>
      <c r="F87" s="9" t="str" cm="1">
        <f t="array" aca="1" ref="F87" ca="1">IFERROR(INDEX(General!$E$25:$E$26,$AA87),NA)</f>
        <v>Labour</v>
      </c>
      <c r="G87" s="9" t="str" cm="1">
        <f t="array" aca="1" ref="G87" ca="1">IFERROR(INDEX(Forecast_Capex_Input!$AI$11:$BB$11,$AC87),NA)</f>
        <v>Transmission Lines</v>
      </c>
      <c r="H87" s="50" cm="1">
        <f t="array" aca="1" ref="H87" ca="1">IFERROR(INDEX(Forecast_Capex_Input!$AI$12:$BB$286,$Z87,$AC87),NA)</f>
        <v>1</v>
      </c>
      <c r="I87" s="150" t="str" cm="1">
        <f t="array" ref="I87">IFERROR(INDEX(Forecast_Capex_Input!$F$12:$F$286,$Z87),NA)</f>
        <v>Replacement Expenditure</v>
      </c>
      <c r="J87" s="150" t="str" cm="1">
        <f t="array" ref="J87">IFERROR(INDEX(Forecast_Capex_Input!G$12:G$286,$Z87),NA)</f>
        <v>Transmission Lines</v>
      </c>
      <c r="K87" s="150" t="str" cm="1">
        <f t="array" ref="K87">IFERROR(INDEX(Forecast_Capex_Input!H$12:H$286,$Z87),NA)</f>
        <v>Repex</v>
      </c>
      <c r="L87" s="150" t="str" cm="1">
        <f t="array" ref="L87">IFERROR(INDEX(Forecast_Capex_Input!I$12:I$286,$Z87),NA)</f>
        <v>N/A</v>
      </c>
      <c r="M87" s="150" t="str" cm="1">
        <f t="array" ref="M87">IFERROR(INDEX(Forecast_Capex_Input!J$12:J$286,$Z87),NA)</f>
        <v>N/A</v>
      </c>
      <c r="N87" s="150" t="str" cm="1">
        <f t="array" ref="N87">IFERROR(INDEX(Forecast_Capex_Input!K$12:K$286,$Z87),NA)</f>
        <v>TL - Insulators</v>
      </c>
      <c r="O87" s="150" t="str" cm="1">
        <f t="array" ref="O87">IFERROR(INDEX(Forecast_Capex_Input!L$12:L$286,$Z87),NA)</f>
        <v>TL - Safe and Reliable Network</v>
      </c>
      <c r="P87" s="150" t="str" cm="1">
        <f t="array" ref="P87">IFERROR(INDEX(Forecast_Capex_Input!M$12:M$286,$Z87),NA)</f>
        <v>N/A</v>
      </c>
      <c r="Q87" s="24" t="str" cm="1">
        <f t="array" ref="Q87">IFERROR(INDEX(Forecast_Capex_Input!N$12:N$286,$Z87),NA)</f>
        <v>No</v>
      </c>
      <c r="R87" s="190" cm="1">
        <f t="array" ref="R87">IFERROR(INDEX(Forecast_Capex_Input!O$12:O$286,$Z87),0)</f>
        <v>0</v>
      </c>
      <c r="S87" s="24" t="str" cm="1">
        <f t="array" ref="S87">IFERROR(INDEX(Forecast_Capex_Input!P$12:P$286,$Z87),0)</f>
        <v>Safety security &amp; reliability</v>
      </c>
      <c r="T87" s="150" t="str" cm="1">
        <f t="array" aca="1" ref="T87" ca="1">IFERROR(INDEX(General!$K$91:$K$110,$AC87),NA)</f>
        <v>Transmission Lines (2018 onwards)</v>
      </c>
      <c r="U87" s="43" cm="1">
        <f t="array" aca="1" ref="U87" ca="1">IFERROR(
IF($F87=General!$E$25,INDEX(Forecast_Capex_Input!S$12:S$286,$Z87),
INDEX(Forecast_Capex_Input!T$12:T$286,$Z87)),0)</f>
        <v>0.12461533252798956</v>
      </c>
      <c r="V87" s="82" t="b">
        <f>IFERROR(INDEX(Overheads!$T$19:$T$26,MATCH($I87,Overheads!$E$19:$E$26,0)),FALSE)</f>
        <v>1</v>
      </c>
      <c r="W87" s="209" t="str" cm="1">
        <f t="array" ref="W87">IFERROR(
INDEX(Forecast_Capex_Input!CN$12:CN$286,$Z87),0)</f>
        <v>FY22</v>
      </c>
      <c r="X87" s="209">
        <f>IFERROR(
MATCH($W87,General!$L$39:$S$39,0),1)</f>
        <v>2</v>
      </c>
      <c r="Z87" s="28">
        <f>IFERROR(
IF(MATCH($C87,Forecast_Capex_Input!$CI$12:$CI$286,1)+1&gt;MAX(Forecast_Capex_Input!$C$12:$C$286),NA,
MATCH($C87,Forecast_Capex_Input!$CI$12:$CI$286,1)+1),1)</f>
        <v>36</v>
      </c>
      <c r="AA87" s="28" cm="1">
        <f t="array" aca="1" ref="AA87" ca="1">IFERROR(
IF(Z86&lt;&gt;Z87,1,
IF(COUNTIF(OFFSET(AA86,0,0,-INDEX(Forecast_Capex_Input!$CG$12:$CG$286,$Z87)),AA86)=INDEX(Forecast_Capex_Input!$CG$12:$CG$286,$Z87),AA86+1,AA86)),NA)</f>
        <v>1</v>
      </c>
      <c r="AB87" s="28" cm="1">
        <f t="array" ref="AB87">IFERROR($C87-IF($Z87=1,1,INDEX(Forecast_Capex_Input!$CI$12:$CI$286,$Z87-1))+1,NA)</f>
        <v>1</v>
      </c>
      <c r="AC87" s="28" cm="1">
        <f t="array" aca="1" ref="AC87" ca="1">IFERROR(IF(AA87=1,
INDEX(Forecast_Capex_Input!$AI$10:$BB$10,SMALL(IF(INDEX(Forecast_Capex_Input!$AI$12:$BB$286,$Z87,0)&gt;0,COLUMN(Forecast_Capex_Input!$AI$10:$BB$10)-COLUMN(Forecast_Capex_Input!$AI$12)+1),ROWS(OFFSET(AC86,0,0,-$AB87)))),
OFFSET(AC86,-INDEX(Forecast_Capex_Input!$CG$12:$CG$286,$Z87)+1,0)),NA)</f>
        <v>1</v>
      </c>
      <c r="AD87" s="28">
        <f t="shared" ca="1" si="14"/>
        <v>1</v>
      </c>
      <c r="AE87" s="82" t="b">
        <f t="shared" si="18"/>
        <v>0</v>
      </c>
      <c r="AF87" s="78" t="b">
        <v>0</v>
      </c>
      <c r="AG87" s="82" t="b">
        <f t="shared" si="15"/>
        <v>1</v>
      </c>
      <c r="AI87" s="55">
        <v>0</v>
      </c>
      <c r="AJ87" s="55">
        <v>0</v>
      </c>
      <c r="AK87" s="55">
        <v>0</v>
      </c>
      <c r="AL87" s="55">
        <v>0</v>
      </c>
      <c r="AM87" s="55">
        <v>1.0435933518216532E-2</v>
      </c>
      <c r="AN87" s="135">
        <v>1.0435933518216532E-2</v>
      </c>
      <c r="AP87" s="55">
        <v>0</v>
      </c>
      <c r="AQ87" s="55">
        <v>0</v>
      </c>
      <c r="AR87" s="55">
        <v>0</v>
      </c>
      <c r="AS87" s="55">
        <v>0</v>
      </c>
      <c r="AT87" s="55">
        <v>1.0439837871458715E-2</v>
      </c>
      <c r="AU87" s="135">
        <v>1.0439837871458715E-2</v>
      </c>
      <c r="AW87" s="55">
        <v>0</v>
      </c>
      <c r="AX87" s="55">
        <v>0</v>
      </c>
      <c r="AY87" s="55">
        <v>0</v>
      </c>
      <c r="AZ87" s="55">
        <v>0</v>
      </c>
      <c r="BA87" s="55">
        <v>1.3001700339576525E-3</v>
      </c>
      <c r="BB87" s="135">
        <v>1.3001700339576525E-3</v>
      </c>
      <c r="BD87" s="55">
        <v>0</v>
      </c>
      <c r="BE87" s="55">
        <v>0</v>
      </c>
      <c r="BF87" s="55">
        <v>0</v>
      </c>
      <c r="BG87" s="55">
        <v>0</v>
      </c>
      <c r="BH87" s="55">
        <v>2.5182582664412415E-4</v>
      </c>
      <c r="BI87" s="135">
        <v>2.5182582664412415E-4</v>
      </c>
      <c r="BK87" s="55">
        <v>0</v>
      </c>
      <c r="BL87" s="55">
        <v>0</v>
      </c>
      <c r="BM87" s="55">
        <v>0</v>
      </c>
      <c r="BN87" s="55">
        <v>0</v>
      </c>
      <c r="BO87" s="55">
        <v>1.1991833732060491E-2</v>
      </c>
      <c r="BP87" s="135">
        <v>1.1991833732060491E-2</v>
      </c>
      <c r="BR87" s="147">
        <v>0</v>
      </c>
      <c r="BS87" s="147">
        <v>0</v>
      </c>
      <c r="BT87" s="147">
        <v>0</v>
      </c>
      <c r="BU87" s="147">
        <v>0</v>
      </c>
      <c r="BV87" s="147">
        <v>0</v>
      </c>
      <c r="BX87" s="55">
        <v>0</v>
      </c>
      <c r="BY87" s="55">
        <v>0</v>
      </c>
      <c r="BZ87" s="55">
        <v>0</v>
      </c>
      <c r="CA87" s="55">
        <v>0</v>
      </c>
      <c r="CB87" s="55">
        <v>0</v>
      </c>
      <c r="CC87" s="135">
        <v>0</v>
      </c>
      <c r="CE87" s="55">
        <v>0</v>
      </c>
      <c r="CF87" s="55">
        <v>0</v>
      </c>
      <c r="CG87" s="55">
        <v>0</v>
      </c>
      <c r="CH87" s="55">
        <v>0</v>
      </c>
      <c r="CI87" s="55">
        <v>0</v>
      </c>
      <c r="CJ87" s="135">
        <v>0</v>
      </c>
      <c r="CL87" s="55">
        <v>0</v>
      </c>
      <c r="CM87" s="55">
        <v>0</v>
      </c>
      <c r="CN87" s="55">
        <v>0</v>
      </c>
      <c r="CO87" s="55">
        <v>0</v>
      </c>
      <c r="CP87" s="55">
        <v>0</v>
      </c>
      <c r="CQ87" s="135">
        <v>0</v>
      </c>
      <c r="CS87" s="67">
        <v>0</v>
      </c>
      <c r="CT87" s="67">
        <v>0</v>
      </c>
      <c r="CU87" s="67">
        <v>0</v>
      </c>
      <c r="CV87" s="67">
        <v>0</v>
      </c>
      <c r="CW87" s="67">
        <v>0</v>
      </c>
      <c r="CX87" s="135">
        <v>0</v>
      </c>
      <c r="CZ87" s="55">
        <v>0</v>
      </c>
      <c r="DA87" s="55">
        <v>0</v>
      </c>
      <c r="DB87" s="55">
        <v>0</v>
      </c>
      <c r="DC87" s="55">
        <v>0</v>
      </c>
      <c r="DD87" s="55">
        <v>0</v>
      </c>
      <c r="DE87" s="135">
        <v>0</v>
      </c>
      <c r="DG87" s="43" t="b" cm="1">
        <f t="array" aca="1" ref="DG87" ca="1">OR($G87=Forecast_Capex_Input!$BF$8:$BF$10)</f>
        <v>1</v>
      </c>
      <c r="DH87" s="43" cm="1">
        <f t="array" aca="1" ref="DH87" ca="1">IFERROR(INDEX(Forecast_Capex_Input!BG$12:BG$286,$Z87)
*(INDEX(Forecast_Capex_Input!$H$12:$H$286,$Z87)=Repex),0)
*$DG87</f>
        <v>0</v>
      </c>
      <c r="DI87" s="43" cm="1">
        <f t="array" aca="1" ref="DI87" ca="1">IFERROR(INDEX(Forecast_Capex_Input!BH$12:BH$286,$Z87)
*(INDEX(Forecast_Capex_Input!$H$12:$H$286,$Z87)=Repex),0)
*$DG87</f>
        <v>4.2170365314319197E-2</v>
      </c>
      <c r="DJ87" s="43" cm="1">
        <f t="array" aca="1" ref="DJ87" ca="1">IFERROR(INDEX(Forecast_Capex_Input!BI$12:BI$286,$Z87)
*(INDEX(Forecast_Capex_Input!$H$12:$H$286,$Z87)=Repex),0)
*$DG87</f>
        <v>0.77513721851166562</v>
      </c>
      <c r="DK87" s="43" cm="1">
        <f t="array" aca="1" ref="DK87" ca="1">IFERROR(INDEX(Forecast_Capex_Input!BJ$12:BJ$286,$Z87)
*(INDEX(Forecast_Capex_Input!$H$12:$H$286,$Z87)=Repex),0)
*$DG87</f>
        <v>0.18269241617401505</v>
      </c>
      <c r="DL87" s="43" cm="1">
        <f t="array" aca="1" ref="DL87" ca="1">IFERROR(INDEX(Forecast_Capex_Input!BK$12:BK$286,$Z87)
*(INDEX(Forecast_Capex_Input!$H$12:$H$286,$Z87)=Repex),0)
*$DG87</f>
        <v>0</v>
      </c>
      <c r="DM87" s="43" cm="1">
        <f t="array" aca="1" ref="DM87" ca="1">IFERROR(INDEX(Forecast_Capex_Input!BL$12:BL$286,$Z87)
*(INDEX(Forecast_Capex_Input!$H$12:$H$286,$Z87)=Repex),0)
*$DG87</f>
        <v>0</v>
      </c>
      <c r="DO87" s="43" t="b" cm="1">
        <f t="array" aca="1" ref="DO87" ca="1">OR($G87=Forecast_Capex_Input!$BN$8:$BN$9)</f>
        <v>0</v>
      </c>
      <c r="DP87" s="43" cm="1">
        <f t="array" aca="1" ref="DP87" ca="1">IFERROR(INDEX(Forecast_Capex_Input!BO$12:BO$286,$Z87)
*(INDEX(Forecast_Capex_Input!$H$12:$H$286,$Z87)=Repex),0)
*$DO87</f>
        <v>0</v>
      </c>
      <c r="DQ87" s="43" cm="1">
        <f t="array" aca="1" ref="DQ87" ca="1">IFERROR(INDEX(Forecast_Capex_Input!BP$12:BP$286,$Z87)
*(INDEX(Forecast_Capex_Input!$H$12:$H$286,$Z87)=Repex),0)
*$DO87</f>
        <v>0</v>
      </c>
      <c r="DR87" s="43" cm="1">
        <f t="array" aca="1" ref="DR87" ca="1">IFERROR(INDEX(Forecast_Capex_Input!BQ$12:BQ$286,$Z87)
*(INDEX(Forecast_Capex_Input!$H$12:$H$286,$Z87)=Repex),0)
*$DO87</f>
        <v>0</v>
      </c>
      <c r="DS87" s="43" cm="1">
        <f t="array" aca="1" ref="DS87" ca="1">IFERROR(INDEX(Forecast_Capex_Input!BR$12:BR$286,$Z87)
*(INDEX(Forecast_Capex_Input!$H$12:$H$286,$Z87)=Repex),0)
*$DO87</f>
        <v>0</v>
      </c>
      <c r="DT87" s="43" cm="1">
        <f t="array" aca="1" ref="DT87" ca="1">IFERROR(INDEX(Forecast_Capex_Input!BS$12:BS$286,$Z87)
*(INDEX(Forecast_Capex_Input!$H$12:$H$286,$Z87)=Repex),0)
*$DO87</f>
        <v>0</v>
      </c>
      <c r="DV87" s="43" t="b" cm="1">
        <f t="array" aca="1" ref="DV87" ca="1">OR($G87=Forecast_Capex_Input!$BU$8:$BU$10)</f>
        <v>0</v>
      </c>
      <c r="DW87" s="43" cm="1">
        <f t="array" aca="1" ref="DW87" ca="1">IFERROR(INDEX(Forecast_Capex_Input!BV$12:BV$286,$Z87)
*(INDEX(Forecast_Capex_Input!$H$12:$H$286,$Z87)=Repex),0)
*$DV87</f>
        <v>0</v>
      </c>
      <c r="DX87" s="43" cm="1">
        <f t="array" aca="1" ref="DX87" ca="1">IFERROR(INDEX(Forecast_Capex_Input!BW$12:BW$286,$Z87)
*(INDEX(Forecast_Capex_Input!$H$12:$H$286,$Z87)=Repex),0)
*$DV87</f>
        <v>0</v>
      </c>
      <c r="DY87" s="43" cm="1">
        <f t="array" aca="1" ref="DY87" ca="1">IFERROR(INDEX(Forecast_Capex_Input!BX$12:BX$286,$Z87)
*(INDEX(Forecast_Capex_Input!$H$12:$H$286,$Z87)=Repex),0)
*$DV87</f>
        <v>0</v>
      </c>
      <c r="DZ87" s="43" cm="1">
        <f t="array" aca="1" ref="DZ87" ca="1">IFERROR(INDEX(Forecast_Capex_Input!BY$12:BY$286,$Z87)
*(INDEX(Forecast_Capex_Input!$H$12:$H$286,$Z87)=Repex),0)
*$DV87</f>
        <v>0</v>
      </c>
      <c r="EA87" s="43" cm="1">
        <f t="array" aca="1" ref="EA87" ca="1">IFERROR(INDEX(Forecast_Capex_Input!BZ$12:BZ$286,$Z87)
*(INDEX(Forecast_Capex_Input!$H$12:$H$286,$Z87)=Repex),0)
*$DV87</f>
        <v>0</v>
      </c>
      <c r="EB87" s="43" cm="1">
        <f t="array" aca="1" ref="EB87" ca="1">IFERROR(INDEX(Forecast_Capex_Input!CA$12:CA$286,$Z87)
*(INDEX(Forecast_Capex_Input!$H$12:$H$286,$Z87)=Repex),0)
*$DV87</f>
        <v>0</v>
      </c>
      <c r="EC87" s="43" cm="1">
        <f t="array" aca="1" ref="EC87" ca="1">IFERROR(INDEX(Forecast_Capex_Input!CB$12:CB$286,$Z87)
*(INDEX(Forecast_Capex_Input!$H$12:$H$286,$Z87)=Repex),0)
*$DV87</f>
        <v>0</v>
      </c>
      <c r="ED87" s="43" cm="1">
        <f t="array" aca="1" ref="ED87" ca="1">IFERROR(INDEX(Forecast_Capex_Input!CC$12:CC$286,$Z87)
*(INDEX(Forecast_Capex_Input!$H$12:$H$286,$Z87)=Repex),0)
*$DV87</f>
        <v>0</v>
      </c>
      <c r="EF87" s="86" t="str">
        <f t="shared" si="16"/>
        <v>N/A</v>
      </c>
      <c r="EG87" s="28" t="str">
        <f>IFERROR(RANK(EF87,EF$11:EF$1010,0)+COUNTIF(EF$11:EF87,EF87)-1,NA)</f>
        <v>N/A</v>
      </c>
    </row>
    <row r="88" spans="3:137" x14ac:dyDescent="0.2">
      <c r="C88" s="28">
        <f t="shared" si="17"/>
        <v>78</v>
      </c>
      <c r="D88" s="9" t="str" cm="1">
        <f t="array" ref="D88">IFERROR(INDEX(Forecast_Capex_Input!$D$12:$D$286,$Z88),NA)</f>
        <v>Line 8L/8M Refurbishment</v>
      </c>
      <c r="E88" s="24" t="b" cm="1">
        <f t="array" ref="E88">IF($Z88=NA,NA,INDEX(Forecast_Capex_Input!$E$12:$E$286,$Z88))</f>
        <v>1</v>
      </c>
      <c r="F88" s="9" t="str" cm="1">
        <f t="array" aca="1" ref="F88" ca="1">IFERROR(INDEX(General!$E$25:$E$26,$AA88),NA)</f>
        <v>Non-Labour</v>
      </c>
      <c r="G88" s="9" t="str" cm="1">
        <f t="array" aca="1" ref="G88" ca="1">IFERROR(INDEX(Forecast_Capex_Input!$AI$11:$BB$11,$AC88),NA)</f>
        <v>Transmission Lines</v>
      </c>
      <c r="H88" s="50" cm="1">
        <f t="array" aca="1" ref="H88" ca="1">IFERROR(INDEX(Forecast_Capex_Input!$AI$12:$BB$286,$Z88,$AC88),NA)</f>
        <v>1</v>
      </c>
      <c r="I88" s="150" t="str" cm="1">
        <f t="array" ref="I88">IFERROR(INDEX(Forecast_Capex_Input!$F$12:$F$286,$Z88),NA)</f>
        <v>Replacement Expenditure</v>
      </c>
      <c r="J88" s="150" t="str" cm="1">
        <f t="array" ref="J88">IFERROR(INDEX(Forecast_Capex_Input!G$12:G$286,$Z88),NA)</f>
        <v>Transmission Lines</v>
      </c>
      <c r="K88" s="150" t="str" cm="1">
        <f t="array" ref="K88">IFERROR(INDEX(Forecast_Capex_Input!H$12:H$286,$Z88),NA)</f>
        <v>Repex</v>
      </c>
      <c r="L88" s="150" t="str" cm="1">
        <f t="array" ref="L88">IFERROR(INDEX(Forecast_Capex_Input!I$12:I$286,$Z88),NA)</f>
        <v>N/A</v>
      </c>
      <c r="M88" s="150" t="str" cm="1">
        <f t="array" ref="M88">IFERROR(INDEX(Forecast_Capex_Input!J$12:J$286,$Z88),NA)</f>
        <v>N/A</v>
      </c>
      <c r="N88" s="150" t="str" cm="1">
        <f t="array" ref="N88">IFERROR(INDEX(Forecast_Capex_Input!K$12:K$286,$Z88),NA)</f>
        <v>TL - Insulators</v>
      </c>
      <c r="O88" s="150" t="str" cm="1">
        <f t="array" ref="O88">IFERROR(INDEX(Forecast_Capex_Input!L$12:L$286,$Z88),NA)</f>
        <v>TL - Safe and Reliable Network</v>
      </c>
      <c r="P88" s="150" t="str" cm="1">
        <f t="array" ref="P88">IFERROR(INDEX(Forecast_Capex_Input!M$12:M$286,$Z88),NA)</f>
        <v>N/A</v>
      </c>
      <c r="Q88" s="24" t="str" cm="1">
        <f t="array" ref="Q88">IFERROR(INDEX(Forecast_Capex_Input!N$12:N$286,$Z88),NA)</f>
        <v>No</v>
      </c>
      <c r="R88" s="190" cm="1">
        <f t="array" ref="R88">IFERROR(INDEX(Forecast_Capex_Input!O$12:O$286,$Z88),0)</f>
        <v>0</v>
      </c>
      <c r="S88" s="24" t="str" cm="1">
        <f t="array" ref="S88">IFERROR(INDEX(Forecast_Capex_Input!P$12:P$286,$Z88),0)</f>
        <v>Safety security &amp; reliability</v>
      </c>
      <c r="T88" s="150" t="str" cm="1">
        <f t="array" aca="1" ref="T88" ca="1">IFERROR(INDEX(General!$K$91:$K$110,$AC88),NA)</f>
        <v>Transmission Lines (2018 onwards)</v>
      </c>
      <c r="U88" s="43" cm="1">
        <f t="array" aca="1" ref="U88" ca="1">IFERROR(
IF($F88=General!$E$25,INDEX(Forecast_Capex_Input!S$12:S$286,$Z88),
INDEX(Forecast_Capex_Input!T$12:T$286,$Z88)),0)</f>
        <v>0.87538466747201049</v>
      </c>
      <c r="V88" s="82" t="b">
        <f>IFERROR(INDEX(Overheads!$T$19:$T$26,MATCH($I88,Overheads!$E$19:$E$26,0)),FALSE)</f>
        <v>1</v>
      </c>
      <c r="W88" s="209" t="str" cm="1">
        <f t="array" ref="W88">IFERROR(
INDEX(Forecast_Capex_Input!CN$12:CN$286,$Z88),0)</f>
        <v>FY22</v>
      </c>
      <c r="X88" s="209">
        <f>IFERROR(
MATCH($W88,General!$L$39:$S$39,0),1)</f>
        <v>2</v>
      </c>
      <c r="Z88" s="28">
        <f>IFERROR(
IF(MATCH($C88,Forecast_Capex_Input!$CI$12:$CI$286,1)+1&gt;MAX(Forecast_Capex_Input!$C$12:$C$286),NA,
MATCH($C88,Forecast_Capex_Input!$CI$12:$CI$286,1)+1),1)</f>
        <v>36</v>
      </c>
      <c r="AA88" s="28" cm="1">
        <f t="array" aca="1" ref="AA88" ca="1">IFERROR(
IF(Z87&lt;&gt;Z88,1,
IF(COUNTIF(OFFSET(AA87,0,0,-INDEX(Forecast_Capex_Input!$CG$12:$CG$286,$Z88)),AA87)=INDEX(Forecast_Capex_Input!$CG$12:$CG$286,$Z88),AA87+1,AA87)),NA)</f>
        <v>2</v>
      </c>
      <c r="AB88" s="28" cm="1">
        <f t="array" ref="AB88">IFERROR($C88-IF($Z88=1,1,INDEX(Forecast_Capex_Input!$CI$12:$CI$286,$Z88-1))+1,NA)</f>
        <v>2</v>
      </c>
      <c r="AC88" s="28" cm="1">
        <f t="array" aca="1" ref="AC88" ca="1">IFERROR(IF(AA88=1,
INDEX(Forecast_Capex_Input!$AI$10:$BB$10,SMALL(IF(INDEX(Forecast_Capex_Input!$AI$12:$BB$286,$Z88,0)&gt;0,COLUMN(Forecast_Capex_Input!$AI$10:$BB$10)-COLUMN(Forecast_Capex_Input!$AI$12)+1),ROWS(OFFSET(AC87,0,0,-$AB88)))),
OFFSET(AC87,-INDEX(Forecast_Capex_Input!$CG$12:$CG$286,$Z88)+1,0)),NA)</f>
        <v>1</v>
      </c>
      <c r="AD88" s="28">
        <f t="shared" ca="1" si="14"/>
        <v>2</v>
      </c>
      <c r="AE88" s="82" t="b">
        <f t="shared" si="18"/>
        <v>0</v>
      </c>
      <c r="AF88" s="78" t="b">
        <v>0</v>
      </c>
      <c r="AG88" s="82" t="b">
        <f t="shared" si="15"/>
        <v>1</v>
      </c>
      <c r="AI88" s="55">
        <v>0</v>
      </c>
      <c r="AJ88" s="55">
        <v>0</v>
      </c>
      <c r="AK88" s="55">
        <v>0</v>
      </c>
      <c r="AL88" s="55">
        <v>0</v>
      </c>
      <c r="AM88" s="55">
        <v>7.3309247002587688E-2</v>
      </c>
      <c r="AN88" s="135">
        <v>7.3309247002587688E-2</v>
      </c>
      <c r="AP88" s="55">
        <v>0</v>
      </c>
      <c r="AQ88" s="55">
        <v>0</v>
      </c>
      <c r="AR88" s="55">
        <v>0</v>
      </c>
      <c r="AS88" s="55">
        <v>0</v>
      </c>
      <c r="AT88" s="55">
        <v>7.3309247002587688E-2</v>
      </c>
      <c r="AU88" s="135">
        <v>7.3309247002587688E-2</v>
      </c>
      <c r="AW88" s="55">
        <v>0</v>
      </c>
      <c r="AX88" s="55">
        <v>0</v>
      </c>
      <c r="AY88" s="55">
        <v>0</v>
      </c>
      <c r="AZ88" s="55">
        <v>0</v>
      </c>
      <c r="BA88" s="55">
        <v>9.1298818370870415E-3</v>
      </c>
      <c r="BB88" s="135">
        <v>9.1298818370870415E-3</v>
      </c>
      <c r="BD88" s="55">
        <v>0</v>
      </c>
      <c r="BE88" s="55">
        <v>0</v>
      </c>
      <c r="BF88" s="55">
        <v>0</v>
      </c>
      <c r="BG88" s="55">
        <v>0</v>
      </c>
      <c r="BH88" s="55">
        <v>1.7683379717567805E-3</v>
      </c>
      <c r="BI88" s="135">
        <v>1.7683379717567805E-3</v>
      </c>
      <c r="BK88" s="55">
        <v>0</v>
      </c>
      <c r="BL88" s="55">
        <v>0</v>
      </c>
      <c r="BM88" s="55">
        <v>0</v>
      </c>
      <c r="BN88" s="55">
        <v>0</v>
      </c>
      <c r="BO88" s="55">
        <v>8.4207466811431514E-2</v>
      </c>
      <c r="BP88" s="135">
        <v>8.4207466811431514E-2</v>
      </c>
      <c r="BR88" s="147">
        <v>0</v>
      </c>
      <c r="BS88" s="147">
        <v>0</v>
      </c>
      <c r="BT88" s="147">
        <v>0</v>
      </c>
      <c r="BU88" s="147">
        <v>0</v>
      </c>
      <c r="BV88" s="147">
        <v>0</v>
      </c>
      <c r="BX88" s="55">
        <v>0</v>
      </c>
      <c r="BY88" s="55">
        <v>0</v>
      </c>
      <c r="BZ88" s="55">
        <v>0</v>
      </c>
      <c r="CA88" s="55">
        <v>0</v>
      </c>
      <c r="CB88" s="55">
        <v>0</v>
      </c>
      <c r="CC88" s="135">
        <v>0</v>
      </c>
      <c r="CE88" s="55">
        <v>0</v>
      </c>
      <c r="CF88" s="55">
        <v>0</v>
      </c>
      <c r="CG88" s="55">
        <v>0</v>
      </c>
      <c r="CH88" s="55">
        <v>0</v>
      </c>
      <c r="CI88" s="55">
        <v>0</v>
      </c>
      <c r="CJ88" s="135">
        <v>0</v>
      </c>
      <c r="CL88" s="55">
        <v>0</v>
      </c>
      <c r="CM88" s="55">
        <v>0</v>
      </c>
      <c r="CN88" s="55">
        <v>0</v>
      </c>
      <c r="CO88" s="55">
        <v>0</v>
      </c>
      <c r="CP88" s="55">
        <v>0</v>
      </c>
      <c r="CQ88" s="135">
        <v>0</v>
      </c>
      <c r="CS88" s="67">
        <v>0</v>
      </c>
      <c r="CT88" s="67">
        <v>0</v>
      </c>
      <c r="CU88" s="67">
        <v>0</v>
      </c>
      <c r="CV88" s="67">
        <v>0</v>
      </c>
      <c r="CW88" s="67">
        <v>0</v>
      </c>
      <c r="CX88" s="135">
        <v>0</v>
      </c>
      <c r="CZ88" s="55">
        <v>0</v>
      </c>
      <c r="DA88" s="55">
        <v>0</v>
      </c>
      <c r="DB88" s="55">
        <v>0</v>
      </c>
      <c r="DC88" s="55">
        <v>0</v>
      </c>
      <c r="DD88" s="55">
        <v>0</v>
      </c>
      <c r="DE88" s="135">
        <v>0</v>
      </c>
      <c r="DG88" s="43" t="b" cm="1">
        <f t="array" aca="1" ref="DG88" ca="1">OR($G88=Forecast_Capex_Input!$BF$8:$BF$10)</f>
        <v>1</v>
      </c>
      <c r="DH88" s="43" cm="1">
        <f t="array" aca="1" ref="DH88" ca="1">IFERROR(INDEX(Forecast_Capex_Input!BG$12:BG$286,$Z88)
*(INDEX(Forecast_Capex_Input!$H$12:$H$286,$Z88)=Repex),0)
*$DG88</f>
        <v>0</v>
      </c>
      <c r="DI88" s="43" cm="1">
        <f t="array" aca="1" ref="DI88" ca="1">IFERROR(INDEX(Forecast_Capex_Input!BH$12:BH$286,$Z88)
*(INDEX(Forecast_Capex_Input!$H$12:$H$286,$Z88)=Repex),0)
*$DG88</f>
        <v>4.2170365314319197E-2</v>
      </c>
      <c r="DJ88" s="43" cm="1">
        <f t="array" aca="1" ref="DJ88" ca="1">IFERROR(INDEX(Forecast_Capex_Input!BI$12:BI$286,$Z88)
*(INDEX(Forecast_Capex_Input!$H$12:$H$286,$Z88)=Repex),0)
*$DG88</f>
        <v>0.77513721851166562</v>
      </c>
      <c r="DK88" s="43" cm="1">
        <f t="array" aca="1" ref="DK88" ca="1">IFERROR(INDEX(Forecast_Capex_Input!BJ$12:BJ$286,$Z88)
*(INDEX(Forecast_Capex_Input!$H$12:$H$286,$Z88)=Repex),0)
*$DG88</f>
        <v>0.18269241617401505</v>
      </c>
      <c r="DL88" s="43" cm="1">
        <f t="array" aca="1" ref="DL88" ca="1">IFERROR(INDEX(Forecast_Capex_Input!BK$12:BK$286,$Z88)
*(INDEX(Forecast_Capex_Input!$H$12:$H$286,$Z88)=Repex),0)
*$DG88</f>
        <v>0</v>
      </c>
      <c r="DM88" s="43" cm="1">
        <f t="array" aca="1" ref="DM88" ca="1">IFERROR(INDEX(Forecast_Capex_Input!BL$12:BL$286,$Z88)
*(INDEX(Forecast_Capex_Input!$H$12:$H$286,$Z88)=Repex),0)
*$DG88</f>
        <v>0</v>
      </c>
      <c r="DO88" s="43" t="b" cm="1">
        <f t="array" aca="1" ref="DO88" ca="1">OR($G88=Forecast_Capex_Input!$BN$8:$BN$9)</f>
        <v>0</v>
      </c>
      <c r="DP88" s="43" cm="1">
        <f t="array" aca="1" ref="DP88" ca="1">IFERROR(INDEX(Forecast_Capex_Input!BO$12:BO$286,$Z88)
*(INDEX(Forecast_Capex_Input!$H$12:$H$286,$Z88)=Repex),0)
*$DO88</f>
        <v>0</v>
      </c>
      <c r="DQ88" s="43" cm="1">
        <f t="array" aca="1" ref="DQ88" ca="1">IFERROR(INDEX(Forecast_Capex_Input!BP$12:BP$286,$Z88)
*(INDEX(Forecast_Capex_Input!$H$12:$H$286,$Z88)=Repex),0)
*$DO88</f>
        <v>0</v>
      </c>
      <c r="DR88" s="43" cm="1">
        <f t="array" aca="1" ref="DR88" ca="1">IFERROR(INDEX(Forecast_Capex_Input!BQ$12:BQ$286,$Z88)
*(INDEX(Forecast_Capex_Input!$H$12:$H$286,$Z88)=Repex),0)
*$DO88</f>
        <v>0</v>
      </c>
      <c r="DS88" s="43" cm="1">
        <f t="array" aca="1" ref="DS88" ca="1">IFERROR(INDEX(Forecast_Capex_Input!BR$12:BR$286,$Z88)
*(INDEX(Forecast_Capex_Input!$H$12:$H$286,$Z88)=Repex),0)
*$DO88</f>
        <v>0</v>
      </c>
      <c r="DT88" s="43" cm="1">
        <f t="array" aca="1" ref="DT88" ca="1">IFERROR(INDEX(Forecast_Capex_Input!BS$12:BS$286,$Z88)
*(INDEX(Forecast_Capex_Input!$H$12:$H$286,$Z88)=Repex),0)
*$DO88</f>
        <v>0</v>
      </c>
      <c r="DV88" s="43" t="b" cm="1">
        <f t="array" aca="1" ref="DV88" ca="1">OR($G88=Forecast_Capex_Input!$BU$8:$BU$10)</f>
        <v>0</v>
      </c>
      <c r="DW88" s="43" cm="1">
        <f t="array" aca="1" ref="DW88" ca="1">IFERROR(INDEX(Forecast_Capex_Input!BV$12:BV$286,$Z88)
*(INDEX(Forecast_Capex_Input!$H$12:$H$286,$Z88)=Repex),0)
*$DV88</f>
        <v>0</v>
      </c>
      <c r="DX88" s="43" cm="1">
        <f t="array" aca="1" ref="DX88" ca="1">IFERROR(INDEX(Forecast_Capex_Input!BW$12:BW$286,$Z88)
*(INDEX(Forecast_Capex_Input!$H$12:$H$286,$Z88)=Repex),0)
*$DV88</f>
        <v>0</v>
      </c>
      <c r="DY88" s="43" cm="1">
        <f t="array" aca="1" ref="DY88" ca="1">IFERROR(INDEX(Forecast_Capex_Input!BX$12:BX$286,$Z88)
*(INDEX(Forecast_Capex_Input!$H$12:$H$286,$Z88)=Repex),0)
*$DV88</f>
        <v>0</v>
      </c>
      <c r="DZ88" s="43" cm="1">
        <f t="array" aca="1" ref="DZ88" ca="1">IFERROR(INDEX(Forecast_Capex_Input!BY$12:BY$286,$Z88)
*(INDEX(Forecast_Capex_Input!$H$12:$H$286,$Z88)=Repex),0)
*$DV88</f>
        <v>0</v>
      </c>
      <c r="EA88" s="43" cm="1">
        <f t="array" aca="1" ref="EA88" ca="1">IFERROR(INDEX(Forecast_Capex_Input!BZ$12:BZ$286,$Z88)
*(INDEX(Forecast_Capex_Input!$H$12:$H$286,$Z88)=Repex),0)
*$DV88</f>
        <v>0</v>
      </c>
      <c r="EB88" s="43" cm="1">
        <f t="array" aca="1" ref="EB88" ca="1">IFERROR(INDEX(Forecast_Capex_Input!CA$12:CA$286,$Z88)
*(INDEX(Forecast_Capex_Input!$H$12:$H$286,$Z88)=Repex),0)
*$DV88</f>
        <v>0</v>
      </c>
      <c r="EC88" s="43" cm="1">
        <f t="array" aca="1" ref="EC88" ca="1">IFERROR(INDEX(Forecast_Capex_Input!CB$12:CB$286,$Z88)
*(INDEX(Forecast_Capex_Input!$H$12:$H$286,$Z88)=Repex),0)
*$DV88</f>
        <v>0</v>
      </c>
      <c r="ED88" s="43" cm="1">
        <f t="array" aca="1" ref="ED88" ca="1">IFERROR(INDEX(Forecast_Capex_Input!CC$12:CC$286,$Z88)
*(INDEX(Forecast_Capex_Input!$H$12:$H$286,$Z88)=Repex),0)
*$DV88</f>
        <v>0</v>
      </c>
      <c r="EF88" s="86" t="str">
        <f t="shared" si="16"/>
        <v>N/A</v>
      </c>
      <c r="EG88" s="28" t="str">
        <f>IFERROR(RANK(EF88,EF$11:EF$1010,0)+COUNTIF(EF$11:EF88,EF88)-1,NA)</f>
        <v>N/A</v>
      </c>
    </row>
    <row r="89" spans="3:137" x14ac:dyDescent="0.2">
      <c r="C89" s="28">
        <f t="shared" si="17"/>
        <v>79</v>
      </c>
      <c r="D89" s="9" t="str" cm="1">
        <f t="array" ref="D89">IFERROR(INDEX(Forecast_Capex_Input!$D$12:$D$286,$Z89),NA)</f>
        <v>Line 90/92 Refurbishment</v>
      </c>
      <c r="E89" s="24" t="b" cm="1">
        <f t="array" ref="E89">IF($Z89=NA,NA,INDEX(Forecast_Capex_Input!$E$12:$E$286,$Z89))</f>
        <v>1</v>
      </c>
      <c r="F89" s="9" t="str" cm="1">
        <f t="array" aca="1" ref="F89" ca="1">IFERROR(INDEX(General!$E$25:$E$26,$AA89),NA)</f>
        <v>Labour</v>
      </c>
      <c r="G89" s="9" t="str" cm="1">
        <f t="array" aca="1" ref="G89" ca="1">IFERROR(INDEX(Forecast_Capex_Input!$AI$11:$BB$11,$AC89),NA)</f>
        <v>Transmission Lines</v>
      </c>
      <c r="H89" s="50" cm="1">
        <f t="array" aca="1" ref="H89" ca="1">IFERROR(INDEX(Forecast_Capex_Input!$AI$12:$BB$286,$Z89,$AC89),NA)</f>
        <v>1</v>
      </c>
      <c r="I89" s="150" t="str" cm="1">
        <f t="array" ref="I89">IFERROR(INDEX(Forecast_Capex_Input!$F$12:$F$286,$Z89),NA)</f>
        <v>Replacement Expenditure</v>
      </c>
      <c r="J89" s="150" t="str" cm="1">
        <f t="array" ref="J89">IFERROR(INDEX(Forecast_Capex_Input!G$12:G$286,$Z89),NA)</f>
        <v>Transmission Lines</v>
      </c>
      <c r="K89" s="150" t="str" cm="1">
        <f t="array" ref="K89">IFERROR(INDEX(Forecast_Capex_Input!H$12:H$286,$Z89),NA)</f>
        <v>Repex</v>
      </c>
      <c r="L89" s="150" t="str" cm="1">
        <f t="array" ref="L89">IFERROR(INDEX(Forecast_Capex_Input!I$12:I$286,$Z89),NA)</f>
        <v>N/A</v>
      </c>
      <c r="M89" s="150" t="str" cm="1">
        <f t="array" ref="M89">IFERROR(INDEX(Forecast_Capex_Input!J$12:J$286,$Z89),NA)</f>
        <v>N/A</v>
      </c>
      <c r="N89" s="150" t="str" cm="1">
        <f t="array" ref="N89">IFERROR(INDEX(Forecast_Capex_Input!K$12:K$286,$Z89),NA)</f>
        <v>TL - Transmission towers</v>
      </c>
      <c r="O89" s="150" t="str" cm="1">
        <f t="array" ref="O89">IFERROR(INDEX(Forecast_Capex_Input!L$12:L$286,$Z89),NA)</f>
        <v>TL - Safe and Reliable Network</v>
      </c>
      <c r="P89" s="150" t="str" cm="1">
        <f t="array" ref="P89">IFERROR(INDEX(Forecast_Capex_Input!M$12:M$286,$Z89),NA)</f>
        <v>N/A</v>
      </c>
      <c r="Q89" s="24" t="str" cm="1">
        <f t="array" ref="Q89">IFERROR(INDEX(Forecast_Capex_Input!N$12:N$286,$Z89),NA)</f>
        <v>No</v>
      </c>
      <c r="R89" s="190" cm="1">
        <f t="array" ref="R89">IFERROR(INDEX(Forecast_Capex_Input!O$12:O$286,$Z89),0)</f>
        <v>0</v>
      </c>
      <c r="S89" s="24" t="str" cm="1">
        <f t="array" ref="S89">IFERROR(INDEX(Forecast_Capex_Input!P$12:P$286,$Z89),0)</f>
        <v>Safety security &amp; reliability</v>
      </c>
      <c r="T89" s="150" t="str" cm="1">
        <f t="array" aca="1" ref="T89" ca="1">IFERROR(INDEX(General!$K$91:$K$110,$AC89),NA)</f>
        <v>Transmission Lines (2018 onwards)</v>
      </c>
      <c r="U89" s="43" cm="1">
        <f t="array" aca="1" ref="U89" ca="1">IFERROR(
IF($F89=General!$E$25,INDEX(Forecast_Capex_Input!S$12:S$286,$Z89),
INDEX(Forecast_Capex_Input!T$12:T$286,$Z89)),0)</f>
        <v>0.24577634792901015</v>
      </c>
      <c r="V89" s="82" t="b">
        <f>IFERROR(INDEX(Overheads!$T$19:$T$26,MATCH($I89,Overheads!$E$19:$E$26,0)),FALSE)</f>
        <v>1</v>
      </c>
      <c r="W89" s="209" t="str" cm="1">
        <f t="array" ref="W89">IFERROR(
INDEX(Forecast_Capex_Input!CN$12:CN$286,$Z89),0)</f>
        <v>FY22</v>
      </c>
      <c r="X89" s="209">
        <f>IFERROR(
MATCH($W89,General!$L$39:$S$39,0),1)</f>
        <v>2</v>
      </c>
      <c r="Z89" s="28">
        <f>IFERROR(
IF(MATCH($C89,Forecast_Capex_Input!$CI$12:$CI$286,1)+1&gt;MAX(Forecast_Capex_Input!$C$12:$C$286),NA,
MATCH($C89,Forecast_Capex_Input!$CI$12:$CI$286,1)+1),1)</f>
        <v>37</v>
      </c>
      <c r="AA89" s="28" cm="1">
        <f t="array" aca="1" ref="AA89" ca="1">IFERROR(
IF(Z88&lt;&gt;Z89,1,
IF(COUNTIF(OFFSET(AA88,0,0,-INDEX(Forecast_Capex_Input!$CG$12:$CG$286,$Z89)),AA88)=INDEX(Forecast_Capex_Input!$CG$12:$CG$286,$Z89),AA88+1,AA88)),NA)</f>
        <v>1</v>
      </c>
      <c r="AB89" s="28" cm="1">
        <f t="array" ref="AB89">IFERROR($C89-IF($Z89=1,1,INDEX(Forecast_Capex_Input!$CI$12:$CI$286,$Z89-1))+1,NA)</f>
        <v>1</v>
      </c>
      <c r="AC89" s="28" cm="1">
        <f t="array" aca="1" ref="AC89" ca="1">IFERROR(IF(AA89=1,
INDEX(Forecast_Capex_Input!$AI$10:$BB$10,SMALL(IF(INDEX(Forecast_Capex_Input!$AI$12:$BB$286,$Z89,0)&gt;0,COLUMN(Forecast_Capex_Input!$AI$10:$BB$10)-COLUMN(Forecast_Capex_Input!$AI$12)+1),ROWS(OFFSET(AC88,0,0,-$AB89)))),
OFFSET(AC88,-INDEX(Forecast_Capex_Input!$CG$12:$CG$286,$Z89)+1,0)),NA)</f>
        <v>1</v>
      </c>
      <c r="AD89" s="28">
        <f t="shared" ca="1" si="14"/>
        <v>1</v>
      </c>
      <c r="AE89" s="82" t="b">
        <f t="shared" si="18"/>
        <v>0</v>
      </c>
      <c r="AF89" s="78" t="b">
        <v>0</v>
      </c>
      <c r="AG89" s="82" t="b">
        <f t="shared" si="15"/>
        <v>1</v>
      </c>
      <c r="AI89" s="55">
        <v>9.1280025285806025E-3</v>
      </c>
      <c r="AJ89" s="55">
        <v>0.31892241607424238</v>
      </c>
      <c r="AK89" s="55">
        <v>0</v>
      </c>
      <c r="AL89" s="55">
        <v>0</v>
      </c>
      <c r="AM89" s="55">
        <v>0</v>
      </c>
      <c r="AN89" s="135">
        <v>0.32805041860282297</v>
      </c>
      <c r="AP89" s="55">
        <v>8.8456245202795415E-3</v>
      </c>
      <c r="AQ89" s="55">
        <v>0.31309780869048182</v>
      </c>
      <c r="AR89" s="55">
        <v>0</v>
      </c>
      <c r="AS89" s="55">
        <v>0</v>
      </c>
      <c r="AT89" s="55">
        <v>0</v>
      </c>
      <c r="AU89" s="135">
        <v>0.32194343321076135</v>
      </c>
      <c r="AW89" s="55">
        <v>1.066352497696323E-3</v>
      </c>
      <c r="AX89" s="55">
        <v>3.5374721981930764E-2</v>
      </c>
      <c r="AY89" s="55">
        <v>0</v>
      </c>
      <c r="AZ89" s="55">
        <v>0</v>
      </c>
      <c r="BA89" s="55">
        <v>0</v>
      </c>
      <c r="BB89" s="135">
        <v>3.6441074479627085E-2</v>
      </c>
      <c r="BD89" s="55">
        <v>2.0763044602832808E-4</v>
      </c>
      <c r="BE89" s="55">
        <v>6.9340506306396453E-3</v>
      </c>
      <c r="BF89" s="55">
        <v>0</v>
      </c>
      <c r="BG89" s="55">
        <v>0</v>
      </c>
      <c r="BH89" s="55">
        <v>0</v>
      </c>
      <c r="BI89" s="135">
        <v>7.1416810766679736E-3</v>
      </c>
      <c r="BK89" s="55">
        <v>1.0119607464004192E-2</v>
      </c>
      <c r="BL89" s="55">
        <v>0.35540658130305219</v>
      </c>
      <c r="BM89" s="55">
        <v>0</v>
      </c>
      <c r="BN89" s="55">
        <v>0</v>
      </c>
      <c r="BO89" s="55">
        <v>0</v>
      </c>
      <c r="BP89" s="135">
        <v>0.36552618876705639</v>
      </c>
      <c r="BR89" s="147">
        <v>0</v>
      </c>
      <c r="BS89" s="147">
        <v>1</v>
      </c>
      <c r="BT89" s="147">
        <v>0</v>
      </c>
      <c r="BU89" s="147">
        <v>0</v>
      </c>
      <c r="BV89" s="147">
        <v>0</v>
      </c>
      <c r="BX89" s="55">
        <v>0</v>
      </c>
      <c r="BY89" s="55">
        <v>0.32805041860282297</v>
      </c>
      <c r="BZ89" s="55">
        <v>0</v>
      </c>
      <c r="CA89" s="55">
        <v>0</v>
      </c>
      <c r="CB89" s="55">
        <v>0</v>
      </c>
      <c r="CC89" s="135">
        <v>0.32805041860282297</v>
      </c>
      <c r="CE89" s="55">
        <v>0</v>
      </c>
      <c r="CF89" s="55">
        <v>0.32194343321076135</v>
      </c>
      <c r="CG89" s="55">
        <v>0</v>
      </c>
      <c r="CH89" s="55">
        <v>0</v>
      </c>
      <c r="CI89" s="55">
        <v>0</v>
      </c>
      <c r="CJ89" s="135">
        <v>0.32194343321076135</v>
      </c>
      <c r="CL89" s="55">
        <v>0</v>
      </c>
      <c r="CM89" s="55">
        <v>3.6441074479627085E-2</v>
      </c>
      <c r="CN89" s="55">
        <v>0</v>
      </c>
      <c r="CO89" s="55">
        <v>0</v>
      </c>
      <c r="CP89" s="55">
        <v>0</v>
      </c>
      <c r="CQ89" s="135">
        <v>3.6441074479627085E-2</v>
      </c>
      <c r="CS89" s="67">
        <v>0</v>
      </c>
      <c r="CT89" s="67">
        <v>7.1416810766679736E-3</v>
      </c>
      <c r="CU89" s="67">
        <v>0</v>
      </c>
      <c r="CV89" s="67">
        <v>0</v>
      </c>
      <c r="CW89" s="67">
        <v>0</v>
      </c>
      <c r="CX89" s="135">
        <v>7.1416810766679736E-3</v>
      </c>
      <c r="CZ89" s="55">
        <v>0</v>
      </c>
      <c r="DA89" s="55">
        <v>0.36552618876705639</v>
      </c>
      <c r="DB89" s="55">
        <v>0</v>
      </c>
      <c r="DC89" s="55">
        <v>0</v>
      </c>
      <c r="DD89" s="55">
        <v>0</v>
      </c>
      <c r="DE89" s="135">
        <v>0.36552618876705639</v>
      </c>
      <c r="DG89" s="43" t="b" cm="1">
        <f t="array" aca="1" ref="DG89" ca="1">OR($G89=Forecast_Capex_Input!$BF$8:$BF$10)</f>
        <v>1</v>
      </c>
      <c r="DH89" s="43" cm="1">
        <f t="array" aca="1" ref="DH89" ca="1">IFERROR(INDEX(Forecast_Capex_Input!BG$12:BG$286,$Z89)
*(INDEX(Forecast_Capex_Input!$H$12:$H$286,$Z89)=Repex),0)
*$DG89</f>
        <v>0</v>
      </c>
      <c r="DI89" s="43" cm="1">
        <f t="array" aca="1" ref="DI89" ca="1">IFERROR(INDEX(Forecast_Capex_Input!BH$12:BH$286,$Z89)
*(INDEX(Forecast_Capex_Input!$H$12:$H$286,$Z89)=Repex),0)
*$DG89</f>
        <v>1.7405499248971192E-2</v>
      </c>
      <c r="DJ89" s="43" cm="1">
        <f t="array" aca="1" ref="DJ89" ca="1">IFERROR(INDEX(Forecast_Capex_Input!BI$12:BI$286,$Z89)
*(INDEX(Forecast_Capex_Input!$H$12:$H$286,$Z89)=Repex),0)
*$DG89</f>
        <v>0.92278476137430865</v>
      </c>
      <c r="DK89" s="43" cm="1">
        <f t="array" aca="1" ref="DK89" ca="1">IFERROR(INDEX(Forecast_Capex_Input!BJ$12:BJ$286,$Z89)
*(INDEX(Forecast_Capex_Input!$H$12:$H$286,$Z89)=Repex),0)
*$DG89</f>
        <v>5.9809739376720177E-2</v>
      </c>
      <c r="DL89" s="43" cm="1">
        <f t="array" aca="1" ref="DL89" ca="1">IFERROR(INDEX(Forecast_Capex_Input!BK$12:BK$286,$Z89)
*(INDEX(Forecast_Capex_Input!$H$12:$H$286,$Z89)=Repex),0)
*$DG89</f>
        <v>0</v>
      </c>
      <c r="DM89" s="43" cm="1">
        <f t="array" aca="1" ref="DM89" ca="1">IFERROR(INDEX(Forecast_Capex_Input!BL$12:BL$286,$Z89)
*(INDEX(Forecast_Capex_Input!$H$12:$H$286,$Z89)=Repex),0)
*$DG89</f>
        <v>0</v>
      </c>
      <c r="DO89" s="43" t="b" cm="1">
        <f t="array" aca="1" ref="DO89" ca="1">OR($G89=Forecast_Capex_Input!$BN$8:$BN$9)</f>
        <v>0</v>
      </c>
      <c r="DP89" s="43" cm="1">
        <f t="array" aca="1" ref="DP89" ca="1">IFERROR(INDEX(Forecast_Capex_Input!BO$12:BO$286,$Z89)
*(INDEX(Forecast_Capex_Input!$H$12:$H$286,$Z89)=Repex),0)
*$DO89</f>
        <v>0</v>
      </c>
      <c r="DQ89" s="43" cm="1">
        <f t="array" aca="1" ref="DQ89" ca="1">IFERROR(INDEX(Forecast_Capex_Input!BP$12:BP$286,$Z89)
*(INDEX(Forecast_Capex_Input!$H$12:$H$286,$Z89)=Repex),0)
*$DO89</f>
        <v>0</v>
      </c>
      <c r="DR89" s="43" cm="1">
        <f t="array" aca="1" ref="DR89" ca="1">IFERROR(INDEX(Forecast_Capex_Input!BQ$12:BQ$286,$Z89)
*(INDEX(Forecast_Capex_Input!$H$12:$H$286,$Z89)=Repex),0)
*$DO89</f>
        <v>0</v>
      </c>
      <c r="DS89" s="43" cm="1">
        <f t="array" aca="1" ref="DS89" ca="1">IFERROR(INDEX(Forecast_Capex_Input!BR$12:BR$286,$Z89)
*(INDEX(Forecast_Capex_Input!$H$12:$H$286,$Z89)=Repex),0)
*$DO89</f>
        <v>0</v>
      </c>
      <c r="DT89" s="43" cm="1">
        <f t="array" aca="1" ref="DT89" ca="1">IFERROR(INDEX(Forecast_Capex_Input!BS$12:BS$286,$Z89)
*(INDEX(Forecast_Capex_Input!$H$12:$H$286,$Z89)=Repex),0)
*$DO89</f>
        <v>0</v>
      </c>
      <c r="DV89" s="43" t="b" cm="1">
        <f t="array" aca="1" ref="DV89" ca="1">OR($G89=Forecast_Capex_Input!$BU$8:$BU$10)</f>
        <v>0</v>
      </c>
      <c r="DW89" s="43" cm="1">
        <f t="array" aca="1" ref="DW89" ca="1">IFERROR(INDEX(Forecast_Capex_Input!BV$12:BV$286,$Z89)
*(INDEX(Forecast_Capex_Input!$H$12:$H$286,$Z89)=Repex),0)
*$DV89</f>
        <v>0</v>
      </c>
      <c r="DX89" s="43" cm="1">
        <f t="array" aca="1" ref="DX89" ca="1">IFERROR(INDEX(Forecast_Capex_Input!BW$12:BW$286,$Z89)
*(INDEX(Forecast_Capex_Input!$H$12:$H$286,$Z89)=Repex),0)
*$DV89</f>
        <v>0</v>
      </c>
      <c r="DY89" s="43" cm="1">
        <f t="array" aca="1" ref="DY89" ca="1">IFERROR(INDEX(Forecast_Capex_Input!BX$12:BX$286,$Z89)
*(INDEX(Forecast_Capex_Input!$H$12:$H$286,$Z89)=Repex),0)
*$DV89</f>
        <v>0</v>
      </c>
      <c r="DZ89" s="43" cm="1">
        <f t="array" aca="1" ref="DZ89" ca="1">IFERROR(INDEX(Forecast_Capex_Input!BY$12:BY$286,$Z89)
*(INDEX(Forecast_Capex_Input!$H$12:$H$286,$Z89)=Repex),0)
*$DV89</f>
        <v>0</v>
      </c>
      <c r="EA89" s="43" cm="1">
        <f t="array" aca="1" ref="EA89" ca="1">IFERROR(INDEX(Forecast_Capex_Input!BZ$12:BZ$286,$Z89)
*(INDEX(Forecast_Capex_Input!$H$12:$H$286,$Z89)=Repex),0)
*$DV89</f>
        <v>0</v>
      </c>
      <c r="EB89" s="43" cm="1">
        <f t="array" aca="1" ref="EB89" ca="1">IFERROR(INDEX(Forecast_Capex_Input!CA$12:CA$286,$Z89)
*(INDEX(Forecast_Capex_Input!$H$12:$H$286,$Z89)=Repex),0)
*$DV89</f>
        <v>0</v>
      </c>
      <c r="EC89" s="43" cm="1">
        <f t="array" aca="1" ref="EC89" ca="1">IFERROR(INDEX(Forecast_Capex_Input!CB$12:CB$286,$Z89)
*(INDEX(Forecast_Capex_Input!$H$12:$H$286,$Z89)=Repex),0)
*$DV89</f>
        <v>0</v>
      </c>
      <c r="ED89" s="43" cm="1">
        <f t="array" aca="1" ref="ED89" ca="1">IFERROR(INDEX(Forecast_Capex_Input!CC$12:CC$286,$Z89)
*(INDEX(Forecast_Capex_Input!$H$12:$H$286,$Z89)=Repex),0)
*$DV89</f>
        <v>0</v>
      </c>
      <c r="EF89" s="86" t="str">
        <f t="shared" si="16"/>
        <v>N/A</v>
      </c>
      <c r="EG89" s="28" t="str">
        <f>IFERROR(RANK(EF89,EF$11:EF$1010,0)+COUNTIF(EF$11:EF89,EF89)-1,NA)</f>
        <v>N/A</v>
      </c>
    </row>
    <row r="90" spans="3:137" x14ac:dyDescent="0.2">
      <c r="C90" s="28">
        <f t="shared" si="17"/>
        <v>80</v>
      </c>
      <c r="D90" s="9" t="str" cm="1">
        <f t="array" ref="D90">IFERROR(INDEX(Forecast_Capex_Input!$D$12:$D$286,$Z90),NA)</f>
        <v>Line 90/92 Refurbishment</v>
      </c>
      <c r="E90" s="24" t="b" cm="1">
        <f t="array" ref="E90">IF($Z90=NA,NA,INDEX(Forecast_Capex_Input!$E$12:$E$286,$Z90))</f>
        <v>1</v>
      </c>
      <c r="F90" s="9" t="str" cm="1">
        <f t="array" aca="1" ref="F90" ca="1">IFERROR(INDEX(General!$E$25:$E$26,$AA90),NA)</f>
        <v>Non-Labour</v>
      </c>
      <c r="G90" s="9" t="str" cm="1">
        <f t="array" aca="1" ref="G90" ca="1">IFERROR(INDEX(Forecast_Capex_Input!$AI$11:$BB$11,$AC90),NA)</f>
        <v>Transmission Lines</v>
      </c>
      <c r="H90" s="50" cm="1">
        <f t="array" aca="1" ref="H90" ca="1">IFERROR(INDEX(Forecast_Capex_Input!$AI$12:$BB$286,$Z90,$AC90),NA)</f>
        <v>1</v>
      </c>
      <c r="I90" s="150" t="str" cm="1">
        <f t="array" ref="I90">IFERROR(INDEX(Forecast_Capex_Input!$F$12:$F$286,$Z90),NA)</f>
        <v>Replacement Expenditure</v>
      </c>
      <c r="J90" s="150" t="str" cm="1">
        <f t="array" ref="J90">IFERROR(INDEX(Forecast_Capex_Input!G$12:G$286,$Z90),NA)</f>
        <v>Transmission Lines</v>
      </c>
      <c r="K90" s="150" t="str" cm="1">
        <f t="array" ref="K90">IFERROR(INDEX(Forecast_Capex_Input!H$12:H$286,$Z90),NA)</f>
        <v>Repex</v>
      </c>
      <c r="L90" s="150" t="str" cm="1">
        <f t="array" ref="L90">IFERROR(INDEX(Forecast_Capex_Input!I$12:I$286,$Z90),NA)</f>
        <v>N/A</v>
      </c>
      <c r="M90" s="150" t="str" cm="1">
        <f t="array" ref="M90">IFERROR(INDEX(Forecast_Capex_Input!J$12:J$286,$Z90),NA)</f>
        <v>N/A</v>
      </c>
      <c r="N90" s="150" t="str" cm="1">
        <f t="array" ref="N90">IFERROR(INDEX(Forecast_Capex_Input!K$12:K$286,$Z90),NA)</f>
        <v>TL - Transmission towers</v>
      </c>
      <c r="O90" s="150" t="str" cm="1">
        <f t="array" ref="O90">IFERROR(INDEX(Forecast_Capex_Input!L$12:L$286,$Z90),NA)</f>
        <v>TL - Safe and Reliable Network</v>
      </c>
      <c r="P90" s="150" t="str" cm="1">
        <f t="array" ref="P90">IFERROR(INDEX(Forecast_Capex_Input!M$12:M$286,$Z90),NA)</f>
        <v>N/A</v>
      </c>
      <c r="Q90" s="24" t="str" cm="1">
        <f t="array" ref="Q90">IFERROR(INDEX(Forecast_Capex_Input!N$12:N$286,$Z90),NA)</f>
        <v>No</v>
      </c>
      <c r="R90" s="190" cm="1">
        <f t="array" ref="R90">IFERROR(INDEX(Forecast_Capex_Input!O$12:O$286,$Z90),0)</f>
        <v>0</v>
      </c>
      <c r="S90" s="24" t="str" cm="1">
        <f t="array" ref="S90">IFERROR(INDEX(Forecast_Capex_Input!P$12:P$286,$Z90),0)</f>
        <v>Safety security &amp; reliability</v>
      </c>
      <c r="T90" s="150" t="str" cm="1">
        <f t="array" aca="1" ref="T90" ca="1">IFERROR(INDEX(General!$K$91:$K$110,$AC90),NA)</f>
        <v>Transmission Lines (2018 onwards)</v>
      </c>
      <c r="U90" s="43" cm="1">
        <f t="array" aca="1" ref="U90" ca="1">IFERROR(
IF($F90=General!$E$25,INDEX(Forecast_Capex_Input!S$12:S$286,$Z90),
INDEX(Forecast_Capex_Input!T$12:T$286,$Z90)),0)</f>
        <v>0.75422365207098985</v>
      </c>
      <c r="V90" s="82" t="b">
        <f>IFERROR(INDEX(Overheads!$T$19:$T$26,MATCH($I90,Overheads!$E$19:$E$26,0)),FALSE)</f>
        <v>1</v>
      </c>
      <c r="W90" s="209" t="str" cm="1">
        <f t="array" ref="W90">IFERROR(
INDEX(Forecast_Capex_Input!CN$12:CN$286,$Z90),0)</f>
        <v>FY22</v>
      </c>
      <c r="X90" s="209">
        <f>IFERROR(
MATCH($W90,General!$L$39:$S$39,0),1)</f>
        <v>2</v>
      </c>
      <c r="Z90" s="28">
        <f>IFERROR(
IF(MATCH($C90,Forecast_Capex_Input!$CI$12:$CI$286,1)+1&gt;MAX(Forecast_Capex_Input!$C$12:$C$286),NA,
MATCH($C90,Forecast_Capex_Input!$CI$12:$CI$286,1)+1),1)</f>
        <v>37</v>
      </c>
      <c r="AA90" s="28" cm="1">
        <f t="array" aca="1" ref="AA90" ca="1">IFERROR(
IF(Z89&lt;&gt;Z90,1,
IF(COUNTIF(OFFSET(AA89,0,0,-INDEX(Forecast_Capex_Input!$CG$12:$CG$286,$Z90)),AA89)=INDEX(Forecast_Capex_Input!$CG$12:$CG$286,$Z90),AA89+1,AA89)),NA)</f>
        <v>2</v>
      </c>
      <c r="AB90" s="28" cm="1">
        <f t="array" ref="AB90">IFERROR($C90-IF($Z90=1,1,INDEX(Forecast_Capex_Input!$CI$12:$CI$286,$Z90-1))+1,NA)</f>
        <v>2</v>
      </c>
      <c r="AC90" s="28" cm="1">
        <f t="array" aca="1" ref="AC90" ca="1">IFERROR(IF(AA90=1,
INDEX(Forecast_Capex_Input!$AI$10:$BB$10,SMALL(IF(INDEX(Forecast_Capex_Input!$AI$12:$BB$286,$Z90,0)&gt;0,COLUMN(Forecast_Capex_Input!$AI$10:$BB$10)-COLUMN(Forecast_Capex_Input!$AI$12)+1),ROWS(OFFSET(AC89,0,0,-$AB90)))),
OFFSET(AC89,-INDEX(Forecast_Capex_Input!$CG$12:$CG$286,$Z90)+1,0)),NA)</f>
        <v>1</v>
      </c>
      <c r="AD90" s="28">
        <f t="shared" ca="1" si="14"/>
        <v>2</v>
      </c>
      <c r="AE90" s="82" t="b">
        <f t="shared" si="18"/>
        <v>0</v>
      </c>
      <c r="AF90" s="78" t="b">
        <v>0</v>
      </c>
      <c r="AG90" s="82" t="b">
        <f t="shared" si="15"/>
        <v>1</v>
      </c>
      <c r="AI90" s="55">
        <v>2.8011464330195926E-2</v>
      </c>
      <c r="AJ90" s="55">
        <v>0.97868990000736722</v>
      </c>
      <c r="AK90" s="55">
        <v>0</v>
      </c>
      <c r="AL90" s="55">
        <v>0</v>
      </c>
      <c r="AM90" s="55">
        <v>0</v>
      </c>
      <c r="AN90" s="135">
        <v>1.0067013643375631</v>
      </c>
      <c r="AP90" s="55">
        <v>2.8011464330195926E-2</v>
      </c>
      <c r="AQ90" s="55">
        <v>0.97868990000736722</v>
      </c>
      <c r="AR90" s="55">
        <v>0</v>
      </c>
      <c r="AS90" s="55">
        <v>0</v>
      </c>
      <c r="AT90" s="55">
        <v>0</v>
      </c>
      <c r="AU90" s="135">
        <v>1.0067013643375631</v>
      </c>
      <c r="AW90" s="55">
        <v>3.3768214877486031E-3</v>
      </c>
      <c r="AX90" s="55">
        <v>0.11057529678691969</v>
      </c>
      <c r="AY90" s="55">
        <v>0</v>
      </c>
      <c r="AZ90" s="55">
        <v>0</v>
      </c>
      <c r="BA90" s="55">
        <v>0</v>
      </c>
      <c r="BB90" s="135">
        <v>0.11395211827466829</v>
      </c>
      <c r="BD90" s="55">
        <v>6.5750392405322015E-4</v>
      </c>
      <c r="BE90" s="55">
        <v>2.1674649678099265E-2</v>
      </c>
      <c r="BF90" s="55">
        <v>0</v>
      </c>
      <c r="BG90" s="55">
        <v>0</v>
      </c>
      <c r="BH90" s="55">
        <v>0</v>
      </c>
      <c r="BI90" s="135">
        <v>2.2332153602152485E-2</v>
      </c>
      <c r="BK90" s="55">
        <v>3.2045789741997746E-2</v>
      </c>
      <c r="BL90" s="55">
        <v>1.1109398464723861</v>
      </c>
      <c r="BM90" s="55">
        <v>0</v>
      </c>
      <c r="BN90" s="55">
        <v>0</v>
      </c>
      <c r="BO90" s="55">
        <v>0</v>
      </c>
      <c r="BP90" s="135">
        <v>1.1429856362143838</v>
      </c>
      <c r="BR90" s="147">
        <v>0</v>
      </c>
      <c r="BS90" s="147">
        <v>1</v>
      </c>
      <c r="BT90" s="147">
        <v>0</v>
      </c>
      <c r="BU90" s="147">
        <v>0</v>
      </c>
      <c r="BV90" s="147">
        <v>0</v>
      </c>
      <c r="BX90" s="55">
        <v>0</v>
      </c>
      <c r="BY90" s="55">
        <v>1.0067013643375631</v>
      </c>
      <c r="BZ90" s="55">
        <v>0</v>
      </c>
      <c r="CA90" s="55">
        <v>0</v>
      </c>
      <c r="CB90" s="55">
        <v>0</v>
      </c>
      <c r="CC90" s="135">
        <v>1.0067013643375631</v>
      </c>
      <c r="CE90" s="55">
        <v>0</v>
      </c>
      <c r="CF90" s="55">
        <v>1.0067013643375631</v>
      </c>
      <c r="CG90" s="55">
        <v>0</v>
      </c>
      <c r="CH90" s="55">
        <v>0</v>
      </c>
      <c r="CI90" s="55">
        <v>0</v>
      </c>
      <c r="CJ90" s="135">
        <v>1.0067013643375631</v>
      </c>
      <c r="CL90" s="55">
        <v>0</v>
      </c>
      <c r="CM90" s="55">
        <v>0.11395211827466829</v>
      </c>
      <c r="CN90" s="55">
        <v>0</v>
      </c>
      <c r="CO90" s="55">
        <v>0</v>
      </c>
      <c r="CP90" s="55">
        <v>0</v>
      </c>
      <c r="CQ90" s="135">
        <v>0.11395211827466829</v>
      </c>
      <c r="CS90" s="67">
        <v>0</v>
      </c>
      <c r="CT90" s="67">
        <v>2.2332153602152485E-2</v>
      </c>
      <c r="CU90" s="67">
        <v>0</v>
      </c>
      <c r="CV90" s="67">
        <v>0</v>
      </c>
      <c r="CW90" s="67">
        <v>0</v>
      </c>
      <c r="CX90" s="135">
        <v>2.2332153602152485E-2</v>
      </c>
      <c r="CZ90" s="55">
        <v>0</v>
      </c>
      <c r="DA90" s="55">
        <v>1.142985636214384</v>
      </c>
      <c r="DB90" s="55">
        <v>0</v>
      </c>
      <c r="DC90" s="55">
        <v>0</v>
      </c>
      <c r="DD90" s="55">
        <v>0</v>
      </c>
      <c r="DE90" s="135">
        <v>1.142985636214384</v>
      </c>
      <c r="DG90" s="43" t="b" cm="1">
        <f t="array" aca="1" ref="DG90" ca="1">OR($G90=Forecast_Capex_Input!$BF$8:$BF$10)</f>
        <v>1</v>
      </c>
      <c r="DH90" s="43" cm="1">
        <f t="array" aca="1" ref="DH90" ca="1">IFERROR(INDEX(Forecast_Capex_Input!BG$12:BG$286,$Z90)
*(INDEX(Forecast_Capex_Input!$H$12:$H$286,$Z90)=Repex),0)
*$DG90</f>
        <v>0</v>
      </c>
      <c r="DI90" s="43" cm="1">
        <f t="array" aca="1" ref="DI90" ca="1">IFERROR(INDEX(Forecast_Capex_Input!BH$12:BH$286,$Z90)
*(INDEX(Forecast_Capex_Input!$H$12:$H$286,$Z90)=Repex),0)
*$DG90</f>
        <v>1.7405499248971192E-2</v>
      </c>
      <c r="DJ90" s="43" cm="1">
        <f t="array" aca="1" ref="DJ90" ca="1">IFERROR(INDEX(Forecast_Capex_Input!BI$12:BI$286,$Z90)
*(INDEX(Forecast_Capex_Input!$H$12:$H$286,$Z90)=Repex),0)
*$DG90</f>
        <v>0.92278476137430865</v>
      </c>
      <c r="DK90" s="43" cm="1">
        <f t="array" aca="1" ref="DK90" ca="1">IFERROR(INDEX(Forecast_Capex_Input!BJ$12:BJ$286,$Z90)
*(INDEX(Forecast_Capex_Input!$H$12:$H$286,$Z90)=Repex),0)
*$DG90</f>
        <v>5.9809739376720177E-2</v>
      </c>
      <c r="DL90" s="43" cm="1">
        <f t="array" aca="1" ref="DL90" ca="1">IFERROR(INDEX(Forecast_Capex_Input!BK$12:BK$286,$Z90)
*(INDEX(Forecast_Capex_Input!$H$12:$H$286,$Z90)=Repex),0)
*$DG90</f>
        <v>0</v>
      </c>
      <c r="DM90" s="43" cm="1">
        <f t="array" aca="1" ref="DM90" ca="1">IFERROR(INDEX(Forecast_Capex_Input!BL$12:BL$286,$Z90)
*(INDEX(Forecast_Capex_Input!$H$12:$H$286,$Z90)=Repex),0)
*$DG90</f>
        <v>0</v>
      </c>
      <c r="DO90" s="43" t="b" cm="1">
        <f t="array" aca="1" ref="DO90" ca="1">OR($G90=Forecast_Capex_Input!$BN$8:$BN$9)</f>
        <v>0</v>
      </c>
      <c r="DP90" s="43" cm="1">
        <f t="array" aca="1" ref="DP90" ca="1">IFERROR(INDEX(Forecast_Capex_Input!BO$12:BO$286,$Z90)
*(INDEX(Forecast_Capex_Input!$H$12:$H$286,$Z90)=Repex),0)
*$DO90</f>
        <v>0</v>
      </c>
      <c r="DQ90" s="43" cm="1">
        <f t="array" aca="1" ref="DQ90" ca="1">IFERROR(INDEX(Forecast_Capex_Input!BP$12:BP$286,$Z90)
*(INDEX(Forecast_Capex_Input!$H$12:$H$286,$Z90)=Repex),0)
*$DO90</f>
        <v>0</v>
      </c>
      <c r="DR90" s="43" cm="1">
        <f t="array" aca="1" ref="DR90" ca="1">IFERROR(INDEX(Forecast_Capex_Input!BQ$12:BQ$286,$Z90)
*(INDEX(Forecast_Capex_Input!$H$12:$H$286,$Z90)=Repex),0)
*$DO90</f>
        <v>0</v>
      </c>
      <c r="DS90" s="43" cm="1">
        <f t="array" aca="1" ref="DS90" ca="1">IFERROR(INDEX(Forecast_Capex_Input!BR$12:BR$286,$Z90)
*(INDEX(Forecast_Capex_Input!$H$12:$H$286,$Z90)=Repex),0)
*$DO90</f>
        <v>0</v>
      </c>
      <c r="DT90" s="43" cm="1">
        <f t="array" aca="1" ref="DT90" ca="1">IFERROR(INDEX(Forecast_Capex_Input!BS$12:BS$286,$Z90)
*(INDEX(Forecast_Capex_Input!$H$12:$H$286,$Z90)=Repex),0)
*$DO90</f>
        <v>0</v>
      </c>
      <c r="DV90" s="43" t="b" cm="1">
        <f t="array" aca="1" ref="DV90" ca="1">OR($G90=Forecast_Capex_Input!$BU$8:$BU$10)</f>
        <v>0</v>
      </c>
      <c r="DW90" s="43" cm="1">
        <f t="array" aca="1" ref="DW90" ca="1">IFERROR(INDEX(Forecast_Capex_Input!BV$12:BV$286,$Z90)
*(INDEX(Forecast_Capex_Input!$H$12:$H$286,$Z90)=Repex),0)
*$DV90</f>
        <v>0</v>
      </c>
      <c r="DX90" s="43" cm="1">
        <f t="array" aca="1" ref="DX90" ca="1">IFERROR(INDEX(Forecast_Capex_Input!BW$12:BW$286,$Z90)
*(INDEX(Forecast_Capex_Input!$H$12:$H$286,$Z90)=Repex),0)
*$DV90</f>
        <v>0</v>
      </c>
      <c r="DY90" s="43" cm="1">
        <f t="array" aca="1" ref="DY90" ca="1">IFERROR(INDEX(Forecast_Capex_Input!BX$12:BX$286,$Z90)
*(INDEX(Forecast_Capex_Input!$H$12:$H$286,$Z90)=Repex),0)
*$DV90</f>
        <v>0</v>
      </c>
      <c r="DZ90" s="43" cm="1">
        <f t="array" aca="1" ref="DZ90" ca="1">IFERROR(INDEX(Forecast_Capex_Input!BY$12:BY$286,$Z90)
*(INDEX(Forecast_Capex_Input!$H$12:$H$286,$Z90)=Repex),0)
*$DV90</f>
        <v>0</v>
      </c>
      <c r="EA90" s="43" cm="1">
        <f t="array" aca="1" ref="EA90" ca="1">IFERROR(INDEX(Forecast_Capex_Input!BZ$12:BZ$286,$Z90)
*(INDEX(Forecast_Capex_Input!$H$12:$H$286,$Z90)=Repex),0)
*$DV90</f>
        <v>0</v>
      </c>
      <c r="EB90" s="43" cm="1">
        <f t="array" aca="1" ref="EB90" ca="1">IFERROR(INDEX(Forecast_Capex_Input!CA$12:CA$286,$Z90)
*(INDEX(Forecast_Capex_Input!$H$12:$H$286,$Z90)=Repex),0)
*$DV90</f>
        <v>0</v>
      </c>
      <c r="EC90" s="43" cm="1">
        <f t="array" aca="1" ref="EC90" ca="1">IFERROR(INDEX(Forecast_Capex_Input!CB$12:CB$286,$Z90)
*(INDEX(Forecast_Capex_Input!$H$12:$H$286,$Z90)=Repex),0)
*$DV90</f>
        <v>0</v>
      </c>
      <c r="ED90" s="43" cm="1">
        <f t="array" aca="1" ref="ED90" ca="1">IFERROR(INDEX(Forecast_Capex_Input!CC$12:CC$286,$Z90)
*(INDEX(Forecast_Capex_Input!$H$12:$H$286,$Z90)=Repex),0)
*$DV90</f>
        <v>0</v>
      </c>
      <c r="EF90" s="86" t="str">
        <f t="shared" si="16"/>
        <v>N/A</v>
      </c>
      <c r="EG90" s="28" t="str">
        <f>IFERROR(RANK(EF90,EF$11:EF$1010,0)+COUNTIF(EF$11:EF90,EF90)-1,NA)</f>
        <v>N/A</v>
      </c>
    </row>
    <row r="91" spans="3:137" x14ac:dyDescent="0.2">
      <c r="C91" s="28">
        <f t="shared" si="17"/>
        <v>81</v>
      </c>
      <c r="D91" s="9" t="str" cm="1">
        <f t="array" ref="D91">IFERROR(INDEX(Forecast_Capex_Input!$D$12:$D$286,$Z91),NA)</f>
        <v>Line 92/93 Refurbishment</v>
      </c>
      <c r="E91" s="24" t="b" cm="1">
        <f t="array" ref="E91">IF($Z91=NA,NA,INDEX(Forecast_Capex_Input!$E$12:$E$286,$Z91))</f>
        <v>1</v>
      </c>
      <c r="F91" s="9" t="str" cm="1">
        <f t="array" aca="1" ref="F91" ca="1">IFERROR(INDEX(General!$E$25:$E$26,$AA91),NA)</f>
        <v>Labour</v>
      </c>
      <c r="G91" s="9" t="str" cm="1">
        <f t="array" aca="1" ref="G91" ca="1">IFERROR(INDEX(Forecast_Capex_Input!$AI$11:$BB$11,$AC91),NA)</f>
        <v>Transmission Lines</v>
      </c>
      <c r="H91" s="50" cm="1">
        <f t="array" aca="1" ref="H91" ca="1">IFERROR(INDEX(Forecast_Capex_Input!$AI$12:$BB$286,$Z91,$AC91),NA)</f>
        <v>1</v>
      </c>
      <c r="I91" s="150" t="str" cm="1">
        <f t="array" ref="I91">IFERROR(INDEX(Forecast_Capex_Input!$F$12:$F$286,$Z91),NA)</f>
        <v>Replacement Expenditure</v>
      </c>
      <c r="J91" s="150" t="str" cm="1">
        <f t="array" ref="J91">IFERROR(INDEX(Forecast_Capex_Input!G$12:G$286,$Z91),NA)</f>
        <v>Transmission Lines</v>
      </c>
      <c r="K91" s="150" t="str" cm="1">
        <f t="array" ref="K91">IFERROR(INDEX(Forecast_Capex_Input!H$12:H$286,$Z91),NA)</f>
        <v>Repex</v>
      </c>
      <c r="L91" s="150" t="str" cm="1">
        <f t="array" ref="L91">IFERROR(INDEX(Forecast_Capex_Input!I$12:I$286,$Z91),NA)</f>
        <v>N/A</v>
      </c>
      <c r="M91" s="150" t="str" cm="1">
        <f t="array" ref="M91">IFERROR(INDEX(Forecast_Capex_Input!J$12:J$286,$Z91),NA)</f>
        <v>N/A</v>
      </c>
      <c r="N91" s="150" t="str" cm="1">
        <f t="array" ref="N91">IFERROR(INDEX(Forecast_Capex_Input!K$12:K$286,$Z91),NA)</f>
        <v>TL - Transmission towers</v>
      </c>
      <c r="O91" s="150" t="str" cm="1">
        <f t="array" ref="O91">IFERROR(INDEX(Forecast_Capex_Input!L$12:L$286,$Z91),NA)</f>
        <v>TL - Safe and Reliable Network</v>
      </c>
      <c r="P91" s="150" t="str" cm="1">
        <f t="array" ref="P91">IFERROR(INDEX(Forecast_Capex_Input!M$12:M$286,$Z91),NA)</f>
        <v>N/A</v>
      </c>
      <c r="Q91" s="24" t="str" cm="1">
        <f t="array" ref="Q91">IFERROR(INDEX(Forecast_Capex_Input!N$12:N$286,$Z91),NA)</f>
        <v>No</v>
      </c>
      <c r="R91" s="190" cm="1">
        <f t="array" ref="R91">IFERROR(INDEX(Forecast_Capex_Input!O$12:O$286,$Z91),0)</f>
        <v>0</v>
      </c>
      <c r="S91" s="24" t="str" cm="1">
        <f t="array" ref="S91">IFERROR(INDEX(Forecast_Capex_Input!P$12:P$286,$Z91),0)</f>
        <v>Safety security &amp; reliability</v>
      </c>
      <c r="T91" s="150" t="str" cm="1">
        <f t="array" aca="1" ref="T91" ca="1">IFERROR(INDEX(General!$K$91:$K$110,$AC91),NA)</f>
        <v>Transmission Lines (2018 onwards)</v>
      </c>
      <c r="U91" s="43" cm="1">
        <f t="array" aca="1" ref="U91" ca="1">IFERROR(
IF($F91=General!$E$25,INDEX(Forecast_Capex_Input!S$12:S$286,$Z91),
INDEX(Forecast_Capex_Input!T$12:T$286,$Z91)),0)</f>
        <v>0.23502530695479906</v>
      </c>
      <c r="V91" s="82" t="b">
        <f>IFERROR(INDEX(Overheads!$T$19:$T$26,MATCH($I91,Overheads!$E$19:$E$26,0)),FALSE)</f>
        <v>1</v>
      </c>
      <c r="W91" s="209" t="str" cm="1">
        <f t="array" ref="W91">IFERROR(
INDEX(Forecast_Capex_Input!CN$12:CN$286,$Z91),0)</f>
        <v>FY22</v>
      </c>
      <c r="X91" s="209">
        <f>IFERROR(
MATCH($W91,General!$L$39:$S$39,0),1)</f>
        <v>2</v>
      </c>
      <c r="Z91" s="28">
        <f>IFERROR(
IF(MATCH($C91,Forecast_Capex_Input!$CI$12:$CI$286,1)+1&gt;MAX(Forecast_Capex_Input!$C$12:$C$286),NA,
MATCH($C91,Forecast_Capex_Input!$CI$12:$CI$286,1)+1),1)</f>
        <v>38</v>
      </c>
      <c r="AA91" s="28" cm="1">
        <f t="array" aca="1" ref="AA91" ca="1">IFERROR(
IF(Z90&lt;&gt;Z91,1,
IF(COUNTIF(OFFSET(AA90,0,0,-INDEX(Forecast_Capex_Input!$CG$12:$CG$286,$Z91)),AA90)=INDEX(Forecast_Capex_Input!$CG$12:$CG$286,$Z91),AA90+1,AA90)),NA)</f>
        <v>1</v>
      </c>
      <c r="AB91" s="28" cm="1">
        <f t="array" ref="AB91">IFERROR($C91-IF($Z91=1,1,INDEX(Forecast_Capex_Input!$CI$12:$CI$286,$Z91-1))+1,NA)</f>
        <v>1</v>
      </c>
      <c r="AC91" s="28" cm="1">
        <f t="array" aca="1" ref="AC91" ca="1">IFERROR(IF(AA91=1,
INDEX(Forecast_Capex_Input!$AI$10:$BB$10,SMALL(IF(INDEX(Forecast_Capex_Input!$AI$12:$BB$286,$Z91,0)&gt;0,COLUMN(Forecast_Capex_Input!$AI$10:$BB$10)-COLUMN(Forecast_Capex_Input!$AI$12)+1),ROWS(OFFSET(AC90,0,0,-$AB91)))),
OFFSET(AC90,-INDEX(Forecast_Capex_Input!$CG$12:$CG$286,$Z91)+1,0)),NA)</f>
        <v>1</v>
      </c>
      <c r="AD91" s="28">
        <f t="shared" ca="1" si="14"/>
        <v>1</v>
      </c>
      <c r="AE91" s="82" t="b">
        <f t="shared" si="18"/>
        <v>0</v>
      </c>
      <c r="AF91" s="78" t="b">
        <v>0</v>
      </c>
      <c r="AG91" s="82" t="b">
        <f t="shared" si="15"/>
        <v>1</v>
      </c>
      <c r="AI91" s="55">
        <v>1.3694207426316321E-2</v>
      </c>
      <c r="AJ91" s="55">
        <v>0.53705459727032279</v>
      </c>
      <c r="AK91" s="55">
        <v>0</v>
      </c>
      <c r="AL91" s="55">
        <v>0</v>
      </c>
      <c r="AM91" s="55">
        <v>0</v>
      </c>
      <c r="AN91" s="135">
        <v>0.55074880469663912</v>
      </c>
      <c r="AP91" s="55">
        <v>1.3270572243679479E-2</v>
      </c>
      <c r="AQ91" s="55">
        <v>0.52724615479315595</v>
      </c>
      <c r="AR91" s="55">
        <v>0</v>
      </c>
      <c r="AS91" s="55">
        <v>0</v>
      </c>
      <c r="AT91" s="55">
        <v>0</v>
      </c>
      <c r="AU91" s="135">
        <v>0.5405167270368354</v>
      </c>
      <c r="AW91" s="55">
        <v>1.5997861796489528E-3</v>
      </c>
      <c r="AX91" s="55">
        <v>5.9569839277565408E-2</v>
      </c>
      <c r="AY91" s="55">
        <v>0</v>
      </c>
      <c r="AZ91" s="55">
        <v>0</v>
      </c>
      <c r="BA91" s="55">
        <v>0</v>
      </c>
      <c r="BB91" s="135">
        <v>6.1169625457214362E-2</v>
      </c>
      <c r="BD91" s="55">
        <v>3.1149579407189722E-4</v>
      </c>
      <c r="BE91" s="55">
        <v>1.1676707503756326E-2</v>
      </c>
      <c r="BF91" s="55">
        <v>0</v>
      </c>
      <c r="BG91" s="55">
        <v>0</v>
      </c>
      <c r="BH91" s="55">
        <v>0</v>
      </c>
      <c r="BI91" s="135">
        <v>1.1988203297828223E-2</v>
      </c>
      <c r="BK91" s="55">
        <v>1.5181854217400328E-2</v>
      </c>
      <c r="BL91" s="55">
        <v>0.59849270157447776</v>
      </c>
      <c r="BM91" s="55">
        <v>0</v>
      </c>
      <c r="BN91" s="55">
        <v>0</v>
      </c>
      <c r="BO91" s="55">
        <v>0</v>
      </c>
      <c r="BP91" s="135">
        <v>0.61367455579187813</v>
      </c>
      <c r="BR91" s="147">
        <v>0</v>
      </c>
      <c r="BS91" s="147">
        <v>1</v>
      </c>
      <c r="BT91" s="147">
        <v>0</v>
      </c>
      <c r="BU91" s="147">
        <v>0</v>
      </c>
      <c r="BV91" s="147">
        <v>0</v>
      </c>
      <c r="BX91" s="55">
        <v>0</v>
      </c>
      <c r="BY91" s="55">
        <v>0.55074880469663912</v>
      </c>
      <c r="BZ91" s="55">
        <v>0</v>
      </c>
      <c r="CA91" s="55">
        <v>0</v>
      </c>
      <c r="CB91" s="55">
        <v>0</v>
      </c>
      <c r="CC91" s="135">
        <v>0.55074880469663912</v>
      </c>
      <c r="CE91" s="55">
        <v>0</v>
      </c>
      <c r="CF91" s="55">
        <v>0.5405167270368354</v>
      </c>
      <c r="CG91" s="55">
        <v>0</v>
      </c>
      <c r="CH91" s="55">
        <v>0</v>
      </c>
      <c r="CI91" s="55">
        <v>0</v>
      </c>
      <c r="CJ91" s="135">
        <v>0.5405167270368354</v>
      </c>
      <c r="CL91" s="55">
        <v>0</v>
      </c>
      <c r="CM91" s="55">
        <v>6.1169625457214362E-2</v>
      </c>
      <c r="CN91" s="55">
        <v>0</v>
      </c>
      <c r="CO91" s="55">
        <v>0</v>
      </c>
      <c r="CP91" s="55">
        <v>0</v>
      </c>
      <c r="CQ91" s="135">
        <v>6.1169625457214362E-2</v>
      </c>
      <c r="CS91" s="67">
        <v>0</v>
      </c>
      <c r="CT91" s="67">
        <v>1.1988203297828223E-2</v>
      </c>
      <c r="CU91" s="67">
        <v>0</v>
      </c>
      <c r="CV91" s="67">
        <v>0</v>
      </c>
      <c r="CW91" s="67">
        <v>0</v>
      </c>
      <c r="CX91" s="135">
        <v>1.1988203297828223E-2</v>
      </c>
      <c r="CZ91" s="55">
        <v>0</v>
      </c>
      <c r="DA91" s="55">
        <v>0.61367455579187802</v>
      </c>
      <c r="DB91" s="55">
        <v>0</v>
      </c>
      <c r="DC91" s="55">
        <v>0</v>
      </c>
      <c r="DD91" s="55">
        <v>0</v>
      </c>
      <c r="DE91" s="135">
        <v>0.61367455579187802</v>
      </c>
      <c r="DG91" s="43" t="b" cm="1">
        <f t="array" aca="1" ref="DG91" ca="1">OR($G91=Forecast_Capex_Input!$BF$8:$BF$10)</f>
        <v>1</v>
      </c>
      <c r="DH91" s="43" cm="1">
        <f t="array" aca="1" ref="DH91" ca="1">IFERROR(INDEX(Forecast_Capex_Input!BG$12:BG$286,$Z91)
*(INDEX(Forecast_Capex_Input!$H$12:$H$286,$Z91)=Repex),0)
*$DG91</f>
        <v>0</v>
      </c>
      <c r="DI91" s="43" cm="1">
        <f t="array" aca="1" ref="DI91" ca="1">IFERROR(INDEX(Forecast_Capex_Input!BH$12:BH$286,$Z91)
*(INDEX(Forecast_Capex_Input!$H$12:$H$286,$Z91)=Repex),0)
*$DG91</f>
        <v>1.7359623436525799E-2</v>
      </c>
      <c r="DJ91" s="43" cm="1">
        <f t="array" aca="1" ref="DJ91" ca="1">IFERROR(INDEX(Forecast_Capex_Input!BI$12:BI$286,$Z91)
*(INDEX(Forecast_Capex_Input!$H$12:$H$286,$Z91)=Repex),0)
*$DG91</f>
        <v>0.45684323742941657</v>
      </c>
      <c r="DK91" s="43" cm="1">
        <f t="array" aca="1" ref="DK91" ca="1">IFERROR(INDEX(Forecast_Capex_Input!BJ$12:BJ$286,$Z91)
*(INDEX(Forecast_Capex_Input!$H$12:$H$286,$Z91)=Repex),0)
*$DG91</f>
        <v>0.52579713913405768</v>
      </c>
      <c r="DL91" s="43" cm="1">
        <f t="array" aca="1" ref="DL91" ca="1">IFERROR(INDEX(Forecast_Capex_Input!BK$12:BK$286,$Z91)
*(INDEX(Forecast_Capex_Input!$H$12:$H$286,$Z91)=Repex),0)
*$DG91</f>
        <v>0</v>
      </c>
      <c r="DM91" s="43" cm="1">
        <f t="array" aca="1" ref="DM91" ca="1">IFERROR(INDEX(Forecast_Capex_Input!BL$12:BL$286,$Z91)
*(INDEX(Forecast_Capex_Input!$H$12:$H$286,$Z91)=Repex),0)
*$DG91</f>
        <v>0</v>
      </c>
      <c r="DO91" s="43" t="b" cm="1">
        <f t="array" aca="1" ref="DO91" ca="1">OR($G91=Forecast_Capex_Input!$BN$8:$BN$9)</f>
        <v>0</v>
      </c>
      <c r="DP91" s="43" cm="1">
        <f t="array" aca="1" ref="DP91" ca="1">IFERROR(INDEX(Forecast_Capex_Input!BO$12:BO$286,$Z91)
*(INDEX(Forecast_Capex_Input!$H$12:$H$286,$Z91)=Repex),0)
*$DO91</f>
        <v>0</v>
      </c>
      <c r="DQ91" s="43" cm="1">
        <f t="array" aca="1" ref="DQ91" ca="1">IFERROR(INDEX(Forecast_Capex_Input!BP$12:BP$286,$Z91)
*(INDEX(Forecast_Capex_Input!$H$12:$H$286,$Z91)=Repex),0)
*$DO91</f>
        <v>0</v>
      </c>
      <c r="DR91" s="43" cm="1">
        <f t="array" aca="1" ref="DR91" ca="1">IFERROR(INDEX(Forecast_Capex_Input!BQ$12:BQ$286,$Z91)
*(INDEX(Forecast_Capex_Input!$H$12:$H$286,$Z91)=Repex),0)
*$DO91</f>
        <v>0</v>
      </c>
      <c r="DS91" s="43" cm="1">
        <f t="array" aca="1" ref="DS91" ca="1">IFERROR(INDEX(Forecast_Capex_Input!BR$12:BR$286,$Z91)
*(INDEX(Forecast_Capex_Input!$H$12:$H$286,$Z91)=Repex),0)
*$DO91</f>
        <v>0</v>
      </c>
      <c r="DT91" s="43" cm="1">
        <f t="array" aca="1" ref="DT91" ca="1">IFERROR(INDEX(Forecast_Capex_Input!BS$12:BS$286,$Z91)
*(INDEX(Forecast_Capex_Input!$H$12:$H$286,$Z91)=Repex),0)
*$DO91</f>
        <v>0</v>
      </c>
      <c r="DV91" s="43" t="b" cm="1">
        <f t="array" aca="1" ref="DV91" ca="1">OR($G91=Forecast_Capex_Input!$BU$8:$BU$10)</f>
        <v>0</v>
      </c>
      <c r="DW91" s="43" cm="1">
        <f t="array" aca="1" ref="DW91" ca="1">IFERROR(INDEX(Forecast_Capex_Input!BV$12:BV$286,$Z91)
*(INDEX(Forecast_Capex_Input!$H$12:$H$286,$Z91)=Repex),0)
*$DV91</f>
        <v>0</v>
      </c>
      <c r="DX91" s="43" cm="1">
        <f t="array" aca="1" ref="DX91" ca="1">IFERROR(INDEX(Forecast_Capex_Input!BW$12:BW$286,$Z91)
*(INDEX(Forecast_Capex_Input!$H$12:$H$286,$Z91)=Repex),0)
*$DV91</f>
        <v>0</v>
      </c>
      <c r="DY91" s="43" cm="1">
        <f t="array" aca="1" ref="DY91" ca="1">IFERROR(INDEX(Forecast_Capex_Input!BX$12:BX$286,$Z91)
*(INDEX(Forecast_Capex_Input!$H$12:$H$286,$Z91)=Repex),0)
*$DV91</f>
        <v>0</v>
      </c>
      <c r="DZ91" s="43" cm="1">
        <f t="array" aca="1" ref="DZ91" ca="1">IFERROR(INDEX(Forecast_Capex_Input!BY$12:BY$286,$Z91)
*(INDEX(Forecast_Capex_Input!$H$12:$H$286,$Z91)=Repex),0)
*$DV91</f>
        <v>0</v>
      </c>
      <c r="EA91" s="43" cm="1">
        <f t="array" aca="1" ref="EA91" ca="1">IFERROR(INDEX(Forecast_Capex_Input!BZ$12:BZ$286,$Z91)
*(INDEX(Forecast_Capex_Input!$H$12:$H$286,$Z91)=Repex),0)
*$DV91</f>
        <v>0</v>
      </c>
      <c r="EB91" s="43" cm="1">
        <f t="array" aca="1" ref="EB91" ca="1">IFERROR(INDEX(Forecast_Capex_Input!CA$12:CA$286,$Z91)
*(INDEX(Forecast_Capex_Input!$H$12:$H$286,$Z91)=Repex),0)
*$DV91</f>
        <v>0</v>
      </c>
      <c r="EC91" s="43" cm="1">
        <f t="array" aca="1" ref="EC91" ca="1">IFERROR(INDEX(Forecast_Capex_Input!CB$12:CB$286,$Z91)
*(INDEX(Forecast_Capex_Input!$H$12:$H$286,$Z91)=Repex),0)
*$DV91</f>
        <v>0</v>
      </c>
      <c r="ED91" s="43" cm="1">
        <f t="array" aca="1" ref="ED91" ca="1">IFERROR(INDEX(Forecast_Capex_Input!CC$12:CC$286,$Z91)
*(INDEX(Forecast_Capex_Input!$H$12:$H$286,$Z91)=Repex),0)
*$DV91</f>
        <v>0</v>
      </c>
      <c r="EF91" s="86" t="str">
        <f t="shared" si="16"/>
        <v>N/A</v>
      </c>
      <c r="EG91" s="28" t="str">
        <f>IFERROR(RANK(EF91,EF$11:EF$1010,0)+COUNTIF(EF$11:EF91,EF91)-1,NA)</f>
        <v>N/A</v>
      </c>
    </row>
    <row r="92" spans="3:137" x14ac:dyDescent="0.2">
      <c r="C92" s="28">
        <f t="shared" si="17"/>
        <v>82</v>
      </c>
      <c r="D92" s="9" t="str" cm="1">
        <f t="array" ref="D92">IFERROR(INDEX(Forecast_Capex_Input!$D$12:$D$286,$Z92),NA)</f>
        <v>Line 92/93 Refurbishment</v>
      </c>
      <c r="E92" s="24" t="b" cm="1">
        <f t="array" ref="E92">IF($Z92=NA,NA,INDEX(Forecast_Capex_Input!$E$12:$E$286,$Z92))</f>
        <v>1</v>
      </c>
      <c r="F92" s="9" t="str" cm="1">
        <f t="array" aca="1" ref="F92" ca="1">IFERROR(INDEX(General!$E$25:$E$26,$AA92),NA)</f>
        <v>Non-Labour</v>
      </c>
      <c r="G92" s="9" t="str" cm="1">
        <f t="array" aca="1" ref="G92" ca="1">IFERROR(INDEX(Forecast_Capex_Input!$AI$11:$BB$11,$AC92),NA)</f>
        <v>Transmission Lines</v>
      </c>
      <c r="H92" s="50" cm="1">
        <f t="array" aca="1" ref="H92" ca="1">IFERROR(INDEX(Forecast_Capex_Input!$AI$12:$BB$286,$Z92,$AC92),NA)</f>
        <v>1</v>
      </c>
      <c r="I92" s="150" t="str" cm="1">
        <f t="array" ref="I92">IFERROR(INDEX(Forecast_Capex_Input!$F$12:$F$286,$Z92),NA)</f>
        <v>Replacement Expenditure</v>
      </c>
      <c r="J92" s="150" t="str" cm="1">
        <f t="array" ref="J92">IFERROR(INDEX(Forecast_Capex_Input!G$12:G$286,$Z92),NA)</f>
        <v>Transmission Lines</v>
      </c>
      <c r="K92" s="150" t="str" cm="1">
        <f t="array" ref="K92">IFERROR(INDEX(Forecast_Capex_Input!H$12:H$286,$Z92),NA)</f>
        <v>Repex</v>
      </c>
      <c r="L92" s="150" t="str" cm="1">
        <f t="array" ref="L92">IFERROR(INDEX(Forecast_Capex_Input!I$12:I$286,$Z92),NA)</f>
        <v>N/A</v>
      </c>
      <c r="M92" s="150" t="str" cm="1">
        <f t="array" ref="M92">IFERROR(INDEX(Forecast_Capex_Input!J$12:J$286,$Z92),NA)</f>
        <v>N/A</v>
      </c>
      <c r="N92" s="150" t="str" cm="1">
        <f t="array" ref="N92">IFERROR(INDEX(Forecast_Capex_Input!K$12:K$286,$Z92),NA)</f>
        <v>TL - Transmission towers</v>
      </c>
      <c r="O92" s="150" t="str" cm="1">
        <f t="array" ref="O92">IFERROR(INDEX(Forecast_Capex_Input!L$12:L$286,$Z92),NA)</f>
        <v>TL - Safe and Reliable Network</v>
      </c>
      <c r="P92" s="150" t="str" cm="1">
        <f t="array" ref="P92">IFERROR(INDEX(Forecast_Capex_Input!M$12:M$286,$Z92),NA)</f>
        <v>N/A</v>
      </c>
      <c r="Q92" s="24" t="str" cm="1">
        <f t="array" ref="Q92">IFERROR(INDEX(Forecast_Capex_Input!N$12:N$286,$Z92),NA)</f>
        <v>No</v>
      </c>
      <c r="R92" s="190" cm="1">
        <f t="array" ref="R92">IFERROR(INDEX(Forecast_Capex_Input!O$12:O$286,$Z92),0)</f>
        <v>0</v>
      </c>
      <c r="S92" s="24" t="str" cm="1">
        <f t="array" ref="S92">IFERROR(INDEX(Forecast_Capex_Input!P$12:P$286,$Z92),0)</f>
        <v>Safety security &amp; reliability</v>
      </c>
      <c r="T92" s="150" t="str" cm="1">
        <f t="array" aca="1" ref="T92" ca="1">IFERROR(INDEX(General!$K$91:$K$110,$AC92),NA)</f>
        <v>Transmission Lines (2018 onwards)</v>
      </c>
      <c r="U92" s="43" cm="1">
        <f t="array" aca="1" ref="U92" ca="1">IFERROR(
IF($F92=General!$E$25,INDEX(Forecast_Capex_Input!S$12:S$286,$Z92),
INDEX(Forecast_Capex_Input!T$12:T$286,$Z92)),0)</f>
        <v>0.76497469304520094</v>
      </c>
      <c r="V92" s="82" t="b">
        <f>IFERROR(INDEX(Overheads!$T$19:$T$26,MATCH($I92,Overheads!$E$19:$E$26,0)),FALSE)</f>
        <v>1</v>
      </c>
      <c r="W92" s="209" t="str" cm="1">
        <f t="array" ref="W92">IFERROR(
INDEX(Forecast_Capex_Input!CN$12:CN$286,$Z92),0)</f>
        <v>FY22</v>
      </c>
      <c r="X92" s="209">
        <f>IFERROR(
MATCH($W92,General!$L$39:$S$39,0),1)</f>
        <v>2</v>
      </c>
      <c r="Z92" s="28">
        <f>IFERROR(
IF(MATCH($C92,Forecast_Capex_Input!$CI$12:$CI$286,1)+1&gt;MAX(Forecast_Capex_Input!$C$12:$C$286),NA,
MATCH($C92,Forecast_Capex_Input!$CI$12:$CI$286,1)+1),1)</f>
        <v>38</v>
      </c>
      <c r="AA92" s="28" cm="1">
        <f t="array" aca="1" ref="AA92" ca="1">IFERROR(
IF(Z91&lt;&gt;Z92,1,
IF(COUNTIF(OFFSET(AA91,0,0,-INDEX(Forecast_Capex_Input!$CG$12:$CG$286,$Z92)),AA91)=INDEX(Forecast_Capex_Input!$CG$12:$CG$286,$Z92),AA91+1,AA91)),NA)</f>
        <v>2</v>
      </c>
      <c r="AB92" s="28" cm="1">
        <f t="array" ref="AB92">IFERROR($C92-IF($Z92=1,1,INDEX(Forecast_Capex_Input!$CI$12:$CI$286,$Z92-1))+1,NA)</f>
        <v>2</v>
      </c>
      <c r="AC92" s="28" cm="1">
        <f t="array" aca="1" ref="AC92" ca="1">IFERROR(IF(AA92=1,
INDEX(Forecast_Capex_Input!$AI$10:$BB$10,SMALL(IF(INDEX(Forecast_Capex_Input!$AI$12:$BB$286,$Z92,0)&gt;0,COLUMN(Forecast_Capex_Input!$AI$10:$BB$10)-COLUMN(Forecast_Capex_Input!$AI$12)+1),ROWS(OFFSET(AC91,0,0,-$AB92)))),
OFFSET(AC91,-INDEX(Forecast_Capex_Input!$CG$12:$CG$286,$Z92)+1,0)),NA)</f>
        <v>1</v>
      </c>
      <c r="AD92" s="28">
        <f t="shared" ca="1" si="14"/>
        <v>2</v>
      </c>
      <c r="AE92" s="82" t="b">
        <f t="shared" si="18"/>
        <v>0</v>
      </c>
      <c r="AF92" s="78" t="b">
        <v>0</v>
      </c>
      <c r="AG92" s="82" t="b">
        <f t="shared" si="15"/>
        <v>1</v>
      </c>
      <c r="AI92" s="55">
        <v>4.4572740945120294E-2</v>
      </c>
      <c r="AJ92" s="55">
        <v>1.7480380347908326</v>
      </c>
      <c r="AK92" s="55">
        <v>0</v>
      </c>
      <c r="AL92" s="55">
        <v>0</v>
      </c>
      <c r="AM92" s="55">
        <v>0</v>
      </c>
      <c r="AN92" s="135">
        <v>1.7926107757359528</v>
      </c>
      <c r="AP92" s="55">
        <v>4.4572740945120294E-2</v>
      </c>
      <c r="AQ92" s="55">
        <v>1.7480380347908326</v>
      </c>
      <c r="AR92" s="55">
        <v>0</v>
      </c>
      <c r="AS92" s="55">
        <v>0</v>
      </c>
      <c r="AT92" s="55">
        <v>0</v>
      </c>
      <c r="AU92" s="135">
        <v>1.7926107757359528</v>
      </c>
      <c r="AW92" s="55">
        <v>5.373306715318063E-3</v>
      </c>
      <c r="AX92" s="55">
        <v>0.19749853808684975</v>
      </c>
      <c r="AY92" s="55">
        <v>0</v>
      </c>
      <c r="AZ92" s="55">
        <v>0</v>
      </c>
      <c r="BA92" s="55">
        <v>0</v>
      </c>
      <c r="BB92" s="135">
        <v>0.2028718448021678</v>
      </c>
      <c r="BD92" s="55">
        <v>1.0462413436070177E-3</v>
      </c>
      <c r="BE92" s="55">
        <v>3.8713091887225146E-2</v>
      </c>
      <c r="BF92" s="55">
        <v>0</v>
      </c>
      <c r="BG92" s="55">
        <v>0</v>
      </c>
      <c r="BH92" s="55">
        <v>0</v>
      </c>
      <c r="BI92" s="135">
        <v>3.9759333230832167E-2</v>
      </c>
      <c r="BK92" s="55">
        <v>5.0992289004045371E-2</v>
      </c>
      <c r="BL92" s="55">
        <v>1.9842496647649075</v>
      </c>
      <c r="BM92" s="55">
        <v>0</v>
      </c>
      <c r="BN92" s="55">
        <v>0</v>
      </c>
      <c r="BO92" s="55">
        <v>0</v>
      </c>
      <c r="BP92" s="135">
        <v>2.0352419537689528</v>
      </c>
      <c r="BR92" s="147">
        <v>0</v>
      </c>
      <c r="BS92" s="147">
        <v>1</v>
      </c>
      <c r="BT92" s="147">
        <v>0</v>
      </c>
      <c r="BU92" s="147">
        <v>0</v>
      </c>
      <c r="BV92" s="147">
        <v>0</v>
      </c>
      <c r="BX92" s="55">
        <v>0</v>
      </c>
      <c r="BY92" s="55">
        <v>1.7926107757359528</v>
      </c>
      <c r="BZ92" s="55">
        <v>0</v>
      </c>
      <c r="CA92" s="55">
        <v>0</v>
      </c>
      <c r="CB92" s="55">
        <v>0</v>
      </c>
      <c r="CC92" s="135">
        <v>1.7926107757359528</v>
      </c>
      <c r="CE92" s="55">
        <v>0</v>
      </c>
      <c r="CF92" s="55">
        <v>1.7926107757359528</v>
      </c>
      <c r="CG92" s="55">
        <v>0</v>
      </c>
      <c r="CH92" s="55">
        <v>0</v>
      </c>
      <c r="CI92" s="55">
        <v>0</v>
      </c>
      <c r="CJ92" s="135">
        <v>1.7926107757359528</v>
      </c>
      <c r="CL92" s="55">
        <v>0</v>
      </c>
      <c r="CM92" s="55">
        <v>0.2028718448021678</v>
      </c>
      <c r="CN92" s="55">
        <v>0</v>
      </c>
      <c r="CO92" s="55">
        <v>0</v>
      </c>
      <c r="CP92" s="55">
        <v>0</v>
      </c>
      <c r="CQ92" s="135">
        <v>0.2028718448021678</v>
      </c>
      <c r="CS92" s="67">
        <v>0</v>
      </c>
      <c r="CT92" s="67">
        <v>3.9759333230832167E-2</v>
      </c>
      <c r="CU92" s="67">
        <v>0</v>
      </c>
      <c r="CV92" s="67">
        <v>0</v>
      </c>
      <c r="CW92" s="67">
        <v>0</v>
      </c>
      <c r="CX92" s="135">
        <v>3.9759333230832167E-2</v>
      </c>
      <c r="CZ92" s="55">
        <v>0</v>
      </c>
      <c r="DA92" s="55">
        <v>2.0352419537689528</v>
      </c>
      <c r="DB92" s="55">
        <v>0</v>
      </c>
      <c r="DC92" s="55">
        <v>0</v>
      </c>
      <c r="DD92" s="55">
        <v>0</v>
      </c>
      <c r="DE92" s="135">
        <v>2.0352419537689528</v>
      </c>
      <c r="DG92" s="43" t="b" cm="1">
        <f t="array" aca="1" ref="DG92" ca="1">OR($G92=Forecast_Capex_Input!$BF$8:$BF$10)</f>
        <v>1</v>
      </c>
      <c r="DH92" s="43" cm="1">
        <f t="array" aca="1" ref="DH92" ca="1">IFERROR(INDEX(Forecast_Capex_Input!BG$12:BG$286,$Z92)
*(INDEX(Forecast_Capex_Input!$H$12:$H$286,$Z92)=Repex),0)
*$DG92</f>
        <v>0</v>
      </c>
      <c r="DI92" s="43" cm="1">
        <f t="array" aca="1" ref="DI92" ca="1">IFERROR(INDEX(Forecast_Capex_Input!BH$12:BH$286,$Z92)
*(INDEX(Forecast_Capex_Input!$H$12:$H$286,$Z92)=Repex),0)
*$DG92</f>
        <v>1.7359623436525799E-2</v>
      </c>
      <c r="DJ92" s="43" cm="1">
        <f t="array" aca="1" ref="DJ92" ca="1">IFERROR(INDEX(Forecast_Capex_Input!BI$12:BI$286,$Z92)
*(INDEX(Forecast_Capex_Input!$H$12:$H$286,$Z92)=Repex),0)
*$DG92</f>
        <v>0.45684323742941657</v>
      </c>
      <c r="DK92" s="43" cm="1">
        <f t="array" aca="1" ref="DK92" ca="1">IFERROR(INDEX(Forecast_Capex_Input!BJ$12:BJ$286,$Z92)
*(INDEX(Forecast_Capex_Input!$H$12:$H$286,$Z92)=Repex),0)
*$DG92</f>
        <v>0.52579713913405768</v>
      </c>
      <c r="DL92" s="43" cm="1">
        <f t="array" aca="1" ref="DL92" ca="1">IFERROR(INDEX(Forecast_Capex_Input!BK$12:BK$286,$Z92)
*(INDEX(Forecast_Capex_Input!$H$12:$H$286,$Z92)=Repex),0)
*$DG92</f>
        <v>0</v>
      </c>
      <c r="DM92" s="43" cm="1">
        <f t="array" aca="1" ref="DM92" ca="1">IFERROR(INDEX(Forecast_Capex_Input!BL$12:BL$286,$Z92)
*(INDEX(Forecast_Capex_Input!$H$12:$H$286,$Z92)=Repex),0)
*$DG92</f>
        <v>0</v>
      </c>
      <c r="DO92" s="43" t="b" cm="1">
        <f t="array" aca="1" ref="DO92" ca="1">OR($G92=Forecast_Capex_Input!$BN$8:$BN$9)</f>
        <v>0</v>
      </c>
      <c r="DP92" s="43" cm="1">
        <f t="array" aca="1" ref="DP92" ca="1">IFERROR(INDEX(Forecast_Capex_Input!BO$12:BO$286,$Z92)
*(INDEX(Forecast_Capex_Input!$H$12:$H$286,$Z92)=Repex),0)
*$DO92</f>
        <v>0</v>
      </c>
      <c r="DQ92" s="43" cm="1">
        <f t="array" aca="1" ref="DQ92" ca="1">IFERROR(INDEX(Forecast_Capex_Input!BP$12:BP$286,$Z92)
*(INDEX(Forecast_Capex_Input!$H$12:$H$286,$Z92)=Repex),0)
*$DO92</f>
        <v>0</v>
      </c>
      <c r="DR92" s="43" cm="1">
        <f t="array" aca="1" ref="DR92" ca="1">IFERROR(INDEX(Forecast_Capex_Input!BQ$12:BQ$286,$Z92)
*(INDEX(Forecast_Capex_Input!$H$12:$H$286,$Z92)=Repex),0)
*$DO92</f>
        <v>0</v>
      </c>
      <c r="DS92" s="43" cm="1">
        <f t="array" aca="1" ref="DS92" ca="1">IFERROR(INDEX(Forecast_Capex_Input!BR$12:BR$286,$Z92)
*(INDEX(Forecast_Capex_Input!$H$12:$H$286,$Z92)=Repex),0)
*$DO92</f>
        <v>0</v>
      </c>
      <c r="DT92" s="43" cm="1">
        <f t="array" aca="1" ref="DT92" ca="1">IFERROR(INDEX(Forecast_Capex_Input!BS$12:BS$286,$Z92)
*(INDEX(Forecast_Capex_Input!$H$12:$H$286,$Z92)=Repex),0)
*$DO92</f>
        <v>0</v>
      </c>
      <c r="DV92" s="43" t="b" cm="1">
        <f t="array" aca="1" ref="DV92" ca="1">OR($G92=Forecast_Capex_Input!$BU$8:$BU$10)</f>
        <v>0</v>
      </c>
      <c r="DW92" s="43" cm="1">
        <f t="array" aca="1" ref="DW92" ca="1">IFERROR(INDEX(Forecast_Capex_Input!BV$12:BV$286,$Z92)
*(INDEX(Forecast_Capex_Input!$H$12:$H$286,$Z92)=Repex),0)
*$DV92</f>
        <v>0</v>
      </c>
      <c r="DX92" s="43" cm="1">
        <f t="array" aca="1" ref="DX92" ca="1">IFERROR(INDEX(Forecast_Capex_Input!BW$12:BW$286,$Z92)
*(INDEX(Forecast_Capex_Input!$H$12:$H$286,$Z92)=Repex),0)
*$DV92</f>
        <v>0</v>
      </c>
      <c r="DY92" s="43" cm="1">
        <f t="array" aca="1" ref="DY92" ca="1">IFERROR(INDEX(Forecast_Capex_Input!BX$12:BX$286,$Z92)
*(INDEX(Forecast_Capex_Input!$H$12:$H$286,$Z92)=Repex),0)
*$DV92</f>
        <v>0</v>
      </c>
      <c r="DZ92" s="43" cm="1">
        <f t="array" aca="1" ref="DZ92" ca="1">IFERROR(INDEX(Forecast_Capex_Input!BY$12:BY$286,$Z92)
*(INDEX(Forecast_Capex_Input!$H$12:$H$286,$Z92)=Repex),0)
*$DV92</f>
        <v>0</v>
      </c>
      <c r="EA92" s="43" cm="1">
        <f t="array" aca="1" ref="EA92" ca="1">IFERROR(INDEX(Forecast_Capex_Input!BZ$12:BZ$286,$Z92)
*(INDEX(Forecast_Capex_Input!$H$12:$H$286,$Z92)=Repex),0)
*$DV92</f>
        <v>0</v>
      </c>
      <c r="EB92" s="43" cm="1">
        <f t="array" aca="1" ref="EB92" ca="1">IFERROR(INDEX(Forecast_Capex_Input!CA$12:CA$286,$Z92)
*(INDEX(Forecast_Capex_Input!$H$12:$H$286,$Z92)=Repex),0)
*$DV92</f>
        <v>0</v>
      </c>
      <c r="EC92" s="43" cm="1">
        <f t="array" aca="1" ref="EC92" ca="1">IFERROR(INDEX(Forecast_Capex_Input!CB$12:CB$286,$Z92)
*(INDEX(Forecast_Capex_Input!$H$12:$H$286,$Z92)=Repex),0)
*$DV92</f>
        <v>0</v>
      </c>
      <c r="ED92" s="43" cm="1">
        <f t="array" aca="1" ref="ED92" ca="1">IFERROR(INDEX(Forecast_Capex_Input!CC$12:CC$286,$Z92)
*(INDEX(Forecast_Capex_Input!$H$12:$H$286,$Z92)=Repex),0)
*$DV92</f>
        <v>0</v>
      </c>
      <c r="EF92" s="86" t="str">
        <f t="shared" si="16"/>
        <v>N/A</v>
      </c>
      <c r="EG92" s="28" t="str">
        <f>IFERROR(RANK(EF92,EF$11:EF$1010,0)+COUNTIF(EF$11:EF92,EF92)-1,NA)</f>
        <v>N/A</v>
      </c>
    </row>
    <row r="93" spans="3:137" x14ac:dyDescent="0.2">
      <c r="C93" s="28">
        <f t="shared" si="17"/>
        <v>83</v>
      </c>
      <c r="D93" s="9" t="str" cm="1">
        <f t="array" ref="D93">IFERROR(INDEX(Forecast_Capex_Input!$D$12:$D$286,$Z93),NA)</f>
        <v>Line 94/96 Refurbishment</v>
      </c>
      <c r="E93" s="24" t="b" cm="1">
        <f t="array" ref="E93">IF($Z93=NA,NA,INDEX(Forecast_Capex_Input!$E$12:$E$286,$Z93))</f>
        <v>1</v>
      </c>
      <c r="F93" s="9" t="str" cm="1">
        <f t="array" aca="1" ref="F93" ca="1">IFERROR(INDEX(General!$E$25:$E$26,$AA93),NA)</f>
        <v>Labour</v>
      </c>
      <c r="G93" s="9" t="str" cm="1">
        <f t="array" aca="1" ref="G93" ca="1">IFERROR(INDEX(Forecast_Capex_Input!$AI$11:$BB$11,$AC93),NA)</f>
        <v>Transmission Lines</v>
      </c>
      <c r="H93" s="50" cm="1">
        <f t="array" aca="1" ref="H93" ca="1">IFERROR(INDEX(Forecast_Capex_Input!$AI$12:$BB$286,$Z93,$AC93),NA)</f>
        <v>0.99999999999999978</v>
      </c>
      <c r="I93" s="150" t="str" cm="1">
        <f t="array" ref="I93">IFERROR(INDEX(Forecast_Capex_Input!$F$12:$F$286,$Z93),NA)</f>
        <v>Replacement Expenditure</v>
      </c>
      <c r="J93" s="150" t="str" cm="1">
        <f t="array" ref="J93">IFERROR(INDEX(Forecast_Capex_Input!G$12:G$286,$Z93),NA)</f>
        <v>Transmission Lines</v>
      </c>
      <c r="K93" s="150" t="str" cm="1">
        <f t="array" ref="K93">IFERROR(INDEX(Forecast_Capex_Input!H$12:H$286,$Z93),NA)</f>
        <v>Repex</v>
      </c>
      <c r="L93" s="150" t="str" cm="1">
        <f t="array" ref="L93">IFERROR(INDEX(Forecast_Capex_Input!I$12:I$286,$Z93),NA)</f>
        <v>N/A</v>
      </c>
      <c r="M93" s="150" t="str" cm="1">
        <f t="array" ref="M93">IFERROR(INDEX(Forecast_Capex_Input!J$12:J$286,$Z93),NA)</f>
        <v>N/A</v>
      </c>
      <c r="N93" s="150" t="str" cm="1">
        <f t="array" ref="N93">IFERROR(INDEX(Forecast_Capex_Input!K$12:K$286,$Z93),NA)</f>
        <v>TL - Transmission towers</v>
      </c>
      <c r="O93" s="150" t="str" cm="1">
        <f t="array" ref="O93">IFERROR(INDEX(Forecast_Capex_Input!L$12:L$286,$Z93),NA)</f>
        <v>TL - Safe and Reliable Network</v>
      </c>
      <c r="P93" s="150" t="str" cm="1">
        <f t="array" ref="P93">IFERROR(INDEX(Forecast_Capex_Input!M$12:M$286,$Z93),NA)</f>
        <v>N/A</v>
      </c>
      <c r="Q93" s="24" t="str" cm="1">
        <f t="array" ref="Q93">IFERROR(INDEX(Forecast_Capex_Input!N$12:N$286,$Z93),NA)</f>
        <v>No</v>
      </c>
      <c r="R93" s="190" cm="1">
        <f t="array" ref="R93">IFERROR(INDEX(Forecast_Capex_Input!O$12:O$286,$Z93),0)</f>
        <v>0</v>
      </c>
      <c r="S93" s="24" t="str" cm="1">
        <f t="array" ref="S93">IFERROR(INDEX(Forecast_Capex_Input!P$12:P$286,$Z93),0)</f>
        <v>Safety security &amp; reliability</v>
      </c>
      <c r="T93" s="150" t="str" cm="1">
        <f t="array" aca="1" ref="T93" ca="1">IFERROR(INDEX(General!$K$91:$K$110,$AC93),NA)</f>
        <v>Transmission Lines (2018 onwards)</v>
      </c>
      <c r="U93" s="43" cm="1">
        <f t="array" aca="1" ref="U93" ca="1">IFERROR(
IF($F93=General!$E$25,INDEX(Forecast_Capex_Input!S$12:S$286,$Z93),
INDEX(Forecast_Capex_Input!T$12:T$286,$Z93)),0)</f>
        <v>0.1237328697947729</v>
      </c>
      <c r="V93" s="82" t="b">
        <f>IFERROR(INDEX(Overheads!$T$19:$T$26,MATCH($I93,Overheads!$E$19:$E$26,0)),FALSE)</f>
        <v>1</v>
      </c>
      <c r="W93" s="209" t="str" cm="1">
        <f t="array" ref="W93">IFERROR(
INDEX(Forecast_Capex_Input!CN$12:CN$286,$Z93),0)</f>
        <v>FY22</v>
      </c>
      <c r="X93" s="209">
        <f>IFERROR(
MATCH($W93,General!$L$39:$S$39,0),1)</f>
        <v>2</v>
      </c>
      <c r="Z93" s="28">
        <f>IFERROR(
IF(MATCH($C93,Forecast_Capex_Input!$CI$12:$CI$286,1)+1&gt;MAX(Forecast_Capex_Input!$C$12:$C$286),NA,
MATCH($C93,Forecast_Capex_Input!$CI$12:$CI$286,1)+1),1)</f>
        <v>39</v>
      </c>
      <c r="AA93" s="28" cm="1">
        <f t="array" aca="1" ref="AA93" ca="1">IFERROR(
IF(Z92&lt;&gt;Z93,1,
IF(COUNTIF(OFFSET(AA92,0,0,-INDEX(Forecast_Capex_Input!$CG$12:$CG$286,$Z93)),AA92)=INDEX(Forecast_Capex_Input!$CG$12:$CG$286,$Z93),AA92+1,AA92)),NA)</f>
        <v>1</v>
      </c>
      <c r="AB93" s="28" cm="1">
        <f t="array" ref="AB93">IFERROR($C93-IF($Z93=1,1,INDEX(Forecast_Capex_Input!$CI$12:$CI$286,$Z93-1))+1,NA)</f>
        <v>1</v>
      </c>
      <c r="AC93" s="28" cm="1">
        <f t="array" aca="1" ref="AC93" ca="1">IFERROR(IF(AA93=1,
INDEX(Forecast_Capex_Input!$AI$10:$BB$10,SMALL(IF(INDEX(Forecast_Capex_Input!$AI$12:$BB$286,$Z93,0)&gt;0,COLUMN(Forecast_Capex_Input!$AI$10:$BB$10)-COLUMN(Forecast_Capex_Input!$AI$12)+1),ROWS(OFFSET(AC92,0,0,-$AB93)))),
OFFSET(AC92,-INDEX(Forecast_Capex_Input!$CG$12:$CG$286,$Z93)+1,0)),NA)</f>
        <v>1</v>
      </c>
      <c r="AD93" s="28">
        <f t="shared" ca="1" si="14"/>
        <v>1</v>
      </c>
      <c r="AE93" s="82" t="b">
        <f t="shared" si="18"/>
        <v>0</v>
      </c>
      <c r="AF93" s="78" t="b">
        <v>0</v>
      </c>
      <c r="AG93" s="82" t="b">
        <f t="shared" si="15"/>
        <v>1</v>
      </c>
      <c r="AI93" s="55">
        <v>0</v>
      </c>
      <c r="AJ93" s="55">
        <v>0</v>
      </c>
      <c r="AK93" s="55">
        <v>7.5910871920427999E-3</v>
      </c>
      <c r="AL93" s="55">
        <v>0.40008365242350707</v>
      </c>
      <c r="AM93" s="55">
        <v>1.9751360520684821E-2</v>
      </c>
      <c r="AN93" s="135">
        <v>0.42742610013623472</v>
      </c>
      <c r="AP93" s="55">
        <v>0</v>
      </c>
      <c r="AQ93" s="55">
        <v>0</v>
      </c>
      <c r="AR93" s="55">
        <v>7.5384973741179171E-3</v>
      </c>
      <c r="AS93" s="55">
        <v>0.39903248041988587</v>
      </c>
      <c r="AT93" s="55">
        <v>1.9758750016636656E-2</v>
      </c>
      <c r="AU93" s="135">
        <v>0.42632972781064049</v>
      </c>
      <c r="AW93" s="55">
        <v>0</v>
      </c>
      <c r="AX93" s="55">
        <v>0</v>
      </c>
      <c r="AY93" s="55">
        <v>1.0456870925930376E-3</v>
      </c>
      <c r="AZ93" s="55">
        <v>5.6120874037771246E-2</v>
      </c>
      <c r="BA93" s="55">
        <v>2.4607407697703762E-3</v>
      </c>
      <c r="BB93" s="135">
        <v>5.9627301900134662E-2</v>
      </c>
      <c r="BD93" s="55">
        <v>0</v>
      </c>
      <c r="BE93" s="55">
        <v>0</v>
      </c>
      <c r="BF93" s="55">
        <v>2.0049311056282904E-4</v>
      </c>
      <c r="BG93" s="55">
        <v>1.0686304810532522E-2</v>
      </c>
      <c r="BH93" s="55">
        <v>4.7661310622431008E-4</v>
      </c>
      <c r="BI93" s="135">
        <v>1.1363411027319661E-2</v>
      </c>
      <c r="BK93" s="55">
        <v>0</v>
      </c>
      <c r="BL93" s="55">
        <v>0</v>
      </c>
      <c r="BM93" s="55">
        <v>8.7846775772737837E-3</v>
      </c>
      <c r="BN93" s="55">
        <v>0.46583965926818965</v>
      </c>
      <c r="BO93" s="55">
        <v>2.2696103892631343E-2</v>
      </c>
      <c r="BP93" s="135">
        <v>0.49732044073809478</v>
      </c>
      <c r="BR93" s="147">
        <v>0</v>
      </c>
      <c r="BS93" s="147">
        <v>0</v>
      </c>
      <c r="BT93" s="147">
        <v>0</v>
      </c>
      <c r="BU93" s="147">
        <v>0</v>
      </c>
      <c r="BV93" s="147">
        <v>1</v>
      </c>
      <c r="BX93" s="55">
        <v>0</v>
      </c>
      <c r="BY93" s="55">
        <v>0</v>
      </c>
      <c r="BZ93" s="55">
        <v>0</v>
      </c>
      <c r="CA93" s="55">
        <v>0</v>
      </c>
      <c r="CB93" s="55">
        <v>0.42742610013623472</v>
      </c>
      <c r="CC93" s="135">
        <v>0.42742610013623472</v>
      </c>
      <c r="CE93" s="55">
        <v>0</v>
      </c>
      <c r="CF93" s="55">
        <v>0</v>
      </c>
      <c r="CG93" s="55">
        <v>0</v>
      </c>
      <c r="CH93" s="55">
        <v>0</v>
      </c>
      <c r="CI93" s="55">
        <v>0.42632972781064049</v>
      </c>
      <c r="CJ93" s="135">
        <v>0.42632972781064049</v>
      </c>
      <c r="CL93" s="55">
        <v>0</v>
      </c>
      <c r="CM93" s="55">
        <v>0</v>
      </c>
      <c r="CN93" s="55">
        <v>0</v>
      </c>
      <c r="CO93" s="55">
        <v>0</v>
      </c>
      <c r="CP93" s="55">
        <v>5.9627301900134662E-2</v>
      </c>
      <c r="CQ93" s="135">
        <v>5.9627301900134662E-2</v>
      </c>
      <c r="CS93" s="67">
        <v>0</v>
      </c>
      <c r="CT93" s="67">
        <v>0</v>
      </c>
      <c r="CU93" s="67">
        <v>0</v>
      </c>
      <c r="CV93" s="67">
        <v>0</v>
      </c>
      <c r="CW93" s="67">
        <v>1.1363411027319661E-2</v>
      </c>
      <c r="CX93" s="135">
        <v>1.1363411027319661E-2</v>
      </c>
      <c r="CZ93" s="55">
        <v>0</v>
      </c>
      <c r="DA93" s="55">
        <v>0</v>
      </c>
      <c r="DB93" s="55">
        <v>0</v>
      </c>
      <c r="DC93" s="55">
        <v>0</v>
      </c>
      <c r="DD93" s="55">
        <v>0.49732044073809478</v>
      </c>
      <c r="DE93" s="135">
        <v>0.49732044073809478</v>
      </c>
      <c r="DG93" s="43" t="b" cm="1">
        <f t="array" aca="1" ref="DG93" ca="1">OR($G93=Forecast_Capex_Input!$BF$8:$BF$10)</f>
        <v>1</v>
      </c>
      <c r="DH93" s="43" cm="1">
        <f t="array" aca="1" ref="DH93" ca="1">IFERROR(INDEX(Forecast_Capex_Input!BG$12:BG$286,$Z93)
*(INDEX(Forecast_Capex_Input!$H$12:$H$286,$Z93)=Repex),0)
*$DG93</f>
        <v>0</v>
      </c>
      <c r="DI93" s="43" cm="1">
        <f t="array" aca="1" ref="DI93" ca="1">IFERROR(INDEX(Forecast_Capex_Input!BH$12:BH$286,$Z93)
*(INDEX(Forecast_Capex_Input!$H$12:$H$286,$Z93)=Repex),0)
*$DG93</f>
        <v>0.34946663952439605</v>
      </c>
      <c r="DJ93" s="43" cm="1">
        <f t="array" aca="1" ref="DJ93" ca="1">IFERROR(INDEX(Forecast_Capex_Input!BI$12:BI$286,$Z93)
*(INDEX(Forecast_Capex_Input!$H$12:$H$286,$Z93)=Repex),0)
*$DG93</f>
        <v>0.43358885700827793</v>
      </c>
      <c r="DK93" s="43" cm="1">
        <f t="array" aca="1" ref="DK93" ca="1">IFERROR(INDEX(Forecast_Capex_Input!BJ$12:BJ$286,$Z93)
*(INDEX(Forecast_Capex_Input!$H$12:$H$286,$Z93)=Repex),0)
*$DG93</f>
        <v>0.21694450346732608</v>
      </c>
      <c r="DL93" s="43" cm="1">
        <f t="array" aca="1" ref="DL93" ca="1">IFERROR(INDEX(Forecast_Capex_Input!BK$12:BK$286,$Z93)
*(INDEX(Forecast_Capex_Input!$H$12:$H$286,$Z93)=Repex),0)
*$DG93</f>
        <v>0</v>
      </c>
      <c r="DM93" s="43" cm="1">
        <f t="array" aca="1" ref="DM93" ca="1">IFERROR(INDEX(Forecast_Capex_Input!BL$12:BL$286,$Z93)
*(INDEX(Forecast_Capex_Input!$H$12:$H$286,$Z93)=Repex),0)
*$DG93</f>
        <v>0</v>
      </c>
      <c r="DO93" s="43" t="b" cm="1">
        <f t="array" aca="1" ref="DO93" ca="1">OR($G93=Forecast_Capex_Input!$BN$8:$BN$9)</f>
        <v>0</v>
      </c>
      <c r="DP93" s="43" cm="1">
        <f t="array" aca="1" ref="DP93" ca="1">IFERROR(INDEX(Forecast_Capex_Input!BO$12:BO$286,$Z93)
*(INDEX(Forecast_Capex_Input!$H$12:$H$286,$Z93)=Repex),0)
*$DO93</f>
        <v>0</v>
      </c>
      <c r="DQ93" s="43" cm="1">
        <f t="array" aca="1" ref="DQ93" ca="1">IFERROR(INDEX(Forecast_Capex_Input!BP$12:BP$286,$Z93)
*(INDEX(Forecast_Capex_Input!$H$12:$H$286,$Z93)=Repex),0)
*$DO93</f>
        <v>0</v>
      </c>
      <c r="DR93" s="43" cm="1">
        <f t="array" aca="1" ref="DR93" ca="1">IFERROR(INDEX(Forecast_Capex_Input!BQ$12:BQ$286,$Z93)
*(INDEX(Forecast_Capex_Input!$H$12:$H$286,$Z93)=Repex),0)
*$DO93</f>
        <v>0</v>
      </c>
      <c r="DS93" s="43" cm="1">
        <f t="array" aca="1" ref="DS93" ca="1">IFERROR(INDEX(Forecast_Capex_Input!BR$12:BR$286,$Z93)
*(INDEX(Forecast_Capex_Input!$H$12:$H$286,$Z93)=Repex),0)
*$DO93</f>
        <v>0</v>
      </c>
      <c r="DT93" s="43" cm="1">
        <f t="array" aca="1" ref="DT93" ca="1">IFERROR(INDEX(Forecast_Capex_Input!BS$12:BS$286,$Z93)
*(INDEX(Forecast_Capex_Input!$H$12:$H$286,$Z93)=Repex),0)
*$DO93</f>
        <v>0</v>
      </c>
      <c r="DV93" s="43" t="b" cm="1">
        <f t="array" aca="1" ref="DV93" ca="1">OR($G93=Forecast_Capex_Input!$BU$8:$BU$10)</f>
        <v>0</v>
      </c>
      <c r="DW93" s="43" cm="1">
        <f t="array" aca="1" ref="DW93" ca="1">IFERROR(INDEX(Forecast_Capex_Input!BV$12:BV$286,$Z93)
*(INDEX(Forecast_Capex_Input!$H$12:$H$286,$Z93)=Repex),0)
*$DV93</f>
        <v>0</v>
      </c>
      <c r="DX93" s="43" cm="1">
        <f t="array" aca="1" ref="DX93" ca="1">IFERROR(INDEX(Forecast_Capex_Input!BW$12:BW$286,$Z93)
*(INDEX(Forecast_Capex_Input!$H$12:$H$286,$Z93)=Repex),0)
*$DV93</f>
        <v>0</v>
      </c>
      <c r="DY93" s="43" cm="1">
        <f t="array" aca="1" ref="DY93" ca="1">IFERROR(INDEX(Forecast_Capex_Input!BX$12:BX$286,$Z93)
*(INDEX(Forecast_Capex_Input!$H$12:$H$286,$Z93)=Repex),0)
*$DV93</f>
        <v>0</v>
      </c>
      <c r="DZ93" s="43" cm="1">
        <f t="array" aca="1" ref="DZ93" ca="1">IFERROR(INDEX(Forecast_Capex_Input!BY$12:BY$286,$Z93)
*(INDEX(Forecast_Capex_Input!$H$12:$H$286,$Z93)=Repex),0)
*$DV93</f>
        <v>0</v>
      </c>
      <c r="EA93" s="43" cm="1">
        <f t="array" aca="1" ref="EA93" ca="1">IFERROR(INDEX(Forecast_Capex_Input!BZ$12:BZ$286,$Z93)
*(INDEX(Forecast_Capex_Input!$H$12:$H$286,$Z93)=Repex),0)
*$DV93</f>
        <v>0</v>
      </c>
      <c r="EB93" s="43" cm="1">
        <f t="array" aca="1" ref="EB93" ca="1">IFERROR(INDEX(Forecast_Capex_Input!CA$12:CA$286,$Z93)
*(INDEX(Forecast_Capex_Input!$H$12:$H$286,$Z93)=Repex),0)
*$DV93</f>
        <v>0</v>
      </c>
      <c r="EC93" s="43" cm="1">
        <f t="array" aca="1" ref="EC93" ca="1">IFERROR(INDEX(Forecast_Capex_Input!CB$12:CB$286,$Z93)
*(INDEX(Forecast_Capex_Input!$H$12:$H$286,$Z93)=Repex),0)
*$DV93</f>
        <v>0</v>
      </c>
      <c r="ED93" s="43" cm="1">
        <f t="array" aca="1" ref="ED93" ca="1">IFERROR(INDEX(Forecast_Capex_Input!CC$12:CC$286,$Z93)
*(INDEX(Forecast_Capex_Input!$H$12:$H$286,$Z93)=Repex),0)
*$DV93</f>
        <v>0</v>
      </c>
      <c r="EF93" s="86" t="str">
        <f t="shared" si="16"/>
        <v>N/A</v>
      </c>
      <c r="EG93" s="28" t="str">
        <f>IFERROR(RANK(EF93,EF$11:EF$1010,0)+COUNTIF(EF$11:EF93,EF93)-1,NA)</f>
        <v>N/A</v>
      </c>
    </row>
    <row r="94" spans="3:137" x14ac:dyDescent="0.2">
      <c r="C94" s="28">
        <f t="shared" si="17"/>
        <v>84</v>
      </c>
      <c r="D94" s="9" t="str" cm="1">
        <f t="array" ref="D94">IFERROR(INDEX(Forecast_Capex_Input!$D$12:$D$286,$Z94),NA)</f>
        <v>Line 94/96 Refurbishment</v>
      </c>
      <c r="E94" s="24" t="b" cm="1">
        <f t="array" ref="E94">IF($Z94=NA,NA,INDEX(Forecast_Capex_Input!$E$12:$E$286,$Z94))</f>
        <v>1</v>
      </c>
      <c r="F94" s="9" t="str" cm="1">
        <f t="array" aca="1" ref="F94" ca="1">IFERROR(INDEX(General!$E$25:$E$26,$AA94),NA)</f>
        <v>Non-Labour</v>
      </c>
      <c r="G94" s="9" t="str" cm="1">
        <f t="array" aca="1" ref="G94" ca="1">IFERROR(INDEX(Forecast_Capex_Input!$AI$11:$BB$11,$AC94),NA)</f>
        <v>Transmission Lines</v>
      </c>
      <c r="H94" s="50" cm="1">
        <f t="array" aca="1" ref="H94" ca="1">IFERROR(INDEX(Forecast_Capex_Input!$AI$12:$BB$286,$Z94,$AC94),NA)</f>
        <v>0.99999999999999978</v>
      </c>
      <c r="I94" s="150" t="str" cm="1">
        <f t="array" ref="I94">IFERROR(INDEX(Forecast_Capex_Input!$F$12:$F$286,$Z94),NA)</f>
        <v>Replacement Expenditure</v>
      </c>
      <c r="J94" s="150" t="str" cm="1">
        <f t="array" ref="J94">IFERROR(INDEX(Forecast_Capex_Input!G$12:G$286,$Z94),NA)</f>
        <v>Transmission Lines</v>
      </c>
      <c r="K94" s="150" t="str" cm="1">
        <f t="array" ref="K94">IFERROR(INDEX(Forecast_Capex_Input!H$12:H$286,$Z94),NA)</f>
        <v>Repex</v>
      </c>
      <c r="L94" s="150" t="str" cm="1">
        <f t="array" ref="L94">IFERROR(INDEX(Forecast_Capex_Input!I$12:I$286,$Z94),NA)</f>
        <v>N/A</v>
      </c>
      <c r="M94" s="150" t="str" cm="1">
        <f t="array" ref="M94">IFERROR(INDEX(Forecast_Capex_Input!J$12:J$286,$Z94),NA)</f>
        <v>N/A</v>
      </c>
      <c r="N94" s="150" t="str" cm="1">
        <f t="array" ref="N94">IFERROR(INDEX(Forecast_Capex_Input!K$12:K$286,$Z94),NA)</f>
        <v>TL - Transmission towers</v>
      </c>
      <c r="O94" s="150" t="str" cm="1">
        <f t="array" ref="O94">IFERROR(INDEX(Forecast_Capex_Input!L$12:L$286,$Z94),NA)</f>
        <v>TL - Safe and Reliable Network</v>
      </c>
      <c r="P94" s="150" t="str" cm="1">
        <f t="array" ref="P94">IFERROR(INDEX(Forecast_Capex_Input!M$12:M$286,$Z94),NA)</f>
        <v>N/A</v>
      </c>
      <c r="Q94" s="24" t="str" cm="1">
        <f t="array" ref="Q94">IFERROR(INDEX(Forecast_Capex_Input!N$12:N$286,$Z94),NA)</f>
        <v>No</v>
      </c>
      <c r="R94" s="190" cm="1">
        <f t="array" ref="R94">IFERROR(INDEX(Forecast_Capex_Input!O$12:O$286,$Z94),0)</f>
        <v>0</v>
      </c>
      <c r="S94" s="24" t="str" cm="1">
        <f t="array" ref="S94">IFERROR(INDEX(Forecast_Capex_Input!P$12:P$286,$Z94),0)</f>
        <v>Safety security &amp; reliability</v>
      </c>
      <c r="T94" s="150" t="str" cm="1">
        <f t="array" aca="1" ref="T94" ca="1">IFERROR(INDEX(General!$K$91:$K$110,$AC94),NA)</f>
        <v>Transmission Lines (2018 onwards)</v>
      </c>
      <c r="U94" s="43" cm="1">
        <f t="array" aca="1" ref="U94" ca="1">IFERROR(
IF($F94=General!$E$25,INDEX(Forecast_Capex_Input!S$12:S$286,$Z94),
INDEX(Forecast_Capex_Input!T$12:T$286,$Z94)),0)</f>
        <v>0.87626713020522706</v>
      </c>
      <c r="V94" s="82" t="b">
        <f>IFERROR(INDEX(Overheads!$T$19:$T$26,MATCH($I94,Overheads!$E$19:$E$26,0)),FALSE)</f>
        <v>1</v>
      </c>
      <c r="W94" s="209" t="str" cm="1">
        <f t="array" ref="W94">IFERROR(
INDEX(Forecast_Capex_Input!CN$12:CN$286,$Z94),0)</f>
        <v>FY22</v>
      </c>
      <c r="X94" s="209">
        <f>IFERROR(
MATCH($W94,General!$L$39:$S$39,0),1)</f>
        <v>2</v>
      </c>
      <c r="Z94" s="28">
        <f>IFERROR(
IF(MATCH($C94,Forecast_Capex_Input!$CI$12:$CI$286,1)+1&gt;MAX(Forecast_Capex_Input!$C$12:$C$286),NA,
MATCH($C94,Forecast_Capex_Input!$CI$12:$CI$286,1)+1),1)</f>
        <v>39</v>
      </c>
      <c r="AA94" s="28" cm="1">
        <f t="array" aca="1" ref="AA94" ca="1">IFERROR(
IF(Z93&lt;&gt;Z94,1,
IF(COUNTIF(OFFSET(AA93,0,0,-INDEX(Forecast_Capex_Input!$CG$12:$CG$286,$Z94)),AA93)=INDEX(Forecast_Capex_Input!$CG$12:$CG$286,$Z94),AA93+1,AA93)),NA)</f>
        <v>2</v>
      </c>
      <c r="AB94" s="28" cm="1">
        <f t="array" ref="AB94">IFERROR($C94-IF($Z94=1,1,INDEX(Forecast_Capex_Input!$CI$12:$CI$286,$Z94-1))+1,NA)</f>
        <v>2</v>
      </c>
      <c r="AC94" s="28" cm="1">
        <f t="array" aca="1" ref="AC94" ca="1">IFERROR(IF(AA94=1,
INDEX(Forecast_Capex_Input!$AI$10:$BB$10,SMALL(IF(INDEX(Forecast_Capex_Input!$AI$12:$BB$286,$Z94,0)&gt;0,COLUMN(Forecast_Capex_Input!$AI$10:$BB$10)-COLUMN(Forecast_Capex_Input!$AI$12)+1),ROWS(OFFSET(AC93,0,0,-$AB94)))),
OFFSET(AC93,-INDEX(Forecast_Capex_Input!$CG$12:$CG$286,$Z94)+1,0)),NA)</f>
        <v>1</v>
      </c>
      <c r="AD94" s="28">
        <f t="shared" ca="1" si="14"/>
        <v>2</v>
      </c>
      <c r="AE94" s="82" t="b">
        <f t="shared" si="18"/>
        <v>0</v>
      </c>
      <c r="AF94" s="78" t="b">
        <v>0</v>
      </c>
      <c r="AG94" s="82" t="b">
        <f t="shared" si="15"/>
        <v>1</v>
      </c>
      <c r="AI94" s="55">
        <v>0</v>
      </c>
      <c r="AJ94" s="55">
        <v>0</v>
      </c>
      <c r="AK94" s="55">
        <v>5.3759524045162058E-2</v>
      </c>
      <c r="AL94" s="55">
        <v>2.8333631518662341</v>
      </c>
      <c r="AM94" s="55">
        <v>0.13987768997693176</v>
      </c>
      <c r="AN94" s="135">
        <v>3.0270003658883282</v>
      </c>
      <c r="AP94" s="55">
        <v>0</v>
      </c>
      <c r="AQ94" s="55">
        <v>0</v>
      </c>
      <c r="AR94" s="55">
        <v>5.3759524045162058E-2</v>
      </c>
      <c r="AS94" s="55">
        <v>2.8333631518662341</v>
      </c>
      <c r="AT94" s="55">
        <v>0.13987768997693176</v>
      </c>
      <c r="AU94" s="135">
        <v>3.0270003658883282</v>
      </c>
      <c r="AW94" s="55">
        <v>0</v>
      </c>
      <c r="AX94" s="55">
        <v>0</v>
      </c>
      <c r="AY94" s="55">
        <v>7.4571413384021791E-3</v>
      </c>
      <c r="AZ94" s="55">
        <v>0.39849091076953619</v>
      </c>
      <c r="BA94" s="55">
        <v>1.7420268702105248E-2</v>
      </c>
      <c r="BB94" s="135">
        <v>0.42336832081004361</v>
      </c>
      <c r="BD94" s="55">
        <v>0</v>
      </c>
      <c r="BE94" s="55">
        <v>0</v>
      </c>
      <c r="BF94" s="55">
        <v>1.4297828417633334E-3</v>
      </c>
      <c r="BG94" s="55">
        <v>7.5878991724967371E-2</v>
      </c>
      <c r="BH94" s="55">
        <v>3.3740768143355796E-3</v>
      </c>
      <c r="BI94" s="135">
        <v>8.0682851381066276E-2</v>
      </c>
      <c r="BK94" s="55">
        <v>0</v>
      </c>
      <c r="BL94" s="55">
        <v>0</v>
      </c>
      <c r="BM94" s="55">
        <v>6.264644822532757E-2</v>
      </c>
      <c r="BN94" s="55">
        <v>3.3077330543607375</v>
      </c>
      <c r="BO94" s="55">
        <v>0.16067203549337258</v>
      </c>
      <c r="BP94" s="135">
        <v>3.5310515380794376</v>
      </c>
      <c r="BR94" s="147">
        <v>0</v>
      </c>
      <c r="BS94" s="147">
        <v>0</v>
      </c>
      <c r="BT94" s="147">
        <v>0</v>
      </c>
      <c r="BU94" s="147">
        <v>0</v>
      </c>
      <c r="BV94" s="147">
        <v>1</v>
      </c>
      <c r="BX94" s="55">
        <v>0</v>
      </c>
      <c r="BY94" s="55">
        <v>0</v>
      </c>
      <c r="BZ94" s="55">
        <v>0</v>
      </c>
      <c r="CA94" s="55">
        <v>0</v>
      </c>
      <c r="CB94" s="55">
        <v>3.0270003658883282</v>
      </c>
      <c r="CC94" s="135">
        <v>3.0270003658883282</v>
      </c>
      <c r="CE94" s="55">
        <v>0</v>
      </c>
      <c r="CF94" s="55">
        <v>0</v>
      </c>
      <c r="CG94" s="55">
        <v>0</v>
      </c>
      <c r="CH94" s="55">
        <v>0</v>
      </c>
      <c r="CI94" s="55">
        <v>3.0270003658883282</v>
      </c>
      <c r="CJ94" s="135">
        <v>3.0270003658883282</v>
      </c>
      <c r="CL94" s="55">
        <v>0</v>
      </c>
      <c r="CM94" s="55">
        <v>0</v>
      </c>
      <c r="CN94" s="55">
        <v>0</v>
      </c>
      <c r="CO94" s="55">
        <v>0</v>
      </c>
      <c r="CP94" s="55">
        <v>0.42336832081004361</v>
      </c>
      <c r="CQ94" s="135">
        <v>0.42336832081004361</v>
      </c>
      <c r="CS94" s="67">
        <v>0</v>
      </c>
      <c r="CT94" s="67">
        <v>0</v>
      </c>
      <c r="CU94" s="67">
        <v>0</v>
      </c>
      <c r="CV94" s="67">
        <v>0</v>
      </c>
      <c r="CW94" s="67">
        <v>8.0682851381066276E-2</v>
      </c>
      <c r="CX94" s="135">
        <v>8.0682851381066276E-2</v>
      </c>
      <c r="CZ94" s="55">
        <v>0</v>
      </c>
      <c r="DA94" s="55">
        <v>0</v>
      </c>
      <c r="DB94" s="55">
        <v>0</v>
      </c>
      <c r="DC94" s="55">
        <v>0</v>
      </c>
      <c r="DD94" s="55">
        <v>3.5310515380794385</v>
      </c>
      <c r="DE94" s="135">
        <v>3.5310515380794385</v>
      </c>
      <c r="DG94" s="43" t="b" cm="1">
        <f t="array" aca="1" ref="DG94" ca="1">OR($G94=Forecast_Capex_Input!$BF$8:$BF$10)</f>
        <v>1</v>
      </c>
      <c r="DH94" s="43" cm="1">
        <f t="array" aca="1" ref="DH94" ca="1">IFERROR(INDEX(Forecast_Capex_Input!BG$12:BG$286,$Z94)
*(INDEX(Forecast_Capex_Input!$H$12:$H$286,$Z94)=Repex),0)
*$DG94</f>
        <v>0</v>
      </c>
      <c r="DI94" s="43" cm="1">
        <f t="array" aca="1" ref="DI94" ca="1">IFERROR(INDEX(Forecast_Capex_Input!BH$12:BH$286,$Z94)
*(INDEX(Forecast_Capex_Input!$H$12:$H$286,$Z94)=Repex),0)
*$DG94</f>
        <v>0.34946663952439605</v>
      </c>
      <c r="DJ94" s="43" cm="1">
        <f t="array" aca="1" ref="DJ94" ca="1">IFERROR(INDEX(Forecast_Capex_Input!BI$12:BI$286,$Z94)
*(INDEX(Forecast_Capex_Input!$H$12:$H$286,$Z94)=Repex),0)
*$DG94</f>
        <v>0.43358885700827793</v>
      </c>
      <c r="DK94" s="43" cm="1">
        <f t="array" aca="1" ref="DK94" ca="1">IFERROR(INDEX(Forecast_Capex_Input!BJ$12:BJ$286,$Z94)
*(INDEX(Forecast_Capex_Input!$H$12:$H$286,$Z94)=Repex),0)
*$DG94</f>
        <v>0.21694450346732608</v>
      </c>
      <c r="DL94" s="43" cm="1">
        <f t="array" aca="1" ref="DL94" ca="1">IFERROR(INDEX(Forecast_Capex_Input!BK$12:BK$286,$Z94)
*(INDEX(Forecast_Capex_Input!$H$12:$H$286,$Z94)=Repex),0)
*$DG94</f>
        <v>0</v>
      </c>
      <c r="DM94" s="43" cm="1">
        <f t="array" aca="1" ref="DM94" ca="1">IFERROR(INDEX(Forecast_Capex_Input!BL$12:BL$286,$Z94)
*(INDEX(Forecast_Capex_Input!$H$12:$H$286,$Z94)=Repex),0)
*$DG94</f>
        <v>0</v>
      </c>
      <c r="DO94" s="43" t="b" cm="1">
        <f t="array" aca="1" ref="DO94" ca="1">OR($G94=Forecast_Capex_Input!$BN$8:$BN$9)</f>
        <v>0</v>
      </c>
      <c r="DP94" s="43" cm="1">
        <f t="array" aca="1" ref="DP94" ca="1">IFERROR(INDEX(Forecast_Capex_Input!BO$12:BO$286,$Z94)
*(INDEX(Forecast_Capex_Input!$H$12:$H$286,$Z94)=Repex),0)
*$DO94</f>
        <v>0</v>
      </c>
      <c r="DQ94" s="43" cm="1">
        <f t="array" aca="1" ref="DQ94" ca="1">IFERROR(INDEX(Forecast_Capex_Input!BP$12:BP$286,$Z94)
*(INDEX(Forecast_Capex_Input!$H$12:$H$286,$Z94)=Repex),0)
*$DO94</f>
        <v>0</v>
      </c>
      <c r="DR94" s="43" cm="1">
        <f t="array" aca="1" ref="DR94" ca="1">IFERROR(INDEX(Forecast_Capex_Input!BQ$12:BQ$286,$Z94)
*(INDEX(Forecast_Capex_Input!$H$12:$H$286,$Z94)=Repex),0)
*$DO94</f>
        <v>0</v>
      </c>
      <c r="DS94" s="43" cm="1">
        <f t="array" aca="1" ref="DS94" ca="1">IFERROR(INDEX(Forecast_Capex_Input!BR$12:BR$286,$Z94)
*(INDEX(Forecast_Capex_Input!$H$12:$H$286,$Z94)=Repex),0)
*$DO94</f>
        <v>0</v>
      </c>
      <c r="DT94" s="43" cm="1">
        <f t="array" aca="1" ref="DT94" ca="1">IFERROR(INDEX(Forecast_Capex_Input!BS$12:BS$286,$Z94)
*(INDEX(Forecast_Capex_Input!$H$12:$H$286,$Z94)=Repex),0)
*$DO94</f>
        <v>0</v>
      </c>
      <c r="DV94" s="43" t="b" cm="1">
        <f t="array" aca="1" ref="DV94" ca="1">OR($G94=Forecast_Capex_Input!$BU$8:$BU$10)</f>
        <v>0</v>
      </c>
      <c r="DW94" s="43" cm="1">
        <f t="array" aca="1" ref="DW94" ca="1">IFERROR(INDEX(Forecast_Capex_Input!BV$12:BV$286,$Z94)
*(INDEX(Forecast_Capex_Input!$H$12:$H$286,$Z94)=Repex),0)
*$DV94</f>
        <v>0</v>
      </c>
      <c r="DX94" s="43" cm="1">
        <f t="array" aca="1" ref="DX94" ca="1">IFERROR(INDEX(Forecast_Capex_Input!BW$12:BW$286,$Z94)
*(INDEX(Forecast_Capex_Input!$H$12:$H$286,$Z94)=Repex),0)
*$DV94</f>
        <v>0</v>
      </c>
      <c r="DY94" s="43" cm="1">
        <f t="array" aca="1" ref="DY94" ca="1">IFERROR(INDEX(Forecast_Capex_Input!BX$12:BX$286,$Z94)
*(INDEX(Forecast_Capex_Input!$H$12:$H$286,$Z94)=Repex),0)
*$DV94</f>
        <v>0</v>
      </c>
      <c r="DZ94" s="43" cm="1">
        <f t="array" aca="1" ref="DZ94" ca="1">IFERROR(INDEX(Forecast_Capex_Input!BY$12:BY$286,$Z94)
*(INDEX(Forecast_Capex_Input!$H$12:$H$286,$Z94)=Repex),0)
*$DV94</f>
        <v>0</v>
      </c>
      <c r="EA94" s="43" cm="1">
        <f t="array" aca="1" ref="EA94" ca="1">IFERROR(INDEX(Forecast_Capex_Input!BZ$12:BZ$286,$Z94)
*(INDEX(Forecast_Capex_Input!$H$12:$H$286,$Z94)=Repex),0)
*$DV94</f>
        <v>0</v>
      </c>
      <c r="EB94" s="43" cm="1">
        <f t="array" aca="1" ref="EB94" ca="1">IFERROR(INDEX(Forecast_Capex_Input!CA$12:CA$286,$Z94)
*(INDEX(Forecast_Capex_Input!$H$12:$H$286,$Z94)=Repex),0)
*$DV94</f>
        <v>0</v>
      </c>
      <c r="EC94" s="43" cm="1">
        <f t="array" aca="1" ref="EC94" ca="1">IFERROR(INDEX(Forecast_Capex_Input!CB$12:CB$286,$Z94)
*(INDEX(Forecast_Capex_Input!$H$12:$H$286,$Z94)=Repex),0)
*$DV94</f>
        <v>0</v>
      </c>
      <c r="ED94" s="43" cm="1">
        <f t="array" aca="1" ref="ED94" ca="1">IFERROR(INDEX(Forecast_Capex_Input!CC$12:CC$286,$Z94)
*(INDEX(Forecast_Capex_Input!$H$12:$H$286,$Z94)=Repex),0)
*$DV94</f>
        <v>0</v>
      </c>
      <c r="EF94" s="86" t="str">
        <f t="shared" si="16"/>
        <v>N/A</v>
      </c>
      <c r="EG94" s="28" t="str">
        <f>IFERROR(RANK(EF94,EF$11:EF$1010,0)+COUNTIF(EF$11:EF94,EF94)-1,NA)</f>
        <v>N/A</v>
      </c>
    </row>
    <row r="95" spans="3:137" x14ac:dyDescent="0.2">
      <c r="C95" s="28">
        <f t="shared" si="17"/>
        <v>85</v>
      </c>
      <c r="D95" s="9" t="str" cm="1">
        <f t="array" ref="D95">IFERROR(INDEX(Forecast_Capex_Input!$D$12:$D$286,$Z95),NA)</f>
        <v>Line 947 Refurbishment</v>
      </c>
      <c r="E95" s="24" t="b" cm="1">
        <f t="array" ref="E95">IF($Z95=NA,NA,INDEX(Forecast_Capex_Input!$E$12:$E$286,$Z95))</f>
        <v>1</v>
      </c>
      <c r="F95" s="9" t="str" cm="1">
        <f t="array" aca="1" ref="F95" ca="1">IFERROR(INDEX(General!$E$25:$E$26,$AA95),NA)</f>
        <v>Labour</v>
      </c>
      <c r="G95" s="9" t="str" cm="1">
        <f t="array" aca="1" ref="G95" ca="1">IFERROR(INDEX(Forecast_Capex_Input!$AI$11:$BB$11,$AC95),NA)</f>
        <v>Transmission Lines</v>
      </c>
      <c r="H95" s="50" cm="1">
        <f t="array" aca="1" ref="H95" ca="1">IFERROR(INDEX(Forecast_Capex_Input!$AI$12:$BB$286,$Z95,$AC95),NA)</f>
        <v>0.99999999999999989</v>
      </c>
      <c r="I95" s="150" t="str" cm="1">
        <f t="array" ref="I95">IFERROR(INDEX(Forecast_Capex_Input!$F$12:$F$286,$Z95),NA)</f>
        <v>Replacement Expenditure</v>
      </c>
      <c r="J95" s="150" t="str" cm="1">
        <f t="array" ref="J95">IFERROR(INDEX(Forecast_Capex_Input!G$12:G$286,$Z95),NA)</f>
        <v>Transmission Lines</v>
      </c>
      <c r="K95" s="150" t="str" cm="1">
        <f t="array" ref="K95">IFERROR(INDEX(Forecast_Capex_Input!H$12:H$286,$Z95),NA)</f>
        <v>Repex</v>
      </c>
      <c r="L95" s="150" t="str" cm="1">
        <f t="array" ref="L95">IFERROR(INDEX(Forecast_Capex_Input!I$12:I$286,$Z95),NA)</f>
        <v>N/A</v>
      </c>
      <c r="M95" s="150" t="str" cm="1">
        <f t="array" ref="M95">IFERROR(INDEX(Forecast_Capex_Input!J$12:J$286,$Z95),NA)</f>
        <v>N/A</v>
      </c>
      <c r="N95" s="150" t="str" cm="1">
        <f t="array" ref="N95">IFERROR(INDEX(Forecast_Capex_Input!K$12:K$286,$Z95),NA)</f>
        <v>TL - Transmission poles</v>
      </c>
      <c r="O95" s="150" t="str" cm="1">
        <f t="array" ref="O95">IFERROR(INDEX(Forecast_Capex_Input!L$12:L$286,$Z95),NA)</f>
        <v>TL - Safe and Reliable Network</v>
      </c>
      <c r="P95" s="150" t="str" cm="1">
        <f t="array" ref="P95">IFERROR(INDEX(Forecast_Capex_Input!M$12:M$286,$Z95),NA)</f>
        <v>N/A</v>
      </c>
      <c r="Q95" s="24" t="str" cm="1">
        <f t="array" ref="Q95">IFERROR(INDEX(Forecast_Capex_Input!N$12:N$286,$Z95),NA)</f>
        <v>No</v>
      </c>
      <c r="R95" s="190" cm="1">
        <f t="array" ref="R95">IFERROR(INDEX(Forecast_Capex_Input!O$12:O$286,$Z95),0)</f>
        <v>0</v>
      </c>
      <c r="S95" s="24" t="str" cm="1">
        <f t="array" ref="S95">IFERROR(INDEX(Forecast_Capex_Input!P$12:P$286,$Z95),0)</f>
        <v>Safety security &amp; reliability</v>
      </c>
      <c r="T95" s="150" t="str" cm="1">
        <f t="array" aca="1" ref="T95" ca="1">IFERROR(INDEX(General!$K$91:$K$110,$AC95),NA)</f>
        <v>Transmission Lines (2018 onwards)</v>
      </c>
      <c r="U95" s="43" cm="1">
        <f t="array" aca="1" ref="U95" ca="1">IFERROR(
IF($F95=General!$E$25,INDEX(Forecast_Capex_Input!S$12:S$286,$Z95),
INDEX(Forecast_Capex_Input!T$12:T$286,$Z95)),0)</f>
        <v>0.13535165776890606</v>
      </c>
      <c r="V95" s="82" t="b">
        <f>IFERROR(INDEX(Overheads!$T$19:$T$26,MATCH($I95,Overheads!$E$19:$E$26,0)),FALSE)</f>
        <v>1</v>
      </c>
      <c r="W95" s="209" t="str" cm="1">
        <f t="array" ref="W95">IFERROR(
INDEX(Forecast_Capex_Input!CN$12:CN$286,$Z95),0)</f>
        <v>FY22</v>
      </c>
      <c r="X95" s="209">
        <f>IFERROR(
MATCH($W95,General!$L$39:$S$39,0),1)</f>
        <v>2</v>
      </c>
      <c r="Z95" s="28">
        <f>IFERROR(
IF(MATCH($C95,Forecast_Capex_Input!$CI$12:$CI$286,1)+1&gt;MAX(Forecast_Capex_Input!$C$12:$C$286),NA,
MATCH($C95,Forecast_Capex_Input!$CI$12:$CI$286,1)+1),1)</f>
        <v>40</v>
      </c>
      <c r="AA95" s="28" cm="1">
        <f t="array" aca="1" ref="AA95" ca="1">IFERROR(
IF(Z94&lt;&gt;Z95,1,
IF(COUNTIF(OFFSET(AA94,0,0,-INDEX(Forecast_Capex_Input!$CG$12:$CG$286,$Z95)),AA94)=INDEX(Forecast_Capex_Input!$CG$12:$CG$286,$Z95),AA94+1,AA94)),NA)</f>
        <v>1</v>
      </c>
      <c r="AB95" s="28" cm="1">
        <f t="array" ref="AB95">IFERROR($C95-IF($Z95=1,1,INDEX(Forecast_Capex_Input!$CI$12:$CI$286,$Z95-1))+1,NA)</f>
        <v>1</v>
      </c>
      <c r="AC95" s="28" cm="1">
        <f t="array" aca="1" ref="AC95" ca="1">IFERROR(IF(AA95=1,
INDEX(Forecast_Capex_Input!$AI$10:$BB$10,SMALL(IF(INDEX(Forecast_Capex_Input!$AI$12:$BB$286,$Z95,0)&gt;0,COLUMN(Forecast_Capex_Input!$AI$10:$BB$10)-COLUMN(Forecast_Capex_Input!$AI$12)+1),ROWS(OFFSET(AC94,0,0,-$AB95)))),
OFFSET(AC94,-INDEX(Forecast_Capex_Input!$CG$12:$CG$286,$Z95)+1,0)),NA)</f>
        <v>1</v>
      </c>
      <c r="AD95" s="28">
        <f t="shared" ca="1" si="14"/>
        <v>1</v>
      </c>
      <c r="AE95" s="82" t="b">
        <f t="shared" si="18"/>
        <v>0</v>
      </c>
      <c r="AF95" s="78" t="b">
        <v>0</v>
      </c>
      <c r="AG95" s="82" t="b">
        <f t="shared" si="15"/>
        <v>1</v>
      </c>
      <c r="AI95" s="55">
        <v>0</v>
      </c>
      <c r="AJ95" s="55">
        <v>0</v>
      </c>
      <c r="AK95" s="55">
        <v>0</v>
      </c>
      <c r="AL95" s="55">
        <v>1.8891609558442553E-2</v>
      </c>
      <c r="AM95" s="55">
        <v>0.74088450464944422</v>
      </c>
      <c r="AN95" s="135">
        <v>0.75977611420788682</v>
      </c>
      <c r="AP95" s="55">
        <v>0</v>
      </c>
      <c r="AQ95" s="55">
        <v>0</v>
      </c>
      <c r="AR95" s="55">
        <v>0</v>
      </c>
      <c r="AS95" s="55">
        <v>1.8841974111078269E-2</v>
      </c>
      <c r="AT95" s="55">
        <v>0.74116168874732702</v>
      </c>
      <c r="AU95" s="135">
        <v>0.76000366285840526</v>
      </c>
      <c r="AW95" s="55">
        <v>0</v>
      </c>
      <c r="AX95" s="55">
        <v>0</v>
      </c>
      <c r="AY95" s="55">
        <v>0</v>
      </c>
      <c r="AZ95" s="55">
        <v>2.6499799078964232E-3</v>
      </c>
      <c r="BA95" s="55">
        <v>9.2303753170457845E-2</v>
      </c>
      <c r="BB95" s="135">
        <v>9.4953733078354266E-2</v>
      </c>
      <c r="BD95" s="55">
        <v>0</v>
      </c>
      <c r="BE95" s="55">
        <v>0</v>
      </c>
      <c r="BF95" s="55">
        <v>0</v>
      </c>
      <c r="BG95" s="55">
        <v>5.0459821809811388E-4</v>
      </c>
      <c r="BH95" s="55">
        <v>1.7878022364313954E-2</v>
      </c>
      <c r="BI95" s="135">
        <v>1.8382620582412069E-2</v>
      </c>
      <c r="BK95" s="55">
        <v>0</v>
      </c>
      <c r="BL95" s="55">
        <v>0</v>
      </c>
      <c r="BM95" s="55">
        <v>0</v>
      </c>
      <c r="BN95" s="55">
        <v>2.1996552237072805E-2</v>
      </c>
      <c r="BO95" s="55">
        <v>0.85134346428209873</v>
      </c>
      <c r="BP95" s="135">
        <v>0.87334001651917148</v>
      </c>
      <c r="BR95" s="147">
        <v>0</v>
      </c>
      <c r="BS95" s="147">
        <v>0</v>
      </c>
      <c r="BT95" s="147">
        <v>0</v>
      </c>
      <c r="BU95" s="147">
        <v>0</v>
      </c>
      <c r="BV95" s="147">
        <v>1</v>
      </c>
      <c r="BX95" s="55">
        <v>0</v>
      </c>
      <c r="BY95" s="55">
        <v>0</v>
      </c>
      <c r="BZ95" s="55">
        <v>0</v>
      </c>
      <c r="CA95" s="55">
        <v>0</v>
      </c>
      <c r="CB95" s="55">
        <v>0.75977611420788682</v>
      </c>
      <c r="CC95" s="135">
        <v>0.75977611420788682</v>
      </c>
      <c r="CE95" s="55">
        <v>0</v>
      </c>
      <c r="CF95" s="55">
        <v>0</v>
      </c>
      <c r="CG95" s="55">
        <v>0</v>
      </c>
      <c r="CH95" s="55">
        <v>0</v>
      </c>
      <c r="CI95" s="55">
        <v>0.76000366285840526</v>
      </c>
      <c r="CJ95" s="135">
        <v>0.76000366285840526</v>
      </c>
      <c r="CL95" s="55">
        <v>0</v>
      </c>
      <c r="CM95" s="55">
        <v>0</v>
      </c>
      <c r="CN95" s="55">
        <v>0</v>
      </c>
      <c r="CO95" s="55">
        <v>0</v>
      </c>
      <c r="CP95" s="55">
        <v>9.4953733078354266E-2</v>
      </c>
      <c r="CQ95" s="135">
        <v>9.4953733078354266E-2</v>
      </c>
      <c r="CS95" s="67">
        <v>0</v>
      </c>
      <c r="CT95" s="67">
        <v>0</v>
      </c>
      <c r="CU95" s="67">
        <v>0</v>
      </c>
      <c r="CV95" s="67">
        <v>0</v>
      </c>
      <c r="CW95" s="67">
        <v>1.8382620582412069E-2</v>
      </c>
      <c r="CX95" s="135">
        <v>1.8382620582412069E-2</v>
      </c>
      <c r="CZ95" s="55">
        <v>0</v>
      </c>
      <c r="DA95" s="55">
        <v>0</v>
      </c>
      <c r="DB95" s="55">
        <v>0</v>
      </c>
      <c r="DC95" s="55">
        <v>0</v>
      </c>
      <c r="DD95" s="55">
        <v>0.87334001651917159</v>
      </c>
      <c r="DE95" s="135">
        <v>0.87334001651917159</v>
      </c>
      <c r="DG95" s="43" t="b" cm="1">
        <f t="array" aca="1" ref="DG95" ca="1">OR($G95=Forecast_Capex_Input!$BF$8:$BF$10)</f>
        <v>1</v>
      </c>
      <c r="DH95" s="43" cm="1">
        <f t="array" aca="1" ref="DH95" ca="1">IFERROR(INDEX(Forecast_Capex_Input!BG$12:BG$286,$Z95)
*(INDEX(Forecast_Capex_Input!$H$12:$H$286,$Z95)=Repex),0)
*$DG95</f>
        <v>0.95808912165631377</v>
      </c>
      <c r="DI95" s="43" cm="1">
        <f t="array" aca="1" ref="DI95" ca="1">IFERROR(INDEX(Forecast_Capex_Input!BH$12:BH$286,$Z95)
*(INDEX(Forecast_Capex_Input!$H$12:$H$286,$Z95)=Repex),0)
*$DG95</f>
        <v>0</v>
      </c>
      <c r="DJ95" s="43" cm="1">
        <f t="array" aca="1" ref="DJ95" ca="1">IFERROR(INDEX(Forecast_Capex_Input!BI$12:BI$286,$Z95)
*(INDEX(Forecast_Capex_Input!$H$12:$H$286,$Z95)=Repex),0)
*$DG95</f>
        <v>8.5442307060736179E-3</v>
      </c>
      <c r="DK95" s="43" cm="1">
        <f t="array" aca="1" ref="DK95" ca="1">IFERROR(INDEX(Forecast_Capex_Input!BJ$12:BJ$286,$Z95)
*(INDEX(Forecast_Capex_Input!$H$12:$H$286,$Z95)=Repex),0)
*$DG95</f>
        <v>3.3366647637612629E-2</v>
      </c>
      <c r="DL95" s="43" cm="1">
        <f t="array" aca="1" ref="DL95" ca="1">IFERROR(INDEX(Forecast_Capex_Input!BK$12:BK$286,$Z95)
*(INDEX(Forecast_Capex_Input!$H$12:$H$286,$Z95)=Repex),0)
*$DG95</f>
        <v>0</v>
      </c>
      <c r="DM95" s="43" cm="1">
        <f t="array" aca="1" ref="DM95" ca="1">IFERROR(INDEX(Forecast_Capex_Input!BL$12:BL$286,$Z95)
*(INDEX(Forecast_Capex_Input!$H$12:$H$286,$Z95)=Repex),0)
*$DG95</f>
        <v>0</v>
      </c>
      <c r="DO95" s="43" t="b" cm="1">
        <f t="array" aca="1" ref="DO95" ca="1">OR($G95=Forecast_Capex_Input!$BN$8:$BN$9)</f>
        <v>0</v>
      </c>
      <c r="DP95" s="43" cm="1">
        <f t="array" aca="1" ref="DP95" ca="1">IFERROR(INDEX(Forecast_Capex_Input!BO$12:BO$286,$Z95)
*(INDEX(Forecast_Capex_Input!$H$12:$H$286,$Z95)=Repex),0)
*$DO95</f>
        <v>0</v>
      </c>
      <c r="DQ95" s="43" cm="1">
        <f t="array" aca="1" ref="DQ95" ca="1">IFERROR(INDEX(Forecast_Capex_Input!BP$12:BP$286,$Z95)
*(INDEX(Forecast_Capex_Input!$H$12:$H$286,$Z95)=Repex),0)
*$DO95</f>
        <v>0</v>
      </c>
      <c r="DR95" s="43" cm="1">
        <f t="array" aca="1" ref="DR95" ca="1">IFERROR(INDEX(Forecast_Capex_Input!BQ$12:BQ$286,$Z95)
*(INDEX(Forecast_Capex_Input!$H$12:$H$286,$Z95)=Repex),0)
*$DO95</f>
        <v>0</v>
      </c>
      <c r="DS95" s="43" cm="1">
        <f t="array" aca="1" ref="DS95" ca="1">IFERROR(INDEX(Forecast_Capex_Input!BR$12:BR$286,$Z95)
*(INDEX(Forecast_Capex_Input!$H$12:$H$286,$Z95)=Repex),0)
*$DO95</f>
        <v>0</v>
      </c>
      <c r="DT95" s="43" cm="1">
        <f t="array" aca="1" ref="DT95" ca="1">IFERROR(INDEX(Forecast_Capex_Input!BS$12:BS$286,$Z95)
*(INDEX(Forecast_Capex_Input!$H$12:$H$286,$Z95)=Repex),0)
*$DO95</f>
        <v>0</v>
      </c>
      <c r="DV95" s="43" t="b" cm="1">
        <f t="array" aca="1" ref="DV95" ca="1">OR($G95=Forecast_Capex_Input!$BU$8:$BU$10)</f>
        <v>0</v>
      </c>
      <c r="DW95" s="43" cm="1">
        <f t="array" aca="1" ref="DW95" ca="1">IFERROR(INDEX(Forecast_Capex_Input!BV$12:BV$286,$Z95)
*(INDEX(Forecast_Capex_Input!$H$12:$H$286,$Z95)=Repex),0)
*$DV95</f>
        <v>0</v>
      </c>
      <c r="DX95" s="43" cm="1">
        <f t="array" aca="1" ref="DX95" ca="1">IFERROR(INDEX(Forecast_Capex_Input!BW$12:BW$286,$Z95)
*(INDEX(Forecast_Capex_Input!$H$12:$H$286,$Z95)=Repex),0)
*$DV95</f>
        <v>0</v>
      </c>
      <c r="DY95" s="43" cm="1">
        <f t="array" aca="1" ref="DY95" ca="1">IFERROR(INDEX(Forecast_Capex_Input!BX$12:BX$286,$Z95)
*(INDEX(Forecast_Capex_Input!$H$12:$H$286,$Z95)=Repex),0)
*$DV95</f>
        <v>0</v>
      </c>
      <c r="DZ95" s="43" cm="1">
        <f t="array" aca="1" ref="DZ95" ca="1">IFERROR(INDEX(Forecast_Capex_Input!BY$12:BY$286,$Z95)
*(INDEX(Forecast_Capex_Input!$H$12:$H$286,$Z95)=Repex),0)
*$DV95</f>
        <v>0</v>
      </c>
      <c r="EA95" s="43" cm="1">
        <f t="array" aca="1" ref="EA95" ca="1">IFERROR(INDEX(Forecast_Capex_Input!BZ$12:BZ$286,$Z95)
*(INDEX(Forecast_Capex_Input!$H$12:$H$286,$Z95)=Repex),0)
*$DV95</f>
        <v>0</v>
      </c>
      <c r="EB95" s="43" cm="1">
        <f t="array" aca="1" ref="EB95" ca="1">IFERROR(INDEX(Forecast_Capex_Input!CA$12:CA$286,$Z95)
*(INDEX(Forecast_Capex_Input!$H$12:$H$286,$Z95)=Repex),0)
*$DV95</f>
        <v>0</v>
      </c>
      <c r="EC95" s="43" cm="1">
        <f t="array" aca="1" ref="EC95" ca="1">IFERROR(INDEX(Forecast_Capex_Input!CB$12:CB$286,$Z95)
*(INDEX(Forecast_Capex_Input!$H$12:$H$286,$Z95)=Repex),0)
*$DV95</f>
        <v>0</v>
      </c>
      <c r="ED95" s="43" cm="1">
        <f t="array" aca="1" ref="ED95" ca="1">IFERROR(INDEX(Forecast_Capex_Input!CC$12:CC$286,$Z95)
*(INDEX(Forecast_Capex_Input!$H$12:$H$286,$Z95)=Repex),0)
*$DV95</f>
        <v>0</v>
      </c>
      <c r="EF95" s="86" t="str">
        <f t="shared" si="16"/>
        <v>N/A</v>
      </c>
      <c r="EG95" s="28" t="str">
        <f>IFERROR(RANK(EF95,EF$11:EF$1010,0)+COUNTIF(EF$11:EF95,EF95)-1,NA)</f>
        <v>N/A</v>
      </c>
    </row>
    <row r="96" spans="3:137" x14ac:dyDescent="0.2">
      <c r="C96" s="28">
        <f t="shared" si="17"/>
        <v>86</v>
      </c>
      <c r="D96" s="9" t="str" cm="1">
        <f t="array" ref="D96">IFERROR(INDEX(Forecast_Capex_Input!$D$12:$D$286,$Z96),NA)</f>
        <v>Line 947 Refurbishment</v>
      </c>
      <c r="E96" s="24" t="b" cm="1">
        <f t="array" ref="E96">IF($Z96=NA,NA,INDEX(Forecast_Capex_Input!$E$12:$E$286,$Z96))</f>
        <v>1</v>
      </c>
      <c r="F96" s="9" t="str" cm="1">
        <f t="array" aca="1" ref="F96" ca="1">IFERROR(INDEX(General!$E$25:$E$26,$AA96),NA)</f>
        <v>Non-Labour</v>
      </c>
      <c r="G96" s="9" t="str" cm="1">
        <f t="array" aca="1" ref="G96" ca="1">IFERROR(INDEX(Forecast_Capex_Input!$AI$11:$BB$11,$AC96),NA)</f>
        <v>Transmission Lines</v>
      </c>
      <c r="H96" s="50" cm="1">
        <f t="array" aca="1" ref="H96" ca="1">IFERROR(INDEX(Forecast_Capex_Input!$AI$12:$BB$286,$Z96,$AC96),NA)</f>
        <v>0.99999999999999989</v>
      </c>
      <c r="I96" s="150" t="str" cm="1">
        <f t="array" ref="I96">IFERROR(INDEX(Forecast_Capex_Input!$F$12:$F$286,$Z96),NA)</f>
        <v>Replacement Expenditure</v>
      </c>
      <c r="J96" s="150" t="str" cm="1">
        <f t="array" ref="J96">IFERROR(INDEX(Forecast_Capex_Input!G$12:G$286,$Z96),NA)</f>
        <v>Transmission Lines</v>
      </c>
      <c r="K96" s="150" t="str" cm="1">
        <f t="array" ref="K96">IFERROR(INDEX(Forecast_Capex_Input!H$12:H$286,$Z96),NA)</f>
        <v>Repex</v>
      </c>
      <c r="L96" s="150" t="str" cm="1">
        <f t="array" ref="L96">IFERROR(INDEX(Forecast_Capex_Input!I$12:I$286,$Z96),NA)</f>
        <v>N/A</v>
      </c>
      <c r="M96" s="150" t="str" cm="1">
        <f t="array" ref="M96">IFERROR(INDEX(Forecast_Capex_Input!J$12:J$286,$Z96),NA)</f>
        <v>N/A</v>
      </c>
      <c r="N96" s="150" t="str" cm="1">
        <f t="array" ref="N96">IFERROR(INDEX(Forecast_Capex_Input!K$12:K$286,$Z96),NA)</f>
        <v>TL - Transmission poles</v>
      </c>
      <c r="O96" s="150" t="str" cm="1">
        <f t="array" ref="O96">IFERROR(INDEX(Forecast_Capex_Input!L$12:L$286,$Z96),NA)</f>
        <v>TL - Safe and Reliable Network</v>
      </c>
      <c r="P96" s="150" t="str" cm="1">
        <f t="array" ref="P96">IFERROR(INDEX(Forecast_Capex_Input!M$12:M$286,$Z96),NA)</f>
        <v>N/A</v>
      </c>
      <c r="Q96" s="24" t="str" cm="1">
        <f t="array" ref="Q96">IFERROR(INDEX(Forecast_Capex_Input!N$12:N$286,$Z96),NA)</f>
        <v>No</v>
      </c>
      <c r="R96" s="190" cm="1">
        <f t="array" ref="R96">IFERROR(INDEX(Forecast_Capex_Input!O$12:O$286,$Z96),0)</f>
        <v>0</v>
      </c>
      <c r="S96" s="24" t="str" cm="1">
        <f t="array" ref="S96">IFERROR(INDEX(Forecast_Capex_Input!P$12:P$286,$Z96),0)</f>
        <v>Safety security &amp; reliability</v>
      </c>
      <c r="T96" s="150" t="str" cm="1">
        <f t="array" aca="1" ref="T96" ca="1">IFERROR(INDEX(General!$K$91:$K$110,$AC96),NA)</f>
        <v>Transmission Lines (2018 onwards)</v>
      </c>
      <c r="U96" s="43" cm="1">
        <f t="array" aca="1" ref="U96" ca="1">IFERROR(
IF($F96=General!$E$25,INDEX(Forecast_Capex_Input!S$12:S$286,$Z96),
INDEX(Forecast_Capex_Input!T$12:T$286,$Z96)),0)</f>
        <v>0.86464834223109399</v>
      </c>
      <c r="V96" s="82" t="b">
        <f>IFERROR(INDEX(Overheads!$T$19:$T$26,MATCH($I96,Overheads!$E$19:$E$26,0)),FALSE)</f>
        <v>1</v>
      </c>
      <c r="W96" s="209" t="str" cm="1">
        <f t="array" ref="W96">IFERROR(
INDEX(Forecast_Capex_Input!CN$12:CN$286,$Z96),0)</f>
        <v>FY22</v>
      </c>
      <c r="X96" s="209">
        <f>IFERROR(
MATCH($W96,General!$L$39:$S$39,0),1)</f>
        <v>2</v>
      </c>
      <c r="Z96" s="28">
        <f>IFERROR(
IF(MATCH($C96,Forecast_Capex_Input!$CI$12:$CI$286,1)+1&gt;MAX(Forecast_Capex_Input!$C$12:$C$286),NA,
MATCH($C96,Forecast_Capex_Input!$CI$12:$CI$286,1)+1),1)</f>
        <v>40</v>
      </c>
      <c r="AA96" s="28" cm="1">
        <f t="array" aca="1" ref="AA96" ca="1">IFERROR(
IF(Z95&lt;&gt;Z96,1,
IF(COUNTIF(OFFSET(AA95,0,0,-INDEX(Forecast_Capex_Input!$CG$12:$CG$286,$Z96)),AA95)=INDEX(Forecast_Capex_Input!$CG$12:$CG$286,$Z96),AA95+1,AA95)),NA)</f>
        <v>2</v>
      </c>
      <c r="AB96" s="28" cm="1">
        <f t="array" ref="AB96">IFERROR($C96-IF($Z96=1,1,INDEX(Forecast_Capex_Input!$CI$12:$CI$286,$Z96-1))+1,NA)</f>
        <v>2</v>
      </c>
      <c r="AC96" s="28" cm="1">
        <f t="array" aca="1" ref="AC96" ca="1">IFERROR(IF(AA96=1,
INDEX(Forecast_Capex_Input!$AI$10:$BB$10,SMALL(IF(INDEX(Forecast_Capex_Input!$AI$12:$BB$286,$Z96,0)&gt;0,COLUMN(Forecast_Capex_Input!$AI$10:$BB$10)-COLUMN(Forecast_Capex_Input!$AI$12)+1),ROWS(OFFSET(AC95,0,0,-$AB96)))),
OFFSET(AC95,-INDEX(Forecast_Capex_Input!$CG$12:$CG$286,$Z96)+1,0)),NA)</f>
        <v>1</v>
      </c>
      <c r="AD96" s="28">
        <f t="shared" ca="1" si="14"/>
        <v>2</v>
      </c>
      <c r="AE96" s="82" t="b">
        <f t="shared" si="18"/>
        <v>0</v>
      </c>
      <c r="AF96" s="78" t="b">
        <v>0</v>
      </c>
      <c r="AG96" s="82" t="b">
        <f t="shared" si="15"/>
        <v>1</v>
      </c>
      <c r="AI96" s="55">
        <v>0</v>
      </c>
      <c r="AJ96" s="55">
        <v>0</v>
      </c>
      <c r="AK96" s="55">
        <v>0</v>
      </c>
      <c r="AL96" s="55">
        <v>0.12068266585011819</v>
      </c>
      <c r="AM96" s="55">
        <v>4.7328903782145728</v>
      </c>
      <c r="AN96" s="135">
        <v>4.8535730440646914</v>
      </c>
      <c r="AP96" s="55">
        <v>0</v>
      </c>
      <c r="AQ96" s="55">
        <v>0</v>
      </c>
      <c r="AR96" s="55">
        <v>0</v>
      </c>
      <c r="AS96" s="55">
        <v>0.12068266585011819</v>
      </c>
      <c r="AT96" s="55">
        <v>4.7328903782145728</v>
      </c>
      <c r="AU96" s="135">
        <v>4.8535730440646914</v>
      </c>
      <c r="AW96" s="55">
        <v>0</v>
      </c>
      <c r="AX96" s="55">
        <v>0</v>
      </c>
      <c r="AY96" s="55">
        <v>0</v>
      </c>
      <c r="AZ96" s="55">
        <v>1.6973096229134423E-2</v>
      </c>
      <c r="BA96" s="55">
        <v>0.58943082445601958</v>
      </c>
      <c r="BB96" s="135">
        <v>0.60640392068515403</v>
      </c>
      <c r="BD96" s="55">
        <v>0</v>
      </c>
      <c r="BE96" s="55">
        <v>0</v>
      </c>
      <c r="BF96" s="55">
        <v>0</v>
      </c>
      <c r="BG96" s="55">
        <v>3.2319468111091055E-3</v>
      </c>
      <c r="BH96" s="55">
        <v>0.11416499437872708</v>
      </c>
      <c r="BI96" s="135">
        <v>0.11739694118983619</v>
      </c>
      <c r="BK96" s="55">
        <v>0</v>
      </c>
      <c r="BL96" s="55">
        <v>0</v>
      </c>
      <c r="BM96" s="55">
        <v>0</v>
      </c>
      <c r="BN96" s="55">
        <v>0.14088770889036173</v>
      </c>
      <c r="BO96" s="55">
        <v>5.4364861970493195</v>
      </c>
      <c r="BP96" s="135">
        <v>5.5773739059396812</v>
      </c>
      <c r="BR96" s="147">
        <v>0</v>
      </c>
      <c r="BS96" s="147">
        <v>0</v>
      </c>
      <c r="BT96" s="147">
        <v>0</v>
      </c>
      <c r="BU96" s="147">
        <v>0</v>
      </c>
      <c r="BV96" s="147">
        <v>1</v>
      </c>
      <c r="BX96" s="55">
        <v>0</v>
      </c>
      <c r="BY96" s="55">
        <v>0</v>
      </c>
      <c r="BZ96" s="55">
        <v>0</v>
      </c>
      <c r="CA96" s="55">
        <v>0</v>
      </c>
      <c r="CB96" s="55">
        <v>4.8535730440646914</v>
      </c>
      <c r="CC96" s="135">
        <v>4.8535730440646914</v>
      </c>
      <c r="CE96" s="55">
        <v>0</v>
      </c>
      <c r="CF96" s="55">
        <v>0</v>
      </c>
      <c r="CG96" s="55">
        <v>0</v>
      </c>
      <c r="CH96" s="55">
        <v>0</v>
      </c>
      <c r="CI96" s="55">
        <v>4.8535730440646914</v>
      </c>
      <c r="CJ96" s="135">
        <v>4.8535730440646914</v>
      </c>
      <c r="CL96" s="55">
        <v>0</v>
      </c>
      <c r="CM96" s="55">
        <v>0</v>
      </c>
      <c r="CN96" s="55">
        <v>0</v>
      </c>
      <c r="CO96" s="55">
        <v>0</v>
      </c>
      <c r="CP96" s="55">
        <v>0.60640392068515403</v>
      </c>
      <c r="CQ96" s="135">
        <v>0.60640392068515403</v>
      </c>
      <c r="CS96" s="67">
        <v>0</v>
      </c>
      <c r="CT96" s="67">
        <v>0</v>
      </c>
      <c r="CU96" s="67">
        <v>0</v>
      </c>
      <c r="CV96" s="67">
        <v>0</v>
      </c>
      <c r="CW96" s="67">
        <v>0.11739694118983619</v>
      </c>
      <c r="CX96" s="135">
        <v>0.11739694118983619</v>
      </c>
      <c r="CZ96" s="55">
        <v>0</v>
      </c>
      <c r="DA96" s="55">
        <v>0</v>
      </c>
      <c r="DB96" s="55">
        <v>0</v>
      </c>
      <c r="DC96" s="55">
        <v>0</v>
      </c>
      <c r="DD96" s="55">
        <v>5.5773739059396821</v>
      </c>
      <c r="DE96" s="135">
        <v>5.5773739059396821</v>
      </c>
      <c r="DG96" s="43" t="b" cm="1">
        <f t="array" aca="1" ref="DG96" ca="1">OR($G96=Forecast_Capex_Input!$BF$8:$BF$10)</f>
        <v>1</v>
      </c>
      <c r="DH96" s="43" cm="1">
        <f t="array" aca="1" ref="DH96" ca="1">IFERROR(INDEX(Forecast_Capex_Input!BG$12:BG$286,$Z96)
*(INDEX(Forecast_Capex_Input!$H$12:$H$286,$Z96)=Repex),0)
*$DG96</f>
        <v>0.95808912165631377</v>
      </c>
      <c r="DI96" s="43" cm="1">
        <f t="array" aca="1" ref="DI96" ca="1">IFERROR(INDEX(Forecast_Capex_Input!BH$12:BH$286,$Z96)
*(INDEX(Forecast_Capex_Input!$H$12:$H$286,$Z96)=Repex),0)
*$DG96</f>
        <v>0</v>
      </c>
      <c r="DJ96" s="43" cm="1">
        <f t="array" aca="1" ref="DJ96" ca="1">IFERROR(INDEX(Forecast_Capex_Input!BI$12:BI$286,$Z96)
*(INDEX(Forecast_Capex_Input!$H$12:$H$286,$Z96)=Repex),0)
*$DG96</f>
        <v>8.5442307060736179E-3</v>
      </c>
      <c r="DK96" s="43" cm="1">
        <f t="array" aca="1" ref="DK96" ca="1">IFERROR(INDEX(Forecast_Capex_Input!BJ$12:BJ$286,$Z96)
*(INDEX(Forecast_Capex_Input!$H$12:$H$286,$Z96)=Repex),0)
*$DG96</f>
        <v>3.3366647637612629E-2</v>
      </c>
      <c r="DL96" s="43" cm="1">
        <f t="array" aca="1" ref="DL96" ca="1">IFERROR(INDEX(Forecast_Capex_Input!BK$12:BK$286,$Z96)
*(INDEX(Forecast_Capex_Input!$H$12:$H$286,$Z96)=Repex),0)
*$DG96</f>
        <v>0</v>
      </c>
      <c r="DM96" s="43" cm="1">
        <f t="array" aca="1" ref="DM96" ca="1">IFERROR(INDEX(Forecast_Capex_Input!BL$12:BL$286,$Z96)
*(INDEX(Forecast_Capex_Input!$H$12:$H$286,$Z96)=Repex),0)
*$DG96</f>
        <v>0</v>
      </c>
      <c r="DO96" s="43" t="b" cm="1">
        <f t="array" aca="1" ref="DO96" ca="1">OR($G96=Forecast_Capex_Input!$BN$8:$BN$9)</f>
        <v>0</v>
      </c>
      <c r="DP96" s="43" cm="1">
        <f t="array" aca="1" ref="DP96" ca="1">IFERROR(INDEX(Forecast_Capex_Input!BO$12:BO$286,$Z96)
*(INDEX(Forecast_Capex_Input!$H$12:$H$286,$Z96)=Repex),0)
*$DO96</f>
        <v>0</v>
      </c>
      <c r="DQ96" s="43" cm="1">
        <f t="array" aca="1" ref="DQ96" ca="1">IFERROR(INDEX(Forecast_Capex_Input!BP$12:BP$286,$Z96)
*(INDEX(Forecast_Capex_Input!$H$12:$H$286,$Z96)=Repex),0)
*$DO96</f>
        <v>0</v>
      </c>
      <c r="DR96" s="43" cm="1">
        <f t="array" aca="1" ref="DR96" ca="1">IFERROR(INDEX(Forecast_Capex_Input!BQ$12:BQ$286,$Z96)
*(INDEX(Forecast_Capex_Input!$H$12:$H$286,$Z96)=Repex),0)
*$DO96</f>
        <v>0</v>
      </c>
      <c r="DS96" s="43" cm="1">
        <f t="array" aca="1" ref="DS96" ca="1">IFERROR(INDEX(Forecast_Capex_Input!BR$12:BR$286,$Z96)
*(INDEX(Forecast_Capex_Input!$H$12:$H$286,$Z96)=Repex),0)
*$DO96</f>
        <v>0</v>
      </c>
      <c r="DT96" s="43" cm="1">
        <f t="array" aca="1" ref="DT96" ca="1">IFERROR(INDEX(Forecast_Capex_Input!BS$12:BS$286,$Z96)
*(INDEX(Forecast_Capex_Input!$H$12:$H$286,$Z96)=Repex),0)
*$DO96</f>
        <v>0</v>
      </c>
      <c r="DV96" s="43" t="b" cm="1">
        <f t="array" aca="1" ref="DV96" ca="1">OR($G96=Forecast_Capex_Input!$BU$8:$BU$10)</f>
        <v>0</v>
      </c>
      <c r="DW96" s="43" cm="1">
        <f t="array" aca="1" ref="DW96" ca="1">IFERROR(INDEX(Forecast_Capex_Input!BV$12:BV$286,$Z96)
*(INDEX(Forecast_Capex_Input!$H$12:$H$286,$Z96)=Repex),0)
*$DV96</f>
        <v>0</v>
      </c>
      <c r="DX96" s="43" cm="1">
        <f t="array" aca="1" ref="DX96" ca="1">IFERROR(INDEX(Forecast_Capex_Input!BW$12:BW$286,$Z96)
*(INDEX(Forecast_Capex_Input!$H$12:$H$286,$Z96)=Repex),0)
*$DV96</f>
        <v>0</v>
      </c>
      <c r="DY96" s="43" cm="1">
        <f t="array" aca="1" ref="DY96" ca="1">IFERROR(INDEX(Forecast_Capex_Input!BX$12:BX$286,$Z96)
*(INDEX(Forecast_Capex_Input!$H$12:$H$286,$Z96)=Repex),0)
*$DV96</f>
        <v>0</v>
      </c>
      <c r="DZ96" s="43" cm="1">
        <f t="array" aca="1" ref="DZ96" ca="1">IFERROR(INDEX(Forecast_Capex_Input!BY$12:BY$286,$Z96)
*(INDEX(Forecast_Capex_Input!$H$12:$H$286,$Z96)=Repex),0)
*$DV96</f>
        <v>0</v>
      </c>
      <c r="EA96" s="43" cm="1">
        <f t="array" aca="1" ref="EA96" ca="1">IFERROR(INDEX(Forecast_Capex_Input!BZ$12:BZ$286,$Z96)
*(INDEX(Forecast_Capex_Input!$H$12:$H$286,$Z96)=Repex),0)
*$DV96</f>
        <v>0</v>
      </c>
      <c r="EB96" s="43" cm="1">
        <f t="array" aca="1" ref="EB96" ca="1">IFERROR(INDEX(Forecast_Capex_Input!CA$12:CA$286,$Z96)
*(INDEX(Forecast_Capex_Input!$H$12:$H$286,$Z96)=Repex),0)
*$DV96</f>
        <v>0</v>
      </c>
      <c r="EC96" s="43" cm="1">
        <f t="array" aca="1" ref="EC96" ca="1">IFERROR(INDEX(Forecast_Capex_Input!CB$12:CB$286,$Z96)
*(INDEX(Forecast_Capex_Input!$H$12:$H$286,$Z96)=Repex),0)
*$DV96</f>
        <v>0</v>
      </c>
      <c r="ED96" s="43" cm="1">
        <f t="array" aca="1" ref="ED96" ca="1">IFERROR(INDEX(Forecast_Capex_Input!CC$12:CC$286,$Z96)
*(INDEX(Forecast_Capex_Input!$H$12:$H$286,$Z96)=Repex),0)
*$DV96</f>
        <v>0</v>
      </c>
      <c r="EF96" s="86" t="str">
        <f t="shared" si="16"/>
        <v>N/A</v>
      </c>
      <c r="EG96" s="28" t="str">
        <f>IFERROR(RANK(EF96,EF$11:EF$1010,0)+COUNTIF(EF$11:EF96,EF96)-1,NA)</f>
        <v>N/A</v>
      </c>
    </row>
    <row r="97" spans="3:137" x14ac:dyDescent="0.2">
      <c r="C97" s="28">
        <f t="shared" si="17"/>
        <v>87</v>
      </c>
      <c r="D97" s="9" t="str" cm="1">
        <f t="array" ref="D97">IFERROR(INDEX(Forecast_Capex_Input!$D$12:$D$286,$Z97),NA)</f>
        <v>Line 94M Refurbishment</v>
      </c>
      <c r="E97" s="24" t="b" cm="1">
        <f t="array" ref="E97">IF($Z97=NA,NA,INDEX(Forecast_Capex_Input!$E$12:$E$286,$Z97))</f>
        <v>1</v>
      </c>
      <c r="F97" s="9" t="str" cm="1">
        <f t="array" aca="1" ref="F97" ca="1">IFERROR(INDEX(General!$E$25:$E$26,$AA97),NA)</f>
        <v>Labour</v>
      </c>
      <c r="G97" s="9" t="str" cm="1">
        <f t="array" aca="1" ref="G97" ca="1">IFERROR(INDEX(Forecast_Capex_Input!$AI$11:$BB$11,$AC97),NA)</f>
        <v>Transmission Lines</v>
      </c>
      <c r="H97" s="50" cm="1">
        <f t="array" aca="1" ref="H97" ca="1">IFERROR(INDEX(Forecast_Capex_Input!$AI$12:$BB$286,$Z97,$AC97),NA)</f>
        <v>1</v>
      </c>
      <c r="I97" s="150" t="str" cm="1">
        <f t="array" ref="I97">IFERROR(INDEX(Forecast_Capex_Input!$F$12:$F$286,$Z97),NA)</f>
        <v>Replacement Expenditure</v>
      </c>
      <c r="J97" s="150" t="str" cm="1">
        <f t="array" ref="J97">IFERROR(INDEX(Forecast_Capex_Input!G$12:G$286,$Z97),NA)</f>
        <v>Transmission Lines</v>
      </c>
      <c r="K97" s="150" t="str" cm="1">
        <f t="array" ref="K97">IFERROR(INDEX(Forecast_Capex_Input!H$12:H$286,$Z97),NA)</f>
        <v>Repex</v>
      </c>
      <c r="L97" s="150" t="str" cm="1">
        <f t="array" ref="L97">IFERROR(INDEX(Forecast_Capex_Input!I$12:I$286,$Z97),NA)</f>
        <v>N/A</v>
      </c>
      <c r="M97" s="150" t="str" cm="1">
        <f t="array" ref="M97">IFERROR(INDEX(Forecast_Capex_Input!J$12:J$286,$Z97),NA)</f>
        <v>N/A</v>
      </c>
      <c r="N97" s="150" t="str" cm="1">
        <f t="array" ref="N97">IFERROR(INDEX(Forecast_Capex_Input!K$12:K$286,$Z97),NA)</f>
        <v>TL - Transmission poles</v>
      </c>
      <c r="O97" s="150" t="str" cm="1">
        <f t="array" ref="O97">IFERROR(INDEX(Forecast_Capex_Input!L$12:L$286,$Z97),NA)</f>
        <v>TL - Safe and Reliable Network</v>
      </c>
      <c r="P97" s="150" t="str" cm="1">
        <f t="array" ref="P97">IFERROR(INDEX(Forecast_Capex_Input!M$12:M$286,$Z97),NA)</f>
        <v>N/A</v>
      </c>
      <c r="Q97" s="24" t="str" cm="1">
        <f t="array" ref="Q97">IFERROR(INDEX(Forecast_Capex_Input!N$12:N$286,$Z97),NA)</f>
        <v>No</v>
      </c>
      <c r="R97" s="190" cm="1">
        <f t="array" ref="R97">IFERROR(INDEX(Forecast_Capex_Input!O$12:O$286,$Z97),0)</f>
        <v>0</v>
      </c>
      <c r="S97" s="24" t="str" cm="1">
        <f t="array" ref="S97">IFERROR(INDEX(Forecast_Capex_Input!P$12:P$286,$Z97),0)</f>
        <v>Safety security &amp; reliability</v>
      </c>
      <c r="T97" s="150" t="str" cm="1">
        <f t="array" aca="1" ref="T97" ca="1">IFERROR(INDEX(General!$K$91:$K$110,$AC97),NA)</f>
        <v>Transmission Lines (2018 onwards)</v>
      </c>
      <c r="U97" s="43" cm="1">
        <f t="array" aca="1" ref="U97" ca="1">IFERROR(
IF($F97=General!$E$25,INDEX(Forecast_Capex_Input!S$12:S$286,$Z97),
INDEX(Forecast_Capex_Input!T$12:T$286,$Z97)),0)</f>
        <v>0.13718091000453395</v>
      </c>
      <c r="V97" s="82" t="b">
        <f>IFERROR(INDEX(Overheads!$T$19:$T$26,MATCH($I97,Overheads!$E$19:$E$26,0)),FALSE)</f>
        <v>1</v>
      </c>
      <c r="W97" s="209" t="str" cm="1">
        <f t="array" ref="W97">IFERROR(
INDEX(Forecast_Capex_Input!CN$12:CN$286,$Z97),0)</f>
        <v>FY22</v>
      </c>
      <c r="X97" s="209">
        <f>IFERROR(
MATCH($W97,General!$L$39:$S$39,0),1)</f>
        <v>2</v>
      </c>
      <c r="Z97" s="28">
        <f>IFERROR(
IF(MATCH($C97,Forecast_Capex_Input!$CI$12:$CI$286,1)+1&gt;MAX(Forecast_Capex_Input!$C$12:$C$286),NA,
MATCH($C97,Forecast_Capex_Input!$CI$12:$CI$286,1)+1),1)</f>
        <v>41</v>
      </c>
      <c r="AA97" s="28" cm="1">
        <f t="array" aca="1" ref="AA97" ca="1">IFERROR(
IF(Z96&lt;&gt;Z97,1,
IF(COUNTIF(OFFSET(AA96,0,0,-INDEX(Forecast_Capex_Input!$CG$12:$CG$286,$Z97)),AA96)=INDEX(Forecast_Capex_Input!$CG$12:$CG$286,$Z97),AA96+1,AA96)),NA)</f>
        <v>1</v>
      </c>
      <c r="AB97" s="28" cm="1">
        <f t="array" ref="AB97">IFERROR($C97-IF($Z97=1,1,INDEX(Forecast_Capex_Input!$CI$12:$CI$286,$Z97-1))+1,NA)</f>
        <v>1</v>
      </c>
      <c r="AC97" s="28" cm="1">
        <f t="array" aca="1" ref="AC97" ca="1">IFERROR(IF(AA97=1,
INDEX(Forecast_Capex_Input!$AI$10:$BB$10,SMALL(IF(INDEX(Forecast_Capex_Input!$AI$12:$BB$286,$Z97,0)&gt;0,COLUMN(Forecast_Capex_Input!$AI$10:$BB$10)-COLUMN(Forecast_Capex_Input!$AI$12)+1),ROWS(OFFSET(AC96,0,0,-$AB97)))),
OFFSET(AC96,-INDEX(Forecast_Capex_Input!$CG$12:$CG$286,$Z97)+1,0)),NA)</f>
        <v>1</v>
      </c>
      <c r="AD97" s="28">
        <f t="shared" ca="1" si="14"/>
        <v>1</v>
      </c>
      <c r="AE97" s="82" t="b">
        <f t="shared" si="18"/>
        <v>0</v>
      </c>
      <c r="AF97" s="78" t="b">
        <v>0</v>
      </c>
      <c r="AG97" s="82" t="b">
        <f t="shared" si="15"/>
        <v>1</v>
      </c>
      <c r="AI97" s="55">
        <v>0</v>
      </c>
      <c r="AJ97" s="55">
        <v>2.1793058784348149E-2</v>
      </c>
      <c r="AK97" s="55">
        <v>0.9584044591278843</v>
      </c>
      <c r="AL97" s="55">
        <v>0</v>
      </c>
      <c r="AM97" s="55">
        <v>0</v>
      </c>
      <c r="AN97" s="135">
        <v>0.98019751791223242</v>
      </c>
      <c r="AP97" s="55">
        <v>0</v>
      </c>
      <c r="AQ97" s="55">
        <v>2.1395043452994041E-2</v>
      </c>
      <c r="AR97" s="55">
        <v>0.95176478885025084</v>
      </c>
      <c r="AS97" s="55">
        <v>0</v>
      </c>
      <c r="AT97" s="55">
        <v>0</v>
      </c>
      <c r="AU97" s="135">
        <v>0.97315983230324488</v>
      </c>
      <c r="AW97" s="55">
        <v>0</v>
      </c>
      <c r="AX97" s="55">
        <v>2.4172756657303307E-3</v>
      </c>
      <c r="AY97" s="55">
        <v>0.13202208682890196</v>
      </c>
      <c r="AZ97" s="55">
        <v>0</v>
      </c>
      <c r="BA97" s="55">
        <v>0</v>
      </c>
      <c r="BB97" s="135">
        <v>0.13443936249463229</v>
      </c>
      <c r="BD97" s="55">
        <v>0</v>
      </c>
      <c r="BE97" s="55">
        <v>4.7382738055012756E-4</v>
      </c>
      <c r="BF97" s="55">
        <v>2.5313039664365364E-2</v>
      </c>
      <c r="BG97" s="55">
        <v>0</v>
      </c>
      <c r="BH97" s="55">
        <v>0</v>
      </c>
      <c r="BI97" s="135">
        <v>2.5786867044915493E-2</v>
      </c>
      <c r="BK97" s="55">
        <v>0</v>
      </c>
      <c r="BL97" s="55">
        <v>2.4286146499274502E-2</v>
      </c>
      <c r="BM97" s="55">
        <v>1.1090999153435182</v>
      </c>
      <c r="BN97" s="55">
        <v>0</v>
      </c>
      <c r="BO97" s="55">
        <v>0</v>
      </c>
      <c r="BP97" s="135">
        <v>1.1333860618427927</v>
      </c>
      <c r="BR97" s="147">
        <v>0</v>
      </c>
      <c r="BS97" s="147">
        <v>0</v>
      </c>
      <c r="BT97" s="147">
        <v>1</v>
      </c>
      <c r="BU97" s="147">
        <v>0</v>
      </c>
      <c r="BV97" s="147">
        <v>0</v>
      </c>
      <c r="BX97" s="55">
        <v>0</v>
      </c>
      <c r="BY97" s="55">
        <v>0</v>
      </c>
      <c r="BZ97" s="55">
        <v>0.98019751791223242</v>
      </c>
      <c r="CA97" s="55">
        <v>0</v>
      </c>
      <c r="CB97" s="55">
        <v>0</v>
      </c>
      <c r="CC97" s="135">
        <v>0.98019751791223242</v>
      </c>
      <c r="CE97" s="55">
        <v>0</v>
      </c>
      <c r="CF97" s="55">
        <v>0</v>
      </c>
      <c r="CG97" s="55">
        <v>0.97315983230324488</v>
      </c>
      <c r="CH97" s="55">
        <v>0</v>
      </c>
      <c r="CI97" s="55">
        <v>0</v>
      </c>
      <c r="CJ97" s="135">
        <v>0.97315983230324488</v>
      </c>
      <c r="CL97" s="55">
        <v>0</v>
      </c>
      <c r="CM97" s="55">
        <v>0</v>
      </c>
      <c r="CN97" s="55">
        <v>0.13443936249463229</v>
      </c>
      <c r="CO97" s="55">
        <v>0</v>
      </c>
      <c r="CP97" s="55">
        <v>0</v>
      </c>
      <c r="CQ97" s="135">
        <v>0.13443936249463229</v>
      </c>
      <c r="CS97" s="67">
        <v>0</v>
      </c>
      <c r="CT97" s="67">
        <v>0</v>
      </c>
      <c r="CU97" s="67">
        <v>2.5786867044915493E-2</v>
      </c>
      <c r="CV97" s="67">
        <v>0</v>
      </c>
      <c r="CW97" s="67">
        <v>0</v>
      </c>
      <c r="CX97" s="135">
        <v>2.5786867044915493E-2</v>
      </c>
      <c r="CZ97" s="55">
        <v>0</v>
      </c>
      <c r="DA97" s="55">
        <v>0</v>
      </c>
      <c r="DB97" s="55">
        <v>1.1333860618427927</v>
      </c>
      <c r="DC97" s="55">
        <v>0</v>
      </c>
      <c r="DD97" s="55">
        <v>0</v>
      </c>
      <c r="DE97" s="135">
        <v>1.1333860618427927</v>
      </c>
      <c r="DG97" s="43" t="b" cm="1">
        <f t="array" aca="1" ref="DG97" ca="1">OR($G97=Forecast_Capex_Input!$BF$8:$BF$10)</f>
        <v>1</v>
      </c>
      <c r="DH97" s="43" cm="1">
        <f t="array" aca="1" ref="DH97" ca="1">IFERROR(INDEX(Forecast_Capex_Input!BG$12:BG$286,$Z97)
*(INDEX(Forecast_Capex_Input!$H$12:$H$286,$Z97)=Repex),0)
*$DG97</f>
        <v>0.95937105886545027</v>
      </c>
      <c r="DI97" s="43" cm="1">
        <f t="array" aca="1" ref="DI97" ca="1">IFERROR(INDEX(Forecast_Capex_Input!BH$12:BH$286,$Z97)
*(INDEX(Forecast_Capex_Input!$H$12:$H$286,$Z97)=Repex),0)
*$DG97</f>
        <v>0</v>
      </c>
      <c r="DJ97" s="43" cm="1">
        <f t="array" aca="1" ref="DJ97" ca="1">IFERROR(INDEX(Forecast_Capex_Input!BI$12:BI$286,$Z97)
*(INDEX(Forecast_Capex_Input!$H$12:$H$286,$Z97)=Repex),0)
*$DG97</f>
        <v>7.1874293898957784E-3</v>
      </c>
      <c r="DK97" s="43" cm="1">
        <f t="array" aca="1" ref="DK97" ca="1">IFERROR(INDEX(Forecast_Capex_Input!BJ$12:BJ$286,$Z97)
*(INDEX(Forecast_Capex_Input!$H$12:$H$286,$Z97)=Repex),0)
*$DG97</f>
        <v>3.3441511744653978E-2</v>
      </c>
      <c r="DL97" s="43" cm="1">
        <f t="array" aca="1" ref="DL97" ca="1">IFERROR(INDEX(Forecast_Capex_Input!BK$12:BK$286,$Z97)
*(INDEX(Forecast_Capex_Input!$H$12:$H$286,$Z97)=Repex),0)
*$DG97</f>
        <v>0</v>
      </c>
      <c r="DM97" s="43" cm="1">
        <f t="array" aca="1" ref="DM97" ca="1">IFERROR(INDEX(Forecast_Capex_Input!BL$12:BL$286,$Z97)
*(INDEX(Forecast_Capex_Input!$H$12:$H$286,$Z97)=Repex),0)
*$DG97</f>
        <v>0</v>
      </c>
      <c r="DO97" s="43" t="b" cm="1">
        <f t="array" aca="1" ref="DO97" ca="1">OR($G97=Forecast_Capex_Input!$BN$8:$BN$9)</f>
        <v>0</v>
      </c>
      <c r="DP97" s="43" cm="1">
        <f t="array" aca="1" ref="DP97" ca="1">IFERROR(INDEX(Forecast_Capex_Input!BO$12:BO$286,$Z97)
*(INDEX(Forecast_Capex_Input!$H$12:$H$286,$Z97)=Repex),0)
*$DO97</f>
        <v>0</v>
      </c>
      <c r="DQ97" s="43" cm="1">
        <f t="array" aca="1" ref="DQ97" ca="1">IFERROR(INDEX(Forecast_Capex_Input!BP$12:BP$286,$Z97)
*(INDEX(Forecast_Capex_Input!$H$12:$H$286,$Z97)=Repex),0)
*$DO97</f>
        <v>0</v>
      </c>
      <c r="DR97" s="43" cm="1">
        <f t="array" aca="1" ref="DR97" ca="1">IFERROR(INDEX(Forecast_Capex_Input!BQ$12:BQ$286,$Z97)
*(INDEX(Forecast_Capex_Input!$H$12:$H$286,$Z97)=Repex),0)
*$DO97</f>
        <v>0</v>
      </c>
      <c r="DS97" s="43" cm="1">
        <f t="array" aca="1" ref="DS97" ca="1">IFERROR(INDEX(Forecast_Capex_Input!BR$12:BR$286,$Z97)
*(INDEX(Forecast_Capex_Input!$H$12:$H$286,$Z97)=Repex),0)
*$DO97</f>
        <v>0</v>
      </c>
      <c r="DT97" s="43" cm="1">
        <f t="array" aca="1" ref="DT97" ca="1">IFERROR(INDEX(Forecast_Capex_Input!BS$12:BS$286,$Z97)
*(INDEX(Forecast_Capex_Input!$H$12:$H$286,$Z97)=Repex),0)
*$DO97</f>
        <v>0</v>
      </c>
      <c r="DV97" s="43" t="b" cm="1">
        <f t="array" aca="1" ref="DV97" ca="1">OR($G97=Forecast_Capex_Input!$BU$8:$BU$10)</f>
        <v>0</v>
      </c>
      <c r="DW97" s="43" cm="1">
        <f t="array" aca="1" ref="DW97" ca="1">IFERROR(INDEX(Forecast_Capex_Input!BV$12:BV$286,$Z97)
*(INDEX(Forecast_Capex_Input!$H$12:$H$286,$Z97)=Repex),0)
*$DV97</f>
        <v>0</v>
      </c>
      <c r="DX97" s="43" cm="1">
        <f t="array" aca="1" ref="DX97" ca="1">IFERROR(INDEX(Forecast_Capex_Input!BW$12:BW$286,$Z97)
*(INDEX(Forecast_Capex_Input!$H$12:$H$286,$Z97)=Repex),0)
*$DV97</f>
        <v>0</v>
      </c>
      <c r="DY97" s="43" cm="1">
        <f t="array" aca="1" ref="DY97" ca="1">IFERROR(INDEX(Forecast_Capex_Input!BX$12:BX$286,$Z97)
*(INDEX(Forecast_Capex_Input!$H$12:$H$286,$Z97)=Repex),0)
*$DV97</f>
        <v>0</v>
      </c>
      <c r="DZ97" s="43" cm="1">
        <f t="array" aca="1" ref="DZ97" ca="1">IFERROR(INDEX(Forecast_Capex_Input!BY$12:BY$286,$Z97)
*(INDEX(Forecast_Capex_Input!$H$12:$H$286,$Z97)=Repex),0)
*$DV97</f>
        <v>0</v>
      </c>
      <c r="EA97" s="43" cm="1">
        <f t="array" aca="1" ref="EA97" ca="1">IFERROR(INDEX(Forecast_Capex_Input!BZ$12:BZ$286,$Z97)
*(INDEX(Forecast_Capex_Input!$H$12:$H$286,$Z97)=Repex),0)
*$DV97</f>
        <v>0</v>
      </c>
      <c r="EB97" s="43" cm="1">
        <f t="array" aca="1" ref="EB97" ca="1">IFERROR(INDEX(Forecast_Capex_Input!CA$12:CA$286,$Z97)
*(INDEX(Forecast_Capex_Input!$H$12:$H$286,$Z97)=Repex),0)
*$DV97</f>
        <v>0</v>
      </c>
      <c r="EC97" s="43" cm="1">
        <f t="array" aca="1" ref="EC97" ca="1">IFERROR(INDEX(Forecast_Capex_Input!CB$12:CB$286,$Z97)
*(INDEX(Forecast_Capex_Input!$H$12:$H$286,$Z97)=Repex),0)
*$DV97</f>
        <v>0</v>
      </c>
      <c r="ED97" s="43" cm="1">
        <f t="array" aca="1" ref="ED97" ca="1">IFERROR(INDEX(Forecast_Capex_Input!CC$12:CC$286,$Z97)
*(INDEX(Forecast_Capex_Input!$H$12:$H$286,$Z97)=Repex),0)
*$DV97</f>
        <v>0</v>
      </c>
      <c r="EF97" s="86" t="str">
        <f t="shared" si="16"/>
        <v>N/A</v>
      </c>
      <c r="EG97" s="28" t="str">
        <f>IFERROR(RANK(EF97,EF$11:EF$1010,0)+COUNTIF(EF$11:EF97,EF97)-1,NA)</f>
        <v>N/A</v>
      </c>
    </row>
    <row r="98" spans="3:137" x14ac:dyDescent="0.2">
      <c r="C98" s="28">
        <f t="shared" si="17"/>
        <v>88</v>
      </c>
      <c r="D98" s="9" t="str" cm="1">
        <f t="array" ref="D98">IFERROR(INDEX(Forecast_Capex_Input!$D$12:$D$286,$Z98),NA)</f>
        <v>Line 94M Refurbishment</v>
      </c>
      <c r="E98" s="24" t="b" cm="1">
        <f t="array" ref="E98">IF($Z98=NA,NA,INDEX(Forecast_Capex_Input!$E$12:$E$286,$Z98))</f>
        <v>1</v>
      </c>
      <c r="F98" s="9" t="str" cm="1">
        <f t="array" aca="1" ref="F98" ca="1">IFERROR(INDEX(General!$E$25:$E$26,$AA98),NA)</f>
        <v>Non-Labour</v>
      </c>
      <c r="G98" s="9" t="str" cm="1">
        <f t="array" aca="1" ref="G98" ca="1">IFERROR(INDEX(Forecast_Capex_Input!$AI$11:$BB$11,$AC98),NA)</f>
        <v>Transmission Lines</v>
      </c>
      <c r="H98" s="50" cm="1">
        <f t="array" aca="1" ref="H98" ca="1">IFERROR(INDEX(Forecast_Capex_Input!$AI$12:$BB$286,$Z98,$AC98),NA)</f>
        <v>1</v>
      </c>
      <c r="I98" s="150" t="str" cm="1">
        <f t="array" ref="I98">IFERROR(INDEX(Forecast_Capex_Input!$F$12:$F$286,$Z98),NA)</f>
        <v>Replacement Expenditure</v>
      </c>
      <c r="J98" s="150" t="str" cm="1">
        <f t="array" ref="J98">IFERROR(INDEX(Forecast_Capex_Input!G$12:G$286,$Z98),NA)</f>
        <v>Transmission Lines</v>
      </c>
      <c r="K98" s="150" t="str" cm="1">
        <f t="array" ref="K98">IFERROR(INDEX(Forecast_Capex_Input!H$12:H$286,$Z98),NA)</f>
        <v>Repex</v>
      </c>
      <c r="L98" s="150" t="str" cm="1">
        <f t="array" ref="L98">IFERROR(INDEX(Forecast_Capex_Input!I$12:I$286,$Z98),NA)</f>
        <v>N/A</v>
      </c>
      <c r="M98" s="150" t="str" cm="1">
        <f t="array" ref="M98">IFERROR(INDEX(Forecast_Capex_Input!J$12:J$286,$Z98),NA)</f>
        <v>N/A</v>
      </c>
      <c r="N98" s="150" t="str" cm="1">
        <f t="array" ref="N98">IFERROR(INDEX(Forecast_Capex_Input!K$12:K$286,$Z98),NA)</f>
        <v>TL - Transmission poles</v>
      </c>
      <c r="O98" s="150" t="str" cm="1">
        <f t="array" ref="O98">IFERROR(INDEX(Forecast_Capex_Input!L$12:L$286,$Z98),NA)</f>
        <v>TL - Safe and Reliable Network</v>
      </c>
      <c r="P98" s="150" t="str" cm="1">
        <f t="array" ref="P98">IFERROR(INDEX(Forecast_Capex_Input!M$12:M$286,$Z98),NA)</f>
        <v>N/A</v>
      </c>
      <c r="Q98" s="24" t="str" cm="1">
        <f t="array" ref="Q98">IFERROR(INDEX(Forecast_Capex_Input!N$12:N$286,$Z98),NA)</f>
        <v>No</v>
      </c>
      <c r="R98" s="190" cm="1">
        <f t="array" ref="R98">IFERROR(INDEX(Forecast_Capex_Input!O$12:O$286,$Z98),0)</f>
        <v>0</v>
      </c>
      <c r="S98" s="24" t="str" cm="1">
        <f t="array" ref="S98">IFERROR(INDEX(Forecast_Capex_Input!P$12:P$286,$Z98),0)</f>
        <v>Safety security &amp; reliability</v>
      </c>
      <c r="T98" s="150" t="str" cm="1">
        <f t="array" aca="1" ref="T98" ca="1">IFERROR(INDEX(General!$K$91:$K$110,$AC98),NA)</f>
        <v>Transmission Lines (2018 onwards)</v>
      </c>
      <c r="U98" s="43" cm="1">
        <f t="array" aca="1" ref="U98" ca="1">IFERROR(
IF($F98=General!$E$25,INDEX(Forecast_Capex_Input!S$12:S$286,$Z98),
INDEX(Forecast_Capex_Input!T$12:T$286,$Z98)),0)</f>
        <v>0.86281908999546608</v>
      </c>
      <c r="V98" s="82" t="b">
        <f>IFERROR(INDEX(Overheads!$T$19:$T$26,MATCH($I98,Overheads!$E$19:$E$26,0)),FALSE)</f>
        <v>1</v>
      </c>
      <c r="W98" s="209" t="str" cm="1">
        <f t="array" ref="W98">IFERROR(
INDEX(Forecast_Capex_Input!CN$12:CN$286,$Z98),0)</f>
        <v>FY22</v>
      </c>
      <c r="X98" s="209">
        <f>IFERROR(
MATCH($W98,General!$L$39:$S$39,0),1)</f>
        <v>2</v>
      </c>
      <c r="Z98" s="28">
        <f>IFERROR(
IF(MATCH($C98,Forecast_Capex_Input!$CI$12:$CI$286,1)+1&gt;MAX(Forecast_Capex_Input!$C$12:$C$286),NA,
MATCH($C98,Forecast_Capex_Input!$CI$12:$CI$286,1)+1),1)</f>
        <v>41</v>
      </c>
      <c r="AA98" s="28" cm="1">
        <f t="array" aca="1" ref="AA98" ca="1">IFERROR(
IF(Z97&lt;&gt;Z98,1,
IF(COUNTIF(OFFSET(AA97,0,0,-INDEX(Forecast_Capex_Input!$CG$12:$CG$286,$Z98)),AA97)=INDEX(Forecast_Capex_Input!$CG$12:$CG$286,$Z98),AA97+1,AA97)),NA)</f>
        <v>2</v>
      </c>
      <c r="AB98" s="28" cm="1">
        <f t="array" ref="AB98">IFERROR($C98-IF($Z98=1,1,INDEX(Forecast_Capex_Input!$CI$12:$CI$286,$Z98-1))+1,NA)</f>
        <v>2</v>
      </c>
      <c r="AC98" s="28" cm="1">
        <f t="array" aca="1" ref="AC98" ca="1">IFERROR(IF(AA98=1,
INDEX(Forecast_Capex_Input!$AI$10:$BB$10,SMALL(IF(INDEX(Forecast_Capex_Input!$AI$12:$BB$286,$Z98,0)&gt;0,COLUMN(Forecast_Capex_Input!$AI$10:$BB$10)-COLUMN(Forecast_Capex_Input!$AI$12)+1),ROWS(OFFSET(AC97,0,0,-$AB98)))),
OFFSET(AC97,-INDEX(Forecast_Capex_Input!$CG$12:$CG$286,$Z98)+1,0)),NA)</f>
        <v>1</v>
      </c>
      <c r="AD98" s="28">
        <f t="shared" ca="1" si="14"/>
        <v>2</v>
      </c>
      <c r="AE98" s="82" t="b">
        <f t="shared" si="18"/>
        <v>0</v>
      </c>
      <c r="AF98" s="78" t="b">
        <v>0</v>
      </c>
      <c r="AG98" s="82" t="b">
        <f t="shared" si="15"/>
        <v>1</v>
      </c>
      <c r="AI98" s="55">
        <v>0</v>
      </c>
      <c r="AJ98" s="55">
        <v>0.13707058181716025</v>
      </c>
      <c r="AK98" s="55">
        <v>6.0280228731897703</v>
      </c>
      <c r="AL98" s="55">
        <v>0</v>
      </c>
      <c r="AM98" s="55">
        <v>0</v>
      </c>
      <c r="AN98" s="135">
        <v>6.1650934550069305</v>
      </c>
      <c r="AP98" s="55">
        <v>0</v>
      </c>
      <c r="AQ98" s="55">
        <v>0.13707058181716025</v>
      </c>
      <c r="AR98" s="55">
        <v>6.0280228731897703</v>
      </c>
      <c r="AS98" s="55">
        <v>0</v>
      </c>
      <c r="AT98" s="55">
        <v>0</v>
      </c>
      <c r="AU98" s="135">
        <v>6.1650934550069305</v>
      </c>
      <c r="AW98" s="55">
        <v>0</v>
      </c>
      <c r="AX98" s="55">
        <v>1.5486642158128085E-2</v>
      </c>
      <c r="AY98" s="55">
        <v>0.83616474206011193</v>
      </c>
      <c r="AZ98" s="55">
        <v>0</v>
      </c>
      <c r="BA98" s="55">
        <v>0</v>
      </c>
      <c r="BB98" s="135">
        <v>0.85165138421824005</v>
      </c>
      <c r="BD98" s="55">
        <v>0</v>
      </c>
      <c r="BE98" s="55">
        <v>3.0356467784513025E-3</v>
      </c>
      <c r="BF98" s="55">
        <v>0.16032068413781403</v>
      </c>
      <c r="BG98" s="55">
        <v>0</v>
      </c>
      <c r="BH98" s="55">
        <v>0</v>
      </c>
      <c r="BI98" s="135">
        <v>0.16335633091626534</v>
      </c>
      <c r="BK98" s="55">
        <v>0</v>
      </c>
      <c r="BL98" s="55">
        <v>0.15559287075373965</v>
      </c>
      <c r="BM98" s="55">
        <v>7.0245082993876968</v>
      </c>
      <c r="BN98" s="55">
        <v>0</v>
      </c>
      <c r="BO98" s="55">
        <v>0</v>
      </c>
      <c r="BP98" s="135">
        <v>7.1801011701414366</v>
      </c>
      <c r="BR98" s="147">
        <v>0</v>
      </c>
      <c r="BS98" s="147">
        <v>0</v>
      </c>
      <c r="BT98" s="147">
        <v>1</v>
      </c>
      <c r="BU98" s="147">
        <v>0</v>
      </c>
      <c r="BV98" s="147">
        <v>0</v>
      </c>
      <c r="BX98" s="55">
        <v>0</v>
      </c>
      <c r="BY98" s="55">
        <v>0</v>
      </c>
      <c r="BZ98" s="55">
        <v>6.1650934550069305</v>
      </c>
      <c r="CA98" s="55">
        <v>0</v>
      </c>
      <c r="CB98" s="55">
        <v>0</v>
      </c>
      <c r="CC98" s="135">
        <v>6.1650934550069305</v>
      </c>
      <c r="CE98" s="55">
        <v>0</v>
      </c>
      <c r="CF98" s="55">
        <v>0</v>
      </c>
      <c r="CG98" s="55">
        <v>6.1650934550069305</v>
      </c>
      <c r="CH98" s="55">
        <v>0</v>
      </c>
      <c r="CI98" s="55">
        <v>0</v>
      </c>
      <c r="CJ98" s="135">
        <v>6.1650934550069305</v>
      </c>
      <c r="CL98" s="55">
        <v>0</v>
      </c>
      <c r="CM98" s="55">
        <v>0</v>
      </c>
      <c r="CN98" s="55">
        <v>0.85165138421824005</v>
      </c>
      <c r="CO98" s="55">
        <v>0</v>
      </c>
      <c r="CP98" s="55">
        <v>0</v>
      </c>
      <c r="CQ98" s="135">
        <v>0.85165138421824005</v>
      </c>
      <c r="CS98" s="67">
        <v>0</v>
      </c>
      <c r="CT98" s="67">
        <v>0</v>
      </c>
      <c r="CU98" s="67">
        <v>0.16335633091626534</v>
      </c>
      <c r="CV98" s="67">
        <v>0</v>
      </c>
      <c r="CW98" s="67">
        <v>0</v>
      </c>
      <c r="CX98" s="135">
        <v>0.16335633091626534</v>
      </c>
      <c r="CZ98" s="55">
        <v>0</v>
      </c>
      <c r="DA98" s="55">
        <v>0</v>
      </c>
      <c r="DB98" s="55">
        <v>7.1801011701414357</v>
      </c>
      <c r="DC98" s="55">
        <v>0</v>
      </c>
      <c r="DD98" s="55">
        <v>0</v>
      </c>
      <c r="DE98" s="135">
        <v>7.1801011701414357</v>
      </c>
      <c r="DG98" s="43" t="b" cm="1">
        <f t="array" aca="1" ref="DG98" ca="1">OR($G98=Forecast_Capex_Input!$BF$8:$BF$10)</f>
        <v>1</v>
      </c>
      <c r="DH98" s="43" cm="1">
        <f t="array" aca="1" ref="DH98" ca="1">IFERROR(INDEX(Forecast_Capex_Input!BG$12:BG$286,$Z98)
*(INDEX(Forecast_Capex_Input!$H$12:$H$286,$Z98)=Repex),0)
*$DG98</f>
        <v>0.95937105886545027</v>
      </c>
      <c r="DI98" s="43" cm="1">
        <f t="array" aca="1" ref="DI98" ca="1">IFERROR(INDEX(Forecast_Capex_Input!BH$12:BH$286,$Z98)
*(INDEX(Forecast_Capex_Input!$H$12:$H$286,$Z98)=Repex),0)
*$DG98</f>
        <v>0</v>
      </c>
      <c r="DJ98" s="43" cm="1">
        <f t="array" aca="1" ref="DJ98" ca="1">IFERROR(INDEX(Forecast_Capex_Input!BI$12:BI$286,$Z98)
*(INDEX(Forecast_Capex_Input!$H$12:$H$286,$Z98)=Repex),0)
*$DG98</f>
        <v>7.1874293898957784E-3</v>
      </c>
      <c r="DK98" s="43" cm="1">
        <f t="array" aca="1" ref="DK98" ca="1">IFERROR(INDEX(Forecast_Capex_Input!BJ$12:BJ$286,$Z98)
*(INDEX(Forecast_Capex_Input!$H$12:$H$286,$Z98)=Repex),0)
*$DG98</f>
        <v>3.3441511744653978E-2</v>
      </c>
      <c r="DL98" s="43" cm="1">
        <f t="array" aca="1" ref="DL98" ca="1">IFERROR(INDEX(Forecast_Capex_Input!BK$12:BK$286,$Z98)
*(INDEX(Forecast_Capex_Input!$H$12:$H$286,$Z98)=Repex),0)
*$DG98</f>
        <v>0</v>
      </c>
      <c r="DM98" s="43" cm="1">
        <f t="array" aca="1" ref="DM98" ca="1">IFERROR(INDEX(Forecast_Capex_Input!BL$12:BL$286,$Z98)
*(INDEX(Forecast_Capex_Input!$H$12:$H$286,$Z98)=Repex),0)
*$DG98</f>
        <v>0</v>
      </c>
      <c r="DO98" s="43" t="b" cm="1">
        <f t="array" aca="1" ref="DO98" ca="1">OR($G98=Forecast_Capex_Input!$BN$8:$BN$9)</f>
        <v>0</v>
      </c>
      <c r="DP98" s="43" cm="1">
        <f t="array" aca="1" ref="DP98" ca="1">IFERROR(INDEX(Forecast_Capex_Input!BO$12:BO$286,$Z98)
*(INDEX(Forecast_Capex_Input!$H$12:$H$286,$Z98)=Repex),0)
*$DO98</f>
        <v>0</v>
      </c>
      <c r="DQ98" s="43" cm="1">
        <f t="array" aca="1" ref="DQ98" ca="1">IFERROR(INDEX(Forecast_Capex_Input!BP$12:BP$286,$Z98)
*(INDEX(Forecast_Capex_Input!$H$12:$H$286,$Z98)=Repex),0)
*$DO98</f>
        <v>0</v>
      </c>
      <c r="DR98" s="43" cm="1">
        <f t="array" aca="1" ref="DR98" ca="1">IFERROR(INDEX(Forecast_Capex_Input!BQ$12:BQ$286,$Z98)
*(INDEX(Forecast_Capex_Input!$H$12:$H$286,$Z98)=Repex),0)
*$DO98</f>
        <v>0</v>
      </c>
      <c r="DS98" s="43" cm="1">
        <f t="array" aca="1" ref="DS98" ca="1">IFERROR(INDEX(Forecast_Capex_Input!BR$12:BR$286,$Z98)
*(INDEX(Forecast_Capex_Input!$H$12:$H$286,$Z98)=Repex),0)
*$DO98</f>
        <v>0</v>
      </c>
      <c r="DT98" s="43" cm="1">
        <f t="array" aca="1" ref="DT98" ca="1">IFERROR(INDEX(Forecast_Capex_Input!BS$12:BS$286,$Z98)
*(INDEX(Forecast_Capex_Input!$H$12:$H$286,$Z98)=Repex),0)
*$DO98</f>
        <v>0</v>
      </c>
      <c r="DV98" s="43" t="b" cm="1">
        <f t="array" aca="1" ref="DV98" ca="1">OR($G98=Forecast_Capex_Input!$BU$8:$BU$10)</f>
        <v>0</v>
      </c>
      <c r="DW98" s="43" cm="1">
        <f t="array" aca="1" ref="DW98" ca="1">IFERROR(INDEX(Forecast_Capex_Input!BV$12:BV$286,$Z98)
*(INDEX(Forecast_Capex_Input!$H$12:$H$286,$Z98)=Repex),0)
*$DV98</f>
        <v>0</v>
      </c>
      <c r="DX98" s="43" cm="1">
        <f t="array" aca="1" ref="DX98" ca="1">IFERROR(INDEX(Forecast_Capex_Input!BW$12:BW$286,$Z98)
*(INDEX(Forecast_Capex_Input!$H$12:$H$286,$Z98)=Repex),0)
*$DV98</f>
        <v>0</v>
      </c>
      <c r="DY98" s="43" cm="1">
        <f t="array" aca="1" ref="DY98" ca="1">IFERROR(INDEX(Forecast_Capex_Input!BX$12:BX$286,$Z98)
*(INDEX(Forecast_Capex_Input!$H$12:$H$286,$Z98)=Repex),0)
*$DV98</f>
        <v>0</v>
      </c>
      <c r="DZ98" s="43" cm="1">
        <f t="array" aca="1" ref="DZ98" ca="1">IFERROR(INDEX(Forecast_Capex_Input!BY$12:BY$286,$Z98)
*(INDEX(Forecast_Capex_Input!$H$12:$H$286,$Z98)=Repex),0)
*$DV98</f>
        <v>0</v>
      </c>
      <c r="EA98" s="43" cm="1">
        <f t="array" aca="1" ref="EA98" ca="1">IFERROR(INDEX(Forecast_Capex_Input!BZ$12:BZ$286,$Z98)
*(INDEX(Forecast_Capex_Input!$H$12:$H$286,$Z98)=Repex),0)
*$DV98</f>
        <v>0</v>
      </c>
      <c r="EB98" s="43" cm="1">
        <f t="array" aca="1" ref="EB98" ca="1">IFERROR(INDEX(Forecast_Capex_Input!CA$12:CA$286,$Z98)
*(INDEX(Forecast_Capex_Input!$H$12:$H$286,$Z98)=Repex),0)
*$DV98</f>
        <v>0</v>
      </c>
      <c r="EC98" s="43" cm="1">
        <f t="array" aca="1" ref="EC98" ca="1">IFERROR(INDEX(Forecast_Capex_Input!CB$12:CB$286,$Z98)
*(INDEX(Forecast_Capex_Input!$H$12:$H$286,$Z98)=Repex),0)
*$DV98</f>
        <v>0</v>
      </c>
      <c r="ED98" s="43" cm="1">
        <f t="array" aca="1" ref="ED98" ca="1">IFERROR(INDEX(Forecast_Capex_Input!CC$12:CC$286,$Z98)
*(INDEX(Forecast_Capex_Input!$H$12:$H$286,$Z98)=Repex),0)
*$DV98</f>
        <v>0</v>
      </c>
      <c r="EF98" s="86" t="str">
        <f t="shared" si="16"/>
        <v>N/A</v>
      </c>
      <c r="EG98" s="28" t="str">
        <f>IFERROR(RANK(EF98,EF$11:EF$1010,0)+COUNTIF(EF$11:EF98,EF98)-1,NA)</f>
        <v>N/A</v>
      </c>
    </row>
    <row r="99" spans="3:137" x14ac:dyDescent="0.2">
      <c r="C99" s="28">
        <f t="shared" si="17"/>
        <v>89</v>
      </c>
      <c r="D99" s="9" t="str" cm="1">
        <f t="array" ref="D99">IFERROR(INDEX(Forecast_Capex_Input!$D$12:$D$286,$Z99),NA)</f>
        <v>Line 94U Refurbishment</v>
      </c>
      <c r="E99" s="24" t="b" cm="1">
        <f t="array" ref="E99">IF($Z99=NA,NA,INDEX(Forecast_Capex_Input!$E$12:$E$286,$Z99))</f>
        <v>1</v>
      </c>
      <c r="F99" s="9" t="str" cm="1">
        <f t="array" aca="1" ref="F99" ca="1">IFERROR(INDEX(General!$E$25:$E$26,$AA99),NA)</f>
        <v>Labour</v>
      </c>
      <c r="G99" s="9" t="str" cm="1">
        <f t="array" aca="1" ref="G99" ca="1">IFERROR(INDEX(Forecast_Capex_Input!$AI$11:$BB$11,$AC99),NA)</f>
        <v>Transmission Lines</v>
      </c>
      <c r="H99" s="50" cm="1">
        <f t="array" aca="1" ref="H99" ca="1">IFERROR(INDEX(Forecast_Capex_Input!$AI$12:$BB$286,$Z99,$AC99),NA)</f>
        <v>1</v>
      </c>
      <c r="I99" s="150" t="str" cm="1">
        <f t="array" ref="I99">IFERROR(INDEX(Forecast_Capex_Input!$F$12:$F$286,$Z99),NA)</f>
        <v>Replacement Expenditure</v>
      </c>
      <c r="J99" s="150" t="str" cm="1">
        <f t="array" ref="J99">IFERROR(INDEX(Forecast_Capex_Input!G$12:G$286,$Z99),NA)</f>
        <v>Transmission Lines</v>
      </c>
      <c r="K99" s="150" t="str" cm="1">
        <f t="array" ref="K99">IFERROR(INDEX(Forecast_Capex_Input!H$12:H$286,$Z99),NA)</f>
        <v>Repex</v>
      </c>
      <c r="L99" s="150" t="str" cm="1">
        <f t="array" ref="L99">IFERROR(INDEX(Forecast_Capex_Input!I$12:I$286,$Z99),NA)</f>
        <v>N/A</v>
      </c>
      <c r="M99" s="150" t="str" cm="1">
        <f t="array" ref="M99">IFERROR(INDEX(Forecast_Capex_Input!J$12:J$286,$Z99),NA)</f>
        <v>N/A</v>
      </c>
      <c r="N99" s="150" t="str" cm="1">
        <f t="array" ref="N99">IFERROR(INDEX(Forecast_Capex_Input!K$12:K$286,$Z99),NA)</f>
        <v>TL - Transmission poles</v>
      </c>
      <c r="O99" s="150" t="str" cm="1">
        <f t="array" ref="O99">IFERROR(INDEX(Forecast_Capex_Input!L$12:L$286,$Z99),NA)</f>
        <v>TL - Safe and Reliable Network</v>
      </c>
      <c r="P99" s="150" t="str" cm="1">
        <f t="array" ref="P99">IFERROR(INDEX(Forecast_Capex_Input!M$12:M$286,$Z99),NA)</f>
        <v>N/A</v>
      </c>
      <c r="Q99" s="24" t="str" cm="1">
        <f t="array" ref="Q99">IFERROR(INDEX(Forecast_Capex_Input!N$12:N$286,$Z99),NA)</f>
        <v>No</v>
      </c>
      <c r="R99" s="190" cm="1">
        <f t="array" ref="R99">IFERROR(INDEX(Forecast_Capex_Input!O$12:O$286,$Z99),0)</f>
        <v>0</v>
      </c>
      <c r="S99" s="24" t="str" cm="1">
        <f t="array" ref="S99">IFERROR(INDEX(Forecast_Capex_Input!P$12:P$286,$Z99),0)</f>
        <v>Safety security &amp; reliability</v>
      </c>
      <c r="T99" s="150" t="str" cm="1">
        <f t="array" aca="1" ref="T99" ca="1">IFERROR(INDEX(General!$K$91:$K$110,$AC99),NA)</f>
        <v>Transmission Lines (2018 onwards)</v>
      </c>
      <c r="U99" s="43" cm="1">
        <f t="array" aca="1" ref="U99" ca="1">IFERROR(
IF($F99=General!$E$25,INDEX(Forecast_Capex_Input!S$12:S$286,$Z99),
INDEX(Forecast_Capex_Input!T$12:T$286,$Z99)),0)</f>
        <v>9.8288568575686727E-2</v>
      </c>
      <c r="V99" s="82" t="b">
        <f>IFERROR(INDEX(Overheads!$T$19:$T$26,MATCH($I99,Overheads!$E$19:$E$26,0)),FALSE)</f>
        <v>1</v>
      </c>
      <c r="W99" s="209" t="str" cm="1">
        <f t="array" ref="W99">IFERROR(
INDEX(Forecast_Capex_Input!CN$12:CN$286,$Z99),0)</f>
        <v>FY22</v>
      </c>
      <c r="X99" s="209">
        <f>IFERROR(
MATCH($W99,General!$L$39:$S$39,0),1)</f>
        <v>2</v>
      </c>
      <c r="Z99" s="28">
        <f>IFERROR(
IF(MATCH($C99,Forecast_Capex_Input!$CI$12:$CI$286,1)+1&gt;MAX(Forecast_Capex_Input!$C$12:$C$286),NA,
MATCH($C99,Forecast_Capex_Input!$CI$12:$CI$286,1)+1),1)</f>
        <v>42</v>
      </c>
      <c r="AA99" s="28" cm="1">
        <f t="array" aca="1" ref="AA99" ca="1">IFERROR(
IF(Z98&lt;&gt;Z99,1,
IF(COUNTIF(OFFSET(AA98,0,0,-INDEX(Forecast_Capex_Input!$CG$12:$CG$286,$Z99)),AA98)=INDEX(Forecast_Capex_Input!$CG$12:$CG$286,$Z99),AA98+1,AA98)),NA)</f>
        <v>1</v>
      </c>
      <c r="AB99" s="28" cm="1">
        <f t="array" ref="AB99">IFERROR($C99-IF($Z99=1,1,INDEX(Forecast_Capex_Input!$CI$12:$CI$286,$Z99-1))+1,NA)</f>
        <v>1</v>
      </c>
      <c r="AC99" s="28" cm="1">
        <f t="array" aca="1" ref="AC99" ca="1">IFERROR(IF(AA99=1,
INDEX(Forecast_Capex_Input!$AI$10:$BB$10,SMALL(IF(INDEX(Forecast_Capex_Input!$AI$12:$BB$286,$Z99,0)&gt;0,COLUMN(Forecast_Capex_Input!$AI$10:$BB$10)-COLUMN(Forecast_Capex_Input!$AI$12)+1),ROWS(OFFSET(AC98,0,0,-$AB99)))),
OFFSET(AC98,-INDEX(Forecast_Capex_Input!$CG$12:$CG$286,$Z99)+1,0)),NA)</f>
        <v>1</v>
      </c>
      <c r="AD99" s="28">
        <f t="shared" ca="1" si="14"/>
        <v>1</v>
      </c>
      <c r="AE99" s="82" t="b">
        <f t="shared" si="18"/>
        <v>0</v>
      </c>
      <c r="AF99" s="78" t="b">
        <v>0</v>
      </c>
      <c r="AG99" s="82" t="b">
        <f t="shared" si="15"/>
        <v>1</v>
      </c>
      <c r="AI99" s="55">
        <v>0</v>
      </c>
      <c r="AJ99" s="55">
        <v>0</v>
      </c>
      <c r="AK99" s="55">
        <v>3.4574552125793745E-2</v>
      </c>
      <c r="AL99" s="55">
        <v>1.8222307505602824</v>
      </c>
      <c r="AM99" s="55">
        <v>8.9960025880574931E-2</v>
      </c>
      <c r="AN99" s="135">
        <v>1.9467653285666511</v>
      </c>
      <c r="AP99" s="55">
        <v>0</v>
      </c>
      <c r="AQ99" s="55">
        <v>0</v>
      </c>
      <c r="AR99" s="55">
        <v>3.4335025249717835E-2</v>
      </c>
      <c r="AS99" s="55">
        <v>1.8174430569429012</v>
      </c>
      <c r="AT99" s="55">
        <v>8.9993682258138141E-2</v>
      </c>
      <c r="AU99" s="135">
        <v>1.9417717644507573</v>
      </c>
      <c r="AW99" s="55">
        <v>0</v>
      </c>
      <c r="AX99" s="55">
        <v>0</v>
      </c>
      <c r="AY99" s="55">
        <v>4.762712109014574E-3</v>
      </c>
      <c r="AZ99" s="55">
        <v>0.25560950016446699</v>
      </c>
      <c r="BA99" s="55">
        <v>1.1207749618164209E-2</v>
      </c>
      <c r="BB99" s="135">
        <v>0.27157996189164579</v>
      </c>
      <c r="BD99" s="55">
        <v>0</v>
      </c>
      <c r="BE99" s="55">
        <v>0</v>
      </c>
      <c r="BF99" s="55">
        <v>9.1317084452452913E-4</v>
      </c>
      <c r="BG99" s="55">
        <v>4.8672104240339346E-2</v>
      </c>
      <c r="BH99" s="55">
        <v>2.1707936182956949E-3</v>
      </c>
      <c r="BI99" s="135">
        <v>5.1756068703159575E-2</v>
      </c>
      <c r="BK99" s="55">
        <v>0</v>
      </c>
      <c r="BL99" s="55">
        <v>0</v>
      </c>
      <c r="BM99" s="55">
        <v>4.0010908203256944E-2</v>
      </c>
      <c r="BN99" s="55">
        <v>2.1217246613477077</v>
      </c>
      <c r="BO99" s="55">
        <v>0.10337222549459804</v>
      </c>
      <c r="BP99" s="135">
        <v>2.2651077950455627</v>
      </c>
      <c r="BR99" s="147">
        <v>0</v>
      </c>
      <c r="BS99" s="147">
        <v>0</v>
      </c>
      <c r="BT99" s="147">
        <v>0</v>
      </c>
      <c r="BU99" s="147">
        <v>0</v>
      </c>
      <c r="BV99" s="147">
        <v>1</v>
      </c>
      <c r="BX99" s="55">
        <v>0</v>
      </c>
      <c r="BY99" s="55">
        <v>0</v>
      </c>
      <c r="BZ99" s="55">
        <v>0</v>
      </c>
      <c r="CA99" s="55">
        <v>0</v>
      </c>
      <c r="CB99" s="55">
        <v>1.9467653285666511</v>
      </c>
      <c r="CC99" s="135">
        <v>1.9467653285666511</v>
      </c>
      <c r="CE99" s="55">
        <v>0</v>
      </c>
      <c r="CF99" s="55">
        <v>0</v>
      </c>
      <c r="CG99" s="55">
        <v>0</v>
      </c>
      <c r="CH99" s="55">
        <v>0</v>
      </c>
      <c r="CI99" s="55">
        <v>1.9417717644507573</v>
      </c>
      <c r="CJ99" s="135">
        <v>1.9417717644507573</v>
      </c>
      <c r="CL99" s="55">
        <v>0</v>
      </c>
      <c r="CM99" s="55">
        <v>0</v>
      </c>
      <c r="CN99" s="55">
        <v>0</v>
      </c>
      <c r="CO99" s="55">
        <v>0</v>
      </c>
      <c r="CP99" s="55">
        <v>0.27157996189164579</v>
      </c>
      <c r="CQ99" s="135">
        <v>0.27157996189164579</v>
      </c>
      <c r="CS99" s="67">
        <v>0</v>
      </c>
      <c r="CT99" s="67">
        <v>0</v>
      </c>
      <c r="CU99" s="67">
        <v>0</v>
      </c>
      <c r="CV99" s="67">
        <v>0</v>
      </c>
      <c r="CW99" s="67">
        <v>5.1756068703159575E-2</v>
      </c>
      <c r="CX99" s="135">
        <v>5.1756068703159575E-2</v>
      </c>
      <c r="CZ99" s="55">
        <v>0</v>
      </c>
      <c r="DA99" s="55">
        <v>0</v>
      </c>
      <c r="DB99" s="55">
        <v>0</v>
      </c>
      <c r="DC99" s="55">
        <v>0</v>
      </c>
      <c r="DD99" s="55">
        <v>2.2651077950455627</v>
      </c>
      <c r="DE99" s="135">
        <v>2.2651077950455627</v>
      </c>
      <c r="DG99" s="43" t="b" cm="1">
        <f t="array" aca="1" ref="DG99" ca="1">OR($G99=Forecast_Capex_Input!$BF$8:$BF$10)</f>
        <v>1</v>
      </c>
      <c r="DH99" s="43" cm="1">
        <f t="array" aca="1" ref="DH99" ca="1">IFERROR(INDEX(Forecast_Capex_Input!BG$12:BG$286,$Z99)
*(INDEX(Forecast_Capex_Input!$H$12:$H$286,$Z99)=Repex),0)
*$DG99</f>
        <v>0.90606773670366358</v>
      </c>
      <c r="DI99" s="43" cm="1">
        <f t="array" aca="1" ref="DI99" ca="1">IFERROR(INDEX(Forecast_Capex_Input!BH$12:BH$286,$Z99)
*(INDEX(Forecast_Capex_Input!$H$12:$H$286,$Z99)=Repex),0)
*$DG99</f>
        <v>0</v>
      </c>
      <c r="DJ99" s="43" cm="1">
        <f t="array" aca="1" ref="DJ99" ca="1">IFERROR(INDEX(Forecast_Capex_Input!BI$12:BI$286,$Z99)
*(INDEX(Forecast_Capex_Input!$H$12:$H$286,$Z99)=Repex),0)
*$DG99</f>
        <v>3.5519624573750817E-2</v>
      </c>
      <c r="DK99" s="43" cm="1">
        <f t="array" aca="1" ref="DK99" ca="1">IFERROR(INDEX(Forecast_Capex_Input!BJ$12:BJ$286,$Z99)
*(INDEX(Forecast_Capex_Input!$H$12:$H$286,$Z99)=Repex),0)
*$DG99</f>
        <v>5.8412638722585578E-2</v>
      </c>
      <c r="DL99" s="43" cm="1">
        <f t="array" aca="1" ref="DL99" ca="1">IFERROR(INDEX(Forecast_Capex_Input!BK$12:BK$286,$Z99)
*(INDEX(Forecast_Capex_Input!$H$12:$H$286,$Z99)=Repex),0)
*$DG99</f>
        <v>0</v>
      </c>
      <c r="DM99" s="43" cm="1">
        <f t="array" aca="1" ref="DM99" ca="1">IFERROR(INDEX(Forecast_Capex_Input!BL$12:BL$286,$Z99)
*(INDEX(Forecast_Capex_Input!$H$12:$H$286,$Z99)=Repex),0)
*$DG99</f>
        <v>0</v>
      </c>
      <c r="DO99" s="43" t="b" cm="1">
        <f t="array" aca="1" ref="DO99" ca="1">OR($G99=Forecast_Capex_Input!$BN$8:$BN$9)</f>
        <v>0</v>
      </c>
      <c r="DP99" s="43" cm="1">
        <f t="array" aca="1" ref="DP99" ca="1">IFERROR(INDEX(Forecast_Capex_Input!BO$12:BO$286,$Z99)
*(INDEX(Forecast_Capex_Input!$H$12:$H$286,$Z99)=Repex),0)
*$DO99</f>
        <v>0</v>
      </c>
      <c r="DQ99" s="43" cm="1">
        <f t="array" aca="1" ref="DQ99" ca="1">IFERROR(INDEX(Forecast_Capex_Input!BP$12:BP$286,$Z99)
*(INDEX(Forecast_Capex_Input!$H$12:$H$286,$Z99)=Repex),0)
*$DO99</f>
        <v>0</v>
      </c>
      <c r="DR99" s="43" cm="1">
        <f t="array" aca="1" ref="DR99" ca="1">IFERROR(INDEX(Forecast_Capex_Input!BQ$12:BQ$286,$Z99)
*(INDEX(Forecast_Capex_Input!$H$12:$H$286,$Z99)=Repex),0)
*$DO99</f>
        <v>0</v>
      </c>
      <c r="DS99" s="43" cm="1">
        <f t="array" aca="1" ref="DS99" ca="1">IFERROR(INDEX(Forecast_Capex_Input!BR$12:BR$286,$Z99)
*(INDEX(Forecast_Capex_Input!$H$12:$H$286,$Z99)=Repex),0)
*$DO99</f>
        <v>0</v>
      </c>
      <c r="DT99" s="43" cm="1">
        <f t="array" aca="1" ref="DT99" ca="1">IFERROR(INDEX(Forecast_Capex_Input!BS$12:BS$286,$Z99)
*(INDEX(Forecast_Capex_Input!$H$12:$H$286,$Z99)=Repex),0)
*$DO99</f>
        <v>0</v>
      </c>
      <c r="DV99" s="43" t="b" cm="1">
        <f t="array" aca="1" ref="DV99" ca="1">OR($G99=Forecast_Capex_Input!$BU$8:$BU$10)</f>
        <v>0</v>
      </c>
      <c r="DW99" s="43" cm="1">
        <f t="array" aca="1" ref="DW99" ca="1">IFERROR(INDEX(Forecast_Capex_Input!BV$12:BV$286,$Z99)
*(INDEX(Forecast_Capex_Input!$H$12:$H$286,$Z99)=Repex),0)
*$DV99</f>
        <v>0</v>
      </c>
      <c r="DX99" s="43" cm="1">
        <f t="array" aca="1" ref="DX99" ca="1">IFERROR(INDEX(Forecast_Capex_Input!BW$12:BW$286,$Z99)
*(INDEX(Forecast_Capex_Input!$H$12:$H$286,$Z99)=Repex),0)
*$DV99</f>
        <v>0</v>
      </c>
      <c r="DY99" s="43" cm="1">
        <f t="array" aca="1" ref="DY99" ca="1">IFERROR(INDEX(Forecast_Capex_Input!BX$12:BX$286,$Z99)
*(INDEX(Forecast_Capex_Input!$H$12:$H$286,$Z99)=Repex),0)
*$DV99</f>
        <v>0</v>
      </c>
      <c r="DZ99" s="43" cm="1">
        <f t="array" aca="1" ref="DZ99" ca="1">IFERROR(INDEX(Forecast_Capex_Input!BY$12:BY$286,$Z99)
*(INDEX(Forecast_Capex_Input!$H$12:$H$286,$Z99)=Repex),0)
*$DV99</f>
        <v>0</v>
      </c>
      <c r="EA99" s="43" cm="1">
        <f t="array" aca="1" ref="EA99" ca="1">IFERROR(INDEX(Forecast_Capex_Input!BZ$12:BZ$286,$Z99)
*(INDEX(Forecast_Capex_Input!$H$12:$H$286,$Z99)=Repex),0)
*$DV99</f>
        <v>0</v>
      </c>
      <c r="EB99" s="43" cm="1">
        <f t="array" aca="1" ref="EB99" ca="1">IFERROR(INDEX(Forecast_Capex_Input!CA$12:CA$286,$Z99)
*(INDEX(Forecast_Capex_Input!$H$12:$H$286,$Z99)=Repex),0)
*$DV99</f>
        <v>0</v>
      </c>
      <c r="EC99" s="43" cm="1">
        <f t="array" aca="1" ref="EC99" ca="1">IFERROR(INDEX(Forecast_Capex_Input!CB$12:CB$286,$Z99)
*(INDEX(Forecast_Capex_Input!$H$12:$H$286,$Z99)=Repex),0)
*$DV99</f>
        <v>0</v>
      </c>
      <c r="ED99" s="43" cm="1">
        <f t="array" aca="1" ref="ED99" ca="1">IFERROR(INDEX(Forecast_Capex_Input!CC$12:CC$286,$Z99)
*(INDEX(Forecast_Capex_Input!$H$12:$H$286,$Z99)=Repex),0)
*$DV99</f>
        <v>0</v>
      </c>
      <c r="EF99" s="86" t="str">
        <f t="shared" si="16"/>
        <v>N/A</v>
      </c>
      <c r="EG99" s="28" t="str">
        <f>IFERROR(RANK(EF99,EF$11:EF$1010,0)+COUNTIF(EF$11:EF99,EF99)-1,NA)</f>
        <v>N/A</v>
      </c>
    </row>
    <row r="100" spans="3:137" x14ac:dyDescent="0.2">
      <c r="C100" s="28">
        <f t="shared" si="17"/>
        <v>90</v>
      </c>
      <c r="D100" s="9" t="str" cm="1">
        <f t="array" ref="D100">IFERROR(INDEX(Forecast_Capex_Input!$D$12:$D$286,$Z100),NA)</f>
        <v>Line 94U Refurbishment</v>
      </c>
      <c r="E100" s="24" t="b" cm="1">
        <f t="array" ref="E100">IF($Z100=NA,NA,INDEX(Forecast_Capex_Input!$E$12:$E$286,$Z100))</f>
        <v>1</v>
      </c>
      <c r="F100" s="9" t="str" cm="1">
        <f t="array" aca="1" ref="F100" ca="1">IFERROR(INDEX(General!$E$25:$E$26,$AA100),NA)</f>
        <v>Non-Labour</v>
      </c>
      <c r="G100" s="9" t="str" cm="1">
        <f t="array" aca="1" ref="G100" ca="1">IFERROR(INDEX(Forecast_Capex_Input!$AI$11:$BB$11,$AC100),NA)</f>
        <v>Transmission Lines</v>
      </c>
      <c r="H100" s="50" cm="1">
        <f t="array" aca="1" ref="H100" ca="1">IFERROR(INDEX(Forecast_Capex_Input!$AI$12:$BB$286,$Z100,$AC100),NA)</f>
        <v>1</v>
      </c>
      <c r="I100" s="150" t="str" cm="1">
        <f t="array" ref="I100">IFERROR(INDEX(Forecast_Capex_Input!$F$12:$F$286,$Z100),NA)</f>
        <v>Replacement Expenditure</v>
      </c>
      <c r="J100" s="150" t="str" cm="1">
        <f t="array" ref="J100">IFERROR(INDEX(Forecast_Capex_Input!G$12:G$286,$Z100),NA)</f>
        <v>Transmission Lines</v>
      </c>
      <c r="K100" s="150" t="str" cm="1">
        <f t="array" ref="K100">IFERROR(INDEX(Forecast_Capex_Input!H$12:H$286,$Z100),NA)</f>
        <v>Repex</v>
      </c>
      <c r="L100" s="150" t="str" cm="1">
        <f t="array" ref="L100">IFERROR(INDEX(Forecast_Capex_Input!I$12:I$286,$Z100),NA)</f>
        <v>N/A</v>
      </c>
      <c r="M100" s="150" t="str" cm="1">
        <f t="array" ref="M100">IFERROR(INDEX(Forecast_Capex_Input!J$12:J$286,$Z100),NA)</f>
        <v>N/A</v>
      </c>
      <c r="N100" s="150" t="str" cm="1">
        <f t="array" ref="N100">IFERROR(INDEX(Forecast_Capex_Input!K$12:K$286,$Z100),NA)</f>
        <v>TL - Transmission poles</v>
      </c>
      <c r="O100" s="150" t="str" cm="1">
        <f t="array" ref="O100">IFERROR(INDEX(Forecast_Capex_Input!L$12:L$286,$Z100),NA)</f>
        <v>TL - Safe and Reliable Network</v>
      </c>
      <c r="P100" s="150" t="str" cm="1">
        <f t="array" ref="P100">IFERROR(INDEX(Forecast_Capex_Input!M$12:M$286,$Z100),NA)</f>
        <v>N/A</v>
      </c>
      <c r="Q100" s="24" t="str" cm="1">
        <f t="array" ref="Q100">IFERROR(INDEX(Forecast_Capex_Input!N$12:N$286,$Z100),NA)</f>
        <v>No</v>
      </c>
      <c r="R100" s="190" cm="1">
        <f t="array" ref="R100">IFERROR(INDEX(Forecast_Capex_Input!O$12:O$286,$Z100),0)</f>
        <v>0</v>
      </c>
      <c r="S100" s="24" t="str" cm="1">
        <f t="array" ref="S100">IFERROR(INDEX(Forecast_Capex_Input!P$12:P$286,$Z100),0)</f>
        <v>Safety security &amp; reliability</v>
      </c>
      <c r="T100" s="150" t="str" cm="1">
        <f t="array" aca="1" ref="T100" ca="1">IFERROR(INDEX(General!$K$91:$K$110,$AC100),NA)</f>
        <v>Transmission Lines (2018 onwards)</v>
      </c>
      <c r="U100" s="43" cm="1">
        <f t="array" aca="1" ref="U100" ca="1">IFERROR(
IF($F100=General!$E$25,INDEX(Forecast_Capex_Input!S$12:S$286,$Z100),
INDEX(Forecast_Capex_Input!T$12:T$286,$Z100)),0)</f>
        <v>0.90171143142431331</v>
      </c>
      <c r="V100" s="82" t="b">
        <f>IFERROR(INDEX(Overheads!$T$19:$T$26,MATCH($I100,Overheads!$E$19:$E$26,0)),FALSE)</f>
        <v>1</v>
      </c>
      <c r="W100" s="209" t="str" cm="1">
        <f t="array" ref="W100">IFERROR(
INDEX(Forecast_Capex_Input!CN$12:CN$286,$Z100),0)</f>
        <v>FY22</v>
      </c>
      <c r="X100" s="209">
        <f>IFERROR(
MATCH($W100,General!$L$39:$S$39,0),1)</f>
        <v>2</v>
      </c>
      <c r="Z100" s="28">
        <f>IFERROR(
IF(MATCH($C100,Forecast_Capex_Input!$CI$12:$CI$286,1)+1&gt;MAX(Forecast_Capex_Input!$C$12:$C$286),NA,
MATCH($C100,Forecast_Capex_Input!$CI$12:$CI$286,1)+1),1)</f>
        <v>42</v>
      </c>
      <c r="AA100" s="28" cm="1">
        <f t="array" aca="1" ref="AA100" ca="1">IFERROR(
IF(Z99&lt;&gt;Z100,1,
IF(COUNTIF(OFFSET(AA99,0,0,-INDEX(Forecast_Capex_Input!$CG$12:$CG$286,$Z100)),AA99)=INDEX(Forecast_Capex_Input!$CG$12:$CG$286,$Z100),AA99+1,AA99)),NA)</f>
        <v>2</v>
      </c>
      <c r="AB100" s="28" cm="1">
        <f t="array" ref="AB100">IFERROR($C100-IF($Z100=1,1,INDEX(Forecast_Capex_Input!$CI$12:$CI$286,$Z100-1))+1,NA)</f>
        <v>2</v>
      </c>
      <c r="AC100" s="28" cm="1">
        <f t="array" aca="1" ref="AC100" ca="1">IFERROR(IF(AA100=1,
INDEX(Forecast_Capex_Input!$AI$10:$BB$10,SMALL(IF(INDEX(Forecast_Capex_Input!$AI$12:$BB$286,$Z100,0)&gt;0,COLUMN(Forecast_Capex_Input!$AI$10:$BB$10)-COLUMN(Forecast_Capex_Input!$AI$12)+1),ROWS(OFFSET(AC99,0,0,-$AB100)))),
OFFSET(AC99,-INDEX(Forecast_Capex_Input!$CG$12:$CG$286,$Z100)+1,0)),NA)</f>
        <v>1</v>
      </c>
      <c r="AD100" s="28">
        <f t="shared" ca="1" si="14"/>
        <v>2</v>
      </c>
      <c r="AE100" s="82" t="b">
        <f t="shared" si="18"/>
        <v>0</v>
      </c>
      <c r="AF100" s="78" t="b">
        <v>0</v>
      </c>
      <c r="AG100" s="82" t="b">
        <f t="shared" si="15"/>
        <v>1</v>
      </c>
      <c r="AI100" s="55">
        <v>0</v>
      </c>
      <c r="AJ100" s="55">
        <v>0</v>
      </c>
      <c r="AK100" s="55">
        <v>0.31719119873230067</v>
      </c>
      <c r="AL100" s="55">
        <v>16.717369296184533</v>
      </c>
      <c r="AM100" s="55">
        <v>0.82530435515781175</v>
      </c>
      <c r="AN100" s="135">
        <v>17.859864850074644</v>
      </c>
      <c r="AP100" s="55">
        <v>0</v>
      </c>
      <c r="AQ100" s="55">
        <v>0</v>
      </c>
      <c r="AR100" s="55">
        <v>0.31719119873230067</v>
      </c>
      <c r="AS100" s="55">
        <v>16.717369296184533</v>
      </c>
      <c r="AT100" s="55">
        <v>0.82530435515781175</v>
      </c>
      <c r="AU100" s="135">
        <v>17.859864850074644</v>
      </c>
      <c r="AW100" s="55">
        <v>0</v>
      </c>
      <c r="AX100" s="55">
        <v>0</v>
      </c>
      <c r="AY100" s="55">
        <v>4.3998521978299454E-2</v>
      </c>
      <c r="AZ100" s="55">
        <v>2.351170449901355</v>
      </c>
      <c r="BA100" s="55">
        <v>0.10278282140803013</v>
      </c>
      <c r="BB100" s="135">
        <v>2.4979517932876845</v>
      </c>
      <c r="BD100" s="55">
        <v>0</v>
      </c>
      <c r="BE100" s="55">
        <v>0</v>
      </c>
      <c r="BF100" s="55">
        <v>8.4359849079913857E-3</v>
      </c>
      <c r="BG100" s="55">
        <v>0.4477001564917284</v>
      </c>
      <c r="BH100" s="55">
        <v>1.990767998790504E-2</v>
      </c>
      <c r="BI100" s="135">
        <v>0.47604382138762485</v>
      </c>
      <c r="BK100" s="55">
        <v>0</v>
      </c>
      <c r="BL100" s="55">
        <v>0</v>
      </c>
      <c r="BM100" s="55">
        <v>0.36962570561859154</v>
      </c>
      <c r="BN100" s="55">
        <v>19.516239902577617</v>
      </c>
      <c r="BO100" s="55">
        <v>0.94799485655374682</v>
      </c>
      <c r="BP100" s="135">
        <v>20.833860464749957</v>
      </c>
      <c r="BR100" s="147">
        <v>0</v>
      </c>
      <c r="BS100" s="147">
        <v>0</v>
      </c>
      <c r="BT100" s="147">
        <v>0</v>
      </c>
      <c r="BU100" s="147">
        <v>0</v>
      </c>
      <c r="BV100" s="147">
        <v>1</v>
      </c>
      <c r="BX100" s="55">
        <v>0</v>
      </c>
      <c r="BY100" s="55">
        <v>0</v>
      </c>
      <c r="BZ100" s="55">
        <v>0</v>
      </c>
      <c r="CA100" s="55">
        <v>0</v>
      </c>
      <c r="CB100" s="55">
        <v>17.859864850074644</v>
      </c>
      <c r="CC100" s="135">
        <v>17.859864850074644</v>
      </c>
      <c r="CE100" s="55">
        <v>0</v>
      </c>
      <c r="CF100" s="55">
        <v>0</v>
      </c>
      <c r="CG100" s="55">
        <v>0</v>
      </c>
      <c r="CH100" s="55">
        <v>0</v>
      </c>
      <c r="CI100" s="55">
        <v>17.859864850074644</v>
      </c>
      <c r="CJ100" s="135">
        <v>17.859864850074644</v>
      </c>
      <c r="CL100" s="55">
        <v>0</v>
      </c>
      <c r="CM100" s="55">
        <v>0</v>
      </c>
      <c r="CN100" s="55">
        <v>0</v>
      </c>
      <c r="CO100" s="55">
        <v>0</v>
      </c>
      <c r="CP100" s="55">
        <v>2.4979517932876845</v>
      </c>
      <c r="CQ100" s="135">
        <v>2.4979517932876845</v>
      </c>
      <c r="CS100" s="67">
        <v>0</v>
      </c>
      <c r="CT100" s="67">
        <v>0</v>
      </c>
      <c r="CU100" s="67">
        <v>0</v>
      </c>
      <c r="CV100" s="67">
        <v>0</v>
      </c>
      <c r="CW100" s="67">
        <v>0.47604382138762485</v>
      </c>
      <c r="CX100" s="135">
        <v>0.47604382138762485</v>
      </c>
      <c r="CZ100" s="55">
        <v>0</v>
      </c>
      <c r="DA100" s="55">
        <v>0</v>
      </c>
      <c r="DB100" s="55">
        <v>0</v>
      </c>
      <c r="DC100" s="55">
        <v>0</v>
      </c>
      <c r="DD100" s="55">
        <v>20.83386046474995</v>
      </c>
      <c r="DE100" s="135">
        <v>20.83386046474995</v>
      </c>
      <c r="DG100" s="43" t="b" cm="1">
        <f t="array" aca="1" ref="DG100" ca="1">OR($G100=Forecast_Capex_Input!$BF$8:$BF$10)</f>
        <v>1</v>
      </c>
      <c r="DH100" s="43" cm="1">
        <f t="array" aca="1" ref="DH100" ca="1">IFERROR(INDEX(Forecast_Capex_Input!BG$12:BG$286,$Z100)
*(INDEX(Forecast_Capex_Input!$H$12:$H$286,$Z100)=Repex),0)
*$DG100</f>
        <v>0.90606773670366358</v>
      </c>
      <c r="DI100" s="43" cm="1">
        <f t="array" aca="1" ref="DI100" ca="1">IFERROR(INDEX(Forecast_Capex_Input!BH$12:BH$286,$Z100)
*(INDEX(Forecast_Capex_Input!$H$12:$H$286,$Z100)=Repex),0)
*$DG100</f>
        <v>0</v>
      </c>
      <c r="DJ100" s="43" cm="1">
        <f t="array" aca="1" ref="DJ100" ca="1">IFERROR(INDEX(Forecast_Capex_Input!BI$12:BI$286,$Z100)
*(INDEX(Forecast_Capex_Input!$H$12:$H$286,$Z100)=Repex),0)
*$DG100</f>
        <v>3.5519624573750817E-2</v>
      </c>
      <c r="DK100" s="43" cm="1">
        <f t="array" aca="1" ref="DK100" ca="1">IFERROR(INDEX(Forecast_Capex_Input!BJ$12:BJ$286,$Z100)
*(INDEX(Forecast_Capex_Input!$H$12:$H$286,$Z100)=Repex),0)
*$DG100</f>
        <v>5.8412638722585578E-2</v>
      </c>
      <c r="DL100" s="43" cm="1">
        <f t="array" aca="1" ref="DL100" ca="1">IFERROR(INDEX(Forecast_Capex_Input!BK$12:BK$286,$Z100)
*(INDEX(Forecast_Capex_Input!$H$12:$H$286,$Z100)=Repex),0)
*$DG100</f>
        <v>0</v>
      </c>
      <c r="DM100" s="43" cm="1">
        <f t="array" aca="1" ref="DM100" ca="1">IFERROR(INDEX(Forecast_Capex_Input!BL$12:BL$286,$Z100)
*(INDEX(Forecast_Capex_Input!$H$12:$H$286,$Z100)=Repex),0)
*$DG100</f>
        <v>0</v>
      </c>
      <c r="DO100" s="43" t="b" cm="1">
        <f t="array" aca="1" ref="DO100" ca="1">OR($G100=Forecast_Capex_Input!$BN$8:$BN$9)</f>
        <v>0</v>
      </c>
      <c r="DP100" s="43" cm="1">
        <f t="array" aca="1" ref="DP100" ca="1">IFERROR(INDEX(Forecast_Capex_Input!BO$12:BO$286,$Z100)
*(INDEX(Forecast_Capex_Input!$H$12:$H$286,$Z100)=Repex),0)
*$DO100</f>
        <v>0</v>
      </c>
      <c r="DQ100" s="43" cm="1">
        <f t="array" aca="1" ref="DQ100" ca="1">IFERROR(INDEX(Forecast_Capex_Input!BP$12:BP$286,$Z100)
*(INDEX(Forecast_Capex_Input!$H$12:$H$286,$Z100)=Repex),0)
*$DO100</f>
        <v>0</v>
      </c>
      <c r="DR100" s="43" cm="1">
        <f t="array" aca="1" ref="DR100" ca="1">IFERROR(INDEX(Forecast_Capex_Input!BQ$12:BQ$286,$Z100)
*(INDEX(Forecast_Capex_Input!$H$12:$H$286,$Z100)=Repex),0)
*$DO100</f>
        <v>0</v>
      </c>
      <c r="DS100" s="43" cm="1">
        <f t="array" aca="1" ref="DS100" ca="1">IFERROR(INDEX(Forecast_Capex_Input!BR$12:BR$286,$Z100)
*(INDEX(Forecast_Capex_Input!$H$12:$H$286,$Z100)=Repex),0)
*$DO100</f>
        <v>0</v>
      </c>
      <c r="DT100" s="43" cm="1">
        <f t="array" aca="1" ref="DT100" ca="1">IFERROR(INDEX(Forecast_Capex_Input!BS$12:BS$286,$Z100)
*(INDEX(Forecast_Capex_Input!$H$12:$H$286,$Z100)=Repex),0)
*$DO100</f>
        <v>0</v>
      </c>
      <c r="DV100" s="43" t="b" cm="1">
        <f t="array" aca="1" ref="DV100" ca="1">OR($G100=Forecast_Capex_Input!$BU$8:$BU$10)</f>
        <v>0</v>
      </c>
      <c r="DW100" s="43" cm="1">
        <f t="array" aca="1" ref="DW100" ca="1">IFERROR(INDEX(Forecast_Capex_Input!BV$12:BV$286,$Z100)
*(INDEX(Forecast_Capex_Input!$H$12:$H$286,$Z100)=Repex),0)
*$DV100</f>
        <v>0</v>
      </c>
      <c r="DX100" s="43" cm="1">
        <f t="array" aca="1" ref="DX100" ca="1">IFERROR(INDEX(Forecast_Capex_Input!BW$12:BW$286,$Z100)
*(INDEX(Forecast_Capex_Input!$H$12:$H$286,$Z100)=Repex),0)
*$DV100</f>
        <v>0</v>
      </c>
      <c r="DY100" s="43" cm="1">
        <f t="array" aca="1" ref="DY100" ca="1">IFERROR(INDEX(Forecast_Capex_Input!BX$12:BX$286,$Z100)
*(INDEX(Forecast_Capex_Input!$H$12:$H$286,$Z100)=Repex),0)
*$DV100</f>
        <v>0</v>
      </c>
      <c r="DZ100" s="43" cm="1">
        <f t="array" aca="1" ref="DZ100" ca="1">IFERROR(INDEX(Forecast_Capex_Input!BY$12:BY$286,$Z100)
*(INDEX(Forecast_Capex_Input!$H$12:$H$286,$Z100)=Repex),0)
*$DV100</f>
        <v>0</v>
      </c>
      <c r="EA100" s="43" cm="1">
        <f t="array" aca="1" ref="EA100" ca="1">IFERROR(INDEX(Forecast_Capex_Input!BZ$12:BZ$286,$Z100)
*(INDEX(Forecast_Capex_Input!$H$12:$H$286,$Z100)=Repex),0)
*$DV100</f>
        <v>0</v>
      </c>
      <c r="EB100" s="43" cm="1">
        <f t="array" aca="1" ref="EB100" ca="1">IFERROR(INDEX(Forecast_Capex_Input!CA$12:CA$286,$Z100)
*(INDEX(Forecast_Capex_Input!$H$12:$H$286,$Z100)=Repex),0)
*$DV100</f>
        <v>0</v>
      </c>
      <c r="EC100" s="43" cm="1">
        <f t="array" aca="1" ref="EC100" ca="1">IFERROR(INDEX(Forecast_Capex_Input!CB$12:CB$286,$Z100)
*(INDEX(Forecast_Capex_Input!$H$12:$H$286,$Z100)=Repex),0)
*$DV100</f>
        <v>0</v>
      </c>
      <c r="ED100" s="43" cm="1">
        <f t="array" aca="1" ref="ED100" ca="1">IFERROR(INDEX(Forecast_Capex_Input!CC$12:CC$286,$Z100)
*(INDEX(Forecast_Capex_Input!$H$12:$H$286,$Z100)=Repex),0)
*$DV100</f>
        <v>0</v>
      </c>
      <c r="EF100" s="86" t="str">
        <f t="shared" si="16"/>
        <v>N/A</v>
      </c>
      <c r="EG100" s="28" t="str">
        <f>IFERROR(RANK(EF100,EF$11:EF$1010,0)+COUNTIF(EF$11:EF100,EF100)-1,NA)</f>
        <v>N/A</v>
      </c>
    </row>
    <row r="101" spans="3:137" x14ac:dyDescent="0.2">
      <c r="C101" s="28">
        <f t="shared" si="17"/>
        <v>91</v>
      </c>
      <c r="D101" s="9" t="str" cm="1">
        <f t="array" ref="D101">IFERROR(INDEX(Forecast_Capex_Input!$D$12:$D$286,$Z101),NA)</f>
        <v>Line 95 Refurbishment</v>
      </c>
      <c r="E101" s="24" t="b" cm="1">
        <f t="array" ref="E101">IF($Z101=NA,NA,INDEX(Forecast_Capex_Input!$E$12:$E$286,$Z101))</f>
        <v>1</v>
      </c>
      <c r="F101" s="9" t="str" cm="1">
        <f t="array" aca="1" ref="F101" ca="1">IFERROR(INDEX(General!$E$25:$E$26,$AA101),NA)</f>
        <v>Labour</v>
      </c>
      <c r="G101" s="9" t="str" cm="1">
        <f t="array" aca="1" ref="G101" ca="1">IFERROR(INDEX(Forecast_Capex_Input!$AI$11:$BB$11,$AC101),NA)</f>
        <v>Transmission Lines</v>
      </c>
      <c r="H101" s="50" cm="1">
        <f t="array" aca="1" ref="H101" ca="1">IFERROR(INDEX(Forecast_Capex_Input!$AI$12:$BB$286,$Z101,$AC101),NA)</f>
        <v>0.99999999999999989</v>
      </c>
      <c r="I101" s="150" t="str" cm="1">
        <f t="array" ref="I101">IFERROR(INDEX(Forecast_Capex_Input!$F$12:$F$286,$Z101),NA)</f>
        <v>Replacement Expenditure</v>
      </c>
      <c r="J101" s="150" t="str" cm="1">
        <f t="array" ref="J101">IFERROR(INDEX(Forecast_Capex_Input!G$12:G$286,$Z101),NA)</f>
        <v>Transmission Lines</v>
      </c>
      <c r="K101" s="150" t="str" cm="1">
        <f t="array" ref="K101">IFERROR(INDEX(Forecast_Capex_Input!H$12:H$286,$Z101),NA)</f>
        <v>Repex</v>
      </c>
      <c r="L101" s="150" t="str" cm="1">
        <f t="array" ref="L101">IFERROR(INDEX(Forecast_Capex_Input!I$12:I$286,$Z101),NA)</f>
        <v>N/A</v>
      </c>
      <c r="M101" s="150" t="str" cm="1">
        <f t="array" ref="M101">IFERROR(INDEX(Forecast_Capex_Input!J$12:J$286,$Z101),NA)</f>
        <v>N/A</v>
      </c>
      <c r="N101" s="150" t="str" cm="1">
        <f t="array" ref="N101">IFERROR(INDEX(Forecast_Capex_Input!K$12:K$286,$Z101),NA)</f>
        <v>TL - Transmission towers</v>
      </c>
      <c r="O101" s="150" t="str" cm="1">
        <f t="array" ref="O101">IFERROR(INDEX(Forecast_Capex_Input!L$12:L$286,$Z101),NA)</f>
        <v>TL - Safe and Reliable Network</v>
      </c>
      <c r="P101" s="150" t="str" cm="1">
        <f t="array" ref="P101">IFERROR(INDEX(Forecast_Capex_Input!M$12:M$286,$Z101),NA)</f>
        <v>N/A</v>
      </c>
      <c r="Q101" s="24" t="str" cm="1">
        <f t="array" ref="Q101">IFERROR(INDEX(Forecast_Capex_Input!N$12:N$286,$Z101),NA)</f>
        <v>No</v>
      </c>
      <c r="R101" s="190" cm="1">
        <f t="array" ref="R101">IFERROR(INDEX(Forecast_Capex_Input!O$12:O$286,$Z101),0)</f>
        <v>0</v>
      </c>
      <c r="S101" s="24" t="str" cm="1">
        <f t="array" ref="S101">IFERROR(INDEX(Forecast_Capex_Input!P$12:P$286,$Z101),0)</f>
        <v>Safety security &amp; reliability</v>
      </c>
      <c r="T101" s="150" t="str" cm="1">
        <f t="array" aca="1" ref="T101" ca="1">IFERROR(INDEX(General!$K$91:$K$110,$AC101),NA)</f>
        <v>Transmission Lines (2018 onwards)</v>
      </c>
      <c r="U101" s="43" cm="1">
        <f t="array" aca="1" ref="U101" ca="1">IFERROR(
IF($F101=General!$E$25,INDEX(Forecast_Capex_Input!S$12:S$286,$Z101),
INDEX(Forecast_Capex_Input!T$12:T$286,$Z101)),0)</f>
        <v>0.25831344931910755</v>
      </c>
      <c r="V101" s="82" t="b">
        <f>IFERROR(INDEX(Overheads!$T$19:$T$26,MATCH($I101,Overheads!$E$19:$E$26,0)),FALSE)</f>
        <v>1</v>
      </c>
      <c r="W101" s="209" t="str" cm="1">
        <f t="array" ref="W101">IFERROR(
INDEX(Forecast_Capex_Input!CN$12:CN$286,$Z101),0)</f>
        <v>FY22</v>
      </c>
      <c r="X101" s="209">
        <f>IFERROR(
MATCH($W101,General!$L$39:$S$39,0),1)</f>
        <v>2</v>
      </c>
      <c r="Z101" s="28">
        <f>IFERROR(
IF(MATCH($C101,Forecast_Capex_Input!$CI$12:$CI$286,1)+1&gt;MAX(Forecast_Capex_Input!$C$12:$C$286),NA,
MATCH($C101,Forecast_Capex_Input!$CI$12:$CI$286,1)+1),1)</f>
        <v>43</v>
      </c>
      <c r="AA101" s="28" cm="1">
        <f t="array" aca="1" ref="AA101" ca="1">IFERROR(
IF(Z100&lt;&gt;Z101,1,
IF(COUNTIF(OFFSET(AA100,0,0,-INDEX(Forecast_Capex_Input!$CG$12:$CG$286,$Z101)),AA100)=INDEX(Forecast_Capex_Input!$CG$12:$CG$286,$Z101),AA100+1,AA100)),NA)</f>
        <v>1</v>
      </c>
      <c r="AB101" s="28" cm="1">
        <f t="array" ref="AB101">IFERROR($C101-IF($Z101=1,1,INDEX(Forecast_Capex_Input!$CI$12:$CI$286,$Z101-1))+1,NA)</f>
        <v>1</v>
      </c>
      <c r="AC101" s="28" cm="1">
        <f t="array" aca="1" ref="AC101" ca="1">IFERROR(IF(AA101=1,
INDEX(Forecast_Capex_Input!$AI$10:$BB$10,SMALL(IF(INDEX(Forecast_Capex_Input!$AI$12:$BB$286,$Z101,0)&gt;0,COLUMN(Forecast_Capex_Input!$AI$10:$BB$10)-COLUMN(Forecast_Capex_Input!$AI$12)+1),ROWS(OFFSET(AC100,0,0,-$AB101)))),
OFFSET(AC100,-INDEX(Forecast_Capex_Input!$CG$12:$CG$286,$Z101)+1,0)),NA)</f>
        <v>1</v>
      </c>
      <c r="AD101" s="28">
        <f t="shared" ca="1" si="14"/>
        <v>1</v>
      </c>
      <c r="AE101" s="82" t="b">
        <f t="shared" si="18"/>
        <v>0</v>
      </c>
      <c r="AF101" s="78" t="b">
        <v>0</v>
      </c>
      <c r="AG101" s="82" t="b">
        <f t="shared" si="15"/>
        <v>1</v>
      </c>
      <c r="AI101" s="55">
        <v>0</v>
      </c>
      <c r="AJ101" s="55">
        <v>1.3110736400481094E-2</v>
      </c>
      <c r="AK101" s="55">
        <v>0.51417224476720369</v>
      </c>
      <c r="AL101" s="55">
        <v>0</v>
      </c>
      <c r="AM101" s="55">
        <v>0</v>
      </c>
      <c r="AN101" s="135">
        <v>0.52728298116768479</v>
      </c>
      <c r="AP101" s="55">
        <v>0</v>
      </c>
      <c r="AQ101" s="55">
        <v>1.2871289788402865E-2</v>
      </c>
      <c r="AR101" s="55">
        <v>0.5106101430484038</v>
      </c>
      <c r="AS101" s="55">
        <v>0</v>
      </c>
      <c r="AT101" s="55">
        <v>0</v>
      </c>
      <c r="AU101" s="135">
        <v>0.5234814328368067</v>
      </c>
      <c r="AW101" s="55">
        <v>0</v>
      </c>
      <c r="AX101" s="55">
        <v>1.454236616084811E-3</v>
      </c>
      <c r="AY101" s="55">
        <v>7.0828231335064537E-2</v>
      </c>
      <c r="AZ101" s="55">
        <v>0</v>
      </c>
      <c r="BA101" s="55">
        <v>0</v>
      </c>
      <c r="BB101" s="135">
        <v>7.2282467951149343E-2</v>
      </c>
      <c r="BD101" s="55">
        <v>0</v>
      </c>
      <c r="BE101" s="55">
        <v>2.8505525301408385E-4</v>
      </c>
      <c r="BF101" s="55">
        <v>1.3580135507665993E-2</v>
      </c>
      <c r="BG101" s="55">
        <v>0</v>
      </c>
      <c r="BH101" s="55">
        <v>0</v>
      </c>
      <c r="BI101" s="135">
        <v>1.3865190760680077E-2</v>
      </c>
      <c r="BK101" s="55">
        <v>0</v>
      </c>
      <c r="BL101" s="55">
        <v>1.4610581657501759E-2</v>
      </c>
      <c r="BM101" s="55">
        <v>0.59501850989113436</v>
      </c>
      <c r="BN101" s="55">
        <v>0</v>
      </c>
      <c r="BO101" s="55">
        <v>0</v>
      </c>
      <c r="BP101" s="135">
        <v>0.60962909154863609</v>
      </c>
      <c r="BR101" s="147">
        <v>0</v>
      </c>
      <c r="BS101" s="147">
        <v>0</v>
      </c>
      <c r="BT101" s="147">
        <v>1</v>
      </c>
      <c r="BU101" s="147">
        <v>0</v>
      </c>
      <c r="BV101" s="147">
        <v>0</v>
      </c>
      <c r="BX101" s="55">
        <v>0</v>
      </c>
      <c r="BY101" s="55">
        <v>0</v>
      </c>
      <c r="BZ101" s="55">
        <v>0.52728298116768479</v>
      </c>
      <c r="CA101" s="55">
        <v>0</v>
      </c>
      <c r="CB101" s="55">
        <v>0</v>
      </c>
      <c r="CC101" s="135">
        <v>0.52728298116768479</v>
      </c>
      <c r="CE101" s="55">
        <v>0</v>
      </c>
      <c r="CF101" s="55">
        <v>0</v>
      </c>
      <c r="CG101" s="55">
        <v>0.5234814328368067</v>
      </c>
      <c r="CH101" s="55">
        <v>0</v>
      </c>
      <c r="CI101" s="55">
        <v>0</v>
      </c>
      <c r="CJ101" s="135">
        <v>0.5234814328368067</v>
      </c>
      <c r="CL101" s="55">
        <v>0</v>
      </c>
      <c r="CM101" s="55">
        <v>0</v>
      </c>
      <c r="CN101" s="55">
        <v>7.2282467951149343E-2</v>
      </c>
      <c r="CO101" s="55">
        <v>0</v>
      </c>
      <c r="CP101" s="55">
        <v>0</v>
      </c>
      <c r="CQ101" s="135">
        <v>7.2282467951149343E-2</v>
      </c>
      <c r="CS101" s="67">
        <v>0</v>
      </c>
      <c r="CT101" s="67">
        <v>0</v>
      </c>
      <c r="CU101" s="67">
        <v>1.3865190760680077E-2</v>
      </c>
      <c r="CV101" s="67">
        <v>0</v>
      </c>
      <c r="CW101" s="67">
        <v>0</v>
      </c>
      <c r="CX101" s="135">
        <v>1.3865190760680077E-2</v>
      </c>
      <c r="CZ101" s="55">
        <v>0</v>
      </c>
      <c r="DA101" s="55">
        <v>0</v>
      </c>
      <c r="DB101" s="55">
        <v>0.60962909154863609</v>
      </c>
      <c r="DC101" s="55">
        <v>0</v>
      </c>
      <c r="DD101" s="55">
        <v>0</v>
      </c>
      <c r="DE101" s="135">
        <v>0.60962909154863609</v>
      </c>
      <c r="DG101" s="43" t="b" cm="1">
        <f t="array" aca="1" ref="DG101" ca="1">OR($G101=Forecast_Capex_Input!$BF$8:$BF$10)</f>
        <v>1</v>
      </c>
      <c r="DH101" s="43" cm="1">
        <f t="array" aca="1" ref="DH101" ca="1">IFERROR(INDEX(Forecast_Capex_Input!BG$12:BG$286,$Z101)
*(INDEX(Forecast_Capex_Input!$H$12:$H$286,$Z101)=Repex),0)
*$DG101</f>
        <v>0</v>
      </c>
      <c r="DI101" s="43" cm="1">
        <f t="array" aca="1" ref="DI101" ca="1">IFERROR(INDEX(Forecast_Capex_Input!BH$12:BH$286,$Z101)
*(INDEX(Forecast_Capex_Input!$H$12:$H$286,$Z101)=Repex),0)
*$DG101</f>
        <v>0.67781511198268551</v>
      </c>
      <c r="DJ101" s="43" cm="1">
        <f t="array" aca="1" ref="DJ101" ca="1">IFERROR(INDEX(Forecast_Capex_Input!BI$12:BI$286,$Z101)
*(INDEX(Forecast_Capex_Input!$H$12:$H$286,$Z101)=Repex),0)
*$DG101</f>
        <v>0.26150468139042682</v>
      </c>
      <c r="DK101" s="43" cm="1">
        <f t="array" aca="1" ref="DK101" ca="1">IFERROR(INDEX(Forecast_Capex_Input!BJ$12:BJ$286,$Z101)
*(INDEX(Forecast_Capex_Input!$H$12:$H$286,$Z101)=Repex),0)
*$DG101</f>
        <v>6.0680206626887806E-2</v>
      </c>
      <c r="DL101" s="43" cm="1">
        <f t="array" aca="1" ref="DL101" ca="1">IFERROR(INDEX(Forecast_Capex_Input!BK$12:BK$286,$Z101)
*(INDEX(Forecast_Capex_Input!$H$12:$H$286,$Z101)=Repex),0)
*$DG101</f>
        <v>0</v>
      </c>
      <c r="DM101" s="43" cm="1">
        <f t="array" aca="1" ref="DM101" ca="1">IFERROR(INDEX(Forecast_Capex_Input!BL$12:BL$286,$Z101)
*(INDEX(Forecast_Capex_Input!$H$12:$H$286,$Z101)=Repex),0)
*$DG101</f>
        <v>0</v>
      </c>
      <c r="DO101" s="43" t="b" cm="1">
        <f t="array" aca="1" ref="DO101" ca="1">OR($G101=Forecast_Capex_Input!$BN$8:$BN$9)</f>
        <v>0</v>
      </c>
      <c r="DP101" s="43" cm="1">
        <f t="array" aca="1" ref="DP101" ca="1">IFERROR(INDEX(Forecast_Capex_Input!BO$12:BO$286,$Z101)
*(INDEX(Forecast_Capex_Input!$H$12:$H$286,$Z101)=Repex),0)
*$DO101</f>
        <v>0</v>
      </c>
      <c r="DQ101" s="43" cm="1">
        <f t="array" aca="1" ref="DQ101" ca="1">IFERROR(INDEX(Forecast_Capex_Input!BP$12:BP$286,$Z101)
*(INDEX(Forecast_Capex_Input!$H$12:$H$286,$Z101)=Repex),0)
*$DO101</f>
        <v>0</v>
      </c>
      <c r="DR101" s="43" cm="1">
        <f t="array" aca="1" ref="DR101" ca="1">IFERROR(INDEX(Forecast_Capex_Input!BQ$12:BQ$286,$Z101)
*(INDEX(Forecast_Capex_Input!$H$12:$H$286,$Z101)=Repex),0)
*$DO101</f>
        <v>0</v>
      </c>
      <c r="DS101" s="43" cm="1">
        <f t="array" aca="1" ref="DS101" ca="1">IFERROR(INDEX(Forecast_Capex_Input!BR$12:BR$286,$Z101)
*(INDEX(Forecast_Capex_Input!$H$12:$H$286,$Z101)=Repex),0)
*$DO101</f>
        <v>0</v>
      </c>
      <c r="DT101" s="43" cm="1">
        <f t="array" aca="1" ref="DT101" ca="1">IFERROR(INDEX(Forecast_Capex_Input!BS$12:BS$286,$Z101)
*(INDEX(Forecast_Capex_Input!$H$12:$H$286,$Z101)=Repex),0)
*$DO101</f>
        <v>0</v>
      </c>
      <c r="DV101" s="43" t="b" cm="1">
        <f t="array" aca="1" ref="DV101" ca="1">OR($G101=Forecast_Capex_Input!$BU$8:$BU$10)</f>
        <v>0</v>
      </c>
      <c r="DW101" s="43" cm="1">
        <f t="array" aca="1" ref="DW101" ca="1">IFERROR(INDEX(Forecast_Capex_Input!BV$12:BV$286,$Z101)
*(INDEX(Forecast_Capex_Input!$H$12:$H$286,$Z101)=Repex),0)
*$DV101</f>
        <v>0</v>
      </c>
      <c r="DX101" s="43" cm="1">
        <f t="array" aca="1" ref="DX101" ca="1">IFERROR(INDEX(Forecast_Capex_Input!BW$12:BW$286,$Z101)
*(INDEX(Forecast_Capex_Input!$H$12:$H$286,$Z101)=Repex),0)
*$DV101</f>
        <v>0</v>
      </c>
      <c r="DY101" s="43" cm="1">
        <f t="array" aca="1" ref="DY101" ca="1">IFERROR(INDEX(Forecast_Capex_Input!BX$12:BX$286,$Z101)
*(INDEX(Forecast_Capex_Input!$H$12:$H$286,$Z101)=Repex),0)
*$DV101</f>
        <v>0</v>
      </c>
      <c r="DZ101" s="43" cm="1">
        <f t="array" aca="1" ref="DZ101" ca="1">IFERROR(INDEX(Forecast_Capex_Input!BY$12:BY$286,$Z101)
*(INDEX(Forecast_Capex_Input!$H$12:$H$286,$Z101)=Repex),0)
*$DV101</f>
        <v>0</v>
      </c>
      <c r="EA101" s="43" cm="1">
        <f t="array" aca="1" ref="EA101" ca="1">IFERROR(INDEX(Forecast_Capex_Input!BZ$12:BZ$286,$Z101)
*(INDEX(Forecast_Capex_Input!$H$12:$H$286,$Z101)=Repex),0)
*$DV101</f>
        <v>0</v>
      </c>
      <c r="EB101" s="43" cm="1">
        <f t="array" aca="1" ref="EB101" ca="1">IFERROR(INDEX(Forecast_Capex_Input!CA$12:CA$286,$Z101)
*(INDEX(Forecast_Capex_Input!$H$12:$H$286,$Z101)=Repex),0)
*$DV101</f>
        <v>0</v>
      </c>
      <c r="EC101" s="43" cm="1">
        <f t="array" aca="1" ref="EC101" ca="1">IFERROR(INDEX(Forecast_Capex_Input!CB$12:CB$286,$Z101)
*(INDEX(Forecast_Capex_Input!$H$12:$H$286,$Z101)=Repex),0)
*$DV101</f>
        <v>0</v>
      </c>
      <c r="ED101" s="43" cm="1">
        <f t="array" aca="1" ref="ED101" ca="1">IFERROR(INDEX(Forecast_Capex_Input!CC$12:CC$286,$Z101)
*(INDEX(Forecast_Capex_Input!$H$12:$H$286,$Z101)=Repex),0)
*$DV101</f>
        <v>0</v>
      </c>
      <c r="EF101" s="86" t="str">
        <f t="shared" si="16"/>
        <v>N/A</v>
      </c>
      <c r="EG101" s="28" t="str">
        <f>IFERROR(RANK(EF101,EF$11:EF$1010,0)+COUNTIF(EF$11:EF101,EF101)-1,NA)</f>
        <v>N/A</v>
      </c>
    </row>
    <row r="102" spans="3:137" x14ac:dyDescent="0.2">
      <c r="C102" s="28">
        <f t="shared" si="17"/>
        <v>92</v>
      </c>
      <c r="D102" s="9" t="str" cm="1">
        <f t="array" ref="D102">IFERROR(INDEX(Forecast_Capex_Input!$D$12:$D$286,$Z102),NA)</f>
        <v>Line 95 Refurbishment</v>
      </c>
      <c r="E102" s="24" t="b" cm="1">
        <f t="array" ref="E102">IF($Z102=NA,NA,INDEX(Forecast_Capex_Input!$E$12:$E$286,$Z102))</f>
        <v>1</v>
      </c>
      <c r="F102" s="9" t="str" cm="1">
        <f t="array" aca="1" ref="F102" ca="1">IFERROR(INDEX(General!$E$25:$E$26,$AA102),NA)</f>
        <v>Non-Labour</v>
      </c>
      <c r="G102" s="9" t="str" cm="1">
        <f t="array" aca="1" ref="G102" ca="1">IFERROR(INDEX(Forecast_Capex_Input!$AI$11:$BB$11,$AC102),NA)</f>
        <v>Transmission Lines</v>
      </c>
      <c r="H102" s="50" cm="1">
        <f t="array" aca="1" ref="H102" ca="1">IFERROR(INDEX(Forecast_Capex_Input!$AI$12:$BB$286,$Z102,$AC102),NA)</f>
        <v>0.99999999999999989</v>
      </c>
      <c r="I102" s="150" t="str" cm="1">
        <f t="array" ref="I102">IFERROR(INDEX(Forecast_Capex_Input!$F$12:$F$286,$Z102),NA)</f>
        <v>Replacement Expenditure</v>
      </c>
      <c r="J102" s="150" t="str" cm="1">
        <f t="array" ref="J102">IFERROR(INDEX(Forecast_Capex_Input!G$12:G$286,$Z102),NA)</f>
        <v>Transmission Lines</v>
      </c>
      <c r="K102" s="150" t="str" cm="1">
        <f t="array" ref="K102">IFERROR(INDEX(Forecast_Capex_Input!H$12:H$286,$Z102),NA)</f>
        <v>Repex</v>
      </c>
      <c r="L102" s="150" t="str" cm="1">
        <f t="array" ref="L102">IFERROR(INDEX(Forecast_Capex_Input!I$12:I$286,$Z102),NA)</f>
        <v>N/A</v>
      </c>
      <c r="M102" s="150" t="str" cm="1">
        <f t="array" ref="M102">IFERROR(INDEX(Forecast_Capex_Input!J$12:J$286,$Z102),NA)</f>
        <v>N/A</v>
      </c>
      <c r="N102" s="150" t="str" cm="1">
        <f t="array" ref="N102">IFERROR(INDEX(Forecast_Capex_Input!K$12:K$286,$Z102),NA)</f>
        <v>TL - Transmission towers</v>
      </c>
      <c r="O102" s="150" t="str" cm="1">
        <f t="array" ref="O102">IFERROR(INDEX(Forecast_Capex_Input!L$12:L$286,$Z102),NA)</f>
        <v>TL - Safe and Reliable Network</v>
      </c>
      <c r="P102" s="150" t="str" cm="1">
        <f t="array" ref="P102">IFERROR(INDEX(Forecast_Capex_Input!M$12:M$286,$Z102),NA)</f>
        <v>N/A</v>
      </c>
      <c r="Q102" s="24" t="str" cm="1">
        <f t="array" ref="Q102">IFERROR(INDEX(Forecast_Capex_Input!N$12:N$286,$Z102),NA)</f>
        <v>No</v>
      </c>
      <c r="R102" s="190" cm="1">
        <f t="array" ref="R102">IFERROR(INDEX(Forecast_Capex_Input!O$12:O$286,$Z102),0)</f>
        <v>0</v>
      </c>
      <c r="S102" s="24" t="str" cm="1">
        <f t="array" ref="S102">IFERROR(INDEX(Forecast_Capex_Input!P$12:P$286,$Z102),0)</f>
        <v>Safety security &amp; reliability</v>
      </c>
      <c r="T102" s="150" t="str" cm="1">
        <f t="array" aca="1" ref="T102" ca="1">IFERROR(INDEX(General!$K$91:$K$110,$AC102),NA)</f>
        <v>Transmission Lines (2018 onwards)</v>
      </c>
      <c r="U102" s="43" cm="1">
        <f t="array" aca="1" ref="U102" ca="1">IFERROR(
IF($F102=General!$E$25,INDEX(Forecast_Capex_Input!S$12:S$286,$Z102),
INDEX(Forecast_Capex_Input!T$12:T$286,$Z102)),0)</f>
        <v>0.74168655068089251</v>
      </c>
      <c r="V102" s="82" t="b">
        <f>IFERROR(INDEX(Overheads!$T$19:$T$26,MATCH($I102,Overheads!$E$19:$E$26,0)),FALSE)</f>
        <v>1</v>
      </c>
      <c r="W102" s="209" t="str" cm="1">
        <f t="array" ref="W102">IFERROR(
INDEX(Forecast_Capex_Input!CN$12:CN$286,$Z102),0)</f>
        <v>FY22</v>
      </c>
      <c r="X102" s="209">
        <f>IFERROR(
MATCH($W102,General!$L$39:$S$39,0),1)</f>
        <v>2</v>
      </c>
      <c r="Z102" s="28">
        <f>IFERROR(
IF(MATCH($C102,Forecast_Capex_Input!$CI$12:$CI$286,1)+1&gt;MAX(Forecast_Capex_Input!$C$12:$C$286),NA,
MATCH($C102,Forecast_Capex_Input!$CI$12:$CI$286,1)+1),1)</f>
        <v>43</v>
      </c>
      <c r="AA102" s="28" cm="1">
        <f t="array" aca="1" ref="AA102" ca="1">IFERROR(
IF(Z101&lt;&gt;Z102,1,
IF(COUNTIF(OFFSET(AA101,0,0,-INDEX(Forecast_Capex_Input!$CG$12:$CG$286,$Z102)),AA101)=INDEX(Forecast_Capex_Input!$CG$12:$CG$286,$Z102),AA101+1,AA101)),NA)</f>
        <v>2</v>
      </c>
      <c r="AB102" s="28" cm="1">
        <f t="array" ref="AB102">IFERROR($C102-IF($Z102=1,1,INDEX(Forecast_Capex_Input!$CI$12:$CI$286,$Z102-1))+1,NA)</f>
        <v>2</v>
      </c>
      <c r="AC102" s="28" cm="1">
        <f t="array" aca="1" ref="AC102" ca="1">IFERROR(IF(AA102=1,
INDEX(Forecast_Capex_Input!$AI$10:$BB$10,SMALL(IF(INDEX(Forecast_Capex_Input!$AI$12:$BB$286,$Z102,0)&gt;0,COLUMN(Forecast_Capex_Input!$AI$10:$BB$10)-COLUMN(Forecast_Capex_Input!$AI$12)+1),ROWS(OFFSET(AC101,0,0,-$AB102)))),
OFFSET(AC101,-INDEX(Forecast_Capex_Input!$CG$12:$CG$286,$Z102)+1,0)),NA)</f>
        <v>1</v>
      </c>
      <c r="AD102" s="28">
        <f t="shared" ca="1" si="14"/>
        <v>2</v>
      </c>
      <c r="AE102" s="82" t="b">
        <f t="shared" si="18"/>
        <v>0</v>
      </c>
      <c r="AF102" s="78" t="b">
        <v>0</v>
      </c>
      <c r="AG102" s="82" t="b">
        <f t="shared" si="15"/>
        <v>1</v>
      </c>
      <c r="AI102" s="55">
        <v>0</v>
      </c>
      <c r="AJ102" s="55">
        <v>3.7644407921426613E-2</v>
      </c>
      <c r="AK102" s="55">
        <v>1.4763251378604463</v>
      </c>
      <c r="AL102" s="55">
        <v>0</v>
      </c>
      <c r="AM102" s="55">
        <v>0</v>
      </c>
      <c r="AN102" s="135">
        <v>1.5139695457818729</v>
      </c>
      <c r="AP102" s="55">
        <v>0</v>
      </c>
      <c r="AQ102" s="55">
        <v>3.7644407921426613E-2</v>
      </c>
      <c r="AR102" s="55">
        <v>1.4763251378604463</v>
      </c>
      <c r="AS102" s="55">
        <v>0</v>
      </c>
      <c r="AT102" s="55">
        <v>0</v>
      </c>
      <c r="AU102" s="135">
        <v>1.5139695457818729</v>
      </c>
      <c r="AW102" s="55">
        <v>0</v>
      </c>
      <c r="AX102" s="55">
        <v>4.2531772099091703E-3</v>
      </c>
      <c r="AY102" s="55">
        <v>0.20478539217000696</v>
      </c>
      <c r="AZ102" s="55">
        <v>0</v>
      </c>
      <c r="BA102" s="55">
        <v>0</v>
      </c>
      <c r="BB102" s="135">
        <v>0.20903856937991613</v>
      </c>
      <c r="BD102" s="55">
        <v>0</v>
      </c>
      <c r="BE102" s="55">
        <v>8.3369548825449691E-4</v>
      </c>
      <c r="BF102" s="55">
        <v>3.9264193433027832E-2</v>
      </c>
      <c r="BG102" s="55">
        <v>0</v>
      </c>
      <c r="BH102" s="55">
        <v>0</v>
      </c>
      <c r="BI102" s="135">
        <v>4.0097888921282326E-2</v>
      </c>
      <c r="BK102" s="55">
        <v>0</v>
      </c>
      <c r="BL102" s="55">
        <v>4.2731280619590278E-2</v>
      </c>
      <c r="BM102" s="55">
        <v>1.720374723463481</v>
      </c>
      <c r="BN102" s="55">
        <v>0</v>
      </c>
      <c r="BO102" s="55">
        <v>0</v>
      </c>
      <c r="BP102" s="135">
        <v>1.7631060040830713</v>
      </c>
      <c r="BR102" s="147">
        <v>0</v>
      </c>
      <c r="BS102" s="147">
        <v>0</v>
      </c>
      <c r="BT102" s="147">
        <v>1</v>
      </c>
      <c r="BU102" s="147">
        <v>0</v>
      </c>
      <c r="BV102" s="147">
        <v>0</v>
      </c>
      <c r="BX102" s="55">
        <v>0</v>
      </c>
      <c r="BY102" s="55">
        <v>0</v>
      </c>
      <c r="BZ102" s="55">
        <v>1.5139695457818729</v>
      </c>
      <c r="CA102" s="55">
        <v>0</v>
      </c>
      <c r="CB102" s="55">
        <v>0</v>
      </c>
      <c r="CC102" s="135">
        <v>1.5139695457818729</v>
      </c>
      <c r="CE102" s="55">
        <v>0</v>
      </c>
      <c r="CF102" s="55">
        <v>0</v>
      </c>
      <c r="CG102" s="55">
        <v>1.5139695457818729</v>
      </c>
      <c r="CH102" s="55">
        <v>0</v>
      </c>
      <c r="CI102" s="55">
        <v>0</v>
      </c>
      <c r="CJ102" s="135">
        <v>1.5139695457818729</v>
      </c>
      <c r="CL102" s="55">
        <v>0</v>
      </c>
      <c r="CM102" s="55">
        <v>0</v>
      </c>
      <c r="CN102" s="55">
        <v>0.20903856937991613</v>
      </c>
      <c r="CO102" s="55">
        <v>0</v>
      </c>
      <c r="CP102" s="55">
        <v>0</v>
      </c>
      <c r="CQ102" s="135">
        <v>0.20903856937991613</v>
      </c>
      <c r="CS102" s="67">
        <v>0</v>
      </c>
      <c r="CT102" s="67">
        <v>0</v>
      </c>
      <c r="CU102" s="67">
        <v>4.0097888921282326E-2</v>
      </c>
      <c r="CV102" s="67">
        <v>0</v>
      </c>
      <c r="CW102" s="67">
        <v>0</v>
      </c>
      <c r="CX102" s="135">
        <v>4.0097888921282326E-2</v>
      </c>
      <c r="CZ102" s="55">
        <v>0</v>
      </c>
      <c r="DA102" s="55">
        <v>0</v>
      </c>
      <c r="DB102" s="55">
        <v>1.7631060040830715</v>
      </c>
      <c r="DC102" s="55">
        <v>0</v>
      </c>
      <c r="DD102" s="55">
        <v>0</v>
      </c>
      <c r="DE102" s="135">
        <v>1.7631060040830715</v>
      </c>
      <c r="DG102" s="43" t="b" cm="1">
        <f t="array" aca="1" ref="DG102" ca="1">OR($G102=Forecast_Capex_Input!$BF$8:$BF$10)</f>
        <v>1</v>
      </c>
      <c r="DH102" s="43" cm="1">
        <f t="array" aca="1" ref="DH102" ca="1">IFERROR(INDEX(Forecast_Capex_Input!BG$12:BG$286,$Z102)
*(INDEX(Forecast_Capex_Input!$H$12:$H$286,$Z102)=Repex),0)
*$DG102</f>
        <v>0</v>
      </c>
      <c r="DI102" s="43" cm="1">
        <f t="array" aca="1" ref="DI102" ca="1">IFERROR(INDEX(Forecast_Capex_Input!BH$12:BH$286,$Z102)
*(INDEX(Forecast_Capex_Input!$H$12:$H$286,$Z102)=Repex),0)
*$DG102</f>
        <v>0.67781511198268551</v>
      </c>
      <c r="DJ102" s="43" cm="1">
        <f t="array" aca="1" ref="DJ102" ca="1">IFERROR(INDEX(Forecast_Capex_Input!BI$12:BI$286,$Z102)
*(INDEX(Forecast_Capex_Input!$H$12:$H$286,$Z102)=Repex),0)
*$DG102</f>
        <v>0.26150468139042682</v>
      </c>
      <c r="DK102" s="43" cm="1">
        <f t="array" aca="1" ref="DK102" ca="1">IFERROR(INDEX(Forecast_Capex_Input!BJ$12:BJ$286,$Z102)
*(INDEX(Forecast_Capex_Input!$H$12:$H$286,$Z102)=Repex),0)
*$DG102</f>
        <v>6.0680206626887806E-2</v>
      </c>
      <c r="DL102" s="43" cm="1">
        <f t="array" aca="1" ref="DL102" ca="1">IFERROR(INDEX(Forecast_Capex_Input!BK$12:BK$286,$Z102)
*(INDEX(Forecast_Capex_Input!$H$12:$H$286,$Z102)=Repex),0)
*$DG102</f>
        <v>0</v>
      </c>
      <c r="DM102" s="43" cm="1">
        <f t="array" aca="1" ref="DM102" ca="1">IFERROR(INDEX(Forecast_Capex_Input!BL$12:BL$286,$Z102)
*(INDEX(Forecast_Capex_Input!$H$12:$H$286,$Z102)=Repex),0)
*$DG102</f>
        <v>0</v>
      </c>
      <c r="DO102" s="43" t="b" cm="1">
        <f t="array" aca="1" ref="DO102" ca="1">OR($G102=Forecast_Capex_Input!$BN$8:$BN$9)</f>
        <v>0</v>
      </c>
      <c r="DP102" s="43" cm="1">
        <f t="array" aca="1" ref="DP102" ca="1">IFERROR(INDEX(Forecast_Capex_Input!BO$12:BO$286,$Z102)
*(INDEX(Forecast_Capex_Input!$H$12:$H$286,$Z102)=Repex),0)
*$DO102</f>
        <v>0</v>
      </c>
      <c r="DQ102" s="43" cm="1">
        <f t="array" aca="1" ref="DQ102" ca="1">IFERROR(INDEX(Forecast_Capex_Input!BP$12:BP$286,$Z102)
*(INDEX(Forecast_Capex_Input!$H$12:$H$286,$Z102)=Repex),0)
*$DO102</f>
        <v>0</v>
      </c>
      <c r="DR102" s="43" cm="1">
        <f t="array" aca="1" ref="DR102" ca="1">IFERROR(INDEX(Forecast_Capex_Input!BQ$12:BQ$286,$Z102)
*(INDEX(Forecast_Capex_Input!$H$12:$H$286,$Z102)=Repex),0)
*$DO102</f>
        <v>0</v>
      </c>
      <c r="DS102" s="43" cm="1">
        <f t="array" aca="1" ref="DS102" ca="1">IFERROR(INDEX(Forecast_Capex_Input!BR$12:BR$286,$Z102)
*(INDEX(Forecast_Capex_Input!$H$12:$H$286,$Z102)=Repex),0)
*$DO102</f>
        <v>0</v>
      </c>
      <c r="DT102" s="43" cm="1">
        <f t="array" aca="1" ref="DT102" ca="1">IFERROR(INDEX(Forecast_Capex_Input!BS$12:BS$286,$Z102)
*(INDEX(Forecast_Capex_Input!$H$12:$H$286,$Z102)=Repex),0)
*$DO102</f>
        <v>0</v>
      </c>
      <c r="DV102" s="43" t="b" cm="1">
        <f t="array" aca="1" ref="DV102" ca="1">OR($G102=Forecast_Capex_Input!$BU$8:$BU$10)</f>
        <v>0</v>
      </c>
      <c r="DW102" s="43" cm="1">
        <f t="array" aca="1" ref="DW102" ca="1">IFERROR(INDEX(Forecast_Capex_Input!BV$12:BV$286,$Z102)
*(INDEX(Forecast_Capex_Input!$H$12:$H$286,$Z102)=Repex),0)
*$DV102</f>
        <v>0</v>
      </c>
      <c r="DX102" s="43" cm="1">
        <f t="array" aca="1" ref="DX102" ca="1">IFERROR(INDEX(Forecast_Capex_Input!BW$12:BW$286,$Z102)
*(INDEX(Forecast_Capex_Input!$H$12:$H$286,$Z102)=Repex),0)
*$DV102</f>
        <v>0</v>
      </c>
      <c r="DY102" s="43" cm="1">
        <f t="array" aca="1" ref="DY102" ca="1">IFERROR(INDEX(Forecast_Capex_Input!BX$12:BX$286,$Z102)
*(INDEX(Forecast_Capex_Input!$H$12:$H$286,$Z102)=Repex),0)
*$DV102</f>
        <v>0</v>
      </c>
      <c r="DZ102" s="43" cm="1">
        <f t="array" aca="1" ref="DZ102" ca="1">IFERROR(INDEX(Forecast_Capex_Input!BY$12:BY$286,$Z102)
*(INDEX(Forecast_Capex_Input!$H$12:$H$286,$Z102)=Repex),0)
*$DV102</f>
        <v>0</v>
      </c>
      <c r="EA102" s="43" cm="1">
        <f t="array" aca="1" ref="EA102" ca="1">IFERROR(INDEX(Forecast_Capex_Input!BZ$12:BZ$286,$Z102)
*(INDEX(Forecast_Capex_Input!$H$12:$H$286,$Z102)=Repex),0)
*$DV102</f>
        <v>0</v>
      </c>
      <c r="EB102" s="43" cm="1">
        <f t="array" aca="1" ref="EB102" ca="1">IFERROR(INDEX(Forecast_Capex_Input!CA$12:CA$286,$Z102)
*(INDEX(Forecast_Capex_Input!$H$12:$H$286,$Z102)=Repex),0)
*$DV102</f>
        <v>0</v>
      </c>
      <c r="EC102" s="43" cm="1">
        <f t="array" aca="1" ref="EC102" ca="1">IFERROR(INDEX(Forecast_Capex_Input!CB$12:CB$286,$Z102)
*(INDEX(Forecast_Capex_Input!$H$12:$H$286,$Z102)=Repex),0)
*$DV102</f>
        <v>0</v>
      </c>
      <c r="ED102" s="43" cm="1">
        <f t="array" aca="1" ref="ED102" ca="1">IFERROR(INDEX(Forecast_Capex_Input!CC$12:CC$286,$Z102)
*(INDEX(Forecast_Capex_Input!$H$12:$H$286,$Z102)=Repex),0)
*$DV102</f>
        <v>0</v>
      </c>
      <c r="EF102" s="86" t="str">
        <f t="shared" si="16"/>
        <v>N/A</v>
      </c>
      <c r="EG102" s="28" t="str">
        <f>IFERROR(RANK(EF102,EF$11:EF$1010,0)+COUNTIF(EF$11:EF102,EF102)-1,NA)</f>
        <v>N/A</v>
      </c>
    </row>
    <row r="103" spans="3:137" x14ac:dyDescent="0.2">
      <c r="C103" s="28">
        <f t="shared" si="17"/>
        <v>93</v>
      </c>
      <c r="D103" s="9" t="str" cm="1">
        <f t="array" ref="D103">IFERROR(INDEX(Forecast_Capex_Input!$D$12:$D$286,$Z103),NA)</f>
        <v>Line 963 Refurb</v>
      </c>
      <c r="E103" s="24" t="b" cm="1">
        <f t="array" ref="E103">IF($Z103=NA,NA,INDEX(Forecast_Capex_Input!$E$12:$E$286,$Z103))</f>
        <v>1</v>
      </c>
      <c r="F103" s="9" t="str" cm="1">
        <f t="array" aca="1" ref="F103" ca="1">IFERROR(INDEX(General!$E$25:$E$26,$AA103),NA)</f>
        <v>Labour</v>
      </c>
      <c r="G103" s="9" t="str" cm="1">
        <f t="array" aca="1" ref="G103" ca="1">IFERROR(INDEX(Forecast_Capex_Input!$AI$11:$BB$11,$AC103),NA)</f>
        <v>Transmission Lines</v>
      </c>
      <c r="H103" s="50" cm="1">
        <f t="array" aca="1" ref="H103" ca="1">IFERROR(INDEX(Forecast_Capex_Input!$AI$12:$BB$286,$Z103,$AC103),NA)</f>
        <v>0.99999999999999989</v>
      </c>
      <c r="I103" s="150" t="str" cm="1">
        <f t="array" ref="I103">IFERROR(INDEX(Forecast_Capex_Input!$F$12:$F$286,$Z103),NA)</f>
        <v>Replacement Expenditure</v>
      </c>
      <c r="J103" s="150" t="str" cm="1">
        <f t="array" ref="J103">IFERROR(INDEX(Forecast_Capex_Input!G$12:G$286,$Z103),NA)</f>
        <v>Transmission Lines</v>
      </c>
      <c r="K103" s="150" t="str" cm="1">
        <f t="array" ref="K103">IFERROR(INDEX(Forecast_Capex_Input!H$12:H$286,$Z103),NA)</f>
        <v>Repex</v>
      </c>
      <c r="L103" s="150" t="str" cm="1">
        <f t="array" ref="L103">IFERROR(INDEX(Forecast_Capex_Input!I$12:I$286,$Z103),NA)</f>
        <v>N/A</v>
      </c>
      <c r="M103" s="150" t="str" cm="1">
        <f t="array" ref="M103">IFERROR(INDEX(Forecast_Capex_Input!J$12:J$286,$Z103),NA)</f>
        <v>N/A</v>
      </c>
      <c r="N103" s="150" t="str" cm="1">
        <f t="array" ref="N103">IFERROR(INDEX(Forecast_Capex_Input!K$12:K$286,$Z103),NA)</f>
        <v>TL - Transmission poles</v>
      </c>
      <c r="O103" s="150" t="str" cm="1">
        <f t="array" ref="O103">IFERROR(INDEX(Forecast_Capex_Input!L$12:L$286,$Z103),NA)</f>
        <v>TL - Safe and Reliable Network</v>
      </c>
      <c r="P103" s="150" t="str" cm="1">
        <f t="array" ref="P103">IFERROR(INDEX(Forecast_Capex_Input!M$12:M$286,$Z103),NA)</f>
        <v>N/A</v>
      </c>
      <c r="Q103" s="24" t="str" cm="1">
        <f t="array" ref="Q103">IFERROR(INDEX(Forecast_Capex_Input!N$12:N$286,$Z103),NA)</f>
        <v>No</v>
      </c>
      <c r="R103" s="190" cm="1">
        <f t="array" ref="R103">IFERROR(INDEX(Forecast_Capex_Input!O$12:O$286,$Z103),0)</f>
        <v>0</v>
      </c>
      <c r="S103" s="24" t="str" cm="1">
        <f t="array" ref="S103">IFERROR(INDEX(Forecast_Capex_Input!P$12:P$286,$Z103),0)</f>
        <v>Safety security &amp; reliability</v>
      </c>
      <c r="T103" s="150" t="str" cm="1">
        <f t="array" aca="1" ref="T103" ca="1">IFERROR(INDEX(General!$K$91:$K$110,$AC103),NA)</f>
        <v>Transmission Lines (2018 onwards)</v>
      </c>
      <c r="U103" s="43" cm="1">
        <f t="array" aca="1" ref="U103" ca="1">IFERROR(
IF($F103=General!$E$25,INDEX(Forecast_Capex_Input!S$12:S$286,$Z103),
INDEX(Forecast_Capex_Input!T$12:T$286,$Z103)),0)</f>
        <v>0.12813148932780621</v>
      </c>
      <c r="V103" s="82" t="b">
        <f>IFERROR(INDEX(Overheads!$T$19:$T$26,MATCH($I103,Overheads!$E$19:$E$26,0)),FALSE)</f>
        <v>1</v>
      </c>
      <c r="W103" s="209" t="str" cm="1">
        <f t="array" ref="W103">IFERROR(
INDEX(Forecast_Capex_Input!CN$12:CN$286,$Z103),0)</f>
        <v>FY22</v>
      </c>
      <c r="X103" s="209">
        <f>IFERROR(
MATCH($W103,General!$L$39:$S$39,0),1)</f>
        <v>2</v>
      </c>
      <c r="Z103" s="28">
        <f>IFERROR(
IF(MATCH($C103,Forecast_Capex_Input!$CI$12:$CI$286,1)+1&gt;MAX(Forecast_Capex_Input!$C$12:$C$286),NA,
MATCH($C103,Forecast_Capex_Input!$CI$12:$CI$286,1)+1),1)</f>
        <v>44</v>
      </c>
      <c r="AA103" s="28" cm="1">
        <f t="array" aca="1" ref="AA103" ca="1">IFERROR(
IF(Z102&lt;&gt;Z103,1,
IF(COUNTIF(OFFSET(AA102,0,0,-INDEX(Forecast_Capex_Input!$CG$12:$CG$286,$Z103)),AA102)=INDEX(Forecast_Capex_Input!$CG$12:$CG$286,$Z103),AA102+1,AA102)),NA)</f>
        <v>1</v>
      </c>
      <c r="AB103" s="28" cm="1">
        <f t="array" ref="AB103">IFERROR($C103-IF($Z103=1,1,INDEX(Forecast_Capex_Input!$CI$12:$CI$286,$Z103-1))+1,NA)</f>
        <v>1</v>
      </c>
      <c r="AC103" s="28" cm="1">
        <f t="array" aca="1" ref="AC103" ca="1">IFERROR(IF(AA103=1,
INDEX(Forecast_Capex_Input!$AI$10:$BB$10,SMALL(IF(INDEX(Forecast_Capex_Input!$AI$12:$BB$286,$Z103,0)&gt;0,COLUMN(Forecast_Capex_Input!$AI$10:$BB$10)-COLUMN(Forecast_Capex_Input!$AI$12)+1),ROWS(OFFSET(AC102,0,0,-$AB103)))),
OFFSET(AC102,-INDEX(Forecast_Capex_Input!$CG$12:$CG$286,$Z103)+1,0)),NA)</f>
        <v>1</v>
      </c>
      <c r="AD103" s="28">
        <f t="shared" ca="1" si="14"/>
        <v>1</v>
      </c>
      <c r="AE103" s="82" t="b">
        <f t="shared" si="18"/>
        <v>0</v>
      </c>
      <c r="AF103" s="78" t="b">
        <v>0</v>
      </c>
      <c r="AG103" s="82" t="b">
        <f t="shared" si="15"/>
        <v>1</v>
      </c>
      <c r="AI103" s="55">
        <v>1.4768041675564598E-2</v>
      </c>
      <c r="AJ103" s="55">
        <v>0.37532819837347708</v>
      </c>
      <c r="AK103" s="55">
        <v>0.65728257597594864</v>
      </c>
      <c r="AL103" s="55">
        <v>0</v>
      </c>
      <c r="AM103" s="55">
        <v>0</v>
      </c>
      <c r="AN103" s="135">
        <v>1.0473788160249904</v>
      </c>
      <c r="AP103" s="55">
        <v>1.4311187048082211E-2</v>
      </c>
      <c r="AQ103" s="55">
        <v>0.36847342967302049</v>
      </c>
      <c r="AR103" s="55">
        <v>0.65272902914908482</v>
      </c>
      <c r="AS103" s="55">
        <v>0</v>
      </c>
      <c r="AT103" s="55">
        <v>0</v>
      </c>
      <c r="AU103" s="135">
        <v>1.0355136458701875</v>
      </c>
      <c r="AW103" s="55">
        <v>1.7252337603449915E-3</v>
      </c>
      <c r="AX103" s="55">
        <v>4.1631224398945697E-2</v>
      </c>
      <c r="AY103" s="55">
        <v>9.0541959076008566E-2</v>
      </c>
      <c r="AZ103" s="55">
        <v>0</v>
      </c>
      <c r="BA103" s="55">
        <v>0</v>
      </c>
      <c r="BB103" s="135">
        <v>0.13389841723529927</v>
      </c>
      <c r="BD103" s="55">
        <v>3.3592180441028229E-4</v>
      </c>
      <c r="BE103" s="55">
        <v>8.1604321284917177E-3</v>
      </c>
      <c r="BF103" s="55">
        <v>1.7359914969005134E-2</v>
      </c>
      <c r="BG103" s="55">
        <v>0</v>
      </c>
      <c r="BH103" s="55">
        <v>0</v>
      </c>
      <c r="BI103" s="135">
        <v>2.5856268901907134E-2</v>
      </c>
      <c r="BK103" s="55">
        <v>1.6372342612837484E-2</v>
      </c>
      <c r="BL103" s="55">
        <v>0.41826508620045788</v>
      </c>
      <c r="BM103" s="55">
        <v>0.76063090319409854</v>
      </c>
      <c r="BN103" s="55">
        <v>0</v>
      </c>
      <c r="BO103" s="55">
        <v>0</v>
      </c>
      <c r="BP103" s="135">
        <v>1.195268332007394</v>
      </c>
      <c r="BR103" s="147">
        <v>0</v>
      </c>
      <c r="BS103" s="147">
        <v>0</v>
      </c>
      <c r="BT103" s="147">
        <v>1</v>
      </c>
      <c r="BU103" s="147">
        <v>0</v>
      </c>
      <c r="BV103" s="147">
        <v>0</v>
      </c>
      <c r="BX103" s="55">
        <v>0</v>
      </c>
      <c r="BY103" s="55">
        <v>0</v>
      </c>
      <c r="BZ103" s="55">
        <v>1.0473788160249904</v>
      </c>
      <c r="CA103" s="55">
        <v>0</v>
      </c>
      <c r="CB103" s="55">
        <v>0</v>
      </c>
      <c r="CC103" s="135">
        <v>1.0473788160249904</v>
      </c>
      <c r="CE103" s="55">
        <v>0</v>
      </c>
      <c r="CF103" s="55">
        <v>0</v>
      </c>
      <c r="CG103" s="55">
        <v>1.0355136458701875</v>
      </c>
      <c r="CH103" s="55">
        <v>0</v>
      </c>
      <c r="CI103" s="55">
        <v>0</v>
      </c>
      <c r="CJ103" s="135">
        <v>1.0355136458701875</v>
      </c>
      <c r="CL103" s="55">
        <v>0</v>
      </c>
      <c r="CM103" s="55">
        <v>0</v>
      </c>
      <c r="CN103" s="55">
        <v>0.13389841723529927</v>
      </c>
      <c r="CO103" s="55">
        <v>0</v>
      </c>
      <c r="CP103" s="55">
        <v>0</v>
      </c>
      <c r="CQ103" s="135">
        <v>0.13389841723529927</v>
      </c>
      <c r="CS103" s="67">
        <v>0</v>
      </c>
      <c r="CT103" s="67">
        <v>0</v>
      </c>
      <c r="CU103" s="67">
        <v>2.5856268901907134E-2</v>
      </c>
      <c r="CV103" s="67">
        <v>0</v>
      </c>
      <c r="CW103" s="67">
        <v>0</v>
      </c>
      <c r="CX103" s="135">
        <v>2.5856268901907134E-2</v>
      </c>
      <c r="CZ103" s="55">
        <v>0</v>
      </c>
      <c r="DA103" s="55">
        <v>0</v>
      </c>
      <c r="DB103" s="55">
        <v>1.1952683320073938</v>
      </c>
      <c r="DC103" s="55">
        <v>0</v>
      </c>
      <c r="DD103" s="55">
        <v>0</v>
      </c>
      <c r="DE103" s="135">
        <v>1.1952683320073938</v>
      </c>
      <c r="DG103" s="43" t="b" cm="1">
        <f t="array" aca="1" ref="DG103" ca="1">OR($G103=Forecast_Capex_Input!$BF$8:$BF$10)</f>
        <v>1</v>
      </c>
      <c r="DH103" s="43" cm="1">
        <f t="array" aca="1" ref="DH103" ca="1">IFERROR(INDEX(Forecast_Capex_Input!BG$12:BG$286,$Z103)
*(INDEX(Forecast_Capex_Input!$H$12:$H$286,$Z103)=Repex),0)
*$DG103</f>
        <v>0.43620773637969928</v>
      </c>
      <c r="DI103" s="43" cm="1">
        <f t="array" aca="1" ref="DI103" ca="1">IFERROR(INDEX(Forecast_Capex_Input!BH$12:BH$286,$Z103)
*(INDEX(Forecast_Capex_Input!$H$12:$H$286,$Z103)=Repex),0)
*$DG103</f>
        <v>0</v>
      </c>
      <c r="DJ103" s="43" cm="1">
        <f t="array" aca="1" ref="DJ103" ca="1">IFERROR(INDEX(Forecast_Capex_Input!BI$12:BI$286,$Z103)
*(INDEX(Forecast_Capex_Input!$H$12:$H$286,$Z103)=Repex),0)
*$DG103</f>
        <v>0.33057174591066529</v>
      </c>
      <c r="DK103" s="43" cm="1">
        <f t="array" aca="1" ref="DK103" ca="1">IFERROR(INDEX(Forecast_Capex_Input!BJ$12:BJ$286,$Z103)
*(INDEX(Forecast_Capex_Input!$H$12:$H$286,$Z103)=Repex),0)
*$DG103</f>
        <v>0.23322051770963551</v>
      </c>
      <c r="DL103" s="43" cm="1">
        <f t="array" aca="1" ref="DL103" ca="1">IFERROR(INDEX(Forecast_Capex_Input!BK$12:BK$286,$Z103)
*(INDEX(Forecast_Capex_Input!$H$12:$H$286,$Z103)=Repex),0)
*$DG103</f>
        <v>0</v>
      </c>
      <c r="DM103" s="43" cm="1">
        <f t="array" aca="1" ref="DM103" ca="1">IFERROR(INDEX(Forecast_Capex_Input!BL$12:BL$286,$Z103)
*(INDEX(Forecast_Capex_Input!$H$12:$H$286,$Z103)=Repex),0)
*$DG103</f>
        <v>0</v>
      </c>
      <c r="DO103" s="43" t="b" cm="1">
        <f t="array" aca="1" ref="DO103" ca="1">OR($G103=Forecast_Capex_Input!$BN$8:$BN$9)</f>
        <v>0</v>
      </c>
      <c r="DP103" s="43" cm="1">
        <f t="array" aca="1" ref="DP103" ca="1">IFERROR(INDEX(Forecast_Capex_Input!BO$12:BO$286,$Z103)
*(INDEX(Forecast_Capex_Input!$H$12:$H$286,$Z103)=Repex),0)
*$DO103</f>
        <v>0</v>
      </c>
      <c r="DQ103" s="43" cm="1">
        <f t="array" aca="1" ref="DQ103" ca="1">IFERROR(INDEX(Forecast_Capex_Input!BP$12:BP$286,$Z103)
*(INDEX(Forecast_Capex_Input!$H$12:$H$286,$Z103)=Repex),0)
*$DO103</f>
        <v>0</v>
      </c>
      <c r="DR103" s="43" cm="1">
        <f t="array" aca="1" ref="DR103" ca="1">IFERROR(INDEX(Forecast_Capex_Input!BQ$12:BQ$286,$Z103)
*(INDEX(Forecast_Capex_Input!$H$12:$H$286,$Z103)=Repex),0)
*$DO103</f>
        <v>0</v>
      </c>
      <c r="DS103" s="43" cm="1">
        <f t="array" aca="1" ref="DS103" ca="1">IFERROR(INDEX(Forecast_Capex_Input!BR$12:BR$286,$Z103)
*(INDEX(Forecast_Capex_Input!$H$12:$H$286,$Z103)=Repex),0)
*$DO103</f>
        <v>0</v>
      </c>
      <c r="DT103" s="43" cm="1">
        <f t="array" aca="1" ref="DT103" ca="1">IFERROR(INDEX(Forecast_Capex_Input!BS$12:BS$286,$Z103)
*(INDEX(Forecast_Capex_Input!$H$12:$H$286,$Z103)=Repex),0)
*$DO103</f>
        <v>0</v>
      </c>
      <c r="DV103" s="43" t="b" cm="1">
        <f t="array" aca="1" ref="DV103" ca="1">OR($G103=Forecast_Capex_Input!$BU$8:$BU$10)</f>
        <v>0</v>
      </c>
      <c r="DW103" s="43" cm="1">
        <f t="array" aca="1" ref="DW103" ca="1">IFERROR(INDEX(Forecast_Capex_Input!BV$12:BV$286,$Z103)
*(INDEX(Forecast_Capex_Input!$H$12:$H$286,$Z103)=Repex),0)
*$DV103</f>
        <v>0</v>
      </c>
      <c r="DX103" s="43" cm="1">
        <f t="array" aca="1" ref="DX103" ca="1">IFERROR(INDEX(Forecast_Capex_Input!BW$12:BW$286,$Z103)
*(INDEX(Forecast_Capex_Input!$H$12:$H$286,$Z103)=Repex),0)
*$DV103</f>
        <v>0</v>
      </c>
      <c r="DY103" s="43" cm="1">
        <f t="array" aca="1" ref="DY103" ca="1">IFERROR(INDEX(Forecast_Capex_Input!BX$12:BX$286,$Z103)
*(INDEX(Forecast_Capex_Input!$H$12:$H$286,$Z103)=Repex),0)
*$DV103</f>
        <v>0</v>
      </c>
      <c r="DZ103" s="43" cm="1">
        <f t="array" aca="1" ref="DZ103" ca="1">IFERROR(INDEX(Forecast_Capex_Input!BY$12:BY$286,$Z103)
*(INDEX(Forecast_Capex_Input!$H$12:$H$286,$Z103)=Repex),0)
*$DV103</f>
        <v>0</v>
      </c>
      <c r="EA103" s="43" cm="1">
        <f t="array" aca="1" ref="EA103" ca="1">IFERROR(INDEX(Forecast_Capex_Input!BZ$12:BZ$286,$Z103)
*(INDEX(Forecast_Capex_Input!$H$12:$H$286,$Z103)=Repex),0)
*$DV103</f>
        <v>0</v>
      </c>
      <c r="EB103" s="43" cm="1">
        <f t="array" aca="1" ref="EB103" ca="1">IFERROR(INDEX(Forecast_Capex_Input!CA$12:CA$286,$Z103)
*(INDEX(Forecast_Capex_Input!$H$12:$H$286,$Z103)=Repex),0)
*$DV103</f>
        <v>0</v>
      </c>
      <c r="EC103" s="43" cm="1">
        <f t="array" aca="1" ref="EC103" ca="1">IFERROR(INDEX(Forecast_Capex_Input!CB$12:CB$286,$Z103)
*(INDEX(Forecast_Capex_Input!$H$12:$H$286,$Z103)=Repex),0)
*$DV103</f>
        <v>0</v>
      </c>
      <c r="ED103" s="43" cm="1">
        <f t="array" aca="1" ref="ED103" ca="1">IFERROR(INDEX(Forecast_Capex_Input!CC$12:CC$286,$Z103)
*(INDEX(Forecast_Capex_Input!$H$12:$H$286,$Z103)=Repex),0)
*$DV103</f>
        <v>0</v>
      </c>
      <c r="EF103" s="86" t="str">
        <f t="shared" si="16"/>
        <v>N/A</v>
      </c>
      <c r="EG103" s="28" t="str">
        <f>IFERROR(RANK(EF103,EF$11:EF$1010,0)+COUNTIF(EF$11:EF103,EF103)-1,NA)</f>
        <v>N/A</v>
      </c>
    </row>
    <row r="104" spans="3:137" x14ac:dyDescent="0.2">
      <c r="C104" s="28">
        <f t="shared" si="17"/>
        <v>94</v>
      </c>
      <c r="D104" s="9" t="str" cm="1">
        <f t="array" ref="D104">IFERROR(INDEX(Forecast_Capex_Input!$D$12:$D$286,$Z104),NA)</f>
        <v>Line 963 Refurb</v>
      </c>
      <c r="E104" s="24" t="b" cm="1">
        <f t="array" ref="E104">IF($Z104=NA,NA,INDEX(Forecast_Capex_Input!$E$12:$E$286,$Z104))</f>
        <v>1</v>
      </c>
      <c r="F104" s="9" t="str" cm="1">
        <f t="array" aca="1" ref="F104" ca="1">IFERROR(INDEX(General!$E$25:$E$26,$AA104),NA)</f>
        <v>Non-Labour</v>
      </c>
      <c r="G104" s="9" t="str" cm="1">
        <f t="array" aca="1" ref="G104" ca="1">IFERROR(INDEX(Forecast_Capex_Input!$AI$11:$BB$11,$AC104),NA)</f>
        <v>Transmission Lines</v>
      </c>
      <c r="H104" s="50" cm="1">
        <f t="array" aca="1" ref="H104" ca="1">IFERROR(INDEX(Forecast_Capex_Input!$AI$12:$BB$286,$Z104,$AC104),NA)</f>
        <v>0.99999999999999989</v>
      </c>
      <c r="I104" s="150" t="str" cm="1">
        <f t="array" ref="I104">IFERROR(INDEX(Forecast_Capex_Input!$F$12:$F$286,$Z104),NA)</f>
        <v>Replacement Expenditure</v>
      </c>
      <c r="J104" s="150" t="str" cm="1">
        <f t="array" ref="J104">IFERROR(INDEX(Forecast_Capex_Input!G$12:G$286,$Z104),NA)</f>
        <v>Transmission Lines</v>
      </c>
      <c r="K104" s="150" t="str" cm="1">
        <f t="array" ref="K104">IFERROR(INDEX(Forecast_Capex_Input!H$12:H$286,$Z104),NA)</f>
        <v>Repex</v>
      </c>
      <c r="L104" s="150" t="str" cm="1">
        <f t="array" ref="L104">IFERROR(INDEX(Forecast_Capex_Input!I$12:I$286,$Z104),NA)</f>
        <v>N/A</v>
      </c>
      <c r="M104" s="150" t="str" cm="1">
        <f t="array" ref="M104">IFERROR(INDEX(Forecast_Capex_Input!J$12:J$286,$Z104),NA)</f>
        <v>N/A</v>
      </c>
      <c r="N104" s="150" t="str" cm="1">
        <f t="array" ref="N104">IFERROR(INDEX(Forecast_Capex_Input!K$12:K$286,$Z104),NA)</f>
        <v>TL - Transmission poles</v>
      </c>
      <c r="O104" s="150" t="str" cm="1">
        <f t="array" ref="O104">IFERROR(INDEX(Forecast_Capex_Input!L$12:L$286,$Z104),NA)</f>
        <v>TL - Safe and Reliable Network</v>
      </c>
      <c r="P104" s="150" t="str" cm="1">
        <f t="array" ref="P104">IFERROR(INDEX(Forecast_Capex_Input!M$12:M$286,$Z104),NA)</f>
        <v>N/A</v>
      </c>
      <c r="Q104" s="24" t="str" cm="1">
        <f t="array" ref="Q104">IFERROR(INDEX(Forecast_Capex_Input!N$12:N$286,$Z104),NA)</f>
        <v>No</v>
      </c>
      <c r="R104" s="190" cm="1">
        <f t="array" ref="R104">IFERROR(INDEX(Forecast_Capex_Input!O$12:O$286,$Z104),0)</f>
        <v>0</v>
      </c>
      <c r="S104" s="24" t="str" cm="1">
        <f t="array" ref="S104">IFERROR(INDEX(Forecast_Capex_Input!P$12:P$286,$Z104),0)</f>
        <v>Safety security &amp; reliability</v>
      </c>
      <c r="T104" s="150" t="str" cm="1">
        <f t="array" aca="1" ref="T104" ca="1">IFERROR(INDEX(General!$K$91:$K$110,$AC104),NA)</f>
        <v>Transmission Lines (2018 onwards)</v>
      </c>
      <c r="U104" s="43" cm="1">
        <f t="array" aca="1" ref="U104" ca="1">IFERROR(
IF($F104=General!$E$25,INDEX(Forecast_Capex_Input!S$12:S$286,$Z104),
INDEX(Forecast_Capex_Input!T$12:T$286,$Z104)),0)</f>
        <v>0.87186851067219373</v>
      </c>
      <c r="V104" s="82" t="b">
        <f>IFERROR(INDEX(Overheads!$T$19:$T$26,MATCH($I104,Overheads!$E$19:$E$26,0)),FALSE)</f>
        <v>1</v>
      </c>
      <c r="W104" s="209" t="str" cm="1">
        <f t="array" ref="W104">IFERROR(
INDEX(Forecast_Capex_Input!CN$12:CN$286,$Z104),0)</f>
        <v>FY22</v>
      </c>
      <c r="X104" s="209">
        <f>IFERROR(
MATCH($W104,General!$L$39:$S$39,0),1)</f>
        <v>2</v>
      </c>
      <c r="Z104" s="28">
        <f>IFERROR(
IF(MATCH($C104,Forecast_Capex_Input!$CI$12:$CI$286,1)+1&gt;MAX(Forecast_Capex_Input!$C$12:$C$286),NA,
MATCH($C104,Forecast_Capex_Input!$CI$12:$CI$286,1)+1),1)</f>
        <v>44</v>
      </c>
      <c r="AA104" s="28" cm="1">
        <f t="array" aca="1" ref="AA104" ca="1">IFERROR(
IF(Z103&lt;&gt;Z104,1,
IF(COUNTIF(OFFSET(AA103,0,0,-INDEX(Forecast_Capex_Input!$CG$12:$CG$286,$Z104)),AA103)=INDEX(Forecast_Capex_Input!$CG$12:$CG$286,$Z104),AA103+1,AA103)),NA)</f>
        <v>2</v>
      </c>
      <c r="AB104" s="28" cm="1">
        <f t="array" ref="AB104">IFERROR($C104-IF($Z104=1,1,INDEX(Forecast_Capex_Input!$CI$12:$CI$286,$Z104-1))+1,NA)</f>
        <v>2</v>
      </c>
      <c r="AC104" s="28" cm="1">
        <f t="array" aca="1" ref="AC104" ca="1">IFERROR(IF(AA104=1,
INDEX(Forecast_Capex_Input!$AI$10:$BB$10,SMALL(IF(INDEX(Forecast_Capex_Input!$AI$12:$BB$286,$Z104,0)&gt;0,COLUMN(Forecast_Capex_Input!$AI$10:$BB$10)-COLUMN(Forecast_Capex_Input!$AI$12)+1),ROWS(OFFSET(AC103,0,0,-$AB104)))),
OFFSET(AC103,-INDEX(Forecast_Capex_Input!$CG$12:$CG$286,$Z104)+1,0)),NA)</f>
        <v>1</v>
      </c>
      <c r="AD104" s="28">
        <f t="shared" ca="1" si="14"/>
        <v>2</v>
      </c>
      <c r="AE104" s="82" t="b">
        <f t="shared" si="18"/>
        <v>0</v>
      </c>
      <c r="AF104" s="78" t="b">
        <v>0</v>
      </c>
      <c r="AG104" s="82" t="b">
        <f t="shared" si="15"/>
        <v>1</v>
      </c>
      <c r="AI104" s="55">
        <v>0.10048888504119789</v>
      </c>
      <c r="AJ104" s="55">
        <v>2.5539142567208613</v>
      </c>
      <c r="AK104" s="55">
        <v>4.4724679593853045</v>
      </c>
      <c r="AL104" s="55">
        <v>0</v>
      </c>
      <c r="AM104" s="55">
        <v>0</v>
      </c>
      <c r="AN104" s="135">
        <v>7.1268711011473638</v>
      </c>
      <c r="AP104" s="55">
        <v>0.10048888504119789</v>
      </c>
      <c r="AQ104" s="55">
        <v>2.5539142567208613</v>
      </c>
      <c r="AR104" s="55">
        <v>4.4724679593853045</v>
      </c>
      <c r="AS104" s="55">
        <v>0</v>
      </c>
      <c r="AT104" s="55">
        <v>0</v>
      </c>
      <c r="AU104" s="135">
        <v>7.1268711011473638</v>
      </c>
      <c r="AW104" s="55">
        <v>1.2114076661148358E-2</v>
      </c>
      <c r="AX104" s="55">
        <v>0.28854883135416937</v>
      </c>
      <c r="AY104" s="55">
        <v>0.6203891551679912</v>
      </c>
      <c r="AZ104" s="55">
        <v>0</v>
      </c>
      <c r="BA104" s="55">
        <v>0</v>
      </c>
      <c r="BB104" s="135">
        <v>0.9210520631833089</v>
      </c>
      <c r="BD104" s="55">
        <v>2.3587426726240849E-3</v>
      </c>
      <c r="BE104" s="55">
        <v>5.6560506879565473E-2</v>
      </c>
      <c r="BF104" s="55">
        <v>0.11894930363024386</v>
      </c>
      <c r="BG104" s="55">
        <v>0</v>
      </c>
      <c r="BH104" s="55">
        <v>0</v>
      </c>
      <c r="BI104" s="135">
        <v>0.17786855318243341</v>
      </c>
      <c r="BK104" s="55">
        <v>0.11496170437497033</v>
      </c>
      <c r="BL104" s="55">
        <v>2.8990235949545964</v>
      </c>
      <c r="BM104" s="55">
        <v>5.2118064181835395</v>
      </c>
      <c r="BN104" s="55">
        <v>0</v>
      </c>
      <c r="BO104" s="55">
        <v>0</v>
      </c>
      <c r="BP104" s="135">
        <v>8.2257917175131059</v>
      </c>
      <c r="BR104" s="147">
        <v>0</v>
      </c>
      <c r="BS104" s="147">
        <v>0</v>
      </c>
      <c r="BT104" s="147">
        <v>1</v>
      </c>
      <c r="BU104" s="147">
        <v>0</v>
      </c>
      <c r="BV104" s="147">
        <v>0</v>
      </c>
      <c r="BX104" s="55">
        <v>0</v>
      </c>
      <c r="BY104" s="55">
        <v>0</v>
      </c>
      <c r="BZ104" s="55">
        <v>7.1268711011473638</v>
      </c>
      <c r="CA104" s="55">
        <v>0</v>
      </c>
      <c r="CB104" s="55">
        <v>0</v>
      </c>
      <c r="CC104" s="135">
        <v>7.1268711011473638</v>
      </c>
      <c r="CE104" s="55">
        <v>0</v>
      </c>
      <c r="CF104" s="55">
        <v>0</v>
      </c>
      <c r="CG104" s="55">
        <v>7.1268711011473638</v>
      </c>
      <c r="CH104" s="55">
        <v>0</v>
      </c>
      <c r="CI104" s="55">
        <v>0</v>
      </c>
      <c r="CJ104" s="135">
        <v>7.1268711011473638</v>
      </c>
      <c r="CL104" s="55">
        <v>0</v>
      </c>
      <c r="CM104" s="55">
        <v>0</v>
      </c>
      <c r="CN104" s="55">
        <v>0.9210520631833089</v>
      </c>
      <c r="CO104" s="55">
        <v>0</v>
      </c>
      <c r="CP104" s="55">
        <v>0</v>
      </c>
      <c r="CQ104" s="135">
        <v>0.9210520631833089</v>
      </c>
      <c r="CS104" s="67">
        <v>0</v>
      </c>
      <c r="CT104" s="67">
        <v>0</v>
      </c>
      <c r="CU104" s="67">
        <v>0.17786855318243341</v>
      </c>
      <c r="CV104" s="67">
        <v>0</v>
      </c>
      <c r="CW104" s="67">
        <v>0</v>
      </c>
      <c r="CX104" s="135">
        <v>0.17786855318243341</v>
      </c>
      <c r="CZ104" s="55">
        <v>0</v>
      </c>
      <c r="DA104" s="55">
        <v>0</v>
      </c>
      <c r="DB104" s="55">
        <v>8.2257917175131059</v>
      </c>
      <c r="DC104" s="55">
        <v>0</v>
      </c>
      <c r="DD104" s="55">
        <v>0</v>
      </c>
      <c r="DE104" s="135">
        <v>8.2257917175131059</v>
      </c>
      <c r="DG104" s="43" t="b" cm="1">
        <f t="array" aca="1" ref="DG104" ca="1">OR($G104=Forecast_Capex_Input!$BF$8:$BF$10)</f>
        <v>1</v>
      </c>
      <c r="DH104" s="43" cm="1">
        <f t="array" aca="1" ref="DH104" ca="1">IFERROR(INDEX(Forecast_Capex_Input!BG$12:BG$286,$Z104)
*(INDEX(Forecast_Capex_Input!$H$12:$H$286,$Z104)=Repex),0)
*$DG104</f>
        <v>0.43620773637969928</v>
      </c>
      <c r="DI104" s="43" cm="1">
        <f t="array" aca="1" ref="DI104" ca="1">IFERROR(INDEX(Forecast_Capex_Input!BH$12:BH$286,$Z104)
*(INDEX(Forecast_Capex_Input!$H$12:$H$286,$Z104)=Repex),0)
*$DG104</f>
        <v>0</v>
      </c>
      <c r="DJ104" s="43" cm="1">
        <f t="array" aca="1" ref="DJ104" ca="1">IFERROR(INDEX(Forecast_Capex_Input!BI$12:BI$286,$Z104)
*(INDEX(Forecast_Capex_Input!$H$12:$H$286,$Z104)=Repex),0)
*$DG104</f>
        <v>0.33057174591066529</v>
      </c>
      <c r="DK104" s="43" cm="1">
        <f t="array" aca="1" ref="DK104" ca="1">IFERROR(INDEX(Forecast_Capex_Input!BJ$12:BJ$286,$Z104)
*(INDEX(Forecast_Capex_Input!$H$12:$H$286,$Z104)=Repex),0)
*$DG104</f>
        <v>0.23322051770963551</v>
      </c>
      <c r="DL104" s="43" cm="1">
        <f t="array" aca="1" ref="DL104" ca="1">IFERROR(INDEX(Forecast_Capex_Input!BK$12:BK$286,$Z104)
*(INDEX(Forecast_Capex_Input!$H$12:$H$286,$Z104)=Repex),0)
*$DG104</f>
        <v>0</v>
      </c>
      <c r="DM104" s="43" cm="1">
        <f t="array" aca="1" ref="DM104" ca="1">IFERROR(INDEX(Forecast_Capex_Input!BL$12:BL$286,$Z104)
*(INDEX(Forecast_Capex_Input!$H$12:$H$286,$Z104)=Repex),0)
*$DG104</f>
        <v>0</v>
      </c>
      <c r="DO104" s="43" t="b" cm="1">
        <f t="array" aca="1" ref="DO104" ca="1">OR($G104=Forecast_Capex_Input!$BN$8:$BN$9)</f>
        <v>0</v>
      </c>
      <c r="DP104" s="43" cm="1">
        <f t="array" aca="1" ref="DP104" ca="1">IFERROR(INDEX(Forecast_Capex_Input!BO$12:BO$286,$Z104)
*(INDEX(Forecast_Capex_Input!$H$12:$H$286,$Z104)=Repex),0)
*$DO104</f>
        <v>0</v>
      </c>
      <c r="DQ104" s="43" cm="1">
        <f t="array" aca="1" ref="DQ104" ca="1">IFERROR(INDEX(Forecast_Capex_Input!BP$12:BP$286,$Z104)
*(INDEX(Forecast_Capex_Input!$H$12:$H$286,$Z104)=Repex),0)
*$DO104</f>
        <v>0</v>
      </c>
      <c r="DR104" s="43" cm="1">
        <f t="array" aca="1" ref="DR104" ca="1">IFERROR(INDEX(Forecast_Capex_Input!BQ$12:BQ$286,$Z104)
*(INDEX(Forecast_Capex_Input!$H$12:$H$286,$Z104)=Repex),0)
*$DO104</f>
        <v>0</v>
      </c>
      <c r="DS104" s="43" cm="1">
        <f t="array" aca="1" ref="DS104" ca="1">IFERROR(INDEX(Forecast_Capex_Input!BR$12:BR$286,$Z104)
*(INDEX(Forecast_Capex_Input!$H$12:$H$286,$Z104)=Repex),0)
*$DO104</f>
        <v>0</v>
      </c>
      <c r="DT104" s="43" cm="1">
        <f t="array" aca="1" ref="DT104" ca="1">IFERROR(INDEX(Forecast_Capex_Input!BS$12:BS$286,$Z104)
*(INDEX(Forecast_Capex_Input!$H$12:$H$286,$Z104)=Repex),0)
*$DO104</f>
        <v>0</v>
      </c>
      <c r="DV104" s="43" t="b" cm="1">
        <f t="array" aca="1" ref="DV104" ca="1">OR($G104=Forecast_Capex_Input!$BU$8:$BU$10)</f>
        <v>0</v>
      </c>
      <c r="DW104" s="43" cm="1">
        <f t="array" aca="1" ref="DW104" ca="1">IFERROR(INDEX(Forecast_Capex_Input!BV$12:BV$286,$Z104)
*(INDEX(Forecast_Capex_Input!$H$12:$H$286,$Z104)=Repex),0)
*$DV104</f>
        <v>0</v>
      </c>
      <c r="DX104" s="43" cm="1">
        <f t="array" aca="1" ref="DX104" ca="1">IFERROR(INDEX(Forecast_Capex_Input!BW$12:BW$286,$Z104)
*(INDEX(Forecast_Capex_Input!$H$12:$H$286,$Z104)=Repex),0)
*$DV104</f>
        <v>0</v>
      </c>
      <c r="DY104" s="43" cm="1">
        <f t="array" aca="1" ref="DY104" ca="1">IFERROR(INDEX(Forecast_Capex_Input!BX$12:BX$286,$Z104)
*(INDEX(Forecast_Capex_Input!$H$12:$H$286,$Z104)=Repex),0)
*$DV104</f>
        <v>0</v>
      </c>
      <c r="DZ104" s="43" cm="1">
        <f t="array" aca="1" ref="DZ104" ca="1">IFERROR(INDEX(Forecast_Capex_Input!BY$12:BY$286,$Z104)
*(INDEX(Forecast_Capex_Input!$H$12:$H$286,$Z104)=Repex),0)
*$DV104</f>
        <v>0</v>
      </c>
      <c r="EA104" s="43" cm="1">
        <f t="array" aca="1" ref="EA104" ca="1">IFERROR(INDEX(Forecast_Capex_Input!BZ$12:BZ$286,$Z104)
*(INDEX(Forecast_Capex_Input!$H$12:$H$286,$Z104)=Repex),0)
*$DV104</f>
        <v>0</v>
      </c>
      <c r="EB104" s="43" cm="1">
        <f t="array" aca="1" ref="EB104" ca="1">IFERROR(INDEX(Forecast_Capex_Input!CA$12:CA$286,$Z104)
*(INDEX(Forecast_Capex_Input!$H$12:$H$286,$Z104)=Repex),0)
*$DV104</f>
        <v>0</v>
      </c>
      <c r="EC104" s="43" cm="1">
        <f t="array" aca="1" ref="EC104" ca="1">IFERROR(INDEX(Forecast_Capex_Input!CB$12:CB$286,$Z104)
*(INDEX(Forecast_Capex_Input!$H$12:$H$286,$Z104)=Repex),0)
*$DV104</f>
        <v>0</v>
      </c>
      <c r="ED104" s="43" cm="1">
        <f t="array" aca="1" ref="ED104" ca="1">IFERROR(INDEX(Forecast_Capex_Input!CC$12:CC$286,$Z104)
*(INDEX(Forecast_Capex_Input!$H$12:$H$286,$Z104)=Repex),0)
*$DV104</f>
        <v>0</v>
      </c>
      <c r="EF104" s="86" t="str">
        <f t="shared" si="16"/>
        <v>N/A</v>
      </c>
      <c r="EG104" s="28" t="str">
        <f>IFERROR(RANK(EF104,EF$11:EF$1010,0)+COUNTIF(EF$11:EF104,EF104)-1,NA)</f>
        <v>N/A</v>
      </c>
    </row>
    <row r="105" spans="3:137" x14ac:dyDescent="0.2">
      <c r="C105" s="28">
        <f t="shared" si="17"/>
        <v>95</v>
      </c>
      <c r="D105" s="9" t="str" cm="1">
        <f t="array" ref="D105">IFERROR(INDEX(Forecast_Capex_Input!$D$12:$D$286,$Z105),NA)</f>
        <v>Line 963/96P Refurbishment</v>
      </c>
      <c r="E105" s="24" t="b" cm="1">
        <f t="array" ref="E105">IF($Z105=NA,NA,INDEX(Forecast_Capex_Input!$E$12:$E$286,$Z105))</f>
        <v>0</v>
      </c>
      <c r="F105" s="9" t="str" cm="1">
        <f t="array" aca="1" ref="F105" ca="1">IFERROR(INDEX(General!$E$25:$E$26,$AA105),NA)</f>
        <v>Labour</v>
      </c>
      <c r="G105" s="9" t="str" cm="1">
        <f t="array" aca="1" ref="G105" ca="1">IFERROR(INDEX(Forecast_Capex_Input!$AI$11:$BB$11,$AC105),NA)</f>
        <v>Transmission Lines</v>
      </c>
      <c r="H105" s="50" cm="1">
        <f t="array" aca="1" ref="H105" ca="1">IFERROR(INDEX(Forecast_Capex_Input!$AI$12:$BB$286,$Z105,$AC105),NA)</f>
        <v>1</v>
      </c>
      <c r="I105" s="150" t="str" cm="1">
        <f t="array" ref="I105">IFERROR(INDEX(Forecast_Capex_Input!$F$12:$F$286,$Z105),NA)</f>
        <v>Replacement Expenditure</v>
      </c>
      <c r="J105" s="150" t="str" cm="1">
        <f t="array" ref="J105">IFERROR(INDEX(Forecast_Capex_Input!G$12:G$286,$Z105),NA)</f>
        <v>Transmission Lines</v>
      </c>
      <c r="K105" s="150" t="str" cm="1">
        <f t="array" ref="K105">IFERROR(INDEX(Forecast_Capex_Input!H$12:H$286,$Z105),NA)</f>
        <v>Repex</v>
      </c>
      <c r="L105" s="150" t="str" cm="1">
        <f t="array" ref="L105">IFERROR(INDEX(Forecast_Capex_Input!I$12:I$286,$Z105),NA)</f>
        <v>N/A</v>
      </c>
      <c r="M105" s="150" t="str" cm="1">
        <f t="array" ref="M105">IFERROR(INDEX(Forecast_Capex_Input!J$12:J$286,$Z105),NA)</f>
        <v>N/A</v>
      </c>
      <c r="N105" s="150" t="str" cm="1">
        <f t="array" ref="N105">IFERROR(INDEX(Forecast_Capex_Input!K$12:K$286,$Z105),NA)</f>
        <v>TL - Transmission poles</v>
      </c>
      <c r="O105" s="150" t="str" cm="1">
        <f t="array" ref="O105">IFERROR(INDEX(Forecast_Capex_Input!L$12:L$286,$Z105),NA)</f>
        <v>TL - Safe and Reliable Network</v>
      </c>
      <c r="P105" s="150" t="str" cm="1">
        <f t="array" ref="P105">IFERROR(INDEX(Forecast_Capex_Input!M$12:M$286,$Z105),NA)</f>
        <v>N/A</v>
      </c>
      <c r="Q105" s="24" t="str" cm="1">
        <f t="array" ref="Q105">IFERROR(INDEX(Forecast_Capex_Input!N$12:N$286,$Z105),NA)</f>
        <v>No</v>
      </c>
      <c r="R105" s="190" cm="1">
        <f t="array" ref="R105">IFERROR(INDEX(Forecast_Capex_Input!O$12:O$286,$Z105),0)</f>
        <v>0</v>
      </c>
      <c r="S105" s="24" t="str" cm="1">
        <f t="array" ref="S105">IFERROR(INDEX(Forecast_Capex_Input!P$12:P$286,$Z105),0)</f>
        <v>Safety security &amp; reliability</v>
      </c>
      <c r="T105" s="150" t="str" cm="1">
        <f t="array" aca="1" ref="T105" ca="1">IFERROR(INDEX(General!$K$91:$K$110,$AC105),NA)</f>
        <v>Transmission Lines (2018 onwards)</v>
      </c>
      <c r="U105" s="43" cm="1">
        <f t="array" aca="1" ref="U105" ca="1">IFERROR(
IF($F105=General!$E$25,INDEX(Forecast_Capex_Input!S$12:S$286,$Z105),
INDEX(Forecast_Capex_Input!T$12:T$286,$Z105)),0)</f>
        <v>0</v>
      </c>
      <c r="V105" s="82" t="b">
        <f>IFERROR(INDEX(Overheads!$T$19:$T$26,MATCH($I105,Overheads!$E$19:$E$26,0)),FALSE)</f>
        <v>1</v>
      </c>
      <c r="W105" s="209" t="str" cm="1">
        <f t="array" ref="W105">IFERROR(
INDEX(Forecast_Capex_Input!CN$12:CN$286,$Z105),0)</f>
        <v>FY22</v>
      </c>
      <c r="X105" s="209">
        <f>IFERROR(
MATCH($W105,General!$L$39:$S$39,0),1)</f>
        <v>2</v>
      </c>
      <c r="Z105" s="28">
        <f>IFERROR(
IF(MATCH($C105,Forecast_Capex_Input!$CI$12:$CI$286,1)+1&gt;MAX(Forecast_Capex_Input!$C$12:$C$286),NA,
MATCH($C105,Forecast_Capex_Input!$CI$12:$CI$286,1)+1),1)</f>
        <v>45</v>
      </c>
      <c r="AA105" s="28" cm="1">
        <f t="array" aca="1" ref="AA105" ca="1">IFERROR(
IF(Z104&lt;&gt;Z105,1,
IF(COUNTIF(OFFSET(AA104,0,0,-INDEX(Forecast_Capex_Input!$CG$12:$CG$286,$Z105)),AA104)=INDEX(Forecast_Capex_Input!$CG$12:$CG$286,$Z105),AA104+1,AA104)),NA)</f>
        <v>1</v>
      </c>
      <c r="AB105" s="28" cm="1">
        <f t="array" ref="AB105">IFERROR($C105-IF($Z105=1,1,INDEX(Forecast_Capex_Input!$CI$12:$CI$286,$Z105-1))+1,NA)</f>
        <v>1</v>
      </c>
      <c r="AC105" s="28" cm="1">
        <f t="array" aca="1" ref="AC105" ca="1">IFERROR(IF(AA105=1,
INDEX(Forecast_Capex_Input!$AI$10:$BB$10,SMALL(IF(INDEX(Forecast_Capex_Input!$AI$12:$BB$286,$Z105,0)&gt;0,COLUMN(Forecast_Capex_Input!$AI$10:$BB$10)-COLUMN(Forecast_Capex_Input!$AI$12)+1),ROWS(OFFSET(AC104,0,0,-$AB105)))),
OFFSET(AC104,-INDEX(Forecast_Capex_Input!$CG$12:$CG$286,$Z105)+1,0)),NA)</f>
        <v>1</v>
      </c>
      <c r="AD105" s="28">
        <f t="shared" ca="1" si="14"/>
        <v>1</v>
      </c>
      <c r="AE105" s="82" t="b">
        <f t="shared" si="18"/>
        <v>0</v>
      </c>
      <c r="AF105" s="78" t="b">
        <v>0</v>
      </c>
      <c r="AG105" s="82" t="b">
        <f t="shared" si="15"/>
        <v>1</v>
      </c>
      <c r="AI105" s="55">
        <v>0</v>
      </c>
      <c r="AJ105" s="55">
        <v>0</v>
      </c>
      <c r="AK105" s="55">
        <v>0</v>
      </c>
      <c r="AL105" s="55">
        <v>0</v>
      </c>
      <c r="AM105" s="55">
        <v>0</v>
      </c>
      <c r="AN105" s="135">
        <v>0</v>
      </c>
      <c r="AP105" s="55">
        <v>0</v>
      </c>
      <c r="AQ105" s="55">
        <v>0</v>
      </c>
      <c r="AR105" s="55">
        <v>0</v>
      </c>
      <c r="AS105" s="55">
        <v>0</v>
      </c>
      <c r="AT105" s="55">
        <v>0</v>
      </c>
      <c r="AU105" s="135">
        <v>0</v>
      </c>
      <c r="AW105" s="55">
        <v>0</v>
      </c>
      <c r="AX105" s="55">
        <v>0</v>
      </c>
      <c r="AY105" s="55">
        <v>0</v>
      </c>
      <c r="AZ105" s="55">
        <v>0</v>
      </c>
      <c r="BA105" s="55">
        <v>0</v>
      </c>
      <c r="BB105" s="135">
        <v>0</v>
      </c>
      <c r="BD105" s="55">
        <v>0</v>
      </c>
      <c r="BE105" s="55">
        <v>0</v>
      </c>
      <c r="BF105" s="55">
        <v>0</v>
      </c>
      <c r="BG105" s="55">
        <v>0</v>
      </c>
      <c r="BH105" s="55">
        <v>0</v>
      </c>
      <c r="BI105" s="135">
        <v>0</v>
      </c>
      <c r="BK105" s="55">
        <v>0</v>
      </c>
      <c r="BL105" s="55">
        <v>0</v>
      </c>
      <c r="BM105" s="55">
        <v>0</v>
      </c>
      <c r="BN105" s="55">
        <v>0</v>
      </c>
      <c r="BO105" s="55">
        <v>0</v>
      </c>
      <c r="BP105" s="135">
        <v>0</v>
      </c>
      <c r="BR105" s="147">
        <v>0</v>
      </c>
      <c r="BS105" s="147">
        <v>0</v>
      </c>
      <c r="BT105" s="147">
        <v>0</v>
      </c>
      <c r="BU105" s="147">
        <v>0</v>
      </c>
      <c r="BV105" s="147">
        <v>0</v>
      </c>
      <c r="BX105" s="55">
        <v>0</v>
      </c>
      <c r="BY105" s="55">
        <v>0</v>
      </c>
      <c r="BZ105" s="55">
        <v>0</v>
      </c>
      <c r="CA105" s="55">
        <v>0</v>
      </c>
      <c r="CB105" s="55">
        <v>0</v>
      </c>
      <c r="CC105" s="135">
        <v>0</v>
      </c>
      <c r="CE105" s="55">
        <v>0</v>
      </c>
      <c r="CF105" s="55">
        <v>0</v>
      </c>
      <c r="CG105" s="55">
        <v>0</v>
      </c>
      <c r="CH105" s="55">
        <v>0</v>
      </c>
      <c r="CI105" s="55">
        <v>0</v>
      </c>
      <c r="CJ105" s="135">
        <v>0</v>
      </c>
      <c r="CL105" s="55">
        <v>0</v>
      </c>
      <c r="CM105" s="55">
        <v>0</v>
      </c>
      <c r="CN105" s="55">
        <v>0</v>
      </c>
      <c r="CO105" s="55">
        <v>0</v>
      </c>
      <c r="CP105" s="55">
        <v>0</v>
      </c>
      <c r="CQ105" s="135">
        <v>0</v>
      </c>
      <c r="CS105" s="67">
        <v>0</v>
      </c>
      <c r="CT105" s="67">
        <v>0</v>
      </c>
      <c r="CU105" s="67">
        <v>0</v>
      </c>
      <c r="CV105" s="67">
        <v>0</v>
      </c>
      <c r="CW105" s="67">
        <v>0</v>
      </c>
      <c r="CX105" s="135">
        <v>0</v>
      </c>
      <c r="CZ105" s="55">
        <v>0</v>
      </c>
      <c r="DA105" s="55">
        <v>0</v>
      </c>
      <c r="DB105" s="55">
        <v>0</v>
      </c>
      <c r="DC105" s="55">
        <v>0</v>
      </c>
      <c r="DD105" s="55">
        <v>0</v>
      </c>
      <c r="DE105" s="135">
        <v>0</v>
      </c>
      <c r="DG105" s="43" t="b" cm="1">
        <f t="array" aca="1" ref="DG105" ca="1">OR($G105=Forecast_Capex_Input!$BF$8:$BF$10)</f>
        <v>1</v>
      </c>
      <c r="DH105" s="43" cm="1">
        <f t="array" aca="1" ref="DH105" ca="1">IFERROR(INDEX(Forecast_Capex_Input!BG$12:BG$286,$Z105)
*(INDEX(Forecast_Capex_Input!$H$12:$H$286,$Z105)=Repex),0)
*$DG105</f>
        <v>0</v>
      </c>
      <c r="DI105" s="43" cm="1">
        <f t="array" aca="1" ref="DI105" ca="1">IFERROR(INDEX(Forecast_Capex_Input!BH$12:BH$286,$Z105)
*(INDEX(Forecast_Capex_Input!$H$12:$H$286,$Z105)=Repex),0)
*$DG105</f>
        <v>0</v>
      </c>
      <c r="DJ105" s="43" cm="1">
        <f t="array" aca="1" ref="DJ105" ca="1">IFERROR(INDEX(Forecast_Capex_Input!BI$12:BI$286,$Z105)
*(INDEX(Forecast_Capex_Input!$H$12:$H$286,$Z105)=Repex),0)
*$DG105</f>
        <v>1</v>
      </c>
      <c r="DK105" s="43" cm="1">
        <f t="array" aca="1" ref="DK105" ca="1">IFERROR(INDEX(Forecast_Capex_Input!BJ$12:BJ$286,$Z105)
*(INDEX(Forecast_Capex_Input!$H$12:$H$286,$Z105)=Repex),0)
*$DG105</f>
        <v>0</v>
      </c>
      <c r="DL105" s="43" cm="1">
        <f t="array" aca="1" ref="DL105" ca="1">IFERROR(INDEX(Forecast_Capex_Input!BK$12:BK$286,$Z105)
*(INDEX(Forecast_Capex_Input!$H$12:$H$286,$Z105)=Repex),0)
*$DG105</f>
        <v>0</v>
      </c>
      <c r="DM105" s="43" cm="1">
        <f t="array" aca="1" ref="DM105" ca="1">IFERROR(INDEX(Forecast_Capex_Input!BL$12:BL$286,$Z105)
*(INDEX(Forecast_Capex_Input!$H$12:$H$286,$Z105)=Repex),0)
*$DG105</f>
        <v>0</v>
      </c>
      <c r="DO105" s="43" t="b" cm="1">
        <f t="array" aca="1" ref="DO105" ca="1">OR($G105=Forecast_Capex_Input!$BN$8:$BN$9)</f>
        <v>0</v>
      </c>
      <c r="DP105" s="43" cm="1">
        <f t="array" aca="1" ref="DP105" ca="1">IFERROR(INDEX(Forecast_Capex_Input!BO$12:BO$286,$Z105)
*(INDEX(Forecast_Capex_Input!$H$12:$H$286,$Z105)=Repex),0)
*$DO105</f>
        <v>0</v>
      </c>
      <c r="DQ105" s="43" cm="1">
        <f t="array" aca="1" ref="DQ105" ca="1">IFERROR(INDEX(Forecast_Capex_Input!BP$12:BP$286,$Z105)
*(INDEX(Forecast_Capex_Input!$H$12:$H$286,$Z105)=Repex),0)
*$DO105</f>
        <v>0</v>
      </c>
      <c r="DR105" s="43" cm="1">
        <f t="array" aca="1" ref="DR105" ca="1">IFERROR(INDEX(Forecast_Capex_Input!BQ$12:BQ$286,$Z105)
*(INDEX(Forecast_Capex_Input!$H$12:$H$286,$Z105)=Repex),0)
*$DO105</f>
        <v>0</v>
      </c>
      <c r="DS105" s="43" cm="1">
        <f t="array" aca="1" ref="DS105" ca="1">IFERROR(INDEX(Forecast_Capex_Input!BR$12:BR$286,$Z105)
*(INDEX(Forecast_Capex_Input!$H$12:$H$286,$Z105)=Repex),0)
*$DO105</f>
        <v>0</v>
      </c>
      <c r="DT105" s="43" cm="1">
        <f t="array" aca="1" ref="DT105" ca="1">IFERROR(INDEX(Forecast_Capex_Input!BS$12:BS$286,$Z105)
*(INDEX(Forecast_Capex_Input!$H$12:$H$286,$Z105)=Repex),0)
*$DO105</f>
        <v>0</v>
      </c>
      <c r="DV105" s="43" t="b" cm="1">
        <f t="array" aca="1" ref="DV105" ca="1">OR($G105=Forecast_Capex_Input!$BU$8:$BU$10)</f>
        <v>0</v>
      </c>
      <c r="DW105" s="43" cm="1">
        <f t="array" aca="1" ref="DW105" ca="1">IFERROR(INDEX(Forecast_Capex_Input!BV$12:BV$286,$Z105)
*(INDEX(Forecast_Capex_Input!$H$12:$H$286,$Z105)=Repex),0)
*$DV105</f>
        <v>0</v>
      </c>
      <c r="DX105" s="43" cm="1">
        <f t="array" aca="1" ref="DX105" ca="1">IFERROR(INDEX(Forecast_Capex_Input!BW$12:BW$286,$Z105)
*(INDEX(Forecast_Capex_Input!$H$12:$H$286,$Z105)=Repex),0)
*$DV105</f>
        <v>0</v>
      </c>
      <c r="DY105" s="43" cm="1">
        <f t="array" aca="1" ref="DY105" ca="1">IFERROR(INDEX(Forecast_Capex_Input!BX$12:BX$286,$Z105)
*(INDEX(Forecast_Capex_Input!$H$12:$H$286,$Z105)=Repex),0)
*$DV105</f>
        <v>0</v>
      </c>
      <c r="DZ105" s="43" cm="1">
        <f t="array" aca="1" ref="DZ105" ca="1">IFERROR(INDEX(Forecast_Capex_Input!BY$12:BY$286,$Z105)
*(INDEX(Forecast_Capex_Input!$H$12:$H$286,$Z105)=Repex),0)
*$DV105</f>
        <v>0</v>
      </c>
      <c r="EA105" s="43" cm="1">
        <f t="array" aca="1" ref="EA105" ca="1">IFERROR(INDEX(Forecast_Capex_Input!BZ$12:BZ$286,$Z105)
*(INDEX(Forecast_Capex_Input!$H$12:$H$286,$Z105)=Repex),0)
*$DV105</f>
        <v>0</v>
      </c>
      <c r="EB105" s="43" cm="1">
        <f t="array" aca="1" ref="EB105" ca="1">IFERROR(INDEX(Forecast_Capex_Input!CA$12:CA$286,$Z105)
*(INDEX(Forecast_Capex_Input!$H$12:$H$286,$Z105)=Repex),0)
*$DV105</f>
        <v>0</v>
      </c>
      <c r="EC105" s="43" cm="1">
        <f t="array" aca="1" ref="EC105" ca="1">IFERROR(INDEX(Forecast_Capex_Input!CB$12:CB$286,$Z105)
*(INDEX(Forecast_Capex_Input!$H$12:$H$286,$Z105)=Repex),0)
*$DV105</f>
        <v>0</v>
      </c>
      <c r="ED105" s="43" cm="1">
        <f t="array" aca="1" ref="ED105" ca="1">IFERROR(INDEX(Forecast_Capex_Input!CC$12:CC$286,$Z105)
*(INDEX(Forecast_Capex_Input!$H$12:$H$286,$Z105)=Repex),0)
*$DV105</f>
        <v>0</v>
      </c>
      <c r="EF105" s="86" t="str">
        <f t="shared" si="16"/>
        <v>N/A</v>
      </c>
      <c r="EG105" s="28" t="str">
        <f>IFERROR(RANK(EF105,EF$11:EF$1010,0)+COUNTIF(EF$11:EF105,EF105)-1,NA)</f>
        <v>N/A</v>
      </c>
    </row>
    <row r="106" spans="3:137" x14ac:dyDescent="0.2">
      <c r="C106" s="28">
        <f t="shared" si="17"/>
        <v>96</v>
      </c>
      <c r="D106" s="9" t="str" cm="1">
        <f t="array" ref="D106">IFERROR(INDEX(Forecast_Capex_Input!$D$12:$D$286,$Z106),NA)</f>
        <v>Line 963/96P Refurbishment</v>
      </c>
      <c r="E106" s="24" t="b" cm="1">
        <f t="array" ref="E106">IF($Z106=NA,NA,INDEX(Forecast_Capex_Input!$E$12:$E$286,$Z106))</f>
        <v>0</v>
      </c>
      <c r="F106" s="9" t="str" cm="1">
        <f t="array" aca="1" ref="F106" ca="1">IFERROR(INDEX(General!$E$25:$E$26,$AA106),NA)</f>
        <v>Non-Labour</v>
      </c>
      <c r="G106" s="9" t="str" cm="1">
        <f t="array" aca="1" ref="G106" ca="1">IFERROR(INDEX(Forecast_Capex_Input!$AI$11:$BB$11,$AC106),NA)</f>
        <v>Transmission Lines</v>
      </c>
      <c r="H106" s="50" cm="1">
        <f t="array" aca="1" ref="H106" ca="1">IFERROR(INDEX(Forecast_Capex_Input!$AI$12:$BB$286,$Z106,$AC106),NA)</f>
        <v>1</v>
      </c>
      <c r="I106" s="150" t="str" cm="1">
        <f t="array" ref="I106">IFERROR(INDEX(Forecast_Capex_Input!$F$12:$F$286,$Z106),NA)</f>
        <v>Replacement Expenditure</v>
      </c>
      <c r="J106" s="150" t="str" cm="1">
        <f t="array" ref="J106">IFERROR(INDEX(Forecast_Capex_Input!G$12:G$286,$Z106),NA)</f>
        <v>Transmission Lines</v>
      </c>
      <c r="K106" s="150" t="str" cm="1">
        <f t="array" ref="K106">IFERROR(INDEX(Forecast_Capex_Input!H$12:H$286,$Z106),NA)</f>
        <v>Repex</v>
      </c>
      <c r="L106" s="150" t="str" cm="1">
        <f t="array" ref="L106">IFERROR(INDEX(Forecast_Capex_Input!I$12:I$286,$Z106),NA)</f>
        <v>N/A</v>
      </c>
      <c r="M106" s="150" t="str" cm="1">
        <f t="array" ref="M106">IFERROR(INDEX(Forecast_Capex_Input!J$12:J$286,$Z106),NA)</f>
        <v>N/A</v>
      </c>
      <c r="N106" s="150" t="str" cm="1">
        <f t="array" ref="N106">IFERROR(INDEX(Forecast_Capex_Input!K$12:K$286,$Z106),NA)</f>
        <v>TL - Transmission poles</v>
      </c>
      <c r="O106" s="150" t="str" cm="1">
        <f t="array" ref="O106">IFERROR(INDEX(Forecast_Capex_Input!L$12:L$286,$Z106),NA)</f>
        <v>TL - Safe and Reliable Network</v>
      </c>
      <c r="P106" s="150" t="str" cm="1">
        <f t="array" ref="P106">IFERROR(INDEX(Forecast_Capex_Input!M$12:M$286,$Z106),NA)</f>
        <v>N/A</v>
      </c>
      <c r="Q106" s="24" t="str" cm="1">
        <f t="array" ref="Q106">IFERROR(INDEX(Forecast_Capex_Input!N$12:N$286,$Z106),NA)</f>
        <v>No</v>
      </c>
      <c r="R106" s="190" cm="1">
        <f t="array" ref="R106">IFERROR(INDEX(Forecast_Capex_Input!O$12:O$286,$Z106),0)</f>
        <v>0</v>
      </c>
      <c r="S106" s="24" t="str" cm="1">
        <f t="array" ref="S106">IFERROR(INDEX(Forecast_Capex_Input!P$12:P$286,$Z106),0)</f>
        <v>Safety security &amp; reliability</v>
      </c>
      <c r="T106" s="150" t="str" cm="1">
        <f t="array" aca="1" ref="T106" ca="1">IFERROR(INDEX(General!$K$91:$K$110,$AC106),NA)</f>
        <v>Transmission Lines (2018 onwards)</v>
      </c>
      <c r="U106" s="43" cm="1">
        <f t="array" aca="1" ref="U106" ca="1">IFERROR(
IF($F106=General!$E$25,INDEX(Forecast_Capex_Input!S$12:S$286,$Z106),
INDEX(Forecast_Capex_Input!T$12:T$286,$Z106)),0)</f>
        <v>1</v>
      </c>
      <c r="V106" s="82" t="b">
        <f>IFERROR(INDEX(Overheads!$T$19:$T$26,MATCH($I106,Overheads!$E$19:$E$26,0)),FALSE)</f>
        <v>1</v>
      </c>
      <c r="W106" s="209" t="str" cm="1">
        <f t="array" ref="W106">IFERROR(
INDEX(Forecast_Capex_Input!CN$12:CN$286,$Z106),0)</f>
        <v>FY22</v>
      </c>
      <c r="X106" s="209">
        <f>IFERROR(
MATCH($W106,General!$L$39:$S$39,0),1)</f>
        <v>2</v>
      </c>
      <c r="Z106" s="28">
        <f>IFERROR(
IF(MATCH($C106,Forecast_Capex_Input!$CI$12:$CI$286,1)+1&gt;MAX(Forecast_Capex_Input!$C$12:$C$286),NA,
MATCH($C106,Forecast_Capex_Input!$CI$12:$CI$286,1)+1),1)</f>
        <v>45</v>
      </c>
      <c r="AA106" s="28" cm="1">
        <f t="array" aca="1" ref="AA106" ca="1">IFERROR(
IF(Z105&lt;&gt;Z106,1,
IF(COUNTIF(OFFSET(AA105,0,0,-INDEX(Forecast_Capex_Input!$CG$12:$CG$286,$Z106)),AA105)=INDEX(Forecast_Capex_Input!$CG$12:$CG$286,$Z106),AA105+1,AA105)),NA)</f>
        <v>2</v>
      </c>
      <c r="AB106" s="28" cm="1">
        <f t="array" ref="AB106">IFERROR($C106-IF($Z106=1,1,INDEX(Forecast_Capex_Input!$CI$12:$CI$286,$Z106-1))+1,NA)</f>
        <v>2</v>
      </c>
      <c r="AC106" s="28" cm="1">
        <f t="array" aca="1" ref="AC106" ca="1">IFERROR(IF(AA106=1,
INDEX(Forecast_Capex_Input!$AI$10:$BB$10,SMALL(IF(INDEX(Forecast_Capex_Input!$AI$12:$BB$286,$Z106,0)&gt;0,COLUMN(Forecast_Capex_Input!$AI$10:$BB$10)-COLUMN(Forecast_Capex_Input!$AI$12)+1),ROWS(OFFSET(AC105,0,0,-$AB106)))),
OFFSET(AC105,-INDEX(Forecast_Capex_Input!$CG$12:$CG$286,$Z106)+1,0)),NA)</f>
        <v>1</v>
      </c>
      <c r="AD106" s="28">
        <f t="shared" ca="1" si="14"/>
        <v>2</v>
      </c>
      <c r="AE106" s="82" t="b">
        <f t="shared" si="18"/>
        <v>0</v>
      </c>
      <c r="AF106" s="78" t="b">
        <v>0</v>
      </c>
      <c r="AG106" s="82" t="b">
        <f t="shared" si="15"/>
        <v>1</v>
      </c>
      <c r="AI106" s="55">
        <v>0</v>
      </c>
      <c r="AJ106" s="55">
        <v>0</v>
      </c>
      <c r="AK106" s="55">
        <v>0</v>
      </c>
      <c r="AL106" s="55">
        <v>0</v>
      </c>
      <c r="AM106" s="55">
        <v>0</v>
      </c>
      <c r="AN106" s="135">
        <v>0</v>
      </c>
      <c r="AP106" s="55">
        <v>0</v>
      </c>
      <c r="AQ106" s="55">
        <v>0</v>
      </c>
      <c r="AR106" s="55">
        <v>0</v>
      </c>
      <c r="AS106" s="55">
        <v>0</v>
      </c>
      <c r="AT106" s="55">
        <v>0</v>
      </c>
      <c r="AU106" s="135">
        <v>0</v>
      </c>
      <c r="AW106" s="55">
        <v>0</v>
      </c>
      <c r="AX106" s="55">
        <v>0</v>
      </c>
      <c r="AY106" s="55">
        <v>0</v>
      </c>
      <c r="AZ106" s="55">
        <v>0</v>
      </c>
      <c r="BA106" s="55">
        <v>0</v>
      </c>
      <c r="BB106" s="135">
        <v>0</v>
      </c>
      <c r="BD106" s="55">
        <v>0</v>
      </c>
      <c r="BE106" s="55">
        <v>0</v>
      </c>
      <c r="BF106" s="55">
        <v>0</v>
      </c>
      <c r="BG106" s="55">
        <v>0</v>
      </c>
      <c r="BH106" s="55">
        <v>0</v>
      </c>
      <c r="BI106" s="135">
        <v>0</v>
      </c>
      <c r="BK106" s="55">
        <v>0</v>
      </c>
      <c r="BL106" s="55">
        <v>0</v>
      </c>
      <c r="BM106" s="55">
        <v>0</v>
      </c>
      <c r="BN106" s="55">
        <v>0</v>
      </c>
      <c r="BO106" s="55">
        <v>0</v>
      </c>
      <c r="BP106" s="135">
        <v>0</v>
      </c>
      <c r="BR106" s="147">
        <v>0</v>
      </c>
      <c r="BS106" s="147">
        <v>0</v>
      </c>
      <c r="BT106" s="147">
        <v>0</v>
      </c>
      <c r="BU106" s="147">
        <v>0</v>
      </c>
      <c r="BV106" s="147">
        <v>0</v>
      </c>
      <c r="BX106" s="55">
        <v>0</v>
      </c>
      <c r="BY106" s="55">
        <v>0</v>
      </c>
      <c r="BZ106" s="55">
        <v>0</v>
      </c>
      <c r="CA106" s="55">
        <v>0</v>
      </c>
      <c r="CB106" s="55">
        <v>0</v>
      </c>
      <c r="CC106" s="135">
        <v>0</v>
      </c>
      <c r="CE106" s="55">
        <v>0</v>
      </c>
      <c r="CF106" s="55">
        <v>0</v>
      </c>
      <c r="CG106" s="55">
        <v>0</v>
      </c>
      <c r="CH106" s="55">
        <v>0</v>
      </c>
      <c r="CI106" s="55">
        <v>0</v>
      </c>
      <c r="CJ106" s="135">
        <v>0</v>
      </c>
      <c r="CL106" s="55">
        <v>0</v>
      </c>
      <c r="CM106" s="55">
        <v>0</v>
      </c>
      <c r="CN106" s="55">
        <v>0</v>
      </c>
      <c r="CO106" s="55">
        <v>0</v>
      </c>
      <c r="CP106" s="55">
        <v>0</v>
      </c>
      <c r="CQ106" s="135">
        <v>0</v>
      </c>
      <c r="CS106" s="67">
        <v>0</v>
      </c>
      <c r="CT106" s="67">
        <v>0</v>
      </c>
      <c r="CU106" s="67">
        <v>0</v>
      </c>
      <c r="CV106" s="67">
        <v>0</v>
      </c>
      <c r="CW106" s="67">
        <v>0</v>
      </c>
      <c r="CX106" s="135">
        <v>0</v>
      </c>
      <c r="CZ106" s="55">
        <v>0</v>
      </c>
      <c r="DA106" s="55">
        <v>0</v>
      </c>
      <c r="DB106" s="55">
        <v>0</v>
      </c>
      <c r="DC106" s="55">
        <v>0</v>
      </c>
      <c r="DD106" s="55">
        <v>0</v>
      </c>
      <c r="DE106" s="135">
        <v>0</v>
      </c>
      <c r="DG106" s="43" t="b" cm="1">
        <f t="array" aca="1" ref="DG106" ca="1">OR($G106=Forecast_Capex_Input!$BF$8:$BF$10)</f>
        <v>1</v>
      </c>
      <c r="DH106" s="43" cm="1">
        <f t="array" aca="1" ref="DH106" ca="1">IFERROR(INDEX(Forecast_Capex_Input!BG$12:BG$286,$Z106)
*(INDEX(Forecast_Capex_Input!$H$12:$H$286,$Z106)=Repex),0)
*$DG106</f>
        <v>0</v>
      </c>
      <c r="DI106" s="43" cm="1">
        <f t="array" aca="1" ref="DI106" ca="1">IFERROR(INDEX(Forecast_Capex_Input!BH$12:BH$286,$Z106)
*(INDEX(Forecast_Capex_Input!$H$12:$H$286,$Z106)=Repex),0)
*$DG106</f>
        <v>0</v>
      </c>
      <c r="DJ106" s="43" cm="1">
        <f t="array" aca="1" ref="DJ106" ca="1">IFERROR(INDEX(Forecast_Capex_Input!BI$12:BI$286,$Z106)
*(INDEX(Forecast_Capex_Input!$H$12:$H$286,$Z106)=Repex),0)
*$DG106</f>
        <v>1</v>
      </c>
      <c r="DK106" s="43" cm="1">
        <f t="array" aca="1" ref="DK106" ca="1">IFERROR(INDEX(Forecast_Capex_Input!BJ$12:BJ$286,$Z106)
*(INDEX(Forecast_Capex_Input!$H$12:$H$286,$Z106)=Repex),0)
*$DG106</f>
        <v>0</v>
      </c>
      <c r="DL106" s="43" cm="1">
        <f t="array" aca="1" ref="DL106" ca="1">IFERROR(INDEX(Forecast_Capex_Input!BK$12:BK$286,$Z106)
*(INDEX(Forecast_Capex_Input!$H$12:$H$286,$Z106)=Repex),0)
*$DG106</f>
        <v>0</v>
      </c>
      <c r="DM106" s="43" cm="1">
        <f t="array" aca="1" ref="DM106" ca="1">IFERROR(INDEX(Forecast_Capex_Input!BL$12:BL$286,$Z106)
*(INDEX(Forecast_Capex_Input!$H$12:$H$286,$Z106)=Repex),0)
*$DG106</f>
        <v>0</v>
      </c>
      <c r="DO106" s="43" t="b" cm="1">
        <f t="array" aca="1" ref="DO106" ca="1">OR($G106=Forecast_Capex_Input!$BN$8:$BN$9)</f>
        <v>0</v>
      </c>
      <c r="DP106" s="43" cm="1">
        <f t="array" aca="1" ref="DP106" ca="1">IFERROR(INDEX(Forecast_Capex_Input!BO$12:BO$286,$Z106)
*(INDEX(Forecast_Capex_Input!$H$12:$H$286,$Z106)=Repex),0)
*$DO106</f>
        <v>0</v>
      </c>
      <c r="DQ106" s="43" cm="1">
        <f t="array" aca="1" ref="DQ106" ca="1">IFERROR(INDEX(Forecast_Capex_Input!BP$12:BP$286,$Z106)
*(INDEX(Forecast_Capex_Input!$H$12:$H$286,$Z106)=Repex),0)
*$DO106</f>
        <v>0</v>
      </c>
      <c r="DR106" s="43" cm="1">
        <f t="array" aca="1" ref="DR106" ca="1">IFERROR(INDEX(Forecast_Capex_Input!BQ$12:BQ$286,$Z106)
*(INDEX(Forecast_Capex_Input!$H$12:$H$286,$Z106)=Repex),0)
*$DO106</f>
        <v>0</v>
      </c>
      <c r="DS106" s="43" cm="1">
        <f t="array" aca="1" ref="DS106" ca="1">IFERROR(INDEX(Forecast_Capex_Input!BR$12:BR$286,$Z106)
*(INDEX(Forecast_Capex_Input!$H$12:$H$286,$Z106)=Repex),0)
*$DO106</f>
        <v>0</v>
      </c>
      <c r="DT106" s="43" cm="1">
        <f t="array" aca="1" ref="DT106" ca="1">IFERROR(INDEX(Forecast_Capex_Input!BS$12:BS$286,$Z106)
*(INDEX(Forecast_Capex_Input!$H$12:$H$286,$Z106)=Repex),0)
*$DO106</f>
        <v>0</v>
      </c>
      <c r="DV106" s="43" t="b" cm="1">
        <f t="array" aca="1" ref="DV106" ca="1">OR($G106=Forecast_Capex_Input!$BU$8:$BU$10)</f>
        <v>0</v>
      </c>
      <c r="DW106" s="43" cm="1">
        <f t="array" aca="1" ref="DW106" ca="1">IFERROR(INDEX(Forecast_Capex_Input!BV$12:BV$286,$Z106)
*(INDEX(Forecast_Capex_Input!$H$12:$H$286,$Z106)=Repex),0)
*$DV106</f>
        <v>0</v>
      </c>
      <c r="DX106" s="43" cm="1">
        <f t="array" aca="1" ref="DX106" ca="1">IFERROR(INDEX(Forecast_Capex_Input!BW$12:BW$286,$Z106)
*(INDEX(Forecast_Capex_Input!$H$12:$H$286,$Z106)=Repex),0)
*$DV106</f>
        <v>0</v>
      </c>
      <c r="DY106" s="43" cm="1">
        <f t="array" aca="1" ref="DY106" ca="1">IFERROR(INDEX(Forecast_Capex_Input!BX$12:BX$286,$Z106)
*(INDEX(Forecast_Capex_Input!$H$12:$H$286,$Z106)=Repex),0)
*$DV106</f>
        <v>0</v>
      </c>
      <c r="DZ106" s="43" cm="1">
        <f t="array" aca="1" ref="DZ106" ca="1">IFERROR(INDEX(Forecast_Capex_Input!BY$12:BY$286,$Z106)
*(INDEX(Forecast_Capex_Input!$H$12:$H$286,$Z106)=Repex),0)
*$DV106</f>
        <v>0</v>
      </c>
      <c r="EA106" s="43" cm="1">
        <f t="array" aca="1" ref="EA106" ca="1">IFERROR(INDEX(Forecast_Capex_Input!BZ$12:BZ$286,$Z106)
*(INDEX(Forecast_Capex_Input!$H$12:$H$286,$Z106)=Repex),0)
*$DV106</f>
        <v>0</v>
      </c>
      <c r="EB106" s="43" cm="1">
        <f t="array" aca="1" ref="EB106" ca="1">IFERROR(INDEX(Forecast_Capex_Input!CA$12:CA$286,$Z106)
*(INDEX(Forecast_Capex_Input!$H$12:$H$286,$Z106)=Repex),0)
*$DV106</f>
        <v>0</v>
      </c>
      <c r="EC106" s="43" cm="1">
        <f t="array" aca="1" ref="EC106" ca="1">IFERROR(INDEX(Forecast_Capex_Input!CB$12:CB$286,$Z106)
*(INDEX(Forecast_Capex_Input!$H$12:$H$286,$Z106)=Repex),0)
*$DV106</f>
        <v>0</v>
      </c>
      <c r="ED106" s="43" cm="1">
        <f t="array" aca="1" ref="ED106" ca="1">IFERROR(INDEX(Forecast_Capex_Input!CC$12:CC$286,$Z106)
*(INDEX(Forecast_Capex_Input!$H$12:$H$286,$Z106)=Repex),0)
*$DV106</f>
        <v>0</v>
      </c>
      <c r="EF106" s="86" t="str">
        <f t="shared" si="16"/>
        <v>N/A</v>
      </c>
      <c r="EG106" s="28" t="str">
        <f>IFERROR(RANK(EF106,EF$11:EF$1010,0)+COUNTIF(EF$11:EF106,EF106)-1,NA)</f>
        <v>N/A</v>
      </c>
    </row>
    <row r="107" spans="3:137" x14ac:dyDescent="0.2">
      <c r="C107" s="28">
        <f t="shared" si="17"/>
        <v>97</v>
      </c>
      <c r="D107" s="9" t="str" cm="1">
        <f t="array" ref="D107">IFERROR(INDEX(Forecast_Capex_Input!$D$12:$D$286,$Z107),NA)</f>
        <v>Line 964 Refurbishment</v>
      </c>
      <c r="E107" s="24" t="b" cm="1">
        <f t="array" ref="E107">IF($Z107=NA,NA,INDEX(Forecast_Capex_Input!$E$12:$E$286,$Z107))</f>
        <v>1</v>
      </c>
      <c r="F107" s="9" t="str" cm="1">
        <f t="array" aca="1" ref="F107" ca="1">IFERROR(INDEX(General!$E$25:$E$26,$AA107),NA)</f>
        <v>Labour</v>
      </c>
      <c r="G107" s="9" t="str" cm="1">
        <f t="array" aca="1" ref="G107" ca="1">IFERROR(INDEX(Forecast_Capex_Input!$AI$11:$BB$11,$AC107),NA)</f>
        <v>Transmission Lines</v>
      </c>
      <c r="H107" s="50" cm="1">
        <f t="array" aca="1" ref="H107" ca="1">IFERROR(INDEX(Forecast_Capex_Input!$AI$12:$BB$286,$Z107,$AC107),NA)</f>
        <v>0.99999999999999989</v>
      </c>
      <c r="I107" s="150" t="str" cm="1">
        <f t="array" ref="I107">IFERROR(INDEX(Forecast_Capex_Input!$F$12:$F$286,$Z107),NA)</f>
        <v>Replacement Expenditure</v>
      </c>
      <c r="J107" s="150" t="str" cm="1">
        <f t="array" ref="J107">IFERROR(INDEX(Forecast_Capex_Input!G$12:G$286,$Z107),NA)</f>
        <v>Transmission Lines</v>
      </c>
      <c r="K107" s="150" t="str" cm="1">
        <f t="array" ref="K107">IFERROR(INDEX(Forecast_Capex_Input!H$12:H$286,$Z107),NA)</f>
        <v>Repex</v>
      </c>
      <c r="L107" s="150" t="str" cm="1">
        <f t="array" ref="L107">IFERROR(INDEX(Forecast_Capex_Input!I$12:I$286,$Z107),NA)</f>
        <v>N/A</v>
      </c>
      <c r="M107" s="150" t="str" cm="1">
        <f t="array" ref="M107">IFERROR(INDEX(Forecast_Capex_Input!J$12:J$286,$Z107),NA)</f>
        <v>N/A</v>
      </c>
      <c r="N107" s="150" t="str" cm="1">
        <f t="array" ref="N107">IFERROR(INDEX(Forecast_Capex_Input!K$12:K$286,$Z107),NA)</f>
        <v>TL - Transmission poles</v>
      </c>
      <c r="O107" s="150" t="str" cm="1">
        <f t="array" ref="O107">IFERROR(INDEX(Forecast_Capex_Input!L$12:L$286,$Z107),NA)</f>
        <v>TL - Safe and Reliable Network</v>
      </c>
      <c r="P107" s="150" t="str" cm="1">
        <f t="array" ref="P107">IFERROR(INDEX(Forecast_Capex_Input!M$12:M$286,$Z107),NA)</f>
        <v>N/A</v>
      </c>
      <c r="Q107" s="24" t="str" cm="1">
        <f t="array" ref="Q107">IFERROR(INDEX(Forecast_Capex_Input!N$12:N$286,$Z107),NA)</f>
        <v>No</v>
      </c>
      <c r="R107" s="190" cm="1">
        <f t="array" ref="R107">IFERROR(INDEX(Forecast_Capex_Input!O$12:O$286,$Z107),0)</f>
        <v>0</v>
      </c>
      <c r="S107" s="24" t="str" cm="1">
        <f t="array" ref="S107">IFERROR(INDEX(Forecast_Capex_Input!P$12:P$286,$Z107),0)</f>
        <v>Safety security &amp; reliability</v>
      </c>
      <c r="T107" s="150" t="str" cm="1">
        <f t="array" aca="1" ref="T107" ca="1">IFERROR(INDEX(General!$K$91:$K$110,$AC107),NA)</f>
        <v>Transmission Lines (2018 onwards)</v>
      </c>
      <c r="U107" s="43" cm="1">
        <f t="array" aca="1" ref="U107" ca="1">IFERROR(
IF($F107=General!$E$25,INDEX(Forecast_Capex_Input!S$12:S$286,$Z107),
INDEX(Forecast_Capex_Input!T$12:T$286,$Z107)),0)</f>
        <v>0.12795027941254911</v>
      </c>
      <c r="V107" s="82" t="b">
        <f>IFERROR(INDEX(Overheads!$T$19:$T$26,MATCH($I107,Overheads!$E$19:$E$26,0)),FALSE)</f>
        <v>1</v>
      </c>
      <c r="W107" s="209" t="str" cm="1">
        <f t="array" ref="W107">IFERROR(
INDEX(Forecast_Capex_Input!CN$12:CN$286,$Z107),0)</f>
        <v>FY22</v>
      </c>
      <c r="X107" s="209">
        <f>IFERROR(
MATCH($W107,General!$L$39:$S$39,0),1)</f>
        <v>2</v>
      </c>
      <c r="Z107" s="28">
        <f>IFERROR(
IF(MATCH($C107,Forecast_Capex_Input!$CI$12:$CI$286,1)+1&gt;MAX(Forecast_Capex_Input!$C$12:$C$286),NA,
MATCH($C107,Forecast_Capex_Input!$CI$12:$CI$286,1)+1),1)</f>
        <v>46</v>
      </c>
      <c r="AA107" s="28" cm="1">
        <f t="array" aca="1" ref="AA107" ca="1">IFERROR(
IF(Z106&lt;&gt;Z107,1,
IF(COUNTIF(OFFSET(AA106,0,0,-INDEX(Forecast_Capex_Input!$CG$12:$CG$286,$Z107)),AA106)=INDEX(Forecast_Capex_Input!$CG$12:$CG$286,$Z107),AA106+1,AA106)),NA)</f>
        <v>1</v>
      </c>
      <c r="AB107" s="28" cm="1">
        <f t="array" ref="AB107">IFERROR($C107-IF($Z107=1,1,INDEX(Forecast_Capex_Input!$CI$12:$CI$286,$Z107-1))+1,NA)</f>
        <v>1</v>
      </c>
      <c r="AC107" s="28" cm="1">
        <f t="array" aca="1" ref="AC107" ca="1">IFERROR(IF(AA107=1,
INDEX(Forecast_Capex_Input!$AI$10:$BB$10,SMALL(IF(INDEX(Forecast_Capex_Input!$AI$12:$BB$286,$Z107,0)&gt;0,COLUMN(Forecast_Capex_Input!$AI$10:$BB$10)-COLUMN(Forecast_Capex_Input!$AI$12)+1),ROWS(OFFSET(AC106,0,0,-$AB107)))),
OFFSET(AC106,-INDEX(Forecast_Capex_Input!$CG$12:$CG$286,$Z107)+1,0)),NA)</f>
        <v>1</v>
      </c>
      <c r="AD107" s="28">
        <f t="shared" ca="1" si="14"/>
        <v>1</v>
      </c>
      <c r="AE107" s="82" t="b">
        <f t="shared" si="18"/>
        <v>0</v>
      </c>
      <c r="AF107" s="78" t="b">
        <v>0</v>
      </c>
      <c r="AG107" s="82" t="b">
        <f t="shared" si="15"/>
        <v>1</v>
      </c>
      <c r="AI107" s="55">
        <v>9.0544899681626028E-3</v>
      </c>
      <c r="AJ107" s="55">
        <v>0.355095825357646</v>
      </c>
      <c r="AK107" s="55">
        <v>0</v>
      </c>
      <c r="AL107" s="55">
        <v>0</v>
      </c>
      <c r="AM107" s="55">
        <v>0</v>
      </c>
      <c r="AN107" s="135">
        <v>0.3641503153258086</v>
      </c>
      <c r="AP107" s="55">
        <v>8.7743860970926572E-3</v>
      </c>
      <c r="AQ107" s="55">
        <v>0.34861056856139994</v>
      </c>
      <c r="AR107" s="55">
        <v>0</v>
      </c>
      <c r="AS107" s="55">
        <v>0</v>
      </c>
      <c r="AT107" s="55">
        <v>0</v>
      </c>
      <c r="AU107" s="135">
        <v>0.35738495465849257</v>
      </c>
      <c r="AW107" s="55">
        <v>1.0577646054199638E-3</v>
      </c>
      <c r="AX107" s="55">
        <v>3.9387059252827109E-2</v>
      </c>
      <c r="AY107" s="55">
        <v>0</v>
      </c>
      <c r="AZ107" s="55">
        <v>0</v>
      </c>
      <c r="BA107" s="55">
        <v>0</v>
      </c>
      <c r="BB107" s="135">
        <v>4.0444823858247075E-2</v>
      </c>
      <c r="BD107" s="55">
        <v>2.0595828986267383E-4</v>
      </c>
      <c r="BE107" s="55">
        <v>7.7205373710247443E-3</v>
      </c>
      <c r="BF107" s="55">
        <v>0</v>
      </c>
      <c r="BG107" s="55">
        <v>0</v>
      </c>
      <c r="BH107" s="55">
        <v>0</v>
      </c>
      <c r="BI107" s="135">
        <v>7.9264956608874181E-3</v>
      </c>
      <c r="BK107" s="55">
        <v>1.0038108992375295E-2</v>
      </c>
      <c r="BL107" s="55">
        <v>0.39571816518525177</v>
      </c>
      <c r="BM107" s="55">
        <v>0</v>
      </c>
      <c r="BN107" s="55">
        <v>0</v>
      </c>
      <c r="BO107" s="55">
        <v>0</v>
      </c>
      <c r="BP107" s="135">
        <v>0.40575627417762705</v>
      </c>
      <c r="BR107" s="147">
        <v>0</v>
      </c>
      <c r="BS107" s="147">
        <v>1</v>
      </c>
      <c r="BT107" s="147">
        <v>0</v>
      </c>
      <c r="BU107" s="147">
        <v>0</v>
      </c>
      <c r="BV107" s="147">
        <v>0</v>
      </c>
      <c r="BX107" s="55">
        <v>0</v>
      </c>
      <c r="BY107" s="55">
        <v>0.3641503153258086</v>
      </c>
      <c r="BZ107" s="55">
        <v>0</v>
      </c>
      <c r="CA107" s="55">
        <v>0</v>
      </c>
      <c r="CB107" s="55">
        <v>0</v>
      </c>
      <c r="CC107" s="135">
        <v>0.3641503153258086</v>
      </c>
      <c r="CE107" s="55">
        <v>0</v>
      </c>
      <c r="CF107" s="55">
        <v>0.35738495465849257</v>
      </c>
      <c r="CG107" s="55">
        <v>0</v>
      </c>
      <c r="CH107" s="55">
        <v>0</v>
      </c>
      <c r="CI107" s="55">
        <v>0</v>
      </c>
      <c r="CJ107" s="135">
        <v>0.35738495465849257</v>
      </c>
      <c r="CL107" s="55">
        <v>0</v>
      </c>
      <c r="CM107" s="55">
        <v>4.0444823858247075E-2</v>
      </c>
      <c r="CN107" s="55">
        <v>0</v>
      </c>
      <c r="CO107" s="55">
        <v>0</v>
      </c>
      <c r="CP107" s="55">
        <v>0</v>
      </c>
      <c r="CQ107" s="135">
        <v>4.0444823858247075E-2</v>
      </c>
      <c r="CS107" s="67">
        <v>0</v>
      </c>
      <c r="CT107" s="67">
        <v>7.9264956608874181E-3</v>
      </c>
      <c r="CU107" s="67">
        <v>0</v>
      </c>
      <c r="CV107" s="67">
        <v>0</v>
      </c>
      <c r="CW107" s="67">
        <v>0</v>
      </c>
      <c r="CX107" s="135">
        <v>7.9264956608874181E-3</v>
      </c>
      <c r="CZ107" s="55">
        <v>0</v>
      </c>
      <c r="DA107" s="55">
        <v>0.40575627417762705</v>
      </c>
      <c r="DB107" s="55">
        <v>0</v>
      </c>
      <c r="DC107" s="55">
        <v>0</v>
      </c>
      <c r="DD107" s="55">
        <v>0</v>
      </c>
      <c r="DE107" s="135">
        <v>0.40575627417762705</v>
      </c>
      <c r="DG107" s="43" t="b" cm="1">
        <f t="array" aca="1" ref="DG107" ca="1">OR($G107=Forecast_Capex_Input!$BF$8:$BF$10)</f>
        <v>1</v>
      </c>
      <c r="DH107" s="43" cm="1">
        <f t="array" aca="1" ref="DH107" ca="1">IFERROR(INDEX(Forecast_Capex_Input!BG$12:BG$286,$Z107)
*(INDEX(Forecast_Capex_Input!$H$12:$H$286,$Z107)=Repex),0)
*$DG107</f>
        <v>0.66992151742479811</v>
      </c>
      <c r="DI107" s="43" cm="1">
        <f t="array" aca="1" ref="DI107" ca="1">IFERROR(INDEX(Forecast_Capex_Input!BH$12:BH$286,$Z107)
*(INDEX(Forecast_Capex_Input!$H$12:$H$286,$Z107)=Repex),0)
*$DG107</f>
        <v>0</v>
      </c>
      <c r="DJ107" s="43" cm="1">
        <f t="array" aca="1" ref="DJ107" ca="1">IFERROR(INDEX(Forecast_Capex_Input!BI$12:BI$286,$Z107)
*(INDEX(Forecast_Capex_Input!$H$12:$H$286,$Z107)=Repex),0)
*$DG107</f>
        <v>0.29583348407162208</v>
      </c>
      <c r="DK107" s="43" cm="1">
        <f t="array" aca="1" ref="DK107" ca="1">IFERROR(INDEX(Forecast_Capex_Input!BJ$12:BJ$286,$Z107)
*(INDEX(Forecast_Capex_Input!$H$12:$H$286,$Z107)=Repex),0)
*$DG107</f>
        <v>3.4244998503579899E-2</v>
      </c>
      <c r="DL107" s="43" cm="1">
        <f t="array" aca="1" ref="DL107" ca="1">IFERROR(INDEX(Forecast_Capex_Input!BK$12:BK$286,$Z107)
*(INDEX(Forecast_Capex_Input!$H$12:$H$286,$Z107)=Repex),0)
*$DG107</f>
        <v>0</v>
      </c>
      <c r="DM107" s="43" cm="1">
        <f t="array" aca="1" ref="DM107" ca="1">IFERROR(INDEX(Forecast_Capex_Input!BL$12:BL$286,$Z107)
*(INDEX(Forecast_Capex_Input!$H$12:$H$286,$Z107)=Repex),0)
*$DG107</f>
        <v>0</v>
      </c>
      <c r="DO107" s="43" t="b" cm="1">
        <f t="array" aca="1" ref="DO107" ca="1">OR($G107=Forecast_Capex_Input!$BN$8:$BN$9)</f>
        <v>0</v>
      </c>
      <c r="DP107" s="43" cm="1">
        <f t="array" aca="1" ref="DP107" ca="1">IFERROR(INDEX(Forecast_Capex_Input!BO$12:BO$286,$Z107)
*(INDEX(Forecast_Capex_Input!$H$12:$H$286,$Z107)=Repex),0)
*$DO107</f>
        <v>0</v>
      </c>
      <c r="DQ107" s="43" cm="1">
        <f t="array" aca="1" ref="DQ107" ca="1">IFERROR(INDEX(Forecast_Capex_Input!BP$12:BP$286,$Z107)
*(INDEX(Forecast_Capex_Input!$H$12:$H$286,$Z107)=Repex),0)
*$DO107</f>
        <v>0</v>
      </c>
      <c r="DR107" s="43" cm="1">
        <f t="array" aca="1" ref="DR107" ca="1">IFERROR(INDEX(Forecast_Capex_Input!BQ$12:BQ$286,$Z107)
*(INDEX(Forecast_Capex_Input!$H$12:$H$286,$Z107)=Repex),0)
*$DO107</f>
        <v>0</v>
      </c>
      <c r="DS107" s="43" cm="1">
        <f t="array" aca="1" ref="DS107" ca="1">IFERROR(INDEX(Forecast_Capex_Input!BR$12:BR$286,$Z107)
*(INDEX(Forecast_Capex_Input!$H$12:$H$286,$Z107)=Repex),0)
*$DO107</f>
        <v>0</v>
      </c>
      <c r="DT107" s="43" cm="1">
        <f t="array" aca="1" ref="DT107" ca="1">IFERROR(INDEX(Forecast_Capex_Input!BS$12:BS$286,$Z107)
*(INDEX(Forecast_Capex_Input!$H$12:$H$286,$Z107)=Repex),0)
*$DO107</f>
        <v>0</v>
      </c>
      <c r="DV107" s="43" t="b" cm="1">
        <f t="array" aca="1" ref="DV107" ca="1">OR($G107=Forecast_Capex_Input!$BU$8:$BU$10)</f>
        <v>0</v>
      </c>
      <c r="DW107" s="43" cm="1">
        <f t="array" aca="1" ref="DW107" ca="1">IFERROR(INDEX(Forecast_Capex_Input!BV$12:BV$286,$Z107)
*(INDEX(Forecast_Capex_Input!$H$12:$H$286,$Z107)=Repex),0)
*$DV107</f>
        <v>0</v>
      </c>
      <c r="DX107" s="43" cm="1">
        <f t="array" aca="1" ref="DX107" ca="1">IFERROR(INDEX(Forecast_Capex_Input!BW$12:BW$286,$Z107)
*(INDEX(Forecast_Capex_Input!$H$12:$H$286,$Z107)=Repex),0)
*$DV107</f>
        <v>0</v>
      </c>
      <c r="DY107" s="43" cm="1">
        <f t="array" aca="1" ref="DY107" ca="1">IFERROR(INDEX(Forecast_Capex_Input!BX$12:BX$286,$Z107)
*(INDEX(Forecast_Capex_Input!$H$12:$H$286,$Z107)=Repex),0)
*$DV107</f>
        <v>0</v>
      </c>
      <c r="DZ107" s="43" cm="1">
        <f t="array" aca="1" ref="DZ107" ca="1">IFERROR(INDEX(Forecast_Capex_Input!BY$12:BY$286,$Z107)
*(INDEX(Forecast_Capex_Input!$H$12:$H$286,$Z107)=Repex),0)
*$DV107</f>
        <v>0</v>
      </c>
      <c r="EA107" s="43" cm="1">
        <f t="array" aca="1" ref="EA107" ca="1">IFERROR(INDEX(Forecast_Capex_Input!BZ$12:BZ$286,$Z107)
*(INDEX(Forecast_Capex_Input!$H$12:$H$286,$Z107)=Repex),0)
*$DV107</f>
        <v>0</v>
      </c>
      <c r="EB107" s="43" cm="1">
        <f t="array" aca="1" ref="EB107" ca="1">IFERROR(INDEX(Forecast_Capex_Input!CA$12:CA$286,$Z107)
*(INDEX(Forecast_Capex_Input!$H$12:$H$286,$Z107)=Repex),0)
*$DV107</f>
        <v>0</v>
      </c>
      <c r="EC107" s="43" cm="1">
        <f t="array" aca="1" ref="EC107" ca="1">IFERROR(INDEX(Forecast_Capex_Input!CB$12:CB$286,$Z107)
*(INDEX(Forecast_Capex_Input!$H$12:$H$286,$Z107)=Repex),0)
*$DV107</f>
        <v>0</v>
      </c>
      <c r="ED107" s="43" cm="1">
        <f t="array" aca="1" ref="ED107" ca="1">IFERROR(INDEX(Forecast_Capex_Input!CC$12:CC$286,$Z107)
*(INDEX(Forecast_Capex_Input!$H$12:$H$286,$Z107)=Repex),0)
*$DV107</f>
        <v>0</v>
      </c>
      <c r="EF107" s="86" t="str">
        <f t="shared" si="16"/>
        <v>N/A</v>
      </c>
      <c r="EG107" s="28" t="str">
        <f>IFERROR(RANK(EF107,EF$11:EF$1010,0)+COUNTIF(EF$11:EF107,EF107)-1,NA)</f>
        <v>N/A</v>
      </c>
    </row>
    <row r="108" spans="3:137" x14ac:dyDescent="0.2">
      <c r="C108" s="28">
        <f t="shared" si="17"/>
        <v>98</v>
      </c>
      <c r="D108" s="9" t="str" cm="1">
        <f t="array" ref="D108">IFERROR(INDEX(Forecast_Capex_Input!$D$12:$D$286,$Z108),NA)</f>
        <v>Line 964 Refurbishment</v>
      </c>
      <c r="E108" s="24" t="b" cm="1">
        <f t="array" ref="E108">IF($Z108=NA,NA,INDEX(Forecast_Capex_Input!$E$12:$E$286,$Z108))</f>
        <v>1</v>
      </c>
      <c r="F108" s="9" t="str" cm="1">
        <f t="array" aca="1" ref="F108" ca="1">IFERROR(INDEX(General!$E$25:$E$26,$AA108),NA)</f>
        <v>Non-Labour</v>
      </c>
      <c r="G108" s="9" t="str" cm="1">
        <f t="array" aca="1" ref="G108" ca="1">IFERROR(INDEX(Forecast_Capex_Input!$AI$11:$BB$11,$AC108),NA)</f>
        <v>Transmission Lines</v>
      </c>
      <c r="H108" s="50" cm="1">
        <f t="array" aca="1" ref="H108" ca="1">IFERROR(INDEX(Forecast_Capex_Input!$AI$12:$BB$286,$Z108,$AC108),NA)</f>
        <v>0.99999999999999989</v>
      </c>
      <c r="I108" s="150" t="str" cm="1">
        <f t="array" ref="I108">IFERROR(INDEX(Forecast_Capex_Input!$F$12:$F$286,$Z108),NA)</f>
        <v>Replacement Expenditure</v>
      </c>
      <c r="J108" s="150" t="str" cm="1">
        <f t="array" ref="J108">IFERROR(INDEX(Forecast_Capex_Input!G$12:G$286,$Z108),NA)</f>
        <v>Transmission Lines</v>
      </c>
      <c r="K108" s="150" t="str" cm="1">
        <f t="array" ref="K108">IFERROR(INDEX(Forecast_Capex_Input!H$12:H$286,$Z108),NA)</f>
        <v>Repex</v>
      </c>
      <c r="L108" s="150" t="str" cm="1">
        <f t="array" ref="L108">IFERROR(INDEX(Forecast_Capex_Input!I$12:I$286,$Z108),NA)</f>
        <v>N/A</v>
      </c>
      <c r="M108" s="150" t="str" cm="1">
        <f t="array" ref="M108">IFERROR(INDEX(Forecast_Capex_Input!J$12:J$286,$Z108),NA)</f>
        <v>N/A</v>
      </c>
      <c r="N108" s="150" t="str" cm="1">
        <f t="array" ref="N108">IFERROR(INDEX(Forecast_Capex_Input!K$12:K$286,$Z108),NA)</f>
        <v>TL - Transmission poles</v>
      </c>
      <c r="O108" s="150" t="str" cm="1">
        <f t="array" ref="O108">IFERROR(INDEX(Forecast_Capex_Input!L$12:L$286,$Z108),NA)</f>
        <v>TL - Safe and Reliable Network</v>
      </c>
      <c r="P108" s="150" t="str" cm="1">
        <f t="array" ref="P108">IFERROR(INDEX(Forecast_Capex_Input!M$12:M$286,$Z108),NA)</f>
        <v>N/A</v>
      </c>
      <c r="Q108" s="24" t="str" cm="1">
        <f t="array" ref="Q108">IFERROR(INDEX(Forecast_Capex_Input!N$12:N$286,$Z108),NA)</f>
        <v>No</v>
      </c>
      <c r="R108" s="190" cm="1">
        <f t="array" ref="R108">IFERROR(INDEX(Forecast_Capex_Input!O$12:O$286,$Z108),0)</f>
        <v>0</v>
      </c>
      <c r="S108" s="24" t="str" cm="1">
        <f t="array" ref="S108">IFERROR(INDEX(Forecast_Capex_Input!P$12:P$286,$Z108),0)</f>
        <v>Safety security &amp; reliability</v>
      </c>
      <c r="T108" s="150" t="str" cm="1">
        <f t="array" aca="1" ref="T108" ca="1">IFERROR(INDEX(General!$K$91:$K$110,$AC108),NA)</f>
        <v>Transmission Lines (2018 onwards)</v>
      </c>
      <c r="U108" s="43" cm="1">
        <f t="array" aca="1" ref="U108" ca="1">IFERROR(
IF($F108=General!$E$25,INDEX(Forecast_Capex_Input!S$12:S$286,$Z108),
INDEX(Forecast_Capex_Input!T$12:T$286,$Z108)),0)</f>
        <v>0.87204972058745089</v>
      </c>
      <c r="V108" s="82" t="b">
        <f>IFERROR(INDEX(Overheads!$T$19:$T$26,MATCH($I108,Overheads!$E$19:$E$26,0)),FALSE)</f>
        <v>1</v>
      </c>
      <c r="W108" s="209" t="str" cm="1">
        <f t="array" ref="W108">IFERROR(
INDEX(Forecast_Capex_Input!CN$12:CN$286,$Z108),0)</f>
        <v>FY22</v>
      </c>
      <c r="X108" s="209">
        <f>IFERROR(
MATCH($W108,General!$L$39:$S$39,0),1)</f>
        <v>2</v>
      </c>
      <c r="Z108" s="28">
        <f>IFERROR(
IF(MATCH($C108,Forecast_Capex_Input!$CI$12:$CI$286,1)+1&gt;MAX(Forecast_Capex_Input!$C$12:$C$286),NA,
MATCH($C108,Forecast_Capex_Input!$CI$12:$CI$286,1)+1),1)</f>
        <v>46</v>
      </c>
      <c r="AA108" s="28" cm="1">
        <f t="array" aca="1" ref="AA108" ca="1">IFERROR(
IF(Z107&lt;&gt;Z108,1,
IF(COUNTIF(OFFSET(AA107,0,0,-INDEX(Forecast_Capex_Input!$CG$12:$CG$286,$Z108)),AA107)=INDEX(Forecast_Capex_Input!$CG$12:$CG$286,$Z108),AA107+1,AA107)),NA)</f>
        <v>2</v>
      </c>
      <c r="AB108" s="28" cm="1">
        <f t="array" ref="AB108">IFERROR($C108-IF($Z108=1,1,INDEX(Forecast_Capex_Input!$CI$12:$CI$286,$Z108-1))+1,NA)</f>
        <v>2</v>
      </c>
      <c r="AC108" s="28" cm="1">
        <f t="array" aca="1" ref="AC108" ca="1">IFERROR(IF(AA108=1,
INDEX(Forecast_Capex_Input!$AI$10:$BB$10,SMALL(IF(INDEX(Forecast_Capex_Input!$AI$12:$BB$286,$Z108,0)&gt;0,COLUMN(Forecast_Capex_Input!$AI$10:$BB$10)-COLUMN(Forecast_Capex_Input!$AI$12)+1),ROWS(OFFSET(AC107,0,0,-$AB108)))),
OFFSET(AC107,-INDEX(Forecast_Capex_Input!$CG$12:$CG$286,$Z108)+1,0)),NA)</f>
        <v>1</v>
      </c>
      <c r="AD108" s="28">
        <f t="shared" ca="1" si="14"/>
        <v>2</v>
      </c>
      <c r="AE108" s="82" t="b">
        <f t="shared" si="18"/>
        <v>0</v>
      </c>
      <c r="AF108" s="78" t="b">
        <v>0</v>
      </c>
      <c r="AG108" s="82" t="b">
        <f t="shared" si="15"/>
        <v>1</v>
      </c>
      <c r="AI108" s="55">
        <v>6.1711201281078681E-2</v>
      </c>
      <c r="AJ108" s="55">
        <v>2.4201683396600262</v>
      </c>
      <c r="AK108" s="55">
        <v>0</v>
      </c>
      <c r="AL108" s="55">
        <v>0</v>
      </c>
      <c r="AM108" s="55">
        <v>0</v>
      </c>
      <c r="AN108" s="135">
        <v>2.481879540941105</v>
      </c>
      <c r="AP108" s="55">
        <v>6.1711201281078681E-2</v>
      </c>
      <c r="AQ108" s="55">
        <v>2.4201683396600262</v>
      </c>
      <c r="AR108" s="55">
        <v>0</v>
      </c>
      <c r="AS108" s="55">
        <v>0</v>
      </c>
      <c r="AT108" s="55">
        <v>0</v>
      </c>
      <c r="AU108" s="135">
        <v>2.481879540941105</v>
      </c>
      <c r="AW108" s="55">
        <v>7.4393722535985689E-3</v>
      </c>
      <c r="AX108" s="55">
        <v>0.27343781971204528</v>
      </c>
      <c r="AY108" s="55">
        <v>0</v>
      </c>
      <c r="AZ108" s="55">
        <v>0</v>
      </c>
      <c r="BA108" s="55">
        <v>0</v>
      </c>
      <c r="BB108" s="135">
        <v>0.28087719196564387</v>
      </c>
      <c r="BD108" s="55">
        <v>1.4485268075260078E-3</v>
      </c>
      <c r="BE108" s="55">
        <v>5.3598490107809788E-2</v>
      </c>
      <c r="BF108" s="55">
        <v>0</v>
      </c>
      <c r="BG108" s="55">
        <v>0</v>
      </c>
      <c r="BH108" s="55">
        <v>0</v>
      </c>
      <c r="BI108" s="135">
        <v>5.5047016915335797E-2</v>
      </c>
      <c r="BK108" s="55">
        <v>7.0599100342203264E-2</v>
      </c>
      <c r="BL108" s="55">
        <v>2.7472046494798814</v>
      </c>
      <c r="BM108" s="55">
        <v>0</v>
      </c>
      <c r="BN108" s="55">
        <v>0</v>
      </c>
      <c r="BO108" s="55">
        <v>0</v>
      </c>
      <c r="BP108" s="135">
        <v>2.8178037498220845</v>
      </c>
      <c r="BR108" s="147">
        <v>0</v>
      </c>
      <c r="BS108" s="147">
        <v>1</v>
      </c>
      <c r="BT108" s="147">
        <v>0</v>
      </c>
      <c r="BU108" s="147">
        <v>0</v>
      </c>
      <c r="BV108" s="147">
        <v>0</v>
      </c>
      <c r="BX108" s="55">
        <v>0</v>
      </c>
      <c r="BY108" s="55">
        <v>2.481879540941105</v>
      </c>
      <c r="BZ108" s="55">
        <v>0</v>
      </c>
      <c r="CA108" s="55">
        <v>0</v>
      </c>
      <c r="CB108" s="55">
        <v>0</v>
      </c>
      <c r="CC108" s="135">
        <v>2.481879540941105</v>
      </c>
      <c r="CE108" s="55">
        <v>0</v>
      </c>
      <c r="CF108" s="55">
        <v>2.481879540941105</v>
      </c>
      <c r="CG108" s="55">
        <v>0</v>
      </c>
      <c r="CH108" s="55">
        <v>0</v>
      </c>
      <c r="CI108" s="55">
        <v>0</v>
      </c>
      <c r="CJ108" s="135">
        <v>2.481879540941105</v>
      </c>
      <c r="CL108" s="55">
        <v>0</v>
      </c>
      <c r="CM108" s="55">
        <v>0.28087719196564387</v>
      </c>
      <c r="CN108" s="55">
        <v>0</v>
      </c>
      <c r="CO108" s="55">
        <v>0</v>
      </c>
      <c r="CP108" s="55">
        <v>0</v>
      </c>
      <c r="CQ108" s="135">
        <v>0.28087719196564387</v>
      </c>
      <c r="CS108" s="67">
        <v>0</v>
      </c>
      <c r="CT108" s="67">
        <v>5.5047016915335797E-2</v>
      </c>
      <c r="CU108" s="67">
        <v>0</v>
      </c>
      <c r="CV108" s="67">
        <v>0</v>
      </c>
      <c r="CW108" s="67">
        <v>0</v>
      </c>
      <c r="CX108" s="135">
        <v>5.5047016915335797E-2</v>
      </c>
      <c r="CZ108" s="55">
        <v>0</v>
      </c>
      <c r="DA108" s="55">
        <v>2.8178037498220849</v>
      </c>
      <c r="DB108" s="55">
        <v>0</v>
      </c>
      <c r="DC108" s="55">
        <v>0</v>
      </c>
      <c r="DD108" s="55">
        <v>0</v>
      </c>
      <c r="DE108" s="135">
        <v>2.8178037498220849</v>
      </c>
      <c r="DG108" s="43" t="b" cm="1">
        <f t="array" aca="1" ref="DG108" ca="1">OR($G108=Forecast_Capex_Input!$BF$8:$BF$10)</f>
        <v>1</v>
      </c>
      <c r="DH108" s="43" cm="1">
        <f t="array" aca="1" ref="DH108" ca="1">IFERROR(INDEX(Forecast_Capex_Input!BG$12:BG$286,$Z108)
*(INDEX(Forecast_Capex_Input!$H$12:$H$286,$Z108)=Repex),0)
*$DG108</f>
        <v>0.66992151742479811</v>
      </c>
      <c r="DI108" s="43" cm="1">
        <f t="array" aca="1" ref="DI108" ca="1">IFERROR(INDEX(Forecast_Capex_Input!BH$12:BH$286,$Z108)
*(INDEX(Forecast_Capex_Input!$H$12:$H$286,$Z108)=Repex),0)
*$DG108</f>
        <v>0</v>
      </c>
      <c r="DJ108" s="43" cm="1">
        <f t="array" aca="1" ref="DJ108" ca="1">IFERROR(INDEX(Forecast_Capex_Input!BI$12:BI$286,$Z108)
*(INDEX(Forecast_Capex_Input!$H$12:$H$286,$Z108)=Repex),0)
*$DG108</f>
        <v>0.29583348407162208</v>
      </c>
      <c r="DK108" s="43" cm="1">
        <f t="array" aca="1" ref="DK108" ca="1">IFERROR(INDEX(Forecast_Capex_Input!BJ$12:BJ$286,$Z108)
*(INDEX(Forecast_Capex_Input!$H$12:$H$286,$Z108)=Repex),0)
*$DG108</f>
        <v>3.4244998503579899E-2</v>
      </c>
      <c r="DL108" s="43" cm="1">
        <f t="array" aca="1" ref="DL108" ca="1">IFERROR(INDEX(Forecast_Capex_Input!BK$12:BK$286,$Z108)
*(INDEX(Forecast_Capex_Input!$H$12:$H$286,$Z108)=Repex),0)
*$DG108</f>
        <v>0</v>
      </c>
      <c r="DM108" s="43" cm="1">
        <f t="array" aca="1" ref="DM108" ca="1">IFERROR(INDEX(Forecast_Capex_Input!BL$12:BL$286,$Z108)
*(INDEX(Forecast_Capex_Input!$H$12:$H$286,$Z108)=Repex),0)
*$DG108</f>
        <v>0</v>
      </c>
      <c r="DO108" s="43" t="b" cm="1">
        <f t="array" aca="1" ref="DO108" ca="1">OR($G108=Forecast_Capex_Input!$BN$8:$BN$9)</f>
        <v>0</v>
      </c>
      <c r="DP108" s="43" cm="1">
        <f t="array" aca="1" ref="DP108" ca="1">IFERROR(INDEX(Forecast_Capex_Input!BO$12:BO$286,$Z108)
*(INDEX(Forecast_Capex_Input!$H$12:$H$286,$Z108)=Repex),0)
*$DO108</f>
        <v>0</v>
      </c>
      <c r="DQ108" s="43" cm="1">
        <f t="array" aca="1" ref="DQ108" ca="1">IFERROR(INDEX(Forecast_Capex_Input!BP$12:BP$286,$Z108)
*(INDEX(Forecast_Capex_Input!$H$12:$H$286,$Z108)=Repex),0)
*$DO108</f>
        <v>0</v>
      </c>
      <c r="DR108" s="43" cm="1">
        <f t="array" aca="1" ref="DR108" ca="1">IFERROR(INDEX(Forecast_Capex_Input!BQ$12:BQ$286,$Z108)
*(INDEX(Forecast_Capex_Input!$H$12:$H$286,$Z108)=Repex),0)
*$DO108</f>
        <v>0</v>
      </c>
      <c r="DS108" s="43" cm="1">
        <f t="array" aca="1" ref="DS108" ca="1">IFERROR(INDEX(Forecast_Capex_Input!BR$12:BR$286,$Z108)
*(INDEX(Forecast_Capex_Input!$H$12:$H$286,$Z108)=Repex),0)
*$DO108</f>
        <v>0</v>
      </c>
      <c r="DT108" s="43" cm="1">
        <f t="array" aca="1" ref="DT108" ca="1">IFERROR(INDEX(Forecast_Capex_Input!BS$12:BS$286,$Z108)
*(INDEX(Forecast_Capex_Input!$H$12:$H$286,$Z108)=Repex),0)
*$DO108</f>
        <v>0</v>
      </c>
      <c r="DV108" s="43" t="b" cm="1">
        <f t="array" aca="1" ref="DV108" ca="1">OR($G108=Forecast_Capex_Input!$BU$8:$BU$10)</f>
        <v>0</v>
      </c>
      <c r="DW108" s="43" cm="1">
        <f t="array" aca="1" ref="DW108" ca="1">IFERROR(INDEX(Forecast_Capex_Input!BV$12:BV$286,$Z108)
*(INDEX(Forecast_Capex_Input!$H$12:$H$286,$Z108)=Repex),0)
*$DV108</f>
        <v>0</v>
      </c>
      <c r="DX108" s="43" cm="1">
        <f t="array" aca="1" ref="DX108" ca="1">IFERROR(INDEX(Forecast_Capex_Input!BW$12:BW$286,$Z108)
*(INDEX(Forecast_Capex_Input!$H$12:$H$286,$Z108)=Repex),0)
*$DV108</f>
        <v>0</v>
      </c>
      <c r="DY108" s="43" cm="1">
        <f t="array" aca="1" ref="DY108" ca="1">IFERROR(INDEX(Forecast_Capex_Input!BX$12:BX$286,$Z108)
*(INDEX(Forecast_Capex_Input!$H$12:$H$286,$Z108)=Repex),0)
*$DV108</f>
        <v>0</v>
      </c>
      <c r="DZ108" s="43" cm="1">
        <f t="array" aca="1" ref="DZ108" ca="1">IFERROR(INDEX(Forecast_Capex_Input!BY$12:BY$286,$Z108)
*(INDEX(Forecast_Capex_Input!$H$12:$H$286,$Z108)=Repex),0)
*$DV108</f>
        <v>0</v>
      </c>
      <c r="EA108" s="43" cm="1">
        <f t="array" aca="1" ref="EA108" ca="1">IFERROR(INDEX(Forecast_Capex_Input!BZ$12:BZ$286,$Z108)
*(INDEX(Forecast_Capex_Input!$H$12:$H$286,$Z108)=Repex),0)
*$DV108</f>
        <v>0</v>
      </c>
      <c r="EB108" s="43" cm="1">
        <f t="array" aca="1" ref="EB108" ca="1">IFERROR(INDEX(Forecast_Capex_Input!CA$12:CA$286,$Z108)
*(INDEX(Forecast_Capex_Input!$H$12:$H$286,$Z108)=Repex),0)
*$DV108</f>
        <v>0</v>
      </c>
      <c r="EC108" s="43" cm="1">
        <f t="array" aca="1" ref="EC108" ca="1">IFERROR(INDEX(Forecast_Capex_Input!CB$12:CB$286,$Z108)
*(INDEX(Forecast_Capex_Input!$H$12:$H$286,$Z108)=Repex),0)
*$DV108</f>
        <v>0</v>
      </c>
      <c r="ED108" s="43" cm="1">
        <f t="array" aca="1" ref="ED108" ca="1">IFERROR(INDEX(Forecast_Capex_Input!CC$12:CC$286,$Z108)
*(INDEX(Forecast_Capex_Input!$H$12:$H$286,$Z108)=Repex),0)
*$DV108</f>
        <v>0</v>
      </c>
      <c r="EF108" s="86" t="str">
        <f t="shared" si="16"/>
        <v>N/A</v>
      </c>
      <c r="EG108" s="28" t="str">
        <f>IFERROR(RANK(EF108,EF$11:EF$1010,0)+COUNTIF(EF$11:EF108,EF108)-1,NA)</f>
        <v>N/A</v>
      </c>
    </row>
    <row r="109" spans="3:137" x14ac:dyDescent="0.2">
      <c r="C109" s="28">
        <f t="shared" si="17"/>
        <v>99</v>
      </c>
      <c r="D109" s="9" t="str" cm="1">
        <f t="array" ref="D109">IFERROR(INDEX(Forecast_Capex_Input!$D$12:$D$286,$Z109),NA)</f>
        <v>Line 965 Refurbishment</v>
      </c>
      <c r="E109" s="24" t="b" cm="1">
        <f t="array" ref="E109">IF($Z109=NA,NA,INDEX(Forecast_Capex_Input!$E$12:$E$286,$Z109))</f>
        <v>0</v>
      </c>
      <c r="F109" s="9" t="str" cm="1">
        <f t="array" aca="1" ref="F109" ca="1">IFERROR(INDEX(General!$E$25:$E$26,$AA109),NA)</f>
        <v>Labour</v>
      </c>
      <c r="G109" s="9" t="str" cm="1">
        <f t="array" aca="1" ref="G109" ca="1">IFERROR(INDEX(Forecast_Capex_Input!$AI$11:$BB$11,$AC109),NA)</f>
        <v>Transmission Lines</v>
      </c>
      <c r="H109" s="50" cm="1">
        <f t="array" aca="1" ref="H109" ca="1">IFERROR(INDEX(Forecast_Capex_Input!$AI$12:$BB$286,$Z109,$AC109),NA)</f>
        <v>1</v>
      </c>
      <c r="I109" s="150" t="str" cm="1">
        <f t="array" ref="I109">IFERROR(INDEX(Forecast_Capex_Input!$F$12:$F$286,$Z109),NA)</f>
        <v>Replacement Expenditure</v>
      </c>
      <c r="J109" s="150" t="str" cm="1">
        <f t="array" ref="J109">IFERROR(INDEX(Forecast_Capex_Input!G$12:G$286,$Z109),NA)</f>
        <v>Transmission Lines</v>
      </c>
      <c r="K109" s="150" t="str" cm="1">
        <f t="array" ref="K109">IFERROR(INDEX(Forecast_Capex_Input!H$12:H$286,$Z109),NA)</f>
        <v>Repex</v>
      </c>
      <c r="L109" s="150" t="str" cm="1">
        <f t="array" ref="L109">IFERROR(INDEX(Forecast_Capex_Input!I$12:I$286,$Z109),NA)</f>
        <v>N/A</v>
      </c>
      <c r="M109" s="150" t="str" cm="1">
        <f t="array" ref="M109">IFERROR(INDEX(Forecast_Capex_Input!J$12:J$286,$Z109),NA)</f>
        <v>N/A</v>
      </c>
      <c r="N109" s="150" t="str" cm="1">
        <f t="array" ref="N109">IFERROR(INDEX(Forecast_Capex_Input!K$12:K$286,$Z109),NA)</f>
        <v>TL - Transmission poles</v>
      </c>
      <c r="O109" s="150" t="str" cm="1">
        <f t="array" ref="O109">IFERROR(INDEX(Forecast_Capex_Input!L$12:L$286,$Z109),NA)</f>
        <v>TL - Safe and Reliable Network</v>
      </c>
      <c r="P109" s="150" t="str" cm="1">
        <f t="array" ref="P109">IFERROR(INDEX(Forecast_Capex_Input!M$12:M$286,$Z109),NA)</f>
        <v>N/A</v>
      </c>
      <c r="Q109" s="24" t="str" cm="1">
        <f t="array" ref="Q109">IFERROR(INDEX(Forecast_Capex_Input!N$12:N$286,$Z109),NA)</f>
        <v>No</v>
      </c>
      <c r="R109" s="190" cm="1">
        <f t="array" ref="R109">IFERROR(INDEX(Forecast_Capex_Input!O$12:O$286,$Z109),0)</f>
        <v>0</v>
      </c>
      <c r="S109" s="24" t="str" cm="1">
        <f t="array" ref="S109">IFERROR(INDEX(Forecast_Capex_Input!P$12:P$286,$Z109),0)</f>
        <v>Safety security &amp; reliability</v>
      </c>
      <c r="T109" s="150" t="str" cm="1">
        <f t="array" aca="1" ref="T109" ca="1">IFERROR(INDEX(General!$K$91:$K$110,$AC109),NA)</f>
        <v>Transmission Lines (2018 onwards)</v>
      </c>
      <c r="U109" s="43" cm="1">
        <f t="array" aca="1" ref="U109" ca="1">IFERROR(
IF($F109=General!$E$25,INDEX(Forecast_Capex_Input!S$12:S$286,$Z109),
INDEX(Forecast_Capex_Input!T$12:T$286,$Z109)),0)</f>
        <v>0</v>
      </c>
      <c r="V109" s="82" t="b">
        <f>IFERROR(INDEX(Overheads!$T$19:$T$26,MATCH($I109,Overheads!$E$19:$E$26,0)),FALSE)</f>
        <v>1</v>
      </c>
      <c r="W109" s="209" t="str" cm="1">
        <f t="array" ref="W109">IFERROR(
INDEX(Forecast_Capex_Input!CN$12:CN$286,$Z109),0)</f>
        <v>FY22</v>
      </c>
      <c r="X109" s="209">
        <f>IFERROR(
MATCH($W109,General!$L$39:$S$39,0),1)</f>
        <v>2</v>
      </c>
      <c r="Z109" s="28">
        <f>IFERROR(
IF(MATCH($C109,Forecast_Capex_Input!$CI$12:$CI$286,1)+1&gt;MAX(Forecast_Capex_Input!$C$12:$C$286),NA,
MATCH($C109,Forecast_Capex_Input!$CI$12:$CI$286,1)+1),1)</f>
        <v>47</v>
      </c>
      <c r="AA109" s="28" cm="1">
        <f t="array" aca="1" ref="AA109" ca="1">IFERROR(
IF(Z108&lt;&gt;Z109,1,
IF(COUNTIF(OFFSET(AA108,0,0,-INDEX(Forecast_Capex_Input!$CG$12:$CG$286,$Z109)),AA108)=INDEX(Forecast_Capex_Input!$CG$12:$CG$286,$Z109),AA108+1,AA108)),NA)</f>
        <v>1</v>
      </c>
      <c r="AB109" s="28" cm="1">
        <f t="array" ref="AB109">IFERROR($C109-IF($Z109=1,1,INDEX(Forecast_Capex_Input!$CI$12:$CI$286,$Z109-1))+1,NA)</f>
        <v>1</v>
      </c>
      <c r="AC109" s="28" cm="1">
        <f t="array" aca="1" ref="AC109" ca="1">IFERROR(IF(AA109=1,
INDEX(Forecast_Capex_Input!$AI$10:$BB$10,SMALL(IF(INDEX(Forecast_Capex_Input!$AI$12:$BB$286,$Z109,0)&gt;0,COLUMN(Forecast_Capex_Input!$AI$10:$BB$10)-COLUMN(Forecast_Capex_Input!$AI$12)+1),ROWS(OFFSET(AC108,0,0,-$AB109)))),
OFFSET(AC108,-INDEX(Forecast_Capex_Input!$CG$12:$CG$286,$Z109)+1,0)),NA)</f>
        <v>1</v>
      </c>
      <c r="AD109" s="28">
        <f t="shared" ca="1" si="14"/>
        <v>1</v>
      </c>
      <c r="AE109" s="82" t="b">
        <f t="shared" si="18"/>
        <v>0</v>
      </c>
      <c r="AF109" s="78" t="b">
        <v>0</v>
      </c>
      <c r="AG109" s="82" t="b">
        <f t="shared" si="15"/>
        <v>1</v>
      </c>
      <c r="AI109" s="55">
        <v>0</v>
      </c>
      <c r="AJ109" s="55">
        <v>0</v>
      </c>
      <c r="AK109" s="55">
        <v>0</v>
      </c>
      <c r="AL109" s="55">
        <v>0</v>
      </c>
      <c r="AM109" s="55">
        <v>0</v>
      </c>
      <c r="AN109" s="135">
        <v>0</v>
      </c>
      <c r="AP109" s="55">
        <v>0</v>
      </c>
      <c r="AQ109" s="55">
        <v>0</v>
      </c>
      <c r="AR109" s="55">
        <v>0</v>
      </c>
      <c r="AS109" s="55">
        <v>0</v>
      </c>
      <c r="AT109" s="55">
        <v>0</v>
      </c>
      <c r="AU109" s="135">
        <v>0</v>
      </c>
      <c r="AW109" s="55">
        <v>0</v>
      </c>
      <c r="AX109" s="55">
        <v>0</v>
      </c>
      <c r="AY109" s="55">
        <v>0</v>
      </c>
      <c r="AZ109" s="55">
        <v>0</v>
      </c>
      <c r="BA109" s="55">
        <v>0</v>
      </c>
      <c r="BB109" s="135">
        <v>0</v>
      </c>
      <c r="BD109" s="55">
        <v>0</v>
      </c>
      <c r="BE109" s="55">
        <v>0</v>
      </c>
      <c r="BF109" s="55">
        <v>0</v>
      </c>
      <c r="BG109" s="55">
        <v>0</v>
      </c>
      <c r="BH109" s="55">
        <v>0</v>
      </c>
      <c r="BI109" s="135">
        <v>0</v>
      </c>
      <c r="BK109" s="55">
        <v>0</v>
      </c>
      <c r="BL109" s="55">
        <v>0</v>
      </c>
      <c r="BM109" s="55">
        <v>0</v>
      </c>
      <c r="BN109" s="55">
        <v>0</v>
      </c>
      <c r="BO109" s="55">
        <v>0</v>
      </c>
      <c r="BP109" s="135">
        <v>0</v>
      </c>
      <c r="BR109" s="147">
        <v>0</v>
      </c>
      <c r="BS109" s="147">
        <v>0</v>
      </c>
      <c r="BT109" s="147">
        <v>0</v>
      </c>
      <c r="BU109" s="147">
        <v>0</v>
      </c>
      <c r="BV109" s="147">
        <v>0</v>
      </c>
      <c r="BX109" s="55">
        <v>0</v>
      </c>
      <c r="BY109" s="55">
        <v>0</v>
      </c>
      <c r="BZ109" s="55">
        <v>0</v>
      </c>
      <c r="CA109" s="55">
        <v>0</v>
      </c>
      <c r="CB109" s="55">
        <v>0</v>
      </c>
      <c r="CC109" s="135">
        <v>0</v>
      </c>
      <c r="CE109" s="55">
        <v>0</v>
      </c>
      <c r="CF109" s="55">
        <v>0</v>
      </c>
      <c r="CG109" s="55">
        <v>0</v>
      </c>
      <c r="CH109" s="55">
        <v>0</v>
      </c>
      <c r="CI109" s="55">
        <v>0</v>
      </c>
      <c r="CJ109" s="135">
        <v>0</v>
      </c>
      <c r="CL109" s="55">
        <v>0</v>
      </c>
      <c r="CM109" s="55">
        <v>0</v>
      </c>
      <c r="CN109" s="55">
        <v>0</v>
      </c>
      <c r="CO109" s="55">
        <v>0</v>
      </c>
      <c r="CP109" s="55">
        <v>0</v>
      </c>
      <c r="CQ109" s="135">
        <v>0</v>
      </c>
      <c r="CS109" s="67">
        <v>0</v>
      </c>
      <c r="CT109" s="67">
        <v>0</v>
      </c>
      <c r="CU109" s="67">
        <v>0</v>
      </c>
      <c r="CV109" s="67">
        <v>0</v>
      </c>
      <c r="CW109" s="67">
        <v>0</v>
      </c>
      <c r="CX109" s="135">
        <v>0</v>
      </c>
      <c r="CZ109" s="55">
        <v>0</v>
      </c>
      <c r="DA109" s="55">
        <v>0</v>
      </c>
      <c r="DB109" s="55">
        <v>0</v>
      </c>
      <c r="DC109" s="55">
        <v>0</v>
      </c>
      <c r="DD109" s="55">
        <v>0</v>
      </c>
      <c r="DE109" s="135">
        <v>0</v>
      </c>
      <c r="DG109" s="43" t="b" cm="1">
        <f t="array" aca="1" ref="DG109" ca="1">OR($G109=Forecast_Capex_Input!$BF$8:$BF$10)</f>
        <v>1</v>
      </c>
      <c r="DH109" s="43" cm="1">
        <f t="array" aca="1" ref="DH109" ca="1">IFERROR(INDEX(Forecast_Capex_Input!BG$12:BG$286,$Z109)
*(INDEX(Forecast_Capex_Input!$H$12:$H$286,$Z109)=Repex),0)
*$DG109</f>
        <v>0.7</v>
      </c>
      <c r="DI109" s="43" cm="1">
        <f t="array" aca="1" ref="DI109" ca="1">IFERROR(INDEX(Forecast_Capex_Input!BH$12:BH$286,$Z109)
*(INDEX(Forecast_Capex_Input!$H$12:$H$286,$Z109)=Repex),0)
*$DG109</f>
        <v>0</v>
      </c>
      <c r="DJ109" s="43" cm="1">
        <f t="array" aca="1" ref="DJ109" ca="1">IFERROR(INDEX(Forecast_Capex_Input!BI$12:BI$286,$Z109)
*(INDEX(Forecast_Capex_Input!$H$12:$H$286,$Z109)=Repex),0)
*$DG109</f>
        <v>0.3</v>
      </c>
      <c r="DK109" s="43" cm="1">
        <f t="array" aca="1" ref="DK109" ca="1">IFERROR(INDEX(Forecast_Capex_Input!BJ$12:BJ$286,$Z109)
*(INDEX(Forecast_Capex_Input!$H$12:$H$286,$Z109)=Repex),0)
*$DG109</f>
        <v>0</v>
      </c>
      <c r="DL109" s="43" cm="1">
        <f t="array" aca="1" ref="DL109" ca="1">IFERROR(INDEX(Forecast_Capex_Input!BK$12:BK$286,$Z109)
*(INDEX(Forecast_Capex_Input!$H$12:$H$286,$Z109)=Repex),0)
*$DG109</f>
        <v>0</v>
      </c>
      <c r="DM109" s="43" cm="1">
        <f t="array" aca="1" ref="DM109" ca="1">IFERROR(INDEX(Forecast_Capex_Input!BL$12:BL$286,$Z109)
*(INDEX(Forecast_Capex_Input!$H$12:$H$286,$Z109)=Repex),0)
*$DG109</f>
        <v>0</v>
      </c>
      <c r="DO109" s="43" t="b" cm="1">
        <f t="array" aca="1" ref="DO109" ca="1">OR($G109=Forecast_Capex_Input!$BN$8:$BN$9)</f>
        <v>0</v>
      </c>
      <c r="DP109" s="43" cm="1">
        <f t="array" aca="1" ref="DP109" ca="1">IFERROR(INDEX(Forecast_Capex_Input!BO$12:BO$286,$Z109)
*(INDEX(Forecast_Capex_Input!$H$12:$H$286,$Z109)=Repex),0)
*$DO109</f>
        <v>0</v>
      </c>
      <c r="DQ109" s="43" cm="1">
        <f t="array" aca="1" ref="DQ109" ca="1">IFERROR(INDEX(Forecast_Capex_Input!BP$12:BP$286,$Z109)
*(INDEX(Forecast_Capex_Input!$H$12:$H$286,$Z109)=Repex),0)
*$DO109</f>
        <v>0</v>
      </c>
      <c r="DR109" s="43" cm="1">
        <f t="array" aca="1" ref="DR109" ca="1">IFERROR(INDEX(Forecast_Capex_Input!BQ$12:BQ$286,$Z109)
*(INDEX(Forecast_Capex_Input!$H$12:$H$286,$Z109)=Repex),0)
*$DO109</f>
        <v>0</v>
      </c>
      <c r="DS109" s="43" cm="1">
        <f t="array" aca="1" ref="DS109" ca="1">IFERROR(INDEX(Forecast_Capex_Input!BR$12:BR$286,$Z109)
*(INDEX(Forecast_Capex_Input!$H$12:$H$286,$Z109)=Repex),0)
*$DO109</f>
        <v>0</v>
      </c>
      <c r="DT109" s="43" cm="1">
        <f t="array" aca="1" ref="DT109" ca="1">IFERROR(INDEX(Forecast_Capex_Input!BS$12:BS$286,$Z109)
*(INDEX(Forecast_Capex_Input!$H$12:$H$286,$Z109)=Repex),0)
*$DO109</f>
        <v>0</v>
      </c>
      <c r="DV109" s="43" t="b" cm="1">
        <f t="array" aca="1" ref="DV109" ca="1">OR($G109=Forecast_Capex_Input!$BU$8:$BU$10)</f>
        <v>0</v>
      </c>
      <c r="DW109" s="43" cm="1">
        <f t="array" aca="1" ref="DW109" ca="1">IFERROR(INDEX(Forecast_Capex_Input!BV$12:BV$286,$Z109)
*(INDEX(Forecast_Capex_Input!$H$12:$H$286,$Z109)=Repex),0)
*$DV109</f>
        <v>0</v>
      </c>
      <c r="DX109" s="43" cm="1">
        <f t="array" aca="1" ref="DX109" ca="1">IFERROR(INDEX(Forecast_Capex_Input!BW$12:BW$286,$Z109)
*(INDEX(Forecast_Capex_Input!$H$12:$H$286,$Z109)=Repex),0)
*$DV109</f>
        <v>0</v>
      </c>
      <c r="DY109" s="43" cm="1">
        <f t="array" aca="1" ref="DY109" ca="1">IFERROR(INDEX(Forecast_Capex_Input!BX$12:BX$286,$Z109)
*(INDEX(Forecast_Capex_Input!$H$12:$H$286,$Z109)=Repex),0)
*$DV109</f>
        <v>0</v>
      </c>
      <c r="DZ109" s="43" cm="1">
        <f t="array" aca="1" ref="DZ109" ca="1">IFERROR(INDEX(Forecast_Capex_Input!BY$12:BY$286,$Z109)
*(INDEX(Forecast_Capex_Input!$H$12:$H$286,$Z109)=Repex),0)
*$DV109</f>
        <v>0</v>
      </c>
      <c r="EA109" s="43" cm="1">
        <f t="array" aca="1" ref="EA109" ca="1">IFERROR(INDEX(Forecast_Capex_Input!BZ$12:BZ$286,$Z109)
*(INDEX(Forecast_Capex_Input!$H$12:$H$286,$Z109)=Repex),0)
*$DV109</f>
        <v>0</v>
      </c>
      <c r="EB109" s="43" cm="1">
        <f t="array" aca="1" ref="EB109" ca="1">IFERROR(INDEX(Forecast_Capex_Input!CA$12:CA$286,$Z109)
*(INDEX(Forecast_Capex_Input!$H$12:$H$286,$Z109)=Repex),0)
*$DV109</f>
        <v>0</v>
      </c>
      <c r="EC109" s="43" cm="1">
        <f t="array" aca="1" ref="EC109" ca="1">IFERROR(INDEX(Forecast_Capex_Input!CB$12:CB$286,$Z109)
*(INDEX(Forecast_Capex_Input!$H$12:$H$286,$Z109)=Repex),0)
*$DV109</f>
        <v>0</v>
      </c>
      <c r="ED109" s="43" cm="1">
        <f t="array" aca="1" ref="ED109" ca="1">IFERROR(INDEX(Forecast_Capex_Input!CC$12:CC$286,$Z109)
*(INDEX(Forecast_Capex_Input!$H$12:$H$286,$Z109)=Repex),0)
*$DV109</f>
        <v>0</v>
      </c>
      <c r="EF109" s="86" t="str">
        <f t="shared" si="16"/>
        <v>N/A</v>
      </c>
      <c r="EG109" s="28" t="str">
        <f>IFERROR(RANK(EF109,EF$11:EF$1010,0)+COUNTIF(EF$11:EF109,EF109)-1,NA)</f>
        <v>N/A</v>
      </c>
    </row>
    <row r="110" spans="3:137" x14ac:dyDescent="0.2">
      <c r="C110" s="28">
        <f t="shared" si="17"/>
        <v>100</v>
      </c>
      <c r="D110" s="9" t="str" cm="1">
        <f t="array" ref="D110">IFERROR(INDEX(Forecast_Capex_Input!$D$12:$D$286,$Z110),NA)</f>
        <v>Line 965 Refurbishment</v>
      </c>
      <c r="E110" s="24" t="b" cm="1">
        <f t="array" ref="E110">IF($Z110=NA,NA,INDEX(Forecast_Capex_Input!$E$12:$E$286,$Z110))</f>
        <v>0</v>
      </c>
      <c r="F110" s="9" t="str" cm="1">
        <f t="array" aca="1" ref="F110" ca="1">IFERROR(INDEX(General!$E$25:$E$26,$AA110),NA)</f>
        <v>Non-Labour</v>
      </c>
      <c r="G110" s="9" t="str" cm="1">
        <f t="array" aca="1" ref="G110" ca="1">IFERROR(INDEX(Forecast_Capex_Input!$AI$11:$BB$11,$AC110),NA)</f>
        <v>Transmission Lines</v>
      </c>
      <c r="H110" s="50" cm="1">
        <f t="array" aca="1" ref="H110" ca="1">IFERROR(INDEX(Forecast_Capex_Input!$AI$12:$BB$286,$Z110,$AC110),NA)</f>
        <v>1</v>
      </c>
      <c r="I110" s="150" t="str" cm="1">
        <f t="array" ref="I110">IFERROR(INDEX(Forecast_Capex_Input!$F$12:$F$286,$Z110),NA)</f>
        <v>Replacement Expenditure</v>
      </c>
      <c r="J110" s="150" t="str" cm="1">
        <f t="array" ref="J110">IFERROR(INDEX(Forecast_Capex_Input!G$12:G$286,$Z110),NA)</f>
        <v>Transmission Lines</v>
      </c>
      <c r="K110" s="150" t="str" cm="1">
        <f t="array" ref="K110">IFERROR(INDEX(Forecast_Capex_Input!H$12:H$286,$Z110),NA)</f>
        <v>Repex</v>
      </c>
      <c r="L110" s="150" t="str" cm="1">
        <f t="array" ref="L110">IFERROR(INDEX(Forecast_Capex_Input!I$12:I$286,$Z110),NA)</f>
        <v>N/A</v>
      </c>
      <c r="M110" s="150" t="str" cm="1">
        <f t="array" ref="M110">IFERROR(INDEX(Forecast_Capex_Input!J$12:J$286,$Z110),NA)</f>
        <v>N/A</v>
      </c>
      <c r="N110" s="150" t="str" cm="1">
        <f t="array" ref="N110">IFERROR(INDEX(Forecast_Capex_Input!K$12:K$286,$Z110),NA)</f>
        <v>TL - Transmission poles</v>
      </c>
      <c r="O110" s="150" t="str" cm="1">
        <f t="array" ref="O110">IFERROR(INDEX(Forecast_Capex_Input!L$12:L$286,$Z110),NA)</f>
        <v>TL - Safe and Reliable Network</v>
      </c>
      <c r="P110" s="150" t="str" cm="1">
        <f t="array" ref="P110">IFERROR(INDEX(Forecast_Capex_Input!M$12:M$286,$Z110),NA)</f>
        <v>N/A</v>
      </c>
      <c r="Q110" s="24" t="str" cm="1">
        <f t="array" ref="Q110">IFERROR(INDEX(Forecast_Capex_Input!N$12:N$286,$Z110),NA)</f>
        <v>No</v>
      </c>
      <c r="R110" s="190" cm="1">
        <f t="array" ref="R110">IFERROR(INDEX(Forecast_Capex_Input!O$12:O$286,$Z110),0)</f>
        <v>0</v>
      </c>
      <c r="S110" s="24" t="str" cm="1">
        <f t="array" ref="S110">IFERROR(INDEX(Forecast_Capex_Input!P$12:P$286,$Z110),0)</f>
        <v>Safety security &amp; reliability</v>
      </c>
      <c r="T110" s="150" t="str" cm="1">
        <f t="array" aca="1" ref="T110" ca="1">IFERROR(INDEX(General!$K$91:$K$110,$AC110),NA)</f>
        <v>Transmission Lines (2018 onwards)</v>
      </c>
      <c r="U110" s="43" cm="1">
        <f t="array" aca="1" ref="U110" ca="1">IFERROR(
IF($F110=General!$E$25,INDEX(Forecast_Capex_Input!S$12:S$286,$Z110),
INDEX(Forecast_Capex_Input!T$12:T$286,$Z110)),0)</f>
        <v>1</v>
      </c>
      <c r="V110" s="82" t="b">
        <f>IFERROR(INDEX(Overheads!$T$19:$T$26,MATCH($I110,Overheads!$E$19:$E$26,0)),FALSE)</f>
        <v>1</v>
      </c>
      <c r="W110" s="209" t="str" cm="1">
        <f t="array" ref="W110">IFERROR(
INDEX(Forecast_Capex_Input!CN$12:CN$286,$Z110),0)</f>
        <v>FY22</v>
      </c>
      <c r="X110" s="209">
        <f>IFERROR(
MATCH($W110,General!$L$39:$S$39,0),1)</f>
        <v>2</v>
      </c>
      <c r="Z110" s="28">
        <f>IFERROR(
IF(MATCH($C110,Forecast_Capex_Input!$CI$12:$CI$286,1)+1&gt;MAX(Forecast_Capex_Input!$C$12:$C$286),NA,
MATCH($C110,Forecast_Capex_Input!$CI$12:$CI$286,1)+1),1)</f>
        <v>47</v>
      </c>
      <c r="AA110" s="28" cm="1">
        <f t="array" aca="1" ref="AA110" ca="1">IFERROR(
IF(Z109&lt;&gt;Z110,1,
IF(COUNTIF(OFFSET(AA109,0,0,-INDEX(Forecast_Capex_Input!$CG$12:$CG$286,$Z110)),AA109)=INDEX(Forecast_Capex_Input!$CG$12:$CG$286,$Z110),AA109+1,AA109)),NA)</f>
        <v>2</v>
      </c>
      <c r="AB110" s="28" cm="1">
        <f t="array" ref="AB110">IFERROR($C110-IF($Z110=1,1,INDEX(Forecast_Capex_Input!$CI$12:$CI$286,$Z110-1))+1,NA)</f>
        <v>2</v>
      </c>
      <c r="AC110" s="28" cm="1">
        <f t="array" aca="1" ref="AC110" ca="1">IFERROR(IF(AA110=1,
INDEX(Forecast_Capex_Input!$AI$10:$BB$10,SMALL(IF(INDEX(Forecast_Capex_Input!$AI$12:$BB$286,$Z110,0)&gt;0,COLUMN(Forecast_Capex_Input!$AI$10:$BB$10)-COLUMN(Forecast_Capex_Input!$AI$12)+1),ROWS(OFFSET(AC109,0,0,-$AB110)))),
OFFSET(AC109,-INDEX(Forecast_Capex_Input!$CG$12:$CG$286,$Z110)+1,0)),NA)</f>
        <v>1</v>
      </c>
      <c r="AD110" s="28">
        <f t="shared" ca="1" si="14"/>
        <v>2</v>
      </c>
      <c r="AE110" s="82" t="b">
        <f t="shared" si="18"/>
        <v>0</v>
      </c>
      <c r="AF110" s="78" t="b">
        <v>0</v>
      </c>
      <c r="AG110" s="82" t="b">
        <f t="shared" si="15"/>
        <v>1</v>
      </c>
      <c r="AI110" s="55">
        <v>0</v>
      </c>
      <c r="AJ110" s="55">
        <v>0</v>
      </c>
      <c r="AK110" s="55">
        <v>0</v>
      </c>
      <c r="AL110" s="55">
        <v>0</v>
      </c>
      <c r="AM110" s="55">
        <v>0</v>
      </c>
      <c r="AN110" s="135">
        <v>0</v>
      </c>
      <c r="AP110" s="55">
        <v>0</v>
      </c>
      <c r="AQ110" s="55">
        <v>0</v>
      </c>
      <c r="AR110" s="55">
        <v>0</v>
      </c>
      <c r="AS110" s="55">
        <v>0</v>
      </c>
      <c r="AT110" s="55">
        <v>0</v>
      </c>
      <c r="AU110" s="135">
        <v>0</v>
      </c>
      <c r="AW110" s="55">
        <v>0</v>
      </c>
      <c r="AX110" s="55">
        <v>0</v>
      </c>
      <c r="AY110" s="55">
        <v>0</v>
      </c>
      <c r="AZ110" s="55">
        <v>0</v>
      </c>
      <c r="BA110" s="55">
        <v>0</v>
      </c>
      <c r="BB110" s="135">
        <v>0</v>
      </c>
      <c r="BD110" s="55">
        <v>0</v>
      </c>
      <c r="BE110" s="55">
        <v>0</v>
      </c>
      <c r="BF110" s="55">
        <v>0</v>
      </c>
      <c r="BG110" s="55">
        <v>0</v>
      </c>
      <c r="BH110" s="55">
        <v>0</v>
      </c>
      <c r="BI110" s="135">
        <v>0</v>
      </c>
      <c r="BK110" s="55">
        <v>0</v>
      </c>
      <c r="BL110" s="55">
        <v>0</v>
      </c>
      <c r="BM110" s="55">
        <v>0</v>
      </c>
      <c r="BN110" s="55">
        <v>0</v>
      </c>
      <c r="BO110" s="55">
        <v>0</v>
      </c>
      <c r="BP110" s="135">
        <v>0</v>
      </c>
      <c r="BR110" s="147">
        <v>0</v>
      </c>
      <c r="BS110" s="147">
        <v>0</v>
      </c>
      <c r="BT110" s="147">
        <v>0</v>
      </c>
      <c r="BU110" s="147">
        <v>0</v>
      </c>
      <c r="BV110" s="147">
        <v>0</v>
      </c>
      <c r="BX110" s="55">
        <v>0</v>
      </c>
      <c r="BY110" s="55">
        <v>0</v>
      </c>
      <c r="BZ110" s="55">
        <v>0</v>
      </c>
      <c r="CA110" s="55">
        <v>0</v>
      </c>
      <c r="CB110" s="55">
        <v>0</v>
      </c>
      <c r="CC110" s="135">
        <v>0</v>
      </c>
      <c r="CE110" s="55">
        <v>0</v>
      </c>
      <c r="CF110" s="55">
        <v>0</v>
      </c>
      <c r="CG110" s="55">
        <v>0</v>
      </c>
      <c r="CH110" s="55">
        <v>0</v>
      </c>
      <c r="CI110" s="55">
        <v>0</v>
      </c>
      <c r="CJ110" s="135">
        <v>0</v>
      </c>
      <c r="CL110" s="55">
        <v>0</v>
      </c>
      <c r="CM110" s="55">
        <v>0</v>
      </c>
      <c r="CN110" s="55">
        <v>0</v>
      </c>
      <c r="CO110" s="55">
        <v>0</v>
      </c>
      <c r="CP110" s="55">
        <v>0</v>
      </c>
      <c r="CQ110" s="135">
        <v>0</v>
      </c>
      <c r="CS110" s="67">
        <v>0</v>
      </c>
      <c r="CT110" s="67">
        <v>0</v>
      </c>
      <c r="CU110" s="67">
        <v>0</v>
      </c>
      <c r="CV110" s="67">
        <v>0</v>
      </c>
      <c r="CW110" s="67">
        <v>0</v>
      </c>
      <c r="CX110" s="135">
        <v>0</v>
      </c>
      <c r="CZ110" s="55">
        <v>0</v>
      </c>
      <c r="DA110" s="55">
        <v>0</v>
      </c>
      <c r="DB110" s="55">
        <v>0</v>
      </c>
      <c r="DC110" s="55">
        <v>0</v>
      </c>
      <c r="DD110" s="55">
        <v>0</v>
      </c>
      <c r="DE110" s="135">
        <v>0</v>
      </c>
      <c r="DG110" s="43" t="b" cm="1">
        <f t="array" aca="1" ref="DG110" ca="1">OR($G110=Forecast_Capex_Input!$BF$8:$BF$10)</f>
        <v>1</v>
      </c>
      <c r="DH110" s="43" cm="1">
        <f t="array" aca="1" ref="DH110" ca="1">IFERROR(INDEX(Forecast_Capex_Input!BG$12:BG$286,$Z110)
*(INDEX(Forecast_Capex_Input!$H$12:$H$286,$Z110)=Repex),0)
*$DG110</f>
        <v>0.7</v>
      </c>
      <c r="DI110" s="43" cm="1">
        <f t="array" aca="1" ref="DI110" ca="1">IFERROR(INDEX(Forecast_Capex_Input!BH$12:BH$286,$Z110)
*(INDEX(Forecast_Capex_Input!$H$12:$H$286,$Z110)=Repex),0)
*$DG110</f>
        <v>0</v>
      </c>
      <c r="DJ110" s="43" cm="1">
        <f t="array" aca="1" ref="DJ110" ca="1">IFERROR(INDEX(Forecast_Capex_Input!BI$12:BI$286,$Z110)
*(INDEX(Forecast_Capex_Input!$H$12:$H$286,$Z110)=Repex),0)
*$DG110</f>
        <v>0.3</v>
      </c>
      <c r="DK110" s="43" cm="1">
        <f t="array" aca="1" ref="DK110" ca="1">IFERROR(INDEX(Forecast_Capex_Input!BJ$12:BJ$286,$Z110)
*(INDEX(Forecast_Capex_Input!$H$12:$H$286,$Z110)=Repex),0)
*$DG110</f>
        <v>0</v>
      </c>
      <c r="DL110" s="43" cm="1">
        <f t="array" aca="1" ref="DL110" ca="1">IFERROR(INDEX(Forecast_Capex_Input!BK$12:BK$286,$Z110)
*(INDEX(Forecast_Capex_Input!$H$12:$H$286,$Z110)=Repex),0)
*$DG110</f>
        <v>0</v>
      </c>
      <c r="DM110" s="43" cm="1">
        <f t="array" aca="1" ref="DM110" ca="1">IFERROR(INDEX(Forecast_Capex_Input!BL$12:BL$286,$Z110)
*(INDEX(Forecast_Capex_Input!$H$12:$H$286,$Z110)=Repex),0)
*$DG110</f>
        <v>0</v>
      </c>
      <c r="DO110" s="43" t="b" cm="1">
        <f t="array" aca="1" ref="DO110" ca="1">OR($G110=Forecast_Capex_Input!$BN$8:$BN$9)</f>
        <v>0</v>
      </c>
      <c r="DP110" s="43" cm="1">
        <f t="array" aca="1" ref="DP110" ca="1">IFERROR(INDEX(Forecast_Capex_Input!BO$12:BO$286,$Z110)
*(INDEX(Forecast_Capex_Input!$H$12:$H$286,$Z110)=Repex),0)
*$DO110</f>
        <v>0</v>
      </c>
      <c r="DQ110" s="43" cm="1">
        <f t="array" aca="1" ref="DQ110" ca="1">IFERROR(INDEX(Forecast_Capex_Input!BP$12:BP$286,$Z110)
*(INDEX(Forecast_Capex_Input!$H$12:$H$286,$Z110)=Repex),0)
*$DO110</f>
        <v>0</v>
      </c>
      <c r="DR110" s="43" cm="1">
        <f t="array" aca="1" ref="DR110" ca="1">IFERROR(INDEX(Forecast_Capex_Input!BQ$12:BQ$286,$Z110)
*(INDEX(Forecast_Capex_Input!$H$12:$H$286,$Z110)=Repex),0)
*$DO110</f>
        <v>0</v>
      </c>
      <c r="DS110" s="43" cm="1">
        <f t="array" aca="1" ref="DS110" ca="1">IFERROR(INDEX(Forecast_Capex_Input!BR$12:BR$286,$Z110)
*(INDEX(Forecast_Capex_Input!$H$12:$H$286,$Z110)=Repex),0)
*$DO110</f>
        <v>0</v>
      </c>
      <c r="DT110" s="43" cm="1">
        <f t="array" aca="1" ref="DT110" ca="1">IFERROR(INDEX(Forecast_Capex_Input!BS$12:BS$286,$Z110)
*(INDEX(Forecast_Capex_Input!$H$12:$H$286,$Z110)=Repex),0)
*$DO110</f>
        <v>0</v>
      </c>
      <c r="DV110" s="43" t="b" cm="1">
        <f t="array" aca="1" ref="DV110" ca="1">OR($G110=Forecast_Capex_Input!$BU$8:$BU$10)</f>
        <v>0</v>
      </c>
      <c r="DW110" s="43" cm="1">
        <f t="array" aca="1" ref="DW110" ca="1">IFERROR(INDEX(Forecast_Capex_Input!BV$12:BV$286,$Z110)
*(INDEX(Forecast_Capex_Input!$H$12:$H$286,$Z110)=Repex),0)
*$DV110</f>
        <v>0</v>
      </c>
      <c r="DX110" s="43" cm="1">
        <f t="array" aca="1" ref="DX110" ca="1">IFERROR(INDEX(Forecast_Capex_Input!BW$12:BW$286,$Z110)
*(INDEX(Forecast_Capex_Input!$H$12:$H$286,$Z110)=Repex),0)
*$DV110</f>
        <v>0</v>
      </c>
      <c r="DY110" s="43" cm="1">
        <f t="array" aca="1" ref="DY110" ca="1">IFERROR(INDEX(Forecast_Capex_Input!BX$12:BX$286,$Z110)
*(INDEX(Forecast_Capex_Input!$H$12:$H$286,$Z110)=Repex),0)
*$DV110</f>
        <v>0</v>
      </c>
      <c r="DZ110" s="43" cm="1">
        <f t="array" aca="1" ref="DZ110" ca="1">IFERROR(INDEX(Forecast_Capex_Input!BY$12:BY$286,$Z110)
*(INDEX(Forecast_Capex_Input!$H$12:$H$286,$Z110)=Repex),0)
*$DV110</f>
        <v>0</v>
      </c>
      <c r="EA110" s="43" cm="1">
        <f t="array" aca="1" ref="EA110" ca="1">IFERROR(INDEX(Forecast_Capex_Input!BZ$12:BZ$286,$Z110)
*(INDEX(Forecast_Capex_Input!$H$12:$H$286,$Z110)=Repex),0)
*$DV110</f>
        <v>0</v>
      </c>
      <c r="EB110" s="43" cm="1">
        <f t="array" aca="1" ref="EB110" ca="1">IFERROR(INDEX(Forecast_Capex_Input!CA$12:CA$286,$Z110)
*(INDEX(Forecast_Capex_Input!$H$12:$H$286,$Z110)=Repex),0)
*$DV110</f>
        <v>0</v>
      </c>
      <c r="EC110" s="43" cm="1">
        <f t="array" aca="1" ref="EC110" ca="1">IFERROR(INDEX(Forecast_Capex_Input!CB$12:CB$286,$Z110)
*(INDEX(Forecast_Capex_Input!$H$12:$H$286,$Z110)=Repex),0)
*$DV110</f>
        <v>0</v>
      </c>
      <c r="ED110" s="43" cm="1">
        <f t="array" aca="1" ref="ED110" ca="1">IFERROR(INDEX(Forecast_Capex_Input!CC$12:CC$286,$Z110)
*(INDEX(Forecast_Capex_Input!$H$12:$H$286,$Z110)=Repex),0)
*$DV110</f>
        <v>0</v>
      </c>
      <c r="EF110" s="86" t="str">
        <f t="shared" si="16"/>
        <v>N/A</v>
      </c>
      <c r="EG110" s="28" t="str">
        <f>IFERROR(RANK(EF110,EF$11:EF$1010,0)+COUNTIF(EF$11:EF110,EF110)-1,NA)</f>
        <v>N/A</v>
      </c>
    </row>
    <row r="111" spans="3:137" x14ac:dyDescent="0.2">
      <c r="C111" s="28">
        <f t="shared" si="17"/>
        <v>101</v>
      </c>
      <c r="D111" s="9" t="str" cm="1">
        <f t="array" ref="D111">IFERROR(INDEX(Forecast_Capex_Input!$D$12:$D$286,$Z111),NA)</f>
        <v>Line 966 Refurbishment</v>
      </c>
      <c r="E111" s="24" t="b" cm="1">
        <f t="array" ref="E111">IF($Z111=NA,NA,INDEX(Forecast_Capex_Input!$E$12:$E$286,$Z111))</f>
        <v>1</v>
      </c>
      <c r="F111" s="9" t="str" cm="1">
        <f t="array" aca="1" ref="F111" ca="1">IFERROR(INDEX(General!$E$25:$E$26,$AA111),NA)</f>
        <v>Labour</v>
      </c>
      <c r="G111" s="9" t="str" cm="1">
        <f t="array" aca="1" ref="G111" ca="1">IFERROR(INDEX(Forecast_Capex_Input!$AI$11:$BB$11,$AC111),NA)</f>
        <v>Transmission Lines</v>
      </c>
      <c r="H111" s="50" cm="1">
        <f t="array" aca="1" ref="H111" ca="1">IFERROR(INDEX(Forecast_Capex_Input!$AI$12:$BB$286,$Z111,$AC111),NA)</f>
        <v>1</v>
      </c>
      <c r="I111" s="150" t="str" cm="1">
        <f t="array" ref="I111">IFERROR(INDEX(Forecast_Capex_Input!$F$12:$F$286,$Z111),NA)</f>
        <v>Replacement Expenditure</v>
      </c>
      <c r="J111" s="150" t="str" cm="1">
        <f t="array" ref="J111">IFERROR(INDEX(Forecast_Capex_Input!G$12:G$286,$Z111),NA)</f>
        <v>Transmission Lines</v>
      </c>
      <c r="K111" s="150" t="str" cm="1">
        <f t="array" ref="K111">IFERROR(INDEX(Forecast_Capex_Input!H$12:H$286,$Z111),NA)</f>
        <v>Repex</v>
      </c>
      <c r="L111" s="150" t="str" cm="1">
        <f t="array" ref="L111">IFERROR(INDEX(Forecast_Capex_Input!I$12:I$286,$Z111),NA)</f>
        <v>N/A</v>
      </c>
      <c r="M111" s="150" t="str" cm="1">
        <f t="array" ref="M111">IFERROR(INDEX(Forecast_Capex_Input!J$12:J$286,$Z111),NA)</f>
        <v>N/A</v>
      </c>
      <c r="N111" s="150" t="str" cm="1">
        <f t="array" ref="N111">IFERROR(INDEX(Forecast_Capex_Input!K$12:K$286,$Z111),NA)</f>
        <v>TL - Transmission poles</v>
      </c>
      <c r="O111" s="150" t="str" cm="1">
        <f t="array" ref="O111">IFERROR(INDEX(Forecast_Capex_Input!L$12:L$286,$Z111),NA)</f>
        <v>TL - Safe and Reliable Network</v>
      </c>
      <c r="P111" s="150" t="str" cm="1">
        <f t="array" ref="P111">IFERROR(INDEX(Forecast_Capex_Input!M$12:M$286,$Z111),NA)</f>
        <v>N/A</v>
      </c>
      <c r="Q111" s="24" t="str" cm="1">
        <f t="array" ref="Q111">IFERROR(INDEX(Forecast_Capex_Input!N$12:N$286,$Z111),NA)</f>
        <v>No</v>
      </c>
      <c r="R111" s="190" cm="1">
        <f t="array" ref="R111">IFERROR(INDEX(Forecast_Capex_Input!O$12:O$286,$Z111),0)</f>
        <v>0</v>
      </c>
      <c r="S111" s="24" t="str" cm="1">
        <f t="array" ref="S111">IFERROR(INDEX(Forecast_Capex_Input!P$12:P$286,$Z111),0)</f>
        <v>Safety security &amp; reliability</v>
      </c>
      <c r="T111" s="150" t="str" cm="1">
        <f t="array" aca="1" ref="T111" ca="1">IFERROR(INDEX(General!$K$91:$K$110,$AC111),NA)</f>
        <v>Transmission Lines (2018 onwards)</v>
      </c>
      <c r="U111" s="43" cm="1">
        <f t="array" aca="1" ref="U111" ca="1">IFERROR(
IF($F111=General!$E$25,INDEX(Forecast_Capex_Input!S$12:S$286,$Z111),
INDEX(Forecast_Capex_Input!T$12:T$286,$Z111)),0)</f>
        <v>0.13532172153642441</v>
      </c>
      <c r="V111" s="82" t="b">
        <f>IFERROR(INDEX(Overheads!$T$19:$T$26,MATCH($I111,Overheads!$E$19:$E$26,0)),FALSE)</f>
        <v>1</v>
      </c>
      <c r="W111" s="209" t="str" cm="1">
        <f t="array" ref="W111">IFERROR(
INDEX(Forecast_Capex_Input!CN$12:CN$286,$Z111),0)</f>
        <v>FY22</v>
      </c>
      <c r="X111" s="209">
        <f>IFERROR(
MATCH($W111,General!$L$39:$S$39,0),1)</f>
        <v>2</v>
      </c>
      <c r="Z111" s="28">
        <f>IFERROR(
IF(MATCH($C111,Forecast_Capex_Input!$CI$12:$CI$286,1)+1&gt;MAX(Forecast_Capex_Input!$C$12:$C$286),NA,
MATCH($C111,Forecast_Capex_Input!$CI$12:$CI$286,1)+1),1)</f>
        <v>48</v>
      </c>
      <c r="AA111" s="28" cm="1">
        <f t="array" aca="1" ref="AA111" ca="1">IFERROR(
IF(Z110&lt;&gt;Z111,1,
IF(COUNTIF(OFFSET(AA110,0,0,-INDEX(Forecast_Capex_Input!$CG$12:$CG$286,$Z111)),AA110)=INDEX(Forecast_Capex_Input!$CG$12:$CG$286,$Z111),AA110+1,AA110)),NA)</f>
        <v>1</v>
      </c>
      <c r="AB111" s="28" cm="1">
        <f t="array" ref="AB111">IFERROR($C111-IF($Z111=1,1,INDEX(Forecast_Capex_Input!$CI$12:$CI$286,$Z111-1))+1,NA)</f>
        <v>1</v>
      </c>
      <c r="AC111" s="28" cm="1">
        <f t="array" aca="1" ref="AC111" ca="1">IFERROR(IF(AA111=1,
INDEX(Forecast_Capex_Input!$AI$10:$BB$10,SMALL(IF(INDEX(Forecast_Capex_Input!$AI$12:$BB$286,$Z111,0)&gt;0,COLUMN(Forecast_Capex_Input!$AI$10:$BB$10)-COLUMN(Forecast_Capex_Input!$AI$12)+1),ROWS(OFFSET(AC110,0,0,-$AB111)))),
OFFSET(AC110,-INDEX(Forecast_Capex_Input!$CG$12:$CG$286,$Z111)+1,0)),NA)</f>
        <v>1</v>
      </c>
      <c r="AD111" s="28">
        <f t="shared" ca="1" si="14"/>
        <v>1</v>
      </c>
      <c r="AE111" s="82" t="b">
        <f t="shared" si="18"/>
        <v>0</v>
      </c>
      <c r="AF111" s="78" t="b">
        <v>0</v>
      </c>
      <c r="AG111" s="82" t="b">
        <f t="shared" si="15"/>
        <v>1</v>
      </c>
      <c r="AI111" s="55">
        <v>3.7120680551084022E-2</v>
      </c>
      <c r="AJ111" s="55">
        <v>1.830215658590199</v>
      </c>
      <c r="AK111" s="55">
        <v>0</v>
      </c>
      <c r="AL111" s="55">
        <v>0</v>
      </c>
      <c r="AM111" s="55">
        <v>0</v>
      </c>
      <c r="AN111" s="135">
        <v>1.8673363391412829</v>
      </c>
      <c r="AP111" s="55">
        <v>3.5972339081197846E-2</v>
      </c>
      <c r="AQ111" s="55">
        <v>1.7967896994803914</v>
      </c>
      <c r="AR111" s="55">
        <v>0</v>
      </c>
      <c r="AS111" s="55">
        <v>0</v>
      </c>
      <c r="AT111" s="55">
        <v>0</v>
      </c>
      <c r="AU111" s="135">
        <v>1.8327620385615893</v>
      </c>
      <c r="AW111" s="55">
        <v>4.3365161543169528E-3</v>
      </c>
      <c r="AX111" s="55">
        <v>0.20300664621370768</v>
      </c>
      <c r="AY111" s="55">
        <v>0</v>
      </c>
      <c r="AZ111" s="55">
        <v>0</v>
      </c>
      <c r="BA111" s="55">
        <v>0</v>
      </c>
      <c r="BB111" s="135">
        <v>0.20734316236802464</v>
      </c>
      <c r="BD111" s="55">
        <v>8.4436692864229006E-4</v>
      </c>
      <c r="BE111" s="55">
        <v>3.9792775302127444E-2</v>
      </c>
      <c r="BF111" s="55">
        <v>0</v>
      </c>
      <c r="BG111" s="55">
        <v>0</v>
      </c>
      <c r="BH111" s="55">
        <v>0</v>
      </c>
      <c r="BI111" s="135">
        <v>4.0637142230769731E-2</v>
      </c>
      <c r="BK111" s="55">
        <v>4.1153222164157087E-2</v>
      </c>
      <c r="BL111" s="55">
        <v>2.0395891209962267</v>
      </c>
      <c r="BM111" s="55">
        <v>0</v>
      </c>
      <c r="BN111" s="55">
        <v>0</v>
      </c>
      <c r="BO111" s="55">
        <v>0</v>
      </c>
      <c r="BP111" s="135">
        <v>2.080742343160384</v>
      </c>
      <c r="BR111" s="147">
        <v>0</v>
      </c>
      <c r="BS111" s="147">
        <v>1</v>
      </c>
      <c r="BT111" s="147">
        <v>0</v>
      </c>
      <c r="BU111" s="147">
        <v>0</v>
      </c>
      <c r="BV111" s="147">
        <v>0</v>
      </c>
      <c r="BX111" s="55">
        <v>0</v>
      </c>
      <c r="BY111" s="55">
        <v>1.8673363391412829</v>
      </c>
      <c r="BZ111" s="55">
        <v>0</v>
      </c>
      <c r="CA111" s="55">
        <v>0</v>
      </c>
      <c r="CB111" s="55">
        <v>0</v>
      </c>
      <c r="CC111" s="135">
        <v>1.8673363391412829</v>
      </c>
      <c r="CE111" s="55">
        <v>0</v>
      </c>
      <c r="CF111" s="55">
        <v>1.8327620385615893</v>
      </c>
      <c r="CG111" s="55">
        <v>0</v>
      </c>
      <c r="CH111" s="55">
        <v>0</v>
      </c>
      <c r="CI111" s="55">
        <v>0</v>
      </c>
      <c r="CJ111" s="135">
        <v>1.8327620385615893</v>
      </c>
      <c r="CL111" s="55">
        <v>0</v>
      </c>
      <c r="CM111" s="55">
        <v>0.20734316236802464</v>
      </c>
      <c r="CN111" s="55">
        <v>0</v>
      </c>
      <c r="CO111" s="55">
        <v>0</v>
      </c>
      <c r="CP111" s="55">
        <v>0</v>
      </c>
      <c r="CQ111" s="135">
        <v>0.20734316236802464</v>
      </c>
      <c r="CS111" s="67">
        <v>0</v>
      </c>
      <c r="CT111" s="67">
        <v>4.0637142230769731E-2</v>
      </c>
      <c r="CU111" s="67">
        <v>0</v>
      </c>
      <c r="CV111" s="67">
        <v>0</v>
      </c>
      <c r="CW111" s="67">
        <v>0</v>
      </c>
      <c r="CX111" s="135">
        <v>4.0637142230769731E-2</v>
      </c>
      <c r="CZ111" s="55">
        <v>0</v>
      </c>
      <c r="DA111" s="55">
        <v>2.0807423431603835</v>
      </c>
      <c r="DB111" s="55">
        <v>0</v>
      </c>
      <c r="DC111" s="55">
        <v>0</v>
      </c>
      <c r="DD111" s="55">
        <v>0</v>
      </c>
      <c r="DE111" s="135">
        <v>2.0807423431603835</v>
      </c>
      <c r="DG111" s="43" t="b" cm="1">
        <f t="array" aca="1" ref="DG111" ca="1">OR($G111=Forecast_Capex_Input!$BF$8:$BF$10)</f>
        <v>1</v>
      </c>
      <c r="DH111" s="43" cm="1">
        <f t="array" aca="1" ref="DH111" ca="1">IFERROR(INDEX(Forecast_Capex_Input!BG$12:BG$286,$Z111)
*(INDEX(Forecast_Capex_Input!$H$12:$H$286,$Z111)=Repex),0)
*$DG111</f>
        <v>0.95983728477166341</v>
      </c>
      <c r="DI111" s="43" cm="1">
        <f t="array" aca="1" ref="DI111" ca="1">IFERROR(INDEX(Forecast_Capex_Input!BH$12:BH$286,$Z111)
*(INDEX(Forecast_Capex_Input!$H$12:$H$286,$Z111)=Repex),0)
*$DG111</f>
        <v>0</v>
      </c>
      <c r="DJ111" s="43" cm="1">
        <f t="array" aca="1" ref="DJ111" ca="1">IFERROR(INDEX(Forecast_Capex_Input!BI$12:BI$286,$Z111)
*(INDEX(Forecast_Capex_Input!$H$12:$H$286,$Z111)=Repex),0)
*$DG111</f>
        <v>8.1711157408117605E-3</v>
      </c>
      <c r="DK111" s="43" cm="1">
        <f t="array" aca="1" ref="DK111" ca="1">IFERROR(INDEX(Forecast_Capex_Input!BJ$12:BJ$286,$Z111)
*(INDEX(Forecast_Capex_Input!$H$12:$H$286,$Z111)=Repex),0)
*$DG111</f>
        <v>3.1991599487524849E-2</v>
      </c>
      <c r="DL111" s="43" cm="1">
        <f t="array" aca="1" ref="DL111" ca="1">IFERROR(INDEX(Forecast_Capex_Input!BK$12:BK$286,$Z111)
*(INDEX(Forecast_Capex_Input!$H$12:$H$286,$Z111)=Repex),0)
*$DG111</f>
        <v>0</v>
      </c>
      <c r="DM111" s="43" cm="1">
        <f t="array" aca="1" ref="DM111" ca="1">IFERROR(INDEX(Forecast_Capex_Input!BL$12:BL$286,$Z111)
*(INDEX(Forecast_Capex_Input!$H$12:$H$286,$Z111)=Repex),0)
*$DG111</f>
        <v>0</v>
      </c>
      <c r="DO111" s="43" t="b" cm="1">
        <f t="array" aca="1" ref="DO111" ca="1">OR($G111=Forecast_Capex_Input!$BN$8:$BN$9)</f>
        <v>0</v>
      </c>
      <c r="DP111" s="43" cm="1">
        <f t="array" aca="1" ref="DP111" ca="1">IFERROR(INDEX(Forecast_Capex_Input!BO$12:BO$286,$Z111)
*(INDEX(Forecast_Capex_Input!$H$12:$H$286,$Z111)=Repex),0)
*$DO111</f>
        <v>0</v>
      </c>
      <c r="DQ111" s="43" cm="1">
        <f t="array" aca="1" ref="DQ111" ca="1">IFERROR(INDEX(Forecast_Capex_Input!BP$12:BP$286,$Z111)
*(INDEX(Forecast_Capex_Input!$H$12:$H$286,$Z111)=Repex),0)
*$DO111</f>
        <v>0</v>
      </c>
      <c r="DR111" s="43" cm="1">
        <f t="array" aca="1" ref="DR111" ca="1">IFERROR(INDEX(Forecast_Capex_Input!BQ$12:BQ$286,$Z111)
*(INDEX(Forecast_Capex_Input!$H$12:$H$286,$Z111)=Repex),0)
*$DO111</f>
        <v>0</v>
      </c>
      <c r="DS111" s="43" cm="1">
        <f t="array" aca="1" ref="DS111" ca="1">IFERROR(INDEX(Forecast_Capex_Input!BR$12:BR$286,$Z111)
*(INDEX(Forecast_Capex_Input!$H$12:$H$286,$Z111)=Repex),0)
*$DO111</f>
        <v>0</v>
      </c>
      <c r="DT111" s="43" cm="1">
        <f t="array" aca="1" ref="DT111" ca="1">IFERROR(INDEX(Forecast_Capex_Input!BS$12:BS$286,$Z111)
*(INDEX(Forecast_Capex_Input!$H$12:$H$286,$Z111)=Repex),0)
*$DO111</f>
        <v>0</v>
      </c>
      <c r="DV111" s="43" t="b" cm="1">
        <f t="array" aca="1" ref="DV111" ca="1">OR($G111=Forecast_Capex_Input!$BU$8:$BU$10)</f>
        <v>0</v>
      </c>
      <c r="DW111" s="43" cm="1">
        <f t="array" aca="1" ref="DW111" ca="1">IFERROR(INDEX(Forecast_Capex_Input!BV$12:BV$286,$Z111)
*(INDEX(Forecast_Capex_Input!$H$12:$H$286,$Z111)=Repex),0)
*$DV111</f>
        <v>0</v>
      </c>
      <c r="DX111" s="43" cm="1">
        <f t="array" aca="1" ref="DX111" ca="1">IFERROR(INDEX(Forecast_Capex_Input!BW$12:BW$286,$Z111)
*(INDEX(Forecast_Capex_Input!$H$12:$H$286,$Z111)=Repex),0)
*$DV111</f>
        <v>0</v>
      </c>
      <c r="DY111" s="43" cm="1">
        <f t="array" aca="1" ref="DY111" ca="1">IFERROR(INDEX(Forecast_Capex_Input!BX$12:BX$286,$Z111)
*(INDEX(Forecast_Capex_Input!$H$12:$H$286,$Z111)=Repex),0)
*$DV111</f>
        <v>0</v>
      </c>
      <c r="DZ111" s="43" cm="1">
        <f t="array" aca="1" ref="DZ111" ca="1">IFERROR(INDEX(Forecast_Capex_Input!BY$12:BY$286,$Z111)
*(INDEX(Forecast_Capex_Input!$H$12:$H$286,$Z111)=Repex),0)
*$DV111</f>
        <v>0</v>
      </c>
      <c r="EA111" s="43" cm="1">
        <f t="array" aca="1" ref="EA111" ca="1">IFERROR(INDEX(Forecast_Capex_Input!BZ$12:BZ$286,$Z111)
*(INDEX(Forecast_Capex_Input!$H$12:$H$286,$Z111)=Repex),0)
*$DV111</f>
        <v>0</v>
      </c>
      <c r="EB111" s="43" cm="1">
        <f t="array" aca="1" ref="EB111" ca="1">IFERROR(INDEX(Forecast_Capex_Input!CA$12:CA$286,$Z111)
*(INDEX(Forecast_Capex_Input!$H$12:$H$286,$Z111)=Repex),0)
*$DV111</f>
        <v>0</v>
      </c>
      <c r="EC111" s="43" cm="1">
        <f t="array" aca="1" ref="EC111" ca="1">IFERROR(INDEX(Forecast_Capex_Input!CB$12:CB$286,$Z111)
*(INDEX(Forecast_Capex_Input!$H$12:$H$286,$Z111)=Repex),0)
*$DV111</f>
        <v>0</v>
      </c>
      <c r="ED111" s="43" cm="1">
        <f t="array" aca="1" ref="ED111" ca="1">IFERROR(INDEX(Forecast_Capex_Input!CC$12:CC$286,$Z111)
*(INDEX(Forecast_Capex_Input!$H$12:$H$286,$Z111)=Repex),0)
*$DV111</f>
        <v>0</v>
      </c>
      <c r="EF111" s="86" t="str">
        <f t="shared" si="16"/>
        <v>N/A</v>
      </c>
      <c r="EG111" s="28" t="str">
        <f>IFERROR(RANK(EF111,EF$11:EF$1010,0)+COUNTIF(EF$11:EF111,EF111)-1,NA)</f>
        <v>N/A</v>
      </c>
    </row>
    <row r="112" spans="3:137" x14ac:dyDescent="0.2">
      <c r="C112" s="28">
        <f t="shared" si="17"/>
        <v>102</v>
      </c>
      <c r="D112" s="9" t="str" cm="1">
        <f t="array" ref="D112">IFERROR(INDEX(Forecast_Capex_Input!$D$12:$D$286,$Z112),NA)</f>
        <v>Line 966 Refurbishment</v>
      </c>
      <c r="E112" s="24" t="b" cm="1">
        <f t="array" ref="E112">IF($Z112=NA,NA,INDEX(Forecast_Capex_Input!$E$12:$E$286,$Z112))</f>
        <v>1</v>
      </c>
      <c r="F112" s="9" t="str" cm="1">
        <f t="array" aca="1" ref="F112" ca="1">IFERROR(INDEX(General!$E$25:$E$26,$AA112),NA)</f>
        <v>Non-Labour</v>
      </c>
      <c r="G112" s="9" t="str" cm="1">
        <f t="array" aca="1" ref="G112" ca="1">IFERROR(INDEX(Forecast_Capex_Input!$AI$11:$BB$11,$AC112),NA)</f>
        <v>Transmission Lines</v>
      </c>
      <c r="H112" s="50" cm="1">
        <f t="array" aca="1" ref="H112" ca="1">IFERROR(INDEX(Forecast_Capex_Input!$AI$12:$BB$286,$Z112,$AC112),NA)</f>
        <v>1</v>
      </c>
      <c r="I112" s="150" t="str" cm="1">
        <f t="array" ref="I112">IFERROR(INDEX(Forecast_Capex_Input!$F$12:$F$286,$Z112),NA)</f>
        <v>Replacement Expenditure</v>
      </c>
      <c r="J112" s="150" t="str" cm="1">
        <f t="array" ref="J112">IFERROR(INDEX(Forecast_Capex_Input!G$12:G$286,$Z112),NA)</f>
        <v>Transmission Lines</v>
      </c>
      <c r="K112" s="150" t="str" cm="1">
        <f t="array" ref="K112">IFERROR(INDEX(Forecast_Capex_Input!H$12:H$286,$Z112),NA)</f>
        <v>Repex</v>
      </c>
      <c r="L112" s="150" t="str" cm="1">
        <f t="array" ref="L112">IFERROR(INDEX(Forecast_Capex_Input!I$12:I$286,$Z112),NA)</f>
        <v>N/A</v>
      </c>
      <c r="M112" s="150" t="str" cm="1">
        <f t="array" ref="M112">IFERROR(INDEX(Forecast_Capex_Input!J$12:J$286,$Z112),NA)</f>
        <v>N/A</v>
      </c>
      <c r="N112" s="150" t="str" cm="1">
        <f t="array" ref="N112">IFERROR(INDEX(Forecast_Capex_Input!K$12:K$286,$Z112),NA)</f>
        <v>TL - Transmission poles</v>
      </c>
      <c r="O112" s="150" t="str" cm="1">
        <f t="array" ref="O112">IFERROR(INDEX(Forecast_Capex_Input!L$12:L$286,$Z112),NA)</f>
        <v>TL - Safe and Reliable Network</v>
      </c>
      <c r="P112" s="150" t="str" cm="1">
        <f t="array" ref="P112">IFERROR(INDEX(Forecast_Capex_Input!M$12:M$286,$Z112),NA)</f>
        <v>N/A</v>
      </c>
      <c r="Q112" s="24" t="str" cm="1">
        <f t="array" ref="Q112">IFERROR(INDEX(Forecast_Capex_Input!N$12:N$286,$Z112),NA)</f>
        <v>No</v>
      </c>
      <c r="R112" s="190" cm="1">
        <f t="array" ref="R112">IFERROR(INDEX(Forecast_Capex_Input!O$12:O$286,$Z112),0)</f>
        <v>0</v>
      </c>
      <c r="S112" s="24" t="str" cm="1">
        <f t="array" ref="S112">IFERROR(INDEX(Forecast_Capex_Input!P$12:P$286,$Z112),0)</f>
        <v>Safety security &amp; reliability</v>
      </c>
      <c r="T112" s="150" t="str" cm="1">
        <f t="array" aca="1" ref="T112" ca="1">IFERROR(INDEX(General!$K$91:$K$110,$AC112),NA)</f>
        <v>Transmission Lines (2018 onwards)</v>
      </c>
      <c r="U112" s="43" cm="1">
        <f t="array" aca="1" ref="U112" ca="1">IFERROR(
IF($F112=General!$E$25,INDEX(Forecast_Capex_Input!S$12:S$286,$Z112),
INDEX(Forecast_Capex_Input!T$12:T$286,$Z112)),0)</f>
        <v>0.86467827846357559</v>
      </c>
      <c r="V112" s="82" t="b">
        <f>IFERROR(INDEX(Overheads!$T$19:$T$26,MATCH($I112,Overheads!$E$19:$E$26,0)),FALSE)</f>
        <v>1</v>
      </c>
      <c r="W112" s="209" t="str" cm="1">
        <f t="array" ref="W112">IFERROR(
INDEX(Forecast_Capex_Input!CN$12:CN$286,$Z112),0)</f>
        <v>FY22</v>
      </c>
      <c r="X112" s="209">
        <f>IFERROR(
MATCH($W112,General!$L$39:$S$39,0),1)</f>
        <v>2</v>
      </c>
      <c r="Z112" s="28">
        <f>IFERROR(
IF(MATCH($C112,Forecast_Capex_Input!$CI$12:$CI$286,1)+1&gt;MAX(Forecast_Capex_Input!$C$12:$C$286),NA,
MATCH($C112,Forecast_Capex_Input!$CI$12:$CI$286,1)+1),1)</f>
        <v>48</v>
      </c>
      <c r="AA112" s="28" cm="1">
        <f t="array" aca="1" ref="AA112" ca="1">IFERROR(
IF(Z111&lt;&gt;Z112,1,
IF(COUNTIF(OFFSET(AA111,0,0,-INDEX(Forecast_Capex_Input!$CG$12:$CG$286,$Z112)),AA111)=INDEX(Forecast_Capex_Input!$CG$12:$CG$286,$Z112),AA111+1,AA111)),NA)</f>
        <v>2</v>
      </c>
      <c r="AB112" s="28" cm="1">
        <f t="array" ref="AB112">IFERROR($C112-IF($Z112=1,1,INDEX(Forecast_Capex_Input!$CI$12:$CI$286,$Z112-1))+1,NA)</f>
        <v>2</v>
      </c>
      <c r="AC112" s="28" cm="1">
        <f t="array" aca="1" ref="AC112" ca="1">IFERROR(IF(AA112=1,
INDEX(Forecast_Capex_Input!$AI$10:$BB$10,SMALL(IF(INDEX(Forecast_Capex_Input!$AI$12:$BB$286,$Z112,0)&gt;0,COLUMN(Forecast_Capex_Input!$AI$10:$BB$10)-COLUMN(Forecast_Capex_Input!$AI$12)+1),ROWS(OFFSET(AC111,0,0,-$AB112)))),
OFFSET(AC111,-INDEX(Forecast_Capex_Input!$CG$12:$CG$286,$Z112)+1,0)),NA)</f>
        <v>1</v>
      </c>
      <c r="AD112" s="28">
        <f t="shared" ca="1" si="14"/>
        <v>2</v>
      </c>
      <c r="AE112" s="82" t="b">
        <f t="shared" si="18"/>
        <v>0</v>
      </c>
      <c r="AF112" s="78" t="b">
        <v>0</v>
      </c>
      <c r="AG112" s="82" t="b">
        <f t="shared" si="15"/>
        <v>1</v>
      </c>
      <c r="AI112" s="55">
        <v>0.23719359900153225</v>
      </c>
      <c r="AJ112" s="55">
        <v>11.694705823417122</v>
      </c>
      <c r="AK112" s="55">
        <v>0</v>
      </c>
      <c r="AL112" s="55">
        <v>0</v>
      </c>
      <c r="AM112" s="55">
        <v>0</v>
      </c>
      <c r="AN112" s="135">
        <v>11.931899422418654</v>
      </c>
      <c r="AP112" s="55">
        <v>0.23719359900153225</v>
      </c>
      <c r="AQ112" s="55">
        <v>11.694705823417122</v>
      </c>
      <c r="AR112" s="55">
        <v>0</v>
      </c>
      <c r="AS112" s="55">
        <v>0</v>
      </c>
      <c r="AT112" s="55">
        <v>0</v>
      </c>
      <c r="AU112" s="135">
        <v>11.931899422418654</v>
      </c>
      <c r="AW112" s="55">
        <v>2.8594022519607323E-2</v>
      </c>
      <c r="AX112" s="55">
        <v>1.3213026590448438</v>
      </c>
      <c r="AY112" s="55">
        <v>0</v>
      </c>
      <c r="AZ112" s="55">
        <v>0</v>
      </c>
      <c r="BA112" s="55">
        <v>0</v>
      </c>
      <c r="BB112" s="135">
        <v>1.3498966815644511</v>
      </c>
      <c r="BD112" s="55">
        <v>5.5675676310750948E-3</v>
      </c>
      <c r="BE112" s="55">
        <v>0.25899792345776274</v>
      </c>
      <c r="BF112" s="55">
        <v>0</v>
      </c>
      <c r="BG112" s="55">
        <v>0</v>
      </c>
      <c r="BH112" s="55">
        <v>0</v>
      </c>
      <c r="BI112" s="135">
        <v>0.26456549108883781</v>
      </c>
      <c r="BK112" s="55">
        <v>0.27135518915221463</v>
      </c>
      <c r="BL112" s="55">
        <v>13.275006405919729</v>
      </c>
      <c r="BM112" s="55">
        <v>0</v>
      </c>
      <c r="BN112" s="55">
        <v>0</v>
      </c>
      <c r="BO112" s="55">
        <v>0</v>
      </c>
      <c r="BP112" s="135">
        <v>13.546361595071945</v>
      </c>
      <c r="BR112" s="147">
        <v>0</v>
      </c>
      <c r="BS112" s="147">
        <v>1</v>
      </c>
      <c r="BT112" s="147">
        <v>0</v>
      </c>
      <c r="BU112" s="147">
        <v>0</v>
      </c>
      <c r="BV112" s="147">
        <v>0</v>
      </c>
      <c r="BX112" s="55">
        <v>0</v>
      </c>
      <c r="BY112" s="55">
        <v>11.931899422418654</v>
      </c>
      <c r="BZ112" s="55">
        <v>0</v>
      </c>
      <c r="CA112" s="55">
        <v>0</v>
      </c>
      <c r="CB112" s="55">
        <v>0</v>
      </c>
      <c r="CC112" s="135">
        <v>11.931899422418654</v>
      </c>
      <c r="CE112" s="55">
        <v>0</v>
      </c>
      <c r="CF112" s="55">
        <v>11.931899422418654</v>
      </c>
      <c r="CG112" s="55">
        <v>0</v>
      </c>
      <c r="CH112" s="55">
        <v>0</v>
      </c>
      <c r="CI112" s="55">
        <v>0</v>
      </c>
      <c r="CJ112" s="135">
        <v>11.931899422418654</v>
      </c>
      <c r="CL112" s="55">
        <v>0</v>
      </c>
      <c r="CM112" s="55">
        <v>1.3498966815644511</v>
      </c>
      <c r="CN112" s="55">
        <v>0</v>
      </c>
      <c r="CO112" s="55">
        <v>0</v>
      </c>
      <c r="CP112" s="55">
        <v>0</v>
      </c>
      <c r="CQ112" s="135">
        <v>1.3498966815644511</v>
      </c>
      <c r="CS112" s="67">
        <v>0</v>
      </c>
      <c r="CT112" s="67">
        <v>0.26456549108883781</v>
      </c>
      <c r="CU112" s="67">
        <v>0</v>
      </c>
      <c r="CV112" s="67">
        <v>0</v>
      </c>
      <c r="CW112" s="67">
        <v>0</v>
      </c>
      <c r="CX112" s="135">
        <v>0.26456549108883781</v>
      </c>
      <c r="CZ112" s="55">
        <v>0</v>
      </c>
      <c r="DA112" s="55">
        <v>13.546361595071943</v>
      </c>
      <c r="DB112" s="55">
        <v>0</v>
      </c>
      <c r="DC112" s="55">
        <v>0</v>
      </c>
      <c r="DD112" s="55">
        <v>0</v>
      </c>
      <c r="DE112" s="135">
        <v>13.546361595071943</v>
      </c>
      <c r="DG112" s="43" t="b" cm="1">
        <f t="array" aca="1" ref="DG112" ca="1">OR($G112=Forecast_Capex_Input!$BF$8:$BF$10)</f>
        <v>1</v>
      </c>
      <c r="DH112" s="43" cm="1">
        <f t="array" aca="1" ref="DH112" ca="1">IFERROR(INDEX(Forecast_Capex_Input!BG$12:BG$286,$Z112)
*(INDEX(Forecast_Capex_Input!$H$12:$H$286,$Z112)=Repex),0)
*$DG112</f>
        <v>0.95983728477166341</v>
      </c>
      <c r="DI112" s="43" cm="1">
        <f t="array" aca="1" ref="DI112" ca="1">IFERROR(INDEX(Forecast_Capex_Input!BH$12:BH$286,$Z112)
*(INDEX(Forecast_Capex_Input!$H$12:$H$286,$Z112)=Repex),0)
*$DG112</f>
        <v>0</v>
      </c>
      <c r="DJ112" s="43" cm="1">
        <f t="array" aca="1" ref="DJ112" ca="1">IFERROR(INDEX(Forecast_Capex_Input!BI$12:BI$286,$Z112)
*(INDEX(Forecast_Capex_Input!$H$12:$H$286,$Z112)=Repex),0)
*$DG112</f>
        <v>8.1711157408117605E-3</v>
      </c>
      <c r="DK112" s="43" cm="1">
        <f t="array" aca="1" ref="DK112" ca="1">IFERROR(INDEX(Forecast_Capex_Input!BJ$12:BJ$286,$Z112)
*(INDEX(Forecast_Capex_Input!$H$12:$H$286,$Z112)=Repex),0)
*$DG112</f>
        <v>3.1991599487524849E-2</v>
      </c>
      <c r="DL112" s="43" cm="1">
        <f t="array" aca="1" ref="DL112" ca="1">IFERROR(INDEX(Forecast_Capex_Input!BK$12:BK$286,$Z112)
*(INDEX(Forecast_Capex_Input!$H$12:$H$286,$Z112)=Repex),0)
*$DG112</f>
        <v>0</v>
      </c>
      <c r="DM112" s="43" cm="1">
        <f t="array" aca="1" ref="DM112" ca="1">IFERROR(INDEX(Forecast_Capex_Input!BL$12:BL$286,$Z112)
*(INDEX(Forecast_Capex_Input!$H$12:$H$286,$Z112)=Repex),0)
*$DG112</f>
        <v>0</v>
      </c>
      <c r="DO112" s="43" t="b" cm="1">
        <f t="array" aca="1" ref="DO112" ca="1">OR($G112=Forecast_Capex_Input!$BN$8:$BN$9)</f>
        <v>0</v>
      </c>
      <c r="DP112" s="43" cm="1">
        <f t="array" aca="1" ref="DP112" ca="1">IFERROR(INDEX(Forecast_Capex_Input!BO$12:BO$286,$Z112)
*(INDEX(Forecast_Capex_Input!$H$12:$H$286,$Z112)=Repex),0)
*$DO112</f>
        <v>0</v>
      </c>
      <c r="DQ112" s="43" cm="1">
        <f t="array" aca="1" ref="DQ112" ca="1">IFERROR(INDEX(Forecast_Capex_Input!BP$12:BP$286,$Z112)
*(INDEX(Forecast_Capex_Input!$H$12:$H$286,$Z112)=Repex),0)
*$DO112</f>
        <v>0</v>
      </c>
      <c r="DR112" s="43" cm="1">
        <f t="array" aca="1" ref="DR112" ca="1">IFERROR(INDEX(Forecast_Capex_Input!BQ$12:BQ$286,$Z112)
*(INDEX(Forecast_Capex_Input!$H$12:$H$286,$Z112)=Repex),0)
*$DO112</f>
        <v>0</v>
      </c>
      <c r="DS112" s="43" cm="1">
        <f t="array" aca="1" ref="DS112" ca="1">IFERROR(INDEX(Forecast_Capex_Input!BR$12:BR$286,$Z112)
*(INDEX(Forecast_Capex_Input!$H$12:$H$286,$Z112)=Repex),0)
*$DO112</f>
        <v>0</v>
      </c>
      <c r="DT112" s="43" cm="1">
        <f t="array" aca="1" ref="DT112" ca="1">IFERROR(INDEX(Forecast_Capex_Input!BS$12:BS$286,$Z112)
*(INDEX(Forecast_Capex_Input!$H$12:$H$286,$Z112)=Repex),0)
*$DO112</f>
        <v>0</v>
      </c>
      <c r="DV112" s="43" t="b" cm="1">
        <f t="array" aca="1" ref="DV112" ca="1">OR($G112=Forecast_Capex_Input!$BU$8:$BU$10)</f>
        <v>0</v>
      </c>
      <c r="DW112" s="43" cm="1">
        <f t="array" aca="1" ref="DW112" ca="1">IFERROR(INDEX(Forecast_Capex_Input!BV$12:BV$286,$Z112)
*(INDEX(Forecast_Capex_Input!$H$12:$H$286,$Z112)=Repex),0)
*$DV112</f>
        <v>0</v>
      </c>
      <c r="DX112" s="43" cm="1">
        <f t="array" aca="1" ref="DX112" ca="1">IFERROR(INDEX(Forecast_Capex_Input!BW$12:BW$286,$Z112)
*(INDEX(Forecast_Capex_Input!$H$12:$H$286,$Z112)=Repex),0)
*$DV112</f>
        <v>0</v>
      </c>
      <c r="DY112" s="43" cm="1">
        <f t="array" aca="1" ref="DY112" ca="1">IFERROR(INDEX(Forecast_Capex_Input!BX$12:BX$286,$Z112)
*(INDEX(Forecast_Capex_Input!$H$12:$H$286,$Z112)=Repex),0)
*$DV112</f>
        <v>0</v>
      </c>
      <c r="DZ112" s="43" cm="1">
        <f t="array" aca="1" ref="DZ112" ca="1">IFERROR(INDEX(Forecast_Capex_Input!BY$12:BY$286,$Z112)
*(INDEX(Forecast_Capex_Input!$H$12:$H$286,$Z112)=Repex),0)
*$DV112</f>
        <v>0</v>
      </c>
      <c r="EA112" s="43" cm="1">
        <f t="array" aca="1" ref="EA112" ca="1">IFERROR(INDEX(Forecast_Capex_Input!BZ$12:BZ$286,$Z112)
*(INDEX(Forecast_Capex_Input!$H$12:$H$286,$Z112)=Repex),0)
*$DV112</f>
        <v>0</v>
      </c>
      <c r="EB112" s="43" cm="1">
        <f t="array" aca="1" ref="EB112" ca="1">IFERROR(INDEX(Forecast_Capex_Input!CA$12:CA$286,$Z112)
*(INDEX(Forecast_Capex_Input!$H$12:$H$286,$Z112)=Repex),0)
*$DV112</f>
        <v>0</v>
      </c>
      <c r="EC112" s="43" cm="1">
        <f t="array" aca="1" ref="EC112" ca="1">IFERROR(INDEX(Forecast_Capex_Input!CB$12:CB$286,$Z112)
*(INDEX(Forecast_Capex_Input!$H$12:$H$286,$Z112)=Repex),0)
*$DV112</f>
        <v>0</v>
      </c>
      <c r="ED112" s="43" cm="1">
        <f t="array" aca="1" ref="ED112" ca="1">IFERROR(INDEX(Forecast_Capex_Input!CC$12:CC$286,$Z112)
*(INDEX(Forecast_Capex_Input!$H$12:$H$286,$Z112)=Repex),0)
*$DV112</f>
        <v>0</v>
      </c>
      <c r="EF112" s="86" t="str">
        <f t="shared" si="16"/>
        <v>N/A</v>
      </c>
      <c r="EG112" s="28" t="str">
        <f>IFERROR(RANK(EF112,EF$11:EF$1010,0)+COUNTIF(EF$11:EF112,EF112)-1,NA)</f>
        <v>N/A</v>
      </c>
    </row>
    <row r="113" spans="3:137" x14ac:dyDescent="0.2">
      <c r="C113" s="28">
        <f t="shared" si="17"/>
        <v>103</v>
      </c>
      <c r="D113" s="9" t="str" cm="1">
        <f t="array" ref="D113">IFERROR(INDEX(Forecast_Capex_Input!$D$12:$D$286,$Z113),NA)</f>
        <v>Line 977/1 Refurbishment</v>
      </c>
      <c r="E113" s="24" t="b" cm="1">
        <f t="array" ref="E113">IF($Z113=NA,NA,INDEX(Forecast_Capex_Input!$E$12:$E$286,$Z113))</f>
        <v>1</v>
      </c>
      <c r="F113" s="9" t="str" cm="1">
        <f t="array" aca="1" ref="F113" ca="1">IFERROR(INDEX(General!$E$25:$E$26,$AA113),NA)</f>
        <v>Labour</v>
      </c>
      <c r="G113" s="9" t="str" cm="1">
        <f t="array" aca="1" ref="G113" ca="1">IFERROR(INDEX(Forecast_Capex_Input!$AI$11:$BB$11,$AC113),NA)</f>
        <v>Transmission Lines</v>
      </c>
      <c r="H113" s="50" cm="1">
        <f t="array" aca="1" ref="H113" ca="1">IFERROR(INDEX(Forecast_Capex_Input!$AI$12:$BB$286,$Z113,$AC113),NA)</f>
        <v>1.0000000000000002</v>
      </c>
      <c r="I113" s="150" t="str" cm="1">
        <f t="array" ref="I113">IFERROR(INDEX(Forecast_Capex_Input!$F$12:$F$286,$Z113),NA)</f>
        <v>Replacement Expenditure</v>
      </c>
      <c r="J113" s="150" t="str" cm="1">
        <f t="array" ref="J113">IFERROR(INDEX(Forecast_Capex_Input!G$12:G$286,$Z113),NA)</f>
        <v>Transmission Lines</v>
      </c>
      <c r="K113" s="150" t="str" cm="1">
        <f t="array" ref="K113">IFERROR(INDEX(Forecast_Capex_Input!H$12:H$286,$Z113),NA)</f>
        <v>Repex</v>
      </c>
      <c r="L113" s="150" t="str" cm="1">
        <f t="array" ref="L113">IFERROR(INDEX(Forecast_Capex_Input!I$12:I$286,$Z113),NA)</f>
        <v>N/A</v>
      </c>
      <c r="M113" s="150" t="str" cm="1">
        <f t="array" ref="M113">IFERROR(INDEX(Forecast_Capex_Input!J$12:J$286,$Z113),NA)</f>
        <v>N/A</v>
      </c>
      <c r="N113" s="150" t="str" cm="1">
        <f t="array" ref="N113">IFERROR(INDEX(Forecast_Capex_Input!K$12:K$286,$Z113),NA)</f>
        <v>TL - Transmission poles</v>
      </c>
      <c r="O113" s="150" t="str" cm="1">
        <f t="array" ref="O113">IFERROR(INDEX(Forecast_Capex_Input!L$12:L$286,$Z113),NA)</f>
        <v>TL - Safe and Reliable Network</v>
      </c>
      <c r="P113" s="150" t="str" cm="1">
        <f t="array" ref="P113">IFERROR(INDEX(Forecast_Capex_Input!M$12:M$286,$Z113),NA)</f>
        <v>N/A</v>
      </c>
      <c r="Q113" s="24" t="str" cm="1">
        <f t="array" ref="Q113">IFERROR(INDEX(Forecast_Capex_Input!N$12:N$286,$Z113),NA)</f>
        <v>No</v>
      </c>
      <c r="R113" s="190" cm="1">
        <f t="array" ref="R113">IFERROR(INDEX(Forecast_Capex_Input!O$12:O$286,$Z113),0)</f>
        <v>0</v>
      </c>
      <c r="S113" s="24" t="str" cm="1">
        <f t="array" ref="S113">IFERROR(INDEX(Forecast_Capex_Input!P$12:P$286,$Z113),0)</f>
        <v>Safety security &amp; reliability</v>
      </c>
      <c r="T113" s="150" t="str" cm="1">
        <f t="array" aca="1" ref="T113" ca="1">IFERROR(INDEX(General!$K$91:$K$110,$AC113),NA)</f>
        <v>Transmission Lines (2018 onwards)</v>
      </c>
      <c r="U113" s="43" cm="1">
        <f t="array" aca="1" ref="U113" ca="1">IFERROR(
IF($F113=General!$E$25,INDEX(Forecast_Capex_Input!S$12:S$286,$Z113),
INDEX(Forecast_Capex_Input!T$12:T$286,$Z113)),0)</f>
        <v>0.14188813609041157</v>
      </c>
      <c r="V113" s="82" t="b">
        <f>IFERROR(INDEX(Overheads!$T$19:$T$26,MATCH($I113,Overheads!$E$19:$E$26,0)),FALSE)</f>
        <v>1</v>
      </c>
      <c r="W113" s="209" t="str" cm="1">
        <f t="array" ref="W113">IFERROR(
INDEX(Forecast_Capex_Input!CN$12:CN$286,$Z113),0)</f>
        <v>FY22</v>
      </c>
      <c r="X113" s="209">
        <f>IFERROR(
MATCH($W113,General!$L$39:$S$39,0),1)</f>
        <v>2</v>
      </c>
      <c r="Z113" s="28">
        <f>IFERROR(
IF(MATCH($C113,Forecast_Capex_Input!$CI$12:$CI$286,1)+1&gt;MAX(Forecast_Capex_Input!$C$12:$C$286),NA,
MATCH($C113,Forecast_Capex_Input!$CI$12:$CI$286,1)+1),1)</f>
        <v>49</v>
      </c>
      <c r="AA113" s="28" cm="1">
        <f t="array" aca="1" ref="AA113" ca="1">IFERROR(
IF(Z112&lt;&gt;Z113,1,
IF(COUNTIF(OFFSET(AA112,0,0,-INDEX(Forecast_Capex_Input!$CG$12:$CG$286,$Z113)),AA112)=INDEX(Forecast_Capex_Input!$CG$12:$CG$286,$Z113),AA112+1,AA112)),NA)</f>
        <v>1</v>
      </c>
      <c r="AB113" s="28" cm="1">
        <f t="array" ref="AB113">IFERROR($C113-IF($Z113=1,1,INDEX(Forecast_Capex_Input!$CI$12:$CI$286,$Z113-1))+1,NA)</f>
        <v>1</v>
      </c>
      <c r="AC113" s="28" cm="1">
        <f t="array" aca="1" ref="AC113" ca="1">IFERROR(IF(AA113=1,
INDEX(Forecast_Capex_Input!$AI$10:$BB$10,SMALL(IF(INDEX(Forecast_Capex_Input!$AI$12:$BB$286,$Z113,0)&gt;0,COLUMN(Forecast_Capex_Input!$AI$10:$BB$10)-COLUMN(Forecast_Capex_Input!$AI$12)+1),ROWS(OFFSET(AC112,0,0,-$AB113)))),
OFFSET(AC112,-INDEX(Forecast_Capex_Input!$CG$12:$CG$286,$Z113)+1,0)),NA)</f>
        <v>1</v>
      </c>
      <c r="AD113" s="28">
        <f t="shared" ca="1" si="14"/>
        <v>1</v>
      </c>
      <c r="AE113" s="82" t="b">
        <f t="shared" si="18"/>
        <v>0</v>
      </c>
      <c r="AF113" s="78" t="b">
        <v>0</v>
      </c>
      <c r="AG113" s="82" t="b">
        <f t="shared" si="15"/>
        <v>1</v>
      </c>
      <c r="AI113" s="55">
        <v>1.4531817613449164E-2</v>
      </c>
      <c r="AJ113" s="55">
        <v>8.6253903485074751E-2</v>
      </c>
      <c r="AK113" s="55">
        <v>1.2143109567586234</v>
      </c>
      <c r="AL113" s="55">
        <v>0</v>
      </c>
      <c r="AM113" s="55">
        <v>0</v>
      </c>
      <c r="AN113" s="135">
        <v>1.3150966778571473</v>
      </c>
      <c r="AP113" s="55">
        <v>1.4082270661437295E-2</v>
      </c>
      <c r="AQ113" s="55">
        <v>8.4678614017179882E-2</v>
      </c>
      <c r="AR113" s="55">
        <v>1.2058984078700972</v>
      </c>
      <c r="AS113" s="55">
        <v>0</v>
      </c>
      <c r="AT113" s="55">
        <v>0</v>
      </c>
      <c r="AU113" s="135">
        <v>1.3046592925487144</v>
      </c>
      <c r="AW113" s="55">
        <v>1.6976375674359675E-3</v>
      </c>
      <c r="AX113" s="55">
        <v>9.5672417549054097E-3</v>
      </c>
      <c r="AY113" s="55">
        <v>0.16727370688191082</v>
      </c>
      <c r="AZ113" s="55">
        <v>0</v>
      </c>
      <c r="BA113" s="55">
        <v>0</v>
      </c>
      <c r="BB113" s="135">
        <v>0.1785385862042522</v>
      </c>
      <c r="BD113" s="55">
        <v>3.3054852507276246E-4</v>
      </c>
      <c r="BE113" s="55">
        <v>1.8753430417904017E-3</v>
      </c>
      <c r="BF113" s="55">
        <v>3.2071951586363591E-2</v>
      </c>
      <c r="BG113" s="55">
        <v>0</v>
      </c>
      <c r="BH113" s="55">
        <v>0</v>
      </c>
      <c r="BI113" s="135">
        <v>3.4277843153226753E-2</v>
      </c>
      <c r="BK113" s="55">
        <v>1.6110456753946026E-2</v>
      </c>
      <c r="BL113" s="55">
        <v>9.6121198813875694E-2</v>
      </c>
      <c r="BM113" s="55">
        <v>1.4052440663383716</v>
      </c>
      <c r="BN113" s="55">
        <v>0</v>
      </c>
      <c r="BO113" s="55">
        <v>0</v>
      </c>
      <c r="BP113" s="135">
        <v>1.5174757219061934</v>
      </c>
      <c r="BR113" s="147">
        <v>0</v>
      </c>
      <c r="BS113" s="147">
        <v>0</v>
      </c>
      <c r="BT113" s="147">
        <v>1</v>
      </c>
      <c r="BU113" s="147">
        <v>0</v>
      </c>
      <c r="BV113" s="147">
        <v>0</v>
      </c>
      <c r="BX113" s="55">
        <v>0</v>
      </c>
      <c r="BY113" s="55">
        <v>0</v>
      </c>
      <c r="BZ113" s="55">
        <v>1.3150966778571473</v>
      </c>
      <c r="CA113" s="55">
        <v>0</v>
      </c>
      <c r="CB113" s="55">
        <v>0</v>
      </c>
      <c r="CC113" s="135">
        <v>1.3150966778571473</v>
      </c>
      <c r="CE113" s="55">
        <v>0</v>
      </c>
      <c r="CF113" s="55">
        <v>0</v>
      </c>
      <c r="CG113" s="55">
        <v>1.3046592925487144</v>
      </c>
      <c r="CH113" s="55">
        <v>0</v>
      </c>
      <c r="CI113" s="55">
        <v>0</v>
      </c>
      <c r="CJ113" s="135">
        <v>1.3046592925487144</v>
      </c>
      <c r="CL113" s="55">
        <v>0</v>
      </c>
      <c r="CM113" s="55">
        <v>0</v>
      </c>
      <c r="CN113" s="55">
        <v>0.1785385862042522</v>
      </c>
      <c r="CO113" s="55">
        <v>0</v>
      </c>
      <c r="CP113" s="55">
        <v>0</v>
      </c>
      <c r="CQ113" s="135">
        <v>0.1785385862042522</v>
      </c>
      <c r="CS113" s="67">
        <v>0</v>
      </c>
      <c r="CT113" s="67">
        <v>0</v>
      </c>
      <c r="CU113" s="67">
        <v>3.4277843153226753E-2</v>
      </c>
      <c r="CV113" s="67">
        <v>0</v>
      </c>
      <c r="CW113" s="67">
        <v>0</v>
      </c>
      <c r="CX113" s="135">
        <v>3.4277843153226753E-2</v>
      </c>
      <c r="CZ113" s="55">
        <v>0</v>
      </c>
      <c r="DA113" s="55">
        <v>0</v>
      </c>
      <c r="DB113" s="55">
        <v>1.5174757219061932</v>
      </c>
      <c r="DC113" s="55">
        <v>0</v>
      </c>
      <c r="DD113" s="55">
        <v>0</v>
      </c>
      <c r="DE113" s="135">
        <v>1.5174757219061932</v>
      </c>
      <c r="DG113" s="43" t="b" cm="1">
        <f t="array" aca="1" ref="DG113" ca="1">OR($G113=Forecast_Capex_Input!$BF$8:$BF$10)</f>
        <v>1</v>
      </c>
      <c r="DH113" s="43" cm="1">
        <f t="array" aca="1" ref="DH113" ca="1">IFERROR(INDEX(Forecast_Capex_Input!BG$12:BG$286,$Z113)
*(INDEX(Forecast_Capex_Input!$H$12:$H$286,$Z113)=Repex),0)
*$DG113</f>
        <v>0.45215486176701408</v>
      </c>
      <c r="DI113" s="43" cm="1">
        <f t="array" aca="1" ref="DI113" ca="1">IFERROR(INDEX(Forecast_Capex_Input!BH$12:BH$286,$Z113)
*(INDEX(Forecast_Capex_Input!$H$12:$H$286,$Z113)=Repex),0)
*$DG113</f>
        <v>0</v>
      </c>
      <c r="DJ113" s="43" cm="1">
        <f t="array" aca="1" ref="DJ113" ca="1">IFERROR(INDEX(Forecast_Capex_Input!BI$12:BI$286,$Z113)
*(INDEX(Forecast_Capex_Input!$H$12:$H$286,$Z113)=Repex),0)
*$DG113</f>
        <v>0.51406643488208004</v>
      </c>
      <c r="DK113" s="43" cm="1">
        <f t="array" aca="1" ref="DK113" ca="1">IFERROR(INDEX(Forecast_Capex_Input!BJ$12:BJ$286,$Z113)
*(INDEX(Forecast_Capex_Input!$H$12:$H$286,$Z113)=Repex),0)
*$DG113</f>
        <v>3.3778703350905791E-2</v>
      </c>
      <c r="DL113" s="43" cm="1">
        <f t="array" aca="1" ref="DL113" ca="1">IFERROR(INDEX(Forecast_Capex_Input!BK$12:BK$286,$Z113)
*(INDEX(Forecast_Capex_Input!$H$12:$H$286,$Z113)=Repex),0)
*$DG113</f>
        <v>0</v>
      </c>
      <c r="DM113" s="43" cm="1">
        <f t="array" aca="1" ref="DM113" ca="1">IFERROR(INDEX(Forecast_Capex_Input!BL$12:BL$286,$Z113)
*(INDEX(Forecast_Capex_Input!$H$12:$H$286,$Z113)=Repex),0)
*$DG113</f>
        <v>0</v>
      </c>
      <c r="DO113" s="43" t="b" cm="1">
        <f t="array" aca="1" ref="DO113" ca="1">OR($G113=Forecast_Capex_Input!$BN$8:$BN$9)</f>
        <v>0</v>
      </c>
      <c r="DP113" s="43" cm="1">
        <f t="array" aca="1" ref="DP113" ca="1">IFERROR(INDEX(Forecast_Capex_Input!BO$12:BO$286,$Z113)
*(INDEX(Forecast_Capex_Input!$H$12:$H$286,$Z113)=Repex),0)
*$DO113</f>
        <v>0</v>
      </c>
      <c r="DQ113" s="43" cm="1">
        <f t="array" aca="1" ref="DQ113" ca="1">IFERROR(INDEX(Forecast_Capex_Input!BP$12:BP$286,$Z113)
*(INDEX(Forecast_Capex_Input!$H$12:$H$286,$Z113)=Repex),0)
*$DO113</f>
        <v>0</v>
      </c>
      <c r="DR113" s="43" cm="1">
        <f t="array" aca="1" ref="DR113" ca="1">IFERROR(INDEX(Forecast_Capex_Input!BQ$12:BQ$286,$Z113)
*(INDEX(Forecast_Capex_Input!$H$12:$H$286,$Z113)=Repex),0)
*$DO113</f>
        <v>0</v>
      </c>
      <c r="DS113" s="43" cm="1">
        <f t="array" aca="1" ref="DS113" ca="1">IFERROR(INDEX(Forecast_Capex_Input!BR$12:BR$286,$Z113)
*(INDEX(Forecast_Capex_Input!$H$12:$H$286,$Z113)=Repex),0)
*$DO113</f>
        <v>0</v>
      </c>
      <c r="DT113" s="43" cm="1">
        <f t="array" aca="1" ref="DT113" ca="1">IFERROR(INDEX(Forecast_Capex_Input!BS$12:BS$286,$Z113)
*(INDEX(Forecast_Capex_Input!$H$12:$H$286,$Z113)=Repex),0)
*$DO113</f>
        <v>0</v>
      </c>
      <c r="DV113" s="43" t="b" cm="1">
        <f t="array" aca="1" ref="DV113" ca="1">OR($G113=Forecast_Capex_Input!$BU$8:$BU$10)</f>
        <v>0</v>
      </c>
      <c r="DW113" s="43" cm="1">
        <f t="array" aca="1" ref="DW113" ca="1">IFERROR(INDEX(Forecast_Capex_Input!BV$12:BV$286,$Z113)
*(INDEX(Forecast_Capex_Input!$H$12:$H$286,$Z113)=Repex),0)
*$DV113</f>
        <v>0</v>
      </c>
      <c r="DX113" s="43" cm="1">
        <f t="array" aca="1" ref="DX113" ca="1">IFERROR(INDEX(Forecast_Capex_Input!BW$12:BW$286,$Z113)
*(INDEX(Forecast_Capex_Input!$H$12:$H$286,$Z113)=Repex),0)
*$DV113</f>
        <v>0</v>
      </c>
      <c r="DY113" s="43" cm="1">
        <f t="array" aca="1" ref="DY113" ca="1">IFERROR(INDEX(Forecast_Capex_Input!BX$12:BX$286,$Z113)
*(INDEX(Forecast_Capex_Input!$H$12:$H$286,$Z113)=Repex),0)
*$DV113</f>
        <v>0</v>
      </c>
      <c r="DZ113" s="43" cm="1">
        <f t="array" aca="1" ref="DZ113" ca="1">IFERROR(INDEX(Forecast_Capex_Input!BY$12:BY$286,$Z113)
*(INDEX(Forecast_Capex_Input!$H$12:$H$286,$Z113)=Repex),0)
*$DV113</f>
        <v>0</v>
      </c>
      <c r="EA113" s="43" cm="1">
        <f t="array" aca="1" ref="EA113" ca="1">IFERROR(INDEX(Forecast_Capex_Input!BZ$12:BZ$286,$Z113)
*(INDEX(Forecast_Capex_Input!$H$12:$H$286,$Z113)=Repex),0)
*$DV113</f>
        <v>0</v>
      </c>
      <c r="EB113" s="43" cm="1">
        <f t="array" aca="1" ref="EB113" ca="1">IFERROR(INDEX(Forecast_Capex_Input!CA$12:CA$286,$Z113)
*(INDEX(Forecast_Capex_Input!$H$12:$H$286,$Z113)=Repex),0)
*$DV113</f>
        <v>0</v>
      </c>
      <c r="EC113" s="43" cm="1">
        <f t="array" aca="1" ref="EC113" ca="1">IFERROR(INDEX(Forecast_Capex_Input!CB$12:CB$286,$Z113)
*(INDEX(Forecast_Capex_Input!$H$12:$H$286,$Z113)=Repex),0)
*$DV113</f>
        <v>0</v>
      </c>
      <c r="ED113" s="43" cm="1">
        <f t="array" aca="1" ref="ED113" ca="1">IFERROR(INDEX(Forecast_Capex_Input!CC$12:CC$286,$Z113)
*(INDEX(Forecast_Capex_Input!$H$12:$H$286,$Z113)=Repex),0)
*$DV113</f>
        <v>0</v>
      </c>
      <c r="EF113" s="86" t="str">
        <f t="shared" si="16"/>
        <v>N/A</v>
      </c>
      <c r="EG113" s="28" t="str">
        <f>IFERROR(RANK(EF113,EF$11:EF$1010,0)+COUNTIF(EF$11:EF113,EF113)-1,NA)</f>
        <v>N/A</v>
      </c>
    </row>
    <row r="114" spans="3:137" x14ac:dyDescent="0.2">
      <c r="C114" s="28">
        <f t="shared" si="17"/>
        <v>104</v>
      </c>
      <c r="D114" s="9" t="str" cm="1">
        <f t="array" ref="D114">IFERROR(INDEX(Forecast_Capex_Input!$D$12:$D$286,$Z114),NA)</f>
        <v>Line 977/1 Refurbishment</v>
      </c>
      <c r="E114" s="24" t="b" cm="1">
        <f t="array" ref="E114">IF($Z114=NA,NA,INDEX(Forecast_Capex_Input!$E$12:$E$286,$Z114))</f>
        <v>1</v>
      </c>
      <c r="F114" s="9" t="str" cm="1">
        <f t="array" aca="1" ref="F114" ca="1">IFERROR(INDEX(General!$E$25:$E$26,$AA114),NA)</f>
        <v>Non-Labour</v>
      </c>
      <c r="G114" s="9" t="str" cm="1">
        <f t="array" aca="1" ref="G114" ca="1">IFERROR(INDEX(Forecast_Capex_Input!$AI$11:$BB$11,$AC114),NA)</f>
        <v>Transmission Lines</v>
      </c>
      <c r="H114" s="50" cm="1">
        <f t="array" aca="1" ref="H114" ca="1">IFERROR(INDEX(Forecast_Capex_Input!$AI$12:$BB$286,$Z114,$AC114),NA)</f>
        <v>1.0000000000000002</v>
      </c>
      <c r="I114" s="150" t="str" cm="1">
        <f t="array" ref="I114">IFERROR(INDEX(Forecast_Capex_Input!$F$12:$F$286,$Z114),NA)</f>
        <v>Replacement Expenditure</v>
      </c>
      <c r="J114" s="150" t="str" cm="1">
        <f t="array" ref="J114">IFERROR(INDEX(Forecast_Capex_Input!G$12:G$286,$Z114),NA)</f>
        <v>Transmission Lines</v>
      </c>
      <c r="K114" s="150" t="str" cm="1">
        <f t="array" ref="K114">IFERROR(INDEX(Forecast_Capex_Input!H$12:H$286,$Z114),NA)</f>
        <v>Repex</v>
      </c>
      <c r="L114" s="150" t="str" cm="1">
        <f t="array" ref="L114">IFERROR(INDEX(Forecast_Capex_Input!I$12:I$286,$Z114),NA)</f>
        <v>N/A</v>
      </c>
      <c r="M114" s="150" t="str" cm="1">
        <f t="array" ref="M114">IFERROR(INDEX(Forecast_Capex_Input!J$12:J$286,$Z114),NA)</f>
        <v>N/A</v>
      </c>
      <c r="N114" s="150" t="str" cm="1">
        <f t="array" ref="N114">IFERROR(INDEX(Forecast_Capex_Input!K$12:K$286,$Z114),NA)</f>
        <v>TL - Transmission poles</v>
      </c>
      <c r="O114" s="150" t="str" cm="1">
        <f t="array" ref="O114">IFERROR(INDEX(Forecast_Capex_Input!L$12:L$286,$Z114),NA)</f>
        <v>TL - Safe and Reliable Network</v>
      </c>
      <c r="P114" s="150" t="str" cm="1">
        <f t="array" ref="P114">IFERROR(INDEX(Forecast_Capex_Input!M$12:M$286,$Z114),NA)</f>
        <v>N/A</v>
      </c>
      <c r="Q114" s="24" t="str" cm="1">
        <f t="array" ref="Q114">IFERROR(INDEX(Forecast_Capex_Input!N$12:N$286,$Z114),NA)</f>
        <v>No</v>
      </c>
      <c r="R114" s="190" cm="1">
        <f t="array" ref="R114">IFERROR(INDEX(Forecast_Capex_Input!O$12:O$286,$Z114),0)</f>
        <v>0</v>
      </c>
      <c r="S114" s="24" t="str" cm="1">
        <f t="array" ref="S114">IFERROR(INDEX(Forecast_Capex_Input!P$12:P$286,$Z114),0)</f>
        <v>Safety security &amp; reliability</v>
      </c>
      <c r="T114" s="150" t="str" cm="1">
        <f t="array" aca="1" ref="T114" ca="1">IFERROR(INDEX(General!$K$91:$K$110,$AC114),NA)</f>
        <v>Transmission Lines (2018 onwards)</v>
      </c>
      <c r="U114" s="43" cm="1">
        <f t="array" aca="1" ref="U114" ca="1">IFERROR(
IF($F114=General!$E$25,INDEX(Forecast_Capex_Input!S$12:S$286,$Z114),
INDEX(Forecast_Capex_Input!T$12:T$286,$Z114)),0)</f>
        <v>0.85811186390958838</v>
      </c>
      <c r="V114" s="82" t="b">
        <f>IFERROR(INDEX(Overheads!$T$19:$T$26,MATCH($I114,Overheads!$E$19:$E$26,0)),FALSE)</f>
        <v>1</v>
      </c>
      <c r="W114" s="209" t="str" cm="1">
        <f t="array" ref="W114">IFERROR(
INDEX(Forecast_Capex_Input!CN$12:CN$286,$Z114),0)</f>
        <v>FY22</v>
      </c>
      <c r="X114" s="209">
        <f>IFERROR(
MATCH($W114,General!$L$39:$S$39,0),1)</f>
        <v>2</v>
      </c>
      <c r="Z114" s="28">
        <f>IFERROR(
IF(MATCH($C114,Forecast_Capex_Input!$CI$12:$CI$286,1)+1&gt;MAX(Forecast_Capex_Input!$C$12:$C$286),NA,
MATCH($C114,Forecast_Capex_Input!$CI$12:$CI$286,1)+1),1)</f>
        <v>49</v>
      </c>
      <c r="AA114" s="28" cm="1">
        <f t="array" aca="1" ref="AA114" ca="1">IFERROR(
IF(Z113&lt;&gt;Z114,1,
IF(COUNTIF(OFFSET(AA113,0,0,-INDEX(Forecast_Capex_Input!$CG$12:$CG$286,$Z114)),AA113)=INDEX(Forecast_Capex_Input!$CG$12:$CG$286,$Z114),AA113+1,AA113)),NA)</f>
        <v>2</v>
      </c>
      <c r="AB114" s="28" cm="1">
        <f t="array" ref="AB114">IFERROR($C114-IF($Z114=1,1,INDEX(Forecast_Capex_Input!$CI$12:$CI$286,$Z114-1))+1,NA)</f>
        <v>2</v>
      </c>
      <c r="AC114" s="28" cm="1">
        <f t="array" aca="1" ref="AC114" ca="1">IFERROR(IF(AA114=1,
INDEX(Forecast_Capex_Input!$AI$10:$BB$10,SMALL(IF(INDEX(Forecast_Capex_Input!$AI$12:$BB$286,$Z114,0)&gt;0,COLUMN(Forecast_Capex_Input!$AI$10:$BB$10)-COLUMN(Forecast_Capex_Input!$AI$12)+1),ROWS(OFFSET(AC113,0,0,-$AB114)))),
OFFSET(AC113,-INDEX(Forecast_Capex_Input!$CG$12:$CG$286,$Z114)+1,0)),NA)</f>
        <v>1</v>
      </c>
      <c r="AD114" s="28">
        <f t="shared" ca="1" si="14"/>
        <v>2</v>
      </c>
      <c r="AE114" s="82" t="b">
        <f t="shared" si="18"/>
        <v>0</v>
      </c>
      <c r="AF114" s="78" t="b">
        <v>0</v>
      </c>
      <c r="AG114" s="82" t="b">
        <f t="shared" si="15"/>
        <v>1</v>
      </c>
      <c r="AI114" s="55">
        <v>8.7885607929370307E-2</v>
      </c>
      <c r="AJ114" s="55">
        <v>0.52164684045107423</v>
      </c>
      <c r="AK114" s="55">
        <v>7.3439166034713645</v>
      </c>
      <c r="AL114" s="55">
        <v>0</v>
      </c>
      <c r="AM114" s="55">
        <v>0</v>
      </c>
      <c r="AN114" s="135">
        <v>7.9534490518518091</v>
      </c>
      <c r="AP114" s="55">
        <v>8.7885607929370307E-2</v>
      </c>
      <c r="AQ114" s="55">
        <v>0.52164684045107423</v>
      </c>
      <c r="AR114" s="55">
        <v>7.3439166034713645</v>
      </c>
      <c r="AS114" s="55">
        <v>0</v>
      </c>
      <c r="AT114" s="55">
        <v>0</v>
      </c>
      <c r="AU114" s="135">
        <v>7.9534490518518091</v>
      </c>
      <c r="AW114" s="55">
        <v>1.0594733849734118E-2</v>
      </c>
      <c r="AX114" s="55">
        <v>5.893721208362554E-2</v>
      </c>
      <c r="AY114" s="55">
        <v>1.0186962228965797</v>
      </c>
      <c r="AZ114" s="55">
        <v>0</v>
      </c>
      <c r="BA114" s="55">
        <v>0</v>
      </c>
      <c r="BB114" s="135">
        <v>1.0882281688299393</v>
      </c>
      <c r="BD114" s="55">
        <v>2.0629100785378189E-3</v>
      </c>
      <c r="BE114" s="55">
        <v>1.1552701751984223E-2</v>
      </c>
      <c r="BF114" s="55">
        <v>0.19531806014806324</v>
      </c>
      <c r="BG114" s="55">
        <v>0</v>
      </c>
      <c r="BH114" s="55">
        <v>0</v>
      </c>
      <c r="BI114" s="135">
        <v>0.20893367197858528</v>
      </c>
      <c r="BK114" s="55">
        <v>0.10054325185764224</v>
      </c>
      <c r="BL114" s="55">
        <v>0.592136754286684</v>
      </c>
      <c r="BM114" s="55">
        <v>8.5579308865160062</v>
      </c>
      <c r="BN114" s="55">
        <v>0</v>
      </c>
      <c r="BO114" s="55">
        <v>0</v>
      </c>
      <c r="BP114" s="135">
        <v>9.2506108926603332</v>
      </c>
      <c r="BR114" s="147">
        <v>0</v>
      </c>
      <c r="BS114" s="147">
        <v>0</v>
      </c>
      <c r="BT114" s="147">
        <v>1</v>
      </c>
      <c r="BU114" s="147">
        <v>0</v>
      </c>
      <c r="BV114" s="147">
        <v>0</v>
      </c>
      <c r="BX114" s="55">
        <v>0</v>
      </c>
      <c r="BY114" s="55">
        <v>0</v>
      </c>
      <c r="BZ114" s="55">
        <v>7.9534490518518091</v>
      </c>
      <c r="CA114" s="55">
        <v>0</v>
      </c>
      <c r="CB114" s="55">
        <v>0</v>
      </c>
      <c r="CC114" s="135">
        <v>7.9534490518518091</v>
      </c>
      <c r="CE114" s="55">
        <v>0</v>
      </c>
      <c r="CF114" s="55">
        <v>0</v>
      </c>
      <c r="CG114" s="55">
        <v>7.9534490518518091</v>
      </c>
      <c r="CH114" s="55">
        <v>0</v>
      </c>
      <c r="CI114" s="55">
        <v>0</v>
      </c>
      <c r="CJ114" s="135">
        <v>7.9534490518518091</v>
      </c>
      <c r="CL114" s="55">
        <v>0</v>
      </c>
      <c r="CM114" s="55">
        <v>0</v>
      </c>
      <c r="CN114" s="55">
        <v>1.0882281688299393</v>
      </c>
      <c r="CO114" s="55">
        <v>0</v>
      </c>
      <c r="CP114" s="55">
        <v>0</v>
      </c>
      <c r="CQ114" s="135">
        <v>1.0882281688299393</v>
      </c>
      <c r="CS114" s="67">
        <v>0</v>
      </c>
      <c r="CT114" s="67">
        <v>0</v>
      </c>
      <c r="CU114" s="67">
        <v>0.20893367197858528</v>
      </c>
      <c r="CV114" s="67">
        <v>0</v>
      </c>
      <c r="CW114" s="67">
        <v>0</v>
      </c>
      <c r="CX114" s="135">
        <v>0.20893367197858528</v>
      </c>
      <c r="CZ114" s="55">
        <v>0</v>
      </c>
      <c r="DA114" s="55">
        <v>0</v>
      </c>
      <c r="DB114" s="55">
        <v>9.2506108926603332</v>
      </c>
      <c r="DC114" s="55">
        <v>0</v>
      </c>
      <c r="DD114" s="55">
        <v>0</v>
      </c>
      <c r="DE114" s="135">
        <v>9.2506108926603332</v>
      </c>
      <c r="DG114" s="43" t="b" cm="1">
        <f t="array" aca="1" ref="DG114" ca="1">OR($G114=Forecast_Capex_Input!$BF$8:$BF$10)</f>
        <v>1</v>
      </c>
      <c r="DH114" s="43" cm="1">
        <f t="array" aca="1" ref="DH114" ca="1">IFERROR(INDEX(Forecast_Capex_Input!BG$12:BG$286,$Z114)
*(INDEX(Forecast_Capex_Input!$H$12:$H$286,$Z114)=Repex),0)
*$DG114</f>
        <v>0.45215486176701408</v>
      </c>
      <c r="DI114" s="43" cm="1">
        <f t="array" aca="1" ref="DI114" ca="1">IFERROR(INDEX(Forecast_Capex_Input!BH$12:BH$286,$Z114)
*(INDEX(Forecast_Capex_Input!$H$12:$H$286,$Z114)=Repex),0)
*$DG114</f>
        <v>0</v>
      </c>
      <c r="DJ114" s="43" cm="1">
        <f t="array" aca="1" ref="DJ114" ca="1">IFERROR(INDEX(Forecast_Capex_Input!BI$12:BI$286,$Z114)
*(INDEX(Forecast_Capex_Input!$H$12:$H$286,$Z114)=Repex),0)
*$DG114</f>
        <v>0.51406643488208004</v>
      </c>
      <c r="DK114" s="43" cm="1">
        <f t="array" aca="1" ref="DK114" ca="1">IFERROR(INDEX(Forecast_Capex_Input!BJ$12:BJ$286,$Z114)
*(INDEX(Forecast_Capex_Input!$H$12:$H$286,$Z114)=Repex),0)
*$DG114</f>
        <v>3.3778703350905791E-2</v>
      </c>
      <c r="DL114" s="43" cm="1">
        <f t="array" aca="1" ref="DL114" ca="1">IFERROR(INDEX(Forecast_Capex_Input!BK$12:BK$286,$Z114)
*(INDEX(Forecast_Capex_Input!$H$12:$H$286,$Z114)=Repex),0)
*$DG114</f>
        <v>0</v>
      </c>
      <c r="DM114" s="43" cm="1">
        <f t="array" aca="1" ref="DM114" ca="1">IFERROR(INDEX(Forecast_Capex_Input!BL$12:BL$286,$Z114)
*(INDEX(Forecast_Capex_Input!$H$12:$H$286,$Z114)=Repex),0)
*$DG114</f>
        <v>0</v>
      </c>
      <c r="DO114" s="43" t="b" cm="1">
        <f t="array" aca="1" ref="DO114" ca="1">OR($G114=Forecast_Capex_Input!$BN$8:$BN$9)</f>
        <v>0</v>
      </c>
      <c r="DP114" s="43" cm="1">
        <f t="array" aca="1" ref="DP114" ca="1">IFERROR(INDEX(Forecast_Capex_Input!BO$12:BO$286,$Z114)
*(INDEX(Forecast_Capex_Input!$H$12:$H$286,$Z114)=Repex),0)
*$DO114</f>
        <v>0</v>
      </c>
      <c r="DQ114" s="43" cm="1">
        <f t="array" aca="1" ref="DQ114" ca="1">IFERROR(INDEX(Forecast_Capex_Input!BP$12:BP$286,$Z114)
*(INDEX(Forecast_Capex_Input!$H$12:$H$286,$Z114)=Repex),0)
*$DO114</f>
        <v>0</v>
      </c>
      <c r="DR114" s="43" cm="1">
        <f t="array" aca="1" ref="DR114" ca="1">IFERROR(INDEX(Forecast_Capex_Input!BQ$12:BQ$286,$Z114)
*(INDEX(Forecast_Capex_Input!$H$12:$H$286,$Z114)=Repex),0)
*$DO114</f>
        <v>0</v>
      </c>
      <c r="DS114" s="43" cm="1">
        <f t="array" aca="1" ref="DS114" ca="1">IFERROR(INDEX(Forecast_Capex_Input!BR$12:BR$286,$Z114)
*(INDEX(Forecast_Capex_Input!$H$12:$H$286,$Z114)=Repex),0)
*$DO114</f>
        <v>0</v>
      </c>
      <c r="DT114" s="43" cm="1">
        <f t="array" aca="1" ref="DT114" ca="1">IFERROR(INDEX(Forecast_Capex_Input!BS$12:BS$286,$Z114)
*(INDEX(Forecast_Capex_Input!$H$12:$H$286,$Z114)=Repex),0)
*$DO114</f>
        <v>0</v>
      </c>
      <c r="DV114" s="43" t="b" cm="1">
        <f t="array" aca="1" ref="DV114" ca="1">OR($G114=Forecast_Capex_Input!$BU$8:$BU$10)</f>
        <v>0</v>
      </c>
      <c r="DW114" s="43" cm="1">
        <f t="array" aca="1" ref="DW114" ca="1">IFERROR(INDEX(Forecast_Capex_Input!BV$12:BV$286,$Z114)
*(INDEX(Forecast_Capex_Input!$H$12:$H$286,$Z114)=Repex),0)
*$DV114</f>
        <v>0</v>
      </c>
      <c r="DX114" s="43" cm="1">
        <f t="array" aca="1" ref="DX114" ca="1">IFERROR(INDEX(Forecast_Capex_Input!BW$12:BW$286,$Z114)
*(INDEX(Forecast_Capex_Input!$H$12:$H$286,$Z114)=Repex),0)
*$DV114</f>
        <v>0</v>
      </c>
      <c r="DY114" s="43" cm="1">
        <f t="array" aca="1" ref="DY114" ca="1">IFERROR(INDEX(Forecast_Capex_Input!BX$12:BX$286,$Z114)
*(INDEX(Forecast_Capex_Input!$H$12:$H$286,$Z114)=Repex),0)
*$DV114</f>
        <v>0</v>
      </c>
      <c r="DZ114" s="43" cm="1">
        <f t="array" aca="1" ref="DZ114" ca="1">IFERROR(INDEX(Forecast_Capex_Input!BY$12:BY$286,$Z114)
*(INDEX(Forecast_Capex_Input!$H$12:$H$286,$Z114)=Repex),0)
*$DV114</f>
        <v>0</v>
      </c>
      <c r="EA114" s="43" cm="1">
        <f t="array" aca="1" ref="EA114" ca="1">IFERROR(INDEX(Forecast_Capex_Input!BZ$12:BZ$286,$Z114)
*(INDEX(Forecast_Capex_Input!$H$12:$H$286,$Z114)=Repex),0)
*$DV114</f>
        <v>0</v>
      </c>
      <c r="EB114" s="43" cm="1">
        <f t="array" aca="1" ref="EB114" ca="1">IFERROR(INDEX(Forecast_Capex_Input!CA$12:CA$286,$Z114)
*(INDEX(Forecast_Capex_Input!$H$12:$H$286,$Z114)=Repex),0)
*$DV114</f>
        <v>0</v>
      </c>
      <c r="EC114" s="43" cm="1">
        <f t="array" aca="1" ref="EC114" ca="1">IFERROR(INDEX(Forecast_Capex_Input!CB$12:CB$286,$Z114)
*(INDEX(Forecast_Capex_Input!$H$12:$H$286,$Z114)=Repex),0)
*$DV114</f>
        <v>0</v>
      </c>
      <c r="ED114" s="43" cm="1">
        <f t="array" aca="1" ref="ED114" ca="1">IFERROR(INDEX(Forecast_Capex_Input!CC$12:CC$286,$Z114)
*(INDEX(Forecast_Capex_Input!$H$12:$H$286,$Z114)=Repex),0)
*$DV114</f>
        <v>0</v>
      </c>
      <c r="EF114" s="86" t="str">
        <f t="shared" si="16"/>
        <v>N/A</v>
      </c>
      <c r="EG114" s="28" t="str">
        <f>IFERROR(RANK(EF114,EF$11:EF$1010,0)+COUNTIF(EF$11:EF114,EF114)-1,NA)</f>
        <v>N/A</v>
      </c>
    </row>
    <row r="115" spans="3:137" x14ac:dyDescent="0.2">
      <c r="C115" s="28">
        <f t="shared" si="17"/>
        <v>105</v>
      </c>
      <c r="D115" s="9" t="str" cm="1">
        <f t="array" ref="D115">IFERROR(INDEX(Forecast_Capex_Input!$D$12:$D$286,$Z115),NA)</f>
        <v>Line 978 Refurbishment</v>
      </c>
      <c r="E115" s="24" t="b" cm="1">
        <f t="array" ref="E115">IF($Z115=NA,NA,INDEX(Forecast_Capex_Input!$E$12:$E$286,$Z115))</f>
        <v>0</v>
      </c>
      <c r="F115" s="9" t="str" cm="1">
        <f t="array" aca="1" ref="F115" ca="1">IFERROR(INDEX(General!$E$25:$E$26,$AA115),NA)</f>
        <v>Labour</v>
      </c>
      <c r="G115" s="9" t="str" cm="1">
        <f t="array" aca="1" ref="G115" ca="1">IFERROR(INDEX(Forecast_Capex_Input!$AI$11:$BB$11,$AC115),NA)</f>
        <v>Transmission Lines</v>
      </c>
      <c r="H115" s="50" cm="1">
        <f t="array" aca="1" ref="H115" ca="1">IFERROR(INDEX(Forecast_Capex_Input!$AI$12:$BB$286,$Z115,$AC115),NA)</f>
        <v>1</v>
      </c>
      <c r="I115" s="150" t="str" cm="1">
        <f t="array" ref="I115">IFERROR(INDEX(Forecast_Capex_Input!$F$12:$F$286,$Z115),NA)</f>
        <v>Replacement Expenditure</v>
      </c>
      <c r="J115" s="150" t="str" cm="1">
        <f t="array" ref="J115">IFERROR(INDEX(Forecast_Capex_Input!G$12:G$286,$Z115),NA)</f>
        <v>Transmission Lines</v>
      </c>
      <c r="K115" s="150" t="str" cm="1">
        <f t="array" ref="K115">IFERROR(INDEX(Forecast_Capex_Input!H$12:H$286,$Z115),NA)</f>
        <v>Repex</v>
      </c>
      <c r="L115" s="150" t="str" cm="1">
        <f t="array" ref="L115">IFERROR(INDEX(Forecast_Capex_Input!I$12:I$286,$Z115),NA)</f>
        <v>N/A</v>
      </c>
      <c r="M115" s="150" t="str" cm="1">
        <f t="array" ref="M115">IFERROR(INDEX(Forecast_Capex_Input!J$12:J$286,$Z115),NA)</f>
        <v>N/A</v>
      </c>
      <c r="N115" s="150" t="str" cm="1">
        <f t="array" ref="N115">IFERROR(INDEX(Forecast_Capex_Input!K$12:K$286,$Z115),NA)</f>
        <v>TL - Transmission poles</v>
      </c>
      <c r="O115" s="150" t="str" cm="1">
        <f t="array" ref="O115">IFERROR(INDEX(Forecast_Capex_Input!L$12:L$286,$Z115),NA)</f>
        <v>TL - Safe and Reliable Network</v>
      </c>
      <c r="P115" s="150" t="str" cm="1">
        <f t="array" ref="P115">IFERROR(INDEX(Forecast_Capex_Input!M$12:M$286,$Z115),NA)</f>
        <v>N/A</v>
      </c>
      <c r="Q115" s="24" t="str" cm="1">
        <f t="array" ref="Q115">IFERROR(INDEX(Forecast_Capex_Input!N$12:N$286,$Z115),NA)</f>
        <v>No</v>
      </c>
      <c r="R115" s="190" cm="1">
        <f t="array" ref="R115">IFERROR(INDEX(Forecast_Capex_Input!O$12:O$286,$Z115),0)</f>
        <v>0</v>
      </c>
      <c r="S115" s="24" t="str" cm="1">
        <f t="array" ref="S115">IFERROR(INDEX(Forecast_Capex_Input!P$12:P$286,$Z115),0)</f>
        <v>Safety security &amp; reliability</v>
      </c>
      <c r="T115" s="150" t="str" cm="1">
        <f t="array" aca="1" ref="T115" ca="1">IFERROR(INDEX(General!$K$91:$K$110,$AC115),NA)</f>
        <v>Transmission Lines (2018 onwards)</v>
      </c>
      <c r="U115" s="43" cm="1">
        <f t="array" aca="1" ref="U115" ca="1">IFERROR(
IF($F115=General!$E$25,INDEX(Forecast_Capex_Input!S$12:S$286,$Z115),
INDEX(Forecast_Capex_Input!T$12:T$286,$Z115)),0)</f>
        <v>0</v>
      </c>
      <c r="V115" s="82" t="b">
        <f>IFERROR(INDEX(Overheads!$T$19:$T$26,MATCH($I115,Overheads!$E$19:$E$26,0)),FALSE)</f>
        <v>1</v>
      </c>
      <c r="W115" s="209" t="str" cm="1">
        <f t="array" ref="W115">IFERROR(
INDEX(Forecast_Capex_Input!CN$12:CN$286,$Z115),0)</f>
        <v>FY22</v>
      </c>
      <c r="X115" s="209">
        <f>IFERROR(
MATCH($W115,General!$L$39:$S$39,0),1)</f>
        <v>2</v>
      </c>
      <c r="Z115" s="28">
        <f>IFERROR(
IF(MATCH($C115,Forecast_Capex_Input!$CI$12:$CI$286,1)+1&gt;MAX(Forecast_Capex_Input!$C$12:$C$286),NA,
MATCH($C115,Forecast_Capex_Input!$CI$12:$CI$286,1)+1),1)</f>
        <v>50</v>
      </c>
      <c r="AA115" s="28" cm="1">
        <f t="array" aca="1" ref="AA115" ca="1">IFERROR(
IF(Z114&lt;&gt;Z115,1,
IF(COUNTIF(OFFSET(AA114,0,0,-INDEX(Forecast_Capex_Input!$CG$12:$CG$286,$Z115)),AA114)=INDEX(Forecast_Capex_Input!$CG$12:$CG$286,$Z115),AA114+1,AA114)),NA)</f>
        <v>1</v>
      </c>
      <c r="AB115" s="28" cm="1">
        <f t="array" ref="AB115">IFERROR($C115-IF($Z115=1,1,INDEX(Forecast_Capex_Input!$CI$12:$CI$286,$Z115-1))+1,NA)</f>
        <v>1</v>
      </c>
      <c r="AC115" s="28" cm="1">
        <f t="array" aca="1" ref="AC115" ca="1">IFERROR(IF(AA115=1,
INDEX(Forecast_Capex_Input!$AI$10:$BB$10,SMALL(IF(INDEX(Forecast_Capex_Input!$AI$12:$BB$286,$Z115,0)&gt;0,COLUMN(Forecast_Capex_Input!$AI$10:$BB$10)-COLUMN(Forecast_Capex_Input!$AI$12)+1),ROWS(OFFSET(AC114,0,0,-$AB115)))),
OFFSET(AC114,-INDEX(Forecast_Capex_Input!$CG$12:$CG$286,$Z115)+1,0)),NA)</f>
        <v>1</v>
      </c>
      <c r="AD115" s="28">
        <f t="shared" ca="1" si="14"/>
        <v>1</v>
      </c>
      <c r="AE115" s="82" t="b">
        <f t="shared" si="18"/>
        <v>0</v>
      </c>
      <c r="AF115" s="78" t="b">
        <v>0</v>
      </c>
      <c r="AG115" s="82" t="b">
        <f t="shared" si="15"/>
        <v>1</v>
      </c>
      <c r="AI115" s="55">
        <v>0</v>
      </c>
      <c r="AJ115" s="55">
        <v>0</v>
      </c>
      <c r="AK115" s="55">
        <v>0</v>
      </c>
      <c r="AL115" s="55">
        <v>0</v>
      </c>
      <c r="AM115" s="55">
        <v>0</v>
      </c>
      <c r="AN115" s="135">
        <v>0</v>
      </c>
      <c r="AP115" s="55">
        <v>0</v>
      </c>
      <c r="AQ115" s="55">
        <v>0</v>
      </c>
      <c r="AR115" s="55">
        <v>0</v>
      </c>
      <c r="AS115" s="55">
        <v>0</v>
      </c>
      <c r="AT115" s="55">
        <v>0</v>
      </c>
      <c r="AU115" s="135">
        <v>0</v>
      </c>
      <c r="AW115" s="55">
        <v>0</v>
      </c>
      <c r="AX115" s="55">
        <v>0</v>
      </c>
      <c r="AY115" s="55">
        <v>0</v>
      </c>
      <c r="AZ115" s="55">
        <v>0</v>
      </c>
      <c r="BA115" s="55">
        <v>0</v>
      </c>
      <c r="BB115" s="135">
        <v>0</v>
      </c>
      <c r="BD115" s="55">
        <v>0</v>
      </c>
      <c r="BE115" s="55">
        <v>0</v>
      </c>
      <c r="BF115" s="55">
        <v>0</v>
      </c>
      <c r="BG115" s="55">
        <v>0</v>
      </c>
      <c r="BH115" s="55">
        <v>0</v>
      </c>
      <c r="BI115" s="135">
        <v>0</v>
      </c>
      <c r="BK115" s="55">
        <v>0</v>
      </c>
      <c r="BL115" s="55">
        <v>0</v>
      </c>
      <c r="BM115" s="55">
        <v>0</v>
      </c>
      <c r="BN115" s="55">
        <v>0</v>
      </c>
      <c r="BO115" s="55">
        <v>0</v>
      </c>
      <c r="BP115" s="135">
        <v>0</v>
      </c>
      <c r="BR115" s="147">
        <v>0</v>
      </c>
      <c r="BS115" s="147">
        <v>0</v>
      </c>
      <c r="BT115" s="147">
        <v>0</v>
      </c>
      <c r="BU115" s="147">
        <v>0</v>
      </c>
      <c r="BV115" s="147">
        <v>0</v>
      </c>
      <c r="BX115" s="55">
        <v>0</v>
      </c>
      <c r="BY115" s="55">
        <v>0</v>
      </c>
      <c r="BZ115" s="55">
        <v>0</v>
      </c>
      <c r="CA115" s="55">
        <v>0</v>
      </c>
      <c r="CB115" s="55">
        <v>0</v>
      </c>
      <c r="CC115" s="135">
        <v>0</v>
      </c>
      <c r="CE115" s="55">
        <v>0</v>
      </c>
      <c r="CF115" s="55">
        <v>0</v>
      </c>
      <c r="CG115" s="55">
        <v>0</v>
      </c>
      <c r="CH115" s="55">
        <v>0</v>
      </c>
      <c r="CI115" s="55">
        <v>0</v>
      </c>
      <c r="CJ115" s="135">
        <v>0</v>
      </c>
      <c r="CL115" s="55">
        <v>0</v>
      </c>
      <c r="CM115" s="55">
        <v>0</v>
      </c>
      <c r="CN115" s="55">
        <v>0</v>
      </c>
      <c r="CO115" s="55">
        <v>0</v>
      </c>
      <c r="CP115" s="55">
        <v>0</v>
      </c>
      <c r="CQ115" s="135">
        <v>0</v>
      </c>
      <c r="CS115" s="67">
        <v>0</v>
      </c>
      <c r="CT115" s="67">
        <v>0</v>
      </c>
      <c r="CU115" s="67">
        <v>0</v>
      </c>
      <c r="CV115" s="67">
        <v>0</v>
      </c>
      <c r="CW115" s="67">
        <v>0</v>
      </c>
      <c r="CX115" s="135">
        <v>0</v>
      </c>
      <c r="CZ115" s="55">
        <v>0</v>
      </c>
      <c r="DA115" s="55">
        <v>0</v>
      </c>
      <c r="DB115" s="55">
        <v>0</v>
      </c>
      <c r="DC115" s="55">
        <v>0</v>
      </c>
      <c r="DD115" s="55">
        <v>0</v>
      </c>
      <c r="DE115" s="135">
        <v>0</v>
      </c>
      <c r="DG115" s="43" t="b" cm="1">
        <f t="array" aca="1" ref="DG115" ca="1">OR($G115=Forecast_Capex_Input!$BF$8:$BF$10)</f>
        <v>1</v>
      </c>
      <c r="DH115" s="43" cm="1">
        <f t="array" aca="1" ref="DH115" ca="1">IFERROR(INDEX(Forecast_Capex_Input!BG$12:BG$286,$Z115)
*(INDEX(Forecast_Capex_Input!$H$12:$H$286,$Z115)=Repex),0)
*$DG115</f>
        <v>0</v>
      </c>
      <c r="DI115" s="43" cm="1">
        <f t="array" aca="1" ref="DI115" ca="1">IFERROR(INDEX(Forecast_Capex_Input!BH$12:BH$286,$Z115)
*(INDEX(Forecast_Capex_Input!$H$12:$H$286,$Z115)=Repex),0)
*$DG115</f>
        <v>0</v>
      </c>
      <c r="DJ115" s="43" cm="1">
        <f t="array" aca="1" ref="DJ115" ca="1">IFERROR(INDEX(Forecast_Capex_Input!BI$12:BI$286,$Z115)
*(INDEX(Forecast_Capex_Input!$H$12:$H$286,$Z115)=Repex),0)
*$DG115</f>
        <v>1</v>
      </c>
      <c r="DK115" s="43" cm="1">
        <f t="array" aca="1" ref="DK115" ca="1">IFERROR(INDEX(Forecast_Capex_Input!BJ$12:BJ$286,$Z115)
*(INDEX(Forecast_Capex_Input!$H$12:$H$286,$Z115)=Repex),0)
*$DG115</f>
        <v>0</v>
      </c>
      <c r="DL115" s="43" cm="1">
        <f t="array" aca="1" ref="DL115" ca="1">IFERROR(INDEX(Forecast_Capex_Input!BK$12:BK$286,$Z115)
*(INDEX(Forecast_Capex_Input!$H$12:$H$286,$Z115)=Repex),0)
*$DG115</f>
        <v>0</v>
      </c>
      <c r="DM115" s="43" cm="1">
        <f t="array" aca="1" ref="DM115" ca="1">IFERROR(INDEX(Forecast_Capex_Input!BL$12:BL$286,$Z115)
*(INDEX(Forecast_Capex_Input!$H$12:$H$286,$Z115)=Repex),0)
*$DG115</f>
        <v>0</v>
      </c>
      <c r="DO115" s="43" t="b" cm="1">
        <f t="array" aca="1" ref="DO115" ca="1">OR($G115=Forecast_Capex_Input!$BN$8:$BN$9)</f>
        <v>0</v>
      </c>
      <c r="DP115" s="43" cm="1">
        <f t="array" aca="1" ref="DP115" ca="1">IFERROR(INDEX(Forecast_Capex_Input!BO$12:BO$286,$Z115)
*(INDEX(Forecast_Capex_Input!$H$12:$H$286,$Z115)=Repex),0)
*$DO115</f>
        <v>0</v>
      </c>
      <c r="DQ115" s="43" cm="1">
        <f t="array" aca="1" ref="DQ115" ca="1">IFERROR(INDEX(Forecast_Capex_Input!BP$12:BP$286,$Z115)
*(INDEX(Forecast_Capex_Input!$H$12:$H$286,$Z115)=Repex),0)
*$DO115</f>
        <v>0</v>
      </c>
      <c r="DR115" s="43" cm="1">
        <f t="array" aca="1" ref="DR115" ca="1">IFERROR(INDEX(Forecast_Capex_Input!BQ$12:BQ$286,$Z115)
*(INDEX(Forecast_Capex_Input!$H$12:$H$286,$Z115)=Repex),0)
*$DO115</f>
        <v>0</v>
      </c>
      <c r="DS115" s="43" cm="1">
        <f t="array" aca="1" ref="DS115" ca="1">IFERROR(INDEX(Forecast_Capex_Input!BR$12:BR$286,$Z115)
*(INDEX(Forecast_Capex_Input!$H$12:$H$286,$Z115)=Repex),0)
*$DO115</f>
        <v>0</v>
      </c>
      <c r="DT115" s="43" cm="1">
        <f t="array" aca="1" ref="DT115" ca="1">IFERROR(INDEX(Forecast_Capex_Input!BS$12:BS$286,$Z115)
*(INDEX(Forecast_Capex_Input!$H$12:$H$286,$Z115)=Repex),0)
*$DO115</f>
        <v>0</v>
      </c>
      <c r="DV115" s="43" t="b" cm="1">
        <f t="array" aca="1" ref="DV115" ca="1">OR($G115=Forecast_Capex_Input!$BU$8:$BU$10)</f>
        <v>0</v>
      </c>
      <c r="DW115" s="43" cm="1">
        <f t="array" aca="1" ref="DW115" ca="1">IFERROR(INDEX(Forecast_Capex_Input!BV$12:BV$286,$Z115)
*(INDEX(Forecast_Capex_Input!$H$12:$H$286,$Z115)=Repex),0)
*$DV115</f>
        <v>0</v>
      </c>
      <c r="DX115" s="43" cm="1">
        <f t="array" aca="1" ref="DX115" ca="1">IFERROR(INDEX(Forecast_Capex_Input!BW$12:BW$286,$Z115)
*(INDEX(Forecast_Capex_Input!$H$12:$H$286,$Z115)=Repex),0)
*$DV115</f>
        <v>0</v>
      </c>
      <c r="DY115" s="43" cm="1">
        <f t="array" aca="1" ref="DY115" ca="1">IFERROR(INDEX(Forecast_Capex_Input!BX$12:BX$286,$Z115)
*(INDEX(Forecast_Capex_Input!$H$12:$H$286,$Z115)=Repex),0)
*$DV115</f>
        <v>0</v>
      </c>
      <c r="DZ115" s="43" cm="1">
        <f t="array" aca="1" ref="DZ115" ca="1">IFERROR(INDEX(Forecast_Capex_Input!BY$12:BY$286,$Z115)
*(INDEX(Forecast_Capex_Input!$H$12:$H$286,$Z115)=Repex),0)
*$DV115</f>
        <v>0</v>
      </c>
      <c r="EA115" s="43" cm="1">
        <f t="array" aca="1" ref="EA115" ca="1">IFERROR(INDEX(Forecast_Capex_Input!BZ$12:BZ$286,$Z115)
*(INDEX(Forecast_Capex_Input!$H$12:$H$286,$Z115)=Repex),0)
*$DV115</f>
        <v>0</v>
      </c>
      <c r="EB115" s="43" cm="1">
        <f t="array" aca="1" ref="EB115" ca="1">IFERROR(INDEX(Forecast_Capex_Input!CA$12:CA$286,$Z115)
*(INDEX(Forecast_Capex_Input!$H$12:$H$286,$Z115)=Repex),0)
*$DV115</f>
        <v>0</v>
      </c>
      <c r="EC115" s="43" cm="1">
        <f t="array" aca="1" ref="EC115" ca="1">IFERROR(INDEX(Forecast_Capex_Input!CB$12:CB$286,$Z115)
*(INDEX(Forecast_Capex_Input!$H$12:$H$286,$Z115)=Repex),0)
*$DV115</f>
        <v>0</v>
      </c>
      <c r="ED115" s="43" cm="1">
        <f t="array" aca="1" ref="ED115" ca="1">IFERROR(INDEX(Forecast_Capex_Input!CC$12:CC$286,$Z115)
*(INDEX(Forecast_Capex_Input!$H$12:$H$286,$Z115)=Repex),0)
*$DV115</f>
        <v>0</v>
      </c>
      <c r="EF115" s="86" t="str">
        <f t="shared" si="16"/>
        <v>N/A</v>
      </c>
      <c r="EG115" s="28" t="str">
        <f>IFERROR(RANK(EF115,EF$11:EF$1010,0)+COUNTIF(EF$11:EF115,EF115)-1,NA)</f>
        <v>N/A</v>
      </c>
    </row>
    <row r="116" spans="3:137" x14ac:dyDescent="0.2">
      <c r="C116" s="28">
        <f t="shared" si="17"/>
        <v>106</v>
      </c>
      <c r="D116" s="9" t="str" cm="1">
        <f t="array" ref="D116">IFERROR(INDEX(Forecast_Capex_Input!$D$12:$D$286,$Z116),NA)</f>
        <v>Line 978 Refurbishment</v>
      </c>
      <c r="E116" s="24" t="b" cm="1">
        <f t="array" ref="E116">IF($Z116=NA,NA,INDEX(Forecast_Capex_Input!$E$12:$E$286,$Z116))</f>
        <v>0</v>
      </c>
      <c r="F116" s="9" t="str" cm="1">
        <f t="array" aca="1" ref="F116" ca="1">IFERROR(INDEX(General!$E$25:$E$26,$AA116),NA)</f>
        <v>Non-Labour</v>
      </c>
      <c r="G116" s="9" t="str" cm="1">
        <f t="array" aca="1" ref="G116" ca="1">IFERROR(INDEX(Forecast_Capex_Input!$AI$11:$BB$11,$AC116),NA)</f>
        <v>Transmission Lines</v>
      </c>
      <c r="H116" s="50" cm="1">
        <f t="array" aca="1" ref="H116" ca="1">IFERROR(INDEX(Forecast_Capex_Input!$AI$12:$BB$286,$Z116,$AC116),NA)</f>
        <v>1</v>
      </c>
      <c r="I116" s="150" t="str" cm="1">
        <f t="array" ref="I116">IFERROR(INDEX(Forecast_Capex_Input!$F$12:$F$286,$Z116),NA)</f>
        <v>Replacement Expenditure</v>
      </c>
      <c r="J116" s="150" t="str" cm="1">
        <f t="array" ref="J116">IFERROR(INDEX(Forecast_Capex_Input!G$12:G$286,$Z116),NA)</f>
        <v>Transmission Lines</v>
      </c>
      <c r="K116" s="150" t="str" cm="1">
        <f t="array" ref="K116">IFERROR(INDEX(Forecast_Capex_Input!H$12:H$286,$Z116),NA)</f>
        <v>Repex</v>
      </c>
      <c r="L116" s="150" t="str" cm="1">
        <f t="array" ref="L116">IFERROR(INDEX(Forecast_Capex_Input!I$12:I$286,$Z116),NA)</f>
        <v>N/A</v>
      </c>
      <c r="M116" s="150" t="str" cm="1">
        <f t="array" ref="M116">IFERROR(INDEX(Forecast_Capex_Input!J$12:J$286,$Z116),NA)</f>
        <v>N/A</v>
      </c>
      <c r="N116" s="150" t="str" cm="1">
        <f t="array" ref="N116">IFERROR(INDEX(Forecast_Capex_Input!K$12:K$286,$Z116),NA)</f>
        <v>TL - Transmission poles</v>
      </c>
      <c r="O116" s="150" t="str" cm="1">
        <f t="array" ref="O116">IFERROR(INDEX(Forecast_Capex_Input!L$12:L$286,$Z116),NA)</f>
        <v>TL - Safe and Reliable Network</v>
      </c>
      <c r="P116" s="150" t="str" cm="1">
        <f t="array" ref="P116">IFERROR(INDEX(Forecast_Capex_Input!M$12:M$286,$Z116),NA)</f>
        <v>N/A</v>
      </c>
      <c r="Q116" s="24" t="str" cm="1">
        <f t="array" ref="Q116">IFERROR(INDEX(Forecast_Capex_Input!N$12:N$286,$Z116),NA)</f>
        <v>No</v>
      </c>
      <c r="R116" s="190" cm="1">
        <f t="array" ref="R116">IFERROR(INDEX(Forecast_Capex_Input!O$12:O$286,$Z116),0)</f>
        <v>0</v>
      </c>
      <c r="S116" s="24" t="str" cm="1">
        <f t="array" ref="S116">IFERROR(INDEX(Forecast_Capex_Input!P$12:P$286,$Z116),0)</f>
        <v>Safety security &amp; reliability</v>
      </c>
      <c r="T116" s="150" t="str" cm="1">
        <f t="array" aca="1" ref="T116" ca="1">IFERROR(INDEX(General!$K$91:$K$110,$AC116),NA)</f>
        <v>Transmission Lines (2018 onwards)</v>
      </c>
      <c r="U116" s="43" cm="1">
        <f t="array" aca="1" ref="U116" ca="1">IFERROR(
IF($F116=General!$E$25,INDEX(Forecast_Capex_Input!S$12:S$286,$Z116),
INDEX(Forecast_Capex_Input!T$12:T$286,$Z116)),0)</f>
        <v>1</v>
      </c>
      <c r="V116" s="82" t="b">
        <f>IFERROR(INDEX(Overheads!$T$19:$T$26,MATCH($I116,Overheads!$E$19:$E$26,0)),FALSE)</f>
        <v>1</v>
      </c>
      <c r="W116" s="209" t="str" cm="1">
        <f t="array" ref="W116">IFERROR(
INDEX(Forecast_Capex_Input!CN$12:CN$286,$Z116),0)</f>
        <v>FY22</v>
      </c>
      <c r="X116" s="209">
        <f>IFERROR(
MATCH($W116,General!$L$39:$S$39,0),1)</f>
        <v>2</v>
      </c>
      <c r="Z116" s="28">
        <f>IFERROR(
IF(MATCH($C116,Forecast_Capex_Input!$CI$12:$CI$286,1)+1&gt;MAX(Forecast_Capex_Input!$C$12:$C$286),NA,
MATCH($C116,Forecast_Capex_Input!$CI$12:$CI$286,1)+1),1)</f>
        <v>50</v>
      </c>
      <c r="AA116" s="28" cm="1">
        <f t="array" aca="1" ref="AA116" ca="1">IFERROR(
IF(Z115&lt;&gt;Z116,1,
IF(COUNTIF(OFFSET(AA115,0,0,-INDEX(Forecast_Capex_Input!$CG$12:$CG$286,$Z116)),AA115)=INDEX(Forecast_Capex_Input!$CG$12:$CG$286,$Z116),AA115+1,AA115)),NA)</f>
        <v>2</v>
      </c>
      <c r="AB116" s="28" cm="1">
        <f t="array" ref="AB116">IFERROR($C116-IF($Z116=1,1,INDEX(Forecast_Capex_Input!$CI$12:$CI$286,$Z116-1))+1,NA)</f>
        <v>2</v>
      </c>
      <c r="AC116" s="28" cm="1">
        <f t="array" aca="1" ref="AC116" ca="1">IFERROR(IF(AA116=1,
INDEX(Forecast_Capex_Input!$AI$10:$BB$10,SMALL(IF(INDEX(Forecast_Capex_Input!$AI$12:$BB$286,$Z116,0)&gt;0,COLUMN(Forecast_Capex_Input!$AI$10:$BB$10)-COLUMN(Forecast_Capex_Input!$AI$12)+1),ROWS(OFFSET(AC115,0,0,-$AB116)))),
OFFSET(AC115,-INDEX(Forecast_Capex_Input!$CG$12:$CG$286,$Z116)+1,0)),NA)</f>
        <v>1</v>
      </c>
      <c r="AD116" s="28">
        <f t="shared" ca="1" si="14"/>
        <v>2</v>
      </c>
      <c r="AE116" s="82" t="b">
        <f t="shared" si="18"/>
        <v>0</v>
      </c>
      <c r="AF116" s="78" t="b">
        <v>0</v>
      </c>
      <c r="AG116" s="82" t="b">
        <f t="shared" si="15"/>
        <v>1</v>
      </c>
      <c r="AI116" s="55">
        <v>0</v>
      </c>
      <c r="AJ116" s="55">
        <v>0</v>
      </c>
      <c r="AK116" s="55">
        <v>0</v>
      </c>
      <c r="AL116" s="55">
        <v>0</v>
      </c>
      <c r="AM116" s="55">
        <v>0</v>
      </c>
      <c r="AN116" s="135">
        <v>0</v>
      </c>
      <c r="AP116" s="55">
        <v>0</v>
      </c>
      <c r="AQ116" s="55">
        <v>0</v>
      </c>
      <c r="AR116" s="55">
        <v>0</v>
      </c>
      <c r="AS116" s="55">
        <v>0</v>
      </c>
      <c r="AT116" s="55">
        <v>0</v>
      </c>
      <c r="AU116" s="135">
        <v>0</v>
      </c>
      <c r="AW116" s="55">
        <v>0</v>
      </c>
      <c r="AX116" s="55">
        <v>0</v>
      </c>
      <c r="AY116" s="55">
        <v>0</v>
      </c>
      <c r="AZ116" s="55">
        <v>0</v>
      </c>
      <c r="BA116" s="55">
        <v>0</v>
      </c>
      <c r="BB116" s="135">
        <v>0</v>
      </c>
      <c r="BD116" s="55">
        <v>0</v>
      </c>
      <c r="BE116" s="55">
        <v>0</v>
      </c>
      <c r="BF116" s="55">
        <v>0</v>
      </c>
      <c r="BG116" s="55">
        <v>0</v>
      </c>
      <c r="BH116" s="55">
        <v>0</v>
      </c>
      <c r="BI116" s="135">
        <v>0</v>
      </c>
      <c r="BK116" s="55">
        <v>0</v>
      </c>
      <c r="BL116" s="55">
        <v>0</v>
      </c>
      <c r="BM116" s="55">
        <v>0</v>
      </c>
      <c r="BN116" s="55">
        <v>0</v>
      </c>
      <c r="BO116" s="55">
        <v>0</v>
      </c>
      <c r="BP116" s="135">
        <v>0</v>
      </c>
      <c r="BR116" s="147">
        <v>0</v>
      </c>
      <c r="BS116" s="147">
        <v>0</v>
      </c>
      <c r="BT116" s="147">
        <v>0</v>
      </c>
      <c r="BU116" s="147">
        <v>0</v>
      </c>
      <c r="BV116" s="147">
        <v>0</v>
      </c>
      <c r="BX116" s="55">
        <v>0</v>
      </c>
      <c r="BY116" s="55">
        <v>0</v>
      </c>
      <c r="BZ116" s="55">
        <v>0</v>
      </c>
      <c r="CA116" s="55">
        <v>0</v>
      </c>
      <c r="CB116" s="55">
        <v>0</v>
      </c>
      <c r="CC116" s="135">
        <v>0</v>
      </c>
      <c r="CE116" s="55">
        <v>0</v>
      </c>
      <c r="CF116" s="55">
        <v>0</v>
      </c>
      <c r="CG116" s="55">
        <v>0</v>
      </c>
      <c r="CH116" s="55">
        <v>0</v>
      </c>
      <c r="CI116" s="55">
        <v>0</v>
      </c>
      <c r="CJ116" s="135">
        <v>0</v>
      </c>
      <c r="CL116" s="55">
        <v>0</v>
      </c>
      <c r="CM116" s="55">
        <v>0</v>
      </c>
      <c r="CN116" s="55">
        <v>0</v>
      </c>
      <c r="CO116" s="55">
        <v>0</v>
      </c>
      <c r="CP116" s="55">
        <v>0</v>
      </c>
      <c r="CQ116" s="135">
        <v>0</v>
      </c>
      <c r="CS116" s="67">
        <v>0</v>
      </c>
      <c r="CT116" s="67">
        <v>0</v>
      </c>
      <c r="CU116" s="67">
        <v>0</v>
      </c>
      <c r="CV116" s="67">
        <v>0</v>
      </c>
      <c r="CW116" s="67">
        <v>0</v>
      </c>
      <c r="CX116" s="135">
        <v>0</v>
      </c>
      <c r="CZ116" s="55">
        <v>0</v>
      </c>
      <c r="DA116" s="55">
        <v>0</v>
      </c>
      <c r="DB116" s="55">
        <v>0</v>
      </c>
      <c r="DC116" s="55">
        <v>0</v>
      </c>
      <c r="DD116" s="55">
        <v>0</v>
      </c>
      <c r="DE116" s="135">
        <v>0</v>
      </c>
      <c r="DG116" s="43" t="b" cm="1">
        <f t="array" aca="1" ref="DG116" ca="1">OR($G116=Forecast_Capex_Input!$BF$8:$BF$10)</f>
        <v>1</v>
      </c>
      <c r="DH116" s="43" cm="1">
        <f t="array" aca="1" ref="DH116" ca="1">IFERROR(INDEX(Forecast_Capex_Input!BG$12:BG$286,$Z116)
*(INDEX(Forecast_Capex_Input!$H$12:$H$286,$Z116)=Repex),0)
*$DG116</f>
        <v>0</v>
      </c>
      <c r="DI116" s="43" cm="1">
        <f t="array" aca="1" ref="DI116" ca="1">IFERROR(INDEX(Forecast_Capex_Input!BH$12:BH$286,$Z116)
*(INDEX(Forecast_Capex_Input!$H$12:$H$286,$Z116)=Repex),0)
*$DG116</f>
        <v>0</v>
      </c>
      <c r="DJ116" s="43" cm="1">
        <f t="array" aca="1" ref="DJ116" ca="1">IFERROR(INDEX(Forecast_Capex_Input!BI$12:BI$286,$Z116)
*(INDEX(Forecast_Capex_Input!$H$12:$H$286,$Z116)=Repex),0)
*$DG116</f>
        <v>1</v>
      </c>
      <c r="DK116" s="43" cm="1">
        <f t="array" aca="1" ref="DK116" ca="1">IFERROR(INDEX(Forecast_Capex_Input!BJ$12:BJ$286,$Z116)
*(INDEX(Forecast_Capex_Input!$H$12:$H$286,$Z116)=Repex),0)
*$DG116</f>
        <v>0</v>
      </c>
      <c r="DL116" s="43" cm="1">
        <f t="array" aca="1" ref="DL116" ca="1">IFERROR(INDEX(Forecast_Capex_Input!BK$12:BK$286,$Z116)
*(INDEX(Forecast_Capex_Input!$H$12:$H$286,$Z116)=Repex),0)
*$DG116</f>
        <v>0</v>
      </c>
      <c r="DM116" s="43" cm="1">
        <f t="array" aca="1" ref="DM116" ca="1">IFERROR(INDEX(Forecast_Capex_Input!BL$12:BL$286,$Z116)
*(INDEX(Forecast_Capex_Input!$H$12:$H$286,$Z116)=Repex),0)
*$DG116</f>
        <v>0</v>
      </c>
      <c r="DO116" s="43" t="b" cm="1">
        <f t="array" aca="1" ref="DO116" ca="1">OR($G116=Forecast_Capex_Input!$BN$8:$BN$9)</f>
        <v>0</v>
      </c>
      <c r="DP116" s="43" cm="1">
        <f t="array" aca="1" ref="DP116" ca="1">IFERROR(INDEX(Forecast_Capex_Input!BO$12:BO$286,$Z116)
*(INDEX(Forecast_Capex_Input!$H$12:$H$286,$Z116)=Repex),0)
*$DO116</f>
        <v>0</v>
      </c>
      <c r="DQ116" s="43" cm="1">
        <f t="array" aca="1" ref="DQ116" ca="1">IFERROR(INDEX(Forecast_Capex_Input!BP$12:BP$286,$Z116)
*(INDEX(Forecast_Capex_Input!$H$12:$H$286,$Z116)=Repex),0)
*$DO116</f>
        <v>0</v>
      </c>
      <c r="DR116" s="43" cm="1">
        <f t="array" aca="1" ref="DR116" ca="1">IFERROR(INDEX(Forecast_Capex_Input!BQ$12:BQ$286,$Z116)
*(INDEX(Forecast_Capex_Input!$H$12:$H$286,$Z116)=Repex),0)
*$DO116</f>
        <v>0</v>
      </c>
      <c r="DS116" s="43" cm="1">
        <f t="array" aca="1" ref="DS116" ca="1">IFERROR(INDEX(Forecast_Capex_Input!BR$12:BR$286,$Z116)
*(INDEX(Forecast_Capex_Input!$H$12:$H$286,$Z116)=Repex),0)
*$DO116</f>
        <v>0</v>
      </c>
      <c r="DT116" s="43" cm="1">
        <f t="array" aca="1" ref="DT116" ca="1">IFERROR(INDEX(Forecast_Capex_Input!BS$12:BS$286,$Z116)
*(INDEX(Forecast_Capex_Input!$H$12:$H$286,$Z116)=Repex),0)
*$DO116</f>
        <v>0</v>
      </c>
      <c r="DV116" s="43" t="b" cm="1">
        <f t="array" aca="1" ref="DV116" ca="1">OR($G116=Forecast_Capex_Input!$BU$8:$BU$10)</f>
        <v>0</v>
      </c>
      <c r="DW116" s="43" cm="1">
        <f t="array" aca="1" ref="DW116" ca="1">IFERROR(INDEX(Forecast_Capex_Input!BV$12:BV$286,$Z116)
*(INDEX(Forecast_Capex_Input!$H$12:$H$286,$Z116)=Repex),0)
*$DV116</f>
        <v>0</v>
      </c>
      <c r="DX116" s="43" cm="1">
        <f t="array" aca="1" ref="DX116" ca="1">IFERROR(INDEX(Forecast_Capex_Input!BW$12:BW$286,$Z116)
*(INDEX(Forecast_Capex_Input!$H$12:$H$286,$Z116)=Repex),0)
*$DV116</f>
        <v>0</v>
      </c>
      <c r="DY116" s="43" cm="1">
        <f t="array" aca="1" ref="DY116" ca="1">IFERROR(INDEX(Forecast_Capex_Input!BX$12:BX$286,$Z116)
*(INDEX(Forecast_Capex_Input!$H$12:$H$286,$Z116)=Repex),0)
*$DV116</f>
        <v>0</v>
      </c>
      <c r="DZ116" s="43" cm="1">
        <f t="array" aca="1" ref="DZ116" ca="1">IFERROR(INDEX(Forecast_Capex_Input!BY$12:BY$286,$Z116)
*(INDEX(Forecast_Capex_Input!$H$12:$H$286,$Z116)=Repex),0)
*$DV116</f>
        <v>0</v>
      </c>
      <c r="EA116" s="43" cm="1">
        <f t="array" aca="1" ref="EA116" ca="1">IFERROR(INDEX(Forecast_Capex_Input!BZ$12:BZ$286,$Z116)
*(INDEX(Forecast_Capex_Input!$H$12:$H$286,$Z116)=Repex),0)
*$DV116</f>
        <v>0</v>
      </c>
      <c r="EB116" s="43" cm="1">
        <f t="array" aca="1" ref="EB116" ca="1">IFERROR(INDEX(Forecast_Capex_Input!CA$12:CA$286,$Z116)
*(INDEX(Forecast_Capex_Input!$H$12:$H$286,$Z116)=Repex),0)
*$DV116</f>
        <v>0</v>
      </c>
      <c r="EC116" s="43" cm="1">
        <f t="array" aca="1" ref="EC116" ca="1">IFERROR(INDEX(Forecast_Capex_Input!CB$12:CB$286,$Z116)
*(INDEX(Forecast_Capex_Input!$H$12:$H$286,$Z116)=Repex),0)
*$DV116</f>
        <v>0</v>
      </c>
      <c r="ED116" s="43" cm="1">
        <f t="array" aca="1" ref="ED116" ca="1">IFERROR(INDEX(Forecast_Capex_Input!CC$12:CC$286,$Z116)
*(INDEX(Forecast_Capex_Input!$H$12:$H$286,$Z116)=Repex),0)
*$DV116</f>
        <v>0</v>
      </c>
      <c r="EF116" s="86" t="str">
        <f t="shared" si="16"/>
        <v>N/A</v>
      </c>
      <c r="EG116" s="28" t="str">
        <f>IFERROR(RANK(EF116,EF$11:EF$1010,0)+COUNTIF(EF$11:EF116,EF116)-1,NA)</f>
        <v>N/A</v>
      </c>
    </row>
    <row r="117" spans="3:137" x14ac:dyDescent="0.2">
      <c r="C117" s="28">
        <f t="shared" si="17"/>
        <v>107</v>
      </c>
      <c r="D117" s="9" t="str" cm="1">
        <f t="array" ref="D117">IFERROR(INDEX(Forecast_Capex_Input!$D$12:$D$286,$Z117),NA)</f>
        <v>Line 991 Refurbishment</v>
      </c>
      <c r="E117" s="24" t="b" cm="1">
        <f t="array" ref="E117">IF($Z117=NA,NA,INDEX(Forecast_Capex_Input!$E$12:$E$286,$Z117))</f>
        <v>0</v>
      </c>
      <c r="F117" s="9" t="str" cm="1">
        <f t="array" aca="1" ref="F117" ca="1">IFERROR(INDEX(General!$E$25:$E$26,$AA117),NA)</f>
        <v>Labour</v>
      </c>
      <c r="G117" s="9" t="str" cm="1">
        <f t="array" aca="1" ref="G117" ca="1">IFERROR(INDEX(Forecast_Capex_Input!$AI$11:$BB$11,$AC117),NA)</f>
        <v>Transmission Lines</v>
      </c>
      <c r="H117" s="50" cm="1">
        <f t="array" aca="1" ref="H117" ca="1">IFERROR(INDEX(Forecast_Capex_Input!$AI$12:$BB$286,$Z117,$AC117),NA)</f>
        <v>1</v>
      </c>
      <c r="I117" s="150" t="str" cm="1">
        <f t="array" ref="I117">IFERROR(INDEX(Forecast_Capex_Input!$F$12:$F$286,$Z117),NA)</f>
        <v>Replacement Expenditure</v>
      </c>
      <c r="J117" s="150" t="str" cm="1">
        <f t="array" ref="J117">IFERROR(INDEX(Forecast_Capex_Input!G$12:G$286,$Z117),NA)</f>
        <v>Transmission Lines</v>
      </c>
      <c r="K117" s="150" t="str" cm="1">
        <f t="array" ref="K117">IFERROR(INDEX(Forecast_Capex_Input!H$12:H$286,$Z117),NA)</f>
        <v>Repex</v>
      </c>
      <c r="L117" s="150" t="str" cm="1">
        <f t="array" ref="L117">IFERROR(INDEX(Forecast_Capex_Input!I$12:I$286,$Z117),NA)</f>
        <v>N/A</v>
      </c>
      <c r="M117" s="150" t="str" cm="1">
        <f t="array" ref="M117">IFERROR(INDEX(Forecast_Capex_Input!J$12:J$286,$Z117),NA)</f>
        <v>N/A</v>
      </c>
      <c r="N117" s="150" t="str" cm="1">
        <f t="array" ref="N117">IFERROR(INDEX(Forecast_Capex_Input!K$12:K$286,$Z117),NA)</f>
        <v>TL - Transmission poles</v>
      </c>
      <c r="O117" s="150" t="str" cm="1">
        <f t="array" ref="O117">IFERROR(INDEX(Forecast_Capex_Input!L$12:L$286,$Z117),NA)</f>
        <v>TL - Safe and Reliable Network</v>
      </c>
      <c r="P117" s="150" t="str" cm="1">
        <f t="array" ref="P117">IFERROR(INDEX(Forecast_Capex_Input!M$12:M$286,$Z117),NA)</f>
        <v>N/A</v>
      </c>
      <c r="Q117" s="24" t="str" cm="1">
        <f t="array" ref="Q117">IFERROR(INDEX(Forecast_Capex_Input!N$12:N$286,$Z117),NA)</f>
        <v>No</v>
      </c>
      <c r="R117" s="190" cm="1">
        <f t="array" ref="R117">IFERROR(INDEX(Forecast_Capex_Input!O$12:O$286,$Z117),0)</f>
        <v>0</v>
      </c>
      <c r="S117" s="24" t="str" cm="1">
        <f t="array" ref="S117">IFERROR(INDEX(Forecast_Capex_Input!P$12:P$286,$Z117),0)</f>
        <v>Safety security &amp; reliability</v>
      </c>
      <c r="T117" s="150" t="str" cm="1">
        <f t="array" aca="1" ref="T117" ca="1">IFERROR(INDEX(General!$K$91:$K$110,$AC117),NA)</f>
        <v>Transmission Lines (2018 onwards)</v>
      </c>
      <c r="U117" s="43" cm="1">
        <f t="array" aca="1" ref="U117" ca="1">IFERROR(
IF($F117=General!$E$25,INDEX(Forecast_Capex_Input!S$12:S$286,$Z117),
INDEX(Forecast_Capex_Input!T$12:T$286,$Z117)),0)</f>
        <v>0</v>
      </c>
      <c r="V117" s="82" t="b">
        <f>IFERROR(INDEX(Overheads!$T$19:$T$26,MATCH($I117,Overheads!$E$19:$E$26,0)),FALSE)</f>
        <v>1</v>
      </c>
      <c r="W117" s="209" t="str" cm="1">
        <f t="array" ref="W117">IFERROR(
INDEX(Forecast_Capex_Input!CN$12:CN$286,$Z117),0)</f>
        <v>FY22</v>
      </c>
      <c r="X117" s="209">
        <f>IFERROR(
MATCH($W117,General!$L$39:$S$39,0),1)</f>
        <v>2</v>
      </c>
      <c r="Z117" s="28">
        <f>IFERROR(
IF(MATCH($C117,Forecast_Capex_Input!$CI$12:$CI$286,1)+1&gt;MAX(Forecast_Capex_Input!$C$12:$C$286),NA,
MATCH($C117,Forecast_Capex_Input!$CI$12:$CI$286,1)+1),1)</f>
        <v>51</v>
      </c>
      <c r="AA117" s="28" cm="1">
        <f t="array" aca="1" ref="AA117" ca="1">IFERROR(
IF(Z116&lt;&gt;Z117,1,
IF(COUNTIF(OFFSET(AA116,0,0,-INDEX(Forecast_Capex_Input!$CG$12:$CG$286,$Z117)),AA116)=INDEX(Forecast_Capex_Input!$CG$12:$CG$286,$Z117),AA116+1,AA116)),NA)</f>
        <v>1</v>
      </c>
      <c r="AB117" s="28" cm="1">
        <f t="array" ref="AB117">IFERROR($C117-IF($Z117=1,1,INDEX(Forecast_Capex_Input!$CI$12:$CI$286,$Z117-1))+1,NA)</f>
        <v>1</v>
      </c>
      <c r="AC117" s="28" cm="1">
        <f t="array" aca="1" ref="AC117" ca="1">IFERROR(IF(AA117=1,
INDEX(Forecast_Capex_Input!$AI$10:$BB$10,SMALL(IF(INDEX(Forecast_Capex_Input!$AI$12:$BB$286,$Z117,0)&gt;0,COLUMN(Forecast_Capex_Input!$AI$10:$BB$10)-COLUMN(Forecast_Capex_Input!$AI$12)+1),ROWS(OFFSET(AC116,0,0,-$AB117)))),
OFFSET(AC116,-INDEX(Forecast_Capex_Input!$CG$12:$CG$286,$Z117)+1,0)),NA)</f>
        <v>1</v>
      </c>
      <c r="AD117" s="28">
        <f t="shared" ca="1" si="14"/>
        <v>1</v>
      </c>
      <c r="AE117" s="82" t="b">
        <f t="shared" si="18"/>
        <v>0</v>
      </c>
      <c r="AF117" s="78" t="b">
        <v>0</v>
      </c>
      <c r="AG117" s="82" t="b">
        <f t="shared" si="15"/>
        <v>1</v>
      </c>
      <c r="AI117" s="55">
        <v>0</v>
      </c>
      <c r="AJ117" s="55">
        <v>0</v>
      </c>
      <c r="AK117" s="55">
        <v>0</v>
      </c>
      <c r="AL117" s="55">
        <v>0</v>
      </c>
      <c r="AM117" s="55">
        <v>0</v>
      </c>
      <c r="AN117" s="135">
        <v>0</v>
      </c>
      <c r="AP117" s="55">
        <v>0</v>
      </c>
      <c r="AQ117" s="55">
        <v>0</v>
      </c>
      <c r="AR117" s="55">
        <v>0</v>
      </c>
      <c r="AS117" s="55">
        <v>0</v>
      </c>
      <c r="AT117" s="55">
        <v>0</v>
      </c>
      <c r="AU117" s="135">
        <v>0</v>
      </c>
      <c r="AW117" s="55">
        <v>0</v>
      </c>
      <c r="AX117" s="55">
        <v>0</v>
      </c>
      <c r="AY117" s="55">
        <v>0</v>
      </c>
      <c r="AZ117" s="55">
        <v>0</v>
      </c>
      <c r="BA117" s="55">
        <v>0</v>
      </c>
      <c r="BB117" s="135">
        <v>0</v>
      </c>
      <c r="BD117" s="55">
        <v>0</v>
      </c>
      <c r="BE117" s="55">
        <v>0</v>
      </c>
      <c r="BF117" s="55">
        <v>0</v>
      </c>
      <c r="BG117" s="55">
        <v>0</v>
      </c>
      <c r="BH117" s="55">
        <v>0</v>
      </c>
      <c r="BI117" s="135">
        <v>0</v>
      </c>
      <c r="BK117" s="55">
        <v>0</v>
      </c>
      <c r="BL117" s="55">
        <v>0</v>
      </c>
      <c r="BM117" s="55">
        <v>0</v>
      </c>
      <c r="BN117" s="55">
        <v>0</v>
      </c>
      <c r="BO117" s="55">
        <v>0</v>
      </c>
      <c r="BP117" s="135">
        <v>0</v>
      </c>
      <c r="BR117" s="147">
        <v>0</v>
      </c>
      <c r="BS117" s="147">
        <v>0</v>
      </c>
      <c r="BT117" s="147">
        <v>0</v>
      </c>
      <c r="BU117" s="147">
        <v>0</v>
      </c>
      <c r="BV117" s="147">
        <v>0</v>
      </c>
      <c r="BX117" s="55">
        <v>0</v>
      </c>
      <c r="BY117" s="55">
        <v>0</v>
      </c>
      <c r="BZ117" s="55">
        <v>0</v>
      </c>
      <c r="CA117" s="55">
        <v>0</v>
      </c>
      <c r="CB117" s="55">
        <v>0</v>
      </c>
      <c r="CC117" s="135">
        <v>0</v>
      </c>
      <c r="CE117" s="55">
        <v>0</v>
      </c>
      <c r="CF117" s="55">
        <v>0</v>
      </c>
      <c r="CG117" s="55">
        <v>0</v>
      </c>
      <c r="CH117" s="55">
        <v>0</v>
      </c>
      <c r="CI117" s="55">
        <v>0</v>
      </c>
      <c r="CJ117" s="135">
        <v>0</v>
      </c>
      <c r="CL117" s="55">
        <v>0</v>
      </c>
      <c r="CM117" s="55">
        <v>0</v>
      </c>
      <c r="CN117" s="55">
        <v>0</v>
      </c>
      <c r="CO117" s="55">
        <v>0</v>
      </c>
      <c r="CP117" s="55">
        <v>0</v>
      </c>
      <c r="CQ117" s="135">
        <v>0</v>
      </c>
      <c r="CS117" s="67">
        <v>0</v>
      </c>
      <c r="CT117" s="67">
        <v>0</v>
      </c>
      <c r="CU117" s="67">
        <v>0</v>
      </c>
      <c r="CV117" s="67">
        <v>0</v>
      </c>
      <c r="CW117" s="67">
        <v>0</v>
      </c>
      <c r="CX117" s="135">
        <v>0</v>
      </c>
      <c r="CZ117" s="55">
        <v>0</v>
      </c>
      <c r="DA117" s="55">
        <v>0</v>
      </c>
      <c r="DB117" s="55">
        <v>0</v>
      </c>
      <c r="DC117" s="55">
        <v>0</v>
      </c>
      <c r="DD117" s="55">
        <v>0</v>
      </c>
      <c r="DE117" s="135">
        <v>0</v>
      </c>
      <c r="DG117" s="43" t="b" cm="1">
        <f t="array" aca="1" ref="DG117" ca="1">OR($G117=Forecast_Capex_Input!$BF$8:$BF$10)</f>
        <v>1</v>
      </c>
      <c r="DH117" s="43" cm="1">
        <f t="array" aca="1" ref="DH117" ca="1">IFERROR(INDEX(Forecast_Capex_Input!BG$12:BG$286,$Z117)
*(INDEX(Forecast_Capex_Input!$H$12:$H$286,$Z117)=Repex),0)
*$DG117</f>
        <v>0.7</v>
      </c>
      <c r="DI117" s="43" cm="1">
        <f t="array" aca="1" ref="DI117" ca="1">IFERROR(INDEX(Forecast_Capex_Input!BH$12:BH$286,$Z117)
*(INDEX(Forecast_Capex_Input!$H$12:$H$286,$Z117)=Repex),0)
*$DG117</f>
        <v>0</v>
      </c>
      <c r="DJ117" s="43" cm="1">
        <f t="array" aca="1" ref="DJ117" ca="1">IFERROR(INDEX(Forecast_Capex_Input!BI$12:BI$286,$Z117)
*(INDEX(Forecast_Capex_Input!$H$12:$H$286,$Z117)=Repex),0)
*$DG117</f>
        <v>0.3</v>
      </c>
      <c r="DK117" s="43" cm="1">
        <f t="array" aca="1" ref="DK117" ca="1">IFERROR(INDEX(Forecast_Capex_Input!BJ$12:BJ$286,$Z117)
*(INDEX(Forecast_Capex_Input!$H$12:$H$286,$Z117)=Repex),0)
*$DG117</f>
        <v>0</v>
      </c>
      <c r="DL117" s="43" cm="1">
        <f t="array" aca="1" ref="DL117" ca="1">IFERROR(INDEX(Forecast_Capex_Input!BK$12:BK$286,$Z117)
*(INDEX(Forecast_Capex_Input!$H$12:$H$286,$Z117)=Repex),0)
*$DG117</f>
        <v>0</v>
      </c>
      <c r="DM117" s="43" cm="1">
        <f t="array" aca="1" ref="DM117" ca="1">IFERROR(INDEX(Forecast_Capex_Input!BL$12:BL$286,$Z117)
*(INDEX(Forecast_Capex_Input!$H$12:$H$286,$Z117)=Repex),0)
*$DG117</f>
        <v>0</v>
      </c>
      <c r="DO117" s="43" t="b" cm="1">
        <f t="array" aca="1" ref="DO117" ca="1">OR($G117=Forecast_Capex_Input!$BN$8:$BN$9)</f>
        <v>0</v>
      </c>
      <c r="DP117" s="43" cm="1">
        <f t="array" aca="1" ref="DP117" ca="1">IFERROR(INDEX(Forecast_Capex_Input!BO$12:BO$286,$Z117)
*(INDEX(Forecast_Capex_Input!$H$12:$H$286,$Z117)=Repex),0)
*$DO117</f>
        <v>0</v>
      </c>
      <c r="DQ117" s="43" cm="1">
        <f t="array" aca="1" ref="DQ117" ca="1">IFERROR(INDEX(Forecast_Capex_Input!BP$12:BP$286,$Z117)
*(INDEX(Forecast_Capex_Input!$H$12:$H$286,$Z117)=Repex),0)
*$DO117</f>
        <v>0</v>
      </c>
      <c r="DR117" s="43" cm="1">
        <f t="array" aca="1" ref="DR117" ca="1">IFERROR(INDEX(Forecast_Capex_Input!BQ$12:BQ$286,$Z117)
*(INDEX(Forecast_Capex_Input!$H$12:$H$286,$Z117)=Repex),0)
*$DO117</f>
        <v>0</v>
      </c>
      <c r="DS117" s="43" cm="1">
        <f t="array" aca="1" ref="DS117" ca="1">IFERROR(INDEX(Forecast_Capex_Input!BR$12:BR$286,$Z117)
*(INDEX(Forecast_Capex_Input!$H$12:$H$286,$Z117)=Repex),0)
*$DO117</f>
        <v>0</v>
      </c>
      <c r="DT117" s="43" cm="1">
        <f t="array" aca="1" ref="DT117" ca="1">IFERROR(INDEX(Forecast_Capex_Input!BS$12:BS$286,$Z117)
*(INDEX(Forecast_Capex_Input!$H$12:$H$286,$Z117)=Repex),0)
*$DO117</f>
        <v>0</v>
      </c>
      <c r="DV117" s="43" t="b" cm="1">
        <f t="array" aca="1" ref="DV117" ca="1">OR($G117=Forecast_Capex_Input!$BU$8:$BU$10)</f>
        <v>0</v>
      </c>
      <c r="DW117" s="43" cm="1">
        <f t="array" aca="1" ref="DW117" ca="1">IFERROR(INDEX(Forecast_Capex_Input!BV$12:BV$286,$Z117)
*(INDEX(Forecast_Capex_Input!$H$12:$H$286,$Z117)=Repex),0)
*$DV117</f>
        <v>0</v>
      </c>
      <c r="DX117" s="43" cm="1">
        <f t="array" aca="1" ref="DX117" ca="1">IFERROR(INDEX(Forecast_Capex_Input!BW$12:BW$286,$Z117)
*(INDEX(Forecast_Capex_Input!$H$12:$H$286,$Z117)=Repex),0)
*$DV117</f>
        <v>0</v>
      </c>
      <c r="DY117" s="43" cm="1">
        <f t="array" aca="1" ref="DY117" ca="1">IFERROR(INDEX(Forecast_Capex_Input!BX$12:BX$286,$Z117)
*(INDEX(Forecast_Capex_Input!$H$12:$H$286,$Z117)=Repex),0)
*$DV117</f>
        <v>0</v>
      </c>
      <c r="DZ117" s="43" cm="1">
        <f t="array" aca="1" ref="DZ117" ca="1">IFERROR(INDEX(Forecast_Capex_Input!BY$12:BY$286,$Z117)
*(INDEX(Forecast_Capex_Input!$H$12:$H$286,$Z117)=Repex),0)
*$DV117</f>
        <v>0</v>
      </c>
      <c r="EA117" s="43" cm="1">
        <f t="array" aca="1" ref="EA117" ca="1">IFERROR(INDEX(Forecast_Capex_Input!BZ$12:BZ$286,$Z117)
*(INDEX(Forecast_Capex_Input!$H$12:$H$286,$Z117)=Repex),0)
*$DV117</f>
        <v>0</v>
      </c>
      <c r="EB117" s="43" cm="1">
        <f t="array" aca="1" ref="EB117" ca="1">IFERROR(INDEX(Forecast_Capex_Input!CA$12:CA$286,$Z117)
*(INDEX(Forecast_Capex_Input!$H$12:$H$286,$Z117)=Repex),0)
*$DV117</f>
        <v>0</v>
      </c>
      <c r="EC117" s="43" cm="1">
        <f t="array" aca="1" ref="EC117" ca="1">IFERROR(INDEX(Forecast_Capex_Input!CB$12:CB$286,$Z117)
*(INDEX(Forecast_Capex_Input!$H$12:$H$286,$Z117)=Repex),0)
*$DV117</f>
        <v>0</v>
      </c>
      <c r="ED117" s="43" cm="1">
        <f t="array" aca="1" ref="ED117" ca="1">IFERROR(INDEX(Forecast_Capex_Input!CC$12:CC$286,$Z117)
*(INDEX(Forecast_Capex_Input!$H$12:$H$286,$Z117)=Repex),0)
*$DV117</f>
        <v>0</v>
      </c>
      <c r="EF117" s="86" t="str">
        <f t="shared" si="16"/>
        <v>N/A</v>
      </c>
      <c r="EG117" s="28" t="str">
        <f>IFERROR(RANK(EF117,EF$11:EF$1010,0)+COUNTIF(EF$11:EF117,EF117)-1,NA)</f>
        <v>N/A</v>
      </c>
    </row>
    <row r="118" spans="3:137" x14ac:dyDescent="0.2">
      <c r="C118" s="28">
        <f t="shared" si="17"/>
        <v>108</v>
      </c>
      <c r="D118" s="9" t="str" cm="1">
        <f t="array" ref="D118">IFERROR(INDEX(Forecast_Capex_Input!$D$12:$D$286,$Z118),NA)</f>
        <v>Line 991 Refurbishment</v>
      </c>
      <c r="E118" s="24" t="b" cm="1">
        <f t="array" ref="E118">IF($Z118=NA,NA,INDEX(Forecast_Capex_Input!$E$12:$E$286,$Z118))</f>
        <v>0</v>
      </c>
      <c r="F118" s="9" t="str" cm="1">
        <f t="array" aca="1" ref="F118" ca="1">IFERROR(INDEX(General!$E$25:$E$26,$AA118),NA)</f>
        <v>Non-Labour</v>
      </c>
      <c r="G118" s="9" t="str" cm="1">
        <f t="array" aca="1" ref="G118" ca="1">IFERROR(INDEX(Forecast_Capex_Input!$AI$11:$BB$11,$AC118),NA)</f>
        <v>Transmission Lines</v>
      </c>
      <c r="H118" s="50" cm="1">
        <f t="array" aca="1" ref="H118" ca="1">IFERROR(INDEX(Forecast_Capex_Input!$AI$12:$BB$286,$Z118,$AC118),NA)</f>
        <v>1</v>
      </c>
      <c r="I118" s="150" t="str" cm="1">
        <f t="array" ref="I118">IFERROR(INDEX(Forecast_Capex_Input!$F$12:$F$286,$Z118),NA)</f>
        <v>Replacement Expenditure</v>
      </c>
      <c r="J118" s="150" t="str" cm="1">
        <f t="array" ref="J118">IFERROR(INDEX(Forecast_Capex_Input!G$12:G$286,$Z118),NA)</f>
        <v>Transmission Lines</v>
      </c>
      <c r="K118" s="150" t="str" cm="1">
        <f t="array" ref="K118">IFERROR(INDEX(Forecast_Capex_Input!H$12:H$286,$Z118),NA)</f>
        <v>Repex</v>
      </c>
      <c r="L118" s="150" t="str" cm="1">
        <f t="array" ref="L118">IFERROR(INDEX(Forecast_Capex_Input!I$12:I$286,$Z118),NA)</f>
        <v>N/A</v>
      </c>
      <c r="M118" s="150" t="str" cm="1">
        <f t="array" ref="M118">IFERROR(INDEX(Forecast_Capex_Input!J$12:J$286,$Z118),NA)</f>
        <v>N/A</v>
      </c>
      <c r="N118" s="150" t="str" cm="1">
        <f t="array" ref="N118">IFERROR(INDEX(Forecast_Capex_Input!K$12:K$286,$Z118),NA)</f>
        <v>TL - Transmission poles</v>
      </c>
      <c r="O118" s="150" t="str" cm="1">
        <f t="array" ref="O118">IFERROR(INDEX(Forecast_Capex_Input!L$12:L$286,$Z118),NA)</f>
        <v>TL - Safe and Reliable Network</v>
      </c>
      <c r="P118" s="150" t="str" cm="1">
        <f t="array" ref="P118">IFERROR(INDEX(Forecast_Capex_Input!M$12:M$286,$Z118),NA)</f>
        <v>N/A</v>
      </c>
      <c r="Q118" s="24" t="str" cm="1">
        <f t="array" ref="Q118">IFERROR(INDEX(Forecast_Capex_Input!N$12:N$286,$Z118),NA)</f>
        <v>No</v>
      </c>
      <c r="R118" s="190" cm="1">
        <f t="array" ref="R118">IFERROR(INDEX(Forecast_Capex_Input!O$12:O$286,$Z118),0)</f>
        <v>0</v>
      </c>
      <c r="S118" s="24" t="str" cm="1">
        <f t="array" ref="S118">IFERROR(INDEX(Forecast_Capex_Input!P$12:P$286,$Z118),0)</f>
        <v>Safety security &amp; reliability</v>
      </c>
      <c r="T118" s="150" t="str" cm="1">
        <f t="array" aca="1" ref="T118" ca="1">IFERROR(INDEX(General!$K$91:$K$110,$AC118),NA)</f>
        <v>Transmission Lines (2018 onwards)</v>
      </c>
      <c r="U118" s="43" cm="1">
        <f t="array" aca="1" ref="U118" ca="1">IFERROR(
IF($F118=General!$E$25,INDEX(Forecast_Capex_Input!S$12:S$286,$Z118),
INDEX(Forecast_Capex_Input!T$12:T$286,$Z118)),0)</f>
        <v>1</v>
      </c>
      <c r="V118" s="82" t="b">
        <f>IFERROR(INDEX(Overheads!$T$19:$T$26,MATCH($I118,Overheads!$E$19:$E$26,0)),FALSE)</f>
        <v>1</v>
      </c>
      <c r="W118" s="209" t="str" cm="1">
        <f t="array" ref="W118">IFERROR(
INDEX(Forecast_Capex_Input!CN$12:CN$286,$Z118),0)</f>
        <v>FY22</v>
      </c>
      <c r="X118" s="209">
        <f>IFERROR(
MATCH($W118,General!$L$39:$S$39,0),1)</f>
        <v>2</v>
      </c>
      <c r="Z118" s="28">
        <f>IFERROR(
IF(MATCH($C118,Forecast_Capex_Input!$CI$12:$CI$286,1)+1&gt;MAX(Forecast_Capex_Input!$C$12:$C$286),NA,
MATCH($C118,Forecast_Capex_Input!$CI$12:$CI$286,1)+1),1)</f>
        <v>51</v>
      </c>
      <c r="AA118" s="28" cm="1">
        <f t="array" aca="1" ref="AA118" ca="1">IFERROR(
IF(Z117&lt;&gt;Z118,1,
IF(COUNTIF(OFFSET(AA117,0,0,-INDEX(Forecast_Capex_Input!$CG$12:$CG$286,$Z118)),AA117)=INDEX(Forecast_Capex_Input!$CG$12:$CG$286,$Z118),AA117+1,AA117)),NA)</f>
        <v>2</v>
      </c>
      <c r="AB118" s="28" cm="1">
        <f t="array" ref="AB118">IFERROR($C118-IF($Z118=1,1,INDEX(Forecast_Capex_Input!$CI$12:$CI$286,$Z118-1))+1,NA)</f>
        <v>2</v>
      </c>
      <c r="AC118" s="28" cm="1">
        <f t="array" aca="1" ref="AC118" ca="1">IFERROR(IF(AA118=1,
INDEX(Forecast_Capex_Input!$AI$10:$BB$10,SMALL(IF(INDEX(Forecast_Capex_Input!$AI$12:$BB$286,$Z118,0)&gt;0,COLUMN(Forecast_Capex_Input!$AI$10:$BB$10)-COLUMN(Forecast_Capex_Input!$AI$12)+1),ROWS(OFFSET(AC117,0,0,-$AB118)))),
OFFSET(AC117,-INDEX(Forecast_Capex_Input!$CG$12:$CG$286,$Z118)+1,0)),NA)</f>
        <v>1</v>
      </c>
      <c r="AD118" s="28">
        <f t="shared" ca="1" si="14"/>
        <v>2</v>
      </c>
      <c r="AE118" s="82" t="b">
        <f t="shared" si="18"/>
        <v>0</v>
      </c>
      <c r="AF118" s="78" t="b">
        <v>0</v>
      </c>
      <c r="AG118" s="82" t="b">
        <f t="shared" si="15"/>
        <v>1</v>
      </c>
      <c r="AI118" s="55">
        <v>0</v>
      </c>
      <c r="AJ118" s="55">
        <v>0</v>
      </c>
      <c r="AK118" s="55">
        <v>0</v>
      </c>
      <c r="AL118" s="55">
        <v>0</v>
      </c>
      <c r="AM118" s="55">
        <v>0</v>
      </c>
      <c r="AN118" s="135">
        <v>0</v>
      </c>
      <c r="AP118" s="55">
        <v>0</v>
      </c>
      <c r="AQ118" s="55">
        <v>0</v>
      </c>
      <c r="AR118" s="55">
        <v>0</v>
      </c>
      <c r="AS118" s="55">
        <v>0</v>
      </c>
      <c r="AT118" s="55">
        <v>0</v>
      </c>
      <c r="AU118" s="135">
        <v>0</v>
      </c>
      <c r="AW118" s="55">
        <v>0</v>
      </c>
      <c r="AX118" s="55">
        <v>0</v>
      </c>
      <c r="AY118" s="55">
        <v>0</v>
      </c>
      <c r="AZ118" s="55">
        <v>0</v>
      </c>
      <c r="BA118" s="55">
        <v>0</v>
      </c>
      <c r="BB118" s="135">
        <v>0</v>
      </c>
      <c r="BD118" s="55">
        <v>0</v>
      </c>
      <c r="BE118" s="55">
        <v>0</v>
      </c>
      <c r="BF118" s="55">
        <v>0</v>
      </c>
      <c r="BG118" s="55">
        <v>0</v>
      </c>
      <c r="BH118" s="55">
        <v>0</v>
      </c>
      <c r="BI118" s="135">
        <v>0</v>
      </c>
      <c r="BK118" s="55">
        <v>0</v>
      </c>
      <c r="BL118" s="55">
        <v>0</v>
      </c>
      <c r="BM118" s="55">
        <v>0</v>
      </c>
      <c r="BN118" s="55">
        <v>0</v>
      </c>
      <c r="BO118" s="55">
        <v>0</v>
      </c>
      <c r="BP118" s="135">
        <v>0</v>
      </c>
      <c r="BR118" s="147">
        <v>0</v>
      </c>
      <c r="BS118" s="147">
        <v>0</v>
      </c>
      <c r="BT118" s="147">
        <v>0</v>
      </c>
      <c r="BU118" s="147">
        <v>0</v>
      </c>
      <c r="BV118" s="147">
        <v>0</v>
      </c>
      <c r="BX118" s="55">
        <v>0</v>
      </c>
      <c r="BY118" s="55">
        <v>0</v>
      </c>
      <c r="BZ118" s="55">
        <v>0</v>
      </c>
      <c r="CA118" s="55">
        <v>0</v>
      </c>
      <c r="CB118" s="55">
        <v>0</v>
      </c>
      <c r="CC118" s="135">
        <v>0</v>
      </c>
      <c r="CE118" s="55">
        <v>0</v>
      </c>
      <c r="CF118" s="55">
        <v>0</v>
      </c>
      <c r="CG118" s="55">
        <v>0</v>
      </c>
      <c r="CH118" s="55">
        <v>0</v>
      </c>
      <c r="CI118" s="55">
        <v>0</v>
      </c>
      <c r="CJ118" s="135">
        <v>0</v>
      </c>
      <c r="CL118" s="55">
        <v>0</v>
      </c>
      <c r="CM118" s="55">
        <v>0</v>
      </c>
      <c r="CN118" s="55">
        <v>0</v>
      </c>
      <c r="CO118" s="55">
        <v>0</v>
      </c>
      <c r="CP118" s="55">
        <v>0</v>
      </c>
      <c r="CQ118" s="135">
        <v>0</v>
      </c>
      <c r="CS118" s="67">
        <v>0</v>
      </c>
      <c r="CT118" s="67">
        <v>0</v>
      </c>
      <c r="CU118" s="67">
        <v>0</v>
      </c>
      <c r="CV118" s="67">
        <v>0</v>
      </c>
      <c r="CW118" s="67">
        <v>0</v>
      </c>
      <c r="CX118" s="135">
        <v>0</v>
      </c>
      <c r="CZ118" s="55">
        <v>0</v>
      </c>
      <c r="DA118" s="55">
        <v>0</v>
      </c>
      <c r="DB118" s="55">
        <v>0</v>
      </c>
      <c r="DC118" s="55">
        <v>0</v>
      </c>
      <c r="DD118" s="55">
        <v>0</v>
      </c>
      <c r="DE118" s="135">
        <v>0</v>
      </c>
      <c r="DG118" s="43" t="b" cm="1">
        <f t="array" aca="1" ref="DG118" ca="1">OR($G118=Forecast_Capex_Input!$BF$8:$BF$10)</f>
        <v>1</v>
      </c>
      <c r="DH118" s="43" cm="1">
        <f t="array" aca="1" ref="DH118" ca="1">IFERROR(INDEX(Forecast_Capex_Input!BG$12:BG$286,$Z118)
*(INDEX(Forecast_Capex_Input!$H$12:$H$286,$Z118)=Repex),0)
*$DG118</f>
        <v>0.7</v>
      </c>
      <c r="DI118" s="43" cm="1">
        <f t="array" aca="1" ref="DI118" ca="1">IFERROR(INDEX(Forecast_Capex_Input!BH$12:BH$286,$Z118)
*(INDEX(Forecast_Capex_Input!$H$12:$H$286,$Z118)=Repex),0)
*$DG118</f>
        <v>0</v>
      </c>
      <c r="DJ118" s="43" cm="1">
        <f t="array" aca="1" ref="DJ118" ca="1">IFERROR(INDEX(Forecast_Capex_Input!BI$12:BI$286,$Z118)
*(INDEX(Forecast_Capex_Input!$H$12:$H$286,$Z118)=Repex),0)
*$DG118</f>
        <v>0.3</v>
      </c>
      <c r="DK118" s="43" cm="1">
        <f t="array" aca="1" ref="DK118" ca="1">IFERROR(INDEX(Forecast_Capex_Input!BJ$12:BJ$286,$Z118)
*(INDEX(Forecast_Capex_Input!$H$12:$H$286,$Z118)=Repex),0)
*$DG118</f>
        <v>0</v>
      </c>
      <c r="DL118" s="43" cm="1">
        <f t="array" aca="1" ref="DL118" ca="1">IFERROR(INDEX(Forecast_Capex_Input!BK$12:BK$286,$Z118)
*(INDEX(Forecast_Capex_Input!$H$12:$H$286,$Z118)=Repex),0)
*$DG118</f>
        <v>0</v>
      </c>
      <c r="DM118" s="43" cm="1">
        <f t="array" aca="1" ref="DM118" ca="1">IFERROR(INDEX(Forecast_Capex_Input!BL$12:BL$286,$Z118)
*(INDEX(Forecast_Capex_Input!$H$12:$H$286,$Z118)=Repex),0)
*$DG118</f>
        <v>0</v>
      </c>
      <c r="DO118" s="43" t="b" cm="1">
        <f t="array" aca="1" ref="DO118" ca="1">OR($G118=Forecast_Capex_Input!$BN$8:$BN$9)</f>
        <v>0</v>
      </c>
      <c r="DP118" s="43" cm="1">
        <f t="array" aca="1" ref="DP118" ca="1">IFERROR(INDEX(Forecast_Capex_Input!BO$12:BO$286,$Z118)
*(INDEX(Forecast_Capex_Input!$H$12:$H$286,$Z118)=Repex),0)
*$DO118</f>
        <v>0</v>
      </c>
      <c r="DQ118" s="43" cm="1">
        <f t="array" aca="1" ref="DQ118" ca="1">IFERROR(INDEX(Forecast_Capex_Input!BP$12:BP$286,$Z118)
*(INDEX(Forecast_Capex_Input!$H$12:$H$286,$Z118)=Repex),0)
*$DO118</f>
        <v>0</v>
      </c>
      <c r="DR118" s="43" cm="1">
        <f t="array" aca="1" ref="DR118" ca="1">IFERROR(INDEX(Forecast_Capex_Input!BQ$12:BQ$286,$Z118)
*(INDEX(Forecast_Capex_Input!$H$12:$H$286,$Z118)=Repex),0)
*$DO118</f>
        <v>0</v>
      </c>
      <c r="DS118" s="43" cm="1">
        <f t="array" aca="1" ref="DS118" ca="1">IFERROR(INDEX(Forecast_Capex_Input!BR$12:BR$286,$Z118)
*(INDEX(Forecast_Capex_Input!$H$12:$H$286,$Z118)=Repex),0)
*$DO118</f>
        <v>0</v>
      </c>
      <c r="DT118" s="43" cm="1">
        <f t="array" aca="1" ref="DT118" ca="1">IFERROR(INDEX(Forecast_Capex_Input!BS$12:BS$286,$Z118)
*(INDEX(Forecast_Capex_Input!$H$12:$H$286,$Z118)=Repex),0)
*$DO118</f>
        <v>0</v>
      </c>
      <c r="DV118" s="43" t="b" cm="1">
        <f t="array" aca="1" ref="DV118" ca="1">OR($G118=Forecast_Capex_Input!$BU$8:$BU$10)</f>
        <v>0</v>
      </c>
      <c r="DW118" s="43" cm="1">
        <f t="array" aca="1" ref="DW118" ca="1">IFERROR(INDEX(Forecast_Capex_Input!BV$12:BV$286,$Z118)
*(INDEX(Forecast_Capex_Input!$H$12:$H$286,$Z118)=Repex),0)
*$DV118</f>
        <v>0</v>
      </c>
      <c r="DX118" s="43" cm="1">
        <f t="array" aca="1" ref="DX118" ca="1">IFERROR(INDEX(Forecast_Capex_Input!BW$12:BW$286,$Z118)
*(INDEX(Forecast_Capex_Input!$H$12:$H$286,$Z118)=Repex),0)
*$DV118</f>
        <v>0</v>
      </c>
      <c r="DY118" s="43" cm="1">
        <f t="array" aca="1" ref="DY118" ca="1">IFERROR(INDEX(Forecast_Capex_Input!BX$12:BX$286,$Z118)
*(INDEX(Forecast_Capex_Input!$H$12:$H$286,$Z118)=Repex),0)
*$DV118</f>
        <v>0</v>
      </c>
      <c r="DZ118" s="43" cm="1">
        <f t="array" aca="1" ref="DZ118" ca="1">IFERROR(INDEX(Forecast_Capex_Input!BY$12:BY$286,$Z118)
*(INDEX(Forecast_Capex_Input!$H$12:$H$286,$Z118)=Repex),0)
*$DV118</f>
        <v>0</v>
      </c>
      <c r="EA118" s="43" cm="1">
        <f t="array" aca="1" ref="EA118" ca="1">IFERROR(INDEX(Forecast_Capex_Input!BZ$12:BZ$286,$Z118)
*(INDEX(Forecast_Capex_Input!$H$12:$H$286,$Z118)=Repex),0)
*$DV118</f>
        <v>0</v>
      </c>
      <c r="EB118" s="43" cm="1">
        <f t="array" aca="1" ref="EB118" ca="1">IFERROR(INDEX(Forecast_Capex_Input!CA$12:CA$286,$Z118)
*(INDEX(Forecast_Capex_Input!$H$12:$H$286,$Z118)=Repex),0)
*$DV118</f>
        <v>0</v>
      </c>
      <c r="EC118" s="43" cm="1">
        <f t="array" aca="1" ref="EC118" ca="1">IFERROR(INDEX(Forecast_Capex_Input!CB$12:CB$286,$Z118)
*(INDEX(Forecast_Capex_Input!$H$12:$H$286,$Z118)=Repex),0)
*$DV118</f>
        <v>0</v>
      </c>
      <c r="ED118" s="43" cm="1">
        <f t="array" aca="1" ref="ED118" ca="1">IFERROR(INDEX(Forecast_Capex_Input!CC$12:CC$286,$Z118)
*(INDEX(Forecast_Capex_Input!$H$12:$H$286,$Z118)=Repex),0)
*$DV118</f>
        <v>0</v>
      </c>
      <c r="EF118" s="86" t="str">
        <f t="shared" si="16"/>
        <v>N/A</v>
      </c>
      <c r="EG118" s="28" t="str">
        <f>IFERROR(RANK(EF118,EF$11:EF$1010,0)+COUNTIF(EF$11:EF118,EF118)-1,NA)</f>
        <v>N/A</v>
      </c>
    </row>
    <row r="119" spans="3:137" x14ac:dyDescent="0.2">
      <c r="C119" s="28">
        <f t="shared" si="17"/>
        <v>109</v>
      </c>
      <c r="D119" s="9" t="str" cm="1">
        <f t="array" ref="D119">IFERROR(INDEX(Forecast_Capex_Input!$D$12:$D$286,$Z119),NA)</f>
        <v xml:space="preserve">Line 99B Refurbishment </v>
      </c>
      <c r="E119" s="24" t="b" cm="1">
        <f t="array" ref="E119">IF($Z119=NA,NA,INDEX(Forecast_Capex_Input!$E$12:$E$286,$Z119))</f>
        <v>1</v>
      </c>
      <c r="F119" s="9" t="str" cm="1">
        <f t="array" aca="1" ref="F119" ca="1">IFERROR(INDEX(General!$E$25:$E$26,$AA119),NA)</f>
        <v>Labour</v>
      </c>
      <c r="G119" s="9" t="str" cm="1">
        <f t="array" aca="1" ref="G119" ca="1">IFERROR(INDEX(Forecast_Capex_Input!$AI$11:$BB$11,$AC119),NA)</f>
        <v>Transmission Lines</v>
      </c>
      <c r="H119" s="50" cm="1">
        <f t="array" aca="1" ref="H119" ca="1">IFERROR(INDEX(Forecast_Capex_Input!$AI$12:$BB$286,$Z119,$AC119),NA)</f>
        <v>1.0000000000000002</v>
      </c>
      <c r="I119" s="150" t="str" cm="1">
        <f t="array" ref="I119">IFERROR(INDEX(Forecast_Capex_Input!$F$12:$F$286,$Z119),NA)</f>
        <v>Replacement Expenditure</v>
      </c>
      <c r="J119" s="150" t="str" cm="1">
        <f t="array" ref="J119">IFERROR(INDEX(Forecast_Capex_Input!G$12:G$286,$Z119),NA)</f>
        <v>Transmission Lines</v>
      </c>
      <c r="K119" s="150" t="str" cm="1">
        <f t="array" ref="K119">IFERROR(INDEX(Forecast_Capex_Input!H$12:H$286,$Z119),NA)</f>
        <v>Repex</v>
      </c>
      <c r="L119" s="150" t="str" cm="1">
        <f t="array" ref="L119">IFERROR(INDEX(Forecast_Capex_Input!I$12:I$286,$Z119),NA)</f>
        <v>N/A</v>
      </c>
      <c r="M119" s="150" t="str" cm="1">
        <f t="array" ref="M119">IFERROR(INDEX(Forecast_Capex_Input!J$12:J$286,$Z119),NA)</f>
        <v>N/A</v>
      </c>
      <c r="N119" s="150" t="str" cm="1">
        <f t="array" ref="N119">IFERROR(INDEX(Forecast_Capex_Input!K$12:K$286,$Z119),NA)</f>
        <v>TL - Transmission poles</v>
      </c>
      <c r="O119" s="150" t="str" cm="1">
        <f t="array" ref="O119">IFERROR(INDEX(Forecast_Capex_Input!L$12:L$286,$Z119),NA)</f>
        <v>TL - Safe and Reliable Network</v>
      </c>
      <c r="P119" s="150" t="str" cm="1">
        <f t="array" ref="P119">IFERROR(INDEX(Forecast_Capex_Input!M$12:M$286,$Z119),NA)</f>
        <v>N/A</v>
      </c>
      <c r="Q119" s="24" t="str" cm="1">
        <f t="array" ref="Q119">IFERROR(INDEX(Forecast_Capex_Input!N$12:N$286,$Z119),NA)</f>
        <v>No</v>
      </c>
      <c r="R119" s="190" cm="1">
        <f t="array" ref="R119">IFERROR(INDEX(Forecast_Capex_Input!O$12:O$286,$Z119),0)</f>
        <v>0</v>
      </c>
      <c r="S119" s="24" t="str" cm="1">
        <f t="array" ref="S119">IFERROR(INDEX(Forecast_Capex_Input!P$12:P$286,$Z119),0)</f>
        <v>Safety security &amp; reliability</v>
      </c>
      <c r="T119" s="150" t="str" cm="1">
        <f t="array" aca="1" ref="T119" ca="1">IFERROR(INDEX(General!$K$91:$K$110,$AC119),NA)</f>
        <v>Transmission Lines (2018 onwards)</v>
      </c>
      <c r="U119" s="43" cm="1">
        <f t="array" aca="1" ref="U119" ca="1">IFERROR(
IF($F119=General!$E$25,INDEX(Forecast_Capex_Input!S$12:S$286,$Z119),
INDEX(Forecast_Capex_Input!T$12:T$286,$Z119)),0)</f>
        <v>0.12789492507148725</v>
      </c>
      <c r="V119" s="82" t="b">
        <f>IFERROR(INDEX(Overheads!$T$19:$T$26,MATCH($I119,Overheads!$E$19:$E$26,0)),FALSE)</f>
        <v>1</v>
      </c>
      <c r="W119" s="209" t="str" cm="1">
        <f t="array" ref="W119">IFERROR(
INDEX(Forecast_Capex_Input!CN$12:CN$286,$Z119),0)</f>
        <v>FY22</v>
      </c>
      <c r="X119" s="209">
        <f>IFERROR(
MATCH($W119,General!$L$39:$S$39,0),1)</f>
        <v>2</v>
      </c>
      <c r="Z119" s="28">
        <f>IFERROR(
IF(MATCH($C119,Forecast_Capex_Input!$CI$12:$CI$286,1)+1&gt;MAX(Forecast_Capex_Input!$C$12:$C$286),NA,
MATCH($C119,Forecast_Capex_Input!$CI$12:$CI$286,1)+1),1)</f>
        <v>52</v>
      </c>
      <c r="AA119" s="28" cm="1">
        <f t="array" aca="1" ref="AA119" ca="1">IFERROR(
IF(Z118&lt;&gt;Z119,1,
IF(COUNTIF(OFFSET(AA118,0,0,-INDEX(Forecast_Capex_Input!$CG$12:$CG$286,$Z119)),AA118)=INDEX(Forecast_Capex_Input!$CG$12:$CG$286,$Z119),AA118+1,AA118)),NA)</f>
        <v>1</v>
      </c>
      <c r="AB119" s="28" cm="1">
        <f t="array" ref="AB119">IFERROR($C119-IF($Z119=1,1,INDEX(Forecast_Capex_Input!$CI$12:$CI$286,$Z119-1))+1,NA)</f>
        <v>1</v>
      </c>
      <c r="AC119" s="28" cm="1">
        <f t="array" aca="1" ref="AC119" ca="1">IFERROR(IF(AA119=1,
INDEX(Forecast_Capex_Input!$AI$10:$BB$10,SMALL(IF(INDEX(Forecast_Capex_Input!$AI$12:$BB$286,$Z119,0)&gt;0,COLUMN(Forecast_Capex_Input!$AI$10:$BB$10)-COLUMN(Forecast_Capex_Input!$AI$12)+1),ROWS(OFFSET(AC118,0,0,-$AB119)))),
OFFSET(AC118,-INDEX(Forecast_Capex_Input!$CG$12:$CG$286,$Z119)+1,0)),NA)</f>
        <v>1</v>
      </c>
      <c r="AD119" s="28">
        <f t="shared" ca="1" si="14"/>
        <v>1</v>
      </c>
      <c r="AE119" s="82" t="b">
        <f t="shared" si="18"/>
        <v>0</v>
      </c>
      <c r="AF119" s="78" t="b">
        <v>0</v>
      </c>
      <c r="AG119" s="82" t="b">
        <f t="shared" si="15"/>
        <v>1</v>
      </c>
      <c r="AI119" s="55">
        <v>1.0940802752586087E-2</v>
      </c>
      <c r="AJ119" s="55">
        <v>0.42907256833998364</v>
      </c>
      <c r="AK119" s="55">
        <v>0</v>
      </c>
      <c r="AL119" s="55">
        <v>0</v>
      </c>
      <c r="AM119" s="55">
        <v>0</v>
      </c>
      <c r="AN119" s="135">
        <v>0.44001337109256972</v>
      </c>
      <c r="AP119" s="55">
        <v>1.0602345123897149E-2</v>
      </c>
      <c r="AQ119" s="55">
        <v>0.42123624475857568</v>
      </c>
      <c r="AR119" s="55">
        <v>0</v>
      </c>
      <c r="AS119" s="55">
        <v>0</v>
      </c>
      <c r="AT119" s="55">
        <v>0</v>
      </c>
      <c r="AU119" s="135">
        <v>0.43183858988247281</v>
      </c>
      <c r="AW119" s="55">
        <v>1.2781276413424865E-3</v>
      </c>
      <c r="AX119" s="55">
        <v>4.7592524231870006E-2</v>
      </c>
      <c r="AY119" s="55">
        <v>0</v>
      </c>
      <c r="AZ119" s="55">
        <v>0</v>
      </c>
      <c r="BA119" s="55">
        <v>0</v>
      </c>
      <c r="BB119" s="135">
        <v>4.8870651873212489E-2</v>
      </c>
      <c r="BD119" s="55">
        <v>2.4886537315416888E-4</v>
      </c>
      <c r="BE119" s="55">
        <v>9.3289488701083743E-3</v>
      </c>
      <c r="BF119" s="55">
        <v>0</v>
      </c>
      <c r="BG119" s="55">
        <v>0</v>
      </c>
      <c r="BH119" s="55">
        <v>0</v>
      </c>
      <c r="BI119" s="135">
        <v>9.5778142432625425E-3</v>
      </c>
      <c r="BK119" s="55">
        <v>1.2129338138393803E-2</v>
      </c>
      <c r="BL119" s="55">
        <v>0.47815771786055405</v>
      </c>
      <c r="BM119" s="55">
        <v>0</v>
      </c>
      <c r="BN119" s="55">
        <v>0</v>
      </c>
      <c r="BO119" s="55">
        <v>0</v>
      </c>
      <c r="BP119" s="135">
        <v>0.49028705599894784</v>
      </c>
      <c r="BR119" s="147">
        <v>0</v>
      </c>
      <c r="BS119" s="147">
        <v>1</v>
      </c>
      <c r="BT119" s="147">
        <v>0</v>
      </c>
      <c r="BU119" s="147">
        <v>0</v>
      </c>
      <c r="BV119" s="147">
        <v>0</v>
      </c>
      <c r="BX119" s="55">
        <v>0</v>
      </c>
      <c r="BY119" s="55">
        <v>0.44001337109256972</v>
      </c>
      <c r="BZ119" s="55">
        <v>0</v>
      </c>
      <c r="CA119" s="55">
        <v>0</v>
      </c>
      <c r="CB119" s="55">
        <v>0</v>
      </c>
      <c r="CC119" s="135">
        <v>0.44001337109256972</v>
      </c>
      <c r="CE119" s="55">
        <v>0</v>
      </c>
      <c r="CF119" s="55">
        <v>0.43183858988247281</v>
      </c>
      <c r="CG119" s="55">
        <v>0</v>
      </c>
      <c r="CH119" s="55">
        <v>0</v>
      </c>
      <c r="CI119" s="55">
        <v>0</v>
      </c>
      <c r="CJ119" s="135">
        <v>0.43183858988247281</v>
      </c>
      <c r="CL119" s="55">
        <v>0</v>
      </c>
      <c r="CM119" s="55">
        <v>4.8870651873212489E-2</v>
      </c>
      <c r="CN119" s="55">
        <v>0</v>
      </c>
      <c r="CO119" s="55">
        <v>0</v>
      </c>
      <c r="CP119" s="55">
        <v>0</v>
      </c>
      <c r="CQ119" s="135">
        <v>4.8870651873212489E-2</v>
      </c>
      <c r="CS119" s="67">
        <v>0</v>
      </c>
      <c r="CT119" s="67">
        <v>9.5778142432625425E-3</v>
      </c>
      <c r="CU119" s="67">
        <v>0</v>
      </c>
      <c r="CV119" s="67">
        <v>0</v>
      </c>
      <c r="CW119" s="67">
        <v>0</v>
      </c>
      <c r="CX119" s="135">
        <v>9.5778142432625425E-3</v>
      </c>
      <c r="CZ119" s="55">
        <v>0</v>
      </c>
      <c r="DA119" s="55">
        <v>0.49028705599894784</v>
      </c>
      <c r="DB119" s="55">
        <v>0</v>
      </c>
      <c r="DC119" s="55">
        <v>0</v>
      </c>
      <c r="DD119" s="55">
        <v>0</v>
      </c>
      <c r="DE119" s="135">
        <v>0.49028705599894784</v>
      </c>
      <c r="DG119" s="43" t="b" cm="1">
        <f t="array" aca="1" ref="DG119" ca="1">OR($G119=Forecast_Capex_Input!$BF$8:$BF$10)</f>
        <v>1</v>
      </c>
      <c r="DH119" s="43" cm="1">
        <f t="array" aca="1" ref="DH119" ca="1">IFERROR(INDEX(Forecast_Capex_Input!BG$12:BG$286,$Z119)
*(INDEX(Forecast_Capex_Input!$H$12:$H$286,$Z119)=Repex),0)
*$DG119</f>
        <v>0.96024276675098164</v>
      </c>
      <c r="DI119" s="43" cm="1">
        <f t="array" aca="1" ref="DI119" ca="1">IFERROR(INDEX(Forecast_Capex_Input!BH$12:BH$286,$Z119)
*(INDEX(Forecast_Capex_Input!$H$12:$H$286,$Z119)=Repex),0)
*$DG119</f>
        <v>0</v>
      </c>
      <c r="DJ119" s="43" cm="1">
        <f t="array" aca="1" ref="DJ119" ca="1">IFERROR(INDEX(Forecast_Capex_Input!BI$12:BI$286,$Z119)
*(INDEX(Forecast_Capex_Input!$H$12:$H$286,$Z119)=Repex),0)
*$DG119</f>
        <v>9.2214904784692648E-3</v>
      </c>
      <c r="DK119" s="43" cm="1">
        <f t="array" aca="1" ref="DK119" ca="1">IFERROR(INDEX(Forecast_Capex_Input!BJ$12:BJ$286,$Z119)
*(INDEX(Forecast_Capex_Input!$H$12:$H$286,$Z119)=Repex),0)
*$DG119</f>
        <v>3.0535742770548959E-2</v>
      </c>
      <c r="DL119" s="43" cm="1">
        <f t="array" aca="1" ref="DL119" ca="1">IFERROR(INDEX(Forecast_Capex_Input!BK$12:BK$286,$Z119)
*(INDEX(Forecast_Capex_Input!$H$12:$H$286,$Z119)=Repex),0)
*$DG119</f>
        <v>0</v>
      </c>
      <c r="DM119" s="43" cm="1">
        <f t="array" aca="1" ref="DM119" ca="1">IFERROR(INDEX(Forecast_Capex_Input!BL$12:BL$286,$Z119)
*(INDEX(Forecast_Capex_Input!$H$12:$H$286,$Z119)=Repex),0)
*$DG119</f>
        <v>0</v>
      </c>
      <c r="DO119" s="43" t="b" cm="1">
        <f t="array" aca="1" ref="DO119" ca="1">OR($G119=Forecast_Capex_Input!$BN$8:$BN$9)</f>
        <v>0</v>
      </c>
      <c r="DP119" s="43" cm="1">
        <f t="array" aca="1" ref="DP119" ca="1">IFERROR(INDEX(Forecast_Capex_Input!BO$12:BO$286,$Z119)
*(INDEX(Forecast_Capex_Input!$H$12:$H$286,$Z119)=Repex),0)
*$DO119</f>
        <v>0</v>
      </c>
      <c r="DQ119" s="43" cm="1">
        <f t="array" aca="1" ref="DQ119" ca="1">IFERROR(INDEX(Forecast_Capex_Input!BP$12:BP$286,$Z119)
*(INDEX(Forecast_Capex_Input!$H$12:$H$286,$Z119)=Repex),0)
*$DO119</f>
        <v>0</v>
      </c>
      <c r="DR119" s="43" cm="1">
        <f t="array" aca="1" ref="DR119" ca="1">IFERROR(INDEX(Forecast_Capex_Input!BQ$12:BQ$286,$Z119)
*(INDEX(Forecast_Capex_Input!$H$12:$H$286,$Z119)=Repex),0)
*$DO119</f>
        <v>0</v>
      </c>
      <c r="DS119" s="43" cm="1">
        <f t="array" aca="1" ref="DS119" ca="1">IFERROR(INDEX(Forecast_Capex_Input!BR$12:BR$286,$Z119)
*(INDEX(Forecast_Capex_Input!$H$12:$H$286,$Z119)=Repex),0)
*$DO119</f>
        <v>0</v>
      </c>
      <c r="DT119" s="43" cm="1">
        <f t="array" aca="1" ref="DT119" ca="1">IFERROR(INDEX(Forecast_Capex_Input!BS$12:BS$286,$Z119)
*(INDEX(Forecast_Capex_Input!$H$12:$H$286,$Z119)=Repex),0)
*$DO119</f>
        <v>0</v>
      </c>
      <c r="DV119" s="43" t="b" cm="1">
        <f t="array" aca="1" ref="DV119" ca="1">OR($G119=Forecast_Capex_Input!$BU$8:$BU$10)</f>
        <v>0</v>
      </c>
      <c r="DW119" s="43" cm="1">
        <f t="array" aca="1" ref="DW119" ca="1">IFERROR(INDEX(Forecast_Capex_Input!BV$12:BV$286,$Z119)
*(INDEX(Forecast_Capex_Input!$H$12:$H$286,$Z119)=Repex),0)
*$DV119</f>
        <v>0</v>
      </c>
      <c r="DX119" s="43" cm="1">
        <f t="array" aca="1" ref="DX119" ca="1">IFERROR(INDEX(Forecast_Capex_Input!BW$12:BW$286,$Z119)
*(INDEX(Forecast_Capex_Input!$H$12:$H$286,$Z119)=Repex),0)
*$DV119</f>
        <v>0</v>
      </c>
      <c r="DY119" s="43" cm="1">
        <f t="array" aca="1" ref="DY119" ca="1">IFERROR(INDEX(Forecast_Capex_Input!BX$12:BX$286,$Z119)
*(INDEX(Forecast_Capex_Input!$H$12:$H$286,$Z119)=Repex),0)
*$DV119</f>
        <v>0</v>
      </c>
      <c r="DZ119" s="43" cm="1">
        <f t="array" aca="1" ref="DZ119" ca="1">IFERROR(INDEX(Forecast_Capex_Input!BY$12:BY$286,$Z119)
*(INDEX(Forecast_Capex_Input!$H$12:$H$286,$Z119)=Repex),0)
*$DV119</f>
        <v>0</v>
      </c>
      <c r="EA119" s="43" cm="1">
        <f t="array" aca="1" ref="EA119" ca="1">IFERROR(INDEX(Forecast_Capex_Input!BZ$12:BZ$286,$Z119)
*(INDEX(Forecast_Capex_Input!$H$12:$H$286,$Z119)=Repex),0)
*$DV119</f>
        <v>0</v>
      </c>
      <c r="EB119" s="43" cm="1">
        <f t="array" aca="1" ref="EB119" ca="1">IFERROR(INDEX(Forecast_Capex_Input!CA$12:CA$286,$Z119)
*(INDEX(Forecast_Capex_Input!$H$12:$H$286,$Z119)=Repex),0)
*$DV119</f>
        <v>0</v>
      </c>
      <c r="EC119" s="43" cm="1">
        <f t="array" aca="1" ref="EC119" ca="1">IFERROR(INDEX(Forecast_Capex_Input!CB$12:CB$286,$Z119)
*(INDEX(Forecast_Capex_Input!$H$12:$H$286,$Z119)=Repex),0)
*$DV119</f>
        <v>0</v>
      </c>
      <c r="ED119" s="43" cm="1">
        <f t="array" aca="1" ref="ED119" ca="1">IFERROR(INDEX(Forecast_Capex_Input!CC$12:CC$286,$Z119)
*(INDEX(Forecast_Capex_Input!$H$12:$H$286,$Z119)=Repex),0)
*$DV119</f>
        <v>0</v>
      </c>
      <c r="EF119" s="86" t="str">
        <f t="shared" si="16"/>
        <v>N/A</v>
      </c>
      <c r="EG119" s="28" t="str">
        <f>IFERROR(RANK(EF119,EF$11:EF$1010,0)+COUNTIF(EF$11:EF119,EF119)-1,NA)</f>
        <v>N/A</v>
      </c>
    </row>
    <row r="120" spans="3:137" x14ac:dyDescent="0.2">
      <c r="C120" s="28">
        <f t="shared" si="17"/>
        <v>110</v>
      </c>
      <c r="D120" s="9" t="str" cm="1">
        <f t="array" ref="D120">IFERROR(INDEX(Forecast_Capex_Input!$D$12:$D$286,$Z120),NA)</f>
        <v xml:space="preserve">Line 99B Refurbishment </v>
      </c>
      <c r="E120" s="24" t="b" cm="1">
        <f t="array" ref="E120">IF($Z120=NA,NA,INDEX(Forecast_Capex_Input!$E$12:$E$286,$Z120))</f>
        <v>1</v>
      </c>
      <c r="F120" s="9" t="str" cm="1">
        <f t="array" aca="1" ref="F120" ca="1">IFERROR(INDEX(General!$E$25:$E$26,$AA120),NA)</f>
        <v>Non-Labour</v>
      </c>
      <c r="G120" s="9" t="str" cm="1">
        <f t="array" aca="1" ref="G120" ca="1">IFERROR(INDEX(Forecast_Capex_Input!$AI$11:$BB$11,$AC120),NA)</f>
        <v>Transmission Lines</v>
      </c>
      <c r="H120" s="50" cm="1">
        <f t="array" aca="1" ref="H120" ca="1">IFERROR(INDEX(Forecast_Capex_Input!$AI$12:$BB$286,$Z120,$AC120),NA)</f>
        <v>1.0000000000000002</v>
      </c>
      <c r="I120" s="150" t="str" cm="1">
        <f t="array" ref="I120">IFERROR(INDEX(Forecast_Capex_Input!$F$12:$F$286,$Z120),NA)</f>
        <v>Replacement Expenditure</v>
      </c>
      <c r="J120" s="150" t="str" cm="1">
        <f t="array" ref="J120">IFERROR(INDEX(Forecast_Capex_Input!G$12:G$286,$Z120),NA)</f>
        <v>Transmission Lines</v>
      </c>
      <c r="K120" s="150" t="str" cm="1">
        <f t="array" ref="K120">IFERROR(INDEX(Forecast_Capex_Input!H$12:H$286,$Z120),NA)</f>
        <v>Repex</v>
      </c>
      <c r="L120" s="150" t="str" cm="1">
        <f t="array" ref="L120">IFERROR(INDEX(Forecast_Capex_Input!I$12:I$286,$Z120),NA)</f>
        <v>N/A</v>
      </c>
      <c r="M120" s="150" t="str" cm="1">
        <f t="array" ref="M120">IFERROR(INDEX(Forecast_Capex_Input!J$12:J$286,$Z120),NA)</f>
        <v>N/A</v>
      </c>
      <c r="N120" s="150" t="str" cm="1">
        <f t="array" ref="N120">IFERROR(INDEX(Forecast_Capex_Input!K$12:K$286,$Z120),NA)</f>
        <v>TL - Transmission poles</v>
      </c>
      <c r="O120" s="150" t="str" cm="1">
        <f t="array" ref="O120">IFERROR(INDEX(Forecast_Capex_Input!L$12:L$286,$Z120),NA)</f>
        <v>TL - Safe and Reliable Network</v>
      </c>
      <c r="P120" s="150" t="str" cm="1">
        <f t="array" ref="P120">IFERROR(INDEX(Forecast_Capex_Input!M$12:M$286,$Z120),NA)</f>
        <v>N/A</v>
      </c>
      <c r="Q120" s="24" t="str" cm="1">
        <f t="array" ref="Q120">IFERROR(INDEX(Forecast_Capex_Input!N$12:N$286,$Z120),NA)</f>
        <v>No</v>
      </c>
      <c r="R120" s="190" cm="1">
        <f t="array" ref="R120">IFERROR(INDEX(Forecast_Capex_Input!O$12:O$286,$Z120),0)</f>
        <v>0</v>
      </c>
      <c r="S120" s="24" t="str" cm="1">
        <f t="array" ref="S120">IFERROR(INDEX(Forecast_Capex_Input!P$12:P$286,$Z120),0)</f>
        <v>Safety security &amp; reliability</v>
      </c>
      <c r="T120" s="150" t="str" cm="1">
        <f t="array" aca="1" ref="T120" ca="1">IFERROR(INDEX(General!$K$91:$K$110,$AC120),NA)</f>
        <v>Transmission Lines (2018 onwards)</v>
      </c>
      <c r="U120" s="43" cm="1">
        <f t="array" aca="1" ref="U120" ca="1">IFERROR(
IF($F120=General!$E$25,INDEX(Forecast_Capex_Input!S$12:S$286,$Z120),
INDEX(Forecast_Capex_Input!T$12:T$286,$Z120)),0)</f>
        <v>0.87210507492851275</v>
      </c>
      <c r="V120" s="82" t="b">
        <f>IFERROR(INDEX(Overheads!$T$19:$T$26,MATCH($I120,Overheads!$E$19:$E$26,0)),FALSE)</f>
        <v>1</v>
      </c>
      <c r="W120" s="209" t="str" cm="1">
        <f t="array" ref="W120">IFERROR(
INDEX(Forecast_Capex_Input!CN$12:CN$286,$Z120),0)</f>
        <v>FY22</v>
      </c>
      <c r="X120" s="209">
        <f>IFERROR(
MATCH($W120,General!$L$39:$S$39,0),1)</f>
        <v>2</v>
      </c>
      <c r="Z120" s="28">
        <f>IFERROR(
IF(MATCH($C120,Forecast_Capex_Input!$CI$12:$CI$286,1)+1&gt;MAX(Forecast_Capex_Input!$C$12:$C$286),NA,
MATCH($C120,Forecast_Capex_Input!$CI$12:$CI$286,1)+1),1)</f>
        <v>52</v>
      </c>
      <c r="AA120" s="28" cm="1">
        <f t="array" aca="1" ref="AA120" ca="1">IFERROR(
IF(Z119&lt;&gt;Z120,1,
IF(COUNTIF(OFFSET(AA119,0,0,-INDEX(Forecast_Capex_Input!$CG$12:$CG$286,$Z120)),AA119)=INDEX(Forecast_Capex_Input!$CG$12:$CG$286,$Z120),AA119+1,AA119)),NA)</f>
        <v>2</v>
      </c>
      <c r="AB120" s="28" cm="1">
        <f t="array" ref="AB120">IFERROR($C120-IF($Z120=1,1,INDEX(Forecast_Capex_Input!$CI$12:$CI$286,$Z120-1))+1,NA)</f>
        <v>2</v>
      </c>
      <c r="AC120" s="28" cm="1">
        <f t="array" aca="1" ref="AC120" ca="1">IFERROR(IF(AA120=1,
INDEX(Forecast_Capex_Input!$AI$10:$BB$10,SMALL(IF(INDEX(Forecast_Capex_Input!$AI$12:$BB$286,$Z120,0)&gt;0,COLUMN(Forecast_Capex_Input!$AI$10:$BB$10)-COLUMN(Forecast_Capex_Input!$AI$12)+1),ROWS(OFFSET(AC119,0,0,-$AB120)))),
OFFSET(AC119,-INDEX(Forecast_Capex_Input!$CG$12:$CG$286,$Z120)+1,0)),NA)</f>
        <v>1</v>
      </c>
      <c r="AD120" s="28">
        <f t="shared" ca="1" si="14"/>
        <v>2</v>
      </c>
      <c r="AE120" s="82" t="b">
        <f t="shared" si="18"/>
        <v>0</v>
      </c>
      <c r="AF120" s="78" t="b">
        <v>0</v>
      </c>
      <c r="AG120" s="82" t="b">
        <f t="shared" si="15"/>
        <v>1</v>
      </c>
      <c r="AI120" s="55">
        <v>7.460444266251301E-2</v>
      </c>
      <c r="AJ120" s="55">
        <v>2.925810888530195</v>
      </c>
      <c r="AK120" s="55">
        <v>0</v>
      </c>
      <c r="AL120" s="55">
        <v>0</v>
      </c>
      <c r="AM120" s="55">
        <v>0</v>
      </c>
      <c r="AN120" s="135">
        <v>3.0004153311927082</v>
      </c>
      <c r="AP120" s="55">
        <v>7.460444266251301E-2</v>
      </c>
      <c r="AQ120" s="55">
        <v>2.925810888530195</v>
      </c>
      <c r="AR120" s="55">
        <v>0</v>
      </c>
      <c r="AS120" s="55">
        <v>0</v>
      </c>
      <c r="AT120" s="55">
        <v>0</v>
      </c>
      <c r="AU120" s="135">
        <v>3.0004153311927082</v>
      </c>
      <c r="AW120" s="55">
        <v>8.9936706662175556E-3</v>
      </c>
      <c r="AX120" s="55">
        <v>0.33056681931548715</v>
      </c>
      <c r="AY120" s="55">
        <v>0</v>
      </c>
      <c r="AZ120" s="55">
        <v>0</v>
      </c>
      <c r="BA120" s="55">
        <v>0</v>
      </c>
      <c r="BB120" s="135">
        <v>0.33956048998170468</v>
      </c>
      <c r="BD120" s="55">
        <v>1.7511656379037531E-3</v>
      </c>
      <c r="BE120" s="55">
        <v>6.4796751282283543E-2</v>
      </c>
      <c r="BF120" s="55">
        <v>0</v>
      </c>
      <c r="BG120" s="55">
        <v>0</v>
      </c>
      <c r="BH120" s="55">
        <v>0</v>
      </c>
      <c r="BI120" s="135">
        <v>6.65479169201873E-2</v>
      </c>
      <c r="BK120" s="55">
        <v>8.5349278966634329E-2</v>
      </c>
      <c r="BL120" s="55">
        <v>3.3211744591279655</v>
      </c>
      <c r="BM120" s="55">
        <v>0</v>
      </c>
      <c r="BN120" s="55">
        <v>0</v>
      </c>
      <c r="BO120" s="55">
        <v>0</v>
      </c>
      <c r="BP120" s="135">
        <v>3.4065237380945996</v>
      </c>
      <c r="BR120" s="147">
        <v>0</v>
      </c>
      <c r="BS120" s="147">
        <v>1</v>
      </c>
      <c r="BT120" s="147">
        <v>0</v>
      </c>
      <c r="BU120" s="147">
        <v>0</v>
      </c>
      <c r="BV120" s="147">
        <v>0</v>
      </c>
      <c r="BX120" s="55">
        <v>0</v>
      </c>
      <c r="BY120" s="55">
        <v>3.0004153311927082</v>
      </c>
      <c r="BZ120" s="55">
        <v>0</v>
      </c>
      <c r="CA120" s="55">
        <v>0</v>
      </c>
      <c r="CB120" s="55">
        <v>0</v>
      </c>
      <c r="CC120" s="135">
        <v>3.0004153311927082</v>
      </c>
      <c r="CE120" s="55">
        <v>0</v>
      </c>
      <c r="CF120" s="55">
        <v>3.0004153311927082</v>
      </c>
      <c r="CG120" s="55">
        <v>0</v>
      </c>
      <c r="CH120" s="55">
        <v>0</v>
      </c>
      <c r="CI120" s="55">
        <v>0</v>
      </c>
      <c r="CJ120" s="135">
        <v>3.0004153311927082</v>
      </c>
      <c r="CL120" s="55">
        <v>0</v>
      </c>
      <c r="CM120" s="55">
        <v>0.33956048998170468</v>
      </c>
      <c r="CN120" s="55">
        <v>0</v>
      </c>
      <c r="CO120" s="55">
        <v>0</v>
      </c>
      <c r="CP120" s="55">
        <v>0</v>
      </c>
      <c r="CQ120" s="135">
        <v>0.33956048998170468</v>
      </c>
      <c r="CS120" s="67">
        <v>0</v>
      </c>
      <c r="CT120" s="67">
        <v>6.65479169201873E-2</v>
      </c>
      <c r="CU120" s="67">
        <v>0</v>
      </c>
      <c r="CV120" s="67">
        <v>0</v>
      </c>
      <c r="CW120" s="67">
        <v>0</v>
      </c>
      <c r="CX120" s="135">
        <v>6.65479169201873E-2</v>
      </c>
      <c r="CZ120" s="55">
        <v>0</v>
      </c>
      <c r="DA120" s="55">
        <v>3.4065237380946001</v>
      </c>
      <c r="DB120" s="55">
        <v>0</v>
      </c>
      <c r="DC120" s="55">
        <v>0</v>
      </c>
      <c r="DD120" s="55">
        <v>0</v>
      </c>
      <c r="DE120" s="135">
        <v>3.4065237380946001</v>
      </c>
      <c r="DG120" s="43" t="b" cm="1">
        <f t="array" aca="1" ref="DG120" ca="1">OR($G120=Forecast_Capex_Input!$BF$8:$BF$10)</f>
        <v>1</v>
      </c>
      <c r="DH120" s="43" cm="1">
        <f t="array" aca="1" ref="DH120" ca="1">IFERROR(INDEX(Forecast_Capex_Input!BG$12:BG$286,$Z120)
*(INDEX(Forecast_Capex_Input!$H$12:$H$286,$Z120)=Repex),0)
*$DG120</f>
        <v>0.96024276675098164</v>
      </c>
      <c r="DI120" s="43" cm="1">
        <f t="array" aca="1" ref="DI120" ca="1">IFERROR(INDEX(Forecast_Capex_Input!BH$12:BH$286,$Z120)
*(INDEX(Forecast_Capex_Input!$H$12:$H$286,$Z120)=Repex),0)
*$DG120</f>
        <v>0</v>
      </c>
      <c r="DJ120" s="43" cm="1">
        <f t="array" aca="1" ref="DJ120" ca="1">IFERROR(INDEX(Forecast_Capex_Input!BI$12:BI$286,$Z120)
*(INDEX(Forecast_Capex_Input!$H$12:$H$286,$Z120)=Repex),0)
*$DG120</f>
        <v>9.2214904784692648E-3</v>
      </c>
      <c r="DK120" s="43" cm="1">
        <f t="array" aca="1" ref="DK120" ca="1">IFERROR(INDEX(Forecast_Capex_Input!BJ$12:BJ$286,$Z120)
*(INDEX(Forecast_Capex_Input!$H$12:$H$286,$Z120)=Repex),0)
*$DG120</f>
        <v>3.0535742770548959E-2</v>
      </c>
      <c r="DL120" s="43" cm="1">
        <f t="array" aca="1" ref="DL120" ca="1">IFERROR(INDEX(Forecast_Capex_Input!BK$12:BK$286,$Z120)
*(INDEX(Forecast_Capex_Input!$H$12:$H$286,$Z120)=Repex),0)
*$DG120</f>
        <v>0</v>
      </c>
      <c r="DM120" s="43" cm="1">
        <f t="array" aca="1" ref="DM120" ca="1">IFERROR(INDEX(Forecast_Capex_Input!BL$12:BL$286,$Z120)
*(INDEX(Forecast_Capex_Input!$H$12:$H$286,$Z120)=Repex),0)
*$DG120</f>
        <v>0</v>
      </c>
      <c r="DO120" s="43" t="b" cm="1">
        <f t="array" aca="1" ref="DO120" ca="1">OR($G120=Forecast_Capex_Input!$BN$8:$BN$9)</f>
        <v>0</v>
      </c>
      <c r="DP120" s="43" cm="1">
        <f t="array" aca="1" ref="DP120" ca="1">IFERROR(INDEX(Forecast_Capex_Input!BO$12:BO$286,$Z120)
*(INDEX(Forecast_Capex_Input!$H$12:$H$286,$Z120)=Repex),0)
*$DO120</f>
        <v>0</v>
      </c>
      <c r="DQ120" s="43" cm="1">
        <f t="array" aca="1" ref="DQ120" ca="1">IFERROR(INDEX(Forecast_Capex_Input!BP$12:BP$286,$Z120)
*(INDEX(Forecast_Capex_Input!$H$12:$H$286,$Z120)=Repex),0)
*$DO120</f>
        <v>0</v>
      </c>
      <c r="DR120" s="43" cm="1">
        <f t="array" aca="1" ref="DR120" ca="1">IFERROR(INDEX(Forecast_Capex_Input!BQ$12:BQ$286,$Z120)
*(INDEX(Forecast_Capex_Input!$H$12:$H$286,$Z120)=Repex),0)
*$DO120</f>
        <v>0</v>
      </c>
      <c r="DS120" s="43" cm="1">
        <f t="array" aca="1" ref="DS120" ca="1">IFERROR(INDEX(Forecast_Capex_Input!BR$12:BR$286,$Z120)
*(INDEX(Forecast_Capex_Input!$H$12:$H$286,$Z120)=Repex),0)
*$DO120</f>
        <v>0</v>
      </c>
      <c r="DT120" s="43" cm="1">
        <f t="array" aca="1" ref="DT120" ca="1">IFERROR(INDEX(Forecast_Capex_Input!BS$12:BS$286,$Z120)
*(INDEX(Forecast_Capex_Input!$H$12:$H$286,$Z120)=Repex),0)
*$DO120</f>
        <v>0</v>
      </c>
      <c r="DV120" s="43" t="b" cm="1">
        <f t="array" aca="1" ref="DV120" ca="1">OR($G120=Forecast_Capex_Input!$BU$8:$BU$10)</f>
        <v>0</v>
      </c>
      <c r="DW120" s="43" cm="1">
        <f t="array" aca="1" ref="DW120" ca="1">IFERROR(INDEX(Forecast_Capex_Input!BV$12:BV$286,$Z120)
*(INDEX(Forecast_Capex_Input!$H$12:$H$286,$Z120)=Repex),0)
*$DV120</f>
        <v>0</v>
      </c>
      <c r="DX120" s="43" cm="1">
        <f t="array" aca="1" ref="DX120" ca="1">IFERROR(INDEX(Forecast_Capex_Input!BW$12:BW$286,$Z120)
*(INDEX(Forecast_Capex_Input!$H$12:$H$286,$Z120)=Repex),0)
*$DV120</f>
        <v>0</v>
      </c>
      <c r="DY120" s="43" cm="1">
        <f t="array" aca="1" ref="DY120" ca="1">IFERROR(INDEX(Forecast_Capex_Input!BX$12:BX$286,$Z120)
*(INDEX(Forecast_Capex_Input!$H$12:$H$286,$Z120)=Repex),0)
*$DV120</f>
        <v>0</v>
      </c>
      <c r="DZ120" s="43" cm="1">
        <f t="array" aca="1" ref="DZ120" ca="1">IFERROR(INDEX(Forecast_Capex_Input!BY$12:BY$286,$Z120)
*(INDEX(Forecast_Capex_Input!$H$12:$H$286,$Z120)=Repex),0)
*$DV120</f>
        <v>0</v>
      </c>
      <c r="EA120" s="43" cm="1">
        <f t="array" aca="1" ref="EA120" ca="1">IFERROR(INDEX(Forecast_Capex_Input!BZ$12:BZ$286,$Z120)
*(INDEX(Forecast_Capex_Input!$H$12:$H$286,$Z120)=Repex),0)
*$DV120</f>
        <v>0</v>
      </c>
      <c r="EB120" s="43" cm="1">
        <f t="array" aca="1" ref="EB120" ca="1">IFERROR(INDEX(Forecast_Capex_Input!CA$12:CA$286,$Z120)
*(INDEX(Forecast_Capex_Input!$H$12:$H$286,$Z120)=Repex),0)
*$DV120</f>
        <v>0</v>
      </c>
      <c r="EC120" s="43" cm="1">
        <f t="array" aca="1" ref="EC120" ca="1">IFERROR(INDEX(Forecast_Capex_Input!CB$12:CB$286,$Z120)
*(INDEX(Forecast_Capex_Input!$H$12:$H$286,$Z120)=Repex),0)
*$DV120</f>
        <v>0</v>
      </c>
      <c r="ED120" s="43" cm="1">
        <f t="array" aca="1" ref="ED120" ca="1">IFERROR(INDEX(Forecast_Capex_Input!CC$12:CC$286,$Z120)
*(INDEX(Forecast_Capex_Input!$H$12:$H$286,$Z120)=Repex),0)
*$DV120</f>
        <v>0</v>
      </c>
      <c r="EF120" s="86" t="str">
        <f t="shared" si="16"/>
        <v>N/A</v>
      </c>
      <c r="EG120" s="28" t="str">
        <f>IFERROR(RANK(EF120,EF$11:EF$1010,0)+COUNTIF(EF$11:EF120,EF120)-1,NA)</f>
        <v>N/A</v>
      </c>
    </row>
    <row r="121" spans="3:137" x14ac:dyDescent="0.2">
      <c r="C121" s="28">
        <f t="shared" si="17"/>
        <v>111</v>
      </c>
      <c r="D121" s="9" t="str" cm="1">
        <f t="array" ref="D121">IFERROR(INDEX(Forecast_Capex_Input!$D$12:$D$286,$Z121),NA)</f>
        <v xml:space="preserve">Line 99Z Refurbishment </v>
      </c>
      <c r="E121" s="24" t="b" cm="1">
        <f t="array" ref="E121">IF($Z121=NA,NA,INDEX(Forecast_Capex_Input!$E$12:$E$286,$Z121))</f>
        <v>1</v>
      </c>
      <c r="F121" s="9" t="str" cm="1">
        <f t="array" aca="1" ref="F121" ca="1">IFERROR(INDEX(General!$E$25:$E$26,$AA121),NA)</f>
        <v>Labour</v>
      </c>
      <c r="G121" s="9" t="str" cm="1">
        <f t="array" aca="1" ref="G121" ca="1">IFERROR(INDEX(Forecast_Capex_Input!$AI$11:$BB$11,$AC121),NA)</f>
        <v>Transmission Lines</v>
      </c>
      <c r="H121" s="50" cm="1">
        <f t="array" aca="1" ref="H121" ca="1">IFERROR(INDEX(Forecast_Capex_Input!$AI$12:$BB$286,$Z121,$AC121),NA)</f>
        <v>1</v>
      </c>
      <c r="I121" s="150" t="str" cm="1">
        <f t="array" ref="I121">IFERROR(INDEX(Forecast_Capex_Input!$F$12:$F$286,$Z121),NA)</f>
        <v>Replacement Expenditure</v>
      </c>
      <c r="J121" s="150" t="str" cm="1">
        <f t="array" ref="J121">IFERROR(INDEX(Forecast_Capex_Input!G$12:G$286,$Z121),NA)</f>
        <v>Transmission Lines</v>
      </c>
      <c r="K121" s="150" t="str" cm="1">
        <f t="array" ref="K121">IFERROR(INDEX(Forecast_Capex_Input!H$12:H$286,$Z121),NA)</f>
        <v>Repex</v>
      </c>
      <c r="L121" s="150" t="str" cm="1">
        <f t="array" ref="L121">IFERROR(INDEX(Forecast_Capex_Input!I$12:I$286,$Z121),NA)</f>
        <v>N/A</v>
      </c>
      <c r="M121" s="150" t="str" cm="1">
        <f t="array" ref="M121">IFERROR(INDEX(Forecast_Capex_Input!J$12:J$286,$Z121),NA)</f>
        <v>N/A</v>
      </c>
      <c r="N121" s="150" t="str" cm="1">
        <f t="array" ref="N121">IFERROR(INDEX(Forecast_Capex_Input!K$12:K$286,$Z121),NA)</f>
        <v>TL - Transmission poles</v>
      </c>
      <c r="O121" s="150" t="str" cm="1">
        <f t="array" ref="O121">IFERROR(INDEX(Forecast_Capex_Input!L$12:L$286,$Z121),NA)</f>
        <v>TL - Safe and Reliable Network</v>
      </c>
      <c r="P121" s="150" t="str" cm="1">
        <f t="array" ref="P121">IFERROR(INDEX(Forecast_Capex_Input!M$12:M$286,$Z121),NA)</f>
        <v>N/A</v>
      </c>
      <c r="Q121" s="24" t="str" cm="1">
        <f t="array" ref="Q121">IFERROR(INDEX(Forecast_Capex_Input!N$12:N$286,$Z121),NA)</f>
        <v>Yes</v>
      </c>
      <c r="R121" s="190" cm="1">
        <f t="array" ref="R121">IFERROR(INDEX(Forecast_Capex_Input!O$12:O$286,$Z121),0)</f>
        <v>0</v>
      </c>
      <c r="S121" s="24" t="str" cm="1">
        <f t="array" ref="S121">IFERROR(INDEX(Forecast_Capex_Input!P$12:P$286,$Z121),0)</f>
        <v>Safety security &amp; reliability</v>
      </c>
      <c r="T121" s="150" t="str" cm="1">
        <f t="array" aca="1" ref="T121" ca="1">IFERROR(INDEX(General!$K$91:$K$110,$AC121),NA)</f>
        <v>Transmission Lines (2018 onwards)</v>
      </c>
      <c r="U121" s="43" cm="1">
        <f t="array" aca="1" ref="U121" ca="1">IFERROR(
IF($F121=General!$E$25,INDEX(Forecast_Capex_Input!S$12:S$286,$Z121),
INDEX(Forecast_Capex_Input!T$12:T$286,$Z121)),0)</f>
        <v>0.12553887389315088</v>
      </c>
      <c r="V121" s="82" t="b">
        <f>IFERROR(INDEX(Overheads!$T$19:$T$26,MATCH($I121,Overheads!$E$19:$E$26,0)),FALSE)</f>
        <v>1</v>
      </c>
      <c r="W121" s="209" t="str" cm="1">
        <f t="array" ref="W121">IFERROR(
INDEX(Forecast_Capex_Input!CN$12:CN$286,$Z121),0)</f>
        <v>FY22</v>
      </c>
      <c r="X121" s="209">
        <f>IFERROR(
MATCH($W121,General!$L$39:$S$39,0),1)</f>
        <v>2</v>
      </c>
      <c r="Z121" s="28">
        <f>IFERROR(
IF(MATCH($C121,Forecast_Capex_Input!$CI$12:$CI$286,1)+1&gt;MAX(Forecast_Capex_Input!$C$12:$C$286),NA,
MATCH($C121,Forecast_Capex_Input!$CI$12:$CI$286,1)+1),1)</f>
        <v>53</v>
      </c>
      <c r="AA121" s="28" cm="1">
        <f t="array" aca="1" ref="AA121" ca="1">IFERROR(
IF(Z120&lt;&gt;Z121,1,
IF(COUNTIF(OFFSET(AA120,0,0,-INDEX(Forecast_Capex_Input!$CG$12:$CG$286,$Z121)),AA120)=INDEX(Forecast_Capex_Input!$CG$12:$CG$286,$Z121),AA120+1,AA120)),NA)</f>
        <v>1</v>
      </c>
      <c r="AB121" s="28" cm="1">
        <f t="array" ref="AB121">IFERROR($C121-IF($Z121=1,1,INDEX(Forecast_Capex_Input!$CI$12:$CI$286,$Z121-1))+1,NA)</f>
        <v>1</v>
      </c>
      <c r="AC121" s="28" cm="1">
        <f t="array" aca="1" ref="AC121" ca="1">IFERROR(IF(AA121=1,
INDEX(Forecast_Capex_Input!$AI$10:$BB$10,SMALL(IF(INDEX(Forecast_Capex_Input!$AI$12:$BB$286,$Z121,0)&gt;0,COLUMN(Forecast_Capex_Input!$AI$10:$BB$10)-COLUMN(Forecast_Capex_Input!$AI$12)+1),ROWS(OFFSET(AC120,0,0,-$AB121)))),
OFFSET(AC120,-INDEX(Forecast_Capex_Input!$CG$12:$CG$286,$Z121)+1,0)),NA)</f>
        <v>1</v>
      </c>
      <c r="AD121" s="28">
        <f t="shared" ca="1" si="14"/>
        <v>1</v>
      </c>
      <c r="AE121" s="82" t="b">
        <f t="shared" si="18"/>
        <v>0</v>
      </c>
      <c r="AF121" s="78" t="b">
        <v>0</v>
      </c>
      <c r="AG121" s="82" t="b">
        <f t="shared" si="15"/>
        <v>1</v>
      </c>
      <c r="AI121" s="55">
        <v>0.35162820605101869</v>
      </c>
      <c r="AJ121" s="55">
        <v>0</v>
      </c>
      <c r="AK121" s="55">
        <v>0</v>
      </c>
      <c r="AL121" s="55">
        <v>0</v>
      </c>
      <c r="AM121" s="55">
        <v>0</v>
      </c>
      <c r="AN121" s="135">
        <v>0.35162820605101869</v>
      </c>
      <c r="AP121" s="55">
        <v>0.34075046229752287</v>
      </c>
      <c r="AQ121" s="55">
        <v>0</v>
      </c>
      <c r="AR121" s="55">
        <v>0</v>
      </c>
      <c r="AS121" s="55">
        <v>0</v>
      </c>
      <c r="AT121" s="55">
        <v>0</v>
      </c>
      <c r="AU121" s="135">
        <v>0.34075046229752287</v>
      </c>
      <c r="AW121" s="55">
        <v>4.1077948281559799E-2</v>
      </c>
      <c r="AX121" s="55">
        <v>0</v>
      </c>
      <c r="AY121" s="55">
        <v>0</v>
      </c>
      <c r="AZ121" s="55">
        <v>0</v>
      </c>
      <c r="BA121" s="55">
        <v>0</v>
      </c>
      <c r="BB121" s="135">
        <v>4.1077948281559799E-2</v>
      </c>
      <c r="BD121" s="55">
        <v>7.9983239520275053E-3</v>
      </c>
      <c r="BE121" s="55">
        <v>0</v>
      </c>
      <c r="BF121" s="55">
        <v>0</v>
      </c>
      <c r="BG121" s="55">
        <v>0</v>
      </c>
      <c r="BH121" s="55">
        <v>0</v>
      </c>
      <c r="BI121" s="135">
        <v>7.9983239520275053E-3</v>
      </c>
      <c r="BK121" s="55">
        <v>0.38982673453111016</v>
      </c>
      <c r="BL121" s="55">
        <v>0</v>
      </c>
      <c r="BM121" s="55">
        <v>0</v>
      </c>
      <c r="BN121" s="55">
        <v>0</v>
      </c>
      <c r="BO121" s="55">
        <v>0</v>
      </c>
      <c r="BP121" s="135">
        <v>0.38982673453111016</v>
      </c>
      <c r="BR121" s="147">
        <v>1</v>
      </c>
      <c r="BS121" s="147">
        <v>0</v>
      </c>
      <c r="BT121" s="147">
        <v>0</v>
      </c>
      <c r="BU121" s="147">
        <v>0</v>
      </c>
      <c r="BV121" s="147">
        <v>0</v>
      </c>
      <c r="BX121" s="55">
        <v>0.35162820605101869</v>
      </c>
      <c r="BY121" s="55">
        <v>0</v>
      </c>
      <c r="BZ121" s="55">
        <v>0</v>
      </c>
      <c r="CA121" s="55">
        <v>0</v>
      </c>
      <c r="CB121" s="55">
        <v>0</v>
      </c>
      <c r="CC121" s="135">
        <v>0.35162820605101869</v>
      </c>
      <c r="CE121" s="55">
        <v>0.34075046229752287</v>
      </c>
      <c r="CF121" s="55">
        <v>0</v>
      </c>
      <c r="CG121" s="55">
        <v>0</v>
      </c>
      <c r="CH121" s="55">
        <v>0</v>
      </c>
      <c r="CI121" s="55">
        <v>0</v>
      </c>
      <c r="CJ121" s="135">
        <v>0.34075046229752287</v>
      </c>
      <c r="CL121" s="55">
        <v>4.1077948281559799E-2</v>
      </c>
      <c r="CM121" s="55">
        <v>0</v>
      </c>
      <c r="CN121" s="55">
        <v>0</v>
      </c>
      <c r="CO121" s="55">
        <v>0</v>
      </c>
      <c r="CP121" s="55">
        <v>0</v>
      </c>
      <c r="CQ121" s="135">
        <v>4.1077948281559799E-2</v>
      </c>
      <c r="CS121" s="67">
        <v>7.9983239520275053E-3</v>
      </c>
      <c r="CT121" s="67">
        <v>0</v>
      </c>
      <c r="CU121" s="67">
        <v>0</v>
      </c>
      <c r="CV121" s="67">
        <v>0</v>
      </c>
      <c r="CW121" s="67">
        <v>0</v>
      </c>
      <c r="CX121" s="135">
        <v>7.9983239520275053E-3</v>
      </c>
      <c r="CZ121" s="55">
        <v>0.38982673453111016</v>
      </c>
      <c r="DA121" s="55">
        <v>0</v>
      </c>
      <c r="DB121" s="55">
        <v>0</v>
      </c>
      <c r="DC121" s="55">
        <v>0</v>
      </c>
      <c r="DD121" s="55">
        <v>0</v>
      </c>
      <c r="DE121" s="135">
        <v>0.38982673453111016</v>
      </c>
      <c r="DG121" s="43" t="b" cm="1">
        <f t="array" aca="1" ref="DG121" ca="1">OR($G121=Forecast_Capex_Input!$BF$8:$BF$10)</f>
        <v>1</v>
      </c>
      <c r="DH121" s="43" cm="1">
        <f t="array" aca="1" ref="DH121" ca="1">IFERROR(INDEX(Forecast_Capex_Input!BG$12:BG$286,$Z121)
*(INDEX(Forecast_Capex_Input!$H$12:$H$286,$Z121)=Repex),0)
*$DG121</f>
        <v>0.95506542454500376</v>
      </c>
      <c r="DI121" s="43" cm="1">
        <f t="array" aca="1" ref="DI121" ca="1">IFERROR(INDEX(Forecast_Capex_Input!BH$12:BH$286,$Z121)
*(INDEX(Forecast_Capex_Input!$H$12:$H$286,$Z121)=Repex),0)
*$DG121</f>
        <v>0</v>
      </c>
      <c r="DJ121" s="43" cm="1">
        <f t="array" aca="1" ref="DJ121" ca="1">IFERROR(INDEX(Forecast_Capex_Input!BI$12:BI$286,$Z121)
*(INDEX(Forecast_Capex_Input!$H$12:$H$286,$Z121)=Repex),0)
*$DG121</f>
        <v>1.7279109640057178E-2</v>
      </c>
      <c r="DK121" s="43" cm="1">
        <f t="array" aca="1" ref="DK121" ca="1">IFERROR(INDEX(Forecast_Capex_Input!BJ$12:BJ$286,$Z121)
*(INDEX(Forecast_Capex_Input!$H$12:$H$286,$Z121)=Repex),0)
*$DG121</f>
        <v>2.7655465814938995E-2</v>
      </c>
      <c r="DL121" s="43" cm="1">
        <f t="array" aca="1" ref="DL121" ca="1">IFERROR(INDEX(Forecast_Capex_Input!BK$12:BK$286,$Z121)
*(INDEX(Forecast_Capex_Input!$H$12:$H$286,$Z121)=Repex),0)
*$DG121</f>
        <v>0</v>
      </c>
      <c r="DM121" s="43" cm="1">
        <f t="array" aca="1" ref="DM121" ca="1">IFERROR(INDEX(Forecast_Capex_Input!BL$12:BL$286,$Z121)
*(INDEX(Forecast_Capex_Input!$H$12:$H$286,$Z121)=Repex),0)
*$DG121</f>
        <v>0</v>
      </c>
      <c r="DO121" s="43" t="b" cm="1">
        <f t="array" aca="1" ref="DO121" ca="1">OR($G121=Forecast_Capex_Input!$BN$8:$BN$9)</f>
        <v>0</v>
      </c>
      <c r="DP121" s="43" cm="1">
        <f t="array" aca="1" ref="DP121" ca="1">IFERROR(INDEX(Forecast_Capex_Input!BO$12:BO$286,$Z121)
*(INDEX(Forecast_Capex_Input!$H$12:$H$286,$Z121)=Repex),0)
*$DO121</f>
        <v>0</v>
      </c>
      <c r="DQ121" s="43" cm="1">
        <f t="array" aca="1" ref="DQ121" ca="1">IFERROR(INDEX(Forecast_Capex_Input!BP$12:BP$286,$Z121)
*(INDEX(Forecast_Capex_Input!$H$12:$H$286,$Z121)=Repex),0)
*$DO121</f>
        <v>0</v>
      </c>
      <c r="DR121" s="43" cm="1">
        <f t="array" aca="1" ref="DR121" ca="1">IFERROR(INDEX(Forecast_Capex_Input!BQ$12:BQ$286,$Z121)
*(INDEX(Forecast_Capex_Input!$H$12:$H$286,$Z121)=Repex),0)
*$DO121</f>
        <v>0</v>
      </c>
      <c r="DS121" s="43" cm="1">
        <f t="array" aca="1" ref="DS121" ca="1">IFERROR(INDEX(Forecast_Capex_Input!BR$12:BR$286,$Z121)
*(INDEX(Forecast_Capex_Input!$H$12:$H$286,$Z121)=Repex),0)
*$DO121</f>
        <v>0</v>
      </c>
      <c r="DT121" s="43" cm="1">
        <f t="array" aca="1" ref="DT121" ca="1">IFERROR(INDEX(Forecast_Capex_Input!BS$12:BS$286,$Z121)
*(INDEX(Forecast_Capex_Input!$H$12:$H$286,$Z121)=Repex),0)
*$DO121</f>
        <v>0</v>
      </c>
      <c r="DV121" s="43" t="b" cm="1">
        <f t="array" aca="1" ref="DV121" ca="1">OR($G121=Forecast_Capex_Input!$BU$8:$BU$10)</f>
        <v>0</v>
      </c>
      <c r="DW121" s="43" cm="1">
        <f t="array" aca="1" ref="DW121" ca="1">IFERROR(INDEX(Forecast_Capex_Input!BV$12:BV$286,$Z121)
*(INDEX(Forecast_Capex_Input!$H$12:$H$286,$Z121)=Repex),0)
*$DV121</f>
        <v>0</v>
      </c>
      <c r="DX121" s="43" cm="1">
        <f t="array" aca="1" ref="DX121" ca="1">IFERROR(INDEX(Forecast_Capex_Input!BW$12:BW$286,$Z121)
*(INDEX(Forecast_Capex_Input!$H$12:$H$286,$Z121)=Repex),0)
*$DV121</f>
        <v>0</v>
      </c>
      <c r="DY121" s="43" cm="1">
        <f t="array" aca="1" ref="DY121" ca="1">IFERROR(INDEX(Forecast_Capex_Input!BX$12:BX$286,$Z121)
*(INDEX(Forecast_Capex_Input!$H$12:$H$286,$Z121)=Repex),0)
*$DV121</f>
        <v>0</v>
      </c>
      <c r="DZ121" s="43" cm="1">
        <f t="array" aca="1" ref="DZ121" ca="1">IFERROR(INDEX(Forecast_Capex_Input!BY$12:BY$286,$Z121)
*(INDEX(Forecast_Capex_Input!$H$12:$H$286,$Z121)=Repex),0)
*$DV121</f>
        <v>0</v>
      </c>
      <c r="EA121" s="43" cm="1">
        <f t="array" aca="1" ref="EA121" ca="1">IFERROR(INDEX(Forecast_Capex_Input!BZ$12:BZ$286,$Z121)
*(INDEX(Forecast_Capex_Input!$H$12:$H$286,$Z121)=Repex),0)
*$DV121</f>
        <v>0</v>
      </c>
      <c r="EB121" s="43" cm="1">
        <f t="array" aca="1" ref="EB121" ca="1">IFERROR(INDEX(Forecast_Capex_Input!CA$12:CA$286,$Z121)
*(INDEX(Forecast_Capex_Input!$H$12:$H$286,$Z121)=Repex),0)
*$DV121</f>
        <v>0</v>
      </c>
      <c r="EC121" s="43" cm="1">
        <f t="array" aca="1" ref="EC121" ca="1">IFERROR(INDEX(Forecast_Capex_Input!CB$12:CB$286,$Z121)
*(INDEX(Forecast_Capex_Input!$H$12:$H$286,$Z121)=Repex),0)
*$DV121</f>
        <v>0</v>
      </c>
      <c r="ED121" s="43" cm="1">
        <f t="array" aca="1" ref="ED121" ca="1">IFERROR(INDEX(Forecast_Capex_Input!CC$12:CC$286,$Z121)
*(INDEX(Forecast_Capex_Input!$H$12:$H$286,$Z121)=Repex),0)
*$DV121</f>
        <v>0</v>
      </c>
      <c r="EF121" s="86" t="str">
        <f t="shared" si="16"/>
        <v>N/A</v>
      </c>
      <c r="EG121" s="28" t="str">
        <f>IFERROR(RANK(EF121,EF$11:EF$1010,0)+COUNTIF(EF$11:EF121,EF121)-1,NA)</f>
        <v>N/A</v>
      </c>
    </row>
    <row r="122" spans="3:137" x14ac:dyDescent="0.2">
      <c r="C122" s="28">
        <f t="shared" si="17"/>
        <v>112</v>
      </c>
      <c r="D122" s="9" t="str" cm="1">
        <f t="array" ref="D122">IFERROR(INDEX(Forecast_Capex_Input!$D$12:$D$286,$Z122),NA)</f>
        <v xml:space="preserve">Line 99Z Refurbishment </v>
      </c>
      <c r="E122" s="24" t="b" cm="1">
        <f t="array" ref="E122">IF($Z122=NA,NA,INDEX(Forecast_Capex_Input!$E$12:$E$286,$Z122))</f>
        <v>1</v>
      </c>
      <c r="F122" s="9" t="str" cm="1">
        <f t="array" aca="1" ref="F122" ca="1">IFERROR(INDEX(General!$E$25:$E$26,$AA122),NA)</f>
        <v>Non-Labour</v>
      </c>
      <c r="G122" s="9" t="str" cm="1">
        <f t="array" aca="1" ref="G122" ca="1">IFERROR(INDEX(Forecast_Capex_Input!$AI$11:$BB$11,$AC122),NA)</f>
        <v>Transmission Lines</v>
      </c>
      <c r="H122" s="50" cm="1">
        <f t="array" aca="1" ref="H122" ca="1">IFERROR(INDEX(Forecast_Capex_Input!$AI$12:$BB$286,$Z122,$AC122),NA)</f>
        <v>1</v>
      </c>
      <c r="I122" s="150" t="str" cm="1">
        <f t="array" ref="I122">IFERROR(INDEX(Forecast_Capex_Input!$F$12:$F$286,$Z122),NA)</f>
        <v>Replacement Expenditure</v>
      </c>
      <c r="J122" s="150" t="str" cm="1">
        <f t="array" ref="J122">IFERROR(INDEX(Forecast_Capex_Input!G$12:G$286,$Z122),NA)</f>
        <v>Transmission Lines</v>
      </c>
      <c r="K122" s="150" t="str" cm="1">
        <f t="array" ref="K122">IFERROR(INDEX(Forecast_Capex_Input!H$12:H$286,$Z122),NA)</f>
        <v>Repex</v>
      </c>
      <c r="L122" s="150" t="str" cm="1">
        <f t="array" ref="L122">IFERROR(INDEX(Forecast_Capex_Input!I$12:I$286,$Z122),NA)</f>
        <v>N/A</v>
      </c>
      <c r="M122" s="150" t="str" cm="1">
        <f t="array" ref="M122">IFERROR(INDEX(Forecast_Capex_Input!J$12:J$286,$Z122),NA)</f>
        <v>N/A</v>
      </c>
      <c r="N122" s="150" t="str" cm="1">
        <f t="array" ref="N122">IFERROR(INDEX(Forecast_Capex_Input!K$12:K$286,$Z122),NA)</f>
        <v>TL - Transmission poles</v>
      </c>
      <c r="O122" s="150" t="str" cm="1">
        <f t="array" ref="O122">IFERROR(INDEX(Forecast_Capex_Input!L$12:L$286,$Z122),NA)</f>
        <v>TL - Safe and Reliable Network</v>
      </c>
      <c r="P122" s="150" t="str" cm="1">
        <f t="array" ref="P122">IFERROR(INDEX(Forecast_Capex_Input!M$12:M$286,$Z122),NA)</f>
        <v>N/A</v>
      </c>
      <c r="Q122" s="24" t="str" cm="1">
        <f t="array" ref="Q122">IFERROR(INDEX(Forecast_Capex_Input!N$12:N$286,$Z122),NA)</f>
        <v>Yes</v>
      </c>
      <c r="R122" s="190" cm="1">
        <f t="array" ref="R122">IFERROR(INDEX(Forecast_Capex_Input!O$12:O$286,$Z122),0)</f>
        <v>0</v>
      </c>
      <c r="S122" s="24" t="str" cm="1">
        <f t="array" ref="S122">IFERROR(INDEX(Forecast_Capex_Input!P$12:P$286,$Z122),0)</f>
        <v>Safety security &amp; reliability</v>
      </c>
      <c r="T122" s="150" t="str" cm="1">
        <f t="array" aca="1" ref="T122" ca="1">IFERROR(INDEX(General!$K$91:$K$110,$AC122),NA)</f>
        <v>Transmission Lines (2018 onwards)</v>
      </c>
      <c r="U122" s="43" cm="1">
        <f t="array" aca="1" ref="U122" ca="1">IFERROR(
IF($F122=General!$E$25,INDEX(Forecast_Capex_Input!S$12:S$286,$Z122),
INDEX(Forecast_Capex_Input!T$12:T$286,$Z122)),0)</f>
        <v>0.87446112610684912</v>
      </c>
      <c r="V122" s="82" t="b">
        <f>IFERROR(INDEX(Overheads!$T$19:$T$26,MATCH($I122,Overheads!$E$19:$E$26,0)),FALSE)</f>
        <v>1</v>
      </c>
      <c r="W122" s="209" t="str" cm="1">
        <f t="array" ref="W122">IFERROR(
INDEX(Forecast_Capex_Input!CN$12:CN$286,$Z122),0)</f>
        <v>FY22</v>
      </c>
      <c r="X122" s="209">
        <f>IFERROR(
MATCH($W122,General!$L$39:$S$39,0),1)</f>
        <v>2</v>
      </c>
      <c r="Z122" s="28">
        <f>IFERROR(
IF(MATCH($C122,Forecast_Capex_Input!$CI$12:$CI$286,1)+1&gt;MAX(Forecast_Capex_Input!$C$12:$C$286),NA,
MATCH($C122,Forecast_Capex_Input!$CI$12:$CI$286,1)+1),1)</f>
        <v>53</v>
      </c>
      <c r="AA122" s="28" cm="1">
        <f t="array" aca="1" ref="AA122" ca="1">IFERROR(
IF(Z121&lt;&gt;Z122,1,
IF(COUNTIF(OFFSET(AA121,0,0,-INDEX(Forecast_Capex_Input!$CG$12:$CG$286,$Z122)),AA121)=INDEX(Forecast_Capex_Input!$CG$12:$CG$286,$Z122),AA121+1,AA121)),NA)</f>
        <v>2</v>
      </c>
      <c r="AB122" s="28" cm="1">
        <f t="array" ref="AB122">IFERROR($C122-IF($Z122=1,1,INDEX(Forecast_Capex_Input!$CI$12:$CI$286,$Z122-1))+1,NA)</f>
        <v>2</v>
      </c>
      <c r="AC122" s="28" cm="1">
        <f t="array" aca="1" ref="AC122" ca="1">IFERROR(IF(AA122=1,
INDEX(Forecast_Capex_Input!$AI$10:$BB$10,SMALL(IF(INDEX(Forecast_Capex_Input!$AI$12:$BB$286,$Z122,0)&gt;0,COLUMN(Forecast_Capex_Input!$AI$10:$BB$10)-COLUMN(Forecast_Capex_Input!$AI$12)+1),ROWS(OFFSET(AC121,0,0,-$AB122)))),
OFFSET(AC121,-INDEX(Forecast_Capex_Input!$CG$12:$CG$286,$Z122)+1,0)),NA)</f>
        <v>1</v>
      </c>
      <c r="AD122" s="28">
        <f t="shared" ca="1" si="14"/>
        <v>2</v>
      </c>
      <c r="AE122" s="82" t="b">
        <f t="shared" si="18"/>
        <v>0</v>
      </c>
      <c r="AF122" s="78" t="b">
        <v>0</v>
      </c>
      <c r="AG122" s="82" t="b">
        <f t="shared" si="15"/>
        <v>1</v>
      </c>
      <c r="AI122" s="55">
        <v>2.4493225683704387</v>
      </c>
      <c r="AJ122" s="55">
        <v>0</v>
      </c>
      <c r="AK122" s="55">
        <v>0</v>
      </c>
      <c r="AL122" s="55">
        <v>0</v>
      </c>
      <c r="AM122" s="55">
        <v>0</v>
      </c>
      <c r="AN122" s="135">
        <v>2.4493225683704387</v>
      </c>
      <c r="AP122" s="55">
        <v>2.4493225683704387</v>
      </c>
      <c r="AQ122" s="55">
        <v>0</v>
      </c>
      <c r="AR122" s="55">
        <v>0</v>
      </c>
      <c r="AS122" s="55">
        <v>0</v>
      </c>
      <c r="AT122" s="55">
        <v>0</v>
      </c>
      <c r="AU122" s="135">
        <v>2.4493225683704387</v>
      </c>
      <c r="AW122" s="55">
        <v>0.29526928623952597</v>
      </c>
      <c r="AX122" s="55">
        <v>0</v>
      </c>
      <c r="AY122" s="55">
        <v>0</v>
      </c>
      <c r="AZ122" s="55">
        <v>0</v>
      </c>
      <c r="BA122" s="55">
        <v>0</v>
      </c>
      <c r="BB122" s="135">
        <v>0.29526928623952597</v>
      </c>
      <c r="BD122" s="55">
        <v>5.7492146108179237E-2</v>
      </c>
      <c r="BE122" s="55">
        <v>0</v>
      </c>
      <c r="BF122" s="55">
        <v>0</v>
      </c>
      <c r="BG122" s="55">
        <v>0</v>
      </c>
      <c r="BH122" s="55">
        <v>0</v>
      </c>
      <c r="BI122" s="135">
        <v>5.7492146108179237E-2</v>
      </c>
      <c r="BK122" s="55">
        <v>2.802084000718144</v>
      </c>
      <c r="BL122" s="55">
        <v>0</v>
      </c>
      <c r="BM122" s="55">
        <v>0</v>
      </c>
      <c r="BN122" s="55">
        <v>0</v>
      </c>
      <c r="BO122" s="55">
        <v>0</v>
      </c>
      <c r="BP122" s="135">
        <v>2.802084000718144</v>
      </c>
      <c r="BR122" s="147">
        <v>1</v>
      </c>
      <c r="BS122" s="147">
        <v>0</v>
      </c>
      <c r="BT122" s="147">
        <v>0</v>
      </c>
      <c r="BU122" s="147">
        <v>0</v>
      </c>
      <c r="BV122" s="147">
        <v>0</v>
      </c>
      <c r="BX122" s="55">
        <v>2.4493225683704387</v>
      </c>
      <c r="BY122" s="55">
        <v>0</v>
      </c>
      <c r="BZ122" s="55">
        <v>0</v>
      </c>
      <c r="CA122" s="55">
        <v>0</v>
      </c>
      <c r="CB122" s="55">
        <v>0</v>
      </c>
      <c r="CC122" s="135">
        <v>2.4493225683704387</v>
      </c>
      <c r="CE122" s="55">
        <v>2.4493225683704387</v>
      </c>
      <c r="CF122" s="55">
        <v>0</v>
      </c>
      <c r="CG122" s="55">
        <v>0</v>
      </c>
      <c r="CH122" s="55">
        <v>0</v>
      </c>
      <c r="CI122" s="55">
        <v>0</v>
      </c>
      <c r="CJ122" s="135">
        <v>2.4493225683704387</v>
      </c>
      <c r="CL122" s="55">
        <v>0.29526928623952597</v>
      </c>
      <c r="CM122" s="55">
        <v>0</v>
      </c>
      <c r="CN122" s="55">
        <v>0</v>
      </c>
      <c r="CO122" s="55">
        <v>0</v>
      </c>
      <c r="CP122" s="55">
        <v>0</v>
      </c>
      <c r="CQ122" s="135">
        <v>0.29526928623952597</v>
      </c>
      <c r="CS122" s="67">
        <v>5.7492146108179237E-2</v>
      </c>
      <c r="CT122" s="67">
        <v>0</v>
      </c>
      <c r="CU122" s="67">
        <v>0</v>
      </c>
      <c r="CV122" s="67">
        <v>0</v>
      </c>
      <c r="CW122" s="67">
        <v>0</v>
      </c>
      <c r="CX122" s="135">
        <v>5.7492146108179237E-2</v>
      </c>
      <c r="CZ122" s="55">
        <v>2.802084000718144</v>
      </c>
      <c r="DA122" s="55">
        <v>0</v>
      </c>
      <c r="DB122" s="55">
        <v>0</v>
      </c>
      <c r="DC122" s="55">
        <v>0</v>
      </c>
      <c r="DD122" s="55">
        <v>0</v>
      </c>
      <c r="DE122" s="135">
        <v>2.802084000718144</v>
      </c>
      <c r="DG122" s="43" t="b" cm="1">
        <f t="array" aca="1" ref="DG122" ca="1">OR($G122=Forecast_Capex_Input!$BF$8:$BF$10)</f>
        <v>1</v>
      </c>
      <c r="DH122" s="43" cm="1">
        <f t="array" aca="1" ref="DH122" ca="1">IFERROR(INDEX(Forecast_Capex_Input!BG$12:BG$286,$Z122)
*(INDEX(Forecast_Capex_Input!$H$12:$H$286,$Z122)=Repex),0)
*$DG122</f>
        <v>0.95506542454500376</v>
      </c>
      <c r="DI122" s="43" cm="1">
        <f t="array" aca="1" ref="DI122" ca="1">IFERROR(INDEX(Forecast_Capex_Input!BH$12:BH$286,$Z122)
*(INDEX(Forecast_Capex_Input!$H$12:$H$286,$Z122)=Repex),0)
*$DG122</f>
        <v>0</v>
      </c>
      <c r="DJ122" s="43" cm="1">
        <f t="array" aca="1" ref="DJ122" ca="1">IFERROR(INDEX(Forecast_Capex_Input!BI$12:BI$286,$Z122)
*(INDEX(Forecast_Capex_Input!$H$12:$H$286,$Z122)=Repex),0)
*$DG122</f>
        <v>1.7279109640057178E-2</v>
      </c>
      <c r="DK122" s="43" cm="1">
        <f t="array" aca="1" ref="DK122" ca="1">IFERROR(INDEX(Forecast_Capex_Input!BJ$12:BJ$286,$Z122)
*(INDEX(Forecast_Capex_Input!$H$12:$H$286,$Z122)=Repex),0)
*$DG122</f>
        <v>2.7655465814938995E-2</v>
      </c>
      <c r="DL122" s="43" cm="1">
        <f t="array" aca="1" ref="DL122" ca="1">IFERROR(INDEX(Forecast_Capex_Input!BK$12:BK$286,$Z122)
*(INDEX(Forecast_Capex_Input!$H$12:$H$286,$Z122)=Repex),0)
*$DG122</f>
        <v>0</v>
      </c>
      <c r="DM122" s="43" cm="1">
        <f t="array" aca="1" ref="DM122" ca="1">IFERROR(INDEX(Forecast_Capex_Input!BL$12:BL$286,$Z122)
*(INDEX(Forecast_Capex_Input!$H$12:$H$286,$Z122)=Repex),0)
*$DG122</f>
        <v>0</v>
      </c>
      <c r="DO122" s="43" t="b" cm="1">
        <f t="array" aca="1" ref="DO122" ca="1">OR($G122=Forecast_Capex_Input!$BN$8:$BN$9)</f>
        <v>0</v>
      </c>
      <c r="DP122" s="43" cm="1">
        <f t="array" aca="1" ref="DP122" ca="1">IFERROR(INDEX(Forecast_Capex_Input!BO$12:BO$286,$Z122)
*(INDEX(Forecast_Capex_Input!$H$12:$H$286,$Z122)=Repex),0)
*$DO122</f>
        <v>0</v>
      </c>
      <c r="DQ122" s="43" cm="1">
        <f t="array" aca="1" ref="DQ122" ca="1">IFERROR(INDEX(Forecast_Capex_Input!BP$12:BP$286,$Z122)
*(INDEX(Forecast_Capex_Input!$H$12:$H$286,$Z122)=Repex),0)
*$DO122</f>
        <v>0</v>
      </c>
      <c r="DR122" s="43" cm="1">
        <f t="array" aca="1" ref="DR122" ca="1">IFERROR(INDEX(Forecast_Capex_Input!BQ$12:BQ$286,$Z122)
*(INDEX(Forecast_Capex_Input!$H$12:$H$286,$Z122)=Repex),0)
*$DO122</f>
        <v>0</v>
      </c>
      <c r="DS122" s="43" cm="1">
        <f t="array" aca="1" ref="DS122" ca="1">IFERROR(INDEX(Forecast_Capex_Input!BR$12:BR$286,$Z122)
*(INDEX(Forecast_Capex_Input!$H$12:$H$286,$Z122)=Repex),0)
*$DO122</f>
        <v>0</v>
      </c>
      <c r="DT122" s="43" cm="1">
        <f t="array" aca="1" ref="DT122" ca="1">IFERROR(INDEX(Forecast_Capex_Input!BS$12:BS$286,$Z122)
*(INDEX(Forecast_Capex_Input!$H$12:$H$286,$Z122)=Repex),0)
*$DO122</f>
        <v>0</v>
      </c>
      <c r="DV122" s="43" t="b" cm="1">
        <f t="array" aca="1" ref="DV122" ca="1">OR($G122=Forecast_Capex_Input!$BU$8:$BU$10)</f>
        <v>0</v>
      </c>
      <c r="DW122" s="43" cm="1">
        <f t="array" aca="1" ref="DW122" ca="1">IFERROR(INDEX(Forecast_Capex_Input!BV$12:BV$286,$Z122)
*(INDEX(Forecast_Capex_Input!$H$12:$H$286,$Z122)=Repex),0)
*$DV122</f>
        <v>0</v>
      </c>
      <c r="DX122" s="43" cm="1">
        <f t="array" aca="1" ref="DX122" ca="1">IFERROR(INDEX(Forecast_Capex_Input!BW$12:BW$286,$Z122)
*(INDEX(Forecast_Capex_Input!$H$12:$H$286,$Z122)=Repex),0)
*$DV122</f>
        <v>0</v>
      </c>
      <c r="DY122" s="43" cm="1">
        <f t="array" aca="1" ref="DY122" ca="1">IFERROR(INDEX(Forecast_Capex_Input!BX$12:BX$286,$Z122)
*(INDEX(Forecast_Capex_Input!$H$12:$H$286,$Z122)=Repex),0)
*$DV122</f>
        <v>0</v>
      </c>
      <c r="DZ122" s="43" cm="1">
        <f t="array" aca="1" ref="DZ122" ca="1">IFERROR(INDEX(Forecast_Capex_Input!BY$12:BY$286,$Z122)
*(INDEX(Forecast_Capex_Input!$H$12:$H$286,$Z122)=Repex),0)
*$DV122</f>
        <v>0</v>
      </c>
      <c r="EA122" s="43" cm="1">
        <f t="array" aca="1" ref="EA122" ca="1">IFERROR(INDEX(Forecast_Capex_Input!BZ$12:BZ$286,$Z122)
*(INDEX(Forecast_Capex_Input!$H$12:$H$286,$Z122)=Repex),0)
*$DV122</f>
        <v>0</v>
      </c>
      <c r="EB122" s="43" cm="1">
        <f t="array" aca="1" ref="EB122" ca="1">IFERROR(INDEX(Forecast_Capex_Input!CA$12:CA$286,$Z122)
*(INDEX(Forecast_Capex_Input!$H$12:$H$286,$Z122)=Repex),0)
*$DV122</f>
        <v>0</v>
      </c>
      <c r="EC122" s="43" cm="1">
        <f t="array" aca="1" ref="EC122" ca="1">IFERROR(INDEX(Forecast_Capex_Input!CB$12:CB$286,$Z122)
*(INDEX(Forecast_Capex_Input!$H$12:$H$286,$Z122)=Repex),0)
*$DV122</f>
        <v>0</v>
      </c>
      <c r="ED122" s="43" cm="1">
        <f t="array" aca="1" ref="ED122" ca="1">IFERROR(INDEX(Forecast_Capex_Input!CC$12:CC$286,$Z122)
*(INDEX(Forecast_Capex_Input!$H$12:$H$286,$Z122)=Repex),0)
*$DV122</f>
        <v>0</v>
      </c>
      <c r="EF122" s="86" t="str">
        <f t="shared" si="16"/>
        <v>N/A</v>
      </c>
      <c r="EG122" s="28" t="str">
        <f>IFERROR(RANK(EF122,EF$11:EF$1010,0)+COUNTIF(EF$11:EF122,EF122)-1,NA)</f>
        <v>N/A</v>
      </c>
    </row>
    <row r="123" spans="3:137" x14ac:dyDescent="0.2">
      <c r="C123" s="28">
        <f t="shared" si="17"/>
        <v>113</v>
      </c>
      <c r="D123" s="9" t="str" cm="1">
        <f t="array" ref="D123">IFERROR(INDEX(Forecast_Capex_Input!$D$12:$D$286,$Z123),NA)</f>
        <v>Line 9ML Refurbishment</v>
      </c>
      <c r="E123" s="24" t="b" cm="1">
        <f t="array" ref="E123">IF($Z123=NA,NA,INDEX(Forecast_Capex_Input!$E$12:$E$286,$Z123))</f>
        <v>1</v>
      </c>
      <c r="F123" s="9" t="str" cm="1">
        <f t="array" aca="1" ref="F123" ca="1">IFERROR(INDEX(General!$E$25:$E$26,$AA123),NA)</f>
        <v>Labour</v>
      </c>
      <c r="G123" s="9" t="str" cm="1">
        <f t="array" aca="1" ref="G123" ca="1">IFERROR(INDEX(Forecast_Capex_Input!$AI$11:$BB$11,$AC123),NA)</f>
        <v>Transmission Lines</v>
      </c>
      <c r="H123" s="50" cm="1">
        <f t="array" aca="1" ref="H123" ca="1">IFERROR(INDEX(Forecast_Capex_Input!$AI$12:$BB$286,$Z123,$AC123),NA)</f>
        <v>1</v>
      </c>
      <c r="I123" s="150" t="str" cm="1">
        <f t="array" ref="I123">IFERROR(INDEX(Forecast_Capex_Input!$F$12:$F$286,$Z123),NA)</f>
        <v>Replacement Expenditure</v>
      </c>
      <c r="J123" s="150" t="str" cm="1">
        <f t="array" ref="J123">IFERROR(INDEX(Forecast_Capex_Input!G$12:G$286,$Z123),NA)</f>
        <v>Transmission Lines</v>
      </c>
      <c r="K123" s="150" t="str" cm="1">
        <f t="array" ref="K123">IFERROR(INDEX(Forecast_Capex_Input!H$12:H$286,$Z123),NA)</f>
        <v>Repex</v>
      </c>
      <c r="L123" s="150" t="str" cm="1">
        <f t="array" ref="L123">IFERROR(INDEX(Forecast_Capex_Input!I$12:I$286,$Z123),NA)</f>
        <v>N/A</v>
      </c>
      <c r="M123" s="150" t="str" cm="1">
        <f t="array" ref="M123">IFERROR(INDEX(Forecast_Capex_Input!J$12:J$286,$Z123),NA)</f>
        <v>N/A</v>
      </c>
      <c r="N123" s="150" t="str" cm="1">
        <f t="array" ref="N123">IFERROR(INDEX(Forecast_Capex_Input!K$12:K$286,$Z123),NA)</f>
        <v>TL - Transmission poles</v>
      </c>
      <c r="O123" s="150" t="str" cm="1">
        <f t="array" ref="O123">IFERROR(INDEX(Forecast_Capex_Input!L$12:L$286,$Z123),NA)</f>
        <v>TL - Safe and Reliable Network</v>
      </c>
      <c r="P123" s="150" t="str" cm="1">
        <f t="array" ref="P123">IFERROR(INDEX(Forecast_Capex_Input!M$12:M$286,$Z123),NA)</f>
        <v>N/A</v>
      </c>
      <c r="Q123" s="24" t="str" cm="1">
        <f t="array" ref="Q123">IFERROR(INDEX(Forecast_Capex_Input!N$12:N$286,$Z123),NA)</f>
        <v>No</v>
      </c>
      <c r="R123" s="190" cm="1">
        <f t="array" ref="R123">IFERROR(INDEX(Forecast_Capex_Input!O$12:O$286,$Z123),0)</f>
        <v>0</v>
      </c>
      <c r="S123" s="24" t="str" cm="1">
        <f t="array" ref="S123">IFERROR(INDEX(Forecast_Capex_Input!P$12:P$286,$Z123),0)</f>
        <v>Safety security &amp; reliability</v>
      </c>
      <c r="T123" s="150" t="str" cm="1">
        <f t="array" aca="1" ref="T123" ca="1">IFERROR(INDEX(General!$K$91:$K$110,$AC123),NA)</f>
        <v>Transmission Lines (2018 onwards)</v>
      </c>
      <c r="U123" s="43" cm="1">
        <f t="array" aca="1" ref="U123" ca="1">IFERROR(
IF($F123=General!$E$25,INDEX(Forecast_Capex_Input!S$12:S$286,$Z123),
INDEX(Forecast_Capex_Input!T$12:T$286,$Z123)),0)</f>
        <v>0.137117471494142</v>
      </c>
      <c r="V123" s="82" t="b">
        <f>IFERROR(INDEX(Overheads!$T$19:$T$26,MATCH($I123,Overheads!$E$19:$E$26,0)),FALSE)</f>
        <v>1</v>
      </c>
      <c r="W123" s="209" t="str" cm="1">
        <f t="array" ref="W123">IFERROR(
INDEX(Forecast_Capex_Input!CN$12:CN$286,$Z123),0)</f>
        <v>FY22</v>
      </c>
      <c r="X123" s="209">
        <f>IFERROR(
MATCH($W123,General!$L$39:$S$39,0),1)</f>
        <v>2</v>
      </c>
      <c r="Z123" s="28">
        <f>IFERROR(
IF(MATCH($C123,Forecast_Capex_Input!$CI$12:$CI$286,1)+1&gt;MAX(Forecast_Capex_Input!$C$12:$C$286),NA,
MATCH($C123,Forecast_Capex_Input!$CI$12:$CI$286,1)+1),1)</f>
        <v>54</v>
      </c>
      <c r="AA123" s="28" cm="1">
        <f t="array" aca="1" ref="AA123" ca="1">IFERROR(
IF(Z122&lt;&gt;Z123,1,
IF(COUNTIF(OFFSET(AA122,0,0,-INDEX(Forecast_Capex_Input!$CG$12:$CG$286,$Z123)),AA122)=INDEX(Forecast_Capex_Input!$CG$12:$CG$286,$Z123),AA122+1,AA122)),NA)</f>
        <v>1</v>
      </c>
      <c r="AB123" s="28" cm="1">
        <f t="array" ref="AB123">IFERROR($C123-IF($Z123=1,1,INDEX(Forecast_Capex_Input!$CI$12:$CI$286,$Z123-1))+1,NA)</f>
        <v>1</v>
      </c>
      <c r="AC123" s="28" cm="1">
        <f t="array" aca="1" ref="AC123" ca="1">IFERROR(IF(AA123=1,
INDEX(Forecast_Capex_Input!$AI$10:$BB$10,SMALL(IF(INDEX(Forecast_Capex_Input!$AI$12:$BB$286,$Z123,0)&gt;0,COLUMN(Forecast_Capex_Input!$AI$10:$BB$10)-COLUMN(Forecast_Capex_Input!$AI$12)+1),ROWS(OFFSET(AC122,0,0,-$AB123)))),
OFFSET(AC122,-INDEX(Forecast_Capex_Input!$CG$12:$CG$286,$Z123)+1,0)),NA)</f>
        <v>1</v>
      </c>
      <c r="AD123" s="28">
        <f t="shared" ca="1" si="14"/>
        <v>1</v>
      </c>
      <c r="AE123" s="82" t="b">
        <f t="shared" si="18"/>
        <v>0</v>
      </c>
      <c r="AF123" s="78" t="b">
        <v>0</v>
      </c>
      <c r="AG123" s="82" t="b">
        <f t="shared" si="15"/>
        <v>1</v>
      </c>
      <c r="AI123" s="55">
        <v>0.70444805722600079</v>
      </c>
      <c r="AJ123" s="55">
        <v>0</v>
      </c>
      <c r="AK123" s="55">
        <v>0</v>
      </c>
      <c r="AL123" s="55">
        <v>0</v>
      </c>
      <c r="AM123" s="55">
        <v>0</v>
      </c>
      <c r="AN123" s="135">
        <v>0.70444805722600079</v>
      </c>
      <c r="AP123" s="55">
        <v>0.6826557057528071</v>
      </c>
      <c r="AQ123" s="55">
        <v>0</v>
      </c>
      <c r="AR123" s="55">
        <v>0</v>
      </c>
      <c r="AS123" s="55">
        <v>0</v>
      </c>
      <c r="AT123" s="55">
        <v>0</v>
      </c>
      <c r="AU123" s="135">
        <v>0.6826557057528071</v>
      </c>
      <c r="AW123" s="55">
        <v>8.2295107058551364E-2</v>
      </c>
      <c r="AX123" s="55">
        <v>0</v>
      </c>
      <c r="AY123" s="55">
        <v>0</v>
      </c>
      <c r="AZ123" s="55">
        <v>0</v>
      </c>
      <c r="BA123" s="55">
        <v>0</v>
      </c>
      <c r="BB123" s="135">
        <v>8.2295107058551364E-2</v>
      </c>
      <c r="BD123" s="55">
        <v>1.6023753703798306E-2</v>
      </c>
      <c r="BE123" s="55">
        <v>0</v>
      </c>
      <c r="BF123" s="55">
        <v>0</v>
      </c>
      <c r="BG123" s="55">
        <v>0</v>
      </c>
      <c r="BH123" s="55">
        <v>0</v>
      </c>
      <c r="BI123" s="135">
        <v>1.6023753703798306E-2</v>
      </c>
      <c r="BK123" s="55">
        <v>0.78097456651515673</v>
      </c>
      <c r="BL123" s="55">
        <v>0</v>
      </c>
      <c r="BM123" s="55">
        <v>0</v>
      </c>
      <c r="BN123" s="55">
        <v>0</v>
      </c>
      <c r="BO123" s="55">
        <v>0</v>
      </c>
      <c r="BP123" s="135">
        <v>0.78097456651515673</v>
      </c>
      <c r="BR123" s="147">
        <v>1</v>
      </c>
      <c r="BS123" s="147">
        <v>0</v>
      </c>
      <c r="BT123" s="147">
        <v>0</v>
      </c>
      <c r="BU123" s="147">
        <v>0</v>
      </c>
      <c r="BV123" s="147">
        <v>0</v>
      </c>
      <c r="BX123" s="55">
        <v>0.70444805722600079</v>
      </c>
      <c r="BY123" s="55">
        <v>0</v>
      </c>
      <c r="BZ123" s="55">
        <v>0</v>
      </c>
      <c r="CA123" s="55">
        <v>0</v>
      </c>
      <c r="CB123" s="55">
        <v>0</v>
      </c>
      <c r="CC123" s="135">
        <v>0.70444805722600079</v>
      </c>
      <c r="CE123" s="55">
        <v>0.6826557057528071</v>
      </c>
      <c r="CF123" s="55">
        <v>0</v>
      </c>
      <c r="CG123" s="55">
        <v>0</v>
      </c>
      <c r="CH123" s="55">
        <v>0</v>
      </c>
      <c r="CI123" s="55">
        <v>0</v>
      </c>
      <c r="CJ123" s="135">
        <v>0.6826557057528071</v>
      </c>
      <c r="CL123" s="55">
        <v>8.2295107058551364E-2</v>
      </c>
      <c r="CM123" s="55">
        <v>0</v>
      </c>
      <c r="CN123" s="55">
        <v>0</v>
      </c>
      <c r="CO123" s="55">
        <v>0</v>
      </c>
      <c r="CP123" s="55">
        <v>0</v>
      </c>
      <c r="CQ123" s="135">
        <v>8.2295107058551364E-2</v>
      </c>
      <c r="CS123" s="67">
        <v>1.6023753703798306E-2</v>
      </c>
      <c r="CT123" s="67">
        <v>0</v>
      </c>
      <c r="CU123" s="67">
        <v>0</v>
      </c>
      <c r="CV123" s="67">
        <v>0</v>
      </c>
      <c r="CW123" s="67">
        <v>0</v>
      </c>
      <c r="CX123" s="135">
        <v>1.6023753703798306E-2</v>
      </c>
      <c r="CZ123" s="55">
        <v>0.78097456651515673</v>
      </c>
      <c r="DA123" s="55">
        <v>0</v>
      </c>
      <c r="DB123" s="55">
        <v>0</v>
      </c>
      <c r="DC123" s="55">
        <v>0</v>
      </c>
      <c r="DD123" s="55">
        <v>0</v>
      </c>
      <c r="DE123" s="135">
        <v>0.78097456651515673</v>
      </c>
      <c r="DG123" s="43" t="b" cm="1">
        <f t="array" aca="1" ref="DG123" ca="1">OR($G123=Forecast_Capex_Input!$BF$8:$BF$10)</f>
        <v>1</v>
      </c>
      <c r="DH123" s="43" cm="1">
        <f t="array" aca="1" ref="DH123" ca="1">IFERROR(INDEX(Forecast_Capex_Input!BG$12:BG$286,$Z123)
*(INDEX(Forecast_Capex_Input!$H$12:$H$286,$Z123)=Repex),0)
*$DG123</f>
        <v>0.95833863422666188</v>
      </c>
      <c r="DI123" s="43" cm="1">
        <f t="array" aca="1" ref="DI123" ca="1">IFERROR(INDEX(Forecast_Capex_Input!BH$12:BH$286,$Z123)
*(INDEX(Forecast_Capex_Input!$H$12:$H$286,$Z123)=Repex),0)
*$DG123</f>
        <v>0</v>
      </c>
      <c r="DJ123" s="43" cm="1">
        <f t="array" aca="1" ref="DJ123" ca="1">IFERROR(INDEX(Forecast_Capex_Input!BI$12:BI$286,$Z123)
*(INDEX(Forecast_Capex_Input!$H$12:$H$286,$Z123)=Repex),0)
*$DG123</f>
        <v>7.3700696208362391E-3</v>
      </c>
      <c r="DK123" s="43" cm="1">
        <f t="array" aca="1" ref="DK123" ca="1">IFERROR(INDEX(Forecast_Capex_Input!BJ$12:BJ$286,$Z123)
*(INDEX(Forecast_Capex_Input!$H$12:$H$286,$Z123)=Repex),0)
*$DG123</f>
        <v>3.4291296152501947E-2</v>
      </c>
      <c r="DL123" s="43" cm="1">
        <f t="array" aca="1" ref="DL123" ca="1">IFERROR(INDEX(Forecast_Capex_Input!BK$12:BK$286,$Z123)
*(INDEX(Forecast_Capex_Input!$H$12:$H$286,$Z123)=Repex),0)
*$DG123</f>
        <v>0</v>
      </c>
      <c r="DM123" s="43" cm="1">
        <f t="array" aca="1" ref="DM123" ca="1">IFERROR(INDEX(Forecast_Capex_Input!BL$12:BL$286,$Z123)
*(INDEX(Forecast_Capex_Input!$H$12:$H$286,$Z123)=Repex),0)
*$DG123</f>
        <v>0</v>
      </c>
      <c r="DO123" s="43" t="b" cm="1">
        <f t="array" aca="1" ref="DO123" ca="1">OR($G123=Forecast_Capex_Input!$BN$8:$BN$9)</f>
        <v>0</v>
      </c>
      <c r="DP123" s="43" cm="1">
        <f t="array" aca="1" ref="DP123" ca="1">IFERROR(INDEX(Forecast_Capex_Input!BO$12:BO$286,$Z123)
*(INDEX(Forecast_Capex_Input!$H$12:$H$286,$Z123)=Repex),0)
*$DO123</f>
        <v>0</v>
      </c>
      <c r="DQ123" s="43" cm="1">
        <f t="array" aca="1" ref="DQ123" ca="1">IFERROR(INDEX(Forecast_Capex_Input!BP$12:BP$286,$Z123)
*(INDEX(Forecast_Capex_Input!$H$12:$H$286,$Z123)=Repex),0)
*$DO123</f>
        <v>0</v>
      </c>
      <c r="DR123" s="43" cm="1">
        <f t="array" aca="1" ref="DR123" ca="1">IFERROR(INDEX(Forecast_Capex_Input!BQ$12:BQ$286,$Z123)
*(INDEX(Forecast_Capex_Input!$H$12:$H$286,$Z123)=Repex),0)
*$DO123</f>
        <v>0</v>
      </c>
      <c r="DS123" s="43" cm="1">
        <f t="array" aca="1" ref="DS123" ca="1">IFERROR(INDEX(Forecast_Capex_Input!BR$12:BR$286,$Z123)
*(INDEX(Forecast_Capex_Input!$H$12:$H$286,$Z123)=Repex),0)
*$DO123</f>
        <v>0</v>
      </c>
      <c r="DT123" s="43" cm="1">
        <f t="array" aca="1" ref="DT123" ca="1">IFERROR(INDEX(Forecast_Capex_Input!BS$12:BS$286,$Z123)
*(INDEX(Forecast_Capex_Input!$H$12:$H$286,$Z123)=Repex),0)
*$DO123</f>
        <v>0</v>
      </c>
      <c r="DV123" s="43" t="b" cm="1">
        <f t="array" aca="1" ref="DV123" ca="1">OR($G123=Forecast_Capex_Input!$BU$8:$BU$10)</f>
        <v>0</v>
      </c>
      <c r="DW123" s="43" cm="1">
        <f t="array" aca="1" ref="DW123" ca="1">IFERROR(INDEX(Forecast_Capex_Input!BV$12:BV$286,$Z123)
*(INDEX(Forecast_Capex_Input!$H$12:$H$286,$Z123)=Repex),0)
*$DV123</f>
        <v>0</v>
      </c>
      <c r="DX123" s="43" cm="1">
        <f t="array" aca="1" ref="DX123" ca="1">IFERROR(INDEX(Forecast_Capex_Input!BW$12:BW$286,$Z123)
*(INDEX(Forecast_Capex_Input!$H$12:$H$286,$Z123)=Repex),0)
*$DV123</f>
        <v>0</v>
      </c>
      <c r="DY123" s="43" cm="1">
        <f t="array" aca="1" ref="DY123" ca="1">IFERROR(INDEX(Forecast_Capex_Input!BX$12:BX$286,$Z123)
*(INDEX(Forecast_Capex_Input!$H$12:$H$286,$Z123)=Repex),0)
*$DV123</f>
        <v>0</v>
      </c>
      <c r="DZ123" s="43" cm="1">
        <f t="array" aca="1" ref="DZ123" ca="1">IFERROR(INDEX(Forecast_Capex_Input!BY$12:BY$286,$Z123)
*(INDEX(Forecast_Capex_Input!$H$12:$H$286,$Z123)=Repex),0)
*$DV123</f>
        <v>0</v>
      </c>
      <c r="EA123" s="43" cm="1">
        <f t="array" aca="1" ref="EA123" ca="1">IFERROR(INDEX(Forecast_Capex_Input!BZ$12:BZ$286,$Z123)
*(INDEX(Forecast_Capex_Input!$H$12:$H$286,$Z123)=Repex),0)
*$DV123</f>
        <v>0</v>
      </c>
      <c r="EB123" s="43" cm="1">
        <f t="array" aca="1" ref="EB123" ca="1">IFERROR(INDEX(Forecast_Capex_Input!CA$12:CA$286,$Z123)
*(INDEX(Forecast_Capex_Input!$H$12:$H$286,$Z123)=Repex),0)
*$DV123</f>
        <v>0</v>
      </c>
      <c r="EC123" s="43" cm="1">
        <f t="array" aca="1" ref="EC123" ca="1">IFERROR(INDEX(Forecast_Capex_Input!CB$12:CB$286,$Z123)
*(INDEX(Forecast_Capex_Input!$H$12:$H$286,$Z123)=Repex),0)
*$DV123</f>
        <v>0</v>
      </c>
      <c r="ED123" s="43" cm="1">
        <f t="array" aca="1" ref="ED123" ca="1">IFERROR(INDEX(Forecast_Capex_Input!CC$12:CC$286,$Z123)
*(INDEX(Forecast_Capex_Input!$H$12:$H$286,$Z123)=Repex),0)
*$DV123</f>
        <v>0</v>
      </c>
      <c r="EF123" s="86" t="str">
        <f t="shared" si="16"/>
        <v>N/A</v>
      </c>
      <c r="EG123" s="28" t="str">
        <f>IFERROR(RANK(EF123,EF$11:EF$1010,0)+COUNTIF(EF$11:EF123,EF123)-1,NA)</f>
        <v>N/A</v>
      </c>
    </row>
    <row r="124" spans="3:137" x14ac:dyDescent="0.2">
      <c r="C124" s="28">
        <f t="shared" si="17"/>
        <v>114</v>
      </c>
      <c r="D124" s="9" t="str" cm="1">
        <f t="array" ref="D124">IFERROR(INDEX(Forecast_Capex_Input!$D$12:$D$286,$Z124),NA)</f>
        <v>Line 9ML Refurbishment</v>
      </c>
      <c r="E124" s="24" t="b" cm="1">
        <f t="array" ref="E124">IF($Z124=NA,NA,INDEX(Forecast_Capex_Input!$E$12:$E$286,$Z124))</f>
        <v>1</v>
      </c>
      <c r="F124" s="9" t="str" cm="1">
        <f t="array" aca="1" ref="F124" ca="1">IFERROR(INDEX(General!$E$25:$E$26,$AA124),NA)</f>
        <v>Non-Labour</v>
      </c>
      <c r="G124" s="9" t="str" cm="1">
        <f t="array" aca="1" ref="G124" ca="1">IFERROR(INDEX(Forecast_Capex_Input!$AI$11:$BB$11,$AC124),NA)</f>
        <v>Transmission Lines</v>
      </c>
      <c r="H124" s="50" cm="1">
        <f t="array" aca="1" ref="H124" ca="1">IFERROR(INDEX(Forecast_Capex_Input!$AI$12:$BB$286,$Z124,$AC124),NA)</f>
        <v>1</v>
      </c>
      <c r="I124" s="150" t="str" cm="1">
        <f t="array" ref="I124">IFERROR(INDEX(Forecast_Capex_Input!$F$12:$F$286,$Z124),NA)</f>
        <v>Replacement Expenditure</v>
      </c>
      <c r="J124" s="150" t="str" cm="1">
        <f t="array" ref="J124">IFERROR(INDEX(Forecast_Capex_Input!G$12:G$286,$Z124),NA)</f>
        <v>Transmission Lines</v>
      </c>
      <c r="K124" s="150" t="str" cm="1">
        <f t="array" ref="K124">IFERROR(INDEX(Forecast_Capex_Input!H$12:H$286,$Z124),NA)</f>
        <v>Repex</v>
      </c>
      <c r="L124" s="150" t="str" cm="1">
        <f t="array" ref="L124">IFERROR(INDEX(Forecast_Capex_Input!I$12:I$286,$Z124),NA)</f>
        <v>N/A</v>
      </c>
      <c r="M124" s="150" t="str" cm="1">
        <f t="array" ref="M124">IFERROR(INDEX(Forecast_Capex_Input!J$12:J$286,$Z124),NA)</f>
        <v>N/A</v>
      </c>
      <c r="N124" s="150" t="str" cm="1">
        <f t="array" ref="N124">IFERROR(INDEX(Forecast_Capex_Input!K$12:K$286,$Z124),NA)</f>
        <v>TL - Transmission poles</v>
      </c>
      <c r="O124" s="150" t="str" cm="1">
        <f t="array" ref="O124">IFERROR(INDEX(Forecast_Capex_Input!L$12:L$286,$Z124),NA)</f>
        <v>TL - Safe and Reliable Network</v>
      </c>
      <c r="P124" s="150" t="str" cm="1">
        <f t="array" ref="P124">IFERROR(INDEX(Forecast_Capex_Input!M$12:M$286,$Z124),NA)</f>
        <v>N/A</v>
      </c>
      <c r="Q124" s="24" t="str" cm="1">
        <f t="array" ref="Q124">IFERROR(INDEX(Forecast_Capex_Input!N$12:N$286,$Z124),NA)</f>
        <v>No</v>
      </c>
      <c r="R124" s="190" cm="1">
        <f t="array" ref="R124">IFERROR(INDEX(Forecast_Capex_Input!O$12:O$286,$Z124),0)</f>
        <v>0</v>
      </c>
      <c r="S124" s="24" t="str" cm="1">
        <f t="array" ref="S124">IFERROR(INDEX(Forecast_Capex_Input!P$12:P$286,$Z124),0)</f>
        <v>Safety security &amp; reliability</v>
      </c>
      <c r="T124" s="150" t="str" cm="1">
        <f t="array" aca="1" ref="T124" ca="1">IFERROR(INDEX(General!$K$91:$K$110,$AC124),NA)</f>
        <v>Transmission Lines (2018 onwards)</v>
      </c>
      <c r="U124" s="43" cm="1">
        <f t="array" aca="1" ref="U124" ca="1">IFERROR(
IF($F124=General!$E$25,INDEX(Forecast_Capex_Input!S$12:S$286,$Z124),
INDEX(Forecast_Capex_Input!T$12:T$286,$Z124)),0)</f>
        <v>0.862882528505858</v>
      </c>
      <c r="V124" s="82" t="b">
        <f>IFERROR(INDEX(Overheads!$T$19:$T$26,MATCH($I124,Overheads!$E$19:$E$26,0)),FALSE)</f>
        <v>1</v>
      </c>
      <c r="W124" s="209" t="str" cm="1">
        <f t="array" ref="W124">IFERROR(
INDEX(Forecast_Capex_Input!CN$12:CN$286,$Z124),0)</f>
        <v>FY22</v>
      </c>
      <c r="X124" s="209">
        <f>IFERROR(
MATCH($W124,General!$L$39:$S$39,0),1)</f>
        <v>2</v>
      </c>
      <c r="Z124" s="28">
        <f>IFERROR(
IF(MATCH($C124,Forecast_Capex_Input!$CI$12:$CI$286,1)+1&gt;MAX(Forecast_Capex_Input!$C$12:$C$286),NA,
MATCH($C124,Forecast_Capex_Input!$CI$12:$CI$286,1)+1),1)</f>
        <v>54</v>
      </c>
      <c r="AA124" s="28" cm="1">
        <f t="array" aca="1" ref="AA124" ca="1">IFERROR(
IF(Z123&lt;&gt;Z124,1,
IF(COUNTIF(OFFSET(AA123,0,0,-INDEX(Forecast_Capex_Input!$CG$12:$CG$286,$Z124)),AA123)=INDEX(Forecast_Capex_Input!$CG$12:$CG$286,$Z124),AA123+1,AA123)),NA)</f>
        <v>2</v>
      </c>
      <c r="AB124" s="28" cm="1">
        <f t="array" ref="AB124">IFERROR($C124-IF($Z124=1,1,INDEX(Forecast_Capex_Input!$CI$12:$CI$286,$Z124-1))+1,NA)</f>
        <v>2</v>
      </c>
      <c r="AC124" s="28" cm="1">
        <f t="array" aca="1" ref="AC124" ca="1">IFERROR(IF(AA124=1,
INDEX(Forecast_Capex_Input!$AI$10:$BB$10,SMALL(IF(INDEX(Forecast_Capex_Input!$AI$12:$BB$286,$Z124,0)&gt;0,COLUMN(Forecast_Capex_Input!$AI$10:$BB$10)-COLUMN(Forecast_Capex_Input!$AI$12)+1),ROWS(OFFSET(AC123,0,0,-$AB124)))),
OFFSET(AC123,-INDEX(Forecast_Capex_Input!$CG$12:$CG$286,$Z124)+1,0)),NA)</f>
        <v>1</v>
      </c>
      <c r="AD124" s="28">
        <f t="shared" ca="1" si="14"/>
        <v>2</v>
      </c>
      <c r="AE124" s="82" t="b">
        <f t="shared" si="18"/>
        <v>0</v>
      </c>
      <c r="AF124" s="78" t="b">
        <v>0</v>
      </c>
      <c r="AG124" s="82" t="b">
        <f t="shared" si="15"/>
        <v>1</v>
      </c>
      <c r="AI124" s="55">
        <v>4.433103339760609</v>
      </c>
      <c r="AJ124" s="55">
        <v>0</v>
      </c>
      <c r="AK124" s="55">
        <v>0</v>
      </c>
      <c r="AL124" s="55">
        <v>0</v>
      </c>
      <c r="AM124" s="55">
        <v>0</v>
      </c>
      <c r="AN124" s="135">
        <v>4.433103339760609</v>
      </c>
      <c r="AP124" s="55">
        <v>4.433103339760609</v>
      </c>
      <c r="AQ124" s="55">
        <v>0</v>
      </c>
      <c r="AR124" s="55">
        <v>0</v>
      </c>
      <c r="AS124" s="55">
        <v>0</v>
      </c>
      <c r="AT124" s="55">
        <v>0</v>
      </c>
      <c r="AU124" s="135">
        <v>4.433103339760609</v>
      </c>
      <c r="AW124" s="55">
        <v>0.53441685299459718</v>
      </c>
      <c r="AX124" s="55">
        <v>0</v>
      </c>
      <c r="AY124" s="55">
        <v>0</v>
      </c>
      <c r="AZ124" s="55">
        <v>0</v>
      </c>
      <c r="BA124" s="55">
        <v>0</v>
      </c>
      <c r="BB124" s="135">
        <v>0.53441685299459718</v>
      </c>
      <c r="BD124" s="55">
        <v>0.1040567821541534</v>
      </c>
      <c r="BE124" s="55">
        <v>0</v>
      </c>
      <c r="BF124" s="55">
        <v>0</v>
      </c>
      <c r="BG124" s="55">
        <v>0</v>
      </c>
      <c r="BH124" s="55">
        <v>0</v>
      </c>
      <c r="BI124" s="135">
        <v>0.1040567821541534</v>
      </c>
      <c r="BK124" s="55">
        <v>5.0715769749093598</v>
      </c>
      <c r="BL124" s="55">
        <v>0</v>
      </c>
      <c r="BM124" s="55">
        <v>0</v>
      </c>
      <c r="BN124" s="55">
        <v>0</v>
      </c>
      <c r="BO124" s="55">
        <v>0</v>
      </c>
      <c r="BP124" s="135">
        <v>5.0715769749093598</v>
      </c>
      <c r="BR124" s="147">
        <v>1</v>
      </c>
      <c r="BS124" s="147">
        <v>0</v>
      </c>
      <c r="BT124" s="147">
        <v>0</v>
      </c>
      <c r="BU124" s="147">
        <v>0</v>
      </c>
      <c r="BV124" s="147">
        <v>0</v>
      </c>
      <c r="BX124" s="55">
        <v>4.433103339760609</v>
      </c>
      <c r="BY124" s="55">
        <v>0</v>
      </c>
      <c r="BZ124" s="55">
        <v>0</v>
      </c>
      <c r="CA124" s="55">
        <v>0</v>
      </c>
      <c r="CB124" s="55">
        <v>0</v>
      </c>
      <c r="CC124" s="135">
        <v>4.433103339760609</v>
      </c>
      <c r="CE124" s="55">
        <v>4.433103339760609</v>
      </c>
      <c r="CF124" s="55">
        <v>0</v>
      </c>
      <c r="CG124" s="55">
        <v>0</v>
      </c>
      <c r="CH124" s="55">
        <v>0</v>
      </c>
      <c r="CI124" s="55">
        <v>0</v>
      </c>
      <c r="CJ124" s="135">
        <v>4.433103339760609</v>
      </c>
      <c r="CL124" s="55">
        <v>0.53441685299459718</v>
      </c>
      <c r="CM124" s="55">
        <v>0</v>
      </c>
      <c r="CN124" s="55">
        <v>0</v>
      </c>
      <c r="CO124" s="55">
        <v>0</v>
      </c>
      <c r="CP124" s="55">
        <v>0</v>
      </c>
      <c r="CQ124" s="135">
        <v>0.53441685299459718</v>
      </c>
      <c r="CS124" s="67">
        <v>0.1040567821541534</v>
      </c>
      <c r="CT124" s="67">
        <v>0</v>
      </c>
      <c r="CU124" s="67">
        <v>0</v>
      </c>
      <c r="CV124" s="67">
        <v>0</v>
      </c>
      <c r="CW124" s="67">
        <v>0</v>
      </c>
      <c r="CX124" s="135">
        <v>0.1040567821541534</v>
      </c>
      <c r="CZ124" s="55">
        <v>5.0715769749093598</v>
      </c>
      <c r="DA124" s="55">
        <v>0</v>
      </c>
      <c r="DB124" s="55">
        <v>0</v>
      </c>
      <c r="DC124" s="55">
        <v>0</v>
      </c>
      <c r="DD124" s="55">
        <v>0</v>
      </c>
      <c r="DE124" s="135">
        <v>5.0715769749093598</v>
      </c>
      <c r="DG124" s="43" t="b" cm="1">
        <f t="array" aca="1" ref="DG124" ca="1">OR($G124=Forecast_Capex_Input!$BF$8:$BF$10)</f>
        <v>1</v>
      </c>
      <c r="DH124" s="43" cm="1">
        <f t="array" aca="1" ref="DH124" ca="1">IFERROR(INDEX(Forecast_Capex_Input!BG$12:BG$286,$Z124)
*(INDEX(Forecast_Capex_Input!$H$12:$H$286,$Z124)=Repex),0)
*$DG124</f>
        <v>0.95833863422666188</v>
      </c>
      <c r="DI124" s="43" cm="1">
        <f t="array" aca="1" ref="DI124" ca="1">IFERROR(INDEX(Forecast_Capex_Input!BH$12:BH$286,$Z124)
*(INDEX(Forecast_Capex_Input!$H$12:$H$286,$Z124)=Repex),0)
*$DG124</f>
        <v>0</v>
      </c>
      <c r="DJ124" s="43" cm="1">
        <f t="array" aca="1" ref="DJ124" ca="1">IFERROR(INDEX(Forecast_Capex_Input!BI$12:BI$286,$Z124)
*(INDEX(Forecast_Capex_Input!$H$12:$H$286,$Z124)=Repex),0)
*$DG124</f>
        <v>7.3700696208362391E-3</v>
      </c>
      <c r="DK124" s="43" cm="1">
        <f t="array" aca="1" ref="DK124" ca="1">IFERROR(INDEX(Forecast_Capex_Input!BJ$12:BJ$286,$Z124)
*(INDEX(Forecast_Capex_Input!$H$12:$H$286,$Z124)=Repex),0)
*$DG124</f>
        <v>3.4291296152501947E-2</v>
      </c>
      <c r="DL124" s="43" cm="1">
        <f t="array" aca="1" ref="DL124" ca="1">IFERROR(INDEX(Forecast_Capex_Input!BK$12:BK$286,$Z124)
*(INDEX(Forecast_Capex_Input!$H$12:$H$286,$Z124)=Repex),0)
*$DG124</f>
        <v>0</v>
      </c>
      <c r="DM124" s="43" cm="1">
        <f t="array" aca="1" ref="DM124" ca="1">IFERROR(INDEX(Forecast_Capex_Input!BL$12:BL$286,$Z124)
*(INDEX(Forecast_Capex_Input!$H$12:$H$286,$Z124)=Repex),0)
*$DG124</f>
        <v>0</v>
      </c>
      <c r="DO124" s="43" t="b" cm="1">
        <f t="array" aca="1" ref="DO124" ca="1">OR($G124=Forecast_Capex_Input!$BN$8:$BN$9)</f>
        <v>0</v>
      </c>
      <c r="DP124" s="43" cm="1">
        <f t="array" aca="1" ref="DP124" ca="1">IFERROR(INDEX(Forecast_Capex_Input!BO$12:BO$286,$Z124)
*(INDEX(Forecast_Capex_Input!$H$12:$H$286,$Z124)=Repex),0)
*$DO124</f>
        <v>0</v>
      </c>
      <c r="DQ124" s="43" cm="1">
        <f t="array" aca="1" ref="DQ124" ca="1">IFERROR(INDEX(Forecast_Capex_Input!BP$12:BP$286,$Z124)
*(INDEX(Forecast_Capex_Input!$H$12:$H$286,$Z124)=Repex),0)
*$DO124</f>
        <v>0</v>
      </c>
      <c r="DR124" s="43" cm="1">
        <f t="array" aca="1" ref="DR124" ca="1">IFERROR(INDEX(Forecast_Capex_Input!BQ$12:BQ$286,$Z124)
*(INDEX(Forecast_Capex_Input!$H$12:$H$286,$Z124)=Repex),0)
*$DO124</f>
        <v>0</v>
      </c>
      <c r="DS124" s="43" cm="1">
        <f t="array" aca="1" ref="DS124" ca="1">IFERROR(INDEX(Forecast_Capex_Input!BR$12:BR$286,$Z124)
*(INDEX(Forecast_Capex_Input!$H$12:$H$286,$Z124)=Repex),0)
*$DO124</f>
        <v>0</v>
      </c>
      <c r="DT124" s="43" cm="1">
        <f t="array" aca="1" ref="DT124" ca="1">IFERROR(INDEX(Forecast_Capex_Input!BS$12:BS$286,$Z124)
*(INDEX(Forecast_Capex_Input!$H$12:$H$286,$Z124)=Repex),0)
*$DO124</f>
        <v>0</v>
      </c>
      <c r="DV124" s="43" t="b" cm="1">
        <f t="array" aca="1" ref="DV124" ca="1">OR($G124=Forecast_Capex_Input!$BU$8:$BU$10)</f>
        <v>0</v>
      </c>
      <c r="DW124" s="43" cm="1">
        <f t="array" aca="1" ref="DW124" ca="1">IFERROR(INDEX(Forecast_Capex_Input!BV$12:BV$286,$Z124)
*(INDEX(Forecast_Capex_Input!$H$12:$H$286,$Z124)=Repex),0)
*$DV124</f>
        <v>0</v>
      </c>
      <c r="DX124" s="43" cm="1">
        <f t="array" aca="1" ref="DX124" ca="1">IFERROR(INDEX(Forecast_Capex_Input!BW$12:BW$286,$Z124)
*(INDEX(Forecast_Capex_Input!$H$12:$H$286,$Z124)=Repex),0)
*$DV124</f>
        <v>0</v>
      </c>
      <c r="DY124" s="43" cm="1">
        <f t="array" aca="1" ref="DY124" ca="1">IFERROR(INDEX(Forecast_Capex_Input!BX$12:BX$286,$Z124)
*(INDEX(Forecast_Capex_Input!$H$12:$H$286,$Z124)=Repex),0)
*$DV124</f>
        <v>0</v>
      </c>
      <c r="DZ124" s="43" cm="1">
        <f t="array" aca="1" ref="DZ124" ca="1">IFERROR(INDEX(Forecast_Capex_Input!BY$12:BY$286,$Z124)
*(INDEX(Forecast_Capex_Input!$H$12:$H$286,$Z124)=Repex),0)
*$DV124</f>
        <v>0</v>
      </c>
      <c r="EA124" s="43" cm="1">
        <f t="array" aca="1" ref="EA124" ca="1">IFERROR(INDEX(Forecast_Capex_Input!BZ$12:BZ$286,$Z124)
*(INDEX(Forecast_Capex_Input!$H$12:$H$286,$Z124)=Repex),0)
*$DV124</f>
        <v>0</v>
      </c>
      <c r="EB124" s="43" cm="1">
        <f t="array" aca="1" ref="EB124" ca="1">IFERROR(INDEX(Forecast_Capex_Input!CA$12:CA$286,$Z124)
*(INDEX(Forecast_Capex_Input!$H$12:$H$286,$Z124)=Repex),0)
*$DV124</f>
        <v>0</v>
      </c>
      <c r="EC124" s="43" cm="1">
        <f t="array" aca="1" ref="EC124" ca="1">IFERROR(INDEX(Forecast_Capex_Input!CB$12:CB$286,$Z124)
*(INDEX(Forecast_Capex_Input!$H$12:$H$286,$Z124)=Repex),0)
*$DV124</f>
        <v>0</v>
      </c>
      <c r="ED124" s="43" cm="1">
        <f t="array" aca="1" ref="ED124" ca="1">IFERROR(INDEX(Forecast_Capex_Input!CC$12:CC$286,$Z124)
*(INDEX(Forecast_Capex_Input!$H$12:$H$286,$Z124)=Repex),0)
*$DV124</f>
        <v>0</v>
      </c>
      <c r="EF124" s="86" t="str">
        <f t="shared" si="16"/>
        <v>N/A</v>
      </c>
      <c r="EG124" s="28" t="str">
        <f>IFERROR(RANK(EF124,EF$11:EF$1010,0)+COUNTIF(EF$11:EF124,EF124)-1,NA)</f>
        <v>N/A</v>
      </c>
    </row>
    <row r="125" spans="3:137" x14ac:dyDescent="0.2">
      <c r="C125" s="28">
        <f t="shared" si="17"/>
        <v>115</v>
      </c>
      <c r="D125" s="9" t="str" cm="1">
        <f t="array" ref="D125">IFERROR(INDEX(Forecast_Capex_Input!$D$12:$D$286,$Z125),NA)</f>
        <v>Line 9W/96 Refurbishment</v>
      </c>
      <c r="E125" s="24" t="b" cm="1">
        <f t="array" ref="E125">IF($Z125=NA,NA,INDEX(Forecast_Capex_Input!$E$12:$E$286,$Z125))</f>
        <v>1</v>
      </c>
      <c r="F125" s="9" t="str" cm="1">
        <f t="array" aca="1" ref="F125" ca="1">IFERROR(INDEX(General!$E$25:$E$26,$AA125),NA)</f>
        <v>Labour</v>
      </c>
      <c r="G125" s="9" t="str" cm="1">
        <f t="array" aca="1" ref="G125" ca="1">IFERROR(INDEX(Forecast_Capex_Input!$AI$11:$BB$11,$AC125),NA)</f>
        <v>Transmission Lines</v>
      </c>
      <c r="H125" s="50" cm="1">
        <f t="array" aca="1" ref="H125" ca="1">IFERROR(INDEX(Forecast_Capex_Input!$AI$12:$BB$286,$Z125,$AC125),NA)</f>
        <v>1</v>
      </c>
      <c r="I125" s="150" t="str" cm="1">
        <f t="array" ref="I125">IFERROR(INDEX(Forecast_Capex_Input!$F$12:$F$286,$Z125),NA)</f>
        <v>Replacement Expenditure</v>
      </c>
      <c r="J125" s="150" t="str" cm="1">
        <f t="array" ref="J125">IFERROR(INDEX(Forecast_Capex_Input!G$12:G$286,$Z125),NA)</f>
        <v>Transmission Lines</v>
      </c>
      <c r="K125" s="150" t="str" cm="1">
        <f t="array" ref="K125">IFERROR(INDEX(Forecast_Capex_Input!H$12:H$286,$Z125),NA)</f>
        <v>Repex</v>
      </c>
      <c r="L125" s="150" t="str" cm="1">
        <f t="array" ref="L125">IFERROR(INDEX(Forecast_Capex_Input!I$12:I$286,$Z125),NA)</f>
        <v>N/A</v>
      </c>
      <c r="M125" s="150" t="str" cm="1">
        <f t="array" ref="M125">IFERROR(INDEX(Forecast_Capex_Input!J$12:J$286,$Z125),NA)</f>
        <v>N/A</v>
      </c>
      <c r="N125" s="150" t="str" cm="1">
        <f t="array" ref="N125">IFERROR(INDEX(Forecast_Capex_Input!K$12:K$286,$Z125),NA)</f>
        <v>TL - Transmission towers</v>
      </c>
      <c r="O125" s="150" t="str" cm="1">
        <f t="array" ref="O125">IFERROR(INDEX(Forecast_Capex_Input!L$12:L$286,$Z125),NA)</f>
        <v>TL - Safe and Reliable Network</v>
      </c>
      <c r="P125" s="150" t="str" cm="1">
        <f t="array" ref="P125">IFERROR(INDEX(Forecast_Capex_Input!M$12:M$286,$Z125),NA)</f>
        <v>N/A</v>
      </c>
      <c r="Q125" s="24" t="str" cm="1">
        <f t="array" ref="Q125">IFERROR(INDEX(Forecast_Capex_Input!N$12:N$286,$Z125),NA)</f>
        <v>No</v>
      </c>
      <c r="R125" s="190" cm="1">
        <f t="array" ref="R125">IFERROR(INDEX(Forecast_Capex_Input!O$12:O$286,$Z125),0)</f>
        <v>0</v>
      </c>
      <c r="S125" s="24" t="str" cm="1">
        <f t="array" ref="S125">IFERROR(INDEX(Forecast_Capex_Input!P$12:P$286,$Z125),0)</f>
        <v>Safety security &amp; reliability</v>
      </c>
      <c r="T125" s="150" t="str" cm="1">
        <f t="array" aca="1" ref="T125" ca="1">IFERROR(INDEX(General!$K$91:$K$110,$AC125),NA)</f>
        <v>Transmission Lines (2018 onwards)</v>
      </c>
      <c r="U125" s="43" cm="1">
        <f t="array" aca="1" ref="U125" ca="1">IFERROR(
IF($F125=General!$E$25,INDEX(Forecast_Capex_Input!S$12:S$286,$Z125),
INDEX(Forecast_Capex_Input!T$12:T$286,$Z125)),0)</f>
        <v>0.24967938618393251</v>
      </c>
      <c r="V125" s="82" t="b">
        <f>IFERROR(INDEX(Overheads!$T$19:$T$26,MATCH($I125,Overheads!$E$19:$E$26,0)),FALSE)</f>
        <v>1</v>
      </c>
      <c r="W125" s="209" t="str" cm="1">
        <f t="array" ref="W125">IFERROR(
INDEX(Forecast_Capex_Input!CN$12:CN$286,$Z125),0)</f>
        <v>FY22</v>
      </c>
      <c r="X125" s="209">
        <f>IFERROR(
MATCH($W125,General!$L$39:$S$39,0),1)</f>
        <v>2</v>
      </c>
      <c r="Z125" s="28">
        <f>IFERROR(
IF(MATCH($C125,Forecast_Capex_Input!$CI$12:$CI$286,1)+1&gt;MAX(Forecast_Capex_Input!$C$12:$C$286),NA,
MATCH($C125,Forecast_Capex_Input!$CI$12:$CI$286,1)+1),1)</f>
        <v>55</v>
      </c>
      <c r="AA125" s="28" cm="1">
        <f t="array" aca="1" ref="AA125" ca="1">IFERROR(
IF(Z124&lt;&gt;Z125,1,
IF(COUNTIF(OFFSET(AA124,0,0,-INDEX(Forecast_Capex_Input!$CG$12:$CG$286,$Z125)),AA124)=INDEX(Forecast_Capex_Input!$CG$12:$CG$286,$Z125),AA124+1,AA124)),NA)</f>
        <v>1</v>
      </c>
      <c r="AB125" s="28" cm="1">
        <f t="array" ref="AB125">IFERROR($C125-IF($Z125=1,1,INDEX(Forecast_Capex_Input!$CI$12:$CI$286,$Z125-1))+1,NA)</f>
        <v>1</v>
      </c>
      <c r="AC125" s="28" cm="1">
        <f t="array" aca="1" ref="AC125" ca="1">IFERROR(IF(AA125=1,
INDEX(Forecast_Capex_Input!$AI$10:$BB$10,SMALL(IF(INDEX(Forecast_Capex_Input!$AI$12:$BB$286,$Z125,0)&gt;0,COLUMN(Forecast_Capex_Input!$AI$10:$BB$10)-COLUMN(Forecast_Capex_Input!$AI$12)+1),ROWS(OFFSET(AC124,0,0,-$AB125)))),
OFFSET(AC124,-INDEX(Forecast_Capex_Input!$CG$12:$CG$286,$Z125)+1,0)),NA)</f>
        <v>1</v>
      </c>
      <c r="AD125" s="28">
        <f t="shared" ca="1" si="14"/>
        <v>1</v>
      </c>
      <c r="AE125" s="82" t="b">
        <f t="shared" si="18"/>
        <v>0</v>
      </c>
      <c r="AF125" s="78" t="b">
        <v>0</v>
      </c>
      <c r="AG125" s="82" t="b">
        <f t="shared" si="15"/>
        <v>1</v>
      </c>
      <c r="AI125" s="55">
        <v>0</v>
      </c>
      <c r="AJ125" s="55">
        <v>0</v>
      </c>
      <c r="AK125" s="55">
        <v>8.9613597752839225E-3</v>
      </c>
      <c r="AL125" s="55">
        <v>0.3131000986491459</v>
      </c>
      <c r="AM125" s="55">
        <v>0</v>
      </c>
      <c r="AN125" s="135">
        <v>0.32206145842442979</v>
      </c>
      <c r="AP125" s="55">
        <v>0</v>
      </c>
      <c r="AQ125" s="55">
        <v>0</v>
      </c>
      <c r="AR125" s="55">
        <v>8.8992769316781281E-3</v>
      </c>
      <c r="AS125" s="55">
        <v>0.31227746554220098</v>
      </c>
      <c r="AT125" s="55">
        <v>0</v>
      </c>
      <c r="AU125" s="135">
        <v>0.32117674247387912</v>
      </c>
      <c r="AW125" s="55">
        <v>0</v>
      </c>
      <c r="AX125" s="55">
        <v>0</v>
      </c>
      <c r="AY125" s="55">
        <v>1.2344448182494288E-3</v>
      </c>
      <c r="AZ125" s="55">
        <v>4.3919443074125597E-2</v>
      </c>
      <c r="BA125" s="55">
        <v>0</v>
      </c>
      <c r="BB125" s="135">
        <v>4.5153887892375025E-2</v>
      </c>
      <c r="BD125" s="55">
        <v>0</v>
      </c>
      <c r="BE125" s="55">
        <v>0</v>
      </c>
      <c r="BF125" s="55">
        <v>2.3668426547683873E-4</v>
      </c>
      <c r="BG125" s="55">
        <v>8.3629587715091207E-3</v>
      </c>
      <c r="BH125" s="55">
        <v>0</v>
      </c>
      <c r="BI125" s="135">
        <v>8.59964303698596E-3</v>
      </c>
      <c r="BK125" s="55">
        <v>0</v>
      </c>
      <c r="BL125" s="55">
        <v>0</v>
      </c>
      <c r="BM125" s="55">
        <v>1.0370406015404397E-2</v>
      </c>
      <c r="BN125" s="55">
        <v>0.36455986738783569</v>
      </c>
      <c r="BO125" s="55">
        <v>0</v>
      </c>
      <c r="BP125" s="135">
        <v>0.37493027340324009</v>
      </c>
      <c r="BR125" s="147">
        <v>0</v>
      </c>
      <c r="BS125" s="147">
        <v>0</v>
      </c>
      <c r="BT125" s="147">
        <v>0</v>
      </c>
      <c r="BU125" s="147">
        <v>1</v>
      </c>
      <c r="BV125" s="147">
        <v>0</v>
      </c>
      <c r="BX125" s="55">
        <v>0</v>
      </c>
      <c r="BY125" s="55">
        <v>0</v>
      </c>
      <c r="BZ125" s="55">
        <v>0</v>
      </c>
      <c r="CA125" s="55">
        <v>0.32206145842442979</v>
      </c>
      <c r="CB125" s="55">
        <v>0</v>
      </c>
      <c r="CC125" s="135">
        <v>0.32206145842442979</v>
      </c>
      <c r="CE125" s="55">
        <v>0</v>
      </c>
      <c r="CF125" s="55">
        <v>0</v>
      </c>
      <c r="CG125" s="55">
        <v>0</v>
      </c>
      <c r="CH125" s="55">
        <v>0.32117674247387912</v>
      </c>
      <c r="CI125" s="55">
        <v>0</v>
      </c>
      <c r="CJ125" s="135">
        <v>0.32117674247387912</v>
      </c>
      <c r="CL125" s="55">
        <v>0</v>
      </c>
      <c r="CM125" s="55">
        <v>0</v>
      </c>
      <c r="CN125" s="55">
        <v>0</v>
      </c>
      <c r="CO125" s="55">
        <v>4.5153887892375025E-2</v>
      </c>
      <c r="CP125" s="55">
        <v>0</v>
      </c>
      <c r="CQ125" s="135">
        <v>4.5153887892375025E-2</v>
      </c>
      <c r="CS125" s="67">
        <v>0</v>
      </c>
      <c r="CT125" s="67">
        <v>0</v>
      </c>
      <c r="CU125" s="67">
        <v>0</v>
      </c>
      <c r="CV125" s="67">
        <v>8.59964303698596E-3</v>
      </c>
      <c r="CW125" s="67">
        <v>0</v>
      </c>
      <c r="CX125" s="135">
        <v>8.59964303698596E-3</v>
      </c>
      <c r="CZ125" s="55">
        <v>0</v>
      </c>
      <c r="DA125" s="55">
        <v>0</v>
      </c>
      <c r="DB125" s="55">
        <v>0</v>
      </c>
      <c r="DC125" s="55">
        <v>0.37493027340324009</v>
      </c>
      <c r="DD125" s="55">
        <v>0</v>
      </c>
      <c r="DE125" s="135">
        <v>0.37493027340324009</v>
      </c>
      <c r="DG125" s="43" t="b" cm="1">
        <f t="array" aca="1" ref="DG125" ca="1">OR($G125=Forecast_Capex_Input!$BF$8:$BF$10)</f>
        <v>1</v>
      </c>
      <c r="DH125" s="43" cm="1">
        <f t="array" aca="1" ref="DH125" ca="1">IFERROR(INDEX(Forecast_Capex_Input!BG$12:BG$286,$Z125)
*(INDEX(Forecast_Capex_Input!$H$12:$H$286,$Z125)=Repex),0)
*$DG125</f>
        <v>0</v>
      </c>
      <c r="DI125" s="43" cm="1">
        <f t="array" aca="1" ref="DI125" ca="1">IFERROR(INDEX(Forecast_Capex_Input!BH$12:BH$286,$Z125)
*(INDEX(Forecast_Capex_Input!$H$12:$H$286,$Z125)=Repex),0)
*$DG125</f>
        <v>9.5793858646933738E-2</v>
      </c>
      <c r="DJ125" s="43" cm="1">
        <f t="array" aca="1" ref="DJ125" ca="1">IFERROR(INDEX(Forecast_Capex_Input!BI$12:BI$286,$Z125)
*(INDEX(Forecast_Capex_Input!$H$12:$H$286,$Z125)=Repex),0)
*$DG125</f>
        <v>0.90420614135306643</v>
      </c>
      <c r="DK125" s="43" cm="1">
        <f t="array" aca="1" ref="DK125" ca="1">IFERROR(INDEX(Forecast_Capex_Input!BJ$12:BJ$286,$Z125)
*(INDEX(Forecast_Capex_Input!$H$12:$H$286,$Z125)=Repex),0)
*$DG125</f>
        <v>0</v>
      </c>
      <c r="DL125" s="43" cm="1">
        <f t="array" aca="1" ref="DL125" ca="1">IFERROR(INDEX(Forecast_Capex_Input!BK$12:BK$286,$Z125)
*(INDEX(Forecast_Capex_Input!$H$12:$H$286,$Z125)=Repex),0)
*$DG125</f>
        <v>0</v>
      </c>
      <c r="DM125" s="43" cm="1">
        <f t="array" aca="1" ref="DM125" ca="1">IFERROR(INDEX(Forecast_Capex_Input!BL$12:BL$286,$Z125)
*(INDEX(Forecast_Capex_Input!$H$12:$H$286,$Z125)=Repex),0)
*$DG125</f>
        <v>0</v>
      </c>
      <c r="DO125" s="43" t="b" cm="1">
        <f t="array" aca="1" ref="DO125" ca="1">OR($G125=Forecast_Capex_Input!$BN$8:$BN$9)</f>
        <v>0</v>
      </c>
      <c r="DP125" s="43" cm="1">
        <f t="array" aca="1" ref="DP125" ca="1">IFERROR(INDEX(Forecast_Capex_Input!BO$12:BO$286,$Z125)
*(INDEX(Forecast_Capex_Input!$H$12:$H$286,$Z125)=Repex),0)
*$DO125</f>
        <v>0</v>
      </c>
      <c r="DQ125" s="43" cm="1">
        <f t="array" aca="1" ref="DQ125" ca="1">IFERROR(INDEX(Forecast_Capex_Input!BP$12:BP$286,$Z125)
*(INDEX(Forecast_Capex_Input!$H$12:$H$286,$Z125)=Repex),0)
*$DO125</f>
        <v>0</v>
      </c>
      <c r="DR125" s="43" cm="1">
        <f t="array" aca="1" ref="DR125" ca="1">IFERROR(INDEX(Forecast_Capex_Input!BQ$12:BQ$286,$Z125)
*(INDEX(Forecast_Capex_Input!$H$12:$H$286,$Z125)=Repex),0)
*$DO125</f>
        <v>0</v>
      </c>
      <c r="DS125" s="43" cm="1">
        <f t="array" aca="1" ref="DS125" ca="1">IFERROR(INDEX(Forecast_Capex_Input!BR$12:BR$286,$Z125)
*(INDEX(Forecast_Capex_Input!$H$12:$H$286,$Z125)=Repex),0)
*$DO125</f>
        <v>0</v>
      </c>
      <c r="DT125" s="43" cm="1">
        <f t="array" aca="1" ref="DT125" ca="1">IFERROR(INDEX(Forecast_Capex_Input!BS$12:BS$286,$Z125)
*(INDEX(Forecast_Capex_Input!$H$12:$H$286,$Z125)=Repex),0)
*$DO125</f>
        <v>0</v>
      </c>
      <c r="DV125" s="43" t="b" cm="1">
        <f t="array" aca="1" ref="DV125" ca="1">OR($G125=Forecast_Capex_Input!$BU$8:$BU$10)</f>
        <v>0</v>
      </c>
      <c r="DW125" s="43" cm="1">
        <f t="array" aca="1" ref="DW125" ca="1">IFERROR(INDEX(Forecast_Capex_Input!BV$12:BV$286,$Z125)
*(INDEX(Forecast_Capex_Input!$H$12:$H$286,$Z125)=Repex),0)
*$DV125</f>
        <v>0</v>
      </c>
      <c r="DX125" s="43" cm="1">
        <f t="array" aca="1" ref="DX125" ca="1">IFERROR(INDEX(Forecast_Capex_Input!BW$12:BW$286,$Z125)
*(INDEX(Forecast_Capex_Input!$H$12:$H$286,$Z125)=Repex),0)
*$DV125</f>
        <v>0</v>
      </c>
      <c r="DY125" s="43" cm="1">
        <f t="array" aca="1" ref="DY125" ca="1">IFERROR(INDEX(Forecast_Capex_Input!BX$12:BX$286,$Z125)
*(INDEX(Forecast_Capex_Input!$H$12:$H$286,$Z125)=Repex),0)
*$DV125</f>
        <v>0</v>
      </c>
      <c r="DZ125" s="43" cm="1">
        <f t="array" aca="1" ref="DZ125" ca="1">IFERROR(INDEX(Forecast_Capex_Input!BY$12:BY$286,$Z125)
*(INDEX(Forecast_Capex_Input!$H$12:$H$286,$Z125)=Repex),0)
*$DV125</f>
        <v>0</v>
      </c>
      <c r="EA125" s="43" cm="1">
        <f t="array" aca="1" ref="EA125" ca="1">IFERROR(INDEX(Forecast_Capex_Input!BZ$12:BZ$286,$Z125)
*(INDEX(Forecast_Capex_Input!$H$12:$H$286,$Z125)=Repex),0)
*$DV125</f>
        <v>0</v>
      </c>
      <c r="EB125" s="43" cm="1">
        <f t="array" aca="1" ref="EB125" ca="1">IFERROR(INDEX(Forecast_Capex_Input!CA$12:CA$286,$Z125)
*(INDEX(Forecast_Capex_Input!$H$12:$H$286,$Z125)=Repex),0)
*$DV125</f>
        <v>0</v>
      </c>
      <c r="EC125" s="43" cm="1">
        <f t="array" aca="1" ref="EC125" ca="1">IFERROR(INDEX(Forecast_Capex_Input!CB$12:CB$286,$Z125)
*(INDEX(Forecast_Capex_Input!$H$12:$H$286,$Z125)=Repex),0)
*$DV125</f>
        <v>0</v>
      </c>
      <c r="ED125" s="43" cm="1">
        <f t="array" aca="1" ref="ED125" ca="1">IFERROR(INDEX(Forecast_Capex_Input!CC$12:CC$286,$Z125)
*(INDEX(Forecast_Capex_Input!$H$12:$H$286,$Z125)=Repex),0)
*$DV125</f>
        <v>0</v>
      </c>
      <c r="EF125" s="86" t="str">
        <f t="shared" si="16"/>
        <v>N/A</v>
      </c>
      <c r="EG125" s="28" t="str">
        <f>IFERROR(RANK(EF125,EF$11:EF$1010,0)+COUNTIF(EF$11:EF125,EF125)-1,NA)</f>
        <v>N/A</v>
      </c>
    </row>
    <row r="126" spans="3:137" x14ac:dyDescent="0.2">
      <c r="C126" s="28">
        <f t="shared" si="17"/>
        <v>116</v>
      </c>
      <c r="D126" s="9" t="str" cm="1">
        <f t="array" ref="D126">IFERROR(INDEX(Forecast_Capex_Input!$D$12:$D$286,$Z126),NA)</f>
        <v>Line 9W/96 Refurbishment</v>
      </c>
      <c r="E126" s="24" t="b" cm="1">
        <f t="array" ref="E126">IF($Z126=NA,NA,INDEX(Forecast_Capex_Input!$E$12:$E$286,$Z126))</f>
        <v>1</v>
      </c>
      <c r="F126" s="9" t="str" cm="1">
        <f t="array" aca="1" ref="F126" ca="1">IFERROR(INDEX(General!$E$25:$E$26,$AA126),NA)</f>
        <v>Non-Labour</v>
      </c>
      <c r="G126" s="9" t="str" cm="1">
        <f t="array" aca="1" ref="G126" ca="1">IFERROR(INDEX(Forecast_Capex_Input!$AI$11:$BB$11,$AC126),NA)</f>
        <v>Transmission Lines</v>
      </c>
      <c r="H126" s="50" cm="1">
        <f t="array" aca="1" ref="H126" ca="1">IFERROR(INDEX(Forecast_Capex_Input!$AI$12:$BB$286,$Z126,$AC126),NA)</f>
        <v>1</v>
      </c>
      <c r="I126" s="150" t="str" cm="1">
        <f t="array" ref="I126">IFERROR(INDEX(Forecast_Capex_Input!$F$12:$F$286,$Z126),NA)</f>
        <v>Replacement Expenditure</v>
      </c>
      <c r="J126" s="150" t="str" cm="1">
        <f t="array" ref="J126">IFERROR(INDEX(Forecast_Capex_Input!G$12:G$286,$Z126),NA)</f>
        <v>Transmission Lines</v>
      </c>
      <c r="K126" s="150" t="str" cm="1">
        <f t="array" ref="K126">IFERROR(INDEX(Forecast_Capex_Input!H$12:H$286,$Z126),NA)</f>
        <v>Repex</v>
      </c>
      <c r="L126" s="150" t="str" cm="1">
        <f t="array" ref="L126">IFERROR(INDEX(Forecast_Capex_Input!I$12:I$286,$Z126),NA)</f>
        <v>N/A</v>
      </c>
      <c r="M126" s="150" t="str" cm="1">
        <f t="array" ref="M126">IFERROR(INDEX(Forecast_Capex_Input!J$12:J$286,$Z126),NA)</f>
        <v>N/A</v>
      </c>
      <c r="N126" s="150" t="str" cm="1">
        <f t="array" ref="N126">IFERROR(INDEX(Forecast_Capex_Input!K$12:K$286,$Z126),NA)</f>
        <v>TL - Transmission towers</v>
      </c>
      <c r="O126" s="150" t="str" cm="1">
        <f t="array" ref="O126">IFERROR(INDEX(Forecast_Capex_Input!L$12:L$286,$Z126),NA)</f>
        <v>TL - Safe and Reliable Network</v>
      </c>
      <c r="P126" s="150" t="str" cm="1">
        <f t="array" ref="P126">IFERROR(INDEX(Forecast_Capex_Input!M$12:M$286,$Z126),NA)</f>
        <v>N/A</v>
      </c>
      <c r="Q126" s="24" t="str" cm="1">
        <f t="array" ref="Q126">IFERROR(INDEX(Forecast_Capex_Input!N$12:N$286,$Z126),NA)</f>
        <v>No</v>
      </c>
      <c r="R126" s="190" cm="1">
        <f t="array" ref="R126">IFERROR(INDEX(Forecast_Capex_Input!O$12:O$286,$Z126),0)</f>
        <v>0</v>
      </c>
      <c r="S126" s="24" t="str" cm="1">
        <f t="array" ref="S126">IFERROR(INDEX(Forecast_Capex_Input!P$12:P$286,$Z126),0)</f>
        <v>Safety security &amp; reliability</v>
      </c>
      <c r="T126" s="150" t="str" cm="1">
        <f t="array" aca="1" ref="T126" ca="1">IFERROR(INDEX(General!$K$91:$K$110,$AC126),NA)</f>
        <v>Transmission Lines (2018 onwards)</v>
      </c>
      <c r="U126" s="43" cm="1">
        <f t="array" aca="1" ref="U126" ca="1">IFERROR(
IF($F126=General!$E$25,INDEX(Forecast_Capex_Input!S$12:S$286,$Z126),
INDEX(Forecast_Capex_Input!T$12:T$286,$Z126)),0)</f>
        <v>0.75032061381606752</v>
      </c>
      <c r="V126" s="82" t="b">
        <f>IFERROR(INDEX(Overheads!$T$19:$T$26,MATCH($I126,Overheads!$E$19:$E$26,0)),FALSE)</f>
        <v>1</v>
      </c>
      <c r="W126" s="209" t="str" cm="1">
        <f t="array" ref="W126">IFERROR(
INDEX(Forecast_Capex_Input!CN$12:CN$286,$Z126),0)</f>
        <v>FY22</v>
      </c>
      <c r="X126" s="209">
        <f>IFERROR(
MATCH($W126,General!$L$39:$S$39,0),1)</f>
        <v>2</v>
      </c>
      <c r="Z126" s="28">
        <f>IFERROR(
IF(MATCH($C126,Forecast_Capex_Input!$CI$12:$CI$286,1)+1&gt;MAX(Forecast_Capex_Input!$C$12:$C$286),NA,
MATCH($C126,Forecast_Capex_Input!$CI$12:$CI$286,1)+1),1)</f>
        <v>55</v>
      </c>
      <c r="AA126" s="28" cm="1">
        <f t="array" aca="1" ref="AA126" ca="1">IFERROR(
IF(Z125&lt;&gt;Z126,1,
IF(COUNTIF(OFFSET(AA125,0,0,-INDEX(Forecast_Capex_Input!$CG$12:$CG$286,$Z126)),AA125)=INDEX(Forecast_Capex_Input!$CG$12:$CG$286,$Z126),AA125+1,AA125)),NA)</f>
        <v>2</v>
      </c>
      <c r="AB126" s="28" cm="1">
        <f t="array" ref="AB126">IFERROR($C126-IF($Z126=1,1,INDEX(Forecast_Capex_Input!$CI$12:$CI$286,$Z126-1))+1,NA)</f>
        <v>2</v>
      </c>
      <c r="AC126" s="28" cm="1">
        <f t="array" aca="1" ref="AC126" ca="1">IFERROR(IF(AA126=1,
INDEX(Forecast_Capex_Input!$AI$10:$BB$10,SMALL(IF(INDEX(Forecast_Capex_Input!$AI$12:$BB$286,$Z126,0)&gt;0,COLUMN(Forecast_Capex_Input!$AI$10:$BB$10)-COLUMN(Forecast_Capex_Input!$AI$12)+1),ROWS(OFFSET(AC125,0,0,-$AB126)))),
OFFSET(AC125,-INDEX(Forecast_Capex_Input!$CG$12:$CG$286,$Z126)+1,0)),NA)</f>
        <v>1</v>
      </c>
      <c r="AD126" s="28">
        <f t="shared" ca="1" si="14"/>
        <v>2</v>
      </c>
      <c r="AE126" s="82" t="b">
        <f t="shared" si="18"/>
        <v>0</v>
      </c>
      <c r="AF126" s="78" t="b">
        <v>0</v>
      </c>
      <c r="AG126" s="82" t="b">
        <f t="shared" si="15"/>
        <v>1</v>
      </c>
      <c r="AI126" s="55">
        <v>0</v>
      </c>
      <c r="AJ126" s="55">
        <v>0</v>
      </c>
      <c r="AK126" s="55">
        <v>2.6930108528320101E-2</v>
      </c>
      <c r="AL126" s="55">
        <v>0.94090850588376085</v>
      </c>
      <c r="AM126" s="55">
        <v>0</v>
      </c>
      <c r="AN126" s="135">
        <v>0.96783861441208097</v>
      </c>
      <c r="AP126" s="55">
        <v>0</v>
      </c>
      <c r="AQ126" s="55">
        <v>0</v>
      </c>
      <c r="AR126" s="55">
        <v>2.6930108528320101E-2</v>
      </c>
      <c r="AS126" s="55">
        <v>0.94090850588376085</v>
      </c>
      <c r="AT126" s="55">
        <v>0</v>
      </c>
      <c r="AU126" s="135">
        <v>0.96783861441208097</v>
      </c>
      <c r="AW126" s="55">
        <v>0</v>
      </c>
      <c r="AX126" s="55">
        <v>0</v>
      </c>
      <c r="AY126" s="55">
        <v>3.7355543807547028E-3</v>
      </c>
      <c r="AZ126" s="55">
        <v>0.13233160289158896</v>
      </c>
      <c r="BA126" s="55">
        <v>0</v>
      </c>
      <c r="BB126" s="135">
        <v>0.13606715727234367</v>
      </c>
      <c r="BD126" s="55">
        <v>0</v>
      </c>
      <c r="BE126" s="55">
        <v>0</v>
      </c>
      <c r="BF126" s="55">
        <v>7.162304314351826E-4</v>
      </c>
      <c r="BG126" s="55">
        <v>2.519803671650063E-2</v>
      </c>
      <c r="BH126" s="55">
        <v>0</v>
      </c>
      <c r="BI126" s="135">
        <v>2.5914267147935811E-2</v>
      </c>
      <c r="BK126" s="55">
        <v>0</v>
      </c>
      <c r="BL126" s="55">
        <v>0</v>
      </c>
      <c r="BM126" s="55">
        <v>3.1381893340509989E-2</v>
      </c>
      <c r="BN126" s="55">
        <v>1.0984381454918504</v>
      </c>
      <c r="BO126" s="55">
        <v>0</v>
      </c>
      <c r="BP126" s="135">
        <v>1.1298200388323603</v>
      </c>
      <c r="BR126" s="147">
        <v>0</v>
      </c>
      <c r="BS126" s="147">
        <v>0</v>
      </c>
      <c r="BT126" s="147">
        <v>0</v>
      </c>
      <c r="BU126" s="147">
        <v>1</v>
      </c>
      <c r="BV126" s="147">
        <v>0</v>
      </c>
      <c r="BX126" s="55">
        <v>0</v>
      </c>
      <c r="BY126" s="55">
        <v>0</v>
      </c>
      <c r="BZ126" s="55">
        <v>0</v>
      </c>
      <c r="CA126" s="55">
        <v>0.96783861441208097</v>
      </c>
      <c r="CB126" s="55">
        <v>0</v>
      </c>
      <c r="CC126" s="135">
        <v>0.96783861441208097</v>
      </c>
      <c r="CE126" s="55">
        <v>0</v>
      </c>
      <c r="CF126" s="55">
        <v>0</v>
      </c>
      <c r="CG126" s="55">
        <v>0</v>
      </c>
      <c r="CH126" s="55">
        <v>0.96783861441208097</v>
      </c>
      <c r="CI126" s="55">
        <v>0</v>
      </c>
      <c r="CJ126" s="135">
        <v>0.96783861441208097</v>
      </c>
      <c r="CL126" s="55">
        <v>0</v>
      </c>
      <c r="CM126" s="55">
        <v>0</v>
      </c>
      <c r="CN126" s="55">
        <v>0</v>
      </c>
      <c r="CO126" s="55">
        <v>0.13606715727234367</v>
      </c>
      <c r="CP126" s="55">
        <v>0</v>
      </c>
      <c r="CQ126" s="135">
        <v>0.13606715727234367</v>
      </c>
      <c r="CS126" s="67">
        <v>0</v>
      </c>
      <c r="CT126" s="67">
        <v>0</v>
      </c>
      <c r="CU126" s="67">
        <v>0</v>
      </c>
      <c r="CV126" s="67">
        <v>2.5914267147935811E-2</v>
      </c>
      <c r="CW126" s="67">
        <v>0</v>
      </c>
      <c r="CX126" s="135">
        <v>2.5914267147935811E-2</v>
      </c>
      <c r="CZ126" s="55">
        <v>0</v>
      </c>
      <c r="DA126" s="55">
        <v>0</v>
      </c>
      <c r="DB126" s="55">
        <v>0</v>
      </c>
      <c r="DC126" s="55">
        <v>1.1298200388323605</v>
      </c>
      <c r="DD126" s="55">
        <v>0</v>
      </c>
      <c r="DE126" s="135">
        <v>1.1298200388323605</v>
      </c>
      <c r="DG126" s="43" t="b" cm="1">
        <f t="array" aca="1" ref="DG126" ca="1">OR($G126=Forecast_Capex_Input!$BF$8:$BF$10)</f>
        <v>1</v>
      </c>
      <c r="DH126" s="43" cm="1">
        <f t="array" aca="1" ref="DH126" ca="1">IFERROR(INDEX(Forecast_Capex_Input!BG$12:BG$286,$Z126)
*(INDEX(Forecast_Capex_Input!$H$12:$H$286,$Z126)=Repex),0)
*$DG126</f>
        <v>0</v>
      </c>
      <c r="DI126" s="43" cm="1">
        <f t="array" aca="1" ref="DI126" ca="1">IFERROR(INDEX(Forecast_Capex_Input!BH$12:BH$286,$Z126)
*(INDEX(Forecast_Capex_Input!$H$12:$H$286,$Z126)=Repex),0)
*$DG126</f>
        <v>9.5793858646933738E-2</v>
      </c>
      <c r="DJ126" s="43" cm="1">
        <f t="array" aca="1" ref="DJ126" ca="1">IFERROR(INDEX(Forecast_Capex_Input!BI$12:BI$286,$Z126)
*(INDEX(Forecast_Capex_Input!$H$12:$H$286,$Z126)=Repex),0)
*$DG126</f>
        <v>0.90420614135306643</v>
      </c>
      <c r="DK126" s="43" cm="1">
        <f t="array" aca="1" ref="DK126" ca="1">IFERROR(INDEX(Forecast_Capex_Input!BJ$12:BJ$286,$Z126)
*(INDEX(Forecast_Capex_Input!$H$12:$H$286,$Z126)=Repex),0)
*$DG126</f>
        <v>0</v>
      </c>
      <c r="DL126" s="43" cm="1">
        <f t="array" aca="1" ref="DL126" ca="1">IFERROR(INDEX(Forecast_Capex_Input!BK$12:BK$286,$Z126)
*(INDEX(Forecast_Capex_Input!$H$12:$H$286,$Z126)=Repex),0)
*$DG126</f>
        <v>0</v>
      </c>
      <c r="DM126" s="43" cm="1">
        <f t="array" aca="1" ref="DM126" ca="1">IFERROR(INDEX(Forecast_Capex_Input!BL$12:BL$286,$Z126)
*(INDEX(Forecast_Capex_Input!$H$12:$H$286,$Z126)=Repex),0)
*$DG126</f>
        <v>0</v>
      </c>
      <c r="DO126" s="43" t="b" cm="1">
        <f t="array" aca="1" ref="DO126" ca="1">OR($G126=Forecast_Capex_Input!$BN$8:$BN$9)</f>
        <v>0</v>
      </c>
      <c r="DP126" s="43" cm="1">
        <f t="array" aca="1" ref="DP126" ca="1">IFERROR(INDEX(Forecast_Capex_Input!BO$12:BO$286,$Z126)
*(INDEX(Forecast_Capex_Input!$H$12:$H$286,$Z126)=Repex),0)
*$DO126</f>
        <v>0</v>
      </c>
      <c r="DQ126" s="43" cm="1">
        <f t="array" aca="1" ref="DQ126" ca="1">IFERROR(INDEX(Forecast_Capex_Input!BP$12:BP$286,$Z126)
*(INDEX(Forecast_Capex_Input!$H$12:$H$286,$Z126)=Repex),0)
*$DO126</f>
        <v>0</v>
      </c>
      <c r="DR126" s="43" cm="1">
        <f t="array" aca="1" ref="DR126" ca="1">IFERROR(INDEX(Forecast_Capex_Input!BQ$12:BQ$286,$Z126)
*(INDEX(Forecast_Capex_Input!$H$12:$H$286,$Z126)=Repex),0)
*$DO126</f>
        <v>0</v>
      </c>
      <c r="DS126" s="43" cm="1">
        <f t="array" aca="1" ref="DS126" ca="1">IFERROR(INDEX(Forecast_Capex_Input!BR$12:BR$286,$Z126)
*(INDEX(Forecast_Capex_Input!$H$12:$H$286,$Z126)=Repex),0)
*$DO126</f>
        <v>0</v>
      </c>
      <c r="DT126" s="43" cm="1">
        <f t="array" aca="1" ref="DT126" ca="1">IFERROR(INDEX(Forecast_Capex_Input!BS$12:BS$286,$Z126)
*(INDEX(Forecast_Capex_Input!$H$12:$H$286,$Z126)=Repex),0)
*$DO126</f>
        <v>0</v>
      </c>
      <c r="DV126" s="43" t="b" cm="1">
        <f t="array" aca="1" ref="DV126" ca="1">OR($G126=Forecast_Capex_Input!$BU$8:$BU$10)</f>
        <v>0</v>
      </c>
      <c r="DW126" s="43" cm="1">
        <f t="array" aca="1" ref="DW126" ca="1">IFERROR(INDEX(Forecast_Capex_Input!BV$12:BV$286,$Z126)
*(INDEX(Forecast_Capex_Input!$H$12:$H$286,$Z126)=Repex),0)
*$DV126</f>
        <v>0</v>
      </c>
      <c r="DX126" s="43" cm="1">
        <f t="array" aca="1" ref="DX126" ca="1">IFERROR(INDEX(Forecast_Capex_Input!BW$12:BW$286,$Z126)
*(INDEX(Forecast_Capex_Input!$H$12:$H$286,$Z126)=Repex),0)
*$DV126</f>
        <v>0</v>
      </c>
      <c r="DY126" s="43" cm="1">
        <f t="array" aca="1" ref="DY126" ca="1">IFERROR(INDEX(Forecast_Capex_Input!BX$12:BX$286,$Z126)
*(INDEX(Forecast_Capex_Input!$H$12:$H$286,$Z126)=Repex),0)
*$DV126</f>
        <v>0</v>
      </c>
      <c r="DZ126" s="43" cm="1">
        <f t="array" aca="1" ref="DZ126" ca="1">IFERROR(INDEX(Forecast_Capex_Input!BY$12:BY$286,$Z126)
*(INDEX(Forecast_Capex_Input!$H$12:$H$286,$Z126)=Repex),0)
*$DV126</f>
        <v>0</v>
      </c>
      <c r="EA126" s="43" cm="1">
        <f t="array" aca="1" ref="EA126" ca="1">IFERROR(INDEX(Forecast_Capex_Input!BZ$12:BZ$286,$Z126)
*(INDEX(Forecast_Capex_Input!$H$12:$H$286,$Z126)=Repex),0)
*$DV126</f>
        <v>0</v>
      </c>
      <c r="EB126" s="43" cm="1">
        <f t="array" aca="1" ref="EB126" ca="1">IFERROR(INDEX(Forecast_Capex_Input!CA$12:CA$286,$Z126)
*(INDEX(Forecast_Capex_Input!$H$12:$H$286,$Z126)=Repex),0)
*$DV126</f>
        <v>0</v>
      </c>
      <c r="EC126" s="43" cm="1">
        <f t="array" aca="1" ref="EC126" ca="1">IFERROR(INDEX(Forecast_Capex_Input!CB$12:CB$286,$Z126)
*(INDEX(Forecast_Capex_Input!$H$12:$H$286,$Z126)=Repex),0)
*$DV126</f>
        <v>0</v>
      </c>
      <c r="ED126" s="43" cm="1">
        <f t="array" aca="1" ref="ED126" ca="1">IFERROR(INDEX(Forecast_Capex_Input!CC$12:CC$286,$Z126)
*(INDEX(Forecast_Capex_Input!$H$12:$H$286,$Z126)=Repex),0)
*$DV126</f>
        <v>0</v>
      </c>
      <c r="EF126" s="86" t="str">
        <f t="shared" si="16"/>
        <v>N/A</v>
      </c>
      <c r="EG126" s="28" t="str">
        <f>IFERROR(RANK(EF126,EF$11:EF$1010,0)+COUNTIF(EF$11:EF126,EF126)-1,NA)</f>
        <v>N/A</v>
      </c>
    </row>
    <row r="127" spans="3:137" x14ac:dyDescent="0.2">
      <c r="C127" s="28">
        <f t="shared" si="17"/>
        <v>117</v>
      </c>
      <c r="D127" s="9" t="str" cm="1">
        <f t="array" ref="D127">IFERROR(INDEX(Forecast_Capex_Input!$D$12:$D$286,$Z127),NA)</f>
        <v>Nambucca Secondary Systems Renewal</v>
      </c>
      <c r="E127" s="24" t="b" cm="1">
        <f t="array" ref="E127">IF($Z127=NA,NA,INDEX(Forecast_Capex_Input!$E$12:$E$286,$Z127))</f>
        <v>1</v>
      </c>
      <c r="F127" s="9" t="str" cm="1">
        <f t="array" aca="1" ref="F127" ca="1">IFERROR(INDEX(General!$E$25:$E$26,$AA127),NA)</f>
        <v>Labour</v>
      </c>
      <c r="G127" s="9" t="str" cm="1">
        <f t="array" aca="1" ref="G127" ca="1">IFERROR(INDEX(Forecast_Capex_Input!$AI$11:$BB$11,$AC127),NA)</f>
        <v>Secondary Systems</v>
      </c>
      <c r="H127" s="50" cm="1">
        <f t="array" aca="1" ref="H127" ca="1">IFERROR(INDEX(Forecast_Capex_Input!$AI$12:$BB$286,$Z127,$AC127),NA)</f>
        <v>0.95110248860969016</v>
      </c>
      <c r="I127" s="150" t="str" cm="1">
        <f t="array" ref="I127">IFERROR(INDEX(Forecast_Capex_Input!$F$12:$F$286,$Z127),NA)</f>
        <v>Replacement Expenditure</v>
      </c>
      <c r="J127" s="150" t="str" cm="1">
        <f t="array" ref="J127">IFERROR(INDEX(Forecast_Capex_Input!G$12:G$286,$Z127),NA)</f>
        <v>Digital Infrastructure</v>
      </c>
      <c r="K127" s="150" t="str" cm="1">
        <f t="array" ref="K127">IFERROR(INDEX(Forecast_Capex_Input!H$12:H$286,$Z127),NA)</f>
        <v>Repex</v>
      </c>
      <c r="L127" s="150" t="str" cm="1">
        <f t="array" ref="L127">IFERROR(INDEX(Forecast_Capex_Input!I$12:I$286,$Z127),NA)</f>
        <v>N/A</v>
      </c>
      <c r="M127" s="150" t="str" cm="1">
        <f t="array" ref="M127">IFERROR(INDEX(Forecast_Capex_Input!J$12:J$286,$Z127),NA)</f>
        <v>N/A</v>
      </c>
      <c r="N127" s="150" t="str" cm="1">
        <f t="array" ref="N127">IFERROR(INDEX(Forecast_Capex_Input!K$12:K$286,$Z127),NA)</f>
        <v>DI - Protection systems</v>
      </c>
      <c r="O127" s="150" t="str" cm="1">
        <f t="array" ref="O127">IFERROR(INDEX(Forecast_Capex_Input!L$12:L$286,$Z127),NA)</f>
        <v>DI - Safe and Reliable Network</v>
      </c>
      <c r="P127" s="150" t="str" cm="1">
        <f t="array" ref="P127">IFERROR(INDEX(Forecast_Capex_Input!M$12:M$286,$Z127),NA)</f>
        <v>N/A</v>
      </c>
      <c r="Q127" s="24" t="str" cm="1">
        <f t="array" ref="Q127">IFERROR(INDEX(Forecast_Capex_Input!N$12:N$286,$Z127),NA)</f>
        <v>No</v>
      </c>
      <c r="R127" s="190" cm="1">
        <f t="array" ref="R127">IFERROR(INDEX(Forecast_Capex_Input!O$12:O$286,$Z127),0)</f>
        <v>0</v>
      </c>
      <c r="S127" s="24" t="str" cm="1">
        <f t="array" ref="S127">IFERROR(INDEX(Forecast_Capex_Input!P$12:P$286,$Z127),0)</f>
        <v>Safety security &amp; reliability</v>
      </c>
      <c r="T127" s="150" t="str" cm="1">
        <f t="array" aca="1" ref="T127" ca="1">IFERROR(INDEX(General!$K$91:$K$110,$AC127),NA)</f>
        <v>Secondary Systems (2018-23)</v>
      </c>
      <c r="U127" s="43" cm="1">
        <f t="array" aca="1" ref="U127" ca="1">IFERROR(
IF($F127=General!$E$25,INDEX(Forecast_Capex_Input!S$12:S$286,$Z127),
INDEX(Forecast_Capex_Input!T$12:T$286,$Z127)),0)</f>
        <v>0.19899618234425367</v>
      </c>
      <c r="V127" s="82" t="b">
        <f>IFERROR(INDEX(Overheads!$T$19:$T$26,MATCH($I127,Overheads!$E$19:$E$26,0)),FALSE)</f>
        <v>1</v>
      </c>
      <c r="W127" s="209" t="str" cm="1">
        <f t="array" ref="W127">IFERROR(
INDEX(Forecast_Capex_Input!CN$12:CN$286,$Z127),0)</f>
        <v>FY22</v>
      </c>
      <c r="X127" s="209">
        <f>IFERROR(
MATCH($W127,General!$L$39:$S$39,0),1)</f>
        <v>2</v>
      </c>
      <c r="Z127" s="28">
        <f>IFERROR(
IF(MATCH($C127,Forecast_Capex_Input!$CI$12:$CI$286,1)+1&gt;MAX(Forecast_Capex_Input!$C$12:$C$286),NA,
MATCH($C127,Forecast_Capex_Input!$CI$12:$CI$286,1)+1),1)</f>
        <v>56</v>
      </c>
      <c r="AA127" s="28" cm="1">
        <f t="array" aca="1" ref="AA127" ca="1">IFERROR(
IF(Z126&lt;&gt;Z127,1,
IF(COUNTIF(OFFSET(AA126,0,0,-INDEX(Forecast_Capex_Input!$CG$12:$CG$286,$Z127)),AA126)=INDEX(Forecast_Capex_Input!$CG$12:$CG$286,$Z127),AA126+1,AA126)),NA)</f>
        <v>1</v>
      </c>
      <c r="AB127" s="28" cm="1">
        <f t="array" ref="AB127">IFERROR($C127-IF($Z127=1,1,INDEX(Forecast_Capex_Input!$CI$12:$CI$286,$Z127-1))+1,NA)</f>
        <v>1</v>
      </c>
      <c r="AC127" s="28" cm="1">
        <f t="array" aca="1" ref="AC127" ca="1">IFERROR(IF(AA127=1,
INDEX(Forecast_Capex_Input!$AI$10:$BB$10,SMALL(IF(INDEX(Forecast_Capex_Input!$AI$12:$BB$286,$Z127,0)&gt;0,COLUMN(Forecast_Capex_Input!$AI$10:$BB$10)-COLUMN(Forecast_Capex_Input!$AI$12)+1),ROWS(OFFSET(AC126,0,0,-$AB127)))),
OFFSET(AC126,-INDEX(Forecast_Capex_Input!$CG$12:$CG$286,$Z127)+1,0)),NA)</f>
        <v>4</v>
      </c>
      <c r="AD127" s="28">
        <f t="shared" ca="1" si="14"/>
        <v>1</v>
      </c>
      <c r="AE127" s="82" t="b">
        <f t="shared" si="18"/>
        <v>0</v>
      </c>
      <c r="AF127" s="78" t="b">
        <v>0</v>
      </c>
      <c r="AG127" s="82" t="b">
        <f t="shared" si="15"/>
        <v>1</v>
      </c>
      <c r="AI127" s="55">
        <v>0</v>
      </c>
      <c r="AJ127" s="55">
        <v>0</v>
      </c>
      <c r="AK127" s="55">
        <v>0</v>
      </c>
      <c r="AL127" s="55">
        <v>0</v>
      </c>
      <c r="AM127" s="55">
        <v>0</v>
      </c>
      <c r="AN127" s="135">
        <v>0</v>
      </c>
      <c r="AP127" s="55">
        <v>0</v>
      </c>
      <c r="AQ127" s="55">
        <v>0</v>
      </c>
      <c r="AR127" s="55">
        <v>0</v>
      </c>
      <c r="AS127" s="55">
        <v>0</v>
      </c>
      <c r="AT127" s="55">
        <v>0</v>
      </c>
      <c r="AU127" s="135">
        <v>0</v>
      </c>
      <c r="AW127" s="55">
        <v>0</v>
      </c>
      <c r="AX127" s="55">
        <v>0</v>
      </c>
      <c r="AY127" s="55">
        <v>0</v>
      </c>
      <c r="AZ127" s="55">
        <v>0</v>
      </c>
      <c r="BA127" s="55">
        <v>0</v>
      </c>
      <c r="BB127" s="135">
        <v>0</v>
      </c>
      <c r="BD127" s="55">
        <v>0</v>
      </c>
      <c r="BE127" s="55">
        <v>0</v>
      </c>
      <c r="BF127" s="55">
        <v>0</v>
      </c>
      <c r="BG127" s="55">
        <v>0</v>
      </c>
      <c r="BH127" s="55">
        <v>0</v>
      </c>
      <c r="BI127" s="135">
        <v>0</v>
      </c>
      <c r="BK127" s="55">
        <v>0</v>
      </c>
      <c r="BL127" s="55">
        <v>0</v>
      </c>
      <c r="BM127" s="55">
        <v>0</v>
      </c>
      <c r="BN127" s="55">
        <v>0</v>
      </c>
      <c r="BO127" s="55">
        <v>0</v>
      </c>
      <c r="BP127" s="135">
        <v>0</v>
      </c>
      <c r="BR127" s="147">
        <v>0</v>
      </c>
      <c r="BS127" s="147">
        <v>0</v>
      </c>
      <c r="BT127" s="147">
        <v>0</v>
      </c>
      <c r="BU127" s="147">
        <v>0</v>
      </c>
      <c r="BV127" s="147">
        <v>1</v>
      </c>
      <c r="BX127" s="55">
        <v>0</v>
      </c>
      <c r="BY127" s="55">
        <v>0</v>
      </c>
      <c r="BZ127" s="55">
        <v>0</v>
      </c>
      <c r="CA127" s="55">
        <v>0</v>
      </c>
      <c r="CB127" s="55">
        <v>0</v>
      </c>
      <c r="CC127" s="135">
        <v>0</v>
      </c>
      <c r="CE127" s="55">
        <v>0</v>
      </c>
      <c r="CF127" s="55">
        <v>0</v>
      </c>
      <c r="CG127" s="55">
        <v>0</v>
      </c>
      <c r="CH127" s="55">
        <v>0</v>
      </c>
      <c r="CI127" s="55">
        <v>0</v>
      </c>
      <c r="CJ127" s="135">
        <v>0</v>
      </c>
      <c r="CL127" s="55">
        <v>0</v>
      </c>
      <c r="CM127" s="55">
        <v>0</v>
      </c>
      <c r="CN127" s="55">
        <v>0</v>
      </c>
      <c r="CO127" s="55">
        <v>0</v>
      </c>
      <c r="CP127" s="55">
        <v>0</v>
      </c>
      <c r="CQ127" s="135">
        <v>0</v>
      </c>
      <c r="CS127" s="67">
        <v>0</v>
      </c>
      <c r="CT127" s="67">
        <v>0</v>
      </c>
      <c r="CU127" s="67">
        <v>0</v>
      </c>
      <c r="CV127" s="67">
        <v>0</v>
      </c>
      <c r="CW127" s="67">
        <v>0</v>
      </c>
      <c r="CX127" s="135">
        <v>0</v>
      </c>
      <c r="CZ127" s="55">
        <v>0</v>
      </c>
      <c r="DA127" s="55">
        <v>0</v>
      </c>
      <c r="DB127" s="55">
        <v>0</v>
      </c>
      <c r="DC127" s="55">
        <v>0</v>
      </c>
      <c r="DD127" s="55">
        <v>0</v>
      </c>
      <c r="DE127" s="135">
        <v>0</v>
      </c>
      <c r="DG127" s="43" t="b" cm="1">
        <f t="array" aca="1" ref="DG127" ca="1">OR($G127=Forecast_Capex_Input!$BF$8:$BF$10)</f>
        <v>0</v>
      </c>
      <c r="DH127" s="43" cm="1">
        <f t="array" aca="1" ref="DH127" ca="1">IFERROR(INDEX(Forecast_Capex_Input!BG$12:BG$286,$Z127)
*(INDEX(Forecast_Capex_Input!$H$12:$H$286,$Z127)=Repex),0)
*$DG127</f>
        <v>0</v>
      </c>
      <c r="DI127" s="43" cm="1">
        <f t="array" aca="1" ref="DI127" ca="1">IFERROR(INDEX(Forecast_Capex_Input!BH$12:BH$286,$Z127)
*(INDEX(Forecast_Capex_Input!$H$12:$H$286,$Z127)=Repex),0)
*$DG127</f>
        <v>0</v>
      </c>
      <c r="DJ127" s="43" cm="1">
        <f t="array" aca="1" ref="DJ127" ca="1">IFERROR(INDEX(Forecast_Capex_Input!BI$12:BI$286,$Z127)
*(INDEX(Forecast_Capex_Input!$H$12:$H$286,$Z127)=Repex),0)
*$DG127</f>
        <v>0</v>
      </c>
      <c r="DK127" s="43" cm="1">
        <f t="array" aca="1" ref="DK127" ca="1">IFERROR(INDEX(Forecast_Capex_Input!BJ$12:BJ$286,$Z127)
*(INDEX(Forecast_Capex_Input!$H$12:$H$286,$Z127)=Repex),0)
*$DG127</f>
        <v>0</v>
      </c>
      <c r="DL127" s="43" cm="1">
        <f t="array" aca="1" ref="DL127" ca="1">IFERROR(INDEX(Forecast_Capex_Input!BK$12:BK$286,$Z127)
*(INDEX(Forecast_Capex_Input!$H$12:$H$286,$Z127)=Repex),0)
*$DG127</f>
        <v>0</v>
      </c>
      <c r="DM127" s="43" cm="1">
        <f t="array" aca="1" ref="DM127" ca="1">IFERROR(INDEX(Forecast_Capex_Input!BL$12:BL$286,$Z127)
*(INDEX(Forecast_Capex_Input!$H$12:$H$286,$Z127)=Repex),0)
*$DG127</f>
        <v>0</v>
      </c>
      <c r="DO127" s="43" t="b" cm="1">
        <f t="array" aca="1" ref="DO127" ca="1">OR($G127=Forecast_Capex_Input!$BN$8:$BN$9)</f>
        <v>0</v>
      </c>
      <c r="DP127" s="43" cm="1">
        <f t="array" aca="1" ref="DP127" ca="1">IFERROR(INDEX(Forecast_Capex_Input!BO$12:BO$286,$Z127)
*(INDEX(Forecast_Capex_Input!$H$12:$H$286,$Z127)=Repex),0)
*$DO127</f>
        <v>0</v>
      </c>
      <c r="DQ127" s="43" cm="1">
        <f t="array" aca="1" ref="DQ127" ca="1">IFERROR(INDEX(Forecast_Capex_Input!BP$12:BP$286,$Z127)
*(INDEX(Forecast_Capex_Input!$H$12:$H$286,$Z127)=Repex),0)
*$DO127</f>
        <v>0</v>
      </c>
      <c r="DR127" s="43" cm="1">
        <f t="array" aca="1" ref="DR127" ca="1">IFERROR(INDEX(Forecast_Capex_Input!BQ$12:BQ$286,$Z127)
*(INDEX(Forecast_Capex_Input!$H$12:$H$286,$Z127)=Repex),0)
*$DO127</f>
        <v>0</v>
      </c>
      <c r="DS127" s="43" cm="1">
        <f t="array" aca="1" ref="DS127" ca="1">IFERROR(INDEX(Forecast_Capex_Input!BR$12:BR$286,$Z127)
*(INDEX(Forecast_Capex_Input!$H$12:$H$286,$Z127)=Repex),0)
*$DO127</f>
        <v>0</v>
      </c>
      <c r="DT127" s="43" cm="1">
        <f t="array" aca="1" ref="DT127" ca="1">IFERROR(INDEX(Forecast_Capex_Input!BS$12:BS$286,$Z127)
*(INDEX(Forecast_Capex_Input!$H$12:$H$286,$Z127)=Repex),0)
*$DO127</f>
        <v>0</v>
      </c>
      <c r="DV127" s="43" t="b" cm="1">
        <f t="array" aca="1" ref="DV127" ca="1">OR($G127=Forecast_Capex_Input!$BU$8:$BU$10)</f>
        <v>1</v>
      </c>
      <c r="DW127" s="43" cm="1">
        <f t="array" aca="1" ref="DW127" ca="1">IFERROR(INDEX(Forecast_Capex_Input!BV$12:BV$286,$Z127)
*(INDEX(Forecast_Capex_Input!$H$12:$H$286,$Z127)=Repex),0)
*$DV127</f>
        <v>0.4319358272774666</v>
      </c>
      <c r="DX127" s="43" cm="1">
        <f t="array" aca="1" ref="DX127" ca="1">IFERROR(INDEX(Forecast_Capex_Input!BW$12:BW$286,$Z127)
*(INDEX(Forecast_Capex_Input!$H$12:$H$286,$Z127)=Repex),0)
*$DV127</f>
        <v>0.47782629756722123</v>
      </c>
      <c r="DY127" s="43" cm="1">
        <f t="array" aca="1" ref="DY127" ca="1">IFERROR(INDEX(Forecast_Capex_Input!BX$12:BX$286,$Z127)
*(INDEX(Forecast_Capex_Input!$H$12:$H$286,$Z127)=Repex),0)
*$DV127</f>
        <v>4.1340363765002323E-2</v>
      </c>
      <c r="DZ127" s="43" cm="1">
        <f t="array" aca="1" ref="DZ127" ca="1">IFERROR(INDEX(Forecast_Capex_Input!BY$12:BY$286,$Z127)
*(INDEX(Forecast_Capex_Input!$H$12:$H$286,$Z127)=Repex),0)
*$DV127</f>
        <v>0</v>
      </c>
      <c r="EA127" s="43" cm="1">
        <f t="array" aca="1" ref="EA127" ca="1">IFERROR(INDEX(Forecast_Capex_Input!BZ$12:BZ$286,$Z127)
*(INDEX(Forecast_Capex_Input!$H$12:$H$286,$Z127)=Repex),0)
*$DV127</f>
        <v>0</v>
      </c>
      <c r="EB127" s="43" cm="1">
        <f t="array" aca="1" ref="EB127" ca="1">IFERROR(INDEX(Forecast_Capex_Input!CA$12:CA$286,$Z127)
*(INDEX(Forecast_Capex_Input!$H$12:$H$286,$Z127)=Repex),0)
*$DV127</f>
        <v>0</v>
      </c>
      <c r="EC127" s="43" cm="1">
        <f t="array" aca="1" ref="EC127" ca="1">IFERROR(INDEX(Forecast_Capex_Input!CB$12:CB$286,$Z127)
*(INDEX(Forecast_Capex_Input!$H$12:$H$286,$Z127)=Repex),0)
*$DV127</f>
        <v>4.8897511390309921E-2</v>
      </c>
      <c r="ED127" s="43" cm="1">
        <f t="array" aca="1" ref="ED127" ca="1">IFERROR(INDEX(Forecast_Capex_Input!CC$12:CC$286,$Z127)
*(INDEX(Forecast_Capex_Input!$H$12:$H$286,$Z127)=Repex),0)
*$DV127</f>
        <v>0</v>
      </c>
      <c r="EF127" s="86" t="str">
        <f t="shared" si="16"/>
        <v>N/A</v>
      </c>
      <c r="EG127" s="28" t="str">
        <f>IFERROR(RANK(EF127,EF$11:EF$1010,0)+COUNTIF(EF$11:EF127,EF127)-1,NA)</f>
        <v>N/A</v>
      </c>
    </row>
    <row r="128" spans="3:137" x14ac:dyDescent="0.2">
      <c r="C128" s="28">
        <f t="shared" si="17"/>
        <v>118</v>
      </c>
      <c r="D128" s="9" t="str" cm="1">
        <f t="array" ref="D128">IFERROR(INDEX(Forecast_Capex_Input!$D$12:$D$286,$Z128),NA)</f>
        <v>Nambucca Secondary Systems Renewal</v>
      </c>
      <c r="E128" s="24" t="b" cm="1">
        <f t="array" ref="E128">IF($Z128=NA,NA,INDEX(Forecast_Capex_Input!$E$12:$E$286,$Z128))</f>
        <v>1</v>
      </c>
      <c r="F128" s="9" t="str" cm="1">
        <f t="array" aca="1" ref="F128" ca="1">IFERROR(INDEX(General!$E$25:$E$26,$AA128),NA)</f>
        <v>Labour</v>
      </c>
      <c r="G128" s="9" t="str" cm="1">
        <f t="array" aca="1" ref="G128" ca="1">IFERROR(INDEX(Forecast_Capex_Input!$AI$11:$BB$11,$AC128),NA)</f>
        <v>Business IT</v>
      </c>
      <c r="H128" s="50" cm="1">
        <f t="array" aca="1" ref="H128" ca="1">IFERROR(INDEX(Forecast_Capex_Input!$AI$12:$BB$286,$Z128,$AC128),NA)</f>
        <v>4.8897511390309921E-2</v>
      </c>
      <c r="I128" s="150" t="str" cm="1">
        <f t="array" ref="I128">IFERROR(INDEX(Forecast_Capex_Input!$F$12:$F$286,$Z128),NA)</f>
        <v>Replacement Expenditure</v>
      </c>
      <c r="J128" s="150" t="str" cm="1">
        <f t="array" ref="J128">IFERROR(INDEX(Forecast_Capex_Input!G$12:G$286,$Z128),NA)</f>
        <v>Digital Infrastructure</v>
      </c>
      <c r="K128" s="150" t="str" cm="1">
        <f t="array" ref="K128">IFERROR(INDEX(Forecast_Capex_Input!H$12:H$286,$Z128),NA)</f>
        <v>Repex</v>
      </c>
      <c r="L128" s="150" t="str" cm="1">
        <f t="array" ref="L128">IFERROR(INDEX(Forecast_Capex_Input!I$12:I$286,$Z128),NA)</f>
        <v>N/A</v>
      </c>
      <c r="M128" s="150" t="str" cm="1">
        <f t="array" ref="M128">IFERROR(INDEX(Forecast_Capex_Input!J$12:J$286,$Z128),NA)</f>
        <v>N/A</v>
      </c>
      <c r="N128" s="150" t="str" cm="1">
        <f t="array" ref="N128">IFERROR(INDEX(Forecast_Capex_Input!K$12:K$286,$Z128),NA)</f>
        <v>DI - Protection systems</v>
      </c>
      <c r="O128" s="150" t="str" cm="1">
        <f t="array" ref="O128">IFERROR(INDEX(Forecast_Capex_Input!L$12:L$286,$Z128),NA)</f>
        <v>DI - Safe and Reliable Network</v>
      </c>
      <c r="P128" s="150" t="str" cm="1">
        <f t="array" ref="P128">IFERROR(INDEX(Forecast_Capex_Input!M$12:M$286,$Z128),NA)</f>
        <v>N/A</v>
      </c>
      <c r="Q128" s="24" t="str" cm="1">
        <f t="array" ref="Q128">IFERROR(INDEX(Forecast_Capex_Input!N$12:N$286,$Z128),NA)</f>
        <v>No</v>
      </c>
      <c r="R128" s="190" cm="1">
        <f t="array" ref="R128">IFERROR(INDEX(Forecast_Capex_Input!O$12:O$286,$Z128),0)</f>
        <v>0</v>
      </c>
      <c r="S128" s="24" t="str" cm="1">
        <f t="array" ref="S128">IFERROR(INDEX(Forecast_Capex_Input!P$12:P$286,$Z128),0)</f>
        <v>Safety security &amp; reliability</v>
      </c>
      <c r="T128" s="150" t="str" cm="1">
        <f t="array" aca="1" ref="T128" ca="1">IFERROR(INDEX(General!$K$91:$K$110,$AC128),NA)</f>
        <v>Business IT (2018 onwards)</v>
      </c>
      <c r="U128" s="43" cm="1">
        <f t="array" aca="1" ref="U128" ca="1">IFERROR(
IF($F128=General!$E$25,INDEX(Forecast_Capex_Input!S$12:S$286,$Z128),
INDEX(Forecast_Capex_Input!T$12:T$286,$Z128)),0)</f>
        <v>0.19899618234425367</v>
      </c>
      <c r="V128" s="82" t="b">
        <f>IFERROR(INDEX(Overheads!$T$19:$T$26,MATCH($I128,Overheads!$E$19:$E$26,0)),FALSE)</f>
        <v>1</v>
      </c>
      <c r="W128" s="209" t="str" cm="1">
        <f t="array" ref="W128">IFERROR(
INDEX(Forecast_Capex_Input!CN$12:CN$286,$Z128),0)</f>
        <v>FY22</v>
      </c>
      <c r="X128" s="209">
        <f>IFERROR(
MATCH($W128,General!$L$39:$S$39,0),1)</f>
        <v>2</v>
      </c>
      <c r="Z128" s="28">
        <f>IFERROR(
IF(MATCH($C128,Forecast_Capex_Input!$CI$12:$CI$286,1)+1&gt;MAX(Forecast_Capex_Input!$C$12:$C$286),NA,
MATCH($C128,Forecast_Capex_Input!$CI$12:$CI$286,1)+1),1)</f>
        <v>56</v>
      </c>
      <c r="AA128" s="28" cm="1">
        <f t="array" aca="1" ref="AA128" ca="1">IFERROR(
IF(Z127&lt;&gt;Z128,1,
IF(COUNTIF(OFFSET(AA127,0,0,-INDEX(Forecast_Capex_Input!$CG$12:$CG$286,$Z128)),AA127)=INDEX(Forecast_Capex_Input!$CG$12:$CG$286,$Z128),AA127+1,AA127)),NA)</f>
        <v>1</v>
      </c>
      <c r="AB128" s="28" cm="1">
        <f t="array" ref="AB128">IFERROR($C128-IF($Z128=1,1,INDEX(Forecast_Capex_Input!$CI$12:$CI$286,$Z128-1))+1,NA)</f>
        <v>2</v>
      </c>
      <c r="AC128" s="28" cm="1">
        <f t="array" aca="1" ref="AC128" ca="1">IFERROR(IF(AA128=1,
INDEX(Forecast_Capex_Input!$AI$10:$BB$10,SMALL(IF(INDEX(Forecast_Capex_Input!$AI$12:$BB$286,$Z128,0)&gt;0,COLUMN(Forecast_Capex_Input!$AI$10:$BB$10)-COLUMN(Forecast_Capex_Input!$AI$12)+1),ROWS(OFFSET(AC127,0,0,-$AB128)))),
OFFSET(AC127,-INDEX(Forecast_Capex_Input!$CG$12:$CG$286,$Z128)+1,0)),NA)</f>
        <v>6</v>
      </c>
      <c r="AD128" s="28">
        <f t="shared" ca="1" si="14"/>
        <v>1</v>
      </c>
      <c r="AE128" s="82" t="b">
        <f t="shared" si="18"/>
        <v>0</v>
      </c>
      <c r="AF128" s="78" t="b">
        <v>0</v>
      </c>
      <c r="AG128" s="82" t="b">
        <f t="shared" si="15"/>
        <v>1</v>
      </c>
      <c r="AI128" s="55">
        <v>0</v>
      </c>
      <c r="AJ128" s="55">
        <v>0</v>
      </c>
      <c r="AK128" s="55">
        <v>0</v>
      </c>
      <c r="AL128" s="55">
        <v>0</v>
      </c>
      <c r="AM128" s="55">
        <v>0</v>
      </c>
      <c r="AN128" s="135">
        <v>0</v>
      </c>
      <c r="AP128" s="55">
        <v>0</v>
      </c>
      <c r="AQ128" s="55">
        <v>0</v>
      </c>
      <c r="AR128" s="55">
        <v>0</v>
      </c>
      <c r="AS128" s="55">
        <v>0</v>
      </c>
      <c r="AT128" s="55">
        <v>0</v>
      </c>
      <c r="AU128" s="135">
        <v>0</v>
      </c>
      <c r="AW128" s="55">
        <v>0</v>
      </c>
      <c r="AX128" s="55">
        <v>0</v>
      </c>
      <c r="AY128" s="55">
        <v>0</v>
      </c>
      <c r="AZ128" s="55">
        <v>0</v>
      </c>
      <c r="BA128" s="55">
        <v>0</v>
      </c>
      <c r="BB128" s="135">
        <v>0</v>
      </c>
      <c r="BD128" s="55">
        <v>0</v>
      </c>
      <c r="BE128" s="55">
        <v>0</v>
      </c>
      <c r="BF128" s="55">
        <v>0</v>
      </c>
      <c r="BG128" s="55">
        <v>0</v>
      </c>
      <c r="BH128" s="55">
        <v>0</v>
      </c>
      <c r="BI128" s="135">
        <v>0</v>
      </c>
      <c r="BK128" s="55">
        <v>0</v>
      </c>
      <c r="BL128" s="55">
        <v>0</v>
      </c>
      <c r="BM128" s="55">
        <v>0</v>
      </c>
      <c r="BN128" s="55">
        <v>0</v>
      </c>
      <c r="BO128" s="55">
        <v>0</v>
      </c>
      <c r="BP128" s="135">
        <v>0</v>
      </c>
      <c r="BR128" s="147">
        <v>0</v>
      </c>
      <c r="BS128" s="147">
        <v>0</v>
      </c>
      <c r="BT128" s="147">
        <v>0</v>
      </c>
      <c r="BU128" s="147">
        <v>0</v>
      </c>
      <c r="BV128" s="147">
        <v>1</v>
      </c>
      <c r="BX128" s="55">
        <v>0</v>
      </c>
      <c r="BY128" s="55">
        <v>0</v>
      </c>
      <c r="BZ128" s="55">
        <v>0</v>
      </c>
      <c r="CA128" s="55">
        <v>0</v>
      </c>
      <c r="CB128" s="55">
        <v>0</v>
      </c>
      <c r="CC128" s="135">
        <v>0</v>
      </c>
      <c r="CE128" s="55">
        <v>0</v>
      </c>
      <c r="CF128" s="55">
        <v>0</v>
      </c>
      <c r="CG128" s="55">
        <v>0</v>
      </c>
      <c r="CH128" s="55">
        <v>0</v>
      </c>
      <c r="CI128" s="55">
        <v>0</v>
      </c>
      <c r="CJ128" s="135">
        <v>0</v>
      </c>
      <c r="CL128" s="55">
        <v>0</v>
      </c>
      <c r="CM128" s="55">
        <v>0</v>
      </c>
      <c r="CN128" s="55">
        <v>0</v>
      </c>
      <c r="CO128" s="55">
        <v>0</v>
      </c>
      <c r="CP128" s="55">
        <v>0</v>
      </c>
      <c r="CQ128" s="135">
        <v>0</v>
      </c>
      <c r="CS128" s="67">
        <v>0</v>
      </c>
      <c r="CT128" s="67">
        <v>0</v>
      </c>
      <c r="CU128" s="67">
        <v>0</v>
      </c>
      <c r="CV128" s="67">
        <v>0</v>
      </c>
      <c r="CW128" s="67">
        <v>0</v>
      </c>
      <c r="CX128" s="135">
        <v>0</v>
      </c>
      <c r="CZ128" s="55">
        <v>0</v>
      </c>
      <c r="DA128" s="55">
        <v>0</v>
      </c>
      <c r="DB128" s="55">
        <v>0</v>
      </c>
      <c r="DC128" s="55">
        <v>0</v>
      </c>
      <c r="DD128" s="55">
        <v>0</v>
      </c>
      <c r="DE128" s="135">
        <v>0</v>
      </c>
      <c r="DG128" s="43" t="b" cm="1">
        <f t="array" aca="1" ref="DG128" ca="1">OR($G128=Forecast_Capex_Input!$BF$8:$BF$10)</f>
        <v>0</v>
      </c>
      <c r="DH128" s="43" cm="1">
        <f t="array" aca="1" ref="DH128" ca="1">IFERROR(INDEX(Forecast_Capex_Input!BG$12:BG$286,$Z128)
*(INDEX(Forecast_Capex_Input!$H$12:$H$286,$Z128)=Repex),0)
*$DG128</f>
        <v>0</v>
      </c>
      <c r="DI128" s="43" cm="1">
        <f t="array" aca="1" ref="DI128" ca="1">IFERROR(INDEX(Forecast_Capex_Input!BH$12:BH$286,$Z128)
*(INDEX(Forecast_Capex_Input!$H$12:$H$286,$Z128)=Repex),0)
*$DG128</f>
        <v>0</v>
      </c>
      <c r="DJ128" s="43" cm="1">
        <f t="array" aca="1" ref="DJ128" ca="1">IFERROR(INDEX(Forecast_Capex_Input!BI$12:BI$286,$Z128)
*(INDEX(Forecast_Capex_Input!$H$12:$H$286,$Z128)=Repex),0)
*$DG128</f>
        <v>0</v>
      </c>
      <c r="DK128" s="43" cm="1">
        <f t="array" aca="1" ref="DK128" ca="1">IFERROR(INDEX(Forecast_Capex_Input!BJ$12:BJ$286,$Z128)
*(INDEX(Forecast_Capex_Input!$H$12:$H$286,$Z128)=Repex),0)
*$DG128</f>
        <v>0</v>
      </c>
      <c r="DL128" s="43" cm="1">
        <f t="array" aca="1" ref="DL128" ca="1">IFERROR(INDEX(Forecast_Capex_Input!BK$12:BK$286,$Z128)
*(INDEX(Forecast_Capex_Input!$H$12:$H$286,$Z128)=Repex),0)
*$DG128</f>
        <v>0</v>
      </c>
      <c r="DM128" s="43" cm="1">
        <f t="array" aca="1" ref="DM128" ca="1">IFERROR(INDEX(Forecast_Capex_Input!BL$12:BL$286,$Z128)
*(INDEX(Forecast_Capex_Input!$H$12:$H$286,$Z128)=Repex),0)
*$DG128</f>
        <v>0</v>
      </c>
      <c r="DO128" s="43" t="b" cm="1">
        <f t="array" aca="1" ref="DO128" ca="1">OR($G128=Forecast_Capex_Input!$BN$8:$BN$9)</f>
        <v>0</v>
      </c>
      <c r="DP128" s="43" cm="1">
        <f t="array" aca="1" ref="DP128" ca="1">IFERROR(INDEX(Forecast_Capex_Input!BO$12:BO$286,$Z128)
*(INDEX(Forecast_Capex_Input!$H$12:$H$286,$Z128)=Repex),0)
*$DO128</f>
        <v>0</v>
      </c>
      <c r="DQ128" s="43" cm="1">
        <f t="array" aca="1" ref="DQ128" ca="1">IFERROR(INDEX(Forecast_Capex_Input!BP$12:BP$286,$Z128)
*(INDEX(Forecast_Capex_Input!$H$12:$H$286,$Z128)=Repex),0)
*$DO128</f>
        <v>0</v>
      </c>
      <c r="DR128" s="43" cm="1">
        <f t="array" aca="1" ref="DR128" ca="1">IFERROR(INDEX(Forecast_Capex_Input!BQ$12:BQ$286,$Z128)
*(INDEX(Forecast_Capex_Input!$H$12:$H$286,$Z128)=Repex),0)
*$DO128</f>
        <v>0</v>
      </c>
      <c r="DS128" s="43" cm="1">
        <f t="array" aca="1" ref="DS128" ca="1">IFERROR(INDEX(Forecast_Capex_Input!BR$12:BR$286,$Z128)
*(INDEX(Forecast_Capex_Input!$H$12:$H$286,$Z128)=Repex),0)
*$DO128</f>
        <v>0</v>
      </c>
      <c r="DT128" s="43" cm="1">
        <f t="array" aca="1" ref="DT128" ca="1">IFERROR(INDEX(Forecast_Capex_Input!BS$12:BS$286,$Z128)
*(INDEX(Forecast_Capex_Input!$H$12:$H$286,$Z128)=Repex),0)
*$DO128</f>
        <v>0</v>
      </c>
      <c r="DV128" s="43" t="b" cm="1">
        <f t="array" aca="1" ref="DV128" ca="1">OR($G128=Forecast_Capex_Input!$BU$8:$BU$10)</f>
        <v>1</v>
      </c>
      <c r="DW128" s="43" cm="1">
        <f t="array" aca="1" ref="DW128" ca="1">IFERROR(INDEX(Forecast_Capex_Input!BV$12:BV$286,$Z128)
*(INDEX(Forecast_Capex_Input!$H$12:$H$286,$Z128)=Repex),0)
*$DV128</f>
        <v>0.4319358272774666</v>
      </c>
      <c r="DX128" s="43" cm="1">
        <f t="array" aca="1" ref="DX128" ca="1">IFERROR(INDEX(Forecast_Capex_Input!BW$12:BW$286,$Z128)
*(INDEX(Forecast_Capex_Input!$H$12:$H$286,$Z128)=Repex),0)
*$DV128</f>
        <v>0.47782629756722123</v>
      </c>
      <c r="DY128" s="43" cm="1">
        <f t="array" aca="1" ref="DY128" ca="1">IFERROR(INDEX(Forecast_Capex_Input!BX$12:BX$286,$Z128)
*(INDEX(Forecast_Capex_Input!$H$12:$H$286,$Z128)=Repex),0)
*$DV128</f>
        <v>4.1340363765002323E-2</v>
      </c>
      <c r="DZ128" s="43" cm="1">
        <f t="array" aca="1" ref="DZ128" ca="1">IFERROR(INDEX(Forecast_Capex_Input!BY$12:BY$286,$Z128)
*(INDEX(Forecast_Capex_Input!$H$12:$H$286,$Z128)=Repex),0)
*$DV128</f>
        <v>0</v>
      </c>
      <c r="EA128" s="43" cm="1">
        <f t="array" aca="1" ref="EA128" ca="1">IFERROR(INDEX(Forecast_Capex_Input!BZ$12:BZ$286,$Z128)
*(INDEX(Forecast_Capex_Input!$H$12:$H$286,$Z128)=Repex),0)
*$DV128</f>
        <v>0</v>
      </c>
      <c r="EB128" s="43" cm="1">
        <f t="array" aca="1" ref="EB128" ca="1">IFERROR(INDEX(Forecast_Capex_Input!CA$12:CA$286,$Z128)
*(INDEX(Forecast_Capex_Input!$H$12:$H$286,$Z128)=Repex),0)
*$DV128</f>
        <v>0</v>
      </c>
      <c r="EC128" s="43" cm="1">
        <f t="array" aca="1" ref="EC128" ca="1">IFERROR(INDEX(Forecast_Capex_Input!CB$12:CB$286,$Z128)
*(INDEX(Forecast_Capex_Input!$H$12:$H$286,$Z128)=Repex),0)
*$DV128</f>
        <v>4.8897511390309921E-2</v>
      </c>
      <c r="ED128" s="43" cm="1">
        <f t="array" aca="1" ref="ED128" ca="1">IFERROR(INDEX(Forecast_Capex_Input!CC$12:CC$286,$Z128)
*(INDEX(Forecast_Capex_Input!$H$12:$H$286,$Z128)=Repex),0)
*$DV128</f>
        <v>0</v>
      </c>
      <c r="EF128" s="86" t="str">
        <f t="shared" si="16"/>
        <v>N/A</v>
      </c>
      <c r="EG128" s="28" t="str">
        <f>IFERROR(RANK(EF128,EF$11:EF$1010,0)+COUNTIF(EF$11:EF128,EF128)-1,NA)</f>
        <v>N/A</v>
      </c>
    </row>
    <row r="129" spans="3:137" x14ac:dyDescent="0.2">
      <c r="C129" s="28">
        <f t="shared" si="17"/>
        <v>119</v>
      </c>
      <c r="D129" s="9" t="str" cm="1">
        <f t="array" ref="D129">IFERROR(INDEX(Forecast_Capex_Input!$D$12:$D$286,$Z129),NA)</f>
        <v>Nambucca Secondary Systems Renewal</v>
      </c>
      <c r="E129" s="24" t="b" cm="1">
        <f t="array" ref="E129">IF($Z129=NA,NA,INDEX(Forecast_Capex_Input!$E$12:$E$286,$Z129))</f>
        <v>1</v>
      </c>
      <c r="F129" s="9" t="str" cm="1">
        <f t="array" aca="1" ref="F129" ca="1">IFERROR(INDEX(General!$E$25:$E$26,$AA129),NA)</f>
        <v>Non-Labour</v>
      </c>
      <c r="G129" s="9" t="str" cm="1">
        <f t="array" aca="1" ref="G129" ca="1">IFERROR(INDEX(Forecast_Capex_Input!$AI$11:$BB$11,$AC129),NA)</f>
        <v>Secondary Systems</v>
      </c>
      <c r="H129" s="50" cm="1">
        <f t="array" aca="1" ref="H129" ca="1">IFERROR(INDEX(Forecast_Capex_Input!$AI$12:$BB$286,$Z129,$AC129),NA)</f>
        <v>0.95110248860969016</v>
      </c>
      <c r="I129" s="150" t="str" cm="1">
        <f t="array" ref="I129">IFERROR(INDEX(Forecast_Capex_Input!$F$12:$F$286,$Z129),NA)</f>
        <v>Replacement Expenditure</v>
      </c>
      <c r="J129" s="150" t="str" cm="1">
        <f t="array" ref="J129">IFERROR(INDEX(Forecast_Capex_Input!G$12:G$286,$Z129),NA)</f>
        <v>Digital Infrastructure</v>
      </c>
      <c r="K129" s="150" t="str" cm="1">
        <f t="array" ref="K129">IFERROR(INDEX(Forecast_Capex_Input!H$12:H$286,$Z129),NA)</f>
        <v>Repex</v>
      </c>
      <c r="L129" s="150" t="str" cm="1">
        <f t="array" ref="L129">IFERROR(INDEX(Forecast_Capex_Input!I$12:I$286,$Z129),NA)</f>
        <v>N/A</v>
      </c>
      <c r="M129" s="150" t="str" cm="1">
        <f t="array" ref="M129">IFERROR(INDEX(Forecast_Capex_Input!J$12:J$286,$Z129),NA)</f>
        <v>N/A</v>
      </c>
      <c r="N129" s="150" t="str" cm="1">
        <f t="array" ref="N129">IFERROR(INDEX(Forecast_Capex_Input!K$12:K$286,$Z129),NA)</f>
        <v>DI - Protection systems</v>
      </c>
      <c r="O129" s="150" t="str" cm="1">
        <f t="array" ref="O129">IFERROR(INDEX(Forecast_Capex_Input!L$12:L$286,$Z129),NA)</f>
        <v>DI - Safe and Reliable Network</v>
      </c>
      <c r="P129" s="150" t="str" cm="1">
        <f t="array" ref="P129">IFERROR(INDEX(Forecast_Capex_Input!M$12:M$286,$Z129),NA)</f>
        <v>N/A</v>
      </c>
      <c r="Q129" s="24" t="str" cm="1">
        <f t="array" ref="Q129">IFERROR(INDEX(Forecast_Capex_Input!N$12:N$286,$Z129),NA)</f>
        <v>No</v>
      </c>
      <c r="R129" s="190" cm="1">
        <f t="array" ref="R129">IFERROR(INDEX(Forecast_Capex_Input!O$12:O$286,$Z129),0)</f>
        <v>0</v>
      </c>
      <c r="S129" s="24" t="str" cm="1">
        <f t="array" ref="S129">IFERROR(INDEX(Forecast_Capex_Input!P$12:P$286,$Z129),0)</f>
        <v>Safety security &amp; reliability</v>
      </c>
      <c r="T129" s="150" t="str" cm="1">
        <f t="array" aca="1" ref="T129" ca="1">IFERROR(INDEX(General!$K$91:$K$110,$AC129),NA)</f>
        <v>Secondary Systems (2018-23)</v>
      </c>
      <c r="U129" s="43" cm="1">
        <f t="array" aca="1" ref="U129" ca="1">IFERROR(
IF($F129=General!$E$25,INDEX(Forecast_Capex_Input!S$12:S$286,$Z129),
INDEX(Forecast_Capex_Input!T$12:T$286,$Z129)),0)</f>
        <v>0.80100381765574635</v>
      </c>
      <c r="V129" s="82" t="b">
        <f>IFERROR(INDEX(Overheads!$T$19:$T$26,MATCH($I129,Overheads!$E$19:$E$26,0)),FALSE)</f>
        <v>1</v>
      </c>
      <c r="W129" s="209" t="str" cm="1">
        <f t="array" ref="W129">IFERROR(
INDEX(Forecast_Capex_Input!CN$12:CN$286,$Z129),0)</f>
        <v>FY22</v>
      </c>
      <c r="X129" s="209">
        <f>IFERROR(
MATCH($W129,General!$L$39:$S$39,0),1)</f>
        <v>2</v>
      </c>
      <c r="Z129" s="28">
        <f>IFERROR(
IF(MATCH($C129,Forecast_Capex_Input!$CI$12:$CI$286,1)+1&gt;MAX(Forecast_Capex_Input!$C$12:$C$286),NA,
MATCH($C129,Forecast_Capex_Input!$CI$12:$CI$286,1)+1),1)</f>
        <v>56</v>
      </c>
      <c r="AA129" s="28" cm="1">
        <f t="array" aca="1" ref="AA129" ca="1">IFERROR(
IF(Z128&lt;&gt;Z129,1,
IF(COUNTIF(OFFSET(AA128,0,0,-INDEX(Forecast_Capex_Input!$CG$12:$CG$286,$Z129)),AA128)=INDEX(Forecast_Capex_Input!$CG$12:$CG$286,$Z129),AA128+1,AA128)),NA)</f>
        <v>2</v>
      </c>
      <c r="AB129" s="28" cm="1">
        <f t="array" ref="AB129">IFERROR($C129-IF($Z129=1,1,INDEX(Forecast_Capex_Input!$CI$12:$CI$286,$Z129-1))+1,NA)</f>
        <v>3</v>
      </c>
      <c r="AC129" s="28" cm="1">
        <f t="array" aca="1" ref="AC129" ca="1">IFERROR(IF(AA129=1,
INDEX(Forecast_Capex_Input!$AI$10:$BB$10,SMALL(IF(INDEX(Forecast_Capex_Input!$AI$12:$BB$286,$Z129,0)&gt;0,COLUMN(Forecast_Capex_Input!$AI$10:$BB$10)-COLUMN(Forecast_Capex_Input!$AI$12)+1),ROWS(OFFSET(AC128,0,0,-$AB129)))),
OFFSET(AC128,-INDEX(Forecast_Capex_Input!$CG$12:$CG$286,$Z129)+1,0)),NA)</f>
        <v>4</v>
      </c>
      <c r="AD129" s="28">
        <f t="shared" ca="1" si="14"/>
        <v>2</v>
      </c>
      <c r="AE129" s="82" t="b">
        <f t="shared" si="18"/>
        <v>0</v>
      </c>
      <c r="AF129" s="78" t="b">
        <v>0</v>
      </c>
      <c r="AG129" s="82" t="b">
        <f t="shared" si="15"/>
        <v>1</v>
      </c>
      <c r="AI129" s="55">
        <v>0</v>
      </c>
      <c r="AJ129" s="55">
        <v>0</v>
      </c>
      <c r="AK129" s="55">
        <v>0</v>
      </c>
      <c r="AL129" s="55">
        <v>0</v>
      </c>
      <c r="AM129" s="55">
        <v>0</v>
      </c>
      <c r="AN129" s="135">
        <v>0</v>
      </c>
      <c r="AP129" s="55">
        <v>0</v>
      </c>
      <c r="AQ129" s="55">
        <v>0</v>
      </c>
      <c r="AR129" s="55">
        <v>0</v>
      </c>
      <c r="AS129" s="55">
        <v>0</v>
      </c>
      <c r="AT129" s="55">
        <v>0</v>
      </c>
      <c r="AU129" s="135">
        <v>0</v>
      </c>
      <c r="AW129" s="55">
        <v>0</v>
      </c>
      <c r="AX129" s="55">
        <v>0</v>
      </c>
      <c r="AY129" s="55">
        <v>0</v>
      </c>
      <c r="AZ129" s="55">
        <v>0</v>
      </c>
      <c r="BA129" s="55">
        <v>0</v>
      </c>
      <c r="BB129" s="135">
        <v>0</v>
      </c>
      <c r="BD129" s="55">
        <v>0</v>
      </c>
      <c r="BE129" s="55">
        <v>0</v>
      </c>
      <c r="BF129" s="55">
        <v>0</v>
      </c>
      <c r="BG129" s="55">
        <v>0</v>
      </c>
      <c r="BH129" s="55">
        <v>0</v>
      </c>
      <c r="BI129" s="135">
        <v>0</v>
      </c>
      <c r="BK129" s="55">
        <v>0</v>
      </c>
      <c r="BL129" s="55">
        <v>0</v>
      </c>
      <c r="BM129" s="55">
        <v>0</v>
      </c>
      <c r="BN129" s="55">
        <v>0</v>
      </c>
      <c r="BO129" s="55">
        <v>0</v>
      </c>
      <c r="BP129" s="135">
        <v>0</v>
      </c>
      <c r="BR129" s="147">
        <v>0</v>
      </c>
      <c r="BS129" s="147">
        <v>0</v>
      </c>
      <c r="BT129" s="147">
        <v>0</v>
      </c>
      <c r="BU129" s="147">
        <v>0</v>
      </c>
      <c r="BV129" s="147">
        <v>1</v>
      </c>
      <c r="BX129" s="55">
        <v>0</v>
      </c>
      <c r="BY129" s="55">
        <v>0</v>
      </c>
      <c r="BZ129" s="55">
        <v>0</v>
      </c>
      <c r="CA129" s="55">
        <v>0</v>
      </c>
      <c r="CB129" s="55">
        <v>0</v>
      </c>
      <c r="CC129" s="135">
        <v>0</v>
      </c>
      <c r="CE129" s="55">
        <v>0</v>
      </c>
      <c r="CF129" s="55">
        <v>0</v>
      </c>
      <c r="CG129" s="55">
        <v>0</v>
      </c>
      <c r="CH129" s="55">
        <v>0</v>
      </c>
      <c r="CI129" s="55">
        <v>0</v>
      </c>
      <c r="CJ129" s="135">
        <v>0</v>
      </c>
      <c r="CL129" s="55">
        <v>0</v>
      </c>
      <c r="CM129" s="55">
        <v>0</v>
      </c>
      <c r="CN129" s="55">
        <v>0</v>
      </c>
      <c r="CO129" s="55">
        <v>0</v>
      </c>
      <c r="CP129" s="55">
        <v>0</v>
      </c>
      <c r="CQ129" s="135">
        <v>0</v>
      </c>
      <c r="CS129" s="67">
        <v>0</v>
      </c>
      <c r="CT129" s="67">
        <v>0</v>
      </c>
      <c r="CU129" s="67">
        <v>0</v>
      </c>
      <c r="CV129" s="67">
        <v>0</v>
      </c>
      <c r="CW129" s="67">
        <v>0</v>
      </c>
      <c r="CX129" s="135">
        <v>0</v>
      </c>
      <c r="CZ129" s="55">
        <v>0</v>
      </c>
      <c r="DA129" s="55">
        <v>0</v>
      </c>
      <c r="DB129" s="55">
        <v>0</v>
      </c>
      <c r="DC129" s="55">
        <v>0</v>
      </c>
      <c r="DD129" s="55">
        <v>0</v>
      </c>
      <c r="DE129" s="135">
        <v>0</v>
      </c>
      <c r="DG129" s="43" t="b" cm="1">
        <f t="array" aca="1" ref="DG129" ca="1">OR($G129=Forecast_Capex_Input!$BF$8:$BF$10)</f>
        <v>0</v>
      </c>
      <c r="DH129" s="43" cm="1">
        <f t="array" aca="1" ref="DH129" ca="1">IFERROR(INDEX(Forecast_Capex_Input!BG$12:BG$286,$Z129)
*(INDEX(Forecast_Capex_Input!$H$12:$H$286,$Z129)=Repex),0)
*$DG129</f>
        <v>0</v>
      </c>
      <c r="DI129" s="43" cm="1">
        <f t="array" aca="1" ref="DI129" ca="1">IFERROR(INDEX(Forecast_Capex_Input!BH$12:BH$286,$Z129)
*(INDEX(Forecast_Capex_Input!$H$12:$H$286,$Z129)=Repex),0)
*$DG129</f>
        <v>0</v>
      </c>
      <c r="DJ129" s="43" cm="1">
        <f t="array" aca="1" ref="DJ129" ca="1">IFERROR(INDEX(Forecast_Capex_Input!BI$12:BI$286,$Z129)
*(INDEX(Forecast_Capex_Input!$H$12:$H$286,$Z129)=Repex),0)
*$DG129</f>
        <v>0</v>
      </c>
      <c r="DK129" s="43" cm="1">
        <f t="array" aca="1" ref="DK129" ca="1">IFERROR(INDEX(Forecast_Capex_Input!BJ$12:BJ$286,$Z129)
*(INDEX(Forecast_Capex_Input!$H$12:$H$286,$Z129)=Repex),0)
*$DG129</f>
        <v>0</v>
      </c>
      <c r="DL129" s="43" cm="1">
        <f t="array" aca="1" ref="DL129" ca="1">IFERROR(INDEX(Forecast_Capex_Input!BK$12:BK$286,$Z129)
*(INDEX(Forecast_Capex_Input!$H$12:$H$286,$Z129)=Repex),0)
*$DG129</f>
        <v>0</v>
      </c>
      <c r="DM129" s="43" cm="1">
        <f t="array" aca="1" ref="DM129" ca="1">IFERROR(INDEX(Forecast_Capex_Input!BL$12:BL$286,$Z129)
*(INDEX(Forecast_Capex_Input!$H$12:$H$286,$Z129)=Repex),0)
*$DG129</f>
        <v>0</v>
      </c>
      <c r="DO129" s="43" t="b" cm="1">
        <f t="array" aca="1" ref="DO129" ca="1">OR($G129=Forecast_Capex_Input!$BN$8:$BN$9)</f>
        <v>0</v>
      </c>
      <c r="DP129" s="43" cm="1">
        <f t="array" aca="1" ref="DP129" ca="1">IFERROR(INDEX(Forecast_Capex_Input!BO$12:BO$286,$Z129)
*(INDEX(Forecast_Capex_Input!$H$12:$H$286,$Z129)=Repex),0)
*$DO129</f>
        <v>0</v>
      </c>
      <c r="DQ129" s="43" cm="1">
        <f t="array" aca="1" ref="DQ129" ca="1">IFERROR(INDEX(Forecast_Capex_Input!BP$12:BP$286,$Z129)
*(INDEX(Forecast_Capex_Input!$H$12:$H$286,$Z129)=Repex),0)
*$DO129</f>
        <v>0</v>
      </c>
      <c r="DR129" s="43" cm="1">
        <f t="array" aca="1" ref="DR129" ca="1">IFERROR(INDEX(Forecast_Capex_Input!BQ$12:BQ$286,$Z129)
*(INDEX(Forecast_Capex_Input!$H$12:$H$286,$Z129)=Repex),0)
*$DO129</f>
        <v>0</v>
      </c>
      <c r="DS129" s="43" cm="1">
        <f t="array" aca="1" ref="DS129" ca="1">IFERROR(INDEX(Forecast_Capex_Input!BR$12:BR$286,$Z129)
*(INDEX(Forecast_Capex_Input!$H$12:$H$286,$Z129)=Repex),0)
*$DO129</f>
        <v>0</v>
      </c>
      <c r="DT129" s="43" cm="1">
        <f t="array" aca="1" ref="DT129" ca="1">IFERROR(INDEX(Forecast_Capex_Input!BS$12:BS$286,$Z129)
*(INDEX(Forecast_Capex_Input!$H$12:$H$286,$Z129)=Repex),0)
*$DO129</f>
        <v>0</v>
      </c>
      <c r="DV129" s="43" t="b" cm="1">
        <f t="array" aca="1" ref="DV129" ca="1">OR($G129=Forecast_Capex_Input!$BU$8:$BU$10)</f>
        <v>1</v>
      </c>
      <c r="DW129" s="43" cm="1">
        <f t="array" aca="1" ref="DW129" ca="1">IFERROR(INDEX(Forecast_Capex_Input!BV$12:BV$286,$Z129)
*(INDEX(Forecast_Capex_Input!$H$12:$H$286,$Z129)=Repex),0)
*$DV129</f>
        <v>0.4319358272774666</v>
      </c>
      <c r="DX129" s="43" cm="1">
        <f t="array" aca="1" ref="DX129" ca="1">IFERROR(INDEX(Forecast_Capex_Input!BW$12:BW$286,$Z129)
*(INDEX(Forecast_Capex_Input!$H$12:$H$286,$Z129)=Repex),0)
*$DV129</f>
        <v>0.47782629756722123</v>
      </c>
      <c r="DY129" s="43" cm="1">
        <f t="array" aca="1" ref="DY129" ca="1">IFERROR(INDEX(Forecast_Capex_Input!BX$12:BX$286,$Z129)
*(INDEX(Forecast_Capex_Input!$H$12:$H$286,$Z129)=Repex),0)
*$DV129</f>
        <v>4.1340363765002323E-2</v>
      </c>
      <c r="DZ129" s="43" cm="1">
        <f t="array" aca="1" ref="DZ129" ca="1">IFERROR(INDEX(Forecast_Capex_Input!BY$12:BY$286,$Z129)
*(INDEX(Forecast_Capex_Input!$H$12:$H$286,$Z129)=Repex),0)
*$DV129</f>
        <v>0</v>
      </c>
      <c r="EA129" s="43" cm="1">
        <f t="array" aca="1" ref="EA129" ca="1">IFERROR(INDEX(Forecast_Capex_Input!BZ$12:BZ$286,$Z129)
*(INDEX(Forecast_Capex_Input!$H$12:$H$286,$Z129)=Repex),0)
*$DV129</f>
        <v>0</v>
      </c>
      <c r="EB129" s="43" cm="1">
        <f t="array" aca="1" ref="EB129" ca="1">IFERROR(INDEX(Forecast_Capex_Input!CA$12:CA$286,$Z129)
*(INDEX(Forecast_Capex_Input!$H$12:$H$286,$Z129)=Repex),0)
*$DV129</f>
        <v>0</v>
      </c>
      <c r="EC129" s="43" cm="1">
        <f t="array" aca="1" ref="EC129" ca="1">IFERROR(INDEX(Forecast_Capex_Input!CB$12:CB$286,$Z129)
*(INDEX(Forecast_Capex_Input!$H$12:$H$286,$Z129)=Repex),0)
*$DV129</f>
        <v>4.8897511390309921E-2</v>
      </c>
      <c r="ED129" s="43" cm="1">
        <f t="array" aca="1" ref="ED129" ca="1">IFERROR(INDEX(Forecast_Capex_Input!CC$12:CC$286,$Z129)
*(INDEX(Forecast_Capex_Input!$H$12:$H$286,$Z129)=Repex),0)
*$DV129</f>
        <v>0</v>
      </c>
      <c r="EF129" s="86" t="str">
        <f t="shared" si="16"/>
        <v>N/A</v>
      </c>
      <c r="EG129" s="28" t="str">
        <f>IFERROR(RANK(EF129,EF$11:EF$1010,0)+COUNTIF(EF$11:EF129,EF129)-1,NA)</f>
        <v>N/A</v>
      </c>
    </row>
    <row r="130" spans="3:137" x14ac:dyDescent="0.2">
      <c r="C130" s="28">
        <f t="shared" si="17"/>
        <v>120</v>
      </c>
      <c r="D130" s="9" t="str" cm="1">
        <f t="array" ref="D130">IFERROR(INDEX(Forecast_Capex_Input!$D$12:$D$286,$Z130),NA)</f>
        <v>Nambucca Secondary Systems Renewal</v>
      </c>
      <c r="E130" s="24" t="b" cm="1">
        <f t="array" ref="E130">IF($Z130=NA,NA,INDEX(Forecast_Capex_Input!$E$12:$E$286,$Z130))</f>
        <v>1</v>
      </c>
      <c r="F130" s="9" t="str" cm="1">
        <f t="array" aca="1" ref="F130" ca="1">IFERROR(INDEX(General!$E$25:$E$26,$AA130),NA)</f>
        <v>Non-Labour</v>
      </c>
      <c r="G130" s="9" t="str" cm="1">
        <f t="array" aca="1" ref="G130" ca="1">IFERROR(INDEX(Forecast_Capex_Input!$AI$11:$BB$11,$AC130),NA)</f>
        <v>Business IT</v>
      </c>
      <c r="H130" s="50" cm="1">
        <f t="array" aca="1" ref="H130" ca="1">IFERROR(INDEX(Forecast_Capex_Input!$AI$12:$BB$286,$Z130,$AC130),NA)</f>
        <v>4.8897511390309921E-2</v>
      </c>
      <c r="I130" s="150" t="str" cm="1">
        <f t="array" ref="I130">IFERROR(INDEX(Forecast_Capex_Input!$F$12:$F$286,$Z130),NA)</f>
        <v>Replacement Expenditure</v>
      </c>
      <c r="J130" s="150" t="str" cm="1">
        <f t="array" ref="J130">IFERROR(INDEX(Forecast_Capex_Input!G$12:G$286,$Z130),NA)</f>
        <v>Digital Infrastructure</v>
      </c>
      <c r="K130" s="150" t="str" cm="1">
        <f t="array" ref="K130">IFERROR(INDEX(Forecast_Capex_Input!H$12:H$286,$Z130),NA)</f>
        <v>Repex</v>
      </c>
      <c r="L130" s="150" t="str" cm="1">
        <f t="array" ref="L130">IFERROR(INDEX(Forecast_Capex_Input!I$12:I$286,$Z130),NA)</f>
        <v>N/A</v>
      </c>
      <c r="M130" s="150" t="str" cm="1">
        <f t="array" ref="M130">IFERROR(INDEX(Forecast_Capex_Input!J$12:J$286,$Z130),NA)</f>
        <v>N/A</v>
      </c>
      <c r="N130" s="150" t="str" cm="1">
        <f t="array" ref="N130">IFERROR(INDEX(Forecast_Capex_Input!K$12:K$286,$Z130),NA)</f>
        <v>DI - Protection systems</v>
      </c>
      <c r="O130" s="150" t="str" cm="1">
        <f t="array" ref="O130">IFERROR(INDEX(Forecast_Capex_Input!L$12:L$286,$Z130),NA)</f>
        <v>DI - Safe and Reliable Network</v>
      </c>
      <c r="P130" s="150" t="str" cm="1">
        <f t="array" ref="P130">IFERROR(INDEX(Forecast_Capex_Input!M$12:M$286,$Z130),NA)</f>
        <v>N/A</v>
      </c>
      <c r="Q130" s="24" t="str" cm="1">
        <f t="array" ref="Q130">IFERROR(INDEX(Forecast_Capex_Input!N$12:N$286,$Z130),NA)</f>
        <v>No</v>
      </c>
      <c r="R130" s="190" cm="1">
        <f t="array" ref="R130">IFERROR(INDEX(Forecast_Capex_Input!O$12:O$286,$Z130),0)</f>
        <v>0</v>
      </c>
      <c r="S130" s="24" t="str" cm="1">
        <f t="array" ref="S130">IFERROR(INDEX(Forecast_Capex_Input!P$12:P$286,$Z130),0)</f>
        <v>Safety security &amp; reliability</v>
      </c>
      <c r="T130" s="150" t="str" cm="1">
        <f t="array" aca="1" ref="T130" ca="1">IFERROR(INDEX(General!$K$91:$K$110,$AC130),NA)</f>
        <v>Business IT (2018 onwards)</v>
      </c>
      <c r="U130" s="43" cm="1">
        <f t="array" aca="1" ref="U130" ca="1">IFERROR(
IF($F130=General!$E$25,INDEX(Forecast_Capex_Input!S$12:S$286,$Z130),
INDEX(Forecast_Capex_Input!T$12:T$286,$Z130)),0)</f>
        <v>0.80100381765574635</v>
      </c>
      <c r="V130" s="82" t="b">
        <f>IFERROR(INDEX(Overheads!$T$19:$T$26,MATCH($I130,Overheads!$E$19:$E$26,0)),FALSE)</f>
        <v>1</v>
      </c>
      <c r="W130" s="209" t="str" cm="1">
        <f t="array" ref="W130">IFERROR(
INDEX(Forecast_Capex_Input!CN$12:CN$286,$Z130),0)</f>
        <v>FY22</v>
      </c>
      <c r="X130" s="209">
        <f>IFERROR(
MATCH($W130,General!$L$39:$S$39,0),1)</f>
        <v>2</v>
      </c>
      <c r="Z130" s="28">
        <f>IFERROR(
IF(MATCH($C130,Forecast_Capex_Input!$CI$12:$CI$286,1)+1&gt;MAX(Forecast_Capex_Input!$C$12:$C$286),NA,
MATCH($C130,Forecast_Capex_Input!$CI$12:$CI$286,1)+1),1)</f>
        <v>56</v>
      </c>
      <c r="AA130" s="28" cm="1">
        <f t="array" aca="1" ref="AA130" ca="1">IFERROR(
IF(Z129&lt;&gt;Z130,1,
IF(COUNTIF(OFFSET(AA129,0,0,-INDEX(Forecast_Capex_Input!$CG$12:$CG$286,$Z130)),AA129)=INDEX(Forecast_Capex_Input!$CG$12:$CG$286,$Z130),AA129+1,AA129)),NA)</f>
        <v>2</v>
      </c>
      <c r="AB130" s="28" cm="1">
        <f t="array" ref="AB130">IFERROR($C130-IF($Z130=1,1,INDEX(Forecast_Capex_Input!$CI$12:$CI$286,$Z130-1))+1,NA)</f>
        <v>4</v>
      </c>
      <c r="AC130" s="28" cm="1">
        <f t="array" aca="1" ref="AC130" ca="1">IFERROR(IF(AA130=1,
INDEX(Forecast_Capex_Input!$AI$10:$BB$10,SMALL(IF(INDEX(Forecast_Capex_Input!$AI$12:$BB$286,$Z130,0)&gt;0,COLUMN(Forecast_Capex_Input!$AI$10:$BB$10)-COLUMN(Forecast_Capex_Input!$AI$12)+1),ROWS(OFFSET(AC129,0,0,-$AB130)))),
OFFSET(AC129,-INDEX(Forecast_Capex_Input!$CG$12:$CG$286,$Z130)+1,0)),NA)</f>
        <v>6</v>
      </c>
      <c r="AD130" s="28">
        <f t="shared" ca="1" si="14"/>
        <v>2</v>
      </c>
      <c r="AE130" s="82" t="b">
        <f t="shared" si="18"/>
        <v>0</v>
      </c>
      <c r="AF130" s="78" t="b">
        <v>0</v>
      </c>
      <c r="AG130" s="82" t="b">
        <f t="shared" si="15"/>
        <v>1</v>
      </c>
      <c r="AI130" s="55">
        <v>0</v>
      </c>
      <c r="AJ130" s="55">
        <v>0</v>
      </c>
      <c r="AK130" s="55">
        <v>0</v>
      </c>
      <c r="AL130" s="55">
        <v>0</v>
      </c>
      <c r="AM130" s="55">
        <v>0</v>
      </c>
      <c r="AN130" s="135">
        <v>0</v>
      </c>
      <c r="AP130" s="55">
        <v>0</v>
      </c>
      <c r="AQ130" s="55">
        <v>0</v>
      </c>
      <c r="AR130" s="55">
        <v>0</v>
      </c>
      <c r="AS130" s="55">
        <v>0</v>
      </c>
      <c r="AT130" s="55">
        <v>0</v>
      </c>
      <c r="AU130" s="135">
        <v>0</v>
      </c>
      <c r="AW130" s="55">
        <v>0</v>
      </c>
      <c r="AX130" s="55">
        <v>0</v>
      </c>
      <c r="AY130" s="55">
        <v>0</v>
      </c>
      <c r="AZ130" s="55">
        <v>0</v>
      </c>
      <c r="BA130" s="55">
        <v>0</v>
      </c>
      <c r="BB130" s="135">
        <v>0</v>
      </c>
      <c r="BD130" s="55">
        <v>0</v>
      </c>
      <c r="BE130" s="55">
        <v>0</v>
      </c>
      <c r="BF130" s="55">
        <v>0</v>
      </c>
      <c r="BG130" s="55">
        <v>0</v>
      </c>
      <c r="BH130" s="55">
        <v>0</v>
      </c>
      <c r="BI130" s="135">
        <v>0</v>
      </c>
      <c r="BK130" s="55">
        <v>0</v>
      </c>
      <c r="BL130" s="55">
        <v>0</v>
      </c>
      <c r="BM130" s="55">
        <v>0</v>
      </c>
      <c r="BN130" s="55">
        <v>0</v>
      </c>
      <c r="BO130" s="55">
        <v>0</v>
      </c>
      <c r="BP130" s="135">
        <v>0</v>
      </c>
      <c r="BR130" s="147">
        <v>0</v>
      </c>
      <c r="BS130" s="147">
        <v>0</v>
      </c>
      <c r="BT130" s="147">
        <v>0</v>
      </c>
      <c r="BU130" s="147">
        <v>0</v>
      </c>
      <c r="BV130" s="147">
        <v>1</v>
      </c>
      <c r="BX130" s="55">
        <v>0</v>
      </c>
      <c r="BY130" s="55">
        <v>0</v>
      </c>
      <c r="BZ130" s="55">
        <v>0</v>
      </c>
      <c r="CA130" s="55">
        <v>0</v>
      </c>
      <c r="CB130" s="55">
        <v>0</v>
      </c>
      <c r="CC130" s="135">
        <v>0</v>
      </c>
      <c r="CE130" s="55">
        <v>0</v>
      </c>
      <c r="CF130" s="55">
        <v>0</v>
      </c>
      <c r="CG130" s="55">
        <v>0</v>
      </c>
      <c r="CH130" s="55">
        <v>0</v>
      </c>
      <c r="CI130" s="55">
        <v>0</v>
      </c>
      <c r="CJ130" s="135">
        <v>0</v>
      </c>
      <c r="CL130" s="55">
        <v>0</v>
      </c>
      <c r="CM130" s="55">
        <v>0</v>
      </c>
      <c r="CN130" s="55">
        <v>0</v>
      </c>
      <c r="CO130" s="55">
        <v>0</v>
      </c>
      <c r="CP130" s="55">
        <v>0</v>
      </c>
      <c r="CQ130" s="135">
        <v>0</v>
      </c>
      <c r="CS130" s="67">
        <v>0</v>
      </c>
      <c r="CT130" s="67">
        <v>0</v>
      </c>
      <c r="CU130" s="67">
        <v>0</v>
      </c>
      <c r="CV130" s="67">
        <v>0</v>
      </c>
      <c r="CW130" s="67">
        <v>0</v>
      </c>
      <c r="CX130" s="135">
        <v>0</v>
      </c>
      <c r="CZ130" s="55">
        <v>0</v>
      </c>
      <c r="DA130" s="55">
        <v>0</v>
      </c>
      <c r="DB130" s="55">
        <v>0</v>
      </c>
      <c r="DC130" s="55">
        <v>0</v>
      </c>
      <c r="DD130" s="55">
        <v>0</v>
      </c>
      <c r="DE130" s="135">
        <v>0</v>
      </c>
      <c r="DG130" s="43" t="b" cm="1">
        <f t="array" aca="1" ref="DG130" ca="1">OR($G130=Forecast_Capex_Input!$BF$8:$BF$10)</f>
        <v>0</v>
      </c>
      <c r="DH130" s="43" cm="1">
        <f t="array" aca="1" ref="DH130" ca="1">IFERROR(INDEX(Forecast_Capex_Input!BG$12:BG$286,$Z130)
*(INDEX(Forecast_Capex_Input!$H$12:$H$286,$Z130)=Repex),0)
*$DG130</f>
        <v>0</v>
      </c>
      <c r="DI130" s="43" cm="1">
        <f t="array" aca="1" ref="DI130" ca="1">IFERROR(INDEX(Forecast_Capex_Input!BH$12:BH$286,$Z130)
*(INDEX(Forecast_Capex_Input!$H$12:$H$286,$Z130)=Repex),0)
*$DG130</f>
        <v>0</v>
      </c>
      <c r="DJ130" s="43" cm="1">
        <f t="array" aca="1" ref="DJ130" ca="1">IFERROR(INDEX(Forecast_Capex_Input!BI$12:BI$286,$Z130)
*(INDEX(Forecast_Capex_Input!$H$12:$H$286,$Z130)=Repex),0)
*$DG130</f>
        <v>0</v>
      </c>
      <c r="DK130" s="43" cm="1">
        <f t="array" aca="1" ref="DK130" ca="1">IFERROR(INDEX(Forecast_Capex_Input!BJ$12:BJ$286,$Z130)
*(INDEX(Forecast_Capex_Input!$H$12:$H$286,$Z130)=Repex),0)
*$DG130</f>
        <v>0</v>
      </c>
      <c r="DL130" s="43" cm="1">
        <f t="array" aca="1" ref="DL130" ca="1">IFERROR(INDEX(Forecast_Capex_Input!BK$12:BK$286,$Z130)
*(INDEX(Forecast_Capex_Input!$H$12:$H$286,$Z130)=Repex),0)
*$DG130</f>
        <v>0</v>
      </c>
      <c r="DM130" s="43" cm="1">
        <f t="array" aca="1" ref="DM130" ca="1">IFERROR(INDEX(Forecast_Capex_Input!BL$12:BL$286,$Z130)
*(INDEX(Forecast_Capex_Input!$H$12:$H$286,$Z130)=Repex),0)
*$DG130</f>
        <v>0</v>
      </c>
      <c r="DO130" s="43" t="b" cm="1">
        <f t="array" aca="1" ref="DO130" ca="1">OR($G130=Forecast_Capex_Input!$BN$8:$BN$9)</f>
        <v>0</v>
      </c>
      <c r="DP130" s="43" cm="1">
        <f t="array" aca="1" ref="DP130" ca="1">IFERROR(INDEX(Forecast_Capex_Input!BO$12:BO$286,$Z130)
*(INDEX(Forecast_Capex_Input!$H$12:$H$286,$Z130)=Repex),0)
*$DO130</f>
        <v>0</v>
      </c>
      <c r="DQ130" s="43" cm="1">
        <f t="array" aca="1" ref="DQ130" ca="1">IFERROR(INDEX(Forecast_Capex_Input!BP$12:BP$286,$Z130)
*(INDEX(Forecast_Capex_Input!$H$12:$H$286,$Z130)=Repex),0)
*$DO130</f>
        <v>0</v>
      </c>
      <c r="DR130" s="43" cm="1">
        <f t="array" aca="1" ref="DR130" ca="1">IFERROR(INDEX(Forecast_Capex_Input!BQ$12:BQ$286,$Z130)
*(INDEX(Forecast_Capex_Input!$H$12:$H$286,$Z130)=Repex),0)
*$DO130</f>
        <v>0</v>
      </c>
      <c r="DS130" s="43" cm="1">
        <f t="array" aca="1" ref="DS130" ca="1">IFERROR(INDEX(Forecast_Capex_Input!BR$12:BR$286,$Z130)
*(INDEX(Forecast_Capex_Input!$H$12:$H$286,$Z130)=Repex),0)
*$DO130</f>
        <v>0</v>
      </c>
      <c r="DT130" s="43" cm="1">
        <f t="array" aca="1" ref="DT130" ca="1">IFERROR(INDEX(Forecast_Capex_Input!BS$12:BS$286,$Z130)
*(INDEX(Forecast_Capex_Input!$H$12:$H$286,$Z130)=Repex),0)
*$DO130</f>
        <v>0</v>
      </c>
      <c r="DV130" s="43" t="b" cm="1">
        <f t="array" aca="1" ref="DV130" ca="1">OR($G130=Forecast_Capex_Input!$BU$8:$BU$10)</f>
        <v>1</v>
      </c>
      <c r="DW130" s="43" cm="1">
        <f t="array" aca="1" ref="DW130" ca="1">IFERROR(INDEX(Forecast_Capex_Input!BV$12:BV$286,$Z130)
*(INDEX(Forecast_Capex_Input!$H$12:$H$286,$Z130)=Repex),0)
*$DV130</f>
        <v>0.4319358272774666</v>
      </c>
      <c r="DX130" s="43" cm="1">
        <f t="array" aca="1" ref="DX130" ca="1">IFERROR(INDEX(Forecast_Capex_Input!BW$12:BW$286,$Z130)
*(INDEX(Forecast_Capex_Input!$H$12:$H$286,$Z130)=Repex),0)
*$DV130</f>
        <v>0.47782629756722123</v>
      </c>
      <c r="DY130" s="43" cm="1">
        <f t="array" aca="1" ref="DY130" ca="1">IFERROR(INDEX(Forecast_Capex_Input!BX$12:BX$286,$Z130)
*(INDEX(Forecast_Capex_Input!$H$12:$H$286,$Z130)=Repex),0)
*$DV130</f>
        <v>4.1340363765002323E-2</v>
      </c>
      <c r="DZ130" s="43" cm="1">
        <f t="array" aca="1" ref="DZ130" ca="1">IFERROR(INDEX(Forecast_Capex_Input!BY$12:BY$286,$Z130)
*(INDEX(Forecast_Capex_Input!$H$12:$H$286,$Z130)=Repex),0)
*$DV130</f>
        <v>0</v>
      </c>
      <c r="EA130" s="43" cm="1">
        <f t="array" aca="1" ref="EA130" ca="1">IFERROR(INDEX(Forecast_Capex_Input!BZ$12:BZ$286,$Z130)
*(INDEX(Forecast_Capex_Input!$H$12:$H$286,$Z130)=Repex),0)
*$DV130</f>
        <v>0</v>
      </c>
      <c r="EB130" s="43" cm="1">
        <f t="array" aca="1" ref="EB130" ca="1">IFERROR(INDEX(Forecast_Capex_Input!CA$12:CA$286,$Z130)
*(INDEX(Forecast_Capex_Input!$H$12:$H$286,$Z130)=Repex),0)
*$DV130</f>
        <v>0</v>
      </c>
      <c r="EC130" s="43" cm="1">
        <f t="array" aca="1" ref="EC130" ca="1">IFERROR(INDEX(Forecast_Capex_Input!CB$12:CB$286,$Z130)
*(INDEX(Forecast_Capex_Input!$H$12:$H$286,$Z130)=Repex),0)
*$DV130</f>
        <v>4.8897511390309921E-2</v>
      </c>
      <c r="ED130" s="43" cm="1">
        <f t="array" aca="1" ref="ED130" ca="1">IFERROR(INDEX(Forecast_Capex_Input!CC$12:CC$286,$Z130)
*(INDEX(Forecast_Capex_Input!$H$12:$H$286,$Z130)=Repex),0)
*$DV130</f>
        <v>0</v>
      </c>
      <c r="EF130" s="86" t="str">
        <f t="shared" si="16"/>
        <v>N/A</v>
      </c>
      <c r="EG130" s="28" t="str">
        <f>IFERROR(RANK(EF130,EF$11:EF$1010,0)+COUNTIF(EF$11:EF130,EF130)-1,NA)</f>
        <v>N/A</v>
      </c>
    </row>
    <row r="131" spans="3:137" x14ac:dyDescent="0.2">
      <c r="C131" s="28">
        <f t="shared" si="17"/>
        <v>121</v>
      </c>
      <c r="D131" s="9" t="str" cm="1">
        <f t="array" ref="D131">IFERROR(INDEX(Forecast_Capex_Input!$D$12:$D$286,$Z131),NA)</f>
        <v>Narrabri Secondary Systems Renewal</v>
      </c>
      <c r="E131" s="24" t="b" cm="1">
        <f t="array" ref="E131">IF($Z131=NA,NA,INDEX(Forecast_Capex_Input!$E$12:$E$286,$Z131))</f>
        <v>1</v>
      </c>
      <c r="F131" s="9" t="str" cm="1">
        <f t="array" aca="1" ref="F131" ca="1">IFERROR(INDEX(General!$E$25:$E$26,$AA131),NA)</f>
        <v>Labour</v>
      </c>
      <c r="G131" s="9" t="str" cm="1">
        <f t="array" aca="1" ref="G131" ca="1">IFERROR(INDEX(Forecast_Capex_Input!$AI$11:$BB$11,$AC131),NA)</f>
        <v>Secondary Systems</v>
      </c>
      <c r="H131" s="50" cm="1">
        <f t="array" aca="1" ref="H131" ca="1">IFERROR(INDEX(Forecast_Capex_Input!$AI$12:$BB$286,$Z131,$AC131),NA)</f>
        <v>0.87657090257163506</v>
      </c>
      <c r="I131" s="150" t="str" cm="1">
        <f t="array" ref="I131">IFERROR(INDEX(Forecast_Capex_Input!$F$12:$F$286,$Z131),NA)</f>
        <v>Replacement Expenditure</v>
      </c>
      <c r="J131" s="150" t="str" cm="1">
        <f t="array" ref="J131">IFERROR(INDEX(Forecast_Capex_Input!G$12:G$286,$Z131),NA)</f>
        <v>Digital Infrastructure</v>
      </c>
      <c r="K131" s="150" t="str" cm="1">
        <f t="array" ref="K131">IFERROR(INDEX(Forecast_Capex_Input!H$12:H$286,$Z131),NA)</f>
        <v>Repex</v>
      </c>
      <c r="L131" s="150" t="str" cm="1">
        <f t="array" ref="L131">IFERROR(INDEX(Forecast_Capex_Input!I$12:I$286,$Z131),NA)</f>
        <v>N/A</v>
      </c>
      <c r="M131" s="150" t="str" cm="1">
        <f t="array" ref="M131">IFERROR(INDEX(Forecast_Capex_Input!J$12:J$286,$Z131),NA)</f>
        <v>N/A</v>
      </c>
      <c r="N131" s="150" t="str" cm="1">
        <f t="array" ref="N131">IFERROR(INDEX(Forecast_Capex_Input!K$12:K$286,$Z131),NA)</f>
        <v>DI - Protection systems</v>
      </c>
      <c r="O131" s="150" t="str" cm="1">
        <f t="array" ref="O131">IFERROR(INDEX(Forecast_Capex_Input!L$12:L$286,$Z131),NA)</f>
        <v>DI - Safe and Reliable Network</v>
      </c>
      <c r="P131" s="150" t="str" cm="1">
        <f t="array" ref="P131">IFERROR(INDEX(Forecast_Capex_Input!M$12:M$286,$Z131),NA)</f>
        <v>N/A</v>
      </c>
      <c r="Q131" s="24" t="str" cm="1">
        <f t="array" ref="Q131">IFERROR(INDEX(Forecast_Capex_Input!N$12:N$286,$Z131),NA)</f>
        <v>No</v>
      </c>
      <c r="R131" s="190" cm="1">
        <f t="array" ref="R131">IFERROR(INDEX(Forecast_Capex_Input!O$12:O$286,$Z131),0)</f>
        <v>0</v>
      </c>
      <c r="S131" s="24" t="str" cm="1">
        <f t="array" ref="S131">IFERROR(INDEX(Forecast_Capex_Input!P$12:P$286,$Z131),0)</f>
        <v>Safety security &amp; reliability</v>
      </c>
      <c r="T131" s="150" t="str" cm="1">
        <f t="array" aca="1" ref="T131" ca="1">IFERROR(INDEX(General!$K$91:$K$110,$AC131),NA)</f>
        <v>Secondary Systems (2018-23)</v>
      </c>
      <c r="U131" s="43" cm="1">
        <f t="array" aca="1" ref="U131" ca="1">IFERROR(
IF($F131=General!$E$25,INDEX(Forecast_Capex_Input!S$12:S$286,$Z131),
INDEX(Forecast_Capex_Input!T$12:T$286,$Z131)),0)</f>
        <v>0.19428027278055446</v>
      </c>
      <c r="V131" s="82" t="b">
        <f>IFERROR(INDEX(Overheads!$T$19:$T$26,MATCH($I131,Overheads!$E$19:$E$26,0)),FALSE)</f>
        <v>1</v>
      </c>
      <c r="W131" s="209" t="str" cm="1">
        <f t="array" ref="W131">IFERROR(
INDEX(Forecast_Capex_Input!CN$12:CN$286,$Z131),0)</f>
        <v>FY22</v>
      </c>
      <c r="X131" s="209">
        <f>IFERROR(
MATCH($W131,General!$L$39:$S$39,0),1)</f>
        <v>2</v>
      </c>
      <c r="Z131" s="28">
        <f>IFERROR(
IF(MATCH($C131,Forecast_Capex_Input!$CI$12:$CI$286,1)+1&gt;MAX(Forecast_Capex_Input!$C$12:$C$286),NA,
MATCH($C131,Forecast_Capex_Input!$CI$12:$CI$286,1)+1),1)</f>
        <v>57</v>
      </c>
      <c r="AA131" s="28" cm="1">
        <f t="array" aca="1" ref="AA131" ca="1">IFERROR(
IF(Z130&lt;&gt;Z131,1,
IF(COUNTIF(OFFSET(AA130,0,0,-INDEX(Forecast_Capex_Input!$CG$12:$CG$286,$Z131)),AA130)=INDEX(Forecast_Capex_Input!$CG$12:$CG$286,$Z131),AA130+1,AA130)),NA)</f>
        <v>1</v>
      </c>
      <c r="AB131" s="28" cm="1">
        <f t="array" ref="AB131">IFERROR($C131-IF($Z131=1,1,INDEX(Forecast_Capex_Input!$CI$12:$CI$286,$Z131-1))+1,NA)</f>
        <v>1</v>
      </c>
      <c r="AC131" s="28" cm="1">
        <f t="array" aca="1" ref="AC131" ca="1">IFERROR(IF(AA131=1,
INDEX(Forecast_Capex_Input!$AI$10:$BB$10,SMALL(IF(INDEX(Forecast_Capex_Input!$AI$12:$BB$286,$Z131,0)&gt;0,COLUMN(Forecast_Capex_Input!$AI$10:$BB$10)-COLUMN(Forecast_Capex_Input!$AI$12)+1),ROWS(OFFSET(AC130,0,0,-$AB131)))),
OFFSET(AC130,-INDEX(Forecast_Capex_Input!$CG$12:$CG$286,$Z131)+1,0)),NA)</f>
        <v>4</v>
      </c>
      <c r="AD131" s="28">
        <f t="shared" ca="1" si="14"/>
        <v>1</v>
      </c>
      <c r="AE131" s="82" t="b">
        <f t="shared" si="18"/>
        <v>0</v>
      </c>
      <c r="AF131" s="78" t="b">
        <v>0</v>
      </c>
      <c r="AG131" s="82" t="b">
        <f t="shared" si="15"/>
        <v>1</v>
      </c>
      <c r="AI131" s="55">
        <v>0.32442589431422486</v>
      </c>
      <c r="AJ131" s="55">
        <v>1.194103134565645</v>
      </c>
      <c r="AK131" s="55">
        <v>0.3756072176143736</v>
      </c>
      <c r="AL131" s="55">
        <v>0</v>
      </c>
      <c r="AM131" s="55">
        <v>0</v>
      </c>
      <c r="AN131" s="135">
        <v>1.8941362464942435</v>
      </c>
      <c r="AP131" s="55">
        <v>0.31438966375985117</v>
      </c>
      <c r="AQ131" s="55">
        <v>1.1722947523886342</v>
      </c>
      <c r="AR131" s="55">
        <v>0.37300507187610338</v>
      </c>
      <c r="AS131" s="55">
        <v>0</v>
      </c>
      <c r="AT131" s="55">
        <v>0</v>
      </c>
      <c r="AU131" s="135">
        <v>1.8596894880245887</v>
      </c>
      <c r="AW131" s="55">
        <v>3.7900116880569309E-2</v>
      </c>
      <c r="AX131" s="55">
        <v>0.13244934903910421</v>
      </c>
      <c r="AY131" s="55">
        <v>5.1740628108691095E-2</v>
      </c>
      <c r="AZ131" s="55">
        <v>0</v>
      </c>
      <c r="BA131" s="55">
        <v>0</v>
      </c>
      <c r="BB131" s="135">
        <v>0.22209009402836463</v>
      </c>
      <c r="BD131" s="55">
        <v>7.3795655652689959E-3</v>
      </c>
      <c r="BE131" s="55">
        <v>2.5962338098417588E-2</v>
      </c>
      <c r="BF131" s="55">
        <v>9.920405009745354E-3</v>
      </c>
      <c r="BG131" s="55">
        <v>0</v>
      </c>
      <c r="BH131" s="55">
        <v>0</v>
      </c>
      <c r="BI131" s="135">
        <v>4.3262308673431935E-2</v>
      </c>
      <c r="BK131" s="55">
        <v>0.35966934620568947</v>
      </c>
      <c r="BL131" s="55">
        <v>1.3307064395261561</v>
      </c>
      <c r="BM131" s="55">
        <v>0.43466610499453984</v>
      </c>
      <c r="BN131" s="55">
        <v>0</v>
      </c>
      <c r="BO131" s="55">
        <v>0</v>
      </c>
      <c r="BP131" s="135">
        <v>2.1250418907263855</v>
      </c>
      <c r="BR131" s="147">
        <v>0</v>
      </c>
      <c r="BS131" s="147">
        <v>0</v>
      </c>
      <c r="BT131" s="147">
        <v>1</v>
      </c>
      <c r="BU131" s="147">
        <v>0</v>
      </c>
      <c r="BV131" s="147">
        <v>0</v>
      </c>
      <c r="BX131" s="55">
        <v>0</v>
      </c>
      <c r="BY131" s="55">
        <v>0</v>
      </c>
      <c r="BZ131" s="55">
        <v>1.8941362464942435</v>
      </c>
      <c r="CA131" s="55">
        <v>0</v>
      </c>
      <c r="CB131" s="55">
        <v>0</v>
      </c>
      <c r="CC131" s="135">
        <v>1.8941362464942435</v>
      </c>
      <c r="CE131" s="55">
        <v>0</v>
      </c>
      <c r="CF131" s="55">
        <v>0</v>
      </c>
      <c r="CG131" s="55">
        <v>1.8596894880245887</v>
      </c>
      <c r="CH131" s="55">
        <v>0</v>
      </c>
      <c r="CI131" s="55">
        <v>0</v>
      </c>
      <c r="CJ131" s="135">
        <v>1.8596894880245887</v>
      </c>
      <c r="CL131" s="55">
        <v>0</v>
      </c>
      <c r="CM131" s="55">
        <v>0</v>
      </c>
      <c r="CN131" s="55">
        <v>0.22209009402836463</v>
      </c>
      <c r="CO131" s="55">
        <v>0</v>
      </c>
      <c r="CP131" s="55">
        <v>0</v>
      </c>
      <c r="CQ131" s="135">
        <v>0.22209009402836463</v>
      </c>
      <c r="CS131" s="67">
        <v>0</v>
      </c>
      <c r="CT131" s="67">
        <v>0</v>
      </c>
      <c r="CU131" s="67">
        <v>4.3262308673431935E-2</v>
      </c>
      <c r="CV131" s="67">
        <v>0</v>
      </c>
      <c r="CW131" s="67">
        <v>0</v>
      </c>
      <c r="CX131" s="135">
        <v>4.3262308673431935E-2</v>
      </c>
      <c r="CZ131" s="55">
        <v>0</v>
      </c>
      <c r="DA131" s="55">
        <v>0</v>
      </c>
      <c r="DB131" s="55">
        <v>2.1250418907263855</v>
      </c>
      <c r="DC131" s="55">
        <v>0</v>
      </c>
      <c r="DD131" s="55">
        <v>0</v>
      </c>
      <c r="DE131" s="135">
        <v>2.1250418907263855</v>
      </c>
      <c r="DG131" s="43" t="b" cm="1">
        <f t="array" aca="1" ref="DG131" ca="1">OR($G131=Forecast_Capex_Input!$BF$8:$BF$10)</f>
        <v>0</v>
      </c>
      <c r="DH131" s="43" cm="1">
        <f t="array" aca="1" ref="DH131" ca="1">IFERROR(INDEX(Forecast_Capex_Input!BG$12:BG$286,$Z131)
*(INDEX(Forecast_Capex_Input!$H$12:$H$286,$Z131)=Repex),0)
*$DG131</f>
        <v>0</v>
      </c>
      <c r="DI131" s="43" cm="1">
        <f t="array" aca="1" ref="DI131" ca="1">IFERROR(INDEX(Forecast_Capex_Input!BH$12:BH$286,$Z131)
*(INDEX(Forecast_Capex_Input!$H$12:$H$286,$Z131)=Repex),0)
*$DG131</f>
        <v>0</v>
      </c>
      <c r="DJ131" s="43" cm="1">
        <f t="array" aca="1" ref="DJ131" ca="1">IFERROR(INDEX(Forecast_Capex_Input!BI$12:BI$286,$Z131)
*(INDEX(Forecast_Capex_Input!$H$12:$H$286,$Z131)=Repex),0)
*$DG131</f>
        <v>0</v>
      </c>
      <c r="DK131" s="43" cm="1">
        <f t="array" aca="1" ref="DK131" ca="1">IFERROR(INDEX(Forecast_Capex_Input!BJ$12:BJ$286,$Z131)
*(INDEX(Forecast_Capex_Input!$H$12:$H$286,$Z131)=Repex),0)
*$DG131</f>
        <v>0</v>
      </c>
      <c r="DL131" s="43" cm="1">
        <f t="array" aca="1" ref="DL131" ca="1">IFERROR(INDEX(Forecast_Capex_Input!BK$12:BK$286,$Z131)
*(INDEX(Forecast_Capex_Input!$H$12:$H$286,$Z131)=Repex),0)
*$DG131</f>
        <v>0</v>
      </c>
      <c r="DM131" s="43" cm="1">
        <f t="array" aca="1" ref="DM131" ca="1">IFERROR(INDEX(Forecast_Capex_Input!BL$12:BL$286,$Z131)
*(INDEX(Forecast_Capex_Input!$H$12:$H$286,$Z131)=Repex),0)
*$DG131</f>
        <v>0</v>
      </c>
      <c r="DO131" s="43" t="b" cm="1">
        <f t="array" aca="1" ref="DO131" ca="1">OR($G131=Forecast_Capex_Input!$BN$8:$BN$9)</f>
        <v>0</v>
      </c>
      <c r="DP131" s="43" cm="1">
        <f t="array" aca="1" ref="DP131" ca="1">IFERROR(INDEX(Forecast_Capex_Input!BO$12:BO$286,$Z131)
*(INDEX(Forecast_Capex_Input!$H$12:$H$286,$Z131)=Repex),0)
*$DO131</f>
        <v>0</v>
      </c>
      <c r="DQ131" s="43" cm="1">
        <f t="array" aca="1" ref="DQ131" ca="1">IFERROR(INDEX(Forecast_Capex_Input!BP$12:BP$286,$Z131)
*(INDEX(Forecast_Capex_Input!$H$12:$H$286,$Z131)=Repex),0)
*$DO131</f>
        <v>0</v>
      </c>
      <c r="DR131" s="43" cm="1">
        <f t="array" aca="1" ref="DR131" ca="1">IFERROR(INDEX(Forecast_Capex_Input!BQ$12:BQ$286,$Z131)
*(INDEX(Forecast_Capex_Input!$H$12:$H$286,$Z131)=Repex),0)
*$DO131</f>
        <v>0</v>
      </c>
      <c r="DS131" s="43" cm="1">
        <f t="array" aca="1" ref="DS131" ca="1">IFERROR(INDEX(Forecast_Capex_Input!BR$12:BR$286,$Z131)
*(INDEX(Forecast_Capex_Input!$H$12:$H$286,$Z131)=Repex),0)
*$DO131</f>
        <v>0</v>
      </c>
      <c r="DT131" s="43" cm="1">
        <f t="array" aca="1" ref="DT131" ca="1">IFERROR(INDEX(Forecast_Capex_Input!BS$12:BS$286,$Z131)
*(INDEX(Forecast_Capex_Input!$H$12:$H$286,$Z131)=Repex),0)
*$DO131</f>
        <v>0</v>
      </c>
      <c r="DV131" s="43" t="b" cm="1">
        <f t="array" aca="1" ref="DV131" ca="1">OR($G131=Forecast_Capex_Input!$BU$8:$BU$10)</f>
        <v>1</v>
      </c>
      <c r="DW131" s="43" cm="1">
        <f t="array" aca="1" ref="DW131" ca="1">IFERROR(INDEX(Forecast_Capex_Input!BV$12:BV$286,$Z131)
*(INDEX(Forecast_Capex_Input!$H$12:$H$286,$Z131)=Repex),0)
*$DV131</f>
        <v>0.67400986450183453</v>
      </c>
      <c r="DX131" s="43" cm="1">
        <f t="array" aca="1" ref="DX131" ca="1">IFERROR(INDEX(Forecast_Capex_Input!BW$12:BW$286,$Z131)
*(INDEX(Forecast_Capex_Input!$H$12:$H$286,$Z131)=Repex),0)
*$DV131</f>
        <v>0.16081982350250285</v>
      </c>
      <c r="DY131" s="43" cm="1">
        <f t="array" aca="1" ref="DY131" ca="1">IFERROR(INDEX(Forecast_Capex_Input!BX$12:BX$286,$Z131)
*(INDEX(Forecast_Capex_Input!$H$12:$H$286,$Z131)=Repex),0)
*$DV131</f>
        <v>4.1741214567297694E-2</v>
      </c>
      <c r="DZ131" s="43" cm="1">
        <f t="array" aca="1" ref="DZ131" ca="1">IFERROR(INDEX(Forecast_Capex_Input!BY$12:BY$286,$Z131)
*(INDEX(Forecast_Capex_Input!$H$12:$H$286,$Z131)=Repex),0)
*$DV131</f>
        <v>0</v>
      </c>
      <c r="EA131" s="43" cm="1">
        <f t="array" aca="1" ref="EA131" ca="1">IFERROR(INDEX(Forecast_Capex_Input!BZ$12:BZ$286,$Z131)
*(INDEX(Forecast_Capex_Input!$H$12:$H$286,$Z131)=Repex),0)
*$DV131</f>
        <v>0</v>
      </c>
      <c r="EB131" s="43" cm="1">
        <f t="array" aca="1" ref="EB131" ca="1">IFERROR(INDEX(Forecast_Capex_Input!CA$12:CA$286,$Z131)
*(INDEX(Forecast_Capex_Input!$H$12:$H$286,$Z131)=Repex),0)
*$DV131</f>
        <v>0</v>
      </c>
      <c r="EC131" s="43" cm="1">
        <f t="array" aca="1" ref="EC131" ca="1">IFERROR(INDEX(Forecast_Capex_Input!CB$12:CB$286,$Z131)
*(INDEX(Forecast_Capex_Input!$H$12:$H$286,$Z131)=Repex),0)
*$DV131</f>
        <v>0.12342909742836504</v>
      </c>
      <c r="ED131" s="43" cm="1">
        <f t="array" aca="1" ref="ED131" ca="1">IFERROR(INDEX(Forecast_Capex_Input!CC$12:CC$286,$Z131)
*(INDEX(Forecast_Capex_Input!$H$12:$H$286,$Z131)=Repex),0)
*$DV131</f>
        <v>0</v>
      </c>
      <c r="EF131" s="86" t="str">
        <f t="shared" si="16"/>
        <v>N/A</v>
      </c>
      <c r="EG131" s="28" t="str">
        <f>IFERROR(RANK(EF131,EF$11:EF$1010,0)+COUNTIF(EF$11:EF131,EF131)-1,NA)</f>
        <v>N/A</v>
      </c>
    </row>
    <row r="132" spans="3:137" x14ac:dyDescent="0.2">
      <c r="C132" s="28">
        <f t="shared" si="17"/>
        <v>122</v>
      </c>
      <c r="D132" s="9" t="str" cm="1">
        <f t="array" ref="D132">IFERROR(INDEX(Forecast_Capex_Input!$D$12:$D$286,$Z132),NA)</f>
        <v>Narrabri Secondary Systems Renewal</v>
      </c>
      <c r="E132" s="24" t="b" cm="1">
        <f t="array" ref="E132">IF($Z132=NA,NA,INDEX(Forecast_Capex_Input!$E$12:$E$286,$Z132))</f>
        <v>1</v>
      </c>
      <c r="F132" s="9" t="str" cm="1">
        <f t="array" aca="1" ref="F132" ca="1">IFERROR(INDEX(General!$E$25:$E$26,$AA132),NA)</f>
        <v>Labour</v>
      </c>
      <c r="G132" s="9" t="str" cm="1">
        <f t="array" aca="1" ref="G132" ca="1">IFERROR(INDEX(Forecast_Capex_Input!$AI$11:$BB$11,$AC132),NA)</f>
        <v>Business IT</v>
      </c>
      <c r="H132" s="50" cm="1">
        <f t="array" aca="1" ref="H132" ca="1">IFERROR(INDEX(Forecast_Capex_Input!$AI$12:$BB$286,$Z132,$AC132),NA)</f>
        <v>0.12342909742836504</v>
      </c>
      <c r="I132" s="150" t="str" cm="1">
        <f t="array" ref="I132">IFERROR(INDEX(Forecast_Capex_Input!$F$12:$F$286,$Z132),NA)</f>
        <v>Replacement Expenditure</v>
      </c>
      <c r="J132" s="150" t="str" cm="1">
        <f t="array" ref="J132">IFERROR(INDEX(Forecast_Capex_Input!G$12:G$286,$Z132),NA)</f>
        <v>Digital Infrastructure</v>
      </c>
      <c r="K132" s="150" t="str" cm="1">
        <f t="array" ref="K132">IFERROR(INDEX(Forecast_Capex_Input!H$12:H$286,$Z132),NA)</f>
        <v>Repex</v>
      </c>
      <c r="L132" s="150" t="str" cm="1">
        <f t="array" ref="L132">IFERROR(INDEX(Forecast_Capex_Input!I$12:I$286,$Z132),NA)</f>
        <v>N/A</v>
      </c>
      <c r="M132" s="150" t="str" cm="1">
        <f t="array" ref="M132">IFERROR(INDEX(Forecast_Capex_Input!J$12:J$286,$Z132),NA)</f>
        <v>N/A</v>
      </c>
      <c r="N132" s="150" t="str" cm="1">
        <f t="array" ref="N132">IFERROR(INDEX(Forecast_Capex_Input!K$12:K$286,$Z132),NA)</f>
        <v>DI - Protection systems</v>
      </c>
      <c r="O132" s="150" t="str" cm="1">
        <f t="array" ref="O132">IFERROR(INDEX(Forecast_Capex_Input!L$12:L$286,$Z132),NA)</f>
        <v>DI - Safe and Reliable Network</v>
      </c>
      <c r="P132" s="150" t="str" cm="1">
        <f t="array" ref="P132">IFERROR(INDEX(Forecast_Capex_Input!M$12:M$286,$Z132),NA)</f>
        <v>N/A</v>
      </c>
      <c r="Q132" s="24" t="str" cm="1">
        <f t="array" ref="Q132">IFERROR(INDEX(Forecast_Capex_Input!N$12:N$286,$Z132),NA)</f>
        <v>No</v>
      </c>
      <c r="R132" s="190" cm="1">
        <f t="array" ref="R132">IFERROR(INDEX(Forecast_Capex_Input!O$12:O$286,$Z132),0)</f>
        <v>0</v>
      </c>
      <c r="S132" s="24" t="str" cm="1">
        <f t="array" ref="S132">IFERROR(INDEX(Forecast_Capex_Input!P$12:P$286,$Z132),0)</f>
        <v>Safety security &amp; reliability</v>
      </c>
      <c r="T132" s="150" t="str" cm="1">
        <f t="array" aca="1" ref="T132" ca="1">IFERROR(INDEX(General!$K$91:$K$110,$AC132),NA)</f>
        <v>Business IT (2018 onwards)</v>
      </c>
      <c r="U132" s="43" cm="1">
        <f t="array" aca="1" ref="U132" ca="1">IFERROR(
IF($F132=General!$E$25,INDEX(Forecast_Capex_Input!S$12:S$286,$Z132),
INDEX(Forecast_Capex_Input!T$12:T$286,$Z132)),0)</f>
        <v>0.19428027278055446</v>
      </c>
      <c r="V132" s="82" t="b">
        <f>IFERROR(INDEX(Overheads!$T$19:$T$26,MATCH($I132,Overheads!$E$19:$E$26,0)),FALSE)</f>
        <v>1</v>
      </c>
      <c r="W132" s="209" t="str" cm="1">
        <f t="array" ref="W132">IFERROR(
INDEX(Forecast_Capex_Input!CN$12:CN$286,$Z132),0)</f>
        <v>FY22</v>
      </c>
      <c r="X132" s="209">
        <f>IFERROR(
MATCH($W132,General!$L$39:$S$39,0),1)</f>
        <v>2</v>
      </c>
      <c r="Z132" s="28">
        <f>IFERROR(
IF(MATCH($C132,Forecast_Capex_Input!$CI$12:$CI$286,1)+1&gt;MAX(Forecast_Capex_Input!$C$12:$C$286),NA,
MATCH($C132,Forecast_Capex_Input!$CI$12:$CI$286,1)+1),1)</f>
        <v>57</v>
      </c>
      <c r="AA132" s="28" cm="1">
        <f t="array" aca="1" ref="AA132" ca="1">IFERROR(
IF(Z131&lt;&gt;Z132,1,
IF(COUNTIF(OFFSET(AA131,0,0,-INDEX(Forecast_Capex_Input!$CG$12:$CG$286,$Z132)),AA131)=INDEX(Forecast_Capex_Input!$CG$12:$CG$286,$Z132),AA131+1,AA131)),NA)</f>
        <v>1</v>
      </c>
      <c r="AB132" s="28" cm="1">
        <f t="array" ref="AB132">IFERROR($C132-IF($Z132=1,1,INDEX(Forecast_Capex_Input!$CI$12:$CI$286,$Z132-1))+1,NA)</f>
        <v>2</v>
      </c>
      <c r="AC132" s="28" cm="1">
        <f t="array" aca="1" ref="AC132" ca="1">IFERROR(IF(AA132=1,
INDEX(Forecast_Capex_Input!$AI$10:$BB$10,SMALL(IF(INDEX(Forecast_Capex_Input!$AI$12:$BB$286,$Z132,0)&gt;0,COLUMN(Forecast_Capex_Input!$AI$10:$BB$10)-COLUMN(Forecast_Capex_Input!$AI$12)+1),ROWS(OFFSET(AC131,0,0,-$AB132)))),
OFFSET(AC131,-INDEX(Forecast_Capex_Input!$CG$12:$CG$286,$Z132)+1,0)),NA)</f>
        <v>6</v>
      </c>
      <c r="AD132" s="28">
        <f t="shared" ca="1" si="14"/>
        <v>1</v>
      </c>
      <c r="AE132" s="82" t="b">
        <f t="shared" si="18"/>
        <v>0</v>
      </c>
      <c r="AF132" s="78" t="b">
        <v>0</v>
      </c>
      <c r="AG132" s="82" t="b">
        <f t="shared" si="15"/>
        <v>1</v>
      </c>
      <c r="AI132" s="55">
        <v>4.5682095082231498E-2</v>
      </c>
      <c r="AJ132" s="55">
        <v>0.16814050261470356</v>
      </c>
      <c r="AK132" s="55">
        <v>5.2888887506658856E-2</v>
      </c>
      <c r="AL132" s="55">
        <v>0</v>
      </c>
      <c r="AM132" s="55">
        <v>0</v>
      </c>
      <c r="AN132" s="135">
        <v>0.26671148520359395</v>
      </c>
      <c r="AP132" s="55">
        <v>4.4268903205481866E-2</v>
      </c>
      <c r="AQ132" s="55">
        <v>0.16506968550158213</v>
      </c>
      <c r="AR132" s="55">
        <v>5.2522481892567065E-2</v>
      </c>
      <c r="AS132" s="55">
        <v>0</v>
      </c>
      <c r="AT132" s="55">
        <v>0</v>
      </c>
      <c r="AU132" s="135">
        <v>0.2618610705996311</v>
      </c>
      <c r="AW132" s="55">
        <v>5.3366786477559549E-3</v>
      </c>
      <c r="AX132" s="55">
        <v>1.8650064197784755E-2</v>
      </c>
      <c r="AY132" s="55">
        <v>7.2855475912977112E-3</v>
      </c>
      <c r="AZ132" s="55">
        <v>0</v>
      </c>
      <c r="BA132" s="55">
        <v>0</v>
      </c>
      <c r="BB132" s="135">
        <v>3.1272290436838421E-2</v>
      </c>
      <c r="BD132" s="55">
        <v>1.0391094598992325E-3</v>
      </c>
      <c r="BE132" s="55">
        <v>3.6557316119169938E-3</v>
      </c>
      <c r="BF132" s="55">
        <v>1.3968825943051816E-3</v>
      </c>
      <c r="BG132" s="55">
        <v>0</v>
      </c>
      <c r="BH132" s="55">
        <v>0</v>
      </c>
      <c r="BI132" s="135">
        <v>6.0917236661214083E-3</v>
      </c>
      <c r="BK132" s="55">
        <v>5.0644691313137057E-2</v>
      </c>
      <c r="BL132" s="55">
        <v>0.18737548131128387</v>
      </c>
      <c r="BM132" s="55">
        <v>6.1204912078169957E-2</v>
      </c>
      <c r="BN132" s="55">
        <v>0</v>
      </c>
      <c r="BO132" s="55">
        <v>0</v>
      </c>
      <c r="BP132" s="135">
        <v>0.2992250847025909</v>
      </c>
      <c r="BR132" s="147">
        <v>0</v>
      </c>
      <c r="BS132" s="147">
        <v>0</v>
      </c>
      <c r="BT132" s="147">
        <v>1</v>
      </c>
      <c r="BU132" s="147">
        <v>0</v>
      </c>
      <c r="BV132" s="147">
        <v>0</v>
      </c>
      <c r="BX132" s="55">
        <v>0</v>
      </c>
      <c r="BY132" s="55">
        <v>0</v>
      </c>
      <c r="BZ132" s="55">
        <v>0.26671148520359395</v>
      </c>
      <c r="CA132" s="55">
        <v>0</v>
      </c>
      <c r="CB132" s="55">
        <v>0</v>
      </c>
      <c r="CC132" s="135">
        <v>0.26671148520359395</v>
      </c>
      <c r="CE132" s="55">
        <v>0</v>
      </c>
      <c r="CF132" s="55">
        <v>0</v>
      </c>
      <c r="CG132" s="55">
        <v>0.2618610705996311</v>
      </c>
      <c r="CH132" s="55">
        <v>0</v>
      </c>
      <c r="CI132" s="55">
        <v>0</v>
      </c>
      <c r="CJ132" s="135">
        <v>0.2618610705996311</v>
      </c>
      <c r="CL132" s="55">
        <v>0</v>
      </c>
      <c r="CM132" s="55">
        <v>0</v>
      </c>
      <c r="CN132" s="55">
        <v>3.1272290436838421E-2</v>
      </c>
      <c r="CO132" s="55">
        <v>0</v>
      </c>
      <c r="CP132" s="55">
        <v>0</v>
      </c>
      <c r="CQ132" s="135">
        <v>3.1272290436838421E-2</v>
      </c>
      <c r="CS132" s="67">
        <v>0</v>
      </c>
      <c r="CT132" s="67">
        <v>0</v>
      </c>
      <c r="CU132" s="67">
        <v>6.0917236661214083E-3</v>
      </c>
      <c r="CV132" s="67">
        <v>0</v>
      </c>
      <c r="CW132" s="67">
        <v>0</v>
      </c>
      <c r="CX132" s="135">
        <v>6.0917236661214083E-3</v>
      </c>
      <c r="CZ132" s="55">
        <v>0</v>
      </c>
      <c r="DA132" s="55">
        <v>0</v>
      </c>
      <c r="DB132" s="55">
        <v>0.29922508470259096</v>
      </c>
      <c r="DC132" s="55">
        <v>0</v>
      </c>
      <c r="DD132" s="55">
        <v>0</v>
      </c>
      <c r="DE132" s="135">
        <v>0.29922508470259096</v>
      </c>
      <c r="DG132" s="43" t="b" cm="1">
        <f t="array" aca="1" ref="DG132" ca="1">OR($G132=Forecast_Capex_Input!$BF$8:$BF$10)</f>
        <v>0</v>
      </c>
      <c r="DH132" s="43" cm="1">
        <f t="array" aca="1" ref="DH132" ca="1">IFERROR(INDEX(Forecast_Capex_Input!BG$12:BG$286,$Z132)
*(INDEX(Forecast_Capex_Input!$H$12:$H$286,$Z132)=Repex),0)
*$DG132</f>
        <v>0</v>
      </c>
      <c r="DI132" s="43" cm="1">
        <f t="array" aca="1" ref="DI132" ca="1">IFERROR(INDEX(Forecast_Capex_Input!BH$12:BH$286,$Z132)
*(INDEX(Forecast_Capex_Input!$H$12:$H$286,$Z132)=Repex),0)
*$DG132</f>
        <v>0</v>
      </c>
      <c r="DJ132" s="43" cm="1">
        <f t="array" aca="1" ref="DJ132" ca="1">IFERROR(INDEX(Forecast_Capex_Input!BI$12:BI$286,$Z132)
*(INDEX(Forecast_Capex_Input!$H$12:$H$286,$Z132)=Repex),0)
*$DG132</f>
        <v>0</v>
      </c>
      <c r="DK132" s="43" cm="1">
        <f t="array" aca="1" ref="DK132" ca="1">IFERROR(INDEX(Forecast_Capex_Input!BJ$12:BJ$286,$Z132)
*(INDEX(Forecast_Capex_Input!$H$12:$H$286,$Z132)=Repex),0)
*$DG132</f>
        <v>0</v>
      </c>
      <c r="DL132" s="43" cm="1">
        <f t="array" aca="1" ref="DL132" ca="1">IFERROR(INDEX(Forecast_Capex_Input!BK$12:BK$286,$Z132)
*(INDEX(Forecast_Capex_Input!$H$12:$H$286,$Z132)=Repex),0)
*$DG132</f>
        <v>0</v>
      </c>
      <c r="DM132" s="43" cm="1">
        <f t="array" aca="1" ref="DM132" ca="1">IFERROR(INDEX(Forecast_Capex_Input!BL$12:BL$286,$Z132)
*(INDEX(Forecast_Capex_Input!$H$12:$H$286,$Z132)=Repex),0)
*$DG132</f>
        <v>0</v>
      </c>
      <c r="DO132" s="43" t="b" cm="1">
        <f t="array" aca="1" ref="DO132" ca="1">OR($G132=Forecast_Capex_Input!$BN$8:$BN$9)</f>
        <v>0</v>
      </c>
      <c r="DP132" s="43" cm="1">
        <f t="array" aca="1" ref="DP132" ca="1">IFERROR(INDEX(Forecast_Capex_Input!BO$12:BO$286,$Z132)
*(INDEX(Forecast_Capex_Input!$H$12:$H$286,$Z132)=Repex),0)
*$DO132</f>
        <v>0</v>
      </c>
      <c r="DQ132" s="43" cm="1">
        <f t="array" aca="1" ref="DQ132" ca="1">IFERROR(INDEX(Forecast_Capex_Input!BP$12:BP$286,$Z132)
*(INDEX(Forecast_Capex_Input!$H$12:$H$286,$Z132)=Repex),0)
*$DO132</f>
        <v>0</v>
      </c>
      <c r="DR132" s="43" cm="1">
        <f t="array" aca="1" ref="DR132" ca="1">IFERROR(INDEX(Forecast_Capex_Input!BQ$12:BQ$286,$Z132)
*(INDEX(Forecast_Capex_Input!$H$12:$H$286,$Z132)=Repex),0)
*$DO132</f>
        <v>0</v>
      </c>
      <c r="DS132" s="43" cm="1">
        <f t="array" aca="1" ref="DS132" ca="1">IFERROR(INDEX(Forecast_Capex_Input!BR$12:BR$286,$Z132)
*(INDEX(Forecast_Capex_Input!$H$12:$H$286,$Z132)=Repex),0)
*$DO132</f>
        <v>0</v>
      </c>
      <c r="DT132" s="43" cm="1">
        <f t="array" aca="1" ref="DT132" ca="1">IFERROR(INDEX(Forecast_Capex_Input!BS$12:BS$286,$Z132)
*(INDEX(Forecast_Capex_Input!$H$12:$H$286,$Z132)=Repex),0)
*$DO132</f>
        <v>0</v>
      </c>
      <c r="DV132" s="43" t="b" cm="1">
        <f t="array" aca="1" ref="DV132" ca="1">OR($G132=Forecast_Capex_Input!$BU$8:$BU$10)</f>
        <v>1</v>
      </c>
      <c r="DW132" s="43" cm="1">
        <f t="array" aca="1" ref="DW132" ca="1">IFERROR(INDEX(Forecast_Capex_Input!BV$12:BV$286,$Z132)
*(INDEX(Forecast_Capex_Input!$H$12:$H$286,$Z132)=Repex),0)
*$DV132</f>
        <v>0.67400986450183453</v>
      </c>
      <c r="DX132" s="43" cm="1">
        <f t="array" aca="1" ref="DX132" ca="1">IFERROR(INDEX(Forecast_Capex_Input!BW$12:BW$286,$Z132)
*(INDEX(Forecast_Capex_Input!$H$12:$H$286,$Z132)=Repex),0)
*$DV132</f>
        <v>0.16081982350250285</v>
      </c>
      <c r="DY132" s="43" cm="1">
        <f t="array" aca="1" ref="DY132" ca="1">IFERROR(INDEX(Forecast_Capex_Input!BX$12:BX$286,$Z132)
*(INDEX(Forecast_Capex_Input!$H$12:$H$286,$Z132)=Repex),0)
*$DV132</f>
        <v>4.1741214567297694E-2</v>
      </c>
      <c r="DZ132" s="43" cm="1">
        <f t="array" aca="1" ref="DZ132" ca="1">IFERROR(INDEX(Forecast_Capex_Input!BY$12:BY$286,$Z132)
*(INDEX(Forecast_Capex_Input!$H$12:$H$286,$Z132)=Repex),0)
*$DV132</f>
        <v>0</v>
      </c>
      <c r="EA132" s="43" cm="1">
        <f t="array" aca="1" ref="EA132" ca="1">IFERROR(INDEX(Forecast_Capex_Input!BZ$12:BZ$286,$Z132)
*(INDEX(Forecast_Capex_Input!$H$12:$H$286,$Z132)=Repex),0)
*$DV132</f>
        <v>0</v>
      </c>
      <c r="EB132" s="43" cm="1">
        <f t="array" aca="1" ref="EB132" ca="1">IFERROR(INDEX(Forecast_Capex_Input!CA$12:CA$286,$Z132)
*(INDEX(Forecast_Capex_Input!$H$12:$H$286,$Z132)=Repex),0)
*$DV132</f>
        <v>0</v>
      </c>
      <c r="EC132" s="43" cm="1">
        <f t="array" aca="1" ref="EC132" ca="1">IFERROR(INDEX(Forecast_Capex_Input!CB$12:CB$286,$Z132)
*(INDEX(Forecast_Capex_Input!$H$12:$H$286,$Z132)=Repex),0)
*$DV132</f>
        <v>0.12342909742836504</v>
      </c>
      <c r="ED132" s="43" cm="1">
        <f t="array" aca="1" ref="ED132" ca="1">IFERROR(INDEX(Forecast_Capex_Input!CC$12:CC$286,$Z132)
*(INDEX(Forecast_Capex_Input!$H$12:$H$286,$Z132)=Repex),0)
*$DV132</f>
        <v>0</v>
      </c>
      <c r="EF132" s="86" t="str">
        <f t="shared" si="16"/>
        <v>N/A</v>
      </c>
      <c r="EG132" s="28" t="str">
        <f>IFERROR(RANK(EF132,EF$11:EF$1010,0)+COUNTIF(EF$11:EF132,EF132)-1,NA)</f>
        <v>N/A</v>
      </c>
    </row>
    <row r="133" spans="3:137" x14ac:dyDescent="0.2">
      <c r="C133" s="28">
        <f t="shared" si="17"/>
        <v>123</v>
      </c>
      <c r="D133" s="9" t="str" cm="1">
        <f t="array" ref="D133">IFERROR(INDEX(Forecast_Capex_Input!$D$12:$D$286,$Z133),NA)</f>
        <v>Narrabri Secondary Systems Renewal</v>
      </c>
      <c r="E133" s="24" t="b" cm="1">
        <f t="array" ref="E133">IF($Z133=NA,NA,INDEX(Forecast_Capex_Input!$E$12:$E$286,$Z133))</f>
        <v>1</v>
      </c>
      <c r="F133" s="9" t="str" cm="1">
        <f t="array" aca="1" ref="F133" ca="1">IFERROR(INDEX(General!$E$25:$E$26,$AA133),NA)</f>
        <v>Non-Labour</v>
      </c>
      <c r="G133" s="9" t="str" cm="1">
        <f t="array" aca="1" ref="G133" ca="1">IFERROR(INDEX(Forecast_Capex_Input!$AI$11:$BB$11,$AC133),NA)</f>
        <v>Secondary Systems</v>
      </c>
      <c r="H133" s="50" cm="1">
        <f t="array" aca="1" ref="H133" ca="1">IFERROR(INDEX(Forecast_Capex_Input!$AI$12:$BB$286,$Z133,$AC133),NA)</f>
        <v>0.87657090257163506</v>
      </c>
      <c r="I133" s="150" t="str" cm="1">
        <f t="array" ref="I133">IFERROR(INDEX(Forecast_Capex_Input!$F$12:$F$286,$Z133),NA)</f>
        <v>Replacement Expenditure</v>
      </c>
      <c r="J133" s="150" t="str" cm="1">
        <f t="array" ref="J133">IFERROR(INDEX(Forecast_Capex_Input!G$12:G$286,$Z133),NA)</f>
        <v>Digital Infrastructure</v>
      </c>
      <c r="K133" s="150" t="str" cm="1">
        <f t="array" ref="K133">IFERROR(INDEX(Forecast_Capex_Input!H$12:H$286,$Z133),NA)</f>
        <v>Repex</v>
      </c>
      <c r="L133" s="150" t="str" cm="1">
        <f t="array" ref="L133">IFERROR(INDEX(Forecast_Capex_Input!I$12:I$286,$Z133),NA)</f>
        <v>N/A</v>
      </c>
      <c r="M133" s="150" t="str" cm="1">
        <f t="array" ref="M133">IFERROR(INDEX(Forecast_Capex_Input!J$12:J$286,$Z133),NA)</f>
        <v>N/A</v>
      </c>
      <c r="N133" s="150" t="str" cm="1">
        <f t="array" ref="N133">IFERROR(INDEX(Forecast_Capex_Input!K$12:K$286,$Z133),NA)</f>
        <v>DI - Protection systems</v>
      </c>
      <c r="O133" s="150" t="str" cm="1">
        <f t="array" ref="O133">IFERROR(INDEX(Forecast_Capex_Input!L$12:L$286,$Z133),NA)</f>
        <v>DI - Safe and Reliable Network</v>
      </c>
      <c r="P133" s="150" t="str" cm="1">
        <f t="array" ref="P133">IFERROR(INDEX(Forecast_Capex_Input!M$12:M$286,$Z133),NA)</f>
        <v>N/A</v>
      </c>
      <c r="Q133" s="24" t="str" cm="1">
        <f t="array" ref="Q133">IFERROR(INDEX(Forecast_Capex_Input!N$12:N$286,$Z133),NA)</f>
        <v>No</v>
      </c>
      <c r="R133" s="190" cm="1">
        <f t="array" ref="R133">IFERROR(INDEX(Forecast_Capex_Input!O$12:O$286,$Z133),0)</f>
        <v>0</v>
      </c>
      <c r="S133" s="24" t="str" cm="1">
        <f t="array" ref="S133">IFERROR(INDEX(Forecast_Capex_Input!P$12:P$286,$Z133),0)</f>
        <v>Safety security &amp; reliability</v>
      </c>
      <c r="T133" s="150" t="str" cm="1">
        <f t="array" aca="1" ref="T133" ca="1">IFERROR(INDEX(General!$K$91:$K$110,$AC133),NA)</f>
        <v>Secondary Systems (2018-23)</v>
      </c>
      <c r="U133" s="43" cm="1">
        <f t="array" aca="1" ref="U133" ca="1">IFERROR(
IF($F133=General!$E$25,INDEX(Forecast_Capex_Input!S$12:S$286,$Z133),
INDEX(Forecast_Capex_Input!T$12:T$286,$Z133)),0)</f>
        <v>0.80571972721944551</v>
      </c>
      <c r="V133" s="82" t="b">
        <f>IFERROR(INDEX(Overheads!$T$19:$T$26,MATCH($I133,Overheads!$E$19:$E$26,0)),FALSE)</f>
        <v>1</v>
      </c>
      <c r="W133" s="209" t="str" cm="1">
        <f t="array" ref="W133">IFERROR(
INDEX(Forecast_Capex_Input!CN$12:CN$286,$Z133),0)</f>
        <v>FY22</v>
      </c>
      <c r="X133" s="209">
        <f>IFERROR(
MATCH($W133,General!$L$39:$S$39,0),1)</f>
        <v>2</v>
      </c>
      <c r="Z133" s="28">
        <f>IFERROR(
IF(MATCH($C133,Forecast_Capex_Input!$CI$12:$CI$286,1)+1&gt;MAX(Forecast_Capex_Input!$C$12:$C$286),NA,
MATCH($C133,Forecast_Capex_Input!$CI$12:$CI$286,1)+1),1)</f>
        <v>57</v>
      </c>
      <c r="AA133" s="28" cm="1">
        <f t="array" aca="1" ref="AA133" ca="1">IFERROR(
IF(Z132&lt;&gt;Z133,1,
IF(COUNTIF(OFFSET(AA132,0,0,-INDEX(Forecast_Capex_Input!$CG$12:$CG$286,$Z133)),AA132)=INDEX(Forecast_Capex_Input!$CG$12:$CG$286,$Z133),AA132+1,AA132)),NA)</f>
        <v>2</v>
      </c>
      <c r="AB133" s="28" cm="1">
        <f t="array" ref="AB133">IFERROR($C133-IF($Z133=1,1,INDEX(Forecast_Capex_Input!$CI$12:$CI$286,$Z133-1))+1,NA)</f>
        <v>3</v>
      </c>
      <c r="AC133" s="28" cm="1">
        <f t="array" aca="1" ref="AC133" ca="1">IFERROR(IF(AA133=1,
INDEX(Forecast_Capex_Input!$AI$10:$BB$10,SMALL(IF(INDEX(Forecast_Capex_Input!$AI$12:$BB$286,$Z133,0)&gt;0,COLUMN(Forecast_Capex_Input!$AI$10:$BB$10)-COLUMN(Forecast_Capex_Input!$AI$12)+1),ROWS(OFFSET(AC132,0,0,-$AB133)))),
OFFSET(AC132,-INDEX(Forecast_Capex_Input!$CG$12:$CG$286,$Z133)+1,0)),NA)</f>
        <v>4</v>
      </c>
      <c r="AD133" s="28">
        <f t="shared" ca="1" si="14"/>
        <v>2</v>
      </c>
      <c r="AE133" s="82" t="b">
        <f t="shared" si="18"/>
        <v>0</v>
      </c>
      <c r="AF133" s="78" t="b">
        <v>0</v>
      </c>
      <c r="AG133" s="82" t="b">
        <f t="shared" si="15"/>
        <v>1</v>
      </c>
      <c r="AI133" s="55">
        <v>1.3454600373401631</v>
      </c>
      <c r="AJ133" s="55">
        <v>4.9521880841749271</v>
      </c>
      <c r="AK133" s="55">
        <v>1.557719374111352</v>
      </c>
      <c r="AL133" s="55">
        <v>0</v>
      </c>
      <c r="AM133" s="55">
        <v>0</v>
      </c>
      <c r="AN133" s="135">
        <v>7.8553674956264423</v>
      </c>
      <c r="AP133" s="55">
        <v>1.3454600373401631</v>
      </c>
      <c r="AQ133" s="55">
        <v>4.9521880841749271</v>
      </c>
      <c r="AR133" s="55">
        <v>1.557719374111352</v>
      </c>
      <c r="AS133" s="55">
        <v>0</v>
      </c>
      <c r="AT133" s="55">
        <v>0</v>
      </c>
      <c r="AU133" s="135">
        <v>7.8553674956264423</v>
      </c>
      <c r="AW133" s="55">
        <v>0.16219710299470522</v>
      </c>
      <c r="AX133" s="55">
        <v>0.55951294393471085</v>
      </c>
      <c r="AY133" s="55">
        <v>0.21607582553292887</v>
      </c>
      <c r="AZ133" s="55">
        <v>0</v>
      </c>
      <c r="BA133" s="55">
        <v>0</v>
      </c>
      <c r="BB133" s="135">
        <v>0.9377858724623449</v>
      </c>
      <c r="BD133" s="55">
        <v>3.1581542606264806E-2</v>
      </c>
      <c r="BE133" s="55">
        <v>0.10967410807421339</v>
      </c>
      <c r="BF133" s="55">
        <v>4.1428946274072537E-2</v>
      </c>
      <c r="BG133" s="55">
        <v>0</v>
      </c>
      <c r="BH133" s="55">
        <v>0</v>
      </c>
      <c r="BI133" s="135">
        <v>0.18268459695455072</v>
      </c>
      <c r="BK133" s="55">
        <v>1.5392386829411331</v>
      </c>
      <c r="BL133" s="55">
        <v>5.6213751361838513</v>
      </c>
      <c r="BM133" s="55">
        <v>1.8152241459183533</v>
      </c>
      <c r="BN133" s="55">
        <v>0</v>
      </c>
      <c r="BO133" s="55">
        <v>0</v>
      </c>
      <c r="BP133" s="135">
        <v>8.975837965043338</v>
      </c>
      <c r="BR133" s="147">
        <v>0</v>
      </c>
      <c r="BS133" s="147">
        <v>0</v>
      </c>
      <c r="BT133" s="147">
        <v>1</v>
      </c>
      <c r="BU133" s="147">
        <v>0</v>
      </c>
      <c r="BV133" s="147">
        <v>0</v>
      </c>
      <c r="BX133" s="55">
        <v>0</v>
      </c>
      <c r="BY133" s="55">
        <v>0</v>
      </c>
      <c r="BZ133" s="55">
        <v>7.8553674956264423</v>
      </c>
      <c r="CA133" s="55">
        <v>0</v>
      </c>
      <c r="CB133" s="55">
        <v>0</v>
      </c>
      <c r="CC133" s="135">
        <v>7.8553674956264423</v>
      </c>
      <c r="CE133" s="55">
        <v>0</v>
      </c>
      <c r="CF133" s="55">
        <v>0</v>
      </c>
      <c r="CG133" s="55">
        <v>7.8553674956264423</v>
      </c>
      <c r="CH133" s="55">
        <v>0</v>
      </c>
      <c r="CI133" s="55">
        <v>0</v>
      </c>
      <c r="CJ133" s="135">
        <v>7.8553674956264423</v>
      </c>
      <c r="CL133" s="55">
        <v>0</v>
      </c>
      <c r="CM133" s="55">
        <v>0</v>
      </c>
      <c r="CN133" s="55">
        <v>0.9377858724623449</v>
      </c>
      <c r="CO133" s="55">
        <v>0</v>
      </c>
      <c r="CP133" s="55">
        <v>0</v>
      </c>
      <c r="CQ133" s="135">
        <v>0.9377858724623449</v>
      </c>
      <c r="CS133" s="67">
        <v>0</v>
      </c>
      <c r="CT133" s="67">
        <v>0</v>
      </c>
      <c r="CU133" s="67">
        <v>0.18268459695455072</v>
      </c>
      <c r="CV133" s="67">
        <v>0</v>
      </c>
      <c r="CW133" s="67">
        <v>0</v>
      </c>
      <c r="CX133" s="135">
        <v>0.18268459695455072</v>
      </c>
      <c r="CZ133" s="55">
        <v>0</v>
      </c>
      <c r="DA133" s="55">
        <v>0</v>
      </c>
      <c r="DB133" s="55">
        <v>8.975837965043338</v>
      </c>
      <c r="DC133" s="55">
        <v>0</v>
      </c>
      <c r="DD133" s="55">
        <v>0</v>
      </c>
      <c r="DE133" s="135">
        <v>8.975837965043338</v>
      </c>
      <c r="DG133" s="43" t="b" cm="1">
        <f t="array" aca="1" ref="DG133" ca="1">OR($G133=Forecast_Capex_Input!$BF$8:$BF$10)</f>
        <v>0</v>
      </c>
      <c r="DH133" s="43" cm="1">
        <f t="array" aca="1" ref="DH133" ca="1">IFERROR(INDEX(Forecast_Capex_Input!BG$12:BG$286,$Z133)
*(INDEX(Forecast_Capex_Input!$H$12:$H$286,$Z133)=Repex),0)
*$DG133</f>
        <v>0</v>
      </c>
      <c r="DI133" s="43" cm="1">
        <f t="array" aca="1" ref="DI133" ca="1">IFERROR(INDEX(Forecast_Capex_Input!BH$12:BH$286,$Z133)
*(INDEX(Forecast_Capex_Input!$H$12:$H$286,$Z133)=Repex),0)
*$DG133</f>
        <v>0</v>
      </c>
      <c r="DJ133" s="43" cm="1">
        <f t="array" aca="1" ref="DJ133" ca="1">IFERROR(INDEX(Forecast_Capex_Input!BI$12:BI$286,$Z133)
*(INDEX(Forecast_Capex_Input!$H$12:$H$286,$Z133)=Repex),0)
*$DG133</f>
        <v>0</v>
      </c>
      <c r="DK133" s="43" cm="1">
        <f t="array" aca="1" ref="DK133" ca="1">IFERROR(INDEX(Forecast_Capex_Input!BJ$12:BJ$286,$Z133)
*(INDEX(Forecast_Capex_Input!$H$12:$H$286,$Z133)=Repex),0)
*$DG133</f>
        <v>0</v>
      </c>
      <c r="DL133" s="43" cm="1">
        <f t="array" aca="1" ref="DL133" ca="1">IFERROR(INDEX(Forecast_Capex_Input!BK$12:BK$286,$Z133)
*(INDEX(Forecast_Capex_Input!$H$12:$H$286,$Z133)=Repex),0)
*$DG133</f>
        <v>0</v>
      </c>
      <c r="DM133" s="43" cm="1">
        <f t="array" aca="1" ref="DM133" ca="1">IFERROR(INDEX(Forecast_Capex_Input!BL$12:BL$286,$Z133)
*(INDEX(Forecast_Capex_Input!$H$12:$H$286,$Z133)=Repex),0)
*$DG133</f>
        <v>0</v>
      </c>
      <c r="DO133" s="43" t="b" cm="1">
        <f t="array" aca="1" ref="DO133" ca="1">OR($G133=Forecast_Capex_Input!$BN$8:$BN$9)</f>
        <v>0</v>
      </c>
      <c r="DP133" s="43" cm="1">
        <f t="array" aca="1" ref="DP133" ca="1">IFERROR(INDEX(Forecast_Capex_Input!BO$12:BO$286,$Z133)
*(INDEX(Forecast_Capex_Input!$H$12:$H$286,$Z133)=Repex),0)
*$DO133</f>
        <v>0</v>
      </c>
      <c r="DQ133" s="43" cm="1">
        <f t="array" aca="1" ref="DQ133" ca="1">IFERROR(INDEX(Forecast_Capex_Input!BP$12:BP$286,$Z133)
*(INDEX(Forecast_Capex_Input!$H$12:$H$286,$Z133)=Repex),0)
*$DO133</f>
        <v>0</v>
      </c>
      <c r="DR133" s="43" cm="1">
        <f t="array" aca="1" ref="DR133" ca="1">IFERROR(INDEX(Forecast_Capex_Input!BQ$12:BQ$286,$Z133)
*(INDEX(Forecast_Capex_Input!$H$12:$H$286,$Z133)=Repex),0)
*$DO133</f>
        <v>0</v>
      </c>
      <c r="DS133" s="43" cm="1">
        <f t="array" aca="1" ref="DS133" ca="1">IFERROR(INDEX(Forecast_Capex_Input!BR$12:BR$286,$Z133)
*(INDEX(Forecast_Capex_Input!$H$12:$H$286,$Z133)=Repex),0)
*$DO133</f>
        <v>0</v>
      </c>
      <c r="DT133" s="43" cm="1">
        <f t="array" aca="1" ref="DT133" ca="1">IFERROR(INDEX(Forecast_Capex_Input!BS$12:BS$286,$Z133)
*(INDEX(Forecast_Capex_Input!$H$12:$H$286,$Z133)=Repex),0)
*$DO133</f>
        <v>0</v>
      </c>
      <c r="DV133" s="43" t="b" cm="1">
        <f t="array" aca="1" ref="DV133" ca="1">OR($G133=Forecast_Capex_Input!$BU$8:$BU$10)</f>
        <v>1</v>
      </c>
      <c r="DW133" s="43" cm="1">
        <f t="array" aca="1" ref="DW133" ca="1">IFERROR(INDEX(Forecast_Capex_Input!BV$12:BV$286,$Z133)
*(INDEX(Forecast_Capex_Input!$H$12:$H$286,$Z133)=Repex),0)
*$DV133</f>
        <v>0.67400986450183453</v>
      </c>
      <c r="DX133" s="43" cm="1">
        <f t="array" aca="1" ref="DX133" ca="1">IFERROR(INDEX(Forecast_Capex_Input!BW$12:BW$286,$Z133)
*(INDEX(Forecast_Capex_Input!$H$12:$H$286,$Z133)=Repex),0)
*$DV133</f>
        <v>0.16081982350250285</v>
      </c>
      <c r="DY133" s="43" cm="1">
        <f t="array" aca="1" ref="DY133" ca="1">IFERROR(INDEX(Forecast_Capex_Input!BX$12:BX$286,$Z133)
*(INDEX(Forecast_Capex_Input!$H$12:$H$286,$Z133)=Repex),0)
*$DV133</f>
        <v>4.1741214567297694E-2</v>
      </c>
      <c r="DZ133" s="43" cm="1">
        <f t="array" aca="1" ref="DZ133" ca="1">IFERROR(INDEX(Forecast_Capex_Input!BY$12:BY$286,$Z133)
*(INDEX(Forecast_Capex_Input!$H$12:$H$286,$Z133)=Repex),0)
*$DV133</f>
        <v>0</v>
      </c>
      <c r="EA133" s="43" cm="1">
        <f t="array" aca="1" ref="EA133" ca="1">IFERROR(INDEX(Forecast_Capex_Input!BZ$12:BZ$286,$Z133)
*(INDEX(Forecast_Capex_Input!$H$12:$H$286,$Z133)=Repex),0)
*$DV133</f>
        <v>0</v>
      </c>
      <c r="EB133" s="43" cm="1">
        <f t="array" aca="1" ref="EB133" ca="1">IFERROR(INDEX(Forecast_Capex_Input!CA$12:CA$286,$Z133)
*(INDEX(Forecast_Capex_Input!$H$12:$H$286,$Z133)=Repex),0)
*$DV133</f>
        <v>0</v>
      </c>
      <c r="EC133" s="43" cm="1">
        <f t="array" aca="1" ref="EC133" ca="1">IFERROR(INDEX(Forecast_Capex_Input!CB$12:CB$286,$Z133)
*(INDEX(Forecast_Capex_Input!$H$12:$H$286,$Z133)=Repex),0)
*$DV133</f>
        <v>0.12342909742836504</v>
      </c>
      <c r="ED133" s="43" cm="1">
        <f t="array" aca="1" ref="ED133" ca="1">IFERROR(INDEX(Forecast_Capex_Input!CC$12:CC$286,$Z133)
*(INDEX(Forecast_Capex_Input!$H$12:$H$286,$Z133)=Repex),0)
*$DV133</f>
        <v>0</v>
      </c>
      <c r="EF133" s="86" t="str">
        <f t="shared" si="16"/>
        <v>N/A</v>
      </c>
      <c r="EG133" s="28" t="str">
        <f>IFERROR(RANK(EF133,EF$11:EF$1010,0)+COUNTIF(EF$11:EF133,EF133)-1,NA)</f>
        <v>N/A</v>
      </c>
    </row>
    <row r="134" spans="3:137" x14ac:dyDescent="0.2">
      <c r="C134" s="28">
        <f t="shared" si="17"/>
        <v>124</v>
      </c>
      <c r="D134" s="9" t="str" cm="1">
        <f t="array" ref="D134">IFERROR(INDEX(Forecast_Capex_Input!$D$12:$D$286,$Z134),NA)</f>
        <v>Narrabri Secondary Systems Renewal</v>
      </c>
      <c r="E134" s="24" t="b" cm="1">
        <f t="array" ref="E134">IF($Z134=NA,NA,INDEX(Forecast_Capex_Input!$E$12:$E$286,$Z134))</f>
        <v>1</v>
      </c>
      <c r="F134" s="9" t="str" cm="1">
        <f t="array" aca="1" ref="F134" ca="1">IFERROR(INDEX(General!$E$25:$E$26,$AA134),NA)</f>
        <v>Non-Labour</v>
      </c>
      <c r="G134" s="9" t="str" cm="1">
        <f t="array" aca="1" ref="G134" ca="1">IFERROR(INDEX(Forecast_Capex_Input!$AI$11:$BB$11,$AC134),NA)</f>
        <v>Business IT</v>
      </c>
      <c r="H134" s="50" cm="1">
        <f t="array" aca="1" ref="H134" ca="1">IFERROR(INDEX(Forecast_Capex_Input!$AI$12:$BB$286,$Z134,$AC134),NA)</f>
        <v>0.12342909742836504</v>
      </c>
      <c r="I134" s="150" t="str" cm="1">
        <f t="array" ref="I134">IFERROR(INDEX(Forecast_Capex_Input!$F$12:$F$286,$Z134),NA)</f>
        <v>Replacement Expenditure</v>
      </c>
      <c r="J134" s="150" t="str" cm="1">
        <f t="array" ref="J134">IFERROR(INDEX(Forecast_Capex_Input!G$12:G$286,$Z134),NA)</f>
        <v>Digital Infrastructure</v>
      </c>
      <c r="K134" s="150" t="str" cm="1">
        <f t="array" ref="K134">IFERROR(INDEX(Forecast_Capex_Input!H$12:H$286,$Z134),NA)</f>
        <v>Repex</v>
      </c>
      <c r="L134" s="150" t="str" cm="1">
        <f t="array" ref="L134">IFERROR(INDEX(Forecast_Capex_Input!I$12:I$286,$Z134),NA)</f>
        <v>N/A</v>
      </c>
      <c r="M134" s="150" t="str" cm="1">
        <f t="array" ref="M134">IFERROR(INDEX(Forecast_Capex_Input!J$12:J$286,$Z134),NA)</f>
        <v>N/A</v>
      </c>
      <c r="N134" s="150" t="str" cm="1">
        <f t="array" ref="N134">IFERROR(INDEX(Forecast_Capex_Input!K$12:K$286,$Z134),NA)</f>
        <v>DI - Protection systems</v>
      </c>
      <c r="O134" s="150" t="str" cm="1">
        <f t="array" ref="O134">IFERROR(INDEX(Forecast_Capex_Input!L$12:L$286,$Z134),NA)</f>
        <v>DI - Safe and Reliable Network</v>
      </c>
      <c r="P134" s="150" t="str" cm="1">
        <f t="array" ref="P134">IFERROR(INDEX(Forecast_Capex_Input!M$12:M$286,$Z134),NA)</f>
        <v>N/A</v>
      </c>
      <c r="Q134" s="24" t="str" cm="1">
        <f t="array" ref="Q134">IFERROR(INDEX(Forecast_Capex_Input!N$12:N$286,$Z134),NA)</f>
        <v>No</v>
      </c>
      <c r="R134" s="190" cm="1">
        <f t="array" ref="R134">IFERROR(INDEX(Forecast_Capex_Input!O$12:O$286,$Z134),0)</f>
        <v>0</v>
      </c>
      <c r="S134" s="24" t="str" cm="1">
        <f t="array" ref="S134">IFERROR(INDEX(Forecast_Capex_Input!P$12:P$286,$Z134),0)</f>
        <v>Safety security &amp; reliability</v>
      </c>
      <c r="T134" s="150" t="str" cm="1">
        <f t="array" aca="1" ref="T134" ca="1">IFERROR(INDEX(General!$K$91:$K$110,$AC134),NA)</f>
        <v>Business IT (2018 onwards)</v>
      </c>
      <c r="U134" s="43" cm="1">
        <f t="array" aca="1" ref="U134" ca="1">IFERROR(
IF($F134=General!$E$25,INDEX(Forecast_Capex_Input!S$12:S$286,$Z134),
INDEX(Forecast_Capex_Input!T$12:T$286,$Z134)),0)</f>
        <v>0.80571972721944551</v>
      </c>
      <c r="V134" s="82" t="b">
        <f>IFERROR(INDEX(Overheads!$T$19:$T$26,MATCH($I134,Overheads!$E$19:$E$26,0)),FALSE)</f>
        <v>1</v>
      </c>
      <c r="W134" s="209" t="str" cm="1">
        <f t="array" ref="W134">IFERROR(
INDEX(Forecast_Capex_Input!CN$12:CN$286,$Z134),0)</f>
        <v>FY22</v>
      </c>
      <c r="X134" s="209">
        <f>IFERROR(
MATCH($W134,General!$L$39:$S$39,0),1)</f>
        <v>2</v>
      </c>
      <c r="Z134" s="28">
        <f>IFERROR(
IF(MATCH($C134,Forecast_Capex_Input!$CI$12:$CI$286,1)+1&gt;MAX(Forecast_Capex_Input!$C$12:$C$286),NA,
MATCH($C134,Forecast_Capex_Input!$CI$12:$CI$286,1)+1),1)</f>
        <v>57</v>
      </c>
      <c r="AA134" s="28" cm="1">
        <f t="array" aca="1" ref="AA134" ca="1">IFERROR(
IF(Z133&lt;&gt;Z134,1,
IF(COUNTIF(OFFSET(AA133,0,0,-INDEX(Forecast_Capex_Input!$CG$12:$CG$286,$Z134)),AA133)=INDEX(Forecast_Capex_Input!$CG$12:$CG$286,$Z134),AA133+1,AA133)),NA)</f>
        <v>2</v>
      </c>
      <c r="AB134" s="28" cm="1">
        <f t="array" ref="AB134">IFERROR($C134-IF($Z134=1,1,INDEX(Forecast_Capex_Input!$CI$12:$CI$286,$Z134-1))+1,NA)</f>
        <v>4</v>
      </c>
      <c r="AC134" s="28" cm="1">
        <f t="array" aca="1" ref="AC134" ca="1">IFERROR(IF(AA134=1,
INDEX(Forecast_Capex_Input!$AI$10:$BB$10,SMALL(IF(INDEX(Forecast_Capex_Input!$AI$12:$BB$286,$Z134,0)&gt;0,COLUMN(Forecast_Capex_Input!$AI$10:$BB$10)-COLUMN(Forecast_Capex_Input!$AI$12)+1),ROWS(OFFSET(AC133,0,0,-$AB134)))),
OFFSET(AC133,-INDEX(Forecast_Capex_Input!$CG$12:$CG$286,$Z134)+1,0)),NA)</f>
        <v>6</v>
      </c>
      <c r="AD134" s="28">
        <f t="shared" ca="1" si="14"/>
        <v>2</v>
      </c>
      <c r="AE134" s="82" t="b">
        <f t="shared" si="18"/>
        <v>0</v>
      </c>
      <c r="AF134" s="78" t="b">
        <v>0</v>
      </c>
      <c r="AG134" s="82" t="b">
        <f t="shared" si="15"/>
        <v>1</v>
      </c>
      <c r="AI134" s="55">
        <v>0.18945292109015582</v>
      </c>
      <c r="AJ134" s="55">
        <v>0.69731279435808491</v>
      </c>
      <c r="AK134" s="55">
        <v>0.21934095214565871</v>
      </c>
      <c r="AL134" s="55">
        <v>0</v>
      </c>
      <c r="AM134" s="55">
        <v>0</v>
      </c>
      <c r="AN134" s="135">
        <v>1.1061066675938993</v>
      </c>
      <c r="AP134" s="55">
        <v>0.18945292109015582</v>
      </c>
      <c r="AQ134" s="55">
        <v>0.69731279435808491</v>
      </c>
      <c r="AR134" s="55">
        <v>0.21934095214565871</v>
      </c>
      <c r="AS134" s="55">
        <v>0</v>
      </c>
      <c r="AT134" s="55">
        <v>0</v>
      </c>
      <c r="AU134" s="135">
        <v>1.1061066675938993</v>
      </c>
      <c r="AW134" s="55">
        <v>2.2838816539995713E-2</v>
      </c>
      <c r="AX134" s="55">
        <v>7.8784474212803393E-2</v>
      </c>
      <c r="AY134" s="55">
        <v>3.0425427131308136E-2</v>
      </c>
      <c r="AZ134" s="55">
        <v>0</v>
      </c>
      <c r="BA134" s="55">
        <v>0</v>
      </c>
      <c r="BB134" s="135">
        <v>0.13204871788410724</v>
      </c>
      <c r="BD134" s="55">
        <v>4.4469663410578028E-3</v>
      </c>
      <c r="BE134" s="55">
        <v>1.5443104637796091E-2</v>
      </c>
      <c r="BF134" s="55">
        <v>5.8335696873067413E-3</v>
      </c>
      <c r="BG134" s="55">
        <v>0</v>
      </c>
      <c r="BH134" s="55">
        <v>0</v>
      </c>
      <c r="BI134" s="135">
        <v>2.5723640666160633E-2</v>
      </c>
      <c r="BK134" s="55">
        <v>0.21673870397120931</v>
      </c>
      <c r="BL134" s="55">
        <v>0.79154037320868442</v>
      </c>
      <c r="BM134" s="55">
        <v>0.25559994896427357</v>
      </c>
      <c r="BN134" s="55">
        <v>0</v>
      </c>
      <c r="BO134" s="55">
        <v>0</v>
      </c>
      <c r="BP134" s="135">
        <v>1.2638790261441673</v>
      </c>
      <c r="BR134" s="147">
        <v>0</v>
      </c>
      <c r="BS134" s="147">
        <v>0</v>
      </c>
      <c r="BT134" s="147">
        <v>1</v>
      </c>
      <c r="BU134" s="147">
        <v>0</v>
      </c>
      <c r="BV134" s="147">
        <v>0</v>
      </c>
      <c r="BX134" s="55">
        <v>0</v>
      </c>
      <c r="BY134" s="55">
        <v>0</v>
      </c>
      <c r="BZ134" s="55">
        <v>1.1061066675938993</v>
      </c>
      <c r="CA134" s="55">
        <v>0</v>
      </c>
      <c r="CB134" s="55">
        <v>0</v>
      </c>
      <c r="CC134" s="135">
        <v>1.1061066675938993</v>
      </c>
      <c r="CE134" s="55">
        <v>0</v>
      </c>
      <c r="CF134" s="55">
        <v>0</v>
      </c>
      <c r="CG134" s="55">
        <v>1.1061066675938993</v>
      </c>
      <c r="CH134" s="55">
        <v>0</v>
      </c>
      <c r="CI134" s="55">
        <v>0</v>
      </c>
      <c r="CJ134" s="135">
        <v>1.1061066675938993</v>
      </c>
      <c r="CL134" s="55">
        <v>0</v>
      </c>
      <c r="CM134" s="55">
        <v>0</v>
      </c>
      <c r="CN134" s="55">
        <v>0.13204871788410724</v>
      </c>
      <c r="CO134" s="55">
        <v>0</v>
      </c>
      <c r="CP134" s="55">
        <v>0</v>
      </c>
      <c r="CQ134" s="135">
        <v>0.13204871788410724</v>
      </c>
      <c r="CS134" s="67">
        <v>0</v>
      </c>
      <c r="CT134" s="67">
        <v>0</v>
      </c>
      <c r="CU134" s="67">
        <v>2.5723640666160633E-2</v>
      </c>
      <c r="CV134" s="67">
        <v>0</v>
      </c>
      <c r="CW134" s="67">
        <v>0</v>
      </c>
      <c r="CX134" s="135">
        <v>2.5723640666160633E-2</v>
      </c>
      <c r="CZ134" s="55">
        <v>0</v>
      </c>
      <c r="DA134" s="55">
        <v>0</v>
      </c>
      <c r="DB134" s="55">
        <v>1.2638790261441673</v>
      </c>
      <c r="DC134" s="55">
        <v>0</v>
      </c>
      <c r="DD134" s="55">
        <v>0</v>
      </c>
      <c r="DE134" s="135">
        <v>1.2638790261441673</v>
      </c>
      <c r="DG134" s="43" t="b" cm="1">
        <f t="array" aca="1" ref="DG134" ca="1">OR($G134=Forecast_Capex_Input!$BF$8:$BF$10)</f>
        <v>0</v>
      </c>
      <c r="DH134" s="43" cm="1">
        <f t="array" aca="1" ref="DH134" ca="1">IFERROR(INDEX(Forecast_Capex_Input!BG$12:BG$286,$Z134)
*(INDEX(Forecast_Capex_Input!$H$12:$H$286,$Z134)=Repex),0)
*$DG134</f>
        <v>0</v>
      </c>
      <c r="DI134" s="43" cm="1">
        <f t="array" aca="1" ref="DI134" ca="1">IFERROR(INDEX(Forecast_Capex_Input!BH$12:BH$286,$Z134)
*(INDEX(Forecast_Capex_Input!$H$12:$H$286,$Z134)=Repex),0)
*$DG134</f>
        <v>0</v>
      </c>
      <c r="DJ134" s="43" cm="1">
        <f t="array" aca="1" ref="DJ134" ca="1">IFERROR(INDEX(Forecast_Capex_Input!BI$12:BI$286,$Z134)
*(INDEX(Forecast_Capex_Input!$H$12:$H$286,$Z134)=Repex),0)
*$DG134</f>
        <v>0</v>
      </c>
      <c r="DK134" s="43" cm="1">
        <f t="array" aca="1" ref="DK134" ca="1">IFERROR(INDEX(Forecast_Capex_Input!BJ$12:BJ$286,$Z134)
*(INDEX(Forecast_Capex_Input!$H$12:$H$286,$Z134)=Repex),0)
*$DG134</f>
        <v>0</v>
      </c>
      <c r="DL134" s="43" cm="1">
        <f t="array" aca="1" ref="DL134" ca="1">IFERROR(INDEX(Forecast_Capex_Input!BK$12:BK$286,$Z134)
*(INDEX(Forecast_Capex_Input!$H$12:$H$286,$Z134)=Repex),0)
*$DG134</f>
        <v>0</v>
      </c>
      <c r="DM134" s="43" cm="1">
        <f t="array" aca="1" ref="DM134" ca="1">IFERROR(INDEX(Forecast_Capex_Input!BL$12:BL$286,$Z134)
*(INDEX(Forecast_Capex_Input!$H$12:$H$286,$Z134)=Repex),0)
*$DG134</f>
        <v>0</v>
      </c>
      <c r="DO134" s="43" t="b" cm="1">
        <f t="array" aca="1" ref="DO134" ca="1">OR($G134=Forecast_Capex_Input!$BN$8:$BN$9)</f>
        <v>0</v>
      </c>
      <c r="DP134" s="43" cm="1">
        <f t="array" aca="1" ref="DP134" ca="1">IFERROR(INDEX(Forecast_Capex_Input!BO$12:BO$286,$Z134)
*(INDEX(Forecast_Capex_Input!$H$12:$H$286,$Z134)=Repex),0)
*$DO134</f>
        <v>0</v>
      </c>
      <c r="DQ134" s="43" cm="1">
        <f t="array" aca="1" ref="DQ134" ca="1">IFERROR(INDEX(Forecast_Capex_Input!BP$12:BP$286,$Z134)
*(INDEX(Forecast_Capex_Input!$H$12:$H$286,$Z134)=Repex),0)
*$DO134</f>
        <v>0</v>
      </c>
      <c r="DR134" s="43" cm="1">
        <f t="array" aca="1" ref="DR134" ca="1">IFERROR(INDEX(Forecast_Capex_Input!BQ$12:BQ$286,$Z134)
*(INDEX(Forecast_Capex_Input!$H$12:$H$286,$Z134)=Repex),0)
*$DO134</f>
        <v>0</v>
      </c>
      <c r="DS134" s="43" cm="1">
        <f t="array" aca="1" ref="DS134" ca="1">IFERROR(INDEX(Forecast_Capex_Input!BR$12:BR$286,$Z134)
*(INDEX(Forecast_Capex_Input!$H$12:$H$286,$Z134)=Repex),0)
*$DO134</f>
        <v>0</v>
      </c>
      <c r="DT134" s="43" cm="1">
        <f t="array" aca="1" ref="DT134" ca="1">IFERROR(INDEX(Forecast_Capex_Input!BS$12:BS$286,$Z134)
*(INDEX(Forecast_Capex_Input!$H$12:$H$286,$Z134)=Repex),0)
*$DO134</f>
        <v>0</v>
      </c>
      <c r="DV134" s="43" t="b" cm="1">
        <f t="array" aca="1" ref="DV134" ca="1">OR($G134=Forecast_Capex_Input!$BU$8:$BU$10)</f>
        <v>1</v>
      </c>
      <c r="DW134" s="43" cm="1">
        <f t="array" aca="1" ref="DW134" ca="1">IFERROR(INDEX(Forecast_Capex_Input!BV$12:BV$286,$Z134)
*(INDEX(Forecast_Capex_Input!$H$12:$H$286,$Z134)=Repex),0)
*$DV134</f>
        <v>0.67400986450183453</v>
      </c>
      <c r="DX134" s="43" cm="1">
        <f t="array" aca="1" ref="DX134" ca="1">IFERROR(INDEX(Forecast_Capex_Input!BW$12:BW$286,$Z134)
*(INDEX(Forecast_Capex_Input!$H$12:$H$286,$Z134)=Repex),0)
*$DV134</f>
        <v>0.16081982350250285</v>
      </c>
      <c r="DY134" s="43" cm="1">
        <f t="array" aca="1" ref="DY134" ca="1">IFERROR(INDEX(Forecast_Capex_Input!BX$12:BX$286,$Z134)
*(INDEX(Forecast_Capex_Input!$H$12:$H$286,$Z134)=Repex),0)
*$DV134</f>
        <v>4.1741214567297694E-2</v>
      </c>
      <c r="DZ134" s="43" cm="1">
        <f t="array" aca="1" ref="DZ134" ca="1">IFERROR(INDEX(Forecast_Capex_Input!BY$12:BY$286,$Z134)
*(INDEX(Forecast_Capex_Input!$H$12:$H$286,$Z134)=Repex),0)
*$DV134</f>
        <v>0</v>
      </c>
      <c r="EA134" s="43" cm="1">
        <f t="array" aca="1" ref="EA134" ca="1">IFERROR(INDEX(Forecast_Capex_Input!BZ$12:BZ$286,$Z134)
*(INDEX(Forecast_Capex_Input!$H$12:$H$286,$Z134)=Repex),0)
*$DV134</f>
        <v>0</v>
      </c>
      <c r="EB134" s="43" cm="1">
        <f t="array" aca="1" ref="EB134" ca="1">IFERROR(INDEX(Forecast_Capex_Input!CA$12:CA$286,$Z134)
*(INDEX(Forecast_Capex_Input!$H$12:$H$286,$Z134)=Repex),0)
*$DV134</f>
        <v>0</v>
      </c>
      <c r="EC134" s="43" cm="1">
        <f t="array" aca="1" ref="EC134" ca="1">IFERROR(INDEX(Forecast_Capex_Input!CB$12:CB$286,$Z134)
*(INDEX(Forecast_Capex_Input!$H$12:$H$286,$Z134)=Repex),0)
*$DV134</f>
        <v>0.12342909742836504</v>
      </c>
      <c r="ED134" s="43" cm="1">
        <f t="array" aca="1" ref="ED134" ca="1">IFERROR(INDEX(Forecast_Capex_Input!CC$12:CC$286,$Z134)
*(INDEX(Forecast_Capex_Input!$H$12:$H$286,$Z134)=Repex),0)
*$DV134</f>
        <v>0</v>
      </c>
      <c r="EF134" s="86" t="str">
        <f t="shared" si="16"/>
        <v>N/A</v>
      </c>
      <c r="EG134" s="28" t="str">
        <f>IFERROR(RANK(EF134,EF$11:EF$1010,0)+COUNTIF(EF$11:EF134,EF134)-1,NA)</f>
        <v>N/A</v>
      </c>
    </row>
    <row r="135" spans="3:137" x14ac:dyDescent="0.2">
      <c r="C135" s="28">
        <f t="shared" si="17"/>
        <v>125</v>
      </c>
      <c r="D135" s="9" t="str" cm="1">
        <f t="array" ref="D135">IFERROR(INDEX(Forecast_Capex_Input!$D$12:$D$286,$Z135),NA)</f>
        <v>Newcastle Secondary Systems Renewal</v>
      </c>
      <c r="E135" s="24" t="b" cm="1">
        <f t="array" ref="E135">IF($Z135=NA,NA,INDEX(Forecast_Capex_Input!$E$12:$E$286,$Z135))</f>
        <v>1</v>
      </c>
      <c r="F135" s="9" t="str" cm="1">
        <f t="array" aca="1" ref="F135" ca="1">IFERROR(INDEX(General!$E$25:$E$26,$AA135),NA)</f>
        <v>Labour</v>
      </c>
      <c r="G135" s="9" t="str" cm="1">
        <f t="array" aca="1" ref="G135" ca="1">IFERROR(INDEX(Forecast_Capex_Input!$AI$11:$BB$11,$AC135),NA)</f>
        <v>Secondary Systems</v>
      </c>
      <c r="H135" s="50" cm="1">
        <f t="array" aca="1" ref="H135" ca="1">IFERROR(INDEX(Forecast_Capex_Input!$AI$12:$BB$286,$Z135,$AC135),NA)</f>
        <v>0.92574339488575008</v>
      </c>
      <c r="I135" s="150" t="str" cm="1">
        <f t="array" ref="I135">IFERROR(INDEX(Forecast_Capex_Input!$F$12:$F$286,$Z135),NA)</f>
        <v>Replacement Expenditure</v>
      </c>
      <c r="J135" s="150" t="str" cm="1">
        <f t="array" ref="J135">IFERROR(INDEX(Forecast_Capex_Input!G$12:G$286,$Z135),NA)</f>
        <v>Digital Infrastructure</v>
      </c>
      <c r="K135" s="150" t="str" cm="1">
        <f t="array" ref="K135">IFERROR(INDEX(Forecast_Capex_Input!H$12:H$286,$Z135),NA)</f>
        <v>Repex</v>
      </c>
      <c r="L135" s="150" t="str" cm="1">
        <f t="array" ref="L135">IFERROR(INDEX(Forecast_Capex_Input!I$12:I$286,$Z135),NA)</f>
        <v>N/A</v>
      </c>
      <c r="M135" s="150" t="str" cm="1">
        <f t="array" ref="M135">IFERROR(INDEX(Forecast_Capex_Input!J$12:J$286,$Z135),NA)</f>
        <v>N/A</v>
      </c>
      <c r="N135" s="150" t="str" cm="1">
        <f t="array" ref="N135">IFERROR(INDEX(Forecast_Capex_Input!K$12:K$286,$Z135),NA)</f>
        <v>DI - Protection systems</v>
      </c>
      <c r="O135" s="150" t="str" cm="1">
        <f t="array" ref="O135">IFERROR(INDEX(Forecast_Capex_Input!L$12:L$286,$Z135),NA)</f>
        <v>DI - Safe and Reliable Network</v>
      </c>
      <c r="P135" s="150" t="str" cm="1">
        <f t="array" ref="P135">IFERROR(INDEX(Forecast_Capex_Input!M$12:M$286,$Z135),NA)</f>
        <v>N/A</v>
      </c>
      <c r="Q135" s="24" t="str" cm="1">
        <f t="array" ref="Q135">IFERROR(INDEX(Forecast_Capex_Input!N$12:N$286,$Z135),NA)</f>
        <v>No</v>
      </c>
      <c r="R135" s="190" cm="1">
        <f t="array" ref="R135">IFERROR(INDEX(Forecast_Capex_Input!O$12:O$286,$Z135),0)</f>
        <v>0</v>
      </c>
      <c r="S135" s="24" t="str" cm="1">
        <f t="array" ref="S135">IFERROR(INDEX(Forecast_Capex_Input!P$12:P$286,$Z135),0)</f>
        <v>Safety security &amp; reliability</v>
      </c>
      <c r="T135" s="150" t="str" cm="1">
        <f t="array" aca="1" ref="T135" ca="1">IFERROR(INDEX(General!$K$91:$K$110,$AC135),NA)</f>
        <v>Secondary Systems (2018-23)</v>
      </c>
      <c r="U135" s="43" cm="1">
        <f t="array" aca="1" ref="U135" ca="1">IFERROR(
IF($F135=General!$E$25,INDEX(Forecast_Capex_Input!S$12:S$286,$Z135),
INDEX(Forecast_Capex_Input!T$12:T$286,$Z135)),0)</f>
        <v>0.14590337515988788</v>
      </c>
      <c r="V135" s="82" t="b">
        <f>IFERROR(INDEX(Overheads!$T$19:$T$26,MATCH($I135,Overheads!$E$19:$E$26,0)),FALSE)</f>
        <v>1</v>
      </c>
      <c r="W135" s="209" t="str" cm="1">
        <f t="array" ref="W135">IFERROR(
INDEX(Forecast_Capex_Input!CN$12:CN$286,$Z135),0)</f>
        <v>FY22</v>
      </c>
      <c r="X135" s="209">
        <f>IFERROR(
MATCH($W135,General!$L$39:$S$39,0),1)</f>
        <v>2</v>
      </c>
      <c r="Z135" s="28">
        <f>IFERROR(
IF(MATCH($C135,Forecast_Capex_Input!$CI$12:$CI$286,1)+1&gt;MAX(Forecast_Capex_Input!$C$12:$C$286),NA,
MATCH($C135,Forecast_Capex_Input!$CI$12:$CI$286,1)+1),1)</f>
        <v>58</v>
      </c>
      <c r="AA135" s="28" cm="1">
        <f t="array" aca="1" ref="AA135" ca="1">IFERROR(
IF(Z134&lt;&gt;Z135,1,
IF(COUNTIF(OFFSET(AA134,0,0,-INDEX(Forecast_Capex_Input!$CG$12:$CG$286,$Z135)),AA134)=INDEX(Forecast_Capex_Input!$CG$12:$CG$286,$Z135),AA134+1,AA134)),NA)</f>
        <v>1</v>
      </c>
      <c r="AB135" s="28" cm="1">
        <f t="array" ref="AB135">IFERROR($C135-IF($Z135=1,1,INDEX(Forecast_Capex_Input!$CI$12:$CI$286,$Z135-1))+1,NA)</f>
        <v>1</v>
      </c>
      <c r="AC135" s="28" cm="1">
        <f t="array" aca="1" ref="AC135" ca="1">IFERROR(IF(AA135=1,
INDEX(Forecast_Capex_Input!$AI$10:$BB$10,SMALL(IF(INDEX(Forecast_Capex_Input!$AI$12:$BB$286,$Z135,0)&gt;0,COLUMN(Forecast_Capex_Input!$AI$10:$BB$10)-COLUMN(Forecast_Capex_Input!$AI$12)+1),ROWS(OFFSET(AC134,0,0,-$AB135)))),
OFFSET(AC134,-INDEX(Forecast_Capex_Input!$CG$12:$CG$286,$Z135)+1,0)),NA)</f>
        <v>4</v>
      </c>
      <c r="AD135" s="28">
        <f t="shared" ca="1" si="14"/>
        <v>1</v>
      </c>
      <c r="AE135" s="82" t="b">
        <f t="shared" si="18"/>
        <v>0</v>
      </c>
      <c r="AF135" s="78" t="b">
        <v>0</v>
      </c>
      <c r="AG135" s="82" t="b">
        <f t="shared" si="15"/>
        <v>1</v>
      </c>
      <c r="AI135" s="55">
        <v>0.25762393527681943</v>
      </c>
      <c r="AJ135" s="55">
        <v>0.23420357752438134</v>
      </c>
      <c r="AK135" s="55">
        <v>0.11710178876219067</v>
      </c>
      <c r="AL135" s="55">
        <v>0.25762393527681943</v>
      </c>
      <c r="AM135" s="55">
        <v>0.26933411415303848</v>
      </c>
      <c r="AN135" s="135">
        <v>1.1358873509932494</v>
      </c>
      <c r="AP135" s="55">
        <v>0.24965424711050144</v>
      </c>
      <c r="AQ135" s="55">
        <v>0.22992622410487729</v>
      </c>
      <c r="AR135" s="55">
        <v>0.11629052660778715</v>
      </c>
      <c r="AS135" s="55">
        <v>0.25694705916207367</v>
      </c>
      <c r="AT135" s="55">
        <v>0.26943487902663493</v>
      </c>
      <c r="AU135" s="135">
        <v>1.1222529360118745</v>
      </c>
      <c r="AW135" s="55">
        <v>3.009617120379026E-2</v>
      </c>
      <c r="AX135" s="55">
        <v>2.5977748896050971E-2</v>
      </c>
      <c r="AY135" s="55">
        <v>1.6131000201991725E-2</v>
      </c>
      <c r="AZ135" s="55">
        <v>3.6137643548306661E-2</v>
      </c>
      <c r="BA135" s="55">
        <v>3.3555229508989336E-2</v>
      </c>
      <c r="BB135" s="135">
        <v>0.14189779335912894</v>
      </c>
      <c r="BD135" s="55">
        <v>5.8600523413107428E-3</v>
      </c>
      <c r="BE135" s="55">
        <v>5.0920831606046449E-3</v>
      </c>
      <c r="BF135" s="55">
        <v>3.0928510353580682E-3</v>
      </c>
      <c r="BG135" s="55">
        <v>6.8811806785416107E-3</v>
      </c>
      <c r="BH135" s="55">
        <v>6.4992064027294561E-3</v>
      </c>
      <c r="BI135" s="135">
        <v>2.7425373618544524E-2</v>
      </c>
      <c r="BK135" s="55">
        <v>0.28561047065560247</v>
      </c>
      <c r="BL135" s="55">
        <v>0.26099605616153293</v>
      </c>
      <c r="BM135" s="55">
        <v>0.13551437784513692</v>
      </c>
      <c r="BN135" s="55">
        <v>0.29996588338892194</v>
      </c>
      <c r="BO135" s="55">
        <v>0.30948931493835369</v>
      </c>
      <c r="BP135" s="135">
        <v>1.2915761029895478</v>
      </c>
      <c r="BR135" s="147">
        <v>0.1</v>
      </c>
      <c r="BS135" s="147">
        <v>0.11</v>
      </c>
      <c r="BT135" s="147">
        <v>0.14000000000000001</v>
      </c>
      <c r="BU135" s="147">
        <v>0.32</v>
      </c>
      <c r="BV135" s="147">
        <v>0.33</v>
      </c>
      <c r="BX135" s="55">
        <v>0.11358873509932495</v>
      </c>
      <c r="BY135" s="55">
        <v>0.12494760860925744</v>
      </c>
      <c r="BZ135" s="55">
        <v>0.15902422913905495</v>
      </c>
      <c r="CA135" s="55">
        <v>0.36348395231783981</v>
      </c>
      <c r="CB135" s="55">
        <v>0.37484282582777234</v>
      </c>
      <c r="CC135" s="135">
        <v>1.1358873509932494</v>
      </c>
      <c r="CE135" s="55">
        <v>0.11222529360118745</v>
      </c>
      <c r="CF135" s="55">
        <v>0.1234478229613062</v>
      </c>
      <c r="CG135" s="55">
        <v>0.15711541104166243</v>
      </c>
      <c r="CH135" s="55">
        <v>0.35912093952379986</v>
      </c>
      <c r="CI135" s="55">
        <v>0.37034346888391861</v>
      </c>
      <c r="CJ135" s="135">
        <v>1.1222529360118745</v>
      </c>
      <c r="CL135" s="55">
        <v>1.4189779335912894E-2</v>
      </c>
      <c r="CM135" s="55">
        <v>1.5608757269504184E-2</v>
      </c>
      <c r="CN135" s="55">
        <v>1.9865691070278056E-2</v>
      </c>
      <c r="CO135" s="55">
        <v>4.5407293874921262E-2</v>
      </c>
      <c r="CP135" s="55">
        <v>4.6826271808512551E-2</v>
      </c>
      <c r="CQ135" s="135">
        <v>0.14189779335912894</v>
      </c>
      <c r="CS135" s="67">
        <v>2.7425373618544524E-3</v>
      </c>
      <c r="CT135" s="67">
        <v>3.0167910980398978E-3</v>
      </c>
      <c r="CU135" s="67">
        <v>3.8395523065962336E-3</v>
      </c>
      <c r="CV135" s="67">
        <v>8.776119557934248E-3</v>
      </c>
      <c r="CW135" s="67">
        <v>9.0503732941196926E-3</v>
      </c>
      <c r="CX135" s="135">
        <v>2.7425373618544524E-2</v>
      </c>
      <c r="CZ135" s="55">
        <v>0.12915761029895481</v>
      </c>
      <c r="DA135" s="55">
        <v>0.14207337132885028</v>
      </c>
      <c r="DB135" s="55">
        <v>0.18082065441853673</v>
      </c>
      <c r="DC135" s="55">
        <v>0.41330435295665535</v>
      </c>
      <c r="DD135" s="55">
        <v>0.42622011398655085</v>
      </c>
      <c r="DE135" s="135">
        <v>1.2915761029895481</v>
      </c>
      <c r="DG135" s="43" t="b" cm="1">
        <f t="array" aca="1" ref="DG135" ca="1">OR($G135=Forecast_Capex_Input!$BF$8:$BF$10)</f>
        <v>0</v>
      </c>
      <c r="DH135" s="43" cm="1">
        <f t="array" aca="1" ref="DH135" ca="1">IFERROR(INDEX(Forecast_Capex_Input!BG$12:BG$286,$Z135)
*(INDEX(Forecast_Capex_Input!$H$12:$H$286,$Z135)=Repex),0)
*$DG135</f>
        <v>0</v>
      </c>
      <c r="DI135" s="43" cm="1">
        <f t="array" aca="1" ref="DI135" ca="1">IFERROR(INDEX(Forecast_Capex_Input!BH$12:BH$286,$Z135)
*(INDEX(Forecast_Capex_Input!$H$12:$H$286,$Z135)=Repex),0)
*$DG135</f>
        <v>0</v>
      </c>
      <c r="DJ135" s="43" cm="1">
        <f t="array" aca="1" ref="DJ135" ca="1">IFERROR(INDEX(Forecast_Capex_Input!BI$12:BI$286,$Z135)
*(INDEX(Forecast_Capex_Input!$H$12:$H$286,$Z135)=Repex),0)
*$DG135</f>
        <v>0</v>
      </c>
      <c r="DK135" s="43" cm="1">
        <f t="array" aca="1" ref="DK135" ca="1">IFERROR(INDEX(Forecast_Capex_Input!BJ$12:BJ$286,$Z135)
*(INDEX(Forecast_Capex_Input!$H$12:$H$286,$Z135)=Repex),0)
*$DG135</f>
        <v>0</v>
      </c>
      <c r="DL135" s="43" cm="1">
        <f t="array" aca="1" ref="DL135" ca="1">IFERROR(INDEX(Forecast_Capex_Input!BK$12:BK$286,$Z135)
*(INDEX(Forecast_Capex_Input!$H$12:$H$286,$Z135)=Repex),0)
*$DG135</f>
        <v>0</v>
      </c>
      <c r="DM135" s="43" cm="1">
        <f t="array" aca="1" ref="DM135" ca="1">IFERROR(INDEX(Forecast_Capex_Input!BL$12:BL$286,$Z135)
*(INDEX(Forecast_Capex_Input!$H$12:$H$286,$Z135)=Repex),0)
*$DG135</f>
        <v>0</v>
      </c>
      <c r="DO135" s="43" t="b" cm="1">
        <f t="array" aca="1" ref="DO135" ca="1">OR($G135=Forecast_Capex_Input!$BN$8:$BN$9)</f>
        <v>0</v>
      </c>
      <c r="DP135" s="43" cm="1">
        <f t="array" aca="1" ref="DP135" ca="1">IFERROR(INDEX(Forecast_Capex_Input!BO$12:BO$286,$Z135)
*(INDEX(Forecast_Capex_Input!$H$12:$H$286,$Z135)=Repex),0)
*$DO135</f>
        <v>0</v>
      </c>
      <c r="DQ135" s="43" cm="1">
        <f t="array" aca="1" ref="DQ135" ca="1">IFERROR(INDEX(Forecast_Capex_Input!BP$12:BP$286,$Z135)
*(INDEX(Forecast_Capex_Input!$H$12:$H$286,$Z135)=Repex),0)
*$DO135</f>
        <v>0</v>
      </c>
      <c r="DR135" s="43" cm="1">
        <f t="array" aca="1" ref="DR135" ca="1">IFERROR(INDEX(Forecast_Capex_Input!BQ$12:BQ$286,$Z135)
*(INDEX(Forecast_Capex_Input!$H$12:$H$286,$Z135)=Repex),0)
*$DO135</f>
        <v>0</v>
      </c>
      <c r="DS135" s="43" cm="1">
        <f t="array" aca="1" ref="DS135" ca="1">IFERROR(INDEX(Forecast_Capex_Input!BR$12:BR$286,$Z135)
*(INDEX(Forecast_Capex_Input!$H$12:$H$286,$Z135)=Repex),0)
*$DO135</f>
        <v>0</v>
      </c>
      <c r="DT135" s="43" cm="1">
        <f t="array" aca="1" ref="DT135" ca="1">IFERROR(INDEX(Forecast_Capex_Input!BS$12:BS$286,$Z135)
*(INDEX(Forecast_Capex_Input!$H$12:$H$286,$Z135)=Repex),0)
*$DO135</f>
        <v>0</v>
      </c>
      <c r="DV135" s="43" t="b" cm="1">
        <f t="array" aca="1" ref="DV135" ca="1">OR($G135=Forecast_Capex_Input!$BU$8:$BU$10)</f>
        <v>1</v>
      </c>
      <c r="DW135" s="43" cm="1">
        <f t="array" aca="1" ref="DW135" ca="1">IFERROR(INDEX(Forecast_Capex_Input!BV$12:BV$286,$Z135)
*(INDEX(Forecast_Capex_Input!$H$12:$H$286,$Z135)=Repex),0)
*$DV135</f>
        <v>0.76030012463941032</v>
      </c>
      <c r="DX135" s="43" cm="1">
        <f t="array" aca="1" ref="DX135" ca="1">IFERROR(INDEX(Forecast_Capex_Input!BW$12:BW$286,$Z135)
*(INDEX(Forecast_Capex_Input!$H$12:$H$286,$Z135)=Repex),0)
*$DV135</f>
        <v>2.4187842204913424E-2</v>
      </c>
      <c r="DY135" s="43" cm="1">
        <f t="array" aca="1" ref="DY135" ca="1">IFERROR(INDEX(Forecast_Capex_Input!BX$12:BX$286,$Z135)
*(INDEX(Forecast_Capex_Input!$H$12:$H$286,$Z135)=Repex),0)
*$DV135</f>
        <v>0.14125542804142632</v>
      </c>
      <c r="DZ135" s="43" cm="1">
        <f t="array" aca="1" ref="DZ135" ca="1">IFERROR(INDEX(Forecast_Capex_Input!BY$12:BY$286,$Z135)
*(INDEX(Forecast_Capex_Input!$H$12:$H$286,$Z135)=Repex),0)
*$DV135</f>
        <v>0</v>
      </c>
      <c r="EA135" s="43" cm="1">
        <f t="array" aca="1" ref="EA135" ca="1">IFERROR(INDEX(Forecast_Capex_Input!BZ$12:BZ$286,$Z135)
*(INDEX(Forecast_Capex_Input!$H$12:$H$286,$Z135)=Repex),0)
*$DV135</f>
        <v>0</v>
      </c>
      <c r="EB135" s="43" cm="1">
        <f t="array" aca="1" ref="EB135" ca="1">IFERROR(INDEX(Forecast_Capex_Input!CA$12:CA$286,$Z135)
*(INDEX(Forecast_Capex_Input!$H$12:$H$286,$Z135)=Repex),0)
*$DV135</f>
        <v>0</v>
      </c>
      <c r="EC135" s="43" cm="1">
        <f t="array" aca="1" ref="EC135" ca="1">IFERROR(INDEX(Forecast_Capex_Input!CB$12:CB$286,$Z135)
*(INDEX(Forecast_Capex_Input!$H$12:$H$286,$Z135)=Repex),0)
*$DV135</f>
        <v>7.4256605114249863E-2</v>
      </c>
      <c r="ED135" s="43" cm="1">
        <f t="array" aca="1" ref="ED135" ca="1">IFERROR(INDEX(Forecast_Capex_Input!CC$12:CC$286,$Z135)
*(INDEX(Forecast_Capex_Input!$H$12:$H$286,$Z135)=Repex),0)
*$DV135</f>
        <v>0</v>
      </c>
      <c r="EF135" s="86" t="str">
        <f t="shared" si="16"/>
        <v>N/A</v>
      </c>
      <c r="EG135" s="28" t="str">
        <f>IFERROR(RANK(EF135,EF$11:EF$1010,0)+COUNTIF(EF$11:EF135,EF135)-1,NA)</f>
        <v>N/A</v>
      </c>
    </row>
    <row r="136" spans="3:137" x14ac:dyDescent="0.2">
      <c r="C136" s="28">
        <f t="shared" si="17"/>
        <v>126</v>
      </c>
      <c r="D136" s="9" t="str" cm="1">
        <f t="array" ref="D136">IFERROR(INDEX(Forecast_Capex_Input!$D$12:$D$286,$Z136),NA)</f>
        <v>Newcastle Secondary Systems Renewal</v>
      </c>
      <c r="E136" s="24" t="b" cm="1">
        <f t="array" ref="E136">IF($Z136=NA,NA,INDEX(Forecast_Capex_Input!$E$12:$E$286,$Z136))</f>
        <v>1</v>
      </c>
      <c r="F136" s="9" t="str" cm="1">
        <f t="array" aca="1" ref="F136" ca="1">IFERROR(INDEX(General!$E$25:$E$26,$AA136),NA)</f>
        <v>Labour</v>
      </c>
      <c r="G136" s="9" t="str" cm="1">
        <f t="array" aca="1" ref="G136" ca="1">IFERROR(INDEX(Forecast_Capex_Input!$AI$11:$BB$11,$AC136),NA)</f>
        <v>Business IT</v>
      </c>
      <c r="H136" s="50" cm="1">
        <f t="array" aca="1" ref="H136" ca="1">IFERROR(INDEX(Forecast_Capex_Input!$AI$12:$BB$286,$Z136,$AC136),NA)</f>
        <v>7.4256605114249863E-2</v>
      </c>
      <c r="I136" s="150" t="str" cm="1">
        <f t="array" ref="I136">IFERROR(INDEX(Forecast_Capex_Input!$F$12:$F$286,$Z136),NA)</f>
        <v>Replacement Expenditure</v>
      </c>
      <c r="J136" s="150" t="str" cm="1">
        <f t="array" ref="J136">IFERROR(INDEX(Forecast_Capex_Input!G$12:G$286,$Z136),NA)</f>
        <v>Digital Infrastructure</v>
      </c>
      <c r="K136" s="150" t="str" cm="1">
        <f t="array" ref="K136">IFERROR(INDEX(Forecast_Capex_Input!H$12:H$286,$Z136),NA)</f>
        <v>Repex</v>
      </c>
      <c r="L136" s="150" t="str" cm="1">
        <f t="array" ref="L136">IFERROR(INDEX(Forecast_Capex_Input!I$12:I$286,$Z136),NA)</f>
        <v>N/A</v>
      </c>
      <c r="M136" s="150" t="str" cm="1">
        <f t="array" ref="M136">IFERROR(INDEX(Forecast_Capex_Input!J$12:J$286,$Z136),NA)</f>
        <v>N/A</v>
      </c>
      <c r="N136" s="150" t="str" cm="1">
        <f t="array" ref="N136">IFERROR(INDEX(Forecast_Capex_Input!K$12:K$286,$Z136),NA)</f>
        <v>DI - Protection systems</v>
      </c>
      <c r="O136" s="150" t="str" cm="1">
        <f t="array" ref="O136">IFERROR(INDEX(Forecast_Capex_Input!L$12:L$286,$Z136),NA)</f>
        <v>DI - Safe and Reliable Network</v>
      </c>
      <c r="P136" s="150" t="str" cm="1">
        <f t="array" ref="P136">IFERROR(INDEX(Forecast_Capex_Input!M$12:M$286,$Z136),NA)</f>
        <v>N/A</v>
      </c>
      <c r="Q136" s="24" t="str" cm="1">
        <f t="array" ref="Q136">IFERROR(INDEX(Forecast_Capex_Input!N$12:N$286,$Z136),NA)</f>
        <v>No</v>
      </c>
      <c r="R136" s="190" cm="1">
        <f t="array" ref="R136">IFERROR(INDEX(Forecast_Capex_Input!O$12:O$286,$Z136),0)</f>
        <v>0</v>
      </c>
      <c r="S136" s="24" t="str" cm="1">
        <f t="array" ref="S136">IFERROR(INDEX(Forecast_Capex_Input!P$12:P$286,$Z136),0)</f>
        <v>Safety security &amp; reliability</v>
      </c>
      <c r="T136" s="150" t="str" cm="1">
        <f t="array" aca="1" ref="T136" ca="1">IFERROR(INDEX(General!$K$91:$K$110,$AC136),NA)</f>
        <v>Business IT (2018 onwards)</v>
      </c>
      <c r="U136" s="43" cm="1">
        <f t="array" aca="1" ref="U136" ca="1">IFERROR(
IF($F136=General!$E$25,INDEX(Forecast_Capex_Input!S$12:S$286,$Z136),
INDEX(Forecast_Capex_Input!T$12:T$286,$Z136)),0)</f>
        <v>0.14590337515988788</v>
      </c>
      <c r="V136" s="82" t="b">
        <f>IFERROR(INDEX(Overheads!$T$19:$T$26,MATCH($I136,Overheads!$E$19:$E$26,0)),FALSE)</f>
        <v>1</v>
      </c>
      <c r="W136" s="209" t="str" cm="1">
        <f t="array" ref="W136">IFERROR(
INDEX(Forecast_Capex_Input!CN$12:CN$286,$Z136),0)</f>
        <v>FY22</v>
      </c>
      <c r="X136" s="209">
        <f>IFERROR(
MATCH($W136,General!$L$39:$S$39,0),1)</f>
        <v>2</v>
      </c>
      <c r="Z136" s="28">
        <f>IFERROR(
IF(MATCH($C136,Forecast_Capex_Input!$CI$12:$CI$286,1)+1&gt;MAX(Forecast_Capex_Input!$C$12:$C$286),NA,
MATCH($C136,Forecast_Capex_Input!$CI$12:$CI$286,1)+1),1)</f>
        <v>58</v>
      </c>
      <c r="AA136" s="28" cm="1">
        <f t="array" aca="1" ref="AA136" ca="1">IFERROR(
IF(Z135&lt;&gt;Z136,1,
IF(COUNTIF(OFFSET(AA135,0,0,-INDEX(Forecast_Capex_Input!$CG$12:$CG$286,$Z136)),AA135)=INDEX(Forecast_Capex_Input!$CG$12:$CG$286,$Z136),AA135+1,AA135)),NA)</f>
        <v>1</v>
      </c>
      <c r="AB136" s="28" cm="1">
        <f t="array" ref="AB136">IFERROR($C136-IF($Z136=1,1,INDEX(Forecast_Capex_Input!$CI$12:$CI$286,$Z136-1))+1,NA)</f>
        <v>2</v>
      </c>
      <c r="AC136" s="28" cm="1">
        <f t="array" aca="1" ref="AC136" ca="1">IFERROR(IF(AA136=1,
INDEX(Forecast_Capex_Input!$AI$10:$BB$10,SMALL(IF(INDEX(Forecast_Capex_Input!$AI$12:$BB$286,$Z136,0)&gt;0,COLUMN(Forecast_Capex_Input!$AI$10:$BB$10)-COLUMN(Forecast_Capex_Input!$AI$12)+1),ROWS(OFFSET(AC135,0,0,-$AB136)))),
OFFSET(AC135,-INDEX(Forecast_Capex_Input!$CG$12:$CG$286,$Z136)+1,0)),NA)</f>
        <v>6</v>
      </c>
      <c r="AD136" s="28">
        <f t="shared" ca="1" si="14"/>
        <v>1</v>
      </c>
      <c r="AE136" s="82" t="b">
        <f t="shared" si="18"/>
        <v>0</v>
      </c>
      <c r="AF136" s="78" t="b">
        <v>0</v>
      </c>
      <c r="AG136" s="82" t="b">
        <f t="shared" si="15"/>
        <v>1</v>
      </c>
      <c r="AI136" s="55">
        <v>2.0664774856093672E-2</v>
      </c>
      <c r="AJ136" s="55">
        <v>1.8786158960085161E-2</v>
      </c>
      <c r="AK136" s="55">
        <v>9.3930794800425807E-3</v>
      </c>
      <c r="AL136" s="55">
        <v>2.0664774856093672E-2</v>
      </c>
      <c r="AM136" s="55">
        <v>2.1604082804097931E-2</v>
      </c>
      <c r="AN136" s="135">
        <v>9.1112870956413017E-2</v>
      </c>
      <c r="AP136" s="55">
        <v>2.0025502688104806E-2</v>
      </c>
      <c r="AQ136" s="55">
        <v>1.8443059840436139E-2</v>
      </c>
      <c r="AR136" s="55">
        <v>9.3280057525102194E-3</v>
      </c>
      <c r="AS136" s="55">
        <v>2.0610480628728275E-2</v>
      </c>
      <c r="AT136" s="55">
        <v>2.161216545148097E-2</v>
      </c>
      <c r="AU136" s="135">
        <v>9.0019214361260411E-2</v>
      </c>
      <c r="AW136" s="55">
        <v>2.4141025611168656E-3</v>
      </c>
      <c r="AX136" s="55">
        <v>2.0837517741828077E-3</v>
      </c>
      <c r="AY136" s="55">
        <v>1.2939150510979493E-3</v>
      </c>
      <c r="AZ136" s="55">
        <v>2.8987068571602439E-3</v>
      </c>
      <c r="BA136" s="55">
        <v>2.6915638187994381E-3</v>
      </c>
      <c r="BB136" s="135">
        <v>1.1382040062357306E-2</v>
      </c>
      <c r="BD136" s="55">
        <v>4.7005206308952448E-4</v>
      </c>
      <c r="BE136" s="55">
        <v>4.0845099252650454E-4</v>
      </c>
      <c r="BF136" s="55">
        <v>2.4808669365459184E-4</v>
      </c>
      <c r="BG136" s="55">
        <v>5.5195977545087602E-4</v>
      </c>
      <c r="BH136" s="55">
        <v>5.2132049342144794E-4</v>
      </c>
      <c r="BI136" s="135">
        <v>2.1998700181429446E-3</v>
      </c>
      <c r="BK136" s="55">
        <v>2.2909657312311198E-2</v>
      </c>
      <c r="BL136" s="55">
        <v>2.0935262607145448E-2</v>
      </c>
      <c r="BM136" s="55">
        <v>1.0870007497262761E-2</v>
      </c>
      <c r="BN136" s="55">
        <v>2.4061147261339393E-2</v>
      </c>
      <c r="BO136" s="55">
        <v>2.4825049763701857E-2</v>
      </c>
      <c r="BP136" s="135">
        <v>0.10360112444176066</v>
      </c>
      <c r="BR136" s="147">
        <v>0.1</v>
      </c>
      <c r="BS136" s="147">
        <v>0.11</v>
      </c>
      <c r="BT136" s="147">
        <v>0.14000000000000001</v>
      </c>
      <c r="BU136" s="147">
        <v>0.32</v>
      </c>
      <c r="BV136" s="147">
        <v>0.33</v>
      </c>
      <c r="BX136" s="55">
        <v>9.1112870956413013E-3</v>
      </c>
      <c r="BY136" s="55">
        <v>1.0022415805205432E-2</v>
      </c>
      <c r="BZ136" s="55">
        <v>1.2755801933897824E-2</v>
      </c>
      <c r="CA136" s="55">
        <v>2.9156118706052166E-2</v>
      </c>
      <c r="CB136" s="55">
        <v>3.0067247415616297E-2</v>
      </c>
      <c r="CC136" s="135">
        <v>9.1112870956413017E-2</v>
      </c>
      <c r="CE136" s="55">
        <v>9.0019214361260411E-3</v>
      </c>
      <c r="CF136" s="55">
        <v>9.9021135797386448E-3</v>
      </c>
      <c r="CG136" s="55">
        <v>1.2602690010576458E-2</v>
      </c>
      <c r="CH136" s="55">
        <v>2.8806148595603331E-2</v>
      </c>
      <c r="CI136" s="55">
        <v>2.9706340739215936E-2</v>
      </c>
      <c r="CJ136" s="135">
        <v>9.0019214361260411E-2</v>
      </c>
      <c r="CL136" s="55">
        <v>1.1382040062357308E-3</v>
      </c>
      <c r="CM136" s="55">
        <v>1.2520244068593036E-3</v>
      </c>
      <c r="CN136" s="55">
        <v>1.5934856087300229E-3</v>
      </c>
      <c r="CO136" s="55">
        <v>3.6422528199543383E-3</v>
      </c>
      <c r="CP136" s="55">
        <v>3.7560732205779114E-3</v>
      </c>
      <c r="CQ136" s="135">
        <v>1.1382040062357306E-2</v>
      </c>
      <c r="CS136" s="67">
        <v>2.1998700181429448E-4</v>
      </c>
      <c r="CT136" s="67">
        <v>2.419857019957239E-4</v>
      </c>
      <c r="CU136" s="67">
        <v>3.0798180254001229E-4</v>
      </c>
      <c r="CV136" s="67">
        <v>7.0395840580574228E-4</v>
      </c>
      <c r="CW136" s="67">
        <v>7.2595710598717179E-4</v>
      </c>
      <c r="CX136" s="135">
        <v>2.1998700181429446E-3</v>
      </c>
      <c r="CZ136" s="55">
        <v>1.0360112444176067E-2</v>
      </c>
      <c r="DA136" s="55">
        <v>1.1396123688593673E-2</v>
      </c>
      <c r="DB136" s="55">
        <v>1.4504157421846494E-2</v>
      </c>
      <c r="DC136" s="55">
        <v>3.3152359821363407E-2</v>
      </c>
      <c r="DD136" s="55">
        <v>3.4188371065781015E-2</v>
      </c>
      <c r="DE136" s="135">
        <v>0.10360112444176064</v>
      </c>
      <c r="DG136" s="43" t="b" cm="1">
        <f t="array" aca="1" ref="DG136" ca="1">OR($G136=Forecast_Capex_Input!$BF$8:$BF$10)</f>
        <v>0</v>
      </c>
      <c r="DH136" s="43" cm="1">
        <f t="array" aca="1" ref="DH136" ca="1">IFERROR(INDEX(Forecast_Capex_Input!BG$12:BG$286,$Z136)
*(INDEX(Forecast_Capex_Input!$H$12:$H$286,$Z136)=Repex),0)
*$DG136</f>
        <v>0</v>
      </c>
      <c r="DI136" s="43" cm="1">
        <f t="array" aca="1" ref="DI136" ca="1">IFERROR(INDEX(Forecast_Capex_Input!BH$12:BH$286,$Z136)
*(INDEX(Forecast_Capex_Input!$H$12:$H$286,$Z136)=Repex),0)
*$DG136</f>
        <v>0</v>
      </c>
      <c r="DJ136" s="43" cm="1">
        <f t="array" aca="1" ref="DJ136" ca="1">IFERROR(INDEX(Forecast_Capex_Input!BI$12:BI$286,$Z136)
*(INDEX(Forecast_Capex_Input!$H$12:$H$286,$Z136)=Repex),0)
*$DG136</f>
        <v>0</v>
      </c>
      <c r="DK136" s="43" cm="1">
        <f t="array" aca="1" ref="DK136" ca="1">IFERROR(INDEX(Forecast_Capex_Input!BJ$12:BJ$286,$Z136)
*(INDEX(Forecast_Capex_Input!$H$12:$H$286,$Z136)=Repex),0)
*$DG136</f>
        <v>0</v>
      </c>
      <c r="DL136" s="43" cm="1">
        <f t="array" aca="1" ref="DL136" ca="1">IFERROR(INDEX(Forecast_Capex_Input!BK$12:BK$286,$Z136)
*(INDEX(Forecast_Capex_Input!$H$12:$H$286,$Z136)=Repex),0)
*$DG136</f>
        <v>0</v>
      </c>
      <c r="DM136" s="43" cm="1">
        <f t="array" aca="1" ref="DM136" ca="1">IFERROR(INDEX(Forecast_Capex_Input!BL$12:BL$286,$Z136)
*(INDEX(Forecast_Capex_Input!$H$12:$H$286,$Z136)=Repex),0)
*$DG136</f>
        <v>0</v>
      </c>
      <c r="DO136" s="43" t="b" cm="1">
        <f t="array" aca="1" ref="DO136" ca="1">OR($G136=Forecast_Capex_Input!$BN$8:$BN$9)</f>
        <v>0</v>
      </c>
      <c r="DP136" s="43" cm="1">
        <f t="array" aca="1" ref="DP136" ca="1">IFERROR(INDEX(Forecast_Capex_Input!BO$12:BO$286,$Z136)
*(INDEX(Forecast_Capex_Input!$H$12:$H$286,$Z136)=Repex),0)
*$DO136</f>
        <v>0</v>
      </c>
      <c r="DQ136" s="43" cm="1">
        <f t="array" aca="1" ref="DQ136" ca="1">IFERROR(INDEX(Forecast_Capex_Input!BP$12:BP$286,$Z136)
*(INDEX(Forecast_Capex_Input!$H$12:$H$286,$Z136)=Repex),0)
*$DO136</f>
        <v>0</v>
      </c>
      <c r="DR136" s="43" cm="1">
        <f t="array" aca="1" ref="DR136" ca="1">IFERROR(INDEX(Forecast_Capex_Input!BQ$12:BQ$286,$Z136)
*(INDEX(Forecast_Capex_Input!$H$12:$H$286,$Z136)=Repex),0)
*$DO136</f>
        <v>0</v>
      </c>
      <c r="DS136" s="43" cm="1">
        <f t="array" aca="1" ref="DS136" ca="1">IFERROR(INDEX(Forecast_Capex_Input!BR$12:BR$286,$Z136)
*(INDEX(Forecast_Capex_Input!$H$12:$H$286,$Z136)=Repex),0)
*$DO136</f>
        <v>0</v>
      </c>
      <c r="DT136" s="43" cm="1">
        <f t="array" aca="1" ref="DT136" ca="1">IFERROR(INDEX(Forecast_Capex_Input!BS$12:BS$286,$Z136)
*(INDEX(Forecast_Capex_Input!$H$12:$H$286,$Z136)=Repex),0)
*$DO136</f>
        <v>0</v>
      </c>
      <c r="DV136" s="43" t="b" cm="1">
        <f t="array" aca="1" ref="DV136" ca="1">OR($G136=Forecast_Capex_Input!$BU$8:$BU$10)</f>
        <v>1</v>
      </c>
      <c r="DW136" s="43" cm="1">
        <f t="array" aca="1" ref="DW136" ca="1">IFERROR(INDEX(Forecast_Capex_Input!BV$12:BV$286,$Z136)
*(INDEX(Forecast_Capex_Input!$H$12:$H$286,$Z136)=Repex),0)
*$DV136</f>
        <v>0.76030012463941032</v>
      </c>
      <c r="DX136" s="43" cm="1">
        <f t="array" aca="1" ref="DX136" ca="1">IFERROR(INDEX(Forecast_Capex_Input!BW$12:BW$286,$Z136)
*(INDEX(Forecast_Capex_Input!$H$12:$H$286,$Z136)=Repex),0)
*$DV136</f>
        <v>2.4187842204913424E-2</v>
      </c>
      <c r="DY136" s="43" cm="1">
        <f t="array" aca="1" ref="DY136" ca="1">IFERROR(INDEX(Forecast_Capex_Input!BX$12:BX$286,$Z136)
*(INDEX(Forecast_Capex_Input!$H$12:$H$286,$Z136)=Repex),0)
*$DV136</f>
        <v>0.14125542804142632</v>
      </c>
      <c r="DZ136" s="43" cm="1">
        <f t="array" aca="1" ref="DZ136" ca="1">IFERROR(INDEX(Forecast_Capex_Input!BY$12:BY$286,$Z136)
*(INDEX(Forecast_Capex_Input!$H$12:$H$286,$Z136)=Repex),0)
*$DV136</f>
        <v>0</v>
      </c>
      <c r="EA136" s="43" cm="1">
        <f t="array" aca="1" ref="EA136" ca="1">IFERROR(INDEX(Forecast_Capex_Input!BZ$12:BZ$286,$Z136)
*(INDEX(Forecast_Capex_Input!$H$12:$H$286,$Z136)=Repex),0)
*$DV136</f>
        <v>0</v>
      </c>
      <c r="EB136" s="43" cm="1">
        <f t="array" aca="1" ref="EB136" ca="1">IFERROR(INDEX(Forecast_Capex_Input!CA$12:CA$286,$Z136)
*(INDEX(Forecast_Capex_Input!$H$12:$H$286,$Z136)=Repex),0)
*$DV136</f>
        <v>0</v>
      </c>
      <c r="EC136" s="43" cm="1">
        <f t="array" aca="1" ref="EC136" ca="1">IFERROR(INDEX(Forecast_Capex_Input!CB$12:CB$286,$Z136)
*(INDEX(Forecast_Capex_Input!$H$12:$H$286,$Z136)=Repex),0)
*$DV136</f>
        <v>7.4256605114249863E-2</v>
      </c>
      <c r="ED136" s="43" cm="1">
        <f t="array" aca="1" ref="ED136" ca="1">IFERROR(INDEX(Forecast_Capex_Input!CC$12:CC$286,$Z136)
*(INDEX(Forecast_Capex_Input!$H$12:$H$286,$Z136)=Repex),0)
*$DV136</f>
        <v>0</v>
      </c>
      <c r="EF136" s="86" t="str">
        <f t="shared" si="16"/>
        <v>N/A</v>
      </c>
      <c r="EG136" s="28" t="str">
        <f>IFERROR(RANK(EF136,EF$11:EF$1010,0)+COUNTIF(EF$11:EF136,EF136)-1,NA)</f>
        <v>N/A</v>
      </c>
    </row>
    <row r="137" spans="3:137" x14ac:dyDescent="0.2">
      <c r="C137" s="28">
        <f t="shared" si="17"/>
        <v>127</v>
      </c>
      <c r="D137" s="9" t="str" cm="1">
        <f t="array" ref="D137">IFERROR(INDEX(Forecast_Capex_Input!$D$12:$D$286,$Z137),NA)</f>
        <v>Newcastle Secondary Systems Renewal</v>
      </c>
      <c r="E137" s="24" t="b" cm="1">
        <f t="array" ref="E137">IF($Z137=NA,NA,INDEX(Forecast_Capex_Input!$E$12:$E$286,$Z137))</f>
        <v>1</v>
      </c>
      <c r="F137" s="9" t="str" cm="1">
        <f t="array" aca="1" ref="F137" ca="1">IFERROR(INDEX(General!$E$25:$E$26,$AA137),NA)</f>
        <v>Non-Labour</v>
      </c>
      <c r="G137" s="9" t="str" cm="1">
        <f t="array" aca="1" ref="G137" ca="1">IFERROR(INDEX(Forecast_Capex_Input!$AI$11:$BB$11,$AC137),NA)</f>
        <v>Secondary Systems</v>
      </c>
      <c r="H137" s="50" cm="1">
        <f t="array" aca="1" ref="H137" ca="1">IFERROR(INDEX(Forecast_Capex_Input!$AI$12:$BB$286,$Z137,$AC137),NA)</f>
        <v>0.92574339488575008</v>
      </c>
      <c r="I137" s="150" t="str" cm="1">
        <f t="array" ref="I137">IFERROR(INDEX(Forecast_Capex_Input!$F$12:$F$286,$Z137),NA)</f>
        <v>Replacement Expenditure</v>
      </c>
      <c r="J137" s="150" t="str" cm="1">
        <f t="array" ref="J137">IFERROR(INDEX(Forecast_Capex_Input!G$12:G$286,$Z137),NA)</f>
        <v>Digital Infrastructure</v>
      </c>
      <c r="K137" s="150" t="str" cm="1">
        <f t="array" ref="K137">IFERROR(INDEX(Forecast_Capex_Input!H$12:H$286,$Z137),NA)</f>
        <v>Repex</v>
      </c>
      <c r="L137" s="150" t="str" cm="1">
        <f t="array" ref="L137">IFERROR(INDEX(Forecast_Capex_Input!I$12:I$286,$Z137),NA)</f>
        <v>N/A</v>
      </c>
      <c r="M137" s="150" t="str" cm="1">
        <f t="array" ref="M137">IFERROR(INDEX(Forecast_Capex_Input!J$12:J$286,$Z137),NA)</f>
        <v>N/A</v>
      </c>
      <c r="N137" s="150" t="str" cm="1">
        <f t="array" ref="N137">IFERROR(INDEX(Forecast_Capex_Input!K$12:K$286,$Z137),NA)</f>
        <v>DI - Protection systems</v>
      </c>
      <c r="O137" s="150" t="str" cm="1">
        <f t="array" ref="O137">IFERROR(INDEX(Forecast_Capex_Input!L$12:L$286,$Z137),NA)</f>
        <v>DI - Safe and Reliable Network</v>
      </c>
      <c r="P137" s="150" t="str" cm="1">
        <f t="array" ref="P137">IFERROR(INDEX(Forecast_Capex_Input!M$12:M$286,$Z137),NA)</f>
        <v>N/A</v>
      </c>
      <c r="Q137" s="24" t="str" cm="1">
        <f t="array" ref="Q137">IFERROR(INDEX(Forecast_Capex_Input!N$12:N$286,$Z137),NA)</f>
        <v>No</v>
      </c>
      <c r="R137" s="190" cm="1">
        <f t="array" ref="R137">IFERROR(INDEX(Forecast_Capex_Input!O$12:O$286,$Z137),0)</f>
        <v>0</v>
      </c>
      <c r="S137" s="24" t="str" cm="1">
        <f t="array" ref="S137">IFERROR(INDEX(Forecast_Capex_Input!P$12:P$286,$Z137),0)</f>
        <v>Safety security &amp; reliability</v>
      </c>
      <c r="T137" s="150" t="str" cm="1">
        <f t="array" aca="1" ref="T137" ca="1">IFERROR(INDEX(General!$K$91:$K$110,$AC137),NA)</f>
        <v>Secondary Systems (2018-23)</v>
      </c>
      <c r="U137" s="43" cm="1">
        <f t="array" aca="1" ref="U137" ca="1">IFERROR(
IF($F137=General!$E$25,INDEX(Forecast_Capex_Input!S$12:S$286,$Z137),
INDEX(Forecast_Capex_Input!T$12:T$286,$Z137)),0)</f>
        <v>0.85409662484011206</v>
      </c>
      <c r="V137" s="82" t="b">
        <f>IFERROR(INDEX(Overheads!$T$19:$T$26,MATCH($I137,Overheads!$E$19:$E$26,0)),FALSE)</f>
        <v>1</v>
      </c>
      <c r="W137" s="209" t="str" cm="1">
        <f t="array" ref="W137">IFERROR(
INDEX(Forecast_Capex_Input!CN$12:CN$286,$Z137),0)</f>
        <v>FY22</v>
      </c>
      <c r="X137" s="209">
        <f>IFERROR(
MATCH($W137,General!$L$39:$S$39,0),1)</f>
        <v>2</v>
      </c>
      <c r="Z137" s="28">
        <f>IFERROR(
IF(MATCH($C137,Forecast_Capex_Input!$CI$12:$CI$286,1)+1&gt;MAX(Forecast_Capex_Input!$C$12:$C$286),NA,
MATCH($C137,Forecast_Capex_Input!$CI$12:$CI$286,1)+1),1)</f>
        <v>58</v>
      </c>
      <c r="AA137" s="28" cm="1">
        <f t="array" aca="1" ref="AA137" ca="1">IFERROR(
IF(Z136&lt;&gt;Z137,1,
IF(COUNTIF(OFFSET(AA136,0,0,-INDEX(Forecast_Capex_Input!$CG$12:$CG$286,$Z137)),AA136)=INDEX(Forecast_Capex_Input!$CG$12:$CG$286,$Z137),AA136+1,AA136)),NA)</f>
        <v>2</v>
      </c>
      <c r="AB137" s="28" cm="1">
        <f t="array" ref="AB137">IFERROR($C137-IF($Z137=1,1,INDEX(Forecast_Capex_Input!$CI$12:$CI$286,$Z137-1))+1,NA)</f>
        <v>3</v>
      </c>
      <c r="AC137" s="28" cm="1">
        <f t="array" aca="1" ref="AC137" ca="1">IFERROR(IF(AA137=1,
INDEX(Forecast_Capex_Input!$AI$10:$BB$10,SMALL(IF(INDEX(Forecast_Capex_Input!$AI$12:$BB$286,$Z137,0)&gt;0,COLUMN(Forecast_Capex_Input!$AI$10:$BB$10)-COLUMN(Forecast_Capex_Input!$AI$12)+1),ROWS(OFFSET(AC136,0,0,-$AB137)))),
OFFSET(AC136,-INDEX(Forecast_Capex_Input!$CG$12:$CG$286,$Z137)+1,0)),NA)</f>
        <v>4</v>
      </c>
      <c r="AD137" s="28">
        <f t="shared" ca="1" si="14"/>
        <v>2</v>
      </c>
      <c r="AE137" s="82" t="b">
        <f t="shared" si="18"/>
        <v>0</v>
      </c>
      <c r="AF137" s="78" t="b">
        <v>0</v>
      </c>
      <c r="AG137" s="82" t="b">
        <f t="shared" si="15"/>
        <v>1</v>
      </c>
      <c r="AI137" s="55">
        <v>1.5080921421922779</v>
      </c>
      <c r="AJ137" s="55">
        <v>1.3709928565384351</v>
      </c>
      <c r="AK137" s="55">
        <v>0.68549642826921753</v>
      </c>
      <c r="AL137" s="55">
        <v>1.5080921421922779</v>
      </c>
      <c r="AM137" s="55">
        <v>1.5766417850191998</v>
      </c>
      <c r="AN137" s="135">
        <v>6.6493153542114083</v>
      </c>
      <c r="AP137" s="55">
        <v>1.5080921421922779</v>
      </c>
      <c r="AQ137" s="55">
        <v>1.3709928565384351</v>
      </c>
      <c r="AR137" s="55">
        <v>0.68549642826921753</v>
      </c>
      <c r="AS137" s="55">
        <v>1.5080921421922779</v>
      </c>
      <c r="AT137" s="55">
        <v>1.5766417850191998</v>
      </c>
      <c r="AU137" s="135">
        <v>6.6493153542114083</v>
      </c>
      <c r="AW137" s="55">
        <v>0.18180263235185481</v>
      </c>
      <c r="AX137" s="55">
        <v>0.15489885202998732</v>
      </c>
      <c r="AY137" s="55">
        <v>9.5087221164366936E-2</v>
      </c>
      <c r="AZ137" s="55">
        <v>0.21210165413168108</v>
      </c>
      <c r="BA137" s="55">
        <v>0.19635385418883353</v>
      </c>
      <c r="BB137" s="135">
        <v>0.84024421386672377</v>
      </c>
      <c r="BD137" s="55">
        <v>3.539895271581163E-2</v>
      </c>
      <c r="BE137" s="55">
        <v>3.0362824707216754E-2</v>
      </c>
      <c r="BF137" s="55">
        <v>1.8231393388193122E-2</v>
      </c>
      <c r="BG137" s="55">
        <v>4.0387520075752949E-2</v>
      </c>
      <c r="BH137" s="55">
        <v>3.8031157736614439E-2</v>
      </c>
      <c r="BI137" s="135">
        <v>0.1624118486235889</v>
      </c>
      <c r="BK137" s="55">
        <v>1.7252937272599445</v>
      </c>
      <c r="BL137" s="55">
        <v>1.556254533275639</v>
      </c>
      <c r="BM137" s="55">
        <v>0.79881504282177762</v>
      </c>
      <c r="BN137" s="55">
        <v>1.7605813163997119</v>
      </c>
      <c r="BO137" s="55">
        <v>1.8110267969446476</v>
      </c>
      <c r="BP137" s="135">
        <v>7.6519714167017199</v>
      </c>
      <c r="BR137" s="147">
        <v>0.1</v>
      </c>
      <c r="BS137" s="147">
        <v>0.11</v>
      </c>
      <c r="BT137" s="147">
        <v>0.14000000000000001</v>
      </c>
      <c r="BU137" s="147">
        <v>0.32</v>
      </c>
      <c r="BV137" s="147">
        <v>0.33</v>
      </c>
      <c r="BX137" s="55">
        <v>0.66493153542114092</v>
      </c>
      <c r="BY137" s="55">
        <v>0.73142468896325497</v>
      </c>
      <c r="BZ137" s="55">
        <v>0.93090414958959722</v>
      </c>
      <c r="CA137" s="55">
        <v>2.1277809133476508</v>
      </c>
      <c r="CB137" s="55">
        <v>2.1942740668897649</v>
      </c>
      <c r="CC137" s="135">
        <v>6.6493153542114083</v>
      </c>
      <c r="CE137" s="55">
        <v>0.66493153542114092</v>
      </c>
      <c r="CF137" s="55">
        <v>0.73142468896325497</v>
      </c>
      <c r="CG137" s="55">
        <v>0.93090414958959722</v>
      </c>
      <c r="CH137" s="55">
        <v>2.1277809133476508</v>
      </c>
      <c r="CI137" s="55">
        <v>2.1942740668897649</v>
      </c>
      <c r="CJ137" s="135">
        <v>6.6493153542114083</v>
      </c>
      <c r="CL137" s="55">
        <v>8.4024421386672377E-2</v>
      </c>
      <c r="CM137" s="55">
        <v>9.2426863525339617E-2</v>
      </c>
      <c r="CN137" s="55">
        <v>0.11763418994134134</v>
      </c>
      <c r="CO137" s="55">
        <v>0.26887814843735164</v>
      </c>
      <c r="CP137" s="55">
        <v>0.27728059057601884</v>
      </c>
      <c r="CQ137" s="135">
        <v>0.84024421386672377</v>
      </c>
      <c r="CS137" s="67">
        <v>1.6241184862358891E-2</v>
      </c>
      <c r="CT137" s="67">
        <v>1.7865303348594781E-2</v>
      </c>
      <c r="CU137" s="67">
        <v>2.2737658807302448E-2</v>
      </c>
      <c r="CV137" s="67">
        <v>5.1971791559548453E-2</v>
      </c>
      <c r="CW137" s="67">
        <v>5.3595910045784338E-2</v>
      </c>
      <c r="CX137" s="135">
        <v>0.16241184862358893</v>
      </c>
      <c r="CZ137" s="55">
        <v>0.76519714167017217</v>
      </c>
      <c r="DA137" s="55">
        <v>0.84171685583718936</v>
      </c>
      <c r="DB137" s="55">
        <v>1.0712759983382412</v>
      </c>
      <c r="DC137" s="55">
        <v>2.4486308533445511</v>
      </c>
      <c r="DD137" s="55">
        <v>2.525150567511568</v>
      </c>
      <c r="DE137" s="135">
        <v>7.6519714167017217</v>
      </c>
      <c r="DG137" s="43" t="b" cm="1">
        <f t="array" aca="1" ref="DG137" ca="1">OR($G137=Forecast_Capex_Input!$BF$8:$BF$10)</f>
        <v>0</v>
      </c>
      <c r="DH137" s="43" cm="1">
        <f t="array" aca="1" ref="DH137" ca="1">IFERROR(INDEX(Forecast_Capex_Input!BG$12:BG$286,$Z137)
*(INDEX(Forecast_Capex_Input!$H$12:$H$286,$Z137)=Repex),0)
*$DG137</f>
        <v>0</v>
      </c>
      <c r="DI137" s="43" cm="1">
        <f t="array" aca="1" ref="DI137" ca="1">IFERROR(INDEX(Forecast_Capex_Input!BH$12:BH$286,$Z137)
*(INDEX(Forecast_Capex_Input!$H$12:$H$286,$Z137)=Repex),0)
*$DG137</f>
        <v>0</v>
      </c>
      <c r="DJ137" s="43" cm="1">
        <f t="array" aca="1" ref="DJ137" ca="1">IFERROR(INDEX(Forecast_Capex_Input!BI$12:BI$286,$Z137)
*(INDEX(Forecast_Capex_Input!$H$12:$H$286,$Z137)=Repex),0)
*$DG137</f>
        <v>0</v>
      </c>
      <c r="DK137" s="43" cm="1">
        <f t="array" aca="1" ref="DK137" ca="1">IFERROR(INDEX(Forecast_Capex_Input!BJ$12:BJ$286,$Z137)
*(INDEX(Forecast_Capex_Input!$H$12:$H$286,$Z137)=Repex),0)
*$DG137</f>
        <v>0</v>
      </c>
      <c r="DL137" s="43" cm="1">
        <f t="array" aca="1" ref="DL137" ca="1">IFERROR(INDEX(Forecast_Capex_Input!BK$12:BK$286,$Z137)
*(INDEX(Forecast_Capex_Input!$H$12:$H$286,$Z137)=Repex),0)
*$DG137</f>
        <v>0</v>
      </c>
      <c r="DM137" s="43" cm="1">
        <f t="array" aca="1" ref="DM137" ca="1">IFERROR(INDEX(Forecast_Capex_Input!BL$12:BL$286,$Z137)
*(INDEX(Forecast_Capex_Input!$H$12:$H$286,$Z137)=Repex),0)
*$DG137</f>
        <v>0</v>
      </c>
      <c r="DO137" s="43" t="b" cm="1">
        <f t="array" aca="1" ref="DO137" ca="1">OR($G137=Forecast_Capex_Input!$BN$8:$BN$9)</f>
        <v>0</v>
      </c>
      <c r="DP137" s="43" cm="1">
        <f t="array" aca="1" ref="DP137" ca="1">IFERROR(INDEX(Forecast_Capex_Input!BO$12:BO$286,$Z137)
*(INDEX(Forecast_Capex_Input!$H$12:$H$286,$Z137)=Repex),0)
*$DO137</f>
        <v>0</v>
      </c>
      <c r="DQ137" s="43" cm="1">
        <f t="array" aca="1" ref="DQ137" ca="1">IFERROR(INDEX(Forecast_Capex_Input!BP$12:BP$286,$Z137)
*(INDEX(Forecast_Capex_Input!$H$12:$H$286,$Z137)=Repex),0)
*$DO137</f>
        <v>0</v>
      </c>
      <c r="DR137" s="43" cm="1">
        <f t="array" aca="1" ref="DR137" ca="1">IFERROR(INDEX(Forecast_Capex_Input!BQ$12:BQ$286,$Z137)
*(INDEX(Forecast_Capex_Input!$H$12:$H$286,$Z137)=Repex),0)
*$DO137</f>
        <v>0</v>
      </c>
      <c r="DS137" s="43" cm="1">
        <f t="array" aca="1" ref="DS137" ca="1">IFERROR(INDEX(Forecast_Capex_Input!BR$12:BR$286,$Z137)
*(INDEX(Forecast_Capex_Input!$H$12:$H$286,$Z137)=Repex),0)
*$DO137</f>
        <v>0</v>
      </c>
      <c r="DT137" s="43" cm="1">
        <f t="array" aca="1" ref="DT137" ca="1">IFERROR(INDEX(Forecast_Capex_Input!BS$12:BS$286,$Z137)
*(INDEX(Forecast_Capex_Input!$H$12:$H$286,$Z137)=Repex),0)
*$DO137</f>
        <v>0</v>
      </c>
      <c r="DV137" s="43" t="b" cm="1">
        <f t="array" aca="1" ref="DV137" ca="1">OR($G137=Forecast_Capex_Input!$BU$8:$BU$10)</f>
        <v>1</v>
      </c>
      <c r="DW137" s="43" cm="1">
        <f t="array" aca="1" ref="DW137" ca="1">IFERROR(INDEX(Forecast_Capex_Input!BV$12:BV$286,$Z137)
*(INDEX(Forecast_Capex_Input!$H$12:$H$286,$Z137)=Repex),0)
*$DV137</f>
        <v>0.76030012463941032</v>
      </c>
      <c r="DX137" s="43" cm="1">
        <f t="array" aca="1" ref="DX137" ca="1">IFERROR(INDEX(Forecast_Capex_Input!BW$12:BW$286,$Z137)
*(INDEX(Forecast_Capex_Input!$H$12:$H$286,$Z137)=Repex),0)
*$DV137</f>
        <v>2.4187842204913424E-2</v>
      </c>
      <c r="DY137" s="43" cm="1">
        <f t="array" aca="1" ref="DY137" ca="1">IFERROR(INDEX(Forecast_Capex_Input!BX$12:BX$286,$Z137)
*(INDEX(Forecast_Capex_Input!$H$12:$H$286,$Z137)=Repex),0)
*$DV137</f>
        <v>0.14125542804142632</v>
      </c>
      <c r="DZ137" s="43" cm="1">
        <f t="array" aca="1" ref="DZ137" ca="1">IFERROR(INDEX(Forecast_Capex_Input!BY$12:BY$286,$Z137)
*(INDEX(Forecast_Capex_Input!$H$12:$H$286,$Z137)=Repex),0)
*$DV137</f>
        <v>0</v>
      </c>
      <c r="EA137" s="43" cm="1">
        <f t="array" aca="1" ref="EA137" ca="1">IFERROR(INDEX(Forecast_Capex_Input!BZ$12:BZ$286,$Z137)
*(INDEX(Forecast_Capex_Input!$H$12:$H$286,$Z137)=Repex),0)
*$DV137</f>
        <v>0</v>
      </c>
      <c r="EB137" s="43" cm="1">
        <f t="array" aca="1" ref="EB137" ca="1">IFERROR(INDEX(Forecast_Capex_Input!CA$12:CA$286,$Z137)
*(INDEX(Forecast_Capex_Input!$H$12:$H$286,$Z137)=Repex),0)
*$DV137</f>
        <v>0</v>
      </c>
      <c r="EC137" s="43" cm="1">
        <f t="array" aca="1" ref="EC137" ca="1">IFERROR(INDEX(Forecast_Capex_Input!CB$12:CB$286,$Z137)
*(INDEX(Forecast_Capex_Input!$H$12:$H$286,$Z137)=Repex),0)
*$DV137</f>
        <v>7.4256605114249863E-2</v>
      </c>
      <c r="ED137" s="43" cm="1">
        <f t="array" aca="1" ref="ED137" ca="1">IFERROR(INDEX(Forecast_Capex_Input!CC$12:CC$286,$Z137)
*(INDEX(Forecast_Capex_Input!$H$12:$H$286,$Z137)=Repex),0)
*$DV137</f>
        <v>0</v>
      </c>
      <c r="EF137" s="86" t="str">
        <f t="shared" si="16"/>
        <v>N/A</v>
      </c>
      <c r="EG137" s="28" t="str">
        <f>IFERROR(RANK(EF137,EF$11:EF$1010,0)+COUNTIF(EF$11:EF137,EF137)-1,NA)</f>
        <v>N/A</v>
      </c>
    </row>
    <row r="138" spans="3:137" x14ac:dyDescent="0.2">
      <c r="C138" s="28">
        <f t="shared" si="17"/>
        <v>128</v>
      </c>
      <c r="D138" s="9" t="str" cm="1">
        <f t="array" ref="D138">IFERROR(INDEX(Forecast_Capex_Input!$D$12:$D$286,$Z138),NA)</f>
        <v>Newcastle Secondary Systems Renewal</v>
      </c>
      <c r="E138" s="24" t="b" cm="1">
        <f t="array" ref="E138">IF($Z138=NA,NA,INDEX(Forecast_Capex_Input!$E$12:$E$286,$Z138))</f>
        <v>1</v>
      </c>
      <c r="F138" s="9" t="str" cm="1">
        <f t="array" aca="1" ref="F138" ca="1">IFERROR(INDEX(General!$E$25:$E$26,$AA138),NA)</f>
        <v>Non-Labour</v>
      </c>
      <c r="G138" s="9" t="str" cm="1">
        <f t="array" aca="1" ref="G138" ca="1">IFERROR(INDEX(Forecast_Capex_Input!$AI$11:$BB$11,$AC138),NA)</f>
        <v>Business IT</v>
      </c>
      <c r="H138" s="50" cm="1">
        <f t="array" aca="1" ref="H138" ca="1">IFERROR(INDEX(Forecast_Capex_Input!$AI$12:$BB$286,$Z138,$AC138),NA)</f>
        <v>7.4256605114249863E-2</v>
      </c>
      <c r="I138" s="150" t="str" cm="1">
        <f t="array" ref="I138">IFERROR(INDEX(Forecast_Capex_Input!$F$12:$F$286,$Z138),NA)</f>
        <v>Replacement Expenditure</v>
      </c>
      <c r="J138" s="150" t="str" cm="1">
        <f t="array" ref="J138">IFERROR(INDEX(Forecast_Capex_Input!G$12:G$286,$Z138),NA)</f>
        <v>Digital Infrastructure</v>
      </c>
      <c r="K138" s="150" t="str" cm="1">
        <f t="array" ref="K138">IFERROR(INDEX(Forecast_Capex_Input!H$12:H$286,$Z138),NA)</f>
        <v>Repex</v>
      </c>
      <c r="L138" s="150" t="str" cm="1">
        <f t="array" ref="L138">IFERROR(INDEX(Forecast_Capex_Input!I$12:I$286,$Z138),NA)</f>
        <v>N/A</v>
      </c>
      <c r="M138" s="150" t="str" cm="1">
        <f t="array" ref="M138">IFERROR(INDEX(Forecast_Capex_Input!J$12:J$286,$Z138),NA)</f>
        <v>N/A</v>
      </c>
      <c r="N138" s="150" t="str" cm="1">
        <f t="array" ref="N138">IFERROR(INDEX(Forecast_Capex_Input!K$12:K$286,$Z138),NA)</f>
        <v>DI - Protection systems</v>
      </c>
      <c r="O138" s="150" t="str" cm="1">
        <f t="array" ref="O138">IFERROR(INDEX(Forecast_Capex_Input!L$12:L$286,$Z138),NA)</f>
        <v>DI - Safe and Reliable Network</v>
      </c>
      <c r="P138" s="150" t="str" cm="1">
        <f t="array" ref="P138">IFERROR(INDEX(Forecast_Capex_Input!M$12:M$286,$Z138),NA)</f>
        <v>N/A</v>
      </c>
      <c r="Q138" s="24" t="str" cm="1">
        <f t="array" ref="Q138">IFERROR(INDEX(Forecast_Capex_Input!N$12:N$286,$Z138),NA)</f>
        <v>No</v>
      </c>
      <c r="R138" s="190" cm="1">
        <f t="array" ref="R138">IFERROR(INDEX(Forecast_Capex_Input!O$12:O$286,$Z138),0)</f>
        <v>0</v>
      </c>
      <c r="S138" s="24" t="str" cm="1">
        <f t="array" ref="S138">IFERROR(INDEX(Forecast_Capex_Input!P$12:P$286,$Z138),0)</f>
        <v>Safety security &amp; reliability</v>
      </c>
      <c r="T138" s="150" t="str" cm="1">
        <f t="array" aca="1" ref="T138" ca="1">IFERROR(INDEX(General!$K$91:$K$110,$AC138),NA)</f>
        <v>Business IT (2018 onwards)</v>
      </c>
      <c r="U138" s="43" cm="1">
        <f t="array" aca="1" ref="U138" ca="1">IFERROR(
IF($F138=General!$E$25,INDEX(Forecast_Capex_Input!S$12:S$286,$Z138),
INDEX(Forecast_Capex_Input!T$12:T$286,$Z138)),0)</f>
        <v>0.85409662484011206</v>
      </c>
      <c r="V138" s="82" t="b">
        <f>IFERROR(INDEX(Overheads!$T$19:$T$26,MATCH($I138,Overheads!$E$19:$E$26,0)),FALSE)</f>
        <v>1</v>
      </c>
      <c r="W138" s="209" t="str" cm="1">
        <f t="array" ref="W138">IFERROR(
INDEX(Forecast_Capex_Input!CN$12:CN$286,$Z138),0)</f>
        <v>FY22</v>
      </c>
      <c r="X138" s="209">
        <f>IFERROR(
MATCH($W138,General!$L$39:$S$39,0),1)</f>
        <v>2</v>
      </c>
      <c r="Z138" s="28">
        <f>IFERROR(
IF(MATCH($C138,Forecast_Capex_Input!$CI$12:$CI$286,1)+1&gt;MAX(Forecast_Capex_Input!$C$12:$C$286),NA,
MATCH($C138,Forecast_Capex_Input!$CI$12:$CI$286,1)+1),1)</f>
        <v>58</v>
      </c>
      <c r="AA138" s="28" cm="1">
        <f t="array" aca="1" ref="AA138" ca="1">IFERROR(
IF(Z137&lt;&gt;Z138,1,
IF(COUNTIF(OFFSET(AA137,0,0,-INDEX(Forecast_Capex_Input!$CG$12:$CG$286,$Z138)),AA137)=INDEX(Forecast_Capex_Input!$CG$12:$CG$286,$Z138),AA137+1,AA137)),NA)</f>
        <v>2</v>
      </c>
      <c r="AB138" s="28" cm="1">
        <f t="array" ref="AB138">IFERROR($C138-IF($Z138=1,1,INDEX(Forecast_Capex_Input!$CI$12:$CI$286,$Z138-1))+1,NA)</f>
        <v>4</v>
      </c>
      <c r="AC138" s="28" cm="1">
        <f t="array" aca="1" ref="AC138" ca="1">IFERROR(IF(AA138=1,
INDEX(Forecast_Capex_Input!$AI$10:$BB$10,SMALL(IF(INDEX(Forecast_Capex_Input!$AI$12:$BB$286,$Z138,0)&gt;0,COLUMN(Forecast_Capex_Input!$AI$10:$BB$10)-COLUMN(Forecast_Capex_Input!$AI$12)+1),ROWS(OFFSET(AC137,0,0,-$AB138)))),
OFFSET(AC137,-INDEX(Forecast_Capex_Input!$CG$12:$CG$286,$Z138)+1,0)),NA)</f>
        <v>6</v>
      </c>
      <c r="AD138" s="28">
        <f t="shared" ca="1" si="14"/>
        <v>2</v>
      </c>
      <c r="AE138" s="82" t="b">
        <f t="shared" si="18"/>
        <v>0</v>
      </c>
      <c r="AF138" s="78" t="b">
        <v>0</v>
      </c>
      <c r="AG138" s="82" t="b">
        <f t="shared" si="15"/>
        <v>1</v>
      </c>
      <c r="AI138" s="55">
        <v>0.12096851384232214</v>
      </c>
      <c r="AJ138" s="55">
        <v>0.10997137622029289</v>
      </c>
      <c r="AK138" s="55">
        <v>5.4985688110146445E-2</v>
      </c>
      <c r="AL138" s="55">
        <v>0.12096851384232214</v>
      </c>
      <c r="AM138" s="55">
        <v>0.12646708265333675</v>
      </c>
      <c r="AN138" s="135">
        <v>0.53336117466842037</v>
      </c>
      <c r="AP138" s="55">
        <v>0.12096851384232214</v>
      </c>
      <c r="AQ138" s="55">
        <v>0.10997137622029289</v>
      </c>
      <c r="AR138" s="55">
        <v>5.4985688110146445E-2</v>
      </c>
      <c r="AS138" s="55">
        <v>0.12096851384232214</v>
      </c>
      <c r="AT138" s="55">
        <v>0.12646708265333675</v>
      </c>
      <c r="AU138" s="135">
        <v>0.53336117466842037</v>
      </c>
      <c r="AW138" s="55">
        <v>1.4582924764965708E-2</v>
      </c>
      <c r="AX138" s="55">
        <v>1.24248932818591E-2</v>
      </c>
      <c r="AY138" s="55">
        <v>7.627226154052277E-3</v>
      </c>
      <c r="AZ138" s="55">
        <v>1.7013298568421559E-2</v>
      </c>
      <c r="BA138" s="55">
        <v>1.5750121139088066E-2</v>
      </c>
      <c r="BB138" s="135">
        <v>6.7398463908386705E-2</v>
      </c>
      <c r="BD138" s="55">
        <v>2.8394542891666376E-3</v>
      </c>
      <c r="BE138" s="55">
        <v>2.4354916242370146E-3</v>
      </c>
      <c r="BF138" s="55">
        <v>1.462393776708157E-3</v>
      </c>
      <c r="BG138" s="55">
        <v>3.2396019743453314E-3</v>
      </c>
      <c r="BH138" s="55">
        <v>3.0505912088457906E-3</v>
      </c>
      <c r="BI138" s="135">
        <v>1.3027532873302931E-2</v>
      </c>
      <c r="BK138" s="55">
        <v>0.13839089289645448</v>
      </c>
      <c r="BL138" s="55">
        <v>0.12483176112638901</v>
      </c>
      <c r="BM138" s="55">
        <v>6.4075308040906886E-2</v>
      </c>
      <c r="BN138" s="55">
        <v>0.14122141438508903</v>
      </c>
      <c r="BO138" s="55">
        <v>0.1452677950012706</v>
      </c>
      <c r="BP138" s="135">
        <v>0.61378717145011008</v>
      </c>
      <c r="BR138" s="147">
        <v>0.1</v>
      </c>
      <c r="BS138" s="147">
        <v>0.11</v>
      </c>
      <c r="BT138" s="147">
        <v>0.14000000000000001</v>
      </c>
      <c r="BU138" s="147">
        <v>0.32</v>
      </c>
      <c r="BV138" s="147">
        <v>0.33</v>
      </c>
      <c r="BX138" s="55">
        <v>5.333611746684204E-2</v>
      </c>
      <c r="BY138" s="55">
        <v>5.8669729213526242E-2</v>
      </c>
      <c r="BZ138" s="55">
        <v>7.4670564453578864E-2</v>
      </c>
      <c r="CA138" s="55">
        <v>0.17067557589389451</v>
      </c>
      <c r="CB138" s="55">
        <v>0.17600918764057874</v>
      </c>
      <c r="CC138" s="135">
        <v>0.53336117466842037</v>
      </c>
      <c r="CE138" s="55">
        <v>5.333611746684204E-2</v>
      </c>
      <c r="CF138" s="55">
        <v>5.8669729213526242E-2</v>
      </c>
      <c r="CG138" s="55">
        <v>7.4670564453578864E-2</v>
      </c>
      <c r="CH138" s="55">
        <v>0.17067557589389451</v>
      </c>
      <c r="CI138" s="55">
        <v>0.17600918764057874</v>
      </c>
      <c r="CJ138" s="135">
        <v>0.53336117466842037</v>
      </c>
      <c r="CL138" s="55">
        <v>6.7398463908386712E-3</v>
      </c>
      <c r="CM138" s="55">
        <v>7.4138310299225376E-3</v>
      </c>
      <c r="CN138" s="55">
        <v>9.4357849471741403E-3</v>
      </c>
      <c r="CO138" s="55">
        <v>2.1567508450683746E-2</v>
      </c>
      <c r="CP138" s="55">
        <v>2.2241493089767615E-2</v>
      </c>
      <c r="CQ138" s="135">
        <v>6.7398463908386705E-2</v>
      </c>
      <c r="CS138" s="67">
        <v>1.3027532873302933E-3</v>
      </c>
      <c r="CT138" s="67">
        <v>1.4330286160633224E-3</v>
      </c>
      <c r="CU138" s="67">
        <v>1.8238546022624105E-3</v>
      </c>
      <c r="CV138" s="67">
        <v>4.1688105194569378E-3</v>
      </c>
      <c r="CW138" s="67">
        <v>4.2990858481899673E-3</v>
      </c>
      <c r="CX138" s="135">
        <v>1.3027532873302931E-2</v>
      </c>
      <c r="CZ138" s="55">
        <v>6.1378717145011009E-2</v>
      </c>
      <c r="DA138" s="55">
        <v>6.7516588859512103E-2</v>
      </c>
      <c r="DB138" s="55">
        <v>8.5930204003015417E-2</v>
      </c>
      <c r="DC138" s="55">
        <v>0.19641189486403521</v>
      </c>
      <c r="DD138" s="55">
        <v>0.20254976657853632</v>
      </c>
      <c r="DE138" s="135">
        <v>0.61378717145011008</v>
      </c>
      <c r="DG138" s="43" t="b" cm="1">
        <f t="array" aca="1" ref="DG138" ca="1">OR($G138=Forecast_Capex_Input!$BF$8:$BF$10)</f>
        <v>0</v>
      </c>
      <c r="DH138" s="43" cm="1">
        <f t="array" aca="1" ref="DH138" ca="1">IFERROR(INDEX(Forecast_Capex_Input!BG$12:BG$286,$Z138)
*(INDEX(Forecast_Capex_Input!$H$12:$H$286,$Z138)=Repex),0)
*$DG138</f>
        <v>0</v>
      </c>
      <c r="DI138" s="43" cm="1">
        <f t="array" aca="1" ref="DI138" ca="1">IFERROR(INDEX(Forecast_Capex_Input!BH$12:BH$286,$Z138)
*(INDEX(Forecast_Capex_Input!$H$12:$H$286,$Z138)=Repex),0)
*$DG138</f>
        <v>0</v>
      </c>
      <c r="DJ138" s="43" cm="1">
        <f t="array" aca="1" ref="DJ138" ca="1">IFERROR(INDEX(Forecast_Capex_Input!BI$12:BI$286,$Z138)
*(INDEX(Forecast_Capex_Input!$H$12:$H$286,$Z138)=Repex),0)
*$DG138</f>
        <v>0</v>
      </c>
      <c r="DK138" s="43" cm="1">
        <f t="array" aca="1" ref="DK138" ca="1">IFERROR(INDEX(Forecast_Capex_Input!BJ$12:BJ$286,$Z138)
*(INDEX(Forecast_Capex_Input!$H$12:$H$286,$Z138)=Repex),0)
*$DG138</f>
        <v>0</v>
      </c>
      <c r="DL138" s="43" cm="1">
        <f t="array" aca="1" ref="DL138" ca="1">IFERROR(INDEX(Forecast_Capex_Input!BK$12:BK$286,$Z138)
*(INDEX(Forecast_Capex_Input!$H$12:$H$286,$Z138)=Repex),0)
*$DG138</f>
        <v>0</v>
      </c>
      <c r="DM138" s="43" cm="1">
        <f t="array" aca="1" ref="DM138" ca="1">IFERROR(INDEX(Forecast_Capex_Input!BL$12:BL$286,$Z138)
*(INDEX(Forecast_Capex_Input!$H$12:$H$286,$Z138)=Repex),0)
*$DG138</f>
        <v>0</v>
      </c>
      <c r="DO138" s="43" t="b" cm="1">
        <f t="array" aca="1" ref="DO138" ca="1">OR($G138=Forecast_Capex_Input!$BN$8:$BN$9)</f>
        <v>0</v>
      </c>
      <c r="DP138" s="43" cm="1">
        <f t="array" aca="1" ref="DP138" ca="1">IFERROR(INDEX(Forecast_Capex_Input!BO$12:BO$286,$Z138)
*(INDEX(Forecast_Capex_Input!$H$12:$H$286,$Z138)=Repex),0)
*$DO138</f>
        <v>0</v>
      </c>
      <c r="DQ138" s="43" cm="1">
        <f t="array" aca="1" ref="DQ138" ca="1">IFERROR(INDEX(Forecast_Capex_Input!BP$12:BP$286,$Z138)
*(INDEX(Forecast_Capex_Input!$H$12:$H$286,$Z138)=Repex),0)
*$DO138</f>
        <v>0</v>
      </c>
      <c r="DR138" s="43" cm="1">
        <f t="array" aca="1" ref="DR138" ca="1">IFERROR(INDEX(Forecast_Capex_Input!BQ$12:BQ$286,$Z138)
*(INDEX(Forecast_Capex_Input!$H$12:$H$286,$Z138)=Repex),0)
*$DO138</f>
        <v>0</v>
      </c>
      <c r="DS138" s="43" cm="1">
        <f t="array" aca="1" ref="DS138" ca="1">IFERROR(INDEX(Forecast_Capex_Input!BR$12:BR$286,$Z138)
*(INDEX(Forecast_Capex_Input!$H$12:$H$286,$Z138)=Repex),0)
*$DO138</f>
        <v>0</v>
      </c>
      <c r="DT138" s="43" cm="1">
        <f t="array" aca="1" ref="DT138" ca="1">IFERROR(INDEX(Forecast_Capex_Input!BS$12:BS$286,$Z138)
*(INDEX(Forecast_Capex_Input!$H$12:$H$286,$Z138)=Repex),0)
*$DO138</f>
        <v>0</v>
      </c>
      <c r="DV138" s="43" t="b" cm="1">
        <f t="array" aca="1" ref="DV138" ca="1">OR($G138=Forecast_Capex_Input!$BU$8:$BU$10)</f>
        <v>1</v>
      </c>
      <c r="DW138" s="43" cm="1">
        <f t="array" aca="1" ref="DW138" ca="1">IFERROR(INDEX(Forecast_Capex_Input!BV$12:BV$286,$Z138)
*(INDEX(Forecast_Capex_Input!$H$12:$H$286,$Z138)=Repex),0)
*$DV138</f>
        <v>0.76030012463941032</v>
      </c>
      <c r="DX138" s="43" cm="1">
        <f t="array" aca="1" ref="DX138" ca="1">IFERROR(INDEX(Forecast_Capex_Input!BW$12:BW$286,$Z138)
*(INDEX(Forecast_Capex_Input!$H$12:$H$286,$Z138)=Repex),0)
*$DV138</f>
        <v>2.4187842204913424E-2</v>
      </c>
      <c r="DY138" s="43" cm="1">
        <f t="array" aca="1" ref="DY138" ca="1">IFERROR(INDEX(Forecast_Capex_Input!BX$12:BX$286,$Z138)
*(INDEX(Forecast_Capex_Input!$H$12:$H$286,$Z138)=Repex),0)
*$DV138</f>
        <v>0.14125542804142632</v>
      </c>
      <c r="DZ138" s="43" cm="1">
        <f t="array" aca="1" ref="DZ138" ca="1">IFERROR(INDEX(Forecast_Capex_Input!BY$12:BY$286,$Z138)
*(INDEX(Forecast_Capex_Input!$H$12:$H$286,$Z138)=Repex),0)
*$DV138</f>
        <v>0</v>
      </c>
      <c r="EA138" s="43" cm="1">
        <f t="array" aca="1" ref="EA138" ca="1">IFERROR(INDEX(Forecast_Capex_Input!BZ$12:BZ$286,$Z138)
*(INDEX(Forecast_Capex_Input!$H$12:$H$286,$Z138)=Repex),0)
*$DV138</f>
        <v>0</v>
      </c>
      <c r="EB138" s="43" cm="1">
        <f t="array" aca="1" ref="EB138" ca="1">IFERROR(INDEX(Forecast_Capex_Input!CA$12:CA$286,$Z138)
*(INDEX(Forecast_Capex_Input!$H$12:$H$286,$Z138)=Repex),0)
*$DV138</f>
        <v>0</v>
      </c>
      <c r="EC138" s="43" cm="1">
        <f t="array" aca="1" ref="EC138" ca="1">IFERROR(INDEX(Forecast_Capex_Input!CB$12:CB$286,$Z138)
*(INDEX(Forecast_Capex_Input!$H$12:$H$286,$Z138)=Repex),0)
*$DV138</f>
        <v>7.4256605114249863E-2</v>
      </c>
      <c r="ED138" s="43" cm="1">
        <f t="array" aca="1" ref="ED138" ca="1">IFERROR(INDEX(Forecast_Capex_Input!CC$12:CC$286,$Z138)
*(INDEX(Forecast_Capex_Input!$H$12:$H$286,$Z138)=Repex),0)
*$DV138</f>
        <v>0</v>
      </c>
      <c r="EF138" s="86" t="str">
        <f t="shared" si="16"/>
        <v>N/A</v>
      </c>
      <c r="EG138" s="28" t="str">
        <f>IFERROR(RANK(EF138,EF$11:EF$1010,0)+COUNTIF(EF$11:EF138,EF138)-1,NA)</f>
        <v>N/A</v>
      </c>
    </row>
    <row r="139" spans="3:137" x14ac:dyDescent="0.2">
      <c r="C139" s="28">
        <f t="shared" si="17"/>
        <v>129</v>
      </c>
      <c r="D139" s="9" t="str" cm="1">
        <f t="array" ref="D139">IFERROR(INDEX(Forecast_Capex_Input!$D$12:$D$286,$Z139),NA)</f>
        <v>OLCM replacements</v>
      </c>
      <c r="E139" s="24" t="b" cm="1">
        <f t="array" ref="E139">IF($Z139=NA,NA,INDEX(Forecast_Capex_Input!$E$12:$E$286,$Z139))</f>
        <v>0</v>
      </c>
      <c r="F139" s="9" t="str" cm="1">
        <f t="array" aca="1" ref="F139" ca="1">IFERROR(INDEX(General!$E$25:$E$26,$AA139),NA)</f>
        <v>Labour</v>
      </c>
      <c r="G139" s="9" t="str" cm="1">
        <f t="array" aca="1" ref="G139" ca="1">IFERROR(INDEX(Forecast_Capex_Input!$AI$11:$BB$11,$AC139),NA)</f>
        <v>Substations</v>
      </c>
      <c r="H139" s="50" cm="1">
        <f t="array" aca="1" ref="H139" ca="1">IFERROR(INDEX(Forecast_Capex_Input!$AI$12:$BB$286,$Z139,$AC139),NA)</f>
        <v>1</v>
      </c>
      <c r="I139" s="150" t="str" cm="1">
        <f t="array" ref="I139">IFERROR(INDEX(Forecast_Capex_Input!$F$12:$F$286,$Z139),NA)</f>
        <v>Replacement Expenditure</v>
      </c>
      <c r="J139" s="150" t="str" cm="1">
        <f t="array" ref="J139">IFERROR(INDEX(Forecast_Capex_Input!G$12:G$286,$Z139),NA)</f>
        <v>Substation</v>
      </c>
      <c r="K139" s="150" t="str" cm="1">
        <f t="array" ref="K139">IFERROR(INDEX(Forecast_Capex_Input!H$12:H$286,$Z139),NA)</f>
        <v>Repex</v>
      </c>
      <c r="L139" s="150" t="str" cm="1">
        <f t="array" ref="L139">IFERROR(INDEX(Forecast_Capex_Input!I$12:I$286,$Z139),NA)</f>
        <v>N/A</v>
      </c>
      <c r="M139" s="150" t="str" cm="1">
        <f t="array" ref="M139">IFERROR(INDEX(Forecast_Capex_Input!J$12:J$286,$Z139),NA)</f>
        <v>N/A</v>
      </c>
      <c r="N139" s="150" t="str" cm="1">
        <f t="array" ref="N139">IFERROR(INDEX(Forecast_Capex_Input!K$12:K$286,$Z139),NA)</f>
        <v>Substations - Site Establishment and supporting assets</v>
      </c>
      <c r="O139" s="150" t="str" cm="1">
        <f t="array" ref="O139">IFERROR(INDEX(Forecast_Capex_Input!L$12:L$286,$Z139),NA)</f>
        <v>Substations - Safe and Reliable Network</v>
      </c>
      <c r="P139" s="150" t="str" cm="1">
        <f t="array" ref="P139">IFERROR(INDEX(Forecast_Capex_Input!M$12:M$286,$Z139),NA)</f>
        <v>N/A</v>
      </c>
      <c r="Q139" s="24" t="str" cm="1">
        <f t="array" ref="Q139">IFERROR(INDEX(Forecast_Capex_Input!N$12:N$286,$Z139),NA)</f>
        <v>No</v>
      </c>
      <c r="R139" s="190" cm="1">
        <f t="array" ref="R139">IFERROR(INDEX(Forecast_Capex_Input!O$12:O$286,$Z139),0)</f>
        <v>0</v>
      </c>
      <c r="S139" s="24" t="str" cm="1">
        <f t="array" ref="S139">IFERROR(INDEX(Forecast_Capex_Input!P$12:P$286,$Z139),0)</f>
        <v>Safety security &amp; reliability</v>
      </c>
      <c r="T139" s="150" t="str" cm="1">
        <f t="array" aca="1" ref="T139" ca="1">IFERROR(INDEX(General!$K$91:$K$110,$AC139),NA)</f>
        <v>Substations (2018 onwards)</v>
      </c>
      <c r="U139" s="43" cm="1">
        <f t="array" aca="1" ref="U139" ca="1">IFERROR(
IF($F139=General!$E$25,INDEX(Forecast_Capex_Input!S$12:S$286,$Z139),
INDEX(Forecast_Capex_Input!T$12:T$286,$Z139)),0)</f>
        <v>0</v>
      </c>
      <c r="V139" s="82" t="b">
        <f>IFERROR(INDEX(Overheads!$T$19:$T$26,MATCH($I139,Overheads!$E$19:$E$26,0)),FALSE)</f>
        <v>1</v>
      </c>
      <c r="W139" s="209" t="str" cm="1">
        <f t="array" ref="W139">IFERROR(
INDEX(Forecast_Capex_Input!CN$12:CN$286,$Z139),0)</f>
        <v>FY22</v>
      </c>
      <c r="X139" s="209">
        <f>IFERROR(
MATCH($W139,General!$L$39:$S$39,0),1)</f>
        <v>2</v>
      </c>
      <c r="Z139" s="28">
        <f>IFERROR(
IF(MATCH($C139,Forecast_Capex_Input!$CI$12:$CI$286,1)+1&gt;MAX(Forecast_Capex_Input!$C$12:$C$286),NA,
MATCH($C139,Forecast_Capex_Input!$CI$12:$CI$286,1)+1),1)</f>
        <v>59</v>
      </c>
      <c r="AA139" s="28" cm="1">
        <f t="array" aca="1" ref="AA139" ca="1">IFERROR(
IF(Z138&lt;&gt;Z139,1,
IF(COUNTIF(OFFSET(AA138,0,0,-INDEX(Forecast_Capex_Input!$CG$12:$CG$286,$Z139)),AA138)=INDEX(Forecast_Capex_Input!$CG$12:$CG$286,$Z139),AA138+1,AA138)),NA)</f>
        <v>1</v>
      </c>
      <c r="AB139" s="28" cm="1">
        <f t="array" ref="AB139">IFERROR($C139-IF($Z139=1,1,INDEX(Forecast_Capex_Input!$CI$12:$CI$286,$Z139-1))+1,NA)</f>
        <v>1</v>
      </c>
      <c r="AC139" s="28" cm="1">
        <f t="array" aca="1" ref="AC139" ca="1">IFERROR(IF(AA139=1,
INDEX(Forecast_Capex_Input!$AI$10:$BB$10,SMALL(IF(INDEX(Forecast_Capex_Input!$AI$12:$BB$286,$Z139,0)&gt;0,COLUMN(Forecast_Capex_Input!$AI$10:$BB$10)-COLUMN(Forecast_Capex_Input!$AI$12)+1),ROWS(OFFSET(AC138,0,0,-$AB139)))),
OFFSET(AC138,-INDEX(Forecast_Capex_Input!$CG$12:$CG$286,$Z139)+1,0)),NA)</f>
        <v>3</v>
      </c>
      <c r="AD139" s="28">
        <f t="shared" ref="AD139:AD202" ca="1" si="19">IFERROR(
MATCH($F139,Esc_Category_List,0),NA)</f>
        <v>1</v>
      </c>
      <c r="AE139" s="82" t="b">
        <f t="shared" si="18"/>
        <v>0</v>
      </c>
      <c r="AF139" s="78" t="b">
        <v>0</v>
      </c>
      <c r="AG139" s="82" t="b">
        <f t="shared" ref="AG139:AG202" si="20">AND(NOT(AND(AE139,NOT(Inc_NCIPAP))),
NOT(AND(AF139,NOT(Inc_CP))))</f>
        <v>1</v>
      </c>
      <c r="AI139" s="55">
        <v>0</v>
      </c>
      <c r="AJ139" s="55">
        <v>0</v>
      </c>
      <c r="AK139" s="55">
        <v>0</v>
      </c>
      <c r="AL139" s="55">
        <v>0</v>
      </c>
      <c r="AM139" s="55">
        <v>0</v>
      </c>
      <c r="AN139" s="135">
        <v>0</v>
      </c>
      <c r="AP139" s="55">
        <v>0</v>
      </c>
      <c r="AQ139" s="55">
        <v>0</v>
      </c>
      <c r="AR139" s="55">
        <v>0</v>
      </c>
      <c r="AS139" s="55">
        <v>0</v>
      </c>
      <c r="AT139" s="55">
        <v>0</v>
      </c>
      <c r="AU139" s="135">
        <v>0</v>
      </c>
      <c r="AW139" s="55">
        <v>0</v>
      </c>
      <c r="AX139" s="55">
        <v>0</v>
      </c>
      <c r="AY139" s="55">
        <v>0</v>
      </c>
      <c r="AZ139" s="55">
        <v>0</v>
      </c>
      <c r="BA139" s="55">
        <v>0</v>
      </c>
      <c r="BB139" s="135">
        <v>0</v>
      </c>
      <c r="BD139" s="55">
        <v>0</v>
      </c>
      <c r="BE139" s="55">
        <v>0</v>
      </c>
      <c r="BF139" s="55">
        <v>0</v>
      </c>
      <c r="BG139" s="55">
        <v>0</v>
      </c>
      <c r="BH139" s="55">
        <v>0</v>
      </c>
      <c r="BI139" s="135">
        <v>0</v>
      </c>
      <c r="BK139" s="55">
        <v>0</v>
      </c>
      <c r="BL139" s="55">
        <v>0</v>
      </c>
      <c r="BM139" s="55">
        <v>0</v>
      </c>
      <c r="BN139" s="55">
        <v>0</v>
      </c>
      <c r="BO139" s="55">
        <v>0</v>
      </c>
      <c r="BP139" s="135">
        <v>0</v>
      </c>
      <c r="BR139" s="147">
        <v>0.1</v>
      </c>
      <c r="BS139" s="147">
        <v>0.11</v>
      </c>
      <c r="BT139" s="147">
        <v>0.14000000000000001</v>
      </c>
      <c r="BU139" s="147">
        <v>0.32</v>
      </c>
      <c r="BV139" s="147">
        <v>0.33</v>
      </c>
      <c r="BX139" s="55">
        <v>0</v>
      </c>
      <c r="BY139" s="55">
        <v>0</v>
      </c>
      <c r="BZ139" s="55">
        <v>0</v>
      </c>
      <c r="CA139" s="55">
        <v>0</v>
      </c>
      <c r="CB139" s="55">
        <v>0</v>
      </c>
      <c r="CC139" s="135">
        <v>0</v>
      </c>
      <c r="CE139" s="55">
        <v>0</v>
      </c>
      <c r="CF139" s="55">
        <v>0</v>
      </c>
      <c r="CG139" s="55">
        <v>0</v>
      </c>
      <c r="CH139" s="55">
        <v>0</v>
      </c>
      <c r="CI139" s="55">
        <v>0</v>
      </c>
      <c r="CJ139" s="135">
        <v>0</v>
      </c>
      <c r="CL139" s="55">
        <v>0</v>
      </c>
      <c r="CM139" s="55">
        <v>0</v>
      </c>
      <c r="CN139" s="55">
        <v>0</v>
      </c>
      <c r="CO139" s="55">
        <v>0</v>
      </c>
      <c r="CP139" s="55">
        <v>0</v>
      </c>
      <c r="CQ139" s="135">
        <v>0</v>
      </c>
      <c r="CS139" s="67">
        <v>0</v>
      </c>
      <c r="CT139" s="67">
        <v>0</v>
      </c>
      <c r="CU139" s="67">
        <v>0</v>
      </c>
      <c r="CV139" s="67">
        <v>0</v>
      </c>
      <c r="CW139" s="67">
        <v>0</v>
      </c>
      <c r="CX139" s="135">
        <v>0</v>
      </c>
      <c r="CZ139" s="55">
        <v>0</v>
      </c>
      <c r="DA139" s="55">
        <v>0</v>
      </c>
      <c r="DB139" s="55">
        <v>0</v>
      </c>
      <c r="DC139" s="55">
        <v>0</v>
      </c>
      <c r="DD139" s="55">
        <v>0</v>
      </c>
      <c r="DE139" s="135">
        <v>0</v>
      </c>
      <c r="DG139" s="43" t="b" cm="1">
        <f t="array" aca="1" ref="DG139" ca="1">OR($G139=Forecast_Capex_Input!$BF$8:$BF$10)</f>
        <v>0</v>
      </c>
      <c r="DH139" s="43" cm="1">
        <f t="array" aca="1" ref="DH139" ca="1">IFERROR(INDEX(Forecast_Capex_Input!BG$12:BG$286,$Z139)
*(INDEX(Forecast_Capex_Input!$H$12:$H$286,$Z139)=Repex),0)
*$DG139</f>
        <v>0</v>
      </c>
      <c r="DI139" s="43" cm="1">
        <f t="array" aca="1" ref="DI139" ca="1">IFERROR(INDEX(Forecast_Capex_Input!BH$12:BH$286,$Z139)
*(INDEX(Forecast_Capex_Input!$H$12:$H$286,$Z139)=Repex),0)
*$DG139</f>
        <v>0</v>
      </c>
      <c r="DJ139" s="43" cm="1">
        <f t="array" aca="1" ref="DJ139" ca="1">IFERROR(INDEX(Forecast_Capex_Input!BI$12:BI$286,$Z139)
*(INDEX(Forecast_Capex_Input!$H$12:$H$286,$Z139)=Repex),0)
*$DG139</f>
        <v>0</v>
      </c>
      <c r="DK139" s="43" cm="1">
        <f t="array" aca="1" ref="DK139" ca="1">IFERROR(INDEX(Forecast_Capex_Input!BJ$12:BJ$286,$Z139)
*(INDEX(Forecast_Capex_Input!$H$12:$H$286,$Z139)=Repex),0)
*$DG139</f>
        <v>0</v>
      </c>
      <c r="DL139" s="43" cm="1">
        <f t="array" aca="1" ref="DL139" ca="1">IFERROR(INDEX(Forecast_Capex_Input!BK$12:BK$286,$Z139)
*(INDEX(Forecast_Capex_Input!$H$12:$H$286,$Z139)=Repex),0)
*$DG139</f>
        <v>0</v>
      </c>
      <c r="DM139" s="43" cm="1">
        <f t="array" aca="1" ref="DM139" ca="1">IFERROR(INDEX(Forecast_Capex_Input!BL$12:BL$286,$Z139)
*(INDEX(Forecast_Capex_Input!$H$12:$H$286,$Z139)=Repex),0)
*$DG139</f>
        <v>0</v>
      </c>
      <c r="DO139" s="43" t="b" cm="1">
        <f t="array" aca="1" ref="DO139" ca="1">OR($G139=Forecast_Capex_Input!$BN$8:$BN$9)</f>
        <v>1</v>
      </c>
      <c r="DP139" s="43" cm="1">
        <f t="array" aca="1" ref="DP139" ca="1">IFERROR(INDEX(Forecast_Capex_Input!BO$12:BO$286,$Z139)
*(INDEX(Forecast_Capex_Input!$H$12:$H$286,$Z139)=Repex),0)
*$DO139</f>
        <v>1</v>
      </c>
      <c r="DQ139" s="43" cm="1">
        <f t="array" aca="1" ref="DQ139" ca="1">IFERROR(INDEX(Forecast_Capex_Input!BP$12:BP$286,$Z139)
*(INDEX(Forecast_Capex_Input!$H$12:$H$286,$Z139)=Repex),0)
*$DO139</f>
        <v>0</v>
      </c>
      <c r="DR139" s="43" cm="1">
        <f t="array" aca="1" ref="DR139" ca="1">IFERROR(INDEX(Forecast_Capex_Input!BQ$12:BQ$286,$Z139)
*(INDEX(Forecast_Capex_Input!$H$12:$H$286,$Z139)=Repex),0)
*$DO139</f>
        <v>0</v>
      </c>
      <c r="DS139" s="43" cm="1">
        <f t="array" aca="1" ref="DS139" ca="1">IFERROR(INDEX(Forecast_Capex_Input!BR$12:BR$286,$Z139)
*(INDEX(Forecast_Capex_Input!$H$12:$H$286,$Z139)=Repex),0)
*$DO139</f>
        <v>0</v>
      </c>
      <c r="DT139" s="43" cm="1">
        <f t="array" aca="1" ref="DT139" ca="1">IFERROR(INDEX(Forecast_Capex_Input!BS$12:BS$286,$Z139)
*(INDEX(Forecast_Capex_Input!$H$12:$H$286,$Z139)=Repex),0)
*$DO139</f>
        <v>0</v>
      </c>
      <c r="DV139" s="43" t="b" cm="1">
        <f t="array" aca="1" ref="DV139" ca="1">OR($G139=Forecast_Capex_Input!$BU$8:$BU$10)</f>
        <v>0</v>
      </c>
      <c r="DW139" s="43" cm="1">
        <f t="array" aca="1" ref="DW139" ca="1">IFERROR(INDEX(Forecast_Capex_Input!BV$12:BV$286,$Z139)
*(INDEX(Forecast_Capex_Input!$H$12:$H$286,$Z139)=Repex),0)
*$DV139</f>
        <v>0</v>
      </c>
      <c r="DX139" s="43" cm="1">
        <f t="array" aca="1" ref="DX139" ca="1">IFERROR(INDEX(Forecast_Capex_Input!BW$12:BW$286,$Z139)
*(INDEX(Forecast_Capex_Input!$H$12:$H$286,$Z139)=Repex),0)
*$DV139</f>
        <v>0</v>
      </c>
      <c r="DY139" s="43" cm="1">
        <f t="array" aca="1" ref="DY139" ca="1">IFERROR(INDEX(Forecast_Capex_Input!BX$12:BX$286,$Z139)
*(INDEX(Forecast_Capex_Input!$H$12:$H$286,$Z139)=Repex),0)
*$DV139</f>
        <v>0</v>
      </c>
      <c r="DZ139" s="43" cm="1">
        <f t="array" aca="1" ref="DZ139" ca="1">IFERROR(INDEX(Forecast_Capex_Input!BY$12:BY$286,$Z139)
*(INDEX(Forecast_Capex_Input!$H$12:$H$286,$Z139)=Repex),0)
*$DV139</f>
        <v>0</v>
      </c>
      <c r="EA139" s="43" cm="1">
        <f t="array" aca="1" ref="EA139" ca="1">IFERROR(INDEX(Forecast_Capex_Input!BZ$12:BZ$286,$Z139)
*(INDEX(Forecast_Capex_Input!$H$12:$H$286,$Z139)=Repex),0)
*$DV139</f>
        <v>0</v>
      </c>
      <c r="EB139" s="43" cm="1">
        <f t="array" aca="1" ref="EB139" ca="1">IFERROR(INDEX(Forecast_Capex_Input!CA$12:CA$286,$Z139)
*(INDEX(Forecast_Capex_Input!$H$12:$H$286,$Z139)=Repex),0)
*$DV139</f>
        <v>0</v>
      </c>
      <c r="EC139" s="43" cm="1">
        <f t="array" aca="1" ref="EC139" ca="1">IFERROR(INDEX(Forecast_Capex_Input!CB$12:CB$286,$Z139)
*(INDEX(Forecast_Capex_Input!$H$12:$H$286,$Z139)=Repex),0)
*$DV139</f>
        <v>0</v>
      </c>
      <c r="ED139" s="43" cm="1">
        <f t="array" aca="1" ref="ED139" ca="1">IFERROR(INDEX(Forecast_Capex_Input!CC$12:CC$286,$Z139)
*(INDEX(Forecast_Capex_Input!$H$12:$H$286,$Z139)=Repex),0)
*$DV139</f>
        <v>0</v>
      </c>
      <c r="EF139" s="86" t="str">
        <f t="shared" ref="EF139:EF202" si="21">IF(AND($AG139,$K139=Augex),
$AU139,NA)</f>
        <v>N/A</v>
      </c>
      <c r="EG139" s="28" t="str">
        <f>IFERROR(RANK(EF139,EF$11:EF$1010,0)+COUNTIF(EF$11:EF139,EF139)-1,NA)</f>
        <v>N/A</v>
      </c>
    </row>
    <row r="140" spans="3:137" x14ac:dyDescent="0.2">
      <c r="C140" s="28">
        <f t="shared" ref="C140:C203" si="22">IF(ISNUMBER(C139),C139+1,1)</f>
        <v>130</v>
      </c>
      <c r="D140" s="9" t="str" cm="1">
        <f t="array" ref="D140">IFERROR(INDEX(Forecast_Capex_Input!$D$12:$D$286,$Z140),NA)</f>
        <v>OLCM replacements</v>
      </c>
      <c r="E140" s="24" t="b" cm="1">
        <f t="array" ref="E140">IF($Z140=NA,NA,INDEX(Forecast_Capex_Input!$E$12:$E$286,$Z140))</f>
        <v>0</v>
      </c>
      <c r="F140" s="9" t="str" cm="1">
        <f t="array" aca="1" ref="F140" ca="1">IFERROR(INDEX(General!$E$25:$E$26,$AA140),NA)</f>
        <v>Non-Labour</v>
      </c>
      <c r="G140" s="9" t="str" cm="1">
        <f t="array" aca="1" ref="G140" ca="1">IFERROR(INDEX(Forecast_Capex_Input!$AI$11:$BB$11,$AC140),NA)</f>
        <v>Substations</v>
      </c>
      <c r="H140" s="50" cm="1">
        <f t="array" aca="1" ref="H140" ca="1">IFERROR(INDEX(Forecast_Capex_Input!$AI$12:$BB$286,$Z140,$AC140),NA)</f>
        <v>1</v>
      </c>
      <c r="I140" s="150" t="str" cm="1">
        <f t="array" ref="I140">IFERROR(INDEX(Forecast_Capex_Input!$F$12:$F$286,$Z140),NA)</f>
        <v>Replacement Expenditure</v>
      </c>
      <c r="J140" s="150" t="str" cm="1">
        <f t="array" ref="J140">IFERROR(INDEX(Forecast_Capex_Input!G$12:G$286,$Z140),NA)</f>
        <v>Substation</v>
      </c>
      <c r="K140" s="150" t="str" cm="1">
        <f t="array" ref="K140">IFERROR(INDEX(Forecast_Capex_Input!H$12:H$286,$Z140),NA)</f>
        <v>Repex</v>
      </c>
      <c r="L140" s="150" t="str" cm="1">
        <f t="array" ref="L140">IFERROR(INDEX(Forecast_Capex_Input!I$12:I$286,$Z140),NA)</f>
        <v>N/A</v>
      </c>
      <c r="M140" s="150" t="str" cm="1">
        <f t="array" ref="M140">IFERROR(INDEX(Forecast_Capex_Input!J$12:J$286,$Z140),NA)</f>
        <v>N/A</v>
      </c>
      <c r="N140" s="150" t="str" cm="1">
        <f t="array" ref="N140">IFERROR(INDEX(Forecast_Capex_Input!K$12:K$286,$Z140),NA)</f>
        <v>Substations - Site Establishment and supporting assets</v>
      </c>
      <c r="O140" s="150" t="str" cm="1">
        <f t="array" ref="O140">IFERROR(INDEX(Forecast_Capex_Input!L$12:L$286,$Z140),NA)</f>
        <v>Substations - Safe and Reliable Network</v>
      </c>
      <c r="P140" s="150" t="str" cm="1">
        <f t="array" ref="P140">IFERROR(INDEX(Forecast_Capex_Input!M$12:M$286,$Z140),NA)</f>
        <v>N/A</v>
      </c>
      <c r="Q140" s="24" t="str" cm="1">
        <f t="array" ref="Q140">IFERROR(INDEX(Forecast_Capex_Input!N$12:N$286,$Z140),NA)</f>
        <v>No</v>
      </c>
      <c r="R140" s="190" cm="1">
        <f t="array" ref="R140">IFERROR(INDEX(Forecast_Capex_Input!O$12:O$286,$Z140),0)</f>
        <v>0</v>
      </c>
      <c r="S140" s="24" t="str" cm="1">
        <f t="array" ref="S140">IFERROR(INDEX(Forecast_Capex_Input!P$12:P$286,$Z140),0)</f>
        <v>Safety security &amp; reliability</v>
      </c>
      <c r="T140" s="150" t="str" cm="1">
        <f t="array" aca="1" ref="T140" ca="1">IFERROR(INDEX(General!$K$91:$K$110,$AC140),NA)</f>
        <v>Substations (2018 onwards)</v>
      </c>
      <c r="U140" s="43" cm="1">
        <f t="array" aca="1" ref="U140" ca="1">IFERROR(
IF($F140=General!$E$25,INDEX(Forecast_Capex_Input!S$12:S$286,$Z140),
INDEX(Forecast_Capex_Input!T$12:T$286,$Z140)),0)</f>
        <v>1</v>
      </c>
      <c r="V140" s="82" t="b">
        <f>IFERROR(INDEX(Overheads!$T$19:$T$26,MATCH($I140,Overheads!$E$19:$E$26,0)),FALSE)</f>
        <v>1</v>
      </c>
      <c r="W140" s="209" t="str" cm="1">
        <f t="array" ref="W140">IFERROR(
INDEX(Forecast_Capex_Input!CN$12:CN$286,$Z140),0)</f>
        <v>FY22</v>
      </c>
      <c r="X140" s="209">
        <f>IFERROR(
MATCH($W140,General!$L$39:$S$39,0),1)</f>
        <v>2</v>
      </c>
      <c r="Z140" s="28">
        <f>IFERROR(
IF(MATCH($C140,Forecast_Capex_Input!$CI$12:$CI$286,1)+1&gt;MAX(Forecast_Capex_Input!$C$12:$C$286),NA,
MATCH($C140,Forecast_Capex_Input!$CI$12:$CI$286,1)+1),1)</f>
        <v>59</v>
      </c>
      <c r="AA140" s="28" cm="1">
        <f t="array" aca="1" ref="AA140" ca="1">IFERROR(
IF(Z139&lt;&gt;Z140,1,
IF(COUNTIF(OFFSET(AA139,0,0,-INDEX(Forecast_Capex_Input!$CG$12:$CG$286,$Z140)),AA139)=INDEX(Forecast_Capex_Input!$CG$12:$CG$286,$Z140),AA139+1,AA139)),NA)</f>
        <v>2</v>
      </c>
      <c r="AB140" s="28" cm="1">
        <f t="array" ref="AB140">IFERROR($C140-IF($Z140=1,1,INDEX(Forecast_Capex_Input!$CI$12:$CI$286,$Z140-1))+1,NA)</f>
        <v>2</v>
      </c>
      <c r="AC140" s="28" cm="1">
        <f t="array" aca="1" ref="AC140" ca="1">IFERROR(IF(AA140=1,
INDEX(Forecast_Capex_Input!$AI$10:$BB$10,SMALL(IF(INDEX(Forecast_Capex_Input!$AI$12:$BB$286,$Z140,0)&gt;0,COLUMN(Forecast_Capex_Input!$AI$10:$BB$10)-COLUMN(Forecast_Capex_Input!$AI$12)+1),ROWS(OFFSET(AC139,0,0,-$AB140)))),
OFFSET(AC139,-INDEX(Forecast_Capex_Input!$CG$12:$CG$286,$Z140)+1,0)),NA)</f>
        <v>3</v>
      </c>
      <c r="AD140" s="28">
        <f t="shared" ca="1" si="19"/>
        <v>2</v>
      </c>
      <c r="AE140" s="82" t="b">
        <f t="shared" ref="AE140:AE203" si="23">$K140=AE$6</f>
        <v>0</v>
      </c>
      <c r="AF140" s="78" t="b">
        <v>0</v>
      </c>
      <c r="AG140" s="82" t="b">
        <f t="shared" si="20"/>
        <v>1</v>
      </c>
      <c r="AI140" s="55">
        <v>0</v>
      </c>
      <c r="AJ140" s="55">
        <v>0</v>
      </c>
      <c r="AK140" s="55">
        <v>0</v>
      </c>
      <c r="AL140" s="55">
        <v>0</v>
      </c>
      <c r="AM140" s="55">
        <v>0</v>
      </c>
      <c r="AN140" s="135">
        <v>0</v>
      </c>
      <c r="AP140" s="55">
        <v>0</v>
      </c>
      <c r="AQ140" s="55">
        <v>0</v>
      </c>
      <c r="AR140" s="55">
        <v>0</v>
      </c>
      <c r="AS140" s="55">
        <v>0</v>
      </c>
      <c r="AT140" s="55">
        <v>0</v>
      </c>
      <c r="AU140" s="135">
        <v>0</v>
      </c>
      <c r="AW140" s="55">
        <v>0</v>
      </c>
      <c r="AX140" s="55">
        <v>0</v>
      </c>
      <c r="AY140" s="55">
        <v>0</v>
      </c>
      <c r="AZ140" s="55">
        <v>0</v>
      </c>
      <c r="BA140" s="55">
        <v>0</v>
      </c>
      <c r="BB140" s="135">
        <v>0</v>
      </c>
      <c r="BD140" s="55">
        <v>0</v>
      </c>
      <c r="BE140" s="55">
        <v>0</v>
      </c>
      <c r="BF140" s="55">
        <v>0</v>
      </c>
      <c r="BG140" s="55">
        <v>0</v>
      </c>
      <c r="BH140" s="55">
        <v>0</v>
      </c>
      <c r="BI140" s="135">
        <v>0</v>
      </c>
      <c r="BK140" s="55">
        <v>0</v>
      </c>
      <c r="BL140" s="55">
        <v>0</v>
      </c>
      <c r="BM140" s="55">
        <v>0</v>
      </c>
      <c r="BN140" s="55">
        <v>0</v>
      </c>
      <c r="BO140" s="55">
        <v>0</v>
      </c>
      <c r="BP140" s="135">
        <v>0</v>
      </c>
      <c r="BR140" s="147">
        <v>0.1</v>
      </c>
      <c r="BS140" s="147">
        <v>0.11</v>
      </c>
      <c r="BT140" s="147">
        <v>0.14000000000000001</v>
      </c>
      <c r="BU140" s="147">
        <v>0.32</v>
      </c>
      <c r="BV140" s="147">
        <v>0.33</v>
      </c>
      <c r="BX140" s="55">
        <v>0</v>
      </c>
      <c r="BY140" s="55">
        <v>0</v>
      </c>
      <c r="BZ140" s="55">
        <v>0</v>
      </c>
      <c r="CA140" s="55">
        <v>0</v>
      </c>
      <c r="CB140" s="55">
        <v>0</v>
      </c>
      <c r="CC140" s="135">
        <v>0</v>
      </c>
      <c r="CE140" s="55">
        <v>0</v>
      </c>
      <c r="CF140" s="55">
        <v>0</v>
      </c>
      <c r="CG140" s="55">
        <v>0</v>
      </c>
      <c r="CH140" s="55">
        <v>0</v>
      </c>
      <c r="CI140" s="55">
        <v>0</v>
      </c>
      <c r="CJ140" s="135">
        <v>0</v>
      </c>
      <c r="CL140" s="55">
        <v>0</v>
      </c>
      <c r="CM140" s="55">
        <v>0</v>
      </c>
      <c r="CN140" s="55">
        <v>0</v>
      </c>
      <c r="CO140" s="55">
        <v>0</v>
      </c>
      <c r="CP140" s="55">
        <v>0</v>
      </c>
      <c r="CQ140" s="135">
        <v>0</v>
      </c>
      <c r="CS140" s="67">
        <v>0</v>
      </c>
      <c r="CT140" s="67">
        <v>0</v>
      </c>
      <c r="CU140" s="67">
        <v>0</v>
      </c>
      <c r="CV140" s="67">
        <v>0</v>
      </c>
      <c r="CW140" s="67">
        <v>0</v>
      </c>
      <c r="CX140" s="135">
        <v>0</v>
      </c>
      <c r="CZ140" s="55">
        <v>0</v>
      </c>
      <c r="DA140" s="55">
        <v>0</v>
      </c>
      <c r="DB140" s="55">
        <v>0</v>
      </c>
      <c r="DC140" s="55">
        <v>0</v>
      </c>
      <c r="DD140" s="55">
        <v>0</v>
      </c>
      <c r="DE140" s="135">
        <v>0</v>
      </c>
      <c r="DG140" s="43" t="b" cm="1">
        <f t="array" aca="1" ref="DG140" ca="1">OR($G140=Forecast_Capex_Input!$BF$8:$BF$10)</f>
        <v>0</v>
      </c>
      <c r="DH140" s="43" cm="1">
        <f t="array" aca="1" ref="DH140" ca="1">IFERROR(INDEX(Forecast_Capex_Input!BG$12:BG$286,$Z140)
*(INDEX(Forecast_Capex_Input!$H$12:$H$286,$Z140)=Repex),0)
*$DG140</f>
        <v>0</v>
      </c>
      <c r="DI140" s="43" cm="1">
        <f t="array" aca="1" ref="DI140" ca="1">IFERROR(INDEX(Forecast_Capex_Input!BH$12:BH$286,$Z140)
*(INDEX(Forecast_Capex_Input!$H$12:$H$286,$Z140)=Repex),0)
*$DG140</f>
        <v>0</v>
      </c>
      <c r="DJ140" s="43" cm="1">
        <f t="array" aca="1" ref="DJ140" ca="1">IFERROR(INDEX(Forecast_Capex_Input!BI$12:BI$286,$Z140)
*(INDEX(Forecast_Capex_Input!$H$12:$H$286,$Z140)=Repex),0)
*$DG140</f>
        <v>0</v>
      </c>
      <c r="DK140" s="43" cm="1">
        <f t="array" aca="1" ref="DK140" ca="1">IFERROR(INDEX(Forecast_Capex_Input!BJ$12:BJ$286,$Z140)
*(INDEX(Forecast_Capex_Input!$H$12:$H$286,$Z140)=Repex),0)
*$DG140</f>
        <v>0</v>
      </c>
      <c r="DL140" s="43" cm="1">
        <f t="array" aca="1" ref="DL140" ca="1">IFERROR(INDEX(Forecast_Capex_Input!BK$12:BK$286,$Z140)
*(INDEX(Forecast_Capex_Input!$H$12:$H$286,$Z140)=Repex),0)
*$DG140</f>
        <v>0</v>
      </c>
      <c r="DM140" s="43" cm="1">
        <f t="array" aca="1" ref="DM140" ca="1">IFERROR(INDEX(Forecast_Capex_Input!BL$12:BL$286,$Z140)
*(INDEX(Forecast_Capex_Input!$H$12:$H$286,$Z140)=Repex),0)
*$DG140</f>
        <v>0</v>
      </c>
      <c r="DO140" s="43" t="b" cm="1">
        <f t="array" aca="1" ref="DO140" ca="1">OR($G140=Forecast_Capex_Input!$BN$8:$BN$9)</f>
        <v>1</v>
      </c>
      <c r="DP140" s="43" cm="1">
        <f t="array" aca="1" ref="DP140" ca="1">IFERROR(INDEX(Forecast_Capex_Input!BO$12:BO$286,$Z140)
*(INDEX(Forecast_Capex_Input!$H$12:$H$286,$Z140)=Repex),0)
*$DO140</f>
        <v>1</v>
      </c>
      <c r="DQ140" s="43" cm="1">
        <f t="array" aca="1" ref="DQ140" ca="1">IFERROR(INDEX(Forecast_Capex_Input!BP$12:BP$286,$Z140)
*(INDEX(Forecast_Capex_Input!$H$12:$H$286,$Z140)=Repex),0)
*$DO140</f>
        <v>0</v>
      </c>
      <c r="DR140" s="43" cm="1">
        <f t="array" aca="1" ref="DR140" ca="1">IFERROR(INDEX(Forecast_Capex_Input!BQ$12:BQ$286,$Z140)
*(INDEX(Forecast_Capex_Input!$H$12:$H$286,$Z140)=Repex),0)
*$DO140</f>
        <v>0</v>
      </c>
      <c r="DS140" s="43" cm="1">
        <f t="array" aca="1" ref="DS140" ca="1">IFERROR(INDEX(Forecast_Capex_Input!BR$12:BR$286,$Z140)
*(INDEX(Forecast_Capex_Input!$H$12:$H$286,$Z140)=Repex),0)
*$DO140</f>
        <v>0</v>
      </c>
      <c r="DT140" s="43" cm="1">
        <f t="array" aca="1" ref="DT140" ca="1">IFERROR(INDEX(Forecast_Capex_Input!BS$12:BS$286,$Z140)
*(INDEX(Forecast_Capex_Input!$H$12:$H$286,$Z140)=Repex),0)
*$DO140</f>
        <v>0</v>
      </c>
      <c r="DV140" s="43" t="b" cm="1">
        <f t="array" aca="1" ref="DV140" ca="1">OR($G140=Forecast_Capex_Input!$BU$8:$BU$10)</f>
        <v>0</v>
      </c>
      <c r="DW140" s="43" cm="1">
        <f t="array" aca="1" ref="DW140" ca="1">IFERROR(INDEX(Forecast_Capex_Input!BV$12:BV$286,$Z140)
*(INDEX(Forecast_Capex_Input!$H$12:$H$286,$Z140)=Repex),0)
*$DV140</f>
        <v>0</v>
      </c>
      <c r="DX140" s="43" cm="1">
        <f t="array" aca="1" ref="DX140" ca="1">IFERROR(INDEX(Forecast_Capex_Input!BW$12:BW$286,$Z140)
*(INDEX(Forecast_Capex_Input!$H$12:$H$286,$Z140)=Repex),0)
*$DV140</f>
        <v>0</v>
      </c>
      <c r="DY140" s="43" cm="1">
        <f t="array" aca="1" ref="DY140" ca="1">IFERROR(INDEX(Forecast_Capex_Input!BX$12:BX$286,$Z140)
*(INDEX(Forecast_Capex_Input!$H$12:$H$286,$Z140)=Repex),0)
*$DV140</f>
        <v>0</v>
      </c>
      <c r="DZ140" s="43" cm="1">
        <f t="array" aca="1" ref="DZ140" ca="1">IFERROR(INDEX(Forecast_Capex_Input!BY$12:BY$286,$Z140)
*(INDEX(Forecast_Capex_Input!$H$12:$H$286,$Z140)=Repex),0)
*$DV140</f>
        <v>0</v>
      </c>
      <c r="EA140" s="43" cm="1">
        <f t="array" aca="1" ref="EA140" ca="1">IFERROR(INDEX(Forecast_Capex_Input!BZ$12:BZ$286,$Z140)
*(INDEX(Forecast_Capex_Input!$H$12:$H$286,$Z140)=Repex),0)
*$DV140</f>
        <v>0</v>
      </c>
      <c r="EB140" s="43" cm="1">
        <f t="array" aca="1" ref="EB140" ca="1">IFERROR(INDEX(Forecast_Capex_Input!CA$12:CA$286,$Z140)
*(INDEX(Forecast_Capex_Input!$H$12:$H$286,$Z140)=Repex),0)
*$DV140</f>
        <v>0</v>
      </c>
      <c r="EC140" s="43" cm="1">
        <f t="array" aca="1" ref="EC140" ca="1">IFERROR(INDEX(Forecast_Capex_Input!CB$12:CB$286,$Z140)
*(INDEX(Forecast_Capex_Input!$H$12:$H$286,$Z140)=Repex),0)
*$DV140</f>
        <v>0</v>
      </c>
      <c r="ED140" s="43" cm="1">
        <f t="array" aca="1" ref="ED140" ca="1">IFERROR(INDEX(Forecast_Capex_Input!CC$12:CC$286,$Z140)
*(INDEX(Forecast_Capex_Input!$H$12:$H$286,$Z140)=Repex),0)
*$DV140</f>
        <v>0</v>
      </c>
      <c r="EF140" s="86" t="str">
        <f t="shared" si="21"/>
        <v>N/A</v>
      </c>
      <c r="EG140" s="28" t="str">
        <f>IFERROR(RANK(EF140,EF$11:EF$1010,0)+COUNTIF(EF$11:EF140,EF140)-1,NA)</f>
        <v>N/A</v>
      </c>
    </row>
    <row r="141" spans="3:137" x14ac:dyDescent="0.2">
      <c r="C141" s="28">
        <f t="shared" si="22"/>
        <v>131</v>
      </c>
      <c r="D141" s="9" t="str" cm="1">
        <f t="array" ref="D141">IFERROR(INDEX(Forecast_Capex_Input!$D$12:$D$286,$Z141),NA)</f>
        <v>Panorama Secondary Systems Renewal</v>
      </c>
      <c r="E141" s="24" t="b" cm="1">
        <f t="array" ref="E141">IF($Z141=NA,NA,INDEX(Forecast_Capex_Input!$E$12:$E$286,$Z141))</f>
        <v>1</v>
      </c>
      <c r="F141" s="9" t="str" cm="1">
        <f t="array" aca="1" ref="F141" ca="1">IFERROR(INDEX(General!$E$25:$E$26,$AA141),NA)</f>
        <v>Labour</v>
      </c>
      <c r="G141" s="9" t="str" cm="1">
        <f t="array" aca="1" ref="G141" ca="1">IFERROR(INDEX(Forecast_Capex_Input!$AI$11:$BB$11,$AC141),NA)</f>
        <v>Secondary Systems</v>
      </c>
      <c r="H141" s="50" cm="1">
        <f t="array" aca="1" ref="H141" ca="1">IFERROR(INDEX(Forecast_Capex_Input!$AI$12:$BB$286,$Z141,$AC141),NA)</f>
        <v>1</v>
      </c>
      <c r="I141" s="150" t="str" cm="1">
        <f t="array" ref="I141">IFERROR(INDEX(Forecast_Capex_Input!$F$12:$F$286,$Z141),NA)</f>
        <v>Replacement Expenditure</v>
      </c>
      <c r="J141" s="150" t="str" cm="1">
        <f t="array" ref="J141">IFERROR(INDEX(Forecast_Capex_Input!G$12:G$286,$Z141),NA)</f>
        <v>Digital Infrastructure</v>
      </c>
      <c r="K141" s="150" t="str" cm="1">
        <f t="array" ref="K141">IFERROR(INDEX(Forecast_Capex_Input!H$12:H$286,$Z141),NA)</f>
        <v>Repex</v>
      </c>
      <c r="L141" s="150" t="str" cm="1">
        <f t="array" ref="L141">IFERROR(INDEX(Forecast_Capex_Input!I$12:I$286,$Z141),NA)</f>
        <v>N/A</v>
      </c>
      <c r="M141" s="150" t="str" cm="1">
        <f t="array" ref="M141">IFERROR(INDEX(Forecast_Capex_Input!J$12:J$286,$Z141),NA)</f>
        <v>N/A</v>
      </c>
      <c r="N141" s="150" t="str" cm="1">
        <f t="array" ref="N141">IFERROR(INDEX(Forecast_Capex_Input!K$12:K$286,$Z141),NA)</f>
        <v>DI - Protection systems</v>
      </c>
      <c r="O141" s="150" t="str" cm="1">
        <f t="array" ref="O141">IFERROR(INDEX(Forecast_Capex_Input!L$12:L$286,$Z141),NA)</f>
        <v>DI - Safe and Reliable Network</v>
      </c>
      <c r="P141" s="150" t="str" cm="1">
        <f t="array" ref="P141">IFERROR(INDEX(Forecast_Capex_Input!M$12:M$286,$Z141),NA)</f>
        <v>N/A</v>
      </c>
      <c r="Q141" s="24" t="str" cm="1">
        <f t="array" ref="Q141">IFERROR(INDEX(Forecast_Capex_Input!N$12:N$286,$Z141),NA)</f>
        <v>No</v>
      </c>
      <c r="R141" s="190" cm="1">
        <f t="array" ref="R141">IFERROR(INDEX(Forecast_Capex_Input!O$12:O$286,$Z141),0)</f>
        <v>0</v>
      </c>
      <c r="S141" s="24" t="str" cm="1">
        <f t="array" ref="S141">IFERROR(INDEX(Forecast_Capex_Input!P$12:P$286,$Z141),0)</f>
        <v>Safety security &amp; reliability</v>
      </c>
      <c r="T141" s="150" t="str" cm="1">
        <f t="array" aca="1" ref="T141" ca="1">IFERROR(INDEX(General!$K$91:$K$110,$AC141),NA)</f>
        <v>Secondary Systems (2018-23)</v>
      </c>
      <c r="U141" s="43" cm="1">
        <f t="array" aca="1" ref="U141" ca="1">IFERROR(
IF($F141=General!$E$25,INDEX(Forecast_Capex_Input!S$12:S$286,$Z141),
INDEX(Forecast_Capex_Input!T$12:T$286,$Z141)),0)</f>
        <v>0.37118778673852842</v>
      </c>
      <c r="V141" s="82" t="b">
        <f>IFERROR(INDEX(Overheads!$T$19:$T$26,MATCH($I141,Overheads!$E$19:$E$26,0)),FALSE)</f>
        <v>1</v>
      </c>
      <c r="W141" s="209" t="str" cm="1">
        <f t="array" ref="W141">IFERROR(
INDEX(Forecast_Capex_Input!CN$12:CN$286,$Z141),0)</f>
        <v>FY22</v>
      </c>
      <c r="X141" s="209">
        <f>IFERROR(
MATCH($W141,General!$L$39:$S$39,0),1)</f>
        <v>2</v>
      </c>
      <c r="Z141" s="28">
        <f>IFERROR(
IF(MATCH($C141,Forecast_Capex_Input!$CI$12:$CI$286,1)+1&gt;MAX(Forecast_Capex_Input!$C$12:$C$286),NA,
MATCH($C141,Forecast_Capex_Input!$CI$12:$CI$286,1)+1),1)</f>
        <v>60</v>
      </c>
      <c r="AA141" s="28" cm="1">
        <f t="array" aca="1" ref="AA141" ca="1">IFERROR(
IF(Z140&lt;&gt;Z141,1,
IF(COUNTIF(OFFSET(AA140,0,0,-INDEX(Forecast_Capex_Input!$CG$12:$CG$286,$Z141)),AA140)=INDEX(Forecast_Capex_Input!$CG$12:$CG$286,$Z141),AA140+1,AA140)),NA)</f>
        <v>1</v>
      </c>
      <c r="AB141" s="28" cm="1">
        <f t="array" ref="AB141">IFERROR($C141-IF($Z141=1,1,INDEX(Forecast_Capex_Input!$CI$12:$CI$286,$Z141-1))+1,NA)</f>
        <v>1</v>
      </c>
      <c r="AC141" s="28" cm="1">
        <f t="array" aca="1" ref="AC141" ca="1">IFERROR(IF(AA141=1,
INDEX(Forecast_Capex_Input!$AI$10:$BB$10,SMALL(IF(INDEX(Forecast_Capex_Input!$AI$12:$BB$286,$Z141,0)&gt;0,COLUMN(Forecast_Capex_Input!$AI$10:$BB$10)-COLUMN(Forecast_Capex_Input!$AI$12)+1),ROWS(OFFSET(AC140,0,0,-$AB141)))),
OFFSET(AC140,-INDEX(Forecast_Capex_Input!$CG$12:$CG$286,$Z141)+1,0)),NA)</f>
        <v>4</v>
      </c>
      <c r="AD141" s="28">
        <f t="shared" ca="1" si="19"/>
        <v>1</v>
      </c>
      <c r="AE141" s="82" t="b">
        <f t="shared" si="23"/>
        <v>0</v>
      </c>
      <c r="AF141" s="78" t="b">
        <v>0</v>
      </c>
      <c r="AG141" s="82" t="b">
        <f t="shared" si="20"/>
        <v>1</v>
      </c>
      <c r="AI141" s="55">
        <v>0.19691377159550488</v>
      </c>
      <c r="AJ141" s="55">
        <v>0.17901251963227713</v>
      </c>
      <c r="AK141" s="55">
        <v>8.9506259816138564E-2</v>
      </c>
      <c r="AL141" s="55">
        <v>0.19691377159550488</v>
      </c>
      <c r="AM141" s="55">
        <v>0.20586439757711869</v>
      </c>
      <c r="AN141" s="135">
        <v>0.86821072021654422</v>
      </c>
      <c r="AP141" s="55">
        <v>0.19082217395888207</v>
      </c>
      <c r="AQ141" s="55">
        <v>0.17574314253276019</v>
      </c>
      <c r="AR141" s="55">
        <v>8.8886174999855322E-2</v>
      </c>
      <c r="AS141" s="55">
        <v>0.19639640418352788</v>
      </c>
      <c r="AT141" s="55">
        <v>0.20594141678452618</v>
      </c>
      <c r="AU141" s="135">
        <v>0.85778931245955159</v>
      </c>
      <c r="AW141" s="55">
        <v>2.3003881902333514E-2</v>
      </c>
      <c r="AX141" s="55">
        <v>1.9855983129773391E-2</v>
      </c>
      <c r="AY141" s="55">
        <v>1.232966217199093E-2</v>
      </c>
      <c r="AZ141" s="55">
        <v>2.7621655883894553E-2</v>
      </c>
      <c r="BA141" s="55">
        <v>2.5647798572240817E-2</v>
      </c>
      <c r="BB141" s="135">
        <v>0.10845898166023321</v>
      </c>
      <c r="BD141" s="55">
        <v>4.4791063649992913E-3</v>
      </c>
      <c r="BE141" s="55">
        <v>3.8921123511105713E-3</v>
      </c>
      <c r="BF141" s="55">
        <v>2.3640076831409939E-3</v>
      </c>
      <c r="BG141" s="55">
        <v>5.259601515619208E-3</v>
      </c>
      <c r="BH141" s="55">
        <v>4.9676410841406147E-3</v>
      </c>
      <c r="BI141" s="135">
        <v>2.0962468999010678E-2</v>
      </c>
      <c r="BK141" s="55">
        <v>0.21830516222621488</v>
      </c>
      <c r="BL141" s="55">
        <v>0.19949123801364413</v>
      </c>
      <c r="BM141" s="55">
        <v>0.10357984485498724</v>
      </c>
      <c r="BN141" s="55">
        <v>0.22927766158304166</v>
      </c>
      <c r="BO141" s="55">
        <v>0.2365568564409076</v>
      </c>
      <c r="BP141" s="135">
        <v>0.98721076311879552</v>
      </c>
      <c r="BR141" s="147">
        <v>0.1</v>
      </c>
      <c r="BS141" s="147">
        <v>0.11</v>
      </c>
      <c r="BT141" s="147">
        <v>0.14000000000000001</v>
      </c>
      <c r="BU141" s="147">
        <v>0.32</v>
      </c>
      <c r="BV141" s="147">
        <v>0.33</v>
      </c>
      <c r="BX141" s="55">
        <v>8.6821072021654427E-2</v>
      </c>
      <c r="BY141" s="55">
        <v>9.5503179223819859E-2</v>
      </c>
      <c r="BZ141" s="55">
        <v>0.1215495008303162</v>
      </c>
      <c r="CA141" s="55">
        <v>0.27782743046929415</v>
      </c>
      <c r="CB141" s="55">
        <v>0.28650953767145959</v>
      </c>
      <c r="CC141" s="135">
        <v>0.86821072021654422</v>
      </c>
      <c r="CE141" s="55">
        <v>8.5778931245955162E-2</v>
      </c>
      <c r="CF141" s="55">
        <v>9.4356824370550679E-2</v>
      </c>
      <c r="CG141" s="55">
        <v>0.12009050374433723</v>
      </c>
      <c r="CH141" s="55">
        <v>0.27449257998705651</v>
      </c>
      <c r="CI141" s="55">
        <v>0.28307047311165201</v>
      </c>
      <c r="CJ141" s="135">
        <v>0.85778931245955159</v>
      </c>
      <c r="CL141" s="55">
        <v>1.0845898166023321E-2</v>
      </c>
      <c r="CM141" s="55">
        <v>1.1930487982625653E-2</v>
      </c>
      <c r="CN141" s="55">
        <v>1.5184257432432652E-2</v>
      </c>
      <c r="CO141" s="55">
        <v>3.4706874131274629E-2</v>
      </c>
      <c r="CP141" s="55">
        <v>3.579146394787696E-2</v>
      </c>
      <c r="CQ141" s="135">
        <v>0.10845898166023321</v>
      </c>
      <c r="CS141" s="67">
        <v>2.0962468999010677E-3</v>
      </c>
      <c r="CT141" s="67">
        <v>2.3058715898911747E-3</v>
      </c>
      <c r="CU141" s="67">
        <v>2.9347456598614952E-3</v>
      </c>
      <c r="CV141" s="67">
        <v>6.7079900796834166E-3</v>
      </c>
      <c r="CW141" s="67">
        <v>6.9176147696735236E-3</v>
      </c>
      <c r="CX141" s="135">
        <v>2.0962468999010678E-2</v>
      </c>
      <c r="CZ141" s="55">
        <v>9.8721076311879555E-2</v>
      </c>
      <c r="DA141" s="55">
        <v>0.10859318394306751</v>
      </c>
      <c r="DB141" s="55">
        <v>0.13820950683663139</v>
      </c>
      <c r="DC141" s="55">
        <v>0.31590744419801459</v>
      </c>
      <c r="DD141" s="55">
        <v>0.32577955182920249</v>
      </c>
      <c r="DE141" s="135">
        <v>0.98721076311879552</v>
      </c>
      <c r="DG141" s="43" t="b" cm="1">
        <f t="array" aca="1" ref="DG141" ca="1">OR($G141=Forecast_Capex_Input!$BF$8:$BF$10)</f>
        <v>0</v>
      </c>
      <c r="DH141" s="43" cm="1">
        <f t="array" aca="1" ref="DH141" ca="1">IFERROR(INDEX(Forecast_Capex_Input!BG$12:BG$286,$Z141)
*(INDEX(Forecast_Capex_Input!$H$12:$H$286,$Z141)=Repex),0)
*$DG141</f>
        <v>0</v>
      </c>
      <c r="DI141" s="43" cm="1">
        <f t="array" aca="1" ref="DI141" ca="1">IFERROR(INDEX(Forecast_Capex_Input!BH$12:BH$286,$Z141)
*(INDEX(Forecast_Capex_Input!$H$12:$H$286,$Z141)=Repex),0)
*$DG141</f>
        <v>0</v>
      </c>
      <c r="DJ141" s="43" cm="1">
        <f t="array" aca="1" ref="DJ141" ca="1">IFERROR(INDEX(Forecast_Capex_Input!BI$12:BI$286,$Z141)
*(INDEX(Forecast_Capex_Input!$H$12:$H$286,$Z141)=Repex),0)
*$DG141</f>
        <v>0</v>
      </c>
      <c r="DK141" s="43" cm="1">
        <f t="array" aca="1" ref="DK141" ca="1">IFERROR(INDEX(Forecast_Capex_Input!BJ$12:BJ$286,$Z141)
*(INDEX(Forecast_Capex_Input!$H$12:$H$286,$Z141)=Repex),0)
*$DG141</f>
        <v>0</v>
      </c>
      <c r="DL141" s="43" cm="1">
        <f t="array" aca="1" ref="DL141" ca="1">IFERROR(INDEX(Forecast_Capex_Input!BK$12:BK$286,$Z141)
*(INDEX(Forecast_Capex_Input!$H$12:$H$286,$Z141)=Repex),0)
*$DG141</f>
        <v>0</v>
      </c>
      <c r="DM141" s="43" cm="1">
        <f t="array" aca="1" ref="DM141" ca="1">IFERROR(INDEX(Forecast_Capex_Input!BL$12:BL$286,$Z141)
*(INDEX(Forecast_Capex_Input!$H$12:$H$286,$Z141)=Repex),0)
*$DG141</f>
        <v>0</v>
      </c>
      <c r="DO141" s="43" t="b" cm="1">
        <f t="array" aca="1" ref="DO141" ca="1">OR($G141=Forecast_Capex_Input!$BN$8:$BN$9)</f>
        <v>0</v>
      </c>
      <c r="DP141" s="43" cm="1">
        <f t="array" aca="1" ref="DP141" ca="1">IFERROR(INDEX(Forecast_Capex_Input!BO$12:BO$286,$Z141)
*(INDEX(Forecast_Capex_Input!$H$12:$H$286,$Z141)=Repex),0)
*$DO141</f>
        <v>0</v>
      </c>
      <c r="DQ141" s="43" cm="1">
        <f t="array" aca="1" ref="DQ141" ca="1">IFERROR(INDEX(Forecast_Capex_Input!BP$12:BP$286,$Z141)
*(INDEX(Forecast_Capex_Input!$H$12:$H$286,$Z141)=Repex),0)
*$DO141</f>
        <v>0</v>
      </c>
      <c r="DR141" s="43" cm="1">
        <f t="array" aca="1" ref="DR141" ca="1">IFERROR(INDEX(Forecast_Capex_Input!BQ$12:BQ$286,$Z141)
*(INDEX(Forecast_Capex_Input!$H$12:$H$286,$Z141)=Repex),0)
*$DO141</f>
        <v>0</v>
      </c>
      <c r="DS141" s="43" cm="1">
        <f t="array" aca="1" ref="DS141" ca="1">IFERROR(INDEX(Forecast_Capex_Input!BR$12:BR$286,$Z141)
*(INDEX(Forecast_Capex_Input!$H$12:$H$286,$Z141)=Repex),0)
*$DO141</f>
        <v>0</v>
      </c>
      <c r="DT141" s="43" cm="1">
        <f t="array" aca="1" ref="DT141" ca="1">IFERROR(INDEX(Forecast_Capex_Input!BS$12:BS$286,$Z141)
*(INDEX(Forecast_Capex_Input!$H$12:$H$286,$Z141)=Repex),0)
*$DO141</f>
        <v>0</v>
      </c>
      <c r="DV141" s="43" t="b" cm="1">
        <f t="array" aca="1" ref="DV141" ca="1">OR($G141=Forecast_Capex_Input!$BU$8:$BU$10)</f>
        <v>1</v>
      </c>
      <c r="DW141" s="43" cm="1">
        <f t="array" aca="1" ref="DW141" ca="1">IFERROR(INDEX(Forecast_Capex_Input!BV$12:BV$286,$Z141)
*(INDEX(Forecast_Capex_Input!$H$12:$H$286,$Z141)=Repex),0)
*$DV141</f>
        <v>0.83933527447258816</v>
      </c>
      <c r="DX141" s="43" cm="1">
        <f t="array" aca="1" ref="DX141" ca="1">IFERROR(INDEX(Forecast_Capex_Input!BW$12:BW$286,$Z141)
*(INDEX(Forecast_Capex_Input!$H$12:$H$286,$Z141)=Repex),0)
*$DV141</f>
        <v>0</v>
      </c>
      <c r="DY141" s="43" cm="1">
        <f t="array" aca="1" ref="DY141" ca="1">IFERROR(INDEX(Forecast_Capex_Input!BX$12:BX$286,$Z141)
*(INDEX(Forecast_Capex_Input!$H$12:$H$286,$Z141)=Repex),0)
*$DV141</f>
        <v>0.16066472552741182</v>
      </c>
      <c r="DZ141" s="43" cm="1">
        <f t="array" aca="1" ref="DZ141" ca="1">IFERROR(INDEX(Forecast_Capex_Input!BY$12:BY$286,$Z141)
*(INDEX(Forecast_Capex_Input!$H$12:$H$286,$Z141)=Repex),0)
*$DV141</f>
        <v>0</v>
      </c>
      <c r="EA141" s="43" cm="1">
        <f t="array" aca="1" ref="EA141" ca="1">IFERROR(INDEX(Forecast_Capex_Input!BZ$12:BZ$286,$Z141)
*(INDEX(Forecast_Capex_Input!$H$12:$H$286,$Z141)=Repex),0)
*$DV141</f>
        <v>0</v>
      </c>
      <c r="EB141" s="43" cm="1">
        <f t="array" aca="1" ref="EB141" ca="1">IFERROR(INDEX(Forecast_Capex_Input!CA$12:CA$286,$Z141)
*(INDEX(Forecast_Capex_Input!$H$12:$H$286,$Z141)=Repex),0)
*$DV141</f>
        <v>0</v>
      </c>
      <c r="EC141" s="43" cm="1">
        <f t="array" aca="1" ref="EC141" ca="1">IFERROR(INDEX(Forecast_Capex_Input!CB$12:CB$286,$Z141)
*(INDEX(Forecast_Capex_Input!$H$12:$H$286,$Z141)=Repex),0)
*$DV141</f>
        <v>0</v>
      </c>
      <c r="ED141" s="43" cm="1">
        <f t="array" aca="1" ref="ED141" ca="1">IFERROR(INDEX(Forecast_Capex_Input!CC$12:CC$286,$Z141)
*(INDEX(Forecast_Capex_Input!$H$12:$H$286,$Z141)=Repex),0)
*$DV141</f>
        <v>0</v>
      </c>
      <c r="EF141" s="86" t="str">
        <f t="shared" si="21"/>
        <v>N/A</v>
      </c>
      <c r="EG141" s="28" t="str">
        <f>IFERROR(RANK(EF141,EF$11:EF$1010,0)+COUNTIF(EF$11:EF141,EF141)-1,NA)</f>
        <v>N/A</v>
      </c>
    </row>
    <row r="142" spans="3:137" x14ac:dyDescent="0.2">
      <c r="C142" s="28">
        <f t="shared" si="22"/>
        <v>132</v>
      </c>
      <c r="D142" s="9" t="str" cm="1">
        <f t="array" ref="D142">IFERROR(INDEX(Forecast_Capex_Input!$D$12:$D$286,$Z142),NA)</f>
        <v>Panorama Secondary Systems Renewal</v>
      </c>
      <c r="E142" s="24" t="b" cm="1">
        <f t="array" ref="E142">IF($Z142=NA,NA,INDEX(Forecast_Capex_Input!$E$12:$E$286,$Z142))</f>
        <v>1</v>
      </c>
      <c r="F142" s="9" t="str" cm="1">
        <f t="array" aca="1" ref="F142" ca="1">IFERROR(INDEX(General!$E$25:$E$26,$AA142),NA)</f>
        <v>Non-Labour</v>
      </c>
      <c r="G142" s="9" t="str" cm="1">
        <f t="array" aca="1" ref="G142" ca="1">IFERROR(INDEX(Forecast_Capex_Input!$AI$11:$BB$11,$AC142),NA)</f>
        <v>Secondary Systems</v>
      </c>
      <c r="H142" s="50" cm="1">
        <f t="array" aca="1" ref="H142" ca="1">IFERROR(INDEX(Forecast_Capex_Input!$AI$12:$BB$286,$Z142,$AC142),NA)</f>
        <v>1</v>
      </c>
      <c r="I142" s="150" t="str" cm="1">
        <f t="array" ref="I142">IFERROR(INDEX(Forecast_Capex_Input!$F$12:$F$286,$Z142),NA)</f>
        <v>Replacement Expenditure</v>
      </c>
      <c r="J142" s="150" t="str" cm="1">
        <f t="array" ref="J142">IFERROR(INDEX(Forecast_Capex_Input!G$12:G$286,$Z142),NA)</f>
        <v>Digital Infrastructure</v>
      </c>
      <c r="K142" s="150" t="str" cm="1">
        <f t="array" ref="K142">IFERROR(INDEX(Forecast_Capex_Input!H$12:H$286,$Z142),NA)</f>
        <v>Repex</v>
      </c>
      <c r="L142" s="150" t="str" cm="1">
        <f t="array" ref="L142">IFERROR(INDEX(Forecast_Capex_Input!I$12:I$286,$Z142),NA)</f>
        <v>N/A</v>
      </c>
      <c r="M142" s="150" t="str" cm="1">
        <f t="array" ref="M142">IFERROR(INDEX(Forecast_Capex_Input!J$12:J$286,$Z142),NA)</f>
        <v>N/A</v>
      </c>
      <c r="N142" s="150" t="str" cm="1">
        <f t="array" ref="N142">IFERROR(INDEX(Forecast_Capex_Input!K$12:K$286,$Z142),NA)</f>
        <v>DI - Protection systems</v>
      </c>
      <c r="O142" s="150" t="str" cm="1">
        <f t="array" ref="O142">IFERROR(INDEX(Forecast_Capex_Input!L$12:L$286,$Z142),NA)</f>
        <v>DI - Safe and Reliable Network</v>
      </c>
      <c r="P142" s="150" t="str" cm="1">
        <f t="array" ref="P142">IFERROR(INDEX(Forecast_Capex_Input!M$12:M$286,$Z142),NA)</f>
        <v>N/A</v>
      </c>
      <c r="Q142" s="24" t="str" cm="1">
        <f t="array" ref="Q142">IFERROR(INDEX(Forecast_Capex_Input!N$12:N$286,$Z142),NA)</f>
        <v>No</v>
      </c>
      <c r="R142" s="190" cm="1">
        <f t="array" ref="R142">IFERROR(INDEX(Forecast_Capex_Input!O$12:O$286,$Z142),0)</f>
        <v>0</v>
      </c>
      <c r="S142" s="24" t="str" cm="1">
        <f t="array" ref="S142">IFERROR(INDEX(Forecast_Capex_Input!P$12:P$286,$Z142),0)</f>
        <v>Safety security &amp; reliability</v>
      </c>
      <c r="T142" s="150" t="str" cm="1">
        <f t="array" aca="1" ref="T142" ca="1">IFERROR(INDEX(General!$K$91:$K$110,$AC142),NA)</f>
        <v>Secondary Systems (2018-23)</v>
      </c>
      <c r="U142" s="43" cm="1">
        <f t="array" aca="1" ref="U142" ca="1">IFERROR(
IF($F142=General!$E$25,INDEX(Forecast_Capex_Input!S$12:S$286,$Z142),
INDEX(Forecast_Capex_Input!T$12:T$286,$Z142)),0)</f>
        <v>0.62881221326147152</v>
      </c>
      <c r="V142" s="82" t="b">
        <f>IFERROR(INDEX(Overheads!$T$19:$T$26,MATCH($I142,Overheads!$E$19:$E$26,0)),FALSE)</f>
        <v>1</v>
      </c>
      <c r="W142" s="209" t="str" cm="1">
        <f t="array" ref="W142">IFERROR(
INDEX(Forecast_Capex_Input!CN$12:CN$286,$Z142),0)</f>
        <v>FY22</v>
      </c>
      <c r="X142" s="209">
        <f>IFERROR(
MATCH($W142,General!$L$39:$S$39,0),1)</f>
        <v>2</v>
      </c>
      <c r="Z142" s="28">
        <f>IFERROR(
IF(MATCH($C142,Forecast_Capex_Input!$CI$12:$CI$286,1)+1&gt;MAX(Forecast_Capex_Input!$C$12:$C$286),NA,
MATCH($C142,Forecast_Capex_Input!$CI$12:$CI$286,1)+1),1)</f>
        <v>60</v>
      </c>
      <c r="AA142" s="28" cm="1">
        <f t="array" aca="1" ref="AA142" ca="1">IFERROR(
IF(Z141&lt;&gt;Z142,1,
IF(COUNTIF(OFFSET(AA141,0,0,-INDEX(Forecast_Capex_Input!$CG$12:$CG$286,$Z142)),AA141)=INDEX(Forecast_Capex_Input!$CG$12:$CG$286,$Z142),AA141+1,AA141)),NA)</f>
        <v>2</v>
      </c>
      <c r="AB142" s="28" cm="1">
        <f t="array" ref="AB142">IFERROR($C142-IF($Z142=1,1,INDEX(Forecast_Capex_Input!$CI$12:$CI$286,$Z142-1))+1,NA)</f>
        <v>2</v>
      </c>
      <c r="AC142" s="28" cm="1">
        <f t="array" aca="1" ref="AC142" ca="1">IFERROR(IF(AA142=1,
INDEX(Forecast_Capex_Input!$AI$10:$BB$10,SMALL(IF(INDEX(Forecast_Capex_Input!$AI$12:$BB$286,$Z142,0)&gt;0,COLUMN(Forecast_Capex_Input!$AI$10:$BB$10)-COLUMN(Forecast_Capex_Input!$AI$12)+1),ROWS(OFFSET(AC141,0,0,-$AB142)))),
OFFSET(AC141,-INDEX(Forecast_Capex_Input!$CG$12:$CG$286,$Z142)+1,0)),NA)</f>
        <v>4</v>
      </c>
      <c r="AD142" s="28">
        <f t="shared" ca="1" si="19"/>
        <v>2</v>
      </c>
      <c r="AE142" s="82" t="b">
        <f t="shared" si="23"/>
        <v>0</v>
      </c>
      <c r="AF142" s="78" t="b">
        <v>0</v>
      </c>
      <c r="AG142" s="82" t="b">
        <f t="shared" si="20"/>
        <v>1</v>
      </c>
      <c r="AI142" s="55">
        <v>0.33358259339996998</v>
      </c>
      <c r="AJ142" s="55">
        <v>0.30325690309088177</v>
      </c>
      <c r="AK142" s="55">
        <v>0.15162845154544088</v>
      </c>
      <c r="AL142" s="55">
        <v>0.33358259339996998</v>
      </c>
      <c r="AM142" s="55">
        <v>0.34874543855451401</v>
      </c>
      <c r="AN142" s="135">
        <v>1.4707959799907768</v>
      </c>
      <c r="AP142" s="55">
        <v>0.33358259339996998</v>
      </c>
      <c r="AQ142" s="55">
        <v>0.30325690309088177</v>
      </c>
      <c r="AR142" s="55">
        <v>0.15162845154544088</v>
      </c>
      <c r="AS142" s="55">
        <v>0.33358259339996998</v>
      </c>
      <c r="AT142" s="55">
        <v>0.34874543855451401</v>
      </c>
      <c r="AU142" s="135">
        <v>1.4707959799907768</v>
      </c>
      <c r="AW142" s="55">
        <v>4.0213851587816832E-2</v>
      </c>
      <c r="AX142" s="55">
        <v>3.4262867187761906E-2</v>
      </c>
      <c r="AY142" s="55">
        <v>2.103282746974347E-2</v>
      </c>
      <c r="AZ142" s="55">
        <v>4.6915846764387398E-2</v>
      </c>
      <c r="BA142" s="55">
        <v>4.343251056873388E-2</v>
      </c>
      <c r="BB142" s="135">
        <v>0.18585790357844348</v>
      </c>
      <c r="BD142" s="55">
        <v>7.8300749140020418E-3</v>
      </c>
      <c r="BE142" s="55">
        <v>6.7161080715257022E-3</v>
      </c>
      <c r="BF142" s="55">
        <v>4.0326948981298559E-3</v>
      </c>
      <c r="BG142" s="55">
        <v>8.9335215740055911E-3</v>
      </c>
      <c r="BH142" s="55">
        <v>8.412305768890925E-3</v>
      </c>
      <c r="BI142" s="135">
        <v>3.5924705226554117E-2</v>
      </c>
      <c r="BK142" s="55">
        <v>0.38162651990178886</v>
      </c>
      <c r="BL142" s="55">
        <v>0.34423587835016939</v>
      </c>
      <c r="BM142" s="55">
        <v>0.17669397391331421</v>
      </c>
      <c r="BN142" s="55">
        <v>0.38943196173836298</v>
      </c>
      <c r="BO142" s="55">
        <v>0.40059025489213879</v>
      </c>
      <c r="BP142" s="135">
        <v>1.6925785887957743</v>
      </c>
      <c r="BR142" s="147">
        <v>0.1</v>
      </c>
      <c r="BS142" s="147">
        <v>0.11</v>
      </c>
      <c r="BT142" s="147">
        <v>0.14000000000000001</v>
      </c>
      <c r="BU142" s="147">
        <v>0.32</v>
      </c>
      <c r="BV142" s="147">
        <v>0.33</v>
      </c>
      <c r="BX142" s="55">
        <v>0.14707959799907769</v>
      </c>
      <c r="BY142" s="55">
        <v>0.16178755779898546</v>
      </c>
      <c r="BZ142" s="55">
        <v>0.20591143719870877</v>
      </c>
      <c r="CA142" s="55">
        <v>0.47065471359704858</v>
      </c>
      <c r="CB142" s="55">
        <v>0.48536267339695638</v>
      </c>
      <c r="CC142" s="135">
        <v>1.4707959799907768</v>
      </c>
      <c r="CE142" s="55">
        <v>0.14707959799907769</v>
      </c>
      <c r="CF142" s="55">
        <v>0.16178755779898546</v>
      </c>
      <c r="CG142" s="55">
        <v>0.20591143719870877</v>
      </c>
      <c r="CH142" s="55">
        <v>0.47065471359704858</v>
      </c>
      <c r="CI142" s="55">
        <v>0.48536267339695638</v>
      </c>
      <c r="CJ142" s="135">
        <v>1.4707959799907768</v>
      </c>
      <c r="CL142" s="55">
        <v>1.8585790357844349E-2</v>
      </c>
      <c r="CM142" s="55">
        <v>2.0444369393628783E-2</v>
      </c>
      <c r="CN142" s="55">
        <v>2.602010650098209E-2</v>
      </c>
      <c r="CO142" s="55">
        <v>5.9474529145101915E-2</v>
      </c>
      <c r="CP142" s="55">
        <v>6.1333108180886352E-2</v>
      </c>
      <c r="CQ142" s="135">
        <v>0.18585790357844348</v>
      </c>
      <c r="CS142" s="67">
        <v>3.592470522655412E-3</v>
      </c>
      <c r="CT142" s="67">
        <v>3.9517175749209533E-3</v>
      </c>
      <c r="CU142" s="67">
        <v>5.0294587317175768E-3</v>
      </c>
      <c r="CV142" s="67">
        <v>1.1495905672497317E-2</v>
      </c>
      <c r="CW142" s="67">
        <v>1.185515272476286E-2</v>
      </c>
      <c r="CX142" s="135">
        <v>3.5924705226554124E-2</v>
      </c>
      <c r="CZ142" s="55">
        <v>0.16925785887957745</v>
      </c>
      <c r="DA142" s="55">
        <v>0.18618364476753521</v>
      </c>
      <c r="DB142" s="55">
        <v>0.23696100243140847</v>
      </c>
      <c r="DC142" s="55">
        <v>0.54162514841464782</v>
      </c>
      <c r="DD142" s="55">
        <v>0.55855093430260561</v>
      </c>
      <c r="DE142" s="135">
        <v>1.6925785887957747</v>
      </c>
      <c r="DG142" s="43" t="b" cm="1">
        <f t="array" aca="1" ref="DG142" ca="1">OR($G142=Forecast_Capex_Input!$BF$8:$BF$10)</f>
        <v>0</v>
      </c>
      <c r="DH142" s="43" cm="1">
        <f t="array" aca="1" ref="DH142" ca="1">IFERROR(INDEX(Forecast_Capex_Input!BG$12:BG$286,$Z142)
*(INDEX(Forecast_Capex_Input!$H$12:$H$286,$Z142)=Repex),0)
*$DG142</f>
        <v>0</v>
      </c>
      <c r="DI142" s="43" cm="1">
        <f t="array" aca="1" ref="DI142" ca="1">IFERROR(INDEX(Forecast_Capex_Input!BH$12:BH$286,$Z142)
*(INDEX(Forecast_Capex_Input!$H$12:$H$286,$Z142)=Repex),0)
*$DG142</f>
        <v>0</v>
      </c>
      <c r="DJ142" s="43" cm="1">
        <f t="array" aca="1" ref="DJ142" ca="1">IFERROR(INDEX(Forecast_Capex_Input!BI$12:BI$286,$Z142)
*(INDEX(Forecast_Capex_Input!$H$12:$H$286,$Z142)=Repex),0)
*$DG142</f>
        <v>0</v>
      </c>
      <c r="DK142" s="43" cm="1">
        <f t="array" aca="1" ref="DK142" ca="1">IFERROR(INDEX(Forecast_Capex_Input!BJ$12:BJ$286,$Z142)
*(INDEX(Forecast_Capex_Input!$H$12:$H$286,$Z142)=Repex),0)
*$DG142</f>
        <v>0</v>
      </c>
      <c r="DL142" s="43" cm="1">
        <f t="array" aca="1" ref="DL142" ca="1">IFERROR(INDEX(Forecast_Capex_Input!BK$12:BK$286,$Z142)
*(INDEX(Forecast_Capex_Input!$H$12:$H$286,$Z142)=Repex),0)
*$DG142</f>
        <v>0</v>
      </c>
      <c r="DM142" s="43" cm="1">
        <f t="array" aca="1" ref="DM142" ca="1">IFERROR(INDEX(Forecast_Capex_Input!BL$12:BL$286,$Z142)
*(INDEX(Forecast_Capex_Input!$H$12:$H$286,$Z142)=Repex),0)
*$DG142</f>
        <v>0</v>
      </c>
      <c r="DO142" s="43" t="b" cm="1">
        <f t="array" aca="1" ref="DO142" ca="1">OR($G142=Forecast_Capex_Input!$BN$8:$BN$9)</f>
        <v>0</v>
      </c>
      <c r="DP142" s="43" cm="1">
        <f t="array" aca="1" ref="DP142" ca="1">IFERROR(INDEX(Forecast_Capex_Input!BO$12:BO$286,$Z142)
*(INDEX(Forecast_Capex_Input!$H$12:$H$286,$Z142)=Repex),0)
*$DO142</f>
        <v>0</v>
      </c>
      <c r="DQ142" s="43" cm="1">
        <f t="array" aca="1" ref="DQ142" ca="1">IFERROR(INDEX(Forecast_Capex_Input!BP$12:BP$286,$Z142)
*(INDEX(Forecast_Capex_Input!$H$12:$H$286,$Z142)=Repex),0)
*$DO142</f>
        <v>0</v>
      </c>
      <c r="DR142" s="43" cm="1">
        <f t="array" aca="1" ref="DR142" ca="1">IFERROR(INDEX(Forecast_Capex_Input!BQ$12:BQ$286,$Z142)
*(INDEX(Forecast_Capex_Input!$H$12:$H$286,$Z142)=Repex),0)
*$DO142</f>
        <v>0</v>
      </c>
      <c r="DS142" s="43" cm="1">
        <f t="array" aca="1" ref="DS142" ca="1">IFERROR(INDEX(Forecast_Capex_Input!BR$12:BR$286,$Z142)
*(INDEX(Forecast_Capex_Input!$H$12:$H$286,$Z142)=Repex),0)
*$DO142</f>
        <v>0</v>
      </c>
      <c r="DT142" s="43" cm="1">
        <f t="array" aca="1" ref="DT142" ca="1">IFERROR(INDEX(Forecast_Capex_Input!BS$12:BS$286,$Z142)
*(INDEX(Forecast_Capex_Input!$H$12:$H$286,$Z142)=Repex),0)
*$DO142</f>
        <v>0</v>
      </c>
      <c r="DV142" s="43" t="b" cm="1">
        <f t="array" aca="1" ref="DV142" ca="1">OR($G142=Forecast_Capex_Input!$BU$8:$BU$10)</f>
        <v>1</v>
      </c>
      <c r="DW142" s="43" cm="1">
        <f t="array" aca="1" ref="DW142" ca="1">IFERROR(INDEX(Forecast_Capex_Input!BV$12:BV$286,$Z142)
*(INDEX(Forecast_Capex_Input!$H$12:$H$286,$Z142)=Repex),0)
*$DV142</f>
        <v>0.83933527447258816</v>
      </c>
      <c r="DX142" s="43" cm="1">
        <f t="array" aca="1" ref="DX142" ca="1">IFERROR(INDEX(Forecast_Capex_Input!BW$12:BW$286,$Z142)
*(INDEX(Forecast_Capex_Input!$H$12:$H$286,$Z142)=Repex),0)
*$DV142</f>
        <v>0</v>
      </c>
      <c r="DY142" s="43" cm="1">
        <f t="array" aca="1" ref="DY142" ca="1">IFERROR(INDEX(Forecast_Capex_Input!BX$12:BX$286,$Z142)
*(INDEX(Forecast_Capex_Input!$H$12:$H$286,$Z142)=Repex),0)
*$DV142</f>
        <v>0.16066472552741182</v>
      </c>
      <c r="DZ142" s="43" cm="1">
        <f t="array" aca="1" ref="DZ142" ca="1">IFERROR(INDEX(Forecast_Capex_Input!BY$12:BY$286,$Z142)
*(INDEX(Forecast_Capex_Input!$H$12:$H$286,$Z142)=Repex),0)
*$DV142</f>
        <v>0</v>
      </c>
      <c r="EA142" s="43" cm="1">
        <f t="array" aca="1" ref="EA142" ca="1">IFERROR(INDEX(Forecast_Capex_Input!BZ$12:BZ$286,$Z142)
*(INDEX(Forecast_Capex_Input!$H$12:$H$286,$Z142)=Repex),0)
*$DV142</f>
        <v>0</v>
      </c>
      <c r="EB142" s="43" cm="1">
        <f t="array" aca="1" ref="EB142" ca="1">IFERROR(INDEX(Forecast_Capex_Input!CA$12:CA$286,$Z142)
*(INDEX(Forecast_Capex_Input!$H$12:$H$286,$Z142)=Repex),0)
*$DV142</f>
        <v>0</v>
      </c>
      <c r="EC142" s="43" cm="1">
        <f t="array" aca="1" ref="EC142" ca="1">IFERROR(INDEX(Forecast_Capex_Input!CB$12:CB$286,$Z142)
*(INDEX(Forecast_Capex_Input!$H$12:$H$286,$Z142)=Repex),0)
*$DV142</f>
        <v>0</v>
      </c>
      <c r="ED142" s="43" cm="1">
        <f t="array" aca="1" ref="ED142" ca="1">IFERROR(INDEX(Forecast_Capex_Input!CC$12:CC$286,$Z142)
*(INDEX(Forecast_Capex_Input!$H$12:$H$286,$Z142)=Repex),0)
*$DV142</f>
        <v>0</v>
      </c>
      <c r="EF142" s="86" t="str">
        <f t="shared" si="21"/>
        <v>N/A</v>
      </c>
      <c r="EG142" s="28" t="str">
        <f>IFERROR(RANK(EF142,EF$11:EF$1010,0)+COUNTIF(EF$11:EF142,EF142)-1,NA)</f>
        <v>N/A</v>
      </c>
    </row>
    <row r="143" spans="3:137" x14ac:dyDescent="0.2">
      <c r="C143" s="28">
        <f t="shared" si="22"/>
        <v>133</v>
      </c>
      <c r="D143" s="9" t="str" cm="1">
        <f t="array" ref="D143">IFERROR(INDEX(Forecast_Capex_Input!$D$12:$D$286,$Z143),NA)</f>
        <v>Physical Security Upgrade</v>
      </c>
      <c r="E143" s="24" t="b" cm="1">
        <f t="array" ref="E143">IF($Z143=NA,NA,INDEX(Forecast_Capex_Input!$E$12:$E$286,$Z143))</f>
        <v>1</v>
      </c>
      <c r="F143" s="9" t="str" cm="1">
        <f t="array" aca="1" ref="F143" ca="1">IFERROR(INDEX(General!$E$25:$E$26,$AA143),NA)</f>
        <v>Labour</v>
      </c>
      <c r="G143" s="9" t="str" cm="1">
        <f t="array" aca="1" ref="G143" ca="1">IFERROR(INDEX(Forecast_Capex_Input!$AI$11:$BB$11,$AC143),NA)</f>
        <v>Business IT</v>
      </c>
      <c r="H143" s="50" cm="1">
        <f t="array" aca="1" ref="H143" ca="1">IFERROR(INDEX(Forecast_Capex_Input!$AI$12:$BB$286,$Z143,$AC143),NA)</f>
        <v>1</v>
      </c>
      <c r="I143" s="150" t="str" cm="1">
        <f t="array" ref="I143">IFERROR(INDEX(Forecast_Capex_Input!$F$12:$F$286,$Z143),NA)</f>
        <v>Replacement Expenditure</v>
      </c>
      <c r="J143" s="150" t="str" cm="1">
        <f t="array" ref="J143">IFERROR(INDEX(Forecast_Capex_Input!G$12:G$286,$Z143),NA)</f>
        <v>Digital Infrastructure</v>
      </c>
      <c r="K143" s="150" t="str" cm="1">
        <f t="array" ref="K143">IFERROR(INDEX(Forecast_Capex_Input!H$12:H$286,$Z143),NA)</f>
        <v>Repex</v>
      </c>
      <c r="L143" s="150" t="str" cm="1">
        <f t="array" ref="L143">IFERROR(INDEX(Forecast_Capex_Input!I$12:I$286,$Z143),NA)</f>
        <v>N/A</v>
      </c>
      <c r="M143" s="150" t="str" cm="1">
        <f t="array" ref="M143">IFERROR(INDEX(Forecast_Capex_Input!J$12:J$286,$Z143),NA)</f>
        <v>N/A</v>
      </c>
      <c r="N143" s="150" t="str" cm="1">
        <f t="array" ref="N143">IFERROR(INDEX(Forecast_Capex_Input!K$12:K$286,$Z143),NA)</f>
        <v>DI - Network Buildings &amp; Security</v>
      </c>
      <c r="O143" s="150" t="str" cm="1">
        <f t="array" ref="O143">IFERROR(INDEX(Forecast_Capex_Input!L$12:L$286,$Z143),NA)</f>
        <v>DI - Cyber/physical security</v>
      </c>
      <c r="P143" s="150" t="str" cm="1">
        <f t="array" ref="P143">IFERROR(INDEX(Forecast_Capex_Input!M$12:M$286,$Z143),NA)</f>
        <v>N/A</v>
      </c>
      <c r="Q143" s="24" t="str" cm="1">
        <f t="array" ref="Q143">IFERROR(INDEX(Forecast_Capex_Input!N$12:N$286,$Z143),NA)</f>
        <v>No</v>
      </c>
      <c r="R143" s="190" cm="1">
        <f t="array" ref="R143">IFERROR(INDEX(Forecast_Capex_Input!O$12:O$286,$Z143),0)</f>
        <v>0</v>
      </c>
      <c r="S143" s="24" t="str" cm="1">
        <f t="array" ref="S143">IFERROR(INDEX(Forecast_Capex_Input!P$12:P$286,$Z143),0)</f>
        <v>Safety security &amp; reliability</v>
      </c>
      <c r="T143" s="150" t="str" cm="1">
        <f t="array" aca="1" ref="T143" ca="1">IFERROR(INDEX(General!$K$91:$K$110,$AC143),NA)</f>
        <v>Business IT (2018 onwards)</v>
      </c>
      <c r="U143" s="43" cm="1">
        <f t="array" aca="1" ref="U143" ca="1">IFERROR(
IF($F143=General!$E$25,INDEX(Forecast_Capex_Input!S$12:S$286,$Z143),
INDEX(Forecast_Capex_Input!T$12:T$286,$Z143)),0)</f>
        <v>7.6523742292518113E-2</v>
      </c>
      <c r="V143" s="82" t="b">
        <f>IFERROR(INDEX(Overheads!$T$19:$T$26,MATCH($I143,Overheads!$E$19:$E$26,0)),FALSE)</f>
        <v>1</v>
      </c>
      <c r="W143" s="209" t="str" cm="1">
        <f t="array" ref="W143">IFERROR(
INDEX(Forecast_Capex_Input!CN$12:CN$286,$Z143),0)</f>
        <v>FY22</v>
      </c>
      <c r="X143" s="209">
        <f>IFERROR(
MATCH($W143,General!$L$39:$S$39,0),1)</f>
        <v>2</v>
      </c>
      <c r="Z143" s="28">
        <f>IFERROR(
IF(MATCH($C143,Forecast_Capex_Input!$CI$12:$CI$286,1)+1&gt;MAX(Forecast_Capex_Input!$C$12:$C$286),NA,
MATCH($C143,Forecast_Capex_Input!$CI$12:$CI$286,1)+1),1)</f>
        <v>61</v>
      </c>
      <c r="AA143" s="28" cm="1">
        <f t="array" aca="1" ref="AA143" ca="1">IFERROR(
IF(Z142&lt;&gt;Z143,1,
IF(COUNTIF(OFFSET(AA142,0,0,-INDEX(Forecast_Capex_Input!$CG$12:$CG$286,$Z143)),AA142)=INDEX(Forecast_Capex_Input!$CG$12:$CG$286,$Z143),AA142+1,AA142)),NA)</f>
        <v>1</v>
      </c>
      <c r="AB143" s="28" cm="1">
        <f t="array" ref="AB143">IFERROR($C143-IF($Z143=1,1,INDEX(Forecast_Capex_Input!$CI$12:$CI$286,$Z143-1))+1,NA)</f>
        <v>1</v>
      </c>
      <c r="AC143" s="28" cm="1">
        <f t="array" aca="1" ref="AC143" ca="1">IFERROR(IF(AA143=1,
INDEX(Forecast_Capex_Input!$AI$10:$BB$10,SMALL(IF(INDEX(Forecast_Capex_Input!$AI$12:$BB$286,$Z143,0)&gt;0,COLUMN(Forecast_Capex_Input!$AI$10:$BB$10)-COLUMN(Forecast_Capex_Input!$AI$12)+1),ROWS(OFFSET(AC142,0,0,-$AB143)))),
OFFSET(AC142,-INDEX(Forecast_Capex_Input!$CG$12:$CG$286,$Z143)+1,0)),NA)</f>
        <v>6</v>
      </c>
      <c r="AD143" s="28">
        <f t="shared" ca="1" si="19"/>
        <v>1</v>
      </c>
      <c r="AE143" s="82" t="b">
        <f t="shared" si="23"/>
        <v>0</v>
      </c>
      <c r="AF143" s="78" t="b">
        <v>0</v>
      </c>
      <c r="AG143" s="82" t="b">
        <f t="shared" si="20"/>
        <v>1</v>
      </c>
      <c r="AI143" s="55">
        <v>0.53943493880954874</v>
      </c>
      <c r="AJ143" s="55">
        <v>0.53943493880954874</v>
      </c>
      <c r="AK143" s="55">
        <v>0.53943493880954874</v>
      </c>
      <c r="AL143" s="55">
        <v>0.53943493880954874</v>
      </c>
      <c r="AM143" s="55">
        <v>0.53943493880954874</v>
      </c>
      <c r="AN143" s="135">
        <v>2.6971746940477437</v>
      </c>
      <c r="AP143" s="55">
        <v>0.52274732690846715</v>
      </c>
      <c r="AQ143" s="55">
        <v>0.52958302320472939</v>
      </c>
      <c r="AR143" s="55">
        <v>0.53569782125357446</v>
      </c>
      <c r="AS143" s="55">
        <v>0.53801763794754931</v>
      </c>
      <c r="AT143" s="55">
        <v>0.53963675540301514</v>
      </c>
      <c r="AU143" s="135">
        <v>2.6656825647173354</v>
      </c>
      <c r="AW143" s="55">
        <v>6.3017926708842945E-2</v>
      </c>
      <c r="AX143" s="55">
        <v>5.9833865623560981E-2</v>
      </c>
      <c r="AY143" s="55">
        <v>7.4308216799056859E-2</v>
      </c>
      <c r="AZ143" s="55">
        <v>7.566807608639195E-2</v>
      </c>
      <c r="BA143" s="55">
        <v>6.720598032611988E-2</v>
      </c>
      <c r="BB143" s="135">
        <v>0.34003406554397264</v>
      </c>
      <c r="BD143" s="55">
        <v>1.2270276722382425E-2</v>
      </c>
      <c r="BE143" s="55">
        <v>1.1728461184022454E-2</v>
      </c>
      <c r="BF143" s="55">
        <v>1.424736484934133E-2</v>
      </c>
      <c r="BG143" s="55">
        <v>1.4408402209515267E-2</v>
      </c>
      <c r="BH143" s="55">
        <v>1.3016914025881263E-2</v>
      </c>
      <c r="BI143" s="135">
        <v>6.5671418991142747E-2</v>
      </c>
      <c r="BK143" s="55">
        <v>0.59803553033969259</v>
      </c>
      <c r="BL143" s="55">
        <v>0.60114535001231284</v>
      </c>
      <c r="BM143" s="55">
        <v>0.62425340290197262</v>
      </c>
      <c r="BN143" s="55">
        <v>0.62809411624345646</v>
      </c>
      <c r="BO143" s="55">
        <v>0.61985964975501628</v>
      </c>
      <c r="BP143" s="135">
        <v>3.0713880492524508</v>
      </c>
      <c r="BR143" s="147">
        <v>0.2</v>
      </c>
      <c r="BS143" s="147">
        <v>0.2</v>
      </c>
      <c r="BT143" s="147">
        <v>0.2</v>
      </c>
      <c r="BU143" s="147">
        <v>0.2</v>
      </c>
      <c r="BV143" s="147">
        <v>0.2</v>
      </c>
      <c r="BX143" s="55">
        <v>0.53943493880954874</v>
      </c>
      <c r="BY143" s="55">
        <v>0.53943493880954874</v>
      </c>
      <c r="BZ143" s="55">
        <v>0.53943493880954874</v>
      </c>
      <c r="CA143" s="55">
        <v>0.53943493880954874</v>
      </c>
      <c r="CB143" s="55">
        <v>0.53943493880954874</v>
      </c>
      <c r="CC143" s="135">
        <v>2.6971746940477437</v>
      </c>
      <c r="CE143" s="55">
        <v>0.53313651294346709</v>
      </c>
      <c r="CF143" s="55">
        <v>0.53313651294346709</v>
      </c>
      <c r="CG143" s="55">
        <v>0.53313651294346709</v>
      </c>
      <c r="CH143" s="55">
        <v>0.53313651294346709</v>
      </c>
      <c r="CI143" s="55">
        <v>0.53313651294346709</v>
      </c>
      <c r="CJ143" s="135">
        <v>2.6656825647173354</v>
      </c>
      <c r="CL143" s="55">
        <v>6.8006813108794528E-2</v>
      </c>
      <c r="CM143" s="55">
        <v>6.8006813108794528E-2</v>
      </c>
      <c r="CN143" s="55">
        <v>6.8006813108794528E-2</v>
      </c>
      <c r="CO143" s="55">
        <v>6.8006813108794528E-2</v>
      </c>
      <c r="CP143" s="55">
        <v>6.8006813108794528E-2</v>
      </c>
      <c r="CQ143" s="135">
        <v>0.34003406554397264</v>
      </c>
      <c r="CS143" s="67">
        <v>1.3134283798228549E-2</v>
      </c>
      <c r="CT143" s="67">
        <v>1.3134283798228549E-2</v>
      </c>
      <c r="CU143" s="67">
        <v>1.3134283798228549E-2</v>
      </c>
      <c r="CV143" s="67">
        <v>1.3134283798228549E-2</v>
      </c>
      <c r="CW143" s="67">
        <v>1.3134283798228549E-2</v>
      </c>
      <c r="CX143" s="135">
        <v>6.5671418991142747E-2</v>
      </c>
      <c r="CZ143" s="55">
        <v>0.61427760985049018</v>
      </c>
      <c r="DA143" s="55">
        <v>0.61427760985049018</v>
      </c>
      <c r="DB143" s="55">
        <v>0.61427760985049018</v>
      </c>
      <c r="DC143" s="55">
        <v>0.61427760985049018</v>
      </c>
      <c r="DD143" s="55">
        <v>0.61427760985049018</v>
      </c>
      <c r="DE143" s="135">
        <v>3.0713880492524508</v>
      </c>
      <c r="DG143" s="43" t="b" cm="1">
        <f t="array" aca="1" ref="DG143" ca="1">OR($G143=Forecast_Capex_Input!$BF$8:$BF$10)</f>
        <v>0</v>
      </c>
      <c r="DH143" s="43" cm="1">
        <f t="array" aca="1" ref="DH143" ca="1">IFERROR(INDEX(Forecast_Capex_Input!BG$12:BG$286,$Z143)
*(INDEX(Forecast_Capex_Input!$H$12:$H$286,$Z143)=Repex),0)
*$DG143</f>
        <v>0</v>
      </c>
      <c r="DI143" s="43" cm="1">
        <f t="array" aca="1" ref="DI143" ca="1">IFERROR(INDEX(Forecast_Capex_Input!BH$12:BH$286,$Z143)
*(INDEX(Forecast_Capex_Input!$H$12:$H$286,$Z143)=Repex),0)
*$DG143</f>
        <v>0</v>
      </c>
      <c r="DJ143" s="43" cm="1">
        <f t="array" aca="1" ref="DJ143" ca="1">IFERROR(INDEX(Forecast_Capex_Input!BI$12:BI$286,$Z143)
*(INDEX(Forecast_Capex_Input!$H$12:$H$286,$Z143)=Repex),0)
*$DG143</f>
        <v>0</v>
      </c>
      <c r="DK143" s="43" cm="1">
        <f t="array" aca="1" ref="DK143" ca="1">IFERROR(INDEX(Forecast_Capex_Input!BJ$12:BJ$286,$Z143)
*(INDEX(Forecast_Capex_Input!$H$12:$H$286,$Z143)=Repex),0)
*$DG143</f>
        <v>0</v>
      </c>
      <c r="DL143" s="43" cm="1">
        <f t="array" aca="1" ref="DL143" ca="1">IFERROR(INDEX(Forecast_Capex_Input!BK$12:BK$286,$Z143)
*(INDEX(Forecast_Capex_Input!$H$12:$H$286,$Z143)=Repex),0)
*$DG143</f>
        <v>0</v>
      </c>
      <c r="DM143" s="43" cm="1">
        <f t="array" aca="1" ref="DM143" ca="1">IFERROR(INDEX(Forecast_Capex_Input!BL$12:BL$286,$Z143)
*(INDEX(Forecast_Capex_Input!$H$12:$H$286,$Z143)=Repex),0)
*$DG143</f>
        <v>0</v>
      </c>
      <c r="DO143" s="43" t="b" cm="1">
        <f t="array" aca="1" ref="DO143" ca="1">OR($G143=Forecast_Capex_Input!$BN$8:$BN$9)</f>
        <v>0</v>
      </c>
      <c r="DP143" s="43" cm="1">
        <f t="array" aca="1" ref="DP143" ca="1">IFERROR(INDEX(Forecast_Capex_Input!BO$12:BO$286,$Z143)
*(INDEX(Forecast_Capex_Input!$H$12:$H$286,$Z143)=Repex),0)
*$DO143</f>
        <v>0</v>
      </c>
      <c r="DQ143" s="43" cm="1">
        <f t="array" aca="1" ref="DQ143" ca="1">IFERROR(INDEX(Forecast_Capex_Input!BP$12:BP$286,$Z143)
*(INDEX(Forecast_Capex_Input!$H$12:$H$286,$Z143)=Repex),0)
*$DO143</f>
        <v>0</v>
      </c>
      <c r="DR143" s="43" cm="1">
        <f t="array" aca="1" ref="DR143" ca="1">IFERROR(INDEX(Forecast_Capex_Input!BQ$12:BQ$286,$Z143)
*(INDEX(Forecast_Capex_Input!$H$12:$H$286,$Z143)=Repex),0)
*$DO143</f>
        <v>0</v>
      </c>
      <c r="DS143" s="43" cm="1">
        <f t="array" aca="1" ref="DS143" ca="1">IFERROR(INDEX(Forecast_Capex_Input!BR$12:BR$286,$Z143)
*(INDEX(Forecast_Capex_Input!$H$12:$H$286,$Z143)=Repex),0)
*$DO143</f>
        <v>0</v>
      </c>
      <c r="DT143" s="43" cm="1">
        <f t="array" aca="1" ref="DT143" ca="1">IFERROR(INDEX(Forecast_Capex_Input!BS$12:BS$286,$Z143)
*(INDEX(Forecast_Capex_Input!$H$12:$H$286,$Z143)=Repex),0)
*$DO143</f>
        <v>0</v>
      </c>
      <c r="DV143" s="43" t="b" cm="1">
        <f t="array" aca="1" ref="DV143" ca="1">OR($G143=Forecast_Capex_Input!$BU$8:$BU$10)</f>
        <v>1</v>
      </c>
      <c r="DW143" s="43" cm="1">
        <f t="array" aca="1" ref="DW143" ca="1">IFERROR(INDEX(Forecast_Capex_Input!BV$12:BV$286,$Z143)
*(INDEX(Forecast_Capex_Input!$H$12:$H$286,$Z143)=Repex),0)
*$DV143</f>
        <v>0</v>
      </c>
      <c r="DX143" s="43" cm="1">
        <f t="array" aca="1" ref="DX143" ca="1">IFERROR(INDEX(Forecast_Capex_Input!BW$12:BW$286,$Z143)
*(INDEX(Forecast_Capex_Input!$H$12:$H$286,$Z143)=Repex),0)
*$DV143</f>
        <v>0</v>
      </c>
      <c r="DY143" s="43" cm="1">
        <f t="array" aca="1" ref="DY143" ca="1">IFERROR(INDEX(Forecast_Capex_Input!BX$12:BX$286,$Z143)
*(INDEX(Forecast_Capex_Input!$H$12:$H$286,$Z143)=Repex),0)
*$DV143</f>
        <v>0</v>
      </c>
      <c r="DZ143" s="43" cm="1">
        <f t="array" aca="1" ref="DZ143" ca="1">IFERROR(INDEX(Forecast_Capex_Input!BY$12:BY$286,$Z143)
*(INDEX(Forecast_Capex_Input!$H$12:$H$286,$Z143)=Repex),0)
*$DV143</f>
        <v>1</v>
      </c>
      <c r="EA143" s="43" cm="1">
        <f t="array" aca="1" ref="EA143" ca="1">IFERROR(INDEX(Forecast_Capex_Input!BZ$12:BZ$286,$Z143)
*(INDEX(Forecast_Capex_Input!$H$12:$H$286,$Z143)=Repex),0)
*$DV143</f>
        <v>0</v>
      </c>
      <c r="EB143" s="43" cm="1">
        <f t="array" aca="1" ref="EB143" ca="1">IFERROR(INDEX(Forecast_Capex_Input!CA$12:CA$286,$Z143)
*(INDEX(Forecast_Capex_Input!$H$12:$H$286,$Z143)=Repex),0)
*$DV143</f>
        <v>0</v>
      </c>
      <c r="EC143" s="43" cm="1">
        <f t="array" aca="1" ref="EC143" ca="1">IFERROR(INDEX(Forecast_Capex_Input!CB$12:CB$286,$Z143)
*(INDEX(Forecast_Capex_Input!$H$12:$H$286,$Z143)=Repex),0)
*$DV143</f>
        <v>0</v>
      </c>
      <c r="ED143" s="43" cm="1">
        <f t="array" aca="1" ref="ED143" ca="1">IFERROR(INDEX(Forecast_Capex_Input!CC$12:CC$286,$Z143)
*(INDEX(Forecast_Capex_Input!$H$12:$H$286,$Z143)=Repex),0)
*$DV143</f>
        <v>0</v>
      </c>
      <c r="EF143" s="86" t="str">
        <f t="shared" si="21"/>
        <v>N/A</v>
      </c>
      <c r="EG143" s="28" t="str">
        <f>IFERROR(RANK(EF143,EF$11:EF$1010,0)+COUNTIF(EF$11:EF143,EF143)-1,NA)</f>
        <v>N/A</v>
      </c>
    </row>
    <row r="144" spans="3:137" x14ac:dyDescent="0.2">
      <c r="C144" s="28">
        <f t="shared" si="22"/>
        <v>134</v>
      </c>
      <c r="D144" s="9" t="str" cm="1">
        <f t="array" ref="D144">IFERROR(INDEX(Forecast_Capex_Input!$D$12:$D$286,$Z144),NA)</f>
        <v>Physical Security Upgrade</v>
      </c>
      <c r="E144" s="24" t="b" cm="1">
        <f t="array" ref="E144">IF($Z144=NA,NA,INDEX(Forecast_Capex_Input!$E$12:$E$286,$Z144))</f>
        <v>1</v>
      </c>
      <c r="F144" s="9" t="str" cm="1">
        <f t="array" aca="1" ref="F144" ca="1">IFERROR(INDEX(General!$E$25:$E$26,$AA144),NA)</f>
        <v>Non-Labour</v>
      </c>
      <c r="G144" s="9" t="str" cm="1">
        <f t="array" aca="1" ref="G144" ca="1">IFERROR(INDEX(Forecast_Capex_Input!$AI$11:$BB$11,$AC144),NA)</f>
        <v>Business IT</v>
      </c>
      <c r="H144" s="50" cm="1">
        <f t="array" aca="1" ref="H144" ca="1">IFERROR(INDEX(Forecast_Capex_Input!$AI$12:$BB$286,$Z144,$AC144),NA)</f>
        <v>1</v>
      </c>
      <c r="I144" s="150" t="str" cm="1">
        <f t="array" ref="I144">IFERROR(INDEX(Forecast_Capex_Input!$F$12:$F$286,$Z144),NA)</f>
        <v>Replacement Expenditure</v>
      </c>
      <c r="J144" s="150" t="str" cm="1">
        <f t="array" ref="J144">IFERROR(INDEX(Forecast_Capex_Input!G$12:G$286,$Z144),NA)</f>
        <v>Digital Infrastructure</v>
      </c>
      <c r="K144" s="150" t="str" cm="1">
        <f t="array" ref="K144">IFERROR(INDEX(Forecast_Capex_Input!H$12:H$286,$Z144),NA)</f>
        <v>Repex</v>
      </c>
      <c r="L144" s="150" t="str" cm="1">
        <f t="array" ref="L144">IFERROR(INDEX(Forecast_Capex_Input!I$12:I$286,$Z144),NA)</f>
        <v>N/A</v>
      </c>
      <c r="M144" s="150" t="str" cm="1">
        <f t="array" ref="M144">IFERROR(INDEX(Forecast_Capex_Input!J$12:J$286,$Z144),NA)</f>
        <v>N/A</v>
      </c>
      <c r="N144" s="150" t="str" cm="1">
        <f t="array" ref="N144">IFERROR(INDEX(Forecast_Capex_Input!K$12:K$286,$Z144),NA)</f>
        <v>DI - Network Buildings &amp; Security</v>
      </c>
      <c r="O144" s="150" t="str" cm="1">
        <f t="array" ref="O144">IFERROR(INDEX(Forecast_Capex_Input!L$12:L$286,$Z144),NA)</f>
        <v>DI - Cyber/physical security</v>
      </c>
      <c r="P144" s="150" t="str" cm="1">
        <f t="array" ref="P144">IFERROR(INDEX(Forecast_Capex_Input!M$12:M$286,$Z144),NA)</f>
        <v>N/A</v>
      </c>
      <c r="Q144" s="24" t="str" cm="1">
        <f t="array" ref="Q144">IFERROR(INDEX(Forecast_Capex_Input!N$12:N$286,$Z144),NA)</f>
        <v>No</v>
      </c>
      <c r="R144" s="190" cm="1">
        <f t="array" ref="R144">IFERROR(INDEX(Forecast_Capex_Input!O$12:O$286,$Z144),0)</f>
        <v>0</v>
      </c>
      <c r="S144" s="24" t="str" cm="1">
        <f t="array" ref="S144">IFERROR(INDEX(Forecast_Capex_Input!P$12:P$286,$Z144),0)</f>
        <v>Safety security &amp; reliability</v>
      </c>
      <c r="T144" s="150" t="str" cm="1">
        <f t="array" aca="1" ref="T144" ca="1">IFERROR(INDEX(General!$K$91:$K$110,$AC144),NA)</f>
        <v>Business IT (2018 onwards)</v>
      </c>
      <c r="U144" s="43" cm="1">
        <f t="array" aca="1" ref="U144" ca="1">IFERROR(
IF($F144=General!$E$25,INDEX(Forecast_Capex_Input!S$12:S$286,$Z144),
INDEX(Forecast_Capex_Input!T$12:T$286,$Z144)),0)</f>
        <v>0.92347625770748187</v>
      </c>
      <c r="V144" s="82" t="b">
        <f>IFERROR(INDEX(Overheads!$T$19:$T$26,MATCH($I144,Overheads!$E$19:$E$26,0)),FALSE)</f>
        <v>1</v>
      </c>
      <c r="W144" s="209" t="str" cm="1">
        <f t="array" ref="W144">IFERROR(
INDEX(Forecast_Capex_Input!CN$12:CN$286,$Z144),0)</f>
        <v>FY22</v>
      </c>
      <c r="X144" s="209">
        <f>IFERROR(
MATCH($W144,General!$L$39:$S$39,0),1)</f>
        <v>2</v>
      </c>
      <c r="Z144" s="28">
        <f>IFERROR(
IF(MATCH($C144,Forecast_Capex_Input!$CI$12:$CI$286,1)+1&gt;MAX(Forecast_Capex_Input!$C$12:$C$286),NA,
MATCH($C144,Forecast_Capex_Input!$CI$12:$CI$286,1)+1),1)</f>
        <v>61</v>
      </c>
      <c r="AA144" s="28" cm="1">
        <f t="array" aca="1" ref="AA144" ca="1">IFERROR(
IF(Z143&lt;&gt;Z144,1,
IF(COUNTIF(OFFSET(AA143,0,0,-INDEX(Forecast_Capex_Input!$CG$12:$CG$286,$Z144)),AA143)=INDEX(Forecast_Capex_Input!$CG$12:$CG$286,$Z144),AA143+1,AA143)),NA)</f>
        <v>2</v>
      </c>
      <c r="AB144" s="28" cm="1">
        <f t="array" ref="AB144">IFERROR($C144-IF($Z144=1,1,INDEX(Forecast_Capex_Input!$CI$12:$CI$286,$Z144-1))+1,NA)</f>
        <v>2</v>
      </c>
      <c r="AC144" s="28" cm="1">
        <f t="array" aca="1" ref="AC144" ca="1">IFERROR(IF(AA144=1,
INDEX(Forecast_Capex_Input!$AI$10:$BB$10,SMALL(IF(INDEX(Forecast_Capex_Input!$AI$12:$BB$286,$Z144,0)&gt;0,COLUMN(Forecast_Capex_Input!$AI$10:$BB$10)-COLUMN(Forecast_Capex_Input!$AI$12)+1),ROWS(OFFSET(AC143,0,0,-$AB144)))),
OFFSET(AC143,-INDEX(Forecast_Capex_Input!$CG$12:$CG$286,$Z144)+1,0)),NA)</f>
        <v>6</v>
      </c>
      <c r="AD144" s="28">
        <f t="shared" ca="1" si="19"/>
        <v>2</v>
      </c>
      <c r="AE144" s="82" t="b">
        <f t="shared" si="23"/>
        <v>0</v>
      </c>
      <c r="AF144" s="78" t="b">
        <v>0</v>
      </c>
      <c r="AG144" s="82" t="b">
        <f t="shared" si="20"/>
        <v>1</v>
      </c>
      <c r="AI144" s="55">
        <v>6.5098143875957861</v>
      </c>
      <c r="AJ144" s="55">
        <v>6.5098143875957861</v>
      </c>
      <c r="AK144" s="55">
        <v>6.5098143875957861</v>
      </c>
      <c r="AL144" s="55">
        <v>6.5098143875957861</v>
      </c>
      <c r="AM144" s="55">
        <v>6.5098143875957861</v>
      </c>
      <c r="AN144" s="135">
        <v>32.54907193797893</v>
      </c>
      <c r="AP144" s="55">
        <v>6.5098143875957861</v>
      </c>
      <c r="AQ144" s="55">
        <v>6.5098143875957861</v>
      </c>
      <c r="AR144" s="55">
        <v>6.5098143875957861</v>
      </c>
      <c r="AS144" s="55">
        <v>6.5098143875957861</v>
      </c>
      <c r="AT144" s="55">
        <v>6.5098143875957861</v>
      </c>
      <c r="AU144" s="135">
        <v>32.54907193797893</v>
      </c>
      <c r="AW144" s="55">
        <v>0.78476729549592616</v>
      </c>
      <c r="AX144" s="55">
        <v>0.73549819808168593</v>
      </c>
      <c r="AY144" s="55">
        <v>0.90299545684750993</v>
      </c>
      <c r="AZ144" s="55">
        <v>0.91555572837355292</v>
      </c>
      <c r="BA144" s="55">
        <v>0.81072768539036777</v>
      </c>
      <c r="BB144" s="135">
        <v>4.149544364189043</v>
      </c>
      <c r="BD144" s="55">
        <v>0.15280274012980891</v>
      </c>
      <c r="BE144" s="55">
        <v>0.14417022830165799</v>
      </c>
      <c r="BF144" s="55">
        <v>0.17313436232488652</v>
      </c>
      <c r="BG144" s="55">
        <v>0.17433633656247058</v>
      </c>
      <c r="BH144" s="55">
        <v>0.15702728429699875</v>
      </c>
      <c r="BI144" s="135">
        <v>0.80147095161582282</v>
      </c>
      <c r="BK144" s="55">
        <v>7.4473844232215214</v>
      </c>
      <c r="BL144" s="55">
        <v>7.3894828139791304</v>
      </c>
      <c r="BM144" s="55">
        <v>7.5859442067681826</v>
      </c>
      <c r="BN144" s="55">
        <v>7.5997064525318097</v>
      </c>
      <c r="BO144" s="55">
        <v>7.4775693572831523</v>
      </c>
      <c r="BP144" s="135">
        <v>37.500087253783796</v>
      </c>
      <c r="BR144" s="147">
        <v>0.2</v>
      </c>
      <c r="BS144" s="147">
        <v>0.2</v>
      </c>
      <c r="BT144" s="147">
        <v>0.2</v>
      </c>
      <c r="BU144" s="147">
        <v>0.2</v>
      </c>
      <c r="BV144" s="147">
        <v>0.2</v>
      </c>
      <c r="BX144" s="55">
        <v>6.5098143875957861</v>
      </c>
      <c r="BY144" s="55">
        <v>6.5098143875957861</v>
      </c>
      <c r="BZ144" s="55">
        <v>6.5098143875957861</v>
      </c>
      <c r="CA144" s="55">
        <v>6.5098143875957861</v>
      </c>
      <c r="CB144" s="55">
        <v>6.5098143875957861</v>
      </c>
      <c r="CC144" s="135">
        <v>32.54907193797893</v>
      </c>
      <c r="CE144" s="55">
        <v>6.5098143875957861</v>
      </c>
      <c r="CF144" s="55">
        <v>6.5098143875957861</v>
      </c>
      <c r="CG144" s="55">
        <v>6.5098143875957861</v>
      </c>
      <c r="CH144" s="55">
        <v>6.5098143875957861</v>
      </c>
      <c r="CI144" s="55">
        <v>6.5098143875957861</v>
      </c>
      <c r="CJ144" s="135">
        <v>32.54907193797893</v>
      </c>
      <c r="CL144" s="55">
        <v>0.82990887283780868</v>
      </c>
      <c r="CM144" s="55">
        <v>0.82990887283780868</v>
      </c>
      <c r="CN144" s="55">
        <v>0.82990887283780868</v>
      </c>
      <c r="CO144" s="55">
        <v>0.82990887283780868</v>
      </c>
      <c r="CP144" s="55">
        <v>0.82990887283780868</v>
      </c>
      <c r="CQ144" s="135">
        <v>4.149544364189043</v>
      </c>
      <c r="CS144" s="67">
        <v>0.16029419032316458</v>
      </c>
      <c r="CT144" s="67">
        <v>0.16029419032316458</v>
      </c>
      <c r="CU144" s="67">
        <v>0.16029419032316458</v>
      </c>
      <c r="CV144" s="67">
        <v>0.16029419032316458</v>
      </c>
      <c r="CW144" s="67">
        <v>0.16029419032316458</v>
      </c>
      <c r="CX144" s="135">
        <v>0.80147095161582294</v>
      </c>
      <c r="CZ144" s="55">
        <v>7.5000174507567596</v>
      </c>
      <c r="DA144" s="55">
        <v>7.5000174507567596</v>
      </c>
      <c r="DB144" s="55">
        <v>7.5000174507567596</v>
      </c>
      <c r="DC144" s="55">
        <v>7.5000174507567596</v>
      </c>
      <c r="DD144" s="55">
        <v>7.5000174507567596</v>
      </c>
      <c r="DE144" s="135">
        <v>37.500087253783796</v>
      </c>
      <c r="DG144" s="43" t="b" cm="1">
        <f t="array" aca="1" ref="DG144" ca="1">OR($G144=Forecast_Capex_Input!$BF$8:$BF$10)</f>
        <v>0</v>
      </c>
      <c r="DH144" s="43" cm="1">
        <f t="array" aca="1" ref="DH144" ca="1">IFERROR(INDEX(Forecast_Capex_Input!BG$12:BG$286,$Z144)
*(INDEX(Forecast_Capex_Input!$H$12:$H$286,$Z144)=Repex),0)
*$DG144</f>
        <v>0</v>
      </c>
      <c r="DI144" s="43" cm="1">
        <f t="array" aca="1" ref="DI144" ca="1">IFERROR(INDEX(Forecast_Capex_Input!BH$12:BH$286,$Z144)
*(INDEX(Forecast_Capex_Input!$H$12:$H$286,$Z144)=Repex),0)
*$DG144</f>
        <v>0</v>
      </c>
      <c r="DJ144" s="43" cm="1">
        <f t="array" aca="1" ref="DJ144" ca="1">IFERROR(INDEX(Forecast_Capex_Input!BI$12:BI$286,$Z144)
*(INDEX(Forecast_Capex_Input!$H$12:$H$286,$Z144)=Repex),0)
*$DG144</f>
        <v>0</v>
      </c>
      <c r="DK144" s="43" cm="1">
        <f t="array" aca="1" ref="DK144" ca="1">IFERROR(INDEX(Forecast_Capex_Input!BJ$12:BJ$286,$Z144)
*(INDEX(Forecast_Capex_Input!$H$12:$H$286,$Z144)=Repex),0)
*$DG144</f>
        <v>0</v>
      </c>
      <c r="DL144" s="43" cm="1">
        <f t="array" aca="1" ref="DL144" ca="1">IFERROR(INDEX(Forecast_Capex_Input!BK$12:BK$286,$Z144)
*(INDEX(Forecast_Capex_Input!$H$12:$H$286,$Z144)=Repex),0)
*$DG144</f>
        <v>0</v>
      </c>
      <c r="DM144" s="43" cm="1">
        <f t="array" aca="1" ref="DM144" ca="1">IFERROR(INDEX(Forecast_Capex_Input!BL$12:BL$286,$Z144)
*(INDEX(Forecast_Capex_Input!$H$12:$H$286,$Z144)=Repex),0)
*$DG144</f>
        <v>0</v>
      </c>
      <c r="DO144" s="43" t="b" cm="1">
        <f t="array" aca="1" ref="DO144" ca="1">OR($G144=Forecast_Capex_Input!$BN$8:$BN$9)</f>
        <v>0</v>
      </c>
      <c r="DP144" s="43" cm="1">
        <f t="array" aca="1" ref="DP144" ca="1">IFERROR(INDEX(Forecast_Capex_Input!BO$12:BO$286,$Z144)
*(INDEX(Forecast_Capex_Input!$H$12:$H$286,$Z144)=Repex),0)
*$DO144</f>
        <v>0</v>
      </c>
      <c r="DQ144" s="43" cm="1">
        <f t="array" aca="1" ref="DQ144" ca="1">IFERROR(INDEX(Forecast_Capex_Input!BP$12:BP$286,$Z144)
*(INDEX(Forecast_Capex_Input!$H$12:$H$286,$Z144)=Repex),0)
*$DO144</f>
        <v>0</v>
      </c>
      <c r="DR144" s="43" cm="1">
        <f t="array" aca="1" ref="DR144" ca="1">IFERROR(INDEX(Forecast_Capex_Input!BQ$12:BQ$286,$Z144)
*(INDEX(Forecast_Capex_Input!$H$12:$H$286,$Z144)=Repex),0)
*$DO144</f>
        <v>0</v>
      </c>
      <c r="DS144" s="43" cm="1">
        <f t="array" aca="1" ref="DS144" ca="1">IFERROR(INDEX(Forecast_Capex_Input!BR$12:BR$286,$Z144)
*(INDEX(Forecast_Capex_Input!$H$12:$H$286,$Z144)=Repex),0)
*$DO144</f>
        <v>0</v>
      </c>
      <c r="DT144" s="43" cm="1">
        <f t="array" aca="1" ref="DT144" ca="1">IFERROR(INDEX(Forecast_Capex_Input!BS$12:BS$286,$Z144)
*(INDEX(Forecast_Capex_Input!$H$12:$H$286,$Z144)=Repex),0)
*$DO144</f>
        <v>0</v>
      </c>
      <c r="DV144" s="43" t="b" cm="1">
        <f t="array" aca="1" ref="DV144" ca="1">OR($G144=Forecast_Capex_Input!$BU$8:$BU$10)</f>
        <v>1</v>
      </c>
      <c r="DW144" s="43" cm="1">
        <f t="array" aca="1" ref="DW144" ca="1">IFERROR(INDEX(Forecast_Capex_Input!BV$12:BV$286,$Z144)
*(INDEX(Forecast_Capex_Input!$H$12:$H$286,$Z144)=Repex),0)
*$DV144</f>
        <v>0</v>
      </c>
      <c r="DX144" s="43" cm="1">
        <f t="array" aca="1" ref="DX144" ca="1">IFERROR(INDEX(Forecast_Capex_Input!BW$12:BW$286,$Z144)
*(INDEX(Forecast_Capex_Input!$H$12:$H$286,$Z144)=Repex),0)
*$DV144</f>
        <v>0</v>
      </c>
      <c r="DY144" s="43" cm="1">
        <f t="array" aca="1" ref="DY144" ca="1">IFERROR(INDEX(Forecast_Capex_Input!BX$12:BX$286,$Z144)
*(INDEX(Forecast_Capex_Input!$H$12:$H$286,$Z144)=Repex),0)
*$DV144</f>
        <v>0</v>
      </c>
      <c r="DZ144" s="43" cm="1">
        <f t="array" aca="1" ref="DZ144" ca="1">IFERROR(INDEX(Forecast_Capex_Input!BY$12:BY$286,$Z144)
*(INDEX(Forecast_Capex_Input!$H$12:$H$286,$Z144)=Repex),0)
*$DV144</f>
        <v>1</v>
      </c>
      <c r="EA144" s="43" cm="1">
        <f t="array" aca="1" ref="EA144" ca="1">IFERROR(INDEX(Forecast_Capex_Input!BZ$12:BZ$286,$Z144)
*(INDEX(Forecast_Capex_Input!$H$12:$H$286,$Z144)=Repex),0)
*$DV144</f>
        <v>0</v>
      </c>
      <c r="EB144" s="43" cm="1">
        <f t="array" aca="1" ref="EB144" ca="1">IFERROR(INDEX(Forecast_Capex_Input!CA$12:CA$286,$Z144)
*(INDEX(Forecast_Capex_Input!$H$12:$H$286,$Z144)=Repex),0)
*$DV144</f>
        <v>0</v>
      </c>
      <c r="EC144" s="43" cm="1">
        <f t="array" aca="1" ref="EC144" ca="1">IFERROR(INDEX(Forecast_Capex_Input!CB$12:CB$286,$Z144)
*(INDEX(Forecast_Capex_Input!$H$12:$H$286,$Z144)=Repex),0)
*$DV144</f>
        <v>0</v>
      </c>
      <c r="ED144" s="43" cm="1">
        <f t="array" aca="1" ref="ED144" ca="1">IFERROR(INDEX(Forecast_Capex_Input!CC$12:CC$286,$Z144)
*(INDEX(Forecast_Capex_Input!$H$12:$H$286,$Z144)=Repex),0)
*$DV144</f>
        <v>0</v>
      </c>
      <c r="EF144" s="86" t="str">
        <f t="shared" si="21"/>
        <v>N/A</v>
      </c>
      <c r="EG144" s="28" t="str">
        <f>IFERROR(RANK(EF144,EF$11:EF$1010,0)+COUNTIF(EF$11:EF144,EF144)-1,NA)</f>
        <v>N/A</v>
      </c>
    </row>
    <row r="145" spans="3:137" x14ac:dyDescent="0.2">
      <c r="C145" s="28">
        <f t="shared" si="22"/>
        <v>135</v>
      </c>
      <c r="D145" s="9" t="str" cm="1">
        <f t="array" ref="D145">IFERROR(INDEX(Forecast_Capex_Input!$D$12:$D$286,$Z145),NA)</f>
        <v xml:space="preserve">Regentville Secondary Systems Renewal </v>
      </c>
      <c r="E145" s="24" t="b" cm="1">
        <f t="array" ref="E145">IF($Z145=NA,NA,INDEX(Forecast_Capex_Input!$E$12:$E$286,$Z145))</f>
        <v>1</v>
      </c>
      <c r="F145" s="9" t="str" cm="1">
        <f t="array" aca="1" ref="F145" ca="1">IFERROR(INDEX(General!$E$25:$E$26,$AA145),NA)</f>
        <v>Labour</v>
      </c>
      <c r="G145" s="9" t="str" cm="1">
        <f t="array" aca="1" ref="G145" ca="1">IFERROR(INDEX(Forecast_Capex_Input!$AI$11:$BB$11,$AC145),NA)</f>
        <v>Secondary Systems</v>
      </c>
      <c r="H145" s="50" cm="1">
        <f t="array" aca="1" ref="H145" ca="1">IFERROR(INDEX(Forecast_Capex_Input!$AI$12:$BB$286,$Z145,$AC145),NA)</f>
        <v>0.95466297672843581</v>
      </c>
      <c r="I145" s="150" t="str" cm="1">
        <f t="array" ref="I145">IFERROR(INDEX(Forecast_Capex_Input!$F$12:$F$286,$Z145),NA)</f>
        <v>Replacement Expenditure</v>
      </c>
      <c r="J145" s="150" t="str" cm="1">
        <f t="array" ref="J145">IFERROR(INDEX(Forecast_Capex_Input!G$12:G$286,$Z145),NA)</f>
        <v>Digital Infrastructure</v>
      </c>
      <c r="K145" s="150" t="str" cm="1">
        <f t="array" ref="K145">IFERROR(INDEX(Forecast_Capex_Input!H$12:H$286,$Z145),NA)</f>
        <v>Repex</v>
      </c>
      <c r="L145" s="150" t="str" cm="1">
        <f t="array" ref="L145">IFERROR(INDEX(Forecast_Capex_Input!I$12:I$286,$Z145),NA)</f>
        <v>N/A</v>
      </c>
      <c r="M145" s="150" t="str" cm="1">
        <f t="array" ref="M145">IFERROR(INDEX(Forecast_Capex_Input!J$12:J$286,$Z145),NA)</f>
        <v>N/A</v>
      </c>
      <c r="N145" s="150" t="str" cm="1">
        <f t="array" ref="N145">IFERROR(INDEX(Forecast_Capex_Input!K$12:K$286,$Z145),NA)</f>
        <v>DI - Protection systems</v>
      </c>
      <c r="O145" s="150" t="str" cm="1">
        <f t="array" ref="O145">IFERROR(INDEX(Forecast_Capex_Input!L$12:L$286,$Z145),NA)</f>
        <v>DI - Safe and Reliable Network</v>
      </c>
      <c r="P145" s="150" t="str" cm="1">
        <f t="array" ref="P145">IFERROR(INDEX(Forecast_Capex_Input!M$12:M$286,$Z145),NA)</f>
        <v>N/A</v>
      </c>
      <c r="Q145" s="24" t="str" cm="1">
        <f t="array" ref="Q145">IFERROR(INDEX(Forecast_Capex_Input!N$12:N$286,$Z145),NA)</f>
        <v>No</v>
      </c>
      <c r="R145" s="190" cm="1">
        <f t="array" ref="R145">IFERROR(INDEX(Forecast_Capex_Input!O$12:O$286,$Z145),0)</f>
        <v>0</v>
      </c>
      <c r="S145" s="24" t="str" cm="1">
        <f t="array" ref="S145">IFERROR(INDEX(Forecast_Capex_Input!P$12:P$286,$Z145),0)</f>
        <v>Safety security &amp; reliability</v>
      </c>
      <c r="T145" s="150" t="str" cm="1">
        <f t="array" aca="1" ref="T145" ca="1">IFERROR(INDEX(General!$K$91:$K$110,$AC145),NA)</f>
        <v>Secondary Systems (2018-23)</v>
      </c>
      <c r="U145" s="43" cm="1">
        <f t="array" aca="1" ref="U145" ca="1">IFERROR(
IF($F145=General!$E$25,INDEX(Forecast_Capex_Input!S$12:S$286,$Z145),
INDEX(Forecast_Capex_Input!T$12:T$286,$Z145)),0)</f>
        <v>0.19664473238553865</v>
      </c>
      <c r="V145" s="82" t="b">
        <f>IFERROR(INDEX(Overheads!$T$19:$T$26,MATCH($I145,Overheads!$E$19:$E$26,0)),FALSE)</f>
        <v>1</v>
      </c>
      <c r="W145" s="209" t="str" cm="1">
        <f t="array" ref="W145">IFERROR(
INDEX(Forecast_Capex_Input!CN$12:CN$286,$Z145),0)</f>
        <v>FY22</v>
      </c>
      <c r="X145" s="209">
        <f>IFERROR(
MATCH($W145,General!$L$39:$S$39,0),1)</f>
        <v>2</v>
      </c>
      <c r="Z145" s="28">
        <f>IFERROR(
IF(MATCH($C145,Forecast_Capex_Input!$CI$12:$CI$286,1)+1&gt;MAX(Forecast_Capex_Input!$C$12:$C$286),NA,
MATCH($C145,Forecast_Capex_Input!$CI$12:$CI$286,1)+1),1)</f>
        <v>62</v>
      </c>
      <c r="AA145" s="28" cm="1">
        <f t="array" aca="1" ref="AA145" ca="1">IFERROR(
IF(Z144&lt;&gt;Z145,1,
IF(COUNTIF(OFFSET(AA144,0,0,-INDEX(Forecast_Capex_Input!$CG$12:$CG$286,$Z145)),AA144)=INDEX(Forecast_Capex_Input!$CG$12:$CG$286,$Z145),AA144+1,AA144)),NA)</f>
        <v>1</v>
      </c>
      <c r="AB145" s="28" cm="1">
        <f t="array" ref="AB145">IFERROR($C145-IF($Z145=1,1,INDEX(Forecast_Capex_Input!$CI$12:$CI$286,$Z145-1))+1,NA)</f>
        <v>1</v>
      </c>
      <c r="AC145" s="28" cm="1">
        <f t="array" aca="1" ref="AC145" ca="1">IFERROR(IF(AA145=1,
INDEX(Forecast_Capex_Input!$AI$10:$BB$10,SMALL(IF(INDEX(Forecast_Capex_Input!$AI$12:$BB$286,$Z145,0)&gt;0,COLUMN(Forecast_Capex_Input!$AI$10:$BB$10)-COLUMN(Forecast_Capex_Input!$AI$12)+1),ROWS(OFFSET(AC144,0,0,-$AB145)))),
OFFSET(AC144,-INDEX(Forecast_Capex_Input!$CG$12:$CG$286,$Z145)+1,0)),NA)</f>
        <v>4</v>
      </c>
      <c r="AD145" s="28">
        <f t="shared" ca="1" si="19"/>
        <v>1</v>
      </c>
      <c r="AE145" s="82" t="b">
        <f t="shared" si="23"/>
        <v>0</v>
      </c>
      <c r="AF145" s="78" t="b">
        <v>0</v>
      </c>
      <c r="AG145" s="82" t="b">
        <f t="shared" si="20"/>
        <v>1</v>
      </c>
      <c r="AI145" s="55">
        <v>0</v>
      </c>
      <c r="AJ145" s="55">
        <v>0</v>
      </c>
      <c r="AK145" s="55">
        <v>0.29691123578975337</v>
      </c>
      <c r="AL145" s="55">
        <v>0.98930799617328258</v>
      </c>
      <c r="AM145" s="55">
        <v>0.26054713643586969</v>
      </c>
      <c r="AN145" s="135">
        <v>1.5467663683989055</v>
      </c>
      <c r="AP145" s="55">
        <v>0</v>
      </c>
      <c r="AQ145" s="55">
        <v>0</v>
      </c>
      <c r="AR145" s="55">
        <v>0.29485428301935146</v>
      </c>
      <c r="AS145" s="55">
        <v>0.98670870759391538</v>
      </c>
      <c r="AT145" s="55">
        <v>0.26064461387333221</v>
      </c>
      <c r="AU145" s="135">
        <v>1.5422076044865991</v>
      </c>
      <c r="AW145" s="55">
        <v>0</v>
      </c>
      <c r="AX145" s="55">
        <v>0</v>
      </c>
      <c r="AY145" s="55">
        <v>4.0900102851755327E-2</v>
      </c>
      <c r="AZ145" s="55">
        <v>0.13877305183924213</v>
      </c>
      <c r="BA145" s="55">
        <v>3.2460496096115996E-2</v>
      </c>
      <c r="BB145" s="135">
        <v>0.21213365078711344</v>
      </c>
      <c r="BD145" s="55">
        <v>0</v>
      </c>
      <c r="BE145" s="55">
        <v>0</v>
      </c>
      <c r="BF145" s="55">
        <v>7.8419145661955923E-3</v>
      </c>
      <c r="BG145" s="55">
        <v>2.6424590793861873E-2</v>
      </c>
      <c r="BH145" s="55">
        <v>6.2871709462494988E-3</v>
      </c>
      <c r="BI145" s="135">
        <v>4.0553676306306963E-2</v>
      </c>
      <c r="BK145" s="55">
        <v>0</v>
      </c>
      <c r="BL145" s="55">
        <v>0</v>
      </c>
      <c r="BM145" s="55">
        <v>0.34359630043730238</v>
      </c>
      <c r="BN145" s="55">
        <v>1.1519063502270193</v>
      </c>
      <c r="BO145" s="55">
        <v>0.29939228091569769</v>
      </c>
      <c r="BP145" s="135">
        <v>1.7948949315800193</v>
      </c>
      <c r="BR145" s="147">
        <v>0</v>
      </c>
      <c r="BS145" s="147">
        <v>0</v>
      </c>
      <c r="BT145" s="147">
        <v>0</v>
      </c>
      <c r="BU145" s="147">
        <v>0</v>
      </c>
      <c r="BV145" s="147">
        <v>1</v>
      </c>
      <c r="BX145" s="55">
        <v>0</v>
      </c>
      <c r="BY145" s="55">
        <v>0</v>
      </c>
      <c r="BZ145" s="55">
        <v>0</v>
      </c>
      <c r="CA145" s="55">
        <v>0</v>
      </c>
      <c r="CB145" s="55">
        <v>1.5467663683989055</v>
      </c>
      <c r="CC145" s="135">
        <v>1.5467663683989055</v>
      </c>
      <c r="CE145" s="55">
        <v>0</v>
      </c>
      <c r="CF145" s="55">
        <v>0</v>
      </c>
      <c r="CG145" s="55">
        <v>0</v>
      </c>
      <c r="CH145" s="55">
        <v>0</v>
      </c>
      <c r="CI145" s="55">
        <v>1.5422076044865991</v>
      </c>
      <c r="CJ145" s="135">
        <v>1.5422076044865991</v>
      </c>
      <c r="CL145" s="55">
        <v>0</v>
      </c>
      <c r="CM145" s="55">
        <v>0</v>
      </c>
      <c r="CN145" s="55">
        <v>0</v>
      </c>
      <c r="CO145" s="55">
        <v>0</v>
      </c>
      <c r="CP145" s="55">
        <v>0.21213365078711344</v>
      </c>
      <c r="CQ145" s="135">
        <v>0.21213365078711344</v>
      </c>
      <c r="CS145" s="67">
        <v>0</v>
      </c>
      <c r="CT145" s="67">
        <v>0</v>
      </c>
      <c r="CU145" s="67">
        <v>0</v>
      </c>
      <c r="CV145" s="67">
        <v>0</v>
      </c>
      <c r="CW145" s="67">
        <v>4.0553676306306963E-2</v>
      </c>
      <c r="CX145" s="135">
        <v>4.0553676306306963E-2</v>
      </c>
      <c r="CZ145" s="55">
        <v>0</v>
      </c>
      <c r="DA145" s="55">
        <v>0</v>
      </c>
      <c r="DB145" s="55">
        <v>0</v>
      </c>
      <c r="DC145" s="55">
        <v>0</v>
      </c>
      <c r="DD145" s="55">
        <v>1.7948949315800196</v>
      </c>
      <c r="DE145" s="135">
        <v>1.7948949315800196</v>
      </c>
      <c r="DG145" s="43" t="b" cm="1">
        <f t="array" aca="1" ref="DG145" ca="1">OR($G145=Forecast_Capex_Input!$BF$8:$BF$10)</f>
        <v>0</v>
      </c>
      <c r="DH145" s="43" cm="1">
        <f t="array" aca="1" ref="DH145" ca="1">IFERROR(INDEX(Forecast_Capex_Input!BG$12:BG$286,$Z145)
*(INDEX(Forecast_Capex_Input!$H$12:$H$286,$Z145)=Repex),0)
*$DG145</f>
        <v>0</v>
      </c>
      <c r="DI145" s="43" cm="1">
        <f t="array" aca="1" ref="DI145" ca="1">IFERROR(INDEX(Forecast_Capex_Input!BH$12:BH$286,$Z145)
*(INDEX(Forecast_Capex_Input!$H$12:$H$286,$Z145)=Repex),0)
*$DG145</f>
        <v>0</v>
      </c>
      <c r="DJ145" s="43" cm="1">
        <f t="array" aca="1" ref="DJ145" ca="1">IFERROR(INDEX(Forecast_Capex_Input!BI$12:BI$286,$Z145)
*(INDEX(Forecast_Capex_Input!$H$12:$H$286,$Z145)=Repex),0)
*$DG145</f>
        <v>0</v>
      </c>
      <c r="DK145" s="43" cm="1">
        <f t="array" aca="1" ref="DK145" ca="1">IFERROR(INDEX(Forecast_Capex_Input!BJ$12:BJ$286,$Z145)
*(INDEX(Forecast_Capex_Input!$H$12:$H$286,$Z145)=Repex),0)
*$DG145</f>
        <v>0</v>
      </c>
      <c r="DL145" s="43" cm="1">
        <f t="array" aca="1" ref="DL145" ca="1">IFERROR(INDEX(Forecast_Capex_Input!BK$12:BK$286,$Z145)
*(INDEX(Forecast_Capex_Input!$H$12:$H$286,$Z145)=Repex),0)
*$DG145</f>
        <v>0</v>
      </c>
      <c r="DM145" s="43" cm="1">
        <f t="array" aca="1" ref="DM145" ca="1">IFERROR(INDEX(Forecast_Capex_Input!BL$12:BL$286,$Z145)
*(INDEX(Forecast_Capex_Input!$H$12:$H$286,$Z145)=Repex),0)
*$DG145</f>
        <v>0</v>
      </c>
      <c r="DO145" s="43" t="b" cm="1">
        <f t="array" aca="1" ref="DO145" ca="1">OR($G145=Forecast_Capex_Input!$BN$8:$BN$9)</f>
        <v>0</v>
      </c>
      <c r="DP145" s="43" cm="1">
        <f t="array" aca="1" ref="DP145" ca="1">IFERROR(INDEX(Forecast_Capex_Input!BO$12:BO$286,$Z145)
*(INDEX(Forecast_Capex_Input!$H$12:$H$286,$Z145)=Repex),0)
*$DO145</f>
        <v>0</v>
      </c>
      <c r="DQ145" s="43" cm="1">
        <f t="array" aca="1" ref="DQ145" ca="1">IFERROR(INDEX(Forecast_Capex_Input!BP$12:BP$286,$Z145)
*(INDEX(Forecast_Capex_Input!$H$12:$H$286,$Z145)=Repex),0)
*$DO145</f>
        <v>0</v>
      </c>
      <c r="DR145" s="43" cm="1">
        <f t="array" aca="1" ref="DR145" ca="1">IFERROR(INDEX(Forecast_Capex_Input!BQ$12:BQ$286,$Z145)
*(INDEX(Forecast_Capex_Input!$H$12:$H$286,$Z145)=Repex),0)
*$DO145</f>
        <v>0</v>
      </c>
      <c r="DS145" s="43" cm="1">
        <f t="array" aca="1" ref="DS145" ca="1">IFERROR(INDEX(Forecast_Capex_Input!BR$12:BR$286,$Z145)
*(INDEX(Forecast_Capex_Input!$H$12:$H$286,$Z145)=Repex),0)
*$DO145</f>
        <v>0</v>
      </c>
      <c r="DT145" s="43" cm="1">
        <f t="array" aca="1" ref="DT145" ca="1">IFERROR(INDEX(Forecast_Capex_Input!BS$12:BS$286,$Z145)
*(INDEX(Forecast_Capex_Input!$H$12:$H$286,$Z145)=Repex),0)
*$DO145</f>
        <v>0</v>
      </c>
      <c r="DV145" s="43" t="b" cm="1">
        <f t="array" aca="1" ref="DV145" ca="1">OR($G145=Forecast_Capex_Input!$BU$8:$BU$10)</f>
        <v>1</v>
      </c>
      <c r="DW145" s="43" cm="1">
        <f t="array" aca="1" ref="DW145" ca="1">IFERROR(INDEX(Forecast_Capex_Input!BV$12:BV$286,$Z145)
*(INDEX(Forecast_Capex_Input!$H$12:$H$286,$Z145)=Repex),0)
*$DV145</f>
        <v>0.47329960388194325</v>
      </c>
      <c r="DX145" s="43" cm="1">
        <f t="array" aca="1" ref="DX145" ca="1">IFERROR(INDEX(Forecast_Capex_Input!BW$12:BW$286,$Z145)
*(INDEX(Forecast_Capex_Input!$H$12:$H$286,$Z145)=Repex),0)
*$DV145</f>
        <v>0.44303322104984549</v>
      </c>
      <c r="DY145" s="43" cm="1">
        <f t="array" aca="1" ref="DY145" ca="1">IFERROR(INDEX(Forecast_Capex_Input!BX$12:BX$286,$Z145)
*(INDEX(Forecast_Capex_Input!$H$12:$H$286,$Z145)=Repex),0)
*$DV145</f>
        <v>3.8330151796646776E-2</v>
      </c>
      <c r="DZ145" s="43" cm="1">
        <f t="array" aca="1" ref="DZ145" ca="1">IFERROR(INDEX(Forecast_Capex_Input!BY$12:BY$286,$Z145)
*(INDEX(Forecast_Capex_Input!$H$12:$H$286,$Z145)=Repex),0)
*$DV145</f>
        <v>0</v>
      </c>
      <c r="EA145" s="43" cm="1">
        <f t="array" aca="1" ref="EA145" ca="1">IFERROR(INDEX(Forecast_Capex_Input!BZ$12:BZ$286,$Z145)
*(INDEX(Forecast_Capex_Input!$H$12:$H$286,$Z145)=Repex),0)
*$DV145</f>
        <v>0</v>
      </c>
      <c r="EB145" s="43" cm="1">
        <f t="array" aca="1" ref="EB145" ca="1">IFERROR(INDEX(Forecast_Capex_Input!CA$12:CA$286,$Z145)
*(INDEX(Forecast_Capex_Input!$H$12:$H$286,$Z145)=Repex),0)
*$DV145</f>
        <v>0</v>
      </c>
      <c r="EC145" s="43" cm="1">
        <f t="array" aca="1" ref="EC145" ca="1">IFERROR(INDEX(Forecast_Capex_Input!CB$12:CB$286,$Z145)
*(INDEX(Forecast_Capex_Input!$H$12:$H$286,$Z145)=Repex),0)
*$DV145</f>
        <v>4.5337023271564303E-2</v>
      </c>
      <c r="ED145" s="43" cm="1">
        <f t="array" aca="1" ref="ED145" ca="1">IFERROR(INDEX(Forecast_Capex_Input!CC$12:CC$286,$Z145)
*(INDEX(Forecast_Capex_Input!$H$12:$H$286,$Z145)=Repex),0)
*$DV145</f>
        <v>0</v>
      </c>
      <c r="EF145" s="86" t="str">
        <f t="shared" si="21"/>
        <v>N/A</v>
      </c>
      <c r="EG145" s="28" t="str">
        <f>IFERROR(RANK(EF145,EF$11:EF$1010,0)+COUNTIF(EF$11:EF145,EF145)-1,NA)</f>
        <v>N/A</v>
      </c>
    </row>
    <row r="146" spans="3:137" x14ac:dyDescent="0.2">
      <c r="C146" s="28">
        <f t="shared" si="22"/>
        <v>136</v>
      </c>
      <c r="D146" s="9" t="str" cm="1">
        <f t="array" ref="D146">IFERROR(INDEX(Forecast_Capex_Input!$D$12:$D$286,$Z146),NA)</f>
        <v xml:space="preserve">Regentville Secondary Systems Renewal </v>
      </c>
      <c r="E146" s="24" t="b" cm="1">
        <f t="array" ref="E146">IF($Z146=NA,NA,INDEX(Forecast_Capex_Input!$E$12:$E$286,$Z146))</f>
        <v>1</v>
      </c>
      <c r="F146" s="9" t="str" cm="1">
        <f t="array" aca="1" ref="F146" ca="1">IFERROR(INDEX(General!$E$25:$E$26,$AA146),NA)</f>
        <v>Labour</v>
      </c>
      <c r="G146" s="9" t="str" cm="1">
        <f t="array" aca="1" ref="G146" ca="1">IFERROR(INDEX(Forecast_Capex_Input!$AI$11:$BB$11,$AC146),NA)</f>
        <v>Business IT</v>
      </c>
      <c r="H146" s="50" cm="1">
        <f t="array" aca="1" ref="H146" ca="1">IFERROR(INDEX(Forecast_Capex_Input!$AI$12:$BB$286,$Z146,$AC146),NA)</f>
        <v>4.533702327156431E-2</v>
      </c>
      <c r="I146" s="150" t="str" cm="1">
        <f t="array" ref="I146">IFERROR(INDEX(Forecast_Capex_Input!$F$12:$F$286,$Z146),NA)</f>
        <v>Replacement Expenditure</v>
      </c>
      <c r="J146" s="150" t="str" cm="1">
        <f t="array" ref="J146">IFERROR(INDEX(Forecast_Capex_Input!G$12:G$286,$Z146),NA)</f>
        <v>Digital Infrastructure</v>
      </c>
      <c r="K146" s="150" t="str" cm="1">
        <f t="array" ref="K146">IFERROR(INDEX(Forecast_Capex_Input!H$12:H$286,$Z146),NA)</f>
        <v>Repex</v>
      </c>
      <c r="L146" s="150" t="str" cm="1">
        <f t="array" ref="L146">IFERROR(INDEX(Forecast_Capex_Input!I$12:I$286,$Z146),NA)</f>
        <v>N/A</v>
      </c>
      <c r="M146" s="150" t="str" cm="1">
        <f t="array" ref="M146">IFERROR(INDEX(Forecast_Capex_Input!J$12:J$286,$Z146),NA)</f>
        <v>N/A</v>
      </c>
      <c r="N146" s="150" t="str" cm="1">
        <f t="array" ref="N146">IFERROR(INDEX(Forecast_Capex_Input!K$12:K$286,$Z146),NA)</f>
        <v>DI - Protection systems</v>
      </c>
      <c r="O146" s="150" t="str" cm="1">
        <f t="array" ref="O146">IFERROR(INDEX(Forecast_Capex_Input!L$12:L$286,$Z146),NA)</f>
        <v>DI - Safe and Reliable Network</v>
      </c>
      <c r="P146" s="150" t="str" cm="1">
        <f t="array" ref="P146">IFERROR(INDEX(Forecast_Capex_Input!M$12:M$286,$Z146),NA)</f>
        <v>N/A</v>
      </c>
      <c r="Q146" s="24" t="str" cm="1">
        <f t="array" ref="Q146">IFERROR(INDEX(Forecast_Capex_Input!N$12:N$286,$Z146),NA)</f>
        <v>No</v>
      </c>
      <c r="R146" s="190" cm="1">
        <f t="array" ref="R146">IFERROR(INDEX(Forecast_Capex_Input!O$12:O$286,$Z146),0)</f>
        <v>0</v>
      </c>
      <c r="S146" s="24" t="str" cm="1">
        <f t="array" ref="S146">IFERROR(INDEX(Forecast_Capex_Input!P$12:P$286,$Z146),0)</f>
        <v>Safety security &amp; reliability</v>
      </c>
      <c r="T146" s="150" t="str" cm="1">
        <f t="array" aca="1" ref="T146" ca="1">IFERROR(INDEX(General!$K$91:$K$110,$AC146),NA)</f>
        <v>Business IT (2018 onwards)</v>
      </c>
      <c r="U146" s="43" cm="1">
        <f t="array" aca="1" ref="U146" ca="1">IFERROR(
IF($F146=General!$E$25,INDEX(Forecast_Capex_Input!S$12:S$286,$Z146),
INDEX(Forecast_Capex_Input!T$12:T$286,$Z146)),0)</f>
        <v>0.19664473238553865</v>
      </c>
      <c r="V146" s="82" t="b">
        <f>IFERROR(INDEX(Overheads!$T$19:$T$26,MATCH($I146,Overheads!$E$19:$E$26,0)),FALSE)</f>
        <v>1</v>
      </c>
      <c r="W146" s="209" t="str" cm="1">
        <f t="array" ref="W146">IFERROR(
INDEX(Forecast_Capex_Input!CN$12:CN$286,$Z146),0)</f>
        <v>FY22</v>
      </c>
      <c r="X146" s="209">
        <f>IFERROR(
MATCH($W146,General!$L$39:$S$39,0),1)</f>
        <v>2</v>
      </c>
      <c r="Z146" s="28">
        <f>IFERROR(
IF(MATCH($C146,Forecast_Capex_Input!$CI$12:$CI$286,1)+1&gt;MAX(Forecast_Capex_Input!$C$12:$C$286),NA,
MATCH($C146,Forecast_Capex_Input!$CI$12:$CI$286,1)+1),1)</f>
        <v>62</v>
      </c>
      <c r="AA146" s="28" cm="1">
        <f t="array" aca="1" ref="AA146" ca="1">IFERROR(
IF(Z145&lt;&gt;Z146,1,
IF(COUNTIF(OFFSET(AA145,0,0,-INDEX(Forecast_Capex_Input!$CG$12:$CG$286,$Z146)),AA145)=INDEX(Forecast_Capex_Input!$CG$12:$CG$286,$Z146),AA145+1,AA145)),NA)</f>
        <v>1</v>
      </c>
      <c r="AB146" s="28" cm="1">
        <f t="array" ref="AB146">IFERROR($C146-IF($Z146=1,1,INDEX(Forecast_Capex_Input!$CI$12:$CI$286,$Z146-1))+1,NA)</f>
        <v>2</v>
      </c>
      <c r="AC146" s="28" cm="1">
        <f t="array" aca="1" ref="AC146" ca="1">IFERROR(IF(AA146=1,
INDEX(Forecast_Capex_Input!$AI$10:$BB$10,SMALL(IF(INDEX(Forecast_Capex_Input!$AI$12:$BB$286,$Z146,0)&gt;0,COLUMN(Forecast_Capex_Input!$AI$10:$BB$10)-COLUMN(Forecast_Capex_Input!$AI$12)+1),ROWS(OFFSET(AC145,0,0,-$AB146)))),
OFFSET(AC145,-INDEX(Forecast_Capex_Input!$CG$12:$CG$286,$Z146)+1,0)),NA)</f>
        <v>6</v>
      </c>
      <c r="AD146" s="28">
        <f t="shared" ca="1" si="19"/>
        <v>1</v>
      </c>
      <c r="AE146" s="82" t="b">
        <f t="shared" si="23"/>
        <v>0</v>
      </c>
      <c r="AF146" s="78" t="b">
        <v>0</v>
      </c>
      <c r="AG146" s="82" t="b">
        <f t="shared" si="20"/>
        <v>1</v>
      </c>
      <c r="AI146" s="55">
        <v>0</v>
      </c>
      <c r="AJ146" s="55">
        <v>0</v>
      </c>
      <c r="AK146" s="55">
        <v>1.4100339004157393E-2</v>
      </c>
      <c r="AL146" s="55">
        <v>4.6982318094034019E-2</v>
      </c>
      <c r="AM146" s="55">
        <v>1.2373404935438948E-2</v>
      </c>
      <c r="AN146" s="135">
        <v>7.3456062033630365E-2</v>
      </c>
      <c r="AP146" s="55">
        <v>0</v>
      </c>
      <c r="AQ146" s="55">
        <v>0</v>
      </c>
      <c r="AR146" s="55">
        <v>1.400265414793745E-2</v>
      </c>
      <c r="AS146" s="55">
        <v>4.6858877665647322E-2</v>
      </c>
      <c r="AT146" s="55">
        <v>1.2378034146960102E-2</v>
      </c>
      <c r="AU146" s="135">
        <v>7.3239565960544872E-2</v>
      </c>
      <c r="AW146" s="55">
        <v>0</v>
      </c>
      <c r="AX146" s="55">
        <v>0</v>
      </c>
      <c r="AY146" s="55">
        <v>1.9423492478507181E-3</v>
      </c>
      <c r="AZ146" s="55">
        <v>6.5903436438505807E-3</v>
      </c>
      <c r="BA146" s="55">
        <v>1.541551628994159E-3</v>
      </c>
      <c r="BB146" s="135">
        <v>1.0074244520695459E-2</v>
      </c>
      <c r="BD146" s="55">
        <v>0</v>
      </c>
      <c r="BE146" s="55">
        <v>0</v>
      </c>
      <c r="BF146" s="55">
        <v>3.7241316762864554E-4</v>
      </c>
      <c r="BG146" s="55">
        <v>1.254905989827306E-3</v>
      </c>
      <c r="BH146" s="55">
        <v>2.9857826526302972E-4</v>
      </c>
      <c r="BI146" s="135">
        <v>1.9258974227189813E-3</v>
      </c>
      <c r="BK146" s="55">
        <v>0</v>
      </c>
      <c r="BL146" s="55">
        <v>0</v>
      </c>
      <c r="BM146" s="55">
        <v>1.6317416563416814E-2</v>
      </c>
      <c r="BN146" s="55">
        <v>5.4704127299325209E-2</v>
      </c>
      <c r="BO146" s="55">
        <v>1.421816404121729E-2</v>
      </c>
      <c r="BP146" s="135">
        <v>8.5239707903959308E-2</v>
      </c>
      <c r="BR146" s="147">
        <v>0</v>
      </c>
      <c r="BS146" s="147">
        <v>0</v>
      </c>
      <c r="BT146" s="147">
        <v>0</v>
      </c>
      <c r="BU146" s="147">
        <v>0</v>
      </c>
      <c r="BV146" s="147">
        <v>1</v>
      </c>
      <c r="BX146" s="55">
        <v>0</v>
      </c>
      <c r="BY146" s="55">
        <v>0</v>
      </c>
      <c r="BZ146" s="55">
        <v>0</v>
      </c>
      <c r="CA146" s="55">
        <v>0</v>
      </c>
      <c r="CB146" s="55">
        <v>7.3456062033630365E-2</v>
      </c>
      <c r="CC146" s="135">
        <v>7.3456062033630365E-2</v>
      </c>
      <c r="CE146" s="55">
        <v>0</v>
      </c>
      <c r="CF146" s="55">
        <v>0</v>
      </c>
      <c r="CG146" s="55">
        <v>0</v>
      </c>
      <c r="CH146" s="55">
        <v>0</v>
      </c>
      <c r="CI146" s="55">
        <v>7.3239565960544872E-2</v>
      </c>
      <c r="CJ146" s="135">
        <v>7.3239565960544872E-2</v>
      </c>
      <c r="CL146" s="55">
        <v>0</v>
      </c>
      <c r="CM146" s="55">
        <v>0</v>
      </c>
      <c r="CN146" s="55">
        <v>0</v>
      </c>
      <c r="CO146" s="55">
        <v>0</v>
      </c>
      <c r="CP146" s="55">
        <v>1.0074244520695459E-2</v>
      </c>
      <c r="CQ146" s="135">
        <v>1.0074244520695459E-2</v>
      </c>
      <c r="CS146" s="67">
        <v>0</v>
      </c>
      <c r="CT146" s="67">
        <v>0</v>
      </c>
      <c r="CU146" s="67">
        <v>0</v>
      </c>
      <c r="CV146" s="67">
        <v>0</v>
      </c>
      <c r="CW146" s="67">
        <v>1.9258974227189813E-3</v>
      </c>
      <c r="CX146" s="135">
        <v>1.9258974227189813E-3</v>
      </c>
      <c r="CZ146" s="55">
        <v>0</v>
      </c>
      <c r="DA146" s="55">
        <v>0</v>
      </c>
      <c r="DB146" s="55">
        <v>0</v>
      </c>
      <c r="DC146" s="55">
        <v>0</v>
      </c>
      <c r="DD146" s="55">
        <v>8.5239707903959308E-2</v>
      </c>
      <c r="DE146" s="135">
        <v>8.5239707903959308E-2</v>
      </c>
      <c r="DG146" s="43" t="b" cm="1">
        <f t="array" aca="1" ref="DG146" ca="1">OR($G146=Forecast_Capex_Input!$BF$8:$BF$10)</f>
        <v>0</v>
      </c>
      <c r="DH146" s="43" cm="1">
        <f t="array" aca="1" ref="DH146" ca="1">IFERROR(INDEX(Forecast_Capex_Input!BG$12:BG$286,$Z146)
*(INDEX(Forecast_Capex_Input!$H$12:$H$286,$Z146)=Repex),0)
*$DG146</f>
        <v>0</v>
      </c>
      <c r="DI146" s="43" cm="1">
        <f t="array" aca="1" ref="DI146" ca="1">IFERROR(INDEX(Forecast_Capex_Input!BH$12:BH$286,$Z146)
*(INDEX(Forecast_Capex_Input!$H$12:$H$286,$Z146)=Repex),0)
*$DG146</f>
        <v>0</v>
      </c>
      <c r="DJ146" s="43" cm="1">
        <f t="array" aca="1" ref="DJ146" ca="1">IFERROR(INDEX(Forecast_Capex_Input!BI$12:BI$286,$Z146)
*(INDEX(Forecast_Capex_Input!$H$12:$H$286,$Z146)=Repex),0)
*$DG146</f>
        <v>0</v>
      </c>
      <c r="DK146" s="43" cm="1">
        <f t="array" aca="1" ref="DK146" ca="1">IFERROR(INDEX(Forecast_Capex_Input!BJ$12:BJ$286,$Z146)
*(INDEX(Forecast_Capex_Input!$H$12:$H$286,$Z146)=Repex),0)
*$DG146</f>
        <v>0</v>
      </c>
      <c r="DL146" s="43" cm="1">
        <f t="array" aca="1" ref="DL146" ca="1">IFERROR(INDEX(Forecast_Capex_Input!BK$12:BK$286,$Z146)
*(INDEX(Forecast_Capex_Input!$H$12:$H$286,$Z146)=Repex),0)
*$DG146</f>
        <v>0</v>
      </c>
      <c r="DM146" s="43" cm="1">
        <f t="array" aca="1" ref="DM146" ca="1">IFERROR(INDEX(Forecast_Capex_Input!BL$12:BL$286,$Z146)
*(INDEX(Forecast_Capex_Input!$H$12:$H$286,$Z146)=Repex),0)
*$DG146</f>
        <v>0</v>
      </c>
      <c r="DO146" s="43" t="b" cm="1">
        <f t="array" aca="1" ref="DO146" ca="1">OR($G146=Forecast_Capex_Input!$BN$8:$BN$9)</f>
        <v>0</v>
      </c>
      <c r="DP146" s="43" cm="1">
        <f t="array" aca="1" ref="DP146" ca="1">IFERROR(INDEX(Forecast_Capex_Input!BO$12:BO$286,$Z146)
*(INDEX(Forecast_Capex_Input!$H$12:$H$286,$Z146)=Repex),0)
*$DO146</f>
        <v>0</v>
      </c>
      <c r="DQ146" s="43" cm="1">
        <f t="array" aca="1" ref="DQ146" ca="1">IFERROR(INDEX(Forecast_Capex_Input!BP$12:BP$286,$Z146)
*(INDEX(Forecast_Capex_Input!$H$12:$H$286,$Z146)=Repex),0)
*$DO146</f>
        <v>0</v>
      </c>
      <c r="DR146" s="43" cm="1">
        <f t="array" aca="1" ref="DR146" ca="1">IFERROR(INDEX(Forecast_Capex_Input!BQ$12:BQ$286,$Z146)
*(INDEX(Forecast_Capex_Input!$H$12:$H$286,$Z146)=Repex),0)
*$DO146</f>
        <v>0</v>
      </c>
      <c r="DS146" s="43" cm="1">
        <f t="array" aca="1" ref="DS146" ca="1">IFERROR(INDEX(Forecast_Capex_Input!BR$12:BR$286,$Z146)
*(INDEX(Forecast_Capex_Input!$H$12:$H$286,$Z146)=Repex),0)
*$DO146</f>
        <v>0</v>
      </c>
      <c r="DT146" s="43" cm="1">
        <f t="array" aca="1" ref="DT146" ca="1">IFERROR(INDEX(Forecast_Capex_Input!BS$12:BS$286,$Z146)
*(INDEX(Forecast_Capex_Input!$H$12:$H$286,$Z146)=Repex),0)
*$DO146</f>
        <v>0</v>
      </c>
      <c r="DV146" s="43" t="b" cm="1">
        <f t="array" aca="1" ref="DV146" ca="1">OR($G146=Forecast_Capex_Input!$BU$8:$BU$10)</f>
        <v>1</v>
      </c>
      <c r="DW146" s="43" cm="1">
        <f t="array" aca="1" ref="DW146" ca="1">IFERROR(INDEX(Forecast_Capex_Input!BV$12:BV$286,$Z146)
*(INDEX(Forecast_Capex_Input!$H$12:$H$286,$Z146)=Repex),0)
*$DV146</f>
        <v>0.47329960388194325</v>
      </c>
      <c r="DX146" s="43" cm="1">
        <f t="array" aca="1" ref="DX146" ca="1">IFERROR(INDEX(Forecast_Capex_Input!BW$12:BW$286,$Z146)
*(INDEX(Forecast_Capex_Input!$H$12:$H$286,$Z146)=Repex),0)
*$DV146</f>
        <v>0.44303322104984549</v>
      </c>
      <c r="DY146" s="43" cm="1">
        <f t="array" aca="1" ref="DY146" ca="1">IFERROR(INDEX(Forecast_Capex_Input!BX$12:BX$286,$Z146)
*(INDEX(Forecast_Capex_Input!$H$12:$H$286,$Z146)=Repex),0)
*$DV146</f>
        <v>3.8330151796646776E-2</v>
      </c>
      <c r="DZ146" s="43" cm="1">
        <f t="array" aca="1" ref="DZ146" ca="1">IFERROR(INDEX(Forecast_Capex_Input!BY$12:BY$286,$Z146)
*(INDEX(Forecast_Capex_Input!$H$12:$H$286,$Z146)=Repex),0)
*$DV146</f>
        <v>0</v>
      </c>
      <c r="EA146" s="43" cm="1">
        <f t="array" aca="1" ref="EA146" ca="1">IFERROR(INDEX(Forecast_Capex_Input!BZ$12:BZ$286,$Z146)
*(INDEX(Forecast_Capex_Input!$H$12:$H$286,$Z146)=Repex),0)
*$DV146</f>
        <v>0</v>
      </c>
      <c r="EB146" s="43" cm="1">
        <f t="array" aca="1" ref="EB146" ca="1">IFERROR(INDEX(Forecast_Capex_Input!CA$12:CA$286,$Z146)
*(INDEX(Forecast_Capex_Input!$H$12:$H$286,$Z146)=Repex),0)
*$DV146</f>
        <v>0</v>
      </c>
      <c r="EC146" s="43" cm="1">
        <f t="array" aca="1" ref="EC146" ca="1">IFERROR(INDEX(Forecast_Capex_Input!CB$12:CB$286,$Z146)
*(INDEX(Forecast_Capex_Input!$H$12:$H$286,$Z146)=Repex),0)
*$DV146</f>
        <v>4.5337023271564303E-2</v>
      </c>
      <c r="ED146" s="43" cm="1">
        <f t="array" aca="1" ref="ED146" ca="1">IFERROR(INDEX(Forecast_Capex_Input!CC$12:CC$286,$Z146)
*(INDEX(Forecast_Capex_Input!$H$12:$H$286,$Z146)=Repex),0)
*$DV146</f>
        <v>0</v>
      </c>
      <c r="EF146" s="86" t="str">
        <f t="shared" si="21"/>
        <v>N/A</v>
      </c>
      <c r="EG146" s="28" t="str">
        <f>IFERROR(RANK(EF146,EF$11:EF$1010,0)+COUNTIF(EF$11:EF146,EF146)-1,NA)</f>
        <v>N/A</v>
      </c>
    </row>
    <row r="147" spans="3:137" x14ac:dyDescent="0.2">
      <c r="C147" s="28">
        <f t="shared" si="22"/>
        <v>137</v>
      </c>
      <c r="D147" s="9" t="str" cm="1">
        <f t="array" ref="D147">IFERROR(INDEX(Forecast_Capex_Input!$D$12:$D$286,$Z147),NA)</f>
        <v xml:space="preserve">Regentville Secondary Systems Renewal </v>
      </c>
      <c r="E147" s="24" t="b" cm="1">
        <f t="array" ref="E147">IF($Z147=NA,NA,INDEX(Forecast_Capex_Input!$E$12:$E$286,$Z147))</f>
        <v>1</v>
      </c>
      <c r="F147" s="9" t="str" cm="1">
        <f t="array" aca="1" ref="F147" ca="1">IFERROR(INDEX(General!$E$25:$E$26,$AA147),NA)</f>
        <v>Non-Labour</v>
      </c>
      <c r="G147" s="9" t="str" cm="1">
        <f t="array" aca="1" ref="G147" ca="1">IFERROR(INDEX(Forecast_Capex_Input!$AI$11:$BB$11,$AC147),NA)</f>
        <v>Secondary Systems</v>
      </c>
      <c r="H147" s="50" cm="1">
        <f t="array" aca="1" ref="H147" ca="1">IFERROR(INDEX(Forecast_Capex_Input!$AI$12:$BB$286,$Z147,$AC147),NA)</f>
        <v>0.95466297672843581</v>
      </c>
      <c r="I147" s="150" t="str" cm="1">
        <f t="array" ref="I147">IFERROR(INDEX(Forecast_Capex_Input!$F$12:$F$286,$Z147),NA)</f>
        <v>Replacement Expenditure</v>
      </c>
      <c r="J147" s="150" t="str" cm="1">
        <f t="array" ref="J147">IFERROR(INDEX(Forecast_Capex_Input!G$12:G$286,$Z147),NA)</f>
        <v>Digital Infrastructure</v>
      </c>
      <c r="K147" s="150" t="str" cm="1">
        <f t="array" ref="K147">IFERROR(INDEX(Forecast_Capex_Input!H$12:H$286,$Z147),NA)</f>
        <v>Repex</v>
      </c>
      <c r="L147" s="150" t="str" cm="1">
        <f t="array" ref="L147">IFERROR(INDEX(Forecast_Capex_Input!I$12:I$286,$Z147),NA)</f>
        <v>N/A</v>
      </c>
      <c r="M147" s="150" t="str" cm="1">
        <f t="array" ref="M147">IFERROR(INDEX(Forecast_Capex_Input!J$12:J$286,$Z147),NA)</f>
        <v>N/A</v>
      </c>
      <c r="N147" s="150" t="str" cm="1">
        <f t="array" ref="N147">IFERROR(INDEX(Forecast_Capex_Input!K$12:K$286,$Z147),NA)</f>
        <v>DI - Protection systems</v>
      </c>
      <c r="O147" s="150" t="str" cm="1">
        <f t="array" ref="O147">IFERROR(INDEX(Forecast_Capex_Input!L$12:L$286,$Z147),NA)</f>
        <v>DI - Safe and Reliable Network</v>
      </c>
      <c r="P147" s="150" t="str" cm="1">
        <f t="array" ref="P147">IFERROR(INDEX(Forecast_Capex_Input!M$12:M$286,$Z147),NA)</f>
        <v>N/A</v>
      </c>
      <c r="Q147" s="24" t="str" cm="1">
        <f t="array" ref="Q147">IFERROR(INDEX(Forecast_Capex_Input!N$12:N$286,$Z147),NA)</f>
        <v>No</v>
      </c>
      <c r="R147" s="190" cm="1">
        <f t="array" ref="R147">IFERROR(INDEX(Forecast_Capex_Input!O$12:O$286,$Z147),0)</f>
        <v>0</v>
      </c>
      <c r="S147" s="24" t="str" cm="1">
        <f t="array" ref="S147">IFERROR(INDEX(Forecast_Capex_Input!P$12:P$286,$Z147),0)</f>
        <v>Safety security &amp; reliability</v>
      </c>
      <c r="T147" s="150" t="str" cm="1">
        <f t="array" aca="1" ref="T147" ca="1">IFERROR(INDEX(General!$K$91:$K$110,$AC147),NA)</f>
        <v>Secondary Systems (2018-23)</v>
      </c>
      <c r="U147" s="43" cm="1">
        <f t="array" aca="1" ref="U147" ca="1">IFERROR(
IF($F147=General!$E$25,INDEX(Forecast_Capex_Input!S$12:S$286,$Z147),
INDEX(Forecast_Capex_Input!T$12:T$286,$Z147)),0)</f>
        <v>0.8033552676144613</v>
      </c>
      <c r="V147" s="82" t="b">
        <f>IFERROR(INDEX(Overheads!$T$19:$T$26,MATCH($I147,Overheads!$E$19:$E$26,0)),FALSE)</f>
        <v>1</v>
      </c>
      <c r="W147" s="209" t="str" cm="1">
        <f t="array" ref="W147">IFERROR(
INDEX(Forecast_Capex_Input!CN$12:CN$286,$Z147),0)</f>
        <v>FY22</v>
      </c>
      <c r="X147" s="209">
        <f>IFERROR(
MATCH($W147,General!$L$39:$S$39,0),1)</f>
        <v>2</v>
      </c>
      <c r="Z147" s="28">
        <f>IFERROR(
IF(MATCH($C147,Forecast_Capex_Input!$CI$12:$CI$286,1)+1&gt;MAX(Forecast_Capex_Input!$C$12:$C$286),NA,
MATCH($C147,Forecast_Capex_Input!$CI$12:$CI$286,1)+1),1)</f>
        <v>62</v>
      </c>
      <c r="AA147" s="28" cm="1">
        <f t="array" aca="1" ref="AA147" ca="1">IFERROR(
IF(Z146&lt;&gt;Z147,1,
IF(COUNTIF(OFFSET(AA146,0,0,-INDEX(Forecast_Capex_Input!$CG$12:$CG$286,$Z147)),AA146)=INDEX(Forecast_Capex_Input!$CG$12:$CG$286,$Z147),AA146+1,AA146)),NA)</f>
        <v>2</v>
      </c>
      <c r="AB147" s="28" cm="1">
        <f t="array" ref="AB147">IFERROR($C147-IF($Z147=1,1,INDEX(Forecast_Capex_Input!$CI$12:$CI$286,$Z147-1))+1,NA)</f>
        <v>3</v>
      </c>
      <c r="AC147" s="28" cm="1">
        <f t="array" aca="1" ref="AC147" ca="1">IFERROR(IF(AA147=1,
INDEX(Forecast_Capex_Input!$AI$10:$BB$10,SMALL(IF(INDEX(Forecast_Capex_Input!$AI$12:$BB$286,$Z147,0)&gt;0,COLUMN(Forecast_Capex_Input!$AI$10:$BB$10)-COLUMN(Forecast_Capex_Input!$AI$12)+1),ROWS(OFFSET(AC146,0,0,-$AB147)))),
OFFSET(AC146,-INDEX(Forecast_Capex_Input!$CG$12:$CG$286,$Z147)+1,0)),NA)</f>
        <v>4</v>
      </c>
      <c r="AD147" s="28">
        <f t="shared" ca="1" si="19"/>
        <v>2</v>
      </c>
      <c r="AE147" s="82" t="b">
        <f t="shared" si="23"/>
        <v>0</v>
      </c>
      <c r="AF147" s="78" t="b">
        <v>0</v>
      </c>
      <c r="AG147" s="82" t="b">
        <f t="shared" si="20"/>
        <v>1</v>
      </c>
      <c r="AI147" s="55">
        <v>0</v>
      </c>
      <c r="AJ147" s="55">
        <v>0</v>
      </c>
      <c r="AK147" s="55">
        <v>1.2129753103071628</v>
      </c>
      <c r="AL147" s="55">
        <v>4.0416327474295537</v>
      </c>
      <c r="AM147" s="55">
        <v>1.064416585068986</v>
      </c>
      <c r="AN147" s="135">
        <v>6.3190246428057018</v>
      </c>
      <c r="AP147" s="55">
        <v>0</v>
      </c>
      <c r="AQ147" s="55">
        <v>0</v>
      </c>
      <c r="AR147" s="55">
        <v>1.2129753103071628</v>
      </c>
      <c r="AS147" s="55">
        <v>4.0416327474295537</v>
      </c>
      <c r="AT147" s="55">
        <v>1.064416585068986</v>
      </c>
      <c r="AU147" s="135">
        <v>6.3190246428057018</v>
      </c>
      <c r="AW147" s="55">
        <v>0</v>
      </c>
      <c r="AX147" s="55">
        <v>0</v>
      </c>
      <c r="AY147" s="55">
        <v>0.16825536478622832</v>
      </c>
      <c r="AZ147" s="55">
        <v>0.56842481115008925</v>
      </c>
      <c r="BA147" s="55">
        <v>0.13256168961567047</v>
      </c>
      <c r="BB147" s="135">
        <v>0.86924186555198801</v>
      </c>
      <c r="BD147" s="55">
        <v>0</v>
      </c>
      <c r="BE147" s="55">
        <v>0</v>
      </c>
      <c r="BF147" s="55">
        <v>3.2260168164859507E-2</v>
      </c>
      <c r="BG147" s="55">
        <v>0.10823710246798703</v>
      </c>
      <c r="BH147" s="55">
        <v>2.5675454899689927E-2</v>
      </c>
      <c r="BI147" s="135">
        <v>0.16617272553253645</v>
      </c>
      <c r="BK147" s="55">
        <v>0</v>
      </c>
      <c r="BL147" s="55">
        <v>0</v>
      </c>
      <c r="BM147" s="55">
        <v>1.4134908432582507</v>
      </c>
      <c r="BN147" s="55">
        <v>4.7182946610476302</v>
      </c>
      <c r="BO147" s="55">
        <v>1.2226537295843465</v>
      </c>
      <c r="BP147" s="135">
        <v>7.3544392338902274</v>
      </c>
      <c r="BR147" s="147">
        <v>0</v>
      </c>
      <c r="BS147" s="147">
        <v>0</v>
      </c>
      <c r="BT147" s="147">
        <v>0</v>
      </c>
      <c r="BU147" s="147">
        <v>0</v>
      </c>
      <c r="BV147" s="147">
        <v>1</v>
      </c>
      <c r="BX147" s="55">
        <v>0</v>
      </c>
      <c r="BY147" s="55">
        <v>0</v>
      </c>
      <c r="BZ147" s="55">
        <v>0</v>
      </c>
      <c r="CA147" s="55">
        <v>0</v>
      </c>
      <c r="CB147" s="55">
        <v>6.3190246428057018</v>
      </c>
      <c r="CC147" s="135">
        <v>6.3190246428057018</v>
      </c>
      <c r="CE147" s="55">
        <v>0</v>
      </c>
      <c r="CF147" s="55">
        <v>0</v>
      </c>
      <c r="CG147" s="55">
        <v>0</v>
      </c>
      <c r="CH147" s="55">
        <v>0</v>
      </c>
      <c r="CI147" s="55">
        <v>6.3190246428057018</v>
      </c>
      <c r="CJ147" s="135">
        <v>6.3190246428057018</v>
      </c>
      <c r="CL147" s="55">
        <v>0</v>
      </c>
      <c r="CM147" s="55">
        <v>0</v>
      </c>
      <c r="CN147" s="55">
        <v>0</v>
      </c>
      <c r="CO147" s="55">
        <v>0</v>
      </c>
      <c r="CP147" s="55">
        <v>0.86924186555198801</v>
      </c>
      <c r="CQ147" s="135">
        <v>0.86924186555198801</v>
      </c>
      <c r="CS147" s="67">
        <v>0</v>
      </c>
      <c r="CT147" s="67">
        <v>0</v>
      </c>
      <c r="CU147" s="67">
        <v>0</v>
      </c>
      <c r="CV147" s="67">
        <v>0</v>
      </c>
      <c r="CW147" s="67">
        <v>0.16617272553253645</v>
      </c>
      <c r="CX147" s="135">
        <v>0.16617272553253645</v>
      </c>
      <c r="CZ147" s="55">
        <v>0</v>
      </c>
      <c r="DA147" s="55">
        <v>0</v>
      </c>
      <c r="DB147" s="55">
        <v>0</v>
      </c>
      <c r="DC147" s="55">
        <v>0</v>
      </c>
      <c r="DD147" s="55">
        <v>7.3544392338902265</v>
      </c>
      <c r="DE147" s="135">
        <v>7.3544392338902265</v>
      </c>
      <c r="DG147" s="43" t="b" cm="1">
        <f t="array" aca="1" ref="DG147" ca="1">OR($G147=Forecast_Capex_Input!$BF$8:$BF$10)</f>
        <v>0</v>
      </c>
      <c r="DH147" s="43" cm="1">
        <f t="array" aca="1" ref="DH147" ca="1">IFERROR(INDEX(Forecast_Capex_Input!BG$12:BG$286,$Z147)
*(INDEX(Forecast_Capex_Input!$H$12:$H$286,$Z147)=Repex),0)
*$DG147</f>
        <v>0</v>
      </c>
      <c r="DI147" s="43" cm="1">
        <f t="array" aca="1" ref="DI147" ca="1">IFERROR(INDEX(Forecast_Capex_Input!BH$12:BH$286,$Z147)
*(INDEX(Forecast_Capex_Input!$H$12:$H$286,$Z147)=Repex),0)
*$DG147</f>
        <v>0</v>
      </c>
      <c r="DJ147" s="43" cm="1">
        <f t="array" aca="1" ref="DJ147" ca="1">IFERROR(INDEX(Forecast_Capex_Input!BI$12:BI$286,$Z147)
*(INDEX(Forecast_Capex_Input!$H$12:$H$286,$Z147)=Repex),0)
*$DG147</f>
        <v>0</v>
      </c>
      <c r="DK147" s="43" cm="1">
        <f t="array" aca="1" ref="DK147" ca="1">IFERROR(INDEX(Forecast_Capex_Input!BJ$12:BJ$286,$Z147)
*(INDEX(Forecast_Capex_Input!$H$12:$H$286,$Z147)=Repex),0)
*$DG147</f>
        <v>0</v>
      </c>
      <c r="DL147" s="43" cm="1">
        <f t="array" aca="1" ref="DL147" ca="1">IFERROR(INDEX(Forecast_Capex_Input!BK$12:BK$286,$Z147)
*(INDEX(Forecast_Capex_Input!$H$12:$H$286,$Z147)=Repex),0)
*$DG147</f>
        <v>0</v>
      </c>
      <c r="DM147" s="43" cm="1">
        <f t="array" aca="1" ref="DM147" ca="1">IFERROR(INDEX(Forecast_Capex_Input!BL$12:BL$286,$Z147)
*(INDEX(Forecast_Capex_Input!$H$12:$H$286,$Z147)=Repex),0)
*$DG147</f>
        <v>0</v>
      </c>
      <c r="DO147" s="43" t="b" cm="1">
        <f t="array" aca="1" ref="DO147" ca="1">OR($G147=Forecast_Capex_Input!$BN$8:$BN$9)</f>
        <v>0</v>
      </c>
      <c r="DP147" s="43" cm="1">
        <f t="array" aca="1" ref="DP147" ca="1">IFERROR(INDEX(Forecast_Capex_Input!BO$12:BO$286,$Z147)
*(INDEX(Forecast_Capex_Input!$H$12:$H$286,$Z147)=Repex),0)
*$DO147</f>
        <v>0</v>
      </c>
      <c r="DQ147" s="43" cm="1">
        <f t="array" aca="1" ref="DQ147" ca="1">IFERROR(INDEX(Forecast_Capex_Input!BP$12:BP$286,$Z147)
*(INDEX(Forecast_Capex_Input!$H$12:$H$286,$Z147)=Repex),0)
*$DO147</f>
        <v>0</v>
      </c>
      <c r="DR147" s="43" cm="1">
        <f t="array" aca="1" ref="DR147" ca="1">IFERROR(INDEX(Forecast_Capex_Input!BQ$12:BQ$286,$Z147)
*(INDEX(Forecast_Capex_Input!$H$12:$H$286,$Z147)=Repex),0)
*$DO147</f>
        <v>0</v>
      </c>
      <c r="DS147" s="43" cm="1">
        <f t="array" aca="1" ref="DS147" ca="1">IFERROR(INDEX(Forecast_Capex_Input!BR$12:BR$286,$Z147)
*(INDEX(Forecast_Capex_Input!$H$12:$H$286,$Z147)=Repex),0)
*$DO147</f>
        <v>0</v>
      </c>
      <c r="DT147" s="43" cm="1">
        <f t="array" aca="1" ref="DT147" ca="1">IFERROR(INDEX(Forecast_Capex_Input!BS$12:BS$286,$Z147)
*(INDEX(Forecast_Capex_Input!$H$12:$H$286,$Z147)=Repex),0)
*$DO147</f>
        <v>0</v>
      </c>
      <c r="DV147" s="43" t="b" cm="1">
        <f t="array" aca="1" ref="DV147" ca="1">OR($G147=Forecast_Capex_Input!$BU$8:$BU$10)</f>
        <v>1</v>
      </c>
      <c r="DW147" s="43" cm="1">
        <f t="array" aca="1" ref="DW147" ca="1">IFERROR(INDEX(Forecast_Capex_Input!BV$12:BV$286,$Z147)
*(INDEX(Forecast_Capex_Input!$H$12:$H$286,$Z147)=Repex),0)
*$DV147</f>
        <v>0.47329960388194325</v>
      </c>
      <c r="DX147" s="43" cm="1">
        <f t="array" aca="1" ref="DX147" ca="1">IFERROR(INDEX(Forecast_Capex_Input!BW$12:BW$286,$Z147)
*(INDEX(Forecast_Capex_Input!$H$12:$H$286,$Z147)=Repex),0)
*$DV147</f>
        <v>0.44303322104984549</v>
      </c>
      <c r="DY147" s="43" cm="1">
        <f t="array" aca="1" ref="DY147" ca="1">IFERROR(INDEX(Forecast_Capex_Input!BX$12:BX$286,$Z147)
*(INDEX(Forecast_Capex_Input!$H$12:$H$286,$Z147)=Repex),0)
*$DV147</f>
        <v>3.8330151796646776E-2</v>
      </c>
      <c r="DZ147" s="43" cm="1">
        <f t="array" aca="1" ref="DZ147" ca="1">IFERROR(INDEX(Forecast_Capex_Input!BY$12:BY$286,$Z147)
*(INDEX(Forecast_Capex_Input!$H$12:$H$286,$Z147)=Repex),0)
*$DV147</f>
        <v>0</v>
      </c>
      <c r="EA147" s="43" cm="1">
        <f t="array" aca="1" ref="EA147" ca="1">IFERROR(INDEX(Forecast_Capex_Input!BZ$12:BZ$286,$Z147)
*(INDEX(Forecast_Capex_Input!$H$12:$H$286,$Z147)=Repex),0)
*$DV147</f>
        <v>0</v>
      </c>
      <c r="EB147" s="43" cm="1">
        <f t="array" aca="1" ref="EB147" ca="1">IFERROR(INDEX(Forecast_Capex_Input!CA$12:CA$286,$Z147)
*(INDEX(Forecast_Capex_Input!$H$12:$H$286,$Z147)=Repex),0)
*$DV147</f>
        <v>0</v>
      </c>
      <c r="EC147" s="43" cm="1">
        <f t="array" aca="1" ref="EC147" ca="1">IFERROR(INDEX(Forecast_Capex_Input!CB$12:CB$286,$Z147)
*(INDEX(Forecast_Capex_Input!$H$12:$H$286,$Z147)=Repex),0)
*$DV147</f>
        <v>4.5337023271564303E-2</v>
      </c>
      <c r="ED147" s="43" cm="1">
        <f t="array" aca="1" ref="ED147" ca="1">IFERROR(INDEX(Forecast_Capex_Input!CC$12:CC$286,$Z147)
*(INDEX(Forecast_Capex_Input!$H$12:$H$286,$Z147)=Repex),0)
*$DV147</f>
        <v>0</v>
      </c>
      <c r="EF147" s="86" t="str">
        <f t="shared" si="21"/>
        <v>N/A</v>
      </c>
      <c r="EG147" s="28" t="str">
        <f>IFERROR(RANK(EF147,EF$11:EF$1010,0)+COUNTIF(EF$11:EF147,EF147)-1,NA)</f>
        <v>N/A</v>
      </c>
    </row>
    <row r="148" spans="3:137" x14ac:dyDescent="0.2">
      <c r="C148" s="28">
        <f t="shared" si="22"/>
        <v>138</v>
      </c>
      <c r="D148" s="9" t="str" cm="1">
        <f t="array" ref="D148">IFERROR(INDEX(Forecast_Capex_Input!$D$12:$D$286,$Z148),NA)</f>
        <v xml:space="preserve">Regentville Secondary Systems Renewal </v>
      </c>
      <c r="E148" s="24" t="b" cm="1">
        <f t="array" ref="E148">IF($Z148=NA,NA,INDEX(Forecast_Capex_Input!$E$12:$E$286,$Z148))</f>
        <v>1</v>
      </c>
      <c r="F148" s="9" t="str" cm="1">
        <f t="array" aca="1" ref="F148" ca="1">IFERROR(INDEX(General!$E$25:$E$26,$AA148),NA)</f>
        <v>Non-Labour</v>
      </c>
      <c r="G148" s="9" t="str" cm="1">
        <f t="array" aca="1" ref="G148" ca="1">IFERROR(INDEX(Forecast_Capex_Input!$AI$11:$BB$11,$AC148),NA)</f>
        <v>Business IT</v>
      </c>
      <c r="H148" s="50" cm="1">
        <f t="array" aca="1" ref="H148" ca="1">IFERROR(INDEX(Forecast_Capex_Input!$AI$12:$BB$286,$Z148,$AC148),NA)</f>
        <v>4.533702327156431E-2</v>
      </c>
      <c r="I148" s="150" t="str" cm="1">
        <f t="array" ref="I148">IFERROR(INDEX(Forecast_Capex_Input!$F$12:$F$286,$Z148),NA)</f>
        <v>Replacement Expenditure</v>
      </c>
      <c r="J148" s="150" t="str" cm="1">
        <f t="array" ref="J148">IFERROR(INDEX(Forecast_Capex_Input!G$12:G$286,$Z148),NA)</f>
        <v>Digital Infrastructure</v>
      </c>
      <c r="K148" s="150" t="str" cm="1">
        <f t="array" ref="K148">IFERROR(INDEX(Forecast_Capex_Input!H$12:H$286,$Z148),NA)</f>
        <v>Repex</v>
      </c>
      <c r="L148" s="150" t="str" cm="1">
        <f t="array" ref="L148">IFERROR(INDEX(Forecast_Capex_Input!I$12:I$286,$Z148),NA)</f>
        <v>N/A</v>
      </c>
      <c r="M148" s="150" t="str" cm="1">
        <f t="array" ref="M148">IFERROR(INDEX(Forecast_Capex_Input!J$12:J$286,$Z148),NA)</f>
        <v>N/A</v>
      </c>
      <c r="N148" s="150" t="str" cm="1">
        <f t="array" ref="N148">IFERROR(INDEX(Forecast_Capex_Input!K$12:K$286,$Z148),NA)</f>
        <v>DI - Protection systems</v>
      </c>
      <c r="O148" s="150" t="str" cm="1">
        <f t="array" ref="O148">IFERROR(INDEX(Forecast_Capex_Input!L$12:L$286,$Z148),NA)</f>
        <v>DI - Safe and Reliable Network</v>
      </c>
      <c r="P148" s="150" t="str" cm="1">
        <f t="array" ref="P148">IFERROR(INDEX(Forecast_Capex_Input!M$12:M$286,$Z148),NA)</f>
        <v>N/A</v>
      </c>
      <c r="Q148" s="24" t="str" cm="1">
        <f t="array" ref="Q148">IFERROR(INDEX(Forecast_Capex_Input!N$12:N$286,$Z148),NA)</f>
        <v>No</v>
      </c>
      <c r="R148" s="190" cm="1">
        <f t="array" ref="R148">IFERROR(INDEX(Forecast_Capex_Input!O$12:O$286,$Z148),0)</f>
        <v>0</v>
      </c>
      <c r="S148" s="24" t="str" cm="1">
        <f t="array" ref="S148">IFERROR(INDEX(Forecast_Capex_Input!P$12:P$286,$Z148),0)</f>
        <v>Safety security &amp; reliability</v>
      </c>
      <c r="T148" s="150" t="str" cm="1">
        <f t="array" aca="1" ref="T148" ca="1">IFERROR(INDEX(General!$K$91:$K$110,$AC148),NA)</f>
        <v>Business IT (2018 onwards)</v>
      </c>
      <c r="U148" s="43" cm="1">
        <f t="array" aca="1" ref="U148" ca="1">IFERROR(
IF($F148=General!$E$25,INDEX(Forecast_Capex_Input!S$12:S$286,$Z148),
INDEX(Forecast_Capex_Input!T$12:T$286,$Z148)),0)</f>
        <v>0.8033552676144613</v>
      </c>
      <c r="V148" s="82" t="b">
        <f>IFERROR(INDEX(Overheads!$T$19:$T$26,MATCH($I148,Overheads!$E$19:$E$26,0)),FALSE)</f>
        <v>1</v>
      </c>
      <c r="W148" s="209" t="str" cm="1">
        <f t="array" ref="W148">IFERROR(
INDEX(Forecast_Capex_Input!CN$12:CN$286,$Z148),0)</f>
        <v>FY22</v>
      </c>
      <c r="X148" s="209">
        <f>IFERROR(
MATCH($W148,General!$L$39:$S$39,0),1)</f>
        <v>2</v>
      </c>
      <c r="Z148" s="28">
        <f>IFERROR(
IF(MATCH($C148,Forecast_Capex_Input!$CI$12:$CI$286,1)+1&gt;MAX(Forecast_Capex_Input!$C$12:$C$286),NA,
MATCH($C148,Forecast_Capex_Input!$CI$12:$CI$286,1)+1),1)</f>
        <v>62</v>
      </c>
      <c r="AA148" s="28" cm="1">
        <f t="array" aca="1" ref="AA148" ca="1">IFERROR(
IF(Z147&lt;&gt;Z148,1,
IF(COUNTIF(OFFSET(AA147,0,0,-INDEX(Forecast_Capex_Input!$CG$12:$CG$286,$Z148)),AA147)=INDEX(Forecast_Capex_Input!$CG$12:$CG$286,$Z148),AA147+1,AA147)),NA)</f>
        <v>2</v>
      </c>
      <c r="AB148" s="28" cm="1">
        <f t="array" ref="AB148">IFERROR($C148-IF($Z148=1,1,INDEX(Forecast_Capex_Input!$CI$12:$CI$286,$Z148-1))+1,NA)</f>
        <v>4</v>
      </c>
      <c r="AC148" s="28" cm="1">
        <f t="array" aca="1" ref="AC148" ca="1">IFERROR(IF(AA148=1,
INDEX(Forecast_Capex_Input!$AI$10:$BB$10,SMALL(IF(INDEX(Forecast_Capex_Input!$AI$12:$BB$286,$Z148,0)&gt;0,COLUMN(Forecast_Capex_Input!$AI$10:$BB$10)-COLUMN(Forecast_Capex_Input!$AI$12)+1),ROWS(OFFSET(AC147,0,0,-$AB148)))),
OFFSET(AC147,-INDEX(Forecast_Capex_Input!$CG$12:$CG$286,$Z148)+1,0)),NA)</f>
        <v>6</v>
      </c>
      <c r="AD148" s="28">
        <f t="shared" ca="1" si="19"/>
        <v>2</v>
      </c>
      <c r="AE148" s="82" t="b">
        <f t="shared" si="23"/>
        <v>0</v>
      </c>
      <c r="AF148" s="78" t="b">
        <v>0</v>
      </c>
      <c r="AG148" s="82" t="b">
        <f t="shared" si="20"/>
        <v>1</v>
      </c>
      <c r="AI148" s="55">
        <v>0</v>
      </c>
      <c r="AJ148" s="55">
        <v>0</v>
      </c>
      <c r="AK148" s="55">
        <v>5.7604297235538483E-2</v>
      </c>
      <c r="AL148" s="55">
        <v>0.19193747153918742</v>
      </c>
      <c r="AM148" s="55">
        <v>5.0549231157247437E-2</v>
      </c>
      <c r="AN148" s="135">
        <v>0.3000909999319733</v>
      </c>
      <c r="AP148" s="55">
        <v>0</v>
      </c>
      <c r="AQ148" s="55">
        <v>0</v>
      </c>
      <c r="AR148" s="55">
        <v>5.7604297235538483E-2</v>
      </c>
      <c r="AS148" s="55">
        <v>0.19193747153918742</v>
      </c>
      <c r="AT148" s="55">
        <v>5.0549231157247437E-2</v>
      </c>
      <c r="AU148" s="135">
        <v>0.3000909999319733</v>
      </c>
      <c r="AW148" s="55">
        <v>0</v>
      </c>
      <c r="AX148" s="55">
        <v>0</v>
      </c>
      <c r="AY148" s="55">
        <v>7.9904611101816077E-3</v>
      </c>
      <c r="AZ148" s="55">
        <v>2.6994541025944591E-2</v>
      </c>
      <c r="BA148" s="55">
        <v>6.2953655410616519E-3</v>
      </c>
      <c r="BB148" s="135">
        <v>4.1280367677187846E-2</v>
      </c>
      <c r="BD148" s="55">
        <v>0</v>
      </c>
      <c r="BE148" s="55">
        <v>0</v>
      </c>
      <c r="BF148" s="55">
        <v>1.5320380390648166E-3</v>
      </c>
      <c r="BG148" s="55">
        <v>5.1401888970852069E-3</v>
      </c>
      <c r="BH148" s="55">
        <v>1.2193294646078731E-3</v>
      </c>
      <c r="BI148" s="135">
        <v>7.8915564007578966E-3</v>
      </c>
      <c r="BK148" s="55">
        <v>0</v>
      </c>
      <c r="BL148" s="55">
        <v>0</v>
      </c>
      <c r="BM148" s="55">
        <v>6.7126796384784915E-2</v>
      </c>
      <c r="BN148" s="55">
        <v>0.22407220146221721</v>
      </c>
      <c r="BO148" s="55">
        <v>5.806392616291696E-2</v>
      </c>
      <c r="BP148" s="135">
        <v>0.34926292400991904</v>
      </c>
      <c r="BR148" s="147">
        <v>0</v>
      </c>
      <c r="BS148" s="147">
        <v>0</v>
      </c>
      <c r="BT148" s="147">
        <v>0</v>
      </c>
      <c r="BU148" s="147">
        <v>0</v>
      </c>
      <c r="BV148" s="147">
        <v>1</v>
      </c>
      <c r="BX148" s="55">
        <v>0</v>
      </c>
      <c r="BY148" s="55">
        <v>0</v>
      </c>
      <c r="BZ148" s="55">
        <v>0</v>
      </c>
      <c r="CA148" s="55">
        <v>0</v>
      </c>
      <c r="CB148" s="55">
        <v>0.3000909999319733</v>
      </c>
      <c r="CC148" s="135">
        <v>0.3000909999319733</v>
      </c>
      <c r="CE148" s="55">
        <v>0</v>
      </c>
      <c r="CF148" s="55">
        <v>0</v>
      </c>
      <c r="CG148" s="55">
        <v>0</v>
      </c>
      <c r="CH148" s="55">
        <v>0</v>
      </c>
      <c r="CI148" s="55">
        <v>0.3000909999319733</v>
      </c>
      <c r="CJ148" s="135">
        <v>0.3000909999319733</v>
      </c>
      <c r="CL148" s="55">
        <v>0</v>
      </c>
      <c r="CM148" s="55">
        <v>0</v>
      </c>
      <c r="CN148" s="55">
        <v>0</v>
      </c>
      <c r="CO148" s="55">
        <v>0</v>
      </c>
      <c r="CP148" s="55">
        <v>4.1280367677187846E-2</v>
      </c>
      <c r="CQ148" s="135">
        <v>4.1280367677187846E-2</v>
      </c>
      <c r="CS148" s="67">
        <v>0</v>
      </c>
      <c r="CT148" s="67">
        <v>0</v>
      </c>
      <c r="CU148" s="67">
        <v>0</v>
      </c>
      <c r="CV148" s="67">
        <v>0</v>
      </c>
      <c r="CW148" s="67">
        <v>7.8915564007578966E-3</v>
      </c>
      <c r="CX148" s="135">
        <v>7.8915564007578966E-3</v>
      </c>
      <c r="CZ148" s="55">
        <v>0</v>
      </c>
      <c r="DA148" s="55">
        <v>0</v>
      </c>
      <c r="DB148" s="55">
        <v>0</v>
      </c>
      <c r="DC148" s="55">
        <v>0</v>
      </c>
      <c r="DD148" s="55">
        <v>0.34926292400991904</v>
      </c>
      <c r="DE148" s="135">
        <v>0.34926292400991904</v>
      </c>
      <c r="DG148" s="43" t="b" cm="1">
        <f t="array" aca="1" ref="DG148" ca="1">OR($G148=Forecast_Capex_Input!$BF$8:$BF$10)</f>
        <v>0</v>
      </c>
      <c r="DH148" s="43" cm="1">
        <f t="array" aca="1" ref="DH148" ca="1">IFERROR(INDEX(Forecast_Capex_Input!BG$12:BG$286,$Z148)
*(INDEX(Forecast_Capex_Input!$H$12:$H$286,$Z148)=Repex),0)
*$DG148</f>
        <v>0</v>
      </c>
      <c r="DI148" s="43" cm="1">
        <f t="array" aca="1" ref="DI148" ca="1">IFERROR(INDEX(Forecast_Capex_Input!BH$12:BH$286,$Z148)
*(INDEX(Forecast_Capex_Input!$H$12:$H$286,$Z148)=Repex),0)
*$DG148</f>
        <v>0</v>
      </c>
      <c r="DJ148" s="43" cm="1">
        <f t="array" aca="1" ref="DJ148" ca="1">IFERROR(INDEX(Forecast_Capex_Input!BI$12:BI$286,$Z148)
*(INDEX(Forecast_Capex_Input!$H$12:$H$286,$Z148)=Repex),0)
*$DG148</f>
        <v>0</v>
      </c>
      <c r="DK148" s="43" cm="1">
        <f t="array" aca="1" ref="DK148" ca="1">IFERROR(INDEX(Forecast_Capex_Input!BJ$12:BJ$286,$Z148)
*(INDEX(Forecast_Capex_Input!$H$12:$H$286,$Z148)=Repex),0)
*$DG148</f>
        <v>0</v>
      </c>
      <c r="DL148" s="43" cm="1">
        <f t="array" aca="1" ref="DL148" ca="1">IFERROR(INDEX(Forecast_Capex_Input!BK$12:BK$286,$Z148)
*(INDEX(Forecast_Capex_Input!$H$12:$H$286,$Z148)=Repex),0)
*$DG148</f>
        <v>0</v>
      </c>
      <c r="DM148" s="43" cm="1">
        <f t="array" aca="1" ref="DM148" ca="1">IFERROR(INDEX(Forecast_Capex_Input!BL$12:BL$286,$Z148)
*(INDEX(Forecast_Capex_Input!$H$12:$H$286,$Z148)=Repex),0)
*$DG148</f>
        <v>0</v>
      </c>
      <c r="DO148" s="43" t="b" cm="1">
        <f t="array" aca="1" ref="DO148" ca="1">OR($G148=Forecast_Capex_Input!$BN$8:$BN$9)</f>
        <v>0</v>
      </c>
      <c r="DP148" s="43" cm="1">
        <f t="array" aca="1" ref="DP148" ca="1">IFERROR(INDEX(Forecast_Capex_Input!BO$12:BO$286,$Z148)
*(INDEX(Forecast_Capex_Input!$H$12:$H$286,$Z148)=Repex),0)
*$DO148</f>
        <v>0</v>
      </c>
      <c r="DQ148" s="43" cm="1">
        <f t="array" aca="1" ref="DQ148" ca="1">IFERROR(INDEX(Forecast_Capex_Input!BP$12:BP$286,$Z148)
*(INDEX(Forecast_Capex_Input!$H$12:$H$286,$Z148)=Repex),0)
*$DO148</f>
        <v>0</v>
      </c>
      <c r="DR148" s="43" cm="1">
        <f t="array" aca="1" ref="DR148" ca="1">IFERROR(INDEX(Forecast_Capex_Input!BQ$12:BQ$286,$Z148)
*(INDEX(Forecast_Capex_Input!$H$12:$H$286,$Z148)=Repex),0)
*$DO148</f>
        <v>0</v>
      </c>
      <c r="DS148" s="43" cm="1">
        <f t="array" aca="1" ref="DS148" ca="1">IFERROR(INDEX(Forecast_Capex_Input!BR$12:BR$286,$Z148)
*(INDEX(Forecast_Capex_Input!$H$12:$H$286,$Z148)=Repex),0)
*$DO148</f>
        <v>0</v>
      </c>
      <c r="DT148" s="43" cm="1">
        <f t="array" aca="1" ref="DT148" ca="1">IFERROR(INDEX(Forecast_Capex_Input!BS$12:BS$286,$Z148)
*(INDEX(Forecast_Capex_Input!$H$12:$H$286,$Z148)=Repex),0)
*$DO148</f>
        <v>0</v>
      </c>
      <c r="DV148" s="43" t="b" cm="1">
        <f t="array" aca="1" ref="DV148" ca="1">OR($G148=Forecast_Capex_Input!$BU$8:$BU$10)</f>
        <v>1</v>
      </c>
      <c r="DW148" s="43" cm="1">
        <f t="array" aca="1" ref="DW148" ca="1">IFERROR(INDEX(Forecast_Capex_Input!BV$12:BV$286,$Z148)
*(INDEX(Forecast_Capex_Input!$H$12:$H$286,$Z148)=Repex),0)
*$DV148</f>
        <v>0.47329960388194325</v>
      </c>
      <c r="DX148" s="43" cm="1">
        <f t="array" aca="1" ref="DX148" ca="1">IFERROR(INDEX(Forecast_Capex_Input!BW$12:BW$286,$Z148)
*(INDEX(Forecast_Capex_Input!$H$12:$H$286,$Z148)=Repex),0)
*$DV148</f>
        <v>0.44303322104984549</v>
      </c>
      <c r="DY148" s="43" cm="1">
        <f t="array" aca="1" ref="DY148" ca="1">IFERROR(INDEX(Forecast_Capex_Input!BX$12:BX$286,$Z148)
*(INDEX(Forecast_Capex_Input!$H$12:$H$286,$Z148)=Repex),0)
*$DV148</f>
        <v>3.8330151796646776E-2</v>
      </c>
      <c r="DZ148" s="43" cm="1">
        <f t="array" aca="1" ref="DZ148" ca="1">IFERROR(INDEX(Forecast_Capex_Input!BY$12:BY$286,$Z148)
*(INDEX(Forecast_Capex_Input!$H$12:$H$286,$Z148)=Repex),0)
*$DV148</f>
        <v>0</v>
      </c>
      <c r="EA148" s="43" cm="1">
        <f t="array" aca="1" ref="EA148" ca="1">IFERROR(INDEX(Forecast_Capex_Input!BZ$12:BZ$286,$Z148)
*(INDEX(Forecast_Capex_Input!$H$12:$H$286,$Z148)=Repex),0)
*$DV148</f>
        <v>0</v>
      </c>
      <c r="EB148" s="43" cm="1">
        <f t="array" aca="1" ref="EB148" ca="1">IFERROR(INDEX(Forecast_Capex_Input!CA$12:CA$286,$Z148)
*(INDEX(Forecast_Capex_Input!$H$12:$H$286,$Z148)=Repex),0)
*$DV148</f>
        <v>0</v>
      </c>
      <c r="EC148" s="43" cm="1">
        <f t="array" aca="1" ref="EC148" ca="1">IFERROR(INDEX(Forecast_Capex_Input!CB$12:CB$286,$Z148)
*(INDEX(Forecast_Capex_Input!$H$12:$H$286,$Z148)=Repex),0)
*$DV148</f>
        <v>4.5337023271564303E-2</v>
      </c>
      <c r="ED148" s="43" cm="1">
        <f t="array" aca="1" ref="ED148" ca="1">IFERROR(INDEX(Forecast_Capex_Input!CC$12:CC$286,$Z148)
*(INDEX(Forecast_Capex_Input!$H$12:$H$286,$Z148)=Repex),0)
*$DV148</f>
        <v>0</v>
      </c>
      <c r="EF148" s="86" t="str">
        <f t="shared" si="21"/>
        <v>N/A</v>
      </c>
      <c r="EG148" s="28" t="str">
        <f>IFERROR(RANK(EF148,EF$11:EF$1010,0)+COUNTIF(EF$11:EF148,EF148)-1,NA)</f>
        <v>N/A</v>
      </c>
    </row>
    <row r="149" spans="3:137" x14ac:dyDescent="0.2">
      <c r="C149" s="28">
        <f t="shared" si="22"/>
        <v>139</v>
      </c>
      <c r="D149" s="9" t="str" cm="1">
        <f t="array" ref="D149">IFERROR(INDEX(Forecast_Capex_Input!$D$12:$D$286,$Z149),NA)</f>
        <v>Sydney east Secondary Systems Renewal</v>
      </c>
      <c r="E149" s="24" t="b" cm="1">
        <f t="array" ref="E149">IF($Z149=NA,NA,INDEX(Forecast_Capex_Input!$E$12:$E$286,$Z149))</f>
        <v>1</v>
      </c>
      <c r="F149" s="9" t="str" cm="1">
        <f t="array" aca="1" ref="F149" ca="1">IFERROR(INDEX(General!$E$25:$E$26,$AA149),NA)</f>
        <v>Labour</v>
      </c>
      <c r="G149" s="9" t="str" cm="1">
        <f t="array" aca="1" ref="G149" ca="1">IFERROR(INDEX(Forecast_Capex_Input!$AI$11:$BB$11,$AC149),NA)</f>
        <v>Secondary Systems</v>
      </c>
      <c r="H149" s="50" cm="1">
        <f t="array" aca="1" ref="H149" ca="1">IFERROR(INDEX(Forecast_Capex_Input!$AI$12:$BB$286,$Z149,$AC149),NA)</f>
        <v>0.94612244897959175</v>
      </c>
      <c r="I149" s="150" t="str" cm="1">
        <f t="array" ref="I149">IFERROR(INDEX(Forecast_Capex_Input!$F$12:$F$286,$Z149),NA)</f>
        <v>Replacement Expenditure</v>
      </c>
      <c r="J149" s="150" t="str" cm="1">
        <f t="array" ref="J149">IFERROR(INDEX(Forecast_Capex_Input!G$12:G$286,$Z149),NA)</f>
        <v>Digital Infrastructure</v>
      </c>
      <c r="K149" s="150" t="str" cm="1">
        <f t="array" ref="K149">IFERROR(INDEX(Forecast_Capex_Input!H$12:H$286,$Z149),NA)</f>
        <v>Repex</v>
      </c>
      <c r="L149" s="150" t="str" cm="1">
        <f t="array" ref="L149">IFERROR(INDEX(Forecast_Capex_Input!I$12:I$286,$Z149),NA)</f>
        <v>N/A</v>
      </c>
      <c r="M149" s="150" t="str" cm="1">
        <f t="array" ref="M149">IFERROR(INDEX(Forecast_Capex_Input!J$12:J$286,$Z149),NA)</f>
        <v>N/A</v>
      </c>
      <c r="N149" s="150" t="str" cm="1">
        <f t="array" ref="N149">IFERROR(INDEX(Forecast_Capex_Input!K$12:K$286,$Z149),NA)</f>
        <v>DI - Protection systems</v>
      </c>
      <c r="O149" s="150" t="str" cm="1">
        <f t="array" ref="O149">IFERROR(INDEX(Forecast_Capex_Input!L$12:L$286,$Z149),NA)</f>
        <v>DI - Safe and Reliable Network</v>
      </c>
      <c r="P149" s="150" t="str" cm="1">
        <f t="array" ref="P149">IFERROR(INDEX(Forecast_Capex_Input!M$12:M$286,$Z149),NA)</f>
        <v>N/A</v>
      </c>
      <c r="Q149" s="24" t="str" cm="1">
        <f t="array" ref="Q149">IFERROR(INDEX(Forecast_Capex_Input!N$12:N$286,$Z149),NA)</f>
        <v>No</v>
      </c>
      <c r="R149" s="190" cm="1">
        <f t="array" ref="R149">IFERROR(INDEX(Forecast_Capex_Input!O$12:O$286,$Z149),0)</f>
        <v>0</v>
      </c>
      <c r="S149" s="24" t="str" cm="1">
        <f t="array" ref="S149">IFERROR(INDEX(Forecast_Capex_Input!P$12:P$286,$Z149),0)</f>
        <v>Safety security &amp; reliability</v>
      </c>
      <c r="T149" s="150" t="str" cm="1">
        <f t="array" aca="1" ref="T149" ca="1">IFERROR(INDEX(General!$K$91:$K$110,$AC149),NA)</f>
        <v>Secondary Systems (2018-23)</v>
      </c>
      <c r="U149" s="43" cm="1">
        <f t="array" aca="1" ref="U149" ca="1">IFERROR(
IF($F149=General!$E$25,INDEX(Forecast_Capex_Input!S$12:S$286,$Z149),
INDEX(Forecast_Capex_Input!T$12:T$286,$Z149)),0)</f>
        <v>0.20283527213678551</v>
      </c>
      <c r="V149" s="82" t="b">
        <f>IFERROR(INDEX(Overheads!$T$19:$T$26,MATCH($I149,Overheads!$E$19:$E$26,0)),FALSE)</f>
        <v>1</v>
      </c>
      <c r="W149" s="209" t="str" cm="1">
        <f t="array" ref="W149">IFERROR(
INDEX(Forecast_Capex_Input!CN$12:CN$286,$Z149),0)</f>
        <v>FY22</v>
      </c>
      <c r="X149" s="209">
        <f>IFERROR(
MATCH($W149,General!$L$39:$S$39,0),1)</f>
        <v>2</v>
      </c>
      <c r="Z149" s="28">
        <f>IFERROR(
IF(MATCH($C149,Forecast_Capex_Input!$CI$12:$CI$286,1)+1&gt;MAX(Forecast_Capex_Input!$C$12:$C$286),NA,
MATCH($C149,Forecast_Capex_Input!$CI$12:$CI$286,1)+1),1)</f>
        <v>63</v>
      </c>
      <c r="AA149" s="28" cm="1">
        <f t="array" aca="1" ref="AA149" ca="1">IFERROR(
IF(Z148&lt;&gt;Z149,1,
IF(COUNTIF(OFFSET(AA148,0,0,-INDEX(Forecast_Capex_Input!$CG$12:$CG$286,$Z149)),AA148)=INDEX(Forecast_Capex_Input!$CG$12:$CG$286,$Z149),AA148+1,AA148)),NA)</f>
        <v>1</v>
      </c>
      <c r="AB149" s="28" cm="1">
        <f t="array" ref="AB149">IFERROR($C149-IF($Z149=1,1,INDEX(Forecast_Capex_Input!$CI$12:$CI$286,$Z149-1))+1,NA)</f>
        <v>1</v>
      </c>
      <c r="AC149" s="28" cm="1">
        <f t="array" aca="1" ref="AC149" ca="1">IFERROR(IF(AA149=1,
INDEX(Forecast_Capex_Input!$AI$10:$BB$10,SMALL(IF(INDEX(Forecast_Capex_Input!$AI$12:$BB$286,$Z149,0)&gt;0,COLUMN(Forecast_Capex_Input!$AI$10:$BB$10)-COLUMN(Forecast_Capex_Input!$AI$12)+1),ROWS(OFFSET(AC148,0,0,-$AB149)))),
OFFSET(AC148,-INDEX(Forecast_Capex_Input!$CG$12:$CG$286,$Z149)+1,0)),NA)</f>
        <v>4</v>
      </c>
      <c r="AD149" s="28">
        <f t="shared" ca="1" si="19"/>
        <v>1</v>
      </c>
      <c r="AE149" s="82" t="b">
        <f t="shared" si="23"/>
        <v>0</v>
      </c>
      <c r="AF149" s="78" t="b">
        <v>0</v>
      </c>
      <c r="AG149" s="82" t="b">
        <f t="shared" si="20"/>
        <v>1</v>
      </c>
      <c r="AI149" s="55">
        <v>1.7713051263216684</v>
      </c>
      <c r="AJ149" s="55">
        <v>2.2533031520849414</v>
      </c>
      <c r="AK149" s="55">
        <v>0.13676131795230356</v>
      </c>
      <c r="AL149" s="55">
        <v>0</v>
      </c>
      <c r="AM149" s="55">
        <v>0</v>
      </c>
      <c r="AN149" s="135">
        <v>4.161369596358913</v>
      </c>
      <c r="AP149" s="55">
        <v>1.7165091715552154</v>
      </c>
      <c r="AQ149" s="55">
        <v>2.2121501772045882</v>
      </c>
      <c r="AR149" s="55">
        <v>0.13581385777587221</v>
      </c>
      <c r="AS149" s="55">
        <v>0</v>
      </c>
      <c r="AT149" s="55">
        <v>0</v>
      </c>
      <c r="AU149" s="135">
        <v>4.0644732065356761</v>
      </c>
      <c r="AW149" s="55">
        <v>0.20692759886090045</v>
      </c>
      <c r="AX149" s="55">
        <v>0.24993530880393575</v>
      </c>
      <c r="AY149" s="55">
        <v>1.8839138759813363E-2</v>
      </c>
      <c r="AZ149" s="55">
        <v>0</v>
      </c>
      <c r="BA149" s="55">
        <v>0</v>
      </c>
      <c r="BB149" s="135">
        <v>0.47570204642464953</v>
      </c>
      <c r="BD149" s="55">
        <v>4.0291057356622036E-2</v>
      </c>
      <c r="BE149" s="55">
        <v>4.8991595934415724E-2</v>
      </c>
      <c r="BF149" s="55">
        <v>3.6120915683423515E-3</v>
      </c>
      <c r="BG149" s="55">
        <v>0</v>
      </c>
      <c r="BH149" s="55">
        <v>0</v>
      </c>
      <c r="BI149" s="135">
        <v>9.2894744859380124E-2</v>
      </c>
      <c r="BK149" s="55">
        <v>1.9637278277727379</v>
      </c>
      <c r="BL149" s="55">
        <v>2.5110770819429393</v>
      </c>
      <c r="BM149" s="55">
        <v>0.15826508810402792</v>
      </c>
      <c r="BN149" s="55">
        <v>0</v>
      </c>
      <c r="BO149" s="55">
        <v>0</v>
      </c>
      <c r="BP149" s="135">
        <v>4.6330699978197059</v>
      </c>
      <c r="BR149" s="147">
        <v>0</v>
      </c>
      <c r="BS149" s="147">
        <v>0</v>
      </c>
      <c r="BT149" s="147">
        <v>1</v>
      </c>
      <c r="BU149" s="147">
        <v>0</v>
      </c>
      <c r="BV149" s="147">
        <v>0</v>
      </c>
      <c r="BX149" s="55">
        <v>0</v>
      </c>
      <c r="BY149" s="55">
        <v>0</v>
      </c>
      <c r="BZ149" s="55">
        <v>4.161369596358913</v>
      </c>
      <c r="CA149" s="55">
        <v>0</v>
      </c>
      <c r="CB149" s="55">
        <v>0</v>
      </c>
      <c r="CC149" s="135">
        <v>4.161369596358913</v>
      </c>
      <c r="CE149" s="55">
        <v>0</v>
      </c>
      <c r="CF149" s="55">
        <v>0</v>
      </c>
      <c r="CG149" s="55">
        <v>4.0644732065356761</v>
      </c>
      <c r="CH149" s="55">
        <v>0</v>
      </c>
      <c r="CI149" s="55">
        <v>0</v>
      </c>
      <c r="CJ149" s="135">
        <v>4.0644732065356761</v>
      </c>
      <c r="CL149" s="55">
        <v>0</v>
      </c>
      <c r="CM149" s="55">
        <v>0</v>
      </c>
      <c r="CN149" s="55">
        <v>0.47570204642464953</v>
      </c>
      <c r="CO149" s="55">
        <v>0</v>
      </c>
      <c r="CP149" s="55">
        <v>0</v>
      </c>
      <c r="CQ149" s="135">
        <v>0.47570204642464953</v>
      </c>
      <c r="CS149" s="67">
        <v>0</v>
      </c>
      <c r="CT149" s="67">
        <v>0</v>
      </c>
      <c r="CU149" s="67">
        <v>9.2894744859380124E-2</v>
      </c>
      <c r="CV149" s="67">
        <v>0</v>
      </c>
      <c r="CW149" s="67">
        <v>0</v>
      </c>
      <c r="CX149" s="135">
        <v>9.2894744859380124E-2</v>
      </c>
      <c r="CZ149" s="55">
        <v>0</v>
      </c>
      <c r="DA149" s="55">
        <v>0</v>
      </c>
      <c r="DB149" s="55">
        <v>4.6330699978197059</v>
      </c>
      <c r="DC149" s="55">
        <v>0</v>
      </c>
      <c r="DD149" s="55">
        <v>0</v>
      </c>
      <c r="DE149" s="135">
        <v>4.6330699978197059</v>
      </c>
      <c r="DG149" s="43" t="b" cm="1">
        <f t="array" aca="1" ref="DG149" ca="1">OR($G149=Forecast_Capex_Input!$BF$8:$BF$10)</f>
        <v>0</v>
      </c>
      <c r="DH149" s="43" cm="1">
        <f t="array" aca="1" ref="DH149" ca="1">IFERROR(INDEX(Forecast_Capex_Input!BG$12:BG$286,$Z149)
*(INDEX(Forecast_Capex_Input!$H$12:$H$286,$Z149)=Repex),0)
*$DG149</f>
        <v>0</v>
      </c>
      <c r="DI149" s="43" cm="1">
        <f t="array" aca="1" ref="DI149" ca="1">IFERROR(INDEX(Forecast_Capex_Input!BH$12:BH$286,$Z149)
*(INDEX(Forecast_Capex_Input!$H$12:$H$286,$Z149)=Repex),0)
*$DG149</f>
        <v>0</v>
      </c>
      <c r="DJ149" s="43" cm="1">
        <f t="array" aca="1" ref="DJ149" ca="1">IFERROR(INDEX(Forecast_Capex_Input!BI$12:BI$286,$Z149)
*(INDEX(Forecast_Capex_Input!$H$12:$H$286,$Z149)=Repex),0)
*$DG149</f>
        <v>0</v>
      </c>
      <c r="DK149" s="43" cm="1">
        <f t="array" aca="1" ref="DK149" ca="1">IFERROR(INDEX(Forecast_Capex_Input!BJ$12:BJ$286,$Z149)
*(INDEX(Forecast_Capex_Input!$H$12:$H$286,$Z149)=Repex),0)
*$DG149</f>
        <v>0</v>
      </c>
      <c r="DL149" s="43" cm="1">
        <f t="array" aca="1" ref="DL149" ca="1">IFERROR(INDEX(Forecast_Capex_Input!BK$12:BK$286,$Z149)
*(INDEX(Forecast_Capex_Input!$H$12:$H$286,$Z149)=Repex),0)
*$DG149</f>
        <v>0</v>
      </c>
      <c r="DM149" s="43" cm="1">
        <f t="array" aca="1" ref="DM149" ca="1">IFERROR(INDEX(Forecast_Capex_Input!BL$12:BL$286,$Z149)
*(INDEX(Forecast_Capex_Input!$H$12:$H$286,$Z149)=Repex),0)
*$DG149</f>
        <v>0</v>
      </c>
      <c r="DO149" s="43" t="b" cm="1">
        <f t="array" aca="1" ref="DO149" ca="1">OR($G149=Forecast_Capex_Input!$BN$8:$BN$9)</f>
        <v>0</v>
      </c>
      <c r="DP149" s="43" cm="1">
        <f t="array" aca="1" ref="DP149" ca="1">IFERROR(INDEX(Forecast_Capex_Input!BO$12:BO$286,$Z149)
*(INDEX(Forecast_Capex_Input!$H$12:$H$286,$Z149)=Repex),0)
*$DO149</f>
        <v>0</v>
      </c>
      <c r="DQ149" s="43" cm="1">
        <f t="array" aca="1" ref="DQ149" ca="1">IFERROR(INDEX(Forecast_Capex_Input!BP$12:BP$286,$Z149)
*(INDEX(Forecast_Capex_Input!$H$12:$H$286,$Z149)=Repex),0)
*$DO149</f>
        <v>0</v>
      </c>
      <c r="DR149" s="43" cm="1">
        <f t="array" aca="1" ref="DR149" ca="1">IFERROR(INDEX(Forecast_Capex_Input!BQ$12:BQ$286,$Z149)
*(INDEX(Forecast_Capex_Input!$H$12:$H$286,$Z149)=Repex),0)
*$DO149</f>
        <v>0</v>
      </c>
      <c r="DS149" s="43" cm="1">
        <f t="array" aca="1" ref="DS149" ca="1">IFERROR(INDEX(Forecast_Capex_Input!BR$12:BR$286,$Z149)
*(INDEX(Forecast_Capex_Input!$H$12:$H$286,$Z149)=Repex),0)
*$DO149</f>
        <v>0</v>
      </c>
      <c r="DT149" s="43" cm="1">
        <f t="array" aca="1" ref="DT149" ca="1">IFERROR(INDEX(Forecast_Capex_Input!BS$12:BS$286,$Z149)
*(INDEX(Forecast_Capex_Input!$H$12:$H$286,$Z149)=Repex),0)
*$DO149</f>
        <v>0</v>
      </c>
      <c r="DV149" s="43" t="b" cm="1">
        <f t="array" aca="1" ref="DV149" ca="1">OR($G149=Forecast_Capex_Input!$BU$8:$BU$10)</f>
        <v>1</v>
      </c>
      <c r="DW149" s="43" cm="1">
        <f t="array" aca="1" ref="DW149" ca="1">IFERROR(INDEX(Forecast_Capex_Input!BV$12:BV$286,$Z149)
*(INDEX(Forecast_Capex_Input!$H$12:$H$286,$Z149)=Repex),0)
*$DV149</f>
        <v>0.66448979591836743</v>
      </c>
      <c r="DX149" s="43" cm="1">
        <f t="array" aca="1" ref="DX149" ca="1">IFERROR(INDEX(Forecast_Capex_Input!BW$12:BW$286,$Z149)
*(INDEX(Forecast_Capex_Input!$H$12:$H$286,$Z149)=Repex),0)
*$DV149</f>
        <v>0.18367346938775514</v>
      </c>
      <c r="DY149" s="43" cm="1">
        <f t="array" aca="1" ref="DY149" ca="1">IFERROR(INDEX(Forecast_Capex_Input!BX$12:BX$286,$Z149)
*(INDEX(Forecast_Capex_Input!$H$12:$H$286,$Z149)=Repex),0)
*$DV149</f>
        <v>9.7959183673469397E-2</v>
      </c>
      <c r="DZ149" s="43" cm="1">
        <f t="array" aca="1" ref="DZ149" ca="1">IFERROR(INDEX(Forecast_Capex_Input!BY$12:BY$286,$Z149)
*(INDEX(Forecast_Capex_Input!$H$12:$H$286,$Z149)=Repex),0)
*$DV149</f>
        <v>0</v>
      </c>
      <c r="EA149" s="43" cm="1">
        <f t="array" aca="1" ref="EA149" ca="1">IFERROR(INDEX(Forecast_Capex_Input!BZ$12:BZ$286,$Z149)
*(INDEX(Forecast_Capex_Input!$H$12:$H$286,$Z149)=Repex),0)
*$DV149</f>
        <v>0</v>
      </c>
      <c r="EB149" s="43" cm="1">
        <f t="array" aca="1" ref="EB149" ca="1">IFERROR(INDEX(Forecast_Capex_Input!CA$12:CA$286,$Z149)
*(INDEX(Forecast_Capex_Input!$H$12:$H$286,$Z149)=Repex),0)
*$DV149</f>
        <v>0</v>
      </c>
      <c r="EC149" s="43" cm="1">
        <f t="array" aca="1" ref="EC149" ca="1">IFERROR(INDEX(Forecast_Capex_Input!CB$12:CB$286,$Z149)
*(INDEX(Forecast_Capex_Input!$H$12:$H$286,$Z149)=Repex),0)
*$DV149</f>
        <v>5.3877551020408171E-2</v>
      </c>
      <c r="ED149" s="43" cm="1">
        <f t="array" aca="1" ref="ED149" ca="1">IFERROR(INDEX(Forecast_Capex_Input!CC$12:CC$286,$Z149)
*(INDEX(Forecast_Capex_Input!$H$12:$H$286,$Z149)=Repex),0)
*$DV149</f>
        <v>0</v>
      </c>
      <c r="EF149" s="86" t="str">
        <f t="shared" si="21"/>
        <v>N/A</v>
      </c>
      <c r="EG149" s="28" t="str">
        <f>IFERROR(RANK(EF149,EF$11:EF$1010,0)+COUNTIF(EF$11:EF149,EF149)-1,NA)</f>
        <v>N/A</v>
      </c>
    </row>
    <row r="150" spans="3:137" x14ac:dyDescent="0.2">
      <c r="C150" s="28">
        <f t="shared" si="22"/>
        <v>140</v>
      </c>
      <c r="D150" s="9" t="str" cm="1">
        <f t="array" ref="D150">IFERROR(INDEX(Forecast_Capex_Input!$D$12:$D$286,$Z150),NA)</f>
        <v>Sydney east Secondary Systems Renewal</v>
      </c>
      <c r="E150" s="24" t="b" cm="1">
        <f t="array" ref="E150">IF($Z150=NA,NA,INDEX(Forecast_Capex_Input!$E$12:$E$286,$Z150))</f>
        <v>1</v>
      </c>
      <c r="F150" s="9" t="str" cm="1">
        <f t="array" aca="1" ref="F150" ca="1">IFERROR(INDEX(General!$E$25:$E$26,$AA150),NA)</f>
        <v>Labour</v>
      </c>
      <c r="G150" s="9" t="str" cm="1">
        <f t="array" aca="1" ref="G150" ca="1">IFERROR(INDEX(Forecast_Capex_Input!$AI$11:$BB$11,$AC150),NA)</f>
        <v>Business IT</v>
      </c>
      <c r="H150" s="50" cm="1">
        <f t="array" aca="1" ref="H150" ca="1">IFERROR(INDEX(Forecast_Capex_Input!$AI$12:$BB$286,$Z150,$AC150),NA)</f>
        <v>5.3877551020408164E-2</v>
      </c>
      <c r="I150" s="150" t="str" cm="1">
        <f t="array" ref="I150">IFERROR(INDEX(Forecast_Capex_Input!$F$12:$F$286,$Z150),NA)</f>
        <v>Replacement Expenditure</v>
      </c>
      <c r="J150" s="150" t="str" cm="1">
        <f t="array" ref="J150">IFERROR(INDEX(Forecast_Capex_Input!G$12:G$286,$Z150),NA)</f>
        <v>Digital Infrastructure</v>
      </c>
      <c r="K150" s="150" t="str" cm="1">
        <f t="array" ref="K150">IFERROR(INDEX(Forecast_Capex_Input!H$12:H$286,$Z150),NA)</f>
        <v>Repex</v>
      </c>
      <c r="L150" s="150" t="str" cm="1">
        <f t="array" ref="L150">IFERROR(INDEX(Forecast_Capex_Input!I$12:I$286,$Z150),NA)</f>
        <v>N/A</v>
      </c>
      <c r="M150" s="150" t="str" cm="1">
        <f t="array" ref="M150">IFERROR(INDEX(Forecast_Capex_Input!J$12:J$286,$Z150),NA)</f>
        <v>N/A</v>
      </c>
      <c r="N150" s="150" t="str" cm="1">
        <f t="array" ref="N150">IFERROR(INDEX(Forecast_Capex_Input!K$12:K$286,$Z150),NA)</f>
        <v>DI - Protection systems</v>
      </c>
      <c r="O150" s="150" t="str" cm="1">
        <f t="array" ref="O150">IFERROR(INDEX(Forecast_Capex_Input!L$12:L$286,$Z150),NA)</f>
        <v>DI - Safe and Reliable Network</v>
      </c>
      <c r="P150" s="150" t="str" cm="1">
        <f t="array" ref="P150">IFERROR(INDEX(Forecast_Capex_Input!M$12:M$286,$Z150),NA)</f>
        <v>N/A</v>
      </c>
      <c r="Q150" s="24" t="str" cm="1">
        <f t="array" ref="Q150">IFERROR(INDEX(Forecast_Capex_Input!N$12:N$286,$Z150),NA)</f>
        <v>No</v>
      </c>
      <c r="R150" s="190" cm="1">
        <f t="array" ref="R150">IFERROR(INDEX(Forecast_Capex_Input!O$12:O$286,$Z150),0)</f>
        <v>0</v>
      </c>
      <c r="S150" s="24" t="str" cm="1">
        <f t="array" ref="S150">IFERROR(INDEX(Forecast_Capex_Input!P$12:P$286,$Z150),0)</f>
        <v>Safety security &amp; reliability</v>
      </c>
      <c r="T150" s="150" t="str" cm="1">
        <f t="array" aca="1" ref="T150" ca="1">IFERROR(INDEX(General!$K$91:$K$110,$AC150),NA)</f>
        <v>Business IT (2018 onwards)</v>
      </c>
      <c r="U150" s="43" cm="1">
        <f t="array" aca="1" ref="U150" ca="1">IFERROR(
IF($F150=General!$E$25,INDEX(Forecast_Capex_Input!S$12:S$286,$Z150),
INDEX(Forecast_Capex_Input!T$12:T$286,$Z150)),0)</f>
        <v>0.20283527213678551</v>
      </c>
      <c r="V150" s="82" t="b">
        <f>IFERROR(INDEX(Overheads!$T$19:$T$26,MATCH($I150,Overheads!$E$19:$E$26,0)),FALSE)</f>
        <v>1</v>
      </c>
      <c r="W150" s="209" t="str" cm="1">
        <f t="array" ref="W150">IFERROR(
INDEX(Forecast_Capex_Input!CN$12:CN$286,$Z150),0)</f>
        <v>FY22</v>
      </c>
      <c r="X150" s="209">
        <f>IFERROR(
MATCH($W150,General!$L$39:$S$39,0),1)</f>
        <v>2</v>
      </c>
      <c r="Z150" s="28">
        <f>IFERROR(
IF(MATCH($C150,Forecast_Capex_Input!$CI$12:$CI$286,1)+1&gt;MAX(Forecast_Capex_Input!$C$12:$C$286),NA,
MATCH($C150,Forecast_Capex_Input!$CI$12:$CI$286,1)+1),1)</f>
        <v>63</v>
      </c>
      <c r="AA150" s="28" cm="1">
        <f t="array" aca="1" ref="AA150" ca="1">IFERROR(
IF(Z149&lt;&gt;Z150,1,
IF(COUNTIF(OFFSET(AA149,0,0,-INDEX(Forecast_Capex_Input!$CG$12:$CG$286,$Z150)),AA149)=INDEX(Forecast_Capex_Input!$CG$12:$CG$286,$Z150),AA149+1,AA149)),NA)</f>
        <v>1</v>
      </c>
      <c r="AB150" s="28" cm="1">
        <f t="array" ref="AB150">IFERROR($C150-IF($Z150=1,1,INDEX(Forecast_Capex_Input!$CI$12:$CI$286,$Z150-1))+1,NA)</f>
        <v>2</v>
      </c>
      <c r="AC150" s="28" cm="1">
        <f t="array" aca="1" ref="AC150" ca="1">IFERROR(IF(AA150=1,
INDEX(Forecast_Capex_Input!$AI$10:$BB$10,SMALL(IF(INDEX(Forecast_Capex_Input!$AI$12:$BB$286,$Z150,0)&gt;0,COLUMN(Forecast_Capex_Input!$AI$10:$BB$10)-COLUMN(Forecast_Capex_Input!$AI$12)+1),ROWS(OFFSET(AC149,0,0,-$AB150)))),
OFFSET(AC149,-INDEX(Forecast_Capex_Input!$CG$12:$CG$286,$Z150)+1,0)),NA)</f>
        <v>6</v>
      </c>
      <c r="AD150" s="28">
        <f t="shared" ca="1" si="19"/>
        <v>1</v>
      </c>
      <c r="AE150" s="82" t="b">
        <f t="shared" si="23"/>
        <v>0</v>
      </c>
      <c r="AF150" s="78" t="b">
        <v>0</v>
      </c>
      <c r="AG150" s="82" t="b">
        <f t="shared" si="20"/>
        <v>1</v>
      </c>
      <c r="AI150" s="55">
        <v>0.10086810900537542</v>
      </c>
      <c r="AJ150" s="55">
        <v>0.12831579640863344</v>
      </c>
      <c r="AK150" s="55">
        <v>7.7879611603555105E-3</v>
      </c>
      <c r="AL150" s="55">
        <v>0</v>
      </c>
      <c r="AM150" s="55">
        <v>0</v>
      </c>
      <c r="AN150" s="135">
        <v>0.23697186657436436</v>
      </c>
      <c r="AP150" s="55">
        <v>9.7747718138605888E-2</v>
      </c>
      <c r="AQ150" s="55">
        <v>0.12597231380112411</v>
      </c>
      <c r="AR150" s="55">
        <v>7.7340074315854768E-3</v>
      </c>
      <c r="AS150" s="55">
        <v>0</v>
      </c>
      <c r="AT150" s="55">
        <v>0</v>
      </c>
      <c r="AU150" s="135">
        <v>0.23145403937131548</v>
      </c>
      <c r="AW150" s="55">
        <v>1.1783625129266119E-2</v>
      </c>
      <c r="AX150" s="55">
        <v>1.4232726817135258E-2</v>
      </c>
      <c r="AY150" s="55">
        <v>1.0728068663914429E-3</v>
      </c>
      <c r="AZ150" s="55">
        <v>0</v>
      </c>
      <c r="BA150" s="55">
        <v>0</v>
      </c>
      <c r="BB150" s="135">
        <v>2.7089158812792821E-2</v>
      </c>
      <c r="BD150" s="55">
        <v>2.2944001600837395E-3</v>
      </c>
      <c r="BE150" s="55">
        <v>2.7898579220633633E-3</v>
      </c>
      <c r="BF150" s="55">
        <v>2.0569287619550926E-4</v>
      </c>
      <c r="BG150" s="55">
        <v>0</v>
      </c>
      <c r="BH150" s="55">
        <v>0</v>
      </c>
      <c r="BI150" s="135">
        <v>5.2899509583426117E-3</v>
      </c>
      <c r="BK150" s="55">
        <v>0.11182574342795575</v>
      </c>
      <c r="BL150" s="55">
        <v>0.14299489854032274</v>
      </c>
      <c r="BM150" s="55">
        <v>9.0125071741724294E-3</v>
      </c>
      <c r="BN150" s="55">
        <v>0</v>
      </c>
      <c r="BO150" s="55">
        <v>0</v>
      </c>
      <c r="BP150" s="135">
        <v>0.26383314914245093</v>
      </c>
      <c r="BR150" s="147">
        <v>0</v>
      </c>
      <c r="BS150" s="147">
        <v>0</v>
      </c>
      <c r="BT150" s="147">
        <v>1</v>
      </c>
      <c r="BU150" s="147">
        <v>0</v>
      </c>
      <c r="BV150" s="147">
        <v>0</v>
      </c>
      <c r="BX150" s="55">
        <v>0</v>
      </c>
      <c r="BY150" s="55">
        <v>0</v>
      </c>
      <c r="BZ150" s="55">
        <v>0.23697186657436436</v>
      </c>
      <c r="CA150" s="55">
        <v>0</v>
      </c>
      <c r="CB150" s="55">
        <v>0</v>
      </c>
      <c r="CC150" s="135">
        <v>0.23697186657436436</v>
      </c>
      <c r="CE150" s="55">
        <v>0</v>
      </c>
      <c r="CF150" s="55">
        <v>0</v>
      </c>
      <c r="CG150" s="55">
        <v>0.23145403937131548</v>
      </c>
      <c r="CH150" s="55">
        <v>0</v>
      </c>
      <c r="CI150" s="55">
        <v>0</v>
      </c>
      <c r="CJ150" s="135">
        <v>0.23145403937131548</v>
      </c>
      <c r="CL150" s="55">
        <v>0</v>
      </c>
      <c r="CM150" s="55">
        <v>0</v>
      </c>
      <c r="CN150" s="55">
        <v>2.7089158812792821E-2</v>
      </c>
      <c r="CO150" s="55">
        <v>0</v>
      </c>
      <c r="CP150" s="55">
        <v>0</v>
      </c>
      <c r="CQ150" s="135">
        <v>2.7089158812792821E-2</v>
      </c>
      <c r="CS150" s="67">
        <v>0</v>
      </c>
      <c r="CT150" s="67">
        <v>0</v>
      </c>
      <c r="CU150" s="67">
        <v>5.2899509583426117E-3</v>
      </c>
      <c r="CV150" s="67">
        <v>0</v>
      </c>
      <c r="CW150" s="67">
        <v>0</v>
      </c>
      <c r="CX150" s="135">
        <v>5.2899509583426117E-3</v>
      </c>
      <c r="CZ150" s="55">
        <v>0</v>
      </c>
      <c r="DA150" s="55">
        <v>0</v>
      </c>
      <c r="DB150" s="55">
        <v>0.26383314914245093</v>
      </c>
      <c r="DC150" s="55">
        <v>0</v>
      </c>
      <c r="DD150" s="55">
        <v>0</v>
      </c>
      <c r="DE150" s="135">
        <v>0.26383314914245093</v>
      </c>
      <c r="DG150" s="43" t="b" cm="1">
        <f t="array" aca="1" ref="DG150" ca="1">OR($G150=Forecast_Capex_Input!$BF$8:$BF$10)</f>
        <v>0</v>
      </c>
      <c r="DH150" s="43" cm="1">
        <f t="array" aca="1" ref="DH150" ca="1">IFERROR(INDEX(Forecast_Capex_Input!BG$12:BG$286,$Z150)
*(INDEX(Forecast_Capex_Input!$H$12:$H$286,$Z150)=Repex),0)
*$DG150</f>
        <v>0</v>
      </c>
      <c r="DI150" s="43" cm="1">
        <f t="array" aca="1" ref="DI150" ca="1">IFERROR(INDEX(Forecast_Capex_Input!BH$12:BH$286,$Z150)
*(INDEX(Forecast_Capex_Input!$H$12:$H$286,$Z150)=Repex),0)
*$DG150</f>
        <v>0</v>
      </c>
      <c r="DJ150" s="43" cm="1">
        <f t="array" aca="1" ref="DJ150" ca="1">IFERROR(INDEX(Forecast_Capex_Input!BI$12:BI$286,$Z150)
*(INDEX(Forecast_Capex_Input!$H$12:$H$286,$Z150)=Repex),0)
*$DG150</f>
        <v>0</v>
      </c>
      <c r="DK150" s="43" cm="1">
        <f t="array" aca="1" ref="DK150" ca="1">IFERROR(INDEX(Forecast_Capex_Input!BJ$12:BJ$286,$Z150)
*(INDEX(Forecast_Capex_Input!$H$12:$H$286,$Z150)=Repex),0)
*$DG150</f>
        <v>0</v>
      </c>
      <c r="DL150" s="43" cm="1">
        <f t="array" aca="1" ref="DL150" ca="1">IFERROR(INDEX(Forecast_Capex_Input!BK$12:BK$286,$Z150)
*(INDEX(Forecast_Capex_Input!$H$12:$H$286,$Z150)=Repex),0)
*$DG150</f>
        <v>0</v>
      </c>
      <c r="DM150" s="43" cm="1">
        <f t="array" aca="1" ref="DM150" ca="1">IFERROR(INDEX(Forecast_Capex_Input!BL$12:BL$286,$Z150)
*(INDEX(Forecast_Capex_Input!$H$12:$H$286,$Z150)=Repex),0)
*$DG150</f>
        <v>0</v>
      </c>
      <c r="DO150" s="43" t="b" cm="1">
        <f t="array" aca="1" ref="DO150" ca="1">OR($G150=Forecast_Capex_Input!$BN$8:$BN$9)</f>
        <v>0</v>
      </c>
      <c r="DP150" s="43" cm="1">
        <f t="array" aca="1" ref="DP150" ca="1">IFERROR(INDEX(Forecast_Capex_Input!BO$12:BO$286,$Z150)
*(INDEX(Forecast_Capex_Input!$H$12:$H$286,$Z150)=Repex),0)
*$DO150</f>
        <v>0</v>
      </c>
      <c r="DQ150" s="43" cm="1">
        <f t="array" aca="1" ref="DQ150" ca="1">IFERROR(INDEX(Forecast_Capex_Input!BP$12:BP$286,$Z150)
*(INDEX(Forecast_Capex_Input!$H$12:$H$286,$Z150)=Repex),0)
*$DO150</f>
        <v>0</v>
      </c>
      <c r="DR150" s="43" cm="1">
        <f t="array" aca="1" ref="DR150" ca="1">IFERROR(INDEX(Forecast_Capex_Input!BQ$12:BQ$286,$Z150)
*(INDEX(Forecast_Capex_Input!$H$12:$H$286,$Z150)=Repex),0)
*$DO150</f>
        <v>0</v>
      </c>
      <c r="DS150" s="43" cm="1">
        <f t="array" aca="1" ref="DS150" ca="1">IFERROR(INDEX(Forecast_Capex_Input!BR$12:BR$286,$Z150)
*(INDEX(Forecast_Capex_Input!$H$12:$H$286,$Z150)=Repex),0)
*$DO150</f>
        <v>0</v>
      </c>
      <c r="DT150" s="43" cm="1">
        <f t="array" aca="1" ref="DT150" ca="1">IFERROR(INDEX(Forecast_Capex_Input!BS$12:BS$286,$Z150)
*(INDEX(Forecast_Capex_Input!$H$12:$H$286,$Z150)=Repex),0)
*$DO150</f>
        <v>0</v>
      </c>
      <c r="DV150" s="43" t="b" cm="1">
        <f t="array" aca="1" ref="DV150" ca="1">OR($G150=Forecast_Capex_Input!$BU$8:$BU$10)</f>
        <v>1</v>
      </c>
      <c r="DW150" s="43" cm="1">
        <f t="array" aca="1" ref="DW150" ca="1">IFERROR(INDEX(Forecast_Capex_Input!BV$12:BV$286,$Z150)
*(INDEX(Forecast_Capex_Input!$H$12:$H$286,$Z150)=Repex),0)
*$DV150</f>
        <v>0.66448979591836743</v>
      </c>
      <c r="DX150" s="43" cm="1">
        <f t="array" aca="1" ref="DX150" ca="1">IFERROR(INDEX(Forecast_Capex_Input!BW$12:BW$286,$Z150)
*(INDEX(Forecast_Capex_Input!$H$12:$H$286,$Z150)=Repex),0)
*$DV150</f>
        <v>0.18367346938775514</v>
      </c>
      <c r="DY150" s="43" cm="1">
        <f t="array" aca="1" ref="DY150" ca="1">IFERROR(INDEX(Forecast_Capex_Input!BX$12:BX$286,$Z150)
*(INDEX(Forecast_Capex_Input!$H$12:$H$286,$Z150)=Repex),0)
*$DV150</f>
        <v>9.7959183673469397E-2</v>
      </c>
      <c r="DZ150" s="43" cm="1">
        <f t="array" aca="1" ref="DZ150" ca="1">IFERROR(INDEX(Forecast_Capex_Input!BY$12:BY$286,$Z150)
*(INDEX(Forecast_Capex_Input!$H$12:$H$286,$Z150)=Repex),0)
*$DV150</f>
        <v>0</v>
      </c>
      <c r="EA150" s="43" cm="1">
        <f t="array" aca="1" ref="EA150" ca="1">IFERROR(INDEX(Forecast_Capex_Input!BZ$12:BZ$286,$Z150)
*(INDEX(Forecast_Capex_Input!$H$12:$H$286,$Z150)=Repex),0)
*$DV150</f>
        <v>0</v>
      </c>
      <c r="EB150" s="43" cm="1">
        <f t="array" aca="1" ref="EB150" ca="1">IFERROR(INDEX(Forecast_Capex_Input!CA$12:CA$286,$Z150)
*(INDEX(Forecast_Capex_Input!$H$12:$H$286,$Z150)=Repex),0)
*$DV150</f>
        <v>0</v>
      </c>
      <c r="EC150" s="43" cm="1">
        <f t="array" aca="1" ref="EC150" ca="1">IFERROR(INDEX(Forecast_Capex_Input!CB$12:CB$286,$Z150)
*(INDEX(Forecast_Capex_Input!$H$12:$H$286,$Z150)=Repex),0)
*$DV150</f>
        <v>5.3877551020408171E-2</v>
      </c>
      <c r="ED150" s="43" cm="1">
        <f t="array" aca="1" ref="ED150" ca="1">IFERROR(INDEX(Forecast_Capex_Input!CC$12:CC$286,$Z150)
*(INDEX(Forecast_Capex_Input!$H$12:$H$286,$Z150)=Repex),0)
*$DV150</f>
        <v>0</v>
      </c>
      <c r="EF150" s="86" t="str">
        <f t="shared" si="21"/>
        <v>N/A</v>
      </c>
      <c r="EG150" s="28" t="str">
        <f>IFERROR(RANK(EF150,EF$11:EF$1010,0)+COUNTIF(EF$11:EF150,EF150)-1,NA)</f>
        <v>N/A</v>
      </c>
    </row>
    <row r="151" spans="3:137" x14ac:dyDescent="0.2">
      <c r="C151" s="28">
        <f t="shared" si="22"/>
        <v>141</v>
      </c>
      <c r="D151" s="9" t="str" cm="1">
        <f t="array" ref="D151">IFERROR(INDEX(Forecast_Capex_Input!$D$12:$D$286,$Z151),NA)</f>
        <v>Sydney east Secondary Systems Renewal</v>
      </c>
      <c r="E151" s="24" t="b" cm="1">
        <f t="array" ref="E151">IF($Z151=NA,NA,INDEX(Forecast_Capex_Input!$E$12:$E$286,$Z151))</f>
        <v>1</v>
      </c>
      <c r="F151" s="9" t="str" cm="1">
        <f t="array" aca="1" ref="F151" ca="1">IFERROR(INDEX(General!$E$25:$E$26,$AA151),NA)</f>
        <v>Non-Labour</v>
      </c>
      <c r="G151" s="9" t="str" cm="1">
        <f t="array" aca="1" ref="G151" ca="1">IFERROR(INDEX(Forecast_Capex_Input!$AI$11:$BB$11,$AC151),NA)</f>
        <v>Secondary Systems</v>
      </c>
      <c r="H151" s="50" cm="1">
        <f t="array" aca="1" ref="H151" ca="1">IFERROR(INDEX(Forecast_Capex_Input!$AI$12:$BB$286,$Z151,$AC151),NA)</f>
        <v>0.94612244897959175</v>
      </c>
      <c r="I151" s="150" t="str" cm="1">
        <f t="array" ref="I151">IFERROR(INDEX(Forecast_Capex_Input!$F$12:$F$286,$Z151),NA)</f>
        <v>Replacement Expenditure</v>
      </c>
      <c r="J151" s="150" t="str" cm="1">
        <f t="array" ref="J151">IFERROR(INDEX(Forecast_Capex_Input!G$12:G$286,$Z151),NA)</f>
        <v>Digital Infrastructure</v>
      </c>
      <c r="K151" s="150" t="str" cm="1">
        <f t="array" ref="K151">IFERROR(INDEX(Forecast_Capex_Input!H$12:H$286,$Z151),NA)</f>
        <v>Repex</v>
      </c>
      <c r="L151" s="150" t="str" cm="1">
        <f t="array" ref="L151">IFERROR(INDEX(Forecast_Capex_Input!I$12:I$286,$Z151),NA)</f>
        <v>N/A</v>
      </c>
      <c r="M151" s="150" t="str" cm="1">
        <f t="array" ref="M151">IFERROR(INDEX(Forecast_Capex_Input!J$12:J$286,$Z151),NA)</f>
        <v>N/A</v>
      </c>
      <c r="N151" s="150" t="str" cm="1">
        <f t="array" ref="N151">IFERROR(INDEX(Forecast_Capex_Input!K$12:K$286,$Z151),NA)</f>
        <v>DI - Protection systems</v>
      </c>
      <c r="O151" s="150" t="str" cm="1">
        <f t="array" ref="O151">IFERROR(INDEX(Forecast_Capex_Input!L$12:L$286,$Z151),NA)</f>
        <v>DI - Safe and Reliable Network</v>
      </c>
      <c r="P151" s="150" t="str" cm="1">
        <f t="array" ref="P151">IFERROR(INDEX(Forecast_Capex_Input!M$12:M$286,$Z151),NA)</f>
        <v>N/A</v>
      </c>
      <c r="Q151" s="24" t="str" cm="1">
        <f t="array" ref="Q151">IFERROR(INDEX(Forecast_Capex_Input!N$12:N$286,$Z151),NA)</f>
        <v>No</v>
      </c>
      <c r="R151" s="190" cm="1">
        <f t="array" ref="R151">IFERROR(INDEX(Forecast_Capex_Input!O$12:O$286,$Z151),0)</f>
        <v>0</v>
      </c>
      <c r="S151" s="24" t="str" cm="1">
        <f t="array" ref="S151">IFERROR(INDEX(Forecast_Capex_Input!P$12:P$286,$Z151),0)</f>
        <v>Safety security &amp; reliability</v>
      </c>
      <c r="T151" s="150" t="str" cm="1">
        <f t="array" aca="1" ref="T151" ca="1">IFERROR(INDEX(General!$K$91:$K$110,$AC151),NA)</f>
        <v>Secondary Systems (2018-23)</v>
      </c>
      <c r="U151" s="43" cm="1">
        <f t="array" aca="1" ref="U151" ca="1">IFERROR(
IF($F151=General!$E$25,INDEX(Forecast_Capex_Input!S$12:S$286,$Z151),
INDEX(Forecast_Capex_Input!T$12:T$286,$Z151)),0)</f>
        <v>0.79716472786321446</v>
      </c>
      <c r="V151" s="82" t="b">
        <f>IFERROR(INDEX(Overheads!$T$19:$T$26,MATCH($I151,Overheads!$E$19:$E$26,0)),FALSE)</f>
        <v>1</v>
      </c>
      <c r="W151" s="209" t="str" cm="1">
        <f t="array" ref="W151">IFERROR(
INDEX(Forecast_Capex_Input!CN$12:CN$286,$Z151),0)</f>
        <v>FY22</v>
      </c>
      <c r="X151" s="209">
        <f>IFERROR(
MATCH($W151,General!$L$39:$S$39,0),1)</f>
        <v>2</v>
      </c>
      <c r="Z151" s="28">
        <f>IFERROR(
IF(MATCH($C151,Forecast_Capex_Input!$CI$12:$CI$286,1)+1&gt;MAX(Forecast_Capex_Input!$C$12:$C$286),NA,
MATCH($C151,Forecast_Capex_Input!$CI$12:$CI$286,1)+1),1)</f>
        <v>63</v>
      </c>
      <c r="AA151" s="28" cm="1">
        <f t="array" aca="1" ref="AA151" ca="1">IFERROR(
IF(Z150&lt;&gt;Z151,1,
IF(COUNTIF(OFFSET(AA150,0,0,-INDEX(Forecast_Capex_Input!$CG$12:$CG$286,$Z151)),AA150)=INDEX(Forecast_Capex_Input!$CG$12:$CG$286,$Z151),AA150+1,AA150)),NA)</f>
        <v>2</v>
      </c>
      <c r="AB151" s="28" cm="1">
        <f t="array" ref="AB151">IFERROR($C151-IF($Z151=1,1,INDEX(Forecast_Capex_Input!$CI$12:$CI$286,$Z151-1))+1,NA)</f>
        <v>3</v>
      </c>
      <c r="AC151" s="28" cm="1">
        <f t="array" aca="1" ref="AC151" ca="1">IFERROR(IF(AA151=1,
INDEX(Forecast_Capex_Input!$AI$10:$BB$10,SMALL(IF(INDEX(Forecast_Capex_Input!$AI$12:$BB$286,$Z151,0)&gt;0,COLUMN(Forecast_Capex_Input!$AI$10:$BB$10)-COLUMN(Forecast_Capex_Input!$AI$12)+1),ROWS(OFFSET(AC150,0,0,-$AB151)))),
OFFSET(AC150,-INDEX(Forecast_Capex_Input!$CG$12:$CG$286,$Z151)+1,0)),NA)</f>
        <v>4</v>
      </c>
      <c r="AD151" s="28">
        <f t="shared" ca="1" si="19"/>
        <v>2</v>
      </c>
      <c r="AE151" s="82" t="b">
        <f t="shared" si="23"/>
        <v>0</v>
      </c>
      <c r="AF151" s="78" t="b">
        <v>0</v>
      </c>
      <c r="AG151" s="82" t="b">
        <f t="shared" si="20"/>
        <v>1</v>
      </c>
      <c r="AI151" s="55">
        <v>6.9614222127732681</v>
      </c>
      <c r="AJ151" s="55">
        <v>8.8557269901941922</v>
      </c>
      <c r="AK151" s="55">
        <v>0.53748688607838491</v>
      </c>
      <c r="AL151" s="55">
        <v>0</v>
      </c>
      <c r="AM151" s="55">
        <v>0</v>
      </c>
      <c r="AN151" s="135">
        <v>16.354636089045844</v>
      </c>
      <c r="AP151" s="55">
        <v>6.9614222127732681</v>
      </c>
      <c r="AQ151" s="55">
        <v>8.8557269901941922</v>
      </c>
      <c r="AR151" s="55">
        <v>0.53748688607838491</v>
      </c>
      <c r="AS151" s="55">
        <v>0</v>
      </c>
      <c r="AT151" s="55">
        <v>0</v>
      </c>
      <c r="AU151" s="135">
        <v>16.354636089045844</v>
      </c>
      <c r="AW151" s="55">
        <v>0.8392092550492799</v>
      </c>
      <c r="AX151" s="55">
        <v>1.0005463836883233</v>
      </c>
      <c r="AY151" s="55">
        <v>7.455638323094281E-2</v>
      </c>
      <c r="AZ151" s="55">
        <v>0</v>
      </c>
      <c r="BA151" s="55">
        <v>0</v>
      </c>
      <c r="BB151" s="135">
        <v>1.9143120219685459</v>
      </c>
      <c r="BD151" s="55">
        <v>0.16340318263745907</v>
      </c>
      <c r="BE151" s="55">
        <v>0.19612420661120811</v>
      </c>
      <c r="BF151" s="55">
        <v>1.4294946635727076E-2</v>
      </c>
      <c r="BG151" s="55">
        <v>0</v>
      </c>
      <c r="BH151" s="55">
        <v>0</v>
      </c>
      <c r="BI151" s="135">
        <v>0.37382233588439423</v>
      </c>
      <c r="BK151" s="55">
        <v>7.9640346504600066</v>
      </c>
      <c r="BL151" s="55">
        <v>10.052397580493723</v>
      </c>
      <c r="BM151" s="55">
        <v>0.62633821594505479</v>
      </c>
      <c r="BN151" s="55">
        <v>0</v>
      </c>
      <c r="BO151" s="55">
        <v>0</v>
      </c>
      <c r="BP151" s="135">
        <v>18.642770446898783</v>
      </c>
      <c r="BR151" s="147">
        <v>0</v>
      </c>
      <c r="BS151" s="147">
        <v>0</v>
      </c>
      <c r="BT151" s="147">
        <v>1</v>
      </c>
      <c r="BU151" s="147">
        <v>0</v>
      </c>
      <c r="BV151" s="147">
        <v>0</v>
      </c>
      <c r="BX151" s="55">
        <v>0</v>
      </c>
      <c r="BY151" s="55">
        <v>0</v>
      </c>
      <c r="BZ151" s="55">
        <v>16.354636089045844</v>
      </c>
      <c r="CA151" s="55">
        <v>0</v>
      </c>
      <c r="CB151" s="55">
        <v>0</v>
      </c>
      <c r="CC151" s="135">
        <v>16.354636089045844</v>
      </c>
      <c r="CE151" s="55">
        <v>0</v>
      </c>
      <c r="CF151" s="55">
        <v>0</v>
      </c>
      <c r="CG151" s="55">
        <v>16.354636089045844</v>
      </c>
      <c r="CH151" s="55">
        <v>0</v>
      </c>
      <c r="CI151" s="55">
        <v>0</v>
      </c>
      <c r="CJ151" s="135">
        <v>16.354636089045844</v>
      </c>
      <c r="CL151" s="55">
        <v>0</v>
      </c>
      <c r="CM151" s="55">
        <v>0</v>
      </c>
      <c r="CN151" s="55">
        <v>1.9143120219685459</v>
      </c>
      <c r="CO151" s="55">
        <v>0</v>
      </c>
      <c r="CP151" s="55">
        <v>0</v>
      </c>
      <c r="CQ151" s="135">
        <v>1.9143120219685459</v>
      </c>
      <c r="CS151" s="67">
        <v>0</v>
      </c>
      <c r="CT151" s="67">
        <v>0</v>
      </c>
      <c r="CU151" s="67">
        <v>0.37382233588439423</v>
      </c>
      <c r="CV151" s="67">
        <v>0</v>
      </c>
      <c r="CW151" s="67">
        <v>0</v>
      </c>
      <c r="CX151" s="135">
        <v>0.37382233588439423</v>
      </c>
      <c r="CZ151" s="55">
        <v>0</v>
      </c>
      <c r="DA151" s="55">
        <v>0</v>
      </c>
      <c r="DB151" s="55">
        <v>18.642770446898783</v>
      </c>
      <c r="DC151" s="55">
        <v>0</v>
      </c>
      <c r="DD151" s="55">
        <v>0</v>
      </c>
      <c r="DE151" s="135">
        <v>18.642770446898783</v>
      </c>
      <c r="DG151" s="43" t="b" cm="1">
        <f t="array" aca="1" ref="DG151" ca="1">OR($G151=Forecast_Capex_Input!$BF$8:$BF$10)</f>
        <v>0</v>
      </c>
      <c r="DH151" s="43" cm="1">
        <f t="array" aca="1" ref="DH151" ca="1">IFERROR(INDEX(Forecast_Capex_Input!BG$12:BG$286,$Z151)
*(INDEX(Forecast_Capex_Input!$H$12:$H$286,$Z151)=Repex),0)
*$DG151</f>
        <v>0</v>
      </c>
      <c r="DI151" s="43" cm="1">
        <f t="array" aca="1" ref="DI151" ca="1">IFERROR(INDEX(Forecast_Capex_Input!BH$12:BH$286,$Z151)
*(INDEX(Forecast_Capex_Input!$H$12:$H$286,$Z151)=Repex),0)
*$DG151</f>
        <v>0</v>
      </c>
      <c r="DJ151" s="43" cm="1">
        <f t="array" aca="1" ref="DJ151" ca="1">IFERROR(INDEX(Forecast_Capex_Input!BI$12:BI$286,$Z151)
*(INDEX(Forecast_Capex_Input!$H$12:$H$286,$Z151)=Repex),0)
*$DG151</f>
        <v>0</v>
      </c>
      <c r="DK151" s="43" cm="1">
        <f t="array" aca="1" ref="DK151" ca="1">IFERROR(INDEX(Forecast_Capex_Input!BJ$12:BJ$286,$Z151)
*(INDEX(Forecast_Capex_Input!$H$12:$H$286,$Z151)=Repex),0)
*$DG151</f>
        <v>0</v>
      </c>
      <c r="DL151" s="43" cm="1">
        <f t="array" aca="1" ref="DL151" ca="1">IFERROR(INDEX(Forecast_Capex_Input!BK$12:BK$286,$Z151)
*(INDEX(Forecast_Capex_Input!$H$12:$H$286,$Z151)=Repex),0)
*$DG151</f>
        <v>0</v>
      </c>
      <c r="DM151" s="43" cm="1">
        <f t="array" aca="1" ref="DM151" ca="1">IFERROR(INDEX(Forecast_Capex_Input!BL$12:BL$286,$Z151)
*(INDEX(Forecast_Capex_Input!$H$12:$H$286,$Z151)=Repex),0)
*$DG151</f>
        <v>0</v>
      </c>
      <c r="DO151" s="43" t="b" cm="1">
        <f t="array" aca="1" ref="DO151" ca="1">OR($G151=Forecast_Capex_Input!$BN$8:$BN$9)</f>
        <v>0</v>
      </c>
      <c r="DP151" s="43" cm="1">
        <f t="array" aca="1" ref="DP151" ca="1">IFERROR(INDEX(Forecast_Capex_Input!BO$12:BO$286,$Z151)
*(INDEX(Forecast_Capex_Input!$H$12:$H$286,$Z151)=Repex),0)
*$DO151</f>
        <v>0</v>
      </c>
      <c r="DQ151" s="43" cm="1">
        <f t="array" aca="1" ref="DQ151" ca="1">IFERROR(INDEX(Forecast_Capex_Input!BP$12:BP$286,$Z151)
*(INDEX(Forecast_Capex_Input!$H$12:$H$286,$Z151)=Repex),0)
*$DO151</f>
        <v>0</v>
      </c>
      <c r="DR151" s="43" cm="1">
        <f t="array" aca="1" ref="DR151" ca="1">IFERROR(INDEX(Forecast_Capex_Input!BQ$12:BQ$286,$Z151)
*(INDEX(Forecast_Capex_Input!$H$12:$H$286,$Z151)=Repex),0)
*$DO151</f>
        <v>0</v>
      </c>
      <c r="DS151" s="43" cm="1">
        <f t="array" aca="1" ref="DS151" ca="1">IFERROR(INDEX(Forecast_Capex_Input!BR$12:BR$286,$Z151)
*(INDEX(Forecast_Capex_Input!$H$12:$H$286,$Z151)=Repex),0)
*$DO151</f>
        <v>0</v>
      </c>
      <c r="DT151" s="43" cm="1">
        <f t="array" aca="1" ref="DT151" ca="1">IFERROR(INDEX(Forecast_Capex_Input!BS$12:BS$286,$Z151)
*(INDEX(Forecast_Capex_Input!$H$12:$H$286,$Z151)=Repex),0)
*$DO151</f>
        <v>0</v>
      </c>
      <c r="DV151" s="43" t="b" cm="1">
        <f t="array" aca="1" ref="DV151" ca="1">OR($G151=Forecast_Capex_Input!$BU$8:$BU$10)</f>
        <v>1</v>
      </c>
      <c r="DW151" s="43" cm="1">
        <f t="array" aca="1" ref="DW151" ca="1">IFERROR(INDEX(Forecast_Capex_Input!BV$12:BV$286,$Z151)
*(INDEX(Forecast_Capex_Input!$H$12:$H$286,$Z151)=Repex),0)
*$DV151</f>
        <v>0.66448979591836743</v>
      </c>
      <c r="DX151" s="43" cm="1">
        <f t="array" aca="1" ref="DX151" ca="1">IFERROR(INDEX(Forecast_Capex_Input!BW$12:BW$286,$Z151)
*(INDEX(Forecast_Capex_Input!$H$12:$H$286,$Z151)=Repex),0)
*$DV151</f>
        <v>0.18367346938775514</v>
      </c>
      <c r="DY151" s="43" cm="1">
        <f t="array" aca="1" ref="DY151" ca="1">IFERROR(INDEX(Forecast_Capex_Input!BX$12:BX$286,$Z151)
*(INDEX(Forecast_Capex_Input!$H$12:$H$286,$Z151)=Repex),0)
*$DV151</f>
        <v>9.7959183673469397E-2</v>
      </c>
      <c r="DZ151" s="43" cm="1">
        <f t="array" aca="1" ref="DZ151" ca="1">IFERROR(INDEX(Forecast_Capex_Input!BY$12:BY$286,$Z151)
*(INDEX(Forecast_Capex_Input!$H$12:$H$286,$Z151)=Repex),0)
*$DV151</f>
        <v>0</v>
      </c>
      <c r="EA151" s="43" cm="1">
        <f t="array" aca="1" ref="EA151" ca="1">IFERROR(INDEX(Forecast_Capex_Input!BZ$12:BZ$286,$Z151)
*(INDEX(Forecast_Capex_Input!$H$12:$H$286,$Z151)=Repex),0)
*$DV151</f>
        <v>0</v>
      </c>
      <c r="EB151" s="43" cm="1">
        <f t="array" aca="1" ref="EB151" ca="1">IFERROR(INDEX(Forecast_Capex_Input!CA$12:CA$286,$Z151)
*(INDEX(Forecast_Capex_Input!$H$12:$H$286,$Z151)=Repex),0)
*$DV151</f>
        <v>0</v>
      </c>
      <c r="EC151" s="43" cm="1">
        <f t="array" aca="1" ref="EC151" ca="1">IFERROR(INDEX(Forecast_Capex_Input!CB$12:CB$286,$Z151)
*(INDEX(Forecast_Capex_Input!$H$12:$H$286,$Z151)=Repex),0)
*$DV151</f>
        <v>5.3877551020408171E-2</v>
      </c>
      <c r="ED151" s="43" cm="1">
        <f t="array" aca="1" ref="ED151" ca="1">IFERROR(INDEX(Forecast_Capex_Input!CC$12:CC$286,$Z151)
*(INDEX(Forecast_Capex_Input!$H$12:$H$286,$Z151)=Repex),0)
*$DV151</f>
        <v>0</v>
      </c>
      <c r="EF151" s="86" t="str">
        <f t="shared" si="21"/>
        <v>N/A</v>
      </c>
      <c r="EG151" s="28" t="str">
        <f>IFERROR(RANK(EF151,EF$11:EF$1010,0)+COUNTIF(EF$11:EF151,EF151)-1,NA)</f>
        <v>N/A</v>
      </c>
    </row>
    <row r="152" spans="3:137" x14ac:dyDescent="0.2">
      <c r="C152" s="28">
        <f t="shared" si="22"/>
        <v>142</v>
      </c>
      <c r="D152" s="9" t="str" cm="1">
        <f t="array" ref="D152">IFERROR(INDEX(Forecast_Capex_Input!$D$12:$D$286,$Z152),NA)</f>
        <v>Sydney east Secondary Systems Renewal</v>
      </c>
      <c r="E152" s="24" t="b" cm="1">
        <f t="array" ref="E152">IF($Z152=NA,NA,INDEX(Forecast_Capex_Input!$E$12:$E$286,$Z152))</f>
        <v>1</v>
      </c>
      <c r="F152" s="9" t="str" cm="1">
        <f t="array" aca="1" ref="F152" ca="1">IFERROR(INDEX(General!$E$25:$E$26,$AA152),NA)</f>
        <v>Non-Labour</v>
      </c>
      <c r="G152" s="9" t="str" cm="1">
        <f t="array" aca="1" ref="G152" ca="1">IFERROR(INDEX(Forecast_Capex_Input!$AI$11:$BB$11,$AC152),NA)</f>
        <v>Business IT</v>
      </c>
      <c r="H152" s="50" cm="1">
        <f t="array" aca="1" ref="H152" ca="1">IFERROR(INDEX(Forecast_Capex_Input!$AI$12:$BB$286,$Z152,$AC152),NA)</f>
        <v>5.3877551020408164E-2</v>
      </c>
      <c r="I152" s="150" t="str" cm="1">
        <f t="array" ref="I152">IFERROR(INDEX(Forecast_Capex_Input!$F$12:$F$286,$Z152),NA)</f>
        <v>Replacement Expenditure</v>
      </c>
      <c r="J152" s="150" t="str" cm="1">
        <f t="array" ref="J152">IFERROR(INDEX(Forecast_Capex_Input!G$12:G$286,$Z152),NA)</f>
        <v>Digital Infrastructure</v>
      </c>
      <c r="K152" s="150" t="str" cm="1">
        <f t="array" ref="K152">IFERROR(INDEX(Forecast_Capex_Input!H$12:H$286,$Z152),NA)</f>
        <v>Repex</v>
      </c>
      <c r="L152" s="150" t="str" cm="1">
        <f t="array" ref="L152">IFERROR(INDEX(Forecast_Capex_Input!I$12:I$286,$Z152),NA)</f>
        <v>N/A</v>
      </c>
      <c r="M152" s="150" t="str" cm="1">
        <f t="array" ref="M152">IFERROR(INDEX(Forecast_Capex_Input!J$12:J$286,$Z152),NA)</f>
        <v>N/A</v>
      </c>
      <c r="N152" s="150" t="str" cm="1">
        <f t="array" ref="N152">IFERROR(INDEX(Forecast_Capex_Input!K$12:K$286,$Z152),NA)</f>
        <v>DI - Protection systems</v>
      </c>
      <c r="O152" s="150" t="str" cm="1">
        <f t="array" ref="O152">IFERROR(INDEX(Forecast_Capex_Input!L$12:L$286,$Z152),NA)</f>
        <v>DI - Safe and Reliable Network</v>
      </c>
      <c r="P152" s="150" t="str" cm="1">
        <f t="array" ref="P152">IFERROR(INDEX(Forecast_Capex_Input!M$12:M$286,$Z152),NA)</f>
        <v>N/A</v>
      </c>
      <c r="Q152" s="24" t="str" cm="1">
        <f t="array" ref="Q152">IFERROR(INDEX(Forecast_Capex_Input!N$12:N$286,$Z152),NA)</f>
        <v>No</v>
      </c>
      <c r="R152" s="190" cm="1">
        <f t="array" ref="R152">IFERROR(INDEX(Forecast_Capex_Input!O$12:O$286,$Z152),0)</f>
        <v>0</v>
      </c>
      <c r="S152" s="24" t="str" cm="1">
        <f t="array" ref="S152">IFERROR(INDEX(Forecast_Capex_Input!P$12:P$286,$Z152),0)</f>
        <v>Safety security &amp; reliability</v>
      </c>
      <c r="T152" s="150" t="str" cm="1">
        <f t="array" aca="1" ref="T152" ca="1">IFERROR(INDEX(General!$K$91:$K$110,$AC152),NA)</f>
        <v>Business IT (2018 onwards)</v>
      </c>
      <c r="U152" s="43" cm="1">
        <f t="array" aca="1" ref="U152" ca="1">IFERROR(
IF($F152=General!$E$25,INDEX(Forecast_Capex_Input!S$12:S$286,$Z152),
INDEX(Forecast_Capex_Input!T$12:T$286,$Z152)),0)</f>
        <v>0.79716472786321446</v>
      </c>
      <c r="V152" s="82" t="b">
        <f>IFERROR(INDEX(Overheads!$T$19:$T$26,MATCH($I152,Overheads!$E$19:$E$26,0)),FALSE)</f>
        <v>1</v>
      </c>
      <c r="W152" s="209" t="str" cm="1">
        <f t="array" ref="W152">IFERROR(
INDEX(Forecast_Capex_Input!CN$12:CN$286,$Z152),0)</f>
        <v>FY22</v>
      </c>
      <c r="X152" s="209">
        <f>IFERROR(
MATCH($W152,General!$L$39:$S$39,0),1)</f>
        <v>2</v>
      </c>
      <c r="Z152" s="28">
        <f>IFERROR(
IF(MATCH($C152,Forecast_Capex_Input!$CI$12:$CI$286,1)+1&gt;MAX(Forecast_Capex_Input!$C$12:$C$286),NA,
MATCH($C152,Forecast_Capex_Input!$CI$12:$CI$286,1)+1),1)</f>
        <v>63</v>
      </c>
      <c r="AA152" s="28" cm="1">
        <f t="array" aca="1" ref="AA152" ca="1">IFERROR(
IF(Z151&lt;&gt;Z152,1,
IF(COUNTIF(OFFSET(AA151,0,0,-INDEX(Forecast_Capex_Input!$CG$12:$CG$286,$Z152)),AA151)=INDEX(Forecast_Capex_Input!$CG$12:$CG$286,$Z152),AA151+1,AA151)),NA)</f>
        <v>2</v>
      </c>
      <c r="AB152" s="28" cm="1">
        <f t="array" ref="AB152">IFERROR($C152-IF($Z152=1,1,INDEX(Forecast_Capex_Input!$CI$12:$CI$286,$Z152-1))+1,NA)</f>
        <v>4</v>
      </c>
      <c r="AC152" s="28" cm="1">
        <f t="array" aca="1" ref="AC152" ca="1">IFERROR(IF(AA152=1,
INDEX(Forecast_Capex_Input!$AI$10:$BB$10,SMALL(IF(INDEX(Forecast_Capex_Input!$AI$12:$BB$286,$Z152,0)&gt;0,COLUMN(Forecast_Capex_Input!$AI$10:$BB$10)-COLUMN(Forecast_Capex_Input!$AI$12)+1),ROWS(OFFSET(AC151,0,0,-$AB152)))),
OFFSET(AC151,-INDEX(Forecast_Capex_Input!$CG$12:$CG$286,$Z152)+1,0)),NA)</f>
        <v>6</v>
      </c>
      <c r="AD152" s="28">
        <f t="shared" ca="1" si="19"/>
        <v>2</v>
      </c>
      <c r="AE152" s="82" t="b">
        <f t="shared" si="23"/>
        <v>0</v>
      </c>
      <c r="AF152" s="78" t="b">
        <v>0</v>
      </c>
      <c r="AG152" s="82" t="b">
        <f t="shared" si="20"/>
        <v>1</v>
      </c>
      <c r="AI152" s="55">
        <v>0.39642266267733883</v>
      </c>
      <c r="AJ152" s="55">
        <v>0.50429506587818529</v>
      </c>
      <c r="AK152" s="55">
        <v>3.0607536221892499E-2</v>
      </c>
      <c r="AL152" s="55">
        <v>0</v>
      </c>
      <c r="AM152" s="55">
        <v>0</v>
      </c>
      <c r="AN152" s="135">
        <v>0.93132526477741662</v>
      </c>
      <c r="AP152" s="55">
        <v>0.39642266267733883</v>
      </c>
      <c r="AQ152" s="55">
        <v>0.50429506587818529</v>
      </c>
      <c r="AR152" s="55">
        <v>3.0607536221892499E-2</v>
      </c>
      <c r="AS152" s="55">
        <v>0</v>
      </c>
      <c r="AT152" s="55">
        <v>0</v>
      </c>
      <c r="AU152" s="135">
        <v>0.93132526477741662</v>
      </c>
      <c r="AW152" s="55">
        <v>4.7789310468725171E-2</v>
      </c>
      <c r="AX152" s="55">
        <v>5.6976756965857925E-2</v>
      </c>
      <c r="AY152" s="55">
        <v>4.2456611675946729E-3</v>
      </c>
      <c r="AZ152" s="55">
        <v>0</v>
      </c>
      <c r="BA152" s="55">
        <v>0</v>
      </c>
      <c r="BB152" s="135">
        <v>0.10901172860217777</v>
      </c>
      <c r="BD152" s="55">
        <v>9.3050992701227773E-3</v>
      </c>
      <c r="BE152" s="55">
        <v>1.1168419013235321E-2</v>
      </c>
      <c r="BF152" s="55">
        <v>8.1403492489903967E-4</v>
      </c>
      <c r="BG152" s="55">
        <v>0</v>
      </c>
      <c r="BH152" s="55">
        <v>0</v>
      </c>
      <c r="BI152" s="135">
        <v>2.1287553208257138E-2</v>
      </c>
      <c r="BK152" s="55">
        <v>0.45351707241618677</v>
      </c>
      <c r="BL152" s="55">
        <v>0.57244024185727849</v>
      </c>
      <c r="BM152" s="55">
        <v>3.5667232314386212E-2</v>
      </c>
      <c r="BN152" s="55">
        <v>0</v>
      </c>
      <c r="BO152" s="55">
        <v>0</v>
      </c>
      <c r="BP152" s="135">
        <v>1.0616245465878515</v>
      </c>
      <c r="BR152" s="147">
        <v>0</v>
      </c>
      <c r="BS152" s="147">
        <v>0</v>
      </c>
      <c r="BT152" s="147">
        <v>1</v>
      </c>
      <c r="BU152" s="147">
        <v>0</v>
      </c>
      <c r="BV152" s="147">
        <v>0</v>
      </c>
      <c r="BX152" s="55">
        <v>0</v>
      </c>
      <c r="BY152" s="55">
        <v>0</v>
      </c>
      <c r="BZ152" s="55">
        <v>0.93132526477741662</v>
      </c>
      <c r="CA152" s="55">
        <v>0</v>
      </c>
      <c r="CB152" s="55">
        <v>0</v>
      </c>
      <c r="CC152" s="135">
        <v>0.93132526477741662</v>
      </c>
      <c r="CE152" s="55">
        <v>0</v>
      </c>
      <c r="CF152" s="55">
        <v>0</v>
      </c>
      <c r="CG152" s="55">
        <v>0.93132526477741662</v>
      </c>
      <c r="CH152" s="55">
        <v>0</v>
      </c>
      <c r="CI152" s="55">
        <v>0</v>
      </c>
      <c r="CJ152" s="135">
        <v>0.93132526477741662</v>
      </c>
      <c r="CL152" s="55">
        <v>0</v>
      </c>
      <c r="CM152" s="55">
        <v>0</v>
      </c>
      <c r="CN152" s="55">
        <v>0.10901172860217777</v>
      </c>
      <c r="CO152" s="55">
        <v>0</v>
      </c>
      <c r="CP152" s="55">
        <v>0</v>
      </c>
      <c r="CQ152" s="135">
        <v>0.10901172860217777</v>
      </c>
      <c r="CS152" s="67">
        <v>0</v>
      </c>
      <c r="CT152" s="67">
        <v>0</v>
      </c>
      <c r="CU152" s="67">
        <v>2.1287553208257138E-2</v>
      </c>
      <c r="CV152" s="67">
        <v>0</v>
      </c>
      <c r="CW152" s="67">
        <v>0</v>
      </c>
      <c r="CX152" s="135">
        <v>2.1287553208257138E-2</v>
      </c>
      <c r="CZ152" s="55">
        <v>0</v>
      </c>
      <c r="DA152" s="55">
        <v>0</v>
      </c>
      <c r="DB152" s="55">
        <v>1.0616245465878513</v>
      </c>
      <c r="DC152" s="55">
        <v>0</v>
      </c>
      <c r="DD152" s="55">
        <v>0</v>
      </c>
      <c r="DE152" s="135">
        <v>1.0616245465878513</v>
      </c>
      <c r="DG152" s="43" t="b" cm="1">
        <f t="array" aca="1" ref="DG152" ca="1">OR($G152=Forecast_Capex_Input!$BF$8:$BF$10)</f>
        <v>0</v>
      </c>
      <c r="DH152" s="43" cm="1">
        <f t="array" aca="1" ref="DH152" ca="1">IFERROR(INDEX(Forecast_Capex_Input!BG$12:BG$286,$Z152)
*(INDEX(Forecast_Capex_Input!$H$12:$H$286,$Z152)=Repex),0)
*$DG152</f>
        <v>0</v>
      </c>
      <c r="DI152" s="43" cm="1">
        <f t="array" aca="1" ref="DI152" ca="1">IFERROR(INDEX(Forecast_Capex_Input!BH$12:BH$286,$Z152)
*(INDEX(Forecast_Capex_Input!$H$12:$H$286,$Z152)=Repex),0)
*$DG152</f>
        <v>0</v>
      </c>
      <c r="DJ152" s="43" cm="1">
        <f t="array" aca="1" ref="DJ152" ca="1">IFERROR(INDEX(Forecast_Capex_Input!BI$12:BI$286,$Z152)
*(INDEX(Forecast_Capex_Input!$H$12:$H$286,$Z152)=Repex),0)
*$DG152</f>
        <v>0</v>
      </c>
      <c r="DK152" s="43" cm="1">
        <f t="array" aca="1" ref="DK152" ca="1">IFERROR(INDEX(Forecast_Capex_Input!BJ$12:BJ$286,$Z152)
*(INDEX(Forecast_Capex_Input!$H$12:$H$286,$Z152)=Repex),0)
*$DG152</f>
        <v>0</v>
      </c>
      <c r="DL152" s="43" cm="1">
        <f t="array" aca="1" ref="DL152" ca="1">IFERROR(INDEX(Forecast_Capex_Input!BK$12:BK$286,$Z152)
*(INDEX(Forecast_Capex_Input!$H$12:$H$286,$Z152)=Repex),0)
*$DG152</f>
        <v>0</v>
      </c>
      <c r="DM152" s="43" cm="1">
        <f t="array" aca="1" ref="DM152" ca="1">IFERROR(INDEX(Forecast_Capex_Input!BL$12:BL$286,$Z152)
*(INDEX(Forecast_Capex_Input!$H$12:$H$286,$Z152)=Repex),0)
*$DG152</f>
        <v>0</v>
      </c>
      <c r="DO152" s="43" t="b" cm="1">
        <f t="array" aca="1" ref="DO152" ca="1">OR($G152=Forecast_Capex_Input!$BN$8:$BN$9)</f>
        <v>0</v>
      </c>
      <c r="DP152" s="43" cm="1">
        <f t="array" aca="1" ref="DP152" ca="1">IFERROR(INDEX(Forecast_Capex_Input!BO$12:BO$286,$Z152)
*(INDEX(Forecast_Capex_Input!$H$12:$H$286,$Z152)=Repex),0)
*$DO152</f>
        <v>0</v>
      </c>
      <c r="DQ152" s="43" cm="1">
        <f t="array" aca="1" ref="DQ152" ca="1">IFERROR(INDEX(Forecast_Capex_Input!BP$12:BP$286,$Z152)
*(INDEX(Forecast_Capex_Input!$H$12:$H$286,$Z152)=Repex),0)
*$DO152</f>
        <v>0</v>
      </c>
      <c r="DR152" s="43" cm="1">
        <f t="array" aca="1" ref="DR152" ca="1">IFERROR(INDEX(Forecast_Capex_Input!BQ$12:BQ$286,$Z152)
*(INDEX(Forecast_Capex_Input!$H$12:$H$286,$Z152)=Repex),0)
*$DO152</f>
        <v>0</v>
      </c>
      <c r="DS152" s="43" cm="1">
        <f t="array" aca="1" ref="DS152" ca="1">IFERROR(INDEX(Forecast_Capex_Input!BR$12:BR$286,$Z152)
*(INDEX(Forecast_Capex_Input!$H$12:$H$286,$Z152)=Repex),0)
*$DO152</f>
        <v>0</v>
      </c>
      <c r="DT152" s="43" cm="1">
        <f t="array" aca="1" ref="DT152" ca="1">IFERROR(INDEX(Forecast_Capex_Input!BS$12:BS$286,$Z152)
*(INDEX(Forecast_Capex_Input!$H$12:$H$286,$Z152)=Repex),0)
*$DO152</f>
        <v>0</v>
      </c>
      <c r="DV152" s="43" t="b" cm="1">
        <f t="array" aca="1" ref="DV152" ca="1">OR($G152=Forecast_Capex_Input!$BU$8:$BU$10)</f>
        <v>1</v>
      </c>
      <c r="DW152" s="43" cm="1">
        <f t="array" aca="1" ref="DW152" ca="1">IFERROR(INDEX(Forecast_Capex_Input!BV$12:BV$286,$Z152)
*(INDEX(Forecast_Capex_Input!$H$12:$H$286,$Z152)=Repex),0)
*$DV152</f>
        <v>0.66448979591836743</v>
      </c>
      <c r="DX152" s="43" cm="1">
        <f t="array" aca="1" ref="DX152" ca="1">IFERROR(INDEX(Forecast_Capex_Input!BW$12:BW$286,$Z152)
*(INDEX(Forecast_Capex_Input!$H$12:$H$286,$Z152)=Repex),0)
*$DV152</f>
        <v>0.18367346938775514</v>
      </c>
      <c r="DY152" s="43" cm="1">
        <f t="array" aca="1" ref="DY152" ca="1">IFERROR(INDEX(Forecast_Capex_Input!BX$12:BX$286,$Z152)
*(INDEX(Forecast_Capex_Input!$H$12:$H$286,$Z152)=Repex),0)
*$DV152</f>
        <v>9.7959183673469397E-2</v>
      </c>
      <c r="DZ152" s="43" cm="1">
        <f t="array" aca="1" ref="DZ152" ca="1">IFERROR(INDEX(Forecast_Capex_Input!BY$12:BY$286,$Z152)
*(INDEX(Forecast_Capex_Input!$H$12:$H$286,$Z152)=Repex),0)
*$DV152</f>
        <v>0</v>
      </c>
      <c r="EA152" s="43" cm="1">
        <f t="array" aca="1" ref="EA152" ca="1">IFERROR(INDEX(Forecast_Capex_Input!BZ$12:BZ$286,$Z152)
*(INDEX(Forecast_Capex_Input!$H$12:$H$286,$Z152)=Repex),0)
*$DV152</f>
        <v>0</v>
      </c>
      <c r="EB152" s="43" cm="1">
        <f t="array" aca="1" ref="EB152" ca="1">IFERROR(INDEX(Forecast_Capex_Input!CA$12:CA$286,$Z152)
*(INDEX(Forecast_Capex_Input!$H$12:$H$286,$Z152)=Repex),0)
*$DV152</f>
        <v>0</v>
      </c>
      <c r="EC152" s="43" cm="1">
        <f t="array" aca="1" ref="EC152" ca="1">IFERROR(INDEX(Forecast_Capex_Input!CB$12:CB$286,$Z152)
*(INDEX(Forecast_Capex_Input!$H$12:$H$286,$Z152)=Repex),0)
*$DV152</f>
        <v>5.3877551020408171E-2</v>
      </c>
      <c r="ED152" s="43" cm="1">
        <f t="array" aca="1" ref="ED152" ca="1">IFERROR(INDEX(Forecast_Capex_Input!CC$12:CC$286,$Z152)
*(INDEX(Forecast_Capex_Input!$H$12:$H$286,$Z152)=Repex),0)
*$DV152</f>
        <v>0</v>
      </c>
      <c r="EF152" s="86" t="str">
        <f t="shared" si="21"/>
        <v>N/A</v>
      </c>
      <c r="EG152" s="28" t="str">
        <f>IFERROR(RANK(EF152,EF$11:EF$1010,0)+COUNTIF(EF$11:EF152,EF152)-1,NA)</f>
        <v>N/A</v>
      </c>
    </row>
    <row r="153" spans="3:137" x14ac:dyDescent="0.2">
      <c r="C153" s="28">
        <f t="shared" si="22"/>
        <v>143</v>
      </c>
      <c r="D153" s="9" t="str" cm="1">
        <f t="array" ref="D153">IFERROR(INDEX(Forecast_Capex_Input!$D$12:$D$286,$Z153),NA)</f>
        <v xml:space="preserve">Tamworth Transformer Renewals </v>
      </c>
      <c r="E153" s="24" t="b" cm="1">
        <f t="array" ref="E153">IF($Z153=NA,NA,INDEX(Forecast_Capex_Input!$E$12:$E$286,$Z153))</f>
        <v>1</v>
      </c>
      <c r="F153" s="9" t="str" cm="1">
        <f t="array" aca="1" ref="F153" ca="1">IFERROR(INDEX(General!$E$25:$E$26,$AA153),NA)</f>
        <v>Labour</v>
      </c>
      <c r="G153" s="9" t="str" cm="1">
        <f t="array" aca="1" ref="G153" ca="1">IFERROR(INDEX(Forecast_Capex_Input!$AI$11:$BB$11,$AC153),NA)</f>
        <v>Substations</v>
      </c>
      <c r="H153" s="50" cm="1">
        <f t="array" aca="1" ref="H153" ca="1">IFERROR(INDEX(Forecast_Capex_Input!$AI$12:$BB$286,$Z153,$AC153),NA)</f>
        <v>0.99299999999999999</v>
      </c>
      <c r="I153" s="150" t="str" cm="1">
        <f t="array" ref="I153">IFERROR(INDEX(Forecast_Capex_Input!$F$12:$F$286,$Z153),NA)</f>
        <v>Replacement Expenditure</v>
      </c>
      <c r="J153" s="150" t="str" cm="1">
        <f t="array" ref="J153">IFERROR(INDEX(Forecast_Capex_Input!G$12:G$286,$Z153),NA)</f>
        <v>Substation</v>
      </c>
      <c r="K153" s="150" t="str" cm="1">
        <f t="array" ref="K153">IFERROR(INDEX(Forecast_Capex_Input!H$12:H$286,$Z153),NA)</f>
        <v>Repex</v>
      </c>
      <c r="L153" s="150" t="str" cm="1">
        <f t="array" ref="L153">IFERROR(INDEX(Forecast_Capex_Input!I$12:I$286,$Z153),NA)</f>
        <v>N/A</v>
      </c>
      <c r="M153" s="150" t="str" cm="1">
        <f t="array" ref="M153">IFERROR(INDEX(Forecast_Capex_Input!J$12:J$286,$Z153),NA)</f>
        <v>N/A</v>
      </c>
      <c r="N153" s="150" t="str" cm="1">
        <f t="array" ref="N153">IFERROR(INDEX(Forecast_Capex_Input!K$12:K$286,$Z153),NA)</f>
        <v>Substations - Power Transformers</v>
      </c>
      <c r="O153" s="150" t="str" cm="1">
        <f t="array" ref="O153">IFERROR(INDEX(Forecast_Capex_Input!L$12:L$286,$Z153),NA)</f>
        <v>Substations - Safe and Reliable Network</v>
      </c>
      <c r="P153" s="150" t="str" cm="1">
        <f t="array" ref="P153">IFERROR(INDEX(Forecast_Capex_Input!M$12:M$286,$Z153),NA)</f>
        <v>N/A</v>
      </c>
      <c r="Q153" s="24" t="str" cm="1">
        <f t="array" ref="Q153">IFERROR(INDEX(Forecast_Capex_Input!N$12:N$286,$Z153),NA)</f>
        <v>Yes</v>
      </c>
      <c r="R153" s="190" cm="1">
        <f t="array" ref="R153">IFERROR(INDEX(Forecast_Capex_Input!O$12:O$286,$Z153),0)</f>
        <v>0</v>
      </c>
      <c r="S153" s="24" t="str" cm="1">
        <f t="array" ref="S153">IFERROR(INDEX(Forecast_Capex_Input!P$12:P$286,$Z153),0)</f>
        <v>Safety security &amp; reliability</v>
      </c>
      <c r="T153" s="150" t="str" cm="1">
        <f t="array" aca="1" ref="T153" ca="1">IFERROR(INDEX(General!$K$91:$K$110,$AC153),NA)</f>
        <v>Substations (2018 onwards)</v>
      </c>
      <c r="U153" s="43" cm="1">
        <f t="array" aca="1" ref="U153" ca="1">IFERROR(
IF($F153=General!$E$25,INDEX(Forecast_Capex_Input!S$12:S$286,$Z153),
INDEX(Forecast_Capex_Input!T$12:T$286,$Z153)),0)</f>
        <v>8.9768076775928213E-2</v>
      </c>
      <c r="V153" s="82" t="b">
        <f>IFERROR(INDEX(Overheads!$T$19:$T$26,MATCH($I153,Overheads!$E$19:$E$26,0)),FALSE)</f>
        <v>1</v>
      </c>
      <c r="W153" s="209" t="str" cm="1">
        <f t="array" ref="W153">IFERROR(
INDEX(Forecast_Capex_Input!CN$12:CN$286,$Z153),0)</f>
        <v>FY22</v>
      </c>
      <c r="X153" s="209">
        <f>IFERROR(
MATCH($W153,General!$L$39:$S$39,0),1)</f>
        <v>2</v>
      </c>
      <c r="Z153" s="28">
        <f>IFERROR(
IF(MATCH($C153,Forecast_Capex_Input!$CI$12:$CI$286,1)+1&gt;MAX(Forecast_Capex_Input!$C$12:$C$286),NA,
MATCH($C153,Forecast_Capex_Input!$CI$12:$CI$286,1)+1),1)</f>
        <v>64</v>
      </c>
      <c r="AA153" s="28" cm="1">
        <f t="array" aca="1" ref="AA153" ca="1">IFERROR(
IF(Z152&lt;&gt;Z153,1,
IF(COUNTIF(OFFSET(AA152,0,0,-INDEX(Forecast_Capex_Input!$CG$12:$CG$286,$Z153)),AA152)=INDEX(Forecast_Capex_Input!$CG$12:$CG$286,$Z153),AA152+1,AA152)),NA)</f>
        <v>1</v>
      </c>
      <c r="AB153" s="28" cm="1">
        <f t="array" ref="AB153">IFERROR($C153-IF($Z153=1,1,INDEX(Forecast_Capex_Input!$CI$12:$CI$286,$Z153-1))+1,NA)</f>
        <v>1</v>
      </c>
      <c r="AC153" s="28" cm="1">
        <f t="array" aca="1" ref="AC153" ca="1">IFERROR(IF(AA153=1,
INDEX(Forecast_Capex_Input!$AI$10:$BB$10,SMALL(IF(INDEX(Forecast_Capex_Input!$AI$12:$BB$286,$Z153,0)&gt;0,COLUMN(Forecast_Capex_Input!$AI$10:$BB$10)-COLUMN(Forecast_Capex_Input!$AI$12)+1),ROWS(OFFSET(AC152,0,0,-$AB153)))),
OFFSET(AC152,-INDEX(Forecast_Capex_Input!$CG$12:$CG$286,$Z153)+1,0)),NA)</f>
        <v>3</v>
      </c>
      <c r="AD153" s="28">
        <f t="shared" ca="1" si="19"/>
        <v>1</v>
      </c>
      <c r="AE153" s="82" t="b">
        <f t="shared" si="23"/>
        <v>0</v>
      </c>
      <c r="AF153" s="78" t="b">
        <v>0</v>
      </c>
      <c r="AG153" s="82" t="b">
        <f t="shared" si="20"/>
        <v>1</v>
      </c>
      <c r="AI153" s="55">
        <v>2.5958556933990719E-2</v>
      </c>
      <c r="AJ153" s="55">
        <v>0.13932196177169817</v>
      </c>
      <c r="AK153" s="55">
        <v>0.36563317562536973</v>
      </c>
      <c r="AL153" s="55">
        <v>0</v>
      </c>
      <c r="AM153" s="55">
        <v>0</v>
      </c>
      <c r="AN153" s="135">
        <v>0.53091369433105862</v>
      </c>
      <c r="AP153" s="55">
        <v>2.5155519732539613E-2</v>
      </c>
      <c r="AQ153" s="55">
        <v>0.13677746917301381</v>
      </c>
      <c r="AR153" s="55">
        <v>0.36310012842844241</v>
      </c>
      <c r="AS153" s="55">
        <v>0</v>
      </c>
      <c r="AT153" s="55">
        <v>0</v>
      </c>
      <c r="AU153" s="135">
        <v>0.52503311733399582</v>
      </c>
      <c r="AW153" s="55">
        <v>3.032533343026755E-3</v>
      </c>
      <c r="AX153" s="55">
        <v>1.5453525419497956E-2</v>
      </c>
      <c r="AY153" s="55">
        <v>5.0366684336866807E-2</v>
      </c>
      <c r="AZ153" s="55">
        <v>0</v>
      </c>
      <c r="BA153" s="55">
        <v>0</v>
      </c>
      <c r="BB153" s="135">
        <v>6.8852743099391517E-2</v>
      </c>
      <c r="BD153" s="55">
        <v>5.9046727228441616E-4</v>
      </c>
      <c r="BE153" s="55">
        <v>3.0291553311828185E-3</v>
      </c>
      <c r="BF153" s="55">
        <v>9.6569741397435158E-3</v>
      </c>
      <c r="BG153" s="55">
        <v>0</v>
      </c>
      <c r="BH153" s="55">
        <v>0</v>
      </c>
      <c r="BI153" s="135">
        <v>1.3276596743210752E-2</v>
      </c>
      <c r="BK153" s="55">
        <v>2.8778520347850785E-2</v>
      </c>
      <c r="BL153" s="55">
        <v>0.15526014992369458</v>
      </c>
      <c r="BM153" s="55">
        <v>0.42312378690505276</v>
      </c>
      <c r="BN153" s="55">
        <v>0</v>
      </c>
      <c r="BO153" s="55">
        <v>0</v>
      </c>
      <c r="BP153" s="135">
        <v>0.60716245717659811</v>
      </c>
      <c r="BR153" s="147">
        <v>0</v>
      </c>
      <c r="BS153" s="147">
        <v>0</v>
      </c>
      <c r="BT153" s="147">
        <v>1</v>
      </c>
      <c r="BU153" s="147">
        <v>0</v>
      </c>
      <c r="BV153" s="147">
        <v>0</v>
      </c>
      <c r="BX153" s="55">
        <v>0</v>
      </c>
      <c r="BY153" s="55">
        <v>0</v>
      </c>
      <c r="BZ153" s="55">
        <v>0.53091369433105862</v>
      </c>
      <c r="CA153" s="55">
        <v>0</v>
      </c>
      <c r="CB153" s="55">
        <v>0</v>
      </c>
      <c r="CC153" s="135">
        <v>0.53091369433105862</v>
      </c>
      <c r="CE153" s="55">
        <v>0</v>
      </c>
      <c r="CF153" s="55">
        <v>0</v>
      </c>
      <c r="CG153" s="55">
        <v>0.52503311733399582</v>
      </c>
      <c r="CH153" s="55">
        <v>0</v>
      </c>
      <c r="CI153" s="55">
        <v>0</v>
      </c>
      <c r="CJ153" s="135">
        <v>0.52503311733399582</v>
      </c>
      <c r="CL153" s="55">
        <v>0</v>
      </c>
      <c r="CM153" s="55">
        <v>0</v>
      </c>
      <c r="CN153" s="55">
        <v>6.8852743099391517E-2</v>
      </c>
      <c r="CO153" s="55">
        <v>0</v>
      </c>
      <c r="CP153" s="55">
        <v>0</v>
      </c>
      <c r="CQ153" s="135">
        <v>6.8852743099391517E-2</v>
      </c>
      <c r="CS153" s="67">
        <v>0</v>
      </c>
      <c r="CT153" s="67">
        <v>0</v>
      </c>
      <c r="CU153" s="67">
        <v>1.3276596743210752E-2</v>
      </c>
      <c r="CV153" s="67">
        <v>0</v>
      </c>
      <c r="CW153" s="67">
        <v>0</v>
      </c>
      <c r="CX153" s="135">
        <v>1.3276596743210752E-2</v>
      </c>
      <c r="CZ153" s="55">
        <v>0</v>
      </c>
      <c r="DA153" s="55">
        <v>0</v>
      </c>
      <c r="DB153" s="55">
        <v>0.60716245717659811</v>
      </c>
      <c r="DC153" s="55">
        <v>0</v>
      </c>
      <c r="DD153" s="55">
        <v>0</v>
      </c>
      <c r="DE153" s="135">
        <v>0.60716245717659811</v>
      </c>
      <c r="DG153" s="43" t="b" cm="1">
        <f t="array" aca="1" ref="DG153" ca="1">OR($G153=Forecast_Capex_Input!$BF$8:$BF$10)</f>
        <v>0</v>
      </c>
      <c r="DH153" s="43" cm="1">
        <f t="array" aca="1" ref="DH153" ca="1">IFERROR(INDEX(Forecast_Capex_Input!BG$12:BG$286,$Z153)
*(INDEX(Forecast_Capex_Input!$H$12:$H$286,$Z153)=Repex),0)
*$DG153</f>
        <v>0</v>
      </c>
      <c r="DI153" s="43" cm="1">
        <f t="array" aca="1" ref="DI153" ca="1">IFERROR(INDEX(Forecast_Capex_Input!BH$12:BH$286,$Z153)
*(INDEX(Forecast_Capex_Input!$H$12:$H$286,$Z153)=Repex),0)
*$DG153</f>
        <v>0</v>
      </c>
      <c r="DJ153" s="43" cm="1">
        <f t="array" aca="1" ref="DJ153" ca="1">IFERROR(INDEX(Forecast_Capex_Input!BI$12:BI$286,$Z153)
*(INDEX(Forecast_Capex_Input!$H$12:$H$286,$Z153)=Repex),0)
*$DG153</f>
        <v>0</v>
      </c>
      <c r="DK153" s="43" cm="1">
        <f t="array" aca="1" ref="DK153" ca="1">IFERROR(INDEX(Forecast_Capex_Input!BJ$12:BJ$286,$Z153)
*(INDEX(Forecast_Capex_Input!$H$12:$H$286,$Z153)=Repex),0)
*$DG153</f>
        <v>0</v>
      </c>
      <c r="DL153" s="43" cm="1">
        <f t="array" aca="1" ref="DL153" ca="1">IFERROR(INDEX(Forecast_Capex_Input!BK$12:BK$286,$Z153)
*(INDEX(Forecast_Capex_Input!$H$12:$H$286,$Z153)=Repex),0)
*$DG153</f>
        <v>0</v>
      </c>
      <c r="DM153" s="43" cm="1">
        <f t="array" aca="1" ref="DM153" ca="1">IFERROR(INDEX(Forecast_Capex_Input!BL$12:BL$286,$Z153)
*(INDEX(Forecast_Capex_Input!$H$12:$H$286,$Z153)=Repex),0)
*$DG153</f>
        <v>0</v>
      </c>
      <c r="DO153" s="43" t="b" cm="1">
        <f t="array" aca="1" ref="DO153" ca="1">OR($G153=Forecast_Capex_Input!$BN$8:$BN$9)</f>
        <v>1</v>
      </c>
      <c r="DP153" s="43" cm="1">
        <f t="array" aca="1" ref="DP153" ca="1">IFERROR(INDEX(Forecast_Capex_Input!BO$12:BO$286,$Z153)
*(INDEX(Forecast_Capex_Input!$H$12:$H$286,$Z153)=Repex),0)
*$DO153</f>
        <v>3.0211480362537764E-3</v>
      </c>
      <c r="DQ153" s="43" cm="1">
        <f t="array" aca="1" ref="DQ153" ca="1">IFERROR(INDEX(Forecast_Capex_Input!BP$12:BP$286,$Z153)
*(INDEX(Forecast_Capex_Input!$H$12:$H$286,$Z153)=Repex),0)
*$DO153</f>
        <v>0.99697885196374625</v>
      </c>
      <c r="DR153" s="43" cm="1">
        <f t="array" aca="1" ref="DR153" ca="1">IFERROR(INDEX(Forecast_Capex_Input!BQ$12:BQ$286,$Z153)
*(INDEX(Forecast_Capex_Input!$H$12:$H$286,$Z153)=Repex),0)
*$DO153</f>
        <v>0</v>
      </c>
      <c r="DS153" s="43" cm="1">
        <f t="array" aca="1" ref="DS153" ca="1">IFERROR(INDEX(Forecast_Capex_Input!BR$12:BR$286,$Z153)
*(INDEX(Forecast_Capex_Input!$H$12:$H$286,$Z153)=Repex),0)
*$DO153</f>
        <v>0</v>
      </c>
      <c r="DT153" s="43" cm="1">
        <f t="array" aca="1" ref="DT153" ca="1">IFERROR(INDEX(Forecast_Capex_Input!BS$12:BS$286,$Z153)
*(INDEX(Forecast_Capex_Input!$H$12:$H$286,$Z153)=Repex),0)
*$DO153</f>
        <v>0</v>
      </c>
      <c r="DV153" s="43" t="b" cm="1">
        <f t="array" aca="1" ref="DV153" ca="1">OR($G153=Forecast_Capex_Input!$BU$8:$BU$10)</f>
        <v>0</v>
      </c>
      <c r="DW153" s="43" cm="1">
        <f t="array" aca="1" ref="DW153" ca="1">IFERROR(INDEX(Forecast_Capex_Input!BV$12:BV$286,$Z153)
*(INDEX(Forecast_Capex_Input!$H$12:$H$286,$Z153)=Repex),0)
*$DV153</f>
        <v>0</v>
      </c>
      <c r="DX153" s="43" cm="1">
        <f t="array" aca="1" ref="DX153" ca="1">IFERROR(INDEX(Forecast_Capex_Input!BW$12:BW$286,$Z153)
*(INDEX(Forecast_Capex_Input!$H$12:$H$286,$Z153)=Repex),0)
*$DV153</f>
        <v>0</v>
      </c>
      <c r="DY153" s="43" cm="1">
        <f t="array" aca="1" ref="DY153" ca="1">IFERROR(INDEX(Forecast_Capex_Input!BX$12:BX$286,$Z153)
*(INDEX(Forecast_Capex_Input!$H$12:$H$286,$Z153)=Repex),0)
*$DV153</f>
        <v>0</v>
      </c>
      <c r="DZ153" s="43" cm="1">
        <f t="array" aca="1" ref="DZ153" ca="1">IFERROR(INDEX(Forecast_Capex_Input!BY$12:BY$286,$Z153)
*(INDEX(Forecast_Capex_Input!$H$12:$H$286,$Z153)=Repex),0)
*$DV153</f>
        <v>0</v>
      </c>
      <c r="EA153" s="43" cm="1">
        <f t="array" aca="1" ref="EA153" ca="1">IFERROR(INDEX(Forecast_Capex_Input!BZ$12:BZ$286,$Z153)
*(INDEX(Forecast_Capex_Input!$H$12:$H$286,$Z153)=Repex),0)
*$DV153</f>
        <v>0</v>
      </c>
      <c r="EB153" s="43" cm="1">
        <f t="array" aca="1" ref="EB153" ca="1">IFERROR(INDEX(Forecast_Capex_Input!CA$12:CA$286,$Z153)
*(INDEX(Forecast_Capex_Input!$H$12:$H$286,$Z153)=Repex),0)
*$DV153</f>
        <v>0</v>
      </c>
      <c r="EC153" s="43" cm="1">
        <f t="array" aca="1" ref="EC153" ca="1">IFERROR(INDEX(Forecast_Capex_Input!CB$12:CB$286,$Z153)
*(INDEX(Forecast_Capex_Input!$H$12:$H$286,$Z153)=Repex),0)
*$DV153</f>
        <v>0</v>
      </c>
      <c r="ED153" s="43" cm="1">
        <f t="array" aca="1" ref="ED153" ca="1">IFERROR(INDEX(Forecast_Capex_Input!CC$12:CC$286,$Z153)
*(INDEX(Forecast_Capex_Input!$H$12:$H$286,$Z153)=Repex),0)
*$DV153</f>
        <v>0</v>
      </c>
      <c r="EF153" s="86" t="str">
        <f t="shared" si="21"/>
        <v>N/A</v>
      </c>
      <c r="EG153" s="28" t="str">
        <f>IFERROR(RANK(EF153,EF$11:EF$1010,0)+COUNTIF(EF$11:EF153,EF153)-1,NA)</f>
        <v>N/A</v>
      </c>
    </row>
    <row r="154" spans="3:137" x14ac:dyDescent="0.2">
      <c r="C154" s="28">
        <f t="shared" si="22"/>
        <v>144</v>
      </c>
      <c r="D154" s="9" t="str" cm="1">
        <f t="array" ref="D154">IFERROR(INDEX(Forecast_Capex_Input!$D$12:$D$286,$Z154),NA)</f>
        <v xml:space="preserve">Tamworth Transformer Renewals </v>
      </c>
      <c r="E154" s="24" t="b" cm="1">
        <f t="array" ref="E154">IF($Z154=NA,NA,INDEX(Forecast_Capex_Input!$E$12:$E$286,$Z154))</f>
        <v>1</v>
      </c>
      <c r="F154" s="9" t="str" cm="1">
        <f t="array" aca="1" ref="F154" ca="1">IFERROR(INDEX(General!$E$25:$E$26,$AA154),NA)</f>
        <v>Labour</v>
      </c>
      <c r="G154" s="9" t="str" cm="1">
        <f t="array" aca="1" ref="G154" ca="1">IFERROR(INDEX(Forecast_Capex_Input!$AI$11:$BB$11,$AC154),NA)</f>
        <v>Secondary Systems</v>
      </c>
      <c r="H154" s="50" cm="1">
        <f t="array" aca="1" ref="H154" ca="1">IFERROR(INDEX(Forecast_Capex_Input!$AI$12:$BB$286,$Z154,$AC154),NA)</f>
        <v>7.0000000000000027E-3</v>
      </c>
      <c r="I154" s="150" t="str" cm="1">
        <f t="array" ref="I154">IFERROR(INDEX(Forecast_Capex_Input!$F$12:$F$286,$Z154),NA)</f>
        <v>Replacement Expenditure</v>
      </c>
      <c r="J154" s="150" t="str" cm="1">
        <f t="array" ref="J154">IFERROR(INDEX(Forecast_Capex_Input!G$12:G$286,$Z154),NA)</f>
        <v>Substation</v>
      </c>
      <c r="K154" s="150" t="str" cm="1">
        <f t="array" ref="K154">IFERROR(INDEX(Forecast_Capex_Input!H$12:H$286,$Z154),NA)</f>
        <v>Repex</v>
      </c>
      <c r="L154" s="150" t="str" cm="1">
        <f t="array" ref="L154">IFERROR(INDEX(Forecast_Capex_Input!I$12:I$286,$Z154),NA)</f>
        <v>N/A</v>
      </c>
      <c r="M154" s="150" t="str" cm="1">
        <f t="array" ref="M154">IFERROR(INDEX(Forecast_Capex_Input!J$12:J$286,$Z154),NA)</f>
        <v>N/A</v>
      </c>
      <c r="N154" s="150" t="str" cm="1">
        <f t="array" ref="N154">IFERROR(INDEX(Forecast_Capex_Input!K$12:K$286,$Z154),NA)</f>
        <v>Substations - Power Transformers</v>
      </c>
      <c r="O154" s="150" t="str" cm="1">
        <f t="array" ref="O154">IFERROR(INDEX(Forecast_Capex_Input!L$12:L$286,$Z154),NA)</f>
        <v>Substations - Safe and Reliable Network</v>
      </c>
      <c r="P154" s="150" t="str" cm="1">
        <f t="array" ref="P154">IFERROR(INDEX(Forecast_Capex_Input!M$12:M$286,$Z154),NA)</f>
        <v>N/A</v>
      </c>
      <c r="Q154" s="24" t="str" cm="1">
        <f t="array" ref="Q154">IFERROR(INDEX(Forecast_Capex_Input!N$12:N$286,$Z154),NA)</f>
        <v>Yes</v>
      </c>
      <c r="R154" s="190" cm="1">
        <f t="array" ref="R154">IFERROR(INDEX(Forecast_Capex_Input!O$12:O$286,$Z154),0)</f>
        <v>0</v>
      </c>
      <c r="S154" s="24" t="str" cm="1">
        <f t="array" ref="S154">IFERROR(INDEX(Forecast_Capex_Input!P$12:P$286,$Z154),0)</f>
        <v>Safety security &amp; reliability</v>
      </c>
      <c r="T154" s="150" t="str" cm="1">
        <f t="array" aca="1" ref="T154" ca="1">IFERROR(INDEX(General!$K$91:$K$110,$AC154),NA)</f>
        <v>Secondary Systems (2018-23)</v>
      </c>
      <c r="U154" s="43" cm="1">
        <f t="array" aca="1" ref="U154" ca="1">IFERROR(
IF($F154=General!$E$25,INDEX(Forecast_Capex_Input!S$12:S$286,$Z154),
INDEX(Forecast_Capex_Input!T$12:T$286,$Z154)),0)</f>
        <v>8.9768076775928213E-2</v>
      </c>
      <c r="V154" s="82" t="b">
        <f>IFERROR(INDEX(Overheads!$T$19:$T$26,MATCH($I154,Overheads!$E$19:$E$26,0)),FALSE)</f>
        <v>1</v>
      </c>
      <c r="W154" s="209" t="str" cm="1">
        <f t="array" ref="W154">IFERROR(
INDEX(Forecast_Capex_Input!CN$12:CN$286,$Z154),0)</f>
        <v>FY22</v>
      </c>
      <c r="X154" s="209">
        <f>IFERROR(
MATCH($W154,General!$L$39:$S$39,0),1)</f>
        <v>2</v>
      </c>
      <c r="Z154" s="28">
        <f>IFERROR(
IF(MATCH($C154,Forecast_Capex_Input!$CI$12:$CI$286,1)+1&gt;MAX(Forecast_Capex_Input!$C$12:$C$286),NA,
MATCH($C154,Forecast_Capex_Input!$CI$12:$CI$286,1)+1),1)</f>
        <v>64</v>
      </c>
      <c r="AA154" s="28" cm="1">
        <f t="array" aca="1" ref="AA154" ca="1">IFERROR(
IF(Z153&lt;&gt;Z154,1,
IF(COUNTIF(OFFSET(AA153,0,0,-INDEX(Forecast_Capex_Input!$CG$12:$CG$286,$Z154)),AA153)=INDEX(Forecast_Capex_Input!$CG$12:$CG$286,$Z154),AA153+1,AA153)),NA)</f>
        <v>1</v>
      </c>
      <c r="AB154" s="28" cm="1">
        <f t="array" ref="AB154">IFERROR($C154-IF($Z154=1,1,INDEX(Forecast_Capex_Input!$CI$12:$CI$286,$Z154-1))+1,NA)</f>
        <v>2</v>
      </c>
      <c r="AC154" s="28" cm="1">
        <f t="array" aca="1" ref="AC154" ca="1">IFERROR(IF(AA154=1,
INDEX(Forecast_Capex_Input!$AI$10:$BB$10,SMALL(IF(INDEX(Forecast_Capex_Input!$AI$12:$BB$286,$Z154,0)&gt;0,COLUMN(Forecast_Capex_Input!$AI$10:$BB$10)-COLUMN(Forecast_Capex_Input!$AI$12)+1),ROWS(OFFSET(AC153,0,0,-$AB154)))),
OFFSET(AC153,-INDEX(Forecast_Capex_Input!$CG$12:$CG$286,$Z154)+1,0)),NA)</f>
        <v>4</v>
      </c>
      <c r="AD154" s="28">
        <f t="shared" ca="1" si="19"/>
        <v>1</v>
      </c>
      <c r="AE154" s="82" t="b">
        <f t="shared" si="23"/>
        <v>0</v>
      </c>
      <c r="AF154" s="78" t="b">
        <v>0</v>
      </c>
      <c r="AG154" s="82" t="b">
        <f t="shared" si="20"/>
        <v>1</v>
      </c>
      <c r="AI154" s="55">
        <v>1.8299083437858519E-4</v>
      </c>
      <c r="AJ154" s="55">
        <v>9.8212863283170942E-4</v>
      </c>
      <c r="AK154" s="55">
        <v>2.5774745512362426E-3</v>
      </c>
      <c r="AL154" s="55">
        <v>0</v>
      </c>
      <c r="AM154" s="55">
        <v>0</v>
      </c>
      <c r="AN154" s="135">
        <v>3.742594018446537E-3</v>
      </c>
      <c r="AP154" s="55">
        <v>1.7732994776211214E-4</v>
      </c>
      <c r="AQ154" s="55">
        <v>9.6419162559022858E-4</v>
      </c>
      <c r="AR154" s="55">
        <v>2.5596182265851942E-3</v>
      </c>
      <c r="AS154" s="55">
        <v>0</v>
      </c>
      <c r="AT154" s="55">
        <v>0</v>
      </c>
      <c r="AU154" s="135">
        <v>3.701139799937535E-3</v>
      </c>
      <c r="AW154" s="55">
        <v>2.1377375026371894E-5</v>
      </c>
      <c r="AX154" s="55">
        <v>1.0893723860673287E-4</v>
      </c>
      <c r="AY154" s="55">
        <v>3.5505215544619114E-4</v>
      </c>
      <c r="AZ154" s="55">
        <v>0</v>
      </c>
      <c r="BA154" s="55">
        <v>0</v>
      </c>
      <c r="BB154" s="135">
        <v>4.853667690792959E-4</v>
      </c>
      <c r="BD154" s="55">
        <v>4.1624077603131061E-6</v>
      </c>
      <c r="BE154" s="55">
        <v>2.1353562254058145E-5</v>
      </c>
      <c r="BF154" s="55">
        <v>6.8075346403025813E-5</v>
      </c>
      <c r="BG154" s="55">
        <v>0</v>
      </c>
      <c r="BH154" s="55">
        <v>0</v>
      </c>
      <c r="BI154" s="135">
        <v>9.3591316417397064E-5</v>
      </c>
      <c r="BK154" s="55">
        <v>2.0286973054879715E-4</v>
      </c>
      <c r="BL154" s="55">
        <v>1.0944824264510196E-3</v>
      </c>
      <c r="BM154" s="55">
        <v>2.9827457284344115E-3</v>
      </c>
      <c r="BN154" s="55">
        <v>0</v>
      </c>
      <c r="BO154" s="55">
        <v>0</v>
      </c>
      <c r="BP154" s="135">
        <v>4.2800978854342277E-3</v>
      </c>
      <c r="BR154" s="147">
        <v>0</v>
      </c>
      <c r="BS154" s="147">
        <v>0</v>
      </c>
      <c r="BT154" s="147">
        <v>1</v>
      </c>
      <c r="BU154" s="147">
        <v>0</v>
      </c>
      <c r="BV154" s="147">
        <v>0</v>
      </c>
      <c r="BX154" s="55">
        <v>0</v>
      </c>
      <c r="BY154" s="55">
        <v>0</v>
      </c>
      <c r="BZ154" s="55">
        <v>3.742594018446537E-3</v>
      </c>
      <c r="CA154" s="55">
        <v>0</v>
      </c>
      <c r="CB154" s="55">
        <v>0</v>
      </c>
      <c r="CC154" s="135">
        <v>3.742594018446537E-3</v>
      </c>
      <c r="CE154" s="55">
        <v>0</v>
      </c>
      <c r="CF154" s="55">
        <v>0</v>
      </c>
      <c r="CG154" s="55">
        <v>3.701139799937535E-3</v>
      </c>
      <c r="CH154" s="55">
        <v>0</v>
      </c>
      <c r="CI154" s="55">
        <v>0</v>
      </c>
      <c r="CJ154" s="135">
        <v>3.701139799937535E-3</v>
      </c>
      <c r="CL154" s="55">
        <v>0</v>
      </c>
      <c r="CM154" s="55">
        <v>0</v>
      </c>
      <c r="CN154" s="55">
        <v>4.853667690792959E-4</v>
      </c>
      <c r="CO154" s="55">
        <v>0</v>
      </c>
      <c r="CP154" s="55">
        <v>0</v>
      </c>
      <c r="CQ154" s="135">
        <v>4.853667690792959E-4</v>
      </c>
      <c r="CS154" s="67">
        <v>0</v>
      </c>
      <c r="CT154" s="67">
        <v>0</v>
      </c>
      <c r="CU154" s="67">
        <v>9.3591316417397064E-5</v>
      </c>
      <c r="CV154" s="67">
        <v>0</v>
      </c>
      <c r="CW154" s="67">
        <v>0</v>
      </c>
      <c r="CX154" s="135">
        <v>9.3591316417397064E-5</v>
      </c>
      <c r="CZ154" s="55">
        <v>0</v>
      </c>
      <c r="DA154" s="55">
        <v>0</v>
      </c>
      <c r="DB154" s="55">
        <v>4.2800978854342277E-3</v>
      </c>
      <c r="DC154" s="55">
        <v>0</v>
      </c>
      <c r="DD154" s="55">
        <v>0</v>
      </c>
      <c r="DE154" s="135">
        <v>4.2800978854342277E-3</v>
      </c>
      <c r="DG154" s="43" t="b" cm="1">
        <f t="array" aca="1" ref="DG154" ca="1">OR($G154=Forecast_Capex_Input!$BF$8:$BF$10)</f>
        <v>0</v>
      </c>
      <c r="DH154" s="43" cm="1">
        <f t="array" aca="1" ref="DH154" ca="1">IFERROR(INDEX(Forecast_Capex_Input!BG$12:BG$286,$Z154)
*(INDEX(Forecast_Capex_Input!$H$12:$H$286,$Z154)=Repex),0)
*$DG154</f>
        <v>0</v>
      </c>
      <c r="DI154" s="43" cm="1">
        <f t="array" aca="1" ref="DI154" ca="1">IFERROR(INDEX(Forecast_Capex_Input!BH$12:BH$286,$Z154)
*(INDEX(Forecast_Capex_Input!$H$12:$H$286,$Z154)=Repex),0)
*$DG154</f>
        <v>0</v>
      </c>
      <c r="DJ154" s="43" cm="1">
        <f t="array" aca="1" ref="DJ154" ca="1">IFERROR(INDEX(Forecast_Capex_Input!BI$12:BI$286,$Z154)
*(INDEX(Forecast_Capex_Input!$H$12:$H$286,$Z154)=Repex),0)
*$DG154</f>
        <v>0</v>
      </c>
      <c r="DK154" s="43" cm="1">
        <f t="array" aca="1" ref="DK154" ca="1">IFERROR(INDEX(Forecast_Capex_Input!BJ$12:BJ$286,$Z154)
*(INDEX(Forecast_Capex_Input!$H$12:$H$286,$Z154)=Repex),0)
*$DG154</f>
        <v>0</v>
      </c>
      <c r="DL154" s="43" cm="1">
        <f t="array" aca="1" ref="DL154" ca="1">IFERROR(INDEX(Forecast_Capex_Input!BK$12:BK$286,$Z154)
*(INDEX(Forecast_Capex_Input!$H$12:$H$286,$Z154)=Repex),0)
*$DG154</f>
        <v>0</v>
      </c>
      <c r="DM154" s="43" cm="1">
        <f t="array" aca="1" ref="DM154" ca="1">IFERROR(INDEX(Forecast_Capex_Input!BL$12:BL$286,$Z154)
*(INDEX(Forecast_Capex_Input!$H$12:$H$286,$Z154)=Repex),0)
*$DG154</f>
        <v>0</v>
      </c>
      <c r="DO154" s="43" t="b" cm="1">
        <f t="array" aca="1" ref="DO154" ca="1">OR($G154=Forecast_Capex_Input!$BN$8:$BN$9)</f>
        <v>0</v>
      </c>
      <c r="DP154" s="43" cm="1">
        <f t="array" aca="1" ref="DP154" ca="1">IFERROR(INDEX(Forecast_Capex_Input!BO$12:BO$286,$Z154)
*(INDEX(Forecast_Capex_Input!$H$12:$H$286,$Z154)=Repex),0)
*$DO154</f>
        <v>0</v>
      </c>
      <c r="DQ154" s="43" cm="1">
        <f t="array" aca="1" ref="DQ154" ca="1">IFERROR(INDEX(Forecast_Capex_Input!BP$12:BP$286,$Z154)
*(INDEX(Forecast_Capex_Input!$H$12:$H$286,$Z154)=Repex),0)
*$DO154</f>
        <v>0</v>
      </c>
      <c r="DR154" s="43" cm="1">
        <f t="array" aca="1" ref="DR154" ca="1">IFERROR(INDEX(Forecast_Capex_Input!BQ$12:BQ$286,$Z154)
*(INDEX(Forecast_Capex_Input!$H$12:$H$286,$Z154)=Repex),0)
*$DO154</f>
        <v>0</v>
      </c>
      <c r="DS154" s="43" cm="1">
        <f t="array" aca="1" ref="DS154" ca="1">IFERROR(INDEX(Forecast_Capex_Input!BR$12:BR$286,$Z154)
*(INDEX(Forecast_Capex_Input!$H$12:$H$286,$Z154)=Repex),0)
*$DO154</f>
        <v>0</v>
      </c>
      <c r="DT154" s="43" cm="1">
        <f t="array" aca="1" ref="DT154" ca="1">IFERROR(INDEX(Forecast_Capex_Input!BS$12:BS$286,$Z154)
*(INDEX(Forecast_Capex_Input!$H$12:$H$286,$Z154)=Repex),0)
*$DO154</f>
        <v>0</v>
      </c>
      <c r="DV154" s="43" t="b" cm="1">
        <f t="array" aca="1" ref="DV154" ca="1">OR($G154=Forecast_Capex_Input!$BU$8:$BU$10)</f>
        <v>1</v>
      </c>
      <c r="DW154" s="43" cm="1">
        <f t="array" aca="1" ref="DW154" ca="1">IFERROR(INDEX(Forecast_Capex_Input!BV$12:BV$286,$Z154)
*(INDEX(Forecast_Capex_Input!$H$12:$H$286,$Z154)=Repex),0)
*$DV154</f>
        <v>0</v>
      </c>
      <c r="DX154" s="43" cm="1">
        <f t="array" aca="1" ref="DX154" ca="1">IFERROR(INDEX(Forecast_Capex_Input!BW$12:BW$286,$Z154)
*(INDEX(Forecast_Capex_Input!$H$12:$H$286,$Z154)=Repex),0)
*$DV154</f>
        <v>0.42857142857142877</v>
      </c>
      <c r="DY154" s="43" cm="1">
        <f t="array" aca="1" ref="DY154" ca="1">IFERROR(INDEX(Forecast_Capex_Input!BX$12:BX$286,$Z154)
*(INDEX(Forecast_Capex_Input!$H$12:$H$286,$Z154)=Repex),0)
*$DV154</f>
        <v>0.57142857142857117</v>
      </c>
      <c r="DZ154" s="43" cm="1">
        <f t="array" aca="1" ref="DZ154" ca="1">IFERROR(INDEX(Forecast_Capex_Input!BY$12:BY$286,$Z154)
*(INDEX(Forecast_Capex_Input!$H$12:$H$286,$Z154)=Repex),0)
*$DV154</f>
        <v>0</v>
      </c>
      <c r="EA154" s="43" cm="1">
        <f t="array" aca="1" ref="EA154" ca="1">IFERROR(INDEX(Forecast_Capex_Input!BZ$12:BZ$286,$Z154)
*(INDEX(Forecast_Capex_Input!$H$12:$H$286,$Z154)=Repex),0)
*$DV154</f>
        <v>0</v>
      </c>
      <c r="EB154" s="43" cm="1">
        <f t="array" aca="1" ref="EB154" ca="1">IFERROR(INDEX(Forecast_Capex_Input!CA$12:CA$286,$Z154)
*(INDEX(Forecast_Capex_Input!$H$12:$H$286,$Z154)=Repex),0)
*$DV154</f>
        <v>0</v>
      </c>
      <c r="EC154" s="43" cm="1">
        <f t="array" aca="1" ref="EC154" ca="1">IFERROR(INDEX(Forecast_Capex_Input!CB$12:CB$286,$Z154)
*(INDEX(Forecast_Capex_Input!$H$12:$H$286,$Z154)=Repex),0)
*$DV154</f>
        <v>0</v>
      </c>
      <c r="ED154" s="43" cm="1">
        <f t="array" aca="1" ref="ED154" ca="1">IFERROR(INDEX(Forecast_Capex_Input!CC$12:CC$286,$Z154)
*(INDEX(Forecast_Capex_Input!$H$12:$H$286,$Z154)=Repex),0)
*$DV154</f>
        <v>0</v>
      </c>
      <c r="EF154" s="86" t="str">
        <f t="shared" si="21"/>
        <v>N/A</v>
      </c>
      <c r="EG154" s="28" t="str">
        <f>IFERROR(RANK(EF154,EF$11:EF$1010,0)+COUNTIF(EF$11:EF154,EF154)-1,NA)</f>
        <v>N/A</v>
      </c>
    </row>
    <row r="155" spans="3:137" x14ac:dyDescent="0.2">
      <c r="C155" s="28">
        <f t="shared" si="22"/>
        <v>145</v>
      </c>
      <c r="D155" s="9" t="str" cm="1">
        <f t="array" ref="D155">IFERROR(INDEX(Forecast_Capex_Input!$D$12:$D$286,$Z155),NA)</f>
        <v xml:space="preserve">Tamworth Transformer Renewals </v>
      </c>
      <c r="E155" s="24" t="b" cm="1">
        <f t="array" ref="E155">IF($Z155=NA,NA,INDEX(Forecast_Capex_Input!$E$12:$E$286,$Z155))</f>
        <v>1</v>
      </c>
      <c r="F155" s="9" t="str" cm="1">
        <f t="array" aca="1" ref="F155" ca="1">IFERROR(INDEX(General!$E$25:$E$26,$AA155),NA)</f>
        <v>Non-Labour</v>
      </c>
      <c r="G155" s="9" t="str" cm="1">
        <f t="array" aca="1" ref="G155" ca="1">IFERROR(INDEX(Forecast_Capex_Input!$AI$11:$BB$11,$AC155),NA)</f>
        <v>Substations</v>
      </c>
      <c r="H155" s="50" cm="1">
        <f t="array" aca="1" ref="H155" ca="1">IFERROR(INDEX(Forecast_Capex_Input!$AI$12:$BB$286,$Z155,$AC155),NA)</f>
        <v>0.99299999999999999</v>
      </c>
      <c r="I155" s="150" t="str" cm="1">
        <f t="array" ref="I155">IFERROR(INDEX(Forecast_Capex_Input!$F$12:$F$286,$Z155),NA)</f>
        <v>Replacement Expenditure</v>
      </c>
      <c r="J155" s="150" t="str" cm="1">
        <f t="array" ref="J155">IFERROR(INDEX(Forecast_Capex_Input!G$12:G$286,$Z155),NA)</f>
        <v>Substation</v>
      </c>
      <c r="K155" s="150" t="str" cm="1">
        <f t="array" ref="K155">IFERROR(INDEX(Forecast_Capex_Input!H$12:H$286,$Z155),NA)</f>
        <v>Repex</v>
      </c>
      <c r="L155" s="150" t="str" cm="1">
        <f t="array" ref="L155">IFERROR(INDEX(Forecast_Capex_Input!I$12:I$286,$Z155),NA)</f>
        <v>N/A</v>
      </c>
      <c r="M155" s="150" t="str" cm="1">
        <f t="array" ref="M155">IFERROR(INDEX(Forecast_Capex_Input!J$12:J$286,$Z155),NA)</f>
        <v>N/A</v>
      </c>
      <c r="N155" s="150" t="str" cm="1">
        <f t="array" ref="N155">IFERROR(INDEX(Forecast_Capex_Input!K$12:K$286,$Z155),NA)</f>
        <v>Substations - Power Transformers</v>
      </c>
      <c r="O155" s="150" t="str" cm="1">
        <f t="array" ref="O155">IFERROR(INDEX(Forecast_Capex_Input!L$12:L$286,$Z155),NA)</f>
        <v>Substations - Safe and Reliable Network</v>
      </c>
      <c r="P155" s="150" t="str" cm="1">
        <f t="array" ref="P155">IFERROR(INDEX(Forecast_Capex_Input!M$12:M$286,$Z155),NA)</f>
        <v>N/A</v>
      </c>
      <c r="Q155" s="24" t="str" cm="1">
        <f t="array" ref="Q155">IFERROR(INDEX(Forecast_Capex_Input!N$12:N$286,$Z155),NA)</f>
        <v>Yes</v>
      </c>
      <c r="R155" s="190" cm="1">
        <f t="array" ref="R155">IFERROR(INDEX(Forecast_Capex_Input!O$12:O$286,$Z155),0)</f>
        <v>0</v>
      </c>
      <c r="S155" s="24" t="str" cm="1">
        <f t="array" ref="S155">IFERROR(INDEX(Forecast_Capex_Input!P$12:P$286,$Z155),0)</f>
        <v>Safety security &amp; reliability</v>
      </c>
      <c r="T155" s="150" t="str" cm="1">
        <f t="array" aca="1" ref="T155" ca="1">IFERROR(INDEX(General!$K$91:$K$110,$AC155),NA)</f>
        <v>Substations (2018 onwards)</v>
      </c>
      <c r="U155" s="43" cm="1">
        <f t="array" aca="1" ref="U155" ca="1">IFERROR(
IF($F155=General!$E$25,INDEX(Forecast_Capex_Input!S$12:S$286,$Z155),
INDEX(Forecast_Capex_Input!T$12:T$286,$Z155)),0)</f>
        <v>0.91023192322407176</v>
      </c>
      <c r="V155" s="82" t="b">
        <f>IFERROR(INDEX(Overheads!$T$19:$T$26,MATCH($I155,Overheads!$E$19:$E$26,0)),FALSE)</f>
        <v>1</v>
      </c>
      <c r="W155" s="209" t="str" cm="1">
        <f t="array" ref="W155">IFERROR(
INDEX(Forecast_Capex_Input!CN$12:CN$286,$Z155),0)</f>
        <v>FY22</v>
      </c>
      <c r="X155" s="209">
        <f>IFERROR(
MATCH($W155,General!$L$39:$S$39,0),1)</f>
        <v>2</v>
      </c>
      <c r="Z155" s="28">
        <f>IFERROR(
IF(MATCH($C155,Forecast_Capex_Input!$CI$12:$CI$286,1)+1&gt;MAX(Forecast_Capex_Input!$C$12:$C$286),NA,
MATCH($C155,Forecast_Capex_Input!$CI$12:$CI$286,1)+1),1)</f>
        <v>64</v>
      </c>
      <c r="AA155" s="28" cm="1">
        <f t="array" aca="1" ref="AA155" ca="1">IFERROR(
IF(Z154&lt;&gt;Z155,1,
IF(COUNTIF(OFFSET(AA154,0,0,-INDEX(Forecast_Capex_Input!$CG$12:$CG$286,$Z155)),AA154)=INDEX(Forecast_Capex_Input!$CG$12:$CG$286,$Z155),AA154+1,AA154)),NA)</f>
        <v>2</v>
      </c>
      <c r="AB155" s="28" cm="1">
        <f t="array" ref="AB155">IFERROR($C155-IF($Z155=1,1,INDEX(Forecast_Capex_Input!$CI$12:$CI$286,$Z155-1))+1,NA)</f>
        <v>3</v>
      </c>
      <c r="AC155" s="28" cm="1">
        <f t="array" aca="1" ref="AC155" ca="1">IFERROR(IF(AA155=1,
INDEX(Forecast_Capex_Input!$AI$10:$BB$10,SMALL(IF(INDEX(Forecast_Capex_Input!$AI$12:$BB$286,$Z155,0)&gt;0,COLUMN(Forecast_Capex_Input!$AI$10:$BB$10)-COLUMN(Forecast_Capex_Input!$AI$12)+1),ROWS(OFFSET(AC154,0,0,-$AB155)))),
OFFSET(AC154,-INDEX(Forecast_Capex_Input!$CG$12:$CG$286,$Z155)+1,0)),NA)</f>
        <v>3</v>
      </c>
      <c r="AD155" s="28">
        <f t="shared" ca="1" si="19"/>
        <v>2</v>
      </c>
      <c r="AE155" s="82" t="b">
        <f t="shared" si="23"/>
        <v>0</v>
      </c>
      <c r="AF155" s="78" t="b">
        <v>0</v>
      </c>
      <c r="AG155" s="82" t="b">
        <f t="shared" si="20"/>
        <v>1</v>
      </c>
      <c r="AI155" s="55">
        <v>0.26321503201106777</v>
      </c>
      <c r="AJ155" s="55">
        <v>1.4126992775766989</v>
      </c>
      <c r="AK155" s="55">
        <v>3.7074537028875074</v>
      </c>
      <c r="AL155" s="55">
        <v>0</v>
      </c>
      <c r="AM155" s="55">
        <v>0</v>
      </c>
      <c r="AN155" s="135">
        <v>5.3833680124752741</v>
      </c>
      <c r="AP155" s="55">
        <v>0.26321503201106777</v>
      </c>
      <c r="AQ155" s="55">
        <v>1.4126992775766989</v>
      </c>
      <c r="AR155" s="55">
        <v>3.7074537028875074</v>
      </c>
      <c r="AS155" s="55">
        <v>0</v>
      </c>
      <c r="AT155" s="55">
        <v>0</v>
      </c>
      <c r="AU155" s="135">
        <v>5.3833680124752741</v>
      </c>
      <c r="AW155" s="55">
        <v>3.1730942928080513E-2</v>
      </c>
      <c r="AX155" s="55">
        <v>0.15961096756749471</v>
      </c>
      <c r="AY155" s="55">
        <v>0.51427178270382545</v>
      </c>
      <c r="AZ155" s="55">
        <v>0</v>
      </c>
      <c r="BA155" s="55">
        <v>0</v>
      </c>
      <c r="BB155" s="135">
        <v>0.7056136931994007</v>
      </c>
      <c r="BD155" s="55">
        <v>6.1783602019873599E-3</v>
      </c>
      <c r="BE155" s="55">
        <v>3.1286479958307904E-2</v>
      </c>
      <c r="BF155" s="55">
        <v>9.8603062158202442E-2</v>
      </c>
      <c r="BG155" s="55">
        <v>0</v>
      </c>
      <c r="BH155" s="55">
        <v>0</v>
      </c>
      <c r="BI155" s="135">
        <v>0.13606790231849769</v>
      </c>
      <c r="BK155" s="55">
        <v>0.30112433514113568</v>
      </c>
      <c r="BL155" s="55">
        <v>1.6035967251025016</v>
      </c>
      <c r="BM155" s="55">
        <v>4.3203285477495355</v>
      </c>
      <c r="BN155" s="55">
        <v>0</v>
      </c>
      <c r="BO155" s="55">
        <v>0</v>
      </c>
      <c r="BP155" s="135">
        <v>6.2250496079931725</v>
      </c>
      <c r="BR155" s="147">
        <v>0</v>
      </c>
      <c r="BS155" s="147">
        <v>0</v>
      </c>
      <c r="BT155" s="147">
        <v>1</v>
      </c>
      <c r="BU155" s="147">
        <v>0</v>
      </c>
      <c r="BV155" s="147">
        <v>0</v>
      </c>
      <c r="BX155" s="55">
        <v>0</v>
      </c>
      <c r="BY155" s="55">
        <v>0</v>
      </c>
      <c r="BZ155" s="55">
        <v>5.3833680124752741</v>
      </c>
      <c r="CA155" s="55">
        <v>0</v>
      </c>
      <c r="CB155" s="55">
        <v>0</v>
      </c>
      <c r="CC155" s="135">
        <v>5.3833680124752741</v>
      </c>
      <c r="CE155" s="55">
        <v>0</v>
      </c>
      <c r="CF155" s="55">
        <v>0</v>
      </c>
      <c r="CG155" s="55">
        <v>5.3833680124752741</v>
      </c>
      <c r="CH155" s="55">
        <v>0</v>
      </c>
      <c r="CI155" s="55">
        <v>0</v>
      </c>
      <c r="CJ155" s="135">
        <v>5.3833680124752741</v>
      </c>
      <c r="CL155" s="55">
        <v>0</v>
      </c>
      <c r="CM155" s="55">
        <v>0</v>
      </c>
      <c r="CN155" s="55">
        <v>0.7056136931994007</v>
      </c>
      <c r="CO155" s="55">
        <v>0</v>
      </c>
      <c r="CP155" s="55">
        <v>0</v>
      </c>
      <c r="CQ155" s="135">
        <v>0.7056136931994007</v>
      </c>
      <c r="CS155" s="67">
        <v>0</v>
      </c>
      <c r="CT155" s="67">
        <v>0</v>
      </c>
      <c r="CU155" s="67">
        <v>0.13606790231849769</v>
      </c>
      <c r="CV155" s="67">
        <v>0</v>
      </c>
      <c r="CW155" s="67">
        <v>0</v>
      </c>
      <c r="CX155" s="135">
        <v>0.13606790231849769</v>
      </c>
      <c r="CZ155" s="55">
        <v>0</v>
      </c>
      <c r="DA155" s="55">
        <v>0</v>
      </c>
      <c r="DB155" s="55">
        <v>6.2250496079931725</v>
      </c>
      <c r="DC155" s="55">
        <v>0</v>
      </c>
      <c r="DD155" s="55">
        <v>0</v>
      </c>
      <c r="DE155" s="135">
        <v>6.2250496079931725</v>
      </c>
      <c r="DG155" s="43" t="b" cm="1">
        <f t="array" aca="1" ref="DG155" ca="1">OR($G155=Forecast_Capex_Input!$BF$8:$BF$10)</f>
        <v>0</v>
      </c>
      <c r="DH155" s="43" cm="1">
        <f t="array" aca="1" ref="DH155" ca="1">IFERROR(INDEX(Forecast_Capex_Input!BG$12:BG$286,$Z155)
*(INDEX(Forecast_Capex_Input!$H$12:$H$286,$Z155)=Repex),0)
*$DG155</f>
        <v>0</v>
      </c>
      <c r="DI155" s="43" cm="1">
        <f t="array" aca="1" ref="DI155" ca="1">IFERROR(INDEX(Forecast_Capex_Input!BH$12:BH$286,$Z155)
*(INDEX(Forecast_Capex_Input!$H$12:$H$286,$Z155)=Repex),0)
*$DG155</f>
        <v>0</v>
      </c>
      <c r="DJ155" s="43" cm="1">
        <f t="array" aca="1" ref="DJ155" ca="1">IFERROR(INDEX(Forecast_Capex_Input!BI$12:BI$286,$Z155)
*(INDEX(Forecast_Capex_Input!$H$12:$H$286,$Z155)=Repex),0)
*$DG155</f>
        <v>0</v>
      </c>
      <c r="DK155" s="43" cm="1">
        <f t="array" aca="1" ref="DK155" ca="1">IFERROR(INDEX(Forecast_Capex_Input!BJ$12:BJ$286,$Z155)
*(INDEX(Forecast_Capex_Input!$H$12:$H$286,$Z155)=Repex),0)
*$DG155</f>
        <v>0</v>
      </c>
      <c r="DL155" s="43" cm="1">
        <f t="array" aca="1" ref="DL155" ca="1">IFERROR(INDEX(Forecast_Capex_Input!BK$12:BK$286,$Z155)
*(INDEX(Forecast_Capex_Input!$H$12:$H$286,$Z155)=Repex),0)
*$DG155</f>
        <v>0</v>
      </c>
      <c r="DM155" s="43" cm="1">
        <f t="array" aca="1" ref="DM155" ca="1">IFERROR(INDEX(Forecast_Capex_Input!BL$12:BL$286,$Z155)
*(INDEX(Forecast_Capex_Input!$H$12:$H$286,$Z155)=Repex),0)
*$DG155</f>
        <v>0</v>
      </c>
      <c r="DO155" s="43" t="b" cm="1">
        <f t="array" aca="1" ref="DO155" ca="1">OR($G155=Forecast_Capex_Input!$BN$8:$BN$9)</f>
        <v>1</v>
      </c>
      <c r="DP155" s="43" cm="1">
        <f t="array" aca="1" ref="DP155" ca="1">IFERROR(INDEX(Forecast_Capex_Input!BO$12:BO$286,$Z155)
*(INDEX(Forecast_Capex_Input!$H$12:$H$286,$Z155)=Repex),0)
*$DO155</f>
        <v>3.0211480362537764E-3</v>
      </c>
      <c r="DQ155" s="43" cm="1">
        <f t="array" aca="1" ref="DQ155" ca="1">IFERROR(INDEX(Forecast_Capex_Input!BP$12:BP$286,$Z155)
*(INDEX(Forecast_Capex_Input!$H$12:$H$286,$Z155)=Repex),0)
*$DO155</f>
        <v>0.99697885196374625</v>
      </c>
      <c r="DR155" s="43" cm="1">
        <f t="array" aca="1" ref="DR155" ca="1">IFERROR(INDEX(Forecast_Capex_Input!BQ$12:BQ$286,$Z155)
*(INDEX(Forecast_Capex_Input!$H$12:$H$286,$Z155)=Repex),0)
*$DO155</f>
        <v>0</v>
      </c>
      <c r="DS155" s="43" cm="1">
        <f t="array" aca="1" ref="DS155" ca="1">IFERROR(INDEX(Forecast_Capex_Input!BR$12:BR$286,$Z155)
*(INDEX(Forecast_Capex_Input!$H$12:$H$286,$Z155)=Repex),0)
*$DO155</f>
        <v>0</v>
      </c>
      <c r="DT155" s="43" cm="1">
        <f t="array" aca="1" ref="DT155" ca="1">IFERROR(INDEX(Forecast_Capex_Input!BS$12:BS$286,$Z155)
*(INDEX(Forecast_Capex_Input!$H$12:$H$286,$Z155)=Repex),0)
*$DO155</f>
        <v>0</v>
      </c>
      <c r="DV155" s="43" t="b" cm="1">
        <f t="array" aca="1" ref="DV155" ca="1">OR($G155=Forecast_Capex_Input!$BU$8:$BU$10)</f>
        <v>0</v>
      </c>
      <c r="DW155" s="43" cm="1">
        <f t="array" aca="1" ref="DW155" ca="1">IFERROR(INDEX(Forecast_Capex_Input!BV$12:BV$286,$Z155)
*(INDEX(Forecast_Capex_Input!$H$12:$H$286,$Z155)=Repex),0)
*$DV155</f>
        <v>0</v>
      </c>
      <c r="DX155" s="43" cm="1">
        <f t="array" aca="1" ref="DX155" ca="1">IFERROR(INDEX(Forecast_Capex_Input!BW$12:BW$286,$Z155)
*(INDEX(Forecast_Capex_Input!$H$12:$H$286,$Z155)=Repex),0)
*$DV155</f>
        <v>0</v>
      </c>
      <c r="DY155" s="43" cm="1">
        <f t="array" aca="1" ref="DY155" ca="1">IFERROR(INDEX(Forecast_Capex_Input!BX$12:BX$286,$Z155)
*(INDEX(Forecast_Capex_Input!$H$12:$H$286,$Z155)=Repex),0)
*$DV155</f>
        <v>0</v>
      </c>
      <c r="DZ155" s="43" cm="1">
        <f t="array" aca="1" ref="DZ155" ca="1">IFERROR(INDEX(Forecast_Capex_Input!BY$12:BY$286,$Z155)
*(INDEX(Forecast_Capex_Input!$H$12:$H$286,$Z155)=Repex),0)
*$DV155</f>
        <v>0</v>
      </c>
      <c r="EA155" s="43" cm="1">
        <f t="array" aca="1" ref="EA155" ca="1">IFERROR(INDEX(Forecast_Capex_Input!BZ$12:BZ$286,$Z155)
*(INDEX(Forecast_Capex_Input!$H$12:$H$286,$Z155)=Repex),0)
*$DV155</f>
        <v>0</v>
      </c>
      <c r="EB155" s="43" cm="1">
        <f t="array" aca="1" ref="EB155" ca="1">IFERROR(INDEX(Forecast_Capex_Input!CA$12:CA$286,$Z155)
*(INDEX(Forecast_Capex_Input!$H$12:$H$286,$Z155)=Repex),0)
*$DV155</f>
        <v>0</v>
      </c>
      <c r="EC155" s="43" cm="1">
        <f t="array" aca="1" ref="EC155" ca="1">IFERROR(INDEX(Forecast_Capex_Input!CB$12:CB$286,$Z155)
*(INDEX(Forecast_Capex_Input!$H$12:$H$286,$Z155)=Repex),0)
*$DV155</f>
        <v>0</v>
      </c>
      <c r="ED155" s="43" cm="1">
        <f t="array" aca="1" ref="ED155" ca="1">IFERROR(INDEX(Forecast_Capex_Input!CC$12:CC$286,$Z155)
*(INDEX(Forecast_Capex_Input!$H$12:$H$286,$Z155)=Repex),0)
*$DV155</f>
        <v>0</v>
      </c>
      <c r="EF155" s="86" t="str">
        <f t="shared" si="21"/>
        <v>N/A</v>
      </c>
      <c r="EG155" s="28" t="str">
        <f>IFERROR(RANK(EF155,EF$11:EF$1010,0)+COUNTIF(EF$11:EF155,EF155)-1,NA)</f>
        <v>N/A</v>
      </c>
    </row>
    <row r="156" spans="3:137" x14ac:dyDescent="0.2">
      <c r="C156" s="28">
        <f t="shared" si="22"/>
        <v>146</v>
      </c>
      <c r="D156" s="9" t="str" cm="1">
        <f t="array" ref="D156">IFERROR(INDEX(Forecast_Capex_Input!$D$12:$D$286,$Z156),NA)</f>
        <v xml:space="preserve">Tamworth Transformer Renewals </v>
      </c>
      <c r="E156" s="24" t="b" cm="1">
        <f t="array" ref="E156">IF($Z156=NA,NA,INDEX(Forecast_Capex_Input!$E$12:$E$286,$Z156))</f>
        <v>1</v>
      </c>
      <c r="F156" s="9" t="str" cm="1">
        <f t="array" aca="1" ref="F156" ca="1">IFERROR(INDEX(General!$E$25:$E$26,$AA156),NA)</f>
        <v>Non-Labour</v>
      </c>
      <c r="G156" s="9" t="str" cm="1">
        <f t="array" aca="1" ref="G156" ca="1">IFERROR(INDEX(Forecast_Capex_Input!$AI$11:$BB$11,$AC156),NA)</f>
        <v>Secondary Systems</v>
      </c>
      <c r="H156" s="50" cm="1">
        <f t="array" aca="1" ref="H156" ca="1">IFERROR(INDEX(Forecast_Capex_Input!$AI$12:$BB$286,$Z156,$AC156),NA)</f>
        <v>7.0000000000000027E-3</v>
      </c>
      <c r="I156" s="150" t="str" cm="1">
        <f t="array" ref="I156">IFERROR(INDEX(Forecast_Capex_Input!$F$12:$F$286,$Z156),NA)</f>
        <v>Replacement Expenditure</v>
      </c>
      <c r="J156" s="150" t="str" cm="1">
        <f t="array" ref="J156">IFERROR(INDEX(Forecast_Capex_Input!G$12:G$286,$Z156),NA)</f>
        <v>Substation</v>
      </c>
      <c r="K156" s="150" t="str" cm="1">
        <f t="array" ref="K156">IFERROR(INDEX(Forecast_Capex_Input!H$12:H$286,$Z156),NA)</f>
        <v>Repex</v>
      </c>
      <c r="L156" s="150" t="str" cm="1">
        <f t="array" ref="L156">IFERROR(INDEX(Forecast_Capex_Input!I$12:I$286,$Z156),NA)</f>
        <v>N/A</v>
      </c>
      <c r="M156" s="150" t="str" cm="1">
        <f t="array" ref="M156">IFERROR(INDEX(Forecast_Capex_Input!J$12:J$286,$Z156),NA)</f>
        <v>N/A</v>
      </c>
      <c r="N156" s="150" t="str" cm="1">
        <f t="array" ref="N156">IFERROR(INDEX(Forecast_Capex_Input!K$12:K$286,$Z156),NA)</f>
        <v>Substations - Power Transformers</v>
      </c>
      <c r="O156" s="150" t="str" cm="1">
        <f t="array" ref="O156">IFERROR(INDEX(Forecast_Capex_Input!L$12:L$286,$Z156),NA)</f>
        <v>Substations - Safe and Reliable Network</v>
      </c>
      <c r="P156" s="150" t="str" cm="1">
        <f t="array" ref="P156">IFERROR(INDEX(Forecast_Capex_Input!M$12:M$286,$Z156),NA)</f>
        <v>N/A</v>
      </c>
      <c r="Q156" s="24" t="str" cm="1">
        <f t="array" ref="Q156">IFERROR(INDEX(Forecast_Capex_Input!N$12:N$286,$Z156),NA)</f>
        <v>Yes</v>
      </c>
      <c r="R156" s="190" cm="1">
        <f t="array" ref="R156">IFERROR(INDEX(Forecast_Capex_Input!O$12:O$286,$Z156),0)</f>
        <v>0</v>
      </c>
      <c r="S156" s="24" t="str" cm="1">
        <f t="array" ref="S156">IFERROR(INDEX(Forecast_Capex_Input!P$12:P$286,$Z156),0)</f>
        <v>Safety security &amp; reliability</v>
      </c>
      <c r="T156" s="150" t="str" cm="1">
        <f t="array" aca="1" ref="T156" ca="1">IFERROR(INDEX(General!$K$91:$K$110,$AC156),NA)</f>
        <v>Secondary Systems (2018-23)</v>
      </c>
      <c r="U156" s="43" cm="1">
        <f t="array" aca="1" ref="U156" ca="1">IFERROR(
IF($F156=General!$E$25,INDEX(Forecast_Capex_Input!S$12:S$286,$Z156),
INDEX(Forecast_Capex_Input!T$12:T$286,$Z156)),0)</f>
        <v>0.91023192322407176</v>
      </c>
      <c r="V156" s="82" t="b">
        <f>IFERROR(INDEX(Overheads!$T$19:$T$26,MATCH($I156,Overheads!$E$19:$E$26,0)),FALSE)</f>
        <v>1</v>
      </c>
      <c r="W156" s="209" t="str" cm="1">
        <f t="array" ref="W156">IFERROR(
INDEX(Forecast_Capex_Input!CN$12:CN$286,$Z156),0)</f>
        <v>FY22</v>
      </c>
      <c r="X156" s="209">
        <f>IFERROR(
MATCH($W156,General!$L$39:$S$39,0),1)</f>
        <v>2</v>
      </c>
      <c r="Z156" s="28">
        <f>IFERROR(
IF(MATCH($C156,Forecast_Capex_Input!$CI$12:$CI$286,1)+1&gt;MAX(Forecast_Capex_Input!$C$12:$C$286),NA,
MATCH($C156,Forecast_Capex_Input!$CI$12:$CI$286,1)+1),1)</f>
        <v>64</v>
      </c>
      <c r="AA156" s="28" cm="1">
        <f t="array" aca="1" ref="AA156" ca="1">IFERROR(
IF(Z155&lt;&gt;Z156,1,
IF(COUNTIF(OFFSET(AA155,0,0,-INDEX(Forecast_Capex_Input!$CG$12:$CG$286,$Z156)),AA155)=INDEX(Forecast_Capex_Input!$CG$12:$CG$286,$Z156),AA155+1,AA155)),NA)</f>
        <v>2</v>
      </c>
      <c r="AB156" s="28" cm="1">
        <f t="array" ref="AB156">IFERROR($C156-IF($Z156=1,1,INDEX(Forecast_Capex_Input!$CI$12:$CI$286,$Z156-1))+1,NA)</f>
        <v>4</v>
      </c>
      <c r="AC156" s="28" cm="1">
        <f t="array" aca="1" ref="AC156" ca="1">IFERROR(IF(AA156=1,
INDEX(Forecast_Capex_Input!$AI$10:$BB$10,SMALL(IF(INDEX(Forecast_Capex_Input!$AI$12:$BB$286,$Z156,0)&gt;0,COLUMN(Forecast_Capex_Input!$AI$10:$BB$10)-COLUMN(Forecast_Capex_Input!$AI$12)+1),ROWS(OFFSET(AC155,0,0,-$AB156)))),
OFFSET(AC155,-INDEX(Forecast_Capex_Input!$CG$12:$CG$286,$Z156)+1,0)),NA)</f>
        <v>4</v>
      </c>
      <c r="AD156" s="28">
        <f t="shared" ca="1" si="19"/>
        <v>2</v>
      </c>
      <c r="AE156" s="82" t="b">
        <f t="shared" si="23"/>
        <v>0</v>
      </c>
      <c r="AF156" s="78" t="b">
        <v>0</v>
      </c>
      <c r="AG156" s="82" t="b">
        <f t="shared" si="20"/>
        <v>1</v>
      </c>
      <c r="AI156" s="55">
        <v>1.8554936798363295E-3</v>
      </c>
      <c r="AJ156" s="55">
        <v>9.9586051792919395E-3</v>
      </c>
      <c r="AK156" s="55">
        <v>2.6135121772620905E-2</v>
      </c>
      <c r="AL156" s="55">
        <v>0</v>
      </c>
      <c r="AM156" s="55">
        <v>0</v>
      </c>
      <c r="AN156" s="135">
        <v>3.7949220631749173E-2</v>
      </c>
      <c r="AP156" s="55">
        <v>1.8554936798363295E-3</v>
      </c>
      <c r="AQ156" s="55">
        <v>9.9586051792919395E-3</v>
      </c>
      <c r="AR156" s="55">
        <v>2.6135121772620905E-2</v>
      </c>
      <c r="AS156" s="55">
        <v>0</v>
      </c>
      <c r="AT156" s="55">
        <v>0</v>
      </c>
      <c r="AU156" s="135">
        <v>3.7949220631749173E-2</v>
      </c>
      <c r="AW156" s="55">
        <v>2.2368237713651934E-4</v>
      </c>
      <c r="AX156" s="55">
        <v>1.1251528428725716E-3</v>
      </c>
      <c r="AY156" s="55">
        <v>3.6252794349715804E-3</v>
      </c>
      <c r="AZ156" s="55">
        <v>0</v>
      </c>
      <c r="BA156" s="55">
        <v>0</v>
      </c>
      <c r="BB156" s="135">
        <v>4.9741146549806712E-3</v>
      </c>
      <c r="BD156" s="55">
        <v>4.3553395180172746E-5</v>
      </c>
      <c r="BE156" s="55">
        <v>2.205492041371152E-4</v>
      </c>
      <c r="BF156" s="55">
        <v>6.9508704441834579E-4</v>
      </c>
      <c r="BG156" s="55">
        <v>0</v>
      </c>
      <c r="BH156" s="55">
        <v>0</v>
      </c>
      <c r="BI156" s="135">
        <v>9.5918964373563375E-4</v>
      </c>
      <c r="BK156" s="55">
        <v>2.1227294521530219E-3</v>
      </c>
      <c r="BL156" s="55">
        <v>1.1304307226301626E-2</v>
      </c>
      <c r="BM156" s="55">
        <v>3.0455488252010832E-2</v>
      </c>
      <c r="BN156" s="55">
        <v>0</v>
      </c>
      <c r="BO156" s="55">
        <v>0</v>
      </c>
      <c r="BP156" s="135">
        <v>4.3882524930465482E-2</v>
      </c>
      <c r="BR156" s="147">
        <v>0</v>
      </c>
      <c r="BS156" s="147">
        <v>0</v>
      </c>
      <c r="BT156" s="147">
        <v>1</v>
      </c>
      <c r="BU156" s="147">
        <v>0</v>
      </c>
      <c r="BV156" s="147">
        <v>0</v>
      </c>
      <c r="BX156" s="55">
        <v>0</v>
      </c>
      <c r="BY156" s="55">
        <v>0</v>
      </c>
      <c r="BZ156" s="55">
        <v>3.7949220631749173E-2</v>
      </c>
      <c r="CA156" s="55">
        <v>0</v>
      </c>
      <c r="CB156" s="55">
        <v>0</v>
      </c>
      <c r="CC156" s="135">
        <v>3.7949220631749173E-2</v>
      </c>
      <c r="CE156" s="55">
        <v>0</v>
      </c>
      <c r="CF156" s="55">
        <v>0</v>
      </c>
      <c r="CG156" s="55">
        <v>3.7949220631749173E-2</v>
      </c>
      <c r="CH156" s="55">
        <v>0</v>
      </c>
      <c r="CI156" s="55">
        <v>0</v>
      </c>
      <c r="CJ156" s="135">
        <v>3.7949220631749173E-2</v>
      </c>
      <c r="CL156" s="55">
        <v>0</v>
      </c>
      <c r="CM156" s="55">
        <v>0</v>
      </c>
      <c r="CN156" s="55">
        <v>4.9741146549806712E-3</v>
      </c>
      <c r="CO156" s="55">
        <v>0</v>
      </c>
      <c r="CP156" s="55">
        <v>0</v>
      </c>
      <c r="CQ156" s="135">
        <v>4.9741146549806712E-3</v>
      </c>
      <c r="CS156" s="67">
        <v>0</v>
      </c>
      <c r="CT156" s="67">
        <v>0</v>
      </c>
      <c r="CU156" s="67">
        <v>9.5918964373563375E-4</v>
      </c>
      <c r="CV156" s="67">
        <v>0</v>
      </c>
      <c r="CW156" s="67">
        <v>0</v>
      </c>
      <c r="CX156" s="135">
        <v>9.5918964373563375E-4</v>
      </c>
      <c r="CZ156" s="55">
        <v>0</v>
      </c>
      <c r="DA156" s="55">
        <v>0</v>
      </c>
      <c r="DB156" s="55">
        <v>4.3882524930465475E-2</v>
      </c>
      <c r="DC156" s="55">
        <v>0</v>
      </c>
      <c r="DD156" s="55">
        <v>0</v>
      </c>
      <c r="DE156" s="135">
        <v>4.3882524930465475E-2</v>
      </c>
      <c r="DG156" s="43" t="b" cm="1">
        <f t="array" aca="1" ref="DG156" ca="1">OR($G156=Forecast_Capex_Input!$BF$8:$BF$10)</f>
        <v>0</v>
      </c>
      <c r="DH156" s="43" cm="1">
        <f t="array" aca="1" ref="DH156" ca="1">IFERROR(INDEX(Forecast_Capex_Input!BG$12:BG$286,$Z156)
*(INDEX(Forecast_Capex_Input!$H$12:$H$286,$Z156)=Repex),0)
*$DG156</f>
        <v>0</v>
      </c>
      <c r="DI156" s="43" cm="1">
        <f t="array" aca="1" ref="DI156" ca="1">IFERROR(INDEX(Forecast_Capex_Input!BH$12:BH$286,$Z156)
*(INDEX(Forecast_Capex_Input!$H$12:$H$286,$Z156)=Repex),0)
*$DG156</f>
        <v>0</v>
      </c>
      <c r="DJ156" s="43" cm="1">
        <f t="array" aca="1" ref="DJ156" ca="1">IFERROR(INDEX(Forecast_Capex_Input!BI$12:BI$286,$Z156)
*(INDEX(Forecast_Capex_Input!$H$12:$H$286,$Z156)=Repex),0)
*$DG156</f>
        <v>0</v>
      </c>
      <c r="DK156" s="43" cm="1">
        <f t="array" aca="1" ref="DK156" ca="1">IFERROR(INDEX(Forecast_Capex_Input!BJ$12:BJ$286,$Z156)
*(INDEX(Forecast_Capex_Input!$H$12:$H$286,$Z156)=Repex),0)
*$DG156</f>
        <v>0</v>
      </c>
      <c r="DL156" s="43" cm="1">
        <f t="array" aca="1" ref="DL156" ca="1">IFERROR(INDEX(Forecast_Capex_Input!BK$12:BK$286,$Z156)
*(INDEX(Forecast_Capex_Input!$H$12:$H$286,$Z156)=Repex),0)
*$DG156</f>
        <v>0</v>
      </c>
      <c r="DM156" s="43" cm="1">
        <f t="array" aca="1" ref="DM156" ca="1">IFERROR(INDEX(Forecast_Capex_Input!BL$12:BL$286,$Z156)
*(INDEX(Forecast_Capex_Input!$H$12:$H$286,$Z156)=Repex),0)
*$DG156</f>
        <v>0</v>
      </c>
      <c r="DO156" s="43" t="b" cm="1">
        <f t="array" aca="1" ref="DO156" ca="1">OR($G156=Forecast_Capex_Input!$BN$8:$BN$9)</f>
        <v>0</v>
      </c>
      <c r="DP156" s="43" cm="1">
        <f t="array" aca="1" ref="DP156" ca="1">IFERROR(INDEX(Forecast_Capex_Input!BO$12:BO$286,$Z156)
*(INDEX(Forecast_Capex_Input!$H$12:$H$286,$Z156)=Repex),0)
*$DO156</f>
        <v>0</v>
      </c>
      <c r="DQ156" s="43" cm="1">
        <f t="array" aca="1" ref="DQ156" ca="1">IFERROR(INDEX(Forecast_Capex_Input!BP$12:BP$286,$Z156)
*(INDEX(Forecast_Capex_Input!$H$12:$H$286,$Z156)=Repex),0)
*$DO156</f>
        <v>0</v>
      </c>
      <c r="DR156" s="43" cm="1">
        <f t="array" aca="1" ref="DR156" ca="1">IFERROR(INDEX(Forecast_Capex_Input!BQ$12:BQ$286,$Z156)
*(INDEX(Forecast_Capex_Input!$H$12:$H$286,$Z156)=Repex),0)
*$DO156</f>
        <v>0</v>
      </c>
      <c r="DS156" s="43" cm="1">
        <f t="array" aca="1" ref="DS156" ca="1">IFERROR(INDEX(Forecast_Capex_Input!BR$12:BR$286,$Z156)
*(INDEX(Forecast_Capex_Input!$H$12:$H$286,$Z156)=Repex),0)
*$DO156</f>
        <v>0</v>
      </c>
      <c r="DT156" s="43" cm="1">
        <f t="array" aca="1" ref="DT156" ca="1">IFERROR(INDEX(Forecast_Capex_Input!BS$12:BS$286,$Z156)
*(INDEX(Forecast_Capex_Input!$H$12:$H$286,$Z156)=Repex),0)
*$DO156</f>
        <v>0</v>
      </c>
      <c r="DV156" s="43" t="b" cm="1">
        <f t="array" aca="1" ref="DV156" ca="1">OR($G156=Forecast_Capex_Input!$BU$8:$BU$10)</f>
        <v>1</v>
      </c>
      <c r="DW156" s="43" cm="1">
        <f t="array" aca="1" ref="DW156" ca="1">IFERROR(INDEX(Forecast_Capex_Input!BV$12:BV$286,$Z156)
*(INDEX(Forecast_Capex_Input!$H$12:$H$286,$Z156)=Repex),0)
*$DV156</f>
        <v>0</v>
      </c>
      <c r="DX156" s="43" cm="1">
        <f t="array" aca="1" ref="DX156" ca="1">IFERROR(INDEX(Forecast_Capex_Input!BW$12:BW$286,$Z156)
*(INDEX(Forecast_Capex_Input!$H$12:$H$286,$Z156)=Repex),0)
*$DV156</f>
        <v>0.42857142857142877</v>
      </c>
      <c r="DY156" s="43" cm="1">
        <f t="array" aca="1" ref="DY156" ca="1">IFERROR(INDEX(Forecast_Capex_Input!BX$12:BX$286,$Z156)
*(INDEX(Forecast_Capex_Input!$H$12:$H$286,$Z156)=Repex),0)
*$DV156</f>
        <v>0.57142857142857117</v>
      </c>
      <c r="DZ156" s="43" cm="1">
        <f t="array" aca="1" ref="DZ156" ca="1">IFERROR(INDEX(Forecast_Capex_Input!BY$12:BY$286,$Z156)
*(INDEX(Forecast_Capex_Input!$H$12:$H$286,$Z156)=Repex),0)
*$DV156</f>
        <v>0</v>
      </c>
      <c r="EA156" s="43" cm="1">
        <f t="array" aca="1" ref="EA156" ca="1">IFERROR(INDEX(Forecast_Capex_Input!BZ$12:BZ$286,$Z156)
*(INDEX(Forecast_Capex_Input!$H$12:$H$286,$Z156)=Repex),0)
*$DV156</f>
        <v>0</v>
      </c>
      <c r="EB156" s="43" cm="1">
        <f t="array" aca="1" ref="EB156" ca="1">IFERROR(INDEX(Forecast_Capex_Input!CA$12:CA$286,$Z156)
*(INDEX(Forecast_Capex_Input!$H$12:$H$286,$Z156)=Repex),0)
*$DV156</f>
        <v>0</v>
      </c>
      <c r="EC156" s="43" cm="1">
        <f t="array" aca="1" ref="EC156" ca="1">IFERROR(INDEX(Forecast_Capex_Input!CB$12:CB$286,$Z156)
*(INDEX(Forecast_Capex_Input!$H$12:$H$286,$Z156)=Repex),0)
*$DV156</f>
        <v>0</v>
      </c>
      <c r="ED156" s="43" cm="1">
        <f t="array" aca="1" ref="ED156" ca="1">IFERROR(INDEX(Forecast_Capex_Input!CC$12:CC$286,$Z156)
*(INDEX(Forecast_Capex_Input!$H$12:$H$286,$Z156)=Repex),0)
*$DV156</f>
        <v>0</v>
      </c>
      <c r="EF156" s="86" t="str">
        <f t="shared" si="21"/>
        <v>N/A</v>
      </c>
      <c r="EG156" s="28" t="str">
        <f>IFERROR(RANK(EF156,EF$11:EF$1010,0)+COUNTIF(EF$11:EF156,EF156)-1,NA)</f>
        <v>N/A</v>
      </c>
    </row>
    <row r="157" spans="3:137" x14ac:dyDescent="0.2">
      <c r="C157" s="28">
        <f t="shared" si="22"/>
        <v>147</v>
      </c>
      <c r="D157" s="9" t="str" cm="1">
        <f t="array" ref="D157">IFERROR(INDEX(Forecast_Capex_Input!$D$12:$D$286,$Z157),NA)</f>
        <v>Tenterfield Transformer Renewals</v>
      </c>
      <c r="E157" s="24" t="b" cm="1">
        <f t="array" ref="E157">IF($Z157=NA,NA,INDEX(Forecast_Capex_Input!$E$12:$E$286,$Z157))</f>
        <v>1</v>
      </c>
      <c r="F157" s="9" t="str" cm="1">
        <f t="array" aca="1" ref="F157" ca="1">IFERROR(INDEX(General!$E$25:$E$26,$AA157),NA)</f>
        <v>Labour</v>
      </c>
      <c r="G157" s="9" t="str" cm="1">
        <f t="array" aca="1" ref="G157" ca="1">IFERROR(INDEX(Forecast_Capex_Input!$AI$11:$BB$11,$AC157),NA)</f>
        <v>Substations</v>
      </c>
      <c r="H157" s="50" cm="1">
        <f t="array" aca="1" ref="H157" ca="1">IFERROR(INDEX(Forecast_Capex_Input!$AI$12:$BB$286,$Z157,$AC157),NA)</f>
        <v>0.95</v>
      </c>
      <c r="I157" s="150" t="str" cm="1">
        <f t="array" ref="I157">IFERROR(INDEX(Forecast_Capex_Input!$F$12:$F$286,$Z157),NA)</f>
        <v>Replacement Expenditure</v>
      </c>
      <c r="J157" s="150" t="str" cm="1">
        <f t="array" ref="J157">IFERROR(INDEX(Forecast_Capex_Input!G$12:G$286,$Z157),NA)</f>
        <v>Substation</v>
      </c>
      <c r="K157" s="150" t="str" cm="1">
        <f t="array" ref="K157">IFERROR(INDEX(Forecast_Capex_Input!H$12:H$286,$Z157),NA)</f>
        <v>Repex</v>
      </c>
      <c r="L157" s="150" t="str" cm="1">
        <f t="array" ref="L157">IFERROR(INDEX(Forecast_Capex_Input!I$12:I$286,$Z157),NA)</f>
        <v>N/A</v>
      </c>
      <c r="M157" s="150" t="str" cm="1">
        <f t="array" ref="M157">IFERROR(INDEX(Forecast_Capex_Input!J$12:J$286,$Z157),NA)</f>
        <v>N/A</v>
      </c>
      <c r="N157" s="150" t="str" cm="1">
        <f t="array" ref="N157">IFERROR(INDEX(Forecast_Capex_Input!K$12:K$286,$Z157),NA)</f>
        <v>Substations - Power Transformers</v>
      </c>
      <c r="O157" s="150" t="str" cm="1">
        <f t="array" ref="O157">IFERROR(INDEX(Forecast_Capex_Input!L$12:L$286,$Z157),NA)</f>
        <v>Substations - Safe and Reliable Network</v>
      </c>
      <c r="P157" s="150" t="str" cm="1">
        <f t="array" ref="P157">IFERROR(INDEX(Forecast_Capex_Input!M$12:M$286,$Z157),NA)</f>
        <v>N/A</v>
      </c>
      <c r="Q157" s="24" t="str" cm="1">
        <f t="array" ref="Q157">IFERROR(INDEX(Forecast_Capex_Input!N$12:N$286,$Z157),NA)</f>
        <v>No</v>
      </c>
      <c r="R157" s="190" cm="1">
        <f t="array" ref="R157">IFERROR(INDEX(Forecast_Capex_Input!O$12:O$286,$Z157),0)</f>
        <v>0</v>
      </c>
      <c r="S157" s="24" t="str" cm="1">
        <f t="array" ref="S157">IFERROR(INDEX(Forecast_Capex_Input!P$12:P$286,$Z157),0)</f>
        <v>Safety security &amp; reliability</v>
      </c>
      <c r="T157" s="150" t="str" cm="1">
        <f t="array" aca="1" ref="T157" ca="1">IFERROR(INDEX(General!$K$91:$K$110,$AC157),NA)</f>
        <v>Substations (2018 onwards)</v>
      </c>
      <c r="U157" s="43" cm="1">
        <f t="array" aca="1" ref="U157" ca="1">IFERROR(
IF($F157=General!$E$25,INDEX(Forecast_Capex_Input!S$12:S$286,$Z157),
INDEX(Forecast_Capex_Input!T$12:T$286,$Z157)),0)</f>
        <v>0.14187260846908514</v>
      </c>
      <c r="V157" s="82" t="b">
        <f>IFERROR(INDEX(Overheads!$T$19:$T$26,MATCH($I157,Overheads!$E$19:$E$26,0)),FALSE)</f>
        <v>1</v>
      </c>
      <c r="W157" s="209" t="str" cm="1">
        <f t="array" ref="W157">IFERROR(
INDEX(Forecast_Capex_Input!CN$12:CN$286,$Z157),0)</f>
        <v>FY22</v>
      </c>
      <c r="X157" s="209">
        <f>IFERROR(
MATCH($W157,General!$L$39:$S$39,0),1)</f>
        <v>2</v>
      </c>
      <c r="Z157" s="28">
        <f>IFERROR(
IF(MATCH($C157,Forecast_Capex_Input!$CI$12:$CI$286,1)+1&gt;MAX(Forecast_Capex_Input!$C$12:$C$286),NA,
MATCH($C157,Forecast_Capex_Input!$CI$12:$CI$286,1)+1),1)</f>
        <v>65</v>
      </c>
      <c r="AA157" s="28" cm="1">
        <f t="array" aca="1" ref="AA157" ca="1">IFERROR(
IF(Z156&lt;&gt;Z157,1,
IF(COUNTIF(OFFSET(AA156,0,0,-INDEX(Forecast_Capex_Input!$CG$12:$CG$286,$Z157)),AA156)=INDEX(Forecast_Capex_Input!$CG$12:$CG$286,$Z157),AA156+1,AA156)),NA)</f>
        <v>1</v>
      </c>
      <c r="AB157" s="28" cm="1">
        <f t="array" ref="AB157">IFERROR($C157-IF($Z157=1,1,INDEX(Forecast_Capex_Input!$CI$12:$CI$286,$Z157-1))+1,NA)</f>
        <v>1</v>
      </c>
      <c r="AC157" s="28" cm="1">
        <f t="array" aca="1" ref="AC157" ca="1">IFERROR(IF(AA157=1,
INDEX(Forecast_Capex_Input!$AI$10:$BB$10,SMALL(IF(INDEX(Forecast_Capex_Input!$AI$12:$BB$286,$Z157,0)&gt;0,COLUMN(Forecast_Capex_Input!$AI$10:$BB$10)-COLUMN(Forecast_Capex_Input!$AI$12)+1),ROWS(OFFSET(AC156,0,0,-$AB157)))),
OFFSET(AC156,-INDEX(Forecast_Capex_Input!$CG$12:$CG$286,$Z157)+1,0)),NA)</f>
        <v>3</v>
      </c>
      <c r="AD157" s="28">
        <f t="shared" ca="1" si="19"/>
        <v>1</v>
      </c>
      <c r="AE157" s="82" t="b">
        <f t="shared" si="23"/>
        <v>0</v>
      </c>
      <c r="AF157" s="78" t="b">
        <v>0</v>
      </c>
      <c r="AG157" s="82" t="b">
        <f t="shared" si="20"/>
        <v>1</v>
      </c>
      <c r="AI157" s="55">
        <v>0</v>
      </c>
      <c r="AJ157" s="55">
        <v>0</v>
      </c>
      <c r="AK157" s="55">
        <v>3.2734427438568268E-2</v>
      </c>
      <c r="AL157" s="55">
        <v>0.23470956044240654</v>
      </c>
      <c r="AM157" s="55">
        <v>0.17060795869198769</v>
      </c>
      <c r="AN157" s="135">
        <v>0.43805194657296248</v>
      </c>
      <c r="AP157" s="55">
        <v>0</v>
      </c>
      <c r="AQ157" s="55">
        <v>0</v>
      </c>
      <c r="AR157" s="55">
        <v>3.2507648647162199E-2</v>
      </c>
      <c r="AS157" s="55">
        <v>0.23409288911023693</v>
      </c>
      <c r="AT157" s="55">
        <v>0.17067178755171533</v>
      </c>
      <c r="AU157" s="135">
        <v>0.43727232530911442</v>
      </c>
      <c r="AW157" s="55">
        <v>0</v>
      </c>
      <c r="AX157" s="55">
        <v>0</v>
      </c>
      <c r="AY157" s="55">
        <v>4.5092313380111172E-3</v>
      </c>
      <c r="AZ157" s="55">
        <v>3.2923378891536591E-2</v>
      </c>
      <c r="BA157" s="55">
        <v>2.1255343861553807E-2</v>
      </c>
      <c r="BB157" s="135">
        <v>5.8687954091101516E-2</v>
      </c>
      <c r="BD157" s="55">
        <v>0</v>
      </c>
      <c r="BE157" s="55">
        <v>0</v>
      </c>
      <c r="BF157" s="55">
        <v>8.6457012198876203E-4</v>
      </c>
      <c r="BG157" s="55">
        <v>6.2691336915176943E-3</v>
      </c>
      <c r="BH157" s="55">
        <v>4.1168804069785514E-3</v>
      </c>
      <c r="BI157" s="135">
        <v>1.1250584220485008E-2</v>
      </c>
      <c r="BK157" s="55">
        <v>0</v>
      </c>
      <c r="BL157" s="55">
        <v>0</v>
      </c>
      <c r="BM157" s="55">
        <v>3.7881450107162075E-2</v>
      </c>
      <c r="BN157" s="55">
        <v>0.27328540169329124</v>
      </c>
      <c r="BO157" s="55">
        <v>0.19604401182024769</v>
      </c>
      <c r="BP157" s="135">
        <v>0.507210863620701</v>
      </c>
      <c r="BR157" s="147">
        <v>0</v>
      </c>
      <c r="BS157" s="147">
        <v>0</v>
      </c>
      <c r="BT157" s="147">
        <v>0</v>
      </c>
      <c r="BU157" s="147">
        <v>0</v>
      </c>
      <c r="BV157" s="147">
        <v>0</v>
      </c>
      <c r="BX157" s="55">
        <v>0</v>
      </c>
      <c r="BY157" s="55">
        <v>0</v>
      </c>
      <c r="BZ157" s="55">
        <v>0</v>
      </c>
      <c r="CA157" s="55">
        <v>0</v>
      </c>
      <c r="CB157" s="55">
        <v>0</v>
      </c>
      <c r="CC157" s="135">
        <v>0</v>
      </c>
      <c r="CE157" s="55">
        <v>0</v>
      </c>
      <c r="CF157" s="55">
        <v>0</v>
      </c>
      <c r="CG157" s="55">
        <v>0</v>
      </c>
      <c r="CH157" s="55">
        <v>0</v>
      </c>
      <c r="CI157" s="55">
        <v>0</v>
      </c>
      <c r="CJ157" s="135">
        <v>0</v>
      </c>
      <c r="CL157" s="55">
        <v>0</v>
      </c>
      <c r="CM157" s="55">
        <v>0</v>
      </c>
      <c r="CN157" s="55">
        <v>0</v>
      </c>
      <c r="CO157" s="55">
        <v>0</v>
      </c>
      <c r="CP157" s="55">
        <v>0</v>
      </c>
      <c r="CQ157" s="135">
        <v>0</v>
      </c>
      <c r="CS157" s="67">
        <v>0</v>
      </c>
      <c r="CT157" s="67">
        <v>0</v>
      </c>
      <c r="CU157" s="67">
        <v>0</v>
      </c>
      <c r="CV157" s="67">
        <v>0</v>
      </c>
      <c r="CW157" s="67">
        <v>0</v>
      </c>
      <c r="CX157" s="135">
        <v>0</v>
      </c>
      <c r="CZ157" s="55">
        <v>0</v>
      </c>
      <c r="DA157" s="55">
        <v>0</v>
      </c>
      <c r="DB157" s="55">
        <v>0</v>
      </c>
      <c r="DC157" s="55">
        <v>0</v>
      </c>
      <c r="DD157" s="55">
        <v>0</v>
      </c>
      <c r="DE157" s="135">
        <v>0</v>
      </c>
      <c r="DG157" s="43" t="b" cm="1">
        <f t="array" aca="1" ref="DG157" ca="1">OR($G157=Forecast_Capex_Input!$BF$8:$BF$10)</f>
        <v>0</v>
      </c>
      <c r="DH157" s="43" cm="1">
        <f t="array" aca="1" ref="DH157" ca="1">IFERROR(INDEX(Forecast_Capex_Input!BG$12:BG$286,$Z157)
*(INDEX(Forecast_Capex_Input!$H$12:$H$286,$Z157)=Repex),0)
*$DG157</f>
        <v>0</v>
      </c>
      <c r="DI157" s="43" cm="1">
        <f t="array" aca="1" ref="DI157" ca="1">IFERROR(INDEX(Forecast_Capex_Input!BH$12:BH$286,$Z157)
*(INDEX(Forecast_Capex_Input!$H$12:$H$286,$Z157)=Repex),0)
*$DG157</f>
        <v>0</v>
      </c>
      <c r="DJ157" s="43" cm="1">
        <f t="array" aca="1" ref="DJ157" ca="1">IFERROR(INDEX(Forecast_Capex_Input!BI$12:BI$286,$Z157)
*(INDEX(Forecast_Capex_Input!$H$12:$H$286,$Z157)=Repex),0)
*$DG157</f>
        <v>0</v>
      </c>
      <c r="DK157" s="43" cm="1">
        <f t="array" aca="1" ref="DK157" ca="1">IFERROR(INDEX(Forecast_Capex_Input!BJ$12:BJ$286,$Z157)
*(INDEX(Forecast_Capex_Input!$H$12:$H$286,$Z157)=Repex),0)
*$DG157</f>
        <v>0</v>
      </c>
      <c r="DL157" s="43" cm="1">
        <f t="array" aca="1" ref="DL157" ca="1">IFERROR(INDEX(Forecast_Capex_Input!BK$12:BK$286,$Z157)
*(INDEX(Forecast_Capex_Input!$H$12:$H$286,$Z157)=Repex),0)
*$DG157</f>
        <v>0</v>
      </c>
      <c r="DM157" s="43" cm="1">
        <f t="array" aca="1" ref="DM157" ca="1">IFERROR(INDEX(Forecast_Capex_Input!BL$12:BL$286,$Z157)
*(INDEX(Forecast_Capex_Input!$H$12:$H$286,$Z157)=Repex),0)
*$DG157</f>
        <v>0</v>
      </c>
      <c r="DO157" s="43" t="b" cm="1">
        <f t="array" aca="1" ref="DO157" ca="1">OR($G157=Forecast_Capex_Input!$BN$8:$BN$9)</f>
        <v>1</v>
      </c>
      <c r="DP157" s="43" cm="1">
        <f t="array" aca="1" ref="DP157" ca="1">IFERROR(INDEX(Forecast_Capex_Input!BO$12:BO$286,$Z157)
*(INDEX(Forecast_Capex_Input!$H$12:$H$286,$Z157)=Repex),0)
*$DO157</f>
        <v>0</v>
      </c>
      <c r="DQ157" s="43" cm="1">
        <f t="array" aca="1" ref="DQ157" ca="1">IFERROR(INDEX(Forecast_Capex_Input!BP$12:BP$286,$Z157)
*(INDEX(Forecast_Capex_Input!$H$12:$H$286,$Z157)=Repex),0)
*$DO157</f>
        <v>0.78947368421052633</v>
      </c>
      <c r="DR157" s="43" cm="1">
        <f t="array" aca="1" ref="DR157" ca="1">IFERROR(INDEX(Forecast_Capex_Input!BQ$12:BQ$286,$Z157)
*(INDEX(Forecast_Capex_Input!$H$12:$H$286,$Z157)=Repex),0)
*$DO157</f>
        <v>0.2105263157894737</v>
      </c>
      <c r="DS157" s="43" cm="1">
        <f t="array" aca="1" ref="DS157" ca="1">IFERROR(INDEX(Forecast_Capex_Input!BR$12:BR$286,$Z157)
*(INDEX(Forecast_Capex_Input!$H$12:$H$286,$Z157)=Repex),0)
*$DO157</f>
        <v>0</v>
      </c>
      <c r="DT157" s="43" cm="1">
        <f t="array" aca="1" ref="DT157" ca="1">IFERROR(INDEX(Forecast_Capex_Input!BS$12:BS$286,$Z157)
*(INDEX(Forecast_Capex_Input!$H$12:$H$286,$Z157)=Repex),0)
*$DO157</f>
        <v>0</v>
      </c>
      <c r="DV157" s="43" t="b" cm="1">
        <f t="array" aca="1" ref="DV157" ca="1">OR($G157=Forecast_Capex_Input!$BU$8:$BU$10)</f>
        <v>0</v>
      </c>
      <c r="DW157" s="43" cm="1">
        <f t="array" aca="1" ref="DW157" ca="1">IFERROR(INDEX(Forecast_Capex_Input!BV$12:BV$286,$Z157)
*(INDEX(Forecast_Capex_Input!$H$12:$H$286,$Z157)=Repex),0)
*$DV157</f>
        <v>0</v>
      </c>
      <c r="DX157" s="43" cm="1">
        <f t="array" aca="1" ref="DX157" ca="1">IFERROR(INDEX(Forecast_Capex_Input!BW$12:BW$286,$Z157)
*(INDEX(Forecast_Capex_Input!$H$12:$H$286,$Z157)=Repex),0)
*$DV157</f>
        <v>0</v>
      </c>
      <c r="DY157" s="43" cm="1">
        <f t="array" aca="1" ref="DY157" ca="1">IFERROR(INDEX(Forecast_Capex_Input!BX$12:BX$286,$Z157)
*(INDEX(Forecast_Capex_Input!$H$12:$H$286,$Z157)=Repex),0)
*$DV157</f>
        <v>0</v>
      </c>
      <c r="DZ157" s="43" cm="1">
        <f t="array" aca="1" ref="DZ157" ca="1">IFERROR(INDEX(Forecast_Capex_Input!BY$12:BY$286,$Z157)
*(INDEX(Forecast_Capex_Input!$H$12:$H$286,$Z157)=Repex),0)
*$DV157</f>
        <v>0</v>
      </c>
      <c r="EA157" s="43" cm="1">
        <f t="array" aca="1" ref="EA157" ca="1">IFERROR(INDEX(Forecast_Capex_Input!BZ$12:BZ$286,$Z157)
*(INDEX(Forecast_Capex_Input!$H$12:$H$286,$Z157)=Repex),0)
*$DV157</f>
        <v>0</v>
      </c>
      <c r="EB157" s="43" cm="1">
        <f t="array" aca="1" ref="EB157" ca="1">IFERROR(INDEX(Forecast_Capex_Input!CA$12:CA$286,$Z157)
*(INDEX(Forecast_Capex_Input!$H$12:$H$286,$Z157)=Repex),0)
*$DV157</f>
        <v>0</v>
      </c>
      <c r="EC157" s="43" cm="1">
        <f t="array" aca="1" ref="EC157" ca="1">IFERROR(INDEX(Forecast_Capex_Input!CB$12:CB$286,$Z157)
*(INDEX(Forecast_Capex_Input!$H$12:$H$286,$Z157)=Repex),0)
*$DV157</f>
        <v>0</v>
      </c>
      <c r="ED157" s="43" cm="1">
        <f t="array" aca="1" ref="ED157" ca="1">IFERROR(INDEX(Forecast_Capex_Input!CC$12:CC$286,$Z157)
*(INDEX(Forecast_Capex_Input!$H$12:$H$286,$Z157)=Repex),0)
*$DV157</f>
        <v>0</v>
      </c>
      <c r="EF157" s="86" t="str">
        <f t="shared" si="21"/>
        <v>N/A</v>
      </c>
      <c r="EG157" s="28" t="str">
        <f>IFERROR(RANK(EF157,EF$11:EF$1010,0)+COUNTIF(EF$11:EF157,EF157)-1,NA)</f>
        <v>N/A</v>
      </c>
    </row>
    <row r="158" spans="3:137" x14ac:dyDescent="0.2">
      <c r="C158" s="28">
        <f t="shared" si="22"/>
        <v>148</v>
      </c>
      <c r="D158" s="9" t="str" cm="1">
        <f t="array" ref="D158">IFERROR(INDEX(Forecast_Capex_Input!$D$12:$D$286,$Z158),NA)</f>
        <v>Tenterfield Transformer Renewals</v>
      </c>
      <c r="E158" s="24" t="b" cm="1">
        <f t="array" ref="E158">IF($Z158=NA,NA,INDEX(Forecast_Capex_Input!$E$12:$E$286,$Z158))</f>
        <v>1</v>
      </c>
      <c r="F158" s="9" t="str" cm="1">
        <f t="array" aca="1" ref="F158" ca="1">IFERROR(INDEX(General!$E$25:$E$26,$AA158),NA)</f>
        <v>Labour</v>
      </c>
      <c r="G158" s="9" t="str" cm="1">
        <f t="array" aca="1" ref="G158" ca="1">IFERROR(INDEX(Forecast_Capex_Input!$AI$11:$BB$11,$AC158),NA)</f>
        <v>Secondary Systems</v>
      </c>
      <c r="H158" s="50" cm="1">
        <f t="array" aca="1" ref="H158" ca="1">IFERROR(INDEX(Forecast_Capex_Input!$AI$12:$BB$286,$Z158,$AC158),NA)</f>
        <v>5.0000000000000031E-2</v>
      </c>
      <c r="I158" s="150" t="str" cm="1">
        <f t="array" ref="I158">IFERROR(INDEX(Forecast_Capex_Input!$F$12:$F$286,$Z158),NA)</f>
        <v>Replacement Expenditure</v>
      </c>
      <c r="J158" s="150" t="str" cm="1">
        <f t="array" ref="J158">IFERROR(INDEX(Forecast_Capex_Input!G$12:G$286,$Z158),NA)</f>
        <v>Substation</v>
      </c>
      <c r="K158" s="150" t="str" cm="1">
        <f t="array" ref="K158">IFERROR(INDEX(Forecast_Capex_Input!H$12:H$286,$Z158),NA)</f>
        <v>Repex</v>
      </c>
      <c r="L158" s="150" t="str" cm="1">
        <f t="array" ref="L158">IFERROR(INDEX(Forecast_Capex_Input!I$12:I$286,$Z158),NA)</f>
        <v>N/A</v>
      </c>
      <c r="M158" s="150" t="str" cm="1">
        <f t="array" ref="M158">IFERROR(INDEX(Forecast_Capex_Input!J$12:J$286,$Z158),NA)</f>
        <v>N/A</v>
      </c>
      <c r="N158" s="150" t="str" cm="1">
        <f t="array" ref="N158">IFERROR(INDEX(Forecast_Capex_Input!K$12:K$286,$Z158),NA)</f>
        <v>Substations - Power Transformers</v>
      </c>
      <c r="O158" s="150" t="str" cm="1">
        <f t="array" ref="O158">IFERROR(INDEX(Forecast_Capex_Input!L$12:L$286,$Z158),NA)</f>
        <v>Substations - Safe and Reliable Network</v>
      </c>
      <c r="P158" s="150" t="str" cm="1">
        <f t="array" ref="P158">IFERROR(INDEX(Forecast_Capex_Input!M$12:M$286,$Z158),NA)</f>
        <v>N/A</v>
      </c>
      <c r="Q158" s="24" t="str" cm="1">
        <f t="array" ref="Q158">IFERROR(INDEX(Forecast_Capex_Input!N$12:N$286,$Z158),NA)</f>
        <v>No</v>
      </c>
      <c r="R158" s="190" cm="1">
        <f t="array" ref="R158">IFERROR(INDEX(Forecast_Capex_Input!O$12:O$286,$Z158),0)</f>
        <v>0</v>
      </c>
      <c r="S158" s="24" t="str" cm="1">
        <f t="array" ref="S158">IFERROR(INDEX(Forecast_Capex_Input!P$12:P$286,$Z158),0)</f>
        <v>Safety security &amp; reliability</v>
      </c>
      <c r="T158" s="150" t="str" cm="1">
        <f t="array" aca="1" ref="T158" ca="1">IFERROR(INDEX(General!$K$91:$K$110,$AC158),NA)</f>
        <v>Secondary Systems (2018-23)</v>
      </c>
      <c r="U158" s="43" cm="1">
        <f t="array" aca="1" ref="U158" ca="1">IFERROR(
IF($F158=General!$E$25,INDEX(Forecast_Capex_Input!S$12:S$286,$Z158),
INDEX(Forecast_Capex_Input!T$12:T$286,$Z158)),0)</f>
        <v>0.14187260846908514</v>
      </c>
      <c r="V158" s="82" t="b">
        <f>IFERROR(INDEX(Overheads!$T$19:$T$26,MATCH($I158,Overheads!$E$19:$E$26,0)),FALSE)</f>
        <v>1</v>
      </c>
      <c r="W158" s="209" t="str" cm="1">
        <f t="array" ref="W158">IFERROR(
INDEX(Forecast_Capex_Input!CN$12:CN$286,$Z158),0)</f>
        <v>FY22</v>
      </c>
      <c r="X158" s="209">
        <f>IFERROR(
MATCH($W158,General!$L$39:$S$39,0),1)</f>
        <v>2</v>
      </c>
      <c r="Z158" s="28">
        <f>IFERROR(
IF(MATCH($C158,Forecast_Capex_Input!$CI$12:$CI$286,1)+1&gt;MAX(Forecast_Capex_Input!$C$12:$C$286),NA,
MATCH($C158,Forecast_Capex_Input!$CI$12:$CI$286,1)+1),1)</f>
        <v>65</v>
      </c>
      <c r="AA158" s="28" cm="1">
        <f t="array" aca="1" ref="AA158" ca="1">IFERROR(
IF(Z157&lt;&gt;Z158,1,
IF(COUNTIF(OFFSET(AA157,0,0,-INDEX(Forecast_Capex_Input!$CG$12:$CG$286,$Z158)),AA157)=INDEX(Forecast_Capex_Input!$CG$12:$CG$286,$Z158),AA157+1,AA157)),NA)</f>
        <v>1</v>
      </c>
      <c r="AB158" s="28" cm="1">
        <f t="array" ref="AB158">IFERROR($C158-IF($Z158=1,1,INDEX(Forecast_Capex_Input!$CI$12:$CI$286,$Z158-1))+1,NA)</f>
        <v>2</v>
      </c>
      <c r="AC158" s="28" cm="1">
        <f t="array" aca="1" ref="AC158" ca="1">IFERROR(IF(AA158=1,
INDEX(Forecast_Capex_Input!$AI$10:$BB$10,SMALL(IF(INDEX(Forecast_Capex_Input!$AI$12:$BB$286,$Z158,0)&gt;0,COLUMN(Forecast_Capex_Input!$AI$10:$BB$10)-COLUMN(Forecast_Capex_Input!$AI$12)+1),ROWS(OFFSET(AC157,0,0,-$AB158)))),
OFFSET(AC157,-INDEX(Forecast_Capex_Input!$CG$12:$CG$286,$Z158)+1,0)),NA)</f>
        <v>4</v>
      </c>
      <c r="AD158" s="28">
        <f t="shared" ca="1" si="19"/>
        <v>1</v>
      </c>
      <c r="AE158" s="82" t="b">
        <f t="shared" si="23"/>
        <v>0</v>
      </c>
      <c r="AF158" s="78" t="b">
        <v>0</v>
      </c>
      <c r="AG158" s="82" t="b">
        <f t="shared" si="20"/>
        <v>1</v>
      </c>
      <c r="AI158" s="55">
        <v>0</v>
      </c>
      <c r="AJ158" s="55">
        <v>0</v>
      </c>
      <c r="AK158" s="55">
        <v>1.72286460202991E-3</v>
      </c>
      <c r="AL158" s="55">
        <v>1.2353134760126666E-2</v>
      </c>
      <c r="AM158" s="55">
        <v>8.979366246946726E-3</v>
      </c>
      <c r="AN158" s="135">
        <v>2.3055365609103304E-2</v>
      </c>
      <c r="AP158" s="55">
        <v>0</v>
      </c>
      <c r="AQ158" s="55">
        <v>0</v>
      </c>
      <c r="AR158" s="55">
        <v>1.7109288761664326E-3</v>
      </c>
      <c r="AS158" s="55">
        <v>1.2320678374223003E-2</v>
      </c>
      <c r="AT158" s="55">
        <v>8.9827256606166018E-3</v>
      </c>
      <c r="AU158" s="135">
        <v>2.301433291100604E-2</v>
      </c>
      <c r="AW158" s="55">
        <v>0</v>
      </c>
      <c r="AX158" s="55">
        <v>0</v>
      </c>
      <c r="AY158" s="55">
        <v>2.3732796515848001E-4</v>
      </c>
      <c r="AZ158" s="55">
        <v>1.7328094153440323E-3</v>
      </c>
      <c r="BA158" s="55">
        <v>1.1187023085028327E-3</v>
      </c>
      <c r="BB158" s="135">
        <v>3.0888396890053449E-3</v>
      </c>
      <c r="BD158" s="55">
        <v>0</v>
      </c>
      <c r="BE158" s="55">
        <v>0</v>
      </c>
      <c r="BF158" s="55">
        <v>4.5503690630987506E-5</v>
      </c>
      <c r="BG158" s="55">
        <v>3.2995440481672092E-4</v>
      </c>
      <c r="BH158" s="55">
        <v>2.1667791615676601E-4</v>
      </c>
      <c r="BI158" s="135">
        <v>5.9213601160447449E-4</v>
      </c>
      <c r="BK158" s="55">
        <v>0</v>
      </c>
      <c r="BL158" s="55">
        <v>0</v>
      </c>
      <c r="BM158" s="55">
        <v>1.9937605319559001E-3</v>
      </c>
      <c r="BN158" s="55">
        <v>1.4383442194383755E-2</v>
      </c>
      <c r="BO158" s="55">
        <v>1.0318105885276199E-2</v>
      </c>
      <c r="BP158" s="135">
        <v>2.6695308611615856E-2</v>
      </c>
      <c r="BR158" s="147">
        <v>0</v>
      </c>
      <c r="BS158" s="147">
        <v>0</v>
      </c>
      <c r="BT158" s="147">
        <v>0</v>
      </c>
      <c r="BU158" s="147">
        <v>0</v>
      </c>
      <c r="BV158" s="147">
        <v>0</v>
      </c>
      <c r="BX158" s="55">
        <v>0</v>
      </c>
      <c r="BY158" s="55">
        <v>0</v>
      </c>
      <c r="BZ158" s="55">
        <v>0</v>
      </c>
      <c r="CA158" s="55">
        <v>0</v>
      </c>
      <c r="CB158" s="55">
        <v>0</v>
      </c>
      <c r="CC158" s="135">
        <v>0</v>
      </c>
      <c r="CE158" s="55">
        <v>0</v>
      </c>
      <c r="CF158" s="55">
        <v>0</v>
      </c>
      <c r="CG158" s="55">
        <v>0</v>
      </c>
      <c r="CH158" s="55">
        <v>0</v>
      </c>
      <c r="CI158" s="55">
        <v>0</v>
      </c>
      <c r="CJ158" s="135">
        <v>0</v>
      </c>
      <c r="CL158" s="55">
        <v>0</v>
      </c>
      <c r="CM158" s="55">
        <v>0</v>
      </c>
      <c r="CN158" s="55">
        <v>0</v>
      </c>
      <c r="CO158" s="55">
        <v>0</v>
      </c>
      <c r="CP158" s="55">
        <v>0</v>
      </c>
      <c r="CQ158" s="135">
        <v>0</v>
      </c>
      <c r="CS158" s="67">
        <v>0</v>
      </c>
      <c r="CT158" s="67">
        <v>0</v>
      </c>
      <c r="CU158" s="67">
        <v>0</v>
      </c>
      <c r="CV158" s="67">
        <v>0</v>
      </c>
      <c r="CW158" s="67">
        <v>0</v>
      </c>
      <c r="CX158" s="135">
        <v>0</v>
      </c>
      <c r="CZ158" s="55">
        <v>0</v>
      </c>
      <c r="DA158" s="55">
        <v>0</v>
      </c>
      <c r="DB158" s="55">
        <v>0</v>
      </c>
      <c r="DC158" s="55">
        <v>0</v>
      </c>
      <c r="DD158" s="55">
        <v>0</v>
      </c>
      <c r="DE158" s="135">
        <v>0</v>
      </c>
      <c r="DG158" s="43" t="b" cm="1">
        <f t="array" aca="1" ref="DG158" ca="1">OR($G158=Forecast_Capex_Input!$BF$8:$BF$10)</f>
        <v>0</v>
      </c>
      <c r="DH158" s="43" cm="1">
        <f t="array" aca="1" ref="DH158" ca="1">IFERROR(INDEX(Forecast_Capex_Input!BG$12:BG$286,$Z158)
*(INDEX(Forecast_Capex_Input!$H$12:$H$286,$Z158)=Repex),0)
*$DG158</f>
        <v>0</v>
      </c>
      <c r="DI158" s="43" cm="1">
        <f t="array" aca="1" ref="DI158" ca="1">IFERROR(INDEX(Forecast_Capex_Input!BH$12:BH$286,$Z158)
*(INDEX(Forecast_Capex_Input!$H$12:$H$286,$Z158)=Repex),0)
*$DG158</f>
        <v>0</v>
      </c>
      <c r="DJ158" s="43" cm="1">
        <f t="array" aca="1" ref="DJ158" ca="1">IFERROR(INDEX(Forecast_Capex_Input!BI$12:BI$286,$Z158)
*(INDEX(Forecast_Capex_Input!$H$12:$H$286,$Z158)=Repex),0)
*$DG158</f>
        <v>0</v>
      </c>
      <c r="DK158" s="43" cm="1">
        <f t="array" aca="1" ref="DK158" ca="1">IFERROR(INDEX(Forecast_Capex_Input!BJ$12:BJ$286,$Z158)
*(INDEX(Forecast_Capex_Input!$H$12:$H$286,$Z158)=Repex),0)
*$DG158</f>
        <v>0</v>
      </c>
      <c r="DL158" s="43" cm="1">
        <f t="array" aca="1" ref="DL158" ca="1">IFERROR(INDEX(Forecast_Capex_Input!BK$12:BK$286,$Z158)
*(INDEX(Forecast_Capex_Input!$H$12:$H$286,$Z158)=Repex),0)
*$DG158</f>
        <v>0</v>
      </c>
      <c r="DM158" s="43" cm="1">
        <f t="array" aca="1" ref="DM158" ca="1">IFERROR(INDEX(Forecast_Capex_Input!BL$12:BL$286,$Z158)
*(INDEX(Forecast_Capex_Input!$H$12:$H$286,$Z158)=Repex),0)
*$DG158</f>
        <v>0</v>
      </c>
      <c r="DO158" s="43" t="b" cm="1">
        <f t="array" aca="1" ref="DO158" ca="1">OR($G158=Forecast_Capex_Input!$BN$8:$BN$9)</f>
        <v>0</v>
      </c>
      <c r="DP158" s="43" cm="1">
        <f t="array" aca="1" ref="DP158" ca="1">IFERROR(INDEX(Forecast_Capex_Input!BO$12:BO$286,$Z158)
*(INDEX(Forecast_Capex_Input!$H$12:$H$286,$Z158)=Repex),0)
*$DO158</f>
        <v>0</v>
      </c>
      <c r="DQ158" s="43" cm="1">
        <f t="array" aca="1" ref="DQ158" ca="1">IFERROR(INDEX(Forecast_Capex_Input!BP$12:BP$286,$Z158)
*(INDEX(Forecast_Capex_Input!$H$12:$H$286,$Z158)=Repex),0)
*$DO158</f>
        <v>0</v>
      </c>
      <c r="DR158" s="43" cm="1">
        <f t="array" aca="1" ref="DR158" ca="1">IFERROR(INDEX(Forecast_Capex_Input!BQ$12:BQ$286,$Z158)
*(INDEX(Forecast_Capex_Input!$H$12:$H$286,$Z158)=Repex),0)
*$DO158</f>
        <v>0</v>
      </c>
      <c r="DS158" s="43" cm="1">
        <f t="array" aca="1" ref="DS158" ca="1">IFERROR(INDEX(Forecast_Capex_Input!BR$12:BR$286,$Z158)
*(INDEX(Forecast_Capex_Input!$H$12:$H$286,$Z158)=Repex),0)
*$DO158</f>
        <v>0</v>
      </c>
      <c r="DT158" s="43" cm="1">
        <f t="array" aca="1" ref="DT158" ca="1">IFERROR(INDEX(Forecast_Capex_Input!BS$12:BS$286,$Z158)
*(INDEX(Forecast_Capex_Input!$H$12:$H$286,$Z158)=Repex),0)
*$DO158</f>
        <v>0</v>
      </c>
      <c r="DV158" s="43" t="b" cm="1">
        <f t="array" aca="1" ref="DV158" ca="1">OR($G158=Forecast_Capex_Input!$BU$8:$BU$10)</f>
        <v>1</v>
      </c>
      <c r="DW158" s="43" cm="1">
        <f t="array" aca="1" ref="DW158" ca="1">IFERROR(INDEX(Forecast_Capex_Input!BV$12:BV$286,$Z158)
*(INDEX(Forecast_Capex_Input!$H$12:$H$286,$Z158)=Repex),0)
*$DV158</f>
        <v>0.15999999999999989</v>
      </c>
      <c r="DX158" s="43" cm="1">
        <f t="array" aca="1" ref="DX158" ca="1">IFERROR(INDEX(Forecast_Capex_Input!BW$12:BW$286,$Z158)
*(INDEX(Forecast_Capex_Input!$H$12:$H$286,$Z158)=Repex),0)
*$DV158</f>
        <v>0.70000000000000018</v>
      </c>
      <c r="DY158" s="43" cm="1">
        <f t="array" aca="1" ref="DY158" ca="1">IFERROR(INDEX(Forecast_Capex_Input!BX$12:BX$286,$Z158)
*(INDEX(Forecast_Capex_Input!$H$12:$H$286,$Z158)=Repex),0)
*$DV158</f>
        <v>0.13999999999999993</v>
      </c>
      <c r="DZ158" s="43" cm="1">
        <f t="array" aca="1" ref="DZ158" ca="1">IFERROR(INDEX(Forecast_Capex_Input!BY$12:BY$286,$Z158)
*(INDEX(Forecast_Capex_Input!$H$12:$H$286,$Z158)=Repex),0)
*$DV158</f>
        <v>0</v>
      </c>
      <c r="EA158" s="43" cm="1">
        <f t="array" aca="1" ref="EA158" ca="1">IFERROR(INDEX(Forecast_Capex_Input!BZ$12:BZ$286,$Z158)
*(INDEX(Forecast_Capex_Input!$H$12:$H$286,$Z158)=Repex),0)
*$DV158</f>
        <v>0</v>
      </c>
      <c r="EB158" s="43" cm="1">
        <f t="array" aca="1" ref="EB158" ca="1">IFERROR(INDEX(Forecast_Capex_Input!CA$12:CA$286,$Z158)
*(INDEX(Forecast_Capex_Input!$H$12:$H$286,$Z158)=Repex),0)
*$DV158</f>
        <v>0</v>
      </c>
      <c r="EC158" s="43" cm="1">
        <f t="array" aca="1" ref="EC158" ca="1">IFERROR(INDEX(Forecast_Capex_Input!CB$12:CB$286,$Z158)
*(INDEX(Forecast_Capex_Input!$H$12:$H$286,$Z158)=Repex),0)
*$DV158</f>
        <v>0</v>
      </c>
      <c r="ED158" s="43" cm="1">
        <f t="array" aca="1" ref="ED158" ca="1">IFERROR(INDEX(Forecast_Capex_Input!CC$12:CC$286,$Z158)
*(INDEX(Forecast_Capex_Input!$H$12:$H$286,$Z158)=Repex),0)
*$DV158</f>
        <v>0</v>
      </c>
      <c r="EF158" s="86" t="str">
        <f t="shared" si="21"/>
        <v>N/A</v>
      </c>
      <c r="EG158" s="28" t="str">
        <f>IFERROR(RANK(EF158,EF$11:EF$1010,0)+COUNTIF(EF$11:EF158,EF158)-1,NA)</f>
        <v>N/A</v>
      </c>
    </row>
    <row r="159" spans="3:137" x14ac:dyDescent="0.2">
      <c r="C159" s="28">
        <f t="shared" si="22"/>
        <v>149</v>
      </c>
      <c r="D159" s="9" t="str" cm="1">
        <f t="array" ref="D159">IFERROR(INDEX(Forecast_Capex_Input!$D$12:$D$286,$Z159),NA)</f>
        <v>Tenterfield Transformer Renewals</v>
      </c>
      <c r="E159" s="24" t="b" cm="1">
        <f t="array" ref="E159">IF($Z159=NA,NA,INDEX(Forecast_Capex_Input!$E$12:$E$286,$Z159))</f>
        <v>1</v>
      </c>
      <c r="F159" s="9" t="str" cm="1">
        <f t="array" aca="1" ref="F159" ca="1">IFERROR(INDEX(General!$E$25:$E$26,$AA159),NA)</f>
        <v>Non-Labour</v>
      </c>
      <c r="G159" s="9" t="str" cm="1">
        <f t="array" aca="1" ref="G159" ca="1">IFERROR(INDEX(Forecast_Capex_Input!$AI$11:$BB$11,$AC159),NA)</f>
        <v>Substations</v>
      </c>
      <c r="H159" s="50" cm="1">
        <f t="array" aca="1" ref="H159" ca="1">IFERROR(INDEX(Forecast_Capex_Input!$AI$12:$BB$286,$Z159,$AC159),NA)</f>
        <v>0.95</v>
      </c>
      <c r="I159" s="150" t="str" cm="1">
        <f t="array" ref="I159">IFERROR(INDEX(Forecast_Capex_Input!$F$12:$F$286,$Z159),NA)</f>
        <v>Replacement Expenditure</v>
      </c>
      <c r="J159" s="150" t="str" cm="1">
        <f t="array" ref="J159">IFERROR(INDEX(Forecast_Capex_Input!G$12:G$286,$Z159),NA)</f>
        <v>Substation</v>
      </c>
      <c r="K159" s="150" t="str" cm="1">
        <f t="array" ref="K159">IFERROR(INDEX(Forecast_Capex_Input!H$12:H$286,$Z159),NA)</f>
        <v>Repex</v>
      </c>
      <c r="L159" s="150" t="str" cm="1">
        <f t="array" ref="L159">IFERROR(INDEX(Forecast_Capex_Input!I$12:I$286,$Z159),NA)</f>
        <v>N/A</v>
      </c>
      <c r="M159" s="150" t="str" cm="1">
        <f t="array" ref="M159">IFERROR(INDEX(Forecast_Capex_Input!J$12:J$286,$Z159),NA)</f>
        <v>N/A</v>
      </c>
      <c r="N159" s="150" t="str" cm="1">
        <f t="array" ref="N159">IFERROR(INDEX(Forecast_Capex_Input!K$12:K$286,$Z159),NA)</f>
        <v>Substations - Power Transformers</v>
      </c>
      <c r="O159" s="150" t="str" cm="1">
        <f t="array" ref="O159">IFERROR(INDEX(Forecast_Capex_Input!L$12:L$286,$Z159),NA)</f>
        <v>Substations - Safe and Reliable Network</v>
      </c>
      <c r="P159" s="150" t="str" cm="1">
        <f t="array" ref="P159">IFERROR(INDEX(Forecast_Capex_Input!M$12:M$286,$Z159),NA)</f>
        <v>N/A</v>
      </c>
      <c r="Q159" s="24" t="str" cm="1">
        <f t="array" ref="Q159">IFERROR(INDEX(Forecast_Capex_Input!N$12:N$286,$Z159),NA)</f>
        <v>No</v>
      </c>
      <c r="R159" s="190" cm="1">
        <f t="array" ref="R159">IFERROR(INDEX(Forecast_Capex_Input!O$12:O$286,$Z159),0)</f>
        <v>0</v>
      </c>
      <c r="S159" s="24" t="str" cm="1">
        <f t="array" ref="S159">IFERROR(INDEX(Forecast_Capex_Input!P$12:P$286,$Z159),0)</f>
        <v>Safety security &amp; reliability</v>
      </c>
      <c r="T159" s="150" t="str" cm="1">
        <f t="array" aca="1" ref="T159" ca="1">IFERROR(INDEX(General!$K$91:$K$110,$AC159),NA)</f>
        <v>Substations (2018 onwards)</v>
      </c>
      <c r="U159" s="43" cm="1">
        <f t="array" aca="1" ref="U159" ca="1">IFERROR(
IF($F159=General!$E$25,INDEX(Forecast_Capex_Input!S$12:S$286,$Z159),
INDEX(Forecast_Capex_Input!T$12:T$286,$Z159)),0)</f>
        <v>0.85812739153091488</v>
      </c>
      <c r="V159" s="82" t="b">
        <f>IFERROR(INDEX(Overheads!$T$19:$T$26,MATCH($I159,Overheads!$E$19:$E$26,0)),FALSE)</f>
        <v>1</v>
      </c>
      <c r="W159" s="209" t="str" cm="1">
        <f t="array" ref="W159">IFERROR(
INDEX(Forecast_Capex_Input!CN$12:CN$286,$Z159),0)</f>
        <v>FY22</v>
      </c>
      <c r="X159" s="209">
        <f>IFERROR(
MATCH($W159,General!$L$39:$S$39,0),1)</f>
        <v>2</v>
      </c>
      <c r="Z159" s="28">
        <f>IFERROR(
IF(MATCH($C159,Forecast_Capex_Input!$CI$12:$CI$286,1)+1&gt;MAX(Forecast_Capex_Input!$C$12:$C$286),NA,
MATCH($C159,Forecast_Capex_Input!$CI$12:$CI$286,1)+1),1)</f>
        <v>65</v>
      </c>
      <c r="AA159" s="28" cm="1">
        <f t="array" aca="1" ref="AA159" ca="1">IFERROR(
IF(Z158&lt;&gt;Z159,1,
IF(COUNTIF(OFFSET(AA158,0,0,-INDEX(Forecast_Capex_Input!$CG$12:$CG$286,$Z159)),AA158)=INDEX(Forecast_Capex_Input!$CG$12:$CG$286,$Z159),AA158+1,AA158)),NA)</f>
        <v>2</v>
      </c>
      <c r="AB159" s="28" cm="1">
        <f t="array" ref="AB159">IFERROR($C159-IF($Z159=1,1,INDEX(Forecast_Capex_Input!$CI$12:$CI$286,$Z159-1))+1,NA)</f>
        <v>3</v>
      </c>
      <c r="AC159" s="28" cm="1">
        <f t="array" aca="1" ref="AC159" ca="1">IFERROR(IF(AA159=1,
INDEX(Forecast_Capex_Input!$AI$10:$BB$10,SMALL(IF(INDEX(Forecast_Capex_Input!$AI$12:$BB$286,$Z159,0)&gt;0,COLUMN(Forecast_Capex_Input!$AI$10:$BB$10)-COLUMN(Forecast_Capex_Input!$AI$12)+1),ROWS(OFFSET(AC158,0,0,-$AB159)))),
OFFSET(AC158,-INDEX(Forecast_Capex_Input!$CG$12:$CG$286,$Z159)+1,0)),NA)</f>
        <v>3</v>
      </c>
      <c r="AD159" s="28">
        <f t="shared" ca="1" si="19"/>
        <v>2</v>
      </c>
      <c r="AE159" s="82" t="b">
        <f t="shared" si="23"/>
        <v>0</v>
      </c>
      <c r="AF159" s="78" t="b">
        <v>0</v>
      </c>
      <c r="AG159" s="82" t="b">
        <f t="shared" si="20"/>
        <v>1</v>
      </c>
      <c r="AI159" s="55">
        <v>0</v>
      </c>
      <c r="AJ159" s="55">
        <v>0</v>
      </c>
      <c r="AK159" s="55">
        <v>0.19799670376285239</v>
      </c>
      <c r="AL159" s="55">
        <v>1.4196588407246948</v>
      </c>
      <c r="AM159" s="55">
        <v>1.0319353689663893</v>
      </c>
      <c r="AN159" s="135">
        <v>2.6495909134539364</v>
      </c>
      <c r="AP159" s="55">
        <v>0</v>
      </c>
      <c r="AQ159" s="55">
        <v>0</v>
      </c>
      <c r="AR159" s="55">
        <v>0.19799670376285239</v>
      </c>
      <c r="AS159" s="55">
        <v>1.4196588407246948</v>
      </c>
      <c r="AT159" s="55">
        <v>1.0319353689663893</v>
      </c>
      <c r="AU159" s="135">
        <v>2.6495909134539364</v>
      </c>
      <c r="AW159" s="55">
        <v>0</v>
      </c>
      <c r="AX159" s="55">
        <v>0</v>
      </c>
      <c r="AY159" s="55">
        <v>2.7464703803124713E-2</v>
      </c>
      <c r="AZ159" s="55">
        <v>0.19966418496329619</v>
      </c>
      <c r="BA159" s="55">
        <v>0.12851650190652472</v>
      </c>
      <c r="BB159" s="135">
        <v>0.35564539067294565</v>
      </c>
      <c r="BD159" s="55">
        <v>0</v>
      </c>
      <c r="BE159" s="55">
        <v>0</v>
      </c>
      <c r="BF159" s="55">
        <v>5.2659002250095271E-3</v>
      </c>
      <c r="BG159" s="55">
        <v>3.801922861764935E-2</v>
      </c>
      <c r="BH159" s="55">
        <v>2.4891955271041006E-2</v>
      </c>
      <c r="BI159" s="135">
        <v>6.8177084113699882E-2</v>
      </c>
      <c r="BK159" s="55">
        <v>0</v>
      </c>
      <c r="BL159" s="55">
        <v>0</v>
      </c>
      <c r="BM159" s="55">
        <v>0.23072730779098663</v>
      </c>
      <c r="BN159" s="55">
        <v>1.6573422543056402</v>
      </c>
      <c r="BO159" s="55">
        <v>1.1853438261439548</v>
      </c>
      <c r="BP159" s="135">
        <v>3.0734133882405814</v>
      </c>
      <c r="BR159" s="147">
        <v>0</v>
      </c>
      <c r="BS159" s="147">
        <v>0</v>
      </c>
      <c r="BT159" s="147">
        <v>0</v>
      </c>
      <c r="BU159" s="147">
        <v>0</v>
      </c>
      <c r="BV159" s="147">
        <v>0</v>
      </c>
      <c r="BX159" s="55">
        <v>0</v>
      </c>
      <c r="BY159" s="55">
        <v>0</v>
      </c>
      <c r="BZ159" s="55">
        <v>0</v>
      </c>
      <c r="CA159" s="55">
        <v>0</v>
      </c>
      <c r="CB159" s="55">
        <v>0</v>
      </c>
      <c r="CC159" s="135">
        <v>0</v>
      </c>
      <c r="CE159" s="55">
        <v>0</v>
      </c>
      <c r="CF159" s="55">
        <v>0</v>
      </c>
      <c r="CG159" s="55">
        <v>0</v>
      </c>
      <c r="CH159" s="55">
        <v>0</v>
      </c>
      <c r="CI159" s="55">
        <v>0</v>
      </c>
      <c r="CJ159" s="135">
        <v>0</v>
      </c>
      <c r="CL159" s="55">
        <v>0</v>
      </c>
      <c r="CM159" s="55">
        <v>0</v>
      </c>
      <c r="CN159" s="55">
        <v>0</v>
      </c>
      <c r="CO159" s="55">
        <v>0</v>
      </c>
      <c r="CP159" s="55">
        <v>0</v>
      </c>
      <c r="CQ159" s="135">
        <v>0</v>
      </c>
      <c r="CS159" s="67">
        <v>0</v>
      </c>
      <c r="CT159" s="67">
        <v>0</v>
      </c>
      <c r="CU159" s="67">
        <v>0</v>
      </c>
      <c r="CV159" s="67">
        <v>0</v>
      </c>
      <c r="CW159" s="67">
        <v>0</v>
      </c>
      <c r="CX159" s="135">
        <v>0</v>
      </c>
      <c r="CZ159" s="55">
        <v>0</v>
      </c>
      <c r="DA159" s="55">
        <v>0</v>
      </c>
      <c r="DB159" s="55">
        <v>0</v>
      </c>
      <c r="DC159" s="55">
        <v>0</v>
      </c>
      <c r="DD159" s="55">
        <v>0</v>
      </c>
      <c r="DE159" s="135">
        <v>0</v>
      </c>
      <c r="DG159" s="43" t="b" cm="1">
        <f t="array" aca="1" ref="DG159" ca="1">OR($G159=Forecast_Capex_Input!$BF$8:$BF$10)</f>
        <v>0</v>
      </c>
      <c r="DH159" s="43" cm="1">
        <f t="array" aca="1" ref="DH159" ca="1">IFERROR(INDEX(Forecast_Capex_Input!BG$12:BG$286,$Z159)
*(INDEX(Forecast_Capex_Input!$H$12:$H$286,$Z159)=Repex),0)
*$DG159</f>
        <v>0</v>
      </c>
      <c r="DI159" s="43" cm="1">
        <f t="array" aca="1" ref="DI159" ca="1">IFERROR(INDEX(Forecast_Capex_Input!BH$12:BH$286,$Z159)
*(INDEX(Forecast_Capex_Input!$H$12:$H$286,$Z159)=Repex),0)
*$DG159</f>
        <v>0</v>
      </c>
      <c r="DJ159" s="43" cm="1">
        <f t="array" aca="1" ref="DJ159" ca="1">IFERROR(INDEX(Forecast_Capex_Input!BI$12:BI$286,$Z159)
*(INDEX(Forecast_Capex_Input!$H$12:$H$286,$Z159)=Repex),0)
*$DG159</f>
        <v>0</v>
      </c>
      <c r="DK159" s="43" cm="1">
        <f t="array" aca="1" ref="DK159" ca="1">IFERROR(INDEX(Forecast_Capex_Input!BJ$12:BJ$286,$Z159)
*(INDEX(Forecast_Capex_Input!$H$12:$H$286,$Z159)=Repex),0)
*$DG159</f>
        <v>0</v>
      </c>
      <c r="DL159" s="43" cm="1">
        <f t="array" aca="1" ref="DL159" ca="1">IFERROR(INDEX(Forecast_Capex_Input!BK$12:BK$286,$Z159)
*(INDEX(Forecast_Capex_Input!$H$12:$H$286,$Z159)=Repex),0)
*$DG159</f>
        <v>0</v>
      </c>
      <c r="DM159" s="43" cm="1">
        <f t="array" aca="1" ref="DM159" ca="1">IFERROR(INDEX(Forecast_Capex_Input!BL$12:BL$286,$Z159)
*(INDEX(Forecast_Capex_Input!$H$12:$H$286,$Z159)=Repex),0)
*$DG159</f>
        <v>0</v>
      </c>
      <c r="DO159" s="43" t="b" cm="1">
        <f t="array" aca="1" ref="DO159" ca="1">OR($G159=Forecast_Capex_Input!$BN$8:$BN$9)</f>
        <v>1</v>
      </c>
      <c r="DP159" s="43" cm="1">
        <f t="array" aca="1" ref="DP159" ca="1">IFERROR(INDEX(Forecast_Capex_Input!BO$12:BO$286,$Z159)
*(INDEX(Forecast_Capex_Input!$H$12:$H$286,$Z159)=Repex),0)
*$DO159</f>
        <v>0</v>
      </c>
      <c r="DQ159" s="43" cm="1">
        <f t="array" aca="1" ref="DQ159" ca="1">IFERROR(INDEX(Forecast_Capex_Input!BP$12:BP$286,$Z159)
*(INDEX(Forecast_Capex_Input!$H$12:$H$286,$Z159)=Repex),0)
*$DO159</f>
        <v>0.78947368421052633</v>
      </c>
      <c r="DR159" s="43" cm="1">
        <f t="array" aca="1" ref="DR159" ca="1">IFERROR(INDEX(Forecast_Capex_Input!BQ$12:BQ$286,$Z159)
*(INDEX(Forecast_Capex_Input!$H$12:$H$286,$Z159)=Repex),0)
*$DO159</f>
        <v>0.2105263157894737</v>
      </c>
      <c r="DS159" s="43" cm="1">
        <f t="array" aca="1" ref="DS159" ca="1">IFERROR(INDEX(Forecast_Capex_Input!BR$12:BR$286,$Z159)
*(INDEX(Forecast_Capex_Input!$H$12:$H$286,$Z159)=Repex),0)
*$DO159</f>
        <v>0</v>
      </c>
      <c r="DT159" s="43" cm="1">
        <f t="array" aca="1" ref="DT159" ca="1">IFERROR(INDEX(Forecast_Capex_Input!BS$12:BS$286,$Z159)
*(INDEX(Forecast_Capex_Input!$H$12:$H$286,$Z159)=Repex),0)
*$DO159</f>
        <v>0</v>
      </c>
      <c r="DV159" s="43" t="b" cm="1">
        <f t="array" aca="1" ref="DV159" ca="1">OR($G159=Forecast_Capex_Input!$BU$8:$BU$10)</f>
        <v>0</v>
      </c>
      <c r="DW159" s="43" cm="1">
        <f t="array" aca="1" ref="DW159" ca="1">IFERROR(INDEX(Forecast_Capex_Input!BV$12:BV$286,$Z159)
*(INDEX(Forecast_Capex_Input!$H$12:$H$286,$Z159)=Repex),0)
*$DV159</f>
        <v>0</v>
      </c>
      <c r="DX159" s="43" cm="1">
        <f t="array" aca="1" ref="DX159" ca="1">IFERROR(INDEX(Forecast_Capex_Input!BW$12:BW$286,$Z159)
*(INDEX(Forecast_Capex_Input!$H$12:$H$286,$Z159)=Repex),0)
*$DV159</f>
        <v>0</v>
      </c>
      <c r="DY159" s="43" cm="1">
        <f t="array" aca="1" ref="DY159" ca="1">IFERROR(INDEX(Forecast_Capex_Input!BX$12:BX$286,$Z159)
*(INDEX(Forecast_Capex_Input!$H$12:$H$286,$Z159)=Repex),0)
*$DV159</f>
        <v>0</v>
      </c>
      <c r="DZ159" s="43" cm="1">
        <f t="array" aca="1" ref="DZ159" ca="1">IFERROR(INDEX(Forecast_Capex_Input!BY$12:BY$286,$Z159)
*(INDEX(Forecast_Capex_Input!$H$12:$H$286,$Z159)=Repex),0)
*$DV159</f>
        <v>0</v>
      </c>
      <c r="EA159" s="43" cm="1">
        <f t="array" aca="1" ref="EA159" ca="1">IFERROR(INDEX(Forecast_Capex_Input!BZ$12:BZ$286,$Z159)
*(INDEX(Forecast_Capex_Input!$H$12:$H$286,$Z159)=Repex),0)
*$DV159</f>
        <v>0</v>
      </c>
      <c r="EB159" s="43" cm="1">
        <f t="array" aca="1" ref="EB159" ca="1">IFERROR(INDEX(Forecast_Capex_Input!CA$12:CA$286,$Z159)
*(INDEX(Forecast_Capex_Input!$H$12:$H$286,$Z159)=Repex),0)
*$DV159</f>
        <v>0</v>
      </c>
      <c r="EC159" s="43" cm="1">
        <f t="array" aca="1" ref="EC159" ca="1">IFERROR(INDEX(Forecast_Capex_Input!CB$12:CB$286,$Z159)
*(INDEX(Forecast_Capex_Input!$H$12:$H$286,$Z159)=Repex),0)
*$DV159</f>
        <v>0</v>
      </c>
      <c r="ED159" s="43" cm="1">
        <f t="array" aca="1" ref="ED159" ca="1">IFERROR(INDEX(Forecast_Capex_Input!CC$12:CC$286,$Z159)
*(INDEX(Forecast_Capex_Input!$H$12:$H$286,$Z159)=Repex),0)
*$DV159</f>
        <v>0</v>
      </c>
      <c r="EF159" s="86" t="str">
        <f t="shared" si="21"/>
        <v>N/A</v>
      </c>
      <c r="EG159" s="28" t="str">
        <f>IFERROR(RANK(EF159,EF$11:EF$1010,0)+COUNTIF(EF$11:EF159,EF159)-1,NA)</f>
        <v>N/A</v>
      </c>
    </row>
    <row r="160" spans="3:137" x14ac:dyDescent="0.2">
      <c r="C160" s="28">
        <f t="shared" si="22"/>
        <v>150</v>
      </c>
      <c r="D160" s="9" t="str" cm="1">
        <f t="array" ref="D160">IFERROR(INDEX(Forecast_Capex_Input!$D$12:$D$286,$Z160),NA)</f>
        <v>Tenterfield Transformer Renewals</v>
      </c>
      <c r="E160" s="24" t="b" cm="1">
        <f t="array" ref="E160">IF($Z160=NA,NA,INDEX(Forecast_Capex_Input!$E$12:$E$286,$Z160))</f>
        <v>1</v>
      </c>
      <c r="F160" s="9" t="str" cm="1">
        <f t="array" aca="1" ref="F160" ca="1">IFERROR(INDEX(General!$E$25:$E$26,$AA160),NA)</f>
        <v>Non-Labour</v>
      </c>
      <c r="G160" s="9" t="str" cm="1">
        <f t="array" aca="1" ref="G160" ca="1">IFERROR(INDEX(Forecast_Capex_Input!$AI$11:$BB$11,$AC160),NA)</f>
        <v>Secondary Systems</v>
      </c>
      <c r="H160" s="50" cm="1">
        <f t="array" aca="1" ref="H160" ca="1">IFERROR(INDEX(Forecast_Capex_Input!$AI$12:$BB$286,$Z160,$AC160),NA)</f>
        <v>5.0000000000000031E-2</v>
      </c>
      <c r="I160" s="150" t="str" cm="1">
        <f t="array" ref="I160">IFERROR(INDEX(Forecast_Capex_Input!$F$12:$F$286,$Z160),NA)</f>
        <v>Replacement Expenditure</v>
      </c>
      <c r="J160" s="150" t="str" cm="1">
        <f t="array" ref="J160">IFERROR(INDEX(Forecast_Capex_Input!G$12:G$286,$Z160),NA)</f>
        <v>Substation</v>
      </c>
      <c r="K160" s="150" t="str" cm="1">
        <f t="array" ref="K160">IFERROR(INDEX(Forecast_Capex_Input!H$12:H$286,$Z160),NA)</f>
        <v>Repex</v>
      </c>
      <c r="L160" s="150" t="str" cm="1">
        <f t="array" ref="L160">IFERROR(INDEX(Forecast_Capex_Input!I$12:I$286,$Z160),NA)</f>
        <v>N/A</v>
      </c>
      <c r="M160" s="150" t="str" cm="1">
        <f t="array" ref="M160">IFERROR(INDEX(Forecast_Capex_Input!J$12:J$286,$Z160),NA)</f>
        <v>N/A</v>
      </c>
      <c r="N160" s="150" t="str" cm="1">
        <f t="array" ref="N160">IFERROR(INDEX(Forecast_Capex_Input!K$12:K$286,$Z160),NA)</f>
        <v>Substations - Power Transformers</v>
      </c>
      <c r="O160" s="150" t="str" cm="1">
        <f t="array" ref="O160">IFERROR(INDEX(Forecast_Capex_Input!L$12:L$286,$Z160),NA)</f>
        <v>Substations - Safe and Reliable Network</v>
      </c>
      <c r="P160" s="150" t="str" cm="1">
        <f t="array" ref="P160">IFERROR(INDEX(Forecast_Capex_Input!M$12:M$286,$Z160),NA)</f>
        <v>N/A</v>
      </c>
      <c r="Q160" s="24" t="str" cm="1">
        <f t="array" ref="Q160">IFERROR(INDEX(Forecast_Capex_Input!N$12:N$286,$Z160),NA)</f>
        <v>No</v>
      </c>
      <c r="R160" s="190" cm="1">
        <f t="array" ref="R160">IFERROR(INDEX(Forecast_Capex_Input!O$12:O$286,$Z160),0)</f>
        <v>0</v>
      </c>
      <c r="S160" s="24" t="str" cm="1">
        <f t="array" ref="S160">IFERROR(INDEX(Forecast_Capex_Input!P$12:P$286,$Z160),0)</f>
        <v>Safety security &amp; reliability</v>
      </c>
      <c r="T160" s="150" t="str" cm="1">
        <f t="array" aca="1" ref="T160" ca="1">IFERROR(INDEX(General!$K$91:$K$110,$AC160),NA)</f>
        <v>Secondary Systems (2018-23)</v>
      </c>
      <c r="U160" s="43" cm="1">
        <f t="array" aca="1" ref="U160" ca="1">IFERROR(
IF($F160=General!$E$25,INDEX(Forecast_Capex_Input!S$12:S$286,$Z160),
INDEX(Forecast_Capex_Input!T$12:T$286,$Z160)),0)</f>
        <v>0.85812739153091488</v>
      </c>
      <c r="V160" s="82" t="b">
        <f>IFERROR(INDEX(Overheads!$T$19:$T$26,MATCH($I160,Overheads!$E$19:$E$26,0)),FALSE)</f>
        <v>1</v>
      </c>
      <c r="W160" s="209" t="str" cm="1">
        <f t="array" ref="W160">IFERROR(
INDEX(Forecast_Capex_Input!CN$12:CN$286,$Z160),0)</f>
        <v>FY22</v>
      </c>
      <c r="X160" s="209">
        <f>IFERROR(
MATCH($W160,General!$L$39:$S$39,0),1)</f>
        <v>2</v>
      </c>
      <c r="Z160" s="28">
        <f>IFERROR(
IF(MATCH($C160,Forecast_Capex_Input!$CI$12:$CI$286,1)+1&gt;MAX(Forecast_Capex_Input!$C$12:$C$286),NA,
MATCH($C160,Forecast_Capex_Input!$CI$12:$CI$286,1)+1),1)</f>
        <v>65</v>
      </c>
      <c r="AA160" s="28" cm="1">
        <f t="array" aca="1" ref="AA160" ca="1">IFERROR(
IF(Z159&lt;&gt;Z160,1,
IF(COUNTIF(OFFSET(AA159,0,0,-INDEX(Forecast_Capex_Input!$CG$12:$CG$286,$Z160)),AA159)=INDEX(Forecast_Capex_Input!$CG$12:$CG$286,$Z160),AA159+1,AA159)),NA)</f>
        <v>2</v>
      </c>
      <c r="AB160" s="28" cm="1">
        <f t="array" ref="AB160">IFERROR($C160-IF($Z160=1,1,INDEX(Forecast_Capex_Input!$CI$12:$CI$286,$Z160-1))+1,NA)</f>
        <v>4</v>
      </c>
      <c r="AC160" s="28" cm="1">
        <f t="array" aca="1" ref="AC160" ca="1">IFERROR(IF(AA160=1,
INDEX(Forecast_Capex_Input!$AI$10:$BB$10,SMALL(IF(INDEX(Forecast_Capex_Input!$AI$12:$BB$286,$Z160,0)&gt;0,COLUMN(Forecast_Capex_Input!$AI$10:$BB$10)-COLUMN(Forecast_Capex_Input!$AI$12)+1),ROWS(OFFSET(AC159,0,0,-$AB160)))),
OFFSET(AC159,-INDEX(Forecast_Capex_Input!$CG$12:$CG$286,$Z160)+1,0)),NA)</f>
        <v>4</v>
      </c>
      <c r="AD160" s="28">
        <f t="shared" ca="1" si="19"/>
        <v>2</v>
      </c>
      <c r="AE160" s="82" t="b">
        <f t="shared" si="23"/>
        <v>0</v>
      </c>
      <c r="AF160" s="78" t="b">
        <v>0</v>
      </c>
      <c r="AG160" s="82" t="b">
        <f t="shared" si="20"/>
        <v>1</v>
      </c>
      <c r="AI160" s="55">
        <v>0</v>
      </c>
      <c r="AJ160" s="55">
        <v>0</v>
      </c>
      <c r="AK160" s="55">
        <v>1.0420879145413292E-2</v>
      </c>
      <c r="AL160" s="55">
        <v>7.4718886353931341E-2</v>
      </c>
      <c r="AM160" s="55">
        <v>5.4312387840336318E-2</v>
      </c>
      <c r="AN160" s="135">
        <v>0.13945215333968095</v>
      </c>
      <c r="AP160" s="55">
        <v>0</v>
      </c>
      <c r="AQ160" s="55">
        <v>0</v>
      </c>
      <c r="AR160" s="55">
        <v>1.0420879145413292E-2</v>
      </c>
      <c r="AS160" s="55">
        <v>7.4718886353931341E-2</v>
      </c>
      <c r="AT160" s="55">
        <v>5.4312387840336318E-2</v>
      </c>
      <c r="AU160" s="135">
        <v>0.13945215333968095</v>
      </c>
      <c r="AW160" s="55">
        <v>0</v>
      </c>
      <c r="AX160" s="55">
        <v>0</v>
      </c>
      <c r="AY160" s="55">
        <v>1.4455107264802493E-3</v>
      </c>
      <c r="AZ160" s="55">
        <v>1.0508641313857698E-2</v>
      </c>
      <c r="BA160" s="55">
        <v>6.7640264161328853E-3</v>
      </c>
      <c r="BB160" s="135">
        <v>1.8718178456470832E-2</v>
      </c>
      <c r="BD160" s="55">
        <v>0</v>
      </c>
      <c r="BE160" s="55">
        <v>0</v>
      </c>
      <c r="BF160" s="55">
        <v>2.7715264342155428E-4</v>
      </c>
      <c r="BG160" s="55">
        <v>2.0010120325078618E-3</v>
      </c>
      <c r="BH160" s="55">
        <v>1.3101029090021592E-3</v>
      </c>
      <c r="BI160" s="135">
        <v>3.5882675849315754E-3</v>
      </c>
      <c r="BK160" s="55">
        <v>0</v>
      </c>
      <c r="BL160" s="55">
        <v>0</v>
      </c>
      <c r="BM160" s="55">
        <v>1.2143542515315096E-2</v>
      </c>
      <c r="BN160" s="55">
        <v>8.7228539700296912E-2</v>
      </c>
      <c r="BO160" s="55">
        <v>6.2386517165471361E-2</v>
      </c>
      <c r="BP160" s="135">
        <v>0.16175859938108336</v>
      </c>
      <c r="BR160" s="147">
        <v>0</v>
      </c>
      <c r="BS160" s="147">
        <v>0</v>
      </c>
      <c r="BT160" s="147">
        <v>0</v>
      </c>
      <c r="BU160" s="147">
        <v>0</v>
      </c>
      <c r="BV160" s="147">
        <v>0</v>
      </c>
      <c r="BX160" s="55">
        <v>0</v>
      </c>
      <c r="BY160" s="55">
        <v>0</v>
      </c>
      <c r="BZ160" s="55">
        <v>0</v>
      </c>
      <c r="CA160" s="55">
        <v>0</v>
      </c>
      <c r="CB160" s="55">
        <v>0</v>
      </c>
      <c r="CC160" s="135">
        <v>0</v>
      </c>
      <c r="CE160" s="55">
        <v>0</v>
      </c>
      <c r="CF160" s="55">
        <v>0</v>
      </c>
      <c r="CG160" s="55">
        <v>0</v>
      </c>
      <c r="CH160" s="55">
        <v>0</v>
      </c>
      <c r="CI160" s="55">
        <v>0</v>
      </c>
      <c r="CJ160" s="135">
        <v>0</v>
      </c>
      <c r="CL160" s="55">
        <v>0</v>
      </c>
      <c r="CM160" s="55">
        <v>0</v>
      </c>
      <c r="CN160" s="55">
        <v>0</v>
      </c>
      <c r="CO160" s="55">
        <v>0</v>
      </c>
      <c r="CP160" s="55">
        <v>0</v>
      </c>
      <c r="CQ160" s="135">
        <v>0</v>
      </c>
      <c r="CS160" s="67">
        <v>0</v>
      </c>
      <c r="CT160" s="67">
        <v>0</v>
      </c>
      <c r="CU160" s="67">
        <v>0</v>
      </c>
      <c r="CV160" s="67">
        <v>0</v>
      </c>
      <c r="CW160" s="67">
        <v>0</v>
      </c>
      <c r="CX160" s="135">
        <v>0</v>
      </c>
      <c r="CZ160" s="55">
        <v>0</v>
      </c>
      <c r="DA160" s="55">
        <v>0</v>
      </c>
      <c r="DB160" s="55">
        <v>0</v>
      </c>
      <c r="DC160" s="55">
        <v>0</v>
      </c>
      <c r="DD160" s="55">
        <v>0</v>
      </c>
      <c r="DE160" s="135">
        <v>0</v>
      </c>
      <c r="DG160" s="43" t="b" cm="1">
        <f t="array" aca="1" ref="DG160" ca="1">OR($G160=Forecast_Capex_Input!$BF$8:$BF$10)</f>
        <v>0</v>
      </c>
      <c r="DH160" s="43" cm="1">
        <f t="array" aca="1" ref="DH160" ca="1">IFERROR(INDEX(Forecast_Capex_Input!BG$12:BG$286,$Z160)
*(INDEX(Forecast_Capex_Input!$H$12:$H$286,$Z160)=Repex),0)
*$DG160</f>
        <v>0</v>
      </c>
      <c r="DI160" s="43" cm="1">
        <f t="array" aca="1" ref="DI160" ca="1">IFERROR(INDEX(Forecast_Capex_Input!BH$12:BH$286,$Z160)
*(INDEX(Forecast_Capex_Input!$H$12:$H$286,$Z160)=Repex),0)
*$DG160</f>
        <v>0</v>
      </c>
      <c r="DJ160" s="43" cm="1">
        <f t="array" aca="1" ref="DJ160" ca="1">IFERROR(INDEX(Forecast_Capex_Input!BI$12:BI$286,$Z160)
*(INDEX(Forecast_Capex_Input!$H$12:$H$286,$Z160)=Repex),0)
*$DG160</f>
        <v>0</v>
      </c>
      <c r="DK160" s="43" cm="1">
        <f t="array" aca="1" ref="DK160" ca="1">IFERROR(INDEX(Forecast_Capex_Input!BJ$12:BJ$286,$Z160)
*(INDEX(Forecast_Capex_Input!$H$12:$H$286,$Z160)=Repex),0)
*$DG160</f>
        <v>0</v>
      </c>
      <c r="DL160" s="43" cm="1">
        <f t="array" aca="1" ref="DL160" ca="1">IFERROR(INDEX(Forecast_Capex_Input!BK$12:BK$286,$Z160)
*(INDEX(Forecast_Capex_Input!$H$12:$H$286,$Z160)=Repex),0)
*$DG160</f>
        <v>0</v>
      </c>
      <c r="DM160" s="43" cm="1">
        <f t="array" aca="1" ref="DM160" ca="1">IFERROR(INDEX(Forecast_Capex_Input!BL$12:BL$286,$Z160)
*(INDEX(Forecast_Capex_Input!$H$12:$H$286,$Z160)=Repex),0)
*$DG160</f>
        <v>0</v>
      </c>
      <c r="DO160" s="43" t="b" cm="1">
        <f t="array" aca="1" ref="DO160" ca="1">OR($G160=Forecast_Capex_Input!$BN$8:$BN$9)</f>
        <v>0</v>
      </c>
      <c r="DP160" s="43" cm="1">
        <f t="array" aca="1" ref="DP160" ca="1">IFERROR(INDEX(Forecast_Capex_Input!BO$12:BO$286,$Z160)
*(INDEX(Forecast_Capex_Input!$H$12:$H$286,$Z160)=Repex),0)
*$DO160</f>
        <v>0</v>
      </c>
      <c r="DQ160" s="43" cm="1">
        <f t="array" aca="1" ref="DQ160" ca="1">IFERROR(INDEX(Forecast_Capex_Input!BP$12:BP$286,$Z160)
*(INDEX(Forecast_Capex_Input!$H$12:$H$286,$Z160)=Repex),0)
*$DO160</f>
        <v>0</v>
      </c>
      <c r="DR160" s="43" cm="1">
        <f t="array" aca="1" ref="DR160" ca="1">IFERROR(INDEX(Forecast_Capex_Input!BQ$12:BQ$286,$Z160)
*(INDEX(Forecast_Capex_Input!$H$12:$H$286,$Z160)=Repex),0)
*$DO160</f>
        <v>0</v>
      </c>
      <c r="DS160" s="43" cm="1">
        <f t="array" aca="1" ref="DS160" ca="1">IFERROR(INDEX(Forecast_Capex_Input!BR$12:BR$286,$Z160)
*(INDEX(Forecast_Capex_Input!$H$12:$H$286,$Z160)=Repex),0)
*$DO160</f>
        <v>0</v>
      </c>
      <c r="DT160" s="43" cm="1">
        <f t="array" aca="1" ref="DT160" ca="1">IFERROR(INDEX(Forecast_Capex_Input!BS$12:BS$286,$Z160)
*(INDEX(Forecast_Capex_Input!$H$12:$H$286,$Z160)=Repex),0)
*$DO160</f>
        <v>0</v>
      </c>
      <c r="DV160" s="43" t="b" cm="1">
        <f t="array" aca="1" ref="DV160" ca="1">OR($G160=Forecast_Capex_Input!$BU$8:$BU$10)</f>
        <v>1</v>
      </c>
      <c r="DW160" s="43" cm="1">
        <f t="array" aca="1" ref="DW160" ca="1">IFERROR(INDEX(Forecast_Capex_Input!BV$12:BV$286,$Z160)
*(INDEX(Forecast_Capex_Input!$H$12:$H$286,$Z160)=Repex),0)
*$DV160</f>
        <v>0.15999999999999989</v>
      </c>
      <c r="DX160" s="43" cm="1">
        <f t="array" aca="1" ref="DX160" ca="1">IFERROR(INDEX(Forecast_Capex_Input!BW$12:BW$286,$Z160)
*(INDEX(Forecast_Capex_Input!$H$12:$H$286,$Z160)=Repex),0)
*$DV160</f>
        <v>0.70000000000000018</v>
      </c>
      <c r="DY160" s="43" cm="1">
        <f t="array" aca="1" ref="DY160" ca="1">IFERROR(INDEX(Forecast_Capex_Input!BX$12:BX$286,$Z160)
*(INDEX(Forecast_Capex_Input!$H$12:$H$286,$Z160)=Repex),0)
*$DV160</f>
        <v>0.13999999999999993</v>
      </c>
      <c r="DZ160" s="43" cm="1">
        <f t="array" aca="1" ref="DZ160" ca="1">IFERROR(INDEX(Forecast_Capex_Input!BY$12:BY$286,$Z160)
*(INDEX(Forecast_Capex_Input!$H$12:$H$286,$Z160)=Repex),0)
*$DV160</f>
        <v>0</v>
      </c>
      <c r="EA160" s="43" cm="1">
        <f t="array" aca="1" ref="EA160" ca="1">IFERROR(INDEX(Forecast_Capex_Input!BZ$12:BZ$286,$Z160)
*(INDEX(Forecast_Capex_Input!$H$12:$H$286,$Z160)=Repex),0)
*$DV160</f>
        <v>0</v>
      </c>
      <c r="EB160" s="43" cm="1">
        <f t="array" aca="1" ref="EB160" ca="1">IFERROR(INDEX(Forecast_Capex_Input!CA$12:CA$286,$Z160)
*(INDEX(Forecast_Capex_Input!$H$12:$H$286,$Z160)=Repex),0)
*$DV160</f>
        <v>0</v>
      </c>
      <c r="EC160" s="43" cm="1">
        <f t="array" aca="1" ref="EC160" ca="1">IFERROR(INDEX(Forecast_Capex_Input!CB$12:CB$286,$Z160)
*(INDEX(Forecast_Capex_Input!$H$12:$H$286,$Z160)=Repex),0)
*$DV160</f>
        <v>0</v>
      </c>
      <c r="ED160" s="43" cm="1">
        <f t="array" aca="1" ref="ED160" ca="1">IFERROR(INDEX(Forecast_Capex_Input!CC$12:CC$286,$Z160)
*(INDEX(Forecast_Capex_Input!$H$12:$H$286,$Z160)=Repex),0)
*$DV160</f>
        <v>0</v>
      </c>
      <c r="EF160" s="86" t="str">
        <f t="shared" si="21"/>
        <v>N/A</v>
      </c>
      <c r="EG160" s="28" t="str">
        <f>IFERROR(RANK(EF160,EF$11:EF$1010,0)+COUNTIF(EF$11:EF160,EF160)-1,NA)</f>
        <v>N/A</v>
      </c>
    </row>
    <row r="161" spans="3:137" x14ac:dyDescent="0.2">
      <c r="C161" s="28">
        <f t="shared" si="22"/>
        <v>151</v>
      </c>
      <c r="D161" s="9" t="str" cm="1">
        <f t="array" ref="D161">IFERROR(INDEX(Forecast_Capex_Input!$D$12:$D$286,$Z161),NA)</f>
        <v>Tomago Secondary Systems Renewal</v>
      </c>
      <c r="E161" s="24" t="b" cm="1">
        <f t="array" ref="E161">IF($Z161=NA,NA,INDEX(Forecast_Capex_Input!$E$12:$E$286,$Z161))</f>
        <v>1</v>
      </c>
      <c r="F161" s="9" t="str" cm="1">
        <f t="array" aca="1" ref="F161" ca="1">IFERROR(INDEX(General!$E$25:$E$26,$AA161),NA)</f>
        <v>Labour</v>
      </c>
      <c r="G161" s="9" t="str" cm="1">
        <f t="array" aca="1" ref="G161" ca="1">IFERROR(INDEX(Forecast_Capex_Input!$AI$11:$BB$11,$AC161),NA)</f>
        <v>Secondary Systems</v>
      </c>
      <c r="H161" s="50" cm="1">
        <f t="array" aca="1" ref="H161" ca="1">IFERROR(INDEX(Forecast_Capex_Input!$AI$12:$BB$286,$Z161,$AC161),NA)</f>
        <v>0.93645968983728978</v>
      </c>
      <c r="I161" s="150" t="str" cm="1">
        <f t="array" ref="I161">IFERROR(INDEX(Forecast_Capex_Input!$F$12:$F$286,$Z161),NA)</f>
        <v>Replacement Expenditure</v>
      </c>
      <c r="J161" s="150" t="str" cm="1">
        <f t="array" ref="J161">IFERROR(INDEX(Forecast_Capex_Input!G$12:G$286,$Z161),NA)</f>
        <v>Digital Infrastructure</v>
      </c>
      <c r="K161" s="150" t="str" cm="1">
        <f t="array" ref="K161">IFERROR(INDEX(Forecast_Capex_Input!H$12:H$286,$Z161),NA)</f>
        <v>Repex</v>
      </c>
      <c r="L161" s="150" t="str" cm="1">
        <f t="array" ref="L161">IFERROR(INDEX(Forecast_Capex_Input!I$12:I$286,$Z161),NA)</f>
        <v>N/A</v>
      </c>
      <c r="M161" s="150" t="str" cm="1">
        <f t="array" ref="M161">IFERROR(INDEX(Forecast_Capex_Input!J$12:J$286,$Z161),NA)</f>
        <v>N/A</v>
      </c>
      <c r="N161" s="150" t="str" cm="1">
        <f t="array" ref="N161">IFERROR(INDEX(Forecast_Capex_Input!K$12:K$286,$Z161),NA)</f>
        <v>DI - Protection systems</v>
      </c>
      <c r="O161" s="150" t="str" cm="1">
        <f t="array" ref="O161">IFERROR(INDEX(Forecast_Capex_Input!L$12:L$286,$Z161),NA)</f>
        <v>DI - Safe and Reliable Network</v>
      </c>
      <c r="P161" s="150" t="str" cm="1">
        <f t="array" ref="P161">IFERROR(INDEX(Forecast_Capex_Input!M$12:M$286,$Z161),NA)</f>
        <v>N/A</v>
      </c>
      <c r="Q161" s="24" t="str" cm="1">
        <f t="array" ref="Q161">IFERROR(INDEX(Forecast_Capex_Input!N$12:N$286,$Z161),NA)</f>
        <v>No</v>
      </c>
      <c r="R161" s="190" cm="1">
        <f t="array" ref="R161">IFERROR(INDEX(Forecast_Capex_Input!O$12:O$286,$Z161),0)</f>
        <v>0</v>
      </c>
      <c r="S161" s="24" t="str" cm="1">
        <f t="array" ref="S161">IFERROR(INDEX(Forecast_Capex_Input!P$12:P$286,$Z161),0)</f>
        <v>Safety security &amp; reliability</v>
      </c>
      <c r="T161" s="150" t="str" cm="1">
        <f t="array" aca="1" ref="T161" ca="1">IFERROR(INDEX(General!$K$91:$K$110,$AC161),NA)</f>
        <v>Secondary Systems (2018-23)</v>
      </c>
      <c r="U161" s="43" cm="1">
        <f t="array" aca="1" ref="U161" ca="1">IFERROR(
IF($F161=General!$E$25,INDEX(Forecast_Capex_Input!S$12:S$286,$Z161),
INDEX(Forecast_Capex_Input!T$12:T$286,$Z161)),0)</f>
        <v>0.15105622261855312</v>
      </c>
      <c r="V161" s="82" t="b">
        <f>IFERROR(INDEX(Overheads!$T$19:$T$26,MATCH($I161,Overheads!$E$19:$E$26,0)),FALSE)</f>
        <v>1</v>
      </c>
      <c r="W161" s="209" t="str" cm="1">
        <f t="array" ref="W161">IFERROR(
INDEX(Forecast_Capex_Input!CN$12:CN$286,$Z161),0)</f>
        <v>FY22</v>
      </c>
      <c r="X161" s="209">
        <f>IFERROR(
MATCH($W161,General!$L$39:$S$39,0),1)</f>
        <v>2</v>
      </c>
      <c r="Z161" s="28">
        <f>IFERROR(
IF(MATCH($C161,Forecast_Capex_Input!$CI$12:$CI$286,1)+1&gt;MAX(Forecast_Capex_Input!$C$12:$C$286),NA,
MATCH($C161,Forecast_Capex_Input!$CI$12:$CI$286,1)+1),1)</f>
        <v>66</v>
      </c>
      <c r="AA161" s="28" cm="1">
        <f t="array" aca="1" ref="AA161" ca="1">IFERROR(
IF(Z160&lt;&gt;Z161,1,
IF(COUNTIF(OFFSET(AA160,0,0,-INDEX(Forecast_Capex_Input!$CG$12:$CG$286,$Z161)),AA160)=INDEX(Forecast_Capex_Input!$CG$12:$CG$286,$Z161),AA160+1,AA160)),NA)</f>
        <v>1</v>
      </c>
      <c r="AB161" s="28" cm="1">
        <f t="array" ref="AB161">IFERROR($C161-IF($Z161=1,1,INDEX(Forecast_Capex_Input!$CI$12:$CI$286,$Z161-1))+1,NA)</f>
        <v>1</v>
      </c>
      <c r="AC161" s="28" cm="1">
        <f t="array" aca="1" ref="AC161" ca="1">IFERROR(IF(AA161=1,
INDEX(Forecast_Capex_Input!$AI$10:$BB$10,SMALL(IF(INDEX(Forecast_Capex_Input!$AI$12:$BB$286,$Z161,0)&gt;0,COLUMN(Forecast_Capex_Input!$AI$10:$BB$10)-COLUMN(Forecast_Capex_Input!$AI$12)+1),ROWS(OFFSET(AC160,0,0,-$AB161)))),
OFFSET(AC160,-INDEX(Forecast_Capex_Input!$CG$12:$CG$286,$Z161)+1,0)),NA)</f>
        <v>4</v>
      </c>
      <c r="AD161" s="28">
        <f t="shared" ca="1" si="19"/>
        <v>1</v>
      </c>
      <c r="AE161" s="82" t="b">
        <f t="shared" si="23"/>
        <v>0</v>
      </c>
      <c r="AF161" s="78" t="b">
        <v>0</v>
      </c>
      <c r="AG161" s="82" t="b">
        <f t="shared" si="20"/>
        <v>1</v>
      </c>
      <c r="AI161" s="55">
        <v>0</v>
      </c>
      <c r="AJ161" s="55">
        <v>0.90404714930473951</v>
      </c>
      <c r="AK161" s="55">
        <v>0.90157707500295159</v>
      </c>
      <c r="AL161" s="55">
        <v>0.90157707500295159</v>
      </c>
      <c r="AM161" s="55">
        <v>0.47425424259001858</v>
      </c>
      <c r="AN161" s="135">
        <v>3.1814555419006609</v>
      </c>
      <c r="AP161" s="55">
        <v>0</v>
      </c>
      <c r="AQ161" s="55">
        <v>0.88753617536340867</v>
      </c>
      <c r="AR161" s="55">
        <v>0.89533109560366952</v>
      </c>
      <c r="AS161" s="55">
        <v>0.89920828893881477</v>
      </c>
      <c r="AT161" s="55">
        <v>0.4744316733954605</v>
      </c>
      <c r="AU161" s="135">
        <v>3.1565072333013533</v>
      </c>
      <c r="AW161" s="55">
        <v>0</v>
      </c>
      <c r="AX161" s="55">
        <v>0.10027647776808341</v>
      </c>
      <c r="AY161" s="55">
        <v>0.12419400363318286</v>
      </c>
      <c r="AZ161" s="55">
        <v>0.12646678552120225</v>
      </c>
      <c r="BA161" s="55">
        <v>5.9085385472846717E-2</v>
      </c>
      <c r="BB161" s="135">
        <v>0.41002265239531521</v>
      </c>
      <c r="BD161" s="55">
        <v>0</v>
      </c>
      <c r="BE161" s="55">
        <v>1.9655904978172503E-2</v>
      </c>
      <c r="BF161" s="55">
        <v>2.3812134890105953E-2</v>
      </c>
      <c r="BG161" s="55">
        <v>2.4081282440081526E-2</v>
      </c>
      <c r="BH161" s="55">
        <v>1.1444061661684919E-2</v>
      </c>
      <c r="BI161" s="135">
        <v>7.8993383970044906E-2</v>
      </c>
      <c r="BK161" s="55">
        <v>0</v>
      </c>
      <c r="BL161" s="55">
        <v>1.0074685581096647</v>
      </c>
      <c r="BM161" s="55">
        <v>1.0433372341269582</v>
      </c>
      <c r="BN161" s="55">
        <v>1.0497563569000985</v>
      </c>
      <c r="BO161" s="55">
        <v>0.54496112052999213</v>
      </c>
      <c r="BP161" s="135">
        <v>3.6455232696667137</v>
      </c>
      <c r="BR161" s="147">
        <v>0</v>
      </c>
      <c r="BS161" s="147">
        <v>0</v>
      </c>
      <c r="BT161" s="147">
        <v>0</v>
      </c>
      <c r="BU161" s="147">
        <v>0</v>
      </c>
      <c r="BV161" s="147">
        <v>1</v>
      </c>
      <c r="BX161" s="55">
        <v>0</v>
      </c>
      <c r="BY161" s="55">
        <v>0</v>
      </c>
      <c r="BZ161" s="55">
        <v>0</v>
      </c>
      <c r="CA161" s="55">
        <v>0</v>
      </c>
      <c r="CB161" s="55">
        <v>3.1814555419006609</v>
      </c>
      <c r="CC161" s="135">
        <v>3.1814555419006609</v>
      </c>
      <c r="CE161" s="55">
        <v>0</v>
      </c>
      <c r="CF161" s="55">
        <v>0</v>
      </c>
      <c r="CG161" s="55">
        <v>0</v>
      </c>
      <c r="CH161" s="55">
        <v>0</v>
      </c>
      <c r="CI161" s="55">
        <v>3.1565072333013533</v>
      </c>
      <c r="CJ161" s="135">
        <v>3.1565072333013533</v>
      </c>
      <c r="CL161" s="55">
        <v>0</v>
      </c>
      <c r="CM161" s="55">
        <v>0</v>
      </c>
      <c r="CN161" s="55">
        <v>0</v>
      </c>
      <c r="CO161" s="55">
        <v>0</v>
      </c>
      <c r="CP161" s="55">
        <v>0.41002265239531521</v>
      </c>
      <c r="CQ161" s="135">
        <v>0.41002265239531521</v>
      </c>
      <c r="CS161" s="67">
        <v>0</v>
      </c>
      <c r="CT161" s="67">
        <v>0</v>
      </c>
      <c r="CU161" s="67">
        <v>0</v>
      </c>
      <c r="CV161" s="67">
        <v>0</v>
      </c>
      <c r="CW161" s="67">
        <v>7.8993383970044906E-2</v>
      </c>
      <c r="CX161" s="135">
        <v>7.8993383970044906E-2</v>
      </c>
      <c r="CZ161" s="55">
        <v>0</v>
      </c>
      <c r="DA161" s="55">
        <v>0</v>
      </c>
      <c r="DB161" s="55">
        <v>0</v>
      </c>
      <c r="DC161" s="55">
        <v>0</v>
      </c>
      <c r="DD161" s="55">
        <v>3.6455232696667133</v>
      </c>
      <c r="DE161" s="135">
        <v>3.6455232696667133</v>
      </c>
      <c r="DG161" s="43" t="b" cm="1">
        <f t="array" aca="1" ref="DG161" ca="1">OR($G161=Forecast_Capex_Input!$BF$8:$BF$10)</f>
        <v>0</v>
      </c>
      <c r="DH161" s="43" cm="1">
        <f t="array" aca="1" ref="DH161" ca="1">IFERROR(INDEX(Forecast_Capex_Input!BG$12:BG$286,$Z161)
*(INDEX(Forecast_Capex_Input!$H$12:$H$286,$Z161)=Repex),0)
*$DG161</f>
        <v>0</v>
      </c>
      <c r="DI161" s="43" cm="1">
        <f t="array" aca="1" ref="DI161" ca="1">IFERROR(INDEX(Forecast_Capex_Input!BH$12:BH$286,$Z161)
*(INDEX(Forecast_Capex_Input!$H$12:$H$286,$Z161)=Repex),0)
*$DG161</f>
        <v>0</v>
      </c>
      <c r="DJ161" s="43" cm="1">
        <f t="array" aca="1" ref="DJ161" ca="1">IFERROR(INDEX(Forecast_Capex_Input!BI$12:BI$286,$Z161)
*(INDEX(Forecast_Capex_Input!$H$12:$H$286,$Z161)=Repex),0)
*$DG161</f>
        <v>0</v>
      </c>
      <c r="DK161" s="43" cm="1">
        <f t="array" aca="1" ref="DK161" ca="1">IFERROR(INDEX(Forecast_Capex_Input!BJ$12:BJ$286,$Z161)
*(INDEX(Forecast_Capex_Input!$H$12:$H$286,$Z161)=Repex),0)
*$DG161</f>
        <v>0</v>
      </c>
      <c r="DL161" s="43" cm="1">
        <f t="array" aca="1" ref="DL161" ca="1">IFERROR(INDEX(Forecast_Capex_Input!BK$12:BK$286,$Z161)
*(INDEX(Forecast_Capex_Input!$H$12:$H$286,$Z161)=Repex),0)
*$DG161</f>
        <v>0</v>
      </c>
      <c r="DM161" s="43" cm="1">
        <f t="array" aca="1" ref="DM161" ca="1">IFERROR(INDEX(Forecast_Capex_Input!BL$12:BL$286,$Z161)
*(INDEX(Forecast_Capex_Input!$H$12:$H$286,$Z161)=Repex),0)
*$DG161</f>
        <v>0</v>
      </c>
      <c r="DO161" s="43" t="b" cm="1">
        <f t="array" aca="1" ref="DO161" ca="1">OR($G161=Forecast_Capex_Input!$BN$8:$BN$9)</f>
        <v>0</v>
      </c>
      <c r="DP161" s="43" cm="1">
        <f t="array" aca="1" ref="DP161" ca="1">IFERROR(INDEX(Forecast_Capex_Input!BO$12:BO$286,$Z161)
*(INDEX(Forecast_Capex_Input!$H$12:$H$286,$Z161)=Repex),0)
*$DO161</f>
        <v>0</v>
      </c>
      <c r="DQ161" s="43" cm="1">
        <f t="array" aca="1" ref="DQ161" ca="1">IFERROR(INDEX(Forecast_Capex_Input!BP$12:BP$286,$Z161)
*(INDEX(Forecast_Capex_Input!$H$12:$H$286,$Z161)=Repex),0)
*$DO161</f>
        <v>0</v>
      </c>
      <c r="DR161" s="43" cm="1">
        <f t="array" aca="1" ref="DR161" ca="1">IFERROR(INDEX(Forecast_Capex_Input!BQ$12:BQ$286,$Z161)
*(INDEX(Forecast_Capex_Input!$H$12:$H$286,$Z161)=Repex),0)
*$DO161</f>
        <v>0</v>
      </c>
      <c r="DS161" s="43" cm="1">
        <f t="array" aca="1" ref="DS161" ca="1">IFERROR(INDEX(Forecast_Capex_Input!BR$12:BR$286,$Z161)
*(INDEX(Forecast_Capex_Input!$H$12:$H$286,$Z161)=Repex),0)
*$DO161</f>
        <v>0</v>
      </c>
      <c r="DT161" s="43" cm="1">
        <f t="array" aca="1" ref="DT161" ca="1">IFERROR(INDEX(Forecast_Capex_Input!BS$12:BS$286,$Z161)
*(INDEX(Forecast_Capex_Input!$H$12:$H$286,$Z161)=Repex),0)
*$DO161</f>
        <v>0</v>
      </c>
      <c r="DV161" s="43" t="b" cm="1">
        <f t="array" aca="1" ref="DV161" ca="1">OR($G161=Forecast_Capex_Input!$BU$8:$BU$10)</f>
        <v>1</v>
      </c>
      <c r="DW161" s="43" cm="1">
        <f t="array" aca="1" ref="DW161" ca="1">IFERROR(INDEX(Forecast_Capex_Input!BV$12:BV$286,$Z161)
*(INDEX(Forecast_Capex_Input!$H$12:$H$286,$Z161)=Repex),0)
*$DV161</f>
        <v>0.43371859569041649</v>
      </c>
      <c r="DX161" s="43" cm="1">
        <f t="array" aca="1" ref="DX161" ca="1">IFERROR(INDEX(Forecast_Capex_Input!BW$12:BW$286,$Z161)
*(INDEX(Forecast_Capex_Input!$H$12:$H$286,$Z161)=Repex),0)
*$DV161</f>
        <v>0.3863475293370669</v>
      </c>
      <c r="DY161" s="43" cm="1">
        <f t="array" aca="1" ref="DY161" ca="1">IFERROR(INDEX(Forecast_Capex_Input!BX$12:BX$286,$Z161)
*(INDEX(Forecast_Capex_Input!$H$12:$H$286,$Z161)=Repex),0)
*$DV161</f>
        <v>0.11639356480980635</v>
      </c>
      <c r="DZ161" s="43" cm="1">
        <f t="array" aca="1" ref="DZ161" ca="1">IFERROR(INDEX(Forecast_Capex_Input!BY$12:BY$286,$Z161)
*(INDEX(Forecast_Capex_Input!$H$12:$H$286,$Z161)=Repex),0)
*$DV161</f>
        <v>0</v>
      </c>
      <c r="EA161" s="43" cm="1">
        <f t="array" aca="1" ref="EA161" ca="1">IFERROR(INDEX(Forecast_Capex_Input!BZ$12:BZ$286,$Z161)
*(INDEX(Forecast_Capex_Input!$H$12:$H$286,$Z161)=Repex),0)
*$DV161</f>
        <v>0</v>
      </c>
      <c r="EB161" s="43" cm="1">
        <f t="array" aca="1" ref="EB161" ca="1">IFERROR(INDEX(Forecast_Capex_Input!CA$12:CA$286,$Z161)
*(INDEX(Forecast_Capex_Input!$H$12:$H$286,$Z161)=Repex),0)
*$DV161</f>
        <v>0</v>
      </c>
      <c r="EC161" s="43" cm="1">
        <f t="array" aca="1" ref="EC161" ca="1">IFERROR(INDEX(Forecast_Capex_Input!CB$12:CB$286,$Z161)
*(INDEX(Forecast_Capex_Input!$H$12:$H$286,$Z161)=Repex),0)
*$DV161</f>
        <v>6.3540310162710223E-2</v>
      </c>
      <c r="ED161" s="43" cm="1">
        <f t="array" aca="1" ref="ED161" ca="1">IFERROR(INDEX(Forecast_Capex_Input!CC$12:CC$286,$Z161)
*(INDEX(Forecast_Capex_Input!$H$12:$H$286,$Z161)=Repex),0)
*$DV161</f>
        <v>0</v>
      </c>
      <c r="EF161" s="86" t="str">
        <f t="shared" si="21"/>
        <v>N/A</v>
      </c>
      <c r="EG161" s="28" t="str">
        <f>IFERROR(RANK(EF161,EF$11:EF$1010,0)+COUNTIF(EF$11:EF161,EF161)-1,NA)</f>
        <v>N/A</v>
      </c>
    </row>
    <row r="162" spans="3:137" x14ac:dyDescent="0.2">
      <c r="C162" s="28">
        <f t="shared" si="22"/>
        <v>152</v>
      </c>
      <c r="D162" s="9" t="str" cm="1">
        <f t="array" ref="D162">IFERROR(INDEX(Forecast_Capex_Input!$D$12:$D$286,$Z162),NA)</f>
        <v>Tomago Secondary Systems Renewal</v>
      </c>
      <c r="E162" s="24" t="b" cm="1">
        <f t="array" ref="E162">IF($Z162=NA,NA,INDEX(Forecast_Capex_Input!$E$12:$E$286,$Z162))</f>
        <v>1</v>
      </c>
      <c r="F162" s="9" t="str" cm="1">
        <f t="array" aca="1" ref="F162" ca="1">IFERROR(INDEX(General!$E$25:$E$26,$AA162),NA)</f>
        <v>Labour</v>
      </c>
      <c r="G162" s="9" t="str" cm="1">
        <f t="array" aca="1" ref="G162" ca="1">IFERROR(INDEX(Forecast_Capex_Input!$AI$11:$BB$11,$AC162),NA)</f>
        <v>Business IT</v>
      </c>
      <c r="H162" s="50" cm="1">
        <f t="array" aca="1" ref="H162" ca="1">IFERROR(INDEX(Forecast_Capex_Input!$AI$12:$BB$286,$Z162,$AC162),NA)</f>
        <v>6.3540310162710223E-2</v>
      </c>
      <c r="I162" s="150" t="str" cm="1">
        <f t="array" ref="I162">IFERROR(INDEX(Forecast_Capex_Input!$F$12:$F$286,$Z162),NA)</f>
        <v>Replacement Expenditure</v>
      </c>
      <c r="J162" s="150" t="str" cm="1">
        <f t="array" ref="J162">IFERROR(INDEX(Forecast_Capex_Input!G$12:G$286,$Z162),NA)</f>
        <v>Digital Infrastructure</v>
      </c>
      <c r="K162" s="150" t="str" cm="1">
        <f t="array" ref="K162">IFERROR(INDEX(Forecast_Capex_Input!H$12:H$286,$Z162),NA)</f>
        <v>Repex</v>
      </c>
      <c r="L162" s="150" t="str" cm="1">
        <f t="array" ref="L162">IFERROR(INDEX(Forecast_Capex_Input!I$12:I$286,$Z162),NA)</f>
        <v>N/A</v>
      </c>
      <c r="M162" s="150" t="str" cm="1">
        <f t="array" ref="M162">IFERROR(INDEX(Forecast_Capex_Input!J$12:J$286,$Z162),NA)</f>
        <v>N/A</v>
      </c>
      <c r="N162" s="150" t="str" cm="1">
        <f t="array" ref="N162">IFERROR(INDEX(Forecast_Capex_Input!K$12:K$286,$Z162),NA)</f>
        <v>DI - Protection systems</v>
      </c>
      <c r="O162" s="150" t="str" cm="1">
        <f t="array" ref="O162">IFERROR(INDEX(Forecast_Capex_Input!L$12:L$286,$Z162),NA)</f>
        <v>DI - Safe and Reliable Network</v>
      </c>
      <c r="P162" s="150" t="str" cm="1">
        <f t="array" ref="P162">IFERROR(INDEX(Forecast_Capex_Input!M$12:M$286,$Z162),NA)</f>
        <v>N/A</v>
      </c>
      <c r="Q162" s="24" t="str" cm="1">
        <f t="array" ref="Q162">IFERROR(INDEX(Forecast_Capex_Input!N$12:N$286,$Z162),NA)</f>
        <v>No</v>
      </c>
      <c r="R162" s="190" cm="1">
        <f t="array" ref="R162">IFERROR(INDEX(Forecast_Capex_Input!O$12:O$286,$Z162),0)</f>
        <v>0</v>
      </c>
      <c r="S162" s="24" t="str" cm="1">
        <f t="array" ref="S162">IFERROR(INDEX(Forecast_Capex_Input!P$12:P$286,$Z162),0)</f>
        <v>Safety security &amp; reliability</v>
      </c>
      <c r="T162" s="150" t="str" cm="1">
        <f t="array" aca="1" ref="T162" ca="1">IFERROR(INDEX(General!$K$91:$K$110,$AC162),NA)</f>
        <v>Business IT (2018 onwards)</v>
      </c>
      <c r="U162" s="43" cm="1">
        <f t="array" aca="1" ref="U162" ca="1">IFERROR(
IF($F162=General!$E$25,INDEX(Forecast_Capex_Input!S$12:S$286,$Z162),
INDEX(Forecast_Capex_Input!T$12:T$286,$Z162)),0)</f>
        <v>0.15105622261855312</v>
      </c>
      <c r="V162" s="82" t="b">
        <f>IFERROR(INDEX(Overheads!$T$19:$T$26,MATCH($I162,Overheads!$E$19:$E$26,0)),FALSE)</f>
        <v>1</v>
      </c>
      <c r="W162" s="209" t="str" cm="1">
        <f t="array" ref="W162">IFERROR(
INDEX(Forecast_Capex_Input!CN$12:CN$286,$Z162),0)</f>
        <v>FY22</v>
      </c>
      <c r="X162" s="209">
        <f>IFERROR(
MATCH($W162,General!$L$39:$S$39,0),1)</f>
        <v>2</v>
      </c>
      <c r="Z162" s="28">
        <f>IFERROR(
IF(MATCH($C162,Forecast_Capex_Input!$CI$12:$CI$286,1)+1&gt;MAX(Forecast_Capex_Input!$C$12:$C$286),NA,
MATCH($C162,Forecast_Capex_Input!$CI$12:$CI$286,1)+1),1)</f>
        <v>66</v>
      </c>
      <c r="AA162" s="28" cm="1">
        <f t="array" aca="1" ref="AA162" ca="1">IFERROR(
IF(Z161&lt;&gt;Z162,1,
IF(COUNTIF(OFFSET(AA161,0,0,-INDEX(Forecast_Capex_Input!$CG$12:$CG$286,$Z162)),AA161)=INDEX(Forecast_Capex_Input!$CG$12:$CG$286,$Z162),AA161+1,AA161)),NA)</f>
        <v>1</v>
      </c>
      <c r="AB162" s="28" cm="1">
        <f t="array" ref="AB162">IFERROR($C162-IF($Z162=1,1,INDEX(Forecast_Capex_Input!$CI$12:$CI$286,$Z162-1))+1,NA)</f>
        <v>2</v>
      </c>
      <c r="AC162" s="28" cm="1">
        <f t="array" aca="1" ref="AC162" ca="1">IFERROR(IF(AA162=1,
INDEX(Forecast_Capex_Input!$AI$10:$BB$10,SMALL(IF(INDEX(Forecast_Capex_Input!$AI$12:$BB$286,$Z162,0)&gt;0,COLUMN(Forecast_Capex_Input!$AI$10:$BB$10)-COLUMN(Forecast_Capex_Input!$AI$12)+1),ROWS(OFFSET(AC161,0,0,-$AB162)))),
OFFSET(AC161,-INDEX(Forecast_Capex_Input!$CG$12:$CG$286,$Z162)+1,0)),NA)</f>
        <v>6</v>
      </c>
      <c r="AD162" s="28">
        <f t="shared" ca="1" si="19"/>
        <v>1</v>
      </c>
      <c r="AE162" s="82" t="b">
        <f t="shared" si="23"/>
        <v>0</v>
      </c>
      <c r="AF162" s="78" t="b">
        <v>0</v>
      </c>
      <c r="AG162" s="82" t="b">
        <f t="shared" si="20"/>
        <v>1</v>
      </c>
      <c r="AI162" s="55">
        <v>0</v>
      </c>
      <c r="AJ162" s="55">
        <v>6.1341066670491676E-2</v>
      </c>
      <c r="AK162" s="55">
        <v>6.1173468119305976E-2</v>
      </c>
      <c r="AL162" s="55">
        <v>6.1173468119305976E-2</v>
      </c>
      <c r="AM162" s="55">
        <v>3.2178920243098597E-2</v>
      </c>
      <c r="AN162" s="135">
        <v>0.21586692315220224</v>
      </c>
      <c r="AP162" s="55">
        <v>0</v>
      </c>
      <c r="AQ162" s="55">
        <v>6.0220770285387401E-2</v>
      </c>
      <c r="AR162" s="55">
        <v>6.0749668277617928E-2</v>
      </c>
      <c r="AS162" s="55">
        <v>6.1012742139471741E-2</v>
      </c>
      <c r="AT162" s="55">
        <v>3.2190959211281157E-2</v>
      </c>
      <c r="AU162" s="135">
        <v>0.21417413991375822</v>
      </c>
      <c r="AW162" s="55">
        <v>0</v>
      </c>
      <c r="AX162" s="55">
        <v>6.8039218009642299E-3</v>
      </c>
      <c r="AY162" s="55">
        <v>8.4267647575650816E-3</v>
      </c>
      <c r="AZ162" s="55">
        <v>8.5809766982008085E-3</v>
      </c>
      <c r="BA162" s="55">
        <v>4.0090393209346632E-3</v>
      </c>
      <c r="BB162" s="135">
        <v>2.7820702577664783E-2</v>
      </c>
      <c r="BD162" s="55">
        <v>0</v>
      </c>
      <c r="BE162" s="55">
        <v>1.3336850612959594E-3</v>
      </c>
      <c r="BF162" s="55">
        <v>1.6156920078604939E-3</v>
      </c>
      <c r="BG162" s="55">
        <v>1.6339541060485675E-3</v>
      </c>
      <c r="BH162" s="55">
        <v>7.7649816152896547E-4</v>
      </c>
      <c r="BI162" s="135">
        <v>5.3598293367339862E-3</v>
      </c>
      <c r="BK162" s="55">
        <v>0</v>
      </c>
      <c r="BL162" s="55">
        <v>6.8358377147647587E-2</v>
      </c>
      <c r="BM162" s="55">
        <v>7.0792125043043497E-2</v>
      </c>
      <c r="BN162" s="55">
        <v>7.1227672943721121E-2</v>
      </c>
      <c r="BO162" s="55">
        <v>3.6976496693744788E-2</v>
      </c>
      <c r="BP162" s="135">
        <v>0.24735467182815699</v>
      </c>
      <c r="BR162" s="147">
        <v>0</v>
      </c>
      <c r="BS162" s="147">
        <v>0</v>
      </c>
      <c r="BT162" s="147">
        <v>0</v>
      </c>
      <c r="BU162" s="147">
        <v>0</v>
      </c>
      <c r="BV162" s="147">
        <v>1</v>
      </c>
      <c r="BX162" s="55">
        <v>0</v>
      </c>
      <c r="BY162" s="55">
        <v>0</v>
      </c>
      <c r="BZ162" s="55">
        <v>0</v>
      </c>
      <c r="CA162" s="55">
        <v>0</v>
      </c>
      <c r="CB162" s="55">
        <v>0.21586692315220224</v>
      </c>
      <c r="CC162" s="135">
        <v>0.21586692315220224</v>
      </c>
      <c r="CE162" s="55">
        <v>0</v>
      </c>
      <c r="CF162" s="55">
        <v>0</v>
      </c>
      <c r="CG162" s="55">
        <v>0</v>
      </c>
      <c r="CH162" s="55">
        <v>0</v>
      </c>
      <c r="CI162" s="55">
        <v>0.21417413991375822</v>
      </c>
      <c r="CJ162" s="135">
        <v>0.21417413991375822</v>
      </c>
      <c r="CL162" s="55">
        <v>0</v>
      </c>
      <c r="CM162" s="55">
        <v>0</v>
      </c>
      <c r="CN162" s="55">
        <v>0</v>
      </c>
      <c r="CO162" s="55">
        <v>0</v>
      </c>
      <c r="CP162" s="55">
        <v>2.7820702577664783E-2</v>
      </c>
      <c r="CQ162" s="135">
        <v>2.7820702577664783E-2</v>
      </c>
      <c r="CS162" s="67">
        <v>0</v>
      </c>
      <c r="CT162" s="67">
        <v>0</v>
      </c>
      <c r="CU162" s="67">
        <v>0</v>
      </c>
      <c r="CV162" s="67">
        <v>0</v>
      </c>
      <c r="CW162" s="67">
        <v>5.3598293367339862E-3</v>
      </c>
      <c r="CX162" s="135">
        <v>5.3598293367339862E-3</v>
      </c>
      <c r="CZ162" s="55">
        <v>0</v>
      </c>
      <c r="DA162" s="55">
        <v>0</v>
      </c>
      <c r="DB162" s="55">
        <v>0</v>
      </c>
      <c r="DC162" s="55">
        <v>0</v>
      </c>
      <c r="DD162" s="55">
        <v>0.24735467182815699</v>
      </c>
      <c r="DE162" s="135">
        <v>0.24735467182815699</v>
      </c>
      <c r="DG162" s="43" t="b" cm="1">
        <f t="array" aca="1" ref="DG162" ca="1">OR($G162=Forecast_Capex_Input!$BF$8:$BF$10)</f>
        <v>0</v>
      </c>
      <c r="DH162" s="43" cm="1">
        <f t="array" aca="1" ref="DH162" ca="1">IFERROR(INDEX(Forecast_Capex_Input!BG$12:BG$286,$Z162)
*(INDEX(Forecast_Capex_Input!$H$12:$H$286,$Z162)=Repex),0)
*$DG162</f>
        <v>0</v>
      </c>
      <c r="DI162" s="43" cm="1">
        <f t="array" aca="1" ref="DI162" ca="1">IFERROR(INDEX(Forecast_Capex_Input!BH$12:BH$286,$Z162)
*(INDEX(Forecast_Capex_Input!$H$12:$H$286,$Z162)=Repex),0)
*$DG162</f>
        <v>0</v>
      </c>
      <c r="DJ162" s="43" cm="1">
        <f t="array" aca="1" ref="DJ162" ca="1">IFERROR(INDEX(Forecast_Capex_Input!BI$12:BI$286,$Z162)
*(INDEX(Forecast_Capex_Input!$H$12:$H$286,$Z162)=Repex),0)
*$DG162</f>
        <v>0</v>
      </c>
      <c r="DK162" s="43" cm="1">
        <f t="array" aca="1" ref="DK162" ca="1">IFERROR(INDEX(Forecast_Capex_Input!BJ$12:BJ$286,$Z162)
*(INDEX(Forecast_Capex_Input!$H$12:$H$286,$Z162)=Repex),0)
*$DG162</f>
        <v>0</v>
      </c>
      <c r="DL162" s="43" cm="1">
        <f t="array" aca="1" ref="DL162" ca="1">IFERROR(INDEX(Forecast_Capex_Input!BK$12:BK$286,$Z162)
*(INDEX(Forecast_Capex_Input!$H$12:$H$286,$Z162)=Repex),0)
*$DG162</f>
        <v>0</v>
      </c>
      <c r="DM162" s="43" cm="1">
        <f t="array" aca="1" ref="DM162" ca="1">IFERROR(INDEX(Forecast_Capex_Input!BL$12:BL$286,$Z162)
*(INDEX(Forecast_Capex_Input!$H$12:$H$286,$Z162)=Repex),0)
*$DG162</f>
        <v>0</v>
      </c>
      <c r="DO162" s="43" t="b" cm="1">
        <f t="array" aca="1" ref="DO162" ca="1">OR($G162=Forecast_Capex_Input!$BN$8:$BN$9)</f>
        <v>0</v>
      </c>
      <c r="DP162" s="43" cm="1">
        <f t="array" aca="1" ref="DP162" ca="1">IFERROR(INDEX(Forecast_Capex_Input!BO$12:BO$286,$Z162)
*(INDEX(Forecast_Capex_Input!$H$12:$H$286,$Z162)=Repex),0)
*$DO162</f>
        <v>0</v>
      </c>
      <c r="DQ162" s="43" cm="1">
        <f t="array" aca="1" ref="DQ162" ca="1">IFERROR(INDEX(Forecast_Capex_Input!BP$12:BP$286,$Z162)
*(INDEX(Forecast_Capex_Input!$H$12:$H$286,$Z162)=Repex),0)
*$DO162</f>
        <v>0</v>
      </c>
      <c r="DR162" s="43" cm="1">
        <f t="array" aca="1" ref="DR162" ca="1">IFERROR(INDEX(Forecast_Capex_Input!BQ$12:BQ$286,$Z162)
*(INDEX(Forecast_Capex_Input!$H$12:$H$286,$Z162)=Repex),0)
*$DO162</f>
        <v>0</v>
      </c>
      <c r="DS162" s="43" cm="1">
        <f t="array" aca="1" ref="DS162" ca="1">IFERROR(INDEX(Forecast_Capex_Input!BR$12:BR$286,$Z162)
*(INDEX(Forecast_Capex_Input!$H$12:$H$286,$Z162)=Repex),0)
*$DO162</f>
        <v>0</v>
      </c>
      <c r="DT162" s="43" cm="1">
        <f t="array" aca="1" ref="DT162" ca="1">IFERROR(INDEX(Forecast_Capex_Input!BS$12:BS$286,$Z162)
*(INDEX(Forecast_Capex_Input!$H$12:$H$286,$Z162)=Repex),0)
*$DO162</f>
        <v>0</v>
      </c>
      <c r="DV162" s="43" t="b" cm="1">
        <f t="array" aca="1" ref="DV162" ca="1">OR($G162=Forecast_Capex_Input!$BU$8:$BU$10)</f>
        <v>1</v>
      </c>
      <c r="DW162" s="43" cm="1">
        <f t="array" aca="1" ref="DW162" ca="1">IFERROR(INDEX(Forecast_Capex_Input!BV$12:BV$286,$Z162)
*(INDEX(Forecast_Capex_Input!$H$12:$H$286,$Z162)=Repex),0)
*$DV162</f>
        <v>0.43371859569041649</v>
      </c>
      <c r="DX162" s="43" cm="1">
        <f t="array" aca="1" ref="DX162" ca="1">IFERROR(INDEX(Forecast_Capex_Input!BW$12:BW$286,$Z162)
*(INDEX(Forecast_Capex_Input!$H$12:$H$286,$Z162)=Repex),0)
*$DV162</f>
        <v>0.3863475293370669</v>
      </c>
      <c r="DY162" s="43" cm="1">
        <f t="array" aca="1" ref="DY162" ca="1">IFERROR(INDEX(Forecast_Capex_Input!BX$12:BX$286,$Z162)
*(INDEX(Forecast_Capex_Input!$H$12:$H$286,$Z162)=Repex),0)
*$DV162</f>
        <v>0.11639356480980635</v>
      </c>
      <c r="DZ162" s="43" cm="1">
        <f t="array" aca="1" ref="DZ162" ca="1">IFERROR(INDEX(Forecast_Capex_Input!BY$12:BY$286,$Z162)
*(INDEX(Forecast_Capex_Input!$H$12:$H$286,$Z162)=Repex),0)
*$DV162</f>
        <v>0</v>
      </c>
      <c r="EA162" s="43" cm="1">
        <f t="array" aca="1" ref="EA162" ca="1">IFERROR(INDEX(Forecast_Capex_Input!BZ$12:BZ$286,$Z162)
*(INDEX(Forecast_Capex_Input!$H$12:$H$286,$Z162)=Repex),0)
*$DV162</f>
        <v>0</v>
      </c>
      <c r="EB162" s="43" cm="1">
        <f t="array" aca="1" ref="EB162" ca="1">IFERROR(INDEX(Forecast_Capex_Input!CA$12:CA$286,$Z162)
*(INDEX(Forecast_Capex_Input!$H$12:$H$286,$Z162)=Repex),0)
*$DV162</f>
        <v>0</v>
      </c>
      <c r="EC162" s="43" cm="1">
        <f t="array" aca="1" ref="EC162" ca="1">IFERROR(INDEX(Forecast_Capex_Input!CB$12:CB$286,$Z162)
*(INDEX(Forecast_Capex_Input!$H$12:$H$286,$Z162)=Repex),0)
*$DV162</f>
        <v>6.3540310162710223E-2</v>
      </c>
      <c r="ED162" s="43" cm="1">
        <f t="array" aca="1" ref="ED162" ca="1">IFERROR(INDEX(Forecast_Capex_Input!CC$12:CC$286,$Z162)
*(INDEX(Forecast_Capex_Input!$H$12:$H$286,$Z162)=Repex),0)
*$DV162</f>
        <v>0</v>
      </c>
      <c r="EF162" s="86" t="str">
        <f t="shared" si="21"/>
        <v>N/A</v>
      </c>
      <c r="EG162" s="28" t="str">
        <f>IFERROR(RANK(EF162,EF$11:EF$1010,0)+COUNTIF(EF$11:EF162,EF162)-1,NA)</f>
        <v>N/A</v>
      </c>
    </row>
    <row r="163" spans="3:137" x14ac:dyDescent="0.2">
      <c r="C163" s="28">
        <f t="shared" si="22"/>
        <v>153</v>
      </c>
      <c r="D163" s="9" t="str" cm="1">
        <f t="array" ref="D163">IFERROR(INDEX(Forecast_Capex_Input!$D$12:$D$286,$Z163),NA)</f>
        <v>Tomago Secondary Systems Renewal</v>
      </c>
      <c r="E163" s="24" t="b" cm="1">
        <f t="array" ref="E163">IF($Z163=NA,NA,INDEX(Forecast_Capex_Input!$E$12:$E$286,$Z163))</f>
        <v>1</v>
      </c>
      <c r="F163" s="9" t="str" cm="1">
        <f t="array" aca="1" ref="F163" ca="1">IFERROR(INDEX(General!$E$25:$E$26,$AA163),NA)</f>
        <v>Non-Labour</v>
      </c>
      <c r="G163" s="9" t="str" cm="1">
        <f t="array" aca="1" ref="G163" ca="1">IFERROR(INDEX(Forecast_Capex_Input!$AI$11:$BB$11,$AC163),NA)</f>
        <v>Secondary Systems</v>
      </c>
      <c r="H163" s="50" cm="1">
        <f t="array" aca="1" ref="H163" ca="1">IFERROR(INDEX(Forecast_Capex_Input!$AI$12:$BB$286,$Z163,$AC163),NA)</f>
        <v>0.93645968983728978</v>
      </c>
      <c r="I163" s="150" t="str" cm="1">
        <f t="array" ref="I163">IFERROR(INDEX(Forecast_Capex_Input!$F$12:$F$286,$Z163),NA)</f>
        <v>Replacement Expenditure</v>
      </c>
      <c r="J163" s="150" t="str" cm="1">
        <f t="array" ref="J163">IFERROR(INDEX(Forecast_Capex_Input!G$12:G$286,$Z163),NA)</f>
        <v>Digital Infrastructure</v>
      </c>
      <c r="K163" s="150" t="str" cm="1">
        <f t="array" ref="K163">IFERROR(INDEX(Forecast_Capex_Input!H$12:H$286,$Z163),NA)</f>
        <v>Repex</v>
      </c>
      <c r="L163" s="150" t="str" cm="1">
        <f t="array" ref="L163">IFERROR(INDEX(Forecast_Capex_Input!I$12:I$286,$Z163),NA)</f>
        <v>N/A</v>
      </c>
      <c r="M163" s="150" t="str" cm="1">
        <f t="array" ref="M163">IFERROR(INDEX(Forecast_Capex_Input!J$12:J$286,$Z163),NA)</f>
        <v>N/A</v>
      </c>
      <c r="N163" s="150" t="str" cm="1">
        <f t="array" ref="N163">IFERROR(INDEX(Forecast_Capex_Input!K$12:K$286,$Z163),NA)</f>
        <v>DI - Protection systems</v>
      </c>
      <c r="O163" s="150" t="str" cm="1">
        <f t="array" ref="O163">IFERROR(INDEX(Forecast_Capex_Input!L$12:L$286,$Z163),NA)</f>
        <v>DI - Safe and Reliable Network</v>
      </c>
      <c r="P163" s="150" t="str" cm="1">
        <f t="array" ref="P163">IFERROR(INDEX(Forecast_Capex_Input!M$12:M$286,$Z163),NA)</f>
        <v>N/A</v>
      </c>
      <c r="Q163" s="24" t="str" cm="1">
        <f t="array" ref="Q163">IFERROR(INDEX(Forecast_Capex_Input!N$12:N$286,$Z163),NA)</f>
        <v>No</v>
      </c>
      <c r="R163" s="190" cm="1">
        <f t="array" ref="R163">IFERROR(INDEX(Forecast_Capex_Input!O$12:O$286,$Z163),0)</f>
        <v>0</v>
      </c>
      <c r="S163" s="24" t="str" cm="1">
        <f t="array" ref="S163">IFERROR(INDEX(Forecast_Capex_Input!P$12:P$286,$Z163),0)</f>
        <v>Safety security &amp; reliability</v>
      </c>
      <c r="T163" s="150" t="str" cm="1">
        <f t="array" aca="1" ref="T163" ca="1">IFERROR(INDEX(General!$K$91:$K$110,$AC163),NA)</f>
        <v>Secondary Systems (2018-23)</v>
      </c>
      <c r="U163" s="43" cm="1">
        <f t="array" aca="1" ref="U163" ca="1">IFERROR(
IF($F163=General!$E$25,INDEX(Forecast_Capex_Input!S$12:S$286,$Z163),
INDEX(Forecast_Capex_Input!T$12:T$286,$Z163)),0)</f>
        <v>0.84894377738144688</v>
      </c>
      <c r="V163" s="82" t="b">
        <f>IFERROR(INDEX(Overheads!$T$19:$T$26,MATCH($I163,Overheads!$E$19:$E$26,0)),FALSE)</f>
        <v>1</v>
      </c>
      <c r="W163" s="209" t="str" cm="1">
        <f t="array" ref="W163">IFERROR(
INDEX(Forecast_Capex_Input!CN$12:CN$286,$Z163),0)</f>
        <v>FY22</v>
      </c>
      <c r="X163" s="209">
        <f>IFERROR(
MATCH($W163,General!$L$39:$S$39,0),1)</f>
        <v>2</v>
      </c>
      <c r="Z163" s="28">
        <f>IFERROR(
IF(MATCH($C163,Forecast_Capex_Input!$CI$12:$CI$286,1)+1&gt;MAX(Forecast_Capex_Input!$C$12:$C$286),NA,
MATCH($C163,Forecast_Capex_Input!$CI$12:$CI$286,1)+1),1)</f>
        <v>66</v>
      </c>
      <c r="AA163" s="28" cm="1">
        <f t="array" aca="1" ref="AA163" ca="1">IFERROR(
IF(Z162&lt;&gt;Z163,1,
IF(COUNTIF(OFFSET(AA162,0,0,-INDEX(Forecast_Capex_Input!$CG$12:$CG$286,$Z163)),AA162)=INDEX(Forecast_Capex_Input!$CG$12:$CG$286,$Z163),AA162+1,AA162)),NA)</f>
        <v>2</v>
      </c>
      <c r="AB163" s="28" cm="1">
        <f t="array" ref="AB163">IFERROR($C163-IF($Z163=1,1,INDEX(Forecast_Capex_Input!$CI$12:$CI$286,$Z163-1))+1,NA)</f>
        <v>3</v>
      </c>
      <c r="AC163" s="28" cm="1">
        <f t="array" aca="1" ref="AC163" ca="1">IFERROR(IF(AA163=1,
INDEX(Forecast_Capex_Input!$AI$10:$BB$10,SMALL(IF(INDEX(Forecast_Capex_Input!$AI$12:$BB$286,$Z163,0)&gt;0,COLUMN(Forecast_Capex_Input!$AI$10:$BB$10)-COLUMN(Forecast_Capex_Input!$AI$12)+1),ROWS(OFFSET(AC162,0,0,-$AB163)))),
OFFSET(AC162,-INDEX(Forecast_Capex_Input!$CG$12:$CG$286,$Z163)+1,0)),NA)</f>
        <v>4</v>
      </c>
      <c r="AD163" s="28">
        <f t="shared" ca="1" si="19"/>
        <v>2</v>
      </c>
      <c r="AE163" s="82" t="b">
        <f t="shared" si="23"/>
        <v>0</v>
      </c>
      <c r="AF163" s="78" t="b">
        <v>0</v>
      </c>
      <c r="AG163" s="82" t="b">
        <f t="shared" si="20"/>
        <v>1</v>
      </c>
      <c r="AI163" s="55">
        <v>0</v>
      </c>
      <c r="AJ163" s="55">
        <v>5.0807916983317307</v>
      </c>
      <c r="AK163" s="55">
        <v>5.066909753107482</v>
      </c>
      <c r="AL163" s="55">
        <v>5.066909753107482</v>
      </c>
      <c r="AM163" s="55">
        <v>2.6653333518092173</v>
      </c>
      <c r="AN163" s="135">
        <v>17.879944556355913</v>
      </c>
      <c r="AP163" s="55">
        <v>0</v>
      </c>
      <c r="AQ163" s="55">
        <v>5.0807916983317307</v>
      </c>
      <c r="AR163" s="55">
        <v>5.066909753107482</v>
      </c>
      <c r="AS163" s="55">
        <v>5.066909753107482</v>
      </c>
      <c r="AT163" s="55">
        <v>2.6653333518092173</v>
      </c>
      <c r="AU163" s="135">
        <v>17.879944556355913</v>
      </c>
      <c r="AW163" s="55">
        <v>0</v>
      </c>
      <c r="AX163" s="55">
        <v>0.57404296289490664</v>
      </c>
      <c r="AY163" s="55">
        <v>0.7028459207732014</v>
      </c>
      <c r="AZ163" s="55">
        <v>0.71262219986623554</v>
      </c>
      <c r="BA163" s="55">
        <v>0.33193873288053749</v>
      </c>
      <c r="BB163" s="135">
        <v>2.3214498164148814</v>
      </c>
      <c r="BD163" s="55">
        <v>0</v>
      </c>
      <c r="BE163" s="55">
        <v>0.11252224034181439</v>
      </c>
      <c r="BF163" s="55">
        <v>0.13475901720540479</v>
      </c>
      <c r="BG163" s="55">
        <v>0.13569457306380273</v>
      </c>
      <c r="BH163" s="55">
        <v>6.4292164578196309E-2</v>
      </c>
      <c r="BI163" s="135">
        <v>0.44726799518921823</v>
      </c>
      <c r="BK163" s="55">
        <v>0</v>
      </c>
      <c r="BL163" s="55">
        <v>5.7673569015684514</v>
      </c>
      <c r="BM163" s="55">
        <v>5.9045146910860886</v>
      </c>
      <c r="BN163" s="55">
        <v>5.9152265260375199</v>
      </c>
      <c r="BO163" s="55">
        <v>3.0615642492679513</v>
      </c>
      <c r="BP163" s="135">
        <v>20.648662367960014</v>
      </c>
      <c r="BR163" s="147">
        <v>0</v>
      </c>
      <c r="BS163" s="147">
        <v>0</v>
      </c>
      <c r="BT163" s="147">
        <v>0</v>
      </c>
      <c r="BU163" s="147">
        <v>0</v>
      </c>
      <c r="BV163" s="147">
        <v>1</v>
      </c>
      <c r="BX163" s="55">
        <v>0</v>
      </c>
      <c r="BY163" s="55">
        <v>0</v>
      </c>
      <c r="BZ163" s="55">
        <v>0</v>
      </c>
      <c r="CA163" s="55">
        <v>0</v>
      </c>
      <c r="CB163" s="55">
        <v>17.879944556355913</v>
      </c>
      <c r="CC163" s="135">
        <v>17.879944556355913</v>
      </c>
      <c r="CE163" s="55">
        <v>0</v>
      </c>
      <c r="CF163" s="55">
        <v>0</v>
      </c>
      <c r="CG163" s="55">
        <v>0</v>
      </c>
      <c r="CH163" s="55">
        <v>0</v>
      </c>
      <c r="CI163" s="55">
        <v>17.879944556355913</v>
      </c>
      <c r="CJ163" s="135">
        <v>17.879944556355913</v>
      </c>
      <c r="CL163" s="55">
        <v>0</v>
      </c>
      <c r="CM163" s="55">
        <v>0</v>
      </c>
      <c r="CN163" s="55">
        <v>0</v>
      </c>
      <c r="CO163" s="55">
        <v>0</v>
      </c>
      <c r="CP163" s="55">
        <v>2.3214498164148814</v>
      </c>
      <c r="CQ163" s="135">
        <v>2.3214498164148814</v>
      </c>
      <c r="CS163" s="67">
        <v>0</v>
      </c>
      <c r="CT163" s="67">
        <v>0</v>
      </c>
      <c r="CU163" s="67">
        <v>0</v>
      </c>
      <c r="CV163" s="67">
        <v>0</v>
      </c>
      <c r="CW163" s="67">
        <v>0.44726799518921823</v>
      </c>
      <c r="CX163" s="135">
        <v>0.44726799518921823</v>
      </c>
      <c r="CZ163" s="55">
        <v>0</v>
      </c>
      <c r="DA163" s="55">
        <v>0</v>
      </c>
      <c r="DB163" s="55">
        <v>0</v>
      </c>
      <c r="DC163" s="55">
        <v>0</v>
      </c>
      <c r="DD163" s="55">
        <v>20.648662367960011</v>
      </c>
      <c r="DE163" s="135">
        <v>20.648662367960011</v>
      </c>
      <c r="DG163" s="43" t="b" cm="1">
        <f t="array" aca="1" ref="DG163" ca="1">OR($G163=Forecast_Capex_Input!$BF$8:$BF$10)</f>
        <v>0</v>
      </c>
      <c r="DH163" s="43" cm="1">
        <f t="array" aca="1" ref="DH163" ca="1">IFERROR(INDEX(Forecast_Capex_Input!BG$12:BG$286,$Z163)
*(INDEX(Forecast_Capex_Input!$H$12:$H$286,$Z163)=Repex),0)
*$DG163</f>
        <v>0</v>
      </c>
      <c r="DI163" s="43" cm="1">
        <f t="array" aca="1" ref="DI163" ca="1">IFERROR(INDEX(Forecast_Capex_Input!BH$12:BH$286,$Z163)
*(INDEX(Forecast_Capex_Input!$H$12:$H$286,$Z163)=Repex),0)
*$DG163</f>
        <v>0</v>
      </c>
      <c r="DJ163" s="43" cm="1">
        <f t="array" aca="1" ref="DJ163" ca="1">IFERROR(INDEX(Forecast_Capex_Input!BI$12:BI$286,$Z163)
*(INDEX(Forecast_Capex_Input!$H$12:$H$286,$Z163)=Repex),0)
*$DG163</f>
        <v>0</v>
      </c>
      <c r="DK163" s="43" cm="1">
        <f t="array" aca="1" ref="DK163" ca="1">IFERROR(INDEX(Forecast_Capex_Input!BJ$12:BJ$286,$Z163)
*(INDEX(Forecast_Capex_Input!$H$12:$H$286,$Z163)=Repex),0)
*$DG163</f>
        <v>0</v>
      </c>
      <c r="DL163" s="43" cm="1">
        <f t="array" aca="1" ref="DL163" ca="1">IFERROR(INDEX(Forecast_Capex_Input!BK$12:BK$286,$Z163)
*(INDEX(Forecast_Capex_Input!$H$12:$H$286,$Z163)=Repex),0)
*$DG163</f>
        <v>0</v>
      </c>
      <c r="DM163" s="43" cm="1">
        <f t="array" aca="1" ref="DM163" ca="1">IFERROR(INDEX(Forecast_Capex_Input!BL$12:BL$286,$Z163)
*(INDEX(Forecast_Capex_Input!$H$12:$H$286,$Z163)=Repex),0)
*$DG163</f>
        <v>0</v>
      </c>
      <c r="DO163" s="43" t="b" cm="1">
        <f t="array" aca="1" ref="DO163" ca="1">OR($G163=Forecast_Capex_Input!$BN$8:$BN$9)</f>
        <v>0</v>
      </c>
      <c r="DP163" s="43" cm="1">
        <f t="array" aca="1" ref="DP163" ca="1">IFERROR(INDEX(Forecast_Capex_Input!BO$12:BO$286,$Z163)
*(INDEX(Forecast_Capex_Input!$H$12:$H$286,$Z163)=Repex),0)
*$DO163</f>
        <v>0</v>
      </c>
      <c r="DQ163" s="43" cm="1">
        <f t="array" aca="1" ref="DQ163" ca="1">IFERROR(INDEX(Forecast_Capex_Input!BP$12:BP$286,$Z163)
*(INDEX(Forecast_Capex_Input!$H$12:$H$286,$Z163)=Repex),0)
*$DO163</f>
        <v>0</v>
      </c>
      <c r="DR163" s="43" cm="1">
        <f t="array" aca="1" ref="DR163" ca="1">IFERROR(INDEX(Forecast_Capex_Input!BQ$12:BQ$286,$Z163)
*(INDEX(Forecast_Capex_Input!$H$12:$H$286,$Z163)=Repex),0)
*$DO163</f>
        <v>0</v>
      </c>
      <c r="DS163" s="43" cm="1">
        <f t="array" aca="1" ref="DS163" ca="1">IFERROR(INDEX(Forecast_Capex_Input!BR$12:BR$286,$Z163)
*(INDEX(Forecast_Capex_Input!$H$12:$H$286,$Z163)=Repex),0)
*$DO163</f>
        <v>0</v>
      </c>
      <c r="DT163" s="43" cm="1">
        <f t="array" aca="1" ref="DT163" ca="1">IFERROR(INDEX(Forecast_Capex_Input!BS$12:BS$286,$Z163)
*(INDEX(Forecast_Capex_Input!$H$12:$H$286,$Z163)=Repex),0)
*$DO163</f>
        <v>0</v>
      </c>
      <c r="DV163" s="43" t="b" cm="1">
        <f t="array" aca="1" ref="DV163" ca="1">OR($G163=Forecast_Capex_Input!$BU$8:$BU$10)</f>
        <v>1</v>
      </c>
      <c r="DW163" s="43" cm="1">
        <f t="array" aca="1" ref="DW163" ca="1">IFERROR(INDEX(Forecast_Capex_Input!BV$12:BV$286,$Z163)
*(INDEX(Forecast_Capex_Input!$H$12:$H$286,$Z163)=Repex),0)
*$DV163</f>
        <v>0.43371859569041649</v>
      </c>
      <c r="DX163" s="43" cm="1">
        <f t="array" aca="1" ref="DX163" ca="1">IFERROR(INDEX(Forecast_Capex_Input!BW$12:BW$286,$Z163)
*(INDEX(Forecast_Capex_Input!$H$12:$H$286,$Z163)=Repex),0)
*$DV163</f>
        <v>0.3863475293370669</v>
      </c>
      <c r="DY163" s="43" cm="1">
        <f t="array" aca="1" ref="DY163" ca="1">IFERROR(INDEX(Forecast_Capex_Input!BX$12:BX$286,$Z163)
*(INDEX(Forecast_Capex_Input!$H$12:$H$286,$Z163)=Repex),0)
*$DV163</f>
        <v>0.11639356480980635</v>
      </c>
      <c r="DZ163" s="43" cm="1">
        <f t="array" aca="1" ref="DZ163" ca="1">IFERROR(INDEX(Forecast_Capex_Input!BY$12:BY$286,$Z163)
*(INDEX(Forecast_Capex_Input!$H$12:$H$286,$Z163)=Repex),0)
*$DV163</f>
        <v>0</v>
      </c>
      <c r="EA163" s="43" cm="1">
        <f t="array" aca="1" ref="EA163" ca="1">IFERROR(INDEX(Forecast_Capex_Input!BZ$12:BZ$286,$Z163)
*(INDEX(Forecast_Capex_Input!$H$12:$H$286,$Z163)=Repex),0)
*$DV163</f>
        <v>0</v>
      </c>
      <c r="EB163" s="43" cm="1">
        <f t="array" aca="1" ref="EB163" ca="1">IFERROR(INDEX(Forecast_Capex_Input!CA$12:CA$286,$Z163)
*(INDEX(Forecast_Capex_Input!$H$12:$H$286,$Z163)=Repex),0)
*$DV163</f>
        <v>0</v>
      </c>
      <c r="EC163" s="43" cm="1">
        <f t="array" aca="1" ref="EC163" ca="1">IFERROR(INDEX(Forecast_Capex_Input!CB$12:CB$286,$Z163)
*(INDEX(Forecast_Capex_Input!$H$12:$H$286,$Z163)=Repex),0)
*$DV163</f>
        <v>6.3540310162710223E-2</v>
      </c>
      <c r="ED163" s="43" cm="1">
        <f t="array" aca="1" ref="ED163" ca="1">IFERROR(INDEX(Forecast_Capex_Input!CC$12:CC$286,$Z163)
*(INDEX(Forecast_Capex_Input!$H$12:$H$286,$Z163)=Repex),0)
*$DV163</f>
        <v>0</v>
      </c>
      <c r="EF163" s="86" t="str">
        <f t="shared" si="21"/>
        <v>N/A</v>
      </c>
      <c r="EG163" s="28" t="str">
        <f>IFERROR(RANK(EF163,EF$11:EF$1010,0)+COUNTIF(EF$11:EF163,EF163)-1,NA)</f>
        <v>N/A</v>
      </c>
    </row>
    <row r="164" spans="3:137" x14ac:dyDescent="0.2">
      <c r="C164" s="28">
        <f t="shared" si="22"/>
        <v>154</v>
      </c>
      <c r="D164" s="9" t="str" cm="1">
        <f t="array" ref="D164">IFERROR(INDEX(Forecast_Capex_Input!$D$12:$D$286,$Z164),NA)</f>
        <v>Tomago Secondary Systems Renewal</v>
      </c>
      <c r="E164" s="24" t="b" cm="1">
        <f t="array" ref="E164">IF($Z164=NA,NA,INDEX(Forecast_Capex_Input!$E$12:$E$286,$Z164))</f>
        <v>1</v>
      </c>
      <c r="F164" s="9" t="str" cm="1">
        <f t="array" aca="1" ref="F164" ca="1">IFERROR(INDEX(General!$E$25:$E$26,$AA164),NA)</f>
        <v>Non-Labour</v>
      </c>
      <c r="G164" s="9" t="str" cm="1">
        <f t="array" aca="1" ref="G164" ca="1">IFERROR(INDEX(Forecast_Capex_Input!$AI$11:$BB$11,$AC164),NA)</f>
        <v>Business IT</v>
      </c>
      <c r="H164" s="50" cm="1">
        <f t="array" aca="1" ref="H164" ca="1">IFERROR(INDEX(Forecast_Capex_Input!$AI$12:$BB$286,$Z164,$AC164),NA)</f>
        <v>6.3540310162710223E-2</v>
      </c>
      <c r="I164" s="150" t="str" cm="1">
        <f t="array" ref="I164">IFERROR(INDEX(Forecast_Capex_Input!$F$12:$F$286,$Z164),NA)</f>
        <v>Replacement Expenditure</v>
      </c>
      <c r="J164" s="150" t="str" cm="1">
        <f t="array" ref="J164">IFERROR(INDEX(Forecast_Capex_Input!G$12:G$286,$Z164),NA)</f>
        <v>Digital Infrastructure</v>
      </c>
      <c r="K164" s="150" t="str" cm="1">
        <f t="array" ref="K164">IFERROR(INDEX(Forecast_Capex_Input!H$12:H$286,$Z164),NA)</f>
        <v>Repex</v>
      </c>
      <c r="L164" s="150" t="str" cm="1">
        <f t="array" ref="L164">IFERROR(INDEX(Forecast_Capex_Input!I$12:I$286,$Z164),NA)</f>
        <v>N/A</v>
      </c>
      <c r="M164" s="150" t="str" cm="1">
        <f t="array" ref="M164">IFERROR(INDEX(Forecast_Capex_Input!J$12:J$286,$Z164),NA)</f>
        <v>N/A</v>
      </c>
      <c r="N164" s="150" t="str" cm="1">
        <f t="array" ref="N164">IFERROR(INDEX(Forecast_Capex_Input!K$12:K$286,$Z164),NA)</f>
        <v>DI - Protection systems</v>
      </c>
      <c r="O164" s="150" t="str" cm="1">
        <f t="array" ref="O164">IFERROR(INDEX(Forecast_Capex_Input!L$12:L$286,$Z164),NA)</f>
        <v>DI - Safe and Reliable Network</v>
      </c>
      <c r="P164" s="150" t="str" cm="1">
        <f t="array" ref="P164">IFERROR(INDEX(Forecast_Capex_Input!M$12:M$286,$Z164),NA)</f>
        <v>N/A</v>
      </c>
      <c r="Q164" s="24" t="str" cm="1">
        <f t="array" ref="Q164">IFERROR(INDEX(Forecast_Capex_Input!N$12:N$286,$Z164),NA)</f>
        <v>No</v>
      </c>
      <c r="R164" s="190" cm="1">
        <f t="array" ref="R164">IFERROR(INDEX(Forecast_Capex_Input!O$12:O$286,$Z164),0)</f>
        <v>0</v>
      </c>
      <c r="S164" s="24" t="str" cm="1">
        <f t="array" ref="S164">IFERROR(INDEX(Forecast_Capex_Input!P$12:P$286,$Z164),0)</f>
        <v>Safety security &amp; reliability</v>
      </c>
      <c r="T164" s="150" t="str" cm="1">
        <f t="array" aca="1" ref="T164" ca="1">IFERROR(INDEX(General!$K$91:$K$110,$AC164),NA)</f>
        <v>Business IT (2018 onwards)</v>
      </c>
      <c r="U164" s="43" cm="1">
        <f t="array" aca="1" ref="U164" ca="1">IFERROR(
IF($F164=General!$E$25,INDEX(Forecast_Capex_Input!S$12:S$286,$Z164),
INDEX(Forecast_Capex_Input!T$12:T$286,$Z164)),0)</f>
        <v>0.84894377738144688</v>
      </c>
      <c r="V164" s="82" t="b">
        <f>IFERROR(INDEX(Overheads!$T$19:$T$26,MATCH($I164,Overheads!$E$19:$E$26,0)),FALSE)</f>
        <v>1</v>
      </c>
      <c r="W164" s="209" t="str" cm="1">
        <f t="array" ref="W164">IFERROR(
INDEX(Forecast_Capex_Input!CN$12:CN$286,$Z164),0)</f>
        <v>FY22</v>
      </c>
      <c r="X164" s="209">
        <f>IFERROR(
MATCH($W164,General!$L$39:$S$39,0),1)</f>
        <v>2</v>
      </c>
      <c r="Z164" s="28">
        <f>IFERROR(
IF(MATCH($C164,Forecast_Capex_Input!$CI$12:$CI$286,1)+1&gt;MAX(Forecast_Capex_Input!$C$12:$C$286),NA,
MATCH($C164,Forecast_Capex_Input!$CI$12:$CI$286,1)+1),1)</f>
        <v>66</v>
      </c>
      <c r="AA164" s="28" cm="1">
        <f t="array" aca="1" ref="AA164" ca="1">IFERROR(
IF(Z163&lt;&gt;Z164,1,
IF(COUNTIF(OFFSET(AA163,0,0,-INDEX(Forecast_Capex_Input!$CG$12:$CG$286,$Z164)),AA163)=INDEX(Forecast_Capex_Input!$CG$12:$CG$286,$Z164),AA163+1,AA163)),NA)</f>
        <v>2</v>
      </c>
      <c r="AB164" s="28" cm="1">
        <f t="array" ref="AB164">IFERROR($C164-IF($Z164=1,1,INDEX(Forecast_Capex_Input!$CI$12:$CI$286,$Z164-1))+1,NA)</f>
        <v>4</v>
      </c>
      <c r="AC164" s="28" cm="1">
        <f t="array" aca="1" ref="AC164" ca="1">IFERROR(IF(AA164=1,
INDEX(Forecast_Capex_Input!$AI$10:$BB$10,SMALL(IF(INDEX(Forecast_Capex_Input!$AI$12:$BB$286,$Z164,0)&gt;0,COLUMN(Forecast_Capex_Input!$AI$10:$BB$10)-COLUMN(Forecast_Capex_Input!$AI$12)+1),ROWS(OFFSET(AC163,0,0,-$AB164)))),
OFFSET(AC163,-INDEX(Forecast_Capex_Input!$CG$12:$CG$286,$Z164)+1,0)),NA)</f>
        <v>6</v>
      </c>
      <c r="AD164" s="28">
        <f t="shared" ca="1" si="19"/>
        <v>2</v>
      </c>
      <c r="AE164" s="82" t="b">
        <f t="shared" si="23"/>
        <v>0</v>
      </c>
      <c r="AF164" s="78" t="b">
        <v>0</v>
      </c>
      <c r="AG164" s="82" t="b">
        <f t="shared" si="20"/>
        <v>1</v>
      </c>
      <c r="AI164" s="55">
        <v>0</v>
      </c>
      <c r="AJ164" s="55">
        <v>0.34473996466437773</v>
      </c>
      <c r="AK164" s="55">
        <v>0.34379805214557646</v>
      </c>
      <c r="AL164" s="55">
        <v>0.34379805214557646</v>
      </c>
      <c r="AM164" s="55">
        <v>0.18084719470455732</v>
      </c>
      <c r="AN164" s="135">
        <v>1.2131832636600879</v>
      </c>
      <c r="AP164" s="55">
        <v>0</v>
      </c>
      <c r="AQ164" s="55">
        <v>0.34473996466437773</v>
      </c>
      <c r="AR164" s="55">
        <v>0.34379805214557646</v>
      </c>
      <c r="AS164" s="55">
        <v>0.34379805214557646</v>
      </c>
      <c r="AT164" s="55">
        <v>0.18084719470455732</v>
      </c>
      <c r="AU164" s="135">
        <v>1.2131832636600879</v>
      </c>
      <c r="AW164" s="55">
        <v>0</v>
      </c>
      <c r="AX164" s="55">
        <v>3.8949746908381121E-2</v>
      </c>
      <c r="AY164" s="55">
        <v>4.7689236693449565E-2</v>
      </c>
      <c r="AZ164" s="55">
        <v>4.8352573100291098E-2</v>
      </c>
      <c r="BA164" s="55">
        <v>2.2522581880605054E-2</v>
      </c>
      <c r="BB164" s="135">
        <v>0.15751413858272684</v>
      </c>
      <c r="BD164" s="55">
        <v>0</v>
      </c>
      <c r="BE164" s="55">
        <v>7.634816670821329E-3</v>
      </c>
      <c r="BF164" s="55">
        <v>9.1436180792161849E-3</v>
      </c>
      <c r="BG164" s="55">
        <v>9.2070970629484963E-3</v>
      </c>
      <c r="BH164" s="55">
        <v>4.3623277356875882E-3</v>
      </c>
      <c r="BI164" s="135">
        <v>3.0347859548673597E-2</v>
      </c>
      <c r="BK164" s="55">
        <v>0</v>
      </c>
      <c r="BL164" s="55">
        <v>0.39132452824358016</v>
      </c>
      <c r="BM164" s="55">
        <v>0.40063090691824221</v>
      </c>
      <c r="BN164" s="55">
        <v>0.40135772230881606</v>
      </c>
      <c r="BO164" s="55">
        <v>0.20773210432084996</v>
      </c>
      <c r="BP164" s="135">
        <v>1.4010452617914884</v>
      </c>
      <c r="BR164" s="147">
        <v>0</v>
      </c>
      <c r="BS164" s="147">
        <v>0</v>
      </c>
      <c r="BT164" s="147">
        <v>0</v>
      </c>
      <c r="BU164" s="147">
        <v>0</v>
      </c>
      <c r="BV164" s="147">
        <v>1</v>
      </c>
      <c r="BX164" s="55">
        <v>0</v>
      </c>
      <c r="BY164" s="55">
        <v>0</v>
      </c>
      <c r="BZ164" s="55">
        <v>0</v>
      </c>
      <c r="CA164" s="55">
        <v>0</v>
      </c>
      <c r="CB164" s="55">
        <v>1.2131832636600879</v>
      </c>
      <c r="CC164" s="135">
        <v>1.2131832636600879</v>
      </c>
      <c r="CE164" s="55">
        <v>0</v>
      </c>
      <c r="CF164" s="55">
        <v>0</v>
      </c>
      <c r="CG164" s="55">
        <v>0</v>
      </c>
      <c r="CH164" s="55">
        <v>0</v>
      </c>
      <c r="CI164" s="55">
        <v>1.2131832636600879</v>
      </c>
      <c r="CJ164" s="135">
        <v>1.2131832636600879</v>
      </c>
      <c r="CL164" s="55">
        <v>0</v>
      </c>
      <c r="CM164" s="55">
        <v>0</v>
      </c>
      <c r="CN164" s="55">
        <v>0</v>
      </c>
      <c r="CO164" s="55">
        <v>0</v>
      </c>
      <c r="CP164" s="55">
        <v>0.15751413858272684</v>
      </c>
      <c r="CQ164" s="135">
        <v>0.15751413858272684</v>
      </c>
      <c r="CS164" s="67">
        <v>0</v>
      </c>
      <c r="CT164" s="67">
        <v>0</v>
      </c>
      <c r="CU164" s="67">
        <v>0</v>
      </c>
      <c r="CV164" s="67">
        <v>0</v>
      </c>
      <c r="CW164" s="67">
        <v>3.0347859548673597E-2</v>
      </c>
      <c r="CX164" s="135">
        <v>3.0347859548673597E-2</v>
      </c>
      <c r="CZ164" s="55">
        <v>0</v>
      </c>
      <c r="DA164" s="55">
        <v>0</v>
      </c>
      <c r="DB164" s="55">
        <v>0</v>
      </c>
      <c r="DC164" s="55">
        <v>0</v>
      </c>
      <c r="DD164" s="55">
        <v>1.4010452617914884</v>
      </c>
      <c r="DE164" s="135">
        <v>1.4010452617914884</v>
      </c>
      <c r="DG164" s="43" t="b" cm="1">
        <f t="array" aca="1" ref="DG164" ca="1">OR($G164=Forecast_Capex_Input!$BF$8:$BF$10)</f>
        <v>0</v>
      </c>
      <c r="DH164" s="43" cm="1">
        <f t="array" aca="1" ref="DH164" ca="1">IFERROR(INDEX(Forecast_Capex_Input!BG$12:BG$286,$Z164)
*(INDEX(Forecast_Capex_Input!$H$12:$H$286,$Z164)=Repex),0)
*$DG164</f>
        <v>0</v>
      </c>
      <c r="DI164" s="43" cm="1">
        <f t="array" aca="1" ref="DI164" ca="1">IFERROR(INDEX(Forecast_Capex_Input!BH$12:BH$286,$Z164)
*(INDEX(Forecast_Capex_Input!$H$12:$H$286,$Z164)=Repex),0)
*$DG164</f>
        <v>0</v>
      </c>
      <c r="DJ164" s="43" cm="1">
        <f t="array" aca="1" ref="DJ164" ca="1">IFERROR(INDEX(Forecast_Capex_Input!BI$12:BI$286,$Z164)
*(INDEX(Forecast_Capex_Input!$H$12:$H$286,$Z164)=Repex),0)
*$DG164</f>
        <v>0</v>
      </c>
      <c r="DK164" s="43" cm="1">
        <f t="array" aca="1" ref="DK164" ca="1">IFERROR(INDEX(Forecast_Capex_Input!BJ$12:BJ$286,$Z164)
*(INDEX(Forecast_Capex_Input!$H$12:$H$286,$Z164)=Repex),0)
*$DG164</f>
        <v>0</v>
      </c>
      <c r="DL164" s="43" cm="1">
        <f t="array" aca="1" ref="DL164" ca="1">IFERROR(INDEX(Forecast_Capex_Input!BK$12:BK$286,$Z164)
*(INDEX(Forecast_Capex_Input!$H$12:$H$286,$Z164)=Repex),0)
*$DG164</f>
        <v>0</v>
      </c>
      <c r="DM164" s="43" cm="1">
        <f t="array" aca="1" ref="DM164" ca="1">IFERROR(INDEX(Forecast_Capex_Input!BL$12:BL$286,$Z164)
*(INDEX(Forecast_Capex_Input!$H$12:$H$286,$Z164)=Repex),0)
*$DG164</f>
        <v>0</v>
      </c>
      <c r="DO164" s="43" t="b" cm="1">
        <f t="array" aca="1" ref="DO164" ca="1">OR($G164=Forecast_Capex_Input!$BN$8:$BN$9)</f>
        <v>0</v>
      </c>
      <c r="DP164" s="43" cm="1">
        <f t="array" aca="1" ref="DP164" ca="1">IFERROR(INDEX(Forecast_Capex_Input!BO$12:BO$286,$Z164)
*(INDEX(Forecast_Capex_Input!$H$12:$H$286,$Z164)=Repex),0)
*$DO164</f>
        <v>0</v>
      </c>
      <c r="DQ164" s="43" cm="1">
        <f t="array" aca="1" ref="DQ164" ca="1">IFERROR(INDEX(Forecast_Capex_Input!BP$12:BP$286,$Z164)
*(INDEX(Forecast_Capex_Input!$H$12:$H$286,$Z164)=Repex),0)
*$DO164</f>
        <v>0</v>
      </c>
      <c r="DR164" s="43" cm="1">
        <f t="array" aca="1" ref="DR164" ca="1">IFERROR(INDEX(Forecast_Capex_Input!BQ$12:BQ$286,$Z164)
*(INDEX(Forecast_Capex_Input!$H$12:$H$286,$Z164)=Repex),0)
*$DO164</f>
        <v>0</v>
      </c>
      <c r="DS164" s="43" cm="1">
        <f t="array" aca="1" ref="DS164" ca="1">IFERROR(INDEX(Forecast_Capex_Input!BR$12:BR$286,$Z164)
*(INDEX(Forecast_Capex_Input!$H$12:$H$286,$Z164)=Repex),0)
*$DO164</f>
        <v>0</v>
      </c>
      <c r="DT164" s="43" cm="1">
        <f t="array" aca="1" ref="DT164" ca="1">IFERROR(INDEX(Forecast_Capex_Input!BS$12:BS$286,$Z164)
*(INDEX(Forecast_Capex_Input!$H$12:$H$286,$Z164)=Repex),0)
*$DO164</f>
        <v>0</v>
      </c>
      <c r="DV164" s="43" t="b" cm="1">
        <f t="array" aca="1" ref="DV164" ca="1">OR($G164=Forecast_Capex_Input!$BU$8:$BU$10)</f>
        <v>1</v>
      </c>
      <c r="DW164" s="43" cm="1">
        <f t="array" aca="1" ref="DW164" ca="1">IFERROR(INDEX(Forecast_Capex_Input!BV$12:BV$286,$Z164)
*(INDEX(Forecast_Capex_Input!$H$12:$H$286,$Z164)=Repex),0)
*$DV164</f>
        <v>0.43371859569041649</v>
      </c>
      <c r="DX164" s="43" cm="1">
        <f t="array" aca="1" ref="DX164" ca="1">IFERROR(INDEX(Forecast_Capex_Input!BW$12:BW$286,$Z164)
*(INDEX(Forecast_Capex_Input!$H$12:$H$286,$Z164)=Repex),0)
*$DV164</f>
        <v>0.3863475293370669</v>
      </c>
      <c r="DY164" s="43" cm="1">
        <f t="array" aca="1" ref="DY164" ca="1">IFERROR(INDEX(Forecast_Capex_Input!BX$12:BX$286,$Z164)
*(INDEX(Forecast_Capex_Input!$H$12:$H$286,$Z164)=Repex),0)
*$DV164</f>
        <v>0.11639356480980635</v>
      </c>
      <c r="DZ164" s="43" cm="1">
        <f t="array" aca="1" ref="DZ164" ca="1">IFERROR(INDEX(Forecast_Capex_Input!BY$12:BY$286,$Z164)
*(INDEX(Forecast_Capex_Input!$H$12:$H$286,$Z164)=Repex),0)
*$DV164</f>
        <v>0</v>
      </c>
      <c r="EA164" s="43" cm="1">
        <f t="array" aca="1" ref="EA164" ca="1">IFERROR(INDEX(Forecast_Capex_Input!BZ$12:BZ$286,$Z164)
*(INDEX(Forecast_Capex_Input!$H$12:$H$286,$Z164)=Repex),0)
*$DV164</f>
        <v>0</v>
      </c>
      <c r="EB164" s="43" cm="1">
        <f t="array" aca="1" ref="EB164" ca="1">IFERROR(INDEX(Forecast_Capex_Input!CA$12:CA$286,$Z164)
*(INDEX(Forecast_Capex_Input!$H$12:$H$286,$Z164)=Repex),0)
*$DV164</f>
        <v>0</v>
      </c>
      <c r="EC164" s="43" cm="1">
        <f t="array" aca="1" ref="EC164" ca="1">IFERROR(INDEX(Forecast_Capex_Input!CB$12:CB$286,$Z164)
*(INDEX(Forecast_Capex_Input!$H$12:$H$286,$Z164)=Repex),0)
*$DV164</f>
        <v>6.3540310162710223E-2</v>
      </c>
      <c r="ED164" s="43" cm="1">
        <f t="array" aca="1" ref="ED164" ca="1">IFERROR(INDEX(Forecast_Capex_Input!CC$12:CC$286,$Z164)
*(INDEX(Forecast_Capex_Input!$H$12:$H$286,$Z164)=Repex),0)
*$DV164</f>
        <v>0</v>
      </c>
      <c r="EF164" s="86" t="str">
        <f t="shared" si="21"/>
        <v>N/A</v>
      </c>
      <c r="EG164" s="28" t="str">
        <f>IFERROR(RANK(EF164,EF$11:EF$1010,0)+COUNTIF(EF$11:EF164,EF164)-1,NA)</f>
        <v>N/A</v>
      </c>
    </row>
    <row r="165" spans="3:137" x14ac:dyDescent="0.2">
      <c r="C165" s="28">
        <f t="shared" si="22"/>
        <v>155</v>
      </c>
      <c r="D165" s="9" t="str" cm="1">
        <f t="array" ref="D165">IFERROR(INDEX(Forecast_Capex_Input!$D$12:$D$286,$Z165),NA)</f>
        <v>Transformer Compound Wall Renewal</v>
      </c>
      <c r="E165" s="24" t="b" cm="1">
        <f t="array" ref="E165">IF($Z165=NA,NA,INDEX(Forecast_Capex_Input!$E$12:$E$286,$Z165))</f>
        <v>1</v>
      </c>
      <c r="F165" s="9" t="str" cm="1">
        <f t="array" aca="1" ref="F165" ca="1">IFERROR(INDEX(General!$E$25:$E$26,$AA165),NA)</f>
        <v>Labour</v>
      </c>
      <c r="G165" s="9" t="str" cm="1">
        <f t="array" aca="1" ref="G165" ca="1">IFERROR(INDEX(Forecast_Capex_Input!$AI$11:$BB$11,$AC165),NA)</f>
        <v>Substations</v>
      </c>
      <c r="H165" s="50" cm="1">
        <f t="array" aca="1" ref="H165" ca="1">IFERROR(INDEX(Forecast_Capex_Input!$AI$12:$BB$286,$Z165,$AC165),NA)</f>
        <v>1</v>
      </c>
      <c r="I165" s="150" t="str" cm="1">
        <f t="array" ref="I165">IFERROR(INDEX(Forecast_Capex_Input!$F$12:$F$286,$Z165),NA)</f>
        <v>Replacement Expenditure</v>
      </c>
      <c r="J165" s="150" t="str" cm="1">
        <f t="array" ref="J165">IFERROR(INDEX(Forecast_Capex_Input!G$12:G$286,$Z165),NA)</f>
        <v>Substation</v>
      </c>
      <c r="K165" s="150" t="str" cm="1">
        <f t="array" ref="K165">IFERROR(INDEX(Forecast_Capex_Input!H$12:H$286,$Z165),NA)</f>
        <v>Repex</v>
      </c>
      <c r="L165" s="150" t="str" cm="1">
        <f t="array" ref="L165">IFERROR(INDEX(Forecast_Capex_Input!I$12:I$286,$Z165),NA)</f>
        <v>N/A</v>
      </c>
      <c r="M165" s="150" t="str" cm="1">
        <f t="array" ref="M165">IFERROR(INDEX(Forecast_Capex_Input!J$12:J$286,$Z165),NA)</f>
        <v>N/A</v>
      </c>
      <c r="N165" s="150" t="str" cm="1">
        <f t="array" ref="N165">IFERROR(INDEX(Forecast_Capex_Input!K$12:K$286,$Z165),NA)</f>
        <v>Substations - Site Establishment and supporting assets</v>
      </c>
      <c r="O165" s="150" t="str" cm="1">
        <f t="array" ref="O165">IFERROR(INDEX(Forecast_Capex_Input!L$12:L$286,$Z165),NA)</f>
        <v>Substations - Safe and Reliable Network</v>
      </c>
      <c r="P165" s="150" t="str" cm="1">
        <f t="array" ref="P165">IFERROR(INDEX(Forecast_Capex_Input!M$12:M$286,$Z165),NA)</f>
        <v>N/A</v>
      </c>
      <c r="Q165" s="24" t="str" cm="1">
        <f t="array" ref="Q165">IFERROR(INDEX(Forecast_Capex_Input!N$12:N$286,$Z165),NA)</f>
        <v>Yes</v>
      </c>
      <c r="R165" s="190" cm="1">
        <f t="array" ref="R165">IFERROR(INDEX(Forecast_Capex_Input!O$12:O$286,$Z165),0)</f>
        <v>0</v>
      </c>
      <c r="S165" s="24" t="str" cm="1">
        <f t="array" ref="S165">IFERROR(INDEX(Forecast_Capex_Input!P$12:P$286,$Z165),0)</f>
        <v>Safety security &amp; reliability</v>
      </c>
      <c r="T165" s="150" t="str" cm="1">
        <f t="array" aca="1" ref="T165" ca="1">IFERROR(INDEX(General!$K$91:$K$110,$AC165),NA)</f>
        <v>Substations (2018 onwards)</v>
      </c>
      <c r="U165" s="43" cm="1">
        <f t="array" aca="1" ref="U165" ca="1">IFERROR(
IF($F165=General!$E$25,INDEX(Forecast_Capex_Input!S$12:S$286,$Z165),
INDEX(Forecast_Capex_Input!T$12:T$286,$Z165)),0)</f>
        <v>0.2928684871513787</v>
      </c>
      <c r="V165" s="82" t="b">
        <f>IFERROR(INDEX(Overheads!$T$19:$T$26,MATCH($I165,Overheads!$E$19:$E$26,0)),FALSE)</f>
        <v>1</v>
      </c>
      <c r="W165" s="209" t="str" cm="1">
        <f t="array" ref="W165">IFERROR(
INDEX(Forecast_Capex_Input!CN$12:CN$286,$Z165),0)</f>
        <v>FY22</v>
      </c>
      <c r="X165" s="209">
        <f>IFERROR(
MATCH($W165,General!$L$39:$S$39,0),1)</f>
        <v>2</v>
      </c>
      <c r="Z165" s="28">
        <f>IFERROR(
IF(MATCH($C165,Forecast_Capex_Input!$CI$12:$CI$286,1)+1&gt;MAX(Forecast_Capex_Input!$C$12:$C$286),NA,
MATCH($C165,Forecast_Capex_Input!$CI$12:$CI$286,1)+1),1)</f>
        <v>67</v>
      </c>
      <c r="AA165" s="28" cm="1">
        <f t="array" aca="1" ref="AA165" ca="1">IFERROR(
IF(Z164&lt;&gt;Z165,1,
IF(COUNTIF(OFFSET(AA164,0,0,-INDEX(Forecast_Capex_Input!$CG$12:$CG$286,$Z165)),AA164)=INDEX(Forecast_Capex_Input!$CG$12:$CG$286,$Z165),AA164+1,AA164)),NA)</f>
        <v>1</v>
      </c>
      <c r="AB165" s="28" cm="1">
        <f t="array" ref="AB165">IFERROR($C165-IF($Z165=1,1,INDEX(Forecast_Capex_Input!$CI$12:$CI$286,$Z165-1))+1,NA)</f>
        <v>1</v>
      </c>
      <c r="AC165" s="28" cm="1">
        <f t="array" aca="1" ref="AC165" ca="1">IFERROR(IF(AA165=1,
INDEX(Forecast_Capex_Input!$AI$10:$BB$10,SMALL(IF(INDEX(Forecast_Capex_Input!$AI$12:$BB$286,$Z165,0)&gt;0,COLUMN(Forecast_Capex_Input!$AI$10:$BB$10)-COLUMN(Forecast_Capex_Input!$AI$12)+1),ROWS(OFFSET(AC164,0,0,-$AB165)))),
OFFSET(AC164,-INDEX(Forecast_Capex_Input!$CG$12:$CG$286,$Z165)+1,0)),NA)</f>
        <v>3</v>
      </c>
      <c r="AD165" s="28">
        <f t="shared" ca="1" si="19"/>
        <v>1</v>
      </c>
      <c r="AE165" s="82" t="b">
        <f t="shared" si="23"/>
        <v>0</v>
      </c>
      <c r="AF165" s="78" t="b">
        <v>0</v>
      </c>
      <c r="AG165" s="82" t="b">
        <f t="shared" si="20"/>
        <v>1</v>
      </c>
      <c r="AI165" s="55">
        <v>0.17519410678963207</v>
      </c>
      <c r="AJ165" s="55">
        <v>0.15926736980875641</v>
      </c>
      <c r="AK165" s="55">
        <v>7.9633684904378207E-2</v>
      </c>
      <c r="AL165" s="55">
        <v>0.17519410678963207</v>
      </c>
      <c r="AM165" s="55">
        <v>0.1831574752800699</v>
      </c>
      <c r="AN165" s="135">
        <v>0.77244674357246867</v>
      </c>
      <c r="AP165" s="55">
        <v>0.16977441471719437</v>
      </c>
      <c r="AQ165" s="55">
        <v>0.15635860626181197</v>
      </c>
      <c r="AR165" s="55">
        <v>7.9081995682022996E-2</v>
      </c>
      <c r="AS165" s="55">
        <v>0.17473380520234866</v>
      </c>
      <c r="AT165" s="55">
        <v>0.18322599923925301</v>
      </c>
      <c r="AU165" s="135">
        <v>0.76317482110263091</v>
      </c>
      <c r="AW165" s="55">
        <v>2.0466544873520173E-2</v>
      </c>
      <c r="AX165" s="55">
        <v>1.766586054730802E-2</v>
      </c>
      <c r="AY165" s="55">
        <v>1.0969695688308963E-2</v>
      </c>
      <c r="AZ165" s="55">
        <v>2.4574976607374874E-2</v>
      </c>
      <c r="BA165" s="55">
        <v>2.2818836517002176E-2</v>
      </c>
      <c r="BB165" s="135">
        <v>9.6495914233514196E-2</v>
      </c>
      <c r="BD165" s="55">
        <v>3.9850592087776549E-3</v>
      </c>
      <c r="BE165" s="55">
        <v>3.4628108605750619E-3</v>
      </c>
      <c r="BF165" s="55">
        <v>2.1032567257026138E-3</v>
      </c>
      <c r="BG165" s="55">
        <v>4.6794654438447464E-3</v>
      </c>
      <c r="BH165" s="55">
        <v>4.419708360343862E-3</v>
      </c>
      <c r="BI165" s="135">
        <v>1.8650300599243941E-2</v>
      </c>
      <c r="BK165" s="55">
        <v>0.19422601879949219</v>
      </c>
      <c r="BL165" s="55">
        <v>0.17748727766969505</v>
      </c>
      <c r="BM165" s="55">
        <v>9.2154948096034583E-2</v>
      </c>
      <c r="BN165" s="55">
        <v>0.20398824725356829</v>
      </c>
      <c r="BO165" s="55">
        <v>0.21046454411659904</v>
      </c>
      <c r="BP165" s="135">
        <v>0.87832103593538924</v>
      </c>
      <c r="BR165" s="147">
        <v>0.1</v>
      </c>
      <c r="BS165" s="147">
        <v>0.11</v>
      </c>
      <c r="BT165" s="147">
        <v>0.14000000000000001</v>
      </c>
      <c r="BU165" s="147">
        <v>0.32</v>
      </c>
      <c r="BV165" s="147">
        <v>0.33</v>
      </c>
      <c r="BX165" s="55">
        <v>7.724467435724687E-2</v>
      </c>
      <c r="BY165" s="55">
        <v>8.4969141792971561E-2</v>
      </c>
      <c r="BZ165" s="55">
        <v>0.10814254410014562</v>
      </c>
      <c r="CA165" s="55">
        <v>0.24718295794318998</v>
      </c>
      <c r="CB165" s="55">
        <v>0.2549074253789147</v>
      </c>
      <c r="CC165" s="135">
        <v>0.77244674357246867</v>
      </c>
      <c r="CE165" s="55">
        <v>7.6317482110263096E-2</v>
      </c>
      <c r="CF165" s="55">
        <v>8.3949230321289398E-2</v>
      </c>
      <c r="CG165" s="55">
        <v>0.10684447495436834</v>
      </c>
      <c r="CH165" s="55">
        <v>0.24421594275284189</v>
      </c>
      <c r="CI165" s="55">
        <v>0.25184769096386822</v>
      </c>
      <c r="CJ165" s="135">
        <v>0.76317482110263102</v>
      </c>
      <c r="CL165" s="55">
        <v>9.6495914233514207E-3</v>
      </c>
      <c r="CM165" s="55">
        <v>1.0614550565686562E-2</v>
      </c>
      <c r="CN165" s="55">
        <v>1.3509427992691989E-2</v>
      </c>
      <c r="CO165" s="55">
        <v>3.0878692554724543E-2</v>
      </c>
      <c r="CP165" s="55">
        <v>3.1843651697059688E-2</v>
      </c>
      <c r="CQ165" s="135">
        <v>9.6495914233514196E-2</v>
      </c>
      <c r="CS165" s="67">
        <v>1.8650300599243942E-3</v>
      </c>
      <c r="CT165" s="67">
        <v>2.0515330659168335E-3</v>
      </c>
      <c r="CU165" s="67">
        <v>2.6110420838941521E-3</v>
      </c>
      <c r="CV165" s="67">
        <v>5.9680961917580608E-3</v>
      </c>
      <c r="CW165" s="67">
        <v>6.1545991977505011E-3</v>
      </c>
      <c r="CX165" s="135">
        <v>1.8650300599243941E-2</v>
      </c>
      <c r="CZ165" s="55">
        <v>8.7832103593538907E-2</v>
      </c>
      <c r="DA165" s="55">
        <v>9.6615313952892801E-2</v>
      </c>
      <c r="DB165" s="55">
        <v>0.12296494503095448</v>
      </c>
      <c r="DC165" s="55">
        <v>0.28106273149932454</v>
      </c>
      <c r="DD165" s="55">
        <v>0.2898459418586784</v>
      </c>
      <c r="DE165" s="135">
        <v>0.87832103593538913</v>
      </c>
      <c r="DG165" s="43" t="b" cm="1">
        <f t="array" aca="1" ref="DG165" ca="1">OR($G165=Forecast_Capex_Input!$BF$8:$BF$10)</f>
        <v>0</v>
      </c>
      <c r="DH165" s="43" cm="1">
        <f t="array" aca="1" ref="DH165" ca="1">IFERROR(INDEX(Forecast_Capex_Input!BG$12:BG$286,$Z165)
*(INDEX(Forecast_Capex_Input!$H$12:$H$286,$Z165)=Repex),0)
*$DG165</f>
        <v>0</v>
      </c>
      <c r="DI165" s="43" cm="1">
        <f t="array" aca="1" ref="DI165" ca="1">IFERROR(INDEX(Forecast_Capex_Input!BH$12:BH$286,$Z165)
*(INDEX(Forecast_Capex_Input!$H$12:$H$286,$Z165)=Repex),0)
*$DG165</f>
        <v>0</v>
      </c>
      <c r="DJ165" s="43" cm="1">
        <f t="array" aca="1" ref="DJ165" ca="1">IFERROR(INDEX(Forecast_Capex_Input!BI$12:BI$286,$Z165)
*(INDEX(Forecast_Capex_Input!$H$12:$H$286,$Z165)=Repex),0)
*$DG165</f>
        <v>0</v>
      </c>
      <c r="DK165" s="43" cm="1">
        <f t="array" aca="1" ref="DK165" ca="1">IFERROR(INDEX(Forecast_Capex_Input!BJ$12:BJ$286,$Z165)
*(INDEX(Forecast_Capex_Input!$H$12:$H$286,$Z165)=Repex),0)
*$DG165</f>
        <v>0</v>
      </c>
      <c r="DL165" s="43" cm="1">
        <f t="array" aca="1" ref="DL165" ca="1">IFERROR(INDEX(Forecast_Capex_Input!BK$12:BK$286,$Z165)
*(INDEX(Forecast_Capex_Input!$H$12:$H$286,$Z165)=Repex),0)
*$DG165</f>
        <v>0</v>
      </c>
      <c r="DM165" s="43" cm="1">
        <f t="array" aca="1" ref="DM165" ca="1">IFERROR(INDEX(Forecast_Capex_Input!BL$12:BL$286,$Z165)
*(INDEX(Forecast_Capex_Input!$H$12:$H$286,$Z165)=Repex),0)
*$DG165</f>
        <v>0</v>
      </c>
      <c r="DO165" s="43" t="b" cm="1">
        <f t="array" aca="1" ref="DO165" ca="1">OR($G165=Forecast_Capex_Input!$BN$8:$BN$9)</f>
        <v>1</v>
      </c>
      <c r="DP165" s="43" cm="1">
        <f t="array" aca="1" ref="DP165" ca="1">IFERROR(INDEX(Forecast_Capex_Input!BO$12:BO$286,$Z165)
*(INDEX(Forecast_Capex_Input!$H$12:$H$286,$Z165)=Repex),0)
*$DO165</f>
        <v>1</v>
      </c>
      <c r="DQ165" s="43" cm="1">
        <f t="array" aca="1" ref="DQ165" ca="1">IFERROR(INDEX(Forecast_Capex_Input!BP$12:BP$286,$Z165)
*(INDEX(Forecast_Capex_Input!$H$12:$H$286,$Z165)=Repex),0)
*$DO165</f>
        <v>0</v>
      </c>
      <c r="DR165" s="43" cm="1">
        <f t="array" aca="1" ref="DR165" ca="1">IFERROR(INDEX(Forecast_Capex_Input!BQ$12:BQ$286,$Z165)
*(INDEX(Forecast_Capex_Input!$H$12:$H$286,$Z165)=Repex),0)
*$DO165</f>
        <v>0</v>
      </c>
      <c r="DS165" s="43" cm="1">
        <f t="array" aca="1" ref="DS165" ca="1">IFERROR(INDEX(Forecast_Capex_Input!BR$12:BR$286,$Z165)
*(INDEX(Forecast_Capex_Input!$H$12:$H$286,$Z165)=Repex),0)
*$DO165</f>
        <v>0</v>
      </c>
      <c r="DT165" s="43" cm="1">
        <f t="array" aca="1" ref="DT165" ca="1">IFERROR(INDEX(Forecast_Capex_Input!BS$12:BS$286,$Z165)
*(INDEX(Forecast_Capex_Input!$H$12:$H$286,$Z165)=Repex),0)
*$DO165</f>
        <v>0</v>
      </c>
      <c r="DV165" s="43" t="b" cm="1">
        <f t="array" aca="1" ref="DV165" ca="1">OR($G165=Forecast_Capex_Input!$BU$8:$BU$10)</f>
        <v>0</v>
      </c>
      <c r="DW165" s="43" cm="1">
        <f t="array" aca="1" ref="DW165" ca="1">IFERROR(INDEX(Forecast_Capex_Input!BV$12:BV$286,$Z165)
*(INDEX(Forecast_Capex_Input!$H$12:$H$286,$Z165)=Repex),0)
*$DV165</f>
        <v>0</v>
      </c>
      <c r="DX165" s="43" cm="1">
        <f t="array" aca="1" ref="DX165" ca="1">IFERROR(INDEX(Forecast_Capex_Input!BW$12:BW$286,$Z165)
*(INDEX(Forecast_Capex_Input!$H$12:$H$286,$Z165)=Repex),0)
*$DV165</f>
        <v>0</v>
      </c>
      <c r="DY165" s="43" cm="1">
        <f t="array" aca="1" ref="DY165" ca="1">IFERROR(INDEX(Forecast_Capex_Input!BX$12:BX$286,$Z165)
*(INDEX(Forecast_Capex_Input!$H$12:$H$286,$Z165)=Repex),0)
*$DV165</f>
        <v>0</v>
      </c>
      <c r="DZ165" s="43" cm="1">
        <f t="array" aca="1" ref="DZ165" ca="1">IFERROR(INDEX(Forecast_Capex_Input!BY$12:BY$286,$Z165)
*(INDEX(Forecast_Capex_Input!$H$12:$H$286,$Z165)=Repex),0)
*$DV165</f>
        <v>0</v>
      </c>
      <c r="EA165" s="43" cm="1">
        <f t="array" aca="1" ref="EA165" ca="1">IFERROR(INDEX(Forecast_Capex_Input!BZ$12:BZ$286,$Z165)
*(INDEX(Forecast_Capex_Input!$H$12:$H$286,$Z165)=Repex),0)
*$DV165</f>
        <v>0</v>
      </c>
      <c r="EB165" s="43" cm="1">
        <f t="array" aca="1" ref="EB165" ca="1">IFERROR(INDEX(Forecast_Capex_Input!CA$12:CA$286,$Z165)
*(INDEX(Forecast_Capex_Input!$H$12:$H$286,$Z165)=Repex),0)
*$DV165</f>
        <v>0</v>
      </c>
      <c r="EC165" s="43" cm="1">
        <f t="array" aca="1" ref="EC165" ca="1">IFERROR(INDEX(Forecast_Capex_Input!CB$12:CB$286,$Z165)
*(INDEX(Forecast_Capex_Input!$H$12:$H$286,$Z165)=Repex),0)
*$DV165</f>
        <v>0</v>
      </c>
      <c r="ED165" s="43" cm="1">
        <f t="array" aca="1" ref="ED165" ca="1">IFERROR(INDEX(Forecast_Capex_Input!CC$12:CC$286,$Z165)
*(INDEX(Forecast_Capex_Input!$H$12:$H$286,$Z165)=Repex),0)
*$DV165</f>
        <v>0</v>
      </c>
      <c r="EF165" s="86" t="str">
        <f t="shared" si="21"/>
        <v>N/A</v>
      </c>
      <c r="EG165" s="28" t="str">
        <f>IFERROR(RANK(EF165,EF$11:EF$1010,0)+COUNTIF(EF$11:EF165,EF165)-1,NA)</f>
        <v>N/A</v>
      </c>
    </row>
    <row r="166" spans="3:137" x14ac:dyDescent="0.2">
      <c r="C166" s="28">
        <f t="shared" si="22"/>
        <v>156</v>
      </c>
      <c r="D166" s="9" t="str" cm="1">
        <f t="array" ref="D166">IFERROR(INDEX(Forecast_Capex_Input!$D$12:$D$286,$Z166),NA)</f>
        <v>Transformer Compound Wall Renewal</v>
      </c>
      <c r="E166" s="24" t="b" cm="1">
        <f t="array" ref="E166">IF($Z166=NA,NA,INDEX(Forecast_Capex_Input!$E$12:$E$286,$Z166))</f>
        <v>1</v>
      </c>
      <c r="F166" s="9" t="str" cm="1">
        <f t="array" aca="1" ref="F166" ca="1">IFERROR(INDEX(General!$E$25:$E$26,$AA166),NA)</f>
        <v>Non-Labour</v>
      </c>
      <c r="G166" s="9" t="str" cm="1">
        <f t="array" aca="1" ref="G166" ca="1">IFERROR(INDEX(Forecast_Capex_Input!$AI$11:$BB$11,$AC166),NA)</f>
        <v>Substations</v>
      </c>
      <c r="H166" s="50" cm="1">
        <f t="array" aca="1" ref="H166" ca="1">IFERROR(INDEX(Forecast_Capex_Input!$AI$12:$BB$286,$Z166,$AC166),NA)</f>
        <v>1</v>
      </c>
      <c r="I166" s="150" t="str" cm="1">
        <f t="array" ref="I166">IFERROR(INDEX(Forecast_Capex_Input!$F$12:$F$286,$Z166),NA)</f>
        <v>Replacement Expenditure</v>
      </c>
      <c r="J166" s="150" t="str" cm="1">
        <f t="array" ref="J166">IFERROR(INDEX(Forecast_Capex_Input!G$12:G$286,$Z166),NA)</f>
        <v>Substation</v>
      </c>
      <c r="K166" s="150" t="str" cm="1">
        <f t="array" ref="K166">IFERROR(INDEX(Forecast_Capex_Input!H$12:H$286,$Z166),NA)</f>
        <v>Repex</v>
      </c>
      <c r="L166" s="150" t="str" cm="1">
        <f t="array" ref="L166">IFERROR(INDEX(Forecast_Capex_Input!I$12:I$286,$Z166),NA)</f>
        <v>N/A</v>
      </c>
      <c r="M166" s="150" t="str" cm="1">
        <f t="array" ref="M166">IFERROR(INDEX(Forecast_Capex_Input!J$12:J$286,$Z166),NA)</f>
        <v>N/A</v>
      </c>
      <c r="N166" s="150" t="str" cm="1">
        <f t="array" ref="N166">IFERROR(INDEX(Forecast_Capex_Input!K$12:K$286,$Z166),NA)</f>
        <v>Substations - Site Establishment and supporting assets</v>
      </c>
      <c r="O166" s="150" t="str" cm="1">
        <f t="array" ref="O166">IFERROR(INDEX(Forecast_Capex_Input!L$12:L$286,$Z166),NA)</f>
        <v>Substations - Safe and Reliable Network</v>
      </c>
      <c r="P166" s="150" t="str" cm="1">
        <f t="array" ref="P166">IFERROR(INDEX(Forecast_Capex_Input!M$12:M$286,$Z166),NA)</f>
        <v>N/A</v>
      </c>
      <c r="Q166" s="24" t="str" cm="1">
        <f t="array" ref="Q166">IFERROR(INDEX(Forecast_Capex_Input!N$12:N$286,$Z166),NA)</f>
        <v>Yes</v>
      </c>
      <c r="R166" s="190" cm="1">
        <f t="array" ref="R166">IFERROR(INDEX(Forecast_Capex_Input!O$12:O$286,$Z166),0)</f>
        <v>0</v>
      </c>
      <c r="S166" s="24" t="str" cm="1">
        <f t="array" ref="S166">IFERROR(INDEX(Forecast_Capex_Input!P$12:P$286,$Z166),0)</f>
        <v>Safety security &amp; reliability</v>
      </c>
      <c r="T166" s="150" t="str" cm="1">
        <f t="array" aca="1" ref="T166" ca="1">IFERROR(INDEX(General!$K$91:$K$110,$AC166),NA)</f>
        <v>Substations (2018 onwards)</v>
      </c>
      <c r="U166" s="43" cm="1">
        <f t="array" aca="1" ref="U166" ca="1">IFERROR(
IF($F166=General!$E$25,INDEX(Forecast_Capex_Input!S$12:S$286,$Z166),
INDEX(Forecast_Capex_Input!T$12:T$286,$Z166)),0)</f>
        <v>0.7071315128486213</v>
      </c>
      <c r="V166" s="82" t="b">
        <f>IFERROR(INDEX(Overheads!$T$19:$T$26,MATCH($I166,Overheads!$E$19:$E$26,0)),FALSE)</f>
        <v>1</v>
      </c>
      <c r="W166" s="209" t="str" cm="1">
        <f t="array" ref="W166">IFERROR(
INDEX(Forecast_Capex_Input!CN$12:CN$286,$Z166),0)</f>
        <v>FY22</v>
      </c>
      <c r="X166" s="209">
        <f>IFERROR(
MATCH($W166,General!$L$39:$S$39,0),1)</f>
        <v>2</v>
      </c>
      <c r="Z166" s="28">
        <f>IFERROR(
IF(MATCH($C166,Forecast_Capex_Input!$CI$12:$CI$286,1)+1&gt;MAX(Forecast_Capex_Input!$C$12:$C$286),NA,
MATCH($C166,Forecast_Capex_Input!$CI$12:$CI$286,1)+1),1)</f>
        <v>67</v>
      </c>
      <c r="AA166" s="28" cm="1">
        <f t="array" aca="1" ref="AA166" ca="1">IFERROR(
IF(Z165&lt;&gt;Z166,1,
IF(COUNTIF(OFFSET(AA165,0,0,-INDEX(Forecast_Capex_Input!$CG$12:$CG$286,$Z166)),AA165)=INDEX(Forecast_Capex_Input!$CG$12:$CG$286,$Z166),AA165+1,AA165)),NA)</f>
        <v>2</v>
      </c>
      <c r="AB166" s="28" cm="1">
        <f t="array" ref="AB166">IFERROR($C166-IF($Z166=1,1,INDEX(Forecast_Capex_Input!$CI$12:$CI$286,$Z166-1))+1,NA)</f>
        <v>2</v>
      </c>
      <c r="AC166" s="28" cm="1">
        <f t="array" aca="1" ref="AC166" ca="1">IFERROR(IF(AA166=1,
INDEX(Forecast_Capex_Input!$AI$10:$BB$10,SMALL(IF(INDEX(Forecast_Capex_Input!$AI$12:$BB$286,$Z166,0)&gt;0,COLUMN(Forecast_Capex_Input!$AI$10:$BB$10)-COLUMN(Forecast_Capex_Input!$AI$12)+1),ROWS(OFFSET(AC165,0,0,-$AB166)))),
OFFSET(AC165,-INDEX(Forecast_Capex_Input!$CG$12:$CG$286,$Z166)+1,0)),NA)</f>
        <v>3</v>
      </c>
      <c r="AD166" s="28">
        <f t="shared" ca="1" si="19"/>
        <v>2</v>
      </c>
      <c r="AE166" s="82" t="b">
        <f t="shared" si="23"/>
        <v>0</v>
      </c>
      <c r="AF166" s="78" t="b">
        <v>0</v>
      </c>
      <c r="AG166" s="82" t="b">
        <f t="shared" si="20"/>
        <v>1</v>
      </c>
      <c r="AI166" s="55">
        <v>0.42300650022575242</v>
      </c>
      <c r="AJ166" s="55">
        <v>0.38455136384159305</v>
      </c>
      <c r="AK166" s="55">
        <v>0.19227568192079653</v>
      </c>
      <c r="AL166" s="55">
        <v>0.42300650022575242</v>
      </c>
      <c r="AM166" s="55">
        <v>0.44223406841783203</v>
      </c>
      <c r="AN166" s="135">
        <v>1.8650741146317265</v>
      </c>
      <c r="AP166" s="55">
        <v>0.42300650022575242</v>
      </c>
      <c r="AQ166" s="55">
        <v>0.38455136384159305</v>
      </c>
      <c r="AR166" s="55">
        <v>0.19227568192079653</v>
      </c>
      <c r="AS166" s="55">
        <v>0.42300650022575242</v>
      </c>
      <c r="AT166" s="55">
        <v>0.44223406841783203</v>
      </c>
      <c r="AU166" s="135">
        <v>1.8650741146317265</v>
      </c>
      <c r="AW166" s="55">
        <v>5.0994029536679489E-2</v>
      </c>
      <c r="AX166" s="55">
        <v>4.3447757237791873E-2</v>
      </c>
      <c r="AY166" s="55">
        <v>2.6671124074992142E-2</v>
      </c>
      <c r="AZ166" s="55">
        <v>5.9492637018790526E-2</v>
      </c>
      <c r="BA166" s="55">
        <v>5.5075518492865634E-2</v>
      </c>
      <c r="BB166" s="135">
        <v>0.23568106636111966</v>
      </c>
      <c r="BD166" s="55">
        <v>9.9290929785000002E-3</v>
      </c>
      <c r="BE166" s="55">
        <v>8.5165036386286152E-3</v>
      </c>
      <c r="BF166" s="55">
        <v>5.1137445091171572E-3</v>
      </c>
      <c r="BG166" s="55">
        <v>1.1328341977305641E-2</v>
      </c>
      <c r="BH166" s="55">
        <v>1.0667403193489826E-2</v>
      </c>
      <c r="BI166" s="135">
        <v>4.555508629704124E-2</v>
      </c>
      <c r="BK166" s="55">
        <v>0.48392962274093188</v>
      </c>
      <c r="BL166" s="55">
        <v>0.43651562471801353</v>
      </c>
      <c r="BM166" s="55">
        <v>0.22406055050490584</v>
      </c>
      <c r="BN166" s="55">
        <v>0.49382747922184861</v>
      </c>
      <c r="BO166" s="55">
        <v>0.50797699010418751</v>
      </c>
      <c r="BP166" s="135">
        <v>2.1463102672898877</v>
      </c>
      <c r="BR166" s="147">
        <v>0.1</v>
      </c>
      <c r="BS166" s="147">
        <v>0.11</v>
      </c>
      <c r="BT166" s="147">
        <v>0.14000000000000001</v>
      </c>
      <c r="BU166" s="147">
        <v>0.32</v>
      </c>
      <c r="BV166" s="147">
        <v>0.33</v>
      </c>
      <c r="BX166" s="55">
        <v>0.18650741146317265</v>
      </c>
      <c r="BY166" s="55">
        <v>0.20515815260948991</v>
      </c>
      <c r="BZ166" s="55">
        <v>0.26111037604844173</v>
      </c>
      <c r="CA166" s="55">
        <v>0.59682371668215251</v>
      </c>
      <c r="CB166" s="55">
        <v>0.61547445782846977</v>
      </c>
      <c r="CC166" s="135">
        <v>1.8650741146317267</v>
      </c>
      <c r="CE166" s="55">
        <v>0.18650741146317265</v>
      </c>
      <c r="CF166" s="55">
        <v>0.20515815260948991</v>
      </c>
      <c r="CG166" s="55">
        <v>0.26111037604844173</v>
      </c>
      <c r="CH166" s="55">
        <v>0.59682371668215251</v>
      </c>
      <c r="CI166" s="55">
        <v>0.61547445782846977</v>
      </c>
      <c r="CJ166" s="135">
        <v>1.8650741146317267</v>
      </c>
      <c r="CL166" s="55">
        <v>2.3568106636111967E-2</v>
      </c>
      <c r="CM166" s="55">
        <v>2.5924917299723162E-2</v>
      </c>
      <c r="CN166" s="55">
        <v>3.2995349290556752E-2</v>
      </c>
      <c r="CO166" s="55">
        <v>7.5417941235558297E-2</v>
      </c>
      <c r="CP166" s="55">
        <v>7.7774751899169492E-2</v>
      </c>
      <c r="CQ166" s="135">
        <v>0.23568106636111968</v>
      </c>
      <c r="CS166" s="67">
        <v>4.5555086297041246E-3</v>
      </c>
      <c r="CT166" s="67">
        <v>5.0110594926745366E-3</v>
      </c>
      <c r="CU166" s="67">
        <v>6.3777120815857744E-3</v>
      </c>
      <c r="CV166" s="67">
        <v>1.4577627615053197E-2</v>
      </c>
      <c r="CW166" s="67">
        <v>1.503317847802361E-2</v>
      </c>
      <c r="CX166" s="135">
        <v>4.555508629704124E-2</v>
      </c>
      <c r="CZ166" s="55">
        <v>0.21463102672898876</v>
      </c>
      <c r="DA166" s="55">
        <v>0.23609412940188759</v>
      </c>
      <c r="DB166" s="55">
        <v>0.30048343742058425</v>
      </c>
      <c r="DC166" s="55">
        <v>0.68681928553276406</v>
      </c>
      <c r="DD166" s="55">
        <v>0.70828238820566292</v>
      </c>
      <c r="DE166" s="135">
        <v>2.1463102672898877</v>
      </c>
      <c r="DG166" s="43" t="b" cm="1">
        <f t="array" aca="1" ref="DG166" ca="1">OR($G166=Forecast_Capex_Input!$BF$8:$BF$10)</f>
        <v>0</v>
      </c>
      <c r="DH166" s="43" cm="1">
        <f t="array" aca="1" ref="DH166" ca="1">IFERROR(INDEX(Forecast_Capex_Input!BG$12:BG$286,$Z166)
*(INDEX(Forecast_Capex_Input!$H$12:$H$286,$Z166)=Repex),0)
*$DG166</f>
        <v>0</v>
      </c>
      <c r="DI166" s="43" cm="1">
        <f t="array" aca="1" ref="DI166" ca="1">IFERROR(INDEX(Forecast_Capex_Input!BH$12:BH$286,$Z166)
*(INDEX(Forecast_Capex_Input!$H$12:$H$286,$Z166)=Repex),0)
*$DG166</f>
        <v>0</v>
      </c>
      <c r="DJ166" s="43" cm="1">
        <f t="array" aca="1" ref="DJ166" ca="1">IFERROR(INDEX(Forecast_Capex_Input!BI$12:BI$286,$Z166)
*(INDEX(Forecast_Capex_Input!$H$12:$H$286,$Z166)=Repex),0)
*$DG166</f>
        <v>0</v>
      </c>
      <c r="DK166" s="43" cm="1">
        <f t="array" aca="1" ref="DK166" ca="1">IFERROR(INDEX(Forecast_Capex_Input!BJ$12:BJ$286,$Z166)
*(INDEX(Forecast_Capex_Input!$H$12:$H$286,$Z166)=Repex),0)
*$DG166</f>
        <v>0</v>
      </c>
      <c r="DL166" s="43" cm="1">
        <f t="array" aca="1" ref="DL166" ca="1">IFERROR(INDEX(Forecast_Capex_Input!BK$12:BK$286,$Z166)
*(INDEX(Forecast_Capex_Input!$H$12:$H$286,$Z166)=Repex),0)
*$DG166</f>
        <v>0</v>
      </c>
      <c r="DM166" s="43" cm="1">
        <f t="array" aca="1" ref="DM166" ca="1">IFERROR(INDEX(Forecast_Capex_Input!BL$12:BL$286,$Z166)
*(INDEX(Forecast_Capex_Input!$H$12:$H$286,$Z166)=Repex),0)
*$DG166</f>
        <v>0</v>
      </c>
      <c r="DO166" s="43" t="b" cm="1">
        <f t="array" aca="1" ref="DO166" ca="1">OR($G166=Forecast_Capex_Input!$BN$8:$BN$9)</f>
        <v>1</v>
      </c>
      <c r="DP166" s="43" cm="1">
        <f t="array" aca="1" ref="DP166" ca="1">IFERROR(INDEX(Forecast_Capex_Input!BO$12:BO$286,$Z166)
*(INDEX(Forecast_Capex_Input!$H$12:$H$286,$Z166)=Repex),0)
*$DO166</f>
        <v>1</v>
      </c>
      <c r="DQ166" s="43" cm="1">
        <f t="array" aca="1" ref="DQ166" ca="1">IFERROR(INDEX(Forecast_Capex_Input!BP$12:BP$286,$Z166)
*(INDEX(Forecast_Capex_Input!$H$12:$H$286,$Z166)=Repex),0)
*$DO166</f>
        <v>0</v>
      </c>
      <c r="DR166" s="43" cm="1">
        <f t="array" aca="1" ref="DR166" ca="1">IFERROR(INDEX(Forecast_Capex_Input!BQ$12:BQ$286,$Z166)
*(INDEX(Forecast_Capex_Input!$H$12:$H$286,$Z166)=Repex),0)
*$DO166</f>
        <v>0</v>
      </c>
      <c r="DS166" s="43" cm="1">
        <f t="array" aca="1" ref="DS166" ca="1">IFERROR(INDEX(Forecast_Capex_Input!BR$12:BR$286,$Z166)
*(INDEX(Forecast_Capex_Input!$H$12:$H$286,$Z166)=Repex),0)
*$DO166</f>
        <v>0</v>
      </c>
      <c r="DT166" s="43" cm="1">
        <f t="array" aca="1" ref="DT166" ca="1">IFERROR(INDEX(Forecast_Capex_Input!BS$12:BS$286,$Z166)
*(INDEX(Forecast_Capex_Input!$H$12:$H$286,$Z166)=Repex),0)
*$DO166</f>
        <v>0</v>
      </c>
      <c r="DV166" s="43" t="b" cm="1">
        <f t="array" aca="1" ref="DV166" ca="1">OR($G166=Forecast_Capex_Input!$BU$8:$BU$10)</f>
        <v>0</v>
      </c>
      <c r="DW166" s="43" cm="1">
        <f t="array" aca="1" ref="DW166" ca="1">IFERROR(INDEX(Forecast_Capex_Input!BV$12:BV$286,$Z166)
*(INDEX(Forecast_Capex_Input!$H$12:$H$286,$Z166)=Repex),0)
*$DV166</f>
        <v>0</v>
      </c>
      <c r="DX166" s="43" cm="1">
        <f t="array" aca="1" ref="DX166" ca="1">IFERROR(INDEX(Forecast_Capex_Input!BW$12:BW$286,$Z166)
*(INDEX(Forecast_Capex_Input!$H$12:$H$286,$Z166)=Repex),0)
*$DV166</f>
        <v>0</v>
      </c>
      <c r="DY166" s="43" cm="1">
        <f t="array" aca="1" ref="DY166" ca="1">IFERROR(INDEX(Forecast_Capex_Input!BX$12:BX$286,$Z166)
*(INDEX(Forecast_Capex_Input!$H$12:$H$286,$Z166)=Repex),0)
*$DV166</f>
        <v>0</v>
      </c>
      <c r="DZ166" s="43" cm="1">
        <f t="array" aca="1" ref="DZ166" ca="1">IFERROR(INDEX(Forecast_Capex_Input!BY$12:BY$286,$Z166)
*(INDEX(Forecast_Capex_Input!$H$12:$H$286,$Z166)=Repex),0)
*$DV166</f>
        <v>0</v>
      </c>
      <c r="EA166" s="43" cm="1">
        <f t="array" aca="1" ref="EA166" ca="1">IFERROR(INDEX(Forecast_Capex_Input!BZ$12:BZ$286,$Z166)
*(INDEX(Forecast_Capex_Input!$H$12:$H$286,$Z166)=Repex),0)
*$DV166</f>
        <v>0</v>
      </c>
      <c r="EB166" s="43" cm="1">
        <f t="array" aca="1" ref="EB166" ca="1">IFERROR(INDEX(Forecast_Capex_Input!CA$12:CA$286,$Z166)
*(INDEX(Forecast_Capex_Input!$H$12:$H$286,$Z166)=Repex),0)
*$DV166</f>
        <v>0</v>
      </c>
      <c r="EC166" s="43" cm="1">
        <f t="array" aca="1" ref="EC166" ca="1">IFERROR(INDEX(Forecast_Capex_Input!CB$12:CB$286,$Z166)
*(INDEX(Forecast_Capex_Input!$H$12:$H$286,$Z166)=Repex),0)
*$DV166</f>
        <v>0</v>
      </c>
      <c r="ED166" s="43" cm="1">
        <f t="array" aca="1" ref="ED166" ca="1">IFERROR(INDEX(Forecast_Capex_Input!CC$12:CC$286,$Z166)
*(INDEX(Forecast_Capex_Input!$H$12:$H$286,$Z166)=Repex),0)
*$DV166</f>
        <v>0</v>
      </c>
      <c r="EF166" s="86" t="str">
        <f t="shared" si="21"/>
        <v>N/A</v>
      </c>
      <c r="EG166" s="28" t="str">
        <f>IFERROR(RANK(EF166,EF$11:EF$1010,0)+COUNTIF(EF$11:EF166,EF166)-1,NA)</f>
        <v>N/A</v>
      </c>
    </row>
    <row r="167" spans="3:137" x14ac:dyDescent="0.2">
      <c r="C167" s="28">
        <f t="shared" si="22"/>
        <v>157</v>
      </c>
      <c r="D167" s="9" t="str" cm="1">
        <f t="array" ref="D167">IFERROR(INDEX(Forecast_Capex_Input!$D$12:$D$286,$Z167),NA)</f>
        <v>Transmission Line Protection Relay Replacements</v>
      </c>
      <c r="E167" s="24" t="b" cm="1">
        <f t="array" ref="E167">IF($Z167=NA,NA,INDEX(Forecast_Capex_Input!$E$12:$E$286,$Z167))</f>
        <v>1</v>
      </c>
      <c r="F167" s="9" t="str" cm="1">
        <f t="array" aca="1" ref="F167" ca="1">IFERROR(INDEX(General!$E$25:$E$26,$AA167),NA)</f>
        <v>Labour</v>
      </c>
      <c r="G167" s="9" t="str" cm="1">
        <f t="array" aca="1" ref="G167" ca="1">IFERROR(INDEX(Forecast_Capex_Input!$AI$11:$BB$11,$AC167),NA)</f>
        <v>Secondary Systems</v>
      </c>
      <c r="H167" s="50" cm="1">
        <f t="array" aca="1" ref="H167" ca="1">IFERROR(INDEX(Forecast_Capex_Input!$AI$12:$BB$286,$Z167,$AC167),NA)</f>
        <v>1</v>
      </c>
      <c r="I167" s="150" t="str" cm="1">
        <f t="array" ref="I167">IFERROR(INDEX(Forecast_Capex_Input!$F$12:$F$286,$Z167),NA)</f>
        <v>Replacement Expenditure</v>
      </c>
      <c r="J167" s="150" t="str" cm="1">
        <f t="array" ref="J167">IFERROR(INDEX(Forecast_Capex_Input!G$12:G$286,$Z167),NA)</f>
        <v>Digital Infrastructure</v>
      </c>
      <c r="K167" s="150" t="str" cm="1">
        <f t="array" ref="K167">IFERROR(INDEX(Forecast_Capex_Input!H$12:H$286,$Z167),NA)</f>
        <v>Repex</v>
      </c>
      <c r="L167" s="150" t="str" cm="1">
        <f t="array" ref="L167">IFERROR(INDEX(Forecast_Capex_Input!I$12:I$286,$Z167),NA)</f>
        <v>N/A</v>
      </c>
      <c r="M167" s="150" t="str" cm="1">
        <f t="array" ref="M167">IFERROR(INDEX(Forecast_Capex_Input!J$12:J$286,$Z167),NA)</f>
        <v>N/A</v>
      </c>
      <c r="N167" s="150" t="str" cm="1">
        <f t="array" ref="N167">IFERROR(INDEX(Forecast_Capex_Input!K$12:K$286,$Z167),NA)</f>
        <v>DI - Protection systems</v>
      </c>
      <c r="O167" s="150" t="str" cm="1">
        <f t="array" ref="O167">IFERROR(INDEX(Forecast_Capex_Input!L$12:L$286,$Z167),NA)</f>
        <v>DI - Safe and Reliable Network</v>
      </c>
      <c r="P167" s="150" t="str" cm="1">
        <f t="array" ref="P167">IFERROR(INDEX(Forecast_Capex_Input!M$12:M$286,$Z167),NA)</f>
        <v>N/A</v>
      </c>
      <c r="Q167" s="24" t="str" cm="1">
        <f t="array" ref="Q167">IFERROR(INDEX(Forecast_Capex_Input!N$12:N$286,$Z167),NA)</f>
        <v>No</v>
      </c>
      <c r="R167" s="190" cm="1">
        <f t="array" ref="R167">IFERROR(INDEX(Forecast_Capex_Input!O$12:O$286,$Z167),0)</f>
        <v>0</v>
      </c>
      <c r="S167" s="24" t="str" cm="1">
        <f t="array" ref="S167">IFERROR(INDEX(Forecast_Capex_Input!P$12:P$286,$Z167),0)</f>
        <v>Safety security &amp; reliability</v>
      </c>
      <c r="T167" s="150" t="str" cm="1">
        <f t="array" aca="1" ref="T167" ca="1">IFERROR(INDEX(General!$K$91:$K$110,$AC167),NA)</f>
        <v>Secondary Systems (2018-23)</v>
      </c>
      <c r="U167" s="43" cm="1">
        <f t="array" aca="1" ref="U167" ca="1">IFERROR(
IF($F167=General!$E$25,INDEX(Forecast_Capex_Input!S$12:S$286,$Z167),
INDEX(Forecast_Capex_Input!T$12:T$286,$Z167)),0)</f>
        <v>0.52103246842660167</v>
      </c>
      <c r="V167" s="82" t="b">
        <f>IFERROR(INDEX(Overheads!$T$19:$T$26,MATCH($I167,Overheads!$E$19:$E$26,0)),FALSE)</f>
        <v>1</v>
      </c>
      <c r="W167" s="209" t="str" cm="1">
        <f t="array" ref="W167">IFERROR(
INDEX(Forecast_Capex_Input!CN$12:CN$286,$Z167),0)</f>
        <v>FY22</v>
      </c>
      <c r="X167" s="209">
        <f>IFERROR(
MATCH($W167,General!$L$39:$S$39,0),1)</f>
        <v>2</v>
      </c>
      <c r="Z167" s="28">
        <f>IFERROR(
IF(MATCH($C167,Forecast_Capex_Input!$CI$12:$CI$286,1)+1&gt;MAX(Forecast_Capex_Input!$C$12:$C$286),NA,
MATCH($C167,Forecast_Capex_Input!$CI$12:$CI$286,1)+1),1)</f>
        <v>68</v>
      </c>
      <c r="AA167" s="28" cm="1">
        <f t="array" aca="1" ref="AA167" ca="1">IFERROR(
IF(Z166&lt;&gt;Z167,1,
IF(COUNTIF(OFFSET(AA166,0,0,-INDEX(Forecast_Capex_Input!$CG$12:$CG$286,$Z167)),AA166)=INDEX(Forecast_Capex_Input!$CG$12:$CG$286,$Z167),AA166+1,AA166)),NA)</f>
        <v>1</v>
      </c>
      <c r="AB167" s="28" cm="1">
        <f t="array" ref="AB167">IFERROR($C167-IF($Z167=1,1,INDEX(Forecast_Capex_Input!$CI$12:$CI$286,$Z167-1))+1,NA)</f>
        <v>1</v>
      </c>
      <c r="AC167" s="28" cm="1">
        <f t="array" aca="1" ref="AC167" ca="1">IFERROR(IF(AA167=1,
INDEX(Forecast_Capex_Input!$AI$10:$BB$10,SMALL(IF(INDEX(Forecast_Capex_Input!$AI$12:$BB$286,$Z167,0)&gt;0,COLUMN(Forecast_Capex_Input!$AI$10:$BB$10)-COLUMN(Forecast_Capex_Input!$AI$12)+1),ROWS(OFFSET(AC166,0,0,-$AB167)))),
OFFSET(AC166,-INDEX(Forecast_Capex_Input!$CG$12:$CG$286,$Z167)+1,0)),NA)</f>
        <v>4</v>
      </c>
      <c r="AD167" s="28">
        <f t="shared" ca="1" si="19"/>
        <v>1</v>
      </c>
      <c r="AE167" s="82" t="b">
        <f t="shared" si="23"/>
        <v>0</v>
      </c>
      <c r="AF167" s="78" t="b">
        <v>0</v>
      </c>
      <c r="AG167" s="82" t="b">
        <f t="shared" si="20"/>
        <v>1</v>
      </c>
      <c r="AI167" s="55">
        <v>1.51235948296582</v>
      </c>
      <c r="AJ167" s="55">
        <v>1.3748722572416547</v>
      </c>
      <c r="AK167" s="55">
        <v>0.68743612862082737</v>
      </c>
      <c r="AL167" s="55">
        <v>1.51235948296582</v>
      </c>
      <c r="AM167" s="55">
        <v>1.5811030958279033</v>
      </c>
      <c r="AN167" s="135">
        <v>6.6681304476220253</v>
      </c>
      <c r="AP167" s="55">
        <v>1.4655741038757117</v>
      </c>
      <c r="AQ167" s="55">
        <v>1.3497624164225852</v>
      </c>
      <c r="AR167" s="55">
        <v>0.68267368288353547</v>
      </c>
      <c r="AS167" s="55">
        <v>1.5083859390874967</v>
      </c>
      <c r="AT167" s="55">
        <v>1.5816946274803085</v>
      </c>
      <c r="AU167" s="135">
        <v>6.5880907697496376</v>
      </c>
      <c r="AW167" s="55">
        <v>0.17667702293308815</v>
      </c>
      <c r="AX167" s="55">
        <v>0.15250017373902985</v>
      </c>
      <c r="AY167" s="55">
        <v>9.4695669868531979E-2</v>
      </c>
      <c r="AZ167" s="55">
        <v>0.21214297442353278</v>
      </c>
      <c r="BA167" s="55">
        <v>0.19698313161968359</v>
      </c>
      <c r="BB167" s="135">
        <v>0.83299897258386635</v>
      </c>
      <c r="BD167" s="55">
        <v>3.4400940733765706E-2</v>
      </c>
      <c r="BE167" s="55">
        <v>2.9892642730249948E-2</v>
      </c>
      <c r="BF167" s="55">
        <v>1.8156319938589585E-2</v>
      </c>
      <c r="BG167" s="55">
        <v>4.0395388114894501E-2</v>
      </c>
      <c r="BH167" s="55">
        <v>3.8153040494310314E-2</v>
      </c>
      <c r="BI167" s="135">
        <v>0.16099833201181005</v>
      </c>
      <c r="BK167" s="55">
        <v>1.6766520675425656</v>
      </c>
      <c r="BL167" s="55">
        <v>1.5321552328918651</v>
      </c>
      <c r="BM167" s="55">
        <v>0.79552567269065699</v>
      </c>
      <c r="BN167" s="55">
        <v>1.7609243016259239</v>
      </c>
      <c r="BO167" s="55">
        <v>1.8168307995943023</v>
      </c>
      <c r="BP167" s="135">
        <v>7.5820880743453136</v>
      </c>
      <c r="BR167" s="147">
        <v>0.1</v>
      </c>
      <c r="BS167" s="147">
        <v>0.11</v>
      </c>
      <c r="BT167" s="147">
        <v>0.14000000000000001</v>
      </c>
      <c r="BU167" s="147">
        <v>0.32</v>
      </c>
      <c r="BV167" s="147">
        <v>0.33</v>
      </c>
      <c r="BX167" s="55">
        <v>0.6668130447622026</v>
      </c>
      <c r="BY167" s="55">
        <v>0.73349434923842283</v>
      </c>
      <c r="BZ167" s="55">
        <v>0.93353826266708362</v>
      </c>
      <c r="CA167" s="55">
        <v>2.1338017432390481</v>
      </c>
      <c r="CB167" s="55">
        <v>2.2004830477152684</v>
      </c>
      <c r="CC167" s="135">
        <v>6.6681304476220253</v>
      </c>
      <c r="CE167" s="55">
        <v>0.65880907697496383</v>
      </c>
      <c r="CF167" s="55">
        <v>0.72468998467246015</v>
      </c>
      <c r="CG167" s="55">
        <v>0.92233270776494936</v>
      </c>
      <c r="CH167" s="55">
        <v>2.1081890463198842</v>
      </c>
      <c r="CI167" s="55">
        <v>2.1740699540173805</v>
      </c>
      <c r="CJ167" s="135">
        <v>6.5880907697496376</v>
      </c>
      <c r="CL167" s="55">
        <v>8.3299897258386643E-2</v>
      </c>
      <c r="CM167" s="55">
        <v>9.1629886984225292E-2</v>
      </c>
      <c r="CN167" s="55">
        <v>0.11661985616174129</v>
      </c>
      <c r="CO167" s="55">
        <v>0.26655967122683721</v>
      </c>
      <c r="CP167" s="55">
        <v>0.27488966095267592</v>
      </c>
      <c r="CQ167" s="135">
        <v>0.83299897258386624</v>
      </c>
      <c r="CS167" s="67">
        <v>1.6099833201181007E-2</v>
      </c>
      <c r="CT167" s="67">
        <v>1.7709816521299104E-2</v>
      </c>
      <c r="CU167" s="67">
        <v>2.2539766481653407E-2</v>
      </c>
      <c r="CV167" s="67">
        <v>5.1519466243779219E-2</v>
      </c>
      <c r="CW167" s="67">
        <v>5.312944956389732E-2</v>
      </c>
      <c r="CX167" s="135">
        <v>0.16099833201181005</v>
      </c>
      <c r="CZ167" s="55">
        <v>0.75820880743453145</v>
      </c>
      <c r="DA167" s="55">
        <v>0.83402968817798451</v>
      </c>
      <c r="DB167" s="55">
        <v>1.0614923304083439</v>
      </c>
      <c r="DC167" s="55">
        <v>2.4262681837905005</v>
      </c>
      <c r="DD167" s="55">
        <v>2.502089064533954</v>
      </c>
      <c r="DE167" s="135">
        <v>7.5820880743453145</v>
      </c>
      <c r="DG167" s="43" t="b" cm="1">
        <f t="array" aca="1" ref="DG167" ca="1">OR($G167=Forecast_Capex_Input!$BF$8:$BF$10)</f>
        <v>0</v>
      </c>
      <c r="DH167" s="43" cm="1">
        <f t="array" aca="1" ref="DH167" ca="1">IFERROR(INDEX(Forecast_Capex_Input!BG$12:BG$286,$Z167)
*(INDEX(Forecast_Capex_Input!$H$12:$H$286,$Z167)=Repex),0)
*$DG167</f>
        <v>0</v>
      </c>
      <c r="DI167" s="43" cm="1">
        <f t="array" aca="1" ref="DI167" ca="1">IFERROR(INDEX(Forecast_Capex_Input!BH$12:BH$286,$Z167)
*(INDEX(Forecast_Capex_Input!$H$12:$H$286,$Z167)=Repex),0)
*$DG167</f>
        <v>0</v>
      </c>
      <c r="DJ167" s="43" cm="1">
        <f t="array" aca="1" ref="DJ167" ca="1">IFERROR(INDEX(Forecast_Capex_Input!BI$12:BI$286,$Z167)
*(INDEX(Forecast_Capex_Input!$H$12:$H$286,$Z167)=Repex),0)
*$DG167</f>
        <v>0</v>
      </c>
      <c r="DK167" s="43" cm="1">
        <f t="array" aca="1" ref="DK167" ca="1">IFERROR(INDEX(Forecast_Capex_Input!BJ$12:BJ$286,$Z167)
*(INDEX(Forecast_Capex_Input!$H$12:$H$286,$Z167)=Repex),0)
*$DG167</f>
        <v>0</v>
      </c>
      <c r="DL167" s="43" cm="1">
        <f t="array" aca="1" ref="DL167" ca="1">IFERROR(INDEX(Forecast_Capex_Input!BK$12:BK$286,$Z167)
*(INDEX(Forecast_Capex_Input!$H$12:$H$286,$Z167)=Repex),0)
*$DG167</f>
        <v>0</v>
      </c>
      <c r="DM167" s="43" cm="1">
        <f t="array" aca="1" ref="DM167" ca="1">IFERROR(INDEX(Forecast_Capex_Input!BL$12:BL$286,$Z167)
*(INDEX(Forecast_Capex_Input!$H$12:$H$286,$Z167)=Repex),0)
*$DG167</f>
        <v>0</v>
      </c>
      <c r="DO167" s="43" t="b" cm="1">
        <f t="array" aca="1" ref="DO167" ca="1">OR($G167=Forecast_Capex_Input!$BN$8:$BN$9)</f>
        <v>0</v>
      </c>
      <c r="DP167" s="43" cm="1">
        <f t="array" aca="1" ref="DP167" ca="1">IFERROR(INDEX(Forecast_Capex_Input!BO$12:BO$286,$Z167)
*(INDEX(Forecast_Capex_Input!$H$12:$H$286,$Z167)=Repex),0)
*$DO167</f>
        <v>0</v>
      </c>
      <c r="DQ167" s="43" cm="1">
        <f t="array" aca="1" ref="DQ167" ca="1">IFERROR(INDEX(Forecast_Capex_Input!BP$12:BP$286,$Z167)
*(INDEX(Forecast_Capex_Input!$H$12:$H$286,$Z167)=Repex),0)
*$DO167</f>
        <v>0</v>
      </c>
      <c r="DR167" s="43" cm="1">
        <f t="array" aca="1" ref="DR167" ca="1">IFERROR(INDEX(Forecast_Capex_Input!BQ$12:BQ$286,$Z167)
*(INDEX(Forecast_Capex_Input!$H$12:$H$286,$Z167)=Repex),0)
*$DO167</f>
        <v>0</v>
      </c>
      <c r="DS167" s="43" cm="1">
        <f t="array" aca="1" ref="DS167" ca="1">IFERROR(INDEX(Forecast_Capex_Input!BR$12:BR$286,$Z167)
*(INDEX(Forecast_Capex_Input!$H$12:$H$286,$Z167)=Repex),0)
*$DO167</f>
        <v>0</v>
      </c>
      <c r="DT167" s="43" cm="1">
        <f t="array" aca="1" ref="DT167" ca="1">IFERROR(INDEX(Forecast_Capex_Input!BS$12:BS$286,$Z167)
*(INDEX(Forecast_Capex_Input!$H$12:$H$286,$Z167)=Repex),0)
*$DO167</f>
        <v>0</v>
      </c>
      <c r="DV167" s="43" t="b" cm="1">
        <f t="array" aca="1" ref="DV167" ca="1">OR($G167=Forecast_Capex_Input!$BU$8:$BU$10)</f>
        <v>1</v>
      </c>
      <c r="DW167" s="43" cm="1">
        <f t="array" aca="1" ref="DW167" ca="1">IFERROR(INDEX(Forecast_Capex_Input!BV$12:BV$286,$Z167)
*(INDEX(Forecast_Capex_Input!$H$12:$H$286,$Z167)=Repex),0)
*$DV167</f>
        <v>1</v>
      </c>
      <c r="DX167" s="43" cm="1">
        <f t="array" aca="1" ref="DX167" ca="1">IFERROR(INDEX(Forecast_Capex_Input!BW$12:BW$286,$Z167)
*(INDEX(Forecast_Capex_Input!$H$12:$H$286,$Z167)=Repex),0)
*$DV167</f>
        <v>0</v>
      </c>
      <c r="DY167" s="43" cm="1">
        <f t="array" aca="1" ref="DY167" ca="1">IFERROR(INDEX(Forecast_Capex_Input!BX$12:BX$286,$Z167)
*(INDEX(Forecast_Capex_Input!$H$12:$H$286,$Z167)=Repex),0)
*$DV167</f>
        <v>0</v>
      </c>
      <c r="DZ167" s="43" cm="1">
        <f t="array" aca="1" ref="DZ167" ca="1">IFERROR(INDEX(Forecast_Capex_Input!BY$12:BY$286,$Z167)
*(INDEX(Forecast_Capex_Input!$H$12:$H$286,$Z167)=Repex),0)
*$DV167</f>
        <v>0</v>
      </c>
      <c r="EA167" s="43" cm="1">
        <f t="array" aca="1" ref="EA167" ca="1">IFERROR(INDEX(Forecast_Capex_Input!BZ$12:BZ$286,$Z167)
*(INDEX(Forecast_Capex_Input!$H$12:$H$286,$Z167)=Repex),0)
*$DV167</f>
        <v>0</v>
      </c>
      <c r="EB167" s="43" cm="1">
        <f t="array" aca="1" ref="EB167" ca="1">IFERROR(INDEX(Forecast_Capex_Input!CA$12:CA$286,$Z167)
*(INDEX(Forecast_Capex_Input!$H$12:$H$286,$Z167)=Repex),0)
*$DV167</f>
        <v>0</v>
      </c>
      <c r="EC167" s="43" cm="1">
        <f t="array" aca="1" ref="EC167" ca="1">IFERROR(INDEX(Forecast_Capex_Input!CB$12:CB$286,$Z167)
*(INDEX(Forecast_Capex_Input!$H$12:$H$286,$Z167)=Repex),0)
*$DV167</f>
        <v>0</v>
      </c>
      <c r="ED167" s="43" cm="1">
        <f t="array" aca="1" ref="ED167" ca="1">IFERROR(INDEX(Forecast_Capex_Input!CC$12:CC$286,$Z167)
*(INDEX(Forecast_Capex_Input!$H$12:$H$286,$Z167)=Repex),0)
*$DV167</f>
        <v>0</v>
      </c>
      <c r="EF167" s="86" t="str">
        <f t="shared" si="21"/>
        <v>N/A</v>
      </c>
      <c r="EG167" s="28" t="str">
        <f>IFERROR(RANK(EF167,EF$11:EF$1010,0)+COUNTIF(EF$11:EF167,EF167)-1,NA)</f>
        <v>N/A</v>
      </c>
    </row>
    <row r="168" spans="3:137" x14ac:dyDescent="0.2">
      <c r="C168" s="28">
        <f t="shared" si="22"/>
        <v>158</v>
      </c>
      <c r="D168" s="9" t="str" cm="1">
        <f t="array" ref="D168">IFERROR(INDEX(Forecast_Capex_Input!$D$12:$D$286,$Z168),NA)</f>
        <v>Transmission Line Protection Relay Replacements</v>
      </c>
      <c r="E168" s="24" t="b" cm="1">
        <f t="array" ref="E168">IF($Z168=NA,NA,INDEX(Forecast_Capex_Input!$E$12:$E$286,$Z168))</f>
        <v>1</v>
      </c>
      <c r="F168" s="9" t="str" cm="1">
        <f t="array" aca="1" ref="F168" ca="1">IFERROR(INDEX(General!$E$25:$E$26,$AA168),NA)</f>
        <v>Non-Labour</v>
      </c>
      <c r="G168" s="9" t="str" cm="1">
        <f t="array" aca="1" ref="G168" ca="1">IFERROR(INDEX(Forecast_Capex_Input!$AI$11:$BB$11,$AC168),NA)</f>
        <v>Secondary Systems</v>
      </c>
      <c r="H168" s="50" cm="1">
        <f t="array" aca="1" ref="H168" ca="1">IFERROR(INDEX(Forecast_Capex_Input!$AI$12:$BB$286,$Z168,$AC168),NA)</f>
        <v>1</v>
      </c>
      <c r="I168" s="150" t="str" cm="1">
        <f t="array" ref="I168">IFERROR(INDEX(Forecast_Capex_Input!$F$12:$F$286,$Z168),NA)</f>
        <v>Replacement Expenditure</v>
      </c>
      <c r="J168" s="150" t="str" cm="1">
        <f t="array" ref="J168">IFERROR(INDEX(Forecast_Capex_Input!G$12:G$286,$Z168),NA)</f>
        <v>Digital Infrastructure</v>
      </c>
      <c r="K168" s="150" t="str" cm="1">
        <f t="array" ref="K168">IFERROR(INDEX(Forecast_Capex_Input!H$12:H$286,$Z168),NA)</f>
        <v>Repex</v>
      </c>
      <c r="L168" s="150" t="str" cm="1">
        <f t="array" ref="L168">IFERROR(INDEX(Forecast_Capex_Input!I$12:I$286,$Z168),NA)</f>
        <v>N/A</v>
      </c>
      <c r="M168" s="150" t="str" cm="1">
        <f t="array" ref="M168">IFERROR(INDEX(Forecast_Capex_Input!J$12:J$286,$Z168),NA)</f>
        <v>N/A</v>
      </c>
      <c r="N168" s="150" t="str" cm="1">
        <f t="array" ref="N168">IFERROR(INDEX(Forecast_Capex_Input!K$12:K$286,$Z168),NA)</f>
        <v>DI - Protection systems</v>
      </c>
      <c r="O168" s="150" t="str" cm="1">
        <f t="array" ref="O168">IFERROR(INDEX(Forecast_Capex_Input!L$12:L$286,$Z168),NA)</f>
        <v>DI - Safe and Reliable Network</v>
      </c>
      <c r="P168" s="150" t="str" cm="1">
        <f t="array" ref="P168">IFERROR(INDEX(Forecast_Capex_Input!M$12:M$286,$Z168),NA)</f>
        <v>N/A</v>
      </c>
      <c r="Q168" s="24" t="str" cm="1">
        <f t="array" ref="Q168">IFERROR(INDEX(Forecast_Capex_Input!N$12:N$286,$Z168),NA)</f>
        <v>No</v>
      </c>
      <c r="R168" s="190" cm="1">
        <f t="array" ref="R168">IFERROR(INDEX(Forecast_Capex_Input!O$12:O$286,$Z168),0)</f>
        <v>0</v>
      </c>
      <c r="S168" s="24" t="str" cm="1">
        <f t="array" ref="S168">IFERROR(INDEX(Forecast_Capex_Input!P$12:P$286,$Z168),0)</f>
        <v>Safety security &amp; reliability</v>
      </c>
      <c r="T168" s="150" t="str" cm="1">
        <f t="array" aca="1" ref="T168" ca="1">IFERROR(INDEX(General!$K$91:$K$110,$AC168),NA)</f>
        <v>Secondary Systems (2018-23)</v>
      </c>
      <c r="U168" s="43" cm="1">
        <f t="array" aca="1" ref="U168" ca="1">IFERROR(
IF($F168=General!$E$25,INDEX(Forecast_Capex_Input!S$12:S$286,$Z168),
INDEX(Forecast_Capex_Input!T$12:T$286,$Z168)),0)</f>
        <v>0.47896753157339833</v>
      </c>
      <c r="V168" s="82" t="b">
        <f>IFERROR(INDEX(Overheads!$T$19:$T$26,MATCH($I168,Overheads!$E$19:$E$26,0)),FALSE)</f>
        <v>1</v>
      </c>
      <c r="W168" s="209" t="str" cm="1">
        <f t="array" ref="W168">IFERROR(
INDEX(Forecast_Capex_Input!CN$12:CN$286,$Z168),0)</f>
        <v>FY22</v>
      </c>
      <c r="X168" s="209">
        <f>IFERROR(
MATCH($W168,General!$L$39:$S$39,0),1)</f>
        <v>2</v>
      </c>
      <c r="Z168" s="28">
        <f>IFERROR(
IF(MATCH($C168,Forecast_Capex_Input!$CI$12:$CI$286,1)+1&gt;MAX(Forecast_Capex_Input!$C$12:$C$286),NA,
MATCH($C168,Forecast_Capex_Input!$CI$12:$CI$286,1)+1),1)</f>
        <v>68</v>
      </c>
      <c r="AA168" s="28" cm="1">
        <f t="array" aca="1" ref="AA168" ca="1">IFERROR(
IF(Z167&lt;&gt;Z168,1,
IF(COUNTIF(OFFSET(AA167,0,0,-INDEX(Forecast_Capex_Input!$CG$12:$CG$286,$Z168)),AA167)=INDEX(Forecast_Capex_Input!$CG$12:$CG$286,$Z168),AA167+1,AA167)),NA)</f>
        <v>2</v>
      </c>
      <c r="AB168" s="28" cm="1">
        <f t="array" ref="AB168">IFERROR($C168-IF($Z168=1,1,INDEX(Forecast_Capex_Input!$CI$12:$CI$286,$Z168-1))+1,NA)</f>
        <v>2</v>
      </c>
      <c r="AC168" s="28" cm="1">
        <f t="array" aca="1" ref="AC168" ca="1">IFERROR(IF(AA168=1,
INDEX(Forecast_Capex_Input!$AI$10:$BB$10,SMALL(IF(INDEX(Forecast_Capex_Input!$AI$12:$BB$286,$Z168,0)&gt;0,COLUMN(Forecast_Capex_Input!$AI$10:$BB$10)-COLUMN(Forecast_Capex_Input!$AI$12)+1),ROWS(OFFSET(AC167,0,0,-$AB168)))),
OFFSET(AC167,-INDEX(Forecast_Capex_Input!$CG$12:$CG$286,$Z168)+1,0)),NA)</f>
        <v>4</v>
      </c>
      <c r="AD168" s="28">
        <f t="shared" ca="1" si="19"/>
        <v>2</v>
      </c>
      <c r="AE168" s="82" t="b">
        <f t="shared" si="23"/>
        <v>0</v>
      </c>
      <c r="AF168" s="78" t="b">
        <v>0</v>
      </c>
      <c r="AG168" s="82" t="b">
        <f t="shared" si="20"/>
        <v>1</v>
      </c>
      <c r="AI168" s="55">
        <v>1.3902609382390199</v>
      </c>
      <c r="AJ168" s="55">
        <v>1.2638735802172911</v>
      </c>
      <c r="AK168" s="55">
        <v>0.63193679010864556</v>
      </c>
      <c r="AL168" s="55">
        <v>1.3902609382390199</v>
      </c>
      <c r="AM168" s="55">
        <v>1.4534546172498848</v>
      </c>
      <c r="AN168" s="135">
        <v>6.1297868640538615</v>
      </c>
      <c r="AP168" s="55">
        <v>1.3902609382390199</v>
      </c>
      <c r="AQ168" s="55">
        <v>1.2638735802172911</v>
      </c>
      <c r="AR168" s="55">
        <v>0.63193679010864556</v>
      </c>
      <c r="AS168" s="55">
        <v>1.3902609382390199</v>
      </c>
      <c r="AT168" s="55">
        <v>1.4534546172498848</v>
      </c>
      <c r="AU168" s="135">
        <v>6.1297868640538615</v>
      </c>
      <c r="AW168" s="55">
        <v>0.1675979147138795</v>
      </c>
      <c r="AX168" s="55">
        <v>0.14279619748055206</v>
      </c>
      <c r="AY168" s="55">
        <v>8.7657806583584255E-2</v>
      </c>
      <c r="AZ168" s="55">
        <v>0.19552959426371905</v>
      </c>
      <c r="BA168" s="55">
        <v>0.18101221133251605</v>
      </c>
      <c r="BB168" s="135">
        <v>0.77459372437425089</v>
      </c>
      <c r="BD168" s="55">
        <v>3.263313947370753E-2</v>
      </c>
      <c r="BE168" s="55">
        <v>2.799049738677048E-2</v>
      </c>
      <c r="BF168" s="55">
        <v>1.680692669111622E-2</v>
      </c>
      <c r="BG168" s="55">
        <v>3.7231936950510726E-2</v>
      </c>
      <c r="BH168" s="55">
        <v>3.5059683395976843E-2</v>
      </c>
      <c r="BI168" s="135">
        <v>0.14972218389808178</v>
      </c>
      <c r="BK168" s="55">
        <v>1.590491992426607</v>
      </c>
      <c r="BL168" s="55">
        <v>1.4346602750846136</v>
      </c>
      <c r="BM168" s="55">
        <v>0.73640152338334608</v>
      </c>
      <c r="BN168" s="55">
        <v>1.6230224694532496</v>
      </c>
      <c r="BO168" s="55">
        <v>1.6695265119783778</v>
      </c>
      <c r="BP168" s="135">
        <v>7.0541027723261944</v>
      </c>
      <c r="BR168" s="147">
        <v>0.1</v>
      </c>
      <c r="BS168" s="147">
        <v>0.11</v>
      </c>
      <c r="BT168" s="147">
        <v>0.14000000000000001</v>
      </c>
      <c r="BU168" s="147">
        <v>0.32</v>
      </c>
      <c r="BV168" s="147">
        <v>0.33</v>
      </c>
      <c r="BX168" s="55">
        <v>0.61297868640538622</v>
      </c>
      <c r="BY168" s="55">
        <v>0.67427655504592476</v>
      </c>
      <c r="BZ168" s="55">
        <v>0.85817016096754073</v>
      </c>
      <c r="CA168" s="55">
        <v>1.9615317964972356</v>
      </c>
      <c r="CB168" s="55">
        <v>2.0228296651377744</v>
      </c>
      <c r="CC168" s="135">
        <v>6.1297868640538606</v>
      </c>
      <c r="CE168" s="55">
        <v>0.61297868640538622</v>
      </c>
      <c r="CF168" s="55">
        <v>0.67427655504592476</v>
      </c>
      <c r="CG168" s="55">
        <v>0.85817016096754073</v>
      </c>
      <c r="CH168" s="55">
        <v>1.9615317964972356</v>
      </c>
      <c r="CI168" s="55">
        <v>2.0228296651377744</v>
      </c>
      <c r="CJ168" s="135">
        <v>6.1297868640538606</v>
      </c>
      <c r="CL168" s="55">
        <v>7.7459372437425095E-2</v>
      </c>
      <c r="CM168" s="55">
        <v>8.5205309681167601E-2</v>
      </c>
      <c r="CN168" s="55">
        <v>0.10844312141239514</v>
      </c>
      <c r="CO168" s="55">
        <v>0.2478699917997603</v>
      </c>
      <c r="CP168" s="55">
        <v>0.25561592904350283</v>
      </c>
      <c r="CQ168" s="135">
        <v>0.774593724374251</v>
      </c>
      <c r="CS168" s="67">
        <v>1.4972218389808179E-2</v>
      </c>
      <c r="CT168" s="67">
        <v>1.6469440228788997E-2</v>
      </c>
      <c r="CU168" s="67">
        <v>2.0961105745731453E-2</v>
      </c>
      <c r="CV168" s="67">
        <v>4.7911098847386174E-2</v>
      </c>
      <c r="CW168" s="67">
        <v>4.940832068636699E-2</v>
      </c>
      <c r="CX168" s="135">
        <v>0.14972218389808178</v>
      </c>
      <c r="CZ168" s="55">
        <v>0.70541027723261951</v>
      </c>
      <c r="DA168" s="55">
        <v>0.77595130495588138</v>
      </c>
      <c r="DB168" s="55">
        <v>0.98757438812566722</v>
      </c>
      <c r="DC168" s="55">
        <v>2.2573128871443822</v>
      </c>
      <c r="DD168" s="55">
        <v>2.327853914867644</v>
      </c>
      <c r="DE168" s="135">
        <v>7.0541027723261944</v>
      </c>
      <c r="DG168" s="43" t="b" cm="1">
        <f t="array" aca="1" ref="DG168" ca="1">OR($G168=Forecast_Capex_Input!$BF$8:$BF$10)</f>
        <v>0</v>
      </c>
      <c r="DH168" s="43" cm="1">
        <f t="array" aca="1" ref="DH168" ca="1">IFERROR(INDEX(Forecast_Capex_Input!BG$12:BG$286,$Z168)
*(INDEX(Forecast_Capex_Input!$H$12:$H$286,$Z168)=Repex),0)
*$DG168</f>
        <v>0</v>
      </c>
      <c r="DI168" s="43" cm="1">
        <f t="array" aca="1" ref="DI168" ca="1">IFERROR(INDEX(Forecast_Capex_Input!BH$12:BH$286,$Z168)
*(INDEX(Forecast_Capex_Input!$H$12:$H$286,$Z168)=Repex),0)
*$DG168</f>
        <v>0</v>
      </c>
      <c r="DJ168" s="43" cm="1">
        <f t="array" aca="1" ref="DJ168" ca="1">IFERROR(INDEX(Forecast_Capex_Input!BI$12:BI$286,$Z168)
*(INDEX(Forecast_Capex_Input!$H$12:$H$286,$Z168)=Repex),0)
*$DG168</f>
        <v>0</v>
      </c>
      <c r="DK168" s="43" cm="1">
        <f t="array" aca="1" ref="DK168" ca="1">IFERROR(INDEX(Forecast_Capex_Input!BJ$12:BJ$286,$Z168)
*(INDEX(Forecast_Capex_Input!$H$12:$H$286,$Z168)=Repex),0)
*$DG168</f>
        <v>0</v>
      </c>
      <c r="DL168" s="43" cm="1">
        <f t="array" aca="1" ref="DL168" ca="1">IFERROR(INDEX(Forecast_Capex_Input!BK$12:BK$286,$Z168)
*(INDEX(Forecast_Capex_Input!$H$12:$H$286,$Z168)=Repex),0)
*$DG168</f>
        <v>0</v>
      </c>
      <c r="DM168" s="43" cm="1">
        <f t="array" aca="1" ref="DM168" ca="1">IFERROR(INDEX(Forecast_Capex_Input!BL$12:BL$286,$Z168)
*(INDEX(Forecast_Capex_Input!$H$12:$H$286,$Z168)=Repex),0)
*$DG168</f>
        <v>0</v>
      </c>
      <c r="DO168" s="43" t="b" cm="1">
        <f t="array" aca="1" ref="DO168" ca="1">OR($G168=Forecast_Capex_Input!$BN$8:$BN$9)</f>
        <v>0</v>
      </c>
      <c r="DP168" s="43" cm="1">
        <f t="array" aca="1" ref="DP168" ca="1">IFERROR(INDEX(Forecast_Capex_Input!BO$12:BO$286,$Z168)
*(INDEX(Forecast_Capex_Input!$H$12:$H$286,$Z168)=Repex),0)
*$DO168</f>
        <v>0</v>
      </c>
      <c r="DQ168" s="43" cm="1">
        <f t="array" aca="1" ref="DQ168" ca="1">IFERROR(INDEX(Forecast_Capex_Input!BP$12:BP$286,$Z168)
*(INDEX(Forecast_Capex_Input!$H$12:$H$286,$Z168)=Repex),0)
*$DO168</f>
        <v>0</v>
      </c>
      <c r="DR168" s="43" cm="1">
        <f t="array" aca="1" ref="DR168" ca="1">IFERROR(INDEX(Forecast_Capex_Input!BQ$12:BQ$286,$Z168)
*(INDEX(Forecast_Capex_Input!$H$12:$H$286,$Z168)=Repex),0)
*$DO168</f>
        <v>0</v>
      </c>
      <c r="DS168" s="43" cm="1">
        <f t="array" aca="1" ref="DS168" ca="1">IFERROR(INDEX(Forecast_Capex_Input!BR$12:BR$286,$Z168)
*(INDEX(Forecast_Capex_Input!$H$12:$H$286,$Z168)=Repex),0)
*$DO168</f>
        <v>0</v>
      </c>
      <c r="DT168" s="43" cm="1">
        <f t="array" aca="1" ref="DT168" ca="1">IFERROR(INDEX(Forecast_Capex_Input!BS$12:BS$286,$Z168)
*(INDEX(Forecast_Capex_Input!$H$12:$H$286,$Z168)=Repex),0)
*$DO168</f>
        <v>0</v>
      </c>
      <c r="DV168" s="43" t="b" cm="1">
        <f t="array" aca="1" ref="DV168" ca="1">OR($G168=Forecast_Capex_Input!$BU$8:$BU$10)</f>
        <v>1</v>
      </c>
      <c r="DW168" s="43" cm="1">
        <f t="array" aca="1" ref="DW168" ca="1">IFERROR(INDEX(Forecast_Capex_Input!BV$12:BV$286,$Z168)
*(INDEX(Forecast_Capex_Input!$H$12:$H$286,$Z168)=Repex),0)
*$DV168</f>
        <v>1</v>
      </c>
      <c r="DX168" s="43" cm="1">
        <f t="array" aca="1" ref="DX168" ca="1">IFERROR(INDEX(Forecast_Capex_Input!BW$12:BW$286,$Z168)
*(INDEX(Forecast_Capex_Input!$H$12:$H$286,$Z168)=Repex),0)
*$DV168</f>
        <v>0</v>
      </c>
      <c r="DY168" s="43" cm="1">
        <f t="array" aca="1" ref="DY168" ca="1">IFERROR(INDEX(Forecast_Capex_Input!BX$12:BX$286,$Z168)
*(INDEX(Forecast_Capex_Input!$H$12:$H$286,$Z168)=Repex),0)
*$DV168</f>
        <v>0</v>
      </c>
      <c r="DZ168" s="43" cm="1">
        <f t="array" aca="1" ref="DZ168" ca="1">IFERROR(INDEX(Forecast_Capex_Input!BY$12:BY$286,$Z168)
*(INDEX(Forecast_Capex_Input!$H$12:$H$286,$Z168)=Repex),0)
*$DV168</f>
        <v>0</v>
      </c>
      <c r="EA168" s="43" cm="1">
        <f t="array" aca="1" ref="EA168" ca="1">IFERROR(INDEX(Forecast_Capex_Input!BZ$12:BZ$286,$Z168)
*(INDEX(Forecast_Capex_Input!$H$12:$H$286,$Z168)=Repex),0)
*$DV168</f>
        <v>0</v>
      </c>
      <c r="EB168" s="43" cm="1">
        <f t="array" aca="1" ref="EB168" ca="1">IFERROR(INDEX(Forecast_Capex_Input!CA$12:CA$286,$Z168)
*(INDEX(Forecast_Capex_Input!$H$12:$H$286,$Z168)=Repex),0)
*$DV168</f>
        <v>0</v>
      </c>
      <c r="EC168" s="43" cm="1">
        <f t="array" aca="1" ref="EC168" ca="1">IFERROR(INDEX(Forecast_Capex_Input!CB$12:CB$286,$Z168)
*(INDEX(Forecast_Capex_Input!$H$12:$H$286,$Z168)=Repex),0)
*$DV168</f>
        <v>0</v>
      </c>
      <c r="ED168" s="43" cm="1">
        <f t="array" aca="1" ref="ED168" ca="1">IFERROR(INDEX(Forecast_Capex_Input!CC$12:CC$286,$Z168)
*(INDEX(Forecast_Capex_Input!$H$12:$H$286,$Z168)=Repex),0)
*$DV168</f>
        <v>0</v>
      </c>
      <c r="EF168" s="86" t="str">
        <f t="shared" si="21"/>
        <v>N/A</v>
      </c>
      <c r="EG168" s="28" t="str">
        <f>IFERROR(RANK(EF168,EF$11:EF$1010,0)+COUNTIF(EF$11:EF168,EF168)-1,NA)</f>
        <v>N/A</v>
      </c>
    </row>
    <row r="169" spans="3:137" x14ac:dyDescent="0.2">
      <c r="C169" s="28">
        <f t="shared" si="22"/>
        <v>159</v>
      </c>
      <c r="D169" s="9" t="str" cm="1">
        <f t="array" ref="D169">IFERROR(INDEX(Forecast_Capex_Input!$D$12:$D$286,$Z169),NA)</f>
        <v>Wallerwang Secondary Systems Renewal</v>
      </c>
      <c r="E169" s="24" t="b" cm="1">
        <f t="array" ref="E169">IF($Z169=NA,NA,INDEX(Forecast_Capex_Input!$E$12:$E$286,$Z169))</f>
        <v>1</v>
      </c>
      <c r="F169" s="9" t="str" cm="1">
        <f t="array" aca="1" ref="F169" ca="1">IFERROR(INDEX(General!$E$25:$E$26,$AA169),NA)</f>
        <v>Labour</v>
      </c>
      <c r="G169" s="9" t="str" cm="1">
        <f t="array" aca="1" ref="G169" ca="1">IFERROR(INDEX(Forecast_Capex_Input!$AI$11:$BB$11,$AC169),NA)</f>
        <v>Secondary Systems</v>
      </c>
      <c r="H169" s="50" cm="1">
        <f t="array" aca="1" ref="H169" ca="1">IFERROR(INDEX(Forecast_Capex_Input!$AI$12:$BB$286,$Z169,$AC169),NA)</f>
        <v>0.91006762548871645</v>
      </c>
      <c r="I169" s="150" t="str" cm="1">
        <f t="array" ref="I169">IFERROR(INDEX(Forecast_Capex_Input!$F$12:$F$286,$Z169),NA)</f>
        <v>Replacement Expenditure</v>
      </c>
      <c r="J169" s="150" t="str" cm="1">
        <f t="array" ref="J169">IFERROR(INDEX(Forecast_Capex_Input!G$12:G$286,$Z169),NA)</f>
        <v>Digital Infrastructure</v>
      </c>
      <c r="K169" s="150" t="str" cm="1">
        <f t="array" ref="K169">IFERROR(INDEX(Forecast_Capex_Input!H$12:H$286,$Z169),NA)</f>
        <v>Repex</v>
      </c>
      <c r="L169" s="150" t="str" cm="1">
        <f t="array" ref="L169">IFERROR(INDEX(Forecast_Capex_Input!I$12:I$286,$Z169),NA)</f>
        <v>N/A</v>
      </c>
      <c r="M169" s="150" t="str" cm="1">
        <f t="array" ref="M169">IFERROR(INDEX(Forecast_Capex_Input!J$12:J$286,$Z169),NA)</f>
        <v>N/A</v>
      </c>
      <c r="N169" s="150" t="str" cm="1">
        <f t="array" ref="N169">IFERROR(INDEX(Forecast_Capex_Input!K$12:K$286,$Z169),NA)</f>
        <v>DI - Protection systems</v>
      </c>
      <c r="O169" s="150" t="str" cm="1">
        <f t="array" ref="O169">IFERROR(INDEX(Forecast_Capex_Input!L$12:L$286,$Z169),NA)</f>
        <v>DI - Safe and Reliable Network</v>
      </c>
      <c r="P169" s="150" t="str" cm="1">
        <f t="array" ref="P169">IFERROR(INDEX(Forecast_Capex_Input!M$12:M$286,$Z169),NA)</f>
        <v>N/A</v>
      </c>
      <c r="Q169" s="24" t="str" cm="1">
        <f t="array" ref="Q169">IFERROR(INDEX(Forecast_Capex_Input!N$12:N$286,$Z169),NA)</f>
        <v>No</v>
      </c>
      <c r="R169" s="190" cm="1">
        <f t="array" ref="R169">IFERROR(INDEX(Forecast_Capex_Input!O$12:O$286,$Z169),0)</f>
        <v>0</v>
      </c>
      <c r="S169" s="24" t="str" cm="1">
        <f t="array" ref="S169">IFERROR(INDEX(Forecast_Capex_Input!P$12:P$286,$Z169),0)</f>
        <v>Safety security &amp; reliability</v>
      </c>
      <c r="T169" s="150" t="str" cm="1">
        <f t="array" aca="1" ref="T169" ca="1">IFERROR(INDEX(General!$K$91:$K$110,$AC169),NA)</f>
        <v>Secondary Systems (2018-23)</v>
      </c>
      <c r="U169" s="43" cm="1">
        <f t="array" aca="1" ref="U169" ca="1">IFERROR(
IF($F169=General!$E$25,INDEX(Forecast_Capex_Input!S$12:S$286,$Z169),
INDEX(Forecast_Capex_Input!T$12:T$286,$Z169)),0)</f>
        <v>0.19169336983462298</v>
      </c>
      <c r="V169" s="82" t="b">
        <f>IFERROR(INDEX(Overheads!$T$19:$T$26,MATCH($I169,Overheads!$E$19:$E$26,0)),FALSE)</f>
        <v>1</v>
      </c>
      <c r="W169" s="209" t="str" cm="1">
        <f t="array" ref="W169">IFERROR(
INDEX(Forecast_Capex_Input!CN$12:CN$286,$Z169),0)</f>
        <v>FY22</v>
      </c>
      <c r="X169" s="209">
        <f>IFERROR(
MATCH($W169,General!$L$39:$S$39,0),1)</f>
        <v>2</v>
      </c>
      <c r="Z169" s="28">
        <f>IFERROR(
IF(MATCH($C169,Forecast_Capex_Input!$CI$12:$CI$286,1)+1&gt;MAX(Forecast_Capex_Input!$C$12:$C$286),NA,
MATCH($C169,Forecast_Capex_Input!$CI$12:$CI$286,1)+1),1)</f>
        <v>71</v>
      </c>
      <c r="AA169" s="28" cm="1">
        <f t="array" aca="1" ref="AA169" ca="1">IFERROR(
IF(Z168&lt;&gt;Z169,1,
IF(COUNTIF(OFFSET(AA168,0,0,-INDEX(Forecast_Capex_Input!$CG$12:$CG$286,$Z169)),AA168)=INDEX(Forecast_Capex_Input!$CG$12:$CG$286,$Z169),AA168+1,AA168)),NA)</f>
        <v>1</v>
      </c>
      <c r="AB169" s="28" cm="1">
        <f t="array" ref="AB169">IFERROR($C169-IF($Z169=1,1,INDEX(Forecast_Capex_Input!$CI$12:$CI$286,$Z169-1))+1,NA)</f>
        <v>1</v>
      </c>
      <c r="AC169" s="28" cm="1">
        <f t="array" aca="1" ref="AC169" ca="1">IFERROR(IF(AA169=1,
INDEX(Forecast_Capex_Input!$AI$10:$BB$10,SMALL(IF(INDEX(Forecast_Capex_Input!$AI$12:$BB$286,$Z169,0)&gt;0,COLUMN(Forecast_Capex_Input!$AI$10:$BB$10)-COLUMN(Forecast_Capex_Input!$AI$12)+1),ROWS(OFFSET(AC168,0,0,-$AB169)))),
OFFSET(AC168,-INDEX(Forecast_Capex_Input!$CG$12:$CG$286,$Z169)+1,0)),NA)</f>
        <v>4</v>
      </c>
      <c r="AD169" s="28">
        <f t="shared" ca="1" si="19"/>
        <v>1</v>
      </c>
      <c r="AE169" s="82" t="b">
        <f t="shared" si="23"/>
        <v>0</v>
      </c>
      <c r="AF169" s="78" t="b">
        <v>0</v>
      </c>
      <c r="AG169" s="82" t="b">
        <f t="shared" si="20"/>
        <v>1</v>
      </c>
      <c r="AI169" s="55">
        <v>0</v>
      </c>
      <c r="AJ169" s="55">
        <v>0</v>
      </c>
      <c r="AK169" s="55">
        <v>0.43333204197347702</v>
      </c>
      <c r="AL169" s="55">
        <v>1.2766449025282285</v>
      </c>
      <c r="AM169" s="55">
        <v>5.0631389430509974E-2</v>
      </c>
      <c r="AN169" s="135">
        <v>1.7606083339322154</v>
      </c>
      <c r="AP169" s="55">
        <v>0</v>
      </c>
      <c r="AQ169" s="55">
        <v>0</v>
      </c>
      <c r="AR169" s="55">
        <v>0.43032998803681682</v>
      </c>
      <c r="AS169" s="55">
        <v>1.2732906705520546</v>
      </c>
      <c r="AT169" s="55">
        <v>5.0650331945727628E-2</v>
      </c>
      <c r="AU169" s="135">
        <v>1.754270990534599</v>
      </c>
      <c r="AW169" s="55">
        <v>0</v>
      </c>
      <c r="AX169" s="55">
        <v>0</v>
      </c>
      <c r="AY169" s="55">
        <v>5.9692335450135928E-2</v>
      </c>
      <c r="AZ169" s="55">
        <v>0.17907861851328133</v>
      </c>
      <c r="BA169" s="55">
        <v>6.3079565618428084E-3</v>
      </c>
      <c r="BB169" s="135">
        <v>0.24507891052526004</v>
      </c>
      <c r="BD169" s="55">
        <v>0</v>
      </c>
      <c r="BE169" s="55">
        <v>0</v>
      </c>
      <c r="BF169" s="55">
        <v>1.1445012658117672E-2</v>
      </c>
      <c r="BG169" s="55">
        <v>3.4099410162322479E-2</v>
      </c>
      <c r="BH169" s="55">
        <v>1.2217681796479795E-3</v>
      </c>
      <c r="BI169" s="135">
        <v>4.676619100008813E-2</v>
      </c>
      <c r="BK169" s="55">
        <v>0</v>
      </c>
      <c r="BL169" s="55">
        <v>0</v>
      </c>
      <c r="BM169" s="55">
        <v>0.50146733614507044</v>
      </c>
      <c r="BN169" s="55">
        <v>1.4864686992276583</v>
      </c>
      <c r="BO169" s="55">
        <v>5.8180056687218422E-2</v>
      </c>
      <c r="BP169" s="135">
        <v>2.0461160920599473</v>
      </c>
      <c r="BR169" s="147">
        <v>0</v>
      </c>
      <c r="BS169" s="147">
        <v>0</v>
      </c>
      <c r="BT169" s="147">
        <v>0</v>
      </c>
      <c r="BU169" s="147">
        <v>0</v>
      </c>
      <c r="BV169" s="147">
        <v>1</v>
      </c>
      <c r="BX169" s="55">
        <v>0</v>
      </c>
      <c r="BY169" s="55">
        <v>0</v>
      </c>
      <c r="BZ169" s="55">
        <v>0</v>
      </c>
      <c r="CA169" s="55">
        <v>0</v>
      </c>
      <c r="CB169" s="55">
        <v>1.7606083339322154</v>
      </c>
      <c r="CC169" s="135">
        <v>1.7606083339322154</v>
      </c>
      <c r="CE169" s="55">
        <v>0</v>
      </c>
      <c r="CF169" s="55">
        <v>0</v>
      </c>
      <c r="CG169" s="55">
        <v>0</v>
      </c>
      <c r="CH169" s="55">
        <v>0</v>
      </c>
      <c r="CI169" s="55">
        <v>1.754270990534599</v>
      </c>
      <c r="CJ169" s="135">
        <v>1.754270990534599</v>
      </c>
      <c r="CL169" s="55">
        <v>0</v>
      </c>
      <c r="CM169" s="55">
        <v>0</v>
      </c>
      <c r="CN169" s="55">
        <v>0</v>
      </c>
      <c r="CO169" s="55">
        <v>0</v>
      </c>
      <c r="CP169" s="55">
        <v>0.24507891052526004</v>
      </c>
      <c r="CQ169" s="135">
        <v>0.24507891052526004</v>
      </c>
      <c r="CS169" s="67">
        <v>0</v>
      </c>
      <c r="CT169" s="67">
        <v>0</v>
      </c>
      <c r="CU169" s="67">
        <v>0</v>
      </c>
      <c r="CV169" s="67">
        <v>0</v>
      </c>
      <c r="CW169" s="67">
        <v>4.676619100008813E-2</v>
      </c>
      <c r="CX169" s="135">
        <v>4.676619100008813E-2</v>
      </c>
      <c r="CZ169" s="55">
        <v>0</v>
      </c>
      <c r="DA169" s="55">
        <v>0</v>
      </c>
      <c r="DB169" s="55">
        <v>0</v>
      </c>
      <c r="DC169" s="55">
        <v>0</v>
      </c>
      <c r="DD169" s="55">
        <v>2.0461160920599473</v>
      </c>
      <c r="DE169" s="135">
        <v>2.0461160920599473</v>
      </c>
      <c r="DG169" s="43" t="b" cm="1">
        <f t="array" aca="1" ref="DG169" ca="1">OR($G169=Forecast_Capex_Input!$BF$8:$BF$10)</f>
        <v>0</v>
      </c>
      <c r="DH169" s="43" cm="1">
        <f t="array" aca="1" ref="DH169" ca="1">IFERROR(INDEX(Forecast_Capex_Input!BG$12:BG$286,$Z169)
*(INDEX(Forecast_Capex_Input!$H$12:$H$286,$Z169)=Repex),0)
*$DG169</f>
        <v>0</v>
      </c>
      <c r="DI169" s="43" cm="1">
        <f t="array" aca="1" ref="DI169" ca="1">IFERROR(INDEX(Forecast_Capex_Input!BH$12:BH$286,$Z169)
*(INDEX(Forecast_Capex_Input!$H$12:$H$286,$Z169)=Repex),0)
*$DG169</f>
        <v>0</v>
      </c>
      <c r="DJ169" s="43" cm="1">
        <f t="array" aca="1" ref="DJ169" ca="1">IFERROR(INDEX(Forecast_Capex_Input!BI$12:BI$286,$Z169)
*(INDEX(Forecast_Capex_Input!$H$12:$H$286,$Z169)=Repex),0)
*$DG169</f>
        <v>0</v>
      </c>
      <c r="DK169" s="43" cm="1">
        <f t="array" aca="1" ref="DK169" ca="1">IFERROR(INDEX(Forecast_Capex_Input!BJ$12:BJ$286,$Z169)
*(INDEX(Forecast_Capex_Input!$H$12:$H$286,$Z169)=Repex),0)
*$DG169</f>
        <v>0</v>
      </c>
      <c r="DL169" s="43" cm="1">
        <f t="array" aca="1" ref="DL169" ca="1">IFERROR(INDEX(Forecast_Capex_Input!BK$12:BK$286,$Z169)
*(INDEX(Forecast_Capex_Input!$H$12:$H$286,$Z169)=Repex),0)
*$DG169</f>
        <v>0</v>
      </c>
      <c r="DM169" s="43" cm="1">
        <f t="array" aca="1" ref="DM169" ca="1">IFERROR(INDEX(Forecast_Capex_Input!BL$12:BL$286,$Z169)
*(INDEX(Forecast_Capex_Input!$H$12:$H$286,$Z169)=Repex),0)
*$DG169</f>
        <v>0</v>
      </c>
      <c r="DO169" s="43" t="b" cm="1">
        <f t="array" aca="1" ref="DO169" ca="1">OR($G169=Forecast_Capex_Input!$BN$8:$BN$9)</f>
        <v>0</v>
      </c>
      <c r="DP169" s="43" cm="1">
        <f t="array" aca="1" ref="DP169" ca="1">IFERROR(INDEX(Forecast_Capex_Input!BO$12:BO$286,$Z169)
*(INDEX(Forecast_Capex_Input!$H$12:$H$286,$Z169)=Repex),0)
*$DO169</f>
        <v>0</v>
      </c>
      <c r="DQ169" s="43" cm="1">
        <f t="array" aca="1" ref="DQ169" ca="1">IFERROR(INDEX(Forecast_Capex_Input!BP$12:BP$286,$Z169)
*(INDEX(Forecast_Capex_Input!$H$12:$H$286,$Z169)=Repex),0)
*$DO169</f>
        <v>0</v>
      </c>
      <c r="DR169" s="43" cm="1">
        <f t="array" aca="1" ref="DR169" ca="1">IFERROR(INDEX(Forecast_Capex_Input!BQ$12:BQ$286,$Z169)
*(INDEX(Forecast_Capex_Input!$H$12:$H$286,$Z169)=Repex),0)
*$DO169</f>
        <v>0</v>
      </c>
      <c r="DS169" s="43" cm="1">
        <f t="array" aca="1" ref="DS169" ca="1">IFERROR(INDEX(Forecast_Capex_Input!BR$12:BR$286,$Z169)
*(INDEX(Forecast_Capex_Input!$H$12:$H$286,$Z169)=Repex),0)
*$DO169</f>
        <v>0</v>
      </c>
      <c r="DT169" s="43" cm="1">
        <f t="array" aca="1" ref="DT169" ca="1">IFERROR(INDEX(Forecast_Capex_Input!BS$12:BS$286,$Z169)
*(INDEX(Forecast_Capex_Input!$H$12:$H$286,$Z169)=Repex),0)
*$DO169</f>
        <v>0</v>
      </c>
      <c r="DV169" s="43" t="b" cm="1">
        <f t="array" aca="1" ref="DV169" ca="1">OR($G169=Forecast_Capex_Input!$BU$8:$BU$10)</f>
        <v>1</v>
      </c>
      <c r="DW169" s="43" cm="1">
        <f t="array" aca="1" ref="DW169" ca="1">IFERROR(INDEX(Forecast_Capex_Input!BV$12:BV$286,$Z169)
*(INDEX(Forecast_Capex_Input!$H$12:$H$286,$Z169)=Repex),0)
*$DV169</f>
        <v>0.48146485192311406</v>
      </c>
      <c r="DX169" s="43" cm="1">
        <f t="array" aca="1" ref="DX169" ca="1">IFERROR(INDEX(Forecast_Capex_Input!BW$12:BW$286,$Z169)
*(INDEX(Forecast_Capex_Input!$H$12:$H$286,$Z169)=Repex),0)
*$DV169</f>
        <v>0.39058614479619186</v>
      </c>
      <c r="DY169" s="43" cm="1">
        <f t="array" aca="1" ref="DY169" ca="1">IFERROR(INDEX(Forecast_Capex_Input!BX$12:BX$286,$Z169)
*(INDEX(Forecast_Capex_Input!$H$12:$H$286,$Z169)=Repex),0)
*$DV169</f>
        <v>3.8016628769410657E-2</v>
      </c>
      <c r="DZ169" s="43" cm="1">
        <f t="array" aca="1" ref="DZ169" ca="1">IFERROR(INDEX(Forecast_Capex_Input!BY$12:BY$286,$Z169)
*(INDEX(Forecast_Capex_Input!$H$12:$H$286,$Z169)=Repex),0)
*$DV169</f>
        <v>0</v>
      </c>
      <c r="EA169" s="43" cm="1">
        <f t="array" aca="1" ref="EA169" ca="1">IFERROR(INDEX(Forecast_Capex_Input!BZ$12:BZ$286,$Z169)
*(INDEX(Forecast_Capex_Input!$H$12:$H$286,$Z169)=Repex),0)
*$DV169</f>
        <v>0</v>
      </c>
      <c r="EB169" s="43" cm="1">
        <f t="array" aca="1" ref="EB169" ca="1">IFERROR(INDEX(Forecast_Capex_Input!CA$12:CA$286,$Z169)
*(INDEX(Forecast_Capex_Input!$H$12:$H$286,$Z169)=Repex),0)
*$DV169</f>
        <v>0</v>
      </c>
      <c r="EC169" s="43" cm="1">
        <f t="array" aca="1" ref="EC169" ca="1">IFERROR(INDEX(Forecast_Capex_Input!CB$12:CB$286,$Z169)
*(INDEX(Forecast_Capex_Input!$H$12:$H$286,$Z169)=Repex),0)
*$DV169</f>
        <v>8.9932374511283497E-2</v>
      </c>
      <c r="ED169" s="43" cm="1">
        <f t="array" aca="1" ref="ED169" ca="1">IFERROR(INDEX(Forecast_Capex_Input!CC$12:CC$286,$Z169)
*(INDEX(Forecast_Capex_Input!$H$12:$H$286,$Z169)=Repex),0)
*$DV169</f>
        <v>0</v>
      </c>
      <c r="EF169" s="86" t="str">
        <f t="shared" si="21"/>
        <v>N/A</v>
      </c>
      <c r="EG169" s="28" t="str">
        <f>IFERROR(RANK(EF169,EF$11:EF$1010,0)+COUNTIF(EF$11:EF169,EF169)-1,NA)</f>
        <v>N/A</v>
      </c>
    </row>
    <row r="170" spans="3:137" x14ac:dyDescent="0.2">
      <c r="C170" s="28">
        <f t="shared" si="22"/>
        <v>160</v>
      </c>
      <c r="D170" s="9" t="str" cm="1">
        <f t="array" ref="D170">IFERROR(INDEX(Forecast_Capex_Input!$D$12:$D$286,$Z170),NA)</f>
        <v>Wallerwang Secondary Systems Renewal</v>
      </c>
      <c r="E170" s="24" t="b" cm="1">
        <f t="array" ref="E170">IF($Z170=NA,NA,INDEX(Forecast_Capex_Input!$E$12:$E$286,$Z170))</f>
        <v>1</v>
      </c>
      <c r="F170" s="9" t="str" cm="1">
        <f t="array" aca="1" ref="F170" ca="1">IFERROR(INDEX(General!$E$25:$E$26,$AA170),NA)</f>
        <v>Labour</v>
      </c>
      <c r="G170" s="9" t="str" cm="1">
        <f t="array" aca="1" ref="G170" ca="1">IFERROR(INDEX(Forecast_Capex_Input!$AI$11:$BB$11,$AC170),NA)</f>
        <v>Business IT</v>
      </c>
      <c r="H170" s="50" cm="1">
        <f t="array" aca="1" ref="H170" ca="1">IFERROR(INDEX(Forecast_Capex_Input!$AI$12:$BB$286,$Z170,$AC170),NA)</f>
        <v>8.9932374511283483E-2</v>
      </c>
      <c r="I170" s="150" t="str" cm="1">
        <f t="array" ref="I170">IFERROR(INDEX(Forecast_Capex_Input!$F$12:$F$286,$Z170),NA)</f>
        <v>Replacement Expenditure</v>
      </c>
      <c r="J170" s="150" t="str" cm="1">
        <f t="array" ref="J170">IFERROR(INDEX(Forecast_Capex_Input!G$12:G$286,$Z170),NA)</f>
        <v>Digital Infrastructure</v>
      </c>
      <c r="K170" s="150" t="str" cm="1">
        <f t="array" ref="K170">IFERROR(INDEX(Forecast_Capex_Input!H$12:H$286,$Z170),NA)</f>
        <v>Repex</v>
      </c>
      <c r="L170" s="150" t="str" cm="1">
        <f t="array" ref="L170">IFERROR(INDEX(Forecast_Capex_Input!I$12:I$286,$Z170),NA)</f>
        <v>N/A</v>
      </c>
      <c r="M170" s="150" t="str" cm="1">
        <f t="array" ref="M170">IFERROR(INDEX(Forecast_Capex_Input!J$12:J$286,$Z170),NA)</f>
        <v>N/A</v>
      </c>
      <c r="N170" s="150" t="str" cm="1">
        <f t="array" ref="N170">IFERROR(INDEX(Forecast_Capex_Input!K$12:K$286,$Z170),NA)</f>
        <v>DI - Protection systems</v>
      </c>
      <c r="O170" s="150" t="str" cm="1">
        <f t="array" ref="O170">IFERROR(INDEX(Forecast_Capex_Input!L$12:L$286,$Z170),NA)</f>
        <v>DI - Safe and Reliable Network</v>
      </c>
      <c r="P170" s="150" t="str" cm="1">
        <f t="array" ref="P170">IFERROR(INDEX(Forecast_Capex_Input!M$12:M$286,$Z170),NA)</f>
        <v>N/A</v>
      </c>
      <c r="Q170" s="24" t="str" cm="1">
        <f t="array" ref="Q170">IFERROR(INDEX(Forecast_Capex_Input!N$12:N$286,$Z170),NA)</f>
        <v>No</v>
      </c>
      <c r="R170" s="190" cm="1">
        <f t="array" ref="R170">IFERROR(INDEX(Forecast_Capex_Input!O$12:O$286,$Z170),0)</f>
        <v>0</v>
      </c>
      <c r="S170" s="24" t="str" cm="1">
        <f t="array" ref="S170">IFERROR(INDEX(Forecast_Capex_Input!P$12:P$286,$Z170),0)</f>
        <v>Safety security &amp; reliability</v>
      </c>
      <c r="T170" s="150" t="str" cm="1">
        <f t="array" aca="1" ref="T170" ca="1">IFERROR(INDEX(General!$K$91:$K$110,$AC170),NA)</f>
        <v>Business IT (2018 onwards)</v>
      </c>
      <c r="U170" s="43" cm="1">
        <f t="array" aca="1" ref="U170" ca="1">IFERROR(
IF($F170=General!$E$25,INDEX(Forecast_Capex_Input!S$12:S$286,$Z170),
INDEX(Forecast_Capex_Input!T$12:T$286,$Z170)),0)</f>
        <v>0.19169336983462298</v>
      </c>
      <c r="V170" s="82" t="b">
        <f>IFERROR(INDEX(Overheads!$T$19:$T$26,MATCH($I170,Overheads!$E$19:$E$26,0)),FALSE)</f>
        <v>1</v>
      </c>
      <c r="W170" s="209" t="str" cm="1">
        <f t="array" ref="W170">IFERROR(
INDEX(Forecast_Capex_Input!CN$12:CN$286,$Z170),0)</f>
        <v>FY22</v>
      </c>
      <c r="X170" s="209">
        <f>IFERROR(
MATCH($W170,General!$L$39:$S$39,0),1)</f>
        <v>2</v>
      </c>
      <c r="Z170" s="28">
        <f>IFERROR(
IF(MATCH($C170,Forecast_Capex_Input!$CI$12:$CI$286,1)+1&gt;MAX(Forecast_Capex_Input!$C$12:$C$286),NA,
MATCH($C170,Forecast_Capex_Input!$CI$12:$CI$286,1)+1),1)</f>
        <v>71</v>
      </c>
      <c r="AA170" s="28" cm="1">
        <f t="array" aca="1" ref="AA170" ca="1">IFERROR(
IF(Z169&lt;&gt;Z170,1,
IF(COUNTIF(OFFSET(AA169,0,0,-INDEX(Forecast_Capex_Input!$CG$12:$CG$286,$Z170)),AA169)=INDEX(Forecast_Capex_Input!$CG$12:$CG$286,$Z170),AA169+1,AA169)),NA)</f>
        <v>1</v>
      </c>
      <c r="AB170" s="28" cm="1">
        <f t="array" ref="AB170">IFERROR($C170-IF($Z170=1,1,INDEX(Forecast_Capex_Input!$CI$12:$CI$286,$Z170-1))+1,NA)</f>
        <v>2</v>
      </c>
      <c r="AC170" s="28" cm="1">
        <f t="array" aca="1" ref="AC170" ca="1">IFERROR(IF(AA170=1,
INDEX(Forecast_Capex_Input!$AI$10:$BB$10,SMALL(IF(INDEX(Forecast_Capex_Input!$AI$12:$BB$286,$Z170,0)&gt;0,COLUMN(Forecast_Capex_Input!$AI$10:$BB$10)-COLUMN(Forecast_Capex_Input!$AI$12)+1),ROWS(OFFSET(AC169,0,0,-$AB170)))),
OFFSET(AC169,-INDEX(Forecast_Capex_Input!$CG$12:$CG$286,$Z170)+1,0)),NA)</f>
        <v>6</v>
      </c>
      <c r="AD170" s="28">
        <f t="shared" ca="1" si="19"/>
        <v>1</v>
      </c>
      <c r="AE170" s="82" t="b">
        <f t="shared" si="23"/>
        <v>0</v>
      </c>
      <c r="AF170" s="78" t="b">
        <v>0</v>
      </c>
      <c r="AG170" s="82" t="b">
        <f t="shared" si="20"/>
        <v>1</v>
      </c>
      <c r="AI170" s="55">
        <v>0</v>
      </c>
      <c r="AJ170" s="55">
        <v>0</v>
      </c>
      <c r="AK170" s="55">
        <v>4.282163038770917E-2</v>
      </c>
      <c r="AL170" s="55">
        <v>0.12615733630831499</v>
      </c>
      <c r="AM170" s="55">
        <v>5.0033656277422636E-3</v>
      </c>
      <c r="AN170" s="135">
        <v>0.17398233232376642</v>
      </c>
      <c r="AP170" s="55">
        <v>0</v>
      </c>
      <c r="AQ170" s="55">
        <v>0</v>
      </c>
      <c r="AR170" s="55">
        <v>4.2524969094225831E-2</v>
      </c>
      <c r="AS170" s="55">
        <v>0.12582587297764547</v>
      </c>
      <c r="AT170" s="55">
        <v>5.0052375165173697E-3</v>
      </c>
      <c r="AU170" s="135">
        <v>0.17335607958838867</v>
      </c>
      <c r="AW170" s="55">
        <v>0</v>
      </c>
      <c r="AX170" s="55">
        <v>0</v>
      </c>
      <c r="AY170" s="55">
        <v>5.898763253194471E-3</v>
      </c>
      <c r="AZ170" s="55">
        <v>1.7696449072618244E-2</v>
      </c>
      <c r="BA170" s="55">
        <v>6.2334874467808343E-4</v>
      </c>
      <c r="BB170" s="135">
        <v>2.4218561070490797E-2</v>
      </c>
      <c r="BD170" s="55">
        <v>0</v>
      </c>
      <c r="BE170" s="55">
        <v>0</v>
      </c>
      <c r="BF170" s="55">
        <v>1.1309897592538638E-3</v>
      </c>
      <c r="BG170" s="55">
        <v>3.3696846689662556E-3</v>
      </c>
      <c r="BH170" s="55">
        <v>1.2073444919993308E-4</v>
      </c>
      <c r="BI170" s="135">
        <v>4.6214088774200529E-3</v>
      </c>
      <c r="BK170" s="55">
        <v>0</v>
      </c>
      <c r="BL170" s="55">
        <v>0</v>
      </c>
      <c r="BM170" s="55">
        <v>4.9554722106674172E-2</v>
      </c>
      <c r="BN170" s="55">
        <v>0.14689200671922997</v>
      </c>
      <c r="BO170" s="55">
        <v>5.7493207103953862E-3</v>
      </c>
      <c r="BP170" s="135">
        <v>0.20219604953629952</v>
      </c>
      <c r="BR170" s="147">
        <v>0</v>
      </c>
      <c r="BS170" s="147">
        <v>0</v>
      </c>
      <c r="BT170" s="147">
        <v>0</v>
      </c>
      <c r="BU170" s="147">
        <v>0</v>
      </c>
      <c r="BV170" s="147">
        <v>1</v>
      </c>
      <c r="BX170" s="55">
        <v>0</v>
      </c>
      <c r="BY170" s="55">
        <v>0</v>
      </c>
      <c r="BZ170" s="55">
        <v>0</v>
      </c>
      <c r="CA170" s="55">
        <v>0</v>
      </c>
      <c r="CB170" s="55">
        <v>0.17398233232376642</v>
      </c>
      <c r="CC170" s="135">
        <v>0.17398233232376642</v>
      </c>
      <c r="CE170" s="55">
        <v>0</v>
      </c>
      <c r="CF170" s="55">
        <v>0</v>
      </c>
      <c r="CG170" s="55">
        <v>0</v>
      </c>
      <c r="CH170" s="55">
        <v>0</v>
      </c>
      <c r="CI170" s="55">
        <v>0.17335607958838867</v>
      </c>
      <c r="CJ170" s="135">
        <v>0.17335607958838867</v>
      </c>
      <c r="CL170" s="55">
        <v>0</v>
      </c>
      <c r="CM170" s="55">
        <v>0</v>
      </c>
      <c r="CN170" s="55">
        <v>0</v>
      </c>
      <c r="CO170" s="55">
        <v>0</v>
      </c>
      <c r="CP170" s="55">
        <v>2.4218561070490797E-2</v>
      </c>
      <c r="CQ170" s="135">
        <v>2.4218561070490797E-2</v>
      </c>
      <c r="CS170" s="67">
        <v>0</v>
      </c>
      <c r="CT170" s="67">
        <v>0</v>
      </c>
      <c r="CU170" s="67">
        <v>0</v>
      </c>
      <c r="CV170" s="67">
        <v>0</v>
      </c>
      <c r="CW170" s="67">
        <v>4.6214088774200529E-3</v>
      </c>
      <c r="CX170" s="135">
        <v>4.6214088774200529E-3</v>
      </c>
      <c r="CZ170" s="55">
        <v>0</v>
      </c>
      <c r="DA170" s="55">
        <v>0</v>
      </c>
      <c r="DB170" s="55">
        <v>0</v>
      </c>
      <c r="DC170" s="55">
        <v>0</v>
      </c>
      <c r="DD170" s="55">
        <v>0.20219604953629952</v>
      </c>
      <c r="DE170" s="135">
        <v>0.20219604953629952</v>
      </c>
      <c r="DG170" s="43" t="b" cm="1">
        <f t="array" aca="1" ref="DG170" ca="1">OR($G170=Forecast_Capex_Input!$BF$8:$BF$10)</f>
        <v>0</v>
      </c>
      <c r="DH170" s="43" cm="1">
        <f t="array" aca="1" ref="DH170" ca="1">IFERROR(INDEX(Forecast_Capex_Input!BG$12:BG$286,$Z170)
*(INDEX(Forecast_Capex_Input!$H$12:$H$286,$Z170)=Repex),0)
*$DG170</f>
        <v>0</v>
      </c>
      <c r="DI170" s="43" cm="1">
        <f t="array" aca="1" ref="DI170" ca="1">IFERROR(INDEX(Forecast_Capex_Input!BH$12:BH$286,$Z170)
*(INDEX(Forecast_Capex_Input!$H$12:$H$286,$Z170)=Repex),0)
*$DG170</f>
        <v>0</v>
      </c>
      <c r="DJ170" s="43" cm="1">
        <f t="array" aca="1" ref="DJ170" ca="1">IFERROR(INDEX(Forecast_Capex_Input!BI$12:BI$286,$Z170)
*(INDEX(Forecast_Capex_Input!$H$12:$H$286,$Z170)=Repex),0)
*$DG170</f>
        <v>0</v>
      </c>
      <c r="DK170" s="43" cm="1">
        <f t="array" aca="1" ref="DK170" ca="1">IFERROR(INDEX(Forecast_Capex_Input!BJ$12:BJ$286,$Z170)
*(INDEX(Forecast_Capex_Input!$H$12:$H$286,$Z170)=Repex),0)
*$DG170</f>
        <v>0</v>
      </c>
      <c r="DL170" s="43" cm="1">
        <f t="array" aca="1" ref="DL170" ca="1">IFERROR(INDEX(Forecast_Capex_Input!BK$12:BK$286,$Z170)
*(INDEX(Forecast_Capex_Input!$H$12:$H$286,$Z170)=Repex),0)
*$DG170</f>
        <v>0</v>
      </c>
      <c r="DM170" s="43" cm="1">
        <f t="array" aca="1" ref="DM170" ca="1">IFERROR(INDEX(Forecast_Capex_Input!BL$12:BL$286,$Z170)
*(INDEX(Forecast_Capex_Input!$H$12:$H$286,$Z170)=Repex),0)
*$DG170</f>
        <v>0</v>
      </c>
      <c r="DO170" s="43" t="b" cm="1">
        <f t="array" aca="1" ref="DO170" ca="1">OR($G170=Forecast_Capex_Input!$BN$8:$BN$9)</f>
        <v>0</v>
      </c>
      <c r="DP170" s="43" cm="1">
        <f t="array" aca="1" ref="DP170" ca="1">IFERROR(INDEX(Forecast_Capex_Input!BO$12:BO$286,$Z170)
*(INDEX(Forecast_Capex_Input!$H$12:$H$286,$Z170)=Repex),0)
*$DO170</f>
        <v>0</v>
      </c>
      <c r="DQ170" s="43" cm="1">
        <f t="array" aca="1" ref="DQ170" ca="1">IFERROR(INDEX(Forecast_Capex_Input!BP$12:BP$286,$Z170)
*(INDEX(Forecast_Capex_Input!$H$12:$H$286,$Z170)=Repex),0)
*$DO170</f>
        <v>0</v>
      </c>
      <c r="DR170" s="43" cm="1">
        <f t="array" aca="1" ref="DR170" ca="1">IFERROR(INDEX(Forecast_Capex_Input!BQ$12:BQ$286,$Z170)
*(INDEX(Forecast_Capex_Input!$H$12:$H$286,$Z170)=Repex),0)
*$DO170</f>
        <v>0</v>
      </c>
      <c r="DS170" s="43" cm="1">
        <f t="array" aca="1" ref="DS170" ca="1">IFERROR(INDEX(Forecast_Capex_Input!BR$12:BR$286,$Z170)
*(INDEX(Forecast_Capex_Input!$H$12:$H$286,$Z170)=Repex),0)
*$DO170</f>
        <v>0</v>
      </c>
      <c r="DT170" s="43" cm="1">
        <f t="array" aca="1" ref="DT170" ca="1">IFERROR(INDEX(Forecast_Capex_Input!BS$12:BS$286,$Z170)
*(INDEX(Forecast_Capex_Input!$H$12:$H$286,$Z170)=Repex),0)
*$DO170</f>
        <v>0</v>
      </c>
      <c r="DV170" s="43" t="b" cm="1">
        <f t="array" aca="1" ref="DV170" ca="1">OR($G170=Forecast_Capex_Input!$BU$8:$BU$10)</f>
        <v>1</v>
      </c>
      <c r="DW170" s="43" cm="1">
        <f t="array" aca="1" ref="DW170" ca="1">IFERROR(INDEX(Forecast_Capex_Input!BV$12:BV$286,$Z170)
*(INDEX(Forecast_Capex_Input!$H$12:$H$286,$Z170)=Repex),0)
*$DV170</f>
        <v>0.48146485192311406</v>
      </c>
      <c r="DX170" s="43" cm="1">
        <f t="array" aca="1" ref="DX170" ca="1">IFERROR(INDEX(Forecast_Capex_Input!BW$12:BW$286,$Z170)
*(INDEX(Forecast_Capex_Input!$H$12:$H$286,$Z170)=Repex),0)
*$DV170</f>
        <v>0.39058614479619186</v>
      </c>
      <c r="DY170" s="43" cm="1">
        <f t="array" aca="1" ref="DY170" ca="1">IFERROR(INDEX(Forecast_Capex_Input!BX$12:BX$286,$Z170)
*(INDEX(Forecast_Capex_Input!$H$12:$H$286,$Z170)=Repex),0)
*$DV170</f>
        <v>3.8016628769410657E-2</v>
      </c>
      <c r="DZ170" s="43" cm="1">
        <f t="array" aca="1" ref="DZ170" ca="1">IFERROR(INDEX(Forecast_Capex_Input!BY$12:BY$286,$Z170)
*(INDEX(Forecast_Capex_Input!$H$12:$H$286,$Z170)=Repex),0)
*$DV170</f>
        <v>0</v>
      </c>
      <c r="EA170" s="43" cm="1">
        <f t="array" aca="1" ref="EA170" ca="1">IFERROR(INDEX(Forecast_Capex_Input!BZ$12:BZ$286,$Z170)
*(INDEX(Forecast_Capex_Input!$H$12:$H$286,$Z170)=Repex),0)
*$DV170</f>
        <v>0</v>
      </c>
      <c r="EB170" s="43" cm="1">
        <f t="array" aca="1" ref="EB170" ca="1">IFERROR(INDEX(Forecast_Capex_Input!CA$12:CA$286,$Z170)
*(INDEX(Forecast_Capex_Input!$H$12:$H$286,$Z170)=Repex),0)
*$DV170</f>
        <v>0</v>
      </c>
      <c r="EC170" s="43" cm="1">
        <f t="array" aca="1" ref="EC170" ca="1">IFERROR(INDEX(Forecast_Capex_Input!CB$12:CB$286,$Z170)
*(INDEX(Forecast_Capex_Input!$H$12:$H$286,$Z170)=Repex),0)
*$DV170</f>
        <v>8.9932374511283497E-2</v>
      </c>
      <c r="ED170" s="43" cm="1">
        <f t="array" aca="1" ref="ED170" ca="1">IFERROR(INDEX(Forecast_Capex_Input!CC$12:CC$286,$Z170)
*(INDEX(Forecast_Capex_Input!$H$12:$H$286,$Z170)=Repex),0)
*$DV170</f>
        <v>0</v>
      </c>
      <c r="EF170" s="86" t="str">
        <f t="shared" si="21"/>
        <v>N/A</v>
      </c>
      <c r="EG170" s="28" t="str">
        <f>IFERROR(RANK(EF170,EF$11:EF$1010,0)+COUNTIF(EF$11:EF170,EF170)-1,NA)</f>
        <v>N/A</v>
      </c>
    </row>
    <row r="171" spans="3:137" x14ac:dyDescent="0.2">
      <c r="C171" s="28">
        <f t="shared" si="22"/>
        <v>161</v>
      </c>
      <c r="D171" s="9" t="str" cm="1">
        <f t="array" ref="D171">IFERROR(INDEX(Forecast_Capex_Input!$D$12:$D$286,$Z171),NA)</f>
        <v>Wallerwang Secondary Systems Renewal</v>
      </c>
      <c r="E171" s="24" t="b" cm="1">
        <f t="array" ref="E171">IF($Z171=NA,NA,INDEX(Forecast_Capex_Input!$E$12:$E$286,$Z171))</f>
        <v>1</v>
      </c>
      <c r="F171" s="9" t="str" cm="1">
        <f t="array" aca="1" ref="F171" ca="1">IFERROR(INDEX(General!$E$25:$E$26,$AA171),NA)</f>
        <v>Non-Labour</v>
      </c>
      <c r="G171" s="9" t="str" cm="1">
        <f t="array" aca="1" ref="G171" ca="1">IFERROR(INDEX(Forecast_Capex_Input!$AI$11:$BB$11,$AC171),NA)</f>
        <v>Secondary Systems</v>
      </c>
      <c r="H171" s="50" cm="1">
        <f t="array" aca="1" ref="H171" ca="1">IFERROR(INDEX(Forecast_Capex_Input!$AI$12:$BB$286,$Z171,$AC171),NA)</f>
        <v>0.91006762548871645</v>
      </c>
      <c r="I171" s="150" t="str" cm="1">
        <f t="array" ref="I171">IFERROR(INDEX(Forecast_Capex_Input!$F$12:$F$286,$Z171),NA)</f>
        <v>Replacement Expenditure</v>
      </c>
      <c r="J171" s="150" t="str" cm="1">
        <f t="array" ref="J171">IFERROR(INDEX(Forecast_Capex_Input!G$12:G$286,$Z171),NA)</f>
        <v>Digital Infrastructure</v>
      </c>
      <c r="K171" s="150" t="str" cm="1">
        <f t="array" ref="K171">IFERROR(INDEX(Forecast_Capex_Input!H$12:H$286,$Z171),NA)</f>
        <v>Repex</v>
      </c>
      <c r="L171" s="150" t="str" cm="1">
        <f t="array" ref="L171">IFERROR(INDEX(Forecast_Capex_Input!I$12:I$286,$Z171),NA)</f>
        <v>N/A</v>
      </c>
      <c r="M171" s="150" t="str" cm="1">
        <f t="array" ref="M171">IFERROR(INDEX(Forecast_Capex_Input!J$12:J$286,$Z171),NA)</f>
        <v>N/A</v>
      </c>
      <c r="N171" s="150" t="str" cm="1">
        <f t="array" ref="N171">IFERROR(INDEX(Forecast_Capex_Input!K$12:K$286,$Z171),NA)</f>
        <v>DI - Protection systems</v>
      </c>
      <c r="O171" s="150" t="str" cm="1">
        <f t="array" ref="O171">IFERROR(INDEX(Forecast_Capex_Input!L$12:L$286,$Z171),NA)</f>
        <v>DI - Safe and Reliable Network</v>
      </c>
      <c r="P171" s="150" t="str" cm="1">
        <f t="array" ref="P171">IFERROR(INDEX(Forecast_Capex_Input!M$12:M$286,$Z171),NA)</f>
        <v>N/A</v>
      </c>
      <c r="Q171" s="24" t="str" cm="1">
        <f t="array" ref="Q171">IFERROR(INDEX(Forecast_Capex_Input!N$12:N$286,$Z171),NA)</f>
        <v>No</v>
      </c>
      <c r="R171" s="190" cm="1">
        <f t="array" ref="R171">IFERROR(INDEX(Forecast_Capex_Input!O$12:O$286,$Z171),0)</f>
        <v>0</v>
      </c>
      <c r="S171" s="24" t="str" cm="1">
        <f t="array" ref="S171">IFERROR(INDEX(Forecast_Capex_Input!P$12:P$286,$Z171),0)</f>
        <v>Safety security &amp; reliability</v>
      </c>
      <c r="T171" s="150" t="str" cm="1">
        <f t="array" aca="1" ref="T171" ca="1">IFERROR(INDEX(General!$K$91:$K$110,$AC171),NA)</f>
        <v>Secondary Systems (2018-23)</v>
      </c>
      <c r="U171" s="43" cm="1">
        <f t="array" aca="1" ref="U171" ca="1">IFERROR(
IF($F171=General!$E$25,INDEX(Forecast_Capex_Input!S$12:S$286,$Z171),
INDEX(Forecast_Capex_Input!T$12:T$286,$Z171)),0)</f>
        <v>0.80830663016537696</v>
      </c>
      <c r="V171" s="82" t="b">
        <f>IFERROR(INDEX(Overheads!$T$19:$T$26,MATCH($I171,Overheads!$E$19:$E$26,0)),FALSE)</f>
        <v>1</v>
      </c>
      <c r="W171" s="209" t="str" cm="1">
        <f t="array" ref="W171">IFERROR(
INDEX(Forecast_Capex_Input!CN$12:CN$286,$Z171),0)</f>
        <v>FY22</v>
      </c>
      <c r="X171" s="209">
        <f>IFERROR(
MATCH($W171,General!$L$39:$S$39,0),1)</f>
        <v>2</v>
      </c>
      <c r="Z171" s="28">
        <f>IFERROR(
IF(MATCH($C171,Forecast_Capex_Input!$CI$12:$CI$286,1)+1&gt;MAX(Forecast_Capex_Input!$C$12:$C$286),NA,
MATCH($C171,Forecast_Capex_Input!$CI$12:$CI$286,1)+1),1)</f>
        <v>71</v>
      </c>
      <c r="AA171" s="28" cm="1">
        <f t="array" aca="1" ref="AA171" ca="1">IFERROR(
IF(Z170&lt;&gt;Z171,1,
IF(COUNTIF(OFFSET(AA170,0,0,-INDEX(Forecast_Capex_Input!$CG$12:$CG$286,$Z171)),AA170)=INDEX(Forecast_Capex_Input!$CG$12:$CG$286,$Z171),AA170+1,AA170)),NA)</f>
        <v>2</v>
      </c>
      <c r="AB171" s="28" cm="1">
        <f t="array" ref="AB171">IFERROR($C171-IF($Z171=1,1,INDEX(Forecast_Capex_Input!$CI$12:$CI$286,$Z171-1))+1,NA)</f>
        <v>3</v>
      </c>
      <c r="AC171" s="28" cm="1">
        <f t="array" aca="1" ref="AC171" ca="1">IFERROR(IF(AA171=1,
INDEX(Forecast_Capex_Input!$AI$10:$BB$10,SMALL(IF(INDEX(Forecast_Capex_Input!$AI$12:$BB$286,$Z171,0)&gt;0,COLUMN(Forecast_Capex_Input!$AI$10:$BB$10)-COLUMN(Forecast_Capex_Input!$AI$12)+1),ROWS(OFFSET(AC170,0,0,-$AB171)))),
OFFSET(AC170,-INDEX(Forecast_Capex_Input!$CG$12:$CG$286,$Z171)+1,0)),NA)</f>
        <v>4</v>
      </c>
      <c r="AD171" s="28">
        <f t="shared" ca="1" si="19"/>
        <v>2</v>
      </c>
      <c r="AE171" s="82" t="b">
        <f t="shared" si="23"/>
        <v>0</v>
      </c>
      <c r="AF171" s="78" t="b">
        <v>0</v>
      </c>
      <c r="AG171" s="82" t="b">
        <f t="shared" si="20"/>
        <v>1</v>
      </c>
      <c r="AI171" s="55">
        <v>0</v>
      </c>
      <c r="AJ171" s="55">
        <v>0</v>
      </c>
      <c r="AK171" s="55">
        <v>1.8272158442018227</v>
      </c>
      <c r="AL171" s="55">
        <v>5.3831832575672989</v>
      </c>
      <c r="AM171" s="55">
        <v>0.21349558311001399</v>
      </c>
      <c r="AN171" s="135">
        <v>7.4238946848791354</v>
      </c>
      <c r="AP171" s="55">
        <v>0</v>
      </c>
      <c r="AQ171" s="55">
        <v>0</v>
      </c>
      <c r="AR171" s="55">
        <v>1.8272158442018227</v>
      </c>
      <c r="AS171" s="55">
        <v>5.3831832575672989</v>
      </c>
      <c r="AT171" s="55">
        <v>0.21349558311001399</v>
      </c>
      <c r="AU171" s="135">
        <v>7.4238946848791354</v>
      </c>
      <c r="AW171" s="55">
        <v>0</v>
      </c>
      <c r="AX171" s="55">
        <v>0</v>
      </c>
      <c r="AY171" s="55">
        <v>0.25345847174045183</v>
      </c>
      <c r="AZ171" s="55">
        <v>0.75710365532719626</v>
      </c>
      <c r="BA171" s="55">
        <v>2.6588589110260821E-2</v>
      </c>
      <c r="BB171" s="135">
        <v>1.037150716177909</v>
      </c>
      <c r="BD171" s="55">
        <v>0</v>
      </c>
      <c r="BE171" s="55">
        <v>0</v>
      </c>
      <c r="BF171" s="55">
        <v>4.8596447022915504E-2</v>
      </c>
      <c r="BG171" s="55">
        <v>0.14416454791045305</v>
      </c>
      <c r="BH171" s="55">
        <v>5.1498598314952959E-3</v>
      </c>
      <c r="BI171" s="135">
        <v>0.19791085476486386</v>
      </c>
      <c r="BK171" s="55">
        <v>0</v>
      </c>
      <c r="BL171" s="55">
        <v>0</v>
      </c>
      <c r="BM171" s="55">
        <v>2.1292707629651901</v>
      </c>
      <c r="BN171" s="55">
        <v>6.2844514608049478</v>
      </c>
      <c r="BO171" s="55">
        <v>0.24523403205177011</v>
      </c>
      <c r="BP171" s="135">
        <v>8.6589562558219093</v>
      </c>
      <c r="BR171" s="147">
        <v>0</v>
      </c>
      <c r="BS171" s="147">
        <v>0</v>
      </c>
      <c r="BT171" s="147">
        <v>0</v>
      </c>
      <c r="BU171" s="147">
        <v>0</v>
      </c>
      <c r="BV171" s="147">
        <v>1</v>
      </c>
      <c r="BX171" s="55">
        <v>0</v>
      </c>
      <c r="BY171" s="55">
        <v>0</v>
      </c>
      <c r="BZ171" s="55">
        <v>0</v>
      </c>
      <c r="CA171" s="55">
        <v>0</v>
      </c>
      <c r="CB171" s="55">
        <v>7.4238946848791354</v>
      </c>
      <c r="CC171" s="135">
        <v>7.4238946848791354</v>
      </c>
      <c r="CE171" s="55">
        <v>0</v>
      </c>
      <c r="CF171" s="55">
        <v>0</v>
      </c>
      <c r="CG171" s="55">
        <v>0</v>
      </c>
      <c r="CH171" s="55">
        <v>0</v>
      </c>
      <c r="CI171" s="55">
        <v>7.4238946848791354</v>
      </c>
      <c r="CJ171" s="135">
        <v>7.4238946848791354</v>
      </c>
      <c r="CL171" s="55">
        <v>0</v>
      </c>
      <c r="CM171" s="55">
        <v>0</v>
      </c>
      <c r="CN171" s="55">
        <v>0</v>
      </c>
      <c r="CO171" s="55">
        <v>0</v>
      </c>
      <c r="CP171" s="55">
        <v>1.037150716177909</v>
      </c>
      <c r="CQ171" s="135">
        <v>1.037150716177909</v>
      </c>
      <c r="CS171" s="67">
        <v>0</v>
      </c>
      <c r="CT171" s="67">
        <v>0</v>
      </c>
      <c r="CU171" s="67">
        <v>0</v>
      </c>
      <c r="CV171" s="67">
        <v>0</v>
      </c>
      <c r="CW171" s="67">
        <v>0.19791085476486386</v>
      </c>
      <c r="CX171" s="135">
        <v>0.19791085476486386</v>
      </c>
      <c r="CZ171" s="55">
        <v>0</v>
      </c>
      <c r="DA171" s="55">
        <v>0</v>
      </c>
      <c r="DB171" s="55">
        <v>0</v>
      </c>
      <c r="DC171" s="55">
        <v>0</v>
      </c>
      <c r="DD171" s="55">
        <v>8.6589562558219075</v>
      </c>
      <c r="DE171" s="135">
        <v>8.6589562558219075</v>
      </c>
      <c r="DG171" s="43" t="b" cm="1">
        <f t="array" aca="1" ref="DG171" ca="1">OR($G171=Forecast_Capex_Input!$BF$8:$BF$10)</f>
        <v>0</v>
      </c>
      <c r="DH171" s="43" cm="1">
        <f t="array" aca="1" ref="DH171" ca="1">IFERROR(INDEX(Forecast_Capex_Input!BG$12:BG$286,$Z171)
*(INDEX(Forecast_Capex_Input!$H$12:$H$286,$Z171)=Repex),0)
*$DG171</f>
        <v>0</v>
      </c>
      <c r="DI171" s="43" cm="1">
        <f t="array" aca="1" ref="DI171" ca="1">IFERROR(INDEX(Forecast_Capex_Input!BH$12:BH$286,$Z171)
*(INDEX(Forecast_Capex_Input!$H$12:$H$286,$Z171)=Repex),0)
*$DG171</f>
        <v>0</v>
      </c>
      <c r="DJ171" s="43" cm="1">
        <f t="array" aca="1" ref="DJ171" ca="1">IFERROR(INDEX(Forecast_Capex_Input!BI$12:BI$286,$Z171)
*(INDEX(Forecast_Capex_Input!$H$12:$H$286,$Z171)=Repex),0)
*$DG171</f>
        <v>0</v>
      </c>
      <c r="DK171" s="43" cm="1">
        <f t="array" aca="1" ref="DK171" ca="1">IFERROR(INDEX(Forecast_Capex_Input!BJ$12:BJ$286,$Z171)
*(INDEX(Forecast_Capex_Input!$H$12:$H$286,$Z171)=Repex),0)
*$DG171</f>
        <v>0</v>
      </c>
      <c r="DL171" s="43" cm="1">
        <f t="array" aca="1" ref="DL171" ca="1">IFERROR(INDEX(Forecast_Capex_Input!BK$12:BK$286,$Z171)
*(INDEX(Forecast_Capex_Input!$H$12:$H$286,$Z171)=Repex),0)
*$DG171</f>
        <v>0</v>
      </c>
      <c r="DM171" s="43" cm="1">
        <f t="array" aca="1" ref="DM171" ca="1">IFERROR(INDEX(Forecast_Capex_Input!BL$12:BL$286,$Z171)
*(INDEX(Forecast_Capex_Input!$H$12:$H$286,$Z171)=Repex),0)
*$DG171</f>
        <v>0</v>
      </c>
      <c r="DO171" s="43" t="b" cm="1">
        <f t="array" aca="1" ref="DO171" ca="1">OR($G171=Forecast_Capex_Input!$BN$8:$BN$9)</f>
        <v>0</v>
      </c>
      <c r="DP171" s="43" cm="1">
        <f t="array" aca="1" ref="DP171" ca="1">IFERROR(INDEX(Forecast_Capex_Input!BO$12:BO$286,$Z171)
*(INDEX(Forecast_Capex_Input!$H$12:$H$286,$Z171)=Repex),0)
*$DO171</f>
        <v>0</v>
      </c>
      <c r="DQ171" s="43" cm="1">
        <f t="array" aca="1" ref="DQ171" ca="1">IFERROR(INDEX(Forecast_Capex_Input!BP$12:BP$286,$Z171)
*(INDEX(Forecast_Capex_Input!$H$12:$H$286,$Z171)=Repex),0)
*$DO171</f>
        <v>0</v>
      </c>
      <c r="DR171" s="43" cm="1">
        <f t="array" aca="1" ref="DR171" ca="1">IFERROR(INDEX(Forecast_Capex_Input!BQ$12:BQ$286,$Z171)
*(INDEX(Forecast_Capex_Input!$H$12:$H$286,$Z171)=Repex),0)
*$DO171</f>
        <v>0</v>
      </c>
      <c r="DS171" s="43" cm="1">
        <f t="array" aca="1" ref="DS171" ca="1">IFERROR(INDEX(Forecast_Capex_Input!BR$12:BR$286,$Z171)
*(INDEX(Forecast_Capex_Input!$H$12:$H$286,$Z171)=Repex),0)
*$DO171</f>
        <v>0</v>
      </c>
      <c r="DT171" s="43" cm="1">
        <f t="array" aca="1" ref="DT171" ca="1">IFERROR(INDEX(Forecast_Capex_Input!BS$12:BS$286,$Z171)
*(INDEX(Forecast_Capex_Input!$H$12:$H$286,$Z171)=Repex),0)
*$DO171</f>
        <v>0</v>
      </c>
      <c r="DV171" s="43" t="b" cm="1">
        <f t="array" aca="1" ref="DV171" ca="1">OR($G171=Forecast_Capex_Input!$BU$8:$BU$10)</f>
        <v>1</v>
      </c>
      <c r="DW171" s="43" cm="1">
        <f t="array" aca="1" ref="DW171" ca="1">IFERROR(INDEX(Forecast_Capex_Input!BV$12:BV$286,$Z171)
*(INDEX(Forecast_Capex_Input!$H$12:$H$286,$Z171)=Repex),0)
*$DV171</f>
        <v>0.48146485192311406</v>
      </c>
      <c r="DX171" s="43" cm="1">
        <f t="array" aca="1" ref="DX171" ca="1">IFERROR(INDEX(Forecast_Capex_Input!BW$12:BW$286,$Z171)
*(INDEX(Forecast_Capex_Input!$H$12:$H$286,$Z171)=Repex),0)
*$DV171</f>
        <v>0.39058614479619186</v>
      </c>
      <c r="DY171" s="43" cm="1">
        <f t="array" aca="1" ref="DY171" ca="1">IFERROR(INDEX(Forecast_Capex_Input!BX$12:BX$286,$Z171)
*(INDEX(Forecast_Capex_Input!$H$12:$H$286,$Z171)=Repex),0)
*$DV171</f>
        <v>3.8016628769410657E-2</v>
      </c>
      <c r="DZ171" s="43" cm="1">
        <f t="array" aca="1" ref="DZ171" ca="1">IFERROR(INDEX(Forecast_Capex_Input!BY$12:BY$286,$Z171)
*(INDEX(Forecast_Capex_Input!$H$12:$H$286,$Z171)=Repex),0)
*$DV171</f>
        <v>0</v>
      </c>
      <c r="EA171" s="43" cm="1">
        <f t="array" aca="1" ref="EA171" ca="1">IFERROR(INDEX(Forecast_Capex_Input!BZ$12:BZ$286,$Z171)
*(INDEX(Forecast_Capex_Input!$H$12:$H$286,$Z171)=Repex),0)
*$DV171</f>
        <v>0</v>
      </c>
      <c r="EB171" s="43" cm="1">
        <f t="array" aca="1" ref="EB171" ca="1">IFERROR(INDEX(Forecast_Capex_Input!CA$12:CA$286,$Z171)
*(INDEX(Forecast_Capex_Input!$H$12:$H$286,$Z171)=Repex),0)
*$DV171</f>
        <v>0</v>
      </c>
      <c r="EC171" s="43" cm="1">
        <f t="array" aca="1" ref="EC171" ca="1">IFERROR(INDEX(Forecast_Capex_Input!CB$12:CB$286,$Z171)
*(INDEX(Forecast_Capex_Input!$H$12:$H$286,$Z171)=Repex),0)
*$DV171</f>
        <v>8.9932374511283497E-2</v>
      </c>
      <c r="ED171" s="43" cm="1">
        <f t="array" aca="1" ref="ED171" ca="1">IFERROR(INDEX(Forecast_Capex_Input!CC$12:CC$286,$Z171)
*(INDEX(Forecast_Capex_Input!$H$12:$H$286,$Z171)=Repex),0)
*$DV171</f>
        <v>0</v>
      </c>
      <c r="EF171" s="86" t="str">
        <f t="shared" si="21"/>
        <v>N/A</v>
      </c>
      <c r="EG171" s="28" t="str">
        <f>IFERROR(RANK(EF171,EF$11:EF$1010,0)+COUNTIF(EF$11:EF171,EF171)-1,NA)</f>
        <v>N/A</v>
      </c>
    </row>
    <row r="172" spans="3:137" x14ac:dyDescent="0.2">
      <c r="C172" s="28">
        <f t="shared" si="22"/>
        <v>162</v>
      </c>
      <c r="D172" s="9" t="str" cm="1">
        <f t="array" ref="D172">IFERROR(INDEX(Forecast_Capex_Input!$D$12:$D$286,$Z172),NA)</f>
        <v>Wallerwang Secondary Systems Renewal</v>
      </c>
      <c r="E172" s="24" t="b" cm="1">
        <f t="array" ref="E172">IF($Z172=NA,NA,INDEX(Forecast_Capex_Input!$E$12:$E$286,$Z172))</f>
        <v>1</v>
      </c>
      <c r="F172" s="9" t="str" cm="1">
        <f t="array" aca="1" ref="F172" ca="1">IFERROR(INDEX(General!$E$25:$E$26,$AA172),NA)</f>
        <v>Non-Labour</v>
      </c>
      <c r="G172" s="9" t="str" cm="1">
        <f t="array" aca="1" ref="G172" ca="1">IFERROR(INDEX(Forecast_Capex_Input!$AI$11:$BB$11,$AC172),NA)</f>
        <v>Business IT</v>
      </c>
      <c r="H172" s="50" cm="1">
        <f t="array" aca="1" ref="H172" ca="1">IFERROR(INDEX(Forecast_Capex_Input!$AI$12:$BB$286,$Z172,$AC172),NA)</f>
        <v>8.9932374511283483E-2</v>
      </c>
      <c r="I172" s="150" t="str" cm="1">
        <f t="array" ref="I172">IFERROR(INDEX(Forecast_Capex_Input!$F$12:$F$286,$Z172),NA)</f>
        <v>Replacement Expenditure</v>
      </c>
      <c r="J172" s="150" t="str" cm="1">
        <f t="array" ref="J172">IFERROR(INDEX(Forecast_Capex_Input!G$12:G$286,$Z172),NA)</f>
        <v>Digital Infrastructure</v>
      </c>
      <c r="K172" s="150" t="str" cm="1">
        <f t="array" ref="K172">IFERROR(INDEX(Forecast_Capex_Input!H$12:H$286,$Z172),NA)</f>
        <v>Repex</v>
      </c>
      <c r="L172" s="150" t="str" cm="1">
        <f t="array" ref="L172">IFERROR(INDEX(Forecast_Capex_Input!I$12:I$286,$Z172),NA)</f>
        <v>N/A</v>
      </c>
      <c r="M172" s="150" t="str" cm="1">
        <f t="array" ref="M172">IFERROR(INDEX(Forecast_Capex_Input!J$12:J$286,$Z172),NA)</f>
        <v>N/A</v>
      </c>
      <c r="N172" s="150" t="str" cm="1">
        <f t="array" ref="N172">IFERROR(INDEX(Forecast_Capex_Input!K$12:K$286,$Z172),NA)</f>
        <v>DI - Protection systems</v>
      </c>
      <c r="O172" s="150" t="str" cm="1">
        <f t="array" ref="O172">IFERROR(INDEX(Forecast_Capex_Input!L$12:L$286,$Z172),NA)</f>
        <v>DI - Safe and Reliable Network</v>
      </c>
      <c r="P172" s="150" t="str" cm="1">
        <f t="array" ref="P172">IFERROR(INDEX(Forecast_Capex_Input!M$12:M$286,$Z172),NA)</f>
        <v>N/A</v>
      </c>
      <c r="Q172" s="24" t="str" cm="1">
        <f t="array" ref="Q172">IFERROR(INDEX(Forecast_Capex_Input!N$12:N$286,$Z172),NA)</f>
        <v>No</v>
      </c>
      <c r="R172" s="190" cm="1">
        <f t="array" ref="R172">IFERROR(INDEX(Forecast_Capex_Input!O$12:O$286,$Z172),0)</f>
        <v>0</v>
      </c>
      <c r="S172" s="24" t="str" cm="1">
        <f t="array" ref="S172">IFERROR(INDEX(Forecast_Capex_Input!P$12:P$286,$Z172),0)</f>
        <v>Safety security &amp; reliability</v>
      </c>
      <c r="T172" s="150" t="str" cm="1">
        <f t="array" aca="1" ref="T172" ca="1">IFERROR(INDEX(General!$K$91:$K$110,$AC172),NA)</f>
        <v>Business IT (2018 onwards)</v>
      </c>
      <c r="U172" s="43" cm="1">
        <f t="array" aca="1" ref="U172" ca="1">IFERROR(
IF($F172=General!$E$25,INDEX(Forecast_Capex_Input!S$12:S$286,$Z172),
INDEX(Forecast_Capex_Input!T$12:T$286,$Z172)),0)</f>
        <v>0.80830663016537696</v>
      </c>
      <c r="V172" s="82" t="b">
        <f>IFERROR(INDEX(Overheads!$T$19:$T$26,MATCH($I172,Overheads!$E$19:$E$26,0)),FALSE)</f>
        <v>1</v>
      </c>
      <c r="W172" s="209" t="str" cm="1">
        <f t="array" ref="W172">IFERROR(
INDEX(Forecast_Capex_Input!CN$12:CN$286,$Z172),0)</f>
        <v>FY22</v>
      </c>
      <c r="X172" s="209">
        <f>IFERROR(
MATCH($W172,General!$L$39:$S$39,0),1)</f>
        <v>2</v>
      </c>
      <c r="Z172" s="28">
        <f>IFERROR(
IF(MATCH($C172,Forecast_Capex_Input!$CI$12:$CI$286,1)+1&gt;MAX(Forecast_Capex_Input!$C$12:$C$286),NA,
MATCH($C172,Forecast_Capex_Input!$CI$12:$CI$286,1)+1),1)</f>
        <v>71</v>
      </c>
      <c r="AA172" s="28" cm="1">
        <f t="array" aca="1" ref="AA172" ca="1">IFERROR(
IF(Z171&lt;&gt;Z172,1,
IF(COUNTIF(OFFSET(AA171,0,0,-INDEX(Forecast_Capex_Input!$CG$12:$CG$286,$Z172)),AA171)=INDEX(Forecast_Capex_Input!$CG$12:$CG$286,$Z172),AA171+1,AA171)),NA)</f>
        <v>2</v>
      </c>
      <c r="AB172" s="28" cm="1">
        <f t="array" ref="AB172">IFERROR($C172-IF($Z172=1,1,INDEX(Forecast_Capex_Input!$CI$12:$CI$286,$Z172-1))+1,NA)</f>
        <v>4</v>
      </c>
      <c r="AC172" s="28" cm="1">
        <f t="array" aca="1" ref="AC172" ca="1">IFERROR(IF(AA172=1,
INDEX(Forecast_Capex_Input!$AI$10:$BB$10,SMALL(IF(INDEX(Forecast_Capex_Input!$AI$12:$BB$286,$Z172,0)&gt;0,COLUMN(Forecast_Capex_Input!$AI$10:$BB$10)-COLUMN(Forecast_Capex_Input!$AI$12)+1),ROWS(OFFSET(AC171,0,0,-$AB172)))),
OFFSET(AC171,-INDEX(Forecast_Capex_Input!$CG$12:$CG$286,$Z172)+1,0)),NA)</f>
        <v>6</v>
      </c>
      <c r="AD172" s="28">
        <f t="shared" ca="1" si="19"/>
        <v>2</v>
      </c>
      <c r="AE172" s="82" t="b">
        <f t="shared" si="23"/>
        <v>0</v>
      </c>
      <c r="AF172" s="78" t="b">
        <v>0</v>
      </c>
      <c r="AG172" s="82" t="b">
        <f t="shared" si="20"/>
        <v>1</v>
      </c>
      <c r="AI172" s="55">
        <v>0</v>
      </c>
      <c r="AJ172" s="55">
        <v>0</v>
      </c>
      <c r="AK172" s="55">
        <v>0.18056444929074864</v>
      </c>
      <c r="AL172" s="55">
        <v>0.53196316320167336</v>
      </c>
      <c r="AM172" s="55">
        <v>2.1097514293450359E-2</v>
      </c>
      <c r="AN172" s="135">
        <v>0.73362512678587244</v>
      </c>
      <c r="AP172" s="55">
        <v>0</v>
      </c>
      <c r="AQ172" s="55">
        <v>0</v>
      </c>
      <c r="AR172" s="55">
        <v>0.18056444929074864</v>
      </c>
      <c r="AS172" s="55">
        <v>0.53196316320167336</v>
      </c>
      <c r="AT172" s="55">
        <v>2.1097514293450359E-2</v>
      </c>
      <c r="AU172" s="135">
        <v>0.73362512678587244</v>
      </c>
      <c r="AW172" s="55">
        <v>0</v>
      </c>
      <c r="AX172" s="55">
        <v>0</v>
      </c>
      <c r="AY172" s="55">
        <v>2.5046624630097335E-2</v>
      </c>
      <c r="AZ172" s="55">
        <v>7.481656040470952E-2</v>
      </c>
      <c r="BA172" s="55">
        <v>2.6274695271206049E-3</v>
      </c>
      <c r="BB172" s="135">
        <v>0.10249065456192746</v>
      </c>
      <c r="BD172" s="55">
        <v>0</v>
      </c>
      <c r="BE172" s="55">
        <v>0</v>
      </c>
      <c r="BF172" s="55">
        <v>4.802273755464749E-3</v>
      </c>
      <c r="BG172" s="55">
        <v>1.4246260113879292E-2</v>
      </c>
      <c r="BH172" s="55">
        <v>5.089062725398448E-4</v>
      </c>
      <c r="BI172" s="135">
        <v>1.9557440141883885E-2</v>
      </c>
      <c r="BK172" s="55">
        <v>0</v>
      </c>
      <c r="BL172" s="55">
        <v>0</v>
      </c>
      <c r="BM172" s="55">
        <v>0.2104133476763107</v>
      </c>
      <c r="BN172" s="55">
        <v>0.62102598372026219</v>
      </c>
      <c r="BO172" s="55">
        <v>2.4233890093110808E-2</v>
      </c>
      <c r="BP172" s="135">
        <v>0.85567322148968372</v>
      </c>
      <c r="BR172" s="147">
        <v>0</v>
      </c>
      <c r="BS172" s="147">
        <v>0</v>
      </c>
      <c r="BT172" s="147">
        <v>0</v>
      </c>
      <c r="BU172" s="147">
        <v>0</v>
      </c>
      <c r="BV172" s="147">
        <v>1</v>
      </c>
      <c r="BX172" s="55">
        <v>0</v>
      </c>
      <c r="BY172" s="55">
        <v>0</v>
      </c>
      <c r="BZ172" s="55">
        <v>0</v>
      </c>
      <c r="CA172" s="55">
        <v>0</v>
      </c>
      <c r="CB172" s="55">
        <v>0.73362512678587244</v>
      </c>
      <c r="CC172" s="135">
        <v>0.73362512678587244</v>
      </c>
      <c r="CE172" s="55">
        <v>0</v>
      </c>
      <c r="CF172" s="55">
        <v>0</v>
      </c>
      <c r="CG172" s="55">
        <v>0</v>
      </c>
      <c r="CH172" s="55">
        <v>0</v>
      </c>
      <c r="CI172" s="55">
        <v>0.73362512678587244</v>
      </c>
      <c r="CJ172" s="135">
        <v>0.73362512678587244</v>
      </c>
      <c r="CL172" s="55">
        <v>0</v>
      </c>
      <c r="CM172" s="55">
        <v>0</v>
      </c>
      <c r="CN172" s="55">
        <v>0</v>
      </c>
      <c r="CO172" s="55">
        <v>0</v>
      </c>
      <c r="CP172" s="55">
        <v>0.10249065456192746</v>
      </c>
      <c r="CQ172" s="135">
        <v>0.10249065456192746</v>
      </c>
      <c r="CS172" s="67">
        <v>0</v>
      </c>
      <c r="CT172" s="67">
        <v>0</v>
      </c>
      <c r="CU172" s="67">
        <v>0</v>
      </c>
      <c r="CV172" s="67">
        <v>0</v>
      </c>
      <c r="CW172" s="67">
        <v>1.9557440141883885E-2</v>
      </c>
      <c r="CX172" s="135">
        <v>1.9557440141883885E-2</v>
      </c>
      <c r="CZ172" s="55">
        <v>0</v>
      </c>
      <c r="DA172" s="55">
        <v>0</v>
      </c>
      <c r="DB172" s="55">
        <v>0</v>
      </c>
      <c r="DC172" s="55">
        <v>0</v>
      </c>
      <c r="DD172" s="55">
        <v>0.85567322148968383</v>
      </c>
      <c r="DE172" s="135">
        <v>0.85567322148968383</v>
      </c>
      <c r="DG172" s="43" t="b" cm="1">
        <f t="array" aca="1" ref="DG172" ca="1">OR($G172=Forecast_Capex_Input!$BF$8:$BF$10)</f>
        <v>0</v>
      </c>
      <c r="DH172" s="43" cm="1">
        <f t="array" aca="1" ref="DH172" ca="1">IFERROR(INDEX(Forecast_Capex_Input!BG$12:BG$286,$Z172)
*(INDEX(Forecast_Capex_Input!$H$12:$H$286,$Z172)=Repex),0)
*$DG172</f>
        <v>0</v>
      </c>
      <c r="DI172" s="43" cm="1">
        <f t="array" aca="1" ref="DI172" ca="1">IFERROR(INDEX(Forecast_Capex_Input!BH$12:BH$286,$Z172)
*(INDEX(Forecast_Capex_Input!$H$12:$H$286,$Z172)=Repex),0)
*$DG172</f>
        <v>0</v>
      </c>
      <c r="DJ172" s="43" cm="1">
        <f t="array" aca="1" ref="DJ172" ca="1">IFERROR(INDEX(Forecast_Capex_Input!BI$12:BI$286,$Z172)
*(INDEX(Forecast_Capex_Input!$H$12:$H$286,$Z172)=Repex),0)
*$DG172</f>
        <v>0</v>
      </c>
      <c r="DK172" s="43" cm="1">
        <f t="array" aca="1" ref="DK172" ca="1">IFERROR(INDEX(Forecast_Capex_Input!BJ$12:BJ$286,$Z172)
*(INDEX(Forecast_Capex_Input!$H$12:$H$286,$Z172)=Repex),0)
*$DG172</f>
        <v>0</v>
      </c>
      <c r="DL172" s="43" cm="1">
        <f t="array" aca="1" ref="DL172" ca="1">IFERROR(INDEX(Forecast_Capex_Input!BK$12:BK$286,$Z172)
*(INDEX(Forecast_Capex_Input!$H$12:$H$286,$Z172)=Repex),0)
*$DG172</f>
        <v>0</v>
      </c>
      <c r="DM172" s="43" cm="1">
        <f t="array" aca="1" ref="DM172" ca="1">IFERROR(INDEX(Forecast_Capex_Input!BL$12:BL$286,$Z172)
*(INDEX(Forecast_Capex_Input!$H$12:$H$286,$Z172)=Repex),0)
*$DG172</f>
        <v>0</v>
      </c>
      <c r="DO172" s="43" t="b" cm="1">
        <f t="array" aca="1" ref="DO172" ca="1">OR($G172=Forecast_Capex_Input!$BN$8:$BN$9)</f>
        <v>0</v>
      </c>
      <c r="DP172" s="43" cm="1">
        <f t="array" aca="1" ref="DP172" ca="1">IFERROR(INDEX(Forecast_Capex_Input!BO$12:BO$286,$Z172)
*(INDEX(Forecast_Capex_Input!$H$12:$H$286,$Z172)=Repex),0)
*$DO172</f>
        <v>0</v>
      </c>
      <c r="DQ172" s="43" cm="1">
        <f t="array" aca="1" ref="DQ172" ca="1">IFERROR(INDEX(Forecast_Capex_Input!BP$12:BP$286,$Z172)
*(INDEX(Forecast_Capex_Input!$H$12:$H$286,$Z172)=Repex),0)
*$DO172</f>
        <v>0</v>
      </c>
      <c r="DR172" s="43" cm="1">
        <f t="array" aca="1" ref="DR172" ca="1">IFERROR(INDEX(Forecast_Capex_Input!BQ$12:BQ$286,$Z172)
*(INDEX(Forecast_Capex_Input!$H$12:$H$286,$Z172)=Repex),0)
*$DO172</f>
        <v>0</v>
      </c>
      <c r="DS172" s="43" cm="1">
        <f t="array" aca="1" ref="DS172" ca="1">IFERROR(INDEX(Forecast_Capex_Input!BR$12:BR$286,$Z172)
*(INDEX(Forecast_Capex_Input!$H$12:$H$286,$Z172)=Repex),0)
*$DO172</f>
        <v>0</v>
      </c>
      <c r="DT172" s="43" cm="1">
        <f t="array" aca="1" ref="DT172" ca="1">IFERROR(INDEX(Forecast_Capex_Input!BS$12:BS$286,$Z172)
*(INDEX(Forecast_Capex_Input!$H$12:$H$286,$Z172)=Repex),0)
*$DO172</f>
        <v>0</v>
      </c>
      <c r="DV172" s="43" t="b" cm="1">
        <f t="array" aca="1" ref="DV172" ca="1">OR($G172=Forecast_Capex_Input!$BU$8:$BU$10)</f>
        <v>1</v>
      </c>
      <c r="DW172" s="43" cm="1">
        <f t="array" aca="1" ref="DW172" ca="1">IFERROR(INDEX(Forecast_Capex_Input!BV$12:BV$286,$Z172)
*(INDEX(Forecast_Capex_Input!$H$12:$H$286,$Z172)=Repex),0)
*$DV172</f>
        <v>0.48146485192311406</v>
      </c>
      <c r="DX172" s="43" cm="1">
        <f t="array" aca="1" ref="DX172" ca="1">IFERROR(INDEX(Forecast_Capex_Input!BW$12:BW$286,$Z172)
*(INDEX(Forecast_Capex_Input!$H$12:$H$286,$Z172)=Repex),0)
*$DV172</f>
        <v>0.39058614479619186</v>
      </c>
      <c r="DY172" s="43" cm="1">
        <f t="array" aca="1" ref="DY172" ca="1">IFERROR(INDEX(Forecast_Capex_Input!BX$12:BX$286,$Z172)
*(INDEX(Forecast_Capex_Input!$H$12:$H$286,$Z172)=Repex),0)
*$DV172</f>
        <v>3.8016628769410657E-2</v>
      </c>
      <c r="DZ172" s="43" cm="1">
        <f t="array" aca="1" ref="DZ172" ca="1">IFERROR(INDEX(Forecast_Capex_Input!BY$12:BY$286,$Z172)
*(INDEX(Forecast_Capex_Input!$H$12:$H$286,$Z172)=Repex),0)
*$DV172</f>
        <v>0</v>
      </c>
      <c r="EA172" s="43" cm="1">
        <f t="array" aca="1" ref="EA172" ca="1">IFERROR(INDEX(Forecast_Capex_Input!BZ$12:BZ$286,$Z172)
*(INDEX(Forecast_Capex_Input!$H$12:$H$286,$Z172)=Repex),0)
*$DV172</f>
        <v>0</v>
      </c>
      <c r="EB172" s="43" cm="1">
        <f t="array" aca="1" ref="EB172" ca="1">IFERROR(INDEX(Forecast_Capex_Input!CA$12:CA$286,$Z172)
*(INDEX(Forecast_Capex_Input!$H$12:$H$286,$Z172)=Repex),0)
*$DV172</f>
        <v>0</v>
      </c>
      <c r="EC172" s="43" cm="1">
        <f t="array" aca="1" ref="EC172" ca="1">IFERROR(INDEX(Forecast_Capex_Input!CB$12:CB$286,$Z172)
*(INDEX(Forecast_Capex_Input!$H$12:$H$286,$Z172)=Repex),0)
*$DV172</f>
        <v>8.9932374511283497E-2</v>
      </c>
      <c r="ED172" s="43" cm="1">
        <f t="array" aca="1" ref="ED172" ca="1">IFERROR(INDEX(Forecast_Capex_Input!CC$12:CC$286,$Z172)
*(INDEX(Forecast_Capex_Input!$H$12:$H$286,$Z172)=Repex),0)
*$DV172</f>
        <v>0</v>
      </c>
      <c r="EF172" s="86" t="str">
        <f t="shared" si="21"/>
        <v>N/A</v>
      </c>
      <c r="EG172" s="28" t="str">
        <f>IFERROR(RANK(EF172,EF$11:EF$1010,0)+COUNTIF(EF$11:EF172,EF172)-1,NA)</f>
        <v>N/A</v>
      </c>
    </row>
    <row r="173" spans="3:137" x14ac:dyDescent="0.2">
      <c r="C173" s="28">
        <f t="shared" si="22"/>
        <v>163</v>
      </c>
      <c r="D173" s="9" t="str" cm="1">
        <f t="array" ref="D173">IFERROR(INDEX(Forecast_Capex_Input!$D$12:$D$286,$Z173),NA)</f>
        <v>Line 86</v>
      </c>
      <c r="E173" s="24" t="b" cm="1">
        <f t="array" ref="E173">IF($Z173=NA,NA,INDEX(Forecast_Capex_Input!$E$12:$E$286,$Z173))</f>
        <v>1</v>
      </c>
      <c r="F173" s="9" t="str" cm="1">
        <f t="array" aca="1" ref="F173" ca="1">IFERROR(INDEX(General!$E$25:$E$26,$AA173),NA)</f>
        <v>Labour</v>
      </c>
      <c r="G173" s="9" t="str" cm="1">
        <f t="array" aca="1" ref="G173" ca="1">IFERROR(INDEX(Forecast_Capex_Input!$AI$11:$BB$11,$AC173),NA)</f>
        <v>Transmission Lines</v>
      </c>
      <c r="H173" s="50" cm="1">
        <f t="array" aca="1" ref="H173" ca="1">IFERROR(INDEX(Forecast_Capex_Input!$AI$12:$BB$286,$Z173,$AC173),NA)</f>
        <v>1</v>
      </c>
      <c r="I173" s="150" t="str" cm="1">
        <f t="array" ref="I173">IFERROR(INDEX(Forecast_Capex_Input!$F$12:$F$286,$Z173),NA)</f>
        <v>Replacement Expenditure</v>
      </c>
      <c r="J173" s="150" t="str" cm="1">
        <f t="array" ref="J173">IFERROR(INDEX(Forecast_Capex_Input!G$12:G$286,$Z173),NA)</f>
        <v>Transmission Lines</v>
      </c>
      <c r="K173" s="150" t="str" cm="1">
        <f t="array" ref="K173">IFERROR(INDEX(Forecast_Capex_Input!H$12:H$286,$Z173),NA)</f>
        <v>Repex</v>
      </c>
      <c r="L173" s="150" t="str" cm="1">
        <f t="array" ref="L173">IFERROR(INDEX(Forecast_Capex_Input!I$12:I$286,$Z173),NA)</f>
        <v>N/A</v>
      </c>
      <c r="M173" s="150" t="str" cm="1">
        <f t="array" ref="M173">IFERROR(INDEX(Forecast_Capex_Input!J$12:J$286,$Z173),NA)</f>
        <v>N/A</v>
      </c>
      <c r="N173" s="150" t="str" cm="1">
        <f t="array" ref="N173">IFERROR(INDEX(Forecast_Capex_Input!K$12:K$286,$Z173),NA)</f>
        <v>TL - Transmission poles</v>
      </c>
      <c r="O173" s="150" t="str" cm="1">
        <f t="array" ref="O173">IFERROR(INDEX(Forecast_Capex_Input!L$12:L$286,$Z173),NA)</f>
        <v>TL - Safe and Reliable Network</v>
      </c>
      <c r="P173" s="150" t="str" cm="1">
        <f t="array" ref="P173">IFERROR(INDEX(Forecast_Capex_Input!M$12:M$286,$Z173),NA)</f>
        <v>N/A</v>
      </c>
      <c r="Q173" s="24" t="str" cm="1">
        <f t="array" ref="Q173">IFERROR(INDEX(Forecast_Capex_Input!N$12:N$286,$Z173),NA)</f>
        <v>Yes</v>
      </c>
      <c r="R173" s="190" cm="1">
        <f t="array" ref="R173">IFERROR(INDEX(Forecast_Capex_Input!O$12:O$286,$Z173),0)</f>
        <v>0</v>
      </c>
      <c r="S173" s="24" t="str" cm="1">
        <f t="array" ref="S173">IFERROR(INDEX(Forecast_Capex_Input!P$12:P$286,$Z173),0)</f>
        <v>Safety security &amp; reliability</v>
      </c>
      <c r="T173" s="150" t="str" cm="1">
        <f t="array" aca="1" ref="T173" ca="1">IFERROR(INDEX(General!$K$91:$K$110,$AC173),NA)</f>
        <v>Transmission Lines (2018 onwards)</v>
      </c>
      <c r="U173" s="43" cm="1">
        <f t="array" aca="1" ref="U173" ca="1">IFERROR(
IF($F173=General!$E$25,INDEX(Forecast_Capex_Input!S$12:S$286,$Z173),
INDEX(Forecast_Capex_Input!T$12:T$286,$Z173)),0)</f>
        <v>0.35223961671363024</v>
      </c>
      <c r="V173" s="82" t="b">
        <f>IFERROR(INDEX(Overheads!$T$19:$T$26,MATCH($I173,Overheads!$E$19:$E$26,0)),FALSE)</f>
        <v>1</v>
      </c>
      <c r="W173" s="209" t="str" cm="1">
        <f t="array" ref="W173">IFERROR(
INDEX(Forecast_Capex_Input!CN$12:CN$286,$Z173),0)</f>
        <v>FY22</v>
      </c>
      <c r="X173" s="209">
        <f>IFERROR(
MATCH($W173,General!$L$39:$S$39,0),1)</f>
        <v>2</v>
      </c>
      <c r="Z173" s="28">
        <f>IFERROR(
IF(MATCH($C173,Forecast_Capex_Input!$CI$12:$CI$286,1)+1&gt;MAX(Forecast_Capex_Input!$C$12:$C$286),NA,
MATCH($C173,Forecast_Capex_Input!$CI$12:$CI$286,1)+1),1)</f>
        <v>72</v>
      </c>
      <c r="AA173" s="28" cm="1">
        <f t="array" aca="1" ref="AA173" ca="1">IFERROR(
IF(Z172&lt;&gt;Z173,1,
IF(COUNTIF(OFFSET(AA172,0,0,-INDEX(Forecast_Capex_Input!$CG$12:$CG$286,$Z173)),AA172)=INDEX(Forecast_Capex_Input!$CG$12:$CG$286,$Z173),AA172+1,AA172)),NA)</f>
        <v>1</v>
      </c>
      <c r="AB173" s="28" cm="1">
        <f t="array" ref="AB173">IFERROR($C173-IF($Z173=1,1,INDEX(Forecast_Capex_Input!$CI$12:$CI$286,$Z173-1))+1,NA)</f>
        <v>1</v>
      </c>
      <c r="AC173" s="28" cm="1">
        <f t="array" aca="1" ref="AC173" ca="1">IFERROR(IF(AA173=1,
INDEX(Forecast_Capex_Input!$AI$10:$BB$10,SMALL(IF(INDEX(Forecast_Capex_Input!$AI$12:$BB$286,$Z173,0)&gt;0,COLUMN(Forecast_Capex_Input!$AI$10:$BB$10)-COLUMN(Forecast_Capex_Input!$AI$12)+1),ROWS(OFFSET(AC172,0,0,-$AB173)))),
OFFSET(AC172,-INDEX(Forecast_Capex_Input!$CG$12:$CG$286,$Z173)+1,0)),NA)</f>
        <v>1</v>
      </c>
      <c r="AD173" s="28">
        <f t="shared" ca="1" si="19"/>
        <v>1</v>
      </c>
      <c r="AE173" s="82" t="b">
        <f t="shared" si="23"/>
        <v>0</v>
      </c>
      <c r="AF173" s="78" t="b">
        <v>0</v>
      </c>
      <c r="AG173" s="82" t="b">
        <f t="shared" si="20"/>
        <v>1</v>
      </c>
      <c r="AI173" s="55">
        <v>0</v>
      </c>
      <c r="AJ173" s="55">
        <v>0</v>
      </c>
      <c r="AK173" s="55">
        <v>3.818692129863948E-2</v>
      </c>
      <c r="AL173" s="55">
        <v>0.12983553241537421</v>
      </c>
      <c r="AM173" s="55">
        <v>3.8988846645910913</v>
      </c>
      <c r="AN173" s="135">
        <v>4.0669071183051049</v>
      </c>
      <c r="AP173" s="55">
        <v>0</v>
      </c>
      <c r="AQ173" s="55">
        <v>0</v>
      </c>
      <c r="AR173" s="55">
        <v>3.7922368516224811E-2</v>
      </c>
      <c r="AS173" s="55">
        <v>0.12949440506382268</v>
      </c>
      <c r="AT173" s="55">
        <v>3.9003433384082942</v>
      </c>
      <c r="AU173" s="135">
        <v>4.067760111988342</v>
      </c>
      <c r="AW173" s="55">
        <v>0</v>
      </c>
      <c r="AX173" s="55">
        <v>0</v>
      </c>
      <c r="AY173" s="55">
        <v>5.2603230206222503E-3</v>
      </c>
      <c r="AZ173" s="55">
        <v>1.8212400122255185E-2</v>
      </c>
      <c r="BA173" s="55">
        <v>0.48574600421799941</v>
      </c>
      <c r="BB173" s="135">
        <v>0.50921872736087681</v>
      </c>
      <c r="BD173" s="55">
        <v>0</v>
      </c>
      <c r="BE173" s="55">
        <v>0</v>
      </c>
      <c r="BF173" s="55">
        <v>1.0085794617150025E-3</v>
      </c>
      <c r="BG173" s="55">
        <v>3.4679299347121829E-3</v>
      </c>
      <c r="BH173" s="55">
        <v>9.40826090868528E-2</v>
      </c>
      <c r="BI173" s="135">
        <v>9.8559118483279987E-2</v>
      </c>
      <c r="BK173" s="55">
        <v>0</v>
      </c>
      <c r="BL173" s="55">
        <v>0</v>
      </c>
      <c r="BM173" s="55">
        <v>4.4191270998562064E-2</v>
      </c>
      <c r="BN173" s="55">
        <v>0.15117473512079005</v>
      </c>
      <c r="BO173" s="55">
        <v>4.4801719517131469</v>
      </c>
      <c r="BP173" s="135">
        <v>4.6755379578324989</v>
      </c>
      <c r="BR173" s="147">
        <v>0</v>
      </c>
      <c r="BS173" s="147">
        <v>0</v>
      </c>
      <c r="BT173" s="147">
        <v>0</v>
      </c>
      <c r="BU173" s="147">
        <v>0</v>
      </c>
      <c r="BV173" s="147">
        <v>1</v>
      </c>
      <c r="BX173" s="55">
        <v>0</v>
      </c>
      <c r="BY173" s="55">
        <v>0</v>
      </c>
      <c r="BZ173" s="55">
        <v>0</v>
      </c>
      <c r="CA173" s="55">
        <v>0</v>
      </c>
      <c r="CB173" s="55">
        <v>4.0669071183051049</v>
      </c>
      <c r="CC173" s="135">
        <v>4.0669071183051049</v>
      </c>
      <c r="CE173" s="55">
        <v>0</v>
      </c>
      <c r="CF173" s="55">
        <v>0</v>
      </c>
      <c r="CG173" s="55">
        <v>0</v>
      </c>
      <c r="CH173" s="55">
        <v>0</v>
      </c>
      <c r="CI173" s="55">
        <v>4.067760111988342</v>
      </c>
      <c r="CJ173" s="135">
        <v>4.067760111988342</v>
      </c>
      <c r="CL173" s="55">
        <v>0</v>
      </c>
      <c r="CM173" s="55">
        <v>0</v>
      </c>
      <c r="CN173" s="55">
        <v>0</v>
      </c>
      <c r="CO173" s="55">
        <v>0</v>
      </c>
      <c r="CP173" s="55">
        <v>0.50921872736087681</v>
      </c>
      <c r="CQ173" s="135">
        <v>0.50921872736087681</v>
      </c>
      <c r="CS173" s="67">
        <v>0</v>
      </c>
      <c r="CT173" s="67">
        <v>0</v>
      </c>
      <c r="CU173" s="67">
        <v>0</v>
      </c>
      <c r="CV173" s="67">
        <v>0</v>
      </c>
      <c r="CW173" s="67">
        <v>9.8559118483279987E-2</v>
      </c>
      <c r="CX173" s="135">
        <v>9.8559118483279987E-2</v>
      </c>
      <c r="CZ173" s="55">
        <v>0</v>
      </c>
      <c r="DA173" s="55">
        <v>0</v>
      </c>
      <c r="DB173" s="55">
        <v>0</v>
      </c>
      <c r="DC173" s="55">
        <v>0</v>
      </c>
      <c r="DD173" s="55">
        <v>4.6755379578324989</v>
      </c>
      <c r="DE173" s="135">
        <v>4.6755379578324989</v>
      </c>
      <c r="DG173" s="43" t="b" cm="1">
        <f t="array" aca="1" ref="DG173" ca="1">OR($G173=Forecast_Capex_Input!$BF$8:$BF$10)</f>
        <v>1</v>
      </c>
      <c r="DH173" s="43" cm="1">
        <f t="array" aca="1" ref="DH173" ca="1">IFERROR(INDEX(Forecast_Capex_Input!BG$12:BG$286,$Z173)
*(INDEX(Forecast_Capex_Input!$H$12:$H$286,$Z173)=Repex),0)
*$DG173</f>
        <v>0.95</v>
      </c>
      <c r="DI173" s="43" cm="1">
        <f t="array" aca="1" ref="DI173" ca="1">IFERROR(INDEX(Forecast_Capex_Input!BH$12:BH$286,$Z173)
*(INDEX(Forecast_Capex_Input!$H$12:$H$286,$Z173)=Repex),0)
*$DG173</f>
        <v>0</v>
      </c>
      <c r="DJ173" s="43" cm="1">
        <f t="array" aca="1" ref="DJ173" ca="1">IFERROR(INDEX(Forecast_Capex_Input!BI$12:BI$286,$Z173)
*(INDEX(Forecast_Capex_Input!$H$12:$H$286,$Z173)=Repex),0)
*$DG173</f>
        <v>0.05</v>
      </c>
      <c r="DK173" s="43" cm="1">
        <f t="array" aca="1" ref="DK173" ca="1">IFERROR(INDEX(Forecast_Capex_Input!BJ$12:BJ$286,$Z173)
*(INDEX(Forecast_Capex_Input!$H$12:$H$286,$Z173)=Repex),0)
*$DG173</f>
        <v>0</v>
      </c>
      <c r="DL173" s="43" cm="1">
        <f t="array" aca="1" ref="DL173" ca="1">IFERROR(INDEX(Forecast_Capex_Input!BK$12:BK$286,$Z173)
*(INDEX(Forecast_Capex_Input!$H$12:$H$286,$Z173)=Repex),0)
*$DG173</f>
        <v>0</v>
      </c>
      <c r="DM173" s="43" cm="1">
        <f t="array" aca="1" ref="DM173" ca="1">IFERROR(INDEX(Forecast_Capex_Input!BL$12:BL$286,$Z173)
*(INDEX(Forecast_Capex_Input!$H$12:$H$286,$Z173)=Repex),0)
*$DG173</f>
        <v>0</v>
      </c>
      <c r="DO173" s="43" t="b" cm="1">
        <f t="array" aca="1" ref="DO173" ca="1">OR($G173=Forecast_Capex_Input!$BN$8:$BN$9)</f>
        <v>0</v>
      </c>
      <c r="DP173" s="43" cm="1">
        <f t="array" aca="1" ref="DP173" ca="1">IFERROR(INDEX(Forecast_Capex_Input!BO$12:BO$286,$Z173)
*(INDEX(Forecast_Capex_Input!$H$12:$H$286,$Z173)=Repex),0)
*$DO173</f>
        <v>0</v>
      </c>
      <c r="DQ173" s="43" cm="1">
        <f t="array" aca="1" ref="DQ173" ca="1">IFERROR(INDEX(Forecast_Capex_Input!BP$12:BP$286,$Z173)
*(INDEX(Forecast_Capex_Input!$H$12:$H$286,$Z173)=Repex),0)
*$DO173</f>
        <v>0</v>
      </c>
      <c r="DR173" s="43" cm="1">
        <f t="array" aca="1" ref="DR173" ca="1">IFERROR(INDEX(Forecast_Capex_Input!BQ$12:BQ$286,$Z173)
*(INDEX(Forecast_Capex_Input!$H$12:$H$286,$Z173)=Repex),0)
*$DO173</f>
        <v>0</v>
      </c>
      <c r="DS173" s="43" cm="1">
        <f t="array" aca="1" ref="DS173" ca="1">IFERROR(INDEX(Forecast_Capex_Input!BR$12:BR$286,$Z173)
*(INDEX(Forecast_Capex_Input!$H$12:$H$286,$Z173)=Repex),0)
*$DO173</f>
        <v>0</v>
      </c>
      <c r="DT173" s="43" cm="1">
        <f t="array" aca="1" ref="DT173" ca="1">IFERROR(INDEX(Forecast_Capex_Input!BS$12:BS$286,$Z173)
*(INDEX(Forecast_Capex_Input!$H$12:$H$286,$Z173)=Repex),0)
*$DO173</f>
        <v>0</v>
      </c>
      <c r="DV173" s="43" t="b" cm="1">
        <f t="array" aca="1" ref="DV173" ca="1">OR($G173=Forecast_Capex_Input!$BU$8:$BU$10)</f>
        <v>0</v>
      </c>
      <c r="DW173" s="43" cm="1">
        <f t="array" aca="1" ref="DW173" ca="1">IFERROR(INDEX(Forecast_Capex_Input!BV$12:BV$286,$Z173)
*(INDEX(Forecast_Capex_Input!$H$12:$H$286,$Z173)=Repex),0)
*$DV173</f>
        <v>0</v>
      </c>
      <c r="DX173" s="43" cm="1">
        <f t="array" aca="1" ref="DX173" ca="1">IFERROR(INDEX(Forecast_Capex_Input!BW$12:BW$286,$Z173)
*(INDEX(Forecast_Capex_Input!$H$12:$H$286,$Z173)=Repex),0)
*$DV173</f>
        <v>0</v>
      </c>
      <c r="DY173" s="43" cm="1">
        <f t="array" aca="1" ref="DY173" ca="1">IFERROR(INDEX(Forecast_Capex_Input!BX$12:BX$286,$Z173)
*(INDEX(Forecast_Capex_Input!$H$12:$H$286,$Z173)=Repex),0)
*$DV173</f>
        <v>0</v>
      </c>
      <c r="DZ173" s="43" cm="1">
        <f t="array" aca="1" ref="DZ173" ca="1">IFERROR(INDEX(Forecast_Capex_Input!BY$12:BY$286,$Z173)
*(INDEX(Forecast_Capex_Input!$H$12:$H$286,$Z173)=Repex),0)
*$DV173</f>
        <v>0</v>
      </c>
      <c r="EA173" s="43" cm="1">
        <f t="array" aca="1" ref="EA173" ca="1">IFERROR(INDEX(Forecast_Capex_Input!BZ$12:BZ$286,$Z173)
*(INDEX(Forecast_Capex_Input!$H$12:$H$286,$Z173)=Repex),0)
*$DV173</f>
        <v>0</v>
      </c>
      <c r="EB173" s="43" cm="1">
        <f t="array" aca="1" ref="EB173" ca="1">IFERROR(INDEX(Forecast_Capex_Input!CA$12:CA$286,$Z173)
*(INDEX(Forecast_Capex_Input!$H$12:$H$286,$Z173)=Repex),0)
*$DV173</f>
        <v>0</v>
      </c>
      <c r="EC173" s="43" cm="1">
        <f t="array" aca="1" ref="EC173" ca="1">IFERROR(INDEX(Forecast_Capex_Input!CB$12:CB$286,$Z173)
*(INDEX(Forecast_Capex_Input!$H$12:$H$286,$Z173)=Repex),0)
*$DV173</f>
        <v>0</v>
      </c>
      <c r="ED173" s="43" cm="1">
        <f t="array" aca="1" ref="ED173" ca="1">IFERROR(INDEX(Forecast_Capex_Input!CC$12:CC$286,$Z173)
*(INDEX(Forecast_Capex_Input!$H$12:$H$286,$Z173)=Repex),0)
*$DV173</f>
        <v>0</v>
      </c>
      <c r="EF173" s="86" t="str">
        <f t="shared" si="21"/>
        <v>N/A</v>
      </c>
      <c r="EG173" s="28" t="str">
        <f>IFERROR(RANK(EF173,EF$11:EF$1010,0)+COUNTIF(EF$11:EF173,EF173)-1,NA)</f>
        <v>N/A</v>
      </c>
    </row>
    <row r="174" spans="3:137" x14ac:dyDescent="0.2">
      <c r="C174" s="28">
        <f t="shared" si="22"/>
        <v>164</v>
      </c>
      <c r="D174" s="9" t="str" cm="1">
        <f t="array" ref="D174">IFERROR(INDEX(Forecast_Capex_Input!$D$12:$D$286,$Z174),NA)</f>
        <v>Line 86</v>
      </c>
      <c r="E174" s="24" t="b" cm="1">
        <f t="array" ref="E174">IF($Z174=NA,NA,INDEX(Forecast_Capex_Input!$E$12:$E$286,$Z174))</f>
        <v>1</v>
      </c>
      <c r="F174" s="9" t="str" cm="1">
        <f t="array" aca="1" ref="F174" ca="1">IFERROR(INDEX(General!$E$25:$E$26,$AA174),NA)</f>
        <v>Non-Labour</v>
      </c>
      <c r="G174" s="9" t="str" cm="1">
        <f t="array" aca="1" ref="G174" ca="1">IFERROR(INDEX(Forecast_Capex_Input!$AI$11:$BB$11,$AC174),NA)</f>
        <v>Transmission Lines</v>
      </c>
      <c r="H174" s="50" cm="1">
        <f t="array" aca="1" ref="H174" ca="1">IFERROR(INDEX(Forecast_Capex_Input!$AI$12:$BB$286,$Z174,$AC174),NA)</f>
        <v>1</v>
      </c>
      <c r="I174" s="150" t="str" cm="1">
        <f t="array" ref="I174">IFERROR(INDEX(Forecast_Capex_Input!$F$12:$F$286,$Z174),NA)</f>
        <v>Replacement Expenditure</v>
      </c>
      <c r="J174" s="150" t="str" cm="1">
        <f t="array" ref="J174">IFERROR(INDEX(Forecast_Capex_Input!G$12:G$286,$Z174),NA)</f>
        <v>Transmission Lines</v>
      </c>
      <c r="K174" s="150" t="str" cm="1">
        <f t="array" ref="K174">IFERROR(INDEX(Forecast_Capex_Input!H$12:H$286,$Z174),NA)</f>
        <v>Repex</v>
      </c>
      <c r="L174" s="150" t="str" cm="1">
        <f t="array" ref="L174">IFERROR(INDEX(Forecast_Capex_Input!I$12:I$286,$Z174),NA)</f>
        <v>N/A</v>
      </c>
      <c r="M174" s="150" t="str" cm="1">
        <f t="array" ref="M174">IFERROR(INDEX(Forecast_Capex_Input!J$12:J$286,$Z174),NA)</f>
        <v>N/A</v>
      </c>
      <c r="N174" s="150" t="str" cm="1">
        <f t="array" ref="N174">IFERROR(INDEX(Forecast_Capex_Input!K$12:K$286,$Z174),NA)</f>
        <v>TL - Transmission poles</v>
      </c>
      <c r="O174" s="150" t="str" cm="1">
        <f t="array" ref="O174">IFERROR(INDEX(Forecast_Capex_Input!L$12:L$286,$Z174),NA)</f>
        <v>TL - Safe and Reliable Network</v>
      </c>
      <c r="P174" s="150" t="str" cm="1">
        <f t="array" ref="P174">IFERROR(INDEX(Forecast_Capex_Input!M$12:M$286,$Z174),NA)</f>
        <v>N/A</v>
      </c>
      <c r="Q174" s="24" t="str" cm="1">
        <f t="array" ref="Q174">IFERROR(INDEX(Forecast_Capex_Input!N$12:N$286,$Z174),NA)</f>
        <v>Yes</v>
      </c>
      <c r="R174" s="190" cm="1">
        <f t="array" ref="R174">IFERROR(INDEX(Forecast_Capex_Input!O$12:O$286,$Z174),0)</f>
        <v>0</v>
      </c>
      <c r="S174" s="24" t="str" cm="1">
        <f t="array" ref="S174">IFERROR(INDEX(Forecast_Capex_Input!P$12:P$286,$Z174),0)</f>
        <v>Safety security &amp; reliability</v>
      </c>
      <c r="T174" s="150" t="str" cm="1">
        <f t="array" aca="1" ref="T174" ca="1">IFERROR(INDEX(General!$K$91:$K$110,$AC174),NA)</f>
        <v>Transmission Lines (2018 onwards)</v>
      </c>
      <c r="U174" s="43" cm="1">
        <f t="array" aca="1" ref="U174" ca="1">IFERROR(
IF($F174=General!$E$25,INDEX(Forecast_Capex_Input!S$12:S$286,$Z174),
INDEX(Forecast_Capex_Input!T$12:T$286,$Z174)),0)</f>
        <v>0.64776038328636976</v>
      </c>
      <c r="V174" s="82" t="b">
        <f>IFERROR(INDEX(Overheads!$T$19:$T$26,MATCH($I174,Overheads!$E$19:$E$26,0)),FALSE)</f>
        <v>1</v>
      </c>
      <c r="W174" s="209" t="str" cm="1">
        <f t="array" ref="W174">IFERROR(
INDEX(Forecast_Capex_Input!CN$12:CN$286,$Z174),0)</f>
        <v>FY22</v>
      </c>
      <c r="X174" s="209">
        <f>IFERROR(
MATCH($W174,General!$L$39:$S$39,0),1)</f>
        <v>2</v>
      </c>
      <c r="Z174" s="28">
        <f>IFERROR(
IF(MATCH($C174,Forecast_Capex_Input!$CI$12:$CI$286,1)+1&gt;MAX(Forecast_Capex_Input!$C$12:$C$286),NA,
MATCH($C174,Forecast_Capex_Input!$CI$12:$CI$286,1)+1),1)</f>
        <v>72</v>
      </c>
      <c r="AA174" s="28" cm="1">
        <f t="array" aca="1" ref="AA174" ca="1">IFERROR(
IF(Z173&lt;&gt;Z174,1,
IF(COUNTIF(OFFSET(AA173,0,0,-INDEX(Forecast_Capex_Input!$CG$12:$CG$286,$Z174)),AA173)=INDEX(Forecast_Capex_Input!$CG$12:$CG$286,$Z174),AA173+1,AA173)),NA)</f>
        <v>2</v>
      </c>
      <c r="AB174" s="28" cm="1">
        <f t="array" ref="AB174">IFERROR($C174-IF($Z174=1,1,INDEX(Forecast_Capex_Input!$CI$12:$CI$286,$Z174-1))+1,NA)</f>
        <v>2</v>
      </c>
      <c r="AC174" s="28" cm="1">
        <f t="array" aca="1" ref="AC174" ca="1">IFERROR(IF(AA174=1,
INDEX(Forecast_Capex_Input!$AI$10:$BB$10,SMALL(IF(INDEX(Forecast_Capex_Input!$AI$12:$BB$286,$Z174,0)&gt;0,COLUMN(Forecast_Capex_Input!$AI$10:$BB$10)-COLUMN(Forecast_Capex_Input!$AI$12)+1),ROWS(OFFSET(AC173,0,0,-$AB174)))),
OFFSET(AC173,-INDEX(Forecast_Capex_Input!$CG$12:$CG$286,$Z174)+1,0)),NA)</f>
        <v>1</v>
      </c>
      <c r="AD174" s="28">
        <f t="shared" ca="1" si="19"/>
        <v>2</v>
      </c>
      <c r="AE174" s="82" t="b">
        <f t="shared" si="23"/>
        <v>0</v>
      </c>
      <c r="AF174" s="78" t="b">
        <v>0</v>
      </c>
      <c r="AG174" s="82" t="b">
        <f t="shared" si="20"/>
        <v>1</v>
      </c>
      <c r="AI174" s="55">
        <v>0</v>
      </c>
      <c r="AJ174" s="55">
        <v>0</v>
      </c>
      <c r="AK174" s="55">
        <v>7.0224851502275559E-2</v>
      </c>
      <c r="AL174" s="55">
        <v>0.2387644951077369</v>
      </c>
      <c r="AM174" s="55">
        <v>7.1699573383823356</v>
      </c>
      <c r="AN174" s="135">
        <v>7.4789466849923478</v>
      </c>
      <c r="AP174" s="55">
        <v>0</v>
      </c>
      <c r="AQ174" s="55">
        <v>0</v>
      </c>
      <c r="AR174" s="55">
        <v>7.0224851502275559E-2</v>
      </c>
      <c r="AS174" s="55">
        <v>0.2387644951077369</v>
      </c>
      <c r="AT174" s="55">
        <v>7.1699573383823356</v>
      </c>
      <c r="AU174" s="135">
        <v>7.4789466849923478</v>
      </c>
      <c r="AW174" s="55">
        <v>0</v>
      </c>
      <c r="AX174" s="55">
        <v>0</v>
      </c>
      <c r="AY174" s="55">
        <v>9.7410952277190103E-3</v>
      </c>
      <c r="AZ174" s="55">
        <v>3.3580404634062408E-2</v>
      </c>
      <c r="BA174" s="55">
        <v>0.89294142216568084</v>
      </c>
      <c r="BB174" s="135">
        <v>0.93626292202746231</v>
      </c>
      <c r="BD174" s="55">
        <v>0</v>
      </c>
      <c r="BE174" s="55">
        <v>0</v>
      </c>
      <c r="BF174" s="55">
        <v>1.8676930186171811E-3</v>
      </c>
      <c r="BG174" s="55">
        <v>6.3942418170303472E-3</v>
      </c>
      <c r="BH174" s="55">
        <v>0.17295100326006785</v>
      </c>
      <c r="BI174" s="135">
        <v>0.18121293809571537</v>
      </c>
      <c r="BK174" s="55">
        <v>0</v>
      </c>
      <c r="BL174" s="55">
        <v>0</v>
      </c>
      <c r="BM174" s="55">
        <v>8.1833639748611756E-2</v>
      </c>
      <c r="BN174" s="55">
        <v>0.27873914155882967</v>
      </c>
      <c r="BO174" s="55">
        <v>8.2358497638080834</v>
      </c>
      <c r="BP174" s="135">
        <v>8.5964225451155247</v>
      </c>
      <c r="BR174" s="147">
        <v>0</v>
      </c>
      <c r="BS174" s="147">
        <v>0</v>
      </c>
      <c r="BT174" s="147">
        <v>0</v>
      </c>
      <c r="BU174" s="147">
        <v>0</v>
      </c>
      <c r="BV174" s="147">
        <v>1</v>
      </c>
      <c r="BX174" s="55">
        <v>0</v>
      </c>
      <c r="BY174" s="55">
        <v>0</v>
      </c>
      <c r="BZ174" s="55">
        <v>0</v>
      </c>
      <c r="CA174" s="55">
        <v>0</v>
      </c>
      <c r="CB174" s="55">
        <v>7.4789466849923478</v>
      </c>
      <c r="CC174" s="135">
        <v>7.4789466849923478</v>
      </c>
      <c r="CE174" s="55">
        <v>0</v>
      </c>
      <c r="CF174" s="55">
        <v>0</v>
      </c>
      <c r="CG174" s="55">
        <v>0</v>
      </c>
      <c r="CH174" s="55">
        <v>0</v>
      </c>
      <c r="CI174" s="55">
        <v>7.4789466849923478</v>
      </c>
      <c r="CJ174" s="135">
        <v>7.4789466849923478</v>
      </c>
      <c r="CL174" s="55">
        <v>0</v>
      </c>
      <c r="CM174" s="55">
        <v>0</v>
      </c>
      <c r="CN174" s="55">
        <v>0</v>
      </c>
      <c r="CO174" s="55">
        <v>0</v>
      </c>
      <c r="CP174" s="55">
        <v>0.93626292202746231</v>
      </c>
      <c r="CQ174" s="135">
        <v>0.93626292202746231</v>
      </c>
      <c r="CS174" s="67">
        <v>0</v>
      </c>
      <c r="CT174" s="67">
        <v>0</v>
      </c>
      <c r="CU174" s="67">
        <v>0</v>
      </c>
      <c r="CV174" s="67">
        <v>0</v>
      </c>
      <c r="CW174" s="67">
        <v>0.18121293809571537</v>
      </c>
      <c r="CX174" s="135">
        <v>0.18121293809571537</v>
      </c>
      <c r="CZ174" s="55">
        <v>0</v>
      </c>
      <c r="DA174" s="55">
        <v>0</v>
      </c>
      <c r="DB174" s="55">
        <v>0</v>
      </c>
      <c r="DC174" s="55">
        <v>0</v>
      </c>
      <c r="DD174" s="55">
        <v>8.5964225451155247</v>
      </c>
      <c r="DE174" s="135">
        <v>8.5964225451155247</v>
      </c>
      <c r="DG174" s="43" t="b" cm="1">
        <f t="array" aca="1" ref="DG174" ca="1">OR($G174=Forecast_Capex_Input!$BF$8:$BF$10)</f>
        <v>1</v>
      </c>
      <c r="DH174" s="43" cm="1">
        <f t="array" aca="1" ref="DH174" ca="1">IFERROR(INDEX(Forecast_Capex_Input!BG$12:BG$286,$Z174)
*(INDEX(Forecast_Capex_Input!$H$12:$H$286,$Z174)=Repex),0)
*$DG174</f>
        <v>0.95</v>
      </c>
      <c r="DI174" s="43" cm="1">
        <f t="array" aca="1" ref="DI174" ca="1">IFERROR(INDEX(Forecast_Capex_Input!BH$12:BH$286,$Z174)
*(INDEX(Forecast_Capex_Input!$H$12:$H$286,$Z174)=Repex),0)
*$DG174</f>
        <v>0</v>
      </c>
      <c r="DJ174" s="43" cm="1">
        <f t="array" aca="1" ref="DJ174" ca="1">IFERROR(INDEX(Forecast_Capex_Input!BI$12:BI$286,$Z174)
*(INDEX(Forecast_Capex_Input!$H$12:$H$286,$Z174)=Repex),0)
*$DG174</f>
        <v>0.05</v>
      </c>
      <c r="DK174" s="43" cm="1">
        <f t="array" aca="1" ref="DK174" ca="1">IFERROR(INDEX(Forecast_Capex_Input!BJ$12:BJ$286,$Z174)
*(INDEX(Forecast_Capex_Input!$H$12:$H$286,$Z174)=Repex),0)
*$DG174</f>
        <v>0</v>
      </c>
      <c r="DL174" s="43" cm="1">
        <f t="array" aca="1" ref="DL174" ca="1">IFERROR(INDEX(Forecast_Capex_Input!BK$12:BK$286,$Z174)
*(INDEX(Forecast_Capex_Input!$H$12:$H$286,$Z174)=Repex),0)
*$DG174</f>
        <v>0</v>
      </c>
      <c r="DM174" s="43" cm="1">
        <f t="array" aca="1" ref="DM174" ca="1">IFERROR(INDEX(Forecast_Capex_Input!BL$12:BL$286,$Z174)
*(INDEX(Forecast_Capex_Input!$H$12:$H$286,$Z174)=Repex),0)
*$DG174</f>
        <v>0</v>
      </c>
      <c r="DO174" s="43" t="b" cm="1">
        <f t="array" aca="1" ref="DO174" ca="1">OR($G174=Forecast_Capex_Input!$BN$8:$BN$9)</f>
        <v>0</v>
      </c>
      <c r="DP174" s="43" cm="1">
        <f t="array" aca="1" ref="DP174" ca="1">IFERROR(INDEX(Forecast_Capex_Input!BO$12:BO$286,$Z174)
*(INDEX(Forecast_Capex_Input!$H$12:$H$286,$Z174)=Repex),0)
*$DO174</f>
        <v>0</v>
      </c>
      <c r="DQ174" s="43" cm="1">
        <f t="array" aca="1" ref="DQ174" ca="1">IFERROR(INDEX(Forecast_Capex_Input!BP$12:BP$286,$Z174)
*(INDEX(Forecast_Capex_Input!$H$12:$H$286,$Z174)=Repex),0)
*$DO174</f>
        <v>0</v>
      </c>
      <c r="DR174" s="43" cm="1">
        <f t="array" aca="1" ref="DR174" ca="1">IFERROR(INDEX(Forecast_Capex_Input!BQ$12:BQ$286,$Z174)
*(INDEX(Forecast_Capex_Input!$H$12:$H$286,$Z174)=Repex),0)
*$DO174</f>
        <v>0</v>
      </c>
      <c r="DS174" s="43" cm="1">
        <f t="array" aca="1" ref="DS174" ca="1">IFERROR(INDEX(Forecast_Capex_Input!BR$12:BR$286,$Z174)
*(INDEX(Forecast_Capex_Input!$H$12:$H$286,$Z174)=Repex),0)
*$DO174</f>
        <v>0</v>
      </c>
      <c r="DT174" s="43" cm="1">
        <f t="array" aca="1" ref="DT174" ca="1">IFERROR(INDEX(Forecast_Capex_Input!BS$12:BS$286,$Z174)
*(INDEX(Forecast_Capex_Input!$H$12:$H$286,$Z174)=Repex),0)
*$DO174</f>
        <v>0</v>
      </c>
      <c r="DV174" s="43" t="b" cm="1">
        <f t="array" aca="1" ref="DV174" ca="1">OR($G174=Forecast_Capex_Input!$BU$8:$BU$10)</f>
        <v>0</v>
      </c>
      <c r="DW174" s="43" cm="1">
        <f t="array" aca="1" ref="DW174" ca="1">IFERROR(INDEX(Forecast_Capex_Input!BV$12:BV$286,$Z174)
*(INDEX(Forecast_Capex_Input!$H$12:$H$286,$Z174)=Repex),0)
*$DV174</f>
        <v>0</v>
      </c>
      <c r="DX174" s="43" cm="1">
        <f t="array" aca="1" ref="DX174" ca="1">IFERROR(INDEX(Forecast_Capex_Input!BW$12:BW$286,$Z174)
*(INDEX(Forecast_Capex_Input!$H$12:$H$286,$Z174)=Repex),0)
*$DV174</f>
        <v>0</v>
      </c>
      <c r="DY174" s="43" cm="1">
        <f t="array" aca="1" ref="DY174" ca="1">IFERROR(INDEX(Forecast_Capex_Input!BX$12:BX$286,$Z174)
*(INDEX(Forecast_Capex_Input!$H$12:$H$286,$Z174)=Repex),0)
*$DV174</f>
        <v>0</v>
      </c>
      <c r="DZ174" s="43" cm="1">
        <f t="array" aca="1" ref="DZ174" ca="1">IFERROR(INDEX(Forecast_Capex_Input!BY$12:BY$286,$Z174)
*(INDEX(Forecast_Capex_Input!$H$12:$H$286,$Z174)=Repex),0)
*$DV174</f>
        <v>0</v>
      </c>
      <c r="EA174" s="43" cm="1">
        <f t="array" aca="1" ref="EA174" ca="1">IFERROR(INDEX(Forecast_Capex_Input!BZ$12:BZ$286,$Z174)
*(INDEX(Forecast_Capex_Input!$H$12:$H$286,$Z174)=Repex),0)
*$DV174</f>
        <v>0</v>
      </c>
      <c r="EB174" s="43" cm="1">
        <f t="array" aca="1" ref="EB174" ca="1">IFERROR(INDEX(Forecast_Capex_Input!CA$12:CA$286,$Z174)
*(INDEX(Forecast_Capex_Input!$H$12:$H$286,$Z174)=Repex),0)
*$DV174</f>
        <v>0</v>
      </c>
      <c r="EC174" s="43" cm="1">
        <f t="array" aca="1" ref="EC174" ca="1">IFERROR(INDEX(Forecast_Capex_Input!CB$12:CB$286,$Z174)
*(INDEX(Forecast_Capex_Input!$H$12:$H$286,$Z174)=Repex),0)
*$DV174</f>
        <v>0</v>
      </c>
      <c r="ED174" s="43" cm="1">
        <f t="array" aca="1" ref="ED174" ca="1">IFERROR(INDEX(Forecast_Capex_Input!CC$12:CC$286,$Z174)
*(INDEX(Forecast_Capex_Input!$H$12:$H$286,$Z174)=Repex),0)
*$DV174</f>
        <v>0</v>
      </c>
      <c r="EF174" s="86" t="str">
        <f t="shared" si="21"/>
        <v>N/A</v>
      </c>
      <c r="EG174" s="28" t="str">
        <f>IFERROR(RANK(EF174,EF$11:EF$1010,0)+COUNTIF(EF$11:EF174,EF174)-1,NA)</f>
        <v>N/A</v>
      </c>
    </row>
    <row r="175" spans="3:137" x14ac:dyDescent="0.2">
      <c r="C175" s="28">
        <f t="shared" si="22"/>
        <v>165</v>
      </c>
      <c r="D175" s="9" t="str" cm="1">
        <f t="array" ref="D175">IFERROR(INDEX(Forecast_Capex_Input!$D$12:$D$286,$Z175),NA)</f>
        <v>CT Program</v>
      </c>
      <c r="E175" s="24" t="b" cm="1">
        <f t="array" ref="E175">IF($Z175=NA,NA,INDEX(Forecast_Capex_Input!$E$12:$E$286,$Z175))</f>
        <v>1</v>
      </c>
      <c r="F175" s="9" t="str" cm="1">
        <f t="array" aca="1" ref="F175" ca="1">IFERROR(INDEX(General!$E$25:$E$26,$AA175),NA)</f>
        <v>Labour</v>
      </c>
      <c r="G175" s="9" t="str" cm="1">
        <f t="array" aca="1" ref="G175" ca="1">IFERROR(INDEX(Forecast_Capex_Input!$AI$11:$BB$11,$AC175),NA)</f>
        <v>Substations</v>
      </c>
      <c r="H175" s="50" cm="1">
        <f t="array" aca="1" ref="H175" ca="1">IFERROR(INDEX(Forecast_Capex_Input!$AI$12:$BB$286,$Z175,$AC175),NA)</f>
        <v>1</v>
      </c>
      <c r="I175" s="150" t="str" cm="1">
        <f t="array" ref="I175">IFERROR(INDEX(Forecast_Capex_Input!$F$12:$F$286,$Z175),NA)</f>
        <v>Replacement Expenditure</v>
      </c>
      <c r="J175" s="150" t="str" cm="1">
        <f t="array" ref="J175">IFERROR(INDEX(Forecast_Capex_Input!G$12:G$286,$Z175),NA)</f>
        <v>Substation</v>
      </c>
      <c r="K175" s="150" t="str" cm="1">
        <f t="array" ref="K175">IFERROR(INDEX(Forecast_Capex_Input!H$12:H$286,$Z175),NA)</f>
        <v>Repex</v>
      </c>
      <c r="L175" s="150" t="str" cm="1">
        <f t="array" ref="L175">IFERROR(INDEX(Forecast_Capex_Input!I$12:I$286,$Z175),NA)</f>
        <v>N/A</v>
      </c>
      <c r="M175" s="150" t="str" cm="1">
        <f t="array" ref="M175">IFERROR(INDEX(Forecast_Capex_Input!J$12:J$286,$Z175),NA)</f>
        <v>N/A</v>
      </c>
      <c r="N175" s="150" t="str" cm="1">
        <f t="array" ref="N175">IFERROR(INDEX(Forecast_Capex_Input!K$12:K$286,$Z175),NA)</f>
        <v>Substations - Switchbay Equipment</v>
      </c>
      <c r="O175" s="150" t="str" cm="1">
        <f t="array" ref="O175">IFERROR(INDEX(Forecast_Capex_Input!L$12:L$286,$Z175),NA)</f>
        <v>Substations - Safe and Reliable Network</v>
      </c>
      <c r="P175" s="150" t="str" cm="1">
        <f t="array" ref="P175">IFERROR(INDEX(Forecast_Capex_Input!M$12:M$286,$Z175),NA)</f>
        <v>N/A</v>
      </c>
      <c r="Q175" s="24" t="str" cm="1">
        <f t="array" ref="Q175">IFERROR(INDEX(Forecast_Capex_Input!N$12:N$286,$Z175),NA)</f>
        <v>No</v>
      </c>
      <c r="R175" s="190" cm="1">
        <f t="array" ref="R175">IFERROR(INDEX(Forecast_Capex_Input!O$12:O$286,$Z175),0)</f>
        <v>0</v>
      </c>
      <c r="S175" s="24" t="str" cm="1">
        <f t="array" ref="S175">IFERROR(INDEX(Forecast_Capex_Input!P$12:P$286,$Z175),0)</f>
        <v>Safety security &amp; reliability</v>
      </c>
      <c r="T175" s="150" t="str" cm="1">
        <f t="array" aca="1" ref="T175" ca="1">IFERROR(INDEX(General!$K$91:$K$110,$AC175),NA)</f>
        <v>Substations (2018 onwards)</v>
      </c>
      <c r="U175" s="43" cm="1">
        <f t="array" aca="1" ref="U175" ca="1">IFERROR(
IF($F175=General!$E$25,INDEX(Forecast_Capex_Input!S$12:S$286,$Z175),
INDEX(Forecast_Capex_Input!T$12:T$286,$Z175)),0)</f>
        <v>0.47129414976800071</v>
      </c>
      <c r="V175" s="82" t="b">
        <f>IFERROR(INDEX(Overheads!$T$19:$T$26,MATCH($I175,Overheads!$E$19:$E$26,0)),FALSE)</f>
        <v>1</v>
      </c>
      <c r="W175" s="209" t="str" cm="1">
        <f t="array" ref="W175">IFERROR(
INDEX(Forecast_Capex_Input!CN$12:CN$286,$Z175),0)</f>
        <v>FY22</v>
      </c>
      <c r="X175" s="209">
        <f>IFERROR(
MATCH($W175,General!$L$39:$S$39,0),1)</f>
        <v>2</v>
      </c>
      <c r="Z175" s="28">
        <f>IFERROR(
IF(MATCH($C175,Forecast_Capex_Input!$CI$12:$CI$286,1)+1&gt;MAX(Forecast_Capex_Input!$C$12:$C$286),NA,
MATCH($C175,Forecast_Capex_Input!$CI$12:$CI$286,1)+1),1)</f>
        <v>73</v>
      </c>
      <c r="AA175" s="28" cm="1">
        <f t="array" aca="1" ref="AA175" ca="1">IFERROR(
IF(Z174&lt;&gt;Z175,1,
IF(COUNTIF(OFFSET(AA174,0,0,-INDEX(Forecast_Capex_Input!$CG$12:$CG$286,$Z175)),AA174)=INDEX(Forecast_Capex_Input!$CG$12:$CG$286,$Z175),AA174+1,AA174)),NA)</f>
        <v>1</v>
      </c>
      <c r="AB175" s="28" cm="1">
        <f t="array" ref="AB175">IFERROR($C175-IF($Z175=1,1,INDEX(Forecast_Capex_Input!$CI$12:$CI$286,$Z175-1))+1,NA)</f>
        <v>1</v>
      </c>
      <c r="AC175" s="28" cm="1">
        <f t="array" aca="1" ref="AC175" ca="1">IFERROR(IF(AA175=1,
INDEX(Forecast_Capex_Input!$AI$10:$BB$10,SMALL(IF(INDEX(Forecast_Capex_Input!$AI$12:$BB$286,$Z175,0)&gt;0,COLUMN(Forecast_Capex_Input!$AI$10:$BB$10)-COLUMN(Forecast_Capex_Input!$AI$12)+1),ROWS(OFFSET(AC174,0,0,-$AB175)))),
OFFSET(AC174,-INDEX(Forecast_Capex_Input!$CG$12:$CG$286,$Z175)+1,0)),NA)</f>
        <v>3</v>
      </c>
      <c r="AD175" s="28">
        <f t="shared" ca="1" si="19"/>
        <v>1</v>
      </c>
      <c r="AE175" s="82" t="b">
        <f t="shared" si="23"/>
        <v>0</v>
      </c>
      <c r="AF175" s="78" t="b">
        <v>0</v>
      </c>
      <c r="AG175" s="82" t="b">
        <f t="shared" si="20"/>
        <v>1</v>
      </c>
      <c r="AI175" s="55">
        <v>0.6756908920870961</v>
      </c>
      <c r="AJ175" s="55">
        <v>0.61426444735190555</v>
      </c>
      <c r="AK175" s="55">
        <v>0.30713222367595278</v>
      </c>
      <c r="AL175" s="55">
        <v>0.6756908920870961</v>
      </c>
      <c r="AM175" s="55">
        <v>0.70640411445469142</v>
      </c>
      <c r="AN175" s="135">
        <v>2.9791825696567424</v>
      </c>
      <c r="AP175" s="55">
        <v>0.65478815375663357</v>
      </c>
      <c r="AQ175" s="55">
        <v>0.60304589056411728</v>
      </c>
      <c r="AR175" s="55">
        <v>0.30500446156318012</v>
      </c>
      <c r="AS175" s="55">
        <v>0.67391559498469933</v>
      </c>
      <c r="AT175" s="55">
        <v>0.70666839854482566</v>
      </c>
      <c r="AU175" s="135">
        <v>2.9434224994134559</v>
      </c>
      <c r="AW175" s="55">
        <v>7.8935634405413846E-2</v>
      </c>
      <c r="AX175" s="55">
        <v>6.8133918950995215E-2</v>
      </c>
      <c r="AY175" s="55">
        <v>4.2308063903414954E-2</v>
      </c>
      <c r="AZ175" s="55">
        <v>9.4781086939160278E-2</v>
      </c>
      <c r="BA175" s="55">
        <v>8.8007983174210672E-2</v>
      </c>
      <c r="BB175" s="135">
        <v>0.37216668737319497</v>
      </c>
      <c r="BD175" s="55">
        <v>1.5369627786807623E-2</v>
      </c>
      <c r="BE175" s="55">
        <v>1.3355413617424924E-2</v>
      </c>
      <c r="BF175" s="55">
        <v>8.1118676839093753E-3</v>
      </c>
      <c r="BG175" s="55">
        <v>1.80478227160853E-2</v>
      </c>
      <c r="BH175" s="55">
        <v>1.704598824406503E-2</v>
      </c>
      <c r="BI175" s="135">
        <v>7.1930720048292263E-2</v>
      </c>
      <c r="BK175" s="55">
        <v>0.74909341594885503</v>
      </c>
      <c r="BL175" s="55">
        <v>0.68453522313253734</v>
      </c>
      <c r="BM175" s="55">
        <v>0.35542439315050445</v>
      </c>
      <c r="BN175" s="55">
        <v>0.78674450463994494</v>
      </c>
      <c r="BO175" s="55">
        <v>0.81172236996310132</v>
      </c>
      <c r="BP175" s="135">
        <v>3.3875199068349433</v>
      </c>
      <c r="BR175" s="147">
        <v>0.1</v>
      </c>
      <c r="BS175" s="147">
        <v>0.11</v>
      </c>
      <c r="BT175" s="147">
        <v>0.14000000000000001</v>
      </c>
      <c r="BU175" s="147">
        <v>0.32</v>
      </c>
      <c r="BV175" s="147">
        <v>0.33</v>
      </c>
      <c r="BX175" s="55">
        <v>0.29791825696567426</v>
      </c>
      <c r="BY175" s="55">
        <v>0.32771008266224166</v>
      </c>
      <c r="BZ175" s="55">
        <v>0.417085559751944</v>
      </c>
      <c r="CA175" s="55">
        <v>0.95333842229015764</v>
      </c>
      <c r="CB175" s="55">
        <v>0.9831302479867251</v>
      </c>
      <c r="CC175" s="135">
        <v>2.9791825696567424</v>
      </c>
      <c r="CE175" s="55">
        <v>0.29434224994134561</v>
      </c>
      <c r="CF175" s="55">
        <v>0.32377647493548017</v>
      </c>
      <c r="CG175" s="55">
        <v>0.41207914991788386</v>
      </c>
      <c r="CH175" s="55">
        <v>0.94189519981230596</v>
      </c>
      <c r="CI175" s="55">
        <v>0.97132942480644047</v>
      </c>
      <c r="CJ175" s="135">
        <v>2.9434224994134564</v>
      </c>
      <c r="CL175" s="55">
        <v>3.7216668737319498E-2</v>
      </c>
      <c r="CM175" s="55">
        <v>4.0938335611051445E-2</v>
      </c>
      <c r="CN175" s="55">
        <v>5.2103336232247298E-2</v>
      </c>
      <c r="CO175" s="55">
        <v>0.1190933399594224</v>
      </c>
      <c r="CP175" s="55">
        <v>0.12281500683315434</v>
      </c>
      <c r="CQ175" s="135">
        <v>0.37216668737319497</v>
      </c>
      <c r="CS175" s="67">
        <v>7.1930720048292264E-3</v>
      </c>
      <c r="CT175" s="67">
        <v>7.9123792053121481E-3</v>
      </c>
      <c r="CU175" s="67">
        <v>1.0070300806760918E-2</v>
      </c>
      <c r="CV175" s="67">
        <v>2.3017830415453525E-2</v>
      </c>
      <c r="CW175" s="67">
        <v>2.3737137615936446E-2</v>
      </c>
      <c r="CX175" s="135">
        <v>7.1930720048292263E-2</v>
      </c>
      <c r="CZ175" s="55">
        <v>0.33875199068349432</v>
      </c>
      <c r="DA175" s="55">
        <v>0.37262718975184372</v>
      </c>
      <c r="DB175" s="55">
        <v>0.47425278695689205</v>
      </c>
      <c r="DC175" s="55">
        <v>1.0840063701871818</v>
      </c>
      <c r="DD175" s="55">
        <v>1.1178815692555313</v>
      </c>
      <c r="DE175" s="135">
        <v>3.3875199068349433</v>
      </c>
      <c r="DG175" s="43" t="b" cm="1">
        <f t="array" aca="1" ref="DG175" ca="1">OR($G175=Forecast_Capex_Input!$BF$8:$BF$10)</f>
        <v>0</v>
      </c>
      <c r="DH175" s="43" cm="1">
        <f t="array" aca="1" ref="DH175" ca="1">IFERROR(INDEX(Forecast_Capex_Input!BG$12:BG$286,$Z175)
*(INDEX(Forecast_Capex_Input!$H$12:$H$286,$Z175)=Repex),0)
*$DG175</f>
        <v>0</v>
      </c>
      <c r="DI175" s="43" cm="1">
        <f t="array" aca="1" ref="DI175" ca="1">IFERROR(INDEX(Forecast_Capex_Input!BH$12:BH$286,$Z175)
*(INDEX(Forecast_Capex_Input!$H$12:$H$286,$Z175)=Repex),0)
*$DG175</f>
        <v>0</v>
      </c>
      <c r="DJ175" s="43" cm="1">
        <f t="array" aca="1" ref="DJ175" ca="1">IFERROR(INDEX(Forecast_Capex_Input!BI$12:BI$286,$Z175)
*(INDEX(Forecast_Capex_Input!$H$12:$H$286,$Z175)=Repex),0)
*$DG175</f>
        <v>0</v>
      </c>
      <c r="DK175" s="43" cm="1">
        <f t="array" aca="1" ref="DK175" ca="1">IFERROR(INDEX(Forecast_Capex_Input!BJ$12:BJ$286,$Z175)
*(INDEX(Forecast_Capex_Input!$H$12:$H$286,$Z175)=Repex),0)
*$DG175</f>
        <v>0</v>
      </c>
      <c r="DL175" s="43" cm="1">
        <f t="array" aca="1" ref="DL175" ca="1">IFERROR(INDEX(Forecast_Capex_Input!BK$12:BK$286,$Z175)
*(INDEX(Forecast_Capex_Input!$H$12:$H$286,$Z175)=Repex),0)
*$DG175</f>
        <v>0</v>
      </c>
      <c r="DM175" s="43" cm="1">
        <f t="array" aca="1" ref="DM175" ca="1">IFERROR(INDEX(Forecast_Capex_Input!BL$12:BL$286,$Z175)
*(INDEX(Forecast_Capex_Input!$H$12:$H$286,$Z175)=Repex),0)
*$DG175</f>
        <v>0</v>
      </c>
      <c r="DO175" s="43" t="b" cm="1">
        <f t="array" aca="1" ref="DO175" ca="1">OR($G175=Forecast_Capex_Input!$BN$8:$BN$9)</f>
        <v>1</v>
      </c>
      <c r="DP175" s="43" cm="1">
        <f t="array" aca="1" ref="DP175" ca="1">IFERROR(INDEX(Forecast_Capex_Input!BO$12:BO$286,$Z175)
*(INDEX(Forecast_Capex_Input!$H$12:$H$286,$Z175)=Repex),0)
*$DO175</f>
        <v>0</v>
      </c>
      <c r="DQ175" s="43" cm="1">
        <f t="array" aca="1" ref="DQ175" ca="1">IFERROR(INDEX(Forecast_Capex_Input!BP$12:BP$286,$Z175)
*(INDEX(Forecast_Capex_Input!$H$12:$H$286,$Z175)=Repex),0)
*$DO175</f>
        <v>0</v>
      </c>
      <c r="DR175" s="43" cm="1">
        <f t="array" aca="1" ref="DR175" ca="1">IFERROR(INDEX(Forecast_Capex_Input!BQ$12:BQ$286,$Z175)
*(INDEX(Forecast_Capex_Input!$H$12:$H$286,$Z175)=Repex),0)
*$DO175</f>
        <v>1</v>
      </c>
      <c r="DS175" s="43" cm="1">
        <f t="array" aca="1" ref="DS175" ca="1">IFERROR(INDEX(Forecast_Capex_Input!BR$12:BR$286,$Z175)
*(INDEX(Forecast_Capex_Input!$H$12:$H$286,$Z175)=Repex),0)
*$DO175</f>
        <v>0</v>
      </c>
      <c r="DT175" s="43" cm="1">
        <f t="array" aca="1" ref="DT175" ca="1">IFERROR(INDEX(Forecast_Capex_Input!BS$12:BS$286,$Z175)
*(INDEX(Forecast_Capex_Input!$H$12:$H$286,$Z175)=Repex),0)
*$DO175</f>
        <v>0</v>
      </c>
      <c r="DV175" s="43" t="b" cm="1">
        <f t="array" aca="1" ref="DV175" ca="1">OR($G175=Forecast_Capex_Input!$BU$8:$BU$10)</f>
        <v>0</v>
      </c>
      <c r="DW175" s="43" cm="1">
        <f t="array" aca="1" ref="DW175" ca="1">IFERROR(INDEX(Forecast_Capex_Input!BV$12:BV$286,$Z175)
*(INDEX(Forecast_Capex_Input!$H$12:$H$286,$Z175)=Repex),0)
*$DV175</f>
        <v>0</v>
      </c>
      <c r="DX175" s="43" cm="1">
        <f t="array" aca="1" ref="DX175" ca="1">IFERROR(INDEX(Forecast_Capex_Input!BW$12:BW$286,$Z175)
*(INDEX(Forecast_Capex_Input!$H$12:$H$286,$Z175)=Repex),0)
*$DV175</f>
        <v>0</v>
      </c>
      <c r="DY175" s="43" cm="1">
        <f t="array" aca="1" ref="DY175" ca="1">IFERROR(INDEX(Forecast_Capex_Input!BX$12:BX$286,$Z175)
*(INDEX(Forecast_Capex_Input!$H$12:$H$286,$Z175)=Repex),0)
*$DV175</f>
        <v>0</v>
      </c>
      <c r="DZ175" s="43" cm="1">
        <f t="array" aca="1" ref="DZ175" ca="1">IFERROR(INDEX(Forecast_Capex_Input!BY$12:BY$286,$Z175)
*(INDEX(Forecast_Capex_Input!$H$12:$H$286,$Z175)=Repex),0)
*$DV175</f>
        <v>0</v>
      </c>
      <c r="EA175" s="43" cm="1">
        <f t="array" aca="1" ref="EA175" ca="1">IFERROR(INDEX(Forecast_Capex_Input!BZ$12:BZ$286,$Z175)
*(INDEX(Forecast_Capex_Input!$H$12:$H$286,$Z175)=Repex),0)
*$DV175</f>
        <v>0</v>
      </c>
      <c r="EB175" s="43" cm="1">
        <f t="array" aca="1" ref="EB175" ca="1">IFERROR(INDEX(Forecast_Capex_Input!CA$12:CA$286,$Z175)
*(INDEX(Forecast_Capex_Input!$H$12:$H$286,$Z175)=Repex),0)
*$DV175</f>
        <v>0</v>
      </c>
      <c r="EC175" s="43" cm="1">
        <f t="array" aca="1" ref="EC175" ca="1">IFERROR(INDEX(Forecast_Capex_Input!CB$12:CB$286,$Z175)
*(INDEX(Forecast_Capex_Input!$H$12:$H$286,$Z175)=Repex),0)
*$DV175</f>
        <v>0</v>
      </c>
      <c r="ED175" s="43" cm="1">
        <f t="array" aca="1" ref="ED175" ca="1">IFERROR(INDEX(Forecast_Capex_Input!CC$12:CC$286,$Z175)
*(INDEX(Forecast_Capex_Input!$H$12:$H$286,$Z175)=Repex),0)
*$DV175</f>
        <v>0</v>
      </c>
      <c r="EF175" s="86" t="str">
        <f t="shared" si="21"/>
        <v>N/A</v>
      </c>
      <c r="EG175" s="28" t="str">
        <f>IFERROR(RANK(EF175,EF$11:EF$1010,0)+COUNTIF(EF$11:EF175,EF175)-1,NA)</f>
        <v>N/A</v>
      </c>
    </row>
    <row r="176" spans="3:137" x14ac:dyDescent="0.2">
      <c r="C176" s="28">
        <f t="shared" si="22"/>
        <v>166</v>
      </c>
      <c r="D176" s="9" t="str" cm="1">
        <f t="array" ref="D176">IFERROR(INDEX(Forecast_Capex_Input!$D$12:$D$286,$Z176),NA)</f>
        <v>CT Program</v>
      </c>
      <c r="E176" s="24" t="b" cm="1">
        <f t="array" ref="E176">IF($Z176=NA,NA,INDEX(Forecast_Capex_Input!$E$12:$E$286,$Z176))</f>
        <v>1</v>
      </c>
      <c r="F176" s="9" t="str" cm="1">
        <f t="array" aca="1" ref="F176" ca="1">IFERROR(INDEX(General!$E$25:$E$26,$AA176),NA)</f>
        <v>Non-Labour</v>
      </c>
      <c r="G176" s="9" t="str" cm="1">
        <f t="array" aca="1" ref="G176" ca="1">IFERROR(INDEX(Forecast_Capex_Input!$AI$11:$BB$11,$AC176),NA)</f>
        <v>Substations</v>
      </c>
      <c r="H176" s="50" cm="1">
        <f t="array" aca="1" ref="H176" ca="1">IFERROR(INDEX(Forecast_Capex_Input!$AI$12:$BB$286,$Z176,$AC176),NA)</f>
        <v>1</v>
      </c>
      <c r="I176" s="150" t="str" cm="1">
        <f t="array" ref="I176">IFERROR(INDEX(Forecast_Capex_Input!$F$12:$F$286,$Z176),NA)</f>
        <v>Replacement Expenditure</v>
      </c>
      <c r="J176" s="150" t="str" cm="1">
        <f t="array" ref="J176">IFERROR(INDEX(Forecast_Capex_Input!G$12:G$286,$Z176),NA)</f>
        <v>Substation</v>
      </c>
      <c r="K176" s="150" t="str" cm="1">
        <f t="array" ref="K176">IFERROR(INDEX(Forecast_Capex_Input!H$12:H$286,$Z176),NA)</f>
        <v>Repex</v>
      </c>
      <c r="L176" s="150" t="str" cm="1">
        <f t="array" ref="L176">IFERROR(INDEX(Forecast_Capex_Input!I$12:I$286,$Z176),NA)</f>
        <v>N/A</v>
      </c>
      <c r="M176" s="150" t="str" cm="1">
        <f t="array" ref="M176">IFERROR(INDEX(Forecast_Capex_Input!J$12:J$286,$Z176),NA)</f>
        <v>N/A</v>
      </c>
      <c r="N176" s="150" t="str" cm="1">
        <f t="array" ref="N176">IFERROR(INDEX(Forecast_Capex_Input!K$12:K$286,$Z176),NA)</f>
        <v>Substations - Switchbay Equipment</v>
      </c>
      <c r="O176" s="150" t="str" cm="1">
        <f t="array" ref="O176">IFERROR(INDEX(Forecast_Capex_Input!L$12:L$286,$Z176),NA)</f>
        <v>Substations - Safe and Reliable Network</v>
      </c>
      <c r="P176" s="150" t="str" cm="1">
        <f t="array" ref="P176">IFERROR(INDEX(Forecast_Capex_Input!M$12:M$286,$Z176),NA)</f>
        <v>N/A</v>
      </c>
      <c r="Q176" s="24" t="str" cm="1">
        <f t="array" ref="Q176">IFERROR(INDEX(Forecast_Capex_Input!N$12:N$286,$Z176),NA)</f>
        <v>No</v>
      </c>
      <c r="R176" s="190" cm="1">
        <f t="array" ref="R176">IFERROR(INDEX(Forecast_Capex_Input!O$12:O$286,$Z176),0)</f>
        <v>0</v>
      </c>
      <c r="S176" s="24" t="str" cm="1">
        <f t="array" ref="S176">IFERROR(INDEX(Forecast_Capex_Input!P$12:P$286,$Z176),0)</f>
        <v>Safety security &amp; reliability</v>
      </c>
      <c r="T176" s="150" t="str" cm="1">
        <f t="array" aca="1" ref="T176" ca="1">IFERROR(INDEX(General!$K$91:$K$110,$AC176),NA)</f>
        <v>Substations (2018 onwards)</v>
      </c>
      <c r="U176" s="43" cm="1">
        <f t="array" aca="1" ref="U176" ca="1">IFERROR(
IF($F176=General!$E$25,INDEX(Forecast_Capex_Input!S$12:S$286,$Z176),
INDEX(Forecast_Capex_Input!T$12:T$286,$Z176)),0)</f>
        <v>0.52870585023199923</v>
      </c>
      <c r="V176" s="82" t="b">
        <f>IFERROR(INDEX(Overheads!$T$19:$T$26,MATCH($I176,Overheads!$E$19:$E$26,0)),FALSE)</f>
        <v>1</v>
      </c>
      <c r="W176" s="209" t="str" cm="1">
        <f t="array" ref="W176">IFERROR(
INDEX(Forecast_Capex_Input!CN$12:CN$286,$Z176),0)</f>
        <v>FY22</v>
      </c>
      <c r="X176" s="209">
        <f>IFERROR(
MATCH($W176,General!$L$39:$S$39,0),1)</f>
        <v>2</v>
      </c>
      <c r="Z176" s="28">
        <f>IFERROR(
IF(MATCH($C176,Forecast_Capex_Input!$CI$12:$CI$286,1)+1&gt;MAX(Forecast_Capex_Input!$C$12:$C$286),NA,
MATCH($C176,Forecast_Capex_Input!$CI$12:$CI$286,1)+1),1)</f>
        <v>73</v>
      </c>
      <c r="AA176" s="28" cm="1">
        <f t="array" aca="1" ref="AA176" ca="1">IFERROR(
IF(Z175&lt;&gt;Z176,1,
IF(COUNTIF(OFFSET(AA175,0,0,-INDEX(Forecast_Capex_Input!$CG$12:$CG$286,$Z176)),AA175)=INDEX(Forecast_Capex_Input!$CG$12:$CG$286,$Z176),AA175+1,AA175)),NA)</f>
        <v>2</v>
      </c>
      <c r="AB176" s="28" cm="1">
        <f t="array" ref="AB176">IFERROR($C176-IF($Z176=1,1,INDEX(Forecast_Capex_Input!$CI$12:$CI$286,$Z176-1))+1,NA)</f>
        <v>2</v>
      </c>
      <c r="AC176" s="28" cm="1">
        <f t="array" aca="1" ref="AC176" ca="1">IFERROR(IF(AA176=1,
INDEX(Forecast_Capex_Input!$AI$10:$BB$10,SMALL(IF(INDEX(Forecast_Capex_Input!$AI$12:$BB$286,$Z176,0)&gt;0,COLUMN(Forecast_Capex_Input!$AI$10:$BB$10)-COLUMN(Forecast_Capex_Input!$AI$12)+1),ROWS(OFFSET(AC175,0,0,-$AB176)))),
OFFSET(AC175,-INDEX(Forecast_Capex_Input!$CG$12:$CG$286,$Z176)+1,0)),NA)</f>
        <v>3</v>
      </c>
      <c r="AD176" s="28">
        <f t="shared" ca="1" si="19"/>
        <v>2</v>
      </c>
      <c r="AE176" s="82" t="b">
        <f t="shared" si="23"/>
        <v>0</v>
      </c>
      <c r="AF176" s="78" t="b">
        <v>0</v>
      </c>
      <c r="AG176" s="82" t="b">
        <f t="shared" si="20"/>
        <v>1</v>
      </c>
      <c r="AI176" s="55">
        <v>0.75800161697483825</v>
      </c>
      <c r="AJ176" s="55">
        <v>0.68909237906803489</v>
      </c>
      <c r="AK176" s="55">
        <v>0.34454618953401744</v>
      </c>
      <c r="AL176" s="55">
        <v>0.75800161697483825</v>
      </c>
      <c r="AM176" s="55">
        <v>0.79245623592824022</v>
      </c>
      <c r="AN176" s="135">
        <v>3.342098038479969</v>
      </c>
      <c r="AP176" s="55">
        <v>0.75800161697483825</v>
      </c>
      <c r="AQ176" s="55">
        <v>0.68909237906803489</v>
      </c>
      <c r="AR176" s="55">
        <v>0.34454618953401744</v>
      </c>
      <c r="AS176" s="55">
        <v>0.75800161697483825</v>
      </c>
      <c r="AT176" s="55">
        <v>0.79245623592824022</v>
      </c>
      <c r="AU176" s="135">
        <v>3.342098038479969</v>
      </c>
      <c r="AW176" s="55">
        <v>9.137816280420484E-2</v>
      </c>
      <c r="AX176" s="55">
        <v>7.7855707235232482E-2</v>
      </c>
      <c r="AY176" s="55">
        <v>4.7793013026020154E-2</v>
      </c>
      <c r="AZ176" s="55">
        <v>0.10660714441568514</v>
      </c>
      <c r="BA176" s="55">
        <v>9.8691939842626114E-2</v>
      </c>
      <c r="BB176" s="135">
        <v>0.4223259673237687</v>
      </c>
      <c r="BD176" s="55">
        <v>1.7792323590251811E-2</v>
      </c>
      <c r="BE176" s="55">
        <v>1.5261050422646855E-2</v>
      </c>
      <c r="BF176" s="55">
        <v>9.1635154652193792E-3</v>
      </c>
      <c r="BG176" s="55">
        <v>2.0299691687619241E-2</v>
      </c>
      <c r="BH176" s="55">
        <v>1.9115330060584204E-2</v>
      </c>
      <c r="BI176" s="135">
        <v>8.1631911226321491E-2</v>
      </c>
      <c r="BK176" s="55">
        <v>0.86717210336929496</v>
      </c>
      <c r="BL176" s="55">
        <v>0.78220913672591419</v>
      </c>
      <c r="BM176" s="55">
        <v>0.401502718025257</v>
      </c>
      <c r="BN176" s="55">
        <v>0.88490845307814259</v>
      </c>
      <c r="BO176" s="55">
        <v>0.91026350583145055</v>
      </c>
      <c r="BP176" s="135">
        <v>3.8460559170300592</v>
      </c>
      <c r="BR176" s="147">
        <v>0.1</v>
      </c>
      <c r="BS176" s="147">
        <v>0.11</v>
      </c>
      <c r="BT176" s="147">
        <v>0.14000000000000001</v>
      </c>
      <c r="BU176" s="147">
        <v>0.32</v>
      </c>
      <c r="BV176" s="147">
        <v>0.33</v>
      </c>
      <c r="BX176" s="55">
        <v>0.33420980384799692</v>
      </c>
      <c r="BY176" s="55">
        <v>0.3676307842327966</v>
      </c>
      <c r="BZ176" s="55">
        <v>0.4678937253871957</v>
      </c>
      <c r="CA176" s="55">
        <v>1.06947137231359</v>
      </c>
      <c r="CB176" s="55">
        <v>1.1028923526983898</v>
      </c>
      <c r="CC176" s="135">
        <v>3.342098038479969</v>
      </c>
      <c r="CE176" s="55">
        <v>0.33420980384799692</v>
      </c>
      <c r="CF176" s="55">
        <v>0.3676307842327966</v>
      </c>
      <c r="CG176" s="55">
        <v>0.4678937253871957</v>
      </c>
      <c r="CH176" s="55">
        <v>1.06947137231359</v>
      </c>
      <c r="CI176" s="55">
        <v>1.1028923526983898</v>
      </c>
      <c r="CJ176" s="135">
        <v>3.342098038479969</v>
      </c>
      <c r="CL176" s="55">
        <v>4.2232596732376872E-2</v>
      </c>
      <c r="CM176" s="55">
        <v>4.645585640561456E-2</v>
      </c>
      <c r="CN176" s="55">
        <v>5.9125635425327623E-2</v>
      </c>
      <c r="CO176" s="55">
        <v>0.13514430954360598</v>
      </c>
      <c r="CP176" s="55">
        <v>0.13936756921684368</v>
      </c>
      <c r="CQ176" s="135">
        <v>0.4223259673237687</v>
      </c>
      <c r="CS176" s="67">
        <v>8.1631911226321494E-3</v>
      </c>
      <c r="CT176" s="67">
        <v>8.9795102348953649E-3</v>
      </c>
      <c r="CU176" s="67">
        <v>1.142846757168501E-2</v>
      </c>
      <c r="CV176" s="67">
        <v>2.6122211592422877E-2</v>
      </c>
      <c r="CW176" s="67">
        <v>2.6938530704686093E-2</v>
      </c>
      <c r="CX176" s="135">
        <v>8.1631911226321491E-2</v>
      </c>
      <c r="CZ176" s="55">
        <v>0.38460559170300596</v>
      </c>
      <c r="DA176" s="55">
        <v>0.42306615087330651</v>
      </c>
      <c r="DB176" s="55">
        <v>0.53844782838420835</v>
      </c>
      <c r="DC176" s="55">
        <v>1.2307378934496189</v>
      </c>
      <c r="DD176" s="55">
        <v>1.2691984526199196</v>
      </c>
      <c r="DE176" s="135">
        <v>3.8460559170300597</v>
      </c>
      <c r="DG176" s="43" t="b" cm="1">
        <f t="array" aca="1" ref="DG176" ca="1">OR($G176=Forecast_Capex_Input!$BF$8:$BF$10)</f>
        <v>0</v>
      </c>
      <c r="DH176" s="43" cm="1">
        <f t="array" aca="1" ref="DH176" ca="1">IFERROR(INDEX(Forecast_Capex_Input!BG$12:BG$286,$Z176)
*(INDEX(Forecast_Capex_Input!$H$12:$H$286,$Z176)=Repex),0)
*$DG176</f>
        <v>0</v>
      </c>
      <c r="DI176" s="43" cm="1">
        <f t="array" aca="1" ref="DI176" ca="1">IFERROR(INDEX(Forecast_Capex_Input!BH$12:BH$286,$Z176)
*(INDEX(Forecast_Capex_Input!$H$12:$H$286,$Z176)=Repex),0)
*$DG176</f>
        <v>0</v>
      </c>
      <c r="DJ176" s="43" cm="1">
        <f t="array" aca="1" ref="DJ176" ca="1">IFERROR(INDEX(Forecast_Capex_Input!BI$12:BI$286,$Z176)
*(INDEX(Forecast_Capex_Input!$H$12:$H$286,$Z176)=Repex),0)
*$DG176</f>
        <v>0</v>
      </c>
      <c r="DK176" s="43" cm="1">
        <f t="array" aca="1" ref="DK176" ca="1">IFERROR(INDEX(Forecast_Capex_Input!BJ$12:BJ$286,$Z176)
*(INDEX(Forecast_Capex_Input!$H$12:$H$286,$Z176)=Repex),0)
*$DG176</f>
        <v>0</v>
      </c>
      <c r="DL176" s="43" cm="1">
        <f t="array" aca="1" ref="DL176" ca="1">IFERROR(INDEX(Forecast_Capex_Input!BK$12:BK$286,$Z176)
*(INDEX(Forecast_Capex_Input!$H$12:$H$286,$Z176)=Repex),0)
*$DG176</f>
        <v>0</v>
      </c>
      <c r="DM176" s="43" cm="1">
        <f t="array" aca="1" ref="DM176" ca="1">IFERROR(INDEX(Forecast_Capex_Input!BL$12:BL$286,$Z176)
*(INDEX(Forecast_Capex_Input!$H$12:$H$286,$Z176)=Repex),0)
*$DG176</f>
        <v>0</v>
      </c>
      <c r="DO176" s="43" t="b" cm="1">
        <f t="array" aca="1" ref="DO176" ca="1">OR($G176=Forecast_Capex_Input!$BN$8:$BN$9)</f>
        <v>1</v>
      </c>
      <c r="DP176" s="43" cm="1">
        <f t="array" aca="1" ref="DP176" ca="1">IFERROR(INDEX(Forecast_Capex_Input!BO$12:BO$286,$Z176)
*(INDEX(Forecast_Capex_Input!$H$12:$H$286,$Z176)=Repex),0)
*$DO176</f>
        <v>0</v>
      </c>
      <c r="DQ176" s="43" cm="1">
        <f t="array" aca="1" ref="DQ176" ca="1">IFERROR(INDEX(Forecast_Capex_Input!BP$12:BP$286,$Z176)
*(INDEX(Forecast_Capex_Input!$H$12:$H$286,$Z176)=Repex),0)
*$DO176</f>
        <v>0</v>
      </c>
      <c r="DR176" s="43" cm="1">
        <f t="array" aca="1" ref="DR176" ca="1">IFERROR(INDEX(Forecast_Capex_Input!BQ$12:BQ$286,$Z176)
*(INDEX(Forecast_Capex_Input!$H$12:$H$286,$Z176)=Repex),0)
*$DO176</f>
        <v>1</v>
      </c>
      <c r="DS176" s="43" cm="1">
        <f t="array" aca="1" ref="DS176" ca="1">IFERROR(INDEX(Forecast_Capex_Input!BR$12:BR$286,$Z176)
*(INDEX(Forecast_Capex_Input!$H$12:$H$286,$Z176)=Repex),0)
*$DO176</f>
        <v>0</v>
      </c>
      <c r="DT176" s="43" cm="1">
        <f t="array" aca="1" ref="DT176" ca="1">IFERROR(INDEX(Forecast_Capex_Input!BS$12:BS$286,$Z176)
*(INDEX(Forecast_Capex_Input!$H$12:$H$286,$Z176)=Repex),0)
*$DO176</f>
        <v>0</v>
      </c>
      <c r="DV176" s="43" t="b" cm="1">
        <f t="array" aca="1" ref="DV176" ca="1">OR($G176=Forecast_Capex_Input!$BU$8:$BU$10)</f>
        <v>0</v>
      </c>
      <c r="DW176" s="43" cm="1">
        <f t="array" aca="1" ref="DW176" ca="1">IFERROR(INDEX(Forecast_Capex_Input!BV$12:BV$286,$Z176)
*(INDEX(Forecast_Capex_Input!$H$12:$H$286,$Z176)=Repex),0)
*$DV176</f>
        <v>0</v>
      </c>
      <c r="DX176" s="43" cm="1">
        <f t="array" aca="1" ref="DX176" ca="1">IFERROR(INDEX(Forecast_Capex_Input!BW$12:BW$286,$Z176)
*(INDEX(Forecast_Capex_Input!$H$12:$H$286,$Z176)=Repex),0)
*$DV176</f>
        <v>0</v>
      </c>
      <c r="DY176" s="43" cm="1">
        <f t="array" aca="1" ref="DY176" ca="1">IFERROR(INDEX(Forecast_Capex_Input!BX$12:BX$286,$Z176)
*(INDEX(Forecast_Capex_Input!$H$12:$H$286,$Z176)=Repex),0)
*$DV176</f>
        <v>0</v>
      </c>
      <c r="DZ176" s="43" cm="1">
        <f t="array" aca="1" ref="DZ176" ca="1">IFERROR(INDEX(Forecast_Capex_Input!BY$12:BY$286,$Z176)
*(INDEX(Forecast_Capex_Input!$H$12:$H$286,$Z176)=Repex),0)
*$DV176</f>
        <v>0</v>
      </c>
      <c r="EA176" s="43" cm="1">
        <f t="array" aca="1" ref="EA176" ca="1">IFERROR(INDEX(Forecast_Capex_Input!BZ$12:BZ$286,$Z176)
*(INDEX(Forecast_Capex_Input!$H$12:$H$286,$Z176)=Repex),0)
*$DV176</f>
        <v>0</v>
      </c>
      <c r="EB176" s="43" cm="1">
        <f t="array" aca="1" ref="EB176" ca="1">IFERROR(INDEX(Forecast_Capex_Input!CA$12:CA$286,$Z176)
*(INDEX(Forecast_Capex_Input!$H$12:$H$286,$Z176)=Repex),0)
*$DV176</f>
        <v>0</v>
      </c>
      <c r="EC176" s="43" cm="1">
        <f t="array" aca="1" ref="EC176" ca="1">IFERROR(INDEX(Forecast_Capex_Input!CB$12:CB$286,$Z176)
*(INDEX(Forecast_Capex_Input!$H$12:$H$286,$Z176)=Repex),0)
*$DV176</f>
        <v>0</v>
      </c>
      <c r="ED176" s="43" cm="1">
        <f t="array" aca="1" ref="ED176" ca="1">IFERROR(INDEX(Forecast_Capex_Input!CC$12:CC$286,$Z176)
*(INDEX(Forecast_Capex_Input!$H$12:$H$286,$Z176)=Repex),0)
*$DV176</f>
        <v>0</v>
      </c>
      <c r="EF176" s="86" t="str">
        <f t="shared" si="21"/>
        <v>N/A</v>
      </c>
      <c r="EG176" s="28" t="str">
        <f>IFERROR(RANK(EF176,EF$11:EF$1010,0)+COUNTIF(EF$11:EF176,EF176)-1,NA)</f>
        <v>N/A</v>
      </c>
    </row>
    <row r="177" spans="3:137" x14ac:dyDescent="0.2">
      <c r="C177" s="28">
        <f t="shared" si="22"/>
        <v>167</v>
      </c>
      <c r="D177" s="9" t="str" cm="1">
        <f t="array" ref="D177">IFERROR(INDEX(Forecast_Capex_Input!$D$12:$D$286,$Z177),NA)</f>
        <v>VT Program</v>
      </c>
      <c r="E177" s="24" t="b" cm="1">
        <f t="array" ref="E177">IF($Z177=NA,NA,INDEX(Forecast_Capex_Input!$E$12:$E$286,$Z177))</f>
        <v>1</v>
      </c>
      <c r="F177" s="9" t="str" cm="1">
        <f t="array" aca="1" ref="F177" ca="1">IFERROR(INDEX(General!$E$25:$E$26,$AA177),NA)</f>
        <v>Labour</v>
      </c>
      <c r="G177" s="9" t="str" cm="1">
        <f t="array" aca="1" ref="G177" ca="1">IFERROR(INDEX(Forecast_Capex_Input!$AI$11:$BB$11,$AC177),NA)</f>
        <v>Substations</v>
      </c>
      <c r="H177" s="50" cm="1">
        <f t="array" aca="1" ref="H177" ca="1">IFERROR(INDEX(Forecast_Capex_Input!$AI$12:$BB$286,$Z177,$AC177),NA)</f>
        <v>1</v>
      </c>
      <c r="I177" s="150" t="str" cm="1">
        <f t="array" ref="I177">IFERROR(INDEX(Forecast_Capex_Input!$F$12:$F$286,$Z177),NA)</f>
        <v>Replacement Expenditure</v>
      </c>
      <c r="J177" s="150" t="str" cm="1">
        <f t="array" ref="J177">IFERROR(INDEX(Forecast_Capex_Input!G$12:G$286,$Z177),NA)</f>
        <v>Substation</v>
      </c>
      <c r="K177" s="150" t="str" cm="1">
        <f t="array" ref="K177">IFERROR(INDEX(Forecast_Capex_Input!H$12:H$286,$Z177),NA)</f>
        <v>Repex</v>
      </c>
      <c r="L177" s="150" t="str" cm="1">
        <f t="array" ref="L177">IFERROR(INDEX(Forecast_Capex_Input!I$12:I$286,$Z177),NA)</f>
        <v>N/A</v>
      </c>
      <c r="M177" s="150" t="str" cm="1">
        <f t="array" ref="M177">IFERROR(INDEX(Forecast_Capex_Input!J$12:J$286,$Z177),NA)</f>
        <v>N/A</v>
      </c>
      <c r="N177" s="150" t="str" cm="1">
        <f t="array" ref="N177">IFERROR(INDEX(Forecast_Capex_Input!K$12:K$286,$Z177),NA)</f>
        <v>Substations - Switchbay Equipment</v>
      </c>
      <c r="O177" s="150" t="str" cm="1">
        <f t="array" ref="O177">IFERROR(INDEX(Forecast_Capex_Input!L$12:L$286,$Z177),NA)</f>
        <v>Substations - Safe and Reliable Network</v>
      </c>
      <c r="P177" s="150" t="str" cm="1">
        <f t="array" ref="P177">IFERROR(INDEX(Forecast_Capex_Input!M$12:M$286,$Z177),NA)</f>
        <v>N/A</v>
      </c>
      <c r="Q177" s="24" t="str" cm="1">
        <f t="array" ref="Q177">IFERROR(INDEX(Forecast_Capex_Input!N$12:N$286,$Z177),NA)</f>
        <v>No</v>
      </c>
      <c r="R177" s="190" cm="1">
        <f t="array" ref="R177">IFERROR(INDEX(Forecast_Capex_Input!O$12:O$286,$Z177),0)</f>
        <v>0</v>
      </c>
      <c r="S177" s="24" t="str" cm="1">
        <f t="array" ref="S177">IFERROR(INDEX(Forecast_Capex_Input!P$12:P$286,$Z177),0)</f>
        <v>Safety security &amp; reliability</v>
      </c>
      <c r="T177" s="150" t="str" cm="1">
        <f t="array" aca="1" ref="T177" ca="1">IFERROR(INDEX(General!$K$91:$K$110,$AC177),NA)</f>
        <v>Substations (2018 onwards)</v>
      </c>
      <c r="U177" s="43" cm="1">
        <f t="array" aca="1" ref="U177" ca="1">IFERROR(
IF($F177=General!$E$25,INDEX(Forecast_Capex_Input!S$12:S$286,$Z177),
INDEX(Forecast_Capex_Input!T$12:T$286,$Z177)),0)</f>
        <v>0.41879148538828687</v>
      </c>
      <c r="V177" s="82" t="b">
        <f>IFERROR(INDEX(Overheads!$T$19:$T$26,MATCH($I177,Overheads!$E$19:$E$26,0)),FALSE)</f>
        <v>1</v>
      </c>
      <c r="W177" s="209" t="str" cm="1">
        <f t="array" ref="W177">IFERROR(
INDEX(Forecast_Capex_Input!CN$12:CN$286,$Z177),0)</f>
        <v>FY22</v>
      </c>
      <c r="X177" s="209">
        <f>IFERROR(
MATCH($W177,General!$L$39:$S$39,0),1)</f>
        <v>2</v>
      </c>
      <c r="Z177" s="28">
        <f>IFERROR(
IF(MATCH($C177,Forecast_Capex_Input!$CI$12:$CI$286,1)+1&gt;MAX(Forecast_Capex_Input!$C$12:$C$286),NA,
MATCH($C177,Forecast_Capex_Input!$CI$12:$CI$286,1)+1),1)</f>
        <v>74</v>
      </c>
      <c r="AA177" s="28" cm="1">
        <f t="array" aca="1" ref="AA177" ca="1">IFERROR(
IF(Z176&lt;&gt;Z177,1,
IF(COUNTIF(OFFSET(AA176,0,0,-INDEX(Forecast_Capex_Input!$CG$12:$CG$286,$Z177)),AA176)=INDEX(Forecast_Capex_Input!$CG$12:$CG$286,$Z177),AA176+1,AA176)),NA)</f>
        <v>1</v>
      </c>
      <c r="AB177" s="28" cm="1">
        <f t="array" ref="AB177">IFERROR($C177-IF($Z177=1,1,INDEX(Forecast_Capex_Input!$CI$12:$CI$286,$Z177-1))+1,NA)</f>
        <v>1</v>
      </c>
      <c r="AC177" s="28" cm="1">
        <f t="array" aca="1" ref="AC177" ca="1">IFERROR(IF(AA177=1,
INDEX(Forecast_Capex_Input!$AI$10:$BB$10,SMALL(IF(INDEX(Forecast_Capex_Input!$AI$12:$BB$286,$Z177,0)&gt;0,COLUMN(Forecast_Capex_Input!$AI$10:$BB$10)-COLUMN(Forecast_Capex_Input!$AI$12)+1),ROWS(OFFSET(AC176,0,0,-$AB177)))),
OFFSET(AC176,-INDEX(Forecast_Capex_Input!$CG$12:$CG$286,$Z177)+1,0)),NA)</f>
        <v>3</v>
      </c>
      <c r="AD177" s="28">
        <f t="shared" ca="1" si="19"/>
        <v>1</v>
      </c>
      <c r="AE177" s="82" t="b">
        <f t="shared" si="23"/>
        <v>0</v>
      </c>
      <c r="AF177" s="78" t="b">
        <v>0</v>
      </c>
      <c r="AG177" s="82" t="b">
        <f t="shared" si="20"/>
        <v>1</v>
      </c>
      <c r="AI177" s="55">
        <v>1.1404575318296664</v>
      </c>
      <c r="AJ177" s="55">
        <v>1.0367795743906059</v>
      </c>
      <c r="AK177" s="55">
        <v>0.51838978719530293</v>
      </c>
      <c r="AL177" s="55">
        <v>1.1404575318296664</v>
      </c>
      <c r="AM177" s="55">
        <v>1.1922965105491965</v>
      </c>
      <c r="AN177" s="135">
        <v>5.0283809357944378</v>
      </c>
      <c r="AP177" s="55">
        <v>1.1051770720158498</v>
      </c>
      <c r="AQ177" s="55">
        <v>1.0178444551893207</v>
      </c>
      <c r="AR177" s="55">
        <v>0.51479846702823961</v>
      </c>
      <c r="AS177" s="55">
        <v>1.1374611159013563</v>
      </c>
      <c r="AT177" s="55">
        <v>1.1927425795796747</v>
      </c>
      <c r="AU177" s="135">
        <v>4.9680236897144416</v>
      </c>
      <c r="AW177" s="55">
        <v>0.13323065301256612</v>
      </c>
      <c r="AX177" s="55">
        <v>0.11499909492744588</v>
      </c>
      <c r="AY177" s="55">
        <v>7.1409206045004614E-2</v>
      </c>
      <c r="AZ177" s="55">
        <v>0.15997522793430602</v>
      </c>
      <c r="BA177" s="55">
        <v>0.1485433183243641</v>
      </c>
      <c r="BB177" s="135">
        <v>0.62815750024368677</v>
      </c>
      <c r="BD177" s="55">
        <v>2.5941459291749458E-2</v>
      </c>
      <c r="BE177" s="55">
        <v>2.2541789787406882E-2</v>
      </c>
      <c r="BF177" s="55">
        <v>1.3691527746873404E-2</v>
      </c>
      <c r="BG177" s="55">
        <v>3.046182150851446E-2</v>
      </c>
      <c r="BH177" s="55">
        <v>2.8770886078360917E-2</v>
      </c>
      <c r="BI177" s="135">
        <v>0.12140748441290514</v>
      </c>
      <c r="BK177" s="55">
        <v>1.2643491843201655</v>
      </c>
      <c r="BL177" s="55">
        <v>1.1553853399041736</v>
      </c>
      <c r="BM177" s="55">
        <v>0.59989920082011761</v>
      </c>
      <c r="BN177" s="55">
        <v>1.3278981653441768</v>
      </c>
      <c r="BO177" s="55">
        <v>1.3700567839823996</v>
      </c>
      <c r="BP177" s="135">
        <v>5.7175886743710338</v>
      </c>
      <c r="BR177" s="147">
        <v>0.1</v>
      </c>
      <c r="BS177" s="147">
        <v>0.11</v>
      </c>
      <c r="BT177" s="147">
        <v>0.14000000000000001</v>
      </c>
      <c r="BU177" s="147">
        <v>0.32</v>
      </c>
      <c r="BV177" s="147">
        <v>0.33</v>
      </c>
      <c r="BX177" s="55">
        <v>0.50283809357944376</v>
      </c>
      <c r="BY177" s="55">
        <v>0.55312190293738817</v>
      </c>
      <c r="BZ177" s="55">
        <v>0.70397333101122139</v>
      </c>
      <c r="CA177" s="55">
        <v>1.6090818994542202</v>
      </c>
      <c r="CB177" s="55">
        <v>1.6593657088121645</v>
      </c>
      <c r="CC177" s="135">
        <v>5.0283809357944378</v>
      </c>
      <c r="CE177" s="55">
        <v>0.4968023689714442</v>
      </c>
      <c r="CF177" s="55">
        <v>0.54648260586858854</v>
      </c>
      <c r="CG177" s="55">
        <v>0.69552331656002186</v>
      </c>
      <c r="CH177" s="55">
        <v>1.5897675807086213</v>
      </c>
      <c r="CI177" s="55">
        <v>1.6394478176057659</v>
      </c>
      <c r="CJ177" s="135">
        <v>4.9680236897144416</v>
      </c>
      <c r="CL177" s="55">
        <v>6.2815750024368677E-2</v>
      </c>
      <c r="CM177" s="55">
        <v>6.9097325026805545E-2</v>
      </c>
      <c r="CN177" s="55">
        <v>8.7942050034116162E-2</v>
      </c>
      <c r="CO177" s="55">
        <v>0.20101040007797977</v>
      </c>
      <c r="CP177" s="55">
        <v>0.20729197508041664</v>
      </c>
      <c r="CQ177" s="135">
        <v>0.62815750024368677</v>
      </c>
      <c r="CS177" s="67">
        <v>1.2140748441290514E-2</v>
      </c>
      <c r="CT177" s="67">
        <v>1.3354823285419565E-2</v>
      </c>
      <c r="CU177" s="67">
        <v>1.6997047817806719E-2</v>
      </c>
      <c r="CV177" s="67">
        <v>3.8850395012129647E-2</v>
      </c>
      <c r="CW177" s="67">
        <v>4.0064469856258694E-2</v>
      </c>
      <c r="CX177" s="135">
        <v>0.12140748441290514</v>
      </c>
      <c r="CZ177" s="55">
        <v>0.57175886743710347</v>
      </c>
      <c r="DA177" s="55">
        <v>0.62893475418081368</v>
      </c>
      <c r="DB177" s="55">
        <v>0.80046241441194477</v>
      </c>
      <c r="DC177" s="55">
        <v>1.8296283757987308</v>
      </c>
      <c r="DD177" s="55">
        <v>1.886804262542441</v>
      </c>
      <c r="DE177" s="135">
        <v>5.7175886743710338</v>
      </c>
      <c r="DG177" s="43" t="b" cm="1">
        <f t="array" aca="1" ref="DG177" ca="1">OR($G177=Forecast_Capex_Input!$BF$8:$BF$10)</f>
        <v>0</v>
      </c>
      <c r="DH177" s="43" cm="1">
        <f t="array" aca="1" ref="DH177" ca="1">IFERROR(INDEX(Forecast_Capex_Input!BG$12:BG$286,$Z177)
*(INDEX(Forecast_Capex_Input!$H$12:$H$286,$Z177)=Repex),0)
*$DG177</f>
        <v>0</v>
      </c>
      <c r="DI177" s="43" cm="1">
        <f t="array" aca="1" ref="DI177" ca="1">IFERROR(INDEX(Forecast_Capex_Input!BH$12:BH$286,$Z177)
*(INDEX(Forecast_Capex_Input!$H$12:$H$286,$Z177)=Repex),0)
*$DG177</f>
        <v>0</v>
      </c>
      <c r="DJ177" s="43" cm="1">
        <f t="array" aca="1" ref="DJ177" ca="1">IFERROR(INDEX(Forecast_Capex_Input!BI$12:BI$286,$Z177)
*(INDEX(Forecast_Capex_Input!$H$12:$H$286,$Z177)=Repex),0)
*$DG177</f>
        <v>0</v>
      </c>
      <c r="DK177" s="43" cm="1">
        <f t="array" aca="1" ref="DK177" ca="1">IFERROR(INDEX(Forecast_Capex_Input!BJ$12:BJ$286,$Z177)
*(INDEX(Forecast_Capex_Input!$H$12:$H$286,$Z177)=Repex),0)
*$DG177</f>
        <v>0</v>
      </c>
      <c r="DL177" s="43" cm="1">
        <f t="array" aca="1" ref="DL177" ca="1">IFERROR(INDEX(Forecast_Capex_Input!BK$12:BK$286,$Z177)
*(INDEX(Forecast_Capex_Input!$H$12:$H$286,$Z177)=Repex),0)
*$DG177</f>
        <v>0</v>
      </c>
      <c r="DM177" s="43" cm="1">
        <f t="array" aca="1" ref="DM177" ca="1">IFERROR(INDEX(Forecast_Capex_Input!BL$12:BL$286,$Z177)
*(INDEX(Forecast_Capex_Input!$H$12:$H$286,$Z177)=Repex),0)
*$DG177</f>
        <v>0</v>
      </c>
      <c r="DO177" s="43" t="b" cm="1">
        <f t="array" aca="1" ref="DO177" ca="1">OR($G177=Forecast_Capex_Input!$BN$8:$BN$9)</f>
        <v>1</v>
      </c>
      <c r="DP177" s="43" cm="1">
        <f t="array" aca="1" ref="DP177" ca="1">IFERROR(INDEX(Forecast_Capex_Input!BO$12:BO$286,$Z177)
*(INDEX(Forecast_Capex_Input!$H$12:$H$286,$Z177)=Repex),0)
*$DO177</f>
        <v>0</v>
      </c>
      <c r="DQ177" s="43" cm="1">
        <f t="array" aca="1" ref="DQ177" ca="1">IFERROR(INDEX(Forecast_Capex_Input!BP$12:BP$286,$Z177)
*(INDEX(Forecast_Capex_Input!$H$12:$H$286,$Z177)=Repex),0)
*$DO177</f>
        <v>0</v>
      </c>
      <c r="DR177" s="43" cm="1">
        <f t="array" aca="1" ref="DR177" ca="1">IFERROR(INDEX(Forecast_Capex_Input!BQ$12:BQ$286,$Z177)
*(INDEX(Forecast_Capex_Input!$H$12:$H$286,$Z177)=Repex),0)
*$DO177</f>
        <v>1</v>
      </c>
      <c r="DS177" s="43" cm="1">
        <f t="array" aca="1" ref="DS177" ca="1">IFERROR(INDEX(Forecast_Capex_Input!BR$12:BR$286,$Z177)
*(INDEX(Forecast_Capex_Input!$H$12:$H$286,$Z177)=Repex),0)
*$DO177</f>
        <v>0</v>
      </c>
      <c r="DT177" s="43" cm="1">
        <f t="array" aca="1" ref="DT177" ca="1">IFERROR(INDEX(Forecast_Capex_Input!BS$12:BS$286,$Z177)
*(INDEX(Forecast_Capex_Input!$H$12:$H$286,$Z177)=Repex),0)
*$DO177</f>
        <v>0</v>
      </c>
      <c r="DV177" s="43" t="b" cm="1">
        <f t="array" aca="1" ref="DV177" ca="1">OR($G177=Forecast_Capex_Input!$BU$8:$BU$10)</f>
        <v>0</v>
      </c>
      <c r="DW177" s="43" cm="1">
        <f t="array" aca="1" ref="DW177" ca="1">IFERROR(INDEX(Forecast_Capex_Input!BV$12:BV$286,$Z177)
*(INDEX(Forecast_Capex_Input!$H$12:$H$286,$Z177)=Repex),0)
*$DV177</f>
        <v>0</v>
      </c>
      <c r="DX177" s="43" cm="1">
        <f t="array" aca="1" ref="DX177" ca="1">IFERROR(INDEX(Forecast_Capex_Input!BW$12:BW$286,$Z177)
*(INDEX(Forecast_Capex_Input!$H$12:$H$286,$Z177)=Repex),0)
*$DV177</f>
        <v>0</v>
      </c>
      <c r="DY177" s="43" cm="1">
        <f t="array" aca="1" ref="DY177" ca="1">IFERROR(INDEX(Forecast_Capex_Input!BX$12:BX$286,$Z177)
*(INDEX(Forecast_Capex_Input!$H$12:$H$286,$Z177)=Repex),0)
*$DV177</f>
        <v>0</v>
      </c>
      <c r="DZ177" s="43" cm="1">
        <f t="array" aca="1" ref="DZ177" ca="1">IFERROR(INDEX(Forecast_Capex_Input!BY$12:BY$286,$Z177)
*(INDEX(Forecast_Capex_Input!$H$12:$H$286,$Z177)=Repex),0)
*$DV177</f>
        <v>0</v>
      </c>
      <c r="EA177" s="43" cm="1">
        <f t="array" aca="1" ref="EA177" ca="1">IFERROR(INDEX(Forecast_Capex_Input!BZ$12:BZ$286,$Z177)
*(INDEX(Forecast_Capex_Input!$H$12:$H$286,$Z177)=Repex),0)
*$DV177</f>
        <v>0</v>
      </c>
      <c r="EB177" s="43" cm="1">
        <f t="array" aca="1" ref="EB177" ca="1">IFERROR(INDEX(Forecast_Capex_Input!CA$12:CA$286,$Z177)
*(INDEX(Forecast_Capex_Input!$H$12:$H$286,$Z177)=Repex),0)
*$DV177</f>
        <v>0</v>
      </c>
      <c r="EC177" s="43" cm="1">
        <f t="array" aca="1" ref="EC177" ca="1">IFERROR(INDEX(Forecast_Capex_Input!CB$12:CB$286,$Z177)
*(INDEX(Forecast_Capex_Input!$H$12:$H$286,$Z177)=Repex),0)
*$DV177</f>
        <v>0</v>
      </c>
      <c r="ED177" s="43" cm="1">
        <f t="array" aca="1" ref="ED177" ca="1">IFERROR(INDEX(Forecast_Capex_Input!CC$12:CC$286,$Z177)
*(INDEX(Forecast_Capex_Input!$H$12:$H$286,$Z177)=Repex),0)
*$DV177</f>
        <v>0</v>
      </c>
      <c r="EF177" s="86" t="str">
        <f t="shared" si="21"/>
        <v>N/A</v>
      </c>
      <c r="EG177" s="28" t="str">
        <f>IFERROR(RANK(EF177,EF$11:EF$1010,0)+COUNTIF(EF$11:EF177,EF177)-1,NA)</f>
        <v>N/A</v>
      </c>
    </row>
    <row r="178" spans="3:137" x14ac:dyDescent="0.2">
      <c r="C178" s="28">
        <f t="shared" si="22"/>
        <v>168</v>
      </c>
      <c r="D178" s="9" t="str" cm="1">
        <f t="array" ref="D178">IFERROR(INDEX(Forecast_Capex_Input!$D$12:$D$286,$Z178),NA)</f>
        <v>VT Program</v>
      </c>
      <c r="E178" s="24" t="b" cm="1">
        <f t="array" ref="E178">IF($Z178=NA,NA,INDEX(Forecast_Capex_Input!$E$12:$E$286,$Z178))</f>
        <v>1</v>
      </c>
      <c r="F178" s="9" t="str" cm="1">
        <f t="array" aca="1" ref="F178" ca="1">IFERROR(INDEX(General!$E$25:$E$26,$AA178),NA)</f>
        <v>Non-Labour</v>
      </c>
      <c r="G178" s="9" t="str" cm="1">
        <f t="array" aca="1" ref="G178" ca="1">IFERROR(INDEX(Forecast_Capex_Input!$AI$11:$BB$11,$AC178),NA)</f>
        <v>Substations</v>
      </c>
      <c r="H178" s="50" cm="1">
        <f t="array" aca="1" ref="H178" ca="1">IFERROR(INDEX(Forecast_Capex_Input!$AI$12:$BB$286,$Z178,$AC178),NA)</f>
        <v>1</v>
      </c>
      <c r="I178" s="150" t="str" cm="1">
        <f t="array" ref="I178">IFERROR(INDEX(Forecast_Capex_Input!$F$12:$F$286,$Z178),NA)</f>
        <v>Replacement Expenditure</v>
      </c>
      <c r="J178" s="150" t="str" cm="1">
        <f t="array" ref="J178">IFERROR(INDEX(Forecast_Capex_Input!G$12:G$286,$Z178),NA)</f>
        <v>Substation</v>
      </c>
      <c r="K178" s="150" t="str" cm="1">
        <f t="array" ref="K178">IFERROR(INDEX(Forecast_Capex_Input!H$12:H$286,$Z178),NA)</f>
        <v>Repex</v>
      </c>
      <c r="L178" s="150" t="str" cm="1">
        <f t="array" ref="L178">IFERROR(INDEX(Forecast_Capex_Input!I$12:I$286,$Z178),NA)</f>
        <v>N/A</v>
      </c>
      <c r="M178" s="150" t="str" cm="1">
        <f t="array" ref="M178">IFERROR(INDEX(Forecast_Capex_Input!J$12:J$286,$Z178),NA)</f>
        <v>N/A</v>
      </c>
      <c r="N178" s="150" t="str" cm="1">
        <f t="array" ref="N178">IFERROR(INDEX(Forecast_Capex_Input!K$12:K$286,$Z178),NA)</f>
        <v>Substations - Switchbay Equipment</v>
      </c>
      <c r="O178" s="150" t="str" cm="1">
        <f t="array" ref="O178">IFERROR(INDEX(Forecast_Capex_Input!L$12:L$286,$Z178),NA)</f>
        <v>Substations - Safe and Reliable Network</v>
      </c>
      <c r="P178" s="150" t="str" cm="1">
        <f t="array" ref="P178">IFERROR(INDEX(Forecast_Capex_Input!M$12:M$286,$Z178),NA)</f>
        <v>N/A</v>
      </c>
      <c r="Q178" s="24" t="str" cm="1">
        <f t="array" ref="Q178">IFERROR(INDEX(Forecast_Capex_Input!N$12:N$286,$Z178),NA)</f>
        <v>No</v>
      </c>
      <c r="R178" s="190" cm="1">
        <f t="array" ref="R178">IFERROR(INDEX(Forecast_Capex_Input!O$12:O$286,$Z178),0)</f>
        <v>0</v>
      </c>
      <c r="S178" s="24" t="str" cm="1">
        <f t="array" ref="S178">IFERROR(INDEX(Forecast_Capex_Input!P$12:P$286,$Z178),0)</f>
        <v>Safety security &amp; reliability</v>
      </c>
      <c r="T178" s="150" t="str" cm="1">
        <f t="array" aca="1" ref="T178" ca="1">IFERROR(INDEX(General!$K$91:$K$110,$AC178),NA)</f>
        <v>Substations (2018 onwards)</v>
      </c>
      <c r="U178" s="43" cm="1">
        <f t="array" aca="1" ref="U178" ca="1">IFERROR(
IF($F178=General!$E$25,INDEX(Forecast_Capex_Input!S$12:S$286,$Z178),
INDEX(Forecast_Capex_Input!T$12:T$286,$Z178)),0)</f>
        <v>0.58120851461171319</v>
      </c>
      <c r="V178" s="82" t="b">
        <f>IFERROR(INDEX(Overheads!$T$19:$T$26,MATCH($I178,Overheads!$E$19:$E$26,0)),FALSE)</f>
        <v>1</v>
      </c>
      <c r="W178" s="209" t="str" cm="1">
        <f t="array" ref="W178">IFERROR(
INDEX(Forecast_Capex_Input!CN$12:CN$286,$Z178),0)</f>
        <v>FY22</v>
      </c>
      <c r="X178" s="209">
        <f>IFERROR(
MATCH($W178,General!$L$39:$S$39,0),1)</f>
        <v>2</v>
      </c>
      <c r="Z178" s="28">
        <f>IFERROR(
IF(MATCH($C178,Forecast_Capex_Input!$CI$12:$CI$286,1)+1&gt;MAX(Forecast_Capex_Input!$C$12:$C$286),NA,
MATCH($C178,Forecast_Capex_Input!$CI$12:$CI$286,1)+1),1)</f>
        <v>74</v>
      </c>
      <c r="AA178" s="28" cm="1">
        <f t="array" aca="1" ref="AA178" ca="1">IFERROR(
IF(Z177&lt;&gt;Z178,1,
IF(COUNTIF(OFFSET(AA177,0,0,-INDEX(Forecast_Capex_Input!$CG$12:$CG$286,$Z178)),AA177)=INDEX(Forecast_Capex_Input!$CG$12:$CG$286,$Z178),AA177+1,AA177)),NA)</f>
        <v>2</v>
      </c>
      <c r="AB178" s="28" cm="1">
        <f t="array" ref="AB178">IFERROR($C178-IF($Z178=1,1,INDEX(Forecast_Capex_Input!$CI$12:$CI$286,$Z178-1))+1,NA)</f>
        <v>2</v>
      </c>
      <c r="AC178" s="28" cm="1">
        <f t="array" aca="1" ref="AC178" ca="1">IFERROR(IF(AA178=1,
INDEX(Forecast_Capex_Input!$AI$10:$BB$10,SMALL(IF(INDEX(Forecast_Capex_Input!$AI$12:$BB$286,$Z178,0)&gt;0,COLUMN(Forecast_Capex_Input!$AI$10:$BB$10)-COLUMN(Forecast_Capex_Input!$AI$12)+1),ROWS(OFFSET(AC177,0,0,-$AB178)))),
OFFSET(AC177,-INDEX(Forecast_Capex_Input!$CG$12:$CG$286,$Z178)+1,0)),NA)</f>
        <v>3</v>
      </c>
      <c r="AD178" s="28">
        <f t="shared" ca="1" si="19"/>
        <v>2</v>
      </c>
      <c r="AE178" s="82" t="b">
        <f t="shared" si="23"/>
        <v>0</v>
      </c>
      <c r="AF178" s="78" t="b">
        <v>0</v>
      </c>
      <c r="AG178" s="82" t="b">
        <f t="shared" si="20"/>
        <v>1</v>
      </c>
      <c r="AI178" s="55">
        <v>1.5827533538269019</v>
      </c>
      <c r="AJ178" s="55">
        <v>1.4388666852971836</v>
      </c>
      <c r="AK178" s="55">
        <v>0.71943334264859182</v>
      </c>
      <c r="AL178" s="55">
        <v>1.5827533538269019</v>
      </c>
      <c r="AM178" s="55">
        <v>1.6546966880917608</v>
      </c>
      <c r="AN178" s="135">
        <v>6.9785034236913397</v>
      </c>
      <c r="AP178" s="55">
        <v>1.5827533538269019</v>
      </c>
      <c r="AQ178" s="55">
        <v>1.4388666852971836</v>
      </c>
      <c r="AR178" s="55">
        <v>0.71943334264859182</v>
      </c>
      <c r="AS178" s="55">
        <v>1.5827533538269019</v>
      </c>
      <c r="AT178" s="55">
        <v>1.6546966880917608</v>
      </c>
      <c r="AU178" s="135">
        <v>6.9785034236913397</v>
      </c>
      <c r="AW178" s="55">
        <v>0.19080314659763686</v>
      </c>
      <c r="AX178" s="55">
        <v>0.16256743914732316</v>
      </c>
      <c r="AY178" s="55">
        <v>9.9794710146294069E-2</v>
      </c>
      <c r="AZ178" s="55">
        <v>0.22260218393628517</v>
      </c>
      <c r="BA178" s="55">
        <v>0.20607475668061073</v>
      </c>
      <c r="BB178" s="135">
        <v>0.88184223650814997</v>
      </c>
      <c r="BD178" s="55">
        <v>3.7151450873196962E-2</v>
      </c>
      <c r="BE178" s="55">
        <v>3.1865998961539903E-2</v>
      </c>
      <c r="BF178" s="55">
        <v>1.9133976116441579E-2</v>
      </c>
      <c r="BG178" s="55">
        <v>4.2386987548204615E-2</v>
      </c>
      <c r="BH178" s="55">
        <v>3.9913968631945726E-2</v>
      </c>
      <c r="BI178" s="135">
        <v>0.17045238213132879</v>
      </c>
      <c r="BK178" s="55">
        <v>1.8107079512977358</v>
      </c>
      <c r="BL178" s="55">
        <v>1.6333001234060467</v>
      </c>
      <c r="BM178" s="55">
        <v>0.83836202891132749</v>
      </c>
      <c r="BN178" s="55">
        <v>1.8477425253113915</v>
      </c>
      <c r="BO178" s="55">
        <v>1.9006854134043172</v>
      </c>
      <c r="BP178" s="135">
        <v>8.0307980423308187</v>
      </c>
      <c r="BR178" s="147">
        <v>0.1</v>
      </c>
      <c r="BS178" s="147">
        <v>0.11</v>
      </c>
      <c r="BT178" s="147">
        <v>0.14000000000000001</v>
      </c>
      <c r="BU178" s="147">
        <v>0.32</v>
      </c>
      <c r="BV178" s="147">
        <v>0.33</v>
      </c>
      <c r="BX178" s="55">
        <v>0.69785034236913401</v>
      </c>
      <c r="BY178" s="55">
        <v>0.76763537660604741</v>
      </c>
      <c r="BZ178" s="55">
        <v>0.97699047931678762</v>
      </c>
      <c r="CA178" s="55">
        <v>2.2331210955812288</v>
      </c>
      <c r="CB178" s="55">
        <v>2.3029061298181421</v>
      </c>
      <c r="CC178" s="135">
        <v>6.9785034236913397</v>
      </c>
      <c r="CE178" s="55">
        <v>0.69785034236913401</v>
      </c>
      <c r="CF178" s="55">
        <v>0.76763537660604741</v>
      </c>
      <c r="CG178" s="55">
        <v>0.97699047931678762</v>
      </c>
      <c r="CH178" s="55">
        <v>2.2331210955812288</v>
      </c>
      <c r="CI178" s="55">
        <v>2.3029061298181421</v>
      </c>
      <c r="CJ178" s="135">
        <v>6.9785034236913397</v>
      </c>
      <c r="CL178" s="55">
        <v>8.8184223650815005E-2</v>
      </c>
      <c r="CM178" s="55">
        <v>9.700264601589649E-2</v>
      </c>
      <c r="CN178" s="55">
        <v>0.123457913111141</v>
      </c>
      <c r="CO178" s="55">
        <v>0.28218951568260797</v>
      </c>
      <c r="CP178" s="55">
        <v>0.29100793804768949</v>
      </c>
      <c r="CQ178" s="135">
        <v>0.88184223650814997</v>
      </c>
      <c r="CS178" s="67">
        <v>1.704523821313288E-2</v>
      </c>
      <c r="CT178" s="67">
        <v>1.8749762034446168E-2</v>
      </c>
      <c r="CU178" s="67">
        <v>2.3863333498386034E-2</v>
      </c>
      <c r="CV178" s="67">
        <v>5.4544762282025212E-2</v>
      </c>
      <c r="CW178" s="67">
        <v>5.6249286103338507E-2</v>
      </c>
      <c r="CX178" s="135">
        <v>0.17045238213132879</v>
      </c>
      <c r="CZ178" s="55">
        <v>0.8030798042330819</v>
      </c>
      <c r="DA178" s="55">
        <v>0.88338778465639001</v>
      </c>
      <c r="DB178" s="55">
        <v>1.1243117259263147</v>
      </c>
      <c r="DC178" s="55">
        <v>2.5698553735458622</v>
      </c>
      <c r="DD178" s="55">
        <v>2.65016335396917</v>
      </c>
      <c r="DE178" s="135">
        <v>8.0307980423308187</v>
      </c>
      <c r="DG178" s="43" t="b" cm="1">
        <f t="array" aca="1" ref="DG178" ca="1">OR($G178=Forecast_Capex_Input!$BF$8:$BF$10)</f>
        <v>0</v>
      </c>
      <c r="DH178" s="43" cm="1">
        <f t="array" aca="1" ref="DH178" ca="1">IFERROR(INDEX(Forecast_Capex_Input!BG$12:BG$286,$Z178)
*(INDEX(Forecast_Capex_Input!$H$12:$H$286,$Z178)=Repex),0)
*$DG178</f>
        <v>0</v>
      </c>
      <c r="DI178" s="43" cm="1">
        <f t="array" aca="1" ref="DI178" ca="1">IFERROR(INDEX(Forecast_Capex_Input!BH$12:BH$286,$Z178)
*(INDEX(Forecast_Capex_Input!$H$12:$H$286,$Z178)=Repex),0)
*$DG178</f>
        <v>0</v>
      </c>
      <c r="DJ178" s="43" cm="1">
        <f t="array" aca="1" ref="DJ178" ca="1">IFERROR(INDEX(Forecast_Capex_Input!BI$12:BI$286,$Z178)
*(INDEX(Forecast_Capex_Input!$H$12:$H$286,$Z178)=Repex),0)
*$DG178</f>
        <v>0</v>
      </c>
      <c r="DK178" s="43" cm="1">
        <f t="array" aca="1" ref="DK178" ca="1">IFERROR(INDEX(Forecast_Capex_Input!BJ$12:BJ$286,$Z178)
*(INDEX(Forecast_Capex_Input!$H$12:$H$286,$Z178)=Repex),0)
*$DG178</f>
        <v>0</v>
      </c>
      <c r="DL178" s="43" cm="1">
        <f t="array" aca="1" ref="DL178" ca="1">IFERROR(INDEX(Forecast_Capex_Input!BK$12:BK$286,$Z178)
*(INDEX(Forecast_Capex_Input!$H$12:$H$286,$Z178)=Repex),0)
*$DG178</f>
        <v>0</v>
      </c>
      <c r="DM178" s="43" cm="1">
        <f t="array" aca="1" ref="DM178" ca="1">IFERROR(INDEX(Forecast_Capex_Input!BL$12:BL$286,$Z178)
*(INDEX(Forecast_Capex_Input!$H$12:$H$286,$Z178)=Repex),0)
*$DG178</f>
        <v>0</v>
      </c>
      <c r="DO178" s="43" t="b" cm="1">
        <f t="array" aca="1" ref="DO178" ca="1">OR($G178=Forecast_Capex_Input!$BN$8:$BN$9)</f>
        <v>1</v>
      </c>
      <c r="DP178" s="43" cm="1">
        <f t="array" aca="1" ref="DP178" ca="1">IFERROR(INDEX(Forecast_Capex_Input!BO$12:BO$286,$Z178)
*(INDEX(Forecast_Capex_Input!$H$12:$H$286,$Z178)=Repex),0)
*$DO178</f>
        <v>0</v>
      </c>
      <c r="DQ178" s="43" cm="1">
        <f t="array" aca="1" ref="DQ178" ca="1">IFERROR(INDEX(Forecast_Capex_Input!BP$12:BP$286,$Z178)
*(INDEX(Forecast_Capex_Input!$H$12:$H$286,$Z178)=Repex),0)
*$DO178</f>
        <v>0</v>
      </c>
      <c r="DR178" s="43" cm="1">
        <f t="array" aca="1" ref="DR178" ca="1">IFERROR(INDEX(Forecast_Capex_Input!BQ$12:BQ$286,$Z178)
*(INDEX(Forecast_Capex_Input!$H$12:$H$286,$Z178)=Repex),0)
*$DO178</f>
        <v>1</v>
      </c>
      <c r="DS178" s="43" cm="1">
        <f t="array" aca="1" ref="DS178" ca="1">IFERROR(INDEX(Forecast_Capex_Input!BR$12:BR$286,$Z178)
*(INDEX(Forecast_Capex_Input!$H$12:$H$286,$Z178)=Repex),0)
*$DO178</f>
        <v>0</v>
      </c>
      <c r="DT178" s="43" cm="1">
        <f t="array" aca="1" ref="DT178" ca="1">IFERROR(INDEX(Forecast_Capex_Input!BS$12:BS$286,$Z178)
*(INDEX(Forecast_Capex_Input!$H$12:$H$286,$Z178)=Repex),0)
*$DO178</f>
        <v>0</v>
      </c>
      <c r="DV178" s="43" t="b" cm="1">
        <f t="array" aca="1" ref="DV178" ca="1">OR($G178=Forecast_Capex_Input!$BU$8:$BU$10)</f>
        <v>0</v>
      </c>
      <c r="DW178" s="43" cm="1">
        <f t="array" aca="1" ref="DW178" ca="1">IFERROR(INDEX(Forecast_Capex_Input!BV$12:BV$286,$Z178)
*(INDEX(Forecast_Capex_Input!$H$12:$H$286,$Z178)=Repex),0)
*$DV178</f>
        <v>0</v>
      </c>
      <c r="DX178" s="43" cm="1">
        <f t="array" aca="1" ref="DX178" ca="1">IFERROR(INDEX(Forecast_Capex_Input!BW$12:BW$286,$Z178)
*(INDEX(Forecast_Capex_Input!$H$12:$H$286,$Z178)=Repex),0)
*$DV178</f>
        <v>0</v>
      </c>
      <c r="DY178" s="43" cm="1">
        <f t="array" aca="1" ref="DY178" ca="1">IFERROR(INDEX(Forecast_Capex_Input!BX$12:BX$286,$Z178)
*(INDEX(Forecast_Capex_Input!$H$12:$H$286,$Z178)=Repex),0)
*$DV178</f>
        <v>0</v>
      </c>
      <c r="DZ178" s="43" cm="1">
        <f t="array" aca="1" ref="DZ178" ca="1">IFERROR(INDEX(Forecast_Capex_Input!BY$12:BY$286,$Z178)
*(INDEX(Forecast_Capex_Input!$H$12:$H$286,$Z178)=Repex),0)
*$DV178</f>
        <v>0</v>
      </c>
      <c r="EA178" s="43" cm="1">
        <f t="array" aca="1" ref="EA178" ca="1">IFERROR(INDEX(Forecast_Capex_Input!BZ$12:BZ$286,$Z178)
*(INDEX(Forecast_Capex_Input!$H$12:$H$286,$Z178)=Repex),0)
*$DV178</f>
        <v>0</v>
      </c>
      <c r="EB178" s="43" cm="1">
        <f t="array" aca="1" ref="EB178" ca="1">IFERROR(INDEX(Forecast_Capex_Input!CA$12:CA$286,$Z178)
*(INDEX(Forecast_Capex_Input!$H$12:$H$286,$Z178)=Repex),0)
*$DV178</f>
        <v>0</v>
      </c>
      <c r="EC178" s="43" cm="1">
        <f t="array" aca="1" ref="EC178" ca="1">IFERROR(INDEX(Forecast_Capex_Input!CB$12:CB$286,$Z178)
*(INDEX(Forecast_Capex_Input!$H$12:$H$286,$Z178)=Repex),0)
*$DV178</f>
        <v>0</v>
      </c>
      <c r="ED178" s="43" cm="1">
        <f t="array" aca="1" ref="ED178" ca="1">IFERROR(INDEX(Forecast_Capex_Input!CC$12:CC$286,$Z178)
*(INDEX(Forecast_Capex_Input!$H$12:$H$286,$Z178)=Repex),0)
*$DV178</f>
        <v>0</v>
      </c>
      <c r="EF178" s="86" t="str">
        <f t="shared" si="21"/>
        <v>N/A</v>
      </c>
      <c r="EG178" s="28" t="str">
        <f>IFERROR(RANK(EF178,EF$11:EF$1010,0)+COUNTIF(EF$11:EF178,EF178)-1,NA)</f>
        <v>N/A</v>
      </c>
    </row>
    <row r="179" spans="3:137" x14ac:dyDescent="0.2">
      <c r="C179" s="28">
        <f t="shared" si="22"/>
        <v>169</v>
      </c>
      <c r="D179" s="9" t="str" cm="1">
        <f t="array" ref="D179">IFERROR(INDEX(Forecast_Capex_Input!$D$12:$D$286,$Z179),NA)</f>
        <v>Disconnector</v>
      </c>
      <c r="E179" s="24" t="b" cm="1">
        <f t="array" ref="E179">IF($Z179=NA,NA,INDEX(Forecast_Capex_Input!$E$12:$E$286,$Z179))</f>
        <v>1</v>
      </c>
      <c r="F179" s="9" t="str" cm="1">
        <f t="array" aca="1" ref="F179" ca="1">IFERROR(INDEX(General!$E$25:$E$26,$AA179),NA)</f>
        <v>Labour</v>
      </c>
      <c r="G179" s="9" t="str" cm="1">
        <f t="array" aca="1" ref="G179" ca="1">IFERROR(INDEX(Forecast_Capex_Input!$AI$11:$BB$11,$AC179),NA)</f>
        <v>Substations</v>
      </c>
      <c r="H179" s="50" cm="1">
        <f t="array" aca="1" ref="H179" ca="1">IFERROR(INDEX(Forecast_Capex_Input!$AI$12:$BB$286,$Z179,$AC179),NA)</f>
        <v>1</v>
      </c>
      <c r="I179" s="150" t="str" cm="1">
        <f t="array" ref="I179">IFERROR(INDEX(Forecast_Capex_Input!$F$12:$F$286,$Z179),NA)</f>
        <v>Replacement Expenditure</v>
      </c>
      <c r="J179" s="150" t="str" cm="1">
        <f t="array" ref="J179">IFERROR(INDEX(Forecast_Capex_Input!G$12:G$286,$Z179),NA)</f>
        <v>Substation</v>
      </c>
      <c r="K179" s="150" t="str" cm="1">
        <f t="array" ref="K179">IFERROR(INDEX(Forecast_Capex_Input!H$12:H$286,$Z179),NA)</f>
        <v>Repex</v>
      </c>
      <c r="L179" s="150" t="str" cm="1">
        <f t="array" ref="L179">IFERROR(INDEX(Forecast_Capex_Input!I$12:I$286,$Z179),NA)</f>
        <v>N/A</v>
      </c>
      <c r="M179" s="150" t="str" cm="1">
        <f t="array" ref="M179">IFERROR(INDEX(Forecast_Capex_Input!J$12:J$286,$Z179),NA)</f>
        <v>N/A</v>
      </c>
      <c r="N179" s="150" t="str" cm="1">
        <f t="array" ref="N179">IFERROR(INDEX(Forecast_Capex_Input!K$12:K$286,$Z179),NA)</f>
        <v>Substations - Switchbay Equipment</v>
      </c>
      <c r="O179" s="150" t="str" cm="1">
        <f t="array" ref="O179">IFERROR(INDEX(Forecast_Capex_Input!L$12:L$286,$Z179),NA)</f>
        <v>Substations - Safe and Reliable Network</v>
      </c>
      <c r="P179" s="150" t="str" cm="1">
        <f t="array" ref="P179">IFERROR(INDEX(Forecast_Capex_Input!M$12:M$286,$Z179),NA)</f>
        <v>N/A</v>
      </c>
      <c r="Q179" s="24" t="str" cm="1">
        <f t="array" ref="Q179">IFERROR(INDEX(Forecast_Capex_Input!N$12:N$286,$Z179),NA)</f>
        <v>No</v>
      </c>
      <c r="R179" s="190" cm="1">
        <f t="array" ref="R179">IFERROR(INDEX(Forecast_Capex_Input!O$12:O$286,$Z179),0)</f>
        <v>0</v>
      </c>
      <c r="S179" s="24" t="str" cm="1">
        <f t="array" ref="S179">IFERROR(INDEX(Forecast_Capex_Input!P$12:P$286,$Z179),0)</f>
        <v>Safety security &amp; reliability</v>
      </c>
      <c r="T179" s="150" t="str" cm="1">
        <f t="array" aca="1" ref="T179" ca="1">IFERROR(INDEX(General!$K$91:$K$110,$AC179),NA)</f>
        <v>Substations (2018 onwards)</v>
      </c>
      <c r="U179" s="43" cm="1">
        <f t="array" aca="1" ref="U179" ca="1">IFERROR(
IF($F179=General!$E$25,INDEX(Forecast_Capex_Input!S$12:S$286,$Z179),
INDEX(Forecast_Capex_Input!T$12:T$286,$Z179)),0)</f>
        <v>0.41174330590921859</v>
      </c>
      <c r="V179" s="82" t="b">
        <f>IFERROR(INDEX(Overheads!$T$19:$T$26,MATCH($I179,Overheads!$E$19:$E$26,0)),FALSE)</f>
        <v>1</v>
      </c>
      <c r="W179" s="209" t="str" cm="1">
        <f t="array" ref="W179">IFERROR(
INDEX(Forecast_Capex_Input!CN$12:CN$286,$Z179),0)</f>
        <v>FY22</v>
      </c>
      <c r="X179" s="209">
        <f>IFERROR(
MATCH($W179,General!$L$39:$S$39,0),1)</f>
        <v>2</v>
      </c>
      <c r="Z179" s="28">
        <f>IFERROR(
IF(MATCH($C179,Forecast_Capex_Input!$CI$12:$CI$286,1)+1&gt;MAX(Forecast_Capex_Input!$C$12:$C$286),NA,
MATCH($C179,Forecast_Capex_Input!$CI$12:$CI$286,1)+1),1)</f>
        <v>75</v>
      </c>
      <c r="AA179" s="28" cm="1">
        <f t="array" aca="1" ref="AA179" ca="1">IFERROR(
IF(Z178&lt;&gt;Z179,1,
IF(COUNTIF(OFFSET(AA178,0,0,-INDEX(Forecast_Capex_Input!$CG$12:$CG$286,$Z179)),AA178)=INDEX(Forecast_Capex_Input!$CG$12:$CG$286,$Z179),AA178+1,AA178)),NA)</f>
        <v>1</v>
      </c>
      <c r="AB179" s="28" cm="1">
        <f t="array" ref="AB179">IFERROR($C179-IF($Z179=1,1,INDEX(Forecast_Capex_Input!$CI$12:$CI$286,$Z179-1))+1,NA)</f>
        <v>1</v>
      </c>
      <c r="AC179" s="28" cm="1">
        <f t="array" aca="1" ref="AC179" ca="1">IFERROR(IF(AA179=1,
INDEX(Forecast_Capex_Input!$AI$10:$BB$10,SMALL(IF(INDEX(Forecast_Capex_Input!$AI$12:$BB$286,$Z179,0)&gt;0,COLUMN(Forecast_Capex_Input!$AI$10:$BB$10)-COLUMN(Forecast_Capex_Input!$AI$12)+1),ROWS(OFFSET(AC178,0,0,-$AB179)))),
OFFSET(AC178,-INDEX(Forecast_Capex_Input!$CG$12:$CG$286,$Z179)+1,0)),NA)</f>
        <v>3</v>
      </c>
      <c r="AD179" s="28">
        <f t="shared" ca="1" si="19"/>
        <v>1</v>
      </c>
      <c r="AE179" s="82" t="b">
        <f t="shared" si="23"/>
        <v>0</v>
      </c>
      <c r="AF179" s="78" t="b">
        <v>0</v>
      </c>
      <c r="AG179" s="82" t="b">
        <f t="shared" si="20"/>
        <v>1</v>
      </c>
      <c r="AI179" s="55">
        <v>1.4307511790030851</v>
      </c>
      <c r="AJ179" s="55">
        <v>1.3006828900028047</v>
      </c>
      <c r="AK179" s="55">
        <v>0.65034144500140234</v>
      </c>
      <c r="AL179" s="55">
        <v>1.4307511790030851</v>
      </c>
      <c r="AM179" s="55">
        <v>1.4957853235032257</v>
      </c>
      <c r="AN179" s="135">
        <v>6.3083120165136037</v>
      </c>
      <c r="AP179" s="55">
        <v>1.3864903818531846</v>
      </c>
      <c r="AQ179" s="55">
        <v>1.2769279992105633</v>
      </c>
      <c r="AR179" s="55">
        <v>0.64583598520145702</v>
      </c>
      <c r="AS179" s="55">
        <v>1.4269920511946736</v>
      </c>
      <c r="AT179" s="55">
        <v>1.4963449355654561</v>
      </c>
      <c r="AU179" s="135">
        <v>6.2325913530253345</v>
      </c>
      <c r="AW179" s="55">
        <v>0.16714336882958133</v>
      </c>
      <c r="AX179" s="55">
        <v>0.14427112457906507</v>
      </c>
      <c r="AY179" s="55">
        <v>8.9585804722296367E-2</v>
      </c>
      <c r="AZ179" s="55">
        <v>0.20069554506873194</v>
      </c>
      <c r="BA179" s="55">
        <v>0.18635374127842305</v>
      </c>
      <c r="BB179" s="135">
        <v>0.78804958447809781</v>
      </c>
      <c r="BD179" s="55">
        <v>3.2544634439114317E-2</v>
      </c>
      <c r="BE179" s="55">
        <v>2.8279608328273167E-2</v>
      </c>
      <c r="BF179" s="55">
        <v>1.717658827222189E-2</v>
      </c>
      <c r="BG179" s="55">
        <v>3.8215615944915349E-2</v>
      </c>
      <c r="BH179" s="55">
        <v>3.6094267457322922E-2</v>
      </c>
      <c r="BI179" s="135">
        <v>0.15231071444184766</v>
      </c>
      <c r="BK179" s="55">
        <v>1.5861783851218803</v>
      </c>
      <c r="BL179" s="55">
        <v>1.4494787321179017</v>
      </c>
      <c r="BM179" s="55">
        <v>0.7525983781959753</v>
      </c>
      <c r="BN179" s="55">
        <v>1.665903212208321</v>
      </c>
      <c r="BO179" s="55">
        <v>1.7187929443012022</v>
      </c>
      <c r="BP179" s="135">
        <v>7.1729516519452803</v>
      </c>
      <c r="BR179" s="147">
        <v>0.1</v>
      </c>
      <c r="BS179" s="147">
        <v>0.11</v>
      </c>
      <c r="BT179" s="147">
        <v>0.14000000000000001</v>
      </c>
      <c r="BU179" s="147">
        <v>0.32</v>
      </c>
      <c r="BV179" s="147">
        <v>0.33</v>
      </c>
      <c r="BX179" s="55">
        <v>0.63083120165136042</v>
      </c>
      <c r="BY179" s="55">
        <v>0.69391432181649637</v>
      </c>
      <c r="BZ179" s="55">
        <v>0.88316368231190456</v>
      </c>
      <c r="CA179" s="55">
        <v>2.0186598452843532</v>
      </c>
      <c r="CB179" s="55">
        <v>2.0817429654494894</v>
      </c>
      <c r="CC179" s="135">
        <v>6.3083120165136037</v>
      </c>
      <c r="CE179" s="55">
        <v>0.62325913530253352</v>
      </c>
      <c r="CF179" s="55">
        <v>0.68558504883278681</v>
      </c>
      <c r="CG179" s="55">
        <v>0.87256278942354693</v>
      </c>
      <c r="CH179" s="55">
        <v>1.994429232968107</v>
      </c>
      <c r="CI179" s="55">
        <v>2.0567551464983604</v>
      </c>
      <c r="CJ179" s="135">
        <v>6.2325913530253345</v>
      </c>
      <c r="CL179" s="55">
        <v>7.8804958447809784E-2</v>
      </c>
      <c r="CM179" s="55">
        <v>8.6685454292590766E-2</v>
      </c>
      <c r="CN179" s="55">
        <v>0.1103269418269337</v>
      </c>
      <c r="CO179" s="55">
        <v>0.25217586703299133</v>
      </c>
      <c r="CP179" s="55">
        <v>0.26005636287777228</v>
      </c>
      <c r="CQ179" s="135">
        <v>0.78804958447809792</v>
      </c>
      <c r="CS179" s="67">
        <v>1.5231071444184766E-2</v>
      </c>
      <c r="CT179" s="67">
        <v>1.6754178588603241E-2</v>
      </c>
      <c r="CU179" s="67">
        <v>2.1323500021858673E-2</v>
      </c>
      <c r="CV179" s="67">
        <v>4.8739428621391252E-2</v>
      </c>
      <c r="CW179" s="67">
        <v>5.0262535765809732E-2</v>
      </c>
      <c r="CX179" s="135">
        <v>0.15231071444184768</v>
      </c>
      <c r="CZ179" s="55">
        <v>0.71729516519452807</v>
      </c>
      <c r="DA179" s="55">
        <v>0.78902468171398088</v>
      </c>
      <c r="DB179" s="55">
        <v>1.0042132312723393</v>
      </c>
      <c r="DC179" s="55">
        <v>2.2953445286224894</v>
      </c>
      <c r="DD179" s="55">
        <v>2.3670740451419423</v>
      </c>
      <c r="DE179" s="135">
        <v>7.1729516519452794</v>
      </c>
      <c r="DG179" s="43" t="b" cm="1">
        <f t="array" aca="1" ref="DG179" ca="1">OR($G179=Forecast_Capex_Input!$BF$8:$BF$10)</f>
        <v>0</v>
      </c>
      <c r="DH179" s="43" cm="1">
        <f t="array" aca="1" ref="DH179" ca="1">IFERROR(INDEX(Forecast_Capex_Input!BG$12:BG$286,$Z179)
*(INDEX(Forecast_Capex_Input!$H$12:$H$286,$Z179)=Repex),0)
*$DG179</f>
        <v>0</v>
      </c>
      <c r="DI179" s="43" cm="1">
        <f t="array" aca="1" ref="DI179" ca="1">IFERROR(INDEX(Forecast_Capex_Input!BH$12:BH$286,$Z179)
*(INDEX(Forecast_Capex_Input!$H$12:$H$286,$Z179)=Repex),0)
*$DG179</f>
        <v>0</v>
      </c>
      <c r="DJ179" s="43" cm="1">
        <f t="array" aca="1" ref="DJ179" ca="1">IFERROR(INDEX(Forecast_Capex_Input!BI$12:BI$286,$Z179)
*(INDEX(Forecast_Capex_Input!$H$12:$H$286,$Z179)=Repex),0)
*$DG179</f>
        <v>0</v>
      </c>
      <c r="DK179" s="43" cm="1">
        <f t="array" aca="1" ref="DK179" ca="1">IFERROR(INDEX(Forecast_Capex_Input!BJ$12:BJ$286,$Z179)
*(INDEX(Forecast_Capex_Input!$H$12:$H$286,$Z179)=Repex),0)
*$DG179</f>
        <v>0</v>
      </c>
      <c r="DL179" s="43" cm="1">
        <f t="array" aca="1" ref="DL179" ca="1">IFERROR(INDEX(Forecast_Capex_Input!BK$12:BK$286,$Z179)
*(INDEX(Forecast_Capex_Input!$H$12:$H$286,$Z179)=Repex),0)
*$DG179</f>
        <v>0</v>
      </c>
      <c r="DM179" s="43" cm="1">
        <f t="array" aca="1" ref="DM179" ca="1">IFERROR(INDEX(Forecast_Capex_Input!BL$12:BL$286,$Z179)
*(INDEX(Forecast_Capex_Input!$H$12:$H$286,$Z179)=Repex),0)
*$DG179</f>
        <v>0</v>
      </c>
      <c r="DO179" s="43" t="b" cm="1">
        <f t="array" aca="1" ref="DO179" ca="1">OR($G179=Forecast_Capex_Input!$BN$8:$BN$9)</f>
        <v>1</v>
      </c>
      <c r="DP179" s="43" cm="1">
        <f t="array" aca="1" ref="DP179" ca="1">IFERROR(INDEX(Forecast_Capex_Input!BO$12:BO$286,$Z179)
*(INDEX(Forecast_Capex_Input!$H$12:$H$286,$Z179)=Repex),0)
*$DO179</f>
        <v>0</v>
      </c>
      <c r="DQ179" s="43" cm="1">
        <f t="array" aca="1" ref="DQ179" ca="1">IFERROR(INDEX(Forecast_Capex_Input!BP$12:BP$286,$Z179)
*(INDEX(Forecast_Capex_Input!$H$12:$H$286,$Z179)=Repex),0)
*$DO179</f>
        <v>0</v>
      </c>
      <c r="DR179" s="43" cm="1">
        <f t="array" aca="1" ref="DR179" ca="1">IFERROR(INDEX(Forecast_Capex_Input!BQ$12:BQ$286,$Z179)
*(INDEX(Forecast_Capex_Input!$H$12:$H$286,$Z179)=Repex),0)
*$DO179</f>
        <v>1</v>
      </c>
      <c r="DS179" s="43" cm="1">
        <f t="array" aca="1" ref="DS179" ca="1">IFERROR(INDEX(Forecast_Capex_Input!BR$12:BR$286,$Z179)
*(INDEX(Forecast_Capex_Input!$H$12:$H$286,$Z179)=Repex),0)
*$DO179</f>
        <v>0</v>
      </c>
      <c r="DT179" s="43" cm="1">
        <f t="array" aca="1" ref="DT179" ca="1">IFERROR(INDEX(Forecast_Capex_Input!BS$12:BS$286,$Z179)
*(INDEX(Forecast_Capex_Input!$H$12:$H$286,$Z179)=Repex),0)
*$DO179</f>
        <v>0</v>
      </c>
      <c r="DV179" s="43" t="b" cm="1">
        <f t="array" aca="1" ref="DV179" ca="1">OR($G179=Forecast_Capex_Input!$BU$8:$BU$10)</f>
        <v>0</v>
      </c>
      <c r="DW179" s="43" cm="1">
        <f t="array" aca="1" ref="DW179" ca="1">IFERROR(INDEX(Forecast_Capex_Input!BV$12:BV$286,$Z179)
*(INDEX(Forecast_Capex_Input!$H$12:$H$286,$Z179)=Repex),0)
*$DV179</f>
        <v>0</v>
      </c>
      <c r="DX179" s="43" cm="1">
        <f t="array" aca="1" ref="DX179" ca="1">IFERROR(INDEX(Forecast_Capex_Input!BW$12:BW$286,$Z179)
*(INDEX(Forecast_Capex_Input!$H$12:$H$286,$Z179)=Repex),0)
*$DV179</f>
        <v>0</v>
      </c>
      <c r="DY179" s="43" cm="1">
        <f t="array" aca="1" ref="DY179" ca="1">IFERROR(INDEX(Forecast_Capex_Input!BX$12:BX$286,$Z179)
*(INDEX(Forecast_Capex_Input!$H$12:$H$286,$Z179)=Repex),0)
*$DV179</f>
        <v>0</v>
      </c>
      <c r="DZ179" s="43" cm="1">
        <f t="array" aca="1" ref="DZ179" ca="1">IFERROR(INDEX(Forecast_Capex_Input!BY$12:BY$286,$Z179)
*(INDEX(Forecast_Capex_Input!$H$12:$H$286,$Z179)=Repex),0)
*$DV179</f>
        <v>0</v>
      </c>
      <c r="EA179" s="43" cm="1">
        <f t="array" aca="1" ref="EA179" ca="1">IFERROR(INDEX(Forecast_Capex_Input!BZ$12:BZ$286,$Z179)
*(INDEX(Forecast_Capex_Input!$H$12:$H$286,$Z179)=Repex),0)
*$DV179</f>
        <v>0</v>
      </c>
      <c r="EB179" s="43" cm="1">
        <f t="array" aca="1" ref="EB179" ca="1">IFERROR(INDEX(Forecast_Capex_Input!CA$12:CA$286,$Z179)
*(INDEX(Forecast_Capex_Input!$H$12:$H$286,$Z179)=Repex),0)
*$DV179</f>
        <v>0</v>
      </c>
      <c r="EC179" s="43" cm="1">
        <f t="array" aca="1" ref="EC179" ca="1">IFERROR(INDEX(Forecast_Capex_Input!CB$12:CB$286,$Z179)
*(INDEX(Forecast_Capex_Input!$H$12:$H$286,$Z179)=Repex),0)
*$DV179</f>
        <v>0</v>
      </c>
      <c r="ED179" s="43" cm="1">
        <f t="array" aca="1" ref="ED179" ca="1">IFERROR(INDEX(Forecast_Capex_Input!CC$12:CC$286,$Z179)
*(INDEX(Forecast_Capex_Input!$H$12:$H$286,$Z179)=Repex),0)
*$DV179</f>
        <v>0</v>
      </c>
      <c r="EF179" s="86" t="str">
        <f t="shared" si="21"/>
        <v>N/A</v>
      </c>
      <c r="EG179" s="28" t="str">
        <f>IFERROR(RANK(EF179,EF$11:EF$1010,0)+COUNTIF(EF$11:EF179,EF179)-1,NA)</f>
        <v>N/A</v>
      </c>
    </row>
    <row r="180" spans="3:137" x14ac:dyDescent="0.2">
      <c r="C180" s="28">
        <f t="shared" si="22"/>
        <v>170</v>
      </c>
      <c r="D180" s="9" t="str" cm="1">
        <f t="array" ref="D180">IFERROR(INDEX(Forecast_Capex_Input!$D$12:$D$286,$Z180),NA)</f>
        <v>Disconnector</v>
      </c>
      <c r="E180" s="24" t="b" cm="1">
        <f t="array" ref="E180">IF($Z180=NA,NA,INDEX(Forecast_Capex_Input!$E$12:$E$286,$Z180))</f>
        <v>1</v>
      </c>
      <c r="F180" s="9" t="str" cm="1">
        <f t="array" aca="1" ref="F180" ca="1">IFERROR(INDEX(General!$E$25:$E$26,$AA180),NA)</f>
        <v>Non-Labour</v>
      </c>
      <c r="G180" s="9" t="str" cm="1">
        <f t="array" aca="1" ref="G180" ca="1">IFERROR(INDEX(Forecast_Capex_Input!$AI$11:$BB$11,$AC180),NA)</f>
        <v>Substations</v>
      </c>
      <c r="H180" s="50" cm="1">
        <f t="array" aca="1" ref="H180" ca="1">IFERROR(INDEX(Forecast_Capex_Input!$AI$12:$BB$286,$Z180,$AC180),NA)</f>
        <v>1</v>
      </c>
      <c r="I180" s="150" t="str" cm="1">
        <f t="array" ref="I180">IFERROR(INDEX(Forecast_Capex_Input!$F$12:$F$286,$Z180),NA)</f>
        <v>Replacement Expenditure</v>
      </c>
      <c r="J180" s="150" t="str" cm="1">
        <f t="array" ref="J180">IFERROR(INDEX(Forecast_Capex_Input!G$12:G$286,$Z180),NA)</f>
        <v>Substation</v>
      </c>
      <c r="K180" s="150" t="str" cm="1">
        <f t="array" ref="K180">IFERROR(INDEX(Forecast_Capex_Input!H$12:H$286,$Z180),NA)</f>
        <v>Repex</v>
      </c>
      <c r="L180" s="150" t="str" cm="1">
        <f t="array" ref="L180">IFERROR(INDEX(Forecast_Capex_Input!I$12:I$286,$Z180),NA)</f>
        <v>N/A</v>
      </c>
      <c r="M180" s="150" t="str" cm="1">
        <f t="array" ref="M180">IFERROR(INDEX(Forecast_Capex_Input!J$12:J$286,$Z180),NA)</f>
        <v>N/A</v>
      </c>
      <c r="N180" s="150" t="str" cm="1">
        <f t="array" ref="N180">IFERROR(INDEX(Forecast_Capex_Input!K$12:K$286,$Z180),NA)</f>
        <v>Substations - Switchbay Equipment</v>
      </c>
      <c r="O180" s="150" t="str" cm="1">
        <f t="array" ref="O180">IFERROR(INDEX(Forecast_Capex_Input!L$12:L$286,$Z180),NA)</f>
        <v>Substations - Safe and Reliable Network</v>
      </c>
      <c r="P180" s="150" t="str" cm="1">
        <f t="array" ref="P180">IFERROR(INDEX(Forecast_Capex_Input!M$12:M$286,$Z180),NA)</f>
        <v>N/A</v>
      </c>
      <c r="Q180" s="24" t="str" cm="1">
        <f t="array" ref="Q180">IFERROR(INDEX(Forecast_Capex_Input!N$12:N$286,$Z180),NA)</f>
        <v>No</v>
      </c>
      <c r="R180" s="190" cm="1">
        <f t="array" ref="R180">IFERROR(INDEX(Forecast_Capex_Input!O$12:O$286,$Z180),0)</f>
        <v>0</v>
      </c>
      <c r="S180" s="24" t="str" cm="1">
        <f t="array" ref="S180">IFERROR(INDEX(Forecast_Capex_Input!P$12:P$286,$Z180),0)</f>
        <v>Safety security &amp; reliability</v>
      </c>
      <c r="T180" s="150" t="str" cm="1">
        <f t="array" aca="1" ref="T180" ca="1">IFERROR(INDEX(General!$K$91:$K$110,$AC180),NA)</f>
        <v>Substations (2018 onwards)</v>
      </c>
      <c r="U180" s="43" cm="1">
        <f t="array" aca="1" ref="U180" ca="1">IFERROR(
IF($F180=General!$E$25,INDEX(Forecast_Capex_Input!S$12:S$286,$Z180),
INDEX(Forecast_Capex_Input!T$12:T$286,$Z180)),0)</f>
        <v>0.58825669409078141</v>
      </c>
      <c r="V180" s="82" t="b">
        <f>IFERROR(INDEX(Overheads!$T$19:$T$26,MATCH($I180,Overheads!$E$19:$E$26,0)),FALSE)</f>
        <v>1</v>
      </c>
      <c r="W180" s="209" t="str" cm="1">
        <f t="array" ref="W180">IFERROR(
INDEX(Forecast_Capex_Input!CN$12:CN$286,$Z180),0)</f>
        <v>FY22</v>
      </c>
      <c r="X180" s="209">
        <f>IFERROR(
MATCH($W180,General!$L$39:$S$39,0),1)</f>
        <v>2</v>
      </c>
      <c r="Z180" s="28">
        <f>IFERROR(
IF(MATCH($C180,Forecast_Capex_Input!$CI$12:$CI$286,1)+1&gt;MAX(Forecast_Capex_Input!$C$12:$C$286),NA,
MATCH($C180,Forecast_Capex_Input!$CI$12:$CI$286,1)+1),1)</f>
        <v>75</v>
      </c>
      <c r="AA180" s="28" cm="1">
        <f t="array" aca="1" ref="AA180" ca="1">IFERROR(
IF(Z179&lt;&gt;Z180,1,
IF(COUNTIF(OFFSET(AA179,0,0,-INDEX(Forecast_Capex_Input!$CG$12:$CG$286,$Z180)),AA179)=INDEX(Forecast_Capex_Input!$CG$12:$CG$286,$Z180),AA179+1,AA179)),NA)</f>
        <v>2</v>
      </c>
      <c r="AB180" s="28" cm="1">
        <f t="array" ref="AB180">IFERROR($C180-IF($Z180=1,1,INDEX(Forecast_Capex_Input!$CI$12:$CI$286,$Z180-1))+1,NA)</f>
        <v>2</v>
      </c>
      <c r="AC180" s="28" cm="1">
        <f t="array" aca="1" ref="AC180" ca="1">IFERROR(IF(AA180=1,
INDEX(Forecast_Capex_Input!$AI$10:$BB$10,SMALL(IF(INDEX(Forecast_Capex_Input!$AI$12:$BB$286,$Z180,0)&gt;0,COLUMN(Forecast_Capex_Input!$AI$10:$BB$10)-COLUMN(Forecast_Capex_Input!$AI$12)+1),ROWS(OFFSET(AC179,0,0,-$AB180)))),
OFFSET(AC179,-INDEX(Forecast_Capex_Input!$CG$12:$CG$286,$Z180)+1,0)),NA)</f>
        <v>3</v>
      </c>
      <c r="AD180" s="28">
        <f t="shared" ca="1" si="19"/>
        <v>2</v>
      </c>
      <c r="AE180" s="82" t="b">
        <f t="shared" si="23"/>
        <v>0</v>
      </c>
      <c r="AF180" s="78" t="b">
        <v>0</v>
      </c>
      <c r="AG180" s="82" t="b">
        <f t="shared" si="20"/>
        <v>1</v>
      </c>
      <c r="AI180" s="55">
        <v>2.0441108490356608</v>
      </c>
      <c r="AJ180" s="55">
        <v>1.8582825900324194</v>
      </c>
      <c r="AK180" s="55">
        <v>0.92914129501620968</v>
      </c>
      <c r="AL180" s="55">
        <v>2.0441108490356608</v>
      </c>
      <c r="AM180" s="55">
        <v>2.1370249785372821</v>
      </c>
      <c r="AN180" s="135">
        <v>9.0126705616572327</v>
      </c>
      <c r="AP180" s="55">
        <v>2.0441108490356608</v>
      </c>
      <c r="AQ180" s="55">
        <v>1.8582825900324194</v>
      </c>
      <c r="AR180" s="55">
        <v>0.92914129501620968</v>
      </c>
      <c r="AS180" s="55">
        <v>2.0441108490356608</v>
      </c>
      <c r="AT180" s="55">
        <v>2.1370249785372821</v>
      </c>
      <c r="AU180" s="135">
        <v>9.0126705616572327</v>
      </c>
      <c r="AW180" s="55">
        <v>0.24642044260866314</v>
      </c>
      <c r="AX180" s="55">
        <v>0.20995429594732082</v>
      </c>
      <c r="AY180" s="55">
        <v>0.12888391561021353</v>
      </c>
      <c r="AZ180" s="55">
        <v>0.28748859580869102</v>
      </c>
      <c r="BA180" s="55">
        <v>0.26614358126281346</v>
      </c>
      <c r="BB180" s="135">
        <v>1.138890831237702</v>
      </c>
      <c r="BD180" s="55">
        <v>4.7980744190937688E-2</v>
      </c>
      <c r="BE180" s="55">
        <v>4.1154633496841495E-2</v>
      </c>
      <c r="BF180" s="55">
        <v>2.4711347519965482E-2</v>
      </c>
      <c r="BG180" s="55">
        <v>5.4742389833343744E-2</v>
      </c>
      <c r="BH180" s="55">
        <v>5.1548509508040685E-2</v>
      </c>
      <c r="BI180" s="135">
        <v>0.22013762454912911</v>
      </c>
      <c r="BK180" s="55">
        <v>2.3385120358352616</v>
      </c>
      <c r="BL180" s="55">
        <v>2.1093915194765813</v>
      </c>
      <c r="BM180" s="55">
        <v>1.0827365581463886</v>
      </c>
      <c r="BN180" s="55">
        <v>2.3863418346776957</v>
      </c>
      <c r="BO180" s="55">
        <v>2.4547170693081362</v>
      </c>
      <c r="BP180" s="135">
        <v>10.371699017444064</v>
      </c>
      <c r="BR180" s="147">
        <v>0.1</v>
      </c>
      <c r="BS180" s="147">
        <v>0.11</v>
      </c>
      <c r="BT180" s="147">
        <v>0.14000000000000001</v>
      </c>
      <c r="BU180" s="147">
        <v>0.32</v>
      </c>
      <c r="BV180" s="147">
        <v>0.33</v>
      </c>
      <c r="BX180" s="55">
        <v>0.90126705616572333</v>
      </c>
      <c r="BY180" s="55">
        <v>0.99139376178229555</v>
      </c>
      <c r="BZ180" s="55">
        <v>1.2617738786320127</v>
      </c>
      <c r="CA180" s="55">
        <v>2.8840545797303143</v>
      </c>
      <c r="CB180" s="55">
        <v>2.9741812853468867</v>
      </c>
      <c r="CC180" s="135">
        <v>9.0126705616572327</v>
      </c>
      <c r="CE180" s="55">
        <v>0.90126705616572333</v>
      </c>
      <c r="CF180" s="55">
        <v>0.99139376178229555</v>
      </c>
      <c r="CG180" s="55">
        <v>1.2617738786320127</v>
      </c>
      <c r="CH180" s="55">
        <v>2.8840545797303143</v>
      </c>
      <c r="CI180" s="55">
        <v>2.9741812853468867</v>
      </c>
      <c r="CJ180" s="135">
        <v>9.0126705616572327</v>
      </c>
      <c r="CL180" s="55">
        <v>0.1138890831237702</v>
      </c>
      <c r="CM180" s="55">
        <v>0.12527799143614721</v>
      </c>
      <c r="CN180" s="55">
        <v>0.15944471637327828</v>
      </c>
      <c r="CO180" s="55">
        <v>0.36444506599606463</v>
      </c>
      <c r="CP180" s="55">
        <v>0.37583397430844168</v>
      </c>
      <c r="CQ180" s="135">
        <v>1.1388908312377022</v>
      </c>
      <c r="CS180" s="67">
        <v>2.2013762454912912E-2</v>
      </c>
      <c r="CT180" s="67">
        <v>2.4215138700404201E-2</v>
      </c>
      <c r="CU180" s="67">
        <v>3.0819267436878076E-2</v>
      </c>
      <c r="CV180" s="67">
        <v>7.0444039855721313E-2</v>
      </c>
      <c r="CW180" s="67">
        <v>7.2645416101212612E-2</v>
      </c>
      <c r="CX180" s="135">
        <v>0.22013762454912911</v>
      </c>
      <c r="CZ180" s="55">
        <v>1.0371699017444063</v>
      </c>
      <c r="DA180" s="55">
        <v>1.1408868919188468</v>
      </c>
      <c r="DB180" s="55">
        <v>1.452037862442169</v>
      </c>
      <c r="DC180" s="55">
        <v>3.3189436855821</v>
      </c>
      <c r="DD180" s="55">
        <v>3.422660675756541</v>
      </c>
      <c r="DE180" s="135">
        <v>10.371699017444064</v>
      </c>
      <c r="DG180" s="43" t="b" cm="1">
        <f t="array" aca="1" ref="DG180" ca="1">OR($G180=Forecast_Capex_Input!$BF$8:$BF$10)</f>
        <v>0</v>
      </c>
      <c r="DH180" s="43" cm="1">
        <f t="array" aca="1" ref="DH180" ca="1">IFERROR(INDEX(Forecast_Capex_Input!BG$12:BG$286,$Z180)
*(INDEX(Forecast_Capex_Input!$H$12:$H$286,$Z180)=Repex),0)
*$DG180</f>
        <v>0</v>
      </c>
      <c r="DI180" s="43" cm="1">
        <f t="array" aca="1" ref="DI180" ca="1">IFERROR(INDEX(Forecast_Capex_Input!BH$12:BH$286,$Z180)
*(INDEX(Forecast_Capex_Input!$H$12:$H$286,$Z180)=Repex),0)
*$DG180</f>
        <v>0</v>
      </c>
      <c r="DJ180" s="43" cm="1">
        <f t="array" aca="1" ref="DJ180" ca="1">IFERROR(INDEX(Forecast_Capex_Input!BI$12:BI$286,$Z180)
*(INDEX(Forecast_Capex_Input!$H$12:$H$286,$Z180)=Repex),0)
*$DG180</f>
        <v>0</v>
      </c>
      <c r="DK180" s="43" cm="1">
        <f t="array" aca="1" ref="DK180" ca="1">IFERROR(INDEX(Forecast_Capex_Input!BJ$12:BJ$286,$Z180)
*(INDEX(Forecast_Capex_Input!$H$12:$H$286,$Z180)=Repex),0)
*$DG180</f>
        <v>0</v>
      </c>
      <c r="DL180" s="43" cm="1">
        <f t="array" aca="1" ref="DL180" ca="1">IFERROR(INDEX(Forecast_Capex_Input!BK$12:BK$286,$Z180)
*(INDEX(Forecast_Capex_Input!$H$12:$H$286,$Z180)=Repex),0)
*$DG180</f>
        <v>0</v>
      </c>
      <c r="DM180" s="43" cm="1">
        <f t="array" aca="1" ref="DM180" ca="1">IFERROR(INDEX(Forecast_Capex_Input!BL$12:BL$286,$Z180)
*(INDEX(Forecast_Capex_Input!$H$12:$H$286,$Z180)=Repex),0)
*$DG180</f>
        <v>0</v>
      </c>
      <c r="DO180" s="43" t="b" cm="1">
        <f t="array" aca="1" ref="DO180" ca="1">OR($G180=Forecast_Capex_Input!$BN$8:$BN$9)</f>
        <v>1</v>
      </c>
      <c r="DP180" s="43" cm="1">
        <f t="array" aca="1" ref="DP180" ca="1">IFERROR(INDEX(Forecast_Capex_Input!BO$12:BO$286,$Z180)
*(INDEX(Forecast_Capex_Input!$H$12:$H$286,$Z180)=Repex),0)
*$DO180</f>
        <v>0</v>
      </c>
      <c r="DQ180" s="43" cm="1">
        <f t="array" aca="1" ref="DQ180" ca="1">IFERROR(INDEX(Forecast_Capex_Input!BP$12:BP$286,$Z180)
*(INDEX(Forecast_Capex_Input!$H$12:$H$286,$Z180)=Repex),0)
*$DO180</f>
        <v>0</v>
      </c>
      <c r="DR180" s="43" cm="1">
        <f t="array" aca="1" ref="DR180" ca="1">IFERROR(INDEX(Forecast_Capex_Input!BQ$12:BQ$286,$Z180)
*(INDEX(Forecast_Capex_Input!$H$12:$H$286,$Z180)=Repex),0)
*$DO180</f>
        <v>1</v>
      </c>
      <c r="DS180" s="43" cm="1">
        <f t="array" aca="1" ref="DS180" ca="1">IFERROR(INDEX(Forecast_Capex_Input!BR$12:BR$286,$Z180)
*(INDEX(Forecast_Capex_Input!$H$12:$H$286,$Z180)=Repex),0)
*$DO180</f>
        <v>0</v>
      </c>
      <c r="DT180" s="43" cm="1">
        <f t="array" aca="1" ref="DT180" ca="1">IFERROR(INDEX(Forecast_Capex_Input!BS$12:BS$286,$Z180)
*(INDEX(Forecast_Capex_Input!$H$12:$H$286,$Z180)=Repex),0)
*$DO180</f>
        <v>0</v>
      </c>
      <c r="DV180" s="43" t="b" cm="1">
        <f t="array" aca="1" ref="DV180" ca="1">OR($G180=Forecast_Capex_Input!$BU$8:$BU$10)</f>
        <v>0</v>
      </c>
      <c r="DW180" s="43" cm="1">
        <f t="array" aca="1" ref="DW180" ca="1">IFERROR(INDEX(Forecast_Capex_Input!BV$12:BV$286,$Z180)
*(INDEX(Forecast_Capex_Input!$H$12:$H$286,$Z180)=Repex),0)
*$DV180</f>
        <v>0</v>
      </c>
      <c r="DX180" s="43" cm="1">
        <f t="array" aca="1" ref="DX180" ca="1">IFERROR(INDEX(Forecast_Capex_Input!BW$12:BW$286,$Z180)
*(INDEX(Forecast_Capex_Input!$H$12:$H$286,$Z180)=Repex),0)
*$DV180</f>
        <v>0</v>
      </c>
      <c r="DY180" s="43" cm="1">
        <f t="array" aca="1" ref="DY180" ca="1">IFERROR(INDEX(Forecast_Capex_Input!BX$12:BX$286,$Z180)
*(INDEX(Forecast_Capex_Input!$H$12:$H$286,$Z180)=Repex),0)
*$DV180</f>
        <v>0</v>
      </c>
      <c r="DZ180" s="43" cm="1">
        <f t="array" aca="1" ref="DZ180" ca="1">IFERROR(INDEX(Forecast_Capex_Input!BY$12:BY$286,$Z180)
*(INDEX(Forecast_Capex_Input!$H$12:$H$286,$Z180)=Repex),0)
*$DV180</f>
        <v>0</v>
      </c>
      <c r="EA180" s="43" cm="1">
        <f t="array" aca="1" ref="EA180" ca="1">IFERROR(INDEX(Forecast_Capex_Input!BZ$12:BZ$286,$Z180)
*(INDEX(Forecast_Capex_Input!$H$12:$H$286,$Z180)=Repex),0)
*$DV180</f>
        <v>0</v>
      </c>
      <c r="EB180" s="43" cm="1">
        <f t="array" aca="1" ref="EB180" ca="1">IFERROR(INDEX(Forecast_Capex_Input!CA$12:CA$286,$Z180)
*(INDEX(Forecast_Capex_Input!$H$12:$H$286,$Z180)=Repex),0)
*$DV180</f>
        <v>0</v>
      </c>
      <c r="EC180" s="43" cm="1">
        <f t="array" aca="1" ref="EC180" ca="1">IFERROR(INDEX(Forecast_Capex_Input!CB$12:CB$286,$Z180)
*(INDEX(Forecast_Capex_Input!$H$12:$H$286,$Z180)=Repex),0)
*$DV180</f>
        <v>0</v>
      </c>
      <c r="ED180" s="43" cm="1">
        <f t="array" aca="1" ref="ED180" ca="1">IFERROR(INDEX(Forecast_Capex_Input!CC$12:CC$286,$Z180)
*(INDEX(Forecast_Capex_Input!$H$12:$H$286,$Z180)=Repex),0)
*$DV180</f>
        <v>0</v>
      </c>
      <c r="EF180" s="86" t="str">
        <f t="shared" si="21"/>
        <v>N/A</v>
      </c>
      <c r="EG180" s="28" t="str">
        <f>IFERROR(RANK(EF180,EF$11:EF$1010,0)+COUNTIF(EF$11:EF180,EF180)-1,NA)</f>
        <v>N/A</v>
      </c>
    </row>
    <row r="181" spans="3:137" x14ac:dyDescent="0.2">
      <c r="C181" s="28">
        <f t="shared" si="22"/>
        <v>171</v>
      </c>
      <c r="D181" s="9" t="str" cm="1">
        <f t="array" ref="D181">IFERROR(INDEX(Forecast_Capex_Input!$D$12:$D$286,$Z181),NA)</f>
        <v>Steelwork Program</v>
      </c>
      <c r="E181" s="24" t="b" cm="1">
        <f t="array" ref="E181">IF($Z181=NA,NA,INDEX(Forecast_Capex_Input!$E$12:$E$286,$Z181))</f>
        <v>1</v>
      </c>
      <c r="F181" s="9" t="str" cm="1">
        <f t="array" aca="1" ref="F181" ca="1">IFERROR(INDEX(General!$E$25:$E$26,$AA181),NA)</f>
        <v>Labour</v>
      </c>
      <c r="G181" s="9" t="str" cm="1">
        <f t="array" aca="1" ref="G181" ca="1">IFERROR(INDEX(Forecast_Capex_Input!$AI$11:$BB$11,$AC181),NA)</f>
        <v>Substations</v>
      </c>
      <c r="H181" s="50" cm="1">
        <f t="array" aca="1" ref="H181" ca="1">IFERROR(INDEX(Forecast_Capex_Input!$AI$12:$BB$286,$Z181,$AC181),NA)</f>
        <v>1</v>
      </c>
      <c r="I181" s="150" t="str" cm="1">
        <f t="array" ref="I181">IFERROR(INDEX(Forecast_Capex_Input!$F$12:$F$286,$Z181),NA)</f>
        <v>Replacement Expenditure</v>
      </c>
      <c r="J181" s="150" t="str" cm="1">
        <f t="array" ref="J181">IFERROR(INDEX(Forecast_Capex_Input!G$12:G$286,$Z181),NA)</f>
        <v>Substation</v>
      </c>
      <c r="K181" s="150" t="str" cm="1">
        <f t="array" ref="K181">IFERROR(INDEX(Forecast_Capex_Input!H$12:H$286,$Z181),NA)</f>
        <v>Repex</v>
      </c>
      <c r="L181" s="150" t="str" cm="1">
        <f t="array" ref="L181">IFERROR(INDEX(Forecast_Capex_Input!I$12:I$286,$Z181),NA)</f>
        <v>N/A</v>
      </c>
      <c r="M181" s="150" t="str" cm="1">
        <f t="array" ref="M181">IFERROR(INDEX(Forecast_Capex_Input!J$12:J$286,$Z181),NA)</f>
        <v>N/A</v>
      </c>
      <c r="N181" s="150" t="str" cm="1">
        <f t="array" ref="N181">IFERROR(INDEX(Forecast_Capex_Input!K$12:K$286,$Z181),NA)</f>
        <v>Substations - Site Establishment and supporting assets</v>
      </c>
      <c r="O181" s="150" t="str" cm="1">
        <f t="array" ref="O181">IFERROR(INDEX(Forecast_Capex_Input!L$12:L$286,$Z181),NA)</f>
        <v>Substations - Safe and Reliable Network</v>
      </c>
      <c r="P181" s="150" t="str" cm="1">
        <f t="array" ref="P181">IFERROR(INDEX(Forecast_Capex_Input!M$12:M$286,$Z181),NA)</f>
        <v>N/A</v>
      </c>
      <c r="Q181" s="24" t="str" cm="1">
        <f t="array" ref="Q181">IFERROR(INDEX(Forecast_Capex_Input!N$12:N$286,$Z181),NA)</f>
        <v>Yes</v>
      </c>
      <c r="R181" s="190" cm="1">
        <f t="array" ref="R181">IFERROR(INDEX(Forecast_Capex_Input!O$12:O$286,$Z181),0)</f>
        <v>0</v>
      </c>
      <c r="S181" s="24" t="str" cm="1">
        <f t="array" ref="S181">IFERROR(INDEX(Forecast_Capex_Input!P$12:P$286,$Z181),0)</f>
        <v>Safety security &amp; reliability</v>
      </c>
      <c r="T181" s="150" t="str" cm="1">
        <f t="array" aca="1" ref="T181" ca="1">IFERROR(INDEX(General!$K$91:$K$110,$AC181),NA)</f>
        <v>Substations (2018 onwards)</v>
      </c>
      <c r="U181" s="43" cm="1">
        <f t="array" aca="1" ref="U181" ca="1">IFERROR(
IF($F181=General!$E$25,INDEX(Forecast_Capex_Input!S$12:S$286,$Z181),
INDEX(Forecast_Capex_Input!T$12:T$286,$Z181)),0)</f>
        <v>0.13032946610668922</v>
      </c>
      <c r="V181" s="82" t="b">
        <f>IFERROR(INDEX(Overheads!$T$19:$T$26,MATCH($I181,Overheads!$E$19:$E$26,0)),FALSE)</f>
        <v>1</v>
      </c>
      <c r="W181" s="209" t="str" cm="1">
        <f t="array" ref="W181">IFERROR(
INDEX(Forecast_Capex_Input!CN$12:CN$286,$Z181),0)</f>
        <v>FY22</v>
      </c>
      <c r="X181" s="209">
        <f>IFERROR(
MATCH($W181,General!$L$39:$S$39,0),1)</f>
        <v>2</v>
      </c>
      <c r="Z181" s="28">
        <f>IFERROR(
IF(MATCH($C181,Forecast_Capex_Input!$CI$12:$CI$286,1)+1&gt;MAX(Forecast_Capex_Input!$C$12:$C$286),NA,
MATCH($C181,Forecast_Capex_Input!$CI$12:$CI$286,1)+1),1)</f>
        <v>76</v>
      </c>
      <c r="AA181" s="28" cm="1">
        <f t="array" aca="1" ref="AA181" ca="1">IFERROR(
IF(Z180&lt;&gt;Z181,1,
IF(COUNTIF(OFFSET(AA180,0,0,-INDEX(Forecast_Capex_Input!$CG$12:$CG$286,$Z181)),AA180)=INDEX(Forecast_Capex_Input!$CG$12:$CG$286,$Z181),AA180+1,AA180)),NA)</f>
        <v>1</v>
      </c>
      <c r="AB181" s="28" cm="1">
        <f t="array" ref="AB181">IFERROR($C181-IF($Z181=1,1,INDEX(Forecast_Capex_Input!$CI$12:$CI$286,$Z181-1))+1,NA)</f>
        <v>1</v>
      </c>
      <c r="AC181" s="28" cm="1">
        <f t="array" aca="1" ref="AC181" ca="1">IFERROR(IF(AA181=1,
INDEX(Forecast_Capex_Input!$AI$10:$BB$10,SMALL(IF(INDEX(Forecast_Capex_Input!$AI$12:$BB$286,$Z181,0)&gt;0,COLUMN(Forecast_Capex_Input!$AI$10:$BB$10)-COLUMN(Forecast_Capex_Input!$AI$12)+1),ROWS(OFFSET(AC180,0,0,-$AB181)))),
OFFSET(AC180,-INDEX(Forecast_Capex_Input!$CG$12:$CG$286,$Z181)+1,0)),NA)</f>
        <v>3</v>
      </c>
      <c r="AD181" s="28">
        <f t="shared" ca="1" si="19"/>
        <v>1</v>
      </c>
      <c r="AE181" s="82" t="b">
        <f t="shared" si="23"/>
        <v>0</v>
      </c>
      <c r="AF181" s="78" t="b">
        <v>0</v>
      </c>
      <c r="AG181" s="82" t="b">
        <f t="shared" si="20"/>
        <v>1</v>
      </c>
      <c r="AI181" s="55">
        <v>0.98420618486517453</v>
      </c>
      <c r="AJ181" s="55">
        <v>0.98420618486517453</v>
      </c>
      <c r="AK181" s="55">
        <v>0.98420618486517453</v>
      </c>
      <c r="AL181" s="55">
        <v>0.98420618486517453</v>
      </c>
      <c r="AM181" s="55">
        <v>0.98420618486517453</v>
      </c>
      <c r="AN181" s="135">
        <v>4.9210309243258727</v>
      </c>
      <c r="AP181" s="55">
        <v>0.95375941610392301</v>
      </c>
      <c r="AQ181" s="55">
        <v>0.96623123446164438</v>
      </c>
      <c r="AR181" s="55">
        <v>0.97738776442641861</v>
      </c>
      <c r="AS181" s="55">
        <v>0.98162030068556816</v>
      </c>
      <c r="AT181" s="55">
        <v>0.98457440191084156</v>
      </c>
      <c r="AU181" s="135">
        <v>4.8635731175883965</v>
      </c>
      <c r="AW181" s="55">
        <v>0.11497704127414896</v>
      </c>
      <c r="AX181" s="55">
        <v>0.10916767968544874</v>
      </c>
      <c r="AY181" s="55">
        <v>0.13557632496206312</v>
      </c>
      <c r="AZ181" s="55">
        <v>0.13805740622849938</v>
      </c>
      <c r="BA181" s="55">
        <v>0.12261820052454407</v>
      </c>
      <c r="BB181" s="135">
        <v>0.62039665267470423</v>
      </c>
      <c r="BD181" s="55">
        <v>2.2387282267676122E-2</v>
      </c>
      <c r="BE181" s="55">
        <v>2.1398732647425794E-2</v>
      </c>
      <c r="BF181" s="55">
        <v>2.5994505720555689E-2</v>
      </c>
      <c r="BG181" s="55">
        <v>2.6288320515398832E-2</v>
      </c>
      <c r="BH181" s="55">
        <v>2.3749531909081079E-2</v>
      </c>
      <c r="BI181" s="135">
        <v>0.11981837306013751</v>
      </c>
      <c r="BK181" s="55">
        <v>1.091123739645748</v>
      </c>
      <c r="BL181" s="55">
        <v>1.0967976467945191</v>
      </c>
      <c r="BM181" s="55">
        <v>1.1389585951090375</v>
      </c>
      <c r="BN181" s="55">
        <v>1.1459660274294663</v>
      </c>
      <c r="BO181" s="55">
        <v>1.1309421343444666</v>
      </c>
      <c r="BP181" s="135">
        <v>5.6037881433232375</v>
      </c>
      <c r="BR181" s="147">
        <v>0.2</v>
      </c>
      <c r="BS181" s="147">
        <v>0.2</v>
      </c>
      <c r="BT181" s="147">
        <v>0.2</v>
      </c>
      <c r="BU181" s="147">
        <v>0.2</v>
      </c>
      <c r="BV181" s="147">
        <v>0.2</v>
      </c>
      <c r="BX181" s="55">
        <v>0.98420618486517464</v>
      </c>
      <c r="BY181" s="55">
        <v>0.98420618486517464</v>
      </c>
      <c r="BZ181" s="55">
        <v>0.98420618486517464</v>
      </c>
      <c r="CA181" s="55">
        <v>0.98420618486517464</v>
      </c>
      <c r="CB181" s="55">
        <v>0.98420618486517464</v>
      </c>
      <c r="CC181" s="135">
        <v>4.9210309243258727</v>
      </c>
      <c r="CE181" s="55">
        <v>0.97271462351767934</v>
      </c>
      <c r="CF181" s="55">
        <v>0.97271462351767934</v>
      </c>
      <c r="CG181" s="55">
        <v>0.97271462351767934</v>
      </c>
      <c r="CH181" s="55">
        <v>0.97271462351767934</v>
      </c>
      <c r="CI181" s="55">
        <v>0.97271462351767934</v>
      </c>
      <c r="CJ181" s="135">
        <v>4.8635731175883965</v>
      </c>
      <c r="CL181" s="55">
        <v>0.12407933053494086</v>
      </c>
      <c r="CM181" s="55">
        <v>0.12407933053494086</v>
      </c>
      <c r="CN181" s="55">
        <v>0.12407933053494086</v>
      </c>
      <c r="CO181" s="55">
        <v>0.12407933053494086</v>
      </c>
      <c r="CP181" s="55">
        <v>0.12407933053494086</v>
      </c>
      <c r="CQ181" s="135">
        <v>0.62039665267470423</v>
      </c>
      <c r="CS181" s="67">
        <v>2.3963674612027502E-2</v>
      </c>
      <c r="CT181" s="67">
        <v>2.3963674612027502E-2</v>
      </c>
      <c r="CU181" s="67">
        <v>2.3963674612027502E-2</v>
      </c>
      <c r="CV181" s="67">
        <v>2.3963674612027502E-2</v>
      </c>
      <c r="CW181" s="67">
        <v>2.3963674612027502E-2</v>
      </c>
      <c r="CX181" s="135">
        <v>0.11981837306013751</v>
      </c>
      <c r="CZ181" s="55">
        <v>1.1207576286646477</v>
      </c>
      <c r="DA181" s="55">
        <v>1.1207576286646477</v>
      </c>
      <c r="DB181" s="55">
        <v>1.1207576286646477</v>
      </c>
      <c r="DC181" s="55">
        <v>1.1207576286646477</v>
      </c>
      <c r="DD181" s="55">
        <v>1.1207576286646477</v>
      </c>
      <c r="DE181" s="135">
        <v>5.6037881433232384</v>
      </c>
      <c r="DG181" s="43" t="b" cm="1">
        <f t="array" aca="1" ref="DG181" ca="1">OR($G181=Forecast_Capex_Input!$BF$8:$BF$10)</f>
        <v>0</v>
      </c>
      <c r="DH181" s="43" cm="1">
        <f t="array" aca="1" ref="DH181" ca="1">IFERROR(INDEX(Forecast_Capex_Input!BG$12:BG$286,$Z181)
*(INDEX(Forecast_Capex_Input!$H$12:$H$286,$Z181)=Repex),0)
*$DG181</f>
        <v>0</v>
      </c>
      <c r="DI181" s="43" cm="1">
        <f t="array" aca="1" ref="DI181" ca="1">IFERROR(INDEX(Forecast_Capex_Input!BH$12:BH$286,$Z181)
*(INDEX(Forecast_Capex_Input!$H$12:$H$286,$Z181)=Repex),0)
*$DG181</f>
        <v>0</v>
      </c>
      <c r="DJ181" s="43" cm="1">
        <f t="array" aca="1" ref="DJ181" ca="1">IFERROR(INDEX(Forecast_Capex_Input!BI$12:BI$286,$Z181)
*(INDEX(Forecast_Capex_Input!$H$12:$H$286,$Z181)=Repex),0)
*$DG181</f>
        <v>0</v>
      </c>
      <c r="DK181" s="43" cm="1">
        <f t="array" aca="1" ref="DK181" ca="1">IFERROR(INDEX(Forecast_Capex_Input!BJ$12:BJ$286,$Z181)
*(INDEX(Forecast_Capex_Input!$H$12:$H$286,$Z181)=Repex),0)
*$DG181</f>
        <v>0</v>
      </c>
      <c r="DL181" s="43" cm="1">
        <f t="array" aca="1" ref="DL181" ca="1">IFERROR(INDEX(Forecast_Capex_Input!BK$12:BK$286,$Z181)
*(INDEX(Forecast_Capex_Input!$H$12:$H$286,$Z181)=Repex),0)
*$DG181</f>
        <v>0</v>
      </c>
      <c r="DM181" s="43" cm="1">
        <f t="array" aca="1" ref="DM181" ca="1">IFERROR(INDEX(Forecast_Capex_Input!BL$12:BL$286,$Z181)
*(INDEX(Forecast_Capex_Input!$H$12:$H$286,$Z181)=Repex),0)
*$DG181</f>
        <v>0</v>
      </c>
      <c r="DO181" s="43" t="b" cm="1">
        <f t="array" aca="1" ref="DO181" ca="1">OR($G181=Forecast_Capex_Input!$BN$8:$BN$9)</f>
        <v>1</v>
      </c>
      <c r="DP181" s="43" cm="1">
        <f t="array" aca="1" ref="DP181" ca="1">IFERROR(INDEX(Forecast_Capex_Input!BO$12:BO$286,$Z181)
*(INDEX(Forecast_Capex_Input!$H$12:$H$286,$Z181)=Repex),0)
*$DO181</f>
        <v>1</v>
      </c>
      <c r="DQ181" s="43" cm="1">
        <f t="array" aca="1" ref="DQ181" ca="1">IFERROR(INDEX(Forecast_Capex_Input!BP$12:BP$286,$Z181)
*(INDEX(Forecast_Capex_Input!$H$12:$H$286,$Z181)=Repex),0)
*$DO181</f>
        <v>0</v>
      </c>
      <c r="DR181" s="43" cm="1">
        <f t="array" aca="1" ref="DR181" ca="1">IFERROR(INDEX(Forecast_Capex_Input!BQ$12:BQ$286,$Z181)
*(INDEX(Forecast_Capex_Input!$H$12:$H$286,$Z181)=Repex),0)
*$DO181</f>
        <v>0</v>
      </c>
      <c r="DS181" s="43" cm="1">
        <f t="array" aca="1" ref="DS181" ca="1">IFERROR(INDEX(Forecast_Capex_Input!BR$12:BR$286,$Z181)
*(INDEX(Forecast_Capex_Input!$H$12:$H$286,$Z181)=Repex),0)
*$DO181</f>
        <v>0</v>
      </c>
      <c r="DT181" s="43" cm="1">
        <f t="array" aca="1" ref="DT181" ca="1">IFERROR(INDEX(Forecast_Capex_Input!BS$12:BS$286,$Z181)
*(INDEX(Forecast_Capex_Input!$H$12:$H$286,$Z181)=Repex),0)
*$DO181</f>
        <v>0</v>
      </c>
      <c r="DV181" s="43" t="b" cm="1">
        <f t="array" aca="1" ref="DV181" ca="1">OR($G181=Forecast_Capex_Input!$BU$8:$BU$10)</f>
        <v>0</v>
      </c>
      <c r="DW181" s="43" cm="1">
        <f t="array" aca="1" ref="DW181" ca="1">IFERROR(INDEX(Forecast_Capex_Input!BV$12:BV$286,$Z181)
*(INDEX(Forecast_Capex_Input!$H$12:$H$286,$Z181)=Repex),0)
*$DV181</f>
        <v>0</v>
      </c>
      <c r="DX181" s="43" cm="1">
        <f t="array" aca="1" ref="DX181" ca="1">IFERROR(INDEX(Forecast_Capex_Input!BW$12:BW$286,$Z181)
*(INDEX(Forecast_Capex_Input!$H$12:$H$286,$Z181)=Repex),0)
*$DV181</f>
        <v>0</v>
      </c>
      <c r="DY181" s="43" cm="1">
        <f t="array" aca="1" ref="DY181" ca="1">IFERROR(INDEX(Forecast_Capex_Input!BX$12:BX$286,$Z181)
*(INDEX(Forecast_Capex_Input!$H$12:$H$286,$Z181)=Repex),0)
*$DV181</f>
        <v>0</v>
      </c>
      <c r="DZ181" s="43" cm="1">
        <f t="array" aca="1" ref="DZ181" ca="1">IFERROR(INDEX(Forecast_Capex_Input!BY$12:BY$286,$Z181)
*(INDEX(Forecast_Capex_Input!$H$12:$H$286,$Z181)=Repex),0)
*$DV181</f>
        <v>0</v>
      </c>
      <c r="EA181" s="43" cm="1">
        <f t="array" aca="1" ref="EA181" ca="1">IFERROR(INDEX(Forecast_Capex_Input!BZ$12:BZ$286,$Z181)
*(INDEX(Forecast_Capex_Input!$H$12:$H$286,$Z181)=Repex),0)
*$DV181</f>
        <v>0</v>
      </c>
      <c r="EB181" s="43" cm="1">
        <f t="array" aca="1" ref="EB181" ca="1">IFERROR(INDEX(Forecast_Capex_Input!CA$12:CA$286,$Z181)
*(INDEX(Forecast_Capex_Input!$H$12:$H$286,$Z181)=Repex),0)
*$DV181</f>
        <v>0</v>
      </c>
      <c r="EC181" s="43" cm="1">
        <f t="array" aca="1" ref="EC181" ca="1">IFERROR(INDEX(Forecast_Capex_Input!CB$12:CB$286,$Z181)
*(INDEX(Forecast_Capex_Input!$H$12:$H$286,$Z181)=Repex),0)
*$DV181</f>
        <v>0</v>
      </c>
      <c r="ED181" s="43" cm="1">
        <f t="array" aca="1" ref="ED181" ca="1">IFERROR(INDEX(Forecast_Capex_Input!CC$12:CC$286,$Z181)
*(INDEX(Forecast_Capex_Input!$H$12:$H$286,$Z181)=Repex),0)
*$DV181</f>
        <v>0</v>
      </c>
      <c r="EF181" s="86" t="str">
        <f t="shared" si="21"/>
        <v>N/A</v>
      </c>
      <c r="EG181" s="28" t="str">
        <f>IFERROR(RANK(EF181,EF$11:EF$1010,0)+COUNTIF(EF$11:EF181,EF181)-1,NA)</f>
        <v>N/A</v>
      </c>
    </row>
    <row r="182" spans="3:137" x14ac:dyDescent="0.2">
      <c r="C182" s="28">
        <f t="shared" si="22"/>
        <v>172</v>
      </c>
      <c r="D182" s="9" t="str" cm="1">
        <f t="array" ref="D182">IFERROR(INDEX(Forecast_Capex_Input!$D$12:$D$286,$Z182),NA)</f>
        <v>Steelwork Program</v>
      </c>
      <c r="E182" s="24" t="b" cm="1">
        <f t="array" ref="E182">IF($Z182=NA,NA,INDEX(Forecast_Capex_Input!$E$12:$E$286,$Z182))</f>
        <v>1</v>
      </c>
      <c r="F182" s="9" t="str" cm="1">
        <f t="array" aca="1" ref="F182" ca="1">IFERROR(INDEX(General!$E$25:$E$26,$AA182),NA)</f>
        <v>Non-Labour</v>
      </c>
      <c r="G182" s="9" t="str" cm="1">
        <f t="array" aca="1" ref="G182" ca="1">IFERROR(INDEX(Forecast_Capex_Input!$AI$11:$BB$11,$AC182),NA)</f>
        <v>Substations</v>
      </c>
      <c r="H182" s="50" cm="1">
        <f t="array" aca="1" ref="H182" ca="1">IFERROR(INDEX(Forecast_Capex_Input!$AI$12:$BB$286,$Z182,$AC182),NA)</f>
        <v>1</v>
      </c>
      <c r="I182" s="150" t="str" cm="1">
        <f t="array" ref="I182">IFERROR(INDEX(Forecast_Capex_Input!$F$12:$F$286,$Z182),NA)</f>
        <v>Replacement Expenditure</v>
      </c>
      <c r="J182" s="150" t="str" cm="1">
        <f t="array" ref="J182">IFERROR(INDEX(Forecast_Capex_Input!G$12:G$286,$Z182),NA)</f>
        <v>Substation</v>
      </c>
      <c r="K182" s="150" t="str" cm="1">
        <f t="array" ref="K182">IFERROR(INDEX(Forecast_Capex_Input!H$12:H$286,$Z182),NA)</f>
        <v>Repex</v>
      </c>
      <c r="L182" s="150" t="str" cm="1">
        <f t="array" ref="L182">IFERROR(INDEX(Forecast_Capex_Input!I$12:I$286,$Z182),NA)</f>
        <v>N/A</v>
      </c>
      <c r="M182" s="150" t="str" cm="1">
        <f t="array" ref="M182">IFERROR(INDEX(Forecast_Capex_Input!J$12:J$286,$Z182),NA)</f>
        <v>N/A</v>
      </c>
      <c r="N182" s="150" t="str" cm="1">
        <f t="array" ref="N182">IFERROR(INDEX(Forecast_Capex_Input!K$12:K$286,$Z182),NA)</f>
        <v>Substations - Site Establishment and supporting assets</v>
      </c>
      <c r="O182" s="150" t="str" cm="1">
        <f t="array" ref="O182">IFERROR(INDEX(Forecast_Capex_Input!L$12:L$286,$Z182),NA)</f>
        <v>Substations - Safe and Reliable Network</v>
      </c>
      <c r="P182" s="150" t="str" cm="1">
        <f t="array" ref="P182">IFERROR(INDEX(Forecast_Capex_Input!M$12:M$286,$Z182),NA)</f>
        <v>N/A</v>
      </c>
      <c r="Q182" s="24" t="str" cm="1">
        <f t="array" ref="Q182">IFERROR(INDEX(Forecast_Capex_Input!N$12:N$286,$Z182),NA)</f>
        <v>Yes</v>
      </c>
      <c r="R182" s="190" cm="1">
        <f t="array" ref="R182">IFERROR(INDEX(Forecast_Capex_Input!O$12:O$286,$Z182),0)</f>
        <v>0</v>
      </c>
      <c r="S182" s="24" t="str" cm="1">
        <f t="array" ref="S182">IFERROR(INDEX(Forecast_Capex_Input!P$12:P$286,$Z182),0)</f>
        <v>Safety security &amp; reliability</v>
      </c>
      <c r="T182" s="150" t="str" cm="1">
        <f t="array" aca="1" ref="T182" ca="1">IFERROR(INDEX(General!$K$91:$K$110,$AC182),NA)</f>
        <v>Substations (2018 onwards)</v>
      </c>
      <c r="U182" s="43" cm="1">
        <f t="array" aca="1" ref="U182" ca="1">IFERROR(
IF($F182=General!$E$25,INDEX(Forecast_Capex_Input!S$12:S$286,$Z182),
INDEX(Forecast_Capex_Input!T$12:T$286,$Z182)),0)</f>
        <v>0.86967053389331084</v>
      </c>
      <c r="V182" s="82" t="b">
        <f>IFERROR(INDEX(Overheads!$T$19:$T$26,MATCH($I182,Overheads!$E$19:$E$26,0)),FALSE)</f>
        <v>1</v>
      </c>
      <c r="W182" s="209" t="str" cm="1">
        <f t="array" ref="W182">IFERROR(
INDEX(Forecast_Capex_Input!CN$12:CN$286,$Z182),0)</f>
        <v>FY22</v>
      </c>
      <c r="X182" s="209">
        <f>IFERROR(
MATCH($W182,General!$L$39:$S$39,0),1)</f>
        <v>2</v>
      </c>
      <c r="Z182" s="28">
        <f>IFERROR(
IF(MATCH($C182,Forecast_Capex_Input!$CI$12:$CI$286,1)+1&gt;MAX(Forecast_Capex_Input!$C$12:$C$286),NA,
MATCH($C182,Forecast_Capex_Input!$CI$12:$CI$286,1)+1),1)</f>
        <v>76</v>
      </c>
      <c r="AA182" s="28" cm="1">
        <f t="array" aca="1" ref="AA182" ca="1">IFERROR(
IF(Z181&lt;&gt;Z182,1,
IF(COUNTIF(OFFSET(AA181,0,0,-INDEX(Forecast_Capex_Input!$CG$12:$CG$286,$Z182)),AA181)=INDEX(Forecast_Capex_Input!$CG$12:$CG$286,$Z182),AA181+1,AA181)),NA)</f>
        <v>2</v>
      </c>
      <c r="AB182" s="28" cm="1">
        <f t="array" ref="AB182">IFERROR($C182-IF($Z182=1,1,INDEX(Forecast_Capex_Input!$CI$12:$CI$286,$Z182-1))+1,NA)</f>
        <v>2</v>
      </c>
      <c r="AC182" s="28" cm="1">
        <f t="array" aca="1" ref="AC182" ca="1">IFERROR(IF(AA182=1,
INDEX(Forecast_Capex_Input!$AI$10:$BB$10,SMALL(IF(INDEX(Forecast_Capex_Input!$AI$12:$BB$286,$Z182,0)&gt;0,COLUMN(Forecast_Capex_Input!$AI$10:$BB$10)-COLUMN(Forecast_Capex_Input!$AI$12)+1),ROWS(OFFSET(AC181,0,0,-$AB182)))),
OFFSET(AC181,-INDEX(Forecast_Capex_Input!$CG$12:$CG$286,$Z182)+1,0)),NA)</f>
        <v>3</v>
      </c>
      <c r="AD182" s="28">
        <f t="shared" ca="1" si="19"/>
        <v>2</v>
      </c>
      <c r="AE182" s="82" t="b">
        <f t="shared" si="23"/>
        <v>0</v>
      </c>
      <c r="AF182" s="78" t="b">
        <v>0</v>
      </c>
      <c r="AG182" s="82" t="b">
        <f t="shared" si="20"/>
        <v>1</v>
      </c>
      <c r="AI182" s="55">
        <v>6.5674719909626305</v>
      </c>
      <c r="AJ182" s="55">
        <v>6.5674719909626305</v>
      </c>
      <c r="AK182" s="55">
        <v>6.5674719909626305</v>
      </c>
      <c r="AL182" s="55">
        <v>6.5674719909626305</v>
      </c>
      <c r="AM182" s="55">
        <v>6.5674719909626305</v>
      </c>
      <c r="AN182" s="135">
        <v>32.837359954813152</v>
      </c>
      <c r="AP182" s="55">
        <v>6.5674719909626305</v>
      </c>
      <c r="AQ182" s="55">
        <v>6.5674719909626305</v>
      </c>
      <c r="AR182" s="55">
        <v>6.5674719909626305</v>
      </c>
      <c r="AS182" s="55">
        <v>6.5674719909626305</v>
      </c>
      <c r="AT182" s="55">
        <v>6.5674719909626305</v>
      </c>
      <c r="AU182" s="135">
        <v>32.837359954813152</v>
      </c>
      <c r="AW182" s="55">
        <v>0.79171800081022725</v>
      </c>
      <c r="AX182" s="55">
        <v>0.74201252565803399</v>
      </c>
      <c r="AY182" s="55">
        <v>0.91099331220759261</v>
      </c>
      <c r="AZ182" s="55">
        <v>0.92366483040070002</v>
      </c>
      <c r="BA182" s="55">
        <v>0.817908322585159</v>
      </c>
      <c r="BB182" s="135">
        <v>4.1862969916617123</v>
      </c>
      <c r="BD182" s="55">
        <v>0.15415611816168631</v>
      </c>
      <c r="BE182" s="55">
        <v>0.14544714794111246</v>
      </c>
      <c r="BF182" s="55">
        <v>0.17466781808840587</v>
      </c>
      <c r="BG182" s="55">
        <v>0.17588043824455554</v>
      </c>
      <c r="BH182" s="55">
        <v>0.15841807923164708</v>
      </c>
      <c r="BI182" s="135">
        <v>0.80856960166740721</v>
      </c>
      <c r="BK182" s="55">
        <v>7.5133461099345435</v>
      </c>
      <c r="BL182" s="55">
        <v>7.4549316645617774</v>
      </c>
      <c r="BM182" s="55">
        <v>7.6531331212586293</v>
      </c>
      <c r="BN182" s="55">
        <v>7.6670172596078858</v>
      </c>
      <c r="BO182" s="55">
        <v>7.5437983927794363</v>
      </c>
      <c r="BP182" s="135">
        <v>37.832226548142273</v>
      </c>
      <c r="BR182" s="147">
        <v>0.2</v>
      </c>
      <c r="BS182" s="147">
        <v>0.2</v>
      </c>
      <c r="BT182" s="147">
        <v>0.2</v>
      </c>
      <c r="BU182" s="147">
        <v>0.2</v>
      </c>
      <c r="BV182" s="147">
        <v>0.2</v>
      </c>
      <c r="BX182" s="55">
        <v>6.5674719909626305</v>
      </c>
      <c r="BY182" s="55">
        <v>6.5674719909626305</v>
      </c>
      <c r="BZ182" s="55">
        <v>6.5674719909626305</v>
      </c>
      <c r="CA182" s="55">
        <v>6.5674719909626305</v>
      </c>
      <c r="CB182" s="55">
        <v>6.5674719909626305</v>
      </c>
      <c r="CC182" s="135">
        <v>32.837359954813152</v>
      </c>
      <c r="CE182" s="55">
        <v>6.5674719909626305</v>
      </c>
      <c r="CF182" s="55">
        <v>6.5674719909626305</v>
      </c>
      <c r="CG182" s="55">
        <v>6.5674719909626305</v>
      </c>
      <c r="CH182" s="55">
        <v>6.5674719909626305</v>
      </c>
      <c r="CI182" s="55">
        <v>6.5674719909626305</v>
      </c>
      <c r="CJ182" s="135">
        <v>32.837359954813152</v>
      </c>
      <c r="CL182" s="55">
        <v>0.83725939833234253</v>
      </c>
      <c r="CM182" s="55">
        <v>0.83725939833234253</v>
      </c>
      <c r="CN182" s="55">
        <v>0.83725939833234253</v>
      </c>
      <c r="CO182" s="55">
        <v>0.83725939833234253</v>
      </c>
      <c r="CP182" s="55">
        <v>0.83725939833234253</v>
      </c>
      <c r="CQ182" s="135">
        <v>4.1862969916617123</v>
      </c>
      <c r="CS182" s="67">
        <v>0.16171392033348145</v>
      </c>
      <c r="CT182" s="67">
        <v>0.16171392033348145</v>
      </c>
      <c r="CU182" s="67">
        <v>0.16171392033348145</v>
      </c>
      <c r="CV182" s="67">
        <v>0.16171392033348145</v>
      </c>
      <c r="CW182" s="67">
        <v>0.16171392033348145</v>
      </c>
      <c r="CX182" s="135">
        <v>0.80856960166740721</v>
      </c>
      <c r="CZ182" s="55">
        <v>7.5664453096284543</v>
      </c>
      <c r="DA182" s="55">
        <v>7.5664453096284543</v>
      </c>
      <c r="DB182" s="55">
        <v>7.5664453096284543</v>
      </c>
      <c r="DC182" s="55">
        <v>7.5664453096284543</v>
      </c>
      <c r="DD182" s="55">
        <v>7.5664453096284543</v>
      </c>
      <c r="DE182" s="135">
        <v>37.832226548142273</v>
      </c>
      <c r="DG182" s="43" t="b" cm="1">
        <f t="array" aca="1" ref="DG182" ca="1">OR($G182=Forecast_Capex_Input!$BF$8:$BF$10)</f>
        <v>0</v>
      </c>
      <c r="DH182" s="43" cm="1">
        <f t="array" aca="1" ref="DH182" ca="1">IFERROR(INDEX(Forecast_Capex_Input!BG$12:BG$286,$Z182)
*(INDEX(Forecast_Capex_Input!$H$12:$H$286,$Z182)=Repex),0)
*$DG182</f>
        <v>0</v>
      </c>
      <c r="DI182" s="43" cm="1">
        <f t="array" aca="1" ref="DI182" ca="1">IFERROR(INDEX(Forecast_Capex_Input!BH$12:BH$286,$Z182)
*(INDEX(Forecast_Capex_Input!$H$12:$H$286,$Z182)=Repex),0)
*$DG182</f>
        <v>0</v>
      </c>
      <c r="DJ182" s="43" cm="1">
        <f t="array" aca="1" ref="DJ182" ca="1">IFERROR(INDEX(Forecast_Capex_Input!BI$12:BI$286,$Z182)
*(INDEX(Forecast_Capex_Input!$H$12:$H$286,$Z182)=Repex),0)
*$DG182</f>
        <v>0</v>
      </c>
      <c r="DK182" s="43" cm="1">
        <f t="array" aca="1" ref="DK182" ca="1">IFERROR(INDEX(Forecast_Capex_Input!BJ$12:BJ$286,$Z182)
*(INDEX(Forecast_Capex_Input!$H$12:$H$286,$Z182)=Repex),0)
*$DG182</f>
        <v>0</v>
      </c>
      <c r="DL182" s="43" cm="1">
        <f t="array" aca="1" ref="DL182" ca="1">IFERROR(INDEX(Forecast_Capex_Input!BK$12:BK$286,$Z182)
*(INDEX(Forecast_Capex_Input!$H$12:$H$286,$Z182)=Repex),0)
*$DG182</f>
        <v>0</v>
      </c>
      <c r="DM182" s="43" cm="1">
        <f t="array" aca="1" ref="DM182" ca="1">IFERROR(INDEX(Forecast_Capex_Input!BL$12:BL$286,$Z182)
*(INDEX(Forecast_Capex_Input!$H$12:$H$286,$Z182)=Repex),0)
*$DG182</f>
        <v>0</v>
      </c>
      <c r="DO182" s="43" t="b" cm="1">
        <f t="array" aca="1" ref="DO182" ca="1">OR($G182=Forecast_Capex_Input!$BN$8:$BN$9)</f>
        <v>1</v>
      </c>
      <c r="DP182" s="43" cm="1">
        <f t="array" aca="1" ref="DP182" ca="1">IFERROR(INDEX(Forecast_Capex_Input!BO$12:BO$286,$Z182)
*(INDEX(Forecast_Capex_Input!$H$12:$H$286,$Z182)=Repex),0)
*$DO182</f>
        <v>1</v>
      </c>
      <c r="DQ182" s="43" cm="1">
        <f t="array" aca="1" ref="DQ182" ca="1">IFERROR(INDEX(Forecast_Capex_Input!BP$12:BP$286,$Z182)
*(INDEX(Forecast_Capex_Input!$H$12:$H$286,$Z182)=Repex),0)
*$DO182</f>
        <v>0</v>
      </c>
      <c r="DR182" s="43" cm="1">
        <f t="array" aca="1" ref="DR182" ca="1">IFERROR(INDEX(Forecast_Capex_Input!BQ$12:BQ$286,$Z182)
*(INDEX(Forecast_Capex_Input!$H$12:$H$286,$Z182)=Repex),0)
*$DO182</f>
        <v>0</v>
      </c>
      <c r="DS182" s="43" cm="1">
        <f t="array" aca="1" ref="DS182" ca="1">IFERROR(INDEX(Forecast_Capex_Input!BR$12:BR$286,$Z182)
*(INDEX(Forecast_Capex_Input!$H$12:$H$286,$Z182)=Repex),0)
*$DO182</f>
        <v>0</v>
      </c>
      <c r="DT182" s="43" cm="1">
        <f t="array" aca="1" ref="DT182" ca="1">IFERROR(INDEX(Forecast_Capex_Input!BS$12:BS$286,$Z182)
*(INDEX(Forecast_Capex_Input!$H$12:$H$286,$Z182)=Repex),0)
*$DO182</f>
        <v>0</v>
      </c>
      <c r="DV182" s="43" t="b" cm="1">
        <f t="array" aca="1" ref="DV182" ca="1">OR($G182=Forecast_Capex_Input!$BU$8:$BU$10)</f>
        <v>0</v>
      </c>
      <c r="DW182" s="43" cm="1">
        <f t="array" aca="1" ref="DW182" ca="1">IFERROR(INDEX(Forecast_Capex_Input!BV$12:BV$286,$Z182)
*(INDEX(Forecast_Capex_Input!$H$12:$H$286,$Z182)=Repex),0)
*$DV182</f>
        <v>0</v>
      </c>
      <c r="DX182" s="43" cm="1">
        <f t="array" aca="1" ref="DX182" ca="1">IFERROR(INDEX(Forecast_Capex_Input!BW$12:BW$286,$Z182)
*(INDEX(Forecast_Capex_Input!$H$12:$H$286,$Z182)=Repex),0)
*$DV182</f>
        <v>0</v>
      </c>
      <c r="DY182" s="43" cm="1">
        <f t="array" aca="1" ref="DY182" ca="1">IFERROR(INDEX(Forecast_Capex_Input!BX$12:BX$286,$Z182)
*(INDEX(Forecast_Capex_Input!$H$12:$H$286,$Z182)=Repex),0)
*$DV182</f>
        <v>0</v>
      </c>
      <c r="DZ182" s="43" cm="1">
        <f t="array" aca="1" ref="DZ182" ca="1">IFERROR(INDEX(Forecast_Capex_Input!BY$12:BY$286,$Z182)
*(INDEX(Forecast_Capex_Input!$H$12:$H$286,$Z182)=Repex),0)
*$DV182</f>
        <v>0</v>
      </c>
      <c r="EA182" s="43" cm="1">
        <f t="array" aca="1" ref="EA182" ca="1">IFERROR(INDEX(Forecast_Capex_Input!BZ$12:BZ$286,$Z182)
*(INDEX(Forecast_Capex_Input!$H$12:$H$286,$Z182)=Repex),0)
*$DV182</f>
        <v>0</v>
      </c>
      <c r="EB182" s="43" cm="1">
        <f t="array" aca="1" ref="EB182" ca="1">IFERROR(INDEX(Forecast_Capex_Input!CA$12:CA$286,$Z182)
*(INDEX(Forecast_Capex_Input!$H$12:$H$286,$Z182)=Repex),0)
*$DV182</f>
        <v>0</v>
      </c>
      <c r="EC182" s="43" cm="1">
        <f t="array" aca="1" ref="EC182" ca="1">IFERROR(INDEX(Forecast_Capex_Input!CB$12:CB$286,$Z182)
*(INDEX(Forecast_Capex_Input!$H$12:$H$286,$Z182)=Repex),0)
*$DV182</f>
        <v>0</v>
      </c>
      <c r="ED182" s="43" cm="1">
        <f t="array" aca="1" ref="ED182" ca="1">IFERROR(INDEX(Forecast_Capex_Input!CC$12:CC$286,$Z182)
*(INDEX(Forecast_Capex_Input!$H$12:$H$286,$Z182)=Repex),0)
*$DV182</f>
        <v>0</v>
      </c>
      <c r="EF182" s="86" t="str">
        <f t="shared" si="21"/>
        <v>N/A</v>
      </c>
      <c r="EG182" s="28" t="str">
        <f>IFERROR(RANK(EF182,EF$11:EF$1010,0)+COUNTIF(EF$11:EF182,EF182)-1,NA)</f>
        <v>N/A</v>
      </c>
    </row>
    <row r="183" spans="3:137" x14ac:dyDescent="0.2">
      <c r="C183" s="28">
        <f t="shared" si="22"/>
        <v>173</v>
      </c>
      <c r="D183" s="9" t="str" cm="1">
        <f t="array" ref="D183">IFERROR(INDEX(Forecast_Capex_Input!$D$12:$D$286,$Z183),NA)</f>
        <v>Transformer refurbishment program</v>
      </c>
      <c r="E183" s="24" t="b" cm="1">
        <f t="array" ref="E183">IF($Z183=NA,NA,INDEX(Forecast_Capex_Input!$E$12:$E$286,$Z183))</f>
        <v>1</v>
      </c>
      <c r="F183" s="9" t="str" cm="1">
        <f t="array" aca="1" ref="F183" ca="1">IFERROR(INDEX(General!$E$25:$E$26,$AA183),NA)</f>
        <v>Labour</v>
      </c>
      <c r="G183" s="9" t="str" cm="1">
        <f t="array" aca="1" ref="G183" ca="1">IFERROR(INDEX(Forecast_Capex_Input!$AI$11:$BB$11,$AC183),NA)</f>
        <v>Substations</v>
      </c>
      <c r="H183" s="50" cm="1">
        <f t="array" aca="1" ref="H183" ca="1">IFERROR(INDEX(Forecast_Capex_Input!$AI$12:$BB$286,$Z183,$AC183),NA)</f>
        <v>0.97781057042373465</v>
      </c>
      <c r="I183" s="150" t="str" cm="1">
        <f t="array" ref="I183">IFERROR(INDEX(Forecast_Capex_Input!$F$12:$F$286,$Z183),NA)</f>
        <v>Replacement Expenditure</v>
      </c>
      <c r="J183" s="150" t="str" cm="1">
        <f t="array" ref="J183">IFERROR(INDEX(Forecast_Capex_Input!G$12:G$286,$Z183),NA)</f>
        <v>Substation</v>
      </c>
      <c r="K183" s="150" t="str" cm="1">
        <f t="array" ref="K183">IFERROR(INDEX(Forecast_Capex_Input!H$12:H$286,$Z183),NA)</f>
        <v>Repex</v>
      </c>
      <c r="L183" s="150" t="str" cm="1">
        <f t="array" ref="L183">IFERROR(INDEX(Forecast_Capex_Input!I$12:I$286,$Z183),NA)</f>
        <v>N/A</v>
      </c>
      <c r="M183" s="150" t="str" cm="1">
        <f t="array" ref="M183">IFERROR(INDEX(Forecast_Capex_Input!J$12:J$286,$Z183),NA)</f>
        <v>N/A</v>
      </c>
      <c r="N183" s="150" t="str" cm="1">
        <f t="array" ref="N183">IFERROR(INDEX(Forecast_Capex_Input!K$12:K$286,$Z183),NA)</f>
        <v>Substations - Power Transformers</v>
      </c>
      <c r="O183" s="150" t="str" cm="1">
        <f t="array" ref="O183">IFERROR(INDEX(Forecast_Capex_Input!L$12:L$286,$Z183),NA)</f>
        <v>Substations - Safe and Reliable Network</v>
      </c>
      <c r="P183" s="150" t="str" cm="1">
        <f t="array" ref="P183">IFERROR(INDEX(Forecast_Capex_Input!M$12:M$286,$Z183),NA)</f>
        <v>N/A</v>
      </c>
      <c r="Q183" s="24" t="str" cm="1">
        <f t="array" ref="Q183">IFERROR(INDEX(Forecast_Capex_Input!N$12:N$286,$Z183),NA)</f>
        <v>No</v>
      </c>
      <c r="R183" s="190" cm="1">
        <f t="array" ref="R183">IFERROR(INDEX(Forecast_Capex_Input!O$12:O$286,$Z183),0)</f>
        <v>0</v>
      </c>
      <c r="S183" s="24" t="str" cm="1">
        <f t="array" ref="S183">IFERROR(INDEX(Forecast_Capex_Input!P$12:P$286,$Z183),0)</f>
        <v>Safety security &amp; reliability</v>
      </c>
      <c r="T183" s="150" t="str" cm="1">
        <f t="array" aca="1" ref="T183" ca="1">IFERROR(INDEX(General!$K$91:$K$110,$AC183),NA)</f>
        <v>Substations (2018 onwards)</v>
      </c>
      <c r="U183" s="43" cm="1">
        <f t="array" aca="1" ref="U183" ca="1">IFERROR(
IF($F183=General!$E$25,INDEX(Forecast_Capex_Input!S$12:S$286,$Z183),
INDEX(Forecast_Capex_Input!T$12:T$286,$Z183)),0)</f>
        <v>0.13784831246729609</v>
      </c>
      <c r="V183" s="82" t="b">
        <f>IFERROR(INDEX(Overheads!$T$19:$T$26,MATCH($I183,Overheads!$E$19:$E$26,0)),FALSE)</f>
        <v>1</v>
      </c>
      <c r="W183" s="209" t="str" cm="1">
        <f t="array" ref="W183">IFERROR(
INDEX(Forecast_Capex_Input!CN$12:CN$286,$Z183),0)</f>
        <v>FY22</v>
      </c>
      <c r="X183" s="209">
        <f>IFERROR(
MATCH($W183,General!$L$39:$S$39,0),1)</f>
        <v>2</v>
      </c>
      <c r="Z183" s="28">
        <f>IFERROR(
IF(MATCH($C183,Forecast_Capex_Input!$CI$12:$CI$286,1)+1&gt;MAX(Forecast_Capex_Input!$C$12:$C$286),NA,
MATCH($C183,Forecast_Capex_Input!$CI$12:$CI$286,1)+1),1)</f>
        <v>77</v>
      </c>
      <c r="AA183" s="28" cm="1">
        <f t="array" aca="1" ref="AA183" ca="1">IFERROR(
IF(Z182&lt;&gt;Z183,1,
IF(COUNTIF(OFFSET(AA182,0,0,-INDEX(Forecast_Capex_Input!$CG$12:$CG$286,$Z183)),AA182)=INDEX(Forecast_Capex_Input!$CG$12:$CG$286,$Z183),AA182+1,AA182)),NA)</f>
        <v>1</v>
      </c>
      <c r="AB183" s="28" cm="1">
        <f t="array" ref="AB183">IFERROR($C183-IF($Z183=1,1,INDEX(Forecast_Capex_Input!$CI$12:$CI$286,$Z183-1))+1,NA)</f>
        <v>1</v>
      </c>
      <c r="AC183" s="28" cm="1">
        <f t="array" aca="1" ref="AC183" ca="1">IFERROR(IF(AA183=1,
INDEX(Forecast_Capex_Input!$AI$10:$BB$10,SMALL(IF(INDEX(Forecast_Capex_Input!$AI$12:$BB$286,$Z183,0)&gt;0,COLUMN(Forecast_Capex_Input!$AI$10:$BB$10)-COLUMN(Forecast_Capex_Input!$AI$12)+1),ROWS(OFFSET(AC182,0,0,-$AB183)))),
OFFSET(AC182,-INDEX(Forecast_Capex_Input!$CG$12:$CG$286,$Z183)+1,0)),NA)</f>
        <v>3</v>
      </c>
      <c r="AD183" s="28">
        <f t="shared" ca="1" si="19"/>
        <v>1</v>
      </c>
      <c r="AE183" s="82" t="b">
        <f t="shared" si="23"/>
        <v>0</v>
      </c>
      <c r="AF183" s="78" t="b">
        <v>0</v>
      </c>
      <c r="AG183" s="82" t="b">
        <f t="shared" si="20"/>
        <v>1</v>
      </c>
      <c r="AI183" s="55">
        <v>0.14307767721789774</v>
      </c>
      <c r="AJ183" s="55">
        <v>0.48960946498273245</v>
      </c>
      <c r="AK183" s="55">
        <v>0.53641975880400383</v>
      </c>
      <c r="AL183" s="55">
        <v>0.69087514653396498</v>
      </c>
      <c r="AM183" s="55">
        <v>0.39725569063673533</v>
      </c>
      <c r="AN183" s="135">
        <v>2.2572377381753341</v>
      </c>
      <c r="AP183" s="55">
        <v>0.13865151832950681</v>
      </c>
      <c r="AQ183" s="55">
        <v>0.48066753189442418</v>
      </c>
      <c r="AR183" s="55">
        <v>0.53270352992490699</v>
      </c>
      <c r="AS183" s="55">
        <v>0.68905995461688696</v>
      </c>
      <c r="AT183" s="55">
        <v>0.39740431428798856</v>
      </c>
      <c r="AU183" s="135">
        <v>2.2384868490537135</v>
      </c>
      <c r="AW183" s="55">
        <v>1.6714635867834081E-2</v>
      </c>
      <c r="AX183" s="55">
        <v>5.4307247877659774E-2</v>
      </c>
      <c r="AY183" s="55">
        <v>7.3892869862066349E-2</v>
      </c>
      <c r="AZ183" s="55">
        <v>9.6911025580762533E-2</v>
      </c>
      <c r="BA183" s="55">
        <v>4.9492452580639196E-2</v>
      </c>
      <c r="BB183" s="135">
        <v>0.29131823176896193</v>
      </c>
      <c r="BD183" s="55">
        <v>3.2545216595233264E-3</v>
      </c>
      <c r="BE183" s="55">
        <v>1.0645149567160981E-2</v>
      </c>
      <c r="BF183" s="55">
        <v>1.4167728981260116E-2</v>
      </c>
      <c r="BG183" s="55">
        <v>1.8453396826292035E-2</v>
      </c>
      <c r="BH183" s="55">
        <v>9.5860367938387109E-3</v>
      </c>
      <c r="BI183" s="135">
        <v>5.6106833828075173E-2</v>
      </c>
      <c r="BK183" s="55">
        <v>0.15862067585686423</v>
      </c>
      <c r="BL183" s="55">
        <v>0.54561992933924497</v>
      </c>
      <c r="BM183" s="55">
        <v>0.62076412876823339</v>
      </c>
      <c r="BN183" s="55">
        <v>0.80442437702394154</v>
      </c>
      <c r="BO183" s="55">
        <v>0.45648280366246652</v>
      </c>
      <c r="BP183" s="135">
        <v>2.5859119146507505</v>
      </c>
      <c r="BR183" s="147">
        <v>0</v>
      </c>
      <c r="BS183" s="147">
        <v>0.25885368918103291</v>
      </c>
      <c r="BT183" s="147">
        <v>0</v>
      </c>
      <c r="BU183" s="147">
        <v>0.49985457033782121</v>
      </c>
      <c r="BV183" s="147">
        <v>0.24129174048114588</v>
      </c>
      <c r="BX183" s="55">
        <v>0</v>
      </c>
      <c r="BY183" s="55">
        <v>0.58429431588533565</v>
      </c>
      <c r="BZ183" s="55">
        <v>0</v>
      </c>
      <c r="CA183" s="55">
        <v>1.1282905997659469</v>
      </c>
      <c r="CB183" s="55">
        <v>0.54465282252405145</v>
      </c>
      <c r="CC183" s="135">
        <v>2.2572377381753341</v>
      </c>
      <c r="CE183" s="55">
        <v>0</v>
      </c>
      <c r="CF183" s="55">
        <v>0.57944057906077973</v>
      </c>
      <c r="CG183" s="55">
        <v>0</v>
      </c>
      <c r="CH183" s="55">
        <v>1.1189178821406072</v>
      </c>
      <c r="CI183" s="55">
        <v>0.54012838785232664</v>
      </c>
      <c r="CJ183" s="135">
        <v>2.2384868490537135</v>
      </c>
      <c r="CL183" s="55">
        <v>0</v>
      </c>
      <c r="CM183" s="55">
        <v>7.5408799019090977E-2</v>
      </c>
      <c r="CN183" s="55">
        <v>0</v>
      </c>
      <c r="CO183" s="55">
        <v>0.14561674957244827</v>
      </c>
      <c r="CP183" s="55">
        <v>7.0292683177422668E-2</v>
      </c>
      <c r="CQ183" s="135">
        <v>0.29131823176896193</v>
      </c>
      <c r="CS183" s="67">
        <v>0</v>
      </c>
      <c r="CT183" s="67">
        <v>1.4523460924664434E-2</v>
      </c>
      <c r="CU183" s="67">
        <v>0</v>
      </c>
      <c r="CV183" s="67">
        <v>2.8045257316148049E-2</v>
      </c>
      <c r="CW183" s="67">
        <v>1.3538115587262691E-2</v>
      </c>
      <c r="CX183" s="135">
        <v>5.610683382807518E-2</v>
      </c>
      <c r="CZ183" s="55">
        <v>0</v>
      </c>
      <c r="DA183" s="55">
        <v>0.66937283900453515</v>
      </c>
      <c r="DB183" s="55">
        <v>0</v>
      </c>
      <c r="DC183" s="55">
        <v>1.2925798890292035</v>
      </c>
      <c r="DD183" s="55">
        <v>0.623959186617012</v>
      </c>
      <c r="DE183" s="135">
        <v>2.585911914650751</v>
      </c>
      <c r="DG183" s="43" t="b" cm="1">
        <f t="array" aca="1" ref="DG183" ca="1">OR($G183=Forecast_Capex_Input!$BF$8:$BF$10)</f>
        <v>0</v>
      </c>
      <c r="DH183" s="43" cm="1">
        <f t="array" aca="1" ref="DH183" ca="1">IFERROR(INDEX(Forecast_Capex_Input!BG$12:BG$286,$Z183)
*(INDEX(Forecast_Capex_Input!$H$12:$H$286,$Z183)=Repex),0)
*$DG183</f>
        <v>0</v>
      </c>
      <c r="DI183" s="43" cm="1">
        <f t="array" aca="1" ref="DI183" ca="1">IFERROR(INDEX(Forecast_Capex_Input!BH$12:BH$286,$Z183)
*(INDEX(Forecast_Capex_Input!$H$12:$H$286,$Z183)=Repex),0)
*$DG183</f>
        <v>0</v>
      </c>
      <c r="DJ183" s="43" cm="1">
        <f t="array" aca="1" ref="DJ183" ca="1">IFERROR(INDEX(Forecast_Capex_Input!BI$12:BI$286,$Z183)
*(INDEX(Forecast_Capex_Input!$H$12:$H$286,$Z183)=Repex),0)
*$DG183</f>
        <v>0</v>
      </c>
      <c r="DK183" s="43" cm="1">
        <f t="array" aca="1" ref="DK183" ca="1">IFERROR(INDEX(Forecast_Capex_Input!BJ$12:BJ$286,$Z183)
*(INDEX(Forecast_Capex_Input!$H$12:$H$286,$Z183)=Repex),0)
*$DG183</f>
        <v>0</v>
      </c>
      <c r="DL183" s="43" cm="1">
        <f t="array" aca="1" ref="DL183" ca="1">IFERROR(INDEX(Forecast_Capex_Input!BK$12:BK$286,$Z183)
*(INDEX(Forecast_Capex_Input!$H$12:$H$286,$Z183)=Repex),0)
*$DG183</f>
        <v>0</v>
      </c>
      <c r="DM183" s="43" cm="1">
        <f t="array" aca="1" ref="DM183" ca="1">IFERROR(INDEX(Forecast_Capex_Input!BL$12:BL$286,$Z183)
*(INDEX(Forecast_Capex_Input!$H$12:$H$286,$Z183)=Repex),0)
*$DG183</f>
        <v>0</v>
      </c>
      <c r="DO183" s="43" t="b" cm="1">
        <f t="array" aca="1" ref="DO183" ca="1">OR($G183=Forecast_Capex_Input!$BN$8:$BN$9)</f>
        <v>1</v>
      </c>
      <c r="DP183" s="43" cm="1">
        <f t="array" aca="1" ref="DP183" ca="1">IFERROR(INDEX(Forecast_Capex_Input!BO$12:BO$286,$Z183)
*(INDEX(Forecast_Capex_Input!$H$12:$H$286,$Z183)=Repex),0)
*$DO183</f>
        <v>4.473055128551516E-2</v>
      </c>
      <c r="DQ183" s="43" cm="1">
        <f t="array" aca="1" ref="DQ183" ca="1">IFERROR(INDEX(Forecast_Capex_Input!BP$12:BP$286,$Z183)
*(INDEX(Forecast_Capex_Input!$H$12:$H$286,$Z183)=Repex),0)
*$DO183</f>
        <v>0.87744751393912679</v>
      </c>
      <c r="DR183" s="43" cm="1">
        <f t="array" aca="1" ref="DR183" ca="1">IFERROR(INDEX(Forecast_Capex_Input!BQ$12:BQ$286,$Z183)
*(INDEX(Forecast_Capex_Input!$H$12:$H$286,$Z183)=Repex),0)
*$DO183</f>
        <v>7.7821934775357982E-2</v>
      </c>
      <c r="DS183" s="43" cm="1">
        <f t="array" aca="1" ref="DS183" ca="1">IFERROR(INDEX(Forecast_Capex_Input!BR$12:BR$286,$Z183)
*(INDEX(Forecast_Capex_Input!$H$12:$H$286,$Z183)=Repex),0)
*$DO183</f>
        <v>0</v>
      </c>
      <c r="DT183" s="43" cm="1">
        <f t="array" aca="1" ref="DT183" ca="1">IFERROR(INDEX(Forecast_Capex_Input!BS$12:BS$286,$Z183)
*(INDEX(Forecast_Capex_Input!$H$12:$H$286,$Z183)=Repex),0)
*$DO183</f>
        <v>0</v>
      </c>
      <c r="DV183" s="43" t="b" cm="1">
        <f t="array" aca="1" ref="DV183" ca="1">OR($G183=Forecast_Capex_Input!$BU$8:$BU$10)</f>
        <v>0</v>
      </c>
      <c r="DW183" s="43" cm="1">
        <f t="array" aca="1" ref="DW183" ca="1">IFERROR(INDEX(Forecast_Capex_Input!BV$12:BV$286,$Z183)
*(INDEX(Forecast_Capex_Input!$H$12:$H$286,$Z183)=Repex),0)
*$DV183</f>
        <v>0</v>
      </c>
      <c r="DX183" s="43" cm="1">
        <f t="array" aca="1" ref="DX183" ca="1">IFERROR(INDEX(Forecast_Capex_Input!BW$12:BW$286,$Z183)
*(INDEX(Forecast_Capex_Input!$H$12:$H$286,$Z183)=Repex),0)
*$DV183</f>
        <v>0</v>
      </c>
      <c r="DY183" s="43" cm="1">
        <f t="array" aca="1" ref="DY183" ca="1">IFERROR(INDEX(Forecast_Capex_Input!BX$12:BX$286,$Z183)
*(INDEX(Forecast_Capex_Input!$H$12:$H$286,$Z183)=Repex),0)
*$DV183</f>
        <v>0</v>
      </c>
      <c r="DZ183" s="43" cm="1">
        <f t="array" aca="1" ref="DZ183" ca="1">IFERROR(INDEX(Forecast_Capex_Input!BY$12:BY$286,$Z183)
*(INDEX(Forecast_Capex_Input!$H$12:$H$286,$Z183)=Repex),0)
*$DV183</f>
        <v>0</v>
      </c>
      <c r="EA183" s="43" cm="1">
        <f t="array" aca="1" ref="EA183" ca="1">IFERROR(INDEX(Forecast_Capex_Input!BZ$12:BZ$286,$Z183)
*(INDEX(Forecast_Capex_Input!$H$12:$H$286,$Z183)=Repex),0)
*$DV183</f>
        <v>0</v>
      </c>
      <c r="EB183" s="43" cm="1">
        <f t="array" aca="1" ref="EB183" ca="1">IFERROR(INDEX(Forecast_Capex_Input!CA$12:CA$286,$Z183)
*(INDEX(Forecast_Capex_Input!$H$12:$H$286,$Z183)=Repex),0)
*$DV183</f>
        <v>0</v>
      </c>
      <c r="EC183" s="43" cm="1">
        <f t="array" aca="1" ref="EC183" ca="1">IFERROR(INDEX(Forecast_Capex_Input!CB$12:CB$286,$Z183)
*(INDEX(Forecast_Capex_Input!$H$12:$H$286,$Z183)=Repex),0)
*$DV183</f>
        <v>0</v>
      </c>
      <c r="ED183" s="43" cm="1">
        <f t="array" aca="1" ref="ED183" ca="1">IFERROR(INDEX(Forecast_Capex_Input!CC$12:CC$286,$Z183)
*(INDEX(Forecast_Capex_Input!$H$12:$H$286,$Z183)=Repex),0)
*$DV183</f>
        <v>0</v>
      </c>
      <c r="EF183" s="86" t="str">
        <f t="shared" si="21"/>
        <v>N/A</v>
      </c>
      <c r="EG183" s="28" t="str">
        <f>IFERROR(RANK(EF183,EF$11:EF$1010,0)+COUNTIF(EF$11:EF183,EF183)-1,NA)</f>
        <v>N/A</v>
      </c>
    </row>
    <row r="184" spans="3:137" x14ac:dyDescent="0.2">
      <c r="C184" s="28">
        <f t="shared" si="22"/>
        <v>174</v>
      </c>
      <c r="D184" s="9" t="str" cm="1">
        <f t="array" ref="D184">IFERROR(INDEX(Forecast_Capex_Input!$D$12:$D$286,$Z184),NA)</f>
        <v>Transformer refurbishment program</v>
      </c>
      <c r="E184" s="24" t="b" cm="1">
        <f t="array" ref="E184">IF($Z184=NA,NA,INDEX(Forecast_Capex_Input!$E$12:$E$286,$Z184))</f>
        <v>1</v>
      </c>
      <c r="F184" s="9" t="str" cm="1">
        <f t="array" aca="1" ref="F184" ca="1">IFERROR(INDEX(General!$E$25:$E$26,$AA184),NA)</f>
        <v>Labour</v>
      </c>
      <c r="G184" s="9" t="str" cm="1">
        <f t="array" aca="1" ref="G184" ca="1">IFERROR(INDEX(Forecast_Capex_Input!$AI$11:$BB$11,$AC184),NA)</f>
        <v>Secondary Systems</v>
      </c>
      <c r="H184" s="50" cm="1">
        <f t="array" aca="1" ref="H184" ca="1">IFERROR(INDEX(Forecast_Capex_Input!$AI$12:$BB$286,$Z184,$AC184),NA)</f>
        <v>2.218942957626514E-2</v>
      </c>
      <c r="I184" s="150" t="str" cm="1">
        <f t="array" ref="I184">IFERROR(INDEX(Forecast_Capex_Input!$F$12:$F$286,$Z184),NA)</f>
        <v>Replacement Expenditure</v>
      </c>
      <c r="J184" s="150" t="str" cm="1">
        <f t="array" ref="J184">IFERROR(INDEX(Forecast_Capex_Input!G$12:G$286,$Z184),NA)</f>
        <v>Substation</v>
      </c>
      <c r="K184" s="150" t="str" cm="1">
        <f t="array" ref="K184">IFERROR(INDEX(Forecast_Capex_Input!H$12:H$286,$Z184),NA)</f>
        <v>Repex</v>
      </c>
      <c r="L184" s="150" t="str" cm="1">
        <f t="array" ref="L184">IFERROR(INDEX(Forecast_Capex_Input!I$12:I$286,$Z184),NA)</f>
        <v>N/A</v>
      </c>
      <c r="M184" s="150" t="str" cm="1">
        <f t="array" ref="M184">IFERROR(INDEX(Forecast_Capex_Input!J$12:J$286,$Z184),NA)</f>
        <v>N/A</v>
      </c>
      <c r="N184" s="150" t="str" cm="1">
        <f t="array" ref="N184">IFERROR(INDEX(Forecast_Capex_Input!K$12:K$286,$Z184),NA)</f>
        <v>Substations - Power Transformers</v>
      </c>
      <c r="O184" s="150" t="str" cm="1">
        <f t="array" ref="O184">IFERROR(INDEX(Forecast_Capex_Input!L$12:L$286,$Z184),NA)</f>
        <v>Substations - Safe and Reliable Network</v>
      </c>
      <c r="P184" s="150" t="str" cm="1">
        <f t="array" ref="P184">IFERROR(INDEX(Forecast_Capex_Input!M$12:M$286,$Z184),NA)</f>
        <v>N/A</v>
      </c>
      <c r="Q184" s="24" t="str" cm="1">
        <f t="array" ref="Q184">IFERROR(INDEX(Forecast_Capex_Input!N$12:N$286,$Z184),NA)</f>
        <v>No</v>
      </c>
      <c r="R184" s="190" cm="1">
        <f t="array" ref="R184">IFERROR(INDEX(Forecast_Capex_Input!O$12:O$286,$Z184),0)</f>
        <v>0</v>
      </c>
      <c r="S184" s="24" t="str" cm="1">
        <f t="array" ref="S184">IFERROR(INDEX(Forecast_Capex_Input!P$12:P$286,$Z184),0)</f>
        <v>Safety security &amp; reliability</v>
      </c>
      <c r="T184" s="150" t="str" cm="1">
        <f t="array" aca="1" ref="T184" ca="1">IFERROR(INDEX(General!$K$91:$K$110,$AC184),NA)</f>
        <v>Secondary Systems (2018-23)</v>
      </c>
      <c r="U184" s="43" cm="1">
        <f t="array" aca="1" ref="U184" ca="1">IFERROR(
IF($F184=General!$E$25,INDEX(Forecast_Capex_Input!S$12:S$286,$Z184),
INDEX(Forecast_Capex_Input!T$12:T$286,$Z184)),0)</f>
        <v>0.13784831246729609</v>
      </c>
      <c r="V184" s="82" t="b">
        <f>IFERROR(INDEX(Overheads!$T$19:$T$26,MATCH($I184,Overheads!$E$19:$E$26,0)),FALSE)</f>
        <v>1</v>
      </c>
      <c r="W184" s="209" t="str" cm="1">
        <f t="array" ref="W184">IFERROR(
INDEX(Forecast_Capex_Input!CN$12:CN$286,$Z184),0)</f>
        <v>FY22</v>
      </c>
      <c r="X184" s="209">
        <f>IFERROR(
MATCH($W184,General!$L$39:$S$39,0),1)</f>
        <v>2</v>
      </c>
      <c r="Z184" s="28">
        <f>IFERROR(
IF(MATCH($C184,Forecast_Capex_Input!$CI$12:$CI$286,1)+1&gt;MAX(Forecast_Capex_Input!$C$12:$C$286),NA,
MATCH($C184,Forecast_Capex_Input!$CI$12:$CI$286,1)+1),1)</f>
        <v>77</v>
      </c>
      <c r="AA184" s="28" cm="1">
        <f t="array" aca="1" ref="AA184" ca="1">IFERROR(
IF(Z183&lt;&gt;Z184,1,
IF(COUNTIF(OFFSET(AA183,0,0,-INDEX(Forecast_Capex_Input!$CG$12:$CG$286,$Z184)),AA183)=INDEX(Forecast_Capex_Input!$CG$12:$CG$286,$Z184),AA183+1,AA183)),NA)</f>
        <v>1</v>
      </c>
      <c r="AB184" s="28" cm="1">
        <f t="array" ref="AB184">IFERROR($C184-IF($Z184=1,1,INDEX(Forecast_Capex_Input!$CI$12:$CI$286,$Z184-1))+1,NA)</f>
        <v>2</v>
      </c>
      <c r="AC184" s="28" cm="1">
        <f t="array" aca="1" ref="AC184" ca="1">IFERROR(IF(AA184=1,
INDEX(Forecast_Capex_Input!$AI$10:$BB$10,SMALL(IF(INDEX(Forecast_Capex_Input!$AI$12:$BB$286,$Z184,0)&gt;0,COLUMN(Forecast_Capex_Input!$AI$10:$BB$10)-COLUMN(Forecast_Capex_Input!$AI$12)+1),ROWS(OFFSET(AC183,0,0,-$AB184)))),
OFFSET(AC183,-INDEX(Forecast_Capex_Input!$CG$12:$CG$286,$Z184)+1,0)),NA)</f>
        <v>4</v>
      </c>
      <c r="AD184" s="28">
        <f t="shared" ca="1" si="19"/>
        <v>1</v>
      </c>
      <c r="AE184" s="82" t="b">
        <f t="shared" si="23"/>
        <v>0</v>
      </c>
      <c r="AF184" s="78" t="b">
        <v>0</v>
      </c>
      <c r="AG184" s="82" t="b">
        <f t="shared" si="20"/>
        <v>1</v>
      </c>
      <c r="AI184" s="55">
        <v>3.2468579688050732E-3</v>
      </c>
      <c r="AJ184" s="55">
        <v>1.1110694721165888E-2</v>
      </c>
      <c r="AK184" s="55">
        <v>1.2172959488605722E-2</v>
      </c>
      <c r="AL184" s="55">
        <v>1.5678011543037378E-2</v>
      </c>
      <c r="AM184" s="55">
        <v>9.0149129471309344E-3</v>
      </c>
      <c r="AN184" s="135">
        <v>5.1223436668744994E-2</v>
      </c>
      <c r="AP184" s="55">
        <v>3.146415261477058E-3</v>
      </c>
      <c r="AQ184" s="55">
        <v>1.0907775668600617E-2</v>
      </c>
      <c r="AR184" s="55">
        <v>1.2088627204320569E-2</v>
      </c>
      <c r="AS184" s="55">
        <v>1.5636819440569154E-2</v>
      </c>
      <c r="AT184" s="55">
        <v>9.0182856597427665E-3</v>
      </c>
      <c r="AU184" s="135">
        <v>5.079792323471017E-2</v>
      </c>
      <c r="AW184" s="55">
        <v>3.7930479246250644E-4</v>
      </c>
      <c r="AX184" s="55">
        <v>1.2323929488100118E-3</v>
      </c>
      <c r="AY184" s="55">
        <v>1.6768489537619816E-3</v>
      </c>
      <c r="AZ184" s="55">
        <v>2.1991993565339376E-3</v>
      </c>
      <c r="BA184" s="55">
        <v>1.1231309256749247E-3</v>
      </c>
      <c r="BB184" s="135">
        <v>6.6108769772433617E-3</v>
      </c>
      <c r="BD184" s="55">
        <v>7.3854774485744798E-5</v>
      </c>
      <c r="BE184" s="55">
        <v>2.4157009935673563E-4</v>
      </c>
      <c r="BF184" s="55">
        <v>3.2150790142210044E-4</v>
      </c>
      <c r="BG184" s="55">
        <v>4.1876244919548949E-4</v>
      </c>
      <c r="BH184" s="55">
        <v>2.1753568102684051E-4</v>
      </c>
      <c r="BI184" s="135">
        <v>1.2732309054869107E-3</v>
      </c>
      <c r="BK184" s="55">
        <v>3.5995748284253092E-3</v>
      </c>
      <c r="BL184" s="55">
        <v>1.2381738716767366E-2</v>
      </c>
      <c r="BM184" s="55">
        <v>1.408698405950465E-2</v>
      </c>
      <c r="BN184" s="55">
        <v>1.825478124629858E-2</v>
      </c>
      <c r="BO184" s="55">
        <v>1.0358952266444531E-2</v>
      </c>
      <c r="BP184" s="135">
        <v>5.8682031117440435E-2</v>
      </c>
      <c r="BR184" s="147">
        <v>0</v>
      </c>
      <c r="BS184" s="147">
        <v>0.25885368918103291</v>
      </c>
      <c r="BT184" s="147">
        <v>0</v>
      </c>
      <c r="BU184" s="147">
        <v>0.49985457033782121</v>
      </c>
      <c r="BV184" s="147">
        <v>0.24129174048114588</v>
      </c>
      <c r="BX184" s="55">
        <v>0</v>
      </c>
      <c r="BY184" s="55">
        <v>1.325937555423564E-2</v>
      </c>
      <c r="BZ184" s="55">
        <v>0</v>
      </c>
      <c r="CA184" s="55">
        <v>2.5604268927282126E-2</v>
      </c>
      <c r="CB184" s="55">
        <v>1.2359792187227228E-2</v>
      </c>
      <c r="CC184" s="135">
        <v>5.1223436668744994E-2</v>
      </c>
      <c r="CE184" s="55">
        <v>0</v>
      </c>
      <c r="CF184" s="55">
        <v>1.3149229832039635E-2</v>
      </c>
      <c r="CG184" s="55">
        <v>0</v>
      </c>
      <c r="CH184" s="55">
        <v>2.5391574092539677E-2</v>
      </c>
      <c r="CI184" s="55">
        <v>1.2257119310130857E-2</v>
      </c>
      <c r="CJ184" s="135">
        <v>5.079792323471017E-2</v>
      </c>
      <c r="CL184" s="55">
        <v>0</v>
      </c>
      <c r="CM184" s="55">
        <v>1.7112498942813996E-3</v>
      </c>
      <c r="CN184" s="55">
        <v>0</v>
      </c>
      <c r="CO184" s="55">
        <v>3.3044770710161748E-3</v>
      </c>
      <c r="CP184" s="55">
        <v>1.5951500119457873E-3</v>
      </c>
      <c r="CQ184" s="135">
        <v>6.6108769772433617E-3</v>
      </c>
      <c r="CS184" s="67">
        <v>0</v>
      </c>
      <c r="CT184" s="67">
        <v>3.2958051706459389E-4</v>
      </c>
      <c r="CU184" s="67">
        <v>0</v>
      </c>
      <c r="CV184" s="67">
        <v>6.3643028720299479E-4</v>
      </c>
      <c r="CW184" s="67">
        <v>3.0722010121932202E-4</v>
      </c>
      <c r="CX184" s="135">
        <v>1.2732309054869107E-3</v>
      </c>
      <c r="CZ184" s="55">
        <v>0</v>
      </c>
      <c r="DA184" s="55">
        <v>1.5190060243385628E-2</v>
      </c>
      <c r="DB184" s="55">
        <v>0</v>
      </c>
      <c r="DC184" s="55">
        <v>2.9332481450758847E-2</v>
      </c>
      <c r="DD184" s="55">
        <v>1.4159489423295965E-2</v>
      </c>
      <c r="DE184" s="135">
        <v>5.8682031117440442E-2</v>
      </c>
      <c r="DG184" s="43" t="b" cm="1">
        <f t="array" aca="1" ref="DG184" ca="1">OR($G184=Forecast_Capex_Input!$BF$8:$BF$10)</f>
        <v>0</v>
      </c>
      <c r="DH184" s="43" cm="1">
        <f t="array" aca="1" ref="DH184" ca="1">IFERROR(INDEX(Forecast_Capex_Input!BG$12:BG$286,$Z184)
*(INDEX(Forecast_Capex_Input!$H$12:$H$286,$Z184)=Repex),0)
*$DG184</f>
        <v>0</v>
      </c>
      <c r="DI184" s="43" cm="1">
        <f t="array" aca="1" ref="DI184" ca="1">IFERROR(INDEX(Forecast_Capex_Input!BH$12:BH$286,$Z184)
*(INDEX(Forecast_Capex_Input!$H$12:$H$286,$Z184)=Repex),0)
*$DG184</f>
        <v>0</v>
      </c>
      <c r="DJ184" s="43" cm="1">
        <f t="array" aca="1" ref="DJ184" ca="1">IFERROR(INDEX(Forecast_Capex_Input!BI$12:BI$286,$Z184)
*(INDEX(Forecast_Capex_Input!$H$12:$H$286,$Z184)=Repex),0)
*$DG184</f>
        <v>0</v>
      </c>
      <c r="DK184" s="43" cm="1">
        <f t="array" aca="1" ref="DK184" ca="1">IFERROR(INDEX(Forecast_Capex_Input!BJ$12:BJ$286,$Z184)
*(INDEX(Forecast_Capex_Input!$H$12:$H$286,$Z184)=Repex),0)
*$DG184</f>
        <v>0</v>
      </c>
      <c r="DL184" s="43" cm="1">
        <f t="array" aca="1" ref="DL184" ca="1">IFERROR(INDEX(Forecast_Capex_Input!BK$12:BK$286,$Z184)
*(INDEX(Forecast_Capex_Input!$H$12:$H$286,$Z184)=Repex),0)
*$DG184</f>
        <v>0</v>
      </c>
      <c r="DM184" s="43" cm="1">
        <f t="array" aca="1" ref="DM184" ca="1">IFERROR(INDEX(Forecast_Capex_Input!BL$12:BL$286,$Z184)
*(INDEX(Forecast_Capex_Input!$H$12:$H$286,$Z184)=Repex),0)
*$DG184</f>
        <v>0</v>
      </c>
      <c r="DO184" s="43" t="b" cm="1">
        <f t="array" aca="1" ref="DO184" ca="1">OR($G184=Forecast_Capex_Input!$BN$8:$BN$9)</f>
        <v>0</v>
      </c>
      <c r="DP184" s="43" cm="1">
        <f t="array" aca="1" ref="DP184" ca="1">IFERROR(INDEX(Forecast_Capex_Input!BO$12:BO$286,$Z184)
*(INDEX(Forecast_Capex_Input!$H$12:$H$286,$Z184)=Repex),0)
*$DO184</f>
        <v>0</v>
      </c>
      <c r="DQ184" s="43" cm="1">
        <f t="array" aca="1" ref="DQ184" ca="1">IFERROR(INDEX(Forecast_Capex_Input!BP$12:BP$286,$Z184)
*(INDEX(Forecast_Capex_Input!$H$12:$H$286,$Z184)=Repex),0)
*$DO184</f>
        <v>0</v>
      </c>
      <c r="DR184" s="43" cm="1">
        <f t="array" aca="1" ref="DR184" ca="1">IFERROR(INDEX(Forecast_Capex_Input!BQ$12:BQ$286,$Z184)
*(INDEX(Forecast_Capex_Input!$H$12:$H$286,$Z184)=Repex),0)
*$DO184</f>
        <v>0</v>
      </c>
      <c r="DS184" s="43" cm="1">
        <f t="array" aca="1" ref="DS184" ca="1">IFERROR(INDEX(Forecast_Capex_Input!BR$12:BR$286,$Z184)
*(INDEX(Forecast_Capex_Input!$H$12:$H$286,$Z184)=Repex),0)
*$DO184</f>
        <v>0</v>
      </c>
      <c r="DT184" s="43" cm="1">
        <f t="array" aca="1" ref="DT184" ca="1">IFERROR(INDEX(Forecast_Capex_Input!BS$12:BS$286,$Z184)
*(INDEX(Forecast_Capex_Input!$H$12:$H$286,$Z184)=Repex),0)
*$DO184</f>
        <v>0</v>
      </c>
      <c r="DV184" s="43" t="b" cm="1">
        <f t="array" aca="1" ref="DV184" ca="1">OR($G184=Forecast_Capex_Input!$BU$8:$BU$10)</f>
        <v>1</v>
      </c>
      <c r="DW184" s="43" cm="1">
        <f t="array" aca="1" ref="DW184" ca="1">IFERROR(INDEX(Forecast_Capex_Input!BV$12:BV$286,$Z184)
*(INDEX(Forecast_Capex_Input!$H$12:$H$286,$Z184)=Repex),0)
*$DV184</f>
        <v>0.161079850692814</v>
      </c>
      <c r="DX184" s="43" cm="1">
        <f t="array" aca="1" ref="DX184" ca="1">IFERROR(INDEX(Forecast_Capex_Input!BW$12:BW$286,$Z184)
*(INDEX(Forecast_Capex_Input!$H$12:$H$286,$Z184)=Repex),0)
*$DV184</f>
        <v>0.77145494918302848</v>
      </c>
      <c r="DY184" s="43" cm="1">
        <f t="array" aca="1" ref="DY184" ca="1">IFERROR(INDEX(Forecast_Capex_Input!BX$12:BX$286,$Z184)
*(INDEX(Forecast_Capex_Input!$H$12:$H$286,$Z184)=Repex),0)
*$DV184</f>
        <v>6.7465200124157368E-2</v>
      </c>
      <c r="DZ184" s="43" cm="1">
        <f t="array" aca="1" ref="DZ184" ca="1">IFERROR(INDEX(Forecast_Capex_Input!BY$12:BY$286,$Z184)
*(INDEX(Forecast_Capex_Input!$H$12:$H$286,$Z184)=Repex),0)
*$DV184</f>
        <v>0</v>
      </c>
      <c r="EA184" s="43" cm="1">
        <f t="array" aca="1" ref="EA184" ca="1">IFERROR(INDEX(Forecast_Capex_Input!BZ$12:BZ$286,$Z184)
*(INDEX(Forecast_Capex_Input!$H$12:$H$286,$Z184)=Repex),0)
*$DV184</f>
        <v>0</v>
      </c>
      <c r="EB184" s="43" cm="1">
        <f t="array" aca="1" ref="EB184" ca="1">IFERROR(INDEX(Forecast_Capex_Input!CA$12:CA$286,$Z184)
*(INDEX(Forecast_Capex_Input!$H$12:$H$286,$Z184)=Repex),0)
*$DV184</f>
        <v>0</v>
      </c>
      <c r="EC184" s="43" cm="1">
        <f t="array" aca="1" ref="EC184" ca="1">IFERROR(INDEX(Forecast_Capex_Input!CB$12:CB$286,$Z184)
*(INDEX(Forecast_Capex_Input!$H$12:$H$286,$Z184)=Repex),0)
*$DV184</f>
        <v>0</v>
      </c>
      <c r="ED184" s="43" cm="1">
        <f t="array" aca="1" ref="ED184" ca="1">IFERROR(INDEX(Forecast_Capex_Input!CC$12:CC$286,$Z184)
*(INDEX(Forecast_Capex_Input!$H$12:$H$286,$Z184)=Repex),0)
*$DV184</f>
        <v>0</v>
      </c>
      <c r="EF184" s="86" t="str">
        <f t="shared" si="21"/>
        <v>N/A</v>
      </c>
      <c r="EG184" s="28" t="str">
        <f>IFERROR(RANK(EF184,EF$11:EF$1010,0)+COUNTIF(EF$11:EF184,EF184)-1,NA)</f>
        <v>N/A</v>
      </c>
    </row>
    <row r="185" spans="3:137" x14ac:dyDescent="0.2">
      <c r="C185" s="28">
        <f t="shared" si="22"/>
        <v>175</v>
      </c>
      <c r="D185" s="9" t="str" cm="1">
        <f t="array" ref="D185">IFERROR(INDEX(Forecast_Capex_Input!$D$12:$D$286,$Z185),NA)</f>
        <v>Transformer refurbishment program</v>
      </c>
      <c r="E185" s="24" t="b" cm="1">
        <f t="array" ref="E185">IF($Z185=NA,NA,INDEX(Forecast_Capex_Input!$E$12:$E$286,$Z185))</f>
        <v>1</v>
      </c>
      <c r="F185" s="9" t="str" cm="1">
        <f t="array" aca="1" ref="F185" ca="1">IFERROR(INDEX(General!$E$25:$E$26,$AA185),NA)</f>
        <v>Non-Labour</v>
      </c>
      <c r="G185" s="9" t="str" cm="1">
        <f t="array" aca="1" ref="G185" ca="1">IFERROR(INDEX(Forecast_Capex_Input!$AI$11:$BB$11,$AC185),NA)</f>
        <v>Substations</v>
      </c>
      <c r="H185" s="50" cm="1">
        <f t="array" aca="1" ref="H185" ca="1">IFERROR(INDEX(Forecast_Capex_Input!$AI$12:$BB$286,$Z185,$AC185),NA)</f>
        <v>0.97781057042373465</v>
      </c>
      <c r="I185" s="150" t="str" cm="1">
        <f t="array" ref="I185">IFERROR(INDEX(Forecast_Capex_Input!$F$12:$F$286,$Z185),NA)</f>
        <v>Replacement Expenditure</v>
      </c>
      <c r="J185" s="150" t="str" cm="1">
        <f t="array" ref="J185">IFERROR(INDEX(Forecast_Capex_Input!G$12:G$286,$Z185),NA)</f>
        <v>Substation</v>
      </c>
      <c r="K185" s="150" t="str" cm="1">
        <f t="array" ref="K185">IFERROR(INDEX(Forecast_Capex_Input!H$12:H$286,$Z185),NA)</f>
        <v>Repex</v>
      </c>
      <c r="L185" s="150" t="str" cm="1">
        <f t="array" ref="L185">IFERROR(INDEX(Forecast_Capex_Input!I$12:I$286,$Z185),NA)</f>
        <v>N/A</v>
      </c>
      <c r="M185" s="150" t="str" cm="1">
        <f t="array" ref="M185">IFERROR(INDEX(Forecast_Capex_Input!J$12:J$286,$Z185),NA)</f>
        <v>N/A</v>
      </c>
      <c r="N185" s="150" t="str" cm="1">
        <f t="array" ref="N185">IFERROR(INDEX(Forecast_Capex_Input!K$12:K$286,$Z185),NA)</f>
        <v>Substations - Power Transformers</v>
      </c>
      <c r="O185" s="150" t="str" cm="1">
        <f t="array" ref="O185">IFERROR(INDEX(Forecast_Capex_Input!L$12:L$286,$Z185),NA)</f>
        <v>Substations - Safe and Reliable Network</v>
      </c>
      <c r="P185" s="150" t="str" cm="1">
        <f t="array" ref="P185">IFERROR(INDEX(Forecast_Capex_Input!M$12:M$286,$Z185),NA)</f>
        <v>N/A</v>
      </c>
      <c r="Q185" s="24" t="str" cm="1">
        <f t="array" ref="Q185">IFERROR(INDEX(Forecast_Capex_Input!N$12:N$286,$Z185),NA)</f>
        <v>No</v>
      </c>
      <c r="R185" s="190" cm="1">
        <f t="array" ref="R185">IFERROR(INDEX(Forecast_Capex_Input!O$12:O$286,$Z185),0)</f>
        <v>0</v>
      </c>
      <c r="S185" s="24" t="str" cm="1">
        <f t="array" ref="S185">IFERROR(INDEX(Forecast_Capex_Input!P$12:P$286,$Z185),0)</f>
        <v>Safety security &amp; reliability</v>
      </c>
      <c r="T185" s="150" t="str" cm="1">
        <f t="array" aca="1" ref="T185" ca="1">IFERROR(INDEX(General!$K$91:$K$110,$AC185),NA)</f>
        <v>Substations (2018 onwards)</v>
      </c>
      <c r="U185" s="43" cm="1">
        <f t="array" aca="1" ref="U185" ca="1">IFERROR(
IF($F185=General!$E$25,INDEX(Forecast_Capex_Input!S$12:S$286,$Z185),
INDEX(Forecast_Capex_Input!T$12:T$286,$Z185)),0)</f>
        <v>0.86215168753270388</v>
      </c>
      <c r="V185" s="82" t="b">
        <f>IFERROR(INDEX(Overheads!$T$19:$T$26,MATCH($I185,Overheads!$E$19:$E$26,0)),FALSE)</f>
        <v>1</v>
      </c>
      <c r="W185" s="209" t="str" cm="1">
        <f t="array" ref="W185">IFERROR(
INDEX(Forecast_Capex_Input!CN$12:CN$286,$Z185),0)</f>
        <v>FY22</v>
      </c>
      <c r="X185" s="209">
        <f>IFERROR(
MATCH($W185,General!$L$39:$S$39,0),1)</f>
        <v>2</v>
      </c>
      <c r="Z185" s="28">
        <f>IFERROR(
IF(MATCH($C185,Forecast_Capex_Input!$CI$12:$CI$286,1)+1&gt;MAX(Forecast_Capex_Input!$C$12:$C$286),NA,
MATCH($C185,Forecast_Capex_Input!$CI$12:$CI$286,1)+1),1)</f>
        <v>77</v>
      </c>
      <c r="AA185" s="28" cm="1">
        <f t="array" aca="1" ref="AA185" ca="1">IFERROR(
IF(Z184&lt;&gt;Z185,1,
IF(COUNTIF(OFFSET(AA184,0,0,-INDEX(Forecast_Capex_Input!$CG$12:$CG$286,$Z185)),AA184)=INDEX(Forecast_Capex_Input!$CG$12:$CG$286,$Z185),AA184+1,AA184)),NA)</f>
        <v>2</v>
      </c>
      <c r="AB185" s="28" cm="1">
        <f t="array" ref="AB185">IFERROR($C185-IF($Z185=1,1,INDEX(Forecast_Capex_Input!$CI$12:$CI$286,$Z185-1))+1,NA)</f>
        <v>3</v>
      </c>
      <c r="AC185" s="28" cm="1">
        <f t="array" aca="1" ref="AC185" ca="1">IFERROR(IF(AA185=1,
INDEX(Forecast_Capex_Input!$AI$10:$BB$10,SMALL(IF(INDEX(Forecast_Capex_Input!$AI$12:$BB$286,$Z185,0)&gt;0,COLUMN(Forecast_Capex_Input!$AI$10:$BB$10)-COLUMN(Forecast_Capex_Input!$AI$12)+1),ROWS(OFFSET(AC184,0,0,-$AB185)))),
OFFSET(AC184,-INDEX(Forecast_Capex_Input!$CG$12:$CG$286,$Z185)+1,0)),NA)</f>
        <v>3</v>
      </c>
      <c r="AD185" s="28">
        <f t="shared" ca="1" si="19"/>
        <v>2</v>
      </c>
      <c r="AE185" s="82" t="b">
        <f t="shared" si="23"/>
        <v>0</v>
      </c>
      <c r="AF185" s="78" t="b">
        <v>0</v>
      </c>
      <c r="AG185" s="82" t="b">
        <f t="shared" si="20"/>
        <v>1</v>
      </c>
      <c r="AI185" s="55">
        <v>0.89485796854375987</v>
      </c>
      <c r="AJ185" s="55">
        <v>3.0621892927923406</v>
      </c>
      <c r="AK185" s="55">
        <v>3.3549572860275529</v>
      </c>
      <c r="AL185" s="55">
        <v>4.3209754461083785</v>
      </c>
      <c r="AM185" s="55">
        <v>2.4845764009311795</v>
      </c>
      <c r="AN185" s="135">
        <v>14.117556394403209</v>
      </c>
      <c r="AP185" s="55">
        <v>0.89485796854375987</v>
      </c>
      <c r="AQ185" s="55">
        <v>3.0621892927923406</v>
      </c>
      <c r="AR185" s="55">
        <v>3.3549572860275529</v>
      </c>
      <c r="AS185" s="55">
        <v>4.3209754461083785</v>
      </c>
      <c r="AT185" s="55">
        <v>2.4845764009311795</v>
      </c>
      <c r="AU185" s="135">
        <v>14.117556394403209</v>
      </c>
      <c r="AW185" s="55">
        <v>0.10787638879000711</v>
      </c>
      <c r="AX185" s="55">
        <v>0.34597525719402228</v>
      </c>
      <c r="AY185" s="55">
        <v>0.46537597031536798</v>
      </c>
      <c r="AZ185" s="55">
        <v>0.60771223053366719</v>
      </c>
      <c r="BA185" s="55">
        <v>0.3094273899023402</v>
      </c>
      <c r="BB185" s="135">
        <v>1.8363672367354047</v>
      </c>
      <c r="BD185" s="55">
        <v>2.1004707888603976E-2</v>
      </c>
      <c r="BE185" s="55">
        <v>6.781706868416737E-2</v>
      </c>
      <c r="BF185" s="55">
        <v>8.9228103254436378E-2</v>
      </c>
      <c r="BG185" s="55">
        <v>0.11571805043878258</v>
      </c>
      <c r="BH185" s="55">
        <v>5.9932013670012427E-2</v>
      </c>
      <c r="BI185" s="135">
        <v>0.35369994393600274</v>
      </c>
      <c r="BK185" s="55">
        <v>1.023739065222371</v>
      </c>
      <c r="BL185" s="55">
        <v>3.4759816186705303</v>
      </c>
      <c r="BM185" s="55">
        <v>3.9095613595973573</v>
      </c>
      <c r="BN185" s="55">
        <v>5.0444057270808278</v>
      </c>
      <c r="BO185" s="55">
        <v>2.8539358045035321</v>
      </c>
      <c r="BP185" s="135">
        <v>16.307623575074619</v>
      </c>
      <c r="BR185" s="147">
        <v>0</v>
      </c>
      <c r="BS185" s="147">
        <v>0.25885368918103291</v>
      </c>
      <c r="BT185" s="147">
        <v>0</v>
      </c>
      <c r="BU185" s="147">
        <v>0.49985457033782121</v>
      </c>
      <c r="BV185" s="147">
        <v>0.24129174048114588</v>
      </c>
      <c r="BX185" s="55">
        <v>0</v>
      </c>
      <c r="BY185" s="55">
        <v>3.6543815549125518</v>
      </c>
      <c r="BZ185" s="55">
        <v>0</v>
      </c>
      <c r="CA185" s="55">
        <v>7.0567250857443762</v>
      </c>
      <c r="CB185" s="55">
        <v>3.4064497537462808</v>
      </c>
      <c r="CC185" s="135">
        <v>14.117556394403209</v>
      </c>
      <c r="CE185" s="55">
        <v>0</v>
      </c>
      <c r="CF185" s="55">
        <v>3.6543815549125518</v>
      </c>
      <c r="CG185" s="55">
        <v>0</v>
      </c>
      <c r="CH185" s="55">
        <v>7.0567250857443762</v>
      </c>
      <c r="CI185" s="55">
        <v>3.4064497537462808</v>
      </c>
      <c r="CJ185" s="135">
        <v>14.117556394403209</v>
      </c>
      <c r="CL185" s="55">
        <v>0</v>
      </c>
      <c r="CM185" s="55">
        <v>0.4753504339201387</v>
      </c>
      <c r="CN185" s="55">
        <v>0</v>
      </c>
      <c r="CO185" s="55">
        <v>0.91791655610082767</v>
      </c>
      <c r="CP185" s="55">
        <v>0.44310024671443826</v>
      </c>
      <c r="CQ185" s="135">
        <v>1.8363672367354047</v>
      </c>
      <c r="CS185" s="67">
        <v>0</v>
      </c>
      <c r="CT185" s="67">
        <v>9.1556535350958812E-2</v>
      </c>
      <c r="CU185" s="67">
        <v>0</v>
      </c>
      <c r="CV185" s="67">
        <v>0.17679853350464209</v>
      </c>
      <c r="CW185" s="67">
        <v>8.5344875080401825E-2</v>
      </c>
      <c r="CX185" s="135">
        <v>0.35369994393600274</v>
      </c>
      <c r="CZ185" s="55">
        <v>0</v>
      </c>
      <c r="DA185" s="55">
        <v>4.2212885241836497</v>
      </c>
      <c r="DB185" s="55">
        <v>0</v>
      </c>
      <c r="DC185" s="55">
        <v>8.1514401753498458</v>
      </c>
      <c r="DD185" s="55">
        <v>3.9348948755411213</v>
      </c>
      <c r="DE185" s="135">
        <v>16.307623575074619</v>
      </c>
      <c r="DG185" s="43" t="b" cm="1">
        <f t="array" aca="1" ref="DG185" ca="1">OR($G185=Forecast_Capex_Input!$BF$8:$BF$10)</f>
        <v>0</v>
      </c>
      <c r="DH185" s="43" cm="1">
        <f t="array" aca="1" ref="DH185" ca="1">IFERROR(INDEX(Forecast_Capex_Input!BG$12:BG$286,$Z185)
*(INDEX(Forecast_Capex_Input!$H$12:$H$286,$Z185)=Repex),0)
*$DG185</f>
        <v>0</v>
      </c>
      <c r="DI185" s="43" cm="1">
        <f t="array" aca="1" ref="DI185" ca="1">IFERROR(INDEX(Forecast_Capex_Input!BH$12:BH$286,$Z185)
*(INDEX(Forecast_Capex_Input!$H$12:$H$286,$Z185)=Repex),0)
*$DG185</f>
        <v>0</v>
      </c>
      <c r="DJ185" s="43" cm="1">
        <f t="array" aca="1" ref="DJ185" ca="1">IFERROR(INDEX(Forecast_Capex_Input!BI$12:BI$286,$Z185)
*(INDEX(Forecast_Capex_Input!$H$12:$H$286,$Z185)=Repex),0)
*$DG185</f>
        <v>0</v>
      </c>
      <c r="DK185" s="43" cm="1">
        <f t="array" aca="1" ref="DK185" ca="1">IFERROR(INDEX(Forecast_Capex_Input!BJ$12:BJ$286,$Z185)
*(INDEX(Forecast_Capex_Input!$H$12:$H$286,$Z185)=Repex),0)
*$DG185</f>
        <v>0</v>
      </c>
      <c r="DL185" s="43" cm="1">
        <f t="array" aca="1" ref="DL185" ca="1">IFERROR(INDEX(Forecast_Capex_Input!BK$12:BK$286,$Z185)
*(INDEX(Forecast_Capex_Input!$H$12:$H$286,$Z185)=Repex),0)
*$DG185</f>
        <v>0</v>
      </c>
      <c r="DM185" s="43" cm="1">
        <f t="array" aca="1" ref="DM185" ca="1">IFERROR(INDEX(Forecast_Capex_Input!BL$12:BL$286,$Z185)
*(INDEX(Forecast_Capex_Input!$H$12:$H$286,$Z185)=Repex),0)
*$DG185</f>
        <v>0</v>
      </c>
      <c r="DO185" s="43" t="b" cm="1">
        <f t="array" aca="1" ref="DO185" ca="1">OR($G185=Forecast_Capex_Input!$BN$8:$BN$9)</f>
        <v>1</v>
      </c>
      <c r="DP185" s="43" cm="1">
        <f t="array" aca="1" ref="DP185" ca="1">IFERROR(INDEX(Forecast_Capex_Input!BO$12:BO$286,$Z185)
*(INDEX(Forecast_Capex_Input!$H$12:$H$286,$Z185)=Repex),0)
*$DO185</f>
        <v>4.473055128551516E-2</v>
      </c>
      <c r="DQ185" s="43" cm="1">
        <f t="array" aca="1" ref="DQ185" ca="1">IFERROR(INDEX(Forecast_Capex_Input!BP$12:BP$286,$Z185)
*(INDEX(Forecast_Capex_Input!$H$12:$H$286,$Z185)=Repex),0)
*$DO185</f>
        <v>0.87744751393912679</v>
      </c>
      <c r="DR185" s="43" cm="1">
        <f t="array" aca="1" ref="DR185" ca="1">IFERROR(INDEX(Forecast_Capex_Input!BQ$12:BQ$286,$Z185)
*(INDEX(Forecast_Capex_Input!$H$12:$H$286,$Z185)=Repex),0)
*$DO185</f>
        <v>7.7821934775357982E-2</v>
      </c>
      <c r="DS185" s="43" cm="1">
        <f t="array" aca="1" ref="DS185" ca="1">IFERROR(INDEX(Forecast_Capex_Input!BR$12:BR$286,$Z185)
*(INDEX(Forecast_Capex_Input!$H$12:$H$286,$Z185)=Repex),0)
*$DO185</f>
        <v>0</v>
      </c>
      <c r="DT185" s="43" cm="1">
        <f t="array" aca="1" ref="DT185" ca="1">IFERROR(INDEX(Forecast_Capex_Input!BS$12:BS$286,$Z185)
*(INDEX(Forecast_Capex_Input!$H$12:$H$286,$Z185)=Repex),0)
*$DO185</f>
        <v>0</v>
      </c>
      <c r="DV185" s="43" t="b" cm="1">
        <f t="array" aca="1" ref="DV185" ca="1">OR($G185=Forecast_Capex_Input!$BU$8:$BU$10)</f>
        <v>0</v>
      </c>
      <c r="DW185" s="43" cm="1">
        <f t="array" aca="1" ref="DW185" ca="1">IFERROR(INDEX(Forecast_Capex_Input!BV$12:BV$286,$Z185)
*(INDEX(Forecast_Capex_Input!$H$12:$H$286,$Z185)=Repex),0)
*$DV185</f>
        <v>0</v>
      </c>
      <c r="DX185" s="43" cm="1">
        <f t="array" aca="1" ref="DX185" ca="1">IFERROR(INDEX(Forecast_Capex_Input!BW$12:BW$286,$Z185)
*(INDEX(Forecast_Capex_Input!$H$12:$H$286,$Z185)=Repex),0)
*$DV185</f>
        <v>0</v>
      </c>
      <c r="DY185" s="43" cm="1">
        <f t="array" aca="1" ref="DY185" ca="1">IFERROR(INDEX(Forecast_Capex_Input!BX$12:BX$286,$Z185)
*(INDEX(Forecast_Capex_Input!$H$12:$H$286,$Z185)=Repex),0)
*$DV185</f>
        <v>0</v>
      </c>
      <c r="DZ185" s="43" cm="1">
        <f t="array" aca="1" ref="DZ185" ca="1">IFERROR(INDEX(Forecast_Capex_Input!BY$12:BY$286,$Z185)
*(INDEX(Forecast_Capex_Input!$H$12:$H$286,$Z185)=Repex),0)
*$DV185</f>
        <v>0</v>
      </c>
      <c r="EA185" s="43" cm="1">
        <f t="array" aca="1" ref="EA185" ca="1">IFERROR(INDEX(Forecast_Capex_Input!BZ$12:BZ$286,$Z185)
*(INDEX(Forecast_Capex_Input!$H$12:$H$286,$Z185)=Repex),0)
*$DV185</f>
        <v>0</v>
      </c>
      <c r="EB185" s="43" cm="1">
        <f t="array" aca="1" ref="EB185" ca="1">IFERROR(INDEX(Forecast_Capex_Input!CA$12:CA$286,$Z185)
*(INDEX(Forecast_Capex_Input!$H$12:$H$286,$Z185)=Repex),0)
*$DV185</f>
        <v>0</v>
      </c>
      <c r="EC185" s="43" cm="1">
        <f t="array" aca="1" ref="EC185" ca="1">IFERROR(INDEX(Forecast_Capex_Input!CB$12:CB$286,$Z185)
*(INDEX(Forecast_Capex_Input!$H$12:$H$286,$Z185)=Repex),0)
*$DV185</f>
        <v>0</v>
      </c>
      <c r="ED185" s="43" cm="1">
        <f t="array" aca="1" ref="ED185" ca="1">IFERROR(INDEX(Forecast_Capex_Input!CC$12:CC$286,$Z185)
*(INDEX(Forecast_Capex_Input!$H$12:$H$286,$Z185)=Repex),0)
*$DV185</f>
        <v>0</v>
      </c>
      <c r="EF185" s="86" t="str">
        <f t="shared" si="21"/>
        <v>N/A</v>
      </c>
      <c r="EG185" s="28" t="str">
        <f>IFERROR(RANK(EF185,EF$11:EF$1010,0)+COUNTIF(EF$11:EF185,EF185)-1,NA)</f>
        <v>N/A</v>
      </c>
    </row>
    <row r="186" spans="3:137" x14ac:dyDescent="0.2">
      <c r="C186" s="28">
        <f t="shared" si="22"/>
        <v>176</v>
      </c>
      <c r="D186" s="9" t="str" cm="1">
        <f t="array" ref="D186">IFERROR(INDEX(Forecast_Capex_Input!$D$12:$D$286,$Z186),NA)</f>
        <v>Transformer refurbishment program</v>
      </c>
      <c r="E186" s="24" t="b" cm="1">
        <f t="array" ref="E186">IF($Z186=NA,NA,INDEX(Forecast_Capex_Input!$E$12:$E$286,$Z186))</f>
        <v>1</v>
      </c>
      <c r="F186" s="9" t="str" cm="1">
        <f t="array" aca="1" ref="F186" ca="1">IFERROR(INDEX(General!$E$25:$E$26,$AA186),NA)</f>
        <v>Non-Labour</v>
      </c>
      <c r="G186" s="9" t="str" cm="1">
        <f t="array" aca="1" ref="G186" ca="1">IFERROR(INDEX(Forecast_Capex_Input!$AI$11:$BB$11,$AC186),NA)</f>
        <v>Secondary Systems</v>
      </c>
      <c r="H186" s="50" cm="1">
        <f t="array" aca="1" ref="H186" ca="1">IFERROR(INDEX(Forecast_Capex_Input!$AI$12:$BB$286,$Z186,$AC186),NA)</f>
        <v>2.218942957626514E-2</v>
      </c>
      <c r="I186" s="150" t="str" cm="1">
        <f t="array" ref="I186">IFERROR(INDEX(Forecast_Capex_Input!$F$12:$F$286,$Z186),NA)</f>
        <v>Replacement Expenditure</v>
      </c>
      <c r="J186" s="150" t="str" cm="1">
        <f t="array" ref="J186">IFERROR(INDEX(Forecast_Capex_Input!G$12:G$286,$Z186),NA)</f>
        <v>Substation</v>
      </c>
      <c r="K186" s="150" t="str" cm="1">
        <f t="array" ref="K186">IFERROR(INDEX(Forecast_Capex_Input!H$12:H$286,$Z186),NA)</f>
        <v>Repex</v>
      </c>
      <c r="L186" s="150" t="str" cm="1">
        <f t="array" ref="L186">IFERROR(INDEX(Forecast_Capex_Input!I$12:I$286,$Z186),NA)</f>
        <v>N/A</v>
      </c>
      <c r="M186" s="150" t="str" cm="1">
        <f t="array" ref="M186">IFERROR(INDEX(Forecast_Capex_Input!J$12:J$286,$Z186),NA)</f>
        <v>N/A</v>
      </c>
      <c r="N186" s="150" t="str" cm="1">
        <f t="array" ref="N186">IFERROR(INDEX(Forecast_Capex_Input!K$12:K$286,$Z186),NA)</f>
        <v>Substations - Power Transformers</v>
      </c>
      <c r="O186" s="150" t="str" cm="1">
        <f t="array" ref="O186">IFERROR(INDEX(Forecast_Capex_Input!L$12:L$286,$Z186),NA)</f>
        <v>Substations - Safe and Reliable Network</v>
      </c>
      <c r="P186" s="150" t="str" cm="1">
        <f t="array" ref="P186">IFERROR(INDEX(Forecast_Capex_Input!M$12:M$286,$Z186),NA)</f>
        <v>N/A</v>
      </c>
      <c r="Q186" s="24" t="str" cm="1">
        <f t="array" ref="Q186">IFERROR(INDEX(Forecast_Capex_Input!N$12:N$286,$Z186),NA)</f>
        <v>No</v>
      </c>
      <c r="R186" s="190" cm="1">
        <f t="array" ref="R186">IFERROR(INDEX(Forecast_Capex_Input!O$12:O$286,$Z186),0)</f>
        <v>0</v>
      </c>
      <c r="S186" s="24" t="str" cm="1">
        <f t="array" ref="S186">IFERROR(INDEX(Forecast_Capex_Input!P$12:P$286,$Z186),0)</f>
        <v>Safety security &amp; reliability</v>
      </c>
      <c r="T186" s="150" t="str" cm="1">
        <f t="array" aca="1" ref="T186" ca="1">IFERROR(INDEX(General!$K$91:$K$110,$AC186),NA)</f>
        <v>Secondary Systems (2018-23)</v>
      </c>
      <c r="U186" s="43" cm="1">
        <f t="array" aca="1" ref="U186" ca="1">IFERROR(
IF($F186=General!$E$25,INDEX(Forecast_Capex_Input!S$12:S$286,$Z186),
INDEX(Forecast_Capex_Input!T$12:T$286,$Z186)),0)</f>
        <v>0.86215168753270388</v>
      </c>
      <c r="V186" s="82" t="b">
        <f>IFERROR(INDEX(Overheads!$T$19:$T$26,MATCH($I186,Overheads!$E$19:$E$26,0)),FALSE)</f>
        <v>1</v>
      </c>
      <c r="W186" s="209" t="str" cm="1">
        <f t="array" ref="W186">IFERROR(
INDEX(Forecast_Capex_Input!CN$12:CN$286,$Z186),0)</f>
        <v>FY22</v>
      </c>
      <c r="X186" s="209">
        <f>IFERROR(
MATCH($W186,General!$L$39:$S$39,0),1)</f>
        <v>2</v>
      </c>
      <c r="Z186" s="28">
        <f>IFERROR(
IF(MATCH($C186,Forecast_Capex_Input!$CI$12:$CI$286,1)+1&gt;MAX(Forecast_Capex_Input!$C$12:$C$286),NA,
MATCH($C186,Forecast_Capex_Input!$CI$12:$CI$286,1)+1),1)</f>
        <v>77</v>
      </c>
      <c r="AA186" s="28" cm="1">
        <f t="array" aca="1" ref="AA186" ca="1">IFERROR(
IF(Z185&lt;&gt;Z186,1,
IF(COUNTIF(OFFSET(AA185,0,0,-INDEX(Forecast_Capex_Input!$CG$12:$CG$286,$Z186)),AA185)=INDEX(Forecast_Capex_Input!$CG$12:$CG$286,$Z186),AA185+1,AA185)),NA)</f>
        <v>2</v>
      </c>
      <c r="AB186" s="28" cm="1">
        <f t="array" ref="AB186">IFERROR($C186-IF($Z186=1,1,INDEX(Forecast_Capex_Input!$CI$12:$CI$286,$Z186-1))+1,NA)</f>
        <v>4</v>
      </c>
      <c r="AC186" s="28" cm="1">
        <f t="array" aca="1" ref="AC186" ca="1">IFERROR(IF(AA186=1,
INDEX(Forecast_Capex_Input!$AI$10:$BB$10,SMALL(IF(INDEX(Forecast_Capex_Input!$AI$12:$BB$286,$Z186,0)&gt;0,COLUMN(Forecast_Capex_Input!$AI$10:$BB$10)-COLUMN(Forecast_Capex_Input!$AI$12)+1),ROWS(OFFSET(AC185,0,0,-$AB186)))),
OFFSET(AC185,-INDEX(Forecast_Capex_Input!$CG$12:$CG$286,$Z186)+1,0)),NA)</f>
        <v>4</v>
      </c>
      <c r="AD186" s="28">
        <f t="shared" ca="1" si="19"/>
        <v>2</v>
      </c>
      <c r="AE186" s="82" t="b">
        <f t="shared" si="23"/>
        <v>0</v>
      </c>
      <c r="AF186" s="78" t="b">
        <v>0</v>
      </c>
      <c r="AG186" s="82" t="b">
        <f t="shared" si="20"/>
        <v>1</v>
      </c>
      <c r="AI186" s="55">
        <v>2.0306988361924409E-2</v>
      </c>
      <c r="AJ186" s="55">
        <v>6.9490181142307969E-2</v>
      </c>
      <c r="AK186" s="55">
        <v>7.6133957518403003E-2</v>
      </c>
      <c r="AL186" s="55">
        <v>9.8055782236679115E-2</v>
      </c>
      <c r="AM186" s="55">
        <v>5.6382426967854851E-2</v>
      </c>
      <c r="AN186" s="135">
        <v>0.32036933622716934</v>
      </c>
      <c r="AP186" s="55">
        <v>2.0306988361924409E-2</v>
      </c>
      <c r="AQ186" s="55">
        <v>6.9490181142307969E-2</v>
      </c>
      <c r="AR186" s="55">
        <v>7.6133957518403003E-2</v>
      </c>
      <c r="AS186" s="55">
        <v>9.8055782236679115E-2</v>
      </c>
      <c r="AT186" s="55">
        <v>5.6382426967854851E-2</v>
      </c>
      <c r="AU186" s="135">
        <v>0.32036933622716934</v>
      </c>
      <c r="AW186" s="55">
        <v>2.4480360556547709E-3</v>
      </c>
      <c r="AX186" s="55">
        <v>7.8512074187438458E-3</v>
      </c>
      <c r="AY186" s="55">
        <v>1.0560764663572777E-2</v>
      </c>
      <c r="AZ186" s="55">
        <v>1.3790797675891532E-2</v>
      </c>
      <c r="BA186" s="55">
        <v>7.0218276268276814E-3</v>
      </c>
      <c r="BB186" s="135">
        <v>4.167263344069061E-2</v>
      </c>
      <c r="BD186" s="55">
        <v>4.7665928408016872E-4</v>
      </c>
      <c r="BE186" s="55">
        <v>1.5389709573132892E-3</v>
      </c>
      <c r="BF186" s="55">
        <v>2.0248510021015943E-3</v>
      </c>
      <c r="BG186" s="55">
        <v>2.6259866773595442E-3</v>
      </c>
      <c r="BH186" s="55">
        <v>1.3600356111084036E-3</v>
      </c>
      <c r="BI186" s="135">
        <v>8.0265035319630005E-3</v>
      </c>
      <c r="BK186" s="55">
        <v>2.3231683701659348E-2</v>
      </c>
      <c r="BL186" s="55">
        <v>7.8880359518365098E-2</v>
      </c>
      <c r="BM186" s="55">
        <v>8.8719573184077374E-2</v>
      </c>
      <c r="BN186" s="55">
        <v>0.11447256658993019</v>
      </c>
      <c r="BO186" s="55">
        <v>6.4764290205790942E-2</v>
      </c>
      <c r="BP186" s="135">
        <v>0.37006847319982294</v>
      </c>
      <c r="BR186" s="147">
        <v>0</v>
      </c>
      <c r="BS186" s="147">
        <v>0.25885368918103291</v>
      </c>
      <c r="BT186" s="147">
        <v>0</v>
      </c>
      <c r="BU186" s="147">
        <v>0.49985457033782121</v>
      </c>
      <c r="BV186" s="147">
        <v>0.24129174048114588</v>
      </c>
      <c r="BX186" s="55">
        <v>0</v>
      </c>
      <c r="BY186" s="55">
        <v>8.2928784582881526E-2</v>
      </c>
      <c r="BZ186" s="55">
        <v>0</v>
      </c>
      <c r="CA186" s="55">
        <v>0.16013807690924473</v>
      </c>
      <c r="CB186" s="55">
        <v>7.7302474735043106E-2</v>
      </c>
      <c r="CC186" s="135">
        <v>0.32036933622716934</v>
      </c>
      <c r="CE186" s="55">
        <v>0</v>
      </c>
      <c r="CF186" s="55">
        <v>8.2928784582881526E-2</v>
      </c>
      <c r="CG186" s="55">
        <v>0</v>
      </c>
      <c r="CH186" s="55">
        <v>0.16013807690924473</v>
      </c>
      <c r="CI186" s="55">
        <v>7.7302474735043106E-2</v>
      </c>
      <c r="CJ186" s="135">
        <v>0.32036933622716934</v>
      </c>
      <c r="CL186" s="55">
        <v>0</v>
      </c>
      <c r="CM186" s="55">
        <v>1.0787114904011645E-2</v>
      </c>
      <c r="CN186" s="55">
        <v>0</v>
      </c>
      <c r="CO186" s="55">
        <v>2.0830256283341925E-2</v>
      </c>
      <c r="CP186" s="55">
        <v>1.0055262253337039E-2</v>
      </c>
      <c r="CQ186" s="135">
        <v>4.167263344069061E-2</v>
      </c>
      <c r="CS186" s="67">
        <v>0</v>
      </c>
      <c r="CT186" s="67">
        <v>2.0776900504732134E-3</v>
      </c>
      <c r="CU186" s="67">
        <v>0</v>
      </c>
      <c r="CV186" s="67">
        <v>4.0120844742843704E-3</v>
      </c>
      <c r="CW186" s="67">
        <v>1.9367290072054171E-3</v>
      </c>
      <c r="CX186" s="135">
        <v>8.0265035319630005E-3</v>
      </c>
      <c r="CZ186" s="55">
        <v>0</v>
      </c>
      <c r="DA186" s="55">
        <v>9.5793589537366386E-2</v>
      </c>
      <c r="DB186" s="55">
        <v>0</v>
      </c>
      <c r="DC186" s="55">
        <v>0.18498041766687101</v>
      </c>
      <c r="DD186" s="55">
        <v>8.9294465995585562E-2</v>
      </c>
      <c r="DE186" s="135">
        <v>0.37006847319982294</v>
      </c>
      <c r="DG186" s="43" t="b" cm="1">
        <f t="array" aca="1" ref="DG186" ca="1">OR($G186=Forecast_Capex_Input!$BF$8:$BF$10)</f>
        <v>0</v>
      </c>
      <c r="DH186" s="43" cm="1">
        <f t="array" aca="1" ref="DH186" ca="1">IFERROR(INDEX(Forecast_Capex_Input!BG$12:BG$286,$Z186)
*(INDEX(Forecast_Capex_Input!$H$12:$H$286,$Z186)=Repex),0)
*$DG186</f>
        <v>0</v>
      </c>
      <c r="DI186" s="43" cm="1">
        <f t="array" aca="1" ref="DI186" ca="1">IFERROR(INDEX(Forecast_Capex_Input!BH$12:BH$286,$Z186)
*(INDEX(Forecast_Capex_Input!$H$12:$H$286,$Z186)=Repex),0)
*$DG186</f>
        <v>0</v>
      </c>
      <c r="DJ186" s="43" cm="1">
        <f t="array" aca="1" ref="DJ186" ca="1">IFERROR(INDEX(Forecast_Capex_Input!BI$12:BI$286,$Z186)
*(INDEX(Forecast_Capex_Input!$H$12:$H$286,$Z186)=Repex),0)
*$DG186</f>
        <v>0</v>
      </c>
      <c r="DK186" s="43" cm="1">
        <f t="array" aca="1" ref="DK186" ca="1">IFERROR(INDEX(Forecast_Capex_Input!BJ$12:BJ$286,$Z186)
*(INDEX(Forecast_Capex_Input!$H$12:$H$286,$Z186)=Repex),0)
*$DG186</f>
        <v>0</v>
      </c>
      <c r="DL186" s="43" cm="1">
        <f t="array" aca="1" ref="DL186" ca="1">IFERROR(INDEX(Forecast_Capex_Input!BK$12:BK$286,$Z186)
*(INDEX(Forecast_Capex_Input!$H$12:$H$286,$Z186)=Repex),0)
*$DG186</f>
        <v>0</v>
      </c>
      <c r="DM186" s="43" cm="1">
        <f t="array" aca="1" ref="DM186" ca="1">IFERROR(INDEX(Forecast_Capex_Input!BL$12:BL$286,$Z186)
*(INDEX(Forecast_Capex_Input!$H$12:$H$286,$Z186)=Repex),0)
*$DG186</f>
        <v>0</v>
      </c>
      <c r="DO186" s="43" t="b" cm="1">
        <f t="array" aca="1" ref="DO186" ca="1">OR($G186=Forecast_Capex_Input!$BN$8:$BN$9)</f>
        <v>0</v>
      </c>
      <c r="DP186" s="43" cm="1">
        <f t="array" aca="1" ref="DP186" ca="1">IFERROR(INDEX(Forecast_Capex_Input!BO$12:BO$286,$Z186)
*(INDEX(Forecast_Capex_Input!$H$12:$H$286,$Z186)=Repex),0)
*$DO186</f>
        <v>0</v>
      </c>
      <c r="DQ186" s="43" cm="1">
        <f t="array" aca="1" ref="DQ186" ca="1">IFERROR(INDEX(Forecast_Capex_Input!BP$12:BP$286,$Z186)
*(INDEX(Forecast_Capex_Input!$H$12:$H$286,$Z186)=Repex),0)
*$DO186</f>
        <v>0</v>
      </c>
      <c r="DR186" s="43" cm="1">
        <f t="array" aca="1" ref="DR186" ca="1">IFERROR(INDEX(Forecast_Capex_Input!BQ$12:BQ$286,$Z186)
*(INDEX(Forecast_Capex_Input!$H$12:$H$286,$Z186)=Repex),0)
*$DO186</f>
        <v>0</v>
      </c>
      <c r="DS186" s="43" cm="1">
        <f t="array" aca="1" ref="DS186" ca="1">IFERROR(INDEX(Forecast_Capex_Input!BR$12:BR$286,$Z186)
*(INDEX(Forecast_Capex_Input!$H$12:$H$286,$Z186)=Repex),0)
*$DO186</f>
        <v>0</v>
      </c>
      <c r="DT186" s="43" cm="1">
        <f t="array" aca="1" ref="DT186" ca="1">IFERROR(INDEX(Forecast_Capex_Input!BS$12:BS$286,$Z186)
*(INDEX(Forecast_Capex_Input!$H$12:$H$286,$Z186)=Repex),0)
*$DO186</f>
        <v>0</v>
      </c>
      <c r="DV186" s="43" t="b" cm="1">
        <f t="array" aca="1" ref="DV186" ca="1">OR($G186=Forecast_Capex_Input!$BU$8:$BU$10)</f>
        <v>1</v>
      </c>
      <c r="DW186" s="43" cm="1">
        <f t="array" aca="1" ref="DW186" ca="1">IFERROR(INDEX(Forecast_Capex_Input!BV$12:BV$286,$Z186)
*(INDEX(Forecast_Capex_Input!$H$12:$H$286,$Z186)=Repex),0)
*$DV186</f>
        <v>0.161079850692814</v>
      </c>
      <c r="DX186" s="43" cm="1">
        <f t="array" aca="1" ref="DX186" ca="1">IFERROR(INDEX(Forecast_Capex_Input!BW$12:BW$286,$Z186)
*(INDEX(Forecast_Capex_Input!$H$12:$H$286,$Z186)=Repex),0)
*$DV186</f>
        <v>0.77145494918302848</v>
      </c>
      <c r="DY186" s="43" cm="1">
        <f t="array" aca="1" ref="DY186" ca="1">IFERROR(INDEX(Forecast_Capex_Input!BX$12:BX$286,$Z186)
*(INDEX(Forecast_Capex_Input!$H$12:$H$286,$Z186)=Repex),0)
*$DV186</f>
        <v>6.7465200124157368E-2</v>
      </c>
      <c r="DZ186" s="43" cm="1">
        <f t="array" aca="1" ref="DZ186" ca="1">IFERROR(INDEX(Forecast_Capex_Input!BY$12:BY$286,$Z186)
*(INDEX(Forecast_Capex_Input!$H$12:$H$286,$Z186)=Repex),0)
*$DV186</f>
        <v>0</v>
      </c>
      <c r="EA186" s="43" cm="1">
        <f t="array" aca="1" ref="EA186" ca="1">IFERROR(INDEX(Forecast_Capex_Input!BZ$12:BZ$286,$Z186)
*(INDEX(Forecast_Capex_Input!$H$12:$H$286,$Z186)=Repex),0)
*$DV186</f>
        <v>0</v>
      </c>
      <c r="EB186" s="43" cm="1">
        <f t="array" aca="1" ref="EB186" ca="1">IFERROR(INDEX(Forecast_Capex_Input!CA$12:CA$286,$Z186)
*(INDEX(Forecast_Capex_Input!$H$12:$H$286,$Z186)=Repex),0)
*$DV186</f>
        <v>0</v>
      </c>
      <c r="EC186" s="43" cm="1">
        <f t="array" aca="1" ref="EC186" ca="1">IFERROR(INDEX(Forecast_Capex_Input!CB$12:CB$286,$Z186)
*(INDEX(Forecast_Capex_Input!$H$12:$H$286,$Z186)=Repex),0)
*$DV186</f>
        <v>0</v>
      </c>
      <c r="ED186" s="43" cm="1">
        <f t="array" aca="1" ref="ED186" ca="1">IFERROR(INDEX(Forecast_Capex_Input!CC$12:CC$286,$Z186)
*(INDEX(Forecast_Capex_Input!$H$12:$H$286,$Z186)=Repex),0)
*$DV186</f>
        <v>0</v>
      </c>
      <c r="EF186" s="86" t="str">
        <f t="shared" si="21"/>
        <v>N/A</v>
      </c>
      <c r="EG186" s="28" t="str">
        <f>IFERROR(RANK(EF186,EF$11:EF$1010,0)+COUNTIF(EF$11:EF186,EF186)-1,NA)</f>
        <v>N/A</v>
      </c>
    </row>
    <row r="187" spans="3:137" x14ac:dyDescent="0.2">
      <c r="C187" s="28">
        <f t="shared" si="22"/>
        <v>177</v>
      </c>
      <c r="D187" s="9" t="str" cm="1">
        <f t="array" ref="D187">IFERROR(INDEX(Forecast_Capex_Input!$D$12:$D$286,$Z187),NA)</f>
        <v>Air Cored Reactors</v>
      </c>
      <c r="E187" s="24" t="b" cm="1">
        <f t="array" ref="E187">IF($Z187=NA,NA,INDEX(Forecast_Capex_Input!$E$12:$E$286,$Z187))</f>
        <v>0</v>
      </c>
      <c r="F187" s="9" t="str" cm="1">
        <f t="array" aca="1" ref="F187" ca="1">IFERROR(INDEX(General!$E$25:$E$26,$AA187),NA)</f>
        <v>Labour</v>
      </c>
      <c r="G187" s="9" t="str" cm="1">
        <f t="array" aca="1" ref="G187" ca="1">IFERROR(INDEX(Forecast_Capex_Input!$AI$11:$BB$11,$AC187),NA)</f>
        <v>Substations</v>
      </c>
      <c r="H187" s="50" cm="1">
        <f t="array" aca="1" ref="H187" ca="1">IFERROR(INDEX(Forecast_Capex_Input!$AI$12:$BB$286,$Z187,$AC187),NA)</f>
        <v>1</v>
      </c>
      <c r="I187" s="150" t="str" cm="1">
        <f t="array" ref="I187">IFERROR(INDEX(Forecast_Capex_Input!$F$12:$F$286,$Z187),NA)</f>
        <v>Replacement Expenditure</v>
      </c>
      <c r="J187" s="150" t="str" cm="1">
        <f t="array" ref="J187">IFERROR(INDEX(Forecast_Capex_Input!G$12:G$286,$Z187),NA)</f>
        <v>Substation</v>
      </c>
      <c r="K187" s="150" t="str" cm="1">
        <f t="array" ref="K187">IFERROR(INDEX(Forecast_Capex_Input!H$12:H$286,$Z187),NA)</f>
        <v>Repex</v>
      </c>
      <c r="L187" s="150" t="str" cm="1">
        <f t="array" ref="L187">IFERROR(INDEX(Forecast_Capex_Input!I$12:I$286,$Z187),NA)</f>
        <v>N/A</v>
      </c>
      <c r="M187" s="150" t="str" cm="1">
        <f t="array" ref="M187">IFERROR(INDEX(Forecast_Capex_Input!J$12:J$286,$Z187),NA)</f>
        <v>N/A</v>
      </c>
      <c r="N187" s="150" t="str" cm="1">
        <f t="array" ref="N187">IFERROR(INDEX(Forecast_Capex_Input!K$12:K$286,$Z187),NA)</f>
        <v>Substations - Reactive plant</v>
      </c>
      <c r="O187" s="150" t="str" cm="1">
        <f t="array" ref="O187">IFERROR(INDEX(Forecast_Capex_Input!L$12:L$286,$Z187),NA)</f>
        <v>Substations - Safe and Reliable Network</v>
      </c>
      <c r="P187" s="150" t="str" cm="1">
        <f t="array" ref="P187">IFERROR(INDEX(Forecast_Capex_Input!M$12:M$286,$Z187),NA)</f>
        <v>N/A</v>
      </c>
      <c r="Q187" s="24" t="str" cm="1">
        <f t="array" ref="Q187">IFERROR(INDEX(Forecast_Capex_Input!N$12:N$286,$Z187),NA)</f>
        <v>No</v>
      </c>
      <c r="R187" s="190" cm="1">
        <f t="array" ref="R187">IFERROR(INDEX(Forecast_Capex_Input!O$12:O$286,$Z187),0)</f>
        <v>0</v>
      </c>
      <c r="S187" s="24" t="str" cm="1">
        <f t="array" ref="S187">IFERROR(INDEX(Forecast_Capex_Input!P$12:P$286,$Z187),0)</f>
        <v>Safety security &amp; reliability</v>
      </c>
      <c r="T187" s="150" t="str" cm="1">
        <f t="array" aca="1" ref="T187" ca="1">IFERROR(INDEX(General!$K$91:$K$110,$AC187),NA)</f>
        <v>Substations (2018 onwards)</v>
      </c>
      <c r="U187" s="43" cm="1">
        <f t="array" aca="1" ref="U187" ca="1">IFERROR(
IF($F187=General!$E$25,INDEX(Forecast_Capex_Input!S$12:S$286,$Z187),
INDEX(Forecast_Capex_Input!T$12:T$286,$Z187)),0)</f>
        <v>0</v>
      </c>
      <c r="V187" s="82" t="b">
        <f>IFERROR(INDEX(Overheads!$T$19:$T$26,MATCH($I187,Overheads!$E$19:$E$26,0)),FALSE)</f>
        <v>1</v>
      </c>
      <c r="W187" s="209" t="str" cm="1">
        <f t="array" ref="W187">IFERROR(
INDEX(Forecast_Capex_Input!CN$12:CN$286,$Z187),0)</f>
        <v>FY22</v>
      </c>
      <c r="X187" s="209">
        <f>IFERROR(
MATCH($W187,General!$L$39:$S$39,0),1)</f>
        <v>2</v>
      </c>
      <c r="Z187" s="28">
        <f>IFERROR(
IF(MATCH($C187,Forecast_Capex_Input!$CI$12:$CI$286,1)+1&gt;MAX(Forecast_Capex_Input!$C$12:$C$286),NA,
MATCH($C187,Forecast_Capex_Input!$CI$12:$CI$286,1)+1),1)</f>
        <v>78</v>
      </c>
      <c r="AA187" s="28" cm="1">
        <f t="array" aca="1" ref="AA187" ca="1">IFERROR(
IF(Z186&lt;&gt;Z187,1,
IF(COUNTIF(OFFSET(AA186,0,0,-INDEX(Forecast_Capex_Input!$CG$12:$CG$286,$Z187)),AA186)=INDEX(Forecast_Capex_Input!$CG$12:$CG$286,$Z187),AA186+1,AA186)),NA)</f>
        <v>1</v>
      </c>
      <c r="AB187" s="28" cm="1">
        <f t="array" ref="AB187">IFERROR($C187-IF($Z187=1,1,INDEX(Forecast_Capex_Input!$CI$12:$CI$286,$Z187-1))+1,NA)</f>
        <v>1</v>
      </c>
      <c r="AC187" s="28" cm="1">
        <f t="array" aca="1" ref="AC187" ca="1">IFERROR(IF(AA187=1,
INDEX(Forecast_Capex_Input!$AI$10:$BB$10,SMALL(IF(INDEX(Forecast_Capex_Input!$AI$12:$BB$286,$Z187,0)&gt;0,COLUMN(Forecast_Capex_Input!$AI$10:$BB$10)-COLUMN(Forecast_Capex_Input!$AI$12)+1),ROWS(OFFSET(AC186,0,0,-$AB187)))),
OFFSET(AC186,-INDEX(Forecast_Capex_Input!$CG$12:$CG$286,$Z187)+1,0)),NA)</f>
        <v>3</v>
      </c>
      <c r="AD187" s="28">
        <f t="shared" ca="1" si="19"/>
        <v>1</v>
      </c>
      <c r="AE187" s="82" t="b">
        <f t="shared" si="23"/>
        <v>0</v>
      </c>
      <c r="AF187" s="78" t="b">
        <v>0</v>
      </c>
      <c r="AG187" s="82" t="b">
        <f t="shared" si="20"/>
        <v>1</v>
      </c>
      <c r="AI187" s="55">
        <v>0</v>
      </c>
      <c r="AJ187" s="55">
        <v>0</v>
      </c>
      <c r="AK187" s="55">
        <v>0</v>
      </c>
      <c r="AL187" s="55">
        <v>0</v>
      </c>
      <c r="AM187" s="55">
        <v>0</v>
      </c>
      <c r="AN187" s="135">
        <v>0</v>
      </c>
      <c r="AP187" s="55">
        <v>0</v>
      </c>
      <c r="AQ187" s="55">
        <v>0</v>
      </c>
      <c r="AR187" s="55">
        <v>0</v>
      </c>
      <c r="AS187" s="55">
        <v>0</v>
      </c>
      <c r="AT187" s="55">
        <v>0</v>
      </c>
      <c r="AU187" s="135">
        <v>0</v>
      </c>
      <c r="AW187" s="55">
        <v>0</v>
      </c>
      <c r="AX187" s="55">
        <v>0</v>
      </c>
      <c r="AY187" s="55">
        <v>0</v>
      </c>
      <c r="AZ187" s="55">
        <v>0</v>
      </c>
      <c r="BA187" s="55">
        <v>0</v>
      </c>
      <c r="BB187" s="135">
        <v>0</v>
      </c>
      <c r="BD187" s="55">
        <v>0</v>
      </c>
      <c r="BE187" s="55">
        <v>0</v>
      </c>
      <c r="BF187" s="55">
        <v>0</v>
      </c>
      <c r="BG187" s="55">
        <v>0</v>
      </c>
      <c r="BH187" s="55">
        <v>0</v>
      </c>
      <c r="BI187" s="135">
        <v>0</v>
      </c>
      <c r="BK187" s="55">
        <v>0</v>
      </c>
      <c r="BL187" s="55">
        <v>0</v>
      </c>
      <c r="BM187" s="55">
        <v>0</v>
      </c>
      <c r="BN187" s="55">
        <v>0</v>
      </c>
      <c r="BO187" s="55">
        <v>0</v>
      </c>
      <c r="BP187" s="135">
        <v>0</v>
      </c>
      <c r="BR187" s="147">
        <v>0</v>
      </c>
      <c r="BS187" s="147">
        <v>0</v>
      </c>
      <c r="BT187" s="147">
        <v>0</v>
      </c>
      <c r="BU187" s="147">
        <v>0</v>
      </c>
      <c r="BV187" s="147">
        <v>0</v>
      </c>
      <c r="BX187" s="55">
        <v>0</v>
      </c>
      <c r="BY187" s="55">
        <v>0</v>
      </c>
      <c r="BZ187" s="55">
        <v>0</v>
      </c>
      <c r="CA187" s="55">
        <v>0</v>
      </c>
      <c r="CB187" s="55">
        <v>0</v>
      </c>
      <c r="CC187" s="135">
        <v>0</v>
      </c>
      <c r="CE187" s="55">
        <v>0</v>
      </c>
      <c r="CF187" s="55">
        <v>0</v>
      </c>
      <c r="CG187" s="55">
        <v>0</v>
      </c>
      <c r="CH187" s="55">
        <v>0</v>
      </c>
      <c r="CI187" s="55">
        <v>0</v>
      </c>
      <c r="CJ187" s="135">
        <v>0</v>
      </c>
      <c r="CL187" s="55">
        <v>0</v>
      </c>
      <c r="CM187" s="55">
        <v>0</v>
      </c>
      <c r="CN187" s="55">
        <v>0</v>
      </c>
      <c r="CO187" s="55">
        <v>0</v>
      </c>
      <c r="CP187" s="55">
        <v>0</v>
      </c>
      <c r="CQ187" s="135">
        <v>0</v>
      </c>
      <c r="CS187" s="67">
        <v>0</v>
      </c>
      <c r="CT187" s="67">
        <v>0</v>
      </c>
      <c r="CU187" s="67">
        <v>0</v>
      </c>
      <c r="CV187" s="67">
        <v>0</v>
      </c>
      <c r="CW187" s="67">
        <v>0</v>
      </c>
      <c r="CX187" s="135">
        <v>0</v>
      </c>
      <c r="CZ187" s="55">
        <v>0</v>
      </c>
      <c r="DA187" s="55">
        <v>0</v>
      </c>
      <c r="DB187" s="55">
        <v>0</v>
      </c>
      <c r="DC187" s="55">
        <v>0</v>
      </c>
      <c r="DD187" s="55">
        <v>0</v>
      </c>
      <c r="DE187" s="135">
        <v>0</v>
      </c>
      <c r="DG187" s="43" t="b" cm="1">
        <f t="array" aca="1" ref="DG187" ca="1">OR($G187=Forecast_Capex_Input!$BF$8:$BF$10)</f>
        <v>0</v>
      </c>
      <c r="DH187" s="43" cm="1">
        <f t="array" aca="1" ref="DH187" ca="1">IFERROR(INDEX(Forecast_Capex_Input!BG$12:BG$286,$Z187)
*(INDEX(Forecast_Capex_Input!$H$12:$H$286,$Z187)=Repex),0)
*$DG187</f>
        <v>0</v>
      </c>
      <c r="DI187" s="43" cm="1">
        <f t="array" aca="1" ref="DI187" ca="1">IFERROR(INDEX(Forecast_Capex_Input!BH$12:BH$286,$Z187)
*(INDEX(Forecast_Capex_Input!$H$12:$H$286,$Z187)=Repex),0)
*$DG187</f>
        <v>0</v>
      </c>
      <c r="DJ187" s="43" cm="1">
        <f t="array" aca="1" ref="DJ187" ca="1">IFERROR(INDEX(Forecast_Capex_Input!BI$12:BI$286,$Z187)
*(INDEX(Forecast_Capex_Input!$H$12:$H$286,$Z187)=Repex),0)
*$DG187</f>
        <v>0</v>
      </c>
      <c r="DK187" s="43" cm="1">
        <f t="array" aca="1" ref="DK187" ca="1">IFERROR(INDEX(Forecast_Capex_Input!BJ$12:BJ$286,$Z187)
*(INDEX(Forecast_Capex_Input!$H$12:$H$286,$Z187)=Repex),0)
*$DG187</f>
        <v>0</v>
      </c>
      <c r="DL187" s="43" cm="1">
        <f t="array" aca="1" ref="DL187" ca="1">IFERROR(INDEX(Forecast_Capex_Input!BK$12:BK$286,$Z187)
*(INDEX(Forecast_Capex_Input!$H$12:$H$286,$Z187)=Repex),0)
*$DG187</f>
        <v>0</v>
      </c>
      <c r="DM187" s="43" cm="1">
        <f t="array" aca="1" ref="DM187" ca="1">IFERROR(INDEX(Forecast_Capex_Input!BL$12:BL$286,$Z187)
*(INDEX(Forecast_Capex_Input!$H$12:$H$286,$Z187)=Repex),0)
*$DG187</f>
        <v>0</v>
      </c>
      <c r="DO187" s="43" t="b" cm="1">
        <f t="array" aca="1" ref="DO187" ca="1">OR($G187=Forecast_Capex_Input!$BN$8:$BN$9)</f>
        <v>1</v>
      </c>
      <c r="DP187" s="43" cm="1">
        <f t="array" aca="1" ref="DP187" ca="1">IFERROR(INDEX(Forecast_Capex_Input!BO$12:BO$286,$Z187)
*(INDEX(Forecast_Capex_Input!$H$12:$H$286,$Z187)=Repex),0)
*$DO187</f>
        <v>0</v>
      </c>
      <c r="DQ187" s="43" cm="1">
        <f t="array" aca="1" ref="DQ187" ca="1">IFERROR(INDEX(Forecast_Capex_Input!BP$12:BP$286,$Z187)
*(INDEX(Forecast_Capex_Input!$H$12:$H$286,$Z187)=Repex),0)
*$DO187</f>
        <v>0</v>
      </c>
      <c r="DR187" s="43" cm="1">
        <f t="array" aca="1" ref="DR187" ca="1">IFERROR(INDEX(Forecast_Capex_Input!BQ$12:BQ$286,$Z187)
*(INDEX(Forecast_Capex_Input!$H$12:$H$286,$Z187)=Repex),0)
*$DO187</f>
        <v>0</v>
      </c>
      <c r="DS187" s="43" cm="1">
        <f t="array" aca="1" ref="DS187" ca="1">IFERROR(INDEX(Forecast_Capex_Input!BR$12:BR$286,$Z187)
*(INDEX(Forecast_Capex_Input!$H$12:$H$286,$Z187)=Repex),0)
*$DO187</f>
        <v>1</v>
      </c>
      <c r="DT187" s="43" cm="1">
        <f t="array" aca="1" ref="DT187" ca="1">IFERROR(INDEX(Forecast_Capex_Input!BS$12:BS$286,$Z187)
*(INDEX(Forecast_Capex_Input!$H$12:$H$286,$Z187)=Repex),0)
*$DO187</f>
        <v>0</v>
      </c>
      <c r="DV187" s="43" t="b" cm="1">
        <f t="array" aca="1" ref="DV187" ca="1">OR($G187=Forecast_Capex_Input!$BU$8:$BU$10)</f>
        <v>0</v>
      </c>
      <c r="DW187" s="43" cm="1">
        <f t="array" aca="1" ref="DW187" ca="1">IFERROR(INDEX(Forecast_Capex_Input!BV$12:BV$286,$Z187)
*(INDEX(Forecast_Capex_Input!$H$12:$H$286,$Z187)=Repex),0)
*$DV187</f>
        <v>0</v>
      </c>
      <c r="DX187" s="43" cm="1">
        <f t="array" aca="1" ref="DX187" ca="1">IFERROR(INDEX(Forecast_Capex_Input!BW$12:BW$286,$Z187)
*(INDEX(Forecast_Capex_Input!$H$12:$H$286,$Z187)=Repex),0)
*$DV187</f>
        <v>0</v>
      </c>
      <c r="DY187" s="43" cm="1">
        <f t="array" aca="1" ref="DY187" ca="1">IFERROR(INDEX(Forecast_Capex_Input!BX$12:BX$286,$Z187)
*(INDEX(Forecast_Capex_Input!$H$12:$H$286,$Z187)=Repex),0)
*$DV187</f>
        <v>0</v>
      </c>
      <c r="DZ187" s="43" cm="1">
        <f t="array" aca="1" ref="DZ187" ca="1">IFERROR(INDEX(Forecast_Capex_Input!BY$12:BY$286,$Z187)
*(INDEX(Forecast_Capex_Input!$H$12:$H$286,$Z187)=Repex),0)
*$DV187</f>
        <v>0</v>
      </c>
      <c r="EA187" s="43" cm="1">
        <f t="array" aca="1" ref="EA187" ca="1">IFERROR(INDEX(Forecast_Capex_Input!BZ$12:BZ$286,$Z187)
*(INDEX(Forecast_Capex_Input!$H$12:$H$286,$Z187)=Repex),0)
*$DV187</f>
        <v>0</v>
      </c>
      <c r="EB187" s="43" cm="1">
        <f t="array" aca="1" ref="EB187" ca="1">IFERROR(INDEX(Forecast_Capex_Input!CA$12:CA$286,$Z187)
*(INDEX(Forecast_Capex_Input!$H$12:$H$286,$Z187)=Repex),0)
*$DV187</f>
        <v>0</v>
      </c>
      <c r="EC187" s="43" cm="1">
        <f t="array" aca="1" ref="EC187" ca="1">IFERROR(INDEX(Forecast_Capex_Input!CB$12:CB$286,$Z187)
*(INDEX(Forecast_Capex_Input!$H$12:$H$286,$Z187)=Repex),0)
*$DV187</f>
        <v>0</v>
      </c>
      <c r="ED187" s="43" cm="1">
        <f t="array" aca="1" ref="ED187" ca="1">IFERROR(INDEX(Forecast_Capex_Input!CC$12:CC$286,$Z187)
*(INDEX(Forecast_Capex_Input!$H$12:$H$286,$Z187)=Repex),0)
*$DV187</f>
        <v>0</v>
      </c>
      <c r="EF187" s="86" t="str">
        <f t="shared" si="21"/>
        <v>N/A</v>
      </c>
      <c r="EG187" s="28" t="str">
        <f>IFERROR(RANK(EF187,EF$11:EF$1010,0)+COUNTIF(EF$11:EF187,EF187)-1,NA)</f>
        <v>N/A</v>
      </c>
    </row>
    <row r="188" spans="3:137" x14ac:dyDescent="0.2">
      <c r="C188" s="28">
        <f t="shared" si="22"/>
        <v>178</v>
      </c>
      <c r="D188" s="9" t="str" cm="1">
        <f t="array" ref="D188">IFERROR(INDEX(Forecast_Capex_Input!$D$12:$D$286,$Z188),NA)</f>
        <v>Air Cored Reactors</v>
      </c>
      <c r="E188" s="24" t="b" cm="1">
        <f t="array" ref="E188">IF($Z188=NA,NA,INDEX(Forecast_Capex_Input!$E$12:$E$286,$Z188))</f>
        <v>0</v>
      </c>
      <c r="F188" s="9" t="str" cm="1">
        <f t="array" aca="1" ref="F188" ca="1">IFERROR(INDEX(General!$E$25:$E$26,$AA188),NA)</f>
        <v>Non-Labour</v>
      </c>
      <c r="G188" s="9" t="str" cm="1">
        <f t="array" aca="1" ref="G188" ca="1">IFERROR(INDEX(Forecast_Capex_Input!$AI$11:$BB$11,$AC188),NA)</f>
        <v>Substations</v>
      </c>
      <c r="H188" s="50" cm="1">
        <f t="array" aca="1" ref="H188" ca="1">IFERROR(INDEX(Forecast_Capex_Input!$AI$12:$BB$286,$Z188,$AC188),NA)</f>
        <v>1</v>
      </c>
      <c r="I188" s="150" t="str" cm="1">
        <f t="array" ref="I188">IFERROR(INDEX(Forecast_Capex_Input!$F$12:$F$286,$Z188),NA)</f>
        <v>Replacement Expenditure</v>
      </c>
      <c r="J188" s="150" t="str" cm="1">
        <f t="array" ref="J188">IFERROR(INDEX(Forecast_Capex_Input!G$12:G$286,$Z188),NA)</f>
        <v>Substation</v>
      </c>
      <c r="K188" s="150" t="str" cm="1">
        <f t="array" ref="K188">IFERROR(INDEX(Forecast_Capex_Input!H$12:H$286,$Z188),NA)</f>
        <v>Repex</v>
      </c>
      <c r="L188" s="150" t="str" cm="1">
        <f t="array" ref="L188">IFERROR(INDEX(Forecast_Capex_Input!I$12:I$286,$Z188),NA)</f>
        <v>N/A</v>
      </c>
      <c r="M188" s="150" t="str" cm="1">
        <f t="array" ref="M188">IFERROR(INDEX(Forecast_Capex_Input!J$12:J$286,$Z188),NA)</f>
        <v>N/A</v>
      </c>
      <c r="N188" s="150" t="str" cm="1">
        <f t="array" ref="N188">IFERROR(INDEX(Forecast_Capex_Input!K$12:K$286,$Z188),NA)</f>
        <v>Substations - Reactive plant</v>
      </c>
      <c r="O188" s="150" t="str" cm="1">
        <f t="array" ref="O188">IFERROR(INDEX(Forecast_Capex_Input!L$12:L$286,$Z188),NA)</f>
        <v>Substations - Safe and Reliable Network</v>
      </c>
      <c r="P188" s="150" t="str" cm="1">
        <f t="array" ref="P188">IFERROR(INDEX(Forecast_Capex_Input!M$12:M$286,$Z188),NA)</f>
        <v>N/A</v>
      </c>
      <c r="Q188" s="24" t="str" cm="1">
        <f t="array" ref="Q188">IFERROR(INDEX(Forecast_Capex_Input!N$12:N$286,$Z188),NA)</f>
        <v>No</v>
      </c>
      <c r="R188" s="190" cm="1">
        <f t="array" ref="R188">IFERROR(INDEX(Forecast_Capex_Input!O$12:O$286,$Z188),0)</f>
        <v>0</v>
      </c>
      <c r="S188" s="24" t="str" cm="1">
        <f t="array" ref="S188">IFERROR(INDEX(Forecast_Capex_Input!P$12:P$286,$Z188),0)</f>
        <v>Safety security &amp; reliability</v>
      </c>
      <c r="T188" s="150" t="str" cm="1">
        <f t="array" aca="1" ref="T188" ca="1">IFERROR(INDEX(General!$K$91:$K$110,$AC188),NA)</f>
        <v>Substations (2018 onwards)</v>
      </c>
      <c r="U188" s="43" cm="1">
        <f t="array" aca="1" ref="U188" ca="1">IFERROR(
IF($F188=General!$E$25,INDEX(Forecast_Capex_Input!S$12:S$286,$Z188),
INDEX(Forecast_Capex_Input!T$12:T$286,$Z188)),0)</f>
        <v>1</v>
      </c>
      <c r="V188" s="82" t="b">
        <f>IFERROR(INDEX(Overheads!$T$19:$T$26,MATCH($I188,Overheads!$E$19:$E$26,0)),FALSE)</f>
        <v>1</v>
      </c>
      <c r="W188" s="209" t="str" cm="1">
        <f t="array" ref="W188">IFERROR(
INDEX(Forecast_Capex_Input!CN$12:CN$286,$Z188),0)</f>
        <v>FY22</v>
      </c>
      <c r="X188" s="209">
        <f>IFERROR(
MATCH($W188,General!$L$39:$S$39,0),1)</f>
        <v>2</v>
      </c>
      <c r="Z188" s="28">
        <f>IFERROR(
IF(MATCH($C188,Forecast_Capex_Input!$CI$12:$CI$286,1)+1&gt;MAX(Forecast_Capex_Input!$C$12:$C$286),NA,
MATCH($C188,Forecast_Capex_Input!$CI$12:$CI$286,1)+1),1)</f>
        <v>78</v>
      </c>
      <c r="AA188" s="28" cm="1">
        <f t="array" aca="1" ref="AA188" ca="1">IFERROR(
IF(Z187&lt;&gt;Z188,1,
IF(COUNTIF(OFFSET(AA187,0,0,-INDEX(Forecast_Capex_Input!$CG$12:$CG$286,$Z188)),AA187)=INDEX(Forecast_Capex_Input!$CG$12:$CG$286,$Z188),AA187+1,AA187)),NA)</f>
        <v>2</v>
      </c>
      <c r="AB188" s="28" cm="1">
        <f t="array" ref="AB188">IFERROR($C188-IF($Z188=1,1,INDEX(Forecast_Capex_Input!$CI$12:$CI$286,$Z188-1))+1,NA)</f>
        <v>2</v>
      </c>
      <c r="AC188" s="28" cm="1">
        <f t="array" aca="1" ref="AC188" ca="1">IFERROR(IF(AA188=1,
INDEX(Forecast_Capex_Input!$AI$10:$BB$10,SMALL(IF(INDEX(Forecast_Capex_Input!$AI$12:$BB$286,$Z188,0)&gt;0,COLUMN(Forecast_Capex_Input!$AI$10:$BB$10)-COLUMN(Forecast_Capex_Input!$AI$12)+1),ROWS(OFFSET(AC187,0,0,-$AB188)))),
OFFSET(AC187,-INDEX(Forecast_Capex_Input!$CG$12:$CG$286,$Z188)+1,0)),NA)</f>
        <v>3</v>
      </c>
      <c r="AD188" s="28">
        <f t="shared" ca="1" si="19"/>
        <v>2</v>
      </c>
      <c r="AE188" s="82" t="b">
        <f t="shared" si="23"/>
        <v>0</v>
      </c>
      <c r="AF188" s="78" t="b">
        <v>0</v>
      </c>
      <c r="AG188" s="82" t="b">
        <f t="shared" si="20"/>
        <v>1</v>
      </c>
      <c r="AI188" s="55">
        <v>0</v>
      </c>
      <c r="AJ188" s="55">
        <v>0</v>
      </c>
      <c r="AK188" s="55">
        <v>0</v>
      </c>
      <c r="AL188" s="55">
        <v>0</v>
      </c>
      <c r="AM188" s="55">
        <v>0</v>
      </c>
      <c r="AN188" s="135">
        <v>0</v>
      </c>
      <c r="AP188" s="55">
        <v>0</v>
      </c>
      <c r="AQ188" s="55">
        <v>0</v>
      </c>
      <c r="AR188" s="55">
        <v>0</v>
      </c>
      <c r="AS188" s="55">
        <v>0</v>
      </c>
      <c r="AT188" s="55">
        <v>0</v>
      </c>
      <c r="AU188" s="135">
        <v>0</v>
      </c>
      <c r="AW188" s="55">
        <v>0</v>
      </c>
      <c r="AX188" s="55">
        <v>0</v>
      </c>
      <c r="AY188" s="55">
        <v>0</v>
      </c>
      <c r="AZ188" s="55">
        <v>0</v>
      </c>
      <c r="BA188" s="55">
        <v>0</v>
      </c>
      <c r="BB188" s="135">
        <v>0</v>
      </c>
      <c r="BD188" s="55">
        <v>0</v>
      </c>
      <c r="BE188" s="55">
        <v>0</v>
      </c>
      <c r="BF188" s="55">
        <v>0</v>
      </c>
      <c r="BG188" s="55">
        <v>0</v>
      </c>
      <c r="BH188" s="55">
        <v>0</v>
      </c>
      <c r="BI188" s="135">
        <v>0</v>
      </c>
      <c r="BK188" s="55">
        <v>0</v>
      </c>
      <c r="BL188" s="55">
        <v>0</v>
      </c>
      <c r="BM188" s="55">
        <v>0</v>
      </c>
      <c r="BN188" s="55">
        <v>0</v>
      </c>
      <c r="BO188" s="55">
        <v>0</v>
      </c>
      <c r="BP188" s="135">
        <v>0</v>
      </c>
      <c r="BR188" s="147">
        <v>0</v>
      </c>
      <c r="BS188" s="147">
        <v>0</v>
      </c>
      <c r="BT188" s="147">
        <v>0</v>
      </c>
      <c r="BU188" s="147">
        <v>0</v>
      </c>
      <c r="BV188" s="147">
        <v>0</v>
      </c>
      <c r="BX188" s="55">
        <v>0</v>
      </c>
      <c r="BY188" s="55">
        <v>0</v>
      </c>
      <c r="BZ188" s="55">
        <v>0</v>
      </c>
      <c r="CA188" s="55">
        <v>0</v>
      </c>
      <c r="CB188" s="55">
        <v>0</v>
      </c>
      <c r="CC188" s="135">
        <v>0</v>
      </c>
      <c r="CE188" s="55">
        <v>0</v>
      </c>
      <c r="CF188" s="55">
        <v>0</v>
      </c>
      <c r="CG188" s="55">
        <v>0</v>
      </c>
      <c r="CH188" s="55">
        <v>0</v>
      </c>
      <c r="CI188" s="55">
        <v>0</v>
      </c>
      <c r="CJ188" s="135">
        <v>0</v>
      </c>
      <c r="CL188" s="55">
        <v>0</v>
      </c>
      <c r="CM188" s="55">
        <v>0</v>
      </c>
      <c r="CN188" s="55">
        <v>0</v>
      </c>
      <c r="CO188" s="55">
        <v>0</v>
      </c>
      <c r="CP188" s="55">
        <v>0</v>
      </c>
      <c r="CQ188" s="135">
        <v>0</v>
      </c>
      <c r="CS188" s="67">
        <v>0</v>
      </c>
      <c r="CT188" s="67">
        <v>0</v>
      </c>
      <c r="CU188" s="67">
        <v>0</v>
      </c>
      <c r="CV188" s="67">
        <v>0</v>
      </c>
      <c r="CW188" s="67">
        <v>0</v>
      </c>
      <c r="CX188" s="135">
        <v>0</v>
      </c>
      <c r="CZ188" s="55">
        <v>0</v>
      </c>
      <c r="DA188" s="55">
        <v>0</v>
      </c>
      <c r="DB188" s="55">
        <v>0</v>
      </c>
      <c r="DC188" s="55">
        <v>0</v>
      </c>
      <c r="DD188" s="55">
        <v>0</v>
      </c>
      <c r="DE188" s="135">
        <v>0</v>
      </c>
      <c r="DG188" s="43" t="b" cm="1">
        <f t="array" aca="1" ref="DG188" ca="1">OR($G188=Forecast_Capex_Input!$BF$8:$BF$10)</f>
        <v>0</v>
      </c>
      <c r="DH188" s="43" cm="1">
        <f t="array" aca="1" ref="DH188" ca="1">IFERROR(INDEX(Forecast_Capex_Input!BG$12:BG$286,$Z188)
*(INDEX(Forecast_Capex_Input!$H$12:$H$286,$Z188)=Repex),0)
*$DG188</f>
        <v>0</v>
      </c>
      <c r="DI188" s="43" cm="1">
        <f t="array" aca="1" ref="DI188" ca="1">IFERROR(INDEX(Forecast_Capex_Input!BH$12:BH$286,$Z188)
*(INDEX(Forecast_Capex_Input!$H$12:$H$286,$Z188)=Repex),0)
*$DG188</f>
        <v>0</v>
      </c>
      <c r="DJ188" s="43" cm="1">
        <f t="array" aca="1" ref="DJ188" ca="1">IFERROR(INDEX(Forecast_Capex_Input!BI$12:BI$286,$Z188)
*(INDEX(Forecast_Capex_Input!$H$12:$H$286,$Z188)=Repex),0)
*$DG188</f>
        <v>0</v>
      </c>
      <c r="DK188" s="43" cm="1">
        <f t="array" aca="1" ref="DK188" ca="1">IFERROR(INDEX(Forecast_Capex_Input!BJ$12:BJ$286,$Z188)
*(INDEX(Forecast_Capex_Input!$H$12:$H$286,$Z188)=Repex),0)
*$DG188</f>
        <v>0</v>
      </c>
      <c r="DL188" s="43" cm="1">
        <f t="array" aca="1" ref="DL188" ca="1">IFERROR(INDEX(Forecast_Capex_Input!BK$12:BK$286,$Z188)
*(INDEX(Forecast_Capex_Input!$H$12:$H$286,$Z188)=Repex),0)
*$DG188</f>
        <v>0</v>
      </c>
      <c r="DM188" s="43" cm="1">
        <f t="array" aca="1" ref="DM188" ca="1">IFERROR(INDEX(Forecast_Capex_Input!BL$12:BL$286,$Z188)
*(INDEX(Forecast_Capex_Input!$H$12:$H$286,$Z188)=Repex),0)
*$DG188</f>
        <v>0</v>
      </c>
      <c r="DO188" s="43" t="b" cm="1">
        <f t="array" aca="1" ref="DO188" ca="1">OR($G188=Forecast_Capex_Input!$BN$8:$BN$9)</f>
        <v>1</v>
      </c>
      <c r="DP188" s="43" cm="1">
        <f t="array" aca="1" ref="DP188" ca="1">IFERROR(INDEX(Forecast_Capex_Input!BO$12:BO$286,$Z188)
*(INDEX(Forecast_Capex_Input!$H$12:$H$286,$Z188)=Repex),0)
*$DO188</f>
        <v>0</v>
      </c>
      <c r="DQ188" s="43" cm="1">
        <f t="array" aca="1" ref="DQ188" ca="1">IFERROR(INDEX(Forecast_Capex_Input!BP$12:BP$286,$Z188)
*(INDEX(Forecast_Capex_Input!$H$12:$H$286,$Z188)=Repex),0)
*$DO188</f>
        <v>0</v>
      </c>
      <c r="DR188" s="43" cm="1">
        <f t="array" aca="1" ref="DR188" ca="1">IFERROR(INDEX(Forecast_Capex_Input!BQ$12:BQ$286,$Z188)
*(INDEX(Forecast_Capex_Input!$H$12:$H$286,$Z188)=Repex),0)
*$DO188</f>
        <v>0</v>
      </c>
      <c r="DS188" s="43" cm="1">
        <f t="array" aca="1" ref="DS188" ca="1">IFERROR(INDEX(Forecast_Capex_Input!BR$12:BR$286,$Z188)
*(INDEX(Forecast_Capex_Input!$H$12:$H$286,$Z188)=Repex),0)
*$DO188</f>
        <v>1</v>
      </c>
      <c r="DT188" s="43" cm="1">
        <f t="array" aca="1" ref="DT188" ca="1">IFERROR(INDEX(Forecast_Capex_Input!BS$12:BS$286,$Z188)
*(INDEX(Forecast_Capex_Input!$H$12:$H$286,$Z188)=Repex),0)
*$DO188</f>
        <v>0</v>
      </c>
      <c r="DV188" s="43" t="b" cm="1">
        <f t="array" aca="1" ref="DV188" ca="1">OR($G188=Forecast_Capex_Input!$BU$8:$BU$10)</f>
        <v>0</v>
      </c>
      <c r="DW188" s="43" cm="1">
        <f t="array" aca="1" ref="DW188" ca="1">IFERROR(INDEX(Forecast_Capex_Input!BV$12:BV$286,$Z188)
*(INDEX(Forecast_Capex_Input!$H$12:$H$286,$Z188)=Repex),0)
*$DV188</f>
        <v>0</v>
      </c>
      <c r="DX188" s="43" cm="1">
        <f t="array" aca="1" ref="DX188" ca="1">IFERROR(INDEX(Forecast_Capex_Input!BW$12:BW$286,$Z188)
*(INDEX(Forecast_Capex_Input!$H$12:$H$286,$Z188)=Repex),0)
*$DV188</f>
        <v>0</v>
      </c>
      <c r="DY188" s="43" cm="1">
        <f t="array" aca="1" ref="DY188" ca="1">IFERROR(INDEX(Forecast_Capex_Input!BX$12:BX$286,$Z188)
*(INDEX(Forecast_Capex_Input!$H$12:$H$286,$Z188)=Repex),0)
*$DV188</f>
        <v>0</v>
      </c>
      <c r="DZ188" s="43" cm="1">
        <f t="array" aca="1" ref="DZ188" ca="1">IFERROR(INDEX(Forecast_Capex_Input!BY$12:BY$286,$Z188)
*(INDEX(Forecast_Capex_Input!$H$12:$H$286,$Z188)=Repex),0)
*$DV188</f>
        <v>0</v>
      </c>
      <c r="EA188" s="43" cm="1">
        <f t="array" aca="1" ref="EA188" ca="1">IFERROR(INDEX(Forecast_Capex_Input!BZ$12:BZ$286,$Z188)
*(INDEX(Forecast_Capex_Input!$H$12:$H$286,$Z188)=Repex),0)
*$DV188</f>
        <v>0</v>
      </c>
      <c r="EB188" s="43" cm="1">
        <f t="array" aca="1" ref="EB188" ca="1">IFERROR(INDEX(Forecast_Capex_Input!CA$12:CA$286,$Z188)
*(INDEX(Forecast_Capex_Input!$H$12:$H$286,$Z188)=Repex),0)
*$DV188</f>
        <v>0</v>
      </c>
      <c r="EC188" s="43" cm="1">
        <f t="array" aca="1" ref="EC188" ca="1">IFERROR(INDEX(Forecast_Capex_Input!CB$12:CB$286,$Z188)
*(INDEX(Forecast_Capex_Input!$H$12:$H$286,$Z188)=Repex),0)
*$DV188</f>
        <v>0</v>
      </c>
      <c r="ED188" s="43" cm="1">
        <f t="array" aca="1" ref="ED188" ca="1">IFERROR(INDEX(Forecast_Capex_Input!CC$12:CC$286,$Z188)
*(INDEX(Forecast_Capex_Input!$H$12:$H$286,$Z188)=Repex),0)
*$DV188</f>
        <v>0</v>
      </c>
      <c r="EF188" s="86" t="str">
        <f t="shared" si="21"/>
        <v>N/A</v>
      </c>
      <c r="EG188" s="28" t="str">
        <f>IFERROR(RANK(EF188,EF$11:EF$1010,0)+COUNTIF(EF$11:EF188,EF188)-1,NA)</f>
        <v>N/A</v>
      </c>
    </row>
    <row r="189" spans="3:137" x14ac:dyDescent="0.2">
      <c r="C189" s="28">
        <f t="shared" si="22"/>
        <v>179</v>
      </c>
      <c r="D189" s="9" t="str" cm="1">
        <f t="array" ref="D189">IFERROR(INDEX(Forecast_Capex_Input!$D$12:$D$286,$Z189),NA)</f>
        <v>Capacitor Banks</v>
      </c>
      <c r="E189" s="24" t="b" cm="1">
        <f t="array" ref="E189">IF($Z189=NA,NA,INDEX(Forecast_Capex_Input!$E$12:$E$286,$Z189))</f>
        <v>1</v>
      </c>
      <c r="F189" s="9" t="str" cm="1">
        <f t="array" aca="1" ref="F189" ca="1">IFERROR(INDEX(General!$E$25:$E$26,$AA189),NA)</f>
        <v>Labour</v>
      </c>
      <c r="G189" s="9" t="str" cm="1">
        <f t="array" aca="1" ref="G189" ca="1">IFERROR(INDEX(Forecast_Capex_Input!$AI$11:$BB$11,$AC189),NA)</f>
        <v>Substations</v>
      </c>
      <c r="H189" s="50" cm="1">
        <f t="array" aca="1" ref="H189" ca="1">IFERROR(INDEX(Forecast_Capex_Input!$AI$12:$BB$286,$Z189,$AC189),NA)</f>
        <v>0.97070000000000001</v>
      </c>
      <c r="I189" s="150" t="str" cm="1">
        <f t="array" ref="I189">IFERROR(INDEX(Forecast_Capex_Input!$F$12:$F$286,$Z189),NA)</f>
        <v>Replacement Expenditure</v>
      </c>
      <c r="J189" s="150" t="str" cm="1">
        <f t="array" ref="J189">IFERROR(INDEX(Forecast_Capex_Input!G$12:G$286,$Z189),NA)</f>
        <v>Substation</v>
      </c>
      <c r="K189" s="150" t="str" cm="1">
        <f t="array" ref="K189">IFERROR(INDEX(Forecast_Capex_Input!H$12:H$286,$Z189),NA)</f>
        <v>Repex</v>
      </c>
      <c r="L189" s="150" t="str" cm="1">
        <f t="array" ref="L189">IFERROR(INDEX(Forecast_Capex_Input!I$12:I$286,$Z189),NA)</f>
        <v>N/A</v>
      </c>
      <c r="M189" s="150" t="str" cm="1">
        <f t="array" ref="M189">IFERROR(INDEX(Forecast_Capex_Input!J$12:J$286,$Z189),NA)</f>
        <v>N/A</v>
      </c>
      <c r="N189" s="150" t="str" cm="1">
        <f t="array" ref="N189">IFERROR(INDEX(Forecast_Capex_Input!K$12:K$286,$Z189),NA)</f>
        <v>Substations - Reactive plant</v>
      </c>
      <c r="O189" s="150" t="str" cm="1">
        <f t="array" ref="O189">IFERROR(INDEX(Forecast_Capex_Input!L$12:L$286,$Z189),NA)</f>
        <v>Substations - Safe and Reliable Network</v>
      </c>
      <c r="P189" s="150" t="str" cm="1">
        <f t="array" ref="P189">IFERROR(INDEX(Forecast_Capex_Input!M$12:M$286,$Z189),NA)</f>
        <v>N/A</v>
      </c>
      <c r="Q189" s="24" t="str" cm="1">
        <f t="array" ref="Q189">IFERROR(INDEX(Forecast_Capex_Input!N$12:N$286,$Z189),NA)</f>
        <v>No</v>
      </c>
      <c r="R189" s="190" cm="1">
        <f t="array" ref="R189">IFERROR(INDEX(Forecast_Capex_Input!O$12:O$286,$Z189),0)</f>
        <v>0</v>
      </c>
      <c r="S189" s="24" t="str" cm="1">
        <f t="array" ref="S189">IFERROR(INDEX(Forecast_Capex_Input!P$12:P$286,$Z189),0)</f>
        <v>Safety security &amp; reliability</v>
      </c>
      <c r="T189" s="150" t="str" cm="1">
        <f t="array" aca="1" ref="T189" ca="1">IFERROR(INDEX(General!$K$91:$K$110,$AC189),NA)</f>
        <v>Substations (2018 onwards)</v>
      </c>
      <c r="U189" s="43" cm="1">
        <f t="array" aca="1" ref="U189" ca="1">IFERROR(
IF($F189=General!$E$25,INDEX(Forecast_Capex_Input!S$12:S$286,$Z189),
INDEX(Forecast_Capex_Input!T$12:T$286,$Z189)),0)</f>
        <v>0.12778619188735441</v>
      </c>
      <c r="V189" s="82" t="b">
        <f>IFERROR(INDEX(Overheads!$T$19:$T$26,MATCH($I189,Overheads!$E$19:$E$26,0)),FALSE)</f>
        <v>1</v>
      </c>
      <c r="W189" s="209" t="str" cm="1">
        <f t="array" ref="W189">IFERROR(
INDEX(Forecast_Capex_Input!CN$12:CN$286,$Z189),0)</f>
        <v>FY22</v>
      </c>
      <c r="X189" s="209">
        <f>IFERROR(
MATCH($W189,General!$L$39:$S$39,0),1)</f>
        <v>2</v>
      </c>
      <c r="Z189" s="28">
        <f>IFERROR(
IF(MATCH($C189,Forecast_Capex_Input!$CI$12:$CI$286,1)+1&gt;MAX(Forecast_Capex_Input!$C$12:$C$286),NA,
MATCH($C189,Forecast_Capex_Input!$CI$12:$CI$286,1)+1),1)</f>
        <v>79</v>
      </c>
      <c r="AA189" s="28" cm="1">
        <f t="array" aca="1" ref="AA189" ca="1">IFERROR(
IF(Z188&lt;&gt;Z189,1,
IF(COUNTIF(OFFSET(AA188,0,0,-INDEX(Forecast_Capex_Input!$CG$12:$CG$286,$Z189)),AA188)=INDEX(Forecast_Capex_Input!$CG$12:$CG$286,$Z189),AA188+1,AA188)),NA)</f>
        <v>1</v>
      </c>
      <c r="AB189" s="28" cm="1">
        <f t="array" ref="AB189">IFERROR($C189-IF($Z189=1,1,INDEX(Forecast_Capex_Input!$CI$12:$CI$286,$Z189-1))+1,NA)</f>
        <v>1</v>
      </c>
      <c r="AC189" s="28" cm="1">
        <f t="array" aca="1" ref="AC189" ca="1">IFERROR(IF(AA189=1,
INDEX(Forecast_Capex_Input!$AI$10:$BB$10,SMALL(IF(INDEX(Forecast_Capex_Input!$AI$12:$BB$286,$Z189,0)&gt;0,COLUMN(Forecast_Capex_Input!$AI$10:$BB$10)-COLUMN(Forecast_Capex_Input!$AI$12)+1),ROWS(OFFSET(AC188,0,0,-$AB189)))),
OFFSET(AC188,-INDEX(Forecast_Capex_Input!$CG$12:$CG$286,$Z189)+1,0)),NA)</f>
        <v>3</v>
      </c>
      <c r="AD189" s="28">
        <f t="shared" ca="1" si="19"/>
        <v>1</v>
      </c>
      <c r="AE189" s="82" t="b">
        <f t="shared" si="23"/>
        <v>0</v>
      </c>
      <c r="AF189" s="78" t="b">
        <v>0</v>
      </c>
      <c r="AG189" s="82" t="b">
        <f t="shared" si="20"/>
        <v>1</v>
      </c>
      <c r="AI189" s="55">
        <v>0.29748823577744721</v>
      </c>
      <c r="AJ189" s="55">
        <v>6.3425749319161451E-2</v>
      </c>
      <c r="AK189" s="55">
        <v>0.3367000719644363</v>
      </c>
      <c r="AL189" s="55">
        <v>0.40406468118482908</v>
      </c>
      <c r="AM189" s="55">
        <v>0.437432209926014</v>
      </c>
      <c r="AN189" s="135">
        <v>1.5391109481718879</v>
      </c>
      <c r="AP189" s="55">
        <v>0.28828533128122175</v>
      </c>
      <c r="AQ189" s="55">
        <v>6.2267379542736159E-2</v>
      </c>
      <c r="AR189" s="55">
        <v>0.33436746860579414</v>
      </c>
      <c r="AS189" s="55">
        <v>0.40300304950370253</v>
      </c>
      <c r="AT189" s="55">
        <v>0.43759586465456118</v>
      </c>
      <c r="AU189" s="135">
        <v>1.5255190935880159</v>
      </c>
      <c r="AW189" s="55">
        <v>3.4753202824307508E-2</v>
      </c>
      <c r="AX189" s="55">
        <v>7.0351538041109798E-3</v>
      </c>
      <c r="AY189" s="55">
        <v>4.6381092776463101E-2</v>
      </c>
      <c r="AZ189" s="55">
        <v>5.6679304286799265E-2</v>
      </c>
      <c r="BA189" s="55">
        <v>5.4497879872549421E-2</v>
      </c>
      <c r="BB189" s="135">
        <v>0.19934663356423027</v>
      </c>
      <c r="BD189" s="55">
        <v>6.7668271222813305E-3</v>
      </c>
      <c r="BE189" s="55">
        <v>1.3790104893816638E-3</v>
      </c>
      <c r="BF189" s="55">
        <v>8.8928032371489597E-3</v>
      </c>
      <c r="BG189" s="55">
        <v>1.0792638789802312E-2</v>
      </c>
      <c r="BH189" s="55">
        <v>1.0555522193879402E-2</v>
      </c>
      <c r="BI189" s="135">
        <v>3.8386801832493669E-2</v>
      </c>
      <c r="BK189" s="55">
        <v>0.32980536122781057</v>
      </c>
      <c r="BL189" s="55">
        <v>7.0681543836228794E-2</v>
      </c>
      <c r="BM189" s="55">
        <v>0.38964136461940618</v>
      </c>
      <c r="BN189" s="55">
        <v>0.47047499258030412</v>
      </c>
      <c r="BO189" s="55">
        <v>0.50264926672099008</v>
      </c>
      <c r="BP189" s="135">
        <v>1.7632525289847396</v>
      </c>
      <c r="BR189" s="147">
        <v>0.172832359139657</v>
      </c>
      <c r="BS189" s="147">
        <v>0</v>
      </c>
      <c r="BT189" s="147">
        <v>0.21438646966153271</v>
      </c>
      <c r="BU189" s="147">
        <v>0.21506558730357561</v>
      </c>
      <c r="BV189" s="147">
        <v>0.39771558389523465</v>
      </c>
      <c r="BX189" s="55">
        <v>0.26600817615022171</v>
      </c>
      <c r="BY189" s="55">
        <v>0</v>
      </c>
      <c r="BZ189" s="55">
        <v>0.32996456259598528</v>
      </c>
      <c r="CA189" s="55">
        <v>0.33100979999395019</v>
      </c>
      <c r="CB189" s="55">
        <v>0.61212840943173064</v>
      </c>
      <c r="CC189" s="135">
        <v>1.5391109481718879</v>
      </c>
      <c r="CE189" s="55">
        <v>0.26365906385740795</v>
      </c>
      <c r="CF189" s="55">
        <v>0</v>
      </c>
      <c r="CG189" s="55">
        <v>0.32705065287559604</v>
      </c>
      <c r="CH189" s="55">
        <v>0.32808665980532498</v>
      </c>
      <c r="CI189" s="55">
        <v>0.60672271704968683</v>
      </c>
      <c r="CJ189" s="135">
        <v>1.5255190935880156</v>
      </c>
      <c r="CL189" s="55">
        <v>3.4453548965454647E-2</v>
      </c>
      <c r="CM189" s="55">
        <v>0</v>
      </c>
      <c r="CN189" s="55">
        <v>4.273722100874653E-2</v>
      </c>
      <c r="CO189" s="55">
        <v>4.2872600824481862E-2</v>
      </c>
      <c r="CP189" s="55">
        <v>7.9283262765547216E-2</v>
      </c>
      <c r="CQ189" s="135">
        <v>0.19934663356423027</v>
      </c>
      <c r="CS189" s="67">
        <v>6.6344815205363894E-3</v>
      </c>
      <c r="CT189" s="67">
        <v>0</v>
      </c>
      <c r="CU189" s="67">
        <v>8.229610926465172E-3</v>
      </c>
      <c r="CV189" s="67">
        <v>8.2556800808112236E-3</v>
      </c>
      <c r="CW189" s="67">
        <v>1.5267029304680883E-2</v>
      </c>
      <c r="CX189" s="135">
        <v>3.8386801832493669E-2</v>
      </c>
      <c r="CZ189" s="55">
        <v>0.30474709434339897</v>
      </c>
      <c r="DA189" s="55">
        <v>0</v>
      </c>
      <c r="DB189" s="55">
        <v>0.37801748481080777</v>
      </c>
      <c r="DC189" s="55">
        <v>0.37921494071061806</v>
      </c>
      <c r="DD189" s="55">
        <v>0.70127300911991497</v>
      </c>
      <c r="DE189" s="135">
        <v>1.7632525289847396</v>
      </c>
      <c r="DG189" s="43" t="b" cm="1">
        <f t="array" aca="1" ref="DG189" ca="1">OR($G189=Forecast_Capex_Input!$BF$8:$BF$10)</f>
        <v>0</v>
      </c>
      <c r="DH189" s="43" cm="1">
        <f t="array" aca="1" ref="DH189" ca="1">IFERROR(INDEX(Forecast_Capex_Input!BG$12:BG$286,$Z189)
*(INDEX(Forecast_Capex_Input!$H$12:$H$286,$Z189)=Repex),0)
*$DG189</f>
        <v>0</v>
      </c>
      <c r="DI189" s="43" cm="1">
        <f t="array" aca="1" ref="DI189" ca="1">IFERROR(INDEX(Forecast_Capex_Input!BH$12:BH$286,$Z189)
*(INDEX(Forecast_Capex_Input!$H$12:$H$286,$Z189)=Repex),0)
*$DG189</f>
        <v>0</v>
      </c>
      <c r="DJ189" s="43" cm="1">
        <f t="array" aca="1" ref="DJ189" ca="1">IFERROR(INDEX(Forecast_Capex_Input!BI$12:BI$286,$Z189)
*(INDEX(Forecast_Capex_Input!$H$12:$H$286,$Z189)=Repex),0)
*$DG189</f>
        <v>0</v>
      </c>
      <c r="DK189" s="43" cm="1">
        <f t="array" aca="1" ref="DK189" ca="1">IFERROR(INDEX(Forecast_Capex_Input!BJ$12:BJ$286,$Z189)
*(INDEX(Forecast_Capex_Input!$H$12:$H$286,$Z189)=Repex),0)
*$DG189</f>
        <v>0</v>
      </c>
      <c r="DL189" s="43" cm="1">
        <f t="array" aca="1" ref="DL189" ca="1">IFERROR(INDEX(Forecast_Capex_Input!BK$12:BK$286,$Z189)
*(INDEX(Forecast_Capex_Input!$H$12:$H$286,$Z189)=Repex),0)
*$DG189</f>
        <v>0</v>
      </c>
      <c r="DM189" s="43" cm="1">
        <f t="array" aca="1" ref="DM189" ca="1">IFERROR(INDEX(Forecast_Capex_Input!BL$12:BL$286,$Z189)
*(INDEX(Forecast_Capex_Input!$H$12:$H$286,$Z189)=Repex),0)
*$DG189</f>
        <v>0</v>
      </c>
      <c r="DO189" s="43" t="b" cm="1">
        <f t="array" aca="1" ref="DO189" ca="1">OR($G189=Forecast_Capex_Input!$BN$8:$BN$9)</f>
        <v>1</v>
      </c>
      <c r="DP189" s="43" cm="1">
        <f t="array" aca="1" ref="DP189" ca="1">IFERROR(INDEX(Forecast_Capex_Input!BO$12:BO$286,$Z189)
*(INDEX(Forecast_Capex_Input!$H$12:$H$286,$Z189)=Repex),0)
*$DO189</f>
        <v>0</v>
      </c>
      <c r="DQ189" s="43" cm="1">
        <f t="array" aca="1" ref="DQ189" ca="1">IFERROR(INDEX(Forecast_Capex_Input!BP$12:BP$286,$Z189)
*(INDEX(Forecast_Capex_Input!$H$12:$H$286,$Z189)=Repex),0)
*$DO189</f>
        <v>0</v>
      </c>
      <c r="DR189" s="43" cm="1">
        <f t="array" aca="1" ref="DR189" ca="1">IFERROR(INDEX(Forecast_Capex_Input!BQ$12:BQ$286,$Z189)
*(INDEX(Forecast_Capex_Input!$H$12:$H$286,$Z189)=Repex),0)
*$DO189</f>
        <v>3.162666117234985E-2</v>
      </c>
      <c r="DS189" s="43" cm="1">
        <f t="array" aca="1" ref="DS189" ca="1">IFERROR(INDEX(Forecast_Capex_Input!BR$12:BR$286,$Z189)
*(INDEX(Forecast_Capex_Input!$H$12:$H$286,$Z189)=Repex),0)
*$DO189</f>
        <v>0.96837333882765009</v>
      </c>
      <c r="DT189" s="43" cm="1">
        <f t="array" aca="1" ref="DT189" ca="1">IFERROR(INDEX(Forecast_Capex_Input!BS$12:BS$286,$Z189)
*(INDEX(Forecast_Capex_Input!$H$12:$H$286,$Z189)=Repex),0)
*$DO189</f>
        <v>0</v>
      </c>
      <c r="DV189" s="43" t="b" cm="1">
        <f t="array" aca="1" ref="DV189" ca="1">OR($G189=Forecast_Capex_Input!$BU$8:$BU$10)</f>
        <v>0</v>
      </c>
      <c r="DW189" s="43" cm="1">
        <f t="array" aca="1" ref="DW189" ca="1">IFERROR(INDEX(Forecast_Capex_Input!BV$12:BV$286,$Z189)
*(INDEX(Forecast_Capex_Input!$H$12:$H$286,$Z189)=Repex),0)
*$DV189</f>
        <v>0</v>
      </c>
      <c r="DX189" s="43" cm="1">
        <f t="array" aca="1" ref="DX189" ca="1">IFERROR(INDEX(Forecast_Capex_Input!BW$12:BW$286,$Z189)
*(INDEX(Forecast_Capex_Input!$H$12:$H$286,$Z189)=Repex),0)
*$DV189</f>
        <v>0</v>
      </c>
      <c r="DY189" s="43" cm="1">
        <f t="array" aca="1" ref="DY189" ca="1">IFERROR(INDEX(Forecast_Capex_Input!BX$12:BX$286,$Z189)
*(INDEX(Forecast_Capex_Input!$H$12:$H$286,$Z189)=Repex),0)
*$DV189</f>
        <v>0</v>
      </c>
      <c r="DZ189" s="43" cm="1">
        <f t="array" aca="1" ref="DZ189" ca="1">IFERROR(INDEX(Forecast_Capex_Input!BY$12:BY$286,$Z189)
*(INDEX(Forecast_Capex_Input!$H$12:$H$286,$Z189)=Repex),0)
*$DV189</f>
        <v>0</v>
      </c>
      <c r="EA189" s="43" cm="1">
        <f t="array" aca="1" ref="EA189" ca="1">IFERROR(INDEX(Forecast_Capex_Input!BZ$12:BZ$286,$Z189)
*(INDEX(Forecast_Capex_Input!$H$12:$H$286,$Z189)=Repex),0)
*$DV189</f>
        <v>0</v>
      </c>
      <c r="EB189" s="43" cm="1">
        <f t="array" aca="1" ref="EB189" ca="1">IFERROR(INDEX(Forecast_Capex_Input!CA$12:CA$286,$Z189)
*(INDEX(Forecast_Capex_Input!$H$12:$H$286,$Z189)=Repex),0)
*$DV189</f>
        <v>0</v>
      </c>
      <c r="EC189" s="43" cm="1">
        <f t="array" aca="1" ref="EC189" ca="1">IFERROR(INDEX(Forecast_Capex_Input!CB$12:CB$286,$Z189)
*(INDEX(Forecast_Capex_Input!$H$12:$H$286,$Z189)=Repex),0)
*$DV189</f>
        <v>0</v>
      </c>
      <c r="ED189" s="43" cm="1">
        <f t="array" aca="1" ref="ED189" ca="1">IFERROR(INDEX(Forecast_Capex_Input!CC$12:CC$286,$Z189)
*(INDEX(Forecast_Capex_Input!$H$12:$H$286,$Z189)=Repex),0)
*$DV189</f>
        <v>0</v>
      </c>
      <c r="EF189" s="86" t="str">
        <f t="shared" si="21"/>
        <v>N/A</v>
      </c>
      <c r="EG189" s="28" t="str">
        <f>IFERROR(RANK(EF189,EF$11:EF$1010,0)+COUNTIF(EF$11:EF189,EF189)-1,NA)</f>
        <v>N/A</v>
      </c>
    </row>
    <row r="190" spans="3:137" x14ac:dyDescent="0.2">
      <c r="C190" s="28">
        <f t="shared" si="22"/>
        <v>180</v>
      </c>
      <c r="D190" s="9" t="str" cm="1">
        <f t="array" ref="D190">IFERROR(INDEX(Forecast_Capex_Input!$D$12:$D$286,$Z190),NA)</f>
        <v>Capacitor Banks</v>
      </c>
      <c r="E190" s="24" t="b" cm="1">
        <f t="array" ref="E190">IF($Z190=NA,NA,INDEX(Forecast_Capex_Input!$E$12:$E$286,$Z190))</f>
        <v>1</v>
      </c>
      <c r="F190" s="9" t="str" cm="1">
        <f t="array" aca="1" ref="F190" ca="1">IFERROR(INDEX(General!$E$25:$E$26,$AA190),NA)</f>
        <v>Labour</v>
      </c>
      <c r="G190" s="9" t="str" cm="1">
        <f t="array" aca="1" ref="G190" ca="1">IFERROR(INDEX(Forecast_Capex_Input!$AI$11:$BB$11,$AC190),NA)</f>
        <v>Secondary Systems</v>
      </c>
      <c r="H190" s="50" cm="1">
        <f t="array" aca="1" ref="H190" ca="1">IFERROR(INDEX(Forecast_Capex_Input!$AI$12:$BB$286,$Z190,$AC190),NA)</f>
        <v>2.9299999999999989E-2</v>
      </c>
      <c r="I190" s="150" t="str" cm="1">
        <f t="array" ref="I190">IFERROR(INDEX(Forecast_Capex_Input!$F$12:$F$286,$Z190),NA)</f>
        <v>Replacement Expenditure</v>
      </c>
      <c r="J190" s="150" t="str" cm="1">
        <f t="array" ref="J190">IFERROR(INDEX(Forecast_Capex_Input!G$12:G$286,$Z190),NA)</f>
        <v>Substation</v>
      </c>
      <c r="K190" s="150" t="str" cm="1">
        <f t="array" ref="K190">IFERROR(INDEX(Forecast_Capex_Input!H$12:H$286,$Z190),NA)</f>
        <v>Repex</v>
      </c>
      <c r="L190" s="150" t="str" cm="1">
        <f t="array" ref="L190">IFERROR(INDEX(Forecast_Capex_Input!I$12:I$286,$Z190),NA)</f>
        <v>N/A</v>
      </c>
      <c r="M190" s="150" t="str" cm="1">
        <f t="array" ref="M190">IFERROR(INDEX(Forecast_Capex_Input!J$12:J$286,$Z190),NA)</f>
        <v>N/A</v>
      </c>
      <c r="N190" s="150" t="str" cm="1">
        <f t="array" ref="N190">IFERROR(INDEX(Forecast_Capex_Input!K$12:K$286,$Z190),NA)</f>
        <v>Substations - Reactive plant</v>
      </c>
      <c r="O190" s="150" t="str" cm="1">
        <f t="array" ref="O190">IFERROR(INDEX(Forecast_Capex_Input!L$12:L$286,$Z190),NA)</f>
        <v>Substations - Safe and Reliable Network</v>
      </c>
      <c r="P190" s="150" t="str" cm="1">
        <f t="array" ref="P190">IFERROR(INDEX(Forecast_Capex_Input!M$12:M$286,$Z190),NA)</f>
        <v>N/A</v>
      </c>
      <c r="Q190" s="24" t="str" cm="1">
        <f t="array" ref="Q190">IFERROR(INDEX(Forecast_Capex_Input!N$12:N$286,$Z190),NA)</f>
        <v>No</v>
      </c>
      <c r="R190" s="190" cm="1">
        <f t="array" ref="R190">IFERROR(INDEX(Forecast_Capex_Input!O$12:O$286,$Z190),0)</f>
        <v>0</v>
      </c>
      <c r="S190" s="24" t="str" cm="1">
        <f t="array" ref="S190">IFERROR(INDEX(Forecast_Capex_Input!P$12:P$286,$Z190),0)</f>
        <v>Safety security &amp; reliability</v>
      </c>
      <c r="T190" s="150" t="str" cm="1">
        <f t="array" aca="1" ref="T190" ca="1">IFERROR(INDEX(General!$K$91:$K$110,$AC190),NA)</f>
        <v>Secondary Systems (2018-23)</v>
      </c>
      <c r="U190" s="43" cm="1">
        <f t="array" aca="1" ref="U190" ca="1">IFERROR(
IF($F190=General!$E$25,INDEX(Forecast_Capex_Input!S$12:S$286,$Z190),
INDEX(Forecast_Capex_Input!T$12:T$286,$Z190)),0)</f>
        <v>0.12778619188735441</v>
      </c>
      <c r="V190" s="82" t="b">
        <f>IFERROR(INDEX(Overheads!$T$19:$T$26,MATCH($I190,Overheads!$E$19:$E$26,0)),FALSE)</f>
        <v>1</v>
      </c>
      <c r="W190" s="209" t="str" cm="1">
        <f t="array" ref="W190">IFERROR(
INDEX(Forecast_Capex_Input!CN$12:CN$286,$Z190),0)</f>
        <v>FY22</v>
      </c>
      <c r="X190" s="209">
        <f>IFERROR(
MATCH($W190,General!$L$39:$S$39,0),1)</f>
        <v>2</v>
      </c>
      <c r="Z190" s="28">
        <f>IFERROR(
IF(MATCH($C190,Forecast_Capex_Input!$CI$12:$CI$286,1)+1&gt;MAX(Forecast_Capex_Input!$C$12:$C$286),NA,
MATCH($C190,Forecast_Capex_Input!$CI$12:$CI$286,1)+1),1)</f>
        <v>79</v>
      </c>
      <c r="AA190" s="28" cm="1">
        <f t="array" aca="1" ref="AA190" ca="1">IFERROR(
IF(Z189&lt;&gt;Z190,1,
IF(COUNTIF(OFFSET(AA189,0,0,-INDEX(Forecast_Capex_Input!$CG$12:$CG$286,$Z190)),AA189)=INDEX(Forecast_Capex_Input!$CG$12:$CG$286,$Z190),AA189+1,AA189)),NA)</f>
        <v>1</v>
      </c>
      <c r="AB190" s="28" cm="1">
        <f t="array" ref="AB190">IFERROR($C190-IF($Z190=1,1,INDEX(Forecast_Capex_Input!$CI$12:$CI$286,$Z190-1))+1,NA)</f>
        <v>2</v>
      </c>
      <c r="AC190" s="28" cm="1">
        <f t="array" aca="1" ref="AC190" ca="1">IFERROR(IF(AA190=1,
INDEX(Forecast_Capex_Input!$AI$10:$BB$10,SMALL(IF(INDEX(Forecast_Capex_Input!$AI$12:$BB$286,$Z190,0)&gt;0,COLUMN(Forecast_Capex_Input!$AI$10:$BB$10)-COLUMN(Forecast_Capex_Input!$AI$12)+1),ROWS(OFFSET(AC189,0,0,-$AB190)))),
OFFSET(AC189,-INDEX(Forecast_Capex_Input!$CG$12:$CG$286,$Z190)+1,0)),NA)</f>
        <v>4</v>
      </c>
      <c r="AD190" s="28">
        <f t="shared" ca="1" si="19"/>
        <v>1</v>
      </c>
      <c r="AE190" s="82" t="b">
        <f t="shared" si="23"/>
        <v>0</v>
      </c>
      <c r="AF190" s="78" t="b">
        <v>0</v>
      </c>
      <c r="AG190" s="82" t="b">
        <f t="shared" si="20"/>
        <v>1</v>
      </c>
      <c r="AI190" s="55">
        <v>8.9795047988865777E-3</v>
      </c>
      <c r="AJ190" s="55">
        <v>1.9144683785427318E-3</v>
      </c>
      <c r="AK190" s="55">
        <v>1.0163090665043763E-2</v>
      </c>
      <c r="AL190" s="55">
        <v>1.2196451178237856E-2</v>
      </c>
      <c r="AM190" s="55">
        <v>1.3203630113147425E-2</v>
      </c>
      <c r="AN190" s="135">
        <v>4.6457145133858353E-2</v>
      </c>
      <c r="AP190" s="55">
        <v>8.7017206207270995E-3</v>
      </c>
      <c r="AQ190" s="55">
        <v>1.8795036783786636E-3</v>
      </c>
      <c r="AR190" s="55">
        <v>1.0092682425208371E-2</v>
      </c>
      <c r="AS190" s="55">
        <v>1.2164406459728525E-2</v>
      </c>
      <c r="AT190" s="55">
        <v>1.3208569933428079E-2</v>
      </c>
      <c r="AU190" s="135">
        <v>4.6046883117470745E-2</v>
      </c>
      <c r="AW190" s="55">
        <v>1.0490046798724733E-3</v>
      </c>
      <c r="AX190" s="55">
        <v>2.1235191764752408E-4</v>
      </c>
      <c r="AY190" s="55">
        <v>1.3999855963226213E-3</v>
      </c>
      <c r="AZ190" s="55">
        <v>1.710830962813658E-3</v>
      </c>
      <c r="BA190" s="55">
        <v>1.6449859691621484E-3</v>
      </c>
      <c r="BB190" s="135">
        <v>6.0171591258184245E-3</v>
      </c>
      <c r="BD190" s="55">
        <v>2.0425263694534145E-4</v>
      </c>
      <c r="BE190" s="55">
        <v>4.1624608363946364E-5</v>
      </c>
      <c r="BF190" s="55">
        <v>2.684239567821824E-4</v>
      </c>
      <c r="BG190" s="55">
        <v>3.2576935875266056E-4</v>
      </c>
      <c r="BH190" s="55">
        <v>3.1861213586140553E-4</v>
      </c>
      <c r="BI190" s="135">
        <v>1.1586826967055364E-3</v>
      </c>
      <c r="BK190" s="55">
        <v>9.9549779375449152E-3</v>
      </c>
      <c r="BL190" s="55">
        <v>2.1334802043901343E-3</v>
      </c>
      <c r="BM190" s="55">
        <v>1.1761091978313175E-2</v>
      </c>
      <c r="BN190" s="55">
        <v>1.4201006781294845E-2</v>
      </c>
      <c r="BO190" s="55">
        <v>1.5172168038451632E-2</v>
      </c>
      <c r="BP190" s="135">
        <v>5.3222724939994699E-2</v>
      </c>
      <c r="BR190" s="147">
        <v>0.172832359139657</v>
      </c>
      <c r="BS190" s="147">
        <v>0</v>
      </c>
      <c r="BT190" s="147">
        <v>0.21438646966153271</v>
      </c>
      <c r="BU190" s="147">
        <v>0.21506558730357561</v>
      </c>
      <c r="BV190" s="147">
        <v>0.39771558389523465</v>
      </c>
      <c r="BX190" s="55">
        <v>8.0292979923781756E-3</v>
      </c>
      <c r="BY190" s="55">
        <v>0</v>
      </c>
      <c r="BZ190" s="55">
        <v>9.9597833358013466E-3</v>
      </c>
      <c r="CA190" s="55">
        <v>9.9913332026606971E-3</v>
      </c>
      <c r="CB190" s="55">
        <v>1.8476730603018136E-2</v>
      </c>
      <c r="CC190" s="135">
        <v>4.645714513385836E-2</v>
      </c>
      <c r="CE190" s="55">
        <v>7.9583914402205132E-3</v>
      </c>
      <c r="CF190" s="55">
        <v>0</v>
      </c>
      <c r="CG190" s="55">
        <v>9.8718287104717847E-3</v>
      </c>
      <c r="CH190" s="55">
        <v>9.9030999611579469E-3</v>
      </c>
      <c r="CI190" s="55">
        <v>1.8313563005620499E-2</v>
      </c>
      <c r="CJ190" s="135">
        <v>4.6046883117470745E-2</v>
      </c>
      <c r="CL190" s="55">
        <v>1.0399598070339145E-3</v>
      </c>
      <c r="CM190" s="55">
        <v>0</v>
      </c>
      <c r="CN190" s="55">
        <v>1.2899975023758863E-3</v>
      </c>
      <c r="CO190" s="55">
        <v>1.294083861293209E-3</v>
      </c>
      <c r="CP190" s="55">
        <v>2.3931179551154144E-3</v>
      </c>
      <c r="CQ190" s="135">
        <v>6.0171591258184245E-3</v>
      </c>
      <c r="CS190" s="67">
        <v>2.0025786396591754E-4</v>
      </c>
      <c r="CT190" s="67">
        <v>0</v>
      </c>
      <c r="CU190" s="67">
        <v>2.4840589280460438E-4</v>
      </c>
      <c r="CV190" s="67">
        <v>2.4919277466546694E-4</v>
      </c>
      <c r="CW190" s="67">
        <v>4.6082616526954751E-4</v>
      </c>
      <c r="CX190" s="135">
        <v>1.1586826967055364E-3</v>
      </c>
      <c r="CZ190" s="55">
        <v>9.1986091112203437E-3</v>
      </c>
      <c r="DA190" s="55">
        <v>0</v>
      </c>
      <c r="DB190" s="55">
        <v>1.1410232105652276E-2</v>
      </c>
      <c r="DC190" s="55">
        <v>1.1446376597116623E-2</v>
      </c>
      <c r="DD190" s="55">
        <v>2.1167507126005462E-2</v>
      </c>
      <c r="DE190" s="135">
        <v>5.3222724939994706E-2</v>
      </c>
      <c r="DG190" s="43" t="b" cm="1">
        <f t="array" aca="1" ref="DG190" ca="1">OR($G190=Forecast_Capex_Input!$BF$8:$BF$10)</f>
        <v>0</v>
      </c>
      <c r="DH190" s="43" cm="1">
        <f t="array" aca="1" ref="DH190" ca="1">IFERROR(INDEX(Forecast_Capex_Input!BG$12:BG$286,$Z190)
*(INDEX(Forecast_Capex_Input!$H$12:$H$286,$Z190)=Repex),0)
*$DG190</f>
        <v>0</v>
      </c>
      <c r="DI190" s="43" cm="1">
        <f t="array" aca="1" ref="DI190" ca="1">IFERROR(INDEX(Forecast_Capex_Input!BH$12:BH$286,$Z190)
*(INDEX(Forecast_Capex_Input!$H$12:$H$286,$Z190)=Repex),0)
*$DG190</f>
        <v>0</v>
      </c>
      <c r="DJ190" s="43" cm="1">
        <f t="array" aca="1" ref="DJ190" ca="1">IFERROR(INDEX(Forecast_Capex_Input!BI$12:BI$286,$Z190)
*(INDEX(Forecast_Capex_Input!$H$12:$H$286,$Z190)=Repex),0)
*$DG190</f>
        <v>0</v>
      </c>
      <c r="DK190" s="43" cm="1">
        <f t="array" aca="1" ref="DK190" ca="1">IFERROR(INDEX(Forecast_Capex_Input!BJ$12:BJ$286,$Z190)
*(INDEX(Forecast_Capex_Input!$H$12:$H$286,$Z190)=Repex),0)
*$DG190</f>
        <v>0</v>
      </c>
      <c r="DL190" s="43" cm="1">
        <f t="array" aca="1" ref="DL190" ca="1">IFERROR(INDEX(Forecast_Capex_Input!BK$12:BK$286,$Z190)
*(INDEX(Forecast_Capex_Input!$H$12:$H$286,$Z190)=Repex),0)
*$DG190</f>
        <v>0</v>
      </c>
      <c r="DM190" s="43" cm="1">
        <f t="array" aca="1" ref="DM190" ca="1">IFERROR(INDEX(Forecast_Capex_Input!BL$12:BL$286,$Z190)
*(INDEX(Forecast_Capex_Input!$H$12:$H$286,$Z190)=Repex),0)
*$DG190</f>
        <v>0</v>
      </c>
      <c r="DO190" s="43" t="b" cm="1">
        <f t="array" aca="1" ref="DO190" ca="1">OR($G190=Forecast_Capex_Input!$BN$8:$BN$9)</f>
        <v>0</v>
      </c>
      <c r="DP190" s="43" cm="1">
        <f t="array" aca="1" ref="DP190" ca="1">IFERROR(INDEX(Forecast_Capex_Input!BO$12:BO$286,$Z190)
*(INDEX(Forecast_Capex_Input!$H$12:$H$286,$Z190)=Repex),0)
*$DO190</f>
        <v>0</v>
      </c>
      <c r="DQ190" s="43" cm="1">
        <f t="array" aca="1" ref="DQ190" ca="1">IFERROR(INDEX(Forecast_Capex_Input!BP$12:BP$286,$Z190)
*(INDEX(Forecast_Capex_Input!$H$12:$H$286,$Z190)=Repex),0)
*$DO190</f>
        <v>0</v>
      </c>
      <c r="DR190" s="43" cm="1">
        <f t="array" aca="1" ref="DR190" ca="1">IFERROR(INDEX(Forecast_Capex_Input!BQ$12:BQ$286,$Z190)
*(INDEX(Forecast_Capex_Input!$H$12:$H$286,$Z190)=Repex),0)
*$DO190</f>
        <v>0</v>
      </c>
      <c r="DS190" s="43" cm="1">
        <f t="array" aca="1" ref="DS190" ca="1">IFERROR(INDEX(Forecast_Capex_Input!BR$12:BR$286,$Z190)
*(INDEX(Forecast_Capex_Input!$H$12:$H$286,$Z190)=Repex),0)
*$DO190</f>
        <v>0</v>
      </c>
      <c r="DT190" s="43" cm="1">
        <f t="array" aca="1" ref="DT190" ca="1">IFERROR(INDEX(Forecast_Capex_Input!BS$12:BS$286,$Z190)
*(INDEX(Forecast_Capex_Input!$H$12:$H$286,$Z190)=Repex),0)
*$DO190</f>
        <v>0</v>
      </c>
      <c r="DV190" s="43" t="b" cm="1">
        <f t="array" aca="1" ref="DV190" ca="1">OR($G190=Forecast_Capex_Input!$BU$8:$BU$10)</f>
        <v>1</v>
      </c>
      <c r="DW190" s="43" cm="1">
        <f t="array" aca="1" ref="DW190" ca="1">IFERROR(INDEX(Forecast_Capex_Input!BV$12:BV$286,$Z190)
*(INDEX(Forecast_Capex_Input!$H$12:$H$286,$Z190)=Repex),0)
*$DV190</f>
        <v>0.10238907849829355</v>
      </c>
      <c r="DX190" s="43" cm="1">
        <f t="array" aca="1" ref="DX190" ca="1">IFERROR(INDEX(Forecast_Capex_Input!BW$12:BW$286,$Z190)
*(INDEX(Forecast_Capex_Input!$H$12:$H$286,$Z190)=Repex),0)
*$DV190</f>
        <v>0.86348122866894195</v>
      </c>
      <c r="DY190" s="43" cm="1">
        <f t="array" aca="1" ref="DY190" ca="1">IFERROR(INDEX(Forecast_Capex_Input!BX$12:BX$286,$Z190)
*(INDEX(Forecast_Capex_Input!$H$12:$H$286,$Z190)=Repex),0)
*$DV190</f>
        <v>3.412969283276452E-2</v>
      </c>
      <c r="DZ190" s="43" cm="1">
        <f t="array" aca="1" ref="DZ190" ca="1">IFERROR(INDEX(Forecast_Capex_Input!BY$12:BY$286,$Z190)
*(INDEX(Forecast_Capex_Input!$H$12:$H$286,$Z190)=Repex),0)
*$DV190</f>
        <v>0</v>
      </c>
      <c r="EA190" s="43" cm="1">
        <f t="array" aca="1" ref="EA190" ca="1">IFERROR(INDEX(Forecast_Capex_Input!BZ$12:BZ$286,$Z190)
*(INDEX(Forecast_Capex_Input!$H$12:$H$286,$Z190)=Repex),0)
*$DV190</f>
        <v>0</v>
      </c>
      <c r="EB190" s="43" cm="1">
        <f t="array" aca="1" ref="EB190" ca="1">IFERROR(INDEX(Forecast_Capex_Input!CA$12:CA$286,$Z190)
*(INDEX(Forecast_Capex_Input!$H$12:$H$286,$Z190)=Repex),0)
*$DV190</f>
        <v>0</v>
      </c>
      <c r="EC190" s="43" cm="1">
        <f t="array" aca="1" ref="EC190" ca="1">IFERROR(INDEX(Forecast_Capex_Input!CB$12:CB$286,$Z190)
*(INDEX(Forecast_Capex_Input!$H$12:$H$286,$Z190)=Repex),0)
*$DV190</f>
        <v>0</v>
      </c>
      <c r="ED190" s="43" cm="1">
        <f t="array" aca="1" ref="ED190" ca="1">IFERROR(INDEX(Forecast_Capex_Input!CC$12:CC$286,$Z190)
*(INDEX(Forecast_Capex_Input!$H$12:$H$286,$Z190)=Repex),0)
*$DV190</f>
        <v>0</v>
      </c>
      <c r="EF190" s="86" t="str">
        <f t="shared" si="21"/>
        <v>N/A</v>
      </c>
      <c r="EG190" s="28" t="str">
        <f>IFERROR(RANK(EF190,EF$11:EF$1010,0)+COUNTIF(EF$11:EF190,EF190)-1,NA)</f>
        <v>N/A</v>
      </c>
    </row>
    <row r="191" spans="3:137" x14ac:dyDescent="0.2">
      <c r="C191" s="28">
        <f t="shared" si="22"/>
        <v>181</v>
      </c>
      <c r="D191" s="9" t="str" cm="1">
        <f t="array" ref="D191">IFERROR(INDEX(Forecast_Capex_Input!$D$12:$D$286,$Z191),NA)</f>
        <v>Capacitor Banks</v>
      </c>
      <c r="E191" s="24" t="b" cm="1">
        <f t="array" ref="E191">IF($Z191=NA,NA,INDEX(Forecast_Capex_Input!$E$12:$E$286,$Z191))</f>
        <v>1</v>
      </c>
      <c r="F191" s="9" t="str" cm="1">
        <f t="array" aca="1" ref="F191" ca="1">IFERROR(INDEX(General!$E$25:$E$26,$AA191),NA)</f>
        <v>Non-Labour</v>
      </c>
      <c r="G191" s="9" t="str" cm="1">
        <f t="array" aca="1" ref="G191" ca="1">IFERROR(INDEX(Forecast_Capex_Input!$AI$11:$BB$11,$AC191),NA)</f>
        <v>Substations</v>
      </c>
      <c r="H191" s="50" cm="1">
        <f t="array" aca="1" ref="H191" ca="1">IFERROR(INDEX(Forecast_Capex_Input!$AI$12:$BB$286,$Z191,$AC191),NA)</f>
        <v>0.97070000000000001</v>
      </c>
      <c r="I191" s="150" t="str" cm="1">
        <f t="array" ref="I191">IFERROR(INDEX(Forecast_Capex_Input!$F$12:$F$286,$Z191),NA)</f>
        <v>Replacement Expenditure</v>
      </c>
      <c r="J191" s="150" t="str" cm="1">
        <f t="array" ref="J191">IFERROR(INDEX(Forecast_Capex_Input!G$12:G$286,$Z191),NA)</f>
        <v>Substation</v>
      </c>
      <c r="K191" s="150" t="str" cm="1">
        <f t="array" ref="K191">IFERROR(INDEX(Forecast_Capex_Input!H$12:H$286,$Z191),NA)</f>
        <v>Repex</v>
      </c>
      <c r="L191" s="150" t="str" cm="1">
        <f t="array" ref="L191">IFERROR(INDEX(Forecast_Capex_Input!I$12:I$286,$Z191),NA)</f>
        <v>N/A</v>
      </c>
      <c r="M191" s="150" t="str" cm="1">
        <f t="array" ref="M191">IFERROR(INDEX(Forecast_Capex_Input!J$12:J$286,$Z191),NA)</f>
        <v>N/A</v>
      </c>
      <c r="N191" s="150" t="str" cm="1">
        <f t="array" ref="N191">IFERROR(INDEX(Forecast_Capex_Input!K$12:K$286,$Z191),NA)</f>
        <v>Substations - Reactive plant</v>
      </c>
      <c r="O191" s="150" t="str" cm="1">
        <f t="array" ref="O191">IFERROR(INDEX(Forecast_Capex_Input!L$12:L$286,$Z191),NA)</f>
        <v>Substations - Safe and Reliable Network</v>
      </c>
      <c r="P191" s="150" t="str" cm="1">
        <f t="array" ref="P191">IFERROR(INDEX(Forecast_Capex_Input!M$12:M$286,$Z191),NA)</f>
        <v>N/A</v>
      </c>
      <c r="Q191" s="24" t="str" cm="1">
        <f t="array" ref="Q191">IFERROR(INDEX(Forecast_Capex_Input!N$12:N$286,$Z191),NA)</f>
        <v>No</v>
      </c>
      <c r="R191" s="190" cm="1">
        <f t="array" ref="R191">IFERROR(INDEX(Forecast_Capex_Input!O$12:O$286,$Z191),0)</f>
        <v>0</v>
      </c>
      <c r="S191" s="24" t="str" cm="1">
        <f t="array" ref="S191">IFERROR(INDEX(Forecast_Capex_Input!P$12:P$286,$Z191),0)</f>
        <v>Safety security &amp; reliability</v>
      </c>
      <c r="T191" s="150" t="str" cm="1">
        <f t="array" aca="1" ref="T191" ca="1">IFERROR(INDEX(General!$K$91:$K$110,$AC191),NA)</f>
        <v>Substations (2018 onwards)</v>
      </c>
      <c r="U191" s="43" cm="1">
        <f t="array" aca="1" ref="U191" ca="1">IFERROR(
IF($F191=General!$E$25,INDEX(Forecast_Capex_Input!S$12:S$286,$Z191),
INDEX(Forecast_Capex_Input!T$12:T$286,$Z191)),0)</f>
        <v>0.87221380811264559</v>
      </c>
      <c r="V191" s="82" t="b">
        <f>IFERROR(INDEX(Overheads!$T$19:$T$26,MATCH($I191,Overheads!$E$19:$E$26,0)),FALSE)</f>
        <v>1</v>
      </c>
      <c r="W191" s="209" t="str" cm="1">
        <f t="array" ref="W191">IFERROR(
INDEX(Forecast_Capex_Input!CN$12:CN$286,$Z191),0)</f>
        <v>FY22</v>
      </c>
      <c r="X191" s="209">
        <f>IFERROR(
MATCH($W191,General!$L$39:$S$39,0),1)</f>
        <v>2</v>
      </c>
      <c r="Z191" s="28">
        <f>IFERROR(
IF(MATCH($C191,Forecast_Capex_Input!$CI$12:$CI$286,1)+1&gt;MAX(Forecast_Capex_Input!$C$12:$C$286),NA,
MATCH($C191,Forecast_Capex_Input!$CI$12:$CI$286,1)+1),1)</f>
        <v>79</v>
      </c>
      <c r="AA191" s="28" cm="1">
        <f t="array" aca="1" ref="AA191" ca="1">IFERROR(
IF(Z190&lt;&gt;Z191,1,
IF(COUNTIF(OFFSET(AA190,0,0,-INDEX(Forecast_Capex_Input!$CG$12:$CG$286,$Z191)),AA190)=INDEX(Forecast_Capex_Input!$CG$12:$CG$286,$Z191),AA190+1,AA190)),NA)</f>
        <v>2</v>
      </c>
      <c r="AB191" s="28" cm="1">
        <f t="array" ref="AB191">IFERROR($C191-IF($Z191=1,1,INDEX(Forecast_Capex_Input!$CI$12:$CI$286,$Z191-1))+1,NA)</f>
        <v>3</v>
      </c>
      <c r="AC191" s="28" cm="1">
        <f t="array" aca="1" ref="AC191" ca="1">IFERROR(IF(AA191=1,
INDEX(Forecast_Capex_Input!$AI$10:$BB$10,SMALL(IF(INDEX(Forecast_Capex_Input!$AI$12:$BB$286,$Z191,0)&gt;0,COLUMN(Forecast_Capex_Input!$AI$10:$BB$10)-COLUMN(Forecast_Capex_Input!$AI$12)+1),ROWS(OFFSET(AC190,0,0,-$AB191)))),
OFFSET(AC190,-INDEX(Forecast_Capex_Input!$CG$12:$CG$286,$Z191)+1,0)),NA)</f>
        <v>3</v>
      </c>
      <c r="AD191" s="28">
        <f t="shared" ca="1" si="19"/>
        <v>2</v>
      </c>
      <c r="AE191" s="82" t="b">
        <f t="shared" si="23"/>
        <v>0</v>
      </c>
      <c r="AF191" s="78" t="b">
        <v>0</v>
      </c>
      <c r="AG191" s="82" t="b">
        <f t="shared" si="20"/>
        <v>1</v>
      </c>
      <c r="AI191" s="55">
        <v>2.0305272671783645</v>
      </c>
      <c r="AJ191" s="55">
        <v>0.43291699618711571</v>
      </c>
      <c r="AK191" s="55">
        <v>2.2981704644487846</v>
      </c>
      <c r="AL191" s="55">
        <v>2.7579724310958045</v>
      </c>
      <c r="AM191" s="55">
        <v>2.9857248891729053</v>
      </c>
      <c r="AN191" s="135">
        <v>10.505312048082974</v>
      </c>
      <c r="AP191" s="55">
        <v>2.0305272671783645</v>
      </c>
      <c r="AQ191" s="55">
        <v>0.43291699618711571</v>
      </c>
      <c r="AR191" s="55">
        <v>2.2981704644487846</v>
      </c>
      <c r="AS191" s="55">
        <v>2.7579724310958045</v>
      </c>
      <c r="AT191" s="55">
        <v>2.9857248891729053</v>
      </c>
      <c r="AU191" s="135">
        <v>10.505312048082974</v>
      </c>
      <c r="AW191" s="55">
        <v>0.24478292267912261</v>
      </c>
      <c r="AX191" s="55">
        <v>4.8912250281863287E-2</v>
      </c>
      <c r="AY191" s="55">
        <v>0.31878596913802548</v>
      </c>
      <c r="AZ191" s="55">
        <v>0.38788778107061556</v>
      </c>
      <c r="BA191" s="55">
        <v>0.37184006862376073</v>
      </c>
      <c r="BB191" s="135">
        <v>1.3722089917933875</v>
      </c>
      <c r="BD191" s="55">
        <v>4.7661901224765352E-2</v>
      </c>
      <c r="BE191" s="55">
        <v>9.5876377512224605E-3</v>
      </c>
      <c r="BF191" s="55">
        <v>6.1121908273513582E-2</v>
      </c>
      <c r="BG191" s="55">
        <v>7.3859987604824553E-2</v>
      </c>
      <c r="BH191" s="55">
        <v>7.2020528250104479E-2</v>
      </c>
      <c r="BI191" s="135">
        <v>0.26425196310443044</v>
      </c>
      <c r="BK191" s="55">
        <v>2.3229720910822524</v>
      </c>
      <c r="BL191" s="55">
        <v>0.49141688422020147</v>
      </c>
      <c r="BM191" s="55">
        <v>2.6780783418603238</v>
      </c>
      <c r="BN191" s="55">
        <v>3.2197201997712446</v>
      </c>
      <c r="BO191" s="55">
        <v>3.4295854860467703</v>
      </c>
      <c r="BP191" s="135">
        <v>12.141773002980793</v>
      </c>
      <c r="BR191" s="147">
        <v>0.172832359139657</v>
      </c>
      <c r="BS191" s="147">
        <v>0</v>
      </c>
      <c r="BT191" s="147">
        <v>0.21438646966153271</v>
      </c>
      <c r="BU191" s="147">
        <v>0.21506558730357561</v>
      </c>
      <c r="BV191" s="147">
        <v>0.39771558389523465</v>
      </c>
      <c r="BX191" s="55">
        <v>1.8156578647684423</v>
      </c>
      <c r="BY191" s="55">
        <v>0</v>
      </c>
      <c r="BZ191" s="55">
        <v>2.2521967626812747</v>
      </c>
      <c r="CA191" s="55">
        <v>2.2593311054282936</v>
      </c>
      <c r="CB191" s="55">
        <v>4.1781263152049632</v>
      </c>
      <c r="CC191" s="135">
        <v>10.505312048082974</v>
      </c>
      <c r="CE191" s="55">
        <v>1.8156578647684423</v>
      </c>
      <c r="CF191" s="55">
        <v>0</v>
      </c>
      <c r="CG191" s="55">
        <v>2.2521967626812747</v>
      </c>
      <c r="CH191" s="55">
        <v>2.2593311054282936</v>
      </c>
      <c r="CI191" s="55">
        <v>4.1781263152049632</v>
      </c>
      <c r="CJ191" s="135">
        <v>10.505312048082974</v>
      </c>
      <c r="CL191" s="55">
        <v>0.23716211728430139</v>
      </c>
      <c r="CM191" s="55">
        <v>0</v>
      </c>
      <c r="CN191" s="55">
        <v>0.29418304138839546</v>
      </c>
      <c r="CO191" s="55">
        <v>0.29511493272329226</v>
      </c>
      <c r="CP191" s="55">
        <v>0.54574890039739832</v>
      </c>
      <c r="CQ191" s="135">
        <v>1.3722089917933875</v>
      </c>
      <c r="CS191" s="67">
        <v>4.5671290190624311E-2</v>
      </c>
      <c r="CT191" s="67">
        <v>0</v>
      </c>
      <c r="CU191" s="67">
        <v>5.6652045471088437E-2</v>
      </c>
      <c r="CV191" s="67">
        <v>5.6831503641177124E-2</v>
      </c>
      <c r="CW191" s="67">
        <v>0.10509712380154056</v>
      </c>
      <c r="CX191" s="135">
        <v>0.26425196310443044</v>
      </c>
      <c r="CZ191" s="55">
        <v>2.098491272243368</v>
      </c>
      <c r="DA191" s="55">
        <v>0</v>
      </c>
      <c r="DB191" s="55">
        <v>2.6030318495407587</v>
      </c>
      <c r="DC191" s="55">
        <v>2.6112775417927629</v>
      </c>
      <c r="DD191" s="55">
        <v>4.8289723394039017</v>
      </c>
      <c r="DE191" s="135">
        <v>12.141773002980791</v>
      </c>
      <c r="DG191" s="43" t="b" cm="1">
        <f t="array" aca="1" ref="DG191" ca="1">OR($G191=Forecast_Capex_Input!$BF$8:$BF$10)</f>
        <v>0</v>
      </c>
      <c r="DH191" s="43" cm="1">
        <f t="array" aca="1" ref="DH191" ca="1">IFERROR(INDEX(Forecast_Capex_Input!BG$12:BG$286,$Z191)
*(INDEX(Forecast_Capex_Input!$H$12:$H$286,$Z191)=Repex),0)
*$DG191</f>
        <v>0</v>
      </c>
      <c r="DI191" s="43" cm="1">
        <f t="array" aca="1" ref="DI191" ca="1">IFERROR(INDEX(Forecast_Capex_Input!BH$12:BH$286,$Z191)
*(INDEX(Forecast_Capex_Input!$H$12:$H$286,$Z191)=Repex),0)
*$DG191</f>
        <v>0</v>
      </c>
      <c r="DJ191" s="43" cm="1">
        <f t="array" aca="1" ref="DJ191" ca="1">IFERROR(INDEX(Forecast_Capex_Input!BI$12:BI$286,$Z191)
*(INDEX(Forecast_Capex_Input!$H$12:$H$286,$Z191)=Repex),0)
*$DG191</f>
        <v>0</v>
      </c>
      <c r="DK191" s="43" cm="1">
        <f t="array" aca="1" ref="DK191" ca="1">IFERROR(INDEX(Forecast_Capex_Input!BJ$12:BJ$286,$Z191)
*(INDEX(Forecast_Capex_Input!$H$12:$H$286,$Z191)=Repex),0)
*$DG191</f>
        <v>0</v>
      </c>
      <c r="DL191" s="43" cm="1">
        <f t="array" aca="1" ref="DL191" ca="1">IFERROR(INDEX(Forecast_Capex_Input!BK$12:BK$286,$Z191)
*(INDEX(Forecast_Capex_Input!$H$12:$H$286,$Z191)=Repex),0)
*$DG191</f>
        <v>0</v>
      </c>
      <c r="DM191" s="43" cm="1">
        <f t="array" aca="1" ref="DM191" ca="1">IFERROR(INDEX(Forecast_Capex_Input!BL$12:BL$286,$Z191)
*(INDEX(Forecast_Capex_Input!$H$12:$H$286,$Z191)=Repex),0)
*$DG191</f>
        <v>0</v>
      </c>
      <c r="DO191" s="43" t="b" cm="1">
        <f t="array" aca="1" ref="DO191" ca="1">OR($G191=Forecast_Capex_Input!$BN$8:$BN$9)</f>
        <v>1</v>
      </c>
      <c r="DP191" s="43" cm="1">
        <f t="array" aca="1" ref="DP191" ca="1">IFERROR(INDEX(Forecast_Capex_Input!BO$12:BO$286,$Z191)
*(INDEX(Forecast_Capex_Input!$H$12:$H$286,$Z191)=Repex),0)
*$DO191</f>
        <v>0</v>
      </c>
      <c r="DQ191" s="43" cm="1">
        <f t="array" aca="1" ref="DQ191" ca="1">IFERROR(INDEX(Forecast_Capex_Input!BP$12:BP$286,$Z191)
*(INDEX(Forecast_Capex_Input!$H$12:$H$286,$Z191)=Repex),0)
*$DO191</f>
        <v>0</v>
      </c>
      <c r="DR191" s="43" cm="1">
        <f t="array" aca="1" ref="DR191" ca="1">IFERROR(INDEX(Forecast_Capex_Input!BQ$12:BQ$286,$Z191)
*(INDEX(Forecast_Capex_Input!$H$12:$H$286,$Z191)=Repex),0)
*$DO191</f>
        <v>3.162666117234985E-2</v>
      </c>
      <c r="DS191" s="43" cm="1">
        <f t="array" aca="1" ref="DS191" ca="1">IFERROR(INDEX(Forecast_Capex_Input!BR$12:BR$286,$Z191)
*(INDEX(Forecast_Capex_Input!$H$12:$H$286,$Z191)=Repex),0)
*$DO191</f>
        <v>0.96837333882765009</v>
      </c>
      <c r="DT191" s="43" cm="1">
        <f t="array" aca="1" ref="DT191" ca="1">IFERROR(INDEX(Forecast_Capex_Input!BS$12:BS$286,$Z191)
*(INDEX(Forecast_Capex_Input!$H$12:$H$286,$Z191)=Repex),0)
*$DO191</f>
        <v>0</v>
      </c>
      <c r="DV191" s="43" t="b" cm="1">
        <f t="array" aca="1" ref="DV191" ca="1">OR($G191=Forecast_Capex_Input!$BU$8:$BU$10)</f>
        <v>0</v>
      </c>
      <c r="DW191" s="43" cm="1">
        <f t="array" aca="1" ref="DW191" ca="1">IFERROR(INDEX(Forecast_Capex_Input!BV$12:BV$286,$Z191)
*(INDEX(Forecast_Capex_Input!$H$12:$H$286,$Z191)=Repex),0)
*$DV191</f>
        <v>0</v>
      </c>
      <c r="DX191" s="43" cm="1">
        <f t="array" aca="1" ref="DX191" ca="1">IFERROR(INDEX(Forecast_Capex_Input!BW$12:BW$286,$Z191)
*(INDEX(Forecast_Capex_Input!$H$12:$H$286,$Z191)=Repex),0)
*$DV191</f>
        <v>0</v>
      </c>
      <c r="DY191" s="43" cm="1">
        <f t="array" aca="1" ref="DY191" ca="1">IFERROR(INDEX(Forecast_Capex_Input!BX$12:BX$286,$Z191)
*(INDEX(Forecast_Capex_Input!$H$12:$H$286,$Z191)=Repex),0)
*$DV191</f>
        <v>0</v>
      </c>
      <c r="DZ191" s="43" cm="1">
        <f t="array" aca="1" ref="DZ191" ca="1">IFERROR(INDEX(Forecast_Capex_Input!BY$12:BY$286,$Z191)
*(INDEX(Forecast_Capex_Input!$H$12:$H$286,$Z191)=Repex),0)
*$DV191</f>
        <v>0</v>
      </c>
      <c r="EA191" s="43" cm="1">
        <f t="array" aca="1" ref="EA191" ca="1">IFERROR(INDEX(Forecast_Capex_Input!BZ$12:BZ$286,$Z191)
*(INDEX(Forecast_Capex_Input!$H$12:$H$286,$Z191)=Repex),0)
*$DV191</f>
        <v>0</v>
      </c>
      <c r="EB191" s="43" cm="1">
        <f t="array" aca="1" ref="EB191" ca="1">IFERROR(INDEX(Forecast_Capex_Input!CA$12:CA$286,$Z191)
*(INDEX(Forecast_Capex_Input!$H$12:$H$286,$Z191)=Repex),0)
*$DV191</f>
        <v>0</v>
      </c>
      <c r="EC191" s="43" cm="1">
        <f t="array" aca="1" ref="EC191" ca="1">IFERROR(INDEX(Forecast_Capex_Input!CB$12:CB$286,$Z191)
*(INDEX(Forecast_Capex_Input!$H$12:$H$286,$Z191)=Repex),0)
*$DV191</f>
        <v>0</v>
      </c>
      <c r="ED191" s="43" cm="1">
        <f t="array" aca="1" ref="ED191" ca="1">IFERROR(INDEX(Forecast_Capex_Input!CC$12:CC$286,$Z191)
*(INDEX(Forecast_Capex_Input!$H$12:$H$286,$Z191)=Repex),0)
*$DV191</f>
        <v>0</v>
      </c>
      <c r="EF191" s="86" t="str">
        <f t="shared" si="21"/>
        <v>N/A</v>
      </c>
      <c r="EG191" s="28" t="str">
        <f>IFERROR(RANK(EF191,EF$11:EF$1010,0)+COUNTIF(EF$11:EF191,EF191)-1,NA)</f>
        <v>N/A</v>
      </c>
    </row>
    <row r="192" spans="3:137" x14ac:dyDescent="0.2">
      <c r="C192" s="28">
        <f t="shared" si="22"/>
        <v>182</v>
      </c>
      <c r="D192" s="9" t="str" cm="1">
        <f t="array" ref="D192">IFERROR(INDEX(Forecast_Capex_Input!$D$12:$D$286,$Z192),NA)</f>
        <v>Capacitor Banks</v>
      </c>
      <c r="E192" s="24" t="b" cm="1">
        <f t="array" ref="E192">IF($Z192=NA,NA,INDEX(Forecast_Capex_Input!$E$12:$E$286,$Z192))</f>
        <v>1</v>
      </c>
      <c r="F192" s="9" t="str" cm="1">
        <f t="array" aca="1" ref="F192" ca="1">IFERROR(INDEX(General!$E$25:$E$26,$AA192),NA)</f>
        <v>Non-Labour</v>
      </c>
      <c r="G192" s="9" t="str" cm="1">
        <f t="array" aca="1" ref="G192" ca="1">IFERROR(INDEX(Forecast_Capex_Input!$AI$11:$BB$11,$AC192),NA)</f>
        <v>Secondary Systems</v>
      </c>
      <c r="H192" s="50" cm="1">
        <f t="array" aca="1" ref="H192" ca="1">IFERROR(INDEX(Forecast_Capex_Input!$AI$12:$BB$286,$Z192,$AC192),NA)</f>
        <v>2.9299999999999989E-2</v>
      </c>
      <c r="I192" s="150" t="str" cm="1">
        <f t="array" ref="I192">IFERROR(INDEX(Forecast_Capex_Input!$F$12:$F$286,$Z192),NA)</f>
        <v>Replacement Expenditure</v>
      </c>
      <c r="J192" s="150" t="str" cm="1">
        <f t="array" ref="J192">IFERROR(INDEX(Forecast_Capex_Input!G$12:G$286,$Z192),NA)</f>
        <v>Substation</v>
      </c>
      <c r="K192" s="150" t="str" cm="1">
        <f t="array" ref="K192">IFERROR(INDEX(Forecast_Capex_Input!H$12:H$286,$Z192),NA)</f>
        <v>Repex</v>
      </c>
      <c r="L192" s="150" t="str" cm="1">
        <f t="array" ref="L192">IFERROR(INDEX(Forecast_Capex_Input!I$12:I$286,$Z192),NA)</f>
        <v>N/A</v>
      </c>
      <c r="M192" s="150" t="str" cm="1">
        <f t="array" ref="M192">IFERROR(INDEX(Forecast_Capex_Input!J$12:J$286,$Z192),NA)</f>
        <v>N/A</v>
      </c>
      <c r="N192" s="150" t="str" cm="1">
        <f t="array" ref="N192">IFERROR(INDEX(Forecast_Capex_Input!K$12:K$286,$Z192),NA)</f>
        <v>Substations - Reactive plant</v>
      </c>
      <c r="O192" s="150" t="str" cm="1">
        <f t="array" ref="O192">IFERROR(INDEX(Forecast_Capex_Input!L$12:L$286,$Z192),NA)</f>
        <v>Substations - Safe and Reliable Network</v>
      </c>
      <c r="P192" s="150" t="str" cm="1">
        <f t="array" ref="P192">IFERROR(INDEX(Forecast_Capex_Input!M$12:M$286,$Z192),NA)</f>
        <v>N/A</v>
      </c>
      <c r="Q192" s="24" t="str" cm="1">
        <f t="array" ref="Q192">IFERROR(INDEX(Forecast_Capex_Input!N$12:N$286,$Z192),NA)</f>
        <v>No</v>
      </c>
      <c r="R192" s="190" cm="1">
        <f t="array" ref="R192">IFERROR(INDEX(Forecast_Capex_Input!O$12:O$286,$Z192),0)</f>
        <v>0</v>
      </c>
      <c r="S192" s="24" t="str" cm="1">
        <f t="array" ref="S192">IFERROR(INDEX(Forecast_Capex_Input!P$12:P$286,$Z192),0)</f>
        <v>Safety security &amp; reliability</v>
      </c>
      <c r="T192" s="150" t="str" cm="1">
        <f t="array" aca="1" ref="T192" ca="1">IFERROR(INDEX(General!$K$91:$K$110,$AC192),NA)</f>
        <v>Secondary Systems (2018-23)</v>
      </c>
      <c r="U192" s="43" cm="1">
        <f t="array" aca="1" ref="U192" ca="1">IFERROR(
IF($F192=General!$E$25,INDEX(Forecast_Capex_Input!S$12:S$286,$Z192),
INDEX(Forecast_Capex_Input!T$12:T$286,$Z192)),0)</f>
        <v>0.87221380811264559</v>
      </c>
      <c r="V192" s="82" t="b">
        <f>IFERROR(INDEX(Overheads!$T$19:$T$26,MATCH($I192,Overheads!$E$19:$E$26,0)),FALSE)</f>
        <v>1</v>
      </c>
      <c r="W192" s="209" t="str" cm="1">
        <f t="array" ref="W192">IFERROR(
INDEX(Forecast_Capex_Input!CN$12:CN$286,$Z192),0)</f>
        <v>FY22</v>
      </c>
      <c r="X192" s="209">
        <f>IFERROR(
MATCH($W192,General!$L$39:$S$39,0),1)</f>
        <v>2</v>
      </c>
      <c r="Z192" s="28">
        <f>IFERROR(
IF(MATCH($C192,Forecast_Capex_Input!$CI$12:$CI$286,1)+1&gt;MAX(Forecast_Capex_Input!$C$12:$C$286),NA,
MATCH($C192,Forecast_Capex_Input!$CI$12:$CI$286,1)+1),1)</f>
        <v>79</v>
      </c>
      <c r="AA192" s="28" cm="1">
        <f t="array" aca="1" ref="AA192" ca="1">IFERROR(
IF(Z191&lt;&gt;Z192,1,
IF(COUNTIF(OFFSET(AA191,0,0,-INDEX(Forecast_Capex_Input!$CG$12:$CG$286,$Z192)),AA191)=INDEX(Forecast_Capex_Input!$CG$12:$CG$286,$Z192),AA191+1,AA191)),NA)</f>
        <v>2</v>
      </c>
      <c r="AB192" s="28" cm="1">
        <f t="array" ref="AB192">IFERROR($C192-IF($Z192=1,1,INDEX(Forecast_Capex_Input!$CI$12:$CI$286,$Z192-1))+1,NA)</f>
        <v>4</v>
      </c>
      <c r="AC192" s="28" cm="1">
        <f t="array" aca="1" ref="AC192" ca="1">IFERROR(IF(AA192=1,
INDEX(Forecast_Capex_Input!$AI$10:$BB$10,SMALL(IF(INDEX(Forecast_Capex_Input!$AI$12:$BB$286,$Z192,0)&gt;0,COLUMN(Forecast_Capex_Input!$AI$10:$BB$10)-COLUMN(Forecast_Capex_Input!$AI$12)+1),ROWS(OFFSET(AC191,0,0,-$AB192)))),
OFFSET(AC191,-INDEX(Forecast_Capex_Input!$CG$12:$CG$286,$Z192)+1,0)),NA)</f>
        <v>4</v>
      </c>
      <c r="AD192" s="28">
        <f t="shared" ca="1" si="19"/>
        <v>2</v>
      </c>
      <c r="AE192" s="82" t="b">
        <f t="shared" si="23"/>
        <v>0</v>
      </c>
      <c r="AF192" s="78" t="b">
        <v>0</v>
      </c>
      <c r="AG192" s="82" t="b">
        <f t="shared" si="20"/>
        <v>1</v>
      </c>
      <c r="AI192" s="55">
        <v>6.129025335152577E-2</v>
      </c>
      <c r="AJ192" s="55">
        <v>1.3067341081984634E-2</v>
      </c>
      <c r="AK192" s="55">
        <v>6.9368903480322833E-2</v>
      </c>
      <c r="AL192" s="55">
        <v>8.3247751345531112E-2</v>
      </c>
      <c r="AM192" s="55">
        <v>9.0122323326224454E-2</v>
      </c>
      <c r="AN192" s="135">
        <v>0.31709657258558882</v>
      </c>
      <c r="AP192" s="55">
        <v>6.129025335152577E-2</v>
      </c>
      <c r="AQ192" s="55">
        <v>1.3067341081984634E-2</v>
      </c>
      <c r="AR192" s="55">
        <v>6.9368903480322833E-2</v>
      </c>
      <c r="AS192" s="55">
        <v>8.3247751345531112E-2</v>
      </c>
      <c r="AT192" s="55">
        <v>9.0122323326224454E-2</v>
      </c>
      <c r="AU192" s="135">
        <v>0.31709657258558882</v>
      </c>
      <c r="AW192" s="55">
        <v>7.3886263876566296E-3</v>
      </c>
      <c r="AX192" s="55">
        <v>1.4763870745426949E-3</v>
      </c>
      <c r="AY192" s="55">
        <v>9.6223641658021459E-3</v>
      </c>
      <c r="AZ192" s="55">
        <v>1.1708161105768037E-2</v>
      </c>
      <c r="BA192" s="55">
        <v>1.1223770485913446E-2</v>
      </c>
      <c r="BB192" s="135">
        <v>4.1419309219682954E-2</v>
      </c>
      <c r="BD192" s="55">
        <v>1.4386460347024048E-3</v>
      </c>
      <c r="BE192" s="55">
        <v>2.8939712177894093E-4</v>
      </c>
      <c r="BF192" s="55">
        <v>1.8449283119542058E-3</v>
      </c>
      <c r="BG192" s="55">
        <v>2.2294196320401349E-3</v>
      </c>
      <c r="BH192" s="55">
        <v>2.1738966495601733E-3</v>
      </c>
      <c r="BI192" s="135">
        <v>7.9762877500358601E-3</v>
      </c>
      <c r="BK192" s="55">
        <v>7.0117525773884803E-2</v>
      </c>
      <c r="BL192" s="55">
        <v>1.4833125278306269E-2</v>
      </c>
      <c r="BM192" s="55">
        <v>8.0836195958079185E-2</v>
      </c>
      <c r="BN192" s="55">
        <v>9.7185332083339293E-2</v>
      </c>
      <c r="BO192" s="55">
        <v>0.10351999046169807</v>
      </c>
      <c r="BP192" s="135">
        <v>0.36649216955530761</v>
      </c>
      <c r="BR192" s="147">
        <v>0.172832359139657</v>
      </c>
      <c r="BS192" s="147">
        <v>0</v>
      </c>
      <c r="BT192" s="147">
        <v>0.21438646966153271</v>
      </c>
      <c r="BU192" s="147">
        <v>0.21506558730357561</v>
      </c>
      <c r="BV192" s="147">
        <v>0.39771558389523465</v>
      </c>
      <c r="BX192" s="55">
        <v>5.4804548715066799E-2</v>
      </c>
      <c r="BY192" s="55">
        <v>0</v>
      </c>
      <c r="BZ192" s="55">
        <v>6.7981214738396342E-2</v>
      </c>
      <c r="CA192" s="55">
        <v>6.8196560615070553E-2</v>
      </c>
      <c r="CB192" s="55">
        <v>0.12611424851705511</v>
      </c>
      <c r="CC192" s="135">
        <v>0.31709657258558882</v>
      </c>
      <c r="CE192" s="55">
        <v>5.4804548715066799E-2</v>
      </c>
      <c r="CF192" s="55">
        <v>0</v>
      </c>
      <c r="CG192" s="55">
        <v>6.7981214738396342E-2</v>
      </c>
      <c r="CH192" s="55">
        <v>6.8196560615070553E-2</v>
      </c>
      <c r="CI192" s="55">
        <v>0.12611424851705511</v>
      </c>
      <c r="CJ192" s="135">
        <v>0.31709657258558882</v>
      </c>
      <c r="CL192" s="55">
        <v>7.1585969263727508E-3</v>
      </c>
      <c r="CM192" s="55">
        <v>0</v>
      </c>
      <c r="CN192" s="55">
        <v>8.8797394794272021E-3</v>
      </c>
      <c r="CO192" s="55">
        <v>8.9078680630395191E-3</v>
      </c>
      <c r="CP192" s="55">
        <v>1.6473104750843483E-2</v>
      </c>
      <c r="CQ192" s="135">
        <v>4.1419309219682954E-2</v>
      </c>
      <c r="CS192" s="67">
        <v>1.3785606290154444E-3</v>
      </c>
      <c r="CT192" s="67">
        <v>0</v>
      </c>
      <c r="CU192" s="67">
        <v>1.7100081717347179E-3</v>
      </c>
      <c r="CV192" s="67">
        <v>1.7154250094637779E-3</v>
      </c>
      <c r="CW192" s="67">
        <v>3.1722939398219196E-3</v>
      </c>
      <c r="CX192" s="135">
        <v>7.9762877500358601E-3</v>
      </c>
      <c r="CZ192" s="55">
        <v>6.3341706270454989E-2</v>
      </c>
      <c r="DA192" s="55">
        <v>0</v>
      </c>
      <c r="DB192" s="55">
        <v>7.8570962389558269E-2</v>
      </c>
      <c r="DC192" s="55">
        <v>7.8819853687573854E-2</v>
      </c>
      <c r="DD192" s="55">
        <v>0.1457596472077205</v>
      </c>
      <c r="DE192" s="135">
        <v>0.36649216955530761</v>
      </c>
      <c r="DG192" s="43" t="b" cm="1">
        <f t="array" aca="1" ref="DG192" ca="1">OR($G192=Forecast_Capex_Input!$BF$8:$BF$10)</f>
        <v>0</v>
      </c>
      <c r="DH192" s="43" cm="1">
        <f t="array" aca="1" ref="DH192" ca="1">IFERROR(INDEX(Forecast_Capex_Input!BG$12:BG$286,$Z192)
*(INDEX(Forecast_Capex_Input!$H$12:$H$286,$Z192)=Repex),0)
*$DG192</f>
        <v>0</v>
      </c>
      <c r="DI192" s="43" cm="1">
        <f t="array" aca="1" ref="DI192" ca="1">IFERROR(INDEX(Forecast_Capex_Input!BH$12:BH$286,$Z192)
*(INDEX(Forecast_Capex_Input!$H$12:$H$286,$Z192)=Repex),0)
*$DG192</f>
        <v>0</v>
      </c>
      <c r="DJ192" s="43" cm="1">
        <f t="array" aca="1" ref="DJ192" ca="1">IFERROR(INDEX(Forecast_Capex_Input!BI$12:BI$286,$Z192)
*(INDEX(Forecast_Capex_Input!$H$12:$H$286,$Z192)=Repex),0)
*$DG192</f>
        <v>0</v>
      </c>
      <c r="DK192" s="43" cm="1">
        <f t="array" aca="1" ref="DK192" ca="1">IFERROR(INDEX(Forecast_Capex_Input!BJ$12:BJ$286,$Z192)
*(INDEX(Forecast_Capex_Input!$H$12:$H$286,$Z192)=Repex),0)
*$DG192</f>
        <v>0</v>
      </c>
      <c r="DL192" s="43" cm="1">
        <f t="array" aca="1" ref="DL192" ca="1">IFERROR(INDEX(Forecast_Capex_Input!BK$12:BK$286,$Z192)
*(INDEX(Forecast_Capex_Input!$H$12:$H$286,$Z192)=Repex),0)
*$DG192</f>
        <v>0</v>
      </c>
      <c r="DM192" s="43" cm="1">
        <f t="array" aca="1" ref="DM192" ca="1">IFERROR(INDEX(Forecast_Capex_Input!BL$12:BL$286,$Z192)
*(INDEX(Forecast_Capex_Input!$H$12:$H$286,$Z192)=Repex),0)
*$DG192</f>
        <v>0</v>
      </c>
      <c r="DO192" s="43" t="b" cm="1">
        <f t="array" aca="1" ref="DO192" ca="1">OR($G192=Forecast_Capex_Input!$BN$8:$BN$9)</f>
        <v>0</v>
      </c>
      <c r="DP192" s="43" cm="1">
        <f t="array" aca="1" ref="DP192" ca="1">IFERROR(INDEX(Forecast_Capex_Input!BO$12:BO$286,$Z192)
*(INDEX(Forecast_Capex_Input!$H$12:$H$286,$Z192)=Repex),0)
*$DO192</f>
        <v>0</v>
      </c>
      <c r="DQ192" s="43" cm="1">
        <f t="array" aca="1" ref="DQ192" ca="1">IFERROR(INDEX(Forecast_Capex_Input!BP$12:BP$286,$Z192)
*(INDEX(Forecast_Capex_Input!$H$12:$H$286,$Z192)=Repex),0)
*$DO192</f>
        <v>0</v>
      </c>
      <c r="DR192" s="43" cm="1">
        <f t="array" aca="1" ref="DR192" ca="1">IFERROR(INDEX(Forecast_Capex_Input!BQ$12:BQ$286,$Z192)
*(INDEX(Forecast_Capex_Input!$H$12:$H$286,$Z192)=Repex),0)
*$DO192</f>
        <v>0</v>
      </c>
      <c r="DS192" s="43" cm="1">
        <f t="array" aca="1" ref="DS192" ca="1">IFERROR(INDEX(Forecast_Capex_Input!BR$12:BR$286,$Z192)
*(INDEX(Forecast_Capex_Input!$H$12:$H$286,$Z192)=Repex),0)
*$DO192</f>
        <v>0</v>
      </c>
      <c r="DT192" s="43" cm="1">
        <f t="array" aca="1" ref="DT192" ca="1">IFERROR(INDEX(Forecast_Capex_Input!BS$12:BS$286,$Z192)
*(INDEX(Forecast_Capex_Input!$H$12:$H$286,$Z192)=Repex),0)
*$DO192</f>
        <v>0</v>
      </c>
      <c r="DV192" s="43" t="b" cm="1">
        <f t="array" aca="1" ref="DV192" ca="1">OR($G192=Forecast_Capex_Input!$BU$8:$BU$10)</f>
        <v>1</v>
      </c>
      <c r="DW192" s="43" cm="1">
        <f t="array" aca="1" ref="DW192" ca="1">IFERROR(INDEX(Forecast_Capex_Input!BV$12:BV$286,$Z192)
*(INDEX(Forecast_Capex_Input!$H$12:$H$286,$Z192)=Repex),0)
*$DV192</f>
        <v>0.10238907849829355</v>
      </c>
      <c r="DX192" s="43" cm="1">
        <f t="array" aca="1" ref="DX192" ca="1">IFERROR(INDEX(Forecast_Capex_Input!BW$12:BW$286,$Z192)
*(INDEX(Forecast_Capex_Input!$H$12:$H$286,$Z192)=Repex),0)
*$DV192</f>
        <v>0.86348122866894195</v>
      </c>
      <c r="DY192" s="43" cm="1">
        <f t="array" aca="1" ref="DY192" ca="1">IFERROR(INDEX(Forecast_Capex_Input!BX$12:BX$286,$Z192)
*(INDEX(Forecast_Capex_Input!$H$12:$H$286,$Z192)=Repex),0)
*$DV192</f>
        <v>3.412969283276452E-2</v>
      </c>
      <c r="DZ192" s="43" cm="1">
        <f t="array" aca="1" ref="DZ192" ca="1">IFERROR(INDEX(Forecast_Capex_Input!BY$12:BY$286,$Z192)
*(INDEX(Forecast_Capex_Input!$H$12:$H$286,$Z192)=Repex),0)
*$DV192</f>
        <v>0</v>
      </c>
      <c r="EA192" s="43" cm="1">
        <f t="array" aca="1" ref="EA192" ca="1">IFERROR(INDEX(Forecast_Capex_Input!BZ$12:BZ$286,$Z192)
*(INDEX(Forecast_Capex_Input!$H$12:$H$286,$Z192)=Repex),0)
*$DV192</f>
        <v>0</v>
      </c>
      <c r="EB192" s="43" cm="1">
        <f t="array" aca="1" ref="EB192" ca="1">IFERROR(INDEX(Forecast_Capex_Input!CA$12:CA$286,$Z192)
*(INDEX(Forecast_Capex_Input!$H$12:$H$286,$Z192)=Repex),0)
*$DV192</f>
        <v>0</v>
      </c>
      <c r="EC192" s="43" cm="1">
        <f t="array" aca="1" ref="EC192" ca="1">IFERROR(INDEX(Forecast_Capex_Input!CB$12:CB$286,$Z192)
*(INDEX(Forecast_Capex_Input!$H$12:$H$286,$Z192)=Repex),0)
*$DV192</f>
        <v>0</v>
      </c>
      <c r="ED192" s="43" cm="1">
        <f t="array" aca="1" ref="ED192" ca="1">IFERROR(INDEX(Forecast_Capex_Input!CC$12:CC$286,$Z192)
*(INDEX(Forecast_Capex_Input!$H$12:$H$286,$Z192)=Repex),0)
*$DV192</f>
        <v>0</v>
      </c>
      <c r="EF192" s="86" t="str">
        <f t="shared" si="21"/>
        <v>N/A</v>
      </c>
      <c r="EG192" s="28" t="str">
        <f>IFERROR(RANK(EF192,EF$11:EF$1010,0)+COUNTIF(EF$11:EF192,EF192)-1,NA)</f>
        <v>N/A</v>
      </c>
    </row>
    <row r="193" spans="3:137" x14ac:dyDescent="0.2">
      <c r="C193" s="28">
        <f t="shared" si="22"/>
        <v>183</v>
      </c>
      <c r="D193" s="9" t="str" cm="1">
        <f t="array" ref="D193">IFERROR(INDEX(Forecast_Capex_Input!$D$12:$D$286,$Z193),NA)</f>
        <v>Subs - Capital spares</v>
      </c>
      <c r="E193" s="24" t="b" cm="1">
        <f t="array" ref="E193">IF($Z193=NA,NA,INDEX(Forecast_Capex_Input!$E$12:$E$286,$Z193))</f>
        <v>1</v>
      </c>
      <c r="F193" s="9" t="str" cm="1">
        <f t="array" aca="1" ref="F193" ca="1">IFERROR(INDEX(General!$E$25:$E$26,$AA193),NA)</f>
        <v>Labour</v>
      </c>
      <c r="G193" s="9" t="str" cm="1">
        <f t="array" aca="1" ref="G193" ca="1">IFERROR(INDEX(Forecast_Capex_Input!$AI$11:$BB$11,$AC193),NA)</f>
        <v>Substations</v>
      </c>
      <c r="H193" s="50" cm="1">
        <f t="array" aca="1" ref="H193" ca="1">IFERROR(INDEX(Forecast_Capex_Input!$AI$12:$BB$286,$Z193,$AC193),NA)</f>
        <v>1</v>
      </c>
      <c r="I193" s="150" t="str" cm="1">
        <f t="array" ref="I193">IFERROR(INDEX(Forecast_Capex_Input!$F$12:$F$286,$Z193),NA)</f>
        <v>Replacement Expenditure</v>
      </c>
      <c r="J193" s="150" t="str" cm="1">
        <f t="array" ref="J193">IFERROR(INDEX(Forecast_Capex_Input!G$12:G$286,$Z193),NA)</f>
        <v>Substation</v>
      </c>
      <c r="K193" s="150" t="str" cm="1">
        <f t="array" ref="K193">IFERROR(INDEX(Forecast_Capex_Input!H$12:H$286,$Z193),NA)</f>
        <v>Repex</v>
      </c>
      <c r="L193" s="150" t="str" cm="1">
        <f t="array" ref="L193">IFERROR(INDEX(Forecast_Capex_Input!I$12:I$286,$Z193),NA)</f>
        <v>N/A</v>
      </c>
      <c r="M193" s="150" t="str" cm="1">
        <f t="array" ref="M193">IFERROR(INDEX(Forecast_Capex_Input!J$12:J$286,$Z193),NA)</f>
        <v>N/A</v>
      </c>
      <c r="N193" s="150" t="str" cm="1">
        <f t="array" ref="N193">IFERROR(INDEX(Forecast_Capex_Input!K$12:K$286,$Z193),NA)</f>
        <v>Substations - Site Establishment and supporting assets</v>
      </c>
      <c r="O193" s="150" t="str" cm="1">
        <f t="array" ref="O193">IFERROR(INDEX(Forecast_Capex_Input!L$12:L$286,$Z193),NA)</f>
        <v>Substations - Safe and Reliable Network</v>
      </c>
      <c r="P193" s="150" t="str" cm="1">
        <f t="array" ref="P193">IFERROR(INDEX(Forecast_Capex_Input!M$12:M$286,$Z193),NA)</f>
        <v>N/A</v>
      </c>
      <c r="Q193" s="24" t="str" cm="1">
        <f t="array" ref="Q193">IFERROR(INDEX(Forecast_Capex_Input!N$12:N$286,$Z193),NA)</f>
        <v>No</v>
      </c>
      <c r="R193" s="190" cm="1">
        <f t="array" ref="R193">IFERROR(INDEX(Forecast_Capex_Input!O$12:O$286,$Z193),0)</f>
        <v>0</v>
      </c>
      <c r="S193" s="24" t="str" cm="1">
        <f t="array" ref="S193">IFERROR(INDEX(Forecast_Capex_Input!P$12:P$286,$Z193),0)</f>
        <v>Safety security &amp; reliability</v>
      </c>
      <c r="T193" s="150" t="str" cm="1">
        <f t="array" aca="1" ref="T193" ca="1">IFERROR(INDEX(General!$K$91:$K$110,$AC193),NA)</f>
        <v>Substations (2018 onwards)</v>
      </c>
      <c r="U193" s="43" cm="1">
        <f t="array" aca="1" ref="U193" ca="1">IFERROR(
IF($F193=General!$E$25,INDEX(Forecast_Capex_Input!S$12:S$286,$Z193),
INDEX(Forecast_Capex_Input!T$12:T$286,$Z193)),0)</f>
        <v>0</v>
      </c>
      <c r="V193" s="82" t="b">
        <f>IFERROR(INDEX(Overheads!$T$19:$T$26,MATCH($I193,Overheads!$E$19:$E$26,0)),FALSE)</f>
        <v>1</v>
      </c>
      <c r="W193" s="209" t="str" cm="1">
        <f t="array" ref="W193">IFERROR(
INDEX(Forecast_Capex_Input!CN$12:CN$286,$Z193),0)</f>
        <v>FY22</v>
      </c>
      <c r="X193" s="209">
        <f>IFERROR(
MATCH($W193,General!$L$39:$S$39,0),1)</f>
        <v>2</v>
      </c>
      <c r="Z193" s="28">
        <f>IFERROR(
IF(MATCH($C193,Forecast_Capex_Input!$CI$12:$CI$286,1)+1&gt;MAX(Forecast_Capex_Input!$C$12:$C$286),NA,
MATCH($C193,Forecast_Capex_Input!$CI$12:$CI$286,1)+1),1)</f>
        <v>80</v>
      </c>
      <c r="AA193" s="28" cm="1">
        <f t="array" aca="1" ref="AA193" ca="1">IFERROR(
IF(Z192&lt;&gt;Z193,1,
IF(COUNTIF(OFFSET(AA192,0,0,-INDEX(Forecast_Capex_Input!$CG$12:$CG$286,$Z193)),AA192)=INDEX(Forecast_Capex_Input!$CG$12:$CG$286,$Z193),AA192+1,AA192)),NA)</f>
        <v>1</v>
      </c>
      <c r="AB193" s="28" cm="1">
        <f t="array" ref="AB193">IFERROR($C193-IF($Z193=1,1,INDEX(Forecast_Capex_Input!$CI$12:$CI$286,$Z193-1))+1,NA)</f>
        <v>1</v>
      </c>
      <c r="AC193" s="28" cm="1">
        <f t="array" aca="1" ref="AC193" ca="1">IFERROR(IF(AA193=1,
INDEX(Forecast_Capex_Input!$AI$10:$BB$10,SMALL(IF(INDEX(Forecast_Capex_Input!$AI$12:$BB$286,$Z193,0)&gt;0,COLUMN(Forecast_Capex_Input!$AI$10:$BB$10)-COLUMN(Forecast_Capex_Input!$AI$12)+1),ROWS(OFFSET(AC192,0,0,-$AB193)))),
OFFSET(AC192,-INDEX(Forecast_Capex_Input!$CG$12:$CG$286,$Z193)+1,0)),NA)</f>
        <v>3</v>
      </c>
      <c r="AD193" s="28">
        <f t="shared" ca="1" si="19"/>
        <v>1</v>
      </c>
      <c r="AE193" s="82" t="b">
        <f t="shared" si="23"/>
        <v>0</v>
      </c>
      <c r="AF193" s="78" t="b">
        <v>0</v>
      </c>
      <c r="AG193" s="82" t="b">
        <f t="shared" si="20"/>
        <v>1</v>
      </c>
      <c r="AI193" s="55">
        <v>0</v>
      </c>
      <c r="AJ193" s="55">
        <v>0</v>
      </c>
      <c r="AK193" s="55">
        <v>0</v>
      </c>
      <c r="AL193" s="55">
        <v>0</v>
      </c>
      <c r="AM193" s="55">
        <v>0</v>
      </c>
      <c r="AN193" s="135">
        <v>0</v>
      </c>
      <c r="AP193" s="55">
        <v>0</v>
      </c>
      <c r="AQ193" s="55">
        <v>0</v>
      </c>
      <c r="AR193" s="55">
        <v>0</v>
      </c>
      <c r="AS193" s="55">
        <v>0</v>
      </c>
      <c r="AT193" s="55">
        <v>0</v>
      </c>
      <c r="AU193" s="135">
        <v>0</v>
      </c>
      <c r="AW193" s="55">
        <v>0</v>
      </c>
      <c r="AX193" s="55">
        <v>0</v>
      </c>
      <c r="AY193" s="55">
        <v>0</v>
      </c>
      <c r="AZ193" s="55">
        <v>0</v>
      </c>
      <c r="BA193" s="55">
        <v>0</v>
      </c>
      <c r="BB193" s="135">
        <v>0</v>
      </c>
      <c r="BD193" s="55">
        <v>0</v>
      </c>
      <c r="BE193" s="55">
        <v>0</v>
      </c>
      <c r="BF193" s="55">
        <v>0</v>
      </c>
      <c r="BG193" s="55">
        <v>0</v>
      </c>
      <c r="BH193" s="55">
        <v>0</v>
      </c>
      <c r="BI193" s="135">
        <v>0</v>
      </c>
      <c r="BK193" s="55">
        <v>0</v>
      </c>
      <c r="BL193" s="55">
        <v>0</v>
      </c>
      <c r="BM193" s="55">
        <v>0</v>
      </c>
      <c r="BN193" s="55">
        <v>0</v>
      </c>
      <c r="BO193" s="55">
        <v>0</v>
      </c>
      <c r="BP193" s="135">
        <v>0</v>
      </c>
      <c r="BR193" s="147">
        <v>0.2</v>
      </c>
      <c r="BS193" s="147">
        <v>0.2</v>
      </c>
      <c r="BT193" s="147">
        <v>0.2</v>
      </c>
      <c r="BU193" s="147">
        <v>0.2</v>
      </c>
      <c r="BV193" s="147">
        <v>0.2</v>
      </c>
      <c r="BX193" s="55">
        <v>0</v>
      </c>
      <c r="BY193" s="55">
        <v>0</v>
      </c>
      <c r="BZ193" s="55">
        <v>0</v>
      </c>
      <c r="CA193" s="55">
        <v>0</v>
      </c>
      <c r="CB193" s="55">
        <v>0</v>
      </c>
      <c r="CC193" s="135">
        <v>0</v>
      </c>
      <c r="CE193" s="55">
        <v>0</v>
      </c>
      <c r="CF193" s="55">
        <v>0</v>
      </c>
      <c r="CG193" s="55">
        <v>0</v>
      </c>
      <c r="CH193" s="55">
        <v>0</v>
      </c>
      <c r="CI193" s="55">
        <v>0</v>
      </c>
      <c r="CJ193" s="135">
        <v>0</v>
      </c>
      <c r="CL193" s="55">
        <v>0</v>
      </c>
      <c r="CM193" s="55">
        <v>0</v>
      </c>
      <c r="CN193" s="55">
        <v>0</v>
      </c>
      <c r="CO193" s="55">
        <v>0</v>
      </c>
      <c r="CP193" s="55">
        <v>0</v>
      </c>
      <c r="CQ193" s="135">
        <v>0</v>
      </c>
      <c r="CS193" s="67">
        <v>0</v>
      </c>
      <c r="CT193" s="67">
        <v>0</v>
      </c>
      <c r="CU193" s="67">
        <v>0</v>
      </c>
      <c r="CV193" s="67">
        <v>0</v>
      </c>
      <c r="CW193" s="67">
        <v>0</v>
      </c>
      <c r="CX193" s="135">
        <v>0</v>
      </c>
      <c r="CZ193" s="55">
        <v>0</v>
      </c>
      <c r="DA193" s="55">
        <v>0</v>
      </c>
      <c r="DB193" s="55">
        <v>0</v>
      </c>
      <c r="DC193" s="55">
        <v>0</v>
      </c>
      <c r="DD193" s="55">
        <v>0</v>
      </c>
      <c r="DE193" s="135">
        <v>0</v>
      </c>
      <c r="DG193" s="43" t="b" cm="1">
        <f t="array" aca="1" ref="DG193" ca="1">OR($G193=Forecast_Capex_Input!$BF$8:$BF$10)</f>
        <v>0</v>
      </c>
      <c r="DH193" s="43" cm="1">
        <f t="array" aca="1" ref="DH193" ca="1">IFERROR(INDEX(Forecast_Capex_Input!BG$12:BG$286,$Z193)
*(INDEX(Forecast_Capex_Input!$H$12:$H$286,$Z193)=Repex),0)
*$DG193</f>
        <v>0</v>
      </c>
      <c r="DI193" s="43" cm="1">
        <f t="array" aca="1" ref="DI193" ca="1">IFERROR(INDEX(Forecast_Capex_Input!BH$12:BH$286,$Z193)
*(INDEX(Forecast_Capex_Input!$H$12:$H$286,$Z193)=Repex),0)
*$DG193</f>
        <v>0</v>
      </c>
      <c r="DJ193" s="43" cm="1">
        <f t="array" aca="1" ref="DJ193" ca="1">IFERROR(INDEX(Forecast_Capex_Input!BI$12:BI$286,$Z193)
*(INDEX(Forecast_Capex_Input!$H$12:$H$286,$Z193)=Repex),0)
*$DG193</f>
        <v>0</v>
      </c>
      <c r="DK193" s="43" cm="1">
        <f t="array" aca="1" ref="DK193" ca="1">IFERROR(INDEX(Forecast_Capex_Input!BJ$12:BJ$286,$Z193)
*(INDEX(Forecast_Capex_Input!$H$12:$H$286,$Z193)=Repex),0)
*$DG193</f>
        <v>0</v>
      </c>
      <c r="DL193" s="43" cm="1">
        <f t="array" aca="1" ref="DL193" ca="1">IFERROR(INDEX(Forecast_Capex_Input!BK$12:BK$286,$Z193)
*(INDEX(Forecast_Capex_Input!$H$12:$H$286,$Z193)=Repex),0)
*$DG193</f>
        <v>0</v>
      </c>
      <c r="DM193" s="43" cm="1">
        <f t="array" aca="1" ref="DM193" ca="1">IFERROR(INDEX(Forecast_Capex_Input!BL$12:BL$286,$Z193)
*(INDEX(Forecast_Capex_Input!$H$12:$H$286,$Z193)=Repex),0)
*$DG193</f>
        <v>0</v>
      </c>
      <c r="DO193" s="43" t="b" cm="1">
        <f t="array" aca="1" ref="DO193" ca="1">OR($G193=Forecast_Capex_Input!$BN$8:$BN$9)</f>
        <v>1</v>
      </c>
      <c r="DP193" s="43" cm="1">
        <f t="array" aca="1" ref="DP193" ca="1">IFERROR(INDEX(Forecast_Capex_Input!BO$12:BO$286,$Z193)
*(INDEX(Forecast_Capex_Input!$H$12:$H$286,$Z193)=Repex),0)
*$DO193</f>
        <v>1</v>
      </c>
      <c r="DQ193" s="43" cm="1">
        <f t="array" aca="1" ref="DQ193" ca="1">IFERROR(INDEX(Forecast_Capex_Input!BP$12:BP$286,$Z193)
*(INDEX(Forecast_Capex_Input!$H$12:$H$286,$Z193)=Repex),0)
*$DO193</f>
        <v>0</v>
      </c>
      <c r="DR193" s="43" cm="1">
        <f t="array" aca="1" ref="DR193" ca="1">IFERROR(INDEX(Forecast_Capex_Input!BQ$12:BQ$286,$Z193)
*(INDEX(Forecast_Capex_Input!$H$12:$H$286,$Z193)=Repex),0)
*$DO193</f>
        <v>0</v>
      </c>
      <c r="DS193" s="43" cm="1">
        <f t="array" aca="1" ref="DS193" ca="1">IFERROR(INDEX(Forecast_Capex_Input!BR$12:BR$286,$Z193)
*(INDEX(Forecast_Capex_Input!$H$12:$H$286,$Z193)=Repex),0)
*$DO193</f>
        <v>0</v>
      </c>
      <c r="DT193" s="43" cm="1">
        <f t="array" aca="1" ref="DT193" ca="1">IFERROR(INDEX(Forecast_Capex_Input!BS$12:BS$286,$Z193)
*(INDEX(Forecast_Capex_Input!$H$12:$H$286,$Z193)=Repex),0)
*$DO193</f>
        <v>0</v>
      </c>
      <c r="DV193" s="43" t="b" cm="1">
        <f t="array" aca="1" ref="DV193" ca="1">OR($G193=Forecast_Capex_Input!$BU$8:$BU$10)</f>
        <v>0</v>
      </c>
      <c r="DW193" s="43" cm="1">
        <f t="array" aca="1" ref="DW193" ca="1">IFERROR(INDEX(Forecast_Capex_Input!BV$12:BV$286,$Z193)
*(INDEX(Forecast_Capex_Input!$H$12:$H$286,$Z193)=Repex),0)
*$DV193</f>
        <v>0</v>
      </c>
      <c r="DX193" s="43" cm="1">
        <f t="array" aca="1" ref="DX193" ca="1">IFERROR(INDEX(Forecast_Capex_Input!BW$12:BW$286,$Z193)
*(INDEX(Forecast_Capex_Input!$H$12:$H$286,$Z193)=Repex),0)
*$DV193</f>
        <v>0</v>
      </c>
      <c r="DY193" s="43" cm="1">
        <f t="array" aca="1" ref="DY193" ca="1">IFERROR(INDEX(Forecast_Capex_Input!BX$12:BX$286,$Z193)
*(INDEX(Forecast_Capex_Input!$H$12:$H$286,$Z193)=Repex),0)
*$DV193</f>
        <v>0</v>
      </c>
      <c r="DZ193" s="43" cm="1">
        <f t="array" aca="1" ref="DZ193" ca="1">IFERROR(INDEX(Forecast_Capex_Input!BY$12:BY$286,$Z193)
*(INDEX(Forecast_Capex_Input!$H$12:$H$286,$Z193)=Repex),0)
*$DV193</f>
        <v>0</v>
      </c>
      <c r="EA193" s="43" cm="1">
        <f t="array" aca="1" ref="EA193" ca="1">IFERROR(INDEX(Forecast_Capex_Input!BZ$12:BZ$286,$Z193)
*(INDEX(Forecast_Capex_Input!$H$12:$H$286,$Z193)=Repex),0)
*$DV193</f>
        <v>0</v>
      </c>
      <c r="EB193" s="43" cm="1">
        <f t="array" aca="1" ref="EB193" ca="1">IFERROR(INDEX(Forecast_Capex_Input!CA$12:CA$286,$Z193)
*(INDEX(Forecast_Capex_Input!$H$12:$H$286,$Z193)=Repex),0)
*$DV193</f>
        <v>0</v>
      </c>
      <c r="EC193" s="43" cm="1">
        <f t="array" aca="1" ref="EC193" ca="1">IFERROR(INDEX(Forecast_Capex_Input!CB$12:CB$286,$Z193)
*(INDEX(Forecast_Capex_Input!$H$12:$H$286,$Z193)=Repex),0)
*$DV193</f>
        <v>0</v>
      </c>
      <c r="ED193" s="43" cm="1">
        <f t="array" aca="1" ref="ED193" ca="1">IFERROR(INDEX(Forecast_Capex_Input!CC$12:CC$286,$Z193)
*(INDEX(Forecast_Capex_Input!$H$12:$H$286,$Z193)=Repex),0)
*$DV193</f>
        <v>0</v>
      </c>
      <c r="EF193" s="86" t="str">
        <f t="shared" si="21"/>
        <v>N/A</v>
      </c>
      <c r="EG193" s="28" t="str">
        <f>IFERROR(RANK(EF193,EF$11:EF$1010,0)+COUNTIF(EF$11:EF193,EF193)-1,NA)</f>
        <v>N/A</v>
      </c>
    </row>
    <row r="194" spans="3:137" x14ac:dyDescent="0.2">
      <c r="C194" s="28">
        <f t="shared" si="22"/>
        <v>184</v>
      </c>
      <c r="D194" s="9" t="str" cm="1">
        <f t="array" ref="D194">IFERROR(INDEX(Forecast_Capex_Input!$D$12:$D$286,$Z194),NA)</f>
        <v>Subs - Capital spares</v>
      </c>
      <c r="E194" s="24" t="b" cm="1">
        <f t="array" ref="E194">IF($Z194=NA,NA,INDEX(Forecast_Capex_Input!$E$12:$E$286,$Z194))</f>
        <v>1</v>
      </c>
      <c r="F194" s="9" t="str" cm="1">
        <f t="array" aca="1" ref="F194" ca="1">IFERROR(INDEX(General!$E$25:$E$26,$AA194),NA)</f>
        <v>Non-Labour</v>
      </c>
      <c r="G194" s="9" t="str" cm="1">
        <f t="array" aca="1" ref="G194" ca="1">IFERROR(INDEX(Forecast_Capex_Input!$AI$11:$BB$11,$AC194),NA)</f>
        <v>Substations</v>
      </c>
      <c r="H194" s="50" cm="1">
        <f t="array" aca="1" ref="H194" ca="1">IFERROR(INDEX(Forecast_Capex_Input!$AI$12:$BB$286,$Z194,$AC194),NA)</f>
        <v>1</v>
      </c>
      <c r="I194" s="150" t="str" cm="1">
        <f t="array" ref="I194">IFERROR(INDEX(Forecast_Capex_Input!$F$12:$F$286,$Z194),NA)</f>
        <v>Replacement Expenditure</v>
      </c>
      <c r="J194" s="150" t="str" cm="1">
        <f t="array" ref="J194">IFERROR(INDEX(Forecast_Capex_Input!G$12:G$286,$Z194),NA)</f>
        <v>Substation</v>
      </c>
      <c r="K194" s="150" t="str" cm="1">
        <f t="array" ref="K194">IFERROR(INDEX(Forecast_Capex_Input!H$12:H$286,$Z194),NA)</f>
        <v>Repex</v>
      </c>
      <c r="L194" s="150" t="str" cm="1">
        <f t="array" ref="L194">IFERROR(INDEX(Forecast_Capex_Input!I$12:I$286,$Z194),NA)</f>
        <v>N/A</v>
      </c>
      <c r="M194" s="150" t="str" cm="1">
        <f t="array" ref="M194">IFERROR(INDEX(Forecast_Capex_Input!J$12:J$286,$Z194),NA)</f>
        <v>N/A</v>
      </c>
      <c r="N194" s="150" t="str" cm="1">
        <f t="array" ref="N194">IFERROR(INDEX(Forecast_Capex_Input!K$12:K$286,$Z194),NA)</f>
        <v>Substations - Site Establishment and supporting assets</v>
      </c>
      <c r="O194" s="150" t="str" cm="1">
        <f t="array" ref="O194">IFERROR(INDEX(Forecast_Capex_Input!L$12:L$286,$Z194),NA)</f>
        <v>Substations - Safe and Reliable Network</v>
      </c>
      <c r="P194" s="150" t="str" cm="1">
        <f t="array" ref="P194">IFERROR(INDEX(Forecast_Capex_Input!M$12:M$286,$Z194),NA)</f>
        <v>N/A</v>
      </c>
      <c r="Q194" s="24" t="str" cm="1">
        <f t="array" ref="Q194">IFERROR(INDEX(Forecast_Capex_Input!N$12:N$286,$Z194),NA)</f>
        <v>No</v>
      </c>
      <c r="R194" s="190" cm="1">
        <f t="array" ref="R194">IFERROR(INDEX(Forecast_Capex_Input!O$12:O$286,$Z194),0)</f>
        <v>0</v>
      </c>
      <c r="S194" s="24" t="str" cm="1">
        <f t="array" ref="S194">IFERROR(INDEX(Forecast_Capex_Input!P$12:P$286,$Z194),0)</f>
        <v>Safety security &amp; reliability</v>
      </c>
      <c r="T194" s="150" t="str" cm="1">
        <f t="array" aca="1" ref="T194" ca="1">IFERROR(INDEX(General!$K$91:$K$110,$AC194),NA)</f>
        <v>Substations (2018 onwards)</v>
      </c>
      <c r="U194" s="43" cm="1">
        <f t="array" aca="1" ref="U194" ca="1">IFERROR(
IF($F194=General!$E$25,INDEX(Forecast_Capex_Input!S$12:S$286,$Z194),
INDEX(Forecast_Capex_Input!T$12:T$286,$Z194)),0)</f>
        <v>1</v>
      </c>
      <c r="V194" s="82" t="b">
        <f>IFERROR(INDEX(Overheads!$T$19:$T$26,MATCH($I194,Overheads!$E$19:$E$26,0)),FALSE)</f>
        <v>1</v>
      </c>
      <c r="W194" s="209" t="str" cm="1">
        <f t="array" ref="W194">IFERROR(
INDEX(Forecast_Capex_Input!CN$12:CN$286,$Z194),0)</f>
        <v>FY22</v>
      </c>
      <c r="X194" s="209">
        <f>IFERROR(
MATCH($W194,General!$L$39:$S$39,0),1)</f>
        <v>2</v>
      </c>
      <c r="Z194" s="28">
        <f>IFERROR(
IF(MATCH($C194,Forecast_Capex_Input!$CI$12:$CI$286,1)+1&gt;MAX(Forecast_Capex_Input!$C$12:$C$286),NA,
MATCH($C194,Forecast_Capex_Input!$CI$12:$CI$286,1)+1),1)</f>
        <v>80</v>
      </c>
      <c r="AA194" s="28" cm="1">
        <f t="array" aca="1" ref="AA194" ca="1">IFERROR(
IF(Z193&lt;&gt;Z194,1,
IF(COUNTIF(OFFSET(AA193,0,0,-INDEX(Forecast_Capex_Input!$CG$12:$CG$286,$Z194)),AA193)=INDEX(Forecast_Capex_Input!$CG$12:$CG$286,$Z194),AA193+1,AA193)),NA)</f>
        <v>2</v>
      </c>
      <c r="AB194" s="28" cm="1">
        <f t="array" ref="AB194">IFERROR($C194-IF($Z194=1,1,INDEX(Forecast_Capex_Input!$CI$12:$CI$286,$Z194-1))+1,NA)</f>
        <v>2</v>
      </c>
      <c r="AC194" s="28" cm="1">
        <f t="array" aca="1" ref="AC194" ca="1">IFERROR(IF(AA194=1,
INDEX(Forecast_Capex_Input!$AI$10:$BB$10,SMALL(IF(INDEX(Forecast_Capex_Input!$AI$12:$BB$286,$Z194,0)&gt;0,COLUMN(Forecast_Capex_Input!$AI$10:$BB$10)-COLUMN(Forecast_Capex_Input!$AI$12)+1),ROWS(OFFSET(AC193,0,0,-$AB194)))),
OFFSET(AC193,-INDEX(Forecast_Capex_Input!$CG$12:$CG$286,$Z194)+1,0)),NA)</f>
        <v>3</v>
      </c>
      <c r="AD194" s="28">
        <f t="shared" ca="1" si="19"/>
        <v>2</v>
      </c>
      <c r="AE194" s="82" t="b">
        <f t="shared" si="23"/>
        <v>0</v>
      </c>
      <c r="AF194" s="78" t="b">
        <v>0</v>
      </c>
      <c r="AG194" s="82" t="b">
        <f t="shared" si="20"/>
        <v>1</v>
      </c>
      <c r="AI194" s="55">
        <v>13.082785844687917</v>
      </c>
      <c r="AJ194" s="55">
        <v>1.1658815476789013</v>
      </c>
      <c r="AK194" s="55">
        <v>1.1658815476789013</v>
      </c>
      <c r="AL194" s="55">
        <v>1.1658815476789013</v>
      </c>
      <c r="AM194" s="55">
        <v>1.1658815476789013</v>
      </c>
      <c r="AN194" s="135">
        <v>17.746312035403523</v>
      </c>
      <c r="AP194" s="55">
        <v>13.082785844687917</v>
      </c>
      <c r="AQ194" s="55">
        <v>1.1658815476789013</v>
      </c>
      <c r="AR194" s="55">
        <v>1.1658815476789013</v>
      </c>
      <c r="AS194" s="55">
        <v>1.1658815476789013</v>
      </c>
      <c r="AT194" s="55">
        <v>1.1658815476789013</v>
      </c>
      <c r="AU194" s="135">
        <v>17.746312035403523</v>
      </c>
      <c r="AW194" s="55">
        <v>1.5771482646957504</v>
      </c>
      <c r="AX194" s="55">
        <v>0.13172476608986908</v>
      </c>
      <c r="AY194" s="55">
        <v>0.16172285077473733</v>
      </c>
      <c r="AZ194" s="55">
        <v>0.16397234483618914</v>
      </c>
      <c r="BA194" s="55">
        <v>0.1451980643856948</v>
      </c>
      <c r="BB194" s="135">
        <v>2.1797662907822404</v>
      </c>
      <c r="BD194" s="55">
        <v>0.3070879454580111</v>
      </c>
      <c r="BE194" s="55">
        <v>2.5820307445606774E-2</v>
      </c>
      <c r="BF194" s="55">
        <v>3.1007667236774693E-2</v>
      </c>
      <c r="BG194" s="55">
        <v>3.1222935983461986E-2</v>
      </c>
      <c r="BH194" s="55">
        <v>2.8122954410626955E-2</v>
      </c>
      <c r="BI194" s="135">
        <v>0.42326181053448148</v>
      </c>
      <c r="BK194" s="55">
        <v>14.96702205484168</v>
      </c>
      <c r="BL194" s="55">
        <v>1.323426621214377</v>
      </c>
      <c r="BM194" s="55">
        <v>1.3586120656904133</v>
      </c>
      <c r="BN194" s="55">
        <v>1.3610768284985524</v>
      </c>
      <c r="BO194" s="55">
        <v>1.339202566475223</v>
      </c>
      <c r="BP194" s="135">
        <v>20.349340136720244</v>
      </c>
      <c r="BR194" s="147">
        <v>0.2</v>
      </c>
      <c r="BS194" s="147">
        <v>0.2</v>
      </c>
      <c r="BT194" s="147">
        <v>0.2</v>
      </c>
      <c r="BU194" s="147">
        <v>0.2</v>
      </c>
      <c r="BV194" s="147">
        <v>0.2</v>
      </c>
      <c r="BX194" s="55">
        <v>3.5492624070807048</v>
      </c>
      <c r="BY194" s="55">
        <v>3.5492624070807048</v>
      </c>
      <c r="BZ194" s="55">
        <v>3.5492624070807048</v>
      </c>
      <c r="CA194" s="55">
        <v>3.5492624070807048</v>
      </c>
      <c r="CB194" s="55">
        <v>3.5492624070807048</v>
      </c>
      <c r="CC194" s="135">
        <v>17.746312035403523</v>
      </c>
      <c r="CE194" s="55">
        <v>3.5492624070807048</v>
      </c>
      <c r="CF194" s="55">
        <v>3.5492624070807048</v>
      </c>
      <c r="CG194" s="55">
        <v>3.5492624070807048</v>
      </c>
      <c r="CH194" s="55">
        <v>3.5492624070807048</v>
      </c>
      <c r="CI194" s="55">
        <v>3.5492624070807048</v>
      </c>
      <c r="CJ194" s="135">
        <v>17.746312035403523</v>
      </c>
      <c r="CL194" s="55">
        <v>0.43595325815644809</v>
      </c>
      <c r="CM194" s="55">
        <v>0.43595325815644809</v>
      </c>
      <c r="CN194" s="55">
        <v>0.43595325815644809</v>
      </c>
      <c r="CO194" s="55">
        <v>0.43595325815644809</v>
      </c>
      <c r="CP194" s="55">
        <v>0.43595325815644809</v>
      </c>
      <c r="CQ194" s="135">
        <v>2.1797662907822404</v>
      </c>
      <c r="CS194" s="67">
        <v>8.4652362106896306E-2</v>
      </c>
      <c r="CT194" s="67">
        <v>8.4652362106896306E-2</v>
      </c>
      <c r="CU194" s="67">
        <v>8.4652362106896306E-2</v>
      </c>
      <c r="CV194" s="67">
        <v>8.4652362106896306E-2</v>
      </c>
      <c r="CW194" s="67">
        <v>8.4652362106896306E-2</v>
      </c>
      <c r="CX194" s="135">
        <v>0.42326181053448153</v>
      </c>
      <c r="CZ194" s="55">
        <v>4.0698680273440493</v>
      </c>
      <c r="DA194" s="55">
        <v>4.0698680273440493</v>
      </c>
      <c r="DB194" s="55">
        <v>4.0698680273440493</v>
      </c>
      <c r="DC194" s="55">
        <v>4.0698680273440493</v>
      </c>
      <c r="DD194" s="55">
        <v>4.0698680273440493</v>
      </c>
      <c r="DE194" s="135">
        <v>20.349340136720247</v>
      </c>
      <c r="DG194" s="43" t="b" cm="1">
        <f t="array" aca="1" ref="DG194" ca="1">OR($G194=Forecast_Capex_Input!$BF$8:$BF$10)</f>
        <v>0</v>
      </c>
      <c r="DH194" s="43" cm="1">
        <f t="array" aca="1" ref="DH194" ca="1">IFERROR(INDEX(Forecast_Capex_Input!BG$12:BG$286,$Z194)
*(INDEX(Forecast_Capex_Input!$H$12:$H$286,$Z194)=Repex),0)
*$DG194</f>
        <v>0</v>
      </c>
      <c r="DI194" s="43" cm="1">
        <f t="array" aca="1" ref="DI194" ca="1">IFERROR(INDEX(Forecast_Capex_Input!BH$12:BH$286,$Z194)
*(INDEX(Forecast_Capex_Input!$H$12:$H$286,$Z194)=Repex),0)
*$DG194</f>
        <v>0</v>
      </c>
      <c r="DJ194" s="43" cm="1">
        <f t="array" aca="1" ref="DJ194" ca="1">IFERROR(INDEX(Forecast_Capex_Input!BI$12:BI$286,$Z194)
*(INDEX(Forecast_Capex_Input!$H$12:$H$286,$Z194)=Repex),0)
*$DG194</f>
        <v>0</v>
      </c>
      <c r="DK194" s="43" cm="1">
        <f t="array" aca="1" ref="DK194" ca="1">IFERROR(INDEX(Forecast_Capex_Input!BJ$12:BJ$286,$Z194)
*(INDEX(Forecast_Capex_Input!$H$12:$H$286,$Z194)=Repex),0)
*$DG194</f>
        <v>0</v>
      </c>
      <c r="DL194" s="43" cm="1">
        <f t="array" aca="1" ref="DL194" ca="1">IFERROR(INDEX(Forecast_Capex_Input!BK$12:BK$286,$Z194)
*(INDEX(Forecast_Capex_Input!$H$12:$H$286,$Z194)=Repex),0)
*$DG194</f>
        <v>0</v>
      </c>
      <c r="DM194" s="43" cm="1">
        <f t="array" aca="1" ref="DM194" ca="1">IFERROR(INDEX(Forecast_Capex_Input!BL$12:BL$286,$Z194)
*(INDEX(Forecast_Capex_Input!$H$12:$H$286,$Z194)=Repex),0)
*$DG194</f>
        <v>0</v>
      </c>
      <c r="DO194" s="43" t="b" cm="1">
        <f t="array" aca="1" ref="DO194" ca="1">OR($G194=Forecast_Capex_Input!$BN$8:$BN$9)</f>
        <v>1</v>
      </c>
      <c r="DP194" s="43" cm="1">
        <f t="array" aca="1" ref="DP194" ca="1">IFERROR(INDEX(Forecast_Capex_Input!BO$12:BO$286,$Z194)
*(INDEX(Forecast_Capex_Input!$H$12:$H$286,$Z194)=Repex),0)
*$DO194</f>
        <v>1</v>
      </c>
      <c r="DQ194" s="43" cm="1">
        <f t="array" aca="1" ref="DQ194" ca="1">IFERROR(INDEX(Forecast_Capex_Input!BP$12:BP$286,$Z194)
*(INDEX(Forecast_Capex_Input!$H$12:$H$286,$Z194)=Repex),0)
*$DO194</f>
        <v>0</v>
      </c>
      <c r="DR194" s="43" cm="1">
        <f t="array" aca="1" ref="DR194" ca="1">IFERROR(INDEX(Forecast_Capex_Input!BQ$12:BQ$286,$Z194)
*(INDEX(Forecast_Capex_Input!$H$12:$H$286,$Z194)=Repex),0)
*$DO194</f>
        <v>0</v>
      </c>
      <c r="DS194" s="43" cm="1">
        <f t="array" aca="1" ref="DS194" ca="1">IFERROR(INDEX(Forecast_Capex_Input!BR$12:BR$286,$Z194)
*(INDEX(Forecast_Capex_Input!$H$12:$H$286,$Z194)=Repex),0)
*$DO194</f>
        <v>0</v>
      </c>
      <c r="DT194" s="43" cm="1">
        <f t="array" aca="1" ref="DT194" ca="1">IFERROR(INDEX(Forecast_Capex_Input!BS$12:BS$286,$Z194)
*(INDEX(Forecast_Capex_Input!$H$12:$H$286,$Z194)=Repex),0)
*$DO194</f>
        <v>0</v>
      </c>
      <c r="DV194" s="43" t="b" cm="1">
        <f t="array" aca="1" ref="DV194" ca="1">OR($G194=Forecast_Capex_Input!$BU$8:$BU$10)</f>
        <v>0</v>
      </c>
      <c r="DW194" s="43" cm="1">
        <f t="array" aca="1" ref="DW194" ca="1">IFERROR(INDEX(Forecast_Capex_Input!BV$12:BV$286,$Z194)
*(INDEX(Forecast_Capex_Input!$H$12:$H$286,$Z194)=Repex),0)
*$DV194</f>
        <v>0</v>
      </c>
      <c r="DX194" s="43" cm="1">
        <f t="array" aca="1" ref="DX194" ca="1">IFERROR(INDEX(Forecast_Capex_Input!BW$12:BW$286,$Z194)
*(INDEX(Forecast_Capex_Input!$H$12:$H$286,$Z194)=Repex),0)
*$DV194</f>
        <v>0</v>
      </c>
      <c r="DY194" s="43" cm="1">
        <f t="array" aca="1" ref="DY194" ca="1">IFERROR(INDEX(Forecast_Capex_Input!BX$12:BX$286,$Z194)
*(INDEX(Forecast_Capex_Input!$H$12:$H$286,$Z194)=Repex),0)
*$DV194</f>
        <v>0</v>
      </c>
      <c r="DZ194" s="43" cm="1">
        <f t="array" aca="1" ref="DZ194" ca="1">IFERROR(INDEX(Forecast_Capex_Input!BY$12:BY$286,$Z194)
*(INDEX(Forecast_Capex_Input!$H$12:$H$286,$Z194)=Repex),0)
*$DV194</f>
        <v>0</v>
      </c>
      <c r="EA194" s="43" cm="1">
        <f t="array" aca="1" ref="EA194" ca="1">IFERROR(INDEX(Forecast_Capex_Input!BZ$12:BZ$286,$Z194)
*(INDEX(Forecast_Capex_Input!$H$12:$H$286,$Z194)=Repex),0)
*$DV194</f>
        <v>0</v>
      </c>
      <c r="EB194" s="43" cm="1">
        <f t="array" aca="1" ref="EB194" ca="1">IFERROR(INDEX(Forecast_Capex_Input!CA$12:CA$286,$Z194)
*(INDEX(Forecast_Capex_Input!$H$12:$H$286,$Z194)=Repex),0)
*$DV194</f>
        <v>0</v>
      </c>
      <c r="EC194" s="43" cm="1">
        <f t="array" aca="1" ref="EC194" ca="1">IFERROR(INDEX(Forecast_Capex_Input!CB$12:CB$286,$Z194)
*(INDEX(Forecast_Capex_Input!$H$12:$H$286,$Z194)=Repex),0)
*$DV194</f>
        <v>0</v>
      </c>
      <c r="ED194" s="43" cm="1">
        <f t="array" aca="1" ref="ED194" ca="1">IFERROR(INDEX(Forecast_Capex_Input!CC$12:CC$286,$Z194)
*(INDEX(Forecast_Capex_Input!$H$12:$H$286,$Z194)=Repex),0)
*$DV194</f>
        <v>0</v>
      </c>
      <c r="EF194" s="86" t="str">
        <f t="shared" si="21"/>
        <v>N/A</v>
      </c>
      <c r="EG194" s="28" t="str">
        <f>IFERROR(RANK(EF194,EF$11:EF$1010,0)+COUNTIF(EF$11:EF194,EF194)-1,NA)</f>
        <v>N/A</v>
      </c>
    </row>
    <row r="195" spans="3:137" x14ac:dyDescent="0.2">
      <c r="C195" s="28">
        <f t="shared" si="22"/>
        <v>185</v>
      </c>
      <c r="D195" s="9" t="str" cm="1">
        <f t="array" ref="D195">IFERROR(INDEX(Forecast_Capex_Input!$D$12:$D$286,$Z195),NA)</f>
        <v>33kV Air core reactor switching duty</v>
      </c>
      <c r="E195" s="24" t="b" cm="1">
        <f t="array" ref="E195">IF($Z195=NA,NA,INDEX(Forecast_Capex_Input!$E$12:$E$286,$Z195))</f>
        <v>0</v>
      </c>
      <c r="F195" s="9" t="str" cm="1">
        <f t="array" aca="1" ref="F195" ca="1">IFERROR(INDEX(General!$E$25:$E$26,$AA195),NA)</f>
        <v>Labour</v>
      </c>
      <c r="G195" s="9" t="str" cm="1">
        <f t="array" aca="1" ref="G195" ca="1">IFERROR(INDEX(Forecast_Capex_Input!$AI$11:$BB$11,$AC195),NA)</f>
        <v>Substations</v>
      </c>
      <c r="H195" s="50" cm="1">
        <f t="array" aca="1" ref="H195" ca="1">IFERROR(INDEX(Forecast_Capex_Input!$AI$12:$BB$286,$Z195,$AC195),NA)</f>
        <v>1</v>
      </c>
      <c r="I195" s="150" t="str" cm="1">
        <f t="array" ref="I195">IFERROR(INDEX(Forecast_Capex_Input!$F$12:$F$286,$Z195),NA)</f>
        <v>Replacement Expenditure</v>
      </c>
      <c r="J195" s="150" t="str" cm="1">
        <f t="array" ref="J195">IFERROR(INDEX(Forecast_Capex_Input!G$12:G$286,$Z195),NA)</f>
        <v>Substation</v>
      </c>
      <c r="K195" s="150" t="str" cm="1">
        <f t="array" ref="K195">IFERROR(INDEX(Forecast_Capex_Input!H$12:H$286,$Z195),NA)</f>
        <v>Repex</v>
      </c>
      <c r="L195" s="150" t="str" cm="1">
        <f t="array" ref="L195">IFERROR(INDEX(Forecast_Capex_Input!I$12:I$286,$Z195),NA)</f>
        <v>N/A</v>
      </c>
      <c r="M195" s="150" t="str" cm="1">
        <f t="array" ref="M195">IFERROR(INDEX(Forecast_Capex_Input!J$12:J$286,$Z195),NA)</f>
        <v>N/A</v>
      </c>
      <c r="N195" s="150" t="str" cm="1">
        <f t="array" ref="N195">IFERROR(INDEX(Forecast_Capex_Input!K$12:K$286,$Z195),NA)</f>
        <v>Substations - Switchbay Equipment</v>
      </c>
      <c r="O195" s="150" t="str" cm="1">
        <f t="array" ref="O195">IFERROR(INDEX(Forecast_Capex_Input!L$12:L$286,$Z195),NA)</f>
        <v>Substations - Safe and Reliable Network</v>
      </c>
      <c r="P195" s="150" t="str" cm="1">
        <f t="array" ref="P195">IFERROR(INDEX(Forecast_Capex_Input!M$12:M$286,$Z195),NA)</f>
        <v>N/A</v>
      </c>
      <c r="Q195" s="24" t="str" cm="1">
        <f t="array" ref="Q195">IFERROR(INDEX(Forecast_Capex_Input!N$12:N$286,$Z195),NA)</f>
        <v>No</v>
      </c>
      <c r="R195" s="190" cm="1">
        <f t="array" ref="R195">IFERROR(INDEX(Forecast_Capex_Input!O$12:O$286,$Z195),0)</f>
        <v>0</v>
      </c>
      <c r="S195" s="24" t="str" cm="1">
        <f t="array" ref="S195">IFERROR(INDEX(Forecast_Capex_Input!P$12:P$286,$Z195),0)</f>
        <v>Safety security &amp; reliability</v>
      </c>
      <c r="T195" s="150" t="str" cm="1">
        <f t="array" aca="1" ref="T195" ca="1">IFERROR(INDEX(General!$K$91:$K$110,$AC195),NA)</f>
        <v>Substations (2018 onwards)</v>
      </c>
      <c r="U195" s="43" cm="1">
        <f t="array" aca="1" ref="U195" ca="1">IFERROR(
IF($F195=General!$E$25,INDEX(Forecast_Capex_Input!S$12:S$286,$Z195),
INDEX(Forecast_Capex_Input!T$12:T$286,$Z195)),0)</f>
        <v>0</v>
      </c>
      <c r="V195" s="82" t="b">
        <f>IFERROR(INDEX(Overheads!$T$19:$T$26,MATCH($I195,Overheads!$E$19:$E$26,0)),FALSE)</f>
        <v>1</v>
      </c>
      <c r="W195" s="209" t="str" cm="1">
        <f t="array" ref="W195">IFERROR(
INDEX(Forecast_Capex_Input!CN$12:CN$286,$Z195),0)</f>
        <v>FY22</v>
      </c>
      <c r="X195" s="209">
        <f>IFERROR(
MATCH($W195,General!$L$39:$S$39,0),1)</f>
        <v>2</v>
      </c>
      <c r="Z195" s="28">
        <f>IFERROR(
IF(MATCH($C195,Forecast_Capex_Input!$CI$12:$CI$286,1)+1&gt;MAX(Forecast_Capex_Input!$C$12:$C$286),NA,
MATCH($C195,Forecast_Capex_Input!$CI$12:$CI$286,1)+1),1)</f>
        <v>81</v>
      </c>
      <c r="AA195" s="28" cm="1">
        <f t="array" aca="1" ref="AA195" ca="1">IFERROR(
IF(Z194&lt;&gt;Z195,1,
IF(COUNTIF(OFFSET(AA194,0,0,-INDEX(Forecast_Capex_Input!$CG$12:$CG$286,$Z195)),AA194)=INDEX(Forecast_Capex_Input!$CG$12:$CG$286,$Z195),AA194+1,AA194)),NA)</f>
        <v>1</v>
      </c>
      <c r="AB195" s="28" cm="1">
        <f t="array" ref="AB195">IFERROR($C195-IF($Z195=1,1,INDEX(Forecast_Capex_Input!$CI$12:$CI$286,$Z195-1))+1,NA)</f>
        <v>1</v>
      </c>
      <c r="AC195" s="28" cm="1">
        <f t="array" aca="1" ref="AC195" ca="1">IFERROR(IF(AA195=1,
INDEX(Forecast_Capex_Input!$AI$10:$BB$10,SMALL(IF(INDEX(Forecast_Capex_Input!$AI$12:$BB$286,$Z195,0)&gt;0,COLUMN(Forecast_Capex_Input!$AI$10:$BB$10)-COLUMN(Forecast_Capex_Input!$AI$12)+1),ROWS(OFFSET(AC194,0,0,-$AB195)))),
OFFSET(AC194,-INDEX(Forecast_Capex_Input!$CG$12:$CG$286,$Z195)+1,0)),NA)</f>
        <v>3</v>
      </c>
      <c r="AD195" s="28">
        <f t="shared" ca="1" si="19"/>
        <v>1</v>
      </c>
      <c r="AE195" s="82" t="b">
        <f t="shared" si="23"/>
        <v>0</v>
      </c>
      <c r="AF195" s="78" t="b">
        <v>0</v>
      </c>
      <c r="AG195" s="82" t="b">
        <f t="shared" si="20"/>
        <v>1</v>
      </c>
      <c r="AI195" s="55">
        <v>0</v>
      </c>
      <c r="AJ195" s="55">
        <v>0</v>
      </c>
      <c r="AK195" s="55">
        <v>0</v>
      </c>
      <c r="AL195" s="55">
        <v>0</v>
      </c>
      <c r="AM195" s="55">
        <v>0</v>
      </c>
      <c r="AN195" s="135">
        <v>0</v>
      </c>
      <c r="AP195" s="55">
        <v>0</v>
      </c>
      <c r="AQ195" s="55">
        <v>0</v>
      </c>
      <c r="AR195" s="55">
        <v>0</v>
      </c>
      <c r="AS195" s="55">
        <v>0</v>
      </c>
      <c r="AT195" s="55">
        <v>0</v>
      </c>
      <c r="AU195" s="135">
        <v>0</v>
      </c>
      <c r="AW195" s="55">
        <v>0</v>
      </c>
      <c r="AX195" s="55">
        <v>0</v>
      </c>
      <c r="AY195" s="55">
        <v>0</v>
      </c>
      <c r="AZ195" s="55">
        <v>0</v>
      </c>
      <c r="BA195" s="55">
        <v>0</v>
      </c>
      <c r="BB195" s="135">
        <v>0</v>
      </c>
      <c r="BD195" s="55">
        <v>0</v>
      </c>
      <c r="BE195" s="55">
        <v>0</v>
      </c>
      <c r="BF195" s="55">
        <v>0</v>
      </c>
      <c r="BG195" s="55">
        <v>0</v>
      </c>
      <c r="BH195" s="55">
        <v>0</v>
      </c>
      <c r="BI195" s="135">
        <v>0</v>
      </c>
      <c r="BK195" s="55">
        <v>0</v>
      </c>
      <c r="BL195" s="55">
        <v>0</v>
      </c>
      <c r="BM195" s="55">
        <v>0</v>
      </c>
      <c r="BN195" s="55">
        <v>0</v>
      </c>
      <c r="BO195" s="55">
        <v>0</v>
      </c>
      <c r="BP195" s="135">
        <v>0</v>
      </c>
      <c r="BR195" s="147">
        <v>0</v>
      </c>
      <c r="BS195" s="147">
        <v>0</v>
      </c>
      <c r="BT195" s="147">
        <v>1</v>
      </c>
      <c r="BU195" s="147">
        <v>0</v>
      </c>
      <c r="BV195" s="147">
        <v>0</v>
      </c>
      <c r="BX195" s="55">
        <v>0</v>
      </c>
      <c r="BY195" s="55">
        <v>0</v>
      </c>
      <c r="BZ195" s="55">
        <v>0</v>
      </c>
      <c r="CA195" s="55">
        <v>0</v>
      </c>
      <c r="CB195" s="55">
        <v>0</v>
      </c>
      <c r="CC195" s="135">
        <v>0</v>
      </c>
      <c r="CE195" s="55">
        <v>0</v>
      </c>
      <c r="CF195" s="55">
        <v>0</v>
      </c>
      <c r="CG195" s="55">
        <v>0</v>
      </c>
      <c r="CH195" s="55">
        <v>0</v>
      </c>
      <c r="CI195" s="55">
        <v>0</v>
      </c>
      <c r="CJ195" s="135">
        <v>0</v>
      </c>
      <c r="CL195" s="55">
        <v>0</v>
      </c>
      <c r="CM195" s="55">
        <v>0</v>
      </c>
      <c r="CN195" s="55">
        <v>0</v>
      </c>
      <c r="CO195" s="55">
        <v>0</v>
      </c>
      <c r="CP195" s="55">
        <v>0</v>
      </c>
      <c r="CQ195" s="135">
        <v>0</v>
      </c>
      <c r="CS195" s="67">
        <v>0</v>
      </c>
      <c r="CT195" s="67">
        <v>0</v>
      </c>
      <c r="CU195" s="67">
        <v>0</v>
      </c>
      <c r="CV195" s="67">
        <v>0</v>
      </c>
      <c r="CW195" s="67">
        <v>0</v>
      </c>
      <c r="CX195" s="135">
        <v>0</v>
      </c>
      <c r="CZ195" s="55">
        <v>0</v>
      </c>
      <c r="DA195" s="55">
        <v>0</v>
      </c>
      <c r="DB195" s="55">
        <v>0</v>
      </c>
      <c r="DC195" s="55">
        <v>0</v>
      </c>
      <c r="DD195" s="55">
        <v>0</v>
      </c>
      <c r="DE195" s="135">
        <v>0</v>
      </c>
      <c r="DG195" s="43" t="b" cm="1">
        <f t="array" aca="1" ref="DG195" ca="1">OR($G195=Forecast_Capex_Input!$BF$8:$BF$10)</f>
        <v>0</v>
      </c>
      <c r="DH195" s="43" cm="1">
        <f t="array" aca="1" ref="DH195" ca="1">IFERROR(INDEX(Forecast_Capex_Input!BG$12:BG$286,$Z195)
*(INDEX(Forecast_Capex_Input!$H$12:$H$286,$Z195)=Repex),0)
*$DG195</f>
        <v>0</v>
      </c>
      <c r="DI195" s="43" cm="1">
        <f t="array" aca="1" ref="DI195" ca="1">IFERROR(INDEX(Forecast_Capex_Input!BH$12:BH$286,$Z195)
*(INDEX(Forecast_Capex_Input!$H$12:$H$286,$Z195)=Repex),0)
*$DG195</f>
        <v>0</v>
      </c>
      <c r="DJ195" s="43" cm="1">
        <f t="array" aca="1" ref="DJ195" ca="1">IFERROR(INDEX(Forecast_Capex_Input!BI$12:BI$286,$Z195)
*(INDEX(Forecast_Capex_Input!$H$12:$H$286,$Z195)=Repex),0)
*$DG195</f>
        <v>0</v>
      </c>
      <c r="DK195" s="43" cm="1">
        <f t="array" aca="1" ref="DK195" ca="1">IFERROR(INDEX(Forecast_Capex_Input!BJ$12:BJ$286,$Z195)
*(INDEX(Forecast_Capex_Input!$H$12:$H$286,$Z195)=Repex),0)
*$DG195</f>
        <v>0</v>
      </c>
      <c r="DL195" s="43" cm="1">
        <f t="array" aca="1" ref="DL195" ca="1">IFERROR(INDEX(Forecast_Capex_Input!BK$12:BK$286,$Z195)
*(INDEX(Forecast_Capex_Input!$H$12:$H$286,$Z195)=Repex),0)
*$DG195</f>
        <v>0</v>
      </c>
      <c r="DM195" s="43" cm="1">
        <f t="array" aca="1" ref="DM195" ca="1">IFERROR(INDEX(Forecast_Capex_Input!BL$12:BL$286,$Z195)
*(INDEX(Forecast_Capex_Input!$H$12:$H$286,$Z195)=Repex),0)
*$DG195</f>
        <v>0</v>
      </c>
      <c r="DO195" s="43" t="b" cm="1">
        <f t="array" aca="1" ref="DO195" ca="1">OR($G195=Forecast_Capex_Input!$BN$8:$BN$9)</f>
        <v>1</v>
      </c>
      <c r="DP195" s="43" cm="1">
        <f t="array" aca="1" ref="DP195" ca="1">IFERROR(INDEX(Forecast_Capex_Input!BO$12:BO$286,$Z195)
*(INDEX(Forecast_Capex_Input!$H$12:$H$286,$Z195)=Repex),0)
*$DO195</f>
        <v>0</v>
      </c>
      <c r="DQ195" s="43" cm="1">
        <f t="array" aca="1" ref="DQ195" ca="1">IFERROR(INDEX(Forecast_Capex_Input!BP$12:BP$286,$Z195)
*(INDEX(Forecast_Capex_Input!$H$12:$H$286,$Z195)=Repex),0)
*$DO195</f>
        <v>0</v>
      </c>
      <c r="DR195" s="43" cm="1">
        <f t="array" aca="1" ref="DR195" ca="1">IFERROR(INDEX(Forecast_Capex_Input!BQ$12:BQ$286,$Z195)
*(INDEX(Forecast_Capex_Input!$H$12:$H$286,$Z195)=Repex),0)
*$DO195</f>
        <v>0</v>
      </c>
      <c r="DS195" s="43" cm="1">
        <f t="array" aca="1" ref="DS195" ca="1">IFERROR(INDEX(Forecast_Capex_Input!BR$12:BR$286,$Z195)
*(INDEX(Forecast_Capex_Input!$H$12:$H$286,$Z195)=Repex),0)
*$DO195</f>
        <v>1</v>
      </c>
      <c r="DT195" s="43" cm="1">
        <f t="array" aca="1" ref="DT195" ca="1">IFERROR(INDEX(Forecast_Capex_Input!BS$12:BS$286,$Z195)
*(INDEX(Forecast_Capex_Input!$H$12:$H$286,$Z195)=Repex),0)
*$DO195</f>
        <v>0</v>
      </c>
      <c r="DV195" s="43" t="b" cm="1">
        <f t="array" aca="1" ref="DV195" ca="1">OR($G195=Forecast_Capex_Input!$BU$8:$BU$10)</f>
        <v>0</v>
      </c>
      <c r="DW195" s="43" cm="1">
        <f t="array" aca="1" ref="DW195" ca="1">IFERROR(INDEX(Forecast_Capex_Input!BV$12:BV$286,$Z195)
*(INDEX(Forecast_Capex_Input!$H$12:$H$286,$Z195)=Repex),0)
*$DV195</f>
        <v>0</v>
      </c>
      <c r="DX195" s="43" cm="1">
        <f t="array" aca="1" ref="DX195" ca="1">IFERROR(INDEX(Forecast_Capex_Input!BW$12:BW$286,$Z195)
*(INDEX(Forecast_Capex_Input!$H$12:$H$286,$Z195)=Repex),0)
*$DV195</f>
        <v>0</v>
      </c>
      <c r="DY195" s="43" cm="1">
        <f t="array" aca="1" ref="DY195" ca="1">IFERROR(INDEX(Forecast_Capex_Input!BX$12:BX$286,$Z195)
*(INDEX(Forecast_Capex_Input!$H$12:$H$286,$Z195)=Repex),0)
*$DV195</f>
        <v>0</v>
      </c>
      <c r="DZ195" s="43" cm="1">
        <f t="array" aca="1" ref="DZ195" ca="1">IFERROR(INDEX(Forecast_Capex_Input!BY$12:BY$286,$Z195)
*(INDEX(Forecast_Capex_Input!$H$12:$H$286,$Z195)=Repex),0)
*$DV195</f>
        <v>0</v>
      </c>
      <c r="EA195" s="43" cm="1">
        <f t="array" aca="1" ref="EA195" ca="1">IFERROR(INDEX(Forecast_Capex_Input!BZ$12:BZ$286,$Z195)
*(INDEX(Forecast_Capex_Input!$H$12:$H$286,$Z195)=Repex),0)
*$DV195</f>
        <v>0</v>
      </c>
      <c r="EB195" s="43" cm="1">
        <f t="array" aca="1" ref="EB195" ca="1">IFERROR(INDEX(Forecast_Capex_Input!CA$12:CA$286,$Z195)
*(INDEX(Forecast_Capex_Input!$H$12:$H$286,$Z195)=Repex),0)
*$DV195</f>
        <v>0</v>
      </c>
      <c r="EC195" s="43" cm="1">
        <f t="array" aca="1" ref="EC195" ca="1">IFERROR(INDEX(Forecast_Capex_Input!CB$12:CB$286,$Z195)
*(INDEX(Forecast_Capex_Input!$H$12:$H$286,$Z195)=Repex),0)
*$DV195</f>
        <v>0</v>
      </c>
      <c r="ED195" s="43" cm="1">
        <f t="array" aca="1" ref="ED195" ca="1">IFERROR(INDEX(Forecast_Capex_Input!CC$12:CC$286,$Z195)
*(INDEX(Forecast_Capex_Input!$H$12:$H$286,$Z195)=Repex),0)
*$DV195</f>
        <v>0</v>
      </c>
      <c r="EF195" s="86" t="str">
        <f t="shared" si="21"/>
        <v>N/A</v>
      </c>
      <c r="EG195" s="28" t="str">
        <f>IFERROR(RANK(EF195,EF$11:EF$1010,0)+COUNTIF(EF$11:EF195,EF195)-1,NA)</f>
        <v>N/A</v>
      </c>
    </row>
    <row r="196" spans="3:137" x14ac:dyDescent="0.2">
      <c r="C196" s="28">
        <f t="shared" si="22"/>
        <v>186</v>
      </c>
      <c r="D196" s="9" t="str" cm="1">
        <f t="array" ref="D196">IFERROR(INDEX(Forecast_Capex_Input!$D$12:$D$286,$Z196),NA)</f>
        <v>33kV Air core reactor switching duty</v>
      </c>
      <c r="E196" s="24" t="b" cm="1">
        <f t="array" ref="E196">IF($Z196=NA,NA,INDEX(Forecast_Capex_Input!$E$12:$E$286,$Z196))</f>
        <v>0</v>
      </c>
      <c r="F196" s="9" t="str" cm="1">
        <f t="array" aca="1" ref="F196" ca="1">IFERROR(INDEX(General!$E$25:$E$26,$AA196),NA)</f>
        <v>Non-Labour</v>
      </c>
      <c r="G196" s="9" t="str" cm="1">
        <f t="array" aca="1" ref="G196" ca="1">IFERROR(INDEX(Forecast_Capex_Input!$AI$11:$BB$11,$AC196),NA)</f>
        <v>Substations</v>
      </c>
      <c r="H196" s="50" cm="1">
        <f t="array" aca="1" ref="H196" ca="1">IFERROR(INDEX(Forecast_Capex_Input!$AI$12:$BB$286,$Z196,$AC196),NA)</f>
        <v>1</v>
      </c>
      <c r="I196" s="150" t="str" cm="1">
        <f t="array" ref="I196">IFERROR(INDEX(Forecast_Capex_Input!$F$12:$F$286,$Z196),NA)</f>
        <v>Replacement Expenditure</v>
      </c>
      <c r="J196" s="150" t="str" cm="1">
        <f t="array" ref="J196">IFERROR(INDEX(Forecast_Capex_Input!G$12:G$286,$Z196),NA)</f>
        <v>Substation</v>
      </c>
      <c r="K196" s="150" t="str" cm="1">
        <f t="array" ref="K196">IFERROR(INDEX(Forecast_Capex_Input!H$12:H$286,$Z196),NA)</f>
        <v>Repex</v>
      </c>
      <c r="L196" s="150" t="str" cm="1">
        <f t="array" ref="L196">IFERROR(INDEX(Forecast_Capex_Input!I$12:I$286,$Z196),NA)</f>
        <v>N/A</v>
      </c>
      <c r="M196" s="150" t="str" cm="1">
        <f t="array" ref="M196">IFERROR(INDEX(Forecast_Capex_Input!J$12:J$286,$Z196),NA)</f>
        <v>N/A</v>
      </c>
      <c r="N196" s="150" t="str" cm="1">
        <f t="array" ref="N196">IFERROR(INDEX(Forecast_Capex_Input!K$12:K$286,$Z196),NA)</f>
        <v>Substations - Switchbay Equipment</v>
      </c>
      <c r="O196" s="150" t="str" cm="1">
        <f t="array" ref="O196">IFERROR(INDEX(Forecast_Capex_Input!L$12:L$286,$Z196),NA)</f>
        <v>Substations - Safe and Reliable Network</v>
      </c>
      <c r="P196" s="150" t="str" cm="1">
        <f t="array" ref="P196">IFERROR(INDEX(Forecast_Capex_Input!M$12:M$286,$Z196),NA)</f>
        <v>N/A</v>
      </c>
      <c r="Q196" s="24" t="str" cm="1">
        <f t="array" ref="Q196">IFERROR(INDEX(Forecast_Capex_Input!N$12:N$286,$Z196),NA)</f>
        <v>No</v>
      </c>
      <c r="R196" s="190" cm="1">
        <f t="array" ref="R196">IFERROR(INDEX(Forecast_Capex_Input!O$12:O$286,$Z196),0)</f>
        <v>0</v>
      </c>
      <c r="S196" s="24" t="str" cm="1">
        <f t="array" ref="S196">IFERROR(INDEX(Forecast_Capex_Input!P$12:P$286,$Z196),0)</f>
        <v>Safety security &amp; reliability</v>
      </c>
      <c r="T196" s="150" t="str" cm="1">
        <f t="array" aca="1" ref="T196" ca="1">IFERROR(INDEX(General!$K$91:$K$110,$AC196),NA)</f>
        <v>Substations (2018 onwards)</v>
      </c>
      <c r="U196" s="43" cm="1">
        <f t="array" aca="1" ref="U196" ca="1">IFERROR(
IF($F196=General!$E$25,INDEX(Forecast_Capex_Input!S$12:S$286,$Z196),
INDEX(Forecast_Capex_Input!T$12:T$286,$Z196)),0)</f>
        <v>1</v>
      </c>
      <c r="V196" s="82" t="b">
        <f>IFERROR(INDEX(Overheads!$T$19:$T$26,MATCH($I196,Overheads!$E$19:$E$26,0)),FALSE)</f>
        <v>1</v>
      </c>
      <c r="W196" s="209" t="str" cm="1">
        <f t="array" ref="W196">IFERROR(
INDEX(Forecast_Capex_Input!CN$12:CN$286,$Z196),0)</f>
        <v>FY22</v>
      </c>
      <c r="X196" s="209">
        <f>IFERROR(
MATCH($W196,General!$L$39:$S$39,0),1)</f>
        <v>2</v>
      </c>
      <c r="Z196" s="28">
        <f>IFERROR(
IF(MATCH($C196,Forecast_Capex_Input!$CI$12:$CI$286,1)+1&gt;MAX(Forecast_Capex_Input!$C$12:$C$286),NA,
MATCH($C196,Forecast_Capex_Input!$CI$12:$CI$286,1)+1),1)</f>
        <v>81</v>
      </c>
      <c r="AA196" s="28" cm="1">
        <f t="array" aca="1" ref="AA196" ca="1">IFERROR(
IF(Z195&lt;&gt;Z196,1,
IF(COUNTIF(OFFSET(AA195,0,0,-INDEX(Forecast_Capex_Input!$CG$12:$CG$286,$Z196)),AA195)=INDEX(Forecast_Capex_Input!$CG$12:$CG$286,$Z196),AA195+1,AA195)),NA)</f>
        <v>2</v>
      </c>
      <c r="AB196" s="28" cm="1">
        <f t="array" ref="AB196">IFERROR($C196-IF($Z196=1,1,INDEX(Forecast_Capex_Input!$CI$12:$CI$286,$Z196-1))+1,NA)</f>
        <v>2</v>
      </c>
      <c r="AC196" s="28" cm="1">
        <f t="array" aca="1" ref="AC196" ca="1">IFERROR(IF(AA196=1,
INDEX(Forecast_Capex_Input!$AI$10:$BB$10,SMALL(IF(INDEX(Forecast_Capex_Input!$AI$12:$BB$286,$Z196,0)&gt;0,COLUMN(Forecast_Capex_Input!$AI$10:$BB$10)-COLUMN(Forecast_Capex_Input!$AI$12)+1),ROWS(OFFSET(AC195,0,0,-$AB196)))),
OFFSET(AC195,-INDEX(Forecast_Capex_Input!$CG$12:$CG$286,$Z196)+1,0)),NA)</f>
        <v>3</v>
      </c>
      <c r="AD196" s="28">
        <f t="shared" ca="1" si="19"/>
        <v>2</v>
      </c>
      <c r="AE196" s="82" t="b">
        <f t="shared" si="23"/>
        <v>0</v>
      </c>
      <c r="AF196" s="78" t="b">
        <v>0</v>
      </c>
      <c r="AG196" s="82" t="b">
        <f t="shared" si="20"/>
        <v>1</v>
      </c>
      <c r="AI196" s="55">
        <v>0</v>
      </c>
      <c r="AJ196" s="55">
        <v>0</v>
      </c>
      <c r="AK196" s="55">
        <v>0</v>
      </c>
      <c r="AL196" s="55">
        <v>0</v>
      </c>
      <c r="AM196" s="55">
        <v>0</v>
      </c>
      <c r="AN196" s="135">
        <v>0</v>
      </c>
      <c r="AP196" s="55">
        <v>0</v>
      </c>
      <c r="AQ196" s="55">
        <v>0</v>
      </c>
      <c r="AR196" s="55">
        <v>0</v>
      </c>
      <c r="AS196" s="55">
        <v>0</v>
      </c>
      <c r="AT196" s="55">
        <v>0</v>
      </c>
      <c r="AU196" s="135">
        <v>0</v>
      </c>
      <c r="AW196" s="55">
        <v>0</v>
      </c>
      <c r="AX196" s="55">
        <v>0</v>
      </c>
      <c r="AY196" s="55">
        <v>0</v>
      </c>
      <c r="AZ196" s="55">
        <v>0</v>
      </c>
      <c r="BA196" s="55">
        <v>0</v>
      </c>
      <c r="BB196" s="135">
        <v>0</v>
      </c>
      <c r="BD196" s="55">
        <v>0</v>
      </c>
      <c r="BE196" s="55">
        <v>0</v>
      </c>
      <c r="BF196" s="55">
        <v>0</v>
      </c>
      <c r="BG196" s="55">
        <v>0</v>
      </c>
      <c r="BH196" s="55">
        <v>0</v>
      </c>
      <c r="BI196" s="135">
        <v>0</v>
      </c>
      <c r="BK196" s="55">
        <v>0</v>
      </c>
      <c r="BL196" s="55">
        <v>0</v>
      </c>
      <c r="BM196" s="55">
        <v>0</v>
      </c>
      <c r="BN196" s="55">
        <v>0</v>
      </c>
      <c r="BO196" s="55">
        <v>0</v>
      </c>
      <c r="BP196" s="135">
        <v>0</v>
      </c>
      <c r="BR196" s="147">
        <v>0</v>
      </c>
      <c r="BS196" s="147">
        <v>0</v>
      </c>
      <c r="BT196" s="147">
        <v>1</v>
      </c>
      <c r="BU196" s="147">
        <v>0</v>
      </c>
      <c r="BV196" s="147">
        <v>0</v>
      </c>
      <c r="BX196" s="55">
        <v>0</v>
      </c>
      <c r="BY196" s="55">
        <v>0</v>
      </c>
      <c r="BZ196" s="55">
        <v>0</v>
      </c>
      <c r="CA196" s="55">
        <v>0</v>
      </c>
      <c r="CB196" s="55">
        <v>0</v>
      </c>
      <c r="CC196" s="135">
        <v>0</v>
      </c>
      <c r="CE196" s="55">
        <v>0</v>
      </c>
      <c r="CF196" s="55">
        <v>0</v>
      </c>
      <c r="CG196" s="55">
        <v>0</v>
      </c>
      <c r="CH196" s="55">
        <v>0</v>
      </c>
      <c r="CI196" s="55">
        <v>0</v>
      </c>
      <c r="CJ196" s="135">
        <v>0</v>
      </c>
      <c r="CL196" s="55">
        <v>0</v>
      </c>
      <c r="CM196" s="55">
        <v>0</v>
      </c>
      <c r="CN196" s="55">
        <v>0</v>
      </c>
      <c r="CO196" s="55">
        <v>0</v>
      </c>
      <c r="CP196" s="55">
        <v>0</v>
      </c>
      <c r="CQ196" s="135">
        <v>0</v>
      </c>
      <c r="CS196" s="67">
        <v>0</v>
      </c>
      <c r="CT196" s="67">
        <v>0</v>
      </c>
      <c r="CU196" s="67">
        <v>0</v>
      </c>
      <c r="CV196" s="67">
        <v>0</v>
      </c>
      <c r="CW196" s="67">
        <v>0</v>
      </c>
      <c r="CX196" s="135">
        <v>0</v>
      </c>
      <c r="CZ196" s="55">
        <v>0</v>
      </c>
      <c r="DA196" s="55">
        <v>0</v>
      </c>
      <c r="DB196" s="55">
        <v>0</v>
      </c>
      <c r="DC196" s="55">
        <v>0</v>
      </c>
      <c r="DD196" s="55">
        <v>0</v>
      </c>
      <c r="DE196" s="135">
        <v>0</v>
      </c>
      <c r="DG196" s="43" t="b" cm="1">
        <f t="array" aca="1" ref="DG196" ca="1">OR($G196=Forecast_Capex_Input!$BF$8:$BF$10)</f>
        <v>0</v>
      </c>
      <c r="DH196" s="43" cm="1">
        <f t="array" aca="1" ref="DH196" ca="1">IFERROR(INDEX(Forecast_Capex_Input!BG$12:BG$286,$Z196)
*(INDEX(Forecast_Capex_Input!$H$12:$H$286,$Z196)=Repex),0)
*$DG196</f>
        <v>0</v>
      </c>
      <c r="DI196" s="43" cm="1">
        <f t="array" aca="1" ref="DI196" ca="1">IFERROR(INDEX(Forecast_Capex_Input!BH$12:BH$286,$Z196)
*(INDEX(Forecast_Capex_Input!$H$12:$H$286,$Z196)=Repex),0)
*$DG196</f>
        <v>0</v>
      </c>
      <c r="DJ196" s="43" cm="1">
        <f t="array" aca="1" ref="DJ196" ca="1">IFERROR(INDEX(Forecast_Capex_Input!BI$12:BI$286,$Z196)
*(INDEX(Forecast_Capex_Input!$H$12:$H$286,$Z196)=Repex),0)
*$DG196</f>
        <v>0</v>
      </c>
      <c r="DK196" s="43" cm="1">
        <f t="array" aca="1" ref="DK196" ca="1">IFERROR(INDEX(Forecast_Capex_Input!BJ$12:BJ$286,$Z196)
*(INDEX(Forecast_Capex_Input!$H$12:$H$286,$Z196)=Repex),0)
*$DG196</f>
        <v>0</v>
      </c>
      <c r="DL196" s="43" cm="1">
        <f t="array" aca="1" ref="DL196" ca="1">IFERROR(INDEX(Forecast_Capex_Input!BK$12:BK$286,$Z196)
*(INDEX(Forecast_Capex_Input!$H$12:$H$286,$Z196)=Repex),0)
*$DG196</f>
        <v>0</v>
      </c>
      <c r="DM196" s="43" cm="1">
        <f t="array" aca="1" ref="DM196" ca="1">IFERROR(INDEX(Forecast_Capex_Input!BL$12:BL$286,$Z196)
*(INDEX(Forecast_Capex_Input!$H$12:$H$286,$Z196)=Repex),0)
*$DG196</f>
        <v>0</v>
      </c>
      <c r="DO196" s="43" t="b" cm="1">
        <f t="array" aca="1" ref="DO196" ca="1">OR($G196=Forecast_Capex_Input!$BN$8:$BN$9)</f>
        <v>1</v>
      </c>
      <c r="DP196" s="43" cm="1">
        <f t="array" aca="1" ref="DP196" ca="1">IFERROR(INDEX(Forecast_Capex_Input!BO$12:BO$286,$Z196)
*(INDEX(Forecast_Capex_Input!$H$12:$H$286,$Z196)=Repex),0)
*$DO196</f>
        <v>0</v>
      </c>
      <c r="DQ196" s="43" cm="1">
        <f t="array" aca="1" ref="DQ196" ca="1">IFERROR(INDEX(Forecast_Capex_Input!BP$12:BP$286,$Z196)
*(INDEX(Forecast_Capex_Input!$H$12:$H$286,$Z196)=Repex),0)
*$DO196</f>
        <v>0</v>
      </c>
      <c r="DR196" s="43" cm="1">
        <f t="array" aca="1" ref="DR196" ca="1">IFERROR(INDEX(Forecast_Capex_Input!BQ$12:BQ$286,$Z196)
*(INDEX(Forecast_Capex_Input!$H$12:$H$286,$Z196)=Repex),0)
*$DO196</f>
        <v>0</v>
      </c>
      <c r="DS196" s="43" cm="1">
        <f t="array" aca="1" ref="DS196" ca="1">IFERROR(INDEX(Forecast_Capex_Input!BR$12:BR$286,$Z196)
*(INDEX(Forecast_Capex_Input!$H$12:$H$286,$Z196)=Repex),0)
*$DO196</f>
        <v>1</v>
      </c>
      <c r="DT196" s="43" cm="1">
        <f t="array" aca="1" ref="DT196" ca="1">IFERROR(INDEX(Forecast_Capex_Input!BS$12:BS$286,$Z196)
*(INDEX(Forecast_Capex_Input!$H$12:$H$286,$Z196)=Repex),0)
*$DO196</f>
        <v>0</v>
      </c>
      <c r="DV196" s="43" t="b" cm="1">
        <f t="array" aca="1" ref="DV196" ca="1">OR($G196=Forecast_Capex_Input!$BU$8:$BU$10)</f>
        <v>0</v>
      </c>
      <c r="DW196" s="43" cm="1">
        <f t="array" aca="1" ref="DW196" ca="1">IFERROR(INDEX(Forecast_Capex_Input!BV$12:BV$286,$Z196)
*(INDEX(Forecast_Capex_Input!$H$12:$H$286,$Z196)=Repex),0)
*$DV196</f>
        <v>0</v>
      </c>
      <c r="DX196" s="43" cm="1">
        <f t="array" aca="1" ref="DX196" ca="1">IFERROR(INDEX(Forecast_Capex_Input!BW$12:BW$286,$Z196)
*(INDEX(Forecast_Capex_Input!$H$12:$H$286,$Z196)=Repex),0)
*$DV196</f>
        <v>0</v>
      </c>
      <c r="DY196" s="43" cm="1">
        <f t="array" aca="1" ref="DY196" ca="1">IFERROR(INDEX(Forecast_Capex_Input!BX$12:BX$286,$Z196)
*(INDEX(Forecast_Capex_Input!$H$12:$H$286,$Z196)=Repex),0)
*$DV196</f>
        <v>0</v>
      </c>
      <c r="DZ196" s="43" cm="1">
        <f t="array" aca="1" ref="DZ196" ca="1">IFERROR(INDEX(Forecast_Capex_Input!BY$12:BY$286,$Z196)
*(INDEX(Forecast_Capex_Input!$H$12:$H$286,$Z196)=Repex),0)
*$DV196</f>
        <v>0</v>
      </c>
      <c r="EA196" s="43" cm="1">
        <f t="array" aca="1" ref="EA196" ca="1">IFERROR(INDEX(Forecast_Capex_Input!BZ$12:BZ$286,$Z196)
*(INDEX(Forecast_Capex_Input!$H$12:$H$286,$Z196)=Repex),0)
*$DV196</f>
        <v>0</v>
      </c>
      <c r="EB196" s="43" cm="1">
        <f t="array" aca="1" ref="EB196" ca="1">IFERROR(INDEX(Forecast_Capex_Input!CA$12:CA$286,$Z196)
*(INDEX(Forecast_Capex_Input!$H$12:$H$286,$Z196)=Repex),0)
*$DV196</f>
        <v>0</v>
      </c>
      <c r="EC196" s="43" cm="1">
        <f t="array" aca="1" ref="EC196" ca="1">IFERROR(INDEX(Forecast_Capex_Input!CB$12:CB$286,$Z196)
*(INDEX(Forecast_Capex_Input!$H$12:$H$286,$Z196)=Repex),0)
*$DV196</f>
        <v>0</v>
      </c>
      <c r="ED196" s="43" cm="1">
        <f t="array" aca="1" ref="ED196" ca="1">IFERROR(INDEX(Forecast_Capex_Input!CC$12:CC$286,$Z196)
*(INDEX(Forecast_Capex_Input!$H$12:$H$286,$Z196)=Repex),0)
*$DV196</f>
        <v>0</v>
      </c>
      <c r="EF196" s="86" t="str">
        <f t="shared" si="21"/>
        <v>N/A</v>
      </c>
      <c r="EG196" s="28" t="str">
        <f>IFERROR(RANK(EF196,EF$11:EF$1010,0)+COUNTIF(EF$11:EF196,EF196)-1,NA)</f>
        <v>N/A</v>
      </c>
    </row>
    <row r="197" spans="3:137" x14ac:dyDescent="0.2">
      <c r="C197" s="28">
        <f t="shared" si="22"/>
        <v>187</v>
      </c>
      <c r="D197" s="9" t="str" cm="1">
        <f t="array" ref="D197">IFERROR(INDEX(Forecast_Capex_Input!$D$12:$D$286,$Z197),NA)</f>
        <v xml:space="preserve">Reactor Renewal program </v>
      </c>
      <c r="E197" s="24" t="b" cm="1">
        <f t="array" ref="E197">IF($Z197=NA,NA,INDEX(Forecast_Capex_Input!$E$12:$E$286,$Z197))</f>
        <v>0</v>
      </c>
      <c r="F197" s="9" t="str" cm="1">
        <f t="array" aca="1" ref="F197" ca="1">IFERROR(INDEX(General!$E$25:$E$26,$AA197),NA)</f>
        <v>Labour</v>
      </c>
      <c r="G197" s="9" t="str" cm="1">
        <f t="array" aca="1" ref="G197" ca="1">IFERROR(INDEX(Forecast_Capex_Input!$AI$11:$BB$11,$AC197),NA)</f>
        <v>Substations</v>
      </c>
      <c r="H197" s="50" cm="1">
        <f t="array" aca="1" ref="H197" ca="1">IFERROR(INDEX(Forecast_Capex_Input!$AI$12:$BB$286,$Z197,$AC197),NA)</f>
        <v>1</v>
      </c>
      <c r="I197" s="150" t="str" cm="1">
        <f t="array" ref="I197">IFERROR(INDEX(Forecast_Capex_Input!$F$12:$F$286,$Z197),NA)</f>
        <v>Replacement Expenditure</v>
      </c>
      <c r="J197" s="150" t="str" cm="1">
        <f t="array" ref="J197">IFERROR(INDEX(Forecast_Capex_Input!G$12:G$286,$Z197),NA)</f>
        <v>Substation</v>
      </c>
      <c r="K197" s="150" t="str" cm="1">
        <f t="array" ref="K197">IFERROR(INDEX(Forecast_Capex_Input!H$12:H$286,$Z197),NA)</f>
        <v>Repex</v>
      </c>
      <c r="L197" s="150" t="str" cm="1">
        <f t="array" ref="L197">IFERROR(INDEX(Forecast_Capex_Input!I$12:I$286,$Z197),NA)</f>
        <v>N/A</v>
      </c>
      <c r="M197" s="150" t="str" cm="1">
        <f t="array" ref="M197">IFERROR(INDEX(Forecast_Capex_Input!J$12:J$286,$Z197),NA)</f>
        <v>N/A</v>
      </c>
      <c r="N197" s="150" t="str" cm="1">
        <f t="array" ref="N197">IFERROR(INDEX(Forecast_Capex_Input!K$12:K$286,$Z197),NA)</f>
        <v>Substations - Reactive plant</v>
      </c>
      <c r="O197" s="150" t="str" cm="1">
        <f t="array" ref="O197">IFERROR(INDEX(Forecast_Capex_Input!L$12:L$286,$Z197),NA)</f>
        <v>Substations - Safe and Reliable Network</v>
      </c>
      <c r="P197" s="150" t="str" cm="1">
        <f t="array" ref="P197">IFERROR(INDEX(Forecast_Capex_Input!M$12:M$286,$Z197),NA)</f>
        <v>N/A</v>
      </c>
      <c r="Q197" s="24" t="str" cm="1">
        <f t="array" ref="Q197">IFERROR(INDEX(Forecast_Capex_Input!N$12:N$286,$Z197),NA)</f>
        <v>No</v>
      </c>
      <c r="R197" s="190" cm="1">
        <f t="array" ref="R197">IFERROR(INDEX(Forecast_Capex_Input!O$12:O$286,$Z197),0)</f>
        <v>0</v>
      </c>
      <c r="S197" s="24" t="str" cm="1">
        <f t="array" ref="S197">IFERROR(INDEX(Forecast_Capex_Input!P$12:P$286,$Z197),0)</f>
        <v>Safety security &amp; reliability</v>
      </c>
      <c r="T197" s="150" t="str" cm="1">
        <f t="array" aca="1" ref="T197" ca="1">IFERROR(INDEX(General!$K$91:$K$110,$AC197),NA)</f>
        <v>Substations (2018 onwards)</v>
      </c>
      <c r="U197" s="43" cm="1">
        <f t="array" aca="1" ref="U197" ca="1">IFERROR(
IF($F197=General!$E$25,INDEX(Forecast_Capex_Input!S$12:S$286,$Z197),
INDEX(Forecast_Capex_Input!T$12:T$286,$Z197)),0)</f>
        <v>0</v>
      </c>
      <c r="V197" s="82" t="b">
        <f>IFERROR(INDEX(Overheads!$T$19:$T$26,MATCH($I197,Overheads!$E$19:$E$26,0)),FALSE)</f>
        <v>1</v>
      </c>
      <c r="W197" s="209" t="str" cm="1">
        <f t="array" ref="W197">IFERROR(
INDEX(Forecast_Capex_Input!CN$12:CN$286,$Z197),0)</f>
        <v>FY22</v>
      </c>
      <c r="X197" s="209">
        <f>IFERROR(
MATCH($W197,General!$L$39:$S$39,0),1)</f>
        <v>2</v>
      </c>
      <c r="Z197" s="28">
        <f>IFERROR(
IF(MATCH($C197,Forecast_Capex_Input!$CI$12:$CI$286,1)+1&gt;MAX(Forecast_Capex_Input!$C$12:$C$286),NA,
MATCH($C197,Forecast_Capex_Input!$CI$12:$CI$286,1)+1),1)</f>
        <v>82</v>
      </c>
      <c r="AA197" s="28" cm="1">
        <f t="array" aca="1" ref="AA197" ca="1">IFERROR(
IF(Z196&lt;&gt;Z197,1,
IF(COUNTIF(OFFSET(AA196,0,0,-INDEX(Forecast_Capex_Input!$CG$12:$CG$286,$Z197)),AA196)=INDEX(Forecast_Capex_Input!$CG$12:$CG$286,$Z197),AA196+1,AA196)),NA)</f>
        <v>1</v>
      </c>
      <c r="AB197" s="28" cm="1">
        <f t="array" ref="AB197">IFERROR($C197-IF($Z197=1,1,INDEX(Forecast_Capex_Input!$CI$12:$CI$286,$Z197-1))+1,NA)</f>
        <v>1</v>
      </c>
      <c r="AC197" s="28" cm="1">
        <f t="array" aca="1" ref="AC197" ca="1">IFERROR(IF(AA197=1,
INDEX(Forecast_Capex_Input!$AI$10:$BB$10,SMALL(IF(INDEX(Forecast_Capex_Input!$AI$12:$BB$286,$Z197,0)&gt;0,COLUMN(Forecast_Capex_Input!$AI$10:$BB$10)-COLUMN(Forecast_Capex_Input!$AI$12)+1),ROWS(OFFSET(AC196,0,0,-$AB197)))),
OFFSET(AC196,-INDEX(Forecast_Capex_Input!$CG$12:$CG$286,$Z197)+1,0)),NA)</f>
        <v>3</v>
      </c>
      <c r="AD197" s="28">
        <f t="shared" ca="1" si="19"/>
        <v>1</v>
      </c>
      <c r="AE197" s="82" t="b">
        <f t="shared" si="23"/>
        <v>0</v>
      </c>
      <c r="AF197" s="78" t="b">
        <v>0</v>
      </c>
      <c r="AG197" s="82" t="b">
        <f t="shared" si="20"/>
        <v>1</v>
      </c>
      <c r="AI197" s="55">
        <v>0</v>
      </c>
      <c r="AJ197" s="55">
        <v>0</v>
      </c>
      <c r="AK197" s="55">
        <v>0</v>
      </c>
      <c r="AL197" s="55">
        <v>0</v>
      </c>
      <c r="AM197" s="55">
        <v>0</v>
      </c>
      <c r="AN197" s="135">
        <v>0</v>
      </c>
      <c r="AP197" s="55">
        <v>0</v>
      </c>
      <c r="AQ197" s="55">
        <v>0</v>
      </c>
      <c r="AR197" s="55">
        <v>0</v>
      </c>
      <c r="AS197" s="55">
        <v>0</v>
      </c>
      <c r="AT197" s="55">
        <v>0</v>
      </c>
      <c r="AU197" s="135">
        <v>0</v>
      </c>
      <c r="AW197" s="55">
        <v>0</v>
      </c>
      <c r="AX197" s="55">
        <v>0</v>
      </c>
      <c r="AY197" s="55">
        <v>0</v>
      </c>
      <c r="AZ197" s="55">
        <v>0</v>
      </c>
      <c r="BA197" s="55">
        <v>0</v>
      </c>
      <c r="BB197" s="135">
        <v>0</v>
      </c>
      <c r="BD197" s="55">
        <v>0</v>
      </c>
      <c r="BE197" s="55">
        <v>0</v>
      </c>
      <c r="BF197" s="55">
        <v>0</v>
      </c>
      <c r="BG197" s="55">
        <v>0</v>
      </c>
      <c r="BH197" s="55">
        <v>0</v>
      </c>
      <c r="BI197" s="135">
        <v>0</v>
      </c>
      <c r="BK197" s="55">
        <v>0</v>
      </c>
      <c r="BL197" s="55">
        <v>0</v>
      </c>
      <c r="BM197" s="55">
        <v>0</v>
      </c>
      <c r="BN197" s="55">
        <v>0</v>
      </c>
      <c r="BO197" s="55">
        <v>0</v>
      </c>
      <c r="BP197" s="135">
        <v>0</v>
      </c>
      <c r="BR197" s="147">
        <v>0</v>
      </c>
      <c r="BS197" s="147">
        <v>0</v>
      </c>
      <c r="BT197" s="147">
        <v>0</v>
      </c>
      <c r="BU197" s="147">
        <v>0</v>
      </c>
      <c r="BV197" s="147">
        <v>0</v>
      </c>
      <c r="BX197" s="55">
        <v>0</v>
      </c>
      <c r="BY197" s="55">
        <v>0</v>
      </c>
      <c r="BZ197" s="55">
        <v>0</v>
      </c>
      <c r="CA197" s="55">
        <v>0</v>
      </c>
      <c r="CB197" s="55">
        <v>0</v>
      </c>
      <c r="CC197" s="135">
        <v>0</v>
      </c>
      <c r="CE197" s="55">
        <v>0</v>
      </c>
      <c r="CF197" s="55">
        <v>0</v>
      </c>
      <c r="CG197" s="55">
        <v>0</v>
      </c>
      <c r="CH197" s="55">
        <v>0</v>
      </c>
      <c r="CI197" s="55">
        <v>0</v>
      </c>
      <c r="CJ197" s="135">
        <v>0</v>
      </c>
      <c r="CL197" s="55">
        <v>0</v>
      </c>
      <c r="CM197" s="55">
        <v>0</v>
      </c>
      <c r="CN197" s="55">
        <v>0</v>
      </c>
      <c r="CO197" s="55">
        <v>0</v>
      </c>
      <c r="CP197" s="55">
        <v>0</v>
      </c>
      <c r="CQ197" s="135">
        <v>0</v>
      </c>
      <c r="CS197" s="67">
        <v>0</v>
      </c>
      <c r="CT197" s="67">
        <v>0</v>
      </c>
      <c r="CU197" s="67">
        <v>0</v>
      </c>
      <c r="CV197" s="67">
        <v>0</v>
      </c>
      <c r="CW197" s="67">
        <v>0</v>
      </c>
      <c r="CX197" s="135">
        <v>0</v>
      </c>
      <c r="CZ197" s="55">
        <v>0</v>
      </c>
      <c r="DA197" s="55">
        <v>0</v>
      </c>
      <c r="DB197" s="55">
        <v>0</v>
      </c>
      <c r="DC197" s="55">
        <v>0</v>
      </c>
      <c r="DD197" s="55">
        <v>0</v>
      </c>
      <c r="DE197" s="135">
        <v>0</v>
      </c>
      <c r="DG197" s="43" t="b" cm="1">
        <f t="array" aca="1" ref="DG197" ca="1">OR($G197=Forecast_Capex_Input!$BF$8:$BF$10)</f>
        <v>0</v>
      </c>
      <c r="DH197" s="43" cm="1">
        <f t="array" aca="1" ref="DH197" ca="1">IFERROR(INDEX(Forecast_Capex_Input!BG$12:BG$286,$Z197)
*(INDEX(Forecast_Capex_Input!$H$12:$H$286,$Z197)=Repex),0)
*$DG197</f>
        <v>0</v>
      </c>
      <c r="DI197" s="43" cm="1">
        <f t="array" aca="1" ref="DI197" ca="1">IFERROR(INDEX(Forecast_Capex_Input!BH$12:BH$286,$Z197)
*(INDEX(Forecast_Capex_Input!$H$12:$H$286,$Z197)=Repex),0)
*$DG197</f>
        <v>0</v>
      </c>
      <c r="DJ197" s="43" cm="1">
        <f t="array" aca="1" ref="DJ197" ca="1">IFERROR(INDEX(Forecast_Capex_Input!BI$12:BI$286,$Z197)
*(INDEX(Forecast_Capex_Input!$H$12:$H$286,$Z197)=Repex),0)
*$DG197</f>
        <v>0</v>
      </c>
      <c r="DK197" s="43" cm="1">
        <f t="array" aca="1" ref="DK197" ca="1">IFERROR(INDEX(Forecast_Capex_Input!BJ$12:BJ$286,$Z197)
*(INDEX(Forecast_Capex_Input!$H$12:$H$286,$Z197)=Repex),0)
*$DG197</f>
        <v>0</v>
      </c>
      <c r="DL197" s="43" cm="1">
        <f t="array" aca="1" ref="DL197" ca="1">IFERROR(INDEX(Forecast_Capex_Input!BK$12:BK$286,$Z197)
*(INDEX(Forecast_Capex_Input!$H$12:$H$286,$Z197)=Repex),0)
*$DG197</f>
        <v>0</v>
      </c>
      <c r="DM197" s="43" cm="1">
        <f t="array" aca="1" ref="DM197" ca="1">IFERROR(INDEX(Forecast_Capex_Input!BL$12:BL$286,$Z197)
*(INDEX(Forecast_Capex_Input!$H$12:$H$286,$Z197)=Repex),0)
*$DG197</f>
        <v>0</v>
      </c>
      <c r="DO197" s="43" t="b" cm="1">
        <f t="array" aca="1" ref="DO197" ca="1">OR($G197=Forecast_Capex_Input!$BN$8:$BN$9)</f>
        <v>1</v>
      </c>
      <c r="DP197" s="43" cm="1">
        <f t="array" aca="1" ref="DP197" ca="1">IFERROR(INDEX(Forecast_Capex_Input!BO$12:BO$286,$Z197)
*(INDEX(Forecast_Capex_Input!$H$12:$H$286,$Z197)=Repex),0)
*$DO197</f>
        <v>0</v>
      </c>
      <c r="DQ197" s="43" cm="1">
        <f t="array" aca="1" ref="DQ197" ca="1">IFERROR(INDEX(Forecast_Capex_Input!BP$12:BP$286,$Z197)
*(INDEX(Forecast_Capex_Input!$H$12:$H$286,$Z197)=Repex),0)
*$DO197</f>
        <v>0</v>
      </c>
      <c r="DR197" s="43" cm="1">
        <f t="array" aca="1" ref="DR197" ca="1">IFERROR(INDEX(Forecast_Capex_Input!BQ$12:BQ$286,$Z197)
*(INDEX(Forecast_Capex_Input!$H$12:$H$286,$Z197)=Repex),0)
*$DO197</f>
        <v>0</v>
      </c>
      <c r="DS197" s="43" cm="1">
        <f t="array" aca="1" ref="DS197" ca="1">IFERROR(INDEX(Forecast_Capex_Input!BR$12:BR$286,$Z197)
*(INDEX(Forecast_Capex_Input!$H$12:$H$286,$Z197)=Repex),0)
*$DO197</f>
        <v>1</v>
      </c>
      <c r="DT197" s="43" cm="1">
        <f t="array" aca="1" ref="DT197" ca="1">IFERROR(INDEX(Forecast_Capex_Input!BS$12:BS$286,$Z197)
*(INDEX(Forecast_Capex_Input!$H$12:$H$286,$Z197)=Repex),0)
*$DO197</f>
        <v>0</v>
      </c>
      <c r="DV197" s="43" t="b" cm="1">
        <f t="array" aca="1" ref="DV197" ca="1">OR($G197=Forecast_Capex_Input!$BU$8:$BU$10)</f>
        <v>0</v>
      </c>
      <c r="DW197" s="43" cm="1">
        <f t="array" aca="1" ref="DW197" ca="1">IFERROR(INDEX(Forecast_Capex_Input!BV$12:BV$286,$Z197)
*(INDEX(Forecast_Capex_Input!$H$12:$H$286,$Z197)=Repex),0)
*$DV197</f>
        <v>0</v>
      </c>
      <c r="DX197" s="43" cm="1">
        <f t="array" aca="1" ref="DX197" ca="1">IFERROR(INDEX(Forecast_Capex_Input!BW$12:BW$286,$Z197)
*(INDEX(Forecast_Capex_Input!$H$12:$H$286,$Z197)=Repex),0)
*$DV197</f>
        <v>0</v>
      </c>
      <c r="DY197" s="43" cm="1">
        <f t="array" aca="1" ref="DY197" ca="1">IFERROR(INDEX(Forecast_Capex_Input!BX$12:BX$286,$Z197)
*(INDEX(Forecast_Capex_Input!$H$12:$H$286,$Z197)=Repex),0)
*$DV197</f>
        <v>0</v>
      </c>
      <c r="DZ197" s="43" cm="1">
        <f t="array" aca="1" ref="DZ197" ca="1">IFERROR(INDEX(Forecast_Capex_Input!BY$12:BY$286,$Z197)
*(INDEX(Forecast_Capex_Input!$H$12:$H$286,$Z197)=Repex),0)
*$DV197</f>
        <v>0</v>
      </c>
      <c r="EA197" s="43" cm="1">
        <f t="array" aca="1" ref="EA197" ca="1">IFERROR(INDEX(Forecast_Capex_Input!BZ$12:BZ$286,$Z197)
*(INDEX(Forecast_Capex_Input!$H$12:$H$286,$Z197)=Repex),0)
*$DV197</f>
        <v>0</v>
      </c>
      <c r="EB197" s="43" cm="1">
        <f t="array" aca="1" ref="EB197" ca="1">IFERROR(INDEX(Forecast_Capex_Input!CA$12:CA$286,$Z197)
*(INDEX(Forecast_Capex_Input!$H$12:$H$286,$Z197)=Repex),0)
*$DV197</f>
        <v>0</v>
      </c>
      <c r="EC197" s="43" cm="1">
        <f t="array" aca="1" ref="EC197" ca="1">IFERROR(INDEX(Forecast_Capex_Input!CB$12:CB$286,$Z197)
*(INDEX(Forecast_Capex_Input!$H$12:$H$286,$Z197)=Repex),0)
*$DV197</f>
        <v>0</v>
      </c>
      <c r="ED197" s="43" cm="1">
        <f t="array" aca="1" ref="ED197" ca="1">IFERROR(INDEX(Forecast_Capex_Input!CC$12:CC$286,$Z197)
*(INDEX(Forecast_Capex_Input!$H$12:$H$286,$Z197)=Repex),0)
*$DV197</f>
        <v>0</v>
      </c>
      <c r="EF197" s="86" t="str">
        <f t="shared" si="21"/>
        <v>N/A</v>
      </c>
      <c r="EG197" s="28" t="str">
        <f>IFERROR(RANK(EF197,EF$11:EF$1010,0)+COUNTIF(EF$11:EF197,EF197)-1,NA)</f>
        <v>N/A</v>
      </c>
    </row>
    <row r="198" spans="3:137" x14ac:dyDescent="0.2">
      <c r="C198" s="28">
        <f t="shared" si="22"/>
        <v>188</v>
      </c>
      <c r="D198" s="9" t="str" cm="1">
        <f t="array" ref="D198">IFERROR(INDEX(Forecast_Capex_Input!$D$12:$D$286,$Z198),NA)</f>
        <v xml:space="preserve">Reactor Renewal program </v>
      </c>
      <c r="E198" s="24" t="b" cm="1">
        <f t="array" ref="E198">IF($Z198=NA,NA,INDEX(Forecast_Capex_Input!$E$12:$E$286,$Z198))</f>
        <v>0</v>
      </c>
      <c r="F198" s="9" t="str" cm="1">
        <f t="array" aca="1" ref="F198" ca="1">IFERROR(INDEX(General!$E$25:$E$26,$AA198),NA)</f>
        <v>Non-Labour</v>
      </c>
      <c r="G198" s="9" t="str" cm="1">
        <f t="array" aca="1" ref="G198" ca="1">IFERROR(INDEX(Forecast_Capex_Input!$AI$11:$BB$11,$AC198),NA)</f>
        <v>Substations</v>
      </c>
      <c r="H198" s="50" cm="1">
        <f t="array" aca="1" ref="H198" ca="1">IFERROR(INDEX(Forecast_Capex_Input!$AI$12:$BB$286,$Z198,$AC198),NA)</f>
        <v>1</v>
      </c>
      <c r="I198" s="150" t="str" cm="1">
        <f t="array" ref="I198">IFERROR(INDEX(Forecast_Capex_Input!$F$12:$F$286,$Z198),NA)</f>
        <v>Replacement Expenditure</v>
      </c>
      <c r="J198" s="150" t="str" cm="1">
        <f t="array" ref="J198">IFERROR(INDEX(Forecast_Capex_Input!G$12:G$286,$Z198),NA)</f>
        <v>Substation</v>
      </c>
      <c r="K198" s="150" t="str" cm="1">
        <f t="array" ref="K198">IFERROR(INDEX(Forecast_Capex_Input!H$12:H$286,$Z198),NA)</f>
        <v>Repex</v>
      </c>
      <c r="L198" s="150" t="str" cm="1">
        <f t="array" ref="L198">IFERROR(INDEX(Forecast_Capex_Input!I$12:I$286,$Z198),NA)</f>
        <v>N/A</v>
      </c>
      <c r="M198" s="150" t="str" cm="1">
        <f t="array" ref="M198">IFERROR(INDEX(Forecast_Capex_Input!J$12:J$286,$Z198),NA)</f>
        <v>N/A</v>
      </c>
      <c r="N198" s="150" t="str" cm="1">
        <f t="array" ref="N198">IFERROR(INDEX(Forecast_Capex_Input!K$12:K$286,$Z198),NA)</f>
        <v>Substations - Reactive plant</v>
      </c>
      <c r="O198" s="150" t="str" cm="1">
        <f t="array" ref="O198">IFERROR(INDEX(Forecast_Capex_Input!L$12:L$286,$Z198),NA)</f>
        <v>Substations - Safe and Reliable Network</v>
      </c>
      <c r="P198" s="150" t="str" cm="1">
        <f t="array" ref="P198">IFERROR(INDEX(Forecast_Capex_Input!M$12:M$286,$Z198),NA)</f>
        <v>N/A</v>
      </c>
      <c r="Q198" s="24" t="str" cm="1">
        <f t="array" ref="Q198">IFERROR(INDEX(Forecast_Capex_Input!N$12:N$286,$Z198),NA)</f>
        <v>No</v>
      </c>
      <c r="R198" s="190" cm="1">
        <f t="array" ref="R198">IFERROR(INDEX(Forecast_Capex_Input!O$12:O$286,$Z198),0)</f>
        <v>0</v>
      </c>
      <c r="S198" s="24" t="str" cm="1">
        <f t="array" ref="S198">IFERROR(INDEX(Forecast_Capex_Input!P$12:P$286,$Z198),0)</f>
        <v>Safety security &amp; reliability</v>
      </c>
      <c r="T198" s="150" t="str" cm="1">
        <f t="array" aca="1" ref="T198" ca="1">IFERROR(INDEX(General!$K$91:$K$110,$AC198),NA)</f>
        <v>Substations (2018 onwards)</v>
      </c>
      <c r="U198" s="43" cm="1">
        <f t="array" aca="1" ref="U198" ca="1">IFERROR(
IF($F198=General!$E$25,INDEX(Forecast_Capex_Input!S$12:S$286,$Z198),
INDEX(Forecast_Capex_Input!T$12:T$286,$Z198)),0)</f>
        <v>1</v>
      </c>
      <c r="V198" s="82" t="b">
        <f>IFERROR(INDEX(Overheads!$T$19:$T$26,MATCH($I198,Overheads!$E$19:$E$26,0)),FALSE)</f>
        <v>1</v>
      </c>
      <c r="W198" s="209" t="str" cm="1">
        <f t="array" ref="W198">IFERROR(
INDEX(Forecast_Capex_Input!CN$12:CN$286,$Z198),0)</f>
        <v>FY22</v>
      </c>
      <c r="X198" s="209">
        <f>IFERROR(
MATCH($W198,General!$L$39:$S$39,0),1)</f>
        <v>2</v>
      </c>
      <c r="Z198" s="28">
        <f>IFERROR(
IF(MATCH($C198,Forecast_Capex_Input!$CI$12:$CI$286,1)+1&gt;MAX(Forecast_Capex_Input!$C$12:$C$286),NA,
MATCH($C198,Forecast_Capex_Input!$CI$12:$CI$286,1)+1),1)</f>
        <v>82</v>
      </c>
      <c r="AA198" s="28" cm="1">
        <f t="array" aca="1" ref="AA198" ca="1">IFERROR(
IF(Z197&lt;&gt;Z198,1,
IF(COUNTIF(OFFSET(AA197,0,0,-INDEX(Forecast_Capex_Input!$CG$12:$CG$286,$Z198)),AA197)=INDEX(Forecast_Capex_Input!$CG$12:$CG$286,$Z198),AA197+1,AA197)),NA)</f>
        <v>2</v>
      </c>
      <c r="AB198" s="28" cm="1">
        <f t="array" ref="AB198">IFERROR($C198-IF($Z198=1,1,INDEX(Forecast_Capex_Input!$CI$12:$CI$286,$Z198-1))+1,NA)</f>
        <v>2</v>
      </c>
      <c r="AC198" s="28" cm="1">
        <f t="array" aca="1" ref="AC198" ca="1">IFERROR(IF(AA198=1,
INDEX(Forecast_Capex_Input!$AI$10:$BB$10,SMALL(IF(INDEX(Forecast_Capex_Input!$AI$12:$BB$286,$Z198,0)&gt;0,COLUMN(Forecast_Capex_Input!$AI$10:$BB$10)-COLUMN(Forecast_Capex_Input!$AI$12)+1),ROWS(OFFSET(AC197,0,0,-$AB198)))),
OFFSET(AC197,-INDEX(Forecast_Capex_Input!$CG$12:$CG$286,$Z198)+1,0)),NA)</f>
        <v>3</v>
      </c>
      <c r="AD198" s="28">
        <f t="shared" ca="1" si="19"/>
        <v>2</v>
      </c>
      <c r="AE198" s="82" t="b">
        <f t="shared" si="23"/>
        <v>0</v>
      </c>
      <c r="AF198" s="78" t="b">
        <v>0</v>
      </c>
      <c r="AG198" s="82" t="b">
        <f t="shared" si="20"/>
        <v>1</v>
      </c>
      <c r="AI198" s="55">
        <v>0</v>
      </c>
      <c r="AJ198" s="55">
        <v>0</v>
      </c>
      <c r="AK198" s="55">
        <v>0</v>
      </c>
      <c r="AL198" s="55">
        <v>0</v>
      </c>
      <c r="AM198" s="55">
        <v>0</v>
      </c>
      <c r="AN198" s="135">
        <v>0</v>
      </c>
      <c r="AP198" s="55">
        <v>0</v>
      </c>
      <c r="AQ198" s="55">
        <v>0</v>
      </c>
      <c r="AR198" s="55">
        <v>0</v>
      </c>
      <c r="AS198" s="55">
        <v>0</v>
      </c>
      <c r="AT198" s="55">
        <v>0</v>
      </c>
      <c r="AU198" s="135">
        <v>0</v>
      </c>
      <c r="AW198" s="55">
        <v>0</v>
      </c>
      <c r="AX198" s="55">
        <v>0</v>
      </c>
      <c r="AY198" s="55">
        <v>0</v>
      </c>
      <c r="AZ198" s="55">
        <v>0</v>
      </c>
      <c r="BA198" s="55">
        <v>0</v>
      </c>
      <c r="BB198" s="135">
        <v>0</v>
      </c>
      <c r="BD198" s="55">
        <v>0</v>
      </c>
      <c r="BE198" s="55">
        <v>0</v>
      </c>
      <c r="BF198" s="55">
        <v>0</v>
      </c>
      <c r="BG198" s="55">
        <v>0</v>
      </c>
      <c r="BH198" s="55">
        <v>0</v>
      </c>
      <c r="BI198" s="135">
        <v>0</v>
      </c>
      <c r="BK198" s="55">
        <v>0</v>
      </c>
      <c r="BL198" s="55">
        <v>0</v>
      </c>
      <c r="BM198" s="55">
        <v>0</v>
      </c>
      <c r="BN198" s="55">
        <v>0</v>
      </c>
      <c r="BO198" s="55">
        <v>0</v>
      </c>
      <c r="BP198" s="135">
        <v>0</v>
      </c>
      <c r="BR198" s="147">
        <v>0</v>
      </c>
      <c r="BS198" s="147">
        <v>0</v>
      </c>
      <c r="BT198" s="147">
        <v>0</v>
      </c>
      <c r="BU198" s="147">
        <v>0</v>
      </c>
      <c r="BV198" s="147">
        <v>0</v>
      </c>
      <c r="BX198" s="55">
        <v>0</v>
      </c>
      <c r="BY198" s="55">
        <v>0</v>
      </c>
      <c r="BZ198" s="55">
        <v>0</v>
      </c>
      <c r="CA198" s="55">
        <v>0</v>
      </c>
      <c r="CB198" s="55">
        <v>0</v>
      </c>
      <c r="CC198" s="135">
        <v>0</v>
      </c>
      <c r="CE198" s="55">
        <v>0</v>
      </c>
      <c r="CF198" s="55">
        <v>0</v>
      </c>
      <c r="CG198" s="55">
        <v>0</v>
      </c>
      <c r="CH198" s="55">
        <v>0</v>
      </c>
      <c r="CI198" s="55">
        <v>0</v>
      </c>
      <c r="CJ198" s="135">
        <v>0</v>
      </c>
      <c r="CL198" s="55">
        <v>0</v>
      </c>
      <c r="CM198" s="55">
        <v>0</v>
      </c>
      <c r="CN198" s="55">
        <v>0</v>
      </c>
      <c r="CO198" s="55">
        <v>0</v>
      </c>
      <c r="CP198" s="55">
        <v>0</v>
      </c>
      <c r="CQ198" s="135">
        <v>0</v>
      </c>
      <c r="CS198" s="67">
        <v>0</v>
      </c>
      <c r="CT198" s="67">
        <v>0</v>
      </c>
      <c r="CU198" s="67">
        <v>0</v>
      </c>
      <c r="CV198" s="67">
        <v>0</v>
      </c>
      <c r="CW198" s="67">
        <v>0</v>
      </c>
      <c r="CX198" s="135">
        <v>0</v>
      </c>
      <c r="CZ198" s="55">
        <v>0</v>
      </c>
      <c r="DA198" s="55">
        <v>0</v>
      </c>
      <c r="DB198" s="55">
        <v>0</v>
      </c>
      <c r="DC198" s="55">
        <v>0</v>
      </c>
      <c r="DD198" s="55">
        <v>0</v>
      </c>
      <c r="DE198" s="135">
        <v>0</v>
      </c>
      <c r="DG198" s="43" t="b" cm="1">
        <f t="array" aca="1" ref="DG198" ca="1">OR($G198=Forecast_Capex_Input!$BF$8:$BF$10)</f>
        <v>0</v>
      </c>
      <c r="DH198" s="43" cm="1">
        <f t="array" aca="1" ref="DH198" ca="1">IFERROR(INDEX(Forecast_Capex_Input!BG$12:BG$286,$Z198)
*(INDEX(Forecast_Capex_Input!$H$12:$H$286,$Z198)=Repex),0)
*$DG198</f>
        <v>0</v>
      </c>
      <c r="DI198" s="43" cm="1">
        <f t="array" aca="1" ref="DI198" ca="1">IFERROR(INDEX(Forecast_Capex_Input!BH$12:BH$286,$Z198)
*(INDEX(Forecast_Capex_Input!$H$12:$H$286,$Z198)=Repex),0)
*$DG198</f>
        <v>0</v>
      </c>
      <c r="DJ198" s="43" cm="1">
        <f t="array" aca="1" ref="DJ198" ca="1">IFERROR(INDEX(Forecast_Capex_Input!BI$12:BI$286,$Z198)
*(INDEX(Forecast_Capex_Input!$H$12:$H$286,$Z198)=Repex),0)
*$DG198</f>
        <v>0</v>
      </c>
      <c r="DK198" s="43" cm="1">
        <f t="array" aca="1" ref="DK198" ca="1">IFERROR(INDEX(Forecast_Capex_Input!BJ$12:BJ$286,$Z198)
*(INDEX(Forecast_Capex_Input!$H$12:$H$286,$Z198)=Repex),0)
*$DG198</f>
        <v>0</v>
      </c>
      <c r="DL198" s="43" cm="1">
        <f t="array" aca="1" ref="DL198" ca="1">IFERROR(INDEX(Forecast_Capex_Input!BK$12:BK$286,$Z198)
*(INDEX(Forecast_Capex_Input!$H$12:$H$286,$Z198)=Repex),0)
*$DG198</f>
        <v>0</v>
      </c>
      <c r="DM198" s="43" cm="1">
        <f t="array" aca="1" ref="DM198" ca="1">IFERROR(INDEX(Forecast_Capex_Input!BL$12:BL$286,$Z198)
*(INDEX(Forecast_Capex_Input!$H$12:$H$286,$Z198)=Repex),0)
*$DG198</f>
        <v>0</v>
      </c>
      <c r="DO198" s="43" t="b" cm="1">
        <f t="array" aca="1" ref="DO198" ca="1">OR($G198=Forecast_Capex_Input!$BN$8:$BN$9)</f>
        <v>1</v>
      </c>
      <c r="DP198" s="43" cm="1">
        <f t="array" aca="1" ref="DP198" ca="1">IFERROR(INDEX(Forecast_Capex_Input!BO$12:BO$286,$Z198)
*(INDEX(Forecast_Capex_Input!$H$12:$H$286,$Z198)=Repex),0)
*$DO198</f>
        <v>0</v>
      </c>
      <c r="DQ198" s="43" cm="1">
        <f t="array" aca="1" ref="DQ198" ca="1">IFERROR(INDEX(Forecast_Capex_Input!BP$12:BP$286,$Z198)
*(INDEX(Forecast_Capex_Input!$H$12:$H$286,$Z198)=Repex),0)
*$DO198</f>
        <v>0</v>
      </c>
      <c r="DR198" s="43" cm="1">
        <f t="array" aca="1" ref="DR198" ca="1">IFERROR(INDEX(Forecast_Capex_Input!BQ$12:BQ$286,$Z198)
*(INDEX(Forecast_Capex_Input!$H$12:$H$286,$Z198)=Repex),0)
*$DO198</f>
        <v>0</v>
      </c>
      <c r="DS198" s="43" cm="1">
        <f t="array" aca="1" ref="DS198" ca="1">IFERROR(INDEX(Forecast_Capex_Input!BR$12:BR$286,$Z198)
*(INDEX(Forecast_Capex_Input!$H$12:$H$286,$Z198)=Repex),0)
*$DO198</f>
        <v>1</v>
      </c>
      <c r="DT198" s="43" cm="1">
        <f t="array" aca="1" ref="DT198" ca="1">IFERROR(INDEX(Forecast_Capex_Input!BS$12:BS$286,$Z198)
*(INDEX(Forecast_Capex_Input!$H$12:$H$286,$Z198)=Repex),0)
*$DO198</f>
        <v>0</v>
      </c>
      <c r="DV198" s="43" t="b" cm="1">
        <f t="array" aca="1" ref="DV198" ca="1">OR($G198=Forecast_Capex_Input!$BU$8:$BU$10)</f>
        <v>0</v>
      </c>
      <c r="DW198" s="43" cm="1">
        <f t="array" aca="1" ref="DW198" ca="1">IFERROR(INDEX(Forecast_Capex_Input!BV$12:BV$286,$Z198)
*(INDEX(Forecast_Capex_Input!$H$12:$H$286,$Z198)=Repex),0)
*$DV198</f>
        <v>0</v>
      </c>
      <c r="DX198" s="43" cm="1">
        <f t="array" aca="1" ref="DX198" ca="1">IFERROR(INDEX(Forecast_Capex_Input!BW$12:BW$286,$Z198)
*(INDEX(Forecast_Capex_Input!$H$12:$H$286,$Z198)=Repex),0)
*$DV198</f>
        <v>0</v>
      </c>
      <c r="DY198" s="43" cm="1">
        <f t="array" aca="1" ref="DY198" ca="1">IFERROR(INDEX(Forecast_Capex_Input!BX$12:BX$286,$Z198)
*(INDEX(Forecast_Capex_Input!$H$12:$H$286,$Z198)=Repex),0)
*$DV198</f>
        <v>0</v>
      </c>
      <c r="DZ198" s="43" cm="1">
        <f t="array" aca="1" ref="DZ198" ca="1">IFERROR(INDEX(Forecast_Capex_Input!BY$12:BY$286,$Z198)
*(INDEX(Forecast_Capex_Input!$H$12:$H$286,$Z198)=Repex),0)
*$DV198</f>
        <v>0</v>
      </c>
      <c r="EA198" s="43" cm="1">
        <f t="array" aca="1" ref="EA198" ca="1">IFERROR(INDEX(Forecast_Capex_Input!BZ$12:BZ$286,$Z198)
*(INDEX(Forecast_Capex_Input!$H$12:$H$286,$Z198)=Repex),0)
*$DV198</f>
        <v>0</v>
      </c>
      <c r="EB198" s="43" cm="1">
        <f t="array" aca="1" ref="EB198" ca="1">IFERROR(INDEX(Forecast_Capex_Input!CA$12:CA$286,$Z198)
*(INDEX(Forecast_Capex_Input!$H$12:$H$286,$Z198)=Repex),0)
*$DV198</f>
        <v>0</v>
      </c>
      <c r="EC198" s="43" cm="1">
        <f t="array" aca="1" ref="EC198" ca="1">IFERROR(INDEX(Forecast_Capex_Input!CB$12:CB$286,$Z198)
*(INDEX(Forecast_Capex_Input!$H$12:$H$286,$Z198)=Repex),0)
*$DV198</f>
        <v>0</v>
      </c>
      <c r="ED198" s="43" cm="1">
        <f t="array" aca="1" ref="ED198" ca="1">IFERROR(INDEX(Forecast_Capex_Input!CC$12:CC$286,$Z198)
*(INDEX(Forecast_Capex_Input!$H$12:$H$286,$Z198)=Repex),0)
*$DV198</f>
        <v>0</v>
      </c>
      <c r="EF198" s="86" t="str">
        <f t="shared" si="21"/>
        <v>N/A</v>
      </c>
      <c r="EG198" s="28" t="str">
        <f>IFERROR(RANK(EF198,EF$11:EF$1010,0)+COUNTIF(EF$11:EF198,EF198)-1,NA)</f>
        <v>N/A</v>
      </c>
    </row>
    <row r="199" spans="3:137" x14ac:dyDescent="0.2">
      <c r="C199" s="28">
        <f t="shared" si="22"/>
        <v>189</v>
      </c>
      <c r="D199" s="9" t="str" cm="1">
        <f t="array" ref="D199">IFERROR(INDEX(Forecast_Capex_Input!$D$12:$D$286,$Z199),NA)</f>
        <v>Molong No1 Transformer Renewal</v>
      </c>
      <c r="E199" s="24" t="b" cm="1">
        <f t="array" ref="E199">IF($Z199=NA,NA,INDEX(Forecast_Capex_Input!$E$12:$E$286,$Z199))</f>
        <v>1</v>
      </c>
      <c r="F199" s="9" t="str" cm="1">
        <f t="array" aca="1" ref="F199" ca="1">IFERROR(INDEX(General!$E$25:$E$26,$AA199),NA)</f>
        <v>Labour</v>
      </c>
      <c r="G199" s="9" t="str" cm="1">
        <f t="array" aca="1" ref="G199" ca="1">IFERROR(INDEX(Forecast_Capex_Input!$AI$11:$BB$11,$AC199),NA)</f>
        <v>Substations</v>
      </c>
      <c r="H199" s="50" cm="1">
        <f t="array" aca="1" ref="H199" ca="1">IFERROR(INDEX(Forecast_Capex_Input!$AI$12:$BB$286,$Z199,$AC199),NA)</f>
        <v>0.92300000000000015</v>
      </c>
      <c r="I199" s="150" t="str" cm="1">
        <f t="array" ref="I199">IFERROR(INDEX(Forecast_Capex_Input!$F$12:$F$286,$Z199),NA)</f>
        <v>Replacement Expenditure</v>
      </c>
      <c r="J199" s="150" t="str" cm="1">
        <f t="array" ref="J199">IFERROR(INDEX(Forecast_Capex_Input!G$12:G$286,$Z199),NA)</f>
        <v>Substation</v>
      </c>
      <c r="K199" s="150" t="str" cm="1">
        <f t="array" ref="K199">IFERROR(INDEX(Forecast_Capex_Input!H$12:H$286,$Z199),NA)</f>
        <v>Repex</v>
      </c>
      <c r="L199" s="150" t="str" cm="1">
        <f t="array" ref="L199">IFERROR(INDEX(Forecast_Capex_Input!I$12:I$286,$Z199),NA)</f>
        <v>N/A</v>
      </c>
      <c r="M199" s="150" t="str" cm="1">
        <f t="array" ref="M199">IFERROR(INDEX(Forecast_Capex_Input!J$12:J$286,$Z199),NA)</f>
        <v>N/A</v>
      </c>
      <c r="N199" s="150" t="str" cm="1">
        <f t="array" ref="N199">IFERROR(INDEX(Forecast_Capex_Input!K$12:K$286,$Z199),NA)</f>
        <v>Substations - Power Transformers</v>
      </c>
      <c r="O199" s="150" t="str" cm="1">
        <f t="array" ref="O199">IFERROR(INDEX(Forecast_Capex_Input!L$12:L$286,$Z199),NA)</f>
        <v>Substations - Safe and Reliable Network</v>
      </c>
      <c r="P199" s="150" t="str" cm="1">
        <f t="array" ref="P199">IFERROR(INDEX(Forecast_Capex_Input!M$12:M$286,$Z199),NA)</f>
        <v>N/A</v>
      </c>
      <c r="Q199" s="24" t="str" cm="1">
        <f t="array" ref="Q199">IFERROR(INDEX(Forecast_Capex_Input!N$12:N$286,$Z199),NA)</f>
        <v>No</v>
      </c>
      <c r="R199" s="190" cm="1">
        <f t="array" ref="R199">IFERROR(INDEX(Forecast_Capex_Input!O$12:O$286,$Z199),0)</f>
        <v>0</v>
      </c>
      <c r="S199" s="24" t="str" cm="1">
        <f t="array" ref="S199">IFERROR(INDEX(Forecast_Capex_Input!P$12:P$286,$Z199),0)</f>
        <v>Safety security &amp; reliability</v>
      </c>
      <c r="T199" s="150" t="str" cm="1">
        <f t="array" aca="1" ref="T199" ca="1">IFERROR(INDEX(General!$K$91:$K$110,$AC199),NA)</f>
        <v>Substations (2018 onwards)</v>
      </c>
      <c r="U199" s="43" cm="1">
        <f t="array" aca="1" ref="U199" ca="1">IFERROR(
IF($F199=General!$E$25,INDEX(Forecast_Capex_Input!S$12:S$286,$Z199),
INDEX(Forecast_Capex_Input!T$12:T$286,$Z199)),0)</f>
        <v>0.15088016265378904</v>
      </c>
      <c r="V199" s="82" t="b">
        <f>IFERROR(INDEX(Overheads!$T$19:$T$26,MATCH($I199,Overheads!$E$19:$E$26,0)),FALSE)</f>
        <v>1</v>
      </c>
      <c r="W199" s="209" t="str" cm="1">
        <f t="array" ref="W199">IFERROR(
INDEX(Forecast_Capex_Input!CN$12:CN$286,$Z199),0)</f>
        <v>FY22</v>
      </c>
      <c r="X199" s="209">
        <f>IFERROR(
MATCH($W199,General!$L$39:$S$39,0),1)</f>
        <v>2</v>
      </c>
      <c r="Z199" s="28">
        <f>IFERROR(
IF(MATCH($C199,Forecast_Capex_Input!$CI$12:$CI$286,1)+1&gt;MAX(Forecast_Capex_Input!$C$12:$C$286),NA,
MATCH($C199,Forecast_Capex_Input!$CI$12:$CI$286,1)+1),1)</f>
        <v>83</v>
      </c>
      <c r="AA199" s="28" cm="1">
        <f t="array" aca="1" ref="AA199" ca="1">IFERROR(
IF(Z198&lt;&gt;Z199,1,
IF(COUNTIF(OFFSET(AA198,0,0,-INDEX(Forecast_Capex_Input!$CG$12:$CG$286,$Z199)),AA198)=INDEX(Forecast_Capex_Input!$CG$12:$CG$286,$Z199),AA198+1,AA198)),NA)</f>
        <v>1</v>
      </c>
      <c r="AB199" s="28" cm="1">
        <f t="array" ref="AB199">IFERROR($C199-IF($Z199=1,1,INDEX(Forecast_Capex_Input!$CI$12:$CI$286,$Z199-1))+1,NA)</f>
        <v>1</v>
      </c>
      <c r="AC199" s="28" cm="1">
        <f t="array" aca="1" ref="AC199" ca="1">IFERROR(IF(AA199=1,
INDEX(Forecast_Capex_Input!$AI$10:$BB$10,SMALL(IF(INDEX(Forecast_Capex_Input!$AI$12:$BB$286,$Z199,0)&gt;0,COLUMN(Forecast_Capex_Input!$AI$10:$BB$10)-COLUMN(Forecast_Capex_Input!$AI$12)+1),ROWS(OFFSET(AC198,0,0,-$AB199)))),
OFFSET(AC198,-INDEX(Forecast_Capex_Input!$CG$12:$CG$286,$Z199)+1,0)),NA)</f>
        <v>3</v>
      </c>
      <c r="AD199" s="28">
        <f t="shared" ca="1" si="19"/>
        <v>1</v>
      </c>
      <c r="AE199" s="82" t="b">
        <f t="shared" si="23"/>
        <v>0</v>
      </c>
      <c r="AF199" s="78" t="b">
        <v>0</v>
      </c>
      <c r="AG199" s="82" t="b">
        <f t="shared" si="20"/>
        <v>1</v>
      </c>
      <c r="AI199" s="55">
        <v>9.1501450275939707E-3</v>
      </c>
      <c r="AJ199" s="55">
        <v>4.9917225542986922E-2</v>
      </c>
      <c r="AK199" s="55">
        <v>0.31175916934738113</v>
      </c>
      <c r="AL199" s="55">
        <v>0</v>
      </c>
      <c r="AM199" s="55">
        <v>0</v>
      </c>
      <c r="AN199" s="135">
        <v>0.37082653991796199</v>
      </c>
      <c r="AP199" s="55">
        <v>8.8670820332019638E-3</v>
      </c>
      <c r="AQ199" s="55">
        <v>4.900556732826037E-2</v>
      </c>
      <c r="AR199" s="55">
        <v>0.30959935250723503</v>
      </c>
      <c r="AS199" s="55">
        <v>0</v>
      </c>
      <c r="AT199" s="55">
        <v>0</v>
      </c>
      <c r="AU199" s="135">
        <v>0.36747200186869733</v>
      </c>
      <c r="AW199" s="55">
        <v>1.0689392311086126E-3</v>
      </c>
      <c r="AX199" s="55">
        <v>5.5367948024118525E-3</v>
      </c>
      <c r="AY199" s="55">
        <v>4.2945434710038477E-2</v>
      </c>
      <c r="AZ199" s="55">
        <v>0</v>
      </c>
      <c r="BA199" s="55">
        <v>0</v>
      </c>
      <c r="BB199" s="135">
        <v>4.9551168743558943E-2</v>
      </c>
      <c r="BD199" s="55">
        <v>2.0813411119843865E-4</v>
      </c>
      <c r="BE199" s="55">
        <v>1.0853064940269178E-3</v>
      </c>
      <c r="BF199" s="55">
        <v>8.2340729368067835E-3</v>
      </c>
      <c r="BG199" s="55">
        <v>0</v>
      </c>
      <c r="BH199" s="55">
        <v>0</v>
      </c>
      <c r="BI199" s="135">
        <v>9.5275135420321393E-3</v>
      </c>
      <c r="BK199" s="55">
        <v>1.0144155375509015E-2</v>
      </c>
      <c r="BL199" s="55">
        <v>5.5627668624699138E-2</v>
      </c>
      <c r="BM199" s="55">
        <v>0.36077886015408028</v>
      </c>
      <c r="BN199" s="55">
        <v>0</v>
      </c>
      <c r="BO199" s="55">
        <v>0</v>
      </c>
      <c r="BP199" s="135">
        <v>0.42655068415428843</v>
      </c>
      <c r="BR199" s="147">
        <v>0</v>
      </c>
      <c r="BS199" s="147">
        <v>0</v>
      </c>
      <c r="BT199" s="147">
        <v>1</v>
      </c>
      <c r="BU199" s="147">
        <v>0</v>
      </c>
      <c r="BV199" s="147">
        <v>0</v>
      </c>
      <c r="BX199" s="55">
        <v>0</v>
      </c>
      <c r="BY199" s="55">
        <v>0</v>
      </c>
      <c r="BZ199" s="55">
        <v>0.37082653991796199</v>
      </c>
      <c r="CA199" s="55">
        <v>0</v>
      </c>
      <c r="CB199" s="55">
        <v>0</v>
      </c>
      <c r="CC199" s="135">
        <v>0.37082653991796199</v>
      </c>
      <c r="CE199" s="55">
        <v>0</v>
      </c>
      <c r="CF199" s="55">
        <v>0</v>
      </c>
      <c r="CG199" s="55">
        <v>0.36747200186869733</v>
      </c>
      <c r="CH199" s="55">
        <v>0</v>
      </c>
      <c r="CI199" s="55">
        <v>0</v>
      </c>
      <c r="CJ199" s="135">
        <v>0.36747200186869733</v>
      </c>
      <c r="CL199" s="55">
        <v>0</v>
      </c>
      <c r="CM199" s="55">
        <v>0</v>
      </c>
      <c r="CN199" s="55">
        <v>4.9551168743558943E-2</v>
      </c>
      <c r="CO199" s="55">
        <v>0</v>
      </c>
      <c r="CP199" s="55">
        <v>0</v>
      </c>
      <c r="CQ199" s="135">
        <v>4.9551168743558943E-2</v>
      </c>
      <c r="CS199" s="67">
        <v>0</v>
      </c>
      <c r="CT199" s="67">
        <v>0</v>
      </c>
      <c r="CU199" s="67">
        <v>9.5275135420321393E-3</v>
      </c>
      <c r="CV199" s="67">
        <v>0</v>
      </c>
      <c r="CW199" s="67">
        <v>0</v>
      </c>
      <c r="CX199" s="135">
        <v>9.5275135420321393E-3</v>
      </c>
      <c r="CZ199" s="55">
        <v>0</v>
      </c>
      <c r="DA199" s="55">
        <v>0</v>
      </c>
      <c r="DB199" s="55">
        <v>0.42655068415428837</v>
      </c>
      <c r="DC199" s="55">
        <v>0</v>
      </c>
      <c r="DD199" s="55">
        <v>0</v>
      </c>
      <c r="DE199" s="135">
        <v>0.42655068415428837</v>
      </c>
      <c r="DG199" s="43" t="b" cm="1">
        <f t="array" aca="1" ref="DG199" ca="1">OR($G199=Forecast_Capex_Input!$BF$8:$BF$10)</f>
        <v>0</v>
      </c>
      <c r="DH199" s="43" cm="1">
        <f t="array" aca="1" ref="DH199" ca="1">IFERROR(INDEX(Forecast_Capex_Input!BG$12:BG$286,$Z199)
*(INDEX(Forecast_Capex_Input!$H$12:$H$286,$Z199)=Repex),0)
*$DG199</f>
        <v>0</v>
      </c>
      <c r="DI199" s="43" cm="1">
        <f t="array" aca="1" ref="DI199" ca="1">IFERROR(INDEX(Forecast_Capex_Input!BH$12:BH$286,$Z199)
*(INDEX(Forecast_Capex_Input!$H$12:$H$286,$Z199)=Repex),0)
*$DG199</f>
        <v>0</v>
      </c>
      <c r="DJ199" s="43" cm="1">
        <f t="array" aca="1" ref="DJ199" ca="1">IFERROR(INDEX(Forecast_Capex_Input!BI$12:BI$286,$Z199)
*(INDEX(Forecast_Capex_Input!$H$12:$H$286,$Z199)=Repex),0)
*$DG199</f>
        <v>0</v>
      </c>
      <c r="DK199" s="43" cm="1">
        <f t="array" aca="1" ref="DK199" ca="1">IFERROR(INDEX(Forecast_Capex_Input!BJ$12:BJ$286,$Z199)
*(INDEX(Forecast_Capex_Input!$H$12:$H$286,$Z199)=Repex),0)
*$DG199</f>
        <v>0</v>
      </c>
      <c r="DL199" s="43" cm="1">
        <f t="array" aca="1" ref="DL199" ca="1">IFERROR(INDEX(Forecast_Capex_Input!BK$12:BK$286,$Z199)
*(INDEX(Forecast_Capex_Input!$H$12:$H$286,$Z199)=Repex),0)
*$DG199</f>
        <v>0</v>
      </c>
      <c r="DM199" s="43" cm="1">
        <f t="array" aca="1" ref="DM199" ca="1">IFERROR(INDEX(Forecast_Capex_Input!BL$12:BL$286,$Z199)
*(INDEX(Forecast_Capex_Input!$H$12:$H$286,$Z199)=Repex),0)
*$DG199</f>
        <v>0</v>
      </c>
      <c r="DO199" s="43" t="b" cm="1">
        <f t="array" aca="1" ref="DO199" ca="1">OR($G199=Forecast_Capex_Input!$BN$8:$BN$9)</f>
        <v>1</v>
      </c>
      <c r="DP199" s="43" cm="1">
        <f t="array" aca="1" ref="DP199" ca="1">IFERROR(INDEX(Forecast_Capex_Input!BO$12:BO$286,$Z199)
*(INDEX(Forecast_Capex_Input!$H$12:$H$286,$Z199)=Repex),0)
*$DO199</f>
        <v>5.7421451787648958E-2</v>
      </c>
      <c r="DQ199" s="43" cm="1">
        <f t="array" aca="1" ref="DQ199" ca="1">IFERROR(INDEX(Forecast_Capex_Input!BP$12:BP$286,$Z199)
*(INDEX(Forecast_Capex_Input!$H$12:$H$286,$Z199)=Repex),0)
*$DO199</f>
        <v>0.71505958829902483</v>
      </c>
      <c r="DR199" s="43" cm="1">
        <f t="array" aca="1" ref="DR199" ca="1">IFERROR(INDEX(Forecast_Capex_Input!BQ$12:BQ$286,$Z199)
*(INDEX(Forecast_Capex_Input!$H$12:$H$286,$Z199)=Repex),0)
*$DO199</f>
        <v>0.22751895991332607</v>
      </c>
      <c r="DS199" s="43" cm="1">
        <f t="array" aca="1" ref="DS199" ca="1">IFERROR(INDEX(Forecast_Capex_Input!BR$12:BR$286,$Z199)
*(INDEX(Forecast_Capex_Input!$H$12:$H$286,$Z199)=Repex),0)
*$DO199</f>
        <v>0</v>
      </c>
      <c r="DT199" s="43" cm="1">
        <f t="array" aca="1" ref="DT199" ca="1">IFERROR(INDEX(Forecast_Capex_Input!BS$12:BS$286,$Z199)
*(INDEX(Forecast_Capex_Input!$H$12:$H$286,$Z199)=Repex),0)
*$DO199</f>
        <v>0</v>
      </c>
      <c r="DV199" s="43" t="b" cm="1">
        <f t="array" aca="1" ref="DV199" ca="1">OR($G199=Forecast_Capex_Input!$BU$8:$BU$10)</f>
        <v>0</v>
      </c>
      <c r="DW199" s="43" cm="1">
        <f t="array" aca="1" ref="DW199" ca="1">IFERROR(INDEX(Forecast_Capex_Input!BV$12:BV$286,$Z199)
*(INDEX(Forecast_Capex_Input!$H$12:$H$286,$Z199)=Repex),0)
*$DV199</f>
        <v>0</v>
      </c>
      <c r="DX199" s="43" cm="1">
        <f t="array" aca="1" ref="DX199" ca="1">IFERROR(INDEX(Forecast_Capex_Input!BW$12:BW$286,$Z199)
*(INDEX(Forecast_Capex_Input!$H$12:$H$286,$Z199)=Repex),0)
*$DV199</f>
        <v>0</v>
      </c>
      <c r="DY199" s="43" cm="1">
        <f t="array" aca="1" ref="DY199" ca="1">IFERROR(INDEX(Forecast_Capex_Input!BX$12:BX$286,$Z199)
*(INDEX(Forecast_Capex_Input!$H$12:$H$286,$Z199)=Repex),0)
*$DV199</f>
        <v>0</v>
      </c>
      <c r="DZ199" s="43" cm="1">
        <f t="array" aca="1" ref="DZ199" ca="1">IFERROR(INDEX(Forecast_Capex_Input!BY$12:BY$286,$Z199)
*(INDEX(Forecast_Capex_Input!$H$12:$H$286,$Z199)=Repex),0)
*$DV199</f>
        <v>0</v>
      </c>
      <c r="EA199" s="43" cm="1">
        <f t="array" aca="1" ref="EA199" ca="1">IFERROR(INDEX(Forecast_Capex_Input!BZ$12:BZ$286,$Z199)
*(INDEX(Forecast_Capex_Input!$H$12:$H$286,$Z199)=Repex),0)
*$DV199</f>
        <v>0</v>
      </c>
      <c r="EB199" s="43" cm="1">
        <f t="array" aca="1" ref="EB199" ca="1">IFERROR(INDEX(Forecast_Capex_Input!CA$12:CA$286,$Z199)
*(INDEX(Forecast_Capex_Input!$H$12:$H$286,$Z199)=Repex),0)
*$DV199</f>
        <v>0</v>
      </c>
      <c r="EC199" s="43" cm="1">
        <f t="array" aca="1" ref="EC199" ca="1">IFERROR(INDEX(Forecast_Capex_Input!CB$12:CB$286,$Z199)
*(INDEX(Forecast_Capex_Input!$H$12:$H$286,$Z199)=Repex),0)
*$DV199</f>
        <v>0</v>
      </c>
      <c r="ED199" s="43" cm="1">
        <f t="array" aca="1" ref="ED199" ca="1">IFERROR(INDEX(Forecast_Capex_Input!CC$12:CC$286,$Z199)
*(INDEX(Forecast_Capex_Input!$H$12:$H$286,$Z199)=Repex),0)
*$DV199</f>
        <v>0</v>
      </c>
      <c r="EF199" s="86" t="str">
        <f t="shared" si="21"/>
        <v>N/A</v>
      </c>
      <c r="EG199" s="28" t="str">
        <f>IFERROR(RANK(EF199,EF$11:EF$1010,0)+COUNTIF(EF$11:EF199,EF199)-1,NA)</f>
        <v>N/A</v>
      </c>
    </row>
    <row r="200" spans="3:137" x14ac:dyDescent="0.2">
      <c r="C200" s="28">
        <f t="shared" si="22"/>
        <v>190</v>
      </c>
      <c r="D200" s="9" t="str" cm="1">
        <f t="array" ref="D200">IFERROR(INDEX(Forecast_Capex_Input!$D$12:$D$286,$Z200),NA)</f>
        <v>Molong No1 Transformer Renewal</v>
      </c>
      <c r="E200" s="24" t="b" cm="1">
        <f t="array" ref="E200">IF($Z200=NA,NA,INDEX(Forecast_Capex_Input!$E$12:$E$286,$Z200))</f>
        <v>1</v>
      </c>
      <c r="F200" s="9" t="str" cm="1">
        <f t="array" aca="1" ref="F200" ca="1">IFERROR(INDEX(General!$E$25:$E$26,$AA200),NA)</f>
        <v>Labour</v>
      </c>
      <c r="G200" s="9" t="str" cm="1">
        <f t="array" aca="1" ref="G200" ca="1">IFERROR(INDEX(Forecast_Capex_Input!$AI$11:$BB$11,$AC200),NA)</f>
        <v>Secondary Systems</v>
      </c>
      <c r="H200" s="50" cm="1">
        <f t="array" aca="1" ref="H200" ca="1">IFERROR(INDEX(Forecast_Capex_Input!$AI$12:$BB$286,$Z200,$AC200),NA)</f>
        <v>7.6999999999999819E-2</v>
      </c>
      <c r="I200" s="150" t="str" cm="1">
        <f t="array" ref="I200">IFERROR(INDEX(Forecast_Capex_Input!$F$12:$F$286,$Z200),NA)</f>
        <v>Replacement Expenditure</v>
      </c>
      <c r="J200" s="150" t="str" cm="1">
        <f t="array" ref="J200">IFERROR(INDEX(Forecast_Capex_Input!G$12:G$286,$Z200),NA)</f>
        <v>Substation</v>
      </c>
      <c r="K200" s="150" t="str" cm="1">
        <f t="array" ref="K200">IFERROR(INDEX(Forecast_Capex_Input!H$12:H$286,$Z200),NA)</f>
        <v>Repex</v>
      </c>
      <c r="L200" s="150" t="str" cm="1">
        <f t="array" ref="L200">IFERROR(INDEX(Forecast_Capex_Input!I$12:I$286,$Z200),NA)</f>
        <v>N/A</v>
      </c>
      <c r="M200" s="150" t="str" cm="1">
        <f t="array" ref="M200">IFERROR(INDEX(Forecast_Capex_Input!J$12:J$286,$Z200),NA)</f>
        <v>N/A</v>
      </c>
      <c r="N200" s="150" t="str" cm="1">
        <f t="array" ref="N200">IFERROR(INDEX(Forecast_Capex_Input!K$12:K$286,$Z200),NA)</f>
        <v>Substations - Power Transformers</v>
      </c>
      <c r="O200" s="150" t="str" cm="1">
        <f t="array" ref="O200">IFERROR(INDEX(Forecast_Capex_Input!L$12:L$286,$Z200),NA)</f>
        <v>Substations - Safe and Reliable Network</v>
      </c>
      <c r="P200" s="150" t="str" cm="1">
        <f t="array" ref="P200">IFERROR(INDEX(Forecast_Capex_Input!M$12:M$286,$Z200),NA)</f>
        <v>N/A</v>
      </c>
      <c r="Q200" s="24" t="str" cm="1">
        <f t="array" ref="Q200">IFERROR(INDEX(Forecast_Capex_Input!N$12:N$286,$Z200),NA)</f>
        <v>No</v>
      </c>
      <c r="R200" s="190" cm="1">
        <f t="array" ref="R200">IFERROR(INDEX(Forecast_Capex_Input!O$12:O$286,$Z200),0)</f>
        <v>0</v>
      </c>
      <c r="S200" s="24" t="str" cm="1">
        <f t="array" ref="S200">IFERROR(INDEX(Forecast_Capex_Input!P$12:P$286,$Z200),0)</f>
        <v>Safety security &amp; reliability</v>
      </c>
      <c r="T200" s="150" t="str" cm="1">
        <f t="array" aca="1" ref="T200" ca="1">IFERROR(INDEX(General!$K$91:$K$110,$AC200),NA)</f>
        <v>Secondary Systems (2018-23)</v>
      </c>
      <c r="U200" s="43" cm="1">
        <f t="array" aca="1" ref="U200" ca="1">IFERROR(
IF($F200=General!$E$25,INDEX(Forecast_Capex_Input!S$12:S$286,$Z200),
INDEX(Forecast_Capex_Input!T$12:T$286,$Z200)),0)</f>
        <v>0.15088016265378904</v>
      </c>
      <c r="V200" s="82" t="b">
        <f>IFERROR(INDEX(Overheads!$T$19:$T$26,MATCH($I200,Overheads!$E$19:$E$26,0)),FALSE)</f>
        <v>1</v>
      </c>
      <c r="W200" s="209" t="str" cm="1">
        <f t="array" ref="W200">IFERROR(
INDEX(Forecast_Capex_Input!CN$12:CN$286,$Z200),0)</f>
        <v>FY22</v>
      </c>
      <c r="X200" s="209">
        <f>IFERROR(
MATCH($W200,General!$L$39:$S$39,0),1)</f>
        <v>2</v>
      </c>
      <c r="Z200" s="28">
        <f>IFERROR(
IF(MATCH($C200,Forecast_Capex_Input!$CI$12:$CI$286,1)+1&gt;MAX(Forecast_Capex_Input!$C$12:$C$286),NA,
MATCH($C200,Forecast_Capex_Input!$CI$12:$CI$286,1)+1),1)</f>
        <v>83</v>
      </c>
      <c r="AA200" s="28" cm="1">
        <f t="array" aca="1" ref="AA200" ca="1">IFERROR(
IF(Z199&lt;&gt;Z200,1,
IF(COUNTIF(OFFSET(AA199,0,0,-INDEX(Forecast_Capex_Input!$CG$12:$CG$286,$Z200)),AA199)=INDEX(Forecast_Capex_Input!$CG$12:$CG$286,$Z200),AA199+1,AA199)),NA)</f>
        <v>1</v>
      </c>
      <c r="AB200" s="28" cm="1">
        <f t="array" ref="AB200">IFERROR($C200-IF($Z200=1,1,INDEX(Forecast_Capex_Input!$CI$12:$CI$286,$Z200-1))+1,NA)</f>
        <v>2</v>
      </c>
      <c r="AC200" s="28" cm="1">
        <f t="array" aca="1" ref="AC200" ca="1">IFERROR(IF(AA200=1,
INDEX(Forecast_Capex_Input!$AI$10:$BB$10,SMALL(IF(INDEX(Forecast_Capex_Input!$AI$12:$BB$286,$Z200,0)&gt;0,COLUMN(Forecast_Capex_Input!$AI$10:$BB$10)-COLUMN(Forecast_Capex_Input!$AI$12)+1),ROWS(OFFSET(AC199,0,0,-$AB200)))),
OFFSET(AC199,-INDEX(Forecast_Capex_Input!$CG$12:$CG$286,$Z200)+1,0)),NA)</f>
        <v>4</v>
      </c>
      <c r="AD200" s="28">
        <f t="shared" ca="1" si="19"/>
        <v>1</v>
      </c>
      <c r="AE200" s="82" t="b">
        <f t="shared" si="23"/>
        <v>0</v>
      </c>
      <c r="AF200" s="78" t="b">
        <v>0</v>
      </c>
      <c r="AG200" s="82" t="b">
        <f t="shared" si="20"/>
        <v>1</v>
      </c>
      <c r="AI200" s="55">
        <v>7.6333820923589815E-4</v>
      </c>
      <c r="AJ200" s="55">
        <v>4.1642755870097328E-3</v>
      </c>
      <c r="AK200" s="55">
        <v>2.6008078049564776E-2</v>
      </c>
      <c r="AL200" s="55">
        <v>0</v>
      </c>
      <c r="AM200" s="55">
        <v>0</v>
      </c>
      <c r="AN200" s="135">
        <v>3.0935691845810409E-2</v>
      </c>
      <c r="AP200" s="55">
        <v>7.3972406994209051E-4</v>
      </c>
      <c r="AQ200" s="55">
        <v>4.0882217597790239E-3</v>
      </c>
      <c r="AR200" s="55">
        <v>2.5827898313171224E-2</v>
      </c>
      <c r="AS200" s="55">
        <v>0</v>
      </c>
      <c r="AT200" s="55">
        <v>0</v>
      </c>
      <c r="AU200" s="135">
        <v>3.0655844142892338E-2</v>
      </c>
      <c r="AW200" s="55">
        <v>8.9174778759873208E-5</v>
      </c>
      <c r="AX200" s="55">
        <v>4.6189945805602555E-4</v>
      </c>
      <c r="AY200" s="55">
        <v>3.5826635673596478E-3</v>
      </c>
      <c r="AZ200" s="55">
        <v>0</v>
      </c>
      <c r="BA200" s="55">
        <v>0</v>
      </c>
      <c r="BB200" s="135">
        <v>4.1337378041755466E-3</v>
      </c>
      <c r="BD200" s="55">
        <v>1.7363300717529511E-5</v>
      </c>
      <c r="BE200" s="55">
        <v>9.0540195059666807E-5</v>
      </c>
      <c r="BF200" s="55">
        <v>6.8691616049200519E-4</v>
      </c>
      <c r="BG200" s="55">
        <v>0</v>
      </c>
      <c r="BH200" s="55">
        <v>0</v>
      </c>
      <c r="BI200" s="135">
        <v>7.9481965626920152E-4</v>
      </c>
      <c r="BK200" s="55">
        <v>8.4626214941949324E-4</v>
      </c>
      <c r="BL200" s="55">
        <v>4.6406614128947157E-3</v>
      </c>
      <c r="BM200" s="55">
        <v>3.0097478041022876E-2</v>
      </c>
      <c r="BN200" s="55">
        <v>0</v>
      </c>
      <c r="BO200" s="55">
        <v>0</v>
      </c>
      <c r="BP200" s="135">
        <v>3.5584401603337083E-2</v>
      </c>
      <c r="BR200" s="147">
        <v>0</v>
      </c>
      <c r="BS200" s="147">
        <v>0</v>
      </c>
      <c r="BT200" s="147">
        <v>1</v>
      </c>
      <c r="BU200" s="147">
        <v>0</v>
      </c>
      <c r="BV200" s="147">
        <v>0</v>
      </c>
      <c r="BX200" s="55">
        <v>0</v>
      </c>
      <c r="BY200" s="55">
        <v>0</v>
      </c>
      <c r="BZ200" s="55">
        <v>3.0935691845810409E-2</v>
      </c>
      <c r="CA200" s="55">
        <v>0</v>
      </c>
      <c r="CB200" s="55">
        <v>0</v>
      </c>
      <c r="CC200" s="135">
        <v>3.0935691845810409E-2</v>
      </c>
      <c r="CE200" s="55">
        <v>0</v>
      </c>
      <c r="CF200" s="55">
        <v>0</v>
      </c>
      <c r="CG200" s="55">
        <v>3.0655844142892338E-2</v>
      </c>
      <c r="CH200" s="55">
        <v>0</v>
      </c>
      <c r="CI200" s="55">
        <v>0</v>
      </c>
      <c r="CJ200" s="135">
        <v>3.0655844142892338E-2</v>
      </c>
      <c r="CL200" s="55">
        <v>0</v>
      </c>
      <c r="CM200" s="55">
        <v>0</v>
      </c>
      <c r="CN200" s="55">
        <v>4.1337378041755466E-3</v>
      </c>
      <c r="CO200" s="55">
        <v>0</v>
      </c>
      <c r="CP200" s="55">
        <v>0</v>
      </c>
      <c r="CQ200" s="135">
        <v>4.1337378041755466E-3</v>
      </c>
      <c r="CS200" s="67">
        <v>0</v>
      </c>
      <c r="CT200" s="67">
        <v>0</v>
      </c>
      <c r="CU200" s="67">
        <v>7.9481965626920152E-4</v>
      </c>
      <c r="CV200" s="67">
        <v>0</v>
      </c>
      <c r="CW200" s="67">
        <v>0</v>
      </c>
      <c r="CX200" s="135">
        <v>7.9481965626920152E-4</v>
      </c>
      <c r="CZ200" s="55">
        <v>0</v>
      </c>
      <c r="DA200" s="55">
        <v>0</v>
      </c>
      <c r="DB200" s="55">
        <v>3.5584401603337083E-2</v>
      </c>
      <c r="DC200" s="55">
        <v>0</v>
      </c>
      <c r="DD200" s="55">
        <v>0</v>
      </c>
      <c r="DE200" s="135">
        <v>3.5584401603337083E-2</v>
      </c>
      <c r="DG200" s="43" t="b" cm="1">
        <f t="array" aca="1" ref="DG200" ca="1">OR($G200=Forecast_Capex_Input!$BF$8:$BF$10)</f>
        <v>0</v>
      </c>
      <c r="DH200" s="43" cm="1">
        <f t="array" aca="1" ref="DH200" ca="1">IFERROR(INDEX(Forecast_Capex_Input!BG$12:BG$286,$Z200)
*(INDEX(Forecast_Capex_Input!$H$12:$H$286,$Z200)=Repex),0)
*$DG200</f>
        <v>0</v>
      </c>
      <c r="DI200" s="43" cm="1">
        <f t="array" aca="1" ref="DI200" ca="1">IFERROR(INDEX(Forecast_Capex_Input!BH$12:BH$286,$Z200)
*(INDEX(Forecast_Capex_Input!$H$12:$H$286,$Z200)=Repex),0)
*$DG200</f>
        <v>0</v>
      </c>
      <c r="DJ200" s="43" cm="1">
        <f t="array" aca="1" ref="DJ200" ca="1">IFERROR(INDEX(Forecast_Capex_Input!BI$12:BI$286,$Z200)
*(INDEX(Forecast_Capex_Input!$H$12:$H$286,$Z200)=Repex),0)
*$DG200</f>
        <v>0</v>
      </c>
      <c r="DK200" s="43" cm="1">
        <f t="array" aca="1" ref="DK200" ca="1">IFERROR(INDEX(Forecast_Capex_Input!BJ$12:BJ$286,$Z200)
*(INDEX(Forecast_Capex_Input!$H$12:$H$286,$Z200)=Repex),0)
*$DG200</f>
        <v>0</v>
      </c>
      <c r="DL200" s="43" cm="1">
        <f t="array" aca="1" ref="DL200" ca="1">IFERROR(INDEX(Forecast_Capex_Input!BK$12:BK$286,$Z200)
*(INDEX(Forecast_Capex_Input!$H$12:$H$286,$Z200)=Repex),0)
*$DG200</f>
        <v>0</v>
      </c>
      <c r="DM200" s="43" cm="1">
        <f t="array" aca="1" ref="DM200" ca="1">IFERROR(INDEX(Forecast_Capex_Input!BL$12:BL$286,$Z200)
*(INDEX(Forecast_Capex_Input!$H$12:$H$286,$Z200)=Repex),0)
*$DG200</f>
        <v>0</v>
      </c>
      <c r="DO200" s="43" t="b" cm="1">
        <f t="array" aca="1" ref="DO200" ca="1">OR($G200=Forecast_Capex_Input!$BN$8:$BN$9)</f>
        <v>0</v>
      </c>
      <c r="DP200" s="43" cm="1">
        <f t="array" aca="1" ref="DP200" ca="1">IFERROR(INDEX(Forecast_Capex_Input!BO$12:BO$286,$Z200)
*(INDEX(Forecast_Capex_Input!$H$12:$H$286,$Z200)=Repex),0)
*$DO200</f>
        <v>0</v>
      </c>
      <c r="DQ200" s="43" cm="1">
        <f t="array" aca="1" ref="DQ200" ca="1">IFERROR(INDEX(Forecast_Capex_Input!BP$12:BP$286,$Z200)
*(INDEX(Forecast_Capex_Input!$H$12:$H$286,$Z200)=Repex),0)
*$DO200</f>
        <v>0</v>
      </c>
      <c r="DR200" s="43" cm="1">
        <f t="array" aca="1" ref="DR200" ca="1">IFERROR(INDEX(Forecast_Capex_Input!BQ$12:BQ$286,$Z200)
*(INDEX(Forecast_Capex_Input!$H$12:$H$286,$Z200)=Repex),0)
*$DO200</f>
        <v>0</v>
      </c>
      <c r="DS200" s="43" cm="1">
        <f t="array" aca="1" ref="DS200" ca="1">IFERROR(INDEX(Forecast_Capex_Input!BR$12:BR$286,$Z200)
*(INDEX(Forecast_Capex_Input!$H$12:$H$286,$Z200)=Repex),0)
*$DO200</f>
        <v>0</v>
      </c>
      <c r="DT200" s="43" cm="1">
        <f t="array" aca="1" ref="DT200" ca="1">IFERROR(INDEX(Forecast_Capex_Input!BS$12:BS$286,$Z200)
*(INDEX(Forecast_Capex_Input!$H$12:$H$286,$Z200)=Repex),0)
*$DO200</f>
        <v>0</v>
      </c>
      <c r="DV200" s="43" t="b" cm="1">
        <f t="array" aca="1" ref="DV200" ca="1">OR($G200=Forecast_Capex_Input!$BU$8:$BU$10)</f>
        <v>1</v>
      </c>
      <c r="DW200" s="43" cm="1">
        <f t="array" aca="1" ref="DW200" ca="1">IFERROR(INDEX(Forecast_Capex_Input!BV$12:BV$286,$Z200)
*(INDEX(Forecast_Capex_Input!$H$12:$H$286,$Z200)=Repex),0)
*$DV200</f>
        <v>0.1558441558441562</v>
      </c>
      <c r="DX200" s="43" cm="1">
        <f t="array" aca="1" ref="DX200" ca="1">IFERROR(INDEX(Forecast_Capex_Input!BW$12:BW$286,$Z200)
*(INDEX(Forecast_Capex_Input!$H$12:$H$286,$Z200)=Repex),0)
*$DV200</f>
        <v>0.70129870129870064</v>
      </c>
      <c r="DY200" s="43" cm="1">
        <f t="array" aca="1" ref="DY200" ca="1">IFERROR(INDEX(Forecast_Capex_Input!BX$12:BX$286,$Z200)
*(INDEX(Forecast_Capex_Input!$H$12:$H$286,$Z200)=Repex),0)
*$DV200</f>
        <v>0.14285714285714318</v>
      </c>
      <c r="DZ200" s="43" cm="1">
        <f t="array" aca="1" ref="DZ200" ca="1">IFERROR(INDEX(Forecast_Capex_Input!BY$12:BY$286,$Z200)
*(INDEX(Forecast_Capex_Input!$H$12:$H$286,$Z200)=Repex),0)
*$DV200</f>
        <v>0</v>
      </c>
      <c r="EA200" s="43" cm="1">
        <f t="array" aca="1" ref="EA200" ca="1">IFERROR(INDEX(Forecast_Capex_Input!BZ$12:BZ$286,$Z200)
*(INDEX(Forecast_Capex_Input!$H$12:$H$286,$Z200)=Repex),0)
*$DV200</f>
        <v>0</v>
      </c>
      <c r="EB200" s="43" cm="1">
        <f t="array" aca="1" ref="EB200" ca="1">IFERROR(INDEX(Forecast_Capex_Input!CA$12:CA$286,$Z200)
*(INDEX(Forecast_Capex_Input!$H$12:$H$286,$Z200)=Repex),0)
*$DV200</f>
        <v>0</v>
      </c>
      <c r="EC200" s="43" cm="1">
        <f t="array" aca="1" ref="EC200" ca="1">IFERROR(INDEX(Forecast_Capex_Input!CB$12:CB$286,$Z200)
*(INDEX(Forecast_Capex_Input!$H$12:$H$286,$Z200)=Repex),0)
*$DV200</f>
        <v>0</v>
      </c>
      <c r="ED200" s="43" cm="1">
        <f t="array" aca="1" ref="ED200" ca="1">IFERROR(INDEX(Forecast_Capex_Input!CC$12:CC$286,$Z200)
*(INDEX(Forecast_Capex_Input!$H$12:$H$286,$Z200)=Repex),0)
*$DV200</f>
        <v>0</v>
      </c>
      <c r="EF200" s="86" t="str">
        <f t="shared" si="21"/>
        <v>N/A</v>
      </c>
      <c r="EG200" s="28" t="str">
        <f>IFERROR(RANK(EF200,EF$11:EF$1010,0)+COUNTIF(EF$11:EF200,EF200)-1,NA)</f>
        <v>N/A</v>
      </c>
    </row>
    <row r="201" spans="3:137" x14ac:dyDescent="0.2">
      <c r="C201" s="28">
        <f t="shared" si="22"/>
        <v>191</v>
      </c>
      <c r="D201" s="9" t="str" cm="1">
        <f t="array" ref="D201">IFERROR(INDEX(Forecast_Capex_Input!$D$12:$D$286,$Z201),NA)</f>
        <v>Molong No1 Transformer Renewal</v>
      </c>
      <c r="E201" s="24" t="b" cm="1">
        <f t="array" ref="E201">IF($Z201=NA,NA,INDEX(Forecast_Capex_Input!$E$12:$E$286,$Z201))</f>
        <v>1</v>
      </c>
      <c r="F201" s="9" t="str" cm="1">
        <f t="array" aca="1" ref="F201" ca="1">IFERROR(INDEX(General!$E$25:$E$26,$AA201),NA)</f>
        <v>Non-Labour</v>
      </c>
      <c r="G201" s="9" t="str" cm="1">
        <f t="array" aca="1" ref="G201" ca="1">IFERROR(INDEX(Forecast_Capex_Input!$AI$11:$BB$11,$AC201),NA)</f>
        <v>Substations</v>
      </c>
      <c r="H201" s="50" cm="1">
        <f t="array" aca="1" ref="H201" ca="1">IFERROR(INDEX(Forecast_Capex_Input!$AI$12:$BB$286,$Z201,$AC201),NA)</f>
        <v>0.92300000000000015</v>
      </c>
      <c r="I201" s="150" t="str" cm="1">
        <f t="array" ref="I201">IFERROR(INDEX(Forecast_Capex_Input!$F$12:$F$286,$Z201),NA)</f>
        <v>Replacement Expenditure</v>
      </c>
      <c r="J201" s="150" t="str" cm="1">
        <f t="array" ref="J201">IFERROR(INDEX(Forecast_Capex_Input!G$12:G$286,$Z201),NA)</f>
        <v>Substation</v>
      </c>
      <c r="K201" s="150" t="str" cm="1">
        <f t="array" ref="K201">IFERROR(INDEX(Forecast_Capex_Input!H$12:H$286,$Z201),NA)</f>
        <v>Repex</v>
      </c>
      <c r="L201" s="150" t="str" cm="1">
        <f t="array" ref="L201">IFERROR(INDEX(Forecast_Capex_Input!I$12:I$286,$Z201),NA)</f>
        <v>N/A</v>
      </c>
      <c r="M201" s="150" t="str" cm="1">
        <f t="array" ref="M201">IFERROR(INDEX(Forecast_Capex_Input!J$12:J$286,$Z201),NA)</f>
        <v>N/A</v>
      </c>
      <c r="N201" s="150" t="str" cm="1">
        <f t="array" ref="N201">IFERROR(INDEX(Forecast_Capex_Input!K$12:K$286,$Z201),NA)</f>
        <v>Substations - Power Transformers</v>
      </c>
      <c r="O201" s="150" t="str" cm="1">
        <f t="array" ref="O201">IFERROR(INDEX(Forecast_Capex_Input!L$12:L$286,$Z201),NA)</f>
        <v>Substations - Safe and Reliable Network</v>
      </c>
      <c r="P201" s="150" t="str" cm="1">
        <f t="array" ref="P201">IFERROR(INDEX(Forecast_Capex_Input!M$12:M$286,$Z201),NA)</f>
        <v>N/A</v>
      </c>
      <c r="Q201" s="24" t="str" cm="1">
        <f t="array" ref="Q201">IFERROR(INDEX(Forecast_Capex_Input!N$12:N$286,$Z201),NA)</f>
        <v>No</v>
      </c>
      <c r="R201" s="190" cm="1">
        <f t="array" ref="R201">IFERROR(INDEX(Forecast_Capex_Input!O$12:O$286,$Z201),0)</f>
        <v>0</v>
      </c>
      <c r="S201" s="24" t="str" cm="1">
        <f t="array" ref="S201">IFERROR(INDEX(Forecast_Capex_Input!P$12:P$286,$Z201),0)</f>
        <v>Safety security &amp; reliability</v>
      </c>
      <c r="T201" s="150" t="str" cm="1">
        <f t="array" aca="1" ref="T201" ca="1">IFERROR(INDEX(General!$K$91:$K$110,$AC201),NA)</f>
        <v>Substations (2018 onwards)</v>
      </c>
      <c r="U201" s="43" cm="1">
        <f t="array" aca="1" ref="U201" ca="1">IFERROR(
IF($F201=General!$E$25,INDEX(Forecast_Capex_Input!S$12:S$286,$Z201),
INDEX(Forecast_Capex_Input!T$12:T$286,$Z201)),0)</f>
        <v>0.84911983734621099</v>
      </c>
      <c r="V201" s="82" t="b">
        <f>IFERROR(INDEX(Overheads!$T$19:$T$26,MATCH($I201,Overheads!$E$19:$E$26,0)),FALSE)</f>
        <v>1</v>
      </c>
      <c r="W201" s="209" t="str" cm="1">
        <f t="array" ref="W201">IFERROR(
INDEX(Forecast_Capex_Input!CN$12:CN$286,$Z201),0)</f>
        <v>FY22</v>
      </c>
      <c r="X201" s="209">
        <f>IFERROR(
MATCH($W201,General!$L$39:$S$39,0),1)</f>
        <v>2</v>
      </c>
      <c r="Z201" s="28">
        <f>IFERROR(
IF(MATCH($C201,Forecast_Capex_Input!$CI$12:$CI$286,1)+1&gt;MAX(Forecast_Capex_Input!$C$12:$C$286),NA,
MATCH($C201,Forecast_Capex_Input!$CI$12:$CI$286,1)+1),1)</f>
        <v>83</v>
      </c>
      <c r="AA201" s="28" cm="1">
        <f t="array" aca="1" ref="AA201" ca="1">IFERROR(
IF(Z200&lt;&gt;Z201,1,
IF(COUNTIF(OFFSET(AA200,0,0,-INDEX(Forecast_Capex_Input!$CG$12:$CG$286,$Z201)),AA200)=INDEX(Forecast_Capex_Input!$CG$12:$CG$286,$Z201),AA200+1,AA200)),NA)</f>
        <v>2</v>
      </c>
      <c r="AB201" s="28" cm="1">
        <f t="array" ref="AB201">IFERROR($C201-IF($Z201=1,1,INDEX(Forecast_Capex_Input!$CI$12:$CI$286,$Z201-1))+1,NA)</f>
        <v>3</v>
      </c>
      <c r="AC201" s="28" cm="1">
        <f t="array" aca="1" ref="AC201" ca="1">IFERROR(IF(AA201=1,
INDEX(Forecast_Capex_Input!$AI$10:$BB$10,SMALL(IF(INDEX(Forecast_Capex_Input!$AI$12:$BB$286,$Z201,0)&gt;0,COLUMN(Forecast_Capex_Input!$AI$10:$BB$10)-COLUMN(Forecast_Capex_Input!$AI$12)+1),ROWS(OFFSET(AC200,0,0,-$AB201)))),
OFFSET(AC200,-INDEX(Forecast_Capex_Input!$CG$12:$CG$286,$Z201)+1,0)),NA)</f>
        <v>3</v>
      </c>
      <c r="AD201" s="28">
        <f t="shared" ca="1" si="19"/>
        <v>2</v>
      </c>
      <c r="AE201" s="82" t="b">
        <f t="shared" si="23"/>
        <v>0</v>
      </c>
      <c r="AF201" s="78" t="b">
        <v>0</v>
      </c>
      <c r="AG201" s="82" t="b">
        <f t="shared" si="20"/>
        <v>1</v>
      </c>
      <c r="AI201" s="55">
        <v>5.1494971379060332E-2</v>
      </c>
      <c r="AJ201" s="55">
        <v>0.28092299006260885</v>
      </c>
      <c r="AK201" s="55">
        <v>1.7545109344484808</v>
      </c>
      <c r="AL201" s="55">
        <v>0</v>
      </c>
      <c r="AM201" s="55">
        <v>0</v>
      </c>
      <c r="AN201" s="135">
        <v>2.08692889589015</v>
      </c>
      <c r="AP201" s="55">
        <v>5.1494971379060332E-2</v>
      </c>
      <c r="AQ201" s="55">
        <v>0.28092299006260885</v>
      </c>
      <c r="AR201" s="55">
        <v>1.7545109344484808</v>
      </c>
      <c r="AS201" s="55">
        <v>0</v>
      </c>
      <c r="AT201" s="55">
        <v>0</v>
      </c>
      <c r="AU201" s="135">
        <v>2.08692889589015</v>
      </c>
      <c r="AW201" s="55">
        <v>6.2077913462153505E-3</v>
      </c>
      <c r="AX201" s="55">
        <v>3.1739515244009399E-2</v>
      </c>
      <c r="AY201" s="55">
        <v>0.24337336035496077</v>
      </c>
      <c r="AZ201" s="55">
        <v>0</v>
      </c>
      <c r="BA201" s="55">
        <v>0</v>
      </c>
      <c r="BB201" s="135">
        <v>0.28132066694518554</v>
      </c>
      <c r="BD201" s="55">
        <v>1.2087245904614089E-3</v>
      </c>
      <c r="BE201" s="55">
        <v>6.2214879259358587E-3</v>
      </c>
      <c r="BF201" s="55">
        <v>4.6662794626924201E-2</v>
      </c>
      <c r="BG201" s="55">
        <v>0</v>
      </c>
      <c r="BH201" s="55">
        <v>0</v>
      </c>
      <c r="BI201" s="135">
        <v>5.4093007143321464E-2</v>
      </c>
      <c r="BK201" s="55">
        <v>5.8911487315737095E-2</v>
      </c>
      <c r="BL201" s="55">
        <v>0.31888399323255412</v>
      </c>
      <c r="BM201" s="55">
        <v>2.0445470894303659</v>
      </c>
      <c r="BN201" s="55">
        <v>0</v>
      </c>
      <c r="BO201" s="55">
        <v>0</v>
      </c>
      <c r="BP201" s="135">
        <v>2.4223425699786572</v>
      </c>
      <c r="BR201" s="147">
        <v>0</v>
      </c>
      <c r="BS201" s="147">
        <v>0</v>
      </c>
      <c r="BT201" s="147">
        <v>1</v>
      </c>
      <c r="BU201" s="147">
        <v>0</v>
      </c>
      <c r="BV201" s="147">
        <v>0</v>
      </c>
      <c r="BX201" s="55">
        <v>0</v>
      </c>
      <c r="BY201" s="55">
        <v>0</v>
      </c>
      <c r="BZ201" s="55">
        <v>2.08692889589015</v>
      </c>
      <c r="CA201" s="55">
        <v>0</v>
      </c>
      <c r="CB201" s="55">
        <v>0</v>
      </c>
      <c r="CC201" s="135">
        <v>2.08692889589015</v>
      </c>
      <c r="CE201" s="55">
        <v>0</v>
      </c>
      <c r="CF201" s="55">
        <v>0</v>
      </c>
      <c r="CG201" s="55">
        <v>2.08692889589015</v>
      </c>
      <c r="CH201" s="55">
        <v>0</v>
      </c>
      <c r="CI201" s="55">
        <v>0</v>
      </c>
      <c r="CJ201" s="135">
        <v>2.08692889589015</v>
      </c>
      <c r="CL201" s="55">
        <v>0</v>
      </c>
      <c r="CM201" s="55">
        <v>0</v>
      </c>
      <c r="CN201" s="55">
        <v>0.28132066694518554</v>
      </c>
      <c r="CO201" s="55">
        <v>0</v>
      </c>
      <c r="CP201" s="55">
        <v>0</v>
      </c>
      <c r="CQ201" s="135">
        <v>0.28132066694518554</v>
      </c>
      <c r="CS201" s="67">
        <v>0</v>
      </c>
      <c r="CT201" s="67">
        <v>0</v>
      </c>
      <c r="CU201" s="67">
        <v>5.4093007143321464E-2</v>
      </c>
      <c r="CV201" s="67">
        <v>0</v>
      </c>
      <c r="CW201" s="67">
        <v>0</v>
      </c>
      <c r="CX201" s="135">
        <v>5.4093007143321464E-2</v>
      </c>
      <c r="CZ201" s="55">
        <v>0</v>
      </c>
      <c r="DA201" s="55">
        <v>0</v>
      </c>
      <c r="DB201" s="55">
        <v>2.4223425699786567</v>
      </c>
      <c r="DC201" s="55">
        <v>0</v>
      </c>
      <c r="DD201" s="55">
        <v>0</v>
      </c>
      <c r="DE201" s="135">
        <v>2.4223425699786567</v>
      </c>
      <c r="DG201" s="43" t="b" cm="1">
        <f t="array" aca="1" ref="DG201" ca="1">OR($G201=Forecast_Capex_Input!$BF$8:$BF$10)</f>
        <v>0</v>
      </c>
      <c r="DH201" s="43" cm="1">
        <f t="array" aca="1" ref="DH201" ca="1">IFERROR(INDEX(Forecast_Capex_Input!BG$12:BG$286,$Z201)
*(INDEX(Forecast_Capex_Input!$H$12:$H$286,$Z201)=Repex),0)
*$DG201</f>
        <v>0</v>
      </c>
      <c r="DI201" s="43" cm="1">
        <f t="array" aca="1" ref="DI201" ca="1">IFERROR(INDEX(Forecast_Capex_Input!BH$12:BH$286,$Z201)
*(INDEX(Forecast_Capex_Input!$H$12:$H$286,$Z201)=Repex),0)
*$DG201</f>
        <v>0</v>
      </c>
      <c r="DJ201" s="43" cm="1">
        <f t="array" aca="1" ref="DJ201" ca="1">IFERROR(INDEX(Forecast_Capex_Input!BI$12:BI$286,$Z201)
*(INDEX(Forecast_Capex_Input!$H$12:$H$286,$Z201)=Repex),0)
*$DG201</f>
        <v>0</v>
      </c>
      <c r="DK201" s="43" cm="1">
        <f t="array" aca="1" ref="DK201" ca="1">IFERROR(INDEX(Forecast_Capex_Input!BJ$12:BJ$286,$Z201)
*(INDEX(Forecast_Capex_Input!$H$12:$H$286,$Z201)=Repex),0)
*$DG201</f>
        <v>0</v>
      </c>
      <c r="DL201" s="43" cm="1">
        <f t="array" aca="1" ref="DL201" ca="1">IFERROR(INDEX(Forecast_Capex_Input!BK$12:BK$286,$Z201)
*(INDEX(Forecast_Capex_Input!$H$12:$H$286,$Z201)=Repex),0)
*$DG201</f>
        <v>0</v>
      </c>
      <c r="DM201" s="43" cm="1">
        <f t="array" aca="1" ref="DM201" ca="1">IFERROR(INDEX(Forecast_Capex_Input!BL$12:BL$286,$Z201)
*(INDEX(Forecast_Capex_Input!$H$12:$H$286,$Z201)=Repex),0)
*$DG201</f>
        <v>0</v>
      </c>
      <c r="DO201" s="43" t="b" cm="1">
        <f t="array" aca="1" ref="DO201" ca="1">OR($G201=Forecast_Capex_Input!$BN$8:$BN$9)</f>
        <v>1</v>
      </c>
      <c r="DP201" s="43" cm="1">
        <f t="array" aca="1" ref="DP201" ca="1">IFERROR(INDEX(Forecast_Capex_Input!BO$12:BO$286,$Z201)
*(INDEX(Forecast_Capex_Input!$H$12:$H$286,$Z201)=Repex),0)
*$DO201</f>
        <v>5.7421451787648958E-2</v>
      </c>
      <c r="DQ201" s="43" cm="1">
        <f t="array" aca="1" ref="DQ201" ca="1">IFERROR(INDEX(Forecast_Capex_Input!BP$12:BP$286,$Z201)
*(INDEX(Forecast_Capex_Input!$H$12:$H$286,$Z201)=Repex),0)
*$DO201</f>
        <v>0.71505958829902483</v>
      </c>
      <c r="DR201" s="43" cm="1">
        <f t="array" aca="1" ref="DR201" ca="1">IFERROR(INDEX(Forecast_Capex_Input!BQ$12:BQ$286,$Z201)
*(INDEX(Forecast_Capex_Input!$H$12:$H$286,$Z201)=Repex),0)
*$DO201</f>
        <v>0.22751895991332607</v>
      </c>
      <c r="DS201" s="43" cm="1">
        <f t="array" aca="1" ref="DS201" ca="1">IFERROR(INDEX(Forecast_Capex_Input!BR$12:BR$286,$Z201)
*(INDEX(Forecast_Capex_Input!$H$12:$H$286,$Z201)=Repex),0)
*$DO201</f>
        <v>0</v>
      </c>
      <c r="DT201" s="43" cm="1">
        <f t="array" aca="1" ref="DT201" ca="1">IFERROR(INDEX(Forecast_Capex_Input!BS$12:BS$286,$Z201)
*(INDEX(Forecast_Capex_Input!$H$12:$H$286,$Z201)=Repex),0)
*$DO201</f>
        <v>0</v>
      </c>
      <c r="DV201" s="43" t="b" cm="1">
        <f t="array" aca="1" ref="DV201" ca="1">OR($G201=Forecast_Capex_Input!$BU$8:$BU$10)</f>
        <v>0</v>
      </c>
      <c r="DW201" s="43" cm="1">
        <f t="array" aca="1" ref="DW201" ca="1">IFERROR(INDEX(Forecast_Capex_Input!BV$12:BV$286,$Z201)
*(INDEX(Forecast_Capex_Input!$H$12:$H$286,$Z201)=Repex),0)
*$DV201</f>
        <v>0</v>
      </c>
      <c r="DX201" s="43" cm="1">
        <f t="array" aca="1" ref="DX201" ca="1">IFERROR(INDEX(Forecast_Capex_Input!BW$12:BW$286,$Z201)
*(INDEX(Forecast_Capex_Input!$H$12:$H$286,$Z201)=Repex),0)
*$DV201</f>
        <v>0</v>
      </c>
      <c r="DY201" s="43" cm="1">
        <f t="array" aca="1" ref="DY201" ca="1">IFERROR(INDEX(Forecast_Capex_Input!BX$12:BX$286,$Z201)
*(INDEX(Forecast_Capex_Input!$H$12:$H$286,$Z201)=Repex),0)
*$DV201</f>
        <v>0</v>
      </c>
      <c r="DZ201" s="43" cm="1">
        <f t="array" aca="1" ref="DZ201" ca="1">IFERROR(INDEX(Forecast_Capex_Input!BY$12:BY$286,$Z201)
*(INDEX(Forecast_Capex_Input!$H$12:$H$286,$Z201)=Repex),0)
*$DV201</f>
        <v>0</v>
      </c>
      <c r="EA201" s="43" cm="1">
        <f t="array" aca="1" ref="EA201" ca="1">IFERROR(INDEX(Forecast_Capex_Input!BZ$12:BZ$286,$Z201)
*(INDEX(Forecast_Capex_Input!$H$12:$H$286,$Z201)=Repex),0)
*$DV201</f>
        <v>0</v>
      </c>
      <c r="EB201" s="43" cm="1">
        <f t="array" aca="1" ref="EB201" ca="1">IFERROR(INDEX(Forecast_Capex_Input!CA$12:CA$286,$Z201)
*(INDEX(Forecast_Capex_Input!$H$12:$H$286,$Z201)=Repex),0)
*$DV201</f>
        <v>0</v>
      </c>
      <c r="EC201" s="43" cm="1">
        <f t="array" aca="1" ref="EC201" ca="1">IFERROR(INDEX(Forecast_Capex_Input!CB$12:CB$286,$Z201)
*(INDEX(Forecast_Capex_Input!$H$12:$H$286,$Z201)=Repex),0)
*$DV201</f>
        <v>0</v>
      </c>
      <c r="ED201" s="43" cm="1">
        <f t="array" aca="1" ref="ED201" ca="1">IFERROR(INDEX(Forecast_Capex_Input!CC$12:CC$286,$Z201)
*(INDEX(Forecast_Capex_Input!$H$12:$H$286,$Z201)=Repex),0)
*$DV201</f>
        <v>0</v>
      </c>
      <c r="EF201" s="86" t="str">
        <f t="shared" si="21"/>
        <v>N/A</v>
      </c>
      <c r="EG201" s="28" t="str">
        <f>IFERROR(RANK(EF201,EF$11:EF$1010,0)+COUNTIF(EF$11:EF201,EF201)-1,NA)</f>
        <v>N/A</v>
      </c>
    </row>
    <row r="202" spans="3:137" x14ac:dyDescent="0.2">
      <c r="C202" s="28">
        <f t="shared" si="22"/>
        <v>192</v>
      </c>
      <c r="D202" s="9" t="str" cm="1">
        <f t="array" ref="D202">IFERROR(INDEX(Forecast_Capex_Input!$D$12:$D$286,$Z202),NA)</f>
        <v>Molong No1 Transformer Renewal</v>
      </c>
      <c r="E202" s="24" t="b" cm="1">
        <f t="array" ref="E202">IF($Z202=NA,NA,INDEX(Forecast_Capex_Input!$E$12:$E$286,$Z202))</f>
        <v>1</v>
      </c>
      <c r="F202" s="9" t="str" cm="1">
        <f t="array" aca="1" ref="F202" ca="1">IFERROR(INDEX(General!$E$25:$E$26,$AA202),NA)</f>
        <v>Non-Labour</v>
      </c>
      <c r="G202" s="9" t="str" cm="1">
        <f t="array" aca="1" ref="G202" ca="1">IFERROR(INDEX(Forecast_Capex_Input!$AI$11:$BB$11,$AC202),NA)</f>
        <v>Secondary Systems</v>
      </c>
      <c r="H202" s="50" cm="1">
        <f t="array" aca="1" ref="H202" ca="1">IFERROR(INDEX(Forecast_Capex_Input!$AI$12:$BB$286,$Z202,$AC202),NA)</f>
        <v>7.6999999999999819E-2</v>
      </c>
      <c r="I202" s="150" t="str" cm="1">
        <f t="array" ref="I202">IFERROR(INDEX(Forecast_Capex_Input!$F$12:$F$286,$Z202),NA)</f>
        <v>Replacement Expenditure</v>
      </c>
      <c r="J202" s="150" t="str" cm="1">
        <f t="array" ref="J202">IFERROR(INDEX(Forecast_Capex_Input!G$12:G$286,$Z202),NA)</f>
        <v>Substation</v>
      </c>
      <c r="K202" s="150" t="str" cm="1">
        <f t="array" ref="K202">IFERROR(INDEX(Forecast_Capex_Input!H$12:H$286,$Z202),NA)</f>
        <v>Repex</v>
      </c>
      <c r="L202" s="150" t="str" cm="1">
        <f t="array" ref="L202">IFERROR(INDEX(Forecast_Capex_Input!I$12:I$286,$Z202),NA)</f>
        <v>N/A</v>
      </c>
      <c r="M202" s="150" t="str" cm="1">
        <f t="array" ref="M202">IFERROR(INDEX(Forecast_Capex_Input!J$12:J$286,$Z202),NA)</f>
        <v>N/A</v>
      </c>
      <c r="N202" s="150" t="str" cm="1">
        <f t="array" ref="N202">IFERROR(INDEX(Forecast_Capex_Input!K$12:K$286,$Z202),NA)</f>
        <v>Substations - Power Transformers</v>
      </c>
      <c r="O202" s="150" t="str" cm="1">
        <f t="array" ref="O202">IFERROR(INDEX(Forecast_Capex_Input!L$12:L$286,$Z202),NA)</f>
        <v>Substations - Safe and Reliable Network</v>
      </c>
      <c r="P202" s="150" t="str" cm="1">
        <f t="array" ref="P202">IFERROR(INDEX(Forecast_Capex_Input!M$12:M$286,$Z202),NA)</f>
        <v>N/A</v>
      </c>
      <c r="Q202" s="24" t="str" cm="1">
        <f t="array" ref="Q202">IFERROR(INDEX(Forecast_Capex_Input!N$12:N$286,$Z202),NA)</f>
        <v>No</v>
      </c>
      <c r="R202" s="190" cm="1">
        <f t="array" ref="R202">IFERROR(INDEX(Forecast_Capex_Input!O$12:O$286,$Z202),0)</f>
        <v>0</v>
      </c>
      <c r="S202" s="24" t="str" cm="1">
        <f t="array" ref="S202">IFERROR(INDEX(Forecast_Capex_Input!P$12:P$286,$Z202),0)</f>
        <v>Safety security &amp; reliability</v>
      </c>
      <c r="T202" s="150" t="str" cm="1">
        <f t="array" aca="1" ref="T202" ca="1">IFERROR(INDEX(General!$K$91:$K$110,$AC202),NA)</f>
        <v>Secondary Systems (2018-23)</v>
      </c>
      <c r="U202" s="43" cm="1">
        <f t="array" aca="1" ref="U202" ca="1">IFERROR(
IF($F202=General!$E$25,INDEX(Forecast_Capex_Input!S$12:S$286,$Z202),
INDEX(Forecast_Capex_Input!T$12:T$286,$Z202)),0)</f>
        <v>0.84911983734621099</v>
      </c>
      <c r="V202" s="82" t="b">
        <f>IFERROR(INDEX(Overheads!$T$19:$T$26,MATCH($I202,Overheads!$E$19:$E$26,0)),FALSE)</f>
        <v>1</v>
      </c>
      <c r="W202" s="209" t="str" cm="1">
        <f t="array" ref="W202">IFERROR(
INDEX(Forecast_Capex_Input!CN$12:CN$286,$Z202),0)</f>
        <v>FY22</v>
      </c>
      <c r="X202" s="209">
        <f>IFERROR(
MATCH($W202,General!$L$39:$S$39,0),1)</f>
        <v>2</v>
      </c>
      <c r="Z202" s="28">
        <f>IFERROR(
IF(MATCH($C202,Forecast_Capex_Input!$CI$12:$CI$286,1)+1&gt;MAX(Forecast_Capex_Input!$C$12:$C$286),NA,
MATCH($C202,Forecast_Capex_Input!$CI$12:$CI$286,1)+1),1)</f>
        <v>83</v>
      </c>
      <c r="AA202" s="28" cm="1">
        <f t="array" aca="1" ref="AA202" ca="1">IFERROR(
IF(Z201&lt;&gt;Z202,1,
IF(COUNTIF(OFFSET(AA201,0,0,-INDEX(Forecast_Capex_Input!$CG$12:$CG$286,$Z202)),AA201)=INDEX(Forecast_Capex_Input!$CG$12:$CG$286,$Z202),AA201+1,AA201)),NA)</f>
        <v>2</v>
      </c>
      <c r="AB202" s="28" cm="1">
        <f t="array" ref="AB202">IFERROR($C202-IF($Z202=1,1,INDEX(Forecast_Capex_Input!$CI$12:$CI$286,$Z202-1))+1,NA)</f>
        <v>4</v>
      </c>
      <c r="AC202" s="28" cm="1">
        <f t="array" aca="1" ref="AC202" ca="1">IFERROR(IF(AA202=1,
INDEX(Forecast_Capex_Input!$AI$10:$BB$10,SMALL(IF(INDEX(Forecast_Capex_Input!$AI$12:$BB$286,$Z202,0)&gt;0,COLUMN(Forecast_Capex_Input!$AI$10:$BB$10)-COLUMN(Forecast_Capex_Input!$AI$12)+1),ROWS(OFFSET(AC201,0,0,-$AB202)))),
OFFSET(AC201,-INDEX(Forecast_Capex_Input!$CG$12:$CG$286,$Z202)+1,0)),NA)</f>
        <v>4</v>
      </c>
      <c r="AD202" s="28">
        <f t="shared" ca="1" si="19"/>
        <v>2</v>
      </c>
      <c r="AE202" s="82" t="b">
        <f t="shared" si="23"/>
        <v>0</v>
      </c>
      <c r="AF202" s="78" t="b">
        <v>0</v>
      </c>
      <c r="AG202" s="82" t="b">
        <f t="shared" si="20"/>
        <v>1</v>
      </c>
      <c r="AI202" s="55">
        <v>4.2958968539411006E-3</v>
      </c>
      <c r="AJ202" s="55">
        <v>2.3435612388754957E-2</v>
      </c>
      <c r="AK202" s="55">
        <v>0.14636765108616759</v>
      </c>
      <c r="AL202" s="55">
        <v>0</v>
      </c>
      <c r="AM202" s="55">
        <v>0</v>
      </c>
      <c r="AN202" s="135">
        <v>0.17409916032886363</v>
      </c>
      <c r="AP202" s="55">
        <v>4.2958968539411006E-3</v>
      </c>
      <c r="AQ202" s="55">
        <v>2.3435612388754957E-2</v>
      </c>
      <c r="AR202" s="55">
        <v>0.14636765108616759</v>
      </c>
      <c r="AS202" s="55">
        <v>0</v>
      </c>
      <c r="AT202" s="55">
        <v>0</v>
      </c>
      <c r="AU202" s="135">
        <v>0.17409916032886363</v>
      </c>
      <c r="AW202" s="55">
        <v>5.1787641783161513E-4</v>
      </c>
      <c r="AX202" s="55">
        <v>2.6478252153723913E-3</v>
      </c>
      <c r="AY202" s="55">
        <v>2.0303086400142938E-2</v>
      </c>
      <c r="AZ202" s="55">
        <v>0</v>
      </c>
      <c r="BA202" s="55">
        <v>0</v>
      </c>
      <c r="BB202" s="135">
        <v>2.3468788033346944E-2</v>
      </c>
      <c r="BD202" s="55">
        <v>1.0083617926926136E-4</v>
      </c>
      <c r="BE202" s="55">
        <v>5.1901903607482109E-4</v>
      </c>
      <c r="BF202" s="55">
        <v>3.8927791833945334E-3</v>
      </c>
      <c r="BG202" s="55">
        <v>0</v>
      </c>
      <c r="BH202" s="55">
        <v>0</v>
      </c>
      <c r="BI202" s="135">
        <v>4.5126343987386157E-3</v>
      </c>
      <c r="BK202" s="55">
        <v>4.9146094510419775E-3</v>
      </c>
      <c r="BL202" s="55">
        <v>2.6602456640202169E-2</v>
      </c>
      <c r="BM202" s="55">
        <v>0.17056351666970507</v>
      </c>
      <c r="BN202" s="55">
        <v>0</v>
      </c>
      <c r="BO202" s="55">
        <v>0</v>
      </c>
      <c r="BP202" s="135">
        <v>0.2020805827609492</v>
      </c>
      <c r="BR202" s="147">
        <v>0</v>
      </c>
      <c r="BS202" s="147">
        <v>0</v>
      </c>
      <c r="BT202" s="147">
        <v>1</v>
      </c>
      <c r="BU202" s="147">
        <v>0</v>
      </c>
      <c r="BV202" s="147">
        <v>0</v>
      </c>
      <c r="BX202" s="55">
        <v>0</v>
      </c>
      <c r="BY202" s="55">
        <v>0</v>
      </c>
      <c r="BZ202" s="55">
        <v>0.17409916032886363</v>
      </c>
      <c r="CA202" s="55">
        <v>0</v>
      </c>
      <c r="CB202" s="55">
        <v>0</v>
      </c>
      <c r="CC202" s="135">
        <v>0.17409916032886363</v>
      </c>
      <c r="CE202" s="55">
        <v>0</v>
      </c>
      <c r="CF202" s="55">
        <v>0</v>
      </c>
      <c r="CG202" s="55">
        <v>0.17409916032886363</v>
      </c>
      <c r="CH202" s="55">
        <v>0</v>
      </c>
      <c r="CI202" s="55">
        <v>0</v>
      </c>
      <c r="CJ202" s="135">
        <v>0.17409916032886363</v>
      </c>
      <c r="CL202" s="55">
        <v>0</v>
      </c>
      <c r="CM202" s="55">
        <v>0</v>
      </c>
      <c r="CN202" s="55">
        <v>2.3468788033346944E-2</v>
      </c>
      <c r="CO202" s="55">
        <v>0</v>
      </c>
      <c r="CP202" s="55">
        <v>0</v>
      </c>
      <c r="CQ202" s="135">
        <v>2.3468788033346944E-2</v>
      </c>
      <c r="CS202" s="67">
        <v>0</v>
      </c>
      <c r="CT202" s="67">
        <v>0</v>
      </c>
      <c r="CU202" s="67">
        <v>4.5126343987386157E-3</v>
      </c>
      <c r="CV202" s="67">
        <v>0</v>
      </c>
      <c r="CW202" s="67">
        <v>0</v>
      </c>
      <c r="CX202" s="135">
        <v>4.5126343987386157E-3</v>
      </c>
      <c r="CZ202" s="55">
        <v>0</v>
      </c>
      <c r="DA202" s="55">
        <v>0</v>
      </c>
      <c r="DB202" s="55">
        <v>0.2020805827609492</v>
      </c>
      <c r="DC202" s="55">
        <v>0</v>
      </c>
      <c r="DD202" s="55">
        <v>0</v>
      </c>
      <c r="DE202" s="135">
        <v>0.2020805827609492</v>
      </c>
      <c r="DG202" s="43" t="b" cm="1">
        <f t="array" aca="1" ref="DG202" ca="1">OR($G202=Forecast_Capex_Input!$BF$8:$BF$10)</f>
        <v>0</v>
      </c>
      <c r="DH202" s="43" cm="1">
        <f t="array" aca="1" ref="DH202" ca="1">IFERROR(INDEX(Forecast_Capex_Input!BG$12:BG$286,$Z202)
*(INDEX(Forecast_Capex_Input!$H$12:$H$286,$Z202)=Repex),0)
*$DG202</f>
        <v>0</v>
      </c>
      <c r="DI202" s="43" cm="1">
        <f t="array" aca="1" ref="DI202" ca="1">IFERROR(INDEX(Forecast_Capex_Input!BH$12:BH$286,$Z202)
*(INDEX(Forecast_Capex_Input!$H$12:$H$286,$Z202)=Repex),0)
*$DG202</f>
        <v>0</v>
      </c>
      <c r="DJ202" s="43" cm="1">
        <f t="array" aca="1" ref="DJ202" ca="1">IFERROR(INDEX(Forecast_Capex_Input!BI$12:BI$286,$Z202)
*(INDEX(Forecast_Capex_Input!$H$12:$H$286,$Z202)=Repex),0)
*$DG202</f>
        <v>0</v>
      </c>
      <c r="DK202" s="43" cm="1">
        <f t="array" aca="1" ref="DK202" ca="1">IFERROR(INDEX(Forecast_Capex_Input!BJ$12:BJ$286,$Z202)
*(INDEX(Forecast_Capex_Input!$H$12:$H$286,$Z202)=Repex),0)
*$DG202</f>
        <v>0</v>
      </c>
      <c r="DL202" s="43" cm="1">
        <f t="array" aca="1" ref="DL202" ca="1">IFERROR(INDEX(Forecast_Capex_Input!BK$12:BK$286,$Z202)
*(INDEX(Forecast_Capex_Input!$H$12:$H$286,$Z202)=Repex),0)
*$DG202</f>
        <v>0</v>
      </c>
      <c r="DM202" s="43" cm="1">
        <f t="array" aca="1" ref="DM202" ca="1">IFERROR(INDEX(Forecast_Capex_Input!BL$12:BL$286,$Z202)
*(INDEX(Forecast_Capex_Input!$H$12:$H$286,$Z202)=Repex),0)
*$DG202</f>
        <v>0</v>
      </c>
      <c r="DO202" s="43" t="b" cm="1">
        <f t="array" aca="1" ref="DO202" ca="1">OR($G202=Forecast_Capex_Input!$BN$8:$BN$9)</f>
        <v>0</v>
      </c>
      <c r="DP202" s="43" cm="1">
        <f t="array" aca="1" ref="DP202" ca="1">IFERROR(INDEX(Forecast_Capex_Input!BO$12:BO$286,$Z202)
*(INDEX(Forecast_Capex_Input!$H$12:$H$286,$Z202)=Repex),0)
*$DO202</f>
        <v>0</v>
      </c>
      <c r="DQ202" s="43" cm="1">
        <f t="array" aca="1" ref="DQ202" ca="1">IFERROR(INDEX(Forecast_Capex_Input!BP$12:BP$286,$Z202)
*(INDEX(Forecast_Capex_Input!$H$12:$H$286,$Z202)=Repex),0)
*$DO202</f>
        <v>0</v>
      </c>
      <c r="DR202" s="43" cm="1">
        <f t="array" aca="1" ref="DR202" ca="1">IFERROR(INDEX(Forecast_Capex_Input!BQ$12:BQ$286,$Z202)
*(INDEX(Forecast_Capex_Input!$H$12:$H$286,$Z202)=Repex),0)
*$DO202</f>
        <v>0</v>
      </c>
      <c r="DS202" s="43" cm="1">
        <f t="array" aca="1" ref="DS202" ca="1">IFERROR(INDEX(Forecast_Capex_Input!BR$12:BR$286,$Z202)
*(INDEX(Forecast_Capex_Input!$H$12:$H$286,$Z202)=Repex),0)
*$DO202</f>
        <v>0</v>
      </c>
      <c r="DT202" s="43" cm="1">
        <f t="array" aca="1" ref="DT202" ca="1">IFERROR(INDEX(Forecast_Capex_Input!BS$12:BS$286,$Z202)
*(INDEX(Forecast_Capex_Input!$H$12:$H$286,$Z202)=Repex),0)
*$DO202</f>
        <v>0</v>
      </c>
      <c r="DV202" s="43" t="b" cm="1">
        <f t="array" aca="1" ref="DV202" ca="1">OR($G202=Forecast_Capex_Input!$BU$8:$BU$10)</f>
        <v>1</v>
      </c>
      <c r="DW202" s="43" cm="1">
        <f t="array" aca="1" ref="DW202" ca="1">IFERROR(INDEX(Forecast_Capex_Input!BV$12:BV$286,$Z202)
*(INDEX(Forecast_Capex_Input!$H$12:$H$286,$Z202)=Repex),0)
*$DV202</f>
        <v>0.1558441558441562</v>
      </c>
      <c r="DX202" s="43" cm="1">
        <f t="array" aca="1" ref="DX202" ca="1">IFERROR(INDEX(Forecast_Capex_Input!BW$12:BW$286,$Z202)
*(INDEX(Forecast_Capex_Input!$H$12:$H$286,$Z202)=Repex),0)
*$DV202</f>
        <v>0.70129870129870064</v>
      </c>
      <c r="DY202" s="43" cm="1">
        <f t="array" aca="1" ref="DY202" ca="1">IFERROR(INDEX(Forecast_Capex_Input!BX$12:BX$286,$Z202)
*(INDEX(Forecast_Capex_Input!$H$12:$H$286,$Z202)=Repex),0)
*$DV202</f>
        <v>0.14285714285714318</v>
      </c>
      <c r="DZ202" s="43" cm="1">
        <f t="array" aca="1" ref="DZ202" ca="1">IFERROR(INDEX(Forecast_Capex_Input!BY$12:BY$286,$Z202)
*(INDEX(Forecast_Capex_Input!$H$12:$H$286,$Z202)=Repex),0)
*$DV202</f>
        <v>0</v>
      </c>
      <c r="EA202" s="43" cm="1">
        <f t="array" aca="1" ref="EA202" ca="1">IFERROR(INDEX(Forecast_Capex_Input!BZ$12:BZ$286,$Z202)
*(INDEX(Forecast_Capex_Input!$H$12:$H$286,$Z202)=Repex),0)
*$DV202</f>
        <v>0</v>
      </c>
      <c r="EB202" s="43" cm="1">
        <f t="array" aca="1" ref="EB202" ca="1">IFERROR(INDEX(Forecast_Capex_Input!CA$12:CA$286,$Z202)
*(INDEX(Forecast_Capex_Input!$H$12:$H$286,$Z202)=Repex),0)
*$DV202</f>
        <v>0</v>
      </c>
      <c r="EC202" s="43" cm="1">
        <f t="array" aca="1" ref="EC202" ca="1">IFERROR(INDEX(Forecast_Capex_Input!CB$12:CB$286,$Z202)
*(INDEX(Forecast_Capex_Input!$H$12:$H$286,$Z202)=Repex),0)
*$DV202</f>
        <v>0</v>
      </c>
      <c r="ED202" s="43" cm="1">
        <f t="array" aca="1" ref="ED202" ca="1">IFERROR(INDEX(Forecast_Capex_Input!CC$12:CC$286,$Z202)
*(INDEX(Forecast_Capex_Input!$H$12:$H$286,$Z202)=Repex),0)
*$DV202</f>
        <v>0</v>
      </c>
      <c r="EF202" s="86" t="str">
        <f t="shared" si="21"/>
        <v>N/A</v>
      </c>
      <c r="EG202" s="28" t="str">
        <f>IFERROR(RANK(EF202,EF$11:EF$1010,0)+COUNTIF(EF$11:EF202,EF202)-1,NA)</f>
        <v>N/A</v>
      </c>
    </row>
    <row r="203" spans="3:137" x14ac:dyDescent="0.2">
      <c r="C203" s="28">
        <f t="shared" si="22"/>
        <v>193</v>
      </c>
      <c r="D203" s="9" t="str" cm="1">
        <f t="array" ref="D203">IFERROR(INDEX(Forecast_Capex_Input!$D$12:$D$286,$Z203),NA)</f>
        <v>Yass No3 Transformer Renewal</v>
      </c>
      <c r="E203" s="24" t="b" cm="1">
        <f t="array" ref="E203">IF($Z203=NA,NA,INDEX(Forecast_Capex_Input!$E$12:$E$286,$Z203))</f>
        <v>1</v>
      </c>
      <c r="F203" s="9" t="str" cm="1">
        <f t="array" aca="1" ref="F203" ca="1">IFERROR(INDEX(General!$E$25:$E$26,$AA203),NA)</f>
        <v>Labour</v>
      </c>
      <c r="G203" s="9" t="str" cm="1">
        <f t="array" aca="1" ref="G203" ca="1">IFERROR(INDEX(Forecast_Capex_Input!$AI$11:$BB$11,$AC203),NA)</f>
        <v>Substations</v>
      </c>
      <c r="H203" s="50" cm="1">
        <f t="array" aca="1" ref="H203" ca="1">IFERROR(INDEX(Forecast_Capex_Input!$AI$12:$BB$286,$Z203,$AC203),NA)</f>
        <v>0.95</v>
      </c>
      <c r="I203" s="150" t="str" cm="1">
        <f t="array" ref="I203">IFERROR(INDEX(Forecast_Capex_Input!$F$12:$F$286,$Z203),NA)</f>
        <v>Replacement Expenditure</v>
      </c>
      <c r="J203" s="150" t="str" cm="1">
        <f t="array" ref="J203">IFERROR(INDEX(Forecast_Capex_Input!G$12:G$286,$Z203),NA)</f>
        <v>Substation</v>
      </c>
      <c r="K203" s="150" t="str" cm="1">
        <f t="array" ref="K203">IFERROR(INDEX(Forecast_Capex_Input!H$12:H$286,$Z203),NA)</f>
        <v>Repex</v>
      </c>
      <c r="L203" s="150" t="str" cm="1">
        <f t="array" ref="L203">IFERROR(INDEX(Forecast_Capex_Input!I$12:I$286,$Z203),NA)</f>
        <v>N/A</v>
      </c>
      <c r="M203" s="150" t="str" cm="1">
        <f t="array" ref="M203">IFERROR(INDEX(Forecast_Capex_Input!J$12:J$286,$Z203),NA)</f>
        <v>N/A</v>
      </c>
      <c r="N203" s="150" t="str" cm="1">
        <f t="array" ref="N203">IFERROR(INDEX(Forecast_Capex_Input!K$12:K$286,$Z203),NA)</f>
        <v>Substations - Power Transformers</v>
      </c>
      <c r="O203" s="150" t="str" cm="1">
        <f t="array" ref="O203">IFERROR(INDEX(Forecast_Capex_Input!L$12:L$286,$Z203),NA)</f>
        <v>Substations - Safe and Reliable Network</v>
      </c>
      <c r="P203" s="150" t="str" cm="1">
        <f t="array" ref="P203">IFERROR(INDEX(Forecast_Capex_Input!M$12:M$286,$Z203),NA)</f>
        <v>N/A</v>
      </c>
      <c r="Q203" s="24" t="str" cm="1">
        <f t="array" ref="Q203">IFERROR(INDEX(Forecast_Capex_Input!N$12:N$286,$Z203),NA)</f>
        <v>No</v>
      </c>
      <c r="R203" s="190" cm="1">
        <f t="array" ref="R203">IFERROR(INDEX(Forecast_Capex_Input!O$12:O$286,$Z203),0)</f>
        <v>0</v>
      </c>
      <c r="S203" s="24" t="str" cm="1">
        <f t="array" ref="S203">IFERROR(INDEX(Forecast_Capex_Input!P$12:P$286,$Z203),0)</f>
        <v>Safety security &amp; reliability</v>
      </c>
      <c r="T203" s="150" t="str" cm="1">
        <f t="array" aca="1" ref="T203" ca="1">IFERROR(INDEX(General!$K$91:$K$110,$AC203),NA)</f>
        <v>Substations (2018 onwards)</v>
      </c>
      <c r="U203" s="43" cm="1">
        <f t="array" aca="1" ref="U203" ca="1">IFERROR(
IF($F203=General!$E$25,INDEX(Forecast_Capex_Input!S$12:S$286,$Z203),
INDEX(Forecast_Capex_Input!T$12:T$286,$Z203)),0)</f>
        <v>0.14667361585270103</v>
      </c>
      <c r="V203" s="82" t="b">
        <f>IFERROR(INDEX(Overheads!$T$19:$T$26,MATCH($I203,Overheads!$E$19:$E$26,0)),FALSE)</f>
        <v>1</v>
      </c>
      <c r="W203" s="209" t="str" cm="1">
        <f t="array" ref="W203">IFERROR(
INDEX(Forecast_Capex_Input!CN$12:CN$286,$Z203),0)</f>
        <v>FY22</v>
      </c>
      <c r="X203" s="209">
        <f>IFERROR(
MATCH($W203,General!$L$39:$S$39,0),1)</f>
        <v>2</v>
      </c>
      <c r="Z203" s="28">
        <f>IFERROR(
IF(MATCH($C203,Forecast_Capex_Input!$CI$12:$CI$286,1)+1&gt;MAX(Forecast_Capex_Input!$C$12:$C$286),NA,
MATCH($C203,Forecast_Capex_Input!$CI$12:$CI$286,1)+1),1)</f>
        <v>84</v>
      </c>
      <c r="AA203" s="28" cm="1">
        <f t="array" aca="1" ref="AA203" ca="1">IFERROR(
IF(Z202&lt;&gt;Z203,1,
IF(COUNTIF(OFFSET(AA202,0,0,-INDEX(Forecast_Capex_Input!$CG$12:$CG$286,$Z203)),AA202)=INDEX(Forecast_Capex_Input!$CG$12:$CG$286,$Z203),AA202+1,AA202)),NA)</f>
        <v>1</v>
      </c>
      <c r="AB203" s="28" cm="1">
        <f t="array" ref="AB203">IFERROR($C203-IF($Z203=1,1,INDEX(Forecast_Capex_Input!$CI$12:$CI$286,$Z203-1))+1,NA)</f>
        <v>1</v>
      </c>
      <c r="AC203" s="28" cm="1">
        <f t="array" aca="1" ref="AC203" ca="1">IFERROR(IF(AA203=1,
INDEX(Forecast_Capex_Input!$AI$10:$BB$10,SMALL(IF(INDEX(Forecast_Capex_Input!$AI$12:$BB$286,$Z203,0)&gt;0,COLUMN(Forecast_Capex_Input!$AI$10:$BB$10)-COLUMN(Forecast_Capex_Input!$AI$12)+1),ROWS(OFFSET(AC202,0,0,-$AB203)))),
OFFSET(AC202,-INDEX(Forecast_Capex_Input!$CG$12:$CG$286,$Z203)+1,0)),NA)</f>
        <v>3</v>
      </c>
      <c r="AD203" s="28">
        <f t="shared" ref="AD203:AD266" ca="1" si="24">IFERROR(
MATCH($F203,Esc_Category_List,0),NA)</f>
        <v>1</v>
      </c>
      <c r="AE203" s="82" t="b">
        <f t="shared" si="23"/>
        <v>0</v>
      </c>
      <c r="AF203" s="78" t="b">
        <v>0</v>
      </c>
      <c r="AG203" s="82" t="b">
        <f t="shared" ref="AG203:AG266" si="25">AND(NOT(AND(AE203,NOT(Inc_NCIPAP))),
NOT(AND(AF203,NOT(Inc_CP))))</f>
        <v>1</v>
      </c>
      <c r="AI203" s="55">
        <v>0</v>
      </c>
      <c r="AJ203" s="55">
        <v>0</v>
      </c>
      <c r="AK203" s="55">
        <v>2.3064287959775689E-2</v>
      </c>
      <c r="AL203" s="55">
        <v>0.21418130858895235</v>
      </c>
      <c r="AM203" s="55">
        <v>6.9645104500378179E-3</v>
      </c>
      <c r="AN203" s="135">
        <v>0.24421010699876586</v>
      </c>
      <c r="AP203" s="55">
        <v>0</v>
      </c>
      <c r="AQ203" s="55">
        <v>0</v>
      </c>
      <c r="AR203" s="55">
        <v>2.2904502322529538E-2</v>
      </c>
      <c r="AS203" s="55">
        <v>0.21361857278626742</v>
      </c>
      <c r="AT203" s="55">
        <v>6.9671160539263787E-3</v>
      </c>
      <c r="AU203" s="135">
        <v>0.24349019116272333</v>
      </c>
      <c r="AW203" s="55">
        <v>0</v>
      </c>
      <c r="AX203" s="55">
        <v>0</v>
      </c>
      <c r="AY203" s="55">
        <v>3.1771507307500916E-3</v>
      </c>
      <c r="AZ203" s="55">
        <v>3.004382250500412E-2</v>
      </c>
      <c r="BA203" s="55">
        <v>8.6767971188375051E-4</v>
      </c>
      <c r="BB203" s="135">
        <v>3.4088652947637958E-2</v>
      </c>
      <c r="BD203" s="55">
        <v>0</v>
      </c>
      <c r="BE203" s="55">
        <v>0</v>
      </c>
      <c r="BF203" s="55">
        <v>6.0916581762089205E-4</v>
      </c>
      <c r="BG203" s="55">
        <v>5.7208204695088725E-3</v>
      </c>
      <c r="BH203" s="55">
        <v>1.6805814239722572E-4</v>
      </c>
      <c r="BI203" s="135">
        <v>6.4980444295269901E-3</v>
      </c>
      <c r="BK203" s="55">
        <v>0</v>
      </c>
      <c r="BL203" s="55">
        <v>0</v>
      </c>
      <c r="BM203" s="55">
        <v>2.6690818870900523E-2</v>
      </c>
      <c r="BN203" s="55">
        <v>0.2493832157607804</v>
      </c>
      <c r="BO203" s="55">
        <v>8.0028539082073556E-3</v>
      </c>
      <c r="BP203" s="135">
        <v>0.28407688853988827</v>
      </c>
      <c r="BR203" s="147">
        <v>0</v>
      </c>
      <c r="BS203" s="147">
        <v>0</v>
      </c>
      <c r="BT203" s="147">
        <v>0</v>
      </c>
      <c r="BU203" s="147">
        <v>0</v>
      </c>
      <c r="BV203" s="147">
        <v>1</v>
      </c>
      <c r="BX203" s="55">
        <v>0</v>
      </c>
      <c r="BY203" s="55">
        <v>0</v>
      </c>
      <c r="BZ203" s="55">
        <v>0</v>
      </c>
      <c r="CA203" s="55">
        <v>0</v>
      </c>
      <c r="CB203" s="55">
        <v>0.24421010699876586</v>
      </c>
      <c r="CC203" s="135">
        <v>0.24421010699876586</v>
      </c>
      <c r="CE203" s="55">
        <v>0</v>
      </c>
      <c r="CF203" s="55">
        <v>0</v>
      </c>
      <c r="CG203" s="55">
        <v>0</v>
      </c>
      <c r="CH203" s="55">
        <v>0</v>
      </c>
      <c r="CI203" s="55">
        <v>0.24349019116272333</v>
      </c>
      <c r="CJ203" s="135">
        <v>0.24349019116272333</v>
      </c>
      <c r="CL203" s="55">
        <v>0</v>
      </c>
      <c r="CM203" s="55">
        <v>0</v>
      </c>
      <c r="CN203" s="55">
        <v>0</v>
      </c>
      <c r="CO203" s="55">
        <v>0</v>
      </c>
      <c r="CP203" s="55">
        <v>3.4088652947637958E-2</v>
      </c>
      <c r="CQ203" s="135">
        <v>3.4088652947637958E-2</v>
      </c>
      <c r="CS203" s="67">
        <v>0</v>
      </c>
      <c r="CT203" s="67">
        <v>0</v>
      </c>
      <c r="CU203" s="67">
        <v>0</v>
      </c>
      <c r="CV203" s="67">
        <v>0</v>
      </c>
      <c r="CW203" s="67">
        <v>6.4980444295269901E-3</v>
      </c>
      <c r="CX203" s="135">
        <v>6.4980444295269901E-3</v>
      </c>
      <c r="CZ203" s="55">
        <v>0</v>
      </c>
      <c r="DA203" s="55">
        <v>0</v>
      </c>
      <c r="DB203" s="55">
        <v>0</v>
      </c>
      <c r="DC203" s="55">
        <v>0</v>
      </c>
      <c r="DD203" s="55">
        <v>0.28407688853988827</v>
      </c>
      <c r="DE203" s="135">
        <v>0.28407688853988827</v>
      </c>
      <c r="DG203" s="43" t="b" cm="1">
        <f t="array" aca="1" ref="DG203" ca="1">OR($G203=Forecast_Capex_Input!$BF$8:$BF$10)</f>
        <v>0</v>
      </c>
      <c r="DH203" s="43" cm="1">
        <f t="array" aca="1" ref="DH203" ca="1">IFERROR(INDEX(Forecast_Capex_Input!BG$12:BG$286,$Z203)
*(INDEX(Forecast_Capex_Input!$H$12:$H$286,$Z203)=Repex),0)
*$DG203</f>
        <v>0</v>
      </c>
      <c r="DI203" s="43" cm="1">
        <f t="array" aca="1" ref="DI203" ca="1">IFERROR(INDEX(Forecast_Capex_Input!BH$12:BH$286,$Z203)
*(INDEX(Forecast_Capex_Input!$H$12:$H$286,$Z203)=Repex),0)
*$DG203</f>
        <v>0</v>
      </c>
      <c r="DJ203" s="43" cm="1">
        <f t="array" aca="1" ref="DJ203" ca="1">IFERROR(INDEX(Forecast_Capex_Input!BI$12:BI$286,$Z203)
*(INDEX(Forecast_Capex_Input!$H$12:$H$286,$Z203)=Repex),0)
*$DG203</f>
        <v>0</v>
      </c>
      <c r="DK203" s="43" cm="1">
        <f t="array" aca="1" ref="DK203" ca="1">IFERROR(INDEX(Forecast_Capex_Input!BJ$12:BJ$286,$Z203)
*(INDEX(Forecast_Capex_Input!$H$12:$H$286,$Z203)=Repex),0)
*$DG203</f>
        <v>0</v>
      </c>
      <c r="DL203" s="43" cm="1">
        <f t="array" aca="1" ref="DL203" ca="1">IFERROR(INDEX(Forecast_Capex_Input!BK$12:BK$286,$Z203)
*(INDEX(Forecast_Capex_Input!$H$12:$H$286,$Z203)=Repex),0)
*$DG203</f>
        <v>0</v>
      </c>
      <c r="DM203" s="43" cm="1">
        <f t="array" aca="1" ref="DM203" ca="1">IFERROR(INDEX(Forecast_Capex_Input!BL$12:BL$286,$Z203)
*(INDEX(Forecast_Capex_Input!$H$12:$H$286,$Z203)=Repex),0)
*$DG203</f>
        <v>0</v>
      </c>
      <c r="DO203" s="43" t="b" cm="1">
        <f t="array" aca="1" ref="DO203" ca="1">OR($G203=Forecast_Capex_Input!$BN$8:$BN$9)</f>
        <v>1</v>
      </c>
      <c r="DP203" s="43" cm="1">
        <f t="array" aca="1" ref="DP203" ca="1">IFERROR(INDEX(Forecast_Capex_Input!BO$12:BO$286,$Z203)
*(INDEX(Forecast_Capex_Input!$H$12:$H$286,$Z203)=Repex),0)
*$DO203</f>
        <v>0</v>
      </c>
      <c r="DQ203" s="43" cm="1">
        <f t="array" aca="1" ref="DQ203" ca="1">IFERROR(INDEX(Forecast_Capex_Input!BP$12:BP$286,$Z203)
*(INDEX(Forecast_Capex_Input!$H$12:$H$286,$Z203)=Repex),0)
*$DO203</f>
        <v>1</v>
      </c>
      <c r="DR203" s="43" cm="1">
        <f t="array" aca="1" ref="DR203" ca="1">IFERROR(INDEX(Forecast_Capex_Input!BQ$12:BQ$286,$Z203)
*(INDEX(Forecast_Capex_Input!$H$12:$H$286,$Z203)=Repex),0)
*$DO203</f>
        <v>0</v>
      </c>
      <c r="DS203" s="43" cm="1">
        <f t="array" aca="1" ref="DS203" ca="1">IFERROR(INDEX(Forecast_Capex_Input!BR$12:BR$286,$Z203)
*(INDEX(Forecast_Capex_Input!$H$12:$H$286,$Z203)=Repex),0)
*$DO203</f>
        <v>0</v>
      </c>
      <c r="DT203" s="43" cm="1">
        <f t="array" aca="1" ref="DT203" ca="1">IFERROR(INDEX(Forecast_Capex_Input!BS$12:BS$286,$Z203)
*(INDEX(Forecast_Capex_Input!$H$12:$H$286,$Z203)=Repex),0)
*$DO203</f>
        <v>0</v>
      </c>
      <c r="DV203" s="43" t="b" cm="1">
        <f t="array" aca="1" ref="DV203" ca="1">OR($G203=Forecast_Capex_Input!$BU$8:$BU$10)</f>
        <v>0</v>
      </c>
      <c r="DW203" s="43" cm="1">
        <f t="array" aca="1" ref="DW203" ca="1">IFERROR(INDEX(Forecast_Capex_Input!BV$12:BV$286,$Z203)
*(INDEX(Forecast_Capex_Input!$H$12:$H$286,$Z203)=Repex),0)
*$DV203</f>
        <v>0</v>
      </c>
      <c r="DX203" s="43" cm="1">
        <f t="array" aca="1" ref="DX203" ca="1">IFERROR(INDEX(Forecast_Capex_Input!BW$12:BW$286,$Z203)
*(INDEX(Forecast_Capex_Input!$H$12:$H$286,$Z203)=Repex),0)
*$DV203</f>
        <v>0</v>
      </c>
      <c r="DY203" s="43" cm="1">
        <f t="array" aca="1" ref="DY203" ca="1">IFERROR(INDEX(Forecast_Capex_Input!BX$12:BX$286,$Z203)
*(INDEX(Forecast_Capex_Input!$H$12:$H$286,$Z203)=Repex),0)
*$DV203</f>
        <v>0</v>
      </c>
      <c r="DZ203" s="43" cm="1">
        <f t="array" aca="1" ref="DZ203" ca="1">IFERROR(INDEX(Forecast_Capex_Input!BY$12:BY$286,$Z203)
*(INDEX(Forecast_Capex_Input!$H$12:$H$286,$Z203)=Repex),0)
*$DV203</f>
        <v>0</v>
      </c>
      <c r="EA203" s="43" cm="1">
        <f t="array" aca="1" ref="EA203" ca="1">IFERROR(INDEX(Forecast_Capex_Input!BZ$12:BZ$286,$Z203)
*(INDEX(Forecast_Capex_Input!$H$12:$H$286,$Z203)=Repex),0)
*$DV203</f>
        <v>0</v>
      </c>
      <c r="EB203" s="43" cm="1">
        <f t="array" aca="1" ref="EB203" ca="1">IFERROR(INDEX(Forecast_Capex_Input!CA$12:CA$286,$Z203)
*(INDEX(Forecast_Capex_Input!$H$12:$H$286,$Z203)=Repex),0)
*$DV203</f>
        <v>0</v>
      </c>
      <c r="EC203" s="43" cm="1">
        <f t="array" aca="1" ref="EC203" ca="1">IFERROR(INDEX(Forecast_Capex_Input!CB$12:CB$286,$Z203)
*(INDEX(Forecast_Capex_Input!$H$12:$H$286,$Z203)=Repex),0)
*$DV203</f>
        <v>0</v>
      </c>
      <c r="ED203" s="43" cm="1">
        <f t="array" aca="1" ref="ED203" ca="1">IFERROR(INDEX(Forecast_Capex_Input!CC$12:CC$286,$Z203)
*(INDEX(Forecast_Capex_Input!$H$12:$H$286,$Z203)=Repex),0)
*$DV203</f>
        <v>0</v>
      </c>
      <c r="EF203" s="86" t="str">
        <f t="shared" ref="EF203:EF266" si="26">IF(AND($AG203,$K203=Augex),
$AU203,NA)</f>
        <v>N/A</v>
      </c>
      <c r="EG203" s="28" t="str">
        <f>IFERROR(RANK(EF203,EF$11:EF$1010,0)+COUNTIF(EF$11:EF203,EF203)-1,NA)</f>
        <v>N/A</v>
      </c>
    </row>
    <row r="204" spans="3:137" x14ac:dyDescent="0.2">
      <c r="C204" s="28">
        <f t="shared" ref="C204:C267" si="27">IF(ISNUMBER(C203),C203+1,1)</f>
        <v>194</v>
      </c>
      <c r="D204" s="9" t="str" cm="1">
        <f t="array" ref="D204">IFERROR(INDEX(Forecast_Capex_Input!$D$12:$D$286,$Z204),NA)</f>
        <v>Yass No3 Transformer Renewal</v>
      </c>
      <c r="E204" s="24" t="b" cm="1">
        <f t="array" ref="E204">IF($Z204=NA,NA,INDEX(Forecast_Capex_Input!$E$12:$E$286,$Z204))</f>
        <v>1</v>
      </c>
      <c r="F204" s="9" t="str" cm="1">
        <f t="array" aca="1" ref="F204" ca="1">IFERROR(INDEX(General!$E$25:$E$26,$AA204),NA)</f>
        <v>Labour</v>
      </c>
      <c r="G204" s="9" t="str" cm="1">
        <f t="array" aca="1" ref="G204" ca="1">IFERROR(INDEX(Forecast_Capex_Input!$AI$11:$BB$11,$AC204),NA)</f>
        <v>Secondary Systems</v>
      </c>
      <c r="H204" s="50" cm="1">
        <f t="array" aca="1" ref="H204" ca="1">IFERROR(INDEX(Forecast_Capex_Input!$AI$12:$BB$286,$Z204,$AC204),NA)</f>
        <v>5.0000000000000031E-2</v>
      </c>
      <c r="I204" s="150" t="str" cm="1">
        <f t="array" ref="I204">IFERROR(INDEX(Forecast_Capex_Input!$F$12:$F$286,$Z204),NA)</f>
        <v>Replacement Expenditure</v>
      </c>
      <c r="J204" s="150" t="str" cm="1">
        <f t="array" ref="J204">IFERROR(INDEX(Forecast_Capex_Input!G$12:G$286,$Z204),NA)</f>
        <v>Substation</v>
      </c>
      <c r="K204" s="150" t="str" cm="1">
        <f t="array" ref="K204">IFERROR(INDEX(Forecast_Capex_Input!H$12:H$286,$Z204),NA)</f>
        <v>Repex</v>
      </c>
      <c r="L204" s="150" t="str" cm="1">
        <f t="array" ref="L204">IFERROR(INDEX(Forecast_Capex_Input!I$12:I$286,$Z204),NA)</f>
        <v>N/A</v>
      </c>
      <c r="M204" s="150" t="str" cm="1">
        <f t="array" ref="M204">IFERROR(INDEX(Forecast_Capex_Input!J$12:J$286,$Z204),NA)</f>
        <v>N/A</v>
      </c>
      <c r="N204" s="150" t="str" cm="1">
        <f t="array" ref="N204">IFERROR(INDEX(Forecast_Capex_Input!K$12:K$286,$Z204),NA)</f>
        <v>Substations - Power Transformers</v>
      </c>
      <c r="O204" s="150" t="str" cm="1">
        <f t="array" ref="O204">IFERROR(INDEX(Forecast_Capex_Input!L$12:L$286,$Z204),NA)</f>
        <v>Substations - Safe and Reliable Network</v>
      </c>
      <c r="P204" s="150" t="str" cm="1">
        <f t="array" ref="P204">IFERROR(INDEX(Forecast_Capex_Input!M$12:M$286,$Z204),NA)</f>
        <v>N/A</v>
      </c>
      <c r="Q204" s="24" t="str" cm="1">
        <f t="array" ref="Q204">IFERROR(INDEX(Forecast_Capex_Input!N$12:N$286,$Z204),NA)</f>
        <v>No</v>
      </c>
      <c r="R204" s="190" cm="1">
        <f t="array" ref="R204">IFERROR(INDEX(Forecast_Capex_Input!O$12:O$286,$Z204),0)</f>
        <v>0</v>
      </c>
      <c r="S204" s="24" t="str" cm="1">
        <f t="array" ref="S204">IFERROR(INDEX(Forecast_Capex_Input!P$12:P$286,$Z204),0)</f>
        <v>Safety security &amp; reliability</v>
      </c>
      <c r="T204" s="150" t="str" cm="1">
        <f t="array" aca="1" ref="T204" ca="1">IFERROR(INDEX(General!$K$91:$K$110,$AC204),NA)</f>
        <v>Secondary Systems (2018-23)</v>
      </c>
      <c r="U204" s="43" cm="1">
        <f t="array" aca="1" ref="U204" ca="1">IFERROR(
IF($F204=General!$E$25,INDEX(Forecast_Capex_Input!S$12:S$286,$Z204),
INDEX(Forecast_Capex_Input!T$12:T$286,$Z204)),0)</f>
        <v>0.14667361585270103</v>
      </c>
      <c r="V204" s="82" t="b">
        <f>IFERROR(INDEX(Overheads!$T$19:$T$26,MATCH($I204,Overheads!$E$19:$E$26,0)),FALSE)</f>
        <v>1</v>
      </c>
      <c r="W204" s="209" t="str" cm="1">
        <f t="array" ref="W204">IFERROR(
INDEX(Forecast_Capex_Input!CN$12:CN$286,$Z204),0)</f>
        <v>FY22</v>
      </c>
      <c r="X204" s="209">
        <f>IFERROR(
MATCH($W204,General!$L$39:$S$39,0),1)</f>
        <v>2</v>
      </c>
      <c r="Z204" s="28">
        <f>IFERROR(
IF(MATCH($C204,Forecast_Capex_Input!$CI$12:$CI$286,1)+1&gt;MAX(Forecast_Capex_Input!$C$12:$C$286),NA,
MATCH($C204,Forecast_Capex_Input!$CI$12:$CI$286,1)+1),1)</f>
        <v>84</v>
      </c>
      <c r="AA204" s="28" cm="1">
        <f t="array" aca="1" ref="AA204" ca="1">IFERROR(
IF(Z203&lt;&gt;Z204,1,
IF(COUNTIF(OFFSET(AA203,0,0,-INDEX(Forecast_Capex_Input!$CG$12:$CG$286,$Z204)),AA203)=INDEX(Forecast_Capex_Input!$CG$12:$CG$286,$Z204),AA203+1,AA203)),NA)</f>
        <v>1</v>
      </c>
      <c r="AB204" s="28" cm="1">
        <f t="array" ref="AB204">IFERROR($C204-IF($Z204=1,1,INDEX(Forecast_Capex_Input!$CI$12:$CI$286,$Z204-1))+1,NA)</f>
        <v>2</v>
      </c>
      <c r="AC204" s="28" cm="1">
        <f t="array" aca="1" ref="AC204" ca="1">IFERROR(IF(AA204=1,
INDEX(Forecast_Capex_Input!$AI$10:$BB$10,SMALL(IF(INDEX(Forecast_Capex_Input!$AI$12:$BB$286,$Z204,0)&gt;0,COLUMN(Forecast_Capex_Input!$AI$10:$BB$10)-COLUMN(Forecast_Capex_Input!$AI$12)+1),ROWS(OFFSET(AC203,0,0,-$AB204)))),
OFFSET(AC203,-INDEX(Forecast_Capex_Input!$CG$12:$CG$286,$Z204)+1,0)),NA)</f>
        <v>4</v>
      </c>
      <c r="AD204" s="28">
        <f t="shared" ca="1" si="24"/>
        <v>1</v>
      </c>
      <c r="AE204" s="82" t="b">
        <f t="shared" ref="AE204:AE267" si="28">$K204=AE$6</f>
        <v>0</v>
      </c>
      <c r="AF204" s="78" t="b">
        <v>0</v>
      </c>
      <c r="AG204" s="82" t="b">
        <f t="shared" si="25"/>
        <v>1</v>
      </c>
      <c r="AI204" s="55">
        <v>0</v>
      </c>
      <c r="AJ204" s="55">
        <v>0</v>
      </c>
      <c r="AK204" s="55">
        <v>1.2139098926197741E-3</v>
      </c>
      <c r="AL204" s="55">
        <v>1.1272700452050132E-2</v>
      </c>
      <c r="AM204" s="55">
        <v>3.6655318158093799E-4</v>
      </c>
      <c r="AN204" s="135">
        <v>1.2853163526250844E-2</v>
      </c>
      <c r="AP204" s="55">
        <v>0</v>
      </c>
      <c r="AQ204" s="55">
        <v>0</v>
      </c>
      <c r="AR204" s="55">
        <v>1.2055001222383975E-3</v>
      </c>
      <c r="AS204" s="55">
        <v>1.1243082778224609E-2</v>
      </c>
      <c r="AT204" s="55">
        <v>3.6669031862770433E-4</v>
      </c>
      <c r="AU204" s="135">
        <v>1.2815273219090713E-2</v>
      </c>
      <c r="AW204" s="55">
        <v>0</v>
      </c>
      <c r="AX204" s="55">
        <v>0</v>
      </c>
      <c r="AY204" s="55">
        <v>1.6721845951316283E-4</v>
      </c>
      <c r="AZ204" s="55">
        <v>1.5812538160528498E-3</v>
      </c>
      <c r="BA204" s="55">
        <v>4.5667353257039528E-5</v>
      </c>
      <c r="BB204" s="135">
        <v>1.7941396288230522E-3</v>
      </c>
      <c r="BD204" s="55">
        <v>0</v>
      </c>
      <c r="BE204" s="55">
        <v>0</v>
      </c>
      <c r="BF204" s="55">
        <v>3.2061358822152238E-5</v>
      </c>
      <c r="BG204" s="55">
        <v>3.0109581418467772E-4</v>
      </c>
      <c r="BH204" s="55">
        <v>8.8451653893276749E-6</v>
      </c>
      <c r="BI204" s="135">
        <v>3.4200233839615761E-4</v>
      </c>
      <c r="BK204" s="55">
        <v>0</v>
      </c>
      <c r="BL204" s="55">
        <v>0</v>
      </c>
      <c r="BM204" s="55">
        <v>1.4047799405737125E-3</v>
      </c>
      <c r="BN204" s="55">
        <v>1.3125432408462137E-2</v>
      </c>
      <c r="BO204" s="55">
        <v>4.212028372740715E-4</v>
      </c>
      <c r="BP204" s="135">
        <v>1.4951415186309922E-2</v>
      </c>
      <c r="BR204" s="147">
        <v>0</v>
      </c>
      <c r="BS204" s="147">
        <v>0</v>
      </c>
      <c r="BT204" s="147">
        <v>0</v>
      </c>
      <c r="BU204" s="147">
        <v>0</v>
      </c>
      <c r="BV204" s="147">
        <v>1</v>
      </c>
      <c r="BX204" s="55">
        <v>0</v>
      </c>
      <c r="BY204" s="55">
        <v>0</v>
      </c>
      <c r="BZ204" s="55">
        <v>0</v>
      </c>
      <c r="CA204" s="55">
        <v>0</v>
      </c>
      <c r="CB204" s="55">
        <v>1.2853163526250844E-2</v>
      </c>
      <c r="CC204" s="135">
        <v>1.2853163526250844E-2</v>
      </c>
      <c r="CE204" s="55">
        <v>0</v>
      </c>
      <c r="CF204" s="55">
        <v>0</v>
      </c>
      <c r="CG204" s="55">
        <v>0</v>
      </c>
      <c r="CH204" s="55">
        <v>0</v>
      </c>
      <c r="CI204" s="55">
        <v>1.2815273219090713E-2</v>
      </c>
      <c r="CJ204" s="135">
        <v>1.2815273219090713E-2</v>
      </c>
      <c r="CL204" s="55">
        <v>0</v>
      </c>
      <c r="CM204" s="55">
        <v>0</v>
      </c>
      <c r="CN204" s="55">
        <v>0</v>
      </c>
      <c r="CO204" s="55">
        <v>0</v>
      </c>
      <c r="CP204" s="55">
        <v>1.7941396288230522E-3</v>
      </c>
      <c r="CQ204" s="135">
        <v>1.7941396288230522E-3</v>
      </c>
      <c r="CS204" s="67">
        <v>0</v>
      </c>
      <c r="CT204" s="67">
        <v>0</v>
      </c>
      <c r="CU204" s="67">
        <v>0</v>
      </c>
      <c r="CV204" s="67">
        <v>0</v>
      </c>
      <c r="CW204" s="67">
        <v>3.4200233839615761E-4</v>
      </c>
      <c r="CX204" s="135">
        <v>3.4200233839615761E-4</v>
      </c>
      <c r="CZ204" s="55">
        <v>0</v>
      </c>
      <c r="DA204" s="55">
        <v>0</v>
      </c>
      <c r="DB204" s="55">
        <v>0</v>
      </c>
      <c r="DC204" s="55">
        <v>0</v>
      </c>
      <c r="DD204" s="55">
        <v>1.4951415186309923E-2</v>
      </c>
      <c r="DE204" s="135">
        <v>1.4951415186309923E-2</v>
      </c>
      <c r="DG204" s="43" t="b" cm="1">
        <f t="array" aca="1" ref="DG204" ca="1">OR($G204=Forecast_Capex_Input!$BF$8:$BF$10)</f>
        <v>0</v>
      </c>
      <c r="DH204" s="43" cm="1">
        <f t="array" aca="1" ref="DH204" ca="1">IFERROR(INDEX(Forecast_Capex_Input!BG$12:BG$286,$Z204)
*(INDEX(Forecast_Capex_Input!$H$12:$H$286,$Z204)=Repex),0)
*$DG204</f>
        <v>0</v>
      </c>
      <c r="DI204" s="43" cm="1">
        <f t="array" aca="1" ref="DI204" ca="1">IFERROR(INDEX(Forecast_Capex_Input!BH$12:BH$286,$Z204)
*(INDEX(Forecast_Capex_Input!$H$12:$H$286,$Z204)=Repex),0)
*$DG204</f>
        <v>0</v>
      </c>
      <c r="DJ204" s="43" cm="1">
        <f t="array" aca="1" ref="DJ204" ca="1">IFERROR(INDEX(Forecast_Capex_Input!BI$12:BI$286,$Z204)
*(INDEX(Forecast_Capex_Input!$H$12:$H$286,$Z204)=Repex),0)
*$DG204</f>
        <v>0</v>
      </c>
      <c r="DK204" s="43" cm="1">
        <f t="array" aca="1" ref="DK204" ca="1">IFERROR(INDEX(Forecast_Capex_Input!BJ$12:BJ$286,$Z204)
*(INDEX(Forecast_Capex_Input!$H$12:$H$286,$Z204)=Repex),0)
*$DG204</f>
        <v>0</v>
      </c>
      <c r="DL204" s="43" cm="1">
        <f t="array" aca="1" ref="DL204" ca="1">IFERROR(INDEX(Forecast_Capex_Input!BK$12:BK$286,$Z204)
*(INDEX(Forecast_Capex_Input!$H$12:$H$286,$Z204)=Repex),0)
*$DG204</f>
        <v>0</v>
      </c>
      <c r="DM204" s="43" cm="1">
        <f t="array" aca="1" ref="DM204" ca="1">IFERROR(INDEX(Forecast_Capex_Input!BL$12:BL$286,$Z204)
*(INDEX(Forecast_Capex_Input!$H$12:$H$286,$Z204)=Repex),0)
*$DG204</f>
        <v>0</v>
      </c>
      <c r="DO204" s="43" t="b" cm="1">
        <f t="array" aca="1" ref="DO204" ca="1">OR($G204=Forecast_Capex_Input!$BN$8:$BN$9)</f>
        <v>0</v>
      </c>
      <c r="DP204" s="43" cm="1">
        <f t="array" aca="1" ref="DP204" ca="1">IFERROR(INDEX(Forecast_Capex_Input!BO$12:BO$286,$Z204)
*(INDEX(Forecast_Capex_Input!$H$12:$H$286,$Z204)=Repex),0)
*$DO204</f>
        <v>0</v>
      </c>
      <c r="DQ204" s="43" cm="1">
        <f t="array" aca="1" ref="DQ204" ca="1">IFERROR(INDEX(Forecast_Capex_Input!BP$12:BP$286,$Z204)
*(INDEX(Forecast_Capex_Input!$H$12:$H$286,$Z204)=Repex),0)
*$DO204</f>
        <v>0</v>
      </c>
      <c r="DR204" s="43" cm="1">
        <f t="array" aca="1" ref="DR204" ca="1">IFERROR(INDEX(Forecast_Capex_Input!BQ$12:BQ$286,$Z204)
*(INDEX(Forecast_Capex_Input!$H$12:$H$286,$Z204)=Repex),0)
*$DO204</f>
        <v>0</v>
      </c>
      <c r="DS204" s="43" cm="1">
        <f t="array" aca="1" ref="DS204" ca="1">IFERROR(INDEX(Forecast_Capex_Input!BR$12:BR$286,$Z204)
*(INDEX(Forecast_Capex_Input!$H$12:$H$286,$Z204)=Repex),0)
*$DO204</f>
        <v>0</v>
      </c>
      <c r="DT204" s="43" cm="1">
        <f t="array" aca="1" ref="DT204" ca="1">IFERROR(INDEX(Forecast_Capex_Input!BS$12:BS$286,$Z204)
*(INDEX(Forecast_Capex_Input!$H$12:$H$286,$Z204)=Repex),0)
*$DO204</f>
        <v>0</v>
      </c>
      <c r="DV204" s="43" t="b" cm="1">
        <f t="array" aca="1" ref="DV204" ca="1">OR($G204=Forecast_Capex_Input!$BU$8:$BU$10)</f>
        <v>1</v>
      </c>
      <c r="DW204" s="43" cm="1">
        <f t="array" aca="1" ref="DW204" ca="1">IFERROR(INDEX(Forecast_Capex_Input!BV$12:BV$286,$Z204)
*(INDEX(Forecast_Capex_Input!$H$12:$H$286,$Z204)=Repex),0)
*$DV204</f>
        <v>0.39999999999999974</v>
      </c>
      <c r="DX204" s="43" cm="1">
        <f t="array" aca="1" ref="DX204" ca="1">IFERROR(INDEX(Forecast_Capex_Input!BW$12:BW$286,$Z204)
*(INDEX(Forecast_Capex_Input!$H$12:$H$286,$Z204)=Repex),0)
*$DV204</f>
        <v>0.58000000000000018</v>
      </c>
      <c r="DY204" s="43" cm="1">
        <f t="array" aca="1" ref="DY204" ca="1">IFERROR(INDEX(Forecast_Capex_Input!BX$12:BX$286,$Z204)
*(INDEX(Forecast_Capex_Input!$H$12:$H$286,$Z204)=Repex),0)
*$DV204</f>
        <v>1.9999999999999987E-2</v>
      </c>
      <c r="DZ204" s="43" cm="1">
        <f t="array" aca="1" ref="DZ204" ca="1">IFERROR(INDEX(Forecast_Capex_Input!BY$12:BY$286,$Z204)
*(INDEX(Forecast_Capex_Input!$H$12:$H$286,$Z204)=Repex),0)
*$DV204</f>
        <v>0</v>
      </c>
      <c r="EA204" s="43" cm="1">
        <f t="array" aca="1" ref="EA204" ca="1">IFERROR(INDEX(Forecast_Capex_Input!BZ$12:BZ$286,$Z204)
*(INDEX(Forecast_Capex_Input!$H$12:$H$286,$Z204)=Repex),0)
*$DV204</f>
        <v>0</v>
      </c>
      <c r="EB204" s="43" cm="1">
        <f t="array" aca="1" ref="EB204" ca="1">IFERROR(INDEX(Forecast_Capex_Input!CA$12:CA$286,$Z204)
*(INDEX(Forecast_Capex_Input!$H$12:$H$286,$Z204)=Repex),0)
*$DV204</f>
        <v>0</v>
      </c>
      <c r="EC204" s="43" cm="1">
        <f t="array" aca="1" ref="EC204" ca="1">IFERROR(INDEX(Forecast_Capex_Input!CB$12:CB$286,$Z204)
*(INDEX(Forecast_Capex_Input!$H$12:$H$286,$Z204)=Repex),0)
*$DV204</f>
        <v>0</v>
      </c>
      <c r="ED204" s="43" cm="1">
        <f t="array" aca="1" ref="ED204" ca="1">IFERROR(INDEX(Forecast_Capex_Input!CC$12:CC$286,$Z204)
*(INDEX(Forecast_Capex_Input!$H$12:$H$286,$Z204)=Repex),0)
*$DV204</f>
        <v>0</v>
      </c>
      <c r="EF204" s="86" t="str">
        <f t="shared" si="26"/>
        <v>N/A</v>
      </c>
      <c r="EG204" s="28" t="str">
        <f>IFERROR(RANK(EF204,EF$11:EF$1010,0)+COUNTIF(EF$11:EF204,EF204)-1,NA)</f>
        <v>N/A</v>
      </c>
    </row>
    <row r="205" spans="3:137" x14ac:dyDescent="0.2">
      <c r="C205" s="28">
        <f t="shared" si="27"/>
        <v>195</v>
      </c>
      <c r="D205" s="9" t="str" cm="1">
        <f t="array" ref="D205">IFERROR(INDEX(Forecast_Capex_Input!$D$12:$D$286,$Z205),NA)</f>
        <v>Yass No3 Transformer Renewal</v>
      </c>
      <c r="E205" s="24" t="b" cm="1">
        <f t="array" ref="E205">IF($Z205=NA,NA,INDEX(Forecast_Capex_Input!$E$12:$E$286,$Z205))</f>
        <v>1</v>
      </c>
      <c r="F205" s="9" t="str" cm="1">
        <f t="array" aca="1" ref="F205" ca="1">IFERROR(INDEX(General!$E$25:$E$26,$AA205),NA)</f>
        <v>Non-Labour</v>
      </c>
      <c r="G205" s="9" t="str" cm="1">
        <f t="array" aca="1" ref="G205" ca="1">IFERROR(INDEX(Forecast_Capex_Input!$AI$11:$BB$11,$AC205),NA)</f>
        <v>Substations</v>
      </c>
      <c r="H205" s="50" cm="1">
        <f t="array" aca="1" ref="H205" ca="1">IFERROR(INDEX(Forecast_Capex_Input!$AI$12:$BB$286,$Z205,$AC205),NA)</f>
        <v>0.95</v>
      </c>
      <c r="I205" s="150" t="str" cm="1">
        <f t="array" ref="I205">IFERROR(INDEX(Forecast_Capex_Input!$F$12:$F$286,$Z205),NA)</f>
        <v>Replacement Expenditure</v>
      </c>
      <c r="J205" s="150" t="str" cm="1">
        <f t="array" ref="J205">IFERROR(INDEX(Forecast_Capex_Input!G$12:G$286,$Z205),NA)</f>
        <v>Substation</v>
      </c>
      <c r="K205" s="150" t="str" cm="1">
        <f t="array" ref="K205">IFERROR(INDEX(Forecast_Capex_Input!H$12:H$286,$Z205),NA)</f>
        <v>Repex</v>
      </c>
      <c r="L205" s="150" t="str" cm="1">
        <f t="array" ref="L205">IFERROR(INDEX(Forecast_Capex_Input!I$12:I$286,$Z205),NA)</f>
        <v>N/A</v>
      </c>
      <c r="M205" s="150" t="str" cm="1">
        <f t="array" ref="M205">IFERROR(INDEX(Forecast_Capex_Input!J$12:J$286,$Z205),NA)</f>
        <v>N/A</v>
      </c>
      <c r="N205" s="150" t="str" cm="1">
        <f t="array" ref="N205">IFERROR(INDEX(Forecast_Capex_Input!K$12:K$286,$Z205),NA)</f>
        <v>Substations - Power Transformers</v>
      </c>
      <c r="O205" s="150" t="str" cm="1">
        <f t="array" ref="O205">IFERROR(INDEX(Forecast_Capex_Input!L$12:L$286,$Z205),NA)</f>
        <v>Substations - Safe and Reliable Network</v>
      </c>
      <c r="P205" s="150" t="str" cm="1">
        <f t="array" ref="P205">IFERROR(INDEX(Forecast_Capex_Input!M$12:M$286,$Z205),NA)</f>
        <v>N/A</v>
      </c>
      <c r="Q205" s="24" t="str" cm="1">
        <f t="array" ref="Q205">IFERROR(INDEX(Forecast_Capex_Input!N$12:N$286,$Z205),NA)</f>
        <v>No</v>
      </c>
      <c r="R205" s="190" cm="1">
        <f t="array" ref="R205">IFERROR(INDEX(Forecast_Capex_Input!O$12:O$286,$Z205),0)</f>
        <v>0</v>
      </c>
      <c r="S205" s="24" t="str" cm="1">
        <f t="array" ref="S205">IFERROR(INDEX(Forecast_Capex_Input!P$12:P$286,$Z205),0)</f>
        <v>Safety security &amp; reliability</v>
      </c>
      <c r="T205" s="150" t="str" cm="1">
        <f t="array" aca="1" ref="T205" ca="1">IFERROR(INDEX(General!$K$91:$K$110,$AC205),NA)</f>
        <v>Substations (2018 onwards)</v>
      </c>
      <c r="U205" s="43" cm="1">
        <f t="array" aca="1" ref="U205" ca="1">IFERROR(
IF($F205=General!$E$25,INDEX(Forecast_Capex_Input!S$12:S$286,$Z205),
INDEX(Forecast_Capex_Input!T$12:T$286,$Z205)),0)</f>
        <v>0.853326384147299</v>
      </c>
      <c r="V205" s="82" t="b">
        <f>IFERROR(INDEX(Overheads!$T$19:$T$26,MATCH($I205,Overheads!$E$19:$E$26,0)),FALSE)</f>
        <v>1</v>
      </c>
      <c r="W205" s="209" t="str" cm="1">
        <f t="array" ref="W205">IFERROR(
INDEX(Forecast_Capex_Input!CN$12:CN$286,$Z205),0)</f>
        <v>FY22</v>
      </c>
      <c r="X205" s="209">
        <f>IFERROR(
MATCH($W205,General!$L$39:$S$39,0),1)</f>
        <v>2</v>
      </c>
      <c r="Z205" s="28">
        <f>IFERROR(
IF(MATCH($C205,Forecast_Capex_Input!$CI$12:$CI$286,1)+1&gt;MAX(Forecast_Capex_Input!$C$12:$C$286),NA,
MATCH($C205,Forecast_Capex_Input!$CI$12:$CI$286,1)+1),1)</f>
        <v>84</v>
      </c>
      <c r="AA205" s="28" cm="1">
        <f t="array" aca="1" ref="AA205" ca="1">IFERROR(
IF(Z204&lt;&gt;Z205,1,
IF(COUNTIF(OFFSET(AA204,0,0,-INDEX(Forecast_Capex_Input!$CG$12:$CG$286,$Z205)),AA204)=INDEX(Forecast_Capex_Input!$CG$12:$CG$286,$Z205),AA204+1,AA204)),NA)</f>
        <v>2</v>
      </c>
      <c r="AB205" s="28" cm="1">
        <f t="array" ref="AB205">IFERROR($C205-IF($Z205=1,1,INDEX(Forecast_Capex_Input!$CI$12:$CI$286,$Z205-1))+1,NA)</f>
        <v>3</v>
      </c>
      <c r="AC205" s="28" cm="1">
        <f t="array" aca="1" ref="AC205" ca="1">IFERROR(IF(AA205=1,
INDEX(Forecast_Capex_Input!$AI$10:$BB$10,SMALL(IF(INDEX(Forecast_Capex_Input!$AI$12:$BB$286,$Z205,0)&gt;0,COLUMN(Forecast_Capex_Input!$AI$10:$BB$10)-COLUMN(Forecast_Capex_Input!$AI$12)+1),ROWS(OFFSET(AC204,0,0,-$AB205)))),
OFFSET(AC204,-INDEX(Forecast_Capex_Input!$CG$12:$CG$286,$Z205)+1,0)),NA)</f>
        <v>3</v>
      </c>
      <c r="AD205" s="28">
        <f t="shared" ca="1" si="24"/>
        <v>2</v>
      </c>
      <c r="AE205" s="82" t="b">
        <f t="shared" si="28"/>
        <v>0</v>
      </c>
      <c r="AF205" s="78" t="b">
        <v>0</v>
      </c>
      <c r="AG205" s="82" t="b">
        <f t="shared" si="25"/>
        <v>1</v>
      </c>
      <c r="AI205" s="55">
        <v>0</v>
      </c>
      <c r="AJ205" s="55">
        <v>0</v>
      </c>
      <c r="AK205" s="55">
        <v>0.13418477026851749</v>
      </c>
      <c r="AL205" s="55">
        <v>1.24607660721812</v>
      </c>
      <c r="AM205" s="55">
        <v>4.0518538287453061E-2</v>
      </c>
      <c r="AN205" s="135">
        <v>1.4207799157740906</v>
      </c>
      <c r="AP205" s="55">
        <v>0</v>
      </c>
      <c r="AQ205" s="55">
        <v>0</v>
      </c>
      <c r="AR205" s="55">
        <v>0.13418477026851749</v>
      </c>
      <c r="AS205" s="55">
        <v>1.24607660721812</v>
      </c>
      <c r="AT205" s="55">
        <v>4.0518538287453061E-2</v>
      </c>
      <c r="AU205" s="135">
        <v>1.4207799157740906</v>
      </c>
      <c r="AW205" s="55">
        <v>0</v>
      </c>
      <c r="AX205" s="55">
        <v>0</v>
      </c>
      <c r="AY205" s="55">
        <v>1.8613163251087434E-2</v>
      </c>
      <c r="AZ205" s="55">
        <v>0.175251168129261</v>
      </c>
      <c r="BA205" s="55">
        <v>5.0461501365970341E-3</v>
      </c>
      <c r="BB205" s="135">
        <v>0.19891048151694549</v>
      </c>
      <c r="BD205" s="55">
        <v>0</v>
      </c>
      <c r="BE205" s="55">
        <v>0</v>
      </c>
      <c r="BF205" s="55">
        <v>3.5687645224445857E-3</v>
      </c>
      <c r="BG205" s="55">
        <v>3.3370602884244399E-2</v>
      </c>
      <c r="BH205" s="55">
        <v>9.7737287918473717E-4</v>
      </c>
      <c r="BI205" s="135">
        <v>3.7916740285873718E-2</v>
      </c>
      <c r="BK205" s="55">
        <v>0</v>
      </c>
      <c r="BL205" s="55">
        <v>0</v>
      </c>
      <c r="BM205" s="55">
        <v>0.15636669804204953</v>
      </c>
      <c r="BN205" s="55">
        <v>1.4546983782316254</v>
      </c>
      <c r="BO205" s="55">
        <v>4.6542061303234829E-2</v>
      </c>
      <c r="BP205" s="135">
        <v>1.6576071375769097</v>
      </c>
      <c r="BR205" s="147">
        <v>0</v>
      </c>
      <c r="BS205" s="147">
        <v>0</v>
      </c>
      <c r="BT205" s="147">
        <v>0</v>
      </c>
      <c r="BU205" s="147">
        <v>0</v>
      </c>
      <c r="BV205" s="147">
        <v>1</v>
      </c>
      <c r="BX205" s="55">
        <v>0</v>
      </c>
      <c r="BY205" s="55">
        <v>0</v>
      </c>
      <c r="BZ205" s="55">
        <v>0</v>
      </c>
      <c r="CA205" s="55">
        <v>0</v>
      </c>
      <c r="CB205" s="55">
        <v>1.4207799157740906</v>
      </c>
      <c r="CC205" s="135">
        <v>1.4207799157740906</v>
      </c>
      <c r="CE205" s="55">
        <v>0</v>
      </c>
      <c r="CF205" s="55">
        <v>0</v>
      </c>
      <c r="CG205" s="55">
        <v>0</v>
      </c>
      <c r="CH205" s="55">
        <v>0</v>
      </c>
      <c r="CI205" s="55">
        <v>1.4207799157740906</v>
      </c>
      <c r="CJ205" s="135">
        <v>1.4207799157740906</v>
      </c>
      <c r="CL205" s="55">
        <v>0</v>
      </c>
      <c r="CM205" s="55">
        <v>0</v>
      </c>
      <c r="CN205" s="55">
        <v>0</v>
      </c>
      <c r="CO205" s="55">
        <v>0</v>
      </c>
      <c r="CP205" s="55">
        <v>0.19891048151694549</v>
      </c>
      <c r="CQ205" s="135">
        <v>0.19891048151694549</v>
      </c>
      <c r="CS205" s="67">
        <v>0</v>
      </c>
      <c r="CT205" s="67">
        <v>0</v>
      </c>
      <c r="CU205" s="67">
        <v>0</v>
      </c>
      <c r="CV205" s="67">
        <v>0</v>
      </c>
      <c r="CW205" s="67">
        <v>3.7916740285873718E-2</v>
      </c>
      <c r="CX205" s="135">
        <v>3.7916740285873718E-2</v>
      </c>
      <c r="CZ205" s="55">
        <v>0</v>
      </c>
      <c r="DA205" s="55">
        <v>0</v>
      </c>
      <c r="DB205" s="55">
        <v>0</v>
      </c>
      <c r="DC205" s="55">
        <v>0</v>
      </c>
      <c r="DD205" s="55">
        <v>1.6576071375769099</v>
      </c>
      <c r="DE205" s="135">
        <v>1.6576071375769099</v>
      </c>
      <c r="DG205" s="43" t="b" cm="1">
        <f t="array" aca="1" ref="DG205" ca="1">OR($G205=Forecast_Capex_Input!$BF$8:$BF$10)</f>
        <v>0</v>
      </c>
      <c r="DH205" s="43" cm="1">
        <f t="array" aca="1" ref="DH205" ca="1">IFERROR(INDEX(Forecast_Capex_Input!BG$12:BG$286,$Z205)
*(INDEX(Forecast_Capex_Input!$H$12:$H$286,$Z205)=Repex),0)
*$DG205</f>
        <v>0</v>
      </c>
      <c r="DI205" s="43" cm="1">
        <f t="array" aca="1" ref="DI205" ca="1">IFERROR(INDEX(Forecast_Capex_Input!BH$12:BH$286,$Z205)
*(INDEX(Forecast_Capex_Input!$H$12:$H$286,$Z205)=Repex),0)
*$DG205</f>
        <v>0</v>
      </c>
      <c r="DJ205" s="43" cm="1">
        <f t="array" aca="1" ref="DJ205" ca="1">IFERROR(INDEX(Forecast_Capex_Input!BI$12:BI$286,$Z205)
*(INDEX(Forecast_Capex_Input!$H$12:$H$286,$Z205)=Repex),0)
*$DG205</f>
        <v>0</v>
      </c>
      <c r="DK205" s="43" cm="1">
        <f t="array" aca="1" ref="DK205" ca="1">IFERROR(INDEX(Forecast_Capex_Input!BJ$12:BJ$286,$Z205)
*(INDEX(Forecast_Capex_Input!$H$12:$H$286,$Z205)=Repex),0)
*$DG205</f>
        <v>0</v>
      </c>
      <c r="DL205" s="43" cm="1">
        <f t="array" aca="1" ref="DL205" ca="1">IFERROR(INDEX(Forecast_Capex_Input!BK$12:BK$286,$Z205)
*(INDEX(Forecast_Capex_Input!$H$12:$H$286,$Z205)=Repex),0)
*$DG205</f>
        <v>0</v>
      </c>
      <c r="DM205" s="43" cm="1">
        <f t="array" aca="1" ref="DM205" ca="1">IFERROR(INDEX(Forecast_Capex_Input!BL$12:BL$286,$Z205)
*(INDEX(Forecast_Capex_Input!$H$12:$H$286,$Z205)=Repex),0)
*$DG205</f>
        <v>0</v>
      </c>
      <c r="DO205" s="43" t="b" cm="1">
        <f t="array" aca="1" ref="DO205" ca="1">OR($G205=Forecast_Capex_Input!$BN$8:$BN$9)</f>
        <v>1</v>
      </c>
      <c r="DP205" s="43" cm="1">
        <f t="array" aca="1" ref="DP205" ca="1">IFERROR(INDEX(Forecast_Capex_Input!BO$12:BO$286,$Z205)
*(INDEX(Forecast_Capex_Input!$H$12:$H$286,$Z205)=Repex),0)
*$DO205</f>
        <v>0</v>
      </c>
      <c r="DQ205" s="43" cm="1">
        <f t="array" aca="1" ref="DQ205" ca="1">IFERROR(INDEX(Forecast_Capex_Input!BP$12:BP$286,$Z205)
*(INDEX(Forecast_Capex_Input!$H$12:$H$286,$Z205)=Repex),0)
*$DO205</f>
        <v>1</v>
      </c>
      <c r="DR205" s="43" cm="1">
        <f t="array" aca="1" ref="DR205" ca="1">IFERROR(INDEX(Forecast_Capex_Input!BQ$12:BQ$286,$Z205)
*(INDEX(Forecast_Capex_Input!$H$12:$H$286,$Z205)=Repex),0)
*$DO205</f>
        <v>0</v>
      </c>
      <c r="DS205" s="43" cm="1">
        <f t="array" aca="1" ref="DS205" ca="1">IFERROR(INDEX(Forecast_Capex_Input!BR$12:BR$286,$Z205)
*(INDEX(Forecast_Capex_Input!$H$12:$H$286,$Z205)=Repex),0)
*$DO205</f>
        <v>0</v>
      </c>
      <c r="DT205" s="43" cm="1">
        <f t="array" aca="1" ref="DT205" ca="1">IFERROR(INDEX(Forecast_Capex_Input!BS$12:BS$286,$Z205)
*(INDEX(Forecast_Capex_Input!$H$12:$H$286,$Z205)=Repex),0)
*$DO205</f>
        <v>0</v>
      </c>
      <c r="DV205" s="43" t="b" cm="1">
        <f t="array" aca="1" ref="DV205" ca="1">OR($G205=Forecast_Capex_Input!$BU$8:$BU$10)</f>
        <v>0</v>
      </c>
      <c r="DW205" s="43" cm="1">
        <f t="array" aca="1" ref="DW205" ca="1">IFERROR(INDEX(Forecast_Capex_Input!BV$12:BV$286,$Z205)
*(INDEX(Forecast_Capex_Input!$H$12:$H$286,$Z205)=Repex),0)
*$DV205</f>
        <v>0</v>
      </c>
      <c r="DX205" s="43" cm="1">
        <f t="array" aca="1" ref="DX205" ca="1">IFERROR(INDEX(Forecast_Capex_Input!BW$12:BW$286,$Z205)
*(INDEX(Forecast_Capex_Input!$H$12:$H$286,$Z205)=Repex),0)
*$DV205</f>
        <v>0</v>
      </c>
      <c r="DY205" s="43" cm="1">
        <f t="array" aca="1" ref="DY205" ca="1">IFERROR(INDEX(Forecast_Capex_Input!BX$12:BX$286,$Z205)
*(INDEX(Forecast_Capex_Input!$H$12:$H$286,$Z205)=Repex),0)
*$DV205</f>
        <v>0</v>
      </c>
      <c r="DZ205" s="43" cm="1">
        <f t="array" aca="1" ref="DZ205" ca="1">IFERROR(INDEX(Forecast_Capex_Input!BY$12:BY$286,$Z205)
*(INDEX(Forecast_Capex_Input!$H$12:$H$286,$Z205)=Repex),0)
*$DV205</f>
        <v>0</v>
      </c>
      <c r="EA205" s="43" cm="1">
        <f t="array" aca="1" ref="EA205" ca="1">IFERROR(INDEX(Forecast_Capex_Input!BZ$12:BZ$286,$Z205)
*(INDEX(Forecast_Capex_Input!$H$12:$H$286,$Z205)=Repex),0)
*$DV205</f>
        <v>0</v>
      </c>
      <c r="EB205" s="43" cm="1">
        <f t="array" aca="1" ref="EB205" ca="1">IFERROR(INDEX(Forecast_Capex_Input!CA$12:CA$286,$Z205)
*(INDEX(Forecast_Capex_Input!$H$12:$H$286,$Z205)=Repex),0)
*$DV205</f>
        <v>0</v>
      </c>
      <c r="EC205" s="43" cm="1">
        <f t="array" aca="1" ref="EC205" ca="1">IFERROR(INDEX(Forecast_Capex_Input!CB$12:CB$286,$Z205)
*(INDEX(Forecast_Capex_Input!$H$12:$H$286,$Z205)=Repex),0)
*$DV205</f>
        <v>0</v>
      </c>
      <c r="ED205" s="43" cm="1">
        <f t="array" aca="1" ref="ED205" ca="1">IFERROR(INDEX(Forecast_Capex_Input!CC$12:CC$286,$Z205)
*(INDEX(Forecast_Capex_Input!$H$12:$H$286,$Z205)=Repex),0)
*$DV205</f>
        <v>0</v>
      </c>
      <c r="EF205" s="86" t="str">
        <f t="shared" si="26"/>
        <v>N/A</v>
      </c>
      <c r="EG205" s="28" t="str">
        <f>IFERROR(RANK(EF205,EF$11:EF$1010,0)+COUNTIF(EF$11:EF205,EF205)-1,NA)</f>
        <v>N/A</v>
      </c>
    </row>
    <row r="206" spans="3:137" x14ac:dyDescent="0.2">
      <c r="C206" s="28">
        <f t="shared" si="27"/>
        <v>196</v>
      </c>
      <c r="D206" s="9" t="str" cm="1">
        <f t="array" ref="D206">IFERROR(INDEX(Forecast_Capex_Input!$D$12:$D$286,$Z206),NA)</f>
        <v>Yass No3 Transformer Renewal</v>
      </c>
      <c r="E206" s="24" t="b" cm="1">
        <f t="array" ref="E206">IF($Z206=NA,NA,INDEX(Forecast_Capex_Input!$E$12:$E$286,$Z206))</f>
        <v>1</v>
      </c>
      <c r="F206" s="9" t="str" cm="1">
        <f t="array" aca="1" ref="F206" ca="1">IFERROR(INDEX(General!$E$25:$E$26,$AA206),NA)</f>
        <v>Non-Labour</v>
      </c>
      <c r="G206" s="9" t="str" cm="1">
        <f t="array" aca="1" ref="G206" ca="1">IFERROR(INDEX(Forecast_Capex_Input!$AI$11:$BB$11,$AC206),NA)</f>
        <v>Secondary Systems</v>
      </c>
      <c r="H206" s="50" cm="1">
        <f t="array" aca="1" ref="H206" ca="1">IFERROR(INDEX(Forecast_Capex_Input!$AI$12:$BB$286,$Z206,$AC206),NA)</f>
        <v>5.0000000000000031E-2</v>
      </c>
      <c r="I206" s="150" t="str" cm="1">
        <f t="array" ref="I206">IFERROR(INDEX(Forecast_Capex_Input!$F$12:$F$286,$Z206),NA)</f>
        <v>Replacement Expenditure</v>
      </c>
      <c r="J206" s="150" t="str" cm="1">
        <f t="array" ref="J206">IFERROR(INDEX(Forecast_Capex_Input!G$12:G$286,$Z206),NA)</f>
        <v>Substation</v>
      </c>
      <c r="K206" s="150" t="str" cm="1">
        <f t="array" ref="K206">IFERROR(INDEX(Forecast_Capex_Input!H$12:H$286,$Z206),NA)</f>
        <v>Repex</v>
      </c>
      <c r="L206" s="150" t="str" cm="1">
        <f t="array" ref="L206">IFERROR(INDEX(Forecast_Capex_Input!I$12:I$286,$Z206),NA)</f>
        <v>N/A</v>
      </c>
      <c r="M206" s="150" t="str" cm="1">
        <f t="array" ref="M206">IFERROR(INDEX(Forecast_Capex_Input!J$12:J$286,$Z206),NA)</f>
        <v>N/A</v>
      </c>
      <c r="N206" s="150" t="str" cm="1">
        <f t="array" ref="N206">IFERROR(INDEX(Forecast_Capex_Input!K$12:K$286,$Z206),NA)</f>
        <v>Substations - Power Transformers</v>
      </c>
      <c r="O206" s="150" t="str" cm="1">
        <f t="array" ref="O206">IFERROR(INDEX(Forecast_Capex_Input!L$12:L$286,$Z206),NA)</f>
        <v>Substations - Safe and Reliable Network</v>
      </c>
      <c r="P206" s="150" t="str" cm="1">
        <f t="array" ref="P206">IFERROR(INDEX(Forecast_Capex_Input!M$12:M$286,$Z206),NA)</f>
        <v>N/A</v>
      </c>
      <c r="Q206" s="24" t="str" cm="1">
        <f t="array" ref="Q206">IFERROR(INDEX(Forecast_Capex_Input!N$12:N$286,$Z206),NA)</f>
        <v>No</v>
      </c>
      <c r="R206" s="190" cm="1">
        <f t="array" ref="R206">IFERROR(INDEX(Forecast_Capex_Input!O$12:O$286,$Z206),0)</f>
        <v>0</v>
      </c>
      <c r="S206" s="24" t="str" cm="1">
        <f t="array" ref="S206">IFERROR(INDEX(Forecast_Capex_Input!P$12:P$286,$Z206),0)</f>
        <v>Safety security &amp; reliability</v>
      </c>
      <c r="T206" s="150" t="str" cm="1">
        <f t="array" aca="1" ref="T206" ca="1">IFERROR(INDEX(General!$K$91:$K$110,$AC206),NA)</f>
        <v>Secondary Systems (2018-23)</v>
      </c>
      <c r="U206" s="43" cm="1">
        <f t="array" aca="1" ref="U206" ca="1">IFERROR(
IF($F206=General!$E$25,INDEX(Forecast_Capex_Input!S$12:S$286,$Z206),
INDEX(Forecast_Capex_Input!T$12:T$286,$Z206)),0)</f>
        <v>0.853326384147299</v>
      </c>
      <c r="V206" s="82" t="b">
        <f>IFERROR(INDEX(Overheads!$T$19:$T$26,MATCH($I206,Overheads!$E$19:$E$26,0)),FALSE)</f>
        <v>1</v>
      </c>
      <c r="W206" s="209" t="str" cm="1">
        <f t="array" ref="W206">IFERROR(
INDEX(Forecast_Capex_Input!CN$12:CN$286,$Z206),0)</f>
        <v>FY22</v>
      </c>
      <c r="X206" s="209">
        <f>IFERROR(
MATCH($W206,General!$L$39:$S$39,0),1)</f>
        <v>2</v>
      </c>
      <c r="Z206" s="28">
        <f>IFERROR(
IF(MATCH($C206,Forecast_Capex_Input!$CI$12:$CI$286,1)+1&gt;MAX(Forecast_Capex_Input!$C$12:$C$286),NA,
MATCH($C206,Forecast_Capex_Input!$CI$12:$CI$286,1)+1),1)</f>
        <v>84</v>
      </c>
      <c r="AA206" s="28" cm="1">
        <f t="array" aca="1" ref="AA206" ca="1">IFERROR(
IF(Z205&lt;&gt;Z206,1,
IF(COUNTIF(OFFSET(AA205,0,0,-INDEX(Forecast_Capex_Input!$CG$12:$CG$286,$Z206)),AA205)=INDEX(Forecast_Capex_Input!$CG$12:$CG$286,$Z206),AA205+1,AA205)),NA)</f>
        <v>2</v>
      </c>
      <c r="AB206" s="28" cm="1">
        <f t="array" ref="AB206">IFERROR($C206-IF($Z206=1,1,INDEX(Forecast_Capex_Input!$CI$12:$CI$286,$Z206-1))+1,NA)</f>
        <v>4</v>
      </c>
      <c r="AC206" s="28" cm="1">
        <f t="array" aca="1" ref="AC206" ca="1">IFERROR(IF(AA206=1,
INDEX(Forecast_Capex_Input!$AI$10:$BB$10,SMALL(IF(INDEX(Forecast_Capex_Input!$AI$12:$BB$286,$Z206,0)&gt;0,COLUMN(Forecast_Capex_Input!$AI$10:$BB$10)-COLUMN(Forecast_Capex_Input!$AI$12)+1),ROWS(OFFSET(AC205,0,0,-$AB206)))),
OFFSET(AC205,-INDEX(Forecast_Capex_Input!$CG$12:$CG$286,$Z206)+1,0)),NA)</f>
        <v>4</v>
      </c>
      <c r="AD206" s="28">
        <f t="shared" ca="1" si="24"/>
        <v>2</v>
      </c>
      <c r="AE206" s="82" t="b">
        <f t="shared" si="28"/>
        <v>0</v>
      </c>
      <c r="AF206" s="78" t="b">
        <v>0</v>
      </c>
      <c r="AG206" s="82" t="b">
        <f t="shared" si="25"/>
        <v>1</v>
      </c>
      <c r="AI206" s="55">
        <v>0</v>
      </c>
      <c r="AJ206" s="55">
        <v>0</v>
      </c>
      <c r="AK206" s="55">
        <v>7.0623563299219783E-3</v>
      </c>
      <c r="AL206" s="55">
        <v>6.5582979327269517E-2</v>
      </c>
      <c r="AM206" s="55">
        <v>2.1325546467080574E-3</v>
      </c>
      <c r="AN206" s="135">
        <v>7.4777890303899558E-2</v>
      </c>
      <c r="AP206" s="55">
        <v>0</v>
      </c>
      <c r="AQ206" s="55">
        <v>0</v>
      </c>
      <c r="AR206" s="55">
        <v>7.0623563299219783E-3</v>
      </c>
      <c r="AS206" s="55">
        <v>6.5582979327269517E-2</v>
      </c>
      <c r="AT206" s="55">
        <v>2.1325546467080574E-3</v>
      </c>
      <c r="AU206" s="135">
        <v>7.4777890303899558E-2</v>
      </c>
      <c r="AW206" s="55">
        <v>0</v>
      </c>
      <c r="AX206" s="55">
        <v>0</v>
      </c>
      <c r="AY206" s="55">
        <v>9.7964017110986558E-4</v>
      </c>
      <c r="AZ206" s="55">
        <v>9.223745691013743E-3</v>
      </c>
      <c r="BA206" s="55">
        <v>2.6558684929458095E-4</v>
      </c>
      <c r="BB206" s="135">
        <v>1.046897271141819E-2</v>
      </c>
      <c r="BD206" s="55">
        <v>0</v>
      </c>
      <c r="BE206" s="55">
        <v>0</v>
      </c>
      <c r="BF206" s="55">
        <v>1.878297117076099E-4</v>
      </c>
      <c r="BG206" s="55">
        <v>1.7563475202233905E-3</v>
      </c>
      <c r="BH206" s="55">
        <v>5.1440677851828313E-5</v>
      </c>
      <c r="BI206" s="135">
        <v>1.9956179097828288E-3</v>
      </c>
      <c r="BK206" s="55">
        <v>0</v>
      </c>
      <c r="BL206" s="55">
        <v>0</v>
      </c>
      <c r="BM206" s="55">
        <v>8.2298262127394536E-3</v>
      </c>
      <c r="BN206" s="55">
        <v>7.6563072538506638E-2</v>
      </c>
      <c r="BO206" s="55">
        <v>2.4495821738544665E-3</v>
      </c>
      <c r="BP206" s="135">
        <v>8.7242480925100563E-2</v>
      </c>
      <c r="BR206" s="147">
        <v>0</v>
      </c>
      <c r="BS206" s="147">
        <v>0</v>
      </c>
      <c r="BT206" s="147">
        <v>0</v>
      </c>
      <c r="BU206" s="147">
        <v>0</v>
      </c>
      <c r="BV206" s="147">
        <v>1</v>
      </c>
      <c r="BX206" s="55">
        <v>0</v>
      </c>
      <c r="BY206" s="55">
        <v>0</v>
      </c>
      <c r="BZ206" s="55">
        <v>0</v>
      </c>
      <c r="CA206" s="55">
        <v>0</v>
      </c>
      <c r="CB206" s="55">
        <v>7.4777890303899558E-2</v>
      </c>
      <c r="CC206" s="135">
        <v>7.4777890303899558E-2</v>
      </c>
      <c r="CE206" s="55">
        <v>0</v>
      </c>
      <c r="CF206" s="55">
        <v>0</v>
      </c>
      <c r="CG206" s="55">
        <v>0</v>
      </c>
      <c r="CH206" s="55">
        <v>0</v>
      </c>
      <c r="CI206" s="55">
        <v>7.4777890303899558E-2</v>
      </c>
      <c r="CJ206" s="135">
        <v>7.4777890303899558E-2</v>
      </c>
      <c r="CL206" s="55">
        <v>0</v>
      </c>
      <c r="CM206" s="55">
        <v>0</v>
      </c>
      <c r="CN206" s="55">
        <v>0</v>
      </c>
      <c r="CO206" s="55">
        <v>0</v>
      </c>
      <c r="CP206" s="55">
        <v>1.046897271141819E-2</v>
      </c>
      <c r="CQ206" s="135">
        <v>1.046897271141819E-2</v>
      </c>
      <c r="CS206" s="67">
        <v>0</v>
      </c>
      <c r="CT206" s="67">
        <v>0</v>
      </c>
      <c r="CU206" s="67">
        <v>0</v>
      </c>
      <c r="CV206" s="67">
        <v>0</v>
      </c>
      <c r="CW206" s="67">
        <v>1.9956179097828288E-3</v>
      </c>
      <c r="CX206" s="135">
        <v>1.9956179097828288E-3</v>
      </c>
      <c r="CZ206" s="55">
        <v>0</v>
      </c>
      <c r="DA206" s="55">
        <v>0</v>
      </c>
      <c r="DB206" s="55">
        <v>0</v>
      </c>
      <c r="DC206" s="55">
        <v>0</v>
      </c>
      <c r="DD206" s="55">
        <v>8.7242480925100577E-2</v>
      </c>
      <c r="DE206" s="135">
        <v>8.7242480925100577E-2</v>
      </c>
      <c r="DG206" s="43" t="b" cm="1">
        <f t="array" aca="1" ref="DG206" ca="1">OR($G206=Forecast_Capex_Input!$BF$8:$BF$10)</f>
        <v>0</v>
      </c>
      <c r="DH206" s="43" cm="1">
        <f t="array" aca="1" ref="DH206" ca="1">IFERROR(INDEX(Forecast_Capex_Input!BG$12:BG$286,$Z206)
*(INDEX(Forecast_Capex_Input!$H$12:$H$286,$Z206)=Repex),0)
*$DG206</f>
        <v>0</v>
      </c>
      <c r="DI206" s="43" cm="1">
        <f t="array" aca="1" ref="DI206" ca="1">IFERROR(INDEX(Forecast_Capex_Input!BH$12:BH$286,$Z206)
*(INDEX(Forecast_Capex_Input!$H$12:$H$286,$Z206)=Repex),0)
*$DG206</f>
        <v>0</v>
      </c>
      <c r="DJ206" s="43" cm="1">
        <f t="array" aca="1" ref="DJ206" ca="1">IFERROR(INDEX(Forecast_Capex_Input!BI$12:BI$286,$Z206)
*(INDEX(Forecast_Capex_Input!$H$12:$H$286,$Z206)=Repex),0)
*$DG206</f>
        <v>0</v>
      </c>
      <c r="DK206" s="43" cm="1">
        <f t="array" aca="1" ref="DK206" ca="1">IFERROR(INDEX(Forecast_Capex_Input!BJ$12:BJ$286,$Z206)
*(INDEX(Forecast_Capex_Input!$H$12:$H$286,$Z206)=Repex),0)
*$DG206</f>
        <v>0</v>
      </c>
      <c r="DL206" s="43" cm="1">
        <f t="array" aca="1" ref="DL206" ca="1">IFERROR(INDEX(Forecast_Capex_Input!BK$12:BK$286,$Z206)
*(INDEX(Forecast_Capex_Input!$H$12:$H$286,$Z206)=Repex),0)
*$DG206</f>
        <v>0</v>
      </c>
      <c r="DM206" s="43" cm="1">
        <f t="array" aca="1" ref="DM206" ca="1">IFERROR(INDEX(Forecast_Capex_Input!BL$12:BL$286,$Z206)
*(INDEX(Forecast_Capex_Input!$H$12:$H$286,$Z206)=Repex),0)
*$DG206</f>
        <v>0</v>
      </c>
      <c r="DO206" s="43" t="b" cm="1">
        <f t="array" aca="1" ref="DO206" ca="1">OR($G206=Forecast_Capex_Input!$BN$8:$BN$9)</f>
        <v>0</v>
      </c>
      <c r="DP206" s="43" cm="1">
        <f t="array" aca="1" ref="DP206" ca="1">IFERROR(INDEX(Forecast_Capex_Input!BO$12:BO$286,$Z206)
*(INDEX(Forecast_Capex_Input!$H$12:$H$286,$Z206)=Repex),0)
*$DO206</f>
        <v>0</v>
      </c>
      <c r="DQ206" s="43" cm="1">
        <f t="array" aca="1" ref="DQ206" ca="1">IFERROR(INDEX(Forecast_Capex_Input!BP$12:BP$286,$Z206)
*(INDEX(Forecast_Capex_Input!$H$12:$H$286,$Z206)=Repex),0)
*$DO206</f>
        <v>0</v>
      </c>
      <c r="DR206" s="43" cm="1">
        <f t="array" aca="1" ref="DR206" ca="1">IFERROR(INDEX(Forecast_Capex_Input!BQ$12:BQ$286,$Z206)
*(INDEX(Forecast_Capex_Input!$H$12:$H$286,$Z206)=Repex),0)
*$DO206</f>
        <v>0</v>
      </c>
      <c r="DS206" s="43" cm="1">
        <f t="array" aca="1" ref="DS206" ca="1">IFERROR(INDEX(Forecast_Capex_Input!BR$12:BR$286,$Z206)
*(INDEX(Forecast_Capex_Input!$H$12:$H$286,$Z206)=Repex),0)
*$DO206</f>
        <v>0</v>
      </c>
      <c r="DT206" s="43" cm="1">
        <f t="array" aca="1" ref="DT206" ca="1">IFERROR(INDEX(Forecast_Capex_Input!BS$12:BS$286,$Z206)
*(INDEX(Forecast_Capex_Input!$H$12:$H$286,$Z206)=Repex),0)
*$DO206</f>
        <v>0</v>
      </c>
      <c r="DV206" s="43" t="b" cm="1">
        <f t="array" aca="1" ref="DV206" ca="1">OR($G206=Forecast_Capex_Input!$BU$8:$BU$10)</f>
        <v>1</v>
      </c>
      <c r="DW206" s="43" cm="1">
        <f t="array" aca="1" ref="DW206" ca="1">IFERROR(INDEX(Forecast_Capex_Input!BV$12:BV$286,$Z206)
*(INDEX(Forecast_Capex_Input!$H$12:$H$286,$Z206)=Repex),0)
*$DV206</f>
        <v>0.39999999999999974</v>
      </c>
      <c r="DX206" s="43" cm="1">
        <f t="array" aca="1" ref="DX206" ca="1">IFERROR(INDEX(Forecast_Capex_Input!BW$12:BW$286,$Z206)
*(INDEX(Forecast_Capex_Input!$H$12:$H$286,$Z206)=Repex),0)
*$DV206</f>
        <v>0.58000000000000018</v>
      </c>
      <c r="DY206" s="43" cm="1">
        <f t="array" aca="1" ref="DY206" ca="1">IFERROR(INDEX(Forecast_Capex_Input!BX$12:BX$286,$Z206)
*(INDEX(Forecast_Capex_Input!$H$12:$H$286,$Z206)=Repex),0)
*$DV206</f>
        <v>1.9999999999999987E-2</v>
      </c>
      <c r="DZ206" s="43" cm="1">
        <f t="array" aca="1" ref="DZ206" ca="1">IFERROR(INDEX(Forecast_Capex_Input!BY$12:BY$286,$Z206)
*(INDEX(Forecast_Capex_Input!$H$12:$H$286,$Z206)=Repex),0)
*$DV206</f>
        <v>0</v>
      </c>
      <c r="EA206" s="43" cm="1">
        <f t="array" aca="1" ref="EA206" ca="1">IFERROR(INDEX(Forecast_Capex_Input!BZ$12:BZ$286,$Z206)
*(INDEX(Forecast_Capex_Input!$H$12:$H$286,$Z206)=Repex),0)
*$DV206</f>
        <v>0</v>
      </c>
      <c r="EB206" s="43" cm="1">
        <f t="array" aca="1" ref="EB206" ca="1">IFERROR(INDEX(Forecast_Capex_Input!CA$12:CA$286,$Z206)
*(INDEX(Forecast_Capex_Input!$H$12:$H$286,$Z206)=Repex),0)
*$DV206</f>
        <v>0</v>
      </c>
      <c r="EC206" s="43" cm="1">
        <f t="array" aca="1" ref="EC206" ca="1">IFERROR(INDEX(Forecast_Capex_Input!CB$12:CB$286,$Z206)
*(INDEX(Forecast_Capex_Input!$H$12:$H$286,$Z206)=Repex),0)
*$DV206</f>
        <v>0</v>
      </c>
      <c r="ED206" s="43" cm="1">
        <f t="array" aca="1" ref="ED206" ca="1">IFERROR(INDEX(Forecast_Capex_Input!CC$12:CC$286,$Z206)
*(INDEX(Forecast_Capex_Input!$H$12:$H$286,$Z206)=Repex),0)
*$DV206</f>
        <v>0</v>
      </c>
      <c r="EF206" s="86" t="str">
        <f t="shared" si="26"/>
        <v>N/A</v>
      </c>
      <c r="EG206" s="28" t="str">
        <f>IFERROR(RANK(EF206,EF$11:EF$1010,0)+COUNTIF(EF$11:EF206,EF206)-1,NA)</f>
        <v>N/A</v>
      </c>
    </row>
    <row r="207" spans="3:137" x14ac:dyDescent="0.2">
      <c r="C207" s="28">
        <f t="shared" si="27"/>
        <v>197</v>
      </c>
      <c r="D207" s="9" t="str" cm="1">
        <f t="array" ref="D207">IFERROR(INDEX(Forecast_Capex_Input!$D$12:$D$286,$Z207),NA)</f>
        <v>Substation Noise Compliance</v>
      </c>
      <c r="E207" s="24" t="b" cm="1">
        <f t="array" ref="E207">IF($Z207=NA,NA,INDEX(Forecast_Capex_Input!$E$12:$E$286,$Z207))</f>
        <v>0</v>
      </c>
      <c r="F207" s="9" t="str" cm="1">
        <f t="array" aca="1" ref="F207" ca="1">IFERROR(INDEX(General!$E$25:$E$26,$AA207),NA)</f>
        <v>Labour</v>
      </c>
      <c r="G207" s="9" t="str" cm="1">
        <f t="array" aca="1" ref="G207" ca="1">IFERROR(INDEX(Forecast_Capex_Input!$AI$11:$BB$11,$AC207),NA)</f>
        <v>Substations</v>
      </c>
      <c r="H207" s="50" cm="1">
        <f t="array" aca="1" ref="H207" ca="1">IFERROR(INDEX(Forecast_Capex_Input!$AI$12:$BB$286,$Z207,$AC207),NA)</f>
        <v>1</v>
      </c>
      <c r="I207" s="150" t="str" cm="1">
        <f t="array" ref="I207">IFERROR(INDEX(Forecast_Capex_Input!$F$12:$F$286,$Z207),NA)</f>
        <v>Replacement Expenditure</v>
      </c>
      <c r="J207" s="150" t="str" cm="1">
        <f t="array" ref="J207">IFERROR(INDEX(Forecast_Capex_Input!G$12:G$286,$Z207),NA)</f>
        <v>Substation</v>
      </c>
      <c r="K207" s="150" t="str" cm="1">
        <f t="array" ref="K207">IFERROR(INDEX(Forecast_Capex_Input!H$12:H$286,$Z207),NA)</f>
        <v>Repex</v>
      </c>
      <c r="L207" s="150" t="str" cm="1">
        <f t="array" ref="L207">IFERROR(INDEX(Forecast_Capex_Input!I$12:I$286,$Z207),NA)</f>
        <v>N/A</v>
      </c>
      <c r="M207" s="150" t="str" cm="1">
        <f t="array" ref="M207">IFERROR(INDEX(Forecast_Capex_Input!J$12:J$286,$Z207),NA)</f>
        <v>N/A</v>
      </c>
      <c r="N207" s="150" t="str" cm="1">
        <f t="array" ref="N207">IFERROR(INDEX(Forecast_Capex_Input!K$12:K$286,$Z207),NA)</f>
        <v>Substations - Site Establishment and supporting assets</v>
      </c>
      <c r="O207" s="150" t="str" cm="1">
        <f t="array" ref="O207">IFERROR(INDEX(Forecast_Capex_Input!L$12:L$286,$Z207),NA)</f>
        <v>Substations - Compliance</v>
      </c>
      <c r="P207" s="150" t="str" cm="1">
        <f t="array" ref="P207">IFERROR(INDEX(Forecast_Capex_Input!M$12:M$286,$Z207),NA)</f>
        <v>N/A</v>
      </c>
      <c r="Q207" s="24" t="str" cm="1">
        <f t="array" ref="Q207">IFERROR(INDEX(Forecast_Capex_Input!N$12:N$286,$Z207),NA)</f>
        <v>No</v>
      </c>
      <c r="R207" s="190" cm="1">
        <f t="array" ref="R207">IFERROR(INDEX(Forecast_Capex_Input!O$12:O$286,$Z207),0)</f>
        <v>0</v>
      </c>
      <c r="S207" s="24" t="str" cm="1">
        <f t="array" ref="S207">IFERROR(INDEX(Forecast_Capex_Input!P$12:P$286,$Z207),0)</f>
        <v>Safety security &amp; reliability</v>
      </c>
      <c r="T207" s="150" t="str" cm="1">
        <f t="array" aca="1" ref="T207" ca="1">IFERROR(INDEX(General!$K$91:$K$110,$AC207),NA)</f>
        <v>Substations (2018 onwards)</v>
      </c>
      <c r="U207" s="43" cm="1">
        <f t="array" aca="1" ref="U207" ca="1">IFERROR(
IF($F207=General!$E$25,INDEX(Forecast_Capex_Input!S$12:S$286,$Z207),
INDEX(Forecast_Capex_Input!T$12:T$286,$Z207)),0)</f>
        <v>0</v>
      </c>
      <c r="V207" s="82" t="b">
        <f>IFERROR(INDEX(Overheads!$T$19:$T$26,MATCH($I207,Overheads!$E$19:$E$26,0)),FALSE)</f>
        <v>1</v>
      </c>
      <c r="W207" s="209" t="str" cm="1">
        <f t="array" ref="W207">IFERROR(
INDEX(Forecast_Capex_Input!CN$12:CN$286,$Z207),0)</f>
        <v>FY22</v>
      </c>
      <c r="X207" s="209">
        <f>IFERROR(
MATCH($W207,General!$L$39:$S$39,0),1)</f>
        <v>2</v>
      </c>
      <c r="Z207" s="28">
        <f>IFERROR(
IF(MATCH($C207,Forecast_Capex_Input!$CI$12:$CI$286,1)+1&gt;MAX(Forecast_Capex_Input!$C$12:$C$286),NA,
MATCH($C207,Forecast_Capex_Input!$CI$12:$CI$286,1)+1),1)</f>
        <v>85</v>
      </c>
      <c r="AA207" s="28" cm="1">
        <f t="array" aca="1" ref="AA207" ca="1">IFERROR(
IF(Z206&lt;&gt;Z207,1,
IF(COUNTIF(OFFSET(AA206,0,0,-INDEX(Forecast_Capex_Input!$CG$12:$CG$286,$Z207)),AA206)=INDEX(Forecast_Capex_Input!$CG$12:$CG$286,$Z207),AA206+1,AA206)),NA)</f>
        <v>1</v>
      </c>
      <c r="AB207" s="28" cm="1">
        <f t="array" ref="AB207">IFERROR($C207-IF($Z207=1,1,INDEX(Forecast_Capex_Input!$CI$12:$CI$286,$Z207-1))+1,NA)</f>
        <v>1</v>
      </c>
      <c r="AC207" s="28" cm="1">
        <f t="array" aca="1" ref="AC207" ca="1">IFERROR(IF(AA207=1,
INDEX(Forecast_Capex_Input!$AI$10:$BB$10,SMALL(IF(INDEX(Forecast_Capex_Input!$AI$12:$BB$286,$Z207,0)&gt;0,COLUMN(Forecast_Capex_Input!$AI$10:$BB$10)-COLUMN(Forecast_Capex_Input!$AI$12)+1),ROWS(OFFSET(AC206,0,0,-$AB207)))),
OFFSET(AC206,-INDEX(Forecast_Capex_Input!$CG$12:$CG$286,$Z207)+1,0)),NA)</f>
        <v>3</v>
      </c>
      <c r="AD207" s="28">
        <f t="shared" ca="1" si="24"/>
        <v>1</v>
      </c>
      <c r="AE207" s="82" t="b">
        <f t="shared" si="28"/>
        <v>0</v>
      </c>
      <c r="AF207" s="78" t="b">
        <v>0</v>
      </c>
      <c r="AG207" s="82" t="b">
        <f t="shared" si="25"/>
        <v>1</v>
      </c>
      <c r="AI207" s="55">
        <v>0</v>
      </c>
      <c r="AJ207" s="55">
        <v>0</v>
      </c>
      <c r="AK207" s="55">
        <v>0</v>
      </c>
      <c r="AL207" s="55">
        <v>0</v>
      </c>
      <c r="AM207" s="55">
        <v>0</v>
      </c>
      <c r="AN207" s="135">
        <v>0</v>
      </c>
      <c r="AP207" s="55">
        <v>0</v>
      </c>
      <c r="AQ207" s="55">
        <v>0</v>
      </c>
      <c r="AR207" s="55">
        <v>0</v>
      </c>
      <c r="AS207" s="55">
        <v>0</v>
      </c>
      <c r="AT207" s="55">
        <v>0</v>
      </c>
      <c r="AU207" s="135">
        <v>0</v>
      </c>
      <c r="AW207" s="55">
        <v>0</v>
      </c>
      <c r="AX207" s="55">
        <v>0</v>
      </c>
      <c r="AY207" s="55">
        <v>0</v>
      </c>
      <c r="AZ207" s="55">
        <v>0</v>
      </c>
      <c r="BA207" s="55">
        <v>0</v>
      </c>
      <c r="BB207" s="135">
        <v>0</v>
      </c>
      <c r="BD207" s="55">
        <v>0</v>
      </c>
      <c r="BE207" s="55">
        <v>0</v>
      </c>
      <c r="BF207" s="55">
        <v>0</v>
      </c>
      <c r="BG207" s="55">
        <v>0</v>
      </c>
      <c r="BH207" s="55">
        <v>0</v>
      </c>
      <c r="BI207" s="135">
        <v>0</v>
      </c>
      <c r="BK207" s="55">
        <v>0</v>
      </c>
      <c r="BL207" s="55">
        <v>0</v>
      </c>
      <c r="BM207" s="55">
        <v>0</v>
      </c>
      <c r="BN207" s="55">
        <v>0</v>
      </c>
      <c r="BO207" s="55">
        <v>0</v>
      </c>
      <c r="BP207" s="135">
        <v>0</v>
      </c>
      <c r="BR207" s="147">
        <v>0</v>
      </c>
      <c r="BS207" s="147">
        <v>0</v>
      </c>
      <c r="BT207" s="147">
        <v>0</v>
      </c>
      <c r="BU207" s="147">
        <v>0</v>
      </c>
      <c r="BV207" s="147">
        <v>0</v>
      </c>
      <c r="BX207" s="55">
        <v>0</v>
      </c>
      <c r="BY207" s="55">
        <v>0</v>
      </c>
      <c r="BZ207" s="55">
        <v>0</v>
      </c>
      <c r="CA207" s="55">
        <v>0</v>
      </c>
      <c r="CB207" s="55">
        <v>0</v>
      </c>
      <c r="CC207" s="135">
        <v>0</v>
      </c>
      <c r="CE207" s="55">
        <v>0</v>
      </c>
      <c r="CF207" s="55">
        <v>0</v>
      </c>
      <c r="CG207" s="55">
        <v>0</v>
      </c>
      <c r="CH207" s="55">
        <v>0</v>
      </c>
      <c r="CI207" s="55">
        <v>0</v>
      </c>
      <c r="CJ207" s="135">
        <v>0</v>
      </c>
      <c r="CL207" s="55">
        <v>0</v>
      </c>
      <c r="CM207" s="55">
        <v>0</v>
      </c>
      <c r="CN207" s="55">
        <v>0</v>
      </c>
      <c r="CO207" s="55">
        <v>0</v>
      </c>
      <c r="CP207" s="55">
        <v>0</v>
      </c>
      <c r="CQ207" s="135">
        <v>0</v>
      </c>
      <c r="CS207" s="67">
        <v>0</v>
      </c>
      <c r="CT207" s="67">
        <v>0</v>
      </c>
      <c r="CU207" s="67">
        <v>0</v>
      </c>
      <c r="CV207" s="67">
        <v>0</v>
      </c>
      <c r="CW207" s="67">
        <v>0</v>
      </c>
      <c r="CX207" s="135">
        <v>0</v>
      </c>
      <c r="CZ207" s="55">
        <v>0</v>
      </c>
      <c r="DA207" s="55">
        <v>0</v>
      </c>
      <c r="DB207" s="55">
        <v>0</v>
      </c>
      <c r="DC207" s="55">
        <v>0</v>
      </c>
      <c r="DD207" s="55">
        <v>0</v>
      </c>
      <c r="DE207" s="135">
        <v>0</v>
      </c>
      <c r="DG207" s="43" t="b" cm="1">
        <f t="array" aca="1" ref="DG207" ca="1">OR($G207=Forecast_Capex_Input!$BF$8:$BF$10)</f>
        <v>0</v>
      </c>
      <c r="DH207" s="43" cm="1">
        <f t="array" aca="1" ref="DH207" ca="1">IFERROR(INDEX(Forecast_Capex_Input!BG$12:BG$286,$Z207)
*(INDEX(Forecast_Capex_Input!$H$12:$H$286,$Z207)=Repex),0)
*$DG207</f>
        <v>0</v>
      </c>
      <c r="DI207" s="43" cm="1">
        <f t="array" aca="1" ref="DI207" ca="1">IFERROR(INDEX(Forecast_Capex_Input!BH$12:BH$286,$Z207)
*(INDEX(Forecast_Capex_Input!$H$12:$H$286,$Z207)=Repex),0)
*$DG207</f>
        <v>0</v>
      </c>
      <c r="DJ207" s="43" cm="1">
        <f t="array" aca="1" ref="DJ207" ca="1">IFERROR(INDEX(Forecast_Capex_Input!BI$12:BI$286,$Z207)
*(INDEX(Forecast_Capex_Input!$H$12:$H$286,$Z207)=Repex),0)
*$DG207</f>
        <v>0</v>
      </c>
      <c r="DK207" s="43" cm="1">
        <f t="array" aca="1" ref="DK207" ca="1">IFERROR(INDEX(Forecast_Capex_Input!BJ$12:BJ$286,$Z207)
*(INDEX(Forecast_Capex_Input!$H$12:$H$286,$Z207)=Repex),0)
*$DG207</f>
        <v>0</v>
      </c>
      <c r="DL207" s="43" cm="1">
        <f t="array" aca="1" ref="DL207" ca="1">IFERROR(INDEX(Forecast_Capex_Input!BK$12:BK$286,$Z207)
*(INDEX(Forecast_Capex_Input!$H$12:$H$286,$Z207)=Repex),0)
*$DG207</f>
        <v>0</v>
      </c>
      <c r="DM207" s="43" cm="1">
        <f t="array" aca="1" ref="DM207" ca="1">IFERROR(INDEX(Forecast_Capex_Input!BL$12:BL$286,$Z207)
*(INDEX(Forecast_Capex_Input!$H$12:$H$286,$Z207)=Repex),0)
*$DG207</f>
        <v>0</v>
      </c>
      <c r="DO207" s="43" t="b" cm="1">
        <f t="array" aca="1" ref="DO207" ca="1">OR($G207=Forecast_Capex_Input!$BN$8:$BN$9)</f>
        <v>1</v>
      </c>
      <c r="DP207" s="43" cm="1">
        <f t="array" aca="1" ref="DP207" ca="1">IFERROR(INDEX(Forecast_Capex_Input!BO$12:BO$286,$Z207)
*(INDEX(Forecast_Capex_Input!$H$12:$H$286,$Z207)=Repex),0)
*$DO207</f>
        <v>1</v>
      </c>
      <c r="DQ207" s="43" cm="1">
        <f t="array" aca="1" ref="DQ207" ca="1">IFERROR(INDEX(Forecast_Capex_Input!BP$12:BP$286,$Z207)
*(INDEX(Forecast_Capex_Input!$H$12:$H$286,$Z207)=Repex),0)
*$DO207</f>
        <v>0</v>
      </c>
      <c r="DR207" s="43" cm="1">
        <f t="array" aca="1" ref="DR207" ca="1">IFERROR(INDEX(Forecast_Capex_Input!BQ$12:BQ$286,$Z207)
*(INDEX(Forecast_Capex_Input!$H$12:$H$286,$Z207)=Repex),0)
*$DO207</f>
        <v>0</v>
      </c>
      <c r="DS207" s="43" cm="1">
        <f t="array" aca="1" ref="DS207" ca="1">IFERROR(INDEX(Forecast_Capex_Input!BR$12:BR$286,$Z207)
*(INDEX(Forecast_Capex_Input!$H$12:$H$286,$Z207)=Repex),0)
*$DO207</f>
        <v>0</v>
      </c>
      <c r="DT207" s="43" cm="1">
        <f t="array" aca="1" ref="DT207" ca="1">IFERROR(INDEX(Forecast_Capex_Input!BS$12:BS$286,$Z207)
*(INDEX(Forecast_Capex_Input!$H$12:$H$286,$Z207)=Repex),0)
*$DO207</f>
        <v>0</v>
      </c>
      <c r="DV207" s="43" t="b" cm="1">
        <f t="array" aca="1" ref="DV207" ca="1">OR($G207=Forecast_Capex_Input!$BU$8:$BU$10)</f>
        <v>0</v>
      </c>
      <c r="DW207" s="43" cm="1">
        <f t="array" aca="1" ref="DW207" ca="1">IFERROR(INDEX(Forecast_Capex_Input!BV$12:BV$286,$Z207)
*(INDEX(Forecast_Capex_Input!$H$12:$H$286,$Z207)=Repex),0)
*$DV207</f>
        <v>0</v>
      </c>
      <c r="DX207" s="43" cm="1">
        <f t="array" aca="1" ref="DX207" ca="1">IFERROR(INDEX(Forecast_Capex_Input!BW$12:BW$286,$Z207)
*(INDEX(Forecast_Capex_Input!$H$12:$H$286,$Z207)=Repex),0)
*$DV207</f>
        <v>0</v>
      </c>
      <c r="DY207" s="43" cm="1">
        <f t="array" aca="1" ref="DY207" ca="1">IFERROR(INDEX(Forecast_Capex_Input!BX$12:BX$286,$Z207)
*(INDEX(Forecast_Capex_Input!$H$12:$H$286,$Z207)=Repex),0)
*$DV207</f>
        <v>0</v>
      </c>
      <c r="DZ207" s="43" cm="1">
        <f t="array" aca="1" ref="DZ207" ca="1">IFERROR(INDEX(Forecast_Capex_Input!BY$12:BY$286,$Z207)
*(INDEX(Forecast_Capex_Input!$H$12:$H$286,$Z207)=Repex),0)
*$DV207</f>
        <v>0</v>
      </c>
      <c r="EA207" s="43" cm="1">
        <f t="array" aca="1" ref="EA207" ca="1">IFERROR(INDEX(Forecast_Capex_Input!BZ$12:BZ$286,$Z207)
*(INDEX(Forecast_Capex_Input!$H$12:$H$286,$Z207)=Repex),0)
*$DV207</f>
        <v>0</v>
      </c>
      <c r="EB207" s="43" cm="1">
        <f t="array" aca="1" ref="EB207" ca="1">IFERROR(INDEX(Forecast_Capex_Input!CA$12:CA$286,$Z207)
*(INDEX(Forecast_Capex_Input!$H$12:$H$286,$Z207)=Repex),0)
*$DV207</f>
        <v>0</v>
      </c>
      <c r="EC207" s="43" cm="1">
        <f t="array" aca="1" ref="EC207" ca="1">IFERROR(INDEX(Forecast_Capex_Input!CB$12:CB$286,$Z207)
*(INDEX(Forecast_Capex_Input!$H$12:$H$286,$Z207)=Repex),0)
*$DV207</f>
        <v>0</v>
      </c>
      <c r="ED207" s="43" cm="1">
        <f t="array" aca="1" ref="ED207" ca="1">IFERROR(INDEX(Forecast_Capex_Input!CC$12:CC$286,$Z207)
*(INDEX(Forecast_Capex_Input!$H$12:$H$286,$Z207)=Repex),0)
*$DV207</f>
        <v>0</v>
      </c>
      <c r="EF207" s="86" t="str">
        <f t="shared" si="26"/>
        <v>N/A</v>
      </c>
      <c r="EG207" s="28" t="str">
        <f>IFERROR(RANK(EF207,EF$11:EF$1010,0)+COUNTIF(EF$11:EF207,EF207)-1,NA)</f>
        <v>N/A</v>
      </c>
    </row>
    <row r="208" spans="3:137" x14ac:dyDescent="0.2">
      <c r="C208" s="28">
        <f t="shared" si="27"/>
        <v>198</v>
      </c>
      <c r="D208" s="9" t="str" cm="1">
        <f t="array" ref="D208">IFERROR(INDEX(Forecast_Capex_Input!$D$12:$D$286,$Z208),NA)</f>
        <v>Substation Noise Compliance</v>
      </c>
      <c r="E208" s="24" t="b" cm="1">
        <f t="array" ref="E208">IF($Z208=NA,NA,INDEX(Forecast_Capex_Input!$E$12:$E$286,$Z208))</f>
        <v>0</v>
      </c>
      <c r="F208" s="9" t="str" cm="1">
        <f t="array" aca="1" ref="F208" ca="1">IFERROR(INDEX(General!$E$25:$E$26,$AA208),NA)</f>
        <v>Non-Labour</v>
      </c>
      <c r="G208" s="9" t="str" cm="1">
        <f t="array" aca="1" ref="G208" ca="1">IFERROR(INDEX(Forecast_Capex_Input!$AI$11:$BB$11,$AC208),NA)</f>
        <v>Substations</v>
      </c>
      <c r="H208" s="50" cm="1">
        <f t="array" aca="1" ref="H208" ca="1">IFERROR(INDEX(Forecast_Capex_Input!$AI$12:$BB$286,$Z208,$AC208),NA)</f>
        <v>1</v>
      </c>
      <c r="I208" s="150" t="str" cm="1">
        <f t="array" ref="I208">IFERROR(INDEX(Forecast_Capex_Input!$F$12:$F$286,$Z208),NA)</f>
        <v>Replacement Expenditure</v>
      </c>
      <c r="J208" s="150" t="str" cm="1">
        <f t="array" ref="J208">IFERROR(INDEX(Forecast_Capex_Input!G$12:G$286,$Z208),NA)</f>
        <v>Substation</v>
      </c>
      <c r="K208" s="150" t="str" cm="1">
        <f t="array" ref="K208">IFERROR(INDEX(Forecast_Capex_Input!H$12:H$286,$Z208),NA)</f>
        <v>Repex</v>
      </c>
      <c r="L208" s="150" t="str" cm="1">
        <f t="array" ref="L208">IFERROR(INDEX(Forecast_Capex_Input!I$12:I$286,$Z208),NA)</f>
        <v>N/A</v>
      </c>
      <c r="M208" s="150" t="str" cm="1">
        <f t="array" ref="M208">IFERROR(INDEX(Forecast_Capex_Input!J$12:J$286,$Z208),NA)</f>
        <v>N/A</v>
      </c>
      <c r="N208" s="150" t="str" cm="1">
        <f t="array" ref="N208">IFERROR(INDEX(Forecast_Capex_Input!K$12:K$286,$Z208),NA)</f>
        <v>Substations - Site Establishment and supporting assets</v>
      </c>
      <c r="O208" s="150" t="str" cm="1">
        <f t="array" ref="O208">IFERROR(INDEX(Forecast_Capex_Input!L$12:L$286,$Z208),NA)</f>
        <v>Substations - Compliance</v>
      </c>
      <c r="P208" s="150" t="str" cm="1">
        <f t="array" ref="P208">IFERROR(INDEX(Forecast_Capex_Input!M$12:M$286,$Z208),NA)</f>
        <v>N/A</v>
      </c>
      <c r="Q208" s="24" t="str" cm="1">
        <f t="array" ref="Q208">IFERROR(INDEX(Forecast_Capex_Input!N$12:N$286,$Z208),NA)</f>
        <v>No</v>
      </c>
      <c r="R208" s="190" cm="1">
        <f t="array" ref="R208">IFERROR(INDEX(Forecast_Capex_Input!O$12:O$286,$Z208),0)</f>
        <v>0</v>
      </c>
      <c r="S208" s="24" t="str" cm="1">
        <f t="array" ref="S208">IFERROR(INDEX(Forecast_Capex_Input!P$12:P$286,$Z208),0)</f>
        <v>Safety security &amp; reliability</v>
      </c>
      <c r="T208" s="150" t="str" cm="1">
        <f t="array" aca="1" ref="T208" ca="1">IFERROR(INDEX(General!$K$91:$K$110,$AC208),NA)</f>
        <v>Substations (2018 onwards)</v>
      </c>
      <c r="U208" s="43" cm="1">
        <f t="array" aca="1" ref="U208" ca="1">IFERROR(
IF($F208=General!$E$25,INDEX(Forecast_Capex_Input!S$12:S$286,$Z208),
INDEX(Forecast_Capex_Input!T$12:T$286,$Z208)),0)</f>
        <v>1</v>
      </c>
      <c r="V208" s="82" t="b">
        <f>IFERROR(INDEX(Overheads!$T$19:$T$26,MATCH($I208,Overheads!$E$19:$E$26,0)),FALSE)</f>
        <v>1</v>
      </c>
      <c r="W208" s="209" t="str" cm="1">
        <f t="array" ref="W208">IFERROR(
INDEX(Forecast_Capex_Input!CN$12:CN$286,$Z208),0)</f>
        <v>FY22</v>
      </c>
      <c r="X208" s="209">
        <f>IFERROR(
MATCH($W208,General!$L$39:$S$39,0),1)</f>
        <v>2</v>
      </c>
      <c r="Z208" s="28">
        <f>IFERROR(
IF(MATCH($C208,Forecast_Capex_Input!$CI$12:$CI$286,1)+1&gt;MAX(Forecast_Capex_Input!$C$12:$C$286),NA,
MATCH($C208,Forecast_Capex_Input!$CI$12:$CI$286,1)+1),1)</f>
        <v>85</v>
      </c>
      <c r="AA208" s="28" cm="1">
        <f t="array" aca="1" ref="AA208" ca="1">IFERROR(
IF(Z207&lt;&gt;Z208,1,
IF(COUNTIF(OFFSET(AA207,0,0,-INDEX(Forecast_Capex_Input!$CG$12:$CG$286,$Z208)),AA207)=INDEX(Forecast_Capex_Input!$CG$12:$CG$286,$Z208),AA207+1,AA207)),NA)</f>
        <v>2</v>
      </c>
      <c r="AB208" s="28" cm="1">
        <f t="array" ref="AB208">IFERROR($C208-IF($Z208=1,1,INDEX(Forecast_Capex_Input!$CI$12:$CI$286,$Z208-1))+1,NA)</f>
        <v>2</v>
      </c>
      <c r="AC208" s="28" cm="1">
        <f t="array" aca="1" ref="AC208" ca="1">IFERROR(IF(AA208=1,
INDEX(Forecast_Capex_Input!$AI$10:$BB$10,SMALL(IF(INDEX(Forecast_Capex_Input!$AI$12:$BB$286,$Z208,0)&gt;0,COLUMN(Forecast_Capex_Input!$AI$10:$BB$10)-COLUMN(Forecast_Capex_Input!$AI$12)+1),ROWS(OFFSET(AC207,0,0,-$AB208)))),
OFFSET(AC207,-INDEX(Forecast_Capex_Input!$CG$12:$CG$286,$Z208)+1,0)),NA)</f>
        <v>3</v>
      </c>
      <c r="AD208" s="28">
        <f t="shared" ca="1" si="24"/>
        <v>2</v>
      </c>
      <c r="AE208" s="82" t="b">
        <f t="shared" si="28"/>
        <v>0</v>
      </c>
      <c r="AF208" s="78" t="b">
        <v>0</v>
      </c>
      <c r="AG208" s="82" t="b">
        <f t="shared" si="25"/>
        <v>1</v>
      </c>
      <c r="AI208" s="55">
        <v>0</v>
      </c>
      <c r="AJ208" s="55">
        <v>0</v>
      </c>
      <c r="AK208" s="55">
        <v>0</v>
      </c>
      <c r="AL208" s="55">
        <v>0</v>
      </c>
      <c r="AM208" s="55">
        <v>0</v>
      </c>
      <c r="AN208" s="135">
        <v>0</v>
      </c>
      <c r="AP208" s="55">
        <v>0</v>
      </c>
      <c r="AQ208" s="55">
        <v>0</v>
      </c>
      <c r="AR208" s="55">
        <v>0</v>
      </c>
      <c r="AS208" s="55">
        <v>0</v>
      </c>
      <c r="AT208" s="55">
        <v>0</v>
      </c>
      <c r="AU208" s="135">
        <v>0</v>
      </c>
      <c r="AW208" s="55">
        <v>0</v>
      </c>
      <c r="AX208" s="55">
        <v>0</v>
      </c>
      <c r="AY208" s="55">
        <v>0</v>
      </c>
      <c r="AZ208" s="55">
        <v>0</v>
      </c>
      <c r="BA208" s="55">
        <v>0</v>
      </c>
      <c r="BB208" s="135">
        <v>0</v>
      </c>
      <c r="BD208" s="55">
        <v>0</v>
      </c>
      <c r="BE208" s="55">
        <v>0</v>
      </c>
      <c r="BF208" s="55">
        <v>0</v>
      </c>
      <c r="BG208" s="55">
        <v>0</v>
      </c>
      <c r="BH208" s="55">
        <v>0</v>
      </c>
      <c r="BI208" s="135">
        <v>0</v>
      </c>
      <c r="BK208" s="55">
        <v>0</v>
      </c>
      <c r="BL208" s="55">
        <v>0</v>
      </c>
      <c r="BM208" s="55">
        <v>0</v>
      </c>
      <c r="BN208" s="55">
        <v>0</v>
      </c>
      <c r="BO208" s="55">
        <v>0</v>
      </c>
      <c r="BP208" s="135">
        <v>0</v>
      </c>
      <c r="BR208" s="147">
        <v>0</v>
      </c>
      <c r="BS208" s="147">
        <v>0</v>
      </c>
      <c r="BT208" s="147">
        <v>0</v>
      </c>
      <c r="BU208" s="147">
        <v>0</v>
      </c>
      <c r="BV208" s="147">
        <v>0</v>
      </c>
      <c r="BX208" s="55">
        <v>0</v>
      </c>
      <c r="BY208" s="55">
        <v>0</v>
      </c>
      <c r="BZ208" s="55">
        <v>0</v>
      </c>
      <c r="CA208" s="55">
        <v>0</v>
      </c>
      <c r="CB208" s="55">
        <v>0</v>
      </c>
      <c r="CC208" s="135">
        <v>0</v>
      </c>
      <c r="CE208" s="55">
        <v>0</v>
      </c>
      <c r="CF208" s="55">
        <v>0</v>
      </c>
      <c r="CG208" s="55">
        <v>0</v>
      </c>
      <c r="CH208" s="55">
        <v>0</v>
      </c>
      <c r="CI208" s="55">
        <v>0</v>
      </c>
      <c r="CJ208" s="135">
        <v>0</v>
      </c>
      <c r="CL208" s="55">
        <v>0</v>
      </c>
      <c r="CM208" s="55">
        <v>0</v>
      </c>
      <c r="CN208" s="55">
        <v>0</v>
      </c>
      <c r="CO208" s="55">
        <v>0</v>
      </c>
      <c r="CP208" s="55">
        <v>0</v>
      </c>
      <c r="CQ208" s="135">
        <v>0</v>
      </c>
      <c r="CS208" s="67">
        <v>0</v>
      </c>
      <c r="CT208" s="67">
        <v>0</v>
      </c>
      <c r="CU208" s="67">
        <v>0</v>
      </c>
      <c r="CV208" s="67">
        <v>0</v>
      </c>
      <c r="CW208" s="67">
        <v>0</v>
      </c>
      <c r="CX208" s="135">
        <v>0</v>
      </c>
      <c r="CZ208" s="55">
        <v>0</v>
      </c>
      <c r="DA208" s="55">
        <v>0</v>
      </c>
      <c r="DB208" s="55">
        <v>0</v>
      </c>
      <c r="DC208" s="55">
        <v>0</v>
      </c>
      <c r="DD208" s="55">
        <v>0</v>
      </c>
      <c r="DE208" s="135">
        <v>0</v>
      </c>
      <c r="DG208" s="43" t="b" cm="1">
        <f t="array" aca="1" ref="DG208" ca="1">OR($G208=Forecast_Capex_Input!$BF$8:$BF$10)</f>
        <v>0</v>
      </c>
      <c r="DH208" s="43" cm="1">
        <f t="array" aca="1" ref="DH208" ca="1">IFERROR(INDEX(Forecast_Capex_Input!BG$12:BG$286,$Z208)
*(INDEX(Forecast_Capex_Input!$H$12:$H$286,$Z208)=Repex),0)
*$DG208</f>
        <v>0</v>
      </c>
      <c r="DI208" s="43" cm="1">
        <f t="array" aca="1" ref="DI208" ca="1">IFERROR(INDEX(Forecast_Capex_Input!BH$12:BH$286,$Z208)
*(INDEX(Forecast_Capex_Input!$H$12:$H$286,$Z208)=Repex),0)
*$DG208</f>
        <v>0</v>
      </c>
      <c r="DJ208" s="43" cm="1">
        <f t="array" aca="1" ref="DJ208" ca="1">IFERROR(INDEX(Forecast_Capex_Input!BI$12:BI$286,$Z208)
*(INDEX(Forecast_Capex_Input!$H$12:$H$286,$Z208)=Repex),0)
*$DG208</f>
        <v>0</v>
      </c>
      <c r="DK208" s="43" cm="1">
        <f t="array" aca="1" ref="DK208" ca="1">IFERROR(INDEX(Forecast_Capex_Input!BJ$12:BJ$286,$Z208)
*(INDEX(Forecast_Capex_Input!$H$12:$H$286,$Z208)=Repex),0)
*$DG208</f>
        <v>0</v>
      </c>
      <c r="DL208" s="43" cm="1">
        <f t="array" aca="1" ref="DL208" ca="1">IFERROR(INDEX(Forecast_Capex_Input!BK$12:BK$286,$Z208)
*(INDEX(Forecast_Capex_Input!$H$12:$H$286,$Z208)=Repex),0)
*$DG208</f>
        <v>0</v>
      </c>
      <c r="DM208" s="43" cm="1">
        <f t="array" aca="1" ref="DM208" ca="1">IFERROR(INDEX(Forecast_Capex_Input!BL$12:BL$286,$Z208)
*(INDEX(Forecast_Capex_Input!$H$12:$H$286,$Z208)=Repex),0)
*$DG208</f>
        <v>0</v>
      </c>
      <c r="DO208" s="43" t="b" cm="1">
        <f t="array" aca="1" ref="DO208" ca="1">OR($G208=Forecast_Capex_Input!$BN$8:$BN$9)</f>
        <v>1</v>
      </c>
      <c r="DP208" s="43" cm="1">
        <f t="array" aca="1" ref="DP208" ca="1">IFERROR(INDEX(Forecast_Capex_Input!BO$12:BO$286,$Z208)
*(INDEX(Forecast_Capex_Input!$H$12:$H$286,$Z208)=Repex),0)
*$DO208</f>
        <v>1</v>
      </c>
      <c r="DQ208" s="43" cm="1">
        <f t="array" aca="1" ref="DQ208" ca="1">IFERROR(INDEX(Forecast_Capex_Input!BP$12:BP$286,$Z208)
*(INDEX(Forecast_Capex_Input!$H$12:$H$286,$Z208)=Repex),0)
*$DO208</f>
        <v>0</v>
      </c>
      <c r="DR208" s="43" cm="1">
        <f t="array" aca="1" ref="DR208" ca="1">IFERROR(INDEX(Forecast_Capex_Input!BQ$12:BQ$286,$Z208)
*(INDEX(Forecast_Capex_Input!$H$12:$H$286,$Z208)=Repex),0)
*$DO208</f>
        <v>0</v>
      </c>
      <c r="DS208" s="43" cm="1">
        <f t="array" aca="1" ref="DS208" ca="1">IFERROR(INDEX(Forecast_Capex_Input!BR$12:BR$286,$Z208)
*(INDEX(Forecast_Capex_Input!$H$12:$H$286,$Z208)=Repex),0)
*$DO208</f>
        <v>0</v>
      </c>
      <c r="DT208" s="43" cm="1">
        <f t="array" aca="1" ref="DT208" ca="1">IFERROR(INDEX(Forecast_Capex_Input!BS$12:BS$286,$Z208)
*(INDEX(Forecast_Capex_Input!$H$12:$H$286,$Z208)=Repex),0)
*$DO208</f>
        <v>0</v>
      </c>
      <c r="DV208" s="43" t="b" cm="1">
        <f t="array" aca="1" ref="DV208" ca="1">OR($G208=Forecast_Capex_Input!$BU$8:$BU$10)</f>
        <v>0</v>
      </c>
      <c r="DW208" s="43" cm="1">
        <f t="array" aca="1" ref="DW208" ca="1">IFERROR(INDEX(Forecast_Capex_Input!BV$12:BV$286,$Z208)
*(INDEX(Forecast_Capex_Input!$H$12:$H$286,$Z208)=Repex),0)
*$DV208</f>
        <v>0</v>
      </c>
      <c r="DX208" s="43" cm="1">
        <f t="array" aca="1" ref="DX208" ca="1">IFERROR(INDEX(Forecast_Capex_Input!BW$12:BW$286,$Z208)
*(INDEX(Forecast_Capex_Input!$H$12:$H$286,$Z208)=Repex),0)
*$DV208</f>
        <v>0</v>
      </c>
      <c r="DY208" s="43" cm="1">
        <f t="array" aca="1" ref="DY208" ca="1">IFERROR(INDEX(Forecast_Capex_Input!BX$12:BX$286,$Z208)
*(INDEX(Forecast_Capex_Input!$H$12:$H$286,$Z208)=Repex),0)
*$DV208</f>
        <v>0</v>
      </c>
      <c r="DZ208" s="43" cm="1">
        <f t="array" aca="1" ref="DZ208" ca="1">IFERROR(INDEX(Forecast_Capex_Input!BY$12:BY$286,$Z208)
*(INDEX(Forecast_Capex_Input!$H$12:$H$286,$Z208)=Repex),0)
*$DV208</f>
        <v>0</v>
      </c>
      <c r="EA208" s="43" cm="1">
        <f t="array" aca="1" ref="EA208" ca="1">IFERROR(INDEX(Forecast_Capex_Input!BZ$12:BZ$286,$Z208)
*(INDEX(Forecast_Capex_Input!$H$12:$H$286,$Z208)=Repex),0)
*$DV208</f>
        <v>0</v>
      </c>
      <c r="EB208" s="43" cm="1">
        <f t="array" aca="1" ref="EB208" ca="1">IFERROR(INDEX(Forecast_Capex_Input!CA$12:CA$286,$Z208)
*(INDEX(Forecast_Capex_Input!$H$12:$H$286,$Z208)=Repex),0)
*$DV208</f>
        <v>0</v>
      </c>
      <c r="EC208" s="43" cm="1">
        <f t="array" aca="1" ref="EC208" ca="1">IFERROR(INDEX(Forecast_Capex_Input!CB$12:CB$286,$Z208)
*(INDEX(Forecast_Capex_Input!$H$12:$H$286,$Z208)=Repex),0)
*$DV208</f>
        <v>0</v>
      </c>
      <c r="ED208" s="43" cm="1">
        <f t="array" aca="1" ref="ED208" ca="1">IFERROR(INDEX(Forecast_Capex_Input!CC$12:CC$286,$Z208)
*(INDEX(Forecast_Capex_Input!$H$12:$H$286,$Z208)=Repex),0)
*$DV208</f>
        <v>0</v>
      </c>
      <c r="EF208" s="86" t="str">
        <f t="shared" si="26"/>
        <v>N/A</v>
      </c>
      <c r="EG208" s="28" t="str">
        <f>IFERROR(RANK(EF208,EF$11:EF$1010,0)+COUNTIF(EF$11:EF208,EF208)-1,NA)</f>
        <v>N/A</v>
      </c>
    </row>
    <row r="209" spans="3:137" x14ac:dyDescent="0.2">
      <c r="C209" s="28">
        <f t="shared" si="27"/>
        <v>199</v>
      </c>
      <c r="D209" s="9" t="str" cm="1">
        <f t="array" ref="D209">IFERROR(INDEX(Forecast_Capex_Input!$D$12:$D$286,$Z209),NA)</f>
        <v>Conductor Replacement</v>
      </c>
      <c r="E209" s="24" t="b" cm="1">
        <f t="array" ref="E209">IF($Z209=NA,NA,INDEX(Forecast_Capex_Input!$E$12:$E$286,$Z209))</f>
        <v>1</v>
      </c>
      <c r="F209" s="9" t="str" cm="1">
        <f t="array" aca="1" ref="F209" ca="1">IFERROR(INDEX(General!$E$25:$E$26,$AA209),NA)</f>
        <v>Labour</v>
      </c>
      <c r="G209" s="9" t="str" cm="1">
        <f t="array" aca="1" ref="G209" ca="1">IFERROR(INDEX(Forecast_Capex_Input!$AI$11:$BB$11,$AC209),NA)</f>
        <v>Transmission Lines</v>
      </c>
      <c r="H209" s="50" cm="1">
        <f t="array" aca="1" ref="H209" ca="1">IFERROR(INDEX(Forecast_Capex_Input!$AI$12:$BB$286,$Z209,$AC209),NA)</f>
        <v>0.99999999999999967</v>
      </c>
      <c r="I209" s="150" t="str" cm="1">
        <f t="array" ref="I209">IFERROR(INDEX(Forecast_Capex_Input!$F$12:$F$286,$Z209),NA)</f>
        <v>Replacement Expenditure</v>
      </c>
      <c r="J209" s="150" t="str" cm="1">
        <f t="array" ref="J209">IFERROR(INDEX(Forecast_Capex_Input!G$12:G$286,$Z209),NA)</f>
        <v>Transmission Lines</v>
      </c>
      <c r="K209" s="150" t="str" cm="1">
        <f t="array" ref="K209">IFERROR(INDEX(Forecast_Capex_Input!H$12:H$286,$Z209),NA)</f>
        <v>Repex</v>
      </c>
      <c r="L209" s="150" t="str" cm="1">
        <f t="array" ref="L209">IFERROR(INDEX(Forecast_Capex_Input!I$12:I$286,$Z209),NA)</f>
        <v>N/A</v>
      </c>
      <c r="M209" s="150" t="str" cm="1">
        <f t="array" ref="M209">IFERROR(INDEX(Forecast_Capex_Input!J$12:J$286,$Z209),NA)</f>
        <v>N/A</v>
      </c>
      <c r="N209" s="150" t="str" cm="1">
        <f t="array" ref="N209">IFERROR(INDEX(Forecast_Capex_Input!K$12:K$286,$Z209),NA)</f>
        <v>TL - Overhead conductors</v>
      </c>
      <c r="O209" s="150" t="str" cm="1">
        <f t="array" ref="O209">IFERROR(INDEX(Forecast_Capex_Input!L$12:L$286,$Z209),NA)</f>
        <v>TL - Safe and Reliable Network</v>
      </c>
      <c r="P209" s="150" t="str" cm="1">
        <f t="array" ref="P209">IFERROR(INDEX(Forecast_Capex_Input!M$12:M$286,$Z209),NA)</f>
        <v>N/A</v>
      </c>
      <c r="Q209" s="24" t="str" cm="1">
        <f t="array" ref="Q209">IFERROR(INDEX(Forecast_Capex_Input!N$12:N$286,$Z209),NA)</f>
        <v>No</v>
      </c>
      <c r="R209" s="190" cm="1">
        <f t="array" ref="R209">IFERROR(INDEX(Forecast_Capex_Input!O$12:O$286,$Z209),0)</f>
        <v>0</v>
      </c>
      <c r="S209" s="24" t="str" cm="1">
        <f t="array" ref="S209">IFERROR(INDEX(Forecast_Capex_Input!P$12:P$286,$Z209),0)</f>
        <v>Safety security &amp; reliability</v>
      </c>
      <c r="T209" s="150" t="str" cm="1">
        <f t="array" aca="1" ref="T209" ca="1">IFERROR(INDEX(General!$K$91:$K$110,$AC209),NA)</f>
        <v>Transmission Lines (2018 onwards)</v>
      </c>
      <c r="U209" s="43" cm="1">
        <f t="array" aca="1" ref="U209" ca="1">IFERROR(
IF($F209=General!$E$25,INDEX(Forecast_Capex_Input!S$12:S$286,$Z209),
INDEX(Forecast_Capex_Input!T$12:T$286,$Z209)),0)</f>
        <v>0.12409983099627885</v>
      </c>
      <c r="V209" s="82" t="b">
        <f>IFERROR(INDEX(Overheads!$T$19:$T$26,MATCH($I209,Overheads!$E$19:$E$26,0)),FALSE)</f>
        <v>1</v>
      </c>
      <c r="W209" s="209" t="str" cm="1">
        <f t="array" ref="W209">IFERROR(
INDEX(Forecast_Capex_Input!CN$12:CN$286,$Z209),0)</f>
        <v>FY22</v>
      </c>
      <c r="X209" s="209">
        <f>IFERROR(
MATCH($W209,General!$L$39:$S$39,0),1)</f>
        <v>2</v>
      </c>
      <c r="Z209" s="28">
        <f>IFERROR(
IF(MATCH($C209,Forecast_Capex_Input!$CI$12:$CI$286,1)+1&gt;MAX(Forecast_Capex_Input!$C$12:$C$286),NA,
MATCH($C209,Forecast_Capex_Input!$CI$12:$CI$286,1)+1),1)</f>
        <v>86</v>
      </c>
      <c r="AA209" s="28" cm="1">
        <f t="array" aca="1" ref="AA209" ca="1">IFERROR(
IF(Z208&lt;&gt;Z209,1,
IF(COUNTIF(OFFSET(AA208,0,0,-INDEX(Forecast_Capex_Input!$CG$12:$CG$286,$Z209)),AA208)=INDEX(Forecast_Capex_Input!$CG$12:$CG$286,$Z209),AA208+1,AA208)),NA)</f>
        <v>1</v>
      </c>
      <c r="AB209" s="28" cm="1">
        <f t="array" ref="AB209">IFERROR($C209-IF($Z209=1,1,INDEX(Forecast_Capex_Input!$CI$12:$CI$286,$Z209-1))+1,NA)</f>
        <v>1</v>
      </c>
      <c r="AC209" s="28" cm="1">
        <f t="array" aca="1" ref="AC209" ca="1">IFERROR(IF(AA209=1,
INDEX(Forecast_Capex_Input!$AI$10:$BB$10,SMALL(IF(INDEX(Forecast_Capex_Input!$AI$12:$BB$286,$Z209,0)&gt;0,COLUMN(Forecast_Capex_Input!$AI$10:$BB$10)-COLUMN(Forecast_Capex_Input!$AI$12)+1),ROWS(OFFSET(AC208,0,0,-$AB209)))),
OFFSET(AC208,-INDEX(Forecast_Capex_Input!$CG$12:$CG$286,$Z209)+1,0)),NA)</f>
        <v>1</v>
      </c>
      <c r="AD209" s="28">
        <f t="shared" ca="1" si="24"/>
        <v>1</v>
      </c>
      <c r="AE209" s="82" t="b">
        <f t="shared" si="28"/>
        <v>0</v>
      </c>
      <c r="AF209" s="78" t="b">
        <v>0</v>
      </c>
      <c r="AG209" s="82" t="b">
        <f t="shared" si="25"/>
        <v>1</v>
      </c>
      <c r="AI209" s="55">
        <v>0</v>
      </c>
      <c r="AJ209" s="55">
        <v>5.4810467977701408E-2</v>
      </c>
      <c r="AK209" s="55">
        <v>2.8509842132845797</v>
      </c>
      <c r="AL209" s="55">
        <v>1.3524480634609928</v>
      </c>
      <c r="AM209" s="55">
        <v>0.12615122576703466</v>
      </c>
      <c r="AN209" s="135">
        <v>4.3843939704903088</v>
      </c>
      <c r="AP209" s="55">
        <v>0</v>
      </c>
      <c r="AQ209" s="55">
        <v>5.380944252323485E-2</v>
      </c>
      <c r="AR209" s="55">
        <v>2.8312330581614353</v>
      </c>
      <c r="AS209" s="55">
        <v>1.3488946677347486</v>
      </c>
      <c r="AT209" s="55">
        <v>0.12619842221059854</v>
      </c>
      <c r="AU209" s="135">
        <v>4.3601355906300174</v>
      </c>
      <c r="AW209" s="55">
        <v>0</v>
      </c>
      <c r="AX209" s="55">
        <v>6.0795509148511718E-3</v>
      </c>
      <c r="AY209" s="55">
        <v>0.39272864579176758</v>
      </c>
      <c r="AZ209" s="55">
        <v>0.18971174391244003</v>
      </c>
      <c r="BA209" s="55">
        <v>1.5716662357327386E-2</v>
      </c>
      <c r="BB209" s="135">
        <v>0.60423660297638615</v>
      </c>
      <c r="BD209" s="55">
        <v>0</v>
      </c>
      <c r="BE209" s="55">
        <v>1.191695976484639E-3</v>
      </c>
      <c r="BF209" s="55">
        <v>7.5299186878806518E-2</v>
      </c>
      <c r="BG209" s="55">
        <v>3.6124125939691679E-2</v>
      </c>
      <c r="BH209" s="55">
        <v>3.0441106831027532E-3</v>
      </c>
      <c r="BI209" s="135">
        <v>0.11565911947808559</v>
      </c>
      <c r="BK209" s="55">
        <v>0</v>
      </c>
      <c r="BL209" s="55">
        <v>6.1080689414570656E-2</v>
      </c>
      <c r="BM209" s="55">
        <v>3.2992608908320094</v>
      </c>
      <c r="BN209" s="55">
        <v>1.5747305375868803</v>
      </c>
      <c r="BO209" s="55">
        <v>0.14495919525102868</v>
      </c>
      <c r="BP209" s="135">
        <v>5.080031313084489</v>
      </c>
      <c r="BR209" s="147">
        <v>0</v>
      </c>
      <c r="BS209" s="147">
        <v>0</v>
      </c>
      <c r="BT209" s="147">
        <v>0.20805056752248549</v>
      </c>
      <c r="BU209" s="147">
        <v>0.47140436859996426</v>
      </c>
      <c r="BV209" s="147">
        <v>0.30645434688367196</v>
      </c>
      <c r="BX209" s="55">
        <v>0</v>
      </c>
      <c r="BY209" s="55">
        <v>0</v>
      </c>
      <c r="BZ209" s="55">
        <v>0.91217565380267229</v>
      </c>
      <c r="CA209" s="55">
        <v>2.0668224713524745</v>
      </c>
      <c r="CB209" s="55">
        <v>1.343616590707317</v>
      </c>
      <c r="CC209" s="135">
        <v>4.3226147158624642</v>
      </c>
      <c r="CE209" s="55">
        <v>0</v>
      </c>
      <c r="CF209" s="55">
        <v>0</v>
      </c>
      <c r="CG209" s="55">
        <v>0.90712868410556258</v>
      </c>
      <c r="CH209" s="55">
        <v>2.0553869651111758</v>
      </c>
      <c r="CI209" s="55">
        <v>1.3361825047507754</v>
      </c>
      <c r="CJ209" s="135">
        <v>4.2986981539675142</v>
      </c>
      <c r="CL209" s="55">
        <v>0</v>
      </c>
      <c r="CM209" s="55">
        <v>0</v>
      </c>
      <c r="CN209" s="55">
        <v>0.12571176816709589</v>
      </c>
      <c r="CO209" s="55">
        <v>0.2848397743110706</v>
      </c>
      <c r="CP209" s="55">
        <v>0.18517093352833702</v>
      </c>
      <c r="CQ209" s="135">
        <v>0.59572247600650352</v>
      </c>
      <c r="CS209" s="67">
        <v>0</v>
      </c>
      <c r="CT209" s="67">
        <v>0</v>
      </c>
      <c r="CU209" s="67">
        <v>2.4062945446566664E-2</v>
      </c>
      <c r="CV209" s="67">
        <v>5.4522214190394769E-2</v>
      </c>
      <c r="CW209" s="67">
        <v>3.5444239920797302E-2</v>
      </c>
      <c r="CX209" s="135">
        <v>0.11402939955775873</v>
      </c>
      <c r="CZ209" s="55">
        <v>0</v>
      </c>
      <c r="DA209" s="55">
        <v>0</v>
      </c>
      <c r="DB209" s="55">
        <v>1.056903397719225</v>
      </c>
      <c r="DC209" s="55">
        <v>2.3947489536126412</v>
      </c>
      <c r="DD209" s="55">
        <v>1.5567976781999098</v>
      </c>
      <c r="DE209" s="135">
        <v>5.008450029531776</v>
      </c>
      <c r="DG209" s="43" t="b" cm="1">
        <f t="array" aca="1" ref="DG209" ca="1">OR($G209=Forecast_Capex_Input!$BF$8:$BF$10)</f>
        <v>1</v>
      </c>
      <c r="DH209" s="43" cm="1">
        <f t="array" aca="1" ref="DH209" ca="1">IFERROR(INDEX(Forecast_Capex_Input!BG$12:BG$286,$Z209)
*(INDEX(Forecast_Capex_Input!$H$12:$H$286,$Z209)=Repex),0)
*$DG209</f>
        <v>0</v>
      </c>
      <c r="DI209" s="43" cm="1">
        <f t="array" aca="1" ref="DI209" ca="1">IFERROR(INDEX(Forecast_Capex_Input!BH$12:BH$286,$Z209)
*(INDEX(Forecast_Capex_Input!$H$12:$H$286,$Z209)=Repex),0)
*$DG209</f>
        <v>4.0744758330245393E-2</v>
      </c>
      <c r="DJ209" s="43" cm="1">
        <f t="array" aca="1" ref="DJ209" ca="1">IFERROR(INDEX(Forecast_Capex_Input!BI$12:BI$286,$Z209)
*(INDEX(Forecast_Capex_Input!$H$12:$H$286,$Z209)=Repex),0)
*$DG209</f>
        <v>0.22022687162392196</v>
      </c>
      <c r="DK209" s="43" cm="1">
        <f t="array" aca="1" ref="DK209" ca="1">IFERROR(INDEX(Forecast_Capex_Input!BJ$12:BJ$286,$Z209)
*(INDEX(Forecast_Capex_Input!$H$12:$H$286,$Z209)=Repex),0)
*$DG209</f>
        <v>0.73902837004583277</v>
      </c>
      <c r="DL209" s="43" cm="1">
        <f t="array" aca="1" ref="DL209" ca="1">IFERROR(INDEX(Forecast_Capex_Input!BK$12:BK$286,$Z209)
*(INDEX(Forecast_Capex_Input!$H$12:$H$286,$Z209)=Repex),0)
*$DG209</f>
        <v>0</v>
      </c>
      <c r="DM209" s="43" cm="1">
        <f t="array" aca="1" ref="DM209" ca="1">IFERROR(INDEX(Forecast_Capex_Input!BL$12:BL$286,$Z209)
*(INDEX(Forecast_Capex_Input!$H$12:$H$286,$Z209)=Repex),0)
*$DG209</f>
        <v>0</v>
      </c>
      <c r="DO209" s="43" t="b" cm="1">
        <f t="array" aca="1" ref="DO209" ca="1">OR($G209=Forecast_Capex_Input!$BN$8:$BN$9)</f>
        <v>0</v>
      </c>
      <c r="DP209" s="43" cm="1">
        <f t="array" aca="1" ref="DP209" ca="1">IFERROR(INDEX(Forecast_Capex_Input!BO$12:BO$286,$Z209)
*(INDEX(Forecast_Capex_Input!$H$12:$H$286,$Z209)=Repex),0)
*$DO209</f>
        <v>0</v>
      </c>
      <c r="DQ209" s="43" cm="1">
        <f t="array" aca="1" ref="DQ209" ca="1">IFERROR(INDEX(Forecast_Capex_Input!BP$12:BP$286,$Z209)
*(INDEX(Forecast_Capex_Input!$H$12:$H$286,$Z209)=Repex),0)
*$DO209</f>
        <v>0</v>
      </c>
      <c r="DR209" s="43" cm="1">
        <f t="array" aca="1" ref="DR209" ca="1">IFERROR(INDEX(Forecast_Capex_Input!BQ$12:BQ$286,$Z209)
*(INDEX(Forecast_Capex_Input!$H$12:$H$286,$Z209)=Repex),0)
*$DO209</f>
        <v>0</v>
      </c>
      <c r="DS209" s="43" cm="1">
        <f t="array" aca="1" ref="DS209" ca="1">IFERROR(INDEX(Forecast_Capex_Input!BR$12:BR$286,$Z209)
*(INDEX(Forecast_Capex_Input!$H$12:$H$286,$Z209)=Repex),0)
*$DO209</f>
        <v>0</v>
      </c>
      <c r="DT209" s="43" cm="1">
        <f t="array" aca="1" ref="DT209" ca="1">IFERROR(INDEX(Forecast_Capex_Input!BS$12:BS$286,$Z209)
*(INDEX(Forecast_Capex_Input!$H$12:$H$286,$Z209)=Repex),0)
*$DO209</f>
        <v>0</v>
      </c>
      <c r="DV209" s="43" t="b" cm="1">
        <f t="array" aca="1" ref="DV209" ca="1">OR($G209=Forecast_Capex_Input!$BU$8:$BU$10)</f>
        <v>0</v>
      </c>
      <c r="DW209" s="43" cm="1">
        <f t="array" aca="1" ref="DW209" ca="1">IFERROR(INDEX(Forecast_Capex_Input!BV$12:BV$286,$Z209)
*(INDEX(Forecast_Capex_Input!$H$12:$H$286,$Z209)=Repex),0)
*$DV209</f>
        <v>0</v>
      </c>
      <c r="DX209" s="43" cm="1">
        <f t="array" aca="1" ref="DX209" ca="1">IFERROR(INDEX(Forecast_Capex_Input!BW$12:BW$286,$Z209)
*(INDEX(Forecast_Capex_Input!$H$12:$H$286,$Z209)=Repex),0)
*$DV209</f>
        <v>0</v>
      </c>
      <c r="DY209" s="43" cm="1">
        <f t="array" aca="1" ref="DY209" ca="1">IFERROR(INDEX(Forecast_Capex_Input!BX$12:BX$286,$Z209)
*(INDEX(Forecast_Capex_Input!$H$12:$H$286,$Z209)=Repex),0)
*$DV209</f>
        <v>0</v>
      </c>
      <c r="DZ209" s="43" cm="1">
        <f t="array" aca="1" ref="DZ209" ca="1">IFERROR(INDEX(Forecast_Capex_Input!BY$12:BY$286,$Z209)
*(INDEX(Forecast_Capex_Input!$H$12:$H$286,$Z209)=Repex),0)
*$DV209</f>
        <v>0</v>
      </c>
      <c r="EA209" s="43" cm="1">
        <f t="array" aca="1" ref="EA209" ca="1">IFERROR(INDEX(Forecast_Capex_Input!BZ$12:BZ$286,$Z209)
*(INDEX(Forecast_Capex_Input!$H$12:$H$286,$Z209)=Repex),0)
*$DV209</f>
        <v>0</v>
      </c>
      <c r="EB209" s="43" cm="1">
        <f t="array" aca="1" ref="EB209" ca="1">IFERROR(INDEX(Forecast_Capex_Input!CA$12:CA$286,$Z209)
*(INDEX(Forecast_Capex_Input!$H$12:$H$286,$Z209)=Repex),0)
*$DV209</f>
        <v>0</v>
      </c>
      <c r="EC209" s="43" cm="1">
        <f t="array" aca="1" ref="EC209" ca="1">IFERROR(INDEX(Forecast_Capex_Input!CB$12:CB$286,$Z209)
*(INDEX(Forecast_Capex_Input!$H$12:$H$286,$Z209)=Repex),0)
*$DV209</f>
        <v>0</v>
      </c>
      <c r="ED209" s="43" cm="1">
        <f t="array" aca="1" ref="ED209" ca="1">IFERROR(INDEX(Forecast_Capex_Input!CC$12:CC$286,$Z209)
*(INDEX(Forecast_Capex_Input!$H$12:$H$286,$Z209)=Repex),0)
*$DV209</f>
        <v>0</v>
      </c>
      <c r="EF209" s="86" t="str">
        <f t="shared" si="26"/>
        <v>N/A</v>
      </c>
      <c r="EG209" s="28" t="str">
        <f>IFERROR(RANK(EF209,EF$11:EF$1010,0)+COUNTIF(EF$11:EF209,EF209)-1,NA)</f>
        <v>N/A</v>
      </c>
    </row>
    <row r="210" spans="3:137" x14ac:dyDescent="0.2">
      <c r="C210" s="28">
        <f t="shared" si="27"/>
        <v>200</v>
      </c>
      <c r="D210" s="9" t="str" cm="1">
        <f t="array" ref="D210">IFERROR(INDEX(Forecast_Capex_Input!$D$12:$D$286,$Z210),NA)</f>
        <v>Conductor Replacement</v>
      </c>
      <c r="E210" s="24" t="b" cm="1">
        <f t="array" ref="E210">IF($Z210=NA,NA,INDEX(Forecast_Capex_Input!$E$12:$E$286,$Z210))</f>
        <v>1</v>
      </c>
      <c r="F210" s="9" t="str" cm="1">
        <f t="array" aca="1" ref="F210" ca="1">IFERROR(INDEX(General!$E$25:$E$26,$AA210),NA)</f>
        <v>Non-Labour</v>
      </c>
      <c r="G210" s="9" t="str" cm="1">
        <f t="array" aca="1" ref="G210" ca="1">IFERROR(INDEX(Forecast_Capex_Input!$AI$11:$BB$11,$AC210),NA)</f>
        <v>Transmission Lines</v>
      </c>
      <c r="H210" s="50" cm="1">
        <f t="array" aca="1" ref="H210" ca="1">IFERROR(INDEX(Forecast_Capex_Input!$AI$12:$BB$286,$Z210,$AC210),NA)</f>
        <v>0.99999999999999967</v>
      </c>
      <c r="I210" s="150" t="str" cm="1">
        <f t="array" ref="I210">IFERROR(INDEX(Forecast_Capex_Input!$F$12:$F$286,$Z210),NA)</f>
        <v>Replacement Expenditure</v>
      </c>
      <c r="J210" s="150" t="str" cm="1">
        <f t="array" ref="J210">IFERROR(INDEX(Forecast_Capex_Input!G$12:G$286,$Z210),NA)</f>
        <v>Transmission Lines</v>
      </c>
      <c r="K210" s="150" t="str" cm="1">
        <f t="array" ref="K210">IFERROR(INDEX(Forecast_Capex_Input!H$12:H$286,$Z210),NA)</f>
        <v>Repex</v>
      </c>
      <c r="L210" s="150" t="str" cm="1">
        <f t="array" ref="L210">IFERROR(INDEX(Forecast_Capex_Input!I$12:I$286,$Z210),NA)</f>
        <v>N/A</v>
      </c>
      <c r="M210" s="150" t="str" cm="1">
        <f t="array" ref="M210">IFERROR(INDEX(Forecast_Capex_Input!J$12:J$286,$Z210),NA)</f>
        <v>N/A</v>
      </c>
      <c r="N210" s="150" t="str" cm="1">
        <f t="array" ref="N210">IFERROR(INDEX(Forecast_Capex_Input!K$12:K$286,$Z210),NA)</f>
        <v>TL - Overhead conductors</v>
      </c>
      <c r="O210" s="150" t="str" cm="1">
        <f t="array" ref="O210">IFERROR(INDEX(Forecast_Capex_Input!L$12:L$286,$Z210),NA)</f>
        <v>TL - Safe and Reliable Network</v>
      </c>
      <c r="P210" s="150" t="str" cm="1">
        <f t="array" ref="P210">IFERROR(INDEX(Forecast_Capex_Input!M$12:M$286,$Z210),NA)</f>
        <v>N/A</v>
      </c>
      <c r="Q210" s="24" t="str" cm="1">
        <f t="array" ref="Q210">IFERROR(INDEX(Forecast_Capex_Input!N$12:N$286,$Z210),NA)</f>
        <v>No</v>
      </c>
      <c r="R210" s="190" cm="1">
        <f t="array" ref="R210">IFERROR(INDEX(Forecast_Capex_Input!O$12:O$286,$Z210),0)</f>
        <v>0</v>
      </c>
      <c r="S210" s="24" t="str" cm="1">
        <f t="array" ref="S210">IFERROR(INDEX(Forecast_Capex_Input!P$12:P$286,$Z210),0)</f>
        <v>Safety security &amp; reliability</v>
      </c>
      <c r="T210" s="150" t="str" cm="1">
        <f t="array" aca="1" ref="T210" ca="1">IFERROR(INDEX(General!$K$91:$K$110,$AC210),NA)</f>
        <v>Transmission Lines (2018 onwards)</v>
      </c>
      <c r="U210" s="43" cm="1">
        <f t="array" aca="1" ref="U210" ca="1">IFERROR(
IF($F210=General!$E$25,INDEX(Forecast_Capex_Input!S$12:S$286,$Z210),
INDEX(Forecast_Capex_Input!T$12:T$286,$Z210)),0)</f>
        <v>0.87590016900372114</v>
      </c>
      <c r="V210" s="82" t="b">
        <f>IFERROR(INDEX(Overheads!$T$19:$T$26,MATCH($I210,Overheads!$E$19:$E$26,0)),FALSE)</f>
        <v>1</v>
      </c>
      <c r="W210" s="209" t="str" cm="1">
        <f t="array" ref="W210">IFERROR(
INDEX(Forecast_Capex_Input!CN$12:CN$286,$Z210),0)</f>
        <v>FY22</v>
      </c>
      <c r="X210" s="209">
        <f>IFERROR(
MATCH($W210,General!$L$39:$S$39,0),1)</f>
        <v>2</v>
      </c>
      <c r="Z210" s="28">
        <f>IFERROR(
IF(MATCH($C210,Forecast_Capex_Input!$CI$12:$CI$286,1)+1&gt;MAX(Forecast_Capex_Input!$C$12:$C$286),NA,
MATCH($C210,Forecast_Capex_Input!$CI$12:$CI$286,1)+1),1)</f>
        <v>86</v>
      </c>
      <c r="AA210" s="28" cm="1">
        <f t="array" aca="1" ref="AA210" ca="1">IFERROR(
IF(Z209&lt;&gt;Z210,1,
IF(COUNTIF(OFFSET(AA209,0,0,-INDEX(Forecast_Capex_Input!$CG$12:$CG$286,$Z210)),AA209)=INDEX(Forecast_Capex_Input!$CG$12:$CG$286,$Z210),AA209+1,AA209)),NA)</f>
        <v>2</v>
      </c>
      <c r="AB210" s="28" cm="1">
        <f t="array" ref="AB210">IFERROR($C210-IF($Z210=1,1,INDEX(Forecast_Capex_Input!$CI$12:$CI$286,$Z210-1))+1,NA)</f>
        <v>2</v>
      </c>
      <c r="AC210" s="28" cm="1">
        <f t="array" aca="1" ref="AC210" ca="1">IFERROR(IF(AA210=1,
INDEX(Forecast_Capex_Input!$AI$10:$BB$10,SMALL(IF(INDEX(Forecast_Capex_Input!$AI$12:$BB$286,$Z210,0)&gt;0,COLUMN(Forecast_Capex_Input!$AI$10:$BB$10)-COLUMN(Forecast_Capex_Input!$AI$12)+1),ROWS(OFFSET(AC209,0,0,-$AB210)))),
OFFSET(AC209,-INDEX(Forecast_Capex_Input!$CG$12:$CG$286,$Z210)+1,0)),NA)</f>
        <v>1</v>
      </c>
      <c r="AD210" s="28">
        <f t="shared" ca="1" si="24"/>
        <v>2</v>
      </c>
      <c r="AE210" s="82" t="b">
        <f t="shared" si="28"/>
        <v>0</v>
      </c>
      <c r="AF210" s="78" t="b">
        <v>0</v>
      </c>
      <c r="AG210" s="82" t="b">
        <f t="shared" si="25"/>
        <v>1</v>
      </c>
      <c r="AI210" s="55">
        <v>0</v>
      </c>
      <c r="AJ210" s="55">
        <v>0.38685385612073275</v>
      </c>
      <c r="AK210" s="55">
        <v>20.122328404442246</v>
      </c>
      <c r="AL210" s="55">
        <v>9.5456172489852928</v>
      </c>
      <c r="AM210" s="55">
        <v>0.89037897217350359</v>
      </c>
      <c r="AN210" s="135">
        <v>30.945178481721779</v>
      </c>
      <c r="AP210" s="55">
        <v>0</v>
      </c>
      <c r="AQ210" s="55">
        <v>0.38685385612073275</v>
      </c>
      <c r="AR210" s="55">
        <v>20.122328404442246</v>
      </c>
      <c r="AS210" s="55">
        <v>9.5456172489852928</v>
      </c>
      <c r="AT210" s="55">
        <v>0.89037897217350359</v>
      </c>
      <c r="AU210" s="135">
        <v>30.945178481721779</v>
      </c>
      <c r="AW210" s="55">
        <v>0</v>
      </c>
      <c r="AX210" s="55">
        <v>4.370789966606619E-2</v>
      </c>
      <c r="AY210" s="55">
        <v>2.7912272222427617</v>
      </c>
      <c r="AZ210" s="55">
        <v>1.3425182398169082</v>
      </c>
      <c r="BA210" s="55">
        <v>0.11088716824337531</v>
      </c>
      <c r="BB210" s="135">
        <v>4.2883405299691111</v>
      </c>
      <c r="BD210" s="55">
        <v>0</v>
      </c>
      <c r="BE210" s="55">
        <v>8.5674960045828419E-3</v>
      </c>
      <c r="BF210" s="55">
        <v>0.53517140264912011</v>
      </c>
      <c r="BG210" s="55">
        <v>0.25563677277597924</v>
      </c>
      <c r="BH210" s="55">
        <v>2.147738532483635E-2</v>
      </c>
      <c r="BI210" s="135">
        <v>0.82085305675451858</v>
      </c>
      <c r="BK210" s="55">
        <v>0</v>
      </c>
      <c r="BL210" s="55">
        <v>0.43912925179138179</v>
      </c>
      <c r="BM210" s="55">
        <v>23.448727029334126</v>
      </c>
      <c r="BN210" s="55">
        <v>11.14377226157818</v>
      </c>
      <c r="BO210" s="55">
        <v>1.0227435257417155</v>
      </c>
      <c r="BP210" s="135">
        <v>36.054372068445403</v>
      </c>
      <c r="BR210" s="147">
        <v>0</v>
      </c>
      <c r="BS210" s="147">
        <v>0</v>
      </c>
      <c r="BT210" s="147">
        <v>0.20805056752248549</v>
      </c>
      <c r="BU210" s="147">
        <v>0.47140436859996426</v>
      </c>
      <c r="BV210" s="147">
        <v>0.30645434688367196</v>
      </c>
      <c r="BX210" s="55">
        <v>0</v>
      </c>
      <c r="BY210" s="55">
        <v>0</v>
      </c>
      <c r="BZ210" s="55">
        <v>6.4381619452068222</v>
      </c>
      <c r="CA210" s="55">
        <v>14.587692323389255</v>
      </c>
      <c r="CB210" s="55">
        <v>9.4832844608147067</v>
      </c>
      <c r="CC210" s="135">
        <v>30.509138729410786</v>
      </c>
      <c r="CE210" s="55">
        <v>0</v>
      </c>
      <c r="CF210" s="55">
        <v>0</v>
      </c>
      <c r="CG210" s="55">
        <v>6.4381619452068222</v>
      </c>
      <c r="CH210" s="55">
        <v>14.587692323389255</v>
      </c>
      <c r="CI210" s="55">
        <v>9.4832844608147067</v>
      </c>
      <c r="CJ210" s="135">
        <v>30.509138729410786</v>
      </c>
      <c r="CL210" s="55">
        <v>0</v>
      </c>
      <c r="CM210" s="55">
        <v>0</v>
      </c>
      <c r="CN210" s="55">
        <v>0.89219168098974977</v>
      </c>
      <c r="CO210" s="55">
        <v>2.0215424598717249</v>
      </c>
      <c r="CP210" s="55">
        <v>1.3141805963264637</v>
      </c>
      <c r="CQ210" s="135">
        <v>4.2279147371879384</v>
      </c>
      <c r="CS210" s="67">
        <v>0</v>
      </c>
      <c r="CT210" s="67">
        <v>0</v>
      </c>
      <c r="CU210" s="67">
        <v>0.17077894431034457</v>
      </c>
      <c r="CV210" s="67">
        <v>0.38695371693271446</v>
      </c>
      <c r="CW210" s="67">
        <v>0.25155398739517171</v>
      </c>
      <c r="CX210" s="135">
        <v>0.80928664863823085</v>
      </c>
      <c r="CZ210" s="55">
        <v>0</v>
      </c>
      <c r="DA210" s="55">
        <v>0</v>
      </c>
      <c r="DB210" s="55">
        <v>7.5011325705069165</v>
      </c>
      <c r="DC210" s="55">
        <v>16.996188500193696</v>
      </c>
      <c r="DD210" s="55">
        <v>11.049019044536342</v>
      </c>
      <c r="DE210" s="135">
        <v>35.546340115236958</v>
      </c>
      <c r="DG210" s="43" t="b" cm="1">
        <f t="array" aca="1" ref="DG210" ca="1">OR($G210=Forecast_Capex_Input!$BF$8:$BF$10)</f>
        <v>1</v>
      </c>
      <c r="DH210" s="43" cm="1">
        <f t="array" aca="1" ref="DH210" ca="1">IFERROR(INDEX(Forecast_Capex_Input!BG$12:BG$286,$Z210)
*(INDEX(Forecast_Capex_Input!$H$12:$H$286,$Z210)=Repex),0)
*$DG210</f>
        <v>0</v>
      </c>
      <c r="DI210" s="43" cm="1">
        <f t="array" aca="1" ref="DI210" ca="1">IFERROR(INDEX(Forecast_Capex_Input!BH$12:BH$286,$Z210)
*(INDEX(Forecast_Capex_Input!$H$12:$H$286,$Z210)=Repex),0)
*$DG210</f>
        <v>4.0744758330245393E-2</v>
      </c>
      <c r="DJ210" s="43" cm="1">
        <f t="array" aca="1" ref="DJ210" ca="1">IFERROR(INDEX(Forecast_Capex_Input!BI$12:BI$286,$Z210)
*(INDEX(Forecast_Capex_Input!$H$12:$H$286,$Z210)=Repex),0)
*$DG210</f>
        <v>0.22022687162392196</v>
      </c>
      <c r="DK210" s="43" cm="1">
        <f t="array" aca="1" ref="DK210" ca="1">IFERROR(INDEX(Forecast_Capex_Input!BJ$12:BJ$286,$Z210)
*(INDEX(Forecast_Capex_Input!$H$12:$H$286,$Z210)=Repex),0)
*$DG210</f>
        <v>0.73902837004583277</v>
      </c>
      <c r="DL210" s="43" cm="1">
        <f t="array" aca="1" ref="DL210" ca="1">IFERROR(INDEX(Forecast_Capex_Input!BK$12:BK$286,$Z210)
*(INDEX(Forecast_Capex_Input!$H$12:$H$286,$Z210)=Repex),0)
*$DG210</f>
        <v>0</v>
      </c>
      <c r="DM210" s="43" cm="1">
        <f t="array" aca="1" ref="DM210" ca="1">IFERROR(INDEX(Forecast_Capex_Input!BL$12:BL$286,$Z210)
*(INDEX(Forecast_Capex_Input!$H$12:$H$286,$Z210)=Repex),0)
*$DG210</f>
        <v>0</v>
      </c>
      <c r="DO210" s="43" t="b" cm="1">
        <f t="array" aca="1" ref="DO210" ca="1">OR($G210=Forecast_Capex_Input!$BN$8:$BN$9)</f>
        <v>0</v>
      </c>
      <c r="DP210" s="43" cm="1">
        <f t="array" aca="1" ref="DP210" ca="1">IFERROR(INDEX(Forecast_Capex_Input!BO$12:BO$286,$Z210)
*(INDEX(Forecast_Capex_Input!$H$12:$H$286,$Z210)=Repex),0)
*$DO210</f>
        <v>0</v>
      </c>
      <c r="DQ210" s="43" cm="1">
        <f t="array" aca="1" ref="DQ210" ca="1">IFERROR(INDEX(Forecast_Capex_Input!BP$12:BP$286,$Z210)
*(INDEX(Forecast_Capex_Input!$H$12:$H$286,$Z210)=Repex),0)
*$DO210</f>
        <v>0</v>
      </c>
      <c r="DR210" s="43" cm="1">
        <f t="array" aca="1" ref="DR210" ca="1">IFERROR(INDEX(Forecast_Capex_Input!BQ$12:BQ$286,$Z210)
*(INDEX(Forecast_Capex_Input!$H$12:$H$286,$Z210)=Repex),0)
*$DO210</f>
        <v>0</v>
      </c>
      <c r="DS210" s="43" cm="1">
        <f t="array" aca="1" ref="DS210" ca="1">IFERROR(INDEX(Forecast_Capex_Input!BR$12:BR$286,$Z210)
*(INDEX(Forecast_Capex_Input!$H$12:$H$286,$Z210)=Repex),0)
*$DO210</f>
        <v>0</v>
      </c>
      <c r="DT210" s="43" cm="1">
        <f t="array" aca="1" ref="DT210" ca="1">IFERROR(INDEX(Forecast_Capex_Input!BS$12:BS$286,$Z210)
*(INDEX(Forecast_Capex_Input!$H$12:$H$286,$Z210)=Repex),0)
*$DO210</f>
        <v>0</v>
      </c>
      <c r="DV210" s="43" t="b" cm="1">
        <f t="array" aca="1" ref="DV210" ca="1">OR($G210=Forecast_Capex_Input!$BU$8:$BU$10)</f>
        <v>0</v>
      </c>
      <c r="DW210" s="43" cm="1">
        <f t="array" aca="1" ref="DW210" ca="1">IFERROR(INDEX(Forecast_Capex_Input!BV$12:BV$286,$Z210)
*(INDEX(Forecast_Capex_Input!$H$12:$H$286,$Z210)=Repex),0)
*$DV210</f>
        <v>0</v>
      </c>
      <c r="DX210" s="43" cm="1">
        <f t="array" aca="1" ref="DX210" ca="1">IFERROR(INDEX(Forecast_Capex_Input!BW$12:BW$286,$Z210)
*(INDEX(Forecast_Capex_Input!$H$12:$H$286,$Z210)=Repex),0)
*$DV210</f>
        <v>0</v>
      </c>
      <c r="DY210" s="43" cm="1">
        <f t="array" aca="1" ref="DY210" ca="1">IFERROR(INDEX(Forecast_Capex_Input!BX$12:BX$286,$Z210)
*(INDEX(Forecast_Capex_Input!$H$12:$H$286,$Z210)=Repex),0)
*$DV210</f>
        <v>0</v>
      </c>
      <c r="DZ210" s="43" cm="1">
        <f t="array" aca="1" ref="DZ210" ca="1">IFERROR(INDEX(Forecast_Capex_Input!BY$12:BY$286,$Z210)
*(INDEX(Forecast_Capex_Input!$H$12:$H$286,$Z210)=Repex),0)
*$DV210</f>
        <v>0</v>
      </c>
      <c r="EA210" s="43" cm="1">
        <f t="array" aca="1" ref="EA210" ca="1">IFERROR(INDEX(Forecast_Capex_Input!BZ$12:BZ$286,$Z210)
*(INDEX(Forecast_Capex_Input!$H$12:$H$286,$Z210)=Repex),0)
*$DV210</f>
        <v>0</v>
      </c>
      <c r="EB210" s="43" cm="1">
        <f t="array" aca="1" ref="EB210" ca="1">IFERROR(INDEX(Forecast_Capex_Input!CA$12:CA$286,$Z210)
*(INDEX(Forecast_Capex_Input!$H$12:$H$286,$Z210)=Repex),0)
*$DV210</f>
        <v>0</v>
      </c>
      <c r="EC210" s="43" cm="1">
        <f t="array" aca="1" ref="EC210" ca="1">IFERROR(INDEX(Forecast_Capex_Input!CB$12:CB$286,$Z210)
*(INDEX(Forecast_Capex_Input!$H$12:$H$286,$Z210)=Repex),0)
*$DV210</f>
        <v>0</v>
      </c>
      <c r="ED210" s="43" cm="1">
        <f t="array" aca="1" ref="ED210" ca="1">IFERROR(INDEX(Forecast_Capex_Input!CC$12:CC$286,$Z210)
*(INDEX(Forecast_Capex_Input!$H$12:$H$286,$Z210)=Repex),0)
*$DV210</f>
        <v>0</v>
      </c>
      <c r="EF210" s="86" t="str">
        <f t="shared" si="26"/>
        <v>N/A</v>
      </c>
      <c r="EG210" s="28" t="str">
        <f>IFERROR(RANK(EF210,EF$11:EF$1010,0)+COUNTIF(EF$11:EF210,EF210)-1,NA)</f>
        <v>N/A</v>
      </c>
    </row>
    <row r="211" spans="3:137" x14ac:dyDescent="0.2">
      <c r="C211" s="28">
        <f t="shared" si="27"/>
        <v>201</v>
      </c>
      <c r="D211" s="9" t="str" cm="1">
        <f t="array" ref="D211">IFERROR(INDEX(Forecast_Capex_Input!$D$12:$D$286,$Z211),NA)</f>
        <v>Earthwire Capacity Replacement</v>
      </c>
      <c r="E211" s="24" t="b" cm="1">
        <f t="array" ref="E211">IF($Z211=NA,NA,INDEX(Forecast_Capex_Input!$E$12:$E$286,$Z211))</f>
        <v>0</v>
      </c>
      <c r="F211" s="9" t="str" cm="1">
        <f t="array" aca="1" ref="F211" ca="1">IFERROR(INDEX(General!$E$25:$E$26,$AA211),NA)</f>
        <v>Labour</v>
      </c>
      <c r="G211" s="9" t="str" cm="1">
        <f t="array" aca="1" ref="G211" ca="1">IFERROR(INDEX(Forecast_Capex_Input!$AI$11:$BB$11,$AC211),NA)</f>
        <v>Transmission Lines</v>
      </c>
      <c r="H211" s="50" cm="1">
        <f t="array" aca="1" ref="H211" ca="1">IFERROR(INDEX(Forecast_Capex_Input!$AI$12:$BB$286,$Z211,$AC211),NA)</f>
        <v>1</v>
      </c>
      <c r="I211" s="150" t="str" cm="1">
        <f t="array" ref="I211">IFERROR(INDEX(Forecast_Capex_Input!$F$12:$F$286,$Z211),NA)</f>
        <v>Replacement Expenditure</v>
      </c>
      <c r="J211" s="150" t="str" cm="1">
        <f t="array" ref="J211">IFERROR(INDEX(Forecast_Capex_Input!G$12:G$286,$Z211),NA)</f>
        <v>Transmission Lines</v>
      </c>
      <c r="K211" s="150" t="str" cm="1">
        <f t="array" ref="K211">IFERROR(INDEX(Forecast_Capex_Input!H$12:H$286,$Z211),NA)</f>
        <v>Repex</v>
      </c>
      <c r="L211" s="150" t="str" cm="1">
        <f t="array" ref="L211">IFERROR(INDEX(Forecast_Capex_Input!I$12:I$286,$Z211),NA)</f>
        <v>N/A</v>
      </c>
      <c r="M211" s="150" t="str" cm="1">
        <f t="array" ref="M211">IFERROR(INDEX(Forecast_Capex_Input!J$12:J$286,$Z211),NA)</f>
        <v>N/A</v>
      </c>
      <c r="N211" s="150" t="str" cm="1">
        <f t="array" ref="N211">IFERROR(INDEX(Forecast_Capex_Input!K$12:K$286,$Z211),NA)</f>
        <v>TL - Overhead conductors</v>
      </c>
      <c r="O211" s="150" t="str" cm="1">
        <f t="array" ref="O211">IFERROR(INDEX(Forecast_Capex_Input!L$12:L$286,$Z211),NA)</f>
        <v>TL - Safe and Reliable Network</v>
      </c>
      <c r="P211" s="150" t="str" cm="1">
        <f t="array" ref="P211">IFERROR(INDEX(Forecast_Capex_Input!M$12:M$286,$Z211),NA)</f>
        <v>N/A</v>
      </c>
      <c r="Q211" s="24" t="str" cm="1">
        <f t="array" ref="Q211">IFERROR(INDEX(Forecast_Capex_Input!N$12:N$286,$Z211),NA)</f>
        <v>No</v>
      </c>
      <c r="R211" s="190" cm="1">
        <f t="array" ref="R211">IFERROR(INDEX(Forecast_Capex_Input!O$12:O$286,$Z211),0)</f>
        <v>0</v>
      </c>
      <c r="S211" s="24" t="str" cm="1">
        <f t="array" ref="S211">IFERROR(INDEX(Forecast_Capex_Input!P$12:P$286,$Z211),0)</f>
        <v>Safety security &amp; reliability</v>
      </c>
      <c r="T211" s="150" t="str" cm="1">
        <f t="array" aca="1" ref="T211" ca="1">IFERROR(INDEX(General!$K$91:$K$110,$AC211),NA)</f>
        <v>Transmission Lines (2018 onwards)</v>
      </c>
      <c r="U211" s="43" cm="1">
        <f t="array" aca="1" ref="U211" ca="1">IFERROR(
IF($F211=General!$E$25,INDEX(Forecast_Capex_Input!S$12:S$286,$Z211),
INDEX(Forecast_Capex_Input!T$12:T$286,$Z211)),0)</f>
        <v>0</v>
      </c>
      <c r="V211" s="82" t="b">
        <f>IFERROR(INDEX(Overheads!$T$19:$T$26,MATCH($I211,Overheads!$E$19:$E$26,0)),FALSE)</f>
        <v>1</v>
      </c>
      <c r="W211" s="209" t="str" cm="1">
        <f t="array" ref="W211">IFERROR(
INDEX(Forecast_Capex_Input!CN$12:CN$286,$Z211),0)</f>
        <v>FY22</v>
      </c>
      <c r="X211" s="209">
        <f>IFERROR(
MATCH($W211,General!$L$39:$S$39,0),1)</f>
        <v>2</v>
      </c>
      <c r="Z211" s="28">
        <f>IFERROR(
IF(MATCH($C211,Forecast_Capex_Input!$CI$12:$CI$286,1)+1&gt;MAX(Forecast_Capex_Input!$C$12:$C$286),NA,
MATCH($C211,Forecast_Capex_Input!$CI$12:$CI$286,1)+1),1)</f>
        <v>87</v>
      </c>
      <c r="AA211" s="28" cm="1">
        <f t="array" aca="1" ref="AA211" ca="1">IFERROR(
IF(Z210&lt;&gt;Z211,1,
IF(COUNTIF(OFFSET(AA210,0,0,-INDEX(Forecast_Capex_Input!$CG$12:$CG$286,$Z211)),AA210)=INDEX(Forecast_Capex_Input!$CG$12:$CG$286,$Z211),AA210+1,AA210)),NA)</f>
        <v>1</v>
      </c>
      <c r="AB211" s="28" cm="1">
        <f t="array" ref="AB211">IFERROR($C211-IF($Z211=1,1,INDEX(Forecast_Capex_Input!$CI$12:$CI$286,$Z211-1))+1,NA)</f>
        <v>1</v>
      </c>
      <c r="AC211" s="28" cm="1">
        <f t="array" aca="1" ref="AC211" ca="1">IFERROR(IF(AA211=1,
INDEX(Forecast_Capex_Input!$AI$10:$BB$10,SMALL(IF(INDEX(Forecast_Capex_Input!$AI$12:$BB$286,$Z211,0)&gt;0,COLUMN(Forecast_Capex_Input!$AI$10:$BB$10)-COLUMN(Forecast_Capex_Input!$AI$12)+1),ROWS(OFFSET(AC210,0,0,-$AB211)))),
OFFSET(AC210,-INDEX(Forecast_Capex_Input!$CG$12:$CG$286,$Z211)+1,0)),NA)</f>
        <v>1</v>
      </c>
      <c r="AD211" s="28">
        <f t="shared" ca="1" si="24"/>
        <v>1</v>
      </c>
      <c r="AE211" s="82" t="b">
        <f t="shared" si="28"/>
        <v>0</v>
      </c>
      <c r="AF211" s="78" t="b">
        <v>0</v>
      </c>
      <c r="AG211" s="82" t="b">
        <f t="shared" si="25"/>
        <v>1</v>
      </c>
      <c r="AI211" s="55">
        <v>0</v>
      </c>
      <c r="AJ211" s="55">
        <v>0</v>
      </c>
      <c r="AK211" s="55">
        <v>0</v>
      </c>
      <c r="AL211" s="55">
        <v>0</v>
      </c>
      <c r="AM211" s="55">
        <v>0</v>
      </c>
      <c r="AN211" s="135">
        <v>0</v>
      </c>
      <c r="AP211" s="55">
        <v>0</v>
      </c>
      <c r="AQ211" s="55">
        <v>0</v>
      </c>
      <c r="AR211" s="55">
        <v>0</v>
      </c>
      <c r="AS211" s="55">
        <v>0</v>
      </c>
      <c r="AT211" s="55">
        <v>0</v>
      </c>
      <c r="AU211" s="135">
        <v>0</v>
      </c>
      <c r="AW211" s="55">
        <v>0</v>
      </c>
      <c r="AX211" s="55">
        <v>0</v>
      </c>
      <c r="AY211" s="55">
        <v>0</v>
      </c>
      <c r="AZ211" s="55">
        <v>0</v>
      </c>
      <c r="BA211" s="55">
        <v>0</v>
      </c>
      <c r="BB211" s="135">
        <v>0</v>
      </c>
      <c r="BD211" s="55">
        <v>0</v>
      </c>
      <c r="BE211" s="55">
        <v>0</v>
      </c>
      <c r="BF211" s="55">
        <v>0</v>
      </c>
      <c r="BG211" s="55">
        <v>0</v>
      </c>
      <c r="BH211" s="55">
        <v>0</v>
      </c>
      <c r="BI211" s="135">
        <v>0</v>
      </c>
      <c r="BK211" s="55">
        <v>0</v>
      </c>
      <c r="BL211" s="55">
        <v>0</v>
      </c>
      <c r="BM211" s="55">
        <v>0</v>
      </c>
      <c r="BN211" s="55">
        <v>0</v>
      </c>
      <c r="BO211" s="55">
        <v>0</v>
      </c>
      <c r="BP211" s="135">
        <v>0</v>
      </c>
      <c r="BR211" s="147">
        <v>0</v>
      </c>
      <c r="BS211" s="147">
        <v>0</v>
      </c>
      <c r="BT211" s="147">
        <v>0</v>
      </c>
      <c r="BU211" s="147">
        <v>0</v>
      </c>
      <c r="BV211" s="147">
        <v>0</v>
      </c>
      <c r="BX211" s="55">
        <v>0</v>
      </c>
      <c r="BY211" s="55">
        <v>0</v>
      </c>
      <c r="BZ211" s="55">
        <v>0</v>
      </c>
      <c r="CA211" s="55">
        <v>0</v>
      </c>
      <c r="CB211" s="55">
        <v>0</v>
      </c>
      <c r="CC211" s="135">
        <v>0</v>
      </c>
      <c r="CE211" s="55">
        <v>0</v>
      </c>
      <c r="CF211" s="55">
        <v>0</v>
      </c>
      <c r="CG211" s="55">
        <v>0</v>
      </c>
      <c r="CH211" s="55">
        <v>0</v>
      </c>
      <c r="CI211" s="55">
        <v>0</v>
      </c>
      <c r="CJ211" s="135">
        <v>0</v>
      </c>
      <c r="CL211" s="55">
        <v>0</v>
      </c>
      <c r="CM211" s="55">
        <v>0</v>
      </c>
      <c r="CN211" s="55">
        <v>0</v>
      </c>
      <c r="CO211" s="55">
        <v>0</v>
      </c>
      <c r="CP211" s="55">
        <v>0</v>
      </c>
      <c r="CQ211" s="135">
        <v>0</v>
      </c>
      <c r="CS211" s="67">
        <v>0</v>
      </c>
      <c r="CT211" s="67">
        <v>0</v>
      </c>
      <c r="CU211" s="67">
        <v>0</v>
      </c>
      <c r="CV211" s="67">
        <v>0</v>
      </c>
      <c r="CW211" s="67">
        <v>0</v>
      </c>
      <c r="CX211" s="135">
        <v>0</v>
      </c>
      <c r="CZ211" s="55">
        <v>0</v>
      </c>
      <c r="DA211" s="55">
        <v>0</v>
      </c>
      <c r="DB211" s="55">
        <v>0</v>
      </c>
      <c r="DC211" s="55">
        <v>0</v>
      </c>
      <c r="DD211" s="55">
        <v>0</v>
      </c>
      <c r="DE211" s="135">
        <v>0</v>
      </c>
      <c r="DG211" s="43" t="b" cm="1">
        <f t="array" aca="1" ref="DG211" ca="1">OR($G211=Forecast_Capex_Input!$BF$8:$BF$10)</f>
        <v>1</v>
      </c>
      <c r="DH211" s="43" cm="1">
        <f t="array" aca="1" ref="DH211" ca="1">IFERROR(INDEX(Forecast_Capex_Input!BG$12:BG$286,$Z211)
*(INDEX(Forecast_Capex_Input!$H$12:$H$286,$Z211)=Repex),0)
*$DG211</f>
        <v>0</v>
      </c>
      <c r="DI211" s="43" cm="1">
        <f t="array" aca="1" ref="DI211" ca="1">IFERROR(INDEX(Forecast_Capex_Input!BH$12:BH$286,$Z211)
*(INDEX(Forecast_Capex_Input!$H$12:$H$286,$Z211)=Repex),0)
*$DG211</f>
        <v>0</v>
      </c>
      <c r="DJ211" s="43" cm="1">
        <f t="array" aca="1" ref="DJ211" ca="1">IFERROR(INDEX(Forecast_Capex_Input!BI$12:BI$286,$Z211)
*(INDEX(Forecast_Capex_Input!$H$12:$H$286,$Z211)=Repex),0)
*$DG211</f>
        <v>0</v>
      </c>
      <c r="DK211" s="43" cm="1">
        <f t="array" aca="1" ref="DK211" ca="1">IFERROR(INDEX(Forecast_Capex_Input!BJ$12:BJ$286,$Z211)
*(INDEX(Forecast_Capex_Input!$H$12:$H$286,$Z211)=Repex),0)
*$DG211</f>
        <v>1</v>
      </c>
      <c r="DL211" s="43" cm="1">
        <f t="array" aca="1" ref="DL211" ca="1">IFERROR(INDEX(Forecast_Capex_Input!BK$12:BK$286,$Z211)
*(INDEX(Forecast_Capex_Input!$H$12:$H$286,$Z211)=Repex),0)
*$DG211</f>
        <v>0</v>
      </c>
      <c r="DM211" s="43" cm="1">
        <f t="array" aca="1" ref="DM211" ca="1">IFERROR(INDEX(Forecast_Capex_Input!BL$12:BL$286,$Z211)
*(INDEX(Forecast_Capex_Input!$H$12:$H$286,$Z211)=Repex),0)
*$DG211</f>
        <v>0</v>
      </c>
      <c r="DO211" s="43" t="b" cm="1">
        <f t="array" aca="1" ref="DO211" ca="1">OR($G211=Forecast_Capex_Input!$BN$8:$BN$9)</f>
        <v>0</v>
      </c>
      <c r="DP211" s="43" cm="1">
        <f t="array" aca="1" ref="DP211" ca="1">IFERROR(INDEX(Forecast_Capex_Input!BO$12:BO$286,$Z211)
*(INDEX(Forecast_Capex_Input!$H$12:$H$286,$Z211)=Repex),0)
*$DO211</f>
        <v>0</v>
      </c>
      <c r="DQ211" s="43" cm="1">
        <f t="array" aca="1" ref="DQ211" ca="1">IFERROR(INDEX(Forecast_Capex_Input!BP$12:BP$286,$Z211)
*(INDEX(Forecast_Capex_Input!$H$12:$H$286,$Z211)=Repex),0)
*$DO211</f>
        <v>0</v>
      </c>
      <c r="DR211" s="43" cm="1">
        <f t="array" aca="1" ref="DR211" ca="1">IFERROR(INDEX(Forecast_Capex_Input!BQ$12:BQ$286,$Z211)
*(INDEX(Forecast_Capex_Input!$H$12:$H$286,$Z211)=Repex),0)
*$DO211</f>
        <v>0</v>
      </c>
      <c r="DS211" s="43" cm="1">
        <f t="array" aca="1" ref="DS211" ca="1">IFERROR(INDEX(Forecast_Capex_Input!BR$12:BR$286,$Z211)
*(INDEX(Forecast_Capex_Input!$H$12:$H$286,$Z211)=Repex),0)
*$DO211</f>
        <v>0</v>
      </c>
      <c r="DT211" s="43" cm="1">
        <f t="array" aca="1" ref="DT211" ca="1">IFERROR(INDEX(Forecast_Capex_Input!BS$12:BS$286,$Z211)
*(INDEX(Forecast_Capex_Input!$H$12:$H$286,$Z211)=Repex),0)
*$DO211</f>
        <v>0</v>
      </c>
      <c r="DV211" s="43" t="b" cm="1">
        <f t="array" aca="1" ref="DV211" ca="1">OR($G211=Forecast_Capex_Input!$BU$8:$BU$10)</f>
        <v>0</v>
      </c>
      <c r="DW211" s="43" cm="1">
        <f t="array" aca="1" ref="DW211" ca="1">IFERROR(INDEX(Forecast_Capex_Input!BV$12:BV$286,$Z211)
*(INDEX(Forecast_Capex_Input!$H$12:$H$286,$Z211)=Repex),0)
*$DV211</f>
        <v>0</v>
      </c>
      <c r="DX211" s="43" cm="1">
        <f t="array" aca="1" ref="DX211" ca="1">IFERROR(INDEX(Forecast_Capex_Input!BW$12:BW$286,$Z211)
*(INDEX(Forecast_Capex_Input!$H$12:$H$286,$Z211)=Repex),0)
*$DV211</f>
        <v>0</v>
      </c>
      <c r="DY211" s="43" cm="1">
        <f t="array" aca="1" ref="DY211" ca="1">IFERROR(INDEX(Forecast_Capex_Input!BX$12:BX$286,$Z211)
*(INDEX(Forecast_Capex_Input!$H$12:$H$286,$Z211)=Repex),0)
*$DV211</f>
        <v>0</v>
      </c>
      <c r="DZ211" s="43" cm="1">
        <f t="array" aca="1" ref="DZ211" ca="1">IFERROR(INDEX(Forecast_Capex_Input!BY$12:BY$286,$Z211)
*(INDEX(Forecast_Capex_Input!$H$12:$H$286,$Z211)=Repex),0)
*$DV211</f>
        <v>0</v>
      </c>
      <c r="EA211" s="43" cm="1">
        <f t="array" aca="1" ref="EA211" ca="1">IFERROR(INDEX(Forecast_Capex_Input!BZ$12:BZ$286,$Z211)
*(INDEX(Forecast_Capex_Input!$H$12:$H$286,$Z211)=Repex),0)
*$DV211</f>
        <v>0</v>
      </c>
      <c r="EB211" s="43" cm="1">
        <f t="array" aca="1" ref="EB211" ca="1">IFERROR(INDEX(Forecast_Capex_Input!CA$12:CA$286,$Z211)
*(INDEX(Forecast_Capex_Input!$H$12:$H$286,$Z211)=Repex),0)
*$DV211</f>
        <v>0</v>
      </c>
      <c r="EC211" s="43" cm="1">
        <f t="array" aca="1" ref="EC211" ca="1">IFERROR(INDEX(Forecast_Capex_Input!CB$12:CB$286,$Z211)
*(INDEX(Forecast_Capex_Input!$H$12:$H$286,$Z211)=Repex),0)
*$DV211</f>
        <v>0</v>
      </c>
      <c r="ED211" s="43" cm="1">
        <f t="array" aca="1" ref="ED211" ca="1">IFERROR(INDEX(Forecast_Capex_Input!CC$12:CC$286,$Z211)
*(INDEX(Forecast_Capex_Input!$H$12:$H$286,$Z211)=Repex),0)
*$DV211</f>
        <v>0</v>
      </c>
      <c r="EF211" s="86" t="str">
        <f t="shared" si="26"/>
        <v>N/A</v>
      </c>
      <c r="EG211" s="28" t="str">
        <f>IFERROR(RANK(EF211,EF$11:EF$1010,0)+COUNTIF(EF$11:EF211,EF211)-1,NA)</f>
        <v>N/A</v>
      </c>
    </row>
    <row r="212" spans="3:137" x14ac:dyDescent="0.2">
      <c r="C212" s="28">
        <f t="shared" si="27"/>
        <v>202</v>
      </c>
      <c r="D212" s="9" t="str" cm="1">
        <f t="array" ref="D212">IFERROR(INDEX(Forecast_Capex_Input!$D$12:$D$286,$Z212),NA)</f>
        <v>Earthwire Capacity Replacement</v>
      </c>
      <c r="E212" s="24" t="b" cm="1">
        <f t="array" ref="E212">IF($Z212=NA,NA,INDEX(Forecast_Capex_Input!$E$12:$E$286,$Z212))</f>
        <v>0</v>
      </c>
      <c r="F212" s="9" t="str" cm="1">
        <f t="array" aca="1" ref="F212" ca="1">IFERROR(INDEX(General!$E$25:$E$26,$AA212),NA)</f>
        <v>Non-Labour</v>
      </c>
      <c r="G212" s="9" t="str" cm="1">
        <f t="array" aca="1" ref="G212" ca="1">IFERROR(INDEX(Forecast_Capex_Input!$AI$11:$BB$11,$AC212),NA)</f>
        <v>Transmission Lines</v>
      </c>
      <c r="H212" s="50" cm="1">
        <f t="array" aca="1" ref="H212" ca="1">IFERROR(INDEX(Forecast_Capex_Input!$AI$12:$BB$286,$Z212,$AC212),NA)</f>
        <v>1</v>
      </c>
      <c r="I212" s="150" t="str" cm="1">
        <f t="array" ref="I212">IFERROR(INDEX(Forecast_Capex_Input!$F$12:$F$286,$Z212),NA)</f>
        <v>Replacement Expenditure</v>
      </c>
      <c r="J212" s="150" t="str" cm="1">
        <f t="array" ref="J212">IFERROR(INDEX(Forecast_Capex_Input!G$12:G$286,$Z212),NA)</f>
        <v>Transmission Lines</v>
      </c>
      <c r="K212" s="150" t="str" cm="1">
        <f t="array" ref="K212">IFERROR(INDEX(Forecast_Capex_Input!H$12:H$286,$Z212),NA)</f>
        <v>Repex</v>
      </c>
      <c r="L212" s="150" t="str" cm="1">
        <f t="array" ref="L212">IFERROR(INDEX(Forecast_Capex_Input!I$12:I$286,$Z212),NA)</f>
        <v>N/A</v>
      </c>
      <c r="M212" s="150" t="str" cm="1">
        <f t="array" ref="M212">IFERROR(INDEX(Forecast_Capex_Input!J$12:J$286,$Z212),NA)</f>
        <v>N/A</v>
      </c>
      <c r="N212" s="150" t="str" cm="1">
        <f t="array" ref="N212">IFERROR(INDEX(Forecast_Capex_Input!K$12:K$286,$Z212),NA)</f>
        <v>TL - Overhead conductors</v>
      </c>
      <c r="O212" s="150" t="str" cm="1">
        <f t="array" ref="O212">IFERROR(INDEX(Forecast_Capex_Input!L$12:L$286,$Z212),NA)</f>
        <v>TL - Safe and Reliable Network</v>
      </c>
      <c r="P212" s="150" t="str" cm="1">
        <f t="array" ref="P212">IFERROR(INDEX(Forecast_Capex_Input!M$12:M$286,$Z212),NA)</f>
        <v>N/A</v>
      </c>
      <c r="Q212" s="24" t="str" cm="1">
        <f t="array" ref="Q212">IFERROR(INDEX(Forecast_Capex_Input!N$12:N$286,$Z212),NA)</f>
        <v>No</v>
      </c>
      <c r="R212" s="190" cm="1">
        <f t="array" ref="R212">IFERROR(INDEX(Forecast_Capex_Input!O$12:O$286,$Z212),0)</f>
        <v>0</v>
      </c>
      <c r="S212" s="24" t="str" cm="1">
        <f t="array" ref="S212">IFERROR(INDEX(Forecast_Capex_Input!P$12:P$286,$Z212),0)</f>
        <v>Safety security &amp; reliability</v>
      </c>
      <c r="T212" s="150" t="str" cm="1">
        <f t="array" aca="1" ref="T212" ca="1">IFERROR(INDEX(General!$K$91:$K$110,$AC212),NA)</f>
        <v>Transmission Lines (2018 onwards)</v>
      </c>
      <c r="U212" s="43" cm="1">
        <f t="array" aca="1" ref="U212" ca="1">IFERROR(
IF($F212=General!$E$25,INDEX(Forecast_Capex_Input!S$12:S$286,$Z212),
INDEX(Forecast_Capex_Input!T$12:T$286,$Z212)),0)</f>
        <v>1</v>
      </c>
      <c r="V212" s="82" t="b">
        <f>IFERROR(INDEX(Overheads!$T$19:$T$26,MATCH($I212,Overheads!$E$19:$E$26,0)),FALSE)</f>
        <v>1</v>
      </c>
      <c r="W212" s="209" t="str" cm="1">
        <f t="array" ref="W212">IFERROR(
INDEX(Forecast_Capex_Input!CN$12:CN$286,$Z212),0)</f>
        <v>FY22</v>
      </c>
      <c r="X212" s="209">
        <f>IFERROR(
MATCH($W212,General!$L$39:$S$39,0),1)</f>
        <v>2</v>
      </c>
      <c r="Z212" s="28">
        <f>IFERROR(
IF(MATCH($C212,Forecast_Capex_Input!$CI$12:$CI$286,1)+1&gt;MAX(Forecast_Capex_Input!$C$12:$C$286),NA,
MATCH($C212,Forecast_Capex_Input!$CI$12:$CI$286,1)+1),1)</f>
        <v>87</v>
      </c>
      <c r="AA212" s="28" cm="1">
        <f t="array" aca="1" ref="AA212" ca="1">IFERROR(
IF(Z211&lt;&gt;Z212,1,
IF(COUNTIF(OFFSET(AA211,0,0,-INDEX(Forecast_Capex_Input!$CG$12:$CG$286,$Z212)),AA211)=INDEX(Forecast_Capex_Input!$CG$12:$CG$286,$Z212),AA211+1,AA211)),NA)</f>
        <v>2</v>
      </c>
      <c r="AB212" s="28" cm="1">
        <f t="array" ref="AB212">IFERROR($C212-IF($Z212=1,1,INDEX(Forecast_Capex_Input!$CI$12:$CI$286,$Z212-1))+1,NA)</f>
        <v>2</v>
      </c>
      <c r="AC212" s="28" cm="1">
        <f t="array" aca="1" ref="AC212" ca="1">IFERROR(IF(AA212=1,
INDEX(Forecast_Capex_Input!$AI$10:$BB$10,SMALL(IF(INDEX(Forecast_Capex_Input!$AI$12:$BB$286,$Z212,0)&gt;0,COLUMN(Forecast_Capex_Input!$AI$10:$BB$10)-COLUMN(Forecast_Capex_Input!$AI$12)+1),ROWS(OFFSET(AC211,0,0,-$AB212)))),
OFFSET(AC211,-INDEX(Forecast_Capex_Input!$CG$12:$CG$286,$Z212)+1,0)),NA)</f>
        <v>1</v>
      </c>
      <c r="AD212" s="28">
        <f t="shared" ca="1" si="24"/>
        <v>2</v>
      </c>
      <c r="AE212" s="82" t="b">
        <f t="shared" si="28"/>
        <v>0</v>
      </c>
      <c r="AF212" s="78" t="b">
        <v>0</v>
      </c>
      <c r="AG212" s="82" t="b">
        <f t="shared" si="25"/>
        <v>1</v>
      </c>
      <c r="AI212" s="55">
        <v>0</v>
      </c>
      <c r="AJ212" s="55">
        <v>0</v>
      </c>
      <c r="AK212" s="55">
        <v>0</v>
      </c>
      <c r="AL212" s="55">
        <v>0</v>
      </c>
      <c r="AM212" s="55">
        <v>0</v>
      </c>
      <c r="AN212" s="135">
        <v>0</v>
      </c>
      <c r="AP212" s="55">
        <v>0</v>
      </c>
      <c r="AQ212" s="55">
        <v>0</v>
      </c>
      <c r="AR212" s="55">
        <v>0</v>
      </c>
      <c r="AS212" s="55">
        <v>0</v>
      </c>
      <c r="AT212" s="55">
        <v>0</v>
      </c>
      <c r="AU212" s="135">
        <v>0</v>
      </c>
      <c r="AW212" s="55">
        <v>0</v>
      </c>
      <c r="AX212" s="55">
        <v>0</v>
      </c>
      <c r="AY212" s="55">
        <v>0</v>
      </c>
      <c r="AZ212" s="55">
        <v>0</v>
      </c>
      <c r="BA212" s="55">
        <v>0</v>
      </c>
      <c r="BB212" s="135">
        <v>0</v>
      </c>
      <c r="BD212" s="55">
        <v>0</v>
      </c>
      <c r="BE212" s="55">
        <v>0</v>
      </c>
      <c r="BF212" s="55">
        <v>0</v>
      </c>
      <c r="BG212" s="55">
        <v>0</v>
      </c>
      <c r="BH212" s="55">
        <v>0</v>
      </c>
      <c r="BI212" s="135">
        <v>0</v>
      </c>
      <c r="BK212" s="55">
        <v>0</v>
      </c>
      <c r="BL212" s="55">
        <v>0</v>
      </c>
      <c r="BM212" s="55">
        <v>0</v>
      </c>
      <c r="BN212" s="55">
        <v>0</v>
      </c>
      <c r="BO212" s="55">
        <v>0</v>
      </c>
      <c r="BP212" s="135">
        <v>0</v>
      </c>
      <c r="BR212" s="147">
        <v>0</v>
      </c>
      <c r="BS212" s="147">
        <v>0</v>
      </c>
      <c r="BT212" s="147">
        <v>0</v>
      </c>
      <c r="BU212" s="147">
        <v>0</v>
      </c>
      <c r="BV212" s="147">
        <v>0</v>
      </c>
      <c r="BX212" s="55">
        <v>0</v>
      </c>
      <c r="BY212" s="55">
        <v>0</v>
      </c>
      <c r="BZ212" s="55">
        <v>0</v>
      </c>
      <c r="CA212" s="55">
        <v>0</v>
      </c>
      <c r="CB212" s="55">
        <v>0</v>
      </c>
      <c r="CC212" s="135">
        <v>0</v>
      </c>
      <c r="CE212" s="55">
        <v>0</v>
      </c>
      <c r="CF212" s="55">
        <v>0</v>
      </c>
      <c r="CG212" s="55">
        <v>0</v>
      </c>
      <c r="CH212" s="55">
        <v>0</v>
      </c>
      <c r="CI212" s="55">
        <v>0</v>
      </c>
      <c r="CJ212" s="135">
        <v>0</v>
      </c>
      <c r="CL212" s="55">
        <v>0</v>
      </c>
      <c r="CM212" s="55">
        <v>0</v>
      </c>
      <c r="CN212" s="55">
        <v>0</v>
      </c>
      <c r="CO212" s="55">
        <v>0</v>
      </c>
      <c r="CP212" s="55">
        <v>0</v>
      </c>
      <c r="CQ212" s="135">
        <v>0</v>
      </c>
      <c r="CS212" s="67">
        <v>0</v>
      </c>
      <c r="CT212" s="67">
        <v>0</v>
      </c>
      <c r="CU212" s="67">
        <v>0</v>
      </c>
      <c r="CV212" s="67">
        <v>0</v>
      </c>
      <c r="CW212" s="67">
        <v>0</v>
      </c>
      <c r="CX212" s="135">
        <v>0</v>
      </c>
      <c r="CZ212" s="55">
        <v>0</v>
      </c>
      <c r="DA212" s="55">
        <v>0</v>
      </c>
      <c r="DB212" s="55">
        <v>0</v>
      </c>
      <c r="DC212" s="55">
        <v>0</v>
      </c>
      <c r="DD212" s="55">
        <v>0</v>
      </c>
      <c r="DE212" s="135">
        <v>0</v>
      </c>
      <c r="DG212" s="43" t="b" cm="1">
        <f t="array" aca="1" ref="DG212" ca="1">OR($G212=Forecast_Capex_Input!$BF$8:$BF$10)</f>
        <v>1</v>
      </c>
      <c r="DH212" s="43" cm="1">
        <f t="array" aca="1" ref="DH212" ca="1">IFERROR(INDEX(Forecast_Capex_Input!BG$12:BG$286,$Z212)
*(INDEX(Forecast_Capex_Input!$H$12:$H$286,$Z212)=Repex),0)
*$DG212</f>
        <v>0</v>
      </c>
      <c r="DI212" s="43" cm="1">
        <f t="array" aca="1" ref="DI212" ca="1">IFERROR(INDEX(Forecast_Capex_Input!BH$12:BH$286,$Z212)
*(INDEX(Forecast_Capex_Input!$H$12:$H$286,$Z212)=Repex),0)
*$DG212</f>
        <v>0</v>
      </c>
      <c r="DJ212" s="43" cm="1">
        <f t="array" aca="1" ref="DJ212" ca="1">IFERROR(INDEX(Forecast_Capex_Input!BI$12:BI$286,$Z212)
*(INDEX(Forecast_Capex_Input!$H$12:$H$286,$Z212)=Repex),0)
*$DG212</f>
        <v>0</v>
      </c>
      <c r="DK212" s="43" cm="1">
        <f t="array" aca="1" ref="DK212" ca="1">IFERROR(INDEX(Forecast_Capex_Input!BJ$12:BJ$286,$Z212)
*(INDEX(Forecast_Capex_Input!$H$12:$H$286,$Z212)=Repex),0)
*$DG212</f>
        <v>1</v>
      </c>
      <c r="DL212" s="43" cm="1">
        <f t="array" aca="1" ref="DL212" ca="1">IFERROR(INDEX(Forecast_Capex_Input!BK$12:BK$286,$Z212)
*(INDEX(Forecast_Capex_Input!$H$12:$H$286,$Z212)=Repex),0)
*$DG212</f>
        <v>0</v>
      </c>
      <c r="DM212" s="43" cm="1">
        <f t="array" aca="1" ref="DM212" ca="1">IFERROR(INDEX(Forecast_Capex_Input!BL$12:BL$286,$Z212)
*(INDEX(Forecast_Capex_Input!$H$12:$H$286,$Z212)=Repex),0)
*$DG212</f>
        <v>0</v>
      </c>
      <c r="DO212" s="43" t="b" cm="1">
        <f t="array" aca="1" ref="DO212" ca="1">OR($G212=Forecast_Capex_Input!$BN$8:$BN$9)</f>
        <v>0</v>
      </c>
      <c r="DP212" s="43" cm="1">
        <f t="array" aca="1" ref="DP212" ca="1">IFERROR(INDEX(Forecast_Capex_Input!BO$12:BO$286,$Z212)
*(INDEX(Forecast_Capex_Input!$H$12:$H$286,$Z212)=Repex),0)
*$DO212</f>
        <v>0</v>
      </c>
      <c r="DQ212" s="43" cm="1">
        <f t="array" aca="1" ref="DQ212" ca="1">IFERROR(INDEX(Forecast_Capex_Input!BP$12:BP$286,$Z212)
*(INDEX(Forecast_Capex_Input!$H$12:$H$286,$Z212)=Repex),0)
*$DO212</f>
        <v>0</v>
      </c>
      <c r="DR212" s="43" cm="1">
        <f t="array" aca="1" ref="DR212" ca="1">IFERROR(INDEX(Forecast_Capex_Input!BQ$12:BQ$286,$Z212)
*(INDEX(Forecast_Capex_Input!$H$12:$H$286,$Z212)=Repex),0)
*$DO212</f>
        <v>0</v>
      </c>
      <c r="DS212" s="43" cm="1">
        <f t="array" aca="1" ref="DS212" ca="1">IFERROR(INDEX(Forecast_Capex_Input!BR$12:BR$286,$Z212)
*(INDEX(Forecast_Capex_Input!$H$12:$H$286,$Z212)=Repex),0)
*$DO212</f>
        <v>0</v>
      </c>
      <c r="DT212" s="43" cm="1">
        <f t="array" aca="1" ref="DT212" ca="1">IFERROR(INDEX(Forecast_Capex_Input!BS$12:BS$286,$Z212)
*(INDEX(Forecast_Capex_Input!$H$12:$H$286,$Z212)=Repex),0)
*$DO212</f>
        <v>0</v>
      </c>
      <c r="DV212" s="43" t="b" cm="1">
        <f t="array" aca="1" ref="DV212" ca="1">OR($G212=Forecast_Capex_Input!$BU$8:$BU$10)</f>
        <v>0</v>
      </c>
      <c r="DW212" s="43" cm="1">
        <f t="array" aca="1" ref="DW212" ca="1">IFERROR(INDEX(Forecast_Capex_Input!BV$12:BV$286,$Z212)
*(INDEX(Forecast_Capex_Input!$H$12:$H$286,$Z212)=Repex),0)
*$DV212</f>
        <v>0</v>
      </c>
      <c r="DX212" s="43" cm="1">
        <f t="array" aca="1" ref="DX212" ca="1">IFERROR(INDEX(Forecast_Capex_Input!BW$12:BW$286,$Z212)
*(INDEX(Forecast_Capex_Input!$H$12:$H$286,$Z212)=Repex),0)
*$DV212</f>
        <v>0</v>
      </c>
      <c r="DY212" s="43" cm="1">
        <f t="array" aca="1" ref="DY212" ca="1">IFERROR(INDEX(Forecast_Capex_Input!BX$12:BX$286,$Z212)
*(INDEX(Forecast_Capex_Input!$H$12:$H$286,$Z212)=Repex),0)
*$DV212</f>
        <v>0</v>
      </c>
      <c r="DZ212" s="43" cm="1">
        <f t="array" aca="1" ref="DZ212" ca="1">IFERROR(INDEX(Forecast_Capex_Input!BY$12:BY$286,$Z212)
*(INDEX(Forecast_Capex_Input!$H$12:$H$286,$Z212)=Repex),0)
*$DV212</f>
        <v>0</v>
      </c>
      <c r="EA212" s="43" cm="1">
        <f t="array" aca="1" ref="EA212" ca="1">IFERROR(INDEX(Forecast_Capex_Input!BZ$12:BZ$286,$Z212)
*(INDEX(Forecast_Capex_Input!$H$12:$H$286,$Z212)=Repex),0)
*$DV212</f>
        <v>0</v>
      </c>
      <c r="EB212" s="43" cm="1">
        <f t="array" aca="1" ref="EB212" ca="1">IFERROR(INDEX(Forecast_Capex_Input!CA$12:CA$286,$Z212)
*(INDEX(Forecast_Capex_Input!$H$12:$H$286,$Z212)=Repex),0)
*$DV212</f>
        <v>0</v>
      </c>
      <c r="EC212" s="43" cm="1">
        <f t="array" aca="1" ref="EC212" ca="1">IFERROR(INDEX(Forecast_Capex_Input!CB$12:CB$286,$Z212)
*(INDEX(Forecast_Capex_Input!$H$12:$H$286,$Z212)=Repex),0)
*$DV212</f>
        <v>0</v>
      </c>
      <c r="ED212" s="43" cm="1">
        <f t="array" aca="1" ref="ED212" ca="1">IFERROR(INDEX(Forecast_Capex_Input!CC$12:CC$286,$Z212)
*(INDEX(Forecast_Capex_Input!$H$12:$H$286,$Z212)=Repex),0)
*$DV212</f>
        <v>0</v>
      </c>
      <c r="EF212" s="86" t="str">
        <f t="shared" si="26"/>
        <v>N/A</v>
      </c>
      <c r="EG212" s="28" t="str">
        <f>IFERROR(RANK(EF212,EF$11:EF$1010,0)+COUNTIF(EF$11:EF212,EF212)-1,NA)</f>
        <v>N/A</v>
      </c>
    </row>
    <row r="213" spans="3:137" x14ac:dyDescent="0.2">
      <c r="C213" s="28">
        <f t="shared" si="27"/>
        <v>203</v>
      </c>
      <c r="D213" s="9" t="str" cm="1">
        <f t="array" ref="D213">IFERROR(INDEX(Forecast_Capex_Input!$D$12:$D$286,$Z213),NA)</f>
        <v>Low Spans - Main grid</v>
      </c>
      <c r="E213" s="24" t="b" cm="1">
        <f t="array" ref="E213">IF($Z213=NA,NA,INDEX(Forecast_Capex_Input!$E$12:$E$286,$Z213))</f>
        <v>1</v>
      </c>
      <c r="F213" s="9" t="str" cm="1">
        <f t="array" aca="1" ref="F213" ca="1">IFERROR(INDEX(General!$E$25:$E$26,$AA213),NA)</f>
        <v>Labour</v>
      </c>
      <c r="G213" s="9" t="str" cm="1">
        <f t="array" aca="1" ref="G213" ca="1">IFERROR(INDEX(Forecast_Capex_Input!$AI$11:$BB$11,$AC213),NA)</f>
        <v>Transmission Lines</v>
      </c>
      <c r="H213" s="50" cm="1">
        <f t="array" aca="1" ref="H213" ca="1">IFERROR(INDEX(Forecast_Capex_Input!$AI$12:$BB$286,$Z213,$AC213),NA)</f>
        <v>1</v>
      </c>
      <c r="I213" s="150" t="str" cm="1">
        <f t="array" ref="I213">IFERROR(INDEX(Forecast_Capex_Input!$F$12:$F$286,$Z213),NA)</f>
        <v>Replacement Expenditure</v>
      </c>
      <c r="J213" s="150" t="str" cm="1">
        <f t="array" ref="J213">IFERROR(INDEX(Forecast_Capex_Input!G$12:G$286,$Z213),NA)</f>
        <v>Transmission Lines</v>
      </c>
      <c r="K213" s="150" t="str" cm="1">
        <f t="array" ref="K213">IFERROR(INDEX(Forecast_Capex_Input!H$12:H$286,$Z213),NA)</f>
        <v>Repex</v>
      </c>
      <c r="L213" s="150" t="str" cm="1">
        <f t="array" ref="L213">IFERROR(INDEX(Forecast_Capex_Input!I$12:I$286,$Z213),NA)</f>
        <v>N/A</v>
      </c>
      <c r="M213" s="150" t="str" cm="1">
        <f t="array" ref="M213">IFERROR(INDEX(Forecast_Capex_Input!J$12:J$286,$Z213),NA)</f>
        <v>N/A</v>
      </c>
      <c r="N213" s="150" t="str" cm="1">
        <f t="array" ref="N213">IFERROR(INDEX(Forecast_Capex_Input!K$12:K$286,$Z213),NA)</f>
        <v>TL - Transmission towers</v>
      </c>
      <c r="O213" s="150" t="str" cm="1">
        <f t="array" ref="O213">IFERROR(INDEX(Forecast_Capex_Input!L$12:L$286,$Z213),NA)</f>
        <v>TL - Compliance</v>
      </c>
      <c r="P213" s="150" t="str" cm="1">
        <f t="array" ref="P213">IFERROR(INDEX(Forecast_Capex_Input!M$12:M$286,$Z213),NA)</f>
        <v>N/A</v>
      </c>
      <c r="Q213" s="24" t="str" cm="1">
        <f t="array" ref="Q213">IFERROR(INDEX(Forecast_Capex_Input!N$12:N$286,$Z213),NA)</f>
        <v>No</v>
      </c>
      <c r="R213" s="190" cm="1">
        <f t="array" ref="R213">IFERROR(INDEX(Forecast_Capex_Input!O$12:O$286,$Z213),0)</f>
        <v>0</v>
      </c>
      <c r="S213" s="24" t="str" cm="1">
        <f t="array" ref="S213">IFERROR(INDEX(Forecast_Capex_Input!P$12:P$286,$Z213),0)</f>
        <v>Safety security &amp; reliability</v>
      </c>
      <c r="T213" s="150" t="str" cm="1">
        <f t="array" aca="1" ref="T213" ca="1">IFERROR(INDEX(General!$K$91:$K$110,$AC213),NA)</f>
        <v>Transmission Lines (2018 onwards)</v>
      </c>
      <c r="U213" s="43" cm="1">
        <f t="array" aca="1" ref="U213" ca="1">IFERROR(
IF($F213=General!$E$25,INDEX(Forecast_Capex_Input!S$12:S$286,$Z213),
INDEX(Forecast_Capex_Input!T$12:T$286,$Z213)),0)</f>
        <v>9.8105763600695811E-2</v>
      </c>
      <c r="V213" s="82" t="b">
        <f>IFERROR(INDEX(Overheads!$T$19:$T$26,MATCH($I213,Overheads!$E$19:$E$26,0)),FALSE)</f>
        <v>1</v>
      </c>
      <c r="W213" s="209" t="str" cm="1">
        <f t="array" ref="W213">IFERROR(
INDEX(Forecast_Capex_Input!CN$12:CN$286,$Z213),0)</f>
        <v>FY22</v>
      </c>
      <c r="X213" s="209">
        <f>IFERROR(
MATCH($W213,General!$L$39:$S$39,0),1)</f>
        <v>2</v>
      </c>
      <c r="Z213" s="28">
        <f>IFERROR(
IF(MATCH($C213,Forecast_Capex_Input!$CI$12:$CI$286,1)+1&gt;MAX(Forecast_Capex_Input!$C$12:$C$286),NA,
MATCH($C213,Forecast_Capex_Input!$CI$12:$CI$286,1)+1),1)</f>
        <v>88</v>
      </c>
      <c r="AA213" s="28" cm="1">
        <f t="array" aca="1" ref="AA213" ca="1">IFERROR(
IF(Z212&lt;&gt;Z213,1,
IF(COUNTIF(OFFSET(AA212,0,0,-INDEX(Forecast_Capex_Input!$CG$12:$CG$286,$Z213)),AA212)=INDEX(Forecast_Capex_Input!$CG$12:$CG$286,$Z213),AA212+1,AA212)),NA)</f>
        <v>1</v>
      </c>
      <c r="AB213" s="28" cm="1">
        <f t="array" ref="AB213">IFERROR($C213-IF($Z213=1,1,INDEX(Forecast_Capex_Input!$CI$12:$CI$286,$Z213-1))+1,NA)</f>
        <v>1</v>
      </c>
      <c r="AC213" s="28" cm="1">
        <f t="array" aca="1" ref="AC213" ca="1">IFERROR(IF(AA213=1,
INDEX(Forecast_Capex_Input!$AI$10:$BB$10,SMALL(IF(INDEX(Forecast_Capex_Input!$AI$12:$BB$286,$Z213,0)&gt;0,COLUMN(Forecast_Capex_Input!$AI$10:$BB$10)-COLUMN(Forecast_Capex_Input!$AI$12)+1),ROWS(OFFSET(AC212,0,0,-$AB213)))),
OFFSET(AC212,-INDEX(Forecast_Capex_Input!$CG$12:$CG$286,$Z213)+1,0)),NA)</f>
        <v>1</v>
      </c>
      <c r="AD213" s="28">
        <f t="shared" ca="1" si="24"/>
        <v>1</v>
      </c>
      <c r="AE213" s="82" t="b">
        <f t="shared" si="28"/>
        <v>0</v>
      </c>
      <c r="AF213" s="78" t="b">
        <v>0</v>
      </c>
      <c r="AG213" s="82" t="b">
        <f t="shared" si="25"/>
        <v>1</v>
      </c>
      <c r="AI213" s="55">
        <v>0</v>
      </c>
      <c r="AJ213" s="55">
        <v>1.8132898826539717E-2</v>
      </c>
      <c r="AK213" s="55">
        <v>0.91717333170248727</v>
      </c>
      <c r="AL213" s="55">
        <v>0.28576060465950764</v>
      </c>
      <c r="AM213" s="55">
        <v>0</v>
      </c>
      <c r="AN213" s="135">
        <v>1.2210668351885345</v>
      </c>
      <c r="AP213" s="55">
        <v>0</v>
      </c>
      <c r="AQ213" s="55">
        <v>1.78017304574607E-2</v>
      </c>
      <c r="AR213" s="55">
        <v>0.91081930397239452</v>
      </c>
      <c r="AS213" s="55">
        <v>0.28500980280710414</v>
      </c>
      <c r="AT213" s="55">
        <v>0</v>
      </c>
      <c r="AU213" s="135">
        <v>1.2136308372369593</v>
      </c>
      <c r="AW213" s="55">
        <v>0</v>
      </c>
      <c r="AX213" s="55">
        <v>2.0112924723547747E-3</v>
      </c>
      <c r="AY213" s="55">
        <v>0.12634241846637928</v>
      </c>
      <c r="AZ213" s="55">
        <v>4.0084454343257012E-2</v>
      </c>
      <c r="BA213" s="55">
        <v>0</v>
      </c>
      <c r="BB213" s="135">
        <v>0.16843816528199107</v>
      </c>
      <c r="BD213" s="55">
        <v>0</v>
      </c>
      <c r="BE213" s="55">
        <v>3.9424772987491335E-4</v>
      </c>
      <c r="BF213" s="55">
        <v>2.4224057706919867E-2</v>
      </c>
      <c r="BG213" s="55">
        <v>7.632716072590414E-3</v>
      </c>
      <c r="BH213" s="55">
        <v>0</v>
      </c>
      <c r="BI213" s="135">
        <v>3.2251021509385192E-2</v>
      </c>
      <c r="BK213" s="55">
        <v>0</v>
      </c>
      <c r="BL213" s="55">
        <v>2.0207270659690389E-2</v>
      </c>
      <c r="BM213" s="55">
        <v>1.0613857801456938</v>
      </c>
      <c r="BN213" s="55">
        <v>0.33272697322295158</v>
      </c>
      <c r="BO213" s="55">
        <v>0</v>
      </c>
      <c r="BP213" s="135">
        <v>1.4143200240283358</v>
      </c>
      <c r="BR213" s="147">
        <v>0</v>
      </c>
      <c r="BS213" s="147">
        <v>0</v>
      </c>
      <c r="BT213" s="147">
        <v>0.2276920784607514</v>
      </c>
      <c r="BU213" s="147">
        <v>0.77230792153924854</v>
      </c>
      <c r="BV213" s="147">
        <v>0</v>
      </c>
      <c r="BX213" s="55">
        <v>0</v>
      </c>
      <c r="BY213" s="55">
        <v>0</v>
      </c>
      <c r="BZ213" s="55">
        <v>0.27802724564356923</v>
      </c>
      <c r="CA213" s="55">
        <v>0.94303958954496525</v>
      </c>
      <c r="CB213" s="55">
        <v>0</v>
      </c>
      <c r="CC213" s="135">
        <v>1.2210668351885345</v>
      </c>
      <c r="CE213" s="55">
        <v>0</v>
      </c>
      <c r="CF213" s="55">
        <v>0</v>
      </c>
      <c r="CG213" s="55">
        <v>0.27633412781454514</v>
      </c>
      <c r="CH213" s="55">
        <v>0.93729670942241405</v>
      </c>
      <c r="CI213" s="55">
        <v>0</v>
      </c>
      <c r="CJ213" s="135">
        <v>1.2136308372369591</v>
      </c>
      <c r="CL213" s="55">
        <v>0</v>
      </c>
      <c r="CM213" s="55">
        <v>0</v>
      </c>
      <c r="CN213" s="55">
        <v>3.8352035945172121E-2</v>
      </c>
      <c r="CO213" s="55">
        <v>0.13008612933681893</v>
      </c>
      <c r="CP213" s="55">
        <v>0</v>
      </c>
      <c r="CQ213" s="135">
        <v>0.16843816528199104</v>
      </c>
      <c r="CS213" s="67">
        <v>0</v>
      </c>
      <c r="CT213" s="67">
        <v>0</v>
      </c>
      <c r="CU213" s="67">
        <v>7.3433021199543142E-3</v>
      </c>
      <c r="CV213" s="67">
        <v>2.4907719389430875E-2</v>
      </c>
      <c r="CW213" s="67">
        <v>0</v>
      </c>
      <c r="CX213" s="135">
        <v>3.2251021509385192E-2</v>
      </c>
      <c r="CZ213" s="55">
        <v>0</v>
      </c>
      <c r="DA213" s="55">
        <v>0</v>
      </c>
      <c r="DB213" s="55">
        <v>0.32202946587967157</v>
      </c>
      <c r="DC213" s="55">
        <v>1.0922905581486639</v>
      </c>
      <c r="DD213" s="55">
        <v>0</v>
      </c>
      <c r="DE213" s="135">
        <v>1.4143200240283356</v>
      </c>
      <c r="DG213" s="43" t="b" cm="1">
        <f t="array" aca="1" ref="DG213" ca="1">OR($G213=Forecast_Capex_Input!$BF$8:$BF$10)</f>
        <v>1</v>
      </c>
      <c r="DH213" s="43" cm="1">
        <f t="array" aca="1" ref="DH213" ca="1">IFERROR(INDEX(Forecast_Capex_Input!BG$12:BG$286,$Z213)
*(INDEX(Forecast_Capex_Input!$H$12:$H$286,$Z213)=Repex),0)
*$DG213</f>
        <v>0</v>
      </c>
      <c r="DI213" s="43" cm="1">
        <f t="array" aca="1" ref="DI213" ca="1">IFERROR(INDEX(Forecast_Capex_Input!BH$12:BH$286,$Z213)
*(INDEX(Forecast_Capex_Input!$H$12:$H$286,$Z213)=Repex),0)
*$DG213</f>
        <v>0.37916876667254207</v>
      </c>
      <c r="DJ213" s="43" cm="1">
        <f t="array" aca="1" ref="DJ213" ca="1">IFERROR(INDEX(Forecast_Capex_Input!BI$12:BI$286,$Z213)
*(INDEX(Forecast_Capex_Input!$H$12:$H$286,$Z213)=Repex),0)
*$DG213</f>
        <v>0.60802068381731789</v>
      </c>
      <c r="DK213" s="43" cm="1">
        <f t="array" aca="1" ref="DK213" ca="1">IFERROR(INDEX(Forecast_Capex_Input!BJ$12:BJ$286,$Z213)
*(INDEX(Forecast_Capex_Input!$H$12:$H$286,$Z213)=Repex),0)
*$DG213</f>
        <v>1.2810549510140041E-2</v>
      </c>
      <c r="DL213" s="43" cm="1">
        <f t="array" aca="1" ref="DL213" ca="1">IFERROR(INDEX(Forecast_Capex_Input!BK$12:BK$286,$Z213)
*(INDEX(Forecast_Capex_Input!$H$12:$H$286,$Z213)=Repex),0)
*$DG213</f>
        <v>0</v>
      </c>
      <c r="DM213" s="43" cm="1">
        <f t="array" aca="1" ref="DM213" ca="1">IFERROR(INDEX(Forecast_Capex_Input!BL$12:BL$286,$Z213)
*(INDEX(Forecast_Capex_Input!$H$12:$H$286,$Z213)=Repex),0)
*$DG213</f>
        <v>0</v>
      </c>
      <c r="DO213" s="43" t="b" cm="1">
        <f t="array" aca="1" ref="DO213" ca="1">OR($G213=Forecast_Capex_Input!$BN$8:$BN$9)</f>
        <v>0</v>
      </c>
      <c r="DP213" s="43" cm="1">
        <f t="array" aca="1" ref="DP213" ca="1">IFERROR(INDEX(Forecast_Capex_Input!BO$12:BO$286,$Z213)
*(INDEX(Forecast_Capex_Input!$H$12:$H$286,$Z213)=Repex),0)
*$DO213</f>
        <v>0</v>
      </c>
      <c r="DQ213" s="43" cm="1">
        <f t="array" aca="1" ref="DQ213" ca="1">IFERROR(INDEX(Forecast_Capex_Input!BP$12:BP$286,$Z213)
*(INDEX(Forecast_Capex_Input!$H$12:$H$286,$Z213)=Repex),0)
*$DO213</f>
        <v>0</v>
      </c>
      <c r="DR213" s="43" cm="1">
        <f t="array" aca="1" ref="DR213" ca="1">IFERROR(INDEX(Forecast_Capex_Input!BQ$12:BQ$286,$Z213)
*(INDEX(Forecast_Capex_Input!$H$12:$H$286,$Z213)=Repex),0)
*$DO213</f>
        <v>0</v>
      </c>
      <c r="DS213" s="43" cm="1">
        <f t="array" aca="1" ref="DS213" ca="1">IFERROR(INDEX(Forecast_Capex_Input!BR$12:BR$286,$Z213)
*(INDEX(Forecast_Capex_Input!$H$12:$H$286,$Z213)=Repex),0)
*$DO213</f>
        <v>0</v>
      </c>
      <c r="DT213" s="43" cm="1">
        <f t="array" aca="1" ref="DT213" ca="1">IFERROR(INDEX(Forecast_Capex_Input!BS$12:BS$286,$Z213)
*(INDEX(Forecast_Capex_Input!$H$12:$H$286,$Z213)=Repex),0)
*$DO213</f>
        <v>0</v>
      </c>
      <c r="DV213" s="43" t="b" cm="1">
        <f t="array" aca="1" ref="DV213" ca="1">OR($G213=Forecast_Capex_Input!$BU$8:$BU$10)</f>
        <v>0</v>
      </c>
      <c r="DW213" s="43" cm="1">
        <f t="array" aca="1" ref="DW213" ca="1">IFERROR(INDEX(Forecast_Capex_Input!BV$12:BV$286,$Z213)
*(INDEX(Forecast_Capex_Input!$H$12:$H$286,$Z213)=Repex),0)
*$DV213</f>
        <v>0</v>
      </c>
      <c r="DX213" s="43" cm="1">
        <f t="array" aca="1" ref="DX213" ca="1">IFERROR(INDEX(Forecast_Capex_Input!BW$12:BW$286,$Z213)
*(INDEX(Forecast_Capex_Input!$H$12:$H$286,$Z213)=Repex),0)
*$DV213</f>
        <v>0</v>
      </c>
      <c r="DY213" s="43" cm="1">
        <f t="array" aca="1" ref="DY213" ca="1">IFERROR(INDEX(Forecast_Capex_Input!BX$12:BX$286,$Z213)
*(INDEX(Forecast_Capex_Input!$H$12:$H$286,$Z213)=Repex),0)
*$DV213</f>
        <v>0</v>
      </c>
      <c r="DZ213" s="43" cm="1">
        <f t="array" aca="1" ref="DZ213" ca="1">IFERROR(INDEX(Forecast_Capex_Input!BY$12:BY$286,$Z213)
*(INDEX(Forecast_Capex_Input!$H$12:$H$286,$Z213)=Repex),0)
*$DV213</f>
        <v>0</v>
      </c>
      <c r="EA213" s="43" cm="1">
        <f t="array" aca="1" ref="EA213" ca="1">IFERROR(INDEX(Forecast_Capex_Input!BZ$12:BZ$286,$Z213)
*(INDEX(Forecast_Capex_Input!$H$12:$H$286,$Z213)=Repex),0)
*$DV213</f>
        <v>0</v>
      </c>
      <c r="EB213" s="43" cm="1">
        <f t="array" aca="1" ref="EB213" ca="1">IFERROR(INDEX(Forecast_Capex_Input!CA$12:CA$286,$Z213)
*(INDEX(Forecast_Capex_Input!$H$12:$H$286,$Z213)=Repex),0)
*$DV213</f>
        <v>0</v>
      </c>
      <c r="EC213" s="43" cm="1">
        <f t="array" aca="1" ref="EC213" ca="1">IFERROR(INDEX(Forecast_Capex_Input!CB$12:CB$286,$Z213)
*(INDEX(Forecast_Capex_Input!$H$12:$H$286,$Z213)=Repex),0)
*$DV213</f>
        <v>0</v>
      </c>
      <c r="ED213" s="43" cm="1">
        <f t="array" aca="1" ref="ED213" ca="1">IFERROR(INDEX(Forecast_Capex_Input!CC$12:CC$286,$Z213)
*(INDEX(Forecast_Capex_Input!$H$12:$H$286,$Z213)=Repex),0)
*$DV213</f>
        <v>0</v>
      </c>
      <c r="EF213" s="86" t="str">
        <f t="shared" si="26"/>
        <v>N/A</v>
      </c>
      <c r="EG213" s="28" t="str">
        <f>IFERROR(RANK(EF213,EF$11:EF$1010,0)+COUNTIF(EF$11:EF213,EF213)-1,NA)</f>
        <v>N/A</v>
      </c>
    </row>
    <row r="214" spans="3:137" x14ac:dyDescent="0.2">
      <c r="C214" s="28">
        <f t="shared" si="27"/>
        <v>204</v>
      </c>
      <c r="D214" s="9" t="str" cm="1">
        <f t="array" ref="D214">IFERROR(INDEX(Forecast_Capex_Input!$D$12:$D$286,$Z214),NA)</f>
        <v>Low Spans - Main grid</v>
      </c>
      <c r="E214" s="24" t="b" cm="1">
        <f t="array" ref="E214">IF($Z214=NA,NA,INDEX(Forecast_Capex_Input!$E$12:$E$286,$Z214))</f>
        <v>1</v>
      </c>
      <c r="F214" s="9" t="str" cm="1">
        <f t="array" aca="1" ref="F214" ca="1">IFERROR(INDEX(General!$E$25:$E$26,$AA214),NA)</f>
        <v>Non-Labour</v>
      </c>
      <c r="G214" s="9" t="str" cm="1">
        <f t="array" aca="1" ref="G214" ca="1">IFERROR(INDEX(Forecast_Capex_Input!$AI$11:$BB$11,$AC214),NA)</f>
        <v>Transmission Lines</v>
      </c>
      <c r="H214" s="50" cm="1">
        <f t="array" aca="1" ref="H214" ca="1">IFERROR(INDEX(Forecast_Capex_Input!$AI$12:$BB$286,$Z214,$AC214),NA)</f>
        <v>1</v>
      </c>
      <c r="I214" s="150" t="str" cm="1">
        <f t="array" ref="I214">IFERROR(INDEX(Forecast_Capex_Input!$F$12:$F$286,$Z214),NA)</f>
        <v>Replacement Expenditure</v>
      </c>
      <c r="J214" s="150" t="str" cm="1">
        <f t="array" ref="J214">IFERROR(INDEX(Forecast_Capex_Input!G$12:G$286,$Z214),NA)</f>
        <v>Transmission Lines</v>
      </c>
      <c r="K214" s="150" t="str" cm="1">
        <f t="array" ref="K214">IFERROR(INDEX(Forecast_Capex_Input!H$12:H$286,$Z214),NA)</f>
        <v>Repex</v>
      </c>
      <c r="L214" s="150" t="str" cm="1">
        <f t="array" ref="L214">IFERROR(INDEX(Forecast_Capex_Input!I$12:I$286,$Z214),NA)</f>
        <v>N/A</v>
      </c>
      <c r="M214" s="150" t="str" cm="1">
        <f t="array" ref="M214">IFERROR(INDEX(Forecast_Capex_Input!J$12:J$286,$Z214),NA)</f>
        <v>N/A</v>
      </c>
      <c r="N214" s="150" t="str" cm="1">
        <f t="array" ref="N214">IFERROR(INDEX(Forecast_Capex_Input!K$12:K$286,$Z214),NA)</f>
        <v>TL - Transmission towers</v>
      </c>
      <c r="O214" s="150" t="str" cm="1">
        <f t="array" ref="O214">IFERROR(INDEX(Forecast_Capex_Input!L$12:L$286,$Z214),NA)</f>
        <v>TL - Compliance</v>
      </c>
      <c r="P214" s="150" t="str" cm="1">
        <f t="array" ref="P214">IFERROR(INDEX(Forecast_Capex_Input!M$12:M$286,$Z214),NA)</f>
        <v>N/A</v>
      </c>
      <c r="Q214" s="24" t="str" cm="1">
        <f t="array" ref="Q214">IFERROR(INDEX(Forecast_Capex_Input!N$12:N$286,$Z214),NA)</f>
        <v>No</v>
      </c>
      <c r="R214" s="190" cm="1">
        <f t="array" ref="R214">IFERROR(INDEX(Forecast_Capex_Input!O$12:O$286,$Z214),0)</f>
        <v>0</v>
      </c>
      <c r="S214" s="24" t="str" cm="1">
        <f t="array" ref="S214">IFERROR(INDEX(Forecast_Capex_Input!P$12:P$286,$Z214),0)</f>
        <v>Safety security &amp; reliability</v>
      </c>
      <c r="T214" s="150" t="str" cm="1">
        <f t="array" aca="1" ref="T214" ca="1">IFERROR(INDEX(General!$K$91:$K$110,$AC214),NA)</f>
        <v>Transmission Lines (2018 onwards)</v>
      </c>
      <c r="U214" s="43" cm="1">
        <f t="array" aca="1" ref="U214" ca="1">IFERROR(
IF($F214=General!$E$25,INDEX(Forecast_Capex_Input!S$12:S$286,$Z214),
INDEX(Forecast_Capex_Input!T$12:T$286,$Z214)),0)</f>
        <v>0.90189423639930422</v>
      </c>
      <c r="V214" s="82" t="b">
        <f>IFERROR(INDEX(Overheads!$T$19:$T$26,MATCH($I214,Overheads!$E$19:$E$26,0)),FALSE)</f>
        <v>1</v>
      </c>
      <c r="W214" s="209" t="str" cm="1">
        <f t="array" ref="W214">IFERROR(
INDEX(Forecast_Capex_Input!CN$12:CN$286,$Z214),0)</f>
        <v>FY22</v>
      </c>
      <c r="X214" s="209">
        <f>IFERROR(
MATCH($W214,General!$L$39:$S$39,0),1)</f>
        <v>2</v>
      </c>
      <c r="Z214" s="28">
        <f>IFERROR(
IF(MATCH($C214,Forecast_Capex_Input!$CI$12:$CI$286,1)+1&gt;MAX(Forecast_Capex_Input!$C$12:$C$286),NA,
MATCH($C214,Forecast_Capex_Input!$CI$12:$CI$286,1)+1),1)</f>
        <v>88</v>
      </c>
      <c r="AA214" s="28" cm="1">
        <f t="array" aca="1" ref="AA214" ca="1">IFERROR(
IF(Z213&lt;&gt;Z214,1,
IF(COUNTIF(OFFSET(AA213,0,0,-INDEX(Forecast_Capex_Input!$CG$12:$CG$286,$Z214)),AA213)=INDEX(Forecast_Capex_Input!$CG$12:$CG$286,$Z214),AA213+1,AA213)),NA)</f>
        <v>2</v>
      </c>
      <c r="AB214" s="28" cm="1">
        <f t="array" ref="AB214">IFERROR($C214-IF($Z214=1,1,INDEX(Forecast_Capex_Input!$CI$12:$CI$286,$Z214-1))+1,NA)</f>
        <v>2</v>
      </c>
      <c r="AC214" s="28" cm="1">
        <f t="array" aca="1" ref="AC214" ca="1">IFERROR(IF(AA214=1,
INDEX(Forecast_Capex_Input!$AI$10:$BB$10,SMALL(IF(INDEX(Forecast_Capex_Input!$AI$12:$BB$286,$Z214,0)&gt;0,COLUMN(Forecast_Capex_Input!$AI$10:$BB$10)-COLUMN(Forecast_Capex_Input!$AI$12)+1),ROWS(OFFSET(AC213,0,0,-$AB214)))),
OFFSET(AC213,-INDEX(Forecast_Capex_Input!$CG$12:$CG$286,$Z214)+1,0)),NA)</f>
        <v>1</v>
      </c>
      <c r="AD214" s="28">
        <f t="shared" ca="1" si="24"/>
        <v>2</v>
      </c>
      <c r="AE214" s="82" t="b">
        <f t="shared" si="28"/>
        <v>0</v>
      </c>
      <c r="AF214" s="78" t="b">
        <v>0</v>
      </c>
      <c r="AG214" s="82" t="b">
        <f t="shared" si="25"/>
        <v>1</v>
      </c>
      <c r="AI214" s="55">
        <v>0</v>
      </c>
      <c r="AJ214" s="55">
        <v>0.16669720861080878</v>
      </c>
      <c r="AK214" s="55">
        <v>8.4316487766041259</v>
      </c>
      <c r="AL214" s="55">
        <v>2.6270203999570332</v>
      </c>
      <c r="AM214" s="55">
        <v>0</v>
      </c>
      <c r="AN214" s="135">
        <v>11.225366385171968</v>
      </c>
      <c r="AP214" s="55">
        <v>0</v>
      </c>
      <c r="AQ214" s="55">
        <v>0.16669720861080878</v>
      </c>
      <c r="AR214" s="55">
        <v>8.4316487766041259</v>
      </c>
      <c r="AS214" s="55">
        <v>2.6270203999570332</v>
      </c>
      <c r="AT214" s="55">
        <v>0</v>
      </c>
      <c r="AU214" s="135">
        <v>11.225366385171968</v>
      </c>
      <c r="AW214" s="55">
        <v>0</v>
      </c>
      <c r="AX214" s="55">
        <v>1.8833946601014777E-2</v>
      </c>
      <c r="AY214" s="55">
        <v>1.1695787445975565</v>
      </c>
      <c r="AZ214" s="55">
        <v>0.36947037696156643</v>
      </c>
      <c r="BA214" s="55">
        <v>0</v>
      </c>
      <c r="BB214" s="135">
        <v>1.5578830681601377</v>
      </c>
      <c r="BD214" s="55">
        <v>0</v>
      </c>
      <c r="BE214" s="55">
        <v>3.6917757084538368E-3</v>
      </c>
      <c r="BF214" s="55">
        <v>0.22424727455614957</v>
      </c>
      <c r="BG214" s="55">
        <v>7.0353021658506779E-2</v>
      </c>
      <c r="BH214" s="55">
        <v>0</v>
      </c>
      <c r="BI214" s="135">
        <v>0.29829207192311019</v>
      </c>
      <c r="BK214" s="55">
        <v>0</v>
      </c>
      <c r="BL214" s="55">
        <v>0.18922293092027739</v>
      </c>
      <c r="BM214" s="55">
        <v>9.8254747957578328</v>
      </c>
      <c r="BN214" s="55">
        <v>3.0668437985771067</v>
      </c>
      <c r="BO214" s="55">
        <v>0</v>
      </c>
      <c r="BP214" s="135">
        <v>13.081541525255217</v>
      </c>
      <c r="BR214" s="147">
        <v>0</v>
      </c>
      <c r="BS214" s="147">
        <v>0</v>
      </c>
      <c r="BT214" s="147">
        <v>0.2276920784607514</v>
      </c>
      <c r="BU214" s="147">
        <v>0.77230792153924854</v>
      </c>
      <c r="BV214" s="147">
        <v>0</v>
      </c>
      <c r="BX214" s="55">
        <v>0</v>
      </c>
      <c r="BY214" s="55">
        <v>0</v>
      </c>
      <c r="BZ214" s="55">
        <v>2.5559270037232573</v>
      </c>
      <c r="CA214" s="55">
        <v>8.6694393814487114</v>
      </c>
      <c r="CB214" s="55">
        <v>0</v>
      </c>
      <c r="CC214" s="135">
        <v>11.225366385171968</v>
      </c>
      <c r="CE214" s="55">
        <v>0</v>
      </c>
      <c r="CF214" s="55">
        <v>0</v>
      </c>
      <c r="CG214" s="55">
        <v>2.5559270037232573</v>
      </c>
      <c r="CH214" s="55">
        <v>8.6694393814487114</v>
      </c>
      <c r="CI214" s="55">
        <v>0</v>
      </c>
      <c r="CJ214" s="135">
        <v>11.225366385171968</v>
      </c>
      <c r="CL214" s="55">
        <v>0</v>
      </c>
      <c r="CM214" s="55">
        <v>0</v>
      </c>
      <c r="CN214" s="55">
        <v>0.35471763378819421</v>
      </c>
      <c r="CO214" s="55">
        <v>1.2031654343719433</v>
      </c>
      <c r="CP214" s="55">
        <v>0</v>
      </c>
      <c r="CQ214" s="135">
        <v>1.5578830681601374</v>
      </c>
      <c r="CS214" s="67">
        <v>0</v>
      </c>
      <c r="CT214" s="67">
        <v>0</v>
      </c>
      <c r="CU214" s="67">
        <v>6.7918741844536903E-2</v>
      </c>
      <c r="CV214" s="67">
        <v>0.23037333007857327</v>
      </c>
      <c r="CW214" s="67">
        <v>0</v>
      </c>
      <c r="CX214" s="135">
        <v>0.29829207192311019</v>
      </c>
      <c r="CZ214" s="55">
        <v>0</v>
      </c>
      <c r="DA214" s="55">
        <v>0</v>
      </c>
      <c r="DB214" s="55">
        <v>2.9785633793559887</v>
      </c>
      <c r="DC214" s="55">
        <v>10.102978145899227</v>
      </c>
      <c r="DD214" s="55">
        <v>0</v>
      </c>
      <c r="DE214" s="135">
        <v>13.081541525255215</v>
      </c>
      <c r="DG214" s="43" t="b" cm="1">
        <f t="array" aca="1" ref="DG214" ca="1">OR($G214=Forecast_Capex_Input!$BF$8:$BF$10)</f>
        <v>1</v>
      </c>
      <c r="DH214" s="43" cm="1">
        <f t="array" aca="1" ref="DH214" ca="1">IFERROR(INDEX(Forecast_Capex_Input!BG$12:BG$286,$Z214)
*(INDEX(Forecast_Capex_Input!$H$12:$H$286,$Z214)=Repex),0)
*$DG214</f>
        <v>0</v>
      </c>
      <c r="DI214" s="43" cm="1">
        <f t="array" aca="1" ref="DI214" ca="1">IFERROR(INDEX(Forecast_Capex_Input!BH$12:BH$286,$Z214)
*(INDEX(Forecast_Capex_Input!$H$12:$H$286,$Z214)=Repex),0)
*$DG214</f>
        <v>0.37916876667254207</v>
      </c>
      <c r="DJ214" s="43" cm="1">
        <f t="array" aca="1" ref="DJ214" ca="1">IFERROR(INDEX(Forecast_Capex_Input!BI$12:BI$286,$Z214)
*(INDEX(Forecast_Capex_Input!$H$12:$H$286,$Z214)=Repex),0)
*$DG214</f>
        <v>0.60802068381731789</v>
      </c>
      <c r="DK214" s="43" cm="1">
        <f t="array" aca="1" ref="DK214" ca="1">IFERROR(INDEX(Forecast_Capex_Input!BJ$12:BJ$286,$Z214)
*(INDEX(Forecast_Capex_Input!$H$12:$H$286,$Z214)=Repex),0)
*$DG214</f>
        <v>1.2810549510140041E-2</v>
      </c>
      <c r="DL214" s="43" cm="1">
        <f t="array" aca="1" ref="DL214" ca="1">IFERROR(INDEX(Forecast_Capex_Input!BK$12:BK$286,$Z214)
*(INDEX(Forecast_Capex_Input!$H$12:$H$286,$Z214)=Repex),0)
*$DG214</f>
        <v>0</v>
      </c>
      <c r="DM214" s="43" cm="1">
        <f t="array" aca="1" ref="DM214" ca="1">IFERROR(INDEX(Forecast_Capex_Input!BL$12:BL$286,$Z214)
*(INDEX(Forecast_Capex_Input!$H$12:$H$286,$Z214)=Repex),0)
*$DG214</f>
        <v>0</v>
      </c>
      <c r="DO214" s="43" t="b" cm="1">
        <f t="array" aca="1" ref="DO214" ca="1">OR($G214=Forecast_Capex_Input!$BN$8:$BN$9)</f>
        <v>0</v>
      </c>
      <c r="DP214" s="43" cm="1">
        <f t="array" aca="1" ref="DP214" ca="1">IFERROR(INDEX(Forecast_Capex_Input!BO$12:BO$286,$Z214)
*(INDEX(Forecast_Capex_Input!$H$12:$H$286,$Z214)=Repex),0)
*$DO214</f>
        <v>0</v>
      </c>
      <c r="DQ214" s="43" cm="1">
        <f t="array" aca="1" ref="DQ214" ca="1">IFERROR(INDEX(Forecast_Capex_Input!BP$12:BP$286,$Z214)
*(INDEX(Forecast_Capex_Input!$H$12:$H$286,$Z214)=Repex),0)
*$DO214</f>
        <v>0</v>
      </c>
      <c r="DR214" s="43" cm="1">
        <f t="array" aca="1" ref="DR214" ca="1">IFERROR(INDEX(Forecast_Capex_Input!BQ$12:BQ$286,$Z214)
*(INDEX(Forecast_Capex_Input!$H$12:$H$286,$Z214)=Repex),0)
*$DO214</f>
        <v>0</v>
      </c>
      <c r="DS214" s="43" cm="1">
        <f t="array" aca="1" ref="DS214" ca="1">IFERROR(INDEX(Forecast_Capex_Input!BR$12:BR$286,$Z214)
*(INDEX(Forecast_Capex_Input!$H$12:$H$286,$Z214)=Repex),0)
*$DO214</f>
        <v>0</v>
      </c>
      <c r="DT214" s="43" cm="1">
        <f t="array" aca="1" ref="DT214" ca="1">IFERROR(INDEX(Forecast_Capex_Input!BS$12:BS$286,$Z214)
*(INDEX(Forecast_Capex_Input!$H$12:$H$286,$Z214)=Repex),0)
*$DO214</f>
        <v>0</v>
      </c>
      <c r="DV214" s="43" t="b" cm="1">
        <f t="array" aca="1" ref="DV214" ca="1">OR($G214=Forecast_Capex_Input!$BU$8:$BU$10)</f>
        <v>0</v>
      </c>
      <c r="DW214" s="43" cm="1">
        <f t="array" aca="1" ref="DW214" ca="1">IFERROR(INDEX(Forecast_Capex_Input!BV$12:BV$286,$Z214)
*(INDEX(Forecast_Capex_Input!$H$12:$H$286,$Z214)=Repex),0)
*$DV214</f>
        <v>0</v>
      </c>
      <c r="DX214" s="43" cm="1">
        <f t="array" aca="1" ref="DX214" ca="1">IFERROR(INDEX(Forecast_Capex_Input!BW$12:BW$286,$Z214)
*(INDEX(Forecast_Capex_Input!$H$12:$H$286,$Z214)=Repex),0)
*$DV214</f>
        <v>0</v>
      </c>
      <c r="DY214" s="43" cm="1">
        <f t="array" aca="1" ref="DY214" ca="1">IFERROR(INDEX(Forecast_Capex_Input!BX$12:BX$286,$Z214)
*(INDEX(Forecast_Capex_Input!$H$12:$H$286,$Z214)=Repex),0)
*$DV214</f>
        <v>0</v>
      </c>
      <c r="DZ214" s="43" cm="1">
        <f t="array" aca="1" ref="DZ214" ca="1">IFERROR(INDEX(Forecast_Capex_Input!BY$12:BY$286,$Z214)
*(INDEX(Forecast_Capex_Input!$H$12:$H$286,$Z214)=Repex),0)
*$DV214</f>
        <v>0</v>
      </c>
      <c r="EA214" s="43" cm="1">
        <f t="array" aca="1" ref="EA214" ca="1">IFERROR(INDEX(Forecast_Capex_Input!BZ$12:BZ$286,$Z214)
*(INDEX(Forecast_Capex_Input!$H$12:$H$286,$Z214)=Repex),0)
*$DV214</f>
        <v>0</v>
      </c>
      <c r="EB214" s="43" cm="1">
        <f t="array" aca="1" ref="EB214" ca="1">IFERROR(INDEX(Forecast_Capex_Input!CA$12:CA$286,$Z214)
*(INDEX(Forecast_Capex_Input!$H$12:$H$286,$Z214)=Repex),0)
*$DV214</f>
        <v>0</v>
      </c>
      <c r="EC214" s="43" cm="1">
        <f t="array" aca="1" ref="EC214" ca="1">IFERROR(INDEX(Forecast_Capex_Input!CB$12:CB$286,$Z214)
*(INDEX(Forecast_Capex_Input!$H$12:$H$286,$Z214)=Repex),0)
*$DV214</f>
        <v>0</v>
      </c>
      <c r="ED214" s="43" cm="1">
        <f t="array" aca="1" ref="ED214" ca="1">IFERROR(INDEX(Forecast_Capex_Input!CC$12:CC$286,$Z214)
*(INDEX(Forecast_Capex_Input!$H$12:$H$286,$Z214)=Repex),0)
*$DV214</f>
        <v>0</v>
      </c>
      <c r="EF214" s="86" t="str">
        <f t="shared" si="26"/>
        <v>N/A</v>
      </c>
      <c r="EG214" s="28" t="str">
        <f>IFERROR(RANK(EF214,EF$11:EF$1010,0)+COUNTIF(EF$11:EF214,EF214)-1,NA)</f>
        <v>N/A</v>
      </c>
    </row>
    <row r="215" spans="3:137" x14ac:dyDescent="0.2">
      <c r="C215" s="28">
        <f t="shared" si="27"/>
        <v>205</v>
      </c>
      <c r="D215" s="9" t="str" cm="1">
        <f t="array" ref="D215">IFERROR(INDEX(Forecast_Capex_Input!$D$12:$D$286,$Z215),NA)</f>
        <v>Low Spans -132kV TL</v>
      </c>
      <c r="E215" s="24" t="b" cm="1">
        <f t="array" ref="E215">IF($Z215=NA,NA,INDEX(Forecast_Capex_Input!$E$12:$E$286,$Z215))</f>
        <v>1</v>
      </c>
      <c r="F215" s="9" t="str" cm="1">
        <f t="array" aca="1" ref="F215" ca="1">IFERROR(INDEX(General!$E$25:$E$26,$AA215),NA)</f>
        <v>Labour</v>
      </c>
      <c r="G215" s="9" t="str" cm="1">
        <f t="array" aca="1" ref="G215" ca="1">IFERROR(INDEX(Forecast_Capex_Input!$AI$11:$BB$11,$AC215),NA)</f>
        <v>Transmission Lines</v>
      </c>
      <c r="H215" s="50" cm="1">
        <f t="array" aca="1" ref="H215" ca="1">IFERROR(INDEX(Forecast_Capex_Input!$AI$12:$BB$286,$Z215,$AC215),NA)</f>
        <v>0.99999999999999978</v>
      </c>
      <c r="I215" s="150" t="str" cm="1">
        <f t="array" ref="I215">IFERROR(INDEX(Forecast_Capex_Input!$F$12:$F$286,$Z215),NA)</f>
        <v>Replacement Expenditure</v>
      </c>
      <c r="J215" s="150" t="str" cm="1">
        <f t="array" ref="J215">IFERROR(INDEX(Forecast_Capex_Input!G$12:G$286,$Z215),NA)</f>
        <v>Transmission Lines</v>
      </c>
      <c r="K215" s="150" t="str" cm="1">
        <f t="array" ref="K215">IFERROR(INDEX(Forecast_Capex_Input!H$12:H$286,$Z215),NA)</f>
        <v>Repex</v>
      </c>
      <c r="L215" s="150" t="str" cm="1">
        <f t="array" ref="L215">IFERROR(INDEX(Forecast_Capex_Input!I$12:I$286,$Z215),NA)</f>
        <v>N/A</v>
      </c>
      <c r="M215" s="150" t="str" cm="1">
        <f t="array" ref="M215">IFERROR(INDEX(Forecast_Capex_Input!J$12:J$286,$Z215),NA)</f>
        <v>N/A</v>
      </c>
      <c r="N215" s="150" t="str" cm="1">
        <f t="array" ref="N215">IFERROR(INDEX(Forecast_Capex_Input!K$12:K$286,$Z215),NA)</f>
        <v>TL - Insulators</v>
      </c>
      <c r="O215" s="150" t="str" cm="1">
        <f t="array" ref="O215">IFERROR(INDEX(Forecast_Capex_Input!L$12:L$286,$Z215),NA)</f>
        <v xml:space="preserve">TL - Change in generation mix </v>
      </c>
      <c r="P215" s="150" t="str" cm="1">
        <f t="array" ref="P215">IFERROR(INDEX(Forecast_Capex_Input!M$12:M$286,$Z215),NA)</f>
        <v>N/A</v>
      </c>
      <c r="Q215" s="24" t="str" cm="1">
        <f t="array" ref="Q215">IFERROR(INDEX(Forecast_Capex_Input!N$12:N$286,$Z215),NA)</f>
        <v>No</v>
      </c>
      <c r="R215" s="190" cm="1">
        <f t="array" ref="R215">IFERROR(INDEX(Forecast_Capex_Input!O$12:O$286,$Z215),0)</f>
        <v>0</v>
      </c>
      <c r="S215" s="24" t="str" cm="1">
        <f t="array" ref="S215">IFERROR(INDEX(Forecast_Capex_Input!P$12:P$286,$Z215),0)</f>
        <v>Energy transition</v>
      </c>
      <c r="T215" s="150" t="str" cm="1">
        <f t="array" aca="1" ref="T215" ca="1">IFERROR(INDEX(General!$K$91:$K$110,$AC215),NA)</f>
        <v>Transmission Lines (2018 onwards)</v>
      </c>
      <c r="U215" s="43" cm="1">
        <f t="array" aca="1" ref="U215" ca="1">IFERROR(
IF($F215=General!$E$25,INDEX(Forecast_Capex_Input!S$12:S$286,$Z215),
INDEX(Forecast_Capex_Input!T$12:T$286,$Z215)),0)</f>
        <v>0.12308976690287227</v>
      </c>
      <c r="V215" s="82" t="b">
        <f>IFERROR(INDEX(Overheads!$T$19:$T$26,MATCH($I215,Overheads!$E$19:$E$26,0)),FALSE)</f>
        <v>1</v>
      </c>
      <c r="W215" s="209" t="str" cm="1">
        <f t="array" ref="W215">IFERROR(
INDEX(Forecast_Capex_Input!CN$12:CN$286,$Z215),0)</f>
        <v>FY22</v>
      </c>
      <c r="X215" s="209">
        <f>IFERROR(
MATCH($W215,General!$L$39:$S$39,0),1)</f>
        <v>2</v>
      </c>
      <c r="Z215" s="28">
        <f>IFERROR(
IF(MATCH($C215,Forecast_Capex_Input!$CI$12:$CI$286,1)+1&gt;MAX(Forecast_Capex_Input!$C$12:$C$286),NA,
MATCH($C215,Forecast_Capex_Input!$CI$12:$CI$286,1)+1),1)</f>
        <v>89</v>
      </c>
      <c r="AA215" s="28" cm="1">
        <f t="array" aca="1" ref="AA215" ca="1">IFERROR(
IF(Z214&lt;&gt;Z215,1,
IF(COUNTIF(OFFSET(AA214,0,0,-INDEX(Forecast_Capex_Input!$CG$12:$CG$286,$Z215)),AA214)=INDEX(Forecast_Capex_Input!$CG$12:$CG$286,$Z215),AA214+1,AA214)),NA)</f>
        <v>1</v>
      </c>
      <c r="AB215" s="28" cm="1">
        <f t="array" ref="AB215">IFERROR($C215-IF($Z215=1,1,INDEX(Forecast_Capex_Input!$CI$12:$CI$286,$Z215-1))+1,NA)</f>
        <v>1</v>
      </c>
      <c r="AC215" s="28" cm="1">
        <f t="array" aca="1" ref="AC215" ca="1">IFERROR(IF(AA215=1,
INDEX(Forecast_Capex_Input!$AI$10:$BB$10,SMALL(IF(INDEX(Forecast_Capex_Input!$AI$12:$BB$286,$Z215,0)&gt;0,COLUMN(Forecast_Capex_Input!$AI$10:$BB$10)-COLUMN(Forecast_Capex_Input!$AI$12)+1),ROWS(OFFSET(AC214,0,0,-$AB215)))),
OFFSET(AC214,-INDEX(Forecast_Capex_Input!$CG$12:$CG$286,$Z215)+1,0)),NA)</f>
        <v>1</v>
      </c>
      <c r="AD215" s="28">
        <f t="shared" ca="1" si="24"/>
        <v>1</v>
      </c>
      <c r="AE215" s="82" t="b">
        <f t="shared" si="28"/>
        <v>0</v>
      </c>
      <c r="AF215" s="78" t="b">
        <v>0</v>
      </c>
      <c r="AG215" s="82" t="b">
        <f t="shared" si="25"/>
        <v>1</v>
      </c>
      <c r="AI215" s="55">
        <v>5.3824028664406142E-3</v>
      </c>
      <c r="AJ215" s="55">
        <v>0.22311819522059639</v>
      </c>
      <c r="AK215" s="55">
        <v>7.9624650117845891E-2</v>
      </c>
      <c r="AL215" s="55">
        <v>0</v>
      </c>
      <c r="AM215" s="55">
        <v>0</v>
      </c>
      <c r="AN215" s="135">
        <v>0.30812524820488291</v>
      </c>
      <c r="AP215" s="55">
        <v>5.2158963173308216E-3</v>
      </c>
      <c r="AQ215" s="55">
        <v>0.21904329856287547</v>
      </c>
      <c r="AR215" s="55">
        <v>7.9073023487022914E-2</v>
      </c>
      <c r="AS215" s="55">
        <v>0</v>
      </c>
      <c r="AT215" s="55">
        <v>0</v>
      </c>
      <c r="AU215" s="135">
        <v>0.30333221836722923</v>
      </c>
      <c r="AW215" s="55">
        <v>6.2878364924481367E-4</v>
      </c>
      <c r="AX215" s="55">
        <v>2.4748163588480369E-2</v>
      </c>
      <c r="AY215" s="55">
        <v>1.0968451128811467E-2</v>
      </c>
      <c r="AZ215" s="55">
        <v>0</v>
      </c>
      <c r="BA215" s="55">
        <v>0</v>
      </c>
      <c r="BB215" s="135">
        <v>3.6345398366536649E-2</v>
      </c>
      <c r="BD215" s="55">
        <v>1.2243102522858248E-4</v>
      </c>
      <c r="BE215" s="55">
        <v>4.8510634069585182E-3</v>
      </c>
      <c r="BF215" s="55">
        <v>2.1030181021155954E-3</v>
      </c>
      <c r="BG215" s="55">
        <v>0</v>
      </c>
      <c r="BH215" s="55">
        <v>0</v>
      </c>
      <c r="BI215" s="135">
        <v>7.0765125343026959E-3</v>
      </c>
      <c r="BK215" s="55">
        <v>5.967110991804218E-3</v>
      </c>
      <c r="BL215" s="55">
        <v>0.24864252555831434</v>
      </c>
      <c r="BM215" s="55">
        <v>9.2144492717949972E-2</v>
      </c>
      <c r="BN215" s="55">
        <v>0</v>
      </c>
      <c r="BO215" s="55">
        <v>0</v>
      </c>
      <c r="BP215" s="135">
        <v>0.34675412926806848</v>
      </c>
      <c r="BR215" s="147">
        <v>0</v>
      </c>
      <c r="BS215" s="147">
        <v>0.73499420309512076</v>
      </c>
      <c r="BT215" s="147">
        <v>0.2650057969048793</v>
      </c>
      <c r="BU215" s="147">
        <v>0</v>
      </c>
      <c r="BV215" s="147">
        <v>0</v>
      </c>
      <c r="BX215" s="55">
        <v>0</v>
      </c>
      <c r="BY215" s="55">
        <v>0.2264702712578342</v>
      </c>
      <c r="BZ215" s="55">
        <v>8.1654976947048721E-2</v>
      </c>
      <c r="CA215" s="55">
        <v>0</v>
      </c>
      <c r="CB215" s="55">
        <v>0</v>
      </c>
      <c r="CC215" s="135">
        <v>0.30812524820488291</v>
      </c>
      <c r="CE215" s="55">
        <v>0</v>
      </c>
      <c r="CF215" s="55">
        <v>0.2229474221118968</v>
      </c>
      <c r="CG215" s="55">
        <v>8.0384796255332444E-2</v>
      </c>
      <c r="CH215" s="55">
        <v>0</v>
      </c>
      <c r="CI215" s="55">
        <v>0</v>
      </c>
      <c r="CJ215" s="135">
        <v>0.30333221836722923</v>
      </c>
      <c r="CL215" s="55">
        <v>0</v>
      </c>
      <c r="CM215" s="55">
        <v>2.6713657108587308E-2</v>
      </c>
      <c r="CN215" s="55">
        <v>9.6317412579493434E-3</v>
      </c>
      <c r="CO215" s="55">
        <v>0</v>
      </c>
      <c r="CP215" s="55">
        <v>0</v>
      </c>
      <c r="CQ215" s="135">
        <v>3.6345398366536649E-2</v>
      </c>
      <c r="CS215" s="67">
        <v>0</v>
      </c>
      <c r="CT215" s="67">
        <v>5.2011956908424436E-3</v>
      </c>
      <c r="CU215" s="67">
        <v>1.8753168434602529E-3</v>
      </c>
      <c r="CV215" s="67">
        <v>0</v>
      </c>
      <c r="CW215" s="67">
        <v>0</v>
      </c>
      <c r="CX215" s="135">
        <v>7.0765125343026968E-3</v>
      </c>
      <c r="CZ215" s="55">
        <v>0</v>
      </c>
      <c r="DA215" s="55">
        <v>0.25486227491132657</v>
      </c>
      <c r="DB215" s="55">
        <v>9.1891854356742034E-2</v>
      </c>
      <c r="DC215" s="55">
        <v>0</v>
      </c>
      <c r="DD215" s="55">
        <v>0</v>
      </c>
      <c r="DE215" s="135">
        <v>0.34675412926806859</v>
      </c>
      <c r="DG215" s="43" t="b" cm="1">
        <f t="array" aca="1" ref="DG215" ca="1">OR($G215=Forecast_Capex_Input!$BF$8:$BF$10)</f>
        <v>1</v>
      </c>
      <c r="DH215" s="43" cm="1">
        <f t="array" aca="1" ref="DH215" ca="1">IFERROR(INDEX(Forecast_Capex_Input!BG$12:BG$286,$Z215)
*(INDEX(Forecast_Capex_Input!$H$12:$H$286,$Z215)=Repex),0)
*$DG215</f>
        <v>0</v>
      </c>
      <c r="DI215" s="43" cm="1">
        <f t="array" aca="1" ref="DI215" ca="1">IFERROR(INDEX(Forecast_Capex_Input!BH$12:BH$286,$Z215)
*(INDEX(Forecast_Capex_Input!$H$12:$H$286,$Z215)=Repex),0)
*$DG215</f>
        <v>0.60876580709173278</v>
      </c>
      <c r="DJ215" s="43" cm="1">
        <f t="array" aca="1" ref="DJ215" ca="1">IFERROR(INDEX(Forecast_Capex_Input!BI$12:BI$286,$Z215)
*(INDEX(Forecast_Capex_Input!$H$12:$H$286,$Z215)=Repex),0)
*$DG215</f>
        <v>0.38106028281515592</v>
      </c>
      <c r="DK215" s="43" cm="1">
        <f t="array" aca="1" ref="DK215" ca="1">IFERROR(INDEX(Forecast_Capex_Input!BJ$12:BJ$286,$Z215)
*(INDEX(Forecast_Capex_Input!$H$12:$H$286,$Z215)=Repex),0)
*$DG215</f>
        <v>1.0173910093111352E-2</v>
      </c>
      <c r="DL215" s="43" cm="1">
        <f t="array" aca="1" ref="DL215" ca="1">IFERROR(INDEX(Forecast_Capex_Input!BK$12:BK$286,$Z215)
*(INDEX(Forecast_Capex_Input!$H$12:$H$286,$Z215)=Repex),0)
*$DG215</f>
        <v>0</v>
      </c>
      <c r="DM215" s="43" cm="1">
        <f t="array" aca="1" ref="DM215" ca="1">IFERROR(INDEX(Forecast_Capex_Input!BL$12:BL$286,$Z215)
*(INDEX(Forecast_Capex_Input!$H$12:$H$286,$Z215)=Repex),0)
*$DG215</f>
        <v>0</v>
      </c>
      <c r="DO215" s="43" t="b" cm="1">
        <f t="array" aca="1" ref="DO215" ca="1">OR($G215=Forecast_Capex_Input!$BN$8:$BN$9)</f>
        <v>0</v>
      </c>
      <c r="DP215" s="43" cm="1">
        <f t="array" aca="1" ref="DP215" ca="1">IFERROR(INDEX(Forecast_Capex_Input!BO$12:BO$286,$Z215)
*(INDEX(Forecast_Capex_Input!$H$12:$H$286,$Z215)=Repex),0)
*$DO215</f>
        <v>0</v>
      </c>
      <c r="DQ215" s="43" cm="1">
        <f t="array" aca="1" ref="DQ215" ca="1">IFERROR(INDEX(Forecast_Capex_Input!BP$12:BP$286,$Z215)
*(INDEX(Forecast_Capex_Input!$H$12:$H$286,$Z215)=Repex),0)
*$DO215</f>
        <v>0</v>
      </c>
      <c r="DR215" s="43" cm="1">
        <f t="array" aca="1" ref="DR215" ca="1">IFERROR(INDEX(Forecast_Capex_Input!BQ$12:BQ$286,$Z215)
*(INDEX(Forecast_Capex_Input!$H$12:$H$286,$Z215)=Repex),0)
*$DO215</f>
        <v>0</v>
      </c>
      <c r="DS215" s="43" cm="1">
        <f t="array" aca="1" ref="DS215" ca="1">IFERROR(INDEX(Forecast_Capex_Input!BR$12:BR$286,$Z215)
*(INDEX(Forecast_Capex_Input!$H$12:$H$286,$Z215)=Repex),0)
*$DO215</f>
        <v>0</v>
      </c>
      <c r="DT215" s="43" cm="1">
        <f t="array" aca="1" ref="DT215" ca="1">IFERROR(INDEX(Forecast_Capex_Input!BS$12:BS$286,$Z215)
*(INDEX(Forecast_Capex_Input!$H$12:$H$286,$Z215)=Repex),0)
*$DO215</f>
        <v>0</v>
      </c>
      <c r="DV215" s="43" t="b" cm="1">
        <f t="array" aca="1" ref="DV215" ca="1">OR($G215=Forecast_Capex_Input!$BU$8:$BU$10)</f>
        <v>0</v>
      </c>
      <c r="DW215" s="43" cm="1">
        <f t="array" aca="1" ref="DW215" ca="1">IFERROR(INDEX(Forecast_Capex_Input!BV$12:BV$286,$Z215)
*(INDEX(Forecast_Capex_Input!$H$12:$H$286,$Z215)=Repex),0)
*$DV215</f>
        <v>0</v>
      </c>
      <c r="DX215" s="43" cm="1">
        <f t="array" aca="1" ref="DX215" ca="1">IFERROR(INDEX(Forecast_Capex_Input!BW$12:BW$286,$Z215)
*(INDEX(Forecast_Capex_Input!$H$12:$H$286,$Z215)=Repex),0)
*$DV215</f>
        <v>0</v>
      </c>
      <c r="DY215" s="43" cm="1">
        <f t="array" aca="1" ref="DY215" ca="1">IFERROR(INDEX(Forecast_Capex_Input!BX$12:BX$286,$Z215)
*(INDEX(Forecast_Capex_Input!$H$12:$H$286,$Z215)=Repex),0)
*$DV215</f>
        <v>0</v>
      </c>
      <c r="DZ215" s="43" cm="1">
        <f t="array" aca="1" ref="DZ215" ca="1">IFERROR(INDEX(Forecast_Capex_Input!BY$12:BY$286,$Z215)
*(INDEX(Forecast_Capex_Input!$H$12:$H$286,$Z215)=Repex),0)
*$DV215</f>
        <v>0</v>
      </c>
      <c r="EA215" s="43" cm="1">
        <f t="array" aca="1" ref="EA215" ca="1">IFERROR(INDEX(Forecast_Capex_Input!BZ$12:BZ$286,$Z215)
*(INDEX(Forecast_Capex_Input!$H$12:$H$286,$Z215)=Repex),0)
*$DV215</f>
        <v>0</v>
      </c>
      <c r="EB215" s="43" cm="1">
        <f t="array" aca="1" ref="EB215" ca="1">IFERROR(INDEX(Forecast_Capex_Input!CA$12:CA$286,$Z215)
*(INDEX(Forecast_Capex_Input!$H$12:$H$286,$Z215)=Repex),0)
*$DV215</f>
        <v>0</v>
      </c>
      <c r="EC215" s="43" cm="1">
        <f t="array" aca="1" ref="EC215" ca="1">IFERROR(INDEX(Forecast_Capex_Input!CB$12:CB$286,$Z215)
*(INDEX(Forecast_Capex_Input!$H$12:$H$286,$Z215)=Repex),0)
*$DV215</f>
        <v>0</v>
      </c>
      <c r="ED215" s="43" cm="1">
        <f t="array" aca="1" ref="ED215" ca="1">IFERROR(INDEX(Forecast_Capex_Input!CC$12:CC$286,$Z215)
*(INDEX(Forecast_Capex_Input!$H$12:$H$286,$Z215)=Repex),0)
*$DV215</f>
        <v>0</v>
      </c>
      <c r="EF215" s="86" t="str">
        <f t="shared" si="26"/>
        <v>N/A</v>
      </c>
      <c r="EG215" s="28" t="str">
        <f>IFERROR(RANK(EF215,EF$11:EF$1010,0)+COUNTIF(EF$11:EF215,EF215)-1,NA)</f>
        <v>N/A</v>
      </c>
    </row>
    <row r="216" spans="3:137" x14ac:dyDescent="0.2">
      <c r="C216" s="28">
        <f t="shared" si="27"/>
        <v>206</v>
      </c>
      <c r="D216" s="9" t="str" cm="1">
        <f t="array" ref="D216">IFERROR(INDEX(Forecast_Capex_Input!$D$12:$D$286,$Z216),NA)</f>
        <v>Low Spans -132kV TL</v>
      </c>
      <c r="E216" s="24" t="b" cm="1">
        <f t="array" ref="E216">IF($Z216=NA,NA,INDEX(Forecast_Capex_Input!$E$12:$E$286,$Z216))</f>
        <v>1</v>
      </c>
      <c r="F216" s="9" t="str" cm="1">
        <f t="array" aca="1" ref="F216" ca="1">IFERROR(INDEX(General!$E$25:$E$26,$AA216),NA)</f>
        <v>Non-Labour</v>
      </c>
      <c r="G216" s="9" t="str" cm="1">
        <f t="array" aca="1" ref="G216" ca="1">IFERROR(INDEX(Forecast_Capex_Input!$AI$11:$BB$11,$AC216),NA)</f>
        <v>Transmission Lines</v>
      </c>
      <c r="H216" s="50" cm="1">
        <f t="array" aca="1" ref="H216" ca="1">IFERROR(INDEX(Forecast_Capex_Input!$AI$12:$BB$286,$Z216,$AC216),NA)</f>
        <v>0.99999999999999978</v>
      </c>
      <c r="I216" s="150" t="str" cm="1">
        <f t="array" ref="I216">IFERROR(INDEX(Forecast_Capex_Input!$F$12:$F$286,$Z216),NA)</f>
        <v>Replacement Expenditure</v>
      </c>
      <c r="J216" s="150" t="str" cm="1">
        <f t="array" ref="J216">IFERROR(INDEX(Forecast_Capex_Input!G$12:G$286,$Z216),NA)</f>
        <v>Transmission Lines</v>
      </c>
      <c r="K216" s="150" t="str" cm="1">
        <f t="array" ref="K216">IFERROR(INDEX(Forecast_Capex_Input!H$12:H$286,$Z216),NA)</f>
        <v>Repex</v>
      </c>
      <c r="L216" s="150" t="str" cm="1">
        <f t="array" ref="L216">IFERROR(INDEX(Forecast_Capex_Input!I$12:I$286,$Z216),NA)</f>
        <v>N/A</v>
      </c>
      <c r="M216" s="150" t="str" cm="1">
        <f t="array" ref="M216">IFERROR(INDEX(Forecast_Capex_Input!J$12:J$286,$Z216),NA)</f>
        <v>N/A</v>
      </c>
      <c r="N216" s="150" t="str" cm="1">
        <f t="array" ref="N216">IFERROR(INDEX(Forecast_Capex_Input!K$12:K$286,$Z216),NA)</f>
        <v>TL - Insulators</v>
      </c>
      <c r="O216" s="150" t="str" cm="1">
        <f t="array" ref="O216">IFERROR(INDEX(Forecast_Capex_Input!L$12:L$286,$Z216),NA)</f>
        <v xml:space="preserve">TL - Change in generation mix </v>
      </c>
      <c r="P216" s="150" t="str" cm="1">
        <f t="array" ref="P216">IFERROR(INDEX(Forecast_Capex_Input!M$12:M$286,$Z216),NA)</f>
        <v>N/A</v>
      </c>
      <c r="Q216" s="24" t="str" cm="1">
        <f t="array" ref="Q216">IFERROR(INDEX(Forecast_Capex_Input!N$12:N$286,$Z216),NA)</f>
        <v>No</v>
      </c>
      <c r="R216" s="190" cm="1">
        <f t="array" ref="R216">IFERROR(INDEX(Forecast_Capex_Input!O$12:O$286,$Z216),0)</f>
        <v>0</v>
      </c>
      <c r="S216" s="24" t="str" cm="1">
        <f t="array" ref="S216">IFERROR(INDEX(Forecast_Capex_Input!P$12:P$286,$Z216),0)</f>
        <v>Energy transition</v>
      </c>
      <c r="T216" s="150" t="str" cm="1">
        <f t="array" aca="1" ref="T216" ca="1">IFERROR(INDEX(General!$K$91:$K$110,$AC216),NA)</f>
        <v>Transmission Lines (2018 onwards)</v>
      </c>
      <c r="U216" s="43" cm="1">
        <f t="array" aca="1" ref="U216" ca="1">IFERROR(
IF($F216=General!$E$25,INDEX(Forecast_Capex_Input!S$12:S$286,$Z216),
INDEX(Forecast_Capex_Input!T$12:T$286,$Z216)),0)</f>
        <v>0.87691023309712768</v>
      </c>
      <c r="V216" s="82" t="b">
        <f>IFERROR(INDEX(Overheads!$T$19:$T$26,MATCH($I216,Overheads!$E$19:$E$26,0)),FALSE)</f>
        <v>1</v>
      </c>
      <c r="W216" s="209" t="str" cm="1">
        <f t="array" ref="W216">IFERROR(
INDEX(Forecast_Capex_Input!CN$12:CN$286,$Z216),0)</f>
        <v>FY22</v>
      </c>
      <c r="X216" s="209">
        <f>IFERROR(
MATCH($W216,General!$L$39:$S$39,0),1)</f>
        <v>2</v>
      </c>
      <c r="Z216" s="28">
        <f>IFERROR(
IF(MATCH($C216,Forecast_Capex_Input!$CI$12:$CI$286,1)+1&gt;MAX(Forecast_Capex_Input!$C$12:$C$286),NA,
MATCH($C216,Forecast_Capex_Input!$CI$12:$CI$286,1)+1),1)</f>
        <v>89</v>
      </c>
      <c r="AA216" s="28" cm="1">
        <f t="array" aca="1" ref="AA216" ca="1">IFERROR(
IF(Z215&lt;&gt;Z216,1,
IF(COUNTIF(OFFSET(AA215,0,0,-INDEX(Forecast_Capex_Input!$CG$12:$CG$286,$Z216)),AA215)=INDEX(Forecast_Capex_Input!$CG$12:$CG$286,$Z216),AA215+1,AA215)),NA)</f>
        <v>2</v>
      </c>
      <c r="AB216" s="28" cm="1">
        <f t="array" ref="AB216">IFERROR($C216-IF($Z216=1,1,INDEX(Forecast_Capex_Input!$CI$12:$CI$286,$Z216-1))+1,NA)</f>
        <v>2</v>
      </c>
      <c r="AC216" s="28" cm="1">
        <f t="array" aca="1" ref="AC216" ca="1">IFERROR(IF(AA216=1,
INDEX(Forecast_Capex_Input!$AI$10:$BB$10,SMALL(IF(INDEX(Forecast_Capex_Input!$AI$12:$BB$286,$Z216,0)&gt;0,COLUMN(Forecast_Capex_Input!$AI$10:$BB$10)-COLUMN(Forecast_Capex_Input!$AI$12)+1),ROWS(OFFSET(AC215,0,0,-$AB216)))),
OFFSET(AC215,-INDEX(Forecast_Capex_Input!$CG$12:$CG$286,$Z216)+1,0)),NA)</f>
        <v>1</v>
      </c>
      <c r="AD216" s="28">
        <f t="shared" ca="1" si="24"/>
        <v>2</v>
      </c>
      <c r="AE216" s="82" t="b">
        <f t="shared" si="28"/>
        <v>0</v>
      </c>
      <c r="AF216" s="78" t="b">
        <v>0</v>
      </c>
      <c r="AG216" s="82" t="b">
        <f t="shared" si="25"/>
        <v>1</v>
      </c>
      <c r="AI216" s="55">
        <v>3.8345057196813574E-2</v>
      </c>
      <c r="AJ216" s="55">
        <v>1.5895279802868658</v>
      </c>
      <c r="AK216" s="55">
        <v>0.56725812593514746</v>
      </c>
      <c r="AL216" s="55">
        <v>0</v>
      </c>
      <c r="AM216" s="55">
        <v>0</v>
      </c>
      <c r="AN216" s="135">
        <v>2.1951311634188269</v>
      </c>
      <c r="AP216" s="55">
        <v>3.8345057196813574E-2</v>
      </c>
      <c r="AQ216" s="55">
        <v>1.5895279802868658</v>
      </c>
      <c r="AR216" s="55">
        <v>0.56725812593514746</v>
      </c>
      <c r="AS216" s="55">
        <v>0</v>
      </c>
      <c r="AT216" s="55">
        <v>0</v>
      </c>
      <c r="AU216" s="135">
        <v>2.1951311634188269</v>
      </c>
      <c r="AW216" s="55">
        <v>4.6225506658560183E-3</v>
      </c>
      <c r="AX216" s="55">
        <v>0.17958960051596545</v>
      </c>
      <c r="AY216" s="55">
        <v>7.8686039275606579E-2</v>
      </c>
      <c r="AZ216" s="55">
        <v>0</v>
      </c>
      <c r="BA216" s="55">
        <v>0</v>
      </c>
      <c r="BB216" s="135">
        <v>0.26289819045742802</v>
      </c>
      <c r="BD216" s="55">
        <v>9.0006096353098986E-4</v>
      </c>
      <c r="BE216" s="55">
        <v>3.5202633771938538E-2</v>
      </c>
      <c r="BF216" s="55">
        <v>1.5086739507432204E-2</v>
      </c>
      <c r="BG216" s="55">
        <v>0</v>
      </c>
      <c r="BH216" s="55">
        <v>0</v>
      </c>
      <c r="BI216" s="135">
        <v>5.1189434242901732E-2</v>
      </c>
      <c r="BK216" s="55">
        <v>4.3867668826200586E-2</v>
      </c>
      <c r="BL216" s="55">
        <v>1.8043202145747697</v>
      </c>
      <c r="BM216" s="55">
        <v>0.66103090471818626</v>
      </c>
      <c r="BN216" s="55">
        <v>0</v>
      </c>
      <c r="BO216" s="55">
        <v>0</v>
      </c>
      <c r="BP216" s="135">
        <v>2.5092187881191563</v>
      </c>
      <c r="BR216" s="147">
        <v>0</v>
      </c>
      <c r="BS216" s="147">
        <v>0.73499420309512076</v>
      </c>
      <c r="BT216" s="147">
        <v>0.2650057969048793</v>
      </c>
      <c r="BU216" s="147">
        <v>0</v>
      </c>
      <c r="BV216" s="147">
        <v>0</v>
      </c>
      <c r="BX216" s="55">
        <v>0</v>
      </c>
      <c r="BY216" s="55">
        <v>1.6134086801462859</v>
      </c>
      <c r="BZ216" s="55">
        <v>0.58172248327254106</v>
      </c>
      <c r="CA216" s="55">
        <v>0</v>
      </c>
      <c r="CB216" s="55">
        <v>0</v>
      </c>
      <c r="CC216" s="135">
        <v>2.1951311634188269</v>
      </c>
      <c r="CE216" s="55">
        <v>0</v>
      </c>
      <c r="CF216" s="55">
        <v>1.6134086801462859</v>
      </c>
      <c r="CG216" s="55">
        <v>0.58172248327254106</v>
      </c>
      <c r="CH216" s="55">
        <v>0</v>
      </c>
      <c r="CI216" s="55">
        <v>0</v>
      </c>
      <c r="CJ216" s="135">
        <v>2.1951311634188269</v>
      </c>
      <c r="CL216" s="55">
        <v>0</v>
      </c>
      <c r="CM216" s="55">
        <v>0.19322864599040659</v>
      </c>
      <c r="CN216" s="55">
        <v>6.9669544467021449E-2</v>
      </c>
      <c r="CO216" s="55">
        <v>0</v>
      </c>
      <c r="CP216" s="55">
        <v>0</v>
      </c>
      <c r="CQ216" s="135">
        <v>0.26289819045742802</v>
      </c>
      <c r="CS216" s="67">
        <v>0</v>
      </c>
      <c r="CT216" s="67">
        <v>3.7623937428251646E-2</v>
      </c>
      <c r="CU216" s="67">
        <v>1.356549681465009E-2</v>
      </c>
      <c r="CV216" s="67">
        <v>0</v>
      </c>
      <c r="CW216" s="67">
        <v>0</v>
      </c>
      <c r="CX216" s="135">
        <v>5.1189434242901732E-2</v>
      </c>
      <c r="CZ216" s="55">
        <v>0</v>
      </c>
      <c r="DA216" s="55">
        <v>1.8442612635649442</v>
      </c>
      <c r="DB216" s="55">
        <v>0.66495752455421264</v>
      </c>
      <c r="DC216" s="55">
        <v>0</v>
      </c>
      <c r="DD216" s="55">
        <v>0</v>
      </c>
      <c r="DE216" s="135">
        <v>2.5092187881191568</v>
      </c>
      <c r="DG216" s="43" t="b" cm="1">
        <f t="array" aca="1" ref="DG216" ca="1">OR($G216=Forecast_Capex_Input!$BF$8:$BF$10)</f>
        <v>1</v>
      </c>
      <c r="DH216" s="43" cm="1">
        <f t="array" aca="1" ref="DH216" ca="1">IFERROR(INDEX(Forecast_Capex_Input!BG$12:BG$286,$Z216)
*(INDEX(Forecast_Capex_Input!$H$12:$H$286,$Z216)=Repex),0)
*$DG216</f>
        <v>0</v>
      </c>
      <c r="DI216" s="43" cm="1">
        <f t="array" aca="1" ref="DI216" ca="1">IFERROR(INDEX(Forecast_Capex_Input!BH$12:BH$286,$Z216)
*(INDEX(Forecast_Capex_Input!$H$12:$H$286,$Z216)=Repex),0)
*$DG216</f>
        <v>0.60876580709173278</v>
      </c>
      <c r="DJ216" s="43" cm="1">
        <f t="array" aca="1" ref="DJ216" ca="1">IFERROR(INDEX(Forecast_Capex_Input!BI$12:BI$286,$Z216)
*(INDEX(Forecast_Capex_Input!$H$12:$H$286,$Z216)=Repex),0)
*$DG216</f>
        <v>0.38106028281515592</v>
      </c>
      <c r="DK216" s="43" cm="1">
        <f t="array" aca="1" ref="DK216" ca="1">IFERROR(INDEX(Forecast_Capex_Input!BJ$12:BJ$286,$Z216)
*(INDEX(Forecast_Capex_Input!$H$12:$H$286,$Z216)=Repex),0)
*$DG216</f>
        <v>1.0173910093111352E-2</v>
      </c>
      <c r="DL216" s="43" cm="1">
        <f t="array" aca="1" ref="DL216" ca="1">IFERROR(INDEX(Forecast_Capex_Input!BK$12:BK$286,$Z216)
*(INDEX(Forecast_Capex_Input!$H$12:$H$286,$Z216)=Repex),0)
*$DG216</f>
        <v>0</v>
      </c>
      <c r="DM216" s="43" cm="1">
        <f t="array" aca="1" ref="DM216" ca="1">IFERROR(INDEX(Forecast_Capex_Input!BL$12:BL$286,$Z216)
*(INDEX(Forecast_Capex_Input!$H$12:$H$286,$Z216)=Repex),0)
*$DG216</f>
        <v>0</v>
      </c>
      <c r="DO216" s="43" t="b" cm="1">
        <f t="array" aca="1" ref="DO216" ca="1">OR($G216=Forecast_Capex_Input!$BN$8:$BN$9)</f>
        <v>0</v>
      </c>
      <c r="DP216" s="43" cm="1">
        <f t="array" aca="1" ref="DP216" ca="1">IFERROR(INDEX(Forecast_Capex_Input!BO$12:BO$286,$Z216)
*(INDEX(Forecast_Capex_Input!$H$12:$H$286,$Z216)=Repex),0)
*$DO216</f>
        <v>0</v>
      </c>
      <c r="DQ216" s="43" cm="1">
        <f t="array" aca="1" ref="DQ216" ca="1">IFERROR(INDEX(Forecast_Capex_Input!BP$12:BP$286,$Z216)
*(INDEX(Forecast_Capex_Input!$H$12:$H$286,$Z216)=Repex),0)
*$DO216</f>
        <v>0</v>
      </c>
      <c r="DR216" s="43" cm="1">
        <f t="array" aca="1" ref="DR216" ca="1">IFERROR(INDEX(Forecast_Capex_Input!BQ$12:BQ$286,$Z216)
*(INDEX(Forecast_Capex_Input!$H$12:$H$286,$Z216)=Repex),0)
*$DO216</f>
        <v>0</v>
      </c>
      <c r="DS216" s="43" cm="1">
        <f t="array" aca="1" ref="DS216" ca="1">IFERROR(INDEX(Forecast_Capex_Input!BR$12:BR$286,$Z216)
*(INDEX(Forecast_Capex_Input!$H$12:$H$286,$Z216)=Repex),0)
*$DO216</f>
        <v>0</v>
      </c>
      <c r="DT216" s="43" cm="1">
        <f t="array" aca="1" ref="DT216" ca="1">IFERROR(INDEX(Forecast_Capex_Input!BS$12:BS$286,$Z216)
*(INDEX(Forecast_Capex_Input!$H$12:$H$286,$Z216)=Repex),0)
*$DO216</f>
        <v>0</v>
      </c>
      <c r="DV216" s="43" t="b" cm="1">
        <f t="array" aca="1" ref="DV216" ca="1">OR($G216=Forecast_Capex_Input!$BU$8:$BU$10)</f>
        <v>0</v>
      </c>
      <c r="DW216" s="43" cm="1">
        <f t="array" aca="1" ref="DW216" ca="1">IFERROR(INDEX(Forecast_Capex_Input!BV$12:BV$286,$Z216)
*(INDEX(Forecast_Capex_Input!$H$12:$H$286,$Z216)=Repex),0)
*$DV216</f>
        <v>0</v>
      </c>
      <c r="DX216" s="43" cm="1">
        <f t="array" aca="1" ref="DX216" ca="1">IFERROR(INDEX(Forecast_Capex_Input!BW$12:BW$286,$Z216)
*(INDEX(Forecast_Capex_Input!$H$12:$H$286,$Z216)=Repex),0)
*$DV216</f>
        <v>0</v>
      </c>
      <c r="DY216" s="43" cm="1">
        <f t="array" aca="1" ref="DY216" ca="1">IFERROR(INDEX(Forecast_Capex_Input!BX$12:BX$286,$Z216)
*(INDEX(Forecast_Capex_Input!$H$12:$H$286,$Z216)=Repex),0)
*$DV216</f>
        <v>0</v>
      </c>
      <c r="DZ216" s="43" cm="1">
        <f t="array" aca="1" ref="DZ216" ca="1">IFERROR(INDEX(Forecast_Capex_Input!BY$12:BY$286,$Z216)
*(INDEX(Forecast_Capex_Input!$H$12:$H$286,$Z216)=Repex),0)
*$DV216</f>
        <v>0</v>
      </c>
      <c r="EA216" s="43" cm="1">
        <f t="array" aca="1" ref="EA216" ca="1">IFERROR(INDEX(Forecast_Capex_Input!BZ$12:BZ$286,$Z216)
*(INDEX(Forecast_Capex_Input!$H$12:$H$286,$Z216)=Repex),0)
*$DV216</f>
        <v>0</v>
      </c>
      <c r="EB216" s="43" cm="1">
        <f t="array" aca="1" ref="EB216" ca="1">IFERROR(INDEX(Forecast_Capex_Input!CA$12:CA$286,$Z216)
*(INDEX(Forecast_Capex_Input!$H$12:$H$286,$Z216)=Repex),0)
*$DV216</f>
        <v>0</v>
      </c>
      <c r="EC216" s="43" cm="1">
        <f t="array" aca="1" ref="EC216" ca="1">IFERROR(INDEX(Forecast_Capex_Input!CB$12:CB$286,$Z216)
*(INDEX(Forecast_Capex_Input!$H$12:$H$286,$Z216)=Repex),0)
*$DV216</f>
        <v>0</v>
      </c>
      <c r="ED216" s="43" cm="1">
        <f t="array" aca="1" ref="ED216" ca="1">IFERROR(INDEX(Forecast_Capex_Input!CC$12:CC$286,$Z216)
*(INDEX(Forecast_Capex_Input!$H$12:$H$286,$Z216)=Repex),0)
*$DV216</f>
        <v>0</v>
      </c>
      <c r="EF216" s="86" t="str">
        <f t="shared" si="26"/>
        <v>N/A</v>
      </c>
      <c r="EG216" s="28" t="str">
        <f>IFERROR(RANK(EF216,EF$11:EF$1010,0)+COUNTIF(EF$11:EF216,EF216)-1,NA)</f>
        <v>N/A</v>
      </c>
    </row>
    <row r="217" spans="3:137" x14ac:dyDescent="0.2">
      <c r="C217" s="28">
        <f t="shared" si="27"/>
        <v>207</v>
      </c>
      <c r="D217" s="9" t="str" cm="1">
        <f t="array" ref="D217">IFERROR(INDEX(Forecast_Capex_Input!$D$12:$D$286,$Z217),NA)</f>
        <v>Various lines- Insulator condition</v>
      </c>
      <c r="E217" s="24" t="b" cm="1">
        <f t="array" ref="E217">IF($Z217=NA,NA,INDEX(Forecast_Capex_Input!$E$12:$E$286,$Z217))</f>
        <v>0</v>
      </c>
      <c r="F217" s="9" t="str" cm="1">
        <f t="array" aca="1" ref="F217" ca="1">IFERROR(INDEX(General!$E$25:$E$26,$AA217),NA)</f>
        <v>Labour</v>
      </c>
      <c r="G217" s="9" t="str" cm="1">
        <f t="array" aca="1" ref="G217" ca="1">IFERROR(INDEX(Forecast_Capex_Input!$AI$11:$BB$11,$AC217),NA)</f>
        <v>Transmission Lines</v>
      </c>
      <c r="H217" s="50" cm="1">
        <f t="array" aca="1" ref="H217" ca="1">IFERROR(INDEX(Forecast_Capex_Input!$AI$12:$BB$286,$Z217,$AC217),NA)</f>
        <v>1</v>
      </c>
      <c r="I217" s="150" t="str" cm="1">
        <f t="array" ref="I217">IFERROR(INDEX(Forecast_Capex_Input!$F$12:$F$286,$Z217),NA)</f>
        <v>Replacement Expenditure</v>
      </c>
      <c r="J217" s="150" t="str" cm="1">
        <f t="array" ref="J217">IFERROR(INDEX(Forecast_Capex_Input!G$12:G$286,$Z217),NA)</f>
        <v>Transmission Lines</v>
      </c>
      <c r="K217" s="150" t="str" cm="1">
        <f t="array" ref="K217">IFERROR(INDEX(Forecast_Capex_Input!H$12:H$286,$Z217),NA)</f>
        <v>Repex</v>
      </c>
      <c r="L217" s="150" t="str" cm="1">
        <f t="array" ref="L217">IFERROR(INDEX(Forecast_Capex_Input!I$12:I$286,$Z217),NA)</f>
        <v>N/A</v>
      </c>
      <c r="M217" s="150" t="str" cm="1">
        <f t="array" ref="M217">IFERROR(INDEX(Forecast_Capex_Input!J$12:J$286,$Z217),NA)</f>
        <v>N/A</v>
      </c>
      <c r="N217" s="150" t="str" cm="1">
        <f t="array" ref="N217">IFERROR(INDEX(Forecast_Capex_Input!K$12:K$286,$Z217),NA)</f>
        <v>TL - Insulators</v>
      </c>
      <c r="O217" s="150" t="str" cm="1">
        <f t="array" ref="O217">IFERROR(INDEX(Forecast_Capex_Input!L$12:L$286,$Z217),NA)</f>
        <v>TL - Safe and Reliable Network</v>
      </c>
      <c r="P217" s="150" t="str" cm="1">
        <f t="array" ref="P217">IFERROR(INDEX(Forecast_Capex_Input!M$12:M$286,$Z217),NA)</f>
        <v>N/A</v>
      </c>
      <c r="Q217" s="24" t="str" cm="1">
        <f t="array" ref="Q217">IFERROR(INDEX(Forecast_Capex_Input!N$12:N$286,$Z217),NA)</f>
        <v>No</v>
      </c>
      <c r="R217" s="190" cm="1">
        <f t="array" ref="R217">IFERROR(INDEX(Forecast_Capex_Input!O$12:O$286,$Z217),0)</f>
        <v>0</v>
      </c>
      <c r="S217" s="24" t="str" cm="1">
        <f t="array" ref="S217">IFERROR(INDEX(Forecast_Capex_Input!P$12:P$286,$Z217),0)</f>
        <v>Safety security &amp; reliability</v>
      </c>
      <c r="T217" s="150" t="str" cm="1">
        <f t="array" aca="1" ref="T217" ca="1">IFERROR(INDEX(General!$K$91:$K$110,$AC217),NA)</f>
        <v>Transmission Lines (2018 onwards)</v>
      </c>
      <c r="U217" s="43" cm="1">
        <f t="array" aca="1" ref="U217" ca="1">IFERROR(
IF($F217=General!$E$25,INDEX(Forecast_Capex_Input!S$12:S$286,$Z217),
INDEX(Forecast_Capex_Input!T$12:T$286,$Z217)),0)</f>
        <v>0</v>
      </c>
      <c r="V217" s="82" t="b">
        <f>IFERROR(INDEX(Overheads!$T$19:$T$26,MATCH($I217,Overheads!$E$19:$E$26,0)),FALSE)</f>
        <v>1</v>
      </c>
      <c r="W217" s="209" t="str" cm="1">
        <f t="array" ref="W217">IFERROR(
INDEX(Forecast_Capex_Input!CN$12:CN$286,$Z217),0)</f>
        <v>FY22</v>
      </c>
      <c r="X217" s="209">
        <f>IFERROR(
MATCH($W217,General!$L$39:$S$39,0),1)</f>
        <v>2</v>
      </c>
      <c r="Z217" s="28">
        <f>IFERROR(
IF(MATCH($C217,Forecast_Capex_Input!$CI$12:$CI$286,1)+1&gt;MAX(Forecast_Capex_Input!$C$12:$C$286),NA,
MATCH($C217,Forecast_Capex_Input!$CI$12:$CI$286,1)+1),1)</f>
        <v>90</v>
      </c>
      <c r="AA217" s="28" cm="1">
        <f t="array" aca="1" ref="AA217" ca="1">IFERROR(
IF(Z216&lt;&gt;Z217,1,
IF(COUNTIF(OFFSET(AA216,0,0,-INDEX(Forecast_Capex_Input!$CG$12:$CG$286,$Z217)),AA216)=INDEX(Forecast_Capex_Input!$CG$12:$CG$286,$Z217),AA216+1,AA216)),NA)</f>
        <v>1</v>
      </c>
      <c r="AB217" s="28" cm="1">
        <f t="array" ref="AB217">IFERROR($C217-IF($Z217=1,1,INDEX(Forecast_Capex_Input!$CI$12:$CI$286,$Z217-1))+1,NA)</f>
        <v>1</v>
      </c>
      <c r="AC217" s="28" cm="1">
        <f t="array" aca="1" ref="AC217" ca="1">IFERROR(IF(AA217=1,
INDEX(Forecast_Capex_Input!$AI$10:$BB$10,SMALL(IF(INDEX(Forecast_Capex_Input!$AI$12:$BB$286,$Z217,0)&gt;0,COLUMN(Forecast_Capex_Input!$AI$10:$BB$10)-COLUMN(Forecast_Capex_Input!$AI$12)+1),ROWS(OFFSET(AC216,0,0,-$AB217)))),
OFFSET(AC216,-INDEX(Forecast_Capex_Input!$CG$12:$CG$286,$Z217)+1,0)),NA)</f>
        <v>1</v>
      </c>
      <c r="AD217" s="28">
        <f t="shared" ca="1" si="24"/>
        <v>1</v>
      </c>
      <c r="AE217" s="82" t="b">
        <f t="shared" si="28"/>
        <v>0</v>
      </c>
      <c r="AF217" s="78" t="b">
        <v>0</v>
      </c>
      <c r="AG217" s="82" t="b">
        <f t="shared" si="25"/>
        <v>1</v>
      </c>
      <c r="AI217" s="55">
        <v>0</v>
      </c>
      <c r="AJ217" s="55">
        <v>0</v>
      </c>
      <c r="AK217" s="55">
        <v>0</v>
      </c>
      <c r="AL217" s="55">
        <v>0</v>
      </c>
      <c r="AM217" s="55">
        <v>0</v>
      </c>
      <c r="AN217" s="135">
        <v>0</v>
      </c>
      <c r="AP217" s="55">
        <v>0</v>
      </c>
      <c r="AQ217" s="55">
        <v>0</v>
      </c>
      <c r="AR217" s="55">
        <v>0</v>
      </c>
      <c r="AS217" s="55">
        <v>0</v>
      </c>
      <c r="AT217" s="55">
        <v>0</v>
      </c>
      <c r="AU217" s="135">
        <v>0</v>
      </c>
      <c r="AW217" s="55">
        <v>0</v>
      </c>
      <c r="AX217" s="55">
        <v>0</v>
      </c>
      <c r="AY217" s="55">
        <v>0</v>
      </c>
      <c r="AZ217" s="55">
        <v>0</v>
      </c>
      <c r="BA217" s="55">
        <v>0</v>
      </c>
      <c r="BB217" s="135">
        <v>0</v>
      </c>
      <c r="BD217" s="55">
        <v>0</v>
      </c>
      <c r="BE217" s="55">
        <v>0</v>
      </c>
      <c r="BF217" s="55">
        <v>0</v>
      </c>
      <c r="BG217" s="55">
        <v>0</v>
      </c>
      <c r="BH217" s="55">
        <v>0</v>
      </c>
      <c r="BI217" s="135">
        <v>0</v>
      </c>
      <c r="BK217" s="55">
        <v>0</v>
      </c>
      <c r="BL217" s="55">
        <v>0</v>
      </c>
      <c r="BM217" s="55">
        <v>0</v>
      </c>
      <c r="BN217" s="55">
        <v>0</v>
      </c>
      <c r="BO217" s="55">
        <v>0</v>
      </c>
      <c r="BP217" s="135">
        <v>0</v>
      </c>
      <c r="BR217" s="147">
        <v>0.35910539690604376</v>
      </c>
      <c r="BS217" s="147">
        <v>0</v>
      </c>
      <c r="BT217" s="147">
        <v>0</v>
      </c>
      <c r="BU217" s="147">
        <v>0</v>
      </c>
      <c r="BV217" s="147">
        <v>0.63287728998436898</v>
      </c>
      <c r="BX217" s="55">
        <v>0</v>
      </c>
      <c r="BY217" s="55">
        <v>0</v>
      </c>
      <c r="BZ217" s="55">
        <v>0</v>
      </c>
      <c r="CA217" s="55">
        <v>0</v>
      </c>
      <c r="CB217" s="55">
        <v>0</v>
      </c>
      <c r="CC217" s="135">
        <v>0</v>
      </c>
      <c r="CE217" s="55">
        <v>0</v>
      </c>
      <c r="CF217" s="55">
        <v>0</v>
      </c>
      <c r="CG217" s="55">
        <v>0</v>
      </c>
      <c r="CH217" s="55">
        <v>0</v>
      </c>
      <c r="CI217" s="55">
        <v>0</v>
      </c>
      <c r="CJ217" s="135">
        <v>0</v>
      </c>
      <c r="CL217" s="55">
        <v>0</v>
      </c>
      <c r="CM217" s="55">
        <v>0</v>
      </c>
      <c r="CN217" s="55">
        <v>0</v>
      </c>
      <c r="CO217" s="55">
        <v>0</v>
      </c>
      <c r="CP217" s="55">
        <v>0</v>
      </c>
      <c r="CQ217" s="135">
        <v>0</v>
      </c>
      <c r="CS217" s="67">
        <v>0</v>
      </c>
      <c r="CT217" s="67">
        <v>0</v>
      </c>
      <c r="CU217" s="67">
        <v>0</v>
      </c>
      <c r="CV217" s="67">
        <v>0</v>
      </c>
      <c r="CW217" s="67">
        <v>0</v>
      </c>
      <c r="CX217" s="135">
        <v>0</v>
      </c>
      <c r="CZ217" s="55">
        <v>0</v>
      </c>
      <c r="DA217" s="55">
        <v>0</v>
      </c>
      <c r="DB217" s="55">
        <v>0</v>
      </c>
      <c r="DC217" s="55">
        <v>0</v>
      </c>
      <c r="DD217" s="55">
        <v>0</v>
      </c>
      <c r="DE217" s="135">
        <v>0</v>
      </c>
      <c r="DG217" s="43" t="b" cm="1">
        <f t="array" aca="1" ref="DG217" ca="1">OR($G217=Forecast_Capex_Input!$BF$8:$BF$10)</f>
        <v>1</v>
      </c>
      <c r="DH217" s="43" cm="1">
        <f t="array" aca="1" ref="DH217" ca="1">IFERROR(INDEX(Forecast_Capex_Input!BG$12:BG$286,$Z217)
*(INDEX(Forecast_Capex_Input!$H$12:$H$286,$Z217)=Repex),0)
*$DG217</f>
        <v>0</v>
      </c>
      <c r="DI217" s="43" cm="1">
        <f t="array" aca="1" ref="DI217" ca="1">IFERROR(INDEX(Forecast_Capex_Input!BH$12:BH$286,$Z217)
*(INDEX(Forecast_Capex_Input!$H$12:$H$286,$Z217)=Repex),0)
*$DG217</f>
        <v>0</v>
      </c>
      <c r="DJ217" s="43" cm="1">
        <f t="array" aca="1" ref="DJ217" ca="1">IFERROR(INDEX(Forecast_Capex_Input!BI$12:BI$286,$Z217)
*(INDEX(Forecast_Capex_Input!$H$12:$H$286,$Z217)=Repex),0)
*$DG217</f>
        <v>0.8628440799418019</v>
      </c>
      <c r="DK217" s="43" cm="1">
        <f t="array" aca="1" ref="DK217" ca="1">IFERROR(INDEX(Forecast_Capex_Input!BJ$12:BJ$286,$Z217)
*(INDEX(Forecast_Capex_Input!$H$12:$H$286,$Z217)=Repex),0)
*$DG217</f>
        <v>0.13715592005819821</v>
      </c>
      <c r="DL217" s="43" cm="1">
        <f t="array" aca="1" ref="DL217" ca="1">IFERROR(INDEX(Forecast_Capex_Input!BK$12:BK$286,$Z217)
*(INDEX(Forecast_Capex_Input!$H$12:$H$286,$Z217)=Repex),0)
*$DG217</f>
        <v>0</v>
      </c>
      <c r="DM217" s="43" cm="1">
        <f t="array" aca="1" ref="DM217" ca="1">IFERROR(INDEX(Forecast_Capex_Input!BL$12:BL$286,$Z217)
*(INDEX(Forecast_Capex_Input!$H$12:$H$286,$Z217)=Repex),0)
*$DG217</f>
        <v>0</v>
      </c>
      <c r="DO217" s="43" t="b" cm="1">
        <f t="array" aca="1" ref="DO217" ca="1">OR($G217=Forecast_Capex_Input!$BN$8:$BN$9)</f>
        <v>0</v>
      </c>
      <c r="DP217" s="43" cm="1">
        <f t="array" aca="1" ref="DP217" ca="1">IFERROR(INDEX(Forecast_Capex_Input!BO$12:BO$286,$Z217)
*(INDEX(Forecast_Capex_Input!$H$12:$H$286,$Z217)=Repex),0)
*$DO217</f>
        <v>0</v>
      </c>
      <c r="DQ217" s="43" cm="1">
        <f t="array" aca="1" ref="DQ217" ca="1">IFERROR(INDEX(Forecast_Capex_Input!BP$12:BP$286,$Z217)
*(INDEX(Forecast_Capex_Input!$H$12:$H$286,$Z217)=Repex),0)
*$DO217</f>
        <v>0</v>
      </c>
      <c r="DR217" s="43" cm="1">
        <f t="array" aca="1" ref="DR217" ca="1">IFERROR(INDEX(Forecast_Capex_Input!BQ$12:BQ$286,$Z217)
*(INDEX(Forecast_Capex_Input!$H$12:$H$286,$Z217)=Repex),0)
*$DO217</f>
        <v>0</v>
      </c>
      <c r="DS217" s="43" cm="1">
        <f t="array" aca="1" ref="DS217" ca="1">IFERROR(INDEX(Forecast_Capex_Input!BR$12:BR$286,$Z217)
*(INDEX(Forecast_Capex_Input!$H$12:$H$286,$Z217)=Repex),0)
*$DO217</f>
        <v>0</v>
      </c>
      <c r="DT217" s="43" cm="1">
        <f t="array" aca="1" ref="DT217" ca="1">IFERROR(INDEX(Forecast_Capex_Input!BS$12:BS$286,$Z217)
*(INDEX(Forecast_Capex_Input!$H$12:$H$286,$Z217)=Repex),0)
*$DO217</f>
        <v>0</v>
      </c>
      <c r="DV217" s="43" t="b" cm="1">
        <f t="array" aca="1" ref="DV217" ca="1">OR($G217=Forecast_Capex_Input!$BU$8:$BU$10)</f>
        <v>0</v>
      </c>
      <c r="DW217" s="43" cm="1">
        <f t="array" aca="1" ref="DW217" ca="1">IFERROR(INDEX(Forecast_Capex_Input!BV$12:BV$286,$Z217)
*(INDEX(Forecast_Capex_Input!$H$12:$H$286,$Z217)=Repex),0)
*$DV217</f>
        <v>0</v>
      </c>
      <c r="DX217" s="43" cm="1">
        <f t="array" aca="1" ref="DX217" ca="1">IFERROR(INDEX(Forecast_Capex_Input!BW$12:BW$286,$Z217)
*(INDEX(Forecast_Capex_Input!$H$12:$H$286,$Z217)=Repex),0)
*$DV217</f>
        <v>0</v>
      </c>
      <c r="DY217" s="43" cm="1">
        <f t="array" aca="1" ref="DY217" ca="1">IFERROR(INDEX(Forecast_Capex_Input!BX$12:BX$286,$Z217)
*(INDEX(Forecast_Capex_Input!$H$12:$H$286,$Z217)=Repex),0)
*$DV217</f>
        <v>0</v>
      </c>
      <c r="DZ217" s="43" cm="1">
        <f t="array" aca="1" ref="DZ217" ca="1">IFERROR(INDEX(Forecast_Capex_Input!BY$12:BY$286,$Z217)
*(INDEX(Forecast_Capex_Input!$H$12:$H$286,$Z217)=Repex),0)
*$DV217</f>
        <v>0</v>
      </c>
      <c r="EA217" s="43" cm="1">
        <f t="array" aca="1" ref="EA217" ca="1">IFERROR(INDEX(Forecast_Capex_Input!BZ$12:BZ$286,$Z217)
*(INDEX(Forecast_Capex_Input!$H$12:$H$286,$Z217)=Repex),0)
*$DV217</f>
        <v>0</v>
      </c>
      <c r="EB217" s="43" cm="1">
        <f t="array" aca="1" ref="EB217" ca="1">IFERROR(INDEX(Forecast_Capex_Input!CA$12:CA$286,$Z217)
*(INDEX(Forecast_Capex_Input!$H$12:$H$286,$Z217)=Repex),0)
*$DV217</f>
        <v>0</v>
      </c>
      <c r="EC217" s="43" cm="1">
        <f t="array" aca="1" ref="EC217" ca="1">IFERROR(INDEX(Forecast_Capex_Input!CB$12:CB$286,$Z217)
*(INDEX(Forecast_Capex_Input!$H$12:$H$286,$Z217)=Repex),0)
*$DV217</f>
        <v>0</v>
      </c>
      <c r="ED217" s="43" cm="1">
        <f t="array" aca="1" ref="ED217" ca="1">IFERROR(INDEX(Forecast_Capex_Input!CC$12:CC$286,$Z217)
*(INDEX(Forecast_Capex_Input!$H$12:$H$286,$Z217)=Repex),0)
*$DV217</f>
        <v>0</v>
      </c>
      <c r="EF217" s="86" t="str">
        <f t="shared" si="26"/>
        <v>N/A</v>
      </c>
      <c r="EG217" s="28" t="str">
        <f>IFERROR(RANK(EF217,EF$11:EF$1010,0)+COUNTIF(EF$11:EF217,EF217)-1,NA)</f>
        <v>N/A</v>
      </c>
    </row>
    <row r="218" spans="3:137" x14ac:dyDescent="0.2">
      <c r="C218" s="28">
        <f t="shared" si="27"/>
        <v>208</v>
      </c>
      <c r="D218" s="9" t="str" cm="1">
        <f t="array" ref="D218">IFERROR(INDEX(Forecast_Capex_Input!$D$12:$D$286,$Z218),NA)</f>
        <v>Various lines- Insulator condition</v>
      </c>
      <c r="E218" s="24" t="b" cm="1">
        <f t="array" ref="E218">IF($Z218=NA,NA,INDEX(Forecast_Capex_Input!$E$12:$E$286,$Z218))</f>
        <v>0</v>
      </c>
      <c r="F218" s="9" t="str" cm="1">
        <f t="array" aca="1" ref="F218" ca="1">IFERROR(INDEX(General!$E$25:$E$26,$AA218),NA)</f>
        <v>Non-Labour</v>
      </c>
      <c r="G218" s="9" t="str" cm="1">
        <f t="array" aca="1" ref="G218" ca="1">IFERROR(INDEX(Forecast_Capex_Input!$AI$11:$BB$11,$AC218),NA)</f>
        <v>Transmission Lines</v>
      </c>
      <c r="H218" s="50" cm="1">
        <f t="array" aca="1" ref="H218" ca="1">IFERROR(INDEX(Forecast_Capex_Input!$AI$12:$BB$286,$Z218,$AC218),NA)</f>
        <v>1</v>
      </c>
      <c r="I218" s="150" t="str" cm="1">
        <f t="array" ref="I218">IFERROR(INDEX(Forecast_Capex_Input!$F$12:$F$286,$Z218),NA)</f>
        <v>Replacement Expenditure</v>
      </c>
      <c r="J218" s="150" t="str" cm="1">
        <f t="array" ref="J218">IFERROR(INDEX(Forecast_Capex_Input!G$12:G$286,$Z218),NA)</f>
        <v>Transmission Lines</v>
      </c>
      <c r="K218" s="150" t="str" cm="1">
        <f t="array" ref="K218">IFERROR(INDEX(Forecast_Capex_Input!H$12:H$286,$Z218),NA)</f>
        <v>Repex</v>
      </c>
      <c r="L218" s="150" t="str" cm="1">
        <f t="array" ref="L218">IFERROR(INDEX(Forecast_Capex_Input!I$12:I$286,$Z218),NA)</f>
        <v>N/A</v>
      </c>
      <c r="M218" s="150" t="str" cm="1">
        <f t="array" ref="M218">IFERROR(INDEX(Forecast_Capex_Input!J$12:J$286,$Z218),NA)</f>
        <v>N/A</v>
      </c>
      <c r="N218" s="150" t="str" cm="1">
        <f t="array" ref="N218">IFERROR(INDEX(Forecast_Capex_Input!K$12:K$286,$Z218),NA)</f>
        <v>TL - Insulators</v>
      </c>
      <c r="O218" s="150" t="str" cm="1">
        <f t="array" ref="O218">IFERROR(INDEX(Forecast_Capex_Input!L$12:L$286,$Z218),NA)</f>
        <v>TL - Safe and Reliable Network</v>
      </c>
      <c r="P218" s="150" t="str" cm="1">
        <f t="array" ref="P218">IFERROR(INDEX(Forecast_Capex_Input!M$12:M$286,$Z218),NA)</f>
        <v>N/A</v>
      </c>
      <c r="Q218" s="24" t="str" cm="1">
        <f t="array" ref="Q218">IFERROR(INDEX(Forecast_Capex_Input!N$12:N$286,$Z218),NA)</f>
        <v>No</v>
      </c>
      <c r="R218" s="190" cm="1">
        <f t="array" ref="R218">IFERROR(INDEX(Forecast_Capex_Input!O$12:O$286,$Z218),0)</f>
        <v>0</v>
      </c>
      <c r="S218" s="24" t="str" cm="1">
        <f t="array" ref="S218">IFERROR(INDEX(Forecast_Capex_Input!P$12:P$286,$Z218),0)</f>
        <v>Safety security &amp; reliability</v>
      </c>
      <c r="T218" s="150" t="str" cm="1">
        <f t="array" aca="1" ref="T218" ca="1">IFERROR(INDEX(General!$K$91:$K$110,$AC218),NA)</f>
        <v>Transmission Lines (2018 onwards)</v>
      </c>
      <c r="U218" s="43" cm="1">
        <f t="array" aca="1" ref="U218" ca="1">IFERROR(
IF($F218=General!$E$25,INDEX(Forecast_Capex_Input!S$12:S$286,$Z218),
INDEX(Forecast_Capex_Input!T$12:T$286,$Z218)),0)</f>
        <v>1</v>
      </c>
      <c r="V218" s="82" t="b">
        <f>IFERROR(INDEX(Overheads!$T$19:$T$26,MATCH($I218,Overheads!$E$19:$E$26,0)),FALSE)</f>
        <v>1</v>
      </c>
      <c r="W218" s="209" t="str" cm="1">
        <f t="array" ref="W218">IFERROR(
INDEX(Forecast_Capex_Input!CN$12:CN$286,$Z218),0)</f>
        <v>FY22</v>
      </c>
      <c r="X218" s="209">
        <f>IFERROR(
MATCH($W218,General!$L$39:$S$39,0),1)</f>
        <v>2</v>
      </c>
      <c r="Z218" s="28">
        <f>IFERROR(
IF(MATCH($C218,Forecast_Capex_Input!$CI$12:$CI$286,1)+1&gt;MAX(Forecast_Capex_Input!$C$12:$C$286),NA,
MATCH($C218,Forecast_Capex_Input!$CI$12:$CI$286,1)+1),1)</f>
        <v>90</v>
      </c>
      <c r="AA218" s="28" cm="1">
        <f t="array" aca="1" ref="AA218" ca="1">IFERROR(
IF(Z217&lt;&gt;Z218,1,
IF(COUNTIF(OFFSET(AA217,0,0,-INDEX(Forecast_Capex_Input!$CG$12:$CG$286,$Z218)),AA217)=INDEX(Forecast_Capex_Input!$CG$12:$CG$286,$Z218),AA217+1,AA217)),NA)</f>
        <v>2</v>
      </c>
      <c r="AB218" s="28" cm="1">
        <f t="array" ref="AB218">IFERROR($C218-IF($Z218=1,1,INDEX(Forecast_Capex_Input!$CI$12:$CI$286,$Z218-1))+1,NA)</f>
        <v>2</v>
      </c>
      <c r="AC218" s="28" cm="1">
        <f t="array" aca="1" ref="AC218" ca="1">IFERROR(IF(AA218=1,
INDEX(Forecast_Capex_Input!$AI$10:$BB$10,SMALL(IF(INDEX(Forecast_Capex_Input!$AI$12:$BB$286,$Z218,0)&gt;0,COLUMN(Forecast_Capex_Input!$AI$10:$BB$10)-COLUMN(Forecast_Capex_Input!$AI$12)+1),ROWS(OFFSET(AC217,0,0,-$AB218)))),
OFFSET(AC217,-INDEX(Forecast_Capex_Input!$CG$12:$CG$286,$Z218)+1,0)),NA)</f>
        <v>1</v>
      </c>
      <c r="AD218" s="28">
        <f t="shared" ca="1" si="24"/>
        <v>2</v>
      </c>
      <c r="AE218" s="82" t="b">
        <f t="shared" si="28"/>
        <v>0</v>
      </c>
      <c r="AF218" s="78" t="b">
        <v>0</v>
      </c>
      <c r="AG218" s="82" t="b">
        <f t="shared" si="25"/>
        <v>1</v>
      </c>
      <c r="AI218" s="55">
        <v>0</v>
      </c>
      <c r="AJ218" s="55">
        <v>0</v>
      </c>
      <c r="AK218" s="55">
        <v>0</v>
      </c>
      <c r="AL218" s="55">
        <v>0</v>
      </c>
      <c r="AM218" s="55">
        <v>0</v>
      </c>
      <c r="AN218" s="135">
        <v>0</v>
      </c>
      <c r="AP218" s="55">
        <v>0</v>
      </c>
      <c r="AQ218" s="55">
        <v>0</v>
      </c>
      <c r="AR218" s="55">
        <v>0</v>
      </c>
      <c r="AS218" s="55">
        <v>0</v>
      </c>
      <c r="AT218" s="55">
        <v>0</v>
      </c>
      <c r="AU218" s="135">
        <v>0</v>
      </c>
      <c r="AW218" s="55">
        <v>0</v>
      </c>
      <c r="AX218" s="55">
        <v>0</v>
      </c>
      <c r="AY218" s="55">
        <v>0</v>
      </c>
      <c r="AZ218" s="55">
        <v>0</v>
      </c>
      <c r="BA218" s="55">
        <v>0</v>
      </c>
      <c r="BB218" s="135">
        <v>0</v>
      </c>
      <c r="BD218" s="55">
        <v>0</v>
      </c>
      <c r="BE218" s="55">
        <v>0</v>
      </c>
      <c r="BF218" s="55">
        <v>0</v>
      </c>
      <c r="BG218" s="55">
        <v>0</v>
      </c>
      <c r="BH218" s="55">
        <v>0</v>
      </c>
      <c r="BI218" s="135">
        <v>0</v>
      </c>
      <c r="BK218" s="55">
        <v>0</v>
      </c>
      <c r="BL218" s="55">
        <v>0</v>
      </c>
      <c r="BM218" s="55">
        <v>0</v>
      </c>
      <c r="BN218" s="55">
        <v>0</v>
      </c>
      <c r="BO218" s="55">
        <v>0</v>
      </c>
      <c r="BP218" s="135">
        <v>0</v>
      </c>
      <c r="BR218" s="147">
        <v>0.35910539690604376</v>
      </c>
      <c r="BS218" s="147">
        <v>0</v>
      </c>
      <c r="BT218" s="147">
        <v>0</v>
      </c>
      <c r="BU218" s="147">
        <v>0</v>
      </c>
      <c r="BV218" s="147">
        <v>0.63287728998436898</v>
      </c>
      <c r="BX218" s="55">
        <v>0</v>
      </c>
      <c r="BY218" s="55">
        <v>0</v>
      </c>
      <c r="BZ218" s="55">
        <v>0</v>
      </c>
      <c r="CA218" s="55">
        <v>0</v>
      </c>
      <c r="CB218" s="55">
        <v>0</v>
      </c>
      <c r="CC218" s="135">
        <v>0</v>
      </c>
      <c r="CE218" s="55">
        <v>0</v>
      </c>
      <c r="CF218" s="55">
        <v>0</v>
      </c>
      <c r="CG218" s="55">
        <v>0</v>
      </c>
      <c r="CH218" s="55">
        <v>0</v>
      </c>
      <c r="CI218" s="55">
        <v>0</v>
      </c>
      <c r="CJ218" s="135">
        <v>0</v>
      </c>
      <c r="CL218" s="55">
        <v>0</v>
      </c>
      <c r="CM218" s="55">
        <v>0</v>
      </c>
      <c r="CN218" s="55">
        <v>0</v>
      </c>
      <c r="CO218" s="55">
        <v>0</v>
      </c>
      <c r="CP218" s="55">
        <v>0</v>
      </c>
      <c r="CQ218" s="135">
        <v>0</v>
      </c>
      <c r="CS218" s="67">
        <v>0</v>
      </c>
      <c r="CT218" s="67">
        <v>0</v>
      </c>
      <c r="CU218" s="67">
        <v>0</v>
      </c>
      <c r="CV218" s="67">
        <v>0</v>
      </c>
      <c r="CW218" s="67">
        <v>0</v>
      </c>
      <c r="CX218" s="135">
        <v>0</v>
      </c>
      <c r="CZ218" s="55">
        <v>0</v>
      </c>
      <c r="DA218" s="55">
        <v>0</v>
      </c>
      <c r="DB218" s="55">
        <v>0</v>
      </c>
      <c r="DC218" s="55">
        <v>0</v>
      </c>
      <c r="DD218" s="55">
        <v>0</v>
      </c>
      <c r="DE218" s="135">
        <v>0</v>
      </c>
      <c r="DG218" s="43" t="b" cm="1">
        <f t="array" aca="1" ref="DG218" ca="1">OR($G218=Forecast_Capex_Input!$BF$8:$BF$10)</f>
        <v>1</v>
      </c>
      <c r="DH218" s="43" cm="1">
        <f t="array" aca="1" ref="DH218" ca="1">IFERROR(INDEX(Forecast_Capex_Input!BG$12:BG$286,$Z218)
*(INDEX(Forecast_Capex_Input!$H$12:$H$286,$Z218)=Repex),0)
*$DG218</f>
        <v>0</v>
      </c>
      <c r="DI218" s="43" cm="1">
        <f t="array" aca="1" ref="DI218" ca="1">IFERROR(INDEX(Forecast_Capex_Input!BH$12:BH$286,$Z218)
*(INDEX(Forecast_Capex_Input!$H$12:$H$286,$Z218)=Repex),0)
*$DG218</f>
        <v>0</v>
      </c>
      <c r="DJ218" s="43" cm="1">
        <f t="array" aca="1" ref="DJ218" ca="1">IFERROR(INDEX(Forecast_Capex_Input!BI$12:BI$286,$Z218)
*(INDEX(Forecast_Capex_Input!$H$12:$H$286,$Z218)=Repex),0)
*$DG218</f>
        <v>0.8628440799418019</v>
      </c>
      <c r="DK218" s="43" cm="1">
        <f t="array" aca="1" ref="DK218" ca="1">IFERROR(INDEX(Forecast_Capex_Input!BJ$12:BJ$286,$Z218)
*(INDEX(Forecast_Capex_Input!$H$12:$H$286,$Z218)=Repex),0)
*$DG218</f>
        <v>0.13715592005819821</v>
      </c>
      <c r="DL218" s="43" cm="1">
        <f t="array" aca="1" ref="DL218" ca="1">IFERROR(INDEX(Forecast_Capex_Input!BK$12:BK$286,$Z218)
*(INDEX(Forecast_Capex_Input!$H$12:$H$286,$Z218)=Repex),0)
*$DG218</f>
        <v>0</v>
      </c>
      <c r="DM218" s="43" cm="1">
        <f t="array" aca="1" ref="DM218" ca="1">IFERROR(INDEX(Forecast_Capex_Input!BL$12:BL$286,$Z218)
*(INDEX(Forecast_Capex_Input!$H$12:$H$286,$Z218)=Repex),0)
*$DG218</f>
        <v>0</v>
      </c>
      <c r="DO218" s="43" t="b" cm="1">
        <f t="array" aca="1" ref="DO218" ca="1">OR($G218=Forecast_Capex_Input!$BN$8:$BN$9)</f>
        <v>0</v>
      </c>
      <c r="DP218" s="43" cm="1">
        <f t="array" aca="1" ref="DP218" ca="1">IFERROR(INDEX(Forecast_Capex_Input!BO$12:BO$286,$Z218)
*(INDEX(Forecast_Capex_Input!$H$12:$H$286,$Z218)=Repex),0)
*$DO218</f>
        <v>0</v>
      </c>
      <c r="DQ218" s="43" cm="1">
        <f t="array" aca="1" ref="DQ218" ca="1">IFERROR(INDEX(Forecast_Capex_Input!BP$12:BP$286,$Z218)
*(INDEX(Forecast_Capex_Input!$H$12:$H$286,$Z218)=Repex),0)
*$DO218</f>
        <v>0</v>
      </c>
      <c r="DR218" s="43" cm="1">
        <f t="array" aca="1" ref="DR218" ca="1">IFERROR(INDEX(Forecast_Capex_Input!BQ$12:BQ$286,$Z218)
*(INDEX(Forecast_Capex_Input!$H$12:$H$286,$Z218)=Repex),0)
*$DO218</f>
        <v>0</v>
      </c>
      <c r="DS218" s="43" cm="1">
        <f t="array" aca="1" ref="DS218" ca="1">IFERROR(INDEX(Forecast_Capex_Input!BR$12:BR$286,$Z218)
*(INDEX(Forecast_Capex_Input!$H$12:$H$286,$Z218)=Repex),0)
*$DO218</f>
        <v>0</v>
      </c>
      <c r="DT218" s="43" cm="1">
        <f t="array" aca="1" ref="DT218" ca="1">IFERROR(INDEX(Forecast_Capex_Input!BS$12:BS$286,$Z218)
*(INDEX(Forecast_Capex_Input!$H$12:$H$286,$Z218)=Repex),0)
*$DO218</f>
        <v>0</v>
      </c>
      <c r="DV218" s="43" t="b" cm="1">
        <f t="array" aca="1" ref="DV218" ca="1">OR($G218=Forecast_Capex_Input!$BU$8:$BU$10)</f>
        <v>0</v>
      </c>
      <c r="DW218" s="43" cm="1">
        <f t="array" aca="1" ref="DW218" ca="1">IFERROR(INDEX(Forecast_Capex_Input!BV$12:BV$286,$Z218)
*(INDEX(Forecast_Capex_Input!$H$12:$H$286,$Z218)=Repex),0)
*$DV218</f>
        <v>0</v>
      </c>
      <c r="DX218" s="43" cm="1">
        <f t="array" aca="1" ref="DX218" ca="1">IFERROR(INDEX(Forecast_Capex_Input!BW$12:BW$286,$Z218)
*(INDEX(Forecast_Capex_Input!$H$12:$H$286,$Z218)=Repex),0)
*$DV218</f>
        <v>0</v>
      </c>
      <c r="DY218" s="43" cm="1">
        <f t="array" aca="1" ref="DY218" ca="1">IFERROR(INDEX(Forecast_Capex_Input!BX$12:BX$286,$Z218)
*(INDEX(Forecast_Capex_Input!$H$12:$H$286,$Z218)=Repex),0)
*$DV218</f>
        <v>0</v>
      </c>
      <c r="DZ218" s="43" cm="1">
        <f t="array" aca="1" ref="DZ218" ca="1">IFERROR(INDEX(Forecast_Capex_Input!BY$12:BY$286,$Z218)
*(INDEX(Forecast_Capex_Input!$H$12:$H$286,$Z218)=Repex),0)
*$DV218</f>
        <v>0</v>
      </c>
      <c r="EA218" s="43" cm="1">
        <f t="array" aca="1" ref="EA218" ca="1">IFERROR(INDEX(Forecast_Capex_Input!BZ$12:BZ$286,$Z218)
*(INDEX(Forecast_Capex_Input!$H$12:$H$286,$Z218)=Repex),0)
*$DV218</f>
        <v>0</v>
      </c>
      <c r="EB218" s="43" cm="1">
        <f t="array" aca="1" ref="EB218" ca="1">IFERROR(INDEX(Forecast_Capex_Input!CA$12:CA$286,$Z218)
*(INDEX(Forecast_Capex_Input!$H$12:$H$286,$Z218)=Repex),0)
*$DV218</f>
        <v>0</v>
      </c>
      <c r="EC218" s="43" cm="1">
        <f t="array" aca="1" ref="EC218" ca="1">IFERROR(INDEX(Forecast_Capex_Input!CB$12:CB$286,$Z218)
*(INDEX(Forecast_Capex_Input!$H$12:$H$286,$Z218)=Repex),0)
*$DV218</f>
        <v>0</v>
      </c>
      <c r="ED218" s="43" cm="1">
        <f t="array" aca="1" ref="ED218" ca="1">IFERROR(INDEX(Forecast_Capex_Input!CC$12:CC$286,$Z218)
*(INDEX(Forecast_Capex_Input!$H$12:$H$286,$Z218)=Repex),0)
*$DV218</f>
        <v>0</v>
      </c>
      <c r="EF218" s="86" t="str">
        <f t="shared" si="26"/>
        <v>N/A</v>
      </c>
      <c r="EG218" s="28" t="str">
        <f>IFERROR(RANK(EF218,EF$11:EF$1010,0)+COUNTIF(EF$11:EF218,EF218)-1,NA)</f>
        <v>N/A</v>
      </c>
    </row>
    <row r="219" spans="3:137" x14ac:dyDescent="0.2">
      <c r="C219" s="28">
        <f t="shared" si="27"/>
        <v>209</v>
      </c>
      <c r="D219" s="9" t="str" cm="1">
        <f t="array" ref="D219">IFERROR(INDEX(Forecast_Capex_Input!$D$12:$D$286,$Z219),NA)</f>
        <v>Asbestos (Carryover from RP2)</v>
      </c>
      <c r="E219" s="24" t="b" cm="1">
        <f t="array" ref="E219">IF($Z219=NA,NA,INDEX(Forecast_Capex_Input!$E$12:$E$286,$Z219))</f>
        <v>1</v>
      </c>
      <c r="F219" s="9" t="str" cm="1">
        <f t="array" aca="1" ref="F219" ca="1">IFERROR(INDEX(General!$E$25:$E$26,$AA219),NA)</f>
        <v>Labour</v>
      </c>
      <c r="G219" s="9" t="str" cm="1">
        <f t="array" aca="1" ref="G219" ca="1">IFERROR(INDEX(Forecast_Capex_Input!$AI$11:$BB$11,$AC219),NA)</f>
        <v>Transmission Lines</v>
      </c>
      <c r="H219" s="50" cm="1">
        <f t="array" aca="1" ref="H219" ca="1">IFERROR(INDEX(Forecast_Capex_Input!$AI$12:$BB$286,$Z219,$AC219),NA)</f>
        <v>1</v>
      </c>
      <c r="I219" s="150" t="str" cm="1">
        <f t="array" ref="I219">IFERROR(INDEX(Forecast_Capex_Input!$F$12:$F$286,$Z219),NA)</f>
        <v>Replacement Expenditure</v>
      </c>
      <c r="J219" s="150" t="str" cm="1">
        <f t="array" ref="J219">IFERROR(INDEX(Forecast_Capex_Input!G$12:G$286,$Z219),NA)</f>
        <v>Transmission Lines</v>
      </c>
      <c r="K219" s="150" t="str" cm="1">
        <f t="array" ref="K219">IFERROR(INDEX(Forecast_Capex_Input!H$12:H$286,$Z219),NA)</f>
        <v>Repex</v>
      </c>
      <c r="L219" s="150" t="str" cm="1">
        <f t="array" ref="L219">IFERROR(INDEX(Forecast_Capex_Input!I$12:I$286,$Z219),NA)</f>
        <v>N/A</v>
      </c>
      <c r="M219" s="150" t="str" cm="1">
        <f t="array" ref="M219">IFERROR(INDEX(Forecast_Capex_Input!J$12:J$286,$Z219),NA)</f>
        <v>N/A</v>
      </c>
      <c r="N219" s="150" t="str" cm="1">
        <f t="array" ref="N219">IFERROR(INDEX(Forecast_Capex_Input!K$12:K$286,$Z219),NA)</f>
        <v>TL - Transmission towers</v>
      </c>
      <c r="O219" s="150" t="str" cm="1">
        <f t="array" ref="O219">IFERROR(INDEX(Forecast_Capex_Input!L$12:L$286,$Z219),NA)</f>
        <v>TL - Compliance</v>
      </c>
      <c r="P219" s="150" t="str" cm="1">
        <f t="array" ref="P219">IFERROR(INDEX(Forecast_Capex_Input!M$12:M$286,$Z219),NA)</f>
        <v>N/A</v>
      </c>
      <c r="Q219" s="24" t="str" cm="1">
        <f t="array" ref="Q219">IFERROR(INDEX(Forecast_Capex_Input!N$12:N$286,$Z219),NA)</f>
        <v>No</v>
      </c>
      <c r="R219" s="190" cm="1">
        <f t="array" ref="R219">IFERROR(INDEX(Forecast_Capex_Input!O$12:O$286,$Z219),0)</f>
        <v>0</v>
      </c>
      <c r="S219" s="24" t="str" cm="1">
        <f t="array" ref="S219">IFERROR(INDEX(Forecast_Capex_Input!P$12:P$286,$Z219),0)</f>
        <v>Safety security &amp; reliability</v>
      </c>
      <c r="T219" s="150" t="str" cm="1">
        <f t="array" aca="1" ref="T219" ca="1">IFERROR(INDEX(General!$K$91:$K$110,$AC219),NA)</f>
        <v>Transmission Lines (2018 onwards)</v>
      </c>
      <c r="U219" s="43" cm="1">
        <f t="array" aca="1" ref="U219" ca="1">IFERROR(
IF($F219=General!$E$25,INDEX(Forecast_Capex_Input!S$12:S$286,$Z219),
INDEX(Forecast_Capex_Input!T$12:T$286,$Z219)),0)</f>
        <v>0.18518503180962659</v>
      </c>
      <c r="V219" s="82" t="b">
        <f>IFERROR(INDEX(Overheads!$T$19:$T$26,MATCH($I219,Overheads!$E$19:$E$26,0)),FALSE)</f>
        <v>1</v>
      </c>
      <c r="W219" s="209" t="str" cm="1">
        <f t="array" ref="W219">IFERROR(
INDEX(Forecast_Capex_Input!CN$12:CN$286,$Z219),0)</f>
        <v>FY22</v>
      </c>
      <c r="X219" s="209">
        <f>IFERROR(
MATCH($W219,General!$L$39:$S$39,0),1)</f>
        <v>2</v>
      </c>
      <c r="Z219" s="28">
        <f>IFERROR(
IF(MATCH($C219,Forecast_Capex_Input!$CI$12:$CI$286,1)+1&gt;MAX(Forecast_Capex_Input!$C$12:$C$286),NA,
MATCH($C219,Forecast_Capex_Input!$CI$12:$CI$286,1)+1),1)</f>
        <v>91</v>
      </c>
      <c r="AA219" s="28" cm="1">
        <f t="array" aca="1" ref="AA219" ca="1">IFERROR(
IF(Z218&lt;&gt;Z219,1,
IF(COUNTIF(OFFSET(AA218,0,0,-INDEX(Forecast_Capex_Input!$CG$12:$CG$286,$Z219)),AA218)=INDEX(Forecast_Capex_Input!$CG$12:$CG$286,$Z219),AA218+1,AA218)),NA)</f>
        <v>1</v>
      </c>
      <c r="AB219" s="28" cm="1">
        <f t="array" ref="AB219">IFERROR($C219-IF($Z219=1,1,INDEX(Forecast_Capex_Input!$CI$12:$CI$286,$Z219-1))+1,NA)</f>
        <v>1</v>
      </c>
      <c r="AC219" s="28" cm="1">
        <f t="array" aca="1" ref="AC219" ca="1">IFERROR(IF(AA219=1,
INDEX(Forecast_Capex_Input!$AI$10:$BB$10,SMALL(IF(INDEX(Forecast_Capex_Input!$AI$12:$BB$286,$Z219,0)&gt;0,COLUMN(Forecast_Capex_Input!$AI$10:$BB$10)-COLUMN(Forecast_Capex_Input!$AI$12)+1),ROWS(OFFSET(AC218,0,0,-$AB219)))),
OFFSET(AC218,-INDEX(Forecast_Capex_Input!$CG$12:$CG$286,$Z219)+1,0)),NA)</f>
        <v>1</v>
      </c>
      <c r="AD219" s="28">
        <f t="shared" ca="1" si="24"/>
        <v>1</v>
      </c>
      <c r="AE219" s="82" t="b">
        <f t="shared" si="28"/>
        <v>0</v>
      </c>
      <c r="AF219" s="78" t="b">
        <v>0</v>
      </c>
      <c r="AG219" s="82" t="b">
        <f t="shared" si="25"/>
        <v>1</v>
      </c>
      <c r="AI219" s="55">
        <v>1.2807502246128251</v>
      </c>
      <c r="AJ219" s="55">
        <v>1.2719042241452239</v>
      </c>
      <c r="AK219" s="55">
        <v>1.2719042241452239</v>
      </c>
      <c r="AL219" s="55">
        <v>2.3111963768307979E-2</v>
      </c>
      <c r="AM219" s="55">
        <v>2.6774595679571168E-2</v>
      </c>
      <c r="AN219" s="135">
        <v>3.8744452323511518</v>
      </c>
      <c r="AP219" s="55">
        <v>1.2411297603957163</v>
      </c>
      <c r="AQ219" s="55">
        <v>1.2486749296146447</v>
      </c>
      <c r="AR219" s="55">
        <v>1.2630926784636249</v>
      </c>
      <c r="AS219" s="55">
        <v>2.3051239844411594E-2</v>
      </c>
      <c r="AT219" s="55">
        <v>2.6784612749847364E-2</v>
      </c>
      <c r="AU219" s="135">
        <v>3.8027332210682454</v>
      </c>
      <c r="AW219" s="55">
        <v>0.14961994112784088</v>
      </c>
      <c r="AX219" s="55">
        <v>0.14107900871510584</v>
      </c>
      <c r="AY219" s="55">
        <v>0.17520729199335</v>
      </c>
      <c r="AZ219" s="55">
        <v>3.2419810195937295E-3</v>
      </c>
      <c r="BA219" s="55">
        <v>3.3357367515943737E-3</v>
      </c>
      <c r="BB219" s="135">
        <v>0.47248395960748485</v>
      </c>
      <c r="BD219" s="55">
        <v>2.9132632200157049E-2</v>
      </c>
      <c r="BE219" s="55">
        <v>2.7653899014405837E-2</v>
      </c>
      <c r="BF219" s="55">
        <v>3.3593084598499225E-2</v>
      </c>
      <c r="BG219" s="55">
        <v>6.1732462224345418E-4</v>
      </c>
      <c r="BH219" s="55">
        <v>6.4608831383418798E-4</v>
      </c>
      <c r="BI219" s="135">
        <v>9.1643028749139752E-2</v>
      </c>
      <c r="BK219" s="55">
        <v>1.4198823337237143</v>
      </c>
      <c r="BL219" s="55">
        <v>1.4174078373441563</v>
      </c>
      <c r="BM219" s="55">
        <v>1.4718930550554743</v>
      </c>
      <c r="BN219" s="55">
        <v>2.6910545486248778E-2</v>
      </c>
      <c r="BO219" s="55">
        <v>3.0766437815275924E-2</v>
      </c>
      <c r="BP219" s="135">
        <v>4.3668602094248703</v>
      </c>
      <c r="BR219" s="147">
        <v>0.2</v>
      </c>
      <c r="BS219" s="147">
        <v>0.2</v>
      </c>
      <c r="BT219" s="147">
        <v>0.2</v>
      </c>
      <c r="BU219" s="147">
        <v>0.2</v>
      </c>
      <c r="BV219" s="147">
        <v>0.2</v>
      </c>
      <c r="BX219" s="55">
        <v>0.77488904647023038</v>
      </c>
      <c r="BY219" s="55">
        <v>0.77488904647023038</v>
      </c>
      <c r="BZ219" s="55">
        <v>0.77488904647023038</v>
      </c>
      <c r="CA219" s="55">
        <v>0.77488904647023038</v>
      </c>
      <c r="CB219" s="55">
        <v>0.77488904647023038</v>
      </c>
      <c r="CC219" s="135">
        <v>3.8744452323511518</v>
      </c>
      <c r="CE219" s="55">
        <v>0.76054664421364915</v>
      </c>
      <c r="CF219" s="55">
        <v>0.76054664421364915</v>
      </c>
      <c r="CG219" s="55">
        <v>0.76054664421364915</v>
      </c>
      <c r="CH219" s="55">
        <v>0.76054664421364915</v>
      </c>
      <c r="CI219" s="55">
        <v>0.76054664421364915</v>
      </c>
      <c r="CJ219" s="135">
        <v>3.8027332210682459</v>
      </c>
      <c r="CL219" s="55">
        <v>9.4496791921496973E-2</v>
      </c>
      <c r="CM219" s="55">
        <v>9.4496791921496973E-2</v>
      </c>
      <c r="CN219" s="55">
        <v>9.4496791921496973E-2</v>
      </c>
      <c r="CO219" s="55">
        <v>9.4496791921496973E-2</v>
      </c>
      <c r="CP219" s="55">
        <v>9.4496791921496973E-2</v>
      </c>
      <c r="CQ219" s="135">
        <v>0.47248395960748485</v>
      </c>
      <c r="CS219" s="67">
        <v>1.8328605749827951E-2</v>
      </c>
      <c r="CT219" s="67">
        <v>1.8328605749827951E-2</v>
      </c>
      <c r="CU219" s="67">
        <v>1.8328605749827951E-2</v>
      </c>
      <c r="CV219" s="67">
        <v>1.8328605749827951E-2</v>
      </c>
      <c r="CW219" s="67">
        <v>1.8328605749827951E-2</v>
      </c>
      <c r="CX219" s="135">
        <v>9.1643028749139752E-2</v>
      </c>
      <c r="CZ219" s="55">
        <v>0.87337204188497408</v>
      </c>
      <c r="DA219" s="55">
        <v>0.87337204188497408</v>
      </c>
      <c r="DB219" s="55">
        <v>0.87337204188497408</v>
      </c>
      <c r="DC219" s="55">
        <v>0.87337204188497408</v>
      </c>
      <c r="DD219" s="55">
        <v>0.87337204188497408</v>
      </c>
      <c r="DE219" s="135">
        <v>4.3668602094248703</v>
      </c>
      <c r="DG219" s="43" t="b" cm="1">
        <f t="array" aca="1" ref="DG219" ca="1">OR($G219=Forecast_Capex_Input!$BF$8:$BF$10)</f>
        <v>1</v>
      </c>
      <c r="DH219" s="43" cm="1">
        <f t="array" aca="1" ref="DH219" ca="1">IFERROR(INDEX(Forecast_Capex_Input!BG$12:BG$286,$Z219)
*(INDEX(Forecast_Capex_Input!$H$12:$H$286,$Z219)=Repex),0)
*$DG219</f>
        <v>0</v>
      </c>
      <c r="DI219" s="43" cm="1">
        <f t="array" aca="1" ref="DI219" ca="1">IFERROR(INDEX(Forecast_Capex_Input!BH$12:BH$286,$Z219)
*(INDEX(Forecast_Capex_Input!$H$12:$H$286,$Z219)=Repex),0)
*$DG219</f>
        <v>1</v>
      </c>
      <c r="DJ219" s="43" cm="1">
        <f t="array" aca="1" ref="DJ219" ca="1">IFERROR(INDEX(Forecast_Capex_Input!BI$12:BI$286,$Z219)
*(INDEX(Forecast_Capex_Input!$H$12:$H$286,$Z219)=Repex),0)
*$DG219</f>
        <v>0</v>
      </c>
      <c r="DK219" s="43" cm="1">
        <f t="array" aca="1" ref="DK219" ca="1">IFERROR(INDEX(Forecast_Capex_Input!BJ$12:BJ$286,$Z219)
*(INDEX(Forecast_Capex_Input!$H$12:$H$286,$Z219)=Repex),0)
*$DG219</f>
        <v>0</v>
      </c>
      <c r="DL219" s="43" cm="1">
        <f t="array" aca="1" ref="DL219" ca="1">IFERROR(INDEX(Forecast_Capex_Input!BK$12:BK$286,$Z219)
*(INDEX(Forecast_Capex_Input!$H$12:$H$286,$Z219)=Repex),0)
*$DG219</f>
        <v>0</v>
      </c>
      <c r="DM219" s="43" cm="1">
        <f t="array" aca="1" ref="DM219" ca="1">IFERROR(INDEX(Forecast_Capex_Input!BL$12:BL$286,$Z219)
*(INDEX(Forecast_Capex_Input!$H$12:$H$286,$Z219)=Repex),0)
*$DG219</f>
        <v>0</v>
      </c>
      <c r="DO219" s="43" t="b" cm="1">
        <f t="array" aca="1" ref="DO219" ca="1">OR($G219=Forecast_Capex_Input!$BN$8:$BN$9)</f>
        <v>0</v>
      </c>
      <c r="DP219" s="43" cm="1">
        <f t="array" aca="1" ref="DP219" ca="1">IFERROR(INDEX(Forecast_Capex_Input!BO$12:BO$286,$Z219)
*(INDEX(Forecast_Capex_Input!$H$12:$H$286,$Z219)=Repex),0)
*$DO219</f>
        <v>0</v>
      </c>
      <c r="DQ219" s="43" cm="1">
        <f t="array" aca="1" ref="DQ219" ca="1">IFERROR(INDEX(Forecast_Capex_Input!BP$12:BP$286,$Z219)
*(INDEX(Forecast_Capex_Input!$H$12:$H$286,$Z219)=Repex),0)
*$DO219</f>
        <v>0</v>
      </c>
      <c r="DR219" s="43" cm="1">
        <f t="array" aca="1" ref="DR219" ca="1">IFERROR(INDEX(Forecast_Capex_Input!BQ$12:BQ$286,$Z219)
*(INDEX(Forecast_Capex_Input!$H$12:$H$286,$Z219)=Repex),0)
*$DO219</f>
        <v>0</v>
      </c>
      <c r="DS219" s="43" cm="1">
        <f t="array" aca="1" ref="DS219" ca="1">IFERROR(INDEX(Forecast_Capex_Input!BR$12:BR$286,$Z219)
*(INDEX(Forecast_Capex_Input!$H$12:$H$286,$Z219)=Repex),0)
*$DO219</f>
        <v>0</v>
      </c>
      <c r="DT219" s="43" cm="1">
        <f t="array" aca="1" ref="DT219" ca="1">IFERROR(INDEX(Forecast_Capex_Input!BS$12:BS$286,$Z219)
*(INDEX(Forecast_Capex_Input!$H$12:$H$286,$Z219)=Repex),0)
*$DO219</f>
        <v>0</v>
      </c>
      <c r="DV219" s="43" t="b" cm="1">
        <f t="array" aca="1" ref="DV219" ca="1">OR($G219=Forecast_Capex_Input!$BU$8:$BU$10)</f>
        <v>0</v>
      </c>
      <c r="DW219" s="43" cm="1">
        <f t="array" aca="1" ref="DW219" ca="1">IFERROR(INDEX(Forecast_Capex_Input!BV$12:BV$286,$Z219)
*(INDEX(Forecast_Capex_Input!$H$12:$H$286,$Z219)=Repex),0)
*$DV219</f>
        <v>0</v>
      </c>
      <c r="DX219" s="43" cm="1">
        <f t="array" aca="1" ref="DX219" ca="1">IFERROR(INDEX(Forecast_Capex_Input!BW$12:BW$286,$Z219)
*(INDEX(Forecast_Capex_Input!$H$12:$H$286,$Z219)=Repex),0)
*$DV219</f>
        <v>0</v>
      </c>
      <c r="DY219" s="43" cm="1">
        <f t="array" aca="1" ref="DY219" ca="1">IFERROR(INDEX(Forecast_Capex_Input!BX$12:BX$286,$Z219)
*(INDEX(Forecast_Capex_Input!$H$12:$H$286,$Z219)=Repex),0)
*$DV219</f>
        <v>0</v>
      </c>
      <c r="DZ219" s="43" cm="1">
        <f t="array" aca="1" ref="DZ219" ca="1">IFERROR(INDEX(Forecast_Capex_Input!BY$12:BY$286,$Z219)
*(INDEX(Forecast_Capex_Input!$H$12:$H$286,$Z219)=Repex),0)
*$DV219</f>
        <v>0</v>
      </c>
      <c r="EA219" s="43" cm="1">
        <f t="array" aca="1" ref="EA219" ca="1">IFERROR(INDEX(Forecast_Capex_Input!BZ$12:BZ$286,$Z219)
*(INDEX(Forecast_Capex_Input!$H$12:$H$286,$Z219)=Repex),0)
*$DV219</f>
        <v>0</v>
      </c>
      <c r="EB219" s="43" cm="1">
        <f t="array" aca="1" ref="EB219" ca="1">IFERROR(INDEX(Forecast_Capex_Input!CA$12:CA$286,$Z219)
*(INDEX(Forecast_Capex_Input!$H$12:$H$286,$Z219)=Repex),0)
*$DV219</f>
        <v>0</v>
      </c>
      <c r="EC219" s="43" cm="1">
        <f t="array" aca="1" ref="EC219" ca="1">IFERROR(INDEX(Forecast_Capex_Input!CB$12:CB$286,$Z219)
*(INDEX(Forecast_Capex_Input!$H$12:$H$286,$Z219)=Repex),0)
*$DV219</f>
        <v>0</v>
      </c>
      <c r="ED219" s="43" cm="1">
        <f t="array" aca="1" ref="ED219" ca="1">IFERROR(INDEX(Forecast_Capex_Input!CC$12:CC$286,$Z219)
*(INDEX(Forecast_Capex_Input!$H$12:$H$286,$Z219)=Repex),0)
*$DV219</f>
        <v>0</v>
      </c>
      <c r="EF219" s="86" t="str">
        <f t="shared" si="26"/>
        <v>N/A</v>
      </c>
      <c r="EG219" s="28" t="str">
        <f>IFERROR(RANK(EF219,EF$11:EF$1010,0)+COUNTIF(EF$11:EF219,EF219)-1,NA)</f>
        <v>N/A</v>
      </c>
    </row>
    <row r="220" spans="3:137" x14ac:dyDescent="0.2">
      <c r="C220" s="28">
        <f t="shared" si="27"/>
        <v>210</v>
      </c>
      <c r="D220" s="9" t="str" cm="1">
        <f t="array" ref="D220">IFERROR(INDEX(Forecast_Capex_Input!$D$12:$D$286,$Z220),NA)</f>
        <v>Asbestos (Carryover from RP2)</v>
      </c>
      <c r="E220" s="24" t="b" cm="1">
        <f t="array" ref="E220">IF($Z220=NA,NA,INDEX(Forecast_Capex_Input!$E$12:$E$286,$Z220))</f>
        <v>1</v>
      </c>
      <c r="F220" s="9" t="str" cm="1">
        <f t="array" aca="1" ref="F220" ca="1">IFERROR(INDEX(General!$E$25:$E$26,$AA220),NA)</f>
        <v>Non-Labour</v>
      </c>
      <c r="G220" s="9" t="str" cm="1">
        <f t="array" aca="1" ref="G220" ca="1">IFERROR(INDEX(Forecast_Capex_Input!$AI$11:$BB$11,$AC220),NA)</f>
        <v>Transmission Lines</v>
      </c>
      <c r="H220" s="50" cm="1">
        <f t="array" aca="1" ref="H220" ca="1">IFERROR(INDEX(Forecast_Capex_Input!$AI$12:$BB$286,$Z220,$AC220),NA)</f>
        <v>1</v>
      </c>
      <c r="I220" s="150" t="str" cm="1">
        <f t="array" ref="I220">IFERROR(INDEX(Forecast_Capex_Input!$F$12:$F$286,$Z220),NA)</f>
        <v>Replacement Expenditure</v>
      </c>
      <c r="J220" s="150" t="str" cm="1">
        <f t="array" ref="J220">IFERROR(INDEX(Forecast_Capex_Input!G$12:G$286,$Z220),NA)</f>
        <v>Transmission Lines</v>
      </c>
      <c r="K220" s="150" t="str" cm="1">
        <f t="array" ref="K220">IFERROR(INDEX(Forecast_Capex_Input!H$12:H$286,$Z220),NA)</f>
        <v>Repex</v>
      </c>
      <c r="L220" s="150" t="str" cm="1">
        <f t="array" ref="L220">IFERROR(INDEX(Forecast_Capex_Input!I$12:I$286,$Z220),NA)</f>
        <v>N/A</v>
      </c>
      <c r="M220" s="150" t="str" cm="1">
        <f t="array" ref="M220">IFERROR(INDEX(Forecast_Capex_Input!J$12:J$286,$Z220),NA)</f>
        <v>N/A</v>
      </c>
      <c r="N220" s="150" t="str" cm="1">
        <f t="array" ref="N220">IFERROR(INDEX(Forecast_Capex_Input!K$12:K$286,$Z220),NA)</f>
        <v>TL - Transmission towers</v>
      </c>
      <c r="O220" s="150" t="str" cm="1">
        <f t="array" ref="O220">IFERROR(INDEX(Forecast_Capex_Input!L$12:L$286,$Z220),NA)</f>
        <v>TL - Compliance</v>
      </c>
      <c r="P220" s="150" t="str" cm="1">
        <f t="array" ref="P220">IFERROR(INDEX(Forecast_Capex_Input!M$12:M$286,$Z220),NA)</f>
        <v>N/A</v>
      </c>
      <c r="Q220" s="24" t="str" cm="1">
        <f t="array" ref="Q220">IFERROR(INDEX(Forecast_Capex_Input!N$12:N$286,$Z220),NA)</f>
        <v>No</v>
      </c>
      <c r="R220" s="190" cm="1">
        <f t="array" ref="R220">IFERROR(INDEX(Forecast_Capex_Input!O$12:O$286,$Z220),0)</f>
        <v>0</v>
      </c>
      <c r="S220" s="24" t="str" cm="1">
        <f t="array" ref="S220">IFERROR(INDEX(Forecast_Capex_Input!P$12:P$286,$Z220),0)</f>
        <v>Safety security &amp; reliability</v>
      </c>
      <c r="T220" s="150" t="str" cm="1">
        <f t="array" aca="1" ref="T220" ca="1">IFERROR(INDEX(General!$K$91:$K$110,$AC220),NA)</f>
        <v>Transmission Lines (2018 onwards)</v>
      </c>
      <c r="U220" s="43" cm="1">
        <f t="array" aca="1" ref="U220" ca="1">IFERROR(
IF($F220=General!$E$25,INDEX(Forecast_Capex_Input!S$12:S$286,$Z220),
INDEX(Forecast_Capex_Input!T$12:T$286,$Z220)),0)</f>
        <v>0.81481496819037336</v>
      </c>
      <c r="V220" s="82" t="b">
        <f>IFERROR(INDEX(Overheads!$T$19:$T$26,MATCH($I220,Overheads!$E$19:$E$26,0)),FALSE)</f>
        <v>1</v>
      </c>
      <c r="W220" s="209" t="str" cm="1">
        <f t="array" ref="W220">IFERROR(
INDEX(Forecast_Capex_Input!CN$12:CN$286,$Z220),0)</f>
        <v>FY22</v>
      </c>
      <c r="X220" s="209">
        <f>IFERROR(
MATCH($W220,General!$L$39:$S$39,0),1)</f>
        <v>2</v>
      </c>
      <c r="Z220" s="28">
        <f>IFERROR(
IF(MATCH($C220,Forecast_Capex_Input!$CI$12:$CI$286,1)+1&gt;MAX(Forecast_Capex_Input!$C$12:$C$286),NA,
MATCH($C220,Forecast_Capex_Input!$CI$12:$CI$286,1)+1),1)</f>
        <v>91</v>
      </c>
      <c r="AA220" s="28" cm="1">
        <f t="array" aca="1" ref="AA220" ca="1">IFERROR(
IF(Z219&lt;&gt;Z220,1,
IF(COUNTIF(OFFSET(AA219,0,0,-INDEX(Forecast_Capex_Input!$CG$12:$CG$286,$Z220)),AA219)=INDEX(Forecast_Capex_Input!$CG$12:$CG$286,$Z220),AA219+1,AA219)),NA)</f>
        <v>2</v>
      </c>
      <c r="AB220" s="28" cm="1">
        <f t="array" ref="AB220">IFERROR($C220-IF($Z220=1,1,INDEX(Forecast_Capex_Input!$CI$12:$CI$286,$Z220-1))+1,NA)</f>
        <v>2</v>
      </c>
      <c r="AC220" s="28" cm="1">
        <f t="array" aca="1" ref="AC220" ca="1">IFERROR(IF(AA220=1,
INDEX(Forecast_Capex_Input!$AI$10:$BB$10,SMALL(IF(INDEX(Forecast_Capex_Input!$AI$12:$BB$286,$Z220,0)&gt;0,COLUMN(Forecast_Capex_Input!$AI$10:$BB$10)-COLUMN(Forecast_Capex_Input!$AI$12)+1),ROWS(OFFSET(AC219,0,0,-$AB220)))),
OFFSET(AC219,-INDEX(Forecast_Capex_Input!$CG$12:$CG$286,$Z220)+1,0)),NA)</f>
        <v>1</v>
      </c>
      <c r="AD220" s="28">
        <f t="shared" ca="1" si="24"/>
        <v>2</v>
      </c>
      <c r="AE220" s="82" t="b">
        <f t="shared" si="28"/>
        <v>0</v>
      </c>
      <c r="AF220" s="78" t="b">
        <v>0</v>
      </c>
      <c r="AG220" s="82" t="b">
        <f t="shared" si="25"/>
        <v>1</v>
      </c>
      <c r="AI220" s="55">
        <v>5.635306716368552</v>
      </c>
      <c r="AJ220" s="55">
        <v>5.596384274747944</v>
      </c>
      <c r="AK220" s="55">
        <v>5.596384274747944</v>
      </c>
      <c r="AL220" s="55">
        <v>0.10169274394731061</v>
      </c>
      <c r="AM220" s="55">
        <v>0.11780834073775177</v>
      </c>
      <c r="AN220" s="135">
        <v>17.047576350549505</v>
      </c>
      <c r="AP220" s="55">
        <v>5.635306716368552</v>
      </c>
      <c r="AQ220" s="55">
        <v>5.596384274747944</v>
      </c>
      <c r="AR220" s="55">
        <v>5.596384274747944</v>
      </c>
      <c r="AS220" s="55">
        <v>0.10169274394731061</v>
      </c>
      <c r="AT220" s="55">
        <v>0.11780834073775177</v>
      </c>
      <c r="AU220" s="135">
        <v>17.047576350549505</v>
      </c>
      <c r="AW220" s="55">
        <v>0.67934416371706496</v>
      </c>
      <c r="AX220" s="55">
        <v>0.63229614621469588</v>
      </c>
      <c r="AY220" s="55">
        <v>0.77629088542056102</v>
      </c>
      <c r="AZ220" s="55">
        <v>1.4302308593067426E-2</v>
      </c>
      <c r="BA220" s="55">
        <v>1.4671767537333938E-2</v>
      </c>
      <c r="BB220" s="135">
        <v>2.1169052714827234</v>
      </c>
      <c r="BD220" s="55">
        <v>0.13227570810218597</v>
      </c>
      <c r="BE220" s="55">
        <v>0.12394086075504837</v>
      </c>
      <c r="BF220" s="55">
        <v>0.14884086781026534</v>
      </c>
      <c r="BG220" s="55">
        <v>2.723386471439332E-3</v>
      </c>
      <c r="BH220" s="55">
        <v>2.84172830623774E-3</v>
      </c>
      <c r="BI220" s="135">
        <v>0.41062255144517673</v>
      </c>
      <c r="BK220" s="55">
        <v>6.4469265881878028</v>
      </c>
      <c r="BL220" s="55">
        <v>6.3526212817176884</v>
      </c>
      <c r="BM220" s="55">
        <v>6.5215160279787705</v>
      </c>
      <c r="BN220" s="55">
        <v>0.11871843901181736</v>
      </c>
      <c r="BO220" s="55">
        <v>0.13532183658132346</v>
      </c>
      <c r="BP220" s="135">
        <v>19.575104173477403</v>
      </c>
      <c r="BR220" s="147">
        <v>0.2</v>
      </c>
      <c r="BS220" s="147">
        <v>0.2</v>
      </c>
      <c r="BT220" s="147">
        <v>0.2</v>
      </c>
      <c r="BU220" s="147">
        <v>0.2</v>
      </c>
      <c r="BV220" s="147">
        <v>0.2</v>
      </c>
      <c r="BX220" s="55">
        <v>3.4095152701099014</v>
      </c>
      <c r="BY220" s="55">
        <v>3.4095152701099014</v>
      </c>
      <c r="BZ220" s="55">
        <v>3.4095152701099014</v>
      </c>
      <c r="CA220" s="55">
        <v>3.4095152701099014</v>
      </c>
      <c r="CB220" s="55">
        <v>3.4095152701099014</v>
      </c>
      <c r="CC220" s="135">
        <v>17.047576350549505</v>
      </c>
      <c r="CE220" s="55">
        <v>3.4095152701099014</v>
      </c>
      <c r="CF220" s="55">
        <v>3.4095152701099014</v>
      </c>
      <c r="CG220" s="55">
        <v>3.4095152701099014</v>
      </c>
      <c r="CH220" s="55">
        <v>3.4095152701099014</v>
      </c>
      <c r="CI220" s="55">
        <v>3.4095152701099014</v>
      </c>
      <c r="CJ220" s="135">
        <v>17.047576350549505</v>
      </c>
      <c r="CL220" s="55">
        <v>0.42338105429654471</v>
      </c>
      <c r="CM220" s="55">
        <v>0.42338105429654471</v>
      </c>
      <c r="CN220" s="55">
        <v>0.42338105429654471</v>
      </c>
      <c r="CO220" s="55">
        <v>0.42338105429654471</v>
      </c>
      <c r="CP220" s="55">
        <v>0.42338105429654471</v>
      </c>
      <c r="CQ220" s="135">
        <v>2.1169052714827234</v>
      </c>
      <c r="CS220" s="67">
        <v>8.2124510289035349E-2</v>
      </c>
      <c r="CT220" s="67">
        <v>8.2124510289035349E-2</v>
      </c>
      <c r="CU220" s="67">
        <v>8.2124510289035349E-2</v>
      </c>
      <c r="CV220" s="67">
        <v>8.2124510289035349E-2</v>
      </c>
      <c r="CW220" s="67">
        <v>8.2124510289035349E-2</v>
      </c>
      <c r="CX220" s="135">
        <v>0.41062255144517673</v>
      </c>
      <c r="CZ220" s="55">
        <v>3.9150208346954813</v>
      </c>
      <c r="DA220" s="55">
        <v>3.9150208346954813</v>
      </c>
      <c r="DB220" s="55">
        <v>3.9150208346954813</v>
      </c>
      <c r="DC220" s="55">
        <v>3.9150208346954813</v>
      </c>
      <c r="DD220" s="55">
        <v>3.9150208346954813</v>
      </c>
      <c r="DE220" s="135">
        <v>19.575104173477406</v>
      </c>
      <c r="DG220" s="43" t="b" cm="1">
        <f t="array" aca="1" ref="DG220" ca="1">OR($G220=Forecast_Capex_Input!$BF$8:$BF$10)</f>
        <v>1</v>
      </c>
      <c r="DH220" s="43" cm="1">
        <f t="array" aca="1" ref="DH220" ca="1">IFERROR(INDEX(Forecast_Capex_Input!BG$12:BG$286,$Z220)
*(INDEX(Forecast_Capex_Input!$H$12:$H$286,$Z220)=Repex),0)
*$DG220</f>
        <v>0</v>
      </c>
      <c r="DI220" s="43" cm="1">
        <f t="array" aca="1" ref="DI220" ca="1">IFERROR(INDEX(Forecast_Capex_Input!BH$12:BH$286,$Z220)
*(INDEX(Forecast_Capex_Input!$H$12:$H$286,$Z220)=Repex),0)
*$DG220</f>
        <v>1</v>
      </c>
      <c r="DJ220" s="43" cm="1">
        <f t="array" aca="1" ref="DJ220" ca="1">IFERROR(INDEX(Forecast_Capex_Input!BI$12:BI$286,$Z220)
*(INDEX(Forecast_Capex_Input!$H$12:$H$286,$Z220)=Repex),0)
*$DG220</f>
        <v>0</v>
      </c>
      <c r="DK220" s="43" cm="1">
        <f t="array" aca="1" ref="DK220" ca="1">IFERROR(INDEX(Forecast_Capex_Input!BJ$12:BJ$286,$Z220)
*(INDEX(Forecast_Capex_Input!$H$12:$H$286,$Z220)=Repex),0)
*$DG220</f>
        <v>0</v>
      </c>
      <c r="DL220" s="43" cm="1">
        <f t="array" aca="1" ref="DL220" ca="1">IFERROR(INDEX(Forecast_Capex_Input!BK$12:BK$286,$Z220)
*(INDEX(Forecast_Capex_Input!$H$12:$H$286,$Z220)=Repex),0)
*$DG220</f>
        <v>0</v>
      </c>
      <c r="DM220" s="43" cm="1">
        <f t="array" aca="1" ref="DM220" ca="1">IFERROR(INDEX(Forecast_Capex_Input!BL$12:BL$286,$Z220)
*(INDEX(Forecast_Capex_Input!$H$12:$H$286,$Z220)=Repex),0)
*$DG220</f>
        <v>0</v>
      </c>
      <c r="DO220" s="43" t="b" cm="1">
        <f t="array" aca="1" ref="DO220" ca="1">OR($G220=Forecast_Capex_Input!$BN$8:$BN$9)</f>
        <v>0</v>
      </c>
      <c r="DP220" s="43" cm="1">
        <f t="array" aca="1" ref="DP220" ca="1">IFERROR(INDEX(Forecast_Capex_Input!BO$12:BO$286,$Z220)
*(INDEX(Forecast_Capex_Input!$H$12:$H$286,$Z220)=Repex),0)
*$DO220</f>
        <v>0</v>
      </c>
      <c r="DQ220" s="43" cm="1">
        <f t="array" aca="1" ref="DQ220" ca="1">IFERROR(INDEX(Forecast_Capex_Input!BP$12:BP$286,$Z220)
*(INDEX(Forecast_Capex_Input!$H$12:$H$286,$Z220)=Repex),0)
*$DO220</f>
        <v>0</v>
      </c>
      <c r="DR220" s="43" cm="1">
        <f t="array" aca="1" ref="DR220" ca="1">IFERROR(INDEX(Forecast_Capex_Input!BQ$12:BQ$286,$Z220)
*(INDEX(Forecast_Capex_Input!$H$12:$H$286,$Z220)=Repex),0)
*$DO220</f>
        <v>0</v>
      </c>
      <c r="DS220" s="43" cm="1">
        <f t="array" aca="1" ref="DS220" ca="1">IFERROR(INDEX(Forecast_Capex_Input!BR$12:BR$286,$Z220)
*(INDEX(Forecast_Capex_Input!$H$12:$H$286,$Z220)=Repex),0)
*$DO220</f>
        <v>0</v>
      </c>
      <c r="DT220" s="43" cm="1">
        <f t="array" aca="1" ref="DT220" ca="1">IFERROR(INDEX(Forecast_Capex_Input!BS$12:BS$286,$Z220)
*(INDEX(Forecast_Capex_Input!$H$12:$H$286,$Z220)=Repex),0)
*$DO220</f>
        <v>0</v>
      </c>
      <c r="DV220" s="43" t="b" cm="1">
        <f t="array" aca="1" ref="DV220" ca="1">OR($G220=Forecast_Capex_Input!$BU$8:$BU$10)</f>
        <v>0</v>
      </c>
      <c r="DW220" s="43" cm="1">
        <f t="array" aca="1" ref="DW220" ca="1">IFERROR(INDEX(Forecast_Capex_Input!BV$12:BV$286,$Z220)
*(INDEX(Forecast_Capex_Input!$H$12:$H$286,$Z220)=Repex),0)
*$DV220</f>
        <v>0</v>
      </c>
      <c r="DX220" s="43" cm="1">
        <f t="array" aca="1" ref="DX220" ca="1">IFERROR(INDEX(Forecast_Capex_Input!BW$12:BW$286,$Z220)
*(INDEX(Forecast_Capex_Input!$H$12:$H$286,$Z220)=Repex),0)
*$DV220</f>
        <v>0</v>
      </c>
      <c r="DY220" s="43" cm="1">
        <f t="array" aca="1" ref="DY220" ca="1">IFERROR(INDEX(Forecast_Capex_Input!BX$12:BX$286,$Z220)
*(INDEX(Forecast_Capex_Input!$H$12:$H$286,$Z220)=Repex),0)
*$DV220</f>
        <v>0</v>
      </c>
      <c r="DZ220" s="43" cm="1">
        <f t="array" aca="1" ref="DZ220" ca="1">IFERROR(INDEX(Forecast_Capex_Input!BY$12:BY$286,$Z220)
*(INDEX(Forecast_Capex_Input!$H$12:$H$286,$Z220)=Repex),0)
*$DV220</f>
        <v>0</v>
      </c>
      <c r="EA220" s="43" cm="1">
        <f t="array" aca="1" ref="EA220" ca="1">IFERROR(INDEX(Forecast_Capex_Input!BZ$12:BZ$286,$Z220)
*(INDEX(Forecast_Capex_Input!$H$12:$H$286,$Z220)=Repex),0)
*$DV220</f>
        <v>0</v>
      </c>
      <c r="EB220" s="43" cm="1">
        <f t="array" aca="1" ref="EB220" ca="1">IFERROR(INDEX(Forecast_Capex_Input!CA$12:CA$286,$Z220)
*(INDEX(Forecast_Capex_Input!$H$12:$H$286,$Z220)=Repex),0)
*$DV220</f>
        <v>0</v>
      </c>
      <c r="EC220" s="43" cm="1">
        <f t="array" aca="1" ref="EC220" ca="1">IFERROR(INDEX(Forecast_Capex_Input!CB$12:CB$286,$Z220)
*(INDEX(Forecast_Capex_Input!$H$12:$H$286,$Z220)=Repex),0)
*$DV220</f>
        <v>0</v>
      </c>
      <c r="ED220" s="43" cm="1">
        <f t="array" aca="1" ref="ED220" ca="1">IFERROR(INDEX(Forecast_Capex_Input!CC$12:CC$286,$Z220)
*(INDEX(Forecast_Capex_Input!$H$12:$H$286,$Z220)=Repex),0)
*$DV220</f>
        <v>0</v>
      </c>
      <c r="EF220" s="86" t="str">
        <f t="shared" si="26"/>
        <v>N/A</v>
      </c>
      <c r="EG220" s="28" t="str">
        <f>IFERROR(RANK(EF220,EF$11:EF$1010,0)+COUNTIF(EF$11:EF220,EF220)-1,NA)</f>
        <v>N/A</v>
      </c>
    </row>
    <row r="221" spans="3:137" x14ac:dyDescent="0.2">
      <c r="C221" s="28">
        <f t="shared" si="27"/>
        <v>211</v>
      </c>
      <c r="D221" s="9" t="str" cm="1">
        <f t="array" ref="D221">IFERROR(INDEX(Forecast_Capex_Input!$D$12:$D$286,$Z221),NA)</f>
        <v>Public Safety Enhancements - Climbing deterrents, signage, aerial marker balls, earthing</v>
      </c>
      <c r="E221" s="24" t="b" cm="1">
        <f t="array" ref="E221">IF($Z221=NA,NA,INDEX(Forecast_Capex_Input!$E$12:$E$286,$Z221))</f>
        <v>1</v>
      </c>
      <c r="F221" s="9" t="str" cm="1">
        <f t="array" aca="1" ref="F221" ca="1">IFERROR(INDEX(General!$E$25:$E$26,$AA221),NA)</f>
        <v>Labour</v>
      </c>
      <c r="G221" s="9" t="str" cm="1">
        <f t="array" aca="1" ref="G221" ca="1">IFERROR(INDEX(Forecast_Capex_Input!$AI$11:$BB$11,$AC221),NA)</f>
        <v>Transmission Lines</v>
      </c>
      <c r="H221" s="50" cm="1">
        <f t="array" aca="1" ref="H221" ca="1">IFERROR(INDEX(Forecast_Capex_Input!$AI$12:$BB$286,$Z221,$AC221),NA)</f>
        <v>1</v>
      </c>
      <c r="I221" s="150" t="str" cm="1">
        <f t="array" ref="I221">IFERROR(INDEX(Forecast_Capex_Input!$F$12:$F$286,$Z221),NA)</f>
        <v>Replacement Expenditure</v>
      </c>
      <c r="J221" s="150" t="str" cm="1">
        <f t="array" ref="J221">IFERROR(INDEX(Forecast_Capex_Input!G$12:G$286,$Z221),NA)</f>
        <v>Transmission Lines</v>
      </c>
      <c r="K221" s="150" t="str" cm="1">
        <f t="array" ref="K221">IFERROR(INDEX(Forecast_Capex_Input!H$12:H$286,$Z221),NA)</f>
        <v>Repex</v>
      </c>
      <c r="L221" s="150" t="str" cm="1">
        <f t="array" ref="L221">IFERROR(INDEX(Forecast_Capex_Input!I$12:I$286,$Z221),NA)</f>
        <v>N/A</v>
      </c>
      <c r="M221" s="150" t="str" cm="1">
        <f t="array" ref="M221">IFERROR(INDEX(Forecast_Capex_Input!J$12:J$286,$Z221),NA)</f>
        <v>N/A</v>
      </c>
      <c r="N221" s="150" t="str" cm="1">
        <f t="array" ref="N221">IFERROR(INDEX(Forecast_Capex_Input!K$12:K$286,$Z221),NA)</f>
        <v>TL - Transmission towers</v>
      </c>
      <c r="O221" s="150" t="str" cm="1">
        <f t="array" ref="O221">IFERROR(INDEX(Forecast_Capex_Input!L$12:L$286,$Z221),NA)</f>
        <v>TL - Compliance</v>
      </c>
      <c r="P221" s="150" t="str" cm="1">
        <f t="array" ref="P221">IFERROR(INDEX(Forecast_Capex_Input!M$12:M$286,$Z221),NA)</f>
        <v>N/A</v>
      </c>
      <c r="Q221" s="24" t="str" cm="1">
        <f t="array" ref="Q221">IFERROR(INDEX(Forecast_Capex_Input!N$12:N$286,$Z221),NA)</f>
        <v>No</v>
      </c>
      <c r="R221" s="190" cm="1">
        <f t="array" ref="R221">IFERROR(INDEX(Forecast_Capex_Input!O$12:O$286,$Z221),0)</f>
        <v>0</v>
      </c>
      <c r="S221" s="24" t="str" cm="1">
        <f t="array" ref="S221">IFERROR(INDEX(Forecast_Capex_Input!P$12:P$286,$Z221),0)</f>
        <v>Safety security &amp; reliability</v>
      </c>
      <c r="T221" s="150" t="str" cm="1">
        <f t="array" aca="1" ref="T221" ca="1">IFERROR(INDEX(General!$K$91:$K$110,$AC221),NA)</f>
        <v>Transmission Lines (2018 onwards)</v>
      </c>
      <c r="U221" s="43" cm="1">
        <f t="array" aca="1" ref="U221" ca="1">IFERROR(
IF($F221=General!$E$25,INDEX(Forecast_Capex_Input!S$12:S$286,$Z221),
INDEX(Forecast_Capex_Input!T$12:T$286,$Z221)),0)</f>
        <v>0.15385520684707166</v>
      </c>
      <c r="V221" s="82" t="b">
        <f>IFERROR(INDEX(Overheads!$T$19:$T$26,MATCH($I221,Overheads!$E$19:$E$26,0)),FALSE)</f>
        <v>1</v>
      </c>
      <c r="W221" s="209" t="str" cm="1">
        <f t="array" ref="W221">IFERROR(
INDEX(Forecast_Capex_Input!CN$12:CN$286,$Z221),0)</f>
        <v>FY22</v>
      </c>
      <c r="X221" s="209">
        <f>IFERROR(
MATCH($W221,General!$L$39:$S$39,0),1)</f>
        <v>2</v>
      </c>
      <c r="Z221" s="28">
        <f>IFERROR(
IF(MATCH($C221,Forecast_Capex_Input!$CI$12:$CI$286,1)+1&gt;MAX(Forecast_Capex_Input!$C$12:$C$286),NA,
MATCH($C221,Forecast_Capex_Input!$CI$12:$CI$286,1)+1),1)</f>
        <v>92</v>
      </c>
      <c r="AA221" s="28" cm="1">
        <f t="array" aca="1" ref="AA221" ca="1">IFERROR(
IF(Z220&lt;&gt;Z221,1,
IF(COUNTIF(OFFSET(AA220,0,0,-INDEX(Forecast_Capex_Input!$CG$12:$CG$286,$Z221)),AA220)=INDEX(Forecast_Capex_Input!$CG$12:$CG$286,$Z221),AA220+1,AA220)),NA)</f>
        <v>1</v>
      </c>
      <c r="AB221" s="28" cm="1">
        <f t="array" ref="AB221">IFERROR($C221-IF($Z221=1,1,INDEX(Forecast_Capex_Input!$CI$12:$CI$286,$Z221-1))+1,NA)</f>
        <v>1</v>
      </c>
      <c r="AC221" s="28" cm="1">
        <f t="array" aca="1" ref="AC221" ca="1">IFERROR(IF(AA221=1,
INDEX(Forecast_Capex_Input!$AI$10:$BB$10,SMALL(IF(INDEX(Forecast_Capex_Input!$AI$12:$BB$286,$Z221,0)&gt;0,COLUMN(Forecast_Capex_Input!$AI$10:$BB$10)-COLUMN(Forecast_Capex_Input!$AI$12)+1),ROWS(OFFSET(AC220,0,0,-$AB221)))),
OFFSET(AC220,-INDEX(Forecast_Capex_Input!$CG$12:$CG$286,$Z221)+1,0)),NA)</f>
        <v>1</v>
      </c>
      <c r="AD221" s="28">
        <f t="shared" ca="1" si="24"/>
        <v>1</v>
      </c>
      <c r="AE221" s="82" t="b">
        <f t="shared" si="28"/>
        <v>0</v>
      </c>
      <c r="AF221" s="78" t="b">
        <v>0</v>
      </c>
      <c r="AG221" s="82" t="b">
        <f t="shared" si="25"/>
        <v>1</v>
      </c>
      <c r="AI221" s="55">
        <v>1.0242428842082185</v>
      </c>
      <c r="AJ221" s="55">
        <v>0</v>
      </c>
      <c r="AK221" s="55">
        <v>0</v>
      </c>
      <c r="AL221" s="55">
        <v>0</v>
      </c>
      <c r="AM221" s="55">
        <v>0</v>
      </c>
      <c r="AN221" s="135">
        <v>1.0242428842082185</v>
      </c>
      <c r="AP221" s="55">
        <v>0.99255756589748567</v>
      </c>
      <c r="AQ221" s="55">
        <v>0</v>
      </c>
      <c r="AR221" s="55">
        <v>0</v>
      </c>
      <c r="AS221" s="55">
        <v>0</v>
      </c>
      <c r="AT221" s="55">
        <v>0</v>
      </c>
      <c r="AU221" s="135">
        <v>0.99255756589748567</v>
      </c>
      <c r="AW221" s="55">
        <v>0.11965421289086302</v>
      </c>
      <c r="AX221" s="55">
        <v>0</v>
      </c>
      <c r="AY221" s="55">
        <v>0</v>
      </c>
      <c r="AZ221" s="55">
        <v>0</v>
      </c>
      <c r="BA221" s="55">
        <v>0</v>
      </c>
      <c r="BB221" s="135">
        <v>0.11965421289086302</v>
      </c>
      <c r="BD221" s="55">
        <v>2.3297978525271369E-2</v>
      </c>
      <c r="BE221" s="55">
        <v>0</v>
      </c>
      <c r="BF221" s="55">
        <v>0</v>
      </c>
      <c r="BG221" s="55">
        <v>0</v>
      </c>
      <c r="BH221" s="55">
        <v>0</v>
      </c>
      <c r="BI221" s="135">
        <v>2.3297978525271369E-2</v>
      </c>
      <c r="BK221" s="55">
        <v>1.1355097573136201</v>
      </c>
      <c r="BL221" s="55">
        <v>0</v>
      </c>
      <c r="BM221" s="55">
        <v>0</v>
      </c>
      <c r="BN221" s="55">
        <v>0</v>
      </c>
      <c r="BO221" s="55">
        <v>0</v>
      </c>
      <c r="BP221" s="135">
        <v>1.1355097573136201</v>
      </c>
      <c r="BR221" s="147">
        <v>0.37014428412874584</v>
      </c>
      <c r="BS221" s="147">
        <v>0.17591564927857936</v>
      </c>
      <c r="BT221" s="147">
        <v>0.22697003329633739</v>
      </c>
      <c r="BU221" s="147">
        <v>0.22697003329633739</v>
      </c>
      <c r="BV221" s="147">
        <v>0</v>
      </c>
      <c r="BX221" s="55">
        <v>0.37911764914921298</v>
      </c>
      <c r="BY221" s="55">
        <v>0.18018035199445354</v>
      </c>
      <c r="BZ221" s="55">
        <v>0.232472441532276</v>
      </c>
      <c r="CA221" s="55">
        <v>0.232472441532276</v>
      </c>
      <c r="CB221" s="55">
        <v>0</v>
      </c>
      <c r="CC221" s="135">
        <v>1.0242428842082185</v>
      </c>
      <c r="CE221" s="55">
        <v>0.36738950968569528</v>
      </c>
      <c r="CF221" s="55">
        <v>0.17460640865122251</v>
      </c>
      <c r="CG221" s="55">
        <v>0.22528082378028391</v>
      </c>
      <c r="CH221" s="55">
        <v>0.22528082378028391</v>
      </c>
      <c r="CI221" s="55">
        <v>0</v>
      </c>
      <c r="CJ221" s="135">
        <v>0.99255756589748567</v>
      </c>
      <c r="CL221" s="55">
        <v>4.4289322973477041E-2</v>
      </c>
      <c r="CM221" s="55">
        <v>2.1049048549613529E-2</v>
      </c>
      <c r="CN221" s="55">
        <v>2.7157920683886221E-2</v>
      </c>
      <c r="CO221" s="55">
        <v>2.7157920683886221E-2</v>
      </c>
      <c r="CP221" s="55">
        <v>0</v>
      </c>
      <c r="CQ221" s="135">
        <v>0.11965421289086303</v>
      </c>
      <c r="CS221" s="67">
        <v>8.6236135828834642E-3</v>
      </c>
      <c r="CT221" s="67">
        <v>4.0984790191515115E-3</v>
      </c>
      <c r="CU221" s="67">
        <v>5.287942961618196E-3</v>
      </c>
      <c r="CV221" s="67">
        <v>5.287942961618196E-3</v>
      </c>
      <c r="CW221" s="67">
        <v>0</v>
      </c>
      <c r="CX221" s="135">
        <v>2.3297978525271365E-2</v>
      </c>
      <c r="CZ221" s="55">
        <v>0.42030244624205576</v>
      </c>
      <c r="DA221" s="55">
        <v>0.19975393621998755</v>
      </c>
      <c r="DB221" s="55">
        <v>0.25772668742578836</v>
      </c>
      <c r="DC221" s="55">
        <v>0.25772668742578836</v>
      </c>
      <c r="DD221" s="55">
        <v>0</v>
      </c>
      <c r="DE221" s="135">
        <v>1.1355097573136201</v>
      </c>
      <c r="DG221" s="43" t="b" cm="1">
        <f t="array" aca="1" ref="DG221" ca="1">OR($G221=Forecast_Capex_Input!$BF$8:$BF$10)</f>
        <v>1</v>
      </c>
      <c r="DH221" s="43" cm="1">
        <f t="array" aca="1" ref="DH221" ca="1">IFERROR(INDEX(Forecast_Capex_Input!BG$12:BG$286,$Z221)
*(INDEX(Forecast_Capex_Input!$H$12:$H$286,$Z221)=Repex),0)
*$DG221</f>
        <v>0</v>
      </c>
      <c r="DI221" s="43" cm="1">
        <f t="array" aca="1" ref="DI221" ca="1">IFERROR(INDEX(Forecast_Capex_Input!BH$12:BH$286,$Z221)
*(INDEX(Forecast_Capex_Input!$H$12:$H$286,$Z221)=Repex),0)
*$DG221</f>
        <v>1</v>
      </c>
      <c r="DJ221" s="43" cm="1">
        <f t="array" aca="1" ref="DJ221" ca="1">IFERROR(INDEX(Forecast_Capex_Input!BI$12:BI$286,$Z221)
*(INDEX(Forecast_Capex_Input!$H$12:$H$286,$Z221)=Repex),0)
*$DG221</f>
        <v>0</v>
      </c>
      <c r="DK221" s="43" cm="1">
        <f t="array" aca="1" ref="DK221" ca="1">IFERROR(INDEX(Forecast_Capex_Input!BJ$12:BJ$286,$Z221)
*(INDEX(Forecast_Capex_Input!$H$12:$H$286,$Z221)=Repex),0)
*$DG221</f>
        <v>0</v>
      </c>
      <c r="DL221" s="43" cm="1">
        <f t="array" aca="1" ref="DL221" ca="1">IFERROR(INDEX(Forecast_Capex_Input!BK$12:BK$286,$Z221)
*(INDEX(Forecast_Capex_Input!$H$12:$H$286,$Z221)=Repex),0)
*$DG221</f>
        <v>0</v>
      </c>
      <c r="DM221" s="43" cm="1">
        <f t="array" aca="1" ref="DM221" ca="1">IFERROR(INDEX(Forecast_Capex_Input!BL$12:BL$286,$Z221)
*(INDEX(Forecast_Capex_Input!$H$12:$H$286,$Z221)=Repex),0)
*$DG221</f>
        <v>0</v>
      </c>
      <c r="DO221" s="43" t="b" cm="1">
        <f t="array" aca="1" ref="DO221" ca="1">OR($G221=Forecast_Capex_Input!$BN$8:$BN$9)</f>
        <v>0</v>
      </c>
      <c r="DP221" s="43" cm="1">
        <f t="array" aca="1" ref="DP221" ca="1">IFERROR(INDEX(Forecast_Capex_Input!BO$12:BO$286,$Z221)
*(INDEX(Forecast_Capex_Input!$H$12:$H$286,$Z221)=Repex),0)
*$DO221</f>
        <v>0</v>
      </c>
      <c r="DQ221" s="43" cm="1">
        <f t="array" aca="1" ref="DQ221" ca="1">IFERROR(INDEX(Forecast_Capex_Input!BP$12:BP$286,$Z221)
*(INDEX(Forecast_Capex_Input!$H$12:$H$286,$Z221)=Repex),0)
*$DO221</f>
        <v>0</v>
      </c>
      <c r="DR221" s="43" cm="1">
        <f t="array" aca="1" ref="DR221" ca="1">IFERROR(INDEX(Forecast_Capex_Input!BQ$12:BQ$286,$Z221)
*(INDEX(Forecast_Capex_Input!$H$12:$H$286,$Z221)=Repex),0)
*$DO221</f>
        <v>0</v>
      </c>
      <c r="DS221" s="43" cm="1">
        <f t="array" aca="1" ref="DS221" ca="1">IFERROR(INDEX(Forecast_Capex_Input!BR$12:BR$286,$Z221)
*(INDEX(Forecast_Capex_Input!$H$12:$H$286,$Z221)=Repex),0)
*$DO221</f>
        <v>0</v>
      </c>
      <c r="DT221" s="43" cm="1">
        <f t="array" aca="1" ref="DT221" ca="1">IFERROR(INDEX(Forecast_Capex_Input!BS$12:BS$286,$Z221)
*(INDEX(Forecast_Capex_Input!$H$12:$H$286,$Z221)=Repex),0)
*$DO221</f>
        <v>0</v>
      </c>
      <c r="DV221" s="43" t="b" cm="1">
        <f t="array" aca="1" ref="DV221" ca="1">OR($G221=Forecast_Capex_Input!$BU$8:$BU$10)</f>
        <v>0</v>
      </c>
      <c r="DW221" s="43" cm="1">
        <f t="array" aca="1" ref="DW221" ca="1">IFERROR(INDEX(Forecast_Capex_Input!BV$12:BV$286,$Z221)
*(INDEX(Forecast_Capex_Input!$H$12:$H$286,$Z221)=Repex),0)
*$DV221</f>
        <v>0</v>
      </c>
      <c r="DX221" s="43" cm="1">
        <f t="array" aca="1" ref="DX221" ca="1">IFERROR(INDEX(Forecast_Capex_Input!BW$12:BW$286,$Z221)
*(INDEX(Forecast_Capex_Input!$H$12:$H$286,$Z221)=Repex),0)
*$DV221</f>
        <v>0</v>
      </c>
      <c r="DY221" s="43" cm="1">
        <f t="array" aca="1" ref="DY221" ca="1">IFERROR(INDEX(Forecast_Capex_Input!BX$12:BX$286,$Z221)
*(INDEX(Forecast_Capex_Input!$H$12:$H$286,$Z221)=Repex),0)
*$DV221</f>
        <v>0</v>
      </c>
      <c r="DZ221" s="43" cm="1">
        <f t="array" aca="1" ref="DZ221" ca="1">IFERROR(INDEX(Forecast_Capex_Input!BY$12:BY$286,$Z221)
*(INDEX(Forecast_Capex_Input!$H$12:$H$286,$Z221)=Repex),0)
*$DV221</f>
        <v>0</v>
      </c>
      <c r="EA221" s="43" cm="1">
        <f t="array" aca="1" ref="EA221" ca="1">IFERROR(INDEX(Forecast_Capex_Input!BZ$12:BZ$286,$Z221)
*(INDEX(Forecast_Capex_Input!$H$12:$H$286,$Z221)=Repex),0)
*$DV221</f>
        <v>0</v>
      </c>
      <c r="EB221" s="43" cm="1">
        <f t="array" aca="1" ref="EB221" ca="1">IFERROR(INDEX(Forecast_Capex_Input!CA$12:CA$286,$Z221)
*(INDEX(Forecast_Capex_Input!$H$12:$H$286,$Z221)=Repex),0)
*$DV221</f>
        <v>0</v>
      </c>
      <c r="EC221" s="43" cm="1">
        <f t="array" aca="1" ref="EC221" ca="1">IFERROR(INDEX(Forecast_Capex_Input!CB$12:CB$286,$Z221)
*(INDEX(Forecast_Capex_Input!$H$12:$H$286,$Z221)=Repex),0)
*$DV221</f>
        <v>0</v>
      </c>
      <c r="ED221" s="43" cm="1">
        <f t="array" aca="1" ref="ED221" ca="1">IFERROR(INDEX(Forecast_Capex_Input!CC$12:CC$286,$Z221)
*(INDEX(Forecast_Capex_Input!$H$12:$H$286,$Z221)=Repex),0)
*$DV221</f>
        <v>0</v>
      </c>
      <c r="EF221" s="86" t="str">
        <f t="shared" si="26"/>
        <v>N/A</v>
      </c>
      <c r="EG221" s="28" t="str">
        <f>IFERROR(RANK(EF221,EF$11:EF$1010,0)+COUNTIF(EF$11:EF221,EF221)-1,NA)</f>
        <v>N/A</v>
      </c>
    </row>
    <row r="222" spans="3:137" x14ac:dyDescent="0.2">
      <c r="C222" s="28">
        <f t="shared" si="27"/>
        <v>212</v>
      </c>
      <c r="D222" s="9" t="str" cm="1">
        <f t="array" ref="D222">IFERROR(INDEX(Forecast_Capex_Input!$D$12:$D$286,$Z222),NA)</f>
        <v>Public Safety Enhancements - Climbing deterrents, signage, aerial marker balls, earthing</v>
      </c>
      <c r="E222" s="24" t="b" cm="1">
        <f t="array" ref="E222">IF($Z222=NA,NA,INDEX(Forecast_Capex_Input!$E$12:$E$286,$Z222))</f>
        <v>1</v>
      </c>
      <c r="F222" s="9" t="str" cm="1">
        <f t="array" aca="1" ref="F222" ca="1">IFERROR(INDEX(General!$E$25:$E$26,$AA222),NA)</f>
        <v>Non-Labour</v>
      </c>
      <c r="G222" s="9" t="str" cm="1">
        <f t="array" aca="1" ref="G222" ca="1">IFERROR(INDEX(Forecast_Capex_Input!$AI$11:$BB$11,$AC222),NA)</f>
        <v>Transmission Lines</v>
      </c>
      <c r="H222" s="50" cm="1">
        <f t="array" aca="1" ref="H222" ca="1">IFERROR(INDEX(Forecast_Capex_Input!$AI$12:$BB$286,$Z222,$AC222),NA)</f>
        <v>1</v>
      </c>
      <c r="I222" s="150" t="str" cm="1">
        <f t="array" ref="I222">IFERROR(INDEX(Forecast_Capex_Input!$F$12:$F$286,$Z222),NA)</f>
        <v>Replacement Expenditure</v>
      </c>
      <c r="J222" s="150" t="str" cm="1">
        <f t="array" ref="J222">IFERROR(INDEX(Forecast_Capex_Input!G$12:G$286,$Z222),NA)</f>
        <v>Transmission Lines</v>
      </c>
      <c r="K222" s="150" t="str" cm="1">
        <f t="array" ref="K222">IFERROR(INDEX(Forecast_Capex_Input!H$12:H$286,$Z222),NA)</f>
        <v>Repex</v>
      </c>
      <c r="L222" s="150" t="str" cm="1">
        <f t="array" ref="L222">IFERROR(INDEX(Forecast_Capex_Input!I$12:I$286,$Z222),NA)</f>
        <v>N/A</v>
      </c>
      <c r="M222" s="150" t="str" cm="1">
        <f t="array" ref="M222">IFERROR(INDEX(Forecast_Capex_Input!J$12:J$286,$Z222),NA)</f>
        <v>N/A</v>
      </c>
      <c r="N222" s="150" t="str" cm="1">
        <f t="array" ref="N222">IFERROR(INDEX(Forecast_Capex_Input!K$12:K$286,$Z222),NA)</f>
        <v>TL - Transmission towers</v>
      </c>
      <c r="O222" s="150" t="str" cm="1">
        <f t="array" ref="O222">IFERROR(INDEX(Forecast_Capex_Input!L$12:L$286,$Z222),NA)</f>
        <v>TL - Compliance</v>
      </c>
      <c r="P222" s="150" t="str" cm="1">
        <f t="array" ref="P222">IFERROR(INDEX(Forecast_Capex_Input!M$12:M$286,$Z222),NA)</f>
        <v>N/A</v>
      </c>
      <c r="Q222" s="24" t="str" cm="1">
        <f t="array" ref="Q222">IFERROR(INDEX(Forecast_Capex_Input!N$12:N$286,$Z222),NA)</f>
        <v>No</v>
      </c>
      <c r="R222" s="190" cm="1">
        <f t="array" ref="R222">IFERROR(INDEX(Forecast_Capex_Input!O$12:O$286,$Z222),0)</f>
        <v>0</v>
      </c>
      <c r="S222" s="24" t="str" cm="1">
        <f t="array" ref="S222">IFERROR(INDEX(Forecast_Capex_Input!P$12:P$286,$Z222),0)</f>
        <v>Safety security &amp; reliability</v>
      </c>
      <c r="T222" s="150" t="str" cm="1">
        <f t="array" aca="1" ref="T222" ca="1">IFERROR(INDEX(General!$K$91:$K$110,$AC222),NA)</f>
        <v>Transmission Lines (2018 onwards)</v>
      </c>
      <c r="U222" s="43" cm="1">
        <f t="array" aca="1" ref="U222" ca="1">IFERROR(
IF($F222=General!$E$25,INDEX(Forecast_Capex_Input!S$12:S$286,$Z222),
INDEX(Forecast_Capex_Input!T$12:T$286,$Z222)),0)</f>
        <v>0.84614479315292834</v>
      </c>
      <c r="V222" s="82" t="b">
        <f>IFERROR(INDEX(Overheads!$T$19:$T$26,MATCH($I222,Overheads!$E$19:$E$26,0)),FALSE)</f>
        <v>1</v>
      </c>
      <c r="W222" s="209" t="str" cm="1">
        <f t="array" ref="W222">IFERROR(
INDEX(Forecast_Capex_Input!CN$12:CN$286,$Z222),0)</f>
        <v>FY22</v>
      </c>
      <c r="X222" s="209">
        <f>IFERROR(
MATCH($W222,General!$L$39:$S$39,0),1)</f>
        <v>2</v>
      </c>
      <c r="Z222" s="28">
        <f>IFERROR(
IF(MATCH($C222,Forecast_Capex_Input!$CI$12:$CI$286,1)+1&gt;MAX(Forecast_Capex_Input!$C$12:$C$286),NA,
MATCH($C222,Forecast_Capex_Input!$CI$12:$CI$286,1)+1),1)</f>
        <v>92</v>
      </c>
      <c r="AA222" s="28" cm="1">
        <f t="array" aca="1" ref="AA222" ca="1">IFERROR(
IF(Z221&lt;&gt;Z222,1,
IF(COUNTIF(OFFSET(AA221,0,0,-INDEX(Forecast_Capex_Input!$CG$12:$CG$286,$Z222)),AA221)=INDEX(Forecast_Capex_Input!$CG$12:$CG$286,$Z222),AA221+1,AA221)),NA)</f>
        <v>2</v>
      </c>
      <c r="AB222" s="28" cm="1">
        <f t="array" ref="AB222">IFERROR($C222-IF($Z222=1,1,INDEX(Forecast_Capex_Input!$CI$12:$CI$286,$Z222-1))+1,NA)</f>
        <v>2</v>
      </c>
      <c r="AC222" s="28" cm="1">
        <f t="array" aca="1" ref="AC222" ca="1">IFERROR(IF(AA222=1,
INDEX(Forecast_Capex_Input!$AI$10:$BB$10,SMALL(IF(INDEX(Forecast_Capex_Input!$AI$12:$BB$286,$Z222,0)&gt;0,COLUMN(Forecast_Capex_Input!$AI$10:$BB$10)-COLUMN(Forecast_Capex_Input!$AI$12)+1),ROWS(OFFSET(AC221,0,0,-$AB222)))),
OFFSET(AC221,-INDEX(Forecast_Capex_Input!$CG$12:$CG$286,$Z222)+1,0)),NA)</f>
        <v>1</v>
      </c>
      <c r="AD222" s="28">
        <f t="shared" ca="1" si="24"/>
        <v>2</v>
      </c>
      <c r="AE222" s="82" t="b">
        <f t="shared" si="28"/>
        <v>0</v>
      </c>
      <c r="AF222" s="78" t="b">
        <v>0</v>
      </c>
      <c r="AG222" s="82" t="b">
        <f t="shared" si="25"/>
        <v>1</v>
      </c>
      <c r="AI222" s="55">
        <v>5.6329441242645677</v>
      </c>
      <c r="AJ222" s="55">
        <v>0</v>
      </c>
      <c r="AK222" s="55">
        <v>0</v>
      </c>
      <c r="AL222" s="55">
        <v>0</v>
      </c>
      <c r="AM222" s="55">
        <v>0</v>
      </c>
      <c r="AN222" s="135">
        <v>5.6329441242645677</v>
      </c>
      <c r="AP222" s="55">
        <v>5.6329441242645677</v>
      </c>
      <c r="AQ222" s="55">
        <v>0</v>
      </c>
      <c r="AR222" s="55">
        <v>0</v>
      </c>
      <c r="AS222" s="55">
        <v>0</v>
      </c>
      <c r="AT222" s="55">
        <v>0</v>
      </c>
      <c r="AU222" s="135">
        <v>5.6329441242645677</v>
      </c>
      <c r="AW222" s="55">
        <v>0.67905934991049377</v>
      </c>
      <c r="AX222" s="55">
        <v>0</v>
      </c>
      <c r="AY222" s="55">
        <v>0</v>
      </c>
      <c r="AZ222" s="55">
        <v>0</v>
      </c>
      <c r="BA222" s="55">
        <v>0</v>
      </c>
      <c r="BB222" s="135">
        <v>0.67905934991049377</v>
      </c>
      <c r="BD222" s="55">
        <v>0.13222025175185043</v>
      </c>
      <c r="BE222" s="55">
        <v>0</v>
      </c>
      <c r="BF222" s="55">
        <v>0</v>
      </c>
      <c r="BG222" s="55">
        <v>0</v>
      </c>
      <c r="BH222" s="55">
        <v>0</v>
      </c>
      <c r="BI222" s="135">
        <v>0.13222025175185043</v>
      </c>
      <c r="BK222" s="55">
        <v>6.4442237259269124</v>
      </c>
      <c r="BL222" s="55">
        <v>0</v>
      </c>
      <c r="BM222" s="55">
        <v>0</v>
      </c>
      <c r="BN222" s="55">
        <v>0</v>
      </c>
      <c r="BO222" s="55">
        <v>0</v>
      </c>
      <c r="BP222" s="135">
        <v>6.4442237259269124</v>
      </c>
      <c r="BR222" s="147">
        <v>0.37014428412874584</v>
      </c>
      <c r="BS222" s="147">
        <v>0.17591564927857936</v>
      </c>
      <c r="BT222" s="147">
        <v>0.22697003329633739</v>
      </c>
      <c r="BU222" s="147">
        <v>0.22697003329633739</v>
      </c>
      <c r="BV222" s="147">
        <v>0</v>
      </c>
      <c r="BX222" s="55">
        <v>2.0850020704131333</v>
      </c>
      <c r="BY222" s="55">
        <v>0.99092302296996004</v>
      </c>
      <c r="BZ222" s="55">
        <v>1.2785095154407369</v>
      </c>
      <c r="CA222" s="55">
        <v>1.2785095154407369</v>
      </c>
      <c r="CB222" s="55">
        <v>0</v>
      </c>
      <c r="CC222" s="135">
        <v>5.6329441242645668</v>
      </c>
      <c r="CE222" s="55">
        <v>2.0850020704131333</v>
      </c>
      <c r="CF222" s="55">
        <v>0.99092302296996004</v>
      </c>
      <c r="CG222" s="55">
        <v>1.2785095154407369</v>
      </c>
      <c r="CH222" s="55">
        <v>1.2785095154407369</v>
      </c>
      <c r="CI222" s="55">
        <v>0</v>
      </c>
      <c r="CJ222" s="135">
        <v>5.6329441242645668</v>
      </c>
      <c r="CL222" s="55">
        <v>0.25134993695355123</v>
      </c>
      <c r="CM222" s="55">
        <v>0.11945716643819453</v>
      </c>
      <c r="CN222" s="55">
        <v>0.154126123259374</v>
      </c>
      <c r="CO222" s="55">
        <v>0.154126123259374</v>
      </c>
      <c r="CP222" s="55">
        <v>0</v>
      </c>
      <c r="CQ222" s="135">
        <v>0.67905934991049377</v>
      </c>
      <c r="CS222" s="67">
        <v>4.8940570432011228E-2</v>
      </c>
      <c r="CT222" s="67">
        <v>2.3259611434703988E-2</v>
      </c>
      <c r="CU222" s="67">
        <v>3.0010034942567602E-2</v>
      </c>
      <c r="CV222" s="67">
        <v>3.0010034942567602E-2</v>
      </c>
      <c r="CW222" s="67">
        <v>0</v>
      </c>
      <c r="CX222" s="135">
        <v>0.13222025175185043</v>
      </c>
      <c r="CZ222" s="55">
        <v>2.3852925777986962</v>
      </c>
      <c r="DA222" s="55">
        <v>1.1336398008428585</v>
      </c>
      <c r="DB222" s="55">
        <v>1.4626456736426785</v>
      </c>
      <c r="DC222" s="55">
        <v>1.4626456736426785</v>
      </c>
      <c r="DD222" s="55">
        <v>0</v>
      </c>
      <c r="DE222" s="135">
        <v>6.4442237259269124</v>
      </c>
      <c r="DG222" s="43" t="b" cm="1">
        <f t="array" aca="1" ref="DG222" ca="1">OR($G222=Forecast_Capex_Input!$BF$8:$BF$10)</f>
        <v>1</v>
      </c>
      <c r="DH222" s="43" cm="1">
        <f t="array" aca="1" ref="DH222" ca="1">IFERROR(INDEX(Forecast_Capex_Input!BG$12:BG$286,$Z222)
*(INDEX(Forecast_Capex_Input!$H$12:$H$286,$Z222)=Repex),0)
*$DG222</f>
        <v>0</v>
      </c>
      <c r="DI222" s="43" cm="1">
        <f t="array" aca="1" ref="DI222" ca="1">IFERROR(INDEX(Forecast_Capex_Input!BH$12:BH$286,$Z222)
*(INDEX(Forecast_Capex_Input!$H$12:$H$286,$Z222)=Repex),0)
*$DG222</f>
        <v>1</v>
      </c>
      <c r="DJ222" s="43" cm="1">
        <f t="array" aca="1" ref="DJ222" ca="1">IFERROR(INDEX(Forecast_Capex_Input!BI$12:BI$286,$Z222)
*(INDEX(Forecast_Capex_Input!$H$12:$H$286,$Z222)=Repex),0)
*$DG222</f>
        <v>0</v>
      </c>
      <c r="DK222" s="43" cm="1">
        <f t="array" aca="1" ref="DK222" ca="1">IFERROR(INDEX(Forecast_Capex_Input!BJ$12:BJ$286,$Z222)
*(INDEX(Forecast_Capex_Input!$H$12:$H$286,$Z222)=Repex),0)
*$DG222</f>
        <v>0</v>
      </c>
      <c r="DL222" s="43" cm="1">
        <f t="array" aca="1" ref="DL222" ca="1">IFERROR(INDEX(Forecast_Capex_Input!BK$12:BK$286,$Z222)
*(INDEX(Forecast_Capex_Input!$H$12:$H$286,$Z222)=Repex),0)
*$DG222</f>
        <v>0</v>
      </c>
      <c r="DM222" s="43" cm="1">
        <f t="array" aca="1" ref="DM222" ca="1">IFERROR(INDEX(Forecast_Capex_Input!BL$12:BL$286,$Z222)
*(INDEX(Forecast_Capex_Input!$H$12:$H$286,$Z222)=Repex),0)
*$DG222</f>
        <v>0</v>
      </c>
      <c r="DO222" s="43" t="b" cm="1">
        <f t="array" aca="1" ref="DO222" ca="1">OR($G222=Forecast_Capex_Input!$BN$8:$BN$9)</f>
        <v>0</v>
      </c>
      <c r="DP222" s="43" cm="1">
        <f t="array" aca="1" ref="DP222" ca="1">IFERROR(INDEX(Forecast_Capex_Input!BO$12:BO$286,$Z222)
*(INDEX(Forecast_Capex_Input!$H$12:$H$286,$Z222)=Repex),0)
*$DO222</f>
        <v>0</v>
      </c>
      <c r="DQ222" s="43" cm="1">
        <f t="array" aca="1" ref="DQ222" ca="1">IFERROR(INDEX(Forecast_Capex_Input!BP$12:BP$286,$Z222)
*(INDEX(Forecast_Capex_Input!$H$12:$H$286,$Z222)=Repex),0)
*$DO222</f>
        <v>0</v>
      </c>
      <c r="DR222" s="43" cm="1">
        <f t="array" aca="1" ref="DR222" ca="1">IFERROR(INDEX(Forecast_Capex_Input!BQ$12:BQ$286,$Z222)
*(INDEX(Forecast_Capex_Input!$H$12:$H$286,$Z222)=Repex),0)
*$DO222</f>
        <v>0</v>
      </c>
      <c r="DS222" s="43" cm="1">
        <f t="array" aca="1" ref="DS222" ca="1">IFERROR(INDEX(Forecast_Capex_Input!BR$12:BR$286,$Z222)
*(INDEX(Forecast_Capex_Input!$H$12:$H$286,$Z222)=Repex),0)
*$DO222</f>
        <v>0</v>
      </c>
      <c r="DT222" s="43" cm="1">
        <f t="array" aca="1" ref="DT222" ca="1">IFERROR(INDEX(Forecast_Capex_Input!BS$12:BS$286,$Z222)
*(INDEX(Forecast_Capex_Input!$H$12:$H$286,$Z222)=Repex),0)
*$DO222</f>
        <v>0</v>
      </c>
      <c r="DV222" s="43" t="b" cm="1">
        <f t="array" aca="1" ref="DV222" ca="1">OR($G222=Forecast_Capex_Input!$BU$8:$BU$10)</f>
        <v>0</v>
      </c>
      <c r="DW222" s="43" cm="1">
        <f t="array" aca="1" ref="DW222" ca="1">IFERROR(INDEX(Forecast_Capex_Input!BV$12:BV$286,$Z222)
*(INDEX(Forecast_Capex_Input!$H$12:$H$286,$Z222)=Repex),0)
*$DV222</f>
        <v>0</v>
      </c>
      <c r="DX222" s="43" cm="1">
        <f t="array" aca="1" ref="DX222" ca="1">IFERROR(INDEX(Forecast_Capex_Input!BW$12:BW$286,$Z222)
*(INDEX(Forecast_Capex_Input!$H$12:$H$286,$Z222)=Repex),0)
*$DV222</f>
        <v>0</v>
      </c>
      <c r="DY222" s="43" cm="1">
        <f t="array" aca="1" ref="DY222" ca="1">IFERROR(INDEX(Forecast_Capex_Input!BX$12:BX$286,$Z222)
*(INDEX(Forecast_Capex_Input!$H$12:$H$286,$Z222)=Repex),0)
*$DV222</f>
        <v>0</v>
      </c>
      <c r="DZ222" s="43" cm="1">
        <f t="array" aca="1" ref="DZ222" ca="1">IFERROR(INDEX(Forecast_Capex_Input!BY$12:BY$286,$Z222)
*(INDEX(Forecast_Capex_Input!$H$12:$H$286,$Z222)=Repex),0)
*$DV222</f>
        <v>0</v>
      </c>
      <c r="EA222" s="43" cm="1">
        <f t="array" aca="1" ref="EA222" ca="1">IFERROR(INDEX(Forecast_Capex_Input!BZ$12:BZ$286,$Z222)
*(INDEX(Forecast_Capex_Input!$H$12:$H$286,$Z222)=Repex),0)
*$DV222</f>
        <v>0</v>
      </c>
      <c r="EB222" s="43" cm="1">
        <f t="array" aca="1" ref="EB222" ca="1">IFERROR(INDEX(Forecast_Capex_Input!CA$12:CA$286,$Z222)
*(INDEX(Forecast_Capex_Input!$H$12:$H$286,$Z222)=Repex),0)
*$DV222</f>
        <v>0</v>
      </c>
      <c r="EC222" s="43" cm="1">
        <f t="array" aca="1" ref="EC222" ca="1">IFERROR(INDEX(Forecast_Capex_Input!CB$12:CB$286,$Z222)
*(INDEX(Forecast_Capex_Input!$H$12:$H$286,$Z222)=Repex),0)
*$DV222</f>
        <v>0</v>
      </c>
      <c r="ED222" s="43" cm="1">
        <f t="array" aca="1" ref="ED222" ca="1">IFERROR(INDEX(Forecast_Capex_Input!CC$12:CC$286,$Z222)
*(INDEX(Forecast_Capex_Input!$H$12:$H$286,$Z222)=Repex),0)
*$DV222</f>
        <v>0</v>
      </c>
      <c r="EF222" s="86" t="str">
        <f t="shared" si="26"/>
        <v>N/A</v>
      </c>
      <c r="EG222" s="28" t="str">
        <f>IFERROR(RANK(EF222,EF$11:EF$1010,0)+COUNTIF(EF$11:EF222,EF222)-1,NA)</f>
        <v>N/A</v>
      </c>
    </row>
    <row r="223" spans="3:137" x14ac:dyDescent="0.2">
      <c r="C223" s="28">
        <f t="shared" si="27"/>
        <v>213</v>
      </c>
      <c r="D223" s="9" t="str" cm="1">
        <f t="array" ref="D223">IFERROR(INDEX(Forecast_Capex_Input!$D$12:$D$286,$Z223),NA)</f>
        <v>Underground Cable Capital Spares RP3</v>
      </c>
      <c r="E223" s="24" t="b" cm="1">
        <f t="array" ref="E223">IF($Z223=NA,NA,INDEX(Forecast_Capex_Input!$E$12:$E$286,$Z223))</f>
        <v>1</v>
      </c>
      <c r="F223" s="9" t="str" cm="1">
        <f t="array" aca="1" ref="F223" ca="1">IFERROR(INDEX(General!$E$25:$E$26,$AA223),NA)</f>
        <v>Labour</v>
      </c>
      <c r="G223" s="9" t="str" cm="1">
        <f t="array" aca="1" ref="G223" ca="1">IFERROR(INDEX(Forecast_Capex_Input!$AI$11:$BB$11,$AC223),NA)</f>
        <v>Underground Cables</v>
      </c>
      <c r="H223" s="50" cm="1">
        <f t="array" aca="1" ref="H223" ca="1">IFERROR(INDEX(Forecast_Capex_Input!$AI$12:$BB$286,$Z223,$AC223),NA)</f>
        <v>1</v>
      </c>
      <c r="I223" s="150" t="str" cm="1">
        <f t="array" ref="I223">IFERROR(INDEX(Forecast_Capex_Input!$F$12:$F$286,$Z223),NA)</f>
        <v>Replacement Expenditure</v>
      </c>
      <c r="J223" s="150" t="str" cm="1">
        <f t="array" ref="J223">IFERROR(INDEX(Forecast_Capex_Input!G$12:G$286,$Z223),NA)</f>
        <v>Transmission Lines</v>
      </c>
      <c r="K223" s="150" t="str" cm="1">
        <f t="array" ref="K223">IFERROR(INDEX(Forecast_Capex_Input!H$12:H$286,$Z223),NA)</f>
        <v>Repex</v>
      </c>
      <c r="L223" s="150" t="str" cm="1">
        <f t="array" ref="L223">IFERROR(INDEX(Forecast_Capex_Input!I$12:I$286,$Z223),NA)</f>
        <v>N/A</v>
      </c>
      <c r="M223" s="150" t="str" cm="1">
        <f t="array" ref="M223">IFERROR(INDEX(Forecast_Capex_Input!J$12:J$286,$Z223),NA)</f>
        <v>N/A</v>
      </c>
      <c r="N223" s="150" t="str" cm="1">
        <f t="array" ref="N223">IFERROR(INDEX(Forecast_Capex_Input!K$12:K$286,$Z223),NA)</f>
        <v>TL - Underground cables</v>
      </c>
      <c r="O223" s="150" t="str" cm="1">
        <f t="array" ref="O223">IFERROR(INDEX(Forecast_Capex_Input!L$12:L$286,$Z223),NA)</f>
        <v>TL - Safe and Reliable Network</v>
      </c>
      <c r="P223" s="150" t="str" cm="1">
        <f t="array" ref="P223">IFERROR(INDEX(Forecast_Capex_Input!M$12:M$286,$Z223),NA)</f>
        <v>N/A</v>
      </c>
      <c r="Q223" s="24" t="str" cm="1">
        <f t="array" ref="Q223">IFERROR(INDEX(Forecast_Capex_Input!N$12:N$286,$Z223),NA)</f>
        <v>No</v>
      </c>
      <c r="R223" s="190" cm="1">
        <f t="array" ref="R223">IFERROR(INDEX(Forecast_Capex_Input!O$12:O$286,$Z223),0)</f>
        <v>0</v>
      </c>
      <c r="S223" s="24" t="str" cm="1">
        <f t="array" ref="S223">IFERROR(INDEX(Forecast_Capex_Input!P$12:P$286,$Z223),0)</f>
        <v>Safety security &amp; reliability</v>
      </c>
      <c r="T223" s="150" t="str" cm="1">
        <f t="array" aca="1" ref="T223" ca="1">IFERROR(INDEX(General!$K$91:$K$110,$AC223),NA)</f>
        <v>Underground Cables (2018 onwards)</v>
      </c>
      <c r="U223" s="43" cm="1">
        <f t="array" aca="1" ref="U223" ca="1">IFERROR(
IF($F223=General!$E$25,INDEX(Forecast_Capex_Input!S$12:S$286,$Z223),
INDEX(Forecast_Capex_Input!T$12:T$286,$Z223)),0)</f>
        <v>0</v>
      </c>
      <c r="V223" s="82" t="b">
        <f>IFERROR(INDEX(Overheads!$T$19:$T$26,MATCH($I223,Overheads!$E$19:$E$26,0)),FALSE)</f>
        <v>1</v>
      </c>
      <c r="W223" s="209" t="str" cm="1">
        <f t="array" ref="W223">IFERROR(
INDEX(Forecast_Capex_Input!CN$12:CN$286,$Z223),0)</f>
        <v>FY22</v>
      </c>
      <c r="X223" s="209">
        <f>IFERROR(
MATCH($W223,General!$L$39:$S$39,0),1)</f>
        <v>2</v>
      </c>
      <c r="Z223" s="28">
        <f>IFERROR(
IF(MATCH($C223,Forecast_Capex_Input!$CI$12:$CI$286,1)+1&gt;MAX(Forecast_Capex_Input!$C$12:$C$286),NA,
MATCH($C223,Forecast_Capex_Input!$CI$12:$CI$286,1)+1),1)</f>
        <v>93</v>
      </c>
      <c r="AA223" s="28" cm="1">
        <f t="array" aca="1" ref="AA223" ca="1">IFERROR(
IF(Z222&lt;&gt;Z223,1,
IF(COUNTIF(OFFSET(AA222,0,0,-INDEX(Forecast_Capex_Input!$CG$12:$CG$286,$Z223)),AA222)=INDEX(Forecast_Capex_Input!$CG$12:$CG$286,$Z223),AA222+1,AA222)),NA)</f>
        <v>1</v>
      </c>
      <c r="AB223" s="28" cm="1">
        <f t="array" ref="AB223">IFERROR($C223-IF($Z223=1,1,INDEX(Forecast_Capex_Input!$CI$12:$CI$286,$Z223-1))+1,NA)</f>
        <v>1</v>
      </c>
      <c r="AC223" s="28" cm="1">
        <f t="array" aca="1" ref="AC223" ca="1">IFERROR(IF(AA223=1,
INDEX(Forecast_Capex_Input!$AI$10:$BB$10,SMALL(IF(INDEX(Forecast_Capex_Input!$AI$12:$BB$286,$Z223,0)&gt;0,COLUMN(Forecast_Capex_Input!$AI$10:$BB$10)-COLUMN(Forecast_Capex_Input!$AI$12)+1),ROWS(OFFSET(AC222,0,0,-$AB223)))),
OFFSET(AC222,-INDEX(Forecast_Capex_Input!$CG$12:$CG$286,$Z223)+1,0)),NA)</f>
        <v>2</v>
      </c>
      <c r="AD223" s="28">
        <f t="shared" ca="1" si="24"/>
        <v>1</v>
      </c>
      <c r="AE223" s="82" t="b">
        <f t="shared" si="28"/>
        <v>0</v>
      </c>
      <c r="AF223" s="78" t="b">
        <v>0</v>
      </c>
      <c r="AG223" s="82" t="b">
        <f t="shared" si="25"/>
        <v>1</v>
      </c>
      <c r="AI223" s="55">
        <v>0</v>
      </c>
      <c r="AJ223" s="55">
        <v>0</v>
      </c>
      <c r="AK223" s="55">
        <v>0</v>
      </c>
      <c r="AL223" s="55">
        <v>0</v>
      </c>
      <c r="AM223" s="55">
        <v>0</v>
      </c>
      <c r="AN223" s="135">
        <v>0</v>
      </c>
      <c r="AP223" s="55">
        <v>0</v>
      </c>
      <c r="AQ223" s="55">
        <v>0</v>
      </c>
      <c r="AR223" s="55">
        <v>0</v>
      </c>
      <c r="AS223" s="55">
        <v>0</v>
      </c>
      <c r="AT223" s="55">
        <v>0</v>
      </c>
      <c r="AU223" s="135">
        <v>0</v>
      </c>
      <c r="AW223" s="55">
        <v>0</v>
      </c>
      <c r="AX223" s="55">
        <v>0</v>
      </c>
      <c r="AY223" s="55">
        <v>0</v>
      </c>
      <c r="AZ223" s="55">
        <v>0</v>
      </c>
      <c r="BA223" s="55">
        <v>0</v>
      </c>
      <c r="BB223" s="135">
        <v>0</v>
      </c>
      <c r="BD223" s="55">
        <v>0</v>
      </c>
      <c r="BE223" s="55">
        <v>0</v>
      </c>
      <c r="BF223" s="55">
        <v>0</v>
      </c>
      <c r="BG223" s="55">
        <v>0</v>
      </c>
      <c r="BH223" s="55">
        <v>0</v>
      </c>
      <c r="BI223" s="135">
        <v>0</v>
      </c>
      <c r="BK223" s="55">
        <v>0</v>
      </c>
      <c r="BL223" s="55">
        <v>0</v>
      </c>
      <c r="BM223" s="55">
        <v>0</v>
      </c>
      <c r="BN223" s="55">
        <v>0</v>
      </c>
      <c r="BO223" s="55">
        <v>0</v>
      </c>
      <c r="BP223" s="135">
        <v>0</v>
      </c>
      <c r="BR223" s="147">
        <v>0</v>
      </c>
      <c r="BS223" s="147">
        <v>0</v>
      </c>
      <c r="BT223" s="147">
        <v>0</v>
      </c>
      <c r="BU223" s="147">
        <v>0</v>
      </c>
      <c r="BV223" s="147">
        <v>1</v>
      </c>
      <c r="BX223" s="55">
        <v>0</v>
      </c>
      <c r="BY223" s="55">
        <v>0</v>
      </c>
      <c r="BZ223" s="55">
        <v>0</v>
      </c>
      <c r="CA223" s="55">
        <v>0</v>
      </c>
      <c r="CB223" s="55">
        <v>0</v>
      </c>
      <c r="CC223" s="135">
        <v>0</v>
      </c>
      <c r="CE223" s="55">
        <v>0</v>
      </c>
      <c r="CF223" s="55">
        <v>0</v>
      </c>
      <c r="CG223" s="55">
        <v>0</v>
      </c>
      <c r="CH223" s="55">
        <v>0</v>
      </c>
      <c r="CI223" s="55">
        <v>0</v>
      </c>
      <c r="CJ223" s="135">
        <v>0</v>
      </c>
      <c r="CL223" s="55">
        <v>0</v>
      </c>
      <c r="CM223" s="55">
        <v>0</v>
      </c>
      <c r="CN223" s="55">
        <v>0</v>
      </c>
      <c r="CO223" s="55">
        <v>0</v>
      </c>
      <c r="CP223" s="55">
        <v>0</v>
      </c>
      <c r="CQ223" s="135">
        <v>0</v>
      </c>
      <c r="CS223" s="67">
        <v>0</v>
      </c>
      <c r="CT223" s="67">
        <v>0</v>
      </c>
      <c r="CU223" s="67">
        <v>0</v>
      </c>
      <c r="CV223" s="67">
        <v>0</v>
      </c>
      <c r="CW223" s="67">
        <v>0</v>
      </c>
      <c r="CX223" s="135">
        <v>0</v>
      </c>
      <c r="CZ223" s="55">
        <v>0</v>
      </c>
      <c r="DA223" s="55">
        <v>0</v>
      </c>
      <c r="DB223" s="55">
        <v>0</v>
      </c>
      <c r="DC223" s="55">
        <v>0</v>
      </c>
      <c r="DD223" s="55">
        <v>0</v>
      </c>
      <c r="DE223" s="135">
        <v>0</v>
      </c>
      <c r="DG223" s="43" t="b" cm="1">
        <f t="array" aca="1" ref="DG223" ca="1">OR($G223=Forecast_Capex_Input!$BF$8:$BF$10)</f>
        <v>1</v>
      </c>
      <c r="DH223" s="43" cm="1">
        <f t="array" aca="1" ref="DH223" ca="1">IFERROR(INDEX(Forecast_Capex_Input!BG$12:BG$286,$Z223)
*(INDEX(Forecast_Capex_Input!$H$12:$H$286,$Z223)=Repex),0)
*$DG223</f>
        <v>0</v>
      </c>
      <c r="DI223" s="43" cm="1">
        <f t="array" aca="1" ref="DI223" ca="1">IFERROR(INDEX(Forecast_Capex_Input!BH$12:BH$286,$Z223)
*(INDEX(Forecast_Capex_Input!$H$12:$H$286,$Z223)=Repex),0)
*$DG223</f>
        <v>0</v>
      </c>
      <c r="DJ223" s="43" cm="1">
        <f t="array" aca="1" ref="DJ223" ca="1">IFERROR(INDEX(Forecast_Capex_Input!BI$12:BI$286,$Z223)
*(INDEX(Forecast_Capex_Input!$H$12:$H$286,$Z223)=Repex),0)
*$DG223</f>
        <v>0</v>
      </c>
      <c r="DK223" s="43" cm="1">
        <f t="array" aca="1" ref="DK223" ca="1">IFERROR(INDEX(Forecast_Capex_Input!BJ$12:BJ$286,$Z223)
*(INDEX(Forecast_Capex_Input!$H$12:$H$286,$Z223)=Repex),0)
*$DG223</f>
        <v>0</v>
      </c>
      <c r="DL223" s="43" cm="1">
        <f t="array" aca="1" ref="DL223" ca="1">IFERROR(INDEX(Forecast_Capex_Input!BK$12:BK$286,$Z223)
*(INDEX(Forecast_Capex_Input!$H$12:$H$286,$Z223)=Repex),0)
*$DG223</f>
        <v>1</v>
      </c>
      <c r="DM223" s="43" cm="1">
        <f t="array" aca="1" ref="DM223" ca="1">IFERROR(INDEX(Forecast_Capex_Input!BL$12:BL$286,$Z223)
*(INDEX(Forecast_Capex_Input!$H$12:$H$286,$Z223)=Repex),0)
*$DG223</f>
        <v>0</v>
      </c>
      <c r="DO223" s="43" t="b" cm="1">
        <f t="array" aca="1" ref="DO223" ca="1">OR($G223=Forecast_Capex_Input!$BN$8:$BN$9)</f>
        <v>0</v>
      </c>
      <c r="DP223" s="43" cm="1">
        <f t="array" aca="1" ref="DP223" ca="1">IFERROR(INDEX(Forecast_Capex_Input!BO$12:BO$286,$Z223)
*(INDEX(Forecast_Capex_Input!$H$12:$H$286,$Z223)=Repex),0)
*$DO223</f>
        <v>0</v>
      </c>
      <c r="DQ223" s="43" cm="1">
        <f t="array" aca="1" ref="DQ223" ca="1">IFERROR(INDEX(Forecast_Capex_Input!BP$12:BP$286,$Z223)
*(INDEX(Forecast_Capex_Input!$H$12:$H$286,$Z223)=Repex),0)
*$DO223</f>
        <v>0</v>
      </c>
      <c r="DR223" s="43" cm="1">
        <f t="array" aca="1" ref="DR223" ca="1">IFERROR(INDEX(Forecast_Capex_Input!BQ$12:BQ$286,$Z223)
*(INDEX(Forecast_Capex_Input!$H$12:$H$286,$Z223)=Repex),0)
*$DO223</f>
        <v>0</v>
      </c>
      <c r="DS223" s="43" cm="1">
        <f t="array" aca="1" ref="DS223" ca="1">IFERROR(INDEX(Forecast_Capex_Input!BR$12:BR$286,$Z223)
*(INDEX(Forecast_Capex_Input!$H$12:$H$286,$Z223)=Repex),0)
*$DO223</f>
        <v>0</v>
      </c>
      <c r="DT223" s="43" cm="1">
        <f t="array" aca="1" ref="DT223" ca="1">IFERROR(INDEX(Forecast_Capex_Input!BS$12:BS$286,$Z223)
*(INDEX(Forecast_Capex_Input!$H$12:$H$286,$Z223)=Repex),0)
*$DO223</f>
        <v>0</v>
      </c>
      <c r="DV223" s="43" t="b" cm="1">
        <f t="array" aca="1" ref="DV223" ca="1">OR($G223=Forecast_Capex_Input!$BU$8:$BU$10)</f>
        <v>0</v>
      </c>
      <c r="DW223" s="43" cm="1">
        <f t="array" aca="1" ref="DW223" ca="1">IFERROR(INDEX(Forecast_Capex_Input!BV$12:BV$286,$Z223)
*(INDEX(Forecast_Capex_Input!$H$12:$H$286,$Z223)=Repex),0)
*$DV223</f>
        <v>0</v>
      </c>
      <c r="DX223" s="43" cm="1">
        <f t="array" aca="1" ref="DX223" ca="1">IFERROR(INDEX(Forecast_Capex_Input!BW$12:BW$286,$Z223)
*(INDEX(Forecast_Capex_Input!$H$12:$H$286,$Z223)=Repex),0)
*$DV223</f>
        <v>0</v>
      </c>
      <c r="DY223" s="43" cm="1">
        <f t="array" aca="1" ref="DY223" ca="1">IFERROR(INDEX(Forecast_Capex_Input!BX$12:BX$286,$Z223)
*(INDEX(Forecast_Capex_Input!$H$12:$H$286,$Z223)=Repex),0)
*$DV223</f>
        <v>0</v>
      </c>
      <c r="DZ223" s="43" cm="1">
        <f t="array" aca="1" ref="DZ223" ca="1">IFERROR(INDEX(Forecast_Capex_Input!BY$12:BY$286,$Z223)
*(INDEX(Forecast_Capex_Input!$H$12:$H$286,$Z223)=Repex),0)
*$DV223</f>
        <v>0</v>
      </c>
      <c r="EA223" s="43" cm="1">
        <f t="array" aca="1" ref="EA223" ca="1">IFERROR(INDEX(Forecast_Capex_Input!BZ$12:BZ$286,$Z223)
*(INDEX(Forecast_Capex_Input!$H$12:$H$286,$Z223)=Repex),0)
*$DV223</f>
        <v>0</v>
      </c>
      <c r="EB223" s="43" cm="1">
        <f t="array" aca="1" ref="EB223" ca="1">IFERROR(INDEX(Forecast_Capex_Input!CA$12:CA$286,$Z223)
*(INDEX(Forecast_Capex_Input!$H$12:$H$286,$Z223)=Repex),0)
*$DV223</f>
        <v>0</v>
      </c>
      <c r="EC223" s="43" cm="1">
        <f t="array" aca="1" ref="EC223" ca="1">IFERROR(INDEX(Forecast_Capex_Input!CB$12:CB$286,$Z223)
*(INDEX(Forecast_Capex_Input!$H$12:$H$286,$Z223)=Repex),0)
*$DV223</f>
        <v>0</v>
      </c>
      <c r="ED223" s="43" cm="1">
        <f t="array" aca="1" ref="ED223" ca="1">IFERROR(INDEX(Forecast_Capex_Input!CC$12:CC$286,$Z223)
*(INDEX(Forecast_Capex_Input!$H$12:$H$286,$Z223)=Repex),0)
*$DV223</f>
        <v>0</v>
      </c>
      <c r="EF223" s="86" t="str">
        <f t="shared" si="26"/>
        <v>N/A</v>
      </c>
      <c r="EG223" s="28" t="str">
        <f>IFERROR(RANK(EF223,EF$11:EF$1010,0)+COUNTIF(EF$11:EF223,EF223)-1,NA)</f>
        <v>N/A</v>
      </c>
    </row>
    <row r="224" spans="3:137" x14ac:dyDescent="0.2">
      <c r="C224" s="28">
        <f t="shared" si="27"/>
        <v>214</v>
      </c>
      <c r="D224" s="9" t="str" cm="1">
        <f t="array" ref="D224">IFERROR(INDEX(Forecast_Capex_Input!$D$12:$D$286,$Z224),NA)</f>
        <v>Underground Cable Capital Spares RP3</v>
      </c>
      <c r="E224" s="24" t="b" cm="1">
        <f t="array" ref="E224">IF($Z224=NA,NA,INDEX(Forecast_Capex_Input!$E$12:$E$286,$Z224))</f>
        <v>1</v>
      </c>
      <c r="F224" s="9" t="str" cm="1">
        <f t="array" aca="1" ref="F224" ca="1">IFERROR(INDEX(General!$E$25:$E$26,$AA224),NA)</f>
        <v>Non-Labour</v>
      </c>
      <c r="G224" s="9" t="str" cm="1">
        <f t="array" aca="1" ref="G224" ca="1">IFERROR(INDEX(Forecast_Capex_Input!$AI$11:$BB$11,$AC224),NA)</f>
        <v>Underground Cables</v>
      </c>
      <c r="H224" s="50" cm="1">
        <f t="array" aca="1" ref="H224" ca="1">IFERROR(INDEX(Forecast_Capex_Input!$AI$12:$BB$286,$Z224,$AC224),NA)</f>
        <v>1</v>
      </c>
      <c r="I224" s="150" t="str" cm="1">
        <f t="array" ref="I224">IFERROR(INDEX(Forecast_Capex_Input!$F$12:$F$286,$Z224),NA)</f>
        <v>Replacement Expenditure</v>
      </c>
      <c r="J224" s="150" t="str" cm="1">
        <f t="array" ref="J224">IFERROR(INDEX(Forecast_Capex_Input!G$12:G$286,$Z224),NA)</f>
        <v>Transmission Lines</v>
      </c>
      <c r="K224" s="150" t="str" cm="1">
        <f t="array" ref="K224">IFERROR(INDEX(Forecast_Capex_Input!H$12:H$286,$Z224),NA)</f>
        <v>Repex</v>
      </c>
      <c r="L224" s="150" t="str" cm="1">
        <f t="array" ref="L224">IFERROR(INDEX(Forecast_Capex_Input!I$12:I$286,$Z224),NA)</f>
        <v>N/A</v>
      </c>
      <c r="M224" s="150" t="str" cm="1">
        <f t="array" ref="M224">IFERROR(INDEX(Forecast_Capex_Input!J$12:J$286,$Z224),NA)</f>
        <v>N/A</v>
      </c>
      <c r="N224" s="150" t="str" cm="1">
        <f t="array" ref="N224">IFERROR(INDEX(Forecast_Capex_Input!K$12:K$286,$Z224),NA)</f>
        <v>TL - Underground cables</v>
      </c>
      <c r="O224" s="150" t="str" cm="1">
        <f t="array" ref="O224">IFERROR(INDEX(Forecast_Capex_Input!L$12:L$286,$Z224),NA)</f>
        <v>TL - Safe and Reliable Network</v>
      </c>
      <c r="P224" s="150" t="str" cm="1">
        <f t="array" ref="P224">IFERROR(INDEX(Forecast_Capex_Input!M$12:M$286,$Z224),NA)</f>
        <v>N/A</v>
      </c>
      <c r="Q224" s="24" t="str" cm="1">
        <f t="array" ref="Q224">IFERROR(INDEX(Forecast_Capex_Input!N$12:N$286,$Z224),NA)</f>
        <v>No</v>
      </c>
      <c r="R224" s="190" cm="1">
        <f t="array" ref="R224">IFERROR(INDEX(Forecast_Capex_Input!O$12:O$286,$Z224),0)</f>
        <v>0</v>
      </c>
      <c r="S224" s="24" t="str" cm="1">
        <f t="array" ref="S224">IFERROR(INDEX(Forecast_Capex_Input!P$12:P$286,$Z224),0)</f>
        <v>Safety security &amp; reliability</v>
      </c>
      <c r="T224" s="150" t="str" cm="1">
        <f t="array" aca="1" ref="T224" ca="1">IFERROR(INDEX(General!$K$91:$K$110,$AC224),NA)</f>
        <v>Underground Cables (2018 onwards)</v>
      </c>
      <c r="U224" s="43" cm="1">
        <f t="array" aca="1" ref="U224" ca="1">IFERROR(
IF($F224=General!$E$25,INDEX(Forecast_Capex_Input!S$12:S$286,$Z224),
INDEX(Forecast_Capex_Input!T$12:T$286,$Z224)),0)</f>
        <v>1</v>
      </c>
      <c r="V224" s="82" t="b">
        <f>IFERROR(INDEX(Overheads!$T$19:$T$26,MATCH($I224,Overheads!$E$19:$E$26,0)),FALSE)</f>
        <v>1</v>
      </c>
      <c r="W224" s="209" t="str" cm="1">
        <f t="array" ref="W224">IFERROR(
INDEX(Forecast_Capex_Input!CN$12:CN$286,$Z224),0)</f>
        <v>FY22</v>
      </c>
      <c r="X224" s="209">
        <f>IFERROR(
MATCH($W224,General!$L$39:$S$39,0),1)</f>
        <v>2</v>
      </c>
      <c r="Z224" s="28">
        <f>IFERROR(
IF(MATCH($C224,Forecast_Capex_Input!$CI$12:$CI$286,1)+1&gt;MAX(Forecast_Capex_Input!$C$12:$C$286),NA,
MATCH($C224,Forecast_Capex_Input!$CI$12:$CI$286,1)+1),1)</f>
        <v>93</v>
      </c>
      <c r="AA224" s="28" cm="1">
        <f t="array" aca="1" ref="AA224" ca="1">IFERROR(
IF(Z223&lt;&gt;Z224,1,
IF(COUNTIF(OFFSET(AA223,0,0,-INDEX(Forecast_Capex_Input!$CG$12:$CG$286,$Z224)),AA223)=INDEX(Forecast_Capex_Input!$CG$12:$CG$286,$Z224),AA223+1,AA223)),NA)</f>
        <v>2</v>
      </c>
      <c r="AB224" s="28" cm="1">
        <f t="array" ref="AB224">IFERROR($C224-IF($Z224=1,1,INDEX(Forecast_Capex_Input!$CI$12:$CI$286,$Z224-1))+1,NA)</f>
        <v>2</v>
      </c>
      <c r="AC224" s="28" cm="1">
        <f t="array" aca="1" ref="AC224" ca="1">IFERROR(IF(AA224=1,
INDEX(Forecast_Capex_Input!$AI$10:$BB$10,SMALL(IF(INDEX(Forecast_Capex_Input!$AI$12:$BB$286,$Z224,0)&gt;0,COLUMN(Forecast_Capex_Input!$AI$10:$BB$10)-COLUMN(Forecast_Capex_Input!$AI$12)+1),ROWS(OFFSET(AC223,0,0,-$AB224)))),
OFFSET(AC223,-INDEX(Forecast_Capex_Input!$CG$12:$CG$286,$Z224)+1,0)),NA)</f>
        <v>2</v>
      </c>
      <c r="AD224" s="28">
        <f t="shared" ca="1" si="24"/>
        <v>2</v>
      </c>
      <c r="AE224" s="82" t="b">
        <f t="shared" si="28"/>
        <v>0</v>
      </c>
      <c r="AF224" s="78" t="b">
        <v>0</v>
      </c>
      <c r="AG224" s="82" t="b">
        <f t="shared" si="25"/>
        <v>1</v>
      </c>
      <c r="AI224" s="55">
        <v>0.61860036849271338</v>
      </c>
      <c r="AJ224" s="55">
        <v>0.61691020434916366</v>
      </c>
      <c r="AK224" s="55">
        <v>0.61691020434916366</v>
      </c>
      <c r="AL224" s="55">
        <v>0.61691020434916366</v>
      </c>
      <c r="AM224" s="55">
        <v>0.61691020434916366</v>
      </c>
      <c r="AN224" s="135">
        <v>3.0862411858893681</v>
      </c>
      <c r="AP224" s="55">
        <v>0.61860036849271338</v>
      </c>
      <c r="AQ224" s="55">
        <v>0.61691020434916366</v>
      </c>
      <c r="AR224" s="55">
        <v>0.61691020434916366</v>
      </c>
      <c r="AS224" s="55">
        <v>0.61691020434916366</v>
      </c>
      <c r="AT224" s="55">
        <v>0.61691020434916366</v>
      </c>
      <c r="AU224" s="135">
        <v>3.0862411858893681</v>
      </c>
      <c r="AW224" s="55">
        <v>7.4573145910247662E-2</v>
      </c>
      <c r="AX224" s="55">
        <v>6.9700350372752962E-2</v>
      </c>
      <c r="AY224" s="55">
        <v>8.5573424777154142E-2</v>
      </c>
      <c r="AZ224" s="55">
        <v>8.6763713656753658E-2</v>
      </c>
      <c r="BA224" s="55">
        <v>7.6829561073001804E-2</v>
      </c>
      <c r="BB224" s="135">
        <v>0.39344019578991024</v>
      </c>
      <c r="BD224" s="55">
        <v>1.4520203760510874E-2</v>
      </c>
      <c r="BE224" s="55">
        <v>1.3662460971562186E-2</v>
      </c>
      <c r="BF224" s="55">
        <v>1.6407281142335996E-2</v>
      </c>
      <c r="BG224" s="55">
        <v>1.6521187642334418E-2</v>
      </c>
      <c r="BH224" s="55">
        <v>1.4880874979882875E-2</v>
      </c>
      <c r="BI224" s="135">
        <v>7.5992008496626337E-2</v>
      </c>
      <c r="BK224" s="55">
        <v>0.70769371816347193</v>
      </c>
      <c r="BL224" s="55">
        <v>0.70027301569347877</v>
      </c>
      <c r="BM224" s="55">
        <v>0.71889091026865382</v>
      </c>
      <c r="BN224" s="55">
        <v>0.72019510564825173</v>
      </c>
      <c r="BO224" s="55">
        <v>0.70862064040204831</v>
      </c>
      <c r="BP224" s="135">
        <v>3.5556733901759046</v>
      </c>
      <c r="BR224" s="147">
        <v>0</v>
      </c>
      <c r="BS224" s="147">
        <v>0</v>
      </c>
      <c r="BT224" s="147">
        <v>0</v>
      </c>
      <c r="BU224" s="147">
        <v>0</v>
      </c>
      <c r="BV224" s="147">
        <v>1</v>
      </c>
      <c r="BX224" s="55">
        <v>0</v>
      </c>
      <c r="BY224" s="55">
        <v>0</v>
      </c>
      <c r="BZ224" s="55">
        <v>0</v>
      </c>
      <c r="CA224" s="55">
        <v>0</v>
      </c>
      <c r="CB224" s="55">
        <v>3.0862411858893681</v>
      </c>
      <c r="CC224" s="135">
        <v>3.0862411858893681</v>
      </c>
      <c r="CE224" s="55">
        <v>0</v>
      </c>
      <c r="CF224" s="55">
        <v>0</v>
      </c>
      <c r="CG224" s="55">
        <v>0</v>
      </c>
      <c r="CH224" s="55">
        <v>0</v>
      </c>
      <c r="CI224" s="55">
        <v>3.0862411858893681</v>
      </c>
      <c r="CJ224" s="135">
        <v>3.0862411858893681</v>
      </c>
      <c r="CL224" s="55">
        <v>0</v>
      </c>
      <c r="CM224" s="55">
        <v>0</v>
      </c>
      <c r="CN224" s="55">
        <v>0</v>
      </c>
      <c r="CO224" s="55">
        <v>0</v>
      </c>
      <c r="CP224" s="55">
        <v>0.39344019578991024</v>
      </c>
      <c r="CQ224" s="135">
        <v>0.39344019578991024</v>
      </c>
      <c r="CS224" s="67">
        <v>0</v>
      </c>
      <c r="CT224" s="67">
        <v>0</v>
      </c>
      <c r="CU224" s="67">
        <v>0</v>
      </c>
      <c r="CV224" s="67">
        <v>0</v>
      </c>
      <c r="CW224" s="67">
        <v>7.5992008496626337E-2</v>
      </c>
      <c r="CX224" s="135">
        <v>7.5992008496626337E-2</v>
      </c>
      <c r="CZ224" s="55">
        <v>0</v>
      </c>
      <c r="DA224" s="55">
        <v>0</v>
      </c>
      <c r="DB224" s="55">
        <v>0</v>
      </c>
      <c r="DC224" s="55">
        <v>0</v>
      </c>
      <c r="DD224" s="55">
        <v>3.5556733901759046</v>
      </c>
      <c r="DE224" s="135">
        <v>3.5556733901759046</v>
      </c>
      <c r="DG224" s="43" t="b" cm="1">
        <f t="array" aca="1" ref="DG224" ca="1">OR($G224=Forecast_Capex_Input!$BF$8:$BF$10)</f>
        <v>1</v>
      </c>
      <c r="DH224" s="43" cm="1">
        <f t="array" aca="1" ref="DH224" ca="1">IFERROR(INDEX(Forecast_Capex_Input!BG$12:BG$286,$Z224)
*(INDEX(Forecast_Capex_Input!$H$12:$H$286,$Z224)=Repex),0)
*$DG224</f>
        <v>0</v>
      </c>
      <c r="DI224" s="43" cm="1">
        <f t="array" aca="1" ref="DI224" ca="1">IFERROR(INDEX(Forecast_Capex_Input!BH$12:BH$286,$Z224)
*(INDEX(Forecast_Capex_Input!$H$12:$H$286,$Z224)=Repex),0)
*$DG224</f>
        <v>0</v>
      </c>
      <c r="DJ224" s="43" cm="1">
        <f t="array" aca="1" ref="DJ224" ca="1">IFERROR(INDEX(Forecast_Capex_Input!BI$12:BI$286,$Z224)
*(INDEX(Forecast_Capex_Input!$H$12:$H$286,$Z224)=Repex),0)
*$DG224</f>
        <v>0</v>
      </c>
      <c r="DK224" s="43" cm="1">
        <f t="array" aca="1" ref="DK224" ca="1">IFERROR(INDEX(Forecast_Capex_Input!BJ$12:BJ$286,$Z224)
*(INDEX(Forecast_Capex_Input!$H$12:$H$286,$Z224)=Repex),0)
*$DG224</f>
        <v>0</v>
      </c>
      <c r="DL224" s="43" cm="1">
        <f t="array" aca="1" ref="DL224" ca="1">IFERROR(INDEX(Forecast_Capex_Input!BK$12:BK$286,$Z224)
*(INDEX(Forecast_Capex_Input!$H$12:$H$286,$Z224)=Repex),0)
*$DG224</f>
        <v>1</v>
      </c>
      <c r="DM224" s="43" cm="1">
        <f t="array" aca="1" ref="DM224" ca="1">IFERROR(INDEX(Forecast_Capex_Input!BL$12:BL$286,$Z224)
*(INDEX(Forecast_Capex_Input!$H$12:$H$286,$Z224)=Repex),0)
*$DG224</f>
        <v>0</v>
      </c>
      <c r="DO224" s="43" t="b" cm="1">
        <f t="array" aca="1" ref="DO224" ca="1">OR($G224=Forecast_Capex_Input!$BN$8:$BN$9)</f>
        <v>0</v>
      </c>
      <c r="DP224" s="43" cm="1">
        <f t="array" aca="1" ref="DP224" ca="1">IFERROR(INDEX(Forecast_Capex_Input!BO$12:BO$286,$Z224)
*(INDEX(Forecast_Capex_Input!$H$12:$H$286,$Z224)=Repex),0)
*$DO224</f>
        <v>0</v>
      </c>
      <c r="DQ224" s="43" cm="1">
        <f t="array" aca="1" ref="DQ224" ca="1">IFERROR(INDEX(Forecast_Capex_Input!BP$12:BP$286,$Z224)
*(INDEX(Forecast_Capex_Input!$H$12:$H$286,$Z224)=Repex),0)
*$DO224</f>
        <v>0</v>
      </c>
      <c r="DR224" s="43" cm="1">
        <f t="array" aca="1" ref="DR224" ca="1">IFERROR(INDEX(Forecast_Capex_Input!BQ$12:BQ$286,$Z224)
*(INDEX(Forecast_Capex_Input!$H$12:$H$286,$Z224)=Repex),0)
*$DO224</f>
        <v>0</v>
      </c>
      <c r="DS224" s="43" cm="1">
        <f t="array" aca="1" ref="DS224" ca="1">IFERROR(INDEX(Forecast_Capex_Input!BR$12:BR$286,$Z224)
*(INDEX(Forecast_Capex_Input!$H$12:$H$286,$Z224)=Repex),0)
*$DO224</f>
        <v>0</v>
      </c>
      <c r="DT224" s="43" cm="1">
        <f t="array" aca="1" ref="DT224" ca="1">IFERROR(INDEX(Forecast_Capex_Input!BS$12:BS$286,$Z224)
*(INDEX(Forecast_Capex_Input!$H$12:$H$286,$Z224)=Repex),0)
*$DO224</f>
        <v>0</v>
      </c>
      <c r="DV224" s="43" t="b" cm="1">
        <f t="array" aca="1" ref="DV224" ca="1">OR($G224=Forecast_Capex_Input!$BU$8:$BU$10)</f>
        <v>0</v>
      </c>
      <c r="DW224" s="43" cm="1">
        <f t="array" aca="1" ref="DW224" ca="1">IFERROR(INDEX(Forecast_Capex_Input!BV$12:BV$286,$Z224)
*(INDEX(Forecast_Capex_Input!$H$12:$H$286,$Z224)=Repex),0)
*$DV224</f>
        <v>0</v>
      </c>
      <c r="DX224" s="43" cm="1">
        <f t="array" aca="1" ref="DX224" ca="1">IFERROR(INDEX(Forecast_Capex_Input!BW$12:BW$286,$Z224)
*(INDEX(Forecast_Capex_Input!$H$12:$H$286,$Z224)=Repex),0)
*$DV224</f>
        <v>0</v>
      </c>
      <c r="DY224" s="43" cm="1">
        <f t="array" aca="1" ref="DY224" ca="1">IFERROR(INDEX(Forecast_Capex_Input!BX$12:BX$286,$Z224)
*(INDEX(Forecast_Capex_Input!$H$12:$H$286,$Z224)=Repex),0)
*$DV224</f>
        <v>0</v>
      </c>
      <c r="DZ224" s="43" cm="1">
        <f t="array" aca="1" ref="DZ224" ca="1">IFERROR(INDEX(Forecast_Capex_Input!BY$12:BY$286,$Z224)
*(INDEX(Forecast_Capex_Input!$H$12:$H$286,$Z224)=Repex),0)
*$DV224</f>
        <v>0</v>
      </c>
      <c r="EA224" s="43" cm="1">
        <f t="array" aca="1" ref="EA224" ca="1">IFERROR(INDEX(Forecast_Capex_Input!BZ$12:BZ$286,$Z224)
*(INDEX(Forecast_Capex_Input!$H$12:$H$286,$Z224)=Repex),0)
*$DV224</f>
        <v>0</v>
      </c>
      <c r="EB224" s="43" cm="1">
        <f t="array" aca="1" ref="EB224" ca="1">IFERROR(INDEX(Forecast_Capex_Input!CA$12:CA$286,$Z224)
*(INDEX(Forecast_Capex_Input!$H$12:$H$286,$Z224)=Repex),0)
*$DV224</f>
        <v>0</v>
      </c>
      <c r="EC224" s="43" cm="1">
        <f t="array" aca="1" ref="EC224" ca="1">IFERROR(INDEX(Forecast_Capex_Input!CB$12:CB$286,$Z224)
*(INDEX(Forecast_Capex_Input!$H$12:$H$286,$Z224)=Repex),0)
*$DV224</f>
        <v>0</v>
      </c>
      <c r="ED224" s="43" cm="1">
        <f t="array" aca="1" ref="ED224" ca="1">IFERROR(INDEX(Forecast_Capex_Input!CC$12:CC$286,$Z224)
*(INDEX(Forecast_Capex_Input!$H$12:$H$286,$Z224)=Repex),0)
*$DV224</f>
        <v>0</v>
      </c>
      <c r="EF224" s="86" t="str">
        <f t="shared" si="26"/>
        <v>N/A</v>
      </c>
      <c r="EG224" s="28" t="str">
        <f>IFERROR(RANK(EF224,EF$11:EF$1010,0)+COUNTIF(EF$11:EF224,EF224)-1,NA)</f>
        <v>N/A</v>
      </c>
    </row>
    <row r="225" spans="3:137" x14ac:dyDescent="0.2">
      <c r="C225" s="28">
        <f t="shared" si="27"/>
        <v>215</v>
      </c>
      <c r="D225" s="9" t="str" cm="1">
        <f t="array" ref="D225">IFERROR(INDEX(Forecast_Capex_Input!$D$12:$D$286,$Z225),NA)</f>
        <v>Cable Monitoring Systems Renewal RP3</v>
      </c>
      <c r="E225" s="24" t="b" cm="1">
        <f t="array" ref="E225">IF($Z225=NA,NA,INDEX(Forecast_Capex_Input!$E$12:$E$286,$Z225))</f>
        <v>1</v>
      </c>
      <c r="F225" s="9" t="str" cm="1">
        <f t="array" aca="1" ref="F225" ca="1">IFERROR(INDEX(General!$E$25:$E$26,$AA225),NA)</f>
        <v>Labour</v>
      </c>
      <c r="G225" s="9" t="str" cm="1">
        <f t="array" aca="1" ref="G225" ca="1">IFERROR(INDEX(Forecast_Capex_Input!$AI$11:$BB$11,$AC225),NA)</f>
        <v>Underground Cables</v>
      </c>
      <c r="H225" s="50" cm="1">
        <f t="array" aca="1" ref="H225" ca="1">IFERROR(INDEX(Forecast_Capex_Input!$AI$12:$BB$286,$Z225,$AC225),NA)</f>
        <v>1</v>
      </c>
      <c r="I225" s="150" t="str" cm="1">
        <f t="array" ref="I225">IFERROR(INDEX(Forecast_Capex_Input!$F$12:$F$286,$Z225),NA)</f>
        <v>Replacement Expenditure</v>
      </c>
      <c r="J225" s="150" t="str" cm="1">
        <f t="array" ref="J225">IFERROR(INDEX(Forecast_Capex_Input!G$12:G$286,$Z225),NA)</f>
        <v>Transmission Lines</v>
      </c>
      <c r="K225" s="150" t="str" cm="1">
        <f t="array" ref="K225">IFERROR(INDEX(Forecast_Capex_Input!H$12:H$286,$Z225),NA)</f>
        <v>Repex</v>
      </c>
      <c r="L225" s="150" t="str" cm="1">
        <f t="array" ref="L225">IFERROR(INDEX(Forecast_Capex_Input!I$12:I$286,$Z225),NA)</f>
        <v>N/A</v>
      </c>
      <c r="M225" s="150" t="str" cm="1">
        <f t="array" ref="M225">IFERROR(INDEX(Forecast_Capex_Input!J$12:J$286,$Z225),NA)</f>
        <v>N/A</v>
      </c>
      <c r="N225" s="150" t="str" cm="1">
        <f t="array" ref="N225">IFERROR(INDEX(Forecast_Capex_Input!K$12:K$286,$Z225),NA)</f>
        <v>TL - Underground cables</v>
      </c>
      <c r="O225" s="150" t="str" cm="1">
        <f t="array" ref="O225">IFERROR(INDEX(Forecast_Capex_Input!L$12:L$286,$Z225),NA)</f>
        <v>TL - Safe and Reliable Network</v>
      </c>
      <c r="P225" s="150" t="str" cm="1">
        <f t="array" ref="P225">IFERROR(INDEX(Forecast_Capex_Input!M$12:M$286,$Z225),NA)</f>
        <v>N/A</v>
      </c>
      <c r="Q225" s="24" t="str" cm="1">
        <f t="array" ref="Q225">IFERROR(INDEX(Forecast_Capex_Input!N$12:N$286,$Z225),NA)</f>
        <v>No</v>
      </c>
      <c r="R225" s="190" cm="1">
        <f t="array" ref="R225">IFERROR(INDEX(Forecast_Capex_Input!O$12:O$286,$Z225),0)</f>
        <v>0</v>
      </c>
      <c r="S225" s="24" t="str" cm="1">
        <f t="array" ref="S225">IFERROR(INDEX(Forecast_Capex_Input!P$12:P$286,$Z225),0)</f>
        <v>Safety security &amp; reliability</v>
      </c>
      <c r="T225" s="150" t="str" cm="1">
        <f t="array" aca="1" ref="T225" ca="1">IFERROR(INDEX(General!$K$91:$K$110,$AC225),NA)</f>
        <v>Underground Cables (2018 onwards)</v>
      </c>
      <c r="U225" s="43" cm="1">
        <f t="array" aca="1" ref="U225" ca="1">IFERROR(
IF($F225=General!$E$25,INDEX(Forecast_Capex_Input!S$12:S$286,$Z225),
INDEX(Forecast_Capex_Input!T$12:T$286,$Z225)),0)</f>
        <v>0.27360296014410213</v>
      </c>
      <c r="V225" s="82" t="b">
        <f>IFERROR(INDEX(Overheads!$T$19:$T$26,MATCH($I225,Overheads!$E$19:$E$26,0)),FALSE)</f>
        <v>1</v>
      </c>
      <c r="W225" s="209" t="str" cm="1">
        <f t="array" ref="W225">IFERROR(
INDEX(Forecast_Capex_Input!CN$12:CN$286,$Z225),0)</f>
        <v>FY22</v>
      </c>
      <c r="X225" s="209">
        <f>IFERROR(
MATCH($W225,General!$L$39:$S$39,0),1)</f>
        <v>2</v>
      </c>
      <c r="Z225" s="28">
        <f>IFERROR(
IF(MATCH($C225,Forecast_Capex_Input!$CI$12:$CI$286,1)+1&gt;MAX(Forecast_Capex_Input!$C$12:$C$286),NA,
MATCH($C225,Forecast_Capex_Input!$CI$12:$CI$286,1)+1),1)</f>
        <v>94</v>
      </c>
      <c r="AA225" s="28" cm="1">
        <f t="array" aca="1" ref="AA225" ca="1">IFERROR(
IF(Z224&lt;&gt;Z225,1,
IF(COUNTIF(OFFSET(AA224,0,0,-INDEX(Forecast_Capex_Input!$CG$12:$CG$286,$Z225)),AA224)=INDEX(Forecast_Capex_Input!$CG$12:$CG$286,$Z225),AA224+1,AA224)),NA)</f>
        <v>1</v>
      </c>
      <c r="AB225" s="28" cm="1">
        <f t="array" ref="AB225">IFERROR($C225-IF($Z225=1,1,INDEX(Forecast_Capex_Input!$CI$12:$CI$286,$Z225-1))+1,NA)</f>
        <v>1</v>
      </c>
      <c r="AC225" s="28" cm="1">
        <f t="array" aca="1" ref="AC225" ca="1">IFERROR(IF(AA225=1,
INDEX(Forecast_Capex_Input!$AI$10:$BB$10,SMALL(IF(INDEX(Forecast_Capex_Input!$AI$12:$BB$286,$Z225,0)&gt;0,COLUMN(Forecast_Capex_Input!$AI$10:$BB$10)-COLUMN(Forecast_Capex_Input!$AI$12)+1),ROWS(OFFSET(AC224,0,0,-$AB225)))),
OFFSET(AC224,-INDEX(Forecast_Capex_Input!$CG$12:$CG$286,$Z225)+1,0)),NA)</f>
        <v>2</v>
      </c>
      <c r="AD225" s="28">
        <f t="shared" ca="1" si="24"/>
        <v>1</v>
      </c>
      <c r="AE225" s="82" t="b">
        <f t="shared" si="28"/>
        <v>0</v>
      </c>
      <c r="AF225" s="78" t="b">
        <v>0</v>
      </c>
      <c r="AG225" s="82" t="b">
        <f t="shared" si="25"/>
        <v>1</v>
      </c>
      <c r="AI225" s="55">
        <v>0.33384092087159417</v>
      </c>
      <c r="AJ225" s="55">
        <v>0.67256248948861397</v>
      </c>
      <c r="AK225" s="55">
        <v>7.911658095892584E-3</v>
      </c>
      <c r="AL225" s="55">
        <v>0</v>
      </c>
      <c r="AM225" s="55">
        <v>0</v>
      </c>
      <c r="AN225" s="135">
        <v>1.0143150684561009</v>
      </c>
      <c r="AP225" s="55">
        <v>0.3235134331183922</v>
      </c>
      <c r="AQ225" s="55">
        <v>0.66027921228741582</v>
      </c>
      <c r="AR225" s="55">
        <v>7.8568474148635152E-3</v>
      </c>
      <c r="AS225" s="55">
        <v>0</v>
      </c>
      <c r="AT225" s="55">
        <v>0</v>
      </c>
      <c r="AU225" s="135">
        <v>0.9916494928206715</v>
      </c>
      <c r="AW225" s="55">
        <v>3.9000000130370416E-2</v>
      </c>
      <c r="AX225" s="55">
        <v>7.4600309924895483E-2</v>
      </c>
      <c r="AY225" s="55">
        <v>1.08984636094764E-3</v>
      </c>
      <c r="AZ225" s="55">
        <v>0</v>
      </c>
      <c r="BA225" s="55">
        <v>0</v>
      </c>
      <c r="BB225" s="135">
        <v>0.11469015641621354</v>
      </c>
      <c r="BD225" s="55">
        <v>7.5937248139495627E-3</v>
      </c>
      <c r="BE225" s="55">
        <v>1.4622936862793152E-2</v>
      </c>
      <c r="BF225" s="55">
        <v>2.0895991591531569E-4</v>
      </c>
      <c r="BG225" s="55">
        <v>0</v>
      </c>
      <c r="BH225" s="55">
        <v>0</v>
      </c>
      <c r="BI225" s="135">
        <v>2.2425621592658034E-2</v>
      </c>
      <c r="BK225" s="55">
        <v>0.37010715806271216</v>
      </c>
      <c r="BL225" s="55">
        <v>0.74950245907510449</v>
      </c>
      <c r="BM225" s="55">
        <v>9.1556536917264709E-3</v>
      </c>
      <c r="BN225" s="55">
        <v>0</v>
      </c>
      <c r="BO225" s="55">
        <v>0</v>
      </c>
      <c r="BP225" s="135">
        <v>1.1287652708295433</v>
      </c>
      <c r="BR225" s="147">
        <v>0</v>
      </c>
      <c r="BS225" s="147">
        <v>0</v>
      </c>
      <c r="BT225" s="147">
        <v>1</v>
      </c>
      <c r="BU225" s="147">
        <v>0</v>
      </c>
      <c r="BV225" s="147">
        <v>0</v>
      </c>
      <c r="BX225" s="55">
        <v>0</v>
      </c>
      <c r="BY225" s="55">
        <v>0</v>
      </c>
      <c r="BZ225" s="55">
        <v>1.0143150684561009</v>
      </c>
      <c r="CA225" s="55">
        <v>0</v>
      </c>
      <c r="CB225" s="55">
        <v>0</v>
      </c>
      <c r="CC225" s="135">
        <v>1.0143150684561009</v>
      </c>
      <c r="CE225" s="55">
        <v>0</v>
      </c>
      <c r="CF225" s="55">
        <v>0</v>
      </c>
      <c r="CG225" s="55">
        <v>0.9916494928206715</v>
      </c>
      <c r="CH225" s="55">
        <v>0</v>
      </c>
      <c r="CI225" s="55">
        <v>0</v>
      </c>
      <c r="CJ225" s="135">
        <v>0.9916494928206715</v>
      </c>
      <c r="CL225" s="55">
        <v>0</v>
      </c>
      <c r="CM225" s="55">
        <v>0</v>
      </c>
      <c r="CN225" s="55">
        <v>0.11469015641621354</v>
      </c>
      <c r="CO225" s="55">
        <v>0</v>
      </c>
      <c r="CP225" s="55">
        <v>0</v>
      </c>
      <c r="CQ225" s="135">
        <v>0.11469015641621354</v>
      </c>
      <c r="CS225" s="67">
        <v>0</v>
      </c>
      <c r="CT225" s="67">
        <v>0</v>
      </c>
      <c r="CU225" s="67">
        <v>2.2425621592658034E-2</v>
      </c>
      <c r="CV225" s="67">
        <v>0</v>
      </c>
      <c r="CW225" s="67">
        <v>0</v>
      </c>
      <c r="CX225" s="135">
        <v>2.2425621592658034E-2</v>
      </c>
      <c r="CZ225" s="55">
        <v>0</v>
      </c>
      <c r="DA225" s="55">
        <v>0</v>
      </c>
      <c r="DB225" s="55">
        <v>1.128765270829543</v>
      </c>
      <c r="DC225" s="55">
        <v>0</v>
      </c>
      <c r="DD225" s="55">
        <v>0</v>
      </c>
      <c r="DE225" s="135">
        <v>1.128765270829543</v>
      </c>
      <c r="DG225" s="43" t="b" cm="1">
        <f t="array" aca="1" ref="DG225" ca="1">OR($G225=Forecast_Capex_Input!$BF$8:$BF$10)</f>
        <v>1</v>
      </c>
      <c r="DH225" s="43" cm="1">
        <f t="array" aca="1" ref="DH225" ca="1">IFERROR(INDEX(Forecast_Capex_Input!BG$12:BG$286,$Z225)
*(INDEX(Forecast_Capex_Input!$H$12:$H$286,$Z225)=Repex),0)
*$DG225</f>
        <v>0</v>
      </c>
      <c r="DI225" s="43" cm="1">
        <f t="array" aca="1" ref="DI225" ca="1">IFERROR(INDEX(Forecast_Capex_Input!BH$12:BH$286,$Z225)
*(INDEX(Forecast_Capex_Input!$H$12:$H$286,$Z225)=Repex),0)
*$DG225</f>
        <v>0</v>
      </c>
      <c r="DJ225" s="43" cm="1">
        <f t="array" aca="1" ref="DJ225" ca="1">IFERROR(INDEX(Forecast_Capex_Input!BI$12:BI$286,$Z225)
*(INDEX(Forecast_Capex_Input!$H$12:$H$286,$Z225)=Repex),0)
*$DG225</f>
        <v>0</v>
      </c>
      <c r="DK225" s="43" cm="1">
        <f t="array" aca="1" ref="DK225" ca="1">IFERROR(INDEX(Forecast_Capex_Input!BJ$12:BJ$286,$Z225)
*(INDEX(Forecast_Capex_Input!$H$12:$H$286,$Z225)=Repex),0)
*$DG225</f>
        <v>0</v>
      </c>
      <c r="DL225" s="43" cm="1">
        <f t="array" aca="1" ref="DL225" ca="1">IFERROR(INDEX(Forecast_Capex_Input!BK$12:BK$286,$Z225)
*(INDEX(Forecast_Capex_Input!$H$12:$H$286,$Z225)=Repex),0)
*$DG225</f>
        <v>1</v>
      </c>
      <c r="DM225" s="43" cm="1">
        <f t="array" aca="1" ref="DM225" ca="1">IFERROR(INDEX(Forecast_Capex_Input!BL$12:BL$286,$Z225)
*(INDEX(Forecast_Capex_Input!$H$12:$H$286,$Z225)=Repex),0)
*$DG225</f>
        <v>0</v>
      </c>
      <c r="DO225" s="43" t="b" cm="1">
        <f t="array" aca="1" ref="DO225" ca="1">OR($G225=Forecast_Capex_Input!$BN$8:$BN$9)</f>
        <v>0</v>
      </c>
      <c r="DP225" s="43" cm="1">
        <f t="array" aca="1" ref="DP225" ca="1">IFERROR(INDEX(Forecast_Capex_Input!BO$12:BO$286,$Z225)
*(INDEX(Forecast_Capex_Input!$H$12:$H$286,$Z225)=Repex),0)
*$DO225</f>
        <v>0</v>
      </c>
      <c r="DQ225" s="43" cm="1">
        <f t="array" aca="1" ref="DQ225" ca="1">IFERROR(INDEX(Forecast_Capex_Input!BP$12:BP$286,$Z225)
*(INDEX(Forecast_Capex_Input!$H$12:$H$286,$Z225)=Repex),0)
*$DO225</f>
        <v>0</v>
      </c>
      <c r="DR225" s="43" cm="1">
        <f t="array" aca="1" ref="DR225" ca="1">IFERROR(INDEX(Forecast_Capex_Input!BQ$12:BQ$286,$Z225)
*(INDEX(Forecast_Capex_Input!$H$12:$H$286,$Z225)=Repex),0)
*$DO225</f>
        <v>0</v>
      </c>
      <c r="DS225" s="43" cm="1">
        <f t="array" aca="1" ref="DS225" ca="1">IFERROR(INDEX(Forecast_Capex_Input!BR$12:BR$286,$Z225)
*(INDEX(Forecast_Capex_Input!$H$12:$H$286,$Z225)=Repex),0)
*$DO225</f>
        <v>0</v>
      </c>
      <c r="DT225" s="43" cm="1">
        <f t="array" aca="1" ref="DT225" ca="1">IFERROR(INDEX(Forecast_Capex_Input!BS$12:BS$286,$Z225)
*(INDEX(Forecast_Capex_Input!$H$12:$H$286,$Z225)=Repex),0)
*$DO225</f>
        <v>0</v>
      </c>
      <c r="DV225" s="43" t="b" cm="1">
        <f t="array" aca="1" ref="DV225" ca="1">OR($G225=Forecast_Capex_Input!$BU$8:$BU$10)</f>
        <v>0</v>
      </c>
      <c r="DW225" s="43" cm="1">
        <f t="array" aca="1" ref="DW225" ca="1">IFERROR(INDEX(Forecast_Capex_Input!BV$12:BV$286,$Z225)
*(INDEX(Forecast_Capex_Input!$H$12:$H$286,$Z225)=Repex),0)
*$DV225</f>
        <v>0</v>
      </c>
      <c r="DX225" s="43" cm="1">
        <f t="array" aca="1" ref="DX225" ca="1">IFERROR(INDEX(Forecast_Capex_Input!BW$12:BW$286,$Z225)
*(INDEX(Forecast_Capex_Input!$H$12:$H$286,$Z225)=Repex),0)
*$DV225</f>
        <v>0</v>
      </c>
      <c r="DY225" s="43" cm="1">
        <f t="array" aca="1" ref="DY225" ca="1">IFERROR(INDEX(Forecast_Capex_Input!BX$12:BX$286,$Z225)
*(INDEX(Forecast_Capex_Input!$H$12:$H$286,$Z225)=Repex),0)
*$DV225</f>
        <v>0</v>
      </c>
      <c r="DZ225" s="43" cm="1">
        <f t="array" aca="1" ref="DZ225" ca="1">IFERROR(INDEX(Forecast_Capex_Input!BY$12:BY$286,$Z225)
*(INDEX(Forecast_Capex_Input!$H$12:$H$286,$Z225)=Repex),0)
*$DV225</f>
        <v>0</v>
      </c>
      <c r="EA225" s="43" cm="1">
        <f t="array" aca="1" ref="EA225" ca="1">IFERROR(INDEX(Forecast_Capex_Input!BZ$12:BZ$286,$Z225)
*(INDEX(Forecast_Capex_Input!$H$12:$H$286,$Z225)=Repex),0)
*$DV225</f>
        <v>0</v>
      </c>
      <c r="EB225" s="43" cm="1">
        <f t="array" aca="1" ref="EB225" ca="1">IFERROR(INDEX(Forecast_Capex_Input!CA$12:CA$286,$Z225)
*(INDEX(Forecast_Capex_Input!$H$12:$H$286,$Z225)=Repex),0)
*$DV225</f>
        <v>0</v>
      </c>
      <c r="EC225" s="43" cm="1">
        <f t="array" aca="1" ref="EC225" ca="1">IFERROR(INDEX(Forecast_Capex_Input!CB$12:CB$286,$Z225)
*(INDEX(Forecast_Capex_Input!$H$12:$H$286,$Z225)=Repex),0)
*$DV225</f>
        <v>0</v>
      </c>
      <c r="ED225" s="43" cm="1">
        <f t="array" aca="1" ref="ED225" ca="1">IFERROR(INDEX(Forecast_Capex_Input!CC$12:CC$286,$Z225)
*(INDEX(Forecast_Capex_Input!$H$12:$H$286,$Z225)=Repex),0)
*$DV225</f>
        <v>0</v>
      </c>
      <c r="EF225" s="86" t="str">
        <f t="shared" si="26"/>
        <v>N/A</v>
      </c>
      <c r="EG225" s="28" t="str">
        <f>IFERROR(RANK(EF225,EF$11:EF$1010,0)+COUNTIF(EF$11:EF225,EF225)-1,NA)</f>
        <v>N/A</v>
      </c>
    </row>
    <row r="226" spans="3:137" x14ac:dyDescent="0.2">
      <c r="C226" s="28">
        <f t="shared" si="27"/>
        <v>216</v>
      </c>
      <c r="D226" s="9" t="str" cm="1">
        <f t="array" ref="D226">IFERROR(INDEX(Forecast_Capex_Input!$D$12:$D$286,$Z226),NA)</f>
        <v>Cable Monitoring Systems Renewal RP3</v>
      </c>
      <c r="E226" s="24" t="b" cm="1">
        <f t="array" ref="E226">IF($Z226=NA,NA,INDEX(Forecast_Capex_Input!$E$12:$E$286,$Z226))</f>
        <v>1</v>
      </c>
      <c r="F226" s="9" t="str" cm="1">
        <f t="array" aca="1" ref="F226" ca="1">IFERROR(INDEX(General!$E$25:$E$26,$AA226),NA)</f>
        <v>Non-Labour</v>
      </c>
      <c r="G226" s="9" t="str" cm="1">
        <f t="array" aca="1" ref="G226" ca="1">IFERROR(INDEX(Forecast_Capex_Input!$AI$11:$BB$11,$AC226),NA)</f>
        <v>Underground Cables</v>
      </c>
      <c r="H226" s="50" cm="1">
        <f t="array" aca="1" ref="H226" ca="1">IFERROR(INDEX(Forecast_Capex_Input!$AI$12:$BB$286,$Z226,$AC226),NA)</f>
        <v>1</v>
      </c>
      <c r="I226" s="150" t="str" cm="1">
        <f t="array" ref="I226">IFERROR(INDEX(Forecast_Capex_Input!$F$12:$F$286,$Z226),NA)</f>
        <v>Replacement Expenditure</v>
      </c>
      <c r="J226" s="150" t="str" cm="1">
        <f t="array" ref="J226">IFERROR(INDEX(Forecast_Capex_Input!G$12:G$286,$Z226),NA)</f>
        <v>Transmission Lines</v>
      </c>
      <c r="K226" s="150" t="str" cm="1">
        <f t="array" ref="K226">IFERROR(INDEX(Forecast_Capex_Input!H$12:H$286,$Z226),NA)</f>
        <v>Repex</v>
      </c>
      <c r="L226" s="150" t="str" cm="1">
        <f t="array" ref="L226">IFERROR(INDEX(Forecast_Capex_Input!I$12:I$286,$Z226),NA)</f>
        <v>N/A</v>
      </c>
      <c r="M226" s="150" t="str" cm="1">
        <f t="array" ref="M226">IFERROR(INDEX(Forecast_Capex_Input!J$12:J$286,$Z226),NA)</f>
        <v>N/A</v>
      </c>
      <c r="N226" s="150" t="str" cm="1">
        <f t="array" ref="N226">IFERROR(INDEX(Forecast_Capex_Input!K$12:K$286,$Z226),NA)</f>
        <v>TL - Underground cables</v>
      </c>
      <c r="O226" s="150" t="str" cm="1">
        <f t="array" ref="O226">IFERROR(INDEX(Forecast_Capex_Input!L$12:L$286,$Z226),NA)</f>
        <v>TL - Safe and Reliable Network</v>
      </c>
      <c r="P226" s="150" t="str" cm="1">
        <f t="array" ref="P226">IFERROR(INDEX(Forecast_Capex_Input!M$12:M$286,$Z226),NA)</f>
        <v>N/A</v>
      </c>
      <c r="Q226" s="24" t="str" cm="1">
        <f t="array" ref="Q226">IFERROR(INDEX(Forecast_Capex_Input!N$12:N$286,$Z226),NA)</f>
        <v>No</v>
      </c>
      <c r="R226" s="190" cm="1">
        <f t="array" ref="R226">IFERROR(INDEX(Forecast_Capex_Input!O$12:O$286,$Z226),0)</f>
        <v>0</v>
      </c>
      <c r="S226" s="24" t="str" cm="1">
        <f t="array" ref="S226">IFERROR(INDEX(Forecast_Capex_Input!P$12:P$286,$Z226),0)</f>
        <v>Safety security &amp; reliability</v>
      </c>
      <c r="T226" s="150" t="str" cm="1">
        <f t="array" aca="1" ref="T226" ca="1">IFERROR(INDEX(General!$K$91:$K$110,$AC226),NA)</f>
        <v>Underground Cables (2018 onwards)</v>
      </c>
      <c r="U226" s="43" cm="1">
        <f t="array" aca="1" ref="U226" ca="1">IFERROR(
IF($F226=General!$E$25,INDEX(Forecast_Capex_Input!S$12:S$286,$Z226),
INDEX(Forecast_Capex_Input!T$12:T$286,$Z226)),0)</f>
        <v>0.72639703985589787</v>
      </c>
      <c r="V226" s="82" t="b">
        <f>IFERROR(INDEX(Overheads!$T$19:$T$26,MATCH($I226,Overheads!$E$19:$E$26,0)),FALSE)</f>
        <v>1</v>
      </c>
      <c r="W226" s="209" t="str" cm="1">
        <f t="array" ref="W226">IFERROR(
INDEX(Forecast_Capex_Input!CN$12:CN$286,$Z226),0)</f>
        <v>FY22</v>
      </c>
      <c r="X226" s="209">
        <f>IFERROR(
MATCH($W226,General!$L$39:$S$39,0),1)</f>
        <v>2</v>
      </c>
      <c r="Z226" s="28">
        <f>IFERROR(
IF(MATCH($C226,Forecast_Capex_Input!$CI$12:$CI$286,1)+1&gt;MAX(Forecast_Capex_Input!$C$12:$C$286),NA,
MATCH($C226,Forecast_Capex_Input!$CI$12:$CI$286,1)+1),1)</f>
        <v>94</v>
      </c>
      <c r="AA226" s="28" cm="1">
        <f t="array" aca="1" ref="AA226" ca="1">IFERROR(
IF(Z225&lt;&gt;Z226,1,
IF(COUNTIF(OFFSET(AA225,0,0,-INDEX(Forecast_Capex_Input!$CG$12:$CG$286,$Z226)),AA225)=INDEX(Forecast_Capex_Input!$CG$12:$CG$286,$Z226),AA225+1,AA225)),NA)</f>
        <v>2</v>
      </c>
      <c r="AB226" s="28" cm="1">
        <f t="array" ref="AB226">IFERROR($C226-IF($Z226=1,1,INDEX(Forecast_Capex_Input!$CI$12:$CI$286,$Z226-1))+1,NA)</f>
        <v>2</v>
      </c>
      <c r="AC226" s="28" cm="1">
        <f t="array" aca="1" ref="AC226" ca="1">IFERROR(IF(AA226=1,
INDEX(Forecast_Capex_Input!$AI$10:$BB$10,SMALL(IF(INDEX(Forecast_Capex_Input!$AI$12:$BB$286,$Z226,0)&gt;0,COLUMN(Forecast_Capex_Input!$AI$10:$BB$10)-COLUMN(Forecast_Capex_Input!$AI$12)+1),ROWS(OFFSET(AC225,0,0,-$AB226)))),
OFFSET(AC225,-INDEX(Forecast_Capex_Input!$CG$12:$CG$286,$Z226)+1,0)),NA)</f>
        <v>2</v>
      </c>
      <c r="AD226" s="28">
        <f t="shared" ca="1" si="24"/>
        <v>2</v>
      </c>
      <c r="AE226" s="82" t="b">
        <f t="shared" si="28"/>
        <v>0</v>
      </c>
      <c r="AF226" s="78" t="b">
        <v>0</v>
      </c>
      <c r="AG226" s="82" t="b">
        <f t="shared" si="25"/>
        <v>1</v>
      </c>
      <c r="AI226" s="55">
        <v>0.88632468221897809</v>
      </c>
      <c r="AJ226" s="55">
        <v>1.7856071484947853</v>
      </c>
      <c r="AK226" s="55">
        <v>2.1004908054289582E-2</v>
      </c>
      <c r="AL226" s="55">
        <v>0</v>
      </c>
      <c r="AM226" s="55">
        <v>0</v>
      </c>
      <c r="AN226" s="135">
        <v>2.692936738768053</v>
      </c>
      <c r="AP226" s="55">
        <v>0.88632468221897809</v>
      </c>
      <c r="AQ226" s="55">
        <v>1.7856071484947853</v>
      </c>
      <c r="AR226" s="55">
        <v>2.1004908054289582E-2</v>
      </c>
      <c r="AS226" s="55">
        <v>0</v>
      </c>
      <c r="AT226" s="55">
        <v>0</v>
      </c>
      <c r="AU226" s="135">
        <v>2.692936738768053</v>
      </c>
      <c r="AW226" s="55">
        <v>0.10684768910180223</v>
      </c>
      <c r="AX226" s="55">
        <v>0.20174320833204676</v>
      </c>
      <c r="AY226" s="55">
        <v>2.9136524354157825E-3</v>
      </c>
      <c r="AZ226" s="55">
        <v>0</v>
      </c>
      <c r="BA226" s="55">
        <v>0</v>
      </c>
      <c r="BB226" s="135">
        <v>0.31150454986926479</v>
      </c>
      <c r="BD226" s="55">
        <v>2.0804408854698579E-2</v>
      </c>
      <c r="BE226" s="55">
        <v>3.954511986487539E-2</v>
      </c>
      <c r="BF226" s="55">
        <v>5.5864440138290951E-4</v>
      </c>
      <c r="BG226" s="55">
        <v>0</v>
      </c>
      <c r="BH226" s="55">
        <v>0</v>
      </c>
      <c r="BI226" s="135">
        <v>6.0908173120956879E-2</v>
      </c>
      <c r="BK226" s="55">
        <v>1.0139767801754789</v>
      </c>
      <c r="BL226" s="55">
        <v>2.0268954766917076</v>
      </c>
      <c r="BM226" s="55">
        <v>2.4477204891088275E-2</v>
      </c>
      <c r="BN226" s="55">
        <v>0</v>
      </c>
      <c r="BO226" s="55">
        <v>0</v>
      </c>
      <c r="BP226" s="135">
        <v>3.0653494617582746</v>
      </c>
      <c r="BR226" s="147">
        <v>0</v>
      </c>
      <c r="BS226" s="147">
        <v>0</v>
      </c>
      <c r="BT226" s="147">
        <v>1</v>
      </c>
      <c r="BU226" s="147">
        <v>0</v>
      </c>
      <c r="BV226" s="147">
        <v>0</v>
      </c>
      <c r="BX226" s="55">
        <v>0</v>
      </c>
      <c r="BY226" s="55">
        <v>0</v>
      </c>
      <c r="BZ226" s="55">
        <v>2.692936738768053</v>
      </c>
      <c r="CA226" s="55">
        <v>0</v>
      </c>
      <c r="CB226" s="55">
        <v>0</v>
      </c>
      <c r="CC226" s="135">
        <v>2.692936738768053</v>
      </c>
      <c r="CE226" s="55">
        <v>0</v>
      </c>
      <c r="CF226" s="55">
        <v>0</v>
      </c>
      <c r="CG226" s="55">
        <v>2.692936738768053</v>
      </c>
      <c r="CH226" s="55">
        <v>0</v>
      </c>
      <c r="CI226" s="55">
        <v>0</v>
      </c>
      <c r="CJ226" s="135">
        <v>2.692936738768053</v>
      </c>
      <c r="CL226" s="55">
        <v>0</v>
      </c>
      <c r="CM226" s="55">
        <v>0</v>
      </c>
      <c r="CN226" s="55">
        <v>0.31150454986926479</v>
      </c>
      <c r="CO226" s="55">
        <v>0</v>
      </c>
      <c r="CP226" s="55">
        <v>0</v>
      </c>
      <c r="CQ226" s="135">
        <v>0.31150454986926479</v>
      </c>
      <c r="CS226" s="67">
        <v>0</v>
      </c>
      <c r="CT226" s="67">
        <v>0</v>
      </c>
      <c r="CU226" s="67">
        <v>6.0908173120956879E-2</v>
      </c>
      <c r="CV226" s="67">
        <v>0</v>
      </c>
      <c r="CW226" s="67">
        <v>0</v>
      </c>
      <c r="CX226" s="135">
        <v>6.0908173120956879E-2</v>
      </c>
      <c r="CZ226" s="55">
        <v>0</v>
      </c>
      <c r="DA226" s="55">
        <v>0</v>
      </c>
      <c r="DB226" s="55">
        <v>3.0653494617582746</v>
      </c>
      <c r="DC226" s="55">
        <v>0</v>
      </c>
      <c r="DD226" s="55">
        <v>0</v>
      </c>
      <c r="DE226" s="135">
        <v>3.0653494617582746</v>
      </c>
      <c r="DG226" s="43" t="b" cm="1">
        <f t="array" aca="1" ref="DG226" ca="1">OR($G226=Forecast_Capex_Input!$BF$8:$BF$10)</f>
        <v>1</v>
      </c>
      <c r="DH226" s="43" cm="1">
        <f t="array" aca="1" ref="DH226" ca="1">IFERROR(INDEX(Forecast_Capex_Input!BG$12:BG$286,$Z226)
*(INDEX(Forecast_Capex_Input!$H$12:$H$286,$Z226)=Repex),0)
*$DG226</f>
        <v>0</v>
      </c>
      <c r="DI226" s="43" cm="1">
        <f t="array" aca="1" ref="DI226" ca="1">IFERROR(INDEX(Forecast_Capex_Input!BH$12:BH$286,$Z226)
*(INDEX(Forecast_Capex_Input!$H$12:$H$286,$Z226)=Repex),0)
*$DG226</f>
        <v>0</v>
      </c>
      <c r="DJ226" s="43" cm="1">
        <f t="array" aca="1" ref="DJ226" ca="1">IFERROR(INDEX(Forecast_Capex_Input!BI$12:BI$286,$Z226)
*(INDEX(Forecast_Capex_Input!$H$12:$H$286,$Z226)=Repex),0)
*$DG226</f>
        <v>0</v>
      </c>
      <c r="DK226" s="43" cm="1">
        <f t="array" aca="1" ref="DK226" ca="1">IFERROR(INDEX(Forecast_Capex_Input!BJ$12:BJ$286,$Z226)
*(INDEX(Forecast_Capex_Input!$H$12:$H$286,$Z226)=Repex),0)
*$DG226</f>
        <v>0</v>
      </c>
      <c r="DL226" s="43" cm="1">
        <f t="array" aca="1" ref="DL226" ca="1">IFERROR(INDEX(Forecast_Capex_Input!BK$12:BK$286,$Z226)
*(INDEX(Forecast_Capex_Input!$H$12:$H$286,$Z226)=Repex),0)
*$DG226</f>
        <v>1</v>
      </c>
      <c r="DM226" s="43" cm="1">
        <f t="array" aca="1" ref="DM226" ca="1">IFERROR(INDEX(Forecast_Capex_Input!BL$12:BL$286,$Z226)
*(INDEX(Forecast_Capex_Input!$H$12:$H$286,$Z226)=Repex),0)
*$DG226</f>
        <v>0</v>
      </c>
      <c r="DO226" s="43" t="b" cm="1">
        <f t="array" aca="1" ref="DO226" ca="1">OR($G226=Forecast_Capex_Input!$BN$8:$BN$9)</f>
        <v>0</v>
      </c>
      <c r="DP226" s="43" cm="1">
        <f t="array" aca="1" ref="DP226" ca="1">IFERROR(INDEX(Forecast_Capex_Input!BO$12:BO$286,$Z226)
*(INDEX(Forecast_Capex_Input!$H$12:$H$286,$Z226)=Repex),0)
*$DO226</f>
        <v>0</v>
      </c>
      <c r="DQ226" s="43" cm="1">
        <f t="array" aca="1" ref="DQ226" ca="1">IFERROR(INDEX(Forecast_Capex_Input!BP$12:BP$286,$Z226)
*(INDEX(Forecast_Capex_Input!$H$12:$H$286,$Z226)=Repex),0)
*$DO226</f>
        <v>0</v>
      </c>
      <c r="DR226" s="43" cm="1">
        <f t="array" aca="1" ref="DR226" ca="1">IFERROR(INDEX(Forecast_Capex_Input!BQ$12:BQ$286,$Z226)
*(INDEX(Forecast_Capex_Input!$H$12:$H$286,$Z226)=Repex),0)
*$DO226</f>
        <v>0</v>
      </c>
      <c r="DS226" s="43" cm="1">
        <f t="array" aca="1" ref="DS226" ca="1">IFERROR(INDEX(Forecast_Capex_Input!BR$12:BR$286,$Z226)
*(INDEX(Forecast_Capex_Input!$H$12:$H$286,$Z226)=Repex),0)
*$DO226</f>
        <v>0</v>
      </c>
      <c r="DT226" s="43" cm="1">
        <f t="array" aca="1" ref="DT226" ca="1">IFERROR(INDEX(Forecast_Capex_Input!BS$12:BS$286,$Z226)
*(INDEX(Forecast_Capex_Input!$H$12:$H$286,$Z226)=Repex),0)
*$DO226</f>
        <v>0</v>
      </c>
      <c r="DV226" s="43" t="b" cm="1">
        <f t="array" aca="1" ref="DV226" ca="1">OR($G226=Forecast_Capex_Input!$BU$8:$BU$10)</f>
        <v>0</v>
      </c>
      <c r="DW226" s="43" cm="1">
        <f t="array" aca="1" ref="DW226" ca="1">IFERROR(INDEX(Forecast_Capex_Input!BV$12:BV$286,$Z226)
*(INDEX(Forecast_Capex_Input!$H$12:$H$286,$Z226)=Repex),0)
*$DV226</f>
        <v>0</v>
      </c>
      <c r="DX226" s="43" cm="1">
        <f t="array" aca="1" ref="DX226" ca="1">IFERROR(INDEX(Forecast_Capex_Input!BW$12:BW$286,$Z226)
*(INDEX(Forecast_Capex_Input!$H$12:$H$286,$Z226)=Repex),0)
*$DV226</f>
        <v>0</v>
      </c>
      <c r="DY226" s="43" cm="1">
        <f t="array" aca="1" ref="DY226" ca="1">IFERROR(INDEX(Forecast_Capex_Input!BX$12:BX$286,$Z226)
*(INDEX(Forecast_Capex_Input!$H$12:$H$286,$Z226)=Repex),0)
*$DV226</f>
        <v>0</v>
      </c>
      <c r="DZ226" s="43" cm="1">
        <f t="array" aca="1" ref="DZ226" ca="1">IFERROR(INDEX(Forecast_Capex_Input!BY$12:BY$286,$Z226)
*(INDEX(Forecast_Capex_Input!$H$12:$H$286,$Z226)=Repex),0)
*$DV226</f>
        <v>0</v>
      </c>
      <c r="EA226" s="43" cm="1">
        <f t="array" aca="1" ref="EA226" ca="1">IFERROR(INDEX(Forecast_Capex_Input!BZ$12:BZ$286,$Z226)
*(INDEX(Forecast_Capex_Input!$H$12:$H$286,$Z226)=Repex),0)
*$DV226</f>
        <v>0</v>
      </c>
      <c r="EB226" s="43" cm="1">
        <f t="array" aca="1" ref="EB226" ca="1">IFERROR(INDEX(Forecast_Capex_Input!CA$12:CA$286,$Z226)
*(INDEX(Forecast_Capex_Input!$H$12:$H$286,$Z226)=Repex),0)
*$DV226</f>
        <v>0</v>
      </c>
      <c r="EC226" s="43" cm="1">
        <f t="array" aca="1" ref="EC226" ca="1">IFERROR(INDEX(Forecast_Capex_Input!CB$12:CB$286,$Z226)
*(INDEX(Forecast_Capex_Input!$H$12:$H$286,$Z226)=Repex),0)
*$DV226</f>
        <v>0</v>
      </c>
      <c r="ED226" s="43" cm="1">
        <f t="array" aca="1" ref="ED226" ca="1">IFERROR(INDEX(Forecast_Capex_Input!CC$12:CC$286,$Z226)
*(INDEX(Forecast_Capex_Input!$H$12:$H$286,$Z226)=Repex),0)
*$DV226</f>
        <v>0</v>
      </c>
      <c r="EF226" s="86" t="str">
        <f t="shared" si="26"/>
        <v>N/A</v>
      </c>
      <c r="EG226" s="28" t="str">
        <f>IFERROR(RANK(EF226,EF$11:EF$1010,0)+COUNTIF(EF$11:EF226,EF226)-1,NA)</f>
        <v>N/A</v>
      </c>
    </row>
    <row r="227" spans="3:137" x14ac:dyDescent="0.2">
      <c r="C227" s="28">
        <f t="shared" si="27"/>
        <v>217</v>
      </c>
      <c r="D227" s="9" t="str" cm="1">
        <f t="array" ref="D227">IFERROR(INDEX(Forecast_Capex_Input!$D$12:$D$286,$Z227),NA)</f>
        <v>TL Digital Twin Programme</v>
      </c>
      <c r="E227" s="24" t="b" cm="1">
        <f t="array" ref="E227">IF($Z227=NA,NA,INDEX(Forecast_Capex_Input!$E$12:$E$286,$Z227))</f>
        <v>0</v>
      </c>
      <c r="F227" s="9" t="str" cm="1">
        <f t="array" aca="1" ref="F227" ca="1">IFERROR(INDEX(General!$E$25:$E$26,$AA227),NA)</f>
        <v>Labour</v>
      </c>
      <c r="G227" s="9" t="str" cm="1">
        <f t="array" aca="1" ref="G227" ca="1">IFERROR(INDEX(Forecast_Capex_Input!$AI$11:$BB$11,$AC227),NA)</f>
        <v>Secondary Systems</v>
      </c>
      <c r="H227" s="50" cm="1">
        <f t="array" aca="1" ref="H227" ca="1">IFERROR(INDEX(Forecast_Capex_Input!$AI$12:$BB$286,$Z227,$AC227),NA)</f>
        <v>1</v>
      </c>
      <c r="I227" s="150" t="str" cm="1">
        <f t="array" ref="I227">IFERROR(INDEX(Forecast_Capex_Input!$F$12:$F$286,$Z227),NA)</f>
        <v>Replacement Expenditure</v>
      </c>
      <c r="J227" s="150" t="str" cm="1">
        <f t="array" ref="J227">IFERROR(INDEX(Forecast_Capex_Input!G$12:G$286,$Z227),NA)</f>
        <v>Digital Infrastructure</v>
      </c>
      <c r="K227" s="150" t="str" cm="1">
        <f t="array" ref="K227">IFERROR(INDEX(Forecast_Capex_Input!H$12:H$286,$Z227),NA)</f>
        <v>Repex</v>
      </c>
      <c r="L227" s="150" t="str" cm="1">
        <f t="array" ref="L227">IFERROR(INDEX(Forecast_Capex_Input!I$12:I$286,$Z227),NA)</f>
        <v>N/A</v>
      </c>
      <c r="M227" s="150" t="str" cm="1">
        <f t="array" ref="M227">IFERROR(INDEX(Forecast_Capex_Input!J$12:J$286,$Z227),NA)</f>
        <v>N/A</v>
      </c>
      <c r="N227" s="150" t="str" cm="1">
        <f t="array" ref="N227">IFERROR(INDEX(Forecast_Capex_Input!K$12:K$286,$Z227),NA)</f>
        <v>DI - Protection systems</v>
      </c>
      <c r="O227" s="150" t="str" cm="1">
        <f t="array" ref="O227">IFERROR(INDEX(Forecast_Capex_Input!L$12:L$286,$Z227),NA)</f>
        <v>DI - Safe and Reliable Network</v>
      </c>
      <c r="P227" s="150" t="str" cm="1">
        <f t="array" ref="P227">IFERROR(INDEX(Forecast_Capex_Input!M$12:M$286,$Z227),NA)</f>
        <v>N/A</v>
      </c>
      <c r="Q227" s="24" t="str" cm="1">
        <f t="array" ref="Q227">IFERROR(INDEX(Forecast_Capex_Input!N$12:N$286,$Z227),NA)</f>
        <v>No</v>
      </c>
      <c r="R227" s="190" cm="1">
        <f t="array" ref="R227">IFERROR(INDEX(Forecast_Capex_Input!O$12:O$286,$Z227),0)</f>
        <v>0</v>
      </c>
      <c r="S227" s="24" t="str" cm="1">
        <f t="array" ref="S227">IFERROR(INDEX(Forecast_Capex_Input!P$12:P$286,$Z227),0)</f>
        <v>Safety security &amp; reliability</v>
      </c>
      <c r="T227" s="150" t="str" cm="1">
        <f t="array" aca="1" ref="T227" ca="1">IFERROR(INDEX(General!$K$91:$K$110,$AC227),NA)</f>
        <v>Secondary Systems (2018-23)</v>
      </c>
      <c r="U227" s="43" cm="1">
        <f t="array" aca="1" ref="U227" ca="1">IFERROR(
IF($F227=General!$E$25,INDEX(Forecast_Capex_Input!S$12:S$286,$Z227),
INDEX(Forecast_Capex_Input!T$12:T$286,$Z227)),0)</f>
        <v>0</v>
      </c>
      <c r="V227" s="82" t="b">
        <f>IFERROR(INDEX(Overheads!$T$19:$T$26,MATCH($I227,Overheads!$E$19:$E$26,0)),FALSE)</f>
        <v>1</v>
      </c>
      <c r="W227" s="209" t="str" cm="1">
        <f t="array" ref="W227">IFERROR(
INDEX(Forecast_Capex_Input!CN$12:CN$286,$Z227),0)</f>
        <v>FY22</v>
      </c>
      <c r="X227" s="209">
        <f>IFERROR(
MATCH($W227,General!$L$39:$S$39,0),1)</f>
        <v>2</v>
      </c>
      <c r="Z227" s="28">
        <f>IFERROR(
IF(MATCH($C227,Forecast_Capex_Input!$CI$12:$CI$286,1)+1&gt;MAX(Forecast_Capex_Input!$C$12:$C$286),NA,
MATCH($C227,Forecast_Capex_Input!$CI$12:$CI$286,1)+1),1)</f>
        <v>95</v>
      </c>
      <c r="AA227" s="28" cm="1">
        <f t="array" aca="1" ref="AA227" ca="1">IFERROR(
IF(Z226&lt;&gt;Z227,1,
IF(COUNTIF(OFFSET(AA226,0,0,-INDEX(Forecast_Capex_Input!$CG$12:$CG$286,$Z227)),AA226)=INDEX(Forecast_Capex_Input!$CG$12:$CG$286,$Z227),AA226+1,AA226)),NA)</f>
        <v>1</v>
      </c>
      <c r="AB227" s="28" cm="1">
        <f t="array" ref="AB227">IFERROR($C227-IF($Z227=1,1,INDEX(Forecast_Capex_Input!$CI$12:$CI$286,$Z227-1))+1,NA)</f>
        <v>1</v>
      </c>
      <c r="AC227" s="28" cm="1">
        <f t="array" aca="1" ref="AC227" ca="1">IFERROR(IF(AA227=1,
INDEX(Forecast_Capex_Input!$AI$10:$BB$10,SMALL(IF(INDEX(Forecast_Capex_Input!$AI$12:$BB$286,$Z227,0)&gt;0,COLUMN(Forecast_Capex_Input!$AI$10:$BB$10)-COLUMN(Forecast_Capex_Input!$AI$12)+1),ROWS(OFFSET(AC226,0,0,-$AB227)))),
OFFSET(AC226,-INDEX(Forecast_Capex_Input!$CG$12:$CG$286,$Z227)+1,0)),NA)</f>
        <v>4</v>
      </c>
      <c r="AD227" s="28">
        <f t="shared" ca="1" si="24"/>
        <v>1</v>
      </c>
      <c r="AE227" s="82" t="b">
        <f t="shared" si="28"/>
        <v>0</v>
      </c>
      <c r="AF227" s="78" t="b">
        <v>0</v>
      </c>
      <c r="AG227" s="82" t="b">
        <f t="shared" si="25"/>
        <v>1</v>
      </c>
      <c r="AI227" s="55">
        <v>0</v>
      </c>
      <c r="AJ227" s="55">
        <v>0</v>
      </c>
      <c r="AK227" s="55">
        <v>0</v>
      </c>
      <c r="AL227" s="55">
        <v>0</v>
      </c>
      <c r="AM227" s="55">
        <v>0</v>
      </c>
      <c r="AN227" s="135">
        <v>0</v>
      </c>
      <c r="AP227" s="55">
        <v>0</v>
      </c>
      <c r="AQ227" s="55">
        <v>0</v>
      </c>
      <c r="AR227" s="55">
        <v>0</v>
      </c>
      <c r="AS227" s="55">
        <v>0</v>
      </c>
      <c r="AT227" s="55">
        <v>0</v>
      </c>
      <c r="AU227" s="135">
        <v>0</v>
      </c>
      <c r="AW227" s="55">
        <v>0</v>
      </c>
      <c r="AX227" s="55">
        <v>0</v>
      </c>
      <c r="AY227" s="55">
        <v>0</v>
      </c>
      <c r="AZ227" s="55">
        <v>0</v>
      </c>
      <c r="BA227" s="55">
        <v>0</v>
      </c>
      <c r="BB227" s="135">
        <v>0</v>
      </c>
      <c r="BD227" s="55">
        <v>0</v>
      </c>
      <c r="BE227" s="55">
        <v>0</v>
      </c>
      <c r="BF227" s="55">
        <v>0</v>
      </c>
      <c r="BG227" s="55">
        <v>0</v>
      </c>
      <c r="BH227" s="55">
        <v>0</v>
      </c>
      <c r="BI227" s="135">
        <v>0</v>
      </c>
      <c r="BK227" s="55">
        <v>0</v>
      </c>
      <c r="BL227" s="55">
        <v>0</v>
      </c>
      <c r="BM227" s="55">
        <v>0</v>
      </c>
      <c r="BN227" s="55">
        <v>0</v>
      </c>
      <c r="BO227" s="55">
        <v>0</v>
      </c>
      <c r="BP227" s="135">
        <v>0</v>
      </c>
      <c r="BR227" s="147">
        <v>0</v>
      </c>
      <c r="BS227" s="147">
        <v>0</v>
      </c>
      <c r="BT227" s="147">
        <v>0</v>
      </c>
      <c r="BU227" s="147">
        <v>0</v>
      </c>
      <c r="BV227" s="147">
        <v>0</v>
      </c>
      <c r="BX227" s="55">
        <v>0</v>
      </c>
      <c r="BY227" s="55">
        <v>0</v>
      </c>
      <c r="BZ227" s="55">
        <v>0</v>
      </c>
      <c r="CA227" s="55">
        <v>0</v>
      </c>
      <c r="CB227" s="55">
        <v>0</v>
      </c>
      <c r="CC227" s="135">
        <v>0</v>
      </c>
      <c r="CE227" s="55">
        <v>0</v>
      </c>
      <c r="CF227" s="55">
        <v>0</v>
      </c>
      <c r="CG227" s="55">
        <v>0</v>
      </c>
      <c r="CH227" s="55">
        <v>0</v>
      </c>
      <c r="CI227" s="55">
        <v>0</v>
      </c>
      <c r="CJ227" s="135">
        <v>0</v>
      </c>
      <c r="CL227" s="55">
        <v>0</v>
      </c>
      <c r="CM227" s="55">
        <v>0</v>
      </c>
      <c r="CN227" s="55">
        <v>0</v>
      </c>
      <c r="CO227" s="55">
        <v>0</v>
      </c>
      <c r="CP227" s="55">
        <v>0</v>
      </c>
      <c r="CQ227" s="135">
        <v>0</v>
      </c>
      <c r="CS227" s="67">
        <v>0</v>
      </c>
      <c r="CT227" s="67">
        <v>0</v>
      </c>
      <c r="CU227" s="67">
        <v>0</v>
      </c>
      <c r="CV227" s="67">
        <v>0</v>
      </c>
      <c r="CW227" s="67">
        <v>0</v>
      </c>
      <c r="CX227" s="135">
        <v>0</v>
      </c>
      <c r="CZ227" s="55">
        <v>0</v>
      </c>
      <c r="DA227" s="55">
        <v>0</v>
      </c>
      <c r="DB227" s="55">
        <v>0</v>
      </c>
      <c r="DC227" s="55">
        <v>0</v>
      </c>
      <c r="DD227" s="55">
        <v>0</v>
      </c>
      <c r="DE227" s="135">
        <v>0</v>
      </c>
      <c r="DG227" s="43" t="b" cm="1">
        <f t="array" aca="1" ref="DG227" ca="1">OR($G227=Forecast_Capex_Input!$BF$8:$BF$10)</f>
        <v>0</v>
      </c>
      <c r="DH227" s="43" cm="1">
        <f t="array" aca="1" ref="DH227" ca="1">IFERROR(INDEX(Forecast_Capex_Input!BG$12:BG$286,$Z227)
*(INDEX(Forecast_Capex_Input!$H$12:$H$286,$Z227)=Repex),0)
*$DG227</f>
        <v>0</v>
      </c>
      <c r="DI227" s="43" cm="1">
        <f t="array" aca="1" ref="DI227" ca="1">IFERROR(INDEX(Forecast_Capex_Input!BH$12:BH$286,$Z227)
*(INDEX(Forecast_Capex_Input!$H$12:$H$286,$Z227)=Repex),0)
*$DG227</f>
        <v>0</v>
      </c>
      <c r="DJ227" s="43" cm="1">
        <f t="array" aca="1" ref="DJ227" ca="1">IFERROR(INDEX(Forecast_Capex_Input!BI$12:BI$286,$Z227)
*(INDEX(Forecast_Capex_Input!$H$12:$H$286,$Z227)=Repex),0)
*$DG227</f>
        <v>0</v>
      </c>
      <c r="DK227" s="43" cm="1">
        <f t="array" aca="1" ref="DK227" ca="1">IFERROR(INDEX(Forecast_Capex_Input!BJ$12:BJ$286,$Z227)
*(INDEX(Forecast_Capex_Input!$H$12:$H$286,$Z227)=Repex),0)
*$DG227</f>
        <v>0</v>
      </c>
      <c r="DL227" s="43" cm="1">
        <f t="array" aca="1" ref="DL227" ca="1">IFERROR(INDEX(Forecast_Capex_Input!BK$12:BK$286,$Z227)
*(INDEX(Forecast_Capex_Input!$H$12:$H$286,$Z227)=Repex),0)
*$DG227</f>
        <v>0</v>
      </c>
      <c r="DM227" s="43" cm="1">
        <f t="array" aca="1" ref="DM227" ca="1">IFERROR(INDEX(Forecast_Capex_Input!BL$12:BL$286,$Z227)
*(INDEX(Forecast_Capex_Input!$H$12:$H$286,$Z227)=Repex),0)
*$DG227</f>
        <v>0</v>
      </c>
      <c r="DO227" s="43" t="b" cm="1">
        <f t="array" aca="1" ref="DO227" ca="1">OR($G227=Forecast_Capex_Input!$BN$8:$BN$9)</f>
        <v>0</v>
      </c>
      <c r="DP227" s="43" cm="1">
        <f t="array" aca="1" ref="DP227" ca="1">IFERROR(INDEX(Forecast_Capex_Input!BO$12:BO$286,$Z227)
*(INDEX(Forecast_Capex_Input!$H$12:$H$286,$Z227)=Repex),0)
*$DO227</f>
        <v>0</v>
      </c>
      <c r="DQ227" s="43" cm="1">
        <f t="array" aca="1" ref="DQ227" ca="1">IFERROR(INDEX(Forecast_Capex_Input!BP$12:BP$286,$Z227)
*(INDEX(Forecast_Capex_Input!$H$12:$H$286,$Z227)=Repex),0)
*$DO227</f>
        <v>0</v>
      </c>
      <c r="DR227" s="43" cm="1">
        <f t="array" aca="1" ref="DR227" ca="1">IFERROR(INDEX(Forecast_Capex_Input!BQ$12:BQ$286,$Z227)
*(INDEX(Forecast_Capex_Input!$H$12:$H$286,$Z227)=Repex),0)
*$DO227</f>
        <v>0</v>
      </c>
      <c r="DS227" s="43" cm="1">
        <f t="array" aca="1" ref="DS227" ca="1">IFERROR(INDEX(Forecast_Capex_Input!BR$12:BR$286,$Z227)
*(INDEX(Forecast_Capex_Input!$H$12:$H$286,$Z227)=Repex),0)
*$DO227</f>
        <v>0</v>
      </c>
      <c r="DT227" s="43" cm="1">
        <f t="array" aca="1" ref="DT227" ca="1">IFERROR(INDEX(Forecast_Capex_Input!BS$12:BS$286,$Z227)
*(INDEX(Forecast_Capex_Input!$H$12:$H$286,$Z227)=Repex),0)
*$DO227</f>
        <v>0</v>
      </c>
      <c r="DV227" s="43" t="b" cm="1">
        <f t="array" aca="1" ref="DV227" ca="1">OR($G227=Forecast_Capex_Input!$BU$8:$BU$10)</f>
        <v>1</v>
      </c>
      <c r="DW227" s="43" cm="1">
        <f t="array" aca="1" ref="DW227" ca="1">IFERROR(INDEX(Forecast_Capex_Input!BV$12:BV$286,$Z227)
*(INDEX(Forecast_Capex_Input!$H$12:$H$286,$Z227)=Repex),0)
*$DV227</f>
        <v>1</v>
      </c>
      <c r="DX227" s="43" cm="1">
        <f t="array" aca="1" ref="DX227" ca="1">IFERROR(INDEX(Forecast_Capex_Input!BW$12:BW$286,$Z227)
*(INDEX(Forecast_Capex_Input!$H$12:$H$286,$Z227)=Repex),0)
*$DV227</f>
        <v>0</v>
      </c>
      <c r="DY227" s="43" cm="1">
        <f t="array" aca="1" ref="DY227" ca="1">IFERROR(INDEX(Forecast_Capex_Input!BX$12:BX$286,$Z227)
*(INDEX(Forecast_Capex_Input!$H$12:$H$286,$Z227)=Repex),0)
*$DV227</f>
        <v>0</v>
      </c>
      <c r="DZ227" s="43" cm="1">
        <f t="array" aca="1" ref="DZ227" ca="1">IFERROR(INDEX(Forecast_Capex_Input!BY$12:BY$286,$Z227)
*(INDEX(Forecast_Capex_Input!$H$12:$H$286,$Z227)=Repex),0)
*$DV227</f>
        <v>0</v>
      </c>
      <c r="EA227" s="43" cm="1">
        <f t="array" aca="1" ref="EA227" ca="1">IFERROR(INDEX(Forecast_Capex_Input!BZ$12:BZ$286,$Z227)
*(INDEX(Forecast_Capex_Input!$H$12:$H$286,$Z227)=Repex),0)
*$DV227</f>
        <v>0</v>
      </c>
      <c r="EB227" s="43" cm="1">
        <f t="array" aca="1" ref="EB227" ca="1">IFERROR(INDEX(Forecast_Capex_Input!CA$12:CA$286,$Z227)
*(INDEX(Forecast_Capex_Input!$H$12:$H$286,$Z227)=Repex),0)
*$DV227</f>
        <v>0</v>
      </c>
      <c r="EC227" s="43" cm="1">
        <f t="array" aca="1" ref="EC227" ca="1">IFERROR(INDEX(Forecast_Capex_Input!CB$12:CB$286,$Z227)
*(INDEX(Forecast_Capex_Input!$H$12:$H$286,$Z227)=Repex),0)
*$DV227</f>
        <v>0</v>
      </c>
      <c r="ED227" s="43" cm="1">
        <f t="array" aca="1" ref="ED227" ca="1">IFERROR(INDEX(Forecast_Capex_Input!CC$12:CC$286,$Z227)
*(INDEX(Forecast_Capex_Input!$H$12:$H$286,$Z227)=Repex),0)
*$DV227</f>
        <v>0</v>
      </c>
      <c r="EF227" s="86" t="str">
        <f t="shared" si="26"/>
        <v>N/A</v>
      </c>
      <c r="EG227" s="28" t="str">
        <f>IFERROR(RANK(EF227,EF$11:EF$1010,0)+COUNTIF(EF$11:EF227,EF227)-1,NA)</f>
        <v>N/A</v>
      </c>
    </row>
    <row r="228" spans="3:137" x14ac:dyDescent="0.2">
      <c r="C228" s="28">
        <f t="shared" si="27"/>
        <v>218</v>
      </c>
      <c r="D228" s="9" t="str" cm="1">
        <f t="array" ref="D228">IFERROR(INDEX(Forecast_Capex_Input!$D$12:$D$286,$Z228),NA)</f>
        <v>TL Digital Twin Programme</v>
      </c>
      <c r="E228" s="24" t="b" cm="1">
        <f t="array" ref="E228">IF($Z228=NA,NA,INDEX(Forecast_Capex_Input!$E$12:$E$286,$Z228))</f>
        <v>0</v>
      </c>
      <c r="F228" s="9" t="str" cm="1">
        <f t="array" aca="1" ref="F228" ca="1">IFERROR(INDEX(General!$E$25:$E$26,$AA228),NA)</f>
        <v>Non-Labour</v>
      </c>
      <c r="G228" s="9" t="str" cm="1">
        <f t="array" aca="1" ref="G228" ca="1">IFERROR(INDEX(Forecast_Capex_Input!$AI$11:$BB$11,$AC228),NA)</f>
        <v>Secondary Systems</v>
      </c>
      <c r="H228" s="50" cm="1">
        <f t="array" aca="1" ref="H228" ca="1">IFERROR(INDEX(Forecast_Capex_Input!$AI$12:$BB$286,$Z228,$AC228),NA)</f>
        <v>1</v>
      </c>
      <c r="I228" s="150" t="str" cm="1">
        <f t="array" ref="I228">IFERROR(INDEX(Forecast_Capex_Input!$F$12:$F$286,$Z228),NA)</f>
        <v>Replacement Expenditure</v>
      </c>
      <c r="J228" s="150" t="str" cm="1">
        <f t="array" ref="J228">IFERROR(INDEX(Forecast_Capex_Input!G$12:G$286,$Z228),NA)</f>
        <v>Digital Infrastructure</v>
      </c>
      <c r="K228" s="150" t="str" cm="1">
        <f t="array" ref="K228">IFERROR(INDEX(Forecast_Capex_Input!H$12:H$286,$Z228),NA)</f>
        <v>Repex</v>
      </c>
      <c r="L228" s="150" t="str" cm="1">
        <f t="array" ref="L228">IFERROR(INDEX(Forecast_Capex_Input!I$12:I$286,$Z228),NA)</f>
        <v>N/A</v>
      </c>
      <c r="M228" s="150" t="str" cm="1">
        <f t="array" ref="M228">IFERROR(INDEX(Forecast_Capex_Input!J$12:J$286,$Z228),NA)</f>
        <v>N/A</v>
      </c>
      <c r="N228" s="150" t="str" cm="1">
        <f t="array" ref="N228">IFERROR(INDEX(Forecast_Capex_Input!K$12:K$286,$Z228),NA)</f>
        <v>DI - Protection systems</v>
      </c>
      <c r="O228" s="150" t="str" cm="1">
        <f t="array" ref="O228">IFERROR(INDEX(Forecast_Capex_Input!L$12:L$286,$Z228),NA)</f>
        <v>DI - Safe and Reliable Network</v>
      </c>
      <c r="P228" s="150" t="str" cm="1">
        <f t="array" ref="P228">IFERROR(INDEX(Forecast_Capex_Input!M$12:M$286,$Z228),NA)</f>
        <v>N/A</v>
      </c>
      <c r="Q228" s="24" t="str" cm="1">
        <f t="array" ref="Q228">IFERROR(INDEX(Forecast_Capex_Input!N$12:N$286,$Z228),NA)</f>
        <v>No</v>
      </c>
      <c r="R228" s="190" cm="1">
        <f t="array" ref="R228">IFERROR(INDEX(Forecast_Capex_Input!O$12:O$286,$Z228),0)</f>
        <v>0</v>
      </c>
      <c r="S228" s="24" t="str" cm="1">
        <f t="array" ref="S228">IFERROR(INDEX(Forecast_Capex_Input!P$12:P$286,$Z228),0)</f>
        <v>Safety security &amp; reliability</v>
      </c>
      <c r="T228" s="150" t="str" cm="1">
        <f t="array" aca="1" ref="T228" ca="1">IFERROR(INDEX(General!$K$91:$K$110,$AC228),NA)</f>
        <v>Secondary Systems (2018-23)</v>
      </c>
      <c r="U228" s="43" cm="1">
        <f t="array" aca="1" ref="U228" ca="1">IFERROR(
IF($F228=General!$E$25,INDEX(Forecast_Capex_Input!S$12:S$286,$Z228),
INDEX(Forecast_Capex_Input!T$12:T$286,$Z228)),0)</f>
        <v>1</v>
      </c>
      <c r="V228" s="82" t="b">
        <f>IFERROR(INDEX(Overheads!$T$19:$T$26,MATCH($I228,Overheads!$E$19:$E$26,0)),FALSE)</f>
        <v>1</v>
      </c>
      <c r="W228" s="209" t="str" cm="1">
        <f t="array" ref="W228">IFERROR(
INDEX(Forecast_Capex_Input!CN$12:CN$286,$Z228),0)</f>
        <v>FY22</v>
      </c>
      <c r="X228" s="209">
        <f>IFERROR(
MATCH($W228,General!$L$39:$S$39,0),1)</f>
        <v>2</v>
      </c>
      <c r="Z228" s="28">
        <f>IFERROR(
IF(MATCH($C228,Forecast_Capex_Input!$CI$12:$CI$286,1)+1&gt;MAX(Forecast_Capex_Input!$C$12:$C$286),NA,
MATCH($C228,Forecast_Capex_Input!$CI$12:$CI$286,1)+1),1)</f>
        <v>95</v>
      </c>
      <c r="AA228" s="28" cm="1">
        <f t="array" aca="1" ref="AA228" ca="1">IFERROR(
IF(Z227&lt;&gt;Z228,1,
IF(COUNTIF(OFFSET(AA227,0,0,-INDEX(Forecast_Capex_Input!$CG$12:$CG$286,$Z228)),AA227)=INDEX(Forecast_Capex_Input!$CG$12:$CG$286,$Z228),AA227+1,AA227)),NA)</f>
        <v>2</v>
      </c>
      <c r="AB228" s="28" cm="1">
        <f t="array" ref="AB228">IFERROR($C228-IF($Z228=1,1,INDEX(Forecast_Capex_Input!$CI$12:$CI$286,$Z228-1))+1,NA)</f>
        <v>2</v>
      </c>
      <c r="AC228" s="28" cm="1">
        <f t="array" aca="1" ref="AC228" ca="1">IFERROR(IF(AA228=1,
INDEX(Forecast_Capex_Input!$AI$10:$BB$10,SMALL(IF(INDEX(Forecast_Capex_Input!$AI$12:$BB$286,$Z228,0)&gt;0,COLUMN(Forecast_Capex_Input!$AI$10:$BB$10)-COLUMN(Forecast_Capex_Input!$AI$12)+1),ROWS(OFFSET(AC227,0,0,-$AB228)))),
OFFSET(AC227,-INDEX(Forecast_Capex_Input!$CG$12:$CG$286,$Z228)+1,0)),NA)</f>
        <v>4</v>
      </c>
      <c r="AD228" s="28">
        <f t="shared" ca="1" si="24"/>
        <v>2</v>
      </c>
      <c r="AE228" s="82" t="b">
        <f t="shared" si="28"/>
        <v>0</v>
      </c>
      <c r="AF228" s="78" t="b">
        <v>0</v>
      </c>
      <c r="AG228" s="82" t="b">
        <f t="shared" si="25"/>
        <v>1</v>
      </c>
      <c r="AI228" s="55">
        <v>0</v>
      </c>
      <c r="AJ228" s="55">
        <v>0</v>
      </c>
      <c r="AK228" s="55">
        <v>0</v>
      </c>
      <c r="AL228" s="55">
        <v>0</v>
      </c>
      <c r="AM228" s="55">
        <v>0</v>
      </c>
      <c r="AN228" s="135">
        <v>0</v>
      </c>
      <c r="AP228" s="55">
        <v>0</v>
      </c>
      <c r="AQ228" s="55">
        <v>0</v>
      </c>
      <c r="AR228" s="55">
        <v>0</v>
      </c>
      <c r="AS228" s="55">
        <v>0</v>
      </c>
      <c r="AT228" s="55">
        <v>0</v>
      </c>
      <c r="AU228" s="135">
        <v>0</v>
      </c>
      <c r="AW228" s="55">
        <v>0</v>
      </c>
      <c r="AX228" s="55">
        <v>0</v>
      </c>
      <c r="AY228" s="55">
        <v>0</v>
      </c>
      <c r="AZ228" s="55">
        <v>0</v>
      </c>
      <c r="BA228" s="55">
        <v>0</v>
      </c>
      <c r="BB228" s="135">
        <v>0</v>
      </c>
      <c r="BD228" s="55">
        <v>0</v>
      </c>
      <c r="BE228" s="55">
        <v>0</v>
      </c>
      <c r="BF228" s="55">
        <v>0</v>
      </c>
      <c r="BG228" s="55">
        <v>0</v>
      </c>
      <c r="BH228" s="55">
        <v>0</v>
      </c>
      <c r="BI228" s="135">
        <v>0</v>
      </c>
      <c r="BK228" s="55">
        <v>0</v>
      </c>
      <c r="BL228" s="55">
        <v>0</v>
      </c>
      <c r="BM228" s="55">
        <v>0</v>
      </c>
      <c r="BN228" s="55">
        <v>0</v>
      </c>
      <c r="BO228" s="55">
        <v>0</v>
      </c>
      <c r="BP228" s="135">
        <v>0</v>
      </c>
      <c r="BR228" s="147">
        <v>0</v>
      </c>
      <c r="BS228" s="147">
        <v>0</v>
      </c>
      <c r="BT228" s="147">
        <v>0</v>
      </c>
      <c r="BU228" s="147">
        <v>0</v>
      </c>
      <c r="BV228" s="147">
        <v>0</v>
      </c>
      <c r="BX228" s="55">
        <v>0</v>
      </c>
      <c r="BY228" s="55">
        <v>0</v>
      </c>
      <c r="BZ228" s="55">
        <v>0</v>
      </c>
      <c r="CA228" s="55">
        <v>0</v>
      </c>
      <c r="CB228" s="55">
        <v>0</v>
      </c>
      <c r="CC228" s="135">
        <v>0</v>
      </c>
      <c r="CE228" s="55">
        <v>0</v>
      </c>
      <c r="CF228" s="55">
        <v>0</v>
      </c>
      <c r="CG228" s="55">
        <v>0</v>
      </c>
      <c r="CH228" s="55">
        <v>0</v>
      </c>
      <c r="CI228" s="55">
        <v>0</v>
      </c>
      <c r="CJ228" s="135">
        <v>0</v>
      </c>
      <c r="CL228" s="55">
        <v>0</v>
      </c>
      <c r="CM228" s="55">
        <v>0</v>
      </c>
      <c r="CN228" s="55">
        <v>0</v>
      </c>
      <c r="CO228" s="55">
        <v>0</v>
      </c>
      <c r="CP228" s="55">
        <v>0</v>
      </c>
      <c r="CQ228" s="135">
        <v>0</v>
      </c>
      <c r="CS228" s="67">
        <v>0</v>
      </c>
      <c r="CT228" s="67">
        <v>0</v>
      </c>
      <c r="CU228" s="67">
        <v>0</v>
      </c>
      <c r="CV228" s="67">
        <v>0</v>
      </c>
      <c r="CW228" s="67">
        <v>0</v>
      </c>
      <c r="CX228" s="135">
        <v>0</v>
      </c>
      <c r="CZ228" s="55">
        <v>0</v>
      </c>
      <c r="DA228" s="55">
        <v>0</v>
      </c>
      <c r="DB228" s="55">
        <v>0</v>
      </c>
      <c r="DC228" s="55">
        <v>0</v>
      </c>
      <c r="DD228" s="55">
        <v>0</v>
      </c>
      <c r="DE228" s="135">
        <v>0</v>
      </c>
      <c r="DG228" s="43" t="b" cm="1">
        <f t="array" aca="1" ref="DG228" ca="1">OR($G228=Forecast_Capex_Input!$BF$8:$BF$10)</f>
        <v>0</v>
      </c>
      <c r="DH228" s="43" cm="1">
        <f t="array" aca="1" ref="DH228" ca="1">IFERROR(INDEX(Forecast_Capex_Input!BG$12:BG$286,$Z228)
*(INDEX(Forecast_Capex_Input!$H$12:$H$286,$Z228)=Repex),0)
*$DG228</f>
        <v>0</v>
      </c>
      <c r="DI228" s="43" cm="1">
        <f t="array" aca="1" ref="DI228" ca="1">IFERROR(INDEX(Forecast_Capex_Input!BH$12:BH$286,$Z228)
*(INDEX(Forecast_Capex_Input!$H$12:$H$286,$Z228)=Repex),0)
*$DG228</f>
        <v>0</v>
      </c>
      <c r="DJ228" s="43" cm="1">
        <f t="array" aca="1" ref="DJ228" ca="1">IFERROR(INDEX(Forecast_Capex_Input!BI$12:BI$286,$Z228)
*(INDEX(Forecast_Capex_Input!$H$12:$H$286,$Z228)=Repex),0)
*$DG228</f>
        <v>0</v>
      </c>
      <c r="DK228" s="43" cm="1">
        <f t="array" aca="1" ref="DK228" ca="1">IFERROR(INDEX(Forecast_Capex_Input!BJ$12:BJ$286,$Z228)
*(INDEX(Forecast_Capex_Input!$H$12:$H$286,$Z228)=Repex),0)
*$DG228</f>
        <v>0</v>
      </c>
      <c r="DL228" s="43" cm="1">
        <f t="array" aca="1" ref="DL228" ca="1">IFERROR(INDEX(Forecast_Capex_Input!BK$12:BK$286,$Z228)
*(INDEX(Forecast_Capex_Input!$H$12:$H$286,$Z228)=Repex),0)
*$DG228</f>
        <v>0</v>
      </c>
      <c r="DM228" s="43" cm="1">
        <f t="array" aca="1" ref="DM228" ca="1">IFERROR(INDEX(Forecast_Capex_Input!BL$12:BL$286,$Z228)
*(INDEX(Forecast_Capex_Input!$H$12:$H$286,$Z228)=Repex),0)
*$DG228</f>
        <v>0</v>
      </c>
      <c r="DO228" s="43" t="b" cm="1">
        <f t="array" aca="1" ref="DO228" ca="1">OR($G228=Forecast_Capex_Input!$BN$8:$BN$9)</f>
        <v>0</v>
      </c>
      <c r="DP228" s="43" cm="1">
        <f t="array" aca="1" ref="DP228" ca="1">IFERROR(INDEX(Forecast_Capex_Input!BO$12:BO$286,$Z228)
*(INDEX(Forecast_Capex_Input!$H$12:$H$286,$Z228)=Repex),0)
*$DO228</f>
        <v>0</v>
      </c>
      <c r="DQ228" s="43" cm="1">
        <f t="array" aca="1" ref="DQ228" ca="1">IFERROR(INDEX(Forecast_Capex_Input!BP$12:BP$286,$Z228)
*(INDEX(Forecast_Capex_Input!$H$12:$H$286,$Z228)=Repex),0)
*$DO228</f>
        <v>0</v>
      </c>
      <c r="DR228" s="43" cm="1">
        <f t="array" aca="1" ref="DR228" ca="1">IFERROR(INDEX(Forecast_Capex_Input!BQ$12:BQ$286,$Z228)
*(INDEX(Forecast_Capex_Input!$H$12:$H$286,$Z228)=Repex),0)
*$DO228</f>
        <v>0</v>
      </c>
      <c r="DS228" s="43" cm="1">
        <f t="array" aca="1" ref="DS228" ca="1">IFERROR(INDEX(Forecast_Capex_Input!BR$12:BR$286,$Z228)
*(INDEX(Forecast_Capex_Input!$H$12:$H$286,$Z228)=Repex),0)
*$DO228</f>
        <v>0</v>
      </c>
      <c r="DT228" s="43" cm="1">
        <f t="array" aca="1" ref="DT228" ca="1">IFERROR(INDEX(Forecast_Capex_Input!BS$12:BS$286,$Z228)
*(INDEX(Forecast_Capex_Input!$H$12:$H$286,$Z228)=Repex),0)
*$DO228</f>
        <v>0</v>
      </c>
      <c r="DV228" s="43" t="b" cm="1">
        <f t="array" aca="1" ref="DV228" ca="1">OR($G228=Forecast_Capex_Input!$BU$8:$BU$10)</f>
        <v>1</v>
      </c>
      <c r="DW228" s="43" cm="1">
        <f t="array" aca="1" ref="DW228" ca="1">IFERROR(INDEX(Forecast_Capex_Input!BV$12:BV$286,$Z228)
*(INDEX(Forecast_Capex_Input!$H$12:$H$286,$Z228)=Repex),0)
*$DV228</f>
        <v>1</v>
      </c>
      <c r="DX228" s="43" cm="1">
        <f t="array" aca="1" ref="DX228" ca="1">IFERROR(INDEX(Forecast_Capex_Input!BW$12:BW$286,$Z228)
*(INDEX(Forecast_Capex_Input!$H$12:$H$286,$Z228)=Repex),0)
*$DV228</f>
        <v>0</v>
      </c>
      <c r="DY228" s="43" cm="1">
        <f t="array" aca="1" ref="DY228" ca="1">IFERROR(INDEX(Forecast_Capex_Input!BX$12:BX$286,$Z228)
*(INDEX(Forecast_Capex_Input!$H$12:$H$286,$Z228)=Repex),0)
*$DV228</f>
        <v>0</v>
      </c>
      <c r="DZ228" s="43" cm="1">
        <f t="array" aca="1" ref="DZ228" ca="1">IFERROR(INDEX(Forecast_Capex_Input!BY$12:BY$286,$Z228)
*(INDEX(Forecast_Capex_Input!$H$12:$H$286,$Z228)=Repex),0)
*$DV228</f>
        <v>0</v>
      </c>
      <c r="EA228" s="43" cm="1">
        <f t="array" aca="1" ref="EA228" ca="1">IFERROR(INDEX(Forecast_Capex_Input!BZ$12:BZ$286,$Z228)
*(INDEX(Forecast_Capex_Input!$H$12:$H$286,$Z228)=Repex),0)
*$DV228</f>
        <v>0</v>
      </c>
      <c r="EB228" s="43" cm="1">
        <f t="array" aca="1" ref="EB228" ca="1">IFERROR(INDEX(Forecast_Capex_Input!CA$12:CA$286,$Z228)
*(INDEX(Forecast_Capex_Input!$H$12:$H$286,$Z228)=Repex),0)
*$DV228</f>
        <v>0</v>
      </c>
      <c r="EC228" s="43" cm="1">
        <f t="array" aca="1" ref="EC228" ca="1">IFERROR(INDEX(Forecast_Capex_Input!CB$12:CB$286,$Z228)
*(INDEX(Forecast_Capex_Input!$H$12:$H$286,$Z228)=Repex),0)
*$DV228</f>
        <v>0</v>
      </c>
      <c r="ED228" s="43" cm="1">
        <f t="array" aca="1" ref="ED228" ca="1">IFERROR(INDEX(Forecast_Capex_Input!CC$12:CC$286,$Z228)
*(INDEX(Forecast_Capex_Input!$H$12:$H$286,$Z228)=Repex),0)
*$DV228</f>
        <v>0</v>
      </c>
      <c r="EF228" s="86" t="str">
        <f t="shared" si="26"/>
        <v>N/A</v>
      </c>
      <c r="EG228" s="28" t="str">
        <f>IFERROR(RANK(EF228,EF$11:EF$1010,0)+COUNTIF(EF$11:EF228,EF228)-1,NA)</f>
        <v>N/A</v>
      </c>
    </row>
    <row r="229" spans="3:137" x14ac:dyDescent="0.2">
      <c r="C229" s="28">
        <f t="shared" si="27"/>
        <v>219</v>
      </c>
      <c r="D229" s="9" t="str" cm="1">
        <f t="array" ref="D229">IFERROR(INDEX(Forecast_Capex_Input!$D$12:$D$286,$Z229),NA)</f>
        <v>Lower Tumut Secondary Systems Renewal</v>
      </c>
      <c r="E229" s="24" t="b" cm="1">
        <f t="array" ref="E229">IF($Z229=NA,NA,INDEX(Forecast_Capex_Input!$E$12:$E$286,$Z229))</f>
        <v>1</v>
      </c>
      <c r="F229" s="9" t="str" cm="1">
        <f t="array" aca="1" ref="F229" ca="1">IFERROR(INDEX(General!$E$25:$E$26,$AA229),NA)</f>
        <v>Labour</v>
      </c>
      <c r="G229" s="9" t="str" cm="1">
        <f t="array" aca="1" ref="G229" ca="1">IFERROR(INDEX(Forecast_Capex_Input!$AI$11:$BB$11,$AC229),NA)</f>
        <v>Secondary Systems</v>
      </c>
      <c r="H229" s="50" cm="1">
        <f t="array" aca="1" ref="H229" ca="1">IFERROR(INDEX(Forecast_Capex_Input!$AI$12:$BB$286,$Z229,$AC229),NA)</f>
        <v>0.90690756778508619</v>
      </c>
      <c r="I229" s="150" t="str" cm="1">
        <f t="array" ref="I229">IFERROR(INDEX(Forecast_Capex_Input!$F$12:$F$286,$Z229),NA)</f>
        <v>Replacement Expenditure</v>
      </c>
      <c r="J229" s="150" t="str" cm="1">
        <f t="array" ref="J229">IFERROR(INDEX(Forecast_Capex_Input!G$12:G$286,$Z229),NA)</f>
        <v>Digital Infrastructure</v>
      </c>
      <c r="K229" s="150" t="str" cm="1">
        <f t="array" ref="K229">IFERROR(INDEX(Forecast_Capex_Input!H$12:H$286,$Z229),NA)</f>
        <v>Repex</v>
      </c>
      <c r="L229" s="150" t="str" cm="1">
        <f t="array" ref="L229">IFERROR(INDEX(Forecast_Capex_Input!I$12:I$286,$Z229),NA)</f>
        <v>N/A</v>
      </c>
      <c r="M229" s="150" t="str" cm="1">
        <f t="array" ref="M229">IFERROR(INDEX(Forecast_Capex_Input!J$12:J$286,$Z229),NA)</f>
        <v>N/A</v>
      </c>
      <c r="N229" s="150" t="str" cm="1">
        <f t="array" ref="N229">IFERROR(INDEX(Forecast_Capex_Input!K$12:K$286,$Z229),NA)</f>
        <v>DI - Protection systems</v>
      </c>
      <c r="O229" s="150" t="str" cm="1">
        <f t="array" ref="O229">IFERROR(INDEX(Forecast_Capex_Input!L$12:L$286,$Z229),NA)</f>
        <v>DI - Safe and Reliable Network</v>
      </c>
      <c r="P229" s="150" t="str" cm="1">
        <f t="array" ref="P229">IFERROR(INDEX(Forecast_Capex_Input!M$12:M$286,$Z229),NA)</f>
        <v>N/A</v>
      </c>
      <c r="Q229" s="24" t="str" cm="1">
        <f t="array" ref="Q229">IFERROR(INDEX(Forecast_Capex_Input!N$12:N$286,$Z229),NA)</f>
        <v>No</v>
      </c>
      <c r="R229" s="190" cm="1">
        <f t="array" ref="R229">IFERROR(INDEX(Forecast_Capex_Input!O$12:O$286,$Z229),0)</f>
        <v>0</v>
      </c>
      <c r="S229" s="24" t="str" cm="1">
        <f t="array" ref="S229">IFERROR(INDEX(Forecast_Capex_Input!P$12:P$286,$Z229),0)</f>
        <v>Safety security &amp; reliability</v>
      </c>
      <c r="T229" s="150" t="str" cm="1">
        <f t="array" aca="1" ref="T229" ca="1">IFERROR(INDEX(General!$K$91:$K$110,$AC229),NA)</f>
        <v>Secondary Systems (2018-23)</v>
      </c>
      <c r="U229" s="43" cm="1">
        <f t="array" aca="1" ref="U229" ca="1">IFERROR(
IF($F229=General!$E$25,INDEX(Forecast_Capex_Input!S$12:S$286,$Z229),
INDEX(Forecast_Capex_Input!T$12:T$286,$Z229)),0)</f>
        <v>0.18702683020710748</v>
      </c>
      <c r="V229" s="82" t="b">
        <f>IFERROR(INDEX(Overheads!$T$19:$T$26,MATCH($I229,Overheads!$E$19:$E$26,0)),FALSE)</f>
        <v>1</v>
      </c>
      <c r="W229" s="209" t="str" cm="1">
        <f t="array" ref="W229">IFERROR(
INDEX(Forecast_Capex_Input!CN$12:CN$286,$Z229),0)</f>
        <v>FY22</v>
      </c>
      <c r="X229" s="209">
        <f>IFERROR(
MATCH($W229,General!$L$39:$S$39,0),1)</f>
        <v>2</v>
      </c>
      <c r="Z229" s="28">
        <f>IFERROR(
IF(MATCH($C229,Forecast_Capex_Input!$CI$12:$CI$286,1)+1&gt;MAX(Forecast_Capex_Input!$C$12:$C$286),NA,
MATCH($C229,Forecast_Capex_Input!$CI$12:$CI$286,1)+1),1)</f>
        <v>96</v>
      </c>
      <c r="AA229" s="28" cm="1">
        <f t="array" aca="1" ref="AA229" ca="1">IFERROR(
IF(Z228&lt;&gt;Z229,1,
IF(COUNTIF(OFFSET(AA228,0,0,-INDEX(Forecast_Capex_Input!$CG$12:$CG$286,$Z229)),AA228)=INDEX(Forecast_Capex_Input!$CG$12:$CG$286,$Z229),AA228+1,AA228)),NA)</f>
        <v>1</v>
      </c>
      <c r="AB229" s="28" cm="1">
        <f t="array" ref="AB229">IFERROR($C229-IF($Z229=1,1,INDEX(Forecast_Capex_Input!$CI$12:$CI$286,$Z229-1))+1,NA)</f>
        <v>1</v>
      </c>
      <c r="AC229" s="28" cm="1">
        <f t="array" aca="1" ref="AC229" ca="1">IFERROR(IF(AA229=1,
INDEX(Forecast_Capex_Input!$AI$10:$BB$10,SMALL(IF(INDEX(Forecast_Capex_Input!$AI$12:$BB$286,$Z229,0)&gt;0,COLUMN(Forecast_Capex_Input!$AI$10:$BB$10)-COLUMN(Forecast_Capex_Input!$AI$12)+1),ROWS(OFFSET(AC228,0,0,-$AB229)))),
OFFSET(AC228,-INDEX(Forecast_Capex_Input!$CG$12:$CG$286,$Z229)+1,0)),NA)</f>
        <v>4</v>
      </c>
      <c r="AD229" s="28">
        <f t="shared" ca="1" si="24"/>
        <v>1</v>
      </c>
      <c r="AE229" s="82" t="b">
        <f t="shared" si="28"/>
        <v>0</v>
      </c>
      <c r="AF229" s="78" t="b">
        <v>0</v>
      </c>
      <c r="AG229" s="82" t="b">
        <f t="shared" si="25"/>
        <v>1</v>
      </c>
      <c r="AI229" s="55">
        <v>0</v>
      </c>
      <c r="AJ229" s="55">
        <v>0</v>
      </c>
      <c r="AK229" s="55">
        <v>0</v>
      </c>
      <c r="AL229" s="55">
        <v>0</v>
      </c>
      <c r="AM229" s="55">
        <v>0</v>
      </c>
      <c r="AN229" s="135">
        <v>0</v>
      </c>
      <c r="AP229" s="55">
        <v>0</v>
      </c>
      <c r="AQ229" s="55">
        <v>0</v>
      </c>
      <c r="AR229" s="55">
        <v>0</v>
      </c>
      <c r="AS229" s="55">
        <v>0</v>
      </c>
      <c r="AT229" s="55">
        <v>0</v>
      </c>
      <c r="AU229" s="135">
        <v>0</v>
      </c>
      <c r="AW229" s="55">
        <v>0</v>
      </c>
      <c r="AX229" s="55">
        <v>0</v>
      </c>
      <c r="AY229" s="55">
        <v>0</v>
      </c>
      <c r="AZ229" s="55">
        <v>0</v>
      </c>
      <c r="BA229" s="55">
        <v>0</v>
      </c>
      <c r="BB229" s="135">
        <v>0</v>
      </c>
      <c r="BD229" s="55">
        <v>0</v>
      </c>
      <c r="BE229" s="55">
        <v>0</v>
      </c>
      <c r="BF229" s="55">
        <v>0</v>
      </c>
      <c r="BG229" s="55">
        <v>0</v>
      </c>
      <c r="BH229" s="55">
        <v>0</v>
      </c>
      <c r="BI229" s="135">
        <v>0</v>
      </c>
      <c r="BK229" s="55">
        <v>0</v>
      </c>
      <c r="BL229" s="55">
        <v>0</v>
      </c>
      <c r="BM229" s="55">
        <v>0</v>
      </c>
      <c r="BN229" s="55">
        <v>0</v>
      </c>
      <c r="BO229" s="55">
        <v>0</v>
      </c>
      <c r="BP229" s="135">
        <v>0</v>
      </c>
      <c r="BR229" s="147">
        <v>0</v>
      </c>
      <c r="BS229" s="147">
        <v>0</v>
      </c>
      <c r="BT229" s="147">
        <v>0</v>
      </c>
      <c r="BU229" s="147">
        <v>0</v>
      </c>
      <c r="BV229" s="147">
        <v>1</v>
      </c>
      <c r="BX229" s="55">
        <v>0</v>
      </c>
      <c r="BY229" s="55">
        <v>0</v>
      </c>
      <c r="BZ229" s="55">
        <v>0</v>
      </c>
      <c r="CA229" s="55">
        <v>0</v>
      </c>
      <c r="CB229" s="55">
        <v>0</v>
      </c>
      <c r="CC229" s="135">
        <v>0</v>
      </c>
      <c r="CE229" s="55">
        <v>0</v>
      </c>
      <c r="CF229" s="55">
        <v>0</v>
      </c>
      <c r="CG229" s="55">
        <v>0</v>
      </c>
      <c r="CH229" s="55">
        <v>0</v>
      </c>
      <c r="CI229" s="55">
        <v>0</v>
      </c>
      <c r="CJ229" s="135">
        <v>0</v>
      </c>
      <c r="CL229" s="55">
        <v>0</v>
      </c>
      <c r="CM229" s="55">
        <v>0</v>
      </c>
      <c r="CN229" s="55">
        <v>0</v>
      </c>
      <c r="CO229" s="55">
        <v>0</v>
      </c>
      <c r="CP229" s="55">
        <v>0</v>
      </c>
      <c r="CQ229" s="135">
        <v>0</v>
      </c>
      <c r="CS229" s="67">
        <v>0</v>
      </c>
      <c r="CT229" s="67">
        <v>0</v>
      </c>
      <c r="CU229" s="67">
        <v>0</v>
      </c>
      <c r="CV229" s="67">
        <v>0</v>
      </c>
      <c r="CW229" s="67">
        <v>0</v>
      </c>
      <c r="CX229" s="135">
        <v>0</v>
      </c>
      <c r="CZ229" s="55">
        <v>0</v>
      </c>
      <c r="DA229" s="55">
        <v>0</v>
      </c>
      <c r="DB229" s="55">
        <v>0</v>
      </c>
      <c r="DC229" s="55">
        <v>0</v>
      </c>
      <c r="DD229" s="55">
        <v>0</v>
      </c>
      <c r="DE229" s="135">
        <v>0</v>
      </c>
      <c r="DG229" s="43" t="b" cm="1">
        <f t="array" aca="1" ref="DG229" ca="1">OR($G229=Forecast_Capex_Input!$BF$8:$BF$10)</f>
        <v>0</v>
      </c>
      <c r="DH229" s="43" cm="1">
        <f t="array" aca="1" ref="DH229" ca="1">IFERROR(INDEX(Forecast_Capex_Input!BG$12:BG$286,$Z229)
*(INDEX(Forecast_Capex_Input!$H$12:$H$286,$Z229)=Repex),0)
*$DG229</f>
        <v>0</v>
      </c>
      <c r="DI229" s="43" cm="1">
        <f t="array" aca="1" ref="DI229" ca="1">IFERROR(INDEX(Forecast_Capex_Input!BH$12:BH$286,$Z229)
*(INDEX(Forecast_Capex_Input!$H$12:$H$286,$Z229)=Repex),0)
*$DG229</f>
        <v>0</v>
      </c>
      <c r="DJ229" s="43" cm="1">
        <f t="array" aca="1" ref="DJ229" ca="1">IFERROR(INDEX(Forecast_Capex_Input!BI$12:BI$286,$Z229)
*(INDEX(Forecast_Capex_Input!$H$12:$H$286,$Z229)=Repex),0)
*$DG229</f>
        <v>0</v>
      </c>
      <c r="DK229" s="43" cm="1">
        <f t="array" aca="1" ref="DK229" ca="1">IFERROR(INDEX(Forecast_Capex_Input!BJ$12:BJ$286,$Z229)
*(INDEX(Forecast_Capex_Input!$H$12:$H$286,$Z229)=Repex),0)
*$DG229</f>
        <v>0</v>
      </c>
      <c r="DL229" s="43" cm="1">
        <f t="array" aca="1" ref="DL229" ca="1">IFERROR(INDEX(Forecast_Capex_Input!BK$12:BK$286,$Z229)
*(INDEX(Forecast_Capex_Input!$H$12:$H$286,$Z229)=Repex),0)
*$DG229</f>
        <v>0</v>
      </c>
      <c r="DM229" s="43" cm="1">
        <f t="array" aca="1" ref="DM229" ca="1">IFERROR(INDEX(Forecast_Capex_Input!BL$12:BL$286,$Z229)
*(INDEX(Forecast_Capex_Input!$H$12:$H$286,$Z229)=Repex),0)
*$DG229</f>
        <v>0</v>
      </c>
      <c r="DO229" s="43" t="b" cm="1">
        <f t="array" aca="1" ref="DO229" ca="1">OR($G229=Forecast_Capex_Input!$BN$8:$BN$9)</f>
        <v>0</v>
      </c>
      <c r="DP229" s="43" cm="1">
        <f t="array" aca="1" ref="DP229" ca="1">IFERROR(INDEX(Forecast_Capex_Input!BO$12:BO$286,$Z229)
*(INDEX(Forecast_Capex_Input!$H$12:$H$286,$Z229)=Repex),0)
*$DO229</f>
        <v>0</v>
      </c>
      <c r="DQ229" s="43" cm="1">
        <f t="array" aca="1" ref="DQ229" ca="1">IFERROR(INDEX(Forecast_Capex_Input!BP$12:BP$286,$Z229)
*(INDEX(Forecast_Capex_Input!$H$12:$H$286,$Z229)=Repex),0)
*$DO229</f>
        <v>0</v>
      </c>
      <c r="DR229" s="43" cm="1">
        <f t="array" aca="1" ref="DR229" ca="1">IFERROR(INDEX(Forecast_Capex_Input!BQ$12:BQ$286,$Z229)
*(INDEX(Forecast_Capex_Input!$H$12:$H$286,$Z229)=Repex),0)
*$DO229</f>
        <v>0</v>
      </c>
      <c r="DS229" s="43" cm="1">
        <f t="array" aca="1" ref="DS229" ca="1">IFERROR(INDEX(Forecast_Capex_Input!BR$12:BR$286,$Z229)
*(INDEX(Forecast_Capex_Input!$H$12:$H$286,$Z229)=Repex),0)
*$DO229</f>
        <v>0</v>
      </c>
      <c r="DT229" s="43" cm="1">
        <f t="array" aca="1" ref="DT229" ca="1">IFERROR(INDEX(Forecast_Capex_Input!BS$12:BS$286,$Z229)
*(INDEX(Forecast_Capex_Input!$H$12:$H$286,$Z229)=Repex),0)
*$DO229</f>
        <v>0</v>
      </c>
      <c r="DV229" s="43" t="b" cm="1">
        <f t="array" aca="1" ref="DV229" ca="1">OR($G229=Forecast_Capex_Input!$BU$8:$BU$10)</f>
        <v>1</v>
      </c>
      <c r="DW229" s="43" cm="1">
        <f t="array" aca="1" ref="DW229" ca="1">IFERROR(INDEX(Forecast_Capex_Input!BV$12:BV$286,$Z229)
*(INDEX(Forecast_Capex_Input!$H$12:$H$286,$Z229)=Repex),0)
*$DV229</f>
        <v>0.61674851508887918</v>
      </c>
      <c r="DX229" s="43" cm="1">
        <f t="array" aca="1" ref="DX229" ca="1">IFERROR(INDEX(Forecast_Capex_Input!BW$12:BW$286,$Z229)
*(INDEX(Forecast_Capex_Input!$H$12:$H$286,$Z229)=Repex),0)
*$DV229</f>
        <v>0.18193977955939417</v>
      </c>
      <c r="DY229" s="43" cm="1">
        <f t="array" aca="1" ref="DY229" ca="1">IFERROR(INDEX(Forecast_Capex_Input!BX$12:BX$286,$Z229)
*(INDEX(Forecast_Capex_Input!$H$12:$H$286,$Z229)=Repex),0)
*$DV229</f>
        <v>0.10821927313681283</v>
      </c>
      <c r="DZ229" s="43" cm="1">
        <f t="array" aca="1" ref="DZ229" ca="1">IFERROR(INDEX(Forecast_Capex_Input!BY$12:BY$286,$Z229)
*(INDEX(Forecast_Capex_Input!$H$12:$H$286,$Z229)=Repex),0)
*$DV229</f>
        <v>0</v>
      </c>
      <c r="EA229" s="43" cm="1">
        <f t="array" aca="1" ref="EA229" ca="1">IFERROR(INDEX(Forecast_Capex_Input!BZ$12:BZ$286,$Z229)
*(INDEX(Forecast_Capex_Input!$H$12:$H$286,$Z229)=Repex),0)
*$DV229</f>
        <v>0</v>
      </c>
      <c r="EB229" s="43" cm="1">
        <f t="array" aca="1" ref="EB229" ca="1">IFERROR(INDEX(Forecast_Capex_Input!CA$12:CA$286,$Z229)
*(INDEX(Forecast_Capex_Input!$H$12:$H$286,$Z229)=Repex),0)
*$DV229</f>
        <v>0</v>
      </c>
      <c r="EC229" s="43" cm="1">
        <f t="array" aca="1" ref="EC229" ca="1">IFERROR(INDEX(Forecast_Capex_Input!CB$12:CB$286,$Z229)
*(INDEX(Forecast_Capex_Input!$H$12:$H$286,$Z229)=Repex),0)
*$DV229</f>
        <v>9.3092432214913784E-2</v>
      </c>
      <c r="ED229" s="43" cm="1">
        <f t="array" aca="1" ref="ED229" ca="1">IFERROR(INDEX(Forecast_Capex_Input!CC$12:CC$286,$Z229)
*(INDEX(Forecast_Capex_Input!$H$12:$H$286,$Z229)=Repex),0)
*$DV229</f>
        <v>0</v>
      </c>
      <c r="EF229" s="86" t="str">
        <f t="shared" si="26"/>
        <v>N/A</v>
      </c>
      <c r="EG229" s="28" t="str">
        <f>IFERROR(RANK(EF229,EF$11:EF$1010,0)+COUNTIF(EF$11:EF229,EF229)-1,NA)</f>
        <v>N/A</v>
      </c>
    </row>
    <row r="230" spans="3:137" x14ac:dyDescent="0.2">
      <c r="C230" s="28">
        <f t="shared" si="27"/>
        <v>220</v>
      </c>
      <c r="D230" s="9" t="str" cm="1">
        <f t="array" ref="D230">IFERROR(INDEX(Forecast_Capex_Input!$D$12:$D$286,$Z230),NA)</f>
        <v>Lower Tumut Secondary Systems Renewal</v>
      </c>
      <c r="E230" s="24" t="b" cm="1">
        <f t="array" ref="E230">IF($Z230=NA,NA,INDEX(Forecast_Capex_Input!$E$12:$E$286,$Z230))</f>
        <v>1</v>
      </c>
      <c r="F230" s="9" t="str" cm="1">
        <f t="array" aca="1" ref="F230" ca="1">IFERROR(INDEX(General!$E$25:$E$26,$AA230),NA)</f>
        <v>Labour</v>
      </c>
      <c r="G230" s="9" t="str" cm="1">
        <f t="array" aca="1" ref="G230" ca="1">IFERROR(INDEX(Forecast_Capex_Input!$AI$11:$BB$11,$AC230),NA)</f>
        <v>Business IT</v>
      </c>
      <c r="H230" s="50" cm="1">
        <f t="array" aca="1" ref="H230" ca="1">IFERROR(INDEX(Forecast_Capex_Input!$AI$12:$BB$286,$Z230,$AC230),NA)</f>
        <v>9.3092432214913784E-2</v>
      </c>
      <c r="I230" s="150" t="str" cm="1">
        <f t="array" ref="I230">IFERROR(INDEX(Forecast_Capex_Input!$F$12:$F$286,$Z230),NA)</f>
        <v>Replacement Expenditure</v>
      </c>
      <c r="J230" s="150" t="str" cm="1">
        <f t="array" ref="J230">IFERROR(INDEX(Forecast_Capex_Input!G$12:G$286,$Z230),NA)</f>
        <v>Digital Infrastructure</v>
      </c>
      <c r="K230" s="150" t="str" cm="1">
        <f t="array" ref="K230">IFERROR(INDEX(Forecast_Capex_Input!H$12:H$286,$Z230),NA)</f>
        <v>Repex</v>
      </c>
      <c r="L230" s="150" t="str" cm="1">
        <f t="array" ref="L230">IFERROR(INDEX(Forecast_Capex_Input!I$12:I$286,$Z230),NA)</f>
        <v>N/A</v>
      </c>
      <c r="M230" s="150" t="str" cm="1">
        <f t="array" ref="M230">IFERROR(INDEX(Forecast_Capex_Input!J$12:J$286,$Z230),NA)</f>
        <v>N/A</v>
      </c>
      <c r="N230" s="150" t="str" cm="1">
        <f t="array" ref="N230">IFERROR(INDEX(Forecast_Capex_Input!K$12:K$286,$Z230),NA)</f>
        <v>DI - Protection systems</v>
      </c>
      <c r="O230" s="150" t="str" cm="1">
        <f t="array" ref="O230">IFERROR(INDEX(Forecast_Capex_Input!L$12:L$286,$Z230),NA)</f>
        <v>DI - Safe and Reliable Network</v>
      </c>
      <c r="P230" s="150" t="str" cm="1">
        <f t="array" ref="P230">IFERROR(INDEX(Forecast_Capex_Input!M$12:M$286,$Z230),NA)</f>
        <v>N/A</v>
      </c>
      <c r="Q230" s="24" t="str" cm="1">
        <f t="array" ref="Q230">IFERROR(INDEX(Forecast_Capex_Input!N$12:N$286,$Z230),NA)</f>
        <v>No</v>
      </c>
      <c r="R230" s="190" cm="1">
        <f t="array" ref="R230">IFERROR(INDEX(Forecast_Capex_Input!O$12:O$286,$Z230),0)</f>
        <v>0</v>
      </c>
      <c r="S230" s="24" t="str" cm="1">
        <f t="array" ref="S230">IFERROR(INDEX(Forecast_Capex_Input!P$12:P$286,$Z230),0)</f>
        <v>Safety security &amp; reliability</v>
      </c>
      <c r="T230" s="150" t="str" cm="1">
        <f t="array" aca="1" ref="T230" ca="1">IFERROR(INDEX(General!$K$91:$K$110,$AC230),NA)</f>
        <v>Business IT (2018 onwards)</v>
      </c>
      <c r="U230" s="43" cm="1">
        <f t="array" aca="1" ref="U230" ca="1">IFERROR(
IF($F230=General!$E$25,INDEX(Forecast_Capex_Input!S$12:S$286,$Z230),
INDEX(Forecast_Capex_Input!T$12:T$286,$Z230)),0)</f>
        <v>0.18702683020710748</v>
      </c>
      <c r="V230" s="82" t="b">
        <f>IFERROR(INDEX(Overheads!$T$19:$T$26,MATCH($I230,Overheads!$E$19:$E$26,0)),FALSE)</f>
        <v>1</v>
      </c>
      <c r="W230" s="209" t="str" cm="1">
        <f t="array" ref="W230">IFERROR(
INDEX(Forecast_Capex_Input!CN$12:CN$286,$Z230),0)</f>
        <v>FY22</v>
      </c>
      <c r="X230" s="209">
        <f>IFERROR(
MATCH($W230,General!$L$39:$S$39,0),1)</f>
        <v>2</v>
      </c>
      <c r="Z230" s="28">
        <f>IFERROR(
IF(MATCH($C230,Forecast_Capex_Input!$CI$12:$CI$286,1)+1&gt;MAX(Forecast_Capex_Input!$C$12:$C$286),NA,
MATCH($C230,Forecast_Capex_Input!$CI$12:$CI$286,1)+1),1)</f>
        <v>96</v>
      </c>
      <c r="AA230" s="28" cm="1">
        <f t="array" aca="1" ref="AA230" ca="1">IFERROR(
IF(Z229&lt;&gt;Z230,1,
IF(COUNTIF(OFFSET(AA229,0,0,-INDEX(Forecast_Capex_Input!$CG$12:$CG$286,$Z230)),AA229)=INDEX(Forecast_Capex_Input!$CG$12:$CG$286,$Z230),AA229+1,AA229)),NA)</f>
        <v>1</v>
      </c>
      <c r="AB230" s="28" cm="1">
        <f t="array" ref="AB230">IFERROR($C230-IF($Z230=1,1,INDEX(Forecast_Capex_Input!$CI$12:$CI$286,$Z230-1))+1,NA)</f>
        <v>2</v>
      </c>
      <c r="AC230" s="28" cm="1">
        <f t="array" aca="1" ref="AC230" ca="1">IFERROR(IF(AA230=1,
INDEX(Forecast_Capex_Input!$AI$10:$BB$10,SMALL(IF(INDEX(Forecast_Capex_Input!$AI$12:$BB$286,$Z230,0)&gt;0,COLUMN(Forecast_Capex_Input!$AI$10:$BB$10)-COLUMN(Forecast_Capex_Input!$AI$12)+1),ROWS(OFFSET(AC229,0,0,-$AB230)))),
OFFSET(AC229,-INDEX(Forecast_Capex_Input!$CG$12:$CG$286,$Z230)+1,0)),NA)</f>
        <v>6</v>
      </c>
      <c r="AD230" s="28">
        <f t="shared" ca="1" si="24"/>
        <v>1</v>
      </c>
      <c r="AE230" s="82" t="b">
        <f t="shared" si="28"/>
        <v>0</v>
      </c>
      <c r="AF230" s="78" t="b">
        <v>0</v>
      </c>
      <c r="AG230" s="82" t="b">
        <f t="shared" si="25"/>
        <v>1</v>
      </c>
      <c r="AI230" s="55">
        <v>0</v>
      </c>
      <c r="AJ230" s="55">
        <v>0</v>
      </c>
      <c r="AK230" s="55">
        <v>0</v>
      </c>
      <c r="AL230" s="55">
        <v>0</v>
      </c>
      <c r="AM230" s="55">
        <v>0</v>
      </c>
      <c r="AN230" s="135">
        <v>0</v>
      </c>
      <c r="AP230" s="55">
        <v>0</v>
      </c>
      <c r="AQ230" s="55">
        <v>0</v>
      </c>
      <c r="AR230" s="55">
        <v>0</v>
      </c>
      <c r="AS230" s="55">
        <v>0</v>
      </c>
      <c r="AT230" s="55">
        <v>0</v>
      </c>
      <c r="AU230" s="135">
        <v>0</v>
      </c>
      <c r="AW230" s="55">
        <v>0</v>
      </c>
      <c r="AX230" s="55">
        <v>0</v>
      </c>
      <c r="AY230" s="55">
        <v>0</v>
      </c>
      <c r="AZ230" s="55">
        <v>0</v>
      </c>
      <c r="BA230" s="55">
        <v>0</v>
      </c>
      <c r="BB230" s="135">
        <v>0</v>
      </c>
      <c r="BD230" s="55">
        <v>0</v>
      </c>
      <c r="BE230" s="55">
        <v>0</v>
      </c>
      <c r="BF230" s="55">
        <v>0</v>
      </c>
      <c r="BG230" s="55">
        <v>0</v>
      </c>
      <c r="BH230" s="55">
        <v>0</v>
      </c>
      <c r="BI230" s="135">
        <v>0</v>
      </c>
      <c r="BK230" s="55">
        <v>0</v>
      </c>
      <c r="BL230" s="55">
        <v>0</v>
      </c>
      <c r="BM230" s="55">
        <v>0</v>
      </c>
      <c r="BN230" s="55">
        <v>0</v>
      </c>
      <c r="BO230" s="55">
        <v>0</v>
      </c>
      <c r="BP230" s="135">
        <v>0</v>
      </c>
      <c r="BR230" s="147">
        <v>0</v>
      </c>
      <c r="BS230" s="147">
        <v>0</v>
      </c>
      <c r="BT230" s="147">
        <v>0</v>
      </c>
      <c r="BU230" s="147">
        <v>0</v>
      </c>
      <c r="BV230" s="147">
        <v>1</v>
      </c>
      <c r="BX230" s="55">
        <v>0</v>
      </c>
      <c r="BY230" s="55">
        <v>0</v>
      </c>
      <c r="BZ230" s="55">
        <v>0</v>
      </c>
      <c r="CA230" s="55">
        <v>0</v>
      </c>
      <c r="CB230" s="55">
        <v>0</v>
      </c>
      <c r="CC230" s="135">
        <v>0</v>
      </c>
      <c r="CE230" s="55">
        <v>0</v>
      </c>
      <c r="CF230" s="55">
        <v>0</v>
      </c>
      <c r="CG230" s="55">
        <v>0</v>
      </c>
      <c r="CH230" s="55">
        <v>0</v>
      </c>
      <c r="CI230" s="55">
        <v>0</v>
      </c>
      <c r="CJ230" s="135">
        <v>0</v>
      </c>
      <c r="CL230" s="55">
        <v>0</v>
      </c>
      <c r="CM230" s="55">
        <v>0</v>
      </c>
      <c r="CN230" s="55">
        <v>0</v>
      </c>
      <c r="CO230" s="55">
        <v>0</v>
      </c>
      <c r="CP230" s="55">
        <v>0</v>
      </c>
      <c r="CQ230" s="135">
        <v>0</v>
      </c>
      <c r="CS230" s="67">
        <v>0</v>
      </c>
      <c r="CT230" s="67">
        <v>0</v>
      </c>
      <c r="CU230" s="67">
        <v>0</v>
      </c>
      <c r="CV230" s="67">
        <v>0</v>
      </c>
      <c r="CW230" s="67">
        <v>0</v>
      </c>
      <c r="CX230" s="135">
        <v>0</v>
      </c>
      <c r="CZ230" s="55">
        <v>0</v>
      </c>
      <c r="DA230" s="55">
        <v>0</v>
      </c>
      <c r="DB230" s="55">
        <v>0</v>
      </c>
      <c r="DC230" s="55">
        <v>0</v>
      </c>
      <c r="DD230" s="55">
        <v>0</v>
      </c>
      <c r="DE230" s="135">
        <v>0</v>
      </c>
      <c r="DG230" s="43" t="b" cm="1">
        <f t="array" aca="1" ref="DG230" ca="1">OR($G230=Forecast_Capex_Input!$BF$8:$BF$10)</f>
        <v>0</v>
      </c>
      <c r="DH230" s="43" cm="1">
        <f t="array" aca="1" ref="DH230" ca="1">IFERROR(INDEX(Forecast_Capex_Input!BG$12:BG$286,$Z230)
*(INDEX(Forecast_Capex_Input!$H$12:$H$286,$Z230)=Repex),0)
*$DG230</f>
        <v>0</v>
      </c>
      <c r="DI230" s="43" cm="1">
        <f t="array" aca="1" ref="DI230" ca="1">IFERROR(INDEX(Forecast_Capex_Input!BH$12:BH$286,$Z230)
*(INDEX(Forecast_Capex_Input!$H$12:$H$286,$Z230)=Repex),0)
*$DG230</f>
        <v>0</v>
      </c>
      <c r="DJ230" s="43" cm="1">
        <f t="array" aca="1" ref="DJ230" ca="1">IFERROR(INDEX(Forecast_Capex_Input!BI$12:BI$286,$Z230)
*(INDEX(Forecast_Capex_Input!$H$12:$H$286,$Z230)=Repex),0)
*$DG230</f>
        <v>0</v>
      </c>
      <c r="DK230" s="43" cm="1">
        <f t="array" aca="1" ref="DK230" ca="1">IFERROR(INDEX(Forecast_Capex_Input!BJ$12:BJ$286,$Z230)
*(INDEX(Forecast_Capex_Input!$H$12:$H$286,$Z230)=Repex),0)
*$DG230</f>
        <v>0</v>
      </c>
      <c r="DL230" s="43" cm="1">
        <f t="array" aca="1" ref="DL230" ca="1">IFERROR(INDEX(Forecast_Capex_Input!BK$12:BK$286,$Z230)
*(INDEX(Forecast_Capex_Input!$H$12:$H$286,$Z230)=Repex),0)
*$DG230</f>
        <v>0</v>
      </c>
      <c r="DM230" s="43" cm="1">
        <f t="array" aca="1" ref="DM230" ca="1">IFERROR(INDEX(Forecast_Capex_Input!BL$12:BL$286,$Z230)
*(INDEX(Forecast_Capex_Input!$H$12:$H$286,$Z230)=Repex),0)
*$DG230</f>
        <v>0</v>
      </c>
      <c r="DO230" s="43" t="b" cm="1">
        <f t="array" aca="1" ref="DO230" ca="1">OR($G230=Forecast_Capex_Input!$BN$8:$BN$9)</f>
        <v>0</v>
      </c>
      <c r="DP230" s="43" cm="1">
        <f t="array" aca="1" ref="DP230" ca="1">IFERROR(INDEX(Forecast_Capex_Input!BO$12:BO$286,$Z230)
*(INDEX(Forecast_Capex_Input!$H$12:$H$286,$Z230)=Repex),0)
*$DO230</f>
        <v>0</v>
      </c>
      <c r="DQ230" s="43" cm="1">
        <f t="array" aca="1" ref="DQ230" ca="1">IFERROR(INDEX(Forecast_Capex_Input!BP$12:BP$286,$Z230)
*(INDEX(Forecast_Capex_Input!$H$12:$H$286,$Z230)=Repex),0)
*$DO230</f>
        <v>0</v>
      </c>
      <c r="DR230" s="43" cm="1">
        <f t="array" aca="1" ref="DR230" ca="1">IFERROR(INDEX(Forecast_Capex_Input!BQ$12:BQ$286,$Z230)
*(INDEX(Forecast_Capex_Input!$H$12:$H$286,$Z230)=Repex),0)
*$DO230</f>
        <v>0</v>
      </c>
      <c r="DS230" s="43" cm="1">
        <f t="array" aca="1" ref="DS230" ca="1">IFERROR(INDEX(Forecast_Capex_Input!BR$12:BR$286,$Z230)
*(INDEX(Forecast_Capex_Input!$H$12:$H$286,$Z230)=Repex),0)
*$DO230</f>
        <v>0</v>
      </c>
      <c r="DT230" s="43" cm="1">
        <f t="array" aca="1" ref="DT230" ca="1">IFERROR(INDEX(Forecast_Capex_Input!BS$12:BS$286,$Z230)
*(INDEX(Forecast_Capex_Input!$H$12:$H$286,$Z230)=Repex),0)
*$DO230</f>
        <v>0</v>
      </c>
      <c r="DV230" s="43" t="b" cm="1">
        <f t="array" aca="1" ref="DV230" ca="1">OR($G230=Forecast_Capex_Input!$BU$8:$BU$10)</f>
        <v>1</v>
      </c>
      <c r="DW230" s="43" cm="1">
        <f t="array" aca="1" ref="DW230" ca="1">IFERROR(INDEX(Forecast_Capex_Input!BV$12:BV$286,$Z230)
*(INDEX(Forecast_Capex_Input!$H$12:$H$286,$Z230)=Repex),0)
*$DV230</f>
        <v>0.61674851508887918</v>
      </c>
      <c r="DX230" s="43" cm="1">
        <f t="array" aca="1" ref="DX230" ca="1">IFERROR(INDEX(Forecast_Capex_Input!BW$12:BW$286,$Z230)
*(INDEX(Forecast_Capex_Input!$H$12:$H$286,$Z230)=Repex),0)
*$DV230</f>
        <v>0.18193977955939417</v>
      </c>
      <c r="DY230" s="43" cm="1">
        <f t="array" aca="1" ref="DY230" ca="1">IFERROR(INDEX(Forecast_Capex_Input!BX$12:BX$286,$Z230)
*(INDEX(Forecast_Capex_Input!$H$12:$H$286,$Z230)=Repex),0)
*$DV230</f>
        <v>0.10821927313681283</v>
      </c>
      <c r="DZ230" s="43" cm="1">
        <f t="array" aca="1" ref="DZ230" ca="1">IFERROR(INDEX(Forecast_Capex_Input!BY$12:BY$286,$Z230)
*(INDEX(Forecast_Capex_Input!$H$12:$H$286,$Z230)=Repex),0)
*$DV230</f>
        <v>0</v>
      </c>
      <c r="EA230" s="43" cm="1">
        <f t="array" aca="1" ref="EA230" ca="1">IFERROR(INDEX(Forecast_Capex_Input!BZ$12:BZ$286,$Z230)
*(INDEX(Forecast_Capex_Input!$H$12:$H$286,$Z230)=Repex),0)
*$DV230</f>
        <v>0</v>
      </c>
      <c r="EB230" s="43" cm="1">
        <f t="array" aca="1" ref="EB230" ca="1">IFERROR(INDEX(Forecast_Capex_Input!CA$12:CA$286,$Z230)
*(INDEX(Forecast_Capex_Input!$H$12:$H$286,$Z230)=Repex),0)
*$DV230</f>
        <v>0</v>
      </c>
      <c r="EC230" s="43" cm="1">
        <f t="array" aca="1" ref="EC230" ca="1">IFERROR(INDEX(Forecast_Capex_Input!CB$12:CB$286,$Z230)
*(INDEX(Forecast_Capex_Input!$H$12:$H$286,$Z230)=Repex),0)
*$DV230</f>
        <v>9.3092432214913784E-2</v>
      </c>
      <c r="ED230" s="43" cm="1">
        <f t="array" aca="1" ref="ED230" ca="1">IFERROR(INDEX(Forecast_Capex_Input!CC$12:CC$286,$Z230)
*(INDEX(Forecast_Capex_Input!$H$12:$H$286,$Z230)=Repex),0)
*$DV230</f>
        <v>0</v>
      </c>
      <c r="EF230" s="86" t="str">
        <f t="shared" si="26"/>
        <v>N/A</v>
      </c>
      <c r="EG230" s="28" t="str">
        <f>IFERROR(RANK(EF230,EF$11:EF$1010,0)+COUNTIF(EF$11:EF230,EF230)-1,NA)</f>
        <v>N/A</v>
      </c>
    </row>
    <row r="231" spans="3:137" x14ac:dyDescent="0.2">
      <c r="C231" s="28">
        <f t="shared" si="27"/>
        <v>221</v>
      </c>
      <c r="D231" s="9" t="str" cm="1">
        <f t="array" ref="D231">IFERROR(INDEX(Forecast_Capex_Input!$D$12:$D$286,$Z231),NA)</f>
        <v>Lower Tumut Secondary Systems Renewal</v>
      </c>
      <c r="E231" s="24" t="b" cm="1">
        <f t="array" ref="E231">IF($Z231=NA,NA,INDEX(Forecast_Capex_Input!$E$12:$E$286,$Z231))</f>
        <v>1</v>
      </c>
      <c r="F231" s="9" t="str" cm="1">
        <f t="array" aca="1" ref="F231" ca="1">IFERROR(INDEX(General!$E$25:$E$26,$AA231),NA)</f>
        <v>Non-Labour</v>
      </c>
      <c r="G231" s="9" t="str" cm="1">
        <f t="array" aca="1" ref="G231" ca="1">IFERROR(INDEX(Forecast_Capex_Input!$AI$11:$BB$11,$AC231),NA)</f>
        <v>Secondary Systems</v>
      </c>
      <c r="H231" s="50" cm="1">
        <f t="array" aca="1" ref="H231" ca="1">IFERROR(INDEX(Forecast_Capex_Input!$AI$12:$BB$286,$Z231,$AC231),NA)</f>
        <v>0.90690756778508619</v>
      </c>
      <c r="I231" s="150" t="str" cm="1">
        <f t="array" ref="I231">IFERROR(INDEX(Forecast_Capex_Input!$F$12:$F$286,$Z231),NA)</f>
        <v>Replacement Expenditure</v>
      </c>
      <c r="J231" s="150" t="str" cm="1">
        <f t="array" ref="J231">IFERROR(INDEX(Forecast_Capex_Input!G$12:G$286,$Z231),NA)</f>
        <v>Digital Infrastructure</v>
      </c>
      <c r="K231" s="150" t="str" cm="1">
        <f t="array" ref="K231">IFERROR(INDEX(Forecast_Capex_Input!H$12:H$286,$Z231),NA)</f>
        <v>Repex</v>
      </c>
      <c r="L231" s="150" t="str" cm="1">
        <f t="array" ref="L231">IFERROR(INDEX(Forecast_Capex_Input!I$12:I$286,$Z231),NA)</f>
        <v>N/A</v>
      </c>
      <c r="M231" s="150" t="str" cm="1">
        <f t="array" ref="M231">IFERROR(INDEX(Forecast_Capex_Input!J$12:J$286,$Z231),NA)</f>
        <v>N/A</v>
      </c>
      <c r="N231" s="150" t="str" cm="1">
        <f t="array" ref="N231">IFERROR(INDEX(Forecast_Capex_Input!K$12:K$286,$Z231),NA)</f>
        <v>DI - Protection systems</v>
      </c>
      <c r="O231" s="150" t="str" cm="1">
        <f t="array" ref="O231">IFERROR(INDEX(Forecast_Capex_Input!L$12:L$286,$Z231),NA)</f>
        <v>DI - Safe and Reliable Network</v>
      </c>
      <c r="P231" s="150" t="str" cm="1">
        <f t="array" ref="P231">IFERROR(INDEX(Forecast_Capex_Input!M$12:M$286,$Z231),NA)</f>
        <v>N/A</v>
      </c>
      <c r="Q231" s="24" t="str" cm="1">
        <f t="array" ref="Q231">IFERROR(INDEX(Forecast_Capex_Input!N$12:N$286,$Z231),NA)</f>
        <v>No</v>
      </c>
      <c r="R231" s="190" cm="1">
        <f t="array" ref="R231">IFERROR(INDEX(Forecast_Capex_Input!O$12:O$286,$Z231),0)</f>
        <v>0</v>
      </c>
      <c r="S231" s="24" t="str" cm="1">
        <f t="array" ref="S231">IFERROR(INDEX(Forecast_Capex_Input!P$12:P$286,$Z231),0)</f>
        <v>Safety security &amp; reliability</v>
      </c>
      <c r="T231" s="150" t="str" cm="1">
        <f t="array" aca="1" ref="T231" ca="1">IFERROR(INDEX(General!$K$91:$K$110,$AC231),NA)</f>
        <v>Secondary Systems (2018-23)</v>
      </c>
      <c r="U231" s="43" cm="1">
        <f t="array" aca="1" ref="U231" ca="1">IFERROR(
IF($F231=General!$E$25,INDEX(Forecast_Capex_Input!S$12:S$286,$Z231),
INDEX(Forecast_Capex_Input!T$12:T$286,$Z231)),0)</f>
        <v>0.81297316979289258</v>
      </c>
      <c r="V231" s="82" t="b">
        <f>IFERROR(INDEX(Overheads!$T$19:$T$26,MATCH($I231,Overheads!$E$19:$E$26,0)),FALSE)</f>
        <v>1</v>
      </c>
      <c r="W231" s="209" t="str" cm="1">
        <f t="array" ref="W231">IFERROR(
INDEX(Forecast_Capex_Input!CN$12:CN$286,$Z231),0)</f>
        <v>FY22</v>
      </c>
      <c r="X231" s="209">
        <f>IFERROR(
MATCH($W231,General!$L$39:$S$39,0),1)</f>
        <v>2</v>
      </c>
      <c r="Z231" s="28">
        <f>IFERROR(
IF(MATCH($C231,Forecast_Capex_Input!$CI$12:$CI$286,1)+1&gt;MAX(Forecast_Capex_Input!$C$12:$C$286),NA,
MATCH($C231,Forecast_Capex_Input!$CI$12:$CI$286,1)+1),1)</f>
        <v>96</v>
      </c>
      <c r="AA231" s="28" cm="1">
        <f t="array" aca="1" ref="AA231" ca="1">IFERROR(
IF(Z230&lt;&gt;Z231,1,
IF(COUNTIF(OFFSET(AA230,0,0,-INDEX(Forecast_Capex_Input!$CG$12:$CG$286,$Z231)),AA230)=INDEX(Forecast_Capex_Input!$CG$12:$CG$286,$Z231),AA230+1,AA230)),NA)</f>
        <v>2</v>
      </c>
      <c r="AB231" s="28" cm="1">
        <f t="array" ref="AB231">IFERROR($C231-IF($Z231=1,1,INDEX(Forecast_Capex_Input!$CI$12:$CI$286,$Z231-1))+1,NA)</f>
        <v>3</v>
      </c>
      <c r="AC231" s="28" cm="1">
        <f t="array" aca="1" ref="AC231" ca="1">IFERROR(IF(AA231=1,
INDEX(Forecast_Capex_Input!$AI$10:$BB$10,SMALL(IF(INDEX(Forecast_Capex_Input!$AI$12:$BB$286,$Z231,0)&gt;0,COLUMN(Forecast_Capex_Input!$AI$10:$BB$10)-COLUMN(Forecast_Capex_Input!$AI$12)+1),ROWS(OFFSET(AC230,0,0,-$AB231)))),
OFFSET(AC230,-INDEX(Forecast_Capex_Input!$CG$12:$CG$286,$Z231)+1,0)),NA)</f>
        <v>4</v>
      </c>
      <c r="AD231" s="28">
        <f t="shared" ca="1" si="24"/>
        <v>2</v>
      </c>
      <c r="AE231" s="82" t="b">
        <f t="shared" si="28"/>
        <v>0</v>
      </c>
      <c r="AF231" s="78" t="b">
        <v>0</v>
      </c>
      <c r="AG231" s="82" t="b">
        <f t="shared" si="25"/>
        <v>1</v>
      </c>
      <c r="AI231" s="55">
        <v>0</v>
      </c>
      <c r="AJ231" s="55">
        <v>0</v>
      </c>
      <c r="AK231" s="55">
        <v>0</v>
      </c>
      <c r="AL231" s="55">
        <v>0</v>
      </c>
      <c r="AM231" s="55">
        <v>0</v>
      </c>
      <c r="AN231" s="135">
        <v>0</v>
      </c>
      <c r="AP231" s="55">
        <v>0</v>
      </c>
      <c r="AQ231" s="55">
        <v>0</v>
      </c>
      <c r="AR231" s="55">
        <v>0</v>
      </c>
      <c r="AS231" s="55">
        <v>0</v>
      </c>
      <c r="AT231" s="55">
        <v>0</v>
      </c>
      <c r="AU231" s="135">
        <v>0</v>
      </c>
      <c r="AW231" s="55">
        <v>0</v>
      </c>
      <c r="AX231" s="55">
        <v>0</v>
      </c>
      <c r="AY231" s="55">
        <v>0</v>
      </c>
      <c r="AZ231" s="55">
        <v>0</v>
      </c>
      <c r="BA231" s="55">
        <v>0</v>
      </c>
      <c r="BB231" s="135">
        <v>0</v>
      </c>
      <c r="BD231" s="55">
        <v>0</v>
      </c>
      <c r="BE231" s="55">
        <v>0</v>
      </c>
      <c r="BF231" s="55">
        <v>0</v>
      </c>
      <c r="BG231" s="55">
        <v>0</v>
      </c>
      <c r="BH231" s="55">
        <v>0</v>
      </c>
      <c r="BI231" s="135">
        <v>0</v>
      </c>
      <c r="BK231" s="55">
        <v>0</v>
      </c>
      <c r="BL231" s="55">
        <v>0</v>
      </c>
      <c r="BM231" s="55">
        <v>0</v>
      </c>
      <c r="BN231" s="55">
        <v>0</v>
      </c>
      <c r="BO231" s="55">
        <v>0</v>
      </c>
      <c r="BP231" s="135">
        <v>0</v>
      </c>
      <c r="BR231" s="147">
        <v>0</v>
      </c>
      <c r="BS231" s="147">
        <v>0</v>
      </c>
      <c r="BT231" s="147">
        <v>0</v>
      </c>
      <c r="BU231" s="147">
        <v>0</v>
      </c>
      <c r="BV231" s="147">
        <v>1</v>
      </c>
      <c r="BX231" s="55">
        <v>0</v>
      </c>
      <c r="BY231" s="55">
        <v>0</v>
      </c>
      <c r="BZ231" s="55">
        <v>0</v>
      </c>
      <c r="CA231" s="55">
        <v>0</v>
      </c>
      <c r="CB231" s="55">
        <v>0</v>
      </c>
      <c r="CC231" s="135">
        <v>0</v>
      </c>
      <c r="CE231" s="55">
        <v>0</v>
      </c>
      <c r="CF231" s="55">
        <v>0</v>
      </c>
      <c r="CG231" s="55">
        <v>0</v>
      </c>
      <c r="CH231" s="55">
        <v>0</v>
      </c>
      <c r="CI231" s="55">
        <v>0</v>
      </c>
      <c r="CJ231" s="135">
        <v>0</v>
      </c>
      <c r="CL231" s="55">
        <v>0</v>
      </c>
      <c r="CM231" s="55">
        <v>0</v>
      </c>
      <c r="CN231" s="55">
        <v>0</v>
      </c>
      <c r="CO231" s="55">
        <v>0</v>
      </c>
      <c r="CP231" s="55">
        <v>0</v>
      </c>
      <c r="CQ231" s="135">
        <v>0</v>
      </c>
      <c r="CS231" s="67">
        <v>0</v>
      </c>
      <c r="CT231" s="67">
        <v>0</v>
      </c>
      <c r="CU231" s="67">
        <v>0</v>
      </c>
      <c r="CV231" s="67">
        <v>0</v>
      </c>
      <c r="CW231" s="67">
        <v>0</v>
      </c>
      <c r="CX231" s="135">
        <v>0</v>
      </c>
      <c r="CZ231" s="55">
        <v>0</v>
      </c>
      <c r="DA231" s="55">
        <v>0</v>
      </c>
      <c r="DB231" s="55">
        <v>0</v>
      </c>
      <c r="DC231" s="55">
        <v>0</v>
      </c>
      <c r="DD231" s="55">
        <v>0</v>
      </c>
      <c r="DE231" s="135">
        <v>0</v>
      </c>
      <c r="DG231" s="43" t="b" cm="1">
        <f t="array" aca="1" ref="DG231" ca="1">OR($G231=Forecast_Capex_Input!$BF$8:$BF$10)</f>
        <v>0</v>
      </c>
      <c r="DH231" s="43" cm="1">
        <f t="array" aca="1" ref="DH231" ca="1">IFERROR(INDEX(Forecast_Capex_Input!BG$12:BG$286,$Z231)
*(INDEX(Forecast_Capex_Input!$H$12:$H$286,$Z231)=Repex),0)
*$DG231</f>
        <v>0</v>
      </c>
      <c r="DI231" s="43" cm="1">
        <f t="array" aca="1" ref="DI231" ca="1">IFERROR(INDEX(Forecast_Capex_Input!BH$12:BH$286,$Z231)
*(INDEX(Forecast_Capex_Input!$H$12:$H$286,$Z231)=Repex),0)
*$DG231</f>
        <v>0</v>
      </c>
      <c r="DJ231" s="43" cm="1">
        <f t="array" aca="1" ref="DJ231" ca="1">IFERROR(INDEX(Forecast_Capex_Input!BI$12:BI$286,$Z231)
*(INDEX(Forecast_Capex_Input!$H$12:$H$286,$Z231)=Repex),0)
*$DG231</f>
        <v>0</v>
      </c>
      <c r="DK231" s="43" cm="1">
        <f t="array" aca="1" ref="DK231" ca="1">IFERROR(INDEX(Forecast_Capex_Input!BJ$12:BJ$286,$Z231)
*(INDEX(Forecast_Capex_Input!$H$12:$H$286,$Z231)=Repex),0)
*$DG231</f>
        <v>0</v>
      </c>
      <c r="DL231" s="43" cm="1">
        <f t="array" aca="1" ref="DL231" ca="1">IFERROR(INDEX(Forecast_Capex_Input!BK$12:BK$286,$Z231)
*(INDEX(Forecast_Capex_Input!$H$12:$H$286,$Z231)=Repex),0)
*$DG231</f>
        <v>0</v>
      </c>
      <c r="DM231" s="43" cm="1">
        <f t="array" aca="1" ref="DM231" ca="1">IFERROR(INDEX(Forecast_Capex_Input!BL$12:BL$286,$Z231)
*(INDEX(Forecast_Capex_Input!$H$12:$H$286,$Z231)=Repex),0)
*$DG231</f>
        <v>0</v>
      </c>
      <c r="DO231" s="43" t="b" cm="1">
        <f t="array" aca="1" ref="DO231" ca="1">OR($G231=Forecast_Capex_Input!$BN$8:$BN$9)</f>
        <v>0</v>
      </c>
      <c r="DP231" s="43" cm="1">
        <f t="array" aca="1" ref="DP231" ca="1">IFERROR(INDEX(Forecast_Capex_Input!BO$12:BO$286,$Z231)
*(INDEX(Forecast_Capex_Input!$H$12:$H$286,$Z231)=Repex),0)
*$DO231</f>
        <v>0</v>
      </c>
      <c r="DQ231" s="43" cm="1">
        <f t="array" aca="1" ref="DQ231" ca="1">IFERROR(INDEX(Forecast_Capex_Input!BP$12:BP$286,$Z231)
*(INDEX(Forecast_Capex_Input!$H$12:$H$286,$Z231)=Repex),0)
*$DO231</f>
        <v>0</v>
      </c>
      <c r="DR231" s="43" cm="1">
        <f t="array" aca="1" ref="DR231" ca="1">IFERROR(INDEX(Forecast_Capex_Input!BQ$12:BQ$286,$Z231)
*(INDEX(Forecast_Capex_Input!$H$12:$H$286,$Z231)=Repex),0)
*$DO231</f>
        <v>0</v>
      </c>
      <c r="DS231" s="43" cm="1">
        <f t="array" aca="1" ref="DS231" ca="1">IFERROR(INDEX(Forecast_Capex_Input!BR$12:BR$286,$Z231)
*(INDEX(Forecast_Capex_Input!$H$12:$H$286,$Z231)=Repex),0)
*$DO231</f>
        <v>0</v>
      </c>
      <c r="DT231" s="43" cm="1">
        <f t="array" aca="1" ref="DT231" ca="1">IFERROR(INDEX(Forecast_Capex_Input!BS$12:BS$286,$Z231)
*(INDEX(Forecast_Capex_Input!$H$12:$H$286,$Z231)=Repex),0)
*$DO231</f>
        <v>0</v>
      </c>
      <c r="DV231" s="43" t="b" cm="1">
        <f t="array" aca="1" ref="DV231" ca="1">OR($G231=Forecast_Capex_Input!$BU$8:$BU$10)</f>
        <v>1</v>
      </c>
      <c r="DW231" s="43" cm="1">
        <f t="array" aca="1" ref="DW231" ca="1">IFERROR(INDEX(Forecast_Capex_Input!BV$12:BV$286,$Z231)
*(INDEX(Forecast_Capex_Input!$H$12:$H$286,$Z231)=Repex),0)
*$DV231</f>
        <v>0.61674851508887918</v>
      </c>
      <c r="DX231" s="43" cm="1">
        <f t="array" aca="1" ref="DX231" ca="1">IFERROR(INDEX(Forecast_Capex_Input!BW$12:BW$286,$Z231)
*(INDEX(Forecast_Capex_Input!$H$12:$H$286,$Z231)=Repex),0)
*$DV231</f>
        <v>0.18193977955939417</v>
      </c>
      <c r="DY231" s="43" cm="1">
        <f t="array" aca="1" ref="DY231" ca="1">IFERROR(INDEX(Forecast_Capex_Input!BX$12:BX$286,$Z231)
*(INDEX(Forecast_Capex_Input!$H$12:$H$286,$Z231)=Repex),0)
*$DV231</f>
        <v>0.10821927313681283</v>
      </c>
      <c r="DZ231" s="43" cm="1">
        <f t="array" aca="1" ref="DZ231" ca="1">IFERROR(INDEX(Forecast_Capex_Input!BY$12:BY$286,$Z231)
*(INDEX(Forecast_Capex_Input!$H$12:$H$286,$Z231)=Repex),0)
*$DV231</f>
        <v>0</v>
      </c>
      <c r="EA231" s="43" cm="1">
        <f t="array" aca="1" ref="EA231" ca="1">IFERROR(INDEX(Forecast_Capex_Input!BZ$12:BZ$286,$Z231)
*(INDEX(Forecast_Capex_Input!$H$12:$H$286,$Z231)=Repex),0)
*$DV231</f>
        <v>0</v>
      </c>
      <c r="EB231" s="43" cm="1">
        <f t="array" aca="1" ref="EB231" ca="1">IFERROR(INDEX(Forecast_Capex_Input!CA$12:CA$286,$Z231)
*(INDEX(Forecast_Capex_Input!$H$12:$H$286,$Z231)=Repex),0)
*$DV231</f>
        <v>0</v>
      </c>
      <c r="EC231" s="43" cm="1">
        <f t="array" aca="1" ref="EC231" ca="1">IFERROR(INDEX(Forecast_Capex_Input!CB$12:CB$286,$Z231)
*(INDEX(Forecast_Capex_Input!$H$12:$H$286,$Z231)=Repex),0)
*$DV231</f>
        <v>9.3092432214913784E-2</v>
      </c>
      <c r="ED231" s="43" cm="1">
        <f t="array" aca="1" ref="ED231" ca="1">IFERROR(INDEX(Forecast_Capex_Input!CC$12:CC$286,$Z231)
*(INDEX(Forecast_Capex_Input!$H$12:$H$286,$Z231)=Repex),0)
*$DV231</f>
        <v>0</v>
      </c>
      <c r="EF231" s="86" t="str">
        <f t="shared" si="26"/>
        <v>N/A</v>
      </c>
      <c r="EG231" s="28" t="str">
        <f>IFERROR(RANK(EF231,EF$11:EF$1010,0)+COUNTIF(EF$11:EF231,EF231)-1,NA)</f>
        <v>N/A</v>
      </c>
    </row>
    <row r="232" spans="3:137" x14ac:dyDescent="0.2">
      <c r="C232" s="28">
        <f t="shared" si="27"/>
        <v>222</v>
      </c>
      <c r="D232" s="9" t="str" cm="1">
        <f t="array" ref="D232">IFERROR(INDEX(Forecast_Capex_Input!$D$12:$D$286,$Z232),NA)</f>
        <v>Lower Tumut Secondary Systems Renewal</v>
      </c>
      <c r="E232" s="24" t="b" cm="1">
        <f t="array" ref="E232">IF($Z232=NA,NA,INDEX(Forecast_Capex_Input!$E$12:$E$286,$Z232))</f>
        <v>1</v>
      </c>
      <c r="F232" s="9" t="str" cm="1">
        <f t="array" aca="1" ref="F232" ca="1">IFERROR(INDEX(General!$E$25:$E$26,$AA232),NA)</f>
        <v>Non-Labour</v>
      </c>
      <c r="G232" s="9" t="str" cm="1">
        <f t="array" aca="1" ref="G232" ca="1">IFERROR(INDEX(Forecast_Capex_Input!$AI$11:$BB$11,$AC232),NA)</f>
        <v>Business IT</v>
      </c>
      <c r="H232" s="50" cm="1">
        <f t="array" aca="1" ref="H232" ca="1">IFERROR(INDEX(Forecast_Capex_Input!$AI$12:$BB$286,$Z232,$AC232),NA)</f>
        <v>9.3092432214913784E-2</v>
      </c>
      <c r="I232" s="150" t="str" cm="1">
        <f t="array" ref="I232">IFERROR(INDEX(Forecast_Capex_Input!$F$12:$F$286,$Z232),NA)</f>
        <v>Replacement Expenditure</v>
      </c>
      <c r="J232" s="150" t="str" cm="1">
        <f t="array" ref="J232">IFERROR(INDEX(Forecast_Capex_Input!G$12:G$286,$Z232),NA)</f>
        <v>Digital Infrastructure</v>
      </c>
      <c r="K232" s="150" t="str" cm="1">
        <f t="array" ref="K232">IFERROR(INDEX(Forecast_Capex_Input!H$12:H$286,$Z232),NA)</f>
        <v>Repex</v>
      </c>
      <c r="L232" s="150" t="str" cm="1">
        <f t="array" ref="L232">IFERROR(INDEX(Forecast_Capex_Input!I$12:I$286,$Z232),NA)</f>
        <v>N/A</v>
      </c>
      <c r="M232" s="150" t="str" cm="1">
        <f t="array" ref="M232">IFERROR(INDEX(Forecast_Capex_Input!J$12:J$286,$Z232),NA)</f>
        <v>N/A</v>
      </c>
      <c r="N232" s="150" t="str" cm="1">
        <f t="array" ref="N232">IFERROR(INDEX(Forecast_Capex_Input!K$12:K$286,$Z232),NA)</f>
        <v>DI - Protection systems</v>
      </c>
      <c r="O232" s="150" t="str" cm="1">
        <f t="array" ref="O232">IFERROR(INDEX(Forecast_Capex_Input!L$12:L$286,$Z232),NA)</f>
        <v>DI - Safe and Reliable Network</v>
      </c>
      <c r="P232" s="150" t="str" cm="1">
        <f t="array" ref="P232">IFERROR(INDEX(Forecast_Capex_Input!M$12:M$286,$Z232),NA)</f>
        <v>N/A</v>
      </c>
      <c r="Q232" s="24" t="str" cm="1">
        <f t="array" ref="Q232">IFERROR(INDEX(Forecast_Capex_Input!N$12:N$286,$Z232),NA)</f>
        <v>No</v>
      </c>
      <c r="R232" s="190" cm="1">
        <f t="array" ref="R232">IFERROR(INDEX(Forecast_Capex_Input!O$12:O$286,$Z232),0)</f>
        <v>0</v>
      </c>
      <c r="S232" s="24" t="str" cm="1">
        <f t="array" ref="S232">IFERROR(INDEX(Forecast_Capex_Input!P$12:P$286,$Z232),0)</f>
        <v>Safety security &amp; reliability</v>
      </c>
      <c r="T232" s="150" t="str" cm="1">
        <f t="array" aca="1" ref="T232" ca="1">IFERROR(INDEX(General!$K$91:$K$110,$AC232),NA)</f>
        <v>Business IT (2018 onwards)</v>
      </c>
      <c r="U232" s="43" cm="1">
        <f t="array" aca="1" ref="U232" ca="1">IFERROR(
IF($F232=General!$E$25,INDEX(Forecast_Capex_Input!S$12:S$286,$Z232),
INDEX(Forecast_Capex_Input!T$12:T$286,$Z232)),0)</f>
        <v>0.81297316979289258</v>
      </c>
      <c r="V232" s="82" t="b">
        <f>IFERROR(INDEX(Overheads!$T$19:$T$26,MATCH($I232,Overheads!$E$19:$E$26,0)),FALSE)</f>
        <v>1</v>
      </c>
      <c r="W232" s="209" t="str" cm="1">
        <f t="array" ref="W232">IFERROR(
INDEX(Forecast_Capex_Input!CN$12:CN$286,$Z232),0)</f>
        <v>FY22</v>
      </c>
      <c r="X232" s="209">
        <f>IFERROR(
MATCH($W232,General!$L$39:$S$39,0),1)</f>
        <v>2</v>
      </c>
      <c r="Z232" s="28">
        <f>IFERROR(
IF(MATCH($C232,Forecast_Capex_Input!$CI$12:$CI$286,1)+1&gt;MAX(Forecast_Capex_Input!$C$12:$C$286),NA,
MATCH($C232,Forecast_Capex_Input!$CI$12:$CI$286,1)+1),1)</f>
        <v>96</v>
      </c>
      <c r="AA232" s="28" cm="1">
        <f t="array" aca="1" ref="AA232" ca="1">IFERROR(
IF(Z231&lt;&gt;Z232,1,
IF(COUNTIF(OFFSET(AA231,0,0,-INDEX(Forecast_Capex_Input!$CG$12:$CG$286,$Z232)),AA231)=INDEX(Forecast_Capex_Input!$CG$12:$CG$286,$Z232),AA231+1,AA231)),NA)</f>
        <v>2</v>
      </c>
      <c r="AB232" s="28" cm="1">
        <f t="array" ref="AB232">IFERROR($C232-IF($Z232=1,1,INDEX(Forecast_Capex_Input!$CI$12:$CI$286,$Z232-1))+1,NA)</f>
        <v>4</v>
      </c>
      <c r="AC232" s="28" cm="1">
        <f t="array" aca="1" ref="AC232" ca="1">IFERROR(IF(AA232=1,
INDEX(Forecast_Capex_Input!$AI$10:$BB$10,SMALL(IF(INDEX(Forecast_Capex_Input!$AI$12:$BB$286,$Z232,0)&gt;0,COLUMN(Forecast_Capex_Input!$AI$10:$BB$10)-COLUMN(Forecast_Capex_Input!$AI$12)+1),ROWS(OFFSET(AC231,0,0,-$AB232)))),
OFFSET(AC231,-INDEX(Forecast_Capex_Input!$CG$12:$CG$286,$Z232)+1,0)),NA)</f>
        <v>6</v>
      </c>
      <c r="AD232" s="28">
        <f t="shared" ca="1" si="24"/>
        <v>2</v>
      </c>
      <c r="AE232" s="82" t="b">
        <f t="shared" si="28"/>
        <v>0</v>
      </c>
      <c r="AF232" s="78" t="b">
        <v>0</v>
      </c>
      <c r="AG232" s="82" t="b">
        <f t="shared" si="25"/>
        <v>1</v>
      </c>
      <c r="AI232" s="55">
        <v>0</v>
      </c>
      <c r="AJ232" s="55">
        <v>0</v>
      </c>
      <c r="AK232" s="55">
        <v>0</v>
      </c>
      <c r="AL232" s="55">
        <v>0</v>
      </c>
      <c r="AM232" s="55">
        <v>0</v>
      </c>
      <c r="AN232" s="135">
        <v>0</v>
      </c>
      <c r="AP232" s="55">
        <v>0</v>
      </c>
      <c r="AQ232" s="55">
        <v>0</v>
      </c>
      <c r="AR232" s="55">
        <v>0</v>
      </c>
      <c r="AS232" s="55">
        <v>0</v>
      </c>
      <c r="AT232" s="55">
        <v>0</v>
      </c>
      <c r="AU232" s="135">
        <v>0</v>
      </c>
      <c r="AW232" s="55">
        <v>0</v>
      </c>
      <c r="AX232" s="55">
        <v>0</v>
      </c>
      <c r="AY232" s="55">
        <v>0</v>
      </c>
      <c r="AZ232" s="55">
        <v>0</v>
      </c>
      <c r="BA232" s="55">
        <v>0</v>
      </c>
      <c r="BB232" s="135">
        <v>0</v>
      </c>
      <c r="BD232" s="55">
        <v>0</v>
      </c>
      <c r="BE232" s="55">
        <v>0</v>
      </c>
      <c r="BF232" s="55">
        <v>0</v>
      </c>
      <c r="BG232" s="55">
        <v>0</v>
      </c>
      <c r="BH232" s="55">
        <v>0</v>
      </c>
      <c r="BI232" s="135">
        <v>0</v>
      </c>
      <c r="BK232" s="55">
        <v>0</v>
      </c>
      <c r="BL232" s="55">
        <v>0</v>
      </c>
      <c r="BM232" s="55">
        <v>0</v>
      </c>
      <c r="BN232" s="55">
        <v>0</v>
      </c>
      <c r="BO232" s="55">
        <v>0</v>
      </c>
      <c r="BP232" s="135">
        <v>0</v>
      </c>
      <c r="BR232" s="147">
        <v>0</v>
      </c>
      <c r="BS232" s="147">
        <v>0</v>
      </c>
      <c r="BT232" s="147">
        <v>0</v>
      </c>
      <c r="BU232" s="147">
        <v>0</v>
      </c>
      <c r="BV232" s="147">
        <v>1</v>
      </c>
      <c r="BX232" s="55">
        <v>0</v>
      </c>
      <c r="BY232" s="55">
        <v>0</v>
      </c>
      <c r="BZ232" s="55">
        <v>0</v>
      </c>
      <c r="CA232" s="55">
        <v>0</v>
      </c>
      <c r="CB232" s="55">
        <v>0</v>
      </c>
      <c r="CC232" s="135">
        <v>0</v>
      </c>
      <c r="CE232" s="55">
        <v>0</v>
      </c>
      <c r="CF232" s="55">
        <v>0</v>
      </c>
      <c r="CG232" s="55">
        <v>0</v>
      </c>
      <c r="CH232" s="55">
        <v>0</v>
      </c>
      <c r="CI232" s="55">
        <v>0</v>
      </c>
      <c r="CJ232" s="135">
        <v>0</v>
      </c>
      <c r="CL232" s="55">
        <v>0</v>
      </c>
      <c r="CM232" s="55">
        <v>0</v>
      </c>
      <c r="CN232" s="55">
        <v>0</v>
      </c>
      <c r="CO232" s="55">
        <v>0</v>
      </c>
      <c r="CP232" s="55">
        <v>0</v>
      </c>
      <c r="CQ232" s="135">
        <v>0</v>
      </c>
      <c r="CS232" s="67">
        <v>0</v>
      </c>
      <c r="CT232" s="67">
        <v>0</v>
      </c>
      <c r="CU232" s="67">
        <v>0</v>
      </c>
      <c r="CV232" s="67">
        <v>0</v>
      </c>
      <c r="CW232" s="67">
        <v>0</v>
      </c>
      <c r="CX232" s="135">
        <v>0</v>
      </c>
      <c r="CZ232" s="55">
        <v>0</v>
      </c>
      <c r="DA232" s="55">
        <v>0</v>
      </c>
      <c r="DB232" s="55">
        <v>0</v>
      </c>
      <c r="DC232" s="55">
        <v>0</v>
      </c>
      <c r="DD232" s="55">
        <v>0</v>
      </c>
      <c r="DE232" s="135">
        <v>0</v>
      </c>
      <c r="DG232" s="43" t="b" cm="1">
        <f t="array" aca="1" ref="DG232" ca="1">OR($G232=Forecast_Capex_Input!$BF$8:$BF$10)</f>
        <v>0</v>
      </c>
      <c r="DH232" s="43" cm="1">
        <f t="array" aca="1" ref="DH232" ca="1">IFERROR(INDEX(Forecast_Capex_Input!BG$12:BG$286,$Z232)
*(INDEX(Forecast_Capex_Input!$H$12:$H$286,$Z232)=Repex),0)
*$DG232</f>
        <v>0</v>
      </c>
      <c r="DI232" s="43" cm="1">
        <f t="array" aca="1" ref="DI232" ca="1">IFERROR(INDEX(Forecast_Capex_Input!BH$12:BH$286,$Z232)
*(INDEX(Forecast_Capex_Input!$H$12:$H$286,$Z232)=Repex),0)
*$DG232</f>
        <v>0</v>
      </c>
      <c r="DJ232" s="43" cm="1">
        <f t="array" aca="1" ref="DJ232" ca="1">IFERROR(INDEX(Forecast_Capex_Input!BI$12:BI$286,$Z232)
*(INDEX(Forecast_Capex_Input!$H$12:$H$286,$Z232)=Repex),0)
*$DG232</f>
        <v>0</v>
      </c>
      <c r="DK232" s="43" cm="1">
        <f t="array" aca="1" ref="DK232" ca="1">IFERROR(INDEX(Forecast_Capex_Input!BJ$12:BJ$286,$Z232)
*(INDEX(Forecast_Capex_Input!$H$12:$H$286,$Z232)=Repex),0)
*$DG232</f>
        <v>0</v>
      </c>
      <c r="DL232" s="43" cm="1">
        <f t="array" aca="1" ref="DL232" ca="1">IFERROR(INDEX(Forecast_Capex_Input!BK$12:BK$286,$Z232)
*(INDEX(Forecast_Capex_Input!$H$12:$H$286,$Z232)=Repex),0)
*$DG232</f>
        <v>0</v>
      </c>
      <c r="DM232" s="43" cm="1">
        <f t="array" aca="1" ref="DM232" ca="1">IFERROR(INDEX(Forecast_Capex_Input!BL$12:BL$286,$Z232)
*(INDEX(Forecast_Capex_Input!$H$12:$H$286,$Z232)=Repex),0)
*$DG232</f>
        <v>0</v>
      </c>
      <c r="DO232" s="43" t="b" cm="1">
        <f t="array" aca="1" ref="DO232" ca="1">OR($G232=Forecast_Capex_Input!$BN$8:$BN$9)</f>
        <v>0</v>
      </c>
      <c r="DP232" s="43" cm="1">
        <f t="array" aca="1" ref="DP232" ca="1">IFERROR(INDEX(Forecast_Capex_Input!BO$12:BO$286,$Z232)
*(INDEX(Forecast_Capex_Input!$H$12:$H$286,$Z232)=Repex),0)
*$DO232</f>
        <v>0</v>
      </c>
      <c r="DQ232" s="43" cm="1">
        <f t="array" aca="1" ref="DQ232" ca="1">IFERROR(INDEX(Forecast_Capex_Input!BP$12:BP$286,$Z232)
*(INDEX(Forecast_Capex_Input!$H$12:$H$286,$Z232)=Repex),0)
*$DO232</f>
        <v>0</v>
      </c>
      <c r="DR232" s="43" cm="1">
        <f t="array" aca="1" ref="DR232" ca="1">IFERROR(INDEX(Forecast_Capex_Input!BQ$12:BQ$286,$Z232)
*(INDEX(Forecast_Capex_Input!$H$12:$H$286,$Z232)=Repex),0)
*$DO232</f>
        <v>0</v>
      </c>
      <c r="DS232" s="43" cm="1">
        <f t="array" aca="1" ref="DS232" ca="1">IFERROR(INDEX(Forecast_Capex_Input!BR$12:BR$286,$Z232)
*(INDEX(Forecast_Capex_Input!$H$12:$H$286,$Z232)=Repex),0)
*$DO232</f>
        <v>0</v>
      </c>
      <c r="DT232" s="43" cm="1">
        <f t="array" aca="1" ref="DT232" ca="1">IFERROR(INDEX(Forecast_Capex_Input!BS$12:BS$286,$Z232)
*(INDEX(Forecast_Capex_Input!$H$12:$H$286,$Z232)=Repex),0)
*$DO232</f>
        <v>0</v>
      </c>
      <c r="DV232" s="43" t="b" cm="1">
        <f t="array" aca="1" ref="DV232" ca="1">OR($G232=Forecast_Capex_Input!$BU$8:$BU$10)</f>
        <v>1</v>
      </c>
      <c r="DW232" s="43" cm="1">
        <f t="array" aca="1" ref="DW232" ca="1">IFERROR(INDEX(Forecast_Capex_Input!BV$12:BV$286,$Z232)
*(INDEX(Forecast_Capex_Input!$H$12:$H$286,$Z232)=Repex),0)
*$DV232</f>
        <v>0.61674851508887918</v>
      </c>
      <c r="DX232" s="43" cm="1">
        <f t="array" aca="1" ref="DX232" ca="1">IFERROR(INDEX(Forecast_Capex_Input!BW$12:BW$286,$Z232)
*(INDEX(Forecast_Capex_Input!$H$12:$H$286,$Z232)=Repex),0)
*$DV232</f>
        <v>0.18193977955939417</v>
      </c>
      <c r="DY232" s="43" cm="1">
        <f t="array" aca="1" ref="DY232" ca="1">IFERROR(INDEX(Forecast_Capex_Input!BX$12:BX$286,$Z232)
*(INDEX(Forecast_Capex_Input!$H$12:$H$286,$Z232)=Repex),0)
*$DV232</f>
        <v>0.10821927313681283</v>
      </c>
      <c r="DZ232" s="43" cm="1">
        <f t="array" aca="1" ref="DZ232" ca="1">IFERROR(INDEX(Forecast_Capex_Input!BY$12:BY$286,$Z232)
*(INDEX(Forecast_Capex_Input!$H$12:$H$286,$Z232)=Repex),0)
*$DV232</f>
        <v>0</v>
      </c>
      <c r="EA232" s="43" cm="1">
        <f t="array" aca="1" ref="EA232" ca="1">IFERROR(INDEX(Forecast_Capex_Input!BZ$12:BZ$286,$Z232)
*(INDEX(Forecast_Capex_Input!$H$12:$H$286,$Z232)=Repex),0)
*$DV232</f>
        <v>0</v>
      </c>
      <c r="EB232" s="43" cm="1">
        <f t="array" aca="1" ref="EB232" ca="1">IFERROR(INDEX(Forecast_Capex_Input!CA$12:CA$286,$Z232)
*(INDEX(Forecast_Capex_Input!$H$12:$H$286,$Z232)=Repex),0)
*$DV232</f>
        <v>0</v>
      </c>
      <c r="EC232" s="43" cm="1">
        <f t="array" aca="1" ref="EC232" ca="1">IFERROR(INDEX(Forecast_Capex_Input!CB$12:CB$286,$Z232)
*(INDEX(Forecast_Capex_Input!$H$12:$H$286,$Z232)=Repex),0)
*$DV232</f>
        <v>9.3092432214913784E-2</v>
      </c>
      <c r="ED232" s="43" cm="1">
        <f t="array" aca="1" ref="ED232" ca="1">IFERROR(INDEX(Forecast_Capex_Input!CC$12:CC$286,$Z232)
*(INDEX(Forecast_Capex_Input!$H$12:$H$286,$Z232)=Repex),0)
*$DV232</f>
        <v>0</v>
      </c>
      <c r="EF232" s="86" t="str">
        <f t="shared" si="26"/>
        <v>N/A</v>
      </c>
      <c r="EG232" s="28" t="str">
        <f>IFERROR(RANK(EF232,EF$11:EF$1010,0)+COUNTIF(EF$11:EF232,EF232)-1,NA)</f>
        <v>N/A</v>
      </c>
    </row>
    <row r="233" spans="3:137" x14ac:dyDescent="0.2">
      <c r="C233" s="28">
        <f t="shared" si="27"/>
        <v>223</v>
      </c>
      <c r="D233" s="9" t="str" cm="1">
        <f t="array" ref="D233">IFERROR(INDEX(Forecast_Capex_Input!$D$12:$D$286,$Z233),NA)</f>
        <v>Tenterfield Secondary Systems Renewal</v>
      </c>
      <c r="E233" s="24" t="b" cm="1">
        <f t="array" ref="E233">IF($Z233=NA,NA,INDEX(Forecast_Capex_Input!$E$12:$E$286,$Z233))</f>
        <v>1</v>
      </c>
      <c r="F233" s="9" t="str" cm="1">
        <f t="array" aca="1" ref="F233" ca="1">IFERROR(INDEX(General!$E$25:$E$26,$AA233),NA)</f>
        <v>Labour</v>
      </c>
      <c r="G233" s="9" t="str" cm="1">
        <f t="array" aca="1" ref="G233" ca="1">IFERROR(INDEX(Forecast_Capex_Input!$AI$11:$BB$11,$AC233),NA)</f>
        <v>Secondary Systems</v>
      </c>
      <c r="H233" s="50" cm="1">
        <f t="array" aca="1" ref="H233" ca="1">IFERROR(INDEX(Forecast_Capex_Input!$AI$12:$BB$286,$Z233,$AC233),NA)</f>
        <v>1</v>
      </c>
      <c r="I233" s="150" t="str" cm="1">
        <f t="array" ref="I233">IFERROR(INDEX(Forecast_Capex_Input!$F$12:$F$286,$Z233),NA)</f>
        <v>Replacement Expenditure</v>
      </c>
      <c r="J233" s="150" t="str" cm="1">
        <f t="array" ref="J233">IFERROR(INDEX(Forecast_Capex_Input!G$12:G$286,$Z233),NA)</f>
        <v>Digital Infrastructure</v>
      </c>
      <c r="K233" s="150" t="str" cm="1">
        <f t="array" ref="K233">IFERROR(INDEX(Forecast_Capex_Input!H$12:H$286,$Z233),NA)</f>
        <v>Repex</v>
      </c>
      <c r="L233" s="150" t="str" cm="1">
        <f t="array" ref="L233">IFERROR(INDEX(Forecast_Capex_Input!I$12:I$286,$Z233),NA)</f>
        <v>N/A</v>
      </c>
      <c r="M233" s="150" t="str" cm="1">
        <f t="array" ref="M233">IFERROR(INDEX(Forecast_Capex_Input!J$12:J$286,$Z233),NA)</f>
        <v>N/A</v>
      </c>
      <c r="N233" s="150" t="str" cm="1">
        <f t="array" ref="N233">IFERROR(INDEX(Forecast_Capex_Input!K$12:K$286,$Z233),NA)</f>
        <v>DI - Protection systems</v>
      </c>
      <c r="O233" s="150" t="str" cm="1">
        <f t="array" ref="O233">IFERROR(INDEX(Forecast_Capex_Input!L$12:L$286,$Z233),NA)</f>
        <v>DI - Safe and Reliable Network</v>
      </c>
      <c r="P233" s="150" t="str" cm="1">
        <f t="array" ref="P233">IFERROR(INDEX(Forecast_Capex_Input!M$12:M$286,$Z233),NA)</f>
        <v>N/A</v>
      </c>
      <c r="Q233" s="24" t="str" cm="1">
        <f t="array" ref="Q233">IFERROR(INDEX(Forecast_Capex_Input!N$12:N$286,$Z233),NA)</f>
        <v>No</v>
      </c>
      <c r="R233" s="190" cm="1">
        <f t="array" ref="R233">IFERROR(INDEX(Forecast_Capex_Input!O$12:O$286,$Z233),0)</f>
        <v>0</v>
      </c>
      <c r="S233" s="24" t="str" cm="1">
        <f t="array" ref="S233">IFERROR(INDEX(Forecast_Capex_Input!P$12:P$286,$Z233),0)</f>
        <v>Safety security &amp; reliability</v>
      </c>
      <c r="T233" s="150" t="str" cm="1">
        <f t="array" aca="1" ref="T233" ca="1">IFERROR(INDEX(General!$K$91:$K$110,$AC233),NA)</f>
        <v>Secondary Systems (2018-23)</v>
      </c>
      <c r="U233" s="43" cm="1">
        <f t="array" aca="1" ref="U233" ca="1">IFERROR(
IF($F233=General!$E$25,INDEX(Forecast_Capex_Input!S$12:S$286,$Z233),
INDEX(Forecast_Capex_Input!T$12:T$286,$Z233)),0)</f>
        <v>0.18911563005477369</v>
      </c>
      <c r="V233" s="82" t="b">
        <f>IFERROR(INDEX(Overheads!$T$19:$T$26,MATCH($I233,Overheads!$E$19:$E$26,0)),FALSE)</f>
        <v>1</v>
      </c>
      <c r="W233" s="209" t="str" cm="1">
        <f t="array" ref="W233">IFERROR(
INDEX(Forecast_Capex_Input!CN$12:CN$286,$Z233),0)</f>
        <v>FY22</v>
      </c>
      <c r="X233" s="209">
        <f>IFERROR(
MATCH($W233,General!$L$39:$S$39,0),1)</f>
        <v>2</v>
      </c>
      <c r="Z233" s="28">
        <f>IFERROR(
IF(MATCH($C233,Forecast_Capex_Input!$CI$12:$CI$286,1)+1&gt;MAX(Forecast_Capex_Input!$C$12:$C$286),NA,
MATCH($C233,Forecast_Capex_Input!$CI$12:$CI$286,1)+1),1)</f>
        <v>97</v>
      </c>
      <c r="AA233" s="28" cm="1">
        <f t="array" aca="1" ref="AA233" ca="1">IFERROR(
IF(Z232&lt;&gt;Z233,1,
IF(COUNTIF(OFFSET(AA232,0,0,-INDEX(Forecast_Capex_Input!$CG$12:$CG$286,$Z233)),AA232)=INDEX(Forecast_Capex_Input!$CG$12:$CG$286,$Z233),AA232+1,AA232)),NA)</f>
        <v>1</v>
      </c>
      <c r="AB233" s="28" cm="1">
        <f t="array" ref="AB233">IFERROR($C233-IF($Z233=1,1,INDEX(Forecast_Capex_Input!$CI$12:$CI$286,$Z233-1))+1,NA)</f>
        <v>1</v>
      </c>
      <c r="AC233" s="28" cm="1">
        <f t="array" aca="1" ref="AC233" ca="1">IFERROR(IF(AA233=1,
INDEX(Forecast_Capex_Input!$AI$10:$BB$10,SMALL(IF(INDEX(Forecast_Capex_Input!$AI$12:$BB$286,$Z233,0)&gt;0,COLUMN(Forecast_Capex_Input!$AI$10:$BB$10)-COLUMN(Forecast_Capex_Input!$AI$12)+1),ROWS(OFFSET(AC232,0,0,-$AB233)))),
OFFSET(AC232,-INDEX(Forecast_Capex_Input!$CG$12:$CG$286,$Z233)+1,0)),NA)</f>
        <v>4</v>
      </c>
      <c r="AD233" s="28">
        <f t="shared" ca="1" si="24"/>
        <v>1</v>
      </c>
      <c r="AE233" s="82" t="b">
        <f t="shared" si="28"/>
        <v>0</v>
      </c>
      <c r="AF233" s="78" t="b">
        <v>0</v>
      </c>
      <c r="AG233" s="82" t="b">
        <f t="shared" si="25"/>
        <v>1</v>
      </c>
      <c r="AI233" s="55">
        <v>9.9157855782628521E-2</v>
      </c>
      <c r="AJ233" s="55">
        <v>9.0143505256935014E-2</v>
      </c>
      <c r="AK233" s="55">
        <v>4.5071752628467507E-2</v>
      </c>
      <c r="AL233" s="55">
        <v>9.9157855782628521E-2</v>
      </c>
      <c r="AM233" s="55">
        <v>0.10366503104547525</v>
      </c>
      <c r="AN233" s="135">
        <v>0.43719600049613483</v>
      </c>
      <c r="AP233" s="55">
        <v>9.6090372208250466E-2</v>
      </c>
      <c r="AQ233" s="55">
        <v>8.8497178439332524E-2</v>
      </c>
      <c r="AR233" s="55">
        <v>4.4759502853919921E-2</v>
      </c>
      <c r="AS233" s="55">
        <v>9.8897330361741115E-2</v>
      </c>
      <c r="AT233" s="55">
        <v>0.10370381482072227</v>
      </c>
      <c r="AU233" s="135">
        <v>0.43194819868396628</v>
      </c>
      <c r="AW233" s="55">
        <v>1.1583829742481434E-2</v>
      </c>
      <c r="AX233" s="55">
        <v>9.9986745246482284E-3</v>
      </c>
      <c r="AY233" s="55">
        <v>6.208721988273146E-3</v>
      </c>
      <c r="AZ233" s="55">
        <v>1.3909154999269396E-2</v>
      </c>
      <c r="BA233" s="55">
        <v>1.2915199842864704E-2</v>
      </c>
      <c r="BB233" s="135">
        <v>5.4615581097536905E-2</v>
      </c>
      <c r="BD233" s="55">
        <v>2.2554978221025145E-3</v>
      </c>
      <c r="BE233" s="55">
        <v>1.9599112447756259E-3</v>
      </c>
      <c r="BF233" s="55">
        <v>1.190419192190576E-3</v>
      </c>
      <c r="BG233" s="55">
        <v>2.6485237895457043E-3</v>
      </c>
      <c r="BH233" s="55">
        <v>2.5015042584879319E-3</v>
      </c>
      <c r="BI233" s="135">
        <v>1.0555856307102353E-2</v>
      </c>
      <c r="BK233" s="55">
        <v>0.10992969977283443</v>
      </c>
      <c r="BL233" s="55">
        <v>0.10045576420875638</v>
      </c>
      <c r="BM233" s="55">
        <v>5.2158644034383639E-2</v>
      </c>
      <c r="BN233" s="55">
        <v>0.11545500915055622</v>
      </c>
      <c r="BO233" s="55">
        <v>0.11912051892207491</v>
      </c>
      <c r="BP233" s="135">
        <v>0.4971196360886056</v>
      </c>
      <c r="BR233" s="147">
        <v>0.1</v>
      </c>
      <c r="BS233" s="147">
        <v>0.11</v>
      </c>
      <c r="BT233" s="147">
        <v>0.14000000000000001</v>
      </c>
      <c r="BU233" s="147">
        <v>0.32</v>
      </c>
      <c r="BV233" s="147">
        <v>0.33</v>
      </c>
      <c r="BX233" s="55">
        <v>4.3719600049613484E-2</v>
      </c>
      <c r="BY233" s="55">
        <v>4.8091560054574829E-2</v>
      </c>
      <c r="BZ233" s="55">
        <v>6.1207440069458885E-2</v>
      </c>
      <c r="CA233" s="55">
        <v>0.13990272015876315</v>
      </c>
      <c r="CB233" s="55">
        <v>0.14427468016372449</v>
      </c>
      <c r="CC233" s="135">
        <v>0.43719600049613483</v>
      </c>
      <c r="CE233" s="55">
        <v>4.3194819868396628E-2</v>
      </c>
      <c r="CF233" s="55">
        <v>4.7514301855236293E-2</v>
      </c>
      <c r="CG233" s="55">
        <v>6.0472747815755283E-2</v>
      </c>
      <c r="CH233" s="55">
        <v>0.13822342357886921</v>
      </c>
      <c r="CI233" s="55">
        <v>0.14254290556570887</v>
      </c>
      <c r="CJ233" s="135">
        <v>0.43194819868396628</v>
      </c>
      <c r="CL233" s="55">
        <v>5.4615581097536905E-3</v>
      </c>
      <c r="CM233" s="55">
        <v>6.0077139207290594E-3</v>
      </c>
      <c r="CN233" s="55">
        <v>7.6461813536551678E-3</v>
      </c>
      <c r="CO233" s="55">
        <v>1.7476985951211811E-2</v>
      </c>
      <c r="CP233" s="55">
        <v>1.8023141762187181E-2</v>
      </c>
      <c r="CQ233" s="135">
        <v>5.4615581097536912E-2</v>
      </c>
      <c r="CS233" s="67">
        <v>1.0555856307102353E-3</v>
      </c>
      <c r="CT233" s="67">
        <v>1.1611441937812589E-3</v>
      </c>
      <c r="CU233" s="67">
        <v>1.4778198829943296E-3</v>
      </c>
      <c r="CV233" s="67">
        <v>3.377874018272753E-3</v>
      </c>
      <c r="CW233" s="67">
        <v>3.4834325813437768E-3</v>
      </c>
      <c r="CX233" s="135">
        <v>1.0555856307102353E-2</v>
      </c>
      <c r="CZ233" s="55">
        <v>4.9711963608860557E-2</v>
      </c>
      <c r="DA233" s="55">
        <v>5.4683159969746611E-2</v>
      </c>
      <c r="DB233" s="55">
        <v>6.9596749052404788E-2</v>
      </c>
      <c r="DC233" s="55">
        <v>0.15907828354835377</v>
      </c>
      <c r="DD233" s="55">
        <v>0.16404947990923982</v>
      </c>
      <c r="DE233" s="135">
        <v>0.49711963608860554</v>
      </c>
      <c r="DG233" s="43" t="b" cm="1">
        <f t="array" aca="1" ref="DG233" ca="1">OR($G233=Forecast_Capex_Input!$BF$8:$BF$10)</f>
        <v>0</v>
      </c>
      <c r="DH233" s="43" cm="1">
        <f t="array" aca="1" ref="DH233" ca="1">IFERROR(INDEX(Forecast_Capex_Input!BG$12:BG$286,$Z233)
*(INDEX(Forecast_Capex_Input!$H$12:$H$286,$Z233)=Repex),0)
*$DG233</f>
        <v>0</v>
      </c>
      <c r="DI233" s="43" cm="1">
        <f t="array" aca="1" ref="DI233" ca="1">IFERROR(INDEX(Forecast_Capex_Input!BH$12:BH$286,$Z233)
*(INDEX(Forecast_Capex_Input!$H$12:$H$286,$Z233)=Repex),0)
*$DG233</f>
        <v>0</v>
      </c>
      <c r="DJ233" s="43" cm="1">
        <f t="array" aca="1" ref="DJ233" ca="1">IFERROR(INDEX(Forecast_Capex_Input!BI$12:BI$286,$Z233)
*(INDEX(Forecast_Capex_Input!$H$12:$H$286,$Z233)=Repex),0)
*$DG233</f>
        <v>0</v>
      </c>
      <c r="DK233" s="43" cm="1">
        <f t="array" aca="1" ref="DK233" ca="1">IFERROR(INDEX(Forecast_Capex_Input!BJ$12:BJ$286,$Z233)
*(INDEX(Forecast_Capex_Input!$H$12:$H$286,$Z233)=Repex),0)
*$DG233</f>
        <v>0</v>
      </c>
      <c r="DL233" s="43" cm="1">
        <f t="array" aca="1" ref="DL233" ca="1">IFERROR(INDEX(Forecast_Capex_Input!BK$12:BK$286,$Z233)
*(INDEX(Forecast_Capex_Input!$H$12:$H$286,$Z233)=Repex),0)
*$DG233</f>
        <v>0</v>
      </c>
      <c r="DM233" s="43" cm="1">
        <f t="array" aca="1" ref="DM233" ca="1">IFERROR(INDEX(Forecast_Capex_Input!BL$12:BL$286,$Z233)
*(INDEX(Forecast_Capex_Input!$H$12:$H$286,$Z233)=Repex),0)
*$DG233</f>
        <v>0</v>
      </c>
      <c r="DO233" s="43" t="b" cm="1">
        <f t="array" aca="1" ref="DO233" ca="1">OR($G233=Forecast_Capex_Input!$BN$8:$BN$9)</f>
        <v>0</v>
      </c>
      <c r="DP233" s="43" cm="1">
        <f t="array" aca="1" ref="DP233" ca="1">IFERROR(INDEX(Forecast_Capex_Input!BO$12:BO$286,$Z233)
*(INDEX(Forecast_Capex_Input!$H$12:$H$286,$Z233)=Repex),0)
*$DO233</f>
        <v>0</v>
      </c>
      <c r="DQ233" s="43" cm="1">
        <f t="array" aca="1" ref="DQ233" ca="1">IFERROR(INDEX(Forecast_Capex_Input!BP$12:BP$286,$Z233)
*(INDEX(Forecast_Capex_Input!$H$12:$H$286,$Z233)=Repex),0)
*$DO233</f>
        <v>0</v>
      </c>
      <c r="DR233" s="43" cm="1">
        <f t="array" aca="1" ref="DR233" ca="1">IFERROR(INDEX(Forecast_Capex_Input!BQ$12:BQ$286,$Z233)
*(INDEX(Forecast_Capex_Input!$H$12:$H$286,$Z233)=Repex),0)
*$DO233</f>
        <v>0</v>
      </c>
      <c r="DS233" s="43" cm="1">
        <f t="array" aca="1" ref="DS233" ca="1">IFERROR(INDEX(Forecast_Capex_Input!BR$12:BR$286,$Z233)
*(INDEX(Forecast_Capex_Input!$H$12:$H$286,$Z233)=Repex),0)
*$DO233</f>
        <v>0</v>
      </c>
      <c r="DT233" s="43" cm="1">
        <f t="array" aca="1" ref="DT233" ca="1">IFERROR(INDEX(Forecast_Capex_Input!BS$12:BS$286,$Z233)
*(INDEX(Forecast_Capex_Input!$H$12:$H$286,$Z233)=Repex),0)
*$DO233</f>
        <v>0</v>
      </c>
      <c r="DV233" s="43" t="b" cm="1">
        <f t="array" aca="1" ref="DV233" ca="1">OR($G233=Forecast_Capex_Input!$BU$8:$BU$10)</f>
        <v>1</v>
      </c>
      <c r="DW233" s="43" cm="1">
        <f t="array" aca="1" ref="DW233" ca="1">IFERROR(INDEX(Forecast_Capex_Input!BV$12:BV$286,$Z233)
*(INDEX(Forecast_Capex_Input!$H$12:$H$286,$Z233)=Repex),0)
*$DV233</f>
        <v>0.60435328160510748</v>
      </c>
      <c r="DX233" s="43" cm="1">
        <f t="array" aca="1" ref="DX233" ca="1">IFERROR(INDEX(Forecast_Capex_Input!BW$12:BW$286,$Z233)
*(INDEX(Forecast_Capex_Input!$H$12:$H$286,$Z233)=Repex),0)
*$DV233</f>
        <v>0.35019915548827424</v>
      </c>
      <c r="DY233" s="43" cm="1">
        <f t="array" aca="1" ref="DY233" ca="1">IFERROR(INDEX(Forecast_Capex_Input!BX$12:BX$286,$Z233)
*(INDEX(Forecast_Capex_Input!$H$12:$H$286,$Z233)=Repex),0)
*$DV233</f>
        <v>4.5447562906618305E-2</v>
      </c>
      <c r="DZ233" s="43" cm="1">
        <f t="array" aca="1" ref="DZ233" ca="1">IFERROR(INDEX(Forecast_Capex_Input!BY$12:BY$286,$Z233)
*(INDEX(Forecast_Capex_Input!$H$12:$H$286,$Z233)=Repex),0)
*$DV233</f>
        <v>0</v>
      </c>
      <c r="EA233" s="43" cm="1">
        <f t="array" aca="1" ref="EA233" ca="1">IFERROR(INDEX(Forecast_Capex_Input!BZ$12:BZ$286,$Z233)
*(INDEX(Forecast_Capex_Input!$H$12:$H$286,$Z233)=Repex),0)
*$DV233</f>
        <v>0</v>
      </c>
      <c r="EB233" s="43" cm="1">
        <f t="array" aca="1" ref="EB233" ca="1">IFERROR(INDEX(Forecast_Capex_Input!CA$12:CA$286,$Z233)
*(INDEX(Forecast_Capex_Input!$H$12:$H$286,$Z233)=Repex),0)
*$DV233</f>
        <v>0</v>
      </c>
      <c r="EC233" s="43" cm="1">
        <f t="array" aca="1" ref="EC233" ca="1">IFERROR(INDEX(Forecast_Capex_Input!CB$12:CB$286,$Z233)
*(INDEX(Forecast_Capex_Input!$H$12:$H$286,$Z233)=Repex),0)
*$DV233</f>
        <v>0</v>
      </c>
      <c r="ED233" s="43" cm="1">
        <f t="array" aca="1" ref="ED233" ca="1">IFERROR(INDEX(Forecast_Capex_Input!CC$12:CC$286,$Z233)
*(INDEX(Forecast_Capex_Input!$H$12:$H$286,$Z233)=Repex),0)
*$DV233</f>
        <v>0</v>
      </c>
      <c r="EF233" s="86" t="str">
        <f t="shared" si="26"/>
        <v>N/A</v>
      </c>
      <c r="EG233" s="28" t="str">
        <f>IFERROR(RANK(EF233,EF$11:EF$1010,0)+COUNTIF(EF$11:EF233,EF233)-1,NA)</f>
        <v>N/A</v>
      </c>
    </row>
    <row r="234" spans="3:137" x14ac:dyDescent="0.2">
      <c r="C234" s="28">
        <f t="shared" si="27"/>
        <v>224</v>
      </c>
      <c r="D234" s="9" t="str" cm="1">
        <f t="array" ref="D234">IFERROR(INDEX(Forecast_Capex_Input!$D$12:$D$286,$Z234),NA)</f>
        <v>Tenterfield Secondary Systems Renewal</v>
      </c>
      <c r="E234" s="24" t="b" cm="1">
        <f t="array" ref="E234">IF($Z234=NA,NA,INDEX(Forecast_Capex_Input!$E$12:$E$286,$Z234))</f>
        <v>1</v>
      </c>
      <c r="F234" s="9" t="str" cm="1">
        <f t="array" aca="1" ref="F234" ca="1">IFERROR(INDEX(General!$E$25:$E$26,$AA234),NA)</f>
        <v>Non-Labour</v>
      </c>
      <c r="G234" s="9" t="str" cm="1">
        <f t="array" aca="1" ref="G234" ca="1">IFERROR(INDEX(Forecast_Capex_Input!$AI$11:$BB$11,$AC234),NA)</f>
        <v>Secondary Systems</v>
      </c>
      <c r="H234" s="50" cm="1">
        <f t="array" aca="1" ref="H234" ca="1">IFERROR(INDEX(Forecast_Capex_Input!$AI$12:$BB$286,$Z234,$AC234),NA)</f>
        <v>1</v>
      </c>
      <c r="I234" s="150" t="str" cm="1">
        <f t="array" ref="I234">IFERROR(INDEX(Forecast_Capex_Input!$F$12:$F$286,$Z234),NA)</f>
        <v>Replacement Expenditure</v>
      </c>
      <c r="J234" s="150" t="str" cm="1">
        <f t="array" ref="J234">IFERROR(INDEX(Forecast_Capex_Input!G$12:G$286,$Z234),NA)</f>
        <v>Digital Infrastructure</v>
      </c>
      <c r="K234" s="150" t="str" cm="1">
        <f t="array" ref="K234">IFERROR(INDEX(Forecast_Capex_Input!H$12:H$286,$Z234),NA)</f>
        <v>Repex</v>
      </c>
      <c r="L234" s="150" t="str" cm="1">
        <f t="array" ref="L234">IFERROR(INDEX(Forecast_Capex_Input!I$12:I$286,$Z234),NA)</f>
        <v>N/A</v>
      </c>
      <c r="M234" s="150" t="str" cm="1">
        <f t="array" ref="M234">IFERROR(INDEX(Forecast_Capex_Input!J$12:J$286,$Z234),NA)</f>
        <v>N/A</v>
      </c>
      <c r="N234" s="150" t="str" cm="1">
        <f t="array" ref="N234">IFERROR(INDEX(Forecast_Capex_Input!K$12:K$286,$Z234),NA)</f>
        <v>DI - Protection systems</v>
      </c>
      <c r="O234" s="150" t="str" cm="1">
        <f t="array" ref="O234">IFERROR(INDEX(Forecast_Capex_Input!L$12:L$286,$Z234),NA)</f>
        <v>DI - Safe and Reliable Network</v>
      </c>
      <c r="P234" s="150" t="str" cm="1">
        <f t="array" ref="P234">IFERROR(INDEX(Forecast_Capex_Input!M$12:M$286,$Z234),NA)</f>
        <v>N/A</v>
      </c>
      <c r="Q234" s="24" t="str" cm="1">
        <f t="array" ref="Q234">IFERROR(INDEX(Forecast_Capex_Input!N$12:N$286,$Z234),NA)</f>
        <v>No</v>
      </c>
      <c r="R234" s="190" cm="1">
        <f t="array" ref="R234">IFERROR(INDEX(Forecast_Capex_Input!O$12:O$286,$Z234),0)</f>
        <v>0</v>
      </c>
      <c r="S234" s="24" t="str" cm="1">
        <f t="array" ref="S234">IFERROR(INDEX(Forecast_Capex_Input!P$12:P$286,$Z234),0)</f>
        <v>Safety security &amp; reliability</v>
      </c>
      <c r="T234" s="150" t="str" cm="1">
        <f t="array" aca="1" ref="T234" ca="1">IFERROR(INDEX(General!$K$91:$K$110,$AC234),NA)</f>
        <v>Secondary Systems (2018-23)</v>
      </c>
      <c r="U234" s="43" cm="1">
        <f t="array" aca="1" ref="U234" ca="1">IFERROR(
IF($F234=General!$E$25,INDEX(Forecast_Capex_Input!S$12:S$286,$Z234),
INDEX(Forecast_Capex_Input!T$12:T$286,$Z234)),0)</f>
        <v>0.81088436994522628</v>
      </c>
      <c r="V234" s="82" t="b">
        <f>IFERROR(INDEX(Overheads!$T$19:$T$26,MATCH($I234,Overheads!$E$19:$E$26,0)),FALSE)</f>
        <v>1</v>
      </c>
      <c r="W234" s="209" t="str" cm="1">
        <f t="array" ref="W234">IFERROR(
INDEX(Forecast_Capex_Input!CN$12:CN$286,$Z234),0)</f>
        <v>FY22</v>
      </c>
      <c r="X234" s="209">
        <f>IFERROR(
MATCH($W234,General!$L$39:$S$39,0),1)</f>
        <v>2</v>
      </c>
      <c r="Z234" s="28">
        <f>IFERROR(
IF(MATCH($C234,Forecast_Capex_Input!$CI$12:$CI$286,1)+1&gt;MAX(Forecast_Capex_Input!$C$12:$C$286),NA,
MATCH($C234,Forecast_Capex_Input!$CI$12:$CI$286,1)+1),1)</f>
        <v>97</v>
      </c>
      <c r="AA234" s="28" cm="1">
        <f t="array" aca="1" ref="AA234" ca="1">IFERROR(
IF(Z233&lt;&gt;Z234,1,
IF(COUNTIF(OFFSET(AA233,0,0,-INDEX(Forecast_Capex_Input!$CG$12:$CG$286,$Z234)),AA233)=INDEX(Forecast_Capex_Input!$CG$12:$CG$286,$Z234),AA233+1,AA233)),NA)</f>
        <v>2</v>
      </c>
      <c r="AB234" s="28" cm="1">
        <f t="array" ref="AB234">IFERROR($C234-IF($Z234=1,1,INDEX(Forecast_Capex_Input!$CI$12:$CI$286,$Z234-1))+1,NA)</f>
        <v>2</v>
      </c>
      <c r="AC234" s="28" cm="1">
        <f t="array" aca="1" ref="AC234" ca="1">IFERROR(IF(AA234=1,
INDEX(Forecast_Capex_Input!$AI$10:$BB$10,SMALL(IF(INDEX(Forecast_Capex_Input!$AI$12:$BB$286,$Z234,0)&gt;0,COLUMN(Forecast_Capex_Input!$AI$10:$BB$10)-COLUMN(Forecast_Capex_Input!$AI$12)+1),ROWS(OFFSET(AC233,0,0,-$AB234)))),
OFFSET(AC233,-INDEX(Forecast_Capex_Input!$CG$12:$CG$286,$Z234)+1,0)),NA)</f>
        <v>4</v>
      </c>
      <c r="AD234" s="28">
        <f t="shared" ca="1" si="24"/>
        <v>2</v>
      </c>
      <c r="AE234" s="82" t="b">
        <f t="shared" si="28"/>
        <v>0</v>
      </c>
      <c r="AF234" s="78" t="b">
        <v>0</v>
      </c>
      <c r="AG234" s="82" t="b">
        <f t="shared" si="25"/>
        <v>1</v>
      </c>
      <c r="AI234" s="55">
        <v>0.42516610281301664</v>
      </c>
      <c r="AJ234" s="55">
        <v>0.38651463892092425</v>
      </c>
      <c r="AK234" s="55">
        <v>0.19325731946046212</v>
      </c>
      <c r="AL234" s="55">
        <v>0.42516610281301664</v>
      </c>
      <c r="AM234" s="55">
        <v>0.44449183475906279</v>
      </c>
      <c r="AN234" s="135">
        <v>1.8745959987664824</v>
      </c>
      <c r="AP234" s="55">
        <v>0.42516610281301664</v>
      </c>
      <c r="AQ234" s="55">
        <v>0.38651463892092425</v>
      </c>
      <c r="AR234" s="55">
        <v>0.19325731946046212</v>
      </c>
      <c r="AS234" s="55">
        <v>0.42516610281301664</v>
      </c>
      <c r="AT234" s="55">
        <v>0.44449183475906279</v>
      </c>
      <c r="AU234" s="135">
        <v>1.8745959987664824</v>
      </c>
      <c r="AW234" s="55">
        <v>5.1254372671037163E-2</v>
      </c>
      <c r="AX234" s="55">
        <v>4.3669573897563041E-2</v>
      </c>
      <c r="AY234" s="55">
        <v>2.680728989874865E-2</v>
      </c>
      <c r="AZ234" s="55">
        <v>5.9796368646461456E-2</v>
      </c>
      <c r="BA234" s="55">
        <v>5.5356699118148299E-2</v>
      </c>
      <c r="BB234" s="135">
        <v>0.23688430423195861</v>
      </c>
      <c r="BD234" s="55">
        <v>9.9797846224206309E-3</v>
      </c>
      <c r="BE234" s="55">
        <v>8.5599834983532599E-3</v>
      </c>
      <c r="BF234" s="55">
        <v>5.1398520414283732E-3</v>
      </c>
      <c r="BG234" s="55">
        <v>1.1386177298111696E-2</v>
      </c>
      <c r="BH234" s="55">
        <v>1.0721864180552097E-2</v>
      </c>
      <c r="BI234" s="135">
        <v>4.5787661640866062E-2</v>
      </c>
      <c r="BK234" s="55">
        <v>0.48640026010647441</v>
      </c>
      <c r="BL234" s="55">
        <v>0.43874419631684053</v>
      </c>
      <c r="BM234" s="55">
        <v>0.22520446140063913</v>
      </c>
      <c r="BN234" s="55">
        <v>0.49634864875758983</v>
      </c>
      <c r="BO234" s="55">
        <v>0.51057039805776316</v>
      </c>
      <c r="BP234" s="135">
        <v>2.1572679646393071</v>
      </c>
      <c r="BR234" s="147">
        <v>0.1</v>
      </c>
      <c r="BS234" s="147">
        <v>0.11</v>
      </c>
      <c r="BT234" s="147">
        <v>0.14000000000000001</v>
      </c>
      <c r="BU234" s="147">
        <v>0.32</v>
      </c>
      <c r="BV234" s="147">
        <v>0.33</v>
      </c>
      <c r="BX234" s="55">
        <v>0.18745959987664826</v>
      </c>
      <c r="BY234" s="55">
        <v>0.20620555986431308</v>
      </c>
      <c r="BZ234" s="55">
        <v>0.26244343982730756</v>
      </c>
      <c r="CA234" s="55">
        <v>0.59987071960527438</v>
      </c>
      <c r="CB234" s="55">
        <v>0.6186166795929392</v>
      </c>
      <c r="CC234" s="135">
        <v>1.8745959987664826</v>
      </c>
      <c r="CE234" s="55">
        <v>0.18745959987664826</v>
      </c>
      <c r="CF234" s="55">
        <v>0.20620555986431308</v>
      </c>
      <c r="CG234" s="55">
        <v>0.26244343982730756</v>
      </c>
      <c r="CH234" s="55">
        <v>0.59987071960527438</v>
      </c>
      <c r="CI234" s="55">
        <v>0.6186166795929392</v>
      </c>
      <c r="CJ234" s="135">
        <v>1.8745959987664826</v>
      </c>
      <c r="CL234" s="55">
        <v>2.3688430423195864E-2</v>
      </c>
      <c r="CM234" s="55">
        <v>2.6057273465515448E-2</v>
      </c>
      <c r="CN234" s="55">
        <v>3.3163802592474208E-2</v>
      </c>
      <c r="CO234" s="55">
        <v>7.5802977354226753E-2</v>
      </c>
      <c r="CP234" s="55">
        <v>7.817182039654634E-2</v>
      </c>
      <c r="CQ234" s="135">
        <v>0.23688430423195861</v>
      </c>
      <c r="CS234" s="67">
        <v>4.578766164086606E-3</v>
      </c>
      <c r="CT234" s="67">
        <v>5.0366427804952665E-3</v>
      </c>
      <c r="CU234" s="67">
        <v>6.4102726297212489E-3</v>
      </c>
      <c r="CV234" s="67">
        <v>1.465205172507714E-2</v>
      </c>
      <c r="CW234" s="67">
        <v>1.5109928341485801E-2</v>
      </c>
      <c r="CX234" s="135">
        <v>4.5787661640866062E-2</v>
      </c>
      <c r="CZ234" s="55">
        <v>0.21572679646393075</v>
      </c>
      <c r="DA234" s="55">
        <v>0.23729947611032379</v>
      </c>
      <c r="DB234" s="55">
        <v>0.30201751504950303</v>
      </c>
      <c r="DC234" s="55">
        <v>0.6903257486845783</v>
      </c>
      <c r="DD234" s="55">
        <v>0.71189842833097139</v>
      </c>
      <c r="DE234" s="135">
        <v>2.1572679646393071</v>
      </c>
      <c r="DG234" s="43" t="b" cm="1">
        <f t="array" aca="1" ref="DG234" ca="1">OR($G234=Forecast_Capex_Input!$BF$8:$BF$10)</f>
        <v>0</v>
      </c>
      <c r="DH234" s="43" cm="1">
        <f t="array" aca="1" ref="DH234" ca="1">IFERROR(INDEX(Forecast_Capex_Input!BG$12:BG$286,$Z234)
*(INDEX(Forecast_Capex_Input!$H$12:$H$286,$Z234)=Repex),0)
*$DG234</f>
        <v>0</v>
      </c>
      <c r="DI234" s="43" cm="1">
        <f t="array" aca="1" ref="DI234" ca="1">IFERROR(INDEX(Forecast_Capex_Input!BH$12:BH$286,$Z234)
*(INDEX(Forecast_Capex_Input!$H$12:$H$286,$Z234)=Repex),0)
*$DG234</f>
        <v>0</v>
      </c>
      <c r="DJ234" s="43" cm="1">
        <f t="array" aca="1" ref="DJ234" ca="1">IFERROR(INDEX(Forecast_Capex_Input!BI$12:BI$286,$Z234)
*(INDEX(Forecast_Capex_Input!$H$12:$H$286,$Z234)=Repex),0)
*$DG234</f>
        <v>0</v>
      </c>
      <c r="DK234" s="43" cm="1">
        <f t="array" aca="1" ref="DK234" ca="1">IFERROR(INDEX(Forecast_Capex_Input!BJ$12:BJ$286,$Z234)
*(INDEX(Forecast_Capex_Input!$H$12:$H$286,$Z234)=Repex),0)
*$DG234</f>
        <v>0</v>
      </c>
      <c r="DL234" s="43" cm="1">
        <f t="array" aca="1" ref="DL234" ca="1">IFERROR(INDEX(Forecast_Capex_Input!BK$12:BK$286,$Z234)
*(INDEX(Forecast_Capex_Input!$H$12:$H$286,$Z234)=Repex),0)
*$DG234</f>
        <v>0</v>
      </c>
      <c r="DM234" s="43" cm="1">
        <f t="array" aca="1" ref="DM234" ca="1">IFERROR(INDEX(Forecast_Capex_Input!BL$12:BL$286,$Z234)
*(INDEX(Forecast_Capex_Input!$H$12:$H$286,$Z234)=Repex),0)
*$DG234</f>
        <v>0</v>
      </c>
      <c r="DO234" s="43" t="b" cm="1">
        <f t="array" aca="1" ref="DO234" ca="1">OR($G234=Forecast_Capex_Input!$BN$8:$BN$9)</f>
        <v>0</v>
      </c>
      <c r="DP234" s="43" cm="1">
        <f t="array" aca="1" ref="DP234" ca="1">IFERROR(INDEX(Forecast_Capex_Input!BO$12:BO$286,$Z234)
*(INDEX(Forecast_Capex_Input!$H$12:$H$286,$Z234)=Repex),0)
*$DO234</f>
        <v>0</v>
      </c>
      <c r="DQ234" s="43" cm="1">
        <f t="array" aca="1" ref="DQ234" ca="1">IFERROR(INDEX(Forecast_Capex_Input!BP$12:BP$286,$Z234)
*(INDEX(Forecast_Capex_Input!$H$12:$H$286,$Z234)=Repex),0)
*$DO234</f>
        <v>0</v>
      </c>
      <c r="DR234" s="43" cm="1">
        <f t="array" aca="1" ref="DR234" ca="1">IFERROR(INDEX(Forecast_Capex_Input!BQ$12:BQ$286,$Z234)
*(INDEX(Forecast_Capex_Input!$H$12:$H$286,$Z234)=Repex),0)
*$DO234</f>
        <v>0</v>
      </c>
      <c r="DS234" s="43" cm="1">
        <f t="array" aca="1" ref="DS234" ca="1">IFERROR(INDEX(Forecast_Capex_Input!BR$12:BR$286,$Z234)
*(INDEX(Forecast_Capex_Input!$H$12:$H$286,$Z234)=Repex),0)
*$DO234</f>
        <v>0</v>
      </c>
      <c r="DT234" s="43" cm="1">
        <f t="array" aca="1" ref="DT234" ca="1">IFERROR(INDEX(Forecast_Capex_Input!BS$12:BS$286,$Z234)
*(INDEX(Forecast_Capex_Input!$H$12:$H$286,$Z234)=Repex),0)
*$DO234</f>
        <v>0</v>
      </c>
      <c r="DV234" s="43" t="b" cm="1">
        <f t="array" aca="1" ref="DV234" ca="1">OR($G234=Forecast_Capex_Input!$BU$8:$BU$10)</f>
        <v>1</v>
      </c>
      <c r="DW234" s="43" cm="1">
        <f t="array" aca="1" ref="DW234" ca="1">IFERROR(INDEX(Forecast_Capex_Input!BV$12:BV$286,$Z234)
*(INDEX(Forecast_Capex_Input!$H$12:$H$286,$Z234)=Repex),0)
*$DV234</f>
        <v>0.60435328160510748</v>
      </c>
      <c r="DX234" s="43" cm="1">
        <f t="array" aca="1" ref="DX234" ca="1">IFERROR(INDEX(Forecast_Capex_Input!BW$12:BW$286,$Z234)
*(INDEX(Forecast_Capex_Input!$H$12:$H$286,$Z234)=Repex),0)
*$DV234</f>
        <v>0.35019915548827424</v>
      </c>
      <c r="DY234" s="43" cm="1">
        <f t="array" aca="1" ref="DY234" ca="1">IFERROR(INDEX(Forecast_Capex_Input!BX$12:BX$286,$Z234)
*(INDEX(Forecast_Capex_Input!$H$12:$H$286,$Z234)=Repex),0)
*$DV234</f>
        <v>4.5447562906618305E-2</v>
      </c>
      <c r="DZ234" s="43" cm="1">
        <f t="array" aca="1" ref="DZ234" ca="1">IFERROR(INDEX(Forecast_Capex_Input!BY$12:BY$286,$Z234)
*(INDEX(Forecast_Capex_Input!$H$12:$H$286,$Z234)=Repex),0)
*$DV234</f>
        <v>0</v>
      </c>
      <c r="EA234" s="43" cm="1">
        <f t="array" aca="1" ref="EA234" ca="1">IFERROR(INDEX(Forecast_Capex_Input!BZ$12:BZ$286,$Z234)
*(INDEX(Forecast_Capex_Input!$H$12:$H$286,$Z234)=Repex),0)
*$DV234</f>
        <v>0</v>
      </c>
      <c r="EB234" s="43" cm="1">
        <f t="array" aca="1" ref="EB234" ca="1">IFERROR(INDEX(Forecast_Capex_Input!CA$12:CA$286,$Z234)
*(INDEX(Forecast_Capex_Input!$H$12:$H$286,$Z234)=Repex),0)
*$DV234</f>
        <v>0</v>
      </c>
      <c r="EC234" s="43" cm="1">
        <f t="array" aca="1" ref="EC234" ca="1">IFERROR(INDEX(Forecast_Capex_Input!CB$12:CB$286,$Z234)
*(INDEX(Forecast_Capex_Input!$H$12:$H$286,$Z234)=Repex),0)
*$DV234</f>
        <v>0</v>
      </c>
      <c r="ED234" s="43" cm="1">
        <f t="array" aca="1" ref="ED234" ca="1">IFERROR(INDEX(Forecast_Capex_Input!CC$12:CC$286,$Z234)
*(INDEX(Forecast_Capex_Input!$H$12:$H$286,$Z234)=Repex),0)
*$DV234</f>
        <v>0</v>
      </c>
      <c r="EF234" s="86" t="str">
        <f t="shared" si="26"/>
        <v>N/A</v>
      </c>
      <c r="EG234" s="28" t="str">
        <f>IFERROR(RANK(EF234,EF$11:EF$1010,0)+COUNTIF(EF$11:EF234,EF234)-1,NA)</f>
        <v>N/A</v>
      </c>
    </row>
    <row r="235" spans="3:137" x14ac:dyDescent="0.2">
      <c r="C235" s="28">
        <f t="shared" si="27"/>
        <v>225</v>
      </c>
      <c r="D235" s="9" t="str" cm="1">
        <f t="array" ref="D235">IFERROR(INDEX(Forecast_Capex_Input!$D$12:$D$286,$Z235),NA)</f>
        <v>YSN Secondary Systems Renewal</v>
      </c>
      <c r="E235" s="24" t="b" cm="1">
        <f t="array" ref="E235">IF($Z235=NA,NA,INDEX(Forecast_Capex_Input!$E$12:$E$286,$Z235))</f>
        <v>0</v>
      </c>
      <c r="F235" s="9" t="str" cm="1">
        <f t="array" aca="1" ref="F235" ca="1">IFERROR(INDEX(General!$E$25:$E$26,$AA235),NA)</f>
        <v>Labour</v>
      </c>
      <c r="G235" s="9" t="str" cm="1">
        <f t="array" aca="1" ref="G235" ca="1">IFERROR(INDEX(Forecast_Capex_Input!$AI$11:$BB$11,$AC235),NA)</f>
        <v>Secondary Systems</v>
      </c>
      <c r="H235" s="50" cm="1">
        <f t="array" aca="1" ref="H235" ca="1">IFERROR(INDEX(Forecast_Capex_Input!$AI$12:$BB$286,$Z235,$AC235),NA)</f>
        <v>0.99999999999999989</v>
      </c>
      <c r="I235" s="150" t="str" cm="1">
        <f t="array" ref="I235">IFERROR(INDEX(Forecast_Capex_Input!$F$12:$F$286,$Z235),NA)</f>
        <v>Replacement Expenditure</v>
      </c>
      <c r="J235" s="150" t="str" cm="1">
        <f t="array" ref="J235">IFERROR(INDEX(Forecast_Capex_Input!G$12:G$286,$Z235),NA)</f>
        <v>Digital Infrastructure</v>
      </c>
      <c r="K235" s="150" t="str" cm="1">
        <f t="array" ref="K235">IFERROR(INDEX(Forecast_Capex_Input!H$12:H$286,$Z235),NA)</f>
        <v>Repex</v>
      </c>
      <c r="L235" s="150" t="str" cm="1">
        <f t="array" ref="L235">IFERROR(INDEX(Forecast_Capex_Input!I$12:I$286,$Z235),NA)</f>
        <v>N/A</v>
      </c>
      <c r="M235" s="150" t="str" cm="1">
        <f t="array" ref="M235">IFERROR(INDEX(Forecast_Capex_Input!J$12:J$286,$Z235),NA)</f>
        <v>N/A</v>
      </c>
      <c r="N235" s="150" t="str" cm="1">
        <f t="array" ref="N235">IFERROR(INDEX(Forecast_Capex_Input!K$12:K$286,$Z235),NA)</f>
        <v>DI - Protection systems</v>
      </c>
      <c r="O235" s="150" t="str" cm="1">
        <f t="array" ref="O235">IFERROR(INDEX(Forecast_Capex_Input!L$12:L$286,$Z235),NA)</f>
        <v>DI - Safe and Reliable Network</v>
      </c>
      <c r="P235" s="150" t="str" cm="1">
        <f t="array" ref="P235">IFERROR(INDEX(Forecast_Capex_Input!M$12:M$286,$Z235),NA)</f>
        <v>N/A</v>
      </c>
      <c r="Q235" s="24" t="str" cm="1">
        <f t="array" ref="Q235">IFERROR(INDEX(Forecast_Capex_Input!N$12:N$286,$Z235),NA)</f>
        <v>No</v>
      </c>
      <c r="R235" s="190" cm="1">
        <f t="array" ref="R235">IFERROR(INDEX(Forecast_Capex_Input!O$12:O$286,$Z235),0)</f>
        <v>0</v>
      </c>
      <c r="S235" s="24" t="str" cm="1">
        <f t="array" ref="S235">IFERROR(INDEX(Forecast_Capex_Input!P$12:P$286,$Z235),0)</f>
        <v>Safety security &amp; reliability</v>
      </c>
      <c r="T235" s="150" t="str" cm="1">
        <f t="array" aca="1" ref="T235" ca="1">IFERROR(INDEX(General!$K$91:$K$110,$AC235),NA)</f>
        <v>Secondary Systems (2018-23)</v>
      </c>
      <c r="U235" s="43" cm="1">
        <f t="array" aca="1" ref="U235" ca="1">IFERROR(
IF($F235=General!$E$25,INDEX(Forecast_Capex_Input!S$12:S$286,$Z235),
INDEX(Forecast_Capex_Input!T$12:T$286,$Z235)),0)</f>
        <v>0</v>
      </c>
      <c r="V235" s="82" t="b">
        <f>IFERROR(INDEX(Overheads!$T$19:$T$26,MATCH($I235,Overheads!$E$19:$E$26,0)),FALSE)</f>
        <v>1</v>
      </c>
      <c r="W235" s="209" t="str" cm="1">
        <f t="array" ref="W235">IFERROR(
INDEX(Forecast_Capex_Input!CN$12:CN$286,$Z235),0)</f>
        <v>FY22</v>
      </c>
      <c r="X235" s="209">
        <f>IFERROR(
MATCH($W235,General!$L$39:$S$39,0),1)</f>
        <v>2</v>
      </c>
      <c r="Z235" s="28">
        <f>IFERROR(
IF(MATCH($C235,Forecast_Capex_Input!$CI$12:$CI$286,1)+1&gt;MAX(Forecast_Capex_Input!$C$12:$C$286),NA,
MATCH($C235,Forecast_Capex_Input!$CI$12:$CI$286,1)+1),1)</f>
        <v>98</v>
      </c>
      <c r="AA235" s="28" cm="1">
        <f t="array" aca="1" ref="AA235" ca="1">IFERROR(
IF(Z234&lt;&gt;Z235,1,
IF(COUNTIF(OFFSET(AA234,0,0,-INDEX(Forecast_Capex_Input!$CG$12:$CG$286,$Z235)),AA234)=INDEX(Forecast_Capex_Input!$CG$12:$CG$286,$Z235),AA234+1,AA234)),NA)</f>
        <v>1</v>
      </c>
      <c r="AB235" s="28" cm="1">
        <f t="array" ref="AB235">IFERROR($C235-IF($Z235=1,1,INDEX(Forecast_Capex_Input!$CI$12:$CI$286,$Z235-1))+1,NA)</f>
        <v>1</v>
      </c>
      <c r="AC235" s="28" cm="1">
        <f t="array" aca="1" ref="AC235" ca="1">IFERROR(IF(AA235=1,
INDEX(Forecast_Capex_Input!$AI$10:$BB$10,SMALL(IF(INDEX(Forecast_Capex_Input!$AI$12:$BB$286,$Z235,0)&gt;0,COLUMN(Forecast_Capex_Input!$AI$10:$BB$10)-COLUMN(Forecast_Capex_Input!$AI$12)+1),ROWS(OFFSET(AC234,0,0,-$AB235)))),
OFFSET(AC234,-INDEX(Forecast_Capex_Input!$CG$12:$CG$286,$Z235)+1,0)),NA)</f>
        <v>4</v>
      </c>
      <c r="AD235" s="28">
        <f t="shared" ca="1" si="24"/>
        <v>1</v>
      </c>
      <c r="AE235" s="82" t="b">
        <f t="shared" si="28"/>
        <v>0</v>
      </c>
      <c r="AF235" s="78" t="b">
        <v>0</v>
      </c>
      <c r="AG235" s="82" t="b">
        <f t="shared" si="25"/>
        <v>1</v>
      </c>
      <c r="AI235" s="55">
        <v>0</v>
      </c>
      <c r="AJ235" s="55">
        <v>0</v>
      </c>
      <c r="AK235" s="55">
        <v>0</v>
      </c>
      <c r="AL235" s="55">
        <v>0</v>
      </c>
      <c r="AM235" s="55">
        <v>0</v>
      </c>
      <c r="AN235" s="135">
        <v>0</v>
      </c>
      <c r="AP235" s="55">
        <v>0</v>
      </c>
      <c r="AQ235" s="55">
        <v>0</v>
      </c>
      <c r="AR235" s="55">
        <v>0</v>
      </c>
      <c r="AS235" s="55">
        <v>0</v>
      </c>
      <c r="AT235" s="55">
        <v>0</v>
      </c>
      <c r="AU235" s="135">
        <v>0</v>
      </c>
      <c r="AW235" s="55">
        <v>0</v>
      </c>
      <c r="AX235" s="55">
        <v>0</v>
      </c>
      <c r="AY235" s="55">
        <v>0</v>
      </c>
      <c r="AZ235" s="55">
        <v>0</v>
      </c>
      <c r="BA235" s="55">
        <v>0</v>
      </c>
      <c r="BB235" s="135">
        <v>0</v>
      </c>
      <c r="BD235" s="55">
        <v>0</v>
      </c>
      <c r="BE235" s="55">
        <v>0</v>
      </c>
      <c r="BF235" s="55">
        <v>0</v>
      </c>
      <c r="BG235" s="55">
        <v>0</v>
      </c>
      <c r="BH235" s="55">
        <v>0</v>
      </c>
      <c r="BI235" s="135">
        <v>0</v>
      </c>
      <c r="BK235" s="55">
        <v>0</v>
      </c>
      <c r="BL235" s="55">
        <v>0</v>
      </c>
      <c r="BM235" s="55">
        <v>0</v>
      </c>
      <c r="BN235" s="55">
        <v>0</v>
      </c>
      <c r="BO235" s="55">
        <v>0</v>
      </c>
      <c r="BP235" s="135">
        <v>0</v>
      </c>
      <c r="BR235" s="147">
        <v>0</v>
      </c>
      <c r="BS235" s="147">
        <v>0</v>
      </c>
      <c r="BT235" s="147">
        <v>0</v>
      </c>
      <c r="BU235" s="147">
        <v>0</v>
      </c>
      <c r="BV235" s="147">
        <v>0</v>
      </c>
      <c r="BX235" s="55">
        <v>0</v>
      </c>
      <c r="BY235" s="55">
        <v>0</v>
      </c>
      <c r="BZ235" s="55">
        <v>0</v>
      </c>
      <c r="CA235" s="55">
        <v>0</v>
      </c>
      <c r="CB235" s="55">
        <v>0</v>
      </c>
      <c r="CC235" s="135">
        <v>0</v>
      </c>
      <c r="CE235" s="55">
        <v>0</v>
      </c>
      <c r="CF235" s="55">
        <v>0</v>
      </c>
      <c r="CG235" s="55">
        <v>0</v>
      </c>
      <c r="CH235" s="55">
        <v>0</v>
      </c>
      <c r="CI235" s="55">
        <v>0</v>
      </c>
      <c r="CJ235" s="135">
        <v>0</v>
      </c>
      <c r="CL235" s="55">
        <v>0</v>
      </c>
      <c r="CM235" s="55">
        <v>0</v>
      </c>
      <c r="CN235" s="55">
        <v>0</v>
      </c>
      <c r="CO235" s="55">
        <v>0</v>
      </c>
      <c r="CP235" s="55">
        <v>0</v>
      </c>
      <c r="CQ235" s="135">
        <v>0</v>
      </c>
      <c r="CS235" s="67">
        <v>0</v>
      </c>
      <c r="CT235" s="67">
        <v>0</v>
      </c>
      <c r="CU235" s="67">
        <v>0</v>
      </c>
      <c r="CV235" s="67">
        <v>0</v>
      </c>
      <c r="CW235" s="67">
        <v>0</v>
      </c>
      <c r="CX235" s="135">
        <v>0</v>
      </c>
      <c r="CZ235" s="55">
        <v>0</v>
      </c>
      <c r="DA235" s="55">
        <v>0</v>
      </c>
      <c r="DB235" s="55">
        <v>0</v>
      </c>
      <c r="DC235" s="55">
        <v>0</v>
      </c>
      <c r="DD235" s="55">
        <v>0</v>
      </c>
      <c r="DE235" s="135">
        <v>0</v>
      </c>
      <c r="DG235" s="43" t="b" cm="1">
        <f t="array" aca="1" ref="DG235" ca="1">OR($G235=Forecast_Capex_Input!$BF$8:$BF$10)</f>
        <v>0</v>
      </c>
      <c r="DH235" s="43" cm="1">
        <f t="array" aca="1" ref="DH235" ca="1">IFERROR(INDEX(Forecast_Capex_Input!BG$12:BG$286,$Z235)
*(INDEX(Forecast_Capex_Input!$H$12:$H$286,$Z235)=Repex),0)
*$DG235</f>
        <v>0</v>
      </c>
      <c r="DI235" s="43" cm="1">
        <f t="array" aca="1" ref="DI235" ca="1">IFERROR(INDEX(Forecast_Capex_Input!BH$12:BH$286,$Z235)
*(INDEX(Forecast_Capex_Input!$H$12:$H$286,$Z235)=Repex),0)
*$DG235</f>
        <v>0</v>
      </c>
      <c r="DJ235" s="43" cm="1">
        <f t="array" aca="1" ref="DJ235" ca="1">IFERROR(INDEX(Forecast_Capex_Input!BI$12:BI$286,$Z235)
*(INDEX(Forecast_Capex_Input!$H$12:$H$286,$Z235)=Repex),0)
*$DG235</f>
        <v>0</v>
      </c>
      <c r="DK235" s="43" cm="1">
        <f t="array" aca="1" ref="DK235" ca="1">IFERROR(INDEX(Forecast_Capex_Input!BJ$12:BJ$286,$Z235)
*(INDEX(Forecast_Capex_Input!$H$12:$H$286,$Z235)=Repex),0)
*$DG235</f>
        <v>0</v>
      </c>
      <c r="DL235" s="43" cm="1">
        <f t="array" aca="1" ref="DL235" ca="1">IFERROR(INDEX(Forecast_Capex_Input!BK$12:BK$286,$Z235)
*(INDEX(Forecast_Capex_Input!$H$12:$H$286,$Z235)=Repex),0)
*$DG235</f>
        <v>0</v>
      </c>
      <c r="DM235" s="43" cm="1">
        <f t="array" aca="1" ref="DM235" ca="1">IFERROR(INDEX(Forecast_Capex_Input!BL$12:BL$286,$Z235)
*(INDEX(Forecast_Capex_Input!$H$12:$H$286,$Z235)=Repex),0)
*$DG235</f>
        <v>0</v>
      </c>
      <c r="DO235" s="43" t="b" cm="1">
        <f t="array" aca="1" ref="DO235" ca="1">OR($G235=Forecast_Capex_Input!$BN$8:$BN$9)</f>
        <v>0</v>
      </c>
      <c r="DP235" s="43" cm="1">
        <f t="array" aca="1" ref="DP235" ca="1">IFERROR(INDEX(Forecast_Capex_Input!BO$12:BO$286,$Z235)
*(INDEX(Forecast_Capex_Input!$H$12:$H$286,$Z235)=Repex),0)
*$DO235</f>
        <v>0</v>
      </c>
      <c r="DQ235" s="43" cm="1">
        <f t="array" aca="1" ref="DQ235" ca="1">IFERROR(INDEX(Forecast_Capex_Input!BP$12:BP$286,$Z235)
*(INDEX(Forecast_Capex_Input!$H$12:$H$286,$Z235)=Repex),0)
*$DO235</f>
        <v>0</v>
      </c>
      <c r="DR235" s="43" cm="1">
        <f t="array" aca="1" ref="DR235" ca="1">IFERROR(INDEX(Forecast_Capex_Input!BQ$12:BQ$286,$Z235)
*(INDEX(Forecast_Capex_Input!$H$12:$H$286,$Z235)=Repex),0)
*$DO235</f>
        <v>0</v>
      </c>
      <c r="DS235" s="43" cm="1">
        <f t="array" aca="1" ref="DS235" ca="1">IFERROR(INDEX(Forecast_Capex_Input!BR$12:BR$286,$Z235)
*(INDEX(Forecast_Capex_Input!$H$12:$H$286,$Z235)=Repex),0)
*$DO235</f>
        <v>0</v>
      </c>
      <c r="DT235" s="43" cm="1">
        <f t="array" aca="1" ref="DT235" ca="1">IFERROR(INDEX(Forecast_Capex_Input!BS$12:BS$286,$Z235)
*(INDEX(Forecast_Capex_Input!$H$12:$H$286,$Z235)=Repex),0)
*$DO235</f>
        <v>0</v>
      </c>
      <c r="DV235" s="43" t="b" cm="1">
        <f t="array" aca="1" ref="DV235" ca="1">OR($G235=Forecast_Capex_Input!$BU$8:$BU$10)</f>
        <v>1</v>
      </c>
      <c r="DW235" s="43" cm="1">
        <f t="array" aca="1" ref="DW235" ca="1">IFERROR(INDEX(Forecast_Capex_Input!BV$12:BV$286,$Z235)
*(INDEX(Forecast_Capex_Input!$H$12:$H$286,$Z235)=Repex),0)
*$DV235</f>
        <v>0.90585231834938995</v>
      </c>
      <c r="DX235" s="43" cm="1">
        <f t="array" aca="1" ref="DX235" ca="1">IFERROR(INDEX(Forecast_Capex_Input!BW$12:BW$286,$Z235)
*(INDEX(Forecast_Capex_Input!$H$12:$H$286,$Z235)=Repex),0)
*$DV235</f>
        <v>3.1950805363144229E-2</v>
      </c>
      <c r="DY235" s="43" cm="1">
        <f t="array" aca="1" ref="DY235" ca="1">IFERROR(INDEX(Forecast_Capex_Input!BX$12:BX$286,$Z235)
*(INDEX(Forecast_Capex_Input!$H$12:$H$286,$Z235)=Repex),0)
*$DV235</f>
        <v>6.2196876287465876E-2</v>
      </c>
      <c r="DZ235" s="43" cm="1">
        <f t="array" aca="1" ref="DZ235" ca="1">IFERROR(INDEX(Forecast_Capex_Input!BY$12:BY$286,$Z235)
*(INDEX(Forecast_Capex_Input!$H$12:$H$286,$Z235)=Repex),0)
*$DV235</f>
        <v>0</v>
      </c>
      <c r="EA235" s="43" cm="1">
        <f t="array" aca="1" ref="EA235" ca="1">IFERROR(INDEX(Forecast_Capex_Input!BZ$12:BZ$286,$Z235)
*(INDEX(Forecast_Capex_Input!$H$12:$H$286,$Z235)=Repex),0)
*$DV235</f>
        <v>0</v>
      </c>
      <c r="EB235" s="43" cm="1">
        <f t="array" aca="1" ref="EB235" ca="1">IFERROR(INDEX(Forecast_Capex_Input!CA$12:CA$286,$Z235)
*(INDEX(Forecast_Capex_Input!$H$12:$H$286,$Z235)=Repex),0)
*$DV235</f>
        <v>0</v>
      </c>
      <c r="EC235" s="43" cm="1">
        <f t="array" aca="1" ref="EC235" ca="1">IFERROR(INDEX(Forecast_Capex_Input!CB$12:CB$286,$Z235)
*(INDEX(Forecast_Capex_Input!$H$12:$H$286,$Z235)=Repex),0)
*$DV235</f>
        <v>0</v>
      </c>
      <c r="ED235" s="43" cm="1">
        <f t="array" aca="1" ref="ED235" ca="1">IFERROR(INDEX(Forecast_Capex_Input!CC$12:CC$286,$Z235)
*(INDEX(Forecast_Capex_Input!$H$12:$H$286,$Z235)=Repex),0)
*$DV235</f>
        <v>0</v>
      </c>
      <c r="EF235" s="86" t="str">
        <f t="shared" si="26"/>
        <v>N/A</v>
      </c>
      <c r="EG235" s="28" t="str">
        <f>IFERROR(RANK(EF235,EF$11:EF$1010,0)+COUNTIF(EF$11:EF235,EF235)-1,NA)</f>
        <v>N/A</v>
      </c>
    </row>
    <row r="236" spans="3:137" x14ac:dyDescent="0.2">
      <c r="C236" s="28">
        <f t="shared" si="27"/>
        <v>226</v>
      </c>
      <c r="D236" s="9" t="str" cm="1">
        <f t="array" ref="D236">IFERROR(INDEX(Forecast_Capex_Input!$D$12:$D$286,$Z236),NA)</f>
        <v>YSN Secondary Systems Renewal</v>
      </c>
      <c r="E236" s="24" t="b" cm="1">
        <f t="array" ref="E236">IF($Z236=NA,NA,INDEX(Forecast_Capex_Input!$E$12:$E$286,$Z236))</f>
        <v>0</v>
      </c>
      <c r="F236" s="9" t="str" cm="1">
        <f t="array" aca="1" ref="F236" ca="1">IFERROR(INDEX(General!$E$25:$E$26,$AA236),NA)</f>
        <v>Non-Labour</v>
      </c>
      <c r="G236" s="9" t="str" cm="1">
        <f t="array" aca="1" ref="G236" ca="1">IFERROR(INDEX(Forecast_Capex_Input!$AI$11:$BB$11,$AC236),NA)</f>
        <v>Secondary Systems</v>
      </c>
      <c r="H236" s="50" cm="1">
        <f t="array" aca="1" ref="H236" ca="1">IFERROR(INDEX(Forecast_Capex_Input!$AI$12:$BB$286,$Z236,$AC236),NA)</f>
        <v>0.99999999999999989</v>
      </c>
      <c r="I236" s="150" t="str" cm="1">
        <f t="array" ref="I236">IFERROR(INDEX(Forecast_Capex_Input!$F$12:$F$286,$Z236),NA)</f>
        <v>Replacement Expenditure</v>
      </c>
      <c r="J236" s="150" t="str" cm="1">
        <f t="array" ref="J236">IFERROR(INDEX(Forecast_Capex_Input!G$12:G$286,$Z236),NA)</f>
        <v>Digital Infrastructure</v>
      </c>
      <c r="K236" s="150" t="str" cm="1">
        <f t="array" ref="K236">IFERROR(INDEX(Forecast_Capex_Input!H$12:H$286,$Z236),NA)</f>
        <v>Repex</v>
      </c>
      <c r="L236" s="150" t="str" cm="1">
        <f t="array" ref="L236">IFERROR(INDEX(Forecast_Capex_Input!I$12:I$286,$Z236),NA)</f>
        <v>N/A</v>
      </c>
      <c r="M236" s="150" t="str" cm="1">
        <f t="array" ref="M236">IFERROR(INDEX(Forecast_Capex_Input!J$12:J$286,$Z236),NA)</f>
        <v>N/A</v>
      </c>
      <c r="N236" s="150" t="str" cm="1">
        <f t="array" ref="N236">IFERROR(INDEX(Forecast_Capex_Input!K$12:K$286,$Z236),NA)</f>
        <v>DI - Protection systems</v>
      </c>
      <c r="O236" s="150" t="str" cm="1">
        <f t="array" ref="O236">IFERROR(INDEX(Forecast_Capex_Input!L$12:L$286,$Z236),NA)</f>
        <v>DI - Safe and Reliable Network</v>
      </c>
      <c r="P236" s="150" t="str" cm="1">
        <f t="array" ref="P236">IFERROR(INDEX(Forecast_Capex_Input!M$12:M$286,$Z236),NA)</f>
        <v>N/A</v>
      </c>
      <c r="Q236" s="24" t="str" cm="1">
        <f t="array" ref="Q236">IFERROR(INDEX(Forecast_Capex_Input!N$12:N$286,$Z236),NA)</f>
        <v>No</v>
      </c>
      <c r="R236" s="190" cm="1">
        <f t="array" ref="R236">IFERROR(INDEX(Forecast_Capex_Input!O$12:O$286,$Z236),0)</f>
        <v>0</v>
      </c>
      <c r="S236" s="24" t="str" cm="1">
        <f t="array" ref="S236">IFERROR(INDEX(Forecast_Capex_Input!P$12:P$286,$Z236),0)</f>
        <v>Safety security &amp; reliability</v>
      </c>
      <c r="T236" s="150" t="str" cm="1">
        <f t="array" aca="1" ref="T236" ca="1">IFERROR(INDEX(General!$K$91:$K$110,$AC236),NA)</f>
        <v>Secondary Systems (2018-23)</v>
      </c>
      <c r="U236" s="43" cm="1">
        <f t="array" aca="1" ref="U236" ca="1">IFERROR(
IF($F236=General!$E$25,INDEX(Forecast_Capex_Input!S$12:S$286,$Z236),
INDEX(Forecast_Capex_Input!T$12:T$286,$Z236)),0)</f>
        <v>1</v>
      </c>
      <c r="V236" s="82" t="b">
        <f>IFERROR(INDEX(Overheads!$T$19:$T$26,MATCH($I236,Overheads!$E$19:$E$26,0)),FALSE)</f>
        <v>1</v>
      </c>
      <c r="W236" s="209" t="str" cm="1">
        <f t="array" ref="W236">IFERROR(
INDEX(Forecast_Capex_Input!CN$12:CN$286,$Z236),0)</f>
        <v>FY22</v>
      </c>
      <c r="X236" s="209">
        <f>IFERROR(
MATCH($W236,General!$L$39:$S$39,0),1)</f>
        <v>2</v>
      </c>
      <c r="Z236" s="28">
        <f>IFERROR(
IF(MATCH($C236,Forecast_Capex_Input!$CI$12:$CI$286,1)+1&gt;MAX(Forecast_Capex_Input!$C$12:$C$286),NA,
MATCH($C236,Forecast_Capex_Input!$CI$12:$CI$286,1)+1),1)</f>
        <v>98</v>
      </c>
      <c r="AA236" s="28" cm="1">
        <f t="array" aca="1" ref="AA236" ca="1">IFERROR(
IF(Z235&lt;&gt;Z236,1,
IF(COUNTIF(OFFSET(AA235,0,0,-INDEX(Forecast_Capex_Input!$CG$12:$CG$286,$Z236)),AA235)=INDEX(Forecast_Capex_Input!$CG$12:$CG$286,$Z236),AA235+1,AA235)),NA)</f>
        <v>2</v>
      </c>
      <c r="AB236" s="28" cm="1">
        <f t="array" ref="AB236">IFERROR($C236-IF($Z236=1,1,INDEX(Forecast_Capex_Input!$CI$12:$CI$286,$Z236-1))+1,NA)</f>
        <v>2</v>
      </c>
      <c r="AC236" s="28" cm="1">
        <f t="array" aca="1" ref="AC236" ca="1">IFERROR(IF(AA236=1,
INDEX(Forecast_Capex_Input!$AI$10:$BB$10,SMALL(IF(INDEX(Forecast_Capex_Input!$AI$12:$BB$286,$Z236,0)&gt;0,COLUMN(Forecast_Capex_Input!$AI$10:$BB$10)-COLUMN(Forecast_Capex_Input!$AI$12)+1),ROWS(OFFSET(AC235,0,0,-$AB236)))),
OFFSET(AC235,-INDEX(Forecast_Capex_Input!$CG$12:$CG$286,$Z236)+1,0)),NA)</f>
        <v>4</v>
      </c>
      <c r="AD236" s="28">
        <f t="shared" ca="1" si="24"/>
        <v>2</v>
      </c>
      <c r="AE236" s="82" t="b">
        <f t="shared" si="28"/>
        <v>0</v>
      </c>
      <c r="AF236" s="78" t="b">
        <v>0</v>
      </c>
      <c r="AG236" s="82" t="b">
        <f t="shared" si="25"/>
        <v>1</v>
      </c>
      <c r="AI236" s="55">
        <v>0</v>
      </c>
      <c r="AJ236" s="55">
        <v>0</v>
      </c>
      <c r="AK236" s="55">
        <v>0</v>
      </c>
      <c r="AL236" s="55">
        <v>0</v>
      </c>
      <c r="AM236" s="55">
        <v>0</v>
      </c>
      <c r="AN236" s="135">
        <v>0</v>
      </c>
      <c r="AP236" s="55">
        <v>0</v>
      </c>
      <c r="AQ236" s="55">
        <v>0</v>
      </c>
      <c r="AR236" s="55">
        <v>0</v>
      </c>
      <c r="AS236" s="55">
        <v>0</v>
      </c>
      <c r="AT236" s="55">
        <v>0</v>
      </c>
      <c r="AU236" s="135">
        <v>0</v>
      </c>
      <c r="AW236" s="55">
        <v>0</v>
      </c>
      <c r="AX236" s="55">
        <v>0</v>
      </c>
      <c r="AY236" s="55">
        <v>0</v>
      </c>
      <c r="AZ236" s="55">
        <v>0</v>
      </c>
      <c r="BA236" s="55">
        <v>0</v>
      </c>
      <c r="BB236" s="135">
        <v>0</v>
      </c>
      <c r="BD236" s="55">
        <v>0</v>
      </c>
      <c r="BE236" s="55">
        <v>0</v>
      </c>
      <c r="BF236" s="55">
        <v>0</v>
      </c>
      <c r="BG236" s="55">
        <v>0</v>
      </c>
      <c r="BH236" s="55">
        <v>0</v>
      </c>
      <c r="BI236" s="135">
        <v>0</v>
      </c>
      <c r="BK236" s="55">
        <v>0</v>
      </c>
      <c r="BL236" s="55">
        <v>0</v>
      </c>
      <c r="BM236" s="55">
        <v>0</v>
      </c>
      <c r="BN236" s="55">
        <v>0</v>
      </c>
      <c r="BO236" s="55">
        <v>0</v>
      </c>
      <c r="BP236" s="135">
        <v>0</v>
      </c>
      <c r="BR236" s="147">
        <v>0</v>
      </c>
      <c r="BS236" s="147">
        <v>0</v>
      </c>
      <c r="BT236" s="147">
        <v>0</v>
      </c>
      <c r="BU236" s="147">
        <v>0</v>
      </c>
      <c r="BV236" s="147">
        <v>0</v>
      </c>
      <c r="BX236" s="55">
        <v>0</v>
      </c>
      <c r="BY236" s="55">
        <v>0</v>
      </c>
      <c r="BZ236" s="55">
        <v>0</v>
      </c>
      <c r="CA236" s="55">
        <v>0</v>
      </c>
      <c r="CB236" s="55">
        <v>0</v>
      </c>
      <c r="CC236" s="135">
        <v>0</v>
      </c>
      <c r="CE236" s="55">
        <v>0</v>
      </c>
      <c r="CF236" s="55">
        <v>0</v>
      </c>
      <c r="CG236" s="55">
        <v>0</v>
      </c>
      <c r="CH236" s="55">
        <v>0</v>
      </c>
      <c r="CI236" s="55">
        <v>0</v>
      </c>
      <c r="CJ236" s="135">
        <v>0</v>
      </c>
      <c r="CL236" s="55">
        <v>0</v>
      </c>
      <c r="CM236" s="55">
        <v>0</v>
      </c>
      <c r="CN236" s="55">
        <v>0</v>
      </c>
      <c r="CO236" s="55">
        <v>0</v>
      </c>
      <c r="CP236" s="55">
        <v>0</v>
      </c>
      <c r="CQ236" s="135">
        <v>0</v>
      </c>
      <c r="CS236" s="67">
        <v>0</v>
      </c>
      <c r="CT236" s="67">
        <v>0</v>
      </c>
      <c r="CU236" s="67">
        <v>0</v>
      </c>
      <c r="CV236" s="67">
        <v>0</v>
      </c>
      <c r="CW236" s="67">
        <v>0</v>
      </c>
      <c r="CX236" s="135">
        <v>0</v>
      </c>
      <c r="CZ236" s="55">
        <v>0</v>
      </c>
      <c r="DA236" s="55">
        <v>0</v>
      </c>
      <c r="DB236" s="55">
        <v>0</v>
      </c>
      <c r="DC236" s="55">
        <v>0</v>
      </c>
      <c r="DD236" s="55">
        <v>0</v>
      </c>
      <c r="DE236" s="135">
        <v>0</v>
      </c>
      <c r="DG236" s="43" t="b" cm="1">
        <f t="array" aca="1" ref="DG236" ca="1">OR($G236=Forecast_Capex_Input!$BF$8:$BF$10)</f>
        <v>0</v>
      </c>
      <c r="DH236" s="43" cm="1">
        <f t="array" aca="1" ref="DH236" ca="1">IFERROR(INDEX(Forecast_Capex_Input!BG$12:BG$286,$Z236)
*(INDEX(Forecast_Capex_Input!$H$12:$H$286,$Z236)=Repex),0)
*$DG236</f>
        <v>0</v>
      </c>
      <c r="DI236" s="43" cm="1">
        <f t="array" aca="1" ref="DI236" ca="1">IFERROR(INDEX(Forecast_Capex_Input!BH$12:BH$286,$Z236)
*(INDEX(Forecast_Capex_Input!$H$12:$H$286,$Z236)=Repex),0)
*$DG236</f>
        <v>0</v>
      </c>
      <c r="DJ236" s="43" cm="1">
        <f t="array" aca="1" ref="DJ236" ca="1">IFERROR(INDEX(Forecast_Capex_Input!BI$12:BI$286,$Z236)
*(INDEX(Forecast_Capex_Input!$H$12:$H$286,$Z236)=Repex),0)
*$DG236</f>
        <v>0</v>
      </c>
      <c r="DK236" s="43" cm="1">
        <f t="array" aca="1" ref="DK236" ca="1">IFERROR(INDEX(Forecast_Capex_Input!BJ$12:BJ$286,$Z236)
*(INDEX(Forecast_Capex_Input!$H$12:$H$286,$Z236)=Repex),0)
*$DG236</f>
        <v>0</v>
      </c>
      <c r="DL236" s="43" cm="1">
        <f t="array" aca="1" ref="DL236" ca="1">IFERROR(INDEX(Forecast_Capex_Input!BK$12:BK$286,$Z236)
*(INDEX(Forecast_Capex_Input!$H$12:$H$286,$Z236)=Repex),0)
*$DG236</f>
        <v>0</v>
      </c>
      <c r="DM236" s="43" cm="1">
        <f t="array" aca="1" ref="DM236" ca="1">IFERROR(INDEX(Forecast_Capex_Input!BL$12:BL$286,$Z236)
*(INDEX(Forecast_Capex_Input!$H$12:$H$286,$Z236)=Repex),0)
*$DG236</f>
        <v>0</v>
      </c>
      <c r="DO236" s="43" t="b" cm="1">
        <f t="array" aca="1" ref="DO236" ca="1">OR($G236=Forecast_Capex_Input!$BN$8:$BN$9)</f>
        <v>0</v>
      </c>
      <c r="DP236" s="43" cm="1">
        <f t="array" aca="1" ref="DP236" ca="1">IFERROR(INDEX(Forecast_Capex_Input!BO$12:BO$286,$Z236)
*(INDEX(Forecast_Capex_Input!$H$12:$H$286,$Z236)=Repex),0)
*$DO236</f>
        <v>0</v>
      </c>
      <c r="DQ236" s="43" cm="1">
        <f t="array" aca="1" ref="DQ236" ca="1">IFERROR(INDEX(Forecast_Capex_Input!BP$12:BP$286,$Z236)
*(INDEX(Forecast_Capex_Input!$H$12:$H$286,$Z236)=Repex),0)
*$DO236</f>
        <v>0</v>
      </c>
      <c r="DR236" s="43" cm="1">
        <f t="array" aca="1" ref="DR236" ca="1">IFERROR(INDEX(Forecast_Capex_Input!BQ$12:BQ$286,$Z236)
*(INDEX(Forecast_Capex_Input!$H$12:$H$286,$Z236)=Repex),0)
*$DO236</f>
        <v>0</v>
      </c>
      <c r="DS236" s="43" cm="1">
        <f t="array" aca="1" ref="DS236" ca="1">IFERROR(INDEX(Forecast_Capex_Input!BR$12:BR$286,$Z236)
*(INDEX(Forecast_Capex_Input!$H$12:$H$286,$Z236)=Repex),0)
*$DO236</f>
        <v>0</v>
      </c>
      <c r="DT236" s="43" cm="1">
        <f t="array" aca="1" ref="DT236" ca="1">IFERROR(INDEX(Forecast_Capex_Input!BS$12:BS$286,$Z236)
*(INDEX(Forecast_Capex_Input!$H$12:$H$286,$Z236)=Repex),0)
*$DO236</f>
        <v>0</v>
      </c>
      <c r="DV236" s="43" t="b" cm="1">
        <f t="array" aca="1" ref="DV236" ca="1">OR($G236=Forecast_Capex_Input!$BU$8:$BU$10)</f>
        <v>1</v>
      </c>
      <c r="DW236" s="43" cm="1">
        <f t="array" aca="1" ref="DW236" ca="1">IFERROR(INDEX(Forecast_Capex_Input!BV$12:BV$286,$Z236)
*(INDEX(Forecast_Capex_Input!$H$12:$H$286,$Z236)=Repex),0)
*$DV236</f>
        <v>0.90585231834938995</v>
      </c>
      <c r="DX236" s="43" cm="1">
        <f t="array" aca="1" ref="DX236" ca="1">IFERROR(INDEX(Forecast_Capex_Input!BW$12:BW$286,$Z236)
*(INDEX(Forecast_Capex_Input!$H$12:$H$286,$Z236)=Repex),0)
*$DV236</f>
        <v>3.1950805363144229E-2</v>
      </c>
      <c r="DY236" s="43" cm="1">
        <f t="array" aca="1" ref="DY236" ca="1">IFERROR(INDEX(Forecast_Capex_Input!BX$12:BX$286,$Z236)
*(INDEX(Forecast_Capex_Input!$H$12:$H$286,$Z236)=Repex),0)
*$DV236</f>
        <v>6.2196876287465876E-2</v>
      </c>
      <c r="DZ236" s="43" cm="1">
        <f t="array" aca="1" ref="DZ236" ca="1">IFERROR(INDEX(Forecast_Capex_Input!BY$12:BY$286,$Z236)
*(INDEX(Forecast_Capex_Input!$H$12:$H$286,$Z236)=Repex),0)
*$DV236</f>
        <v>0</v>
      </c>
      <c r="EA236" s="43" cm="1">
        <f t="array" aca="1" ref="EA236" ca="1">IFERROR(INDEX(Forecast_Capex_Input!BZ$12:BZ$286,$Z236)
*(INDEX(Forecast_Capex_Input!$H$12:$H$286,$Z236)=Repex),0)
*$DV236</f>
        <v>0</v>
      </c>
      <c r="EB236" s="43" cm="1">
        <f t="array" aca="1" ref="EB236" ca="1">IFERROR(INDEX(Forecast_Capex_Input!CA$12:CA$286,$Z236)
*(INDEX(Forecast_Capex_Input!$H$12:$H$286,$Z236)=Repex),0)
*$DV236</f>
        <v>0</v>
      </c>
      <c r="EC236" s="43" cm="1">
        <f t="array" aca="1" ref="EC236" ca="1">IFERROR(INDEX(Forecast_Capex_Input!CB$12:CB$286,$Z236)
*(INDEX(Forecast_Capex_Input!$H$12:$H$286,$Z236)=Repex),0)
*$DV236</f>
        <v>0</v>
      </c>
      <c r="ED236" s="43" cm="1">
        <f t="array" aca="1" ref="ED236" ca="1">IFERROR(INDEX(Forecast_Capex_Input!CC$12:CC$286,$Z236)
*(INDEX(Forecast_Capex_Input!$H$12:$H$286,$Z236)=Repex),0)
*$DV236</f>
        <v>0</v>
      </c>
      <c r="EF236" s="86" t="str">
        <f t="shared" si="26"/>
        <v>N/A</v>
      </c>
      <c r="EG236" s="28" t="str">
        <f>IFERROR(RANK(EF236,EF$11:EF$1010,0)+COUNTIF(EF$11:EF236,EF236)-1,NA)</f>
        <v>N/A</v>
      </c>
    </row>
    <row r="237" spans="3:137" x14ac:dyDescent="0.2">
      <c r="C237" s="28">
        <f t="shared" si="27"/>
        <v>227</v>
      </c>
      <c r="D237" s="9" t="str" cm="1">
        <f t="array" ref="D237">IFERROR(INDEX(Forecast_Capex_Input!$D$12:$D$286,$Z237),NA)</f>
        <v>BER Secondary Systems Renewal</v>
      </c>
      <c r="E237" s="24" t="b" cm="1">
        <f t="array" ref="E237">IF($Z237=NA,NA,INDEX(Forecast_Capex_Input!$E$12:$E$286,$Z237))</f>
        <v>1</v>
      </c>
      <c r="F237" s="9" t="str" cm="1">
        <f t="array" aca="1" ref="F237" ca="1">IFERROR(INDEX(General!$E$25:$E$26,$AA237),NA)</f>
        <v>Labour</v>
      </c>
      <c r="G237" s="9" t="str" cm="1">
        <f t="array" aca="1" ref="G237" ca="1">IFERROR(INDEX(Forecast_Capex_Input!$AI$11:$BB$11,$AC237),NA)</f>
        <v>Secondary Systems</v>
      </c>
      <c r="H237" s="50" cm="1">
        <f t="array" aca="1" ref="H237" ca="1">IFERROR(INDEX(Forecast_Capex_Input!$AI$12:$BB$286,$Z237,$AC237),NA)</f>
        <v>1</v>
      </c>
      <c r="I237" s="150" t="str" cm="1">
        <f t="array" ref="I237">IFERROR(INDEX(Forecast_Capex_Input!$F$12:$F$286,$Z237),NA)</f>
        <v>Replacement Expenditure</v>
      </c>
      <c r="J237" s="150" t="str" cm="1">
        <f t="array" ref="J237">IFERROR(INDEX(Forecast_Capex_Input!G$12:G$286,$Z237),NA)</f>
        <v>Digital Infrastructure</v>
      </c>
      <c r="K237" s="150" t="str" cm="1">
        <f t="array" ref="K237">IFERROR(INDEX(Forecast_Capex_Input!H$12:H$286,$Z237),NA)</f>
        <v>Repex</v>
      </c>
      <c r="L237" s="150" t="str" cm="1">
        <f t="array" ref="L237">IFERROR(INDEX(Forecast_Capex_Input!I$12:I$286,$Z237),NA)</f>
        <v>N/A</v>
      </c>
      <c r="M237" s="150" t="str" cm="1">
        <f t="array" ref="M237">IFERROR(INDEX(Forecast_Capex_Input!J$12:J$286,$Z237),NA)</f>
        <v>N/A</v>
      </c>
      <c r="N237" s="150" t="str" cm="1">
        <f t="array" ref="N237">IFERROR(INDEX(Forecast_Capex_Input!K$12:K$286,$Z237),NA)</f>
        <v>DI - Protection systems</v>
      </c>
      <c r="O237" s="150" t="str" cm="1">
        <f t="array" ref="O237">IFERROR(INDEX(Forecast_Capex_Input!L$12:L$286,$Z237),NA)</f>
        <v>DI - Safe and Reliable Network</v>
      </c>
      <c r="P237" s="150" t="str" cm="1">
        <f t="array" ref="P237">IFERROR(INDEX(Forecast_Capex_Input!M$12:M$286,$Z237),NA)</f>
        <v>N/A</v>
      </c>
      <c r="Q237" s="24" t="str" cm="1">
        <f t="array" ref="Q237">IFERROR(INDEX(Forecast_Capex_Input!N$12:N$286,$Z237),NA)</f>
        <v>No</v>
      </c>
      <c r="R237" s="190" cm="1">
        <f t="array" ref="R237">IFERROR(INDEX(Forecast_Capex_Input!O$12:O$286,$Z237),0)</f>
        <v>0</v>
      </c>
      <c r="S237" s="24" t="str" cm="1">
        <f t="array" ref="S237">IFERROR(INDEX(Forecast_Capex_Input!P$12:P$286,$Z237),0)</f>
        <v>Safety security &amp; reliability</v>
      </c>
      <c r="T237" s="150" t="str" cm="1">
        <f t="array" aca="1" ref="T237" ca="1">IFERROR(INDEX(General!$K$91:$K$110,$AC237),NA)</f>
        <v>Secondary Systems (2018-23)</v>
      </c>
      <c r="U237" s="43" cm="1">
        <f t="array" aca="1" ref="U237" ca="1">IFERROR(
IF($F237=General!$E$25,INDEX(Forecast_Capex_Input!S$12:S$286,$Z237),
INDEX(Forecast_Capex_Input!T$12:T$286,$Z237)),0)</f>
        <v>0.19842501427862438</v>
      </c>
      <c r="V237" s="82" t="b">
        <f>IFERROR(INDEX(Overheads!$T$19:$T$26,MATCH($I237,Overheads!$E$19:$E$26,0)),FALSE)</f>
        <v>1</v>
      </c>
      <c r="W237" s="209" t="str" cm="1">
        <f t="array" ref="W237">IFERROR(
INDEX(Forecast_Capex_Input!CN$12:CN$286,$Z237),0)</f>
        <v>FY22</v>
      </c>
      <c r="X237" s="209">
        <f>IFERROR(
MATCH($W237,General!$L$39:$S$39,0),1)</f>
        <v>2</v>
      </c>
      <c r="Z237" s="28">
        <f>IFERROR(
IF(MATCH($C237,Forecast_Capex_Input!$CI$12:$CI$286,1)+1&gt;MAX(Forecast_Capex_Input!$C$12:$C$286),NA,
MATCH($C237,Forecast_Capex_Input!$CI$12:$CI$286,1)+1),1)</f>
        <v>100</v>
      </c>
      <c r="AA237" s="28" cm="1">
        <f t="array" aca="1" ref="AA237" ca="1">IFERROR(
IF(Z236&lt;&gt;Z237,1,
IF(COUNTIF(OFFSET(AA236,0,0,-INDEX(Forecast_Capex_Input!$CG$12:$CG$286,$Z237)),AA236)=INDEX(Forecast_Capex_Input!$CG$12:$CG$286,$Z237),AA236+1,AA236)),NA)</f>
        <v>1</v>
      </c>
      <c r="AB237" s="28" cm="1">
        <f t="array" ref="AB237">IFERROR($C237-IF($Z237=1,1,INDEX(Forecast_Capex_Input!$CI$12:$CI$286,$Z237-1))+1,NA)</f>
        <v>1</v>
      </c>
      <c r="AC237" s="28" cm="1">
        <f t="array" aca="1" ref="AC237" ca="1">IFERROR(IF(AA237=1,
INDEX(Forecast_Capex_Input!$AI$10:$BB$10,SMALL(IF(INDEX(Forecast_Capex_Input!$AI$12:$BB$286,$Z237,0)&gt;0,COLUMN(Forecast_Capex_Input!$AI$10:$BB$10)-COLUMN(Forecast_Capex_Input!$AI$12)+1),ROWS(OFFSET(AC236,0,0,-$AB237)))),
OFFSET(AC236,-INDEX(Forecast_Capex_Input!$CG$12:$CG$286,$Z237)+1,0)),NA)</f>
        <v>4</v>
      </c>
      <c r="AD237" s="28">
        <f t="shared" ca="1" si="24"/>
        <v>1</v>
      </c>
      <c r="AE237" s="82" t="b">
        <f t="shared" si="28"/>
        <v>0</v>
      </c>
      <c r="AF237" s="78" t="b">
        <v>0</v>
      </c>
      <c r="AG237" s="82" t="b">
        <f t="shared" si="25"/>
        <v>1</v>
      </c>
      <c r="AI237" s="55">
        <v>0.10863464521750589</v>
      </c>
      <c r="AJ237" s="55">
        <v>9.8758768379550776E-2</v>
      </c>
      <c r="AK237" s="55">
        <v>4.9379384189775388E-2</v>
      </c>
      <c r="AL237" s="55">
        <v>0.10863464521750589</v>
      </c>
      <c r="AM237" s="55">
        <v>0.11357258363648341</v>
      </c>
      <c r="AN237" s="135">
        <v>0.47898002664082134</v>
      </c>
      <c r="AP237" s="55">
        <v>0.10527399378769284</v>
      </c>
      <c r="AQ237" s="55">
        <v>9.6955097572727578E-2</v>
      </c>
      <c r="AR237" s="55">
        <v>4.9037291844095943E-2</v>
      </c>
      <c r="AS237" s="55">
        <v>0.10834922066445496</v>
      </c>
      <c r="AT237" s="55">
        <v>0.11361507408397142</v>
      </c>
      <c r="AU237" s="135">
        <v>0.47323067795294271</v>
      </c>
      <c r="AW237" s="55">
        <v>1.2690928261832414E-2</v>
      </c>
      <c r="AX237" s="55">
        <v>1.0954275393082535E-2</v>
      </c>
      <c r="AY237" s="55">
        <v>6.8021066523338775E-3</v>
      </c>
      <c r="AZ237" s="55">
        <v>1.5238491259162991E-2</v>
      </c>
      <c r="BA237" s="55">
        <v>1.4149541070336388E-2</v>
      </c>
      <c r="BB237" s="135">
        <v>5.9835342636748209E-2</v>
      </c>
      <c r="BD237" s="55">
        <v>2.4710619623532627E-3</v>
      </c>
      <c r="BE237" s="55">
        <v>2.147225361556284E-3</v>
      </c>
      <c r="BF237" s="55">
        <v>1.3041908337270525E-3</v>
      </c>
      <c r="BG237" s="55">
        <v>2.9016505042036992E-3</v>
      </c>
      <c r="BH237" s="55">
        <v>2.7405799115567861E-3</v>
      </c>
      <c r="BI237" s="135">
        <v>1.1564708573397085E-2</v>
      </c>
      <c r="BK237" s="55">
        <v>0.12043598401187851</v>
      </c>
      <c r="BL237" s="55">
        <v>0.1100565983273664</v>
      </c>
      <c r="BM237" s="55">
        <v>5.7143589330156869E-2</v>
      </c>
      <c r="BN237" s="55">
        <v>0.12648936242782166</v>
      </c>
      <c r="BO237" s="55">
        <v>0.13050519506586461</v>
      </c>
      <c r="BP237" s="135">
        <v>0.54463072916308808</v>
      </c>
      <c r="BR237" s="147">
        <v>0.1</v>
      </c>
      <c r="BS237" s="147">
        <v>0.11</v>
      </c>
      <c r="BT237" s="147">
        <v>0.14000000000000001</v>
      </c>
      <c r="BU237" s="147">
        <v>0.32</v>
      </c>
      <c r="BV237" s="147">
        <v>0.33</v>
      </c>
      <c r="BX237" s="55">
        <v>4.7898002664082139E-2</v>
      </c>
      <c r="BY237" s="55">
        <v>5.268780293049035E-2</v>
      </c>
      <c r="BZ237" s="55">
        <v>6.7057203729714993E-2</v>
      </c>
      <c r="CA237" s="55">
        <v>0.15327360852506283</v>
      </c>
      <c r="CB237" s="55">
        <v>0.15806340879147104</v>
      </c>
      <c r="CC237" s="135">
        <v>0.4789800266408214</v>
      </c>
      <c r="CE237" s="55">
        <v>4.7323067795294271E-2</v>
      </c>
      <c r="CF237" s="55">
        <v>5.2055374574823697E-2</v>
      </c>
      <c r="CG237" s="55">
        <v>6.6252294913411988E-2</v>
      </c>
      <c r="CH237" s="55">
        <v>0.15143381694494168</v>
      </c>
      <c r="CI237" s="55">
        <v>0.15616612372447111</v>
      </c>
      <c r="CJ237" s="135">
        <v>0.47323067795294271</v>
      </c>
      <c r="CL237" s="55">
        <v>5.9835342636748211E-3</v>
      </c>
      <c r="CM237" s="55">
        <v>6.5818876900423035E-3</v>
      </c>
      <c r="CN237" s="55">
        <v>8.3769479691447497E-3</v>
      </c>
      <c r="CO237" s="55">
        <v>1.9147309643759429E-2</v>
      </c>
      <c r="CP237" s="55">
        <v>1.9745663070126911E-2</v>
      </c>
      <c r="CQ237" s="135">
        <v>5.9835342636748209E-2</v>
      </c>
      <c r="CS237" s="67">
        <v>1.1564708573397085E-3</v>
      </c>
      <c r="CT237" s="67">
        <v>1.2721179430736794E-3</v>
      </c>
      <c r="CU237" s="67">
        <v>1.6190592002755921E-3</v>
      </c>
      <c r="CV237" s="67">
        <v>3.7007067434870673E-3</v>
      </c>
      <c r="CW237" s="67">
        <v>3.8163538292210384E-3</v>
      </c>
      <c r="CX237" s="135">
        <v>1.1564708573397087E-2</v>
      </c>
      <c r="CZ237" s="55">
        <v>5.4463072916308801E-2</v>
      </c>
      <c r="DA237" s="55">
        <v>5.9909380207939678E-2</v>
      </c>
      <c r="DB237" s="55">
        <v>7.6248302082832328E-2</v>
      </c>
      <c r="DC237" s="55">
        <v>0.17428183333218819</v>
      </c>
      <c r="DD237" s="55">
        <v>0.17972814062381906</v>
      </c>
      <c r="DE237" s="135">
        <v>0.54463072916308808</v>
      </c>
      <c r="DG237" s="43" t="b" cm="1">
        <f t="array" aca="1" ref="DG237" ca="1">OR($G237=Forecast_Capex_Input!$BF$8:$BF$10)</f>
        <v>0</v>
      </c>
      <c r="DH237" s="43" cm="1">
        <f t="array" aca="1" ref="DH237" ca="1">IFERROR(INDEX(Forecast_Capex_Input!BG$12:BG$286,$Z237)
*(INDEX(Forecast_Capex_Input!$H$12:$H$286,$Z237)=Repex),0)
*$DG237</f>
        <v>0</v>
      </c>
      <c r="DI237" s="43" cm="1">
        <f t="array" aca="1" ref="DI237" ca="1">IFERROR(INDEX(Forecast_Capex_Input!BH$12:BH$286,$Z237)
*(INDEX(Forecast_Capex_Input!$H$12:$H$286,$Z237)=Repex),0)
*$DG237</f>
        <v>0</v>
      </c>
      <c r="DJ237" s="43" cm="1">
        <f t="array" aca="1" ref="DJ237" ca="1">IFERROR(INDEX(Forecast_Capex_Input!BI$12:BI$286,$Z237)
*(INDEX(Forecast_Capex_Input!$H$12:$H$286,$Z237)=Repex),0)
*$DG237</f>
        <v>0</v>
      </c>
      <c r="DK237" s="43" cm="1">
        <f t="array" aca="1" ref="DK237" ca="1">IFERROR(INDEX(Forecast_Capex_Input!BJ$12:BJ$286,$Z237)
*(INDEX(Forecast_Capex_Input!$H$12:$H$286,$Z237)=Repex),0)
*$DG237</f>
        <v>0</v>
      </c>
      <c r="DL237" s="43" cm="1">
        <f t="array" aca="1" ref="DL237" ca="1">IFERROR(INDEX(Forecast_Capex_Input!BK$12:BK$286,$Z237)
*(INDEX(Forecast_Capex_Input!$H$12:$H$286,$Z237)=Repex),0)
*$DG237</f>
        <v>0</v>
      </c>
      <c r="DM237" s="43" cm="1">
        <f t="array" aca="1" ref="DM237" ca="1">IFERROR(INDEX(Forecast_Capex_Input!BL$12:BL$286,$Z237)
*(INDEX(Forecast_Capex_Input!$H$12:$H$286,$Z237)=Repex),0)
*$DG237</f>
        <v>0</v>
      </c>
      <c r="DO237" s="43" t="b" cm="1">
        <f t="array" aca="1" ref="DO237" ca="1">OR($G237=Forecast_Capex_Input!$BN$8:$BN$9)</f>
        <v>0</v>
      </c>
      <c r="DP237" s="43" cm="1">
        <f t="array" aca="1" ref="DP237" ca="1">IFERROR(INDEX(Forecast_Capex_Input!BO$12:BO$286,$Z237)
*(INDEX(Forecast_Capex_Input!$H$12:$H$286,$Z237)=Repex),0)
*$DO237</f>
        <v>0</v>
      </c>
      <c r="DQ237" s="43" cm="1">
        <f t="array" aca="1" ref="DQ237" ca="1">IFERROR(INDEX(Forecast_Capex_Input!BP$12:BP$286,$Z237)
*(INDEX(Forecast_Capex_Input!$H$12:$H$286,$Z237)=Repex),0)
*$DO237</f>
        <v>0</v>
      </c>
      <c r="DR237" s="43" cm="1">
        <f t="array" aca="1" ref="DR237" ca="1">IFERROR(INDEX(Forecast_Capex_Input!BQ$12:BQ$286,$Z237)
*(INDEX(Forecast_Capex_Input!$H$12:$H$286,$Z237)=Repex),0)
*$DO237</f>
        <v>0</v>
      </c>
      <c r="DS237" s="43" cm="1">
        <f t="array" aca="1" ref="DS237" ca="1">IFERROR(INDEX(Forecast_Capex_Input!BR$12:BR$286,$Z237)
*(INDEX(Forecast_Capex_Input!$H$12:$H$286,$Z237)=Repex),0)
*$DO237</f>
        <v>0</v>
      </c>
      <c r="DT237" s="43" cm="1">
        <f t="array" aca="1" ref="DT237" ca="1">IFERROR(INDEX(Forecast_Capex_Input!BS$12:BS$286,$Z237)
*(INDEX(Forecast_Capex_Input!$H$12:$H$286,$Z237)=Repex),0)
*$DO237</f>
        <v>0</v>
      </c>
      <c r="DV237" s="43" t="b" cm="1">
        <f t="array" aca="1" ref="DV237" ca="1">OR($G237=Forecast_Capex_Input!$BU$8:$BU$10)</f>
        <v>1</v>
      </c>
      <c r="DW237" s="43" cm="1">
        <f t="array" aca="1" ref="DW237" ca="1">IFERROR(INDEX(Forecast_Capex_Input!BV$12:BV$286,$Z237)
*(INDEX(Forecast_Capex_Input!$H$12:$H$286,$Z237)=Repex),0)
*$DV237</f>
        <v>0.84288249379320423</v>
      </c>
      <c r="DX237" s="43" cm="1">
        <f t="array" aca="1" ref="DX237" ca="1">IFERROR(INDEX(Forecast_Capex_Input!BW$12:BW$286,$Z237)
*(INDEX(Forecast_Capex_Input!$H$12:$H$286,$Z237)=Repex),0)
*$DV237</f>
        <v>6.8378454305001099E-2</v>
      </c>
      <c r="DY237" s="43" cm="1">
        <f t="array" aca="1" ref="DY237" ca="1">IFERROR(INDEX(Forecast_Capex_Input!BX$12:BX$286,$Z237)
*(INDEX(Forecast_Capex_Input!$H$12:$H$286,$Z237)=Repex),0)
*$DV237</f>
        <v>8.8739051901794652E-2</v>
      </c>
      <c r="DZ237" s="43" cm="1">
        <f t="array" aca="1" ref="DZ237" ca="1">IFERROR(INDEX(Forecast_Capex_Input!BY$12:BY$286,$Z237)
*(INDEX(Forecast_Capex_Input!$H$12:$H$286,$Z237)=Repex),0)
*$DV237</f>
        <v>0</v>
      </c>
      <c r="EA237" s="43" cm="1">
        <f t="array" aca="1" ref="EA237" ca="1">IFERROR(INDEX(Forecast_Capex_Input!BZ$12:BZ$286,$Z237)
*(INDEX(Forecast_Capex_Input!$H$12:$H$286,$Z237)=Repex),0)
*$DV237</f>
        <v>0</v>
      </c>
      <c r="EB237" s="43" cm="1">
        <f t="array" aca="1" ref="EB237" ca="1">IFERROR(INDEX(Forecast_Capex_Input!CA$12:CA$286,$Z237)
*(INDEX(Forecast_Capex_Input!$H$12:$H$286,$Z237)=Repex),0)
*$DV237</f>
        <v>0</v>
      </c>
      <c r="EC237" s="43" cm="1">
        <f t="array" aca="1" ref="EC237" ca="1">IFERROR(INDEX(Forecast_Capex_Input!CB$12:CB$286,$Z237)
*(INDEX(Forecast_Capex_Input!$H$12:$H$286,$Z237)=Repex),0)
*$DV237</f>
        <v>0</v>
      </c>
      <c r="ED237" s="43" cm="1">
        <f t="array" aca="1" ref="ED237" ca="1">IFERROR(INDEX(Forecast_Capex_Input!CC$12:CC$286,$Z237)
*(INDEX(Forecast_Capex_Input!$H$12:$H$286,$Z237)=Repex),0)
*$DV237</f>
        <v>0</v>
      </c>
      <c r="EF237" s="86" t="str">
        <f t="shared" si="26"/>
        <v>N/A</v>
      </c>
      <c r="EG237" s="28" t="str">
        <f>IFERROR(RANK(EF237,EF$11:EF$1010,0)+COUNTIF(EF$11:EF237,EF237)-1,NA)</f>
        <v>N/A</v>
      </c>
    </row>
    <row r="238" spans="3:137" x14ac:dyDescent="0.2">
      <c r="C238" s="28">
        <f t="shared" si="27"/>
        <v>228</v>
      </c>
      <c r="D238" s="9" t="str" cm="1">
        <f t="array" ref="D238">IFERROR(INDEX(Forecast_Capex_Input!$D$12:$D$286,$Z238),NA)</f>
        <v>BER Secondary Systems Renewal</v>
      </c>
      <c r="E238" s="24" t="b" cm="1">
        <f t="array" ref="E238">IF($Z238=NA,NA,INDEX(Forecast_Capex_Input!$E$12:$E$286,$Z238))</f>
        <v>1</v>
      </c>
      <c r="F238" s="9" t="str" cm="1">
        <f t="array" aca="1" ref="F238" ca="1">IFERROR(INDEX(General!$E$25:$E$26,$AA238),NA)</f>
        <v>Non-Labour</v>
      </c>
      <c r="G238" s="9" t="str" cm="1">
        <f t="array" aca="1" ref="G238" ca="1">IFERROR(INDEX(Forecast_Capex_Input!$AI$11:$BB$11,$AC238),NA)</f>
        <v>Secondary Systems</v>
      </c>
      <c r="H238" s="50" cm="1">
        <f t="array" aca="1" ref="H238" ca="1">IFERROR(INDEX(Forecast_Capex_Input!$AI$12:$BB$286,$Z238,$AC238),NA)</f>
        <v>1</v>
      </c>
      <c r="I238" s="150" t="str" cm="1">
        <f t="array" ref="I238">IFERROR(INDEX(Forecast_Capex_Input!$F$12:$F$286,$Z238),NA)</f>
        <v>Replacement Expenditure</v>
      </c>
      <c r="J238" s="150" t="str" cm="1">
        <f t="array" ref="J238">IFERROR(INDEX(Forecast_Capex_Input!G$12:G$286,$Z238),NA)</f>
        <v>Digital Infrastructure</v>
      </c>
      <c r="K238" s="150" t="str" cm="1">
        <f t="array" ref="K238">IFERROR(INDEX(Forecast_Capex_Input!H$12:H$286,$Z238),NA)</f>
        <v>Repex</v>
      </c>
      <c r="L238" s="150" t="str" cm="1">
        <f t="array" ref="L238">IFERROR(INDEX(Forecast_Capex_Input!I$12:I$286,$Z238),NA)</f>
        <v>N/A</v>
      </c>
      <c r="M238" s="150" t="str" cm="1">
        <f t="array" ref="M238">IFERROR(INDEX(Forecast_Capex_Input!J$12:J$286,$Z238),NA)</f>
        <v>N/A</v>
      </c>
      <c r="N238" s="150" t="str" cm="1">
        <f t="array" ref="N238">IFERROR(INDEX(Forecast_Capex_Input!K$12:K$286,$Z238),NA)</f>
        <v>DI - Protection systems</v>
      </c>
      <c r="O238" s="150" t="str" cm="1">
        <f t="array" ref="O238">IFERROR(INDEX(Forecast_Capex_Input!L$12:L$286,$Z238),NA)</f>
        <v>DI - Safe and Reliable Network</v>
      </c>
      <c r="P238" s="150" t="str" cm="1">
        <f t="array" ref="P238">IFERROR(INDEX(Forecast_Capex_Input!M$12:M$286,$Z238),NA)</f>
        <v>N/A</v>
      </c>
      <c r="Q238" s="24" t="str" cm="1">
        <f t="array" ref="Q238">IFERROR(INDEX(Forecast_Capex_Input!N$12:N$286,$Z238),NA)</f>
        <v>No</v>
      </c>
      <c r="R238" s="190" cm="1">
        <f t="array" ref="R238">IFERROR(INDEX(Forecast_Capex_Input!O$12:O$286,$Z238),0)</f>
        <v>0</v>
      </c>
      <c r="S238" s="24" t="str" cm="1">
        <f t="array" ref="S238">IFERROR(INDEX(Forecast_Capex_Input!P$12:P$286,$Z238),0)</f>
        <v>Safety security &amp; reliability</v>
      </c>
      <c r="T238" s="150" t="str" cm="1">
        <f t="array" aca="1" ref="T238" ca="1">IFERROR(INDEX(General!$K$91:$K$110,$AC238),NA)</f>
        <v>Secondary Systems (2018-23)</v>
      </c>
      <c r="U238" s="43" cm="1">
        <f t="array" aca="1" ref="U238" ca="1">IFERROR(
IF($F238=General!$E$25,INDEX(Forecast_Capex_Input!S$12:S$286,$Z238),
INDEX(Forecast_Capex_Input!T$12:T$286,$Z238)),0)</f>
        <v>0.80157498572137564</v>
      </c>
      <c r="V238" s="82" t="b">
        <f>IFERROR(INDEX(Overheads!$T$19:$T$26,MATCH($I238,Overheads!$E$19:$E$26,0)),FALSE)</f>
        <v>1</v>
      </c>
      <c r="W238" s="209" t="str" cm="1">
        <f t="array" ref="W238">IFERROR(
INDEX(Forecast_Capex_Input!CN$12:CN$286,$Z238),0)</f>
        <v>FY22</v>
      </c>
      <c r="X238" s="209">
        <f>IFERROR(
MATCH($W238,General!$L$39:$S$39,0),1)</f>
        <v>2</v>
      </c>
      <c r="Z238" s="28">
        <f>IFERROR(
IF(MATCH($C238,Forecast_Capex_Input!$CI$12:$CI$286,1)+1&gt;MAX(Forecast_Capex_Input!$C$12:$C$286),NA,
MATCH($C238,Forecast_Capex_Input!$CI$12:$CI$286,1)+1),1)</f>
        <v>100</v>
      </c>
      <c r="AA238" s="28" cm="1">
        <f t="array" aca="1" ref="AA238" ca="1">IFERROR(
IF(Z237&lt;&gt;Z238,1,
IF(COUNTIF(OFFSET(AA237,0,0,-INDEX(Forecast_Capex_Input!$CG$12:$CG$286,$Z238)),AA237)=INDEX(Forecast_Capex_Input!$CG$12:$CG$286,$Z238),AA237+1,AA237)),NA)</f>
        <v>2</v>
      </c>
      <c r="AB238" s="28" cm="1">
        <f t="array" ref="AB238">IFERROR($C238-IF($Z238=1,1,INDEX(Forecast_Capex_Input!$CI$12:$CI$286,$Z238-1))+1,NA)</f>
        <v>2</v>
      </c>
      <c r="AC238" s="28" cm="1">
        <f t="array" aca="1" ref="AC238" ca="1">IFERROR(IF(AA238=1,
INDEX(Forecast_Capex_Input!$AI$10:$BB$10,SMALL(IF(INDEX(Forecast_Capex_Input!$AI$12:$BB$286,$Z238,0)&gt;0,COLUMN(Forecast_Capex_Input!$AI$10:$BB$10)-COLUMN(Forecast_Capex_Input!$AI$12)+1),ROWS(OFFSET(AC237,0,0,-$AB238)))),
OFFSET(AC237,-INDEX(Forecast_Capex_Input!$CG$12:$CG$286,$Z238)+1,0)),NA)</f>
        <v>4</v>
      </c>
      <c r="AD238" s="28">
        <f t="shared" ca="1" si="24"/>
        <v>2</v>
      </c>
      <c r="AE238" s="82" t="b">
        <f t="shared" si="28"/>
        <v>0</v>
      </c>
      <c r="AF238" s="78" t="b">
        <v>0</v>
      </c>
      <c r="AG238" s="82" t="b">
        <f t="shared" si="25"/>
        <v>1</v>
      </c>
      <c r="AI238" s="55">
        <v>0.43884998323242996</v>
      </c>
      <c r="AJ238" s="55">
        <v>0.3989545302112999</v>
      </c>
      <c r="AK238" s="55">
        <v>0.19947726510564995</v>
      </c>
      <c r="AL238" s="55">
        <v>0.43884998323242996</v>
      </c>
      <c r="AM238" s="55">
        <v>0.45879770974299494</v>
      </c>
      <c r="AN238" s="135">
        <v>1.9349294715248047</v>
      </c>
      <c r="AP238" s="55">
        <v>0.43884998323242996</v>
      </c>
      <c r="AQ238" s="55">
        <v>0.3989545302112999</v>
      </c>
      <c r="AR238" s="55">
        <v>0.19947726510564995</v>
      </c>
      <c r="AS238" s="55">
        <v>0.43884998323242996</v>
      </c>
      <c r="AT238" s="55">
        <v>0.45879770974299494</v>
      </c>
      <c r="AU238" s="135">
        <v>1.9349294715248047</v>
      </c>
      <c r="AW238" s="55">
        <v>5.2903983733542222E-2</v>
      </c>
      <c r="AX238" s="55">
        <v>4.5075069827806062E-2</v>
      </c>
      <c r="AY238" s="55">
        <v>2.7670076811712751E-2</v>
      </c>
      <c r="AZ238" s="55">
        <v>6.1720902029201961E-2</v>
      </c>
      <c r="BA238" s="55">
        <v>5.7138342683179466E-2</v>
      </c>
      <c r="BB238" s="135">
        <v>0.24450837508544246</v>
      </c>
      <c r="BD238" s="55">
        <v>1.0300981863877959E-2</v>
      </c>
      <c r="BE238" s="55">
        <v>8.835484743181167E-3</v>
      </c>
      <c r="BF238" s="55">
        <v>5.3052770841188392E-3</v>
      </c>
      <c r="BG238" s="55">
        <v>1.1752638988144689E-2</v>
      </c>
      <c r="BH238" s="55">
        <v>1.1066945094456444E-2</v>
      </c>
      <c r="BI238" s="135">
        <v>4.7261327773779095E-2</v>
      </c>
      <c r="BK238" s="55">
        <v>0.50205494882985013</v>
      </c>
      <c r="BL238" s="55">
        <v>0.45286508478228715</v>
      </c>
      <c r="BM238" s="55">
        <v>0.23245261900148154</v>
      </c>
      <c r="BN238" s="55">
        <v>0.51232352424977667</v>
      </c>
      <c r="BO238" s="55">
        <v>0.52700299752063096</v>
      </c>
      <c r="BP238" s="135">
        <v>2.2266991743840263</v>
      </c>
      <c r="BR238" s="147">
        <v>0.1</v>
      </c>
      <c r="BS238" s="147">
        <v>0.11</v>
      </c>
      <c r="BT238" s="147">
        <v>0.14000000000000001</v>
      </c>
      <c r="BU238" s="147">
        <v>0.32</v>
      </c>
      <c r="BV238" s="147">
        <v>0.33</v>
      </c>
      <c r="BX238" s="55">
        <v>0.19349294715248047</v>
      </c>
      <c r="BY238" s="55">
        <v>0.21284224186772852</v>
      </c>
      <c r="BZ238" s="55">
        <v>0.27089012601347268</v>
      </c>
      <c r="CA238" s="55">
        <v>0.61917743088793753</v>
      </c>
      <c r="CB238" s="55">
        <v>0.63852672560318557</v>
      </c>
      <c r="CC238" s="135">
        <v>1.9349294715248049</v>
      </c>
      <c r="CE238" s="55">
        <v>0.19349294715248047</v>
      </c>
      <c r="CF238" s="55">
        <v>0.21284224186772852</v>
      </c>
      <c r="CG238" s="55">
        <v>0.27089012601347268</v>
      </c>
      <c r="CH238" s="55">
        <v>0.61917743088793753</v>
      </c>
      <c r="CI238" s="55">
        <v>0.63852672560318557</v>
      </c>
      <c r="CJ238" s="135">
        <v>1.9349294715248049</v>
      </c>
      <c r="CL238" s="55">
        <v>2.4450837508544248E-2</v>
      </c>
      <c r="CM238" s="55">
        <v>2.6895921259398669E-2</v>
      </c>
      <c r="CN238" s="55">
        <v>3.4231172511961949E-2</v>
      </c>
      <c r="CO238" s="55">
        <v>7.8242680027341582E-2</v>
      </c>
      <c r="CP238" s="55">
        <v>8.0687763778196017E-2</v>
      </c>
      <c r="CQ238" s="135">
        <v>0.24450837508544249</v>
      </c>
      <c r="CS238" s="67">
        <v>4.7261327773779095E-3</v>
      </c>
      <c r="CT238" s="67">
        <v>5.1987460551157008E-3</v>
      </c>
      <c r="CU238" s="67">
        <v>6.6165858883290738E-3</v>
      </c>
      <c r="CV238" s="67">
        <v>1.5123624887609311E-2</v>
      </c>
      <c r="CW238" s="67">
        <v>1.5596238165347102E-2</v>
      </c>
      <c r="CX238" s="135">
        <v>4.7261327773779095E-2</v>
      </c>
      <c r="CZ238" s="55">
        <v>0.22266991743840261</v>
      </c>
      <c r="DA238" s="55">
        <v>0.24493690918224287</v>
      </c>
      <c r="DB238" s="55">
        <v>0.31173788441376371</v>
      </c>
      <c r="DC238" s="55">
        <v>0.71254373580288843</v>
      </c>
      <c r="DD238" s="55">
        <v>0.7348107275467286</v>
      </c>
      <c r="DE238" s="135">
        <v>2.2266991743840263</v>
      </c>
      <c r="DG238" s="43" t="b" cm="1">
        <f t="array" aca="1" ref="DG238" ca="1">OR($G238=Forecast_Capex_Input!$BF$8:$BF$10)</f>
        <v>0</v>
      </c>
      <c r="DH238" s="43" cm="1">
        <f t="array" aca="1" ref="DH238" ca="1">IFERROR(INDEX(Forecast_Capex_Input!BG$12:BG$286,$Z238)
*(INDEX(Forecast_Capex_Input!$H$12:$H$286,$Z238)=Repex),0)
*$DG238</f>
        <v>0</v>
      </c>
      <c r="DI238" s="43" cm="1">
        <f t="array" aca="1" ref="DI238" ca="1">IFERROR(INDEX(Forecast_Capex_Input!BH$12:BH$286,$Z238)
*(INDEX(Forecast_Capex_Input!$H$12:$H$286,$Z238)=Repex),0)
*$DG238</f>
        <v>0</v>
      </c>
      <c r="DJ238" s="43" cm="1">
        <f t="array" aca="1" ref="DJ238" ca="1">IFERROR(INDEX(Forecast_Capex_Input!BI$12:BI$286,$Z238)
*(INDEX(Forecast_Capex_Input!$H$12:$H$286,$Z238)=Repex),0)
*$DG238</f>
        <v>0</v>
      </c>
      <c r="DK238" s="43" cm="1">
        <f t="array" aca="1" ref="DK238" ca="1">IFERROR(INDEX(Forecast_Capex_Input!BJ$12:BJ$286,$Z238)
*(INDEX(Forecast_Capex_Input!$H$12:$H$286,$Z238)=Repex),0)
*$DG238</f>
        <v>0</v>
      </c>
      <c r="DL238" s="43" cm="1">
        <f t="array" aca="1" ref="DL238" ca="1">IFERROR(INDEX(Forecast_Capex_Input!BK$12:BK$286,$Z238)
*(INDEX(Forecast_Capex_Input!$H$12:$H$286,$Z238)=Repex),0)
*$DG238</f>
        <v>0</v>
      </c>
      <c r="DM238" s="43" cm="1">
        <f t="array" aca="1" ref="DM238" ca="1">IFERROR(INDEX(Forecast_Capex_Input!BL$12:BL$286,$Z238)
*(INDEX(Forecast_Capex_Input!$H$12:$H$286,$Z238)=Repex),0)
*$DG238</f>
        <v>0</v>
      </c>
      <c r="DO238" s="43" t="b" cm="1">
        <f t="array" aca="1" ref="DO238" ca="1">OR($G238=Forecast_Capex_Input!$BN$8:$BN$9)</f>
        <v>0</v>
      </c>
      <c r="DP238" s="43" cm="1">
        <f t="array" aca="1" ref="DP238" ca="1">IFERROR(INDEX(Forecast_Capex_Input!BO$12:BO$286,$Z238)
*(INDEX(Forecast_Capex_Input!$H$12:$H$286,$Z238)=Repex),0)
*$DO238</f>
        <v>0</v>
      </c>
      <c r="DQ238" s="43" cm="1">
        <f t="array" aca="1" ref="DQ238" ca="1">IFERROR(INDEX(Forecast_Capex_Input!BP$12:BP$286,$Z238)
*(INDEX(Forecast_Capex_Input!$H$12:$H$286,$Z238)=Repex),0)
*$DO238</f>
        <v>0</v>
      </c>
      <c r="DR238" s="43" cm="1">
        <f t="array" aca="1" ref="DR238" ca="1">IFERROR(INDEX(Forecast_Capex_Input!BQ$12:BQ$286,$Z238)
*(INDEX(Forecast_Capex_Input!$H$12:$H$286,$Z238)=Repex),0)
*$DO238</f>
        <v>0</v>
      </c>
      <c r="DS238" s="43" cm="1">
        <f t="array" aca="1" ref="DS238" ca="1">IFERROR(INDEX(Forecast_Capex_Input!BR$12:BR$286,$Z238)
*(INDEX(Forecast_Capex_Input!$H$12:$H$286,$Z238)=Repex),0)
*$DO238</f>
        <v>0</v>
      </c>
      <c r="DT238" s="43" cm="1">
        <f t="array" aca="1" ref="DT238" ca="1">IFERROR(INDEX(Forecast_Capex_Input!BS$12:BS$286,$Z238)
*(INDEX(Forecast_Capex_Input!$H$12:$H$286,$Z238)=Repex),0)
*$DO238</f>
        <v>0</v>
      </c>
      <c r="DV238" s="43" t="b" cm="1">
        <f t="array" aca="1" ref="DV238" ca="1">OR($G238=Forecast_Capex_Input!$BU$8:$BU$10)</f>
        <v>1</v>
      </c>
      <c r="DW238" s="43" cm="1">
        <f t="array" aca="1" ref="DW238" ca="1">IFERROR(INDEX(Forecast_Capex_Input!BV$12:BV$286,$Z238)
*(INDEX(Forecast_Capex_Input!$H$12:$H$286,$Z238)=Repex),0)
*$DV238</f>
        <v>0.84288249379320423</v>
      </c>
      <c r="DX238" s="43" cm="1">
        <f t="array" aca="1" ref="DX238" ca="1">IFERROR(INDEX(Forecast_Capex_Input!BW$12:BW$286,$Z238)
*(INDEX(Forecast_Capex_Input!$H$12:$H$286,$Z238)=Repex),0)
*$DV238</f>
        <v>6.8378454305001099E-2</v>
      </c>
      <c r="DY238" s="43" cm="1">
        <f t="array" aca="1" ref="DY238" ca="1">IFERROR(INDEX(Forecast_Capex_Input!BX$12:BX$286,$Z238)
*(INDEX(Forecast_Capex_Input!$H$12:$H$286,$Z238)=Repex),0)
*$DV238</f>
        <v>8.8739051901794652E-2</v>
      </c>
      <c r="DZ238" s="43" cm="1">
        <f t="array" aca="1" ref="DZ238" ca="1">IFERROR(INDEX(Forecast_Capex_Input!BY$12:BY$286,$Z238)
*(INDEX(Forecast_Capex_Input!$H$12:$H$286,$Z238)=Repex),0)
*$DV238</f>
        <v>0</v>
      </c>
      <c r="EA238" s="43" cm="1">
        <f t="array" aca="1" ref="EA238" ca="1">IFERROR(INDEX(Forecast_Capex_Input!BZ$12:BZ$286,$Z238)
*(INDEX(Forecast_Capex_Input!$H$12:$H$286,$Z238)=Repex),0)
*$DV238</f>
        <v>0</v>
      </c>
      <c r="EB238" s="43" cm="1">
        <f t="array" aca="1" ref="EB238" ca="1">IFERROR(INDEX(Forecast_Capex_Input!CA$12:CA$286,$Z238)
*(INDEX(Forecast_Capex_Input!$H$12:$H$286,$Z238)=Repex),0)
*$DV238</f>
        <v>0</v>
      </c>
      <c r="EC238" s="43" cm="1">
        <f t="array" aca="1" ref="EC238" ca="1">IFERROR(INDEX(Forecast_Capex_Input!CB$12:CB$286,$Z238)
*(INDEX(Forecast_Capex_Input!$H$12:$H$286,$Z238)=Repex),0)
*$DV238</f>
        <v>0</v>
      </c>
      <c r="ED238" s="43" cm="1">
        <f t="array" aca="1" ref="ED238" ca="1">IFERROR(INDEX(Forecast_Capex_Input!CC$12:CC$286,$Z238)
*(INDEX(Forecast_Capex_Input!$H$12:$H$286,$Z238)=Repex),0)
*$DV238</f>
        <v>0</v>
      </c>
      <c r="EF238" s="86" t="str">
        <f t="shared" si="26"/>
        <v>N/A</v>
      </c>
      <c r="EG238" s="28" t="str">
        <f>IFERROR(RANK(EF238,EF$11:EF$1010,0)+COUNTIF(EF$11:EF238,EF238)-1,NA)</f>
        <v>N/A</v>
      </c>
    </row>
    <row r="239" spans="3:137" x14ac:dyDescent="0.2">
      <c r="C239" s="28">
        <f t="shared" si="27"/>
        <v>229</v>
      </c>
      <c r="D239" s="9" t="str" cm="1">
        <f t="array" ref="D239">IFERROR(INDEX(Forecast_Capex_Input!$D$12:$D$286,$Z239),NA)</f>
        <v>BRG Secondary Systems Renewal</v>
      </c>
      <c r="E239" s="24" t="b" cm="1">
        <f t="array" ref="E239">IF($Z239=NA,NA,INDEX(Forecast_Capex_Input!$E$12:$E$286,$Z239))</f>
        <v>1</v>
      </c>
      <c r="F239" s="9" t="str" cm="1">
        <f t="array" aca="1" ref="F239" ca="1">IFERROR(INDEX(General!$E$25:$E$26,$AA239),NA)</f>
        <v>Labour</v>
      </c>
      <c r="G239" s="9" t="str" cm="1">
        <f t="array" aca="1" ref="G239" ca="1">IFERROR(INDEX(Forecast_Capex_Input!$AI$11:$BB$11,$AC239),NA)</f>
        <v>Secondary Systems</v>
      </c>
      <c r="H239" s="50" cm="1">
        <f t="array" aca="1" ref="H239" ca="1">IFERROR(INDEX(Forecast_Capex_Input!$AI$12:$BB$286,$Z239,$AC239),NA)</f>
        <v>0.99999999999999989</v>
      </c>
      <c r="I239" s="150" t="str" cm="1">
        <f t="array" ref="I239">IFERROR(INDEX(Forecast_Capex_Input!$F$12:$F$286,$Z239),NA)</f>
        <v>Replacement Expenditure</v>
      </c>
      <c r="J239" s="150" t="str" cm="1">
        <f t="array" ref="J239">IFERROR(INDEX(Forecast_Capex_Input!G$12:G$286,$Z239),NA)</f>
        <v>Digital Infrastructure</v>
      </c>
      <c r="K239" s="150" t="str" cm="1">
        <f t="array" ref="K239">IFERROR(INDEX(Forecast_Capex_Input!H$12:H$286,$Z239),NA)</f>
        <v>Repex</v>
      </c>
      <c r="L239" s="150" t="str" cm="1">
        <f t="array" ref="L239">IFERROR(INDEX(Forecast_Capex_Input!I$12:I$286,$Z239),NA)</f>
        <v>N/A</v>
      </c>
      <c r="M239" s="150" t="str" cm="1">
        <f t="array" ref="M239">IFERROR(INDEX(Forecast_Capex_Input!J$12:J$286,$Z239),NA)</f>
        <v>N/A</v>
      </c>
      <c r="N239" s="150" t="str" cm="1">
        <f t="array" ref="N239">IFERROR(INDEX(Forecast_Capex_Input!K$12:K$286,$Z239),NA)</f>
        <v>DI - Protection systems</v>
      </c>
      <c r="O239" s="150" t="str" cm="1">
        <f t="array" ref="O239">IFERROR(INDEX(Forecast_Capex_Input!L$12:L$286,$Z239),NA)</f>
        <v>DI - Safe and Reliable Network</v>
      </c>
      <c r="P239" s="150" t="str" cm="1">
        <f t="array" ref="P239">IFERROR(INDEX(Forecast_Capex_Input!M$12:M$286,$Z239),NA)</f>
        <v>N/A</v>
      </c>
      <c r="Q239" s="24" t="str" cm="1">
        <f t="array" ref="Q239">IFERROR(INDEX(Forecast_Capex_Input!N$12:N$286,$Z239),NA)</f>
        <v>No</v>
      </c>
      <c r="R239" s="190" cm="1">
        <f t="array" ref="R239">IFERROR(INDEX(Forecast_Capex_Input!O$12:O$286,$Z239),0)</f>
        <v>0</v>
      </c>
      <c r="S239" s="24" t="str" cm="1">
        <f t="array" ref="S239">IFERROR(INDEX(Forecast_Capex_Input!P$12:P$286,$Z239),0)</f>
        <v>Safety security &amp; reliability</v>
      </c>
      <c r="T239" s="150" t="str" cm="1">
        <f t="array" aca="1" ref="T239" ca="1">IFERROR(INDEX(General!$K$91:$K$110,$AC239),NA)</f>
        <v>Secondary Systems (2018-23)</v>
      </c>
      <c r="U239" s="43" cm="1">
        <f t="array" aca="1" ref="U239" ca="1">IFERROR(
IF($F239=General!$E$25,INDEX(Forecast_Capex_Input!S$12:S$286,$Z239),
INDEX(Forecast_Capex_Input!T$12:T$286,$Z239)),0)</f>
        <v>0.19122715775127888</v>
      </c>
      <c r="V239" s="82" t="b">
        <f>IFERROR(INDEX(Overheads!$T$19:$T$26,MATCH($I239,Overheads!$E$19:$E$26,0)),FALSE)</f>
        <v>1</v>
      </c>
      <c r="W239" s="209" t="str" cm="1">
        <f t="array" ref="W239">IFERROR(
INDEX(Forecast_Capex_Input!CN$12:CN$286,$Z239),0)</f>
        <v>FY22</v>
      </c>
      <c r="X239" s="209">
        <f>IFERROR(
MATCH($W239,General!$L$39:$S$39,0),1)</f>
        <v>2</v>
      </c>
      <c r="Z239" s="28">
        <f>IFERROR(
IF(MATCH($C239,Forecast_Capex_Input!$CI$12:$CI$286,1)+1&gt;MAX(Forecast_Capex_Input!$C$12:$C$286),NA,
MATCH($C239,Forecast_Capex_Input!$CI$12:$CI$286,1)+1),1)</f>
        <v>101</v>
      </c>
      <c r="AA239" s="28" cm="1">
        <f t="array" aca="1" ref="AA239" ca="1">IFERROR(
IF(Z238&lt;&gt;Z239,1,
IF(COUNTIF(OFFSET(AA238,0,0,-INDEX(Forecast_Capex_Input!$CG$12:$CG$286,$Z239)),AA238)=INDEX(Forecast_Capex_Input!$CG$12:$CG$286,$Z239),AA238+1,AA238)),NA)</f>
        <v>1</v>
      </c>
      <c r="AB239" s="28" cm="1">
        <f t="array" ref="AB239">IFERROR($C239-IF($Z239=1,1,INDEX(Forecast_Capex_Input!$CI$12:$CI$286,$Z239-1))+1,NA)</f>
        <v>1</v>
      </c>
      <c r="AC239" s="28" cm="1">
        <f t="array" aca="1" ref="AC239" ca="1">IFERROR(IF(AA239=1,
INDEX(Forecast_Capex_Input!$AI$10:$BB$10,SMALL(IF(INDEX(Forecast_Capex_Input!$AI$12:$BB$286,$Z239,0)&gt;0,COLUMN(Forecast_Capex_Input!$AI$10:$BB$10)-COLUMN(Forecast_Capex_Input!$AI$12)+1),ROWS(OFFSET(AC238,0,0,-$AB239)))),
OFFSET(AC238,-INDEX(Forecast_Capex_Input!$CG$12:$CG$286,$Z239)+1,0)),NA)</f>
        <v>4</v>
      </c>
      <c r="AD239" s="28">
        <f t="shared" ca="1" si="24"/>
        <v>1</v>
      </c>
      <c r="AE239" s="82" t="b">
        <f t="shared" si="28"/>
        <v>0</v>
      </c>
      <c r="AF239" s="78" t="b">
        <v>0</v>
      </c>
      <c r="AG239" s="82" t="b">
        <f t="shared" si="25"/>
        <v>1</v>
      </c>
      <c r="AI239" s="55">
        <v>0</v>
      </c>
      <c r="AJ239" s="55">
        <v>0</v>
      </c>
      <c r="AK239" s="55">
        <v>0</v>
      </c>
      <c r="AL239" s="55">
        <v>0</v>
      </c>
      <c r="AM239" s="55">
        <v>0</v>
      </c>
      <c r="AN239" s="135">
        <v>0</v>
      </c>
      <c r="AP239" s="55">
        <v>0</v>
      </c>
      <c r="AQ239" s="55">
        <v>0</v>
      </c>
      <c r="AR239" s="55">
        <v>0</v>
      </c>
      <c r="AS239" s="55">
        <v>0</v>
      </c>
      <c r="AT239" s="55">
        <v>0</v>
      </c>
      <c r="AU239" s="135">
        <v>0</v>
      </c>
      <c r="AW239" s="55">
        <v>0</v>
      </c>
      <c r="AX239" s="55">
        <v>0</v>
      </c>
      <c r="AY239" s="55">
        <v>0</v>
      </c>
      <c r="AZ239" s="55">
        <v>0</v>
      </c>
      <c r="BA239" s="55">
        <v>0</v>
      </c>
      <c r="BB239" s="135">
        <v>0</v>
      </c>
      <c r="BD239" s="55">
        <v>0</v>
      </c>
      <c r="BE239" s="55">
        <v>0</v>
      </c>
      <c r="BF239" s="55">
        <v>0</v>
      </c>
      <c r="BG239" s="55">
        <v>0</v>
      </c>
      <c r="BH239" s="55">
        <v>0</v>
      </c>
      <c r="BI239" s="135">
        <v>0</v>
      </c>
      <c r="BK239" s="55">
        <v>0</v>
      </c>
      <c r="BL239" s="55">
        <v>0</v>
      </c>
      <c r="BM239" s="55">
        <v>0</v>
      </c>
      <c r="BN239" s="55">
        <v>0</v>
      </c>
      <c r="BO239" s="55">
        <v>0</v>
      </c>
      <c r="BP239" s="135">
        <v>0</v>
      </c>
      <c r="BR239" s="147">
        <v>0.1</v>
      </c>
      <c r="BS239" s="147">
        <v>0.11</v>
      </c>
      <c r="BT239" s="147">
        <v>0.14000000000000001</v>
      </c>
      <c r="BU239" s="147">
        <v>0.32</v>
      </c>
      <c r="BV239" s="147">
        <v>0.33</v>
      </c>
      <c r="BX239" s="55">
        <v>0</v>
      </c>
      <c r="BY239" s="55">
        <v>0</v>
      </c>
      <c r="BZ239" s="55">
        <v>0</v>
      </c>
      <c r="CA239" s="55">
        <v>0</v>
      </c>
      <c r="CB239" s="55">
        <v>0</v>
      </c>
      <c r="CC239" s="135">
        <v>0</v>
      </c>
      <c r="CE239" s="55">
        <v>0</v>
      </c>
      <c r="CF239" s="55">
        <v>0</v>
      </c>
      <c r="CG239" s="55">
        <v>0</v>
      </c>
      <c r="CH239" s="55">
        <v>0</v>
      </c>
      <c r="CI239" s="55">
        <v>0</v>
      </c>
      <c r="CJ239" s="135">
        <v>0</v>
      </c>
      <c r="CL239" s="55">
        <v>0</v>
      </c>
      <c r="CM239" s="55">
        <v>0</v>
      </c>
      <c r="CN239" s="55">
        <v>0</v>
      </c>
      <c r="CO239" s="55">
        <v>0</v>
      </c>
      <c r="CP239" s="55">
        <v>0</v>
      </c>
      <c r="CQ239" s="135">
        <v>0</v>
      </c>
      <c r="CS239" s="67">
        <v>0</v>
      </c>
      <c r="CT239" s="67">
        <v>0</v>
      </c>
      <c r="CU239" s="67">
        <v>0</v>
      </c>
      <c r="CV239" s="67">
        <v>0</v>
      </c>
      <c r="CW239" s="67">
        <v>0</v>
      </c>
      <c r="CX239" s="135">
        <v>0</v>
      </c>
      <c r="CZ239" s="55">
        <v>0</v>
      </c>
      <c r="DA239" s="55">
        <v>0</v>
      </c>
      <c r="DB239" s="55">
        <v>0</v>
      </c>
      <c r="DC239" s="55">
        <v>0</v>
      </c>
      <c r="DD239" s="55">
        <v>0</v>
      </c>
      <c r="DE239" s="135">
        <v>0</v>
      </c>
      <c r="DG239" s="43" t="b" cm="1">
        <f t="array" aca="1" ref="DG239" ca="1">OR($G239=Forecast_Capex_Input!$BF$8:$BF$10)</f>
        <v>0</v>
      </c>
      <c r="DH239" s="43" cm="1">
        <f t="array" aca="1" ref="DH239" ca="1">IFERROR(INDEX(Forecast_Capex_Input!BG$12:BG$286,$Z239)
*(INDEX(Forecast_Capex_Input!$H$12:$H$286,$Z239)=Repex),0)
*$DG239</f>
        <v>0</v>
      </c>
      <c r="DI239" s="43" cm="1">
        <f t="array" aca="1" ref="DI239" ca="1">IFERROR(INDEX(Forecast_Capex_Input!BH$12:BH$286,$Z239)
*(INDEX(Forecast_Capex_Input!$H$12:$H$286,$Z239)=Repex),0)
*$DG239</f>
        <v>0</v>
      </c>
      <c r="DJ239" s="43" cm="1">
        <f t="array" aca="1" ref="DJ239" ca="1">IFERROR(INDEX(Forecast_Capex_Input!BI$12:BI$286,$Z239)
*(INDEX(Forecast_Capex_Input!$H$12:$H$286,$Z239)=Repex),0)
*$DG239</f>
        <v>0</v>
      </c>
      <c r="DK239" s="43" cm="1">
        <f t="array" aca="1" ref="DK239" ca="1">IFERROR(INDEX(Forecast_Capex_Input!BJ$12:BJ$286,$Z239)
*(INDEX(Forecast_Capex_Input!$H$12:$H$286,$Z239)=Repex),0)
*$DG239</f>
        <v>0</v>
      </c>
      <c r="DL239" s="43" cm="1">
        <f t="array" aca="1" ref="DL239" ca="1">IFERROR(INDEX(Forecast_Capex_Input!BK$12:BK$286,$Z239)
*(INDEX(Forecast_Capex_Input!$H$12:$H$286,$Z239)=Repex),0)
*$DG239</f>
        <v>0</v>
      </c>
      <c r="DM239" s="43" cm="1">
        <f t="array" aca="1" ref="DM239" ca="1">IFERROR(INDEX(Forecast_Capex_Input!BL$12:BL$286,$Z239)
*(INDEX(Forecast_Capex_Input!$H$12:$H$286,$Z239)=Repex),0)
*$DG239</f>
        <v>0</v>
      </c>
      <c r="DO239" s="43" t="b" cm="1">
        <f t="array" aca="1" ref="DO239" ca="1">OR($G239=Forecast_Capex_Input!$BN$8:$BN$9)</f>
        <v>0</v>
      </c>
      <c r="DP239" s="43" cm="1">
        <f t="array" aca="1" ref="DP239" ca="1">IFERROR(INDEX(Forecast_Capex_Input!BO$12:BO$286,$Z239)
*(INDEX(Forecast_Capex_Input!$H$12:$H$286,$Z239)=Repex),0)
*$DO239</f>
        <v>0</v>
      </c>
      <c r="DQ239" s="43" cm="1">
        <f t="array" aca="1" ref="DQ239" ca="1">IFERROR(INDEX(Forecast_Capex_Input!BP$12:BP$286,$Z239)
*(INDEX(Forecast_Capex_Input!$H$12:$H$286,$Z239)=Repex),0)
*$DO239</f>
        <v>0</v>
      </c>
      <c r="DR239" s="43" cm="1">
        <f t="array" aca="1" ref="DR239" ca="1">IFERROR(INDEX(Forecast_Capex_Input!BQ$12:BQ$286,$Z239)
*(INDEX(Forecast_Capex_Input!$H$12:$H$286,$Z239)=Repex),0)
*$DO239</f>
        <v>0</v>
      </c>
      <c r="DS239" s="43" cm="1">
        <f t="array" aca="1" ref="DS239" ca="1">IFERROR(INDEX(Forecast_Capex_Input!BR$12:BR$286,$Z239)
*(INDEX(Forecast_Capex_Input!$H$12:$H$286,$Z239)=Repex),0)
*$DO239</f>
        <v>0</v>
      </c>
      <c r="DT239" s="43" cm="1">
        <f t="array" aca="1" ref="DT239" ca="1">IFERROR(INDEX(Forecast_Capex_Input!BS$12:BS$286,$Z239)
*(INDEX(Forecast_Capex_Input!$H$12:$H$286,$Z239)=Repex),0)
*$DO239</f>
        <v>0</v>
      </c>
      <c r="DV239" s="43" t="b" cm="1">
        <f t="array" aca="1" ref="DV239" ca="1">OR($G239=Forecast_Capex_Input!$BU$8:$BU$10)</f>
        <v>1</v>
      </c>
      <c r="DW239" s="43" cm="1">
        <f t="array" aca="1" ref="DW239" ca="1">IFERROR(INDEX(Forecast_Capex_Input!BV$12:BV$286,$Z239)
*(INDEX(Forecast_Capex_Input!$H$12:$H$286,$Z239)=Repex),0)
*$DV239</f>
        <v>0.87146033061470229</v>
      </c>
      <c r="DX239" s="43" cm="1">
        <f t="array" aca="1" ref="DX239" ca="1">IFERROR(INDEX(Forecast_Capex_Input!BW$12:BW$286,$Z239)
*(INDEX(Forecast_Capex_Input!$H$12:$H$286,$Z239)=Repex),0)
*$DV239</f>
        <v>0.12853966938529776</v>
      </c>
      <c r="DY239" s="43" cm="1">
        <f t="array" aca="1" ref="DY239" ca="1">IFERROR(INDEX(Forecast_Capex_Input!BX$12:BX$286,$Z239)
*(INDEX(Forecast_Capex_Input!$H$12:$H$286,$Z239)=Repex),0)
*$DV239</f>
        <v>0</v>
      </c>
      <c r="DZ239" s="43" cm="1">
        <f t="array" aca="1" ref="DZ239" ca="1">IFERROR(INDEX(Forecast_Capex_Input!BY$12:BY$286,$Z239)
*(INDEX(Forecast_Capex_Input!$H$12:$H$286,$Z239)=Repex),0)
*$DV239</f>
        <v>0</v>
      </c>
      <c r="EA239" s="43" cm="1">
        <f t="array" aca="1" ref="EA239" ca="1">IFERROR(INDEX(Forecast_Capex_Input!BZ$12:BZ$286,$Z239)
*(INDEX(Forecast_Capex_Input!$H$12:$H$286,$Z239)=Repex),0)
*$DV239</f>
        <v>0</v>
      </c>
      <c r="EB239" s="43" cm="1">
        <f t="array" aca="1" ref="EB239" ca="1">IFERROR(INDEX(Forecast_Capex_Input!CA$12:CA$286,$Z239)
*(INDEX(Forecast_Capex_Input!$H$12:$H$286,$Z239)=Repex),0)
*$DV239</f>
        <v>0</v>
      </c>
      <c r="EC239" s="43" cm="1">
        <f t="array" aca="1" ref="EC239" ca="1">IFERROR(INDEX(Forecast_Capex_Input!CB$12:CB$286,$Z239)
*(INDEX(Forecast_Capex_Input!$H$12:$H$286,$Z239)=Repex),0)
*$DV239</f>
        <v>0</v>
      </c>
      <c r="ED239" s="43" cm="1">
        <f t="array" aca="1" ref="ED239" ca="1">IFERROR(INDEX(Forecast_Capex_Input!CC$12:CC$286,$Z239)
*(INDEX(Forecast_Capex_Input!$H$12:$H$286,$Z239)=Repex),0)
*$DV239</f>
        <v>0</v>
      </c>
      <c r="EF239" s="86" t="str">
        <f t="shared" si="26"/>
        <v>N/A</v>
      </c>
      <c r="EG239" s="28" t="str">
        <f>IFERROR(RANK(EF239,EF$11:EF$1010,0)+COUNTIF(EF$11:EF239,EF239)-1,NA)</f>
        <v>N/A</v>
      </c>
    </row>
    <row r="240" spans="3:137" x14ac:dyDescent="0.2">
      <c r="C240" s="28">
        <f t="shared" si="27"/>
        <v>230</v>
      </c>
      <c r="D240" s="9" t="str" cm="1">
        <f t="array" ref="D240">IFERROR(INDEX(Forecast_Capex_Input!$D$12:$D$286,$Z240),NA)</f>
        <v>BRG Secondary Systems Renewal</v>
      </c>
      <c r="E240" s="24" t="b" cm="1">
        <f t="array" ref="E240">IF($Z240=NA,NA,INDEX(Forecast_Capex_Input!$E$12:$E$286,$Z240))</f>
        <v>1</v>
      </c>
      <c r="F240" s="9" t="str" cm="1">
        <f t="array" aca="1" ref="F240" ca="1">IFERROR(INDEX(General!$E$25:$E$26,$AA240),NA)</f>
        <v>Non-Labour</v>
      </c>
      <c r="G240" s="9" t="str" cm="1">
        <f t="array" aca="1" ref="G240" ca="1">IFERROR(INDEX(Forecast_Capex_Input!$AI$11:$BB$11,$AC240),NA)</f>
        <v>Secondary Systems</v>
      </c>
      <c r="H240" s="50" cm="1">
        <f t="array" aca="1" ref="H240" ca="1">IFERROR(INDEX(Forecast_Capex_Input!$AI$12:$BB$286,$Z240,$AC240),NA)</f>
        <v>0.99999999999999989</v>
      </c>
      <c r="I240" s="150" t="str" cm="1">
        <f t="array" ref="I240">IFERROR(INDEX(Forecast_Capex_Input!$F$12:$F$286,$Z240),NA)</f>
        <v>Replacement Expenditure</v>
      </c>
      <c r="J240" s="150" t="str" cm="1">
        <f t="array" ref="J240">IFERROR(INDEX(Forecast_Capex_Input!G$12:G$286,$Z240),NA)</f>
        <v>Digital Infrastructure</v>
      </c>
      <c r="K240" s="150" t="str" cm="1">
        <f t="array" ref="K240">IFERROR(INDEX(Forecast_Capex_Input!H$12:H$286,$Z240),NA)</f>
        <v>Repex</v>
      </c>
      <c r="L240" s="150" t="str" cm="1">
        <f t="array" ref="L240">IFERROR(INDEX(Forecast_Capex_Input!I$12:I$286,$Z240),NA)</f>
        <v>N/A</v>
      </c>
      <c r="M240" s="150" t="str" cm="1">
        <f t="array" ref="M240">IFERROR(INDEX(Forecast_Capex_Input!J$12:J$286,$Z240),NA)</f>
        <v>N/A</v>
      </c>
      <c r="N240" s="150" t="str" cm="1">
        <f t="array" ref="N240">IFERROR(INDEX(Forecast_Capex_Input!K$12:K$286,$Z240),NA)</f>
        <v>DI - Protection systems</v>
      </c>
      <c r="O240" s="150" t="str" cm="1">
        <f t="array" ref="O240">IFERROR(INDEX(Forecast_Capex_Input!L$12:L$286,$Z240),NA)</f>
        <v>DI - Safe and Reliable Network</v>
      </c>
      <c r="P240" s="150" t="str" cm="1">
        <f t="array" ref="P240">IFERROR(INDEX(Forecast_Capex_Input!M$12:M$286,$Z240),NA)</f>
        <v>N/A</v>
      </c>
      <c r="Q240" s="24" t="str" cm="1">
        <f t="array" ref="Q240">IFERROR(INDEX(Forecast_Capex_Input!N$12:N$286,$Z240),NA)</f>
        <v>No</v>
      </c>
      <c r="R240" s="190" cm="1">
        <f t="array" ref="R240">IFERROR(INDEX(Forecast_Capex_Input!O$12:O$286,$Z240),0)</f>
        <v>0</v>
      </c>
      <c r="S240" s="24" t="str" cm="1">
        <f t="array" ref="S240">IFERROR(INDEX(Forecast_Capex_Input!P$12:P$286,$Z240),0)</f>
        <v>Safety security &amp; reliability</v>
      </c>
      <c r="T240" s="150" t="str" cm="1">
        <f t="array" aca="1" ref="T240" ca="1">IFERROR(INDEX(General!$K$91:$K$110,$AC240),NA)</f>
        <v>Secondary Systems (2018-23)</v>
      </c>
      <c r="U240" s="43" cm="1">
        <f t="array" aca="1" ref="U240" ca="1">IFERROR(
IF($F240=General!$E$25,INDEX(Forecast_Capex_Input!S$12:S$286,$Z240),
INDEX(Forecast_Capex_Input!T$12:T$286,$Z240)),0)</f>
        <v>0.80877284224872115</v>
      </c>
      <c r="V240" s="82" t="b">
        <f>IFERROR(INDEX(Overheads!$T$19:$T$26,MATCH($I240,Overheads!$E$19:$E$26,0)),FALSE)</f>
        <v>1</v>
      </c>
      <c r="W240" s="209" t="str" cm="1">
        <f t="array" ref="W240">IFERROR(
INDEX(Forecast_Capex_Input!CN$12:CN$286,$Z240),0)</f>
        <v>FY22</v>
      </c>
      <c r="X240" s="209">
        <f>IFERROR(
MATCH($W240,General!$L$39:$S$39,0),1)</f>
        <v>2</v>
      </c>
      <c r="Z240" s="28">
        <f>IFERROR(
IF(MATCH($C240,Forecast_Capex_Input!$CI$12:$CI$286,1)+1&gt;MAX(Forecast_Capex_Input!$C$12:$C$286),NA,
MATCH($C240,Forecast_Capex_Input!$CI$12:$CI$286,1)+1),1)</f>
        <v>101</v>
      </c>
      <c r="AA240" s="28" cm="1">
        <f t="array" aca="1" ref="AA240" ca="1">IFERROR(
IF(Z239&lt;&gt;Z240,1,
IF(COUNTIF(OFFSET(AA239,0,0,-INDEX(Forecast_Capex_Input!$CG$12:$CG$286,$Z240)),AA239)=INDEX(Forecast_Capex_Input!$CG$12:$CG$286,$Z240),AA239+1,AA239)),NA)</f>
        <v>2</v>
      </c>
      <c r="AB240" s="28" cm="1">
        <f t="array" ref="AB240">IFERROR($C240-IF($Z240=1,1,INDEX(Forecast_Capex_Input!$CI$12:$CI$286,$Z240-1))+1,NA)</f>
        <v>2</v>
      </c>
      <c r="AC240" s="28" cm="1">
        <f t="array" aca="1" ref="AC240" ca="1">IFERROR(IF(AA240=1,
INDEX(Forecast_Capex_Input!$AI$10:$BB$10,SMALL(IF(INDEX(Forecast_Capex_Input!$AI$12:$BB$286,$Z240,0)&gt;0,COLUMN(Forecast_Capex_Input!$AI$10:$BB$10)-COLUMN(Forecast_Capex_Input!$AI$12)+1),ROWS(OFFSET(AC239,0,0,-$AB240)))),
OFFSET(AC239,-INDEX(Forecast_Capex_Input!$CG$12:$CG$286,$Z240)+1,0)),NA)</f>
        <v>4</v>
      </c>
      <c r="AD240" s="28">
        <f t="shared" ca="1" si="24"/>
        <v>2</v>
      </c>
      <c r="AE240" s="82" t="b">
        <f t="shared" si="28"/>
        <v>0</v>
      </c>
      <c r="AF240" s="78" t="b">
        <v>0</v>
      </c>
      <c r="AG240" s="82" t="b">
        <f t="shared" si="25"/>
        <v>1</v>
      </c>
      <c r="AI240" s="55">
        <v>0</v>
      </c>
      <c r="AJ240" s="55">
        <v>0</v>
      </c>
      <c r="AK240" s="55">
        <v>0</v>
      </c>
      <c r="AL240" s="55">
        <v>0</v>
      </c>
      <c r="AM240" s="55">
        <v>0</v>
      </c>
      <c r="AN240" s="135">
        <v>0</v>
      </c>
      <c r="AP240" s="55">
        <v>0</v>
      </c>
      <c r="AQ240" s="55">
        <v>0</v>
      </c>
      <c r="AR240" s="55">
        <v>0</v>
      </c>
      <c r="AS240" s="55">
        <v>0</v>
      </c>
      <c r="AT240" s="55">
        <v>0</v>
      </c>
      <c r="AU240" s="135">
        <v>0</v>
      </c>
      <c r="AW240" s="55">
        <v>0</v>
      </c>
      <c r="AX240" s="55">
        <v>0</v>
      </c>
      <c r="AY240" s="55">
        <v>0</v>
      </c>
      <c r="AZ240" s="55">
        <v>0</v>
      </c>
      <c r="BA240" s="55">
        <v>0</v>
      </c>
      <c r="BB240" s="135">
        <v>0</v>
      </c>
      <c r="BD240" s="55">
        <v>0</v>
      </c>
      <c r="BE240" s="55">
        <v>0</v>
      </c>
      <c r="BF240" s="55">
        <v>0</v>
      </c>
      <c r="BG240" s="55">
        <v>0</v>
      </c>
      <c r="BH240" s="55">
        <v>0</v>
      </c>
      <c r="BI240" s="135">
        <v>0</v>
      </c>
      <c r="BK240" s="55">
        <v>0</v>
      </c>
      <c r="BL240" s="55">
        <v>0</v>
      </c>
      <c r="BM240" s="55">
        <v>0</v>
      </c>
      <c r="BN240" s="55">
        <v>0</v>
      </c>
      <c r="BO240" s="55">
        <v>0</v>
      </c>
      <c r="BP240" s="135">
        <v>0</v>
      </c>
      <c r="BR240" s="147">
        <v>0.1</v>
      </c>
      <c r="BS240" s="147">
        <v>0.11</v>
      </c>
      <c r="BT240" s="147">
        <v>0.14000000000000001</v>
      </c>
      <c r="BU240" s="147">
        <v>0.32</v>
      </c>
      <c r="BV240" s="147">
        <v>0.33</v>
      </c>
      <c r="BX240" s="55">
        <v>0</v>
      </c>
      <c r="BY240" s="55">
        <v>0</v>
      </c>
      <c r="BZ240" s="55">
        <v>0</v>
      </c>
      <c r="CA240" s="55">
        <v>0</v>
      </c>
      <c r="CB240" s="55">
        <v>0</v>
      </c>
      <c r="CC240" s="135">
        <v>0</v>
      </c>
      <c r="CE240" s="55">
        <v>0</v>
      </c>
      <c r="CF240" s="55">
        <v>0</v>
      </c>
      <c r="CG240" s="55">
        <v>0</v>
      </c>
      <c r="CH240" s="55">
        <v>0</v>
      </c>
      <c r="CI240" s="55">
        <v>0</v>
      </c>
      <c r="CJ240" s="135">
        <v>0</v>
      </c>
      <c r="CL240" s="55">
        <v>0</v>
      </c>
      <c r="CM240" s="55">
        <v>0</v>
      </c>
      <c r="CN240" s="55">
        <v>0</v>
      </c>
      <c r="CO240" s="55">
        <v>0</v>
      </c>
      <c r="CP240" s="55">
        <v>0</v>
      </c>
      <c r="CQ240" s="135">
        <v>0</v>
      </c>
      <c r="CS240" s="67">
        <v>0</v>
      </c>
      <c r="CT240" s="67">
        <v>0</v>
      </c>
      <c r="CU240" s="67">
        <v>0</v>
      </c>
      <c r="CV240" s="67">
        <v>0</v>
      </c>
      <c r="CW240" s="67">
        <v>0</v>
      </c>
      <c r="CX240" s="135">
        <v>0</v>
      </c>
      <c r="CZ240" s="55">
        <v>0</v>
      </c>
      <c r="DA240" s="55">
        <v>0</v>
      </c>
      <c r="DB240" s="55">
        <v>0</v>
      </c>
      <c r="DC240" s="55">
        <v>0</v>
      </c>
      <c r="DD240" s="55">
        <v>0</v>
      </c>
      <c r="DE240" s="135">
        <v>0</v>
      </c>
      <c r="DG240" s="43" t="b" cm="1">
        <f t="array" aca="1" ref="DG240" ca="1">OR($G240=Forecast_Capex_Input!$BF$8:$BF$10)</f>
        <v>0</v>
      </c>
      <c r="DH240" s="43" cm="1">
        <f t="array" aca="1" ref="DH240" ca="1">IFERROR(INDEX(Forecast_Capex_Input!BG$12:BG$286,$Z240)
*(INDEX(Forecast_Capex_Input!$H$12:$H$286,$Z240)=Repex),0)
*$DG240</f>
        <v>0</v>
      </c>
      <c r="DI240" s="43" cm="1">
        <f t="array" aca="1" ref="DI240" ca="1">IFERROR(INDEX(Forecast_Capex_Input!BH$12:BH$286,$Z240)
*(INDEX(Forecast_Capex_Input!$H$12:$H$286,$Z240)=Repex),0)
*$DG240</f>
        <v>0</v>
      </c>
      <c r="DJ240" s="43" cm="1">
        <f t="array" aca="1" ref="DJ240" ca="1">IFERROR(INDEX(Forecast_Capex_Input!BI$12:BI$286,$Z240)
*(INDEX(Forecast_Capex_Input!$H$12:$H$286,$Z240)=Repex),0)
*$DG240</f>
        <v>0</v>
      </c>
      <c r="DK240" s="43" cm="1">
        <f t="array" aca="1" ref="DK240" ca="1">IFERROR(INDEX(Forecast_Capex_Input!BJ$12:BJ$286,$Z240)
*(INDEX(Forecast_Capex_Input!$H$12:$H$286,$Z240)=Repex),0)
*$DG240</f>
        <v>0</v>
      </c>
      <c r="DL240" s="43" cm="1">
        <f t="array" aca="1" ref="DL240" ca="1">IFERROR(INDEX(Forecast_Capex_Input!BK$12:BK$286,$Z240)
*(INDEX(Forecast_Capex_Input!$H$12:$H$286,$Z240)=Repex),0)
*$DG240</f>
        <v>0</v>
      </c>
      <c r="DM240" s="43" cm="1">
        <f t="array" aca="1" ref="DM240" ca="1">IFERROR(INDEX(Forecast_Capex_Input!BL$12:BL$286,$Z240)
*(INDEX(Forecast_Capex_Input!$H$12:$H$286,$Z240)=Repex),0)
*$DG240</f>
        <v>0</v>
      </c>
      <c r="DO240" s="43" t="b" cm="1">
        <f t="array" aca="1" ref="DO240" ca="1">OR($G240=Forecast_Capex_Input!$BN$8:$BN$9)</f>
        <v>0</v>
      </c>
      <c r="DP240" s="43" cm="1">
        <f t="array" aca="1" ref="DP240" ca="1">IFERROR(INDEX(Forecast_Capex_Input!BO$12:BO$286,$Z240)
*(INDEX(Forecast_Capex_Input!$H$12:$H$286,$Z240)=Repex),0)
*$DO240</f>
        <v>0</v>
      </c>
      <c r="DQ240" s="43" cm="1">
        <f t="array" aca="1" ref="DQ240" ca="1">IFERROR(INDEX(Forecast_Capex_Input!BP$12:BP$286,$Z240)
*(INDEX(Forecast_Capex_Input!$H$12:$H$286,$Z240)=Repex),0)
*$DO240</f>
        <v>0</v>
      </c>
      <c r="DR240" s="43" cm="1">
        <f t="array" aca="1" ref="DR240" ca="1">IFERROR(INDEX(Forecast_Capex_Input!BQ$12:BQ$286,$Z240)
*(INDEX(Forecast_Capex_Input!$H$12:$H$286,$Z240)=Repex),0)
*$DO240</f>
        <v>0</v>
      </c>
      <c r="DS240" s="43" cm="1">
        <f t="array" aca="1" ref="DS240" ca="1">IFERROR(INDEX(Forecast_Capex_Input!BR$12:BR$286,$Z240)
*(INDEX(Forecast_Capex_Input!$H$12:$H$286,$Z240)=Repex),0)
*$DO240</f>
        <v>0</v>
      </c>
      <c r="DT240" s="43" cm="1">
        <f t="array" aca="1" ref="DT240" ca="1">IFERROR(INDEX(Forecast_Capex_Input!BS$12:BS$286,$Z240)
*(INDEX(Forecast_Capex_Input!$H$12:$H$286,$Z240)=Repex),0)
*$DO240</f>
        <v>0</v>
      </c>
      <c r="DV240" s="43" t="b" cm="1">
        <f t="array" aca="1" ref="DV240" ca="1">OR($G240=Forecast_Capex_Input!$BU$8:$BU$10)</f>
        <v>1</v>
      </c>
      <c r="DW240" s="43" cm="1">
        <f t="array" aca="1" ref="DW240" ca="1">IFERROR(INDEX(Forecast_Capex_Input!BV$12:BV$286,$Z240)
*(INDEX(Forecast_Capex_Input!$H$12:$H$286,$Z240)=Repex),0)
*$DV240</f>
        <v>0.87146033061470229</v>
      </c>
      <c r="DX240" s="43" cm="1">
        <f t="array" aca="1" ref="DX240" ca="1">IFERROR(INDEX(Forecast_Capex_Input!BW$12:BW$286,$Z240)
*(INDEX(Forecast_Capex_Input!$H$12:$H$286,$Z240)=Repex),0)
*$DV240</f>
        <v>0.12853966938529776</v>
      </c>
      <c r="DY240" s="43" cm="1">
        <f t="array" aca="1" ref="DY240" ca="1">IFERROR(INDEX(Forecast_Capex_Input!BX$12:BX$286,$Z240)
*(INDEX(Forecast_Capex_Input!$H$12:$H$286,$Z240)=Repex),0)
*$DV240</f>
        <v>0</v>
      </c>
      <c r="DZ240" s="43" cm="1">
        <f t="array" aca="1" ref="DZ240" ca="1">IFERROR(INDEX(Forecast_Capex_Input!BY$12:BY$286,$Z240)
*(INDEX(Forecast_Capex_Input!$H$12:$H$286,$Z240)=Repex),0)
*$DV240</f>
        <v>0</v>
      </c>
      <c r="EA240" s="43" cm="1">
        <f t="array" aca="1" ref="EA240" ca="1">IFERROR(INDEX(Forecast_Capex_Input!BZ$12:BZ$286,$Z240)
*(INDEX(Forecast_Capex_Input!$H$12:$H$286,$Z240)=Repex),0)
*$DV240</f>
        <v>0</v>
      </c>
      <c r="EB240" s="43" cm="1">
        <f t="array" aca="1" ref="EB240" ca="1">IFERROR(INDEX(Forecast_Capex_Input!CA$12:CA$286,$Z240)
*(INDEX(Forecast_Capex_Input!$H$12:$H$286,$Z240)=Repex),0)
*$DV240</f>
        <v>0</v>
      </c>
      <c r="EC240" s="43" cm="1">
        <f t="array" aca="1" ref="EC240" ca="1">IFERROR(INDEX(Forecast_Capex_Input!CB$12:CB$286,$Z240)
*(INDEX(Forecast_Capex_Input!$H$12:$H$286,$Z240)=Repex),0)
*$DV240</f>
        <v>0</v>
      </c>
      <c r="ED240" s="43" cm="1">
        <f t="array" aca="1" ref="ED240" ca="1">IFERROR(INDEX(Forecast_Capex_Input!CC$12:CC$286,$Z240)
*(INDEX(Forecast_Capex_Input!$H$12:$H$286,$Z240)=Repex),0)
*$DV240</f>
        <v>0</v>
      </c>
      <c r="EF240" s="86" t="str">
        <f t="shared" si="26"/>
        <v>N/A</v>
      </c>
      <c r="EG240" s="28" t="str">
        <f>IFERROR(RANK(EF240,EF$11:EF$1010,0)+COUNTIF(EF$11:EF240,EF240)-1,NA)</f>
        <v>N/A</v>
      </c>
    </row>
    <row r="241" spans="3:137" x14ac:dyDescent="0.2">
      <c r="C241" s="28">
        <f t="shared" si="27"/>
        <v>231</v>
      </c>
      <c r="D241" s="9" t="str" cm="1">
        <f t="array" ref="D241">IFERROR(INDEX(Forecast_Capex_Input!$D$12:$D$286,$Z241),NA)</f>
        <v>LSM Secondary Systems Renewal</v>
      </c>
      <c r="E241" s="24" t="b" cm="1">
        <f t="array" ref="E241">IF($Z241=NA,NA,INDEX(Forecast_Capex_Input!$E$12:$E$286,$Z241))</f>
        <v>1</v>
      </c>
      <c r="F241" s="9" t="str" cm="1">
        <f t="array" aca="1" ref="F241" ca="1">IFERROR(INDEX(General!$E$25:$E$26,$AA241),NA)</f>
        <v>Labour</v>
      </c>
      <c r="G241" s="9" t="str" cm="1">
        <f t="array" aca="1" ref="G241" ca="1">IFERROR(INDEX(Forecast_Capex_Input!$AI$11:$BB$11,$AC241),NA)</f>
        <v>Secondary Systems</v>
      </c>
      <c r="H241" s="50" cm="1">
        <f t="array" aca="1" ref="H241" ca="1">IFERROR(INDEX(Forecast_Capex_Input!$AI$12:$BB$286,$Z241,$AC241),NA)</f>
        <v>1</v>
      </c>
      <c r="I241" s="150" t="str" cm="1">
        <f t="array" ref="I241">IFERROR(INDEX(Forecast_Capex_Input!$F$12:$F$286,$Z241),NA)</f>
        <v>Replacement Expenditure</v>
      </c>
      <c r="J241" s="150" t="str" cm="1">
        <f t="array" ref="J241">IFERROR(INDEX(Forecast_Capex_Input!G$12:G$286,$Z241),NA)</f>
        <v>Digital Infrastructure</v>
      </c>
      <c r="K241" s="150" t="str" cm="1">
        <f t="array" ref="K241">IFERROR(INDEX(Forecast_Capex_Input!H$12:H$286,$Z241),NA)</f>
        <v>Repex</v>
      </c>
      <c r="L241" s="150" t="str" cm="1">
        <f t="array" ref="L241">IFERROR(INDEX(Forecast_Capex_Input!I$12:I$286,$Z241),NA)</f>
        <v>N/A</v>
      </c>
      <c r="M241" s="150" t="str" cm="1">
        <f t="array" ref="M241">IFERROR(INDEX(Forecast_Capex_Input!J$12:J$286,$Z241),NA)</f>
        <v>N/A</v>
      </c>
      <c r="N241" s="150" t="str" cm="1">
        <f t="array" ref="N241">IFERROR(INDEX(Forecast_Capex_Input!K$12:K$286,$Z241),NA)</f>
        <v>DI - Protection systems</v>
      </c>
      <c r="O241" s="150" t="str" cm="1">
        <f t="array" ref="O241">IFERROR(INDEX(Forecast_Capex_Input!L$12:L$286,$Z241),NA)</f>
        <v>DI - Safe and Reliable Network</v>
      </c>
      <c r="P241" s="150" t="str" cm="1">
        <f t="array" ref="P241">IFERROR(INDEX(Forecast_Capex_Input!M$12:M$286,$Z241),NA)</f>
        <v>N/A</v>
      </c>
      <c r="Q241" s="24" t="str" cm="1">
        <f t="array" ref="Q241">IFERROR(INDEX(Forecast_Capex_Input!N$12:N$286,$Z241),NA)</f>
        <v>No</v>
      </c>
      <c r="R241" s="190" cm="1">
        <f t="array" ref="R241">IFERROR(INDEX(Forecast_Capex_Input!O$12:O$286,$Z241),0)</f>
        <v>0</v>
      </c>
      <c r="S241" s="24" t="str" cm="1">
        <f t="array" ref="S241">IFERROR(INDEX(Forecast_Capex_Input!P$12:P$286,$Z241),0)</f>
        <v>Safety security &amp; reliability</v>
      </c>
      <c r="T241" s="150" t="str" cm="1">
        <f t="array" aca="1" ref="T241" ca="1">IFERROR(INDEX(General!$K$91:$K$110,$AC241),NA)</f>
        <v>Secondary Systems (2018-23)</v>
      </c>
      <c r="U241" s="43" cm="1">
        <f t="array" aca="1" ref="U241" ca="1">IFERROR(
IF($F241=General!$E$25,INDEX(Forecast_Capex_Input!S$12:S$286,$Z241),
INDEX(Forecast_Capex_Input!T$12:T$286,$Z241)),0)</f>
        <v>0.20588252232367724</v>
      </c>
      <c r="V241" s="82" t="b">
        <f>IFERROR(INDEX(Overheads!$T$19:$T$26,MATCH($I241,Overheads!$E$19:$E$26,0)),FALSE)</f>
        <v>1</v>
      </c>
      <c r="W241" s="209" t="str" cm="1">
        <f t="array" ref="W241">IFERROR(
INDEX(Forecast_Capex_Input!CN$12:CN$286,$Z241),0)</f>
        <v>FY22</v>
      </c>
      <c r="X241" s="209">
        <f>IFERROR(
MATCH($W241,General!$L$39:$S$39,0),1)</f>
        <v>2</v>
      </c>
      <c r="Z241" s="28">
        <f>IFERROR(
IF(MATCH($C241,Forecast_Capex_Input!$CI$12:$CI$286,1)+1&gt;MAX(Forecast_Capex_Input!$C$12:$C$286),NA,
MATCH($C241,Forecast_Capex_Input!$CI$12:$CI$286,1)+1),1)</f>
        <v>102</v>
      </c>
      <c r="AA241" s="28" cm="1">
        <f t="array" aca="1" ref="AA241" ca="1">IFERROR(
IF(Z240&lt;&gt;Z241,1,
IF(COUNTIF(OFFSET(AA240,0,0,-INDEX(Forecast_Capex_Input!$CG$12:$CG$286,$Z241)),AA240)=INDEX(Forecast_Capex_Input!$CG$12:$CG$286,$Z241),AA240+1,AA240)),NA)</f>
        <v>1</v>
      </c>
      <c r="AB241" s="28" cm="1">
        <f t="array" ref="AB241">IFERROR($C241-IF($Z241=1,1,INDEX(Forecast_Capex_Input!$CI$12:$CI$286,$Z241-1))+1,NA)</f>
        <v>1</v>
      </c>
      <c r="AC241" s="28" cm="1">
        <f t="array" aca="1" ref="AC241" ca="1">IFERROR(IF(AA241=1,
INDEX(Forecast_Capex_Input!$AI$10:$BB$10,SMALL(IF(INDEX(Forecast_Capex_Input!$AI$12:$BB$286,$Z241,0)&gt;0,COLUMN(Forecast_Capex_Input!$AI$10:$BB$10)-COLUMN(Forecast_Capex_Input!$AI$12)+1),ROWS(OFFSET(AC240,0,0,-$AB241)))),
OFFSET(AC240,-INDEX(Forecast_Capex_Input!$CG$12:$CG$286,$Z241)+1,0)),NA)</f>
        <v>4</v>
      </c>
      <c r="AD241" s="28">
        <f t="shared" ca="1" si="24"/>
        <v>1</v>
      </c>
      <c r="AE241" s="82" t="b">
        <f t="shared" si="28"/>
        <v>0</v>
      </c>
      <c r="AF241" s="78" t="b">
        <v>0</v>
      </c>
      <c r="AG241" s="82" t="b">
        <f t="shared" si="25"/>
        <v>1</v>
      </c>
      <c r="AI241" s="55">
        <v>0.14688501361215403</v>
      </c>
      <c r="AJ241" s="55">
        <v>0.13353183055650364</v>
      </c>
      <c r="AK241" s="55">
        <v>6.6765915278251819E-2</v>
      </c>
      <c r="AL241" s="55">
        <v>0.14688501361215403</v>
      </c>
      <c r="AM241" s="55">
        <v>0.15356160513997918</v>
      </c>
      <c r="AN241" s="135">
        <v>0.64762937819904265</v>
      </c>
      <c r="AP241" s="55">
        <v>0.14234107341678209</v>
      </c>
      <c r="AQ241" s="55">
        <v>0.1310930854353535</v>
      </c>
      <c r="AR241" s="55">
        <v>6.6303371871853867E-2</v>
      </c>
      <c r="AS241" s="55">
        <v>0.14649909078545184</v>
      </c>
      <c r="AT241" s="55">
        <v>0.1536190565169793</v>
      </c>
      <c r="AU241" s="135">
        <v>0.63985567802642063</v>
      </c>
      <c r="AW241" s="55">
        <v>1.7159416931475685E-2</v>
      </c>
      <c r="AX241" s="55">
        <v>1.4811286832139696E-2</v>
      </c>
      <c r="AY241" s="55">
        <v>9.1971352805447493E-3</v>
      </c>
      <c r="AZ241" s="55">
        <v>2.0603979435375883E-2</v>
      </c>
      <c r="BA241" s="55">
        <v>1.91316087842958E-2</v>
      </c>
      <c r="BB241" s="135">
        <v>8.0903427263831817E-2</v>
      </c>
      <c r="BD241" s="55">
        <v>3.3411253771761353E-3</v>
      </c>
      <c r="BE241" s="55">
        <v>2.9032655818876187E-3</v>
      </c>
      <c r="BF241" s="55">
        <v>1.763397744626452E-3</v>
      </c>
      <c r="BG241" s="55">
        <v>3.9233245798734632E-3</v>
      </c>
      <c r="BH241" s="55">
        <v>3.7055408687370174E-3</v>
      </c>
      <c r="BI241" s="135">
        <v>1.5636654152300686E-2</v>
      </c>
      <c r="BK241" s="55">
        <v>0.1628416157254339</v>
      </c>
      <c r="BL241" s="55">
        <v>0.14880763784938081</v>
      </c>
      <c r="BM241" s="55">
        <v>7.7263904897025074E-2</v>
      </c>
      <c r="BN241" s="55">
        <v>0.17102639480070117</v>
      </c>
      <c r="BO241" s="55">
        <v>0.17645620617001209</v>
      </c>
      <c r="BP241" s="135">
        <v>0.73639575944255309</v>
      </c>
      <c r="BR241" s="147">
        <v>0.1</v>
      </c>
      <c r="BS241" s="147">
        <v>0.11</v>
      </c>
      <c r="BT241" s="147">
        <v>0.14000000000000001</v>
      </c>
      <c r="BU241" s="147">
        <v>0.32</v>
      </c>
      <c r="BV241" s="147">
        <v>0.33</v>
      </c>
      <c r="BX241" s="55">
        <v>6.4762937819904262E-2</v>
      </c>
      <c r="BY241" s="55">
        <v>7.1239231601894687E-2</v>
      </c>
      <c r="BZ241" s="55">
        <v>9.0668112947865975E-2</v>
      </c>
      <c r="CA241" s="55">
        <v>0.20724140102369365</v>
      </c>
      <c r="CB241" s="55">
        <v>0.21371769480568409</v>
      </c>
      <c r="CC241" s="135">
        <v>0.64762937819904265</v>
      </c>
      <c r="CE241" s="55">
        <v>6.3985567802642071E-2</v>
      </c>
      <c r="CF241" s="55">
        <v>7.0384124582906271E-2</v>
      </c>
      <c r="CG241" s="55">
        <v>8.9579794923698899E-2</v>
      </c>
      <c r="CH241" s="55">
        <v>0.2047538169684546</v>
      </c>
      <c r="CI241" s="55">
        <v>0.21115237374871881</v>
      </c>
      <c r="CJ241" s="135">
        <v>0.63985567802642063</v>
      </c>
      <c r="CL241" s="55">
        <v>8.0903427263831814E-3</v>
      </c>
      <c r="CM241" s="55">
        <v>8.8993769990214997E-3</v>
      </c>
      <c r="CN241" s="55">
        <v>1.1326479816936456E-2</v>
      </c>
      <c r="CO241" s="55">
        <v>2.5889096724426183E-2</v>
      </c>
      <c r="CP241" s="55">
        <v>2.6698130997064501E-2</v>
      </c>
      <c r="CQ241" s="135">
        <v>8.0903427263831817E-2</v>
      </c>
      <c r="CS241" s="67">
        <v>1.5636654152300688E-3</v>
      </c>
      <c r="CT241" s="67">
        <v>1.7200319567530755E-3</v>
      </c>
      <c r="CU241" s="67">
        <v>2.1891315813220963E-3</v>
      </c>
      <c r="CV241" s="67">
        <v>5.0037293287362198E-3</v>
      </c>
      <c r="CW241" s="67">
        <v>5.1600958702592266E-3</v>
      </c>
      <c r="CX241" s="135">
        <v>1.5636654152300686E-2</v>
      </c>
      <c r="CZ241" s="55">
        <v>7.3639575944255312E-2</v>
      </c>
      <c r="DA241" s="55">
        <v>8.1003533538680852E-2</v>
      </c>
      <c r="DB241" s="55">
        <v>0.10309540632195745</v>
      </c>
      <c r="DC241" s="55">
        <v>0.235646643021617</v>
      </c>
      <c r="DD241" s="55">
        <v>0.24301060061604254</v>
      </c>
      <c r="DE241" s="135">
        <v>0.73639575944255309</v>
      </c>
      <c r="DG241" s="43" t="b" cm="1">
        <f t="array" aca="1" ref="DG241" ca="1">OR($G241=Forecast_Capex_Input!$BF$8:$BF$10)</f>
        <v>0</v>
      </c>
      <c r="DH241" s="43" cm="1">
        <f t="array" aca="1" ref="DH241" ca="1">IFERROR(INDEX(Forecast_Capex_Input!BG$12:BG$286,$Z241)
*(INDEX(Forecast_Capex_Input!$H$12:$H$286,$Z241)=Repex),0)
*$DG241</f>
        <v>0</v>
      </c>
      <c r="DI241" s="43" cm="1">
        <f t="array" aca="1" ref="DI241" ca="1">IFERROR(INDEX(Forecast_Capex_Input!BH$12:BH$286,$Z241)
*(INDEX(Forecast_Capex_Input!$H$12:$H$286,$Z241)=Repex),0)
*$DG241</f>
        <v>0</v>
      </c>
      <c r="DJ241" s="43" cm="1">
        <f t="array" aca="1" ref="DJ241" ca="1">IFERROR(INDEX(Forecast_Capex_Input!BI$12:BI$286,$Z241)
*(INDEX(Forecast_Capex_Input!$H$12:$H$286,$Z241)=Repex),0)
*$DG241</f>
        <v>0</v>
      </c>
      <c r="DK241" s="43" cm="1">
        <f t="array" aca="1" ref="DK241" ca="1">IFERROR(INDEX(Forecast_Capex_Input!BJ$12:BJ$286,$Z241)
*(INDEX(Forecast_Capex_Input!$H$12:$H$286,$Z241)=Repex),0)
*$DG241</f>
        <v>0</v>
      </c>
      <c r="DL241" s="43" cm="1">
        <f t="array" aca="1" ref="DL241" ca="1">IFERROR(INDEX(Forecast_Capex_Input!BK$12:BK$286,$Z241)
*(INDEX(Forecast_Capex_Input!$H$12:$H$286,$Z241)=Repex),0)
*$DG241</f>
        <v>0</v>
      </c>
      <c r="DM241" s="43" cm="1">
        <f t="array" aca="1" ref="DM241" ca="1">IFERROR(INDEX(Forecast_Capex_Input!BL$12:BL$286,$Z241)
*(INDEX(Forecast_Capex_Input!$H$12:$H$286,$Z241)=Repex),0)
*$DG241</f>
        <v>0</v>
      </c>
      <c r="DO241" s="43" t="b" cm="1">
        <f t="array" aca="1" ref="DO241" ca="1">OR($G241=Forecast_Capex_Input!$BN$8:$BN$9)</f>
        <v>0</v>
      </c>
      <c r="DP241" s="43" cm="1">
        <f t="array" aca="1" ref="DP241" ca="1">IFERROR(INDEX(Forecast_Capex_Input!BO$12:BO$286,$Z241)
*(INDEX(Forecast_Capex_Input!$H$12:$H$286,$Z241)=Repex),0)
*$DO241</f>
        <v>0</v>
      </c>
      <c r="DQ241" s="43" cm="1">
        <f t="array" aca="1" ref="DQ241" ca="1">IFERROR(INDEX(Forecast_Capex_Input!BP$12:BP$286,$Z241)
*(INDEX(Forecast_Capex_Input!$H$12:$H$286,$Z241)=Repex),0)
*$DO241</f>
        <v>0</v>
      </c>
      <c r="DR241" s="43" cm="1">
        <f t="array" aca="1" ref="DR241" ca="1">IFERROR(INDEX(Forecast_Capex_Input!BQ$12:BQ$286,$Z241)
*(INDEX(Forecast_Capex_Input!$H$12:$H$286,$Z241)=Repex),0)
*$DO241</f>
        <v>0</v>
      </c>
      <c r="DS241" s="43" cm="1">
        <f t="array" aca="1" ref="DS241" ca="1">IFERROR(INDEX(Forecast_Capex_Input!BR$12:BR$286,$Z241)
*(INDEX(Forecast_Capex_Input!$H$12:$H$286,$Z241)=Repex),0)
*$DO241</f>
        <v>0</v>
      </c>
      <c r="DT241" s="43" cm="1">
        <f t="array" aca="1" ref="DT241" ca="1">IFERROR(INDEX(Forecast_Capex_Input!BS$12:BS$286,$Z241)
*(INDEX(Forecast_Capex_Input!$H$12:$H$286,$Z241)=Repex),0)
*$DO241</f>
        <v>0</v>
      </c>
      <c r="DV241" s="43" t="b" cm="1">
        <f t="array" aca="1" ref="DV241" ca="1">OR($G241=Forecast_Capex_Input!$BU$8:$BU$10)</f>
        <v>1</v>
      </c>
      <c r="DW241" s="43" cm="1">
        <f t="array" aca="1" ref="DW241" ca="1">IFERROR(INDEX(Forecast_Capex_Input!BV$12:BV$286,$Z241)
*(INDEX(Forecast_Capex_Input!$H$12:$H$286,$Z241)=Repex),0)
*$DV241</f>
        <v>0.83138557071778796</v>
      </c>
      <c r="DX241" s="43" cm="1">
        <f t="array" aca="1" ref="DX241" ca="1">IFERROR(INDEX(Forecast_Capex_Input!BW$12:BW$286,$Z241)
*(INDEX(Forecast_Capex_Input!$H$12:$H$286,$Z241)=Repex),0)
*$DV241</f>
        <v>0.1686144292822121</v>
      </c>
      <c r="DY241" s="43" cm="1">
        <f t="array" aca="1" ref="DY241" ca="1">IFERROR(INDEX(Forecast_Capex_Input!BX$12:BX$286,$Z241)
*(INDEX(Forecast_Capex_Input!$H$12:$H$286,$Z241)=Repex),0)
*$DV241</f>
        <v>0</v>
      </c>
      <c r="DZ241" s="43" cm="1">
        <f t="array" aca="1" ref="DZ241" ca="1">IFERROR(INDEX(Forecast_Capex_Input!BY$12:BY$286,$Z241)
*(INDEX(Forecast_Capex_Input!$H$12:$H$286,$Z241)=Repex),0)
*$DV241</f>
        <v>0</v>
      </c>
      <c r="EA241" s="43" cm="1">
        <f t="array" aca="1" ref="EA241" ca="1">IFERROR(INDEX(Forecast_Capex_Input!BZ$12:BZ$286,$Z241)
*(INDEX(Forecast_Capex_Input!$H$12:$H$286,$Z241)=Repex),0)
*$DV241</f>
        <v>0</v>
      </c>
      <c r="EB241" s="43" cm="1">
        <f t="array" aca="1" ref="EB241" ca="1">IFERROR(INDEX(Forecast_Capex_Input!CA$12:CA$286,$Z241)
*(INDEX(Forecast_Capex_Input!$H$12:$H$286,$Z241)=Repex),0)
*$DV241</f>
        <v>0</v>
      </c>
      <c r="EC241" s="43" cm="1">
        <f t="array" aca="1" ref="EC241" ca="1">IFERROR(INDEX(Forecast_Capex_Input!CB$12:CB$286,$Z241)
*(INDEX(Forecast_Capex_Input!$H$12:$H$286,$Z241)=Repex),0)
*$DV241</f>
        <v>0</v>
      </c>
      <c r="ED241" s="43" cm="1">
        <f t="array" aca="1" ref="ED241" ca="1">IFERROR(INDEX(Forecast_Capex_Input!CC$12:CC$286,$Z241)
*(INDEX(Forecast_Capex_Input!$H$12:$H$286,$Z241)=Repex),0)
*$DV241</f>
        <v>0</v>
      </c>
      <c r="EF241" s="86" t="str">
        <f t="shared" si="26"/>
        <v>N/A</v>
      </c>
      <c r="EG241" s="28" t="str">
        <f>IFERROR(RANK(EF241,EF$11:EF$1010,0)+COUNTIF(EF$11:EF241,EF241)-1,NA)</f>
        <v>N/A</v>
      </c>
    </row>
    <row r="242" spans="3:137" x14ac:dyDescent="0.2">
      <c r="C242" s="28">
        <f t="shared" si="27"/>
        <v>232</v>
      </c>
      <c r="D242" s="9" t="str" cm="1">
        <f t="array" ref="D242">IFERROR(INDEX(Forecast_Capex_Input!$D$12:$D$286,$Z242),NA)</f>
        <v>LSM Secondary Systems Renewal</v>
      </c>
      <c r="E242" s="24" t="b" cm="1">
        <f t="array" ref="E242">IF($Z242=NA,NA,INDEX(Forecast_Capex_Input!$E$12:$E$286,$Z242))</f>
        <v>1</v>
      </c>
      <c r="F242" s="9" t="str" cm="1">
        <f t="array" aca="1" ref="F242" ca="1">IFERROR(INDEX(General!$E$25:$E$26,$AA242),NA)</f>
        <v>Non-Labour</v>
      </c>
      <c r="G242" s="9" t="str" cm="1">
        <f t="array" aca="1" ref="G242" ca="1">IFERROR(INDEX(Forecast_Capex_Input!$AI$11:$BB$11,$AC242),NA)</f>
        <v>Secondary Systems</v>
      </c>
      <c r="H242" s="50" cm="1">
        <f t="array" aca="1" ref="H242" ca="1">IFERROR(INDEX(Forecast_Capex_Input!$AI$12:$BB$286,$Z242,$AC242),NA)</f>
        <v>1</v>
      </c>
      <c r="I242" s="150" t="str" cm="1">
        <f t="array" ref="I242">IFERROR(INDEX(Forecast_Capex_Input!$F$12:$F$286,$Z242),NA)</f>
        <v>Replacement Expenditure</v>
      </c>
      <c r="J242" s="150" t="str" cm="1">
        <f t="array" ref="J242">IFERROR(INDEX(Forecast_Capex_Input!G$12:G$286,$Z242),NA)</f>
        <v>Digital Infrastructure</v>
      </c>
      <c r="K242" s="150" t="str" cm="1">
        <f t="array" ref="K242">IFERROR(INDEX(Forecast_Capex_Input!H$12:H$286,$Z242),NA)</f>
        <v>Repex</v>
      </c>
      <c r="L242" s="150" t="str" cm="1">
        <f t="array" ref="L242">IFERROR(INDEX(Forecast_Capex_Input!I$12:I$286,$Z242),NA)</f>
        <v>N/A</v>
      </c>
      <c r="M242" s="150" t="str" cm="1">
        <f t="array" ref="M242">IFERROR(INDEX(Forecast_Capex_Input!J$12:J$286,$Z242),NA)</f>
        <v>N/A</v>
      </c>
      <c r="N242" s="150" t="str" cm="1">
        <f t="array" ref="N242">IFERROR(INDEX(Forecast_Capex_Input!K$12:K$286,$Z242),NA)</f>
        <v>DI - Protection systems</v>
      </c>
      <c r="O242" s="150" t="str" cm="1">
        <f t="array" ref="O242">IFERROR(INDEX(Forecast_Capex_Input!L$12:L$286,$Z242),NA)</f>
        <v>DI - Safe and Reliable Network</v>
      </c>
      <c r="P242" s="150" t="str" cm="1">
        <f t="array" ref="P242">IFERROR(INDEX(Forecast_Capex_Input!M$12:M$286,$Z242),NA)</f>
        <v>N/A</v>
      </c>
      <c r="Q242" s="24" t="str" cm="1">
        <f t="array" ref="Q242">IFERROR(INDEX(Forecast_Capex_Input!N$12:N$286,$Z242),NA)</f>
        <v>No</v>
      </c>
      <c r="R242" s="190" cm="1">
        <f t="array" ref="R242">IFERROR(INDEX(Forecast_Capex_Input!O$12:O$286,$Z242),0)</f>
        <v>0</v>
      </c>
      <c r="S242" s="24" t="str" cm="1">
        <f t="array" ref="S242">IFERROR(INDEX(Forecast_Capex_Input!P$12:P$286,$Z242),0)</f>
        <v>Safety security &amp; reliability</v>
      </c>
      <c r="T242" s="150" t="str" cm="1">
        <f t="array" aca="1" ref="T242" ca="1">IFERROR(INDEX(General!$K$91:$K$110,$AC242),NA)</f>
        <v>Secondary Systems (2018-23)</v>
      </c>
      <c r="U242" s="43" cm="1">
        <f t="array" aca="1" ref="U242" ca="1">IFERROR(
IF($F242=General!$E$25,INDEX(Forecast_Capex_Input!S$12:S$286,$Z242),
INDEX(Forecast_Capex_Input!T$12:T$286,$Z242)),0)</f>
        <v>0.79411747767632279</v>
      </c>
      <c r="V242" s="82" t="b">
        <f>IFERROR(INDEX(Overheads!$T$19:$T$26,MATCH($I242,Overheads!$E$19:$E$26,0)),FALSE)</f>
        <v>1</v>
      </c>
      <c r="W242" s="209" t="str" cm="1">
        <f t="array" ref="W242">IFERROR(
INDEX(Forecast_Capex_Input!CN$12:CN$286,$Z242),0)</f>
        <v>FY22</v>
      </c>
      <c r="X242" s="209">
        <f>IFERROR(
MATCH($W242,General!$L$39:$S$39,0),1)</f>
        <v>2</v>
      </c>
      <c r="Z242" s="28">
        <f>IFERROR(
IF(MATCH($C242,Forecast_Capex_Input!$CI$12:$CI$286,1)+1&gt;MAX(Forecast_Capex_Input!$C$12:$C$286),NA,
MATCH($C242,Forecast_Capex_Input!$CI$12:$CI$286,1)+1),1)</f>
        <v>102</v>
      </c>
      <c r="AA242" s="28" cm="1">
        <f t="array" aca="1" ref="AA242" ca="1">IFERROR(
IF(Z241&lt;&gt;Z242,1,
IF(COUNTIF(OFFSET(AA241,0,0,-INDEX(Forecast_Capex_Input!$CG$12:$CG$286,$Z242)),AA241)=INDEX(Forecast_Capex_Input!$CG$12:$CG$286,$Z242),AA241+1,AA241)),NA)</f>
        <v>2</v>
      </c>
      <c r="AB242" s="28" cm="1">
        <f t="array" ref="AB242">IFERROR($C242-IF($Z242=1,1,INDEX(Forecast_Capex_Input!$CI$12:$CI$286,$Z242-1))+1,NA)</f>
        <v>2</v>
      </c>
      <c r="AC242" s="28" cm="1">
        <f t="array" aca="1" ref="AC242" ca="1">IFERROR(IF(AA242=1,
INDEX(Forecast_Capex_Input!$AI$10:$BB$10,SMALL(IF(INDEX(Forecast_Capex_Input!$AI$12:$BB$286,$Z242,0)&gt;0,COLUMN(Forecast_Capex_Input!$AI$10:$BB$10)-COLUMN(Forecast_Capex_Input!$AI$12)+1),ROWS(OFFSET(AC241,0,0,-$AB242)))),
OFFSET(AC241,-INDEX(Forecast_Capex_Input!$CG$12:$CG$286,$Z242)+1,0)),NA)</f>
        <v>4</v>
      </c>
      <c r="AD242" s="28">
        <f t="shared" ca="1" si="24"/>
        <v>2</v>
      </c>
      <c r="AE242" s="82" t="b">
        <f t="shared" si="28"/>
        <v>0</v>
      </c>
      <c r="AF242" s="78" t="b">
        <v>0</v>
      </c>
      <c r="AG242" s="82" t="b">
        <f t="shared" si="25"/>
        <v>1</v>
      </c>
      <c r="AI242" s="55">
        <v>0.5665558941169121</v>
      </c>
      <c r="AJ242" s="55">
        <v>0.51505081283355647</v>
      </c>
      <c r="AK242" s="55">
        <v>0.25752540641677824</v>
      </c>
      <c r="AL242" s="55">
        <v>0.5665558941169121</v>
      </c>
      <c r="AM242" s="55">
        <v>0.59230843475858985</v>
      </c>
      <c r="AN242" s="135">
        <v>2.4979964422427487</v>
      </c>
      <c r="AP242" s="55">
        <v>0.5665558941169121</v>
      </c>
      <c r="AQ242" s="55">
        <v>0.51505081283355647</v>
      </c>
      <c r="AR242" s="55">
        <v>0.25752540641677824</v>
      </c>
      <c r="AS242" s="55">
        <v>0.5665558941169121</v>
      </c>
      <c r="AT242" s="55">
        <v>0.59230843475858985</v>
      </c>
      <c r="AU242" s="135">
        <v>2.4979964422427487</v>
      </c>
      <c r="AW242" s="55">
        <v>6.829911120363158E-2</v>
      </c>
      <c r="AX242" s="55">
        <v>5.8191973258318111E-2</v>
      </c>
      <c r="AY242" s="55">
        <v>3.5722104836086253E-2</v>
      </c>
      <c r="AZ242" s="55">
        <v>7.9681764090068163E-2</v>
      </c>
      <c r="BA242" s="55">
        <v>7.376567406653381E-2</v>
      </c>
      <c r="BB242" s="135">
        <v>0.31566062745463791</v>
      </c>
      <c r="BD242" s="55">
        <v>1.3298580866255804E-2</v>
      </c>
      <c r="BE242" s="55">
        <v>1.1406622194122546E-2</v>
      </c>
      <c r="BF242" s="55">
        <v>6.849119555141862E-3</v>
      </c>
      <c r="BG242" s="55">
        <v>1.5172672085155377E-2</v>
      </c>
      <c r="BH242" s="55">
        <v>1.4287440384409713E-2</v>
      </c>
      <c r="BI242" s="135">
        <v>6.1014435085085306E-2</v>
      </c>
      <c r="BK242" s="55">
        <v>0.64815358618679952</v>
      </c>
      <c r="BL242" s="55">
        <v>0.58464940828599721</v>
      </c>
      <c r="BM242" s="55">
        <v>0.3000966308080063</v>
      </c>
      <c r="BN242" s="55">
        <v>0.66141033029213558</v>
      </c>
      <c r="BO242" s="55">
        <v>0.6803615492095334</v>
      </c>
      <c r="BP242" s="135">
        <v>2.874671504782472</v>
      </c>
      <c r="BR242" s="147">
        <v>0.1</v>
      </c>
      <c r="BS242" s="147">
        <v>0.11</v>
      </c>
      <c r="BT242" s="147">
        <v>0.14000000000000001</v>
      </c>
      <c r="BU242" s="147">
        <v>0.32</v>
      </c>
      <c r="BV242" s="147">
        <v>0.33</v>
      </c>
      <c r="BX242" s="55">
        <v>0.24979964422427489</v>
      </c>
      <c r="BY242" s="55">
        <v>0.27477960864670237</v>
      </c>
      <c r="BZ242" s="55">
        <v>0.34971950191398488</v>
      </c>
      <c r="CA242" s="55">
        <v>0.79935886151767965</v>
      </c>
      <c r="CB242" s="55">
        <v>0.8243388259401071</v>
      </c>
      <c r="CC242" s="135">
        <v>2.4979964422427487</v>
      </c>
      <c r="CE242" s="55">
        <v>0.24979964422427489</v>
      </c>
      <c r="CF242" s="55">
        <v>0.27477960864670237</v>
      </c>
      <c r="CG242" s="55">
        <v>0.34971950191398488</v>
      </c>
      <c r="CH242" s="55">
        <v>0.79935886151767965</v>
      </c>
      <c r="CI242" s="55">
        <v>0.8243388259401071</v>
      </c>
      <c r="CJ242" s="135">
        <v>2.4979964422427487</v>
      </c>
      <c r="CL242" s="55">
        <v>3.1566062745463794E-2</v>
      </c>
      <c r="CM242" s="55">
        <v>3.4722669020010172E-2</v>
      </c>
      <c r="CN242" s="55">
        <v>4.4192487843649313E-2</v>
      </c>
      <c r="CO242" s="55">
        <v>0.10101140078548414</v>
      </c>
      <c r="CP242" s="55">
        <v>0.10416800706003052</v>
      </c>
      <c r="CQ242" s="135">
        <v>0.31566062745463797</v>
      </c>
      <c r="CS242" s="67">
        <v>6.1014435085085311E-3</v>
      </c>
      <c r="CT242" s="67">
        <v>6.7115878593593838E-3</v>
      </c>
      <c r="CU242" s="67">
        <v>8.5420209119119444E-3</v>
      </c>
      <c r="CV242" s="67">
        <v>1.9524619227227299E-2</v>
      </c>
      <c r="CW242" s="67">
        <v>2.0134763578078151E-2</v>
      </c>
      <c r="CX242" s="135">
        <v>6.1014435085085306E-2</v>
      </c>
      <c r="CZ242" s="55">
        <v>0.28746715047824722</v>
      </c>
      <c r="DA242" s="55">
        <v>0.31621386552607195</v>
      </c>
      <c r="DB242" s="55">
        <v>0.40245401066954611</v>
      </c>
      <c r="DC242" s="55">
        <v>0.91989488153039101</v>
      </c>
      <c r="DD242" s="55">
        <v>0.94864159657821578</v>
      </c>
      <c r="DE242" s="135">
        <v>2.874671504782472</v>
      </c>
      <c r="DG242" s="43" t="b" cm="1">
        <f t="array" aca="1" ref="DG242" ca="1">OR($G242=Forecast_Capex_Input!$BF$8:$BF$10)</f>
        <v>0</v>
      </c>
      <c r="DH242" s="43" cm="1">
        <f t="array" aca="1" ref="DH242" ca="1">IFERROR(INDEX(Forecast_Capex_Input!BG$12:BG$286,$Z242)
*(INDEX(Forecast_Capex_Input!$H$12:$H$286,$Z242)=Repex),0)
*$DG242</f>
        <v>0</v>
      </c>
      <c r="DI242" s="43" cm="1">
        <f t="array" aca="1" ref="DI242" ca="1">IFERROR(INDEX(Forecast_Capex_Input!BH$12:BH$286,$Z242)
*(INDEX(Forecast_Capex_Input!$H$12:$H$286,$Z242)=Repex),0)
*$DG242</f>
        <v>0</v>
      </c>
      <c r="DJ242" s="43" cm="1">
        <f t="array" aca="1" ref="DJ242" ca="1">IFERROR(INDEX(Forecast_Capex_Input!BI$12:BI$286,$Z242)
*(INDEX(Forecast_Capex_Input!$H$12:$H$286,$Z242)=Repex),0)
*$DG242</f>
        <v>0</v>
      </c>
      <c r="DK242" s="43" cm="1">
        <f t="array" aca="1" ref="DK242" ca="1">IFERROR(INDEX(Forecast_Capex_Input!BJ$12:BJ$286,$Z242)
*(INDEX(Forecast_Capex_Input!$H$12:$H$286,$Z242)=Repex),0)
*$DG242</f>
        <v>0</v>
      </c>
      <c r="DL242" s="43" cm="1">
        <f t="array" aca="1" ref="DL242" ca="1">IFERROR(INDEX(Forecast_Capex_Input!BK$12:BK$286,$Z242)
*(INDEX(Forecast_Capex_Input!$H$12:$H$286,$Z242)=Repex),0)
*$DG242</f>
        <v>0</v>
      </c>
      <c r="DM242" s="43" cm="1">
        <f t="array" aca="1" ref="DM242" ca="1">IFERROR(INDEX(Forecast_Capex_Input!BL$12:BL$286,$Z242)
*(INDEX(Forecast_Capex_Input!$H$12:$H$286,$Z242)=Repex),0)
*$DG242</f>
        <v>0</v>
      </c>
      <c r="DO242" s="43" t="b" cm="1">
        <f t="array" aca="1" ref="DO242" ca="1">OR($G242=Forecast_Capex_Input!$BN$8:$BN$9)</f>
        <v>0</v>
      </c>
      <c r="DP242" s="43" cm="1">
        <f t="array" aca="1" ref="DP242" ca="1">IFERROR(INDEX(Forecast_Capex_Input!BO$12:BO$286,$Z242)
*(INDEX(Forecast_Capex_Input!$H$12:$H$286,$Z242)=Repex),0)
*$DO242</f>
        <v>0</v>
      </c>
      <c r="DQ242" s="43" cm="1">
        <f t="array" aca="1" ref="DQ242" ca="1">IFERROR(INDEX(Forecast_Capex_Input!BP$12:BP$286,$Z242)
*(INDEX(Forecast_Capex_Input!$H$12:$H$286,$Z242)=Repex),0)
*$DO242</f>
        <v>0</v>
      </c>
      <c r="DR242" s="43" cm="1">
        <f t="array" aca="1" ref="DR242" ca="1">IFERROR(INDEX(Forecast_Capex_Input!BQ$12:BQ$286,$Z242)
*(INDEX(Forecast_Capex_Input!$H$12:$H$286,$Z242)=Repex),0)
*$DO242</f>
        <v>0</v>
      </c>
      <c r="DS242" s="43" cm="1">
        <f t="array" aca="1" ref="DS242" ca="1">IFERROR(INDEX(Forecast_Capex_Input!BR$12:BR$286,$Z242)
*(INDEX(Forecast_Capex_Input!$H$12:$H$286,$Z242)=Repex),0)
*$DO242</f>
        <v>0</v>
      </c>
      <c r="DT242" s="43" cm="1">
        <f t="array" aca="1" ref="DT242" ca="1">IFERROR(INDEX(Forecast_Capex_Input!BS$12:BS$286,$Z242)
*(INDEX(Forecast_Capex_Input!$H$12:$H$286,$Z242)=Repex),0)
*$DO242</f>
        <v>0</v>
      </c>
      <c r="DV242" s="43" t="b" cm="1">
        <f t="array" aca="1" ref="DV242" ca="1">OR($G242=Forecast_Capex_Input!$BU$8:$BU$10)</f>
        <v>1</v>
      </c>
      <c r="DW242" s="43" cm="1">
        <f t="array" aca="1" ref="DW242" ca="1">IFERROR(INDEX(Forecast_Capex_Input!BV$12:BV$286,$Z242)
*(INDEX(Forecast_Capex_Input!$H$12:$H$286,$Z242)=Repex),0)
*$DV242</f>
        <v>0.83138557071778796</v>
      </c>
      <c r="DX242" s="43" cm="1">
        <f t="array" aca="1" ref="DX242" ca="1">IFERROR(INDEX(Forecast_Capex_Input!BW$12:BW$286,$Z242)
*(INDEX(Forecast_Capex_Input!$H$12:$H$286,$Z242)=Repex),0)
*$DV242</f>
        <v>0.1686144292822121</v>
      </c>
      <c r="DY242" s="43" cm="1">
        <f t="array" aca="1" ref="DY242" ca="1">IFERROR(INDEX(Forecast_Capex_Input!BX$12:BX$286,$Z242)
*(INDEX(Forecast_Capex_Input!$H$12:$H$286,$Z242)=Repex),0)
*$DV242</f>
        <v>0</v>
      </c>
      <c r="DZ242" s="43" cm="1">
        <f t="array" aca="1" ref="DZ242" ca="1">IFERROR(INDEX(Forecast_Capex_Input!BY$12:BY$286,$Z242)
*(INDEX(Forecast_Capex_Input!$H$12:$H$286,$Z242)=Repex),0)
*$DV242</f>
        <v>0</v>
      </c>
      <c r="EA242" s="43" cm="1">
        <f t="array" aca="1" ref="EA242" ca="1">IFERROR(INDEX(Forecast_Capex_Input!BZ$12:BZ$286,$Z242)
*(INDEX(Forecast_Capex_Input!$H$12:$H$286,$Z242)=Repex),0)
*$DV242</f>
        <v>0</v>
      </c>
      <c r="EB242" s="43" cm="1">
        <f t="array" aca="1" ref="EB242" ca="1">IFERROR(INDEX(Forecast_Capex_Input!CA$12:CA$286,$Z242)
*(INDEX(Forecast_Capex_Input!$H$12:$H$286,$Z242)=Repex),0)
*$DV242</f>
        <v>0</v>
      </c>
      <c r="EC242" s="43" cm="1">
        <f t="array" aca="1" ref="EC242" ca="1">IFERROR(INDEX(Forecast_Capex_Input!CB$12:CB$286,$Z242)
*(INDEX(Forecast_Capex_Input!$H$12:$H$286,$Z242)=Repex),0)
*$DV242</f>
        <v>0</v>
      </c>
      <c r="ED242" s="43" cm="1">
        <f t="array" aca="1" ref="ED242" ca="1">IFERROR(INDEX(Forecast_Capex_Input!CC$12:CC$286,$Z242)
*(INDEX(Forecast_Capex_Input!$H$12:$H$286,$Z242)=Repex),0)
*$DV242</f>
        <v>0</v>
      </c>
      <c r="EF242" s="86" t="str">
        <f t="shared" si="26"/>
        <v>N/A</v>
      </c>
      <c r="EG242" s="28" t="str">
        <f>IFERROR(RANK(EF242,EF$11:EF$1010,0)+COUNTIF(EF$11:EF242,EF242)-1,NA)</f>
        <v>N/A</v>
      </c>
    </row>
    <row r="243" spans="3:137" x14ac:dyDescent="0.2">
      <c r="C243" s="28">
        <f t="shared" si="27"/>
        <v>233</v>
      </c>
      <c r="D243" s="9" t="str" cm="1">
        <f t="array" ref="D243">IFERROR(INDEX(Forecast_Capex_Input!$D$12:$D$286,$Z243),NA)</f>
        <v>MPP Secondary Systems Renewal</v>
      </c>
      <c r="E243" s="24" t="b" cm="1">
        <f t="array" ref="E243">IF($Z243=NA,NA,INDEX(Forecast_Capex_Input!$E$12:$E$286,$Z243))</f>
        <v>1</v>
      </c>
      <c r="F243" s="9" t="str" cm="1">
        <f t="array" aca="1" ref="F243" ca="1">IFERROR(INDEX(General!$E$25:$E$26,$AA243),NA)</f>
        <v>Labour</v>
      </c>
      <c r="G243" s="9" t="str" cm="1">
        <f t="array" aca="1" ref="G243" ca="1">IFERROR(INDEX(Forecast_Capex_Input!$AI$11:$BB$11,$AC243),NA)</f>
        <v>Secondary Systems</v>
      </c>
      <c r="H243" s="50" cm="1">
        <f t="array" aca="1" ref="H243" ca="1">IFERROR(INDEX(Forecast_Capex_Input!$AI$12:$BB$286,$Z243,$AC243),NA)</f>
        <v>1</v>
      </c>
      <c r="I243" s="150" t="str" cm="1">
        <f t="array" ref="I243">IFERROR(INDEX(Forecast_Capex_Input!$F$12:$F$286,$Z243),NA)</f>
        <v>Replacement Expenditure</v>
      </c>
      <c r="J243" s="150" t="str" cm="1">
        <f t="array" ref="J243">IFERROR(INDEX(Forecast_Capex_Input!G$12:G$286,$Z243),NA)</f>
        <v>Digital Infrastructure</v>
      </c>
      <c r="K243" s="150" t="str" cm="1">
        <f t="array" ref="K243">IFERROR(INDEX(Forecast_Capex_Input!H$12:H$286,$Z243),NA)</f>
        <v>Repex</v>
      </c>
      <c r="L243" s="150" t="str" cm="1">
        <f t="array" ref="L243">IFERROR(INDEX(Forecast_Capex_Input!I$12:I$286,$Z243),NA)</f>
        <v>N/A</v>
      </c>
      <c r="M243" s="150" t="str" cm="1">
        <f t="array" ref="M243">IFERROR(INDEX(Forecast_Capex_Input!J$12:J$286,$Z243),NA)</f>
        <v>N/A</v>
      </c>
      <c r="N243" s="150" t="str" cm="1">
        <f t="array" ref="N243">IFERROR(INDEX(Forecast_Capex_Input!K$12:K$286,$Z243),NA)</f>
        <v>DI - Protection systems</v>
      </c>
      <c r="O243" s="150" t="str" cm="1">
        <f t="array" ref="O243">IFERROR(INDEX(Forecast_Capex_Input!L$12:L$286,$Z243),NA)</f>
        <v>DI - Safe and Reliable Network</v>
      </c>
      <c r="P243" s="150" t="str" cm="1">
        <f t="array" ref="P243">IFERROR(INDEX(Forecast_Capex_Input!M$12:M$286,$Z243),NA)</f>
        <v>N/A</v>
      </c>
      <c r="Q243" s="24" t="str" cm="1">
        <f t="array" ref="Q243">IFERROR(INDEX(Forecast_Capex_Input!N$12:N$286,$Z243),NA)</f>
        <v>No</v>
      </c>
      <c r="R243" s="190" cm="1">
        <f t="array" ref="R243">IFERROR(INDEX(Forecast_Capex_Input!O$12:O$286,$Z243),0)</f>
        <v>0</v>
      </c>
      <c r="S243" s="24" t="str" cm="1">
        <f t="array" ref="S243">IFERROR(INDEX(Forecast_Capex_Input!P$12:P$286,$Z243),0)</f>
        <v>Safety security &amp; reliability</v>
      </c>
      <c r="T243" s="150" t="str" cm="1">
        <f t="array" aca="1" ref="T243" ca="1">IFERROR(INDEX(General!$K$91:$K$110,$AC243),NA)</f>
        <v>Secondary Systems (2018-23)</v>
      </c>
      <c r="U243" s="43" cm="1">
        <f t="array" aca="1" ref="U243" ca="1">IFERROR(
IF($F243=General!$E$25,INDEX(Forecast_Capex_Input!S$12:S$286,$Z243),
INDEX(Forecast_Capex_Input!T$12:T$286,$Z243)),0)</f>
        <v>0.18994849542205838</v>
      </c>
      <c r="V243" s="82" t="b">
        <f>IFERROR(INDEX(Overheads!$T$19:$T$26,MATCH($I243,Overheads!$E$19:$E$26,0)),FALSE)</f>
        <v>1</v>
      </c>
      <c r="W243" s="209" t="str" cm="1">
        <f t="array" ref="W243">IFERROR(
INDEX(Forecast_Capex_Input!CN$12:CN$286,$Z243),0)</f>
        <v>FY22</v>
      </c>
      <c r="X243" s="209">
        <f>IFERROR(
MATCH($W243,General!$L$39:$S$39,0),1)</f>
        <v>2</v>
      </c>
      <c r="Z243" s="28">
        <f>IFERROR(
IF(MATCH($C243,Forecast_Capex_Input!$CI$12:$CI$286,1)+1&gt;MAX(Forecast_Capex_Input!$C$12:$C$286),NA,
MATCH($C243,Forecast_Capex_Input!$CI$12:$CI$286,1)+1),1)</f>
        <v>103</v>
      </c>
      <c r="AA243" s="28" cm="1">
        <f t="array" aca="1" ref="AA243" ca="1">IFERROR(
IF(Z242&lt;&gt;Z243,1,
IF(COUNTIF(OFFSET(AA242,0,0,-INDEX(Forecast_Capex_Input!$CG$12:$CG$286,$Z243)),AA242)=INDEX(Forecast_Capex_Input!$CG$12:$CG$286,$Z243),AA242+1,AA242)),NA)</f>
        <v>1</v>
      </c>
      <c r="AB243" s="28" cm="1">
        <f t="array" ref="AB243">IFERROR($C243-IF($Z243=1,1,INDEX(Forecast_Capex_Input!$CI$12:$CI$286,$Z243-1))+1,NA)</f>
        <v>1</v>
      </c>
      <c r="AC243" s="28" cm="1">
        <f t="array" aca="1" ref="AC243" ca="1">IFERROR(IF(AA243=1,
INDEX(Forecast_Capex_Input!$AI$10:$BB$10,SMALL(IF(INDEX(Forecast_Capex_Input!$AI$12:$BB$286,$Z243,0)&gt;0,COLUMN(Forecast_Capex_Input!$AI$10:$BB$10)-COLUMN(Forecast_Capex_Input!$AI$12)+1),ROWS(OFFSET(AC242,0,0,-$AB243)))),
OFFSET(AC242,-INDEX(Forecast_Capex_Input!$CG$12:$CG$286,$Z243)+1,0)),NA)</f>
        <v>4</v>
      </c>
      <c r="AD243" s="28">
        <f t="shared" ca="1" si="24"/>
        <v>1</v>
      </c>
      <c r="AE243" s="82" t="b">
        <f t="shared" si="28"/>
        <v>0</v>
      </c>
      <c r="AF243" s="78" t="b">
        <v>0</v>
      </c>
      <c r="AG243" s="82" t="b">
        <f t="shared" si="25"/>
        <v>1</v>
      </c>
      <c r="AI243" s="55">
        <v>0.10254142680856848</v>
      </c>
      <c r="AJ243" s="55">
        <v>9.3219478916880455E-2</v>
      </c>
      <c r="AK243" s="55">
        <v>4.6609739458440227E-2</v>
      </c>
      <c r="AL243" s="55">
        <v>0.10254142680856848</v>
      </c>
      <c r="AM243" s="55">
        <v>0.10720240075441252</v>
      </c>
      <c r="AN243" s="135">
        <v>0.45211447274687017</v>
      </c>
      <c r="AP243" s="55">
        <v>9.9369271259762443E-2</v>
      </c>
      <c r="AQ243" s="55">
        <v>9.151697436454076E-2</v>
      </c>
      <c r="AR243" s="55">
        <v>4.6286834761176968E-2</v>
      </c>
      <c r="AS243" s="55">
        <v>0.10227201145900444</v>
      </c>
      <c r="AT243" s="55">
        <v>0.10724250795136091</v>
      </c>
      <c r="AU243" s="135">
        <v>0.44668759979584555</v>
      </c>
      <c r="AW243" s="55">
        <v>1.1979105642476723E-2</v>
      </c>
      <c r="AX243" s="55">
        <v>1.0339860053040131E-2</v>
      </c>
      <c r="AY243" s="55">
        <v>6.4205826791062549E-3</v>
      </c>
      <c r="AZ243" s="55">
        <v>1.4383778149189111E-2</v>
      </c>
      <c r="BA243" s="55">
        <v>1.3355906185671663E-2</v>
      </c>
      <c r="BB243" s="135">
        <v>5.6479232709483879E-2</v>
      </c>
      <c r="BD243" s="55">
        <v>2.3324623451824269E-3</v>
      </c>
      <c r="BE243" s="55">
        <v>2.026789444681181E-3</v>
      </c>
      <c r="BF243" s="55">
        <v>1.2310399564822998E-3</v>
      </c>
      <c r="BG243" s="55">
        <v>2.738899567491777E-3</v>
      </c>
      <c r="BH243" s="55">
        <v>2.5868632778362315E-3</v>
      </c>
      <c r="BI243" s="135">
        <v>1.0916054591673916E-2</v>
      </c>
      <c r="BK243" s="55">
        <v>0.1136808392474216</v>
      </c>
      <c r="BL243" s="55">
        <v>0.10388362386226208</v>
      </c>
      <c r="BM243" s="55">
        <v>5.3938457396765518E-2</v>
      </c>
      <c r="BN243" s="55">
        <v>0.11939468917568533</v>
      </c>
      <c r="BO243" s="55">
        <v>0.1231852774148688</v>
      </c>
      <c r="BP243" s="135">
        <v>0.51408288709700334</v>
      </c>
      <c r="BR243" s="147">
        <v>0.1</v>
      </c>
      <c r="BS243" s="147">
        <v>0.11</v>
      </c>
      <c r="BT243" s="147">
        <v>0.14000000000000001</v>
      </c>
      <c r="BU243" s="147">
        <v>0.32</v>
      </c>
      <c r="BV243" s="147">
        <v>0.33</v>
      </c>
      <c r="BX243" s="55">
        <v>4.5211447274687018E-2</v>
      </c>
      <c r="BY243" s="55">
        <v>4.9732592002155719E-2</v>
      </c>
      <c r="BZ243" s="55">
        <v>6.3296026184561829E-2</v>
      </c>
      <c r="CA243" s="55">
        <v>0.14467663127899846</v>
      </c>
      <c r="CB243" s="55">
        <v>0.14919777600646716</v>
      </c>
      <c r="CC243" s="135">
        <v>0.45211447274687017</v>
      </c>
      <c r="CE243" s="55">
        <v>4.4668759979584555E-2</v>
      </c>
      <c r="CF243" s="55">
        <v>4.9135635977543009E-2</v>
      </c>
      <c r="CG243" s="55">
        <v>6.2536263971418385E-2</v>
      </c>
      <c r="CH243" s="55">
        <v>0.14294003193467059</v>
      </c>
      <c r="CI243" s="55">
        <v>0.14740690793262903</v>
      </c>
      <c r="CJ243" s="135">
        <v>0.4466875997958456</v>
      </c>
      <c r="CL243" s="55">
        <v>5.6479232709483879E-3</v>
      </c>
      <c r="CM243" s="55">
        <v>6.2127155980432267E-3</v>
      </c>
      <c r="CN243" s="55">
        <v>7.907092579327743E-3</v>
      </c>
      <c r="CO243" s="55">
        <v>1.8073354467034841E-2</v>
      </c>
      <c r="CP243" s="55">
        <v>1.863814679412968E-2</v>
      </c>
      <c r="CQ243" s="135">
        <v>5.6479232709483879E-2</v>
      </c>
      <c r="CS243" s="67">
        <v>1.0916054591673917E-3</v>
      </c>
      <c r="CT243" s="67">
        <v>1.2007660050841308E-3</v>
      </c>
      <c r="CU243" s="67">
        <v>1.5282476428343484E-3</v>
      </c>
      <c r="CV243" s="67">
        <v>3.4931374693356531E-3</v>
      </c>
      <c r="CW243" s="67">
        <v>3.6022980152523925E-3</v>
      </c>
      <c r="CX243" s="135">
        <v>1.0916054591673916E-2</v>
      </c>
      <c r="CZ243" s="55">
        <v>5.1408288709700337E-2</v>
      </c>
      <c r="DA243" s="55">
        <v>5.6549117580670369E-2</v>
      </c>
      <c r="DB243" s="55">
        <v>7.197160419358048E-2</v>
      </c>
      <c r="DC243" s="55">
        <v>0.16450652387104109</v>
      </c>
      <c r="DD243" s="55">
        <v>0.16964735274201109</v>
      </c>
      <c r="DE243" s="135">
        <v>0.51408288709700334</v>
      </c>
      <c r="DG243" s="43" t="b" cm="1">
        <f t="array" aca="1" ref="DG243" ca="1">OR($G243=Forecast_Capex_Input!$BF$8:$BF$10)</f>
        <v>0</v>
      </c>
      <c r="DH243" s="43" cm="1">
        <f t="array" aca="1" ref="DH243" ca="1">IFERROR(INDEX(Forecast_Capex_Input!BG$12:BG$286,$Z243)
*(INDEX(Forecast_Capex_Input!$H$12:$H$286,$Z243)=Repex),0)
*$DG243</f>
        <v>0</v>
      </c>
      <c r="DI243" s="43" cm="1">
        <f t="array" aca="1" ref="DI243" ca="1">IFERROR(INDEX(Forecast_Capex_Input!BH$12:BH$286,$Z243)
*(INDEX(Forecast_Capex_Input!$H$12:$H$286,$Z243)=Repex),0)
*$DG243</f>
        <v>0</v>
      </c>
      <c r="DJ243" s="43" cm="1">
        <f t="array" aca="1" ref="DJ243" ca="1">IFERROR(INDEX(Forecast_Capex_Input!BI$12:BI$286,$Z243)
*(INDEX(Forecast_Capex_Input!$H$12:$H$286,$Z243)=Repex),0)
*$DG243</f>
        <v>0</v>
      </c>
      <c r="DK243" s="43" cm="1">
        <f t="array" aca="1" ref="DK243" ca="1">IFERROR(INDEX(Forecast_Capex_Input!BJ$12:BJ$286,$Z243)
*(INDEX(Forecast_Capex_Input!$H$12:$H$286,$Z243)=Repex),0)
*$DG243</f>
        <v>0</v>
      </c>
      <c r="DL243" s="43" cm="1">
        <f t="array" aca="1" ref="DL243" ca="1">IFERROR(INDEX(Forecast_Capex_Input!BK$12:BK$286,$Z243)
*(INDEX(Forecast_Capex_Input!$H$12:$H$286,$Z243)=Repex),0)
*$DG243</f>
        <v>0</v>
      </c>
      <c r="DM243" s="43" cm="1">
        <f t="array" aca="1" ref="DM243" ca="1">IFERROR(INDEX(Forecast_Capex_Input!BL$12:BL$286,$Z243)
*(INDEX(Forecast_Capex_Input!$H$12:$H$286,$Z243)=Repex),0)
*$DG243</f>
        <v>0</v>
      </c>
      <c r="DO243" s="43" t="b" cm="1">
        <f t="array" aca="1" ref="DO243" ca="1">OR($G243=Forecast_Capex_Input!$BN$8:$BN$9)</f>
        <v>0</v>
      </c>
      <c r="DP243" s="43" cm="1">
        <f t="array" aca="1" ref="DP243" ca="1">IFERROR(INDEX(Forecast_Capex_Input!BO$12:BO$286,$Z243)
*(INDEX(Forecast_Capex_Input!$H$12:$H$286,$Z243)=Repex),0)
*$DO243</f>
        <v>0</v>
      </c>
      <c r="DQ243" s="43" cm="1">
        <f t="array" aca="1" ref="DQ243" ca="1">IFERROR(INDEX(Forecast_Capex_Input!BP$12:BP$286,$Z243)
*(INDEX(Forecast_Capex_Input!$H$12:$H$286,$Z243)=Repex),0)
*$DO243</f>
        <v>0</v>
      </c>
      <c r="DR243" s="43" cm="1">
        <f t="array" aca="1" ref="DR243" ca="1">IFERROR(INDEX(Forecast_Capex_Input!BQ$12:BQ$286,$Z243)
*(INDEX(Forecast_Capex_Input!$H$12:$H$286,$Z243)=Repex),0)
*$DO243</f>
        <v>0</v>
      </c>
      <c r="DS243" s="43" cm="1">
        <f t="array" aca="1" ref="DS243" ca="1">IFERROR(INDEX(Forecast_Capex_Input!BR$12:BR$286,$Z243)
*(INDEX(Forecast_Capex_Input!$H$12:$H$286,$Z243)=Repex),0)
*$DO243</f>
        <v>0</v>
      </c>
      <c r="DT243" s="43" cm="1">
        <f t="array" aca="1" ref="DT243" ca="1">IFERROR(INDEX(Forecast_Capex_Input!BS$12:BS$286,$Z243)
*(INDEX(Forecast_Capex_Input!$H$12:$H$286,$Z243)=Repex),0)
*$DO243</f>
        <v>0</v>
      </c>
      <c r="DV243" s="43" t="b" cm="1">
        <f t="array" aca="1" ref="DV243" ca="1">OR($G243=Forecast_Capex_Input!$BU$8:$BU$10)</f>
        <v>1</v>
      </c>
      <c r="DW243" s="43" cm="1">
        <f t="array" aca="1" ref="DW243" ca="1">IFERROR(INDEX(Forecast_Capex_Input!BV$12:BV$286,$Z243)
*(INDEX(Forecast_Capex_Input!$H$12:$H$286,$Z243)=Repex),0)
*$DV243</f>
        <v>0.80882510321447409</v>
      </c>
      <c r="DX243" s="43" cm="1">
        <f t="array" aca="1" ref="DX243" ca="1">IFERROR(INDEX(Forecast_Capex_Input!BW$12:BW$286,$Z243)
*(INDEX(Forecast_Capex_Input!$H$12:$H$286,$Z243)=Repex),0)
*$DV243</f>
        <v>7.2906182413261258E-2</v>
      </c>
      <c r="DY243" s="43" cm="1">
        <f t="array" aca="1" ref="DY243" ca="1">IFERROR(INDEX(Forecast_Capex_Input!BX$12:BX$286,$Z243)
*(INDEX(Forecast_Capex_Input!$H$12:$H$286,$Z243)=Repex),0)
*$DV243</f>
        <v>0.11826871437226465</v>
      </c>
      <c r="DZ243" s="43" cm="1">
        <f t="array" aca="1" ref="DZ243" ca="1">IFERROR(INDEX(Forecast_Capex_Input!BY$12:BY$286,$Z243)
*(INDEX(Forecast_Capex_Input!$H$12:$H$286,$Z243)=Repex),0)
*$DV243</f>
        <v>0</v>
      </c>
      <c r="EA243" s="43" cm="1">
        <f t="array" aca="1" ref="EA243" ca="1">IFERROR(INDEX(Forecast_Capex_Input!BZ$12:BZ$286,$Z243)
*(INDEX(Forecast_Capex_Input!$H$12:$H$286,$Z243)=Repex),0)
*$DV243</f>
        <v>0</v>
      </c>
      <c r="EB243" s="43" cm="1">
        <f t="array" aca="1" ref="EB243" ca="1">IFERROR(INDEX(Forecast_Capex_Input!CA$12:CA$286,$Z243)
*(INDEX(Forecast_Capex_Input!$H$12:$H$286,$Z243)=Repex),0)
*$DV243</f>
        <v>0</v>
      </c>
      <c r="EC243" s="43" cm="1">
        <f t="array" aca="1" ref="EC243" ca="1">IFERROR(INDEX(Forecast_Capex_Input!CB$12:CB$286,$Z243)
*(INDEX(Forecast_Capex_Input!$H$12:$H$286,$Z243)=Repex),0)
*$DV243</f>
        <v>0</v>
      </c>
      <c r="ED243" s="43" cm="1">
        <f t="array" aca="1" ref="ED243" ca="1">IFERROR(INDEX(Forecast_Capex_Input!CC$12:CC$286,$Z243)
*(INDEX(Forecast_Capex_Input!$H$12:$H$286,$Z243)=Repex),0)
*$DV243</f>
        <v>0</v>
      </c>
      <c r="EF243" s="86" t="str">
        <f t="shared" si="26"/>
        <v>N/A</v>
      </c>
      <c r="EG243" s="28" t="str">
        <f>IFERROR(RANK(EF243,EF$11:EF$1010,0)+COUNTIF(EF$11:EF243,EF243)-1,NA)</f>
        <v>N/A</v>
      </c>
    </row>
    <row r="244" spans="3:137" x14ac:dyDescent="0.2">
      <c r="C244" s="28">
        <f t="shared" si="27"/>
        <v>234</v>
      </c>
      <c r="D244" s="9" t="str" cm="1">
        <f t="array" ref="D244">IFERROR(INDEX(Forecast_Capex_Input!$D$12:$D$286,$Z244),NA)</f>
        <v>MPP Secondary Systems Renewal</v>
      </c>
      <c r="E244" s="24" t="b" cm="1">
        <f t="array" ref="E244">IF($Z244=NA,NA,INDEX(Forecast_Capex_Input!$E$12:$E$286,$Z244))</f>
        <v>1</v>
      </c>
      <c r="F244" s="9" t="str" cm="1">
        <f t="array" aca="1" ref="F244" ca="1">IFERROR(INDEX(General!$E$25:$E$26,$AA244),NA)</f>
        <v>Non-Labour</v>
      </c>
      <c r="G244" s="9" t="str" cm="1">
        <f t="array" aca="1" ref="G244" ca="1">IFERROR(INDEX(Forecast_Capex_Input!$AI$11:$BB$11,$AC244),NA)</f>
        <v>Secondary Systems</v>
      </c>
      <c r="H244" s="50" cm="1">
        <f t="array" aca="1" ref="H244" ca="1">IFERROR(INDEX(Forecast_Capex_Input!$AI$12:$BB$286,$Z244,$AC244),NA)</f>
        <v>1</v>
      </c>
      <c r="I244" s="150" t="str" cm="1">
        <f t="array" ref="I244">IFERROR(INDEX(Forecast_Capex_Input!$F$12:$F$286,$Z244),NA)</f>
        <v>Replacement Expenditure</v>
      </c>
      <c r="J244" s="150" t="str" cm="1">
        <f t="array" ref="J244">IFERROR(INDEX(Forecast_Capex_Input!G$12:G$286,$Z244),NA)</f>
        <v>Digital Infrastructure</v>
      </c>
      <c r="K244" s="150" t="str" cm="1">
        <f t="array" ref="K244">IFERROR(INDEX(Forecast_Capex_Input!H$12:H$286,$Z244),NA)</f>
        <v>Repex</v>
      </c>
      <c r="L244" s="150" t="str" cm="1">
        <f t="array" ref="L244">IFERROR(INDEX(Forecast_Capex_Input!I$12:I$286,$Z244),NA)</f>
        <v>N/A</v>
      </c>
      <c r="M244" s="150" t="str" cm="1">
        <f t="array" ref="M244">IFERROR(INDEX(Forecast_Capex_Input!J$12:J$286,$Z244),NA)</f>
        <v>N/A</v>
      </c>
      <c r="N244" s="150" t="str" cm="1">
        <f t="array" ref="N244">IFERROR(INDEX(Forecast_Capex_Input!K$12:K$286,$Z244),NA)</f>
        <v>DI - Protection systems</v>
      </c>
      <c r="O244" s="150" t="str" cm="1">
        <f t="array" ref="O244">IFERROR(INDEX(Forecast_Capex_Input!L$12:L$286,$Z244),NA)</f>
        <v>DI - Safe and Reliable Network</v>
      </c>
      <c r="P244" s="150" t="str" cm="1">
        <f t="array" ref="P244">IFERROR(INDEX(Forecast_Capex_Input!M$12:M$286,$Z244),NA)</f>
        <v>N/A</v>
      </c>
      <c r="Q244" s="24" t="str" cm="1">
        <f t="array" ref="Q244">IFERROR(INDEX(Forecast_Capex_Input!N$12:N$286,$Z244),NA)</f>
        <v>No</v>
      </c>
      <c r="R244" s="190" cm="1">
        <f t="array" ref="R244">IFERROR(INDEX(Forecast_Capex_Input!O$12:O$286,$Z244),0)</f>
        <v>0</v>
      </c>
      <c r="S244" s="24" t="str" cm="1">
        <f t="array" ref="S244">IFERROR(INDEX(Forecast_Capex_Input!P$12:P$286,$Z244),0)</f>
        <v>Safety security &amp; reliability</v>
      </c>
      <c r="T244" s="150" t="str" cm="1">
        <f t="array" aca="1" ref="T244" ca="1">IFERROR(INDEX(General!$K$91:$K$110,$AC244),NA)</f>
        <v>Secondary Systems (2018-23)</v>
      </c>
      <c r="U244" s="43" cm="1">
        <f t="array" aca="1" ref="U244" ca="1">IFERROR(
IF($F244=General!$E$25,INDEX(Forecast_Capex_Input!S$12:S$286,$Z244),
INDEX(Forecast_Capex_Input!T$12:T$286,$Z244)),0)</f>
        <v>0.81005150457794162</v>
      </c>
      <c r="V244" s="82" t="b">
        <f>IFERROR(INDEX(Overheads!$T$19:$T$26,MATCH($I244,Overheads!$E$19:$E$26,0)),FALSE)</f>
        <v>1</v>
      </c>
      <c r="W244" s="209" t="str" cm="1">
        <f t="array" ref="W244">IFERROR(
INDEX(Forecast_Capex_Input!CN$12:CN$286,$Z244),0)</f>
        <v>FY22</v>
      </c>
      <c r="X244" s="209">
        <f>IFERROR(
MATCH($W244,General!$L$39:$S$39,0),1)</f>
        <v>2</v>
      </c>
      <c r="Z244" s="28">
        <f>IFERROR(
IF(MATCH($C244,Forecast_Capex_Input!$CI$12:$CI$286,1)+1&gt;MAX(Forecast_Capex_Input!$C$12:$C$286),NA,
MATCH($C244,Forecast_Capex_Input!$CI$12:$CI$286,1)+1),1)</f>
        <v>103</v>
      </c>
      <c r="AA244" s="28" cm="1">
        <f t="array" aca="1" ref="AA244" ca="1">IFERROR(
IF(Z243&lt;&gt;Z244,1,
IF(COUNTIF(OFFSET(AA243,0,0,-INDEX(Forecast_Capex_Input!$CG$12:$CG$286,$Z244)),AA243)=INDEX(Forecast_Capex_Input!$CG$12:$CG$286,$Z244),AA243+1,AA243)),NA)</f>
        <v>2</v>
      </c>
      <c r="AB244" s="28" cm="1">
        <f t="array" ref="AB244">IFERROR($C244-IF($Z244=1,1,INDEX(Forecast_Capex_Input!$CI$12:$CI$286,$Z244-1))+1,NA)</f>
        <v>2</v>
      </c>
      <c r="AC244" s="28" cm="1">
        <f t="array" aca="1" ref="AC244" ca="1">IFERROR(IF(AA244=1,
INDEX(Forecast_Capex_Input!$AI$10:$BB$10,SMALL(IF(INDEX(Forecast_Capex_Input!$AI$12:$BB$286,$Z244,0)&gt;0,COLUMN(Forecast_Capex_Input!$AI$10:$BB$10)-COLUMN(Forecast_Capex_Input!$AI$12)+1),ROWS(OFFSET(AC243,0,0,-$AB244)))),
OFFSET(AC243,-INDEX(Forecast_Capex_Input!$CG$12:$CG$286,$Z244)+1,0)),NA)</f>
        <v>4</v>
      </c>
      <c r="AD244" s="28">
        <f t="shared" ca="1" si="24"/>
        <v>2</v>
      </c>
      <c r="AE244" s="82" t="b">
        <f t="shared" si="28"/>
        <v>0</v>
      </c>
      <c r="AF244" s="78" t="b">
        <v>0</v>
      </c>
      <c r="AG244" s="82" t="b">
        <f t="shared" si="25"/>
        <v>1</v>
      </c>
      <c r="AI244" s="55">
        <v>0.43729663076975195</v>
      </c>
      <c r="AJ244" s="55">
        <v>0.39754239160886545</v>
      </c>
      <c r="AK244" s="55">
        <v>0.19877119580443273</v>
      </c>
      <c r="AL244" s="55">
        <v>0.43729663076975195</v>
      </c>
      <c r="AM244" s="55">
        <v>0.45717375035019525</v>
      </c>
      <c r="AN244" s="135">
        <v>1.9280805993029975</v>
      </c>
      <c r="AP244" s="55">
        <v>0.43729663076975195</v>
      </c>
      <c r="AQ244" s="55">
        <v>0.39754239160886545</v>
      </c>
      <c r="AR244" s="55">
        <v>0.19877119580443273</v>
      </c>
      <c r="AS244" s="55">
        <v>0.43729663076975195</v>
      </c>
      <c r="AT244" s="55">
        <v>0.45717375035019525</v>
      </c>
      <c r="AU244" s="135">
        <v>1.9280805993029975</v>
      </c>
      <c r="AW244" s="55">
        <v>5.2716724905792767E-2</v>
      </c>
      <c r="AX244" s="55">
        <v>4.4915522206984311E-2</v>
      </c>
      <c r="AY244" s="55">
        <v>2.7572135866970379E-2</v>
      </c>
      <c r="AZ244" s="55">
        <v>6.1502434856297937E-2</v>
      </c>
      <c r="BA244" s="55">
        <v>5.6936095927542126E-2</v>
      </c>
      <c r="BB244" s="135">
        <v>0.24364291376358752</v>
      </c>
      <c r="BD244" s="55">
        <v>1.0264520530489273E-2</v>
      </c>
      <c r="BE244" s="55">
        <v>8.8042106802686381E-3</v>
      </c>
      <c r="BF244" s="55">
        <v>5.2864985366910741E-3</v>
      </c>
      <c r="BG244" s="55">
        <v>1.1711039372301635E-2</v>
      </c>
      <c r="BH244" s="55">
        <v>1.102777255925393E-2</v>
      </c>
      <c r="BI244" s="135">
        <v>4.709404167900455E-2</v>
      </c>
      <c r="BK244" s="55">
        <v>0.50027787620603403</v>
      </c>
      <c r="BL244" s="55">
        <v>0.45126212449611841</v>
      </c>
      <c r="BM244" s="55">
        <v>0.23162983020809419</v>
      </c>
      <c r="BN244" s="55">
        <v>0.51051010499835148</v>
      </c>
      <c r="BO244" s="55">
        <v>0.52513761883699128</v>
      </c>
      <c r="BP244" s="135">
        <v>2.2188175547455895</v>
      </c>
      <c r="BR244" s="147">
        <v>0.1</v>
      </c>
      <c r="BS244" s="147">
        <v>0.11</v>
      </c>
      <c r="BT244" s="147">
        <v>0.14000000000000001</v>
      </c>
      <c r="BU244" s="147">
        <v>0.32</v>
      </c>
      <c r="BV244" s="147">
        <v>0.33</v>
      </c>
      <c r="BX244" s="55">
        <v>0.19280805993029976</v>
      </c>
      <c r="BY244" s="55">
        <v>0.21208886592332973</v>
      </c>
      <c r="BZ244" s="55">
        <v>0.26993128390241966</v>
      </c>
      <c r="CA244" s="55">
        <v>0.61698579177695922</v>
      </c>
      <c r="CB244" s="55">
        <v>0.63626659776998917</v>
      </c>
      <c r="CC244" s="135">
        <v>1.9280805993029975</v>
      </c>
      <c r="CE244" s="55">
        <v>0.19280805993029976</v>
      </c>
      <c r="CF244" s="55">
        <v>0.21208886592332973</v>
      </c>
      <c r="CG244" s="55">
        <v>0.26993128390241966</v>
      </c>
      <c r="CH244" s="55">
        <v>0.61698579177695922</v>
      </c>
      <c r="CI244" s="55">
        <v>0.63626659776998917</v>
      </c>
      <c r="CJ244" s="135">
        <v>1.9280805993029975</v>
      </c>
      <c r="CL244" s="55">
        <v>2.4364291376358753E-2</v>
      </c>
      <c r="CM244" s="55">
        <v>2.6800720513994628E-2</v>
      </c>
      <c r="CN244" s="55">
        <v>3.4110007926902254E-2</v>
      </c>
      <c r="CO244" s="55">
        <v>7.7965732404348009E-2</v>
      </c>
      <c r="CP244" s="55">
        <v>8.0402161541983888E-2</v>
      </c>
      <c r="CQ244" s="135">
        <v>0.24364291376358754</v>
      </c>
      <c r="CS244" s="67">
        <v>4.7094041679004552E-3</v>
      </c>
      <c r="CT244" s="67">
        <v>5.1803445846905008E-3</v>
      </c>
      <c r="CU244" s="67">
        <v>6.5931658350606376E-3</v>
      </c>
      <c r="CV244" s="67">
        <v>1.5070093337281456E-2</v>
      </c>
      <c r="CW244" s="67">
        <v>1.5541033754071502E-2</v>
      </c>
      <c r="CX244" s="135">
        <v>4.709404167900455E-2</v>
      </c>
      <c r="CZ244" s="55">
        <v>0.22188175547455896</v>
      </c>
      <c r="DA244" s="55">
        <v>0.24406993102201485</v>
      </c>
      <c r="DB244" s="55">
        <v>0.31063445766438258</v>
      </c>
      <c r="DC244" s="55">
        <v>0.71002161751858872</v>
      </c>
      <c r="DD244" s="55">
        <v>0.7322097930660445</v>
      </c>
      <c r="DE244" s="135">
        <v>2.2188175547455895</v>
      </c>
      <c r="DG244" s="43" t="b" cm="1">
        <f t="array" aca="1" ref="DG244" ca="1">OR($G244=Forecast_Capex_Input!$BF$8:$BF$10)</f>
        <v>0</v>
      </c>
      <c r="DH244" s="43" cm="1">
        <f t="array" aca="1" ref="DH244" ca="1">IFERROR(INDEX(Forecast_Capex_Input!BG$12:BG$286,$Z244)
*(INDEX(Forecast_Capex_Input!$H$12:$H$286,$Z244)=Repex),0)
*$DG244</f>
        <v>0</v>
      </c>
      <c r="DI244" s="43" cm="1">
        <f t="array" aca="1" ref="DI244" ca="1">IFERROR(INDEX(Forecast_Capex_Input!BH$12:BH$286,$Z244)
*(INDEX(Forecast_Capex_Input!$H$12:$H$286,$Z244)=Repex),0)
*$DG244</f>
        <v>0</v>
      </c>
      <c r="DJ244" s="43" cm="1">
        <f t="array" aca="1" ref="DJ244" ca="1">IFERROR(INDEX(Forecast_Capex_Input!BI$12:BI$286,$Z244)
*(INDEX(Forecast_Capex_Input!$H$12:$H$286,$Z244)=Repex),0)
*$DG244</f>
        <v>0</v>
      </c>
      <c r="DK244" s="43" cm="1">
        <f t="array" aca="1" ref="DK244" ca="1">IFERROR(INDEX(Forecast_Capex_Input!BJ$12:BJ$286,$Z244)
*(INDEX(Forecast_Capex_Input!$H$12:$H$286,$Z244)=Repex),0)
*$DG244</f>
        <v>0</v>
      </c>
      <c r="DL244" s="43" cm="1">
        <f t="array" aca="1" ref="DL244" ca="1">IFERROR(INDEX(Forecast_Capex_Input!BK$12:BK$286,$Z244)
*(INDEX(Forecast_Capex_Input!$H$12:$H$286,$Z244)=Repex),0)
*$DG244</f>
        <v>0</v>
      </c>
      <c r="DM244" s="43" cm="1">
        <f t="array" aca="1" ref="DM244" ca="1">IFERROR(INDEX(Forecast_Capex_Input!BL$12:BL$286,$Z244)
*(INDEX(Forecast_Capex_Input!$H$12:$H$286,$Z244)=Repex),0)
*$DG244</f>
        <v>0</v>
      </c>
      <c r="DO244" s="43" t="b" cm="1">
        <f t="array" aca="1" ref="DO244" ca="1">OR($G244=Forecast_Capex_Input!$BN$8:$BN$9)</f>
        <v>0</v>
      </c>
      <c r="DP244" s="43" cm="1">
        <f t="array" aca="1" ref="DP244" ca="1">IFERROR(INDEX(Forecast_Capex_Input!BO$12:BO$286,$Z244)
*(INDEX(Forecast_Capex_Input!$H$12:$H$286,$Z244)=Repex),0)
*$DO244</f>
        <v>0</v>
      </c>
      <c r="DQ244" s="43" cm="1">
        <f t="array" aca="1" ref="DQ244" ca="1">IFERROR(INDEX(Forecast_Capex_Input!BP$12:BP$286,$Z244)
*(INDEX(Forecast_Capex_Input!$H$12:$H$286,$Z244)=Repex),0)
*$DO244</f>
        <v>0</v>
      </c>
      <c r="DR244" s="43" cm="1">
        <f t="array" aca="1" ref="DR244" ca="1">IFERROR(INDEX(Forecast_Capex_Input!BQ$12:BQ$286,$Z244)
*(INDEX(Forecast_Capex_Input!$H$12:$H$286,$Z244)=Repex),0)
*$DO244</f>
        <v>0</v>
      </c>
      <c r="DS244" s="43" cm="1">
        <f t="array" aca="1" ref="DS244" ca="1">IFERROR(INDEX(Forecast_Capex_Input!BR$12:BR$286,$Z244)
*(INDEX(Forecast_Capex_Input!$H$12:$H$286,$Z244)=Repex),0)
*$DO244</f>
        <v>0</v>
      </c>
      <c r="DT244" s="43" cm="1">
        <f t="array" aca="1" ref="DT244" ca="1">IFERROR(INDEX(Forecast_Capex_Input!BS$12:BS$286,$Z244)
*(INDEX(Forecast_Capex_Input!$H$12:$H$286,$Z244)=Repex),0)
*$DO244</f>
        <v>0</v>
      </c>
      <c r="DV244" s="43" t="b" cm="1">
        <f t="array" aca="1" ref="DV244" ca="1">OR($G244=Forecast_Capex_Input!$BU$8:$BU$10)</f>
        <v>1</v>
      </c>
      <c r="DW244" s="43" cm="1">
        <f t="array" aca="1" ref="DW244" ca="1">IFERROR(INDEX(Forecast_Capex_Input!BV$12:BV$286,$Z244)
*(INDEX(Forecast_Capex_Input!$H$12:$H$286,$Z244)=Repex),0)
*$DV244</f>
        <v>0.80882510321447409</v>
      </c>
      <c r="DX244" s="43" cm="1">
        <f t="array" aca="1" ref="DX244" ca="1">IFERROR(INDEX(Forecast_Capex_Input!BW$12:BW$286,$Z244)
*(INDEX(Forecast_Capex_Input!$H$12:$H$286,$Z244)=Repex),0)
*$DV244</f>
        <v>7.2906182413261258E-2</v>
      </c>
      <c r="DY244" s="43" cm="1">
        <f t="array" aca="1" ref="DY244" ca="1">IFERROR(INDEX(Forecast_Capex_Input!BX$12:BX$286,$Z244)
*(INDEX(Forecast_Capex_Input!$H$12:$H$286,$Z244)=Repex),0)
*$DV244</f>
        <v>0.11826871437226465</v>
      </c>
      <c r="DZ244" s="43" cm="1">
        <f t="array" aca="1" ref="DZ244" ca="1">IFERROR(INDEX(Forecast_Capex_Input!BY$12:BY$286,$Z244)
*(INDEX(Forecast_Capex_Input!$H$12:$H$286,$Z244)=Repex),0)
*$DV244</f>
        <v>0</v>
      </c>
      <c r="EA244" s="43" cm="1">
        <f t="array" aca="1" ref="EA244" ca="1">IFERROR(INDEX(Forecast_Capex_Input!BZ$12:BZ$286,$Z244)
*(INDEX(Forecast_Capex_Input!$H$12:$H$286,$Z244)=Repex),0)
*$DV244</f>
        <v>0</v>
      </c>
      <c r="EB244" s="43" cm="1">
        <f t="array" aca="1" ref="EB244" ca="1">IFERROR(INDEX(Forecast_Capex_Input!CA$12:CA$286,$Z244)
*(INDEX(Forecast_Capex_Input!$H$12:$H$286,$Z244)=Repex),0)
*$DV244</f>
        <v>0</v>
      </c>
      <c r="EC244" s="43" cm="1">
        <f t="array" aca="1" ref="EC244" ca="1">IFERROR(INDEX(Forecast_Capex_Input!CB$12:CB$286,$Z244)
*(INDEX(Forecast_Capex_Input!$H$12:$H$286,$Z244)=Repex),0)
*$DV244</f>
        <v>0</v>
      </c>
      <c r="ED244" s="43" cm="1">
        <f t="array" aca="1" ref="ED244" ca="1">IFERROR(INDEX(Forecast_Capex_Input!CC$12:CC$286,$Z244)
*(INDEX(Forecast_Capex_Input!$H$12:$H$286,$Z244)=Repex),0)
*$DV244</f>
        <v>0</v>
      </c>
      <c r="EF244" s="86" t="str">
        <f t="shared" si="26"/>
        <v>N/A</v>
      </c>
      <c r="EG244" s="28" t="str">
        <f>IFERROR(RANK(EF244,EF$11:EF$1010,0)+COUNTIF(EF$11:EF244,EF244)-1,NA)</f>
        <v>N/A</v>
      </c>
    </row>
    <row r="245" spans="3:137" x14ac:dyDescent="0.2">
      <c r="C245" s="28">
        <f t="shared" si="27"/>
        <v>235</v>
      </c>
      <c r="D245" s="9" t="str" cm="1">
        <f t="array" ref="D245">IFERROR(INDEX(Forecast_Capex_Input!$D$12:$D$286,$Z245),NA)</f>
        <v>INV Secondary Systems Renewal</v>
      </c>
      <c r="E245" s="24" t="b" cm="1">
        <f t="array" ref="E245">IF($Z245=NA,NA,INDEX(Forecast_Capex_Input!$E$12:$E$286,$Z245))</f>
        <v>1</v>
      </c>
      <c r="F245" s="9" t="str" cm="1">
        <f t="array" aca="1" ref="F245" ca="1">IFERROR(INDEX(General!$E$25:$E$26,$AA245),NA)</f>
        <v>Labour</v>
      </c>
      <c r="G245" s="9" t="str" cm="1">
        <f t="array" aca="1" ref="G245" ca="1">IFERROR(INDEX(Forecast_Capex_Input!$AI$11:$BB$11,$AC245),NA)</f>
        <v>Secondary Systems</v>
      </c>
      <c r="H245" s="50" cm="1">
        <f t="array" aca="1" ref="H245" ca="1">IFERROR(INDEX(Forecast_Capex_Input!$AI$12:$BB$286,$Z245,$AC245),NA)</f>
        <v>1</v>
      </c>
      <c r="I245" s="150" t="str" cm="1">
        <f t="array" ref="I245">IFERROR(INDEX(Forecast_Capex_Input!$F$12:$F$286,$Z245),NA)</f>
        <v>Replacement Expenditure</v>
      </c>
      <c r="J245" s="150" t="str" cm="1">
        <f t="array" ref="J245">IFERROR(INDEX(Forecast_Capex_Input!G$12:G$286,$Z245),NA)</f>
        <v>Digital Infrastructure</v>
      </c>
      <c r="K245" s="150" t="str" cm="1">
        <f t="array" ref="K245">IFERROR(INDEX(Forecast_Capex_Input!H$12:H$286,$Z245),NA)</f>
        <v>Repex</v>
      </c>
      <c r="L245" s="150" t="str" cm="1">
        <f t="array" ref="L245">IFERROR(INDEX(Forecast_Capex_Input!I$12:I$286,$Z245),NA)</f>
        <v>N/A</v>
      </c>
      <c r="M245" s="150" t="str" cm="1">
        <f t="array" ref="M245">IFERROR(INDEX(Forecast_Capex_Input!J$12:J$286,$Z245),NA)</f>
        <v>N/A</v>
      </c>
      <c r="N245" s="150" t="str" cm="1">
        <f t="array" ref="N245">IFERROR(INDEX(Forecast_Capex_Input!K$12:K$286,$Z245),NA)</f>
        <v>DI - Protection systems</v>
      </c>
      <c r="O245" s="150" t="str" cm="1">
        <f t="array" ref="O245">IFERROR(INDEX(Forecast_Capex_Input!L$12:L$286,$Z245),NA)</f>
        <v>DI - Safe and Reliable Network</v>
      </c>
      <c r="P245" s="150" t="str" cm="1">
        <f t="array" ref="P245">IFERROR(INDEX(Forecast_Capex_Input!M$12:M$286,$Z245),NA)</f>
        <v>N/A</v>
      </c>
      <c r="Q245" s="24" t="str" cm="1">
        <f t="array" ref="Q245">IFERROR(INDEX(Forecast_Capex_Input!N$12:N$286,$Z245),NA)</f>
        <v>Yes</v>
      </c>
      <c r="R245" s="190" cm="1">
        <f t="array" ref="R245">IFERROR(INDEX(Forecast_Capex_Input!O$12:O$286,$Z245),0)</f>
        <v>0</v>
      </c>
      <c r="S245" s="24" t="str" cm="1">
        <f t="array" ref="S245">IFERROR(INDEX(Forecast_Capex_Input!P$12:P$286,$Z245),0)</f>
        <v>Safety security &amp; reliability</v>
      </c>
      <c r="T245" s="150" t="str" cm="1">
        <f t="array" aca="1" ref="T245" ca="1">IFERROR(INDEX(General!$K$91:$K$110,$AC245),NA)</f>
        <v>Secondary Systems (2018-23)</v>
      </c>
      <c r="U245" s="43" cm="1">
        <f t="array" aca="1" ref="U245" ca="1">IFERROR(
IF($F245=General!$E$25,INDEX(Forecast_Capex_Input!S$12:S$286,$Z245),
INDEX(Forecast_Capex_Input!T$12:T$286,$Z245)),0)</f>
        <v>0.39249094301927712</v>
      </c>
      <c r="V245" s="82" t="b">
        <f>IFERROR(INDEX(Overheads!$T$19:$T$26,MATCH($I245,Overheads!$E$19:$E$26,0)),FALSE)</f>
        <v>1</v>
      </c>
      <c r="W245" s="209" t="str" cm="1">
        <f t="array" ref="W245">IFERROR(
INDEX(Forecast_Capex_Input!CN$12:CN$286,$Z245),0)</f>
        <v>FY22</v>
      </c>
      <c r="X245" s="209">
        <f>IFERROR(
MATCH($W245,General!$L$39:$S$39,0),1)</f>
        <v>2</v>
      </c>
      <c r="Z245" s="28">
        <f>IFERROR(
IF(MATCH($C245,Forecast_Capex_Input!$CI$12:$CI$286,1)+1&gt;MAX(Forecast_Capex_Input!$C$12:$C$286),NA,
MATCH($C245,Forecast_Capex_Input!$CI$12:$CI$286,1)+1),1)</f>
        <v>104</v>
      </c>
      <c r="AA245" s="28" cm="1">
        <f t="array" aca="1" ref="AA245" ca="1">IFERROR(
IF(Z244&lt;&gt;Z245,1,
IF(COUNTIF(OFFSET(AA244,0,0,-INDEX(Forecast_Capex_Input!$CG$12:$CG$286,$Z245)),AA244)=INDEX(Forecast_Capex_Input!$CG$12:$CG$286,$Z245),AA244+1,AA244)),NA)</f>
        <v>1</v>
      </c>
      <c r="AB245" s="28" cm="1">
        <f t="array" ref="AB245">IFERROR($C245-IF($Z245=1,1,INDEX(Forecast_Capex_Input!$CI$12:$CI$286,$Z245-1))+1,NA)</f>
        <v>1</v>
      </c>
      <c r="AC245" s="28" cm="1">
        <f t="array" aca="1" ref="AC245" ca="1">IFERROR(IF(AA245=1,
INDEX(Forecast_Capex_Input!$AI$10:$BB$10,SMALL(IF(INDEX(Forecast_Capex_Input!$AI$12:$BB$286,$Z245,0)&gt;0,COLUMN(Forecast_Capex_Input!$AI$10:$BB$10)-COLUMN(Forecast_Capex_Input!$AI$12)+1),ROWS(OFFSET(AC244,0,0,-$AB245)))),
OFFSET(AC244,-INDEX(Forecast_Capex_Input!$CG$12:$CG$286,$Z245)+1,0)),NA)</f>
        <v>4</v>
      </c>
      <c r="AD245" s="28">
        <f t="shared" ca="1" si="24"/>
        <v>1</v>
      </c>
      <c r="AE245" s="82" t="b">
        <f t="shared" si="28"/>
        <v>0</v>
      </c>
      <c r="AF245" s="78" t="b">
        <v>0</v>
      </c>
      <c r="AG245" s="82" t="b">
        <f t="shared" si="25"/>
        <v>1</v>
      </c>
      <c r="AI245" s="55">
        <v>0.20911759771223021</v>
      </c>
      <c r="AJ245" s="55">
        <v>0.19010690701111838</v>
      </c>
      <c r="AK245" s="55">
        <v>9.5053453505559188E-2</v>
      </c>
      <c r="AL245" s="55">
        <v>0.20911759771223021</v>
      </c>
      <c r="AM245" s="55">
        <v>0.21862294306278612</v>
      </c>
      <c r="AN245" s="135">
        <v>0.92201849900392419</v>
      </c>
      <c r="AP245" s="55">
        <v>0.20264847036944186</v>
      </c>
      <c r="AQ245" s="55">
        <v>0.18663490868653818</v>
      </c>
      <c r="AR245" s="55">
        <v>9.439493863324569E-2</v>
      </c>
      <c r="AS245" s="55">
        <v>0.20856816620497401</v>
      </c>
      <c r="AT245" s="55">
        <v>0.21870473557277795</v>
      </c>
      <c r="AU245" s="135">
        <v>0.91095121946697766</v>
      </c>
      <c r="AW245" s="55">
        <v>2.4429558595594168E-2</v>
      </c>
      <c r="AX245" s="55">
        <v>2.1086567275965827E-2</v>
      </c>
      <c r="AY245" s="55">
        <v>1.3093798941124748E-2</v>
      </c>
      <c r="AZ245" s="55">
        <v>2.9333521350346101E-2</v>
      </c>
      <c r="BA245" s="55">
        <v>2.7237333278301822E-2</v>
      </c>
      <c r="BB245" s="135">
        <v>0.11518077944133268</v>
      </c>
      <c r="BD245" s="55">
        <v>4.756701145668338E-3</v>
      </c>
      <c r="BE245" s="55">
        <v>4.1333278942127724E-3</v>
      </c>
      <c r="BF245" s="55">
        <v>2.5105182012723428E-3</v>
      </c>
      <c r="BG245" s="55">
        <v>5.5855678602775884E-3</v>
      </c>
      <c r="BH245" s="55">
        <v>5.2755130400223282E-3</v>
      </c>
      <c r="BI245" s="135">
        <v>2.2261628141453368E-2</v>
      </c>
      <c r="BK245" s="55">
        <v>0.23183473011070438</v>
      </c>
      <c r="BL245" s="55">
        <v>0.21185480385671679</v>
      </c>
      <c r="BM245" s="55">
        <v>0.10999925577564279</v>
      </c>
      <c r="BN245" s="55">
        <v>0.24348725541559768</v>
      </c>
      <c r="BO245" s="55">
        <v>0.2512175818911021</v>
      </c>
      <c r="BP245" s="135">
        <v>1.0483936270497638</v>
      </c>
      <c r="BR245" s="147">
        <v>0.1</v>
      </c>
      <c r="BS245" s="147">
        <v>0.11</v>
      </c>
      <c r="BT245" s="147">
        <v>0.14000000000000001</v>
      </c>
      <c r="BU245" s="147">
        <v>0.32</v>
      </c>
      <c r="BV245" s="147">
        <v>0.33</v>
      </c>
      <c r="BX245" s="55">
        <v>9.220184990039243E-2</v>
      </c>
      <c r="BY245" s="55">
        <v>0.10142203489043167</v>
      </c>
      <c r="BZ245" s="55">
        <v>0.12908258986054941</v>
      </c>
      <c r="CA245" s="55">
        <v>0.29504591968125576</v>
      </c>
      <c r="CB245" s="55">
        <v>0.304266104671295</v>
      </c>
      <c r="CC245" s="135">
        <v>0.9220184990039243</v>
      </c>
      <c r="CE245" s="55">
        <v>9.1095121946697777E-2</v>
      </c>
      <c r="CF245" s="55">
        <v>0.10020463414136754</v>
      </c>
      <c r="CG245" s="55">
        <v>0.12753317072537687</v>
      </c>
      <c r="CH245" s="55">
        <v>0.29150439022943286</v>
      </c>
      <c r="CI245" s="55">
        <v>0.30061390242410263</v>
      </c>
      <c r="CJ245" s="135">
        <v>0.91095121946697777</v>
      </c>
      <c r="CL245" s="55">
        <v>1.1518077944133268E-2</v>
      </c>
      <c r="CM245" s="55">
        <v>1.2669885738546594E-2</v>
      </c>
      <c r="CN245" s="55">
        <v>1.6125309121786575E-2</v>
      </c>
      <c r="CO245" s="55">
        <v>3.6857849421226455E-2</v>
      </c>
      <c r="CP245" s="55">
        <v>3.8009657215639786E-2</v>
      </c>
      <c r="CQ245" s="135">
        <v>0.11518077944133268</v>
      </c>
      <c r="CS245" s="67">
        <v>2.2261628141453369E-3</v>
      </c>
      <c r="CT245" s="67">
        <v>2.4487790955598707E-3</v>
      </c>
      <c r="CU245" s="67">
        <v>3.1166279398034719E-3</v>
      </c>
      <c r="CV245" s="67">
        <v>7.1237210052650778E-3</v>
      </c>
      <c r="CW245" s="67">
        <v>7.346337286679612E-3</v>
      </c>
      <c r="CX245" s="135">
        <v>2.2261628141453368E-2</v>
      </c>
      <c r="CZ245" s="55">
        <v>0.10483936270497639</v>
      </c>
      <c r="DA245" s="55">
        <v>0.115323298975474</v>
      </c>
      <c r="DB245" s="55">
        <v>0.14677510778696692</v>
      </c>
      <c r="DC245" s="55">
        <v>0.3354859606559244</v>
      </c>
      <c r="DD245" s="55">
        <v>0.34596989692642205</v>
      </c>
      <c r="DE245" s="135">
        <v>1.0483936270497638</v>
      </c>
      <c r="DG245" s="43" t="b" cm="1">
        <f t="array" aca="1" ref="DG245" ca="1">OR($G245=Forecast_Capex_Input!$BF$8:$BF$10)</f>
        <v>0</v>
      </c>
      <c r="DH245" s="43" cm="1">
        <f t="array" aca="1" ref="DH245" ca="1">IFERROR(INDEX(Forecast_Capex_Input!BG$12:BG$286,$Z245)
*(INDEX(Forecast_Capex_Input!$H$12:$H$286,$Z245)=Repex),0)
*$DG245</f>
        <v>0</v>
      </c>
      <c r="DI245" s="43" cm="1">
        <f t="array" aca="1" ref="DI245" ca="1">IFERROR(INDEX(Forecast_Capex_Input!BH$12:BH$286,$Z245)
*(INDEX(Forecast_Capex_Input!$H$12:$H$286,$Z245)=Repex),0)
*$DG245</f>
        <v>0</v>
      </c>
      <c r="DJ245" s="43" cm="1">
        <f t="array" aca="1" ref="DJ245" ca="1">IFERROR(INDEX(Forecast_Capex_Input!BI$12:BI$286,$Z245)
*(INDEX(Forecast_Capex_Input!$H$12:$H$286,$Z245)=Repex),0)
*$DG245</f>
        <v>0</v>
      </c>
      <c r="DK245" s="43" cm="1">
        <f t="array" aca="1" ref="DK245" ca="1">IFERROR(INDEX(Forecast_Capex_Input!BJ$12:BJ$286,$Z245)
*(INDEX(Forecast_Capex_Input!$H$12:$H$286,$Z245)=Repex),0)
*$DG245</f>
        <v>0</v>
      </c>
      <c r="DL245" s="43" cm="1">
        <f t="array" aca="1" ref="DL245" ca="1">IFERROR(INDEX(Forecast_Capex_Input!BK$12:BK$286,$Z245)
*(INDEX(Forecast_Capex_Input!$H$12:$H$286,$Z245)=Repex),0)
*$DG245</f>
        <v>0</v>
      </c>
      <c r="DM245" s="43" cm="1">
        <f t="array" aca="1" ref="DM245" ca="1">IFERROR(INDEX(Forecast_Capex_Input!BL$12:BL$286,$Z245)
*(INDEX(Forecast_Capex_Input!$H$12:$H$286,$Z245)=Repex),0)
*$DG245</f>
        <v>0</v>
      </c>
      <c r="DO245" s="43" t="b" cm="1">
        <f t="array" aca="1" ref="DO245" ca="1">OR($G245=Forecast_Capex_Input!$BN$8:$BN$9)</f>
        <v>0</v>
      </c>
      <c r="DP245" s="43" cm="1">
        <f t="array" aca="1" ref="DP245" ca="1">IFERROR(INDEX(Forecast_Capex_Input!BO$12:BO$286,$Z245)
*(INDEX(Forecast_Capex_Input!$H$12:$H$286,$Z245)=Repex),0)
*$DO245</f>
        <v>0</v>
      </c>
      <c r="DQ245" s="43" cm="1">
        <f t="array" aca="1" ref="DQ245" ca="1">IFERROR(INDEX(Forecast_Capex_Input!BP$12:BP$286,$Z245)
*(INDEX(Forecast_Capex_Input!$H$12:$H$286,$Z245)=Repex),0)
*$DO245</f>
        <v>0</v>
      </c>
      <c r="DR245" s="43" cm="1">
        <f t="array" aca="1" ref="DR245" ca="1">IFERROR(INDEX(Forecast_Capex_Input!BQ$12:BQ$286,$Z245)
*(INDEX(Forecast_Capex_Input!$H$12:$H$286,$Z245)=Repex),0)
*$DO245</f>
        <v>0</v>
      </c>
      <c r="DS245" s="43" cm="1">
        <f t="array" aca="1" ref="DS245" ca="1">IFERROR(INDEX(Forecast_Capex_Input!BR$12:BR$286,$Z245)
*(INDEX(Forecast_Capex_Input!$H$12:$H$286,$Z245)=Repex),0)
*$DO245</f>
        <v>0</v>
      </c>
      <c r="DT245" s="43" cm="1">
        <f t="array" aca="1" ref="DT245" ca="1">IFERROR(INDEX(Forecast_Capex_Input!BS$12:BS$286,$Z245)
*(INDEX(Forecast_Capex_Input!$H$12:$H$286,$Z245)=Repex),0)
*$DO245</f>
        <v>0</v>
      </c>
      <c r="DV245" s="43" t="b" cm="1">
        <f t="array" aca="1" ref="DV245" ca="1">OR($G245=Forecast_Capex_Input!$BU$8:$BU$10)</f>
        <v>1</v>
      </c>
      <c r="DW245" s="43" cm="1">
        <f t="array" aca="1" ref="DW245" ca="1">IFERROR(INDEX(Forecast_Capex_Input!BV$12:BV$286,$Z245)
*(INDEX(Forecast_Capex_Input!$H$12:$H$286,$Z245)=Repex),0)
*$DV245</f>
        <v>0.75072172598384801</v>
      </c>
      <c r="DX245" s="43" cm="1">
        <f t="array" aca="1" ref="DX245" ca="1">IFERROR(INDEX(Forecast_Capex_Input!BW$12:BW$286,$Z245)
*(INDEX(Forecast_Capex_Input!$H$12:$H$286,$Z245)=Repex),0)
*$DV245</f>
        <v>0.17400558411662731</v>
      </c>
      <c r="DY245" s="43" cm="1">
        <f t="array" aca="1" ref="DY245" ca="1">IFERROR(INDEX(Forecast_Capex_Input!BX$12:BX$286,$Z245)
*(INDEX(Forecast_Capex_Input!$H$12:$H$286,$Z245)=Repex),0)
*$DV245</f>
        <v>7.5272689899524625E-2</v>
      </c>
      <c r="DZ245" s="43" cm="1">
        <f t="array" aca="1" ref="DZ245" ca="1">IFERROR(INDEX(Forecast_Capex_Input!BY$12:BY$286,$Z245)
*(INDEX(Forecast_Capex_Input!$H$12:$H$286,$Z245)=Repex),0)
*$DV245</f>
        <v>0</v>
      </c>
      <c r="EA245" s="43" cm="1">
        <f t="array" aca="1" ref="EA245" ca="1">IFERROR(INDEX(Forecast_Capex_Input!BZ$12:BZ$286,$Z245)
*(INDEX(Forecast_Capex_Input!$H$12:$H$286,$Z245)=Repex),0)
*$DV245</f>
        <v>0</v>
      </c>
      <c r="EB245" s="43" cm="1">
        <f t="array" aca="1" ref="EB245" ca="1">IFERROR(INDEX(Forecast_Capex_Input!CA$12:CA$286,$Z245)
*(INDEX(Forecast_Capex_Input!$H$12:$H$286,$Z245)=Repex),0)
*$DV245</f>
        <v>0</v>
      </c>
      <c r="EC245" s="43" cm="1">
        <f t="array" aca="1" ref="EC245" ca="1">IFERROR(INDEX(Forecast_Capex_Input!CB$12:CB$286,$Z245)
*(INDEX(Forecast_Capex_Input!$H$12:$H$286,$Z245)=Repex),0)
*$DV245</f>
        <v>0</v>
      </c>
      <c r="ED245" s="43" cm="1">
        <f t="array" aca="1" ref="ED245" ca="1">IFERROR(INDEX(Forecast_Capex_Input!CC$12:CC$286,$Z245)
*(INDEX(Forecast_Capex_Input!$H$12:$H$286,$Z245)=Repex),0)
*$DV245</f>
        <v>0</v>
      </c>
      <c r="EF245" s="86" t="str">
        <f t="shared" si="26"/>
        <v>N/A</v>
      </c>
      <c r="EG245" s="28" t="str">
        <f>IFERROR(RANK(EF245,EF$11:EF$1010,0)+COUNTIF(EF$11:EF245,EF245)-1,NA)</f>
        <v>N/A</v>
      </c>
    </row>
    <row r="246" spans="3:137" x14ac:dyDescent="0.2">
      <c r="C246" s="28">
        <f t="shared" si="27"/>
        <v>236</v>
      </c>
      <c r="D246" s="9" t="str" cm="1">
        <f t="array" ref="D246">IFERROR(INDEX(Forecast_Capex_Input!$D$12:$D$286,$Z246),NA)</f>
        <v>INV Secondary Systems Renewal</v>
      </c>
      <c r="E246" s="24" t="b" cm="1">
        <f t="array" ref="E246">IF($Z246=NA,NA,INDEX(Forecast_Capex_Input!$E$12:$E$286,$Z246))</f>
        <v>1</v>
      </c>
      <c r="F246" s="9" t="str" cm="1">
        <f t="array" aca="1" ref="F246" ca="1">IFERROR(INDEX(General!$E$25:$E$26,$AA246),NA)</f>
        <v>Non-Labour</v>
      </c>
      <c r="G246" s="9" t="str" cm="1">
        <f t="array" aca="1" ref="G246" ca="1">IFERROR(INDEX(Forecast_Capex_Input!$AI$11:$BB$11,$AC246),NA)</f>
        <v>Secondary Systems</v>
      </c>
      <c r="H246" s="50" cm="1">
        <f t="array" aca="1" ref="H246" ca="1">IFERROR(INDEX(Forecast_Capex_Input!$AI$12:$BB$286,$Z246,$AC246),NA)</f>
        <v>1</v>
      </c>
      <c r="I246" s="150" t="str" cm="1">
        <f t="array" ref="I246">IFERROR(INDEX(Forecast_Capex_Input!$F$12:$F$286,$Z246),NA)</f>
        <v>Replacement Expenditure</v>
      </c>
      <c r="J246" s="150" t="str" cm="1">
        <f t="array" ref="J246">IFERROR(INDEX(Forecast_Capex_Input!G$12:G$286,$Z246),NA)</f>
        <v>Digital Infrastructure</v>
      </c>
      <c r="K246" s="150" t="str" cm="1">
        <f t="array" ref="K246">IFERROR(INDEX(Forecast_Capex_Input!H$12:H$286,$Z246),NA)</f>
        <v>Repex</v>
      </c>
      <c r="L246" s="150" t="str" cm="1">
        <f t="array" ref="L246">IFERROR(INDEX(Forecast_Capex_Input!I$12:I$286,$Z246),NA)</f>
        <v>N/A</v>
      </c>
      <c r="M246" s="150" t="str" cm="1">
        <f t="array" ref="M246">IFERROR(INDEX(Forecast_Capex_Input!J$12:J$286,$Z246),NA)</f>
        <v>N/A</v>
      </c>
      <c r="N246" s="150" t="str" cm="1">
        <f t="array" ref="N246">IFERROR(INDEX(Forecast_Capex_Input!K$12:K$286,$Z246),NA)</f>
        <v>DI - Protection systems</v>
      </c>
      <c r="O246" s="150" t="str" cm="1">
        <f t="array" ref="O246">IFERROR(INDEX(Forecast_Capex_Input!L$12:L$286,$Z246),NA)</f>
        <v>DI - Safe and Reliable Network</v>
      </c>
      <c r="P246" s="150" t="str" cm="1">
        <f t="array" ref="P246">IFERROR(INDEX(Forecast_Capex_Input!M$12:M$286,$Z246),NA)</f>
        <v>N/A</v>
      </c>
      <c r="Q246" s="24" t="str" cm="1">
        <f t="array" ref="Q246">IFERROR(INDEX(Forecast_Capex_Input!N$12:N$286,$Z246),NA)</f>
        <v>Yes</v>
      </c>
      <c r="R246" s="190" cm="1">
        <f t="array" ref="R246">IFERROR(INDEX(Forecast_Capex_Input!O$12:O$286,$Z246),0)</f>
        <v>0</v>
      </c>
      <c r="S246" s="24" t="str" cm="1">
        <f t="array" ref="S246">IFERROR(INDEX(Forecast_Capex_Input!P$12:P$286,$Z246),0)</f>
        <v>Safety security &amp; reliability</v>
      </c>
      <c r="T246" s="150" t="str" cm="1">
        <f t="array" aca="1" ref="T246" ca="1">IFERROR(INDEX(General!$K$91:$K$110,$AC246),NA)</f>
        <v>Secondary Systems (2018-23)</v>
      </c>
      <c r="U246" s="43" cm="1">
        <f t="array" aca="1" ref="U246" ca="1">IFERROR(
IF($F246=General!$E$25,INDEX(Forecast_Capex_Input!S$12:S$286,$Z246),
INDEX(Forecast_Capex_Input!T$12:T$286,$Z246)),0)</f>
        <v>0.60750905698072288</v>
      </c>
      <c r="V246" s="82" t="b">
        <f>IFERROR(INDEX(Overheads!$T$19:$T$26,MATCH($I246,Overheads!$E$19:$E$26,0)),FALSE)</f>
        <v>1</v>
      </c>
      <c r="W246" s="209" t="str" cm="1">
        <f t="array" ref="W246">IFERROR(
INDEX(Forecast_Capex_Input!CN$12:CN$286,$Z246),0)</f>
        <v>FY22</v>
      </c>
      <c r="X246" s="209">
        <f>IFERROR(
MATCH($W246,General!$L$39:$S$39,0),1)</f>
        <v>2</v>
      </c>
      <c r="Z246" s="28">
        <f>IFERROR(
IF(MATCH($C246,Forecast_Capex_Input!$CI$12:$CI$286,1)+1&gt;MAX(Forecast_Capex_Input!$C$12:$C$286),NA,
MATCH($C246,Forecast_Capex_Input!$CI$12:$CI$286,1)+1),1)</f>
        <v>104</v>
      </c>
      <c r="AA246" s="28" cm="1">
        <f t="array" aca="1" ref="AA246" ca="1">IFERROR(
IF(Z245&lt;&gt;Z246,1,
IF(COUNTIF(OFFSET(AA245,0,0,-INDEX(Forecast_Capex_Input!$CG$12:$CG$286,$Z246)),AA245)=INDEX(Forecast_Capex_Input!$CG$12:$CG$286,$Z246),AA245+1,AA245)),NA)</f>
        <v>2</v>
      </c>
      <c r="AB246" s="28" cm="1">
        <f t="array" ref="AB246">IFERROR($C246-IF($Z246=1,1,INDEX(Forecast_Capex_Input!$CI$12:$CI$286,$Z246-1))+1,NA)</f>
        <v>2</v>
      </c>
      <c r="AC246" s="28" cm="1">
        <f t="array" aca="1" ref="AC246" ca="1">IFERROR(IF(AA246=1,
INDEX(Forecast_Capex_Input!$AI$10:$BB$10,SMALL(IF(INDEX(Forecast_Capex_Input!$AI$12:$BB$286,$Z246,0)&gt;0,COLUMN(Forecast_Capex_Input!$AI$10:$BB$10)-COLUMN(Forecast_Capex_Input!$AI$12)+1),ROWS(OFFSET(AC245,0,0,-$AB246)))),
OFFSET(AC245,-INDEX(Forecast_Capex_Input!$CG$12:$CG$286,$Z246)+1,0)),NA)</f>
        <v>4</v>
      </c>
      <c r="AD246" s="28">
        <f t="shared" ca="1" si="24"/>
        <v>2</v>
      </c>
      <c r="AE246" s="82" t="b">
        <f t="shared" si="28"/>
        <v>0</v>
      </c>
      <c r="AF246" s="78" t="b">
        <v>0</v>
      </c>
      <c r="AG246" s="82" t="b">
        <f t="shared" si="25"/>
        <v>1</v>
      </c>
      <c r="AI246" s="55">
        <v>0.32367838505254776</v>
      </c>
      <c r="AJ246" s="55">
        <v>0.29425307732049794</v>
      </c>
      <c r="AK246" s="55">
        <v>0.14712653866024897</v>
      </c>
      <c r="AL246" s="55">
        <v>0.32367838505254776</v>
      </c>
      <c r="AM246" s="55">
        <v>0.33839103891857264</v>
      </c>
      <c r="AN246" s="135">
        <v>1.427127425004415</v>
      </c>
      <c r="AP246" s="55">
        <v>0.32367838505254776</v>
      </c>
      <c r="AQ246" s="55">
        <v>0.29425307732049794</v>
      </c>
      <c r="AR246" s="55">
        <v>0.14712653866024897</v>
      </c>
      <c r="AS246" s="55">
        <v>0.32367838505254776</v>
      </c>
      <c r="AT246" s="55">
        <v>0.33839103891857264</v>
      </c>
      <c r="AU246" s="135">
        <v>1.427127425004415</v>
      </c>
      <c r="AW246" s="55">
        <v>3.9019885318418282E-2</v>
      </c>
      <c r="AX246" s="55">
        <v>3.3245588163251266E-2</v>
      </c>
      <c r="AY246" s="55">
        <v>2.0408353922510284E-2</v>
      </c>
      <c r="AZ246" s="55">
        <v>4.5522895422369702E-2</v>
      </c>
      <c r="BA246" s="55">
        <v>4.21429809522752E-2</v>
      </c>
      <c r="BB246" s="135">
        <v>0.18033970377882474</v>
      </c>
      <c r="BD246" s="55">
        <v>7.5975966766522393E-3</v>
      </c>
      <c r="BE246" s="55">
        <v>6.5167039810837312E-3</v>
      </c>
      <c r="BF246" s="55">
        <v>3.9129624802432452E-3</v>
      </c>
      <c r="BG246" s="55">
        <v>8.6682815384169984E-3</v>
      </c>
      <c r="BH246" s="55">
        <v>8.1625408510991298E-3</v>
      </c>
      <c r="BI246" s="135">
        <v>3.4858085527495343E-2</v>
      </c>
      <c r="BK246" s="55">
        <v>0.37029586704761824</v>
      </c>
      <c r="BL246" s="55">
        <v>0.3340153694648329</v>
      </c>
      <c r="BM246" s="55">
        <v>0.1714478550630025</v>
      </c>
      <c r="BN246" s="55">
        <v>0.37786956201333444</v>
      </c>
      <c r="BO246" s="55">
        <v>0.38869656072194697</v>
      </c>
      <c r="BP246" s="135">
        <v>1.642325214310735</v>
      </c>
      <c r="BR246" s="147">
        <v>0.1</v>
      </c>
      <c r="BS246" s="147">
        <v>0.11</v>
      </c>
      <c r="BT246" s="147">
        <v>0.14000000000000001</v>
      </c>
      <c r="BU246" s="147">
        <v>0.32</v>
      </c>
      <c r="BV246" s="147">
        <v>0.33</v>
      </c>
      <c r="BX246" s="55">
        <v>0.1427127425004415</v>
      </c>
      <c r="BY246" s="55">
        <v>0.15698401675048565</v>
      </c>
      <c r="BZ246" s="55">
        <v>0.19979783950061814</v>
      </c>
      <c r="CA246" s="55">
        <v>0.45668077600141282</v>
      </c>
      <c r="CB246" s="55">
        <v>0.47095205025145698</v>
      </c>
      <c r="CC246" s="135">
        <v>1.427127425004415</v>
      </c>
      <c r="CE246" s="55">
        <v>0.1427127425004415</v>
      </c>
      <c r="CF246" s="55">
        <v>0.15698401675048565</v>
      </c>
      <c r="CG246" s="55">
        <v>0.19979783950061814</v>
      </c>
      <c r="CH246" s="55">
        <v>0.45668077600141282</v>
      </c>
      <c r="CI246" s="55">
        <v>0.47095205025145698</v>
      </c>
      <c r="CJ246" s="135">
        <v>1.427127425004415</v>
      </c>
      <c r="CL246" s="55">
        <v>1.8033970377882475E-2</v>
      </c>
      <c r="CM246" s="55">
        <v>1.9837367415670722E-2</v>
      </c>
      <c r="CN246" s="55">
        <v>2.5247558529035468E-2</v>
      </c>
      <c r="CO246" s="55">
        <v>5.7708705209223922E-2</v>
      </c>
      <c r="CP246" s="55">
        <v>5.9512102247012172E-2</v>
      </c>
      <c r="CQ246" s="135">
        <v>0.18033970377882477</v>
      </c>
      <c r="CS246" s="67">
        <v>3.4858085527495345E-3</v>
      </c>
      <c r="CT246" s="67">
        <v>3.8343894080244876E-3</v>
      </c>
      <c r="CU246" s="67">
        <v>4.8801319738493486E-3</v>
      </c>
      <c r="CV246" s="67">
        <v>1.115458736879851E-2</v>
      </c>
      <c r="CW246" s="67">
        <v>1.1503168224073464E-2</v>
      </c>
      <c r="CX246" s="135">
        <v>3.4858085527495343E-2</v>
      </c>
      <c r="CZ246" s="55">
        <v>0.16423252143107353</v>
      </c>
      <c r="DA246" s="55">
        <v>0.18065577357418086</v>
      </c>
      <c r="DB246" s="55">
        <v>0.22992553000350294</v>
      </c>
      <c r="DC246" s="55">
        <v>0.52554406857943525</v>
      </c>
      <c r="DD246" s="55">
        <v>0.54196732072254261</v>
      </c>
      <c r="DE246" s="135">
        <v>1.6423252143107352</v>
      </c>
      <c r="DG246" s="43" t="b" cm="1">
        <f t="array" aca="1" ref="DG246" ca="1">OR($G246=Forecast_Capex_Input!$BF$8:$BF$10)</f>
        <v>0</v>
      </c>
      <c r="DH246" s="43" cm="1">
        <f t="array" aca="1" ref="DH246" ca="1">IFERROR(INDEX(Forecast_Capex_Input!BG$12:BG$286,$Z246)
*(INDEX(Forecast_Capex_Input!$H$12:$H$286,$Z246)=Repex),0)
*$DG246</f>
        <v>0</v>
      </c>
      <c r="DI246" s="43" cm="1">
        <f t="array" aca="1" ref="DI246" ca="1">IFERROR(INDEX(Forecast_Capex_Input!BH$12:BH$286,$Z246)
*(INDEX(Forecast_Capex_Input!$H$12:$H$286,$Z246)=Repex),0)
*$DG246</f>
        <v>0</v>
      </c>
      <c r="DJ246" s="43" cm="1">
        <f t="array" aca="1" ref="DJ246" ca="1">IFERROR(INDEX(Forecast_Capex_Input!BI$12:BI$286,$Z246)
*(INDEX(Forecast_Capex_Input!$H$12:$H$286,$Z246)=Repex),0)
*$DG246</f>
        <v>0</v>
      </c>
      <c r="DK246" s="43" cm="1">
        <f t="array" aca="1" ref="DK246" ca="1">IFERROR(INDEX(Forecast_Capex_Input!BJ$12:BJ$286,$Z246)
*(INDEX(Forecast_Capex_Input!$H$12:$H$286,$Z246)=Repex),0)
*$DG246</f>
        <v>0</v>
      </c>
      <c r="DL246" s="43" cm="1">
        <f t="array" aca="1" ref="DL246" ca="1">IFERROR(INDEX(Forecast_Capex_Input!BK$12:BK$286,$Z246)
*(INDEX(Forecast_Capex_Input!$H$12:$H$286,$Z246)=Repex),0)
*$DG246</f>
        <v>0</v>
      </c>
      <c r="DM246" s="43" cm="1">
        <f t="array" aca="1" ref="DM246" ca="1">IFERROR(INDEX(Forecast_Capex_Input!BL$12:BL$286,$Z246)
*(INDEX(Forecast_Capex_Input!$H$12:$H$286,$Z246)=Repex),0)
*$DG246</f>
        <v>0</v>
      </c>
      <c r="DO246" s="43" t="b" cm="1">
        <f t="array" aca="1" ref="DO246" ca="1">OR($G246=Forecast_Capex_Input!$BN$8:$BN$9)</f>
        <v>0</v>
      </c>
      <c r="DP246" s="43" cm="1">
        <f t="array" aca="1" ref="DP246" ca="1">IFERROR(INDEX(Forecast_Capex_Input!BO$12:BO$286,$Z246)
*(INDEX(Forecast_Capex_Input!$H$12:$H$286,$Z246)=Repex),0)
*$DO246</f>
        <v>0</v>
      </c>
      <c r="DQ246" s="43" cm="1">
        <f t="array" aca="1" ref="DQ246" ca="1">IFERROR(INDEX(Forecast_Capex_Input!BP$12:BP$286,$Z246)
*(INDEX(Forecast_Capex_Input!$H$12:$H$286,$Z246)=Repex),0)
*$DO246</f>
        <v>0</v>
      </c>
      <c r="DR246" s="43" cm="1">
        <f t="array" aca="1" ref="DR246" ca="1">IFERROR(INDEX(Forecast_Capex_Input!BQ$12:BQ$286,$Z246)
*(INDEX(Forecast_Capex_Input!$H$12:$H$286,$Z246)=Repex),0)
*$DO246</f>
        <v>0</v>
      </c>
      <c r="DS246" s="43" cm="1">
        <f t="array" aca="1" ref="DS246" ca="1">IFERROR(INDEX(Forecast_Capex_Input!BR$12:BR$286,$Z246)
*(INDEX(Forecast_Capex_Input!$H$12:$H$286,$Z246)=Repex),0)
*$DO246</f>
        <v>0</v>
      </c>
      <c r="DT246" s="43" cm="1">
        <f t="array" aca="1" ref="DT246" ca="1">IFERROR(INDEX(Forecast_Capex_Input!BS$12:BS$286,$Z246)
*(INDEX(Forecast_Capex_Input!$H$12:$H$286,$Z246)=Repex),0)
*$DO246</f>
        <v>0</v>
      </c>
      <c r="DV246" s="43" t="b" cm="1">
        <f t="array" aca="1" ref="DV246" ca="1">OR($G246=Forecast_Capex_Input!$BU$8:$BU$10)</f>
        <v>1</v>
      </c>
      <c r="DW246" s="43" cm="1">
        <f t="array" aca="1" ref="DW246" ca="1">IFERROR(INDEX(Forecast_Capex_Input!BV$12:BV$286,$Z246)
*(INDEX(Forecast_Capex_Input!$H$12:$H$286,$Z246)=Repex),0)
*$DV246</f>
        <v>0.75072172598384801</v>
      </c>
      <c r="DX246" s="43" cm="1">
        <f t="array" aca="1" ref="DX246" ca="1">IFERROR(INDEX(Forecast_Capex_Input!BW$12:BW$286,$Z246)
*(INDEX(Forecast_Capex_Input!$H$12:$H$286,$Z246)=Repex),0)
*$DV246</f>
        <v>0.17400558411662731</v>
      </c>
      <c r="DY246" s="43" cm="1">
        <f t="array" aca="1" ref="DY246" ca="1">IFERROR(INDEX(Forecast_Capex_Input!BX$12:BX$286,$Z246)
*(INDEX(Forecast_Capex_Input!$H$12:$H$286,$Z246)=Repex),0)
*$DV246</f>
        <v>7.5272689899524625E-2</v>
      </c>
      <c r="DZ246" s="43" cm="1">
        <f t="array" aca="1" ref="DZ246" ca="1">IFERROR(INDEX(Forecast_Capex_Input!BY$12:BY$286,$Z246)
*(INDEX(Forecast_Capex_Input!$H$12:$H$286,$Z246)=Repex),0)
*$DV246</f>
        <v>0</v>
      </c>
      <c r="EA246" s="43" cm="1">
        <f t="array" aca="1" ref="EA246" ca="1">IFERROR(INDEX(Forecast_Capex_Input!BZ$12:BZ$286,$Z246)
*(INDEX(Forecast_Capex_Input!$H$12:$H$286,$Z246)=Repex),0)
*$DV246</f>
        <v>0</v>
      </c>
      <c r="EB246" s="43" cm="1">
        <f t="array" aca="1" ref="EB246" ca="1">IFERROR(INDEX(Forecast_Capex_Input!CA$12:CA$286,$Z246)
*(INDEX(Forecast_Capex_Input!$H$12:$H$286,$Z246)=Repex),0)
*$DV246</f>
        <v>0</v>
      </c>
      <c r="EC246" s="43" cm="1">
        <f t="array" aca="1" ref="EC246" ca="1">IFERROR(INDEX(Forecast_Capex_Input!CB$12:CB$286,$Z246)
*(INDEX(Forecast_Capex_Input!$H$12:$H$286,$Z246)=Repex),0)
*$DV246</f>
        <v>0</v>
      </c>
      <c r="ED246" s="43" cm="1">
        <f t="array" aca="1" ref="ED246" ca="1">IFERROR(INDEX(Forecast_Capex_Input!CC$12:CC$286,$Z246)
*(INDEX(Forecast_Capex_Input!$H$12:$H$286,$Z246)=Repex),0)
*$DV246</f>
        <v>0</v>
      </c>
      <c r="EF246" s="86" t="str">
        <f t="shared" si="26"/>
        <v>N/A</v>
      </c>
      <c r="EG246" s="28" t="str">
        <f>IFERROR(RANK(EF246,EF$11:EF$1010,0)+COUNTIF(EF$11:EF246,EF246)-1,NA)</f>
        <v>N/A</v>
      </c>
    </row>
    <row r="247" spans="3:137" x14ac:dyDescent="0.2">
      <c r="C247" s="28">
        <f t="shared" si="27"/>
        <v>237</v>
      </c>
      <c r="D247" s="9" t="str" cm="1">
        <f t="array" ref="D247">IFERROR(INDEX(Forecast_Capex_Input!$D$12:$D$286,$Z247),NA)</f>
        <v>COF Secondary Systems Renewal</v>
      </c>
      <c r="E247" s="24" t="b" cm="1">
        <f t="array" ref="E247">IF($Z247=NA,NA,INDEX(Forecast_Capex_Input!$E$12:$E$286,$Z247))</f>
        <v>0</v>
      </c>
      <c r="F247" s="9" t="str" cm="1">
        <f t="array" aca="1" ref="F247" ca="1">IFERROR(INDEX(General!$E$25:$E$26,$AA247),NA)</f>
        <v>Labour</v>
      </c>
      <c r="G247" s="9" t="str" cm="1">
        <f t="array" aca="1" ref="G247" ca="1">IFERROR(INDEX(Forecast_Capex_Input!$AI$11:$BB$11,$AC247),NA)</f>
        <v>Secondary Systems</v>
      </c>
      <c r="H247" s="50" cm="1">
        <f t="array" aca="1" ref="H247" ca="1">IFERROR(INDEX(Forecast_Capex_Input!$AI$12:$BB$286,$Z247,$AC247),NA)</f>
        <v>0.96098861912135236</v>
      </c>
      <c r="I247" s="150" t="str" cm="1">
        <f t="array" ref="I247">IFERROR(INDEX(Forecast_Capex_Input!$F$12:$F$286,$Z247),NA)</f>
        <v>Replacement Expenditure</v>
      </c>
      <c r="J247" s="150" t="str" cm="1">
        <f t="array" ref="J247">IFERROR(INDEX(Forecast_Capex_Input!G$12:G$286,$Z247),NA)</f>
        <v>Digital Infrastructure</v>
      </c>
      <c r="K247" s="150" t="str" cm="1">
        <f t="array" ref="K247">IFERROR(INDEX(Forecast_Capex_Input!H$12:H$286,$Z247),NA)</f>
        <v>Repex</v>
      </c>
      <c r="L247" s="150" t="str" cm="1">
        <f t="array" ref="L247">IFERROR(INDEX(Forecast_Capex_Input!I$12:I$286,$Z247),NA)</f>
        <v>N/A</v>
      </c>
      <c r="M247" s="150" t="str" cm="1">
        <f t="array" ref="M247">IFERROR(INDEX(Forecast_Capex_Input!J$12:J$286,$Z247),NA)</f>
        <v>N/A</v>
      </c>
      <c r="N247" s="150" t="str" cm="1">
        <f t="array" ref="N247">IFERROR(INDEX(Forecast_Capex_Input!K$12:K$286,$Z247),NA)</f>
        <v>DI - Protection systems</v>
      </c>
      <c r="O247" s="150" t="str" cm="1">
        <f t="array" ref="O247">IFERROR(INDEX(Forecast_Capex_Input!L$12:L$286,$Z247),NA)</f>
        <v>DI - Safe and Reliable Network</v>
      </c>
      <c r="P247" s="150" t="str" cm="1">
        <f t="array" ref="P247">IFERROR(INDEX(Forecast_Capex_Input!M$12:M$286,$Z247),NA)</f>
        <v>N/A</v>
      </c>
      <c r="Q247" s="24" t="str" cm="1">
        <f t="array" ref="Q247">IFERROR(INDEX(Forecast_Capex_Input!N$12:N$286,$Z247),NA)</f>
        <v>No</v>
      </c>
      <c r="R247" s="190" cm="1">
        <f t="array" ref="R247">IFERROR(INDEX(Forecast_Capex_Input!O$12:O$286,$Z247),0)</f>
        <v>0</v>
      </c>
      <c r="S247" s="24" t="str" cm="1">
        <f t="array" ref="S247">IFERROR(INDEX(Forecast_Capex_Input!P$12:P$286,$Z247),0)</f>
        <v>Safety security &amp; reliability</v>
      </c>
      <c r="T247" s="150" t="str" cm="1">
        <f t="array" aca="1" ref="T247" ca="1">IFERROR(INDEX(General!$K$91:$K$110,$AC247),NA)</f>
        <v>Secondary Systems (2018-23)</v>
      </c>
      <c r="U247" s="43" cm="1">
        <f t="array" aca="1" ref="U247" ca="1">IFERROR(
IF($F247=General!$E$25,INDEX(Forecast_Capex_Input!S$12:S$286,$Z247),
INDEX(Forecast_Capex_Input!T$12:T$286,$Z247)),0)</f>
        <v>0</v>
      </c>
      <c r="V247" s="82" t="b">
        <f>IFERROR(INDEX(Overheads!$T$19:$T$26,MATCH($I247,Overheads!$E$19:$E$26,0)),FALSE)</f>
        <v>1</v>
      </c>
      <c r="W247" s="209" t="str" cm="1">
        <f t="array" ref="W247">IFERROR(
INDEX(Forecast_Capex_Input!CN$12:CN$286,$Z247),0)</f>
        <v>FY22</v>
      </c>
      <c r="X247" s="209">
        <f>IFERROR(
MATCH($W247,General!$L$39:$S$39,0),1)</f>
        <v>2</v>
      </c>
      <c r="Z247" s="28">
        <f>IFERROR(
IF(MATCH($C247,Forecast_Capex_Input!$CI$12:$CI$286,1)+1&gt;MAX(Forecast_Capex_Input!$C$12:$C$286),NA,
MATCH($C247,Forecast_Capex_Input!$CI$12:$CI$286,1)+1),1)</f>
        <v>105</v>
      </c>
      <c r="AA247" s="28" cm="1">
        <f t="array" aca="1" ref="AA247" ca="1">IFERROR(
IF(Z246&lt;&gt;Z247,1,
IF(COUNTIF(OFFSET(AA246,0,0,-INDEX(Forecast_Capex_Input!$CG$12:$CG$286,$Z247)),AA246)=INDEX(Forecast_Capex_Input!$CG$12:$CG$286,$Z247),AA246+1,AA246)),NA)</f>
        <v>1</v>
      </c>
      <c r="AB247" s="28" cm="1">
        <f t="array" ref="AB247">IFERROR($C247-IF($Z247=1,1,INDEX(Forecast_Capex_Input!$CI$12:$CI$286,$Z247-1))+1,NA)</f>
        <v>1</v>
      </c>
      <c r="AC247" s="28" cm="1">
        <f t="array" aca="1" ref="AC247" ca="1">IFERROR(IF(AA247=1,
INDEX(Forecast_Capex_Input!$AI$10:$BB$10,SMALL(IF(INDEX(Forecast_Capex_Input!$AI$12:$BB$286,$Z247,0)&gt;0,COLUMN(Forecast_Capex_Input!$AI$10:$BB$10)-COLUMN(Forecast_Capex_Input!$AI$12)+1),ROWS(OFFSET(AC246,0,0,-$AB247)))),
OFFSET(AC246,-INDEX(Forecast_Capex_Input!$CG$12:$CG$286,$Z247)+1,0)),NA)</f>
        <v>4</v>
      </c>
      <c r="AD247" s="28">
        <f t="shared" ca="1" si="24"/>
        <v>1</v>
      </c>
      <c r="AE247" s="82" t="b">
        <f t="shared" si="28"/>
        <v>0</v>
      </c>
      <c r="AF247" s="78" t="b">
        <v>0</v>
      </c>
      <c r="AG247" s="82" t="b">
        <f t="shared" si="25"/>
        <v>1</v>
      </c>
      <c r="AI247" s="55">
        <v>0</v>
      </c>
      <c r="AJ247" s="55">
        <v>0</v>
      </c>
      <c r="AK247" s="55">
        <v>0</v>
      </c>
      <c r="AL247" s="55">
        <v>0</v>
      </c>
      <c r="AM247" s="55">
        <v>0</v>
      </c>
      <c r="AN247" s="135">
        <v>0</v>
      </c>
      <c r="AP247" s="55">
        <v>0</v>
      </c>
      <c r="AQ247" s="55">
        <v>0</v>
      </c>
      <c r="AR247" s="55">
        <v>0</v>
      </c>
      <c r="AS247" s="55">
        <v>0</v>
      </c>
      <c r="AT247" s="55">
        <v>0</v>
      </c>
      <c r="AU247" s="135">
        <v>0</v>
      </c>
      <c r="AW247" s="55">
        <v>0</v>
      </c>
      <c r="AX247" s="55">
        <v>0</v>
      </c>
      <c r="AY247" s="55">
        <v>0</v>
      </c>
      <c r="AZ247" s="55">
        <v>0</v>
      </c>
      <c r="BA247" s="55">
        <v>0</v>
      </c>
      <c r="BB247" s="135">
        <v>0</v>
      </c>
      <c r="BD247" s="55">
        <v>0</v>
      </c>
      <c r="BE247" s="55">
        <v>0</v>
      </c>
      <c r="BF247" s="55">
        <v>0</v>
      </c>
      <c r="BG247" s="55">
        <v>0</v>
      </c>
      <c r="BH247" s="55">
        <v>0</v>
      </c>
      <c r="BI247" s="135">
        <v>0</v>
      </c>
      <c r="BK247" s="55">
        <v>0</v>
      </c>
      <c r="BL247" s="55">
        <v>0</v>
      </c>
      <c r="BM247" s="55">
        <v>0</v>
      </c>
      <c r="BN247" s="55">
        <v>0</v>
      </c>
      <c r="BO247" s="55">
        <v>0</v>
      </c>
      <c r="BP247" s="135">
        <v>0</v>
      </c>
      <c r="BR247" s="147">
        <v>0</v>
      </c>
      <c r="BS247" s="147">
        <v>0</v>
      </c>
      <c r="BT247" s="147">
        <v>0</v>
      </c>
      <c r="BU247" s="147">
        <v>0</v>
      </c>
      <c r="BV247" s="147">
        <v>0</v>
      </c>
      <c r="BX247" s="55">
        <v>0</v>
      </c>
      <c r="BY247" s="55">
        <v>0</v>
      </c>
      <c r="BZ247" s="55">
        <v>0</v>
      </c>
      <c r="CA247" s="55">
        <v>0</v>
      </c>
      <c r="CB247" s="55">
        <v>0</v>
      </c>
      <c r="CC247" s="135">
        <v>0</v>
      </c>
      <c r="CE247" s="55">
        <v>0</v>
      </c>
      <c r="CF247" s="55">
        <v>0</v>
      </c>
      <c r="CG247" s="55">
        <v>0</v>
      </c>
      <c r="CH247" s="55">
        <v>0</v>
      </c>
      <c r="CI247" s="55">
        <v>0</v>
      </c>
      <c r="CJ247" s="135">
        <v>0</v>
      </c>
      <c r="CL247" s="55">
        <v>0</v>
      </c>
      <c r="CM247" s="55">
        <v>0</v>
      </c>
      <c r="CN247" s="55">
        <v>0</v>
      </c>
      <c r="CO247" s="55">
        <v>0</v>
      </c>
      <c r="CP247" s="55">
        <v>0</v>
      </c>
      <c r="CQ247" s="135">
        <v>0</v>
      </c>
      <c r="CS247" s="67">
        <v>0</v>
      </c>
      <c r="CT247" s="67">
        <v>0</v>
      </c>
      <c r="CU247" s="67">
        <v>0</v>
      </c>
      <c r="CV247" s="67">
        <v>0</v>
      </c>
      <c r="CW247" s="67">
        <v>0</v>
      </c>
      <c r="CX247" s="135">
        <v>0</v>
      </c>
      <c r="CZ247" s="55">
        <v>0</v>
      </c>
      <c r="DA247" s="55">
        <v>0</v>
      </c>
      <c r="DB247" s="55">
        <v>0</v>
      </c>
      <c r="DC247" s="55">
        <v>0</v>
      </c>
      <c r="DD247" s="55">
        <v>0</v>
      </c>
      <c r="DE247" s="135">
        <v>0</v>
      </c>
      <c r="DG247" s="43" t="b" cm="1">
        <f t="array" aca="1" ref="DG247" ca="1">OR($G247=Forecast_Capex_Input!$BF$8:$BF$10)</f>
        <v>0</v>
      </c>
      <c r="DH247" s="43" cm="1">
        <f t="array" aca="1" ref="DH247" ca="1">IFERROR(INDEX(Forecast_Capex_Input!BG$12:BG$286,$Z247)
*(INDEX(Forecast_Capex_Input!$H$12:$H$286,$Z247)=Repex),0)
*$DG247</f>
        <v>0</v>
      </c>
      <c r="DI247" s="43" cm="1">
        <f t="array" aca="1" ref="DI247" ca="1">IFERROR(INDEX(Forecast_Capex_Input!BH$12:BH$286,$Z247)
*(INDEX(Forecast_Capex_Input!$H$12:$H$286,$Z247)=Repex),0)
*$DG247</f>
        <v>0</v>
      </c>
      <c r="DJ247" s="43" cm="1">
        <f t="array" aca="1" ref="DJ247" ca="1">IFERROR(INDEX(Forecast_Capex_Input!BI$12:BI$286,$Z247)
*(INDEX(Forecast_Capex_Input!$H$12:$H$286,$Z247)=Repex),0)
*$DG247</f>
        <v>0</v>
      </c>
      <c r="DK247" s="43" cm="1">
        <f t="array" aca="1" ref="DK247" ca="1">IFERROR(INDEX(Forecast_Capex_Input!BJ$12:BJ$286,$Z247)
*(INDEX(Forecast_Capex_Input!$H$12:$H$286,$Z247)=Repex),0)
*$DG247</f>
        <v>0</v>
      </c>
      <c r="DL247" s="43" cm="1">
        <f t="array" aca="1" ref="DL247" ca="1">IFERROR(INDEX(Forecast_Capex_Input!BK$12:BK$286,$Z247)
*(INDEX(Forecast_Capex_Input!$H$12:$H$286,$Z247)=Repex),0)
*$DG247</f>
        <v>0</v>
      </c>
      <c r="DM247" s="43" cm="1">
        <f t="array" aca="1" ref="DM247" ca="1">IFERROR(INDEX(Forecast_Capex_Input!BL$12:BL$286,$Z247)
*(INDEX(Forecast_Capex_Input!$H$12:$H$286,$Z247)=Repex),0)
*$DG247</f>
        <v>0</v>
      </c>
      <c r="DO247" s="43" t="b" cm="1">
        <f t="array" aca="1" ref="DO247" ca="1">OR($G247=Forecast_Capex_Input!$BN$8:$BN$9)</f>
        <v>0</v>
      </c>
      <c r="DP247" s="43" cm="1">
        <f t="array" aca="1" ref="DP247" ca="1">IFERROR(INDEX(Forecast_Capex_Input!BO$12:BO$286,$Z247)
*(INDEX(Forecast_Capex_Input!$H$12:$H$286,$Z247)=Repex),0)
*$DO247</f>
        <v>0</v>
      </c>
      <c r="DQ247" s="43" cm="1">
        <f t="array" aca="1" ref="DQ247" ca="1">IFERROR(INDEX(Forecast_Capex_Input!BP$12:BP$286,$Z247)
*(INDEX(Forecast_Capex_Input!$H$12:$H$286,$Z247)=Repex),0)
*$DO247</f>
        <v>0</v>
      </c>
      <c r="DR247" s="43" cm="1">
        <f t="array" aca="1" ref="DR247" ca="1">IFERROR(INDEX(Forecast_Capex_Input!BQ$12:BQ$286,$Z247)
*(INDEX(Forecast_Capex_Input!$H$12:$H$286,$Z247)=Repex),0)
*$DO247</f>
        <v>0</v>
      </c>
      <c r="DS247" s="43" cm="1">
        <f t="array" aca="1" ref="DS247" ca="1">IFERROR(INDEX(Forecast_Capex_Input!BR$12:BR$286,$Z247)
*(INDEX(Forecast_Capex_Input!$H$12:$H$286,$Z247)=Repex),0)
*$DO247</f>
        <v>0</v>
      </c>
      <c r="DT247" s="43" cm="1">
        <f t="array" aca="1" ref="DT247" ca="1">IFERROR(INDEX(Forecast_Capex_Input!BS$12:BS$286,$Z247)
*(INDEX(Forecast_Capex_Input!$H$12:$H$286,$Z247)=Repex),0)
*$DO247</f>
        <v>0</v>
      </c>
      <c r="DV247" s="43" t="b" cm="1">
        <f t="array" aca="1" ref="DV247" ca="1">OR($G247=Forecast_Capex_Input!$BU$8:$BU$10)</f>
        <v>1</v>
      </c>
      <c r="DW247" s="43" cm="1">
        <f t="array" aca="1" ref="DW247" ca="1">IFERROR(INDEX(Forecast_Capex_Input!BV$12:BV$286,$Z247)
*(INDEX(Forecast_Capex_Input!$H$12:$H$286,$Z247)=Repex),0)
*$DV247</f>
        <v>0.58896428424969038</v>
      </c>
      <c r="DX247" s="43" cm="1">
        <f t="array" aca="1" ref="DX247" ca="1">IFERROR(INDEX(Forecast_Capex_Input!BW$12:BW$286,$Z247)
*(INDEX(Forecast_Capex_Input!$H$12:$H$286,$Z247)=Repex),0)
*$DV247</f>
        <v>0.34563862106917265</v>
      </c>
      <c r="DY247" s="43" cm="1">
        <f t="array" aca="1" ref="DY247" ca="1">IFERROR(INDEX(Forecast_Capex_Input!BX$12:BX$286,$Z247)
*(INDEX(Forecast_Capex_Input!$H$12:$H$286,$Z247)=Repex),0)
*$DV247</f>
        <v>2.6385713802489365E-2</v>
      </c>
      <c r="DZ247" s="43" cm="1">
        <f t="array" aca="1" ref="DZ247" ca="1">IFERROR(INDEX(Forecast_Capex_Input!BY$12:BY$286,$Z247)
*(INDEX(Forecast_Capex_Input!$H$12:$H$286,$Z247)=Repex),0)
*$DV247</f>
        <v>0</v>
      </c>
      <c r="EA247" s="43" cm="1">
        <f t="array" aca="1" ref="EA247" ca="1">IFERROR(INDEX(Forecast_Capex_Input!BZ$12:BZ$286,$Z247)
*(INDEX(Forecast_Capex_Input!$H$12:$H$286,$Z247)=Repex),0)
*$DV247</f>
        <v>0</v>
      </c>
      <c r="EB247" s="43" cm="1">
        <f t="array" aca="1" ref="EB247" ca="1">IFERROR(INDEX(Forecast_Capex_Input!CA$12:CA$286,$Z247)
*(INDEX(Forecast_Capex_Input!$H$12:$H$286,$Z247)=Repex),0)
*$DV247</f>
        <v>0</v>
      </c>
      <c r="EC247" s="43" cm="1">
        <f t="array" aca="1" ref="EC247" ca="1">IFERROR(INDEX(Forecast_Capex_Input!CB$12:CB$286,$Z247)
*(INDEX(Forecast_Capex_Input!$H$12:$H$286,$Z247)=Repex),0)
*$DV247</f>
        <v>3.9011380878647695E-2</v>
      </c>
      <c r="ED247" s="43" cm="1">
        <f t="array" aca="1" ref="ED247" ca="1">IFERROR(INDEX(Forecast_Capex_Input!CC$12:CC$286,$Z247)
*(INDEX(Forecast_Capex_Input!$H$12:$H$286,$Z247)=Repex),0)
*$DV247</f>
        <v>0</v>
      </c>
      <c r="EF247" s="86" t="str">
        <f t="shared" si="26"/>
        <v>N/A</v>
      </c>
      <c r="EG247" s="28" t="str">
        <f>IFERROR(RANK(EF247,EF$11:EF$1010,0)+COUNTIF(EF$11:EF247,EF247)-1,NA)</f>
        <v>N/A</v>
      </c>
    </row>
    <row r="248" spans="3:137" x14ac:dyDescent="0.2">
      <c r="C248" s="28">
        <f t="shared" si="27"/>
        <v>238</v>
      </c>
      <c r="D248" s="9" t="str" cm="1">
        <f t="array" ref="D248">IFERROR(INDEX(Forecast_Capex_Input!$D$12:$D$286,$Z248),NA)</f>
        <v>COF Secondary Systems Renewal</v>
      </c>
      <c r="E248" s="24" t="b" cm="1">
        <f t="array" ref="E248">IF($Z248=NA,NA,INDEX(Forecast_Capex_Input!$E$12:$E$286,$Z248))</f>
        <v>0</v>
      </c>
      <c r="F248" s="9" t="str" cm="1">
        <f t="array" aca="1" ref="F248" ca="1">IFERROR(INDEX(General!$E$25:$E$26,$AA248),NA)</f>
        <v>Labour</v>
      </c>
      <c r="G248" s="9" t="str" cm="1">
        <f t="array" aca="1" ref="G248" ca="1">IFERROR(INDEX(Forecast_Capex_Input!$AI$11:$BB$11,$AC248),NA)</f>
        <v>Business IT</v>
      </c>
      <c r="H248" s="50" cm="1">
        <f t="array" aca="1" ref="H248" ca="1">IFERROR(INDEX(Forecast_Capex_Input!$AI$12:$BB$286,$Z248,$AC248),NA)</f>
        <v>3.9011380878647695E-2</v>
      </c>
      <c r="I248" s="150" t="str" cm="1">
        <f t="array" ref="I248">IFERROR(INDEX(Forecast_Capex_Input!$F$12:$F$286,$Z248),NA)</f>
        <v>Replacement Expenditure</v>
      </c>
      <c r="J248" s="150" t="str" cm="1">
        <f t="array" ref="J248">IFERROR(INDEX(Forecast_Capex_Input!G$12:G$286,$Z248),NA)</f>
        <v>Digital Infrastructure</v>
      </c>
      <c r="K248" s="150" t="str" cm="1">
        <f t="array" ref="K248">IFERROR(INDEX(Forecast_Capex_Input!H$12:H$286,$Z248),NA)</f>
        <v>Repex</v>
      </c>
      <c r="L248" s="150" t="str" cm="1">
        <f t="array" ref="L248">IFERROR(INDEX(Forecast_Capex_Input!I$12:I$286,$Z248),NA)</f>
        <v>N/A</v>
      </c>
      <c r="M248" s="150" t="str" cm="1">
        <f t="array" ref="M248">IFERROR(INDEX(Forecast_Capex_Input!J$12:J$286,$Z248),NA)</f>
        <v>N/A</v>
      </c>
      <c r="N248" s="150" t="str" cm="1">
        <f t="array" ref="N248">IFERROR(INDEX(Forecast_Capex_Input!K$12:K$286,$Z248),NA)</f>
        <v>DI - Protection systems</v>
      </c>
      <c r="O248" s="150" t="str" cm="1">
        <f t="array" ref="O248">IFERROR(INDEX(Forecast_Capex_Input!L$12:L$286,$Z248),NA)</f>
        <v>DI - Safe and Reliable Network</v>
      </c>
      <c r="P248" s="150" t="str" cm="1">
        <f t="array" ref="P248">IFERROR(INDEX(Forecast_Capex_Input!M$12:M$286,$Z248),NA)</f>
        <v>N/A</v>
      </c>
      <c r="Q248" s="24" t="str" cm="1">
        <f t="array" ref="Q248">IFERROR(INDEX(Forecast_Capex_Input!N$12:N$286,$Z248),NA)</f>
        <v>No</v>
      </c>
      <c r="R248" s="190" cm="1">
        <f t="array" ref="R248">IFERROR(INDEX(Forecast_Capex_Input!O$12:O$286,$Z248),0)</f>
        <v>0</v>
      </c>
      <c r="S248" s="24" t="str" cm="1">
        <f t="array" ref="S248">IFERROR(INDEX(Forecast_Capex_Input!P$12:P$286,$Z248),0)</f>
        <v>Safety security &amp; reliability</v>
      </c>
      <c r="T248" s="150" t="str" cm="1">
        <f t="array" aca="1" ref="T248" ca="1">IFERROR(INDEX(General!$K$91:$K$110,$AC248),NA)</f>
        <v>Business IT (2018 onwards)</v>
      </c>
      <c r="U248" s="43" cm="1">
        <f t="array" aca="1" ref="U248" ca="1">IFERROR(
IF($F248=General!$E$25,INDEX(Forecast_Capex_Input!S$12:S$286,$Z248),
INDEX(Forecast_Capex_Input!T$12:T$286,$Z248)),0)</f>
        <v>0</v>
      </c>
      <c r="V248" s="82" t="b">
        <f>IFERROR(INDEX(Overheads!$T$19:$T$26,MATCH($I248,Overheads!$E$19:$E$26,0)),FALSE)</f>
        <v>1</v>
      </c>
      <c r="W248" s="209" t="str" cm="1">
        <f t="array" ref="W248">IFERROR(
INDEX(Forecast_Capex_Input!CN$12:CN$286,$Z248),0)</f>
        <v>FY22</v>
      </c>
      <c r="X248" s="209">
        <f>IFERROR(
MATCH($W248,General!$L$39:$S$39,0),1)</f>
        <v>2</v>
      </c>
      <c r="Z248" s="28">
        <f>IFERROR(
IF(MATCH($C248,Forecast_Capex_Input!$CI$12:$CI$286,1)+1&gt;MAX(Forecast_Capex_Input!$C$12:$C$286),NA,
MATCH($C248,Forecast_Capex_Input!$CI$12:$CI$286,1)+1),1)</f>
        <v>105</v>
      </c>
      <c r="AA248" s="28" cm="1">
        <f t="array" aca="1" ref="AA248" ca="1">IFERROR(
IF(Z247&lt;&gt;Z248,1,
IF(COUNTIF(OFFSET(AA247,0,0,-INDEX(Forecast_Capex_Input!$CG$12:$CG$286,$Z248)),AA247)=INDEX(Forecast_Capex_Input!$CG$12:$CG$286,$Z248),AA247+1,AA247)),NA)</f>
        <v>1</v>
      </c>
      <c r="AB248" s="28" cm="1">
        <f t="array" ref="AB248">IFERROR($C248-IF($Z248=1,1,INDEX(Forecast_Capex_Input!$CI$12:$CI$286,$Z248-1))+1,NA)</f>
        <v>2</v>
      </c>
      <c r="AC248" s="28" cm="1">
        <f t="array" aca="1" ref="AC248" ca="1">IFERROR(IF(AA248=1,
INDEX(Forecast_Capex_Input!$AI$10:$BB$10,SMALL(IF(INDEX(Forecast_Capex_Input!$AI$12:$BB$286,$Z248,0)&gt;0,COLUMN(Forecast_Capex_Input!$AI$10:$BB$10)-COLUMN(Forecast_Capex_Input!$AI$12)+1),ROWS(OFFSET(AC247,0,0,-$AB248)))),
OFFSET(AC247,-INDEX(Forecast_Capex_Input!$CG$12:$CG$286,$Z248)+1,0)),NA)</f>
        <v>6</v>
      </c>
      <c r="AD248" s="28">
        <f t="shared" ca="1" si="24"/>
        <v>1</v>
      </c>
      <c r="AE248" s="82" t="b">
        <f t="shared" si="28"/>
        <v>0</v>
      </c>
      <c r="AF248" s="78" t="b">
        <v>0</v>
      </c>
      <c r="AG248" s="82" t="b">
        <f t="shared" si="25"/>
        <v>1</v>
      </c>
      <c r="AI248" s="55">
        <v>0</v>
      </c>
      <c r="AJ248" s="55">
        <v>0</v>
      </c>
      <c r="AK248" s="55">
        <v>0</v>
      </c>
      <c r="AL248" s="55">
        <v>0</v>
      </c>
      <c r="AM248" s="55">
        <v>0</v>
      </c>
      <c r="AN248" s="135">
        <v>0</v>
      </c>
      <c r="AP248" s="55">
        <v>0</v>
      </c>
      <c r="AQ248" s="55">
        <v>0</v>
      </c>
      <c r="AR248" s="55">
        <v>0</v>
      </c>
      <c r="AS248" s="55">
        <v>0</v>
      </c>
      <c r="AT248" s="55">
        <v>0</v>
      </c>
      <c r="AU248" s="135">
        <v>0</v>
      </c>
      <c r="AW248" s="55">
        <v>0</v>
      </c>
      <c r="AX248" s="55">
        <v>0</v>
      </c>
      <c r="AY248" s="55">
        <v>0</v>
      </c>
      <c r="AZ248" s="55">
        <v>0</v>
      </c>
      <c r="BA248" s="55">
        <v>0</v>
      </c>
      <c r="BB248" s="135">
        <v>0</v>
      </c>
      <c r="BD248" s="55">
        <v>0</v>
      </c>
      <c r="BE248" s="55">
        <v>0</v>
      </c>
      <c r="BF248" s="55">
        <v>0</v>
      </c>
      <c r="BG248" s="55">
        <v>0</v>
      </c>
      <c r="BH248" s="55">
        <v>0</v>
      </c>
      <c r="BI248" s="135">
        <v>0</v>
      </c>
      <c r="BK248" s="55">
        <v>0</v>
      </c>
      <c r="BL248" s="55">
        <v>0</v>
      </c>
      <c r="BM248" s="55">
        <v>0</v>
      </c>
      <c r="BN248" s="55">
        <v>0</v>
      </c>
      <c r="BO248" s="55">
        <v>0</v>
      </c>
      <c r="BP248" s="135">
        <v>0</v>
      </c>
      <c r="BR248" s="147">
        <v>0</v>
      </c>
      <c r="BS248" s="147">
        <v>0</v>
      </c>
      <c r="BT248" s="147">
        <v>0</v>
      </c>
      <c r="BU248" s="147">
        <v>0</v>
      </c>
      <c r="BV248" s="147">
        <v>0</v>
      </c>
      <c r="BX248" s="55">
        <v>0</v>
      </c>
      <c r="BY248" s="55">
        <v>0</v>
      </c>
      <c r="BZ248" s="55">
        <v>0</v>
      </c>
      <c r="CA248" s="55">
        <v>0</v>
      </c>
      <c r="CB248" s="55">
        <v>0</v>
      </c>
      <c r="CC248" s="135">
        <v>0</v>
      </c>
      <c r="CE248" s="55">
        <v>0</v>
      </c>
      <c r="CF248" s="55">
        <v>0</v>
      </c>
      <c r="CG248" s="55">
        <v>0</v>
      </c>
      <c r="CH248" s="55">
        <v>0</v>
      </c>
      <c r="CI248" s="55">
        <v>0</v>
      </c>
      <c r="CJ248" s="135">
        <v>0</v>
      </c>
      <c r="CL248" s="55">
        <v>0</v>
      </c>
      <c r="CM248" s="55">
        <v>0</v>
      </c>
      <c r="CN248" s="55">
        <v>0</v>
      </c>
      <c r="CO248" s="55">
        <v>0</v>
      </c>
      <c r="CP248" s="55">
        <v>0</v>
      </c>
      <c r="CQ248" s="135">
        <v>0</v>
      </c>
      <c r="CS248" s="67">
        <v>0</v>
      </c>
      <c r="CT248" s="67">
        <v>0</v>
      </c>
      <c r="CU248" s="67">
        <v>0</v>
      </c>
      <c r="CV248" s="67">
        <v>0</v>
      </c>
      <c r="CW248" s="67">
        <v>0</v>
      </c>
      <c r="CX248" s="135">
        <v>0</v>
      </c>
      <c r="CZ248" s="55">
        <v>0</v>
      </c>
      <c r="DA248" s="55">
        <v>0</v>
      </c>
      <c r="DB248" s="55">
        <v>0</v>
      </c>
      <c r="DC248" s="55">
        <v>0</v>
      </c>
      <c r="DD248" s="55">
        <v>0</v>
      </c>
      <c r="DE248" s="135">
        <v>0</v>
      </c>
      <c r="DG248" s="43" t="b" cm="1">
        <f t="array" aca="1" ref="DG248" ca="1">OR($G248=Forecast_Capex_Input!$BF$8:$BF$10)</f>
        <v>0</v>
      </c>
      <c r="DH248" s="43" cm="1">
        <f t="array" aca="1" ref="DH248" ca="1">IFERROR(INDEX(Forecast_Capex_Input!BG$12:BG$286,$Z248)
*(INDEX(Forecast_Capex_Input!$H$12:$H$286,$Z248)=Repex),0)
*$DG248</f>
        <v>0</v>
      </c>
      <c r="DI248" s="43" cm="1">
        <f t="array" aca="1" ref="DI248" ca="1">IFERROR(INDEX(Forecast_Capex_Input!BH$12:BH$286,$Z248)
*(INDEX(Forecast_Capex_Input!$H$12:$H$286,$Z248)=Repex),0)
*$DG248</f>
        <v>0</v>
      </c>
      <c r="DJ248" s="43" cm="1">
        <f t="array" aca="1" ref="DJ248" ca="1">IFERROR(INDEX(Forecast_Capex_Input!BI$12:BI$286,$Z248)
*(INDEX(Forecast_Capex_Input!$H$12:$H$286,$Z248)=Repex),0)
*$DG248</f>
        <v>0</v>
      </c>
      <c r="DK248" s="43" cm="1">
        <f t="array" aca="1" ref="DK248" ca="1">IFERROR(INDEX(Forecast_Capex_Input!BJ$12:BJ$286,$Z248)
*(INDEX(Forecast_Capex_Input!$H$12:$H$286,$Z248)=Repex),0)
*$DG248</f>
        <v>0</v>
      </c>
      <c r="DL248" s="43" cm="1">
        <f t="array" aca="1" ref="DL248" ca="1">IFERROR(INDEX(Forecast_Capex_Input!BK$12:BK$286,$Z248)
*(INDEX(Forecast_Capex_Input!$H$12:$H$286,$Z248)=Repex),0)
*$DG248</f>
        <v>0</v>
      </c>
      <c r="DM248" s="43" cm="1">
        <f t="array" aca="1" ref="DM248" ca="1">IFERROR(INDEX(Forecast_Capex_Input!BL$12:BL$286,$Z248)
*(INDEX(Forecast_Capex_Input!$H$12:$H$286,$Z248)=Repex),0)
*$DG248</f>
        <v>0</v>
      </c>
      <c r="DO248" s="43" t="b" cm="1">
        <f t="array" aca="1" ref="DO248" ca="1">OR($G248=Forecast_Capex_Input!$BN$8:$BN$9)</f>
        <v>0</v>
      </c>
      <c r="DP248" s="43" cm="1">
        <f t="array" aca="1" ref="DP248" ca="1">IFERROR(INDEX(Forecast_Capex_Input!BO$12:BO$286,$Z248)
*(INDEX(Forecast_Capex_Input!$H$12:$H$286,$Z248)=Repex),0)
*$DO248</f>
        <v>0</v>
      </c>
      <c r="DQ248" s="43" cm="1">
        <f t="array" aca="1" ref="DQ248" ca="1">IFERROR(INDEX(Forecast_Capex_Input!BP$12:BP$286,$Z248)
*(INDEX(Forecast_Capex_Input!$H$12:$H$286,$Z248)=Repex),0)
*$DO248</f>
        <v>0</v>
      </c>
      <c r="DR248" s="43" cm="1">
        <f t="array" aca="1" ref="DR248" ca="1">IFERROR(INDEX(Forecast_Capex_Input!BQ$12:BQ$286,$Z248)
*(INDEX(Forecast_Capex_Input!$H$12:$H$286,$Z248)=Repex),0)
*$DO248</f>
        <v>0</v>
      </c>
      <c r="DS248" s="43" cm="1">
        <f t="array" aca="1" ref="DS248" ca="1">IFERROR(INDEX(Forecast_Capex_Input!BR$12:BR$286,$Z248)
*(INDEX(Forecast_Capex_Input!$H$12:$H$286,$Z248)=Repex),0)
*$DO248</f>
        <v>0</v>
      </c>
      <c r="DT248" s="43" cm="1">
        <f t="array" aca="1" ref="DT248" ca="1">IFERROR(INDEX(Forecast_Capex_Input!BS$12:BS$286,$Z248)
*(INDEX(Forecast_Capex_Input!$H$12:$H$286,$Z248)=Repex),0)
*$DO248</f>
        <v>0</v>
      </c>
      <c r="DV248" s="43" t="b" cm="1">
        <f t="array" aca="1" ref="DV248" ca="1">OR($G248=Forecast_Capex_Input!$BU$8:$BU$10)</f>
        <v>1</v>
      </c>
      <c r="DW248" s="43" cm="1">
        <f t="array" aca="1" ref="DW248" ca="1">IFERROR(INDEX(Forecast_Capex_Input!BV$12:BV$286,$Z248)
*(INDEX(Forecast_Capex_Input!$H$12:$H$286,$Z248)=Repex),0)
*$DV248</f>
        <v>0.58896428424969038</v>
      </c>
      <c r="DX248" s="43" cm="1">
        <f t="array" aca="1" ref="DX248" ca="1">IFERROR(INDEX(Forecast_Capex_Input!BW$12:BW$286,$Z248)
*(INDEX(Forecast_Capex_Input!$H$12:$H$286,$Z248)=Repex),0)
*$DV248</f>
        <v>0.34563862106917265</v>
      </c>
      <c r="DY248" s="43" cm="1">
        <f t="array" aca="1" ref="DY248" ca="1">IFERROR(INDEX(Forecast_Capex_Input!BX$12:BX$286,$Z248)
*(INDEX(Forecast_Capex_Input!$H$12:$H$286,$Z248)=Repex),0)
*$DV248</f>
        <v>2.6385713802489365E-2</v>
      </c>
      <c r="DZ248" s="43" cm="1">
        <f t="array" aca="1" ref="DZ248" ca="1">IFERROR(INDEX(Forecast_Capex_Input!BY$12:BY$286,$Z248)
*(INDEX(Forecast_Capex_Input!$H$12:$H$286,$Z248)=Repex),0)
*$DV248</f>
        <v>0</v>
      </c>
      <c r="EA248" s="43" cm="1">
        <f t="array" aca="1" ref="EA248" ca="1">IFERROR(INDEX(Forecast_Capex_Input!BZ$12:BZ$286,$Z248)
*(INDEX(Forecast_Capex_Input!$H$12:$H$286,$Z248)=Repex),0)
*$DV248</f>
        <v>0</v>
      </c>
      <c r="EB248" s="43" cm="1">
        <f t="array" aca="1" ref="EB248" ca="1">IFERROR(INDEX(Forecast_Capex_Input!CA$12:CA$286,$Z248)
*(INDEX(Forecast_Capex_Input!$H$12:$H$286,$Z248)=Repex),0)
*$DV248</f>
        <v>0</v>
      </c>
      <c r="EC248" s="43" cm="1">
        <f t="array" aca="1" ref="EC248" ca="1">IFERROR(INDEX(Forecast_Capex_Input!CB$12:CB$286,$Z248)
*(INDEX(Forecast_Capex_Input!$H$12:$H$286,$Z248)=Repex),0)
*$DV248</f>
        <v>3.9011380878647695E-2</v>
      </c>
      <c r="ED248" s="43" cm="1">
        <f t="array" aca="1" ref="ED248" ca="1">IFERROR(INDEX(Forecast_Capex_Input!CC$12:CC$286,$Z248)
*(INDEX(Forecast_Capex_Input!$H$12:$H$286,$Z248)=Repex),0)
*$DV248</f>
        <v>0</v>
      </c>
      <c r="EF248" s="86" t="str">
        <f t="shared" si="26"/>
        <v>N/A</v>
      </c>
      <c r="EG248" s="28" t="str">
        <f>IFERROR(RANK(EF248,EF$11:EF$1010,0)+COUNTIF(EF$11:EF248,EF248)-1,NA)</f>
        <v>N/A</v>
      </c>
    </row>
    <row r="249" spans="3:137" x14ac:dyDescent="0.2">
      <c r="C249" s="28">
        <f t="shared" si="27"/>
        <v>239</v>
      </c>
      <c r="D249" s="9" t="str" cm="1">
        <f t="array" ref="D249">IFERROR(INDEX(Forecast_Capex_Input!$D$12:$D$286,$Z249),NA)</f>
        <v>COF Secondary Systems Renewal</v>
      </c>
      <c r="E249" s="24" t="b" cm="1">
        <f t="array" ref="E249">IF($Z249=NA,NA,INDEX(Forecast_Capex_Input!$E$12:$E$286,$Z249))</f>
        <v>0</v>
      </c>
      <c r="F249" s="9" t="str" cm="1">
        <f t="array" aca="1" ref="F249" ca="1">IFERROR(INDEX(General!$E$25:$E$26,$AA249),NA)</f>
        <v>Non-Labour</v>
      </c>
      <c r="G249" s="9" t="str" cm="1">
        <f t="array" aca="1" ref="G249" ca="1">IFERROR(INDEX(Forecast_Capex_Input!$AI$11:$BB$11,$AC249),NA)</f>
        <v>Secondary Systems</v>
      </c>
      <c r="H249" s="50" cm="1">
        <f t="array" aca="1" ref="H249" ca="1">IFERROR(INDEX(Forecast_Capex_Input!$AI$12:$BB$286,$Z249,$AC249),NA)</f>
        <v>0.96098861912135236</v>
      </c>
      <c r="I249" s="150" t="str" cm="1">
        <f t="array" ref="I249">IFERROR(INDEX(Forecast_Capex_Input!$F$12:$F$286,$Z249),NA)</f>
        <v>Replacement Expenditure</v>
      </c>
      <c r="J249" s="150" t="str" cm="1">
        <f t="array" ref="J249">IFERROR(INDEX(Forecast_Capex_Input!G$12:G$286,$Z249),NA)</f>
        <v>Digital Infrastructure</v>
      </c>
      <c r="K249" s="150" t="str" cm="1">
        <f t="array" ref="K249">IFERROR(INDEX(Forecast_Capex_Input!H$12:H$286,$Z249),NA)</f>
        <v>Repex</v>
      </c>
      <c r="L249" s="150" t="str" cm="1">
        <f t="array" ref="L249">IFERROR(INDEX(Forecast_Capex_Input!I$12:I$286,$Z249),NA)</f>
        <v>N/A</v>
      </c>
      <c r="M249" s="150" t="str" cm="1">
        <f t="array" ref="M249">IFERROR(INDEX(Forecast_Capex_Input!J$12:J$286,$Z249),NA)</f>
        <v>N/A</v>
      </c>
      <c r="N249" s="150" t="str" cm="1">
        <f t="array" ref="N249">IFERROR(INDEX(Forecast_Capex_Input!K$12:K$286,$Z249),NA)</f>
        <v>DI - Protection systems</v>
      </c>
      <c r="O249" s="150" t="str" cm="1">
        <f t="array" ref="O249">IFERROR(INDEX(Forecast_Capex_Input!L$12:L$286,$Z249),NA)</f>
        <v>DI - Safe and Reliable Network</v>
      </c>
      <c r="P249" s="150" t="str" cm="1">
        <f t="array" ref="P249">IFERROR(INDEX(Forecast_Capex_Input!M$12:M$286,$Z249),NA)</f>
        <v>N/A</v>
      </c>
      <c r="Q249" s="24" t="str" cm="1">
        <f t="array" ref="Q249">IFERROR(INDEX(Forecast_Capex_Input!N$12:N$286,$Z249),NA)</f>
        <v>No</v>
      </c>
      <c r="R249" s="190" cm="1">
        <f t="array" ref="R249">IFERROR(INDEX(Forecast_Capex_Input!O$12:O$286,$Z249),0)</f>
        <v>0</v>
      </c>
      <c r="S249" s="24" t="str" cm="1">
        <f t="array" ref="S249">IFERROR(INDEX(Forecast_Capex_Input!P$12:P$286,$Z249),0)</f>
        <v>Safety security &amp; reliability</v>
      </c>
      <c r="T249" s="150" t="str" cm="1">
        <f t="array" aca="1" ref="T249" ca="1">IFERROR(INDEX(General!$K$91:$K$110,$AC249),NA)</f>
        <v>Secondary Systems (2018-23)</v>
      </c>
      <c r="U249" s="43" cm="1">
        <f t="array" aca="1" ref="U249" ca="1">IFERROR(
IF($F249=General!$E$25,INDEX(Forecast_Capex_Input!S$12:S$286,$Z249),
INDEX(Forecast_Capex_Input!T$12:T$286,$Z249)),0)</f>
        <v>1</v>
      </c>
      <c r="V249" s="82" t="b">
        <f>IFERROR(INDEX(Overheads!$T$19:$T$26,MATCH($I249,Overheads!$E$19:$E$26,0)),FALSE)</f>
        <v>1</v>
      </c>
      <c r="W249" s="209" t="str" cm="1">
        <f t="array" ref="W249">IFERROR(
INDEX(Forecast_Capex_Input!CN$12:CN$286,$Z249),0)</f>
        <v>FY22</v>
      </c>
      <c r="X249" s="209">
        <f>IFERROR(
MATCH($W249,General!$L$39:$S$39,0),1)</f>
        <v>2</v>
      </c>
      <c r="Z249" s="28">
        <f>IFERROR(
IF(MATCH($C249,Forecast_Capex_Input!$CI$12:$CI$286,1)+1&gt;MAX(Forecast_Capex_Input!$C$12:$C$286),NA,
MATCH($C249,Forecast_Capex_Input!$CI$12:$CI$286,1)+1),1)</f>
        <v>105</v>
      </c>
      <c r="AA249" s="28" cm="1">
        <f t="array" aca="1" ref="AA249" ca="1">IFERROR(
IF(Z248&lt;&gt;Z249,1,
IF(COUNTIF(OFFSET(AA248,0,0,-INDEX(Forecast_Capex_Input!$CG$12:$CG$286,$Z249)),AA248)=INDEX(Forecast_Capex_Input!$CG$12:$CG$286,$Z249),AA248+1,AA248)),NA)</f>
        <v>2</v>
      </c>
      <c r="AB249" s="28" cm="1">
        <f t="array" ref="AB249">IFERROR($C249-IF($Z249=1,1,INDEX(Forecast_Capex_Input!$CI$12:$CI$286,$Z249-1))+1,NA)</f>
        <v>3</v>
      </c>
      <c r="AC249" s="28" cm="1">
        <f t="array" aca="1" ref="AC249" ca="1">IFERROR(IF(AA249=1,
INDEX(Forecast_Capex_Input!$AI$10:$BB$10,SMALL(IF(INDEX(Forecast_Capex_Input!$AI$12:$BB$286,$Z249,0)&gt;0,COLUMN(Forecast_Capex_Input!$AI$10:$BB$10)-COLUMN(Forecast_Capex_Input!$AI$12)+1),ROWS(OFFSET(AC248,0,0,-$AB249)))),
OFFSET(AC248,-INDEX(Forecast_Capex_Input!$CG$12:$CG$286,$Z249)+1,0)),NA)</f>
        <v>4</v>
      </c>
      <c r="AD249" s="28">
        <f t="shared" ca="1" si="24"/>
        <v>2</v>
      </c>
      <c r="AE249" s="82" t="b">
        <f t="shared" si="28"/>
        <v>0</v>
      </c>
      <c r="AF249" s="78" t="b">
        <v>0</v>
      </c>
      <c r="AG249" s="82" t="b">
        <f t="shared" si="25"/>
        <v>1</v>
      </c>
      <c r="AI249" s="55">
        <v>0</v>
      </c>
      <c r="AJ249" s="55">
        <v>0</v>
      </c>
      <c r="AK249" s="55">
        <v>0</v>
      </c>
      <c r="AL249" s="55">
        <v>0</v>
      </c>
      <c r="AM249" s="55">
        <v>0</v>
      </c>
      <c r="AN249" s="135">
        <v>0</v>
      </c>
      <c r="AP249" s="55">
        <v>0</v>
      </c>
      <c r="AQ249" s="55">
        <v>0</v>
      </c>
      <c r="AR249" s="55">
        <v>0</v>
      </c>
      <c r="AS249" s="55">
        <v>0</v>
      </c>
      <c r="AT249" s="55">
        <v>0</v>
      </c>
      <c r="AU249" s="135">
        <v>0</v>
      </c>
      <c r="AW249" s="55">
        <v>0</v>
      </c>
      <c r="AX249" s="55">
        <v>0</v>
      </c>
      <c r="AY249" s="55">
        <v>0</v>
      </c>
      <c r="AZ249" s="55">
        <v>0</v>
      </c>
      <c r="BA249" s="55">
        <v>0</v>
      </c>
      <c r="BB249" s="135">
        <v>0</v>
      </c>
      <c r="BD249" s="55">
        <v>0</v>
      </c>
      <c r="BE249" s="55">
        <v>0</v>
      </c>
      <c r="BF249" s="55">
        <v>0</v>
      </c>
      <c r="BG249" s="55">
        <v>0</v>
      </c>
      <c r="BH249" s="55">
        <v>0</v>
      </c>
      <c r="BI249" s="135">
        <v>0</v>
      </c>
      <c r="BK249" s="55">
        <v>0</v>
      </c>
      <c r="BL249" s="55">
        <v>0</v>
      </c>
      <c r="BM249" s="55">
        <v>0</v>
      </c>
      <c r="BN249" s="55">
        <v>0</v>
      </c>
      <c r="BO249" s="55">
        <v>0</v>
      </c>
      <c r="BP249" s="135">
        <v>0</v>
      </c>
      <c r="BR249" s="147">
        <v>0</v>
      </c>
      <c r="BS249" s="147">
        <v>0</v>
      </c>
      <c r="BT249" s="147">
        <v>0</v>
      </c>
      <c r="BU249" s="147">
        <v>0</v>
      </c>
      <c r="BV249" s="147">
        <v>0</v>
      </c>
      <c r="BX249" s="55">
        <v>0</v>
      </c>
      <c r="BY249" s="55">
        <v>0</v>
      </c>
      <c r="BZ249" s="55">
        <v>0</v>
      </c>
      <c r="CA249" s="55">
        <v>0</v>
      </c>
      <c r="CB249" s="55">
        <v>0</v>
      </c>
      <c r="CC249" s="135">
        <v>0</v>
      </c>
      <c r="CE249" s="55">
        <v>0</v>
      </c>
      <c r="CF249" s="55">
        <v>0</v>
      </c>
      <c r="CG249" s="55">
        <v>0</v>
      </c>
      <c r="CH249" s="55">
        <v>0</v>
      </c>
      <c r="CI249" s="55">
        <v>0</v>
      </c>
      <c r="CJ249" s="135">
        <v>0</v>
      </c>
      <c r="CL249" s="55">
        <v>0</v>
      </c>
      <c r="CM249" s="55">
        <v>0</v>
      </c>
      <c r="CN249" s="55">
        <v>0</v>
      </c>
      <c r="CO249" s="55">
        <v>0</v>
      </c>
      <c r="CP249" s="55">
        <v>0</v>
      </c>
      <c r="CQ249" s="135">
        <v>0</v>
      </c>
      <c r="CS249" s="67">
        <v>0</v>
      </c>
      <c r="CT249" s="67">
        <v>0</v>
      </c>
      <c r="CU249" s="67">
        <v>0</v>
      </c>
      <c r="CV249" s="67">
        <v>0</v>
      </c>
      <c r="CW249" s="67">
        <v>0</v>
      </c>
      <c r="CX249" s="135">
        <v>0</v>
      </c>
      <c r="CZ249" s="55">
        <v>0</v>
      </c>
      <c r="DA249" s="55">
        <v>0</v>
      </c>
      <c r="DB249" s="55">
        <v>0</v>
      </c>
      <c r="DC249" s="55">
        <v>0</v>
      </c>
      <c r="DD249" s="55">
        <v>0</v>
      </c>
      <c r="DE249" s="135">
        <v>0</v>
      </c>
      <c r="DG249" s="43" t="b" cm="1">
        <f t="array" aca="1" ref="DG249" ca="1">OR($G249=Forecast_Capex_Input!$BF$8:$BF$10)</f>
        <v>0</v>
      </c>
      <c r="DH249" s="43" cm="1">
        <f t="array" aca="1" ref="DH249" ca="1">IFERROR(INDEX(Forecast_Capex_Input!BG$12:BG$286,$Z249)
*(INDEX(Forecast_Capex_Input!$H$12:$H$286,$Z249)=Repex),0)
*$DG249</f>
        <v>0</v>
      </c>
      <c r="DI249" s="43" cm="1">
        <f t="array" aca="1" ref="DI249" ca="1">IFERROR(INDEX(Forecast_Capex_Input!BH$12:BH$286,$Z249)
*(INDEX(Forecast_Capex_Input!$H$12:$H$286,$Z249)=Repex),0)
*$DG249</f>
        <v>0</v>
      </c>
      <c r="DJ249" s="43" cm="1">
        <f t="array" aca="1" ref="DJ249" ca="1">IFERROR(INDEX(Forecast_Capex_Input!BI$12:BI$286,$Z249)
*(INDEX(Forecast_Capex_Input!$H$12:$H$286,$Z249)=Repex),0)
*$DG249</f>
        <v>0</v>
      </c>
      <c r="DK249" s="43" cm="1">
        <f t="array" aca="1" ref="DK249" ca="1">IFERROR(INDEX(Forecast_Capex_Input!BJ$12:BJ$286,$Z249)
*(INDEX(Forecast_Capex_Input!$H$12:$H$286,$Z249)=Repex),0)
*$DG249</f>
        <v>0</v>
      </c>
      <c r="DL249" s="43" cm="1">
        <f t="array" aca="1" ref="DL249" ca="1">IFERROR(INDEX(Forecast_Capex_Input!BK$12:BK$286,$Z249)
*(INDEX(Forecast_Capex_Input!$H$12:$H$286,$Z249)=Repex),0)
*$DG249</f>
        <v>0</v>
      </c>
      <c r="DM249" s="43" cm="1">
        <f t="array" aca="1" ref="DM249" ca="1">IFERROR(INDEX(Forecast_Capex_Input!BL$12:BL$286,$Z249)
*(INDEX(Forecast_Capex_Input!$H$12:$H$286,$Z249)=Repex),0)
*$DG249</f>
        <v>0</v>
      </c>
      <c r="DO249" s="43" t="b" cm="1">
        <f t="array" aca="1" ref="DO249" ca="1">OR($G249=Forecast_Capex_Input!$BN$8:$BN$9)</f>
        <v>0</v>
      </c>
      <c r="DP249" s="43" cm="1">
        <f t="array" aca="1" ref="DP249" ca="1">IFERROR(INDEX(Forecast_Capex_Input!BO$12:BO$286,$Z249)
*(INDEX(Forecast_Capex_Input!$H$12:$H$286,$Z249)=Repex),0)
*$DO249</f>
        <v>0</v>
      </c>
      <c r="DQ249" s="43" cm="1">
        <f t="array" aca="1" ref="DQ249" ca="1">IFERROR(INDEX(Forecast_Capex_Input!BP$12:BP$286,$Z249)
*(INDEX(Forecast_Capex_Input!$H$12:$H$286,$Z249)=Repex),0)
*$DO249</f>
        <v>0</v>
      </c>
      <c r="DR249" s="43" cm="1">
        <f t="array" aca="1" ref="DR249" ca="1">IFERROR(INDEX(Forecast_Capex_Input!BQ$12:BQ$286,$Z249)
*(INDEX(Forecast_Capex_Input!$H$12:$H$286,$Z249)=Repex),0)
*$DO249</f>
        <v>0</v>
      </c>
      <c r="DS249" s="43" cm="1">
        <f t="array" aca="1" ref="DS249" ca="1">IFERROR(INDEX(Forecast_Capex_Input!BR$12:BR$286,$Z249)
*(INDEX(Forecast_Capex_Input!$H$12:$H$286,$Z249)=Repex),0)
*$DO249</f>
        <v>0</v>
      </c>
      <c r="DT249" s="43" cm="1">
        <f t="array" aca="1" ref="DT249" ca="1">IFERROR(INDEX(Forecast_Capex_Input!BS$12:BS$286,$Z249)
*(INDEX(Forecast_Capex_Input!$H$12:$H$286,$Z249)=Repex),0)
*$DO249</f>
        <v>0</v>
      </c>
      <c r="DV249" s="43" t="b" cm="1">
        <f t="array" aca="1" ref="DV249" ca="1">OR($G249=Forecast_Capex_Input!$BU$8:$BU$10)</f>
        <v>1</v>
      </c>
      <c r="DW249" s="43" cm="1">
        <f t="array" aca="1" ref="DW249" ca="1">IFERROR(INDEX(Forecast_Capex_Input!BV$12:BV$286,$Z249)
*(INDEX(Forecast_Capex_Input!$H$12:$H$286,$Z249)=Repex),0)
*$DV249</f>
        <v>0.58896428424969038</v>
      </c>
      <c r="DX249" s="43" cm="1">
        <f t="array" aca="1" ref="DX249" ca="1">IFERROR(INDEX(Forecast_Capex_Input!BW$12:BW$286,$Z249)
*(INDEX(Forecast_Capex_Input!$H$12:$H$286,$Z249)=Repex),0)
*$DV249</f>
        <v>0.34563862106917265</v>
      </c>
      <c r="DY249" s="43" cm="1">
        <f t="array" aca="1" ref="DY249" ca="1">IFERROR(INDEX(Forecast_Capex_Input!BX$12:BX$286,$Z249)
*(INDEX(Forecast_Capex_Input!$H$12:$H$286,$Z249)=Repex),0)
*$DV249</f>
        <v>2.6385713802489365E-2</v>
      </c>
      <c r="DZ249" s="43" cm="1">
        <f t="array" aca="1" ref="DZ249" ca="1">IFERROR(INDEX(Forecast_Capex_Input!BY$12:BY$286,$Z249)
*(INDEX(Forecast_Capex_Input!$H$12:$H$286,$Z249)=Repex),0)
*$DV249</f>
        <v>0</v>
      </c>
      <c r="EA249" s="43" cm="1">
        <f t="array" aca="1" ref="EA249" ca="1">IFERROR(INDEX(Forecast_Capex_Input!BZ$12:BZ$286,$Z249)
*(INDEX(Forecast_Capex_Input!$H$12:$H$286,$Z249)=Repex),0)
*$DV249</f>
        <v>0</v>
      </c>
      <c r="EB249" s="43" cm="1">
        <f t="array" aca="1" ref="EB249" ca="1">IFERROR(INDEX(Forecast_Capex_Input!CA$12:CA$286,$Z249)
*(INDEX(Forecast_Capex_Input!$H$12:$H$286,$Z249)=Repex),0)
*$DV249</f>
        <v>0</v>
      </c>
      <c r="EC249" s="43" cm="1">
        <f t="array" aca="1" ref="EC249" ca="1">IFERROR(INDEX(Forecast_Capex_Input!CB$12:CB$286,$Z249)
*(INDEX(Forecast_Capex_Input!$H$12:$H$286,$Z249)=Repex),0)
*$DV249</f>
        <v>3.9011380878647695E-2</v>
      </c>
      <c r="ED249" s="43" cm="1">
        <f t="array" aca="1" ref="ED249" ca="1">IFERROR(INDEX(Forecast_Capex_Input!CC$12:CC$286,$Z249)
*(INDEX(Forecast_Capex_Input!$H$12:$H$286,$Z249)=Repex),0)
*$DV249</f>
        <v>0</v>
      </c>
      <c r="EF249" s="86" t="str">
        <f t="shared" si="26"/>
        <v>N/A</v>
      </c>
      <c r="EG249" s="28" t="str">
        <f>IFERROR(RANK(EF249,EF$11:EF$1010,0)+COUNTIF(EF$11:EF249,EF249)-1,NA)</f>
        <v>N/A</v>
      </c>
    </row>
    <row r="250" spans="3:137" x14ac:dyDescent="0.2">
      <c r="C250" s="28">
        <f t="shared" si="27"/>
        <v>240</v>
      </c>
      <c r="D250" s="9" t="str" cm="1">
        <f t="array" ref="D250">IFERROR(INDEX(Forecast_Capex_Input!$D$12:$D$286,$Z250),NA)</f>
        <v>COF Secondary Systems Renewal</v>
      </c>
      <c r="E250" s="24" t="b" cm="1">
        <f t="array" ref="E250">IF($Z250=NA,NA,INDEX(Forecast_Capex_Input!$E$12:$E$286,$Z250))</f>
        <v>0</v>
      </c>
      <c r="F250" s="9" t="str" cm="1">
        <f t="array" aca="1" ref="F250" ca="1">IFERROR(INDEX(General!$E$25:$E$26,$AA250),NA)</f>
        <v>Non-Labour</v>
      </c>
      <c r="G250" s="9" t="str" cm="1">
        <f t="array" aca="1" ref="G250" ca="1">IFERROR(INDEX(Forecast_Capex_Input!$AI$11:$BB$11,$AC250),NA)</f>
        <v>Business IT</v>
      </c>
      <c r="H250" s="50" cm="1">
        <f t="array" aca="1" ref="H250" ca="1">IFERROR(INDEX(Forecast_Capex_Input!$AI$12:$BB$286,$Z250,$AC250),NA)</f>
        <v>3.9011380878647695E-2</v>
      </c>
      <c r="I250" s="150" t="str" cm="1">
        <f t="array" ref="I250">IFERROR(INDEX(Forecast_Capex_Input!$F$12:$F$286,$Z250),NA)</f>
        <v>Replacement Expenditure</v>
      </c>
      <c r="J250" s="150" t="str" cm="1">
        <f t="array" ref="J250">IFERROR(INDEX(Forecast_Capex_Input!G$12:G$286,$Z250),NA)</f>
        <v>Digital Infrastructure</v>
      </c>
      <c r="K250" s="150" t="str" cm="1">
        <f t="array" ref="K250">IFERROR(INDEX(Forecast_Capex_Input!H$12:H$286,$Z250),NA)</f>
        <v>Repex</v>
      </c>
      <c r="L250" s="150" t="str" cm="1">
        <f t="array" ref="L250">IFERROR(INDEX(Forecast_Capex_Input!I$12:I$286,$Z250),NA)</f>
        <v>N/A</v>
      </c>
      <c r="M250" s="150" t="str" cm="1">
        <f t="array" ref="M250">IFERROR(INDEX(Forecast_Capex_Input!J$12:J$286,$Z250),NA)</f>
        <v>N/A</v>
      </c>
      <c r="N250" s="150" t="str" cm="1">
        <f t="array" ref="N250">IFERROR(INDEX(Forecast_Capex_Input!K$12:K$286,$Z250),NA)</f>
        <v>DI - Protection systems</v>
      </c>
      <c r="O250" s="150" t="str" cm="1">
        <f t="array" ref="O250">IFERROR(INDEX(Forecast_Capex_Input!L$12:L$286,$Z250),NA)</f>
        <v>DI - Safe and Reliable Network</v>
      </c>
      <c r="P250" s="150" t="str" cm="1">
        <f t="array" ref="P250">IFERROR(INDEX(Forecast_Capex_Input!M$12:M$286,$Z250),NA)</f>
        <v>N/A</v>
      </c>
      <c r="Q250" s="24" t="str" cm="1">
        <f t="array" ref="Q250">IFERROR(INDEX(Forecast_Capex_Input!N$12:N$286,$Z250),NA)</f>
        <v>No</v>
      </c>
      <c r="R250" s="190" cm="1">
        <f t="array" ref="R250">IFERROR(INDEX(Forecast_Capex_Input!O$12:O$286,$Z250),0)</f>
        <v>0</v>
      </c>
      <c r="S250" s="24" t="str" cm="1">
        <f t="array" ref="S250">IFERROR(INDEX(Forecast_Capex_Input!P$12:P$286,$Z250),0)</f>
        <v>Safety security &amp; reliability</v>
      </c>
      <c r="T250" s="150" t="str" cm="1">
        <f t="array" aca="1" ref="T250" ca="1">IFERROR(INDEX(General!$K$91:$K$110,$AC250),NA)</f>
        <v>Business IT (2018 onwards)</v>
      </c>
      <c r="U250" s="43" cm="1">
        <f t="array" aca="1" ref="U250" ca="1">IFERROR(
IF($F250=General!$E$25,INDEX(Forecast_Capex_Input!S$12:S$286,$Z250),
INDEX(Forecast_Capex_Input!T$12:T$286,$Z250)),0)</f>
        <v>1</v>
      </c>
      <c r="V250" s="82" t="b">
        <f>IFERROR(INDEX(Overheads!$T$19:$T$26,MATCH($I250,Overheads!$E$19:$E$26,0)),FALSE)</f>
        <v>1</v>
      </c>
      <c r="W250" s="209" t="str" cm="1">
        <f t="array" ref="W250">IFERROR(
INDEX(Forecast_Capex_Input!CN$12:CN$286,$Z250),0)</f>
        <v>FY22</v>
      </c>
      <c r="X250" s="209">
        <f>IFERROR(
MATCH($W250,General!$L$39:$S$39,0),1)</f>
        <v>2</v>
      </c>
      <c r="Z250" s="28">
        <f>IFERROR(
IF(MATCH($C250,Forecast_Capex_Input!$CI$12:$CI$286,1)+1&gt;MAX(Forecast_Capex_Input!$C$12:$C$286),NA,
MATCH($C250,Forecast_Capex_Input!$CI$12:$CI$286,1)+1),1)</f>
        <v>105</v>
      </c>
      <c r="AA250" s="28" cm="1">
        <f t="array" aca="1" ref="AA250" ca="1">IFERROR(
IF(Z249&lt;&gt;Z250,1,
IF(COUNTIF(OFFSET(AA249,0,0,-INDEX(Forecast_Capex_Input!$CG$12:$CG$286,$Z250)),AA249)=INDEX(Forecast_Capex_Input!$CG$12:$CG$286,$Z250),AA249+1,AA249)),NA)</f>
        <v>2</v>
      </c>
      <c r="AB250" s="28" cm="1">
        <f t="array" ref="AB250">IFERROR($C250-IF($Z250=1,1,INDEX(Forecast_Capex_Input!$CI$12:$CI$286,$Z250-1))+1,NA)</f>
        <v>4</v>
      </c>
      <c r="AC250" s="28" cm="1">
        <f t="array" aca="1" ref="AC250" ca="1">IFERROR(IF(AA250=1,
INDEX(Forecast_Capex_Input!$AI$10:$BB$10,SMALL(IF(INDEX(Forecast_Capex_Input!$AI$12:$BB$286,$Z250,0)&gt;0,COLUMN(Forecast_Capex_Input!$AI$10:$BB$10)-COLUMN(Forecast_Capex_Input!$AI$12)+1),ROWS(OFFSET(AC249,0,0,-$AB250)))),
OFFSET(AC249,-INDEX(Forecast_Capex_Input!$CG$12:$CG$286,$Z250)+1,0)),NA)</f>
        <v>6</v>
      </c>
      <c r="AD250" s="28">
        <f t="shared" ca="1" si="24"/>
        <v>2</v>
      </c>
      <c r="AE250" s="82" t="b">
        <f t="shared" si="28"/>
        <v>0</v>
      </c>
      <c r="AF250" s="78" t="b">
        <v>0</v>
      </c>
      <c r="AG250" s="82" t="b">
        <f t="shared" si="25"/>
        <v>1</v>
      </c>
      <c r="AI250" s="55">
        <v>0</v>
      </c>
      <c r="AJ250" s="55">
        <v>0</v>
      </c>
      <c r="AK250" s="55">
        <v>0</v>
      </c>
      <c r="AL250" s="55">
        <v>0</v>
      </c>
      <c r="AM250" s="55">
        <v>0</v>
      </c>
      <c r="AN250" s="135">
        <v>0</v>
      </c>
      <c r="AP250" s="55">
        <v>0</v>
      </c>
      <c r="AQ250" s="55">
        <v>0</v>
      </c>
      <c r="AR250" s="55">
        <v>0</v>
      </c>
      <c r="AS250" s="55">
        <v>0</v>
      </c>
      <c r="AT250" s="55">
        <v>0</v>
      </c>
      <c r="AU250" s="135">
        <v>0</v>
      </c>
      <c r="AW250" s="55">
        <v>0</v>
      </c>
      <c r="AX250" s="55">
        <v>0</v>
      </c>
      <c r="AY250" s="55">
        <v>0</v>
      </c>
      <c r="AZ250" s="55">
        <v>0</v>
      </c>
      <c r="BA250" s="55">
        <v>0</v>
      </c>
      <c r="BB250" s="135">
        <v>0</v>
      </c>
      <c r="BD250" s="55">
        <v>0</v>
      </c>
      <c r="BE250" s="55">
        <v>0</v>
      </c>
      <c r="BF250" s="55">
        <v>0</v>
      </c>
      <c r="BG250" s="55">
        <v>0</v>
      </c>
      <c r="BH250" s="55">
        <v>0</v>
      </c>
      <c r="BI250" s="135">
        <v>0</v>
      </c>
      <c r="BK250" s="55">
        <v>0</v>
      </c>
      <c r="BL250" s="55">
        <v>0</v>
      </c>
      <c r="BM250" s="55">
        <v>0</v>
      </c>
      <c r="BN250" s="55">
        <v>0</v>
      </c>
      <c r="BO250" s="55">
        <v>0</v>
      </c>
      <c r="BP250" s="135">
        <v>0</v>
      </c>
      <c r="BR250" s="147">
        <v>0</v>
      </c>
      <c r="BS250" s="147">
        <v>0</v>
      </c>
      <c r="BT250" s="147">
        <v>0</v>
      </c>
      <c r="BU250" s="147">
        <v>0</v>
      </c>
      <c r="BV250" s="147">
        <v>0</v>
      </c>
      <c r="BX250" s="55">
        <v>0</v>
      </c>
      <c r="BY250" s="55">
        <v>0</v>
      </c>
      <c r="BZ250" s="55">
        <v>0</v>
      </c>
      <c r="CA250" s="55">
        <v>0</v>
      </c>
      <c r="CB250" s="55">
        <v>0</v>
      </c>
      <c r="CC250" s="135">
        <v>0</v>
      </c>
      <c r="CE250" s="55">
        <v>0</v>
      </c>
      <c r="CF250" s="55">
        <v>0</v>
      </c>
      <c r="CG250" s="55">
        <v>0</v>
      </c>
      <c r="CH250" s="55">
        <v>0</v>
      </c>
      <c r="CI250" s="55">
        <v>0</v>
      </c>
      <c r="CJ250" s="135">
        <v>0</v>
      </c>
      <c r="CL250" s="55">
        <v>0</v>
      </c>
      <c r="CM250" s="55">
        <v>0</v>
      </c>
      <c r="CN250" s="55">
        <v>0</v>
      </c>
      <c r="CO250" s="55">
        <v>0</v>
      </c>
      <c r="CP250" s="55">
        <v>0</v>
      </c>
      <c r="CQ250" s="135">
        <v>0</v>
      </c>
      <c r="CS250" s="67">
        <v>0</v>
      </c>
      <c r="CT250" s="67">
        <v>0</v>
      </c>
      <c r="CU250" s="67">
        <v>0</v>
      </c>
      <c r="CV250" s="67">
        <v>0</v>
      </c>
      <c r="CW250" s="67">
        <v>0</v>
      </c>
      <c r="CX250" s="135">
        <v>0</v>
      </c>
      <c r="CZ250" s="55">
        <v>0</v>
      </c>
      <c r="DA250" s="55">
        <v>0</v>
      </c>
      <c r="DB250" s="55">
        <v>0</v>
      </c>
      <c r="DC250" s="55">
        <v>0</v>
      </c>
      <c r="DD250" s="55">
        <v>0</v>
      </c>
      <c r="DE250" s="135">
        <v>0</v>
      </c>
      <c r="DG250" s="43" t="b" cm="1">
        <f t="array" aca="1" ref="DG250" ca="1">OR($G250=Forecast_Capex_Input!$BF$8:$BF$10)</f>
        <v>0</v>
      </c>
      <c r="DH250" s="43" cm="1">
        <f t="array" aca="1" ref="DH250" ca="1">IFERROR(INDEX(Forecast_Capex_Input!BG$12:BG$286,$Z250)
*(INDEX(Forecast_Capex_Input!$H$12:$H$286,$Z250)=Repex),0)
*$DG250</f>
        <v>0</v>
      </c>
      <c r="DI250" s="43" cm="1">
        <f t="array" aca="1" ref="DI250" ca="1">IFERROR(INDEX(Forecast_Capex_Input!BH$12:BH$286,$Z250)
*(INDEX(Forecast_Capex_Input!$H$12:$H$286,$Z250)=Repex),0)
*$DG250</f>
        <v>0</v>
      </c>
      <c r="DJ250" s="43" cm="1">
        <f t="array" aca="1" ref="DJ250" ca="1">IFERROR(INDEX(Forecast_Capex_Input!BI$12:BI$286,$Z250)
*(INDEX(Forecast_Capex_Input!$H$12:$H$286,$Z250)=Repex),0)
*$DG250</f>
        <v>0</v>
      </c>
      <c r="DK250" s="43" cm="1">
        <f t="array" aca="1" ref="DK250" ca="1">IFERROR(INDEX(Forecast_Capex_Input!BJ$12:BJ$286,$Z250)
*(INDEX(Forecast_Capex_Input!$H$12:$H$286,$Z250)=Repex),0)
*$DG250</f>
        <v>0</v>
      </c>
      <c r="DL250" s="43" cm="1">
        <f t="array" aca="1" ref="DL250" ca="1">IFERROR(INDEX(Forecast_Capex_Input!BK$12:BK$286,$Z250)
*(INDEX(Forecast_Capex_Input!$H$12:$H$286,$Z250)=Repex),0)
*$DG250</f>
        <v>0</v>
      </c>
      <c r="DM250" s="43" cm="1">
        <f t="array" aca="1" ref="DM250" ca="1">IFERROR(INDEX(Forecast_Capex_Input!BL$12:BL$286,$Z250)
*(INDEX(Forecast_Capex_Input!$H$12:$H$286,$Z250)=Repex),0)
*$DG250</f>
        <v>0</v>
      </c>
      <c r="DO250" s="43" t="b" cm="1">
        <f t="array" aca="1" ref="DO250" ca="1">OR($G250=Forecast_Capex_Input!$BN$8:$BN$9)</f>
        <v>0</v>
      </c>
      <c r="DP250" s="43" cm="1">
        <f t="array" aca="1" ref="DP250" ca="1">IFERROR(INDEX(Forecast_Capex_Input!BO$12:BO$286,$Z250)
*(INDEX(Forecast_Capex_Input!$H$12:$H$286,$Z250)=Repex),0)
*$DO250</f>
        <v>0</v>
      </c>
      <c r="DQ250" s="43" cm="1">
        <f t="array" aca="1" ref="DQ250" ca="1">IFERROR(INDEX(Forecast_Capex_Input!BP$12:BP$286,$Z250)
*(INDEX(Forecast_Capex_Input!$H$12:$H$286,$Z250)=Repex),0)
*$DO250</f>
        <v>0</v>
      </c>
      <c r="DR250" s="43" cm="1">
        <f t="array" aca="1" ref="DR250" ca="1">IFERROR(INDEX(Forecast_Capex_Input!BQ$12:BQ$286,$Z250)
*(INDEX(Forecast_Capex_Input!$H$12:$H$286,$Z250)=Repex),0)
*$DO250</f>
        <v>0</v>
      </c>
      <c r="DS250" s="43" cm="1">
        <f t="array" aca="1" ref="DS250" ca="1">IFERROR(INDEX(Forecast_Capex_Input!BR$12:BR$286,$Z250)
*(INDEX(Forecast_Capex_Input!$H$12:$H$286,$Z250)=Repex),0)
*$DO250</f>
        <v>0</v>
      </c>
      <c r="DT250" s="43" cm="1">
        <f t="array" aca="1" ref="DT250" ca="1">IFERROR(INDEX(Forecast_Capex_Input!BS$12:BS$286,$Z250)
*(INDEX(Forecast_Capex_Input!$H$12:$H$286,$Z250)=Repex),0)
*$DO250</f>
        <v>0</v>
      </c>
      <c r="DV250" s="43" t="b" cm="1">
        <f t="array" aca="1" ref="DV250" ca="1">OR($G250=Forecast_Capex_Input!$BU$8:$BU$10)</f>
        <v>1</v>
      </c>
      <c r="DW250" s="43" cm="1">
        <f t="array" aca="1" ref="DW250" ca="1">IFERROR(INDEX(Forecast_Capex_Input!BV$12:BV$286,$Z250)
*(INDEX(Forecast_Capex_Input!$H$12:$H$286,$Z250)=Repex),0)
*$DV250</f>
        <v>0.58896428424969038</v>
      </c>
      <c r="DX250" s="43" cm="1">
        <f t="array" aca="1" ref="DX250" ca="1">IFERROR(INDEX(Forecast_Capex_Input!BW$12:BW$286,$Z250)
*(INDEX(Forecast_Capex_Input!$H$12:$H$286,$Z250)=Repex),0)
*$DV250</f>
        <v>0.34563862106917265</v>
      </c>
      <c r="DY250" s="43" cm="1">
        <f t="array" aca="1" ref="DY250" ca="1">IFERROR(INDEX(Forecast_Capex_Input!BX$12:BX$286,$Z250)
*(INDEX(Forecast_Capex_Input!$H$12:$H$286,$Z250)=Repex),0)
*$DV250</f>
        <v>2.6385713802489365E-2</v>
      </c>
      <c r="DZ250" s="43" cm="1">
        <f t="array" aca="1" ref="DZ250" ca="1">IFERROR(INDEX(Forecast_Capex_Input!BY$12:BY$286,$Z250)
*(INDEX(Forecast_Capex_Input!$H$12:$H$286,$Z250)=Repex),0)
*$DV250</f>
        <v>0</v>
      </c>
      <c r="EA250" s="43" cm="1">
        <f t="array" aca="1" ref="EA250" ca="1">IFERROR(INDEX(Forecast_Capex_Input!BZ$12:BZ$286,$Z250)
*(INDEX(Forecast_Capex_Input!$H$12:$H$286,$Z250)=Repex),0)
*$DV250</f>
        <v>0</v>
      </c>
      <c r="EB250" s="43" cm="1">
        <f t="array" aca="1" ref="EB250" ca="1">IFERROR(INDEX(Forecast_Capex_Input!CA$12:CA$286,$Z250)
*(INDEX(Forecast_Capex_Input!$H$12:$H$286,$Z250)=Repex),0)
*$DV250</f>
        <v>0</v>
      </c>
      <c r="EC250" s="43" cm="1">
        <f t="array" aca="1" ref="EC250" ca="1">IFERROR(INDEX(Forecast_Capex_Input!CB$12:CB$286,$Z250)
*(INDEX(Forecast_Capex_Input!$H$12:$H$286,$Z250)=Repex),0)
*$DV250</f>
        <v>3.9011380878647695E-2</v>
      </c>
      <c r="ED250" s="43" cm="1">
        <f t="array" aca="1" ref="ED250" ca="1">IFERROR(INDEX(Forecast_Capex_Input!CC$12:CC$286,$Z250)
*(INDEX(Forecast_Capex_Input!$H$12:$H$286,$Z250)=Repex),0)
*$DV250</f>
        <v>0</v>
      </c>
      <c r="EF250" s="86" t="str">
        <f t="shared" si="26"/>
        <v>N/A</v>
      </c>
      <c r="EG250" s="28" t="str">
        <f>IFERROR(RANK(EF250,EF$11:EF$1010,0)+COUNTIF(EF$11:EF250,EF250)-1,NA)</f>
        <v>N/A</v>
      </c>
    </row>
    <row r="251" spans="3:137" x14ac:dyDescent="0.2">
      <c r="C251" s="28">
        <f t="shared" si="27"/>
        <v>241</v>
      </c>
      <c r="D251" s="9" t="str" cm="1">
        <f t="array" ref="D251">IFERROR(INDEX(Forecast_Capex_Input!$D$12:$D$286,$Z251),NA)</f>
        <v>GNS Secondary Systems Renewal</v>
      </c>
      <c r="E251" s="24" t="b" cm="1">
        <f t="array" ref="E251">IF($Z251=NA,NA,INDEX(Forecast_Capex_Input!$E$12:$E$286,$Z251))</f>
        <v>0</v>
      </c>
      <c r="F251" s="9" t="str" cm="1">
        <f t="array" aca="1" ref="F251" ca="1">IFERROR(INDEX(General!$E$25:$E$26,$AA251),NA)</f>
        <v>Labour</v>
      </c>
      <c r="G251" s="9" t="str" cm="1">
        <f t="array" aca="1" ref="G251" ca="1">IFERROR(INDEX(Forecast_Capex_Input!$AI$11:$BB$11,$AC251),NA)</f>
        <v>Secondary Systems</v>
      </c>
      <c r="H251" s="50" cm="1">
        <f t="array" aca="1" ref="H251" ca="1">IFERROR(INDEX(Forecast_Capex_Input!$AI$12:$BB$286,$Z251,$AC251),NA)</f>
        <v>1</v>
      </c>
      <c r="I251" s="150" t="str" cm="1">
        <f t="array" ref="I251">IFERROR(INDEX(Forecast_Capex_Input!$F$12:$F$286,$Z251),NA)</f>
        <v>Replacement Expenditure</v>
      </c>
      <c r="J251" s="150" t="str" cm="1">
        <f t="array" ref="J251">IFERROR(INDEX(Forecast_Capex_Input!G$12:G$286,$Z251),NA)</f>
        <v>Digital Infrastructure</v>
      </c>
      <c r="K251" s="150" t="str" cm="1">
        <f t="array" ref="K251">IFERROR(INDEX(Forecast_Capex_Input!H$12:H$286,$Z251),NA)</f>
        <v>Repex</v>
      </c>
      <c r="L251" s="150" t="str" cm="1">
        <f t="array" ref="L251">IFERROR(INDEX(Forecast_Capex_Input!I$12:I$286,$Z251),NA)</f>
        <v>N/A</v>
      </c>
      <c r="M251" s="150" t="str" cm="1">
        <f t="array" ref="M251">IFERROR(INDEX(Forecast_Capex_Input!J$12:J$286,$Z251),NA)</f>
        <v>N/A</v>
      </c>
      <c r="N251" s="150" t="str" cm="1">
        <f t="array" ref="N251">IFERROR(INDEX(Forecast_Capex_Input!K$12:K$286,$Z251),NA)</f>
        <v>DI - Protection systems</v>
      </c>
      <c r="O251" s="150" t="str" cm="1">
        <f t="array" ref="O251">IFERROR(INDEX(Forecast_Capex_Input!L$12:L$286,$Z251),NA)</f>
        <v>DI - Safe and Reliable Network</v>
      </c>
      <c r="P251" s="150" t="str" cm="1">
        <f t="array" ref="P251">IFERROR(INDEX(Forecast_Capex_Input!M$12:M$286,$Z251),NA)</f>
        <v>N/A</v>
      </c>
      <c r="Q251" s="24" t="str" cm="1">
        <f t="array" ref="Q251">IFERROR(INDEX(Forecast_Capex_Input!N$12:N$286,$Z251),NA)</f>
        <v>Yes</v>
      </c>
      <c r="R251" s="190" cm="1">
        <f t="array" ref="R251">IFERROR(INDEX(Forecast_Capex_Input!O$12:O$286,$Z251),0)</f>
        <v>0</v>
      </c>
      <c r="S251" s="24" t="str" cm="1">
        <f t="array" ref="S251">IFERROR(INDEX(Forecast_Capex_Input!P$12:P$286,$Z251),0)</f>
        <v>Safety security &amp; reliability</v>
      </c>
      <c r="T251" s="150" t="str" cm="1">
        <f t="array" aca="1" ref="T251" ca="1">IFERROR(INDEX(General!$K$91:$K$110,$AC251),NA)</f>
        <v>Secondary Systems (2018-23)</v>
      </c>
      <c r="U251" s="43" cm="1">
        <f t="array" aca="1" ref="U251" ca="1">IFERROR(
IF($F251=General!$E$25,INDEX(Forecast_Capex_Input!S$12:S$286,$Z251),
INDEX(Forecast_Capex_Input!T$12:T$286,$Z251)),0)</f>
        <v>0</v>
      </c>
      <c r="V251" s="82" t="b">
        <f>IFERROR(INDEX(Overheads!$T$19:$T$26,MATCH($I251,Overheads!$E$19:$E$26,0)),FALSE)</f>
        <v>1</v>
      </c>
      <c r="W251" s="209" t="str" cm="1">
        <f t="array" ref="W251">IFERROR(
INDEX(Forecast_Capex_Input!CN$12:CN$286,$Z251),0)</f>
        <v>FY22</v>
      </c>
      <c r="X251" s="209">
        <f>IFERROR(
MATCH($W251,General!$L$39:$S$39,0),1)</f>
        <v>2</v>
      </c>
      <c r="Z251" s="28">
        <f>IFERROR(
IF(MATCH($C251,Forecast_Capex_Input!$CI$12:$CI$286,1)+1&gt;MAX(Forecast_Capex_Input!$C$12:$C$286),NA,
MATCH($C251,Forecast_Capex_Input!$CI$12:$CI$286,1)+1),1)</f>
        <v>106</v>
      </c>
      <c r="AA251" s="28" cm="1">
        <f t="array" aca="1" ref="AA251" ca="1">IFERROR(
IF(Z250&lt;&gt;Z251,1,
IF(COUNTIF(OFFSET(AA250,0,0,-INDEX(Forecast_Capex_Input!$CG$12:$CG$286,$Z251)),AA250)=INDEX(Forecast_Capex_Input!$CG$12:$CG$286,$Z251),AA250+1,AA250)),NA)</f>
        <v>1</v>
      </c>
      <c r="AB251" s="28" cm="1">
        <f t="array" ref="AB251">IFERROR($C251-IF($Z251=1,1,INDEX(Forecast_Capex_Input!$CI$12:$CI$286,$Z251-1))+1,NA)</f>
        <v>1</v>
      </c>
      <c r="AC251" s="28" cm="1">
        <f t="array" aca="1" ref="AC251" ca="1">IFERROR(IF(AA251=1,
INDEX(Forecast_Capex_Input!$AI$10:$BB$10,SMALL(IF(INDEX(Forecast_Capex_Input!$AI$12:$BB$286,$Z251,0)&gt;0,COLUMN(Forecast_Capex_Input!$AI$10:$BB$10)-COLUMN(Forecast_Capex_Input!$AI$12)+1),ROWS(OFFSET(AC250,0,0,-$AB251)))),
OFFSET(AC250,-INDEX(Forecast_Capex_Input!$CG$12:$CG$286,$Z251)+1,0)),NA)</f>
        <v>4</v>
      </c>
      <c r="AD251" s="28">
        <f t="shared" ca="1" si="24"/>
        <v>1</v>
      </c>
      <c r="AE251" s="82" t="b">
        <f t="shared" si="28"/>
        <v>0</v>
      </c>
      <c r="AF251" s="78" t="b">
        <v>0</v>
      </c>
      <c r="AG251" s="82" t="b">
        <f t="shared" si="25"/>
        <v>1</v>
      </c>
      <c r="AI251" s="55">
        <v>0</v>
      </c>
      <c r="AJ251" s="55">
        <v>0</v>
      </c>
      <c r="AK251" s="55">
        <v>0</v>
      </c>
      <c r="AL251" s="55">
        <v>0</v>
      </c>
      <c r="AM251" s="55">
        <v>0</v>
      </c>
      <c r="AN251" s="135">
        <v>0</v>
      </c>
      <c r="AP251" s="55">
        <v>0</v>
      </c>
      <c r="AQ251" s="55">
        <v>0</v>
      </c>
      <c r="AR251" s="55">
        <v>0</v>
      </c>
      <c r="AS251" s="55">
        <v>0</v>
      </c>
      <c r="AT251" s="55">
        <v>0</v>
      </c>
      <c r="AU251" s="135">
        <v>0</v>
      </c>
      <c r="AW251" s="55">
        <v>0</v>
      </c>
      <c r="AX251" s="55">
        <v>0</v>
      </c>
      <c r="AY251" s="55">
        <v>0</v>
      </c>
      <c r="AZ251" s="55">
        <v>0</v>
      </c>
      <c r="BA251" s="55">
        <v>0</v>
      </c>
      <c r="BB251" s="135">
        <v>0</v>
      </c>
      <c r="BD251" s="55">
        <v>0</v>
      </c>
      <c r="BE251" s="55">
        <v>0</v>
      </c>
      <c r="BF251" s="55">
        <v>0</v>
      </c>
      <c r="BG251" s="55">
        <v>0</v>
      </c>
      <c r="BH251" s="55">
        <v>0</v>
      </c>
      <c r="BI251" s="135">
        <v>0</v>
      </c>
      <c r="BK251" s="55">
        <v>0</v>
      </c>
      <c r="BL251" s="55">
        <v>0</v>
      </c>
      <c r="BM251" s="55">
        <v>0</v>
      </c>
      <c r="BN251" s="55">
        <v>0</v>
      </c>
      <c r="BO251" s="55">
        <v>0</v>
      </c>
      <c r="BP251" s="135">
        <v>0</v>
      </c>
      <c r="BR251" s="147">
        <v>0</v>
      </c>
      <c r="BS251" s="147">
        <v>0</v>
      </c>
      <c r="BT251" s="147">
        <v>0</v>
      </c>
      <c r="BU251" s="147">
        <v>0</v>
      </c>
      <c r="BV251" s="147">
        <v>0</v>
      </c>
      <c r="BX251" s="55">
        <v>0</v>
      </c>
      <c r="BY251" s="55">
        <v>0</v>
      </c>
      <c r="BZ251" s="55">
        <v>0</v>
      </c>
      <c r="CA251" s="55">
        <v>0</v>
      </c>
      <c r="CB251" s="55">
        <v>0</v>
      </c>
      <c r="CC251" s="135">
        <v>0</v>
      </c>
      <c r="CE251" s="55">
        <v>0</v>
      </c>
      <c r="CF251" s="55">
        <v>0</v>
      </c>
      <c r="CG251" s="55">
        <v>0</v>
      </c>
      <c r="CH251" s="55">
        <v>0</v>
      </c>
      <c r="CI251" s="55">
        <v>0</v>
      </c>
      <c r="CJ251" s="135">
        <v>0</v>
      </c>
      <c r="CL251" s="55">
        <v>0</v>
      </c>
      <c r="CM251" s="55">
        <v>0</v>
      </c>
      <c r="CN251" s="55">
        <v>0</v>
      </c>
      <c r="CO251" s="55">
        <v>0</v>
      </c>
      <c r="CP251" s="55">
        <v>0</v>
      </c>
      <c r="CQ251" s="135">
        <v>0</v>
      </c>
      <c r="CS251" s="67">
        <v>0</v>
      </c>
      <c r="CT251" s="67">
        <v>0</v>
      </c>
      <c r="CU251" s="67">
        <v>0</v>
      </c>
      <c r="CV251" s="67">
        <v>0</v>
      </c>
      <c r="CW251" s="67">
        <v>0</v>
      </c>
      <c r="CX251" s="135">
        <v>0</v>
      </c>
      <c r="CZ251" s="55">
        <v>0</v>
      </c>
      <c r="DA251" s="55">
        <v>0</v>
      </c>
      <c r="DB251" s="55">
        <v>0</v>
      </c>
      <c r="DC251" s="55">
        <v>0</v>
      </c>
      <c r="DD251" s="55">
        <v>0</v>
      </c>
      <c r="DE251" s="135">
        <v>0</v>
      </c>
      <c r="DG251" s="43" t="b" cm="1">
        <f t="array" aca="1" ref="DG251" ca="1">OR($G251=Forecast_Capex_Input!$BF$8:$BF$10)</f>
        <v>0</v>
      </c>
      <c r="DH251" s="43" cm="1">
        <f t="array" aca="1" ref="DH251" ca="1">IFERROR(INDEX(Forecast_Capex_Input!BG$12:BG$286,$Z251)
*(INDEX(Forecast_Capex_Input!$H$12:$H$286,$Z251)=Repex),0)
*$DG251</f>
        <v>0</v>
      </c>
      <c r="DI251" s="43" cm="1">
        <f t="array" aca="1" ref="DI251" ca="1">IFERROR(INDEX(Forecast_Capex_Input!BH$12:BH$286,$Z251)
*(INDEX(Forecast_Capex_Input!$H$12:$H$286,$Z251)=Repex),0)
*$DG251</f>
        <v>0</v>
      </c>
      <c r="DJ251" s="43" cm="1">
        <f t="array" aca="1" ref="DJ251" ca="1">IFERROR(INDEX(Forecast_Capex_Input!BI$12:BI$286,$Z251)
*(INDEX(Forecast_Capex_Input!$H$12:$H$286,$Z251)=Repex),0)
*$DG251</f>
        <v>0</v>
      </c>
      <c r="DK251" s="43" cm="1">
        <f t="array" aca="1" ref="DK251" ca="1">IFERROR(INDEX(Forecast_Capex_Input!BJ$12:BJ$286,$Z251)
*(INDEX(Forecast_Capex_Input!$H$12:$H$286,$Z251)=Repex),0)
*$DG251</f>
        <v>0</v>
      </c>
      <c r="DL251" s="43" cm="1">
        <f t="array" aca="1" ref="DL251" ca="1">IFERROR(INDEX(Forecast_Capex_Input!BK$12:BK$286,$Z251)
*(INDEX(Forecast_Capex_Input!$H$12:$H$286,$Z251)=Repex),0)
*$DG251</f>
        <v>0</v>
      </c>
      <c r="DM251" s="43" cm="1">
        <f t="array" aca="1" ref="DM251" ca="1">IFERROR(INDEX(Forecast_Capex_Input!BL$12:BL$286,$Z251)
*(INDEX(Forecast_Capex_Input!$H$12:$H$286,$Z251)=Repex),0)
*$DG251</f>
        <v>0</v>
      </c>
      <c r="DO251" s="43" t="b" cm="1">
        <f t="array" aca="1" ref="DO251" ca="1">OR($G251=Forecast_Capex_Input!$BN$8:$BN$9)</f>
        <v>0</v>
      </c>
      <c r="DP251" s="43" cm="1">
        <f t="array" aca="1" ref="DP251" ca="1">IFERROR(INDEX(Forecast_Capex_Input!BO$12:BO$286,$Z251)
*(INDEX(Forecast_Capex_Input!$H$12:$H$286,$Z251)=Repex),0)
*$DO251</f>
        <v>0</v>
      </c>
      <c r="DQ251" s="43" cm="1">
        <f t="array" aca="1" ref="DQ251" ca="1">IFERROR(INDEX(Forecast_Capex_Input!BP$12:BP$286,$Z251)
*(INDEX(Forecast_Capex_Input!$H$12:$H$286,$Z251)=Repex),0)
*$DO251</f>
        <v>0</v>
      </c>
      <c r="DR251" s="43" cm="1">
        <f t="array" aca="1" ref="DR251" ca="1">IFERROR(INDEX(Forecast_Capex_Input!BQ$12:BQ$286,$Z251)
*(INDEX(Forecast_Capex_Input!$H$12:$H$286,$Z251)=Repex),0)
*$DO251</f>
        <v>0</v>
      </c>
      <c r="DS251" s="43" cm="1">
        <f t="array" aca="1" ref="DS251" ca="1">IFERROR(INDEX(Forecast_Capex_Input!BR$12:BR$286,$Z251)
*(INDEX(Forecast_Capex_Input!$H$12:$H$286,$Z251)=Repex),0)
*$DO251</f>
        <v>0</v>
      </c>
      <c r="DT251" s="43" cm="1">
        <f t="array" aca="1" ref="DT251" ca="1">IFERROR(INDEX(Forecast_Capex_Input!BS$12:BS$286,$Z251)
*(INDEX(Forecast_Capex_Input!$H$12:$H$286,$Z251)=Repex),0)
*$DO251</f>
        <v>0</v>
      </c>
      <c r="DV251" s="43" t="b" cm="1">
        <f t="array" aca="1" ref="DV251" ca="1">OR($G251=Forecast_Capex_Input!$BU$8:$BU$10)</f>
        <v>1</v>
      </c>
      <c r="DW251" s="43" cm="1">
        <f t="array" aca="1" ref="DW251" ca="1">IFERROR(INDEX(Forecast_Capex_Input!BV$12:BV$286,$Z251)
*(INDEX(Forecast_Capex_Input!$H$12:$H$286,$Z251)=Repex),0)
*$DV251</f>
        <v>0.45482686594697452</v>
      </c>
      <c r="DX251" s="43" cm="1">
        <f t="array" aca="1" ref="DX251" ca="1">IFERROR(INDEX(Forecast_Capex_Input!BW$12:BW$286,$Z251)
*(INDEX(Forecast_Capex_Input!$H$12:$H$286,$Z251)=Repex),0)
*$DV251</f>
        <v>0.49196826839419971</v>
      </c>
      <c r="DY251" s="43" cm="1">
        <f t="array" aca="1" ref="DY251" ca="1">IFERROR(INDEX(Forecast_Capex_Input!BX$12:BX$286,$Z251)
*(INDEX(Forecast_Capex_Input!$H$12:$H$286,$Z251)=Repex),0)
*$DV251</f>
        <v>5.3204865658825831E-2</v>
      </c>
      <c r="DZ251" s="43" cm="1">
        <f t="array" aca="1" ref="DZ251" ca="1">IFERROR(INDEX(Forecast_Capex_Input!BY$12:BY$286,$Z251)
*(INDEX(Forecast_Capex_Input!$H$12:$H$286,$Z251)=Repex),0)
*$DV251</f>
        <v>0</v>
      </c>
      <c r="EA251" s="43" cm="1">
        <f t="array" aca="1" ref="EA251" ca="1">IFERROR(INDEX(Forecast_Capex_Input!BZ$12:BZ$286,$Z251)
*(INDEX(Forecast_Capex_Input!$H$12:$H$286,$Z251)=Repex),0)
*$DV251</f>
        <v>0</v>
      </c>
      <c r="EB251" s="43" cm="1">
        <f t="array" aca="1" ref="EB251" ca="1">IFERROR(INDEX(Forecast_Capex_Input!CA$12:CA$286,$Z251)
*(INDEX(Forecast_Capex_Input!$H$12:$H$286,$Z251)=Repex),0)
*$DV251</f>
        <v>0</v>
      </c>
      <c r="EC251" s="43" cm="1">
        <f t="array" aca="1" ref="EC251" ca="1">IFERROR(INDEX(Forecast_Capex_Input!CB$12:CB$286,$Z251)
*(INDEX(Forecast_Capex_Input!$H$12:$H$286,$Z251)=Repex),0)
*$DV251</f>
        <v>0</v>
      </c>
      <c r="ED251" s="43" cm="1">
        <f t="array" aca="1" ref="ED251" ca="1">IFERROR(INDEX(Forecast_Capex_Input!CC$12:CC$286,$Z251)
*(INDEX(Forecast_Capex_Input!$H$12:$H$286,$Z251)=Repex),0)
*$DV251</f>
        <v>0</v>
      </c>
      <c r="EF251" s="86" t="str">
        <f t="shared" si="26"/>
        <v>N/A</v>
      </c>
      <c r="EG251" s="28" t="str">
        <f>IFERROR(RANK(EF251,EF$11:EF$1010,0)+COUNTIF(EF$11:EF251,EF251)-1,NA)</f>
        <v>N/A</v>
      </c>
    </row>
    <row r="252" spans="3:137" x14ac:dyDescent="0.2">
      <c r="C252" s="28">
        <f t="shared" si="27"/>
        <v>242</v>
      </c>
      <c r="D252" s="9" t="str" cm="1">
        <f t="array" ref="D252">IFERROR(INDEX(Forecast_Capex_Input!$D$12:$D$286,$Z252),NA)</f>
        <v>GNS Secondary Systems Renewal</v>
      </c>
      <c r="E252" s="24" t="b" cm="1">
        <f t="array" ref="E252">IF($Z252=NA,NA,INDEX(Forecast_Capex_Input!$E$12:$E$286,$Z252))</f>
        <v>0</v>
      </c>
      <c r="F252" s="9" t="str" cm="1">
        <f t="array" aca="1" ref="F252" ca="1">IFERROR(INDEX(General!$E$25:$E$26,$AA252),NA)</f>
        <v>Non-Labour</v>
      </c>
      <c r="G252" s="9" t="str" cm="1">
        <f t="array" aca="1" ref="G252" ca="1">IFERROR(INDEX(Forecast_Capex_Input!$AI$11:$BB$11,$AC252),NA)</f>
        <v>Secondary Systems</v>
      </c>
      <c r="H252" s="50" cm="1">
        <f t="array" aca="1" ref="H252" ca="1">IFERROR(INDEX(Forecast_Capex_Input!$AI$12:$BB$286,$Z252,$AC252),NA)</f>
        <v>1</v>
      </c>
      <c r="I252" s="150" t="str" cm="1">
        <f t="array" ref="I252">IFERROR(INDEX(Forecast_Capex_Input!$F$12:$F$286,$Z252),NA)</f>
        <v>Replacement Expenditure</v>
      </c>
      <c r="J252" s="150" t="str" cm="1">
        <f t="array" ref="J252">IFERROR(INDEX(Forecast_Capex_Input!G$12:G$286,$Z252),NA)</f>
        <v>Digital Infrastructure</v>
      </c>
      <c r="K252" s="150" t="str" cm="1">
        <f t="array" ref="K252">IFERROR(INDEX(Forecast_Capex_Input!H$12:H$286,$Z252),NA)</f>
        <v>Repex</v>
      </c>
      <c r="L252" s="150" t="str" cm="1">
        <f t="array" ref="L252">IFERROR(INDEX(Forecast_Capex_Input!I$12:I$286,$Z252),NA)</f>
        <v>N/A</v>
      </c>
      <c r="M252" s="150" t="str" cm="1">
        <f t="array" ref="M252">IFERROR(INDEX(Forecast_Capex_Input!J$12:J$286,$Z252),NA)</f>
        <v>N/A</v>
      </c>
      <c r="N252" s="150" t="str" cm="1">
        <f t="array" ref="N252">IFERROR(INDEX(Forecast_Capex_Input!K$12:K$286,$Z252),NA)</f>
        <v>DI - Protection systems</v>
      </c>
      <c r="O252" s="150" t="str" cm="1">
        <f t="array" ref="O252">IFERROR(INDEX(Forecast_Capex_Input!L$12:L$286,$Z252),NA)</f>
        <v>DI - Safe and Reliable Network</v>
      </c>
      <c r="P252" s="150" t="str" cm="1">
        <f t="array" ref="P252">IFERROR(INDEX(Forecast_Capex_Input!M$12:M$286,$Z252),NA)</f>
        <v>N/A</v>
      </c>
      <c r="Q252" s="24" t="str" cm="1">
        <f t="array" ref="Q252">IFERROR(INDEX(Forecast_Capex_Input!N$12:N$286,$Z252),NA)</f>
        <v>Yes</v>
      </c>
      <c r="R252" s="190" cm="1">
        <f t="array" ref="R252">IFERROR(INDEX(Forecast_Capex_Input!O$12:O$286,$Z252),0)</f>
        <v>0</v>
      </c>
      <c r="S252" s="24" t="str" cm="1">
        <f t="array" ref="S252">IFERROR(INDEX(Forecast_Capex_Input!P$12:P$286,$Z252),0)</f>
        <v>Safety security &amp; reliability</v>
      </c>
      <c r="T252" s="150" t="str" cm="1">
        <f t="array" aca="1" ref="T252" ca="1">IFERROR(INDEX(General!$K$91:$K$110,$AC252),NA)</f>
        <v>Secondary Systems (2018-23)</v>
      </c>
      <c r="U252" s="43" cm="1">
        <f t="array" aca="1" ref="U252" ca="1">IFERROR(
IF($F252=General!$E$25,INDEX(Forecast_Capex_Input!S$12:S$286,$Z252),
INDEX(Forecast_Capex_Input!T$12:T$286,$Z252)),0)</f>
        <v>1</v>
      </c>
      <c r="V252" s="82" t="b">
        <f>IFERROR(INDEX(Overheads!$T$19:$T$26,MATCH($I252,Overheads!$E$19:$E$26,0)),FALSE)</f>
        <v>1</v>
      </c>
      <c r="W252" s="209" t="str" cm="1">
        <f t="array" ref="W252">IFERROR(
INDEX(Forecast_Capex_Input!CN$12:CN$286,$Z252),0)</f>
        <v>FY22</v>
      </c>
      <c r="X252" s="209">
        <f>IFERROR(
MATCH($W252,General!$L$39:$S$39,0),1)</f>
        <v>2</v>
      </c>
      <c r="Z252" s="28">
        <f>IFERROR(
IF(MATCH($C252,Forecast_Capex_Input!$CI$12:$CI$286,1)+1&gt;MAX(Forecast_Capex_Input!$C$12:$C$286),NA,
MATCH($C252,Forecast_Capex_Input!$CI$12:$CI$286,1)+1),1)</f>
        <v>106</v>
      </c>
      <c r="AA252" s="28" cm="1">
        <f t="array" aca="1" ref="AA252" ca="1">IFERROR(
IF(Z251&lt;&gt;Z252,1,
IF(COUNTIF(OFFSET(AA251,0,0,-INDEX(Forecast_Capex_Input!$CG$12:$CG$286,$Z252)),AA251)=INDEX(Forecast_Capex_Input!$CG$12:$CG$286,$Z252),AA251+1,AA251)),NA)</f>
        <v>2</v>
      </c>
      <c r="AB252" s="28" cm="1">
        <f t="array" ref="AB252">IFERROR($C252-IF($Z252=1,1,INDEX(Forecast_Capex_Input!$CI$12:$CI$286,$Z252-1))+1,NA)</f>
        <v>2</v>
      </c>
      <c r="AC252" s="28" cm="1">
        <f t="array" aca="1" ref="AC252" ca="1">IFERROR(IF(AA252=1,
INDEX(Forecast_Capex_Input!$AI$10:$BB$10,SMALL(IF(INDEX(Forecast_Capex_Input!$AI$12:$BB$286,$Z252,0)&gt;0,COLUMN(Forecast_Capex_Input!$AI$10:$BB$10)-COLUMN(Forecast_Capex_Input!$AI$12)+1),ROWS(OFFSET(AC251,0,0,-$AB252)))),
OFFSET(AC251,-INDEX(Forecast_Capex_Input!$CG$12:$CG$286,$Z252)+1,0)),NA)</f>
        <v>4</v>
      </c>
      <c r="AD252" s="28">
        <f t="shared" ca="1" si="24"/>
        <v>2</v>
      </c>
      <c r="AE252" s="82" t="b">
        <f t="shared" si="28"/>
        <v>0</v>
      </c>
      <c r="AF252" s="78" t="b">
        <v>0</v>
      </c>
      <c r="AG252" s="82" t="b">
        <f t="shared" si="25"/>
        <v>1</v>
      </c>
      <c r="AI252" s="55">
        <v>0</v>
      </c>
      <c r="AJ252" s="55">
        <v>0</v>
      </c>
      <c r="AK252" s="55">
        <v>0</v>
      </c>
      <c r="AL252" s="55">
        <v>0</v>
      </c>
      <c r="AM252" s="55">
        <v>0</v>
      </c>
      <c r="AN252" s="135">
        <v>0</v>
      </c>
      <c r="AP252" s="55">
        <v>0</v>
      </c>
      <c r="AQ252" s="55">
        <v>0</v>
      </c>
      <c r="AR252" s="55">
        <v>0</v>
      </c>
      <c r="AS252" s="55">
        <v>0</v>
      </c>
      <c r="AT252" s="55">
        <v>0</v>
      </c>
      <c r="AU252" s="135">
        <v>0</v>
      </c>
      <c r="AW252" s="55">
        <v>0</v>
      </c>
      <c r="AX252" s="55">
        <v>0</v>
      </c>
      <c r="AY252" s="55">
        <v>0</v>
      </c>
      <c r="AZ252" s="55">
        <v>0</v>
      </c>
      <c r="BA252" s="55">
        <v>0</v>
      </c>
      <c r="BB252" s="135">
        <v>0</v>
      </c>
      <c r="BD252" s="55">
        <v>0</v>
      </c>
      <c r="BE252" s="55">
        <v>0</v>
      </c>
      <c r="BF252" s="55">
        <v>0</v>
      </c>
      <c r="BG252" s="55">
        <v>0</v>
      </c>
      <c r="BH252" s="55">
        <v>0</v>
      </c>
      <c r="BI252" s="135">
        <v>0</v>
      </c>
      <c r="BK252" s="55">
        <v>0</v>
      </c>
      <c r="BL252" s="55">
        <v>0</v>
      </c>
      <c r="BM252" s="55">
        <v>0</v>
      </c>
      <c r="BN252" s="55">
        <v>0</v>
      </c>
      <c r="BO252" s="55">
        <v>0</v>
      </c>
      <c r="BP252" s="135">
        <v>0</v>
      </c>
      <c r="BR252" s="147">
        <v>0</v>
      </c>
      <c r="BS252" s="147">
        <v>0</v>
      </c>
      <c r="BT252" s="147">
        <v>0</v>
      </c>
      <c r="BU252" s="147">
        <v>0</v>
      </c>
      <c r="BV252" s="147">
        <v>0</v>
      </c>
      <c r="BX252" s="55">
        <v>0</v>
      </c>
      <c r="BY252" s="55">
        <v>0</v>
      </c>
      <c r="BZ252" s="55">
        <v>0</v>
      </c>
      <c r="CA252" s="55">
        <v>0</v>
      </c>
      <c r="CB252" s="55">
        <v>0</v>
      </c>
      <c r="CC252" s="135">
        <v>0</v>
      </c>
      <c r="CE252" s="55">
        <v>0</v>
      </c>
      <c r="CF252" s="55">
        <v>0</v>
      </c>
      <c r="CG252" s="55">
        <v>0</v>
      </c>
      <c r="CH252" s="55">
        <v>0</v>
      </c>
      <c r="CI252" s="55">
        <v>0</v>
      </c>
      <c r="CJ252" s="135">
        <v>0</v>
      </c>
      <c r="CL252" s="55">
        <v>0</v>
      </c>
      <c r="CM252" s="55">
        <v>0</v>
      </c>
      <c r="CN252" s="55">
        <v>0</v>
      </c>
      <c r="CO252" s="55">
        <v>0</v>
      </c>
      <c r="CP252" s="55">
        <v>0</v>
      </c>
      <c r="CQ252" s="135">
        <v>0</v>
      </c>
      <c r="CS252" s="67">
        <v>0</v>
      </c>
      <c r="CT252" s="67">
        <v>0</v>
      </c>
      <c r="CU252" s="67">
        <v>0</v>
      </c>
      <c r="CV252" s="67">
        <v>0</v>
      </c>
      <c r="CW252" s="67">
        <v>0</v>
      </c>
      <c r="CX252" s="135">
        <v>0</v>
      </c>
      <c r="CZ252" s="55">
        <v>0</v>
      </c>
      <c r="DA252" s="55">
        <v>0</v>
      </c>
      <c r="DB252" s="55">
        <v>0</v>
      </c>
      <c r="DC252" s="55">
        <v>0</v>
      </c>
      <c r="DD252" s="55">
        <v>0</v>
      </c>
      <c r="DE252" s="135">
        <v>0</v>
      </c>
      <c r="DG252" s="43" t="b" cm="1">
        <f t="array" aca="1" ref="DG252" ca="1">OR($G252=Forecast_Capex_Input!$BF$8:$BF$10)</f>
        <v>0</v>
      </c>
      <c r="DH252" s="43" cm="1">
        <f t="array" aca="1" ref="DH252" ca="1">IFERROR(INDEX(Forecast_Capex_Input!BG$12:BG$286,$Z252)
*(INDEX(Forecast_Capex_Input!$H$12:$H$286,$Z252)=Repex),0)
*$DG252</f>
        <v>0</v>
      </c>
      <c r="DI252" s="43" cm="1">
        <f t="array" aca="1" ref="DI252" ca="1">IFERROR(INDEX(Forecast_Capex_Input!BH$12:BH$286,$Z252)
*(INDEX(Forecast_Capex_Input!$H$12:$H$286,$Z252)=Repex),0)
*$DG252</f>
        <v>0</v>
      </c>
      <c r="DJ252" s="43" cm="1">
        <f t="array" aca="1" ref="DJ252" ca="1">IFERROR(INDEX(Forecast_Capex_Input!BI$12:BI$286,$Z252)
*(INDEX(Forecast_Capex_Input!$H$12:$H$286,$Z252)=Repex),0)
*$DG252</f>
        <v>0</v>
      </c>
      <c r="DK252" s="43" cm="1">
        <f t="array" aca="1" ref="DK252" ca="1">IFERROR(INDEX(Forecast_Capex_Input!BJ$12:BJ$286,$Z252)
*(INDEX(Forecast_Capex_Input!$H$12:$H$286,$Z252)=Repex),0)
*$DG252</f>
        <v>0</v>
      </c>
      <c r="DL252" s="43" cm="1">
        <f t="array" aca="1" ref="DL252" ca="1">IFERROR(INDEX(Forecast_Capex_Input!BK$12:BK$286,$Z252)
*(INDEX(Forecast_Capex_Input!$H$12:$H$286,$Z252)=Repex),0)
*$DG252</f>
        <v>0</v>
      </c>
      <c r="DM252" s="43" cm="1">
        <f t="array" aca="1" ref="DM252" ca="1">IFERROR(INDEX(Forecast_Capex_Input!BL$12:BL$286,$Z252)
*(INDEX(Forecast_Capex_Input!$H$12:$H$286,$Z252)=Repex),0)
*$DG252</f>
        <v>0</v>
      </c>
      <c r="DO252" s="43" t="b" cm="1">
        <f t="array" aca="1" ref="DO252" ca="1">OR($G252=Forecast_Capex_Input!$BN$8:$BN$9)</f>
        <v>0</v>
      </c>
      <c r="DP252" s="43" cm="1">
        <f t="array" aca="1" ref="DP252" ca="1">IFERROR(INDEX(Forecast_Capex_Input!BO$12:BO$286,$Z252)
*(INDEX(Forecast_Capex_Input!$H$12:$H$286,$Z252)=Repex),0)
*$DO252</f>
        <v>0</v>
      </c>
      <c r="DQ252" s="43" cm="1">
        <f t="array" aca="1" ref="DQ252" ca="1">IFERROR(INDEX(Forecast_Capex_Input!BP$12:BP$286,$Z252)
*(INDEX(Forecast_Capex_Input!$H$12:$H$286,$Z252)=Repex),0)
*$DO252</f>
        <v>0</v>
      </c>
      <c r="DR252" s="43" cm="1">
        <f t="array" aca="1" ref="DR252" ca="1">IFERROR(INDEX(Forecast_Capex_Input!BQ$12:BQ$286,$Z252)
*(INDEX(Forecast_Capex_Input!$H$12:$H$286,$Z252)=Repex),0)
*$DO252</f>
        <v>0</v>
      </c>
      <c r="DS252" s="43" cm="1">
        <f t="array" aca="1" ref="DS252" ca="1">IFERROR(INDEX(Forecast_Capex_Input!BR$12:BR$286,$Z252)
*(INDEX(Forecast_Capex_Input!$H$12:$H$286,$Z252)=Repex),0)
*$DO252</f>
        <v>0</v>
      </c>
      <c r="DT252" s="43" cm="1">
        <f t="array" aca="1" ref="DT252" ca="1">IFERROR(INDEX(Forecast_Capex_Input!BS$12:BS$286,$Z252)
*(INDEX(Forecast_Capex_Input!$H$12:$H$286,$Z252)=Repex),0)
*$DO252</f>
        <v>0</v>
      </c>
      <c r="DV252" s="43" t="b" cm="1">
        <f t="array" aca="1" ref="DV252" ca="1">OR($G252=Forecast_Capex_Input!$BU$8:$BU$10)</f>
        <v>1</v>
      </c>
      <c r="DW252" s="43" cm="1">
        <f t="array" aca="1" ref="DW252" ca="1">IFERROR(INDEX(Forecast_Capex_Input!BV$12:BV$286,$Z252)
*(INDEX(Forecast_Capex_Input!$H$12:$H$286,$Z252)=Repex),0)
*$DV252</f>
        <v>0.45482686594697452</v>
      </c>
      <c r="DX252" s="43" cm="1">
        <f t="array" aca="1" ref="DX252" ca="1">IFERROR(INDEX(Forecast_Capex_Input!BW$12:BW$286,$Z252)
*(INDEX(Forecast_Capex_Input!$H$12:$H$286,$Z252)=Repex),0)
*$DV252</f>
        <v>0.49196826839419971</v>
      </c>
      <c r="DY252" s="43" cm="1">
        <f t="array" aca="1" ref="DY252" ca="1">IFERROR(INDEX(Forecast_Capex_Input!BX$12:BX$286,$Z252)
*(INDEX(Forecast_Capex_Input!$H$12:$H$286,$Z252)=Repex),0)
*$DV252</f>
        <v>5.3204865658825831E-2</v>
      </c>
      <c r="DZ252" s="43" cm="1">
        <f t="array" aca="1" ref="DZ252" ca="1">IFERROR(INDEX(Forecast_Capex_Input!BY$12:BY$286,$Z252)
*(INDEX(Forecast_Capex_Input!$H$12:$H$286,$Z252)=Repex),0)
*$DV252</f>
        <v>0</v>
      </c>
      <c r="EA252" s="43" cm="1">
        <f t="array" aca="1" ref="EA252" ca="1">IFERROR(INDEX(Forecast_Capex_Input!BZ$12:BZ$286,$Z252)
*(INDEX(Forecast_Capex_Input!$H$12:$H$286,$Z252)=Repex),0)
*$DV252</f>
        <v>0</v>
      </c>
      <c r="EB252" s="43" cm="1">
        <f t="array" aca="1" ref="EB252" ca="1">IFERROR(INDEX(Forecast_Capex_Input!CA$12:CA$286,$Z252)
*(INDEX(Forecast_Capex_Input!$H$12:$H$286,$Z252)=Repex),0)
*$DV252</f>
        <v>0</v>
      </c>
      <c r="EC252" s="43" cm="1">
        <f t="array" aca="1" ref="EC252" ca="1">IFERROR(INDEX(Forecast_Capex_Input!CB$12:CB$286,$Z252)
*(INDEX(Forecast_Capex_Input!$H$12:$H$286,$Z252)=Repex),0)
*$DV252</f>
        <v>0</v>
      </c>
      <c r="ED252" s="43" cm="1">
        <f t="array" aca="1" ref="ED252" ca="1">IFERROR(INDEX(Forecast_Capex_Input!CC$12:CC$286,$Z252)
*(INDEX(Forecast_Capex_Input!$H$12:$H$286,$Z252)=Repex),0)
*$DV252</f>
        <v>0</v>
      </c>
      <c r="EF252" s="86" t="str">
        <f t="shared" si="26"/>
        <v>N/A</v>
      </c>
      <c r="EG252" s="28" t="str">
        <f>IFERROR(RANK(EF252,EF$11:EF$1010,0)+COUNTIF(EF$11:EF252,EF252)-1,NA)</f>
        <v>N/A</v>
      </c>
    </row>
    <row r="253" spans="3:137" x14ac:dyDescent="0.2">
      <c r="C253" s="28">
        <f t="shared" si="27"/>
        <v>243</v>
      </c>
      <c r="D253" s="9" t="str" cm="1">
        <f t="array" ref="D253">IFERROR(INDEX(Forecast_Capex_Input!$D$12:$D$286,$Z253),NA)</f>
        <v>BRD Secondary Systems Renewal</v>
      </c>
      <c r="E253" s="24" t="b" cm="1">
        <f t="array" ref="E253">IF($Z253=NA,NA,INDEX(Forecast_Capex_Input!$E$12:$E$286,$Z253))</f>
        <v>0</v>
      </c>
      <c r="F253" s="9" t="str" cm="1">
        <f t="array" aca="1" ref="F253" ca="1">IFERROR(INDEX(General!$E$25:$E$26,$AA253),NA)</f>
        <v>Labour</v>
      </c>
      <c r="G253" s="9" t="str" cm="1">
        <f t="array" aca="1" ref="G253" ca="1">IFERROR(INDEX(Forecast_Capex_Input!$AI$11:$BB$11,$AC253),NA)</f>
        <v>Secondary Systems</v>
      </c>
      <c r="H253" s="50" cm="1">
        <f t="array" aca="1" ref="H253" ca="1">IFERROR(INDEX(Forecast_Capex_Input!$AI$12:$BB$286,$Z253,$AC253),NA)</f>
        <v>0.96959458708161883</v>
      </c>
      <c r="I253" s="150" t="str" cm="1">
        <f t="array" ref="I253">IFERROR(INDEX(Forecast_Capex_Input!$F$12:$F$286,$Z253),NA)</f>
        <v>Replacement Expenditure</v>
      </c>
      <c r="J253" s="150" t="str" cm="1">
        <f t="array" ref="J253">IFERROR(INDEX(Forecast_Capex_Input!G$12:G$286,$Z253),NA)</f>
        <v>Digital Infrastructure</v>
      </c>
      <c r="K253" s="150" t="str" cm="1">
        <f t="array" ref="K253">IFERROR(INDEX(Forecast_Capex_Input!H$12:H$286,$Z253),NA)</f>
        <v>Repex</v>
      </c>
      <c r="L253" s="150" t="str" cm="1">
        <f t="array" ref="L253">IFERROR(INDEX(Forecast_Capex_Input!I$12:I$286,$Z253),NA)</f>
        <v>N/A</v>
      </c>
      <c r="M253" s="150" t="str" cm="1">
        <f t="array" ref="M253">IFERROR(INDEX(Forecast_Capex_Input!J$12:J$286,$Z253),NA)</f>
        <v>N/A</v>
      </c>
      <c r="N253" s="150" t="str" cm="1">
        <f t="array" ref="N253">IFERROR(INDEX(Forecast_Capex_Input!K$12:K$286,$Z253),NA)</f>
        <v>DI - Protection systems</v>
      </c>
      <c r="O253" s="150" t="str" cm="1">
        <f t="array" ref="O253">IFERROR(INDEX(Forecast_Capex_Input!L$12:L$286,$Z253),NA)</f>
        <v>DI - Safe and Reliable Network</v>
      </c>
      <c r="P253" s="150" t="str" cm="1">
        <f t="array" ref="P253">IFERROR(INDEX(Forecast_Capex_Input!M$12:M$286,$Z253),NA)</f>
        <v>N/A</v>
      </c>
      <c r="Q253" s="24" t="str" cm="1">
        <f t="array" ref="Q253">IFERROR(INDEX(Forecast_Capex_Input!N$12:N$286,$Z253),NA)</f>
        <v>No</v>
      </c>
      <c r="R253" s="190" cm="1">
        <f t="array" ref="R253">IFERROR(INDEX(Forecast_Capex_Input!O$12:O$286,$Z253),0)</f>
        <v>0</v>
      </c>
      <c r="S253" s="24" t="str" cm="1">
        <f t="array" ref="S253">IFERROR(INDEX(Forecast_Capex_Input!P$12:P$286,$Z253),0)</f>
        <v>Safety security &amp; reliability</v>
      </c>
      <c r="T253" s="150" t="str" cm="1">
        <f t="array" aca="1" ref="T253" ca="1">IFERROR(INDEX(General!$K$91:$K$110,$AC253),NA)</f>
        <v>Secondary Systems (2018-23)</v>
      </c>
      <c r="U253" s="43" cm="1">
        <f t="array" aca="1" ref="U253" ca="1">IFERROR(
IF($F253=General!$E$25,INDEX(Forecast_Capex_Input!S$12:S$286,$Z253),
INDEX(Forecast_Capex_Input!T$12:T$286,$Z253)),0)</f>
        <v>0</v>
      </c>
      <c r="V253" s="82" t="b">
        <f>IFERROR(INDEX(Overheads!$T$19:$T$26,MATCH($I253,Overheads!$E$19:$E$26,0)),FALSE)</f>
        <v>1</v>
      </c>
      <c r="W253" s="209" t="str" cm="1">
        <f t="array" ref="W253">IFERROR(
INDEX(Forecast_Capex_Input!CN$12:CN$286,$Z253),0)</f>
        <v>FY22</v>
      </c>
      <c r="X253" s="209">
        <f>IFERROR(
MATCH($W253,General!$L$39:$S$39,0),1)</f>
        <v>2</v>
      </c>
      <c r="Z253" s="28">
        <f>IFERROR(
IF(MATCH($C253,Forecast_Capex_Input!$CI$12:$CI$286,1)+1&gt;MAX(Forecast_Capex_Input!$C$12:$C$286),NA,
MATCH($C253,Forecast_Capex_Input!$CI$12:$CI$286,1)+1),1)</f>
        <v>107</v>
      </c>
      <c r="AA253" s="28" cm="1">
        <f t="array" aca="1" ref="AA253" ca="1">IFERROR(
IF(Z252&lt;&gt;Z253,1,
IF(COUNTIF(OFFSET(AA252,0,0,-INDEX(Forecast_Capex_Input!$CG$12:$CG$286,$Z253)),AA252)=INDEX(Forecast_Capex_Input!$CG$12:$CG$286,$Z253),AA252+1,AA252)),NA)</f>
        <v>1</v>
      </c>
      <c r="AB253" s="28" cm="1">
        <f t="array" ref="AB253">IFERROR($C253-IF($Z253=1,1,INDEX(Forecast_Capex_Input!$CI$12:$CI$286,$Z253-1))+1,NA)</f>
        <v>1</v>
      </c>
      <c r="AC253" s="28" cm="1">
        <f t="array" aca="1" ref="AC253" ca="1">IFERROR(IF(AA253=1,
INDEX(Forecast_Capex_Input!$AI$10:$BB$10,SMALL(IF(INDEX(Forecast_Capex_Input!$AI$12:$BB$286,$Z253,0)&gt;0,COLUMN(Forecast_Capex_Input!$AI$10:$BB$10)-COLUMN(Forecast_Capex_Input!$AI$12)+1),ROWS(OFFSET(AC252,0,0,-$AB253)))),
OFFSET(AC252,-INDEX(Forecast_Capex_Input!$CG$12:$CG$286,$Z253)+1,0)),NA)</f>
        <v>4</v>
      </c>
      <c r="AD253" s="28">
        <f t="shared" ca="1" si="24"/>
        <v>1</v>
      </c>
      <c r="AE253" s="82" t="b">
        <f t="shared" si="28"/>
        <v>0</v>
      </c>
      <c r="AF253" s="78" t="b">
        <v>0</v>
      </c>
      <c r="AG253" s="82" t="b">
        <f t="shared" si="25"/>
        <v>1</v>
      </c>
      <c r="AI253" s="55">
        <v>0</v>
      </c>
      <c r="AJ253" s="55">
        <v>0</v>
      </c>
      <c r="AK253" s="55">
        <v>0</v>
      </c>
      <c r="AL253" s="55">
        <v>0</v>
      </c>
      <c r="AM253" s="55">
        <v>0</v>
      </c>
      <c r="AN253" s="135">
        <v>0</v>
      </c>
      <c r="AP253" s="55">
        <v>0</v>
      </c>
      <c r="AQ253" s="55">
        <v>0</v>
      </c>
      <c r="AR253" s="55">
        <v>0</v>
      </c>
      <c r="AS253" s="55">
        <v>0</v>
      </c>
      <c r="AT253" s="55">
        <v>0</v>
      </c>
      <c r="AU253" s="135">
        <v>0</v>
      </c>
      <c r="AW253" s="55">
        <v>0</v>
      </c>
      <c r="AX253" s="55">
        <v>0</v>
      </c>
      <c r="AY253" s="55">
        <v>0</v>
      </c>
      <c r="AZ253" s="55">
        <v>0</v>
      </c>
      <c r="BA253" s="55">
        <v>0</v>
      </c>
      <c r="BB253" s="135">
        <v>0</v>
      </c>
      <c r="BD253" s="55">
        <v>0</v>
      </c>
      <c r="BE253" s="55">
        <v>0</v>
      </c>
      <c r="BF253" s="55">
        <v>0</v>
      </c>
      <c r="BG253" s="55">
        <v>0</v>
      </c>
      <c r="BH253" s="55">
        <v>0</v>
      </c>
      <c r="BI253" s="135">
        <v>0</v>
      </c>
      <c r="BK253" s="55">
        <v>0</v>
      </c>
      <c r="BL253" s="55">
        <v>0</v>
      </c>
      <c r="BM253" s="55">
        <v>0</v>
      </c>
      <c r="BN253" s="55">
        <v>0</v>
      </c>
      <c r="BO253" s="55">
        <v>0</v>
      </c>
      <c r="BP253" s="135">
        <v>0</v>
      </c>
      <c r="BR253" s="147">
        <v>0</v>
      </c>
      <c r="BS253" s="147">
        <v>0</v>
      </c>
      <c r="BT253" s="147">
        <v>0</v>
      </c>
      <c r="BU253" s="147">
        <v>0</v>
      </c>
      <c r="BV253" s="147">
        <v>0</v>
      </c>
      <c r="BX253" s="55">
        <v>0</v>
      </c>
      <c r="BY253" s="55">
        <v>0</v>
      </c>
      <c r="BZ253" s="55">
        <v>0</v>
      </c>
      <c r="CA253" s="55">
        <v>0</v>
      </c>
      <c r="CB253" s="55">
        <v>0</v>
      </c>
      <c r="CC253" s="135">
        <v>0</v>
      </c>
      <c r="CE253" s="55">
        <v>0</v>
      </c>
      <c r="CF253" s="55">
        <v>0</v>
      </c>
      <c r="CG253" s="55">
        <v>0</v>
      </c>
      <c r="CH253" s="55">
        <v>0</v>
      </c>
      <c r="CI253" s="55">
        <v>0</v>
      </c>
      <c r="CJ253" s="135">
        <v>0</v>
      </c>
      <c r="CL253" s="55">
        <v>0</v>
      </c>
      <c r="CM253" s="55">
        <v>0</v>
      </c>
      <c r="CN253" s="55">
        <v>0</v>
      </c>
      <c r="CO253" s="55">
        <v>0</v>
      </c>
      <c r="CP253" s="55">
        <v>0</v>
      </c>
      <c r="CQ253" s="135">
        <v>0</v>
      </c>
      <c r="CS253" s="67">
        <v>0</v>
      </c>
      <c r="CT253" s="67">
        <v>0</v>
      </c>
      <c r="CU253" s="67">
        <v>0</v>
      </c>
      <c r="CV253" s="67">
        <v>0</v>
      </c>
      <c r="CW253" s="67">
        <v>0</v>
      </c>
      <c r="CX253" s="135">
        <v>0</v>
      </c>
      <c r="CZ253" s="55">
        <v>0</v>
      </c>
      <c r="DA253" s="55">
        <v>0</v>
      </c>
      <c r="DB253" s="55">
        <v>0</v>
      </c>
      <c r="DC253" s="55">
        <v>0</v>
      </c>
      <c r="DD253" s="55">
        <v>0</v>
      </c>
      <c r="DE253" s="135">
        <v>0</v>
      </c>
      <c r="DG253" s="43" t="b" cm="1">
        <f t="array" aca="1" ref="DG253" ca="1">OR($G253=Forecast_Capex_Input!$BF$8:$BF$10)</f>
        <v>0</v>
      </c>
      <c r="DH253" s="43" cm="1">
        <f t="array" aca="1" ref="DH253" ca="1">IFERROR(INDEX(Forecast_Capex_Input!BG$12:BG$286,$Z253)
*(INDEX(Forecast_Capex_Input!$H$12:$H$286,$Z253)=Repex),0)
*$DG253</f>
        <v>0</v>
      </c>
      <c r="DI253" s="43" cm="1">
        <f t="array" aca="1" ref="DI253" ca="1">IFERROR(INDEX(Forecast_Capex_Input!BH$12:BH$286,$Z253)
*(INDEX(Forecast_Capex_Input!$H$12:$H$286,$Z253)=Repex),0)
*$DG253</f>
        <v>0</v>
      </c>
      <c r="DJ253" s="43" cm="1">
        <f t="array" aca="1" ref="DJ253" ca="1">IFERROR(INDEX(Forecast_Capex_Input!BI$12:BI$286,$Z253)
*(INDEX(Forecast_Capex_Input!$H$12:$H$286,$Z253)=Repex),0)
*$DG253</f>
        <v>0</v>
      </c>
      <c r="DK253" s="43" cm="1">
        <f t="array" aca="1" ref="DK253" ca="1">IFERROR(INDEX(Forecast_Capex_Input!BJ$12:BJ$286,$Z253)
*(INDEX(Forecast_Capex_Input!$H$12:$H$286,$Z253)=Repex),0)
*$DG253</f>
        <v>0</v>
      </c>
      <c r="DL253" s="43" cm="1">
        <f t="array" aca="1" ref="DL253" ca="1">IFERROR(INDEX(Forecast_Capex_Input!BK$12:BK$286,$Z253)
*(INDEX(Forecast_Capex_Input!$H$12:$H$286,$Z253)=Repex),0)
*$DG253</f>
        <v>0</v>
      </c>
      <c r="DM253" s="43" cm="1">
        <f t="array" aca="1" ref="DM253" ca="1">IFERROR(INDEX(Forecast_Capex_Input!BL$12:BL$286,$Z253)
*(INDEX(Forecast_Capex_Input!$H$12:$H$286,$Z253)=Repex),0)
*$DG253</f>
        <v>0</v>
      </c>
      <c r="DO253" s="43" t="b" cm="1">
        <f t="array" aca="1" ref="DO253" ca="1">OR($G253=Forecast_Capex_Input!$BN$8:$BN$9)</f>
        <v>0</v>
      </c>
      <c r="DP253" s="43" cm="1">
        <f t="array" aca="1" ref="DP253" ca="1">IFERROR(INDEX(Forecast_Capex_Input!BO$12:BO$286,$Z253)
*(INDEX(Forecast_Capex_Input!$H$12:$H$286,$Z253)=Repex),0)
*$DO253</f>
        <v>0</v>
      </c>
      <c r="DQ253" s="43" cm="1">
        <f t="array" aca="1" ref="DQ253" ca="1">IFERROR(INDEX(Forecast_Capex_Input!BP$12:BP$286,$Z253)
*(INDEX(Forecast_Capex_Input!$H$12:$H$286,$Z253)=Repex),0)
*$DO253</f>
        <v>0</v>
      </c>
      <c r="DR253" s="43" cm="1">
        <f t="array" aca="1" ref="DR253" ca="1">IFERROR(INDEX(Forecast_Capex_Input!BQ$12:BQ$286,$Z253)
*(INDEX(Forecast_Capex_Input!$H$12:$H$286,$Z253)=Repex),0)
*$DO253</f>
        <v>0</v>
      </c>
      <c r="DS253" s="43" cm="1">
        <f t="array" aca="1" ref="DS253" ca="1">IFERROR(INDEX(Forecast_Capex_Input!BR$12:BR$286,$Z253)
*(INDEX(Forecast_Capex_Input!$H$12:$H$286,$Z253)=Repex),0)
*$DO253</f>
        <v>0</v>
      </c>
      <c r="DT253" s="43" cm="1">
        <f t="array" aca="1" ref="DT253" ca="1">IFERROR(INDEX(Forecast_Capex_Input!BS$12:BS$286,$Z253)
*(INDEX(Forecast_Capex_Input!$H$12:$H$286,$Z253)=Repex),0)
*$DO253</f>
        <v>0</v>
      </c>
      <c r="DV253" s="43" t="b" cm="1">
        <f t="array" aca="1" ref="DV253" ca="1">OR($G253=Forecast_Capex_Input!$BU$8:$BU$10)</f>
        <v>1</v>
      </c>
      <c r="DW253" s="43" cm="1">
        <f t="array" aca="1" ref="DW253" ca="1">IFERROR(INDEX(Forecast_Capex_Input!BV$12:BV$286,$Z253)
*(INDEX(Forecast_Capex_Input!$H$12:$H$286,$Z253)=Repex),0)
*$DV253</f>
        <v>0.39067055105694787</v>
      </c>
      <c r="DX253" s="43" cm="1">
        <f t="array" aca="1" ref="DX253" ca="1">IFERROR(INDEX(Forecast_Capex_Input!BW$12:BW$286,$Z253)
*(INDEX(Forecast_Capex_Input!$H$12:$H$286,$Z253)=Repex),0)
*$DV253</f>
        <v>0.50180533643865832</v>
      </c>
      <c r="DY253" s="43" cm="1">
        <f t="array" aca="1" ref="DY253" ca="1">IFERROR(INDEX(Forecast_Capex_Input!BX$12:BX$286,$Z253)
*(INDEX(Forecast_Capex_Input!$H$12:$H$286,$Z253)=Repex),0)
*$DV253</f>
        <v>7.7118699586012626E-2</v>
      </c>
      <c r="DZ253" s="43" cm="1">
        <f t="array" aca="1" ref="DZ253" ca="1">IFERROR(INDEX(Forecast_Capex_Input!BY$12:BY$286,$Z253)
*(INDEX(Forecast_Capex_Input!$H$12:$H$286,$Z253)=Repex),0)
*$DV253</f>
        <v>0</v>
      </c>
      <c r="EA253" s="43" cm="1">
        <f t="array" aca="1" ref="EA253" ca="1">IFERROR(INDEX(Forecast_Capex_Input!BZ$12:BZ$286,$Z253)
*(INDEX(Forecast_Capex_Input!$H$12:$H$286,$Z253)=Repex),0)
*$DV253</f>
        <v>0</v>
      </c>
      <c r="EB253" s="43" cm="1">
        <f t="array" aca="1" ref="EB253" ca="1">IFERROR(INDEX(Forecast_Capex_Input!CA$12:CA$286,$Z253)
*(INDEX(Forecast_Capex_Input!$H$12:$H$286,$Z253)=Repex),0)
*$DV253</f>
        <v>0</v>
      </c>
      <c r="EC253" s="43" cm="1">
        <f t="array" aca="1" ref="EC253" ca="1">IFERROR(INDEX(Forecast_Capex_Input!CB$12:CB$286,$Z253)
*(INDEX(Forecast_Capex_Input!$H$12:$H$286,$Z253)=Repex),0)
*$DV253</f>
        <v>3.0405412918381218E-2</v>
      </c>
      <c r="ED253" s="43" cm="1">
        <f t="array" aca="1" ref="ED253" ca="1">IFERROR(INDEX(Forecast_Capex_Input!CC$12:CC$286,$Z253)
*(INDEX(Forecast_Capex_Input!$H$12:$H$286,$Z253)=Repex),0)
*$DV253</f>
        <v>0</v>
      </c>
      <c r="EF253" s="86" t="str">
        <f t="shared" si="26"/>
        <v>N/A</v>
      </c>
      <c r="EG253" s="28" t="str">
        <f>IFERROR(RANK(EF253,EF$11:EF$1010,0)+COUNTIF(EF$11:EF253,EF253)-1,NA)</f>
        <v>N/A</v>
      </c>
    </row>
    <row r="254" spans="3:137" x14ac:dyDescent="0.2">
      <c r="C254" s="28">
        <f t="shared" si="27"/>
        <v>244</v>
      </c>
      <c r="D254" s="9" t="str" cm="1">
        <f t="array" ref="D254">IFERROR(INDEX(Forecast_Capex_Input!$D$12:$D$286,$Z254),NA)</f>
        <v>BRD Secondary Systems Renewal</v>
      </c>
      <c r="E254" s="24" t="b" cm="1">
        <f t="array" ref="E254">IF($Z254=NA,NA,INDEX(Forecast_Capex_Input!$E$12:$E$286,$Z254))</f>
        <v>0</v>
      </c>
      <c r="F254" s="9" t="str" cm="1">
        <f t="array" aca="1" ref="F254" ca="1">IFERROR(INDEX(General!$E$25:$E$26,$AA254),NA)</f>
        <v>Labour</v>
      </c>
      <c r="G254" s="9" t="str" cm="1">
        <f t="array" aca="1" ref="G254" ca="1">IFERROR(INDEX(Forecast_Capex_Input!$AI$11:$BB$11,$AC254),NA)</f>
        <v>Business IT</v>
      </c>
      <c r="H254" s="50" cm="1">
        <f t="array" aca="1" ref="H254" ca="1">IFERROR(INDEX(Forecast_Capex_Input!$AI$12:$BB$286,$Z254,$AC254),NA)</f>
        <v>3.0405412918381218E-2</v>
      </c>
      <c r="I254" s="150" t="str" cm="1">
        <f t="array" ref="I254">IFERROR(INDEX(Forecast_Capex_Input!$F$12:$F$286,$Z254),NA)</f>
        <v>Replacement Expenditure</v>
      </c>
      <c r="J254" s="150" t="str" cm="1">
        <f t="array" ref="J254">IFERROR(INDEX(Forecast_Capex_Input!G$12:G$286,$Z254),NA)</f>
        <v>Digital Infrastructure</v>
      </c>
      <c r="K254" s="150" t="str" cm="1">
        <f t="array" ref="K254">IFERROR(INDEX(Forecast_Capex_Input!H$12:H$286,$Z254),NA)</f>
        <v>Repex</v>
      </c>
      <c r="L254" s="150" t="str" cm="1">
        <f t="array" ref="L254">IFERROR(INDEX(Forecast_Capex_Input!I$12:I$286,$Z254),NA)</f>
        <v>N/A</v>
      </c>
      <c r="M254" s="150" t="str" cm="1">
        <f t="array" ref="M254">IFERROR(INDEX(Forecast_Capex_Input!J$12:J$286,$Z254),NA)</f>
        <v>N/A</v>
      </c>
      <c r="N254" s="150" t="str" cm="1">
        <f t="array" ref="N254">IFERROR(INDEX(Forecast_Capex_Input!K$12:K$286,$Z254),NA)</f>
        <v>DI - Protection systems</v>
      </c>
      <c r="O254" s="150" t="str" cm="1">
        <f t="array" ref="O254">IFERROR(INDEX(Forecast_Capex_Input!L$12:L$286,$Z254),NA)</f>
        <v>DI - Safe and Reliable Network</v>
      </c>
      <c r="P254" s="150" t="str" cm="1">
        <f t="array" ref="P254">IFERROR(INDEX(Forecast_Capex_Input!M$12:M$286,$Z254),NA)</f>
        <v>N/A</v>
      </c>
      <c r="Q254" s="24" t="str" cm="1">
        <f t="array" ref="Q254">IFERROR(INDEX(Forecast_Capex_Input!N$12:N$286,$Z254),NA)</f>
        <v>No</v>
      </c>
      <c r="R254" s="190" cm="1">
        <f t="array" ref="R254">IFERROR(INDEX(Forecast_Capex_Input!O$12:O$286,$Z254),0)</f>
        <v>0</v>
      </c>
      <c r="S254" s="24" t="str" cm="1">
        <f t="array" ref="S254">IFERROR(INDEX(Forecast_Capex_Input!P$12:P$286,$Z254),0)</f>
        <v>Safety security &amp; reliability</v>
      </c>
      <c r="T254" s="150" t="str" cm="1">
        <f t="array" aca="1" ref="T254" ca="1">IFERROR(INDEX(General!$K$91:$K$110,$AC254),NA)</f>
        <v>Business IT (2018 onwards)</v>
      </c>
      <c r="U254" s="43" cm="1">
        <f t="array" aca="1" ref="U254" ca="1">IFERROR(
IF($F254=General!$E$25,INDEX(Forecast_Capex_Input!S$12:S$286,$Z254),
INDEX(Forecast_Capex_Input!T$12:T$286,$Z254)),0)</f>
        <v>0</v>
      </c>
      <c r="V254" s="82" t="b">
        <f>IFERROR(INDEX(Overheads!$T$19:$T$26,MATCH($I254,Overheads!$E$19:$E$26,0)),FALSE)</f>
        <v>1</v>
      </c>
      <c r="W254" s="209" t="str" cm="1">
        <f t="array" ref="W254">IFERROR(
INDEX(Forecast_Capex_Input!CN$12:CN$286,$Z254),0)</f>
        <v>FY22</v>
      </c>
      <c r="X254" s="209">
        <f>IFERROR(
MATCH($W254,General!$L$39:$S$39,0),1)</f>
        <v>2</v>
      </c>
      <c r="Z254" s="28">
        <f>IFERROR(
IF(MATCH($C254,Forecast_Capex_Input!$CI$12:$CI$286,1)+1&gt;MAX(Forecast_Capex_Input!$C$12:$C$286),NA,
MATCH($C254,Forecast_Capex_Input!$CI$12:$CI$286,1)+1),1)</f>
        <v>107</v>
      </c>
      <c r="AA254" s="28" cm="1">
        <f t="array" aca="1" ref="AA254" ca="1">IFERROR(
IF(Z253&lt;&gt;Z254,1,
IF(COUNTIF(OFFSET(AA253,0,0,-INDEX(Forecast_Capex_Input!$CG$12:$CG$286,$Z254)),AA253)=INDEX(Forecast_Capex_Input!$CG$12:$CG$286,$Z254),AA253+1,AA253)),NA)</f>
        <v>1</v>
      </c>
      <c r="AB254" s="28" cm="1">
        <f t="array" ref="AB254">IFERROR($C254-IF($Z254=1,1,INDEX(Forecast_Capex_Input!$CI$12:$CI$286,$Z254-1))+1,NA)</f>
        <v>2</v>
      </c>
      <c r="AC254" s="28" cm="1">
        <f t="array" aca="1" ref="AC254" ca="1">IFERROR(IF(AA254=1,
INDEX(Forecast_Capex_Input!$AI$10:$BB$10,SMALL(IF(INDEX(Forecast_Capex_Input!$AI$12:$BB$286,$Z254,0)&gt;0,COLUMN(Forecast_Capex_Input!$AI$10:$BB$10)-COLUMN(Forecast_Capex_Input!$AI$12)+1),ROWS(OFFSET(AC253,0,0,-$AB254)))),
OFFSET(AC253,-INDEX(Forecast_Capex_Input!$CG$12:$CG$286,$Z254)+1,0)),NA)</f>
        <v>6</v>
      </c>
      <c r="AD254" s="28">
        <f t="shared" ca="1" si="24"/>
        <v>1</v>
      </c>
      <c r="AE254" s="82" t="b">
        <f t="shared" si="28"/>
        <v>0</v>
      </c>
      <c r="AF254" s="78" t="b">
        <v>0</v>
      </c>
      <c r="AG254" s="82" t="b">
        <f t="shared" si="25"/>
        <v>1</v>
      </c>
      <c r="AI254" s="55">
        <v>0</v>
      </c>
      <c r="AJ254" s="55">
        <v>0</v>
      </c>
      <c r="AK254" s="55">
        <v>0</v>
      </c>
      <c r="AL254" s="55">
        <v>0</v>
      </c>
      <c r="AM254" s="55">
        <v>0</v>
      </c>
      <c r="AN254" s="135">
        <v>0</v>
      </c>
      <c r="AP254" s="55">
        <v>0</v>
      </c>
      <c r="AQ254" s="55">
        <v>0</v>
      </c>
      <c r="AR254" s="55">
        <v>0</v>
      </c>
      <c r="AS254" s="55">
        <v>0</v>
      </c>
      <c r="AT254" s="55">
        <v>0</v>
      </c>
      <c r="AU254" s="135">
        <v>0</v>
      </c>
      <c r="AW254" s="55">
        <v>0</v>
      </c>
      <c r="AX254" s="55">
        <v>0</v>
      </c>
      <c r="AY254" s="55">
        <v>0</v>
      </c>
      <c r="AZ254" s="55">
        <v>0</v>
      </c>
      <c r="BA254" s="55">
        <v>0</v>
      </c>
      <c r="BB254" s="135">
        <v>0</v>
      </c>
      <c r="BD254" s="55">
        <v>0</v>
      </c>
      <c r="BE254" s="55">
        <v>0</v>
      </c>
      <c r="BF254" s="55">
        <v>0</v>
      </c>
      <c r="BG254" s="55">
        <v>0</v>
      </c>
      <c r="BH254" s="55">
        <v>0</v>
      </c>
      <c r="BI254" s="135">
        <v>0</v>
      </c>
      <c r="BK254" s="55">
        <v>0</v>
      </c>
      <c r="BL254" s="55">
        <v>0</v>
      </c>
      <c r="BM254" s="55">
        <v>0</v>
      </c>
      <c r="BN254" s="55">
        <v>0</v>
      </c>
      <c r="BO254" s="55">
        <v>0</v>
      </c>
      <c r="BP254" s="135">
        <v>0</v>
      </c>
      <c r="BR254" s="147">
        <v>0</v>
      </c>
      <c r="BS254" s="147">
        <v>0</v>
      </c>
      <c r="BT254" s="147">
        <v>0</v>
      </c>
      <c r="BU254" s="147">
        <v>0</v>
      </c>
      <c r="BV254" s="147">
        <v>0</v>
      </c>
      <c r="BX254" s="55">
        <v>0</v>
      </c>
      <c r="BY254" s="55">
        <v>0</v>
      </c>
      <c r="BZ254" s="55">
        <v>0</v>
      </c>
      <c r="CA254" s="55">
        <v>0</v>
      </c>
      <c r="CB254" s="55">
        <v>0</v>
      </c>
      <c r="CC254" s="135">
        <v>0</v>
      </c>
      <c r="CE254" s="55">
        <v>0</v>
      </c>
      <c r="CF254" s="55">
        <v>0</v>
      </c>
      <c r="CG254" s="55">
        <v>0</v>
      </c>
      <c r="CH254" s="55">
        <v>0</v>
      </c>
      <c r="CI254" s="55">
        <v>0</v>
      </c>
      <c r="CJ254" s="135">
        <v>0</v>
      </c>
      <c r="CL254" s="55">
        <v>0</v>
      </c>
      <c r="CM254" s="55">
        <v>0</v>
      </c>
      <c r="CN254" s="55">
        <v>0</v>
      </c>
      <c r="CO254" s="55">
        <v>0</v>
      </c>
      <c r="CP254" s="55">
        <v>0</v>
      </c>
      <c r="CQ254" s="135">
        <v>0</v>
      </c>
      <c r="CS254" s="67">
        <v>0</v>
      </c>
      <c r="CT254" s="67">
        <v>0</v>
      </c>
      <c r="CU254" s="67">
        <v>0</v>
      </c>
      <c r="CV254" s="67">
        <v>0</v>
      </c>
      <c r="CW254" s="67">
        <v>0</v>
      </c>
      <c r="CX254" s="135">
        <v>0</v>
      </c>
      <c r="CZ254" s="55">
        <v>0</v>
      </c>
      <c r="DA254" s="55">
        <v>0</v>
      </c>
      <c r="DB254" s="55">
        <v>0</v>
      </c>
      <c r="DC254" s="55">
        <v>0</v>
      </c>
      <c r="DD254" s="55">
        <v>0</v>
      </c>
      <c r="DE254" s="135">
        <v>0</v>
      </c>
      <c r="DG254" s="43" t="b" cm="1">
        <f t="array" aca="1" ref="DG254" ca="1">OR($G254=Forecast_Capex_Input!$BF$8:$BF$10)</f>
        <v>0</v>
      </c>
      <c r="DH254" s="43" cm="1">
        <f t="array" aca="1" ref="DH254" ca="1">IFERROR(INDEX(Forecast_Capex_Input!BG$12:BG$286,$Z254)
*(INDEX(Forecast_Capex_Input!$H$12:$H$286,$Z254)=Repex),0)
*$DG254</f>
        <v>0</v>
      </c>
      <c r="DI254" s="43" cm="1">
        <f t="array" aca="1" ref="DI254" ca="1">IFERROR(INDEX(Forecast_Capex_Input!BH$12:BH$286,$Z254)
*(INDEX(Forecast_Capex_Input!$H$12:$H$286,$Z254)=Repex),0)
*$DG254</f>
        <v>0</v>
      </c>
      <c r="DJ254" s="43" cm="1">
        <f t="array" aca="1" ref="DJ254" ca="1">IFERROR(INDEX(Forecast_Capex_Input!BI$12:BI$286,$Z254)
*(INDEX(Forecast_Capex_Input!$H$12:$H$286,$Z254)=Repex),0)
*$DG254</f>
        <v>0</v>
      </c>
      <c r="DK254" s="43" cm="1">
        <f t="array" aca="1" ref="DK254" ca="1">IFERROR(INDEX(Forecast_Capex_Input!BJ$12:BJ$286,$Z254)
*(INDEX(Forecast_Capex_Input!$H$12:$H$286,$Z254)=Repex),0)
*$DG254</f>
        <v>0</v>
      </c>
      <c r="DL254" s="43" cm="1">
        <f t="array" aca="1" ref="DL254" ca="1">IFERROR(INDEX(Forecast_Capex_Input!BK$12:BK$286,$Z254)
*(INDEX(Forecast_Capex_Input!$H$12:$H$286,$Z254)=Repex),0)
*$DG254</f>
        <v>0</v>
      </c>
      <c r="DM254" s="43" cm="1">
        <f t="array" aca="1" ref="DM254" ca="1">IFERROR(INDEX(Forecast_Capex_Input!BL$12:BL$286,$Z254)
*(INDEX(Forecast_Capex_Input!$H$12:$H$286,$Z254)=Repex),0)
*$DG254</f>
        <v>0</v>
      </c>
      <c r="DO254" s="43" t="b" cm="1">
        <f t="array" aca="1" ref="DO254" ca="1">OR($G254=Forecast_Capex_Input!$BN$8:$BN$9)</f>
        <v>0</v>
      </c>
      <c r="DP254" s="43" cm="1">
        <f t="array" aca="1" ref="DP254" ca="1">IFERROR(INDEX(Forecast_Capex_Input!BO$12:BO$286,$Z254)
*(INDEX(Forecast_Capex_Input!$H$12:$H$286,$Z254)=Repex),0)
*$DO254</f>
        <v>0</v>
      </c>
      <c r="DQ254" s="43" cm="1">
        <f t="array" aca="1" ref="DQ254" ca="1">IFERROR(INDEX(Forecast_Capex_Input!BP$12:BP$286,$Z254)
*(INDEX(Forecast_Capex_Input!$H$12:$H$286,$Z254)=Repex),0)
*$DO254</f>
        <v>0</v>
      </c>
      <c r="DR254" s="43" cm="1">
        <f t="array" aca="1" ref="DR254" ca="1">IFERROR(INDEX(Forecast_Capex_Input!BQ$12:BQ$286,$Z254)
*(INDEX(Forecast_Capex_Input!$H$12:$H$286,$Z254)=Repex),0)
*$DO254</f>
        <v>0</v>
      </c>
      <c r="DS254" s="43" cm="1">
        <f t="array" aca="1" ref="DS254" ca="1">IFERROR(INDEX(Forecast_Capex_Input!BR$12:BR$286,$Z254)
*(INDEX(Forecast_Capex_Input!$H$12:$H$286,$Z254)=Repex),0)
*$DO254</f>
        <v>0</v>
      </c>
      <c r="DT254" s="43" cm="1">
        <f t="array" aca="1" ref="DT254" ca="1">IFERROR(INDEX(Forecast_Capex_Input!BS$12:BS$286,$Z254)
*(INDEX(Forecast_Capex_Input!$H$12:$H$286,$Z254)=Repex),0)
*$DO254</f>
        <v>0</v>
      </c>
      <c r="DV254" s="43" t="b" cm="1">
        <f t="array" aca="1" ref="DV254" ca="1">OR($G254=Forecast_Capex_Input!$BU$8:$BU$10)</f>
        <v>1</v>
      </c>
      <c r="DW254" s="43" cm="1">
        <f t="array" aca="1" ref="DW254" ca="1">IFERROR(INDEX(Forecast_Capex_Input!BV$12:BV$286,$Z254)
*(INDEX(Forecast_Capex_Input!$H$12:$H$286,$Z254)=Repex),0)
*$DV254</f>
        <v>0.39067055105694787</v>
      </c>
      <c r="DX254" s="43" cm="1">
        <f t="array" aca="1" ref="DX254" ca="1">IFERROR(INDEX(Forecast_Capex_Input!BW$12:BW$286,$Z254)
*(INDEX(Forecast_Capex_Input!$H$12:$H$286,$Z254)=Repex),0)
*$DV254</f>
        <v>0.50180533643865832</v>
      </c>
      <c r="DY254" s="43" cm="1">
        <f t="array" aca="1" ref="DY254" ca="1">IFERROR(INDEX(Forecast_Capex_Input!BX$12:BX$286,$Z254)
*(INDEX(Forecast_Capex_Input!$H$12:$H$286,$Z254)=Repex),0)
*$DV254</f>
        <v>7.7118699586012626E-2</v>
      </c>
      <c r="DZ254" s="43" cm="1">
        <f t="array" aca="1" ref="DZ254" ca="1">IFERROR(INDEX(Forecast_Capex_Input!BY$12:BY$286,$Z254)
*(INDEX(Forecast_Capex_Input!$H$12:$H$286,$Z254)=Repex),0)
*$DV254</f>
        <v>0</v>
      </c>
      <c r="EA254" s="43" cm="1">
        <f t="array" aca="1" ref="EA254" ca="1">IFERROR(INDEX(Forecast_Capex_Input!BZ$12:BZ$286,$Z254)
*(INDEX(Forecast_Capex_Input!$H$12:$H$286,$Z254)=Repex),0)
*$DV254</f>
        <v>0</v>
      </c>
      <c r="EB254" s="43" cm="1">
        <f t="array" aca="1" ref="EB254" ca="1">IFERROR(INDEX(Forecast_Capex_Input!CA$12:CA$286,$Z254)
*(INDEX(Forecast_Capex_Input!$H$12:$H$286,$Z254)=Repex),0)
*$DV254</f>
        <v>0</v>
      </c>
      <c r="EC254" s="43" cm="1">
        <f t="array" aca="1" ref="EC254" ca="1">IFERROR(INDEX(Forecast_Capex_Input!CB$12:CB$286,$Z254)
*(INDEX(Forecast_Capex_Input!$H$12:$H$286,$Z254)=Repex),0)
*$DV254</f>
        <v>3.0405412918381218E-2</v>
      </c>
      <c r="ED254" s="43" cm="1">
        <f t="array" aca="1" ref="ED254" ca="1">IFERROR(INDEX(Forecast_Capex_Input!CC$12:CC$286,$Z254)
*(INDEX(Forecast_Capex_Input!$H$12:$H$286,$Z254)=Repex),0)
*$DV254</f>
        <v>0</v>
      </c>
      <c r="EF254" s="86" t="str">
        <f t="shared" si="26"/>
        <v>N/A</v>
      </c>
      <c r="EG254" s="28" t="str">
        <f>IFERROR(RANK(EF254,EF$11:EF$1010,0)+COUNTIF(EF$11:EF254,EF254)-1,NA)</f>
        <v>N/A</v>
      </c>
    </row>
    <row r="255" spans="3:137" x14ac:dyDescent="0.2">
      <c r="C255" s="28">
        <f t="shared" si="27"/>
        <v>245</v>
      </c>
      <c r="D255" s="9" t="str" cm="1">
        <f t="array" ref="D255">IFERROR(INDEX(Forecast_Capex_Input!$D$12:$D$286,$Z255),NA)</f>
        <v>BRD Secondary Systems Renewal</v>
      </c>
      <c r="E255" s="24" t="b" cm="1">
        <f t="array" ref="E255">IF($Z255=NA,NA,INDEX(Forecast_Capex_Input!$E$12:$E$286,$Z255))</f>
        <v>0</v>
      </c>
      <c r="F255" s="9" t="str" cm="1">
        <f t="array" aca="1" ref="F255" ca="1">IFERROR(INDEX(General!$E$25:$E$26,$AA255),NA)</f>
        <v>Non-Labour</v>
      </c>
      <c r="G255" s="9" t="str" cm="1">
        <f t="array" aca="1" ref="G255" ca="1">IFERROR(INDEX(Forecast_Capex_Input!$AI$11:$BB$11,$AC255),NA)</f>
        <v>Secondary Systems</v>
      </c>
      <c r="H255" s="50" cm="1">
        <f t="array" aca="1" ref="H255" ca="1">IFERROR(INDEX(Forecast_Capex_Input!$AI$12:$BB$286,$Z255,$AC255),NA)</f>
        <v>0.96959458708161883</v>
      </c>
      <c r="I255" s="150" t="str" cm="1">
        <f t="array" ref="I255">IFERROR(INDEX(Forecast_Capex_Input!$F$12:$F$286,$Z255),NA)</f>
        <v>Replacement Expenditure</v>
      </c>
      <c r="J255" s="150" t="str" cm="1">
        <f t="array" ref="J255">IFERROR(INDEX(Forecast_Capex_Input!G$12:G$286,$Z255),NA)</f>
        <v>Digital Infrastructure</v>
      </c>
      <c r="K255" s="150" t="str" cm="1">
        <f t="array" ref="K255">IFERROR(INDEX(Forecast_Capex_Input!H$12:H$286,$Z255),NA)</f>
        <v>Repex</v>
      </c>
      <c r="L255" s="150" t="str" cm="1">
        <f t="array" ref="L255">IFERROR(INDEX(Forecast_Capex_Input!I$12:I$286,$Z255),NA)</f>
        <v>N/A</v>
      </c>
      <c r="M255" s="150" t="str" cm="1">
        <f t="array" ref="M255">IFERROR(INDEX(Forecast_Capex_Input!J$12:J$286,$Z255),NA)</f>
        <v>N/A</v>
      </c>
      <c r="N255" s="150" t="str" cm="1">
        <f t="array" ref="N255">IFERROR(INDEX(Forecast_Capex_Input!K$12:K$286,$Z255),NA)</f>
        <v>DI - Protection systems</v>
      </c>
      <c r="O255" s="150" t="str" cm="1">
        <f t="array" ref="O255">IFERROR(INDEX(Forecast_Capex_Input!L$12:L$286,$Z255),NA)</f>
        <v>DI - Safe and Reliable Network</v>
      </c>
      <c r="P255" s="150" t="str" cm="1">
        <f t="array" ref="P255">IFERROR(INDEX(Forecast_Capex_Input!M$12:M$286,$Z255),NA)</f>
        <v>N/A</v>
      </c>
      <c r="Q255" s="24" t="str" cm="1">
        <f t="array" ref="Q255">IFERROR(INDEX(Forecast_Capex_Input!N$12:N$286,$Z255),NA)</f>
        <v>No</v>
      </c>
      <c r="R255" s="190" cm="1">
        <f t="array" ref="R255">IFERROR(INDEX(Forecast_Capex_Input!O$12:O$286,$Z255),0)</f>
        <v>0</v>
      </c>
      <c r="S255" s="24" t="str" cm="1">
        <f t="array" ref="S255">IFERROR(INDEX(Forecast_Capex_Input!P$12:P$286,$Z255),0)</f>
        <v>Safety security &amp; reliability</v>
      </c>
      <c r="T255" s="150" t="str" cm="1">
        <f t="array" aca="1" ref="T255" ca="1">IFERROR(INDEX(General!$K$91:$K$110,$AC255),NA)</f>
        <v>Secondary Systems (2018-23)</v>
      </c>
      <c r="U255" s="43" cm="1">
        <f t="array" aca="1" ref="U255" ca="1">IFERROR(
IF($F255=General!$E$25,INDEX(Forecast_Capex_Input!S$12:S$286,$Z255),
INDEX(Forecast_Capex_Input!T$12:T$286,$Z255)),0)</f>
        <v>1</v>
      </c>
      <c r="V255" s="82" t="b">
        <f>IFERROR(INDEX(Overheads!$T$19:$T$26,MATCH($I255,Overheads!$E$19:$E$26,0)),FALSE)</f>
        <v>1</v>
      </c>
      <c r="W255" s="209" t="str" cm="1">
        <f t="array" ref="W255">IFERROR(
INDEX(Forecast_Capex_Input!CN$12:CN$286,$Z255),0)</f>
        <v>FY22</v>
      </c>
      <c r="X255" s="209">
        <f>IFERROR(
MATCH($W255,General!$L$39:$S$39,0),1)</f>
        <v>2</v>
      </c>
      <c r="Z255" s="28">
        <f>IFERROR(
IF(MATCH($C255,Forecast_Capex_Input!$CI$12:$CI$286,1)+1&gt;MAX(Forecast_Capex_Input!$C$12:$C$286),NA,
MATCH($C255,Forecast_Capex_Input!$CI$12:$CI$286,1)+1),1)</f>
        <v>107</v>
      </c>
      <c r="AA255" s="28" cm="1">
        <f t="array" aca="1" ref="AA255" ca="1">IFERROR(
IF(Z254&lt;&gt;Z255,1,
IF(COUNTIF(OFFSET(AA254,0,0,-INDEX(Forecast_Capex_Input!$CG$12:$CG$286,$Z255)),AA254)=INDEX(Forecast_Capex_Input!$CG$12:$CG$286,$Z255),AA254+1,AA254)),NA)</f>
        <v>2</v>
      </c>
      <c r="AB255" s="28" cm="1">
        <f t="array" ref="AB255">IFERROR($C255-IF($Z255=1,1,INDEX(Forecast_Capex_Input!$CI$12:$CI$286,$Z255-1))+1,NA)</f>
        <v>3</v>
      </c>
      <c r="AC255" s="28" cm="1">
        <f t="array" aca="1" ref="AC255" ca="1">IFERROR(IF(AA255=1,
INDEX(Forecast_Capex_Input!$AI$10:$BB$10,SMALL(IF(INDEX(Forecast_Capex_Input!$AI$12:$BB$286,$Z255,0)&gt;0,COLUMN(Forecast_Capex_Input!$AI$10:$BB$10)-COLUMN(Forecast_Capex_Input!$AI$12)+1),ROWS(OFFSET(AC254,0,0,-$AB255)))),
OFFSET(AC254,-INDEX(Forecast_Capex_Input!$CG$12:$CG$286,$Z255)+1,0)),NA)</f>
        <v>4</v>
      </c>
      <c r="AD255" s="28">
        <f t="shared" ca="1" si="24"/>
        <v>2</v>
      </c>
      <c r="AE255" s="82" t="b">
        <f t="shared" si="28"/>
        <v>0</v>
      </c>
      <c r="AF255" s="78" t="b">
        <v>0</v>
      </c>
      <c r="AG255" s="82" t="b">
        <f t="shared" si="25"/>
        <v>1</v>
      </c>
      <c r="AI255" s="55">
        <v>0</v>
      </c>
      <c r="AJ255" s="55">
        <v>0</v>
      </c>
      <c r="AK255" s="55">
        <v>0</v>
      </c>
      <c r="AL255" s="55">
        <v>0</v>
      </c>
      <c r="AM255" s="55">
        <v>0</v>
      </c>
      <c r="AN255" s="135">
        <v>0</v>
      </c>
      <c r="AP255" s="55">
        <v>0</v>
      </c>
      <c r="AQ255" s="55">
        <v>0</v>
      </c>
      <c r="AR255" s="55">
        <v>0</v>
      </c>
      <c r="AS255" s="55">
        <v>0</v>
      </c>
      <c r="AT255" s="55">
        <v>0</v>
      </c>
      <c r="AU255" s="135">
        <v>0</v>
      </c>
      <c r="AW255" s="55">
        <v>0</v>
      </c>
      <c r="AX255" s="55">
        <v>0</v>
      </c>
      <c r="AY255" s="55">
        <v>0</v>
      </c>
      <c r="AZ255" s="55">
        <v>0</v>
      </c>
      <c r="BA255" s="55">
        <v>0</v>
      </c>
      <c r="BB255" s="135">
        <v>0</v>
      </c>
      <c r="BD255" s="55">
        <v>0</v>
      </c>
      <c r="BE255" s="55">
        <v>0</v>
      </c>
      <c r="BF255" s="55">
        <v>0</v>
      </c>
      <c r="BG255" s="55">
        <v>0</v>
      </c>
      <c r="BH255" s="55">
        <v>0</v>
      </c>
      <c r="BI255" s="135">
        <v>0</v>
      </c>
      <c r="BK255" s="55">
        <v>0</v>
      </c>
      <c r="BL255" s="55">
        <v>0</v>
      </c>
      <c r="BM255" s="55">
        <v>0</v>
      </c>
      <c r="BN255" s="55">
        <v>0</v>
      </c>
      <c r="BO255" s="55">
        <v>0</v>
      </c>
      <c r="BP255" s="135">
        <v>0</v>
      </c>
      <c r="BR255" s="147">
        <v>0</v>
      </c>
      <c r="BS255" s="147">
        <v>0</v>
      </c>
      <c r="BT255" s="147">
        <v>0</v>
      </c>
      <c r="BU255" s="147">
        <v>0</v>
      </c>
      <c r="BV255" s="147">
        <v>0</v>
      </c>
      <c r="BX255" s="55">
        <v>0</v>
      </c>
      <c r="BY255" s="55">
        <v>0</v>
      </c>
      <c r="BZ255" s="55">
        <v>0</v>
      </c>
      <c r="CA255" s="55">
        <v>0</v>
      </c>
      <c r="CB255" s="55">
        <v>0</v>
      </c>
      <c r="CC255" s="135">
        <v>0</v>
      </c>
      <c r="CE255" s="55">
        <v>0</v>
      </c>
      <c r="CF255" s="55">
        <v>0</v>
      </c>
      <c r="CG255" s="55">
        <v>0</v>
      </c>
      <c r="CH255" s="55">
        <v>0</v>
      </c>
      <c r="CI255" s="55">
        <v>0</v>
      </c>
      <c r="CJ255" s="135">
        <v>0</v>
      </c>
      <c r="CL255" s="55">
        <v>0</v>
      </c>
      <c r="CM255" s="55">
        <v>0</v>
      </c>
      <c r="CN255" s="55">
        <v>0</v>
      </c>
      <c r="CO255" s="55">
        <v>0</v>
      </c>
      <c r="CP255" s="55">
        <v>0</v>
      </c>
      <c r="CQ255" s="135">
        <v>0</v>
      </c>
      <c r="CS255" s="67">
        <v>0</v>
      </c>
      <c r="CT255" s="67">
        <v>0</v>
      </c>
      <c r="CU255" s="67">
        <v>0</v>
      </c>
      <c r="CV255" s="67">
        <v>0</v>
      </c>
      <c r="CW255" s="67">
        <v>0</v>
      </c>
      <c r="CX255" s="135">
        <v>0</v>
      </c>
      <c r="CZ255" s="55">
        <v>0</v>
      </c>
      <c r="DA255" s="55">
        <v>0</v>
      </c>
      <c r="DB255" s="55">
        <v>0</v>
      </c>
      <c r="DC255" s="55">
        <v>0</v>
      </c>
      <c r="DD255" s="55">
        <v>0</v>
      </c>
      <c r="DE255" s="135">
        <v>0</v>
      </c>
      <c r="DG255" s="43" t="b" cm="1">
        <f t="array" aca="1" ref="DG255" ca="1">OR($G255=Forecast_Capex_Input!$BF$8:$BF$10)</f>
        <v>0</v>
      </c>
      <c r="DH255" s="43" cm="1">
        <f t="array" aca="1" ref="DH255" ca="1">IFERROR(INDEX(Forecast_Capex_Input!BG$12:BG$286,$Z255)
*(INDEX(Forecast_Capex_Input!$H$12:$H$286,$Z255)=Repex),0)
*$DG255</f>
        <v>0</v>
      </c>
      <c r="DI255" s="43" cm="1">
        <f t="array" aca="1" ref="DI255" ca="1">IFERROR(INDEX(Forecast_Capex_Input!BH$12:BH$286,$Z255)
*(INDEX(Forecast_Capex_Input!$H$12:$H$286,$Z255)=Repex),0)
*$DG255</f>
        <v>0</v>
      </c>
      <c r="DJ255" s="43" cm="1">
        <f t="array" aca="1" ref="DJ255" ca="1">IFERROR(INDEX(Forecast_Capex_Input!BI$12:BI$286,$Z255)
*(INDEX(Forecast_Capex_Input!$H$12:$H$286,$Z255)=Repex),0)
*$DG255</f>
        <v>0</v>
      </c>
      <c r="DK255" s="43" cm="1">
        <f t="array" aca="1" ref="DK255" ca="1">IFERROR(INDEX(Forecast_Capex_Input!BJ$12:BJ$286,$Z255)
*(INDEX(Forecast_Capex_Input!$H$12:$H$286,$Z255)=Repex),0)
*$DG255</f>
        <v>0</v>
      </c>
      <c r="DL255" s="43" cm="1">
        <f t="array" aca="1" ref="DL255" ca="1">IFERROR(INDEX(Forecast_Capex_Input!BK$12:BK$286,$Z255)
*(INDEX(Forecast_Capex_Input!$H$12:$H$286,$Z255)=Repex),0)
*$DG255</f>
        <v>0</v>
      </c>
      <c r="DM255" s="43" cm="1">
        <f t="array" aca="1" ref="DM255" ca="1">IFERROR(INDEX(Forecast_Capex_Input!BL$12:BL$286,$Z255)
*(INDEX(Forecast_Capex_Input!$H$12:$H$286,$Z255)=Repex),0)
*$DG255</f>
        <v>0</v>
      </c>
      <c r="DO255" s="43" t="b" cm="1">
        <f t="array" aca="1" ref="DO255" ca="1">OR($G255=Forecast_Capex_Input!$BN$8:$BN$9)</f>
        <v>0</v>
      </c>
      <c r="DP255" s="43" cm="1">
        <f t="array" aca="1" ref="DP255" ca="1">IFERROR(INDEX(Forecast_Capex_Input!BO$12:BO$286,$Z255)
*(INDEX(Forecast_Capex_Input!$H$12:$H$286,$Z255)=Repex),0)
*$DO255</f>
        <v>0</v>
      </c>
      <c r="DQ255" s="43" cm="1">
        <f t="array" aca="1" ref="DQ255" ca="1">IFERROR(INDEX(Forecast_Capex_Input!BP$12:BP$286,$Z255)
*(INDEX(Forecast_Capex_Input!$H$12:$H$286,$Z255)=Repex),0)
*$DO255</f>
        <v>0</v>
      </c>
      <c r="DR255" s="43" cm="1">
        <f t="array" aca="1" ref="DR255" ca="1">IFERROR(INDEX(Forecast_Capex_Input!BQ$12:BQ$286,$Z255)
*(INDEX(Forecast_Capex_Input!$H$12:$H$286,$Z255)=Repex),0)
*$DO255</f>
        <v>0</v>
      </c>
      <c r="DS255" s="43" cm="1">
        <f t="array" aca="1" ref="DS255" ca="1">IFERROR(INDEX(Forecast_Capex_Input!BR$12:BR$286,$Z255)
*(INDEX(Forecast_Capex_Input!$H$12:$H$286,$Z255)=Repex),0)
*$DO255</f>
        <v>0</v>
      </c>
      <c r="DT255" s="43" cm="1">
        <f t="array" aca="1" ref="DT255" ca="1">IFERROR(INDEX(Forecast_Capex_Input!BS$12:BS$286,$Z255)
*(INDEX(Forecast_Capex_Input!$H$12:$H$286,$Z255)=Repex),0)
*$DO255</f>
        <v>0</v>
      </c>
      <c r="DV255" s="43" t="b" cm="1">
        <f t="array" aca="1" ref="DV255" ca="1">OR($G255=Forecast_Capex_Input!$BU$8:$BU$10)</f>
        <v>1</v>
      </c>
      <c r="DW255" s="43" cm="1">
        <f t="array" aca="1" ref="DW255" ca="1">IFERROR(INDEX(Forecast_Capex_Input!BV$12:BV$286,$Z255)
*(INDEX(Forecast_Capex_Input!$H$12:$H$286,$Z255)=Repex),0)
*$DV255</f>
        <v>0.39067055105694787</v>
      </c>
      <c r="DX255" s="43" cm="1">
        <f t="array" aca="1" ref="DX255" ca="1">IFERROR(INDEX(Forecast_Capex_Input!BW$12:BW$286,$Z255)
*(INDEX(Forecast_Capex_Input!$H$12:$H$286,$Z255)=Repex),0)
*$DV255</f>
        <v>0.50180533643865832</v>
      </c>
      <c r="DY255" s="43" cm="1">
        <f t="array" aca="1" ref="DY255" ca="1">IFERROR(INDEX(Forecast_Capex_Input!BX$12:BX$286,$Z255)
*(INDEX(Forecast_Capex_Input!$H$12:$H$286,$Z255)=Repex),0)
*$DV255</f>
        <v>7.7118699586012626E-2</v>
      </c>
      <c r="DZ255" s="43" cm="1">
        <f t="array" aca="1" ref="DZ255" ca="1">IFERROR(INDEX(Forecast_Capex_Input!BY$12:BY$286,$Z255)
*(INDEX(Forecast_Capex_Input!$H$12:$H$286,$Z255)=Repex),0)
*$DV255</f>
        <v>0</v>
      </c>
      <c r="EA255" s="43" cm="1">
        <f t="array" aca="1" ref="EA255" ca="1">IFERROR(INDEX(Forecast_Capex_Input!BZ$12:BZ$286,$Z255)
*(INDEX(Forecast_Capex_Input!$H$12:$H$286,$Z255)=Repex),0)
*$DV255</f>
        <v>0</v>
      </c>
      <c r="EB255" s="43" cm="1">
        <f t="array" aca="1" ref="EB255" ca="1">IFERROR(INDEX(Forecast_Capex_Input!CA$12:CA$286,$Z255)
*(INDEX(Forecast_Capex_Input!$H$12:$H$286,$Z255)=Repex),0)
*$DV255</f>
        <v>0</v>
      </c>
      <c r="EC255" s="43" cm="1">
        <f t="array" aca="1" ref="EC255" ca="1">IFERROR(INDEX(Forecast_Capex_Input!CB$12:CB$286,$Z255)
*(INDEX(Forecast_Capex_Input!$H$12:$H$286,$Z255)=Repex),0)
*$DV255</f>
        <v>3.0405412918381218E-2</v>
      </c>
      <c r="ED255" s="43" cm="1">
        <f t="array" aca="1" ref="ED255" ca="1">IFERROR(INDEX(Forecast_Capex_Input!CC$12:CC$286,$Z255)
*(INDEX(Forecast_Capex_Input!$H$12:$H$286,$Z255)=Repex),0)
*$DV255</f>
        <v>0</v>
      </c>
      <c r="EF255" s="86" t="str">
        <f t="shared" si="26"/>
        <v>N/A</v>
      </c>
      <c r="EG255" s="28" t="str">
        <f>IFERROR(RANK(EF255,EF$11:EF$1010,0)+COUNTIF(EF$11:EF255,EF255)-1,NA)</f>
        <v>N/A</v>
      </c>
    </row>
    <row r="256" spans="3:137" x14ac:dyDescent="0.2">
      <c r="C256" s="28">
        <f t="shared" si="27"/>
        <v>246</v>
      </c>
      <c r="D256" s="9" t="str" cm="1">
        <f t="array" ref="D256">IFERROR(INDEX(Forecast_Capex_Input!$D$12:$D$286,$Z256),NA)</f>
        <v>BRD Secondary Systems Renewal</v>
      </c>
      <c r="E256" s="24" t="b" cm="1">
        <f t="array" ref="E256">IF($Z256=NA,NA,INDEX(Forecast_Capex_Input!$E$12:$E$286,$Z256))</f>
        <v>0</v>
      </c>
      <c r="F256" s="9" t="str" cm="1">
        <f t="array" aca="1" ref="F256" ca="1">IFERROR(INDEX(General!$E$25:$E$26,$AA256),NA)</f>
        <v>Non-Labour</v>
      </c>
      <c r="G256" s="9" t="str" cm="1">
        <f t="array" aca="1" ref="G256" ca="1">IFERROR(INDEX(Forecast_Capex_Input!$AI$11:$BB$11,$AC256),NA)</f>
        <v>Business IT</v>
      </c>
      <c r="H256" s="50" cm="1">
        <f t="array" aca="1" ref="H256" ca="1">IFERROR(INDEX(Forecast_Capex_Input!$AI$12:$BB$286,$Z256,$AC256),NA)</f>
        <v>3.0405412918381218E-2</v>
      </c>
      <c r="I256" s="150" t="str" cm="1">
        <f t="array" ref="I256">IFERROR(INDEX(Forecast_Capex_Input!$F$12:$F$286,$Z256),NA)</f>
        <v>Replacement Expenditure</v>
      </c>
      <c r="J256" s="150" t="str" cm="1">
        <f t="array" ref="J256">IFERROR(INDEX(Forecast_Capex_Input!G$12:G$286,$Z256),NA)</f>
        <v>Digital Infrastructure</v>
      </c>
      <c r="K256" s="150" t="str" cm="1">
        <f t="array" ref="K256">IFERROR(INDEX(Forecast_Capex_Input!H$12:H$286,$Z256),NA)</f>
        <v>Repex</v>
      </c>
      <c r="L256" s="150" t="str" cm="1">
        <f t="array" ref="L256">IFERROR(INDEX(Forecast_Capex_Input!I$12:I$286,$Z256),NA)</f>
        <v>N/A</v>
      </c>
      <c r="M256" s="150" t="str" cm="1">
        <f t="array" ref="M256">IFERROR(INDEX(Forecast_Capex_Input!J$12:J$286,$Z256),NA)</f>
        <v>N/A</v>
      </c>
      <c r="N256" s="150" t="str" cm="1">
        <f t="array" ref="N256">IFERROR(INDEX(Forecast_Capex_Input!K$12:K$286,$Z256),NA)</f>
        <v>DI - Protection systems</v>
      </c>
      <c r="O256" s="150" t="str" cm="1">
        <f t="array" ref="O256">IFERROR(INDEX(Forecast_Capex_Input!L$12:L$286,$Z256),NA)</f>
        <v>DI - Safe and Reliable Network</v>
      </c>
      <c r="P256" s="150" t="str" cm="1">
        <f t="array" ref="P256">IFERROR(INDEX(Forecast_Capex_Input!M$12:M$286,$Z256),NA)</f>
        <v>N/A</v>
      </c>
      <c r="Q256" s="24" t="str" cm="1">
        <f t="array" ref="Q256">IFERROR(INDEX(Forecast_Capex_Input!N$12:N$286,$Z256),NA)</f>
        <v>No</v>
      </c>
      <c r="R256" s="190" cm="1">
        <f t="array" ref="R256">IFERROR(INDEX(Forecast_Capex_Input!O$12:O$286,$Z256),0)</f>
        <v>0</v>
      </c>
      <c r="S256" s="24" t="str" cm="1">
        <f t="array" ref="S256">IFERROR(INDEX(Forecast_Capex_Input!P$12:P$286,$Z256),0)</f>
        <v>Safety security &amp; reliability</v>
      </c>
      <c r="T256" s="150" t="str" cm="1">
        <f t="array" aca="1" ref="T256" ca="1">IFERROR(INDEX(General!$K$91:$K$110,$AC256),NA)</f>
        <v>Business IT (2018 onwards)</v>
      </c>
      <c r="U256" s="43" cm="1">
        <f t="array" aca="1" ref="U256" ca="1">IFERROR(
IF($F256=General!$E$25,INDEX(Forecast_Capex_Input!S$12:S$286,$Z256),
INDEX(Forecast_Capex_Input!T$12:T$286,$Z256)),0)</f>
        <v>1</v>
      </c>
      <c r="V256" s="82" t="b">
        <f>IFERROR(INDEX(Overheads!$T$19:$T$26,MATCH($I256,Overheads!$E$19:$E$26,0)),FALSE)</f>
        <v>1</v>
      </c>
      <c r="W256" s="209" t="str" cm="1">
        <f t="array" ref="W256">IFERROR(
INDEX(Forecast_Capex_Input!CN$12:CN$286,$Z256),0)</f>
        <v>FY22</v>
      </c>
      <c r="X256" s="209">
        <f>IFERROR(
MATCH($W256,General!$L$39:$S$39,0),1)</f>
        <v>2</v>
      </c>
      <c r="Z256" s="28">
        <f>IFERROR(
IF(MATCH($C256,Forecast_Capex_Input!$CI$12:$CI$286,1)+1&gt;MAX(Forecast_Capex_Input!$C$12:$C$286),NA,
MATCH($C256,Forecast_Capex_Input!$CI$12:$CI$286,1)+1),1)</f>
        <v>107</v>
      </c>
      <c r="AA256" s="28" cm="1">
        <f t="array" aca="1" ref="AA256" ca="1">IFERROR(
IF(Z255&lt;&gt;Z256,1,
IF(COUNTIF(OFFSET(AA255,0,0,-INDEX(Forecast_Capex_Input!$CG$12:$CG$286,$Z256)),AA255)=INDEX(Forecast_Capex_Input!$CG$12:$CG$286,$Z256),AA255+1,AA255)),NA)</f>
        <v>2</v>
      </c>
      <c r="AB256" s="28" cm="1">
        <f t="array" ref="AB256">IFERROR($C256-IF($Z256=1,1,INDEX(Forecast_Capex_Input!$CI$12:$CI$286,$Z256-1))+1,NA)</f>
        <v>4</v>
      </c>
      <c r="AC256" s="28" cm="1">
        <f t="array" aca="1" ref="AC256" ca="1">IFERROR(IF(AA256=1,
INDEX(Forecast_Capex_Input!$AI$10:$BB$10,SMALL(IF(INDEX(Forecast_Capex_Input!$AI$12:$BB$286,$Z256,0)&gt;0,COLUMN(Forecast_Capex_Input!$AI$10:$BB$10)-COLUMN(Forecast_Capex_Input!$AI$12)+1),ROWS(OFFSET(AC255,0,0,-$AB256)))),
OFFSET(AC255,-INDEX(Forecast_Capex_Input!$CG$12:$CG$286,$Z256)+1,0)),NA)</f>
        <v>6</v>
      </c>
      <c r="AD256" s="28">
        <f t="shared" ca="1" si="24"/>
        <v>2</v>
      </c>
      <c r="AE256" s="82" t="b">
        <f t="shared" si="28"/>
        <v>0</v>
      </c>
      <c r="AF256" s="78" t="b">
        <v>0</v>
      </c>
      <c r="AG256" s="82" t="b">
        <f t="shared" si="25"/>
        <v>1</v>
      </c>
      <c r="AI256" s="55">
        <v>0</v>
      </c>
      <c r="AJ256" s="55">
        <v>0</v>
      </c>
      <c r="AK256" s="55">
        <v>0</v>
      </c>
      <c r="AL256" s="55">
        <v>0</v>
      </c>
      <c r="AM256" s="55">
        <v>0</v>
      </c>
      <c r="AN256" s="135">
        <v>0</v>
      </c>
      <c r="AP256" s="55">
        <v>0</v>
      </c>
      <c r="AQ256" s="55">
        <v>0</v>
      </c>
      <c r="AR256" s="55">
        <v>0</v>
      </c>
      <c r="AS256" s="55">
        <v>0</v>
      </c>
      <c r="AT256" s="55">
        <v>0</v>
      </c>
      <c r="AU256" s="135">
        <v>0</v>
      </c>
      <c r="AW256" s="55">
        <v>0</v>
      </c>
      <c r="AX256" s="55">
        <v>0</v>
      </c>
      <c r="AY256" s="55">
        <v>0</v>
      </c>
      <c r="AZ256" s="55">
        <v>0</v>
      </c>
      <c r="BA256" s="55">
        <v>0</v>
      </c>
      <c r="BB256" s="135">
        <v>0</v>
      </c>
      <c r="BD256" s="55">
        <v>0</v>
      </c>
      <c r="BE256" s="55">
        <v>0</v>
      </c>
      <c r="BF256" s="55">
        <v>0</v>
      </c>
      <c r="BG256" s="55">
        <v>0</v>
      </c>
      <c r="BH256" s="55">
        <v>0</v>
      </c>
      <c r="BI256" s="135">
        <v>0</v>
      </c>
      <c r="BK256" s="55">
        <v>0</v>
      </c>
      <c r="BL256" s="55">
        <v>0</v>
      </c>
      <c r="BM256" s="55">
        <v>0</v>
      </c>
      <c r="BN256" s="55">
        <v>0</v>
      </c>
      <c r="BO256" s="55">
        <v>0</v>
      </c>
      <c r="BP256" s="135">
        <v>0</v>
      </c>
      <c r="BR256" s="147">
        <v>0</v>
      </c>
      <c r="BS256" s="147">
        <v>0</v>
      </c>
      <c r="BT256" s="147">
        <v>0</v>
      </c>
      <c r="BU256" s="147">
        <v>0</v>
      </c>
      <c r="BV256" s="147">
        <v>0</v>
      </c>
      <c r="BX256" s="55">
        <v>0</v>
      </c>
      <c r="BY256" s="55">
        <v>0</v>
      </c>
      <c r="BZ256" s="55">
        <v>0</v>
      </c>
      <c r="CA256" s="55">
        <v>0</v>
      </c>
      <c r="CB256" s="55">
        <v>0</v>
      </c>
      <c r="CC256" s="135">
        <v>0</v>
      </c>
      <c r="CE256" s="55">
        <v>0</v>
      </c>
      <c r="CF256" s="55">
        <v>0</v>
      </c>
      <c r="CG256" s="55">
        <v>0</v>
      </c>
      <c r="CH256" s="55">
        <v>0</v>
      </c>
      <c r="CI256" s="55">
        <v>0</v>
      </c>
      <c r="CJ256" s="135">
        <v>0</v>
      </c>
      <c r="CL256" s="55">
        <v>0</v>
      </c>
      <c r="CM256" s="55">
        <v>0</v>
      </c>
      <c r="CN256" s="55">
        <v>0</v>
      </c>
      <c r="CO256" s="55">
        <v>0</v>
      </c>
      <c r="CP256" s="55">
        <v>0</v>
      </c>
      <c r="CQ256" s="135">
        <v>0</v>
      </c>
      <c r="CS256" s="67">
        <v>0</v>
      </c>
      <c r="CT256" s="67">
        <v>0</v>
      </c>
      <c r="CU256" s="67">
        <v>0</v>
      </c>
      <c r="CV256" s="67">
        <v>0</v>
      </c>
      <c r="CW256" s="67">
        <v>0</v>
      </c>
      <c r="CX256" s="135">
        <v>0</v>
      </c>
      <c r="CZ256" s="55">
        <v>0</v>
      </c>
      <c r="DA256" s="55">
        <v>0</v>
      </c>
      <c r="DB256" s="55">
        <v>0</v>
      </c>
      <c r="DC256" s="55">
        <v>0</v>
      </c>
      <c r="DD256" s="55">
        <v>0</v>
      </c>
      <c r="DE256" s="135">
        <v>0</v>
      </c>
      <c r="DG256" s="43" t="b" cm="1">
        <f t="array" aca="1" ref="DG256" ca="1">OR($G256=Forecast_Capex_Input!$BF$8:$BF$10)</f>
        <v>0</v>
      </c>
      <c r="DH256" s="43" cm="1">
        <f t="array" aca="1" ref="DH256" ca="1">IFERROR(INDEX(Forecast_Capex_Input!BG$12:BG$286,$Z256)
*(INDEX(Forecast_Capex_Input!$H$12:$H$286,$Z256)=Repex),0)
*$DG256</f>
        <v>0</v>
      </c>
      <c r="DI256" s="43" cm="1">
        <f t="array" aca="1" ref="DI256" ca="1">IFERROR(INDEX(Forecast_Capex_Input!BH$12:BH$286,$Z256)
*(INDEX(Forecast_Capex_Input!$H$12:$H$286,$Z256)=Repex),0)
*$DG256</f>
        <v>0</v>
      </c>
      <c r="DJ256" s="43" cm="1">
        <f t="array" aca="1" ref="DJ256" ca="1">IFERROR(INDEX(Forecast_Capex_Input!BI$12:BI$286,$Z256)
*(INDEX(Forecast_Capex_Input!$H$12:$H$286,$Z256)=Repex),0)
*$DG256</f>
        <v>0</v>
      </c>
      <c r="DK256" s="43" cm="1">
        <f t="array" aca="1" ref="DK256" ca="1">IFERROR(INDEX(Forecast_Capex_Input!BJ$12:BJ$286,$Z256)
*(INDEX(Forecast_Capex_Input!$H$12:$H$286,$Z256)=Repex),0)
*$DG256</f>
        <v>0</v>
      </c>
      <c r="DL256" s="43" cm="1">
        <f t="array" aca="1" ref="DL256" ca="1">IFERROR(INDEX(Forecast_Capex_Input!BK$12:BK$286,$Z256)
*(INDEX(Forecast_Capex_Input!$H$12:$H$286,$Z256)=Repex),0)
*$DG256</f>
        <v>0</v>
      </c>
      <c r="DM256" s="43" cm="1">
        <f t="array" aca="1" ref="DM256" ca="1">IFERROR(INDEX(Forecast_Capex_Input!BL$12:BL$286,$Z256)
*(INDEX(Forecast_Capex_Input!$H$12:$H$286,$Z256)=Repex),0)
*$DG256</f>
        <v>0</v>
      </c>
      <c r="DO256" s="43" t="b" cm="1">
        <f t="array" aca="1" ref="DO256" ca="1">OR($G256=Forecast_Capex_Input!$BN$8:$BN$9)</f>
        <v>0</v>
      </c>
      <c r="DP256" s="43" cm="1">
        <f t="array" aca="1" ref="DP256" ca="1">IFERROR(INDEX(Forecast_Capex_Input!BO$12:BO$286,$Z256)
*(INDEX(Forecast_Capex_Input!$H$12:$H$286,$Z256)=Repex),0)
*$DO256</f>
        <v>0</v>
      </c>
      <c r="DQ256" s="43" cm="1">
        <f t="array" aca="1" ref="DQ256" ca="1">IFERROR(INDEX(Forecast_Capex_Input!BP$12:BP$286,$Z256)
*(INDEX(Forecast_Capex_Input!$H$12:$H$286,$Z256)=Repex),0)
*$DO256</f>
        <v>0</v>
      </c>
      <c r="DR256" s="43" cm="1">
        <f t="array" aca="1" ref="DR256" ca="1">IFERROR(INDEX(Forecast_Capex_Input!BQ$12:BQ$286,$Z256)
*(INDEX(Forecast_Capex_Input!$H$12:$H$286,$Z256)=Repex),0)
*$DO256</f>
        <v>0</v>
      </c>
      <c r="DS256" s="43" cm="1">
        <f t="array" aca="1" ref="DS256" ca="1">IFERROR(INDEX(Forecast_Capex_Input!BR$12:BR$286,$Z256)
*(INDEX(Forecast_Capex_Input!$H$12:$H$286,$Z256)=Repex),0)
*$DO256</f>
        <v>0</v>
      </c>
      <c r="DT256" s="43" cm="1">
        <f t="array" aca="1" ref="DT256" ca="1">IFERROR(INDEX(Forecast_Capex_Input!BS$12:BS$286,$Z256)
*(INDEX(Forecast_Capex_Input!$H$12:$H$286,$Z256)=Repex),0)
*$DO256</f>
        <v>0</v>
      </c>
      <c r="DV256" s="43" t="b" cm="1">
        <f t="array" aca="1" ref="DV256" ca="1">OR($G256=Forecast_Capex_Input!$BU$8:$BU$10)</f>
        <v>1</v>
      </c>
      <c r="DW256" s="43" cm="1">
        <f t="array" aca="1" ref="DW256" ca="1">IFERROR(INDEX(Forecast_Capex_Input!BV$12:BV$286,$Z256)
*(INDEX(Forecast_Capex_Input!$H$12:$H$286,$Z256)=Repex),0)
*$DV256</f>
        <v>0.39067055105694787</v>
      </c>
      <c r="DX256" s="43" cm="1">
        <f t="array" aca="1" ref="DX256" ca="1">IFERROR(INDEX(Forecast_Capex_Input!BW$12:BW$286,$Z256)
*(INDEX(Forecast_Capex_Input!$H$12:$H$286,$Z256)=Repex),0)
*$DV256</f>
        <v>0.50180533643865832</v>
      </c>
      <c r="DY256" s="43" cm="1">
        <f t="array" aca="1" ref="DY256" ca="1">IFERROR(INDEX(Forecast_Capex_Input!BX$12:BX$286,$Z256)
*(INDEX(Forecast_Capex_Input!$H$12:$H$286,$Z256)=Repex),0)
*$DV256</f>
        <v>7.7118699586012626E-2</v>
      </c>
      <c r="DZ256" s="43" cm="1">
        <f t="array" aca="1" ref="DZ256" ca="1">IFERROR(INDEX(Forecast_Capex_Input!BY$12:BY$286,$Z256)
*(INDEX(Forecast_Capex_Input!$H$12:$H$286,$Z256)=Repex),0)
*$DV256</f>
        <v>0</v>
      </c>
      <c r="EA256" s="43" cm="1">
        <f t="array" aca="1" ref="EA256" ca="1">IFERROR(INDEX(Forecast_Capex_Input!BZ$12:BZ$286,$Z256)
*(INDEX(Forecast_Capex_Input!$H$12:$H$286,$Z256)=Repex),0)
*$DV256</f>
        <v>0</v>
      </c>
      <c r="EB256" s="43" cm="1">
        <f t="array" aca="1" ref="EB256" ca="1">IFERROR(INDEX(Forecast_Capex_Input!CA$12:CA$286,$Z256)
*(INDEX(Forecast_Capex_Input!$H$12:$H$286,$Z256)=Repex),0)
*$DV256</f>
        <v>0</v>
      </c>
      <c r="EC256" s="43" cm="1">
        <f t="array" aca="1" ref="EC256" ca="1">IFERROR(INDEX(Forecast_Capex_Input!CB$12:CB$286,$Z256)
*(INDEX(Forecast_Capex_Input!$H$12:$H$286,$Z256)=Repex),0)
*$DV256</f>
        <v>3.0405412918381218E-2</v>
      </c>
      <c r="ED256" s="43" cm="1">
        <f t="array" aca="1" ref="ED256" ca="1">IFERROR(INDEX(Forecast_Capex_Input!CC$12:CC$286,$Z256)
*(INDEX(Forecast_Capex_Input!$H$12:$H$286,$Z256)=Repex),0)
*$DV256</f>
        <v>0</v>
      </c>
      <c r="EF256" s="86" t="str">
        <f t="shared" si="26"/>
        <v>N/A</v>
      </c>
      <c r="EG256" s="28" t="str">
        <f>IFERROR(RANK(EF256,EF$11:EF$1010,0)+COUNTIF(EF$11:EF256,EF256)-1,NA)</f>
        <v>N/A</v>
      </c>
    </row>
    <row r="257" spans="3:137" x14ac:dyDescent="0.2">
      <c r="C257" s="28">
        <f t="shared" si="27"/>
        <v>247</v>
      </c>
      <c r="D257" s="9" t="str" cm="1">
        <f t="array" ref="D257">IFERROR(INDEX(Forecast_Capex_Input!$D$12:$D$286,$Z257),NA)</f>
        <v>AR1 Secondary Systems Renewal</v>
      </c>
      <c r="E257" s="24" t="b" cm="1">
        <f t="array" ref="E257">IF($Z257=NA,NA,INDEX(Forecast_Capex_Input!$E$12:$E$286,$Z257))</f>
        <v>0</v>
      </c>
      <c r="F257" s="9" t="str" cm="1">
        <f t="array" aca="1" ref="F257" ca="1">IFERROR(INDEX(General!$E$25:$E$26,$AA257),NA)</f>
        <v>Labour</v>
      </c>
      <c r="G257" s="9" t="str" cm="1">
        <f t="array" aca="1" ref="G257" ca="1">IFERROR(INDEX(Forecast_Capex_Input!$AI$11:$BB$11,$AC257),NA)</f>
        <v>Secondary Systems</v>
      </c>
      <c r="H257" s="50" cm="1">
        <f t="array" aca="1" ref="H257" ca="1">IFERROR(INDEX(Forecast_Capex_Input!$AI$12:$BB$286,$Z257,$AC257),NA)</f>
        <v>0.96082204083527001</v>
      </c>
      <c r="I257" s="150" t="str" cm="1">
        <f t="array" ref="I257">IFERROR(INDEX(Forecast_Capex_Input!$F$12:$F$286,$Z257),NA)</f>
        <v>Replacement Expenditure</v>
      </c>
      <c r="J257" s="150" t="str" cm="1">
        <f t="array" ref="J257">IFERROR(INDEX(Forecast_Capex_Input!G$12:G$286,$Z257),NA)</f>
        <v>Digital Infrastructure</v>
      </c>
      <c r="K257" s="150" t="str" cm="1">
        <f t="array" ref="K257">IFERROR(INDEX(Forecast_Capex_Input!H$12:H$286,$Z257),NA)</f>
        <v>Repex</v>
      </c>
      <c r="L257" s="150" t="str" cm="1">
        <f t="array" ref="L257">IFERROR(INDEX(Forecast_Capex_Input!I$12:I$286,$Z257),NA)</f>
        <v>N/A</v>
      </c>
      <c r="M257" s="150" t="str" cm="1">
        <f t="array" ref="M257">IFERROR(INDEX(Forecast_Capex_Input!J$12:J$286,$Z257),NA)</f>
        <v>N/A</v>
      </c>
      <c r="N257" s="150" t="str" cm="1">
        <f t="array" ref="N257">IFERROR(INDEX(Forecast_Capex_Input!K$12:K$286,$Z257),NA)</f>
        <v>DI - Protection systems</v>
      </c>
      <c r="O257" s="150" t="str" cm="1">
        <f t="array" ref="O257">IFERROR(INDEX(Forecast_Capex_Input!L$12:L$286,$Z257),NA)</f>
        <v>DI - Safe and Reliable Network</v>
      </c>
      <c r="P257" s="150" t="str" cm="1">
        <f t="array" ref="P257">IFERROR(INDEX(Forecast_Capex_Input!M$12:M$286,$Z257),NA)</f>
        <v>N/A</v>
      </c>
      <c r="Q257" s="24" t="str" cm="1">
        <f t="array" ref="Q257">IFERROR(INDEX(Forecast_Capex_Input!N$12:N$286,$Z257),NA)</f>
        <v>No</v>
      </c>
      <c r="R257" s="190" cm="1">
        <f t="array" ref="R257">IFERROR(INDEX(Forecast_Capex_Input!O$12:O$286,$Z257),0)</f>
        <v>0</v>
      </c>
      <c r="S257" s="24" t="str" cm="1">
        <f t="array" ref="S257">IFERROR(INDEX(Forecast_Capex_Input!P$12:P$286,$Z257),0)</f>
        <v>Safety security &amp; reliability</v>
      </c>
      <c r="T257" s="150" t="str" cm="1">
        <f t="array" aca="1" ref="T257" ca="1">IFERROR(INDEX(General!$K$91:$K$110,$AC257),NA)</f>
        <v>Secondary Systems (2018-23)</v>
      </c>
      <c r="U257" s="43" cm="1">
        <f t="array" aca="1" ref="U257" ca="1">IFERROR(
IF($F257=General!$E$25,INDEX(Forecast_Capex_Input!S$12:S$286,$Z257),
INDEX(Forecast_Capex_Input!T$12:T$286,$Z257)),0)</f>
        <v>0</v>
      </c>
      <c r="V257" s="82" t="b">
        <f>IFERROR(INDEX(Overheads!$T$19:$T$26,MATCH($I257,Overheads!$E$19:$E$26,0)),FALSE)</f>
        <v>1</v>
      </c>
      <c r="W257" s="209" t="str" cm="1">
        <f t="array" ref="W257">IFERROR(
INDEX(Forecast_Capex_Input!CN$12:CN$286,$Z257),0)</f>
        <v>FY22</v>
      </c>
      <c r="X257" s="209">
        <f>IFERROR(
MATCH($W257,General!$L$39:$S$39,0),1)</f>
        <v>2</v>
      </c>
      <c r="Z257" s="28">
        <f>IFERROR(
IF(MATCH($C257,Forecast_Capex_Input!$CI$12:$CI$286,1)+1&gt;MAX(Forecast_Capex_Input!$C$12:$C$286),NA,
MATCH($C257,Forecast_Capex_Input!$CI$12:$CI$286,1)+1),1)</f>
        <v>108</v>
      </c>
      <c r="AA257" s="28" cm="1">
        <f t="array" aca="1" ref="AA257" ca="1">IFERROR(
IF(Z256&lt;&gt;Z257,1,
IF(COUNTIF(OFFSET(AA256,0,0,-INDEX(Forecast_Capex_Input!$CG$12:$CG$286,$Z257)),AA256)=INDEX(Forecast_Capex_Input!$CG$12:$CG$286,$Z257),AA256+1,AA256)),NA)</f>
        <v>1</v>
      </c>
      <c r="AB257" s="28" cm="1">
        <f t="array" ref="AB257">IFERROR($C257-IF($Z257=1,1,INDEX(Forecast_Capex_Input!$CI$12:$CI$286,$Z257-1))+1,NA)</f>
        <v>1</v>
      </c>
      <c r="AC257" s="28" cm="1">
        <f t="array" aca="1" ref="AC257" ca="1">IFERROR(IF(AA257=1,
INDEX(Forecast_Capex_Input!$AI$10:$BB$10,SMALL(IF(INDEX(Forecast_Capex_Input!$AI$12:$BB$286,$Z257,0)&gt;0,COLUMN(Forecast_Capex_Input!$AI$10:$BB$10)-COLUMN(Forecast_Capex_Input!$AI$12)+1),ROWS(OFFSET(AC256,0,0,-$AB257)))),
OFFSET(AC256,-INDEX(Forecast_Capex_Input!$CG$12:$CG$286,$Z257)+1,0)),NA)</f>
        <v>4</v>
      </c>
      <c r="AD257" s="28">
        <f t="shared" ca="1" si="24"/>
        <v>1</v>
      </c>
      <c r="AE257" s="82" t="b">
        <f t="shared" si="28"/>
        <v>0</v>
      </c>
      <c r="AF257" s="78" t="b">
        <v>0</v>
      </c>
      <c r="AG257" s="82" t="b">
        <f t="shared" si="25"/>
        <v>1</v>
      </c>
      <c r="AI257" s="55">
        <v>0</v>
      </c>
      <c r="AJ257" s="55">
        <v>0</v>
      </c>
      <c r="AK257" s="55">
        <v>0</v>
      </c>
      <c r="AL257" s="55">
        <v>0</v>
      </c>
      <c r="AM257" s="55">
        <v>0</v>
      </c>
      <c r="AN257" s="135">
        <v>0</v>
      </c>
      <c r="AP257" s="55">
        <v>0</v>
      </c>
      <c r="AQ257" s="55">
        <v>0</v>
      </c>
      <c r="AR257" s="55">
        <v>0</v>
      </c>
      <c r="AS257" s="55">
        <v>0</v>
      </c>
      <c r="AT257" s="55">
        <v>0</v>
      </c>
      <c r="AU257" s="135">
        <v>0</v>
      </c>
      <c r="AW257" s="55">
        <v>0</v>
      </c>
      <c r="AX257" s="55">
        <v>0</v>
      </c>
      <c r="AY257" s="55">
        <v>0</v>
      </c>
      <c r="AZ257" s="55">
        <v>0</v>
      </c>
      <c r="BA257" s="55">
        <v>0</v>
      </c>
      <c r="BB257" s="135">
        <v>0</v>
      </c>
      <c r="BD257" s="55">
        <v>0</v>
      </c>
      <c r="BE257" s="55">
        <v>0</v>
      </c>
      <c r="BF257" s="55">
        <v>0</v>
      </c>
      <c r="BG257" s="55">
        <v>0</v>
      </c>
      <c r="BH257" s="55">
        <v>0</v>
      </c>
      <c r="BI257" s="135">
        <v>0</v>
      </c>
      <c r="BK257" s="55">
        <v>0</v>
      </c>
      <c r="BL257" s="55">
        <v>0</v>
      </c>
      <c r="BM257" s="55">
        <v>0</v>
      </c>
      <c r="BN257" s="55">
        <v>0</v>
      </c>
      <c r="BO257" s="55">
        <v>0</v>
      </c>
      <c r="BP257" s="135">
        <v>0</v>
      </c>
      <c r="BR257" s="147">
        <v>0</v>
      </c>
      <c r="BS257" s="147">
        <v>0</v>
      </c>
      <c r="BT257" s="147">
        <v>0</v>
      </c>
      <c r="BU257" s="147">
        <v>0</v>
      </c>
      <c r="BV257" s="147">
        <v>0</v>
      </c>
      <c r="BX257" s="55">
        <v>0</v>
      </c>
      <c r="BY257" s="55">
        <v>0</v>
      </c>
      <c r="BZ257" s="55">
        <v>0</v>
      </c>
      <c r="CA257" s="55">
        <v>0</v>
      </c>
      <c r="CB257" s="55">
        <v>0</v>
      </c>
      <c r="CC257" s="135">
        <v>0</v>
      </c>
      <c r="CE257" s="55">
        <v>0</v>
      </c>
      <c r="CF257" s="55">
        <v>0</v>
      </c>
      <c r="CG257" s="55">
        <v>0</v>
      </c>
      <c r="CH257" s="55">
        <v>0</v>
      </c>
      <c r="CI257" s="55">
        <v>0</v>
      </c>
      <c r="CJ257" s="135">
        <v>0</v>
      </c>
      <c r="CL257" s="55">
        <v>0</v>
      </c>
      <c r="CM257" s="55">
        <v>0</v>
      </c>
      <c r="CN257" s="55">
        <v>0</v>
      </c>
      <c r="CO257" s="55">
        <v>0</v>
      </c>
      <c r="CP257" s="55">
        <v>0</v>
      </c>
      <c r="CQ257" s="135">
        <v>0</v>
      </c>
      <c r="CS257" s="67">
        <v>0</v>
      </c>
      <c r="CT257" s="67">
        <v>0</v>
      </c>
      <c r="CU257" s="67">
        <v>0</v>
      </c>
      <c r="CV257" s="67">
        <v>0</v>
      </c>
      <c r="CW257" s="67">
        <v>0</v>
      </c>
      <c r="CX257" s="135">
        <v>0</v>
      </c>
      <c r="CZ257" s="55">
        <v>0</v>
      </c>
      <c r="DA257" s="55">
        <v>0</v>
      </c>
      <c r="DB257" s="55">
        <v>0</v>
      </c>
      <c r="DC257" s="55">
        <v>0</v>
      </c>
      <c r="DD257" s="55">
        <v>0</v>
      </c>
      <c r="DE257" s="135">
        <v>0</v>
      </c>
      <c r="DG257" s="43" t="b" cm="1">
        <f t="array" aca="1" ref="DG257" ca="1">OR($G257=Forecast_Capex_Input!$BF$8:$BF$10)</f>
        <v>0</v>
      </c>
      <c r="DH257" s="43" cm="1">
        <f t="array" aca="1" ref="DH257" ca="1">IFERROR(INDEX(Forecast_Capex_Input!BG$12:BG$286,$Z257)
*(INDEX(Forecast_Capex_Input!$H$12:$H$286,$Z257)=Repex),0)
*$DG257</f>
        <v>0</v>
      </c>
      <c r="DI257" s="43" cm="1">
        <f t="array" aca="1" ref="DI257" ca="1">IFERROR(INDEX(Forecast_Capex_Input!BH$12:BH$286,$Z257)
*(INDEX(Forecast_Capex_Input!$H$12:$H$286,$Z257)=Repex),0)
*$DG257</f>
        <v>0</v>
      </c>
      <c r="DJ257" s="43" cm="1">
        <f t="array" aca="1" ref="DJ257" ca="1">IFERROR(INDEX(Forecast_Capex_Input!BI$12:BI$286,$Z257)
*(INDEX(Forecast_Capex_Input!$H$12:$H$286,$Z257)=Repex),0)
*$DG257</f>
        <v>0</v>
      </c>
      <c r="DK257" s="43" cm="1">
        <f t="array" aca="1" ref="DK257" ca="1">IFERROR(INDEX(Forecast_Capex_Input!BJ$12:BJ$286,$Z257)
*(INDEX(Forecast_Capex_Input!$H$12:$H$286,$Z257)=Repex),0)
*$DG257</f>
        <v>0</v>
      </c>
      <c r="DL257" s="43" cm="1">
        <f t="array" aca="1" ref="DL257" ca="1">IFERROR(INDEX(Forecast_Capex_Input!BK$12:BK$286,$Z257)
*(INDEX(Forecast_Capex_Input!$H$12:$H$286,$Z257)=Repex),0)
*$DG257</f>
        <v>0</v>
      </c>
      <c r="DM257" s="43" cm="1">
        <f t="array" aca="1" ref="DM257" ca="1">IFERROR(INDEX(Forecast_Capex_Input!BL$12:BL$286,$Z257)
*(INDEX(Forecast_Capex_Input!$H$12:$H$286,$Z257)=Repex),0)
*$DG257</f>
        <v>0</v>
      </c>
      <c r="DO257" s="43" t="b" cm="1">
        <f t="array" aca="1" ref="DO257" ca="1">OR($G257=Forecast_Capex_Input!$BN$8:$BN$9)</f>
        <v>0</v>
      </c>
      <c r="DP257" s="43" cm="1">
        <f t="array" aca="1" ref="DP257" ca="1">IFERROR(INDEX(Forecast_Capex_Input!BO$12:BO$286,$Z257)
*(INDEX(Forecast_Capex_Input!$H$12:$H$286,$Z257)=Repex),0)
*$DO257</f>
        <v>0</v>
      </c>
      <c r="DQ257" s="43" cm="1">
        <f t="array" aca="1" ref="DQ257" ca="1">IFERROR(INDEX(Forecast_Capex_Input!BP$12:BP$286,$Z257)
*(INDEX(Forecast_Capex_Input!$H$12:$H$286,$Z257)=Repex),0)
*$DO257</f>
        <v>0</v>
      </c>
      <c r="DR257" s="43" cm="1">
        <f t="array" aca="1" ref="DR257" ca="1">IFERROR(INDEX(Forecast_Capex_Input!BQ$12:BQ$286,$Z257)
*(INDEX(Forecast_Capex_Input!$H$12:$H$286,$Z257)=Repex),0)
*$DO257</f>
        <v>0</v>
      </c>
      <c r="DS257" s="43" cm="1">
        <f t="array" aca="1" ref="DS257" ca="1">IFERROR(INDEX(Forecast_Capex_Input!BR$12:BR$286,$Z257)
*(INDEX(Forecast_Capex_Input!$H$12:$H$286,$Z257)=Repex),0)
*$DO257</f>
        <v>0</v>
      </c>
      <c r="DT257" s="43" cm="1">
        <f t="array" aca="1" ref="DT257" ca="1">IFERROR(INDEX(Forecast_Capex_Input!BS$12:BS$286,$Z257)
*(INDEX(Forecast_Capex_Input!$H$12:$H$286,$Z257)=Repex),0)
*$DO257</f>
        <v>0</v>
      </c>
      <c r="DV257" s="43" t="b" cm="1">
        <f t="array" aca="1" ref="DV257" ca="1">OR($G257=Forecast_Capex_Input!$BU$8:$BU$10)</f>
        <v>1</v>
      </c>
      <c r="DW257" s="43" cm="1">
        <f t="array" aca="1" ref="DW257" ca="1">IFERROR(INDEX(Forecast_Capex_Input!BV$12:BV$286,$Z257)
*(INDEX(Forecast_Capex_Input!$H$12:$H$286,$Z257)=Repex),0)
*$DV257</f>
        <v>0.57417524554951227</v>
      </c>
      <c r="DX257" s="43" cm="1">
        <f t="array" aca="1" ref="DX257" ca="1">IFERROR(INDEX(Forecast_Capex_Input!BW$12:BW$286,$Z257)
*(INDEX(Forecast_Capex_Input!$H$12:$H$286,$Z257)=Repex),0)
*$DV257</f>
        <v>0.37008530741665008</v>
      </c>
      <c r="DY257" s="43" cm="1">
        <f t="array" aca="1" ref="DY257" ca="1">IFERROR(INDEX(Forecast_Capex_Input!BX$12:BX$286,$Z257)
*(INDEX(Forecast_Capex_Input!$H$12:$H$286,$Z257)=Repex),0)
*$DV257</f>
        <v>1.6561487869107713E-2</v>
      </c>
      <c r="DZ257" s="43" cm="1">
        <f t="array" aca="1" ref="DZ257" ca="1">IFERROR(INDEX(Forecast_Capex_Input!BY$12:BY$286,$Z257)
*(INDEX(Forecast_Capex_Input!$H$12:$H$286,$Z257)=Repex),0)
*$DV257</f>
        <v>0</v>
      </c>
      <c r="EA257" s="43" cm="1">
        <f t="array" aca="1" ref="EA257" ca="1">IFERROR(INDEX(Forecast_Capex_Input!BZ$12:BZ$286,$Z257)
*(INDEX(Forecast_Capex_Input!$H$12:$H$286,$Z257)=Repex),0)
*$DV257</f>
        <v>0</v>
      </c>
      <c r="EB257" s="43" cm="1">
        <f t="array" aca="1" ref="EB257" ca="1">IFERROR(INDEX(Forecast_Capex_Input!CA$12:CA$286,$Z257)
*(INDEX(Forecast_Capex_Input!$H$12:$H$286,$Z257)=Repex),0)
*$DV257</f>
        <v>0</v>
      </c>
      <c r="EC257" s="43" cm="1">
        <f t="array" aca="1" ref="EC257" ca="1">IFERROR(INDEX(Forecast_Capex_Input!CB$12:CB$286,$Z257)
*(INDEX(Forecast_Capex_Input!$H$12:$H$286,$Z257)=Repex),0)
*$DV257</f>
        <v>3.9177959164730082E-2</v>
      </c>
      <c r="ED257" s="43" cm="1">
        <f t="array" aca="1" ref="ED257" ca="1">IFERROR(INDEX(Forecast_Capex_Input!CC$12:CC$286,$Z257)
*(INDEX(Forecast_Capex_Input!$H$12:$H$286,$Z257)=Repex),0)
*$DV257</f>
        <v>0</v>
      </c>
      <c r="EF257" s="86" t="str">
        <f t="shared" si="26"/>
        <v>N/A</v>
      </c>
      <c r="EG257" s="28" t="str">
        <f>IFERROR(RANK(EF257,EF$11:EF$1010,0)+COUNTIF(EF$11:EF257,EF257)-1,NA)</f>
        <v>N/A</v>
      </c>
    </row>
    <row r="258" spans="3:137" x14ac:dyDescent="0.2">
      <c r="C258" s="28">
        <f t="shared" si="27"/>
        <v>248</v>
      </c>
      <c r="D258" s="9" t="str" cm="1">
        <f t="array" ref="D258">IFERROR(INDEX(Forecast_Capex_Input!$D$12:$D$286,$Z258),NA)</f>
        <v>AR1 Secondary Systems Renewal</v>
      </c>
      <c r="E258" s="24" t="b" cm="1">
        <f t="array" ref="E258">IF($Z258=NA,NA,INDEX(Forecast_Capex_Input!$E$12:$E$286,$Z258))</f>
        <v>0</v>
      </c>
      <c r="F258" s="9" t="str" cm="1">
        <f t="array" aca="1" ref="F258" ca="1">IFERROR(INDEX(General!$E$25:$E$26,$AA258),NA)</f>
        <v>Labour</v>
      </c>
      <c r="G258" s="9" t="str" cm="1">
        <f t="array" aca="1" ref="G258" ca="1">IFERROR(INDEX(Forecast_Capex_Input!$AI$11:$BB$11,$AC258),NA)</f>
        <v>Business IT</v>
      </c>
      <c r="H258" s="50" cm="1">
        <f t="array" aca="1" ref="H258" ca="1">IFERROR(INDEX(Forecast_Capex_Input!$AI$12:$BB$286,$Z258,$AC258),NA)</f>
        <v>3.9177959164730082E-2</v>
      </c>
      <c r="I258" s="150" t="str" cm="1">
        <f t="array" ref="I258">IFERROR(INDEX(Forecast_Capex_Input!$F$12:$F$286,$Z258),NA)</f>
        <v>Replacement Expenditure</v>
      </c>
      <c r="J258" s="150" t="str" cm="1">
        <f t="array" ref="J258">IFERROR(INDEX(Forecast_Capex_Input!G$12:G$286,$Z258),NA)</f>
        <v>Digital Infrastructure</v>
      </c>
      <c r="K258" s="150" t="str" cm="1">
        <f t="array" ref="K258">IFERROR(INDEX(Forecast_Capex_Input!H$12:H$286,$Z258),NA)</f>
        <v>Repex</v>
      </c>
      <c r="L258" s="150" t="str" cm="1">
        <f t="array" ref="L258">IFERROR(INDEX(Forecast_Capex_Input!I$12:I$286,$Z258),NA)</f>
        <v>N/A</v>
      </c>
      <c r="M258" s="150" t="str" cm="1">
        <f t="array" ref="M258">IFERROR(INDEX(Forecast_Capex_Input!J$12:J$286,$Z258),NA)</f>
        <v>N/A</v>
      </c>
      <c r="N258" s="150" t="str" cm="1">
        <f t="array" ref="N258">IFERROR(INDEX(Forecast_Capex_Input!K$12:K$286,$Z258),NA)</f>
        <v>DI - Protection systems</v>
      </c>
      <c r="O258" s="150" t="str" cm="1">
        <f t="array" ref="O258">IFERROR(INDEX(Forecast_Capex_Input!L$12:L$286,$Z258),NA)</f>
        <v>DI - Safe and Reliable Network</v>
      </c>
      <c r="P258" s="150" t="str" cm="1">
        <f t="array" ref="P258">IFERROR(INDEX(Forecast_Capex_Input!M$12:M$286,$Z258),NA)</f>
        <v>N/A</v>
      </c>
      <c r="Q258" s="24" t="str" cm="1">
        <f t="array" ref="Q258">IFERROR(INDEX(Forecast_Capex_Input!N$12:N$286,$Z258),NA)</f>
        <v>No</v>
      </c>
      <c r="R258" s="190" cm="1">
        <f t="array" ref="R258">IFERROR(INDEX(Forecast_Capex_Input!O$12:O$286,$Z258),0)</f>
        <v>0</v>
      </c>
      <c r="S258" s="24" t="str" cm="1">
        <f t="array" ref="S258">IFERROR(INDEX(Forecast_Capex_Input!P$12:P$286,$Z258),0)</f>
        <v>Safety security &amp; reliability</v>
      </c>
      <c r="T258" s="150" t="str" cm="1">
        <f t="array" aca="1" ref="T258" ca="1">IFERROR(INDEX(General!$K$91:$K$110,$AC258),NA)</f>
        <v>Business IT (2018 onwards)</v>
      </c>
      <c r="U258" s="43" cm="1">
        <f t="array" aca="1" ref="U258" ca="1">IFERROR(
IF($F258=General!$E$25,INDEX(Forecast_Capex_Input!S$12:S$286,$Z258),
INDEX(Forecast_Capex_Input!T$12:T$286,$Z258)),0)</f>
        <v>0</v>
      </c>
      <c r="V258" s="82" t="b">
        <f>IFERROR(INDEX(Overheads!$T$19:$T$26,MATCH($I258,Overheads!$E$19:$E$26,0)),FALSE)</f>
        <v>1</v>
      </c>
      <c r="W258" s="209" t="str" cm="1">
        <f t="array" ref="W258">IFERROR(
INDEX(Forecast_Capex_Input!CN$12:CN$286,$Z258),0)</f>
        <v>FY22</v>
      </c>
      <c r="X258" s="209">
        <f>IFERROR(
MATCH($W258,General!$L$39:$S$39,0),1)</f>
        <v>2</v>
      </c>
      <c r="Z258" s="28">
        <f>IFERROR(
IF(MATCH($C258,Forecast_Capex_Input!$CI$12:$CI$286,1)+1&gt;MAX(Forecast_Capex_Input!$C$12:$C$286),NA,
MATCH($C258,Forecast_Capex_Input!$CI$12:$CI$286,1)+1),1)</f>
        <v>108</v>
      </c>
      <c r="AA258" s="28" cm="1">
        <f t="array" aca="1" ref="AA258" ca="1">IFERROR(
IF(Z257&lt;&gt;Z258,1,
IF(COUNTIF(OFFSET(AA257,0,0,-INDEX(Forecast_Capex_Input!$CG$12:$CG$286,$Z258)),AA257)=INDEX(Forecast_Capex_Input!$CG$12:$CG$286,$Z258),AA257+1,AA257)),NA)</f>
        <v>1</v>
      </c>
      <c r="AB258" s="28" cm="1">
        <f t="array" ref="AB258">IFERROR($C258-IF($Z258=1,1,INDEX(Forecast_Capex_Input!$CI$12:$CI$286,$Z258-1))+1,NA)</f>
        <v>2</v>
      </c>
      <c r="AC258" s="28" cm="1">
        <f t="array" aca="1" ref="AC258" ca="1">IFERROR(IF(AA258=1,
INDEX(Forecast_Capex_Input!$AI$10:$BB$10,SMALL(IF(INDEX(Forecast_Capex_Input!$AI$12:$BB$286,$Z258,0)&gt;0,COLUMN(Forecast_Capex_Input!$AI$10:$BB$10)-COLUMN(Forecast_Capex_Input!$AI$12)+1),ROWS(OFFSET(AC257,0,0,-$AB258)))),
OFFSET(AC257,-INDEX(Forecast_Capex_Input!$CG$12:$CG$286,$Z258)+1,0)),NA)</f>
        <v>6</v>
      </c>
      <c r="AD258" s="28">
        <f t="shared" ca="1" si="24"/>
        <v>1</v>
      </c>
      <c r="AE258" s="82" t="b">
        <f t="shared" si="28"/>
        <v>0</v>
      </c>
      <c r="AF258" s="78" t="b">
        <v>0</v>
      </c>
      <c r="AG258" s="82" t="b">
        <f t="shared" si="25"/>
        <v>1</v>
      </c>
      <c r="AI258" s="55">
        <v>0</v>
      </c>
      <c r="AJ258" s="55">
        <v>0</v>
      </c>
      <c r="AK258" s="55">
        <v>0</v>
      </c>
      <c r="AL258" s="55">
        <v>0</v>
      </c>
      <c r="AM258" s="55">
        <v>0</v>
      </c>
      <c r="AN258" s="135">
        <v>0</v>
      </c>
      <c r="AP258" s="55">
        <v>0</v>
      </c>
      <c r="AQ258" s="55">
        <v>0</v>
      </c>
      <c r="AR258" s="55">
        <v>0</v>
      </c>
      <c r="AS258" s="55">
        <v>0</v>
      </c>
      <c r="AT258" s="55">
        <v>0</v>
      </c>
      <c r="AU258" s="135">
        <v>0</v>
      </c>
      <c r="AW258" s="55">
        <v>0</v>
      </c>
      <c r="AX258" s="55">
        <v>0</v>
      </c>
      <c r="AY258" s="55">
        <v>0</v>
      </c>
      <c r="AZ258" s="55">
        <v>0</v>
      </c>
      <c r="BA258" s="55">
        <v>0</v>
      </c>
      <c r="BB258" s="135">
        <v>0</v>
      </c>
      <c r="BD258" s="55">
        <v>0</v>
      </c>
      <c r="BE258" s="55">
        <v>0</v>
      </c>
      <c r="BF258" s="55">
        <v>0</v>
      </c>
      <c r="BG258" s="55">
        <v>0</v>
      </c>
      <c r="BH258" s="55">
        <v>0</v>
      </c>
      <c r="BI258" s="135">
        <v>0</v>
      </c>
      <c r="BK258" s="55">
        <v>0</v>
      </c>
      <c r="BL258" s="55">
        <v>0</v>
      </c>
      <c r="BM258" s="55">
        <v>0</v>
      </c>
      <c r="BN258" s="55">
        <v>0</v>
      </c>
      <c r="BO258" s="55">
        <v>0</v>
      </c>
      <c r="BP258" s="135">
        <v>0</v>
      </c>
      <c r="BR258" s="147">
        <v>0</v>
      </c>
      <c r="BS258" s="147">
        <v>0</v>
      </c>
      <c r="BT258" s="147">
        <v>0</v>
      </c>
      <c r="BU258" s="147">
        <v>0</v>
      </c>
      <c r="BV258" s="147">
        <v>0</v>
      </c>
      <c r="BX258" s="55">
        <v>0</v>
      </c>
      <c r="BY258" s="55">
        <v>0</v>
      </c>
      <c r="BZ258" s="55">
        <v>0</v>
      </c>
      <c r="CA258" s="55">
        <v>0</v>
      </c>
      <c r="CB258" s="55">
        <v>0</v>
      </c>
      <c r="CC258" s="135">
        <v>0</v>
      </c>
      <c r="CE258" s="55">
        <v>0</v>
      </c>
      <c r="CF258" s="55">
        <v>0</v>
      </c>
      <c r="CG258" s="55">
        <v>0</v>
      </c>
      <c r="CH258" s="55">
        <v>0</v>
      </c>
      <c r="CI258" s="55">
        <v>0</v>
      </c>
      <c r="CJ258" s="135">
        <v>0</v>
      </c>
      <c r="CL258" s="55">
        <v>0</v>
      </c>
      <c r="CM258" s="55">
        <v>0</v>
      </c>
      <c r="CN258" s="55">
        <v>0</v>
      </c>
      <c r="CO258" s="55">
        <v>0</v>
      </c>
      <c r="CP258" s="55">
        <v>0</v>
      </c>
      <c r="CQ258" s="135">
        <v>0</v>
      </c>
      <c r="CS258" s="67">
        <v>0</v>
      </c>
      <c r="CT258" s="67">
        <v>0</v>
      </c>
      <c r="CU258" s="67">
        <v>0</v>
      </c>
      <c r="CV258" s="67">
        <v>0</v>
      </c>
      <c r="CW258" s="67">
        <v>0</v>
      </c>
      <c r="CX258" s="135">
        <v>0</v>
      </c>
      <c r="CZ258" s="55">
        <v>0</v>
      </c>
      <c r="DA258" s="55">
        <v>0</v>
      </c>
      <c r="DB258" s="55">
        <v>0</v>
      </c>
      <c r="DC258" s="55">
        <v>0</v>
      </c>
      <c r="DD258" s="55">
        <v>0</v>
      </c>
      <c r="DE258" s="135">
        <v>0</v>
      </c>
      <c r="DG258" s="43" t="b" cm="1">
        <f t="array" aca="1" ref="DG258" ca="1">OR($G258=Forecast_Capex_Input!$BF$8:$BF$10)</f>
        <v>0</v>
      </c>
      <c r="DH258" s="43" cm="1">
        <f t="array" aca="1" ref="DH258" ca="1">IFERROR(INDEX(Forecast_Capex_Input!BG$12:BG$286,$Z258)
*(INDEX(Forecast_Capex_Input!$H$12:$H$286,$Z258)=Repex),0)
*$DG258</f>
        <v>0</v>
      </c>
      <c r="DI258" s="43" cm="1">
        <f t="array" aca="1" ref="DI258" ca="1">IFERROR(INDEX(Forecast_Capex_Input!BH$12:BH$286,$Z258)
*(INDEX(Forecast_Capex_Input!$H$12:$H$286,$Z258)=Repex),0)
*$DG258</f>
        <v>0</v>
      </c>
      <c r="DJ258" s="43" cm="1">
        <f t="array" aca="1" ref="DJ258" ca="1">IFERROR(INDEX(Forecast_Capex_Input!BI$12:BI$286,$Z258)
*(INDEX(Forecast_Capex_Input!$H$12:$H$286,$Z258)=Repex),0)
*$DG258</f>
        <v>0</v>
      </c>
      <c r="DK258" s="43" cm="1">
        <f t="array" aca="1" ref="DK258" ca="1">IFERROR(INDEX(Forecast_Capex_Input!BJ$12:BJ$286,$Z258)
*(INDEX(Forecast_Capex_Input!$H$12:$H$286,$Z258)=Repex),0)
*$DG258</f>
        <v>0</v>
      </c>
      <c r="DL258" s="43" cm="1">
        <f t="array" aca="1" ref="DL258" ca="1">IFERROR(INDEX(Forecast_Capex_Input!BK$12:BK$286,$Z258)
*(INDEX(Forecast_Capex_Input!$H$12:$H$286,$Z258)=Repex),0)
*$DG258</f>
        <v>0</v>
      </c>
      <c r="DM258" s="43" cm="1">
        <f t="array" aca="1" ref="DM258" ca="1">IFERROR(INDEX(Forecast_Capex_Input!BL$12:BL$286,$Z258)
*(INDEX(Forecast_Capex_Input!$H$12:$H$286,$Z258)=Repex),0)
*$DG258</f>
        <v>0</v>
      </c>
      <c r="DO258" s="43" t="b" cm="1">
        <f t="array" aca="1" ref="DO258" ca="1">OR($G258=Forecast_Capex_Input!$BN$8:$BN$9)</f>
        <v>0</v>
      </c>
      <c r="DP258" s="43" cm="1">
        <f t="array" aca="1" ref="DP258" ca="1">IFERROR(INDEX(Forecast_Capex_Input!BO$12:BO$286,$Z258)
*(INDEX(Forecast_Capex_Input!$H$12:$H$286,$Z258)=Repex),0)
*$DO258</f>
        <v>0</v>
      </c>
      <c r="DQ258" s="43" cm="1">
        <f t="array" aca="1" ref="DQ258" ca="1">IFERROR(INDEX(Forecast_Capex_Input!BP$12:BP$286,$Z258)
*(INDEX(Forecast_Capex_Input!$H$12:$H$286,$Z258)=Repex),0)
*$DO258</f>
        <v>0</v>
      </c>
      <c r="DR258" s="43" cm="1">
        <f t="array" aca="1" ref="DR258" ca="1">IFERROR(INDEX(Forecast_Capex_Input!BQ$12:BQ$286,$Z258)
*(INDEX(Forecast_Capex_Input!$H$12:$H$286,$Z258)=Repex),0)
*$DO258</f>
        <v>0</v>
      </c>
      <c r="DS258" s="43" cm="1">
        <f t="array" aca="1" ref="DS258" ca="1">IFERROR(INDEX(Forecast_Capex_Input!BR$12:BR$286,$Z258)
*(INDEX(Forecast_Capex_Input!$H$12:$H$286,$Z258)=Repex),0)
*$DO258</f>
        <v>0</v>
      </c>
      <c r="DT258" s="43" cm="1">
        <f t="array" aca="1" ref="DT258" ca="1">IFERROR(INDEX(Forecast_Capex_Input!BS$12:BS$286,$Z258)
*(INDEX(Forecast_Capex_Input!$H$12:$H$286,$Z258)=Repex),0)
*$DO258</f>
        <v>0</v>
      </c>
      <c r="DV258" s="43" t="b" cm="1">
        <f t="array" aca="1" ref="DV258" ca="1">OR($G258=Forecast_Capex_Input!$BU$8:$BU$10)</f>
        <v>1</v>
      </c>
      <c r="DW258" s="43" cm="1">
        <f t="array" aca="1" ref="DW258" ca="1">IFERROR(INDEX(Forecast_Capex_Input!BV$12:BV$286,$Z258)
*(INDEX(Forecast_Capex_Input!$H$12:$H$286,$Z258)=Repex),0)
*$DV258</f>
        <v>0.57417524554951227</v>
      </c>
      <c r="DX258" s="43" cm="1">
        <f t="array" aca="1" ref="DX258" ca="1">IFERROR(INDEX(Forecast_Capex_Input!BW$12:BW$286,$Z258)
*(INDEX(Forecast_Capex_Input!$H$12:$H$286,$Z258)=Repex),0)
*$DV258</f>
        <v>0.37008530741665008</v>
      </c>
      <c r="DY258" s="43" cm="1">
        <f t="array" aca="1" ref="DY258" ca="1">IFERROR(INDEX(Forecast_Capex_Input!BX$12:BX$286,$Z258)
*(INDEX(Forecast_Capex_Input!$H$12:$H$286,$Z258)=Repex),0)
*$DV258</f>
        <v>1.6561487869107713E-2</v>
      </c>
      <c r="DZ258" s="43" cm="1">
        <f t="array" aca="1" ref="DZ258" ca="1">IFERROR(INDEX(Forecast_Capex_Input!BY$12:BY$286,$Z258)
*(INDEX(Forecast_Capex_Input!$H$12:$H$286,$Z258)=Repex),0)
*$DV258</f>
        <v>0</v>
      </c>
      <c r="EA258" s="43" cm="1">
        <f t="array" aca="1" ref="EA258" ca="1">IFERROR(INDEX(Forecast_Capex_Input!BZ$12:BZ$286,$Z258)
*(INDEX(Forecast_Capex_Input!$H$12:$H$286,$Z258)=Repex),0)
*$DV258</f>
        <v>0</v>
      </c>
      <c r="EB258" s="43" cm="1">
        <f t="array" aca="1" ref="EB258" ca="1">IFERROR(INDEX(Forecast_Capex_Input!CA$12:CA$286,$Z258)
*(INDEX(Forecast_Capex_Input!$H$12:$H$286,$Z258)=Repex),0)
*$DV258</f>
        <v>0</v>
      </c>
      <c r="EC258" s="43" cm="1">
        <f t="array" aca="1" ref="EC258" ca="1">IFERROR(INDEX(Forecast_Capex_Input!CB$12:CB$286,$Z258)
*(INDEX(Forecast_Capex_Input!$H$12:$H$286,$Z258)=Repex),0)
*$DV258</f>
        <v>3.9177959164730082E-2</v>
      </c>
      <c r="ED258" s="43" cm="1">
        <f t="array" aca="1" ref="ED258" ca="1">IFERROR(INDEX(Forecast_Capex_Input!CC$12:CC$286,$Z258)
*(INDEX(Forecast_Capex_Input!$H$12:$H$286,$Z258)=Repex),0)
*$DV258</f>
        <v>0</v>
      </c>
      <c r="EF258" s="86" t="str">
        <f t="shared" si="26"/>
        <v>N/A</v>
      </c>
      <c r="EG258" s="28" t="str">
        <f>IFERROR(RANK(EF258,EF$11:EF$1010,0)+COUNTIF(EF$11:EF258,EF258)-1,NA)</f>
        <v>N/A</v>
      </c>
    </row>
    <row r="259" spans="3:137" x14ac:dyDescent="0.2">
      <c r="C259" s="28">
        <f t="shared" si="27"/>
        <v>249</v>
      </c>
      <c r="D259" s="9" t="str" cm="1">
        <f t="array" ref="D259">IFERROR(INDEX(Forecast_Capex_Input!$D$12:$D$286,$Z259),NA)</f>
        <v>AR1 Secondary Systems Renewal</v>
      </c>
      <c r="E259" s="24" t="b" cm="1">
        <f t="array" ref="E259">IF($Z259=NA,NA,INDEX(Forecast_Capex_Input!$E$12:$E$286,$Z259))</f>
        <v>0</v>
      </c>
      <c r="F259" s="9" t="str" cm="1">
        <f t="array" aca="1" ref="F259" ca="1">IFERROR(INDEX(General!$E$25:$E$26,$AA259),NA)</f>
        <v>Non-Labour</v>
      </c>
      <c r="G259" s="9" t="str" cm="1">
        <f t="array" aca="1" ref="G259" ca="1">IFERROR(INDEX(Forecast_Capex_Input!$AI$11:$BB$11,$AC259),NA)</f>
        <v>Secondary Systems</v>
      </c>
      <c r="H259" s="50" cm="1">
        <f t="array" aca="1" ref="H259" ca="1">IFERROR(INDEX(Forecast_Capex_Input!$AI$12:$BB$286,$Z259,$AC259),NA)</f>
        <v>0.96082204083527001</v>
      </c>
      <c r="I259" s="150" t="str" cm="1">
        <f t="array" ref="I259">IFERROR(INDEX(Forecast_Capex_Input!$F$12:$F$286,$Z259),NA)</f>
        <v>Replacement Expenditure</v>
      </c>
      <c r="J259" s="150" t="str" cm="1">
        <f t="array" ref="J259">IFERROR(INDEX(Forecast_Capex_Input!G$12:G$286,$Z259),NA)</f>
        <v>Digital Infrastructure</v>
      </c>
      <c r="K259" s="150" t="str" cm="1">
        <f t="array" ref="K259">IFERROR(INDEX(Forecast_Capex_Input!H$12:H$286,$Z259),NA)</f>
        <v>Repex</v>
      </c>
      <c r="L259" s="150" t="str" cm="1">
        <f t="array" ref="L259">IFERROR(INDEX(Forecast_Capex_Input!I$12:I$286,$Z259),NA)</f>
        <v>N/A</v>
      </c>
      <c r="M259" s="150" t="str" cm="1">
        <f t="array" ref="M259">IFERROR(INDEX(Forecast_Capex_Input!J$12:J$286,$Z259),NA)</f>
        <v>N/A</v>
      </c>
      <c r="N259" s="150" t="str" cm="1">
        <f t="array" ref="N259">IFERROR(INDEX(Forecast_Capex_Input!K$12:K$286,$Z259),NA)</f>
        <v>DI - Protection systems</v>
      </c>
      <c r="O259" s="150" t="str" cm="1">
        <f t="array" ref="O259">IFERROR(INDEX(Forecast_Capex_Input!L$12:L$286,$Z259),NA)</f>
        <v>DI - Safe and Reliable Network</v>
      </c>
      <c r="P259" s="150" t="str" cm="1">
        <f t="array" ref="P259">IFERROR(INDEX(Forecast_Capex_Input!M$12:M$286,$Z259),NA)</f>
        <v>N/A</v>
      </c>
      <c r="Q259" s="24" t="str" cm="1">
        <f t="array" ref="Q259">IFERROR(INDEX(Forecast_Capex_Input!N$12:N$286,$Z259),NA)</f>
        <v>No</v>
      </c>
      <c r="R259" s="190" cm="1">
        <f t="array" ref="R259">IFERROR(INDEX(Forecast_Capex_Input!O$12:O$286,$Z259),0)</f>
        <v>0</v>
      </c>
      <c r="S259" s="24" t="str" cm="1">
        <f t="array" ref="S259">IFERROR(INDEX(Forecast_Capex_Input!P$12:P$286,$Z259),0)</f>
        <v>Safety security &amp; reliability</v>
      </c>
      <c r="T259" s="150" t="str" cm="1">
        <f t="array" aca="1" ref="T259" ca="1">IFERROR(INDEX(General!$K$91:$K$110,$AC259),NA)</f>
        <v>Secondary Systems (2018-23)</v>
      </c>
      <c r="U259" s="43" cm="1">
        <f t="array" aca="1" ref="U259" ca="1">IFERROR(
IF($F259=General!$E$25,INDEX(Forecast_Capex_Input!S$12:S$286,$Z259),
INDEX(Forecast_Capex_Input!T$12:T$286,$Z259)),0)</f>
        <v>1</v>
      </c>
      <c r="V259" s="82" t="b">
        <f>IFERROR(INDEX(Overheads!$T$19:$T$26,MATCH($I259,Overheads!$E$19:$E$26,0)),FALSE)</f>
        <v>1</v>
      </c>
      <c r="W259" s="209" t="str" cm="1">
        <f t="array" ref="W259">IFERROR(
INDEX(Forecast_Capex_Input!CN$12:CN$286,$Z259),0)</f>
        <v>FY22</v>
      </c>
      <c r="X259" s="209">
        <f>IFERROR(
MATCH($W259,General!$L$39:$S$39,0),1)</f>
        <v>2</v>
      </c>
      <c r="Z259" s="28">
        <f>IFERROR(
IF(MATCH($C259,Forecast_Capex_Input!$CI$12:$CI$286,1)+1&gt;MAX(Forecast_Capex_Input!$C$12:$C$286),NA,
MATCH($C259,Forecast_Capex_Input!$CI$12:$CI$286,1)+1),1)</f>
        <v>108</v>
      </c>
      <c r="AA259" s="28" cm="1">
        <f t="array" aca="1" ref="AA259" ca="1">IFERROR(
IF(Z258&lt;&gt;Z259,1,
IF(COUNTIF(OFFSET(AA258,0,0,-INDEX(Forecast_Capex_Input!$CG$12:$CG$286,$Z259)),AA258)=INDEX(Forecast_Capex_Input!$CG$12:$CG$286,$Z259),AA258+1,AA258)),NA)</f>
        <v>2</v>
      </c>
      <c r="AB259" s="28" cm="1">
        <f t="array" ref="AB259">IFERROR($C259-IF($Z259=1,1,INDEX(Forecast_Capex_Input!$CI$12:$CI$286,$Z259-1))+1,NA)</f>
        <v>3</v>
      </c>
      <c r="AC259" s="28" cm="1">
        <f t="array" aca="1" ref="AC259" ca="1">IFERROR(IF(AA259=1,
INDEX(Forecast_Capex_Input!$AI$10:$BB$10,SMALL(IF(INDEX(Forecast_Capex_Input!$AI$12:$BB$286,$Z259,0)&gt;0,COLUMN(Forecast_Capex_Input!$AI$10:$BB$10)-COLUMN(Forecast_Capex_Input!$AI$12)+1),ROWS(OFFSET(AC258,0,0,-$AB259)))),
OFFSET(AC258,-INDEX(Forecast_Capex_Input!$CG$12:$CG$286,$Z259)+1,0)),NA)</f>
        <v>4</v>
      </c>
      <c r="AD259" s="28">
        <f t="shared" ca="1" si="24"/>
        <v>2</v>
      </c>
      <c r="AE259" s="82" t="b">
        <f t="shared" si="28"/>
        <v>0</v>
      </c>
      <c r="AF259" s="78" t="b">
        <v>0</v>
      </c>
      <c r="AG259" s="82" t="b">
        <f t="shared" si="25"/>
        <v>1</v>
      </c>
      <c r="AI259" s="55">
        <v>0</v>
      </c>
      <c r="AJ259" s="55">
        <v>0</v>
      </c>
      <c r="AK259" s="55">
        <v>0</v>
      </c>
      <c r="AL259" s="55">
        <v>0</v>
      </c>
      <c r="AM259" s="55">
        <v>0</v>
      </c>
      <c r="AN259" s="135">
        <v>0</v>
      </c>
      <c r="AP259" s="55">
        <v>0</v>
      </c>
      <c r="AQ259" s="55">
        <v>0</v>
      </c>
      <c r="AR259" s="55">
        <v>0</v>
      </c>
      <c r="AS259" s="55">
        <v>0</v>
      </c>
      <c r="AT259" s="55">
        <v>0</v>
      </c>
      <c r="AU259" s="135">
        <v>0</v>
      </c>
      <c r="AW259" s="55">
        <v>0</v>
      </c>
      <c r="AX259" s="55">
        <v>0</v>
      </c>
      <c r="AY259" s="55">
        <v>0</v>
      </c>
      <c r="AZ259" s="55">
        <v>0</v>
      </c>
      <c r="BA259" s="55">
        <v>0</v>
      </c>
      <c r="BB259" s="135">
        <v>0</v>
      </c>
      <c r="BD259" s="55">
        <v>0</v>
      </c>
      <c r="BE259" s="55">
        <v>0</v>
      </c>
      <c r="BF259" s="55">
        <v>0</v>
      </c>
      <c r="BG259" s="55">
        <v>0</v>
      </c>
      <c r="BH259" s="55">
        <v>0</v>
      </c>
      <c r="BI259" s="135">
        <v>0</v>
      </c>
      <c r="BK259" s="55">
        <v>0</v>
      </c>
      <c r="BL259" s="55">
        <v>0</v>
      </c>
      <c r="BM259" s="55">
        <v>0</v>
      </c>
      <c r="BN259" s="55">
        <v>0</v>
      </c>
      <c r="BO259" s="55">
        <v>0</v>
      </c>
      <c r="BP259" s="135">
        <v>0</v>
      </c>
      <c r="BR259" s="147">
        <v>0</v>
      </c>
      <c r="BS259" s="147">
        <v>0</v>
      </c>
      <c r="BT259" s="147">
        <v>0</v>
      </c>
      <c r="BU259" s="147">
        <v>0</v>
      </c>
      <c r="BV259" s="147">
        <v>0</v>
      </c>
      <c r="BX259" s="55">
        <v>0</v>
      </c>
      <c r="BY259" s="55">
        <v>0</v>
      </c>
      <c r="BZ259" s="55">
        <v>0</v>
      </c>
      <c r="CA259" s="55">
        <v>0</v>
      </c>
      <c r="CB259" s="55">
        <v>0</v>
      </c>
      <c r="CC259" s="135">
        <v>0</v>
      </c>
      <c r="CE259" s="55">
        <v>0</v>
      </c>
      <c r="CF259" s="55">
        <v>0</v>
      </c>
      <c r="CG259" s="55">
        <v>0</v>
      </c>
      <c r="CH259" s="55">
        <v>0</v>
      </c>
      <c r="CI259" s="55">
        <v>0</v>
      </c>
      <c r="CJ259" s="135">
        <v>0</v>
      </c>
      <c r="CL259" s="55">
        <v>0</v>
      </c>
      <c r="CM259" s="55">
        <v>0</v>
      </c>
      <c r="CN259" s="55">
        <v>0</v>
      </c>
      <c r="CO259" s="55">
        <v>0</v>
      </c>
      <c r="CP259" s="55">
        <v>0</v>
      </c>
      <c r="CQ259" s="135">
        <v>0</v>
      </c>
      <c r="CS259" s="67">
        <v>0</v>
      </c>
      <c r="CT259" s="67">
        <v>0</v>
      </c>
      <c r="CU259" s="67">
        <v>0</v>
      </c>
      <c r="CV259" s="67">
        <v>0</v>
      </c>
      <c r="CW259" s="67">
        <v>0</v>
      </c>
      <c r="CX259" s="135">
        <v>0</v>
      </c>
      <c r="CZ259" s="55">
        <v>0</v>
      </c>
      <c r="DA259" s="55">
        <v>0</v>
      </c>
      <c r="DB259" s="55">
        <v>0</v>
      </c>
      <c r="DC259" s="55">
        <v>0</v>
      </c>
      <c r="DD259" s="55">
        <v>0</v>
      </c>
      <c r="DE259" s="135">
        <v>0</v>
      </c>
      <c r="DG259" s="43" t="b" cm="1">
        <f t="array" aca="1" ref="DG259" ca="1">OR($G259=Forecast_Capex_Input!$BF$8:$BF$10)</f>
        <v>0</v>
      </c>
      <c r="DH259" s="43" cm="1">
        <f t="array" aca="1" ref="DH259" ca="1">IFERROR(INDEX(Forecast_Capex_Input!BG$12:BG$286,$Z259)
*(INDEX(Forecast_Capex_Input!$H$12:$H$286,$Z259)=Repex),0)
*$DG259</f>
        <v>0</v>
      </c>
      <c r="DI259" s="43" cm="1">
        <f t="array" aca="1" ref="DI259" ca="1">IFERROR(INDEX(Forecast_Capex_Input!BH$12:BH$286,$Z259)
*(INDEX(Forecast_Capex_Input!$H$12:$H$286,$Z259)=Repex),0)
*$DG259</f>
        <v>0</v>
      </c>
      <c r="DJ259" s="43" cm="1">
        <f t="array" aca="1" ref="DJ259" ca="1">IFERROR(INDEX(Forecast_Capex_Input!BI$12:BI$286,$Z259)
*(INDEX(Forecast_Capex_Input!$H$12:$H$286,$Z259)=Repex),0)
*$DG259</f>
        <v>0</v>
      </c>
      <c r="DK259" s="43" cm="1">
        <f t="array" aca="1" ref="DK259" ca="1">IFERROR(INDEX(Forecast_Capex_Input!BJ$12:BJ$286,$Z259)
*(INDEX(Forecast_Capex_Input!$H$12:$H$286,$Z259)=Repex),0)
*$DG259</f>
        <v>0</v>
      </c>
      <c r="DL259" s="43" cm="1">
        <f t="array" aca="1" ref="DL259" ca="1">IFERROR(INDEX(Forecast_Capex_Input!BK$12:BK$286,$Z259)
*(INDEX(Forecast_Capex_Input!$H$12:$H$286,$Z259)=Repex),0)
*$DG259</f>
        <v>0</v>
      </c>
      <c r="DM259" s="43" cm="1">
        <f t="array" aca="1" ref="DM259" ca="1">IFERROR(INDEX(Forecast_Capex_Input!BL$12:BL$286,$Z259)
*(INDEX(Forecast_Capex_Input!$H$12:$H$286,$Z259)=Repex),0)
*$DG259</f>
        <v>0</v>
      </c>
      <c r="DO259" s="43" t="b" cm="1">
        <f t="array" aca="1" ref="DO259" ca="1">OR($G259=Forecast_Capex_Input!$BN$8:$BN$9)</f>
        <v>0</v>
      </c>
      <c r="DP259" s="43" cm="1">
        <f t="array" aca="1" ref="DP259" ca="1">IFERROR(INDEX(Forecast_Capex_Input!BO$12:BO$286,$Z259)
*(INDEX(Forecast_Capex_Input!$H$12:$H$286,$Z259)=Repex),0)
*$DO259</f>
        <v>0</v>
      </c>
      <c r="DQ259" s="43" cm="1">
        <f t="array" aca="1" ref="DQ259" ca="1">IFERROR(INDEX(Forecast_Capex_Input!BP$12:BP$286,$Z259)
*(INDEX(Forecast_Capex_Input!$H$12:$H$286,$Z259)=Repex),0)
*$DO259</f>
        <v>0</v>
      </c>
      <c r="DR259" s="43" cm="1">
        <f t="array" aca="1" ref="DR259" ca="1">IFERROR(INDEX(Forecast_Capex_Input!BQ$12:BQ$286,$Z259)
*(INDEX(Forecast_Capex_Input!$H$12:$H$286,$Z259)=Repex),0)
*$DO259</f>
        <v>0</v>
      </c>
      <c r="DS259" s="43" cm="1">
        <f t="array" aca="1" ref="DS259" ca="1">IFERROR(INDEX(Forecast_Capex_Input!BR$12:BR$286,$Z259)
*(INDEX(Forecast_Capex_Input!$H$12:$H$286,$Z259)=Repex),0)
*$DO259</f>
        <v>0</v>
      </c>
      <c r="DT259" s="43" cm="1">
        <f t="array" aca="1" ref="DT259" ca="1">IFERROR(INDEX(Forecast_Capex_Input!BS$12:BS$286,$Z259)
*(INDEX(Forecast_Capex_Input!$H$12:$H$286,$Z259)=Repex),0)
*$DO259</f>
        <v>0</v>
      </c>
      <c r="DV259" s="43" t="b" cm="1">
        <f t="array" aca="1" ref="DV259" ca="1">OR($G259=Forecast_Capex_Input!$BU$8:$BU$10)</f>
        <v>1</v>
      </c>
      <c r="DW259" s="43" cm="1">
        <f t="array" aca="1" ref="DW259" ca="1">IFERROR(INDEX(Forecast_Capex_Input!BV$12:BV$286,$Z259)
*(INDEX(Forecast_Capex_Input!$H$12:$H$286,$Z259)=Repex),0)
*$DV259</f>
        <v>0.57417524554951227</v>
      </c>
      <c r="DX259" s="43" cm="1">
        <f t="array" aca="1" ref="DX259" ca="1">IFERROR(INDEX(Forecast_Capex_Input!BW$12:BW$286,$Z259)
*(INDEX(Forecast_Capex_Input!$H$12:$H$286,$Z259)=Repex),0)
*$DV259</f>
        <v>0.37008530741665008</v>
      </c>
      <c r="DY259" s="43" cm="1">
        <f t="array" aca="1" ref="DY259" ca="1">IFERROR(INDEX(Forecast_Capex_Input!BX$12:BX$286,$Z259)
*(INDEX(Forecast_Capex_Input!$H$12:$H$286,$Z259)=Repex),0)
*$DV259</f>
        <v>1.6561487869107713E-2</v>
      </c>
      <c r="DZ259" s="43" cm="1">
        <f t="array" aca="1" ref="DZ259" ca="1">IFERROR(INDEX(Forecast_Capex_Input!BY$12:BY$286,$Z259)
*(INDEX(Forecast_Capex_Input!$H$12:$H$286,$Z259)=Repex),0)
*$DV259</f>
        <v>0</v>
      </c>
      <c r="EA259" s="43" cm="1">
        <f t="array" aca="1" ref="EA259" ca="1">IFERROR(INDEX(Forecast_Capex_Input!BZ$12:BZ$286,$Z259)
*(INDEX(Forecast_Capex_Input!$H$12:$H$286,$Z259)=Repex),0)
*$DV259</f>
        <v>0</v>
      </c>
      <c r="EB259" s="43" cm="1">
        <f t="array" aca="1" ref="EB259" ca="1">IFERROR(INDEX(Forecast_Capex_Input!CA$12:CA$286,$Z259)
*(INDEX(Forecast_Capex_Input!$H$12:$H$286,$Z259)=Repex),0)
*$DV259</f>
        <v>0</v>
      </c>
      <c r="EC259" s="43" cm="1">
        <f t="array" aca="1" ref="EC259" ca="1">IFERROR(INDEX(Forecast_Capex_Input!CB$12:CB$286,$Z259)
*(INDEX(Forecast_Capex_Input!$H$12:$H$286,$Z259)=Repex),0)
*$DV259</f>
        <v>3.9177959164730082E-2</v>
      </c>
      <c r="ED259" s="43" cm="1">
        <f t="array" aca="1" ref="ED259" ca="1">IFERROR(INDEX(Forecast_Capex_Input!CC$12:CC$286,$Z259)
*(INDEX(Forecast_Capex_Input!$H$12:$H$286,$Z259)=Repex),0)
*$DV259</f>
        <v>0</v>
      </c>
      <c r="EF259" s="86" t="str">
        <f t="shared" si="26"/>
        <v>N/A</v>
      </c>
      <c r="EG259" s="28" t="str">
        <f>IFERROR(RANK(EF259,EF$11:EF$1010,0)+COUNTIF(EF$11:EF259,EF259)-1,NA)</f>
        <v>N/A</v>
      </c>
    </row>
    <row r="260" spans="3:137" x14ac:dyDescent="0.2">
      <c r="C260" s="28">
        <f t="shared" si="27"/>
        <v>250</v>
      </c>
      <c r="D260" s="9" t="str" cm="1">
        <f t="array" ref="D260">IFERROR(INDEX(Forecast_Capex_Input!$D$12:$D$286,$Z260),NA)</f>
        <v>AR1 Secondary Systems Renewal</v>
      </c>
      <c r="E260" s="24" t="b" cm="1">
        <f t="array" ref="E260">IF($Z260=NA,NA,INDEX(Forecast_Capex_Input!$E$12:$E$286,$Z260))</f>
        <v>0</v>
      </c>
      <c r="F260" s="9" t="str" cm="1">
        <f t="array" aca="1" ref="F260" ca="1">IFERROR(INDEX(General!$E$25:$E$26,$AA260),NA)</f>
        <v>Non-Labour</v>
      </c>
      <c r="G260" s="9" t="str" cm="1">
        <f t="array" aca="1" ref="G260" ca="1">IFERROR(INDEX(Forecast_Capex_Input!$AI$11:$BB$11,$AC260),NA)</f>
        <v>Business IT</v>
      </c>
      <c r="H260" s="50" cm="1">
        <f t="array" aca="1" ref="H260" ca="1">IFERROR(INDEX(Forecast_Capex_Input!$AI$12:$BB$286,$Z260,$AC260),NA)</f>
        <v>3.9177959164730082E-2</v>
      </c>
      <c r="I260" s="150" t="str" cm="1">
        <f t="array" ref="I260">IFERROR(INDEX(Forecast_Capex_Input!$F$12:$F$286,$Z260),NA)</f>
        <v>Replacement Expenditure</v>
      </c>
      <c r="J260" s="150" t="str" cm="1">
        <f t="array" ref="J260">IFERROR(INDEX(Forecast_Capex_Input!G$12:G$286,$Z260),NA)</f>
        <v>Digital Infrastructure</v>
      </c>
      <c r="K260" s="150" t="str" cm="1">
        <f t="array" ref="K260">IFERROR(INDEX(Forecast_Capex_Input!H$12:H$286,$Z260),NA)</f>
        <v>Repex</v>
      </c>
      <c r="L260" s="150" t="str" cm="1">
        <f t="array" ref="L260">IFERROR(INDEX(Forecast_Capex_Input!I$12:I$286,$Z260),NA)</f>
        <v>N/A</v>
      </c>
      <c r="M260" s="150" t="str" cm="1">
        <f t="array" ref="M260">IFERROR(INDEX(Forecast_Capex_Input!J$12:J$286,$Z260),NA)</f>
        <v>N/A</v>
      </c>
      <c r="N260" s="150" t="str" cm="1">
        <f t="array" ref="N260">IFERROR(INDEX(Forecast_Capex_Input!K$12:K$286,$Z260),NA)</f>
        <v>DI - Protection systems</v>
      </c>
      <c r="O260" s="150" t="str" cm="1">
        <f t="array" ref="O260">IFERROR(INDEX(Forecast_Capex_Input!L$12:L$286,$Z260),NA)</f>
        <v>DI - Safe and Reliable Network</v>
      </c>
      <c r="P260" s="150" t="str" cm="1">
        <f t="array" ref="P260">IFERROR(INDEX(Forecast_Capex_Input!M$12:M$286,$Z260),NA)</f>
        <v>N/A</v>
      </c>
      <c r="Q260" s="24" t="str" cm="1">
        <f t="array" ref="Q260">IFERROR(INDEX(Forecast_Capex_Input!N$12:N$286,$Z260),NA)</f>
        <v>No</v>
      </c>
      <c r="R260" s="190" cm="1">
        <f t="array" ref="R260">IFERROR(INDEX(Forecast_Capex_Input!O$12:O$286,$Z260),0)</f>
        <v>0</v>
      </c>
      <c r="S260" s="24" t="str" cm="1">
        <f t="array" ref="S260">IFERROR(INDEX(Forecast_Capex_Input!P$12:P$286,$Z260),0)</f>
        <v>Safety security &amp; reliability</v>
      </c>
      <c r="T260" s="150" t="str" cm="1">
        <f t="array" aca="1" ref="T260" ca="1">IFERROR(INDEX(General!$K$91:$K$110,$AC260),NA)</f>
        <v>Business IT (2018 onwards)</v>
      </c>
      <c r="U260" s="43" cm="1">
        <f t="array" aca="1" ref="U260" ca="1">IFERROR(
IF($F260=General!$E$25,INDEX(Forecast_Capex_Input!S$12:S$286,$Z260),
INDEX(Forecast_Capex_Input!T$12:T$286,$Z260)),0)</f>
        <v>1</v>
      </c>
      <c r="V260" s="82" t="b">
        <f>IFERROR(INDEX(Overheads!$T$19:$T$26,MATCH($I260,Overheads!$E$19:$E$26,0)),FALSE)</f>
        <v>1</v>
      </c>
      <c r="W260" s="209" t="str" cm="1">
        <f t="array" ref="W260">IFERROR(
INDEX(Forecast_Capex_Input!CN$12:CN$286,$Z260),0)</f>
        <v>FY22</v>
      </c>
      <c r="X260" s="209">
        <f>IFERROR(
MATCH($W260,General!$L$39:$S$39,0),1)</f>
        <v>2</v>
      </c>
      <c r="Z260" s="28">
        <f>IFERROR(
IF(MATCH($C260,Forecast_Capex_Input!$CI$12:$CI$286,1)+1&gt;MAX(Forecast_Capex_Input!$C$12:$C$286),NA,
MATCH($C260,Forecast_Capex_Input!$CI$12:$CI$286,1)+1),1)</f>
        <v>108</v>
      </c>
      <c r="AA260" s="28" cm="1">
        <f t="array" aca="1" ref="AA260" ca="1">IFERROR(
IF(Z259&lt;&gt;Z260,1,
IF(COUNTIF(OFFSET(AA259,0,0,-INDEX(Forecast_Capex_Input!$CG$12:$CG$286,$Z260)),AA259)=INDEX(Forecast_Capex_Input!$CG$12:$CG$286,$Z260),AA259+1,AA259)),NA)</f>
        <v>2</v>
      </c>
      <c r="AB260" s="28" cm="1">
        <f t="array" ref="AB260">IFERROR($C260-IF($Z260=1,1,INDEX(Forecast_Capex_Input!$CI$12:$CI$286,$Z260-1))+1,NA)</f>
        <v>4</v>
      </c>
      <c r="AC260" s="28" cm="1">
        <f t="array" aca="1" ref="AC260" ca="1">IFERROR(IF(AA260=1,
INDEX(Forecast_Capex_Input!$AI$10:$BB$10,SMALL(IF(INDEX(Forecast_Capex_Input!$AI$12:$BB$286,$Z260,0)&gt;0,COLUMN(Forecast_Capex_Input!$AI$10:$BB$10)-COLUMN(Forecast_Capex_Input!$AI$12)+1),ROWS(OFFSET(AC259,0,0,-$AB260)))),
OFFSET(AC259,-INDEX(Forecast_Capex_Input!$CG$12:$CG$286,$Z260)+1,0)),NA)</f>
        <v>6</v>
      </c>
      <c r="AD260" s="28">
        <f t="shared" ca="1" si="24"/>
        <v>2</v>
      </c>
      <c r="AE260" s="82" t="b">
        <f t="shared" si="28"/>
        <v>0</v>
      </c>
      <c r="AF260" s="78" t="b">
        <v>0</v>
      </c>
      <c r="AG260" s="82" t="b">
        <f t="shared" si="25"/>
        <v>1</v>
      </c>
      <c r="AI260" s="55">
        <v>0</v>
      </c>
      <c r="AJ260" s="55">
        <v>0</v>
      </c>
      <c r="AK260" s="55">
        <v>0</v>
      </c>
      <c r="AL260" s="55">
        <v>0</v>
      </c>
      <c r="AM260" s="55">
        <v>0</v>
      </c>
      <c r="AN260" s="135">
        <v>0</v>
      </c>
      <c r="AP260" s="55">
        <v>0</v>
      </c>
      <c r="AQ260" s="55">
        <v>0</v>
      </c>
      <c r="AR260" s="55">
        <v>0</v>
      </c>
      <c r="AS260" s="55">
        <v>0</v>
      </c>
      <c r="AT260" s="55">
        <v>0</v>
      </c>
      <c r="AU260" s="135">
        <v>0</v>
      </c>
      <c r="AW260" s="55">
        <v>0</v>
      </c>
      <c r="AX260" s="55">
        <v>0</v>
      </c>
      <c r="AY260" s="55">
        <v>0</v>
      </c>
      <c r="AZ260" s="55">
        <v>0</v>
      </c>
      <c r="BA260" s="55">
        <v>0</v>
      </c>
      <c r="BB260" s="135">
        <v>0</v>
      </c>
      <c r="BD260" s="55">
        <v>0</v>
      </c>
      <c r="BE260" s="55">
        <v>0</v>
      </c>
      <c r="BF260" s="55">
        <v>0</v>
      </c>
      <c r="BG260" s="55">
        <v>0</v>
      </c>
      <c r="BH260" s="55">
        <v>0</v>
      </c>
      <c r="BI260" s="135">
        <v>0</v>
      </c>
      <c r="BK260" s="55">
        <v>0</v>
      </c>
      <c r="BL260" s="55">
        <v>0</v>
      </c>
      <c r="BM260" s="55">
        <v>0</v>
      </c>
      <c r="BN260" s="55">
        <v>0</v>
      </c>
      <c r="BO260" s="55">
        <v>0</v>
      </c>
      <c r="BP260" s="135">
        <v>0</v>
      </c>
      <c r="BR260" s="147">
        <v>0</v>
      </c>
      <c r="BS260" s="147">
        <v>0</v>
      </c>
      <c r="BT260" s="147">
        <v>0</v>
      </c>
      <c r="BU260" s="147">
        <v>0</v>
      </c>
      <c r="BV260" s="147">
        <v>0</v>
      </c>
      <c r="BX260" s="55">
        <v>0</v>
      </c>
      <c r="BY260" s="55">
        <v>0</v>
      </c>
      <c r="BZ260" s="55">
        <v>0</v>
      </c>
      <c r="CA260" s="55">
        <v>0</v>
      </c>
      <c r="CB260" s="55">
        <v>0</v>
      </c>
      <c r="CC260" s="135">
        <v>0</v>
      </c>
      <c r="CE260" s="55">
        <v>0</v>
      </c>
      <c r="CF260" s="55">
        <v>0</v>
      </c>
      <c r="CG260" s="55">
        <v>0</v>
      </c>
      <c r="CH260" s="55">
        <v>0</v>
      </c>
      <c r="CI260" s="55">
        <v>0</v>
      </c>
      <c r="CJ260" s="135">
        <v>0</v>
      </c>
      <c r="CL260" s="55">
        <v>0</v>
      </c>
      <c r="CM260" s="55">
        <v>0</v>
      </c>
      <c r="CN260" s="55">
        <v>0</v>
      </c>
      <c r="CO260" s="55">
        <v>0</v>
      </c>
      <c r="CP260" s="55">
        <v>0</v>
      </c>
      <c r="CQ260" s="135">
        <v>0</v>
      </c>
      <c r="CS260" s="67">
        <v>0</v>
      </c>
      <c r="CT260" s="67">
        <v>0</v>
      </c>
      <c r="CU260" s="67">
        <v>0</v>
      </c>
      <c r="CV260" s="67">
        <v>0</v>
      </c>
      <c r="CW260" s="67">
        <v>0</v>
      </c>
      <c r="CX260" s="135">
        <v>0</v>
      </c>
      <c r="CZ260" s="55">
        <v>0</v>
      </c>
      <c r="DA260" s="55">
        <v>0</v>
      </c>
      <c r="DB260" s="55">
        <v>0</v>
      </c>
      <c r="DC260" s="55">
        <v>0</v>
      </c>
      <c r="DD260" s="55">
        <v>0</v>
      </c>
      <c r="DE260" s="135">
        <v>0</v>
      </c>
      <c r="DG260" s="43" t="b" cm="1">
        <f t="array" aca="1" ref="DG260" ca="1">OR($G260=Forecast_Capex_Input!$BF$8:$BF$10)</f>
        <v>0</v>
      </c>
      <c r="DH260" s="43" cm="1">
        <f t="array" aca="1" ref="DH260" ca="1">IFERROR(INDEX(Forecast_Capex_Input!BG$12:BG$286,$Z260)
*(INDEX(Forecast_Capex_Input!$H$12:$H$286,$Z260)=Repex),0)
*$DG260</f>
        <v>0</v>
      </c>
      <c r="DI260" s="43" cm="1">
        <f t="array" aca="1" ref="DI260" ca="1">IFERROR(INDEX(Forecast_Capex_Input!BH$12:BH$286,$Z260)
*(INDEX(Forecast_Capex_Input!$H$12:$H$286,$Z260)=Repex),0)
*$DG260</f>
        <v>0</v>
      </c>
      <c r="DJ260" s="43" cm="1">
        <f t="array" aca="1" ref="DJ260" ca="1">IFERROR(INDEX(Forecast_Capex_Input!BI$12:BI$286,$Z260)
*(INDEX(Forecast_Capex_Input!$H$12:$H$286,$Z260)=Repex),0)
*$DG260</f>
        <v>0</v>
      </c>
      <c r="DK260" s="43" cm="1">
        <f t="array" aca="1" ref="DK260" ca="1">IFERROR(INDEX(Forecast_Capex_Input!BJ$12:BJ$286,$Z260)
*(INDEX(Forecast_Capex_Input!$H$12:$H$286,$Z260)=Repex),0)
*$DG260</f>
        <v>0</v>
      </c>
      <c r="DL260" s="43" cm="1">
        <f t="array" aca="1" ref="DL260" ca="1">IFERROR(INDEX(Forecast_Capex_Input!BK$12:BK$286,$Z260)
*(INDEX(Forecast_Capex_Input!$H$12:$H$286,$Z260)=Repex),0)
*$DG260</f>
        <v>0</v>
      </c>
      <c r="DM260" s="43" cm="1">
        <f t="array" aca="1" ref="DM260" ca="1">IFERROR(INDEX(Forecast_Capex_Input!BL$12:BL$286,$Z260)
*(INDEX(Forecast_Capex_Input!$H$12:$H$286,$Z260)=Repex),0)
*$DG260</f>
        <v>0</v>
      </c>
      <c r="DO260" s="43" t="b" cm="1">
        <f t="array" aca="1" ref="DO260" ca="1">OR($G260=Forecast_Capex_Input!$BN$8:$BN$9)</f>
        <v>0</v>
      </c>
      <c r="DP260" s="43" cm="1">
        <f t="array" aca="1" ref="DP260" ca="1">IFERROR(INDEX(Forecast_Capex_Input!BO$12:BO$286,$Z260)
*(INDEX(Forecast_Capex_Input!$H$12:$H$286,$Z260)=Repex),0)
*$DO260</f>
        <v>0</v>
      </c>
      <c r="DQ260" s="43" cm="1">
        <f t="array" aca="1" ref="DQ260" ca="1">IFERROR(INDEX(Forecast_Capex_Input!BP$12:BP$286,$Z260)
*(INDEX(Forecast_Capex_Input!$H$12:$H$286,$Z260)=Repex),0)
*$DO260</f>
        <v>0</v>
      </c>
      <c r="DR260" s="43" cm="1">
        <f t="array" aca="1" ref="DR260" ca="1">IFERROR(INDEX(Forecast_Capex_Input!BQ$12:BQ$286,$Z260)
*(INDEX(Forecast_Capex_Input!$H$12:$H$286,$Z260)=Repex),0)
*$DO260</f>
        <v>0</v>
      </c>
      <c r="DS260" s="43" cm="1">
        <f t="array" aca="1" ref="DS260" ca="1">IFERROR(INDEX(Forecast_Capex_Input!BR$12:BR$286,$Z260)
*(INDEX(Forecast_Capex_Input!$H$12:$H$286,$Z260)=Repex),0)
*$DO260</f>
        <v>0</v>
      </c>
      <c r="DT260" s="43" cm="1">
        <f t="array" aca="1" ref="DT260" ca="1">IFERROR(INDEX(Forecast_Capex_Input!BS$12:BS$286,$Z260)
*(INDEX(Forecast_Capex_Input!$H$12:$H$286,$Z260)=Repex),0)
*$DO260</f>
        <v>0</v>
      </c>
      <c r="DV260" s="43" t="b" cm="1">
        <f t="array" aca="1" ref="DV260" ca="1">OR($G260=Forecast_Capex_Input!$BU$8:$BU$10)</f>
        <v>1</v>
      </c>
      <c r="DW260" s="43" cm="1">
        <f t="array" aca="1" ref="DW260" ca="1">IFERROR(INDEX(Forecast_Capex_Input!BV$12:BV$286,$Z260)
*(INDEX(Forecast_Capex_Input!$H$12:$H$286,$Z260)=Repex),0)
*$DV260</f>
        <v>0.57417524554951227</v>
      </c>
      <c r="DX260" s="43" cm="1">
        <f t="array" aca="1" ref="DX260" ca="1">IFERROR(INDEX(Forecast_Capex_Input!BW$12:BW$286,$Z260)
*(INDEX(Forecast_Capex_Input!$H$12:$H$286,$Z260)=Repex),0)
*$DV260</f>
        <v>0.37008530741665008</v>
      </c>
      <c r="DY260" s="43" cm="1">
        <f t="array" aca="1" ref="DY260" ca="1">IFERROR(INDEX(Forecast_Capex_Input!BX$12:BX$286,$Z260)
*(INDEX(Forecast_Capex_Input!$H$12:$H$286,$Z260)=Repex),0)
*$DV260</f>
        <v>1.6561487869107713E-2</v>
      </c>
      <c r="DZ260" s="43" cm="1">
        <f t="array" aca="1" ref="DZ260" ca="1">IFERROR(INDEX(Forecast_Capex_Input!BY$12:BY$286,$Z260)
*(INDEX(Forecast_Capex_Input!$H$12:$H$286,$Z260)=Repex),0)
*$DV260</f>
        <v>0</v>
      </c>
      <c r="EA260" s="43" cm="1">
        <f t="array" aca="1" ref="EA260" ca="1">IFERROR(INDEX(Forecast_Capex_Input!BZ$12:BZ$286,$Z260)
*(INDEX(Forecast_Capex_Input!$H$12:$H$286,$Z260)=Repex),0)
*$DV260</f>
        <v>0</v>
      </c>
      <c r="EB260" s="43" cm="1">
        <f t="array" aca="1" ref="EB260" ca="1">IFERROR(INDEX(Forecast_Capex_Input!CA$12:CA$286,$Z260)
*(INDEX(Forecast_Capex_Input!$H$12:$H$286,$Z260)=Repex),0)
*$DV260</f>
        <v>0</v>
      </c>
      <c r="EC260" s="43" cm="1">
        <f t="array" aca="1" ref="EC260" ca="1">IFERROR(INDEX(Forecast_Capex_Input!CB$12:CB$286,$Z260)
*(INDEX(Forecast_Capex_Input!$H$12:$H$286,$Z260)=Repex),0)
*$DV260</f>
        <v>3.9177959164730082E-2</v>
      </c>
      <c r="ED260" s="43" cm="1">
        <f t="array" aca="1" ref="ED260" ca="1">IFERROR(INDEX(Forecast_Capex_Input!CC$12:CC$286,$Z260)
*(INDEX(Forecast_Capex_Input!$H$12:$H$286,$Z260)=Repex),0)
*$DV260</f>
        <v>0</v>
      </c>
      <c r="EF260" s="86" t="str">
        <f t="shared" si="26"/>
        <v>N/A</v>
      </c>
      <c r="EG260" s="28" t="str">
        <f>IFERROR(RANK(EF260,EF$11:EF$1010,0)+COUNTIF(EF$11:EF260,EF260)-1,NA)</f>
        <v>N/A</v>
      </c>
    </row>
    <row r="261" spans="3:137" x14ac:dyDescent="0.2">
      <c r="C261" s="28">
        <f t="shared" si="27"/>
        <v>251</v>
      </c>
      <c r="D261" s="9" t="str" cm="1">
        <f t="array" ref="D261">IFERROR(INDEX(Forecast_Capex_Input!$D$12:$D$286,$Z261),NA)</f>
        <v>WL1 Secondary Systems Renewal</v>
      </c>
      <c r="E261" s="24" t="b" cm="1">
        <f t="array" ref="E261">IF($Z261=NA,NA,INDEX(Forecast_Capex_Input!$E$12:$E$286,$Z261))</f>
        <v>1</v>
      </c>
      <c r="F261" s="9" t="str" cm="1">
        <f t="array" aca="1" ref="F261" ca="1">IFERROR(INDEX(General!$E$25:$E$26,$AA261),NA)</f>
        <v>Labour</v>
      </c>
      <c r="G261" s="9" t="str" cm="1">
        <f t="array" aca="1" ref="G261" ca="1">IFERROR(INDEX(Forecast_Capex_Input!$AI$11:$BB$11,$AC261),NA)</f>
        <v>Secondary Systems</v>
      </c>
      <c r="H261" s="50" cm="1">
        <f t="array" aca="1" ref="H261" ca="1">IFERROR(INDEX(Forecast_Capex_Input!$AI$12:$BB$286,$Z261,$AC261),NA)</f>
        <v>0.95365222460489596</v>
      </c>
      <c r="I261" s="150" t="str" cm="1">
        <f t="array" ref="I261">IFERROR(INDEX(Forecast_Capex_Input!$F$12:$F$286,$Z261),NA)</f>
        <v>Replacement Expenditure</v>
      </c>
      <c r="J261" s="150" t="str" cm="1">
        <f t="array" ref="J261">IFERROR(INDEX(Forecast_Capex_Input!G$12:G$286,$Z261),NA)</f>
        <v>Digital Infrastructure</v>
      </c>
      <c r="K261" s="150" t="str" cm="1">
        <f t="array" ref="K261">IFERROR(INDEX(Forecast_Capex_Input!H$12:H$286,$Z261),NA)</f>
        <v>Repex</v>
      </c>
      <c r="L261" s="150" t="str" cm="1">
        <f t="array" ref="L261">IFERROR(INDEX(Forecast_Capex_Input!I$12:I$286,$Z261),NA)</f>
        <v>N/A</v>
      </c>
      <c r="M261" s="150" t="str" cm="1">
        <f t="array" ref="M261">IFERROR(INDEX(Forecast_Capex_Input!J$12:J$286,$Z261),NA)</f>
        <v>N/A</v>
      </c>
      <c r="N261" s="150" t="str" cm="1">
        <f t="array" ref="N261">IFERROR(INDEX(Forecast_Capex_Input!K$12:K$286,$Z261),NA)</f>
        <v>DI - Protection systems</v>
      </c>
      <c r="O261" s="150" t="str" cm="1">
        <f t="array" ref="O261">IFERROR(INDEX(Forecast_Capex_Input!L$12:L$286,$Z261),NA)</f>
        <v>DI - Safe and Reliable Network</v>
      </c>
      <c r="P261" s="150" t="str" cm="1">
        <f t="array" ref="P261">IFERROR(INDEX(Forecast_Capex_Input!M$12:M$286,$Z261),NA)</f>
        <v>N/A</v>
      </c>
      <c r="Q261" s="24" t="str" cm="1">
        <f t="array" ref="Q261">IFERROR(INDEX(Forecast_Capex_Input!N$12:N$286,$Z261),NA)</f>
        <v>No</v>
      </c>
      <c r="R261" s="190" cm="1">
        <f t="array" ref="R261">IFERROR(INDEX(Forecast_Capex_Input!O$12:O$286,$Z261),0)</f>
        <v>0</v>
      </c>
      <c r="S261" s="24" t="str" cm="1">
        <f t="array" ref="S261">IFERROR(INDEX(Forecast_Capex_Input!P$12:P$286,$Z261),0)</f>
        <v>Safety security &amp; reliability</v>
      </c>
      <c r="T261" s="150" t="str" cm="1">
        <f t="array" aca="1" ref="T261" ca="1">IFERROR(INDEX(General!$K$91:$K$110,$AC261),NA)</f>
        <v>Secondary Systems (2018-23)</v>
      </c>
      <c r="U261" s="43" cm="1">
        <f t="array" aca="1" ref="U261" ca="1">IFERROR(
IF($F261=General!$E$25,INDEX(Forecast_Capex_Input!S$12:S$286,$Z261),
INDEX(Forecast_Capex_Input!T$12:T$286,$Z261)),0)</f>
        <v>0.40071174164753615</v>
      </c>
      <c r="V261" s="82" t="b">
        <f>IFERROR(INDEX(Overheads!$T$19:$T$26,MATCH($I261,Overheads!$E$19:$E$26,0)),FALSE)</f>
        <v>1</v>
      </c>
      <c r="W261" s="209" t="str" cm="1">
        <f t="array" ref="W261">IFERROR(
INDEX(Forecast_Capex_Input!CN$12:CN$286,$Z261),0)</f>
        <v>FY22</v>
      </c>
      <c r="X261" s="209">
        <f>IFERROR(
MATCH($W261,General!$L$39:$S$39,0),1)</f>
        <v>2</v>
      </c>
      <c r="Z261" s="28">
        <f>IFERROR(
IF(MATCH($C261,Forecast_Capex_Input!$CI$12:$CI$286,1)+1&gt;MAX(Forecast_Capex_Input!$C$12:$C$286),NA,
MATCH($C261,Forecast_Capex_Input!$CI$12:$CI$286,1)+1),1)</f>
        <v>109</v>
      </c>
      <c r="AA261" s="28" cm="1">
        <f t="array" aca="1" ref="AA261" ca="1">IFERROR(
IF(Z260&lt;&gt;Z261,1,
IF(COUNTIF(OFFSET(AA260,0,0,-INDEX(Forecast_Capex_Input!$CG$12:$CG$286,$Z261)),AA260)=INDEX(Forecast_Capex_Input!$CG$12:$CG$286,$Z261),AA260+1,AA260)),NA)</f>
        <v>1</v>
      </c>
      <c r="AB261" s="28" cm="1">
        <f t="array" ref="AB261">IFERROR($C261-IF($Z261=1,1,INDEX(Forecast_Capex_Input!$CI$12:$CI$286,$Z261-1))+1,NA)</f>
        <v>1</v>
      </c>
      <c r="AC261" s="28" cm="1">
        <f t="array" aca="1" ref="AC261" ca="1">IFERROR(IF(AA261=1,
INDEX(Forecast_Capex_Input!$AI$10:$BB$10,SMALL(IF(INDEX(Forecast_Capex_Input!$AI$12:$BB$286,$Z261,0)&gt;0,COLUMN(Forecast_Capex_Input!$AI$10:$BB$10)-COLUMN(Forecast_Capex_Input!$AI$12)+1),ROWS(OFFSET(AC260,0,0,-$AB261)))),
OFFSET(AC260,-INDEX(Forecast_Capex_Input!$CG$12:$CG$286,$Z261)+1,0)),NA)</f>
        <v>4</v>
      </c>
      <c r="AD261" s="28">
        <f t="shared" ca="1" si="24"/>
        <v>1</v>
      </c>
      <c r="AE261" s="82" t="b">
        <f t="shared" si="28"/>
        <v>0</v>
      </c>
      <c r="AF261" s="78" t="b">
        <v>0</v>
      </c>
      <c r="AG261" s="82" t="b">
        <f t="shared" si="25"/>
        <v>1</v>
      </c>
      <c r="AI261" s="55">
        <v>0.22859782131229764</v>
      </c>
      <c r="AJ261" s="55">
        <v>0.20781620119299782</v>
      </c>
      <c r="AK261" s="55">
        <v>0.10390810059649891</v>
      </c>
      <c r="AL261" s="55">
        <v>0.22859782131229764</v>
      </c>
      <c r="AM261" s="55">
        <v>0.23898863137194756</v>
      </c>
      <c r="AN261" s="135">
        <v>1.0079085757860395</v>
      </c>
      <c r="AP261" s="55">
        <v>0.2215260663163921</v>
      </c>
      <c r="AQ261" s="55">
        <v>0.20402077096004728</v>
      </c>
      <c r="AR261" s="55">
        <v>0.10318824216870766</v>
      </c>
      <c r="AS261" s="55">
        <v>0.22799720784459734</v>
      </c>
      <c r="AT261" s="55">
        <v>0.23907804321384107</v>
      </c>
      <c r="AU261" s="135">
        <v>0.99581033050358547</v>
      </c>
      <c r="AW261" s="55">
        <v>2.6705279381885941E-2</v>
      </c>
      <c r="AX261" s="55">
        <v>2.3050873723570231E-2</v>
      </c>
      <c r="AY261" s="55">
        <v>1.4313543878604574E-2</v>
      </c>
      <c r="AZ261" s="55">
        <v>3.2066067827225771E-2</v>
      </c>
      <c r="BA261" s="55">
        <v>2.9774610620503454E-2</v>
      </c>
      <c r="BB261" s="135">
        <v>0.12591037543178998</v>
      </c>
      <c r="BD261" s="55">
        <v>5.1998087699431208E-3</v>
      </c>
      <c r="BE261" s="55">
        <v>4.5183655594907696E-3</v>
      </c>
      <c r="BF261" s="55">
        <v>2.7443840090659254E-3</v>
      </c>
      <c r="BG261" s="55">
        <v>6.1058880630818014E-3</v>
      </c>
      <c r="BH261" s="55">
        <v>5.7669502731820524E-3</v>
      </c>
      <c r="BI261" s="135">
        <v>2.4335396674763671E-2</v>
      </c>
      <c r="BK261" s="55">
        <v>0.25343115446822118</v>
      </c>
      <c r="BL261" s="55">
        <v>0.23159001024310827</v>
      </c>
      <c r="BM261" s="55">
        <v>0.12024617005637817</v>
      </c>
      <c r="BN261" s="55">
        <v>0.26616916373490496</v>
      </c>
      <c r="BO261" s="55">
        <v>0.27461960410752656</v>
      </c>
      <c r="BP261" s="135">
        <v>1.146056102610139</v>
      </c>
      <c r="BR261" s="147">
        <v>0.1</v>
      </c>
      <c r="BS261" s="147">
        <v>0.11</v>
      </c>
      <c r="BT261" s="147">
        <v>0.14000000000000001</v>
      </c>
      <c r="BU261" s="147">
        <v>0.32</v>
      </c>
      <c r="BV261" s="147">
        <v>0.33</v>
      </c>
      <c r="BX261" s="55">
        <v>0.10079085757860395</v>
      </c>
      <c r="BY261" s="55">
        <v>0.11086994333646435</v>
      </c>
      <c r="BZ261" s="55">
        <v>0.14110720061004556</v>
      </c>
      <c r="CA261" s="55">
        <v>0.32253074425153266</v>
      </c>
      <c r="CB261" s="55">
        <v>0.33260983000939304</v>
      </c>
      <c r="CC261" s="135">
        <v>1.0079085757860398</v>
      </c>
      <c r="CE261" s="55">
        <v>9.958103305035855E-2</v>
      </c>
      <c r="CF261" s="55">
        <v>0.1095391363553944</v>
      </c>
      <c r="CG261" s="55">
        <v>0.13941344627050198</v>
      </c>
      <c r="CH261" s="55">
        <v>0.31865930576114737</v>
      </c>
      <c r="CI261" s="55">
        <v>0.3286174090661832</v>
      </c>
      <c r="CJ261" s="135">
        <v>0.99581033050358558</v>
      </c>
      <c r="CL261" s="55">
        <v>1.2591037543178999E-2</v>
      </c>
      <c r="CM261" s="55">
        <v>1.3850141297496898E-2</v>
      </c>
      <c r="CN261" s="55">
        <v>1.7627452560450601E-2</v>
      </c>
      <c r="CO261" s="55">
        <v>4.0291320138172798E-2</v>
      </c>
      <c r="CP261" s="55">
        <v>4.1550423892490695E-2</v>
      </c>
      <c r="CQ261" s="135">
        <v>0.12591037543179001</v>
      </c>
      <c r="CS261" s="67">
        <v>2.4335396674763673E-3</v>
      </c>
      <c r="CT261" s="67">
        <v>2.6768936342240037E-3</v>
      </c>
      <c r="CU261" s="67">
        <v>3.4069555344669144E-3</v>
      </c>
      <c r="CV261" s="67">
        <v>7.7873269359243751E-3</v>
      </c>
      <c r="CW261" s="67">
        <v>8.0306809026720119E-3</v>
      </c>
      <c r="CX261" s="135">
        <v>2.4335396674763671E-2</v>
      </c>
      <c r="CZ261" s="55">
        <v>0.11460561026101392</v>
      </c>
      <c r="DA261" s="55">
        <v>0.12606617128711531</v>
      </c>
      <c r="DB261" s="55">
        <v>0.16044785436541947</v>
      </c>
      <c r="DC261" s="55">
        <v>0.36673795283524452</v>
      </c>
      <c r="DD261" s="55">
        <v>0.3781985138613459</v>
      </c>
      <c r="DE261" s="135">
        <v>1.1460561026101392</v>
      </c>
      <c r="DG261" s="43" t="b" cm="1">
        <f t="array" aca="1" ref="DG261" ca="1">OR($G261=Forecast_Capex_Input!$BF$8:$BF$10)</f>
        <v>0</v>
      </c>
      <c r="DH261" s="43" cm="1">
        <f t="array" aca="1" ref="DH261" ca="1">IFERROR(INDEX(Forecast_Capex_Input!BG$12:BG$286,$Z261)
*(INDEX(Forecast_Capex_Input!$H$12:$H$286,$Z261)=Repex),0)
*$DG261</f>
        <v>0</v>
      </c>
      <c r="DI261" s="43" cm="1">
        <f t="array" aca="1" ref="DI261" ca="1">IFERROR(INDEX(Forecast_Capex_Input!BH$12:BH$286,$Z261)
*(INDEX(Forecast_Capex_Input!$H$12:$H$286,$Z261)=Repex),0)
*$DG261</f>
        <v>0</v>
      </c>
      <c r="DJ261" s="43" cm="1">
        <f t="array" aca="1" ref="DJ261" ca="1">IFERROR(INDEX(Forecast_Capex_Input!BI$12:BI$286,$Z261)
*(INDEX(Forecast_Capex_Input!$H$12:$H$286,$Z261)=Repex),0)
*$DG261</f>
        <v>0</v>
      </c>
      <c r="DK261" s="43" cm="1">
        <f t="array" aca="1" ref="DK261" ca="1">IFERROR(INDEX(Forecast_Capex_Input!BJ$12:BJ$286,$Z261)
*(INDEX(Forecast_Capex_Input!$H$12:$H$286,$Z261)=Repex),0)
*$DG261</f>
        <v>0</v>
      </c>
      <c r="DL261" s="43" cm="1">
        <f t="array" aca="1" ref="DL261" ca="1">IFERROR(INDEX(Forecast_Capex_Input!BK$12:BK$286,$Z261)
*(INDEX(Forecast_Capex_Input!$H$12:$H$286,$Z261)=Repex),0)
*$DG261</f>
        <v>0</v>
      </c>
      <c r="DM261" s="43" cm="1">
        <f t="array" aca="1" ref="DM261" ca="1">IFERROR(INDEX(Forecast_Capex_Input!BL$12:BL$286,$Z261)
*(INDEX(Forecast_Capex_Input!$H$12:$H$286,$Z261)=Repex),0)
*$DG261</f>
        <v>0</v>
      </c>
      <c r="DO261" s="43" t="b" cm="1">
        <f t="array" aca="1" ref="DO261" ca="1">OR($G261=Forecast_Capex_Input!$BN$8:$BN$9)</f>
        <v>0</v>
      </c>
      <c r="DP261" s="43" cm="1">
        <f t="array" aca="1" ref="DP261" ca="1">IFERROR(INDEX(Forecast_Capex_Input!BO$12:BO$286,$Z261)
*(INDEX(Forecast_Capex_Input!$H$12:$H$286,$Z261)=Repex),0)
*$DO261</f>
        <v>0</v>
      </c>
      <c r="DQ261" s="43" cm="1">
        <f t="array" aca="1" ref="DQ261" ca="1">IFERROR(INDEX(Forecast_Capex_Input!BP$12:BP$286,$Z261)
*(INDEX(Forecast_Capex_Input!$H$12:$H$286,$Z261)=Repex),0)
*$DO261</f>
        <v>0</v>
      </c>
      <c r="DR261" s="43" cm="1">
        <f t="array" aca="1" ref="DR261" ca="1">IFERROR(INDEX(Forecast_Capex_Input!BQ$12:BQ$286,$Z261)
*(INDEX(Forecast_Capex_Input!$H$12:$H$286,$Z261)=Repex),0)
*$DO261</f>
        <v>0</v>
      </c>
      <c r="DS261" s="43" cm="1">
        <f t="array" aca="1" ref="DS261" ca="1">IFERROR(INDEX(Forecast_Capex_Input!BR$12:BR$286,$Z261)
*(INDEX(Forecast_Capex_Input!$H$12:$H$286,$Z261)=Repex),0)
*$DO261</f>
        <v>0</v>
      </c>
      <c r="DT261" s="43" cm="1">
        <f t="array" aca="1" ref="DT261" ca="1">IFERROR(INDEX(Forecast_Capex_Input!BS$12:BS$286,$Z261)
*(INDEX(Forecast_Capex_Input!$H$12:$H$286,$Z261)=Repex),0)
*$DO261</f>
        <v>0</v>
      </c>
      <c r="DV261" s="43" t="b" cm="1">
        <f t="array" aca="1" ref="DV261" ca="1">OR($G261=Forecast_Capex_Input!$BU$8:$BU$10)</f>
        <v>1</v>
      </c>
      <c r="DW261" s="43" cm="1">
        <f t="array" aca="1" ref="DW261" ca="1">IFERROR(INDEX(Forecast_Capex_Input!BV$12:BV$286,$Z261)
*(INDEX(Forecast_Capex_Input!$H$12:$H$286,$Z261)=Repex),0)
*$DV261</f>
        <v>0.89326418633782412</v>
      </c>
      <c r="DX261" s="43" cm="1">
        <f t="array" aca="1" ref="DX261" ca="1">IFERROR(INDEX(Forecast_Capex_Input!BW$12:BW$286,$Z261)
*(INDEX(Forecast_Capex_Input!$H$12:$H$286,$Z261)=Repex),0)
*$DV261</f>
        <v>6.0388038267071974E-2</v>
      </c>
      <c r="DY261" s="43" cm="1">
        <f t="array" aca="1" ref="DY261" ca="1">IFERROR(INDEX(Forecast_Capex_Input!BX$12:BX$286,$Z261)
*(INDEX(Forecast_Capex_Input!$H$12:$H$286,$Z261)=Repex),0)
*$DV261</f>
        <v>0</v>
      </c>
      <c r="DZ261" s="43" cm="1">
        <f t="array" aca="1" ref="DZ261" ca="1">IFERROR(INDEX(Forecast_Capex_Input!BY$12:BY$286,$Z261)
*(INDEX(Forecast_Capex_Input!$H$12:$H$286,$Z261)=Repex),0)
*$DV261</f>
        <v>0</v>
      </c>
      <c r="EA261" s="43" cm="1">
        <f t="array" aca="1" ref="EA261" ca="1">IFERROR(INDEX(Forecast_Capex_Input!BZ$12:BZ$286,$Z261)
*(INDEX(Forecast_Capex_Input!$H$12:$H$286,$Z261)=Repex),0)
*$DV261</f>
        <v>0</v>
      </c>
      <c r="EB261" s="43" cm="1">
        <f t="array" aca="1" ref="EB261" ca="1">IFERROR(INDEX(Forecast_Capex_Input!CA$12:CA$286,$Z261)
*(INDEX(Forecast_Capex_Input!$H$12:$H$286,$Z261)=Repex),0)
*$DV261</f>
        <v>0</v>
      </c>
      <c r="EC261" s="43" cm="1">
        <f t="array" aca="1" ref="EC261" ca="1">IFERROR(INDEX(Forecast_Capex_Input!CB$12:CB$286,$Z261)
*(INDEX(Forecast_Capex_Input!$H$12:$H$286,$Z261)=Repex),0)
*$DV261</f>
        <v>4.6347775395103957E-2</v>
      </c>
      <c r="ED261" s="43" cm="1">
        <f t="array" aca="1" ref="ED261" ca="1">IFERROR(INDEX(Forecast_Capex_Input!CC$12:CC$286,$Z261)
*(INDEX(Forecast_Capex_Input!$H$12:$H$286,$Z261)=Repex),0)
*$DV261</f>
        <v>0</v>
      </c>
      <c r="EF261" s="86" t="str">
        <f t="shared" si="26"/>
        <v>N/A</v>
      </c>
      <c r="EG261" s="28" t="str">
        <f>IFERROR(RANK(EF261,EF$11:EF$1010,0)+COUNTIF(EF$11:EF261,EF261)-1,NA)</f>
        <v>N/A</v>
      </c>
    </row>
    <row r="262" spans="3:137" x14ac:dyDescent="0.2">
      <c r="C262" s="28">
        <f t="shared" si="27"/>
        <v>252</v>
      </c>
      <c r="D262" s="9" t="str" cm="1">
        <f t="array" ref="D262">IFERROR(INDEX(Forecast_Capex_Input!$D$12:$D$286,$Z262),NA)</f>
        <v>WL1 Secondary Systems Renewal</v>
      </c>
      <c r="E262" s="24" t="b" cm="1">
        <f t="array" ref="E262">IF($Z262=NA,NA,INDEX(Forecast_Capex_Input!$E$12:$E$286,$Z262))</f>
        <v>1</v>
      </c>
      <c r="F262" s="9" t="str" cm="1">
        <f t="array" aca="1" ref="F262" ca="1">IFERROR(INDEX(General!$E$25:$E$26,$AA262),NA)</f>
        <v>Labour</v>
      </c>
      <c r="G262" s="9" t="str" cm="1">
        <f t="array" aca="1" ref="G262" ca="1">IFERROR(INDEX(Forecast_Capex_Input!$AI$11:$BB$11,$AC262),NA)</f>
        <v>Business IT</v>
      </c>
      <c r="H262" s="50" cm="1">
        <f t="array" aca="1" ref="H262" ca="1">IFERROR(INDEX(Forecast_Capex_Input!$AI$12:$BB$286,$Z262,$AC262),NA)</f>
        <v>4.634777539510395E-2</v>
      </c>
      <c r="I262" s="150" t="str" cm="1">
        <f t="array" ref="I262">IFERROR(INDEX(Forecast_Capex_Input!$F$12:$F$286,$Z262),NA)</f>
        <v>Replacement Expenditure</v>
      </c>
      <c r="J262" s="150" t="str" cm="1">
        <f t="array" ref="J262">IFERROR(INDEX(Forecast_Capex_Input!G$12:G$286,$Z262),NA)</f>
        <v>Digital Infrastructure</v>
      </c>
      <c r="K262" s="150" t="str" cm="1">
        <f t="array" ref="K262">IFERROR(INDEX(Forecast_Capex_Input!H$12:H$286,$Z262),NA)</f>
        <v>Repex</v>
      </c>
      <c r="L262" s="150" t="str" cm="1">
        <f t="array" ref="L262">IFERROR(INDEX(Forecast_Capex_Input!I$12:I$286,$Z262),NA)</f>
        <v>N/A</v>
      </c>
      <c r="M262" s="150" t="str" cm="1">
        <f t="array" ref="M262">IFERROR(INDEX(Forecast_Capex_Input!J$12:J$286,$Z262),NA)</f>
        <v>N/A</v>
      </c>
      <c r="N262" s="150" t="str" cm="1">
        <f t="array" ref="N262">IFERROR(INDEX(Forecast_Capex_Input!K$12:K$286,$Z262),NA)</f>
        <v>DI - Protection systems</v>
      </c>
      <c r="O262" s="150" t="str" cm="1">
        <f t="array" ref="O262">IFERROR(INDEX(Forecast_Capex_Input!L$12:L$286,$Z262),NA)</f>
        <v>DI - Safe and Reliable Network</v>
      </c>
      <c r="P262" s="150" t="str" cm="1">
        <f t="array" ref="P262">IFERROR(INDEX(Forecast_Capex_Input!M$12:M$286,$Z262),NA)</f>
        <v>N/A</v>
      </c>
      <c r="Q262" s="24" t="str" cm="1">
        <f t="array" ref="Q262">IFERROR(INDEX(Forecast_Capex_Input!N$12:N$286,$Z262),NA)</f>
        <v>No</v>
      </c>
      <c r="R262" s="190" cm="1">
        <f t="array" ref="R262">IFERROR(INDEX(Forecast_Capex_Input!O$12:O$286,$Z262),0)</f>
        <v>0</v>
      </c>
      <c r="S262" s="24" t="str" cm="1">
        <f t="array" ref="S262">IFERROR(INDEX(Forecast_Capex_Input!P$12:P$286,$Z262),0)</f>
        <v>Safety security &amp; reliability</v>
      </c>
      <c r="T262" s="150" t="str" cm="1">
        <f t="array" aca="1" ref="T262" ca="1">IFERROR(INDEX(General!$K$91:$K$110,$AC262),NA)</f>
        <v>Business IT (2018 onwards)</v>
      </c>
      <c r="U262" s="43" cm="1">
        <f t="array" aca="1" ref="U262" ca="1">IFERROR(
IF($F262=General!$E$25,INDEX(Forecast_Capex_Input!S$12:S$286,$Z262),
INDEX(Forecast_Capex_Input!T$12:T$286,$Z262)),0)</f>
        <v>0.40071174164753615</v>
      </c>
      <c r="V262" s="82" t="b">
        <f>IFERROR(INDEX(Overheads!$T$19:$T$26,MATCH($I262,Overheads!$E$19:$E$26,0)),FALSE)</f>
        <v>1</v>
      </c>
      <c r="W262" s="209" t="str" cm="1">
        <f t="array" ref="W262">IFERROR(
INDEX(Forecast_Capex_Input!CN$12:CN$286,$Z262),0)</f>
        <v>FY22</v>
      </c>
      <c r="X262" s="209">
        <f>IFERROR(
MATCH($W262,General!$L$39:$S$39,0),1)</f>
        <v>2</v>
      </c>
      <c r="Z262" s="28">
        <f>IFERROR(
IF(MATCH($C262,Forecast_Capex_Input!$CI$12:$CI$286,1)+1&gt;MAX(Forecast_Capex_Input!$C$12:$C$286),NA,
MATCH($C262,Forecast_Capex_Input!$CI$12:$CI$286,1)+1),1)</f>
        <v>109</v>
      </c>
      <c r="AA262" s="28" cm="1">
        <f t="array" aca="1" ref="AA262" ca="1">IFERROR(
IF(Z261&lt;&gt;Z262,1,
IF(COUNTIF(OFFSET(AA261,0,0,-INDEX(Forecast_Capex_Input!$CG$12:$CG$286,$Z262)),AA261)=INDEX(Forecast_Capex_Input!$CG$12:$CG$286,$Z262),AA261+1,AA261)),NA)</f>
        <v>1</v>
      </c>
      <c r="AB262" s="28" cm="1">
        <f t="array" ref="AB262">IFERROR($C262-IF($Z262=1,1,INDEX(Forecast_Capex_Input!$CI$12:$CI$286,$Z262-1))+1,NA)</f>
        <v>2</v>
      </c>
      <c r="AC262" s="28" cm="1">
        <f t="array" aca="1" ref="AC262" ca="1">IFERROR(IF(AA262=1,
INDEX(Forecast_Capex_Input!$AI$10:$BB$10,SMALL(IF(INDEX(Forecast_Capex_Input!$AI$12:$BB$286,$Z262,0)&gt;0,COLUMN(Forecast_Capex_Input!$AI$10:$BB$10)-COLUMN(Forecast_Capex_Input!$AI$12)+1),ROWS(OFFSET(AC261,0,0,-$AB262)))),
OFFSET(AC261,-INDEX(Forecast_Capex_Input!$CG$12:$CG$286,$Z262)+1,0)),NA)</f>
        <v>6</v>
      </c>
      <c r="AD262" s="28">
        <f t="shared" ca="1" si="24"/>
        <v>1</v>
      </c>
      <c r="AE262" s="82" t="b">
        <f t="shared" si="28"/>
        <v>0</v>
      </c>
      <c r="AF262" s="78" t="b">
        <v>0</v>
      </c>
      <c r="AG262" s="82" t="b">
        <f t="shared" si="25"/>
        <v>1</v>
      </c>
      <c r="AI262" s="55">
        <v>1.110992058177398E-2</v>
      </c>
      <c r="AJ262" s="55">
        <v>1.009992780161271E-2</v>
      </c>
      <c r="AK262" s="55">
        <v>5.0499639008063551E-3</v>
      </c>
      <c r="AL262" s="55">
        <v>1.110992058177398E-2</v>
      </c>
      <c r="AM262" s="55">
        <v>1.1614916971854617E-2</v>
      </c>
      <c r="AN262" s="135">
        <v>4.8984649837821637E-2</v>
      </c>
      <c r="AP262" s="55">
        <v>1.0766231232823709E-2</v>
      </c>
      <c r="AQ262" s="55">
        <v>9.9154687887503864E-3</v>
      </c>
      <c r="AR262" s="55">
        <v>5.0149785719131468E-3</v>
      </c>
      <c r="AS262" s="55">
        <v>1.1080730592612281E-2</v>
      </c>
      <c r="AT262" s="55">
        <v>1.1619262413367597E-2</v>
      </c>
      <c r="AU262" s="135">
        <v>4.8396671599467117E-2</v>
      </c>
      <c r="AW262" s="55">
        <v>1.2978843426574601E-3</v>
      </c>
      <c r="AX262" s="55">
        <v>1.1202791651260117E-3</v>
      </c>
      <c r="AY262" s="55">
        <v>6.9564239423693585E-4</v>
      </c>
      <c r="AZ262" s="55">
        <v>1.5584202197778826E-3</v>
      </c>
      <c r="BA262" s="55">
        <v>1.4470547332781697E-3</v>
      </c>
      <c r="BB262" s="135">
        <v>6.1192808550764597E-3</v>
      </c>
      <c r="BD262" s="55">
        <v>2.5271221809047118E-4</v>
      </c>
      <c r="BE262" s="55">
        <v>2.1959387992935667E-4</v>
      </c>
      <c r="BF262" s="55">
        <v>1.3337786078441809E-4</v>
      </c>
      <c r="BG262" s="55">
        <v>2.9674793518424172E-4</v>
      </c>
      <c r="BH262" s="55">
        <v>2.8027546004720229E-4</v>
      </c>
      <c r="BI262" s="135">
        <v>1.1827073540356899E-3</v>
      </c>
      <c r="BK262" s="55">
        <v>1.2316827793571641E-2</v>
      </c>
      <c r="BL262" s="55">
        <v>1.1255341833805756E-2</v>
      </c>
      <c r="BM262" s="55">
        <v>5.8439988269345013E-3</v>
      </c>
      <c r="BN262" s="55">
        <v>1.2935898747574406E-2</v>
      </c>
      <c r="BO262" s="55">
        <v>1.3346592606692968E-2</v>
      </c>
      <c r="BP262" s="135">
        <v>5.5698659808579271E-2</v>
      </c>
      <c r="BR262" s="147">
        <v>0.1</v>
      </c>
      <c r="BS262" s="147">
        <v>0.11</v>
      </c>
      <c r="BT262" s="147">
        <v>0.14000000000000001</v>
      </c>
      <c r="BU262" s="147">
        <v>0.32</v>
      </c>
      <c r="BV262" s="147">
        <v>0.33</v>
      </c>
      <c r="BX262" s="55">
        <v>4.8984649837821642E-3</v>
      </c>
      <c r="BY262" s="55">
        <v>5.38831148216038E-3</v>
      </c>
      <c r="BZ262" s="55">
        <v>6.85785097729503E-3</v>
      </c>
      <c r="CA262" s="55">
        <v>1.5675087948102923E-2</v>
      </c>
      <c r="CB262" s="55">
        <v>1.6164934446481139E-2</v>
      </c>
      <c r="CC262" s="135">
        <v>4.8984649837821637E-2</v>
      </c>
      <c r="CE262" s="55">
        <v>4.8396671599467119E-3</v>
      </c>
      <c r="CF262" s="55">
        <v>5.3236338759413832E-3</v>
      </c>
      <c r="CG262" s="55">
        <v>6.775534023925397E-3</v>
      </c>
      <c r="CH262" s="55">
        <v>1.5486934911829477E-2</v>
      </c>
      <c r="CI262" s="55">
        <v>1.5970901627824149E-2</v>
      </c>
      <c r="CJ262" s="135">
        <v>4.8396671599467117E-2</v>
      </c>
      <c r="CL262" s="55">
        <v>6.1192808550764597E-4</v>
      </c>
      <c r="CM262" s="55">
        <v>6.7312089405841056E-4</v>
      </c>
      <c r="CN262" s="55">
        <v>8.5669931971070446E-4</v>
      </c>
      <c r="CO262" s="55">
        <v>1.9581698736244671E-3</v>
      </c>
      <c r="CP262" s="55">
        <v>2.0193626821752319E-3</v>
      </c>
      <c r="CQ262" s="135">
        <v>6.1192808550764605E-3</v>
      </c>
      <c r="CS262" s="67">
        <v>1.1827073540356901E-4</v>
      </c>
      <c r="CT262" s="67">
        <v>1.3009780894392589E-4</v>
      </c>
      <c r="CU262" s="67">
        <v>1.6557902956499662E-4</v>
      </c>
      <c r="CV262" s="67">
        <v>3.7846635329142079E-4</v>
      </c>
      <c r="CW262" s="67">
        <v>3.9029342683177771E-4</v>
      </c>
      <c r="CX262" s="135">
        <v>1.1827073540356899E-3</v>
      </c>
      <c r="CZ262" s="55">
        <v>5.5698659808579272E-3</v>
      </c>
      <c r="DA262" s="55">
        <v>6.1268525789437197E-3</v>
      </c>
      <c r="DB262" s="55">
        <v>7.7978123732010979E-3</v>
      </c>
      <c r="DC262" s="55">
        <v>1.7823571138745366E-2</v>
      </c>
      <c r="DD262" s="55">
        <v>1.8380557736831161E-2</v>
      </c>
      <c r="DE262" s="135">
        <v>5.5698659808579271E-2</v>
      </c>
      <c r="DG262" s="43" t="b" cm="1">
        <f t="array" aca="1" ref="DG262" ca="1">OR($G262=Forecast_Capex_Input!$BF$8:$BF$10)</f>
        <v>0</v>
      </c>
      <c r="DH262" s="43" cm="1">
        <f t="array" aca="1" ref="DH262" ca="1">IFERROR(INDEX(Forecast_Capex_Input!BG$12:BG$286,$Z262)
*(INDEX(Forecast_Capex_Input!$H$12:$H$286,$Z262)=Repex),0)
*$DG262</f>
        <v>0</v>
      </c>
      <c r="DI262" s="43" cm="1">
        <f t="array" aca="1" ref="DI262" ca="1">IFERROR(INDEX(Forecast_Capex_Input!BH$12:BH$286,$Z262)
*(INDEX(Forecast_Capex_Input!$H$12:$H$286,$Z262)=Repex),0)
*$DG262</f>
        <v>0</v>
      </c>
      <c r="DJ262" s="43" cm="1">
        <f t="array" aca="1" ref="DJ262" ca="1">IFERROR(INDEX(Forecast_Capex_Input!BI$12:BI$286,$Z262)
*(INDEX(Forecast_Capex_Input!$H$12:$H$286,$Z262)=Repex),0)
*$DG262</f>
        <v>0</v>
      </c>
      <c r="DK262" s="43" cm="1">
        <f t="array" aca="1" ref="DK262" ca="1">IFERROR(INDEX(Forecast_Capex_Input!BJ$12:BJ$286,$Z262)
*(INDEX(Forecast_Capex_Input!$H$12:$H$286,$Z262)=Repex),0)
*$DG262</f>
        <v>0</v>
      </c>
      <c r="DL262" s="43" cm="1">
        <f t="array" aca="1" ref="DL262" ca="1">IFERROR(INDEX(Forecast_Capex_Input!BK$12:BK$286,$Z262)
*(INDEX(Forecast_Capex_Input!$H$12:$H$286,$Z262)=Repex),0)
*$DG262</f>
        <v>0</v>
      </c>
      <c r="DM262" s="43" cm="1">
        <f t="array" aca="1" ref="DM262" ca="1">IFERROR(INDEX(Forecast_Capex_Input!BL$12:BL$286,$Z262)
*(INDEX(Forecast_Capex_Input!$H$12:$H$286,$Z262)=Repex),0)
*$DG262</f>
        <v>0</v>
      </c>
      <c r="DO262" s="43" t="b" cm="1">
        <f t="array" aca="1" ref="DO262" ca="1">OR($G262=Forecast_Capex_Input!$BN$8:$BN$9)</f>
        <v>0</v>
      </c>
      <c r="DP262" s="43" cm="1">
        <f t="array" aca="1" ref="DP262" ca="1">IFERROR(INDEX(Forecast_Capex_Input!BO$12:BO$286,$Z262)
*(INDEX(Forecast_Capex_Input!$H$12:$H$286,$Z262)=Repex),0)
*$DO262</f>
        <v>0</v>
      </c>
      <c r="DQ262" s="43" cm="1">
        <f t="array" aca="1" ref="DQ262" ca="1">IFERROR(INDEX(Forecast_Capex_Input!BP$12:BP$286,$Z262)
*(INDEX(Forecast_Capex_Input!$H$12:$H$286,$Z262)=Repex),0)
*$DO262</f>
        <v>0</v>
      </c>
      <c r="DR262" s="43" cm="1">
        <f t="array" aca="1" ref="DR262" ca="1">IFERROR(INDEX(Forecast_Capex_Input!BQ$12:BQ$286,$Z262)
*(INDEX(Forecast_Capex_Input!$H$12:$H$286,$Z262)=Repex),0)
*$DO262</f>
        <v>0</v>
      </c>
      <c r="DS262" s="43" cm="1">
        <f t="array" aca="1" ref="DS262" ca="1">IFERROR(INDEX(Forecast_Capex_Input!BR$12:BR$286,$Z262)
*(INDEX(Forecast_Capex_Input!$H$12:$H$286,$Z262)=Repex),0)
*$DO262</f>
        <v>0</v>
      </c>
      <c r="DT262" s="43" cm="1">
        <f t="array" aca="1" ref="DT262" ca="1">IFERROR(INDEX(Forecast_Capex_Input!BS$12:BS$286,$Z262)
*(INDEX(Forecast_Capex_Input!$H$12:$H$286,$Z262)=Repex),0)
*$DO262</f>
        <v>0</v>
      </c>
      <c r="DV262" s="43" t="b" cm="1">
        <f t="array" aca="1" ref="DV262" ca="1">OR($G262=Forecast_Capex_Input!$BU$8:$BU$10)</f>
        <v>1</v>
      </c>
      <c r="DW262" s="43" cm="1">
        <f t="array" aca="1" ref="DW262" ca="1">IFERROR(INDEX(Forecast_Capex_Input!BV$12:BV$286,$Z262)
*(INDEX(Forecast_Capex_Input!$H$12:$H$286,$Z262)=Repex),0)
*$DV262</f>
        <v>0.89326418633782412</v>
      </c>
      <c r="DX262" s="43" cm="1">
        <f t="array" aca="1" ref="DX262" ca="1">IFERROR(INDEX(Forecast_Capex_Input!BW$12:BW$286,$Z262)
*(INDEX(Forecast_Capex_Input!$H$12:$H$286,$Z262)=Repex),0)
*$DV262</f>
        <v>6.0388038267071974E-2</v>
      </c>
      <c r="DY262" s="43" cm="1">
        <f t="array" aca="1" ref="DY262" ca="1">IFERROR(INDEX(Forecast_Capex_Input!BX$12:BX$286,$Z262)
*(INDEX(Forecast_Capex_Input!$H$12:$H$286,$Z262)=Repex),0)
*$DV262</f>
        <v>0</v>
      </c>
      <c r="DZ262" s="43" cm="1">
        <f t="array" aca="1" ref="DZ262" ca="1">IFERROR(INDEX(Forecast_Capex_Input!BY$12:BY$286,$Z262)
*(INDEX(Forecast_Capex_Input!$H$12:$H$286,$Z262)=Repex),0)
*$DV262</f>
        <v>0</v>
      </c>
      <c r="EA262" s="43" cm="1">
        <f t="array" aca="1" ref="EA262" ca="1">IFERROR(INDEX(Forecast_Capex_Input!BZ$12:BZ$286,$Z262)
*(INDEX(Forecast_Capex_Input!$H$12:$H$286,$Z262)=Repex),0)
*$DV262</f>
        <v>0</v>
      </c>
      <c r="EB262" s="43" cm="1">
        <f t="array" aca="1" ref="EB262" ca="1">IFERROR(INDEX(Forecast_Capex_Input!CA$12:CA$286,$Z262)
*(INDEX(Forecast_Capex_Input!$H$12:$H$286,$Z262)=Repex),0)
*$DV262</f>
        <v>0</v>
      </c>
      <c r="EC262" s="43" cm="1">
        <f t="array" aca="1" ref="EC262" ca="1">IFERROR(INDEX(Forecast_Capex_Input!CB$12:CB$286,$Z262)
*(INDEX(Forecast_Capex_Input!$H$12:$H$286,$Z262)=Repex),0)
*$DV262</f>
        <v>4.6347775395103957E-2</v>
      </c>
      <c r="ED262" s="43" cm="1">
        <f t="array" aca="1" ref="ED262" ca="1">IFERROR(INDEX(Forecast_Capex_Input!CC$12:CC$286,$Z262)
*(INDEX(Forecast_Capex_Input!$H$12:$H$286,$Z262)=Repex),0)
*$DV262</f>
        <v>0</v>
      </c>
      <c r="EF262" s="86" t="str">
        <f t="shared" si="26"/>
        <v>N/A</v>
      </c>
      <c r="EG262" s="28" t="str">
        <f>IFERROR(RANK(EF262,EF$11:EF$1010,0)+COUNTIF(EF$11:EF262,EF262)-1,NA)</f>
        <v>N/A</v>
      </c>
    </row>
    <row r="263" spans="3:137" x14ac:dyDescent="0.2">
      <c r="C263" s="28">
        <f t="shared" si="27"/>
        <v>253</v>
      </c>
      <c r="D263" s="9" t="str" cm="1">
        <f t="array" ref="D263">IFERROR(INDEX(Forecast_Capex_Input!$D$12:$D$286,$Z263),NA)</f>
        <v>WL1 Secondary Systems Renewal</v>
      </c>
      <c r="E263" s="24" t="b" cm="1">
        <f t="array" ref="E263">IF($Z263=NA,NA,INDEX(Forecast_Capex_Input!$E$12:$E$286,$Z263))</f>
        <v>1</v>
      </c>
      <c r="F263" s="9" t="str" cm="1">
        <f t="array" aca="1" ref="F263" ca="1">IFERROR(INDEX(General!$E$25:$E$26,$AA263),NA)</f>
        <v>Non-Labour</v>
      </c>
      <c r="G263" s="9" t="str" cm="1">
        <f t="array" aca="1" ref="G263" ca="1">IFERROR(INDEX(Forecast_Capex_Input!$AI$11:$BB$11,$AC263),NA)</f>
        <v>Secondary Systems</v>
      </c>
      <c r="H263" s="50" cm="1">
        <f t="array" aca="1" ref="H263" ca="1">IFERROR(INDEX(Forecast_Capex_Input!$AI$12:$BB$286,$Z263,$AC263),NA)</f>
        <v>0.95365222460489596</v>
      </c>
      <c r="I263" s="150" t="str" cm="1">
        <f t="array" ref="I263">IFERROR(INDEX(Forecast_Capex_Input!$F$12:$F$286,$Z263),NA)</f>
        <v>Replacement Expenditure</v>
      </c>
      <c r="J263" s="150" t="str" cm="1">
        <f t="array" ref="J263">IFERROR(INDEX(Forecast_Capex_Input!G$12:G$286,$Z263),NA)</f>
        <v>Digital Infrastructure</v>
      </c>
      <c r="K263" s="150" t="str" cm="1">
        <f t="array" ref="K263">IFERROR(INDEX(Forecast_Capex_Input!H$12:H$286,$Z263),NA)</f>
        <v>Repex</v>
      </c>
      <c r="L263" s="150" t="str" cm="1">
        <f t="array" ref="L263">IFERROR(INDEX(Forecast_Capex_Input!I$12:I$286,$Z263),NA)</f>
        <v>N/A</v>
      </c>
      <c r="M263" s="150" t="str" cm="1">
        <f t="array" ref="M263">IFERROR(INDEX(Forecast_Capex_Input!J$12:J$286,$Z263),NA)</f>
        <v>N/A</v>
      </c>
      <c r="N263" s="150" t="str" cm="1">
        <f t="array" ref="N263">IFERROR(INDEX(Forecast_Capex_Input!K$12:K$286,$Z263),NA)</f>
        <v>DI - Protection systems</v>
      </c>
      <c r="O263" s="150" t="str" cm="1">
        <f t="array" ref="O263">IFERROR(INDEX(Forecast_Capex_Input!L$12:L$286,$Z263),NA)</f>
        <v>DI - Safe and Reliable Network</v>
      </c>
      <c r="P263" s="150" t="str" cm="1">
        <f t="array" ref="P263">IFERROR(INDEX(Forecast_Capex_Input!M$12:M$286,$Z263),NA)</f>
        <v>N/A</v>
      </c>
      <c r="Q263" s="24" t="str" cm="1">
        <f t="array" ref="Q263">IFERROR(INDEX(Forecast_Capex_Input!N$12:N$286,$Z263),NA)</f>
        <v>No</v>
      </c>
      <c r="R263" s="190" cm="1">
        <f t="array" ref="R263">IFERROR(INDEX(Forecast_Capex_Input!O$12:O$286,$Z263),0)</f>
        <v>0</v>
      </c>
      <c r="S263" s="24" t="str" cm="1">
        <f t="array" ref="S263">IFERROR(INDEX(Forecast_Capex_Input!P$12:P$286,$Z263),0)</f>
        <v>Safety security &amp; reliability</v>
      </c>
      <c r="T263" s="150" t="str" cm="1">
        <f t="array" aca="1" ref="T263" ca="1">IFERROR(INDEX(General!$K$91:$K$110,$AC263),NA)</f>
        <v>Secondary Systems (2018-23)</v>
      </c>
      <c r="U263" s="43" cm="1">
        <f t="array" aca="1" ref="U263" ca="1">IFERROR(
IF($F263=General!$E$25,INDEX(Forecast_Capex_Input!S$12:S$286,$Z263),
INDEX(Forecast_Capex_Input!T$12:T$286,$Z263)),0)</f>
        <v>0.59928825835246391</v>
      </c>
      <c r="V263" s="82" t="b">
        <f>IFERROR(INDEX(Overheads!$T$19:$T$26,MATCH($I263,Overheads!$E$19:$E$26,0)),FALSE)</f>
        <v>1</v>
      </c>
      <c r="W263" s="209" t="str" cm="1">
        <f t="array" ref="W263">IFERROR(
INDEX(Forecast_Capex_Input!CN$12:CN$286,$Z263),0)</f>
        <v>FY22</v>
      </c>
      <c r="X263" s="209">
        <f>IFERROR(
MATCH($W263,General!$L$39:$S$39,0),1)</f>
        <v>2</v>
      </c>
      <c r="Z263" s="28">
        <f>IFERROR(
IF(MATCH($C263,Forecast_Capex_Input!$CI$12:$CI$286,1)+1&gt;MAX(Forecast_Capex_Input!$C$12:$C$286),NA,
MATCH($C263,Forecast_Capex_Input!$CI$12:$CI$286,1)+1),1)</f>
        <v>109</v>
      </c>
      <c r="AA263" s="28" cm="1">
        <f t="array" aca="1" ref="AA263" ca="1">IFERROR(
IF(Z262&lt;&gt;Z263,1,
IF(COUNTIF(OFFSET(AA262,0,0,-INDEX(Forecast_Capex_Input!$CG$12:$CG$286,$Z263)),AA262)=INDEX(Forecast_Capex_Input!$CG$12:$CG$286,$Z263),AA262+1,AA262)),NA)</f>
        <v>2</v>
      </c>
      <c r="AB263" s="28" cm="1">
        <f t="array" ref="AB263">IFERROR($C263-IF($Z263=1,1,INDEX(Forecast_Capex_Input!$CI$12:$CI$286,$Z263-1))+1,NA)</f>
        <v>3</v>
      </c>
      <c r="AC263" s="28" cm="1">
        <f t="array" aca="1" ref="AC263" ca="1">IFERROR(IF(AA263=1,
INDEX(Forecast_Capex_Input!$AI$10:$BB$10,SMALL(IF(INDEX(Forecast_Capex_Input!$AI$12:$BB$286,$Z263,0)&gt;0,COLUMN(Forecast_Capex_Input!$AI$10:$BB$10)-COLUMN(Forecast_Capex_Input!$AI$12)+1),ROWS(OFFSET(AC262,0,0,-$AB263)))),
OFFSET(AC262,-INDEX(Forecast_Capex_Input!$CG$12:$CG$286,$Z263)+1,0)),NA)</f>
        <v>4</v>
      </c>
      <c r="AD263" s="28">
        <f t="shared" ca="1" si="24"/>
        <v>2</v>
      </c>
      <c r="AE263" s="82" t="b">
        <f t="shared" si="28"/>
        <v>0</v>
      </c>
      <c r="AF263" s="78" t="b">
        <v>0</v>
      </c>
      <c r="AG263" s="82" t="b">
        <f t="shared" si="25"/>
        <v>1</v>
      </c>
      <c r="AI263" s="55">
        <v>0.34188164697683232</v>
      </c>
      <c r="AJ263" s="55">
        <v>0.31080149725166578</v>
      </c>
      <c r="AK263" s="55">
        <v>0.15540074862583289</v>
      </c>
      <c r="AL263" s="55">
        <v>0.34188164697683232</v>
      </c>
      <c r="AM263" s="55">
        <v>0.35742172183941567</v>
      </c>
      <c r="AN263" s="135">
        <v>1.507387261670579</v>
      </c>
      <c r="AP263" s="55">
        <v>0.34188164697683232</v>
      </c>
      <c r="AQ263" s="55">
        <v>0.31080149725166578</v>
      </c>
      <c r="AR263" s="55">
        <v>0.15540074862583289</v>
      </c>
      <c r="AS263" s="55">
        <v>0.34188164697683232</v>
      </c>
      <c r="AT263" s="55">
        <v>0.35742172183941567</v>
      </c>
      <c r="AU263" s="135">
        <v>1.507387261670579</v>
      </c>
      <c r="AW263" s="55">
        <v>4.1214314188271303E-2</v>
      </c>
      <c r="AX263" s="55">
        <v>3.5115277883385997E-2</v>
      </c>
      <c r="AY263" s="55">
        <v>2.1556093867624773E-2</v>
      </c>
      <c r="AZ263" s="55">
        <v>4.8083045334112132E-2</v>
      </c>
      <c r="BA263" s="55">
        <v>4.4513048760231738E-2</v>
      </c>
      <c r="BB263" s="135">
        <v>0.19048178003362595</v>
      </c>
      <c r="BD263" s="55">
        <v>8.024875879363666E-3</v>
      </c>
      <c r="BE263" s="55">
        <v>6.8831951492580824E-3</v>
      </c>
      <c r="BF263" s="55">
        <v>4.1330225281707659E-3</v>
      </c>
      <c r="BG263" s="55">
        <v>9.1557747000367579E-3</v>
      </c>
      <c r="BH263" s="55">
        <v>8.6215917977853253E-3</v>
      </c>
      <c r="BI263" s="135">
        <v>3.6818460054614602E-2</v>
      </c>
      <c r="BK263" s="55">
        <v>0.39112083704446732</v>
      </c>
      <c r="BL263" s="55">
        <v>0.35279997028430982</v>
      </c>
      <c r="BM263" s="55">
        <v>0.18108986502162844</v>
      </c>
      <c r="BN263" s="55">
        <v>0.39912046701098119</v>
      </c>
      <c r="BO263" s="55">
        <v>0.41055636239743276</v>
      </c>
      <c r="BP263" s="135">
        <v>1.7346875017588195</v>
      </c>
      <c r="BR263" s="147">
        <v>0.1</v>
      </c>
      <c r="BS263" s="147">
        <v>0.11</v>
      </c>
      <c r="BT263" s="147">
        <v>0.14000000000000001</v>
      </c>
      <c r="BU263" s="147">
        <v>0.32</v>
      </c>
      <c r="BV263" s="147">
        <v>0.33</v>
      </c>
      <c r="BX263" s="55">
        <v>0.15073872616705791</v>
      </c>
      <c r="BY263" s="55">
        <v>0.1658125987837637</v>
      </c>
      <c r="BZ263" s="55">
        <v>0.21103421663388108</v>
      </c>
      <c r="CA263" s="55">
        <v>0.48236392373458531</v>
      </c>
      <c r="CB263" s="55">
        <v>0.49743779635129109</v>
      </c>
      <c r="CC263" s="135">
        <v>1.507387261670579</v>
      </c>
      <c r="CE263" s="55">
        <v>0.15073872616705791</v>
      </c>
      <c r="CF263" s="55">
        <v>0.1658125987837637</v>
      </c>
      <c r="CG263" s="55">
        <v>0.21103421663388108</v>
      </c>
      <c r="CH263" s="55">
        <v>0.48236392373458531</v>
      </c>
      <c r="CI263" s="55">
        <v>0.49743779635129109</v>
      </c>
      <c r="CJ263" s="135">
        <v>1.507387261670579</v>
      </c>
      <c r="CL263" s="55">
        <v>1.9048178003362597E-2</v>
      </c>
      <c r="CM263" s="55">
        <v>2.0952995803698856E-2</v>
      </c>
      <c r="CN263" s="55">
        <v>2.6667449204707636E-2</v>
      </c>
      <c r="CO263" s="55">
        <v>6.0954169610760306E-2</v>
      </c>
      <c r="CP263" s="55">
        <v>6.2858987411096565E-2</v>
      </c>
      <c r="CQ263" s="135">
        <v>0.19048178003362598</v>
      </c>
      <c r="CS263" s="67">
        <v>3.6818460054614602E-3</v>
      </c>
      <c r="CT263" s="67">
        <v>4.0500306060076065E-3</v>
      </c>
      <c r="CU263" s="67">
        <v>5.1545844076460448E-3</v>
      </c>
      <c r="CV263" s="67">
        <v>1.1781907217476673E-2</v>
      </c>
      <c r="CW263" s="67">
        <v>1.215009181802282E-2</v>
      </c>
      <c r="CX263" s="135">
        <v>3.6818460054614602E-2</v>
      </c>
      <c r="CZ263" s="55">
        <v>0.17346875017588195</v>
      </c>
      <c r="DA263" s="55">
        <v>0.19081562519347017</v>
      </c>
      <c r="DB263" s="55">
        <v>0.24285625024623475</v>
      </c>
      <c r="DC263" s="55">
        <v>0.55510000056282227</v>
      </c>
      <c r="DD263" s="55">
        <v>0.57244687558041052</v>
      </c>
      <c r="DE263" s="135">
        <v>1.7346875017588199</v>
      </c>
      <c r="DG263" s="43" t="b" cm="1">
        <f t="array" aca="1" ref="DG263" ca="1">OR($G263=Forecast_Capex_Input!$BF$8:$BF$10)</f>
        <v>0</v>
      </c>
      <c r="DH263" s="43" cm="1">
        <f t="array" aca="1" ref="DH263" ca="1">IFERROR(INDEX(Forecast_Capex_Input!BG$12:BG$286,$Z263)
*(INDEX(Forecast_Capex_Input!$H$12:$H$286,$Z263)=Repex),0)
*$DG263</f>
        <v>0</v>
      </c>
      <c r="DI263" s="43" cm="1">
        <f t="array" aca="1" ref="DI263" ca="1">IFERROR(INDEX(Forecast_Capex_Input!BH$12:BH$286,$Z263)
*(INDEX(Forecast_Capex_Input!$H$12:$H$286,$Z263)=Repex),0)
*$DG263</f>
        <v>0</v>
      </c>
      <c r="DJ263" s="43" cm="1">
        <f t="array" aca="1" ref="DJ263" ca="1">IFERROR(INDEX(Forecast_Capex_Input!BI$12:BI$286,$Z263)
*(INDEX(Forecast_Capex_Input!$H$12:$H$286,$Z263)=Repex),0)
*$DG263</f>
        <v>0</v>
      </c>
      <c r="DK263" s="43" cm="1">
        <f t="array" aca="1" ref="DK263" ca="1">IFERROR(INDEX(Forecast_Capex_Input!BJ$12:BJ$286,$Z263)
*(INDEX(Forecast_Capex_Input!$H$12:$H$286,$Z263)=Repex),0)
*$DG263</f>
        <v>0</v>
      </c>
      <c r="DL263" s="43" cm="1">
        <f t="array" aca="1" ref="DL263" ca="1">IFERROR(INDEX(Forecast_Capex_Input!BK$12:BK$286,$Z263)
*(INDEX(Forecast_Capex_Input!$H$12:$H$286,$Z263)=Repex),0)
*$DG263</f>
        <v>0</v>
      </c>
      <c r="DM263" s="43" cm="1">
        <f t="array" aca="1" ref="DM263" ca="1">IFERROR(INDEX(Forecast_Capex_Input!BL$12:BL$286,$Z263)
*(INDEX(Forecast_Capex_Input!$H$12:$H$286,$Z263)=Repex),0)
*$DG263</f>
        <v>0</v>
      </c>
      <c r="DO263" s="43" t="b" cm="1">
        <f t="array" aca="1" ref="DO263" ca="1">OR($G263=Forecast_Capex_Input!$BN$8:$BN$9)</f>
        <v>0</v>
      </c>
      <c r="DP263" s="43" cm="1">
        <f t="array" aca="1" ref="DP263" ca="1">IFERROR(INDEX(Forecast_Capex_Input!BO$12:BO$286,$Z263)
*(INDEX(Forecast_Capex_Input!$H$12:$H$286,$Z263)=Repex),0)
*$DO263</f>
        <v>0</v>
      </c>
      <c r="DQ263" s="43" cm="1">
        <f t="array" aca="1" ref="DQ263" ca="1">IFERROR(INDEX(Forecast_Capex_Input!BP$12:BP$286,$Z263)
*(INDEX(Forecast_Capex_Input!$H$12:$H$286,$Z263)=Repex),0)
*$DO263</f>
        <v>0</v>
      </c>
      <c r="DR263" s="43" cm="1">
        <f t="array" aca="1" ref="DR263" ca="1">IFERROR(INDEX(Forecast_Capex_Input!BQ$12:BQ$286,$Z263)
*(INDEX(Forecast_Capex_Input!$H$12:$H$286,$Z263)=Repex),0)
*$DO263</f>
        <v>0</v>
      </c>
      <c r="DS263" s="43" cm="1">
        <f t="array" aca="1" ref="DS263" ca="1">IFERROR(INDEX(Forecast_Capex_Input!BR$12:BR$286,$Z263)
*(INDEX(Forecast_Capex_Input!$H$12:$H$286,$Z263)=Repex),0)
*$DO263</f>
        <v>0</v>
      </c>
      <c r="DT263" s="43" cm="1">
        <f t="array" aca="1" ref="DT263" ca="1">IFERROR(INDEX(Forecast_Capex_Input!BS$12:BS$286,$Z263)
*(INDEX(Forecast_Capex_Input!$H$12:$H$286,$Z263)=Repex),0)
*$DO263</f>
        <v>0</v>
      </c>
      <c r="DV263" s="43" t="b" cm="1">
        <f t="array" aca="1" ref="DV263" ca="1">OR($G263=Forecast_Capex_Input!$BU$8:$BU$10)</f>
        <v>1</v>
      </c>
      <c r="DW263" s="43" cm="1">
        <f t="array" aca="1" ref="DW263" ca="1">IFERROR(INDEX(Forecast_Capex_Input!BV$12:BV$286,$Z263)
*(INDEX(Forecast_Capex_Input!$H$12:$H$286,$Z263)=Repex),0)
*$DV263</f>
        <v>0.89326418633782412</v>
      </c>
      <c r="DX263" s="43" cm="1">
        <f t="array" aca="1" ref="DX263" ca="1">IFERROR(INDEX(Forecast_Capex_Input!BW$12:BW$286,$Z263)
*(INDEX(Forecast_Capex_Input!$H$12:$H$286,$Z263)=Repex),0)
*$DV263</f>
        <v>6.0388038267071974E-2</v>
      </c>
      <c r="DY263" s="43" cm="1">
        <f t="array" aca="1" ref="DY263" ca="1">IFERROR(INDEX(Forecast_Capex_Input!BX$12:BX$286,$Z263)
*(INDEX(Forecast_Capex_Input!$H$12:$H$286,$Z263)=Repex),0)
*$DV263</f>
        <v>0</v>
      </c>
      <c r="DZ263" s="43" cm="1">
        <f t="array" aca="1" ref="DZ263" ca="1">IFERROR(INDEX(Forecast_Capex_Input!BY$12:BY$286,$Z263)
*(INDEX(Forecast_Capex_Input!$H$12:$H$286,$Z263)=Repex),0)
*$DV263</f>
        <v>0</v>
      </c>
      <c r="EA263" s="43" cm="1">
        <f t="array" aca="1" ref="EA263" ca="1">IFERROR(INDEX(Forecast_Capex_Input!BZ$12:BZ$286,$Z263)
*(INDEX(Forecast_Capex_Input!$H$12:$H$286,$Z263)=Repex),0)
*$DV263</f>
        <v>0</v>
      </c>
      <c r="EB263" s="43" cm="1">
        <f t="array" aca="1" ref="EB263" ca="1">IFERROR(INDEX(Forecast_Capex_Input!CA$12:CA$286,$Z263)
*(INDEX(Forecast_Capex_Input!$H$12:$H$286,$Z263)=Repex),0)
*$DV263</f>
        <v>0</v>
      </c>
      <c r="EC263" s="43" cm="1">
        <f t="array" aca="1" ref="EC263" ca="1">IFERROR(INDEX(Forecast_Capex_Input!CB$12:CB$286,$Z263)
*(INDEX(Forecast_Capex_Input!$H$12:$H$286,$Z263)=Repex),0)
*$DV263</f>
        <v>4.6347775395103957E-2</v>
      </c>
      <c r="ED263" s="43" cm="1">
        <f t="array" aca="1" ref="ED263" ca="1">IFERROR(INDEX(Forecast_Capex_Input!CC$12:CC$286,$Z263)
*(INDEX(Forecast_Capex_Input!$H$12:$H$286,$Z263)=Repex),0)
*$DV263</f>
        <v>0</v>
      </c>
      <c r="EF263" s="86" t="str">
        <f t="shared" si="26"/>
        <v>N/A</v>
      </c>
      <c r="EG263" s="28" t="str">
        <f>IFERROR(RANK(EF263,EF$11:EF$1010,0)+COUNTIF(EF$11:EF263,EF263)-1,NA)</f>
        <v>N/A</v>
      </c>
    </row>
    <row r="264" spans="3:137" x14ac:dyDescent="0.2">
      <c r="C264" s="28">
        <f t="shared" si="27"/>
        <v>254</v>
      </c>
      <c r="D264" s="9" t="str" cm="1">
        <f t="array" ref="D264">IFERROR(INDEX(Forecast_Capex_Input!$D$12:$D$286,$Z264),NA)</f>
        <v>WL1 Secondary Systems Renewal</v>
      </c>
      <c r="E264" s="24" t="b" cm="1">
        <f t="array" ref="E264">IF($Z264=NA,NA,INDEX(Forecast_Capex_Input!$E$12:$E$286,$Z264))</f>
        <v>1</v>
      </c>
      <c r="F264" s="9" t="str" cm="1">
        <f t="array" aca="1" ref="F264" ca="1">IFERROR(INDEX(General!$E$25:$E$26,$AA264),NA)</f>
        <v>Non-Labour</v>
      </c>
      <c r="G264" s="9" t="str" cm="1">
        <f t="array" aca="1" ref="G264" ca="1">IFERROR(INDEX(Forecast_Capex_Input!$AI$11:$BB$11,$AC264),NA)</f>
        <v>Business IT</v>
      </c>
      <c r="H264" s="50" cm="1">
        <f t="array" aca="1" ref="H264" ca="1">IFERROR(INDEX(Forecast_Capex_Input!$AI$12:$BB$286,$Z264,$AC264),NA)</f>
        <v>4.634777539510395E-2</v>
      </c>
      <c r="I264" s="150" t="str" cm="1">
        <f t="array" ref="I264">IFERROR(INDEX(Forecast_Capex_Input!$F$12:$F$286,$Z264),NA)</f>
        <v>Replacement Expenditure</v>
      </c>
      <c r="J264" s="150" t="str" cm="1">
        <f t="array" ref="J264">IFERROR(INDEX(Forecast_Capex_Input!G$12:G$286,$Z264),NA)</f>
        <v>Digital Infrastructure</v>
      </c>
      <c r="K264" s="150" t="str" cm="1">
        <f t="array" ref="K264">IFERROR(INDEX(Forecast_Capex_Input!H$12:H$286,$Z264),NA)</f>
        <v>Repex</v>
      </c>
      <c r="L264" s="150" t="str" cm="1">
        <f t="array" ref="L264">IFERROR(INDEX(Forecast_Capex_Input!I$12:I$286,$Z264),NA)</f>
        <v>N/A</v>
      </c>
      <c r="M264" s="150" t="str" cm="1">
        <f t="array" ref="M264">IFERROR(INDEX(Forecast_Capex_Input!J$12:J$286,$Z264),NA)</f>
        <v>N/A</v>
      </c>
      <c r="N264" s="150" t="str" cm="1">
        <f t="array" ref="N264">IFERROR(INDEX(Forecast_Capex_Input!K$12:K$286,$Z264),NA)</f>
        <v>DI - Protection systems</v>
      </c>
      <c r="O264" s="150" t="str" cm="1">
        <f t="array" ref="O264">IFERROR(INDEX(Forecast_Capex_Input!L$12:L$286,$Z264),NA)</f>
        <v>DI - Safe and Reliable Network</v>
      </c>
      <c r="P264" s="150" t="str" cm="1">
        <f t="array" ref="P264">IFERROR(INDEX(Forecast_Capex_Input!M$12:M$286,$Z264),NA)</f>
        <v>N/A</v>
      </c>
      <c r="Q264" s="24" t="str" cm="1">
        <f t="array" ref="Q264">IFERROR(INDEX(Forecast_Capex_Input!N$12:N$286,$Z264),NA)</f>
        <v>No</v>
      </c>
      <c r="R264" s="190" cm="1">
        <f t="array" ref="R264">IFERROR(INDEX(Forecast_Capex_Input!O$12:O$286,$Z264),0)</f>
        <v>0</v>
      </c>
      <c r="S264" s="24" t="str" cm="1">
        <f t="array" ref="S264">IFERROR(INDEX(Forecast_Capex_Input!P$12:P$286,$Z264),0)</f>
        <v>Safety security &amp; reliability</v>
      </c>
      <c r="T264" s="150" t="str" cm="1">
        <f t="array" aca="1" ref="T264" ca="1">IFERROR(INDEX(General!$K$91:$K$110,$AC264),NA)</f>
        <v>Business IT (2018 onwards)</v>
      </c>
      <c r="U264" s="43" cm="1">
        <f t="array" aca="1" ref="U264" ca="1">IFERROR(
IF($F264=General!$E$25,INDEX(Forecast_Capex_Input!S$12:S$286,$Z264),
INDEX(Forecast_Capex_Input!T$12:T$286,$Z264)),0)</f>
        <v>0.59928825835246391</v>
      </c>
      <c r="V264" s="82" t="b">
        <f>IFERROR(INDEX(Overheads!$T$19:$T$26,MATCH($I264,Overheads!$E$19:$E$26,0)),FALSE)</f>
        <v>1</v>
      </c>
      <c r="W264" s="209" t="str" cm="1">
        <f t="array" ref="W264">IFERROR(
INDEX(Forecast_Capex_Input!CN$12:CN$286,$Z264),0)</f>
        <v>FY22</v>
      </c>
      <c r="X264" s="209">
        <f>IFERROR(
MATCH($W264,General!$L$39:$S$39,0),1)</f>
        <v>2</v>
      </c>
      <c r="Z264" s="28">
        <f>IFERROR(
IF(MATCH($C264,Forecast_Capex_Input!$CI$12:$CI$286,1)+1&gt;MAX(Forecast_Capex_Input!$C$12:$C$286),NA,
MATCH($C264,Forecast_Capex_Input!$CI$12:$CI$286,1)+1),1)</f>
        <v>109</v>
      </c>
      <c r="AA264" s="28" cm="1">
        <f t="array" aca="1" ref="AA264" ca="1">IFERROR(
IF(Z263&lt;&gt;Z264,1,
IF(COUNTIF(OFFSET(AA263,0,0,-INDEX(Forecast_Capex_Input!$CG$12:$CG$286,$Z264)),AA263)=INDEX(Forecast_Capex_Input!$CG$12:$CG$286,$Z264),AA263+1,AA263)),NA)</f>
        <v>2</v>
      </c>
      <c r="AB264" s="28" cm="1">
        <f t="array" ref="AB264">IFERROR($C264-IF($Z264=1,1,INDEX(Forecast_Capex_Input!$CI$12:$CI$286,$Z264-1))+1,NA)</f>
        <v>4</v>
      </c>
      <c r="AC264" s="28" cm="1">
        <f t="array" aca="1" ref="AC264" ca="1">IFERROR(IF(AA264=1,
INDEX(Forecast_Capex_Input!$AI$10:$BB$10,SMALL(IF(INDEX(Forecast_Capex_Input!$AI$12:$BB$286,$Z264,0)&gt;0,COLUMN(Forecast_Capex_Input!$AI$10:$BB$10)-COLUMN(Forecast_Capex_Input!$AI$12)+1),ROWS(OFFSET(AC263,0,0,-$AB264)))),
OFFSET(AC263,-INDEX(Forecast_Capex_Input!$CG$12:$CG$286,$Z264)+1,0)),NA)</f>
        <v>6</v>
      </c>
      <c r="AD264" s="28">
        <f t="shared" ca="1" si="24"/>
        <v>2</v>
      </c>
      <c r="AE264" s="82" t="b">
        <f t="shared" si="28"/>
        <v>0</v>
      </c>
      <c r="AF264" s="78" t="b">
        <v>0</v>
      </c>
      <c r="AG264" s="82" t="b">
        <f t="shared" si="25"/>
        <v>1</v>
      </c>
      <c r="AI264" s="55">
        <v>1.6615547446927326E-2</v>
      </c>
      <c r="AJ264" s="55">
        <v>1.5105043133570297E-2</v>
      </c>
      <c r="AK264" s="55">
        <v>7.5525215667851487E-3</v>
      </c>
      <c r="AL264" s="55">
        <v>1.6615547446927326E-2</v>
      </c>
      <c r="AM264" s="55">
        <v>1.7370799603605842E-2</v>
      </c>
      <c r="AN264" s="135">
        <v>7.3259459197815929E-2</v>
      </c>
      <c r="AP264" s="55">
        <v>1.6615547446927326E-2</v>
      </c>
      <c r="AQ264" s="55">
        <v>1.5105043133570297E-2</v>
      </c>
      <c r="AR264" s="55">
        <v>7.5525215667851487E-3</v>
      </c>
      <c r="AS264" s="55">
        <v>1.6615547446927326E-2</v>
      </c>
      <c r="AT264" s="55">
        <v>1.7370799603605842E-2</v>
      </c>
      <c r="AU264" s="135">
        <v>7.3259459197815929E-2</v>
      </c>
      <c r="AW264" s="55">
        <v>2.0030276528245385E-3</v>
      </c>
      <c r="AX264" s="55">
        <v>1.7066127150808302E-3</v>
      </c>
      <c r="AY264" s="55">
        <v>1.0476324295121046E-3</v>
      </c>
      <c r="AZ264" s="55">
        <v>2.3368499836314322E-3</v>
      </c>
      <c r="BA264" s="55">
        <v>2.1633471121459166E-3</v>
      </c>
      <c r="BB264" s="135">
        <v>9.2574698931948227E-3</v>
      </c>
      <c r="BD264" s="55">
        <v>3.9001130101115172E-4</v>
      </c>
      <c r="BE264" s="55">
        <v>3.3452528557845592E-4</v>
      </c>
      <c r="BF264" s="55">
        <v>2.008660965667294E-4</v>
      </c>
      <c r="BG264" s="55">
        <v>4.4497331251053257E-4</v>
      </c>
      <c r="BH264" s="55">
        <v>4.1901186814467708E-4</v>
      </c>
      <c r="BI264" s="135">
        <v>1.7893878638115465E-3</v>
      </c>
      <c r="BK264" s="55">
        <v>1.9008586400763017E-2</v>
      </c>
      <c r="BL264" s="55">
        <v>1.7146181134229582E-2</v>
      </c>
      <c r="BM264" s="55">
        <v>8.8010200928639835E-3</v>
      </c>
      <c r="BN264" s="55">
        <v>1.9397370743069291E-2</v>
      </c>
      <c r="BO264" s="55">
        <v>1.9953158583896437E-2</v>
      </c>
      <c r="BP264" s="135">
        <v>8.4306316954822297E-2</v>
      </c>
      <c r="BR264" s="147">
        <v>0.1</v>
      </c>
      <c r="BS264" s="147">
        <v>0.11</v>
      </c>
      <c r="BT264" s="147">
        <v>0.14000000000000001</v>
      </c>
      <c r="BU264" s="147">
        <v>0.32</v>
      </c>
      <c r="BV264" s="147">
        <v>0.33</v>
      </c>
      <c r="BX264" s="55">
        <v>7.3259459197815933E-3</v>
      </c>
      <c r="BY264" s="55">
        <v>8.0585405117597521E-3</v>
      </c>
      <c r="BZ264" s="55">
        <v>1.025632428769423E-2</v>
      </c>
      <c r="CA264" s="55">
        <v>2.3443026943301099E-2</v>
      </c>
      <c r="CB264" s="55">
        <v>2.4175621535279256E-2</v>
      </c>
      <c r="CC264" s="135">
        <v>7.3259459197815929E-2</v>
      </c>
      <c r="CE264" s="55">
        <v>7.3259459197815933E-3</v>
      </c>
      <c r="CF264" s="55">
        <v>8.0585405117597521E-3</v>
      </c>
      <c r="CG264" s="55">
        <v>1.025632428769423E-2</v>
      </c>
      <c r="CH264" s="55">
        <v>2.3443026943301099E-2</v>
      </c>
      <c r="CI264" s="55">
        <v>2.4175621535279256E-2</v>
      </c>
      <c r="CJ264" s="135">
        <v>7.3259459197815929E-2</v>
      </c>
      <c r="CL264" s="55">
        <v>9.2574698931948232E-4</v>
      </c>
      <c r="CM264" s="55">
        <v>1.0183216882514304E-3</v>
      </c>
      <c r="CN264" s="55">
        <v>1.2960457850472752E-3</v>
      </c>
      <c r="CO264" s="55">
        <v>2.9623903658223434E-3</v>
      </c>
      <c r="CP264" s="55">
        <v>3.0549650647542915E-3</v>
      </c>
      <c r="CQ264" s="135">
        <v>9.2574698931948227E-3</v>
      </c>
      <c r="CS264" s="67">
        <v>1.7893878638115465E-4</v>
      </c>
      <c r="CT264" s="67">
        <v>1.9683266501927012E-4</v>
      </c>
      <c r="CU264" s="67">
        <v>2.5051430093361653E-4</v>
      </c>
      <c r="CV264" s="67">
        <v>5.7260411641969495E-4</v>
      </c>
      <c r="CW264" s="67">
        <v>5.9049799505781039E-4</v>
      </c>
      <c r="CX264" s="135">
        <v>1.7893878638115467E-3</v>
      </c>
      <c r="CZ264" s="55">
        <v>8.43063169548223E-3</v>
      </c>
      <c r="DA264" s="55">
        <v>9.2736948650304525E-3</v>
      </c>
      <c r="DB264" s="55">
        <v>1.1802884373675122E-2</v>
      </c>
      <c r="DC264" s="55">
        <v>2.6978021425543137E-2</v>
      </c>
      <c r="DD264" s="55">
        <v>2.7821084595091358E-2</v>
      </c>
      <c r="DE264" s="135">
        <v>8.4306316954822297E-2</v>
      </c>
      <c r="DG264" s="43" t="b" cm="1">
        <f t="array" aca="1" ref="DG264" ca="1">OR($G264=Forecast_Capex_Input!$BF$8:$BF$10)</f>
        <v>0</v>
      </c>
      <c r="DH264" s="43" cm="1">
        <f t="array" aca="1" ref="DH264" ca="1">IFERROR(INDEX(Forecast_Capex_Input!BG$12:BG$286,$Z264)
*(INDEX(Forecast_Capex_Input!$H$12:$H$286,$Z264)=Repex),0)
*$DG264</f>
        <v>0</v>
      </c>
      <c r="DI264" s="43" cm="1">
        <f t="array" aca="1" ref="DI264" ca="1">IFERROR(INDEX(Forecast_Capex_Input!BH$12:BH$286,$Z264)
*(INDEX(Forecast_Capex_Input!$H$12:$H$286,$Z264)=Repex),0)
*$DG264</f>
        <v>0</v>
      </c>
      <c r="DJ264" s="43" cm="1">
        <f t="array" aca="1" ref="DJ264" ca="1">IFERROR(INDEX(Forecast_Capex_Input!BI$12:BI$286,$Z264)
*(INDEX(Forecast_Capex_Input!$H$12:$H$286,$Z264)=Repex),0)
*$DG264</f>
        <v>0</v>
      </c>
      <c r="DK264" s="43" cm="1">
        <f t="array" aca="1" ref="DK264" ca="1">IFERROR(INDEX(Forecast_Capex_Input!BJ$12:BJ$286,$Z264)
*(INDEX(Forecast_Capex_Input!$H$12:$H$286,$Z264)=Repex),0)
*$DG264</f>
        <v>0</v>
      </c>
      <c r="DL264" s="43" cm="1">
        <f t="array" aca="1" ref="DL264" ca="1">IFERROR(INDEX(Forecast_Capex_Input!BK$12:BK$286,$Z264)
*(INDEX(Forecast_Capex_Input!$H$12:$H$286,$Z264)=Repex),0)
*$DG264</f>
        <v>0</v>
      </c>
      <c r="DM264" s="43" cm="1">
        <f t="array" aca="1" ref="DM264" ca="1">IFERROR(INDEX(Forecast_Capex_Input!BL$12:BL$286,$Z264)
*(INDEX(Forecast_Capex_Input!$H$12:$H$286,$Z264)=Repex),0)
*$DG264</f>
        <v>0</v>
      </c>
      <c r="DO264" s="43" t="b" cm="1">
        <f t="array" aca="1" ref="DO264" ca="1">OR($G264=Forecast_Capex_Input!$BN$8:$BN$9)</f>
        <v>0</v>
      </c>
      <c r="DP264" s="43" cm="1">
        <f t="array" aca="1" ref="DP264" ca="1">IFERROR(INDEX(Forecast_Capex_Input!BO$12:BO$286,$Z264)
*(INDEX(Forecast_Capex_Input!$H$12:$H$286,$Z264)=Repex),0)
*$DO264</f>
        <v>0</v>
      </c>
      <c r="DQ264" s="43" cm="1">
        <f t="array" aca="1" ref="DQ264" ca="1">IFERROR(INDEX(Forecast_Capex_Input!BP$12:BP$286,$Z264)
*(INDEX(Forecast_Capex_Input!$H$12:$H$286,$Z264)=Repex),0)
*$DO264</f>
        <v>0</v>
      </c>
      <c r="DR264" s="43" cm="1">
        <f t="array" aca="1" ref="DR264" ca="1">IFERROR(INDEX(Forecast_Capex_Input!BQ$12:BQ$286,$Z264)
*(INDEX(Forecast_Capex_Input!$H$12:$H$286,$Z264)=Repex),0)
*$DO264</f>
        <v>0</v>
      </c>
      <c r="DS264" s="43" cm="1">
        <f t="array" aca="1" ref="DS264" ca="1">IFERROR(INDEX(Forecast_Capex_Input!BR$12:BR$286,$Z264)
*(INDEX(Forecast_Capex_Input!$H$12:$H$286,$Z264)=Repex),0)
*$DO264</f>
        <v>0</v>
      </c>
      <c r="DT264" s="43" cm="1">
        <f t="array" aca="1" ref="DT264" ca="1">IFERROR(INDEX(Forecast_Capex_Input!BS$12:BS$286,$Z264)
*(INDEX(Forecast_Capex_Input!$H$12:$H$286,$Z264)=Repex),0)
*$DO264</f>
        <v>0</v>
      </c>
      <c r="DV264" s="43" t="b" cm="1">
        <f t="array" aca="1" ref="DV264" ca="1">OR($G264=Forecast_Capex_Input!$BU$8:$BU$10)</f>
        <v>1</v>
      </c>
      <c r="DW264" s="43" cm="1">
        <f t="array" aca="1" ref="DW264" ca="1">IFERROR(INDEX(Forecast_Capex_Input!BV$12:BV$286,$Z264)
*(INDEX(Forecast_Capex_Input!$H$12:$H$286,$Z264)=Repex),0)
*$DV264</f>
        <v>0.89326418633782412</v>
      </c>
      <c r="DX264" s="43" cm="1">
        <f t="array" aca="1" ref="DX264" ca="1">IFERROR(INDEX(Forecast_Capex_Input!BW$12:BW$286,$Z264)
*(INDEX(Forecast_Capex_Input!$H$12:$H$286,$Z264)=Repex),0)
*$DV264</f>
        <v>6.0388038267071974E-2</v>
      </c>
      <c r="DY264" s="43" cm="1">
        <f t="array" aca="1" ref="DY264" ca="1">IFERROR(INDEX(Forecast_Capex_Input!BX$12:BX$286,$Z264)
*(INDEX(Forecast_Capex_Input!$H$12:$H$286,$Z264)=Repex),0)
*$DV264</f>
        <v>0</v>
      </c>
      <c r="DZ264" s="43" cm="1">
        <f t="array" aca="1" ref="DZ264" ca="1">IFERROR(INDEX(Forecast_Capex_Input!BY$12:BY$286,$Z264)
*(INDEX(Forecast_Capex_Input!$H$12:$H$286,$Z264)=Repex),0)
*$DV264</f>
        <v>0</v>
      </c>
      <c r="EA264" s="43" cm="1">
        <f t="array" aca="1" ref="EA264" ca="1">IFERROR(INDEX(Forecast_Capex_Input!BZ$12:BZ$286,$Z264)
*(INDEX(Forecast_Capex_Input!$H$12:$H$286,$Z264)=Repex),0)
*$DV264</f>
        <v>0</v>
      </c>
      <c r="EB264" s="43" cm="1">
        <f t="array" aca="1" ref="EB264" ca="1">IFERROR(INDEX(Forecast_Capex_Input!CA$12:CA$286,$Z264)
*(INDEX(Forecast_Capex_Input!$H$12:$H$286,$Z264)=Repex),0)
*$DV264</f>
        <v>0</v>
      </c>
      <c r="EC264" s="43" cm="1">
        <f t="array" aca="1" ref="EC264" ca="1">IFERROR(INDEX(Forecast_Capex_Input!CB$12:CB$286,$Z264)
*(INDEX(Forecast_Capex_Input!$H$12:$H$286,$Z264)=Repex),0)
*$DV264</f>
        <v>4.6347775395103957E-2</v>
      </c>
      <c r="ED264" s="43" cm="1">
        <f t="array" aca="1" ref="ED264" ca="1">IFERROR(INDEX(Forecast_Capex_Input!CC$12:CC$286,$Z264)
*(INDEX(Forecast_Capex_Input!$H$12:$H$286,$Z264)=Repex),0)
*$DV264</f>
        <v>0</v>
      </c>
      <c r="EF264" s="86" t="str">
        <f t="shared" si="26"/>
        <v>N/A</v>
      </c>
      <c r="EG264" s="28" t="str">
        <f>IFERROR(RANK(EF264,EF$11:EF$1010,0)+COUNTIF(EF$11:EF264,EF264)-1,NA)</f>
        <v>N/A</v>
      </c>
    </row>
    <row r="265" spans="3:137" x14ac:dyDescent="0.2">
      <c r="C265" s="28">
        <f t="shared" si="27"/>
        <v>255</v>
      </c>
      <c r="D265" s="9" t="str" cm="1">
        <f t="array" ref="D265">IFERROR(INDEX(Forecast_Capex_Input!$D$12:$D$286,$Z265),NA)</f>
        <v>Busbar Protection Relay Replacements</v>
      </c>
      <c r="E265" s="24" t="b" cm="1">
        <f t="array" ref="E265">IF($Z265=NA,NA,INDEX(Forecast_Capex_Input!$E$12:$E$286,$Z265))</f>
        <v>1</v>
      </c>
      <c r="F265" s="9" t="str" cm="1">
        <f t="array" aca="1" ref="F265" ca="1">IFERROR(INDEX(General!$E$25:$E$26,$AA265),NA)</f>
        <v>Labour</v>
      </c>
      <c r="G265" s="9" t="str" cm="1">
        <f t="array" aca="1" ref="G265" ca="1">IFERROR(INDEX(Forecast_Capex_Input!$AI$11:$BB$11,$AC265),NA)</f>
        <v>Secondary Systems</v>
      </c>
      <c r="H265" s="50" cm="1">
        <f t="array" aca="1" ref="H265" ca="1">IFERROR(INDEX(Forecast_Capex_Input!$AI$12:$BB$286,$Z265,$AC265),NA)</f>
        <v>1</v>
      </c>
      <c r="I265" s="150" t="str" cm="1">
        <f t="array" ref="I265">IFERROR(INDEX(Forecast_Capex_Input!$F$12:$F$286,$Z265),NA)</f>
        <v>Replacement Expenditure</v>
      </c>
      <c r="J265" s="150" t="str" cm="1">
        <f t="array" ref="J265">IFERROR(INDEX(Forecast_Capex_Input!G$12:G$286,$Z265),NA)</f>
        <v>Digital Infrastructure</v>
      </c>
      <c r="K265" s="150" t="str" cm="1">
        <f t="array" ref="K265">IFERROR(INDEX(Forecast_Capex_Input!H$12:H$286,$Z265),NA)</f>
        <v>Repex</v>
      </c>
      <c r="L265" s="150" t="str" cm="1">
        <f t="array" ref="L265">IFERROR(INDEX(Forecast_Capex_Input!I$12:I$286,$Z265),NA)</f>
        <v>N/A</v>
      </c>
      <c r="M265" s="150" t="str" cm="1">
        <f t="array" ref="M265">IFERROR(INDEX(Forecast_Capex_Input!J$12:J$286,$Z265),NA)</f>
        <v>N/A</v>
      </c>
      <c r="N265" s="150" t="str" cm="1">
        <f t="array" ref="N265">IFERROR(INDEX(Forecast_Capex_Input!K$12:K$286,$Z265),NA)</f>
        <v>DI - Protection systems</v>
      </c>
      <c r="O265" s="150" t="str" cm="1">
        <f t="array" ref="O265">IFERROR(INDEX(Forecast_Capex_Input!L$12:L$286,$Z265),NA)</f>
        <v>DI - Safe and Reliable Network</v>
      </c>
      <c r="P265" s="150" t="str" cm="1">
        <f t="array" ref="P265">IFERROR(INDEX(Forecast_Capex_Input!M$12:M$286,$Z265),NA)</f>
        <v>N/A</v>
      </c>
      <c r="Q265" s="24" t="str" cm="1">
        <f t="array" ref="Q265">IFERROR(INDEX(Forecast_Capex_Input!N$12:N$286,$Z265),NA)</f>
        <v>No</v>
      </c>
      <c r="R265" s="190" cm="1">
        <f t="array" ref="R265">IFERROR(INDEX(Forecast_Capex_Input!O$12:O$286,$Z265),0)</f>
        <v>0</v>
      </c>
      <c r="S265" s="24" t="str" cm="1">
        <f t="array" ref="S265">IFERROR(INDEX(Forecast_Capex_Input!P$12:P$286,$Z265),0)</f>
        <v>Safety security &amp; reliability</v>
      </c>
      <c r="T265" s="150" t="str" cm="1">
        <f t="array" aca="1" ref="T265" ca="1">IFERROR(INDEX(General!$K$91:$K$110,$AC265),NA)</f>
        <v>Secondary Systems (2018-23)</v>
      </c>
      <c r="U265" s="43" cm="1">
        <f t="array" aca="1" ref="U265" ca="1">IFERROR(
IF($F265=General!$E$25,INDEX(Forecast_Capex_Input!S$12:S$286,$Z265),
INDEX(Forecast_Capex_Input!T$12:T$286,$Z265)),0)</f>
        <v>0.53274546526993283</v>
      </c>
      <c r="V265" s="82" t="b">
        <f>IFERROR(INDEX(Overheads!$T$19:$T$26,MATCH($I265,Overheads!$E$19:$E$26,0)),FALSE)</f>
        <v>1</v>
      </c>
      <c r="W265" s="209" t="str" cm="1">
        <f t="array" ref="W265">IFERROR(
INDEX(Forecast_Capex_Input!CN$12:CN$286,$Z265),0)</f>
        <v>FY22</v>
      </c>
      <c r="X265" s="209">
        <f>IFERROR(
MATCH($W265,General!$L$39:$S$39,0),1)</f>
        <v>2</v>
      </c>
      <c r="Z265" s="28">
        <f>IFERROR(
IF(MATCH($C265,Forecast_Capex_Input!$CI$12:$CI$286,1)+1&gt;MAX(Forecast_Capex_Input!$C$12:$C$286),NA,
MATCH($C265,Forecast_Capex_Input!$CI$12:$CI$286,1)+1),1)</f>
        <v>110</v>
      </c>
      <c r="AA265" s="28" cm="1">
        <f t="array" aca="1" ref="AA265" ca="1">IFERROR(
IF(Z264&lt;&gt;Z265,1,
IF(COUNTIF(OFFSET(AA264,0,0,-INDEX(Forecast_Capex_Input!$CG$12:$CG$286,$Z265)),AA264)=INDEX(Forecast_Capex_Input!$CG$12:$CG$286,$Z265),AA264+1,AA264)),NA)</f>
        <v>1</v>
      </c>
      <c r="AB265" s="28" cm="1">
        <f t="array" ref="AB265">IFERROR($C265-IF($Z265=1,1,INDEX(Forecast_Capex_Input!$CI$12:$CI$286,$Z265-1))+1,NA)</f>
        <v>1</v>
      </c>
      <c r="AC265" s="28" cm="1">
        <f t="array" aca="1" ref="AC265" ca="1">IFERROR(IF(AA265=1,
INDEX(Forecast_Capex_Input!$AI$10:$BB$10,SMALL(IF(INDEX(Forecast_Capex_Input!$AI$12:$BB$286,$Z265,0)&gt;0,COLUMN(Forecast_Capex_Input!$AI$10:$BB$10)-COLUMN(Forecast_Capex_Input!$AI$12)+1),ROWS(OFFSET(AC264,0,0,-$AB265)))),
OFFSET(AC264,-INDEX(Forecast_Capex_Input!$CG$12:$CG$286,$Z265)+1,0)),NA)</f>
        <v>4</v>
      </c>
      <c r="AD265" s="28">
        <f t="shared" ca="1" si="24"/>
        <v>1</v>
      </c>
      <c r="AE265" s="82" t="b">
        <f t="shared" si="28"/>
        <v>0</v>
      </c>
      <c r="AF265" s="78" t="b">
        <v>0</v>
      </c>
      <c r="AG265" s="82" t="b">
        <f t="shared" si="25"/>
        <v>1</v>
      </c>
      <c r="AI265" s="55">
        <v>0.35555546752412648</v>
      </c>
      <c r="AJ265" s="55">
        <v>0.32323224320375138</v>
      </c>
      <c r="AK265" s="55">
        <v>0.16161612160187569</v>
      </c>
      <c r="AL265" s="55">
        <v>0.35555546752412648</v>
      </c>
      <c r="AM265" s="55">
        <v>0.37171707968431406</v>
      </c>
      <c r="AN265" s="135">
        <v>1.5676763795381943</v>
      </c>
      <c r="AP265" s="55">
        <v>0.34455623253863538</v>
      </c>
      <c r="AQ265" s="55">
        <v>0.31732892372684202</v>
      </c>
      <c r="AR265" s="55">
        <v>0.16049647138659723</v>
      </c>
      <c r="AS265" s="55">
        <v>0.35462128800708848</v>
      </c>
      <c r="AT265" s="55">
        <v>0.37185614867921585</v>
      </c>
      <c r="AU265" s="135">
        <v>1.5488590643383788</v>
      </c>
      <c r="AW265" s="55">
        <v>4.153673924572119E-2</v>
      </c>
      <c r="AX265" s="55">
        <v>3.5852765947523547E-2</v>
      </c>
      <c r="AY265" s="55">
        <v>2.2262936525242239E-2</v>
      </c>
      <c r="AZ265" s="55">
        <v>4.9874778650640911E-2</v>
      </c>
      <c r="BA265" s="55">
        <v>4.6310702082585475E-2</v>
      </c>
      <c r="BB265" s="135">
        <v>0.19583792245171336</v>
      </c>
      <c r="BD265" s="55">
        <v>8.0876555499075544E-3</v>
      </c>
      <c r="BE265" s="55">
        <v>7.0277554253454621E-3</v>
      </c>
      <c r="BF265" s="55">
        <v>4.2685478532016041E-3</v>
      </c>
      <c r="BG265" s="55">
        <v>9.4969491505046254E-3</v>
      </c>
      <c r="BH265" s="55">
        <v>8.9697735910107129E-3</v>
      </c>
      <c r="BI265" s="135">
        <v>3.7850681569969957E-2</v>
      </c>
      <c r="BK265" s="55">
        <v>0.39418062733426412</v>
      </c>
      <c r="BL265" s="55">
        <v>0.36020944509971103</v>
      </c>
      <c r="BM265" s="55">
        <v>0.18702795576504108</v>
      </c>
      <c r="BN265" s="55">
        <v>0.41399301580823405</v>
      </c>
      <c r="BO265" s="55">
        <v>0.42713662435281202</v>
      </c>
      <c r="BP265" s="135">
        <v>1.7825476683600623</v>
      </c>
      <c r="BR265" s="147">
        <v>0.1</v>
      </c>
      <c r="BS265" s="147">
        <v>0.11</v>
      </c>
      <c r="BT265" s="147">
        <v>0.14000000000000001</v>
      </c>
      <c r="BU265" s="147">
        <v>0.32</v>
      </c>
      <c r="BV265" s="147">
        <v>0.33</v>
      </c>
      <c r="BX265" s="55">
        <v>0.15676763795381943</v>
      </c>
      <c r="BY265" s="55">
        <v>0.17244440174920136</v>
      </c>
      <c r="BZ265" s="55">
        <v>0.21947469313534723</v>
      </c>
      <c r="CA265" s="55">
        <v>0.50165644145222221</v>
      </c>
      <c r="CB265" s="55">
        <v>0.51733320524760418</v>
      </c>
      <c r="CC265" s="135">
        <v>1.5676763795381943</v>
      </c>
      <c r="CE265" s="55">
        <v>0.1548859064338379</v>
      </c>
      <c r="CF265" s="55">
        <v>0.17037449707722166</v>
      </c>
      <c r="CG265" s="55">
        <v>0.21684026900737305</v>
      </c>
      <c r="CH265" s="55">
        <v>0.49563490058828125</v>
      </c>
      <c r="CI265" s="55">
        <v>0.51112349123166501</v>
      </c>
      <c r="CJ265" s="135">
        <v>1.5488590643383788</v>
      </c>
      <c r="CL265" s="55">
        <v>1.9583792245171337E-2</v>
      </c>
      <c r="CM265" s="55">
        <v>2.1542171469688471E-2</v>
      </c>
      <c r="CN265" s="55">
        <v>2.7417309143239872E-2</v>
      </c>
      <c r="CO265" s="55">
        <v>6.2668135184548279E-2</v>
      </c>
      <c r="CP265" s="55">
        <v>6.4626514409065416E-2</v>
      </c>
      <c r="CQ265" s="135">
        <v>0.19583792245171339</v>
      </c>
      <c r="CS265" s="67">
        <v>3.7850681569969961E-3</v>
      </c>
      <c r="CT265" s="67">
        <v>4.1635749726966955E-3</v>
      </c>
      <c r="CU265" s="67">
        <v>5.2990954197957947E-3</v>
      </c>
      <c r="CV265" s="67">
        <v>1.2112218102390387E-2</v>
      </c>
      <c r="CW265" s="67">
        <v>1.2490724918090087E-2</v>
      </c>
      <c r="CX265" s="135">
        <v>3.7850681569969957E-2</v>
      </c>
      <c r="CZ265" s="55">
        <v>0.17825476683600625</v>
      </c>
      <c r="DA265" s="55">
        <v>0.19608024351960684</v>
      </c>
      <c r="DB265" s="55">
        <v>0.2495566735704087</v>
      </c>
      <c r="DC265" s="55">
        <v>0.57041525387521996</v>
      </c>
      <c r="DD265" s="55">
        <v>0.58824073055882053</v>
      </c>
      <c r="DE265" s="135">
        <v>1.7825476683600621</v>
      </c>
      <c r="DG265" s="43" t="b" cm="1">
        <f t="array" aca="1" ref="DG265" ca="1">OR($G265=Forecast_Capex_Input!$BF$8:$BF$10)</f>
        <v>0</v>
      </c>
      <c r="DH265" s="43" cm="1">
        <f t="array" aca="1" ref="DH265" ca="1">IFERROR(INDEX(Forecast_Capex_Input!BG$12:BG$286,$Z265)
*(INDEX(Forecast_Capex_Input!$H$12:$H$286,$Z265)=Repex),0)
*$DG265</f>
        <v>0</v>
      </c>
      <c r="DI265" s="43" cm="1">
        <f t="array" aca="1" ref="DI265" ca="1">IFERROR(INDEX(Forecast_Capex_Input!BH$12:BH$286,$Z265)
*(INDEX(Forecast_Capex_Input!$H$12:$H$286,$Z265)=Repex),0)
*$DG265</f>
        <v>0</v>
      </c>
      <c r="DJ265" s="43" cm="1">
        <f t="array" aca="1" ref="DJ265" ca="1">IFERROR(INDEX(Forecast_Capex_Input!BI$12:BI$286,$Z265)
*(INDEX(Forecast_Capex_Input!$H$12:$H$286,$Z265)=Repex),0)
*$DG265</f>
        <v>0</v>
      </c>
      <c r="DK265" s="43" cm="1">
        <f t="array" aca="1" ref="DK265" ca="1">IFERROR(INDEX(Forecast_Capex_Input!BJ$12:BJ$286,$Z265)
*(INDEX(Forecast_Capex_Input!$H$12:$H$286,$Z265)=Repex),0)
*$DG265</f>
        <v>0</v>
      </c>
      <c r="DL265" s="43" cm="1">
        <f t="array" aca="1" ref="DL265" ca="1">IFERROR(INDEX(Forecast_Capex_Input!BK$12:BK$286,$Z265)
*(INDEX(Forecast_Capex_Input!$H$12:$H$286,$Z265)=Repex),0)
*$DG265</f>
        <v>0</v>
      </c>
      <c r="DM265" s="43" cm="1">
        <f t="array" aca="1" ref="DM265" ca="1">IFERROR(INDEX(Forecast_Capex_Input!BL$12:BL$286,$Z265)
*(INDEX(Forecast_Capex_Input!$H$12:$H$286,$Z265)=Repex),0)
*$DG265</f>
        <v>0</v>
      </c>
      <c r="DO265" s="43" t="b" cm="1">
        <f t="array" aca="1" ref="DO265" ca="1">OR($G265=Forecast_Capex_Input!$BN$8:$BN$9)</f>
        <v>0</v>
      </c>
      <c r="DP265" s="43" cm="1">
        <f t="array" aca="1" ref="DP265" ca="1">IFERROR(INDEX(Forecast_Capex_Input!BO$12:BO$286,$Z265)
*(INDEX(Forecast_Capex_Input!$H$12:$H$286,$Z265)=Repex),0)
*$DO265</f>
        <v>0</v>
      </c>
      <c r="DQ265" s="43" cm="1">
        <f t="array" aca="1" ref="DQ265" ca="1">IFERROR(INDEX(Forecast_Capex_Input!BP$12:BP$286,$Z265)
*(INDEX(Forecast_Capex_Input!$H$12:$H$286,$Z265)=Repex),0)
*$DO265</f>
        <v>0</v>
      </c>
      <c r="DR265" s="43" cm="1">
        <f t="array" aca="1" ref="DR265" ca="1">IFERROR(INDEX(Forecast_Capex_Input!BQ$12:BQ$286,$Z265)
*(INDEX(Forecast_Capex_Input!$H$12:$H$286,$Z265)=Repex),0)
*$DO265</f>
        <v>0</v>
      </c>
      <c r="DS265" s="43" cm="1">
        <f t="array" aca="1" ref="DS265" ca="1">IFERROR(INDEX(Forecast_Capex_Input!BR$12:BR$286,$Z265)
*(INDEX(Forecast_Capex_Input!$H$12:$H$286,$Z265)=Repex),0)
*$DO265</f>
        <v>0</v>
      </c>
      <c r="DT265" s="43" cm="1">
        <f t="array" aca="1" ref="DT265" ca="1">IFERROR(INDEX(Forecast_Capex_Input!BS$12:BS$286,$Z265)
*(INDEX(Forecast_Capex_Input!$H$12:$H$286,$Z265)=Repex),0)
*$DO265</f>
        <v>0</v>
      </c>
      <c r="DV265" s="43" t="b" cm="1">
        <f t="array" aca="1" ref="DV265" ca="1">OR($G265=Forecast_Capex_Input!$BU$8:$BU$10)</f>
        <v>1</v>
      </c>
      <c r="DW265" s="43" cm="1">
        <f t="array" aca="1" ref="DW265" ca="1">IFERROR(INDEX(Forecast_Capex_Input!BV$12:BV$286,$Z265)
*(INDEX(Forecast_Capex_Input!$H$12:$H$286,$Z265)=Repex),0)
*$DV265</f>
        <v>1</v>
      </c>
      <c r="DX265" s="43" cm="1">
        <f t="array" aca="1" ref="DX265" ca="1">IFERROR(INDEX(Forecast_Capex_Input!BW$12:BW$286,$Z265)
*(INDEX(Forecast_Capex_Input!$H$12:$H$286,$Z265)=Repex),0)
*$DV265</f>
        <v>0</v>
      </c>
      <c r="DY265" s="43" cm="1">
        <f t="array" aca="1" ref="DY265" ca="1">IFERROR(INDEX(Forecast_Capex_Input!BX$12:BX$286,$Z265)
*(INDEX(Forecast_Capex_Input!$H$12:$H$286,$Z265)=Repex),0)
*$DV265</f>
        <v>0</v>
      </c>
      <c r="DZ265" s="43" cm="1">
        <f t="array" aca="1" ref="DZ265" ca="1">IFERROR(INDEX(Forecast_Capex_Input!BY$12:BY$286,$Z265)
*(INDEX(Forecast_Capex_Input!$H$12:$H$286,$Z265)=Repex),0)
*$DV265</f>
        <v>0</v>
      </c>
      <c r="EA265" s="43" cm="1">
        <f t="array" aca="1" ref="EA265" ca="1">IFERROR(INDEX(Forecast_Capex_Input!BZ$12:BZ$286,$Z265)
*(INDEX(Forecast_Capex_Input!$H$12:$H$286,$Z265)=Repex),0)
*$DV265</f>
        <v>0</v>
      </c>
      <c r="EB265" s="43" cm="1">
        <f t="array" aca="1" ref="EB265" ca="1">IFERROR(INDEX(Forecast_Capex_Input!CA$12:CA$286,$Z265)
*(INDEX(Forecast_Capex_Input!$H$12:$H$286,$Z265)=Repex),0)
*$DV265</f>
        <v>0</v>
      </c>
      <c r="EC265" s="43" cm="1">
        <f t="array" aca="1" ref="EC265" ca="1">IFERROR(INDEX(Forecast_Capex_Input!CB$12:CB$286,$Z265)
*(INDEX(Forecast_Capex_Input!$H$12:$H$286,$Z265)=Repex),0)
*$DV265</f>
        <v>0</v>
      </c>
      <c r="ED265" s="43" cm="1">
        <f t="array" aca="1" ref="ED265" ca="1">IFERROR(INDEX(Forecast_Capex_Input!CC$12:CC$286,$Z265)
*(INDEX(Forecast_Capex_Input!$H$12:$H$286,$Z265)=Repex),0)
*$DV265</f>
        <v>0</v>
      </c>
      <c r="EF265" s="86" t="str">
        <f t="shared" si="26"/>
        <v>N/A</v>
      </c>
      <c r="EG265" s="28" t="str">
        <f>IFERROR(RANK(EF265,EF$11:EF$1010,0)+COUNTIF(EF$11:EF265,EF265)-1,NA)</f>
        <v>N/A</v>
      </c>
    </row>
    <row r="266" spans="3:137" x14ac:dyDescent="0.2">
      <c r="C266" s="28">
        <f t="shared" si="27"/>
        <v>256</v>
      </c>
      <c r="D266" s="9" t="str" cm="1">
        <f t="array" ref="D266">IFERROR(INDEX(Forecast_Capex_Input!$D$12:$D$286,$Z266),NA)</f>
        <v>Busbar Protection Relay Replacements</v>
      </c>
      <c r="E266" s="24" t="b" cm="1">
        <f t="array" ref="E266">IF($Z266=NA,NA,INDEX(Forecast_Capex_Input!$E$12:$E$286,$Z266))</f>
        <v>1</v>
      </c>
      <c r="F266" s="9" t="str" cm="1">
        <f t="array" aca="1" ref="F266" ca="1">IFERROR(INDEX(General!$E$25:$E$26,$AA266),NA)</f>
        <v>Non-Labour</v>
      </c>
      <c r="G266" s="9" t="str" cm="1">
        <f t="array" aca="1" ref="G266" ca="1">IFERROR(INDEX(Forecast_Capex_Input!$AI$11:$BB$11,$AC266),NA)</f>
        <v>Secondary Systems</v>
      </c>
      <c r="H266" s="50" cm="1">
        <f t="array" aca="1" ref="H266" ca="1">IFERROR(INDEX(Forecast_Capex_Input!$AI$12:$BB$286,$Z266,$AC266),NA)</f>
        <v>1</v>
      </c>
      <c r="I266" s="150" t="str" cm="1">
        <f t="array" ref="I266">IFERROR(INDEX(Forecast_Capex_Input!$F$12:$F$286,$Z266),NA)</f>
        <v>Replacement Expenditure</v>
      </c>
      <c r="J266" s="150" t="str" cm="1">
        <f t="array" ref="J266">IFERROR(INDEX(Forecast_Capex_Input!G$12:G$286,$Z266),NA)</f>
        <v>Digital Infrastructure</v>
      </c>
      <c r="K266" s="150" t="str" cm="1">
        <f t="array" ref="K266">IFERROR(INDEX(Forecast_Capex_Input!H$12:H$286,$Z266),NA)</f>
        <v>Repex</v>
      </c>
      <c r="L266" s="150" t="str" cm="1">
        <f t="array" ref="L266">IFERROR(INDEX(Forecast_Capex_Input!I$12:I$286,$Z266),NA)</f>
        <v>N/A</v>
      </c>
      <c r="M266" s="150" t="str" cm="1">
        <f t="array" ref="M266">IFERROR(INDEX(Forecast_Capex_Input!J$12:J$286,$Z266),NA)</f>
        <v>N/A</v>
      </c>
      <c r="N266" s="150" t="str" cm="1">
        <f t="array" ref="N266">IFERROR(INDEX(Forecast_Capex_Input!K$12:K$286,$Z266),NA)</f>
        <v>DI - Protection systems</v>
      </c>
      <c r="O266" s="150" t="str" cm="1">
        <f t="array" ref="O266">IFERROR(INDEX(Forecast_Capex_Input!L$12:L$286,$Z266),NA)</f>
        <v>DI - Safe and Reliable Network</v>
      </c>
      <c r="P266" s="150" t="str" cm="1">
        <f t="array" ref="P266">IFERROR(INDEX(Forecast_Capex_Input!M$12:M$286,$Z266),NA)</f>
        <v>N/A</v>
      </c>
      <c r="Q266" s="24" t="str" cm="1">
        <f t="array" ref="Q266">IFERROR(INDEX(Forecast_Capex_Input!N$12:N$286,$Z266),NA)</f>
        <v>No</v>
      </c>
      <c r="R266" s="190" cm="1">
        <f t="array" ref="R266">IFERROR(INDEX(Forecast_Capex_Input!O$12:O$286,$Z266),0)</f>
        <v>0</v>
      </c>
      <c r="S266" s="24" t="str" cm="1">
        <f t="array" ref="S266">IFERROR(INDEX(Forecast_Capex_Input!P$12:P$286,$Z266),0)</f>
        <v>Safety security &amp; reliability</v>
      </c>
      <c r="T266" s="150" t="str" cm="1">
        <f t="array" aca="1" ref="T266" ca="1">IFERROR(INDEX(General!$K$91:$K$110,$AC266),NA)</f>
        <v>Secondary Systems (2018-23)</v>
      </c>
      <c r="U266" s="43" cm="1">
        <f t="array" aca="1" ref="U266" ca="1">IFERROR(
IF($F266=General!$E$25,INDEX(Forecast_Capex_Input!S$12:S$286,$Z266),
INDEX(Forecast_Capex_Input!T$12:T$286,$Z266)),0)</f>
        <v>0.46725453473006717</v>
      </c>
      <c r="V266" s="82" t="b">
        <f>IFERROR(INDEX(Overheads!$T$19:$T$26,MATCH($I266,Overheads!$E$19:$E$26,0)),FALSE)</f>
        <v>1</v>
      </c>
      <c r="W266" s="209" t="str" cm="1">
        <f t="array" ref="W266">IFERROR(
INDEX(Forecast_Capex_Input!CN$12:CN$286,$Z266),0)</f>
        <v>FY22</v>
      </c>
      <c r="X266" s="209">
        <f>IFERROR(
MATCH($W266,General!$L$39:$S$39,0),1)</f>
        <v>2</v>
      </c>
      <c r="Z266" s="28">
        <f>IFERROR(
IF(MATCH($C266,Forecast_Capex_Input!$CI$12:$CI$286,1)+1&gt;MAX(Forecast_Capex_Input!$C$12:$C$286),NA,
MATCH($C266,Forecast_Capex_Input!$CI$12:$CI$286,1)+1),1)</f>
        <v>110</v>
      </c>
      <c r="AA266" s="28" cm="1">
        <f t="array" aca="1" ref="AA266" ca="1">IFERROR(
IF(Z265&lt;&gt;Z266,1,
IF(COUNTIF(OFFSET(AA265,0,0,-INDEX(Forecast_Capex_Input!$CG$12:$CG$286,$Z266)),AA265)=INDEX(Forecast_Capex_Input!$CG$12:$CG$286,$Z266),AA265+1,AA265)),NA)</f>
        <v>2</v>
      </c>
      <c r="AB266" s="28" cm="1">
        <f t="array" ref="AB266">IFERROR($C266-IF($Z266=1,1,INDEX(Forecast_Capex_Input!$CI$12:$CI$286,$Z266-1))+1,NA)</f>
        <v>2</v>
      </c>
      <c r="AC266" s="28" cm="1">
        <f t="array" aca="1" ref="AC266" ca="1">IFERROR(IF(AA266=1,
INDEX(Forecast_Capex_Input!$AI$10:$BB$10,SMALL(IF(INDEX(Forecast_Capex_Input!$AI$12:$BB$286,$Z266,0)&gt;0,COLUMN(Forecast_Capex_Input!$AI$10:$BB$10)-COLUMN(Forecast_Capex_Input!$AI$12)+1),ROWS(OFFSET(AC265,0,0,-$AB266)))),
OFFSET(AC265,-INDEX(Forecast_Capex_Input!$CG$12:$CG$286,$Z266)+1,0)),NA)</f>
        <v>4</v>
      </c>
      <c r="AD266" s="28">
        <f t="shared" ca="1" si="24"/>
        <v>2</v>
      </c>
      <c r="AE266" s="82" t="b">
        <f t="shared" si="28"/>
        <v>0</v>
      </c>
      <c r="AF266" s="78" t="b">
        <v>0</v>
      </c>
      <c r="AG266" s="82" t="b">
        <f t="shared" si="25"/>
        <v>1</v>
      </c>
      <c r="AI266" s="55">
        <v>0.31184667984839548</v>
      </c>
      <c r="AJ266" s="55">
        <v>0.28349698168035947</v>
      </c>
      <c r="AK266" s="55">
        <v>0.14174849084017974</v>
      </c>
      <c r="AL266" s="55">
        <v>0.31184667984839548</v>
      </c>
      <c r="AM266" s="55">
        <v>0.32602152893241348</v>
      </c>
      <c r="AN266" s="135">
        <v>1.3749603611497436</v>
      </c>
      <c r="AP266" s="55">
        <v>0.31184667984839548</v>
      </c>
      <c r="AQ266" s="55">
        <v>0.28349698168035947</v>
      </c>
      <c r="AR266" s="55">
        <v>0.14174849084017974</v>
      </c>
      <c r="AS266" s="55">
        <v>0.31184667984839548</v>
      </c>
      <c r="AT266" s="55">
        <v>0.32602152893241348</v>
      </c>
      <c r="AU266" s="135">
        <v>1.3749603611497436</v>
      </c>
      <c r="AW266" s="55">
        <v>3.7593556587470114E-2</v>
      </c>
      <c r="AX266" s="55">
        <v>3.2030332475348637E-2</v>
      </c>
      <c r="AY266" s="55">
        <v>1.9662349127429677E-2</v>
      </c>
      <c r="AZ266" s="55">
        <v>4.3858856352879505E-2</v>
      </c>
      <c r="BA266" s="55">
        <v>4.0602490916245841E-2</v>
      </c>
      <c r="BB266" s="135">
        <v>0.17374758545937377</v>
      </c>
      <c r="BD266" s="55">
        <v>7.3198749371434293E-3</v>
      </c>
      <c r="BE266" s="55">
        <v>6.2784930780158885E-3</v>
      </c>
      <c r="BF266" s="55">
        <v>3.7699284666076714E-3</v>
      </c>
      <c r="BG266" s="55">
        <v>8.3514220985365893E-3</v>
      </c>
      <c r="BH266" s="55">
        <v>7.8641682024238845E-3</v>
      </c>
      <c r="BI266" s="135">
        <v>3.358388678272746E-2</v>
      </c>
      <c r="BK266" s="55">
        <v>0.356760111373009</v>
      </c>
      <c r="BL266" s="55">
        <v>0.32180580723372398</v>
      </c>
      <c r="BM266" s="55">
        <v>0.16518076843421708</v>
      </c>
      <c r="BN266" s="55">
        <v>0.36405695829981155</v>
      </c>
      <c r="BO266" s="55">
        <v>0.37448818805108319</v>
      </c>
      <c r="BP266" s="135">
        <v>1.5822918333918445</v>
      </c>
      <c r="BR266" s="147">
        <v>0.1</v>
      </c>
      <c r="BS266" s="147">
        <v>0.11</v>
      </c>
      <c r="BT266" s="147">
        <v>0.14000000000000001</v>
      </c>
      <c r="BU266" s="147">
        <v>0.32</v>
      </c>
      <c r="BV266" s="147">
        <v>0.33</v>
      </c>
      <c r="BX266" s="55">
        <v>0.13749603611497438</v>
      </c>
      <c r="BY266" s="55">
        <v>0.15124563972647179</v>
      </c>
      <c r="BZ266" s="55">
        <v>0.19249445056096412</v>
      </c>
      <c r="CA266" s="55">
        <v>0.43998731556791798</v>
      </c>
      <c r="CB266" s="55">
        <v>0.45373691917941544</v>
      </c>
      <c r="CC266" s="135">
        <v>1.3749603611497436</v>
      </c>
      <c r="CE266" s="55">
        <v>0.13749603611497438</v>
      </c>
      <c r="CF266" s="55">
        <v>0.15124563972647179</v>
      </c>
      <c r="CG266" s="55">
        <v>0.19249445056096412</v>
      </c>
      <c r="CH266" s="55">
        <v>0.43998731556791798</v>
      </c>
      <c r="CI266" s="55">
        <v>0.45373691917941544</v>
      </c>
      <c r="CJ266" s="135">
        <v>1.3749603611497436</v>
      </c>
      <c r="CL266" s="55">
        <v>1.7374758545937379E-2</v>
      </c>
      <c r="CM266" s="55">
        <v>1.9112234400531114E-2</v>
      </c>
      <c r="CN266" s="55">
        <v>2.4324661964312329E-2</v>
      </c>
      <c r="CO266" s="55">
        <v>5.5599227346999611E-2</v>
      </c>
      <c r="CP266" s="55">
        <v>5.7336703201593349E-2</v>
      </c>
      <c r="CQ266" s="135">
        <v>0.17374758545937377</v>
      </c>
      <c r="CS266" s="67">
        <v>3.358388678272746E-3</v>
      </c>
      <c r="CT266" s="67">
        <v>3.6942275461000207E-3</v>
      </c>
      <c r="CU266" s="67">
        <v>4.7017441495818451E-3</v>
      </c>
      <c r="CV266" s="67">
        <v>1.0746843770472787E-2</v>
      </c>
      <c r="CW266" s="67">
        <v>1.1082682638300062E-2</v>
      </c>
      <c r="CX266" s="135">
        <v>3.358388678272746E-2</v>
      </c>
      <c r="CZ266" s="55">
        <v>0.15822918333918448</v>
      </c>
      <c r="DA266" s="55">
        <v>0.17405210167310292</v>
      </c>
      <c r="DB266" s="55">
        <v>0.2215208566748583</v>
      </c>
      <c r="DC266" s="55">
        <v>0.50633338668539041</v>
      </c>
      <c r="DD266" s="55">
        <v>0.52215630501930888</v>
      </c>
      <c r="DE266" s="135">
        <v>1.582291833391845</v>
      </c>
      <c r="DG266" s="43" t="b" cm="1">
        <f t="array" aca="1" ref="DG266" ca="1">OR($G266=Forecast_Capex_Input!$BF$8:$BF$10)</f>
        <v>0</v>
      </c>
      <c r="DH266" s="43" cm="1">
        <f t="array" aca="1" ref="DH266" ca="1">IFERROR(INDEX(Forecast_Capex_Input!BG$12:BG$286,$Z266)
*(INDEX(Forecast_Capex_Input!$H$12:$H$286,$Z266)=Repex),0)
*$DG266</f>
        <v>0</v>
      </c>
      <c r="DI266" s="43" cm="1">
        <f t="array" aca="1" ref="DI266" ca="1">IFERROR(INDEX(Forecast_Capex_Input!BH$12:BH$286,$Z266)
*(INDEX(Forecast_Capex_Input!$H$12:$H$286,$Z266)=Repex),0)
*$DG266</f>
        <v>0</v>
      </c>
      <c r="DJ266" s="43" cm="1">
        <f t="array" aca="1" ref="DJ266" ca="1">IFERROR(INDEX(Forecast_Capex_Input!BI$12:BI$286,$Z266)
*(INDEX(Forecast_Capex_Input!$H$12:$H$286,$Z266)=Repex),0)
*$DG266</f>
        <v>0</v>
      </c>
      <c r="DK266" s="43" cm="1">
        <f t="array" aca="1" ref="DK266" ca="1">IFERROR(INDEX(Forecast_Capex_Input!BJ$12:BJ$286,$Z266)
*(INDEX(Forecast_Capex_Input!$H$12:$H$286,$Z266)=Repex),0)
*$DG266</f>
        <v>0</v>
      </c>
      <c r="DL266" s="43" cm="1">
        <f t="array" aca="1" ref="DL266" ca="1">IFERROR(INDEX(Forecast_Capex_Input!BK$12:BK$286,$Z266)
*(INDEX(Forecast_Capex_Input!$H$12:$H$286,$Z266)=Repex),0)
*$DG266</f>
        <v>0</v>
      </c>
      <c r="DM266" s="43" cm="1">
        <f t="array" aca="1" ref="DM266" ca="1">IFERROR(INDEX(Forecast_Capex_Input!BL$12:BL$286,$Z266)
*(INDEX(Forecast_Capex_Input!$H$12:$H$286,$Z266)=Repex),0)
*$DG266</f>
        <v>0</v>
      </c>
      <c r="DO266" s="43" t="b" cm="1">
        <f t="array" aca="1" ref="DO266" ca="1">OR($G266=Forecast_Capex_Input!$BN$8:$BN$9)</f>
        <v>0</v>
      </c>
      <c r="DP266" s="43" cm="1">
        <f t="array" aca="1" ref="DP266" ca="1">IFERROR(INDEX(Forecast_Capex_Input!BO$12:BO$286,$Z266)
*(INDEX(Forecast_Capex_Input!$H$12:$H$286,$Z266)=Repex),0)
*$DO266</f>
        <v>0</v>
      </c>
      <c r="DQ266" s="43" cm="1">
        <f t="array" aca="1" ref="DQ266" ca="1">IFERROR(INDEX(Forecast_Capex_Input!BP$12:BP$286,$Z266)
*(INDEX(Forecast_Capex_Input!$H$12:$H$286,$Z266)=Repex),0)
*$DO266</f>
        <v>0</v>
      </c>
      <c r="DR266" s="43" cm="1">
        <f t="array" aca="1" ref="DR266" ca="1">IFERROR(INDEX(Forecast_Capex_Input!BQ$12:BQ$286,$Z266)
*(INDEX(Forecast_Capex_Input!$H$12:$H$286,$Z266)=Repex),0)
*$DO266</f>
        <v>0</v>
      </c>
      <c r="DS266" s="43" cm="1">
        <f t="array" aca="1" ref="DS266" ca="1">IFERROR(INDEX(Forecast_Capex_Input!BR$12:BR$286,$Z266)
*(INDEX(Forecast_Capex_Input!$H$12:$H$286,$Z266)=Repex),0)
*$DO266</f>
        <v>0</v>
      </c>
      <c r="DT266" s="43" cm="1">
        <f t="array" aca="1" ref="DT266" ca="1">IFERROR(INDEX(Forecast_Capex_Input!BS$12:BS$286,$Z266)
*(INDEX(Forecast_Capex_Input!$H$12:$H$286,$Z266)=Repex),0)
*$DO266</f>
        <v>0</v>
      </c>
      <c r="DV266" s="43" t="b" cm="1">
        <f t="array" aca="1" ref="DV266" ca="1">OR($G266=Forecast_Capex_Input!$BU$8:$BU$10)</f>
        <v>1</v>
      </c>
      <c r="DW266" s="43" cm="1">
        <f t="array" aca="1" ref="DW266" ca="1">IFERROR(INDEX(Forecast_Capex_Input!BV$12:BV$286,$Z266)
*(INDEX(Forecast_Capex_Input!$H$12:$H$286,$Z266)=Repex),0)
*$DV266</f>
        <v>1</v>
      </c>
      <c r="DX266" s="43" cm="1">
        <f t="array" aca="1" ref="DX266" ca="1">IFERROR(INDEX(Forecast_Capex_Input!BW$12:BW$286,$Z266)
*(INDEX(Forecast_Capex_Input!$H$12:$H$286,$Z266)=Repex),0)
*$DV266</f>
        <v>0</v>
      </c>
      <c r="DY266" s="43" cm="1">
        <f t="array" aca="1" ref="DY266" ca="1">IFERROR(INDEX(Forecast_Capex_Input!BX$12:BX$286,$Z266)
*(INDEX(Forecast_Capex_Input!$H$12:$H$286,$Z266)=Repex),0)
*$DV266</f>
        <v>0</v>
      </c>
      <c r="DZ266" s="43" cm="1">
        <f t="array" aca="1" ref="DZ266" ca="1">IFERROR(INDEX(Forecast_Capex_Input!BY$12:BY$286,$Z266)
*(INDEX(Forecast_Capex_Input!$H$12:$H$286,$Z266)=Repex),0)
*$DV266</f>
        <v>0</v>
      </c>
      <c r="EA266" s="43" cm="1">
        <f t="array" aca="1" ref="EA266" ca="1">IFERROR(INDEX(Forecast_Capex_Input!BZ$12:BZ$286,$Z266)
*(INDEX(Forecast_Capex_Input!$H$12:$H$286,$Z266)=Repex),0)
*$DV266</f>
        <v>0</v>
      </c>
      <c r="EB266" s="43" cm="1">
        <f t="array" aca="1" ref="EB266" ca="1">IFERROR(INDEX(Forecast_Capex_Input!CA$12:CA$286,$Z266)
*(INDEX(Forecast_Capex_Input!$H$12:$H$286,$Z266)=Repex),0)
*$DV266</f>
        <v>0</v>
      </c>
      <c r="EC266" s="43" cm="1">
        <f t="array" aca="1" ref="EC266" ca="1">IFERROR(INDEX(Forecast_Capex_Input!CB$12:CB$286,$Z266)
*(INDEX(Forecast_Capex_Input!$H$12:$H$286,$Z266)=Repex),0)
*$DV266</f>
        <v>0</v>
      </c>
      <c r="ED266" s="43" cm="1">
        <f t="array" aca="1" ref="ED266" ca="1">IFERROR(INDEX(Forecast_Capex_Input!CC$12:CC$286,$Z266)
*(INDEX(Forecast_Capex_Input!$H$12:$H$286,$Z266)=Repex),0)
*$DV266</f>
        <v>0</v>
      </c>
      <c r="EF266" s="86" t="str">
        <f t="shared" si="26"/>
        <v>N/A</v>
      </c>
      <c r="EG266" s="28" t="str">
        <f>IFERROR(RANK(EF266,EF$11:EF$1010,0)+COUNTIF(EF$11:EF266,EF266)-1,NA)</f>
        <v>N/A</v>
      </c>
    </row>
    <row r="267" spans="3:137" x14ac:dyDescent="0.2">
      <c r="C267" s="28">
        <f t="shared" si="27"/>
        <v>257</v>
      </c>
      <c r="D267" s="9" t="str" cm="1">
        <f t="array" ref="D267">IFERROR(INDEX(Forecast_Capex_Input!$D$12:$D$286,$Z267),NA)</f>
        <v>Capacitor Protection Relay Replacements</v>
      </c>
      <c r="E267" s="24" t="b" cm="1">
        <f t="array" ref="E267">IF($Z267=NA,NA,INDEX(Forecast_Capex_Input!$E$12:$E$286,$Z267))</f>
        <v>1</v>
      </c>
      <c r="F267" s="9" t="str" cm="1">
        <f t="array" aca="1" ref="F267" ca="1">IFERROR(INDEX(General!$E$25:$E$26,$AA267),NA)</f>
        <v>Labour</v>
      </c>
      <c r="G267" s="9" t="str" cm="1">
        <f t="array" aca="1" ref="G267" ca="1">IFERROR(INDEX(Forecast_Capex_Input!$AI$11:$BB$11,$AC267),NA)</f>
        <v>Secondary Systems</v>
      </c>
      <c r="H267" s="50" cm="1">
        <f t="array" aca="1" ref="H267" ca="1">IFERROR(INDEX(Forecast_Capex_Input!$AI$12:$BB$286,$Z267,$AC267),NA)</f>
        <v>1</v>
      </c>
      <c r="I267" s="150" t="str" cm="1">
        <f t="array" ref="I267">IFERROR(INDEX(Forecast_Capex_Input!$F$12:$F$286,$Z267),NA)</f>
        <v>Replacement Expenditure</v>
      </c>
      <c r="J267" s="150" t="str" cm="1">
        <f t="array" ref="J267">IFERROR(INDEX(Forecast_Capex_Input!G$12:G$286,$Z267),NA)</f>
        <v>Digital Infrastructure</v>
      </c>
      <c r="K267" s="150" t="str" cm="1">
        <f t="array" ref="K267">IFERROR(INDEX(Forecast_Capex_Input!H$12:H$286,$Z267),NA)</f>
        <v>Repex</v>
      </c>
      <c r="L267" s="150" t="str" cm="1">
        <f t="array" ref="L267">IFERROR(INDEX(Forecast_Capex_Input!I$12:I$286,$Z267),NA)</f>
        <v>N/A</v>
      </c>
      <c r="M267" s="150" t="str" cm="1">
        <f t="array" ref="M267">IFERROR(INDEX(Forecast_Capex_Input!J$12:J$286,$Z267),NA)</f>
        <v>N/A</v>
      </c>
      <c r="N267" s="150" t="str" cm="1">
        <f t="array" ref="N267">IFERROR(INDEX(Forecast_Capex_Input!K$12:K$286,$Z267),NA)</f>
        <v>DI - Protection systems</v>
      </c>
      <c r="O267" s="150" t="str" cm="1">
        <f t="array" ref="O267">IFERROR(INDEX(Forecast_Capex_Input!L$12:L$286,$Z267),NA)</f>
        <v>DI - Safe and Reliable Network</v>
      </c>
      <c r="P267" s="150" t="str" cm="1">
        <f t="array" ref="P267">IFERROR(INDEX(Forecast_Capex_Input!M$12:M$286,$Z267),NA)</f>
        <v>N/A</v>
      </c>
      <c r="Q267" s="24" t="str" cm="1">
        <f t="array" ref="Q267">IFERROR(INDEX(Forecast_Capex_Input!N$12:N$286,$Z267),NA)</f>
        <v>No</v>
      </c>
      <c r="R267" s="190" cm="1">
        <f t="array" ref="R267">IFERROR(INDEX(Forecast_Capex_Input!O$12:O$286,$Z267),0)</f>
        <v>0</v>
      </c>
      <c r="S267" s="24" t="str" cm="1">
        <f t="array" ref="S267">IFERROR(INDEX(Forecast_Capex_Input!P$12:P$286,$Z267),0)</f>
        <v>Safety security &amp; reliability</v>
      </c>
      <c r="T267" s="150" t="str" cm="1">
        <f t="array" aca="1" ref="T267" ca="1">IFERROR(INDEX(General!$K$91:$K$110,$AC267),NA)</f>
        <v>Secondary Systems (2018-23)</v>
      </c>
      <c r="U267" s="43" cm="1">
        <f t="array" aca="1" ref="U267" ca="1">IFERROR(
IF($F267=General!$E$25,INDEX(Forecast_Capex_Input!S$12:S$286,$Z267),
INDEX(Forecast_Capex_Input!T$12:T$286,$Z267)),0)</f>
        <v>0.62353891174250942</v>
      </c>
      <c r="V267" s="82" t="b">
        <f>IFERROR(INDEX(Overheads!$T$19:$T$26,MATCH($I267,Overheads!$E$19:$E$26,0)),FALSE)</f>
        <v>1</v>
      </c>
      <c r="W267" s="209" t="str" cm="1">
        <f t="array" ref="W267">IFERROR(
INDEX(Forecast_Capex_Input!CN$12:CN$286,$Z267),0)</f>
        <v>FY22</v>
      </c>
      <c r="X267" s="209">
        <f>IFERROR(
MATCH($W267,General!$L$39:$S$39,0),1)</f>
        <v>2</v>
      </c>
      <c r="Z267" s="28">
        <f>IFERROR(
IF(MATCH($C267,Forecast_Capex_Input!$CI$12:$CI$286,1)+1&gt;MAX(Forecast_Capex_Input!$C$12:$C$286),NA,
MATCH($C267,Forecast_Capex_Input!$CI$12:$CI$286,1)+1),1)</f>
        <v>111</v>
      </c>
      <c r="AA267" s="28" cm="1">
        <f t="array" aca="1" ref="AA267" ca="1">IFERROR(
IF(Z266&lt;&gt;Z267,1,
IF(COUNTIF(OFFSET(AA266,0,0,-INDEX(Forecast_Capex_Input!$CG$12:$CG$286,$Z267)),AA266)=INDEX(Forecast_Capex_Input!$CG$12:$CG$286,$Z267),AA266+1,AA266)),NA)</f>
        <v>1</v>
      </c>
      <c r="AB267" s="28" cm="1">
        <f t="array" ref="AB267">IFERROR($C267-IF($Z267=1,1,INDEX(Forecast_Capex_Input!$CI$12:$CI$286,$Z267-1))+1,NA)</f>
        <v>1</v>
      </c>
      <c r="AC267" s="28" cm="1">
        <f t="array" aca="1" ref="AC267" ca="1">IFERROR(IF(AA267=1,
INDEX(Forecast_Capex_Input!$AI$10:$BB$10,SMALL(IF(INDEX(Forecast_Capex_Input!$AI$12:$BB$286,$Z267,0)&gt;0,COLUMN(Forecast_Capex_Input!$AI$10:$BB$10)-COLUMN(Forecast_Capex_Input!$AI$12)+1),ROWS(OFFSET(AC266,0,0,-$AB267)))),
OFFSET(AC266,-INDEX(Forecast_Capex_Input!$CG$12:$CG$286,$Z267)+1,0)),NA)</f>
        <v>4</v>
      </c>
      <c r="AD267" s="28">
        <f t="shared" ref="AD267:AD330" ca="1" si="29">IFERROR(
MATCH($F267,Esc_Category_List,0),NA)</f>
        <v>1</v>
      </c>
      <c r="AE267" s="82" t="b">
        <f t="shared" si="28"/>
        <v>0</v>
      </c>
      <c r="AF267" s="78" t="b">
        <v>0</v>
      </c>
      <c r="AG267" s="82" t="b">
        <f t="shared" ref="AG267:AG330" si="30">AND(NOT(AND(AE267,NOT(Inc_NCIPAP))),
NOT(AND(AF267,NOT(Inc_CP))))</f>
        <v>1</v>
      </c>
      <c r="AI267" s="55">
        <v>0.2626255375335923</v>
      </c>
      <c r="AJ267" s="55">
        <v>0.2387504886669021</v>
      </c>
      <c r="AK267" s="55">
        <v>0.11937524433345105</v>
      </c>
      <c r="AL267" s="55">
        <v>0.2626255375335923</v>
      </c>
      <c r="AM267" s="55">
        <v>0.27456306196693742</v>
      </c>
      <c r="AN267" s="135">
        <v>1.1579398700344752</v>
      </c>
      <c r="AP267" s="55">
        <v>0.2545011230206109</v>
      </c>
      <c r="AQ267" s="55">
        <v>0.23439009319428672</v>
      </c>
      <c r="AR267" s="55">
        <v>0.11854823204846304</v>
      </c>
      <c r="AS267" s="55">
        <v>0.26193552030639738</v>
      </c>
      <c r="AT267" s="55">
        <v>0.2746657831254522</v>
      </c>
      <c r="AU267" s="135">
        <v>1.1440407516952102</v>
      </c>
      <c r="AW267" s="55">
        <v>3.0680468923066057E-2</v>
      </c>
      <c r="AX267" s="55">
        <v>2.6482090107067542E-2</v>
      </c>
      <c r="AY267" s="55">
        <v>1.6444173148937018E-2</v>
      </c>
      <c r="AZ267" s="55">
        <v>3.6839232549854405E-2</v>
      </c>
      <c r="BA267" s="55">
        <v>3.420668261041937E-2</v>
      </c>
      <c r="BB267" s="135">
        <v>0.14465264733934438</v>
      </c>
      <c r="BD267" s="55">
        <v>5.9738214714329628E-3</v>
      </c>
      <c r="BE267" s="55">
        <v>5.1909426652558292E-3</v>
      </c>
      <c r="BF267" s="55">
        <v>3.1528967399688892E-3</v>
      </c>
      <c r="BG267" s="55">
        <v>7.0147743555967904E-3</v>
      </c>
      <c r="BH267" s="55">
        <v>6.625384296007098E-3</v>
      </c>
      <c r="BI267" s="135">
        <v>2.7957819528261572E-2</v>
      </c>
      <c r="BK267" s="55">
        <v>0.29115541341510992</v>
      </c>
      <c r="BL267" s="55">
        <v>0.26606312596661008</v>
      </c>
      <c r="BM267" s="55">
        <v>0.13814530193736893</v>
      </c>
      <c r="BN267" s="55">
        <v>0.30578952721184854</v>
      </c>
      <c r="BO267" s="55">
        <v>0.31549785003187869</v>
      </c>
      <c r="BP267" s="135">
        <v>1.3166512185628161</v>
      </c>
      <c r="BR267" s="147">
        <v>0.1</v>
      </c>
      <c r="BS267" s="147">
        <v>0.11</v>
      </c>
      <c r="BT267" s="147">
        <v>0.14000000000000001</v>
      </c>
      <c r="BU267" s="147">
        <v>0.32</v>
      </c>
      <c r="BV267" s="147">
        <v>0.33</v>
      </c>
      <c r="BX267" s="55">
        <v>0.11579398700344752</v>
      </c>
      <c r="BY267" s="55">
        <v>0.12737338570379228</v>
      </c>
      <c r="BZ267" s="55">
        <v>0.16211158180482654</v>
      </c>
      <c r="CA267" s="55">
        <v>0.37054075841103207</v>
      </c>
      <c r="CB267" s="55">
        <v>0.38212015711137681</v>
      </c>
      <c r="CC267" s="135">
        <v>1.1579398700344752</v>
      </c>
      <c r="CE267" s="55">
        <v>0.11440407516952103</v>
      </c>
      <c r="CF267" s="55">
        <v>0.12584448268647314</v>
      </c>
      <c r="CG267" s="55">
        <v>0.16016570523732945</v>
      </c>
      <c r="CH267" s="55">
        <v>0.36609304054246727</v>
      </c>
      <c r="CI267" s="55">
        <v>0.37753344805941941</v>
      </c>
      <c r="CJ267" s="135">
        <v>1.1440407516952102</v>
      </c>
      <c r="CL267" s="55">
        <v>1.446526473393444E-2</v>
      </c>
      <c r="CM267" s="55">
        <v>1.5911791207327882E-2</v>
      </c>
      <c r="CN267" s="55">
        <v>2.0251370627508217E-2</v>
      </c>
      <c r="CO267" s="55">
        <v>4.6288847148590204E-2</v>
      </c>
      <c r="CP267" s="55">
        <v>4.773537362198365E-2</v>
      </c>
      <c r="CQ267" s="135">
        <v>0.14465264733934438</v>
      </c>
      <c r="CS267" s="67">
        <v>2.7957819528261572E-3</v>
      </c>
      <c r="CT267" s="67">
        <v>3.0753601481087727E-3</v>
      </c>
      <c r="CU267" s="67">
        <v>3.9140947339566202E-3</v>
      </c>
      <c r="CV267" s="67">
        <v>8.9465022490437026E-3</v>
      </c>
      <c r="CW267" s="67">
        <v>9.2260804443263199E-3</v>
      </c>
      <c r="CX267" s="135">
        <v>2.7957819528261572E-2</v>
      </c>
      <c r="CZ267" s="55">
        <v>0.13166512185628163</v>
      </c>
      <c r="DA267" s="55">
        <v>0.1448316340419098</v>
      </c>
      <c r="DB267" s="55">
        <v>0.18433117059879431</v>
      </c>
      <c r="DC267" s="55">
        <v>0.42132838994010119</v>
      </c>
      <c r="DD267" s="55">
        <v>0.43449490212572939</v>
      </c>
      <c r="DE267" s="135">
        <v>1.3166512185628163</v>
      </c>
      <c r="DG267" s="43" t="b" cm="1">
        <f t="array" aca="1" ref="DG267" ca="1">OR($G267=Forecast_Capex_Input!$BF$8:$BF$10)</f>
        <v>0</v>
      </c>
      <c r="DH267" s="43" cm="1">
        <f t="array" aca="1" ref="DH267" ca="1">IFERROR(INDEX(Forecast_Capex_Input!BG$12:BG$286,$Z267)
*(INDEX(Forecast_Capex_Input!$H$12:$H$286,$Z267)=Repex),0)
*$DG267</f>
        <v>0</v>
      </c>
      <c r="DI267" s="43" cm="1">
        <f t="array" aca="1" ref="DI267" ca="1">IFERROR(INDEX(Forecast_Capex_Input!BH$12:BH$286,$Z267)
*(INDEX(Forecast_Capex_Input!$H$12:$H$286,$Z267)=Repex),0)
*$DG267</f>
        <v>0</v>
      </c>
      <c r="DJ267" s="43" cm="1">
        <f t="array" aca="1" ref="DJ267" ca="1">IFERROR(INDEX(Forecast_Capex_Input!BI$12:BI$286,$Z267)
*(INDEX(Forecast_Capex_Input!$H$12:$H$286,$Z267)=Repex),0)
*$DG267</f>
        <v>0</v>
      </c>
      <c r="DK267" s="43" cm="1">
        <f t="array" aca="1" ref="DK267" ca="1">IFERROR(INDEX(Forecast_Capex_Input!BJ$12:BJ$286,$Z267)
*(INDEX(Forecast_Capex_Input!$H$12:$H$286,$Z267)=Repex),0)
*$DG267</f>
        <v>0</v>
      </c>
      <c r="DL267" s="43" cm="1">
        <f t="array" aca="1" ref="DL267" ca="1">IFERROR(INDEX(Forecast_Capex_Input!BK$12:BK$286,$Z267)
*(INDEX(Forecast_Capex_Input!$H$12:$H$286,$Z267)=Repex),0)
*$DG267</f>
        <v>0</v>
      </c>
      <c r="DM267" s="43" cm="1">
        <f t="array" aca="1" ref="DM267" ca="1">IFERROR(INDEX(Forecast_Capex_Input!BL$12:BL$286,$Z267)
*(INDEX(Forecast_Capex_Input!$H$12:$H$286,$Z267)=Repex),0)
*$DG267</f>
        <v>0</v>
      </c>
      <c r="DO267" s="43" t="b" cm="1">
        <f t="array" aca="1" ref="DO267" ca="1">OR($G267=Forecast_Capex_Input!$BN$8:$BN$9)</f>
        <v>0</v>
      </c>
      <c r="DP267" s="43" cm="1">
        <f t="array" aca="1" ref="DP267" ca="1">IFERROR(INDEX(Forecast_Capex_Input!BO$12:BO$286,$Z267)
*(INDEX(Forecast_Capex_Input!$H$12:$H$286,$Z267)=Repex),0)
*$DO267</f>
        <v>0</v>
      </c>
      <c r="DQ267" s="43" cm="1">
        <f t="array" aca="1" ref="DQ267" ca="1">IFERROR(INDEX(Forecast_Capex_Input!BP$12:BP$286,$Z267)
*(INDEX(Forecast_Capex_Input!$H$12:$H$286,$Z267)=Repex),0)
*$DO267</f>
        <v>0</v>
      </c>
      <c r="DR267" s="43" cm="1">
        <f t="array" aca="1" ref="DR267" ca="1">IFERROR(INDEX(Forecast_Capex_Input!BQ$12:BQ$286,$Z267)
*(INDEX(Forecast_Capex_Input!$H$12:$H$286,$Z267)=Repex),0)
*$DO267</f>
        <v>0</v>
      </c>
      <c r="DS267" s="43" cm="1">
        <f t="array" aca="1" ref="DS267" ca="1">IFERROR(INDEX(Forecast_Capex_Input!BR$12:BR$286,$Z267)
*(INDEX(Forecast_Capex_Input!$H$12:$H$286,$Z267)=Repex),0)
*$DO267</f>
        <v>0</v>
      </c>
      <c r="DT267" s="43" cm="1">
        <f t="array" aca="1" ref="DT267" ca="1">IFERROR(INDEX(Forecast_Capex_Input!BS$12:BS$286,$Z267)
*(INDEX(Forecast_Capex_Input!$H$12:$H$286,$Z267)=Repex),0)
*$DO267</f>
        <v>0</v>
      </c>
      <c r="DV267" s="43" t="b" cm="1">
        <f t="array" aca="1" ref="DV267" ca="1">OR($G267=Forecast_Capex_Input!$BU$8:$BU$10)</f>
        <v>1</v>
      </c>
      <c r="DW267" s="43" cm="1">
        <f t="array" aca="1" ref="DW267" ca="1">IFERROR(INDEX(Forecast_Capex_Input!BV$12:BV$286,$Z267)
*(INDEX(Forecast_Capex_Input!$H$12:$H$286,$Z267)=Repex),0)
*$DV267</f>
        <v>1</v>
      </c>
      <c r="DX267" s="43" cm="1">
        <f t="array" aca="1" ref="DX267" ca="1">IFERROR(INDEX(Forecast_Capex_Input!BW$12:BW$286,$Z267)
*(INDEX(Forecast_Capex_Input!$H$12:$H$286,$Z267)=Repex),0)
*$DV267</f>
        <v>0</v>
      </c>
      <c r="DY267" s="43" cm="1">
        <f t="array" aca="1" ref="DY267" ca="1">IFERROR(INDEX(Forecast_Capex_Input!BX$12:BX$286,$Z267)
*(INDEX(Forecast_Capex_Input!$H$12:$H$286,$Z267)=Repex),0)
*$DV267</f>
        <v>0</v>
      </c>
      <c r="DZ267" s="43" cm="1">
        <f t="array" aca="1" ref="DZ267" ca="1">IFERROR(INDEX(Forecast_Capex_Input!BY$12:BY$286,$Z267)
*(INDEX(Forecast_Capex_Input!$H$12:$H$286,$Z267)=Repex),0)
*$DV267</f>
        <v>0</v>
      </c>
      <c r="EA267" s="43" cm="1">
        <f t="array" aca="1" ref="EA267" ca="1">IFERROR(INDEX(Forecast_Capex_Input!BZ$12:BZ$286,$Z267)
*(INDEX(Forecast_Capex_Input!$H$12:$H$286,$Z267)=Repex),0)
*$DV267</f>
        <v>0</v>
      </c>
      <c r="EB267" s="43" cm="1">
        <f t="array" aca="1" ref="EB267" ca="1">IFERROR(INDEX(Forecast_Capex_Input!CA$12:CA$286,$Z267)
*(INDEX(Forecast_Capex_Input!$H$12:$H$286,$Z267)=Repex),0)
*$DV267</f>
        <v>0</v>
      </c>
      <c r="EC267" s="43" cm="1">
        <f t="array" aca="1" ref="EC267" ca="1">IFERROR(INDEX(Forecast_Capex_Input!CB$12:CB$286,$Z267)
*(INDEX(Forecast_Capex_Input!$H$12:$H$286,$Z267)=Repex),0)
*$DV267</f>
        <v>0</v>
      </c>
      <c r="ED267" s="43" cm="1">
        <f t="array" aca="1" ref="ED267" ca="1">IFERROR(INDEX(Forecast_Capex_Input!CC$12:CC$286,$Z267)
*(INDEX(Forecast_Capex_Input!$H$12:$H$286,$Z267)=Repex),0)
*$DV267</f>
        <v>0</v>
      </c>
      <c r="EF267" s="86" t="str">
        <f t="shared" ref="EF267:EF330" si="31">IF(AND($AG267,$K267=Augex),
$AU267,NA)</f>
        <v>N/A</v>
      </c>
      <c r="EG267" s="28" t="str">
        <f>IFERROR(RANK(EF267,EF$11:EF$1010,0)+COUNTIF(EF$11:EF267,EF267)-1,NA)</f>
        <v>N/A</v>
      </c>
    </row>
    <row r="268" spans="3:137" x14ac:dyDescent="0.2">
      <c r="C268" s="28">
        <f t="shared" ref="C268:C331" si="32">IF(ISNUMBER(C267),C267+1,1)</f>
        <v>258</v>
      </c>
      <c r="D268" s="9" t="str" cm="1">
        <f t="array" ref="D268">IFERROR(INDEX(Forecast_Capex_Input!$D$12:$D$286,$Z268),NA)</f>
        <v>Capacitor Protection Relay Replacements</v>
      </c>
      <c r="E268" s="24" t="b" cm="1">
        <f t="array" ref="E268">IF($Z268=NA,NA,INDEX(Forecast_Capex_Input!$E$12:$E$286,$Z268))</f>
        <v>1</v>
      </c>
      <c r="F268" s="9" t="str" cm="1">
        <f t="array" aca="1" ref="F268" ca="1">IFERROR(INDEX(General!$E$25:$E$26,$AA268),NA)</f>
        <v>Non-Labour</v>
      </c>
      <c r="G268" s="9" t="str" cm="1">
        <f t="array" aca="1" ref="G268" ca="1">IFERROR(INDEX(Forecast_Capex_Input!$AI$11:$BB$11,$AC268),NA)</f>
        <v>Secondary Systems</v>
      </c>
      <c r="H268" s="50" cm="1">
        <f t="array" aca="1" ref="H268" ca="1">IFERROR(INDEX(Forecast_Capex_Input!$AI$12:$BB$286,$Z268,$AC268),NA)</f>
        <v>1</v>
      </c>
      <c r="I268" s="150" t="str" cm="1">
        <f t="array" ref="I268">IFERROR(INDEX(Forecast_Capex_Input!$F$12:$F$286,$Z268),NA)</f>
        <v>Replacement Expenditure</v>
      </c>
      <c r="J268" s="150" t="str" cm="1">
        <f t="array" ref="J268">IFERROR(INDEX(Forecast_Capex_Input!G$12:G$286,$Z268),NA)</f>
        <v>Digital Infrastructure</v>
      </c>
      <c r="K268" s="150" t="str" cm="1">
        <f t="array" ref="K268">IFERROR(INDEX(Forecast_Capex_Input!H$12:H$286,$Z268),NA)</f>
        <v>Repex</v>
      </c>
      <c r="L268" s="150" t="str" cm="1">
        <f t="array" ref="L268">IFERROR(INDEX(Forecast_Capex_Input!I$12:I$286,$Z268),NA)</f>
        <v>N/A</v>
      </c>
      <c r="M268" s="150" t="str" cm="1">
        <f t="array" ref="M268">IFERROR(INDEX(Forecast_Capex_Input!J$12:J$286,$Z268),NA)</f>
        <v>N/A</v>
      </c>
      <c r="N268" s="150" t="str" cm="1">
        <f t="array" ref="N268">IFERROR(INDEX(Forecast_Capex_Input!K$12:K$286,$Z268),NA)</f>
        <v>DI - Protection systems</v>
      </c>
      <c r="O268" s="150" t="str" cm="1">
        <f t="array" ref="O268">IFERROR(INDEX(Forecast_Capex_Input!L$12:L$286,$Z268),NA)</f>
        <v>DI - Safe and Reliable Network</v>
      </c>
      <c r="P268" s="150" t="str" cm="1">
        <f t="array" ref="P268">IFERROR(INDEX(Forecast_Capex_Input!M$12:M$286,$Z268),NA)</f>
        <v>N/A</v>
      </c>
      <c r="Q268" s="24" t="str" cm="1">
        <f t="array" ref="Q268">IFERROR(INDEX(Forecast_Capex_Input!N$12:N$286,$Z268),NA)</f>
        <v>No</v>
      </c>
      <c r="R268" s="190" cm="1">
        <f t="array" ref="R268">IFERROR(INDEX(Forecast_Capex_Input!O$12:O$286,$Z268),0)</f>
        <v>0</v>
      </c>
      <c r="S268" s="24" t="str" cm="1">
        <f t="array" ref="S268">IFERROR(INDEX(Forecast_Capex_Input!P$12:P$286,$Z268),0)</f>
        <v>Safety security &amp; reliability</v>
      </c>
      <c r="T268" s="150" t="str" cm="1">
        <f t="array" aca="1" ref="T268" ca="1">IFERROR(INDEX(General!$K$91:$K$110,$AC268),NA)</f>
        <v>Secondary Systems (2018-23)</v>
      </c>
      <c r="U268" s="43" cm="1">
        <f t="array" aca="1" ref="U268" ca="1">IFERROR(
IF($F268=General!$E$25,INDEX(Forecast_Capex_Input!S$12:S$286,$Z268),
INDEX(Forecast_Capex_Input!T$12:T$286,$Z268)),0)</f>
        <v>0.37646108825749058</v>
      </c>
      <c r="V268" s="82" t="b">
        <f>IFERROR(INDEX(Overheads!$T$19:$T$26,MATCH($I268,Overheads!$E$19:$E$26,0)),FALSE)</f>
        <v>1</v>
      </c>
      <c r="W268" s="209" t="str" cm="1">
        <f t="array" ref="W268">IFERROR(
INDEX(Forecast_Capex_Input!CN$12:CN$286,$Z268),0)</f>
        <v>FY22</v>
      </c>
      <c r="X268" s="209">
        <f>IFERROR(
MATCH($W268,General!$L$39:$S$39,0),1)</f>
        <v>2</v>
      </c>
      <c r="Z268" s="28">
        <f>IFERROR(
IF(MATCH($C268,Forecast_Capex_Input!$CI$12:$CI$286,1)+1&gt;MAX(Forecast_Capex_Input!$C$12:$C$286),NA,
MATCH($C268,Forecast_Capex_Input!$CI$12:$CI$286,1)+1),1)</f>
        <v>111</v>
      </c>
      <c r="AA268" s="28" cm="1">
        <f t="array" aca="1" ref="AA268" ca="1">IFERROR(
IF(Z267&lt;&gt;Z268,1,
IF(COUNTIF(OFFSET(AA267,0,0,-INDEX(Forecast_Capex_Input!$CG$12:$CG$286,$Z268)),AA267)=INDEX(Forecast_Capex_Input!$CG$12:$CG$286,$Z268),AA267+1,AA267)),NA)</f>
        <v>2</v>
      </c>
      <c r="AB268" s="28" cm="1">
        <f t="array" ref="AB268">IFERROR($C268-IF($Z268=1,1,INDEX(Forecast_Capex_Input!$CI$12:$CI$286,$Z268-1))+1,NA)</f>
        <v>2</v>
      </c>
      <c r="AC268" s="28" cm="1">
        <f t="array" aca="1" ref="AC268" ca="1">IFERROR(IF(AA268=1,
INDEX(Forecast_Capex_Input!$AI$10:$BB$10,SMALL(IF(INDEX(Forecast_Capex_Input!$AI$12:$BB$286,$Z268,0)&gt;0,COLUMN(Forecast_Capex_Input!$AI$10:$BB$10)-COLUMN(Forecast_Capex_Input!$AI$12)+1),ROWS(OFFSET(AC267,0,0,-$AB268)))),
OFFSET(AC267,-INDEX(Forecast_Capex_Input!$CG$12:$CG$286,$Z268)+1,0)),NA)</f>
        <v>4</v>
      </c>
      <c r="AD268" s="28">
        <f t="shared" ca="1" si="29"/>
        <v>2</v>
      </c>
      <c r="AE268" s="82" t="b">
        <f t="shared" ref="AE268:AE331" si="33">$K268=AE$6</f>
        <v>0</v>
      </c>
      <c r="AF268" s="78" t="b">
        <v>0</v>
      </c>
      <c r="AG268" s="82" t="b">
        <f t="shared" si="30"/>
        <v>1</v>
      </c>
      <c r="AI268" s="55">
        <v>0.15855994518098701</v>
      </c>
      <c r="AJ268" s="55">
        <v>0.14414540470998818</v>
      </c>
      <c r="AK268" s="55">
        <v>7.2072702354994092E-2</v>
      </c>
      <c r="AL268" s="55">
        <v>0.15855994518098701</v>
      </c>
      <c r="AM268" s="55">
        <v>0.16576721541648648</v>
      </c>
      <c r="AN268" s="135">
        <v>0.69910521284344274</v>
      </c>
      <c r="AP268" s="55">
        <v>0.15855994518098701</v>
      </c>
      <c r="AQ268" s="55">
        <v>0.14414540470998818</v>
      </c>
      <c r="AR268" s="55">
        <v>7.2072702354994092E-2</v>
      </c>
      <c r="AS268" s="55">
        <v>0.15855994518098701</v>
      </c>
      <c r="AT268" s="55">
        <v>0.16576721541648648</v>
      </c>
      <c r="AU268" s="135">
        <v>0.69910521284344274</v>
      </c>
      <c r="AW268" s="55">
        <v>1.911462477190861E-2</v>
      </c>
      <c r="AX268" s="55">
        <v>1.6285976698193795E-2</v>
      </c>
      <c r="AY268" s="55">
        <v>9.9974160420445452E-3</v>
      </c>
      <c r="AZ268" s="55">
        <v>2.230024659038915E-2</v>
      </c>
      <c r="BA268" s="55">
        <v>2.0644531912352791E-2</v>
      </c>
      <c r="BB268" s="135">
        <v>8.8342796014888897E-2</v>
      </c>
      <c r="BD268" s="55">
        <v>3.7218256398605506E-3</v>
      </c>
      <c r="BE268" s="55">
        <v>3.1923300217702412E-3</v>
      </c>
      <c r="BF268" s="55">
        <v>1.9168382722309443E-3</v>
      </c>
      <c r="BG268" s="55">
        <v>4.2463207585567587E-3</v>
      </c>
      <c r="BH268" s="55">
        <v>3.9985741700908741E-3</v>
      </c>
      <c r="BI268" s="135">
        <v>1.707588886250937E-2</v>
      </c>
      <c r="BK268" s="55">
        <v>0.18139639559275617</v>
      </c>
      <c r="BL268" s="55">
        <v>0.16362371142995222</v>
      </c>
      <c r="BM268" s="55">
        <v>8.3986956669269586E-2</v>
      </c>
      <c r="BN268" s="55">
        <v>0.18510651252993293</v>
      </c>
      <c r="BO268" s="55">
        <v>0.19041032149893014</v>
      </c>
      <c r="BP268" s="135">
        <v>0.80452389772084099</v>
      </c>
      <c r="BR268" s="147">
        <v>0.1</v>
      </c>
      <c r="BS268" s="147">
        <v>0.11</v>
      </c>
      <c r="BT268" s="147">
        <v>0.14000000000000001</v>
      </c>
      <c r="BU268" s="147">
        <v>0.32</v>
      </c>
      <c r="BV268" s="147">
        <v>0.33</v>
      </c>
      <c r="BX268" s="55">
        <v>6.9910521284344274E-2</v>
      </c>
      <c r="BY268" s="55">
        <v>7.6901573412778701E-2</v>
      </c>
      <c r="BZ268" s="55">
        <v>9.7874729798081997E-2</v>
      </c>
      <c r="CA268" s="55">
        <v>0.22371366810990168</v>
      </c>
      <c r="CB268" s="55">
        <v>0.2307047202383361</v>
      </c>
      <c r="CC268" s="135">
        <v>0.69910521284344274</v>
      </c>
      <c r="CE268" s="55">
        <v>6.9910521284344274E-2</v>
      </c>
      <c r="CF268" s="55">
        <v>7.6901573412778701E-2</v>
      </c>
      <c r="CG268" s="55">
        <v>9.7874729798081997E-2</v>
      </c>
      <c r="CH268" s="55">
        <v>0.22371366810990168</v>
      </c>
      <c r="CI268" s="55">
        <v>0.2307047202383361</v>
      </c>
      <c r="CJ268" s="135">
        <v>0.69910521284344274</v>
      </c>
      <c r="CL268" s="55">
        <v>8.8342796014888904E-3</v>
      </c>
      <c r="CM268" s="55">
        <v>9.7177075616377787E-3</v>
      </c>
      <c r="CN268" s="55">
        <v>1.2367991442084447E-2</v>
      </c>
      <c r="CO268" s="55">
        <v>2.8269694724764448E-2</v>
      </c>
      <c r="CP268" s="55">
        <v>2.9153122684913338E-2</v>
      </c>
      <c r="CQ268" s="135">
        <v>8.8342796014888897E-2</v>
      </c>
      <c r="CS268" s="67">
        <v>1.7075888862509371E-3</v>
      </c>
      <c r="CT268" s="67">
        <v>1.8783477748760308E-3</v>
      </c>
      <c r="CU268" s="67">
        <v>2.3906244407513122E-3</v>
      </c>
      <c r="CV268" s="67">
        <v>5.4642844360029983E-3</v>
      </c>
      <c r="CW268" s="67">
        <v>5.6350433246280928E-3</v>
      </c>
      <c r="CX268" s="135">
        <v>1.7075888862509374E-2</v>
      </c>
      <c r="CZ268" s="55">
        <v>8.0452389772084104E-2</v>
      </c>
      <c r="DA268" s="55">
        <v>8.8497628749292512E-2</v>
      </c>
      <c r="DB268" s="55">
        <v>0.11263334568091776</v>
      </c>
      <c r="DC268" s="55">
        <v>0.2574476472706691</v>
      </c>
      <c r="DD268" s="55">
        <v>0.26549288624787754</v>
      </c>
      <c r="DE268" s="135">
        <v>0.8045238977208411</v>
      </c>
      <c r="DG268" s="43" t="b" cm="1">
        <f t="array" aca="1" ref="DG268" ca="1">OR($G268=Forecast_Capex_Input!$BF$8:$BF$10)</f>
        <v>0</v>
      </c>
      <c r="DH268" s="43" cm="1">
        <f t="array" aca="1" ref="DH268" ca="1">IFERROR(INDEX(Forecast_Capex_Input!BG$12:BG$286,$Z268)
*(INDEX(Forecast_Capex_Input!$H$12:$H$286,$Z268)=Repex),0)
*$DG268</f>
        <v>0</v>
      </c>
      <c r="DI268" s="43" cm="1">
        <f t="array" aca="1" ref="DI268" ca="1">IFERROR(INDEX(Forecast_Capex_Input!BH$12:BH$286,$Z268)
*(INDEX(Forecast_Capex_Input!$H$12:$H$286,$Z268)=Repex),0)
*$DG268</f>
        <v>0</v>
      </c>
      <c r="DJ268" s="43" cm="1">
        <f t="array" aca="1" ref="DJ268" ca="1">IFERROR(INDEX(Forecast_Capex_Input!BI$12:BI$286,$Z268)
*(INDEX(Forecast_Capex_Input!$H$12:$H$286,$Z268)=Repex),0)
*$DG268</f>
        <v>0</v>
      </c>
      <c r="DK268" s="43" cm="1">
        <f t="array" aca="1" ref="DK268" ca="1">IFERROR(INDEX(Forecast_Capex_Input!BJ$12:BJ$286,$Z268)
*(INDEX(Forecast_Capex_Input!$H$12:$H$286,$Z268)=Repex),0)
*$DG268</f>
        <v>0</v>
      </c>
      <c r="DL268" s="43" cm="1">
        <f t="array" aca="1" ref="DL268" ca="1">IFERROR(INDEX(Forecast_Capex_Input!BK$12:BK$286,$Z268)
*(INDEX(Forecast_Capex_Input!$H$12:$H$286,$Z268)=Repex),0)
*$DG268</f>
        <v>0</v>
      </c>
      <c r="DM268" s="43" cm="1">
        <f t="array" aca="1" ref="DM268" ca="1">IFERROR(INDEX(Forecast_Capex_Input!BL$12:BL$286,$Z268)
*(INDEX(Forecast_Capex_Input!$H$12:$H$286,$Z268)=Repex),0)
*$DG268</f>
        <v>0</v>
      </c>
      <c r="DO268" s="43" t="b" cm="1">
        <f t="array" aca="1" ref="DO268" ca="1">OR($G268=Forecast_Capex_Input!$BN$8:$BN$9)</f>
        <v>0</v>
      </c>
      <c r="DP268" s="43" cm="1">
        <f t="array" aca="1" ref="DP268" ca="1">IFERROR(INDEX(Forecast_Capex_Input!BO$12:BO$286,$Z268)
*(INDEX(Forecast_Capex_Input!$H$12:$H$286,$Z268)=Repex),0)
*$DO268</f>
        <v>0</v>
      </c>
      <c r="DQ268" s="43" cm="1">
        <f t="array" aca="1" ref="DQ268" ca="1">IFERROR(INDEX(Forecast_Capex_Input!BP$12:BP$286,$Z268)
*(INDEX(Forecast_Capex_Input!$H$12:$H$286,$Z268)=Repex),0)
*$DO268</f>
        <v>0</v>
      </c>
      <c r="DR268" s="43" cm="1">
        <f t="array" aca="1" ref="DR268" ca="1">IFERROR(INDEX(Forecast_Capex_Input!BQ$12:BQ$286,$Z268)
*(INDEX(Forecast_Capex_Input!$H$12:$H$286,$Z268)=Repex),0)
*$DO268</f>
        <v>0</v>
      </c>
      <c r="DS268" s="43" cm="1">
        <f t="array" aca="1" ref="DS268" ca="1">IFERROR(INDEX(Forecast_Capex_Input!BR$12:BR$286,$Z268)
*(INDEX(Forecast_Capex_Input!$H$12:$H$286,$Z268)=Repex),0)
*$DO268</f>
        <v>0</v>
      </c>
      <c r="DT268" s="43" cm="1">
        <f t="array" aca="1" ref="DT268" ca="1">IFERROR(INDEX(Forecast_Capex_Input!BS$12:BS$286,$Z268)
*(INDEX(Forecast_Capex_Input!$H$12:$H$286,$Z268)=Repex),0)
*$DO268</f>
        <v>0</v>
      </c>
      <c r="DV268" s="43" t="b" cm="1">
        <f t="array" aca="1" ref="DV268" ca="1">OR($G268=Forecast_Capex_Input!$BU$8:$BU$10)</f>
        <v>1</v>
      </c>
      <c r="DW268" s="43" cm="1">
        <f t="array" aca="1" ref="DW268" ca="1">IFERROR(INDEX(Forecast_Capex_Input!BV$12:BV$286,$Z268)
*(INDEX(Forecast_Capex_Input!$H$12:$H$286,$Z268)=Repex),0)
*$DV268</f>
        <v>1</v>
      </c>
      <c r="DX268" s="43" cm="1">
        <f t="array" aca="1" ref="DX268" ca="1">IFERROR(INDEX(Forecast_Capex_Input!BW$12:BW$286,$Z268)
*(INDEX(Forecast_Capex_Input!$H$12:$H$286,$Z268)=Repex),0)
*$DV268</f>
        <v>0</v>
      </c>
      <c r="DY268" s="43" cm="1">
        <f t="array" aca="1" ref="DY268" ca="1">IFERROR(INDEX(Forecast_Capex_Input!BX$12:BX$286,$Z268)
*(INDEX(Forecast_Capex_Input!$H$12:$H$286,$Z268)=Repex),0)
*$DV268</f>
        <v>0</v>
      </c>
      <c r="DZ268" s="43" cm="1">
        <f t="array" aca="1" ref="DZ268" ca="1">IFERROR(INDEX(Forecast_Capex_Input!BY$12:BY$286,$Z268)
*(INDEX(Forecast_Capex_Input!$H$12:$H$286,$Z268)=Repex),0)
*$DV268</f>
        <v>0</v>
      </c>
      <c r="EA268" s="43" cm="1">
        <f t="array" aca="1" ref="EA268" ca="1">IFERROR(INDEX(Forecast_Capex_Input!BZ$12:BZ$286,$Z268)
*(INDEX(Forecast_Capex_Input!$H$12:$H$286,$Z268)=Repex),0)
*$DV268</f>
        <v>0</v>
      </c>
      <c r="EB268" s="43" cm="1">
        <f t="array" aca="1" ref="EB268" ca="1">IFERROR(INDEX(Forecast_Capex_Input!CA$12:CA$286,$Z268)
*(INDEX(Forecast_Capex_Input!$H$12:$H$286,$Z268)=Repex),0)
*$DV268</f>
        <v>0</v>
      </c>
      <c r="EC268" s="43" cm="1">
        <f t="array" aca="1" ref="EC268" ca="1">IFERROR(INDEX(Forecast_Capex_Input!CB$12:CB$286,$Z268)
*(INDEX(Forecast_Capex_Input!$H$12:$H$286,$Z268)=Repex),0)
*$DV268</f>
        <v>0</v>
      </c>
      <c r="ED268" s="43" cm="1">
        <f t="array" aca="1" ref="ED268" ca="1">IFERROR(INDEX(Forecast_Capex_Input!CC$12:CC$286,$Z268)
*(INDEX(Forecast_Capex_Input!$H$12:$H$286,$Z268)=Repex),0)
*$DV268</f>
        <v>0</v>
      </c>
      <c r="EF268" s="86" t="str">
        <f t="shared" si="31"/>
        <v>N/A</v>
      </c>
      <c r="EG268" s="28" t="str">
        <f>IFERROR(RANK(EF268,EF$11:EF$1010,0)+COUNTIF(EF$11:EF268,EF268)-1,NA)</f>
        <v>N/A</v>
      </c>
    </row>
    <row r="269" spans="3:137" x14ac:dyDescent="0.2">
      <c r="C269" s="28">
        <f t="shared" si="32"/>
        <v>259</v>
      </c>
      <c r="D269" s="9" t="str" cm="1">
        <f t="array" ref="D269">IFERROR(INDEX(Forecast_Capex_Input!$D$12:$D$286,$Z269),NA)</f>
        <v>Reactor Protection Relay Replacements</v>
      </c>
      <c r="E269" s="24" t="b" cm="1">
        <f t="array" ref="E269">IF($Z269=NA,NA,INDEX(Forecast_Capex_Input!$E$12:$E$286,$Z269))</f>
        <v>1</v>
      </c>
      <c r="F269" s="9" t="str" cm="1">
        <f t="array" aca="1" ref="F269" ca="1">IFERROR(INDEX(General!$E$25:$E$26,$AA269),NA)</f>
        <v>Labour</v>
      </c>
      <c r="G269" s="9" t="str" cm="1">
        <f t="array" aca="1" ref="G269" ca="1">IFERROR(INDEX(Forecast_Capex_Input!$AI$11:$BB$11,$AC269),NA)</f>
        <v>Secondary Systems</v>
      </c>
      <c r="H269" s="50" cm="1">
        <f t="array" aca="1" ref="H269" ca="1">IFERROR(INDEX(Forecast_Capex_Input!$AI$12:$BB$286,$Z269,$AC269),NA)</f>
        <v>1</v>
      </c>
      <c r="I269" s="150" t="str" cm="1">
        <f t="array" ref="I269">IFERROR(INDEX(Forecast_Capex_Input!$F$12:$F$286,$Z269),NA)</f>
        <v>Replacement Expenditure</v>
      </c>
      <c r="J269" s="150" t="str" cm="1">
        <f t="array" ref="J269">IFERROR(INDEX(Forecast_Capex_Input!G$12:G$286,$Z269),NA)</f>
        <v>Digital Infrastructure</v>
      </c>
      <c r="K269" s="150" t="str" cm="1">
        <f t="array" ref="K269">IFERROR(INDEX(Forecast_Capex_Input!H$12:H$286,$Z269),NA)</f>
        <v>Repex</v>
      </c>
      <c r="L269" s="150" t="str" cm="1">
        <f t="array" ref="L269">IFERROR(INDEX(Forecast_Capex_Input!I$12:I$286,$Z269),NA)</f>
        <v>N/A</v>
      </c>
      <c r="M269" s="150" t="str" cm="1">
        <f t="array" ref="M269">IFERROR(INDEX(Forecast_Capex_Input!J$12:J$286,$Z269),NA)</f>
        <v>N/A</v>
      </c>
      <c r="N269" s="150" t="str" cm="1">
        <f t="array" ref="N269">IFERROR(INDEX(Forecast_Capex_Input!K$12:K$286,$Z269),NA)</f>
        <v>DI - Protection systems</v>
      </c>
      <c r="O269" s="150" t="str" cm="1">
        <f t="array" ref="O269">IFERROR(INDEX(Forecast_Capex_Input!L$12:L$286,$Z269),NA)</f>
        <v>DI - Safe and Reliable Network</v>
      </c>
      <c r="P269" s="150" t="str" cm="1">
        <f t="array" ref="P269">IFERROR(INDEX(Forecast_Capex_Input!M$12:M$286,$Z269),NA)</f>
        <v>N/A</v>
      </c>
      <c r="Q269" s="24" t="str" cm="1">
        <f t="array" ref="Q269">IFERROR(INDEX(Forecast_Capex_Input!N$12:N$286,$Z269),NA)</f>
        <v>No</v>
      </c>
      <c r="R269" s="190" cm="1">
        <f t="array" ref="R269">IFERROR(INDEX(Forecast_Capex_Input!O$12:O$286,$Z269),0)</f>
        <v>0</v>
      </c>
      <c r="S269" s="24" t="str" cm="1">
        <f t="array" ref="S269">IFERROR(INDEX(Forecast_Capex_Input!P$12:P$286,$Z269),0)</f>
        <v>Safety security &amp; reliability</v>
      </c>
      <c r="T269" s="150" t="str" cm="1">
        <f t="array" aca="1" ref="T269" ca="1">IFERROR(INDEX(General!$K$91:$K$110,$AC269),NA)</f>
        <v>Secondary Systems (2018-23)</v>
      </c>
      <c r="U269" s="43" cm="1">
        <f t="array" aca="1" ref="U269" ca="1">IFERROR(
IF($F269=General!$E$25,INDEX(Forecast_Capex_Input!S$12:S$286,$Z269),
INDEX(Forecast_Capex_Input!T$12:T$286,$Z269)),0)</f>
        <v>0.62353891187102328</v>
      </c>
      <c r="V269" s="82" t="b">
        <f>IFERROR(INDEX(Overheads!$T$19:$T$26,MATCH($I269,Overheads!$E$19:$E$26,0)),FALSE)</f>
        <v>1</v>
      </c>
      <c r="W269" s="209" t="str" cm="1">
        <f t="array" ref="W269">IFERROR(
INDEX(Forecast_Capex_Input!CN$12:CN$286,$Z269),0)</f>
        <v>FY22</v>
      </c>
      <c r="X269" s="209">
        <f>IFERROR(
MATCH($W269,General!$L$39:$S$39,0),1)</f>
        <v>2</v>
      </c>
      <c r="Z269" s="28">
        <f>IFERROR(
IF(MATCH($C269,Forecast_Capex_Input!$CI$12:$CI$286,1)+1&gt;MAX(Forecast_Capex_Input!$C$12:$C$286),NA,
MATCH($C269,Forecast_Capex_Input!$CI$12:$CI$286,1)+1),1)</f>
        <v>112</v>
      </c>
      <c r="AA269" s="28" cm="1">
        <f t="array" aca="1" ref="AA269" ca="1">IFERROR(
IF(Z268&lt;&gt;Z269,1,
IF(COUNTIF(OFFSET(AA268,0,0,-INDEX(Forecast_Capex_Input!$CG$12:$CG$286,$Z269)),AA268)=INDEX(Forecast_Capex_Input!$CG$12:$CG$286,$Z269),AA268+1,AA268)),NA)</f>
        <v>1</v>
      </c>
      <c r="AB269" s="28" cm="1">
        <f t="array" ref="AB269">IFERROR($C269-IF($Z269=1,1,INDEX(Forecast_Capex_Input!$CI$12:$CI$286,$Z269-1))+1,NA)</f>
        <v>1</v>
      </c>
      <c r="AC269" s="28" cm="1">
        <f t="array" aca="1" ref="AC269" ca="1">IFERROR(IF(AA269=1,
INDEX(Forecast_Capex_Input!$AI$10:$BB$10,SMALL(IF(INDEX(Forecast_Capex_Input!$AI$12:$BB$286,$Z269,0)&gt;0,COLUMN(Forecast_Capex_Input!$AI$10:$BB$10)-COLUMN(Forecast_Capex_Input!$AI$12)+1),ROWS(OFFSET(AC268,0,0,-$AB269)))),
OFFSET(AC268,-INDEX(Forecast_Capex_Input!$CG$12:$CG$286,$Z269)+1,0)),NA)</f>
        <v>4</v>
      </c>
      <c r="AD269" s="28">
        <f t="shared" ca="1" si="29"/>
        <v>1</v>
      </c>
      <c r="AE269" s="82" t="b">
        <f t="shared" si="33"/>
        <v>0</v>
      </c>
      <c r="AF269" s="78" t="b">
        <v>0</v>
      </c>
      <c r="AG269" s="82" t="b">
        <f t="shared" si="30"/>
        <v>1</v>
      </c>
      <c r="AI269" s="55">
        <v>0.13572664341007215</v>
      </c>
      <c r="AJ269" s="55">
        <v>0.12338785764552013</v>
      </c>
      <c r="AK269" s="55">
        <v>6.1693928822760064E-2</v>
      </c>
      <c r="AL269" s="55">
        <v>0.13572664341007215</v>
      </c>
      <c r="AM269" s="55">
        <v>0.14189603629234812</v>
      </c>
      <c r="AN269" s="135">
        <v>0.59843110958077261</v>
      </c>
      <c r="AP269" s="55">
        <v>0.13152789136990548</v>
      </c>
      <c r="AQ269" s="55">
        <v>0.12113437595064551</v>
      </c>
      <c r="AR269" s="55">
        <v>6.1266523313933799E-2</v>
      </c>
      <c r="AS269" s="55">
        <v>0.13537003786812135</v>
      </c>
      <c r="AT269" s="55">
        <v>0.14194912327765555</v>
      </c>
      <c r="AU269" s="135">
        <v>0.59124795178026168</v>
      </c>
      <c r="AW269" s="55">
        <v>1.5855872602039515E-2</v>
      </c>
      <c r="AX269" s="55">
        <v>1.368612220453088E-2</v>
      </c>
      <c r="AY269" s="55">
        <v>8.498459236371006E-3</v>
      </c>
      <c r="AZ269" s="55">
        <v>1.9038763049291262E-2</v>
      </c>
      <c r="BA269" s="55">
        <v>1.7678243542146203E-2</v>
      </c>
      <c r="BB269" s="135">
        <v>7.4757460634378867E-2</v>
      </c>
      <c r="BD269" s="55">
        <v>3.0873110980111922E-3</v>
      </c>
      <c r="BE269" s="55">
        <v>2.6827140677406092E-3</v>
      </c>
      <c r="BF269" s="55">
        <v>1.6294382319152786E-3</v>
      </c>
      <c r="BG269" s="55">
        <v>3.6252825467988719E-3</v>
      </c>
      <c r="BH269" s="55">
        <v>3.4240431461613871E-3</v>
      </c>
      <c r="BI269" s="135">
        <v>1.4448789090627339E-2</v>
      </c>
      <c r="BK269" s="55">
        <v>0.15047107506995619</v>
      </c>
      <c r="BL269" s="55">
        <v>0.137503212222917</v>
      </c>
      <c r="BM269" s="55">
        <v>7.139442078222008E-2</v>
      </c>
      <c r="BN269" s="55">
        <v>0.15803408346421147</v>
      </c>
      <c r="BO269" s="55">
        <v>0.16305140996596312</v>
      </c>
      <c r="BP269" s="135">
        <v>0.68045420150526792</v>
      </c>
      <c r="BR269" s="147">
        <v>0.1</v>
      </c>
      <c r="BS269" s="147">
        <v>0.11</v>
      </c>
      <c r="BT269" s="147">
        <v>0.14000000000000001</v>
      </c>
      <c r="BU269" s="147">
        <v>0.32</v>
      </c>
      <c r="BV269" s="147">
        <v>0.33</v>
      </c>
      <c r="BX269" s="55">
        <v>5.9843110958077261E-2</v>
      </c>
      <c r="BY269" s="55">
        <v>6.582742205388499E-2</v>
      </c>
      <c r="BZ269" s="55">
        <v>8.3780355341308177E-2</v>
      </c>
      <c r="CA269" s="55">
        <v>0.19149795506584724</v>
      </c>
      <c r="CB269" s="55">
        <v>0.19748226616165498</v>
      </c>
      <c r="CC269" s="135">
        <v>0.59843110958077261</v>
      </c>
      <c r="CE269" s="55">
        <v>5.9124795178026171E-2</v>
      </c>
      <c r="CF269" s="55">
        <v>6.503727469582879E-2</v>
      </c>
      <c r="CG269" s="55">
        <v>8.2774713249236645E-2</v>
      </c>
      <c r="CH269" s="55">
        <v>0.18919934456968374</v>
      </c>
      <c r="CI269" s="55">
        <v>0.19511182408748637</v>
      </c>
      <c r="CJ269" s="135">
        <v>0.59124795178026168</v>
      </c>
      <c r="CL269" s="55">
        <v>7.475746063437887E-3</v>
      </c>
      <c r="CM269" s="55">
        <v>8.2233206697816755E-3</v>
      </c>
      <c r="CN269" s="55">
        <v>1.0466044488813043E-2</v>
      </c>
      <c r="CO269" s="55">
        <v>2.3922387403001236E-2</v>
      </c>
      <c r="CP269" s="55">
        <v>2.4669962009345028E-2</v>
      </c>
      <c r="CQ269" s="135">
        <v>7.4757460634378867E-2</v>
      </c>
      <c r="CS269" s="67">
        <v>1.4448789090627341E-3</v>
      </c>
      <c r="CT269" s="67">
        <v>1.5893667999690073E-3</v>
      </c>
      <c r="CU269" s="67">
        <v>2.0228304726878274E-3</v>
      </c>
      <c r="CV269" s="67">
        <v>4.6236125090007487E-3</v>
      </c>
      <c r="CW269" s="67">
        <v>4.7681003999070224E-3</v>
      </c>
      <c r="CX269" s="135">
        <v>1.4448789090627339E-2</v>
      </c>
      <c r="CZ269" s="55">
        <v>6.8045420150526795E-2</v>
      </c>
      <c r="DA269" s="55">
        <v>7.4849962165579473E-2</v>
      </c>
      <c r="DB269" s="55">
        <v>9.5263588210737507E-2</v>
      </c>
      <c r="DC269" s="55">
        <v>0.21774534448168573</v>
      </c>
      <c r="DD269" s="55">
        <v>0.22454988649673843</v>
      </c>
      <c r="DE269" s="135">
        <v>0.68045420150526792</v>
      </c>
      <c r="DG269" s="43" t="b" cm="1">
        <f t="array" aca="1" ref="DG269" ca="1">OR($G269=Forecast_Capex_Input!$BF$8:$BF$10)</f>
        <v>0</v>
      </c>
      <c r="DH269" s="43" cm="1">
        <f t="array" aca="1" ref="DH269" ca="1">IFERROR(INDEX(Forecast_Capex_Input!BG$12:BG$286,$Z269)
*(INDEX(Forecast_Capex_Input!$H$12:$H$286,$Z269)=Repex),0)
*$DG269</f>
        <v>0</v>
      </c>
      <c r="DI269" s="43" cm="1">
        <f t="array" aca="1" ref="DI269" ca="1">IFERROR(INDEX(Forecast_Capex_Input!BH$12:BH$286,$Z269)
*(INDEX(Forecast_Capex_Input!$H$12:$H$286,$Z269)=Repex),0)
*$DG269</f>
        <v>0</v>
      </c>
      <c r="DJ269" s="43" cm="1">
        <f t="array" aca="1" ref="DJ269" ca="1">IFERROR(INDEX(Forecast_Capex_Input!BI$12:BI$286,$Z269)
*(INDEX(Forecast_Capex_Input!$H$12:$H$286,$Z269)=Repex),0)
*$DG269</f>
        <v>0</v>
      </c>
      <c r="DK269" s="43" cm="1">
        <f t="array" aca="1" ref="DK269" ca="1">IFERROR(INDEX(Forecast_Capex_Input!BJ$12:BJ$286,$Z269)
*(INDEX(Forecast_Capex_Input!$H$12:$H$286,$Z269)=Repex),0)
*$DG269</f>
        <v>0</v>
      </c>
      <c r="DL269" s="43" cm="1">
        <f t="array" aca="1" ref="DL269" ca="1">IFERROR(INDEX(Forecast_Capex_Input!BK$12:BK$286,$Z269)
*(INDEX(Forecast_Capex_Input!$H$12:$H$286,$Z269)=Repex),0)
*$DG269</f>
        <v>0</v>
      </c>
      <c r="DM269" s="43" cm="1">
        <f t="array" aca="1" ref="DM269" ca="1">IFERROR(INDEX(Forecast_Capex_Input!BL$12:BL$286,$Z269)
*(INDEX(Forecast_Capex_Input!$H$12:$H$286,$Z269)=Repex),0)
*$DG269</f>
        <v>0</v>
      </c>
      <c r="DO269" s="43" t="b" cm="1">
        <f t="array" aca="1" ref="DO269" ca="1">OR($G269=Forecast_Capex_Input!$BN$8:$BN$9)</f>
        <v>0</v>
      </c>
      <c r="DP269" s="43" cm="1">
        <f t="array" aca="1" ref="DP269" ca="1">IFERROR(INDEX(Forecast_Capex_Input!BO$12:BO$286,$Z269)
*(INDEX(Forecast_Capex_Input!$H$12:$H$286,$Z269)=Repex),0)
*$DO269</f>
        <v>0</v>
      </c>
      <c r="DQ269" s="43" cm="1">
        <f t="array" aca="1" ref="DQ269" ca="1">IFERROR(INDEX(Forecast_Capex_Input!BP$12:BP$286,$Z269)
*(INDEX(Forecast_Capex_Input!$H$12:$H$286,$Z269)=Repex),0)
*$DO269</f>
        <v>0</v>
      </c>
      <c r="DR269" s="43" cm="1">
        <f t="array" aca="1" ref="DR269" ca="1">IFERROR(INDEX(Forecast_Capex_Input!BQ$12:BQ$286,$Z269)
*(INDEX(Forecast_Capex_Input!$H$12:$H$286,$Z269)=Repex),0)
*$DO269</f>
        <v>0</v>
      </c>
      <c r="DS269" s="43" cm="1">
        <f t="array" aca="1" ref="DS269" ca="1">IFERROR(INDEX(Forecast_Capex_Input!BR$12:BR$286,$Z269)
*(INDEX(Forecast_Capex_Input!$H$12:$H$286,$Z269)=Repex),0)
*$DO269</f>
        <v>0</v>
      </c>
      <c r="DT269" s="43" cm="1">
        <f t="array" aca="1" ref="DT269" ca="1">IFERROR(INDEX(Forecast_Capex_Input!BS$12:BS$286,$Z269)
*(INDEX(Forecast_Capex_Input!$H$12:$H$286,$Z269)=Repex),0)
*$DO269</f>
        <v>0</v>
      </c>
      <c r="DV269" s="43" t="b" cm="1">
        <f t="array" aca="1" ref="DV269" ca="1">OR($G269=Forecast_Capex_Input!$BU$8:$BU$10)</f>
        <v>1</v>
      </c>
      <c r="DW269" s="43" cm="1">
        <f t="array" aca="1" ref="DW269" ca="1">IFERROR(INDEX(Forecast_Capex_Input!BV$12:BV$286,$Z269)
*(INDEX(Forecast_Capex_Input!$H$12:$H$286,$Z269)=Repex),0)
*$DV269</f>
        <v>1</v>
      </c>
      <c r="DX269" s="43" cm="1">
        <f t="array" aca="1" ref="DX269" ca="1">IFERROR(INDEX(Forecast_Capex_Input!BW$12:BW$286,$Z269)
*(INDEX(Forecast_Capex_Input!$H$12:$H$286,$Z269)=Repex),0)
*$DV269</f>
        <v>0</v>
      </c>
      <c r="DY269" s="43" cm="1">
        <f t="array" aca="1" ref="DY269" ca="1">IFERROR(INDEX(Forecast_Capex_Input!BX$12:BX$286,$Z269)
*(INDEX(Forecast_Capex_Input!$H$12:$H$286,$Z269)=Repex),0)
*$DV269</f>
        <v>0</v>
      </c>
      <c r="DZ269" s="43" cm="1">
        <f t="array" aca="1" ref="DZ269" ca="1">IFERROR(INDEX(Forecast_Capex_Input!BY$12:BY$286,$Z269)
*(INDEX(Forecast_Capex_Input!$H$12:$H$286,$Z269)=Repex),0)
*$DV269</f>
        <v>0</v>
      </c>
      <c r="EA269" s="43" cm="1">
        <f t="array" aca="1" ref="EA269" ca="1">IFERROR(INDEX(Forecast_Capex_Input!BZ$12:BZ$286,$Z269)
*(INDEX(Forecast_Capex_Input!$H$12:$H$286,$Z269)=Repex),0)
*$DV269</f>
        <v>0</v>
      </c>
      <c r="EB269" s="43" cm="1">
        <f t="array" aca="1" ref="EB269" ca="1">IFERROR(INDEX(Forecast_Capex_Input!CA$12:CA$286,$Z269)
*(INDEX(Forecast_Capex_Input!$H$12:$H$286,$Z269)=Repex),0)
*$DV269</f>
        <v>0</v>
      </c>
      <c r="EC269" s="43" cm="1">
        <f t="array" aca="1" ref="EC269" ca="1">IFERROR(INDEX(Forecast_Capex_Input!CB$12:CB$286,$Z269)
*(INDEX(Forecast_Capex_Input!$H$12:$H$286,$Z269)=Repex),0)
*$DV269</f>
        <v>0</v>
      </c>
      <c r="ED269" s="43" cm="1">
        <f t="array" aca="1" ref="ED269" ca="1">IFERROR(INDEX(Forecast_Capex_Input!CC$12:CC$286,$Z269)
*(INDEX(Forecast_Capex_Input!$H$12:$H$286,$Z269)=Repex),0)
*$DV269</f>
        <v>0</v>
      </c>
      <c r="EF269" s="86" t="str">
        <f t="shared" si="31"/>
        <v>N/A</v>
      </c>
      <c r="EG269" s="28" t="str">
        <f>IFERROR(RANK(EF269,EF$11:EF$1010,0)+COUNTIF(EF$11:EF269,EF269)-1,NA)</f>
        <v>N/A</v>
      </c>
    </row>
    <row r="270" spans="3:137" x14ac:dyDescent="0.2">
      <c r="C270" s="28">
        <f t="shared" si="32"/>
        <v>260</v>
      </c>
      <c r="D270" s="9" t="str" cm="1">
        <f t="array" ref="D270">IFERROR(INDEX(Forecast_Capex_Input!$D$12:$D$286,$Z270),NA)</f>
        <v>Reactor Protection Relay Replacements</v>
      </c>
      <c r="E270" s="24" t="b" cm="1">
        <f t="array" ref="E270">IF($Z270=NA,NA,INDEX(Forecast_Capex_Input!$E$12:$E$286,$Z270))</f>
        <v>1</v>
      </c>
      <c r="F270" s="9" t="str" cm="1">
        <f t="array" aca="1" ref="F270" ca="1">IFERROR(INDEX(General!$E$25:$E$26,$AA270),NA)</f>
        <v>Non-Labour</v>
      </c>
      <c r="G270" s="9" t="str" cm="1">
        <f t="array" aca="1" ref="G270" ca="1">IFERROR(INDEX(Forecast_Capex_Input!$AI$11:$BB$11,$AC270),NA)</f>
        <v>Secondary Systems</v>
      </c>
      <c r="H270" s="50" cm="1">
        <f t="array" aca="1" ref="H270" ca="1">IFERROR(INDEX(Forecast_Capex_Input!$AI$12:$BB$286,$Z270,$AC270),NA)</f>
        <v>1</v>
      </c>
      <c r="I270" s="150" t="str" cm="1">
        <f t="array" ref="I270">IFERROR(INDEX(Forecast_Capex_Input!$F$12:$F$286,$Z270),NA)</f>
        <v>Replacement Expenditure</v>
      </c>
      <c r="J270" s="150" t="str" cm="1">
        <f t="array" ref="J270">IFERROR(INDEX(Forecast_Capex_Input!G$12:G$286,$Z270),NA)</f>
        <v>Digital Infrastructure</v>
      </c>
      <c r="K270" s="150" t="str" cm="1">
        <f t="array" ref="K270">IFERROR(INDEX(Forecast_Capex_Input!H$12:H$286,$Z270),NA)</f>
        <v>Repex</v>
      </c>
      <c r="L270" s="150" t="str" cm="1">
        <f t="array" ref="L270">IFERROR(INDEX(Forecast_Capex_Input!I$12:I$286,$Z270),NA)</f>
        <v>N/A</v>
      </c>
      <c r="M270" s="150" t="str" cm="1">
        <f t="array" ref="M270">IFERROR(INDEX(Forecast_Capex_Input!J$12:J$286,$Z270),NA)</f>
        <v>N/A</v>
      </c>
      <c r="N270" s="150" t="str" cm="1">
        <f t="array" ref="N270">IFERROR(INDEX(Forecast_Capex_Input!K$12:K$286,$Z270),NA)</f>
        <v>DI - Protection systems</v>
      </c>
      <c r="O270" s="150" t="str" cm="1">
        <f t="array" ref="O270">IFERROR(INDEX(Forecast_Capex_Input!L$12:L$286,$Z270),NA)</f>
        <v>DI - Safe and Reliable Network</v>
      </c>
      <c r="P270" s="150" t="str" cm="1">
        <f t="array" ref="P270">IFERROR(INDEX(Forecast_Capex_Input!M$12:M$286,$Z270),NA)</f>
        <v>N/A</v>
      </c>
      <c r="Q270" s="24" t="str" cm="1">
        <f t="array" ref="Q270">IFERROR(INDEX(Forecast_Capex_Input!N$12:N$286,$Z270),NA)</f>
        <v>No</v>
      </c>
      <c r="R270" s="190" cm="1">
        <f t="array" ref="R270">IFERROR(INDEX(Forecast_Capex_Input!O$12:O$286,$Z270),0)</f>
        <v>0</v>
      </c>
      <c r="S270" s="24" t="str" cm="1">
        <f t="array" ref="S270">IFERROR(INDEX(Forecast_Capex_Input!P$12:P$286,$Z270),0)</f>
        <v>Safety security &amp; reliability</v>
      </c>
      <c r="T270" s="150" t="str" cm="1">
        <f t="array" aca="1" ref="T270" ca="1">IFERROR(INDEX(General!$K$91:$K$110,$AC270),NA)</f>
        <v>Secondary Systems (2018-23)</v>
      </c>
      <c r="U270" s="43" cm="1">
        <f t="array" aca="1" ref="U270" ca="1">IFERROR(
IF($F270=General!$E$25,INDEX(Forecast_Capex_Input!S$12:S$286,$Z270),
INDEX(Forecast_Capex_Input!T$12:T$286,$Z270)),0)</f>
        <v>0.37646108812897672</v>
      </c>
      <c r="V270" s="82" t="b">
        <f>IFERROR(INDEX(Overheads!$T$19:$T$26,MATCH($I270,Overheads!$E$19:$E$26,0)),FALSE)</f>
        <v>1</v>
      </c>
      <c r="W270" s="209" t="str" cm="1">
        <f t="array" ref="W270">IFERROR(
INDEX(Forecast_Capex_Input!CN$12:CN$286,$Z270),0)</f>
        <v>FY22</v>
      </c>
      <c r="X270" s="209">
        <f>IFERROR(
MATCH($W270,General!$L$39:$S$39,0),1)</f>
        <v>2</v>
      </c>
      <c r="Z270" s="28">
        <f>IFERROR(
IF(MATCH($C270,Forecast_Capex_Input!$CI$12:$CI$286,1)+1&gt;MAX(Forecast_Capex_Input!$C$12:$C$286),NA,
MATCH($C270,Forecast_Capex_Input!$CI$12:$CI$286,1)+1),1)</f>
        <v>112</v>
      </c>
      <c r="AA270" s="28" cm="1">
        <f t="array" aca="1" ref="AA270" ca="1">IFERROR(
IF(Z269&lt;&gt;Z270,1,
IF(COUNTIF(OFFSET(AA269,0,0,-INDEX(Forecast_Capex_Input!$CG$12:$CG$286,$Z270)),AA269)=INDEX(Forecast_Capex_Input!$CG$12:$CG$286,$Z270),AA269+1,AA269)),NA)</f>
        <v>2</v>
      </c>
      <c r="AB270" s="28" cm="1">
        <f t="array" ref="AB270">IFERROR($C270-IF($Z270=1,1,INDEX(Forecast_Capex_Input!$CI$12:$CI$286,$Z270-1))+1,NA)</f>
        <v>2</v>
      </c>
      <c r="AC270" s="28" cm="1">
        <f t="array" aca="1" ref="AC270" ca="1">IFERROR(IF(AA270=1,
INDEX(Forecast_Capex_Input!$AI$10:$BB$10,SMALL(IF(INDEX(Forecast_Capex_Input!$AI$12:$BB$286,$Z270,0)&gt;0,COLUMN(Forecast_Capex_Input!$AI$10:$BB$10)-COLUMN(Forecast_Capex_Input!$AI$12)+1),ROWS(OFFSET(AC269,0,0,-$AB270)))),
OFFSET(AC269,-INDEX(Forecast_Capex_Input!$CG$12:$CG$286,$Z270)+1,0)),NA)</f>
        <v>4</v>
      </c>
      <c r="AD270" s="28">
        <f t="shared" ca="1" si="29"/>
        <v>2</v>
      </c>
      <c r="AE270" s="82" t="b">
        <f t="shared" si="33"/>
        <v>0</v>
      </c>
      <c r="AF270" s="78" t="b">
        <v>0</v>
      </c>
      <c r="AG270" s="82" t="b">
        <f t="shared" si="30"/>
        <v>1</v>
      </c>
      <c r="AI270" s="55">
        <v>8.1944845611845868E-2</v>
      </c>
      <c r="AJ270" s="55">
        <v>7.4495314192587148E-2</v>
      </c>
      <c r="AK270" s="55">
        <v>3.7247657096293574E-2</v>
      </c>
      <c r="AL270" s="55">
        <v>8.1944845611845868E-2</v>
      </c>
      <c r="AM270" s="55">
        <v>8.56696113214752E-2</v>
      </c>
      <c r="AN270" s="135">
        <v>0.36130227383404767</v>
      </c>
      <c r="AP270" s="55">
        <v>8.1944845611845868E-2</v>
      </c>
      <c r="AQ270" s="55">
        <v>7.4495314192587148E-2</v>
      </c>
      <c r="AR270" s="55">
        <v>3.7247657096293574E-2</v>
      </c>
      <c r="AS270" s="55">
        <v>8.1944845611845868E-2</v>
      </c>
      <c r="AT270" s="55">
        <v>8.56696113214752E-2</v>
      </c>
      <c r="AU270" s="135">
        <v>0.36130227383404767</v>
      </c>
      <c r="AW270" s="55">
        <v>9.8785665829697611E-3</v>
      </c>
      <c r="AX270" s="55">
        <v>8.4167022424755256E-3</v>
      </c>
      <c r="AY270" s="55">
        <v>5.1667318196132062E-3</v>
      </c>
      <c r="AZ270" s="55">
        <v>1.1524917354566887E-2</v>
      </c>
      <c r="BA270" s="55">
        <v>1.0669232878174758E-2</v>
      </c>
      <c r="BB270" s="135">
        <v>4.5656150877800131E-2</v>
      </c>
      <c r="BD270" s="55">
        <v>1.923464511194553E-3</v>
      </c>
      <c r="BE270" s="55">
        <v>1.6498176161541139E-3</v>
      </c>
      <c r="BF270" s="55">
        <v>9.90634905313256E-4</v>
      </c>
      <c r="BG270" s="55">
        <v>2.1945271145315348E-3</v>
      </c>
      <c r="BH270" s="55">
        <v>2.0664900120998617E-3</v>
      </c>
      <c r="BI270" s="135">
        <v>8.8249341592933194E-3</v>
      </c>
      <c r="BK270" s="55">
        <v>9.3746876706010188E-2</v>
      </c>
      <c r="BL270" s="55">
        <v>8.4561834051216783E-2</v>
      </c>
      <c r="BM270" s="55">
        <v>4.3405023821220037E-2</v>
      </c>
      <c r="BN270" s="55">
        <v>9.5664290080944292E-2</v>
      </c>
      <c r="BO270" s="55">
        <v>9.8405334211749823E-2</v>
      </c>
      <c r="BP270" s="135">
        <v>0.41578335887114115</v>
      </c>
      <c r="BR270" s="147">
        <v>0.1</v>
      </c>
      <c r="BS270" s="147">
        <v>0.11</v>
      </c>
      <c r="BT270" s="147">
        <v>0.14000000000000001</v>
      </c>
      <c r="BU270" s="147">
        <v>0.32</v>
      </c>
      <c r="BV270" s="147">
        <v>0.33</v>
      </c>
      <c r="BX270" s="55">
        <v>3.6130227383404767E-2</v>
      </c>
      <c r="BY270" s="55">
        <v>3.9743250121745247E-2</v>
      </c>
      <c r="BZ270" s="55">
        <v>5.0582318336766678E-2</v>
      </c>
      <c r="CA270" s="55">
        <v>0.11561672762689526</v>
      </c>
      <c r="CB270" s="55">
        <v>0.11922975036523574</v>
      </c>
      <c r="CC270" s="135">
        <v>0.36130227383404767</v>
      </c>
      <c r="CE270" s="55">
        <v>3.6130227383404767E-2</v>
      </c>
      <c r="CF270" s="55">
        <v>3.9743250121745247E-2</v>
      </c>
      <c r="CG270" s="55">
        <v>5.0582318336766678E-2</v>
      </c>
      <c r="CH270" s="55">
        <v>0.11561672762689526</v>
      </c>
      <c r="CI270" s="55">
        <v>0.11922975036523574</v>
      </c>
      <c r="CJ270" s="135">
        <v>0.36130227383404767</v>
      </c>
      <c r="CL270" s="55">
        <v>4.5656150877800136E-3</v>
      </c>
      <c r="CM270" s="55">
        <v>5.0221765965580145E-3</v>
      </c>
      <c r="CN270" s="55">
        <v>6.391861122892019E-3</v>
      </c>
      <c r="CO270" s="55">
        <v>1.4609968280896042E-2</v>
      </c>
      <c r="CP270" s="55">
        <v>1.5066529789674044E-2</v>
      </c>
      <c r="CQ270" s="135">
        <v>4.5656150877800131E-2</v>
      </c>
      <c r="CS270" s="67">
        <v>8.8249341592933203E-4</v>
      </c>
      <c r="CT270" s="67">
        <v>9.707427575222651E-4</v>
      </c>
      <c r="CU270" s="67">
        <v>1.2354907823010648E-3</v>
      </c>
      <c r="CV270" s="67">
        <v>2.8239789309738622E-3</v>
      </c>
      <c r="CW270" s="67">
        <v>2.9122282725667957E-3</v>
      </c>
      <c r="CX270" s="135">
        <v>8.8249341592933211E-3</v>
      </c>
      <c r="CZ270" s="55">
        <v>4.1578335887114112E-2</v>
      </c>
      <c r="DA270" s="55">
        <v>4.5736169475825525E-2</v>
      </c>
      <c r="DB270" s="55">
        <v>5.8209670241959763E-2</v>
      </c>
      <c r="DC270" s="55">
        <v>0.13305067483876515</v>
      </c>
      <c r="DD270" s="55">
        <v>0.13720850842747659</v>
      </c>
      <c r="DE270" s="135">
        <v>0.41578335887114115</v>
      </c>
      <c r="DG270" s="43" t="b" cm="1">
        <f t="array" aca="1" ref="DG270" ca="1">OR($G270=Forecast_Capex_Input!$BF$8:$BF$10)</f>
        <v>0</v>
      </c>
      <c r="DH270" s="43" cm="1">
        <f t="array" aca="1" ref="DH270" ca="1">IFERROR(INDEX(Forecast_Capex_Input!BG$12:BG$286,$Z270)
*(INDEX(Forecast_Capex_Input!$H$12:$H$286,$Z270)=Repex),0)
*$DG270</f>
        <v>0</v>
      </c>
      <c r="DI270" s="43" cm="1">
        <f t="array" aca="1" ref="DI270" ca="1">IFERROR(INDEX(Forecast_Capex_Input!BH$12:BH$286,$Z270)
*(INDEX(Forecast_Capex_Input!$H$12:$H$286,$Z270)=Repex),0)
*$DG270</f>
        <v>0</v>
      </c>
      <c r="DJ270" s="43" cm="1">
        <f t="array" aca="1" ref="DJ270" ca="1">IFERROR(INDEX(Forecast_Capex_Input!BI$12:BI$286,$Z270)
*(INDEX(Forecast_Capex_Input!$H$12:$H$286,$Z270)=Repex),0)
*$DG270</f>
        <v>0</v>
      </c>
      <c r="DK270" s="43" cm="1">
        <f t="array" aca="1" ref="DK270" ca="1">IFERROR(INDEX(Forecast_Capex_Input!BJ$12:BJ$286,$Z270)
*(INDEX(Forecast_Capex_Input!$H$12:$H$286,$Z270)=Repex),0)
*$DG270</f>
        <v>0</v>
      </c>
      <c r="DL270" s="43" cm="1">
        <f t="array" aca="1" ref="DL270" ca="1">IFERROR(INDEX(Forecast_Capex_Input!BK$12:BK$286,$Z270)
*(INDEX(Forecast_Capex_Input!$H$12:$H$286,$Z270)=Repex),0)
*$DG270</f>
        <v>0</v>
      </c>
      <c r="DM270" s="43" cm="1">
        <f t="array" aca="1" ref="DM270" ca="1">IFERROR(INDEX(Forecast_Capex_Input!BL$12:BL$286,$Z270)
*(INDEX(Forecast_Capex_Input!$H$12:$H$286,$Z270)=Repex),0)
*$DG270</f>
        <v>0</v>
      </c>
      <c r="DO270" s="43" t="b" cm="1">
        <f t="array" aca="1" ref="DO270" ca="1">OR($G270=Forecast_Capex_Input!$BN$8:$BN$9)</f>
        <v>0</v>
      </c>
      <c r="DP270" s="43" cm="1">
        <f t="array" aca="1" ref="DP270" ca="1">IFERROR(INDEX(Forecast_Capex_Input!BO$12:BO$286,$Z270)
*(INDEX(Forecast_Capex_Input!$H$12:$H$286,$Z270)=Repex),0)
*$DO270</f>
        <v>0</v>
      </c>
      <c r="DQ270" s="43" cm="1">
        <f t="array" aca="1" ref="DQ270" ca="1">IFERROR(INDEX(Forecast_Capex_Input!BP$12:BP$286,$Z270)
*(INDEX(Forecast_Capex_Input!$H$12:$H$286,$Z270)=Repex),0)
*$DO270</f>
        <v>0</v>
      </c>
      <c r="DR270" s="43" cm="1">
        <f t="array" aca="1" ref="DR270" ca="1">IFERROR(INDEX(Forecast_Capex_Input!BQ$12:BQ$286,$Z270)
*(INDEX(Forecast_Capex_Input!$H$12:$H$286,$Z270)=Repex),0)
*$DO270</f>
        <v>0</v>
      </c>
      <c r="DS270" s="43" cm="1">
        <f t="array" aca="1" ref="DS270" ca="1">IFERROR(INDEX(Forecast_Capex_Input!BR$12:BR$286,$Z270)
*(INDEX(Forecast_Capex_Input!$H$12:$H$286,$Z270)=Repex),0)
*$DO270</f>
        <v>0</v>
      </c>
      <c r="DT270" s="43" cm="1">
        <f t="array" aca="1" ref="DT270" ca="1">IFERROR(INDEX(Forecast_Capex_Input!BS$12:BS$286,$Z270)
*(INDEX(Forecast_Capex_Input!$H$12:$H$286,$Z270)=Repex),0)
*$DO270</f>
        <v>0</v>
      </c>
      <c r="DV270" s="43" t="b" cm="1">
        <f t="array" aca="1" ref="DV270" ca="1">OR($G270=Forecast_Capex_Input!$BU$8:$BU$10)</f>
        <v>1</v>
      </c>
      <c r="DW270" s="43" cm="1">
        <f t="array" aca="1" ref="DW270" ca="1">IFERROR(INDEX(Forecast_Capex_Input!BV$12:BV$286,$Z270)
*(INDEX(Forecast_Capex_Input!$H$12:$H$286,$Z270)=Repex),0)
*$DV270</f>
        <v>1</v>
      </c>
      <c r="DX270" s="43" cm="1">
        <f t="array" aca="1" ref="DX270" ca="1">IFERROR(INDEX(Forecast_Capex_Input!BW$12:BW$286,$Z270)
*(INDEX(Forecast_Capex_Input!$H$12:$H$286,$Z270)=Repex),0)
*$DV270</f>
        <v>0</v>
      </c>
      <c r="DY270" s="43" cm="1">
        <f t="array" aca="1" ref="DY270" ca="1">IFERROR(INDEX(Forecast_Capex_Input!BX$12:BX$286,$Z270)
*(INDEX(Forecast_Capex_Input!$H$12:$H$286,$Z270)=Repex),0)
*$DV270</f>
        <v>0</v>
      </c>
      <c r="DZ270" s="43" cm="1">
        <f t="array" aca="1" ref="DZ270" ca="1">IFERROR(INDEX(Forecast_Capex_Input!BY$12:BY$286,$Z270)
*(INDEX(Forecast_Capex_Input!$H$12:$H$286,$Z270)=Repex),0)
*$DV270</f>
        <v>0</v>
      </c>
      <c r="EA270" s="43" cm="1">
        <f t="array" aca="1" ref="EA270" ca="1">IFERROR(INDEX(Forecast_Capex_Input!BZ$12:BZ$286,$Z270)
*(INDEX(Forecast_Capex_Input!$H$12:$H$286,$Z270)=Repex),0)
*$DV270</f>
        <v>0</v>
      </c>
      <c r="EB270" s="43" cm="1">
        <f t="array" aca="1" ref="EB270" ca="1">IFERROR(INDEX(Forecast_Capex_Input!CA$12:CA$286,$Z270)
*(INDEX(Forecast_Capex_Input!$H$12:$H$286,$Z270)=Repex),0)
*$DV270</f>
        <v>0</v>
      </c>
      <c r="EC270" s="43" cm="1">
        <f t="array" aca="1" ref="EC270" ca="1">IFERROR(INDEX(Forecast_Capex_Input!CB$12:CB$286,$Z270)
*(INDEX(Forecast_Capex_Input!$H$12:$H$286,$Z270)=Repex),0)
*$DV270</f>
        <v>0</v>
      </c>
      <c r="ED270" s="43" cm="1">
        <f t="array" aca="1" ref="ED270" ca="1">IFERROR(INDEX(Forecast_Capex_Input!CC$12:CC$286,$Z270)
*(INDEX(Forecast_Capex_Input!$H$12:$H$286,$Z270)=Repex),0)
*$DV270</f>
        <v>0</v>
      </c>
      <c r="EF270" s="86" t="str">
        <f t="shared" si="31"/>
        <v>N/A</v>
      </c>
      <c r="EG270" s="28" t="str">
        <f>IFERROR(RANK(EF270,EF$11:EF$1010,0)+COUNTIF(EF$11:EF270,EF270)-1,NA)</f>
        <v>N/A</v>
      </c>
    </row>
    <row r="271" spans="3:137" x14ac:dyDescent="0.2">
      <c r="C271" s="28">
        <f t="shared" si="32"/>
        <v>261</v>
      </c>
      <c r="D271" s="9" t="str" cm="1">
        <f t="array" ref="D271">IFERROR(INDEX(Forecast_Capex_Input!$D$12:$D$286,$Z271),NA)</f>
        <v>Transformer Protection Relay Replacements</v>
      </c>
      <c r="E271" s="24" t="b" cm="1">
        <f t="array" ref="E271">IF($Z271=NA,NA,INDEX(Forecast_Capex_Input!$E$12:$E$286,$Z271))</f>
        <v>1</v>
      </c>
      <c r="F271" s="9" t="str" cm="1">
        <f t="array" aca="1" ref="F271" ca="1">IFERROR(INDEX(General!$E$25:$E$26,$AA271),NA)</f>
        <v>Labour</v>
      </c>
      <c r="G271" s="9" t="str" cm="1">
        <f t="array" aca="1" ref="G271" ca="1">IFERROR(INDEX(Forecast_Capex_Input!$AI$11:$BB$11,$AC271),NA)</f>
        <v>Secondary Systems</v>
      </c>
      <c r="H271" s="50" cm="1">
        <f t="array" aca="1" ref="H271" ca="1">IFERROR(INDEX(Forecast_Capex_Input!$AI$12:$BB$286,$Z271,$AC271),NA)</f>
        <v>1</v>
      </c>
      <c r="I271" s="150" t="str" cm="1">
        <f t="array" ref="I271">IFERROR(INDEX(Forecast_Capex_Input!$F$12:$F$286,$Z271),NA)</f>
        <v>Replacement Expenditure</v>
      </c>
      <c r="J271" s="150" t="str" cm="1">
        <f t="array" ref="J271">IFERROR(INDEX(Forecast_Capex_Input!G$12:G$286,$Z271),NA)</f>
        <v>Digital Infrastructure</v>
      </c>
      <c r="K271" s="150" t="str" cm="1">
        <f t="array" ref="K271">IFERROR(INDEX(Forecast_Capex_Input!H$12:H$286,$Z271),NA)</f>
        <v>Repex</v>
      </c>
      <c r="L271" s="150" t="str" cm="1">
        <f t="array" ref="L271">IFERROR(INDEX(Forecast_Capex_Input!I$12:I$286,$Z271),NA)</f>
        <v>N/A</v>
      </c>
      <c r="M271" s="150" t="str" cm="1">
        <f t="array" ref="M271">IFERROR(INDEX(Forecast_Capex_Input!J$12:J$286,$Z271),NA)</f>
        <v>N/A</v>
      </c>
      <c r="N271" s="150" t="str" cm="1">
        <f t="array" ref="N271">IFERROR(INDEX(Forecast_Capex_Input!K$12:K$286,$Z271),NA)</f>
        <v>DI - Protection systems</v>
      </c>
      <c r="O271" s="150" t="str" cm="1">
        <f t="array" ref="O271">IFERROR(INDEX(Forecast_Capex_Input!L$12:L$286,$Z271),NA)</f>
        <v>DI - Safe and Reliable Network</v>
      </c>
      <c r="P271" s="150" t="str" cm="1">
        <f t="array" ref="P271">IFERROR(INDEX(Forecast_Capex_Input!M$12:M$286,$Z271),NA)</f>
        <v>N/A</v>
      </c>
      <c r="Q271" s="24" t="str" cm="1">
        <f t="array" ref="Q271">IFERROR(INDEX(Forecast_Capex_Input!N$12:N$286,$Z271),NA)</f>
        <v>No</v>
      </c>
      <c r="R271" s="190" cm="1">
        <f t="array" ref="R271">IFERROR(INDEX(Forecast_Capex_Input!O$12:O$286,$Z271),0)</f>
        <v>0</v>
      </c>
      <c r="S271" s="24" t="str" cm="1">
        <f t="array" ref="S271">IFERROR(INDEX(Forecast_Capex_Input!P$12:P$286,$Z271),0)</f>
        <v>Safety security &amp; reliability</v>
      </c>
      <c r="T271" s="150" t="str" cm="1">
        <f t="array" aca="1" ref="T271" ca="1">IFERROR(INDEX(General!$K$91:$K$110,$AC271),NA)</f>
        <v>Secondary Systems (2018-23)</v>
      </c>
      <c r="U271" s="43" cm="1">
        <f t="array" aca="1" ref="U271" ca="1">IFERROR(
IF($F271=General!$E$25,INDEX(Forecast_Capex_Input!S$12:S$286,$Z271),
INDEX(Forecast_Capex_Input!T$12:T$286,$Z271)),0)</f>
        <v>0.54795126142411854</v>
      </c>
      <c r="V271" s="82" t="b">
        <f>IFERROR(INDEX(Overheads!$T$19:$T$26,MATCH($I271,Overheads!$E$19:$E$26,0)),FALSE)</f>
        <v>1</v>
      </c>
      <c r="W271" s="209" t="str" cm="1">
        <f t="array" ref="W271">IFERROR(
INDEX(Forecast_Capex_Input!CN$12:CN$286,$Z271),0)</f>
        <v>FY22</v>
      </c>
      <c r="X271" s="209">
        <f>IFERROR(
MATCH($W271,General!$L$39:$S$39,0),1)</f>
        <v>2</v>
      </c>
      <c r="Z271" s="28">
        <f>IFERROR(
IF(MATCH($C271,Forecast_Capex_Input!$CI$12:$CI$286,1)+1&gt;MAX(Forecast_Capex_Input!$C$12:$C$286),NA,
MATCH($C271,Forecast_Capex_Input!$CI$12:$CI$286,1)+1),1)</f>
        <v>113</v>
      </c>
      <c r="AA271" s="28" cm="1">
        <f t="array" aca="1" ref="AA271" ca="1">IFERROR(
IF(Z270&lt;&gt;Z271,1,
IF(COUNTIF(OFFSET(AA270,0,0,-INDEX(Forecast_Capex_Input!$CG$12:$CG$286,$Z271)),AA270)=INDEX(Forecast_Capex_Input!$CG$12:$CG$286,$Z271),AA270+1,AA270)),NA)</f>
        <v>1</v>
      </c>
      <c r="AB271" s="28" cm="1">
        <f t="array" ref="AB271">IFERROR($C271-IF($Z271=1,1,INDEX(Forecast_Capex_Input!$CI$12:$CI$286,$Z271-1))+1,NA)</f>
        <v>1</v>
      </c>
      <c r="AC271" s="28" cm="1">
        <f t="array" aca="1" ref="AC271" ca="1">IFERROR(IF(AA271=1,
INDEX(Forecast_Capex_Input!$AI$10:$BB$10,SMALL(IF(INDEX(Forecast_Capex_Input!$AI$12:$BB$286,$Z271,0)&gt;0,COLUMN(Forecast_Capex_Input!$AI$10:$BB$10)-COLUMN(Forecast_Capex_Input!$AI$12)+1),ROWS(OFFSET(AC270,0,0,-$AB271)))),
OFFSET(AC270,-INDEX(Forecast_Capex_Input!$CG$12:$CG$286,$Z271)+1,0)),NA)</f>
        <v>4</v>
      </c>
      <c r="AD271" s="28">
        <f t="shared" ca="1" si="29"/>
        <v>1</v>
      </c>
      <c r="AE271" s="82" t="b">
        <f t="shared" si="33"/>
        <v>0</v>
      </c>
      <c r="AF271" s="78" t="b">
        <v>0</v>
      </c>
      <c r="AG271" s="82" t="b">
        <f t="shared" si="30"/>
        <v>1</v>
      </c>
      <c r="AI271" s="55">
        <v>0.69752176612857453</v>
      </c>
      <c r="AJ271" s="55">
        <v>0.63411069648052243</v>
      </c>
      <c r="AK271" s="55">
        <v>0.31705534824026121</v>
      </c>
      <c r="AL271" s="55">
        <v>0.69752176612857453</v>
      </c>
      <c r="AM271" s="55">
        <v>0.72922730095260069</v>
      </c>
      <c r="AN271" s="135">
        <v>3.0754368779305334</v>
      </c>
      <c r="AP271" s="55">
        <v>0.67594368193662668</v>
      </c>
      <c r="AQ271" s="55">
        <v>0.62252967972319861</v>
      </c>
      <c r="AR271" s="55">
        <v>0.31485884033378592</v>
      </c>
      <c r="AS271" s="55">
        <v>0.69568911101250241</v>
      </c>
      <c r="AT271" s="55">
        <v>0.72950012378841056</v>
      </c>
      <c r="AU271" s="135">
        <v>3.0385214367945239</v>
      </c>
      <c r="AW271" s="55">
        <v>8.1485963131565517E-2</v>
      </c>
      <c r="AX271" s="55">
        <v>7.0335255420067758E-2</v>
      </c>
      <c r="AY271" s="55">
        <v>4.3674993700502145E-2</v>
      </c>
      <c r="AZ271" s="55">
        <v>9.7843365852069639E-2</v>
      </c>
      <c r="BA271" s="55">
        <v>9.0851430108038936E-2</v>
      </c>
      <c r="BB271" s="135">
        <v>0.384191008212244</v>
      </c>
      <c r="BD271" s="55">
        <v>1.5866204568006789E-2</v>
      </c>
      <c r="BE271" s="55">
        <v>1.3786913221560879E-2</v>
      </c>
      <c r="BF271" s="55">
        <v>8.3739537408955324E-3</v>
      </c>
      <c r="BG271" s="55">
        <v>1.8630929206126613E-2</v>
      </c>
      <c r="BH271" s="55">
        <v>1.7596726498238117E-2</v>
      </c>
      <c r="BI271" s="135">
        <v>7.4254727234827927E-2</v>
      </c>
      <c r="BK271" s="55">
        <v>0.77329584963619902</v>
      </c>
      <c r="BL271" s="55">
        <v>0.70665184836482731</v>
      </c>
      <c r="BM271" s="55">
        <v>0.36690778777518362</v>
      </c>
      <c r="BN271" s="55">
        <v>0.8121634060706987</v>
      </c>
      <c r="BO271" s="55">
        <v>0.83794828039468761</v>
      </c>
      <c r="BP271" s="135">
        <v>3.4969671722415967</v>
      </c>
      <c r="BR271" s="147">
        <v>0.1</v>
      </c>
      <c r="BS271" s="147">
        <v>0.11</v>
      </c>
      <c r="BT271" s="147">
        <v>0.14000000000000001</v>
      </c>
      <c r="BU271" s="147">
        <v>0.32</v>
      </c>
      <c r="BV271" s="147">
        <v>0.33</v>
      </c>
      <c r="BX271" s="55">
        <v>0.30754368779305336</v>
      </c>
      <c r="BY271" s="55">
        <v>0.33829805657235867</v>
      </c>
      <c r="BZ271" s="55">
        <v>0.43056116291027474</v>
      </c>
      <c r="CA271" s="55">
        <v>0.98413980093777076</v>
      </c>
      <c r="CB271" s="55">
        <v>1.0148941697170761</v>
      </c>
      <c r="CC271" s="135">
        <v>3.0754368779305334</v>
      </c>
      <c r="CE271" s="55">
        <v>0.3038521436794524</v>
      </c>
      <c r="CF271" s="55">
        <v>0.33423735804739763</v>
      </c>
      <c r="CG271" s="55">
        <v>0.42539300115123341</v>
      </c>
      <c r="CH271" s="55">
        <v>0.97232685977424771</v>
      </c>
      <c r="CI271" s="55">
        <v>1.0027120741421929</v>
      </c>
      <c r="CJ271" s="135">
        <v>3.0385214367945244</v>
      </c>
      <c r="CL271" s="55">
        <v>3.8419100821224406E-2</v>
      </c>
      <c r="CM271" s="55">
        <v>4.2261010903346843E-2</v>
      </c>
      <c r="CN271" s="55">
        <v>5.3786741149714164E-2</v>
      </c>
      <c r="CO271" s="55">
        <v>0.12294112262791808</v>
      </c>
      <c r="CP271" s="55">
        <v>0.12678303271004052</v>
      </c>
      <c r="CQ271" s="135">
        <v>0.38419100821224406</v>
      </c>
      <c r="CS271" s="67">
        <v>7.4254727234827934E-3</v>
      </c>
      <c r="CT271" s="67">
        <v>8.1680199958310724E-3</v>
      </c>
      <c r="CU271" s="67">
        <v>1.0395661812875911E-2</v>
      </c>
      <c r="CV271" s="67">
        <v>2.3761512715144938E-2</v>
      </c>
      <c r="CW271" s="67">
        <v>2.4504059987493217E-2</v>
      </c>
      <c r="CX271" s="135">
        <v>7.4254727234827941E-2</v>
      </c>
      <c r="CZ271" s="55">
        <v>0.34969671722415963</v>
      </c>
      <c r="DA271" s="55">
        <v>0.38466638894657551</v>
      </c>
      <c r="DB271" s="55">
        <v>0.4895754041138235</v>
      </c>
      <c r="DC271" s="55">
        <v>1.1190294951173108</v>
      </c>
      <c r="DD271" s="55">
        <v>1.1539991668397267</v>
      </c>
      <c r="DE271" s="135">
        <v>3.4969671722415958</v>
      </c>
      <c r="DG271" s="43" t="b" cm="1">
        <f t="array" aca="1" ref="DG271" ca="1">OR($G271=Forecast_Capex_Input!$BF$8:$BF$10)</f>
        <v>0</v>
      </c>
      <c r="DH271" s="43" cm="1">
        <f t="array" aca="1" ref="DH271" ca="1">IFERROR(INDEX(Forecast_Capex_Input!BG$12:BG$286,$Z271)
*(INDEX(Forecast_Capex_Input!$H$12:$H$286,$Z271)=Repex),0)
*$DG271</f>
        <v>0</v>
      </c>
      <c r="DI271" s="43" cm="1">
        <f t="array" aca="1" ref="DI271" ca="1">IFERROR(INDEX(Forecast_Capex_Input!BH$12:BH$286,$Z271)
*(INDEX(Forecast_Capex_Input!$H$12:$H$286,$Z271)=Repex),0)
*$DG271</f>
        <v>0</v>
      </c>
      <c r="DJ271" s="43" cm="1">
        <f t="array" aca="1" ref="DJ271" ca="1">IFERROR(INDEX(Forecast_Capex_Input!BI$12:BI$286,$Z271)
*(INDEX(Forecast_Capex_Input!$H$12:$H$286,$Z271)=Repex),0)
*$DG271</f>
        <v>0</v>
      </c>
      <c r="DK271" s="43" cm="1">
        <f t="array" aca="1" ref="DK271" ca="1">IFERROR(INDEX(Forecast_Capex_Input!BJ$12:BJ$286,$Z271)
*(INDEX(Forecast_Capex_Input!$H$12:$H$286,$Z271)=Repex),0)
*$DG271</f>
        <v>0</v>
      </c>
      <c r="DL271" s="43" cm="1">
        <f t="array" aca="1" ref="DL271" ca="1">IFERROR(INDEX(Forecast_Capex_Input!BK$12:BK$286,$Z271)
*(INDEX(Forecast_Capex_Input!$H$12:$H$286,$Z271)=Repex),0)
*$DG271</f>
        <v>0</v>
      </c>
      <c r="DM271" s="43" cm="1">
        <f t="array" aca="1" ref="DM271" ca="1">IFERROR(INDEX(Forecast_Capex_Input!BL$12:BL$286,$Z271)
*(INDEX(Forecast_Capex_Input!$H$12:$H$286,$Z271)=Repex),0)
*$DG271</f>
        <v>0</v>
      </c>
      <c r="DO271" s="43" t="b" cm="1">
        <f t="array" aca="1" ref="DO271" ca="1">OR($G271=Forecast_Capex_Input!$BN$8:$BN$9)</f>
        <v>0</v>
      </c>
      <c r="DP271" s="43" cm="1">
        <f t="array" aca="1" ref="DP271" ca="1">IFERROR(INDEX(Forecast_Capex_Input!BO$12:BO$286,$Z271)
*(INDEX(Forecast_Capex_Input!$H$12:$H$286,$Z271)=Repex),0)
*$DO271</f>
        <v>0</v>
      </c>
      <c r="DQ271" s="43" cm="1">
        <f t="array" aca="1" ref="DQ271" ca="1">IFERROR(INDEX(Forecast_Capex_Input!BP$12:BP$286,$Z271)
*(INDEX(Forecast_Capex_Input!$H$12:$H$286,$Z271)=Repex),0)
*$DO271</f>
        <v>0</v>
      </c>
      <c r="DR271" s="43" cm="1">
        <f t="array" aca="1" ref="DR271" ca="1">IFERROR(INDEX(Forecast_Capex_Input!BQ$12:BQ$286,$Z271)
*(INDEX(Forecast_Capex_Input!$H$12:$H$286,$Z271)=Repex),0)
*$DO271</f>
        <v>0</v>
      </c>
      <c r="DS271" s="43" cm="1">
        <f t="array" aca="1" ref="DS271" ca="1">IFERROR(INDEX(Forecast_Capex_Input!BR$12:BR$286,$Z271)
*(INDEX(Forecast_Capex_Input!$H$12:$H$286,$Z271)=Repex),0)
*$DO271</f>
        <v>0</v>
      </c>
      <c r="DT271" s="43" cm="1">
        <f t="array" aca="1" ref="DT271" ca="1">IFERROR(INDEX(Forecast_Capex_Input!BS$12:BS$286,$Z271)
*(INDEX(Forecast_Capex_Input!$H$12:$H$286,$Z271)=Repex),0)
*$DO271</f>
        <v>0</v>
      </c>
      <c r="DV271" s="43" t="b" cm="1">
        <f t="array" aca="1" ref="DV271" ca="1">OR($G271=Forecast_Capex_Input!$BU$8:$BU$10)</f>
        <v>1</v>
      </c>
      <c r="DW271" s="43" cm="1">
        <f t="array" aca="1" ref="DW271" ca="1">IFERROR(INDEX(Forecast_Capex_Input!BV$12:BV$286,$Z271)
*(INDEX(Forecast_Capex_Input!$H$12:$H$286,$Z271)=Repex),0)
*$DV271</f>
        <v>1</v>
      </c>
      <c r="DX271" s="43" cm="1">
        <f t="array" aca="1" ref="DX271" ca="1">IFERROR(INDEX(Forecast_Capex_Input!BW$12:BW$286,$Z271)
*(INDEX(Forecast_Capex_Input!$H$12:$H$286,$Z271)=Repex),0)
*$DV271</f>
        <v>0</v>
      </c>
      <c r="DY271" s="43" cm="1">
        <f t="array" aca="1" ref="DY271" ca="1">IFERROR(INDEX(Forecast_Capex_Input!BX$12:BX$286,$Z271)
*(INDEX(Forecast_Capex_Input!$H$12:$H$286,$Z271)=Repex),0)
*$DV271</f>
        <v>0</v>
      </c>
      <c r="DZ271" s="43" cm="1">
        <f t="array" aca="1" ref="DZ271" ca="1">IFERROR(INDEX(Forecast_Capex_Input!BY$12:BY$286,$Z271)
*(INDEX(Forecast_Capex_Input!$H$12:$H$286,$Z271)=Repex),0)
*$DV271</f>
        <v>0</v>
      </c>
      <c r="EA271" s="43" cm="1">
        <f t="array" aca="1" ref="EA271" ca="1">IFERROR(INDEX(Forecast_Capex_Input!BZ$12:BZ$286,$Z271)
*(INDEX(Forecast_Capex_Input!$H$12:$H$286,$Z271)=Repex),0)
*$DV271</f>
        <v>0</v>
      </c>
      <c r="EB271" s="43" cm="1">
        <f t="array" aca="1" ref="EB271" ca="1">IFERROR(INDEX(Forecast_Capex_Input!CA$12:CA$286,$Z271)
*(INDEX(Forecast_Capex_Input!$H$12:$H$286,$Z271)=Repex),0)
*$DV271</f>
        <v>0</v>
      </c>
      <c r="EC271" s="43" cm="1">
        <f t="array" aca="1" ref="EC271" ca="1">IFERROR(INDEX(Forecast_Capex_Input!CB$12:CB$286,$Z271)
*(INDEX(Forecast_Capex_Input!$H$12:$H$286,$Z271)=Repex),0)
*$DV271</f>
        <v>0</v>
      </c>
      <c r="ED271" s="43" cm="1">
        <f t="array" aca="1" ref="ED271" ca="1">IFERROR(INDEX(Forecast_Capex_Input!CC$12:CC$286,$Z271)
*(INDEX(Forecast_Capex_Input!$H$12:$H$286,$Z271)=Repex),0)
*$DV271</f>
        <v>0</v>
      </c>
      <c r="EF271" s="86" t="str">
        <f t="shared" si="31"/>
        <v>N/A</v>
      </c>
      <c r="EG271" s="28" t="str">
        <f>IFERROR(RANK(EF271,EF$11:EF$1010,0)+COUNTIF(EF$11:EF271,EF271)-1,NA)</f>
        <v>N/A</v>
      </c>
    </row>
    <row r="272" spans="3:137" x14ac:dyDescent="0.2">
      <c r="C272" s="28">
        <f t="shared" si="32"/>
        <v>262</v>
      </c>
      <c r="D272" s="9" t="str" cm="1">
        <f t="array" ref="D272">IFERROR(INDEX(Forecast_Capex_Input!$D$12:$D$286,$Z272),NA)</f>
        <v>Transformer Protection Relay Replacements</v>
      </c>
      <c r="E272" s="24" t="b" cm="1">
        <f t="array" ref="E272">IF($Z272=NA,NA,INDEX(Forecast_Capex_Input!$E$12:$E$286,$Z272))</f>
        <v>1</v>
      </c>
      <c r="F272" s="9" t="str" cm="1">
        <f t="array" aca="1" ref="F272" ca="1">IFERROR(INDEX(General!$E$25:$E$26,$AA272),NA)</f>
        <v>Non-Labour</v>
      </c>
      <c r="G272" s="9" t="str" cm="1">
        <f t="array" aca="1" ref="G272" ca="1">IFERROR(INDEX(Forecast_Capex_Input!$AI$11:$BB$11,$AC272),NA)</f>
        <v>Secondary Systems</v>
      </c>
      <c r="H272" s="50" cm="1">
        <f t="array" aca="1" ref="H272" ca="1">IFERROR(INDEX(Forecast_Capex_Input!$AI$12:$BB$286,$Z272,$AC272),NA)</f>
        <v>1</v>
      </c>
      <c r="I272" s="150" t="str" cm="1">
        <f t="array" ref="I272">IFERROR(INDEX(Forecast_Capex_Input!$F$12:$F$286,$Z272),NA)</f>
        <v>Replacement Expenditure</v>
      </c>
      <c r="J272" s="150" t="str" cm="1">
        <f t="array" ref="J272">IFERROR(INDEX(Forecast_Capex_Input!G$12:G$286,$Z272),NA)</f>
        <v>Digital Infrastructure</v>
      </c>
      <c r="K272" s="150" t="str" cm="1">
        <f t="array" ref="K272">IFERROR(INDEX(Forecast_Capex_Input!H$12:H$286,$Z272),NA)</f>
        <v>Repex</v>
      </c>
      <c r="L272" s="150" t="str" cm="1">
        <f t="array" ref="L272">IFERROR(INDEX(Forecast_Capex_Input!I$12:I$286,$Z272),NA)</f>
        <v>N/A</v>
      </c>
      <c r="M272" s="150" t="str" cm="1">
        <f t="array" ref="M272">IFERROR(INDEX(Forecast_Capex_Input!J$12:J$286,$Z272),NA)</f>
        <v>N/A</v>
      </c>
      <c r="N272" s="150" t="str" cm="1">
        <f t="array" ref="N272">IFERROR(INDEX(Forecast_Capex_Input!K$12:K$286,$Z272),NA)</f>
        <v>DI - Protection systems</v>
      </c>
      <c r="O272" s="150" t="str" cm="1">
        <f t="array" ref="O272">IFERROR(INDEX(Forecast_Capex_Input!L$12:L$286,$Z272),NA)</f>
        <v>DI - Safe and Reliable Network</v>
      </c>
      <c r="P272" s="150" t="str" cm="1">
        <f t="array" ref="P272">IFERROR(INDEX(Forecast_Capex_Input!M$12:M$286,$Z272),NA)</f>
        <v>N/A</v>
      </c>
      <c r="Q272" s="24" t="str" cm="1">
        <f t="array" ref="Q272">IFERROR(INDEX(Forecast_Capex_Input!N$12:N$286,$Z272),NA)</f>
        <v>No</v>
      </c>
      <c r="R272" s="190" cm="1">
        <f t="array" ref="R272">IFERROR(INDEX(Forecast_Capex_Input!O$12:O$286,$Z272),0)</f>
        <v>0</v>
      </c>
      <c r="S272" s="24" t="str" cm="1">
        <f t="array" ref="S272">IFERROR(INDEX(Forecast_Capex_Input!P$12:P$286,$Z272),0)</f>
        <v>Safety security &amp; reliability</v>
      </c>
      <c r="T272" s="150" t="str" cm="1">
        <f t="array" aca="1" ref="T272" ca="1">IFERROR(INDEX(General!$K$91:$K$110,$AC272),NA)</f>
        <v>Secondary Systems (2018-23)</v>
      </c>
      <c r="U272" s="43" cm="1">
        <f t="array" aca="1" ref="U272" ca="1">IFERROR(
IF($F272=General!$E$25,INDEX(Forecast_Capex_Input!S$12:S$286,$Z272),
INDEX(Forecast_Capex_Input!T$12:T$286,$Z272)),0)</f>
        <v>0.45204873857588146</v>
      </c>
      <c r="V272" s="82" t="b">
        <f>IFERROR(INDEX(Overheads!$T$19:$T$26,MATCH($I272,Overheads!$E$19:$E$26,0)),FALSE)</f>
        <v>1</v>
      </c>
      <c r="W272" s="209" t="str" cm="1">
        <f t="array" ref="W272">IFERROR(
INDEX(Forecast_Capex_Input!CN$12:CN$286,$Z272),0)</f>
        <v>FY22</v>
      </c>
      <c r="X272" s="209">
        <f>IFERROR(
MATCH($W272,General!$L$39:$S$39,0),1)</f>
        <v>2</v>
      </c>
      <c r="Z272" s="28">
        <f>IFERROR(
IF(MATCH($C272,Forecast_Capex_Input!$CI$12:$CI$286,1)+1&gt;MAX(Forecast_Capex_Input!$C$12:$C$286),NA,
MATCH($C272,Forecast_Capex_Input!$CI$12:$CI$286,1)+1),1)</f>
        <v>113</v>
      </c>
      <c r="AA272" s="28" cm="1">
        <f t="array" aca="1" ref="AA272" ca="1">IFERROR(
IF(Z271&lt;&gt;Z272,1,
IF(COUNTIF(OFFSET(AA271,0,0,-INDEX(Forecast_Capex_Input!$CG$12:$CG$286,$Z272)),AA271)=INDEX(Forecast_Capex_Input!$CG$12:$CG$286,$Z272),AA271+1,AA271)),NA)</f>
        <v>2</v>
      </c>
      <c r="AB272" s="28" cm="1">
        <f t="array" ref="AB272">IFERROR($C272-IF($Z272=1,1,INDEX(Forecast_Capex_Input!$CI$12:$CI$286,$Z272-1))+1,NA)</f>
        <v>2</v>
      </c>
      <c r="AC272" s="28" cm="1">
        <f t="array" aca="1" ref="AC272" ca="1">IFERROR(IF(AA272=1,
INDEX(Forecast_Capex_Input!$AI$10:$BB$10,SMALL(IF(INDEX(Forecast_Capex_Input!$AI$12:$BB$286,$Z272,0)&gt;0,COLUMN(Forecast_Capex_Input!$AI$10:$BB$10)-COLUMN(Forecast_Capex_Input!$AI$12)+1),ROWS(OFFSET(AC271,0,0,-$AB272)))),
OFFSET(AC271,-INDEX(Forecast_Capex_Input!$CG$12:$CG$286,$Z272)+1,0)),NA)</f>
        <v>4</v>
      </c>
      <c r="AD272" s="28">
        <f t="shared" ca="1" si="29"/>
        <v>2</v>
      </c>
      <c r="AE272" s="82" t="b">
        <f t="shared" si="33"/>
        <v>0</v>
      </c>
      <c r="AF272" s="78" t="b">
        <v>0</v>
      </c>
      <c r="AG272" s="82" t="b">
        <f t="shared" si="30"/>
        <v>1</v>
      </c>
      <c r="AI272" s="55">
        <v>0.57544138814124879</v>
      </c>
      <c r="AJ272" s="55">
        <v>0.52312853467386267</v>
      </c>
      <c r="AK272" s="55">
        <v>0.26156426733693133</v>
      </c>
      <c r="AL272" s="55">
        <v>0.57544138814124879</v>
      </c>
      <c r="AM272" s="55">
        <v>0.60159781487494191</v>
      </c>
      <c r="AN272" s="135">
        <v>2.5371733931682332</v>
      </c>
      <c r="AP272" s="55">
        <v>0.57544138814124879</v>
      </c>
      <c r="AQ272" s="55">
        <v>0.52312853467386267</v>
      </c>
      <c r="AR272" s="55">
        <v>0.26156426733693133</v>
      </c>
      <c r="AS272" s="55">
        <v>0.57544138814124879</v>
      </c>
      <c r="AT272" s="55">
        <v>0.60159781487494191</v>
      </c>
      <c r="AU272" s="135">
        <v>2.5371733931682332</v>
      </c>
      <c r="AW272" s="55">
        <v>6.937027002621042E-2</v>
      </c>
      <c r="AX272" s="55">
        <v>5.910461830538289E-2</v>
      </c>
      <c r="AY272" s="55">
        <v>3.6282347086416242E-2</v>
      </c>
      <c r="AZ272" s="55">
        <v>8.0931441034607726E-2</v>
      </c>
      <c r="BA272" s="55">
        <v>7.4922566904337573E-2</v>
      </c>
      <c r="BB272" s="135">
        <v>0.3206112433569549</v>
      </c>
      <c r="BD272" s="55">
        <v>1.3507147156089317E-2</v>
      </c>
      <c r="BE272" s="55">
        <v>1.1585516235109838E-2</v>
      </c>
      <c r="BF272" s="55">
        <v>6.9565366899932085E-3</v>
      </c>
      <c r="BG272" s="55">
        <v>1.5410630402323723E-2</v>
      </c>
      <c r="BH272" s="55">
        <v>1.4511515303543011E-2</v>
      </c>
      <c r="BI272" s="135">
        <v>6.1971345787059103E-2</v>
      </c>
      <c r="BK272" s="55">
        <v>0.65831880532354858</v>
      </c>
      <c r="BL272" s="55">
        <v>0.59381866921435544</v>
      </c>
      <c r="BM272" s="55">
        <v>0.30480315111334078</v>
      </c>
      <c r="BN272" s="55">
        <v>0.6717834595781802</v>
      </c>
      <c r="BO272" s="55">
        <v>0.69103189708282253</v>
      </c>
      <c r="BP272" s="135">
        <v>2.9197559823122474</v>
      </c>
      <c r="BR272" s="147">
        <v>0.1</v>
      </c>
      <c r="BS272" s="147">
        <v>0.11</v>
      </c>
      <c r="BT272" s="147">
        <v>0.14000000000000001</v>
      </c>
      <c r="BU272" s="147">
        <v>0.32</v>
      </c>
      <c r="BV272" s="147">
        <v>0.33</v>
      </c>
      <c r="BX272" s="55">
        <v>0.25371733931682333</v>
      </c>
      <c r="BY272" s="55">
        <v>0.27908907324850568</v>
      </c>
      <c r="BZ272" s="55">
        <v>0.35520427504355268</v>
      </c>
      <c r="CA272" s="55">
        <v>0.81189548581383464</v>
      </c>
      <c r="CB272" s="55">
        <v>0.83726721974551699</v>
      </c>
      <c r="CC272" s="135">
        <v>2.5371733931682332</v>
      </c>
      <c r="CE272" s="55">
        <v>0.25371733931682333</v>
      </c>
      <c r="CF272" s="55">
        <v>0.27908907324850568</v>
      </c>
      <c r="CG272" s="55">
        <v>0.35520427504355268</v>
      </c>
      <c r="CH272" s="55">
        <v>0.81189548581383464</v>
      </c>
      <c r="CI272" s="55">
        <v>0.83726721974551699</v>
      </c>
      <c r="CJ272" s="135">
        <v>2.5371733931682332</v>
      </c>
      <c r="CL272" s="55">
        <v>3.2061124335695489E-2</v>
      </c>
      <c r="CM272" s="55">
        <v>3.5267236769265041E-2</v>
      </c>
      <c r="CN272" s="55">
        <v>4.4885574069973691E-2</v>
      </c>
      <c r="CO272" s="55">
        <v>0.10259559787422556</v>
      </c>
      <c r="CP272" s="55">
        <v>0.10580171030779512</v>
      </c>
      <c r="CQ272" s="135">
        <v>0.3206112433569549</v>
      </c>
      <c r="CS272" s="67">
        <v>6.1971345787059104E-3</v>
      </c>
      <c r="CT272" s="67">
        <v>6.8168480365765017E-3</v>
      </c>
      <c r="CU272" s="67">
        <v>8.6759884101882748E-3</v>
      </c>
      <c r="CV272" s="67">
        <v>1.9830830651858915E-2</v>
      </c>
      <c r="CW272" s="67">
        <v>2.0450544109729504E-2</v>
      </c>
      <c r="CX272" s="135">
        <v>6.1971345787059109E-2</v>
      </c>
      <c r="CZ272" s="55">
        <v>0.29197559823122471</v>
      </c>
      <c r="DA272" s="55">
        <v>0.32117315805434721</v>
      </c>
      <c r="DB272" s="55">
        <v>0.40876583752371465</v>
      </c>
      <c r="DC272" s="55">
        <v>0.93432191433991907</v>
      </c>
      <c r="DD272" s="55">
        <v>0.96351947416304162</v>
      </c>
      <c r="DE272" s="135">
        <v>2.9197559823122474</v>
      </c>
      <c r="DG272" s="43" t="b" cm="1">
        <f t="array" aca="1" ref="DG272" ca="1">OR($G272=Forecast_Capex_Input!$BF$8:$BF$10)</f>
        <v>0</v>
      </c>
      <c r="DH272" s="43" cm="1">
        <f t="array" aca="1" ref="DH272" ca="1">IFERROR(INDEX(Forecast_Capex_Input!BG$12:BG$286,$Z272)
*(INDEX(Forecast_Capex_Input!$H$12:$H$286,$Z272)=Repex),0)
*$DG272</f>
        <v>0</v>
      </c>
      <c r="DI272" s="43" cm="1">
        <f t="array" aca="1" ref="DI272" ca="1">IFERROR(INDEX(Forecast_Capex_Input!BH$12:BH$286,$Z272)
*(INDEX(Forecast_Capex_Input!$H$12:$H$286,$Z272)=Repex),0)
*$DG272</f>
        <v>0</v>
      </c>
      <c r="DJ272" s="43" cm="1">
        <f t="array" aca="1" ref="DJ272" ca="1">IFERROR(INDEX(Forecast_Capex_Input!BI$12:BI$286,$Z272)
*(INDEX(Forecast_Capex_Input!$H$12:$H$286,$Z272)=Repex),0)
*$DG272</f>
        <v>0</v>
      </c>
      <c r="DK272" s="43" cm="1">
        <f t="array" aca="1" ref="DK272" ca="1">IFERROR(INDEX(Forecast_Capex_Input!BJ$12:BJ$286,$Z272)
*(INDEX(Forecast_Capex_Input!$H$12:$H$286,$Z272)=Repex),0)
*$DG272</f>
        <v>0</v>
      </c>
      <c r="DL272" s="43" cm="1">
        <f t="array" aca="1" ref="DL272" ca="1">IFERROR(INDEX(Forecast_Capex_Input!BK$12:BK$286,$Z272)
*(INDEX(Forecast_Capex_Input!$H$12:$H$286,$Z272)=Repex),0)
*$DG272</f>
        <v>0</v>
      </c>
      <c r="DM272" s="43" cm="1">
        <f t="array" aca="1" ref="DM272" ca="1">IFERROR(INDEX(Forecast_Capex_Input!BL$12:BL$286,$Z272)
*(INDEX(Forecast_Capex_Input!$H$12:$H$286,$Z272)=Repex),0)
*$DG272</f>
        <v>0</v>
      </c>
      <c r="DO272" s="43" t="b" cm="1">
        <f t="array" aca="1" ref="DO272" ca="1">OR($G272=Forecast_Capex_Input!$BN$8:$BN$9)</f>
        <v>0</v>
      </c>
      <c r="DP272" s="43" cm="1">
        <f t="array" aca="1" ref="DP272" ca="1">IFERROR(INDEX(Forecast_Capex_Input!BO$12:BO$286,$Z272)
*(INDEX(Forecast_Capex_Input!$H$12:$H$286,$Z272)=Repex),0)
*$DO272</f>
        <v>0</v>
      </c>
      <c r="DQ272" s="43" cm="1">
        <f t="array" aca="1" ref="DQ272" ca="1">IFERROR(INDEX(Forecast_Capex_Input!BP$12:BP$286,$Z272)
*(INDEX(Forecast_Capex_Input!$H$12:$H$286,$Z272)=Repex),0)
*$DO272</f>
        <v>0</v>
      </c>
      <c r="DR272" s="43" cm="1">
        <f t="array" aca="1" ref="DR272" ca="1">IFERROR(INDEX(Forecast_Capex_Input!BQ$12:BQ$286,$Z272)
*(INDEX(Forecast_Capex_Input!$H$12:$H$286,$Z272)=Repex),0)
*$DO272</f>
        <v>0</v>
      </c>
      <c r="DS272" s="43" cm="1">
        <f t="array" aca="1" ref="DS272" ca="1">IFERROR(INDEX(Forecast_Capex_Input!BR$12:BR$286,$Z272)
*(INDEX(Forecast_Capex_Input!$H$12:$H$286,$Z272)=Repex),0)
*$DO272</f>
        <v>0</v>
      </c>
      <c r="DT272" s="43" cm="1">
        <f t="array" aca="1" ref="DT272" ca="1">IFERROR(INDEX(Forecast_Capex_Input!BS$12:BS$286,$Z272)
*(INDEX(Forecast_Capex_Input!$H$12:$H$286,$Z272)=Repex),0)
*$DO272</f>
        <v>0</v>
      </c>
      <c r="DV272" s="43" t="b" cm="1">
        <f t="array" aca="1" ref="DV272" ca="1">OR($G272=Forecast_Capex_Input!$BU$8:$BU$10)</f>
        <v>1</v>
      </c>
      <c r="DW272" s="43" cm="1">
        <f t="array" aca="1" ref="DW272" ca="1">IFERROR(INDEX(Forecast_Capex_Input!BV$12:BV$286,$Z272)
*(INDEX(Forecast_Capex_Input!$H$12:$H$286,$Z272)=Repex),0)
*$DV272</f>
        <v>1</v>
      </c>
      <c r="DX272" s="43" cm="1">
        <f t="array" aca="1" ref="DX272" ca="1">IFERROR(INDEX(Forecast_Capex_Input!BW$12:BW$286,$Z272)
*(INDEX(Forecast_Capex_Input!$H$12:$H$286,$Z272)=Repex),0)
*$DV272</f>
        <v>0</v>
      </c>
      <c r="DY272" s="43" cm="1">
        <f t="array" aca="1" ref="DY272" ca="1">IFERROR(INDEX(Forecast_Capex_Input!BX$12:BX$286,$Z272)
*(INDEX(Forecast_Capex_Input!$H$12:$H$286,$Z272)=Repex),0)
*$DV272</f>
        <v>0</v>
      </c>
      <c r="DZ272" s="43" cm="1">
        <f t="array" aca="1" ref="DZ272" ca="1">IFERROR(INDEX(Forecast_Capex_Input!BY$12:BY$286,$Z272)
*(INDEX(Forecast_Capex_Input!$H$12:$H$286,$Z272)=Repex),0)
*$DV272</f>
        <v>0</v>
      </c>
      <c r="EA272" s="43" cm="1">
        <f t="array" aca="1" ref="EA272" ca="1">IFERROR(INDEX(Forecast_Capex_Input!BZ$12:BZ$286,$Z272)
*(INDEX(Forecast_Capex_Input!$H$12:$H$286,$Z272)=Repex),0)
*$DV272</f>
        <v>0</v>
      </c>
      <c r="EB272" s="43" cm="1">
        <f t="array" aca="1" ref="EB272" ca="1">IFERROR(INDEX(Forecast_Capex_Input!CA$12:CA$286,$Z272)
*(INDEX(Forecast_Capex_Input!$H$12:$H$286,$Z272)=Repex),0)
*$DV272</f>
        <v>0</v>
      </c>
      <c r="EC272" s="43" cm="1">
        <f t="array" aca="1" ref="EC272" ca="1">IFERROR(INDEX(Forecast_Capex_Input!CB$12:CB$286,$Z272)
*(INDEX(Forecast_Capex_Input!$H$12:$H$286,$Z272)=Repex),0)
*$DV272</f>
        <v>0</v>
      </c>
      <c r="ED272" s="43" cm="1">
        <f t="array" aca="1" ref="ED272" ca="1">IFERROR(INDEX(Forecast_Capex_Input!CC$12:CC$286,$Z272)
*(INDEX(Forecast_Capex_Input!$H$12:$H$286,$Z272)=Repex),0)
*$DV272</f>
        <v>0</v>
      </c>
      <c r="EF272" s="86" t="str">
        <f t="shared" si="31"/>
        <v>N/A</v>
      </c>
      <c r="EG272" s="28" t="str">
        <f>IFERROR(RANK(EF272,EF$11:EF$1010,0)+COUNTIF(EF$11:EF272,EF272)-1,NA)</f>
        <v>N/A</v>
      </c>
    </row>
    <row r="273" spans="3:137" x14ac:dyDescent="0.2">
      <c r="C273" s="28">
        <f t="shared" si="32"/>
        <v>263</v>
      </c>
      <c r="D273" s="9" t="str" cm="1">
        <f t="array" ref="D273">IFERROR(INDEX(Forecast_Capex_Input!$D$12:$D$286,$Z273),NA)</f>
        <v>UFLS Protection Relay Replacements</v>
      </c>
      <c r="E273" s="24" t="b" cm="1">
        <f t="array" ref="E273">IF($Z273=NA,NA,INDEX(Forecast_Capex_Input!$E$12:$E$286,$Z273))</f>
        <v>1</v>
      </c>
      <c r="F273" s="9" t="str" cm="1">
        <f t="array" aca="1" ref="F273" ca="1">IFERROR(INDEX(General!$E$25:$E$26,$AA273),NA)</f>
        <v>Labour</v>
      </c>
      <c r="G273" s="9" t="str" cm="1">
        <f t="array" aca="1" ref="G273" ca="1">IFERROR(INDEX(Forecast_Capex_Input!$AI$11:$BB$11,$AC273),NA)</f>
        <v>Secondary Systems</v>
      </c>
      <c r="H273" s="50" cm="1">
        <f t="array" aca="1" ref="H273" ca="1">IFERROR(INDEX(Forecast_Capex_Input!$AI$12:$BB$286,$Z273,$AC273),NA)</f>
        <v>1</v>
      </c>
      <c r="I273" s="150" t="str" cm="1">
        <f t="array" ref="I273">IFERROR(INDEX(Forecast_Capex_Input!$F$12:$F$286,$Z273),NA)</f>
        <v>Replacement Expenditure</v>
      </c>
      <c r="J273" s="150" t="str" cm="1">
        <f t="array" ref="J273">IFERROR(INDEX(Forecast_Capex_Input!G$12:G$286,$Z273),NA)</f>
        <v>Digital Infrastructure</v>
      </c>
      <c r="K273" s="150" t="str" cm="1">
        <f t="array" ref="K273">IFERROR(INDEX(Forecast_Capex_Input!H$12:H$286,$Z273),NA)</f>
        <v>Repex</v>
      </c>
      <c r="L273" s="150" t="str" cm="1">
        <f t="array" ref="L273">IFERROR(INDEX(Forecast_Capex_Input!I$12:I$286,$Z273),NA)</f>
        <v>N/A</v>
      </c>
      <c r="M273" s="150" t="str" cm="1">
        <f t="array" ref="M273">IFERROR(INDEX(Forecast_Capex_Input!J$12:J$286,$Z273),NA)</f>
        <v>N/A</v>
      </c>
      <c r="N273" s="150" t="str" cm="1">
        <f t="array" ref="N273">IFERROR(INDEX(Forecast_Capex_Input!K$12:K$286,$Z273),NA)</f>
        <v>DI - Protection systems</v>
      </c>
      <c r="O273" s="150" t="str" cm="1">
        <f t="array" ref="O273">IFERROR(INDEX(Forecast_Capex_Input!L$12:L$286,$Z273),NA)</f>
        <v>DI - Safe and Reliable Network</v>
      </c>
      <c r="P273" s="150" t="str" cm="1">
        <f t="array" ref="P273">IFERROR(INDEX(Forecast_Capex_Input!M$12:M$286,$Z273),NA)</f>
        <v>N/A</v>
      </c>
      <c r="Q273" s="24" t="str" cm="1">
        <f t="array" ref="Q273">IFERROR(INDEX(Forecast_Capex_Input!N$12:N$286,$Z273),NA)</f>
        <v>No</v>
      </c>
      <c r="R273" s="190" cm="1">
        <f t="array" ref="R273">IFERROR(INDEX(Forecast_Capex_Input!O$12:O$286,$Z273),0)</f>
        <v>0</v>
      </c>
      <c r="S273" s="24" t="str" cm="1">
        <f t="array" ref="S273">IFERROR(INDEX(Forecast_Capex_Input!P$12:P$286,$Z273),0)</f>
        <v>Safety security &amp; reliability</v>
      </c>
      <c r="T273" s="150" t="str" cm="1">
        <f t="array" aca="1" ref="T273" ca="1">IFERROR(INDEX(General!$K$91:$K$110,$AC273),NA)</f>
        <v>Secondary Systems (2018-23)</v>
      </c>
      <c r="U273" s="43" cm="1">
        <f t="array" aca="1" ref="U273" ca="1">IFERROR(
IF($F273=General!$E$25,INDEX(Forecast_Capex_Input!S$12:S$286,$Z273),
INDEX(Forecast_Capex_Input!T$12:T$286,$Z273)),0)</f>
        <v>0.58379922225532466</v>
      </c>
      <c r="V273" s="82" t="b">
        <f>IFERROR(INDEX(Overheads!$T$19:$T$26,MATCH($I273,Overheads!$E$19:$E$26,0)),FALSE)</f>
        <v>1</v>
      </c>
      <c r="W273" s="209" t="str" cm="1">
        <f t="array" ref="W273">IFERROR(
INDEX(Forecast_Capex_Input!CN$12:CN$286,$Z273),0)</f>
        <v>FY22</v>
      </c>
      <c r="X273" s="209">
        <f>IFERROR(
MATCH($W273,General!$L$39:$S$39,0),1)</f>
        <v>2</v>
      </c>
      <c r="Z273" s="28">
        <f>IFERROR(
IF(MATCH($C273,Forecast_Capex_Input!$CI$12:$CI$286,1)+1&gt;MAX(Forecast_Capex_Input!$C$12:$C$286),NA,
MATCH($C273,Forecast_Capex_Input!$CI$12:$CI$286,1)+1),1)</f>
        <v>114</v>
      </c>
      <c r="AA273" s="28" cm="1">
        <f t="array" aca="1" ref="AA273" ca="1">IFERROR(
IF(Z272&lt;&gt;Z273,1,
IF(COUNTIF(OFFSET(AA272,0,0,-INDEX(Forecast_Capex_Input!$CG$12:$CG$286,$Z273)),AA272)=INDEX(Forecast_Capex_Input!$CG$12:$CG$286,$Z273),AA272+1,AA272)),NA)</f>
        <v>1</v>
      </c>
      <c r="AB273" s="28" cm="1">
        <f t="array" ref="AB273">IFERROR($C273-IF($Z273=1,1,INDEX(Forecast_Capex_Input!$CI$12:$CI$286,$Z273-1))+1,NA)</f>
        <v>1</v>
      </c>
      <c r="AC273" s="28" cm="1">
        <f t="array" aca="1" ref="AC273" ca="1">IFERROR(IF(AA273=1,
INDEX(Forecast_Capex_Input!$AI$10:$BB$10,SMALL(IF(INDEX(Forecast_Capex_Input!$AI$12:$BB$286,$Z273,0)&gt;0,COLUMN(Forecast_Capex_Input!$AI$10:$BB$10)-COLUMN(Forecast_Capex_Input!$AI$12)+1),ROWS(OFFSET(AC272,0,0,-$AB273)))),
OFFSET(AC272,-INDEX(Forecast_Capex_Input!$CG$12:$CG$286,$Z273)+1,0)),NA)</f>
        <v>4</v>
      </c>
      <c r="AD273" s="28">
        <f t="shared" ca="1" si="29"/>
        <v>1</v>
      </c>
      <c r="AE273" s="82" t="b">
        <f t="shared" si="33"/>
        <v>0</v>
      </c>
      <c r="AF273" s="78" t="b">
        <v>0</v>
      </c>
      <c r="AG273" s="82" t="b">
        <f t="shared" si="30"/>
        <v>1</v>
      </c>
      <c r="AI273" s="55">
        <v>5.9402881941511193E-2</v>
      </c>
      <c r="AJ273" s="55">
        <v>5.4002619946828354E-2</v>
      </c>
      <c r="AK273" s="55">
        <v>2.7001309973414177E-2</v>
      </c>
      <c r="AL273" s="55">
        <v>5.9402881941511193E-2</v>
      </c>
      <c r="AM273" s="55">
        <v>6.2103012938852627E-2</v>
      </c>
      <c r="AN273" s="135">
        <v>0.26191270674211753</v>
      </c>
      <c r="AP273" s="55">
        <v>5.7565232637902239E-2</v>
      </c>
      <c r="AQ273" s="55">
        <v>5.3016348543404992E-2</v>
      </c>
      <c r="AR273" s="55">
        <v>2.6814249287729571E-2</v>
      </c>
      <c r="AS273" s="55">
        <v>5.9246807965348751E-2</v>
      </c>
      <c r="AT273" s="55">
        <v>6.2126247285784204E-2</v>
      </c>
      <c r="AU273" s="135">
        <v>0.25876888572016976</v>
      </c>
      <c r="AW273" s="55">
        <v>6.9395698927945271E-3</v>
      </c>
      <c r="AX273" s="55">
        <v>5.9899447973271779E-3</v>
      </c>
      <c r="AY273" s="55">
        <v>3.7194832055017796E-3</v>
      </c>
      <c r="AZ273" s="55">
        <v>8.3326115294289176E-3</v>
      </c>
      <c r="BA273" s="55">
        <v>7.7371589518691677E-3</v>
      </c>
      <c r="BB273" s="135">
        <v>3.2718768376921573E-2</v>
      </c>
      <c r="BD273" s="55">
        <v>1.351209844022906E-3</v>
      </c>
      <c r="BE273" s="55">
        <v>1.1741316446421499E-3</v>
      </c>
      <c r="BF273" s="55">
        <v>7.131490508389388E-4</v>
      </c>
      <c r="BG273" s="55">
        <v>1.5866614374413486E-3</v>
      </c>
      <c r="BH273" s="55">
        <v>1.4985858757262361E-3</v>
      </c>
      <c r="BI273" s="135">
        <v>6.3237378526715786E-3</v>
      </c>
      <c r="BK273" s="55">
        <v>6.5856012374719664E-2</v>
      </c>
      <c r="BL273" s="55">
        <v>6.018042498537432E-2</v>
      </c>
      <c r="BM273" s="55">
        <v>3.1246881544070293E-2</v>
      </c>
      <c r="BN273" s="55">
        <v>6.9166080932219015E-2</v>
      </c>
      <c r="BO273" s="55">
        <v>7.136199211337961E-2</v>
      </c>
      <c r="BP273" s="135">
        <v>0.29781139194976292</v>
      </c>
      <c r="BR273" s="147">
        <v>0.1</v>
      </c>
      <c r="BS273" s="147">
        <v>0.11</v>
      </c>
      <c r="BT273" s="147">
        <v>0.14000000000000001</v>
      </c>
      <c r="BU273" s="147">
        <v>0.32</v>
      </c>
      <c r="BV273" s="147">
        <v>0.33</v>
      </c>
      <c r="BX273" s="55">
        <v>2.6191270674211755E-2</v>
      </c>
      <c r="BY273" s="55">
        <v>2.8810397741632927E-2</v>
      </c>
      <c r="BZ273" s="55">
        <v>3.6667778943896459E-2</v>
      </c>
      <c r="CA273" s="55">
        <v>8.3812066157477605E-2</v>
      </c>
      <c r="CB273" s="55">
        <v>8.6431193224898784E-2</v>
      </c>
      <c r="CC273" s="135">
        <v>0.26191270674211753</v>
      </c>
      <c r="CE273" s="55">
        <v>2.5876888572016976E-2</v>
      </c>
      <c r="CF273" s="55">
        <v>2.8464577429218672E-2</v>
      </c>
      <c r="CG273" s="55">
        <v>3.6227644000823768E-2</v>
      </c>
      <c r="CH273" s="55">
        <v>8.2806043430454321E-2</v>
      </c>
      <c r="CI273" s="55">
        <v>8.5393732287656024E-2</v>
      </c>
      <c r="CJ273" s="135">
        <v>0.25876888572016976</v>
      </c>
      <c r="CL273" s="55">
        <v>3.2718768376921573E-3</v>
      </c>
      <c r="CM273" s="55">
        <v>3.5990645214613731E-3</v>
      </c>
      <c r="CN273" s="55">
        <v>4.5806275727690209E-3</v>
      </c>
      <c r="CO273" s="55">
        <v>1.0470005880614903E-2</v>
      </c>
      <c r="CP273" s="55">
        <v>1.0797193564384119E-2</v>
      </c>
      <c r="CQ273" s="135">
        <v>3.2718768376921573E-2</v>
      </c>
      <c r="CS273" s="67">
        <v>6.3237378526715792E-4</v>
      </c>
      <c r="CT273" s="67">
        <v>6.956111637938736E-4</v>
      </c>
      <c r="CU273" s="67">
        <v>8.8532329937402105E-4</v>
      </c>
      <c r="CV273" s="67">
        <v>2.023596112854905E-3</v>
      </c>
      <c r="CW273" s="67">
        <v>2.0868334913816209E-3</v>
      </c>
      <c r="CX273" s="135">
        <v>6.3237378526715786E-3</v>
      </c>
      <c r="CZ273" s="55">
        <v>2.9781139194976294E-2</v>
      </c>
      <c r="DA273" s="55">
        <v>3.2759253114473919E-2</v>
      </c>
      <c r="DB273" s="55">
        <v>4.169359487296681E-2</v>
      </c>
      <c r="DC273" s="55">
        <v>9.5299645423924134E-2</v>
      </c>
      <c r="DD273" s="55">
        <v>9.8277759343421769E-2</v>
      </c>
      <c r="DE273" s="135">
        <v>0.29781139194976292</v>
      </c>
      <c r="DG273" s="43" t="b" cm="1">
        <f t="array" aca="1" ref="DG273" ca="1">OR($G273=Forecast_Capex_Input!$BF$8:$BF$10)</f>
        <v>0</v>
      </c>
      <c r="DH273" s="43" cm="1">
        <f t="array" aca="1" ref="DH273" ca="1">IFERROR(INDEX(Forecast_Capex_Input!BG$12:BG$286,$Z273)
*(INDEX(Forecast_Capex_Input!$H$12:$H$286,$Z273)=Repex),0)
*$DG273</f>
        <v>0</v>
      </c>
      <c r="DI273" s="43" cm="1">
        <f t="array" aca="1" ref="DI273" ca="1">IFERROR(INDEX(Forecast_Capex_Input!BH$12:BH$286,$Z273)
*(INDEX(Forecast_Capex_Input!$H$12:$H$286,$Z273)=Repex),0)
*$DG273</f>
        <v>0</v>
      </c>
      <c r="DJ273" s="43" cm="1">
        <f t="array" aca="1" ref="DJ273" ca="1">IFERROR(INDEX(Forecast_Capex_Input!BI$12:BI$286,$Z273)
*(INDEX(Forecast_Capex_Input!$H$12:$H$286,$Z273)=Repex),0)
*$DG273</f>
        <v>0</v>
      </c>
      <c r="DK273" s="43" cm="1">
        <f t="array" aca="1" ref="DK273" ca="1">IFERROR(INDEX(Forecast_Capex_Input!BJ$12:BJ$286,$Z273)
*(INDEX(Forecast_Capex_Input!$H$12:$H$286,$Z273)=Repex),0)
*$DG273</f>
        <v>0</v>
      </c>
      <c r="DL273" s="43" cm="1">
        <f t="array" aca="1" ref="DL273" ca="1">IFERROR(INDEX(Forecast_Capex_Input!BK$12:BK$286,$Z273)
*(INDEX(Forecast_Capex_Input!$H$12:$H$286,$Z273)=Repex),0)
*$DG273</f>
        <v>0</v>
      </c>
      <c r="DM273" s="43" cm="1">
        <f t="array" aca="1" ref="DM273" ca="1">IFERROR(INDEX(Forecast_Capex_Input!BL$12:BL$286,$Z273)
*(INDEX(Forecast_Capex_Input!$H$12:$H$286,$Z273)=Repex),0)
*$DG273</f>
        <v>0</v>
      </c>
      <c r="DO273" s="43" t="b" cm="1">
        <f t="array" aca="1" ref="DO273" ca="1">OR($G273=Forecast_Capex_Input!$BN$8:$BN$9)</f>
        <v>0</v>
      </c>
      <c r="DP273" s="43" cm="1">
        <f t="array" aca="1" ref="DP273" ca="1">IFERROR(INDEX(Forecast_Capex_Input!BO$12:BO$286,$Z273)
*(INDEX(Forecast_Capex_Input!$H$12:$H$286,$Z273)=Repex),0)
*$DO273</f>
        <v>0</v>
      </c>
      <c r="DQ273" s="43" cm="1">
        <f t="array" aca="1" ref="DQ273" ca="1">IFERROR(INDEX(Forecast_Capex_Input!BP$12:BP$286,$Z273)
*(INDEX(Forecast_Capex_Input!$H$12:$H$286,$Z273)=Repex),0)
*$DO273</f>
        <v>0</v>
      </c>
      <c r="DR273" s="43" cm="1">
        <f t="array" aca="1" ref="DR273" ca="1">IFERROR(INDEX(Forecast_Capex_Input!BQ$12:BQ$286,$Z273)
*(INDEX(Forecast_Capex_Input!$H$12:$H$286,$Z273)=Repex),0)
*$DO273</f>
        <v>0</v>
      </c>
      <c r="DS273" s="43" cm="1">
        <f t="array" aca="1" ref="DS273" ca="1">IFERROR(INDEX(Forecast_Capex_Input!BR$12:BR$286,$Z273)
*(INDEX(Forecast_Capex_Input!$H$12:$H$286,$Z273)=Repex),0)
*$DO273</f>
        <v>0</v>
      </c>
      <c r="DT273" s="43" cm="1">
        <f t="array" aca="1" ref="DT273" ca="1">IFERROR(INDEX(Forecast_Capex_Input!BS$12:BS$286,$Z273)
*(INDEX(Forecast_Capex_Input!$H$12:$H$286,$Z273)=Repex),0)
*$DO273</f>
        <v>0</v>
      </c>
      <c r="DV273" s="43" t="b" cm="1">
        <f t="array" aca="1" ref="DV273" ca="1">OR($G273=Forecast_Capex_Input!$BU$8:$BU$10)</f>
        <v>1</v>
      </c>
      <c r="DW273" s="43" cm="1">
        <f t="array" aca="1" ref="DW273" ca="1">IFERROR(INDEX(Forecast_Capex_Input!BV$12:BV$286,$Z273)
*(INDEX(Forecast_Capex_Input!$H$12:$H$286,$Z273)=Repex),0)
*$DV273</f>
        <v>1</v>
      </c>
      <c r="DX273" s="43" cm="1">
        <f t="array" aca="1" ref="DX273" ca="1">IFERROR(INDEX(Forecast_Capex_Input!BW$12:BW$286,$Z273)
*(INDEX(Forecast_Capex_Input!$H$12:$H$286,$Z273)=Repex),0)
*$DV273</f>
        <v>0</v>
      </c>
      <c r="DY273" s="43" cm="1">
        <f t="array" aca="1" ref="DY273" ca="1">IFERROR(INDEX(Forecast_Capex_Input!BX$12:BX$286,$Z273)
*(INDEX(Forecast_Capex_Input!$H$12:$H$286,$Z273)=Repex),0)
*$DV273</f>
        <v>0</v>
      </c>
      <c r="DZ273" s="43" cm="1">
        <f t="array" aca="1" ref="DZ273" ca="1">IFERROR(INDEX(Forecast_Capex_Input!BY$12:BY$286,$Z273)
*(INDEX(Forecast_Capex_Input!$H$12:$H$286,$Z273)=Repex),0)
*$DV273</f>
        <v>0</v>
      </c>
      <c r="EA273" s="43" cm="1">
        <f t="array" aca="1" ref="EA273" ca="1">IFERROR(INDEX(Forecast_Capex_Input!BZ$12:BZ$286,$Z273)
*(INDEX(Forecast_Capex_Input!$H$12:$H$286,$Z273)=Repex),0)
*$DV273</f>
        <v>0</v>
      </c>
      <c r="EB273" s="43" cm="1">
        <f t="array" aca="1" ref="EB273" ca="1">IFERROR(INDEX(Forecast_Capex_Input!CA$12:CA$286,$Z273)
*(INDEX(Forecast_Capex_Input!$H$12:$H$286,$Z273)=Repex),0)
*$DV273</f>
        <v>0</v>
      </c>
      <c r="EC273" s="43" cm="1">
        <f t="array" aca="1" ref="EC273" ca="1">IFERROR(INDEX(Forecast_Capex_Input!CB$12:CB$286,$Z273)
*(INDEX(Forecast_Capex_Input!$H$12:$H$286,$Z273)=Repex),0)
*$DV273</f>
        <v>0</v>
      </c>
      <c r="ED273" s="43" cm="1">
        <f t="array" aca="1" ref="ED273" ca="1">IFERROR(INDEX(Forecast_Capex_Input!CC$12:CC$286,$Z273)
*(INDEX(Forecast_Capex_Input!$H$12:$H$286,$Z273)=Repex),0)
*$DV273</f>
        <v>0</v>
      </c>
      <c r="EF273" s="86" t="str">
        <f t="shared" si="31"/>
        <v>N/A</v>
      </c>
      <c r="EG273" s="28" t="str">
        <f>IFERROR(RANK(EF273,EF$11:EF$1010,0)+COUNTIF(EF$11:EF273,EF273)-1,NA)</f>
        <v>N/A</v>
      </c>
    </row>
    <row r="274" spans="3:137" x14ac:dyDescent="0.2">
      <c r="C274" s="28">
        <f t="shared" si="32"/>
        <v>264</v>
      </c>
      <c r="D274" s="9" t="str" cm="1">
        <f t="array" ref="D274">IFERROR(INDEX(Forecast_Capex_Input!$D$12:$D$286,$Z274),NA)</f>
        <v>UFLS Protection Relay Replacements</v>
      </c>
      <c r="E274" s="24" t="b" cm="1">
        <f t="array" ref="E274">IF($Z274=NA,NA,INDEX(Forecast_Capex_Input!$E$12:$E$286,$Z274))</f>
        <v>1</v>
      </c>
      <c r="F274" s="9" t="str" cm="1">
        <f t="array" aca="1" ref="F274" ca="1">IFERROR(INDEX(General!$E$25:$E$26,$AA274),NA)</f>
        <v>Non-Labour</v>
      </c>
      <c r="G274" s="9" t="str" cm="1">
        <f t="array" aca="1" ref="G274" ca="1">IFERROR(INDEX(Forecast_Capex_Input!$AI$11:$BB$11,$AC274),NA)</f>
        <v>Secondary Systems</v>
      </c>
      <c r="H274" s="50" cm="1">
        <f t="array" aca="1" ref="H274" ca="1">IFERROR(INDEX(Forecast_Capex_Input!$AI$12:$BB$286,$Z274,$AC274),NA)</f>
        <v>1</v>
      </c>
      <c r="I274" s="150" t="str" cm="1">
        <f t="array" ref="I274">IFERROR(INDEX(Forecast_Capex_Input!$F$12:$F$286,$Z274),NA)</f>
        <v>Replacement Expenditure</v>
      </c>
      <c r="J274" s="150" t="str" cm="1">
        <f t="array" ref="J274">IFERROR(INDEX(Forecast_Capex_Input!G$12:G$286,$Z274),NA)</f>
        <v>Digital Infrastructure</v>
      </c>
      <c r="K274" s="150" t="str" cm="1">
        <f t="array" ref="K274">IFERROR(INDEX(Forecast_Capex_Input!H$12:H$286,$Z274),NA)</f>
        <v>Repex</v>
      </c>
      <c r="L274" s="150" t="str" cm="1">
        <f t="array" ref="L274">IFERROR(INDEX(Forecast_Capex_Input!I$12:I$286,$Z274),NA)</f>
        <v>N/A</v>
      </c>
      <c r="M274" s="150" t="str" cm="1">
        <f t="array" ref="M274">IFERROR(INDEX(Forecast_Capex_Input!J$12:J$286,$Z274),NA)</f>
        <v>N/A</v>
      </c>
      <c r="N274" s="150" t="str" cm="1">
        <f t="array" ref="N274">IFERROR(INDEX(Forecast_Capex_Input!K$12:K$286,$Z274),NA)</f>
        <v>DI - Protection systems</v>
      </c>
      <c r="O274" s="150" t="str" cm="1">
        <f t="array" ref="O274">IFERROR(INDEX(Forecast_Capex_Input!L$12:L$286,$Z274),NA)</f>
        <v>DI - Safe and Reliable Network</v>
      </c>
      <c r="P274" s="150" t="str" cm="1">
        <f t="array" ref="P274">IFERROR(INDEX(Forecast_Capex_Input!M$12:M$286,$Z274),NA)</f>
        <v>N/A</v>
      </c>
      <c r="Q274" s="24" t="str" cm="1">
        <f t="array" ref="Q274">IFERROR(INDEX(Forecast_Capex_Input!N$12:N$286,$Z274),NA)</f>
        <v>No</v>
      </c>
      <c r="R274" s="190" cm="1">
        <f t="array" ref="R274">IFERROR(INDEX(Forecast_Capex_Input!O$12:O$286,$Z274),0)</f>
        <v>0</v>
      </c>
      <c r="S274" s="24" t="str" cm="1">
        <f t="array" ref="S274">IFERROR(INDEX(Forecast_Capex_Input!P$12:P$286,$Z274),0)</f>
        <v>Safety security &amp; reliability</v>
      </c>
      <c r="T274" s="150" t="str" cm="1">
        <f t="array" aca="1" ref="T274" ca="1">IFERROR(INDEX(General!$K$91:$K$110,$AC274),NA)</f>
        <v>Secondary Systems (2018-23)</v>
      </c>
      <c r="U274" s="43" cm="1">
        <f t="array" aca="1" ref="U274" ca="1">IFERROR(
IF($F274=General!$E$25,INDEX(Forecast_Capex_Input!S$12:S$286,$Z274),
INDEX(Forecast_Capex_Input!T$12:T$286,$Z274)),0)</f>
        <v>0.41620077774467534</v>
      </c>
      <c r="V274" s="82" t="b">
        <f>IFERROR(INDEX(Overheads!$T$19:$T$26,MATCH($I274,Overheads!$E$19:$E$26,0)),FALSE)</f>
        <v>1</v>
      </c>
      <c r="W274" s="209" t="str" cm="1">
        <f t="array" ref="W274">IFERROR(
INDEX(Forecast_Capex_Input!CN$12:CN$286,$Z274),0)</f>
        <v>FY22</v>
      </c>
      <c r="X274" s="209">
        <f>IFERROR(
MATCH($W274,General!$L$39:$S$39,0),1)</f>
        <v>2</v>
      </c>
      <c r="Z274" s="28">
        <f>IFERROR(
IF(MATCH($C274,Forecast_Capex_Input!$CI$12:$CI$286,1)+1&gt;MAX(Forecast_Capex_Input!$C$12:$C$286),NA,
MATCH($C274,Forecast_Capex_Input!$CI$12:$CI$286,1)+1),1)</f>
        <v>114</v>
      </c>
      <c r="AA274" s="28" cm="1">
        <f t="array" aca="1" ref="AA274" ca="1">IFERROR(
IF(Z273&lt;&gt;Z274,1,
IF(COUNTIF(OFFSET(AA273,0,0,-INDEX(Forecast_Capex_Input!$CG$12:$CG$286,$Z274)),AA273)=INDEX(Forecast_Capex_Input!$CG$12:$CG$286,$Z274),AA273+1,AA273)),NA)</f>
        <v>2</v>
      </c>
      <c r="AB274" s="28" cm="1">
        <f t="array" ref="AB274">IFERROR($C274-IF($Z274=1,1,INDEX(Forecast_Capex_Input!$CI$12:$CI$286,$Z274-1))+1,NA)</f>
        <v>2</v>
      </c>
      <c r="AC274" s="28" cm="1">
        <f t="array" aca="1" ref="AC274" ca="1">IFERROR(IF(AA274=1,
INDEX(Forecast_Capex_Input!$AI$10:$BB$10,SMALL(IF(INDEX(Forecast_Capex_Input!$AI$12:$BB$286,$Z274,0)&gt;0,COLUMN(Forecast_Capex_Input!$AI$10:$BB$10)-COLUMN(Forecast_Capex_Input!$AI$12)+1),ROWS(OFFSET(AC273,0,0,-$AB274)))),
OFFSET(AC273,-INDEX(Forecast_Capex_Input!$CG$12:$CG$286,$Z274)+1,0)),NA)</f>
        <v>4</v>
      </c>
      <c r="AD274" s="28">
        <f t="shared" ca="1" si="29"/>
        <v>2</v>
      </c>
      <c r="AE274" s="82" t="b">
        <f t="shared" si="33"/>
        <v>0</v>
      </c>
      <c r="AF274" s="78" t="b">
        <v>0</v>
      </c>
      <c r="AG274" s="82" t="b">
        <f t="shared" si="30"/>
        <v>1</v>
      </c>
      <c r="AI274" s="55">
        <v>4.2349363825495555E-2</v>
      </c>
      <c r="AJ274" s="55">
        <v>3.849942165954142E-2</v>
      </c>
      <c r="AK274" s="55">
        <v>1.924971082977071E-2</v>
      </c>
      <c r="AL274" s="55">
        <v>4.2349363825495555E-2</v>
      </c>
      <c r="AM274" s="55">
        <v>4.4274334908472636E-2</v>
      </c>
      <c r="AN274" s="135">
        <v>0.18672219504877588</v>
      </c>
      <c r="AP274" s="55">
        <v>4.2349363825495555E-2</v>
      </c>
      <c r="AQ274" s="55">
        <v>3.849942165954142E-2</v>
      </c>
      <c r="AR274" s="55">
        <v>1.924971082977071E-2</v>
      </c>
      <c r="AS274" s="55">
        <v>4.2349363825495555E-2</v>
      </c>
      <c r="AT274" s="55">
        <v>4.4274334908472636E-2</v>
      </c>
      <c r="AU274" s="135">
        <v>0.18672219504877588</v>
      </c>
      <c r="AW274" s="55">
        <v>5.1052754712383325E-3</v>
      </c>
      <c r="AX274" s="55">
        <v>4.3497792059532967E-3</v>
      </c>
      <c r="AY274" s="55">
        <v>2.6701838777512294E-3</v>
      </c>
      <c r="AZ274" s="55">
        <v>5.956114926608214E-3</v>
      </c>
      <c r="BA274" s="55">
        <v>5.5138943947371996E-3</v>
      </c>
      <c r="BB274" s="135">
        <v>2.3595247876288271E-2</v>
      </c>
      <c r="BD274" s="55">
        <v>9.9405274098450036E-4</v>
      </c>
      <c r="BE274" s="55">
        <v>8.5263113195886242E-4</v>
      </c>
      <c r="BF274" s="55">
        <v>5.1196335425497186E-4</v>
      </c>
      <c r="BG274" s="55">
        <v>1.1341387796180808E-3</v>
      </c>
      <c r="BH274" s="55">
        <v>1.0679687869412347E-3</v>
      </c>
      <c r="BI274" s="135">
        <v>4.5607547937576501E-3</v>
      </c>
      <c r="BK274" s="55">
        <v>4.8448692037718386E-2</v>
      </c>
      <c r="BL274" s="55">
        <v>4.3701831997453575E-2</v>
      </c>
      <c r="BM274" s="55">
        <v>2.2431858061776912E-2</v>
      </c>
      <c r="BN274" s="55">
        <v>4.9439617531721845E-2</v>
      </c>
      <c r="BO274" s="55">
        <v>5.0856198090151072E-2</v>
      </c>
      <c r="BP274" s="135">
        <v>0.2148781977188218</v>
      </c>
      <c r="BR274" s="147">
        <v>0.1</v>
      </c>
      <c r="BS274" s="147">
        <v>0.11</v>
      </c>
      <c r="BT274" s="147">
        <v>0.14000000000000001</v>
      </c>
      <c r="BU274" s="147">
        <v>0.32</v>
      </c>
      <c r="BV274" s="147">
        <v>0.33</v>
      </c>
      <c r="BX274" s="55">
        <v>1.8672219504877588E-2</v>
      </c>
      <c r="BY274" s="55">
        <v>2.0539441455365348E-2</v>
      </c>
      <c r="BZ274" s="55">
        <v>2.6141107306828625E-2</v>
      </c>
      <c r="CA274" s="55">
        <v>5.9751102415608284E-2</v>
      </c>
      <c r="CB274" s="55">
        <v>6.1618324366096044E-2</v>
      </c>
      <c r="CC274" s="135">
        <v>0.18672219504877591</v>
      </c>
      <c r="CE274" s="55">
        <v>1.8672219504877588E-2</v>
      </c>
      <c r="CF274" s="55">
        <v>2.0539441455365348E-2</v>
      </c>
      <c r="CG274" s="55">
        <v>2.6141107306828625E-2</v>
      </c>
      <c r="CH274" s="55">
        <v>5.9751102415608284E-2</v>
      </c>
      <c r="CI274" s="55">
        <v>6.1618324366096044E-2</v>
      </c>
      <c r="CJ274" s="135">
        <v>0.18672219504877591</v>
      </c>
      <c r="CL274" s="55">
        <v>2.3595247876288272E-3</v>
      </c>
      <c r="CM274" s="55">
        <v>2.59547726639171E-3</v>
      </c>
      <c r="CN274" s="55">
        <v>3.3033347026803581E-3</v>
      </c>
      <c r="CO274" s="55">
        <v>7.5504793204122468E-3</v>
      </c>
      <c r="CP274" s="55">
        <v>7.7864317991751296E-3</v>
      </c>
      <c r="CQ274" s="135">
        <v>2.3595247876288271E-2</v>
      </c>
      <c r="CS274" s="67">
        <v>4.5607547937576501E-4</v>
      </c>
      <c r="CT274" s="67">
        <v>5.0168302731334153E-4</v>
      </c>
      <c r="CU274" s="67">
        <v>6.385056711260711E-4</v>
      </c>
      <c r="CV274" s="67">
        <v>1.4594415340024481E-3</v>
      </c>
      <c r="CW274" s="67">
        <v>1.5050490819400247E-3</v>
      </c>
      <c r="CX274" s="135">
        <v>4.5607547937576501E-3</v>
      </c>
      <c r="CZ274" s="55">
        <v>2.1487819771882181E-2</v>
      </c>
      <c r="DA274" s="55">
        <v>2.36366017490704E-2</v>
      </c>
      <c r="DB274" s="55">
        <v>3.0082947680635058E-2</v>
      </c>
      <c r="DC274" s="55">
        <v>6.8761023270022981E-2</v>
      </c>
      <c r="DD274" s="55">
        <v>7.0909805247211188E-2</v>
      </c>
      <c r="DE274" s="135">
        <v>0.21487819771882183</v>
      </c>
      <c r="DG274" s="43" t="b" cm="1">
        <f t="array" aca="1" ref="DG274" ca="1">OR($G274=Forecast_Capex_Input!$BF$8:$BF$10)</f>
        <v>0</v>
      </c>
      <c r="DH274" s="43" cm="1">
        <f t="array" aca="1" ref="DH274" ca="1">IFERROR(INDEX(Forecast_Capex_Input!BG$12:BG$286,$Z274)
*(INDEX(Forecast_Capex_Input!$H$12:$H$286,$Z274)=Repex),0)
*$DG274</f>
        <v>0</v>
      </c>
      <c r="DI274" s="43" cm="1">
        <f t="array" aca="1" ref="DI274" ca="1">IFERROR(INDEX(Forecast_Capex_Input!BH$12:BH$286,$Z274)
*(INDEX(Forecast_Capex_Input!$H$12:$H$286,$Z274)=Repex),0)
*$DG274</f>
        <v>0</v>
      </c>
      <c r="DJ274" s="43" cm="1">
        <f t="array" aca="1" ref="DJ274" ca="1">IFERROR(INDEX(Forecast_Capex_Input!BI$12:BI$286,$Z274)
*(INDEX(Forecast_Capex_Input!$H$12:$H$286,$Z274)=Repex),0)
*$DG274</f>
        <v>0</v>
      </c>
      <c r="DK274" s="43" cm="1">
        <f t="array" aca="1" ref="DK274" ca="1">IFERROR(INDEX(Forecast_Capex_Input!BJ$12:BJ$286,$Z274)
*(INDEX(Forecast_Capex_Input!$H$12:$H$286,$Z274)=Repex),0)
*$DG274</f>
        <v>0</v>
      </c>
      <c r="DL274" s="43" cm="1">
        <f t="array" aca="1" ref="DL274" ca="1">IFERROR(INDEX(Forecast_Capex_Input!BK$12:BK$286,$Z274)
*(INDEX(Forecast_Capex_Input!$H$12:$H$286,$Z274)=Repex),0)
*$DG274</f>
        <v>0</v>
      </c>
      <c r="DM274" s="43" cm="1">
        <f t="array" aca="1" ref="DM274" ca="1">IFERROR(INDEX(Forecast_Capex_Input!BL$12:BL$286,$Z274)
*(INDEX(Forecast_Capex_Input!$H$12:$H$286,$Z274)=Repex),0)
*$DG274</f>
        <v>0</v>
      </c>
      <c r="DO274" s="43" t="b" cm="1">
        <f t="array" aca="1" ref="DO274" ca="1">OR($G274=Forecast_Capex_Input!$BN$8:$BN$9)</f>
        <v>0</v>
      </c>
      <c r="DP274" s="43" cm="1">
        <f t="array" aca="1" ref="DP274" ca="1">IFERROR(INDEX(Forecast_Capex_Input!BO$12:BO$286,$Z274)
*(INDEX(Forecast_Capex_Input!$H$12:$H$286,$Z274)=Repex),0)
*$DO274</f>
        <v>0</v>
      </c>
      <c r="DQ274" s="43" cm="1">
        <f t="array" aca="1" ref="DQ274" ca="1">IFERROR(INDEX(Forecast_Capex_Input!BP$12:BP$286,$Z274)
*(INDEX(Forecast_Capex_Input!$H$12:$H$286,$Z274)=Repex),0)
*$DO274</f>
        <v>0</v>
      </c>
      <c r="DR274" s="43" cm="1">
        <f t="array" aca="1" ref="DR274" ca="1">IFERROR(INDEX(Forecast_Capex_Input!BQ$12:BQ$286,$Z274)
*(INDEX(Forecast_Capex_Input!$H$12:$H$286,$Z274)=Repex),0)
*$DO274</f>
        <v>0</v>
      </c>
      <c r="DS274" s="43" cm="1">
        <f t="array" aca="1" ref="DS274" ca="1">IFERROR(INDEX(Forecast_Capex_Input!BR$12:BR$286,$Z274)
*(INDEX(Forecast_Capex_Input!$H$12:$H$286,$Z274)=Repex),0)
*$DO274</f>
        <v>0</v>
      </c>
      <c r="DT274" s="43" cm="1">
        <f t="array" aca="1" ref="DT274" ca="1">IFERROR(INDEX(Forecast_Capex_Input!BS$12:BS$286,$Z274)
*(INDEX(Forecast_Capex_Input!$H$12:$H$286,$Z274)=Repex),0)
*$DO274</f>
        <v>0</v>
      </c>
      <c r="DV274" s="43" t="b" cm="1">
        <f t="array" aca="1" ref="DV274" ca="1">OR($G274=Forecast_Capex_Input!$BU$8:$BU$10)</f>
        <v>1</v>
      </c>
      <c r="DW274" s="43" cm="1">
        <f t="array" aca="1" ref="DW274" ca="1">IFERROR(INDEX(Forecast_Capex_Input!BV$12:BV$286,$Z274)
*(INDEX(Forecast_Capex_Input!$H$12:$H$286,$Z274)=Repex),0)
*$DV274</f>
        <v>1</v>
      </c>
      <c r="DX274" s="43" cm="1">
        <f t="array" aca="1" ref="DX274" ca="1">IFERROR(INDEX(Forecast_Capex_Input!BW$12:BW$286,$Z274)
*(INDEX(Forecast_Capex_Input!$H$12:$H$286,$Z274)=Repex),0)
*$DV274</f>
        <v>0</v>
      </c>
      <c r="DY274" s="43" cm="1">
        <f t="array" aca="1" ref="DY274" ca="1">IFERROR(INDEX(Forecast_Capex_Input!BX$12:BX$286,$Z274)
*(INDEX(Forecast_Capex_Input!$H$12:$H$286,$Z274)=Repex),0)
*$DV274</f>
        <v>0</v>
      </c>
      <c r="DZ274" s="43" cm="1">
        <f t="array" aca="1" ref="DZ274" ca="1">IFERROR(INDEX(Forecast_Capex_Input!BY$12:BY$286,$Z274)
*(INDEX(Forecast_Capex_Input!$H$12:$H$286,$Z274)=Repex),0)
*$DV274</f>
        <v>0</v>
      </c>
      <c r="EA274" s="43" cm="1">
        <f t="array" aca="1" ref="EA274" ca="1">IFERROR(INDEX(Forecast_Capex_Input!BZ$12:BZ$286,$Z274)
*(INDEX(Forecast_Capex_Input!$H$12:$H$286,$Z274)=Repex),0)
*$DV274</f>
        <v>0</v>
      </c>
      <c r="EB274" s="43" cm="1">
        <f t="array" aca="1" ref="EB274" ca="1">IFERROR(INDEX(Forecast_Capex_Input!CA$12:CA$286,$Z274)
*(INDEX(Forecast_Capex_Input!$H$12:$H$286,$Z274)=Repex),0)
*$DV274</f>
        <v>0</v>
      </c>
      <c r="EC274" s="43" cm="1">
        <f t="array" aca="1" ref="EC274" ca="1">IFERROR(INDEX(Forecast_Capex_Input!CB$12:CB$286,$Z274)
*(INDEX(Forecast_Capex_Input!$H$12:$H$286,$Z274)=Repex),0)
*$DV274</f>
        <v>0</v>
      </c>
      <c r="ED274" s="43" cm="1">
        <f t="array" aca="1" ref="ED274" ca="1">IFERROR(INDEX(Forecast_Capex_Input!CC$12:CC$286,$Z274)
*(INDEX(Forecast_Capex_Input!$H$12:$H$286,$Z274)=Repex),0)
*$DV274</f>
        <v>0</v>
      </c>
      <c r="EF274" s="86" t="str">
        <f t="shared" si="31"/>
        <v>N/A</v>
      </c>
      <c r="EG274" s="28" t="str">
        <f>IFERROR(RANK(EF274,EF$11:EF$1010,0)+COUNTIF(EF$11:EF274,EF274)-1,NA)</f>
        <v>N/A</v>
      </c>
    </row>
    <row r="275" spans="3:137" x14ac:dyDescent="0.2">
      <c r="C275" s="28">
        <f t="shared" si="32"/>
        <v>265</v>
      </c>
      <c r="D275" s="9" t="str" cm="1">
        <f t="array" ref="D275">IFERROR(INDEX(Forecast_Capex_Input!$D$12:$D$286,$Z275),NA)</f>
        <v>Temporary protection renewal for recall periods</v>
      </c>
      <c r="E275" s="24" t="b" cm="1">
        <f t="array" ref="E275">IF($Z275=NA,NA,INDEX(Forecast_Capex_Input!$E$12:$E$286,$Z275))</f>
        <v>1</v>
      </c>
      <c r="F275" s="9" t="str" cm="1">
        <f t="array" aca="1" ref="F275" ca="1">IFERROR(INDEX(General!$E$25:$E$26,$AA275),NA)</f>
        <v>Labour</v>
      </c>
      <c r="G275" s="9" t="str" cm="1">
        <f t="array" aca="1" ref="G275" ca="1">IFERROR(INDEX(Forecast_Capex_Input!$AI$11:$BB$11,$AC275),NA)</f>
        <v>Secondary Systems</v>
      </c>
      <c r="H275" s="50" cm="1">
        <f t="array" aca="1" ref="H275" ca="1">IFERROR(INDEX(Forecast_Capex_Input!$AI$12:$BB$286,$Z275,$AC275),NA)</f>
        <v>1</v>
      </c>
      <c r="I275" s="150" t="str" cm="1">
        <f t="array" ref="I275">IFERROR(INDEX(Forecast_Capex_Input!$F$12:$F$286,$Z275),NA)</f>
        <v>Replacement Expenditure</v>
      </c>
      <c r="J275" s="150" t="str" cm="1">
        <f t="array" ref="J275">IFERROR(INDEX(Forecast_Capex_Input!G$12:G$286,$Z275),NA)</f>
        <v>Digital Infrastructure</v>
      </c>
      <c r="K275" s="150" t="str" cm="1">
        <f t="array" ref="K275">IFERROR(INDEX(Forecast_Capex_Input!H$12:H$286,$Z275),NA)</f>
        <v>Repex</v>
      </c>
      <c r="L275" s="150" t="str" cm="1">
        <f t="array" ref="L275">IFERROR(INDEX(Forecast_Capex_Input!I$12:I$286,$Z275),NA)</f>
        <v>N/A</v>
      </c>
      <c r="M275" s="150" t="str" cm="1">
        <f t="array" ref="M275">IFERROR(INDEX(Forecast_Capex_Input!J$12:J$286,$Z275),NA)</f>
        <v>N/A</v>
      </c>
      <c r="N275" s="150" t="str" cm="1">
        <f t="array" ref="N275">IFERROR(INDEX(Forecast_Capex_Input!K$12:K$286,$Z275),NA)</f>
        <v>DI - Protection systems</v>
      </c>
      <c r="O275" s="150" t="str" cm="1">
        <f t="array" ref="O275">IFERROR(INDEX(Forecast_Capex_Input!L$12:L$286,$Z275),NA)</f>
        <v>DI - Safe and Reliable Network</v>
      </c>
      <c r="P275" s="150" t="str" cm="1">
        <f t="array" ref="P275">IFERROR(INDEX(Forecast_Capex_Input!M$12:M$286,$Z275),NA)</f>
        <v>N/A</v>
      </c>
      <c r="Q275" s="24" t="str" cm="1">
        <f t="array" ref="Q275">IFERROR(INDEX(Forecast_Capex_Input!N$12:N$286,$Z275),NA)</f>
        <v>No</v>
      </c>
      <c r="R275" s="190" cm="1">
        <f t="array" ref="R275">IFERROR(INDEX(Forecast_Capex_Input!O$12:O$286,$Z275),0)</f>
        <v>0</v>
      </c>
      <c r="S275" s="24" t="str" cm="1">
        <f t="array" ref="S275">IFERROR(INDEX(Forecast_Capex_Input!P$12:P$286,$Z275),0)</f>
        <v>Safety security &amp; reliability</v>
      </c>
      <c r="T275" s="150" t="str" cm="1">
        <f t="array" aca="1" ref="T275" ca="1">IFERROR(INDEX(General!$K$91:$K$110,$AC275),NA)</f>
        <v>Secondary Systems (2018-23)</v>
      </c>
      <c r="U275" s="43" cm="1">
        <f t="array" aca="1" ref="U275" ca="1">IFERROR(
IF($F275=General!$E$25,INDEX(Forecast_Capex_Input!S$12:S$286,$Z275),
INDEX(Forecast_Capex_Input!T$12:T$286,$Z275)),0)</f>
        <v>0.26351004243804416</v>
      </c>
      <c r="V275" s="82" t="b">
        <f>IFERROR(INDEX(Overheads!$T$19:$T$26,MATCH($I275,Overheads!$E$19:$E$26,0)),FALSE)</f>
        <v>1</v>
      </c>
      <c r="W275" s="209" t="str" cm="1">
        <f t="array" ref="W275">IFERROR(
INDEX(Forecast_Capex_Input!CN$12:CN$286,$Z275),0)</f>
        <v>FY22</v>
      </c>
      <c r="X275" s="209">
        <f>IFERROR(
MATCH($W275,General!$L$39:$S$39,0),1)</f>
        <v>2</v>
      </c>
      <c r="Z275" s="28">
        <f>IFERROR(
IF(MATCH($C275,Forecast_Capex_Input!$CI$12:$CI$286,1)+1&gt;MAX(Forecast_Capex_Input!$C$12:$C$286),NA,
MATCH($C275,Forecast_Capex_Input!$CI$12:$CI$286,1)+1),1)</f>
        <v>116</v>
      </c>
      <c r="AA275" s="28" cm="1">
        <f t="array" aca="1" ref="AA275" ca="1">IFERROR(
IF(Z274&lt;&gt;Z275,1,
IF(COUNTIF(OFFSET(AA274,0,0,-INDEX(Forecast_Capex_Input!$CG$12:$CG$286,$Z275)),AA274)=INDEX(Forecast_Capex_Input!$CG$12:$CG$286,$Z275),AA274+1,AA274)),NA)</f>
        <v>1</v>
      </c>
      <c r="AB275" s="28" cm="1">
        <f t="array" ref="AB275">IFERROR($C275-IF($Z275=1,1,INDEX(Forecast_Capex_Input!$CI$12:$CI$286,$Z275-1))+1,NA)</f>
        <v>1</v>
      </c>
      <c r="AC275" s="28" cm="1">
        <f t="array" aca="1" ref="AC275" ca="1">IFERROR(IF(AA275=1,
INDEX(Forecast_Capex_Input!$AI$10:$BB$10,SMALL(IF(INDEX(Forecast_Capex_Input!$AI$12:$BB$286,$Z275,0)&gt;0,COLUMN(Forecast_Capex_Input!$AI$10:$BB$10)-COLUMN(Forecast_Capex_Input!$AI$12)+1),ROWS(OFFSET(AC274,0,0,-$AB275)))),
OFFSET(AC274,-INDEX(Forecast_Capex_Input!$CG$12:$CG$286,$Z275)+1,0)),NA)</f>
        <v>4</v>
      </c>
      <c r="AD275" s="28">
        <f t="shared" ca="1" si="29"/>
        <v>1</v>
      </c>
      <c r="AE275" s="82" t="b">
        <f t="shared" si="33"/>
        <v>0</v>
      </c>
      <c r="AF275" s="78" t="b">
        <v>0</v>
      </c>
      <c r="AG275" s="82" t="b">
        <f t="shared" si="30"/>
        <v>1</v>
      </c>
      <c r="AI275" s="55">
        <v>3.9845121125361843E-2</v>
      </c>
      <c r="AJ275" s="55">
        <v>3.6222837386692588E-2</v>
      </c>
      <c r="AK275" s="55">
        <v>1.8111418693346294E-2</v>
      </c>
      <c r="AL275" s="55">
        <v>3.9845121125361843E-2</v>
      </c>
      <c r="AM275" s="55">
        <v>4.165626299469647E-2</v>
      </c>
      <c r="AN275" s="135">
        <v>0.17568076132545904</v>
      </c>
      <c r="AP275" s="55">
        <v>3.8612498116257159E-2</v>
      </c>
      <c r="AQ275" s="55">
        <v>3.5561285249027318E-2</v>
      </c>
      <c r="AR275" s="55">
        <v>1.7985945729151812E-2</v>
      </c>
      <c r="AS275" s="55">
        <v>3.9740432829416326E-2</v>
      </c>
      <c r="AT275" s="55">
        <v>4.1671847682467497E-2</v>
      </c>
      <c r="AU275" s="135">
        <v>0.17357200960632013</v>
      </c>
      <c r="AW275" s="55">
        <v>4.6547910454675483E-3</v>
      </c>
      <c r="AX275" s="55">
        <v>4.0178198124920933E-3</v>
      </c>
      <c r="AY275" s="55">
        <v>2.4948833121074885E-3</v>
      </c>
      <c r="AZ275" s="55">
        <v>5.5891886862928083E-3</v>
      </c>
      <c r="BA275" s="55">
        <v>5.1897824739706878E-3</v>
      </c>
      <c r="BB275" s="135">
        <v>2.1946465330330629E-2</v>
      </c>
      <c r="BD275" s="55">
        <v>9.0633851660403648E-4</v>
      </c>
      <c r="BE275" s="55">
        <v>7.875614123225589E-4</v>
      </c>
      <c r="BF275" s="55">
        <v>4.7835238598512123E-4</v>
      </c>
      <c r="BG275" s="55">
        <v>1.0642702019413664E-3</v>
      </c>
      <c r="BH275" s="55">
        <v>1.0051925728765286E-3</v>
      </c>
      <c r="BI275" s="135">
        <v>4.241715089729611E-3</v>
      </c>
      <c r="BK275" s="55">
        <v>4.417362767832874E-2</v>
      </c>
      <c r="BL275" s="55">
        <v>4.0366666473841968E-2</v>
      </c>
      <c r="BM275" s="55">
        <v>2.0959181427244421E-2</v>
      </c>
      <c r="BN275" s="55">
        <v>4.6393891717650501E-2</v>
      </c>
      <c r="BO275" s="55">
        <v>4.7866822729314709E-2</v>
      </c>
      <c r="BP275" s="135">
        <v>0.19976019002638035</v>
      </c>
      <c r="BR275" s="147">
        <v>0.1</v>
      </c>
      <c r="BS275" s="147">
        <v>0.11</v>
      </c>
      <c r="BT275" s="147">
        <v>0.14000000000000001</v>
      </c>
      <c r="BU275" s="147">
        <v>0.32</v>
      </c>
      <c r="BV275" s="147">
        <v>0.33</v>
      </c>
      <c r="BX275" s="55">
        <v>1.7568076132545903E-2</v>
      </c>
      <c r="BY275" s="55">
        <v>1.9324883745800495E-2</v>
      </c>
      <c r="BZ275" s="55">
        <v>2.4595306585564268E-2</v>
      </c>
      <c r="CA275" s="55">
        <v>5.621784362414689E-2</v>
      </c>
      <c r="CB275" s="55">
        <v>5.7974651237401482E-2</v>
      </c>
      <c r="CC275" s="135">
        <v>0.17568076132545904</v>
      </c>
      <c r="CE275" s="55">
        <v>1.7357200960632015E-2</v>
      </c>
      <c r="CF275" s="55">
        <v>1.9092921056695213E-2</v>
      </c>
      <c r="CG275" s="55">
        <v>2.430008134488482E-2</v>
      </c>
      <c r="CH275" s="55">
        <v>5.5543043074022441E-2</v>
      </c>
      <c r="CI275" s="55">
        <v>5.7278763170085643E-2</v>
      </c>
      <c r="CJ275" s="135">
        <v>0.17357200960632013</v>
      </c>
      <c r="CL275" s="55">
        <v>2.1946465330330632E-3</v>
      </c>
      <c r="CM275" s="55">
        <v>2.4141111863363691E-3</v>
      </c>
      <c r="CN275" s="55">
        <v>3.0725051462462882E-3</v>
      </c>
      <c r="CO275" s="55">
        <v>7.0228689057058018E-3</v>
      </c>
      <c r="CP275" s="55">
        <v>7.2423335590091082E-3</v>
      </c>
      <c r="CQ275" s="135">
        <v>2.1946465330330629E-2</v>
      </c>
      <c r="CS275" s="67">
        <v>4.241715089729611E-4</v>
      </c>
      <c r="CT275" s="67">
        <v>4.6658865987025722E-4</v>
      </c>
      <c r="CU275" s="67">
        <v>5.9384011256214558E-4</v>
      </c>
      <c r="CV275" s="67">
        <v>1.3573488287134756E-3</v>
      </c>
      <c r="CW275" s="67">
        <v>1.3997659796107717E-3</v>
      </c>
      <c r="CX275" s="135">
        <v>4.241715089729611E-3</v>
      </c>
      <c r="CZ275" s="55">
        <v>1.997601900263804E-2</v>
      </c>
      <c r="DA275" s="55">
        <v>2.1973620902901839E-2</v>
      </c>
      <c r="DB275" s="55">
        <v>2.7966426603693254E-2</v>
      </c>
      <c r="DC275" s="55">
        <v>6.3923260808441726E-2</v>
      </c>
      <c r="DD275" s="55">
        <v>6.5920862708705535E-2</v>
      </c>
      <c r="DE275" s="135">
        <v>0.19976019002638037</v>
      </c>
      <c r="DG275" s="43" t="b" cm="1">
        <f t="array" aca="1" ref="DG275" ca="1">OR($G275=Forecast_Capex_Input!$BF$8:$BF$10)</f>
        <v>0</v>
      </c>
      <c r="DH275" s="43" cm="1">
        <f t="array" aca="1" ref="DH275" ca="1">IFERROR(INDEX(Forecast_Capex_Input!BG$12:BG$286,$Z275)
*(INDEX(Forecast_Capex_Input!$H$12:$H$286,$Z275)=Repex),0)
*$DG275</f>
        <v>0</v>
      </c>
      <c r="DI275" s="43" cm="1">
        <f t="array" aca="1" ref="DI275" ca="1">IFERROR(INDEX(Forecast_Capex_Input!BH$12:BH$286,$Z275)
*(INDEX(Forecast_Capex_Input!$H$12:$H$286,$Z275)=Repex),0)
*$DG275</f>
        <v>0</v>
      </c>
      <c r="DJ275" s="43" cm="1">
        <f t="array" aca="1" ref="DJ275" ca="1">IFERROR(INDEX(Forecast_Capex_Input!BI$12:BI$286,$Z275)
*(INDEX(Forecast_Capex_Input!$H$12:$H$286,$Z275)=Repex),0)
*$DG275</f>
        <v>0</v>
      </c>
      <c r="DK275" s="43" cm="1">
        <f t="array" aca="1" ref="DK275" ca="1">IFERROR(INDEX(Forecast_Capex_Input!BJ$12:BJ$286,$Z275)
*(INDEX(Forecast_Capex_Input!$H$12:$H$286,$Z275)=Repex),0)
*$DG275</f>
        <v>0</v>
      </c>
      <c r="DL275" s="43" cm="1">
        <f t="array" aca="1" ref="DL275" ca="1">IFERROR(INDEX(Forecast_Capex_Input!BK$12:BK$286,$Z275)
*(INDEX(Forecast_Capex_Input!$H$12:$H$286,$Z275)=Repex),0)
*$DG275</f>
        <v>0</v>
      </c>
      <c r="DM275" s="43" cm="1">
        <f t="array" aca="1" ref="DM275" ca="1">IFERROR(INDEX(Forecast_Capex_Input!BL$12:BL$286,$Z275)
*(INDEX(Forecast_Capex_Input!$H$12:$H$286,$Z275)=Repex),0)
*$DG275</f>
        <v>0</v>
      </c>
      <c r="DO275" s="43" t="b" cm="1">
        <f t="array" aca="1" ref="DO275" ca="1">OR($G275=Forecast_Capex_Input!$BN$8:$BN$9)</f>
        <v>0</v>
      </c>
      <c r="DP275" s="43" cm="1">
        <f t="array" aca="1" ref="DP275" ca="1">IFERROR(INDEX(Forecast_Capex_Input!BO$12:BO$286,$Z275)
*(INDEX(Forecast_Capex_Input!$H$12:$H$286,$Z275)=Repex),0)
*$DO275</f>
        <v>0</v>
      </c>
      <c r="DQ275" s="43" cm="1">
        <f t="array" aca="1" ref="DQ275" ca="1">IFERROR(INDEX(Forecast_Capex_Input!BP$12:BP$286,$Z275)
*(INDEX(Forecast_Capex_Input!$H$12:$H$286,$Z275)=Repex),0)
*$DO275</f>
        <v>0</v>
      </c>
      <c r="DR275" s="43" cm="1">
        <f t="array" aca="1" ref="DR275" ca="1">IFERROR(INDEX(Forecast_Capex_Input!BQ$12:BQ$286,$Z275)
*(INDEX(Forecast_Capex_Input!$H$12:$H$286,$Z275)=Repex),0)
*$DO275</f>
        <v>0</v>
      </c>
      <c r="DS275" s="43" cm="1">
        <f t="array" aca="1" ref="DS275" ca="1">IFERROR(INDEX(Forecast_Capex_Input!BR$12:BR$286,$Z275)
*(INDEX(Forecast_Capex_Input!$H$12:$H$286,$Z275)=Repex),0)
*$DO275</f>
        <v>0</v>
      </c>
      <c r="DT275" s="43" cm="1">
        <f t="array" aca="1" ref="DT275" ca="1">IFERROR(INDEX(Forecast_Capex_Input!BS$12:BS$286,$Z275)
*(INDEX(Forecast_Capex_Input!$H$12:$H$286,$Z275)=Repex),0)
*$DO275</f>
        <v>0</v>
      </c>
      <c r="DV275" s="43" t="b" cm="1">
        <f t="array" aca="1" ref="DV275" ca="1">OR($G275=Forecast_Capex_Input!$BU$8:$BU$10)</f>
        <v>1</v>
      </c>
      <c r="DW275" s="43" cm="1">
        <f t="array" aca="1" ref="DW275" ca="1">IFERROR(INDEX(Forecast_Capex_Input!BV$12:BV$286,$Z275)
*(INDEX(Forecast_Capex_Input!$H$12:$H$286,$Z275)=Repex),0)
*$DV275</f>
        <v>1</v>
      </c>
      <c r="DX275" s="43" cm="1">
        <f t="array" aca="1" ref="DX275" ca="1">IFERROR(INDEX(Forecast_Capex_Input!BW$12:BW$286,$Z275)
*(INDEX(Forecast_Capex_Input!$H$12:$H$286,$Z275)=Repex),0)
*$DV275</f>
        <v>0</v>
      </c>
      <c r="DY275" s="43" cm="1">
        <f t="array" aca="1" ref="DY275" ca="1">IFERROR(INDEX(Forecast_Capex_Input!BX$12:BX$286,$Z275)
*(INDEX(Forecast_Capex_Input!$H$12:$H$286,$Z275)=Repex),0)
*$DV275</f>
        <v>0</v>
      </c>
      <c r="DZ275" s="43" cm="1">
        <f t="array" aca="1" ref="DZ275" ca="1">IFERROR(INDEX(Forecast_Capex_Input!BY$12:BY$286,$Z275)
*(INDEX(Forecast_Capex_Input!$H$12:$H$286,$Z275)=Repex),0)
*$DV275</f>
        <v>0</v>
      </c>
      <c r="EA275" s="43" cm="1">
        <f t="array" aca="1" ref="EA275" ca="1">IFERROR(INDEX(Forecast_Capex_Input!BZ$12:BZ$286,$Z275)
*(INDEX(Forecast_Capex_Input!$H$12:$H$286,$Z275)=Repex),0)
*$DV275</f>
        <v>0</v>
      </c>
      <c r="EB275" s="43" cm="1">
        <f t="array" aca="1" ref="EB275" ca="1">IFERROR(INDEX(Forecast_Capex_Input!CA$12:CA$286,$Z275)
*(INDEX(Forecast_Capex_Input!$H$12:$H$286,$Z275)=Repex),0)
*$DV275</f>
        <v>0</v>
      </c>
      <c r="EC275" s="43" cm="1">
        <f t="array" aca="1" ref="EC275" ca="1">IFERROR(INDEX(Forecast_Capex_Input!CB$12:CB$286,$Z275)
*(INDEX(Forecast_Capex_Input!$H$12:$H$286,$Z275)=Repex),0)
*$DV275</f>
        <v>0</v>
      </c>
      <c r="ED275" s="43" cm="1">
        <f t="array" aca="1" ref="ED275" ca="1">IFERROR(INDEX(Forecast_Capex_Input!CC$12:CC$286,$Z275)
*(INDEX(Forecast_Capex_Input!$H$12:$H$286,$Z275)=Repex),0)
*$DV275</f>
        <v>0</v>
      </c>
      <c r="EF275" s="86" t="str">
        <f t="shared" si="31"/>
        <v>N/A</v>
      </c>
      <c r="EG275" s="28" t="str">
        <f>IFERROR(RANK(EF275,EF$11:EF$1010,0)+COUNTIF(EF$11:EF275,EF275)-1,NA)</f>
        <v>N/A</v>
      </c>
    </row>
    <row r="276" spans="3:137" x14ac:dyDescent="0.2">
      <c r="C276" s="28">
        <f t="shared" si="32"/>
        <v>266</v>
      </c>
      <c r="D276" s="9" t="str" cm="1">
        <f t="array" ref="D276">IFERROR(INDEX(Forecast_Capex_Input!$D$12:$D$286,$Z276),NA)</f>
        <v>Temporary protection renewal for recall periods</v>
      </c>
      <c r="E276" s="24" t="b" cm="1">
        <f t="array" ref="E276">IF($Z276=NA,NA,INDEX(Forecast_Capex_Input!$E$12:$E$286,$Z276))</f>
        <v>1</v>
      </c>
      <c r="F276" s="9" t="str" cm="1">
        <f t="array" aca="1" ref="F276" ca="1">IFERROR(INDEX(General!$E$25:$E$26,$AA276),NA)</f>
        <v>Non-Labour</v>
      </c>
      <c r="G276" s="9" t="str" cm="1">
        <f t="array" aca="1" ref="G276" ca="1">IFERROR(INDEX(Forecast_Capex_Input!$AI$11:$BB$11,$AC276),NA)</f>
        <v>Secondary Systems</v>
      </c>
      <c r="H276" s="50" cm="1">
        <f t="array" aca="1" ref="H276" ca="1">IFERROR(INDEX(Forecast_Capex_Input!$AI$12:$BB$286,$Z276,$AC276),NA)</f>
        <v>1</v>
      </c>
      <c r="I276" s="150" t="str" cm="1">
        <f t="array" ref="I276">IFERROR(INDEX(Forecast_Capex_Input!$F$12:$F$286,$Z276),NA)</f>
        <v>Replacement Expenditure</v>
      </c>
      <c r="J276" s="150" t="str" cm="1">
        <f t="array" ref="J276">IFERROR(INDEX(Forecast_Capex_Input!G$12:G$286,$Z276),NA)</f>
        <v>Digital Infrastructure</v>
      </c>
      <c r="K276" s="150" t="str" cm="1">
        <f t="array" ref="K276">IFERROR(INDEX(Forecast_Capex_Input!H$12:H$286,$Z276),NA)</f>
        <v>Repex</v>
      </c>
      <c r="L276" s="150" t="str" cm="1">
        <f t="array" ref="L276">IFERROR(INDEX(Forecast_Capex_Input!I$12:I$286,$Z276),NA)</f>
        <v>N/A</v>
      </c>
      <c r="M276" s="150" t="str" cm="1">
        <f t="array" ref="M276">IFERROR(INDEX(Forecast_Capex_Input!J$12:J$286,$Z276),NA)</f>
        <v>N/A</v>
      </c>
      <c r="N276" s="150" t="str" cm="1">
        <f t="array" ref="N276">IFERROR(INDEX(Forecast_Capex_Input!K$12:K$286,$Z276),NA)</f>
        <v>DI - Protection systems</v>
      </c>
      <c r="O276" s="150" t="str" cm="1">
        <f t="array" ref="O276">IFERROR(INDEX(Forecast_Capex_Input!L$12:L$286,$Z276),NA)</f>
        <v>DI - Safe and Reliable Network</v>
      </c>
      <c r="P276" s="150" t="str" cm="1">
        <f t="array" ref="P276">IFERROR(INDEX(Forecast_Capex_Input!M$12:M$286,$Z276),NA)</f>
        <v>N/A</v>
      </c>
      <c r="Q276" s="24" t="str" cm="1">
        <f t="array" ref="Q276">IFERROR(INDEX(Forecast_Capex_Input!N$12:N$286,$Z276),NA)</f>
        <v>No</v>
      </c>
      <c r="R276" s="190" cm="1">
        <f t="array" ref="R276">IFERROR(INDEX(Forecast_Capex_Input!O$12:O$286,$Z276),0)</f>
        <v>0</v>
      </c>
      <c r="S276" s="24" t="str" cm="1">
        <f t="array" ref="S276">IFERROR(INDEX(Forecast_Capex_Input!P$12:P$286,$Z276),0)</f>
        <v>Safety security &amp; reliability</v>
      </c>
      <c r="T276" s="150" t="str" cm="1">
        <f t="array" aca="1" ref="T276" ca="1">IFERROR(INDEX(General!$K$91:$K$110,$AC276),NA)</f>
        <v>Secondary Systems (2018-23)</v>
      </c>
      <c r="U276" s="43" cm="1">
        <f t="array" aca="1" ref="U276" ca="1">IFERROR(
IF($F276=General!$E$25,INDEX(Forecast_Capex_Input!S$12:S$286,$Z276),
INDEX(Forecast_Capex_Input!T$12:T$286,$Z276)),0)</f>
        <v>0.7364899575619559</v>
      </c>
      <c r="V276" s="82" t="b">
        <f>IFERROR(INDEX(Overheads!$T$19:$T$26,MATCH($I276,Overheads!$E$19:$E$26,0)),FALSE)</f>
        <v>1</v>
      </c>
      <c r="W276" s="209" t="str" cm="1">
        <f t="array" ref="W276">IFERROR(
INDEX(Forecast_Capex_Input!CN$12:CN$286,$Z276),0)</f>
        <v>FY22</v>
      </c>
      <c r="X276" s="209">
        <f>IFERROR(
MATCH($W276,General!$L$39:$S$39,0),1)</f>
        <v>2</v>
      </c>
      <c r="Z276" s="28">
        <f>IFERROR(
IF(MATCH($C276,Forecast_Capex_Input!$CI$12:$CI$286,1)+1&gt;MAX(Forecast_Capex_Input!$C$12:$C$286),NA,
MATCH($C276,Forecast_Capex_Input!$CI$12:$CI$286,1)+1),1)</f>
        <v>116</v>
      </c>
      <c r="AA276" s="28" cm="1">
        <f t="array" aca="1" ref="AA276" ca="1">IFERROR(
IF(Z275&lt;&gt;Z276,1,
IF(COUNTIF(OFFSET(AA275,0,0,-INDEX(Forecast_Capex_Input!$CG$12:$CG$286,$Z276)),AA275)=INDEX(Forecast_Capex_Input!$CG$12:$CG$286,$Z276),AA275+1,AA275)),NA)</f>
        <v>2</v>
      </c>
      <c r="AB276" s="28" cm="1">
        <f t="array" ref="AB276">IFERROR($C276-IF($Z276=1,1,INDEX(Forecast_Capex_Input!$CI$12:$CI$286,$Z276-1))+1,NA)</f>
        <v>2</v>
      </c>
      <c r="AC276" s="28" cm="1">
        <f t="array" aca="1" ref="AC276" ca="1">IFERROR(IF(AA276=1,
INDEX(Forecast_Capex_Input!$AI$10:$BB$10,SMALL(IF(INDEX(Forecast_Capex_Input!$AI$12:$BB$286,$Z276,0)&gt;0,COLUMN(Forecast_Capex_Input!$AI$10:$BB$10)-COLUMN(Forecast_Capex_Input!$AI$12)+1),ROWS(OFFSET(AC275,0,0,-$AB276)))),
OFFSET(AC275,-INDEX(Forecast_Capex_Input!$CG$12:$CG$286,$Z276)+1,0)),NA)</f>
        <v>4</v>
      </c>
      <c r="AD276" s="28">
        <f t="shared" ca="1" si="29"/>
        <v>2</v>
      </c>
      <c r="AE276" s="82" t="b">
        <f t="shared" si="33"/>
        <v>0</v>
      </c>
      <c r="AF276" s="78" t="b">
        <v>0</v>
      </c>
      <c r="AG276" s="82" t="b">
        <f t="shared" si="30"/>
        <v>1</v>
      </c>
      <c r="AI276" s="55">
        <v>0.1113639969663334</v>
      </c>
      <c r="AJ276" s="55">
        <v>0.10123999724212128</v>
      </c>
      <c r="AK276" s="55">
        <v>5.061999862106064E-2</v>
      </c>
      <c r="AL276" s="55">
        <v>0.1113639969663334</v>
      </c>
      <c r="AM276" s="55">
        <v>0.11642599682843945</v>
      </c>
      <c r="AN276" s="135">
        <v>0.49101398662428819</v>
      </c>
      <c r="AP276" s="55">
        <v>0.1113639969663334</v>
      </c>
      <c r="AQ276" s="55">
        <v>0.10123999724212128</v>
      </c>
      <c r="AR276" s="55">
        <v>5.061999862106064E-2</v>
      </c>
      <c r="AS276" s="55">
        <v>0.1113639969663334</v>
      </c>
      <c r="AT276" s="55">
        <v>0.11642599682843945</v>
      </c>
      <c r="AU276" s="135">
        <v>0.49101398662428819</v>
      </c>
      <c r="AW276" s="55">
        <v>1.3425086724655871E-2</v>
      </c>
      <c r="AX276" s="55">
        <v>1.1438396106540205E-2</v>
      </c>
      <c r="AY276" s="55">
        <v>7.0216485538424885E-3</v>
      </c>
      <c r="AZ276" s="55">
        <v>1.566249654542877E-2</v>
      </c>
      <c r="BA276" s="55">
        <v>1.4499611403336367E-2</v>
      </c>
      <c r="BB276" s="135">
        <v>6.2047239333803704E-2</v>
      </c>
      <c r="BD276" s="55">
        <v>2.6140106115296034E-3</v>
      </c>
      <c r="BE276" s="55">
        <v>2.2421213027928421E-3</v>
      </c>
      <c r="BF276" s="55">
        <v>1.346284342429727E-3</v>
      </c>
      <c r="BG276" s="55">
        <v>2.9823878378251196E-3</v>
      </c>
      <c r="BH276" s="55">
        <v>2.808383928484448E-3</v>
      </c>
      <c r="BI276" s="135">
        <v>1.199318802306174E-2</v>
      </c>
      <c r="BK276" s="55">
        <v>0.12740309430251887</v>
      </c>
      <c r="BL276" s="55">
        <v>0.11492051465145434</v>
      </c>
      <c r="BM276" s="55">
        <v>5.8987931517332858E-2</v>
      </c>
      <c r="BN276" s="55">
        <v>0.13000888134958727</v>
      </c>
      <c r="BO276" s="55">
        <v>0.13373399216026027</v>
      </c>
      <c r="BP276" s="135">
        <v>0.56505441398115352</v>
      </c>
      <c r="BR276" s="147">
        <v>0.1</v>
      </c>
      <c r="BS276" s="147">
        <v>0.11</v>
      </c>
      <c r="BT276" s="147">
        <v>0.14000000000000001</v>
      </c>
      <c r="BU276" s="147">
        <v>0.32</v>
      </c>
      <c r="BV276" s="147">
        <v>0.33</v>
      </c>
      <c r="BX276" s="55">
        <v>4.9101398662428825E-2</v>
      </c>
      <c r="BY276" s="55">
        <v>5.4011538528671701E-2</v>
      </c>
      <c r="BZ276" s="55">
        <v>6.874195812740036E-2</v>
      </c>
      <c r="CA276" s="55">
        <v>0.15712447571977223</v>
      </c>
      <c r="CB276" s="55">
        <v>0.16203461558601512</v>
      </c>
      <c r="CC276" s="135">
        <v>0.49101398662428825</v>
      </c>
      <c r="CE276" s="55">
        <v>4.9101398662428825E-2</v>
      </c>
      <c r="CF276" s="55">
        <v>5.4011538528671701E-2</v>
      </c>
      <c r="CG276" s="55">
        <v>6.874195812740036E-2</v>
      </c>
      <c r="CH276" s="55">
        <v>0.15712447571977223</v>
      </c>
      <c r="CI276" s="55">
        <v>0.16203461558601512</v>
      </c>
      <c r="CJ276" s="135">
        <v>0.49101398662428825</v>
      </c>
      <c r="CL276" s="55">
        <v>6.2047239333803709E-3</v>
      </c>
      <c r="CM276" s="55">
        <v>6.8251963267184071E-3</v>
      </c>
      <c r="CN276" s="55">
        <v>8.6866135067325198E-3</v>
      </c>
      <c r="CO276" s="55">
        <v>1.9855116586817184E-2</v>
      </c>
      <c r="CP276" s="55">
        <v>2.0475588980155224E-2</v>
      </c>
      <c r="CQ276" s="135">
        <v>6.2047239333803704E-2</v>
      </c>
      <c r="CS276" s="67">
        <v>1.1993188023061742E-3</v>
      </c>
      <c r="CT276" s="67">
        <v>1.3192506825367915E-3</v>
      </c>
      <c r="CU276" s="67">
        <v>1.6790463232286437E-3</v>
      </c>
      <c r="CV276" s="67">
        <v>3.8378201673797568E-3</v>
      </c>
      <c r="CW276" s="67">
        <v>3.9577520476103741E-3</v>
      </c>
      <c r="CX276" s="135">
        <v>1.199318802306174E-2</v>
      </c>
      <c r="CZ276" s="55">
        <v>5.6505441398115364E-2</v>
      </c>
      <c r="DA276" s="55">
        <v>6.2155985537926901E-2</v>
      </c>
      <c r="DB276" s="55">
        <v>7.9107617957361528E-2</v>
      </c>
      <c r="DC276" s="55">
        <v>0.18081741247396918</v>
      </c>
      <c r="DD276" s="55">
        <v>0.18646795661378071</v>
      </c>
      <c r="DE276" s="135">
        <v>0.56505441398115364</v>
      </c>
      <c r="DG276" s="43" t="b" cm="1">
        <f t="array" aca="1" ref="DG276" ca="1">OR($G276=Forecast_Capex_Input!$BF$8:$BF$10)</f>
        <v>0</v>
      </c>
      <c r="DH276" s="43" cm="1">
        <f t="array" aca="1" ref="DH276" ca="1">IFERROR(INDEX(Forecast_Capex_Input!BG$12:BG$286,$Z276)
*(INDEX(Forecast_Capex_Input!$H$12:$H$286,$Z276)=Repex),0)
*$DG276</f>
        <v>0</v>
      </c>
      <c r="DI276" s="43" cm="1">
        <f t="array" aca="1" ref="DI276" ca="1">IFERROR(INDEX(Forecast_Capex_Input!BH$12:BH$286,$Z276)
*(INDEX(Forecast_Capex_Input!$H$12:$H$286,$Z276)=Repex),0)
*$DG276</f>
        <v>0</v>
      </c>
      <c r="DJ276" s="43" cm="1">
        <f t="array" aca="1" ref="DJ276" ca="1">IFERROR(INDEX(Forecast_Capex_Input!BI$12:BI$286,$Z276)
*(INDEX(Forecast_Capex_Input!$H$12:$H$286,$Z276)=Repex),0)
*$DG276</f>
        <v>0</v>
      </c>
      <c r="DK276" s="43" cm="1">
        <f t="array" aca="1" ref="DK276" ca="1">IFERROR(INDEX(Forecast_Capex_Input!BJ$12:BJ$286,$Z276)
*(INDEX(Forecast_Capex_Input!$H$12:$H$286,$Z276)=Repex),0)
*$DG276</f>
        <v>0</v>
      </c>
      <c r="DL276" s="43" cm="1">
        <f t="array" aca="1" ref="DL276" ca="1">IFERROR(INDEX(Forecast_Capex_Input!BK$12:BK$286,$Z276)
*(INDEX(Forecast_Capex_Input!$H$12:$H$286,$Z276)=Repex),0)
*$DG276</f>
        <v>0</v>
      </c>
      <c r="DM276" s="43" cm="1">
        <f t="array" aca="1" ref="DM276" ca="1">IFERROR(INDEX(Forecast_Capex_Input!BL$12:BL$286,$Z276)
*(INDEX(Forecast_Capex_Input!$H$12:$H$286,$Z276)=Repex),0)
*$DG276</f>
        <v>0</v>
      </c>
      <c r="DO276" s="43" t="b" cm="1">
        <f t="array" aca="1" ref="DO276" ca="1">OR($G276=Forecast_Capex_Input!$BN$8:$BN$9)</f>
        <v>0</v>
      </c>
      <c r="DP276" s="43" cm="1">
        <f t="array" aca="1" ref="DP276" ca="1">IFERROR(INDEX(Forecast_Capex_Input!BO$12:BO$286,$Z276)
*(INDEX(Forecast_Capex_Input!$H$12:$H$286,$Z276)=Repex),0)
*$DO276</f>
        <v>0</v>
      </c>
      <c r="DQ276" s="43" cm="1">
        <f t="array" aca="1" ref="DQ276" ca="1">IFERROR(INDEX(Forecast_Capex_Input!BP$12:BP$286,$Z276)
*(INDEX(Forecast_Capex_Input!$H$12:$H$286,$Z276)=Repex),0)
*$DO276</f>
        <v>0</v>
      </c>
      <c r="DR276" s="43" cm="1">
        <f t="array" aca="1" ref="DR276" ca="1">IFERROR(INDEX(Forecast_Capex_Input!BQ$12:BQ$286,$Z276)
*(INDEX(Forecast_Capex_Input!$H$12:$H$286,$Z276)=Repex),0)
*$DO276</f>
        <v>0</v>
      </c>
      <c r="DS276" s="43" cm="1">
        <f t="array" aca="1" ref="DS276" ca="1">IFERROR(INDEX(Forecast_Capex_Input!BR$12:BR$286,$Z276)
*(INDEX(Forecast_Capex_Input!$H$12:$H$286,$Z276)=Repex),0)
*$DO276</f>
        <v>0</v>
      </c>
      <c r="DT276" s="43" cm="1">
        <f t="array" aca="1" ref="DT276" ca="1">IFERROR(INDEX(Forecast_Capex_Input!BS$12:BS$286,$Z276)
*(INDEX(Forecast_Capex_Input!$H$12:$H$286,$Z276)=Repex),0)
*$DO276</f>
        <v>0</v>
      </c>
      <c r="DV276" s="43" t="b" cm="1">
        <f t="array" aca="1" ref="DV276" ca="1">OR($G276=Forecast_Capex_Input!$BU$8:$BU$10)</f>
        <v>1</v>
      </c>
      <c r="DW276" s="43" cm="1">
        <f t="array" aca="1" ref="DW276" ca="1">IFERROR(INDEX(Forecast_Capex_Input!BV$12:BV$286,$Z276)
*(INDEX(Forecast_Capex_Input!$H$12:$H$286,$Z276)=Repex),0)
*$DV276</f>
        <v>1</v>
      </c>
      <c r="DX276" s="43" cm="1">
        <f t="array" aca="1" ref="DX276" ca="1">IFERROR(INDEX(Forecast_Capex_Input!BW$12:BW$286,$Z276)
*(INDEX(Forecast_Capex_Input!$H$12:$H$286,$Z276)=Repex),0)
*$DV276</f>
        <v>0</v>
      </c>
      <c r="DY276" s="43" cm="1">
        <f t="array" aca="1" ref="DY276" ca="1">IFERROR(INDEX(Forecast_Capex_Input!BX$12:BX$286,$Z276)
*(INDEX(Forecast_Capex_Input!$H$12:$H$286,$Z276)=Repex),0)
*$DV276</f>
        <v>0</v>
      </c>
      <c r="DZ276" s="43" cm="1">
        <f t="array" aca="1" ref="DZ276" ca="1">IFERROR(INDEX(Forecast_Capex_Input!BY$12:BY$286,$Z276)
*(INDEX(Forecast_Capex_Input!$H$12:$H$286,$Z276)=Repex),0)
*$DV276</f>
        <v>0</v>
      </c>
      <c r="EA276" s="43" cm="1">
        <f t="array" aca="1" ref="EA276" ca="1">IFERROR(INDEX(Forecast_Capex_Input!BZ$12:BZ$286,$Z276)
*(INDEX(Forecast_Capex_Input!$H$12:$H$286,$Z276)=Repex),0)
*$DV276</f>
        <v>0</v>
      </c>
      <c r="EB276" s="43" cm="1">
        <f t="array" aca="1" ref="EB276" ca="1">IFERROR(INDEX(Forecast_Capex_Input!CA$12:CA$286,$Z276)
*(INDEX(Forecast_Capex_Input!$H$12:$H$286,$Z276)=Repex),0)
*$DV276</f>
        <v>0</v>
      </c>
      <c r="EC276" s="43" cm="1">
        <f t="array" aca="1" ref="EC276" ca="1">IFERROR(INDEX(Forecast_Capex_Input!CB$12:CB$286,$Z276)
*(INDEX(Forecast_Capex_Input!$H$12:$H$286,$Z276)=Repex),0)
*$DV276</f>
        <v>0</v>
      </c>
      <c r="ED276" s="43" cm="1">
        <f t="array" aca="1" ref="ED276" ca="1">IFERROR(INDEX(Forecast_Capex_Input!CC$12:CC$286,$Z276)
*(INDEX(Forecast_Capex_Input!$H$12:$H$286,$Z276)=Repex),0)
*$DV276</f>
        <v>0</v>
      </c>
      <c r="EF276" s="86" t="str">
        <f t="shared" si="31"/>
        <v>N/A</v>
      </c>
      <c r="EG276" s="28" t="str">
        <f>IFERROR(RANK(EF276,EF$11:EF$1010,0)+COUNTIF(EF$11:EF276,EF276)-1,NA)</f>
        <v>N/A</v>
      </c>
    </row>
    <row r="277" spans="3:137" x14ac:dyDescent="0.2">
      <c r="C277" s="28">
        <f t="shared" si="32"/>
        <v>267</v>
      </c>
      <c r="D277" s="9" t="str" cm="1">
        <f t="array" ref="D277">IFERROR(INDEX(Forecast_Capex_Input!$D$12:$D$286,$Z277),NA)</f>
        <v>Time Domain Protection Proof of Concept</v>
      </c>
      <c r="E277" s="24" t="b" cm="1">
        <f t="array" ref="E277">IF($Z277=NA,NA,INDEX(Forecast_Capex_Input!$E$12:$E$286,$Z277))</f>
        <v>0</v>
      </c>
      <c r="F277" s="9" t="str" cm="1">
        <f t="array" aca="1" ref="F277" ca="1">IFERROR(INDEX(General!$E$25:$E$26,$AA277),NA)</f>
        <v>Labour</v>
      </c>
      <c r="G277" s="9" t="str" cm="1">
        <f t="array" aca="1" ref="G277" ca="1">IFERROR(INDEX(Forecast_Capex_Input!$AI$11:$BB$11,$AC277),NA)</f>
        <v>Secondary Systems</v>
      </c>
      <c r="H277" s="50" cm="1">
        <f t="array" aca="1" ref="H277" ca="1">IFERROR(INDEX(Forecast_Capex_Input!$AI$12:$BB$286,$Z277,$AC277),NA)</f>
        <v>1</v>
      </c>
      <c r="I277" s="150" t="str" cm="1">
        <f t="array" ref="I277">IFERROR(INDEX(Forecast_Capex_Input!$F$12:$F$286,$Z277),NA)</f>
        <v>Replacement Expenditure</v>
      </c>
      <c r="J277" s="150" t="str" cm="1">
        <f t="array" ref="J277">IFERROR(INDEX(Forecast_Capex_Input!G$12:G$286,$Z277),NA)</f>
        <v>Digital Infrastructure</v>
      </c>
      <c r="K277" s="150" t="str" cm="1">
        <f t="array" ref="K277">IFERROR(INDEX(Forecast_Capex_Input!H$12:H$286,$Z277),NA)</f>
        <v>Repex</v>
      </c>
      <c r="L277" s="150" t="str" cm="1">
        <f t="array" ref="L277">IFERROR(INDEX(Forecast_Capex_Input!I$12:I$286,$Z277),NA)</f>
        <v>N/A</v>
      </c>
      <c r="M277" s="150" t="str" cm="1">
        <f t="array" ref="M277">IFERROR(INDEX(Forecast_Capex_Input!J$12:J$286,$Z277),NA)</f>
        <v>N/A</v>
      </c>
      <c r="N277" s="150" t="str" cm="1">
        <f t="array" ref="N277">IFERROR(INDEX(Forecast_Capex_Input!K$12:K$286,$Z277),NA)</f>
        <v>DI - Protection systems</v>
      </c>
      <c r="O277" s="150" t="str" cm="1">
        <f t="array" ref="O277">IFERROR(INDEX(Forecast_Capex_Input!L$12:L$286,$Z277),NA)</f>
        <v>DI - Safe and Reliable Network</v>
      </c>
      <c r="P277" s="150" t="str" cm="1">
        <f t="array" ref="P277">IFERROR(INDEX(Forecast_Capex_Input!M$12:M$286,$Z277),NA)</f>
        <v>N/A</v>
      </c>
      <c r="Q277" s="24" t="str" cm="1">
        <f t="array" ref="Q277">IFERROR(INDEX(Forecast_Capex_Input!N$12:N$286,$Z277),NA)</f>
        <v>No</v>
      </c>
      <c r="R277" s="190" cm="1">
        <f t="array" ref="R277">IFERROR(INDEX(Forecast_Capex_Input!O$12:O$286,$Z277),0)</f>
        <v>0</v>
      </c>
      <c r="S277" s="24" t="str" cm="1">
        <f t="array" ref="S277">IFERROR(INDEX(Forecast_Capex_Input!P$12:P$286,$Z277),0)</f>
        <v>Safety security &amp; reliability</v>
      </c>
      <c r="T277" s="150" t="str" cm="1">
        <f t="array" aca="1" ref="T277" ca="1">IFERROR(INDEX(General!$K$91:$K$110,$AC277),NA)</f>
        <v>Secondary Systems (2018-23)</v>
      </c>
      <c r="U277" s="43" cm="1">
        <f t="array" aca="1" ref="U277" ca="1">IFERROR(
IF($F277=General!$E$25,INDEX(Forecast_Capex_Input!S$12:S$286,$Z277),
INDEX(Forecast_Capex_Input!T$12:T$286,$Z277)),0)</f>
        <v>0</v>
      </c>
      <c r="V277" s="82" t="b">
        <f>IFERROR(INDEX(Overheads!$T$19:$T$26,MATCH($I277,Overheads!$E$19:$E$26,0)),FALSE)</f>
        <v>1</v>
      </c>
      <c r="W277" s="209" t="str" cm="1">
        <f t="array" ref="W277">IFERROR(
INDEX(Forecast_Capex_Input!CN$12:CN$286,$Z277),0)</f>
        <v>FY22</v>
      </c>
      <c r="X277" s="209">
        <f>IFERROR(
MATCH($W277,General!$L$39:$S$39,0),1)</f>
        <v>2</v>
      </c>
      <c r="Z277" s="28">
        <f>IFERROR(
IF(MATCH($C277,Forecast_Capex_Input!$CI$12:$CI$286,1)+1&gt;MAX(Forecast_Capex_Input!$C$12:$C$286),NA,
MATCH($C277,Forecast_Capex_Input!$CI$12:$CI$286,1)+1),1)</f>
        <v>117</v>
      </c>
      <c r="AA277" s="28" cm="1">
        <f t="array" aca="1" ref="AA277" ca="1">IFERROR(
IF(Z276&lt;&gt;Z277,1,
IF(COUNTIF(OFFSET(AA276,0,0,-INDEX(Forecast_Capex_Input!$CG$12:$CG$286,$Z277)),AA276)=INDEX(Forecast_Capex_Input!$CG$12:$CG$286,$Z277),AA276+1,AA276)),NA)</f>
        <v>1</v>
      </c>
      <c r="AB277" s="28" cm="1">
        <f t="array" ref="AB277">IFERROR($C277-IF($Z277=1,1,INDEX(Forecast_Capex_Input!$CI$12:$CI$286,$Z277-1))+1,NA)</f>
        <v>1</v>
      </c>
      <c r="AC277" s="28" cm="1">
        <f t="array" aca="1" ref="AC277" ca="1">IFERROR(IF(AA277=1,
INDEX(Forecast_Capex_Input!$AI$10:$BB$10,SMALL(IF(INDEX(Forecast_Capex_Input!$AI$12:$BB$286,$Z277,0)&gt;0,COLUMN(Forecast_Capex_Input!$AI$10:$BB$10)-COLUMN(Forecast_Capex_Input!$AI$12)+1),ROWS(OFFSET(AC276,0,0,-$AB277)))),
OFFSET(AC276,-INDEX(Forecast_Capex_Input!$CG$12:$CG$286,$Z277)+1,0)),NA)</f>
        <v>4</v>
      </c>
      <c r="AD277" s="28">
        <f t="shared" ca="1" si="29"/>
        <v>1</v>
      </c>
      <c r="AE277" s="82" t="b">
        <f t="shared" si="33"/>
        <v>0</v>
      </c>
      <c r="AF277" s="78" t="b">
        <v>0</v>
      </c>
      <c r="AG277" s="82" t="b">
        <f t="shared" si="30"/>
        <v>1</v>
      </c>
      <c r="AI277" s="55">
        <v>0</v>
      </c>
      <c r="AJ277" s="55">
        <v>0</v>
      </c>
      <c r="AK277" s="55">
        <v>0</v>
      </c>
      <c r="AL277" s="55">
        <v>0</v>
      </c>
      <c r="AM277" s="55">
        <v>0</v>
      </c>
      <c r="AN277" s="135">
        <v>0</v>
      </c>
      <c r="AP277" s="55">
        <v>0</v>
      </c>
      <c r="AQ277" s="55">
        <v>0</v>
      </c>
      <c r="AR277" s="55">
        <v>0</v>
      </c>
      <c r="AS277" s="55">
        <v>0</v>
      </c>
      <c r="AT277" s="55">
        <v>0</v>
      </c>
      <c r="AU277" s="135">
        <v>0</v>
      </c>
      <c r="AW277" s="55">
        <v>0</v>
      </c>
      <c r="AX277" s="55">
        <v>0</v>
      </c>
      <c r="AY277" s="55">
        <v>0</v>
      </c>
      <c r="AZ277" s="55">
        <v>0</v>
      </c>
      <c r="BA277" s="55">
        <v>0</v>
      </c>
      <c r="BB277" s="135">
        <v>0</v>
      </c>
      <c r="BD277" s="55">
        <v>0</v>
      </c>
      <c r="BE277" s="55">
        <v>0</v>
      </c>
      <c r="BF277" s="55">
        <v>0</v>
      </c>
      <c r="BG277" s="55">
        <v>0</v>
      </c>
      <c r="BH277" s="55">
        <v>0</v>
      </c>
      <c r="BI277" s="135">
        <v>0</v>
      </c>
      <c r="BK277" s="55">
        <v>0</v>
      </c>
      <c r="BL277" s="55">
        <v>0</v>
      </c>
      <c r="BM277" s="55">
        <v>0</v>
      </c>
      <c r="BN277" s="55">
        <v>0</v>
      </c>
      <c r="BO277" s="55">
        <v>0</v>
      </c>
      <c r="BP277" s="135">
        <v>0</v>
      </c>
      <c r="BR277" s="147">
        <v>0</v>
      </c>
      <c r="BS277" s="147">
        <v>0</v>
      </c>
      <c r="BT277" s="147">
        <v>0</v>
      </c>
      <c r="BU277" s="147">
        <v>0</v>
      </c>
      <c r="BV277" s="147">
        <v>0</v>
      </c>
      <c r="BX277" s="55">
        <v>0</v>
      </c>
      <c r="BY277" s="55">
        <v>0</v>
      </c>
      <c r="BZ277" s="55">
        <v>0</v>
      </c>
      <c r="CA277" s="55">
        <v>0</v>
      </c>
      <c r="CB277" s="55">
        <v>0</v>
      </c>
      <c r="CC277" s="135">
        <v>0</v>
      </c>
      <c r="CE277" s="55">
        <v>0</v>
      </c>
      <c r="CF277" s="55">
        <v>0</v>
      </c>
      <c r="CG277" s="55">
        <v>0</v>
      </c>
      <c r="CH277" s="55">
        <v>0</v>
      </c>
      <c r="CI277" s="55">
        <v>0</v>
      </c>
      <c r="CJ277" s="135">
        <v>0</v>
      </c>
      <c r="CL277" s="55">
        <v>0</v>
      </c>
      <c r="CM277" s="55">
        <v>0</v>
      </c>
      <c r="CN277" s="55">
        <v>0</v>
      </c>
      <c r="CO277" s="55">
        <v>0</v>
      </c>
      <c r="CP277" s="55">
        <v>0</v>
      </c>
      <c r="CQ277" s="135">
        <v>0</v>
      </c>
      <c r="CS277" s="67">
        <v>0</v>
      </c>
      <c r="CT277" s="67">
        <v>0</v>
      </c>
      <c r="CU277" s="67">
        <v>0</v>
      </c>
      <c r="CV277" s="67">
        <v>0</v>
      </c>
      <c r="CW277" s="67">
        <v>0</v>
      </c>
      <c r="CX277" s="135">
        <v>0</v>
      </c>
      <c r="CZ277" s="55">
        <v>0</v>
      </c>
      <c r="DA277" s="55">
        <v>0</v>
      </c>
      <c r="DB277" s="55">
        <v>0</v>
      </c>
      <c r="DC277" s="55">
        <v>0</v>
      </c>
      <c r="DD277" s="55">
        <v>0</v>
      </c>
      <c r="DE277" s="135">
        <v>0</v>
      </c>
      <c r="DG277" s="43" t="b" cm="1">
        <f t="array" aca="1" ref="DG277" ca="1">OR($G277=Forecast_Capex_Input!$BF$8:$BF$10)</f>
        <v>0</v>
      </c>
      <c r="DH277" s="43" cm="1">
        <f t="array" aca="1" ref="DH277" ca="1">IFERROR(INDEX(Forecast_Capex_Input!BG$12:BG$286,$Z277)
*(INDEX(Forecast_Capex_Input!$H$12:$H$286,$Z277)=Repex),0)
*$DG277</f>
        <v>0</v>
      </c>
      <c r="DI277" s="43" cm="1">
        <f t="array" aca="1" ref="DI277" ca="1">IFERROR(INDEX(Forecast_Capex_Input!BH$12:BH$286,$Z277)
*(INDEX(Forecast_Capex_Input!$H$12:$H$286,$Z277)=Repex),0)
*$DG277</f>
        <v>0</v>
      </c>
      <c r="DJ277" s="43" cm="1">
        <f t="array" aca="1" ref="DJ277" ca="1">IFERROR(INDEX(Forecast_Capex_Input!BI$12:BI$286,$Z277)
*(INDEX(Forecast_Capex_Input!$H$12:$H$286,$Z277)=Repex),0)
*$DG277</f>
        <v>0</v>
      </c>
      <c r="DK277" s="43" cm="1">
        <f t="array" aca="1" ref="DK277" ca="1">IFERROR(INDEX(Forecast_Capex_Input!BJ$12:BJ$286,$Z277)
*(INDEX(Forecast_Capex_Input!$H$12:$H$286,$Z277)=Repex),0)
*$DG277</f>
        <v>0</v>
      </c>
      <c r="DL277" s="43" cm="1">
        <f t="array" aca="1" ref="DL277" ca="1">IFERROR(INDEX(Forecast_Capex_Input!BK$12:BK$286,$Z277)
*(INDEX(Forecast_Capex_Input!$H$12:$H$286,$Z277)=Repex),0)
*$DG277</f>
        <v>0</v>
      </c>
      <c r="DM277" s="43" cm="1">
        <f t="array" aca="1" ref="DM277" ca="1">IFERROR(INDEX(Forecast_Capex_Input!BL$12:BL$286,$Z277)
*(INDEX(Forecast_Capex_Input!$H$12:$H$286,$Z277)=Repex),0)
*$DG277</f>
        <v>0</v>
      </c>
      <c r="DO277" s="43" t="b" cm="1">
        <f t="array" aca="1" ref="DO277" ca="1">OR($G277=Forecast_Capex_Input!$BN$8:$BN$9)</f>
        <v>0</v>
      </c>
      <c r="DP277" s="43" cm="1">
        <f t="array" aca="1" ref="DP277" ca="1">IFERROR(INDEX(Forecast_Capex_Input!BO$12:BO$286,$Z277)
*(INDEX(Forecast_Capex_Input!$H$12:$H$286,$Z277)=Repex),0)
*$DO277</f>
        <v>0</v>
      </c>
      <c r="DQ277" s="43" cm="1">
        <f t="array" aca="1" ref="DQ277" ca="1">IFERROR(INDEX(Forecast_Capex_Input!BP$12:BP$286,$Z277)
*(INDEX(Forecast_Capex_Input!$H$12:$H$286,$Z277)=Repex),0)
*$DO277</f>
        <v>0</v>
      </c>
      <c r="DR277" s="43" cm="1">
        <f t="array" aca="1" ref="DR277" ca="1">IFERROR(INDEX(Forecast_Capex_Input!BQ$12:BQ$286,$Z277)
*(INDEX(Forecast_Capex_Input!$H$12:$H$286,$Z277)=Repex),0)
*$DO277</f>
        <v>0</v>
      </c>
      <c r="DS277" s="43" cm="1">
        <f t="array" aca="1" ref="DS277" ca="1">IFERROR(INDEX(Forecast_Capex_Input!BR$12:BR$286,$Z277)
*(INDEX(Forecast_Capex_Input!$H$12:$H$286,$Z277)=Repex),0)
*$DO277</f>
        <v>0</v>
      </c>
      <c r="DT277" s="43" cm="1">
        <f t="array" aca="1" ref="DT277" ca="1">IFERROR(INDEX(Forecast_Capex_Input!BS$12:BS$286,$Z277)
*(INDEX(Forecast_Capex_Input!$H$12:$H$286,$Z277)=Repex),0)
*$DO277</f>
        <v>0</v>
      </c>
      <c r="DV277" s="43" t="b" cm="1">
        <f t="array" aca="1" ref="DV277" ca="1">OR($G277=Forecast_Capex_Input!$BU$8:$BU$10)</f>
        <v>1</v>
      </c>
      <c r="DW277" s="43" cm="1">
        <f t="array" aca="1" ref="DW277" ca="1">IFERROR(INDEX(Forecast_Capex_Input!BV$12:BV$286,$Z277)
*(INDEX(Forecast_Capex_Input!$H$12:$H$286,$Z277)=Repex),0)
*$DV277</f>
        <v>1</v>
      </c>
      <c r="DX277" s="43" cm="1">
        <f t="array" aca="1" ref="DX277" ca="1">IFERROR(INDEX(Forecast_Capex_Input!BW$12:BW$286,$Z277)
*(INDEX(Forecast_Capex_Input!$H$12:$H$286,$Z277)=Repex),0)
*$DV277</f>
        <v>0</v>
      </c>
      <c r="DY277" s="43" cm="1">
        <f t="array" aca="1" ref="DY277" ca="1">IFERROR(INDEX(Forecast_Capex_Input!BX$12:BX$286,$Z277)
*(INDEX(Forecast_Capex_Input!$H$12:$H$286,$Z277)=Repex),0)
*$DV277</f>
        <v>0</v>
      </c>
      <c r="DZ277" s="43" cm="1">
        <f t="array" aca="1" ref="DZ277" ca="1">IFERROR(INDEX(Forecast_Capex_Input!BY$12:BY$286,$Z277)
*(INDEX(Forecast_Capex_Input!$H$12:$H$286,$Z277)=Repex),0)
*$DV277</f>
        <v>0</v>
      </c>
      <c r="EA277" s="43" cm="1">
        <f t="array" aca="1" ref="EA277" ca="1">IFERROR(INDEX(Forecast_Capex_Input!BZ$12:BZ$286,$Z277)
*(INDEX(Forecast_Capex_Input!$H$12:$H$286,$Z277)=Repex),0)
*$DV277</f>
        <v>0</v>
      </c>
      <c r="EB277" s="43" cm="1">
        <f t="array" aca="1" ref="EB277" ca="1">IFERROR(INDEX(Forecast_Capex_Input!CA$12:CA$286,$Z277)
*(INDEX(Forecast_Capex_Input!$H$12:$H$286,$Z277)=Repex),0)
*$DV277</f>
        <v>0</v>
      </c>
      <c r="EC277" s="43" cm="1">
        <f t="array" aca="1" ref="EC277" ca="1">IFERROR(INDEX(Forecast_Capex_Input!CB$12:CB$286,$Z277)
*(INDEX(Forecast_Capex_Input!$H$12:$H$286,$Z277)=Repex),0)
*$DV277</f>
        <v>0</v>
      </c>
      <c r="ED277" s="43" cm="1">
        <f t="array" aca="1" ref="ED277" ca="1">IFERROR(INDEX(Forecast_Capex_Input!CC$12:CC$286,$Z277)
*(INDEX(Forecast_Capex_Input!$H$12:$H$286,$Z277)=Repex),0)
*$DV277</f>
        <v>0</v>
      </c>
      <c r="EF277" s="86" t="str">
        <f t="shared" si="31"/>
        <v>N/A</v>
      </c>
      <c r="EG277" s="28" t="str">
        <f>IFERROR(RANK(EF277,EF$11:EF$1010,0)+COUNTIF(EF$11:EF277,EF277)-1,NA)</f>
        <v>N/A</v>
      </c>
    </row>
    <row r="278" spans="3:137" x14ac:dyDescent="0.2">
      <c r="C278" s="28">
        <f t="shared" si="32"/>
        <v>268</v>
      </c>
      <c r="D278" s="9" t="str" cm="1">
        <f t="array" ref="D278">IFERROR(INDEX(Forecast_Capex_Input!$D$12:$D$286,$Z278),NA)</f>
        <v>Time Domain Protection Proof of Concept</v>
      </c>
      <c r="E278" s="24" t="b" cm="1">
        <f t="array" ref="E278">IF($Z278=NA,NA,INDEX(Forecast_Capex_Input!$E$12:$E$286,$Z278))</f>
        <v>0</v>
      </c>
      <c r="F278" s="9" t="str" cm="1">
        <f t="array" aca="1" ref="F278" ca="1">IFERROR(INDEX(General!$E$25:$E$26,$AA278),NA)</f>
        <v>Non-Labour</v>
      </c>
      <c r="G278" s="9" t="str" cm="1">
        <f t="array" aca="1" ref="G278" ca="1">IFERROR(INDEX(Forecast_Capex_Input!$AI$11:$BB$11,$AC278),NA)</f>
        <v>Secondary Systems</v>
      </c>
      <c r="H278" s="50" cm="1">
        <f t="array" aca="1" ref="H278" ca="1">IFERROR(INDEX(Forecast_Capex_Input!$AI$12:$BB$286,$Z278,$AC278),NA)</f>
        <v>1</v>
      </c>
      <c r="I278" s="150" t="str" cm="1">
        <f t="array" ref="I278">IFERROR(INDEX(Forecast_Capex_Input!$F$12:$F$286,$Z278),NA)</f>
        <v>Replacement Expenditure</v>
      </c>
      <c r="J278" s="150" t="str" cm="1">
        <f t="array" ref="J278">IFERROR(INDEX(Forecast_Capex_Input!G$12:G$286,$Z278),NA)</f>
        <v>Digital Infrastructure</v>
      </c>
      <c r="K278" s="150" t="str" cm="1">
        <f t="array" ref="K278">IFERROR(INDEX(Forecast_Capex_Input!H$12:H$286,$Z278),NA)</f>
        <v>Repex</v>
      </c>
      <c r="L278" s="150" t="str" cm="1">
        <f t="array" ref="L278">IFERROR(INDEX(Forecast_Capex_Input!I$12:I$286,$Z278),NA)</f>
        <v>N/A</v>
      </c>
      <c r="M278" s="150" t="str" cm="1">
        <f t="array" ref="M278">IFERROR(INDEX(Forecast_Capex_Input!J$12:J$286,$Z278),NA)</f>
        <v>N/A</v>
      </c>
      <c r="N278" s="150" t="str" cm="1">
        <f t="array" ref="N278">IFERROR(INDEX(Forecast_Capex_Input!K$12:K$286,$Z278),NA)</f>
        <v>DI - Protection systems</v>
      </c>
      <c r="O278" s="150" t="str" cm="1">
        <f t="array" ref="O278">IFERROR(INDEX(Forecast_Capex_Input!L$12:L$286,$Z278),NA)</f>
        <v>DI - Safe and Reliable Network</v>
      </c>
      <c r="P278" s="150" t="str" cm="1">
        <f t="array" ref="P278">IFERROR(INDEX(Forecast_Capex_Input!M$12:M$286,$Z278),NA)</f>
        <v>N/A</v>
      </c>
      <c r="Q278" s="24" t="str" cm="1">
        <f t="array" ref="Q278">IFERROR(INDEX(Forecast_Capex_Input!N$12:N$286,$Z278),NA)</f>
        <v>No</v>
      </c>
      <c r="R278" s="190" cm="1">
        <f t="array" ref="R278">IFERROR(INDEX(Forecast_Capex_Input!O$12:O$286,$Z278),0)</f>
        <v>0</v>
      </c>
      <c r="S278" s="24" t="str" cm="1">
        <f t="array" ref="S278">IFERROR(INDEX(Forecast_Capex_Input!P$12:P$286,$Z278),0)</f>
        <v>Safety security &amp; reliability</v>
      </c>
      <c r="T278" s="150" t="str" cm="1">
        <f t="array" aca="1" ref="T278" ca="1">IFERROR(INDEX(General!$K$91:$K$110,$AC278),NA)</f>
        <v>Secondary Systems (2018-23)</v>
      </c>
      <c r="U278" s="43" cm="1">
        <f t="array" aca="1" ref="U278" ca="1">IFERROR(
IF($F278=General!$E$25,INDEX(Forecast_Capex_Input!S$12:S$286,$Z278),
INDEX(Forecast_Capex_Input!T$12:T$286,$Z278)),0)</f>
        <v>1</v>
      </c>
      <c r="V278" s="82" t="b">
        <f>IFERROR(INDEX(Overheads!$T$19:$T$26,MATCH($I278,Overheads!$E$19:$E$26,0)),FALSE)</f>
        <v>1</v>
      </c>
      <c r="W278" s="209" t="str" cm="1">
        <f t="array" ref="W278">IFERROR(
INDEX(Forecast_Capex_Input!CN$12:CN$286,$Z278),0)</f>
        <v>FY22</v>
      </c>
      <c r="X278" s="209">
        <f>IFERROR(
MATCH($W278,General!$L$39:$S$39,0),1)</f>
        <v>2</v>
      </c>
      <c r="Z278" s="28">
        <f>IFERROR(
IF(MATCH($C278,Forecast_Capex_Input!$CI$12:$CI$286,1)+1&gt;MAX(Forecast_Capex_Input!$C$12:$C$286),NA,
MATCH($C278,Forecast_Capex_Input!$CI$12:$CI$286,1)+1),1)</f>
        <v>117</v>
      </c>
      <c r="AA278" s="28" cm="1">
        <f t="array" aca="1" ref="AA278" ca="1">IFERROR(
IF(Z277&lt;&gt;Z278,1,
IF(COUNTIF(OFFSET(AA277,0,0,-INDEX(Forecast_Capex_Input!$CG$12:$CG$286,$Z278)),AA277)=INDEX(Forecast_Capex_Input!$CG$12:$CG$286,$Z278),AA277+1,AA277)),NA)</f>
        <v>2</v>
      </c>
      <c r="AB278" s="28" cm="1">
        <f t="array" ref="AB278">IFERROR($C278-IF($Z278=1,1,INDEX(Forecast_Capex_Input!$CI$12:$CI$286,$Z278-1))+1,NA)</f>
        <v>2</v>
      </c>
      <c r="AC278" s="28" cm="1">
        <f t="array" aca="1" ref="AC278" ca="1">IFERROR(IF(AA278=1,
INDEX(Forecast_Capex_Input!$AI$10:$BB$10,SMALL(IF(INDEX(Forecast_Capex_Input!$AI$12:$BB$286,$Z278,0)&gt;0,COLUMN(Forecast_Capex_Input!$AI$10:$BB$10)-COLUMN(Forecast_Capex_Input!$AI$12)+1),ROWS(OFFSET(AC277,0,0,-$AB278)))),
OFFSET(AC277,-INDEX(Forecast_Capex_Input!$CG$12:$CG$286,$Z278)+1,0)),NA)</f>
        <v>4</v>
      </c>
      <c r="AD278" s="28">
        <f t="shared" ca="1" si="29"/>
        <v>2</v>
      </c>
      <c r="AE278" s="82" t="b">
        <f t="shared" si="33"/>
        <v>0</v>
      </c>
      <c r="AF278" s="78" t="b">
        <v>0</v>
      </c>
      <c r="AG278" s="82" t="b">
        <f t="shared" si="30"/>
        <v>1</v>
      </c>
      <c r="AI278" s="55">
        <v>0</v>
      </c>
      <c r="AJ278" s="55">
        <v>0</v>
      </c>
      <c r="AK278" s="55">
        <v>0</v>
      </c>
      <c r="AL278" s="55">
        <v>0</v>
      </c>
      <c r="AM278" s="55">
        <v>0</v>
      </c>
      <c r="AN278" s="135">
        <v>0</v>
      </c>
      <c r="AP278" s="55">
        <v>0</v>
      </c>
      <c r="AQ278" s="55">
        <v>0</v>
      </c>
      <c r="AR278" s="55">
        <v>0</v>
      </c>
      <c r="AS278" s="55">
        <v>0</v>
      </c>
      <c r="AT278" s="55">
        <v>0</v>
      </c>
      <c r="AU278" s="135">
        <v>0</v>
      </c>
      <c r="AW278" s="55">
        <v>0</v>
      </c>
      <c r="AX278" s="55">
        <v>0</v>
      </c>
      <c r="AY278" s="55">
        <v>0</v>
      </c>
      <c r="AZ278" s="55">
        <v>0</v>
      </c>
      <c r="BA278" s="55">
        <v>0</v>
      </c>
      <c r="BB278" s="135">
        <v>0</v>
      </c>
      <c r="BD278" s="55">
        <v>0</v>
      </c>
      <c r="BE278" s="55">
        <v>0</v>
      </c>
      <c r="BF278" s="55">
        <v>0</v>
      </c>
      <c r="BG278" s="55">
        <v>0</v>
      </c>
      <c r="BH278" s="55">
        <v>0</v>
      </c>
      <c r="BI278" s="135">
        <v>0</v>
      </c>
      <c r="BK278" s="55">
        <v>0</v>
      </c>
      <c r="BL278" s="55">
        <v>0</v>
      </c>
      <c r="BM278" s="55">
        <v>0</v>
      </c>
      <c r="BN278" s="55">
        <v>0</v>
      </c>
      <c r="BO278" s="55">
        <v>0</v>
      </c>
      <c r="BP278" s="135">
        <v>0</v>
      </c>
      <c r="BR278" s="147">
        <v>0</v>
      </c>
      <c r="BS278" s="147">
        <v>0</v>
      </c>
      <c r="BT278" s="147">
        <v>0</v>
      </c>
      <c r="BU278" s="147">
        <v>0</v>
      </c>
      <c r="BV278" s="147">
        <v>0</v>
      </c>
      <c r="BX278" s="55">
        <v>0</v>
      </c>
      <c r="BY278" s="55">
        <v>0</v>
      </c>
      <c r="BZ278" s="55">
        <v>0</v>
      </c>
      <c r="CA278" s="55">
        <v>0</v>
      </c>
      <c r="CB278" s="55">
        <v>0</v>
      </c>
      <c r="CC278" s="135">
        <v>0</v>
      </c>
      <c r="CE278" s="55">
        <v>0</v>
      </c>
      <c r="CF278" s="55">
        <v>0</v>
      </c>
      <c r="CG278" s="55">
        <v>0</v>
      </c>
      <c r="CH278" s="55">
        <v>0</v>
      </c>
      <c r="CI278" s="55">
        <v>0</v>
      </c>
      <c r="CJ278" s="135">
        <v>0</v>
      </c>
      <c r="CL278" s="55">
        <v>0</v>
      </c>
      <c r="CM278" s="55">
        <v>0</v>
      </c>
      <c r="CN278" s="55">
        <v>0</v>
      </c>
      <c r="CO278" s="55">
        <v>0</v>
      </c>
      <c r="CP278" s="55">
        <v>0</v>
      </c>
      <c r="CQ278" s="135">
        <v>0</v>
      </c>
      <c r="CS278" s="67">
        <v>0</v>
      </c>
      <c r="CT278" s="67">
        <v>0</v>
      </c>
      <c r="CU278" s="67">
        <v>0</v>
      </c>
      <c r="CV278" s="67">
        <v>0</v>
      </c>
      <c r="CW278" s="67">
        <v>0</v>
      </c>
      <c r="CX278" s="135">
        <v>0</v>
      </c>
      <c r="CZ278" s="55">
        <v>0</v>
      </c>
      <c r="DA278" s="55">
        <v>0</v>
      </c>
      <c r="DB278" s="55">
        <v>0</v>
      </c>
      <c r="DC278" s="55">
        <v>0</v>
      </c>
      <c r="DD278" s="55">
        <v>0</v>
      </c>
      <c r="DE278" s="135">
        <v>0</v>
      </c>
      <c r="DG278" s="43" t="b" cm="1">
        <f t="array" aca="1" ref="DG278" ca="1">OR($G278=Forecast_Capex_Input!$BF$8:$BF$10)</f>
        <v>0</v>
      </c>
      <c r="DH278" s="43" cm="1">
        <f t="array" aca="1" ref="DH278" ca="1">IFERROR(INDEX(Forecast_Capex_Input!BG$12:BG$286,$Z278)
*(INDEX(Forecast_Capex_Input!$H$12:$H$286,$Z278)=Repex),0)
*$DG278</f>
        <v>0</v>
      </c>
      <c r="DI278" s="43" cm="1">
        <f t="array" aca="1" ref="DI278" ca="1">IFERROR(INDEX(Forecast_Capex_Input!BH$12:BH$286,$Z278)
*(INDEX(Forecast_Capex_Input!$H$12:$H$286,$Z278)=Repex),0)
*$DG278</f>
        <v>0</v>
      </c>
      <c r="DJ278" s="43" cm="1">
        <f t="array" aca="1" ref="DJ278" ca="1">IFERROR(INDEX(Forecast_Capex_Input!BI$12:BI$286,$Z278)
*(INDEX(Forecast_Capex_Input!$H$12:$H$286,$Z278)=Repex),0)
*$DG278</f>
        <v>0</v>
      </c>
      <c r="DK278" s="43" cm="1">
        <f t="array" aca="1" ref="DK278" ca="1">IFERROR(INDEX(Forecast_Capex_Input!BJ$12:BJ$286,$Z278)
*(INDEX(Forecast_Capex_Input!$H$12:$H$286,$Z278)=Repex),0)
*$DG278</f>
        <v>0</v>
      </c>
      <c r="DL278" s="43" cm="1">
        <f t="array" aca="1" ref="DL278" ca="1">IFERROR(INDEX(Forecast_Capex_Input!BK$12:BK$286,$Z278)
*(INDEX(Forecast_Capex_Input!$H$12:$H$286,$Z278)=Repex),0)
*$DG278</f>
        <v>0</v>
      </c>
      <c r="DM278" s="43" cm="1">
        <f t="array" aca="1" ref="DM278" ca="1">IFERROR(INDEX(Forecast_Capex_Input!BL$12:BL$286,$Z278)
*(INDEX(Forecast_Capex_Input!$H$12:$H$286,$Z278)=Repex),0)
*$DG278</f>
        <v>0</v>
      </c>
      <c r="DO278" s="43" t="b" cm="1">
        <f t="array" aca="1" ref="DO278" ca="1">OR($G278=Forecast_Capex_Input!$BN$8:$BN$9)</f>
        <v>0</v>
      </c>
      <c r="DP278" s="43" cm="1">
        <f t="array" aca="1" ref="DP278" ca="1">IFERROR(INDEX(Forecast_Capex_Input!BO$12:BO$286,$Z278)
*(INDEX(Forecast_Capex_Input!$H$12:$H$286,$Z278)=Repex),0)
*$DO278</f>
        <v>0</v>
      </c>
      <c r="DQ278" s="43" cm="1">
        <f t="array" aca="1" ref="DQ278" ca="1">IFERROR(INDEX(Forecast_Capex_Input!BP$12:BP$286,$Z278)
*(INDEX(Forecast_Capex_Input!$H$12:$H$286,$Z278)=Repex),0)
*$DO278</f>
        <v>0</v>
      </c>
      <c r="DR278" s="43" cm="1">
        <f t="array" aca="1" ref="DR278" ca="1">IFERROR(INDEX(Forecast_Capex_Input!BQ$12:BQ$286,$Z278)
*(INDEX(Forecast_Capex_Input!$H$12:$H$286,$Z278)=Repex),0)
*$DO278</f>
        <v>0</v>
      </c>
      <c r="DS278" s="43" cm="1">
        <f t="array" aca="1" ref="DS278" ca="1">IFERROR(INDEX(Forecast_Capex_Input!BR$12:BR$286,$Z278)
*(INDEX(Forecast_Capex_Input!$H$12:$H$286,$Z278)=Repex),0)
*$DO278</f>
        <v>0</v>
      </c>
      <c r="DT278" s="43" cm="1">
        <f t="array" aca="1" ref="DT278" ca="1">IFERROR(INDEX(Forecast_Capex_Input!BS$12:BS$286,$Z278)
*(INDEX(Forecast_Capex_Input!$H$12:$H$286,$Z278)=Repex),0)
*$DO278</f>
        <v>0</v>
      </c>
      <c r="DV278" s="43" t="b" cm="1">
        <f t="array" aca="1" ref="DV278" ca="1">OR($G278=Forecast_Capex_Input!$BU$8:$BU$10)</f>
        <v>1</v>
      </c>
      <c r="DW278" s="43" cm="1">
        <f t="array" aca="1" ref="DW278" ca="1">IFERROR(INDEX(Forecast_Capex_Input!BV$12:BV$286,$Z278)
*(INDEX(Forecast_Capex_Input!$H$12:$H$286,$Z278)=Repex),0)
*$DV278</f>
        <v>1</v>
      </c>
      <c r="DX278" s="43" cm="1">
        <f t="array" aca="1" ref="DX278" ca="1">IFERROR(INDEX(Forecast_Capex_Input!BW$12:BW$286,$Z278)
*(INDEX(Forecast_Capex_Input!$H$12:$H$286,$Z278)=Repex),0)
*$DV278</f>
        <v>0</v>
      </c>
      <c r="DY278" s="43" cm="1">
        <f t="array" aca="1" ref="DY278" ca="1">IFERROR(INDEX(Forecast_Capex_Input!BX$12:BX$286,$Z278)
*(INDEX(Forecast_Capex_Input!$H$12:$H$286,$Z278)=Repex),0)
*$DV278</f>
        <v>0</v>
      </c>
      <c r="DZ278" s="43" cm="1">
        <f t="array" aca="1" ref="DZ278" ca="1">IFERROR(INDEX(Forecast_Capex_Input!BY$12:BY$286,$Z278)
*(INDEX(Forecast_Capex_Input!$H$12:$H$286,$Z278)=Repex),0)
*$DV278</f>
        <v>0</v>
      </c>
      <c r="EA278" s="43" cm="1">
        <f t="array" aca="1" ref="EA278" ca="1">IFERROR(INDEX(Forecast_Capex_Input!BZ$12:BZ$286,$Z278)
*(INDEX(Forecast_Capex_Input!$H$12:$H$286,$Z278)=Repex),0)
*$DV278</f>
        <v>0</v>
      </c>
      <c r="EB278" s="43" cm="1">
        <f t="array" aca="1" ref="EB278" ca="1">IFERROR(INDEX(Forecast_Capex_Input!CA$12:CA$286,$Z278)
*(INDEX(Forecast_Capex_Input!$H$12:$H$286,$Z278)=Repex),0)
*$DV278</f>
        <v>0</v>
      </c>
      <c r="EC278" s="43" cm="1">
        <f t="array" aca="1" ref="EC278" ca="1">IFERROR(INDEX(Forecast_Capex_Input!CB$12:CB$286,$Z278)
*(INDEX(Forecast_Capex_Input!$H$12:$H$286,$Z278)=Repex),0)
*$DV278</f>
        <v>0</v>
      </c>
      <c r="ED278" s="43" cm="1">
        <f t="array" aca="1" ref="ED278" ca="1">IFERROR(INDEX(Forecast_Capex_Input!CC$12:CC$286,$Z278)
*(INDEX(Forecast_Capex_Input!$H$12:$H$286,$Z278)=Repex),0)
*$DV278</f>
        <v>0</v>
      </c>
      <c r="EF278" s="86" t="str">
        <f t="shared" si="31"/>
        <v>N/A</v>
      </c>
      <c r="EG278" s="28" t="str">
        <f>IFERROR(RANK(EF278,EF$11:EF$1010,0)+COUNTIF(EF$11:EF278,EF278)-1,NA)</f>
        <v>N/A</v>
      </c>
    </row>
    <row r="279" spans="3:137" x14ac:dyDescent="0.2">
      <c r="C279" s="28">
        <f t="shared" si="32"/>
        <v>269</v>
      </c>
      <c r="D279" s="9" t="str" cm="1">
        <f t="array" ref="D279">IFERROR(INDEX(Forecast_Capex_Input!$D$12:$D$286,$Z279),NA)</f>
        <v>Market Metering Protection Relay Replacements</v>
      </c>
      <c r="E279" s="24" t="b" cm="1">
        <f t="array" ref="E279">IF($Z279=NA,NA,INDEX(Forecast_Capex_Input!$E$12:$E$286,$Z279))</f>
        <v>0</v>
      </c>
      <c r="F279" s="9" t="str" cm="1">
        <f t="array" aca="1" ref="F279" ca="1">IFERROR(INDEX(General!$E$25:$E$26,$AA279),NA)</f>
        <v>Labour</v>
      </c>
      <c r="G279" s="9" t="str" cm="1">
        <f t="array" aca="1" ref="G279" ca="1">IFERROR(INDEX(Forecast_Capex_Input!$AI$11:$BB$11,$AC279),NA)</f>
        <v>Secondary Systems</v>
      </c>
      <c r="H279" s="50" cm="1">
        <f t="array" aca="1" ref="H279" ca="1">IFERROR(INDEX(Forecast_Capex_Input!$AI$12:$BB$286,$Z279,$AC279),NA)</f>
        <v>1</v>
      </c>
      <c r="I279" s="150" t="str" cm="1">
        <f t="array" ref="I279">IFERROR(INDEX(Forecast_Capex_Input!$F$12:$F$286,$Z279),NA)</f>
        <v>Replacement Expenditure</v>
      </c>
      <c r="J279" s="150" t="str" cm="1">
        <f t="array" ref="J279">IFERROR(INDEX(Forecast_Capex_Input!G$12:G$286,$Z279),NA)</f>
        <v>Digital Infrastructure</v>
      </c>
      <c r="K279" s="150" t="str" cm="1">
        <f t="array" ref="K279">IFERROR(INDEX(Forecast_Capex_Input!H$12:H$286,$Z279),NA)</f>
        <v>Repex</v>
      </c>
      <c r="L279" s="150" t="str" cm="1">
        <f t="array" ref="L279">IFERROR(INDEX(Forecast_Capex_Input!I$12:I$286,$Z279),NA)</f>
        <v>N/A</v>
      </c>
      <c r="M279" s="150" t="str" cm="1">
        <f t="array" ref="M279">IFERROR(INDEX(Forecast_Capex_Input!J$12:J$286,$Z279),NA)</f>
        <v>N/A</v>
      </c>
      <c r="N279" s="150" t="str" cm="1">
        <f t="array" ref="N279">IFERROR(INDEX(Forecast_Capex_Input!K$12:K$286,$Z279),NA)</f>
        <v>DI - Market metering systems</v>
      </c>
      <c r="O279" s="150" t="str" cm="1">
        <f t="array" ref="O279">IFERROR(INDEX(Forecast_Capex_Input!L$12:L$286,$Z279),NA)</f>
        <v>DI - Safe and Reliable Network</v>
      </c>
      <c r="P279" s="150" t="str" cm="1">
        <f t="array" ref="P279">IFERROR(INDEX(Forecast_Capex_Input!M$12:M$286,$Z279),NA)</f>
        <v>N/A</v>
      </c>
      <c r="Q279" s="24" t="str" cm="1">
        <f t="array" ref="Q279">IFERROR(INDEX(Forecast_Capex_Input!N$12:N$286,$Z279),NA)</f>
        <v>No</v>
      </c>
      <c r="R279" s="190" cm="1">
        <f t="array" ref="R279">IFERROR(INDEX(Forecast_Capex_Input!O$12:O$286,$Z279),0)</f>
        <v>0</v>
      </c>
      <c r="S279" s="24" t="str" cm="1">
        <f t="array" ref="S279">IFERROR(INDEX(Forecast_Capex_Input!P$12:P$286,$Z279),0)</f>
        <v>Safety security &amp; reliability</v>
      </c>
      <c r="T279" s="150" t="str" cm="1">
        <f t="array" aca="1" ref="T279" ca="1">IFERROR(INDEX(General!$K$91:$K$110,$AC279),NA)</f>
        <v>Secondary Systems (2018-23)</v>
      </c>
      <c r="U279" s="43" cm="1">
        <f t="array" aca="1" ref="U279" ca="1">IFERROR(
IF($F279=General!$E$25,INDEX(Forecast_Capex_Input!S$12:S$286,$Z279),
INDEX(Forecast_Capex_Input!T$12:T$286,$Z279)),0)</f>
        <v>0</v>
      </c>
      <c r="V279" s="82" t="b">
        <f>IFERROR(INDEX(Overheads!$T$19:$T$26,MATCH($I279,Overheads!$E$19:$E$26,0)),FALSE)</f>
        <v>1</v>
      </c>
      <c r="W279" s="209" t="str" cm="1">
        <f t="array" ref="W279">IFERROR(
INDEX(Forecast_Capex_Input!CN$12:CN$286,$Z279),0)</f>
        <v>FY22</v>
      </c>
      <c r="X279" s="209">
        <f>IFERROR(
MATCH($W279,General!$L$39:$S$39,0),1)</f>
        <v>2</v>
      </c>
      <c r="Z279" s="28">
        <f>IFERROR(
IF(MATCH($C279,Forecast_Capex_Input!$CI$12:$CI$286,1)+1&gt;MAX(Forecast_Capex_Input!$C$12:$C$286),NA,
MATCH($C279,Forecast_Capex_Input!$CI$12:$CI$286,1)+1),1)</f>
        <v>118</v>
      </c>
      <c r="AA279" s="28" cm="1">
        <f t="array" aca="1" ref="AA279" ca="1">IFERROR(
IF(Z278&lt;&gt;Z279,1,
IF(COUNTIF(OFFSET(AA278,0,0,-INDEX(Forecast_Capex_Input!$CG$12:$CG$286,$Z279)),AA278)=INDEX(Forecast_Capex_Input!$CG$12:$CG$286,$Z279),AA278+1,AA278)),NA)</f>
        <v>1</v>
      </c>
      <c r="AB279" s="28" cm="1">
        <f t="array" ref="AB279">IFERROR($C279-IF($Z279=1,1,INDEX(Forecast_Capex_Input!$CI$12:$CI$286,$Z279-1))+1,NA)</f>
        <v>1</v>
      </c>
      <c r="AC279" s="28" cm="1">
        <f t="array" aca="1" ref="AC279" ca="1">IFERROR(IF(AA279=1,
INDEX(Forecast_Capex_Input!$AI$10:$BB$10,SMALL(IF(INDEX(Forecast_Capex_Input!$AI$12:$BB$286,$Z279,0)&gt;0,COLUMN(Forecast_Capex_Input!$AI$10:$BB$10)-COLUMN(Forecast_Capex_Input!$AI$12)+1),ROWS(OFFSET(AC278,0,0,-$AB279)))),
OFFSET(AC278,-INDEX(Forecast_Capex_Input!$CG$12:$CG$286,$Z279)+1,0)),NA)</f>
        <v>4</v>
      </c>
      <c r="AD279" s="28">
        <f t="shared" ca="1" si="29"/>
        <v>1</v>
      </c>
      <c r="AE279" s="82" t="b">
        <f t="shared" si="33"/>
        <v>0</v>
      </c>
      <c r="AF279" s="78" t="b">
        <v>0</v>
      </c>
      <c r="AG279" s="82" t="b">
        <f t="shared" si="30"/>
        <v>1</v>
      </c>
      <c r="AI279" s="55">
        <v>0</v>
      </c>
      <c r="AJ279" s="55">
        <v>0</v>
      </c>
      <c r="AK279" s="55">
        <v>0</v>
      </c>
      <c r="AL279" s="55">
        <v>0</v>
      </c>
      <c r="AM279" s="55">
        <v>0</v>
      </c>
      <c r="AN279" s="135">
        <v>0</v>
      </c>
      <c r="AP279" s="55">
        <v>0</v>
      </c>
      <c r="AQ279" s="55">
        <v>0</v>
      </c>
      <c r="AR279" s="55">
        <v>0</v>
      </c>
      <c r="AS279" s="55">
        <v>0</v>
      </c>
      <c r="AT279" s="55">
        <v>0</v>
      </c>
      <c r="AU279" s="135">
        <v>0</v>
      </c>
      <c r="AW279" s="55">
        <v>0</v>
      </c>
      <c r="AX279" s="55">
        <v>0</v>
      </c>
      <c r="AY279" s="55">
        <v>0</v>
      </c>
      <c r="AZ279" s="55">
        <v>0</v>
      </c>
      <c r="BA279" s="55">
        <v>0</v>
      </c>
      <c r="BB279" s="135">
        <v>0</v>
      </c>
      <c r="BD279" s="55">
        <v>0</v>
      </c>
      <c r="BE279" s="55">
        <v>0</v>
      </c>
      <c r="BF279" s="55">
        <v>0</v>
      </c>
      <c r="BG279" s="55">
        <v>0</v>
      </c>
      <c r="BH279" s="55">
        <v>0</v>
      </c>
      <c r="BI279" s="135">
        <v>0</v>
      </c>
      <c r="BK279" s="55">
        <v>0</v>
      </c>
      <c r="BL279" s="55">
        <v>0</v>
      </c>
      <c r="BM279" s="55">
        <v>0</v>
      </c>
      <c r="BN279" s="55">
        <v>0</v>
      </c>
      <c r="BO279" s="55">
        <v>0</v>
      </c>
      <c r="BP279" s="135">
        <v>0</v>
      </c>
      <c r="BR279" s="147">
        <v>0</v>
      </c>
      <c r="BS279" s="147">
        <v>0</v>
      </c>
      <c r="BT279" s="147">
        <v>0</v>
      </c>
      <c r="BU279" s="147">
        <v>0</v>
      </c>
      <c r="BV279" s="147">
        <v>0</v>
      </c>
      <c r="BX279" s="55">
        <v>0</v>
      </c>
      <c r="BY279" s="55">
        <v>0</v>
      </c>
      <c r="BZ279" s="55">
        <v>0</v>
      </c>
      <c r="CA279" s="55">
        <v>0</v>
      </c>
      <c r="CB279" s="55">
        <v>0</v>
      </c>
      <c r="CC279" s="135">
        <v>0</v>
      </c>
      <c r="CE279" s="55">
        <v>0</v>
      </c>
      <c r="CF279" s="55">
        <v>0</v>
      </c>
      <c r="CG279" s="55">
        <v>0</v>
      </c>
      <c r="CH279" s="55">
        <v>0</v>
      </c>
      <c r="CI279" s="55">
        <v>0</v>
      </c>
      <c r="CJ279" s="135">
        <v>0</v>
      </c>
      <c r="CL279" s="55">
        <v>0</v>
      </c>
      <c r="CM279" s="55">
        <v>0</v>
      </c>
      <c r="CN279" s="55">
        <v>0</v>
      </c>
      <c r="CO279" s="55">
        <v>0</v>
      </c>
      <c r="CP279" s="55">
        <v>0</v>
      </c>
      <c r="CQ279" s="135">
        <v>0</v>
      </c>
      <c r="CS279" s="67">
        <v>0</v>
      </c>
      <c r="CT279" s="67">
        <v>0</v>
      </c>
      <c r="CU279" s="67">
        <v>0</v>
      </c>
      <c r="CV279" s="67">
        <v>0</v>
      </c>
      <c r="CW279" s="67">
        <v>0</v>
      </c>
      <c r="CX279" s="135">
        <v>0</v>
      </c>
      <c r="CZ279" s="55">
        <v>0</v>
      </c>
      <c r="DA279" s="55">
        <v>0</v>
      </c>
      <c r="DB279" s="55">
        <v>0</v>
      </c>
      <c r="DC279" s="55">
        <v>0</v>
      </c>
      <c r="DD279" s="55">
        <v>0</v>
      </c>
      <c r="DE279" s="135">
        <v>0</v>
      </c>
      <c r="DG279" s="43" t="b" cm="1">
        <f t="array" aca="1" ref="DG279" ca="1">OR($G279=Forecast_Capex_Input!$BF$8:$BF$10)</f>
        <v>0</v>
      </c>
      <c r="DH279" s="43" cm="1">
        <f t="array" aca="1" ref="DH279" ca="1">IFERROR(INDEX(Forecast_Capex_Input!BG$12:BG$286,$Z279)
*(INDEX(Forecast_Capex_Input!$H$12:$H$286,$Z279)=Repex),0)
*$DG279</f>
        <v>0</v>
      </c>
      <c r="DI279" s="43" cm="1">
        <f t="array" aca="1" ref="DI279" ca="1">IFERROR(INDEX(Forecast_Capex_Input!BH$12:BH$286,$Z279)
*(INDEX(Forecast_Capex_Input!$H$12:$H$286,$Z279)=Repex),0)
*$DG279</f>
        <v>0</v>
      </c>
      <c r="DJ279" s="43" cm="1">
        <f t="array" aca="1" ref="DJ279" ca="1">IFERROR(INDEX(Forecast_Capex_Input!BI$12:BI$286,$Z279)
*(INDEX(Forecast_Capex_Input!$H$12:$H$286,$Z279)=Repex),0)
*$DG279</f>
        <v>0</v>
      </c>
      <c r="DK279" s="43" cm="1">
        <f t="array" aca="1" ref="DK279" ca="1">IFERROR(INDEX(Forecast_Capex_Input!BJ$12:BJ$286,$Z279)
*(INDEX(Forecast_Capex_Input!$H$12:$H$286,$Z279)=Repex),0)
*$DG279</f>
        <v>0</v>
      </c>
      <c r="DL279" s="43" cm="1">
        <f t="array" aca="1" ref="DL279" ca="1">IFERROR(INDEX(Forecast_Capex_Input!BK$12:BK$286,$Z279)
*(INDEX(Forecast_Capex_Input!$H$12:$H$286,$Z279)=Repex),0)
*$DG279</f>
        <v>0</v>
      </c>
      <c r="DM279" s="43" cm="1">
        <f t="array" aca="1" ref="DM279" ca="1">IFERROR(INDEX(Forecast_Capex_Input!BL$12:BL$286,$Z279)
*(INDEX(Forecast_Capex_Input!$H$12:$H$286,$Z279)=Repex),0)
*$DG279</f>
        <v>0</v>
      </c>
      <c r="DO279" s="43" t="b" cm="1">
        <f t="array" aca="1" ref="DO279" ca="1">OR($G279=Forecast_Capex_Input!$BN$8:$BN$9)</f>
        <v>0</v>
      </c>
      <c r="DP279" s="43" cm="1">
        <f t="array" aca="1" ref="DP279" ca="1">IFERROR(INDEX(Forecast_Capex_Input!BO$12:BO$286,$Z279)
*(INDEX(Forecast_Capex_Input!$H$12:$H$286,$Z279)=Repex),0)
*$DO279</f>
        <v>0</v>
      </c>
      <c r="DQ279" s="43" cm="1">
        <f t="array" aca="1" ref="DQ279" ca="1">IFERROR(INDEX(Forecast_Capex_Input!BP$12:BP$286,$Z279)
*(INDEX(Forecast_Capex_Input!$H$12:$H$286,$Z279)=Repex),0)
*$DO279</f>
        <v>0</v>
      </c>
      <c r="DR279" s="43" cm="1">
        <f t="array" aca="1" ref="DR279" ca="1">IFERROR(INDEX(Forecast_Capex_Input!BQ$12:BQ$286,$Z279)
*(INDEX(Forecast_Capex_Input!$H$12:$H$286,$Z279)=Repex),0)
*$DO279</f>
        <v>0</v>
      </c>
      <c r="DS279" s="43" cm="1">
        <f t="array" aca="1" ref="DS279" ca="1">IFERROR(INDEX(Forecast_Capex_Input!BR$12:BR$286,$Z279)
*(INDEX(Forecast_Capex_Input!$H$12:$H$286,$Z279)=Repex),0)
*$DO279</f>
        <v>0</v>
      </c>
      <c r="DT279" s="43" cm="1">
        <f t="array" aca="1" ref="DT279" ca="1">IFERROR(INDEX(Forecast_Capex_Input!BS$12:BS$286,$Z279)
*(INDEX(Forecast_Capex_Input!$H$12:$H$286,$Z279)=Repex),0)
*$DO279</f>
        <v>0</v>
      </c>
      <c r="DV279" s="43" t="b" cm="1">
        <f t="array" aca="1" ref="DV279" ca="1">OR($G279=Forecast_Capex_Input!$BU$8:$BU$10)</f>
        <v>1</v>
      </c>
      <c r="DW279" s="43" cm="1">
        <f t="array" aca="1" ref="DW279" ca="1">IFERROR(INDEX(Forecast_Capex_Input!BV$12:BV$286,$Z279)
*(INDEX(Forecast_Capex_Input!$H$12:$H$286,$Z279)=Repex),0)
*$DV279</f>
        <v>0</v>
      </c>
      <c r="DX279" s="43" cm="1">
        <f t="array" aca="1" ref="DX279" ca="1">IFERROR(INDEX(Forecast_Capex_Input!BW$12:BW$286,$Z279)
*(INDEX(Forecast_Capex_Input!$H$12:$H$286,$Z279)=Repex),0)
*$DV279</f>
        <v>0</v>
      </c>
      <c r="DY279" s="43" cm="1">
        <f t="array" aca="1" ref="DY279" ca="1">IFERROR(INDEX(Forecast_Capex_Input!BX$12:BX$286,$Z279)
*(INDEX(Forecast_Capex_Input!$H$12:$H$286,$Z279)=Repex),0)
*$DV279</f>
        <v>1</v>
      </c>
      <c r="DZ279" s="43" cm="1">
        <f t="array" aca="1" ref="DZ279" ca="1">IFERROR(INDEX(Forecast_Capex_Input!BY$12:BY$286,$Z279)
*(INDEX(Forecast_Capex_Input!$H$12:$H$286,$Z279)=Repex),0)
*$DV279</f>
        <v>0</v>
      </c>
      <c r="EA279" s="43" cm="1">
        <f t="array" aca="1" ref="EA279" ca="1">IFERROR(INDEX(Forecast_Capex_Input!BZ$12:BZ$286,$Z279)
*(INDEX(Forecast_Capex_Input!$H$12:$H$286,$Z279)=Repex),0)
*$DV279</f>
        <v>0</v>
      </c>
      <c r="EB279" s="43" cm="1">
        <f t="array" aca="1" ref="EB279" ca="1">IFERROR(INDEX(Forecast_Capex_Input!CA$12:CA$286,$Z279)
*(INDEX(Forecast_Capex_Input!$H$12:$H$286,$Z279)=Repex),0)
*$DV279</f>
        <v>0</v>
      </c>
      <c r="EC279" s="43" cm="1">
        <f t="array" aca="1" ref="EC279" ca="1">IFERROR(INDEX(Forecast_Capex_Input!CB$12:CB$286,$Z279)
*(INDEX(Forecast_Capex_Input!$H$12:$H$286,$Z279)=Repex),0)
*$DV279</f>
        <v>0</v>
      </c>
      <c r="ED279" s="43" cm="1">
        <f t="array" aca="1" ref="ED279" ca="1">IFERROR(INDEX(Forecast_Capex_Input!CC$12:CC$286,$Z279)
*(INDEX(Forecast_Capex_Input!$H$12:$H$286,$Z279)=Repex),0)
*$DV279</f>
        <v>0</v>
      </c>
      <c r="EF279" s="86" t="str">
        <f t="shared" si="31"/>
        <v>N/A</v>
      </c>
      <c r="EG279" s="28" t="str">
        <f>IFERROR(RANK(EF279,EF$11:EF$1010,0)+COUNTIF(EF$11:EF279,EF279)-1,NA)</f>
        <v>N/A</v>
      </c>
    </row>
    <row r="280" spans="3:137" x14ac:dyDescent="0.2">
      <c r="C280" s="28">
        <f t="shared" si="32"/>
        <v>270</v>
      </c>
      <c r="D280" s="9" t="str" cm="1">
        <f t="array" ref="D280">IFERROR(INDEX(Forecast_Capex_Input!$D$12:$D$286,$Z280),NA)</f>
        <v>Market Metering Protection Relay Replacements</v>
      </c>
      <c r="E280" s="24" t="b" cm="1">
        <f t="array" ref="E280">IF($Z280=NA,NA,INDEX(Forecast_Capex_Input!$E$12:$E$286,$Z280))</f>
        <v>0</v>
      </c>
      <c r="F280" s="9" t="str" cm="1">
        <f t="array" aca="1" ref="F280" ca="1">IFERROR(INDEX(General!$E$25:$E$26,$AA280),NA)</f>
        <v>Non-Labour</v>
      </c>
      <c r="G280" s="9" t="str" cm="1">
        <f t="array" aca="1" ref="G280" ca="1">IFERROR(INDEX(Forecast_Capex_Input!$AI$11:$BB$11,$AC280),NA)</f>
        <v>Secondary Systems</v>
      </c>
      <c r="H280" s="50" cm="1">
        <f t="array" aca="1" ref="H280" ca="1">IFERROR(INDEX(Forecast_Capex_Input!$AI$12:$BB$286,$Z280,$AC280),NA)</f>
        <v>1</v>
      </c>
      <c r="I280" s="150" t="str" cm="1">
        <f t="array" ref="I280">IFERROR(INDEX(Forecast_Capex_Input!$F$12:$F$286,$Z280),NA)</f>
        <v>Replacement Expenditure</v>
      </c>
      <c r="J280" s="150" t="str" cm="1">
        <f t="array" ref="J280">IFERROR(INDEX(Forecast_Capex_Input!G$12:G$286,$Z280),NA)</f>
        <v>Digital Infrastructure</v>
      </c>
      <c r="K280" s="150" t="str" cm="1">
        <f t="array" ref="K280">IFERROR(INDEX(Forecast_Capex_Input!H$12:H$286,$Z280),NA)</f>
        <v>Repex</v>
      </c>
      <c r="L280" s="150" t="str" cm="1">
        <f t="array" ref="L280">IFERROR(INDEX(Forecast_Capex_Input!I$12:I$286,$Z280),NA)</f>
        <v>N/A</v>
      </c>
      <c r="M280" s="150" t="str" cm="1">
        <f t="array" ref="M280">IFERROR(INDEX(Forecast_Capex_Input!J$12:J$286,$Z280),NA)</f>
        <v>N/A</v>
      </c>
      <c r="N280" s="150" t="str" cm="1">
        <f t="array" ref="N280">IFERROR(INDEX(Forecast_Capex_Input!K$12:K$286,$Z280),NA)</f>
        <v>DI - Market metering systems</v>
      </c>
      <c r="O280" s="150" t="str" cm="1">
        <f t="array" ref="O280">IFERROR(INDEX(Forecast_Capex_Input!L$12:L$286,$Z280),NA)</f>
        <v>DI - Safe and Reliable Network</v>
      </c>
      <c r="P280" s="150" t="str" cm="1">
        <f t="array" ref="P280">IFERROR(INDEX(Forecast_Capex_Input!M$12:M$286,$Z280),NA)</f>
        <v>N/A</v>
      </c>
      <c r="Q280" s="24" t="str" cm="1">
        <f t="array" ref="Q280">IFERROR(INDEX(Forecast_Capex_Input!N$12:N$286,$Z280),NA)</f>
        <v>No</v>
      </c>
      <c r="R280" s="190" cm="1">
        <f t="array" ref="R280">IFERROR(INDEX(Forecast_Capex_Input!O$12:O$286,$Z280),0)</f>
        <v>0</v>
      </c>
      <c r="S280" s="24" t="str" cm="1">
        <f t="array" ref="S280">IFERROR(INDEX(Forecast_Capex_Input!P$12:P$286,$Z280),0)</f>
        <v>Safety security &amp; reliability</v>
      </c>
      <c r="T280" s="150" t="str" cm="1">
        <f t="array" aca="1" ref="T280" ca="1">IFERROR(INDEX(General!$K$91:$K$110,$AC280),NA)</f>
        <v>Secondary Systems (2018-23)</v>
      </c>
      <c r="U280" s="43" cm="1">
        <f t="array" aca="1" ref="U280" ca="1">IFERROR(
IF($F280=General!$E$25,INDEX(Forecast_Capex_Input!S$12:S$286,$Z280),
INDEX(Forecast_Capex_Input!T$12:T$286,$Z280)),0)</f>
        <v>1</v>
      </c>
      <c r="V280" s="82" t="b">
        <f>IFERROR(INDEX(Overheads!$T$19:$T$26,MATCH($I280,Overheads!$E$19:$E$26,0)),FALSE)</f>
        <v>1</v>
      </c>
      <c r="W280" s="209" t="str" cm="1">
        <f t="array" ref="W280">IFERROR(
INDEX(Forecast_Capex_Input!CN$12:CN$286,$Z280),0)</f>
        <v>FY22</v>
      </c>
      <c r="X280" s="209">
        <f>IFERROR(
MATCH($W280,General!$L$39:$S$39,0),1)</f>
        <v>2</v>
      </c>
      <c r="Z280" s="28">
        <f>IFERROR(
IF(MATCH($C280,Forecast_Capex_Input!$CI$12:$CI$286,1)+1&gt;MAX(Forecast_Capex_Input!$C$12:$C$286),NA,
MATCH($C280,Forecast_Capex_Input!$CI$12:$CI$286,1)+1),1)</f>
        <v>118</v>
      </c>
      <c r="AA280" s="28" cm="1">
        <f t="array" aca="1" ref="AA280" ca="1">IFERROR(
IF(Z279&lt;&gt;Z280,1,
IF(COUNTIF(OFFSET(AA279,0,0,-INDEX(Forecast_Capex_Input!$CG$12:$CG$286,$Z280)),AA279)=INDEX(Forecast_Capex_Input!$CG$12:$CG$286,$Z280),AA279+1,AA279)),NA)</f>
        <v>2</v>
      </c>
      <c r="AB280" s="28" cm="1">
        <f t="array" ref="AB280">IFERROR($C280-IF($Z280=1,1,INDEX(Forecast_Capex_Input!$CI$12:$CI$286,$Z280-1))+1,NA)</f>
        <v>2</v>
      </c>
      <c r="AC280" s="28" cm="1">
        <f t="array" aca="1" ref="AC280" ca="1">IFERROR(IF(AA280=1,
INDEX(Forecast_Capex_Input!$AI$10:$BB$10,SMALL(IF(INDEX(Forecast_Capex_Input!$AI$12:$BB$286,$Z280,0)&gt;0,COLUMN(Forecast_Capex_Input!$AI$10:$BB$10)-COLUMN(Forecast_Capex_Input!$AI$12)+1),ROWS(OFFSET(AC279,0,0,-$AB280)))),
OFFSET(AC279,-INDEX(Forecast_Capex_Input!$CG$12:$CG$286,$Z280)+1,0)),NA)</f>
        <v>4</v>
      </c>
      <c r="AD280" s="28">
        <f t="shared" ca="1" si="29"/>
        <v>2</v>
      </c>
      <c r="AE280" s="82" t="b">
        <f t="shared" si="33"/>
        <v>0</v>
      </c>
      <c r="AF280" s="78" t="b">
        <v>0</v>
      </c>
      <c r="AG280" s="82" t="b">
        <f t="shared" si="30"/>
        <v>1</v>
      </c>
      <c r="AI280" s="55">
        <v>0</v>
      </c>
      <c r="AJ280" s="55">
        <v>0</v>
      </c>
      <c r="AK280" s="55">
        <v>0</v>
      </c>
      <c r="AL280" s="55">
        <v>0</v>
      </c>
      <c r="AM280" s="55">
        <v>0</v>
      </c>
      <c r="AN280" s="135">
        <v>0</v>
      </c>
      <c r="AP280" s="55">
        <v>0</v>
      </c>
      <c r="AQ280" s="55">
        <v>0</v>
      </c>
      <c r="AR280" s="55">
        <v>0</v>
      </c>
      <c r="AS280" s="55">
        <v>0</v>
      </c>
      <c r="AT280" s="55">
        <v>0</v>
      </c>
      <c r="AU280" s="135">
        <v>0</v>
      </c>
      <c r="AW280" s="55">
        <v>0</v>
      </c>
      <c r="AX280" s="55">
        <v>0</v>
      </c>
      <c r="AY280" s="55">
        <v>0</v>
      </c>
      <c r="AZ280" s="55">
        <v>0</v>
      </c>
      <c r="BA280" s="55">
        <v>0</v>
      </c>
      <c r="BB280" s="135">
        <v>0</v>
      </c>
      <c r="BD280" s="55">
        <v>0</v>
      </c>
      <c r="BE280" s="55">
        <v>0</v>
      </c>
      <c r="BF280" s="55">
        <v>0</v>
      </c>
      <c r="BG280" s="55">
        <v>0</v>
      </c>
      <c r="BH280" s="55">
        <v>0</v>
      </c>
      <c r="BI280" s="135">
        <v>0</v>
      </c>
      <c r="BK280" s="55">
        <v>0</v>
      </c>
      <c r="BL280" s="55">
        <v>0</v>
      </c>
      <c r="BM280" s="55">
        <v>0</v>
      </c>
      <c r="BN280" s="55">
        <v>0</v>
      </c>
      <c r="BO280" s="55">
        <v>0</v>
      </c>
      <c r="BP280" s="135">
        <v>0</v>
      </c>
      <c r="BR280" s="147">
        <v>0</v>
      </c>
      <c r="BS280" s="147">
        <v>0</v>
      </c>
      <c r="BT280" s="147">
        <v>0</v>
      </c>
      <c r="BU280" s="147">
        <v>0</v>
      </c>
      <c r="BV280" s="147">
        <v>0</v>
      </c>
      <c r="BX280" s="55">
        <v>0</v>
      </c>
      <c r="BY280" s="55">
        <v>0</v>
      </c>
      <c r="BZ280" s="55">
        <v>0</v>
      </c>
      <c r="CA280" s="55">
        <v>0</v>
      </c>
      <c r="CB280" s="55">
        <v>0</v>
      </c>
      <c r="CC280" s="135">
        <v>0</v>
      </c>
      <c r="CE280" s="55">
        <v>0</v>
      </c>
      <c r="CF280" s="55">
        <v>0</v>
      </c>
      <c r="CG280" s="55">
        <v>0</v>
      </c>
      <c r="CH280" s="55">
        <v>0</v>
      </c>
      <c r="CI280" s="55">
        <v>0</v>
      </c>
      <c r="CJ280" s="135">
        <v>0</v>
      </c>
      <c r="CL280" s="55">
        <v>0</v>
      </c>
      <c r="CM280" s="55">
        <v>0</v>
      </c>
      <c r="CN280" s="55">
        <v>0</v>
      </c>
      <c r="CO280" s="55">
        <v>0</v>
      </c>
      <c r="CP280" s="55">
        <v>0</v>
      </c>
      <c r="CQ280" s="135">
        <v>0</v>
      </c>
      <c r="CS280" s="67">
        <v>0</v>
      </c>
      <c r="CT280" s="67">
        <v>0</v>
      </c>
      <c r="CU280" s="67">
        <v>0</v>
      </c>
      <c r="CV280" s="67">
        <v>0</v>
      </c>
      <c r="CW280" s="67">
        <v>0</v>
      </c>
      <c r="CX280" s="135">
        <v>0</v>
      </c>
      <c r="CZ280" s="55">
        <v>0</v>
      </c>
      <c r="DA280" s="55">
        <v>0</v>
      </c>
      <c r="DB280" s="55">
        <v>0</v>
      </c>
      <c r="DC280" s="55">
        <v>0</v>
      </c>
      <c r="DD280" s="55">
        <v>0</v>
      </c>
      <c r="DE280" s="135">
        <v>0</v>
      </c>
      <c r="DG280" s="43" t="b" cm="1">
        <f t="array" aca="1" ref="DG280" ca="1">OR($G280=Forecast_Capex_Input!$BF$8:$BF$10)</f>
        <v>0</v>
      </c>
      <c r="DH280" s="43" cm="1">
        <f t="array" aca="1" ref="DH280" ca="1">IFERROR(INDEX(Forecast_Capex_Input!BG$12:BG$286,$Z280)
*(INDEX(Forecast_Capex_Input!$H$12:$H$286,$Z280)=Repex),0)
*$DG280</f>
        <v>0</v>
      </c>
      <c r="DI280" s="43" cm="1">
        <f t="array" aca="1" ref="DI280" ca="1">IFERROR(INDEX(Forecast_Capex_Input!BH$12:BH$286,$Z280)
*(INDEX(Forecast_Capex_Input!$H$12:$H$286,$Z280)=Repex),0)
*$DG280</f>
        <v>0</v>
      </c>
      <c r="DJ280" s="43" cm="1">
        <f t="array" aca="1" ref="DJ280" ca="1">IFERROR(INDEX(Forecast_Capex_Input!BI$12:BI$286,$Z280)
*(INDEX(Forecast_Capex_Input!$H$12:$H$286,$Z280)=Repex),0)
*$DG280</f>
        <v>0</v>
      </c>
      <c r="DK280" s="43" cm="1">
        <f t="array" aca="1" ref="DK280" ca="1">IFERROR(INDEX(Forecast_Capex_Input!BJ$12:BJ$286,$Z280)
*(INDEX(Forecast_Capex_Input!$H$12:$H$286,$Z280)=Repex),0)
*$DG280</f>
        <v>0</v>
      </c>
      <c r="DL280" s="43" cm="1">
        <f t="array" aca="1" ref="DL280" ca="1">IFERROR(INDEX(Forecast_Capex_Input!BK$12:BK$286,$Z280)
*(INDEX(Forecast_Capex_Input!$H$12:$H$286,$Z280)=Repex),0)
*$DG280</f>
        <v>0</v>
      </c>
      <c r="DM280" s="43" cm="1">
        <f t="array" aca="1" ref="DM280" ca="1">IFERROR(INDEX(Forecast_Capex_Input!BL$12:BL$286,$Z280)
*(INDEX(Forecast_Capex_Input!$H$12:$H$286,$Z280)=Repex),0)
*$DG280</f>
        <v>0</v>
      </c>
      <c r="DO280" s="43" t="b" cm="1">
        <f t="array" aca="1" ref="DO280" ca="1">OR($G280=Forecast_Capex_Input!$BN$8:$BN$9)</f>
        <v>0</v>
      </c>
      <c r="DP280" s="43" cm="1">
        <f t="array" aca="1" ref="DP280" ca="1">IFERROR(INDEX(Forecast_Capex_Input!BO$12:BO$286,$Z280)
*(INDEX(Forecast_Capex_Input!$H$12:$H$286,$Z280)=Repex),0)
*$DO280</f>
        <v>0</v>
      </c>
      <c r="DQ280" s="43" cm="1">
        <f t="array" aca="1" ref="DQ280" ca="1">IFERROR(INDEX(Forecast_Capex_Input!BP$12:BP$286,$Z280)
*(INDEX(Forecast_Capex_Input!$H$12:$H$286,$Z280)=Repex),0)
*$DO280</f>
        <v>0</v>
      </c>
      <c r="DR280" s="43" cm="1">
        <f t="array" aca="1" ref="DR280" ca="1">IFERROR(INDEX(Forecast_Capex_Input!BQ$12:BQ$286,$Z280)
*(INDEX(Forecast_Capex_Input!$H$12:$H$286,$Z280)=Repex),0)
*$DO280</f>
        <v>0</v>
      </c>
      <c r="DS280" s="43" cm="1">
        <f t="array" aca="1" ref="DS280" ca="1">IFERROR(INDEX(Forecast_Capex_Input!BR$12:BR$286,$Z280)
*(INDEX(Forecast_Capex_Input!$H$12:$H$286,$Z280)=Repex),0)
*$DO280</f>
        <v>0</v>
      </c>
      <c r="DT280" s="43" cm="1">
        <f t="array" aca="1" ref="DT280" ca="1">IFERROR(INDEX(Forecast_Capex_Input!BS$12:BS$286,$Z280)
*(INDEX(Forecast_Capex_Input!$H$12:$H$286,$Z280)=Repex),0)
*$DO280</f>
        <v>0</v>
      </c>
      <c r="DV280" s="43" t="b" cm="1">
        <f t="array" aca="1" ref="DV280" ca="1">OR($G280=Forecast_Capex_Input!$BU$8:$BU$10)</f>
        <v>1</v>
      </c>
      <c r="DW280" s="43" cm="1">
        <f t="array" aca="1" ref="DW280" ca="1">IFERROR(INDEX(Forecast_Capex_Input!BV$12:BV$286,$Z280)
*(INDEX(Forecast_Capex_Input!$H$12:$H$286,$Z280)=Repex),0)
*$DV280</f>
        <v>0</v>
      </c>
      <c r="DX280" s="43" cm="1">
        <f t="array" aca="1" ref="DX280" ca="1">IFERROR(INDEX(Forecast_Capex_Input!BW$12:BW$286,$Z280)
*(INDEX(Forecast_Capex_Input!$H$12:$H$286,$Z280)=Repex),0)
*$DV280</f>
        <v>0</v>
      </c>
      <c r="DY280" s="43" cm="1">
        <f t="array" aca="1" ref="DY280" ca="1">IFERROR(INDEX(Forecast_Capex_Input!BX$12:BX$286,$Z280)
*(INDEX(Forecast_Capex_Input!$H$12:$H$286,$Z280)=Repex),0)
*$DV280</f>
        <v>1</v>
      </c>
      <c r="DZ280" s="43" cm="1">
        <f t="array" aca="1" ref="DZ280" ca="1">IFERROR(INDEX(Forecast_Capex_Input!BY$12:BY$286,$Z280)
*(INDEX(Forecast_Capex_Input!$H$12:$H$286,$Z280)=Repex),0)
*$DV280</f>
        <v>0</v>
      </c>
      <c r="EA280" s="43" cm="1">
        <f t="array" aca="1" ref="EA280" ca="1">IFERROR(INDEX(Forecast_Capex_Input!BZ$12:BZ$286,$Z280)
*(INDEX(Forecast_Capex_Input!$H$12:$H$286,$Z280)=Repex),0)
*$DV280</f>
        <v>0</v>
      </c>
      <c r="EB280" s="43" cm="1">
        <f t="array" aca="1" ref="EB280" ca="1">IFERROR(INDEX(Forecast_Capex_Input!CA$12:CA$286,$Z280)
*(INDEX(Forecast_Capex_Input!$H$12:$H$286,$Z280)=Repex),0)
*$DV280</f>
        <v>0</v>
      </c>
      <c r="EC280" s="43" cm="1">
        <f t="array" aca="1" ref="EC280" ca="1">IFERROR(INDEX(Forecast_Capex_Input!CB$12:CB$286,$Z280)
*(INDEX(Forecast_Capex_Input!$H$12:$H$286,$Z280)=Repex),0)
*$DV280</f>
        <v>0</v>
      </c>
      <c r="ED280" s="43" cm="1">
        <f t="array" aca="1" ref="ED280" ca="1">IFERROR(INDEX(Forecast_Capex_Input!CC$12:CC$286,$Z280)
*(INDEX(Forecast_Capex_Input!$H$12:$H$286,$Z280)=Repex),0)
*$DV280</f>
        <v>0</v>
      </c>
      <c r="EF280" s="86" t="str">
        <f t="shared" si="31"/>
        <v>N/A</v>
      </c>
      <c r="EG280" s="28" t="str">
        <f>IFERROR(RANK(EF280,EF$11:EF$1010,0)+COUNTIF(EF$11:EF280,EF280)-1,NA)</f>
        <v>N/A</v>
      </c>
    </row>
    <row r="281" spans="3:137" x14ac:dyDescent="0.2">
      <c r="C281" s="28">
        <f t="shared" si="32"/>
        <v>271</v>
      </c>
      <c r="D281" s="9" t="str" cm="1">
        <f t="array" ref="D281">IFERROR(INDEX(Forecast_Capex_Input!$D$12:$D$286,$Z281),NA)</f>
        <v>NiCd / Chargers Renewal</v>
      </c>
      <c r="E281" s="24" t="b" cm="1">
        <f t="array" ref="E281">IF($Z281=NA,NA,INDEX(Forecast_Capex_Input!$E$12:$E$286,$Z281))</f>
        <v>0</v>
      </c>
      <c r="F281" s="9" t="str" cm="1">
        <f t="array" aca="1" ref="F281" ca="1">IFERROR(INDEX(General!$E$25:$E$26,$AA281),NA)</f>
        <v>Labour</v>
      </c>
      <c r="G281" s="9" t="str" cm="1">
        <f t="array" aca="1" ref="G281" ca="1">IFERROR(INDEX(Forecast_Capex_Input!$AI$11:$BB$11,$AC281),NA)</f>
        <v>Business IT</v>
      </c>
      <c r="H281" s="50" cm="1">
        <f t="array" aca="1" ref="H281" ca="1">IFERROR(INDEX(Forecast_Capex_Input!$AI$12:$BB$286,$Z281,$AC281),NA)</f>
        <v>1</v>
      </c>
      <c r="I281" s="150" t="str" cm="1">
        <f t="array" ref="I281">IFERROR(INDEX(Forecast_Capex_Input!$F$12:$F$286,$Z281),NA)</f>
        <v>Replacement Expenditure</v>
      </c>
      <c r="J281" s="150" t="str" cm="1">
        <f t="array" ref="J281">IFERROR(INDEX(Forecast_Capex_Input!G$12:G$286,$Z281),NA)</f>
        <v>Digital Infrastructure</v>
      </c>
      <c r="K281" s="150" t="str" cm="1">
        <f t="array" ref="K281">IFERROR(INDEX(Forecast_Capex_Input!H$12:H$286,$Z281),NA)</f>
        <v>Repex</v>
      </c>
      <c r="L281" s="150" t="str" cm="1">
        <f t="array" ref="L281">IFERROR(INDEX(Forecast_Capex_Input!I$12:I$286,$Z281),NA)</f>
        <v>N/A</v>
      </c>
      <c r="M281" s="150" t="str" cm="1">
        <f t="array" ref="M281">IFERROR(INDEX(Forecast_Capex_Input!J$12:J$286,$Z281),NA)</f>
        <v>N/A</v>
      </c>
      <c r="N281" s="150" t="str" cm="1">
        <f t="array" ref="N281">IFERROR(INDEX(Forecast_Capex_Input!K$12:K$286,$Z281),NA)</f>
        <v>DI - AC/DC &amp; Auxiliary systems</v>
      </c>
      <c r="O281" s="150" t="str" cm="1">
        <f t="array" ref="O281">IFERROR(INDEX(Forecast_Capex_Input!L$12:L$286,$Z281),NA)</f>
        <v>DI - Safe and Reliable Network</v>
      </c>
      <c r="P281" s="150" t="str" cm="1">
        <f t="array" ref="P281">IFERROR(INDEX(Forecast_Capex_Input!M$12:M$286,$Z281),NA)</f>
        <v>N/A</v>
      </c>
      <c r="Q281" s="24" t="str" cm="1">
        <f t="array" ref="Q281">IFERROR(INDEX(Forecast_Capex_Input!N$12:N$286,$Z281),NA)</f>
        <v>No</v>
      </c>
      <c r="R281" s="190" cm="1">
        <f t="array" ref="R281">IFERROR(INDEX(Forecast_Capex_Input!O$12:O$286,$Z281),0)</f>
        <v>0</v>
      </c>
      <c r="S281" s="24" t="str" cm="1">
        <f t="array" ref="S281">IFERROR(INDEX(Forecast_Capex_Input!P$12:P$286,$Z281),0)</f>
        <v>Safety security &amp; reliability</v>
      </c>
      <c r="T281" s="150" t="str" cm="1">
        <f t="array" aca="1" ref="T281" ca="1">IFERROR(INDEX(General!$K$91:$K$110,$AC281),NA)</f>
        <v>Business IT (2018 onwards)</v>
      </c>
      <c r="U281" s="43" cm="1">
        <f t="array" aca="1" ref="U281" ca="1">IFERROR(
IF($F281=General!$E$25,INDEX(Forecast_Capex_Input!S$12:S$286,$Z281),
INDEX(Forecast_Capex_Input!T$12:T$286,$Z281)),0)</f>
        <v>0</v>
      </c>
      <c r="V281" s="82" t="b">
        <f>IFERROR(INDEX(Overheads!$T$19:$T$26,MATCH($I281,Overheads!$E$19:$E$26,0)),FALSE)</f>
        <v>1</v>
      </c>
      <c r="W281" s="209" t="str" cm="1">
        <f t="array" ref="W281">IFERROR(
INDEX(Forecast_Capex_Input!CN$12:CN$286,$Z281),0)</f>
        <v>FY22</v>
      </c>
      <c r="X281" s="209">
        <f>IFERROR(
MATCH($W281,General!$L$39:$S$39,0),1)</f>
        <v>2</v>
      </c>
      <c r="Z281" s="28">
        <f>IFERROR(
IF(MATCH($C281,Forecast_Capex_Input!$CI$12:$CI$286,1)+1&gt;MAX(Forecast_Capex_Input!$C$12:$C$286),NA,
MATCH($C281,Forecast_Capex_Input!$CI$12:$CI$286,1)+1),1)</f>
        <v>119</v>
      </c>
      <c r="AA281" s="28" cm="1">
        <f t="array" aca="1" ref="AA281" ca="1">IFERROR(
IF(Z280&lt;&gt;Z281,1,
IF(COUNTIF(OFFSET(AA280,0,0,-INDEX(Forecast_Capex_Input!$CG$12:$CG$286,$Z281)),AA280)=INDEX(Forecast_Capex_Input!$CG$12:$CG$286,$Z281),AA280+1,AA280)),NA)</f>
        <v>1</v>
      </c>
      <c r="AB281" s="28" cm="1">
        <f t="array" ref="AB281">IFERROR($C281-IF($Z281=1,1,INDEX(Forecast_Capex_Input!$CI$12:$CI$286,$Z281-1))+1,NA)</f>
        <v>1</v>
      </c>
      <c r="AC281" s="28" cm="1">
        <f t="array" aca="1" ref="AC281" ca="1">IFERROR(IF(AA281=1,
INDEX(Forecast_Capex_Input!$AI$10:$BB$10,SMALL(IF(INDEX(Forecast_Capex_Input!$AI$12:$BB$286,$Z281,0)&gt;0,COLUMN(Forecast_Capex_Input!$AI$10:$BB$10)-COLUMN(Forecast_Capex_Input!$AI$12)+1),ROWS(OFFSET(AC280,0,0,-$AB281)))),
OFFSET(AC280,-INDEX(Forecast_Capex_Input!$CG$12:$CG$286,$Z281)+1,0)),NA)</f>
        <v>6</v>
      </c>
      <c r="AD281" s="28">
        <f t="shared" ca="1" si="29"/>
        <v>1</v>
      </c>
      <c r="AE281" s="82" t="b">
        <f t="shared" si="33"/>
        <v>0</v>
      </c>
      <c r="AF281" s="78" t="b">
        <v>0</v>
      </c>
      <c r="AG281" s="82" t="b">
        <f t="shared" si="30"/>
        <v>1</v>
      </c>
      <c r="AI281" s="55">
        <v>0</v>
      </c>
      <c r="AJ281" s="55">
        <v>0</v>
      </c>
      <c r="AK281" s="55">
        <v>0</v>
      </c>
      <c r="AL281" s="55">
        <v>0</v>
      </c>
      <c r="AM281" s="55">
        <v>0</v>
      </c>
      <c r="AN281" s="135">
        <v>0</v>
      </c>
      <c r="AP281" s="55">
        <v>0</v>
      </c>
      <c r="AQ281" s="55">
        <v>0</v>
      </c>
      <c r="AR281" s="55">
        <v>0</v>
      </c>
      <c r="AS281" s="55">
        <v>0</v>
      </c>
      <c r="AT281" s="55">
        <v>0</v>
      </c>
      <c r="AU281" s="135">
        <v>0</v>
      </c>
      <c r="AW281" s="55">
        <v>0</v>
      </c>
      <c r="AX281" s="55">
        <v>0</v>
      </c>
      <c r="AY281" s="55">
        <v>0</v>
      </c>
      <c r="AZ281" s="55">
        <v>0</v>
      </c>
      <c r="BA281" s="55">
        <v>0</v>
      </c>
      <c r="BB281" s="135">
        <v>0</v>
      </c>
      <c r="BD281" s="55">
        <v>0</v>
      </c>
      <c r="BE281" s="55">
        <v>0</v>
      </c>
      <c r="BF281" s="55">
        <v>0</v>
      </c>
      <c r="BG281" s="55">
        <v>0</v>
      </c>
      <c r="BH281" s="55">
        <v>0</v>
      </c>
      <c r="BI281" s="135">
        <v>0</v>
      </c>
      <c r="BK281" s="55">
        <v>0</v>
      </c>
      <c r="BL281" s="55">
        <v>0</v>
      </c>
      <c r="BM281" s="55">
        <v>0</v>
      </c>
      <c r="BN281" s="55">
        <v>0</v>
      </c>
      <c r="BO281" s="55">
        <v>0</v>
      </c>
      <c r="BP281" s="135">
        <v>0</v>
      </c>
      <c r="BR281" s="147">
        <v>0</v>
      </c>
      <c r="BS281" s="147">
        <v>0</v>
      </c>
      <c r="BT281" s="147">
        <v>0</v>
      </c>
      <c r="BU281" s="147">
        <v>0</v>
      </c>
      <c r="BV281" s="147">
        <v>0</v>
      </c>
      <c r="BX281" s="55">
        <v>0</v>
      </c>
      <c r="BY281" s="55">
        <v>0</v>
      </c>
      <c r="BZ281" s="55">
        <v>0</v>
      </c>
      <c r="CA281" s="55">
        <v>0</v>
      </c>
      <c r="CB281" s="55">
        <v>0</v>
      </c>
      <c r="CC281" s="135">
        <v>0</v>
      </c>
      <c r="CE281" s="55">
        <v>0</v>
      </c>
      <c r="CF281" s="55">
        <v>0</v>
      </c>
      <c r="CG281" s="55">
        <v>0</v>
      </c>
      <c r="CH281" s="55">
        <v>0</v>
      </c>
      <c r="CI281" s="55">
        <v>0</v>
      </c>
      <c r="CJ281" s="135">
        <v>0</v>
      </c>
      <c r="CL281" s="55">
        <v>0</v>
      </c>
      <c r="CM281" s="55">
        <v>0</v>
      </c>
      <c r="CN281" s="55">
        <v>0</v>
      </c>
      <c r="CO281" s="55">
        <v>0</v>
      </c>
      <c r="CP281" s="55">
        <v>0</v>
      </c>
      <c r="CQ281" s="135">
        <v>0</v>
      </c>
      <c r="CS281" s="67">
        <v>0</v>
      </c>
      <c r="CT281" s="67">
        <v>0</v>
      </c>
      <c r="CU281" s="67">
        <v>0</v>
      </c>
      <c r="CV281" s="67">
        <v>0</v>
      </c>
      <c r="CW281" s="67">
        <v>0</v>
      </c>
      <c r="CX281" s="135">
        <v>0</v>
      </c>
      <c r="CZ281" s="55">
        <v>0</v>
      </c>
      <c r="DA281" s="55">
        <v>0</v>
      </c>
      <c r="DB281" s="55">
        <v>0</v>
      </c>
      <c r="DC281" s="55">
        <v>0</v>
      </c>
      <c r="DD281" s="55">
        <v>0</v>
      </c>
      <c r="DE281" s="135">
        <v>0</v>
      </c>
      <c r="DG281" s="43" t="b" cm="1">
        <f t="array" aca="1" ref="DG281" ca="1">OR($G281=Forecast_Capex_Input!$BF$8:$BF$10)</f>
        <v>0</v>
      </c>
      <c r="DH281" s="43" cm="1">
        <f t="array" aca="1" ref="DH281" ca="1">IFERROR(INDEX(Forecast_Capex_Input!BG$12:BG$286,$Z281)
*(INDEX(Forecast_Capex_Input!$H$12:$H$286,$Z281)=Repex),0)
*$DG281</f>
        <v>0</v>
      </c>
      <c r="DI281" s="43" cm="1">
        <f t="array" aca="1" ref="DI281" ca="1">IFERROR(INDEX(Forecast_Capex_Input!BH$12:BH$286,$Z281)
*(INDEX(Forecast_Capex_Input!$H$12:$H$286,$Z281)=Repex),0)
*$DG281</f>
        <v>0</v>
      </c>
      <c r="DJ281" s="43" cm="1">
        <f t="array" aca="1" ref="DJ281" ca="1">IFERROR(INDEX(Forecast_Capex_Input!BI$12:BI$286,$Z281)
*(INDEX(Forecast_Capex_Input!$H$12:$H$286,$Z281)=Repex),0)
*$DG281</f>
        <v>0</v>
      </c>
      <c r="DK281" s="43" cm="1">
        <f t="array" aca="1" ref="DK281" ca="1">IFERROR(INDEX(Forecast_Capex_Input!BJ$12:BJ$286,$Z281)
*(INDEX(Forecast_Capex_Input!$H$12:$H$286,$Z281)=Repex),0)
*$DG281</f>
        <v>0</v>
      </c>
      <c r="DL281" s="43" cm="1">
        <f t="array" aca="1" ref="DL281" ca="1">IFERROR(INDEX(Forecast_Capex_Input!BK$12:BK$286,$Z281)
*(INDEX(Forecast_Capex_Input!$H$12:$H$286,$Z281)=Repex),0)
*$DG281</f>
        <v>0</v>
      </c>
      <c r="DM281" s="43" cm="1">
        <f t="array" aca="1" ref="DM281" ca="1">IFERROR(INDEX(Forecast_Capex_Input!BL$12:BL$286,$Z281)
*(INDEX(Forecast_Capex_Input!$H$12:$H$286,$Z281)=Repex),0)
*$DG281</f>
        <v>0</v>
      </c>
      <c r="DO281" s="43" t="b" cm="1">
        <f t="array" aca="1" ref="DO281" ca="1">OR($G281=Forecast_Capex_Input!$BN$8:$BN$9)</f>
        <v>0</v>
      </c>
      <c r="DP281" s="43" cm="1">
        <f t="array" aca="1" ref="DP281" ca="1">IFERROR(INDEX(Forecast_Capex_Input!BO$12:BO$286,$Z281)
*(INDEX(Forecast_Capex_Input!$H$12:$H$286,$Z281)=Repex),0)
*$DO281</f>
        <v>0</v>
      </c>
      <c r="DQ281" s="43" cm="1">
        <f t="array" aca="1" ref="DQ281" ca="1">IFERROR(INDEX(Forecast_Capex_Input!BP$12:BP$286,$Z281)
*(INDEX(Forecast_Capex_Input!$H$12:$H$286,$Z281)=Repex),0)
*$DO281</f>
        <v>0</v>
      </c>
      <c r="DR281" s="43" cm="1">
        <f t="array" aca="1" ref="DR281" ca="1">IFERROR(INDEX(Forecast_Capex_Input!BQ$12:BQ$286,$Z281)
*(INDEX(Forecast_Capex_Input!$H$12:$H$286,$Z281)=Repex),0)
*$DO281</f>
        <v>0</v>
      </c>
      <c r="DS281" s="43" cm="1">
        <f t="array" aca="1" ref="DS281" ca="1">IFERROR(INDEX(Forecast_Capex_Input!BR$12:BR$286,$Z281)
*(INDEX(Forecast_Capex_Input!$H$12:$H$286,$Z281)=Repex),0)
*$DO281</f>
        <v>0</v>
      </c>
      <c r="DT281" s="43" cm="1">
        <f t="array" aca="1" ref="DT281" ca="1">IFERROR(INDEX(Forecast_Capex_Input!BS$12:BS$286,$Z281)
*(INDEX(Forecast_Capex_Input!$H$12:$H$286,$Z281)=Repex),0)
*$DO281</f>
        <v>0</v>
      </c>
      <c r="DV281" s="43" t="b" cm="1">
        <f t="array" aca="1" ref="DV281" ca="1">OR($G281=Forecast_Capex_Input!$BU$8:$BU$10)</f>
        <v>1</v>
      </c>
      <c r="DW281" s="43" cm="1">
        <f t="array" aca="1" ref="DW281" ca="1">IFERROR(INDEX(Forecast_Capex_Input!BV$12:BV$286,$Z281)
*(INDEX(Forecast_Capex_Input!$H$12:$H$286,$Z281)=Repex),0)
*$DV281</f>
        <v>0</v>
      </c>
      <c r="DX281" s="43" cm="1">
        <f t="array" aca="1" ref="DX281" ca="1">IFERROR(INDEX(Forecast_Capex_Input!BW$12:BW$286,$Z281)
*(INDEX(Forecast_Capex_Input!$H$12:$H$286,$Z281)=Repex),0)
*$DV281</f>
        <v>0</v>
      </c>
      <c r="DY281" s="43" cm="1">
        <f t="array" aca="1" ref="DY281" ca="1">IFERROR(INDEX(Forecast_Capex_Input!BX$12:BX$286,$Z281)
*(INDEX(Forecast_Capex_Input!$H$12:$H$286,$Z281)=Repex),0)
*$DV281</f>
        <v>0</v>
      </c>
      <c r="DZ281" s="43" cm="1">
        <f t="array" aca="1" ref="DZ281" ca="1">IFERROR(INDEX(Forecast_Capex_Input!BY$12:BY$286,$Z281)
*(INDEX(Forecast_Capex_Input!$H$12:$H$286,$Z281)=Repex),0)
*$DV281</f>
        <v>0</v>
      </c>
      <c r="EA281" s="43" cm="1">
        <f t="array" aca="1" ref="EA281" ca="1">IFERROR(INDEX(Forecast_Capex_Input!BZ$12:BZ$286,$Z281)
*(INDEX(Forecast_Capex_Input!$H$12:$H$286,$Z281)=Repex),0)
*$DV281</f>
        <v>0</v>
      </c>
      <c r="EB281" s="43" cm="1">
        <f t="array" aca="1" ref="EB281" ca="1">IFERROR(INDEX(Forecast_Capex_Input!CA$12:CA$286,$Z281)
*(INDEX(Forecast_Capex_Input!$H$12:$H$286,$Z281)=Repex),0)
*$DV281</f>
        <v>0</v>
      </c>
      <c r="EC281" s="43" cm="1">
        <f t="array" aca="1" ref="EC281" ca="1">IFERROR(INDEX(Forecast_Capex_Input!CB$12:CB$286,$Z281)
*(INDEX(Forecast_Capex_Input!$H$12:$H$286,$Z281)=Repex),0)
*$DV281</f>
        <v>1</v>
      </c>
      <c r="ED281" s="43" cm="1">
        <f t="array" aca="1" ref="ED281" ca="1">IFERROR(INDEX(Forecast_Capex_Input!CC$12:CC$286,$Z281)
*(INDEX(Forecast_Capex_Input!$H$12:$H$286,$Z281)=Repex),0)
*$DV281</f>
        <v>0</v>
      </c>
      <c r="EF281" s="86" t="str">
        <f t="shared" si="31"/>
        <v>N/A</v>
      </c>
      <c r="EG281" s="28" t="str">
        <f>IFERROR(RANK(EF281,EF$11:EF$1010,0)+COUNTIF(EF$11:EF281,EF281)-1,NA)</f>
        <v>N/A</v>
      </c>
    </row>
    <row r="282" spans="3:137" x14ac:dyDescent="0.2">
      <c r="C282" s="28">
        <f t="shared" si="32"/>
        <v>272</v>
      </c>
      <c r="D282" s="9" t="str" cm="1">
        <f t="array" ref="D282">IFERROR(INDEX(Forecast_Capex_Input!$D$12:$D$286,$Z282),NA)</f>
        <v>NiCd / Chargers Renewal</v>
      </c>
      <c r="E282" s="24" t="b" cm="1">
        <f t="array" ref="E282">IF($Z282=NA,NA,INDEX(Forecast_Capex_Input!$E$12:$E$286,$Z282))</f>
        <v>0</v>
      </c>
      <c r="F282" s="9" t="str" cm="1">
        <f t="array" aca="1" ref="F282" ca="1">IFERROR(INDEX(General!$E$25:$E$26,$AA282),NA)</f>
        <v>Non-Labour</v>
      </c>
      <c r="G282" s="9" t="str" cm="1">
        <f t="array" aca="1" ref="G282" ca="1">IFERROR(INDEX(Forecast_Capex_Input!$AI$11:$BB$11,$AC282),NA)</f>
        <v>Business IT</v>
      </c>
      <c r="H282" s="50" cm="1">
        <f t="array" aca="1" ref="H282" ca="1">IFERROR(INDEX(Forecast_Capex_Input!$AI$12:$BB$286,$Z282,$AC282),NA)</f>
        <v>1</v>
      </c>
      <c r="I282" s="150" t="str" cm="1">
        <f t="array" ref="I282">IFERROR(INDEX(Forecast_Capex_Input!$F$12:$F$286,$Z282),NA)</f>
        <v>Replacement Expenditure</v>
      </c>
      <c r="J282" s="150" t="str" cm="1">
        <f t="array" ref="J282">IFERROR(INDEX(Forecast_Capex_Input!G$12:G$286,$Z282),NA)</f>
        <v>Digital Infrastructure</v>
      </c>
      <c r="K282" s="150" t="str" cm="1">
        <f t="array" ref="K282">IFERROR(INDEX(Forecast_Capex_Input!H$12:H$286,$Z282),NA)</f>
        <v>Repex</v>
      </c>
      <c r="L282" s="150" t="str" cm="1">
        <f t="array" ref="L282">IFERROR(INDEX(Forecast_Capex_Input!I$12:I$286,$Z282),NA)</f>
        <v>N/A</v>
      </c>
      <c r="M282" s="150" t="str" cm="1">
        <f t="array" ref="M282">IFERROR(INDEX(Forecast_Capex_Input!J$12:J$286,$Z282),NA)</f>
        <v>N/A</v>
      </c>
      <c r="N282" s="150" t="str" cm="1">
        <f t="array" ref="N282">IFERROR(INDEX(Forecast_Capex_Input!K$12:K$286,$Z282),NA)</f>
        <v>DI - AC/DC &amp; Auxiliary systems</v>
      </c>
      <c r="O282" s="150" t="str" cm="1">
        <f t="array" ref="O282">IFERROR(INDEX(Forecast_Capex_Input!L$12:L$286,$Z282),NA)</f>
        <v>DI - Safe and Reliable Network</v>
      </c>
      <c r="P282" s="150" t="str" cm="1">
        <f t="array" ref="P282">IFERROR(INDEX(Forecast_Capex_Input!M$12:M$286,$Z282),NA)</f>
        <v>N/A</v>
      </c>
      <c r="Q282" s="24" t="str" cm="1">
        <f t="array" ref="Q282">IFERROR(INDEX(Forecast_Capex_Input!N$12:N$286,$Z282),NA)</f>
        <v>No</v>
      </c>
      <c r="R282" s="190" cm="1">
        <f t="array" ref="R282">IFERROR(INDEX(Forecast_Capex_Input!O$12:O$286,$Z282),0)</f>
        <v>0</v>
      </c>
      <c r="S282" s="24" t="str" cm="1">
        <f t="array" ref="S282">IFERROR(INDEX(Forecast_Capex_Input!P$12:P$286,$Z282),0)</f>
        <v>Safety security &amp; reliability</v>
      </c>
      <c r="T282" s="150" t="str" cm="1">
        <f t="array" aca="1" ref="T282" ca="1">IFERROR(INDEX(General!$K$91:$K$110,$AC282),NA)</f>
        <v>Business IT (2018 onwards)</v>
      </c>
      <c r="U282" s="43" cm="1">
        <f t="array" aca="1" ref="U282" ca="1">IFERROR(
IF($F282=General!$E$25,INDEX(Forecast_Capex_Input!S$12:S$286,$Z282),
INDEX(Forecast_Capex_Input!T$12:T$286,$Z282)),0)</f>
        <v>1</v>
      </c>
      <c r="V282" s="82" t="b">
        <f>IFERROR(INDEX(Overheads!$T$19:$T$26,MATCH($I282,Overheads!$E$19:$E$26,0)),FALSE)</f>
        <v>1</v>
      </c>
      <c r="W282" s="209" t="str" cm="1">
        <f t="array" ref="W282">IFERROR(
INDEX(Forecast_Capex_Input!CN$12:CN$286,$Z282),0)</f>
        <v>FY22</v>
      </c>
      <c r="X282" s="209">
        <f>IFERROR(
MATCH($W282,General!$L$39:$S$39,0),1)</f>
        <v>2</v>
      </c>
      <c r="Z282" s="28">
        <f>IFERROR(
IF(MATCH($C282,Forecast_Capex_Input!$CI$12:$CI$286,1)+1&gt;MAX(Forecast_Capex_Input!$C$12:$C$286),NA,
MATCH($C282,Forecast_Capex_Input!$CI$12:$CI$286,1)+1),1)</f>
        <v>119</v>
      </c>
      <c r="AA282" s="28" cm="1">
        <f t="array" aca="1" ref="AA282" ca="1">IFERROR(
IF(Z281&lt;&gt;Z282,1,
IF(COUNTIF(OFFSET(AA281,0,0,-INDEX(Forecast_Capex_Input!$CG$12:$CG$286,$Z282)),AA281)=INDEX(Forecast_Capex_Input!$CG$12:$CG$286,$Z282),AA281+1,AA281)),NA)</f>
        <v>2</v>
      </c>
      <c r="AB282" s="28" cm="1">
        <f t="array" ref="AB282">IFERROR($C282-IF($Z282=1,1,INDEX(Forecast_Capex_Input!$CI$12:$CI$286,$Z282-1))+1,NA)</f>
        <v>2</v>
      </c>
      <c r="AC282" s="28" cm="1">
        <f t="array" aca="1" ref="AC282" ca="1">IFERROR(IF(AA282=1,
INDEX(Forecast_Capex_Input!$AI$10:$BB$10,SMALL(IF(INDEX(Forecast_Capex_Input!$AI$12:$BB$286,$Z282,0)&gt;0,COLUMN(Forecast_Capex_Input!$AI$10:$BB$10)-COLUMN(Forecast_Capex_Input!$AI$12)+1),ROWS(OFFSET(AC281,0,0,-$AB282)))),
OFFSET(AC281,-INDEX(Forecast_Capex_Input!$CG$12:$CG$286,$Z282)+1,0)),NA)</f>
        <v>6</v>
      </c>
      <c r="AD282" s="28">
        <f t="shared" ca="1" si="29"/>
        <v>2</v>
      </c>
      <c r="AE282" s="82" t="b">
        <f t="shared" si="33"/>
        <v>0</v>
      </c>
      <c r="AF282" s="78" t="b">
        <v>0</v>
      </c>
      <c r="AG282" s="82" t="b">
        <f t="shared" si="30"/>
        <v>1</v>
      </c>
      <c r="AI282" s="55">
        <v>0</v>
      </c>
      <c r="AJ282" s="55">
        <v>0</v>
      </c>
      <c r="AK282" s="55">
        <v>0</v>
      </c>
      <c r="AL282" s="55">
        <v>0</v>
      </c>
      <c r="AM282" s="55">
        <v>0</v>
      </c>
      <c r="AN282" s="135">
        <v>0</v>
      </c>
      <c r="AP282" s="55">
        <v>0</v>
      </c>
      <c r="AQ282" s="55">
        <v>0</v>
      </c>
      <c r="AR282" s="55">
        <v>0</v>
      </c>
      <c r="AS282" s="55">
        <v>0</v>
      </c>
      <c r="AT282" s="55">
        <v>0</v>
      </c>
      <c r="AU282" s="135">
        <v>0</v>
      </c>
      <c r="AW282" s="55">
        <v>0</v>
      </c>
      <c r="AX282" s="55">
        <v>0</v>
      </c>
      <c r="AY282" s="55">
        <v>0</v>
      </c>
      <c r="AZ282" s="55">
        <v>0</v>
      </c>
      <c r="BA282" s="55">
        <v>0</v>
      </c>
      <c r="BB282" s="135">
        <v>0</v>
      </c>
      <c r="BD282" s="55">
        <v>0</v>
      </c>
      <c r="BE282" s="55">
        <v>0</v>
      </c>
      <c r="BF282" s="55">
        <v>0</v>
      </c>
      <c r="BG282" s="55">
        <v>0</v>
      </c>
      <c r="BH282" s="55">
        <v>0</v>
      </c>
      <c r="BI282" s="135">
        <v>0</v>
      </c>
      <c r="BK282" s="55">
        <v>0</v>
      </c>
      <c r="BL282" s="55">
        <v>0</v>
      </c>
      <c r="BM282" s="55">
        <v>0</v>
      </c>
      <c r="BN282" s="55">
        <v>0</v>
      </c>
      <c r="BO282" s="55">
        <v>0</v>
      </c>
      <c r="BP282" s="135">
        <v>0</v>
      </c>
      <c r="BR282" s="147">
        <v>0</v>
      </c>
      <c r="BS282" s="147">
        <v>0</v>
      </c>
      <c r="BT282" s="147">
        <v>0</v>
      </c>
      <c r="BU282" s="147">
        <v>0</v>
      </c>
      <c r="BV282" s="147">
        <v>0</v>
      </c>
      <c r="BX282" s="55">
        <v>0</v>
      </c>
      <c r="BY282" s="55">
        <v>0</v>
      </c>
      <c r="BZ282" s="55">
        <v>0</v>
      </c>
      <c r="CA282" s="55">
        <v>0</v>
      </c>
      <c r="CB282" s="55">
        <v>0</v>
      </c>
      <c r="CC282" s="135">
        <v>0</v>
      </c>
      <c r="CE282" s="55">
        <v>0</v>
      </c>
      <c r="CF282" s="55">
        <v>0</v>
      </c>
      <c r="CG282" s="55">
        <v>0</v>
      </c>
      <c r="CH282" s="55">
        <v>0</v>
      </c>
      <c r="CI282" s="55">
        <v>0</v>
      </c>
      <c r="CJ282" s="135">
        <v>0</v>
      </c>
      <c r="CL282" s="55">
        <v>0</v>
      </c>
      <c r="CM282" s="55">
        <v>0</v>
      </c>
      <c r="CN282" s="55">
        <v>0</v>
      </c>
      <c r="CO282" s="55">
        <v>0</v>
      </c>
      <c r="CP282" s="55">
        <v>0</v>
      </c>
      <c r="CQ282" s="135">
        <v>0</v>
      </c>
      <c r="CS282" s="67">
        <v>0</v>
      </c>
      <c r="CT282" s="67">
        <v>0</v>
      </c>
      <c r="CU282" s="67">
        <v>0</v>
      </c>
      <c r="CV282" s="67">
        <v>0</v>
      </c>
      <c r="CW282" s="67">
        <v>0</v>
      </c>
      <c r="CX282" s="135">
        <v>0</v>
      </c>
      <c r="CZ282" s="55">
        <v>0</v>
      </c>
      <c r="DA282" s="55">
        <v>0</v>
      </c>
      <c r="DB282" s="55">
        <v>0</v>
      </c>
      <c r="DC282" s="55">
        <v>0</v>
      </c>
      <c r="DD282" s="55">
        <v>0</v>
      </c>
      <c r="DE282" s="135">
        <v>0</v>
      </c>
      <c r="DG282" s="43" t="b" cm="1">
        <f t="array" aca="1" ref="DG282" ca="1">OR($G282=Forecast_Capex_Input!$BF$8:$BF$10)</f>
        <v>0</v>
      </c>
      <c r="DH282" s="43" cm="1">
        <f t="array" aca="1" ref="DH282" ca="1">IFERROR(INDEX(Forecast_Capex_Input!BG$12:BG$286,$Z282)
*(INDEX(Forecast_Capex_Input!$H$12:$H$286,$Z282)=Repex),0)
*$DG282</f>
        <v>0</v>
      </c>
      <c r="DI282" s="43" cm="1">
        <f t="array" aca="1" ref="DI282" ca="1">IFERROR(INDEX(Forecast_Capex_Input!BH$12:BH$286,$Z282)
*(INDEX(Forecast_Capex_Input!$H$12:$H$286,$Z282)=Repex),0)
*$DG282</f>
        <v>0</v>
      </c>
      <c r="DJ282" s="43" cm="1">
        <f t="array" aca="1" ref="DJ282" ca="1">IFERROR(INDEX(Forecast_Capex_Input!BI$12:BI$286,$Z282)
*(INDEX(Forecast_Capex_Input!$H$12:$H$286,$Z282)=Repex),0)
*$DG282</f>
        <v>0</v>
      </c>
      <c r="DK282" s="43" cm="1">
        <f t="array" aca="1" ref="DK282" ca="1">IFERROR(INDEX(Forecast_Capex_Input!BJ$12:BJ$286,$Z282)
*(INDEX(Forecast_Capex_Input!$H$12:$H$286,$Z282)=Repex),0)
*$DG282</f>
        <v>0</v>
      </c>
      <c r="DL282" s="43" cm="1">
        <f t="array" aca="1" ref="DL282" ca="1">IFERROR(INDEX(Forecast_Capex_Input!BK$12:BK$286,$Z282)
*(INDEX(Forecast_Capex_Input!$H$12:$H$286,$Z282)=Repex),0)
*$DG282</f>
        <v>0</v>
      </c>
      <c r="DM282" s="43" cm="1">
        <f t="array" aca="1" ref="DM282" ca="1">IFERROR(INDEX(Forecast_Capex_Input!BL$12:BL$286,$Z282)
*(INDEX(Forecast_Capex_Input!$H$12:$H$286,$Z282)=Repex),0)
*$DG282</f>
        <v>0</v>
      </c>
      <c r="DO282" s="43" t="b" cm="1">
        <f t="array" aca="1" ref="DO282" ca="1">OR($G282=Forecast_Capex_Input!$BN$8:$BN$9)</f>
        <v>0</v>
      </c>
      <c r="DP282" s="43" cm="1">
        <f t="array" aca="1" ref="DP282" ca="1">IFERROR(INDEX(Forecast_Capex_Input!BO$12:BO$286,$Z282)
*(INDEX(Forecast_Capex_Input!$H$12:$H$286,$Z282)=Repex),0)
*$DO282</f>
        <v>0</v>
      </c>
      <c r="DQ282" s="43" cm="1">
        <f t="array" aca="1" ref="DQ282" ca="1">IFERROR(INDEX(Forecast_Capex_Input!BP$12:BP$286,$Z282)
*(INDEX(Forecast_Capex_Input!$H$12:$H$286,$Z282)=Repex),0)
*$DO282</f>
        <v>0</v>
      </c>
      <c r="DR282" s="43" cm="1">
        <f t="array" aca="1" ref="DR282" ca="1">IFERROR(INDEX(Forecast_Capex_Input!BQ$12:BQ$286,$Z282)
*(INDEX(Forecast_Capex_Input!$H$12:$H$286,$Z282)=Repex),0)
*$DO282</f>
        <v>0</v>
      </c>
      <c r="DS282" s="43" cm="1">
        <f t="array" aca="1" ref="DS282" ca="1">IFERROR(INDEX(Forecast_Capex_Input!BR$12:BR$286,$Z282)
*(INDEX(Forecast_Capex_Input!$H$12:$H$286,$Z282)=Repex),0)
*$DO282</f>
        <v>0</v>
      </c>
      <c r="DT282" s="43" cm="1">
        <f t="array" aca="1" ref="DT282" ca="1">IFERROR(INDEX(Forecast_Capex_Input!BS$12:BS$286,$Z282)
*(INDEX(Forecast_Capex_Input!$H$12:$H$286,$Z282)=Repex),0)
*$DO282</f>
        <v>0</v>
      </c>
      <c r="DV282" s="43" t="b" cm="1">
        <f t="array" aca="1" ref="DV282" ca="1">OR($G282=Forecast_Capex_Input!$BU$8:$BU$10)</f>
        <v>1</v>
      </c>
      <c r="DW282" s="43" cm="1">
        <f t="array" aca="1" ref="DW282" ca="1">IFERROR(INDEX(Forecast_Capex_Input!BV$12:BV$286,$Z282)
*(INDEX(Forecast_Capex_Input!$H$12:$H$286,$Z282)=Repex),0)
*$DV282</f>
        <v>0</v>
      </c>
      <c r="DX282" s="43" cm="1">
        <f t="array" aca="1" ref="DX282" ca="1">IFERROR(INDEX(Forecast_Capex_Input!BW$12:BW$286,$Z282)
*(INDEX(Forecast_Capex_Input!$H$12:$H$286,$Z282)=Repex),0)
*$DV282</f>
        <v>0</v>
      </c>
      <c r="DY282" s="43" cm="1">
        <f t="array" aca="1" ref="DY282" ca="1">IFERROR(INDEX(Forecast_Capex_Input!BX$12:BX$286,$Z282)
*(INDEX(Forecast_Capex_Input!$H$12:$H$286,$Z282)=Repex),0)
*$DV282</f>
        <v>0</v>
      </c>
      <c r="DZ282" s="43" cm="1">
        <f t="array" aca="1" ref="DZ282" ca="1">IFERROR(INDEX(Forecast_Capex_Input!BY$12:BY$286,$Z282)
*(INDEX(Forecast_Capex_Input!$H$12:$H$286,$Z282)=Repex),0)
*$DV282</f>
        <v>0</v>
      </c>
      <c r="EA282" s="43" cm="1">
        <f t="array" aca="1" ref="EA282" ca="1">IFERROR(INDEX(Forecast_Capex_Input!BZ$12:BZ$286,$Z282)
*(INDEX(Forecast_Capex_Input!$H$12:$H$286,$Z282)=Repex),0)
*$DV282</f>
        <v>0</v>
      </c>
      <c r="EB282" s="43" cm="1">
        <f t="array" aca="1" ref="EB282" ca="1">IFERROR(INDEX(Forecast_Capex_Input!CA$12:CA$286,$Z282)
*(INDEX(Forecast_Capex_Input!$H$12:$H$286,$Z282)=Repex),0)
*$DV282</f>
        <v>0</v>
      </c>
      <c r="EC282" s="43" cm="1">
        <f t="array" aca="1" ref="EC282" ca="1">IFERROR(INDEX(Forecast_Capex_Input!CB$12:CB$286,$Z282)
*(INDEX(Forecast_Capex_Input!$H$12:$H$286,$Z282)=Repex),0)
*$DV282</f>
        <v>1</v>
      </c>
      <c r="ED282" s="43" cm="1">
        <f t="array" aca="1" ref="ED282" ca="1">IFERROR(INDEX(Forecast_Capex_Input!CC$12:CC$286,$Z282)
*(INDEX(Forecast_Capex_Input!$H$12:$H$286,$Z282)=Repex),0)
*$DV282</f>
        <v>0</v>
      </c>
      <c r="EF282" s="86" t="str">
        <f t="shared" si="31"/>
        <v>N/A</v>
      </c>
      <c r="EG282" s="28" t="str">
        <f>IFERROR(RANK(EF282,EF$11:EF$1010,0)+COUNTIF(EF$11:EF282,EF282)-1,NA)</f>
        <v>N/A</v>
      </c>
    </row>
    <row r="283" spans="3:137" x14ac:dyDescent="0.2">
      <c r="C283" s="28">
        <f t="shared" si="32"/>
        <v>273</v>
      </c>
      <c r="D283" s="9" t="str" cm="1">
        <f t="array" ref="D283">IFERROR(INDEX(Forecast_Capex_Input!$D$12:$D$286,$Z283),NA)</f>
        <v>RPS Renewal</v>
      </c>
      <c r="E283" s="24" t="b" cm="1">
        <f t="array" ref="E283">IF($Z283=NA,NA,INDEX(Forecast_Capex_Input!$E$12:$E$286,$Z283))</f>
        <v>0</v>
      </c>
      <c r="F283" s="9" t="str" cm="1">
        <f t="array" aca="1" ref="F283" ca="1">IFERROR(INDEX(General!$E$25:$E$26,$AA283),NA)</f>
        <v>Labour</v>
      </c>
      <c r="G283" s="9" t="str" cm="1">
        <f t="array" aca="1" ref="G283" ca="1">IFERROR(INDEX(Forecast_Capex_Input!$AI$11:$BB$11,$AC283),NA)</f>
        <v>Business IT</v>
      </c>
      <c r="H283" s="50" cm="1">
        <f t="array" aca="1" ref="H283" ca="1">IFERROR(INDEX(Forecast_Capex_Input!$AI$12:$BB$286,$Z283,$AC283),NA)</f>
        <v>1</v>
      </c>
      <c r="I283" s="150" t="str" cm="1">
        <f t="array" ref="I283">IFERROR(INDEX(Forecast_Capex_Input!$F$12:$F$286,$Z283),NA)</f>
        <v>Replacement Expenditure</v>
      </c>
      <c r="J283" s="150" t="str" cm="1">
        <f t="array" ref="J283">IFERROR(INDEX(Forecast_Capex_Input!G$12:G$286,$Z283),NA)</f>
        <v>Digital Infrastructure</v>
      </c>
      <c r="K283" s="150" t="str" cm="1">
        <f t="array" ref="K283">IFERROR(INDEX(Forecast_Capex_Input!H$12:H$286,$Z283),NA)</f>
        <v>Repex</v>
      </c>
      <c r="L283" s="150" t="str" cm="1">
        <f t="array" ref="L283">IFERROR(INDEX(Forecast_Capex_Input!I$12:I$286,$Z283),NA)</f>
        <v>N/A</v>
      </c>
      <c r="M283" s="150" t="str" cm="1">
        <f t="array" ref="M283">IFERROR(INDEX(Forecast_Capex_Input!J$12:J$286,$Z283),NA)</f>
        <v>N/A</v>
      </c>
      <c r="N283" s="150" t="str" cm="1">
        <f t="array" ref="N283">IFERROR(INDEX(Forecast_Capex_Input!K$12:K$286,$Z283),NA)</f>
        <v>DI - AC/DC &amp; Auxiliary systems</v>
      </c>
      <c r="O283" s="150" t="str" cm="1">
        <f t="array" ref="O283">IFERROR(INDEX(Forecast_Capex_Input!L$12:L$286,$Z283),NA)</f>
        <v>DI - Safe and Reliable Network</v>
      </c>
      <c r="P283" s="150" t="str" cm="1">
        <f t="array" ref="P283">IFERROR(INDEX(Forecast_Capex_Input!M$12:M$286,$Z283),NA)</f>
        <v>N/A</v>
      </c>
      <c r="Q283" s="24" t="str" cm="1">
        <f t="array" ref="Q283">IFERROR(INDEX(Forecast_Capex_Input!N$12:N$286,$Z283),NA)</f>
        <v>Yes</v>
      </c>
      <c r="R283" s="190" cm="1">
        <f t="array" ref="R283">IFERROR(INDEX(Forecast_Capex_Input!O$12:O$286,$Z283),0)</f>
        <v>0</v>
      </c>
      <c r="S283" s="24" t="str" cm="1">
        <f t="array" ref="S283">IFERROR(INDEX(Forecast_Capex_Input!P$12:P$286,$Z283),0)</f>
        <v>Safety security &amp; reliability</v>
      </c>
      <c r="T283" s="150" t="str" cm="1">
        <f t="array" aca="1" ref="T283" ca="1">IFERROR(INDEX(General!$K$91:$K$110,$AC283),NA)</f>
        <v>Business IT (2018 onwards)</v>
      </c>
      <c r="U283" s="43" cm="1">
        <f t="array" aca="1" ref="U283" ca="1">IFERROR(
IF($F283=General!$E$25,INDEX(Forecast_Capex_Input!S$12:S$286,$Z283),
INDEX(Forecast_Capex_Input!T$12:T$286,$Z283)),0)</f>
        <v>0</v>
      </c>
      <c r="V283" s="82" t="b">
        <f>IFERROR(INDEX(Overheads!$T$19:$T$26,MATCH($I283,Overheads!$E$19:$E$26,0)),FALSE)</f>
        <v>1</v>
      </c>
      <c r="W283" s="209" t="str" cm="1">
        <f t="array" ref="W283">IFERROR(
INDEX(Forecast_Capex_Input!CN$12:CN$286,$Z283),0)</f>
        <v>FY22</v>
      </c>
      <c r="X283" s="209">
        <f>IFERROR(
MATCH($W283,General!$L$39:$S$39,0),1)</f>
        <v>2</v>
      </c>
      <c r="Z283" s="28">
        <f>IFERROR(
IF(MATCH($C283,Forecast_Capex_Input!$CI$12:$CI$286,1)+1&gt;MAX(Forecast_Capex_Input!$C$12:$C$286),NA,
MATCH($C283,Forecast_Capex_Input!$CI$12:$CI$286,1)+1),1)</f>
        <v>120</v>
      </c>
      <c r="AA283" s="28" cm="1">
        <f t="array" aca="1" ref="AA283" ca="1">IFERROR(
IF(Z282&lt;&gt;Z283,1,
IF(COUNTIF(OFFSET(AA282,0,0,-INDEX(Forecast_Capex_Input!$CG$12:$CG$286,$Z283)),AA282)=INDEX(Forecast_Capex_Input!$CG$12:$CG$286,$Z283),AA282+1,AA282)),NA)</f>
        <v>1</v>
      </c>
      <c r="AB283" s="28" cm="1">
        <f t="array" ref="AB283">IFERROR($C283-IF($Z283=1,1,INDEX(Forecast_Capex_Input!$CI$12:$CI$286,$Z283-1))+1,NA)</f>
        <v>1</v>
      </c>
      <c r="AC283" s="28" cm="1">
        <f t="array" aca="1" ref="AC283" ca="1">IFERROR(IF(AA283=1,
INDEX(Forecast_Capex_Input!$AI$10:$BB$10,SMALL(IF(INDEX(Forecast_Capex_Input!$AI$12:$BB$286,$Z283,0)&gt;0,COLUMN(Forecast_Capex_Input!$AI$10:$BB$10)-COLUMN(Forecast_Capex_Input!$AI$12)+1),ROWS(OFFSET(AC282,0,0,-$AB283)))),
OFFSET(AC282,-INDEX(Forecast_Capex_Input!$CG$12:$CG$286,$Z283)+1,0)),NA)</f>
        <v>6</v>
      </c>
      <c r="AD283" s="28">
        <f t="shared" ca="1" si="29"/>
        <v>1</v>
      </c>
      <c r="AE283" s="82" t="b">
        <f t="shared" si="33"/>
        <v>0</v>
      </c>
      <c r="AF283" s="78" t="b">
        <v>0</v>
      </c>
      <c r="AG283" s="82" t="b">
        <f t="shared" si="30"/>
        <v>1</v>
      </c>
      <c r="AI283" s="55">
        <v>0</v>
      </c>
      <c r="AJ283" s="55">
        <v>0</v>
      </c>
      <c r="AK283" s="55">
        <v>0</v>
      </c>
      <c r="AL283" s="55">
        <v>0</v>
      </c>
      <c r="AM283" s="55">
        <v>0</v>
      </c>
      <c r="AN283" s="135">
        <v>0</v>
      </c>
      <c r="AP283" s="55">
        <v>0</v>
      </c>
      <c r="AQ283" s="55">
        <v>0</v>
      </c>
      <c r="AR283" s="55">
        <v>0</v>
      </c>
      <c r="AS283" s="55">
        <v>0</v>
      </c>
      <c r="AT283" s="55">
        <v>0</v>
      </c>
      <c r="AU283" s="135">
        <v>0</v>
      </c>
      <c r="AW283" s="55">
        <v>0</v>
      </c>
      <c r="AX283" s="55">
        <v>0</v>
      </c>
      <c r="AY283" s="55">
        <v>0</v>
      </c>
      <c r="AZ283" s="55">
        <v>0</v>
      </c>
      <c r="BA283" s="55">
        <v>0</v>
      </c>
      <c r="BB283" s="135">
        <v>0</v>
      </c>
      <c r="BD283" s="55">
        <v>0</v>
      </c>
      <c r="BE283" s="55">
        <v>0</v>
      </c>
      <c r="BF283" s="55">
        <v>0</v>
      </c>
      <c r="BG283" s="55">
        <v>0</v>
      </c>
      <c r="BH283" s="55">
        <v>0</v>
      </c>
      <c r="BI283" s="135">
        <v>0</v>
      </c>
      <c r="BK283" s="55">
        <v>0</v>
      </c>
      <c r="BL283" s="55">
        <v>0</v>
      </c>
      <c r="BM283" s="55">
        <v>0</v>
      </c>
      <c r="BN283" s="55">
        <v>0</v>
      </c>
      <c r="BO283" s="55">
        <v>0</v>
      </c>
      <c r="BP283" s="135">
        <v>0</v>
      </c>
      <c r="BR283" s="147">
        <v>0</v>
      </c>
      <c r="BS283" s="147">
        <v>0</v>
      </c>
      <c r="BT283" s="147">
        <v>0</v>
      </c>
      <c r="BU283" s="147">
        <v>0</v>
      </c>
      <c r="BV283" s="147">
        <v>0</v>
      </c>
      <c r="BX283" s="55">
        <v>0</v>
      </c>
      <c r="BY283" s="55">
        <v>0</v>
      </c>
      <c r="BZ283" s="55">
        <v>0</v>
      </c>
      <c r="CA283" s="55">
        <v>0</v>
      </c>
      <c r="CB283" s="55">
        <v>0</v>
      </c>
      <c r="CC283" s="135">
        <v>0</v>
      </c>
      <c r="CE283" s="55">
        <v>0</v>
      </c>
      <c r="CF283" s="55">
        <v>0</v>
      </c>
      <c r="CG283" s="55">
        <v>0</v>
      </c>
      <c r="CH283" s="55">
        <v>0</v>
      </c>
      <c r="CI283" s="55">
        <v>0</v>
      </c>
      <c r="CJ283" s="135">
        <v>0</v>
      </c>
      <c r="CL283" s="55">
        <v>0</v>
      </c>
      <c r="CM283" s="55">
        <v>0</v>
      </c>
      <c r="CN283" s="55">
        <v>0</v>
      </c>
      <c r="CO283" s="55">
        <v>0</v>
      </c>
      <c r="CP283" s="55">
        <v>0</v>
      </c>
      <c r="CQ283" s="135">
        <v>0</v>
      </c>
      <c r="CS283" s="67">
        <v>0</v>
      </c>
      <c r="CT283" s="67">
        <v>0</v>
      </c>
      <c r="CU283" s="67">
        <v>0</v>
      </c>
      <c r="CV283" s="67">
        <v>0</v>
      </c>
      <c r="CW283" s="67">
        <v>0</v>
      </c>
      <c r="CX283" s="135">
        <v>0</v>
      </c>
      <c r="CZ283" s="55">
        <v>0</v>
      </c>
      <c r="DA283" s="55">
        <v>0</v>
      </c>
      <c r="DB283" s="55">
        <v>0</v>
      </c>
      <c r="DC283" s="55">
        <v>0</v>
      </c>
      <c r="DD283" s="55">
        <v>0</v>
      </c>
      <c r="DE283" s="135">
        <v>0</v>
      </c>
      <c r="DG283" s="43" t="b" cm="1">
        <f t="array" aca="1" ref="DG283" ca="1">OR($G283=Forecast_Capex_Input!$BF$8:$BF$10)</f>
        <v>0</v>
      </c>
      <c r="DH283" s="43" cm="1">
        <f t="array" aca="1" ref="DH283" ca="1">IFERROR(INDEX(Forecast_Capex_Input!BG$12:BG$286,$Z283)
*(INDEX(Forecast_Capex_Input!$H$12:$H$286,$Z283)=Repex),0)
*$DG283</f>
        <v>0</v>
      </c>
      <c r="DI283" s="43" cm="1">
        <f t="array" aca="1" ref="DI283" ca="1">IFERROR(INDEX(Forecast_Capex_Input!BH$12:BH$286,$Z283)
*(INDEX(Forecast_Capex_Input!$H$12:$H$286,$Z283)=Repex),0)
*$DG283</f>
        <v>0</v>
      </c>
      <c r="DJ283" s="43" cm="1">
        <f t="array" aca="1" ref="DJ283" ca="1">IFERROR(INDEX(Forecast_Capex_Input!BI$12:BI$286,$Z283)
*(INDEX(Forecast_Capex_Input!$H$12:$H$286,$Z283)=Repex),0)
*$DG283</f>
        <v>0</v>
      </c>
      <c r="DK283" s="43" cm="1">
        <f t="array" aca="1" ref="DK283" ca="1">IFERROR(INDEX(Forecast_Capex_Input!BJ$12:BJ$286,$Z283)
*(INDEX(Forecast_Capex_Input!$H$12:$H$286,$Z283)=Repex),0)
*$DG283</f>
        <v>0</v>
      </c>
      <c r="DL283" s="43" cm="1">
        <f t="array" aca="1" ref="DL283" ca="1">IFERROR(INDEX(Forecast_Capex_Input!BK$12:BK$286,$Z283)
*(INDEX(Forecast_Capex_Input!$H$12:$H$286,$Z283)=Repex),0)
*$DG283</f>
        <v>0</v>
      </c>
      <c r="DM283" s="43" cm="1">
        <f t="array" aca="1" ref="DM283" ca="1">IFERROR(INDEX(Forecast_Capex_Input!BL$12:BL$286,$Z283)
*(INDEX(Forecast_Capex_Input!$H$12:$H$286,$Z283)=Repex),0)
*$DG283</f>
        <v>0</v>
      </c>
      <c r="DO283" s="43" t="b" cm="1">
        <f t="array" aca="1" ref="DO283" ca="1">OR($G283=Forecast_Capex_Input!$BN$8:$BN$9)</f>
        <v>0</v>
      </c>
      <c r="DP283" s="43" cm="1">
        <f t="array" aca="1" ref="DP283" ca="1">IFERROR(INDEX(Forecast_Capex_Input!BO$12:BO$286,$Z283)
*(INDEX(Forecast_Capex_Input!$H$12:$H$286,$Z283)=Repex),0)
*$DO283</f>
        <v>0</v>
      </c>
      <c r="DQ283" s="43" cm="1">
        <f t="array" aca="1" ref="DQ283" ca="1">IFERROR(INDEX(Forecast_Capex_Input!BP$12:BP$286,$Z283)
*(INDEX(Forecast_Capex_Input!$H$12:$H$286,$Z283)=Repex),0)
*$DO283</f>
        <v>0</v>
      </c>
      <c r="DR283" s="43" cm="1">
        <f t="array" aca="1" ref="DR283" ca="1">IFERROR(INDEX(Forecast_Capex_Input!BQ$12:BQ$286,$Z283)
*(INDEX(Forecast_Capex_Input!$H$12:$H$286,$Z283)=Repex),0)
*$DO283</f>
        <v>0</v>
      </c>
      <c r="DS283" s="43" cm="1">
        <f t="array" aca="1" ref="DS283" ca="1">IFERROR(INDEX(Forecast_Capex_Input!BR$12:BR$286,$Z283)
*(INDEX(Forecast_Capex_Input!$H$12:$H$286,$Z283)=Repex),0)
*$DO283</f>
        <v>0</v>
      </c>
      <c r="DT283" s="43" cm="1">
        <f t="array" aca="1" ref="DT283" ca="1">IFERROR(INDEX(Forecast_Capex_Input!BS$12:BS$286,$Z283)
*(INDEX(Forecast_Capex_Input!$H$12:$H$286,$Z283)=Repex),0)
*$DO283</f>
        <v>0</v>
      </c>
      <c r="DV283" s="43" t="b" cm="1">
        <f t="array" aca="1" ref="DV283" ca="1">OR($G283=Forecast_Capex_Input!$BU$8:$BU$10)</f>
        <v>1</v>
      </c>
      <c r="DW283" s="43" cm="1">
        <f t="array" aca="1" ref="DW283" ca="1">IFERROR(INDEX(Forecast_Capex_Input!BV$12:BV$286,$Z283)
*(INDEX(Forecast_Capex_Input!$H$12:$H$286,$Z283)=Repex),0)
*$DV283</f>
        <v>0</v>
      </c>
      <c r="DX283" s="43" cm="1">
        <f t="array" aca="1" ref="DX283" ca="1">IFERROR(INDEX(Forecast_Capex_Input!BW$12:BW$286,$Z283)
*(INDEX(Forecast_Capex_Input!$H$12:$H$286,$Z283)=Repex),0)
*$DV283</f>
        <v>0</v>
      </c>
      <c r="DY283" s="43" cm="1">
        <f t="array" aca="1" ref="DY283" ca="1">IFERROR(INDEX(Forecast_Capex_Input!BX$12:BX$286,$Z283)
*(INDEX(Forecast_Capex_Input!$H$12:$H$286,$Z283)=Repex),0)
*$DV283</f>
        <v>0</v>
      </c>
      <c r="DZ283" s="43" cm="1">
        <f t="array" aca="1" ref="DZ283" ca="1">IFERROR(INDEX(Forecast_Capex_Input!BY$12:BY$286,$Z283)
*(INDEX(Forecast_Capex_Input!$H$12:$H$286,$Z283)=Repex),0)
*$DV283</f>
        <v>0</v>
      </c>
      <c r="EA283" s="43" cm="1">
        <f t="array" aca="1" ref="EA283" ca="1">IFERROR(INDEX(Forecast_Capex_Input!BZ$12:BZ$286,$Z283)
*(INDEX(Forecast_Capex_Input!$H$12:$H$286,$Z283)=Repex),0)
*$DV283</f>
        <v>0</v>
      </c>
      <c r="EB283" s="43" cm="1">
        <f t="array" aca="1" ref="EB283" ca="1">IFERROR(INDEX(Forecast_Capex_Input!CA$12:CA$286,$Z283)
*(INDEX(Forecast_Capex_Input!$H$12:$H$286,$Z283)=Repex),0)
*$DV283</f>
        <v>0</v>
      </c>
      <c r="EC283" s="43" cm="1">
        <f t="array" aca="1" ref="EC283" ca="1">IFERROR(INDEX(Forecast_Capex_Input!CB$12:CB$286,$Z283)
*(INDEX(Forecast_Capex_Input!$H$12:$H$286,$Z283)=Repex),0)
*$DV283</f>
        <v>1</v>
      </c>
      <c r="ED283" s="43" cm="1">
        <f t="array" aca="1" ref="ED283" ca="1">IFERROR(INDEX(Forecast_Capex_Input!CC$12:CC$286,$Z283)
*(INDEX(Forecast_Capex_Input!$H$12:$H$286,$Z283)=Repex),0)
*$DV283</f>
        <v>0</v>
      </c>
      <c r="EF283" s="86" t="str">
        <f t="shared" si="31"/>
        <v>N/A</v>
      </c>
      <c r="EG283" s="28" t="str">
        <f>IFERROR(RANK(EF283,EF$11:EF$1010,0)+COUNTIF(EF$11:EF283,EF283)-1,NA)</f>
        <v>N/A</v>
      </c>
    </row>
    <row r="284" spans="3:137" x14ac:dyDescent="0.2">
      <c r="C284" s="28">
        <f t="shared" si="32"/>
        <v>274</v>
      </c>
      <c r="D284" s="9" t="str" cm="1">
        <f t="array" ref="D284">IFERROR(INDEX(Forecast_Capex_Input!$D$12:$D$286,$Z284),NA)</f>
        <v>RPS Renewal</v>
      </c>
      <c r="E284" s="24" t="b" cm="1">
        <f t="array" ref="E284">IF($Z284=NA,NA,INDEX(Forecast_Capex_Input!$E$12:$E$286,$Z284))</f>
        <v>0</v>
      </c>
      <c r="F284" s="9" t="str" cm="1">
        <f t="array" aca="1" ref="F284" ca="1">IFERROR(INDEX(General!$E$25:$E$26,$AA284),NA)</f>
        <v>Non-Labour</v>
      </c>
      <c r="G284" s="9" t="str" cm="1">
        <f t="array" aca="1" ref="G284" ca="1">IFERROR(INDEX(Forecast_Capex_Input!$AI$11:$BB$11,$AC284),NA)</f>
        <v>Business IT</v>
      </c>
      <c r="H284" s="50" cm="1">
        <f t="array" aca="1" ref="H284" ca="1">IFERROR(INDEX(Forecast_Capex_Input!$AI$12:$BB$286,$Z284,$AC284),NA)</f>
        <v>1</v>
      </c>
      <c r="I284" s="150" t="str" cm="1">
        <f t="array" ref="I284">IFERROR(INDEX(Forecast_Capex_Input!$F$12:$F$286,$Z284),NA)</f>
        <v>Replacement Expenditure</v>
      </c>
      <c r="J284" s="150" t="str" cm="1">
        <f t="array" ref="J284">IFERROR(INDEX(Forecast_Capex_Input!G$12:G$286,$Z284),NA)</f>
        <v>Digital Infrastructure</v>
      </c>
      <c r="K284" s="150" t="str" cm="1">
        <f t="array" ref="K284">IFERROR(INDEX(Forecast_Capex_Input!H$12:H$286,$Z284),NA)</f>
        <v>Repex</v>
      </c>
      <c r="L284" s="150" t="str" cm="1">
        <f t="array" ref="L284">IFERROR(INDEX(Forecast_Capex_Input!I$12:I$286,$Z284),NA)</f>
        <v>N/A</v>
      </c>
      <c r="M284" s="150" t="str" cm="1">
        <f t="array" ref="M284">IFERROR(INDEX(Forecast_Capex_Input!J$12:J$286,$Z284),NA)</f>
        <v>N/A</v>
      </c>
      <c r="N284" s="150" t="str" cm="1">
        <f t="array" ref="N284">IFERROR(INDEX(Forecast_Capex_Input!K$12:K$286,$Z284),NA)</f>
        <v>DI - AC/DC &amp; Auxiliary systems</v>
      </c>
      <c r="O284" s="150" t="str" cm="1">
        <f t="array" ref="O284">IFERROR(INDEX(Forecast_Capex_Input!L$12:L$286,$Z284),NA)</f>
        <v>DI - Safe and Reliable Network</v>
      </c>
      <c r="P284" s="150" t="str" cm="1">
        <f t="array" ref="P284">IFERROR(INDEX(Forecast_Capex_Input!M$12:M$286,$Z284),NA)</f>
        <v>N/A</v>
      </c>
      <c r="Q284" s="24" t="str" cm="1">
        <f t="array" ref="Q284">IFERROR(INDEX(Forecast_Capex_Input!N$12:N$286,$Z284),NA)</f>
        <v>Yes</v>
      </c>
      <c r="R284" s="190" cm="1">
        <f t="array" ref="R284">IFERROR(INDEX(Forecast_Capex_Input!O$12:O$286,$Z284),0)</f>
        <v>0</v>
      </c>
      <c r="S284" s="24" t="str" cm="1">
        <f t="array" ref="S284">IFERROR(INDEX(Forecast_Capex_Input!P$12:P$286,$Z284),0)</f>
        <v>Safety security &amp; reliability</v>
      </c>
      <c r="T284" s="150" t="str" cm="1">
        <f t="array" aca="1" ref="T284" ca="1">IFERROR(INDEX(General!$K$91:$K$110,$AC284),NA)</f>
        <v>Business IT (2018 onwards)</v>
      </c>
      <c r="U284" s="43" cm="1">
        <f t="array" aca="1" ref="U284" ca="1">IFERROR(
IF($F284=General!$E$25,INDEX(Forecast_Capex_Input!S$12:S$286,$Z284),
INDEX(Forecast_Capex_Input!T$12:T$286,$Z284)),0)</f>
        <v>1</v>
      </c>
      <c r="V284" s="82" t="b">
        <f>IFERROR(INDEX(Overheads!$T$19:$T$26,MATCH($I284,Overheads!$E$19:$E$26,0)),FALSE)</f>
        <v>1</v>
      </c>
      <c r="W284" s="209" t="str" cm="1">
        <f t="array" ref="W284">IFERROR(
INDEX(Forecast_Capex_Input!CN$12:CN$286,$Z284),0)</f>
        <v>FY22</v>
      </c>
      <c r="X284" s="209">
        <f>IFERROR(
MATCH($W284,General!$L$39:$S$39,0),1)</f>
        <v>2</v>
      </c>
      <c r="Z284" s="28">
        <f>IFERROR(
IF(MATCH($C284,Forecast_Capex_Input!$CI$12:$CI$286,1)+1&gt;MAX(Forecast_Capex_Input!$C$12:$C$286),NA,
MATCH($C284,Forecast_Capex_Input!$CI$12:$CI$286,1)+1),1)</f>
        <v>120</v>
      </c>
      <c r="AA284" s="28" cm="1">
        <f t="array" aca="1" ref="AA284" ca="1">IFERROR(
IF(Z283&lt;&gt;Z284,1,
IF(COUNTIF(OFFSET(AA283,0,0,-INDEX(Forecast_Capex_Input!$CG$12:$CG$286,$Z284)),AA283)=INDEX(Forecast_Capex_Input!$CG$12:$CG$286,$Z284),AA283+1,AA283)),NA)</f>
        <v>2</v>
      </c>
      <c r="AB284" s="28" cm="1">
        <f t="array" ref="AB284">IFERROR($C284-IF($Z284=1,1,INDEX(Forecast_Capex_Input!$CI$12:$CI$286,$Z284-1))+1,NA)</f>
        <v>2</v>
      </c>
      <c r="AC284" s="28" cm="1">
        <f t="array" aca="1" ref="AC284" ca="1">IFERROR(IF(AA284=1,
INDEX(Forecast_Capex_Input!$AI$10:$BB$10,SMALL(IF(INDEX(Forecast_Capex_Input!$AI$12:$BB$286,$Z284,0)&gt;0,COLUMN(Forecast_Capex_Input!$AI$10:$BB$10)-COLUMN(Forecast_Capex_Input!$AI$12)+1),ROWS(OFFSET(AC283,0,0,-$AB284)))),
OFFSET(AC283,-INDEX(Forecast_Capex_Input!$CG$12:$CG$286,$Z284)+1,0)),NA)</f>
        <v>6</v>
      </c>
      <c r="AD284" s="28">
        <f t="shared" ca="1" si="29"/>
        <v>2</v>
      </c>
      <c r="AE284" s="82" t="b">
        <f t="shared" si="33"/>
        <v>0</v>
      </c>
      <c r="AF284" s="78" t="b">
        <v>0</v>
      </c>
      <c r="AG284" s="82" t="b">
        <f t="shared" si="30"/>
        <v>1</v>
      </c>
      <c r="AI284" s="55">
        <v>0</v>
      </c>
      <c r="AJ284" s="55">
        <v>0</v>
      </c>
      <c r="AK284" s="55">
        <v>0</v>
      </c>
      <c r="AL284" s="55">
        <v>0</v>
      </c>
      <c r="AM284" s="55">
        <v>0</v>
      </c>
      <c r="AN284" s="135">
        <v>0</v>
      </c>
      <c r="AP284" s="55">
        <v>0</v>
      </c>
      <c r="AQ284" s="55">
        <v>0</v>
      </c>
      <c r="AR284" s="55">
        <v>0</v>
      </c>
      <c r="AS284" s="55">
        <v>0</v>
      </c>
      <c r="AT284" s="55">
        <v>0</v>
      </c>
      <c r="AU284" s="135">
        <v>0</v>
      </c>
      <c r="AW284" s="55">
        <v>0</v>
      </c>
      <c r="AX284" s="55">
        <v>0</v>
      </c>
      <c r="AY284" s="55">
        <v>0</v>
      </c>
      <c r="AZ284" s="55">
        <v>0</v>
      </c>
      <c r="BA284" s="55">
        <v>0</v>
      </c>
      <c r="BB284" s="135">
        <v>0</v>
      </c>
      <c r="BD284" s="55">
        <v>0</v>
      </c>
      <c r="BE284" s="55">
        <v>0</v>
      </c>
      <c r="BF284" s="55">
        <v>0</v>
      </c>
      <c r="BG284" s="55">
        <v>0</v>
      </c>
      <c r="BH284" s="55">
        <v>0</v>
      </c>
      <c r="BI284" s="135">
        <v>0</v>
      </c>
      <c r="BK284" s="55">
        <v>0</v>
      </c>
      <c r="BL284" s="55">
        <v>0</v>
      </c>
      <c r="BM284" s="55">
        <v>0</v>
      </c>
      <c r="BN284" s="55">
        <v>0</v>
      </c>
      <c r="BO284" s="55">
        <v>0</v>
      </c>
      <c r="BP284" s="135">
        <v>0</v>
      </c>
      <c r="BR284" s="147">
        <v>0</v>
      </c>
      <c r="BS284" s="147">
        <v>0</v>
      </c>
      <c r="BT284" s="147">
        <v>0</v>
      </c>
      <c r="BU284" s="147">
        <v>0</v>
      </c>
      <c r="BV284" s="147">
        <v>0</v>
      </c>
      <c r="BX284" s="55">
        <v>0</v>
      </c>
      <c r="BY284" s="55">
        <v>0</v>
      </c>
      <c r="BZ284" s="55">
        <v>0</v>
      </c>
      <c r="CA284" s="55">
        <v>0</v>
      </c>
      <c r="CB284" s="55">
        <v>0</v>
      </c>
      <c r="CC284" s="135">
        <v>0</v>
      </c>
      <c r="CE284" s="55">
        <v>0</v>
      </c>
      <c r="CF284" s="55">
        <v>0</v>
      </c>
      <c r="CG284" s="55">
        <v>0</v>
      </c>
      <c r="CH284" s="55">
        <v>0</v>
      </c>
      <c r="CI284" s="55">
        <v>0</v>
      </c>
      <c r="CJ284" s="135">
        <v>0</v>
      </c>
      <c r="CL284" s="55">
        <v>0</v>
      </c>
      <c r="CM284" s="55">
        <v>0</v>
      </c>
      <c r="CN284" s="55">
        <v>0</v>
      </c>
      <c r="CO284" s="55">
        <v>0</v>
      </c>
      <c r="CP284" s="55">
        <v>0</v>
      </c>
      <c r="CQ284" s="135">
        <v>0</v>
      </c>
      <c r="CS284" s="67">
        <v>0</v>
      </c>
      <c r="CT284" s="67">
        <v>0</v>
      </c>
      <c r="CU284" s="67">
        <v>0</v>
      </c>
      <c r="CV284" s="67">
        <v>0</v>
      </c>
      <c r="CW284" s="67">
        <v>0</v>
      </c>
      <c r="CX284" s="135">
        <v>0</v>
      </c>
      <c r="CZ284" s="55">
        <v>0</v>
      </c>
      <c r="DA284" s="55">
        <v>0</v>
      </c>
      <c r="DB284" s="55">
        <v>0</v>
      </c>
      <c r="DC284" s="55">
        <v>0</v>
      </c>
      <c r="DD284" s="55">
        <v>0</v>
      </c>
      <c r="DE284" s="135">
        <v>0</v>
      </c>
      <c r="DG284" s="43" t="b" cm="1">
        <f t="array" aca="1" ref="DG284" ca="1">OR($G284=Forecast_Capex_Input!$BF$8:$BF$10)</f>
        <v>0</v>
      </c>
      <c r="DH284" s="43" cm="1">
        <f t="array" aca="1" ref="DH284" ca="1">IFERROR(INDEX(Forecast_Capex_Input!BG$12:BG$286,$Z284)
*(INDEX(Forecast_Capex_Input!$H$12:$H$286,$Z284)=Repex),0)
*$DG284</f>
        <v>0</v>
      </c>
      <c r="DI284" s="43" cm="1">
        <f t="array" aca="1" ref="DI284" ca="1">IFERROR(INDEX(Forecast_Capex_Input!BH$12:BH$286,$Z284)
*(INDEX(Forecast_Capex_Input!$H$12:$H$286,$Z284)=Repex),0)
*$DG284</f>
        <v>0</v>
      </c>
      <c r="DJ284" s="43" cm="1">
        <f t="array" aca="1" ref="DJ284" ca="1">IFERROR(INDEX(Forecast_Capex_Input!BI$12:BI$286,$Z284)
*(INDEX(Forecast_Capex_Input!$H$12:$H$286,$Z284)=Repex),0)
*$DG284</f>
        <v>0</v>
      </c>
      <c r="DK284" s="43" cm="1">
        <f t="array" aca="1" ref="DK284" ca="1">IFERROR(INDEX(Forecast_Capex_Input!BJ$12:BJ$286,$Z284)
*(INDEX(Forecast_Capex_Input!$H$12:$H$286,$Z284)=Repex),0)
*$DG284</f>
        <v>0</v>
      </c>
      <c r="DL284" s="43" cm="1">
        <f t="array" aca="1" ref="DL284" ca="1">IFERROR(INDEX(Forecast_Capex_Input!BK$12:BK$286,$Z284)
*(INDEX(Forecast_Capex_Input!$H$12:$H$286,$Z284)=Repex),0)
*$DG284</f>
        <v>0</v>
      </c>
      <c r="DM284" s="43" cm="1">
        <f t="array" aca="1" ref="DM284" ca="1">IFERROR(INDEX(Forecast_Capex_Input!BL$12:BL$286,$Z284)
*(INDEX(Forecast_Capex_Input!$H$12:$H$286,$Z284)=Repex),0)
*$DG284</f>
        <v>0</v>
      </c>
      <c r="DO284" s="43" t="b" cm="1">
        <f t="array" aca="1" ref="DO284" ca="1">OR($G284=Forecast_Capex_Input!$BN$8:$BN$9)</f>
        <v>0</v>
      </c>
      <c r="DP284" s="43" cm="1">
        <f t="array" aca="1" ref="DP284" ca="1">IFERROR(INDEX(Forecast_Capex_Input!BO$12:BO$286,$Z284)
*(INDEX(Forecast_Capex_Input!$H$12:$H$286,$Z284)=Repex),0)
*$DO284</f>
        <v>0</v>
      </c>
      <c r="DQ284" s="43" cm="1">
        <f t="array" aca="1" ref="DQ284" ca="1">IFERROR(INDEX(Forecast_Capex_Input!BP$12:BP$286,$Z284)
*(INDEX(Forecast_Capex_Input!$H$12:$H$286,$Z284)=Repex),0)
*$DO284</f>
        <v>0</v>
      </c>
      <c r="DR284" s="43" cm="1">
        <f t="array" aca="1" ref="DR284" ca="1">IFERROR(INDEX(Forecast_Capex_Input!BQ$12:BQ$286,$Z284)
*(INDEX(Forecast_Capex_Input!$H$12:$H$286,$Z284)=Repex),0)
*$DO284</f>
        <v>0</v>
      </c>
      <c r="DS284" s="43" cm="1">
        <f t="array" aca="1" ref="DS284" ca="1">IFERROR(INDEX(Forecast_Capex_Input!BR$12:BR$286,$Z284)
*(INDEX(Forecast_Capex_Input!$H$12:$H$286,$Z284)=Repex),0)
*$DO284</f>
        <v>0</v>
      </c>
      <c r="DT284" s="43" cm="1">
        <f t="array" aca="1" ref="DT284" ca="1">IFERROR(INDEX(Forecast_Capex_Input!BS$12:BS$286,$Z284)
*(INDEX(Forecast_Capex_Input!$H$12:$H$286,$Z284)=Repex),0)
*$DO284</f>
        <v>0</v>
      </c>
      <c r="DV284" s="43" t="b" cm="1">
        <f t="array" aca="1" ref="DV284" ca="1">OR($G284=Forecast_Capex_Input!$BU$8:$BU$10)</f>
        <v>1</v>
      </c>
      <c r="DW284" s="43" cm="1">
        <f t="array" aca="1" ref="DW284" ca="1">IFERROR(INDEX(Forecast_Capex_Input!BV$12:BV$286,$Z284)
*(INDEX(Forecast_Capex_Input!$H$12:$H$286,$Z284)=Repex),0)
*$DV284</f>
        <v>0</v>
      </c>
      <c r="DX284" s="43" cm="1">
        <f t="array" aca="1" ref="DX284" ca="1">IFERROR(INDEX(Forecast_Capex_Input!BW$12:BW$286,$Z284)
*(INDEX(Forecast_Capex_Input!$H$12:$H$286,$Z284)=Repex),0)
*$DV284</f>
        <v>0</v>
      </c>
      <c r="DY284" s="43" cm="1">
        <f t="array" aca="1" ref="DY284" ca="1">IFERROR(INDEX(Forecast_Capex_Input!BX$12:BX$286,$Z284)
*(INDEX(Forecast_Capex_Input!$H$12:$H$286,$Z284)=Repex),0)
*$DV284</f>
        <v>0</v>
      </c>
      <c r="DZ284" s="43" cm="1">
        <f t="array" aca="1" ref="DZ284" ca="1">IFERROR(INDEX(Forecast_Capex_Input!BY$12:BY$286,$Z284)
*(INDEX(Forecast_Capex_Input!$H$12:$H$286,$Z284)=Repex),0)
*$DV284</f>
        <v>0</v>
      </c>
      <c r="EA284" s="43" cm="1">
        <f t="array" aca="1" ref="EA284" ca="1">IFERROR(INDEX(Forecast_Capex_Input!BZ$12:BZ$286,$Z284)
*(INDEX(Forecast_Capex_Input!$H$12:$H$286,$Z284)=Repex),0)
*$DV284</f>
        <v>0</v>
      </c>
      <c r="EB284" s="43" cm="1">
        <f t="array" aca="1" ref="EB284" ca="1">IFERROR(INDEX(Forecast_Capex_Input!CA$12:CA$286,$Z284)
*(INDEX(Forecast_Capex_Input!$H$12:$H$286,$Z284)=Repex),0)
*$DV284</f>
        <v>0</v>
      </c>
      <c r="EC284" s="43" cm="1">
        <f t="array" aca="1" ref="EC284" ca="1">IFERROR(INDEX(Forecast_Capex_Input!CB$12:CB$286,$Z284)
*(INDEX(Forecast_Capex_Input!$H$12:$H$286,$Z284)=Repex),0)
*$DV284</f>
        <v>1</v>
      </c>
      <c r="ED284" s="43" cm="1">
        <f t="array" aca="1" ref="ED284" ca="1">IFERROR(INDEX(Forecast_Capex_Input!CC$12:CC$286,$Z284)
*(INDEX(Forecast_Capex_Input!$H$12:$H$286,$Z284)=Repex),0)
*$DV284</f>
        <v>0</v>
      </c>
      <c r="EF284" s="86" t="str">
        <f t="shared" si="31"/>
        <v>N/A</v>
      </c>
      <c r="EG284" s="28" t="str">
        <f>IFERROR(RANK(EF284,EF$11:EF$1010,0)+COUNTIF(EF$11:EF284,EF284)-1,NA)</f>
        <v>N/A</v>
      </c>
    </row>
    <row r="285" spans="3:137" x14ac:dyDescent="0.2">
      <c r="C285" s="28">
        <f t="shared" si="32"/>
        <v>275</v>
      </c>
      <c r="D285" s="9" t="str" cm="1">
        <f t="array" ref="D285">IFERROR(INDEX(Forecast_Capex_Input!$D$12:$D$286,$Z285),NA)</f>
        <v>RTU Renewal Program</v>
      </c>
      <c r="E285" s="24" t="b" cm="1">
        <f t="array" ref="E285">IF($Z285=NA,NA,INDEX(Forecast_Capex_Input!$E$12:$E$286,$Z285))</f>
        <v>0</v>
      </c>
      <c r="F285" s="9" t="str" cm="1">
        <f t="array" aca="1" ref="F285" ca="1">IFERROR(INDEX(General!$E$25:$E$26,$AA285),NA)</f>
        <v>Labour</v>
      </c>
      <c r="G285" s="9" t="str" cm="1">
        <f t="array" aca="1" ref="G285" ca="1">IFERROR(INDEX(Forecast_Capex_Input!$AI$11:$BB$11,$AC285),NA)</f>
        <v>Secondary Systems</v>
      </c>
      <c r="H285" s="50" cm="1">
        <f t="array" aca="1" ref="H285" ca="1">IFERROR(INDEX(Forecast_Capex_Input!$AI$12:$BB$286,$Z285,$AC285),NA)</f>
        <v>1</v>
      </c>
      <c r="I285" s="150" t="str" cm="1">
        <f t="array" ref="I285">IFERROR(INDEX(Forecast_Capex_Input!$F$12:$F$286,$Z285),NA)</f>
        <v>Replacement Expenditure</v>
      </c>
      <c r="J285" s="150" t="str" cm="1">
        <f t="array" ref="J285">IFERROR(INDEX(Forecast_Capex_Input!G$12:G$286,$Z285),NA)</f>
        <v>Digital Infrastructure</v>
      </c>
      <c r="K285" s="150" t="str" cm="1">
        <f t="array" ref="K285">IFERROR(INDEX(Forecast_Capex_Input!H$12:H$286,$Z285),NA)</f>
        <v>Repex</v>
      </c>
      <c r="L285" s="150" t="str" cm="1">
        <f t="array" ref="L285">IFERROR(INDEX(Forecast_Capex_Input!I$12:I$286,$Z285),NA)</f>
        <v>N/A</v>
      </c>
      <c r="M285" s="150" t="str" cm="1">
        <f t="array" ref="M285">IFERROR(INDEX(Forecast_Capex_Input!J$12:J$286,$Z285),NA)</f>
        <v>N/A</v>
      </c>
      <c r="N285" s="150" t="str" cm="1">
        <f t="array" ref="N285">IFERROR(INDEX(Forecast_Capex_Input!K$12:K$286,$Z285),NA)</f>
        <v>DI - Control systems</v>
      </c>
      <c r="O285" s="150" t="str" cm="1">
        <f t="array" ref="O285">IFERROR(INDEX(Forecast_Capex_Input!L$12:L$286,$Z285),NA)</f>
        <v>DI - Safe and Reliable Network</v>
      </c>
      <c r="P285" s="150" t="str" cm="1">
        <f t="array" ref="P285">IFERROR(INDEX(Forecast_Capex_Input!M$12:M$286,$Z285),NA)</f>
        <v>N/A</v>
      </c>
      <c r="Q285" s="24" t="str" cm="1">
        <f t="array" ref="Q285">IFERROR(INDEX(Forecast_Capex_Input!N$12:N$286,$Z285),NA)</f>
        <v>No</v>
      </c>
      <c r="R285" s="190" cm="1">
        <f t="array" ref="R285">IFERROR(INDEX(Forecast_Capex_Input!O$12:O$286,$Z285),0)</f>
        <v>0</v>
      </c>
      <c r="S285" s="24" t="str" cm="1">
        <f t="array" ref="S285">IFERROR(INDEX(Forecast_Capex_Input!P$12:P$286,$Z285),0)</f>
        <v>Safety security &amp; reliability</v>
      </c>
      <c r="T285" s="150" t="str" cm="1">
        <f t="array" aca="1" ref="T285" ca="1">IFERROR(INDEX(General!$K$91:$K$110,$AC285),NA)</f>
        <v>Secondary Systems (2018-23)</v>
      </c>
      <c r="U285" s="43" cm="1">
        <f t="array" aca="1" ref="U285" ca="1">IFERROR(
IF($F285=General!$E$25,INDEX(Forecast_Capex_Input!S$12:S$286,$Z285),
INDEX(Forecast_Capex_Input!T$12:T$286,$Z285)),0)</f>
        <v>0</v>
      </c>
      <c r="V285" s="82" t="b">
        <f>IFERROR(INDEX(Overheads!$T$19:$T$26,MATCH($I285,Overheads!$E$19:$E$26,0)),FALSE)</f>
        <v>1</v>
      </c>
      <c r="W285" s="209" t="str" cm="1">
        <f t="array" ref="W285">IFERROR(
INDEX(Forecast_Capex_Input!CN$12:CN$286,$Z285),0)</f>
        <v>FY22</v>
      </c>
      <c r="X285" s="209">
        <f>IFERROR(
MATCH($W285,General!$L$39:$S$39,0),1)</f>
        <v>2</v>
      </c>
      <c r="Z285" s="28">
        <f>IFERROR(
IF(MATCH($C285,Forecast_Capex_Input!$CI$12:$CI$286,1)+1&gt;MAX(Forecast_Capex_Input!$C$12:$C$286),NA,
MATCH($C285,Forecast_Capex_Input!$CI$12:$CI$286,1)+1),1)</f>
        <v>121</v>
      </c>
      <c r="AA285" s="28" cm="1">
        <f t="array" aca="1" ref="AA285" ca="1">IFERROR(
IF(Z284&lt;&gt;Z285,1,
IF(COUNTIF(OFFSET(AA284,0,0,-INDEX(Forecast_Capex_Input!$CG$12:$CG$286,$Z285)),AA284)=INDEX(Forecast_Capex_Input!$CG$12:$CG$286,$Z285),AA284+1,AA284)),NA)</f>
        <v>1</v>
      </c>
      <c r="AB285" s="28" cm="1">
        <f t="array" ref="AB285">IFERROR($C285-IF($Z285=1,1,INDEX(Forecast_Capex_Input!$CI$12:$CI$286,$Z285-1))+1,NA)</f>
        <v>1</v>
      </c>
      <c r="AC285" s="28" cm="1">
        <f t="array" aca="1" ref="AC285" ca="1">IFERROR(IF(AA285=1,
INDEX(Forecast_Capex_Input!$AI$10:$BB$10,SMALL(IF(INDEX(Forecast_Capex_Input!$AI$12:$BB$286,$Z285,0)&gt;0,COLUMN(Forecast_Capex_Input!$AI$10:$BB$10)-COLUMN(Forecast_Capex_Input!$AI$12)+1),ROWS(OFFSET(AC284,0,0,-$AB285)))),
OFFSET(AC284,-INDEX(Forecast_Capex_Input!$CG$12:$CG$286,$Z285)+1,0)),NA)</f>
        <v>4</v>
      </c>
      <c r="AD285" s="28">
        <f t="shared" ca="1" si="29"/>
        <v>1</v>
      </c>
      <c r="AE285" s="82" t="b">
        <f t="shared" si="33"/>
        <v>0</v>
      </c>
      <c r="AF285" s="78" t="b">
        <v>0</v>
      </c>
      <c r="AG285" s="82" t="b">
        <f t="shared" si="30"/>
        <v>1</v>
      </c>
      <c r="AI285" s="55">
        <v>0</v>
      </c>
      <c r="AJ285" s="55">
        <v>0</v>
      </c>
      <c r="AK285" s="55">
        <v>0</v>
      </c>
      <c r="AL285" s="55">
        <v>0</v>
      </c>
      <c r="AM285" s="55">
        <v>0</v>
      </c>
      <c r="AN285" s="135">
        <v>0</v>
      </c>
      <c r="AP285" s="55">
        <v>0</v>
      </c>
      <c r="AQ285" s="55">
        <v>0</v>
      </c>
      <c r="AR285" s="55">
        <v>0</v>
      </c>
      <c r="AS285" s="55">
        <v>0</v>
      </c>
      <c r="AT285" s="55">
        <v>0</v>
      </c>
      <c r="AU285" s="135">
        <v>0</v>
      </c>
      <c r="AW285" s="55">
        <v>0</v>
      </c>
      <c r="AX285" s="55">
        <v>0</v>
      </c>
      <c r="AY285" s="55">
        <v>0</v>
      </c>
      <c r="AZ285" s="55">
        <v>0</v>
      </c>
      <c r="BA285" s="55">
        <v>0</v>
      </c>
      <c r="BB285" s="135">
        <v>0</v>
      </c>
      <c r="BD285" s="55">
        <v>0</v>
      </c>
      <c r="BE285" s="55">
        <v>0</v>
      </c>
      <c r="BF285" s="55">
        <v>0</v>
      </c>
      <c r="BG285" s="55">
        <v>0</v>
      </c>
      <c r="BH285" s="55">
        <v>0</v>
      </c>
      <c r="BI285" s="135">
        <v>0</v>
      </c>
      <c r="BK285" s="55">
        <v>0</v>
      </c>
      <c r="BL285" s="55">
        <v>0</v>
      </c>
      <c r="BM285" s="55">
        <v>0</v>
      </c>
      <c r="BN285" s="55">
        <v>0</v>
      </c>
      <c r="BO285" s="55">
        <v>0</v>
      </c>
      <c r="BP285" s="135">
        <v>0</v>
      </c>
      <c r="BR285" s="147">
        <v>0</v>
      </c>
      <c r="BS285" s="147">
        <v>0</v>
      </c>
      <c r="BT285" s="147">
        <v>0</v>
      </c>
      <c r="BU285" s="147">
        <v>0</v>
      </c>
      <c r="BV285" s="147">
        <v>0</v>
      </c>
      <c r="BX285" s="55">
        <v>0</v>
      </c>
      <c r="BY285" s="55">
        <v>0</v>
      </c>
      <c r="BZ285" s="55">
        <v>0</v>
      </c>
      <c r="CA285" s="55">
        <v>0</v>
      </c>
      <c r="CB285" s="55">
        <v>0</v>
      </c>
      <c r="CC285" s="135">
        <v>0</v>
      </c>
      <c r="CE285" s="55">
        <v>0</v>
      </c>
      <c r="CF285" s="55">
        <v>0</v>
      </c>
      <c r="CG285" s="55">
        <v>0</v>
      </c>
      <c r="CH285" s="55">
        <v>0</v>
      </c>
      <c r="CI285" s="55">
        <v>0</v>
      </c>
      <c r="CJ285" s="135">
        <v>0</v>
      </c>
      <c r="CL285" s="55">
        <v>0</v>
      </c>
      <c r="CM285" s="55">
        <v>0</v>
      </c>
      <c r="CN285" s="55">
        <v>0</v>
      </c>
      <c r="CO285" s="55">
        <v>0</v>
      </c>
      <c r="CP285" s="55">
        <v>0</v>
      </c>
      <c r="CQ285" s="135">
        <v>0</v>
      </c>
      <c r="CS285" s="67">
        <v>0</v>
      </c>
      <c r="CT285" s="67">
        <v>0</v>
      </c>
      <c r="CU285" s="67">
        <v>0</v>
      </c>
      <c r="CV285" s="67">
        <v>0</v>
      </c>
      <c r="CW285" s="67">
        <v>0</v>
      </c>
      <c r="CX285" s="135">
        <v>0</v>
      </c>
      <c r="CZ285" s="55">
        <v>0</v>
      </c>
      <c r="DA285" s="55">
        <v>0</v>
      </c>
      <c r="DB285" s="55">
        <v>0</v>
      </c>
      <c r="DC285" s="55">
        <v>0</v>
      </c>
      <c r="DD285" s="55">
        <v>0</v>
      </c>
      <c r="DE285" s="135">
        <v>0</v>
      </c>
      <c r="DG285" s="43" t="b" cm="1">
        <f t="array" aca="1" ref="DG285" ca="1">OR($G285=Forecast_Capex_Input!$BF$8:$BF$10)</f>
        <v>0</v>
      </c>
      <c r="DH285" s="43" cm="1">
        <f t="array" aca="1" ref="DH285" ca="1">IFERROR(INDEX(Forecast_Capex_Input!BG$12:BG$286,$Z285)
*(INDEX(Forecast_Capex_Input!$H$12:$H$286,$Z285)=Repex),0)
*$DG285</f>
        <v>0</v>
      </c>
      <c r="DI285" s="43" cm="1">
        <f t="array" aca="1" ref="DI285" ca="1">IFERROR(INDEX(Forecast_Capex_Input!BH$12:BH$286,$Z285)
*(INDEX(Forecast_Capex_Input!$H$12:$H$286,$Z285)=Repex),0)
*$DG285</f>
        <v>0</v>
      </c>
      <c r="DJ285" s="43" cm="1">
        <f t="array" aca="1" ref="DJ285" ca="1">IFERROR(INDEX(Forecast_Capex_Input!BI$12:BI$286,$Z285)
*(INDEX(Forecast_Capex_Input!$H$12:$H$286,$Z285)=Repex),0)
*$DG285</f>
        <v>0</v>
      </c>
      <c r="DK285" s="43" cm="1">
        <f t="array" aca="1" ref="DK285" ca="1">IFERROR(INDEX(Forecast_Capex_Input!BJ$12:BJ$286,$Z285)
*(INDEX(Forecast_Capex_Input!$H$12:$H$286,$Z285)=Repex),0)
*$DG285</f>
        <v>0</v>
      </c>
      <c r="DL285" s="43" cm="1">
        <f t="array" aca="1" ref="DL285" ca="1">IFERROR(INDEX(Forecast_Capex_Input!BK$12:BK$286,$Z285)
*(INDEX(Forecast_Capex_Input!$H$12:$H$286,$Z285)=Repex),0)
*$DG285</f>
        <v>0</v>
      </c>
      <c r="DM285" s="43" cm="1">
        <f t="array" aca="1" ref="DM285" ca="1">IFERROR(INDEX(Forecast_Capex_Input!BL$12:BL$286,$Z285)
*(INDEX(Forecast_Capex_Input!$H$12:$H$286,$Z285)=Repex),0)
*$DG285</f>
        <v>0</v>
      </c>
      <c r="DO285" s="43" t="b" cm="1">
        <f t="array" aca="1" ref="DO285" ca="1">OR($G285=Forecast_Capex_Input!$BN$8:$BN$9)</f>
        <v>0</v>
      </c>
      <c r="DP285" s="43" cm="1">
        <f t="array" aca="1" ref="DP285" ca="1">IFERROR(INDEX(Forecast_Capex_Input!BO$12:BO$286,$Z285)
*(INDEX(Forecast_Capex_Input!$H$12:$H$286,$Z285)=Repex),0)
*$DO285</f>
        <v>0</v>
      </c>
      <c r="DQ285" s="43" cm="1">
        <f t="array" aca="1" ref="DQ285" ca="1">IFERROR(INDEX(Forecast_Capex_Input!BP$12:BP$286,$Z285)
*(INDEX(Forecast_Capex_Input!$H$12:$H$286,$Z285)=Repex),0)
*$DO285</f>
        <v>0</v>
      </c>
      <c r="DR285" s="43" cm="1">
        <f t="array" aca="1" ref="DR285" ca="1">IFERROR(INDEX(Forecast_Capex_Input!BQ$12:BQ$286,$Z285)
*(INDEX(Forecast_Capex_Input!$H$12:$H$286,$Z285)=Repex),0)
*$DO285</f>
        <v>0</v>
      </c>
      <c r="DS285" s="43" cm="1">
        <f t="array" aca="1" ref="DS285" ca="1">IFERROR(INDEX(Forecast_Capex_Input!BR$12:BR$286,$Z285)
*(INDEX(Forecast_Capex_Input!$H$12:$H$286,$Z285)=Repex),0)
*$DO285</f>
        <v>0</v>
      </c>
      <c r="DT285" s="43" cm="1">
        <f t="array" aca="1" ref="DT285" ca="1">IFERROR(INDEX(Forecast_Capex_Input!BS$12:BS$286,$Z285)
*(INDEX(Forecast_Capex_Input!$H$12:$H$286,$Z285)=Repex),0)
*$DO285</f>
        <v>0</v>
      </c>
      <c r="DV285" s="43" t="b" cm="1">
        <f t="array" aca="1" ref="DV285" ca="1">OR($G285=Forecast_Capex_Input!$BU$8:$BU$10)</f>
        <v>1</v>
      </c>
      <c r="DW285" s="43" cm="1">
        <f t="array" aca="1" ref="DW285" ca="1">IFERROR(INDEX(Forecast_Capex_Input!BV$12:BV$286,$Z285)
*(INDEX(Forecast_Capex_Input!$H$12:$H$286,$Z285)=Repex),0)
*$DV285</f>
        <v>0</v>
      </c>
      <c r="DX285" s="43" cm="1">
        <f t="array" aca="1" ref="DX285" ca="1">IFERROR(INDEX(Forecast_Capex_Input!BW$12:BW$286,$Z285)
*(INDEX(Forecast_Capex_Input!$H$12:$H$286,$Z285)=Repex),0)
*$DV285</f>
        <v>1</v>
      </c>
      <c r="DY285" s="43" cm="1">
        <f t="array" aca="1" ref="DY285" ca="1">IFERROR(INDEX(Forecast_Capex_Input!BX$12:BX$286,$Z285)
*(INDEX(Forecast_Capex_Input!$H$12:$H$286,$Z285)=Repex),0)
*$DV285</f>
        <v>0</v>
      </c>
      <c r="DZ285" s="43" cm="1">
        <f t="array" aca="1" ref="DZ285" ca="1">IFERROR(INDEX(Forecast_Capex_Input!BY$12:BY$286,$Z285)
*(INDEX(Forecast_Capex_Input!$H$12:$H$286,$Z285)=Repex),0)
*$DV285</f>
        <v>0</v>
      </c>
      <c r="EA285" s="43" cm="1">
        <f t="array" aca="1" ref="EA285" ca="1">IFERROR(INDEX(Forecast_Capex_Input!BZ$12:BZ$286,$Z285)
*(INDEX(Forecast_Capex_Input!$H$12:$H$286,$Z285)=Repex),0)
*$DV285</f>
        <v>0</v>
      </c>
      <c r="EB285" s="43" cm="1">
        <f t="array" aca="1" ref="EB285" ca="1">IFERROR(INDEX(Forecast_Capex_Input!CA$12:CA$286,$Z285)
*(INDEX(Forecast_Capex_Input!$H$12:$H$286,$Z285)=Repex),0)
*$DV285</f>
        <v>0</v>
      </c>
      <c r="EC285" s="43" cm="1">
        <f t="array" aca="1" ref="EC285" ca="1">IFERROR(INDEX(Forecast_Capex_Input!CB$12:CB$286,$Z285)
*(INDEX(Forecast_Capex_Input!$H$12:$H$286,$Z285)=Repex),0)
*$DV285</f>
        <v>0</v>
      </c>
      <c r="ED285" s="43" cm="1">
        <f t="array" aca="1" ref="ED285" ca="1">IFERROR(INDEX(Forecast_Capex_Input!CC$12:CC$286,$Z285)
*(INDEX(Forecast_Capex_Input!$H$12:$H$286,$Z285)=Repex),0)
*$DV285</f>
        <v>0</v>
      </c>
      <c r="EF285" s="86" t="str">
        <f t="shared" si="31"/>
        <v>N/A</v>
      </c>
      <c r="EG285" s="28" t="str">
        <f>IFERROR(RANK(EF285,EF$11:EF$1010,0)+COUNTIF(EF$11:EF285,EF285)-1,NA)</f>
        <v>N/A</v>
      </c>
    </row>
    <row r="286" spans="3:137" x14ac:dyDescent="0.2">
      <c r="C286" s="28">
        <f t="shared" si="32"/>
        <v>276</v>
      </c>
      <c r="D286" s="9" t="str" cm="1">
        <f t="array" ref="D286">IFERROR(INDEX(Forecast_Capex_Input!$D$12:$D$286,$Z286),NA)</f>
        <v>RTU Renewal Program</v>
      </c>
      <c r="E286" s="24" t="b" cm="1">
        <f t="array" ref="E286">IF($Z286=NA,NA,INDEX(Forecast_Capex_Input!$E$12:$E$286,$Z286))</f>
        <v>0</v>
      </c>
      <c r="F286" s="9" t="str" cm="1">
        <f t="array" aca="1" ref="F286" ca="1">IFERROR(INDEX(General!$E$25:$E$26,$AA286),NA)</f>
        <v>Non-Labour</v>
      </c>
      <c r="G286" s="9" t="str" cm="1">
        <f t="array" aca="1" ref="G286" ca="1">IFERROR(INDEX(Forecast_Capex_Input!$AI$11:$BB$11,$AC286),NA)</f>
        <v>Secondary Systems</v>
      </c>
      <c r="H286" s="50" cm="1">
        <f t="array" aca="1" ref="H286" ca="1">IFERROR(INDEX(Forecast_Capex_Input!$AI$12:$BB$286,$Z286,$AC286),NA)</f>
        <v>1</v>
      </c>
      <c r="I286" s="150" t="str" cm="1">
        <f t="array" ref="I286">IFERROR(INDEX(Forecast_Capex_Input!$F$12:$F$286,$Z286),NA)</f>
        <v>Replacement Expenditure</v>
      </c>
      <c r="J286" s="150" t="str" cm="1">
        <f t="array" ref="J286">IFERROR(INDEX(Forecast_Capex_Input!G$12:G$286,$Z286),NA)</f>
        <v>Digital Infrastructure</v>
      </c>
      <c r="K286" s="150" t="str" cm="1">
        <f t="array" ref="K286">IFERROR(INDEX(Forecast_Capex_Input!H$12:H$286,$Z286),NA)</f>
        <v>Repex</v>
      </c>
      <c r="L286" s="150" t="str" cm="1">
        <f t="array" ref="L286">IFERROR(INDEX(Forecast_Capex_Input!I$12:I$286,$Z286),NA)</f>
        <v>N/A</v>
      </c>
      <c r="M286" s="150" t="str" cm="1">
        <f t="array" ref="M286">IFERROR(INDEX(Forecast_Capex_Input!J$12:J$286,$Z286),NA)</f>
        <v>N/A</v>
      </c>
      <c r="N286" s="150" t="str" cm="1">
        <f t="array" ref="N286">IFERROR(INDEX(Forecast_Capex_Input!K$12:K$286,$Z286),NA)</f>
        <v>DI - Control systems</v>
      </c>
      <c r="O286" s="150" t="str" cm="1">
        <f t="array" ref="O286">IFERROR(INDEX(Forecast_Capex_Input!L$12:L$286,$Z286),NA)</f>
        <v>DI - Safe and Reliable Network</v>
      </c>
      <c r="P286" s="150" t="str" cm="1">
        <f t="array" ref="P286">IFERROR(INDEX(Forecast_Capex_Input!M$12:M$286,$Z286),NA)</f>
        <v>N/A</v>
      </c>
      <c r="Q286" s="24" t="str" cm="1">
        <f t="array" ref="Q286">IFERROR(INDEX(Forecast_Capex_Input!N$12:N$286,$Z286),NA)</f>
        <v>No</v>
      </c>
      <c r="R286" s="190" cm="1">
        <f t="array" ref="R286">IFERROR(INDEX(Forecast_Capex_Input!O$12:O$286,$Z286),0)</f>
        <v>0</v>
      </c>
      <c r="S286" s="24" t="str" cm="1">
        <f t="array" ref="S286">IFERROR(INDEX(Forecast_Capex_Input!P$12:P$286,$Z286),0)</f>
        <v>Safety security &amp; reliability</v>
      </c>
      <c r="T286" s="150" t="str" cm="1">
        <f t="array" aca="1" ref="T286" ca="1">IFERROR(INDEX(General!$K$91:$K$110,$AC286),NA)</f>
        <v>Secondary Systems (2018-23)</v>
      </c>
      <c r="U286" s="43" cm="1">
        <f t="array" aca="1" ref="U286" ca="1">IFERROR(
IF($F286=General!$E$25,INDEX(Forecast_Capex_Input!S$12:S$286,$Z286),
INDEX(Forecast_Capex_Input!T$12:T$286,$Z286)),0)</f>
        <v>1</v>
      </c>
      <c r="V286" s="82" t="b">
        <f>IFERROR(INDEX(Overheads!$T$19:$T$26,MATCH($I286,Overheads!$E$19:$E$26,0)),FALSE)</f>
        <v>1</v>
      </c>
      <c r="W286" s="209" t="str" cm="1">
        <f t="array" ref="W286">IFERROR(
INDEX(Forecast_Capex_Input!CN$12:CN$286,$Z286),0)</f>
        <v>FY22</v>
      </c>
      <c r="X286" s="209">
        <f>IFERROR(
MATCH($W286,General!$L$39:$S$39,0),1)</f>
        <v>2</v>
      </c>
      <c r="Z286" s="28">
        <f>IFERROR(
IF(MATCH($C286,Forecast_Capex_Input!$CI$12:$CI$286,1)+1&gt;MAX(Forecast_Capex_Input!$C$12:$C$286),NA,
MATCH($C286,Forecast_Capex_Input!$CI$12:$CI$286,1)+1),1)</f>
        <v>121</v>
      </c>
      <c r="AA286" s="28" cm="1">
        <f t="array" aca="1" ref="AA286" ca="1">IFERROR(
IF(Z285&lt;&gt;Z286,1,
IF(COUNTIF(OFFSET(AA285,0,0,-INDEX(Forecast_Capex_Input!$CG$12:$CG$286,$Z286)),AA285)=INDEX(Forecast_Capex_Input!$CG$12:$CG$286,$Z286),AA285+1,AA285)),NA)</f>
        <v>2</v>
      </c>
      <c r="AB286" s="28" cm="1">
        <f t="array" ref="AB286">IFERROR($C286-IF($Z286=1,1,INDEX(Forecast_Capex_Input!$CI$12:$CI$286,$Z286-1))+1,NA)</f>
        <v>2</v>
      </c>
      <c r="AC286" s="28" cm="1">
        <f t="array" aca="1" ref="AC286" ca="1">IFERROR(IF(AA286=1,
INDEX(Forecast_Capex_Input!$AI$10:$BB$10,SMALL(IF(INDEX(Forecast_Capex_Input!$AI$12:$BB$286,$Z286,0)&gt;0,COLUMN(Forecast_Capex_Input!$AI$10:$BB$10)-COLUMN(Forecast_Capex_Input!$AI$12)+1),ROWS(OFFSET(AC285,0,0,-$AB286)))),
OFFSET(AC285,-INDEX(Forecast_Capex_Input!$CG$12:$CG$286,$Z286)+1,0)),NA)</f>
        <v>4</v>
      </c>
      <c r="AD286" s="28">
        <f t="shared" ca="1" si="29"/>
        <v>2</v>
      </c>
      <c r="AE286" s="82" t="b">
        <f t="shared" si="33"/>
        <v>0</v>
      </c>
      <c r="AF286" s="78" t="b">
        <v>0</v>
      </c>
      <c r="AG286" s="82" t="b">
        <f t="shared" si="30"/>
        <v>1</v>
      </c>
      <c r="AI286" s="55">
        <v>0</v>
      </c>
      <c r="AJ286" s="55">
        <v>0</v>
      </c>
      <c r="AK286" s="55">
        <v>0</v>
      </c>
      <c r="AL286" s="55">
        <v>0</v>
      </c>
      <c r="AM286" s="55">
        <v>0</v>
      </c>
      <c r="AN286" s="135">
        <v>0</v>
      </c>
      <c r="AP286" s="55">
        <v>0</v>
      </c>
      <c r="AQ286" s="55">
        <v>0</v>
      </c>
      <c r="AR286" s="55">
        <v>0</v>
      </c>
      <c r="AS286" s="55">
        <v>0</v>
      </c>
      <c r="AT286" s="55">
        <v>0</v>
      </c>
      <c r="AU286" s="135">
        <v>0</v>
      </c>
      <c r="AW286" s="55">
        <v>0</v>
      </c>
      <c r="AX286" s="55">
        <v>0</v>
      </c>
      <c r="AY286" s="55">
        <v>0</v>
      </c>
      <c r="AZ286" s="55">
        <v>0</v>
      </c>
      <c r="BA286" s="55">
        <v>0</v>
      </c>
      <c r="BB286" s="135">
        <v>0</v>
      </c>
      <c r="BD286" s="55">
        <v>0</v>
      </c>
      <c r="BE286" s="55">
        <v>0</v>
      </c>
      <c r="BF286" s="55">
        <v>0</v>
      </c>
      <c r="BG286" s="55">
        <v>0</v>
      </c>
      <c r="BH286" s="55">
        <v>0</v>
      </c>
      <c r="BI286" s="135">
        <v>0</v>
      </c>
      <c r="BK286" s="55">
        <v>0</v>
      </c>
      <c r="BL286" s="55">
        <v>0</v>
      </c>
      <c r="BM286" s="55">
        <v>0</v>
      </c>
      <c r="BN286" s="55">
        <v>0</v>
      </c>
      <c r="BO286" s="55">
        <v>0</v>
      </c>
      <c r="BP286" s="135">
        <v>0</v>
      </c>
      <c r="BR286" s="147">
        <v>0</v>
      </c>
      <c r="BS286" s="147">
        <v>0</v>
      </c>
      <c r="BT286" s="147">
        <v>0</v>
      </c>
      <c r="BU286" s="147">
        <v>0</v>
      </c>
      <c r="BV286" s="147">
        <v>0</v>
      </c>
      <c r="BX286" s="55">
        <v>0</v>
      </c>
      <c r="BY286" s="55">
        <v>0</v>
      </c>
      <c r="BZ286" s="55">
        <v>0</v>
      </c>
      <c r="CA286" s="55">
        <v>0</v>
      </c>
      <c r="CB286" s="55">
        <v>0</v>
      </c>
      <c r="CC286" s="135">
        <v>0</v>
      </c>
      <c r="CE286" s="55">
        <v>0</v>
      </c>
      <c r="CF286" s="55">
        <v>0</v>
      </c>
      <c r="CG286" s="55">
        <v>0</v>
      </c>
      <c r="CH286" s="55">
        <v>0</v>
      </c>
      <c r="CI286" s="55">
        <v>0</v>
      </c>
      <c r="CJ286" s="135">
        <v>0</v>
      </c>
      <c r="CL286" s="55">
        <v>0</v>
      </c>
      <c r="CM286" s="55">
        <v>0</v>
      </c>
      <c r="CN286" s="55">
        <v>0</v>
      </c>
      <c r="CO286" s="55">
        <v>0</v>
      </c>
      <c r="CP286" s="55">
        <v>0</v>
      </c>
      <c r="CQ286" s="135">
        <v>0</v>
      </c>
      <c r="CS286" s="67">
        <v>0</v>
      </c>
      <c r="CT286" s="67">
        <v>0</v>
      </c>
      <c r="CU286" s="67">
        <v>0</v>
      </c>
      <c r="CV286" s="67">
        <v>0</v>
      </c>
      <c r="CW286" s="67">
        <v>0</v>
      </c>
      <c r="CX286" s="135">
        <v>0</v>
      </c>
      <c r="CZ286" s="55">
        <v>0</v>
      </c>
      <c r="DA286" s="55">
        <v>0</v>
      </c>
      <c r="DB286" s="55">
        <v>0</v>
      </c>
      <c r="DC286" s="55">
        <v>0</v>
      </c>
      <c r="DD286" s="55">
        <v>0</v>
      </c>
      <c r="DE286" s="135">
        <v>0</v>
      </c>
      <c r="DG286" s="43" t="b" cm="1">
        <f t="array" aca="1" ref="DG286" ca="1">OR($G286=Forecast_Capex_Input!$BF$8:$BF$10)</f>
        <v>0</v>
      </c>
      <c r="DH286" s="43" cm="1">
        <f t="array" aca="1" ref="DH286" ca="1">IFERROR(INDEX(Forecast_Capex_Input!BG$12:BG$286,$Z286)
*(INDEX(Forecast_Capex_Input!$H$12:$H$286,$Z286)=Repex),0)
*$DG286</f>
        <v>0</v>
      </c>
      <c r="DI286" s="43" cm="1">
        <f t="array" aca="1" ref="DI286" ca="1">IFERROR(INDEX(Forecast_Capex_Input!BH$12:BH$286,$Z286)
*(INDEX(Forecast_Capex_Input!$H$12:$H$286,$Z286)=Repex),0)
*$DG286</f>
        <v>0</v>
      </c>
      <c r="DJ286" s="43" cm="1">
        <f t="array" aca="1" ref="DJ286" ca="1">IFERROR(INDEX(Forecast_Capex_Input!BI$12:BI$286,$Z286)
*(INDEX(Forecast_Capex_Input!$H$12:$H$286,$Z286)=Repex),0)
*$DG286</f>
        <v>0</v>
      </c>
      <c r="DK286" s="43" cm="1">
        <f t="array" aca="1" ref="DK286" ca="1">IFERROR(INDEX(Forecast_Capex_Input!BJ$12:BJ$286,$Z286)
*(INDEX(Forecast_Capex_Input!$H$12:$H$286,$Z286)=Repex),0)
*$DG286</f>
        <v>0</v>
      </c>
      <c r="DL286" s="43" cm="1">
        <f t="array" aca="1" ref="DL286" ca="1">IFERROR(INDEX(Forecast_Capex_Input!BK$12:BK$286,$Z286)
*(INDEX(Forecast_Capex_Input!$H$12:$H$286,$Z286)=Repex),0)
*$DG286</f>
        <v>0</v>
      </c>
      <c r="DM286" s="43" cm="1">
        <f t="array" aca="1" ref="DM286" ca="1">IFERROR(INDEX(Forecast_Capex_Input!BL$12:BL$286,$Z286)
*(INDEX(Forecast_Capex_Input!$H$12:$H$286,$Z286)=Repex),0)
*$DG286</f>
        <v>0</v>
      </c>
      <c r="DO286" s="43" t="b" cm="1">
        <f t="array" aca="1" ref="DO286" ca="1">OR($G286=Forecast_Capex_Input!$BN$8:$BN$9)</f>
        <v>0</v>
      </c>
      <c r="DP286" s="43" cm="1">
        <f t="array" aca="1" ref="DP286" ca="1">IFERROR(INDEX(Forecast_Capex_Input!BO$12:BO$286,$Z286)
*(INDEX(Forecast_Capex_Input!$H$12:$H$286,$Z286)=Repex),0)
*$DO286</f>
        <v>0</v>
      </c>
      <c r="DQ286" s="43" cm="1">
        <f t="array" aca="1" ref="DQ286" ca="1">IFERROR(INDEX(Forecast_Capex_Input!BP$12:BP$286,$Z286)
*(INDEX(Forecast_Capex_Input!$H$12:$H$286,$Z286)=Repex),0)
*$DO286</f>
        <v>0</v>
      </c>
      <c r="DR286" s="43" cm="1">
        <f t="array" aca="1" ref="DR286" ca="1">IFERROR(INDEX(Forecast_Capex_Input!BQ$12:BQ$286,$Z286)
*(INDEX(Forecast_Capex_Input!$H$12:$H$286,$Z286)=Repex),0)
*$DO286</f>
        <v>0</v>
      </c>
      <c r="DS286" s="43" cm="1">
        <f t="array" aca="1" ref="DS286" ca="1">IFERROR(INDEX(Forecast_Capex_Input!BR$12:BR$286,$Z286)
*(INDEX(Forecast_Capex_Input!$H$12:$H$286,$Z286)=Repex),0)
*$DO286</f>
        <v>0</v>
      </c>
      <c r="DT286" s="43" cm="1">
        <f t="array" aca="1" ref="DT286" ca="1">IFERROR(INDEX(Forecast_Capex_Input!BS$12:BS$286,$Z286)
*(INDEX(Forecast_Capex_Input!$H$12:$H$286,$Z286)=Repex),0)
*$DO286</f>
        <v>0</v>
      </c>
      <c r="DV286" s="43" t="b" cm="1">
        <f t="array" aca="1" ref="DV286" ca="1">OR($G286=Forecast_Capex_Input!$BU$8:$BU$10)</f>
        <v>1</v>
      </c>
      <c r="DW286" s="43" cm="1">
        <f t="array" aca="1" ref="DW286" ca="1">IFERROR(INDEX(Forecast_Capex_Input!BV$12:BV$286,$Z286)
*(INDEX(Forecast_Capex_Input!$H$12:$H$286,$Z286)=Repex),0)
*$DV286</f>
        <v>0</v>
      </c>
      <c r="DX286" s="43" cm="1">
        <f t="array" aca="1" ref="DX286" ca="1">IFERROR(INDEX(Forecast_Capex_Input!BW$12:BW$286,$Z286)
*(INDEX(Forecast_Capex_Input!$H$12:$H$286,$Z286)=Repex),0)
*$DV286</f>
        <v>1</v>
      </c>
      <c r="DY286" s="43" cm="1">
        <f t="array" aca="1" ref="DY286" ca="1">IFERROR(INDEX(Forecast_Capex_Input!BX$12:BX$286,$Z286)
*(INDEX(Forecast_Capex_Input!$H$12:$H$286,$Z286)=Repex),0)
*$DV286</f>
        <v>0</v>
      </c>
      <c r="DZ286" s="43" cm="1">
        <f t="array" aca="1" ref="DZ286" ca="1">IFERROR(INDEX(Forecast_Capex_Input!BY$12:BY$286,$Z286)
*(INDEX(Forecast_Capex_Input!$H$12:$H$286,$Z286)=Repex),0)
*$DV286</f>
        <v>0</v>
      </c>
      <c r="EA286" s="43" cm="1">
        <f t="array" aca="1" ref="EA286" ca="1">IFERROR(INDEX(Forecast_Capex_Input!BZ$12:BZ$286,$Z286)
*(INDEX(Forecast_Capex_Input!$H$12:$H$286,$Z286)=Repex),0)
*$DV286</f>
        <v>0</v>
      </c>
      <c r="EB286" s="43" cm="1">
        <f t="array" aca="1" ref="EB286" ca="1">IFERROR(INDEX(Forecast_Capex_Input!CA$12:CA$286,$Z286)
*(INDEX(Forecast_Capex_Input!$H$12:$H$286,$Z286)=Repex),0)
*$DV286</f>
        <v>0</v>
      </c>
      <c r="EC286" s="43" cm="1">
        <f t="array" aca="1" ref="EC286" ca="1">IFERROR(INDEX(Forecast_Capex_Input!CB$12:CB$286,$Z286)
*(INDEX(Forecast_Capex_Input!$H$12:$H$286,$Z286)=Repex),0)
*$DV286</f>
        <v>0</v>
      </c>
      <c r="ED286" s="43" cm="1">
        <f t="array" aca="1" ref="ED286" ca="1">IFERROR(INDEX(Forecast_Capex_Input!CC$12:CC$286,$Z286)
*(INDEX(Forecast_Capex_Input!$H$12:$H$286,$Z286)=Repex),0)
*$DV286</f>
        <v>0</v>
      </c>
      <c r="EF286" s="86" t="str">
        <f t="shared" si="31"/>
        <v>N/A</v>
      </c>
      <c r="EG286" s="28" t="str">
        <f>IFERROR(RANK(EF286,EF$11:EF$1010,0)+COUNTIF(EF$11:EF286,EF286)-1,NA)</f>
        <v>N/A</v>
      </c>
    </row>
    <row r="287" spans="3:137" x14ac:dyDescent="0.2">
      <c r="C287" s="28">
        <f t="shared" si="32"/>
        <v>277</v>
      </c>
      <c r="D287" s="9" t="str" cm="1">
        <f t="array" ref="D287">IFERROR(INDEX(Forecast_Capex_Input!$D$12:$D$286,$Z287),NA)</f>
        <v>HMI/Gateway Renewal Programs</v>
      </c>
      <c r="E287" s="24" t="b" cm="1">
        <f t="array" ref="E287">IF($Z287=NA,NA,INDEX(Forecast_Capex_Input!$E$12:$E$286,$Z287))</f>
        <v>0</v>
      </c>
      <c r="F287" s="9" t="str" cm="1">
        <f t="array" aca="1" ref="F287" ca="1">IFERROR(INDEX(General!$E$25:$E$26,$AA287),NA)</f>
        <v>Labour</v>
      </c>
      <c r="G287" s="9" t="str" cm="1">
        <f t="array" aca="1" ref="G287" ca="1">IFERROR(INDEX(Forecast_Capex_Input!$AI$11:$BB$11,$AC287),NA)</f>
        <v>Secondary Systems</v>
      </c>
      <c r="H287" s="50" cm="1">
        <f t="array" aca="1" ref="H287" ca="1">IFERROR(INDEX(Forecast_Capex_Input!$AI$12:$BB$286,$Z287,$AC287),NA)</f>
        <v>1</v>
      </c>
      <c r="I287" s="150" t="str" cm="1">
        <f t="array" ref="I287">IFERROR(INDEX(Forecast_Capex_Input!$F$12:$F$286,$Z287),NA)</f>
        <v>Replacement Expenditure</v>
      </c>
      <c r="J287" s="150" t="str" cm="1">
        <f t="array" ref="J287">IFERROR(INDEX(Forecast_Capex_Input!G$12:G$286,$Z287),NA)</f>
        <v>Digital Infrastructure</v>
      </c>
      <c r="K287" s="150" t="str" cm="1">
        <f t="array" ref="K287">IFERROR(INDEX(Forecast_Capex_Input!H$12:H$286,$Z287),NA)</f>
        <v>Repex</v>
      </c>
      <c r="L287" s="150" t="str" cm="1">
        <f t="array" ref="L287">IFERROR(INDEX(Forecast_Capex_Input!I$12:I$286,$Z287),NA)</f>
        <v>N/A</v>
      </c>
      <c r="M287" s="150" t="str" cm="1">
        <f t="array" ref="M287">IFERROR(INDEX(Forecast_Capex_Input!J$12:J$286,$Z287),NA)</f>
        <v>N/A</v>
      </c>
      <c r="N287" s="150" t="str" cm="1">
        <f t="array" ref="N287">IFERROR(INDEX(Forecast_Capex_Input!K$12:K$286,$Z287),NA)</f>
        <v>DI - Control systems</v>
      </c>
      <c r="O287" s="150" t="str" cm="1">
        <f t="array" ref="O287">IFERROR(INDEX(Forecast_Capex_Input!L$12:L$286,$Z287),NA)</f>
        <v>DI - Safe and Reliable Network</v>
      </c>
      <c r="P287" s="150" t="str" cm="1">
        <f t="array" ref="P287">IFERROR(INDEX(Forecast_Capex_Input!M$12:M$286,$Z287),NA)</f>
        <v>N/A</v>
      </c>
      <c r="Q287" s="24" t="str" cm="1">
        <f t="array" ref="Q287">IFERROR(INDEX(Forecast_Capex_Input!N$12:N$286,$Z287),NA)</f>
        <v>No</v>
      </c>
      <c r="R287" s="190" cm="1">
        <f t="array" ref="R287">IFERROR(INDEX(Forecast_Capex_Input!O$12:O$286,$Z287),0)</f>
        <v>0</v>
      </c>
      <c r="S287" s="24" t="str" cm="1">
        <f t="array" ref="S287">IFERROR(INDEX(Forecast_Capex_Input!P$12:P$286,$Z287),0)</f>
        <v>Safety security &amp; reliability</v>
      </c>
      <c r="T287" s="150" t="str" cm="1">
        <f t="array" aca="1" ref="T287" ca="1">IFERROR(INDEX(General!$K$91:$K$110,$AC287),NA)</f>
        <v>Secondary Systems (2018-23)</v>
      </c>
      <c r="U287" s="43" cm="1">
        <f t="array" aca="1" ref="U287" ca="1">IFERROR(
IF($F287=General!$E$25,INDEX(Forecast_Capex_Input!S$12:S$286,$Z287),
INDEX(Forecast_Capex_Input!T$12:T$286,$Z287)),0)</f>
        <v>0</v>
      </c>
      <c r="V287" s="82" t="b">
        <f>IFERROR(INDEX(Overheads!$T$19:$T$26,MATCH($I287,Overheads!$E$19:$E$26,0)),FALSE)</f>
        <v>1</v>
      </c>
      <c r="W287" s="209" t="str" cm="1">
        <f t="array" ref="W287">IFERROR(
INDEX(Forecast_Capex_Input!CN$12:CN$286,$Z287),0)</f>
        <v>FY22</v>
      </c>
      <c r="X287" s="209">
        <f>IFERROR(
MATCH($W287,General!$L$39:$S$39,0),1)</f>
        <v>2</v>
      </c>
      <c r="Z287" s="28">
        <f>IFERROR(
IF(MATCH($C287,Forecast_Capex_Input!$CI$12:$CI$286,1)+1&gt;MAX(Forecast_Capex_Input!$C$12:$C$286),NA,
MATCH($C287,Forecast_Capex_Input!$CI$12:$CI$286,1)+1),1)</f>
        <v>122</v>
      </c>
      <c r="AA287" s="28" cm="1">
        <f t="array" aca="1" ref="AA287" ca="1">IFERROR(
IF(Z286&lt;&gt;Z287,1,
IF(COUNTIF(OFFSET(AA286,0,0,-INDEX(Forecast_Capex_Input!$CG$12:$CG$286,$Z287)),AA286)=INDEX(Forecast_Capex_Input!$CG$12:$CG$286,$Z287),AA286+1,AA286)),NA)</f>
        <v>1</v>
      </c>
      <c r="AB287" s="28" cm="1">
        <f t="array" ref="AB287">IFERROR($C287-IF($Z287=1,1,INDEX(Forecast_Capex_Input!$CI$12:$CI$286,$Z287-1))+1,NA)</f>
        <v>1</v>
      </c>
      <c r="AC287" s="28" cm="1">
        <f t="array" aca="1" ref="AC287" ca="1">IFERROR(IF(AA287=1,
INDEX(Forecast_Capex_Input!$AI$10:$BB$10,SMALL(IF(INDEX(Forecast_Capex_Input!$AI$12:$BB$286,$Z287,0)&gt;0,COLUMN(Forecast_Capex_Input!$AI$10:$BB$10)-COLUMN(Forecast_Capex_Input!$AI$12)+1),ROWS(OFFSET(AC286,0,0,-$AB287)))),
OFFSET(AC286,-INDEX(Forecast_Capex_Input!$CG$12:$CG$286,$Z287)+1,0)),NA)</f>
        <v>4</v>
      </c>
      <c r="AD287" s="28">
        <f t="shared" ca="1" si="29"/>
        <v>1</v>
      </c>
      <c r="AE287" s="82" t="b">
        <f t="shared" si="33"/>
        <v>0</v>
      </c>
      <c r="AF287" s="78" t="b">
        <v>0</v>
      </c>
      <c r="AG287" s="82" t="b">
        <f t="shared" si="30"/>
        <v>1</v>
      </c>
      <c r="AI287" s="55">
        <v>0</v>
      </c>
      <c r="AJ287" s="55">
        <v>0</v>
      </c>
      <c r="AK287" s="55">
        <v>0</v>
      </c>
      <c r="AL287" s="55">
        <v>0</v>
      </c>
      <c r="AM287" s="55">
        <v>0</v>
      </c>
      <c r="AN287" s="135">
        <v>0</v>
      </c>
      <c r="AP287" s="55">
        <v>0</v>
      </c>
      <c r="AQ287" s="55">
        <v>0</v>
      </c>
      <c r="AR287" s="55">
        <v>0</v>
      </c>
      <c r="AS287" s="55">
        <v>0</v>
      </c>
      <c r="AT287" s="55">
        <v>0</v>
      </c>
      <c r="AU287" s="135">
        <v>0</v>
      </c>
      <c r="AW287" s="55">
        <v>0</v>
      </c>
      <c r="AX287" s="55">
        <v>0</v>
      </c>
      <c r="AY287" s="55">
        <v>0</v>
      </c>
      <c r="AZ287" s="55">
        <v>0</v>
      </c>
      <c r="BA287" s="55">
        <v>0</v>
      </c>
      <c r="BB287" s="135">
        <v>0</v>
      </c>
      <c r="BD287" s="55">
        <v>0</v>
      </c>
      <c r="BE287" s="55">
        <v>0</v>
      </c>
      <c r="BF287" s="55">
        <v>0</v>
      </c>
      <c r="BG287" s="55">
        <v>0</v>
      </c>
      <c r="BH287" s="55">
        <v>0</v>
      </c>
      <c r="BI287" s="135">
        <v>0</v>
      </c>
      <c r="BK287" s="55">
        <v>0</v>
      </c>
      <c r="BL287" s="55">
        <v>0</v>
      </c>
      <c r="BM287" s="55">
        <v>0</v>
      </c>
      <c r="BN287" s="55">
        <v>0</v>
      </c>
      <c r="BO287" s="55">
        <v>0</v>
      </c>
      <c r="BP287" s="135">
        <v>0</v>
      </c>
      <c r="BR287" s="147">
        <v>0</v>
      </c>
      <c r="BS287" s="147">
        <v>0</v>
      </c>
      <c r="BT287" s="147">
        <v>0</v>
      </c>
      <c r="BU287" s="147">
        <v>0</v>
      </c>
      <c r="BV287" s="147">
        <v>0</v>
      </c>
      <c r="BX287" s="55">
        <v>0</v>
      </c>
      <c r="BY287" s="55">
        <v>0</v>
      </c>
      <c r="BZ287" s="55">
        <v>0</v>
      </c>
      <c r="CA287" s="55">
        <v>0</v>
      </c>
      <c r="CB287" s="55">
        <v>0</v>
      </c>
      <c r="CC287" s="135">
        <v>0</v>
      </c>
      <c r="CE287" s="55">
        <v>0</v>
      </c>
      <c r="CF287" s="55">
        <v>0</v>
      </c>
      <c r="CG287" s="55">
        <v>0</v>
      </c>
      <c r="CH287" s="55">
        <v>0</v>
      </c>
      <c r="CI287" s="55">
        <v>0</v>
      </c>
      <c r="CJ287" s="135">
        <v>0</v>
      </c>
      <c r="CL287" s="55">
        <v>0</v>
      </c>
      <c r="CM287" s="55">
        <v>0</v>
      </c>
      <c r="CN287" s="55">
        <v>0</v>
      </c>
      <c r="CO287" s="55">
        <v>0</v>
      </c>
      <c r="CP287" s="55">
        <v>0</v>
      </c>
      <c r="CQ287" s="135">
        <v>0</v>
      </c>
      <c r="CS287" s="67">
        <v>0</v>
      </c>
      <c r="CT287" s="67">
        <v>0</v>
      </c>
      <c r="CU287" s="67">
        <v>0</v>
      </c>
      <c r="CV287" s="67">
        <v>0</v>
      </c>
      <c r="CW287" s="67">
        <v>0</v>
      </c>
      <c r="CX287" s="135">
        <v>0</v>
      </c>
      <c r="CZ287" s="55">
        <v>0</v>
      </c>
      <c r="DA287" s="55">
        <v>0</v>
      </c>
      <c r="DB287" s="55">
        <v>0</v>
      </c>
      <c r="DC287" s="55">
        <v>0</v>
      </c>
      <c r="DD287" s="55">
        <v>0</v>
      </c>
      <c r="DE287" s="135">
        <v>0</v>
      </c>
      <c r="DG287" s="43" t="b" cm="1">
        <f t="array" aca="1" ref="DG287" ca="1">OR($G287=Forecast_Capex_Input!$BF$8:$BF$10)</f>
        <v>0</v>
      </c>
      <c r="DH287" s="43" cm="1">
        <f t="array" aca="1" ref="DH287" ca="1">IFERROR(INDEX(Forecast_Capex_Input!BG$12:BG$286,$Z287)
*(INDEX(Forecast_Capex_Input!$H$12:$H$286,$Z287)=Repex),0)
*$DG287</f>
        <v>0</v>
      </c>
      <c r="DI287" s="43" cm="1">
        <f t="array" aca="1" ref="DI287" ca="1">IFERROR(INDEX(Forecast_Capex_Input!BH$12:BH$286,$Z287)
*(INDEX(Forecast_Capex_Input!$H$12:$H$286,$Z287)=Repex),0)
*$DG287</f>
        <v>0</v>
      </c>
      <c r="DJ287" s="43" cm="1">
        <f t="array" aca="1" ref="DJ287" ca="1">IFERROR(INDEX(Forecast_Capex_Input!BI$12:BI$286,$Z287)
*(INDEX(Forecast_Capex_Input!$H$12:$H$286,$Z287)=Repex),0)
*$DG287</f>
        <v>0</v>
      </c>
      <c r="DK287" s="43" cm="1">
        <f t="array" aca="1" ref="DK287" ca="1">IFERROR(INDEX(Forecast_Capex_Input!BJ$12:BJ$286,$Z287)
*(INDEX(Forecast_Capex_Input!$H$12:$H$286,$Z287)=Repex),0)
*$DG287</f>
        <v>0</v>
      </c>
      <c r="DL287" s="43" cm="1">
        <f t="array" aca="1" ref="DL287" ca="1">IFERROR(INDEX(Forecast_Capex_Input!BK$12:BK$286,$Z287)
*(INDEX(Forecast_Capex_Input!$H$12:$H$286,$Z287)=Repex),0)
*$DG287</f>
        <v>0</v>
      </c>
      <c r="DM287" s="43" cm="1">
        <f t="array" aca="1" ref="DM287" ca="1">IFERROR(INDEX(Forecast_Capex_Input!BL$12:BL$286,$Z287)
*(INDEX(Forecast_Capex_Input!$H$12:$H$286,$Z287)=Repex),0)
*$DG287</f>
        <v>0</v>
      </c>
      <c r="DO287" s="43" t="b" cm="1">
        <f t="array" aca="1" ref="DO287" ca="1">OR($G287=Forecast_Capex_Input!$BN$8:$BN$9)</f>
        <v>0</v>
      </c>
      <c r="DP287" s="43" cm="1">
        <f t="array" aca="1" ref="DP287" ca="1">IFERROR(INDEX(Forecast_Capex_Input!BO$12:BO$286,$Z287)
*(INDEX(Forecast_Capex_Input!$H$12:$H$286,$Z287)=Repex),0)
*$DO287</f>
        <v>0</v>
      </c>
      <c r="DQ287" s="43" cm="1">
        <f t="array" aca="1" ref="DQ287" ca="1">IFERROR(INDEX(Forecast_Capex_Input!BP$12:BP$286,$Z287)
*(INDEX(Forecast_Capex_Input!$H$12:$H$286,$Z287)=Repex),0)
*$DO287</f>
        <v>0</v>
      </c>
      <c r="DR287" s="43" cm="1">
        <f t="array" aca="1" ref="DR287" ca="1">IFERROR(INDEX(Forecast_Capex_Input!BQ$12:BQ$286,$Z287)
*(INDEX(Forecast_Capex_Input!$H$12:$H$286,$Z287)=Repex),0)
*$DO287</f>
        <v>0</v>
      </c>
      <c r="DS287" s="43" cm="1">
        <f t="array" aca="1" ref="DS287" ca="1">IFERROR(INDEX(Forecast_Capex_Input!BR$12:BR$286,$Z287)
*(INDEX(Forecast_Capex_Input!$H$12:$H$286,$Z287)=Repex),0)
*$DO287</f>
        <v>0</v>
      </c>
      <c r="DT287" s="43" cm="1">
        <f t="array" aca="1" ref="DT287" ca="1">IFERROR(INDEX(Forecast_Capex_Input!BS$12:BS$286,$Z287)
*(INDEX(Forecast_Capex_Input!$H$12:$H$286,$Z287)=Repex),0)
*$DO287</f>
        <v>0</v>
      </c>
      <c r="DV287" s="43" t="b" cm="1">
        <f t="array" aca="1" ref="DV287" ca="1">OR($G287=Forecast_Capex_Input!$BU$8:$BU$10)</f>
        <v>1</v>
      </c>
      <c r="DW287" s="43" cm="1">
        <f t="array" aca="1" ref="DW287" ca="1">IFERROR(INDEX(Forecast_Capex_Input!BV$12:BV$286,$Z287)
*(INDEX(Forecast_Capex_Input!$H$12:$H$286,$Z287)=Repex),0)
*$DV287</f>
        <v>0</v>
      </c>
      <c r="DX287" s="43" cm="1">
        <f t="array" aca="1" ref="DX287" ca="1">IFERROR(INDEX(Forecast_Capex_Input!BW$12:BW$286,$Z287)
*(INDEX(Forecast_Capex_Input!$H$12:$H$286,$Z287)=Repex),0)
*$DV287</f>
        <v>1</v>
      </c>
      <c r="DY287" s="43" cm="1">
        <f t="array" aca="1" ref="DY287" ca="1">IFERROR(INDEX(Forecast_Capex_Input!BX$12:BX$286,$Z287)
*(INDEX(Forecast_Capex_Input!$H$12:$H$286,$Z287)=Repex),0)
*$DV287</f>
        <v>0</v>
      </c>
      <c r="DZ287" s="43" cm="1">
        <f t="array" aca="1" ref="DZ287" ca="1">IFERROR(INDEX(Forecast_Capex_Input!BY$12:BY$286,$Z287)
*(INDEX(Forecast_Capex_Input!$H$12:$H$286,$Z287)=Repex),0)
*$DV287</f>
        <v>0</v>
      </c>
      <c r="EA287" s="43" cm="1">
        <f t="array" aca="1" ref="EA287" ca="1">IFERROR(INDEX(Forecast_Capex_Input!BZ$12:BZ$286,$Z287)
*(INDEX(Forecast_Capex_Input!$H$12:$H$286,$Z287)=Repex),0)
*$DV287</f>
        <v>0</v>
      </c>
      <c r="EB287" s="43" cm="1">
        <f t="array" aca="1" ref="EB287" ca="1">IFERROR(INDEX(Forecast_Capex_Input!CA$12:CA$286,$Z287)
*(INDEX(Forecast_Capex_Input!$H$12:$H$286,$Z287)=Repex),0)
*$DV287</f>
        <v>0</v>
      </c>
      <c r="EC287" s="43" cm="1">
        <f t="array" aca="1" ref="EC287" ca="1">IFERROR(INDEX(Forecast_Capex_Input!CB$12:CB$286,$Z287)
*(INDEX(Forecast_Capex_Input!$H$12:$H$286,$Z287)=Repex),0)
*$DV287</f>
        <v>0</v>
      </c>
      <c r="ED287" s="43" cm="1">
        <f t="array" aca="1" ref="ED287" ca="1">IFERROR(INDEX(Forecast_Capex_Input!CC$12:CC$286,$Z287)
*(INDEX(Forecast_Capex_Input!$H$12:$H$286,$Z287)=Repex),0)
*$DV287</f>
        <v>0</v>
      </c>
      <c r="EF287" s="86" t="str">
        <f t="shared" si="31"/>
        <v>N/A</v>
      </c>
      <c r="EG287" s="28" t="str">
        <f>IFERROR(RANK(EF287,EF$11:EF$1010,0)+COUNTIF(EF$11:EF287,EF287)-1,NA)</f>
        <v>N/A</v>
      </c>
    </row>
    <row r="288" spans="3:137" x14ac:dyDescent="0.2">
      <c r="C288" s="28">
        <f t="shared" si="32"/>
        <v>278</v>
      </c>
      <c r="D288" s="9" t="str" cm="1">
        <f t="array" ref="D288">IFERROR(INDEX(Forecast_Capex_Input!$D$12:$D$286,$Z288),NA)</f>
        <v>HMI/Gateway Renewal Programs</v>
      </c>
      <c r="E288" s="24" t="b" cm="1">
        <f t="array" ref="E288">IF($Z288=NA,NA,INDEX(Forecast_Capex_Input!$E$12:$E$286,$Z288))</f>
        <v>0</v>
      </c>
      <c r="F288" s="9" t="str" cm="1">
        <f t="array" aca="1" ref="F288" ca="1">IFERROR(INDEX(General!$E$25:$E$26,$AA288),NA)</f>
        <v>Non-Labour</v>
      </c>
      <c r="G288" s="9" t="str" cm="1">
        <f t="array" aca="1" ref="G288" ca="1">IFERROR(INDEX(Forecast_Capex_Input!$AI$11:$BB$11,$AC288),NA)</f>
        <v>Secondary Systems</v>
      </c>
      <c r="H288" s="50" cm="1">
        <f t="array" aca="1" ref="H288" ca="1">IFERROR(INDEX(Forecast_Capex_Input!$AI$12:$BB$286,$Z288,$AC288),NA)</f>
        <v>1</v>
      </c>
      <c r="I288" s="150" t="str" cm="1">
        <f t="array" ref="I288">IFERROR(INDEX(Forecast_Capex_Input!$F$12:$F$286,$Z288),NA)</f>
        <v>Replacement Expenditure</v>
      </c>
      <c r="J288" s="150" t="str" cm="1">
        <f t="array" ref="J288">IFERROR(INDEX(Forecast_Capex_Input!G$12:G$286,$Z288),NA)</f>
        <v>Digital Infrastructure</v>
      </c>
      <c r="K288" s="150" t="str" cm="1">
        <f t="array" ref="K288">IFERROR(INDEX(Forecast_Capex_Input!H$12:H$286,$Z288),NA)</f>
        <v>Repex</v>
      </c>
      <c r="L288" s="150" t="str" cm="1">
        <f t="array" ref="L288">IFERROR(INDEX(Forecast_Capex_Input!I$12:I$286,$Z288),NA)</f>
        <v>N/A</v>
      </c>
      <c r="M288" s="150" t="str" cm="1">
        <f t="array" ref="M288">IFERROR(INDEX(Forecast_Capex_Input!J$12:J$286,$Z288),NA)</f>
        <v>N/A</v>
      </c>
      <c r="N288" s="150" t="str" cm="1">
        <f t="array" ref="N288">IFERROR(INDEX(Forecast_Capex_Input!K$12:K$286,$Z288),NA)</f>
        <v>DI - Control systems</v>
      </c>
      <c r="O288" s="150" t="str" cm="1">
        <f t="array" ref="O288">IFERROR(INDEX(Forecast_Capex_Input!L$12:L$286,$Z288),NA)</f>
        <v>DI - Safe and Reliable Network</v>
      </c>
      <c r="P288" s="150" t="str" cm="1">
        <f t="array" ref="P288">IFERROR(INDEX(Forecast_Capex_Input!M$12:M$286,$Z288),NA)</f>
        <v>N/A</v>
      </c>
      <c r="Q288" s="24" t="str" cm="1">
        <f t="array" ref="Q288">IFERROR(INDEX(Forecast_Capex_Input!N$12:N$286,$Z288),NA)</f>
        <v>No</v>
      </c>
      <c r="R288" s="190" cm="1">
        <f t="array" ref="R288">IFERROR(INDEX(Forecast_Capex_Input!O$12:O$286,$Z288),0)</f>
        <v>0</v>
      </c>
      <c r="S288" s="24" t="str" cm="1">
        <f t="array" ref="S288">IFERROR(INDEX(Forecast_Capex_Input!P$12:P$286,$Z288),0)</f>
        <v>Safety security &amp; reliability</v>
      </c>
      <c r="T288" s="150" t="str" cm="1">
        <f t="array" aca="1" ref="T288" ca="1">IFERROR(INDEX(General!$K$91:$K$110,$AC288),NA)</f>
        <v>Secondary Systems (2018-23)</v>
      </c>
      <c r="U288" s="43" cm="1">
        <f t="array" aca="1" ref="U288" ca="1">IFERROR(
IF($F288=General!$E$25,INDEX(Forecast_Capex_Input!S$12:S$286,$Z288),
INDEX(Forecast_Capex_Input!T$12:T$286,$Z288)),0)</f>
        <v>1</v>
      </c>
      <c r="V288" s="82" t="b">
        <f>IFERROR(INDEX(Overheads!$T$19:$T$26,MATCH($I288,Overheads!$E$19:$E$26,0)),FALSE)</f>
        <v>1</v>
      </c>
      <c r="W288" s="209" t="str" cm="1">
        <f t="array" ref="W288">IFERROR(
INDEX(Forecast_Capex_Input!CN$12:CN$286,$Z288),0)</f>
        <v>FY22</v>
      </c>
      <c r="X288" s="209">
        <f>IFERROR(
MATCH($W288,General!$L$39:$S$39,0),1)</f>
        <v>2</v>
      </c>
      <c r="Z288" s="28">
        <f>IFERROR(
IF(MATCH($C288,Forecast_Capex_Input!$CI$12:$CI$286,1)+1&gt;MAX(Forecast_Capex_Input!$C$12:$C$286),NA,
MATCH($C288,Forecast_Capex_Input!$CI$12:$CI$286,1)+1),1)</f>
        <v>122</v>
      </c>
      <c r="AA288" s="28" cm="1">
        <f t="array" aca="1" ref="AA288" ca="1">IFERROR(
IF(Z287&lt;&gt;Z288,1,
IF(COUNTIF(OFFSET(AA287,0,0,-INDEX(Forecast_Capex_Input!$CG$12:$CG$286,$Z288)),AA287)=INDEX(Forecast_Capex_Input!$CG$12:$CG$286,$Z288),AA287+1,AA287)),NA)</f>
        <v>2</v>
      </c>
      <c r="AB288" s="28" cm="1">
        <f t="array" ref="AB288">IFERROR($C288-IF($Z288=1,1,INDEX(Forecast_Capex_Input!$CI$12:$CI$286,$Z288-1))+1,NA)</f>
        <v>2</v>
      </c>
      <c r="AC288" s="28" cm="1">
        <f t="array" aca="1" ref="AC288" ca="1">IFERROR(IF(AA288=1,
INDEX(Forecast_Capex_Input!$AI$10:$BB$10,SMALL(IF(INDEX(Forecast_Capex_Input!$AI$12:$BB$286,$Z288,0)&gt;0,COLUMN(Forecast_Capex_Input!$AI$10:$BB$10)-COLUMN(Forecast_Capex_Input!$AI$12)+1),ROWS(OFFSET(AC287,0,0,-$AB288)))),
OFFSET(AC287,-INDEX(Forecast_Capex_Input!$CG$12:$CG$286,$Z288)+1,0)),NA)</f>
        <v>4</v>
      </c>
      <c r="AD288" s="28">
        <f t="shared" ca="1" si="29"/>
        <v>2</v>
      </c>
      <c r="AE288" s="82" t="b">
        <f t="shared" si="33"/>
        <v>0</v>
      </c>
      <c r="AF288" s="78" t="b">
        <v>0</v>
      </c>
      <c r="AG288" s="82" t="b">
        <f t="shared" si="30"/>
        <v>1</v>
      </c>
      <c r="AI288" s="55">
        <v>0</v>
      </c>
      <c r="AJ288" s="55">
        <v>0</v>
      </c>
      <c r="AK288" s="55">
        <v>0</v>
      </c>
      <c r="AL288" s="55">
        <v>0</v>
      </c>
      <c r="AM288" s="55">
        <v>0</v>
      </c>
      <c r="AN288" s="135">
        <v>0</v>
      </c>
      <c r="AP288" s="55">
        <v>0</v>
      </c>
      <c r="AQ288" s="55">
        <v>0</v>
      </c>
      <c r="AR288" s="55">
        <v>0</v>
      </c>
      <c r="AS288" s="55">
        <v>0</v>
      </c>
      <c r="AT288" s="55">
        <v>0</v>
      </c>
      <c r="AU288" s="135">
        <v>0</v>
      </c>
      <c r="AW288" s="55">
        <v>0</v>
      </c>
      <c r="AX288" s="55">
        <v>0</v>
      </c>
      <c r="AY288" s="55">
        <v>0</v>
      </c>
      <c r="AZ288" s="55">
        <v>0</v>
      </c>
      <c r="BA288" s="55">
        <v>0</v>
      </c>
      <c r="BB288" s="135">
        <v>0</v>
      </c>
      <c r="BD288" s="55">
        <v>0</v>
      </c>
      <c r="BE288" s="55">
        <v>0</v>
      </c>
      <c r="BF288" s="55">
        <v>0</v>
      </c>
      <c r="BG288" s="55">
        <v>0</v>
      </c>
      <c r="BH288" s="55">
        <v>0</v>
      </c>
      <c r="BI288" s="135">
        <v>0</v>
      </c>
      <c r="BK288" s="55">
        <v>0</v>
      </c>
      <c r="BL288" s="55">
        <v>0</v>
      </c>
      <c r="BM288" s="55">
        <v>0</v>
      </c>
      <c r="BN288" s="55">
        <v>0</v>
      </c>
      <c r="BO288" s="55">
        <v>0</v>
      </c>
      <c r="BP288" s="135">
        <v>0</v>
      </c>
      <c r="BR288" s="147">
        <v>0</v>
      </c>
      <c r="BS288" s="147">
        <v>0</v>
      </c>
      <c r="BT288" s="147">
        <v>0</v>
      </c>
      <c r="BU288" s="147">
        <v>0</v>
      </c>
      <c r="BV288" s="147">
        <v>0</v>
      </c>
      <c r="BX288" s="55">
        <v>0</v>
      </c>
      <c r="BY288" s="55">
        <v>0</v>
      </c>
      <c r="BZ288" s="55">
        <v>0</v>
      </c>
      <c r="CA288" s="55">
        <v>0</v>
      </c>
      <c r="CB288" s="55">
        <v>0</v>
      </c>
      <c r="CC288" s="135">
        <v>0</v>
      </c>
      <c r="CE288" s="55">
        <v>0</v>
      </c>
      <c r="CF288" s="55">
        <v>0</v>
      </c>
      <c r="CG288" s="55">
        <v>0</v>
      </c>
      <c r="CH288" s="55">
        <v>0</v>
      </c>
      <c r="CI288" s="55">
        <v>0</v>
      </c>
      <c r="CJ288" s="135">
        <v>0</v>
      </c>
      <c r="CL288" s="55">
        <v>0</v>
      </c>
      <c r="CM288" s="55">
        <v>0</v>
      </c>
      <c r="CN288" s="55">
        <v>0</v>
      </c>
      <c r="CO288" s="55">
        <v>0</v>
      </c>
      <c r="CP288" s="55">
        <v>0</v>
      </c>
      <c r="CQ288" s="135">
        <v>0</v>
      </c>
      <c r="CS288" s="67">
        <v>0</v>
      </c>
      <c r="CT288" s="67">
        <v>0</v>
      </c>
      <c r="CU288" s="67">
        <v>0</v>
      </c>
      <c r="CV288" s="67">
        <v>0</v>
      </c>
      <c r="CW288" s="67">
        <v>0</v>
      </c>
      <c r="CX288" s="135">
        <v>0</v>
      </c>
      <c r="CZ288" s="55">
        <v>0</v>
      </c>
      <c r="DA288" s="55">
        <v>0</v>
      </c>
      <c r="DB288" s="55">
        <v>0</v>
      </c>
      <c r="DC288" s="55">
        <v>0</v>
      </c>
      <c r="DD288" s="55">
        <v>0</v>
      </c>
      <c r="DE288" s="135">
        <v>0</v>
      </c>
      <c r="DG288" s="43" t="b" cm="1">
        <f t="array" aca="1" ref="DG288" ca="1">OR($G288=Forecast_Capex_Input!$BF$8:$BF$10)</f>
        <v>0</v>
      </c>
      <c r="DH288" s="43" cm="1">
        <f t="array" aca="1" ref="DH288" ca="1">IFERROR(INDEX(Forecast_Capex_Input!BG$12:BG$286,$Z288)
*(INDEX(Forecast_Capex_Input!$H$12:$H$286,$Z288)=Repex),0)
*$DG288</f>
        <v>0</v>
      </c>
      <c r="DI288" s="43" cm="1">
        <f t="array" aca="1" ref="DI288" ca="1">IFERROR(INDEX(Forecast_Capex_Input!BH$12:BH$286,$Z288)
*(INDEX(Forecast_Capex_Input!$H$12:$H$286,$Z288)=Repex),0)
*$DG288</f>
        <v>0</v>
      </c>
      <c r="DJ288" s="43" cm="1">
        <f t="array" aca="1" ref="DJ288" ca="1">IFERROR(INDEX(Forecast_Capex_Input!BI$12:BI$286,$Z288)
*(INDEX(Forecast_Capex_Input!$H$12:$H$286,$Z288)=Repex),0)
*$DG288</f>
        <v>0</v>
      </c>
      <c r="DK288" s="43" cm="1">
        <f t="array" aca="1" ref="DK288" ca="1">IFERROR(INDEX(Forecast_Capex_Input!BJ$12:BJ$286,$Z288)
*(INDEX(Forecast_Capex_Input!$H$12:$H$286,$Z288)=Repex),0)
*$DG288</f>
        <v>0</v>
      </c>
      <c r="DL288" s="43" cm="1">
        <f t="array" aca="1" ref="DL288" ca="1">IFERROR(INDEX(Forecast_Capex_Input!BK$12:BK$286,$Z288)
*(INDEX(Forecast_Capex_Input!$H$12:$H$286,$Z288)=Repex),0)
*$DG288</f>
        <v>0</v>
      </c>
      <c r="DM288" s="43" cm="1">
        <f t="array" aca="1" ref="DM288" ca="1">IFERROR(INDEX(Forecast_Capex_Input!BL$12:BL$286,$Z288)
*(INDEX(Forecast_Capex_Input!$H$12:$H$286,$Z288)=Repex),0)
*$DG288</f>
        <v>0</v>
      </c>
      <c r="DO288" s="43" t="b" cm="1">
        <f t="array" aca="1" ref="DO288" ca="1">OR($G288=Forecast_Capex_Input!$BN$8:$BN$9)</f>
        <v>0</v>
      </c>
      <c r="DP288" s="43" cm="1">
        <f t="array" aca="1" ref="DP288" ca="1">IFERROR(INDEX(Forecast_Capex_Input!BO$12:BO$286,$Z288)
*(INDEX(Forecast_Capex_Input!$H$12:$H$286,$Z288)=Repex),0)
*$DO288</f>
        <v>0</v>
      </c>
      <c r="DQ288" s="43" cm="1">
        <f t="array" aca="1" ref="DQ288" ca="1">IFERROR(INDEX(Forecast_Capex_Input!BP$12:BP$286,$Z288)
*(INDEX(Forecast_Capex_Input!$H$12:$H$286,$Z288)=Repex),0)
*$DO288</f>
        <v>0</v>
      </c>
      <c r="DR288" s="43" cm="1">
        <f t="array" aca="1" ref="DR288" ca="1">IFERROR(INDEX(Forecast_Capex_Input!BQ$12:BQ$286,$Z288)
*(INDEX(Forecast_Capex_Input!$H$12:$H$286,$Z288)=Repex),0)
*$DO288</f>
        <v>0</v>
      </c>
      <c r="DS288" s="43" cm="1">
        <f t="array" aca="1" ref="DS288" ca="1">IFERROR(INDEX(Forecast_Capex_Input!BR$12:BR$286,$Z288)
*(INDEX(Forecast_Capex_Input!$H$12:$H$286,$Z288)=Repex),0)
*$DO288</f>
        <v>0</v>
      </c>
      <c r="DT288" s="43" cm="1">
        <f t="array" aca="1" ref="DT288" ca="1">IFERROR(INDEX(Forecast_Capex_Input!BS$12:BS$286,$Z288)
*(INDEX(Forecast_Capex_Input!$H$12:$H$286,$Z288)=Repex),0)
*$DO288</f>
        <v>0</v>
      </c>
      <c r="DV288" s="43" t="b" cm="1">
        <f t="array" aca="1" ref="DV288" ca="1">OR($G288=Forecast_Capex_Input!$BU$8:$BU$10)</f>
        <v>1</v>
      </c>
      <c r="DW288" s="43" cm="1">
        <f t="array" aca="1" ref="DW288" ca="1">IFERROR(INDEX(Forecast_Capex_Input!BV$12:BV$286,$Z288)
*(INDEX(Forecast_Capex_Input!$H$12:$H$286,$Z288)=Repex),0)
*$DV288</f>
        <v>0</v>
      </c>
      <c r="DX288" s="43" cm="1">
        <f t="array" aca="1" ref="DX288" ca="1">IFERROR(INDEX(Forecast_Capex_Input!BW$12:BW$286,$Z288)
*(INDEX(Forecast_Capex_Input!$H$12:$H$286,$Z288)=Repex),0)
*$DV288</f>
        <v>1</v>
      </c>
      <c r="DY288" s="43" cm="1">
        <f t="array" aca="1" ref="DY288" ca="1">IFERROR(INDEX(Forecast_Capex_Input!BX$12:BX$286,$Z288)
*(INDEX(Forecast_Capex_Input!$H$12:$H$286,$Z288)=Repex),0)
*$DV288</f>
        <v>0</v>
      </c>
      <c r="DZ288" s="43" cm="1">
        <f t="array" aca="1" ref="DZ288" ca="1">IFERROR(INDEX(Forecast_Capex_Input!BY$12:BY$286,$Z288)
*(INDEX(Forecast_Capex_Input!$H$12:$H$286,$Z288)=Repex),0)
*$DV288</f>
        <v>0</v>
      </c>
      <c r="EA288" s="43" cm="1">
        <f t="array" aca="1" ref="EA288" ca="1">IFERROR(INDEX(Forecast_Capex_Input!BZ$12:BZ$286,$Z288)
*(INDEX(Forecast_Capex_Input!$H$12:$H$286,$Z288)=Repex),0)
*$DV288</f>
        <v>0</v>
      </c>
      <c r="EB288" s="43" cm="1">
        <f t="array" aca="1" ref="EB288" ca="1">IFERROR(INDEX(Forecast_Capex_Input!CA$12:CA$286,$Z288)
*(INDEX(Forecast_Capex_Input!$H$12:$H$286,$Z288)=Repex),0)
*$DV288</f>
        <v>0</v>
      </c>
      <c r="EC288" s="43" cm="1">
        <f t="array" aca="1" ref="EC288" ca="1">IFERROR(INDEX(Forecast_Capex_Input!CB$12:CB$286,$Z288)
*(INDEX(Forecast_Capex_Input!$H$12:$H$286,$Z288)=Repex),0)
*$DV288</f>
        <v>0</v>
      </c>
      <c r="ED288" s="43" cm="1">
        <f t="array" aca="1" ref="ED288" ca="1">IFERROR(INDEX(Forecast_Capex_Input!CC$12:CC$286,$Z288)
*(INDEX(Forecast_Capex_Input!$H$12:$H$286,$Z288)=Repex),0)
*$DV288</f>
        <v>0</v>
      </c>
      <c r="EF288" s="86" t="str">
        <f t="shared" si="31"/>
        <v>N/A</v>
      </c>
      <c r="EG288" s="28" t="str">
        <f>IFERROR(RANK(EF288,EF$11:EF$1010,0)+COUNTIF(EF$11:EF288,EF288)-1,NA)</f>
        <v>N/A</v>
      </c>
    </row>
    <row r="289" spans="3:137" x14ac:dyDescent="0.2">
      <c r="C289" s="28">
        <f t="shared" si="32"/>
        <v>279</v>
      </c>
      <c r="D289" s="9" t="str" cm="1">
        <f t="array" ref="D289">IFERROR(INDEX(Forecast_Capex_Input!$D$12:$D$286,$Z289),NA)</f>
        <v>OTN Network Replacement</v>
      </c>
      <c r="E289" s="24" t="b" cm="1">
        <f t="array" ref="E289">IF($Z289=NA,NA,INDEX(Forecast_Capex_Input!$E$12:$E$286,$Z289))</f>
        <v>1</v>
      </c>
      <c r="F289" s="9" t="str" cm="1">
        <f t="array" aca="1" ref="F289" ca="1">IFERROR(INDEX(General!$E$25:$E$26,$AA289),NA)</f>
        <v>Labour</v>
      </c>
      <c r="G289" s="9" t="str" cm="1">
        <f t="array" aca="1" ref="G289" ca="1">IFERROR(INDEX(Forecast_Capex_Input!$AI$11:$BB$11,$AC289),NA)</f>
        <v>Communications (short life)</v>
      </c>
      <c r="H289" s="50" cm="1">
        <f t="array" aca="1" ref="H289" ca="1">IFERROR(INDEX(Forecast_Capex_Input!$AI$12:$BB$286,$Z289,$AC289),NA)</f>
        <v>1</v>
      </c>
      <c r="I289" s="150" t="str" cm="1">
        <f t="array" ref="I289">IFERROR(INDEX(Forecast_Capex_Input!$F$12:$F$286,$Z289),NA)</f>
        <v>Replacement Expenditure</v>
      </c>
      <c r="J289" s="150" t="str" cm="1">
        <f t="array" ref="J289">IFERROR(INDEX(Forecast_Capex_Input!G$12:G$286,$Z289),NA)</f>
        <v>Digital Infrastructure</v>
      </c>
      <c r="K289" s="150" t="str" cm="1">
        <f t="array" ref="K289">IFERROR(INDEX(Forecast_Capex_Input!H$12:H$286,$Z289),NA)</f>
        <v>Repex</v>
      </c>
      <c r="L289" s="150" t="str" cm="1">
        <f t="array" ref="L289">IFERROR(INDEX(Forecast_Capex_Input!I$12:I$286,$Z289),NA)</f>
        <v>N/A</v>
      </c>
      <c r="M289" s="150" t="str" cm="1">
        <f t="array" ref="M289">IFERROR(INDEX(Forecast_Capex_Input!J$12:J$286,$Z289),NA)</f>
        <v>N/A</v>
      </c>
      <c r="N289" s="150" t="str" cm="1">
        <f t="array" ref="N289">IFERROR(INDEX(Forecast_Capex_Input!K$12:K$286,$Z289),NA)</f>
        <v>DI - Communications systems</v>
      </c>
      <c r="O289" s="150" t="str" cm="1">
        <f t="array" ref="O289">IFERROR(INDEX(Forecast_Capex_Input!L$12:L$286,$Z289),NA)</f>
        <v>DI - Compliance</v>
      </c>
      <c r="P289" s="150" t="str" cm="1">
        <f t="array" ref="P289">IFERROR(INDEX(Forecast_Capex_Input!M$12:M$286,$Z289),NA)</f>
        <v>N/A</v>
      </c>
      <c r="Q289" s="24" t="str" cm="1">
        <f t="array" ref="Q289">IFERROR(INDEX(Forecast_Capex_Input!N$12:N$286,$Z289),NA)</f>
        <v>No</v>
      </c>
      <c r="R289" s="190" cm="1">
        <f t="array" ref="R289">IFERROR(INDEX(Forecast_Capex_Input!O$12:O$286,$Z289),0)</f>
        <v>0</v>
      </c>
      <c r="S289" s="24" t="str" cm="1">
        <f t="array" ref="S289">IFERROR(INDEX(Forecast_Capex_Input!P$12:P$286,$Z289),0)</f>
        <v>Safety security &amp; reliability</v>
      </c>
      <c r="T289" s="150" t="str" cm="1">
        <f t="array" aca="1" ref="T289" ca="1">IFERROR(INDEX(General!$K$91:$K$110,$AC289),NA)</f>
        <v>Communications (short life) (2018 onwards)</v>
      </c>
      <c r="U289" s="43" cm="1">
        <f t="array" aca="1" ref="U289" ca="1">IFERROR(
IF($F289=General!$E$25,INDEX(Forecast_Capex_Input!S$12:S$286,$Z289),
INDEX(Forecast_Capex_Input!T$12:T$286,$Z289)),0)</f>
        <v>0.27985982534489035</v>
      </c>
      <c r="V289" s="82" t="b">
        <f>IFERROR(INDEX(Overheads!$T$19:$T$26,MATCH($I289,Overheads!$E$19:$E$26,0)),FALSE)</f>
        <v>1</v>
      </c>
      <c r="W289" s="209" t="str" cm="1">
        <f t="array" ref="W289">IFERROR(
INDEX(Forecast_Capex_Input!CN$12:CN$286,$Z289),0)</f>
        <v>FY22</v>
      </c>
      <c r="X289" s="209">
        <f>IFERROR(
MATCH($W289,General!$L$39:$S$39,0),1)</f>
        <v>2</v>
      </c>
      <c r="Z289" s="28">
        <f>IFERROR(
IF(MATCH($C289,Forecast_Capex_Input!$CI$12:$CI$286,1)+1&gt;MAX(Forecast_Capex_Input!$C$12:$C$286),NA,
MATCH($C289,Forecast_Capex_Input!$CI$12:$CI$286,1)+1),1)</f>
        <v>123</v>
      </c>
      <c r="AA289" s="28" cm="1">
        <f t="array" aca="1" ref="AA289" ca="1">IFERROR(
IF(Z288&lt;&gt;Z289,1,
IF(COUNTIF(OFFSET(AA288,0,0,-INDEX(Forecast_Capex_Input!$CG$12:$CG$286,$Z289)),AA288)=INDEX(Forecast_Capex_Input!$CG$12:$CG$286,$Z289),AA288+1,AA288)),NA)</f>
        <v>1</v>
      </c>
      <c r="AB289" s="28" cm="1">
        <f t="array" ref="AB289">IFERROR($C289-IF($Z289=1,1,INDEX(Forecast_Capex_Input!$CI$12:$CI$286,$Z289-1))+1,NA)</f>
        <v>1</v>
      </c>
      <c r="AC289" s="28" cm="1">
        <f t="array" aca="1" ref="AC289" ca="1">IFERROR(IF(AA289=1,
INDEX(Forecast_Capex_Input!$AI$10:$BB$10,SMALL(IF(INDEX(Forecast_Capex_Input!$AI$12:$BB$286,$Z289,0)&gt;0,COLUMN(Forecast_Capex_Input!$AI$10:$BB$10)-COLUMN(Forecast_Capex_Input!$AI$12)+1),ROWS(OFFSET(AC288,0,0,-$AB289)))),
OFFSET(AC288,-INDEX(Forecast_Capex_Input!$CG$12:$CG$286,$Z289)+1,0)),NA)</f>
        <v>5</v>
      </c>
      <c r="AD289" s="28">
        <f t="shared" ca="1" si="29"/>
        <v>1</v>
      </c>
      <c r="AE289" s="82" t="b">
        <f t="shared" si="33"/>
        <v>0</v>
      </c>
      <c r="AF289" s="78" t="b">
        <v>0</v>
      </c>
      <c r="AG289" s="82" t="b">
        <f t="shared" si="30"/>
        <v>1</v>
      </c>
      <c r="AI289" s="55">
        <v>1.3401060377788132</v>
      </c>
      <c r="AJ289" s="55">
        <v>1.3401060377788132</v>
      </c>
      <c r="AK289" s="55">
        <v>0</v>
      </c>
      <c r="AL289" s="55">
        <v>0</v>
      </c>
      <c r="AM289" s="55">
        <v>0</v>
      </c>
      <c r="AN289" s="135">
        <v>2.6802120755576264</v>
      </c>
      <c r="AP289" s="55">
        <v>1.2986493803474255</v>
      </c>
      <c r="AQ289" s="55">
        <v>1.3156311463028516</v>
      </c>
      <c r="AR289" s="55">
        <v>0</v>
      </c>
      <c r="AS289" s="55">
        <v>0</v>
      </c>
      <c r="AT289" s="55">
        <v>0</v>
      </c>
      <c r="AU289" s="135">
        <v>2.6142805266502771</v>
      </c>
      <c r="AW289" s="55">
        <v>0.15655401234705538</v>
      </c>
      <c r="AX289" s="55">
        <v>0.1486439212905519</v>
      </c>
      <c r="AY289" s="55">
        <v>0</v>
      </c>
      <c r="AZ289" s="55">
        <v>0</v>
      </c>
      <c r="BA289" s="55">
        <v>0</v>
      </c>
      <c r="BB289" s="135">
        <v>0.30519793363760728</v>
      </c>
      <c r="BD289" s="55">
        <v>3.0482771392542289E-2</v>
      </c>
      <c r="BE289" s="55">
        <v>2.9136751285055475E-2</v>
      </c>
      <c r="BF289" s="55">
        <v>0</v>
      </c>
      <c r="BG289" s="55">
        <v>0</v>
      </c>
      <c r="BH289" s="55">
        <v>0</v>
      </c>
      <c r="BI289" s="135">
        <v>5.9619522677597764E-2</v>
      </c>
      <c r="BK289" s="55">
        <v>1.4856861640870231</v>
      </c>
      <c r="BL289" s="55">
        <v>1.4934118188784591</v>
      </c>
      <c r="BM289" s="55">
        <v>0</v>
      </c>
      <c r="BN289" s="55">
        <v>0</v>
      </c>
      <c r="BO289" s="55">
        <v>0</v>
      </c>
      <c r="BP289" s="135">
        <v>2.9790979829654822</v>
      </c>
      <c r="BR289" s="147">
        <v>0</v>
      </c>
      <c r="BS289" s="147">
        <v>1</v>
      </c>
      <c r="BT289" s="147">
        <v>0</v>
      </c>
      <c r="BU289" s="147">
        <v>0</v>
      </c>
      <c r="BV289" s="147">
        <v>0</v>
      </c>
      <c r="BX289" s="55">
        <v>0</v>
      </c>
      <c r="BY289" s="55">
        <v>2.6802120755576264</v>
      </c>
      <c r="BZ289" s="55">
        <v>0</v>
      </c>
      <c r="CA289" s="55">
        <v>0</v>
      </c>
      <c r="CB289" s="55">
        <v>0</v>
      </c>
      <c r="CC289" s="135">
        <v>2.6802120755576264</v>
      </c>
      <c r="CE289" s="55">
        <v>0</v>
      </c>
      <c r="CF289" s="55">
        <v>2.6142805266502771</v>
      </c>
      <c r="CG289" s="55">
        <v>0</v>
      </c>
      <c r="CH289" s="55">
        <v>0</v>
      </c>
      <c r="CI289" s="55">
        <v>0</v>
      </c>
      <c r="CJ289" s="135">
        <v>2.6142805266502771</v>
      </c>
      <c r="CL289" s="55">
        <v>0</v>
      </c>
      <c r="CM289" s="55">
        <v>0.30519793363760728</v>
      </c>
      <c r="CN289" s="55">
        <v>0</v>
      </c>
      <c r="CO289" s="55">
        <v>0</v>
      </c>
      <c r="CP289" s="55">
        <v>0</v>
      </c>
      <c r="CQ289" s="135">
        <v>0.30519793363760728</v>
      </c>
      <c r="CS289" s="67">
        <v>0</v>
      </c>
      <c r="CT289" s="67">
        <v>5.9619522677597764E-2</v>
      </c>
      <c r="CU289" s="67">
        <v>0</v>
      </c>
      <c r="CV289" s="67">
        <v>0</v>
      </c>
      <c r="CW289" s="67">
        <v>0</v>
      </c>
      <c r="CX289" s="135">
        <v>5.9619522677597764E-2</v>
      </c>
      <c r="CZ289" s="55">
        <v>0</v>
      </c>
      <c r="DA289" s="55">
        <v>2.9790979829654822</v>
      </c>
      <c r="DB289" s="55">
        <v>0</v>
      </c>
      <c r="DC289" s="55">
        <v>0</v>
      </c>
      <c r="DD289" s="55">
        <v>0</v>
      </c>
      <c r="DE289" s="135">
        <v>2.9790979829654822</v>
      </c>
      <c r="DG289" s="43" t="b" cm="1">
        <f t="array" aca="1" ref="DG289" ca="1">OR($G289=Forecast_Capex_Input!$BF$8:$BF$10)</f>
        <v>0</v>
      </c>
      <c r="DH289" s="43" cm="1">
        <f t="array" aca="1" ref="DH289" ca="1">IFERROR(INDEX(Forecast_Capex_Input!BG$12:BG$286,$Z289)
*(INDEX(Forecast_Capex_Input!$H$12:$H$286,$Z289)=Repex),0)
*$DG289</f>
        <v>0</v>
      </c>
      <c r="DI289" s="43" cm="1">
        <f t="array" aca="1" ref="DI289" ca="1">IFERROR(INDEX(Forecast_Capex_Input!BH$12:BH$286,$Z289)
*(INDEX(Forecast_Capex_Input!$H$12:$H$286,$Z289)=Repex),0)
*$DG289</f>
        <v>0</v>
      </c>
      <c r="DJ289" s="43" cm="1">
        <f t="array" aca="1" ref="DJ289" ca="1">IFERROR(INDEX(Forecast_Capex_Input!BI$12:BI$286,$Z289)
*(INDEX(Forecast_Capex_Input!$H$12:$H$286,$Z289)=Repex),0)
*$DG289</f>
        <v>0</v>
      </c>
      <c r="DK289" s="43" cm="1">
        <f t="array" aca="1" ref="DK289" ca="1">IFERROR(INDEX(Forecast_Capex_Input!BJ$12:BJ$286,$Z289)
*(INDEX(Forecast_Capex_Input!$H$12:$H$286,$Z289)=Repex),0)
*$DG289</f>
        <v>0</v>
      </c>
      <c r="DL289" s="43" cm="1">
        <f t="array" aca="1" ref="DL289" ca="1">IFERROR(INDEX(Forecast_Capex_Input!BK$12:BK$286,$Z289)
*(INDEX(Forecast_Capex_Input!$H$12:$H$286,$Z289)=Repex),0)
*$DG289</f>
        <v>0</v>
      </c>
      <c r="DM289" s="43" cm="1">
        <f t="array" aca="1" ref="DM289" ca="1">IFERROR(INDEX(Forecast_Capex_Input!BL$12:BL$286,$Z289)
*(INDEX(Forecast_Capex_Input!$H$12:$H$286,$Z289)=Repex),0)
*$DG289</f>
        <v>0</v>
      </c>
      <c r="DO289" s="43" t="b" cm="1">
        <f t="array" aca="1" ref="DO289" ca="1">OR($G289=Forecast_Capex_Input!$BN$8:$BN$9)</f>
        <v>0</v>
      </c>
      <c r="DP289" s="43" cm="1">
        <f t="array" aca="1" ref="DP289" ca="1">IFERROR(INDEX(Forecast_Capex_Input!BO$12:BO$286,$Z289)
*(INDEX(Forecast_Capex_Input!$H$12:$H$286,$Z289)=Repex),0)
*$DO289</f>
        <v>0</v>
      </c>
      <c r="DQ289" s="43" cm="1">
        <f t="array" aca="1" ref="DQ289" ca="1">IFERROR(INDEX(Forecast_Capex_Input!BP$12:BP$286,$Z289)
*(INDEX(Forecast_Capex_Input!$H$12:$H$286,$Z289)=Repex),0)
*$DO289</f>
        <v>0</v>
      </c>
      <c r="DR289" s="43" cm="1">
        <f t="array" aca="1" ref="DR289" ca="1">IFERROR(INDEX(Forecast_Capex_Input!BQ$12:BQ$286,$Z289)
*(INDEX(Forecast_Capex_Input!$H$12:$H$286,$Z289)=Repex),0)
*$DO289</f>
        <v>0</v>
      </c>
      <c r="DS289" s="43" cm="1">
        <f t="array" aca="1" ref="DS289" ca="1">IFERROR(INDEX(Forecast_Capex_Input!BR$12:BR$286,$Z289)
*(INDEX(Forecast_Capex_Input!$H$12:$H$286,$Z289)=Repex),0)
*$DO289</f>
        <v>0</v>
      </c>
      <c r="DT289" s="43" cm="1">
        <f t="array" aca="1" ref="DT289" ca="1">IFERROR(INDEX(Forecast_Capex_Input!BS$12:BS$286,$Z289)
*(INDEX(Forecast_Capex_Input!$H$12:$H$286,$Z289)=Repex),0)
*$DO289</f>
        <v>0</v>
      </c>
      <c r="DV289" s="43" t="b" cm="1">
        <f t="array" aca="1" ref="DV289" ca="1">OR($G289=Forecast_Capex_Input!$BU$8:$BU$10)</f>
        <v>1</v>
      </c>
      <c r="DW289" s="43" cm="1">
        <f t="array" aca="1" ref="DW289" ca="1">IFERROR(INDEX(Forecast_Capex_Input!BV$12:BV$286,$Z289)
*(INDEX(Forecast_Capex_Input!$H$12:$H$286,$Z289)=Repex),0)
*$DV289</f>
        <v>0</v>
      </c>
      <c r="DX289" s="43" cm="1">
        <f t="array" aca="1" ref="DX289" ca="1">IFERROR(INDEX(Forecast_Capex_Input!BW$12:BW$286,$Z289)
*(INDEX(Forecast_Capex_Input!$H$12:$H$286,$Z289)=Repex),0)
*$DV289</f>
        <v>0</v>
      </c>
      <c r="DY289" s="43" cm="1">
        <f t="array" aca="1" ref="DY289" ca="1">IFERROR(INDEX(Forecast_Capex_Input!BX$12:BX$286,$Z289)
*(INDEX(Forecast_Capex_Input!$H$12:$H$286,$Z289)=Repex),0)
*$DV289</f>
        <v>0</v>
      </c>
      <c r="DZ289" s="43" cm="1">
        <f t="array" aca="1" ref="DZ289" ca="1">IFERROR(INDEX(Forecast_Capex_Input!BY$12:BY$286,$Z289)
*(INDEX(Forecast_Capex_Input!$H$12:$H$286,$Z289)=Repex),0)
*$DV289</f>
        <v>0</v>
      </c>
      <c r="EA289" s="43" cm="1">
        <f t="array" aca="1" ref="EA289" ca="1">IFERROR(INDEX(Forecast_Capex_Input!BZ$12:BZ$286,$Z289)
*(INDEX(Forecast_Capex_Input!$H$12:$H$286,$Z289)=Repex),0)
*$DV289</f>
        <v>1</v>
      </c>
      <c r="EB289" s="43" cm="1">
        <f t="array" aca="1" ref="EB289" ca="1">IFERROR(INDEX(Forecast_Capex_Input!CA$12:CA$286,$Z289)
*(INDEX(Forecast_Capex_Input!$H$12:$H$286,$Z289)=Repex),0)
*$DV289</f>
        <v>0</v>
      </c>
      <c r="EC289" s="43" cm="1">
        <f t="array" aca="1" ref="EC289" ca="1">IFERROR(INDEX(Forecast_Capex_Input!CB$12:CB$286,$Z289)
*(INDEX(Forecast_Capex_Input!$H$12:$H$286,$Z289)=Repex),0)
*$DV289</f>
        <v>0</v>
      </c>
      <c r="ED289" s="43" cm="1">
        <f t="array" aca="1" ref="ED289" ca="1">IFERROR(INDEX(Forecast_Capex_Input!CC$12:CC$286,$Z289)
*(INDEX(Forecast_Capex_Input!$H$12:$H$286,$Z289)=Repex),0)
*$DV289</f>
        <v>0</v>
      </c>
      <c r="EF289" s="86" t="str">
        <f t="shared" si="31"/>
        <v>N/A</v>
      </c>
      <c r="EG289" s="28" t="str">
        <f>IFERROR(RANK(EF289,EF$11:EF$1010,0)+COUNTIF(EF$11:EF289,EF289)-1,NA)</f>
        <v>N/A</v>
      </c>
    </row>
    <row r="290" spans="3:137" x14ac:dyDescent="0.2">
      <c r="C290" s="28">
        <f t="shared" si="32"/>
        <v>280</v>
      </c>
      <c r="D290" s="9" t="str" cm="1">
        <f t="array" ref="D290">IFERROR(INDEX(Forecast_Capex_Input!$D$12:$D$286,$Z290),NA)</f>
        <v>OTN Network Replacement</v>
      </c>
      <c r="E290" s="24" t="b" cm="1">
        <f t="array" ref="E290">IF($Z290=NA,NA,INDEX(Forecast_Capex_Input!$E$12:$E$286,$Z290))</f>
        <v>1</v>
      </c>
      <c r="F290" s="9" t="str" cm="1">
        <f t="array" aca="1" ref="F290" ca="1">IFERROR(INDEX(General!$E$25:$E$26,$AA290),NA)</f>
        <v>Non-Labour</v>
      </c>
      <c r="G290" s="9" t="str" cm="1">
        <f t="array" aca="1" ref="G290" ca="1">IFERROR(INDEX(Forecast_Capex_Input!$AI$11:$BB$11,$AC290),NA)</f>
        <v>Communications (short life)</v>
      </c>
      <c r="H290" s="50" cm="1">
        <f t="array" aca="1" ref="H290" ca="1">IFERROR(INDEX(Forecast_Capex_Input!$AI$12:$BB$286,$Z290,$AC290),NA)</f>
        <v>1</v>
      </c>
      <c r="I290" s="150" t="str" cm="1">
        <f t="array" ref="I290">IFERROR(INDEX(Forecast_Capex_Input!$F$12:$F$286,$Z290),NA)</f>
        <v>Replacement Expenditure</v>
      </c>
      <c r="J290" s="150" t="str" cm="1">
        <f t="array" ref="J290">IFERROR(INDEX(Forecast_Capex_Input!G$12:G$286,$Z290),NA)</f>
        <v>Digital Infrastructure</v>
      </c>
      <c r="K290" s="150" t="str" cm="1">
        <f t="array" ref="K290">IFERROR(INDEX(Forecast_Capex_Input!H$12:H$286,$Z290),NA)</f>
        <v>Repex</v>
      </c>
      <c r="L290" s="150" t="str" cm="1">
        <f t="array" ref="L290">IFERROR(INDEX(Forecast_Capex_Input!I$12:I$286,$Z290),NA)</f>
        <v>N/A</v>
      </c>
      <c r="M290" s="150" t="str" cm="1">
        <f t="array" ref="M290">IFERROR(INDEX(Forecast_Capex_Input!J$12:J$286,$Z290),NA)</f>
        <v>N/A</v>
      </c>
      <c r="N290" s="150" t="str" cm="1">
        <f t="array" ref="N290">IFERROR(INDEX(Forecast_Capex_Input!K$12:K$286,$Z290),NA)</f>
        <v>DI - Communications systems</v>
      </c>
      <c r="O290" s="150" t="str" cm="1">
        <f t="array" ref="O290">IFERROR(INDEX(Forecast_Capex_Input!L$12:L$286,$Z290),NA)</f>
        <v>DI - Compliance</v>
      </c>
      <c r="P290" s="150" t="str" cm="1">
        <f t="array" ref="P290">IFERROR(INDEX(Forecast_Capex_Input!M$12:M$286,$Z290),NA)</f>
        <v>N/A</v>
      </c>
      <c r="Q290" s="24" t="str" cm="1">
        <f t="array" ref="Q290">IFERROR(INDEX(Forecast_Capex_Input!N$12:N$286,$Z290),NA)</f>
        <v>No</v>
      </c>
      <c r="R290" s="190" cm="1">
        <f t="array" ref="R290">IFERROR(INDEX(Forecast_Capex_Input!O$12:O$286,$Z290),0)</f>
        <v>0</v>
      </c>
      <c r="S290" s="24" t="str" cm="1">
        <f t="array" ref="S290">IFERROR(INDEX(Forecast_Capex_Input!P$12:P$286,$Z290),0)</f>
        <v>Safety security &amp; reliability</v>
      </c>
      <c r="T290" s="150" t="str" cm="1">
        <f t="array" aca="1" ref="T290" ca="1">IFERROR(INDEX(General!$K$91:$K$110,$AC290),NA)</f>
        <v>Communications (short life) (2018 onwards)</v>
      </c>
      <c r="U290" s="43" cm="1">
        <f t="array" aca="1" ref="U290" ca="1">IFERROR(
IF($F290=General!$E$25,INDEX(Forecast_Capex_Input!S$12:S$286,$Z290),
INDEX(Forecast_Capex_Input!T$12:T$286,$Z290)),0)</f>
        <v>0.72014017465510971</v>
      </c>
      <c r="V290" s="82" t="b">
        <f>IFERROR(INDEX(Overheads!$T$19:$T$26,MATCH($I290,Overheads!$E$19:$E$26,0)),FALSE)</f>
        <v>1</v>
      </c>
      <c r="W290" s="209" t="str" cm="1">
        <f t="array" ref="W290">IFERROR(
INDEX(Forecast_Capex_Input!CN$12:CN$286,$Z290),0)</f>
        <v>FY22</v>
      </c>
      <c r="X290" s="209">
        <f>IFERROR(
MATCH($W290,General!$L$39:$S$39,0),1)</f>
        <v>2</v>
      </c>
      <c r="Z290" s="28">
        <f>IFERROR(
IF(MATCH($C290,Forecast_Capex_Input!$CI$12:$CI$286,1)+1&gt;MAX(Forecast_Capex_Input!$C$12:$C$286),NA,
MATCH($C290,Forecast_Capex_Input!$CI$12:$CI$286,1)+1),1)</f>
        <v>123</v>
      </c>
      <c r="AA290" s="28" cm="1">
        <f t="array" aca="1" ref="AA290" ca="1">IFERROR(
IF(Z289&lt;&gt;Z290,1,
IF(COUNTIF(OFFSET(AA289,0,0,-INDEX(Forecast_Capex_Input!$CG$12:$CG$286,$Z290)),AA289)=INDEX(Forecast_Capex_Input!$CG$12:$CG$286,$Z290),AA289+1,AA289)),NA)</f>
        <v>2</v>
      </c>
      <c r="AB290" s="28" cm="1">
        <f t="array" ref="AB290">IFERROR($C290-IF($Z290=1,1,INDEX(Forecast_Capex_Input!$CI$12:$CI$286,$Z290-1))+1,NA)</f>
        <v>2</v>
      </c>
      <c r="AC290" s="28" cm="1">
        <f t="array" aca="1" ref="AC290" ca="1">IFERROR(IF(AA290=1,
INDEX(Forecast_Capex_Input!$AI$10:$BB$10,SMALL(IF(INDEX(Forecast_Capex_Input!$AI$12:$BB$286,$Z290,0)&gt;0,COLUMN(Forecast_Capex_Input!$AI$10:$BB$10)-COLUMN(Forecast_Capex_Input!$AI$12)+1),ROWS(OFFSET(AC289,0,0,-$AB290)))),
OFFSET(AC289,-INDEX(Forecast_Capex_Input!$CG$12:$CG$286,$Z290)+1,0)),NA)</f>
        <v>5</v>
      </c>
      <c r="AD290" s="28">
        <f t="shared" ca="1" si="29"/>
        <v>2</v>
      </c>
      <c r="AE290" s="82" t="b">
        <f t="shared" si="33"/>
        <v>0</v>
      </c>
      <c r="AF290" s="78" t="b">
        <v>0</v>
      </c>
      <c r="AG290" s="82" t="b">
        <f t="shared" si="30"/>
        <v>1</v>
      </c>
      <c r="AI290" s="55">
        <v>3.4483841863085822</v>
      </c>
      <c r="AJ290" s="55">
        <v>3.4483841863085822</v>
      </c>
      <c r="AK290" s="55">
        <v>0</v>
      </c>
      <c r="AL290" s="55">
        <v>0</v>
      </c>
      <c r="AM290" s="55">
        <v>0</v>
      </c>
      <c r="AN290" s="135">
        <v>6.8967683726171645</v>
      </c>
      <c r="AP290" s="55">
        <v>3.4483841863085822</v>
      </c>
      <c r="AQ290" s="55">
        <v>3.4483841863085822</v>
      </c>
      <c r="AR290" s="55">
        <v>0</v>
      </c>
      <c r="AS290" s="55">
        <v>0</v>
      </c>
      <c r="AT290" s="55">
        <v>0</v>
      </c>
      <c r="AU290" s="135">
        <v>6.8967683726171645</v>
      </c>
      <c r="AW290" s="55">
        <v>0.41570757176684353</v>
      </c>
      <c r="AX290" s="55">
        <v>0.3896087053044297</v>
      </c>
      <c r="AY290" s="55">
        <v>0</v>
      </c>
      <c r="AZ290" s="55">
        <v>0</v>
      </c>
      <c r="BA290" s="55">
        <v>0</v>
      </c>
      <c r="BB290" s="135">
        <v>0.80531627707127318</v>
      </c>
      <c r="BD290" s="55">
        <v>8.0942792115898804E-2</v>
      </c>
      <c r="BE290" s="55">
        <v>7.6369970910268176E-2</v>
      </c>
      <c r="BF290" s="55">
        <v>0</v>
      </c>
      <c r="BG290" s="55">
        <v>0</v>
      </c>
      <c r="BH290" s="55">
        <v>0</v>
      </c>
      <c r="BI290" s="135">
        <v>0.15731276302616698</v>
      </c>
      <c r="BK290" s="55">
        <v>3.9450345501913247</v>
      </c>
      <c r="BL290" s="55">
        <v>3.91436286252328</v>
      </c>
      <c r="BM290" s="55">
        <v>0</v>
      </c>
      <c r="BN290" s="55">
        <v>0</v>
      </c>
      <c r="BO290" s="55">
        <v>0</v>
      </c>
      <c r="BP290" s="135">
        <v>7.8593974127146051</v>
      </c>
      <c r="BR290" s="147">
        <v>0</v>
      </c>
      <c r="BS290" s="147">
        <v>1</v>
      </c>
      <c r="BT290" s="147">
        <v>0</v>
      </c>
      <c r="BU290" s="147">
        <v>0</v>
      </c>
      <c r="BV290" s="147">
        <v>0</v>
      </c>
      <c r="BX290" s="55">
        <v>0</v>
      </c>
      <c r="BY290" s="55">
        <v>6.8967683726171645</v>
      </c>
      <c r="BZ290" s="55">
        <v>0</v>
      </c>
      <c r="CA290" s="55">
        <v>0</v>
      </c>
      <c r="CB290" s="55">
        <v>0</v>
      </c>
      <c r="CC290" s="135">
        <v>6.8967683726171645</v>
      </c>
      <c r="CE290" s="55">
        <v>0</v>
      </c>
      <c r="CF290" s="55">
        <v>6.8967683726171645</v>
      </c>
      <c r="CG290" s="55">
        <v>0</v>
      </c>
      <c r="CH290" s="55">
        <v>0</v>
      </c>
      <c r="CI290" s="55">
        <v>0</v>
      </c>
      <c r="CJ290" s="135">
        <v>6.8967683726171645</v>
      </c>
      <c r="CL290" s="55">
        <v>0</v>
      </c>
      <c r="CM290" s="55">
        <v>0.80531627707127318</v>
      </c>
      <c r="CN290" s="55">
        <v>0</v>
      </c>
      <c r="CO290" s="55">
        <v>0</v>
      </c>
      <c r="CP290" s="55">
        <v>0</v>
      </c>
      <c r="CQ290" s="135">
        <v>0.80531627707127318</v>
      </c>
      <c r="CS290" s="67">
        <v>0</v>
      </c>
      <c r="CT290" s="67">
        <v>0.15731276302616698</v>
      </c>
      <c r="CU290" s="67">
        <v>0</v>
      </c>
      <c r="CV290" s="67">
        <v>0</v>
      </c>
      <c r="CW290" s="67">
        <v>0</v>
      </c>
      <c r="CX290" s="135">
        <v>0.15731276302616698</v>
      </c>
      <c r="CZ290" s="55">
        <v>0</v>
      </c>
      <c r="DA290" s="55">
        <v>7.8593974127146042</v>
      </c>
      <c r="DB290" s="55">
        <v>0</v>
      </c>
      <c r="DC290" s="55">
        <v>0</v>
      </c>
      <c r="DD290" s="55">
        <v>0</v>
      </c>
      <c r="DE290" s="135">
        <v>7.8593974127146042</v>
      </c>
      <c r="DG290" s="43" t="b" cm="1">
        <f t="array" aca="1" ref="DG290" ca="1">OR($G290=Forecast_Capex_Input!$BF$8:$BF$10)</f>
        <v>0</v>
      </c>
      <c r="DH290" s="43" cm="1">
        <f t="array" aca="1" ref="DH290" ca="1">IFERROR(INDEX(Forecast_Capex_Input!BG$12:BG$286,$Z290)
*(INDEX(Forecast_Capex_Input!$H$12:$H$286,$Z290)=Repex),0)
*$DG290</f>
        <v>0</v>
      </c>
      <c r="DI290" s="43" cm="1">
        <f t="array" aca="1" ref="DI290" ca="1">IFERROR(INDEX(Forecast_Capex_Input!BH$12:BH$286,$Z290)
*(INDEX(Forecast_Capex_Input!$H$12:$H$286,$Z290)=Repex),0)
*$DG290</f>
        <v>0</v>
      </c>
      <c r="DJ290" s="43" cm="1">
        <f t="array" aca="1" ref="DJ290" ca="1">IFERROR(INDEX(Forecast_Capex_Input!BI$12:BI$286,$Z290)
*(INDEX(Forecast_Capex_Input!$H$12:$H$286,$Z290)=Repex),0)
*$DG290</f>
        <v>0</v>
      </c>
      <c r="DK290" s="43" cm="1">
        <f t="array" aca="1" ref="DK290" ca="1">IFERROR(INDEX(Forecast_Capex_Input!BJ$12:BJ$286,$Z290)
*(INDEX(Forecast_Capex_Input!$H$12:$H$286,$Z290)=Repex),0)
*$DG290</f>
        <v>0</v>
      </c>
      <c r="DL290" s="43" cm="1">
        <f t="array" aca="1" ref="DL290" ca="1">IFERROR(INDEX(Forecast_Capex_Input!BK$12:BK$286,$Z290)
*(INDEX(Forecast_Capex_Input!$H$12:$H$286,$Z290)=Repex),0)
*$DG290</f>
        <v>0</v>
      </c>
      <c r="DM290" s="43" cm="1">
        <f t="array" aca="1" ref="DM290" ca="1">IFERROR(INDEX(Forecast_Capex_Input!BL$12:BL$286,$Z290)
*(INDEX(Forecast_Capex_Input!$H$12:$H$286,$Z290)=Repex),0)
*$DG290</f>
        <v>0</v>
      </c>
      <c r="DO290" s="43" t="b" cm="1">
        <f t="array" aca="1" ref="DO290" ca="1">OR($G290=Forecast_Capex_Input!$BN$8:$BN$9)</f>
        <v>0</v>
      </c>
      <c r="DP290" s="43" cm="1">
        <f t="array" aca="1" ref="DP290" ca="1">IFERROR(INDEX(Forecast_Capex_Input!BO$12:BO$286,$Z290)
*(INDEX(Forecast_Capex_Input!$H$12:$H$286,$Z290)=Repex),0)
*$DO290</f>
        <v>0</v>
      </c>
      <c r="DQ290" s="43" cm="1">
        <f t="array" aca="1" ref="DQ290" ca="1">IFERROR(INDEX(Forecast_Capex_Input!BP$12:BP$286,$Z290)
*(INDEX(Forecast_Capex_Input!$H$12:$H$286,$Z290)=Repex),0)
*$DO290</f>
        <v>0</v>
      </c>
      <c r="DR290" s="43" cm="1">
        <f t="array" aca="1" ref="DR290" ca="1">IFERROR(INDEX(Forecast_Capex_Input!BQ$12:BQ$286,$Z290)
*(INDEX(Forecast_Capex_Input!$H$12:$H$286,$Z290)=Repex),0)
*$DO290</f>
        <v>0</v>
      </c>
      <c r="DS290" s="43" cm="1">
        <f t="array" aca="1" ref="DS290" ca="1">IFERROR(INDEX(Forecast_Capex_Input!BR$12:BR$286,$Z290)
*(INDEX(Forecast_Capex_Input!$H$12:$H$286,$Z290)=Repex),0)
*$DO290</f>
        <v>0</v>
      </c>
      <c r="DT290" s="43" cm="1">
        <f t="array" aca="1" ref="DT290" ca="1">IFERROR(INDEX(Forecast_Capex_Input!BS$12:BS$286,$Z290)
*(INDEX(Forecast_Capex_Input!$H$12:$H$286,$Z290)=Repex),0)
*$DO290</f>
        <v>0</v>
      </c>
      <c r="DV290" s="43" t="b" cm="1">
        <f t="array" aca="1" ref="DV290" ca="1">OR($G290=Forecast_Capex_Input!$BU$8:$BU$10)</f>
        <v>1</v>
      </c>
      <c r="DW290" s="43" cm="1">
        <f t="array" aca="1" ref="DW290" ca="1">IFERROR(INDEX(Forecast_Capex_Input!BV$12:BV$286,$Z290)
*(INDEX(Forecast_Capex_Input!$H$12:$H$286,$Z290)=Repex),0)
*$DV290</f>
        <v>0</v>
      </c>
      <c r="DX290" s="43" cm="1">
        <f t="array" aca="1" ref="DX290" ca="1">IFERROR(INDEX(Forecast_Capex_Input!BW$12:BW$286,$Z290)
*(INDEX(Forecast_Capex_Input!$H$12:$H$286,$Z290)=Repex),0)
*$DV290</f>
        <v>0</v>
      </c>
      <c r="DY290" s="43" cm="1">
        <f t="array" aca="1" ref="DY290" ca="1">IFERROR(INDEX(Forecast_Capex_Input!BX$12:BX$286,$Z290)
*(INDEX(Forecast_Capex_Input!$H$12:$H$286,$Z290)=Repex),0)
*$DV290</f>
        <v>0</v>
      </c>
      <c r="DZ290" s="43" cm="1">
        <f t="array" aca="1" ref="DZ290" ca="1">IFERROR(INDEX(Forecast_Capex_Input!BY$12:BY$286,$Z290)
*(INDEX(Forecast_Capex_Input!$H$12:$H$286,$Z290)=Repex),0)
*$DV290</f>
        <v>0</v>
      </c>
      <c r="EA290" s="43" cm="1">
        <f t="array" aca="1" ref="EA290" ca="1">IFERROR(INDEX(Forecast_Capex_Input!BZ$12:BZ$286,$Z290)
*(INDEX(Forecast_Capex_Input!$H$12:$H$286,$Z290)=Repex),0)
*$DV290</f>
        <v>1</v>
      </c>
      <c r="EB290" s="43" cm="1">
        <f t="array" aca="1" ref="EB290" ca="1">IFERROR(INDEX(Forecast_Capex_Input!CA$12:CA$286,$Z290)
*(INDEX(Forecast_Capex_Input!$H$12:$H$286,$Z290)=Repex),0)
*$DV290</f>
        <v>0</v>
      </c>
      <c r="EC290" s="43" cm="1">
        <f t="array" aca="1" ref="EC290" ca="1">IFERROR(INDEX(Forecast_Capex_Input!CB$12:CB$286,$Z290)
*(INDEX(Forecast_Capex_Input!$H$12:$H$286,$Z290)=Repex),0)
*$DV290</f>
        <v>0</v>
      </c>
      <c r="ED290" s="43" cm="1">
        <f t="array" aca="1" ref="ED290" ca="1">IFERROR(INDEX(Forecast_Capex_Input!CC$12:CC$286,$Z290)
*(INDEX(Forecast_Capex_Input!$H$12:$H$286,$Z290)=Repex),0)
*$DV290</f>
        <v>0</v>
      </c>
      <c r="EF290" s="86" t="str">
        <f t="shared" si="31"/>
        <v>N/A</v>
      </c>
      <c r="EG290" s="28" t="str">
        <f>IFERROR(RANK(EF290,EF$11:EF$1010,0)+COUNTIF(EF$11:EF290,EF290)-1,NA)</f>
        <v>N/A</v>
      </c>
    </row>
    <row r="291" spans="3:137" x14ac:dyDescent="0.2">
      <c r="C291" s="28">
        <f t="shared" si="32"/>
        <v>281</v>
      </c>
      <c r="D291" s="9" t="str" cm="1">
        <f t="array" ref="D291">IFERROR(INDEX(Forecast_Capex_Input!$D$12:$D$286,$Z291),NA)</f>
        <v>Multiplexer Renewal program</v>
      </c>
      <c r="E291" s="24" t="b" cm="1">
        <f t="array" ref="E291">IF($Z291=NA,NA,INDEX(Forecast_Capex_Input!$E$12:$E$286,$Z291))</f>
        <v>1</v>
      </c>
      <c r="F291" s="9" t="str" cm="1">
        <f t="array" aca="1" ref="F291" ca="1">IFERROR(INDEX(General!$E$25:$E$26,$AA291),NA)</f>
        <v>Labour</v>
      </c>
      <c r="G291" s="9" t="str" cm="1">
        <f t="array" aca="1" ref="G291" ca="1">IFERROR(INDEX(Forecast_Capex_Input!$AI$11:$BB$11,$AC291),NA)</f>
        <v>Communications (short life)</v>
      </c>
      <c r="H291" s="50" cm="1">
        <f t="array" aca="1" ref="H291" ca="1">IFERROR(INDEX(Forecast_Capex_Input!$AI$12:$BB$286,$Z291,$AC291),NA)</f>
        <v>1</v>
      </c>
      <c r="I291" s="150" t="str" cm="1">
        <f t="array" ref="I291">IFERROR(INDEX(Forecast_Capex_Input!$F$12:$F$286,$Z291),NA)</f>
        <v>Replacement Expenditure</v>
      </c>
      <c r="J291" s="150" t="str" cm="1">
        <f t="array" ref="J291">IFERROR(INDEX(Forecast_Capex_Input!G$12:G$286,$Z291),NA)</f>
        <v>Digital Infrastructure</v>
      </c>
      <c r="K291" s="150" t="str" cm="1">
        <f t="array" ref="K291">IFERROR(INDEX(Forecast_Capex_Input!H$12:H$286,$Z291),NA)</f>
        <v>Repex</v>
      </c>
      <c r="L291" s="150" t="str" cm="1">
        <f t="array" ref="L291">IFERROR(INDEX(Forecast_Capex_Input!I$12:I$286,$Z291),NA)</f>
        <v>N/A</v>
      </c>
      <c r="M291" s="150" t="str" cm="1">
        <f t="array" ref="M291">IFERROR(INDEX(Forecast_Capex_Input!J$12:J$286,$Z291),NA)</f>
        <v>N/A</v>
      </c>
      <c r="N291" s="150" t="str" cm="1">
        <f t="array" ref="N291">IFERROR(INDEX(Forecast_Capex_Input!K$12:K$286,$Z291),NA)</f>
        <v>DI - Communications systems</v>
      </c>
      <c r="O291" s="150" t="str" cm="1">
        <f t="array" ref="O291">IFERROR(INDEX(Forecast_Capex_Input!L$12:L$286,$Z291),NA)</f>
        <v>DI - Safe and Reliable Network</v>
      </c>
      <c r="P291" s="150" t="str" cm="1">
        <f t="array" ref="P291">IFERROR(INDEX(Forecast_Capex_Input!M$12:M$286,$Z291),NA)</f>
        <v>N/A</v>
      </c>
      <c r="Q291" s="24" t="str" cm="1">
        <f t="array" ref="Q291">IFERROR(INDEX(Forecast_Capex_Input!N$12:N$286,$Z291),NA)</f>
        <v>No</v>
      </c>
      <c r="R291" s="190" cm="1">
        <f t="array" ref="R291">IFERROR(INDEX(Forecast_Capex_Input!O$12:O$286,$Z291),0)</f>
        <v>0</v>
      </c>
      <c r="S291" s="24" t="str" cm="1">
        <f t="array" ref="S291">IFERROR(INDEX(Forecast_Capex_Input!P$12:P$286,$Z291),0)</f>
        <v>Safety security &amp; reliability</v>
      </c>
      <c r="T291" s="150" t="str" cm="1">
        <f t="array" aca="1" ref="T291" ca="1">IFERROR(INDEX(General!$K$91:$K$110,$AC291),NA)</f>
        <v>Communications (short life) (2018 onwards)</v>
      </c>
      <c r="U291" s="43" cm="1">
        <f t="array" aca="1" ref="U291" ca="1">IFERROR(
IF($F291=General!$E$25,INDEX(Forecast_Capex_Input!S$12:S$286,$Z291),
INDEX(Forecast_Capex_Input!T$12:T$286,$Z291)),0)</f>
        <v>0.33464566029505233</v>
      </c>
      <c r="V291" s="82" t="b">
        <f>IFERROR(INDEX(Overheads!$T$19:$T$26,MATCH($I291,Overheads!$E$19:$E$26,0)),FALSE)</f>
        <v>1</v>
      </c>
      <c r="W291" s="209" t="str" cm="1">
        <f t="array" ref="W291">IFERROR(
INDEX(Forecast_Capex_Input!CN$12:CN$286,$Z291),0)</f>
        <v>FY22</v>
      </c>
      <c r="X291" s="209">
        <f>IFERROR(
MATCH($W291,General!$L$39:$S$39,0),1)</f>
        <v>2</v>
      </c>
      <c r="Z291" s="28">
        <f>IFERROR(
IF(MATCH($C291,Forecast_Capex_Input!$CI$12:$CI$286,1)+1&gt;MAX(Forecast_Capex_Input!$C$12:$C$286),NA,
MATCH($C291,Forecast_Capex_Input!$CI$12:$CI$286,1)+1),1)</f>
        <v>124</v>
      </c>
      <c r="AA291" s="28" cm="1">
        <f t="array" aca="1" ref="AA291" ca="1">IFERROR(
IF(Z290&lt;&gt;Z291,1,
IF(COUNTIF(OFFSET(AA290,0,0,-INDEX(Forecast_Capex_Input!$CG$12:$CG$286,$Z291)),AA290)=INDEX(Forecast_Capex_Input!$CG$12:$CG$286,$Z291),AA290+1,AA290)),NA)</f>
        <v>1</v>
      </c>
      <c r="AB291" s="28" cm="1">
        <f t="array" ref="AB291">IFERROR($C291-IF($Z291=1,1,INDEX(Forecast_Capex_Input!$CI$12:$CI$286,$Z291-1))+1,NA)</f>
        <v>1</v>
      </c>
      <c r="AC291" s="28" cm="1">
        <f t="array" aca="1" ref="AC291" ca="1">IFERROR(IF(AA291=1,
INDEX(Forecast_Capex_Input!$AI$10:$BB$10,SMALL(IF(INDEX(Forecast_Capex_Input!$AI$12:$BB$286,$Z291,0)&gt;0,COLUMN(Forecast_Capex_Input!$AI$10:$BB$10)-COLUMN(Forecast_Capex_Input!$AI$12)+1),ROWS(OFFSET(AC290,0,0,-$AB291)))),
OFFSET(AC290,-INDEX(Forecast_Capex_Input!$CG$12:$CG$286,$Z291)+1,0)),NA)</f>
        <v>5</v>
      </c>
      <c r="AD291" s="28">
        <f t="shared" ca="1" si="29"/>
        <v>1</v>
      </c>
      <c r="AE291" s="82" t="b">
        <f t="shared" si="33"/>
        <v>0</v>
      </c>
      <c r="AF291" s="78" t="b">
        <v>0</v>
      </c>
      <c r="AG291" s="82" t="b">
        <f t="shared" si="30"/>
        <v>1</v>
      </c>
      <c r="AI291" s="55">
        <v>0.57207780020824373</v>
      </c>
      <c r="AJ291" s="55">
        <v>0.52007072746203986</v>
      </c>
      <c r="AK291" s="55">
        <v>0.26003536373101993</v>
      </c>
      <c r="AL291" s="55">
        <v>0.57207780020824373</v>
      </c>
      <c r="AM291" s="55">
        <v>0.59808133658134599</v>
      </c>
      <c r="AN291" s="135">
        <v>2.5223430281908934</v>
      </c>
      <c r="AP291" s="55">
        <v>0.55438036976710914</v>
      </c>
      <c r="AQ291" s="55">
        <v>0.51057246817835267</v>
      </c>
      <c r="AR291" s="55">
        <v>0.25823388100704597</v>
      </c>
      <c r="AS291" s="55">
        <v>0.57057473412736437</v>
      </c>
      <c r="AT291" s="55">
        <v>0.59830509431240997</v>
      </c>
      <c r="AU291" s="135">
        <v>2.4920665473922821</v>
      </c>
      <c r="AW291" s="55">
        <v>6.683133459030044E-2</v>
      </c>
      <c r="AX291" s="55">
        <v>5.7685996554809112E-2</v>
      </c>
      <c r="AY291" s="55">
        <v>3.5820379425531186E-2</v>
      </c>
      <c r="AZ291" s="55">
        <v>8.0246983276654721E-2</v>
      </c>
      <c r="BA291" s="55">
        <v>7.4512493811411076E-2</v>
      </c>
      <c r="BB291" s="135">
        <v>0.31509718765870653</v>
      </c>
      <c r="BD291" s="55">
        <v>1.3012788772596092E-2</v>
      </c>
      <c r="BE291" s="55">
        <v>1.1307442104966011E-2</v>
      </c>
      <c r="BF291" s="55">
        <v>6.8679620733929376E-3</v>
      </c>
      <c r="BG291" s="55">
        <v>1.5280298785847177E-2</v>
      </c>
      <c r="BH291" s="55">
        <v>1.4432089541593713E-2</v>
      </c>
      <c r="BI291" s="135">
        <v>6.0900581278395927E-2</v>
      </c>
      <c r="BK291" s="55">
        <v>0.63422449313000562</v>
      </c>
      <c r="BL291" s="55">
        <v>0.57956590683812781</v>
      </c>
      <c r="BM291" s="55">
        <v>0.30092222250597012</v>
      </c>
      <c r="BN291" s="55">
        <v>0.6661020161898662</v>
      </c>
      <c r="BO291" s="55">
        <v>0.68724967766541478</v>
      </c>
      <c r="BP291" s="135">
        <v>2.8680643163293849</v>
      </c>
      <c r="BR291" s="147">
        <v>0.1</v>
      </c>
      <c r="BS291" s="147">
        <v>0.11</v>
      </c>
      <c r="BT291" s="147">
        <v>0.14000000000000001</v>
      </c>
      <c r="BU291" s="147">
        <v>0.32</v>
      </c>
      <c r="BV291" s="147">
        <v>0.33</v>
      </c>
      <c r="BX291" s="55">
        <v>0.25223430281908937</v>
      </c>
      <c r="BY291" s="55">
        <v>0.27745773310099825</v>
      </c>
      <c r="BZ291" s="55">
        <v>0.3531280239467251</v>
      </c>
      <c r="CA291" s="55">
        <v>0.80714976902108593</v>
      </c>
      <c r="CB291" s="55">
        <v>0.83237319930299491</v>
      </c>
      <c r="CC291" s="135">
        <v>2.5223430281908938</v>
      </c>
      <c r="CE291" s="55">
        <v>0.24920665473922821</v>
      </c>
      <c r="CF291" s="55">
        <v>0.274127320213151</v>
      </c>
      <c r="CG291" s="55">
        <v>0.34888931663491951</v>
      </c>
      <c r="CH291" s="55">
        <v>0.79746129516553033</v>
      </c>
      <c r="CI291" s="55">
        <v>0.82238196063945312</v>
      </c>
      <c r="CJ291" s="135">
        <v>2.4920665473922821</v>
      </c>
      <c r="CL291" s="55">
        <v>3.1509718765870658E-2</v>
      </c>
      <c r="CM291" s="55">
        <v>3.466069064245772E-2</v>
      </c>
      <c r="CN291" s="55">
        <v>4.4113606272218921E-2</v>
      </c>
      <c r="CO291" s="55">
        <v>0.10083110005078609</v>
      </c>
      <c r="CP291" s="55">
        <v>0.10398207192737316</v>
      </c>
      <c r="CQ291" s="135">
        <v>0.31509718765870653</v>
      </c>
      <c r="CS291" s="67">
        <v>6.0900581278395928E-3</v>
      </c>
      <c r="CT291" s="67">
        <v>6.699063940623552E-3</v>
      </c>
      <c r="CU291" s="67">
        <v>8.5260813789754305E-3</v>
      </c>
      <c r="CV291" s="67">
        <v>1.9488186009086698E-2</v>
      </c>
      <c r="CW291" s="67">
        <v>2.0097191821870655E-2</v>
      </c>
      <c r="CX291" s="135">
        <v>6.0900581278395927E-2</v>
      </c>
      <c r="CZ291" s="55">
        <v>0.28680643163293845</v>
      </c>
      <c r="DA291" s="55">
        <v>0.31548707479623223</v>
      </c>
      <c r="DB291" s="55">
        <v>0.40152900428611388</v>
      </c>
      <c r="DC291" s="55">
        <v>0.91778058122540318</v>
      </c>
      <c r="DD291" s="55">
        <v>0.94646122438869695</v>
      </c>
      <c r="DE291" s="135">
        <v>2.8680643163293844</v>
      </c>
      <c r="DG291" s="43" t="b" cm="1">
        <f t="array" aca="1" ref="DG291" ca="1">OR($G291=Forecast_Capex_Input!$BF$8:$BF$10)</f>
        <v>0</v>
      </c>
      <c r="DH291" s="43" cm="1">
        <f t="array" aca="1" ref="DH291" ca="1">IFERROR(INDEX(Forecast_Capex_Input!BG$12:BG$286,$Z291)
*(INDEX(Forecast_Capex_Input!$H$12:$H$286,$Z291)=Repex),0)
*$DG291</f>
        <v>0</v>
      </c>
      <c r="DI291" s="43" cm="1">
        <f t="array" aca="1" ref="DI291" ca="1">IFERROR(INDEX(Forecast_Capex_Input!BH$12:BH$286,$Z291)
*(INDEX(Forecast_Capex_Input!$H$12:$H$286,$Z291)=Repex),0)
*$DG291</f>
        <v>0</v>
      </c>
      <c r="DJ291" s="43" cm="1">
        <f t="array" aca="1" ref="DJ291" ca="1">IFERROR(INDEX(Forecast_Capex_Input!BI$12:BI$286,$Z291)
*(INDEX(Forecast_Capex_Input!$H$12:$H$286,$Z291)=Repex),0)
*$DG291</f>
        <v>0</v>
      </c>
      <c r="DK291" s="43" cm="1">
        <f t="array" aca="1" ref="DK291" ca="1">IFERROR(INDEX(Forecast_Capex_Input!BJ$12:BJ$286,$Z291)
*(INDEX(Forecast_Capex_Input!$H$12:$H$286,$Z291)=Repex),0)
*$DG291</f>
        <v>0</v>
      </c>
      <c r="DL291" s="43" cm="1">
        <f t="array" aca="1" ref="DL291" ca="1">IFERROR(INDEX(Forecast_Capex_Input!BK$12:BK$286,$Z291)
*(INDEX(Forecast_Capex_Input!$H$12:$H$286,$Z291)=Repex),0)
*$DG291</f>
        <v>0</v>
      </c>
      <c r="DM291" s="43" cm="1">
        <f t="array" aca="1" ref="DM291" ca="1">IFERROR(INDEX(Forecast_Capex_Input!BL$12:BL$286,$Z291)
*(INDEX(Forecast_Capex_Input!$H$12:$H$286,$Z291)=Repex),0)
*$DG291</f>
        <v>0</v>
      </c>
      <c r="DO291" s="43" t="b" cm="1">
        <f t="array" aca="1" ref="DO291" ca="1">OR($G291=Forecast_Capex_Input!$BN$8:$BN$9)</f>
        <v>0</v>
      </c>
      <c r="DP291" s="43" cm="1">
        <f t="array" aca="1" ref="DP291" ca="1">IFERROR(INDEX(Forecast_Capex_Input!BO$12:BO$286,$Z291)
*(INDEX(Forecast_Capex_Input!$H$12:$H$286,$Z291)=Repex),0)
*$DO291</f>
        <v>0</v>
      </c>
      <c r="DQ291" s="43" cm="1">
        <f t="array" aca="1" ref="DQ291" ca="1">IFERROR(INDEX(Forecast_Capex_Input!BP$12:BP$286,$Z291)
*(INDEX(Forecast_Capex_Input!$H$12:$H$286,$Z291)=Repex),0)
*$DO291</f>
        <v>0</v>
      </c>
      <c r="DR291" s="43" cm="1">
        <f t="array" aca="1" ref="DR291" ca="1">IFERROR(INDEX(Forecast_Capex_Input!BQ$12:BQ$286,$Z291)
*(INDEX(Forecast_Capex_Input!$H$12:$H$286,$Z291)=Repex),0)
*$DO291</f>
        <v>0</v>
      </c>
      <c r="DS291" s="43" cm="1">
        <f t="array" aca="1" ref="DS291" ca="1">IFERROR(INDEX(Forecast_Capex_Input!BR$12:BR$286,$Z291)
*(INDEX(Forecast_Capex_Input!$H$12:$H$286,$Z291)=Repex),0)
*$DO291</f>
        <v>0</v>
      </c>
      <c r="DT291" s="43" cm="1">
        <f t="array" aca="1" ref="DT291" ca="1">IFERROR(INDEX(Forecast_Capex_Input!BS$12:BS$286,$Z291)
*(INDEX(Forecast_Capex_Input!$H$12:$H$286,$Z291)=Repex),0)
*$DO291</f>
        <v>0</v>
      </c>
      <c r="DV291" s="43" t="b" cm="1">
        <f t="array" aca="1" ref="DV291" ca="1">OR($G291=Forecast_Capex_Input!$BU$8:$BU$10)</f>
        <v>1</v>
      </c>
      <c r="DW291" s="43" cm="1">
        <f t="array" aca="1" ref="DW291" ca="1">IFERROR(INDEX(Forecast_Capex_Input!BV$12:BV$286,$Z291)
*(INDEX(Forecast_Capex_Input!$H$12:$H$286,$Z291)=Repex),0)
*$DV291</f>
        <v>0</v>
      </c>
      <c r="DX291" s="43" cm="1">
        <f t="array" aca="1" ref="DX291" ca="1">IFERROR(INDEX(Forecast_Capex_Input!BW$12:BW$286,$Z291)
*(INDEX(Forecast_Capex_Input!$H$12:$H$286,$Z291)=Repex),0)
*$DV291</f>
        <v>0</v>
      </c>
      <c r="DY291" s="43" cm="1">
        <f t="array" aca="1" ref="DY291" ca="1">IFERROR(INDEX(Forecast_Capex_Input!BX$12:BX$286,$Z291)
*(INDEX(Forecast_Capex_Input!$H$12:$H$286,$Z291)=Repex),0)
*$DV291</f>
        <v>0</v>
      </c>
      <c r="DZ291" s="43" cm="1">
        <f t="array" aca="1" ref="DZ291" ca="1">IFERROR(INDEX(Forecast_Capex_Input!BY$12:BY$286,$Z291)
*(INDEX(Forecast_Capex_Input!$H$12:$H$286,$Z291)=Repex),0)
*$DV291</f>
        <v>0</v>
      </c>
      <c r="EA291" s="43" cm="1">
        <f t="array" aca="1" ref="EA291" ca="1">IFERROR(INDEX(Forecast_Capex_Input!BZ$12:BZ$286,$Z291)
*(INDEX(Forecast_Capex_Input!$H$12:$H$286,$Z291)=Repex),0)
*$DV291</f>
        <v>1</v>
      </c>
      <c r="EB291" s="43" cm="1">
        <f t="array" aca="1" ref="EB291" ca="1">IFERROR(INDEX(Forecast_Capex_Input!CA$12:CA$286,$Z291)
*(INDEX(Forecast_Capex_Input!$H$12:$H$286,$Z291)=Repex),0)
*$DV291</f>
        <v>0</v>
      </c>
      <c r="EC291" s="43" cm="1">
        <f t="array" aca="1" ref="EC291" ca="1">IFERROR(INDEX(Forecast_Capex_Input!CB$12:CB$286,$Z291)
*(INDEX(Forecast_Capex_Input!$H$12:$H$286,$Z291)=Repex),0)
*$DV291</f>
        <v>0</v>
      </c>
      <c r="ED291" s="43" cm="1">
        <f t="array" aca="1" ref="ED291" ca="1">IFERROR(INDEX(Forecast_Capex_Input!CC$12:CC$286,$Z291)
*(INDEX(Forecast_Capex_Input!$H$12:$H$286,$Z291)=Repex),0)
*$DV291</f>
        <v>0</v>
      </c>
      <c r="EF291" s="86" t="str">
        <f t="shared" si="31"/>
        <v>N/A</v>
      </c>
      <c r="EG291" s="28" t="str">
        <f>IFERROR(RANK(EF291,EF$11:EF$1010,0)+COUNTIF(EF$11:EF291,EF291)-1,NA)</f>
        <v>N/A</v>
      </c>
    </row>
    <row r="292" spans="3:137" x14ac:dyDescent="0.2">
      <c r="C292" s="28">
        <f t="shared" si="32"/>
        <v>282</v>
      </c>
      <c r="D292" s="9" t="str" cm="1">
        <f t="array" ref="D292">IFERROR(INDEX(Forecast_Capex_Input!$D$12:$D$286,$Z292),NA)</f>
        <v>Multiplexer Renewal program</v>
      </c>
      <c r="E292" s="24" t="b" cm="1">
        <f t="array" ref="E292">IF($Z292=NA,NA,INDEX(Forecast_Capex_Input!$E$12:$E$286,$Z292))</f>
        <v>1</v>
      </c>
      <c r="F292" s="9" t="str" cm="1">
        <f t="array" aca="1" ref="F292" ca="1">IFERROR(INDEX(General!$E$25:$E$26,$AA292),NA)</f>
        <v>Non-Labour</v>
      </c>
      <c r="G292" s="9" t="str" cm="1">
        <f t="array" aca="1" ref="G292" ca="1">IFERROR(INDEX(Forecast_Capex_Input!$AI$11:$BB$11,$AC292),NA)</f>
        <v>Communications (short life)</v>
      </c>
      <c r="H292" s="50" cm="1">
        <f t="array" aca="1" ref="H292" ca="1">IFERROR(INDEX(Forecast_Capex_Input!$AI$12:$BB$286,$Z292,$AC292),NA)</f>
        <v>1</v>
      </c>
      <c r="I292" s="150" t="str" cm="1">
        <f t="array" ref="I292">IFERROR(INDEX(Forecast_Capex_Input!$F$12:$F$286,$Z292),NA)</f>
        <v>Replacement Expenditure</v>
      </c>
      <c r="J292" s="150" t="str" cm="1">
        <f t="array" ref="J292">IFERROR(INDEX(Forecast_Capex_Input!G$12:G$286,$Z292),NA)</f>
        <v>Digital Infrastructure</v>
      </c>
      <c r="K292" s="150" t="str" cm="1">
        <f t="array" ref="K292">IFERROR(INDEX(Forecast_Capex_Input!H$12:H$286,$Z292),NA)</f>
        <v>Repex</v>
      </c>
      <c r="L292" s="150" t="str" cm="1">
        <f t="array" ref="L292">IFERROR(INDEX(Forecast_Capex_Input!I$12:I$286,$Z292),NA)</f>
        <v>N/A</v>
      </c>
      <c r="M292" s="150" t="str" cm="1">
        <f t="array" ref="M292">IFERROR(INDEX(Forecast_Capex_Input!J$12:J$286,$Z292),NA)</f>
        <v>N/A</v>
      </c>
      <c r="N292" s="150" t="str" cm="1">
        <f t="array" ref="N292">IFERROR(INDEX(Forecast_Capex_Input!K$12:K$286,$Z292),NA)</f>
        <v>DI - Communications systems</v>
      </c>
      <c r="O292" s="150" t="str" cm="1">
        <f t="array" ref="O292">IFERROR(INDEX(Forecast_Capex_Input!L$12:L$286,$Z292),NA)</f>
        <v>DI - Safe and Reliable Network</v>
      </c>
      <c r="P292" s="150" t="str" cm="1">
        <f t="array" ref="P292">IFERROR(INDEX(Forecast_Capex_Input!M$12:M$286,$Z292),NA)</f>
        <v>N/A</v>
      </c>
      <c r="Q292" s="24" t="str" cm="1">
        <f t="array" ref="Q292">IFERROR(INDEX(Forecast_Capex_Input!N$12:N$286,$Z292),NA)</f>
        <v>No</v>
      </c>
      <c r="R292" s="190" cm="1">
        <f t="array" ref="R292">IFERROR(INDEX(Forecast_Capex_Input!O$12:O$286,$Z292),0)</f>
        <v>0</v>
      </c>
      <c r="S292" s="24" t="str" cm="1">
        <f t="array" ref="S292">IFERROR(INDEX(Forecast_Capex_Input!P$12:P$286,$Z292),0)</f>
        <v>Safety security &amp; reliability</v>
      </c>
      <c r="T292" s="150" t="str" cm="1">
        <f t="array" aca="1" ref="T292" ca="1">IFERROR(INDEX(General!$K$91:$K$110,$AC292),NA)</f>
        <v>Communications (short life) (2018 onwards)</v>
      </c>
      <c r="U292" s="43" cm="1">
        <f t="array" aca="1" ref="U292" ca="1">IFERROR(
IF($F292=General!$E$25,INDEX(Forecast_Capex_Input!S$12:S$286,$Z292),
INDEX(Forecast_Capex_Input!T$12:T$286,$Z292)),0)</f>
        <v>0.66535433970494773</v>
      </c>
      <c r="V292" s="82" t="b">
        <f>IFERROR(INDEX(Overheads!$T$19:$T$26,MATCH($I292,Overheads!$E$19:$E$26,0)),FALSE)</f>
        <v>1</v>
      </c>
      <c r="W292" s="209" t="str" cm="1">
        <f t="array" ref="W292">IFERROR(
INDEX(Forecast_Capex_Input!CN$12:CN$286,$Z292),0)</f>
        <v>FY22</v>
      </c>
      <c r="X292" s="209">
        <f>IFERROR(
MATCH($W292,General!$L$39:$S$39,0),1)</f>
        <v>2</v>
      </c>
      <c r="Z292" s="28">
        <f>IFERROR(
IF(MATCH($C292,Forecast_Capex_Input!$CI$12:$CI$286,1)+1&gt;MAX(Forecast_Capex_Input!$C$12:$C$286),NA,
MATCH($C292,Forecast_Capex_Input!$CI$12:$CI$286,1)+1),1)</f>
        <v>124</v>
      </c>
      <c r="AA292" s="28" cm="1">
        <f t="array" aca="1" ref="AA292" ca="1">IFERROR(
IF(Z291&lt;&gt;Z292,1,
IF(COUNTIF(OFFSET(AA291,0,0,-INDEX(Forecast_Capex_Input!$CG$12:$CG$286,$Z292)),AA291)=INDEX(Forecast_Capex_Input!$CG$12:$CG$286,$Z292),AA291+1,AA291)),NA)</f>
        <v>2</v>
      </c>
      <c r="AB292" s="28" cm="1">
        <f t="array" ref="AB292">IFERROR($C292-IF($Z292=1,1,INDEX(Forecast_Capex_Input!$CI$12:$CI$286,$Z292-1))+1,NA)</f>
        <v>2</v>
      </c>
      <c r="AC292" s="28" cm="1">
        <f t="array" aca="1" ref="AC292" ca="1">IFERROR(IF(AA292=1,
INDEX(Forecast_Capex_Input!$AI$10:$BB$10,SMALL(IF(INDEX(Forecast_Capex_Input!$AI$12:$BB$286,$Z292,0)&gt;0,COLUMN(Forecast_Capex_Input!$AI$10:$BB$10)-COLUMN(Forecast_Capex_Input!$AI$12)+1),ROWS(OFFSET(AC291,0,0,-$AB292)))),
OFFSET(AC291,-INDEX(Forecast_Capex_Input!$CG$12:$CG$286,$Z292)+1,0)),NA)</f>
        <v>5</v>
      </c>
      <c r="AD292" s="28">
        <f t="shared" ca="1" si="29"/>
        <v>2</v>
      </c>
      <c r="AE292" s="82" t="b">
        <f t="shared" si="33"/>
        <v>0</v>
      </c>
      <c r="AF292" s="78" t="b">
        <v>0</v>
      </c>
      <c r="AG292" s="82" t="b">
        <f t="shared" si="30"/>
        <v>1</v>
      </c>
      <c r="AI292" s="55">
        <v>1.1374253193118209</v>
      </c>
      <c r="AJ292" s="55">
        <v>1.0340230175562011</v>
      </c>
      <c r="AK292" s="55">
        <v>0.51701150877810054</v>
      </c>
      <c r="AL292" s="55">
        <v>1.1374253193118209</v>
      </c>
      <c r="AM292" s="55">
        <v>1.1891264701896314</v>
      </c>
      <c r="AN292" s="135">
        <v>5.0150116351475749</v>
      </c>
      <c r="AP292" s="55">
        <v>1.1374253193118209</v>
      </c>
      <c r="AQ292" s="55">
        <v>1.0340230175562011</v>
      </c>
      <c r="AR292" s="55">
        <v>0.51701150877810054</v>
      </c>
      <c r="AS292" s="55">
        <v>1.1374253193118209</v>
      </c>
      <c r="AT292" s="55">
        <v>1.1891264701896314</v>
      </c>
      <c r="AU292" s="135">
        <v>5.0150116351475749</v>
      </c>
      <c r="AW292" s="55">
        <v>0.13711822465564791</v>
      </c>
      <c r="AX292" s="55">
        <v>0.11682699703953472</v>
      </c>
      <c r="AY292" s="55">
        <v>7.1716183560330715E-2</v>
      </c>
      <c r="AZ292" s="55">
        <v>0.15997019341709032</v>
      </c>
      <c r="BA292" s="55">
        <v>0.14809297061529664</v>
      </c>
      <c r="BB292" s="135">
        <v>0.63372456928790033</v>
      </c>
      <c r="BD292" s="55">
        <v>2.6698411834144137E-2</v>
      </c>
      <c r="BE292" s="55">
        <v>2.2900089869582831E-2</v>
      </c>
      <c r="BF292" s="55">
        <v>1.3750385580499288E-2</v>
      </c>
      <c r="BG292" s="55">
        <v>3.0460862856560741E-2</v>
      </c>
      <c r="BH292" s="55">
        <v>2.8683659653238668E-2</v>
      </c>
      <c r="BI292" s="135">
        <v>0.12249340979402568</v>
      </c>
      <c r="BK292" s="55">
        <v>1.3012419558016131</v>
      </c>
      <c r="BL292" s="55">
        <v>1.1737501044653187</v>
      </c>
      <c r="BM292" s="55">
        <v>0.60247807791893049</v>
      </c>
      <c r="BN292" s="55">
        <v>1.327856375585472</v>
      </c>
      <c r="BO292" s="55">
        <v>1.3659031004581668</v>
      </c>
      <c r="BP292" s="135">
        <v>5.771229614229501</v>
      </c>
      <c r="BR292" s="147">
        <v>0.1</v>
      </c>
      <c r="BS292" s="147">
        <v>0.11</v>
      </c>
      <c r="BT292" s="147">
        <v>0.14000000000000001</v>
      </c>
      <c r="BU292" s="147">
        <v>0.32</v>
      </c>
      <c r="BV292" s="147">
        <v>0.33</v>
      </c>
      <c r="BX292" s="55">
        <v>0.50150116351475749</v>
      </c>
      <c r="BY292" s="55">
        <v>0.55165127986623319</v>
      </c>
      <c r="BZ292" s="55">
        <v>0.70210162892066053</v>
      </c>
      <c r="CA292" s="55">
        <v>1.6048037232472241</v>
      </c>
      <c r="CB292" s="55">
        <v>1.6549538395986998</v>
      </c>
      <c r="CC292" s="135">
        <v>5.0150116351475749</v>
      </c>
      <c r="CE292" s="55">
        <v>0.50150116351475749</v>
      </c>
      <c r="CF292" s="55">
        <v>0.55165127986623319</v>
      </c>
      <c r="CG292" s="55">
        <v>0.70210162892066053</v>
      </c>
      <c r="CH292" s="55">
        <v>1.6048037232472241</v>
      </c>
      <c r="CI292" s="55">
        <v>1.6549538395986998</v>
      </c>
      <c r="CJ292" s="135">
        <v>5.0150116351475749</v>
      </c>
      <c r="CL292" s="55">
        <v>6.3372456928790039E-2</v>
      </c>
      <c r="CM292" s="55">
        <v>6.9709702621669034E-2</v>
      </c>
      <c r="CN292" s="55">
        <v>8.8721439700306048E-2</v>
      </c>
      <c r="CO292" s="55">
        <v>0.20279186217212811</v>
      </c>
      <c r="CP292" s="55">
        <v>0.20912910786500713</v>
      </c>
      <c r="CQ292" s="135">
        <v>0.63372456928790033</v>
      </c>
      <c r="CS292" s="67">
        <v>1.2249340979402569E-2</v>
      </c>
      <c r="CT292" s="67">
        <v>1.3474275077342824E-2</v>
      </c>
      <c r="CU292" s="67">
        <v>1.7149077371163595E-2</v>
      </c>
      <c r="CV292" s="67">
        <v>3.9197891134088218E-2</v>
      </c>
      <c r="CW292" s="67">
        <v>4.0422825232028475E-2</v>
      </c>
      <c r="CX292" s="135">
        <v>0.12249340979402568</v>
      </c>
      <c r="CZ292" s="55">
        <v>0.57712296142295005</v>
      </c>
      <c r="DA292" s="55">
        <v>0.63483525756524506</v>
      </c>
      <c r="DB292" s="55">
        <v>0.80797214599213008</v>
      </c>
      <c r="DC292" s="55">
        <v>1.8467934765534404</v>
      </c>
      <c r="DD292" s="55">
        <v>1.9045057726957353</v>
      </c>
      <c r="DE292" s="135">
        <v>5.771229614229501</v>
      </c>
      <c r="DG292" s="43" t="b" cm="1">
        <f t="array" aca="1" ref="DG292" ca="1">OR($G292=Forecast_Capex_Input!$BF$8:$BF$10)</f>
        <v>0</v>
      </c>
      <c r="DH292" s="43" cm="1">
        <f t="array" aca="1" ref="DH292" ca="1">IFERROR(INDEX(Forecast_Capex_Input!BG$12:BG$286,$Z292)
*(INDEX(Forecast_Capex_Input!$H$12:$H$286,$Z292)=Repex),0)
*$DG292</f>
        <v>0</v>
      </c>
      <c r="DI292" s="43" cm="1">
        <f t="array" aca="1" ref="DI292" ca="1">IFERROR(INDEX(Forecast_Capex_Input!BH$12:BH$286,$Z292)
*(INDEX(Forecast_Capex_Input!$H$12:$H$286,$Z292)=Repex),0)
*$DG292</f>
        <v>0</v>
      </c>
      <c r="DJ292" s="43" cm="1">
        <f t="array" aca="1" ref="DJ292" ca="1">IFERROR(INDEX(Forecast_Capex_Input!BI$12:BI$286,$Z292)
*(INDEX(Forecast_Capex_Input!$H$12:$H$286,$Z292)=Repex),0)
*$DG292</f>
        <v>0</v>
      </c>
      <c r="DK292" s="43" cm="1">
        <f t="array" aca="1" ref="DK292" ca="1">IFERROR(INDEX(Forecast_Capex_Input!BJ$12:BJ$286,$Z292)
*(INDEX(Forecast_Capex_Input!$H$12:$H$286,$Z292)=Repex),0)
*$DG292</f>
        <v>0</v>
      </c>
      <c r="DL292" s="43" cm="1">
        <f t="array" aca="1" ref="DL292" ca="1">IFERROR(INDEX(Forecast_Capex_Input!BK$12:BK$286,$Z292)
*(INDEX(Forecast_Capex_Input!$H$12:$H$286,$Z292)=Repex),0)
*$DG292</f>
        <v>0</v>
      </c>
      <c r="DM292" s="43" cm="1">
        <f t="array" aca="1" ref="DM292" ca="1">IFERROR(INDEX(Forecast_Capex_Input!BL$12:BL$286,$Z292)
*(INDEX(Forecast_Capex_Input!$H$12:$H$286,$Z292)=Repex),0)
*$DG292</f>
        <v>0</v>
      </c>
      <c r="DO292" s="43" t="b" cm="1">
        <f t="array" aca="1" ref="DO292" ca="1">OR($G292=Forecast_Capex_Input!$BN$8:$BN$9)</f>
        <v>0</v>
      </c>
      <c r="DP292" s="43" cm="1">
        <f t="array" aca="1" ref="DP292" ca="1">IFERROR(INDEX(Forecast_Capex_Input!BO$12:BO$286,$Z292)
*(INDEX(Forecast_Capex_Input!$H$12:$H$286,$Z292)=Repex),0)
*$DO292</f>
        <v>0</v>
      </c>
      <c r="DQ292" s="43" cm="1">
        <f t="array" aca="1" ref="DQ292" ca="1">IFERROR(INDEX(Forecast_Capex_Input!BP$12:BP$286,$Z292)
*(INDEX(Forecast_Capex_Input!$H$12:$H$286,$Z292)=Repex),0)
*$DO292</f>
        <v>0</v>
      </c>
      <c r="DR292" s="43" cm="1">
        <f t="array" aca="1" ref="DR292" ca="1">IFERROR(INDEX(Forecast_Capex_Input!BQ$12:BQ$286,$Z292)
*(INDEX(Forecast_Capex_Input!$H$12:$H$286,$Z292)=Repex),0)
*$DO292</f>
        <v>0</v>
      </c>
      <c r="DS292" s="43" cm="1">
        <f t="array" aca="1" ref="DS292" ca="1">IFERROR(INDEX(Forecast_Capex_Input!BR$12:BR$286,$Z292)
*(INDEX(Forecast_Capex_Input!$H$12:$H$286,$Z292)=Repex),0)
*$DO292</f>
        <v>0</v>
      </c>
      <c r="DT292" s="43" cm="1">
        <f t="array" aca="1" ref="DT292" ca="1">IFERROR(INDEX(Forecast_Capex_Input!BS$12:BS$286,$Z292)
*(INDEX(Forecast_Capex_Input!$H$12:$H$286,$Z292)=Repex),0)
*$DO292</f>
        <v>0</v>
      </c>
      <c r="DV292" s="43" t="b" cm="1">
        <f t="array" aca="1" ref="DV292" ca="1">OR($G292=Forecast_Capex_Input!$BU$8:$BU$10)</f>
        <v>1</v>
      </c>
      <c r="DW292" s="43" cm="1">
        <f t="array" aca="1" ref="DW292" ca="1">IFERROR(INDEX(Forecast_Capex_Input!BV$12:BV$286,$Z292)
*(INDEX(Forecast_Capex_Input!$H$12:$H$286,$Z292)=Repex),0)
*$DV292</f>
        <v>0</v>
      </c>
      <c r="DX292" s="43" cm="1">
        <f t="array" aca="1" ref="DX292" ca="1">IFERROR(INDEX(Forecast_Capex_Input!BW$12:BW$286,$Z292)
*(INDEX(Forecast_Capex_Input!$H$12:$H$286,$Z292)=Repex),0)
*$DV292</f>
        <v>0</v>
      </c>
      <c r="DY292" s="43" cm="1">
        <f t="array" aca="1" ref="DY292" ca="1">IFERROR(INDEX(Forecast_Capex_Input!BX$12:BX$286,$Z292)
*(INDEX(Forecast_Capex_Input!$H$12:$H$286,$Z292)=Repex),0)
*$DV292</f>
        <v>0</v>
      </c>
      <c r="DZ292" s="43" cm="1">
        <f t="array" aca="1" ref="DZ292" ca="1">IFERROR(INDEX(Forecast_Capex_Input!BY$12:BY$286,$Z292)
*(INDEX(Forecast_Capex_Input!$H$12:$H$286,$Z292)=Repex),0)
*$DV292</f>
        <v>0</v>
      </c>
      <c r="EA292" s="43" cm="1">
        <f t="array" aca="1" ref="EA292" ca="1">IFERROR(INDEX(Forecast_Capex_Input!BZ$12:BZ$286,$Z292)
*(INDEX(Forecast_Capex_Input!$H$12:$H$286,$Z292)=Repex),0)
*$DV292</f>
        <v>1</v>
      </c>
      <c r="EB292" s="43" cm="1">
        <f t="array" aca="1" ref="EB292" ca="1">IFERROR(INDEX(Forecast_Capex_Input!CA$12:CA$286,$Z292)
*(INDEX(Forecast_Capex_Input!$H$12:$H$286,$Z292)=Repex),0)
*$DV292</f>
        <v>0</v>
      </c>
      <c r="EC292" s="43" cm="1">
        <f t="array" aca="1" ref="EC292" ca="1">IFERROR(INDEX(Forecast_Capex_Input!CB$12:CB$286,$Z292)
*(INDEX(Forecast_Capex_Input!$H$12:$H$286,$Z292)=Repex),0)
*$DV292</f>
        <v>0</v>
      </c>
      <c r="ED292" s="43" cm="1">
        <f t="array" aca="1" ref="ED292" ca="1">IFERROR(INDEX(Forecast_Capex_Input!CC$12:CC$286,$Z292)
*(INDEX(Forecast_Capex_Input!$H$12:$H$286,$Z292)=Repex),0)
*$DV292</f>
        <v>0</v>
      </c>
      <c r="EF292" s="86" t="str">
        <f t="shared" si="31"/>
        <v>N/A</v>
      </c>
      <c r="EG292" s="28" t="str">
        <f>IFERROR(RANK(EF292,EF$11:EF$1010,0)+COUNTIF(EF$11:EF292,EF292)-1,NA)</f>
        <v>N/A</v>
      </c>
    </row>
    <row r="293" spans="3:137" x14ac:dyDescent="0.2">
      <c r="C293" s="28">
        <f t="shared" si="32"/>
        <v>283</v>
      </c>
      <c r="D293" s="9" t="str" cm="1">
        <f t="array" ref="D293">IFERROR(INDEX(Forecast_Capex_Input!$D$12:$D$286,$Z293),NA)</f>
        <v>Microwave Renewal Program</v>
      </c>
      <c r="E293" s="24" t="b" cm="1">
        <f t="array" ref="E293">IF($Z293=NA,NA,INDEX(Forecast_Capex_Input!$E$12:$E$286,$Z293))</f>
        <v>1</v>
      </c>
      <c r="F293" s="9" t="str" cm="1">
        <f t="array" aca="1" ref="F293" ca="1">IFERROR(INDEX(General!$E$25:$E$26,$AA293),NA)</f>
        <v>Labour</v>
      </c>
      <c r="G293" s="9" t="str" cm="1">
        <f t="array" aca="1" ref="G293" ca="1">IFERROR(INDEX(Forecast_Capex_Input!$AI$11:$BB$11,$AC293),NA)</f>
        <v>Communications (short life)</v>
      </c>
      <c r="H293" s="50" cm="1">
        <f t="array" aca="1" ref="H293" ca="1">IFERROR(INDEX(Forecast_Capex_Input!$AI$12:$BB$286,$Z293,$AC293),NA)</f>
        <v>1</v>
      </c>
      <c r="I293" s="150" t="str" cm="1">
        <f t="array" ref="I293">IFERROR(INDEX(Forecast_Capex_Input!$F$12:$F$286,$Z293),NA)</f>
        <v>Replacement Expenditure</v>
      </c>
      <c r="J293" s="150" t="str" cm="1">
        <f t="array" ref="J293">IFERROR(INDEX(Forecast_Capex_Input!G$12:G$286,$Z293),NA)</f>
        <v>Digital Infrastructure</v>
      </c>
      <c r="K293" s="150" t="str" cm="1">
        <f t="array" ref="K293">IFERROR(INDEX(Forecast_Capex_Input!H$12:H$286,$Z293),NA)</f>
        <v>Repex</v>
      </c>
      <c r="L293" s="150" t="str" cm="1">
        <f t="array" ref="L293">IFERROR(INDEX(Forecast_Capex_Input!I$12:I$286,$Z293),NA)</f>
        <v>N/A</v>
      </c>
      <c r="M293" s="150" t="str" cm="1">
        <f t="array" ref="M293">IFERROR(INDEX(Forecast_Capex_Input!J$12:J$286,$Z293),NA)</f>
        <v>N/A</v>
      </c>
      <c r="N293" s="150" t="str" cm="1">
        <f t="array" ref="N293">IFERROR(INDEX(Forecast_Capex_Input!K$12:K$286,$Z293),NA)</f>
        <v>DI - Communications systems</v>
      </c>
      <c r="O293" s="150" t="str" cm="1">
        <f t="array" ref="O293">IFERROR(INDEX(Forecast_Capex_Input!L$12:L$286,$Z293),NA)</f>
        <v>DI - Safe and Reliable Network</v>
      </c>
      <c r="P293" s="150" t="str" cm="1">
        <f t="array" ref="P293">IFERROR(INDEX(Forecast_Capex_Input!M$12:M$286,$Z293),NA)</f>
        <v>N/A</v>
      </c>
      <c r="Q293" s="24" t="str" cm="1">
        <f t="array" ref="Q293">IFERROR(INDEX(Forecast_Capex_Input!N$12:N$286,$Z293),NA)</f>
        <v>No</v>
      </c>
      <c r="R293" s="190" cm="1">
        <f t="array" ref="R293">IFERROR(INDEX(Forecast_Capex_Input!O$12:O$286,$Z293),0)</f>
        <v>0</v>
      </c>
      <c r="S293" s="24" t="str" cm="1">
        <f t="array" ref="S293">IFERROR(INDEX(Forecast_Capex_Input!P$12:P$286,$Z293),0)</f>
        <v>Safety security &amp; reliability</v>
      </c>
      <c r="T293" s="150" t="str" cm="1">
        <f t="array" aca="1" ref="T293" ca="1">IFERROR(INDEX(General!$K$91:$K$110,$AC293),NA)</f>
        <v>Communications (short life) (2018 onwards)</v>
      </c>
      <c r="U293" s="43" cm="1">
        <f t="array" aca="1" ref="U293" ca="1">IFERROR(
IF($F293=General!$E$25,INDEX(Forecast_Capex_Input!S$12:S$286,$Z293),
INDEX(Forecast_Capex_Input!T$12:T$286,$Z293)),0)</f>
        <v>0.27427202029184033</v>
      </c>
      <c r="V293" s="82" t="b">
        <f>IFERROR(INDEX(Overheads!$T$19:$T$26,MATCH($I293,Overheads!$E$19:$E$26,0)),FALSE)</f>
        <v>1</v>
      </c>
      <c r="W293" s="209" t="str" cm="1">
        <f t="array" ref="W293">IFERROR(
INDEX(Forecast_Capex_Input!CN$12:CN$286,$Z293),0)</f>
        <v>FY22</v>
      </c>
      <c r="X293" s="209">
        <f>IFERROR(
MATCH($W293,General!$L$39:$S$39,0),1)</f>
        <v>2</v>
      </c>
      <c r="Z293" s="28">
        <f>IFERROR(
IF(MATCH($C293,Forecast_Capex_Input!$CI$12:$CI$286,1)+1&gt;MAX(Forecast_Capex_Input!$C$12:$C$286),NA,
MATCH($C293,Forecast_Capex_Input!$CI$12:$CI$286,1)+1),1)</f>
        <v>125</v>
      </c>
      <c r="AA293" s="28" cm="1">
        <f t="array" aca="1" ref="AA293" ca="1">IFERROR(
IF(Z292&lt;&gt;Z293,1,
IF(COUNTIF(OFFSET(AA292,0,0,-INDEX(Forecast_Capex_Input!$CG$12:$CG$286,$Z293)),AA292)=INDEX(Forecast_Capex_Input!$CG$12:$CG$286,$Z293),AA292+1,AA292)),NA)</f>
        <v>1</v>
      </c>
      <c r="AB293" s="28" cm="1">
        <f t="array" ref="AB293">IFERROR($C293-IF($Z293=1,1,INDEX(Forecast_Capex_Input!$CI$12:$CI$286,$Z293-1))+1,NA)</f>
        <v>1</v>
      </c>
      <c r="AC293" s="28" cm="1">
        <f t="array" aca="1" ref="AC293" ca="1">IFERROR(IF(AA293=1,
INDEX(Forecast_Capex_Input!$AI$10:$BB$10,SMALL(IF(INDEX(Forecast_Capex_Input!$AI$12:$BB$286,$Z293,0)&gt;0,COLUMN(Forecast_Capex_Input!$AI$10:$BB$10)-COLUMN(Forecast_Capex_Input!$AI$12)+1),ROWS(OFFSET(AC292,0,0,-$AB293)))),
OFFSET(AC292,-INDEX(Forecast_Capex_Input!$CG$12:$CG$286,$Z293)+1,0)),NA)</f>
        <v>5</v>
      </c>
      <c r="AD293" s="28">
        <f t="shared" ca="1" si="29"/>
        <v>1</v>
      </c>
      <c r="AE293" s="82" t="b">
        <f t="shared" si="33"/>
        <v>0</v>
      </c>
      <c r="AF293" s="78" t="b">
        <v>0</v>
      </c>
      <c r="AG293" s="82" t="b">
        <f t="shared" si="30"/>
        <v>1</v>
      </c>
      <c r="AI293" s="55">
        <v>0.45616314095519017</v>
      </c>
      <c r="AJ293" s="55">
        <v>0.41469376450471834</v>
      </c>
      <c r="AK293" s="55">
        <v>0.20734688225235917</v>
      </c>
      <c r="AL293" s="55">
        <v>0.45616314095519017</v>
      </c>
      <c r="AM293" s="55">
        <v>0.47689782918042617</v>
      </c>
      <c r="AN293" s="135">
        <v>2.0112647578478842</v>
      </c>
      <c r="AP293" s="55">
        <v>0.44205157177015048</v>
      </c>
      <c r="AQ293" s="55">
        <v>0.40712004675710367</v>
      </c>
      <c r="AR293" s="55">
        <v>0.20591041676209662</v>
      </c>
      <c r="AS293" s="55">
        <v>0.45496462679458555</v>
      </c>
      <c r="AT293" s="55">
        <v>0.47707624902013679</v>
      </c>
      <c r="AU293" s="135">
        <v>1.9871229111040731</v>
      </c>
      <c r="AW293" s="55">
        <v>5.3289939742184364E-2</v>
      </c>
      <c r="AX293" s="55">
        <v>4.5997634181912467E-2</v>
      </c>
      <c r="AY293" s="55">
        <v>2.8562438156154682E-2</v>
      </c>
      <c r="AZ293" s="55">
        <v>6.3987303702979711E-2</v>
      </c>
      <c r="BA293" s="55">
        <v>5.9414739053053084E-2</v>
      </c>
      <c r="BB293" s="135">
        <v>0.25125205483628432</v>
      </c>
      <c r="BD293" s="55">
        <v>1.0376131702599024E-2</v>
      </c>
      <c r="BE293" s="55">
        <v>9.0163231380288988E-3</v>
      </c>
      <c r="BF293" s="55">
        <v>5.4763725322318439E-3</v>
      </c>
      <c r="BG293" s="55">
        <v>1.218419782475136E-2</v>
      </c>
      <c r="BH293" s="55">
        <v>1.1507853116208146E-2</v>
      </c>
      <c r="BI293" s="135">
        <v>4.8560878313819271E-2</v>
      </c>
      <c r="BK293" s="55">
        <v>0.50571764321493384</v>
      </c>
      <c r="BL293" s="55">
        <v>0.46213400407704508</v>
      </c>
      <c r="BM293" s="55">
        <v>0.23994922745048317</v>
      </c>
      <c r="BN293" s="55">
        <v>0.5311361283223166</v>
      </c>
      <c r="BO293" s="55">
        <v>0.54799884118939801</v>
      </c>
      <c r="BP293" s="135">
        <v>2.2869358442541765</v>
      </c>
      <c r="BR293" s="147">
        <v>0.1</v>
      </c>
      <c r="BS293" s="147">
        <v>0.11</v>
      </c>
      <c r="BT293" s="147">
        <v>0.14000000000000001</v>
      </c>
      <c r="BU293" s="147">
        <v>0.32</v>
      </c>
      <c r="BV293" s="147">
        <v>0.33</v>
      </c>
      <c r="BX293" s="55">
        <v>0.20112647578478843</v>
      </c>
      <c r="BY293" s="55">
        <v>0.22123912336326726</v>
      </c>
      <c r="BZ293" s="55">
        <v>0.28157706609870381</v>
      </c>
      <c r="CA293" s="55">
        <v>0.64360472251132295</v>
      </c>
      <c r="CB293" s="55">
        <v>0.66371737008980181</v>
      </c>
      <c r="CC293" s="135">
        <v>2.0112647578478846</v>
      </c>
      <c r="CE293" s="55">
        <v>0.19871229111040734</v>
      </c>
      <c r="CF293" s="55">
        <v>0.21858352022144806</v>
      </c>
      <c r="CG293" s="55">
        <v>0.27819720755457028</v>
      </c>
      <c r="CH293" s="55">
        <v>0.63587933155330345</v>
      </c>
      <c r="CI293" s="55">
        <v>0.65575056066434412</v>
      </c>
      <c r="CJ293" s="135">
        <v>1.9871229111040734</v>
      </c>
      <c r="CL293" s="55">
        <v>2.5125205483628434E-2</v>
      </c>
      <c r="CM293" s="55">
        <v>2.7637726031991276E-2</v>
      </c>
      <c r="CN293" s="55">
        <v>3.5175287677079808E-2</v>
      </c>
      <c r="CO293" s="55">
        <v>8.0400657547610985E-2</v>
      </c>
      <c r="CP293" s="55">
        <v>8.291317809597383E-2</v>
      </c>
      <c r="CQ293" s="135">
        <v>0.25125205483628432</v>
      </c>
      <c r="CS293" s="67">
        <v>4.8560878313819271E-3</v>
      </c>
      <c r="CT293" s="67">
        <v>5.3416966145201196E-3</v>
      </c>
      <c r="CU293" s="67">
        <v>6.798522963934699E-3</v>
      </c>
      <c r="CV293" s="67">
        <v>1.5539481060422166E-2</v>
      </c>
      <c r="CW293" s="67">
        <v>1.602508984356036E-2</v>
      </c>
      <c r="CX293" s="135">
        <v>4.8560878313819271E-2</v>
      </c>
      <c r="CZ293" s="55">
        <v>0.22869358442541768</v>
      </c>
      <c r="DA293" s="55">
        <v>0.25156294286795944</v>
      </c>
      <c r="DB293" s="55">
        <v>0.3201710181955848</v>
      </c>
      <c r="DC293" s="55">
        <v>0.73181947016133653</v>
      </c>
      <c r="DD293" s="55">
        <v>0.75468882860387831</v>
      </c>
      <c r="DE293" s="135">
        <v>2.2869358442541765</v>
      </c>
      <c r="DG293" s="43" t="b" cm="1">
        <f t="array" aca="1" ref="DG293" ca="1">OR($G293=Forecast_Capex_Input!$BF$8:$BF$10)</f>
        <v>0</v>
      </c>
      <c r="DH293" s="43" cm="1">
        <f t="array" aca="1" ref="DH293" ca="1">IFERROR(INDEX(Forecast_Capex_Input!BG$12:BG$286,$Z293)
*(INDEX(Forecast_Capex_Input!$H$12:$H$286,$Z293)=Repex),0)
*$DG293</f>
        <v>0</v>
      </c>
      <c r="DI293" s="43" cm="1">
        <f t="array" aca="1" ref="DI293" ca="1">IFERROR(INDEX(Forecast_Capex_Input!BH$12:BH$286,$Z293)
*(INDEX(Forecast_Capex_Input!$H$12:$H$286,$Z293)=Repex),0)
*$DG293</f>
        <v>0</v>
      </c>
      <c r="DJ293" s="43" cm="1">
        <f t="array" aca="1" ref="DJ293" ca="1">IFERROR(INDEX(Forecast_Capex_Input!BI$12:BI$286,$Z293)
*(INDEX(Forecast_Capex_Input!$H$12:$H$286,$Z293)=Repex),0)
*$DG293</f>
        <v>0</v>
      </c>
      <c r="DK293" s="43" cm="1">
        <f t="array" aca="1" ref="DK293" ca="1">IFERROR(INDEX(Forecast_Capex_Input!BJ$12:BJ$286,$Z293)
*(INDEX(Forecast_Capex_Input!$H$12:$H$286,$Z293)=Repex),0)
*$DG293</f>
        <v>0</v>
      </c>
      <c r="DL293" s="43" cm="1">
        <f t="array" aca="1" ref="DL293" ca="1">IFERROR(INDEX(Forecast_Capex_Input!BK$12:BK$286,$Z293)
*(INDEX(Forecast_Capex_Input!$H$12:$H$286,$Z293)=Repex),0)
*$DG293</f>
        <v>0</v>
      </c>
      <c r="DM293" s="43" cm="1">
        <f t="array" aca="1" ref="DM293" ca="1">IFERROR(INDEX(Forecast_Capex_Input!BL$12:BL$286,$Z293)
*(INDEX(Forecast_Capex_Input!$H$12:$H$286,$Z293)=Repex),0)
*$DG293</f>
        <v>0</v>
      </c>
      <c r="DO293" s="43" t="b" cm="1">
        <f t="array" aca="1" ref="DO293" ca="1">OR($G293=Forecast_Capex_Input!$BN$8:$BN$9)</f>
        <v>0</v>
      </c>
      <c r="DP293" s="43" cm="1">
        <f t="array" aca="1" ref="DP293" ca="1">IFERROR(INDEX(Forecast_Capex_Input!BO$12:BO$286,$Z293)
*(INDEX(Forecast_Capex_Input!$H$12:$H$286,$Z293)=Repex),0)
*$DO293</f>
        <v>0</v>
      </c>
      <c r="DQ293" s="43" cm="1">
        <f t="array" aca="1" ref="DQ293" ca="1">IFERROR(INDEX(Forecast_Capex_Input!BP$12:BP$286,$Z293)
*(INDEX(Forecast_Capex_Input!$H$12:$H$286,$Z293)=Repex),0)
*$DO293</f>
        <v>0</v>
      </c>
      <c r="DR293" s="43" cm="1">
        <f t="array" aca="1" ref="DR293" ca="1">IFERROR(INDEX(Forecast_Capex_Input!BQ$12:BQ$286,$Z293)
*(INDEX(Forecast_Capex_Input!$H$12:$H$286,$Z293)=Repex),0)
*$DO293</f>
        <v>0</v>
      </c>
      <c r="DS293" s="43" cm="1">
        <f t="array" aca="1" ref="DS293" ca="1">IFERROR(INDEX(Forecast_Capex_Input!BR$12:BR$286,$Z293)
*(INDEX(Forecast_Capex_Input!$H$12:$H$286,$Z293)=Repex),0)
*$DO293</f>
        <v>0</v>
      </c>
      <c r="DT293" s="43" cm="1">
        <f t="array" aca="1" ref="DT293" ca="1">IFERROR(INDEX(Forecast_Capex_Input!BS$12:BS$286,$Z293)
*(INDEX(Forecast_Capex_Input!$H$12:$H$286,$Z293)=Repex),0)
*$DO293</f>
        <v>0</v>
      </c>
      <c r="DV293" s="43" t="b" cm="1">
        <f t="array" aca="1" ref="DV293" ca="1">OR($G293=Forecast_Capex_Input!$BU$8:$BU$10)</f>
        <v>1</v>
      </c>
      <c r="DW293" s="43" cm="1">
        <f t="array" aca="1" ref="DW293" ca="1">IFERROR(INDEX(Forecast_Capex_Input!BV$12:BV$286,$Z293)
*(INDEX(Forecast_Capex_Input!$H$12:$H$286,$Z293)=Repex),0)
*$DV293</f>
        <v>0</v>
      </c>
      <c r="DX293" s="43" cm="1">
        <f t="array" aca="1" ref="DX293" ca="1">IFERROR(INDEX(Forecast_Capex_Input!BW$12:BW$286,$Z293)
*(INDEX(Forecast_Capex_Input!$H$12:$H$286,$Z293)=Repex),0)
*$DV293</f>
        <v>0</v>
      </c>
      <c r="DY293" s="43" cm="1">
        <f t="array" aca="1" ref="DY293" ca="1">IFERROR(INDEX(Forecast_Capex_Input!BX$12:BX$286,$Z293)
*(INDEX(Forecast_Capex_Input!$H$12:$H$286,$Z293)=Repex),0)
*$DV293</f>
        <v>0</v>
      </c>
      <c r="DZ293" s="43" cm="1">
        <f t="array" aca="1" ref="DZ293" ca="1">IFERROR(INDEX(Forecast_Capex_Input!BY$12:BY$286,$Z293)
*(INDEX(Forecast_Capex_Input!$H$12:$H$286,$Z293)=Repex),0)
*$DV293</f>
        <v>0</v>
      </c>
      <c r="EA293" s="43" cm="1">
        <f t="array" aca="1" ref="EA293" ca="1">IFERROR(INDEX(Forecast_Capex_Input!BZ$12:BZ$286,$Z293)
*(INDEX(Forecast_Capex_Input!$H$12:$H$286,$Z293)=Repex),0)
*$DV293</f>
        <v>1</v>
      </c>
      <c r="EB293" s="43" cm="1">
        <f t="array" aca="1" ref="EB293" ca="1">IFERROR(INDEX(Forecast_Capex_Input!CA$12:CA$286,$Z293)
*(INDEX(Forecast_Capex_Input!$H$12:$H$286,$Z293)=Repex),0)
*$DV293</f>
        <v>0</v>
      </c>
      <c r="EC293" s="43" cm="1">
        <f t="array" aca="1" ref="EC293" ca="1">IFERROR(INDEX(Forecast_Capex_Input!CB$12:CB$286,$Z293)
*(INDEX(Forecast_Capex_Input!$H$12:$H$286,$Z293)=Repex),0)
*$DV293</f>
        <v>0</v>
      </c>
      <c r="ED293" s="43" cm="1">
        <f t="array" aca="1" ref="ED293" ca="1">IFERROR(INDEX(Forecast_Capex_Input!CC$12:CC$286,$Z293)
*(INDEX(Forecast_Capex_Input!$H$12:$H$286,$Z293)=Repex),0)
*$DV293</f>
        <v>0</v>
      </c>
      <c r="EF293" s="86" t="str">
        <f t="shared" si="31"/>
        <v>N/A</v>
      </c>
      <c r="EG293" s="28" t="str">
        <f>IFERROR(RANK(EF293,EF$11:EF$1010,0)+COUNTIF(EF$11:EF293,EF293)-1,NA)</f>
        <v>N/A</v>
      </c>
    </row>
    <row r="294" spans="3:137" x14ac:dyDescent="0.2">
      <c r="C294" s="28">
        <f t="shared" si="32"/>
        <v>284</v>
      </c>
      <c r="D294" s="9" t="str" cm="1">
        <f t="array" ref="D294">IFERROR(INDEX(Forecast_Capex_Input!$D$12:$D$286,$Z294),NA)</f>
        <v>Microwave Renewal Program</v>
      </c>
      <c r="E294" s="24" t="b" cm="1">
        <f t="array" ref="E294">IF($Z294=NA,NA,INDEX(Forecast_Capex_Input!$E$12:$E$286,$Z294))</f>
        <v>1</v>
      </c>
      <c r="F294" s="9" t="str" cm="1">
        <f t="array" aca="1" ref="F294" ca="1">IFERROR(INDEX(General!$E$25:$E$26,$AA294),NA)</f>
        <v>Non-Labour</v>
      </c>
      <c r="G294" s="9" t="str" cm="1">
        <f t="array" aca="1" ref="G294" ca="1">IFERROR(INDEX(Forecast_Capex_Input!$AI$11:$BB$11,$AC294),NA)</f>
        <v>Communications (short life)</v>
      </c>
      <c r="H294" s="50" cm="1">
        <f t="array" aca="1" ref="H294" ca="1">IFERROR(INDEX(Forecast_Capex_Input!$AI$12:$BB$286,$Z294,$AC294),NA)</f>
        <v>1</v>
      </c>
      <c r="I294" s="150" t="str" cm="1">
        <f t="array" ref="I294">IFERROR(INDEX(Forecast_Capex_Input!$F$12:$F$286,$Z294),NA)</f>
        <v>Replacement Expenditure</v>
      </c>
      <c r="J294" s="150" t="str" cm="1">
        <f t="array" ref="J294">IFERROR(INDEX(Forecast_Capex_Input!G$12:G$286,$Z294),NA)</f>
        <v>Digital Infrastructure</v>
      </c>
      <c r="K294" s="150" t="str" cm="1">
        <f t="array" ref="K294">IFERROR(INDEX(Forecast_Capex_Input!H$12:H$286,$Z294),NA)</f>
        <v>Repex</v>
      </c>
      <c r="L294" s="150" t="str" cm="1">
        <f t="array" ref="L294">IFERROR(INDEX(Forecast_Capex_Input!I$12:I$286,$Z294),NA)</f>
        <v>N/A</v>
      </c>
      <c r="M294" s="150" t="str" cm="1">
        <f t="array" ref="M294">IFERROR(INDEX(Forecast_Capex_Input!J$12:J$286,$Z294),NA)</f>
        <v>N/A</v>
      </c>
      <c r="N294" s="150" t="str" cm="1">
        <f t="array" ref="N294">IFERROR(INDEX(Forecast_Capex_Input!K$12:K$286,$Z294),NA)</f>
        <v>DI - Communications systems</v>
      </c>
      <c r="O294" s="150" t="str" cm="1">
        <f t="array" ref="O294">IFERROR(INDEX(Forecast_Capex_Input!L$12:L$286,$Z294),NA)</f>
        <v>DI - Safe and Reliable Network</v>
      </c>
      <c r="P294" s="150" t="str" cm="1">
        <f t="array" ref="P294">IFERROR(INDEX(Forecast_Capex_Input!M$12:M$286,$Z294),NA)</f>
        <v>N/A</v>
      </c>
      <c r="Q294" s="24" t="str" cm="1">
        <f t="array" ref="Q294">IFERROR(INDEX(Forecast_Capex_Input!N$12:N$286,$Z294),NA)</f>
        <v>No</v>
      </c>
      <c r="R294" s="190" cm="1">
        <f t="array" ref="R294">IFERROR(INDEX(Forecast_Capex_Input!O$12:O$286,$Z294),0)</f>
        <v>0</v>
      </c>
      <c r="S294" s="24" t="str" cm="1">
        <f t="array" ref="S294">IFERROR(INDEX(Forecast_Capex_Input!P$12:P$286,$Z294),0)</f>
        <v>Safety security &amp; reliability</v>
      </c>
      <c r="T294" s="150" t="str" cm="1">
        <f t="array" aca="1" ref="T294" ca="1">IFERROR(INDEX(General!$K$91:$K$110,$AC294),NA)</f>
        <v>Communications (short life) (2018 onwards)</v>
      </c>
      <c r="U294" s="43" cm="1">
        <f t="array" aca="1" ref="U294" ca="1">IFERROR(
IF($F294=General!$E$25,INDEX(Forecast_Capex_Input!S$12:S$286,$Z294),
INDEX(Forecast_Capex_Input!T$12:T$286,$Z294)),0)</f>
        <v>0.72572797970815972</v>
      </c>
      <c r="V294" s="82" t="b">
        <f>IFERROR(INDEX(Overheads!$T$19:$T$26,MATCH($I294,Overheads!$E$19:$E$26,0)),FALSE)</f>
        <v>1</v>
      </c>
      <c r="W294" s="209" t="str" cm="1">
        <f t="array" ref="W294">IFERROR(
INDEX(Forecast_Capex_Input!CN$12:CN$286,$Z294),0)</f>
        <v>FY22</v>
      </c>
      <c r="X294" s="209">
        <f>IFERROR(
MATCH($W294,General!$L$39:$S$39,0),1)</f>
        <v>2</v>
      </c>
      <c r="Z294" s="28">
        <f>IFERROR(
IF(MATCH($C294,Forecast_Capex_Input!$CI$12:$CI$286,1)+1&gt;MAX(Forecast_Capex_Input!$C$12:$C$286),NA,
MATCH($C294,Forecast_Capex_Input!$CI$12:$CI$286,1)+1),1)</f>
        <v>125</v>
      </c>
      <c r="AA294" s="28" cm="1">
        <f t="array" aca="1" ref="AA294" ca="1">IFERROR(
IF(Z293&lt;&gt;Z294,1,
IF(COUNTIF(OFFSET(AA293,0,0,-INDEX(Forecast_Capex_Input!$CG$12:$CG$286,$Z294)),AA293)=INDEX(Forecast_Capex_Input!$CG$12:$CG$286,$Z294),AA293+1,AA293)),NA)</f>
        <v>2</v>
      </c>
      <c r="AB294" s="28" cm="1">
        <f t="array" ref="AB294">IFERROR($C294-IF($Z294=1,1,INDEX(Forecast_Capex_Input!$CI$12:$CI$286,$Z294-1))+1,NA)</f>
        <v>2</v>
      </c>
      <c r="AC294" s="28" cm="1">
        <f t="array" aca="1" ref="AC294" ca="1">IFERROR(IF(AA294=1,
INDEX(Forecast_Capex_Input!$AI$10:$BB$10,SMALL(IF(INDEX(Forecast_Capex_Input!$AI$12:$BB$286,$Z294,0)&gt;0,COLUMN(Forecast_Capex_Input!$AI$10:$BB$10)-COLUMN(Forecast_Capex_Input!$AI$12)+1),ROWS(OFFSET(AC293,0,0,-$AB294)))),
OFFSET(AC293,-INDEX(Forecast_Capex_Input!$CG$12:$CG$286,$Z294)+1,0)),NA)</f>
        <v>5</v>
      </c>
      <c r="AD294" s="28">
        <f t="shared" ca="1" si="29"/>
        <v>2</v>
      </c>
      <c r="AE294" s="82" t="b">
        <f t="shared" si="33"/>
        <v>0</v>
      </c>
      <c r="AF294" s="78" t="b">
        <v>0</v>
      </c>
      <c r="AG294" s="82" t="b">
        <f t="shared" si="30"/>
        <v>1</v>
      </c>
      <c r="AI294" s="55">
        <v>1.207014679625297</v>
      </c>
      <c r="AJ294" s="55">
        <v>1.0972860723866338</v>
      </c>
      <c r="AK294" s="55">
        <v>0.54864303619331689</v>
      </c>
      <c r="AL294" s="55">
        <v>1.207014679625297</v>
      </c>
      <c r="AM294" s="55">
        <v>1.2618789832446289</v>
      </c>
      <c r="AN294" s="135">
        <v>5.3218374510751731</v>
      </c>
      <c r="AP294" s="55">
        <v>1.207014679625297</v>
      </c>
      <c r="AQ294" s="55">
        <v>1.0972860723866338</v>
      </c>
      <c r="AR294" s="55">
        <v>0.54864303619331689</v>
      </c>
      <c r="AS294" s="55">
        <v>1.207014679625297</v>
      </c>
      <c r="AT294" s="55">
        <v>1.2618789832446289</v>
      </c>
      <c r="AU294" s="135">
        <v>5.3218374510751731</v>
      </c>
      <c r="AW294" s="55">
        <v>0.14550732007940656</v>
      </c>
      <c r="AX294" s="55">
        <v>0.12397464520007015</v>
      </c>
      <c r="AY294" s="55">
        <v>7.6103885551268249E-2</v>
      </c>
      <c r="AZ294" s="55">
        <v>0.16975740602798392</v>
      </c>
      <c r="BA294" s="55">
        <v>0.15715351719981979</v>
      </c>
      <c r="BB294" s="135">
        <v>0.67249677405854857</v>
      </c>
      <c r="BD294" s="55">
        <v>2.8331860087298839E-2</v>
      </c>
      <c r="BE294" s="55">
        <v>2.4301151177159107E-2</v>
      </c>
      <c r="BF294" s="55">
        <v>1.4591654471180861E-2</v>
      </c>
      <c r="BG294" s="55">
        <v>3.2324503418094133E-2</v>
      </c>
      <c r="BH294" s="55">
        <v>3.0438568298956199E-2</v>
      </c>
      <c r="BI294" s="135">
        <v>0.12998773745268916</v>
      </c>
      <c r="BK294" s="55">
        <v>1.3808538597920024</v>
      </c>
      <c r="BL294" s="55">
        <v>1.245561868763863</v>
      </c>
      <c r="BM294" s="55">
        <v>0.63933857621576595</v>
      </c>
      <c r="BN294" s="55">
        <v>1.4090965890713749</v>
      </c>
      <c r="BO294" s="55">
        <v>1.4494710687434049</v>
      </c>
      <c r="BP294" s="135">
        <v>6.1243219625864107</v>
      </c>
      <c r="BR294" s="147">
        <v>0.1</v>
      </c>
      <c r="BS294" s="147">
        <v>0.11</v>
      </c>
      <c r="BT294" s="147">
        <v>0.14000000000000001</v>
      </c>
      <c r="BU294" s="147">
        <v>0.32</v>
      </c>
      <c r="BV294" s="147">
        <v>0.33</v>
      </c>
      <c r="BX294" s="55">
        <v>0.53218374510751731</v>
      </c>
      <c r="BY294" s="55">
        <v>0.58540211961826905</v>
      </c>
      <c r="BZ294" s="55">
        <v>0.74505724315052435</v>
      </c>
      <c r="CA294" s="55">
        <v>1.7029879843440554</v>
      </c>
      <c r="CB294" s="55">
        <v>1.7562063588548071</v>
      </c>
      <c r="CC294" s="135">
        <v>5.3218374510751731</v>
      </c>
      <c r="CE294" s="55">
        <v>0.53218374510751731</v>
      </c>
      <c r="CF294" s="55">
        <v>0.58540211961826905</v>
      </c>
      <c r="CG294" s="55">
        <v>0.74505724315052435</v>
      </c>
      <c r="CH294" s="55">
        <v>1.7029879843440554</v>
      </c>
      <c r="CI294" s="55">
        <v>1.7562063588548071</v>
      </c>
      <c r="CJ294" s="135">
        <v>5.3218374510751731</v>
      </c>
      <c r="CL294" s="55">
        <v>6.7249677405854857E-2</v>
      </c>
      <c r="CM294" s="55">
        <v>7.3974645146440338E-2</v>
      </c>
      <c r="CN294" s="55">
        <v>9.4149548368196806E-2</v>
      </c>
      <c r="CO294" s="55">
        <v>0.21519896769873556</v>
      </c>
      <c r="CP294" s="55">
        <v>0.22192393543932104</v>
      </c>
      <c r="CQ294" s="135">
        <v>0.67249677405854857</v>
      </c>
      <c r="CS294" s="67">
        <v>1.2998773745268916E-2</v>
      </c>
      <c r="CT294" s="67">
        <v>1.4298651119795808E-2</v>
      </c>
      <c r="CU294" s="67">
        <v>1.8198283243376485E-2</v>
      </c>
      <c r="CV294" s="67">
        <v>4.159607598486053E-2</v>
      </c>
      <c r="CW294" s="67">
        <v>4.2895953359387423E-2</v>
      </c>
      <c r="CX294" s="135">
        <v>0.12998773745268916</v>
      </c>
      <c r="CZ294" s="55">
        <v>0.61243219625864109</v>
      </c>
      <c r="DA294" s="55">
        <v>0.67367541588450519</v>
      </c>
      <c r="DB294" s="55">
        <v>0.8574050747620976</v>
      </c>
      <c r="DC294" s="55">
        <v>1.9597830280276516</v>
      </c>
      <c r="DD294" s="55">
        <v>2.0210262476535155</v>
      </c>
      <c r="DE294" s="135">
        <v>6.1243219625864116</v>
      </c>
      <c r="DG294" s="43" t="b" cm="1">
        <f t="array" aca="1" ref="DG294" ca="1">OR($G294=Forecast_Capex_Input!$BF$8:$BF$10)</f>
        <v>0</v>
      </c>
      <c r="DH294" s="43" cm="1">
        <f t="array" aca="1" ref="DH294" ca="1">IFERROR(INDEX(Forecast_Capex_Input!BG$12:BG$286,$Z294)
*(INDEX(Forecast_Capex_Input!$H$12:$H$286,$Z294)=Repex),0)
*$DG294</f>
        <v>0</v>
      </c>
      <c r="DI294" s="43" cm="1">
        <f t="array" aca="1" ref="DI294" ca="1">IFERROR(INDEX(Forecast_Capex_Input!BH$12:BH$286,$Z294)
*(INDEX(Forecast_Capex_Input!$H$12:$H$286,$Z294)=Repex),0)
*$DG294</f>
        <v>0</v>
      </c>
      <c r="DJ294" s="43" cm="1">
        <f t="array" aca="1" ref="DJ294" ca="1">IFERROR(INDEX(Forecast_Capex_Input!BI$12:BI$286,$Z294)
*(INDEX(Forecast_Capex_Input!$H$12:$H$286,$Z294)=Repex),0)
*$DG294</f>
        <v>0</v>
      </c>
      <c r="DK294" s="43" cm="1">
        <f t="array" aca="1" ref="DK294" ca="1">IFERROR(INDEX(Forecast_Capex_Input!BJ$12:BJ$286,$Z294)
*(INDEX(Forecast_Capex_Input!$H$12:$H$286,$Z294)=Repex),0)
*$DG294</f>
        <v>0</v>
      </c>
      <c r="DL294" s="43" cm="1">
        <f t="array" aca="1" ref="DL294" ca="1">IFERROR(INDEX(Forecast_Capex_Input!BK$12:BK$286,$Z294)
*(INDEX(Forecast_Capex_Input!$H$12:$H$286,$Z294)=Repex),0)
*$DG294</f>
        <v>0</v>
      </c>
      <c r="DM294" s="43" cm="1">
        <f t="array" aca="1" ref="DM294" ca="1">IFERROR(INDEX(Forecast_Capex_Input!BL$12:BL$286,$Z294)
*(INDEX(Forecast_Capex_Input!$H$12:$H$286,$Z294)=Repex),0)
*$DG294</f>
        <v>0</v>
      </c>
      <c r="DO294" s="43" t="b" cm="1">
        <f t="array" aca="1" ref="DO294" ca="1">OR($G294=Forecast_Capex_Input!$BN$8:$BN$9)</f>
        <v>0</v>
      </c>
      <c r="DP294" s="43" cm="1">
        <f t="array" aca="1" ref="DP294" ca="1">IFERROR(INDEX(Forecast_Capex_Input!BO$12:BO$286,$Z294)
*(INDEX(Forecast_Capex_Input!$H$12:$H$286,$Z294)=Repex),0)
*$DO294</f>
        <v>0</v>
      </c>
      <c r="DQ294" s="43" cm="1">
        <f t="array" aca="1" ref="DQ294" ca="1">IFERROR(INDEX(Forecast_Capex_Input!BP$12:BP$286,$Z294)
*(INDEX(Forecast_Capex_Input!$H$12:$H$286,$Z294)=Repex),0)
*$DO294</f>
        <v>0</v>
      </c>
      <c r="DR294" s="43" cm="1">
        <f t="array" aca="1" ref="DR294" ca="1">IFERROR(INDEX(Forecast_Capex_Input!BQ$12:BQ$286,$Z294)
*(INDEX(Forecast_Capex_Input!$H$12:$H$286,$Z294)=Repex),0)
*$DO294</f>
        <v>0</v>
      </c>
      <c r="DS294" s="43" cm="1">
        <f t="array" aca="1" ref="DS294" ca="1">IFERROR(INDEX(Forecast_Capex_Input!BR$12:BR$286,$Z294)
*(INDEX(Forecast_Capex_Input!$H$12:$H$286,$Z294)=Repex),0)
*$DO294</f>
        <v>0</v>
      </c>
      <c r="DT294" s="43" cm="1">
        <f t="array" aca="1" ref="DT294" ca="1">IFERROR(INDEX(Forecast_Capex_Input!BS$12:BS$286,$Z294)
*(INDEX(Forecast_Capex_Input!$H$12:$H$286,$Z294)=Repex),0)
*$DO294</f>
        <v>0</v>
      </c>
      <c r="DV294" s="43" t="b" cm="1">
        <f t="array" aca="1" ref="DV294" ca="1">OR($G294=Forecast_Capex_Input!$BU$8:$BU$10)</f>
        <v>1</v>
      </c>
      <c r="DW294" s="43" cm="1">
        <f t="array" aca="1" ref="DW294" ca="1">IFERROR(INDEX(Forecast_Capex_Input!BV$12:BV$286,$Z294)
*(INDEX(Forecast_Capex_Input!$H$12:$H$286,$Z294)=Repex),0)
*$DV294</f>
        <v>0</v>
      </c>
      <c r="DX294" s="43" cm="1">
        <f t="array" aca="1" ref="DX294" ca="1">IFERROR(INDEX(Forecast_Capex_Input!BW$12:BW$286,$Z294)
*(INDEX(Forecast_Capex_Input!$H$12:$H$286,$Z294)=Repex),0)
*$DV294</f>
        <v>0</v>
      </c>
      <c r="DY294" s="43" cm="1">
        <f t="array" aca="1" ref="DY294" ca="1">IFERROR(INDEX(Forecast_Capex_Input!BX$12:BX$286,$Z294)
*(INDEX(Forecast_Capex_Input!$H$12:$H$286,$Z294)=Repex),0)
*$DV294</f>
        <v>0</v>
      </c>
      <c r="DZ294" s="43" cm="1">
        <f t="array" aca="1" ref="DZ294" ca="1">IFERROR(INDEX(Forecast_Capex_Input!BY$12:BY$286,$Z294)
*(INDEX(Forecast_Capex_Input!$H$12:$H$286,$Z294)=Repex),0)
*$DV294</f>
        <v>0</v>
      </c>
      <c r="EA294" s="43" cm="1">
        <f t="array" aca="1" ref="EA294" ca="1">IFERROR(INDEX(Forecast_Capex_Input!BZ$12:BZ$286,$Z294)
*(INDEX(Forecast_Capex_Input!$H$12:$H$286,$Z294)=Repex),0)
*$DV294</f>
        <v>1</v>
      </c>
      <c r="EB294" s="43" cm="1">
        <f t="array" aca="1" ref="EB294" ca="1">IFERROR(INDEX(Forecast_Capex_Input!CA$12:CA$286,$Z294)
*(INDEX(Forecast_Capex_Input!$H$12:$H$286,$Z294)=Repex),0)
*$DV294</f>
        <v>0</v>
      </c>
      <c r="EC294" s="43" cm="1">
        <f t="array" aca="1" ref="EC294" ca="1">IFERROR(INDEX(Forecast_Capex_Input!CB$12:CB$286,$Z294)
*(INDEX(Forecast_Capex_Input!$H$12:$H$286,$Z294)=Repex),0)
*$DV294</f>
        <v>0</v>
      </c>
      <c r="ED294" s="43" cm="1">
        <f t="array" aca="1" ref="ED294" ca="1">IFERROR(INDEX(Forecast_Capex_Input!CC$12:CC$286,$Z294)
*(INDEX(Forecast_Capex_Input!$H$12:$H$286,$Z294)=Repex),0)
*$DV294</f>
        <v>0</v>
      </c>
      <c r="EF294" s="86" t="str">
        <f t="shared" si="31"/>
        <v>N/A</v>
      </c>
      <c r="EG294" s="28" t="str">
        <f>IFERROR(RANK(EF294,EF$11:EF$1010,0)+COUNTIF(EF$11:EF294,EF294)-1,NA)</f>
        <v>N/A</v>
      </c>
    </row>
    <row r="295" spans="3:137" x14ac:dyDescent="0.2">
      <c r="C295" s="28">
        <f t="shared" si="32"/>
        <v>285</v>
      </c>
      <c r="D295" s="9" t="str" cm="1">
        <f t="array" ref="D295">IFERROR(INDEX(Forecast_Capex_Input!$D$12:$D$286,$Z295),NA)</f>
        <v>OPGW rollout</v>
      </c>
      <c r="E295" s="24" t="b" cm="1">
        <f t="array" ref="E295">IF($Z295=NA,NA,INDEX(Forecast_Capex_Input!$E$12:$E$286,$Z295))</f>
        <v>0</v>
      </c>
      <c r="F295" s="9" t="str" cm="1">
        <f t="array" aca="1" ref="F295" ca="1">IFERROR(INDEX(General!$E$25:$E$26,$AA295),NA)</f>
        <v>Labour</v>
      </c>
      <c r="G295" s="9" t="str" cm="1">
        <f t="array" aca="1" ref="G295" ca="1">IFERROR(INDEX(Forecast_Capex_Input!$AI$11:$BB$11,$AC295),NA)</f>
        <v>Transmission Lines</v>
      </c>
      <c r="H295" s="50" cm="1">
        <f t="array" aca="1" ref="H295" ca="1">IFERROR(INDEX(Forecast_Capex_Input!$AI$12:$BB$286,$Z295,$AC295),NA)</f>
        <v>1</v>
      </c>
      <c r="I295" s="150" t="str" cm="1">
        <f t="array" ref="I295">IFERROR(INDEX(Forecast_Capex_Input!$F$12:$F$286,$Z295),NA)</f>
        <v>Replacement Expenditure</v>
      </c>
      <c r="J295" s="150" t="str" cm="1">
        <f t="array" ref="J295">IFERROR(INDEX(Forecast_Capex_Input!G$12:G$286,$Z295),NA)</f>
        <v>Digital Infrastructure</v>
      </c>
      <c r="K295" s="150" t="str" cm="1">
        <f t="array" ref="K295">IFERROR(INDEX(Forecast_Capex_Input!H$12:H$286,$Z295),NA)</f>
        <v>Repex</v>
      </c>
      <c r="L295" s="150" t="str" cm="1">
        <f t="array" ref="L295">IFERROR(INDEX(Forecast_Capex_Input!I$12:I$286,$Z295),NA)</f>
        <v>N/A</v>
      </c>
      <c r="M295" s="150" t="str" cm="1">
        <f t="array" ref="M295">IFERROR(INDEX(Forecast_Capex_Input!J$12:J$286,$Z295),NA)</f>
        <v>N/A</v>
      </c>
      <c r="N295" s="150" t="str" cm="1">
        <f t="array" ref="N295">IFERROR(INDEX(Forecast_Capex_Input!K$12:K$286,$Z295),NA)</f>
        <v>DI - OPGW</v>
      </c>
      <c r="O295" s="150" t="str" cm="1">
        <f t="array" ref="O295">IFERROR(INDEX(Forecast_Capex_Input!L$12:L$286,$Z295),NA)</f>
        <v>DI - Safe and Reliable Network</v>
      </c>
      <c r="P295" s="150" t="str" cm="1">
        <f t="array" ref="P295">IFERROR(INDEX(Forecast_Capex_Input!M$12:M$286,$Z295),NA)</f>
        <v>N/A</v>
      </c>
      <c r="Q295" s="24" t="str" cm="1">
        <f t="array" ref="Q295">IFERROR(INDEX(Forecast_Capex_Input!N$12:N$286,$Z295),NA)</f>
        <v>No</v>
      </c>
      <c r="R295" s="190" cm="1">
        <f t="array" ref="R295">IFERROR(INDEX(Forecast_Capex_Input!O$12:O$286,$Z295),0)</f>
        <v>0</v>
      </c>
      <c r="S295" s="24" t="str" cm="1">
        <f t="array" ref="S295">IFERROR(INDEX(Forecast_Capex_Input!P$12:P$286,$Z295),0)</f>
        <v>Safety security &amp; reliability</v>
      </c>
      <c r="T295" s="150" t="str" cm="1">
        <f t="array" aca="1" ref="T295" ca="1">IFERROR(INDEX(General!$K$91:$K$110,$AC295),NA)</f>
        <v>Transmission Lines (2018 onwards)</v>
      </c>
      <c r="U295" s="43" cm="1">
        <f t="array" aca="1" ref="U295" ca="1">IFERROR(
IF($F295=General!$E$25,INDEX(Forecast_Capex_Input!S$12:S$286,$Z295),
INDEX(Forecast_Capex_Input!T$12:T$286,$Z295)),0)</f>
        <v>0</v>
      </c>
      <c r="V295" s="82" t="b">
        <f>IFERROR(INDEX(Overheads!$T$19:$T$26,MATCH($I295,Overheads!$E$19:$E$26,0)),FALSE)</f>
        <v>1</v>
      </c>
      <c r="W295" s="209" t="str" cm="1">
        <f t="array" ref="W295">IFERROR(
INDEX(Forecast_Capex_Input!CN$12:CN$286,$Z295),0)</f>
        <v>FY22</v>
      </c>
      <c r="X295" s="209">
        <f>IFERROR(
MATCH($W295,General!$L$39:$S$39,0),1)</f>
        <v>2</v>
      </c>
      <c r="Z295" s="28">
        <f>IFERROR(
IF(MATCH($C295,Forecast_Capex_Input!$CI$12:$CI$286,1)+1&gt;MAX(Forecast_Capex_Input!$C$12:$C$286),NA,
MATCH($C295,Forecast_Capex_Input!$CI$12:$CI$286,1)+1),1)</f>
        <v>126</v>
      </c>
      <c r="AA295" s="28" cm="1">
        <f t="array" aca="1" ref="AA295" ca="1">IFERROR(
IF(Z294&lt;&gt;Z295,1,
IF(COUNTIF(OFFSET(AA294,0,0,-INDEX(Forecast_Capex_Input!$CG$12:$CG$286,$Z295)),AA294)=INDEX(Forecast_Capex_Input!$CG$12:$CG$286,$Z295),AA294+1,AA294)),NA)</f>
        <v>1</v>
      </c>
      <c r="AB295" s="28" cm="1">
        <f t="array" ref="AB295">IFERROR($C295-IF($Z295=1,1,INDEX(Forecast_Capex_Input!$CI$12:$CI$286,$Z295-1))+1,NA)</f>
        <v>1</v>
      </c>
      <c r="AC295" s="28" cm="1">
        <f t="array" aca="1" ref="AC295" ca="1">IFERROR(IF(AA295=1,
INDEX(Forecast_Capex_Input!$AI$10:$BB$10,SMALL(IF(INDEX(Forecast_Capex_Input!$AI$12:$BB$286,$Z295,0)&gt;0,COLUMN(Forecast_Capex_Input!$AI$10:$BB$10)-COLUMN(Forecast_Capex_Input!$AI$12)+1),ROWS(OFFSET(AC294,0,0,-$AB295)))),
OFFSET(AC294,-INDEX(Forecast_Capex_Input!$CG$12:$CG$286,$Z295)+1,0)),NA)</f>
        <v>1</v>
      </c>
      <c r="AD295" s="28">
        <f t="shared" ca="1" si="29"/>
        <v>1</v>
      </c>
      <c r="AE295" s="82" t="b">
        <f t="shared" si="33"/>
        <v>0</v>
      </c>
      <c r="AF295" s="78" t="b">
        <v>0</v>
      </c>
      <c r="AG295" s="82" t="b">
        <f t="shared" si="30"/>
        <v>1</v>
      </c>
      <c r="AI295" s="55">
        <v>0</v>
      </c>
      <c r="AJ295" s="55">
        <v>0</v>
      </c>
      <c r="AK295" s="55">
        <v>0</v>
      </c>
      <c r="AL295" s="55">
        <v>0</v>
      </c>
      <c r="AM295" s="55">
        <v>0</v>
      </c>
      <c r="AN295" s="135">
        <v>0</v>
      </c>
      <c r="AP295" s="55">
        <v>0</v>
      </c>
      <c r="AQ295" s="55">
        <v>0</v>
      </c>
      <c r="AR295" s="55">
        <v>0</v>
      </c>
      <c r="AS295" s="55">
        <v>0</v>
      </c>
      <c r="AT295" s="55">
        <v>0</v>
      </c>
      <c r="AU295" s="135">
        <v>0</v>
      </c>
      <c r="AW295" s="55">
        <v>0</v>
      </c>
      <c r="AX295" s="55">
        <v>0</v>
      </c>
      <c r="AY295" s="55">
        <v>0</v>
      </c>
      <c r="AZ295" s="55">
        <v>0</v>
      </c>
      <c r="BA295" s="55">
        <v>0</v>
      </c>
      <c r="BB295" s="135">
        <v>0</v>
      </c>
      <c r="BD295" s="55">
        <v>0</v>
      </c>
      <c r="BE295" s="55">
        <v>0</v>
      </c>
      <c r="BF295" s="55">
        <v>0</v>
      </c>
      <c r="BG295" s="55">
        <v>0</v>
      </c>
      <c r="BH295" s="55">
        <v>0</v>
      </c>
      <c r="BI295" s="135">
        <v>0</v>
      </c>
      <c r="BK295" s="55">
        <v>0</v>
      </c>
      <c r="BL295" s="55">
        <v>0</v>
      </c>
      <c r="BM295" s="55">
        <v>0</v>
      </c>
      <c r="BN295" s="55">
        <v>0</v>
      </c>
      <c r="BO295" s="55">
        <v>0</v>
      </c>
      <c r="BP295" s="135">
        <v>0</v>
      </c>
      <c r="BR295" s="147">
        <v>0</v>
      </c>
      <c r="BS295" s="147">
        <v>0</v>
      </c>
      <c r="BT295" s="147">
        <v>0</v>
      </c>
      <c r="BU295" s="147">
        <v>0</v>
      </c>
      <c r="BV295" s="147">
        <v>0</v>
      </c>
      <c r="BX295" s="55">
        <v>0</v>
      </c>
      <c r="BY295" s="55">
        <v>0</v>
      </c>
      <c r="BZ295" s="55">
        <v>0</v>
      </c>
      <c r="CA295" s="55">
        <v>0</v>
      </c>
      <c r="CB295" s="55">
        <v>0</v>
      </c>
      <c r="CC295" s="135">
        <v>0</v>
      </c>
      <c r="CE295" s="55">
        <v>0</v>
      </c>
      <c r="CF295" s="55">
        <v>0</v>
      </c>
      <c r="CG295" s="55">
        <v>0</v>
      </c>
      <c r="CH295" s="55">
        <v>0</v>
      </c>
      <c r="CI295" s="55">
        <v>0</v>
      </c>
      <c r="CJ295" s="135">
        <v>0</v>
      </c>
      <c r="CL295" s="55">
        <v>0</v>
      </c>
      <c r="CM295" s="55">
        <v>0</v>
      </c>
      <c r="CN295" s="55">
        <v>0</v>
      </c>
      <c r="CO295" s="55">
        <v>0</v>
      </c>
      <c r="CP295" s="55">
        <v>0</v>
      </c>
      <c r="CQ295" s="135">
        <v>0</v>
      </c>
      <c r="CS295" s="67">
        <v>0</v>
      </c>
      <c r="CT295" s="67">
        <v>0</v>
      </c>
      <c r="CU295" s="67">
        <v>0</v>
      </c>
      <c r="CV295" s="67">
        <v>0</v>
      </c>
      <c r="CW295" s="67">
        <v>0</v>
      </c>
      <c r="CX295" s="135">
        <v>0</v>
      </c>
      <c r="CZ295" s="55">
        <v>0</v>
      </c>
      <c r="DA295" s="55">
        <v>0</v>
      </c>
      <c r="DB295" s="55">
        <v>0</v>
      </c>
      <c r="DC295" s="55">
        <v>0</v>
      </c>
      <c r="DD295" s="55">
        <v>0</v>
      </c>
      <c r="DE295" s="135">
        <v>0</v>
      </c>
      <c r="DG295" s="43" t="b" cm="1">
        <f t="array" aca="1" ref="DG295" ca="1">OR($G295=Forecast_Capex_Input!$BF$8:$BF$10)</f>
        <v>1</v>
      </c>
      <c r="DH295" s="43" cm="1">
        <f t="array" aca="1" ref="DH295" ca="1">IFERROR(INDEX(Forecast_Capex_Input!BG$12:BG$286,$Z295)
*(INDEX(Forecast_Capex_Input!$H$12:$H$286,$Z295)=Repex),0)
*$DG295</f>
        <v>0</v>
      </c>
      <c r="DI295" s="43" cm="1">
        <f t="array" aca="1" ref="DI295" ca="1">IFERROR(INDEX(Forecast_Capex_Input!BH$12:BH$286,$Z295)
*(INDEX(Forecast_Capex_Input!$H$12:$H$286,$Z295)=Repex),0)
*$DG295</f>
        <v>0</v>
      </c>
      <c r="DJ295" s="43" cm="1">
        <f t="array" aca="1" ref="DJ295" ca="1">IFERROR(INDEX(Forecast_Capex_Input!BI$12:BI$286,$Z295)
*(INDEX(Forecast_Capex_Input!$H$12:$H$286,$Z295)=Repex),0)
*$DG295</f>
        <v>0</v>
      </c>
      <c r="DK295" s="43" cm="1">
        <f t="array" aca="1" ref="DK295" ca="1">IFERROR(INDEX(Forecast_Capex_Input!BJ$12:BJ$286,$Z295)
*(INDEX(Forecast_Capex_Input!$H$12:$H$286,$Z295)=Repex),0)
*$DG295</f>
        <v>0</v>
      </c>
      <c r="DL295" s="43" cm="1">
        <f t="array" aca="1" ref="DL295" ca="1">IFERROR(INDEX(Forecast_Capex_Input!BK$12:BK$286,$Z295)
*(INDEX(Forecast_Capex_Input!$H$12:$H$286,$Z295)=Repex),0)
*$DG295</f>
        <v>0</v>
      </c>
      <c r="DM295" s="43" cm="1">
        <f t="array" aca="1" ref="DM295" ca="1">IFERROR(INDEX(Forecast_Capex_Input!BL$12:BL$286,$Z295)
*(INDEX(Forecast_Capex_Input!$H$12:$H$286,$Z295)=Repex),0)
*$DG295</f>
        <v>1</v>
      </c>
      <c r="DO295" s="43" t="b" cm="1">
        <f t="array" aca="1" ref="DO295" ca="1">OR($G295=Forecast_Capex_Input!$BN$8:$BN$9)</f>
        <v>0</v>
      </c>
      <c r="DP295" s="43" cm="1">
        <f t="array" aca="1" ref="DP295" ca="1">IFERROR(INDEX(Forecast_Capex_Input!BO$12:BO$286,$Z295)
*(INDEX(Forecast_Capex_Input!$H$12:$H$286,$Z295)=Repex),0)
*$DO295</f>
        <v>0</v>
      </c>
      <c r="DQ295" s="43" cm="1">
        <f t="array" aca="1" ref="DQ295" ca="1">IFERROR(INDEX(Forecast_Capex_Input!BP$12:BP$286,$Z295)
*(INDEX(Forecast_Capex_Input!$H$12:$H$286,$Z295)=Repex),0)
*$DO295</f>
        <v>0</v>
      </c>
      <c r="DR295" s="43" cm="1">
        <f t="array" aca="1" ref="DR295" ca="1">IFERROR(INDEX(Forecast_Capex_Input!BQ$12:BQ$286,$Z295)
*(INDEX(Forecast_Capex_Input!$H$12:$H$286,$Z295)=Repex),0)
*$DO295</f>
        <v>0</v>
      </c>
      <c r="DS295" s="43" cm="1">
        <f t="array" aca="1" ref="DS295" ca="1">IFERROR(INDEX(Forecast_Capex_Input!BR$12:BR$286,$Z295)
*(INDEX(Forecast_Capex_Input!$H$12:$H$286,$Z295)=Repex),0)
*$DO295</f>
        <v>0</v>
      </c>
      <c r="DT295" s="43" cm="1">
        <f t="array" aca="1" ref="DT295" ca="1">IFERROR(INDEX(Forecast_Capex_Input!BS$12:BS$286,$Z295)
*(INDEX(Forecast_Capex_Input!$H$12:$H$286,$Z295)=Repex),0)
*$DO295</f>
        <v>0</v>
      </c>
      <c r="DV295" s="43" t="b" cm="1">
        <f t="array" aca="1" ref="DV295" ca="1">OR($G295=Forecast_Capex_Input!$BU$8:$BU$10)</f>
        <v>0</v>
      </c>
      <c r="DW295" s="43" cm="1">
        <f t="array" aca="1" ref="DW295" ca="1">IFERROR(INDEX(Forecast_Capex_Input!BV$12:BV$286,$Z295)
*(INDEX(Forecast_Capex_Input!$H$12:$H$286,$Z295)=Repex),0)
*$DV295</f>
        <v>0</v>
      </c>
      <c r="DX295" s="43" cm="1">
        <f t="array" aca="1" ref="DX295" ca="1">IFERROR(INDEX(Forecast_Capex_Input!BW$12:BW$286,$Z295)
*(INDEX(Forecast_Capex_Input!$H$12:$H$286,$Z295)=Repex),0)
*$DV295</f>
        <v>0</v>
      </c>
      <c r="DY295" s="43" cm="1">
        <f t="array" aca="1" ref="DY295" ca="1">IFERROR(INDEX(Forecast_Capex_Input!BX$12:BX$286,$Z295)
*(INDEX(Forecast_Capex_Input!$H$12:$H$286,$Z295)=Repex),0)
*$DV295</f>
        <v>0</v>
      </c>
      <c r="DZ295" s="43" cm="1">
        <f t="array" aca="1" ref="DZ295" ca="1">IFERROR(INDEX(Forecast_Capex_Input!BY$12:BY$286,$Z295)
*(INDEX(Forecast_Capex_Input!$H$12:$H$286,$Z295)=Repex),0)
*$DV295</f>
        <v>0</v>
      </c>
      <c r="EA295" s="43" cm="1">
        <f t="array" aca="1" ref="EA295" ca="1">IFERROR(INDEX(Forecast_Capex_Input!BZ$12:BZ$286,$Z295)
*(INDEX(Forecast_Capex_Input!$H$12:$H$286,$Z295)=Repex),0)
*$DV295</f>
        <v>0</v>
      </c>
      <c r="EB295" s="43" cm="1">
        <f t="array" aca="1" ref="EB295" ca="1">IFERROR(INDEX(Forecast_Capex_Input!CA$12:CA$286,$Z295)
*(INDEX(Forecast_Capex_Input!$H$12:$H$286,$Z295)=Repex),0)
*$DV295</f>
        <v>0</v>
      </c>
      <c r="EC295" s="43" cm="1">
        <f t="array" aca="1" ref="EC295" ca="1">IFERROR(INDEX(Forecast_Capex_Input!CB$12:CB$286,$Z295)
*(INDEX(Forecast_Capex_Input!$H$12:$H$286,$Z295)=Repex),0)
*$DV295</f>
        <v>0</v>
      </c>
      <c r="ED295" s="43" cm="1">
        <f t="array" aca="1" ref="ED295" ca="1">IFERROR(INDEX(Forecast_Capex_Input!CC$12:CC$286,$Z295)
*(INDEX(Forecast_Capex_Input!$H$12:$H$286,$Z295)=Repex),0)
*$DV295</f>
        <v>0</v>
      </c>
      <c r="EF295" s="86" t="str">
        <f t="shared" si="31"/>
        <v>N/A</v>
      </c>
      <c r="EG295" s="28" t="str">
        <f>IFERROR(RANK(EF295,EF$11:EF$1010,0)+COUNTIF(EF$11:EF295,EF295)-1,NA)</f>
        <v>N/A</v>
      </c>
    </row>
    <row r="296" spans="3:137" x14ac:dyDescent="0.2">
      <c r="C296" s="28">
        <f t="shared" si="32"/>
        <v>286</v>
      </c>
      <c r="D296" s="9" t="str" cm="1">
        <f t="array" ref="D296">IFERROR(INDEX(Forecast_Capex_Input!$D$12:$D$286,$Z296),NA)</f>
        <v>OPGW rollout</v>
      </c>
      <c r="E296" s="24" t="b" cm="1">
        <f t="array" ref="E296">IF($Z296=NA,NA,INDEX(Forecast_Capex_Input!$E$12:$E$286,$Z296))</f>
        <v>0</v>
      </c>
      <c r="F296" s="9" t="str" cm="1">
        <f t="array" aca="1" ref="F296" ca="1">IFERROR(INDEX(General!$E$25:$E$26,$AA296),NA)</f>
        <v>Non-Labour</v>
      </c>
      <c r="G296" s="9" t="str" cm="1">
        <f t="array" aca="1" ref="G296" ca="1">IFERROR(INDEX(Forecast_Capex_Input!$AI$11:$BB$11,$AC296),NA)</f>
        <v>Transmission Lines</v>
      </c>
      <c r="H296" s="50" cm="1">
        <f t="array" aca="1" ref="H296" ca="1">IFERROR(INDEX(Forecast_Capex_Input!$AI$12:$BB$286,$Z296,$AC296),NA)</f>
        <v>1</v>
      </c>
      <c r="I296" s="150" t="str" cm="1">
        <f t="array" ref="I296">IFERROR(INDEX(Forecast_Capex_Input!$F$12:$F$286,$Z296),NA)</f>
        <v>Replacement Expenditure</v>
      </c>
      <c r="J296" s="150" t="str" cm="1">
        <f t="array" ref="J296">IFERROR(INDEX(Forecast_Capex_Input!G$12:G$286,$Z296),NA)</f>
        <v>Digital Infrastructure</v>
      </c>
      <c r="K296" s="150" t="str" cm="1">
        <f t="array" ref="K296">IFERROR(INDEX(Forecast_Capex_Input!H$12:H$286,$Z296),NA)</f>
        <v>Repex</v>
      </c>
      <c r="L296" s="150" t="str" cm="1">
        <f t="array" ref="L296">IFERROR(INDEX(Forecast_Capex_Input!I$12:I$286,$Z296),NA)</f>
        <v>N/A</v>
      </c>
      <c r="M296" s="150" t="str" cm="1">
        <f t="array" ref="M296">IFERROR(INDEX(Forecast_Capex_Input!J$12:J$286,$Z296),NA)</f>
        <v>N/A</v>
      </c>
      <c r="N296" s="150" t="str" cm="1">
        <f t="array" ref="N296">IFERROR(INDEX(Forecast_Capex_Input!K$12:K$286,$Z296),NA)</f>
        <v>DI - OPGW</v>
      </c>
      <c r="O296" s="150" t="str" cm="1">
        <f t="array" ref="O296">IFERROR(INDEX(Forecast_Capex_Input!L$12:L$286,$Z296),NA)</f>
        <v>DI - Safe and Reliable Network</v>
      </c>
      <c r="P296" s="150" t="str" cm="1">
        <f t="array" ref="P296">IFERROR(INDEX(Forecast_Capex_Input!M$12:M$286,$Z296),NA)</f>
        <v>N/A</v>
      </c>
      <c r="Q296" s="24" t="str" cm="1">
        <f t="array" ref="Q296">IFERROR(INDEX(Forecast_Capex_Input!N$12:N$286,$Z296),NA)</f>
        <v>No</v>
      </c>
      <c r="R296" s="190" cm="1">
        <f t="array" ref="R296">IFERROR(INDEX(Forecast_Capex_Input!O$12:O$286,$Z296),0)</f>
        <v>0</v>
      </c>
      <c r="S296" s="24" t="str" cm="1">
        <f t="array" ref="S296">IFERROR(INDEX(Forecast_Capex_Input!P$12:P$286,$Z296),0)</f>
        <v>Safety security &amp; reliability</v>
      </c>
      <c r="T296" s="150" t="str" cm="1">
        <f t="array" aca="1" ref="T296" ca="1">IFERROR(INDEX(General!$K$91:$K$110,$AC296),NA)</f>
        <v>Transmission Lines (2018 onwards)</v>
      </c>
      <c r="U296" s="43" cm="1">
        <f t="array" aca="1" ref="U296" ca="1">IFERROR(
IF($F296=General!$E$25,INDEX(Forecast_Capex_Input!S$12:S$286,$Z296),
INDEX(Forecast_Capex_Input!T$12:T$286,$Z296)),0)</f>
        <v>1</v>
      </c>
      <c r="V296" s="82" t="b">
        <f>IFERROR(INDEX(Overheads!$T$19:$T$26,MATCH($I296,Overheads!$E$19:$E$26,0)),FALSE)</f>
        <v>1</v>
      </c>
      <c r="W296" s="209" t="str" cm="1">
        <f t="array" ref="W296">IFERROR(
INDEX(Forecast_Capex_Input!CN$12:CN$286,$Z296),0)</f>
        <v>FY22</v>
      </c>
      <c r="X296" s="209">
        <f>IFERROR(
MATCH($W296,General!$L$39:$S$39,0),1)</f>
        <v>2</v>
      </c>
      <c r="Z296" s="28">
        <f>IFERROR(
IF(MATCH($C296,Forecast_Capex_Input!$CI$12:$CI$286,1)+1&gt;MAX(Forecast_Capex_Input!$C$12:$C$286),NA,
MATCH($C296,Forecast_Capex_Input!$CI$12:$CI$286,1)+1),1)</f>
        <v>126</v>
      </c>
      <c r="AA296" s="28" cm="1">
        <f t="array" aca="1" ref="AA296" ca="1">IFERROR(
IF(Z295&lt;&gt;Z296,1,
IF(COUNTIF(OFFSET(AA295,0,0,-INDEX(Forecast_Capex_Input!$CG$12:$CG$286,$Z296)),AA295)=INDEX(Forecast_Capex_Input!$CG$12:$CG$286,$Z296),AA295+1,AA295)),NA)</f>
        <v>2</v>
      </c>
      <c r="AB296" s="28" cm="1">
        <f t="array" ref="AB296">IFERROR($C296-IF($Z296=1,1,INDEX(Forecast_Capex_Input!$CI$12:$CI$286,$Z296-1))+1,NA)</f>
        <v>2</v>
      </c>
      <c r="AC296" s="28" cm="1">
        <f t="array" aca="1" ref="AC296" ca="1">IFERROR(IF(AA296=1,
INDEX(Forecast_Capex_Input!$AI$10:$BB$10,SMALL(IF(INDEX(Forecast_Capex_Input!$AI$12:$BB$286,$Z296,0)&gt;0,COLUMN(Forecast_Capex_Input!$AI$10:$BB$10)-COLUMN(Forecast_Capex_Input!$AI$12)+1),ROWS(OFFSET(AC295,0,0,-$AB296)))),
OFFSET(AC295,-INDEX(Forecast_Capex_Input!$CG$12:$CG$286,$Z296)+1,0)),NA)</f>
        <v>1</v>
      </c>
      <c r="AD296" s="28">
        <f t="shared" ca="1" si="29"/>
        <v>2</v>
      </c>
      <c r="AE296" s="82" t="b">
        <f t="shared" si="33"/>
        <v>0</v>
      </c>
      <c r="AF296" s="78" t="b">
        <v>0</v>
      </c>
      <c r="AG296" s="82" t="b">
        <f t="shared" si="30"/>
        <v>1</v>
      </c>
      <c r="AI296" s="55">
        <v>0</v>
      </c>
      <c r="AJ296" s="55">
        <v>0</v>
      </c>
      <c r="AK296" s="55">
        <v>0</v>
      </c>
      <c r="AL296" s="55">
        <v>0</v>
      </c>
      <c r="AM296" s="55">
        <v>0</v>
      </c>
      <c r="AN296" s="135">
        <v>0</v>
      </c>
      <c r="AP296" s="55">
        <v>0</v>
      </c>
      <c r="AQ296" s="55">
        <v>0</v>
      </c>
      <c r="AR296" s="55">
        <v>0</v>
      </c>
      <c r="AS296" s="55">
        <v>0</v>
      </c>
      <c r="AT296" s="55">
        <v>0</v>
      </c>
      <c r="AU296" s="135">
        <v>0</v>
      </c>
      <c r="AW296" s="55">
        <v>0</v>
      </c>
      <c r="AX296" s="55">
        <v>0</v>
      </c>
      <c r="AY296" s="55">
        <v>0</v>
      </c>
      <c r="AZ296" s="55">
        <v>0</v>
      </c>
      <c r="BA296" s="55">
        <v>0</v>
      </c>
      <c r="BB296" s="135">
        <v>0</v>
      </c>
      <c r="BD296" s="55">
        <v>0</v>
      </c>
      <c r="BE296" s="55">
        <v>0</v>
      </c>
      <c r="BF296" s="55">
        <v>0</v>
      </c>
      <c r="BG296" s="55">
        <v>0</v>
      </c>
      <c r="BH296" s="55">
        <v>0</v>
      </c>
      <c r="BI296" s="135">
        <v>0</v>
      </c>
      <c r="BK296" s="55">
        <v>0</v>
      </c>
      <c r="BL296" s="55">
        <v>0</v>
      </c>
      <c r="BM296" s="55">
        <v>0</v>
      </c>
      <c r="BN296" s="55">
        <v>0</v>
      </c>
      <c r="BO296" s="55">
        <v>0</v>
      </c>
      <c r="BP296" s="135">
        <v>0</v>
      </c>
      <c r="BR296" s="147">
        <v>0</v>
      </c>
      <c r="BS296" s="147">
        <v>0</v>
      </c>
      <c r="BT296" s="147">
        <v>0</v>
      </c>
      <c r="BU296" s="147">
        <v>0</v>
      </c>
      <c r="BV296" s="147">
        <v>0</v>
      </c>
      <c r="BX296" s="55">
        <v>0</v>
      </c>
      <c r="BY296" s="55">
        <v>0</v>
      </c>
      <c r="BZ296" s="55">
        <v>0</v>
      </c>
      <c r="CA296" s="55">
        <v>0</v>
      </c>
      <c r="CB296" s="55">
        <v>0</v>
      </c>
      <c r="CC296" s="135">
        <v>0</v>
      </c>
      <c r="CE296" s="55">
        <v>0</v>
      </c>
      <c r="CF296" s="55">
        <v>0</v>
      </c>
      <c r="CG296" s="55">
        <v>0</v>
      </c>
      <c r="CH296" s="55">
        <v>0</v>
      </c>
      <c r="CI296" s="55">
        <v>0</v>
      </c>
      <c r="CJ296" s="135">
        <v>0</v>
      </c>
      <c r="CL296" s="55">
        <v>0</v>
      </c>
      <c r="CM296" s="55">
        <v>0</v>
      </c>
      <c r="CN296" s="55">
        <v>0</v>
      </c>
      <c r="CO296" s="55">
        <v>0</v>
      </c>
      <c r="CP296" s="55">
        <v>0</v>
      </c>
      <c r="CQ296" s="135">
        <v>0</v>
      </c>
      <c r="CS296" s="67">
        <v>0</v>
      </c>
      <c r="CT296" s="67">
        <v>0</v>
      </c>
      <c r="CU296" s="67">
        <v>0</v>
      </c>
      <c r="CV296" s="67">
        <v>0</v>
      </c>
      <c r="CW296" s="67">
        <v>0</v>
      </c>
      <c r="CX296" s="135">
        <v>0</v>
      </c>
      <c r="CZ296" s="55">
        <v>0</v>
      </c>
      <c r="DA296" s="55">
        <v>0</v>
      </c>
      <c r="DB296" s="55">
        <v>0</v>
      </c>
      <c r="DC296" s="55">
        <v>0</v>
      </c>
      <c r="DD296" s="55">
        <v>0</v>
      </c>
      <c r="DE296" s="135">
        <v>0</v>
      </c>
      <c r="DG296" s="43" t="b" cm="1">
        <f t="array" aca="1" ref="DG296" ca="1">OR($G296=Forecast_Capex_Input!$BF$8:$BF$10)</f>
        <v>1</v>
      </c>
      <c r="DH296" s="43" cm="1">
        <f t="array" aca="1" ref="DH296" ca="1">IFERROR(INDEX(Forecast_Capex_Input!BG$12:BG$286,$Z296)
*(INDEX(Forecast_Capex_Input!$H$12:$H$286,$Z296)=Repex),0)
*$DG296</f>
        <v>0</v>
      </c>
      <c r="DI296" s="43" cm="1">
        <f t="array" aca="1" ref="DI296" ca="1">IFERROR(INDEX(Forecast_Capex_Input!BH$12:BH$286,$Z296)
*(INDEX(Forecast_Capex_Input!$H$12:$H$286,$Z296)=Repex),0)
*$DG296</f>
        <v>0</v>
      </c>
      <c r="DJ296" s="43" cm="1">
        <f t="array" aca="1" ref="DJ296" ca="1">IFERROR(INDEX(Forecast_Capex_Input!BI$12:BI$286,$Z296)
*(INDEX(Forecast_Capex_Input!$H$12:$H$286,$Z296)=Repex),0)
*$DG296</f>
        <v>0</v>
      </c>
      <c r="DK296" s="43" cm="1">
        <f t="array" aca="1" ref="DK296" ca="1">IFERROR(INDEX(Forecast_Capex_Input!BJ$12:BJ$286,$Z296)
*(INDEX(Forecast_Capex_Input!$H$12:$H$286,$Z296)=Repex),0)
*$DG296</f>
        <v>0</v>
      </c>
      <c r="DL296" s="43" cm="1">
        <f t="array" aca="1" ref="DL296" ca="1">IFERROR(INDEX(Forecast_Capex_Input!BK$12:BK$286,$Z296)
*(INDEX(Forecast_Capex_Input!$H$12:$H$286,$Z296)=Repex),0)
*$DG296</f>
        <v>0</v>
      </c>
      <c r="DM296" s="43" cm="1">
        <f t="array" aca="1" ref="DM296" ca="1">IFERROR(INDEX(Forecast_Capex_Input!BL$12:BL$286,$Z296)
*(INDEX(Forecast_Capex_Input!$H$12:$H$286,$Z296)=Repex),0)
*$DG296</f>
        <v>1</v>
      </c>
      <c r="DO296" s="43" t="b" cm="1">
        <f t="array" aca="1" ref="DO296" ca="1">OR($G296=Forecast_Capex_Input!$BN$8:$BN$9)</f>
        <v>0</v>
      </c>
      <c r="DP296" s="43" cm="1">
        <f t="array" aca="1" ref="DP296" ca="1">IFERROR(INDEX(Forecast_Capex_Input!BO$12:BO$286,$Z296)
*(INDEX(Forecast_Capex_Input!$H$12:$H$286,$Z296)=Repex),0)
*$DO296</f>
        <v>0</v>
      </c>
      <c r="DQ296" s="43" cm="1">
        <f t="array" aca="1" ref="DQ296" ca="1">IFERROR(INDEX(Forecast_Capex_Input!BP$12:BP$286,$Z296)
*(INDEX(Forecast_Capex_Input!$H$12:$H$286,$Z296)=Repex),0)
*$DO296</f>
        <v>0</v>
      </c>
      <c r="DR296" s="43" cm="1">
        <f t="array" aca="1" ref="DR296" ca="1">IFERROR(INDEX(Forecast_Capex_Input!BQ$12:BQ$286,$Z296)
*(INDEX(Forecast_Capex_Input!$H$12:$H$286,$Z296)=Repex),0)
*$DO296</f>
        <v>0</v>
      </c>
      <c r="DS296" s="43" cm="1">
        <f t="array" aca="1" ref="DS296" ca="1">IFERROR(INDEX(Forecast_Capex_Input!BR$12:BR$286,$Z296)
*(INDEX(Forecast_Capex_Input!$H$12:$H$286,$Z296)=Repex),0)
*$DO296</f>
        <v>0</v>
      </c>
      <c r="DT296" s="43" cm="1">
        <f t="array" aca="1" ref="DT296" ca="1">IFERROR(INDEX(Forecast_Capex_Input!BS$12:BS$286,$Z296)
*(INDEX(Forecast_Capex_Input!$H$12:$H$286,$Z296)=Repex),0)
*$DO296</f>
        <v>0</v>
      </c>
      <c r="DV296" s="43" t="b" cm="1">
        <f t="array" aca="1" ref="DV296" ca="1">OR($G296=Forecast_Capex_Input!$BU$8:$BU$10)</f>
        <v>0</v>
      </c>
      <c r="DW296" s="43" cm="1">
        <f t="array" aca="1" ref="DW296" ca="1">IFERROR(INDEX(Forecast_Capex_Input!BV$12:BV$286,$Z296)
*(INDEX(Forecast_Capex_Input!$H$12:$H$286,$Z296)=Repex),0)
*$DV296</f>
        <v>0</v>
      </c>
      <c r="DX296" s="43" cm="1">
        <f t="array" aca="1" ref="DX296" ca="1">IFERROR(INDEX(Forecast_Capex_Input!BW$12:BW$286,$Z296)
*(INDEX(Forecast_Capex_Input!$H$12:$H$286,$Z296)=Repex),0)
*$DV296</f>
        <v>0</v>
      </c>
      <c r="DY296" s="43" cm="1">
        <f t="array" aca="1" ref="DY296" ca="1">IFERROR(INDEX(Forecast_Capex_Input!BX$12:BX$286,$Z296)
*(INDEX(Forecast_Capex_Input!$H$12:$H$286,$Z296)=Repex),0)
*$DV296</f>
        <v>0</v>
      </c>
      <c r="DZ296" s="43" cm="1">
        <f t="array" aca="1" ref="DZ296" ca="1">IFERROR(INDEX(Forecast_Capex_Input!BY$12:BY$286,$Z296)
*(INDEX(Forecast_Capex_Input!$H$12:$H$286,$Z296)=Repex),0)
*$DV296</f>
        <v>0</v>
      </c>
      <c r="EA296" s="43" cm="1">
        <f t="array" aca="1" ref="EA296" ca="1">IFERROR(INDEX(Forecast_Capex_Input!BZ$12:BZ$286,$Z296)
*(INDEX(Forecast_Capex_Input!$H$12:$H$286,$Z296)=Repex),0)
*$DV296</f>
        <v>0</v>
      </c>
      <c r="EB296" s="43" cm="1">
        <f t="array" aca="1" ref="EB296" ca="1">IFERROR(INDEX(Forecast_Capex_Input!CA$12:CA$286,$Z296)
*(INDEX(Forecast_Capex_Input!$H$12:$H$286,$Z296)=Repex),0)
*$DV296</f>
        <v>0</v>
      </c>
      <c r="EC296" s="43" cm="1">
        <f t="array" aca="1" ref="EC296" ca="1">IFERROR(INDEX(Forecast_Capex_Input!CB$12:CB$286,$Z296)
*(INDEX(Forecast_Capex_Input!$H$12:$H$286,$Z296)=Repex),0)
*$DV296</f>
        <v>0</v>
      </c>
      <c r="ED296" s="43" cm="1">
        <f t="array" aca="1" ref="ED296" ca="1">IFERROR(INDEX(Forecast_Capex_Input!CC$12:CC$286,$Z296)
*(INDEX(Forecast_Capex_Input!$H$12:$H$286,$Z296)=Repex),0)
*$DV296</f>
        <v>0</v>
      </c>
      <c r="EF296" s="86" t="str">
        <f t="shared" si="31"/>
        <v>N/A</v>
      </c>
      <c r="EG296" s="28" t="str">
        <f>IFERROR(RANK(EF296,EF$11:EF$1010,0)+COUNTIF(EF$11:EF296,EF296)-1,NA)</f>
        <v>N/A</v>
      </c>
    </row>
    <row r="297" spans="3:137" x14ac:dyDescent="0.2">
      <c r="C297" s="28">
        <f t="shared" si="32"/>
        <v>287</v>
      </c>
      <c r="D297" s="9" t="str" cm="1">
        <f t="array" ref="D297">IFERROR(INDEX(Forecast_Capex_Input!$D$12:$D$286,$Z297),NA)</f>
        <v>DI - Capital spares</v>
      </c>
      <c r="E297" s="24" t="b" cm="1">
        <f t="array" ref="E297">IF($Z297=NA,NA,INDEX(Forecast_Capex_Input!$E$12:$E$286,$Z297))</f>
        <v>1</v>
      </c>
      <c r="F297" s="9" t="str" cm="1">
        <f t="array" aca="1" ref="F297" ca="1">IFERROR(INDEX(General!$E$25:$E$26,$AA297),NA)</f>
        <v>Labour</v>
      </c>
      <c r="G297" s="9" t="str" cm="1">
        <f t="array" aca="1" ref="G297" ca="1">IFERROR(INDEX(Forecast_Capex_Input!$AI$11:$BB$11,$AC297),NA)</f>
        <v>Secondary Systems</v>
      </c>
      <c r="H297" s="50" cm="1">
        <f t="array" aca="1" ref="H297" ca="1">IFERROR(INDEX(Forecast_Capex_Input!$AI$12:$BB$286,$Z297,$AC297),NA)</f>
        <v>1</v>
      </c>
      <c r="I297" s="150" t="str" cm="1">
        <f t="array" ref="I297">IFERROR(INDEX(Forecast_Capex_Input!$F$12:$F$286,$Z297),NA)</f>
        <v>Replacement Expenditure</v>
      </c>
      <c r="J297" s="150" t="str" cm="1">
        <f t="array" ref="J297">IFERROR(INDEX(Forecast_Capex_Input!G$12:G$286,$Z297),NA)</f>
        <v>Digital Infrastructure</v>
      </c>
      <c r="K297" s="150" t="str" cm="1">
        <f t="array" ref="K297">IFERROR(INDEX(Forecast_Capex_Input!H$12:H$286,$Z297),NA)</f>
        <v>Repex</v>
      </c>
      <c r="L297" s="150" t="str" cm="1">
        <f t="array" ref="L297">IFERROR(INDEX(Forecast_Capex_Input!I$12:I$286,$Z297),NA)</f>
        <v>N/A</v>
      </c>
      <c r="M297" s="150" t="str" cm="1">
        <f t="array" ref="M297">IFERROR(INDEX(Forecast_Capex_Input!J$12:J$286,$Z297),NA)</f>
        <v>N/A</v>
      </c>
      <c r="N297" s="150" t="str" cm="1">
        <f t="array" ref="N297">IFERROR(INDEX(Forecast_Capex_Input!K$12:K$286,$Z297),NA)</f>
        <v>DI - Protection systems</v>
      </c>
      <c r="O297" s="150" t="str" cm="1">
        <f t="array" ref="O297">IFERROR(INDEX(Forecast_Capex_Input!L$12:L$286,$Z297),NA)</f>
        <v>DI - Safe and Reliable Network</v>
      </c>
      <c r="P297" s="150" t="str" cm="1">
        <f t="array" ref="P297">IFERROR(INDEX(Forecast_Capex_Input!M$12:M$286,$Z297),NA)</f>
        <v>N/A</v>
      </c>
      <c r="Q297" s="24" t="str" cm="1">
        <f t="array" ref="Q297">IFERROR(INDEX(Forecast_Capex_Input!N$12:N$286,$Z297),NA)</f>
        <v>No</v>
      </c>
      <c r="R297" s="190" cm="1">
        <f t="array" ref="R297">IFERROR(INDEX(Forecast_Capex_Input!O$12:O$286,$Z297),0)</f>
        <v>0</v>
      </c>
      <c r="S297" s="24" t="str" cm="1">
        <f t="array" ref="S297">IFERROR(INDEX(Forecast_Capex_Input!P$12:P$286,$Z297),0)</f>
        <v>Safety security &amp; reliability</v>
      </c>
      <c r="T297" s="150" t="str" cm="1">
        <f t="array" aca="1" ref="T297" ca="1">IFERROR(INDEX(General!$K$91:$K$110,$AC297),NA)</f>
        <v>Secondary Systems (2018-23)</v>
      </c>
      <c r="U297" s="43" cm="1">
        <f t="array" aca="1" ref="U297" ca="1">IFERROR(
IF($F297=General!$E$25,INDEX(Forecast_Capex_Input!S$12:S$286,$Z297),
INDEX(Forecast_Capex_Input!T$12:T$286,$Z297)),0)</f>
        <v>0</v>
      </c>
      <c r="V297" s="82" t="b">
        <f>IFERROR(INDEX(Overheads!$T$19:$T$26,MATCH($I297,Overheads!$E$19:$E$26,0)),FALSE)</f>
        <v>1</v>
      </c>
      <c r="W297" s="209" t="str" cm="1">
        <f t="array" ref="W297">IFERROR(
INDEX(Forecast_Capex_Input!CN$12:CN$286,$Z297),0)</f>
        <v>FY22</v>
      </c>
      <c r="X297" s="209">
        <f>IFERROR(
MATCH($W297,General!$L$39:$S$39,0),1)</f>
        <v>2</v>
      </c>
      <c r="Z297" s="28">
        <f>IFERROR(
IF(MATCH($C297,Forecast_Capex_Input!$CI$12:$CI$286,1)+1&gt;MAX(Forecast_Capex_Input!$C$12:$C$286),NA,
MATCH($C297,Forecast_Capex_Input!$CI$12:$CI$286,1)+1),1)</f>
        <v>127</v>
      </c>
      <c r="AA297" s="28" cm="1">
        <f t="array" aca="1" ref="AA297" ca="1">IFERROR(
IF(Z296&lt;&gt;Z297,1,
IF(COUNTIF(OFFSET(AA296,0,0,-INDEX(Forecast_Capex_Input!$CG$12:$CG$286,$Z297)),AA296)=INDEX(Forecast_Capex_Input!$CG$12:$CG$286,$Z297),AA296+1,AA296)),NA)</f>
        <v>1</v>
      </c>
      <c r="AB297" s="28" cm="1">
        <f t="array" ref="AB297">IFERROR($C297-IF($Z297=1,1,INDEX(Forecast_Capex_Input!$CI$12:$CI$286,$Z297-1))+1,NA)</f>
        <v>1</v>
      </c>
      <c r="AC297" s="28" cm="1">
        <f t="array" aca="1" ref="AC297" ca="1">IFERROR(IF(AA297=1,
INDEX(Forecast_Capex_Input!$AI$10:$BB$10,SMALL(IF(INDEX(Forecast_Capex_Input!$AI$12:$BB$286,$Z297,0)&gt;0,COLUMN(Forecast_Capex_Input!$AI$10:$BB$10)-COLUMN(Forecast_Capex_Input!$AI$12)+1),ROWS(OFFSET(AC296,0,0,-$AB297)))),
OFFSET(AC296,-INDEX(Forecast_Capex_Input!$CG$12:$CG$286,$Z297)+1,0)),NA)</f>
        <v>4</v>
      </c>
      <c r="AD297" s="28">
        <f t="shared" ca="1" si="29"/>
        <v>1</v>
      </c>
      <c r="AE297" s="82" t="b">
        <f t="shared" si="33"/>
        <v>0</v>
      </c>
      <c r="AF297" s="78" t="b">
        <v>0</v>
      </c>
      <c r="AG297" s="82" t="b">
        <f t="shared" si="30"/>
        <v>1</v>
      </c>
      <c r="AI297" s="55">
        <v>0</v>
      </c>
      <c r="AJ297" s="55">
        <v>0</v>
      </c>
      <c r="AK297" s="55">
        <v>0</v>
      </c>
      <c r="AL297" s="55">
        <v>0</v>
      </c>
      <c r="AM297" s="55">
        <v>0</v>
      </c>
      <c r="AN297" s="135">
        <v>0</v>
      </c>
      <c r="AP297" s="55">
        <v>0</v>
      </c>
      <c r="AQ297" s="55">
        <v>0</v>
      </c>
      <c r="AR297" s="55">
        <v>0</v>
      </c>
      <c r="AS297" s="55">
        <v>0</v>
      </c>
      <c r="AT297" s="55">
        <v>0</v>
      </c>
      <c r="AU297" s="135">
        <v>0</v>
      </c>
      <c r="AW297" s="55">
        <v>0</v>
      </c>
      <c r="AX297" s="55">
        <v>0</v>
      </c>
      <c r="AY297" s="55">
        <v>0</v>
      </c>
      <c r="AZ297" s="55">
        <v>0</v>
      </c>
      <c r="BA297" s="55">
        <v>0</v>
      </c>
      <c r="BB297" s="135">
        <v>0</v>
      </c>
      <c r="BD297" s="55">
        <v>0</v>
      </c>
      <c r="BE297" s="55">
        <v>0</v>
      </c>
      <c r="BF297" s="55">
        <v>0</v>
      </c>
      <c r="BG297" s="55">
        <v>0</v>
      </c>
      <c r="BH297" s="55">
        <v>0</v>
      </c>
      <c r="BI297" s="135">
        <v>0</v>
      </c>
      <c r="BK297" s="55">
        <v>0</v>
      </c>
      <c r="BL297" s="55">
        <v>0</v>
      </c>
      <c r="BM297" s="55">
        <v>0</v>
      </c>
      <c r="BN297" s="55">
        <v>0</v>
      </c>
      <c r="BO297" s="55">
        <v>0</v>
      </c>
      <c r="BP297" s="135">
        <v>0</v>
      </c>
      <c r="BR297" s="147">
        <v>0.2</v>
      </c>
      <c r="BS297" s="147">
        <v>0.2</v>
      </c>
      <c r="BT297" s="147">
        <v>0.2</v>
      </c>
      <c r="BU297" s="147">
        <v>0.2</v>
      </c>
      <c r="BV297" s="147">
        <v>0.2</v>
      </c>
      <c r="BX297" s="55">
        <v>0</v>
      </c>
      <c r="BY297" s="55">
        <v>0</v>
      </c>
      <c r="BZ297" s="55">
        <v>0</v>
      </c>
      <c r="CA297" s="55">
        <v>0</v>
      </c>
      <c r="CB297" s="55">
        <v>0</v>
      </c>
      <c r="CC297" s="135">
        <v>0</v>
      </c>
      <c r="CE297" s="55">
        <v>0</v>
      </c>
      <c r="CF297" s="55">
        <v>0</v>
      </c>
      <c r="CG297" s="55">
        <v>0</v>
      </c>
      <c r="CH297" s="55">
        <v>0</v>
      </c>
      <c r="CI297" s="55">
        <v>0</v>
      </c>
      <c r="CJ297" s="135">
        <v>0</v>
      </c>
      <c r="CL297" s="55">
        <v>0</v>
      </c>
      <c r="CM297" s="55">
        <v>0</v>
      </c>
      <c r="CN297" s="55">
        <v>0</v>
      </c>
      <c r="CO297" s="55">
        <v>0</v>
      </c>
      <c r="CP297" s="55">
        <v>0</v>
      </c>
      <c r="CQ297" s="135">
        <v>0</v>
      </c>
      <c r="CS297" s="67">
        <v>0</v>
      </c>
      <c r="CT297" s="67">
        <v>0</v>
      </c>
      <c r="CU297" s="67">
        <v>0</v>
      </c>
      <c r="CV297" s="67">
        <v>0</v>
      </c>
      <c r="CW297" s="67">
        <v>0</v>
      </c>
      <c r="CX297" s="135">
        <v>0</v>
      </c>
      <c r="CZ297" s="55">
        <v>0</v>
      </c>
      <c r="DA297" s="55">
        <v>0</v>
      </c>
      <c r="DB297" s="55">
        <v>0</v>
      </c>
      <c r="DC297" s="55">
        <v>0</v>
      </c>
      <c r="DD297" s="55">
        <v>0</v>
      </c>
      <c r="DE297" s="135">
        <v>0</v>
      </c>
      <c r="DG297" s="43" t="b" cm="1">
        <f t="array" aca="1" ref="DG297" ca="1">OR($G297=Forecast_Capex_Input!$BF$8:$BF$10)</f>
        <v>0</v>
      </c>
      <c r="DH297" s="43" cm="1">
        <f t="array" aca="1" ref="DH297" ca="1">IFERROR(INDEX(Forecast_Capex_Input!BG$12:BG$286,$Z297)
*(INDEX(Forecast_Capex_Input!$H$12:$H$286,$Z297)=Repex),0)
*$DG297</f>
        <v>0</v>
      </c>
      <c r="DI297" s="43" cm="1">
        <f t="array" aca="1" ref="DI297" ca="1">IFERROR(INDEX(Forecast_Capex_Input!BH$12:BH$286,$Z297)
*(INDEX(Forecast_Capex_Input!$H$12:$H$286,$Z297)=Repex),0)
*$DG297</f>
        <v>0</v>
      </c>
      <c r="DJ297" s="43" cm="1">
        <f t="array" aca="1" ref="DJ297" ca="1">IFERROR(INDEX(Forecast_Capex_Input!BI$12:BI$286,$Z297)
*(INDEX(Forecast_Capex_Input!$H$12:$H$286,$Z297)=Repex),0)
*$DG297</f>
        <v>0</v>
      </c>
      <c r="DK297" s="43" cm="1">
        <f t="array" aca="1" ref="DK297" ca="1">IFERROR(INDEX(Forecast_Capex_Input!BJ$12:BJ$286,$Z297)
*(INDEX(Forecast_Capex_Input!$H$12:$H$286,$Z297)=Repex),0)
*$DG297</f>
        <v>0</v>
      </c>
      <c r="DL297" s="43" cm="1">
        <f t="array" aca="1" ref="DL297" ca="1">IFERROR(INDEX(Forecast_Capex_Input!BK$12:BK$286,$Z297)
*(INDEX(Forecast_Capex_Input!$H$12:$H$286,$Z297)=Repex),0)
*$DG297</f>
        <v>0</v>
      </c>
      <c r="DM297" s="43" cm="1">
        <f t="array" aca="1" ref="DM297" ca="1">IFERROR(INDEX(Forecast_Capex_Input!BL$12:BL$286,$Z297)
*(INDEX(Forecast_Capex_Input!$H$12:$H$286,$Z297)=Repex),0)
*$DG297</f>
        <v>0</v>
      </c>
      <c r="DO297" s="43" t="b" cm="1">
        <f t="array" aca="1" ref="DO297" ca="1">OR($G297=Forecast_Capex_Input!$BN$8:$BN$9)</f>
        <v>0</v>
      </c>
      <c r="DP297" s="43" cm="1">
        <f t="array" aca="1" ref="DP297" ca="1">IFERROR(INDEX(Forecast_Capex_Input!BO$12:BO$286,$Z297)
*(INDEX(Forecast_Capex_Input!$H$12:$H$286,$Z297)=Repex),0)
*$DO297</f>
        <v>0</v>
      </c>
      <c r="DQ297" s="43" cm="1">
        <f t="array" aca="1" ref="DQ297" ca="1">IFERROR(INDEX(Forecast_Capex_Input!BP$12:BP$286,$Z297)
*(INDEX(Forecast_Capex_Input!$H$12:$H$286,$Z297)=Repex),0)
*$DO297</f>
        <v>0</v>
      </c>
      <c r="DR297" s="43" cm="1">
        <f t="array" aca="1" ref="DR297" ca="1">IFERROR(INDEX(Forecast_Capex_Input!BQ$12:BQ$286,$Z297)
*(INDEX(Forecast_Capex_Input!$H$12:$H$286,$Z297)=Repex),0)
*$DO297</f>
        <v>0</v>
      </c>
      <c r="DS297" s="43" cm="1">
        <f t="array" aca="1" ref="DS297" ca="1">IFERROR(INDEX(Forecast_Capex_Input!BR$12:BR$286,$Z297)
*(INDEX(Forecast_Capex_Input!$H$12:$H$286,$Z297)=Repex),0)
*$DO297</f>
        <v>0</v>
      </c>
      <c r="DT297" s="43" cm="1">
        <f t="array" aca="1" ref="DT297" ca="1">IFERROR(INDEX(Forecast_Capex_Input!BS$12:BS$286,$Z297)
*(INDEX(Forecast_Capex_Input!$H$12:$H$286,$Z297)=Repex),0)
*$DO297</f>
        <v>0</v>
      </c>
      <c r="DV297" s="43" t="b" cm="1">
        <f t="array" aca="1" ref="DV297" ca="1">OR($G297=Forecast_Capex_Input!$BU$8:$BU$10)</f>
        <v>1</v>
      </c>
      <c r="DW297" s="43" cm="1">
        <f t="array" aca="1" ref="DW297" ca="1">IFERROR(INDEX(Forecast_Capex_Input!BV$12:BV$286,$Z297)
*(INDEX(Forecast_Capex_Input!$H$12:$H$286,$Z297)=Repex),0)
*$DV297</f>
        <v>0.5</v>
      </c>
      <c r="DX297" s="43" cm="1">
        <f t="array" aca="1" ref="DX297" ca="1">IFERROR(INDEX(Forecast_Capex_Input!BW$12:BW$286,$Z297)
*(INDEX(Forecast_Capex_Input!$H$12:$H$286,$Z297)=Repex),0)
*$DV297</f>
        <v>0.2</v>
      </c>
      <c r="DY297" s="43" cm="1">
        <f t="array" aca="1" ref="DY297" ca="1">IFERROR(INDEX(Forecast_Capex_Input!BX$12:BX$286,$Z297)
*(INDEX(Forecast_Capex_Input!$H$12:$H$286,$Z297)=Repex),0)
*$DV297</f>
        <v>0.3</v>
      </c>
      <c r="DZ297" s="43" cm="1">
        <f t="array" aca="1" ref="DZ297" ca="1">IFERROR(INDEX(Forecast_Capex_Input!BY$12:BY$286,$Z297)
*(INDEX(Forecast_Capex_Input!$H$12:$H$286,$Z297)=Repex),0)
*$DV297</f>
        <v>0</v>
      </c>
      <c r="EA297" s="43" cm="1">
        <f t="array" aca="1" ref="EA297" ca="1">IFERROR(INDEX(Forecast_Capex_Input!BZ$12:BZ$286,$Z297)
*(INDEX(Forecast_Capex_Input!$H$12:$H$286,$Z297)=Repex),0)
*$DV297</f>
        <v>0</v>
      </c>
      <c r="EB297" s="43" cm="1">
        <f t="array" aca="1" ref="EB297" ca="1">IFERROR(INDEX(Forecast_Capex_Input!CA$12:CA$286,$Z297)
*(INDEX(Forecast_Capex_Input!$H$12:$H$286,$Z297)=Repex),0)
*$DV297</f>
        <v>0</v>
      </c>
      <c r="EC297" s="43" cm="1">
        <f t="array" aca="1" ref="EC297" ca="1">IFERROR(INDEX(Forecast_Capex_Input!CB$12:CB$286,$Z297)
*(INDEX(Forecast_Capex_Input!$H$12:$H$286,$Z297)=Repex),0)
*$DV297</f>
        <v>0</v>
      </c>
      <c r="ED297" s="43" cm="1">
        <f t="array" aca="1" ref="ED297" ca="1">IFERROR(INDEX(Forecast_Capex_Input!CC$12:CC$286,$Z297)
*(INDEX(Forecast_Capex_Input!$H$12:$H$286,$Z297)=Repex),0)
*$DV297</f>
        <v>0</v>
      </c>
      <c r="EF297" s="86" t="str">
        <f t="shared" si="31"/>
        <v>N/A</v>
      </c>
      <c r="EG297" s="28" t="str">
        <f>IFERROR(RANK(EF297,EF$11:EF$1010,0)+COUNTIF(EF$11:EF297,EF297)-1,NA)</f>
        <v>N/A</v>
      </c>
    </row>
    <row r="298" spans="3:137" x14ac:dyDescent="0.2">
      <c r="C298" s="28">
        <f t="shared" si="32"/>
        <v>288</v>
      </c>
      <c r="D298" s="9" t="str" cm="1">
        <f t="array" ref="D298">IFERROR(INDEX(Forecast_Capex_Input!$D$12:$D$286,$Z298),NA)</f>
        <v>DI - Capital spares</v>
      </c>
      <c r="E298" s="24" t="b" cm="1">
        <f t="array" ref="E298">IF($Z298=NA,NA,INDEX(Forecast_Capex_Input!$E$12:$E$286,$Z298))</f>
        <v>1</v>
      </c>
      <c r="F298" s="9" t="str" cm="1">
        <f t="array" aca="1" ref="F298" ca="1">IFERROR(INDEX(General!$E$25:$E$26,$AA298),NA)</f>
        <v>Non-Labour</v>
      </c>
      <c r="G298" s="9" t="str" cm="1">
        <f t="array" aca="1" ref="G298" ca="1">IFERROR(INDEX(Forecast_Capex_Input!$AI$11:$BB$11,$AC298),NA)</f>
        <v>Secondary Systems</v>
      </c>
      <c r="H298" s="50" cm="1">
        <f t="array" aca="1" ref="H298" ca="1">IFERROR(INDEX(Forecast_Capex_Input!$AI$12:$BB$286,$Z298,$AC298),NA)</f>
        <v>1</v>
      </c>
      <c r="I298" s="150" t="str" cm="1">
        <f t="array" ref="I298">IFERROR(INDEX(Forecast_Capex_Input!$F$12:$F$286,$Z298),NA)</f>
        <v>Replacement Expenditure</v>
      </c>
      <c r="J298" s="150" t="str" cm="1">
        <f t="array" ref="J298">IFERROR(INDEX(Forecast_Capex_Input!G$12:G$286,$Z298),NA)</f>
        <v>Digital Infrastructure</v>
      </c>
      <c r="K298" s="150" t="str" cm="1">
        <f t="array" ref="K298">IFERROR(INDEX(Forecast_Capex_Input!H$12:H$286,$Z298),NA)</f>
        <v>Repex</v>
      </c>
      <c r="L298" s="150" t="str" cm="1">
        <f t="array" ref="L298">IFERROR(INDEX(Forecast_Capex_Input!I$12:I$286,$Z298),NA)</f>
        <v>N/A</v>
      </c>
      <c r="M298" s="150" t="str" cm="1">
        <f t="array" ref="M298">IFERROR(INDEX(Forecast_Capex_Input!J$12:J$286,$Z298),NA)</f>
        <v>N/A</v>
      </c>
      <c r="N298" s="150" t="str" cm="1">
        <f t="array" ref="N298">IFERROR(INDEX(Forecast_Capex_Input!K$12:K$286,$Z298),NA)</f>
        <v>DI - Protection systems</v>
      </c>
      <c r="O298" s="150" t="str" cm="1">
        <f t="array" ref="O298">IFERROR(INDEX(Forecast_Capex_Input!L$12:L$286,$Z298),NA)</f>
        <v>DI - Safe and Reliable Network</v>
      </c>
      <c r="P298" s="150" t="str" cm="1">
        <f t="array" ref="P298">IFERROR(INDEX(Forecast_Capex_Input!M$12:M$286,$Z298),NA)</f>
        <v>N/A</v>
      </c>
      <c r="Q298" s="24" t="str" cm="1">
        <f t="array" ref="Q298">IFERROR(INDEX(Forecast_Capex_Input!N$12:N$286,$Z298),NA)</f>
        <v>No</v>
      </c>
      <c r="R298" s="190" cm="1">
        <f t="array" ref="R298">IFERROR(INDEX(Forecast_Capex_Input!O$12:O$286,$Z298),0)</f>
        <v>0</v>
      </c>
      <c r="S298" s="24" t="str" cm="1">
        <f t="array" ref="S298">IFERROR(INDEX(Forecast_Capex_Input!P$12:P$286,$Z298),0)</f>
        <v>Safety security &amp; reliability</v>
      </c>
      <c r="T298" s="150" t="str" cm="1">
        <f t="array" aca="1" ref="T298" ca="1">IFERROR(INDEX(General!$K$91:$K$110,$AC298),NA)</f>
        <v>Secondary Systems (2018-23)</v>
      </c>
      <c r="U298" s="43" cm="1">
        <f t="array" aca="1" ref="U298" ca="1">IFERROR(
IF($F298=General!$E$25,INDEX(Forecast_Capex_Input!S$12:S$286,$Z298),
INDEX(Forecast_Capex_Input!T$12:T$286,$Z298)),0)</f>
        <v>1</v>
      </c>
      <c r="V298" s="82" t="b">
        <f>IFERROR(INDEX(Overheads!$T$19:$T$26,MATCH($I298,Overheads!$E$19:$E$26,0)),FALSE)</f>
        <v>1</v>
      </c>
      <c r="W298" s="209" t="str" cm="1">
        <f t="array" ref="W298">IFERROR(
INDEX(Forecast_Capex_Input!CN$12:CN$286,$Z298),0)</f>
        <v>FY22</v>
      </c>
      <c r="X298" s="209">
        <f>IFERROR(
MATCH($W298,General!$L$39:$S$39,0),1)</f>
        <v>2</v>
      </c>
      <c r="Z298" s="28">
        <f>IFERROR(
IF(MATCH($C298,Forecast_Capex_Input!$CI$12:$CI$286,1)+1&gt;MAX(Forecast_Capex_Input!$C$12:$C$286),NA,
MATCH($C298,Forecast_Capex_Input!$CI$12:$CI$286,1)+1),1)</f>
        <v>127</v>
      </c>
      <c r="AA298" s="28" cm="1">
        <f t="array" aca="1" ref="AA298" ca="1">IFERROR(
IF(Z297&lt;&gt;Z298,1,
IF(COUNTIF(OFFSET(AA297,0,0,-INDEX(Forecast_Capex_Input!$CG$12:$CG$286,$Z298)),AA297)=INDEX(Forecast_Capex_Input!$CG$12:$CG$286,$Z298),AA297+1,AA297)),NA)</f>
        <v>2</v>
      </c>
      <c r="AB298" s="28" cm="1">
        <f t="array" ref="AB298">IFERROR($C298-IF($Z298=1,1,INDEX(Forecast_Capex_Input!$CI$12:$CI$286,$Z298-1))+1,NA)</f>
        <v>2</v>
      </c>
      <c r="AC298" s="28" cm="1">
        <f t="array" aca="1" ref="AC298" ca="1">IFERROR(IF(AA298=1,
INDEX(Forecast_Capex_Input!$AI$10:$BB$10,SMALL(IF(INDEX(Forecast_Capex_Input!$AI$12:$BB$286,$Z298,0)&gt;0,COLUMN(Forecast_Capex_Input!$AI$10:$BB$10)-COLUMN(Forecast_Capex_Input!$AI$12)+1),ROWS(OFFSET(AC297,0,0,-$AB298)))),
OFFSET(AC297,-INDEX(Forecast_Capex_Input!$CG$12:$CG$286,$Z298)+1,0)),NA)</f>
        <v>4</v>
      </c>
      <c r="AD298" s="28">
        <f t="shared" ca="1" si="29"/>
        <v>2</v>
      </c>
      <c r="AE298" s="82" t="b">
        <f t="shared" si="33"/>
        <v>0</v>
      </c>
      <c r="AF298" s="78" t="b">
        <v>0</v>
      </c>
      <c r="AG298" s="82" t="b">
        <f t="shared" si="30"/>
        <v>1</v>
      </c>
      <c r="AI298" s="55">
        <v>0.45383305263619572</v>
      </c>
      <c r="AJ298" s="55">
        <v>0.45383305263619572</v>
      </c>
      <c r="AK298" s="55">
        <v>0.45383305263619572</v>
      </c>
      <c r="AL298" s="55">
        <v>0.45383305263619572</v>
      </c>
      <c r="AM298" s="55">
        <v>0.45383305263619572</v>
      </c>
      <c r="AN298" s="135">
        <v>2.2691652631809784</v>
      </c>
      <c r="AP298" s="55">
        <v>0.45383305263619572</v>
      </c>
      <c r="AQ298" s="55">
        <v>0.45383305263619572</v>
      </c>
      <c r="AR298" s="55">
        <v>0.45383305263619572</v>
      </c>
      <c r="AS298" s="55">
        <v>0.45383305263619572</v>
      </c>
      <c r="AT298" s="55">
        <v>0.45383305263619572</v>
      </c>
      <c r="AU298" s="135">
        <v>2.2691652631809784</v>
      </c>
      <c r="AW298" s="55">
        <v>5.4710213858417345E-2</v>
      </c>
      <c r="AX298" s="55">
        <v>5.1275408570767247E-2</v>
      </c>
      <c r="AY298" s="55">
        <v>6.2952514510797419E-2</v>
      </c>
      <c r="AZ298" s="55">
        <v>6.3828156430706107E-2</v>
      </c>
      <c r="BA298" s="55">
        <v>5.6520047794062243E-2</v>
      </c>
      <c r="BB298" s="135">
        <v>0.28928634116475033</v>
      </c>
      <c r="BD298" s="55">
        <v>1.0652674542675834E-2</v>
      </c>
      <c r="BE298" s="55">
        <v>1.0050857200179423E-2</v>
      </c>
      <c r="BF298" s="55">
        <v>1.2070097777264508E-2</v>
      </c>
      <c r="BG298" s="55">
        <v>1.2153893659136692E-2</v>
      </c>
      <c r="BH298" s="55">
        <v>1.0947189510574985E-2</v>
      </c>
      <c r="BI298" s="135">
        <v>5.5874712689831435E-2</v>
      </c>
      <c r="BK298" s="55">
        <v>0.51919594103728883</v>
      </c>
      <c r="BL298" s="55">
        <v>0.51515931840714235</v>
      </c>
      <c r="BM298" s="55">
        <v>0.52885566492425773</v>
      </c>
      <c r="BN298" s="55">
        <v>0.52981510272603849</v>
      </c>
      <c r="BO298" s="55">
        <v>0.52130028994083288</v>
      </c>
      <c r="BP298" s="135">
        <v>2.6143263170355602</v>
      </c>
      <c r="BR298" s="147">
        <v>0.2</v>
      </c>
      <c r="BS298" s="147">
        <v>0.2</v>
      </c>
      <c r="BT298" s="147">
        <v>0.2</v>
      </c>
      <c r="BU298" s="147">
        <v>0.2</v>
      </c>
      <c r="BV298" s="147">
        <v>0.2</v>
      </c>
      <c r="BX298" s="55">
        <v>0.45383305263619572</v>
      </c>
      <c r="BY298" s="55">
        <v>0.45383305263619572</v>
      </c>
      <c r="BZ298" s="55">
        <v>0.45383305263619572</v>
      </c>
      <c r="CA298" s="55">
        <v>0.45383305263619572</v>
      </c>
      <c r="CB298" s="55">
        <v>0.45383305263619572</v>
      </c>
      <c r="CC298" s="135">
        <v>2.2691652631809784</v>
      </c>
      <c r="CE298" s="55">
        <v>0.45383305263619572</v>
      </c>
      <c r="CF298" s="55">
        <v>0.45383305263619572</v>
      </c>
      <c r="CG298" s="55">
        <v>0.45383305263619572</v>
      </c>
      <c r="CH298" s="55">
        <v>0.45383305263619572</v>
      </c>
      <c r="CI298" s="55">
        <v>0.45383305263619572</v>
      </c>
      <c r="CJ298" s="135">
        <v>2.2691652631809784</v>
      </c>
      <c r="CL298" s="55">
        <v>5.7857268232950065E-2</v>
      </c>
      <c r="CM298" s="55">
        <v>5.7857268232950065E-2</v>
      </c>
      <c r="CN298" s="55">
        <v>5.7857268232950065E-2</v>
      </c>
      <c r="CO298" s="55">
        <v>5.7857268232950065E-2</v>
      </c>
      <c r="CP298" s="55">
        <v>5.7857268232950065E-2</v>
      </c>
      <c r="CQ298" s="135">
        <v>0.28928634116475033</v>
      </c>
      <c r="CS298" s="67">
        <v>1.1174942537966288E-2</v>
      </c>
      <c r="CT298" s="67">
        <v>1.1174942537966288E-2</v>
      </c>
      <c r="CU298" s="67">
        <v>1.1174942537966288E-2</v>
      </c>
      <c r="CV298" s="67">
        <v>1.1174942537966288E-2</v>
      </c>
      <c r="CW298" s="67">
        <v>1.1174942537966288E-2</v>
      </c>
      <c r="CX298" s="135">
        <v>5.5874712689831442E-2</v>
      </c>
      <c r="CZ298" s="55">
        <v>0.52286526340711204</v>
      </c>
      <c r="DA298" s="55">
        <v>0.52286526340711204</v>
      </c>
      <c r="DB298" s="55">
        <v>0.52286526340711204</v>
      </c>
      <c r="DC298" s="55">
        <v>0.52286526340711204</v>
      </c>
      <c r="DD298" s="55">
        <v>0.52286526340711204</v>
      </c>
      <c r="DE298" s="135">
        <v>2.6143263170355602</v>
      </c>
      <c r="DG298" s="43" t="b" cm="1">
        <f t="array" aca="1" ref="DG298" ca="1">OR($G298=Forecast_Capex_Input!$BF$8:$BF$10)</f>
        <v>0</v>
      </c>
      <c r="DH298" s="43" cm="1">
        <f t="array" aca="1" ref="DH298" ca="1">IFERROR(INDEX(Forecast_Capex_Input!BG$12:BG$286,$Z298)
*(INDEX(Forecast_Capex_Input!$H$12:$H$286,$Z298)=Repex),0)
*$DG298</f>
        <v>0</v>
      </c>
      <c r="DI298" s="43" cm="1">
        <f t="array" aca="1" ref="DI298" ca="1">IFERROR(INDEX(Forecast_Capex_Input!BH$12:BH$286,$Z298)
*(INDEX(Forecast_Capex_Input!$H$12:$H$286,$Z298)=Repex),0)
*$DG298</f>
        <v>0</v>
      </c>
      <c r="DJ298" s="43" cm="1">
        <f t="array" aca="1" ref="DJ298" ca="1">IFERROR(INDEX(Forecast_Capex_Input!BI$12:BI$286,$Z298)
*(INDEX(Forecast_Capex_Input!$H$12:$H$286,$Z298)=Repex),0)
*$DG298</f>
        <v>0</v>
      </c>
      <c r="DK298" s="43" cm="1">
        <f t="array" aca="1" ref="DK298" ca="1">IFERROR(INDEX(Forecast_Capex_Input!BJ$12:BJ$286,$Z298)
*(INDEX(Forecast_Capex_Input!$H$12:$H$286,$Z298)=Repex),0)
*$DG298</f>
        <v>0</v>
      </c>
      <c r="DL298" s="43" cm="1">
        <f t="array" aca="1" ref="DL298" ca="1">IFERROR(INDEX(Forecast_Capex_Input!BK$12:BK$286,$Z298)
*(INDEX(Forecast_Capex_Input!$H$12:$H$286,$Z298)=Repex),0)
*$DG298</f>
        <v>0</v>
      </c>
      <c r="DM298" s="43" cm="1">
        <f t="array" aca="1" ref="DM298" ca="1">IFERROR(INDEX(Forecast_Capex_Input!BL$12:BL$286,$Z298)
*(INDEX(Forecast_Capex_Input!$H$12:$H$286,$Z298)=Repex),0)
*$DG298</f>
        <v>0</v>
      </c>
      <c r="DO298" s="43" t="b" cm="1">
        <f t="array" aca="1" ref="DO298" ca="1">OR($G298=Forecast_Capex_Input!$BN$8:$BN$9)</f>
        <v>0</v>
      </c>
      <c r="DP298" s="43" cm="1">
        <f t="array" aca="1" ref="DP298" ca="1">IFERROR(INDEX(Forecast_Capex_Input!BO$12:BO$286,$Z298)
*(INDEX(Forecast_Capex_Input!$H$12:$H$286,$Z298)=Repex),0)
*$DO298</f>
        <v>0</v>
      </c>
      <c r="DQ298" s="43" cm="1">
        <f t="array" aca="1" ref="DQ298" ca="1">IFERROR(INDEX(Forecast_Capex_Input!BP$12:BP$286,$Z298)
*(INDEX(Forecast_Capex_Input!$H$12:$H$286,$Z298)=Repex),0)
*$DO298</f>
        <v>0</v>
      </c>
      <c r="DR298" s="43" cm="1">
        <f t="array" aca="1" ref="DR298" ca="1">IFERROR(INDEX(Forecast_Capex_Input!BQ$12:BQ$286,$Z298)
*(INDEX(Forecast_Capex_Input!$H$12:$H$286,$Z298)=Repex),0)
*$DO298</f>
        <v>0</v>
      </c>
      <c r="DS298" s="43" cm="1">
        <f t="array" aca="1" ref="DS298" ca="1">IFERROR(INDEX(Forecast_Capex_Input!BR$12:BR$286,$Z298)
*(INDEX(Forecast_Capex_Input!$H$12:$H$286,$Z298)=Repex),0)
*$DO298</f>
        <v>0</v>
      </c>
      <c r="DT298" s="43" cm="1">
        <f t="array" aca="1" ref="DT298" ca="1">IFERROR(INDEX(Forecast_Capex_Input!BS$12:BS$286,$Z298)
*(INDEX(Forecast_Capex_Input!$H$12:$H$286,$Z298)=Repex),0)
*$DO298</f>
        <v>0</v>
      </c>
      <c r="DV298" s="43" t="b" cm="1">
        <f t="array" aca="1" ref="DV298" ca="1">OR($G298=Forecast_Capex_Input!$BU$8:$BU$10)</f>
        <v>1</v>
      </c>
      <c r="DW298" s="43" cm="1">
        <f t="array" aca="1" ref="DW298" ca="1">IFERROR(INDEX(Forecast_Capex_Input!BV$12:BV$286,$Z298)
*(INDEX(Forecast_Capex_Input!$H$12:$H$286,$Z298)=Repex),0)
*$DV298</f>
        <v>0.5</v>
      </c>
      <c r="DX298" s="43" cm="1">
        <f t="array" aca="1" ref="DX298" ca="1">IFERROR(INDEX(Forecast_Capex_Input!BW$12:BW$286,$Z298)
*(INDEX(Forecast_Capex_Input!$H$12:$H$286,$Z298)=Repex),0)
*$DV298</f>
        <v>0.2</v>
      </c>
      <c r="DY298" s="43" cm="1">
        <f t="array" aca="1" ref="DY298" ca="1">IFERROR(INDEX(Forecast_Capex_Input!BX$12:BX$286,$Z298)
*(INDEX(Forecast_Capex_Input!$H$12:$H$286,$Z298)=Repex),0)
*$DV298</f>
        <v>0.3</v>
      </c>
      <c r="DZ298" s="43" cm="1">
        <f t="array" aca="1" ref="DZ298" ca="1">IFERROR(INDEX(Forecast_Capex_Input!BY$12:BY$286,$Z298)
*(INDEX(Forecast_Capex_Input!$H$12:$H$286,$Z298)=Repex),0)
*$DV298</f>
        <v>0</v>
      </c>
      <c r="EA298" s="43" cm="1">
        <f t="array" aca="1" ref="EA298" ca="1">IFERROR(INDEX(Forecast_Capex_Input!BZ$12:BZ$286,$Z298)
*(INDEX(Forecast_Capex_Input!$H$12:$H$286,$Z298)=Repex),0)
*$DV298</f>
        <v>0</v>
      </c>
      <c r="EB298" s="43" cm="1">
        <f t="array" aca="1" ref="EB298" ca="1">IFERROR(INDEX(Forecast_Capex_Input!CA$12:CA$286,$Z298)
*(INDEX(Forecast_Capex_Input!$H$12:$H$286,$Z298)=Repex),0)
*$DV298</f>
        <v>0</v>
      </c>
      <c r="EC298" s="43" cm="1">
        <f t="array" aca="1" ref="EC298" ca="1">IFERROR(INDEX(Forecast_Capex_Input!CB$12:CB$286,$Z298)
*(INDEX(Forecast_Capex_Input!$H$12:$H$286,$Z298)=Repex),0)
*$DV298</f>
        <v>0</v>
      </c>
      <c r="ED298" s="43" cm="1">
        <f t="array" aca="1" ref="ED298" ca="1">IFERROR(INDEX(Forecast_Capex_Input!CC$12:CC$286,$Z298)
*(INDEX(Forecast_Capex_Input!$H$12:$H$286,$Z298)=Repex),0)
*$DV298</f>
        <v>0</v>
      </c>
      <c r="EF298" s="86" t="str">
        <f t="shared" si="31"/>
        <v>N/A</v>
      </c>
      <c r="EG298" s="28" t="str">
        <f>IFERROR(RANK(EF298,EF$11:EF$1010,0)+COUNTIF(EF$11:EF298,EF298)-1,NA)</f>
        <v>N/A</v>
      </c>
    </row>
    <row r="299" spans="3:137" x14ac:dyDescent="0.2">
      <c r="C299" s="28">
        <f t="shared" si="32"/>
        <v>289</v>
      </c>
      <c r="D299" s="9" t="str" cm="1">
        <f t="array" ref="D299">IFERROR(INDEX(Forecast_Capex_Input!$D$12:$D$286,$Z299),NA)</f>
        <v>Comms Alarm System Renewals</v>
      </c>
      <c r="E299" s="24" t="b" cm="1">
        <f t="array" ref="E299">IF($Z299=NA,NA,INDEX(Forecast_Capex_Input!$E$12:$E$286,$Z299))</f>
        <v>1</v>
      </c>
      <c r="F299" s="9" t="str" cm="1">
        <f t="array" aca="1" ref="F299" ca="1">IFERROR(INDEX(General!$E$25:$E$26,$AA299),NA)</f>
        <v>Labour</v>
      </c>
      <c r="G299" s="9" t="str" cm="1">
        <f t="array" aca="1" ref="G299" ca="1">IFERROR(INDEX(Forecast_Capex_Input!$AI$11:$BB$11,$AC299),NA)</f>
        <v>Communications (short life)</v>
      </c>
      <c r="H299" s="50" cm="1">
        <f t="array" aca="1" ref="H299" ca="1">IFERROR(INDEX(Forecast_Capex_Input!$AI$12:$BB$286,$Z299,$AC299),NA)</f>
        <v>1</v>
      </c>
      <c r="I299" s="150" t="str" cm="1">
        <f t="array" ref="I299">IFERROR(INDEX(Forecast_Capex_Input!$F$12:$F$286,$Z299),NA)</f>
        <v>Replacement Expenditure</v>
      </c>
      <c r="J299" s="150" t="str" cm="1">
        <f t="array" ref="J299">IFERROR(INDEX(Forecast_Capex_Input!G$12:G$286,$Z299),NA)</f>
        <v>Digital Infrastructure</v>
      </c>
      <c r="K299" s="150" t="str" cm="1">
        <f t="array" ref="K299">IFERROR(INDEX(Forecast_Capex_Input!H$12:H$286,$Z299),NA)</f>
        <v>Repex</v>
      </c>
      <c r="L299" s="150" t="str" cm="1">
        <f t="array" ref="L299">IFERROR(INDEX(Forecast_Capex_Input!I$12:I$286,$Z299),NA)</f>
        <v>N/A</v>
      </c>
      <c r="M299" s="150" t="str" cm="1">
        <f t="array" ref="M299">IFERROR(INDEX(Forecast_Capex_Input!J$12:J$286,$Z299),NA)</f>
        <v>N/A</v>
      </c>
      <c r="N299" s="150" t="str" cm="1">
        <f t="array" ref="N299">IFERROR(INDEX(Forecast_Capex_Input!K$12:K$286,$Z299),NA)</f>
        <v>DI - Communications systems</v>
      </c>
      <c r="O299" s="150" t="str" cm="1">
        <f t="array" ref="O299">IFERROR(INDEX(Forecast_Capex_Input!L$12:L$286,$Z299),NA)</f>
        <v>DI - Safe and Reliable Network</v>
      </c>
      <c r="P299" s="150" t="str" cm="1">
        <f t="array" ref="P299">IFERROR(INDEX(Forecast_Capex_Input!M$12:M$286,$Z299),NA)</f>
        <v>N/A</v>
      </c>
      <c r="Q299" s="24" t="str" cm="1">
        <f t="array" ref="Q299">IFERROR(INDEX(Forecast_Capex_Input!N$12:N$286,$Z299),NA)</f>
        <v>No</v>
      </c>
      <c r="R299" s="190" cm="1">
        <f t="array" ref="R299">IFERROR(INDEX(Forecast_Capex_Input!O$12:O$286,$Z299),0)</f>
        <v>0</v>
      </c>
      <c r="S299" s="24" t="str" cm="1">
        <f t="array" ref="S299">IFERROR(INDEX(Forecast_Capex_Input!P$12:P$286,$Z299),0)</f>
        <v>Safety security &amp; reliability</v>
      </c>
      <c r="T299" s="150" t="str" cm="1">
        <f t="array" aca="1" ref="T299" ca="1">IFERROR(INDEX(General!$K$91:$K$110,$AC299),NA)</f>
        <v>Communications (short life) (2018 onwards)</v>
      </c>
      <c r="U299" s="43" cm="1">
        <f t="array" aca="1" ref="U299" ca="1">IFERROR(
IF($F299=General!$E$25,INDEX(Forecast_Capex_Input!S$12:S$286,$Z299),
INDEX(Forecast_Capex_Input!T$12:T$286,$Z299)),0)</f>
        <v>0.48779360012689182</v>
      </c>
      <c r="V299" s="82" t="b">
        <f>IFERROR(INDEX(Overheads!$T$19:$T$26,MATCH($I299,Overheads!$E$19:$E$26,0)),FALSE)</f>
        <v>1</v>
      </c>
      <c r="W299" s="209" t="str" cm="1">
        <f t="array" ref="W299">IFERROR(
INDEX(Forecast_Capex_Input!CN$12:CN$286,$Z299),0)</f>
        <v>FY22</v>
      </c>
      <c r="X299" s="209">
        <f>IFERROR(
MATCH($W299,General!$L$39:$S$39,0),1)</f>
        <v>2</v>
      </c>
      <c r="Z299" s="28">
        <f>IFERROR(
IF(MATCH($C299,Forecast_Capex_Input!$CI$12:$CI$286,1)+1&gt;MAX(Forecast_Capex_Input!$C$12:$C$286),NA,
MATCH($C299,Forecast_Capex_Input!$CI$12:$CI$286,1)+1),1)</f>
        <v>128</v>
      </c>
      <c r="AA299" s="28" cm="1">
        <f t="array" aca="1" ref="AA299" ca="1">IFERROR(
IF(Z298&lt;&gt;Z299,1,
IF(COUNTIF(OFFSET(AA298,0,0,-INDEX(Forecast_Capex_Input!$CG$12:$CG$286,$Z299)),AA298)=INDEX(Forecast_Capex_Input!$CG$12:$CG$286,$Z299),AA298+1,AA298)),NA)</f>
        <v>1</v>
      </c>
      <c r="AB299" s="28" cm="1">
        <f t="array" ref="AB299">IFERROR($C299-IF($Z299=1,1,INDEX(Forecast_Capex_Input!$CI$12:$CI$286,$Z299-1))+1,NA)</f>
        <v>1</v>
      </c>
      <c r="AC299" s="28" cm="1">
        <f t="array" aca="1" ref="AC299" ca="1">IFERROR(IF(AA299=1,
INDEX(Forecast_Capex_Input!$AI$10:$BB$10,SMALL(IF(INDEX(Forecast_Capex_Input!$AI$12:$BB$286,$Z299,0)&gt;0,COLUMN(Forecast_Capex_Input!$AI$10:$BB$10)-COLUMN(Forecast_Capex_Input!$AI$12)+1),ROWS(OFFSET(AC298,0,0,-$AB299)))),
OFFSET(AC298,-INDEX(Forecast_Capex_Input!$CG$12:$CG$286,$Z299)+1,0)),NA)</f>
        <v>5</v>
      </c>
      <c r="AD299" s="28">
        <f t="shared" ca="1" si="29"/>
        <v>1</v>
      </c>
      <c r="AE299" s="82" t="b">
        <f t="shared" si="33"/>
        <v>0</v>
      </c>
      <c r="AF299" s="78" t="b">
        <v>0</v>
      </c>
      <c r="AG299" s="82" t="b">
        <f t="shared" si="30"/>
        <v>1</v>
      </c>
      <c r="AI299" s="55">
        <v>0.56186675745125747</v>
      </c>
      <c r="AJ299" s="55">
        <v>0.51078796131932491</v>
      </c>
      <c r="AK299" s="55">
        <v>0.25539398065966246</v>
      </c>
      <c r="AL299" s="55">
        <v>0.56186675745125747</v>
      </c>
      <c r="AM299" s="55">
        <v>0.58740615551722375</v>
      </c>
      <c r="AN299" s="135">
        <v>2.4773216123987258</v>
      </c>
      <c r="AP299" s="55">
        <v>0.54448520925351263</v>
      </c>
      <c r="AQ299" s="55">
        <v>0.50145923689895067</v>
      </c>
      <c r="AR299" s="55">
        <v>0.25362465268302142</v>
      </c>
      <c r="AS299" s="55">
        <v>0.56039051966543318</v>
      </c>
      <c r="AT299" s="55">
        <v>0.58762591938633701</v>
      </c>
      <c r="AU299" s="135">
        <v>2.4475855378872549</v>
      </c>
      <c r="AW299" s="55">
        <v>6.5638459050016237E-2</v>
      </c>
      <c r="AX299" s="55">
        <v>5.6656356570376737E-2</v>
      </c>
      <c r="AY299" s="55">
        <v>3.5181019838858824E-2</v>
      </c>
      <c r="AZ299" s="55">
        <v>7.8814651210878356E-2</v>
      </c>
      <c r="BA299" s="55">
        <v>7.3182516909736067E-2</v>
      </c>
      <c r="BB299" s="135">
        <v>0.30947300357986623</v>
      </c>
      <c r="BD299" s="55">
        <v>1.2780522912085091E-2</v>
      </c>
      <c r="BE299" s="55">
        <v>1.1105615054932036E-2</v>
      </c>
      <c r="BF299" s="55">
        <v>6.7453755049939387E-3</v>
      </c>
      <c r="BG299" s="55">
        <v>1.500756003565443E-2</v>
      </c>
      <c r="BH299" s="55">
        <v>1.4174490516901221E-2</v>
      </c>
      <c r="BI299" s="135">
        <v>5.9813564024566716E-2</v>
      </c>
      <c r="BK299" s="55">
        <v>0.62290419121561391</v>
      </c>
      <c r="BL299" s="55">
        <v>0.56922120852425939</v>
      </c>
      <c r="BM299" s="55">
        <v>0.29555104802687421</v>
      </c>
      <c r="BN299" s="55">
        <v>0.65421273091196597</v>
      </c>
      <c r="BO299" s="55">
        <v>0.67498292681297434</v>
      </c>
      <c r="BP299" s="135">
        <v>2.8168721054916879</v>
      </c>
      <c r="BR299" s="147">
        <v>0.1</v>
      </c>
      <c r="BS299" s="147">
        <v>0.11</v>
      </c>
      <c r="BT299" s="147">
        <v>0.14000000000000001</v>
      </c>
      <c r="BU299" s="147">
        <v>0.32</v>
      </c>
      <c r="BV299" s="147">
        <v>0.33</v>
      </c>
      <c r="BX299" s="55">
        <v>0.2477321612398726</v>
      </c>
      <c r="BY299" s="55">
        <v>0.27250537736385982</v>
      </c>
      <c r="BZ299" s="55">
        <v>0.34682502573582163</v>
      </c>
      <c r="CA299" s="55">
        <v>0.79274291596759228</v>
      </c>
      <c r="CB299" s="55">
        <v>0.81751613209157958</v>
      </c>
      <c r="CC299" s="135">
        <v>2.4773216123987263</v>
      </c>
      <c r="CE299" s="55">
        <v>0.24475855378872549</v>
      </c>
      <c r="CF299" s="55">
        <v>0.26923440916759805</v>
      </c>
      <c r="CG299" s="55">
        <v>0.34266197530421572</v>
      </c>
      <c r="CH299" s="55">
        <v>0.78322737212392157</v>
      </c>
      <c r="CI299" s="55">
        <v>0.80770322750279411</v>
      </c>
      <c r="CJ299" s="135">
        <v>2.4475855378872549</v>
      </c>
      <c r="CL299" s="55">
        <v>3.0947300357986623E-2</v>
      </c>
      <c r="CM299" s="55">
        <v>3.4042030393785283E-2</v>
      </c>
      <c r="CN299" s="55">
        <v>4.3326220501181276E-2</v>
      </c>
      <c r="CO299" s="55">
        <v>9.9031361145557203E-2</v>
      </c>
      <c r="CP299" s="55">
        <v>0.10212609118135586</v>
      </c>
      <c r="CQ299" s="135">
        <v>0.30947300357986623</v>
      </c>
      <c r="CS299" s="67">
        <v>5.9813564024566723E-3</v>
      </c>
      <c r="CT299" s="67">
        <v>6.5794920427023392E-3</v>
      </c>
      <c r="CU299" s="67">
        <v>8.3738989634393416E-3</v>
      </c>
      <c r="CV299" s="67">
        <v>1.9140340487861351E-2</v>
      </c>
      <c r="CW299" s="67">
        <v>1.9738476128107016E-2</v>
      </c>
      <c r="CX299" s="135">
        <v>5.9813564024566723E-2</v>
      </c>
      <c r="CZ299" s="55">
        <v>0.28168721054916879</v>
      </c>
      <c r="DA299" s="55">
        <v>0.3098559316040857</v>
      </c>
      <c r="DB299" s="55">
        <v>0.39436209476883632</v>
      </c>
      <c r="DC299" s="55">
        <v>0.90139907375734019</v>
      </c>
      <c r="DD299" s="55">
        <v>0.92956779481225693</v>
      </c>
      <c r="DE299" s="135">
        <v>2.8168721054916879</v>
      </c>
      <c r="DG299" s="43" t="b" cm="1">
        <f t="array" aca="1" ref="DG299" ca="1">OR($G299=Forecast_Capex_Input!$BF$8:$BF$10)</f>
        <v>0</v>
      </c>
      <c r="DH299" s="43" cm="1">
        <f t="array" aca="1" ref="DH299" ca="1">IFERROR(INDEX(Forecast_Capex_Input!BG$12:BG$286,$Z299)
*(INDEX(Forecast_Capex_Input!$H$12:$H$286,$Z299)=Repex),0)
*$DG299</f>
        <v>0</v>
      </c>
      <c r="DI299" s="43" cm="1">
        <f t="array" aca="1" ref="DI299" ca="1">IFERROR(INDEX(Forecast_Capex_Input!BH$12:BH$286,$Z299)
*(INDEX(Forecast_Capex_Input!$H$12:$H$286,$Z299)=Repex),0)
*$DG299</f>
        <v>0</v>
      </c>
      <c r="DJ299" s="43" cm="1">
        <f t="array" aca="1" ref="DJ299" ca="1">IFERROR(INDEX(Forecast_Capex_Input!BI$12:BI$286,$Z299)
*(INDEX(Forecast_Capex_Input!$H$12:$H$286,$Z299)=Repex),0)
*$DG299</f>
        <v>0</v>
      </c>
      <c r="DK299" s="43" cm="1">
        <f t="array" aca="1" ref="DK299" ca="1">IFERROR(INDEX(Forecast_Capex_Input!BJ$12:BJ$286,$Z299)
*(INDEX(Forecast_Capex_Input!$H$12:$H$286,$Z299)=Repex),0)
*$DG299</f>
        <v>0</v>
      </c>
      <c r="DL299" s="43" cm="1">
        <f t="array" aca="1" ref="DL299" ca="1">IFERROR(INDEX(Forecast_Capex_Input!BK$12:BK$286,$Z299)
*(INDEX(Forecast_Capex_Input!$H$12:$H$286,$Z299)=Repex),0)
*$DG299</f>
        <v>0</v>
      </c>
      <c r="DM299" s="43" cm="1">
        <f t="array" aca="1" ref="DM299" ca="1">IFERROR(INDEX(Forecast_Capex_Input!BL$12:BL$286,$Z299)
*(INDEX(Forecast_Capex_Input!$H$12:$H$286,$Z299)=Repex),0)
*$DG299</f>
        <v>0</v>
      </c>
      <c r="DO299" s="43" t="b" cm="1">
        <f t="array" aca="1" ref="DO299" ca="1">OR($G299=Forecast_Capex_Input!$BN$8:$BN$9)</f>
        <v>0</v>
      </c>
      <c r="DP299" s="43" cm="1">
        <f t="array" aca="1" ref="DP299" ca="1">IFERROR(INDEX(Forecast_Capex_Input!BO$12:BO$286,$Z299)
*(INDEX(Forecast_Capex_Input!$H$12:$H$286,$Z299)=Repex),0)
*$DO299</f>
        <v>0</v>
      </c>
      <c r="DQ299" s="43" cm="1">
        <f t="array" aca="1" ref="DQ299" ca="1">IFERROR(INDEX(Forecast_Capex_Input!BP$12:BP$286,$Z299)
*(INDEX(Forecast_Capex_Input!$H$12:$H$286,$Z299)=Repex),0)
*$DO299</f>
        <v>0</v>
      </c>
      <c r="DR299" s="43" cm="1">
        <f t="array" aca="1" ref="DR299" ca="1">IFERROR(INDEX(Forecast_Capex_Input!BQ$12:BQ$286,$Z299)
*(INDEX(Forecast_Capex_Input!$H$12:$H$286,$Z299)=Repex),0)
*$DO299</f>
        <v>0</v>
      </c>
      <c r="DS299" s="43" cm="1">
        <f t="array" aca="1" ref="DS299" ca="1">IFERROR(INDEX(Forecast_Capex_Input!BR$12:BR$286,$Z299)
*(INDEX(Forecast_Capex_Input!$H$12:$H$286,$Z299)=Repex),0)
*$DO299</f>
        <v>0</v>
      </c>
      <c r="DT299" s="43" cm="1">
        <f t="array" aca="1" ref="DT299" ca="1">IFERROR(INDEX(Forecast_Capex_Input!BS$12:BS$286,$Z299)
*(INDEX(Forecast_Capex_Input!$H$12:$H$286,$Z299)=Repex),0)
*$DO299</f>
        <v>0</v>
      </c>
      <c r="DV299" s="43" t="b" cm="1">
        <f t="array" aca="1" ref="DV299" ca="1">OR($G299=Forecast_Capex_Input!$BU$8:$BU$10)</f>
        <v>1</v>
      </c>
      <c r="DW299" s="43" cm="1">
        <f t="array" aca="1" ref="DW299" ca="1">IFERROR(INDEX(Forecast_Capex_Input!BV$12:BV$286,$Z299)
*(INDEX(Forecast_Capex_Input!$H$12:$H$286,$Z299)=Repex),0)
*$DV299</f>
        <v>0</v>
      </c>
      <c r="DX299" s="43" cm="1">
        <f t="array" aca="1" ref="DX299" ca="1">IFERROR(INDEX(Forecast_Capex_Input!BW$12:BW$286,$Z299)
*(INDEX(Forecast_Capex_Input!$H$12:$H$286,$Z299)=Repex),0)
*$DV299</f>
        <v>0</v>
      </c>
      <c r="DY299" s="43" cm="1">
        <f t="array" aca="1" ref="DY299" ca="1">IFERROR(INDEX(Forecast_Capex_Input!BX$12:BX$286,$Z299)
*(INDEX(Forecast_Capex_Input!$H$12:$H$286,$Z299)=Repex),0)
*$DV299</f>
        <v>0</v>
      </c>
      <c r="DZ299" s="43" cm="1">
        <f t="array" aca="1" ref="DZ299" ca="1">IFERROR(INDEX(Forecast_Capex_Input!BY$12:BY$286,$Z299)
*(INDEX(Forecast_Capex_Input!$H$12:$H$286,$Z299)=Repex),0)
*$DV299</f>
        <v>0</v>
      </c>
      <c r="EA299" s="43" cm="1">
        <f t="array" aca="1" ref="EA299" ca="1">IFERROR(INDEX(Forecast_Capex_Input!BZ$12:BZ$286,$Z299)
*(INDEX(Forecast_Capex_Input!$H$12:$H$286,$Z299)=Repex),0)
*$DV299</f>
        <v>1</v>
      </c>
      <c r="EB299" s="43" cm="1">
        <f t="array" aca="1" ref="EB299" ca="1">IFERROR(INDEX(Forecast_Capex_Input!CA$12:CA$286,$Z299)
*(INDEX(Forecast_Capex_Input!$H$12:$H$286,$Z299)=Repex),0)
*$DV299</f>
        <v>0</v>
      </c>
      <c r="EC299" s="43" cm="1">
        <f t="array" aca="1" ref="EC299" ca="1">IFERROR(INDEX(Forecast_Capex_Input!CB$12:CB$286,$Z299)
*(INDEX(Forecast_Capex_Input!$H$12:$H$286,$Z299)=Repex),0)
*$DV299</f>
        <v>0</v>
      </c>
      <c r="ED299" s="43" cm="1">
        <f t="array" aca="1" ref="ED299" ca="1">IFERROR(INDEX(Forecast_Capex_Input!CC$12:CC$286,$Z299)
*(INDEX(Forecast_Capex_Input!$H$12:$H$286,$Z299)=Repex),0)
*$DV299</f>
        <v>0</v>
      </c>
      <c r="EF299" s="86" t="str">
        <f t="shared" si="31"/>
        <v>N/A</v>
      </c>
      <c r="EG299" s="28" t="str">
        <f>IFERROR(RANK(EF299,EF$11:EF$1010,0)+COUNTIF(EF$11:EF299,EF299)-1,NA)</f>
        <v>N/A</v>
      </c>
    </row>
    <row r="300" spans="3:137" x14ac:dyDescent="0.2">
      <c r="C300" s="28">
        <f t="shared" si="32"/>
        <v>290</v>
      </c>
      <c r="D300" s="9" t="str" cm="1">
        <f t="array" ref="D300">IFERROR(INDEX(Forecast_Capex_Input!$D$12:$D$286,$Z300),NA)</f>
        <v>Comms Alarm System Renewals</v>
      </c>
      <c r="E300" s="24" t="b" cm="1">
        <f t="array" ref="E300">IF($Z300=NA,NA,INDEX(Forecast_Capex_Input!$E$12:$E$286,$Z300))</f>
        <v>1</v>
      </c>
      <c r="F300" s="9" t="str" cm="1">
        <f t="array" aca="1" ref="F300" ca="1">IFERROR(INDEX(General!$E$25:$E$26,$AA300),NA)</f>
        <v>Non-Labour</v>
      </c>
      <c r="G300" s="9" t="str" cm="1">
        <f t="array" aca="1" ref="G300" ca="1">IFERROR(INDEX(Forecast_Capex_Input!$AI$11:$BB$11,$AC300),NA)</f>
        <v>Communications (short life)</v>
      </c>
      <c r="H300" s="50" cm="1">
        <f t="array" aca="1" ref="H300" ca="1">IFERROR(INDEX(Forecast_Capex_Input!$AI$12:$BB$286,$Z300,$AC300),NA)</f>
        <v>1</v>
      </c>
      <c r="I300" s="150" t="str" cm="1">
        <f t="array" ref="I300">IFERROR(INDEX(Forecast_Capex_Input!$F$12:$F$286,$Z300),NA)</f>
        <v>Replacement Expenditure</v>
      </c>
      <c r="J300" s="150" t="str" cm="1">
        <f t="array" ref="J300">IFERROR(INDEX(Forecast_Capex_Input!G$12:G$286,$Z300),NA)</f>
        <v>Digital Infrastructure</v>
      </c>
      <c r="K300" s="150" t="str" cm="1">
        <f t="array" ref="K300">IFERROR(INDEX(Forecast_Capex_Input!H$12:H$286,$Z300),NA)</f>
        <v>Repex</v>
      </c>
      <c r="L300" s="150" t="str" cm="1">
        <f t="array" ref="L300">IFERROR(INDEX(Forecast_Capex_Input!I$12:I$286,$Z300),NA)</f>
        <v>N/A</v>
      </c>
      <c r="M300" s="150" t="str" cm="1">
        <f t="array" ref="M300">IFERROR(INDEX(Forecast_Capex_Input!J$12:J$286,$Z300),NA)</f>
        <v>N/A</v>
      </c>
      <c r="N300" s="150" t="str" cm="1">
        <f t="array" ref="N300">IFERROR(INDEX(Forecast_Capex_Input!K$12:K$286,$Z300),NA)</f>
        <v>DI - Communications systems</v>
      </c>
      <c r="O300" s="150" t="str" cm="1">
        <f t="array" ref="O300">IFERROR(INDEX(Forecast_Capex_Input!L$12:L$286,$Z300),NA)</f>
        <v>DI - Safe and Reliable Network</v>
      </c>
      <c r="P300" s="150" t="str" cm="1">
        <f t="array" ref="P300">IFERROR(INDEX(Forecast_Capex_Input!M$12:M$286,$Z300),NA)</f>
        <v>N/A</v>
      </c>
      <c r="Q300" s="24" t="str" cm="1">
        <f t="array" ref="Q300">IFERROR(INDEX(Forecast_Capex_Input!N$12:N$286,$Z300),NA)</f>
        <v>No</v>
      </c>
      <c r="R300" s="190" cm="1">
        <f t="array" ref="R300">IFERROR(INDEX(Forecast_Capex_Input!O$12:O$286,$Z300),0)</f>
        <v>0</v>
      </c>
      <c r="S300" s="24" t="str" cm="1">
        <f t="array" ref="S300">IFERROR(INDEX(Forecast_Capex_Input!P$12:P$286,$Z300),0)</f>
        <v>Safety security &amp; reliability</v>
      </c>
      <c r="T300" s="150" t="str" cm="1">
        <f t="array" aca="1" ref="T300" ca="1">IFERROR(INDEX(General!$K$91:$K$110,$AC300),NA)</f>
        <v>Communications (short life) (2018 onwards)</v>
      </c>
      <c r="U300" s="43" cm="1">
        <f t="array" aca="1" ref="U300" ca="1">IFERROR(
IF($F300=General!$E$25,INDEX(Forecast_Capex_Input!S$12:S$286,$Z300),
INDEX(Forecast_Capex_Input!T$12:T$286,$Z300)),0)</f>
        <v>0.51220639987310812</v>
      </c>
      <c r="V300" s="82" t="b">
        <f>IFERROR(INDEX(Overheads!$T$19:$T$26,MATCH($I300,Overheads!$E$19:$E$26,0)),FALSE)</f>
        <v>1</v>
      </c>
      <c r="W300" s="209" t="str" cm="1">
        <f t="array" ref="W300">IFERROR(
INDEX(Forecast_Capex_Input!CN$12:CN$286,$Z300),0)</f>
        <v>FY22</v>
      </c>
      <c r="X300" s="209">
        <f>IFERROR(
MATCH($W300,General!$L$39:$S$39,0),1)</f>
        <v>2</v>
      </c>
      <c r="Z300" s="28">
        <f>IFERROR(
IF(MATCH($C300,Forecast_Capex_Input!$CI$12:$CI$286,1)+1&gt;MAX(Forecast_Capex_Input!$C$12:$C$286),NA,
MATCH($C300,Forecast_Capex_Input!$CI$12:$CI$286,1)+1),1)</f>
        <v>128</v>
      </c>
      <c r="AA300" s="28" cm="1">
        <f t="array" aca="1" ref="AA300" ca="1">IFERROR(
IF(Z299&lt;&gt;Z300,1,
IF(COUNTIF(OFFSET(AA299,0,0,-INDEX(Forecast_Capex_Input!$CG$12:$CG$286,$Z300)),AA299)=INDEX(Forecast_Capex_Input!$CG$12:$CG$286,$Z300),AA299+1,AA299)),NA)</f>
        <v>2</v>
      </c>
      <c r="AB300" s="28" cm="1">
        <f t="array" ref="AB300">IFERROR($C300-IF($Z300=1,1,INDEX(Forecast_Capex_Input!$CI$12:$CI$286,$Z300-1))+1,NA)</f>
        <v>2</v>
      </c>
      <c r="AC300" s="28" cm="1">
        <f t="array" aca="1" ref="AC300" ca="1">IFERROR(IF(AA300=1,
INDEX(Forecast_Capex_Input!$AI$10:$BB$10,SMALL(IF(INDEX(Forecast_Capex_Input!$AI$12:$BB$286,$Z300,0)&gt;0,COLUMN(Forecast_Capex_Input!$AI$10:$BB$10)-COLUMN(Forecast_Capex_Input!$AI$12)+1),ROWS(OFFSET(AC299,0,0,-$AB300)))),
OFFSET(AC299,-INDEX(Forecast_Capex_Input!$CG$12:$CG$286,$Z300)+1,0)),NA)</f>
        <v>5</v>
      </c>
      <c r="AD300" s="28">
        <f t="shared" ca="1" si="29"/>
        <v>2</v>
      </c>
      <c r="AE300" s="82" t="b">
        <f t="shared" si="33"/>
        <v>0</v>
      </c>
      <c r="AF300" s="78" t="b">
        <v>0</v>
      </c>
      <c r="AG300" s="82" t="b">
        <f t="shared" si="30"/>
        <v>1</v>
      </c>
      <c r="AI300" s="55">
        <v>0.58998672587672518</v>
      </c>
      <c r="AJ300" s="55">
        <v>0.53635156897884106</v>
      </c>
      <c r="AK300" s="55">
        <v>0.26817578448942053</v>
      </c>
      <c r="AL300" s="55">
        <v>0.58998672587672518</v>
      </c>
      <c r="AM300" s="55">
        <v>0.61680430432566724</v>
      </c>
      <c r="AN300" s="135">
        <v>2.6013051095473791</v>
      </c>
      <c r="AP300" s="55">
        <v>0.58998672587672518</v>
      </c>
      <c r="AQ300" s="55">
        <v>0.53635156897884106</v>
      </c>
      <c r="AR300" s="55">
        <v>0.26817578448942053</v>
      </c>
      <c r="AS300" s="55">
        <v>0.58998672587672518</v>
      </c>
      <c r="AT300" s="55">
        <v>0.61680430432566724</v>
      </c>
      <c r="AU300" s="135">
        <v>2.6013051095473791</v>
      </c>
      <c r="AW300" s="55">
        <v>7.1123730981793878E-2</v>
      </c>
      <c r="AX300" s="55">
        <v>6.059859606349155E-2</v>
      </c>
      <c r="AY300" s="55">
        <v>3.7199450032230352E-2</v>
      </c>
      <c r="AZ300" s="55">
        <v>8.2977131816547478E-2</v>
      </c>
      <c r="BA300" s="55">
        <v>7.6816372358881835E-2</v>
      </c>
      <c r="BB300" s="135">
        <v>0.32871528125294508</v>
      </c>
      <c r="BD300" s="55">
        <v>1.3848565102863548E-2</v>
      </c>
      <c r="BE300" s="55">
        <v>1.1878361431775033E-2</v>
      </c>
      <c r="BF300" s="55">
        <v>7.1323759287244097E-3</v>
      </c>
      <c r="BG300" s="55">
        <v>1.5800162383404266E-2</v>
      </c>
      <c r="BH300" s="55">
        <v>1.4878320499508088E-2</v>
      </c>
      <c r="BI300" s="135">
        <v>6.3537785346275355E-2</v>
      </c>
      <c r="BK300" s="55">
        <v>0.67495902196138269</v>
      </c>
      <c r="BL300" s="55">
        <v>0.60882852647410757</v>
      </c>
      <c r="BM300" s="55">
        <v>0.31250761045037528</v>
      </c>
      <c r="BN300" s="55">
        <v>0.68876402007667692</v>
      </c>
      <c r="BO300" s="55">
        <v>0.70849899718405718</v>
      </c>
      <c r="BP300" s="135">
        <v>2.9935581761465992</v>
      </c>
      <c r="BR300" s="147">
        <v>0.1</v>
      </c>
      <c r="BS300" s="147">
        <v>0.11</v>
      </c>
      <c r="BT300" s="147">
        <v>0.14000000000000001</v>
      </c>
      <c r="BU300" s="147">
        <v>0.32</v>
      </c>
      <c r="BV300" s="147">
        <v>0.33</v>
      </c>
      <c r="BX300" s="55">
        <v>0.26013051095473794</v>
      </c>
      <c r="BY300" s="55">
        <v>0.28614356205021169</v>
      </c>
      <c r="BZ300" s="55">
        <v>0.3641827153366331</v>
      </c>
      <c r="CA300" s="55">
        <v>0.83241763505516131</v>
      </c>
      <c r="CB300" s="55">
        <v>0.85843068615063511</v>
      </c>
      <c r="CC300" s="135">
        <v>2.6013051095473791</v>
      </c>
      <c r="CE300" s="55">
        <v>0.26013051095473794</v>
      </c>
      <c r="CF300" s="55">
        <v>0.28614356205021169</v>
      </c>
      <c r="CG300" s="55">
        <v>0.3641827153366331</v>
      </c>
      <c r="CH300" s="55">
        <v>0.83241763505516131</v>
      </c>
      <c r="CI300" s="55">
        <v>0.85843068615063511</v>
      </c>
      <c r="CJ300" s="135">
        <v>2.6013051095473791</v>
      </c>
      <c r="CL300" s="55">
        <v>3.2871528125294508E-2</v>
      </c>
      <c r="CM300" s="55">
        <v>3.6158680937823956E-2</v>
      </c>
      <c r="CN300" s="55">
        <v>4.6020139375412314E-2</v>
      </c>
      <c r="CO300" s="55">
        <v>0.10518889000094243</v>
      </c>
      <c r="CP300" s="55">
        <v>0.10847604281347188</v>
      </c>
      <c r="CQ300" s="135">
        <v>0.32871528125294508</v>
      </c>
      <c r="CS300" s="67">
        <v>6.3537785346275358E-3</v>
      </c>
      <c r="CT300" s="67">
        <v>6.9891563880902889E-3</v>
      </c>
      <c r="CU300" s="67">
        <v>8.8952899484785498E-3</v>
      </c>
      <c r="CV300" s="67">
        <v>2.0332091310808115E-2</v>
      </c>
      <c r="CW300" s="67">
        <v>2.0967469164270867E-2</v>
      </c>
      <c r="CX300" s="135">
        <v>6.3537785346275355E-2</v>
      </c>
      <c r="CZ300" s="55">
        <v>0.29935581761465996</v>
      </c>
      <c r="DA300" s="55">
        <v>0.32929139937612595</v>
      </c>
      <c r="DB300" s="55">
        <v>0.41909814466052397</v>
      </c>
      <c r="DC300" s="55">
        <v>0.95793861636691191</v>
      </c>
      <c r="DD300" s="55">
        <v>0.98787419812837785</v>
      </c>
      <c r="DE300" s="135">
        <v>2.9935581761465997</v>
      </c>
      <c r="DG300" s="43" t="b" cm="1">
        <f t="array" aca="1" ref="DG300" ca="1">OR($G300=Forecast_Capex_Input!$BF$8:$BF$10)</f>
        <v>0</v>
      </c>
      <c r="DH300" s="43" cm="1">
        <f t="array" aca="1" ref="DH300" ca="1">IFERROR(INDEX(Forecast_Capex_Input!BG$12:BG$286,$Z300)
*(INDEX(Forecast_Capex_Input!$H$12:$H$286,$Z300)=Repex),0)
*$DG300</f>
        <v>0</v>
      </c>
      <c r="DI300" s="43" cm="1">
        <f t="array" aca="1" ref="DI300" ca="1">IFERROR(INDEX(Forecast_Capex_Input!BH$12:BH$286,$Z300)
*(INDEX(Forecast_Capex_Input!$H$12:$H$286,$Z300)=Repex),0)
*$DG300</f>
        <v>0</v>
      </c>
      <c r="DJ300" s="43" cm="1">
        <f t="array" aca="1" ref="DJ300" ca="1">IFERROR(INDEX(Forecast_Capex_Input!BI$12:BI$286,$Z300)
*(INDEX(Forecast_Capex_Input!$H$12:$H$286,$Z300)=Repex),0)
*$DG300</f>
        <v>0</v>
      </c>
      <c r="DK300" s="43" cm="1">
        <f t="array" aca="1" ref="DK300" ca="1">IFERROR(INDEX(Forecast_Capex_Input!BJ$12:BJ$286,$Z300)
*(INDEX(Forecast_Capex_Input!$H$12:$H$286,$Z300)=Repex),0)
*$DG300</f>
        <v>0</v>
      </c>
      <c r="DL300" s="43" cm="1">
        <f t="array" aca="1" ref="DL300" ca="1">IFERROR(INDEX(Forecast_Capex_Input!BK$12:BK$286,$Z300)
*(INDEX(Forecast_Capex_Input!$H$12:$H$286,$Z300)=Repex),0)
*$DG300</f>
        <v>0</v>
      </c>
      <c r="DM300" s="43" cm="1">
        <f t="array" aca="1" ref="DM300" ca="1">IFERROR(INDEX(Forecast_Capex_Input!BL$12:BL$286,$Z300)
*(INDEX(Forecast_Capex_Input!$H$12:$H$286,$Z300)=Repex),0)
*$DG300</f>
        <v>0</v>
      </c>
      <c r="DO300" s="43" t="b" cm="1">
        <f t="array" aca="1" ref="DO300" ca="1">OR($G300=Forecast_Capex_Input!$BN$8:$BN$9)</f>
        <v>0</v>
      </c>
      <c r="DP300" s="43" cm="1">
        <f t="array" aca="1" ref="DP300" ca="1">IFERROR(INDEX(Forecast_Capex_Input!BO$12:BO$286,$Z300)
*(INDEX(Forecast_Capex_Input!$H$12:$H$286,$Z300)=Repex),0)
*$DO300</f>
        <v>0</v>
      </c>
      <c r="DQ300" s="43" cm="1">
        <f t="array" aca="1" ref="DQ300" ca="1">IFERROR(INDEX(Forecast_Capex_Input!BP$12:BP$286,$Z300)
*(INDEX(Forecast_Capex_Input!$H$12:$H$286,$Z300)=Repex),0)
*$DO300</f>
        <v>0</v>
      </c>
      <c r="DR300" s="43" cm="1">
        <f t="array" aca="1" ref="DR300" ca="1">IFERROR(INDEX(Forecast_Capex_Input!BQ$12:BQ$286,$Z300)
*(INDEX(Forecast_Capex_Input!$H$12:$H$286,$Z300)=Repex),0)
*$DO300</f>
        <v>0</v>
      </c>
      <c r="DS300" s="43" cm="1">
        <f t="array" aca="1" ref="DS300" ca="1">IFERROR(INDEX(Forecast_Capex_Input!BR$12:BR$286,$Z300)
*(INDEX(Forecast_Capex_Input!$H$12:$H$286,$Z300)=Repex),0)
*$DO300</f>
        <v>0</v>
      </c>
      <c r="DT300" s="43" cm="1">
        <f t="array" aca="1" ref="DT300" ca="1">IFERROR(INDEX(Forecast_Capex_Input!BS$12:BS$286,$Z300)
*(INDEX(Forecast_Capex_Input!$H$12:$H$286,$Z300)=Repex),0)
*$DO300</f>
        <v>0</v>
      </c>
      <c r="DV300" s="43" t="b" cm="1">
        <f t="array" aca="1" ref="DV300" ca="1">OR($G300=Forecast_Capex_Input!$BU$8:$BU$10)</f>
        <v>1</v>
      </c>
      <c r="DW300" s="43" cm="1">
        <f t="array" aca="1" ref="DW300" ca="1">IFERROR(INDEX(Forecast_Capex_Input!BV$12:BV$286,$Z300)
*(INDEX(Forecast_Capex_Input!$H$12:$H$286,$Z300)=Repex),0)
*$DV300</f>
        <v>0</v>
      </c>
      <c r="DX300" s="43" cm="1">
        <f t="array" aca="1" ref="DX300" ca="1">IFERROR(INDEX(Forecast_Capex_Input!BW$12:BW$286,$Z300)
*(INDEX(Forecast_Capex_Input!$H$12:$H$286,$Z300)=Repex),0)
*$DV300</f>
        <v>0</v>
      </c>
      <c r="DY300" s="43" cm="1">
        <f t="array" aca="1" ref="DY300" ca="1">IFERROR(INDEX(Forecast_Capex_Input!BX$12:BX$286,$Z300)
*(INDEX(Forecast_Capex_Input!$H$12:$H$286,$Z300)=Repex),0)
*$DV300</f>
        <v>0</v>
      </c>
      <c r="DZ300" s="43" cm="1">
        <f t="array" aca="1" ref="DZ300" ca="1">IFERROR(INDEX(Forecast_Capex_Input!BY$12:BY$286,$Z300)
*(INDEX(Forecast_Capex_Input!$H$12:$H$286,$Z300)=Repex),0)
*$DV300</f>
        <v>0</v>
      </c>
      <c r="EA300" s="43" cm="1">
        <f t="array" aca="1" ref="EA300" ca="1">IFERROR(INDEX(Forecast_Capex_Input!BZ$12:BZ$286,$Z300)
*(INDEX(Forecast_Capex_Input!$H$12:$H$286,$Z300)=Repex),0)
*$DV300</f>
        <v>1</v>
      </c>
      <c r="EB300" s="43" cm="1">
        <f t="array" aca="1" ref="EB300" ca="1">IFERROR(INDEX(Forecast_Capex_Input!CA$12:CA$286,$Z300)
*(INDEX(Forecast_Capex_Input!$H$12:$H$286,$Z300)=Repex),0)
*$DV300</f>
        <v>0</v>
      </c>
      <c r="EC300" s="43" cm="1">
        <f t="array" aca="1" ref="EC300" ca="1">IFERROR(INDEX(Forecast_Capex_Input!CB$12:CB$286,$Z300)
*(INDEX(Forecast_Capex_Input!$H$12:$H$286,$Z300)=Repex),0)
*$DV300</f>
        <v>0</v>
      </c>
      <c r="ED300" s="43" cm="1">
        <f t="array" aca="1" ref="ED300" ca="1">IFERROR(INDEX(Forecast_Capex_Input!CC$12:CC$286,$Z300)
*(INDEX(Forecast_Capex_Input!$H$12:$H$286,$Z300)=Repex),0)
*$DV300</f>
        <v>0</v>
      </c>
      <c r="EF300" s="86" t="str">
        <f t="shared" si="31"/>
        <v>N/A</v>
      </c>
      <c r="EG300" s="28" t="str">
        <f>IFERROR(RANK(EF300,EF$11:EF$1010,0)+COUNTIF(EF$11:EF300,EF300)-1,NA)</f>
        <v>N/A</v>
      </c>
    </row>
    <row r="301" spans="3:137" x14ac:dyDescent="0.2">
      <c r="C301" s="28">
        <f t="shared" si="32"/>
        <v>291</v>
      </c>
      <c r="D301" s="9" t="str" cm="1">
        <f t="array" ref="D301">IFERROR(INDEX(Forecast_Capex_Input!$D$12:$D$286,$Z301),NA)</f>
        <v>Operational Building Refurbs</v>
      </c>
      <c r="E301" s="24" t="b" cm="1">
        <f t="array" ref="E301">IF($Z301=NA,NA,INDEX(Forecast_Capex_Input!$E$12:$E$286,$Z301))</f>
        <v>1</v>
      </c>
      <c r="F301" s="9" t="str" cm="1">
        <f t="array" aca="1" ref="F301" ca="1">IFERROR(INDEX(General!$E$25:$E$26,$AA301),NA)</f>
        <v>Labour</v>
      </c>
      <c r="G301" s="9" t="str" cm="1">
        <f t="array" aca="1" ref="G301" ca="1">IFERROR(INDEX(Forecast_Capex_Input!$AI$11:$BB$11,$AC301),NA)</f>
        <v>Business IT</v>
      </c>
      <c r="H301" s="50" cm="1">
        <f t="array" aca="1" ref="H301" ca="1">IFERROR(INDEX(Forecast_Capex_Input!$AI$12:$BB$286,$Z301,$AC301),NA)</f>
        <v>1</v>
      </c>
      <c r="I301" s="150" t="str" cm="1">
        <f t="array" ref="I301">IFERROR(INDEX(Forecast_Capex_Input!$F$12:$F$286,$Z301),NA)</f>
        <v>Replacement Expenditure</v>
      </c>
      <c r="J301" s="150" t="str" cm="1">
        <f t="array" ref="J301">IFERROR(INDEX(Forecast_Capex_Input!G$12:G$286,$Z301),NA)</f>
        <v>Digital Infrastructure</v>
      </c>
      <c r="K301" s="150" t="str" cm="1">
        <f t="array" ref="K301">IFERROR(INDEX(Forecast_Capex_Input!H$12:H$286,$Z301),NA)</f>
        <v>Repex</v>
      </c>
      <c r="L301" s="150" t="str" cm="1">
        <f t="array" ref="L301">IFERROR(INDEX(Forecast_Capex_Input!I$12:I$286,$Z301),NA)</f>
        <v>N/A</v>
      </c>
      <c r="M301" s="150" t="str" cm="1">
        <f t="array" ref="M301">IFERROR(INDEX(Forecast_Capex_Input!J$12:J$286,$Z301),NA)</f>
        <v>N/A</v>
      </c>
      <c r="N301" s="150" t="str" cm="1">
        <f t="array" ref="N301">IFERROR(INDEX(Forecast_Capex_Input!K$12:K$286,$Z301),NA)</f>
        <v>DI - Network Buildings &amp; Security</v>
      </c>
      <c r="O301" s="150" t="str" cm="1">
        <f t="array" ref="O301">IFERROR(INDEX(Forecast_Capex_Input!L$12:L$286,$Z301),NA)</f>
        <v>DI - Safe and Reliable Network</v>
      </c>
      <c r="P301" s="150" t="str" cm="1">
        <f t="array" ref="P301">IFERROR(INDEX(Forecast_Capex_Input!M$12:M$286,$Z301),NA)</f>
        <v>N/A</v>
      </c>
      <c r="Q301" s="24" t="str" cm="1">
        <f t="array" ref="Q301">IFERROR(INDEX(Forecast_Capex_Input!N$12:N$286,$Z301),NA)</f>
        <v>No</v>
      </c>
      <c r="R301" s="190" cm="1">
        <f t="array" ref="R301">IFERROR(INDEX(Forecast_Capex_Input!O$12:O$286,$Z301),0)</f>
        <v>0</v>
      </c>
      <c r="S301" s="24" t="str" cm="1">
        <f t="array" ref="S301">IFERROR(INDEX(Forecast_Capex_Input!P$12:P$286,$Z301),0)</f>
        <v>Safety security &amp; reliability</v>
      </c>
      <c r="T301" s="150" t="str" cm="1">
        <f t="array" aca="1" ref="T301" ca="1">IFERROR(INDEX(General!$K$91:$K$110,$AC301),NA)</f>
        <v>Business IT (2018 onwards)</v>
      </c>
      <c r="U301" s="43" cm="1">
        <f t="array" aca="1" ref="U301" ca="1">IFERROR(
IF($F301=General!$E$25,INDEX(Forecast_Capex_Input!S$12:S$286,$Z301),
INDEX(Forecast_Capex_Input!T$12:T$286,$Z301)),0)</f>
        <v>2.4246890017600969E-2</v>
      </c>
      <c r="V301" s="82" t="b">
        <f>IFERROR(INDEX(Overheads!$T$19:$T$26,MATCH($I301,Overheads!$E$19:$E$26,0)),FALSE)</f>
        <v>1</v>
      </c>
      <c r="W301" s="209" t="str" cm="1">
        <f t="array" ref="W301">IFERROR(
INDEX(Forecast_Capex_Input!CN$12:CN$286,$Z301),0)</f>
        <v>FY22</v>
      </c>
      <c r="X301" s="209">
        <f>IFERROR(
MATCH($W301,General!$L$39:$S$39,0),1)</f>
        <v>2</v>
      </c>
      <c r="Z301" s="28">
        <f>IFERROR(
IF(MATCH($C301,Forecast_Capex_Input!$CI$12:$CI$286,1)+1&gt;MAX(Forecast_Capex_Input!$C$12:$C$286),NA,
MATCH($C301,Forecast_Capex_Input!$CI$12:$CI$286,1)+1),1)</f>
        <v>129</v>
      </c>
      <c r="AA301" s="28" cm="1">
        <f t="array" aca="1" ref="AA301" ca="1">IFERROR(
IF(Z300&lt;&gt;Z301,1,
IF(COUNTIF(OFFSET(AA300,0,0,-INDEX(Forecast_Capex_Input!$CG$12:$CG$286,$Z301)),AA300)=INDEX(Forecast_Capex_Input!$CG$12:$CG$286,$Z301),AA300+1,AA300)),NA)</f>
        <v>1</v>
      </c>
      <c r="AB301" s="28" cm="1">
        <f t="array" ref="AB301">IFERROR($C301-IF($Z301=1,1,INDEX(Forecast_Capex_Input!$CI$12:$CI$286,$Z301-1))+1,NA)</f>
        <v>1</v>
      </c>
      <c r="AC301" s="28" cm="1">
        <f t="array" aca="1" ref="AC301" ca="1">IFERROR(IF(AA301=1,
INDEX(Forecast_Capex_Input!$AI$10:$BB$10,SMALL(IF(INDEX(Forecast_Capex_Input!$AI$12:$BB$286,$Z301,0)&gt;0,COLUMN(Forecast_Capex_Input!$AI$10:$BB$10)-COLUMN(Forecast_Capex_Input!$AI$12)+1),ROWS(OFFSET(AC300,0,0,-$AB301)))),
OFFSET(AC300,-INDEX(Forecast_Capex_Input!$CG$12:$CG$286,$Z301)+1,0)),NA)</f>
        <v>6</v>
      </c>
      <c r="AD301" s="28">
        <f t="shared" ca="1" si="29"/>
        <v>1</v>
      </c>
      <c r="AE301" s="82" t="b">
        <f t="shared" si="33"/>
        <v>0</v>
      </c>
      <c r="AF301" s="78" t="b">
        <v>0</v>
      </c>
      <c r="AG301" s="82" t="b">
        <f t="shared" si="30"/>
        <v>1</v>
      </c>
      <c r="AI301" s="55">
        <v>6.6958887912125689E-2</v>
      </c>
      <c r="AJ301" s="55">
        <v>5.3567110329700553E-2</v>
      </c>
      <c r="AK301" s="55">
        <v>2.6783555164850276E-2</v>
      </c>
      <c r="AL301" s="55">
        <v>5.892382136267061E-2</v>
      </c>
      <c r="AM301" s="55">
        <v>6.1602176879155646E-2</v>
      </c>
      <c r="AN301" s="135">
        <v>0.26783555164850281</v>
      </c>
      <c r="AP301" s="55">
        <v>6.488749087345505E-2</v>
      </c>
      <c r="AQ301" s="55">
        <v>5.2588792812249985E-2</v>
      </c>
      <c r="AR301" s="55">
        <v>2.6598003049077321E-2</v>
      </c>
      <c r="AS301" s="55">
        <v>5.8769006060951534E-2</v>
      </c>
      <c r="AT301" s="55">
        <v>6.1625223850334969E-2</v>
      </c>
      <c r="AU301" s="135">
        <v>0.26446851664606885</v>
      </c>
      <c r="AW301" s="55">
        <v>7.8222784387381502E-3</v>
      </c>
      <c r="AX301" s="55">
        <v>5.9416382787199481E-3</v>
      </c>
      <c r="AY301" s="55">
        <v>3.6894870551606234E-3</v>
      </c>
      <c r="AZ301" s="55">
        <v>8.2654123368632714E-3</v>
      </c>
      <c r="BA301" s="55">
        <v>7.6747618471341879E-3</v>
      </c>
      <c r="BB301" s="135">
        <v>3.3393577956616183E-2</v>
      </c>
      <c r="BD301" s="55">
        <v>1.5230828123924001E-3</v>
      </c>
      <c r="BE301" s="55">
        <v>1.1646627406608394E-3</v>
      </c>
      <c r="BF301" s="55">
        <v>7.0739778783740796E-4</v>
      </c>
      <c r="BG301" s="55">
        <v>1.573865645018464E-3</v>
      </c>
      <c r="BH301" s="55">
        <v>1.4865003776223797E-3</v>
      </c>
      <c r="BI301" s="135">
        <v>6.4555093635314913E-3</v>
      </c>
      <c r="BK301" s="55">
        <v>7.4232852124585594E-2</v>
      </c>
      <c r="BL301" s="55">
        <v>5.9695093831630776E-2</v>
      </c>
      <c r="BM301" s="55">
        <v>3.0994887892075353E-2</v>
      </c>
      <c r="BN301" s="55">
        <v>6.860828404283327E-2</v>
      </c>
      <c r="BO301" s="55">
        <v>7.078648607509154E-2</v>
      </c>
      <c r="BP301" s="135">
        <v>0.30431760396621654</v>
      </c>
      <c r="BR301" s="147">
        <v>0.1</v>
      </c>
      <c r="BS301" s="147">
        <v>0.11</v>
      </c>
      <c r="BT301" s="147">
        <v>0.14000000000000001</v>
      </c>
      <c r="BU301" s="147">
        <v>0.32</v>
      </c>
      <c r="BV301" s="147">
        <v>0.33</v>
      </c>
      <c r="BX301" s="55">
        <v>2.6783555164850283E-2</v>
      </c>
      <c r="BY301" s="55">
        <v>2.9461910681335308E-2</v>
      </c>
      <c r="BZ301" s="55">
        <v>3.7496977230790395E-2</v>
      </c>
      <c r="CA301" s="55">
        <v>8.5707376527520904E-2</v>
      </c>
      <c r="CB301" s="55">
        <v>8.8385732044005932E-2</v>
      </c>
      <c r="CC301" s="135">
        <v>0.26783555164850281</v>
      </c>
      <c r="CE301" s="55">
        <v>2.6446851664606887E-2</v>
      </c>
      <c r="CF301" s="55">
        <v>2.9091536831067574E-2</v>
      </c>
      <c r="CG301" s="55">
        <v>3.7025592330449643E-2</v>
      </c>
      <c r="CH301" s="55">
        <v>8.4629925326742031E-2</v>
      </c>
      <c r="CI301" s="55">
        <v>8.7274610493202731E-2</v>
      </c>
      <c r="CJ301" s="135">
        <v>0.26446851664606885</v>
      </c>
      <c r="CL301" s="55">
        <v>3.3393577956616185E-3</v>
      </c>
      <c r="CM301" s="55">
        <v>3.6732935752277801E-3</v>
      </c>
      <c r="CN301" s="55">
        <v>4.675100913926266E-3</v>
      </c>
      <c r="CO301" s="55">
        <v>1.0685944946117179E-2</v>
      </c>
      <c r="CP301" s="55">
        <v>1.1019880725683341E-2</v>
      </c>
      <c r="CQ301" s="135">
        <v>3.3393577956616183E-2</v>
      </c>
      <c r="CS301" s="67">
        <v>6.4555093635314915E-4</v>
      </c>
      <c r="CT301" s="67">
        <v>7.1010602998846403E-4</v>
      </c>
      <c r="CU301" s="67">
        <v>9.0377131089440889E-4</v>
      </c>
      <c r="CV301" s="67">
        <v>2.0657629963300771E-3</v>
      </c>
      <c r="CW301" s="67">
        <v>2.1303180899653923E-3</v>
      </c>
      <c r="CX301" s="135">
        <v>6.4555093635314913E-3</v>
      </c>
      <c r="CZ301" s="55">
        <v>3.0431760396621654E-2</v>
      </c>
      <c r="DA301" s="55">
        <v>3.3474936436283818E-2</v>
      </c>
      <c r="DB301" s="55">
        <v>4.2604464555270317E-2</v>
      </c>
      <c r="DC301" s="55">
        <v>9.7381633269189277E-2</v>
      </c>
      <c r="DD301" s="55">
        <v>0.10042480930885146</v>
      </c>
      <c r="DE301" s="135">
        <v>0.30431760396621654</v>
      </c>
      <c r="DG301" s="43" t="b" cm="1">
        <f t="array" aca="1" ref="DG301" ca="1">OR($G301=Forecast_Capex_Input!$BF$8:$BF$10)</f>
        <v>0</v>
      </c>
      <c r="DH301" s="43" cm="1">
        <f t="array" aca="1" ref="DH301" ca="1">IFERROR(INDEX(Forecast_Capex_Input!BG$12:BG$286,$Z301)
*(INDEX(Forecast_Capex_Input!$H$12:$H$286,$Z301)=Repex),0)
*$DG301</f>
        <v>0</v>
      </c>
      <c r="DI301" s="43" cm="1">
        <f t="array" aca="1" ref="DI301" ca="1">IFERROR(INDEX(Forecast_Capex_Input!BH$12:BH$286,$Z301)
*(INDEX(Forecast_Capex_Input!$H$12:$H$286,$Z301)=Repex),0)
*$DG301</f>
        <v>0</v>
      </c>
      <c r="DJ301" s="43" cm="1">
        <f t="array" aca="1" ref="DJ301" ca="1">IFERROR(INDEX(Forecast_Capex_Input!BI$12:BI$286,$Z301)
*(INDEX(Forecast_Capex_Input!$H$12:$H$286,$Z301)=Repex),0)
*$DG301</f>
        <v>0</v>
      </c>
      <c r="DK301" s="43" cm="1">
        <f t="array" aca="1" ref="DK301" ca="1">IFERROR(INDEX(Forecast_Capex_Input!BJ$12:BJ$286,$Z301)
*(INDEX(Forecast_Capex_Input!$H$12:$H$286,$Z301)=Repex),0)
*$DG301</f>
        <v>0</v>
      </c>
      <c r="DL301" s="43" cm="1">
        <f t="array" aca="1" ref="DL301" ca="1">IFERROR(INDEX(Forecast_Capex_Input!BK$12:BK$286,$Z301)
*(INDEX(Forecast_Capex_Input!$H$12:$H$286,$Z301)=Repex),0)
*$DG301</f>
        <v>0</v>
      </c>
      <c r="DM301" s="43" cm="1">
        <f t="array" aca="1" ref="DM301" ca="1">IFERROR(INDEX(Forecast_Capex_Input!BL$12:BL$286,$Z301)
*(INDEX(Forecast_Capex_Input!$H$12:$H$286,$Z301)=Repex),0)
*$DG301</f>
        <v>0</v>
      </c>
      <c r="DO301" s="43" t="b" cm="1">
        <f t="array" aca="1" ref="DO301" ca="1">OR($G301=Forecast_Capex_Input!$BN$8:$BN$9)</f>
        <v>0</v>
      </c>
      <c r="DP301" s="43" cm="1">
        <f t="array" aca="1" ref="DP301" ca="1">IFERROR(INDEX(Forecast_Capex_Input!BO$12:BO$286,$Z301)
*(INDEX(Forecast_Capex_Input!$H$12:$H$286,$Z301)=Repex),0)
*$DO301</f>
        <v>0</v>
      </c>
      <c r="DQ301" s="43" cm="1">
        <f t="array" aca="1" ref="DQ301" ca="1">IFERROR(INDEX(Forecast_Capex_Input!BP$12:BP$286,$Z301)
*(INDEX(Forecast_Capex_Input!$H$12:$H$286,$Z301)=Repex),0)
*$DO301</f>
        <v>0</v>
      </c>
      <c r="DR301" s="43" cm="1">
        <f t="array" aca="1" ref="DR301" ca="1">IFERROR(INDEX(Forecast_Capex_Input!BQ$12:BQ$286,$Z301)
*(INDEX(Forecast_Capex_Input!$H$12:$H$286,$Z301)=Repex),0)
*$DO301</f>
        <v>0</v>
      </c>
      <c r="DS301" s="43" cm="1">
        <f t="array" aca="1" ref="DS301" ca="1">IFERROR(INDEX(Forecast_Capex_Input!BR$12:BR$286,$Z301)
*(INDEX(Forecast_Capex_Input!$H$12:$H$286,$Z301)=Repex),0)
*$DO301</f>
        <v>0</v>
      </c>
      <c r="DT301" s="43" cm="1">
        <f t="array" aca="1" ref="DT301" ca="1">IFERROR(INDEX(Forecast_Capex_Input!BS$12:BS$286,$Z301)
*(INDEX(Forecast_Capex_Input!$H$12:$H$286,$Z301)=Repex),0)
*$DO301</f>
        <v>0</v>
      </c>
      <c r="DV301" s="43" t="b" cm="1">
        <f t="array" aca="1" ref="DV301" ca="1">OR($G301=Forecast_Capex_Input!$BU$8:$BU$10)</f>
        <v>1</v>
      </c>
      <c r="DW301" s="43" cm="1">
        <f t="array" aca="1" ref="DW301" ca="1">IFERROR(INDEX(Forecast_Capex_Input!BV$12:BV$286,$Z301)
*(INDEX(Forecast_Capex_Input!$H$12:$H$286,$Z301)=Repex),0)
*$DV301</f>
        <v>0</v>
      </c>
      <c r="DX301" s="43" cm="1">
        <f t="array" aca="1" ref="DX301" ca="1">IFERROR(INDEX(Forecast_Capex_Input!BW$12:BW$286,$Z301)
*(INDEX(Forecast_Capex_Input!$H$12:$H$286,$Z301)=Repex),0)
*$DV301</f>
        <v>0</v>
      </c>
      <c r="DY301" s="43" cm="1">
        <f t="array" aca="1" ref="DY301" ca="1">IFERROR(INDEX(Forecast_Capex_Input!BX$12:BX$286,$Z301)
*(INDEX(Forecast_Capex_Input!$H$12:$H$286,$Z301)=Repex),0)
*$DV301</f>
        <v>0</v>
      </c>
      <c r="DZ301" s="43" cm="1">
        <f t="array" aca="1" ref="DZ301" ca="1">IFERROR(INDEX(Forecast_Capex_Input!BY$12:BY$286,$Z301)
*(INDEX(Forecast_Capex_Input!$H$12:$H$286,$Z301)=Repex),0)
*$DV301</f>
        <v>1</v>
      </c>
      <c r="EA301" s="43" cm="1">
        <f t="array" aca="1" ref="EA301" ca="1">IFERROR(INDEX(Forecast_Capex_Input!BZ$12:BZ$286,$Z301)
*(INDEX(Forecast_Capex_Input!$H$12:$H$286,$Z301)=Repex),0)
*$DV301</f>
        <v>0</v>
      </c>
      <c r="EB301" s="43" cm="1">
        <f t="array" aca="1" ref="EB301" ca="1">IFERROR(INDEX(Forecast_Capex_Input!CA$12:CA$286,$Z301)
*(INDEX(Forecast_Capex_Input!$H$12:$H$286,$Z301)=Repex),0)
*$DV301</f>
        <v>0</v>
      </c>
      <c r="EC301" s="43" cm="1">
        <f t="array" aca="1" ref="EC301" ca="1">IFERROR(INDEX(Forecast_Capex_Input!CB$12:CB$286,$Z301)
*(INDEX(Forecast_Capex_Input!$H$12:$H$286,$Z301)=Repex),0)
*$DV301</f>
        <v>0</v>
      </c>
      <c r="ED301" s="43" cm="1">
        <f t="array" aca="1" ref="ED301" ca="1">IFERROR(INDEX(Forecast_Capex_Input!CC$12:CC$286,$Z301)
*(INDEX(Forecast_Capex_Input!$H$12:$H$286,$Z301)=Repex),0)
*$DV301</f>
        <v>0</v>
      </c>
      <c r="EF301" s="86" t="str">
        <f t="shared" si="31"/>
        <v>N/A</v>
      </c>
      <c r="EG301" s="28" t="str">
        <f>IFERROR(RANK(EF301,EF$11:EF$1010,0)+COUNTIF(EF$11:EF301,EF301)-1,NA)</f>
        <v>N/A</v>
      </c>
    </row>
    <row r="302" spans="3:137" x14ac:dyDescent="0.2">
      <c r="C302" s="28">
        <f t="shared" si="32"/>
        <v>292</v>
      </c>
      <c r="D302" s="9" t="str" cm="1">
        <f t="array" ref="D302">IFERROR(INDEX(Forecast_Capex_Input!$D$12:$D$286,$Z302),NA)</f>
        <v>Operational Building Refurbs</v>
      </c>
      <c r="E302" s="24" t="b" cm="1">
        <f t="array" ref="E302">IF($Z302=NA,NA,INDEX(Forecast_Capex_Input!$E$12:$E$286,$Z302))</f>
        <v>1</v>
      </c>
      <c r="F302" s="9" t="str" cm="1">
        <f t="array" aca="1" ref="F302" ca="1">IFERROR(INDEX(General!$E$25:$E$26,$AA302),NA)</f>
        <v>Non-Labour</v>
      </c>
      <c r="G302" s="9" t="str" cm="1">
        <f t="array" aca="1" ref="G302" ca="1">IFERROR(INDEX(Forecast_Capex_Input!$AI$11:$BB$11,$AC302),NA)</f>
        <v>Business IT</v>
      </c>
      <c r="H302" s="50" cm="1">
        <f t="array" aca="1" ref="H302" ca="1">IFERROR(INDEX(Forecast_Capex_Input!$AI$12:$BB$286,$Z302,$AC302),NA)</f>
        <v>1</v>
      </c>
      <c r="I302" s="150" t="str" cm="1">
        <f t="array" ref="I302">IFERROR(INDEX(Forecast_Capex_Input!$F$12:$F$286,$Z302),NA)</f>
        <v>Replacement Expenditure</v>
      </c>
      <c r="J302" s="150" t="str" cm="1">
        <f t="array" ref="J302">IFERROR(INDEX(Forecast_Capex_Input!G$12:G$286,$Z302),NA)</f>
        <v>Digital Infrastructure</v>
      </c>
      <c r="K302" s="150" t="str" cm="1">
        <f t="array" ref="K302">IFERROR(INDEX(Forecast_Capex_Input!H$12:H$286,$Z302),NA)</f>
        <v>Repex</v>
      </c>
      <c r="L302" s="150" t="str" cm="1">
        <f t="array" ref="L302">IFERROR(INDEX(Forecast_Capex_Input!I$12:I$286,$Z302),NA)</f>
        <v>N/A</v>
      </c>
      <c r="M302" s="150" t="str" cm="1">
        <f t="array" ref="M302">IFERROR(INDEX(Forecast_Capex_Input!J$12:J$286,$Z302),NA)</f>
        <v>N/A</v>
      </c>
      <c r="N302" s="150" t="str" cm="1">
        <f t="array" ref="N302">IFERROR(INDEX(Forecast_Capex_Input!K$12:K$286,$Z302),NA)</f>
        <v>DI - Network Buildings &amp; Security</v>
      </c>
      <c r="O302" s="150" t="str" cm="1">
        <f t="array" ref="O302">IFERROR(INDEX(Forecast_Capex_Input!L$12:L$286,$Z302),NA)</f>
        <v>DI - Safe and Reliable Network</v>
      </c>
      <c r="P302" s="150" t="str" cm="1">
        <f t="array" ref="P302">IFERROR(INDEX(Forecast_Capex_Input!M$12:M$286,$Z302),NA)</f>
        <v>N/A</v>
      </c>
      <c r="Q302" s="24" t="str" cm="1">
        <f t="array" ref="Q302">IFERROR(INDEX(Forecast_Capex_Input!N$12:N$286,$Z302),NA)</f>
        <v>No</v>
      </c>
      <c r="R302" s="190" cm="1">
        <f t="array" ref="R302">IFERROR(INDEX(Forecast_Capex_Input!O$12:O$286,$Z302),0)</f>
        <v>0</v>
      </c>
      <c r="S302" s="24" t="str" cm="1">
        <f t="array" ref="S302">IFERROR(INDEX(Forecast_Capex_Input!P$12:P$286,$Z302),0)</f>
        <v>Safety security &amp; reliability</v>
      </c>
      <c r="T302" s="150" t="str" cm="1">
        <f t="array" aca="1" ref="T302" ca="1">IFERROR(INDEX(General!$K$91:$K$110,$AC302),NA)</f>
        <v>Business IT (2018 onwards)</v>
      </c>
      <c r="U302" s="43" cm="1">
        <f t="array" aca="1" ref="U302" ca="1">IFERROR(
IF($F302=General!$E$25,INDEX(Forecast_Capex_Input!S$12:S$286,$Z302),
INDEX(Forecast_Capex_Input!T$12:T$286,$Z302)),0)</f>
        <v>0.97575310998239906</v>
      </c>
      <c r="V302" s="82" t="b">
        <f>IFERROR(INDEX(Overheads!$T$19:$T$26,MATCH($I302,Overheads!$E$19:$E$26,0)),FALSE)</f>
        <v>1</v>
      </c>
      <c r="W302" s="209" t="str" cm="1">
        <f t="array" ref="W302">IFERROR(
INDEX(Forecast_Capex_Input!CN$12:CN$286,$Z302),0)</f>
        <v>FY22</v>
      </c>
      <c r="X302" s="209">
        <f>IFERROR(
MATCH($W302,General!$L$39:$S$39,0),1)</f>
        <v>2</v>
      </c>
      <c r="Z302" s="28">
        <f>IFERROR(
IF(MATCH($C302,Forecast_Capex_Input!$CI$12:$CI$286,1)+1&gt;MAX(Forecast_Capex_Input!$C$12:$C$286),NA,
MATCH($C302,Forecast_Capex_Input!$CI$12:$CI$286,1)+1),1)</f>
        <v>129</v>
      </c>
      <c r="AA302" s="28" cm="1">
        <f t="array" aca="1" ref="AA302" ca="1">IFERROR(
IF(Z301&lt;&gt;Z302,1,
IF(COUNTIF(OFFSET(AA301,0,0,-INDEX(Forecast_Capex_Input!$CG$12:$CG$286,$Z302)),AA301)=INDEX(Forecast_Capex_Input!$CG$12:$CG$286,$Z302),AA301+1,AA301)),NA)</f>
        <v>2</v>
      </c>
      <c r="AB302" s="28" cm="1">
        <f t="array" ref="AB302">IFERROR($C302-IF($Z302=1,1,INDEX(Forecast_Capex_Input!$CI$12:$CI$286,$Z302-1))+1,NA)</f>
        <v>2</v>
      </c>
      <c r="AC302" s="28" cm="1">
        <f t="array" aca="1" ref="AC302" ca="1">IFERROR(IF(AA302=1,
INDEX(Forecast_Capex_Input!$AI$10:$BB$10,SMALL(IF(INDEX(Forecast_Capex_Input!$AI$12:$BB$286,$Z302,0)&gt;0,COLUMN(Forecast_Capex_Input!$AI$10:$BB$10)-COLUMN(Forecast_Capex_Input!$AI$12)+1),ROWS(OFFSET(AC301,0,0,-$AB302)))),
OFFSET(AC301,-INDEX(Forecast_Capex_Input!$CG$12:$CG$286,$Z302)+1,0)),NA)</f>
        <v>6</v>
      </c>
      <c r="AD302" s="28">
        <f t="shared" ca="1" si="29"/>
        <v>2</v>
      </c>
      <c r="AE302" s="82" t="b">
        <f t="shared" si="33"/>
        <v>0</v>
      </c>
      <c r="AF302" s="78" t="b">
        <v>0</v>
      </c>
      <c r="AG302" s="82" t="b">
        <f t="shared" si="30"/>
        <v>1</v>
      </c>
      <c r="AI302" s="55">
        <v>2.6945865252736403</v>
      </c>
      <c r="AJ302" s="55">
        <v>2.1556692202189121</v>
      </c>
      <c r="AK302" s="55">
        <v>1.077834610109456</v>
      </c>
      <c r="AL302" s="55">
        <v>2.3712361422408037</v>
      </c>
      <c r="AM302" s="55">
        <v>2.4790196032517491</v>
      </c>
      <c r="AN302" s="135">
        <v>10.778346101094559</v>
      </c>
      <c r="AP302" s="55">
        <v>2.6945865252736403</v>
      </c>
      <c r="AQ302" s="55">
        <v>2.1556692202189121</v>
      </c>
      <c r="AR302" s="55">
        <v>1.077834610109456</v>
      </c>
      <c r="AS302" s="55">
        <v>2.3712361422408037</v>
      </c>
      <c r="AT302" s="55">
        <v>2.4790196032517491</v>
      </c>
      <c r="AU302" s="135">
        <v>10.778346101094559</v>
      </c>
      <c r="AW302" s="55">
        <v>0.32483620177375527</v>
      </c>
      <c r="AX302" s="55">
        <v>0.2435539222365937</v>
      </c>
      <c r="AY302" s="55">
        <v>0.14950960168947292</v>
      </c>
      <c r="AZ302" s="55">
        <v>0.33349627256527187</v>
      </c>
      <c r="BA302" s="55">
        <v>0.30873535024458726</v>
      </c>
      <c r="BB302" s="135">
        <v>1.3601313485096811</v>
      </c>
      <c r="BD302" s="55">
        <v>6.3249146605966033E-2</v>
      </c>
      <c r="BE302" s="55">
        <v>4.7740735006823534E-2</v>
      </c>
      <c r="BF302" s="55">
        <v>2.8665979827101108E-2</v>
      </c>
      <c r="BG302" s="55">
        <v>6.3502981429162053E-2</v>
      </c>
      <c r="BH302" s="55">
        <v>5.9797974694853401E-2</v>
      </c>
      <c r="BI302" s="135">
        <v>0.2629568175639061</v>
      </c>
      <c r="BK302" s="55">
        <v>3.0826718736533616</v>
      </c>
      <c r="BL302" s="55">
        <v>2.4469638774623292</v>
      </c>
      <c r="BM302" s="55">
        <v>1.2560101916260302</v>
      </c>
      <c r="BN302" s="55">
        <v>2.7682353962352377</v>
      </c>
      <c r="BO302" s="55">
        <v>2.8475529281911895</v>
      </c>
      <c r="BP302" s="135">
        <v>12.401434267168149</v>
      </c>
      <c r="BR302" s="147">
        <v>0.1</v>
      </c>
      <c r="BS302" s="147">
        <v>0.11</v>
      </c>
      <c r="BT302" s="147">
        <v>0.14000000000000001</v>
      </c>
      <c r="BU302" s="147">
        <v>0.32</v>
      </c>
      <c r="BV302" s="147">
        <v>0.33</v>
      </c>
      <c r="BX302" s="55">
        <v>1.077834610109456</v>
      </c>
      <c r="BY302" s="55">
        <v>1.1856180711204016</v>
      </c>
      <c r="BZ302" s="55">
        <v>1.5089684541532384</v>
      </c>
      <c r="CA302" s="55">
        <v>3.4490707523502593</v>
      </c>
      <c r="CB302" s="55">
        <v>3.5568542133612047</v>
      </c>
      <c r="CC302" s="135">
        <v>10.778346101094559</v>
      </c>
      <c r="CE302" s="55">
        <v>1.077834610109456</v>
      </c>
      <c r="CF302" s="55">
        <v>1.1856180711204016</v>
      </c>
      <c r="CG302" s="55">
        <v>1.5089684541532384</v>
      </c>
      <c r="CH302" s="55">
        <v>3.4490707523502593</v>
      </c>
      <c r="CI302" s="55">
        <v>3.5568542133612047</v>
      </c>
      <c r="CJ302" s="135">
        <v>10.778346101094559</v>
      </c>
      <c r="CL302" s="55">
        <v>0.13601313485096811</v>
      </c>
      <c r="CM302" s="55">
        <v>0.14961444833606491</v>
      </c>
      <c r="CN302" s="55">
        <v>0.19041838879135536</v>
      </c>
      <c r="CO302" s="55">
        <v>0.43524203152309798</v>
      </c>
      <c r="CP302" s="55">
        <v>0.44884334500819478</v>
      </c>
      <c r="CQ302" s="135">
        <v>1.3601313485096811</v>
      </c>
      <c r="CS302" s="67">
        <v>2.6295681756390611E-2</v>
      </c>
      <c r="CT302" s="67">
        <v>2.8925249932029672E-2</v>
      </c>
      <c r="CU302" s="67">
        <v>3.6813954458946856E-2</v>
      </c>
      <c r="CV302" s="67">
        <v>8.4146181620449956E-2</v>
      </c>
      <c r="CW302" s="67">
        <v>8.6775749796089013E-2</v>
      </c>
      <c r="CX302" s="135">
        <v>0.2629568175639061</v>
      </c>
      <c r="CZ302" s="55">
        <v>1.2401434267168148</v>
      </c>
      <c r="DA302" s="55">
        <v>1.3641577693884961</v>
      </c>
      <c r="DB302" s="55">
        <v>1.7362007974035405</v>
      </c>
      <c r="DC302" s="55">
        <v>3.9684589654938072</v>
      </c>
      <c r="DD302" s="55">
        <v>4.0924733081654878</v>
      </c>
      <c r="DE302" s="135">
        <v>12.401434267168147</v>
      </c>
      <c r="DG302" s="43" t="b" cm="1">
        <f t="array" aca="1" ref="DG302" ca="1">OR($G302=Forecast_Capex_Input!$BF$8:$BF$10)</f>
        <v>0</v>
      </c>
      <c r="DH302" s="43" cm="1">
        <f t="array" aca="1" ref="DH302" ca="1">IFERROR(INDEX(Forecast_Capex_Input!BG$12:BG$286,$Z302)
*(INDEX(Forecast_Capex_Input!$H$12:$H$286,$Z302)=Repex),0)
*$DG302</f>
        <v>0</v>
      </c>
      <c r="DI302" s="43" cm="1">
        <f t="array" aca="1" ref="DI302" ca="1">IFERROR(INDEX(Forecast_Capex_Input!BH$12:BH$286,$Z302)
*(INDEX(Forecast_Capex_Input!$H$12:$H$286,$Z302)=Repex),0)
*$DG302</f>
        <v>0</v>
      </c>
      <c r="DJ302" s="43" cm="1">
        <f t="array" aca="1" ref="DJ302" ca="1">IFERROR(INDEX(Forecast_Capex_Input!BI$12:BI$286,$Z302)
*(INDEX(Forecast_Capex_Input!$H$12:$H$286,$Z302)=Repex),0)
*$DG302</f>
        <v>0</v>
      </c>
      <c r="DK302" s="43" cm="1">
        <f t="array" aca="1" ref="DK302" ca="1">IFERROR(INDEX(Forecast_Capex_Input!BJ$12:BJ$286,$Z302)
*(INDEX(Forecast_Capex_Input!$H$12:$H$286,$Z302)=Repex),0)
*$DG302</f>
        <v>0</v>
      </c>
      <c r="DL302" s="43" cm="1">
        <f t="array" aca="1" ref="DL302" ca="1">IFERROR(INDEX(Forecast_Capex_Input!BK$12:BK$286,$Z302)
*(INDEX(Forecast_Capex_Input!$H$12:$H$286,$Z302)=Repex),0)
*$DG302</f>
        <v>0</v>
      </c>
      <c r="DM302" s="43" cm="1">
        <f t="array" aca="1" ref="DM302" ca="1">IFERROR(INDEX(Forecast_Capex_Input!BL$12:BL$286,$Z302)
*(INDEX(Forecast_Capex_Input!$H$12:$H$286,$Z302)=Repex),0)
*$DG302</f>
        <v>0</v>
      </c>
      <c r="DO302" s="43" t="b" cm="1">
        <f t="array" aca="1" ref="DO302" ca="1">OR($G302=Forecast_Capex_Input!$BN$8:$BN$9)</f>
        <v>0</v>
      </c>
      <c r="DP302" s="43" cm="1">
        <f t="array" aca="1" ref="DP302" ca="1">IFERROR(INDEX(Forecast_Capex_Input!BO$12:BO$286,$Z302)
*(INDEX(Forecast_Capex_Input!$H$12:$H$286,$Z302)=Repex),0)
*$DO302</f>
        <v>0</v>
      </c>
      <c r="DQ302" s="43" cm="1">
        <f t="array" aca="1" ref="DQ302" ca="1">IFERROR(INDEX(Forecast_Capex_Input!BP$12:BP$286,$Z302)
*(INDEX(Forecast_Capex_Input!$H$12:$H$286,$Z302)=Repex),0)
*$DO302</f>
        <v>0</v>
      </c>
      <c r="DR302" s="43" cm="1">
        <f t="array" aca="1" ref="DR302" ca="1">IFERROR(INDEX(Forecast_Capex_Input!BQ$12:BQ$286,$Z302)
*(INDEX(Forecast_Capex_Input!$H$12:$H$286,$Z302)=Repex),0)
*$DO302</f>
        <v>0</v>
      </c>
      <c r="DS302" s="43" cm="1">
        <f t="array" aca="1" ref="DS302" ca="1">IFERROR(INDEX(Forecast_Capex_Input!BR$12:BR$286,$Z302)
*(INDEX(Forecast_Capex_Input!$H$12:$H$286,$Z302)=Repex),0)
*$DO302</f>
        <v>0</v>
      </c>
      <c r="DT302" s="43" cm="1">
        <f t="array" aca="1" ref="DT302" ca="1">IFERROR(INDEX(Forecast_Capex_Input!BS$12:BS$286,$Z302)
*(INDEX(Forecast_Capex_Input!$H$12:$H$286,$Z302)=Repex),0)
*$DO302</f>
        <v>0</v>
      </c>
      <c r="DV302" s="43" t="b" cm="1">
        <f t="array" aca="1" ref="DV302" ca="1">OR($G302=Forecast_Capex_Input!$BU$8:$BU$10)</f>
        <v>1</v>
      </c>
      <c r="DW302" s="43" cm="1">
        <f t="array" aca="1" ref="DW302" ca="1">IFERROR(INDEX(Forecast_Capex_Input!BV$12:BV$286,$Z302)
*(INDEX(Forecast_Capex_Input!$H$12:$H$286,$Z302)=Repex),0)
*$DV302</f>
        <v>0</v>
      </c>
      <c r="DX302" s="43" cm="1">
        <f t="array" aca="1" ref="DX302" ca="1">IFERROR(INDEX(Forecast_Capex_Input!BW$12:BW$286,$Z302)
*(INDEX(Forecast_Capex_Input!$H$12:$H$286,$Z302)=Repex),0)
*$DV302</f>
        <v>0</v>
      </c>
      <c r="DY302" s="43" cm="1">
        <f t="array" aca="1" ref="DY302" ca="1">IFERROR(INDEX(Forecast_Capex_Input!BX$12:BX$286,$Z302)
*(INDEX(Forecast_Capex_Input!$H$12:$H$286,$Z302)=Repex),0)
*$DV302</f>
        <v>0</v>
      </c>
      <c r="DZ302" s="43" cm="1">
        <f t="array" aca="1" ref="DZ302" ca="1">IFERROR(INDEX(Forecast_Capex_Input!BY$12:BY$286,$Z302)
*(INDEX(Forecast_Capex_Input!$H$12:$H$286,$Z302)=Repex),0)
*$DV302</f>
        <v>1</v>
      </c>
      <c r="EA302" s="43" cm="1">
        <f t="array" aca="1" ref="EA302" ca="1">IFERROR(INDEX(Forecast_Capex_Input!BZ$12:BZ$286,$Z302)
*(INDEX(Forecast_Capex_Input!$H$12:$H$286,$Z302)=Repex),0)
*$DV302</f>
        <v>0</v>
      </c>
      <c r="EB302" s="43" cm="1">
        <f t="array" aca="1" ref="EB302" ca="1">IFERROR(INDEX(Forecast_Capex_Input!CA$12:CA$286,$Z302)
*(INDEX(Forecast_Capex_Input!$H$12:$H$286,$Z302)=Repex),0)
*$DV302</f>
        <v>0</v>
      </c>
      <c r="EC302" s="43" cm="1">
        <f t="array" aca="1" ref="EC302" ca="1">IFERROR(INDEX(Forecast_Capex_Input!CB$12:CB$286,$Z302)
*(INDEX(Forecast_Capex_Input!$H$12:$H$286,$Z302)=Repex),0)
*$DV302</f>
        <v>0</v>
      </c>
      <c r="ED302" s="43" cm="1">
        <f t="array" aca="1" ref="ED302" ca="1">IFERROR(INDEX(Forecast_Capex_Input!CC$12:CC$286,$Z302)
*(INDEX(Forecast_Capex_Input!$H$12:$H$286,$Z302)=Repex),0)
*$DV302</f>
        <v>0</v>
      </c>
      <c r="EF302" s="86" t="str">
        <f t="shared" si="31"/>
        <v>N/A</v>
      </c>
      <c r="EG302" s="28" t="str">
        <f>IFERROR(RANK(EF302,EF$11:EF$1010,0)+COUNTIF(EF$11:EF302,EF302)-1,NA)</f>
        <v>N/A</v>
      </c>
    </row>
    <row r="303" spans="3:137" x14ac:dyDescent="0.2">
      <c r="C303" s="28">
        <f t="shared" si="32"/>
        <v>293</v>
      </c>
      <c r="D303" s="9" t="str" cm="1">
        <f t="array" ref="D303">IFERROR(INDEX(Forecast_Capex_Input!$D$12:$D$286,$Z303),NA)</f>
        <v>Palisade Gate Renewals</v>
      </c>
      <c r="E303" s="24" t="b" cm="1">
        <f t="array" ref="E303">IF($Z303=NA,NA,INDEX(Forecast_Capex_Input!$E$12:$E$286,$Z303))</f>
        <v>1</v>
      </c>
      <c r="F303" s="9" t="str" cm="1">
        <f t="array" aca="1" ref="F303" ca="1">IFERROR(INDEX(General!$E$25:$E$26,$AA303),NA)</f>
        <v>Labour</v>
      </c>
      <c r="G303" s="9" t="str" cm="1">
        <f t="array" aca="1" ref="G303" ca="1">IFERROR(INDEX(Forecast_Capex_Input!$AI$11:$BB$11,$AC303),NA)</f>
        <v>Business IT</v>
      </c>
      <c r="H303" s="50" cm="1">
        <f t="array" aca="1" ref="H303" ca="1">IFERROR(INDEX(Forecast_Capex_Input!$AI$12:$BB$286,$Z303,$AC303),NA)</f>
        <v>1</v>
      </c>
      <c r="I303" s="150" t="str" cm="1">
        <f t="array" ref="I303">IFERROR(INDEX(Forecast_Capex_Input!$F$12:$F$286,$Z303),NA)</f>
        <v>Replacement Expenditure</v>
      </c>
      <c r="J303" s="150" t="str" cm="1">
        <f t="array" ref="J303">IFERROR(INDEX(Forecast_Capex_Input!G$12:G$286,$Z303),NA)</f>
        <v>Digital Infrastructure</v>
      </c>
      <c r="K303" s="150" t="str" cm="1">
        <f t="array" ref="K303">IFERROR(INDEX(Forecast_Capex_Input!H$12:H$286,$Z303),NA)</f>
        <v>Repex</v>
      </c>
      <c r="L303" s="150" t="str" cm="1">
        <f t="array" ref="L303">IFERROR(INDEX(Forecast_Capex_Input!I$12:I$286,$Z303),NA)</f>
        <v>N/A</v>
      </c>
      <c r="M303" s="150" t="str" cm="1">
        <f t="array" ref="M303">IFERROR(INDEX(Forecast_Capex_Input!J$12:J$286,$Z303),NA)</f>
        <v>N/A</v>
      </c>
      <c r="N303" s="150" t="str" cm="1">
        <f t="array" ref="N303">IFERROR(INDEX(Forecast_Capex_Input!K$12:K$286,$Z303),NA)</f>
        <v>DI - Network Buildings &amp; Security</v>
      </c>
      <c r="O303" s="150" t="str" cm="1">
        <f t="array" ref="O303">IFERROR(INDEX(Forecast_Capex_Input!L$12:L$286,$Z303),NA)</f>
        <v>DI - Safe and Reliable Network</v>
      </c>
      <c r="P303" s="150" t="str" cm="1">
        <f t="array" ref="P303">IFERROR(INDEX(Forecast_Capex_Input!M$12:M$286,$Z303),NA)</f>
        <v>N/A</v>
      </c>
      <c r="Q303" s="24" t="str" cm="1">
        <f t="array" ref="Q303">IFERROR(INDEX(Forecast_Capex_Input!N$12:N$286,$Z303),NA)</f>
        <v>No</v>
      </c>
      <c r="R303" s="190" cm="1">
        <f t="array" ref="R303">IFERROR(INDEX(Forecast_Capex_Input!O$12:O$286,$Z303),0)</f>
        <v>0</v>
      </c>
      <c r="S303" s="24" t="str" cm="1">
        <f t="array" ref="S303">IFERROR(INDEX(Forecast_Capex_Input!P$12:P$286,$Z303),0)</f>
        <v>Safety security &amp; reliability</v>
      </c>
      <c r="T303" s="150" t="str" cm="1">
        <f t="array" aca="1" ref="T303" ca="1">IFERROR(INDEX(General!$K$91:$K$110,$AC303),NA)</f>
        <v>Business IT (2018 onwards)</v>
      </c>
      <c r="U303" s="43" cm="1">
        <f t="array" aca="1" ref="U303" ca="1">IFERROR(
IF($F303=General!$E$25,INDEX(Forecast_Capex_Input!S$12:S$286,$Z303),
INDEX(Forecast_Capex_Input!T$12:T$286,$Z303)),0)</f>
        <v>0.12057903691689843</v>
      </c>
      <c r="V303" s="82" t="b">
        <f>IFERROR(INDEX(Overheads!$T$19:$T$26,MATCH($I303,Overheads!$E$19:$E$26,0)),FALSE)</f>
        <v>1</v>
      </c>
      <c r="W303" s="209" t="str" cm="1">
        <f t="array" ref="W303">IFERROR(
INDEX(Forecast_Capex_Input!CN$12:CN$286,$Z303),0)</f>
        <v>FY22</v>
      </c>
      <c r="X303" s="209">
        <f>IFERROR(
MATCH($W303,General!$L$39:$S$39,0),1)</f>
        <v>2</v>
      </c>
      <c r="Z303" s="28">
        <f>IFERROR(
IF(MATCH($C303,Forecast_Capex_Input!$CI$12:$CI$286,1)+1&gt;MAX(Forecast_Capex_Input!$C$12:$C$286),NA,
MATCH($C303,Forecast_Capex_Input!$CI$12:$CI$286,1)+1),1)</f>
        <v>130</v>
      </c>
      <c r="AA303" s="28" cm="1">
        <f t="array" aca="1" ref="AA303" ca="1">IFERROR(
IF(Z302&lt;&gt;Z303,1,
IF(COUNTIF(OFFSET(AA302,0,0,-INDEX(Forecast_Capex_Input!$CG$12:$CG$286,$Z303)),AA302)=INDEX(Forecast_Capex_Input!$CG$12:$CG$286,$Z303),AA302+1,AA302)),NA)</f>
        <v>1</v>
      </c>
      <c r="AB303" s="28" cm="1">
        <f t="array" ref="AB303">IFERROR($C303-IF($Z303=1,1,INDEX(Forecast_Capex_Input!$CI$12:$CI$286,$Z303-1))+1,NA)</f>
        <v>1</v>
      </c>
      <c r="AC303" s="28" cm="1">
        <f t="array" aca="1" ref="AC303" ca="1">IFERROR(IF(AA303=1,
INDEX(Forecast_Capex_Input!$AI$10:$BB$10,SMALL(IF(INDEX(Forecast_Capex_Input!$AI$12:$BB$286,$Z303,0)&gt;0,COLUMN(Forecast_Capex_Input!$AI$10:$BB$10)-COLUMN(Forecast_Capex_Input!$AI$12)+1),ROWS(OFFSET(AC302,0,0,-$AB303)))),
OFFSET(AC302,-INDEX(Forecast_Capex_Input!$CG$12:$CG$286,$Z303)+1,0)),NA)</f>
        <v>6</v>
      </c>
      <c r="AD303" s="28">
        <f t="shared" ca="1" si="29"/>
        <v>1</v>
      </c>
      <c r="AE303" s="82" t="b">
        <f t="shared" si="33"/>
        <v>0</v>
      </c>
      <c r="AF303" s="78" t="b">
        <v>0</v>
      </c>
      <c r="AG303" s="82" t="b">
        <f t="shared" si="30"/>
        <v>1</v>
      </c>
      <c r="AI303" s="55">
        <v>0.27362838329604733</v>
      </c>
      <c r="AJ303" s="55">
        <v>0.27362838329604733</v>
      </c>
      <c r="AK303" s="55">
        <v>0</v>
      </c>
      <c r="AL303" s="55">
        <v>0</v>
      </c>
      <c r="AM303" s="55">
        <v>0</v>
      </c>
      <c r="AN303" s="135">
        <v>0.54725676659209466</v>
      </c>
      <c r="AP303" s="55">
        <v>0.2651635918317759</v>
      </c>
      <c r="AQ303" s="55">
        <v>0.26863099891218639</v>
      </c>
      <c r="AR303" s="55">
        <v>0</v>
      </c>
      <c r="AS303" s="55">
        <v>0</v>
      </c>
      <c r="AT303" s="55">
        <v>0</v>
      </c>
      <c r="AU303" s="135">
        <v>0.53379459074396229</v>
      </c>
      <c r="AW303" s="55">
        <v>3.1965844559611344E-2</v>
      </c>
      <c r="AX303" s="55">
        <v>3.0350729511623768E-2</v>
      </c>
      <c r="AY303" s="55">
        <v>0</v>
      </c>
      <c r="AZ303" s="55">
        <v>0</v>
      </c>
      <c r="BA303" s="55">
        <v>0</v>
      </c>
      <c r="BB303" s="135">
        <v>6.2316574071235115E-2</v>
      </c>
      <c r="BD303" s="55">
        <v>6.2240981081983877E-3</v>
      </c>
      <c r="BE303" s="55">
        <v>5.9492621657336771E-3</v>
      </c>
      <c r="BF303" s="55">
        <v>0</v>
      </c>
      <c r="BG303" s="55">
        <v>0</v>
      </c>
      <c r="BH303" s="55">
        <v>0</v>
      </c>
      <c r="BI303" s="135">
        <v>1.2173360273932066E-2</v>
      </c>
      <c r="BK303" s="55">
        <v>0.30335353449958563</v>
      </c>
      <c r="BL303" s="55">
        <v>0.30493099058954382</v>
      </c>
      <c r="BM303" s="55">
        <v>0</v>
      </c>
      <c r="BN303" s="55">
        <v>0</v>
      </c>
      <c r="BO303" s="55">
        <v>0</v>
      </c>
      <c r="BP303" s="135">
        <v>0.60828452508912945</v>
      </c>
      <c r="BR303" s="147">
        <v>0</v>
      </c>
      <c r="BS303" s="147">
        <v>1</v>
      </c>
      <c r="BT303" s="147">
        <v>0</v>
      </c>
      <c r="BU303" s="147">
        <v>0</v>
      </c>
      <c r="BV303" s="147">
        <v>0</v>
      </c>
      <c r="BX303" s="55">
        <v>0</v>
      </c>
      <c r="BY303" s="55">
        <v>0.54725676659209466</v>
      </c>
      <c r="BZ303" s="55">
        <v>0</v>
      </c>
      <c r="CA303" s="55">
        <v>0</v>
      </c>
      <c r="CB303" s="55">
        <v>0</v>
      </c>
      <c r="CC303" s="135">
        <v>0.54725676659209466</v>
      </c>
      <c r="CE303" s="55">
        <v>0</v>
      </c>
      <c r="CF303" s="55">
        <v>0.53379459074396229</v>
      </c>
      <c r="CG303" s="55">
        <v>0</v>
      </c>
      <c r="CH303" s="55">
        <v>0</v>
      </c>
      <c r="CI303" s="55">
        <v>0</v>
      </c>
      <c r="CJ303" s="135">
        <v>0.53379459074396229</v>
      </c>
      <c r="CL303" s="55">
        <v>0</v>
      </c>
      <c r="CM303" s="55">
        <v>6.2316574071235115E-2</v>
      </c>
      <c r="CN303" s="55">
        <v>0</v>
      </c>
      <c r="CO303" s="55">
        <v>0</v>
      </c>
      <c r="CP303" s="55">
        <v>0</v>
      </c>
      <c r="CQ303" s="135">
        <v>6.2316574071235115E-2</v>
      </c>
      <c r="CS303" s="67">
        <v>0</v>
      </c>
      <c r="CT303" s="67">
        <v>1.2173360273932066E-2</v>
      </c>
      <c r="CU303" s="67">
        <v>0</v>
      </c>
      <c r="CV303" s="67">
        <v>0</v>
      </c>
      <c r="CW303" s="67">
        <v>0</v>
      </c>
      <c r="CX303" s="135">
        <v>1.2173360273932066E-2</v>
      </c>
      <c r="CZ303" s="55">
        <v>0</v>
      </c>
      <c r="DA303" s="55">
        <v>0.60828452508912956</v>
      </c>
      <c r="DB303" s="55">
        <v>0</v>
      </c>
      <c r="DC303" s="55">
        <v>0</v>
      </c>
      <c r="DD303" s="55">
        <v>0</v>
      </c>
      <c r="DE303" s="135">
        <v>0.60828452508912956</v>
      </c>
      <c r="DG303" s="43" t="b" cm="1">
        <f t="array" aca="1" ref="DG303" ca="1">OR($G303=Forecast_Capex_Input!$BF$8:$BF$10)</f>
        <v>0</v>
      </c>
      <c r="DH303" s="43" cm="1">
        <f t="array" aca="1" ref="DH303" ca="1">IFERROR(INDEX(Forecast_Capex_Input!BG$12:BG$286,$Z303)
*(INDEX(Forecast_Capex_Input!$H$12:$H$286,$Z303)=Repex),0)
*$DG303</f>
        <v>0</v>
      </c>
      <c r="DI303" s="43" cm="1">
        <f t="array" aca="1" ref="DI303" ca="1">IFERROR(INDEX(Forecast_Capex_Input!BH$12:BH$286,$Z303)
*(INDEX(Forecast_Capex_Input!$H$12:$H$286,$Z303)=Repex),0)
*$DG303</f>
        <v>0</v>
      </c>
      <c r="DJ303" s="43" cm="1">
        <f t="array" aca="1" ref="DJ303" ca="1">IFERROR(INDEX(Forecast_Capex_Input!BI$12:BI$286,$Z303)
*(INDEX(Forecast_Capex_Input!$H$12:$H$286,$Z303)=Repex),0)
*$DG303</f>
        <v>0</v>
      </c>
      <c r="DK303" s="43" cm="1">
        <f t="array" aca="1" ref="DK303" ca="1">IFERROR(INDEX(Forecast_Capex_Input!BJ$12:BJ$286,$Z303)
*(INDEX(Forecast_Capex_Input!$H$12:$H$286,$Z303)=Repex),0)
*$DG303</f>
        <v>0</v>
      </c>
      <c r="DL303" s="43" cm="1">
        <f t="array" aca="1" ref="DL303" ca="1">IFERROR(INDEX(Forecast_Capex_Input!BK$12:BK$286,$Z303)
*(INDEX(Forecast_Capex_Input!$H$12:$H$286,$Z303)=Repex),0)
*$DG303</f>
        <v>0</v>
      </c>
      <c r="DM303" s="43" cm="1">
        <f t="array" aca="1" ref="DM303" ca="1">IFERROR(INDEX(Forecast_Capex_Input!BL$12:BL$286,$Z303)
*(INDEX(Forecast_Capex_Input!$H$12:$H$286,$Z303)=Repex),0)
*$DG303</f>
        <v>0</v>
      </c>
      <c r="DO303" s="43" t="b" cm="1">
        <f t="array" aca="1" ref="DO303" ca="1">OR($G303=Forecast_Capex_Input!$BN$8:$BN$9)</f>
        <v>0</v>
      </c>
      <c r="DP303" s="43" cm="1">
        <f t="array" aca="1" ref="DP303" ca="1">IFERROR(INDEX(Forecast_Capex_Input!BO$12:BO$286,$Z303)
*(INDEX(Forecast_Capex_Input!$H$12:$H$286,$Z303)=Repex),0)
*$DO303</f>
        <v>0</v>
      </c>
      <c r="DQ303" s="43" cm="1">
        <f t="array" aca="1" ref="DQ303" ca="1">IFERROR(INDEX(Forecast_Capex_Input!BP$12:BP$286,$Z303)
*(INDEX(Forecast_Capex_Input!$H$12:$H$286,$Z303)=Repex),0)
*$DO303</f>
        <v>0</v>
      </c>
      <c r="DR303" s="43" cm="1">
        <f t="array" aca="1" ref="DR303" ca="1">IFERROR(INDEX(Forecast_Capex_Input!BQ$12:BQ$286,$Z303)
*(INDEX(Forecast_Capex_Input!$H$12:$H$286,$Z303)=Repex),0)
*$DO303</f>
        <v>0</v>
      </c>
      <c r="DS303" s="43" cm="1">
        <f t="array" aca="1" ref="DS303" ca="1">IFERROR(INDEX(Forecast_Capex_Input!BR$12:BR$286,$Z303)
*(INDEX(Forecast_Capex_Input!$H$12:$H$286,$Z303)=Repex),0)
*$DO303</f>
        <v>0</v>
      </c>
      <c r="DT303" s="43" cm="1">
        <f t="array" aca="1" ref="DT303" ca="1">IFERROR(INDEX(Forecast_Capex_Input!BS$12:BS$286,$Z303)
*(INDEX(Forecast_Capex_Input!$H$12:$H$286,$Z303)=Repex),0)
*$DO303</f>
        <v>0</v>
      </c>
      <c r="DV303" s="43" t="b" cm="1">
        <f t="array" aca="1" ref="DV303" ca="1">OR($G303=Forecast_Capex_Input!$BU$8:$BU$10)</f>
        <v>1</v>
      </c>
      <c r="DW303" s="43" cm="1">
        <f t="array" aca="1" ref="DW303" ca="1">IFERROR(INDEX(Forecast_Capex_Input!BV$12:BV$286,$Z303)
*(INDEX(Forecast_Capex_Input!$H$12:$H$286,$Z303)=Repex),0)
*$DV303</f>
        <v>0</v>
      </c>
      <c r="DX303" s="43" cm="1">
        <f t="array" aca="1" ref="DX303" ca="1">IFERROR(INDEX(Forecast_Capex_Input!BW$12:BW$286,$Z303)
*(INDEX(Forecast_Capex_Input!$H$12:$H$286,$Z303)=Repex),0)
*$DV303</f>
        <v>0</v>
      </c>
      <c r="DY303" s="43" cm="1">
        <f t="array" aca="1" ref="DY303" ca="1">IFERROR(INDEX(Forecast_Capex_Input!BX$12:BX$286,$Z303)
*(INDEX(Forecast_Capex_Input!$H$12:$H$286,$Z303)=Repex),0)
*$DV303</f>
        <v>0</v>
      </c>
      <c r="DZ303" s="43" cm="1">
        <f t="array" aca="1" ref="DZ303" ca="1">IFERROR(INDEX(Forecast_Capex_Input!BY$12:BY$286,$Z303)
*(INDEX(Forecast_Capex_Input!$H$12:$H$286,$Z303)=Repex),0)
*$DV303</f>
        <v>1</v>
      </c>
      <c r="EA303" s="43" cm="1">
        <f t="array" aca="1" ref="EA303" ca="1">IFERROR(INDEX(Forecast_Capex_Input!BZ$12:BZ$286,$Z303)
*(INDEX(Forecast_Capex_Input!$H$12:$H$286,$Z303)=Repex),0)
*$DV303</f>
        <v>0</v>
      </c>
      <c r="EB303" s="43" cm="1">
        <f t="array" aca="1" ref="EB303" ca="1">IFERROR(INDEX(Forecast_Capex_Input!CA$12:CA$286,$Z303)
*(INDEX(Forecast_Capex_Input!$H$12:$H$286,$Z303)=Repex),0)
*$DV303</f>
        <v>0</v>
      </c>
      <c r="EC303" s="43" cm="1">
        <f t="array" aca="1" ref="EC303" ca="1">IFERROR(INDEX(Forecast_Capex_Input!CB$12:CB$286,$Z303)
*(INDEX(Forecast_Capex_Input!$H$12:$H$286,$Z303)=Repex),0)
*$DV303</f>
        <v>0</v>
      </c>
      <c r="ED303" s="43" cm="1">
        <f t="array" aca="1" ref="ED303" ca="1">IFERROR(INDEX(Forecast_Capex_Input!CC$12:CC$286,$Z303)
*(INDEX(Forecast_Capex_Input!$H$12:$H$286,$Z303)=Repex),0)
*$DV303</f>
        <v>0</v>
      </c>
      <c r="EF303" s="86" t="str">
        <f t="shared" si="31"/>
        <v>N/A</v>
      </c>
      <c r="EG303" s="28" t="str">
        <f>IFERROR(RANK(EF303,EF$11:EF$1010,0)+COUNTIF(EF$11:EF303,EF303)-1,NA)</f>
        <v>N/A</v>
      </c>
    </row>
    <row r="304" spans="3:137" x14ac:dyDescent="0.2">
      <c r="C304" s="28">
        <f t="shared" si="32"/>
        <v>294</v>
      </c>
      <c r="D304" s="9" t="str" cm="1">
        <f t="array" ref="D304">IFERROR(INDEX(Forecast_Capex_Input!$D$12:$D$286,$Z304),NA)</f>
        <v>Palisade Gate Renewals</v>
      </c>
      <c r="E304" s="24" t="b" cm="1">
        <f t="array" ref="E304">IF($Z304=NA,NA,INDEX(Forecast_Capex_Input!$E$12:$E$286,$Z304))</f>
        <v>1</v>
      </c>
      <c r="F304" s="9" t="str" cm="1">
        <f t="array" aca="1" ref="F304" ca="1">IFERROR(INDEX(General!$E$25:$E$26,$AA304),NA)</f>
        <v>Non-Labour</v>
      </c>
      <c r="G304" s="9" t="str" cm="1">
        <f t="array" aca="1" ref="G304" ca="1">IFERROR(INDEX(Forecast_Capex_Input!$AI$11:$BB$11,$AC304),NA)</f>
        <v>Business IT</v>
      </c>
      <c r="H304" s="50" cm="1">
        <f t="array" aca="1" ref="H304" ca="1">IFERROR(INDEX(Forecast_Capex_Input!$AI$12:$BB$286,$Z304,$AC304),NA)</f>
        <v>1</v>
      </c>
      <c r="I304" s="150" t="str" cm="1">
        <f t="array" ref="I304">IFERROR(INDEX(Forecast_Capex_Input!$F$12:$F$286,$Z304),NA)</f>
        <v>Replacement Expenditure</v>
      </c>
      <c r="J304" s="150" t="str" cm="1">
        <f t="array" ref="J304">IFERROR(INDEX(Forecast_Capex_Input!G$12:G$286,$Z304),NA)</f>
        <v>Digital Infrastructure</v>
      </c>
      <c r="K304" s="150" t="str" cm="1">
        <f t="array" ref="K304">IFERROR(INDEX(Forecast_Capex_Input!H$12:H$286,$Z304),NA)</f>
        <v>Repex</v>
      </c>
      <c r="L304" s="150" t="str" cm="1">
        <f t="array" ref="L304">IFERROR(INDEX(Forecast_Capex_Input!I$12:I$286,$Z304),NA)</f>
        <v>N/A</v>
      </c>
      <c r="M304" s="150" t="str" cm="1">
        <f t="array" ref="M304">IFERROR(INDEX(Forecast_Capex_Input!J$12:J$286,$Z304),NA)</f>
        <v>N/A</v>
      </c>
      <c r="N304" s="150" t="str" cm="1">
        <f t="array" ref="N304">IFERROR(INDEX(Forecast_Capex_Input!K$12:K$286,$Z304),NA)</f>
        <v>DI - Network Buildings &amp; Security</v>
      </c>
      <c r="O304" s="150" t="str" cm="1">
        <f t="array" ref="O304">IFERROR(INDEX(Forecast_Capex_Input!L$12:L$286,$Z304),NA)</f>
        <v>DI - Safe and Reliable Network</v>
      </c>
      <c r="P304" s="150" t="str" cm="1">
        <f t="array" ref="P304">IFERROR(INDEX(Forecast_Capex_Input!M$12:M$286,$Z304),NA)</f>
        <v>N/A</v>
      </c>
      <c r="Q304" s="24" t="str" cm="1">
        <f t="array" ref="Q304">IFERROR(INDEX(Forecast_Capex_Input!N$12:N$286,$Z304),NA)</f>
        <v>No</v>
      </c>
      <c r="R304" s="190" cm="1">
        <f t="array" ref="R304">IFERROR(INDEX(Forecast_Capex_Input!O$12:O$286,$Z304),0)</f>
        <v>0</v>
      </c>
      <c r="S304" s="24" t="str" cm="1">
        <f t="array" ref="S304">IFERROR(INDEX(Forecast_Capex_Input!P$12:P$286,$Z304),0)</f>
        <v>Safety security &amp; reliability</v>
      </c>
      <c r="T304" s="150" t="str" cm="1">
        <f t="array" aca="1" ref="T304" ca="1">IFERROR(INDEX(General!$K$91:$K$110,$AC304),NA)</f>
        <v>Business IT (2018 onwards)</v>
      </c>
      <c r="U304" s="43" cm="1">
        <f t="array" aca="1" ref="U304" ca="1">IFERROR(
IF($F304=General!$E$25,INDEX(Forecast_Capex_Input!S$12:S$286,$Z304),
INDEX(Forecast_Capex_Input!T$12:T$286,$Z304)),0)</f>
        <v>0.87942096308310158</v>
      </c>
      <c r="V304" s="82" t="b">
        <f>IFERROR(INDEX(Overheads!$T$19:$T$26,MATCH($I304,Overheads!$E$19:$E$26,0)),FALSE)</f>
        <v>1</v>
      </c>
      <c r="W304" s="209" t="str" cm="1">
        <f t="array" ref="W304">IFERROR(
INDEX(Forecast_Capex_Input!CN$12:CN$286,$Z304),0)</f>
        <v>FY22</v>
      </c>
      <c r="X304" s="209">
        <f>IFERROR(
MATCH($W304,General!$L$39:$S$39,0),1)</f>
        <v>2</v>
      </c>
      <c r="Z304" s="28">
        <f>IFERROR(
IF(MATCH($C304,Forecast_Capex_Input!$CI$12:$CI$286,1)+1&gt;MAX(Forecast_Capex_Input!$C$12:$C$286),NA,
MATCH($C304,Forecast_Capex_Input!$CI$12:$CI$286,1)+1),1)</f>
        <v>130</v>
      </c>
      <c r="AA304" s="28" cm="1">
        <f t="array" aca="1" ref="AA304" ca="1">IFERROR(
IF(Z303&lt;&gt;Z304,1,
IF(COUNTIF(OFFSET(AA303,0,0,-INDEX(Forecast_Capex_Input!$CG$12:$CG$286,$Z304)),AA303)=INDEX(Forecast_Capex_Input!$CG$12:$CG$286,$Z304),AA303+1,AA303)),NA)</f>
        <v>2</v>
      </c>
      <c r="AB304" s="28" cm="1">
        <f t="array" ref="AB304">IFERROR($C304-IF($Z304=1,1,INDEX(Forecast_Capex_Input!$CI$12:$CI$286,$Z304-1))+1,NA)</f>
        <v>2</v>
      </c>
      <c r="AC304" s="28" cm="1">
        <f t="array" aca="1" ref="AC304" ca="1">IFERROR(IF(AA304=1,
INDEX(Forecast_Capex_Input!$AI$10:$BB$10,SMALL(IF(INDEX(Forecast_Capex_Input!$AI$12:$BB$286,$Z304,0)&gt;0,COLUMN(Forecast_Capex_Input!$AI$10:$BB$10)-COLUMN(Forecast_Capex_Input!$AI$12)+1),ROWS(OFFSET(AC303,0,0,-$AB304)))),
OFFSET(AC303,-INDEX(Forecast_Capex_Input!$CG$12:$CG$286,$Z304)+1,0)),NA)</f>
        <v>6</v>
      </c>
      <c r="AD304" s="28">
        <f t="shared" ca="1" si="29"/>
        <v>2</v>
      </c>
      <c r="AE304" s="82" t="b">
        <f t="shared" si="33"/>
        <v>0</v>
      </c>
      <c r="AF304" s="78" t="b">
        <v>0</v>
      </c>
      <c r="AG304" s="82" t="b">
        <f t="shared" si="30"/>
        <v>1</v>
      </c>
      <c r="AI304" s="55">
        <v>1.9956581385778054</v>
      </c>
      <c r="AJ304" s="55">
        <v>1.9956581385778054</v>
      </c>
      <c r="AK304" s="55">
        <v>0</v>
      </c>
      <c r="AL304" s="55">
        <v>0</v>
      </c>
      <c r="AM304" s="55">
        <v>0</v>
      </c>
      <c r="AN304" s="135">
        <v>3.9913162771556108</v>
      </c>
      <c r="AP304" s="55">
        <v>1.9956581385778054</v>
      </c>
      <c r="AQ304" s="55">
        <v>1.9956581385778054</v>
      </c>
      <c r="AR304" s="55">
        <v>0</v>
      </c>
      <c r="AS304" s="55">
        <v>0</v>
      </c>
      <c r="AT304" s="55">
        <v>0</v>
      </c>
      <c r="AU304" s="135">
        <v>3.9913162771556108</v>
      </c>
      <c r="AW304" s="55">
        <v>0.24057940010245715</v>
      </c>
      <c r="AX304" s="55">
        <v>0.22547539415376766</v>
      </c>
      <c r="AY304" s="55">
        <v>0</v>
      </c>
      <c r="AZ304" s="55">
        <v>0</v>
      </c>
      <c r="BA304" s="55">
        <v>0</v>
      </c>
      <c r="BB304" s="135">
        <v>0.46605479425622481</v>
      </c>
      <c r="BD304" s="55">
        <v>4.6843429594259786E-2</v>
      </c>
      <c r="BE304" s="55">
        <v>4.4197034250170561E-2</v>
      </c>
      <c r="BF304" s="55">
        <v>0</v>
      </c>
      <c r="BG304" s="55">
        <v>0</v>
      </c>
      <c r="BH304" s="55">
        <v>0</v>
      </c>
      <c r="BI304" s="135">
        <v>9.1040463844430347E-2</v>
      </c>
      <c r="BK304" s="55">
        <v>2.2830809682745223</v>
      </c>
      <c r="BL304" s="55">
        <v>2.2653305669817438</v>
      </c>
      <c r="BM304" s="55">
        <v>0</v>
      </c>
      <c r="BN304" s="55">
        <v>0</v>
      </c>
      <c r="BO304" s="55">
        <v>0</v>
      </c>
      <c r="BP304" s="135">
        <v>4.5484115352562657</v>
      </c>
      <c r="BR304" s="147">
        <v>0</v>
      </c>
      <c r="BS304" s="147">
        <v>1</v>
      </c>
      <c r="BT304" s="147">
        <v>0</v>
      </c>
      <c r="BU304" s="147">
        <v>0</v>
      </c>
      <c r="BV304" s="147">
        <v>0</v>
      </c>
      <c r="BX304" s="55">
        <v>0</v>
      </c>
      <c r="BY304" s="55">
        <v>3.9913162771556108</v>
      </c>
      <c r="BZ304" s="55">
        <v>0</v>
      </c>
      <c r="CA304" s="55">
        <v>0</v>
      </c>
      <c r="CB304" s="55">
        <v>0</v>
      </c>
      <c r="CC304" s="135">
        <v>3.9913162771556108</v>
      </c>
      <c r="CE304" s="55">
        <v>0</v>
      </c>
      <c r="CF304" s="55">
        <v>3.9913162771556108</v>
      </c>
      <c r="CG304" s="55">
        <v>0</v>
      </c>
      <c r="CH304" s="55">
        <v>0</v>
      </c>
      <c r="CI304" s="55">
        <v>0</v>
      </c>
      <c r="CJ304" s="135">
        <v>3.9913162771556108</v>
      </c>
      <c r="CL304" s="55">
        <v>0</v>
      </c>
      <c r="CM304" s="55">
        <v>0.46605479425622481</v>
      </c>
      <c r="CN304" s="55">
        <v>0</v>
      </c>
      <c r="CO304" s="55">
        <v>0</v>
      </c>
      <c r="CP304" s="55">
        <v>0</v>
      </c>
      <c r="CQ304" s="135">
        <v>0.46605479425622481</v>
      </c>
      <c r="CS304" s="67">
        <v>0</v>
      </c>
      <c r="CT304" s="67">
        <v>9.1040463844430347E-2</v>
      </c>
      <c r="CU304" s="67">
        <v>0</v>
      </c>
      <c r="CV304" s="67">
        <v>0</v>
      </c>
      <c r="CW304" s="67">
        <v>0</v>
      </c>
      <c r="CX304" s="135">
        <v>9.1040463844430347E-2</v>
      </c>
      <c r="CZ304" s="55">
        <v>0</v>
      </c>
      <c r="DA304" s="55">
        <v>4.5484115352562657</v>
      </c>
      <c r="DB304" s="55">
        <v>0</v>
      </c>
      <c r="DC304" s="55">
        <v>0</v>
      </c>
      <c r="DD304" s="55">
        <v>0</v>
      </c>
      <c r="DE304" s="135">
        <v>4.5484115352562657</v>
      </c>
      <c r="DG304" s="43" t="b" cm="1">
        <f t="array" aca="1" ref="DG304" ca="1">OR($G304=Forecast_Capex_Input!$BF$8:$BF$10)</f>
        <v>0</v>
      </c>
      <c r="DH304" s="43" cm="1">
        <f t="array" aca="1" ref="DH304" ca="1">IFERROR(INDEX(Forecast_Capex_Input!BG$12:BG$286,$Z304)
*(INDEX(Forecast_Capex_Input!$H$12:$H$286,$Z304)=Repex),0)
*$DG304</f>
        <v>0</v>
      </c>
      <c r="DI304" s="43" cm="1">
        <f t="array" aca="1" ref="DI304" ca="1">IFERROR(INDEX(Forecast_Capex_Input!BH$12:BH$286,$Z304)
*(INDEX(Forecast_Capex_Input!$H$12:$H$286,$Z304)=Repex),0)
*$DG304</f>
        <v>0</v>
      </c>
      <c r="DJ304" s="43" cm="1">
        <f t="array" aca="1" ref="DJ304" ca="1">IFERROR(INDEX(Forecast_Capex_Input!BI$12:BI$286,$Z304)
*(INDEX(Forecast_Capex_Input!$H$12:$H$286,$Z304)=Repex),0)
*$DG304</f>
        <v>0</v>
      </c>
      <c r="DK304" s="43" cm="1">
        <f t="array" aca="1" ref="DK304" ca="1">IFERROR(INDEX(Forecast_Capex_Input!BJ$12:BJ$286,$Z304)
*(INDEX(Forecast_Capex_Input!$H$12:$H$286,$Z304)=Repex),0)
*$DG304</f>
        <v>0</v>
      </c>
      <c r="DL304" s="43" cm="1">
        <f t="array" aca="1" ref="DL304" ca="1">IFERROR(INDEX(Forecast_Capex_Input!BK$12:BK$286,$Z304)
*(INDEX(Forecast_Capex_Input!$H$12:$H$286,$Z304)=Repex),0)
*$DG304</f>
        <v>0</v>
      </c>
      <c r="DM304" s="43" cm="1">
        <f t="array" aca="1" ref="DM304" ca="1">IFERROR(INDEX(Forecast_Capex_Input!BL$12:BL$286,$Z304)
*(INDEX(Forecast_Capex_Input!$H$12:$H$286,$Z304)=Repex),0)
*$DG304</f>
        <v>0</v>
      </c>
      <c r="DO304" s="43" t="b" cm="1">
        <f t="array" aca="1" ref="DO304" ca="1">OR($G304=Forecast_Capex_Input!$BN$8:$BN$9)</f>
        <v>0</v>
      </c>
      <c r="DP304" s="43" cm="1">
        <f t="array" aca="1" ref="DP304" ca="1">IFERROR(INDEX(Forecast_Capex_Input!BO$12:BO$286,$Z304)
*(INDEX(Forecast_Capex_Input!$H$12:$H$286,$Z304)=Repex),0)
*$DO304</f>
        <v>0</v>
      </c>
      <c r="DQ304" s="43" cm="1">
        <f t="array" aca="1" ref="DQ304" ca="1">IFERROR(INDEX(Forecast_Capex_Input!BP$12:BP$286,$Z304)
*(INDEX(Forecast_Capex_Input!$H$12:$H$286,$Z304)=Repex),0)
*$DO304</f>
        <v>0</v>
      </c>
      <c r="DR304" s="43" cm="1">
        <f t="array" aca="1" ref="DR304" ca="1">IFERROR(INDEX(Forecast_Capex_Input!BQ$12:BQ$286,$Z304)
*(INDEX(Forecast_Capex_Input!$H$12:$H$286,$Z304)=Repex),0)
*$DO304</f>
        <v>0</v>
      </c>
      <c r="DS304" s="43" cm="1">
        <f t="array" aca="1" ref="DS304" ca="1">IFERROR(INDEX(Forecast_Capex_Input!BR$12:BR$286,$Z304)
*(INDEX(Forecast_Capex_Input!$H$12:$H$286,$Z304)=Repex),0)
*$DO304</f>
        <v>0</v>
      </c>
      <c r="DT304" s="43" cm="1">
        <f t="array" aca="1" ref="DT304" ca="1">IFERROR(INDEX(Forecast_Capex_Input!BS$12:BS$286,$Z304)
*(INDEX(Forecast_Capex_Input!$H$12:$H$286,$Z304)=Repex),0)
*$DO304</f>
        <v>0</v>
      </c>
      <c r="DV304" s="43" t="b" cm="1">
        <f t="array" aca="1" ref="DV304" ca="1">OR($G304=Forecast_Capex_Input!$BU$8:$BU$10)</f>
        <v>1</v>
      </c>
      <c r="DW304" s="43" cm="1">
        <f t="array" aca="1" ref="DW304" ca="1">IFERROR(INDEX(Forecast_Capex_Input!BV$12:BV$286,$Z304)
*(INDEX(Forecast_Capex_Input!$H$12:$H$286,$Z304)=Repex),0)
*$DV304</f>
        <v>0</v>
      </c>
      <c r="DX304" s="43" cm="1">
        <f t="array" aca="1" ref="DX304" ca="1">IFERROR(INDEX(Forecast_Capex_Input!BW$12:BW$286,$Z304)
*(INDEX(Forecast_Capex_Input!$H$12:$H$286,$Z304)=Repex),0)
*$DV304</f>
        <v>0</v>
      </c>
      <c r="DY304" s="43" cm="1">
        <f t="array" aca="1" ref="DY304" ca="1">IFERROR(INDEX(Forecast_Capex_Input!BX$12:BX$286,$Z304)
*(INDEX(Forecast_Capex_Input!$H$12:$H$286,$Z304)=Repex),0)
*$DV304</f>
        <v>0</v>
      </c>
      <c r="DZ304" s="43" cm="1">
        <f t="array" aca="1" ref="DZ304" ca="1">IFERROR(INDEX(Forecast_Capex_Input!BY$12:BY$286,$Z304)
*(INDEX(Forecast_Capex_Input!$H$12:$H$286,$Z304)=Repex),0)
*$DV304</f>
        <v>1</v>
      </c>
      <c r="EA304" s="43" cm="1">
        <f t="array" aca="1" ref="EA304" ca="1">IFERROR(INDEX(Forecast_Capex_Input!BZ$12:BZ$286,$Z304)
*(INDEX(Forecast_Capex_Input!$H$12:$H$286,$Z304)=Repex),0)
*$DV304</f>
        <v>0</v>
      </c>
      <c r="EB304" s="43" cm="1">
        <f t="array" aca="1" ref="EB304" ca="1">IFERROR(INDEX(Forecast_Capex_Input!CA$12:CA$286,$Z304)
*(INDEX(Forecast_Capex_Input!$H$12:$H$286,$Z304)=Repex),0)
*$DV304</f>
        <v>0</v>
      </c>
      <c r="EC304" s="43" cm="1">
        <f t="array" aca="1" ref="EC304" ca="1">IFERROR(INDEX(Forecast_Capex_Input!CB$12:CB$286,$Z304)
*(INDEX(Forecast_Capex_Input!$H$12:$H$286,$Z304)=Repex),0)
*$DV304</f>
        <v>0</v>
      </c>
      <c r="ED304" s="43" cm="1">
        <f t="array" aca="1" ref="ED304" ca="1">IFERROR(INDEX(Forecast_Capex_Input!CC$12:CC$286,$Z304)
*(INDEX(Forecast_Capex_Input!$H$12:$H$286,$Z304)=Repex),0)
*$DV304</f>
        <v>0</v>
      </c>
      <c r="EF304" s="86" t="str">
        <f t="shared" si="31"/>
        <v>N/A</v>
      </c>
      <c r="EG304" s="28" t="str">
        <f>IFERROR(RANK(EF304,EF$11:EF$1010,0)+COUNTIF(EF$11:EF304,EF304)-1,NA)</f>
        <v>N/A</v>
      </c>
    </row>
    <row r="305" spans="3:137" x14ac:dyDescent="0.2">
      <c r="C305" s="28">
        <f t="shared" si="32"/>
        <v>295</v>
      </c>
      <c r="D305" s="9" t="str" cm="1">
        <f t="array" ref="D305">IFERROR(INDEX(Forecast_Capex_Input!$D$12:$D$286,$Z305),NA)</f>
        <v>Fire Systems Renewals</v>
      </c>
      <c r="E305" s="24" t="b" cm="1">
        <f t="array" ref="E305">IF($Z305=NA,NA,INDEX(Forecast_Capex_Input!$E$12:$E$286,$Z305))</f>
        <v>1</v>
      </c>
      <c r="F305" s="9" t="str" cm="1">
        <f t="array" aca="1" ref="F305" ca="1">IFERROR(INDEX(General!$E$25:$E$26,$AA305),NA)</f>
        <v>Labour</v>
      </c>
      <c r="G305" s="9" t="str" cm="1">
        <f t="array" aca="1" ref="G305" ca="1">IFERROR(INDEX(Forecast_Capex_Input!$AI$11:$BB$11,$AC305),NA)</f>
        <v>Business IT</v>
      </c>
      <c r="H305" s="50" cm="1">
        <f t="array" aca="1" ref="H305" ca="1">IFERROR(INDEX(Forecast_Capex_Input!$AI$12:$BB$286,$Z305,$AC305),NA)</f>
        <v>1</v>
      </c>
      <c r="I305" s="150" t="str" cm="1">
        <f t="array" ref="I305">IFERROR(INDEX(Forecast_Capex_Input!$F$12:$F$286,$Z305),NA)</f>
        <v>Replacement Expenditure</v>
      </c>
      <c r="J305" s="150" t="str" cm="1">
        <f t="array" ref="J305">IFERROR(INDEX(Forecast_Capex_Input!G$12:G$286,$Z305),NA)</f>
        <v>Digital Infrastructure</v>
      </c>
      <c r="K305" s="150" t="str" cm="1">
        <f t="array" ref="K305">IFERROR(INDEX(Forecast_Capex_Input!H$12:H$286,$Z305),NA)</f>
        <v>Repex</v>
      </c>
      <c r="L305" s="150" t="str" cm="1">
        <f t="array" ref="L305">IFERROR(INDEX(Forecast_Capex_Input!I$12:I$286,$Z305),NA)</f>
        <v>N/A</v>
      </c>
      <c r="M305" s="150" t="str" cm="1">
        <f t="array" ref="M305">IFERROR(INDEX(Forecast_Capex_Input!J$12:J$286,$Z305),NA)</f>
        <v>N/A</v>
      </c>
      <c r="N305" s="150" t="str" cm="1">
        <f t="array" ref="N305">IFERROR(INDEX(Forecast_Capex_Input!K$12:K$286,$Z305),NA)</f>
        <v>DI - Network Buildings &amp; Security</v>
      </c>
      <c r="O305" s="150" t="str" cm="1">
        <f t="array" ref="O305">IFERROR(INDEX(Forecast_Capex_Input!L$12:L$286,$Z305),NA)</f>
        <v>DI - Safe and Reliable Network</v>
      </c>
      <c r="P305" s="150" t="str" cm="1">
        <f t="array" ref="P305">IFERROR(INDEX(Forecast_Capex_Input!M$12:M$286,$Z305),NA)</f>
        <v>N/A</v>
      </c>
      <c r="Q305" s="24" t="str" cm="1">
        <f t="array" ref="Q305">IFERROR(INDEX(Forecast_Capex_Input!N$12:N$286,$Z305),NA)</f>
        <v>No</v>
      </c>
      <c r="R305" s="190" cm="1">
        <f t="array" ref="R305">IFERROR(INDEX(Forecast_Capex_Input!O$12:O$286,$Z305),0)</f>
        <v>0</v>
      </c>
      <c r="S305" s="24" t="str" cm="1">
        <f t="array" ref="S305">IFERROR(INDEX(Forecast_Capex_Input!P$12:P$286,$Z305),0)</f>
        <v>Safety security &amp; reliability</v>
      </c>
      <c r="T305" s="150" t="str" cm="1">
        <f t="array" aca="1" ref="T305" ca="1">IFERROR(INDEX(General!$K$91:$K$110,$AC305),NA)</f>
        <v>Business IT (2018 onwards)</v>
      </c>
      <c r="U305" s="43" cm="1">
        <f t="array" aca="1" ref="U305" ca="1">IFERROR(
IF($F305=General!$E$25,INDEX(Forecast_Capex_Input!S$12:S$286,$Z305),
INDEX(Forecast_Capex_Input!T$12:T$286,$Z305)),0)</f>
        <v>2.4246893903930849E-2</v>
      </c>
      <c r="V305" s="82" t="b">
        <f>IFERROR(INDEX(Overheads!$T$19:$T$26,MATCH($I305,Overheads!$E$19:$E$26,0)),FALSE)</f>
        <v>1</v>
      </c>
      <c r="W305" s="209" t="str" cm="1">
        <f t="array" ref="W305">IFERROR(
INDEX(Forecast_Capex_Input!CN$12:CN$286,$Z305),0)</f>
        <v>FY22</v>
      </c>
      <c r="X305" s="209">
        <f>IFERROR(
MATCH($W305,General!$L$39:$S$39,0),1)</f>
        <v>2</v>
      </c>
      <c r="Z305" s="28">
        <f>IFERROR(
IF(MATCH($C305,Forecast_Capex_Input!$CI$12:$CI$286,1)+1&gt;MAX(Forecast_Capex_Input!$C$12:$C$286),NA,
MATCH($C305,Forecast_Capex_Input!$CI$12:$CI$286,1)+1),1)</f>
        <v>131</v>
      </c>
      <c r="AA305" s="28" cm="1">
        <f t="array" aca="1" ref="AA305" ca="1">IFERROR(
IF(Z304&lt;&gt;Z305,1,
IF(COUNTIF(OFFSET(AA304,0,0,-INDEX(Forecast_Capex_Input!$CG$12:$CG$286,$Z305)),AA304)=INDEX(Forecast_Capex_Input!$CG$12:$CG$286,$Z305),AA304+1,AA304)),NA)</f>
        <v>1</v>
      </c>
      <c r="AB305" s="28" cm="1">
        <f t="array" ref="AB305">IFERROR($C305-IF($Z305=1,1,INDEX(Forecast_Capex_Input!$CI$12:$CI$286,$Z305-1))+1,NA)</f>
        <v>1</v>
      </c>
      <c r="AC305" s="28" cm="1">
        <f t="array" aca="1" ref="AC305" ca="1">IFERROR(IF(AA305=1,
INDEX(Forecast_Capex_Input!$AI$10:$BB$10,SMALL(IF(INDEX(Forecast_Capex_Input!$AI$12:$BB$286,$Z305,0)&gt;0,COLUMN(Forecast_Capex_Input!$AI$10:$BB$10)-COLUMN(Forecast_Capex_Input!$AI$12)+1),ROWS(OFFSET(AC304,0,0,-$AB305)))),
OFFSET(AC304,-INDEX(Forecast_Capex_Input!$CG$12:$CG$286,$Z305)+1,0)),NA)</f>
        <v>6</v>
      </c>
      <c r="AD305" s="28">
        <f t="shared" ca="1" si="29"/>
        <v>1</v>
      </c>
      <c r="AE305" s="82" t="b">
        <f t="shared" si="33"/>
        <v>0</v>
      </c>
      <c r="AF305" s="78" t="b">
        <v>0</v>
      </c>
      <c r="AG305" s="82" t="b">
        <f t="shared" si="30"/>
        <v>1</v>
      </c>
      <c r="AI305" s="55">
        <v>5.2897529922451156E-2</v>
      </c>
      <c r="AJ305" s="55">
        <v>5.2897529922451156E-2</v>
      </c>
      <c r="AK305" s="55">
        <v>0</v>
      </c>
      <c r="AL305" s="55">
        <v>0</v>
      </c>
      <c r="AM305" s="55">
        <v>0</v>
      </c>
      <c r="AN305" s="135">
        <v>0.10579505984490231</v>
      </c>
      <c r="AP305" s="55">
        <v>5.1261125999820974E-2</v>
      </c>
      <c r="AQ305" s="55">
        <v>5.1931441219243542E-2</v>
      </c>
      <c r="AR305" s="55">
        <v>0</v>
      </c>
      <c r="AS305" s="55">
        <v>0</v>
      </c>
      <c r="AT305" s="55">
        <v>0</v>
      </c>
      <c r="AU305" s="135">
        <v>0.10319256721906452</v>
      </c>
      <c r="AW305" s="55">
        <v>6.1796009563050676E-3</v>
      </c>
      <c r="AX305" s="55">
        <v>5.867368739931926E-3</v>
      </c>
      <c r="AY305" s="55">
        <v>0</v>
      </c>
      <c r="AZ305" s="55">
        <v>0</v>
      </c>
      <c r="BA305" s="55">
        <v>0</v>
      </c>
      <c r="BB305" s="135">
        <v>1.2046969696236993E-2</v>
      </c>
      <c r="BD305" s="55">
        <v>1.2032356144957416E-3</v>
      </c>
      <c r="BE305" s="55">
        <v>1.150104640599065E-3</v>
      </c>
      <c r="BF305" s="55">
        <v>0</v>
      </c>
      <c r="BG305" s="55">
        <v>0</v>
      </c>
      <c r="BH305" s="55">
        <v>0</v>
      </c>
      <c r="BI305" s="135">
        <v>2.3533402550948066E-3</v>
      </c>
      <c r="BK305" s="55">
        <v>5.8643962570621787E-2</v>
      </c>
      <c r="BL305" s="55">
        <v>5.8948914599774534E-2</v>
      </c>
      <c r="BM305" s="55">
        <v>0</v>
      </c>
      <c r="BN305" s="55">
        <v>0</v>
      </c>
      <c r="BO305" s="55">
        <v>0</v>
      </c>
      <c r="BP305" s="135">
        <v>0.11759287717039632</v>
      </c>
      <c r="BR305" s="147">
        <v>0</v>
      </c>
      <c r="BS305" s="147">
        <v>1</v>
      </c>
      <c r="BT305" s="147">
        <v>0</v>
      </c>
      <c r="BU305" s="147">
        <v>0</v>
      </c>
      <c r="BV305" s="147">
        <v>0</v>
      </c>
      <c r="BX305" s="55">
        <v>0</v>
      </c>
      <c r="BY305" s="55">
        <v>0.10579505984490231</v>
      </c>
      <c r="BZ305" s="55">
        <v>0</v>
      </c>
      <c r="CA305" s="55">
        <v>0</v>
      </c>
      <c r="CB305" s="55">
        <v>0</v>
      </c>
      <c r="CC305" s="135">
        <v>0.10579505984490231</v>
      </c>
      <c r="CE305" s="55">
        <v>0</v>
      </c>
      <c r="CF305" s="55">
        <v>0.10319256721906452</v>
      </c>
      <c r="CG305" s="55">
        <v>0</v>
      </c>
      <c r="CH305" s="55">
        <v>0</v>
      </c>
      <c r="CI305" s="55">
        <v>0</v>
      </c>
      <c r="CJ305" s="135">
        <v>0.10319256721906452</v>
      </c>
      <c r="CL305" s="55">
        <v>0</v>
      </c>
      <c r="CM305" s="55">
        <v>1.2046969696236993E-2</v>
      </c>
      <c r="CN305" s="55">
        <v>0</v>
      </c>
      <c r="CO305" s="55">
        <v>0</v>
      </c>
      <c r="CP305" s="55">
        <v>0</v>
      </c>
      <c r="CQ305" s="135">
        <v>1.2046969696236993E-2</v>
      </c>
      <c r="CS305" s="67">
        <v>0</v>
      </c>
      <c r="CT305" s="67">
        <v>2.3533402550948066E-3</v>
      </c>
      <c r="CU305" s="67">
        <v>0</v>
      </c>
      <c r="CV305" s="67">
        <v>0</v>
      </c>
      <c r="CW305" s="67">
        <v>0</v>
      </c>
      <c r="CX305" s="135">
        <v>2.3533402550948066E-3</v>
      </c>
      <c r="CZ305" s="55">
        <v>0</v>
      </c>
      <c r="DA305" s="55">
        <v>0.11759287717039631</v>
      </c>
      <c r="DB305" s="55">
        <v>0</v>
      </c>
      <c r="DC305" s="55">
        <v>0</v>
      </c>
      <c r="DD305" s="55">
        <v>0</v>
      </c>
      <c r="DE305" s="135">
        <v>0.11759287717039631</v>
      </c>
      <c r="DG305" s="43" t="b" cm="1">
        <f t="array" aca="1" ref="DG305" ca="1">OR($G305=Forecast_Capex_Input!$BF$8:$BF$10)</f>
        <v>0</v>
      </c>
      <c r="DH305" s="43" cm="1">
        <f t="array" aca="1" ref="DH305" ca="1">IFERROR(INDEX(Forecast_Capex_Input!BG$12:BG$286,$Z305)
*(INDEX(Forecast_Capex_Input!$H$12:$H$286,$Z305)=Repex),0)
*$DG305</f>
        <v>0</v>
      </c>
      <c r="DI305" s="43" cm="1">
        <f t="array" aca="1" ref="DI305" ca="1">IFERROR(INDEX(Forecast_Capex_Input!BH$12:BH$286,$Z305)
*(INDEX(Forecast_Capex_Input!$H$12:$H$286,$Z305)=Repex),0)
*$DG305</f>
        <v>0</v>
      </c>
      <c r="DJ305" s="43" cm="1">
        <f t="array" aca="1" ref="DJ305" ca="1">IFERROR(INDEX(Forecast_Capex_Input!BI$12:BI$286,$Z305)
*(INDEX(Forecast_Capex_Input!$H$12:$H$286,$Z305)=Repex),0)
*$DG305</f>
        <v>0</v>
      </c>
      <c r="DK305" s="43" cm="1">
        <f t="array" aca="1" ref="DK305" ca="1">IFERROR(INDEX(Forecast_Capex_Input!BJ$12:BJ$286,$Z305)
*(INDEX(Forecast_Capex_Input!$H$12:$H$286,$Z305)=Repex),0)
*$DG305</f>
        <v>0</v>
      </c>
      <c r="DL305" s="43" cm="1">
        <f t="array" aca="1" ref="DL305" ca="1">IFERROR(INDEX(Forecast_Capex_Input!BK$12:BK$286,$Z305)
*(INDEX(Forecast_Capex_Input!$H$12:$H$286,$Z305)=Repex),0)
*$DG305</f>
        <v>0</v>
      </c>
      <c r="DM305" s="43" cm="1">
        <f t="array" aca="1" ref="DM305" ca="1">IFERROR(INDEX(Forecast_Capex_Input!BL$12:BL$286,$Z305)
*(INDEX(Forecast_Capex_Input!$H$12:$H$286,$Z305)=Repex),0)
*$DG305</f>
        <v>0</v>
      </c>
      <c r="DO305" s="43" t="b" cm="1">
        <f t="array" aca="1" ref="DO305" ca="1">OR($G305=Forecast_Capex_Input!$BN$8:$BN$9)</f>
        <v>0</v>
      </c>
      <c r="DP305" s="43" cm="1">
        <f t="array" aca="1" ref="DP305" ca="1">IFERROR(INDEX(Forecast_Capex_Input!BO$12:BO$286,$Z305)
*(INDEX(Forecast_Capex_Input!$H$12:$H$286,$Z305)=Repex),0)
*$DO305</f>
        <v>0</v>
      </c>
      <c r="DQ305" s="43" cm="1">
        <f t="array" aca="1" ref="DQ305" ca="1">IFERROR(INDEX(Forecast_Capex_Input!BP$12:BP$286,$Z305)
*(INDEX(Forecast_Capex_Input!$H$12:$H$286,$Z305)=Repex),0)
*$DO305</f>
        <v>0</v>
      </c>
      <c r="DR305" s="43" cm="1">
        <f t="array" aca="1" ref="DR305" ca="1">IFERROR(INDEX(Forecast_Capex_Input!BQ$12:BQ$286,$Z305)
*(INDEX(Forecast_Capex_Input!$H$12:$H$286,$Z305)=Repex),0)
*$DO305</f>
        <v>0</v>
      </c>
      <c r="DS305" s="43" cm="1">
        <f t="array" aca="1" ref="DS305" ca="1">IFERROR(INDEX(Forecast_Capex_Input!BR$12:BR$286,$Z305)
*(INDEX(Forecast_Capex_Input!$H$12:$H$286,$Z305)=Repex),0)
*$DO305</f>
        <v>0</v>
      </c>
      <c r="DT305" s="43" cm="1">
        <f t="array" aca="1" ref="DT305" ca="1">IFERROR(INDEX(Forecast_Capex_Input!BS$12:BS$286,$Z305)
*(INDEX(Forecast_Capex_Input!$H$12:$H$286,$Z305)=Repex),0)
*$DO305</f>
        <v>0</v>
      </c>
      <c r="DV305" s="43" t="b" cm="1">
        <f t="array" aca="1" ref="DV305" ca="1">OR($G305=Forecast_Capex_Input!$BU$8:$BU$10)</f>
        <v>1</v>
      </c>
      <c r="DW305" s="43" cm="1">
        <f t="array" aca="1" ref="DW305" ca="1">IFERROR(INDEX(Forecast_Capex_Input!BV$12:BV$286,$Z305)
*(INDEX(Forecast_Capex_Input!$H$12:$H$286,$Z305)=Repex),0)
*$DV305</f>
        <v>0</v>
      </c>
      <c r="DX305" s="43" cm="1">
        <f t="array" aca="1" ref="DX305" ca="1">IFERROR(INDEX(Forecast_Capex_Input!BW$12:BW$286,$Z305)
*(INDEX(Forecast_Capex_Input!$H$12:$H$286,$Z305)=Repex),0)
*$DV305</f>
        <v>0</v>
      </c>
      <c r="DY305" s="43" cm="1">
        <f t="array" aca="1" ref="DY305" ca="1">IFERROR(INDEX(Forecast_Capex_Input!BX$12:BX$286,$Z305)
*(INDEX(Forecast_Capex_Input!$H$12:$H$286,$Z305)=Repex),0)
*$DV305</f>
        <v>0</v>
      </c>
      <c r="DZ305" s="43" cm="1">
        <f t="array" aca="1" ref="DZ305" ca="1">IFERROR(INDEX(Forecast_Capex_Input!BY$12:BY$286,$Z305)
*(INDEX(Forecast_Capex_Input!$H$12:$H$286,$Z305)=Repex),0)
*$DV305</f>
        <v>1</v>
      </c>
      <c r="EA305" s="43" cm="1">
        <f t="array" aca="1" ref="EA305" ca="1">IFERROR(INDEX(Forecast_Capex_Input!BZ$12:BZ$286,$Z305)
*(INDEX(Forecast_Capex_Input!$H$12:$H$286,$Z305)=Repex),0)
*$DV305</f>
        <v>0</v>
      </c>
      <c r="EB305" s="43" cm="1">
        <f t="array" aca="1" ref="EB305" ca="1">IFERROR(INDEX(Forecast_Capex_Input!CA$12:CA$286,$Z305)
*(INDEX(Forecast_Capex_Input!$H$12:$H$286,$Z305)=Repex),0)
*$DV305</f>
        <v>0</v>
      </c>
      <c r="EC305" s="43" cm="1">
        <f t="array" aca="1" ref="EC305" ca="1">IFERROR(INDEX(Forecast_Capex_Input!CB$12:CB$286,$Z305)
*(INDEX(Forecast_Capex_Input!$H$12:$H$286,$Z305)=Repex),0)
*$DV305</f>
        <v>0</v>
      </c>
      <c r="ED305" s="43" cm="1">
        <f t="array" aca="1" ref="ED305" ca="1">IFERROR(INDEX(Forecast_Capex_Input!CC$12:CC$286,$Z305)
*(INDEX(Forecast_Capex_Input!$H$12:$H$286,$Z305)=Repex),0)
*$DV305</f>
        <v>0</v>
      </c>
      <c r="EF305" s="86" t="str">
        <f t="shared" si="31"/>
        <v>N/A</v>
      </c>
      <c r="EG305" s="28" t="str">
        <f>IFERROR(RANK(EF305,EF$11:EF$1010,0)+COUNTIF(EF$11:EF305,EF305)-1,NA)</f>
        <v>N/A</v>
      </c>
    </row>
    <row r="306" spans="3:137" x14ac:dyDescent="0.2">
      <c r="C306" s="28">
        <f t="shared" si="32"/>
        <v>296</v>
      </c>
      <c r="D306" s="9" t="str" cm="1">
        <f t="array" ref="D306">IFERROR(INDEX(Forecast_Capex_Input!$D$12:$D$286,$Z306),NA)</f>
        <v>Fire Systems Renewals</v>
      </c>
      <c r="E306" s="24" t="b" cm="1">
        <f t="array" ref="E306">IF($Z306=NA,NA,INDEX(Forecast_Capex_Input!$E$12:$E$286,$Z306))</f>
        <v>1</v>
      </c>
      <c r="F306" s="9" t="str" cm="1">
        <f t="array" aca="1" ref="F306" ca="1">IFERROR(INDEX(General!$E$25:$E$26,$AA306),NA)</f>
        <v>Non-Labour</v>
      </c>
      <c r="G306" s="9" t="str" cm="1">
        <f t="array" aca="1" ref="G306" ca="1">IFERROR(INDEX(Forecast_Capex_Input!$AI$11:$BB$11,$AC306),NA)</f>
        <v>Business IT</v>
      </c>
      <c r="H306" s="50" cm="1">
        <f t="array" aca="1" ref="H306" ca="1">IFERROR(INDEX(Forecast_Capex_Input!$AI$12:$BB$286,$Z306,$AC306),NA)</f>
        <v>1</v>
      </c>
      <c r="I306" s="150" t="str" cm="1">
        <f t="array" ref="I306">IFERROR(INDEX(Forecast_Capex_Input!$F$12:$F$286,$Z306),NA)</f>
        <v>Replacement Expenditure</v>
      </c>
      <c r="J306" s="150" t="str" cm="1">
        <f t="array" ref="J306">IFERROR(INDEX(Forecast_Capex_Input!G$12:G$286,$Z306),NA)</f>
        <v>Digital Infrastructure</v>
      </c>
      <c r="K306" s="150" t="str" cm="1">
        <f t="array" ref="K306">IFERROR(INDEX(Forecast_Capex_Input!H$12:H$286,$Z306),NA)</f>
        <v>Repex</v>
      </c>
      <c r="L306" s="150" t="str" cm="1">
        <f t="array" ref="L306">IFERROR(INDEX(Forecast_Capex_Input!I$12:I$286,$Z306),NA)</f>
        <v>N/A</v>
      </c>
      <c r="M306" s="150" t="str" cm="1">
        <f t="array" ref="M306">IFERROR(INDEX(Forecast_Capex_Input!J$12:J$286,$Z306),NA)</f>
        <v>N/A</v>
      </c>
      <c r="N306" s="150" t="str" cm="1">
        <f t="array" ref="N306">IFERROR(INDEX(Forecast_Capex_Input!K$12:K$286,$Z306),NA)</f>
        <v>DI - Network Buildings &amp; Security</v>
      </c>
      <c r="O306" s="150" t="str" cm="1">
        <f t="array" ref="O306">IFERROR(INDEX(Forecast_Capex_Input!L$12:L$286,$Z306),NA)</f>
        <v>DI - Safe and Reliable Network</v>
      </c>
      <c r="P306" s="150" t="str" cm="1">
        <f t="array" ref="P306">IFERROR(INDEX(Forecast_Capex_Input!M$12:M$286,$Z306),NA)</f>
        <v>N/A</v>
      </c>
      <c r="Q306" s="24" t="str" cm="1">
        <f t="array" ref="Q306">IFERROR(INDEX(Forecast_Capex_Input!N$12:N$286,$Z306),NA)</f>
        <v>No</v>
      </c>
      <c r="R306" s="190" cm="1">
        <f t="array" ref="R306">IFERROR(INDEX(Forecast_Capex_Input!O$12:O$286,$Z306),0)</f>
        <v>0</v>
      </c>
      <c r="S306" s="24" t="str" cm="1">
        <f t="array" ref="S306">IFERROR(INDEX(Forecast_Capex_Input!P$12:P$286,$Z306),0)</f>
        <v>Safety security &amp; reliability</v>
      </c>
      <c r="T306" s="150" t="str" cm="1">
        <f t="array" aca="1" ref="T306" ca="1">IFERROR(INDEX(General!$K$91:$K$110,$AC306),NA)</f>
        <v>Business IT (2018 onwards)</v>
      </c>
      <c r="U306" s="43" cm="1">
        <f t="array" aca="1" ref="U306" ca="1">IFERROR(
IF($F306=General!$E$25,INDEX(Forecast_Capex_Input!S$12:S$286,$Z306),
INDEX(Forecast_Capex_Input!T$12:T$286,$Z306)),0)</f>
        <v>0.97575310609606913</v>
      </c>
      <c r="V306" s="82" t="b">
        <f>IFERROR(INDEX(Overheads!$T$19:$T$26,MATCH($I306,Overheads!$E$19:$E$26,0)),FALSE)</f>
        <v>1</v>
      </c>
      <c r="W306" s="209" t="str" cm="1">
        <f t="array" ref="W306">IFERROR(
INDEX(Forecast_Capex_Input!CN$12:CN$286,$Z306),0)</f>
        <v>FY22</v>
      </c>
      <c r="X306" s="209">
        <f>IFERROR(
MATCH($W306,General!$L$39:$S$39,0),1)</f>
        <v>2</v>
      </c>
      <c r="Z306" s="28">
        <f>IFERROR(
IF(MATCH($C306,Forecast_Capex_Input!$CI$12:$CI$286,1)+1&gt;MAX(Forecast_Capex_Input!$C$12:$C$286),NA,
MATCH($C306,Forecast_Capex_Input!$CI$12:$CI$286,1)+1),1)</f>
        <v>131</v>
      </c>
      <c r="AA306" s="28" cm="1">
        <f t="array" aca="1" ref="AA306" ca="1">IFERROR(
IF(Z305&lt;&gt;Z306,1,
IF(COUNTIF(OFFSET(AA305,0,0,-INDEX(Forecast_Capex_Input!$CG$12:$CG$286,$Z306)),AA305)=INDEX(Forecast_Capex_Input!$CG$12:$CG$286,$Z306),AA305+1,AA305)),NA)</f>
        <v>2</v>
      </c>
      <c r="AB306" s="28" cm="1">
        <f t="array" ref="AB306">IFERROR($C306-IF($Z306=1,1,INDEX(Forecast_Capex_Input!$CI$12:$CI$286,$Z306-1))+1,NA)</f>
        <v>2</v>
      </c>
      <c r="AC306" s="28" cm="1">
        <f t="array" aca="1" ref="AC306" ca="1">IFERROR(IF(AA306=1,
INDEX(Forecast_Capex_Input!$AI$10:$BB$10,SMALL(IF(INDEX(Forecast_Capex_Input!$AI$12:$BB$286,$Z306,0)&gt;0,COLUMN(Forecast_Capex_Input!$AI$10:$BB$10)-COLUMN(Forecast_Capex_Input!$AI$12)+1),ROWS(OFFSET(AC305,0,0,-$AB306)))),
OFFSET(AC305,-INDEX(Forecast_Capex_Input!$CG$12:$CG$286,$Z306)+1,0)),NA)</f>
        <v>6</v>
      </c>
      <c r="AD306" s="28">
        <f t="shared" ca="1" si="29"/>
        <v>2</v>
      </c>
      <c r="AE306" s="82" t="b">
        <f t="shared" si="33"/>
        <v>0</v>
      </c>
      <c r="AF306" s="78" t="b">
        <v>0</v>
      </c>
      <c r="AG306" s="82" t="b">
        <f t="shared" si="30"/>
        <v>1</v>
      </c>
      <c r="AI306" s="55">
        <v>2.1287233462210096</v>
      </c>
      <c r="AJ306" s="55">
        <v>2.1287233462210096</v>
      </c>
      <c r="AK306" s="55">
        <v>0</v>
      </c>
      <c r="AL306" s="55">
        <v>0</v>
      </c>
      <c r="AM306" s="55">
        <v>0</v>
      </c>
      <c r="AN306" s="135">
        <v>4.2574466924420191</v>
      </c>
      <c r="AP306" s="55">
        <v>2.1287233462210096</v>
      </c>
      <c r="AQ306" s="55">
        <v>2.1287233462210096</v>
      </c>
      <c r="AR306" s="55">
        <v>0</v>
      </c>
      <c r="AS306" s="55">
        <v>0</v>
      </c>
      <c r="AT306" s="55">
        <v>0</v>
      </c>
      <c r="AU306" s="135">
        <v>4.2574466924420191</v>
      </c>
      <c r="AW306" s="55">
        <v>0.25662059834702455</v>
      </c>
      <c r="AX306" s="55">
        <v>0.24050949722058138</v>
      </c>
      <c r="AY306" s="55">
        <v>0</v>
      </c>
      <c r="AZ306" s="55">
        <v>0</v>
      </c>
      <c r="BA306" s="55">
        <v>0</v>
      </c>
      <c r="BB306" s="135">
        <v>0.4971300955676059</v>
      </c>
      <c r="BD306" s="55">
        <v>4.9966825613440735E-2</v>
      </c>
      <c r="BE306" s="55">
        <v>4.7143975625562572E-2</v>
      </c>
      <c r="BF306" s="55">
        <v>0</v>
      </c>
      <c r="BG306" s="55">
        <v>0</v>
      </c>
      <c r="BH306" s="55">
        <v>0</v>
      </c>
      <c r="BI306" s="135">
        <v>9.7110801239003314E-2</v>
      </c>
      <c r="BK306" s="55">
        <v>2.4353107701814749</v>
      </c>
      <c r="BL306" s="55">
        <v>2.4163768190671537</v>
      </c>
      <c r="BM306" s="55">
        <v>0</v>
      </c>
      <c r="BN306" s="55">
        <v>0</v>
      </c>
      <c r="BO306" s="55">
        <v>0</v>
      </c>
      <c r="BP306" s="135">
        <v>4.8516875892486286</v>
      </c>
      <c r="BR306" s="147">
        <v>0</v>
      </c>
      <c r="BS306" s="147">
        <v>1</v>
      </c>
      <c r="BT306" s="147">
        <v>0</v>
      </c>
      <c r="BU306" s="147">
        <v>0</v>
      </c>
      <c r="BV306" s="147">
        <v>0</v>
      </c>
      <c r="BX306" s="55">
        <v>0</v>
      </c>
      <c r="BY306" s="55">
        <v>4.2574466924420191</v>
      </c>
      <c r="BZ306" s="55">
        <v>0</v>
      </c>
      <c r="CA306" s="55">
        <v>0</v>
      </c>
      <c r="CB306" s="55">
        <v>0</v>
      </c>
      <c r="CC306" s="135">
        <v>4.2574466924420191</v>
      </c>
      <c r="CE306" s="55">
        <v>0</v>
      </c>
      <c r="CF306" s="55">
        <v>4.2574466924420191</v>
      </c>
      <c r="CG306" s="55">
        <v>0</v>
      </c>
      <c r="CH306" s="55">
        <v>0</v>
      </c>
      <c r="CI306" s="55">
        <v>0</v>
      </c>
      <c r="CJ306" s="135">
        <v>4.2574466924420191</v>
      </c>
      <c r="CL306" s="55">
        <v>0</v>
      </c>
      <c r="CM306" s="55">
        <v>0.4971300955676059</v>
      </c>
      <c r="CN306" s="55">
        <v>0</v>
      </c>
      <c r="CO306" s="55">
        <v>0</v>
      </c>
      <c r="CP306" s="55">
        <v>0</v>
      </c>
      <c r="CQ306" s="135">
        <v>0.4971300955676059</v>
      </c>
      <c r="CS306" s="67">
        <v>0</v>
      </c>
      <c r="CT306" s="67">
        <v>9.7110801239003314E-2</v>
      </c>
      <c r="CU306" s="67">
        <v>0</v>
      </c>
      <c r="CV306" s="67">
        <v>0</v>
      </c>
      <c r="CW306" s="67">
        <v>0</v>
      </c>
      <c r="CX306" s="135">
        <v>9.7110801239003314E-2</v>
      </c>
      <c r="CZ306" s="55">
        <v>0</v>
      </c>
      <c r="DA306" s="55">
        <v>4.8516875892486278</v>
      </c>
      <c r="DB306" s="55">
        <v>0</v>
      </c>
      <c r="DC306" s="55">
        <v>0</v>
      </c>
      <c r="DD306" s="55">
        <v>0</v>
      </c>
      <c r="DE306" s="135">
        <v>4.8516875892486278</v>
      </c>
      <c r="DG306" s="43" t="b" cm="1">
        <f t="array" aca="1" ref="DG306" ca="1">OR($G306=Forecast_Capex_Input!$BF$8:$BF$10)</f>
        <v>0</v>
      </c>
      <c r="DH306" s="43" cm="1">
        <f t="array" aca="1" ref="DH306" ca="1">IFERROR(INDEX(Forecast_Capex_Input!BG$12:BG$286,$Z306)
*(INDEX(Forecast_Capex_Input!$H$12:$H$286,$Z306)=Repex),0)
*$DG306</f>
        <v>0</v>
      </c>
      <c r="DI306" s="43" cm="1">
        <f t="array" aca="1" ref="DI306" ca="1">IFERROR(INDEX(Forecast_Capex_Input!BH$12:BH$286,$Z306)
*(INDEX(Forecast_Capex_Input!$H$12:$H$286,$Z306)=Repex),0)
*$DG306</f>
        <v>0</v>
      </c>
      <c r="DJ306" s="43" cm="1">
        <f t="array" aca="1" ref="DJ306" ca="1">IFERROR(INDEX(Forecast_Capex_Input!BI$12:BI$286,$Z306)
*(INDEX(Forecast_Capex_Input!$H$12:$H$286,$Z306)=Repex),0)
*$DG306</f>
        <v>0</v>
      </c>
      <c r="DK306" s="43" cm="1">
        <f t="array" aca="1" ref="DK306" ca="1">IFERROR(INDEX(Forecast_Capex_Input!BJ$12:BJ$286,$Z306)
*(INDEX(Forecast_Capex_Input!$H$12:$H$286,$Z306)=Repex),0)
*$DG306</f>
        <v>0</v>
      </c>
      <c r="DL306" s="43" cm="1">
        <f t="array" aca="1" ref="DL306" ca="1">IFERROR(INDEX(Forecast_Capex_Input!BK$12:BK$286,$Z306)
*(INDEX(Forecast_Capex_Input!$H$12:$H$286,$Z306)=Repex),0)
*$DG306</f>
        <v>0</v>
      </c>
      <c r="DM306" s="43" cm="1">
        <f t="array" aca="1" ref="DM306" ca="1">IFERROR(INDEX(Forecast_Capex_Input!BL$12:BL$286,$Z306)
*(INDEX(Forecast_Capex_Input!$H$12:$H$286,$Z306)=Repex),0)
*$DG306</f>
        <v>0</v>
      </c>
      <c r="DO306" s="43" t="b" cm="1">
        <f t="array" aca="1" ref="DO306" ca="1">OR($G306=Forecast_Capex_Input!$BN$8:$BN$9)</f>
        <v>0</v>
      </c>
      <c r="DP306" s="43" cm="1">
        <f t="array" aca="1" ref="DP306" ca="1">IFERROR(INDEX(Forecast_Capex_Input!BO$12:BO$286,$Z306)
*(INDEX(Forecast_Capex_Input!$H$12:$H$286,$Z306)=Repex),0)
*$DO306</f>
        <v>0</v>
      </c>
      <c r="DQ306" s="43" cm="1">
        <f t="array" aca="1" ref="DQ306" ca="1">IFERROR(INDEX(Forecast_Capex_Input!BP$12:BP$286,$Z306)
*(INDEX(Forecast_Capex_Input!$H$12:$H$286,$Z306)=Repex),0)
*$DO306</f>
        <v>0</v>
      </c>
      <c r="DR306" s="43" cm="1">
        <f t="array" aca="1" ref="DR306" ca="1">IFERROR(INDEX(Forecast_Capex_Input!BQ$12:BQ$286,$Z306)
*(INDEX(Forecast_Capex_Input!$H$12:$H$286,$Z306)=Repex),0)
*$DO306</f>
        <v>0</v>
      </c>
      <c r="DS306" s="43" cm="1">
        <f t="array" aca="1" ref="DS306" ca="1">IFERROR(INDEX(Forecast_Capex_Input!BR$12:BR$286,$Z306)
*(INDEX(Forecast_Capex_Input!$H$12:$H$286,$Z306)=Repex),0)
*$DO306</f>
        <v>0</v>
      </c>
      <c r="DT306" s="43" cm="1">
        <f t="array" aca="1" ref="DT306" ca="1">IFERROR(INDEX(Forecast_Capex_Input!BS$12:BS$286,$Z306)
*(INDEX(Forecast_Capex_Input!$H$12:$H$286,$Z306)=Repex),0)
*$DO306</f>
        <v>0</v>
      </c>
      <c r="DV306" s="43" t="b" cm="1">
        <f t="array" aca="1" ref="DV306" ca="1">OR($G306=Forecast_Capex_Input!$BU$8:$BU$10)</f>
        <v>1</v>
      </c>
      <c r="DW306" s="43" cm="1">
        <f t="array" aca="1" ref="DW306" ca="1">IFERROR(INDEX(Forecast_Capex_Input!BV$12:BV$286,$Z306)
*(INDEX(Forecast_Capex_Input!$H$12:$H$286,$Z306)=Repex),0)
*$DV306</f>
        <v>0</v>
      </c>
      <c r="DX306" s="43" cm="1">
        <f t="array" aca="1" ref="DX306" ca="1">IFERROR(INDEX(Forecast_Capex_Input!BW$12:BW$286,$Z306)
*(INDEX(Forecast_Capex_Input!$H$12:$H$286,$Z306)=Repex),0)
*$DV306</f>
        <v>0</v>
      </c>
      <c r="DY306" s="43" cm="1">
        <f t="array" aca="1" ref="DY306" ca="1">IFERROR(INDEX(Forecast_Capex_Input!BX$12:BX$286,$Z306)
*(INDEX(Forecast_Capex_Input!$H$12:$H$286,$Z306)=Repex),0)
*$DV306</f>
        <v>0</v>
      </c>
      <c r="DZ306" s="43" cm="1">
        <f t="array" aca="1" ref="DZ306" ca="1">IFERROR(INDEX(Forecast_Capex_Input!BY$12:BY$286,$Z306)
*(INDEX(Forecast_Capex_Input!$H$12:$H$286,$Z306)=Repex),0)
*$DV306</f>
        <v>1</v>
      </c>
      <c r="EA306" s="43" cm="1">
        <f t="array" aca="1" ref="EA306" ca="1">IFERROR(INDEX(Forecast_Capex_Input!BZ$12:BZ$286,$Z306)
*(INDEX(Forecast_Capex_Input!$H$12:$H$286,$Z306)=Repex),0)
*$DV306</f>
        <v>0</v>
      </c>
      <c r="EB306" s="43" cm="1">
        <f t="array" aca="1" ref="EB306" ca="1">IFERROR(INDEX(Forecast_Capex_Input!CA$12:CA$286,$Z306)
*(INDEX(Forecast_Capex_Input!$H$12:$H$286,$Z306)=Repex),0)
*$DV306</f>
        <v>0</v>
      </c>
      <c r="EC306" s="43" cm="1">
        <f t="array" aca="1" ref="EC306" ca="1">IFERROR(INDEX(Forecast_Capex_Input!CB$12:CB$286,$Z306)
*(INDEX(Forecast_Capex_Input!$H$12:$H$286,$Z306)=Repex),0)
*$DV306</f>
        <v>0</v>
      </c>
      <c r="ED306" s="43" cm="1">
        <f t="array" aca="1" ref="ED306" ca="1">IFERROR(INDEX(Forecast_Capex_Input!CC$12:CC$286,$Z306)
*(INDEX(Forecast_Capex_Input!$H$12:$H$286,$Z306)=Repex),0)
*$DV306</f>
        <v>0</v>
      </c>
      <c r="EF306" s="86" t="str">
        <f t="shared" si="31"/>
        <v>N/A</v>
      </c>
      <c r="EG306" s="28" t="str">
        <f>IFERROR(RANK(EF306,EF$11:EF$1010,0)+COUNTIF(EF$11:EF306,EF306)-1,NA)</f>
        <v>N/A</v>
      </c>
    </row>
    <row r="307" spans="3:137" x14ac:dyDescent="0.2">
      <c r="C307" s="28">
        <f t="shared" si="32"/>
        <v>297</v>
      </c>
      <c r="D307" s="9" t="str" cm="1">
        <f t="array" ref="D307">IFERROR(INDEX(Forecast_Capex_Input!$D$12:$D$286,$Z307),NA)</f>
        <v>Fire Systems (Mechanical) Renewal</v>
      </c>
      <c r="E307" s="24" t="b" cm="1">
        <f t="array" ref="E307">IF($Z307=NA,NA,INDEX(Forecast_Capex_Input!$E$12:$E$286,$Z307))</f>
        <v>0</v>
      </c>
      <c r="F307" s="9" t="str" cm="1">
        <f t="array" aca="1" ref="F307" ca="1">IFERROR(INDEX(General!$E$25:$E$26,$AA307),NA)</f>
        <v>Labour</v>
      </c>
      <c r="G307" s="9" t="str" cm="1">
        <f t="array" aca="1" ref="G307" ca="1">IFERROR(INDEX(Forecast_Capex_Input!$AI$11:$BB$11,$AC307),NA)</f>
        <v>Business IT</v>
      </c>
      <c r="H307" s="50" cm="1">
        <f t="array" aca="1" ref="H307" ca="1">IFERROR(INDEX(Forecast_Capex_Input!$AI$12:$BB$286,$Z307,$AC307),NA)</f>
        <v>1</v>
      </c>
      <c r="I307" s="150" t="str" cm="1">
        <f t="array" ref="I307">IFERROR(INDEX(Forecast_Capex_Input!$F$12:$F$286,$Z307),NA)</f>
        <v>Replacement Expenditure</v>
      </c>
      <c r="J307" s="150" t="str" cm="1">
        <f t="array" ref="J307">IFERROR(INDEX(Forecast_Capex_Input!G$12:G$286,$Z307),NA)</f>
        <v>Digital Infrastructure</v>
      </c>
      <c r="K307" s="150" t="str" cm="1">
        <f t="array" ref="K307">IFERROR(INDEX(Forecast_Capex_Input!H$12:H$286,$Z307),NA)</f>
        <v>Repex</v>
      </c>
      <c r="L307" s="150" t="str" cm="1">
        <f t="array" ref="L307">IFERROR(INDEX(Forecast_Capex_Input!I$12:I$286,$Z307),NA)</f>
        <v>N/A</v>
      </c>
      <c r="M307" s="150" t="str" cm="1">
        <f t="array" ref="M307">IFERROR(INDEX(Forecast_Capex_Input!J$12:J$286,$Z307),NA)</f>
        <v>N/A</v>
      </c>
      <c r="N307" s="150" t="str" cm="1">
        <f t="array" ref="N307">IFERROR(INDEX(Forecast_Capex_Input!K$12:K$286,$Z307),NA)</f>
        <v>DI - Network Buildings &amp; Security</v>
      </c>
      <c r="O307" s="150" t="str" cm="1">
        <f t="array" ref="O307">IFERROR(INDEX(Forecast_Capex_Input!L$12:L$286,$Z307),NA)</f>
        <v>DI - Safe and Reliable Network</v>
      </c>
      <c r="P307" s="150" t="str" cm="1">
        <f t="array" ref="P307">IFERROR(INDEX(Forecast_Capex_Input!M$12:M$286,$Z307),NA)</f>
        <v>N/A</v>
      </c>
      <c r="Q307" s="24" t="str" cm="1">
        <f t="array" ref="Q307">IFERROR(INDEX(Forecast_Capex_Input!N$12:N$286,$Z307),NA)</f>
        <v>No</v>
      </c>
      <c r="R307" s="190" cm="1">
        <f t="array" ref="R307">IFERROR(INDEX(Forecast_Capex_Input!O$12:O$286,$Z307),0)</f>
        <v>0</v>
      </c>
      <c r="S307" s="24" t="str" cm="1">
        <f t="array" ref="S307">IFERROR(INDEX(Forecast_Capex_Input!P$12:P$286,$Z307),0)</f>
        <v>Safety security &amp; reliability</v>
      </c>
      <c r="T307" s="150" t="str" cm="1">
        <f t="array" aca="1" ref="T307" ca="1">IFERROR(INDEX(General!$K$91:$K$110,$AC307),NA)</f>
        <v>Business IT (2018 onwards)</v>
      </c>
      <c r="U307" s="43" cm="1">
        <f t="array" aca="1" ref="U307" ca="1">IFERROR(
IF($F307=General!$E$25,INDEX(Forecast_Capex_Input!S$12:S$286,$Z307),
INDEX(Forecast_Capex_Input!T$12:T$286,$Z307)),0)</f>
        <v>0</v>
      </c>
      <c r="V307" s="82" t="b">
        <f>IFERROR(INDEX(Overheads!$T$19:$T$26,MATCH($I307,Overheads!$E$19:$E$26,0)),FALSE)</f>
        <v>1</v>
      </c>
      <c r="W307" s="209" t="str" cm="1">
        <f t="array" ref="W307">IFERROR(
INDEX(Forecast_Capex_Input!CN$12:CN$286,$Z307),0)</f>
        <v>FY22</v>
      </c>
      <c r="X307" s="209">
        <f>IFERROR(
MATCH($W307,General!$L$39:$S$39,0),1)</f>
        <v>2</v>
      </c>
      <c r="Z307" s="28">
        <f>IFERROR(
IF(MATCH($C307,Forecast_Capex_Input!$CI$12:$CI$286,1)+1&gt;MAX(Forecast_Capex_Input!$C$12:$C$286),NA,
MATCH($C307,Forecast_Capex_Input!$CI$12:$CI$286,1)+1),1)</f>
        <v>132</v>
      </c>
      <c r="AA307" s="28" cm="1">
        <f t="array" aca="1" ref="AA307" ca="1">IFERROR(
IF(Z306&lt;&gt;Z307,1,
IF(COUNTIF(OFFSET(AA306,0,0,-INDEX(Forecast_Capex_Input!$CG$12:$CG$286,$Z307)),AA306)=INDEX(Forecast_Capex_Input!$CG$12:$CG$286,$Z307),AA306+1,AA306)),NA)</f>
        <v>1</v>
      </c>
      <c r="AB307" s="28" cm="1">
        <f t="array" ref="AB307">IFERROR($C307-IF($Z307=1,1,INDEX(Forecast_Capex_Input!$CI$12:$CI$286,$Z307-1))+1,NA)</f>
        <v>1</v>
      </c>
      <c r="AC307" s="28" cm="1">
        <f t="array" aca="1" ref="AC307" ca="1">IFERROR(IF(AA307=1,
INDEX(Forecast_Capex_Input!$AI$10:$BB$10,SMALL(IF(INDEX(Forecast_Capex_Input!$AI$12:$BB$286,$Z307,0)&gt;0,COLUMN(Forecast_Capex_Input!$AI$10:$BB$10)-COLUMN(Forecast_Capex_Input!$AI$12)+1),ROWS(OFFSET(AC306,0,0,-$AB307)))),
OFFSET(AC306,-INDEX(Forecast_Capex_Input!$CG$12:$CG$286,$Z307)+1,0)),NA)</f>
        <v>6</v>
      </c>
      <c r="AD307" s="28">
        <f t="shared" ca="1" si="29"/>
        <v>1</v>
      </c>
      <c r="AE307" s="82" t="b">
        <f t="shared" si="33"/>
        <v>0</v>
      </c>
      <c r="AF307" s="78" t="b">
        <v>0</v>
      </c>
      <c r="AG307" s="82" t="b">
        <f t="shared" si="30"/>
        <v>1</v>
      </c>
      <c r="AI307" s="55">
        <v>0</v>
      </c>
      <c r="AJ307" s="55">
        <v>0</v>
      </c>
      <c r="AK307" s="55">
        <v>0</v>
      </c>
      <c r="AL307" s="55">
        <v>0</v>
      </c>
      <c r="AM307" s="55">
        <v>0</v>
      </c>
      <c r="AN307" s="135">
        <v>0</v>
      </c>
      <c r="AP307" s="55">
        <v>0</v>
      </c>
      <c r="AQ307" s="55">
        <v>0</v>
      </c>
      <c r="AR307" s="55">
        <v>0</v>
      </c>
      <c r="AS307" s="55">
        <v>0</v>
      </c>
      <c r="AT307" s="55">
        <v>0</v>
      </c>
      <c r="AU307" s="135">
        <v>0</v>
      </c>
      <c r="AW307" s="55">
        <v>0</v>
      </c>
      <c r="AX307" s="55">
        <v>0</v>
      </c>
      <c r="AY307" s="55">
        <v>0</v>
      </c>
      <c r="AZ307" s="55">
        <v>0</v>
      </c>
      <c r="BA307" s="55">
        <v>0</v>
      </c>
      <c r="BB307" s="135">
        <v>0</v>
      </c>
      <c r="BD307" s="55">
        <v>0</v>
      </c>
      <c r="BE307" s="55">
        <v>0</v>
      </c>
      <c r="BF307" s="55">
        <v>0</v>
      </c>
      <c r="BG307" s="55">
        <v>0</v>
      </c>
      <c r="BH307" s="55">
        <v>0</v>
      </c>
      <c r="BI307" s="135">
        <v>0</v>
      </c>
      <c r="BK307" s="55">
        <v>0</v>
      </c>
      <c r="BL307" s="55">
        <v>0</v>
      </c>
      <c r="BM307" s="55">
        <v>0</v>
      </c>
      <c r="BN307" s="55">
        <v>0</v>
      </c>
      <c r="BO307" s="55">
        <v>0</v>
      </c>
      <c r="BP307" s="135">
        <v>0</v>
      </c>
      <c r="BR307" s="147">
        <v>0</v>
      </c>
      <c r="BS307" s="147">
        <v>0</v>
      </c>
      <c r="BT307" s="147">
        <v>0</v>
      </c>
      <c r="BU307" s="147">
        <v>0</v>
      </c>
      <c r="BV307" s="147">
        <v>0</v>
      </c>
      <c r="BX307" s="55">
        <v>0</v>
      </c>
      <c r="BY307" s="55">
        <v>0</v>
      </c>
      <c r="BZ307" s="55">
        <v>0</v>
      </c>
      <c r="CA307" s="55">
        <v>0</v>
      </c>
      <c r="CB307" s="55">
        <v>0</v>
      </c>
      <c r="CC307" s="135">
        <v>0</v>
      </c>
      <c r="CE307" s="55">
        <v>0</v>
      </c>
      <c r="CF307" s="55">
        <v>0</v>
      </c>
      <c r="CG307" s="55">
        <v>0</v>
      </c>
      <c r="CH307" s="55">
        <v>0</v>
      </c>
      <c r="CI307" s="55">
        <v>0</v>
      </c>
      <c r="CJ307" s="135">
        <v>0</v>
      </c>
      <c r="CL307" s="55">
        <v>0</v>
      </c>
      <c r="CM307" s="55">
        <v>0</v>
      </c>
      <c r="CN307" s="55">
        <v>0</v>
      </c>
      <c r="CO307" s="55">
        <v>0</v>
      </c>
      <c r="CP307" s="55">
        <v>0</v>
      </c>
      <c r="CQ307" s="135">
        <v>0</v>
      </c>
      <c r="CS307" s="67">
        <v>0</v>
      </c>
      <c r="CT307" s="67">
        <v>0</v>
      </c>
      <c r="CU307" s="67">
        <v>0</v>
      </c>
      <c r="CV307" s="67">
        <v>0</v>
      </c>
      <c r="CW307" s="67">
        <v>0</v>
      </c>
      <c r="CX307" s="135">
        <v>0</v>
      </c>
      <c r="CZ307" s="55">
        <v>0</v>
      </c>
      <c r="DA307" s="55">
        <v>0</v>
      </c>
      <c r="DB307" s="55">
        <v>0</v>
      </c>
      <c r="DC307" s="55">
        <v>0</v>
      </c>
      <c r="DD307" s="55">
        <v>0</v>
      </c>
      <c r="DE307" s="135">
        <v>0</v>
      </c>
      <c r="DG307" s="43" t="b" cm="1">
        <f t="array" aca="1" ref="DG307" ca="1">OR($G307=Forecast_Capex_Input!$BF$8:$BF$10)</f>
        <v>0</v>
      </c>
      <c r="DH307" s="43" cm="1">
        <f t="array" aca="1" ref="DH307" ca="1">IFERROR(INDEX(Forecast_Capex_Input!BG$12:BG$286,$Z307)
*(INDEX(Forecast_Capex_Input!$H$12:$H$286,$Z307)=Repex),0)
*$DG307</f>
        <v>0</v>
      </c>
      <c r="DI307" s="43" cm="1">
        <f t="array" aca="1" ref="DI307" ca="1">IFERROR(INDEX(Forecast_Capex_Input!BH$12:BH$286,$Z307)
*(INDEX(Forecast_Capex_Input!$H$12:$H$286,$Z307)=Repex),0)
*$DG307</f>
        <v>0</v>
      </c>
      <c r="DJ307" s="43" cm="1">
        <f t="array" aca="1" ref="DJ307" ca="1">IFERROR(INDEX(Forecast_Capex_Input!BI$12:BI$286,$Z307)
*(INDEX(Forecast_Capex_Input!$H$12:$H$286,$Z307)=Repex),0)
*$DG307</f>
        <v>0</v>
      </c>
      <c r="DK307" s="43" cm="1">
        <f t="array" aca="1" ref="DK307" ca="1">IFERROR(INDEX(Forecast_Capex_Input!BJ$12:BJ$286,$Z307)
*(INDEX(Forecast_Capex_Input!$H$12:$H$286,$Z307)=Repex),0)
*$DG307</f>
        <v>0</v>
      </c>
      <c r="DL307" s="43" cm="1">
        <f t="array" aca="1" ref="DL307" ca="1">IFERROR(INDEX(Forecast_Capex_Input!BK$12:BK$286,$Z307)
*(INDEX(Forecast_Capex_Input!$H$12:$H$286,$Z307)=Repex),0)
*$DG307</f>
        <v>0</v>
      </c>
      <c r="DM307" s="43" cm="1">
        <f t="array" aca="1" ref="DM307" ca="1">IFERROR(INDEX(Forecast_Capex_Input!BL$12:BL$286,$Z307)
*(INDEX(Forecast_Capex_Input!$H$12:$H$286,$Z307)=Repex),0)
*$DG307</f>
        <v>0</v>
      </c>
      <c r="DO307" s="43" t="b" cm="1">
        <f t="array" aca="1" ref="DO307" ca="1">OR($G307=Forecast_Capex_Input!$BN$8:$BN$9)</f>
        <v>0</v>
      </c>
      <c r="DP307" s="43" cm="1">
        <f t="array" aca="1" ref="DP307" ca="1">IFERROR(INDEX(Forecast_Capex_Input!BO$12:BO$286,$Z307)
*(INDEX(Forecast_Capex_Input!$H$12:$H$286,$Z307)=Repex),0)
*$DO307</f>
        <v>0</v>
      </c>
      <c r="DQ307" s="43" cm="1">
        <f t="array" aca="1" ref="DQ307" ca="1">IFERROR(INDEX(Forecast_Capex_Input!BP$12:BP$286,$Z307)
*(INDEX(Forecast_Capex_Input!$H$12:$H$286,$Z307)=Repex),0)
*$DO307</f>
        <v>0</v>
      </c>
      <c r="DR307" s="43" cm="1">
        <f t="array" aca="1" ref="DR307" ca="1">IFERROR(INDEX(Forecast_Capex_Input!BQ$12:BQ$286,$Z307)
*(INDEX(Forecast_Capex_Input!$H$12:$H$286,$Z307)=Repex),0)
*$DO307</f>
        <v>0</v>
      </c>
      <c r="DS307" s="43" cm="1">
        <f t="array" aca="1" ref="DS307" ca="1">IFERROR(INDEX(Forecast_Capex_Input!BR$12:BR$286,$Z307)
*(INDEX(Forecast_Capex_Input!$H$12:$H$286,$Z307)=Repex),0)
*$DO307</f>
        <v>0</v>
      </c>
      <c r="DT307" s="43" cm="1">
        <f t="array" aca="1" ref="DT307" ca="1">IFERROR(INDEX(Forecast_Capex_Input!BS$12:BS$286,$Z307)
*(INDEX(Forecast_Capex_Input!$H$12:$H$286,$Z307)=Repex),0)
*$DO307</f>
        <v>0</v>
      </c>
      <c r="DV307" s="43" t="b" cm="1">
        <f t="array" aca="1" ref="DV307" ca="1">OR($G307=Forecast_Capex_Input!$BU$8:$BU$10)</f>
        <v>1</v>
      </c>
      <c r="DW307" s="43" cm="1">
        <f t="array" aca="1" ref="DW307" ca="1">IFERROR(INDEX(Forecast_Capex_Input!BV$12:BV$286,$Z307)
*(INDEX(Forecast_Capex_Input!$H$12:$H$286,$Z307)=Repex),0)
*$DV307</f>
        <v>0</v>
      </c>
      <c r="DX307" s="43" cm="1">
        <f t="array" aca="1" ref="DX307" ca="1">IFERROR(INDEX(Forecast_Capex_Input!BW$12:BW$286,$Z307)
*(INDEX(Forecast_Capex_Input!$H$12:$H$286,$Z307)=Repex),0)
*$DV307</f>
        <v>0</v>
      </c>
      <c r="DY307" s="43" cm="1">
        <f t="array" aca="1" ref="DY307" ca="1">IFERROR(INDEX(Forecast_Capex_Input!BX$12:BX$286,$Z307)
*(INDEX(Forecast_Capex_Input!$H$12:$H$286,$Z307)=Repex),0)
*$DV307</f>
        <v>0</v>
      </c>
      <c r="DZ307" s="43" cm="1">
        <f t="array" aca="1" ref="DZ307" ca="1">IFERROR(INDEX(Forecast_Capex_Input!BY$12:BY$286,$Z307)
*(INDEX(Forecast_Capex_Input!$H$12:$H$286,$Z307)=Repex),0)
*$DV307</f>
        <v>1</v>
      </c>
      <c r="EA307" s="43" cm="1">
        <f t="array" aca="1" ref="EA307" ca="1">IFERROR(INDEX(Forecast_Capex_Input!BZ$12:BZ$286,$Z307)
*(INDEX(Forecast_Capex_Input!$H$12:$H$286,$Z307)=Repex),0)
*$DV307</f>
        <v>0</v>
      </c>
      <c r="EB307" s="43" cm="1">
        <f t="array" aca="1" ref="EB307" ca="1">IFERROR(INDEX(Forecast_Capex_Input!CA$12:CA$286,$Z307)
*(INDEX(Forecast_Capex_Input!$H$12:$H$286,$Z307)=Repex),0)
*$DV307</f>
        <v>0</v>
      </c>
      <c r="EC307" s="43" cm="1">
        <f t="array" aca="1" ref="EC307" ca="1">IFERROR(INDEX(Forecast_Capex_Input!CB$12:CB$286,$Z307)
*(INDEX(Forecast_Capex_Input!$H$12:$H$286,$Z307)=Repex),0)
*$DV307</f>
        <v>0</v>
      </c>
      <c r="ED307" s="43" cm="1">
        <f t="array" aca="1" ref="ED307" ca="1">IFERROR(INDEX(Forecast_Capex_Input!CC$12:CC$286,$Z307)
*(INDEX(Forecast_Capex_Input!$H$12:$H$286,$Z307)=Repex),0)
*$DV307</f>
        <v>0</v>
      </c>
      <c r="EF307" s="86" t="str">
        <f t="shared" si="31"/>
        <v>N/A</v>
      </c>
      <c r="EG307" s="28" t="str">
        <f>IFERROR(RANK(EF307,EF$11:EF$1010,0)+COUNTIF(EF$11:EF307,EF307)-1,NA)</f>
        <v>N/A</v>
      </c>
    </row>
    <row r="308" spans="3:137" x14ac:dyDescent="0.2">
      <c r="C308" s="28">
        <f t="shared" si="32"/>
        <v>298</v>
      </c>
      <c r="D308" s="9" t="str" cm="1">
        <f t="array" ref="D308">IFERROR(INDEX(Forecast_Capex_Input!$D$12:$D$286,$Z308),NA)</f>
        <v>Fire Systems (Mechanical) Renewal</v>
      </c>
      <c r="E308" s="24" t="b" cm="1">
        <f t="array" ref="E308">IF($Z308=NA,NA,INDEX(Forecast_Capex_Input!$E$12:$E$286,$Z308))</f>
        <v>0</v>
      </c>
      <c r="F308" s="9" t="str" cm="1">
        <f t="array" aca="1" ref="F308" ca="1">IFERROR(INDEX(General!$E$25:$E$26,$AA308),NA)</f>
        <v>Non-Labour</v>
      </c>
      <c r="G308" s="9" t="str" cm="1">
        <f t="array" aca="1" ref="G308" ca="1">IFERROR(INDEX(Forecast_Capex_Input!$AI$11:$BB$11,$AC308),NA)</f>
        <v>Business IT</v>
      </c>
      <c r="H308" s="50" cm="1">
        <f t="array" aca="1" ref="H308" ca="1">IFERROR(INDEX(Forecast_Capex_Input!$AI$12:$BB$286,$Z308,$AC308),NA)</f>
        <v>1</v>
      </c>
      <c r="I308" s="150" t="str" cm="1">
        <f t="array" ref="I308">IFERROR(INDEX(Forecast_Capex_Input!$F$12:$F$286,$Z308),NA)</f>
        <v>Replacement Expenditure</v>
      </c>
      <c r="J308" s="150" t="str" cm="1">
        <f t="array" ref="J308">IFERROR(INDEX(Forecast_Capex_Input!G$12:G$286,$Z308),NA)</f>
        <v>Digital Infrastructure</v>
      </c>
      <c r="K308" s="150" t="str" cm="1">
        <f t="array" ref="K308">IFERROR(INDEX(Forecast_Capex_Input!H$12:H$286,$Z308),NA)</f>
        <v>Repex</v>
      </c>
      <c r="L308" s="150" t="str" cm="1">
        <f t="array" ref="L308">IFERROR(INDEX(Forecast_Capex_Input!I$12:I$286,$Z308),NA)</f>
        <v>N/A</v>
      </c>
      <c r="M308" s="150" t="str" cm="1">
        <f t="array" ref="M308">IFERROR(INDEX(Forecast_Capex_Input!J$12:J$286,$Z308),NA)</f>
        <v>N/A</v>
      </c>
      <c r="N308" s="150" t="str" cm="1">
        <f t="array" ref="N308">IFERROR(INDEX(Forecast_Capex_Input!K$12:K$286,$Z308),NA)</f>
        <v>DI - Network Buildings &amp; Security</v>
      </c>
      <c r="O308" s="150" t="str" cm="1">
        <f t="array" ref="O308">IFERROR(INDEX(Forecast_Capex_Input!L$12:L$286,$Z308),NA)</f>
        <v>DI - Safe and Reliable Network</v>
      </c>
      <c r="P308" s="150" t="str" cm="1">
        <f t="array" ref="P308">IFERROR(INDEX(Forecast_Capex_Input!M$12:M$286,$Z308),NA)</f>
        <v>N/A</v>
      </c>
      <c r="Q308" s="24" t="str" cm="1">
        <f t="array" ref="Q308">IFERROR(INDEX(Forecast_Capex_Input!N$12:N$286,$Z308),NA)</f>
        <v>No</v>
      </c>
      <c r="R308" s="190" cm="1">
        <f t="array" ref="R308">IFERROR(INDEX(Forecast_Capex_Input!O$12:O$286,$Z308),0)</f>
        <v>0</v>
      </c>
      <c r="S308" s="24" t="str" cm="1">
        <f t="array" ref="S308">IFERROR(INDEX(Forecast_Capex_Input!P$12:P$286,$Z308),0)</f>
        <v>Safety security &amp; reliability</v>
      </c>
      <c r="T308" s="150" t="str" cm="1">
        <f t="array" aca="1" ref="T308" ca="1">IFERROR(INDEX(General!$K$91:$K$110,$AC308),NA)</f>
        <v>Business IT (2018 onwards)</v>
      </c>
      <c r="U308" s="43" cm="1">
        <f t="array" aca="1" ref="U308" ca="1">IFERROR(
IF($F308=General!$E$25,INDEX(Forecast_Capex_Input!S$12:S$286,$Z308),
INDEX(Forecast_Capex_Input!T$12:T$286,$Z308)),0)</f>
        <v>1</v>
      </c>
      <c r="V308" s="82" t="b">
        <f>IFERROR(INDEX(Overheads!$T$19:$T$26,MATCH($I308,Overheads!$E$19:$E$26,0)),FALSE)</f>
        <v>1</v>
      </c>
      <c r="W308" s="209" t="str" cm="1">
        <f t="array" ref="W308">IFERROR(
INDEX(Forecast_Capex_Input!CN$12:CN$286,$Z308),0)</f>
        <v>FY22</v>
      </c>
      <c r="X308" s="209">
        <f>IFERROR(
MATCH($W308,General!$L$39:$S$39,0),1)</f>
        <v>2</v>
      </c>
      <c r="Z308" s="28">
        <f>IFERROR(
IF(MATCH($C308,Forecast_Capex_Input!$CI$12:$CI$286,1)+1&gt;MAX(Forecast_Capex_Input!$C$12:$C$286),NA,
MATCH($C308,Forecast_Capex_Input!$CI$12:$CI$286,1)+1),1)</f>
        <v>132</v>
      </c>
      <c r="AA308" s="28" cm="1">
        <f t="array" aca="1" ref="AA308" ca="1">IFERROR(
IF(Z307&lt;&gt;Z308,1,
IF(COUNTIF(OFFSET(AA307,0,0,-INDEX(Forecast_Capex_Input!$CG$12:$CG$286,$Z308)),AA307)=INDEX(Forecast_Capex_Input!$CG$12:$CG$286,$Z308),AA307+1,AA307)),NA)</f>
        <v>2</v>
      </c>
      <c r="AB308" s="28" cm="1">
        <f t="array" ref="AB308">IFERROR($C308-IF($Z308=1,1,INDEX(Forecast_Capex_Input!$CI$12:$CI$286,$Z308-1))+1,NA)</f>
        <v>2</v>
      </c>
      <c r="AC308" s="28" cm="1">
        <f t="array" aca="1" ref="AC308" ca="1">IFERROR(IF(AA308=1,
INDEX(Forecast_Capex_Input!$AI$10:$BB$10,SMALL(IF(INDEX(Forecast_Capex_Input!$AI$12:$BB$286,$Z308,0)&gt;0,COLUMN(Forecast_Capex_Input!$AI$10:$BB$10)-COLUMN(Forecast_Capex_Input!$AI$12)+1),ROWS(OFFSET(AC307,0,0,-$AB308)))),
OFFSET(AC307,-INDEX(Forecast_Capex_Input!$CG$12:$CG$286,$Z308)+1,0)),NA)</f>
        <v>6</v>
      </c>
      <c r="AD308" s="28">
        <f t="shared" ca="1" si="29"/>
        <v>2</v>
      </c>
      <c r="AE308" s="82" t="b">
        <f t="shared" si="33"/>
        <v>0</v>
      </c>
      <c r="AF308" s="78" t="b">
        <v>0</v>
      </c>
      <c r="AG308" s="82" t="b">
        <f t="shared" si="30"/>
        <v>1</v>
      </c>
      <c r="AI308" s="55">
        <v>0</v>
      </c>
      <c r="AJ308" s="55">
        <v>0</v>
      </c>
      <c r="AK308" s="55">
        <v>0</v>
      </c>
      <c r="AL308" s="55">
        <v>0</v>
      </c>
      <c r="AM308" s="55">
        <v>0</v>
      </c>
      <c r="AN308" s="135">
        <v>0</v>
      </c>
      <c r="AP308" s="55">
        <v>0</v>
      </c>
      <c r="AQ308" s="55">
        <v>0</v>
      </c>
      <c r="AR308" s="55">
        <v>0</v>
      </c>
      <c r="AS308" s="55">
        <v>0</v>
      </c>
      <c r="AT308" s="55">
        <v>0</v>
      </c>
      <c r="AU308" s="135">
        <v>0</v>
      </c>
      <c r="AW308" s="55">
        <v>0</v>
      </c>
      <c r="AX308" s="55">
        <v>0</v>
      </c>
      <c r="AY308" s="55">
        <v>0</v>
      </c>
      <c r="AZ308" s="55">
        <v>0</v>
      </c>
      <c r="BA308" s="55">
        <v>0</v>
      </c>
      <c r="BB308" s="135">
        <v>0</v>
      </c>
      <c r="BD308" s="55">
        <v>0</v>
      </c>
      <c r="BE308" s="55">
        <v>0</v>
      </c>
      <c r="BF308" s="55">
        <v>0</v>
      </c>
      <c r="BG308" s="55">
        <v>0</v>
      </c>
      <c r="BH308" s="55">
        <v>0</v>
      </c>
      <c r="BI308" s="135">
        <v>0</v>
      </c>
      <c r="BK308" s="55">
        <v>0</v>
      </c>
      <c r="BL308" s="55">
        <v>0</v>
      </c>
      <c r="BM308" s="55">
        <v>0</v>
      </c>
      <c r="BN308" s="55">
        <v>0</v>
      </c>
      <c r="BO308" s="55">
        <v>0</v>
      </c>
      <c r="BP308" s="135">
        <v>0</v>
      </c>
      <c r="BR308" s="147">
        <v>0</v>
      </c>
      <c r="BS308" s="147">
        <v>0</v>
      </c>
      <c r="BT308" s="147">
        <v>0</v>
      </c>
      <c r="BU308" s="147">
        <v>0</v>
      </c>
      <c r="BV308" s="147">
        <v>0</v>
      </c>
      <c r="BX308" s="55">
        <v>0</v>
      </c>
      <c r="BY308" s="55">
        <v>0</v>
      </c>
      <c r="BZ308" s="55">
        <v>0</v>
      </c>
      <c r="CA308" s="55">
        <v>0</v>
      </c>
      <c r="CB308" s="55">
        <v>0</v>
      </c>
      <c r="CC308" s="135">
        <v>0</v>
      </c>
      <c r="CE308" s="55">
        <v>0</v>
      </c>
      <c r="CF308" s="55">
        <v>0</v>
      </c>
      <c r="CG308" s="55">
        <v>0</v>
      </c>
      <c r="CH308" s="55">
        <v>0</v>
      </c>
      <c r="CI308" s="55">
        <v>0</v>
      </c>
      <c r="CJ308" s="135">
        <v>0</v>
      </c>
      <c r="CL308" s="55">
        <v>0</v>
      </c>
      <c r="CM308" s="55">
        <v>0</v>
      </c>
      <c r="CN308" s="55">
        <v>0</v>
      </c>
      <c r="CO308" s="55">
        <v>0</v>
      </c>
      <c r="CP308" s="55">
        <v>0</v>
      </c>
      <c r="CQ308" s="135">
        <v>0</v>
      </c>
      <c r="CS308" s="67">
        <v>0</v>
      </c>
      <c r="CT308" s="67">
        <v>0</v>
      </c>
      <c r="CU308" s="67">
        <v>0</v>
      </c>
      <c r="CV308" s="67">
        <v>0</v>
      </c>
      <c r="CW308" s="67">
        <v>0</v>
      </c>
      <c r="CX308" s="135">
        <v>0</v>
      </c>
      <c r="CZ308" s="55">
        <v>0</v>
      </c>
      <c r="DA308" s="55">
        <v>0</v>
      </c>
      <c r="DB308" s="55">
        <v>0</v>
      </c>
      <c r="DC308" s="55">
        <v>0</v>
      </c>
      <c r="DD308" s="55">
        <v>0</v>
      </c>
      <c r="DE308" s="135">
        <v>0</v>
      </c>
      <c r="DG308" s="43" t="b" cm="1">
        <f t="array" aca="1" ref="DG308" ca="1">OR($G308=Forecast_Capex_Input!$BF$8:$BF$10)</f>
        <v>0</v>
      </c>
      <c r="DH308" s="43" cm="1">
        <f t="array" aca="1" ref="DH308" ca="1">IFERROR(INDEX(Forecast_Capex_Input!BG$12:BG$286,$Z308)
*(INDEX(Forecast_Capex_Input!$H$12:$H$286,$Z308)=Repex),0)
*$DG308</f>
        <v>0</v>
      </c>
      <c r="DI308" s="43" cm="1">
        <f t="array" aca="1" ref="DI308" ca="1">IFERROR(INDEX(Forecast_Capex_Input!BH$12:BH$286,$Z308)
*(INDEX(Forecast_Capex_Input!$H$12:$H$286,$Z308)=Repex),0)
*$DG308</f>
        <v>0</v>
      </c>
      <c r="DJ308" s="43" cm="1">
        <f t="array" aca="1" ref="DJ308" ca="1">IFERROR(INDEX(Forecast_Capex_Input!BI$12:BI$286,$Z308)
*(INDEX(Forecast_Capex_Input!$H$12:$H$286,$Z308)=Repex),0)
*$DG308</f>
        <v>0</v>
      </c>
      <c r="DK308" s="43" cm="1">
        <f t="array" aca="1" ref="DK308" ca="1">IFERROR(INDEX(Forecast_Capex_Input!BJ$12:BJ$286,$Z308)
*(INDEX(Forecast_Capex_Input!$H$12:$H$286,$Z308)=Repex),0)
*$DG308</f>
        <v>0</v>
      </c>
      <c r="DL308" s="43" cm="1">
        <f t="array" aca="1" ref="DL308" ca="1">IFERROR(INDEX(Forecast_Capex_Input!BK$12:BK$286,$Z308)
*(INDEX(Forecast_Capex_Input!$H$12:$H$286,$Z308)=Repex),0)
*$DG308</f>
        <v>0</v>
      </c>
      <c r="DM308" s="43" cm="1">
        <f t="array" aca="1" ref="DM308" ca="1">IFERROR(INDEX(Forecast_Capex_Input!BL$12:BL$286,$Z308)
*(INDEX(Forecast_Capex_Input!$H$12:$H$286,$Z308)=Repex),0)
*$DG308</f>
        <v>0</v>
      </c>
      <c r="DO308" s="43" t="b" cm="1">
        <f t="array" aca="1" ref="DO308" ca="1">OR($G308=Forecast_Capex_Input!$BN$8:$BN$9)</f>
        <v>0</v>
      </c>
      <c r="DP308" s="43" cm="1">
        <f t="array" aca="1" ref="DP308" ca="1">IFERROR(INDEX(Forecast_Capex_Input!BO$12:BO$286,$Z308)
*(INDEX(Forecast_Capex_Input!$H$12:$H$286,$Z308)=Repex),0)
*$DO308</f>
        <v>0</v>
      </c>
      <c r="DQ308" s="43" cm="1">
        <f t="array" aca="1" ref="DQ308" ca="1">IFERROR(INDEX(Forecast_Capex_Input!BP$12:BP$286,$Z308)
*(INDEX(Forecast_Capex_Input!$H$12:$H$286,$Z308)=Repex),0)
*$DO308</f>
        <v>0</v>
      </c>
      <c r="DR308" s="43" cm="1">
        <f t="array" aca="1" ref="DR308" ca="1">IFERROR(INDEX(Forecast_Capex_Input!BQ$12:BQ$286,$Z308)
*(INDEX(Forecast_Capex_Input!$H$12:$H$286,$Z308)=Repex),0)
*$DO308</f>
        <v>0</v>
      </c>
      <c r="DS308" s="43" cm="1">
        <f t="array" aca="1" ref="DS308" ca="1">IFERROR(INDEX(Forecast_Capex_Input!BR$12:BR$286,$Z308)
*(INDEX(Forecast_Capex_Input!$H$12:$H$286,$Z308)=Repex),0)
*$DO308</f>
        <v>0</v>
      </c>
      <c r="DT308" s="43" cm="1">
        <f t="array" aca="1" ref="DT308" ca="1">IFERROR(INDEX(Forecast_Capex_Input!BS$12:BS$286,$Z308)
*(INDEX(Forecast_Capex_Input!$H$12:$H$286,$Z308)=Repex),0)
*$DO308</f>
        <v>0</v>
      </c>
      <c r="DV308" s="43" t="b" cm="1">
        <f t="array" aca="1" ref="DV308" ca="1">OR($G308=Forecast_Capex_Input!$BU$8:$BU$10)</f>
        <v>1</v>
      </c>
      <c r="DW308" s="43" cm="1">
        <f t="array" aca="1" ref="DW308" ca="1">IFERROR(INDEX(Forecast_Capex_Input!BV$12:BV$286,$Z308)
*(INDEX(Forecast_Capex_Input!$H$12:$H$286,$Z308)=Repex),0)
*$DV308</f>
        <v>0</v>
      </c>
      <c r="DX308" s="43" cm="1">
        <f t="array" aca="1" ref="DX308" ca="1">IFERROR(INDEX(Forecast_Capex_Input!BW$12:BW$286,$Z308)
*(INDEX(Forecast_Capex_Input!$H$12:$H$286,$Z308)=Repex),0)
*$DV308</f>
        <v>0</v>
      </c>
      <c r="DY308" s="43" cm="1">
        <f t="array" aca="1" ref="DY308" ca="1">IFERROR(INDEX(Forecast_Capex_Input!BX$12:BX$286,$Z308)
*(INDEX(Forecast_Capex_Input!$H$12:$H$286,$Z308)=Repex),0)
*$DV308</f>
        <v>0</v>
      </c>
      <c r="DZ308" s="43" cm="1">
        <f t="array" aca="1" ref="DZ308" ca="1">IFERROR(INDEX(Forecast_Capex_Input!BY$12:BY$286,$Z308)
*(INDEX(Forecast_Capex_Input!$H$12:$H$286,$Z308)=Repex),0)
*$DV308</f>
        <v>1</v>
      </c>
      <c r="EA308" s="43" cm="1">
        <f t="array" aca="1" ref="EA308" ca="1">IFERROR(INDEX(Forecast_Capex_Input!BZ$12:BZ$286,$Z308)
*(INDEX(Forecast_Capex_Input!$H$12:$H$286,$Z308)=Repex),0)
*$DV308</f>
        <v>0</v>
      </c>
      <c r="EB308" s="43" cm="1">
        <f t="array" aca="1" ref="EB308" ca="1">IFERROR(INDEX(Forecast_Capex_Input!CA$12:CA$286,$Z308)
*(INDEX(Forecast_Capex_Input!$H$12:$H$286,$Z308)=Repex),0)
*$DV308</f>
        <v>0</v>
      </c>
      <c r="EC308" s="43" cm="1">
        <f t="array" aca="1" ref="EC308" ca="1">IFERROR(INDEX(Forecast_Capex_Input!CB$12:CB$286,$Z308)
*(INDEX(Forecast_Capex_Input!$H$12:$H$286,$Z308)=Repex),0)
*$DV308</f>
        <v>0</v>
      </c>
      <c r="ED308" s="43" cm="1">
        <f t="array" aca="1" ref="ED308" ca="1">IFERROR(INDEX(Forecast_Capex_Input!CC$12:CC$286,$Z308)
*(INDEX(Forecast_Capex_Input!$H$12:$H$286,$Z308)=Repex),0)
*$DV308</f>
        <v>0</v>
      </c>
      <c r="EF308" s="86" t="str">
        <f t="shared" si="31"/>
        <v>N/A</v>
      </c>
      <c r="EG308" s="28" t="str">
        <f>IFERROR(RANK(EF308,EF$11:EF$1010,0)+COUNTIF(EF$11:EF308,EF308)-1,NA)</f>
        <v>N/A</v>
      </c>
    </row>
    <row r="309" spans="3:137" x14ac:dyDescent="0.2">
      <c r="C309" s="28">
        <f t="shared" si="32"/>
        <v>299</v>
      </c>
      <c r="D309" s="9" t="str" cm="1">
        <f t="array" ref="D309">IFERROR(INDEX(Forecast_Capex_Input!$D$12:$D$286,$Z309),NA)</f>
        <v>SCADA Duplicate Comms</v>
      </c>
      <c r="E309" s="24" t="b" cm="1">
        <f t="array" ref="E309">IF($Z309=NA,NA,INDEX(Forecast_Capex_Input!$E$12:$E$286,$Z309))</f>
        <v>0</v>
      </c>
      <c r="F309" s="9" t="str" cm="1">
        <f t="array" aca="1" ref="F309" ca="1">IFERROR(INDEX(General!$E$25:$E$26,$AA309),NA)</f>
        <v>Labour</v>
      </c>
      <c r="G309" s="9" t="str" cm="1">
        <f t="array" aca="1" ref="G309" ca="1">IFERROR(INDEX(Forecast_Capex_Input!$AI$11:$BB$11,$AC309),NA)</f>
        <v>Secondary Systems</v>
      </c>
      <c r="H309" s="50" cm="1">
        <f t="array" aca="1" ref="H309" ca="1">IFERROR(INDEX(Forecast_Capex_Input!$AI$12:$BB$286,$Z309,$AC309),NA)</f>
        <v>1</v>
      </c>
      <c r="I309" s="150" t="str" cm="1">
        <f t="array" ref="I309">IFERROR(INDEX(Forecast_Capex_Input!$F$12:$F$286,$Z309),NA)</f>
        <v>Replacement Expenditure</v>
      </c>
      <c r="J309" s="150" t="str" cm="1">
        <f t="array" ref="J309">IFERROR(INDEX(Forecast_Capex_Input!G$12:G$286,$Z309),NA)</f>
        <v>Digital Infrastructure</v>
      </c>
      <c r="K309" s="150" t="str" cm="1">
        <f t="array" ref="K309">IFERROR(INDEX(Forecast_Capex_Input!H$12:H$286,$Z309),NA)</f>
        <v>Repex</v>
      </c>
      <c r="L309" s="150" t="str" cm="1">
        <f t="array" ref="L309">IFERROR(INDEX(Forecast_Capex_Input!I$12:I$286,$Z309),NA)</f>
        <v>N/A</v>
      </c>
      <c r="M309" s="150" t="str" cm="1">
        <f t="array" ref="M309">IFERROR(INDEX(Forecast_Capex_Input!J$12:J$286,$Z309),NA)</f>
        <v>N/A</v>
      </c>
      <c r="N309" s="150" t="str" cm="1">
        <f t="array" ref="N309">IFERROR(INDEX(Forecast_Capex_Input!K$12:K$286,$Z309),NA)</f>
        <v>DI - Control systems</v>
      </c>
      <c r="O309" s="150" t="str" cm="1">
        <f t="array" ref="O309">IFERROR(INDEX(Forecast_Capex_Input!L$12:L$286,$Z309),NA)</f>
        <v>DI - Safe and Reliable Network</v>
      </c>
      <c r="P309" s="150" t="str" cm="1">
        <f t="array" ref="P309">IFERROR(INDEX(Forecast_Capex_Input!M$12:M$286,$Z309),NA)</f>
        <v>N/A</v>
      </c>
      <c r="Q309" s="24" t="str" cm="1">
        <f t="array" ref="Q309">IFERROR(INDEX(Forecast_Capex_Input!N$12:N$286,$Z309),NA)</f>
        <v>No</v>
      </c>
      <c r="R309" s="190" cm="1">
        <f t="array" ref="R309">IFERROR(INDEX(Forecast_Capex_Input!O$12:O$286,$Z309),0)</f>
        <v>0</v>
      </c>
      <c r="S309" s="24" t="str" cm="1">
        <f t="array" ref="S309">IFERROR(INDEX(Forecast_Capex_Input!P$12:P$286,$Z309),0)</f>
        <v>Safety security &amp; reliability</v>
      </c>
      <c r="T309" s="150" t="str" cm="1">
        <f t="array" aca="1" ref="T309" ca="1">IFERROR(INDEX(General!$K$91:$K$110,$AC309),NA)</f>
        <v>Secondary Systems (2018-23)</v>
      </c>
      <c r="U309" s="43" cm="1">
        <f t="array" aca="1" ref="U309" ca="1">IFERROR(
IF($F309=General!$E$25,INDEX(Forecast_Capex_Input!S$12:S$286,$Z309),
INDEX(Forecast_Capex_Input!T$12:T$286,$Z309)),0)</f>
        <v>0</v>
      </c>
      <c r="V309" s="82" t="b">
        <f>IFERROR(INDEX(Overheads!$T$19:$T$26,MATCH($I309,Overheads!$E$19:$E$26,0)),FALSE)</f>
        <v>1</v>
      </c>
      <c r="W309" s="209" t="str" cm="1">
        <f t="array" ref="W309">IFERROR(
INDEX(Forecast_Capex_Input!CN$12:CN$286,$Z309),0)</f>
        <v>FY22</v>
      </c>
      <c r="X309" s="209">
        <f>IFERROR(
MATCH($W309,General!$L$39:$S$39,0),1)</f>
        <v>2</v>
      </c>
      <c r="Z309" s="28">
        <f>IFERROR(
IF(MATCH($C309,Forecast_Capex_Input!$CI$12:$CI$286,1)+1&gt;MAX(Forecast_Capex_Input!$C$12:$C$286),NA,
MATCH($C309,Forecast_Capex_Input!$CI$12:$CI$286,1)+1),1)</f>
        <v>133</v>
      </c>
      <c r="AA309" s="28" cm="1">
        <f t="array" aca="1" ref="AA309" ca="1">IFERROR(
IF(Z308&lt;&gt;Z309,1,
IF(COUNTIF(OFFSET(AA308,0,0,-INDEX(Forecast_Capex_Input!$CG$12:$CG$286,$Z309)),AA308)=INDEX(Forecast_Capex_Input!$CG$12:$CG$286,$Z309),AA308+1,AA308)),NA)</f>
        <v>1</v>
      </c>
      <c r="AB309" s="28" cm="1">
        <f t="array" ref="AB309">IFERROR($C309-IF($Z309=1,1,INDEX(Forecast_Capex_Input!$CI$12:$CI$286,$Z309-1))+1,NA)</f>
        <v>1</v>
      </c>
      <c r="AC309" s="28" cm="1">
        <f t="array" aca="1" ref="AC309" ca="1">IFERROR(IF(AA309=1,
INDEX(Forecast_Capex_Input!$AI$10:$BB$10,SMALL(IF(INDEX(Forecast_Capex_Input!$AI$12:$BB$286,$Z309,0)&gt;0,COLUMN(Forecast_Capex_Input!$AI$10:$BB$10)-COLUMN(Forecast_Capex_Input!$AI$12)+1),ROWS(OFFSET(AC308,0,0,-$AB309)))),
OFFSET(AC308,-INDEX(Forecast_Capex_Input!$CG$12:$CG$286,$Z309)+1,0)),NA)</f>
        <v>4</v>
      </c>
      <c r="AD309" s="28">
        <f t="shared" ca="1" si="29"/>
        <v>1</v>
      </c>
      <c r="AE309" s="82" t="b">
        <f t="shared" si="33"/>
        <v>0</v>
      </c>
      <c r="AF309" s="78" t="b">
        <v>0</v>
      </c>
      <c r="AG309" s="82" t="b">
        <f t="shared" si="30"/>
        <v>1</v>
      </c>
      <c r="AI309" s="55">
        <v>0</v>
      </c>
      <c r="AJ309" s="55">
        <v>0</v>
      </c>
      <c r="AK309" s="55">
        <v>0</v>
      </c>
      <c r="AL309" s="55">
        <v>0</v>
      </c>
      <c r="AM309" s="55">
        <v>0</v>
      </c>
      <c r="AN309" s="135">
        <v>0</v>
      </c>
      <c r="AP309" s="55">
        <v>0</v>
      </c>
      <c r="AQ309" s="55">
        <v>0</v>
      </c>
      <c r="AR309" s="55">
        <v>0</v>
      </c>
      <c r="AS309" s="55">
        <v>0</v>
      </c>
      <c r="AT309" s="55">
        <v>0</v>
      </c>
      <c r="AU309" s="135">
        <v>0</v>
      </c>
      <c r="AW309" s="55">
        <v>0</v>
      </c>
      <c r="AX309" s="55">
        <v>0</v>
      </c>
      <c r="AY309" s="55">
        <v>0</v>
      </c>
      <c r="AZ309" s="55">
        <v>0</v>
      </c>
      <c r="BA309" s="55">
        <v>0</v>
      </c>
      <c r="BB309" s="135">
        <v>0</v>
      </c>
      <c r="BD309" s="55">
        <v>0</v>
      </c>
      <c r="BE309" s="55">
        <v>0</v>
      </c>
      <c r="BF309" s="55">
        <v>0</v>
      </c>
      <c r="BG309" s="55">
        <v>0</v>
      </c>
      <c r="BH309" s="55">
        <v>0</v>
      </c>
      <c r="BI309" s="135">
        <v>0</v>
      </c>
      <c r="BK309" s="55">
        <v>0</v>
      </c>
      <c r="BL309" s="55">
        <v>0</v>
      </c>
      <c r="BM309" s="55">
        <v>0</v>
      </c>
      <c r="BN309" s="55">
        <v>0</v>
      </c>
      <c r="BO309" s="55">
        <v>0</v>
      </c>
      <c r="BP309" s="135">
        <v>0</v>
      </c>
      <c r="BR309" s="147">
        <v>0</v>
      </c>
      <c r="BS309" s="147">
        <v>0</v>
      </c>
      <c r="BT309" s="147">
        <v>0</v>
      </c>
      <c r="BU309" s="147">
        <v>0</v>
      </c>
      <c r="BV309" s="147">
        <v>0</v>
      </c>
      <c r="BX309" s="55">
        <v>0</v>
      </c>
      <c r="BY309" s="55">
        <v>0</v>
      </c>
      <c r="BZ309" s="55">
        <v>0</v>
      </c>
      <c r="CA309" s="55">
        <v>0</v>
      </c>
      <c r="CB309" s="55">
        <v>0</v>
      </c>
      <c r="CC309" s="135">
        <v>0</v>
      </c>
      <c r="CE309" s="55">
        <v>0</v>
      </c>
      <c r="CF309" s="55">
        <v>0</v>
      </c>
      <c r="CG309" s="55">
        <v>0</v>
      </c>
      <c r="CH309" s="55">
        <v>0</v>
      </c>
      <c r="CI309" s="55">
        <v>0</v>
      </c>
      <c r="CJ309" s="135">
        <v>0</v>
      </c>
      <c r="CL309" s="55">
        <v>0</v>
      </c>
      <c r="CM309" s="55">
        <v>0</v>
      </c>
      <c r="CN309" s="55">
        <v>0</v>
      </c>
      <c r="CO309" s="55">
        <v>0</v>
      </c>
      <c r="CP309" s="55">
        <v>0</v>
      </c>
      <c r="CQ309" s="135">
        <v>0</v>
      </c>
      <c r="CS309" s="67">
        <v>0</v>
      </c>
      <c r="CT309" s="67">
        <v>0</v>
      </c>
      <c r="CU309" s="67">
        <v>0</v>
      </c>
      <c r="CV309" s="67">
        <v>0</v>
      </c>
      <c r="CW309" s="67">
        <v>0</v>
      </c>
      <c r="CX309" s="135">
        <v>0</v>
      </c>
      <c r="CZ309" s="55">
        <v>0</v>
      </c>
      <c r="DA309" s="55">
        <v>0</v>
      </c>
      <c r="DB309" s="55">
        <v>0</v>
      </c>
      <c r="DC309" s="55">
        <v>0</v>
      </c>
      <c r="DD309" s="55">
        <v>0</v>
      </c>
      <c r="DE309" s="135">
        <v>0</v>
      </c>
      <c r="DG309" s="43" t="b" cm="1">
        <f t="array" aca="1" ref="DG309" ca="1">OR($G309=Forecast_Capex_Input!$BF$8:$BF$10)</f>
        <v>0</v>
      </c>
      <c r="DH309" s="43" cm="1">
        <f t="array" aca="1" ref="DH309" ca="1">IFERROR(INDEX(Forecast_Capex_Input!BG$12:BG$286,$Z309)
*(INDEX(Forecast_Capex_Input!$H$12:$H$286,$Z309)=Repex),0)
*$DG309</f>
        <v>0</v>
      </c>
      <c r="DI309" s="43" cm="1">
        <f t="array" aca="1" ref="DI309" ca="1">IFERROR(INDEX(Forecast_Capex_Input!BH$12:BH$286,$Z309)
*(INDEX(Forecast_Capex_Input!$H$12:$H$286,$Z309)=Repex),0)
*$DG309</f>
        <v>0</v>
      </c>
      <c r="DJ309" s="43" cm="1">
        <f t="array" aca="1" ref="DJ309" ca="1">IFERROR(INDEX(Forecast_Capex_Input!BI$12:BI$286,$Z309)
*(INDEX(Forecast_Capex_Input!$H$12:$H$286,$Z309)=Repex),0)
*$DG309</f>
        <v>0</v>
      </c>
      <c r="DK309" s="43" cm="1">
        <f t="array" aca="1" ref="DK309" ca="1">IFERROR(INDEX(Forecast_Capex_Input!BJ$12:BJ$286,$Z309)
*(INDEX(Forecast_Capex_Input!$H$12:$H$286,$Z309)=Repex),0)
*$DG309</f>
        <v>0</v>
      </c>
      <c r="DL309" s="43" cm="1">
        <f t="array" aca="1" ref="DL309" ca="1">IFERROR(INDEX(Forecast_Capex_Input!BK$12:BK$286,$Z309)
*(INDEX(Forecast_Capex_Input!$H$12:$H$286,$Z309)=Repex),0)
*$DG309</f>
        <v>0</v>
      </c>
      <c r="DM309" s="43" cm="1">
        <f t="array" aca="1" ref="DM309" ca="1">IFERROR(INDEX(Forecast_Capex_Input!BL$12:BL$286,$Z309)
*(INDEX(Forecast_Capex_Input!$H$12:$H$286,$Z309)=Repex),0)
*$DG309</f>
        <v>0</v>
      </c>
      <c r="DO309" s="43" t="b" cm="1">
        <f t="array" aca="1" ref="DO309" ca="1">OR($G309=Forecast_Capex_Input!$BN$8:$BN$9)</f>
        <v>0</v>
      </c>
      <c r="DP309" s="43" cm="1">
        <f t="array" aca="1" ref="DP309" ca="1">IFERROR(INDEX(Forecast_Capex_Input!BO$12:BO$286,$Z309)
*(INDEX(Forecast_Capex_Input!$H$12:$H$286,$Z309)=Repex),0)
*$DO309</f>
        <v>0</v>
      </c>
      <c r="DQ309" s="43" cm="1">
        <f t="array" aca="1" ref="DQ309" ca="1">IFERROR(INDEX(Forecast_Capex_Input!BP$12:BP$286,$Z309)
*(INDEX(Forecast_Capex_Input!$H$12:$H$286,$Z309)=Repex),0)
*$DO309</f>
        <v>0</v>
      </c>
      <c r="DR309" s="43" cm="1">
        <f t="array" aca="1" ref="DR309" ca="1">IFERROR(INDEX(Forecast_Capex_Input!BQ$12:BQ$286,$Z309)
*(INDEX(Forecast_Capex_Input!$H$12:$H$286,$Z309)=Repex),0)
*$DO309</f>
        <v>0</v>
      </c>
      <c r="DS309" s="43" cm="1">
        <f t="array" aca="1" ref="DS309" ca="1">IFERROR(INDEX(Forecast_Capex_Input!BR$12:BR$286,$Z309)
*(INDEX(Forecast_Capex_Input!$H$12:$H$286,$Z309)=Repex),0)
*$DO309</f>
        <v>0</v>
      </c>
      <c r="DT309" s="43" cm="1">
        <f t="array" aca="1" ref="DT309" ca="1">IFERROR(INDEX(Forecast_Capex_Input!BS$12:BS$286,$Z309)
*(INDEX(Forecast_Capex_Input!$H$12:$H$286,$Z309)=Repex),0)
*$DO309</f>
        <v>0</v>
      </c>
      <c r="DV309" s="43" t="b" cm="1">
        <f t="array" aca="1" ref="DV309" ca="1">OR($G309=Forecast_Capex_Input!$BU$8:$BU$10)</f>
        <v>1</v>
      </c>
      <c r="DW309" s="43" cm="1">
        <f t="array" aca="1" ref="DW309" ca="1">IFERROR(INDEX(Forecast_Capex_Input!BV$12:BV$286,$Z309)
*(INDEX(Forecast_Capex_Input!$H$12:$H$286,$Z309)=Repex),0)
*$DV309</f>
        <v>0</v>
      </c>
      <c r="DX309" s="43" cm="1">
        <f t="array" aca="1" ref="DX309" ca="1">IFERROR(INDEX(Forecast_Capex_Input!BW$12:BW$286,$Z309)
*(INDEX(Forecast_Capex_Input!$H$12:$H$286,$Z309)=Repex),0)
*$DV309</f>
        <v>1</v>
      </c>
      <c r="DY309" s="43" cm="1">
        <f t="array" aca="1" ref="DY309" ca="1">IFERROR(INDEX(Forecast_Capex_Input!BX$12:BX$286,$Z309)
*(INDEX(Forecast_Capex_Input!$H$12:$H$286,$Z309)=Repex),0)
*$DV309</f>
        <v>0</v>
      </c>
      <c r="DZ309" s="43" cm="1">
        <f t="array" aca="1" ref="DZ309" ca="1">IFERROR(INDEX(Forecast_Capex_Input!BY$12:BY$286,$Z309)
*(INDEX(Forecast_Capex_Input!$H$12:$H$286,$Z309)=Repex),0)
*$DV309</f>
        <v>0</v>
      </c>
      <c r="EA309" s="43" cm="1">
        <f t="array" aca="1" ref="EA309" ca="1">IFERROR(INDEX(Forecast_Capex_Input!BZ$12:BZ$286,$Z309)
*(INDEX(Forecast_Capex_Input!$H$12:$H$286,$Z309)=Repex),0)
*$DV309</f>
        <v>0</v>
      </c>
      <c r="EB309" s="43" cm="1">
        <f t="array" aca="1" ref="EB309" ca="1">IFERROR(INDEX(Forecast_Capex_Input!CA$12:CA$286,$Z309)
*(INDEX(Forecast_Capex_Input!$H$12:$H$286,$Z309)=Repex),0)
*$DV309</f>
        <v>0</v>
      </c>
      <c r="EC309" s="43" cm="1">
        <f t="array" aca="1" ref="EC309" ca="1">IFERROR(INDEX(Forecast_Capex_Input!CB$12:CB$286,$Z309)
*(INDEX(Forecast_Capex_Input!$H$12:$H$286,$Z309)=Repex),0)
*$DV309</f>
        <v>0</v>
      </c>
      <c r="ED309" s="43" cm="1">
        <f t="array" aca="1" ref="ED309" ca="1">IFERROR(INDEX(Forecast_Capex_Input!CC$12:CC$286,$Z309)
*(INDEX(Forecast_Capex_Input!$H$12:$H$286,$Z309)=Repex),0)
*$DV309</f>
        <v>0</v>
      </c>
      <c r="EF309" s="86" t="str">
        <f t="shared" si="31"/>
        <v>N/A</v>
      </c>
      <c r="EG309" s="28" t="str">
        <f>IFERROR(RANK(EF309,EF$11:EF$1010,0)+COUNTIF(EF$11:EF309,EF309)-1,NA)</f>
        <v>N/A</v>
      </c>
    </row>
    <row r="310" spans="3:137" x14ac:dyDescent="0.2">
      <c r="C310" s="28">
        <f t="shared" si="32"/>
        <v>300</v>
      </c>
      <c r="D310" s="9" t="str" cm="1">
        <f t="array" ref="D310">IFERROR(INDEX(Forecast_Capex_Input!$D$12:$D$286,$Z310),NA)</f>
        <v>SCADA Duplicate Comms</v>
      </c>
      <c r="E310" s="24" t="b" cm="1">
        <f t="array" ref="E310">IF($Z310=NA,NA,INDEX(Forecast_Capex_Input!$E$12:$E$286,$Z310))</f>
        <v>0</v>
      </c>
      <c r="F310" s="9" t="str" cm="1">
        <f t="array" aca="1" ref="F310" ca="1">IFERROR(INDEX(General!$E$25:$E$26,$AA310),NA)</f>
        <v>Non-Labour</v>
      </c>
      <c r="G310" s="9" t="str" cm="1">
        <f t="array" aca="1" ref="G310" ca="1">IFERROR(INDEX(Forecast_Capex_Input!$AI$11:$BB$11,$AC310),NA)</f>
        <v>Secondary Systems</v>
      </c>
      <c r="H310" s="50" cm="1">
        <f t="array" aca="1" ref="H310" ca="1">IFERROR(INDEX(Forecast_Capex_Input!$AI$12:$BB$286,$Z310,$AC310),NA)</f>
        <v>1</v>
      </c>
      <c r="I310" s="150" t="str" cm="1">
        <f t="array" ref="I310">IFERROR(INDEX(Forecast_Capex_Input!$F$12:$F$286,$Z310),NA)</f>
        <v>Replacement Expenditure</v>
      </c>
      <c r="J310" s="150" t="str" cm="1">
        <f t="array" ref="J310">IFERROR(INDEX(Forecast_Capex_Input!G$12:G$286,$Z310),NA)</f>
        <v>Digital Infrastructure</v>
      </c>
      <c r="K310" s="150" t="str" cm="1">
        <f t="array" ref="K310">IFERROR(INDEX(Forecast_Capex_Input!H$12:H$286,$Z310),NA)</f>
        <v>Repex</v>
      </c>
      <c r="L310" s="150" t="str" cm="1">
        <f t="array" ref="L310">IFERROR(INDEX(Forecast_Capex_Input!I$12:I$286,$Z310),NA)</f>
        <v>N/A</v>
      </c>
      <c r="M310" s="150" t="str" cm="1">
        <f t="array" ref="M310">IFERROR(INDEX(Forecast_Capex_Input!J$12:J$286,$Z310),NA)</f>
        <v>N/A</v>
      </c>
      <c r="N310" s="150" t="str" cm="1">
        <f t="array" ref="N310">IFERROR(INDEX(Forecast_Capex_Input!K$12:K$286,$Z310),NA)</f>
        <v>DI - Control systems</v>
      </c>
      <c r="O310" s="150" t="str" cm="1">
        <f t="array" ref="O310">IFERROR(INDEX(Forecast_Capex_Input!L$12:L$286,$Z310),NA)</f>
        <v>DI - Safe and Reliable Network</v>
      </c>
      <c r="P310" s="150" t="str" cm="1">
        <f t="array" ref="P310">IFERROR(INDEX(Forecast_Capex_Input!M$12:M$286,$Z310),NA)</f>
        <v>N/A</v>
      </c>
      <c r="Q310" s="24" t="str" cm="1">
        <f t="array" ref="Q310">IFERROR(INDEX(Forecast_Capex_Input!N$12:N$286,$Z310),NA)</f>
        <v>No</v>
      </c>
      <c r="R310" s="190" cm="1">
        <f t="array" ref="R310">IFERROR(INDEX(Forecast_Capex_Input!O$12:O$286,$Z310),0)</f>
        <v>0</v>
      </c>
      <c r="S310" s="24" t="str" cm="1">
        <f t="array" ref="S310">IFERROR(INDEX(Forecast_Capex_Input!P$12:P$286,$Z310),0)</f>
        <v>Safety security &amp; reliability</v>
      </c>
      <c r="T310" s="150" t="str" cm="1">
        <f t="array" aca="1" ref="T310" ca="1">IFERROR(INDEX(General!$K$91:$K$110,$AC310),NA)</f>
        <v>Secondary Systems (2018-23)</v>
      </c>
      <c r="U310" s="43" cm="1">
        <f t="array" aca="1" ref="U310" ca="1">IFERROR(
IF($F310=General!$E$25,INDEX(Forecast_Capex_Input!S$12:S$286,$Z310),
INDEX(Forecast_Capex_Input!T$12:T$286,$Z310)),0)</f>
        <v>1</v>
      </c>
      <c r="V310" s="82" t="b">
        <f>IFERROR(INDEX(Overheads!$T$19:$T$26,MATCH($I310,Overheads!$E$19:$E$26,0)),FALSE)</f>
        <v>1</v>
      </c>
      <c r="W310" s="209" t="str" cm="1">
        <f t="array" ref="W310">IFERROR(
INDEX(Forecast_Capex_Input!CN$12:CN$286,$Z310),0)</f>
        <v>FY22</v>
      </c>
      <c r="X310" s="209">
        <f>IFERROR(
MATCH($W310,General!$L$39:$S$39,0),1)</f>
        <v>2</v>
      </c>
      <c r="Z310" s="28">
        <f>IFERROR(
IF(MATCH($C310,Forecast_Capex_Input!$CI$12:$CI$286,1)+1&gt;MAX(Forecast_Capex_Input!$C$12:$C$286),NA,
MATCH($C310,Forecast_Capex_Input!$CI$12:$CI$286,1)+1),1)</f>
        <v>133</v>
      </c>
      <c r="AA310" s="28" cm="1">
        <f t="array" aca="1" ref="AA310" ca="1">IFERROR(
IF(Z309&lt;&gt;Z310,1,
IF(COUNTIF(OFFSET(AA309,0,0,-INDEX(Forecast_Capex_Input!$CG$12:$CG$286,$Z310)),AA309)=INDEX(Forecast_Capex_Input!$CG$12:$CG$286,$Z310),AA309+1,AA309)),NA)</f>
        <v>2</v>
      </c>
      <c r="AB310" s="28" cm="1">
        <f t="array" ref="AB310">IFERROR($C310-IF($Z310=1,1,INDEX(Forecast_Capex_Input!$CI$12:$CI$286,$Z310-1))+1,NA)</f>
        <v>2</v>
      </c>
      <c r="AC310" s="28" cm="1">
        <f t="array" aca="1" ref="AC310" ca="1">IFERROR(IF(AA310=1,
INDEX(Forecast_Capex_Input!$AI$10:$BB$10,SMALL(IF(INDEX(Forecast_Capex_Input!$AI$12:$BB$286,$Z310,0)&gt;0,COLUMN(Forecast_Capex_Input!$AI$10:$BB$10)-COLUMN(Forecast_Capex_Input!$AI$12)+1),ROWS(OFFSET(AC309,0,0,-$AB310)))),
OFFSET(AC309,-INDEX(Forecast_Capex_Input!$CG$12:$CG$286,$Z310)+1,0)),NA)</f>
        <v>4</v>
      </c>
      <c r="AD310" s="28">
        <f t="shared" ca="1" si="29"/>
        <v>2</v>
      </c>
      <c r="AE310" s="82" t="b">
        <f t="shared" si="33"/>
        <v>0</v>
      </c>
      <c r="AF310" s="78" t="b">
        <v>0</v>
      </c>
      <c r="AG310" s="82" t="b">
        <f t="shared" si="30"/>
        <v>1</v>
      </c>
      <c r="AI310" s="55">
        <v>0</v>
      </c>
      <c r="AJ310" s="55">
        <v>0</v>
      </c>
      <c r="AK310" s="55">
        <v>0</v>
      </c>
      <c r="AL310" s="55">
        <v>0</v>
      </c>
      <c r="AM310" s="55">
        <v>0</v>
      </c>
      <c r="AN310" s="135">
        <v>0</v>
      </c>
      <c r="AP310" s="55">
        <v>0</v>
      </c>
      <c r="AQ310" s="55">
        <v>0</v>
      </c>
      <c r="AR310" s="55">
        <v>0</v>
      </c>
      <c r="AS310" s="55">
        <v>0</v>
      </c>
      <c r="AT310" s="55">
        <v>0</v>
      </c>
      <c r="AU310" s="135">
        <v>0</v>
      </c>
      <c r="AW310" s="55">
        <v>0</v>
      </c>
      <c r="AX310" s="55">
        <v>0</v>
      </c>
      <c r="AY310" s="55">
        <v>0</v>
      </c>
      <c r="AZ310" s="55">
        <v>0</v>
      </c>
      <c r="BA310" s="55">
        <v>0</v>
      </c>
      <c r="BB310" s="135">
        <v>0</v>
      </c>
      <c r="BD310" s="55">
        <v>0</v>
      </c>
      <c r="BE310" s="55">
        <v>0</v>
      </c>
      <c r="BF310" s="55">
        <v>0</v>
      </c>
      <c r="BG310" s="55">
        <v>0</v>
      </c>
      <c r="BH310" s="55">
        <v>0</v>
      </c>
      <c r="BI310" s="135">
        <v>0</v>
      </c>
      <c r="BK310" s="55">
        <v>0</v>
      </c>
      <c r="BL310" s="55">
        <v>0</v>
      </c>
      <c r="BM310" s="55">
        <v>0</v>
      </c>
      <c r="BN310" s="55">
        <v>0</v>
      </c>
      <c r="BO310" s="55">
        <v>0</v>
      </c>
      <c r="BP310" s="135">
        <v>0</v>
      </c>
      <c r="BR310" s="147">
        <v>0</v>
      </c>
      <c r="BS310" s="147">
        <v>0</v>
      </c>
      <c r="BT310" s="147">
        <v>0</v>
      </c>
      <c r="BU310" s="147">
        <v>0</v>
      </c>
      <c r="BV310" s="147">
        <v>0</v>
      </c>
      <c r="BX310" s="55">
        <v>0</v>
      </c>
      <c r="BY310" s="55">
        <v>0</v>
      </c>
      <c r="BZ310" s="55">
        <v>0</v>
      </c>
      <c r="CA310" s="55">
        <v>0</v>
      </c>
      <c r="CB310" s="55">
        <v>0</v>
      </c>
      <c r="CC310" s="135">
        <v>0</v>
      </c>
      <c r="CE310" s="55">
        <v>0</v>
      </c>
      <c r="CF310" s="55">
        <v>0</v>
      </c>
      <c r="CG310" s="55">
        <v>0</v>
      </c>
      <c r="CH310" s="55">
        <v>0</v>
      </c>
      <c r="CI310" s="55">
        <v>0</v>
      </c>
      <c r="CJ310" s="135">
        <v>0</v>
      </c>
      <c r="CL310" s="55">
        <v>0</v>
      </c>
      <c r="CM310" s="55">
        <v>0</v>
      </c>
      <c r="CN310" s="55">
        <v>0</v>
      </c>
      <c r="CO310" s="55">
        <v>0</v>
      </c>
      <c r="CP310" s="55">
        <v>0</v>
      </c>
      <c r="CQ310" s="135">
        <v>0</v>
      </c>
      <c r="CS310" s="67">
        <v>0</v>
      </c>
      <c r="CT310" s="67">
        <v>0</v>
      </c>
      <c r="CU310" s="67">
        <v>0</v>
      </c>
      <c r="CV310" s="67">
        <v>0</v>
      </c>
      <c r="CW310" s="67">
        <v>0</v>
      </c>
      <c r="CX310" s="135">
        <v>0</v>
      </c>
      <c r="CZ310" s="55">
        <v>0</v>
      </c>
      <c r="DA310" s="55">
        <v>0</v>
      </c>
      <c r="DB310" s="55">
        <v>0</v>
      </c>
      <c r="DC310" s="55">
        <v>0</v>
      </c>
      <c r="DD310" s="55">
        <v>0</v>
      </c>
      <c r="DE310" s="135">
        <v>0</v>
      </c>
      <c r="DG310" s="43" t="b" cm="1">
        <f t="array" aca="1" ref="DG310" ca="1">OR($G310=Forecast_Capex_Input!$BF$8:$BF$10)</f>
        <v>0</v>
      </c>
      <c r="DH310" s="43" cm="1">
        <f t="array" aca="1" ref="DH310" ca="1">IFERROR(INDEX(Forecast_Capex_Input!BG$12:BG$286,$Z310)
*(INDEX(Forecast_Capex_Input!$H$12:$H$286,$Z310)=Repex),0)
*$DG310</f>
        <v>0</v>
      </c>
      <c r="DI310" s="43" cm="1">
        <f t="array" aca="1" ref="DI310" ca="1">IFERROR(INDEX(Forecast_Capex_Input!BH$12:BH$286,$Z310)
*(INDEX(Forecast_Capex_Input!$H$12:$H$286,$Z310)=Repex),0)
*$DG310</f>
        <v>0</v>
      </c>
      <c r="DJ310" s="43" cm="1">
        <f t="array" aca="1" ref="DJ310" ca="1">IFERROR(INDEX(Forecast_Capex_Input!BI$12:BI$286,$Z310)
*(INDEX(Forecast_Capex_Input!$H$12:$H$286,$Z310)=Repex),0)
*$DG310</f>
        <v>0</v>
      </c>
      <c r="DK310" s="43" cm="1">
        <f t="array" aca="1" ref="DK310" ca="1">IFERROR(INDEX(Forecast_Capex_Input!BJ$12:BJ$286,$Z310)
*(INDEX(Forecast_Capex_Input!$H$12:$H$286,$Z310)=Repex),0)
*$DG310</f>
        <v>0</v>
      </c>
      <c r="DL310" s="43" cm="1">
        <f t="array" aca="1" ref="DL310" ca="1">IFERROR(INDEX(Forecast_Capex_Input!BK$12:BK$286,$Z310)
*(INDEX(Forecast_Capex_Input!$H$12:$H$286,$Z310)=Repex),0)
*$DG310</f>
        <v>0</v>
      </c>
      <c r="DM310" s="43" cm="1">
        <f t="array" aca="1" ref="DM310" ca="1">IFERROR(INDEX(Forecast_Capex_Input!BL$12:BL$286,$Z310)
*(INDEX(Forecast_Capex_Input!$H$12:$H$286,$Z310)=Repex),0)
*$DG310</f>
        <v>0</v>
      </c>
      <c r="DO310" s="43" t="b" cm="1">
        <f t="array" aca="1" ref="DO310" ca="1">OR($G310=Forecast_Capex_Input!$BN$8:$BN$9)</f>
        <v>0</v>
      </c>
      <c r="DP310" s="43" cm="1">
        <f t="array" aca="1" ref="DP310" ca="1">IFERROR(INDEX(Forecast_Capex_Input!BO$12:BO$286,$Z310)
*(INDEX(Forecast_Capex_Input!$H$12:$H$286,$Z310)=Repex),0)
*$DO310</f>
        <v>0</v>
      </c>
      <c r="DQ310" s="43" cm="1">
        <f t="array" aca="1" ref="DQ310" ca="1">IFERROR(INDEX(Forecast_Capex_Input!BP$12:BP$286,$Z310)
*(INDEX(Forecast_Capex_Input!$H$12:$H$286,$Z310)=Repex),0)
*$DO310</f>
        <v>0</v>
      </c>
      <c r="DR310" s="43" cm="1">
        <f t="array" aca="1" ref="DR310" ca="1">IFERROR(INDEX(Forecast_Capex_Input!BQ$12:BQ$286,$Z310)
*(INDEX(Forecast_Capex_Input!$H$12:$H$286,$Z310)=Repex),0)
*$DO310</f>
        <v>0</v>
      </c>
      <c r="DS310" s="43" cm="1">
        <f t="array" aca="1" ref="DS310" ca="1">IFERROR(INDEX(Forecast_Capex_Input!BR$12:BR$286,$Z310)
*(INDEX(Forecast_Capex_Input!$H$12:$H$286,$Z310)=Repex),0)
*$DO310</f>
        <v>0</v>
      </c>
      <c r="DT310" s="43" cm="1">
        <f t="array" aca="1" ref="DT310" ca="1">IFERROR(INDEX(Forecast_Capex_Input!BS$12:BS$286,$Z310)
*(INDEX(Forecast_Capex_Input!$H$12:$H$286,$Z310)=Repex),0)
*$DO310</f>
        <v>0</v>
      </c>
      <c r="DV310" s="43" t="b" cm="1">
        <f t="array" aca="1" ref="DV310" ca="1">OR($G310=Forecast_Capex_Input!$BU$8:$BU$10)</f>
        <v>1</v>
      </c>
      <c r="DW310" s="43" cm="1">
        <f t="array" aca="1" ref="DW310" ca="1">IFERROR(INDEX(Forecast_Capex_Input!BV$12:BV$286,$Z310)
*(INDEX(Forecast_Capex_Input!$H$12:$H$286,$Z310)=Repex),0)
*$DV310</f>
        <v>0</v>
      </c>
      <c r="DX310" s="43" cm="1">
        <f t="array" aca="1" ref="DX310" ca="1">IFERROR(INDEX(Forecast_Capex_Input!BW$12:BW$286,$Z310)
*(INDEX(Forecast_Capex_Input!$H$12:$H$286,$Z310)=Repex),0)
*$DV310</f>
        <v>1</v>
      </c>
      <c r="DY310" s="43" cm="1">
        <f t="array" aca="1" ref="DY310" ca="1">IFERROR(INDEX(Forecast_Capex_Input!BX$12:BX$286,$Z310)
*(INDEX(Forecast_Capex_Input!$H$12:$H$286,$Z310)=Repex),0)
*$DV310</f>
        <v>0</v>
      </c>
      <c r="DZ310" s="43" cm="1">
        <f t="array" aca="1" ref="DZ310" ca="1">IFERROR(INDEX(Forecast_Capex_Input!BY$12:BY$286,$Z310)
*(INDEX(Forecast_Capex_Input!$H$12:$H$286,$Z310)=Repex),0)
*$DV310</f>
        <v>0</v>
      </c>
      <c r="EA310" s="43" cm="1">
        <f t="array" aca="1" ref="EA310" ca="1">IFERROR(INDEX(Forecast_Capex_Input!BZ$12:BZ$286,$Z310)
*(INDEX(Forecast_Capex_Input!$H$12:$H$286,$Z310)=Repex),0)
*$DV310</f>
        <v>0</v>
      </c>
      <c r="EB310" s="43" cm="1">
        <f t="array" aca="1" ref="EB310" ca="1">IFERROR(INDEX(Forecast_Capex_Input!CA$12:CA$286,$Z310)
*(INDEX(Forecast_Capex_Input!$H$12:$H$286,$Z310)=Repex),0)
*$DV310</f>
        <v>0</v>
      </c>
      <c r="EC310" s="43" cm="1">
        <f t="array" aca="1" ref="EC310" ca="1">IFERROR(INDEX(Forecast_Capex_Input!CB$12:CB$286,$Z310)
*(INDEX(Forecast_Capex_Input!$H$12:$H$286,$Z310)=Repex),0)
*$DV310</f>
        <v>0</v>
      </c>
      <c r="ED310" s="43" cm="1">
        <f t="array" aca="1" ref="ED310" ca="1">IFERROR(INDEX(Forecast_Capex_Input!CC$12:CC$286,$Z310)
*(INDEX(Forecast_Capex_Input!$H$12:$H$286,$Z310)=Repex),0)
*$DV310</f>
        <v>0</v>
      </c>
      <c r="EF310" s="86" t="str">
        <f t="shared" si="31"/>
        <v>N/A</v>
      </c>
      <c r="EG310" s="28" t="str">
        <f>IFERROR(RANK(EF310,EF$11:EF$1010,0)+COUNTIF(EF$11:EF310,EF310)-1,NA)</f>
        <v>N/A</v>
      </c>
    </row>
    <row r="311" spans="3:137" x14ac:dyDescent="0.2">
      <c r="C311" s="28">
        <f t="shared" si="32"/>
        <v>301</v>
      </c>
      <c r="D311" s="9" t="str" cm="1">
        <f t="array" ref="D311">IFERROR(INDEX(Forecast_Capex_Input!$D$12:$D$286,$Z311),NA)</f>
        <v>AMC Enhancements</v>
      </c>
      <c r="E311" s="24" t="b" cm="1">
        <f t="array" ref="E311">IF($Z311=NA,NA,INDEX(Forecast_Capex_Input!$E$12:$E$286,$Z311))</f>
        <v>0</v>
      </c>
      <c r="F311" s="9" t="str" cm="1">
        <f t="array" aca="1" ref="F311" ca="1">IFERROR(INDEX(General!$E$25:$E$26,$AA311),NA)</f>
        <v>Labour</v>
      </c>
      <c r="G311" s="9" t="str" cm="1">
        <f t="array" aca="1" ref="G311" ca="1">IFERROR(INDEX(Forecast_Capex_Input!$AI$11:$BB$11,$AC311),NA)</f>
        <v>Business IT</v>
      </c>
      <c r="H311" s="50" cm="1">
        <f t="array" aca="1" ref="H311" ca="1">IFERROR(INDEX(Forecast_Capex_Input!$AI$12:$BB$286,$Z311,$AC311),NA)</f>
        <v>1</v>
      </c>
      <c r="I311" s="150" t="str" cm="1">
        <f t="array" ref="I311">IFERROR(INDEX(Forecast_Capex_Input!$F$12:$F$286,$Z311),NA)</f>
        <v>Replacement Expenditure</v>
      </c>
      <c r="J311" s="150" t="str" cm="1">
        <f t="array" ref="J311">IFERROR(INDEX(Forecast_Capex_Input!G$12:G$286,$Z311),NA)</f>
        <v>Digital Infrastructure</v>
      </c>
      <c r="K311" s="150" t="str" cm="1">
        <f t="array" ref="K311">IFERROR(INDEX(Forecast_Capex_Input!H$12:H$286,$Z311),NA)</f>
        <v>Repex</v>
      </c>
      <c r="L311" s="150" t="str" cm="1">
        <f t="array" ref="L311">IFERROR(INDEX(Forecast_Capex_Input!I$12:I$286,$Z311),NA)</f>
        <v>N/A</v>
      </c>
      <c r="M311" s="150" t="str" cm="1">
        <f t="array" ref="M311">IFERROR(INDEX(Forecast_Capex_Input!J$12:J$286,$Z311),NA)</f>
        <v>N/A</v>
      </c>
      <c r="N311" s="150" t="str" cm="1">
        <f t="array" ref="N311">IFERROR(INDEX(Forecast_Capex_Input!K$12:K$286,$Z311),NA)</f>
        <v>DI - SCADA</v>
      </c>
      <c r="O311" s="150" t="str" cm="1">
        <f t="array" ref="O311">IFERROR(INDEX(Forecast_Capex_Input!L$12:L$286,$Z311),NA)</f>
        <v>DI - Safe and Reliable Network</v>
      </c>
      <c r="P311" s="150" t="str" cm="1">
        <f t="array" ref="P311">IFERROR(INDEX(Forecast_Capex_Input!M$12:M$286,$Z311),NA)</f>
        <v>N/A</v>
      </c>
      <c r="Q311" s="24" t="str" cm="1">
        <f t="array" ref="Q311">IFERROR(INDEX(Forecast_Capex_Input!N$12:N$286,$Z311),NA)</f>
        <v>No</v>
      </c>
      <c r="R311" s="190" cm="1">
        <f t="array" ref="R311">IFERROR(INDEX(Forecast_Capex_Input!O$12:O$286,$Z311),0)</f>
        <v>0</v>
      </c>
      <c r="S311" s="24" t="str" cm="1">
        <f t="array" ref="S311">IFERROR(INDEX(Forecast_Capex_Input!P$12:P$286,$Z311),0)</f>
        <v>Safety security &amp; reliability</v>
      </c>
      <c r="T311" s="150" t="str" cm="1">
        <f t="array" aca="1" ref="T311" ca="1">IFERROR(INDEX(General!$K$91:$K$110,$AC311),NA)</f>
        <v>Business IT (2018 onwards)</v>
      </c>
      <c r="U311" s="43" cm="1">
        <f t="array" aca="1" ref="U311" ca="1">IFERROR(
IF($F311=General!$E$25,INDEX(Forecast_Capex_Input!S$12:S$286,$Z311),
INDEX(Forecast_Capex_Input!T$12:T$286,$Z311)),0)</f>
        <v>0</v>
      </c>
      <c r="V311" s="82" t="b">
        <f>IFERROR(INDEX(Overheads!$T$19:$T$26,MATCH($I311,Overheads!$E$19:$E$26,0)),FALSE)</f>
        <v>1</v>
      </c>
      <c r="W311" s="209" t="str" cm="1">
        <f t="array" ref="W311">IFERROR(
INDEX(Forecast_Capex_Input!CN$12:CN$286,$Z311),0)</f>
        <v>FY22</v>
      </c>
      <c r="X311" s="209">
        <f>IFERROR(
MATCH($W311,General!$L$39:$S$39,0),1)</f>
        <v>2</v>
      </c>
      <c r="Z311" s="28">
        <f>IFERROR(
IF(MATCH($C311,Forecast_Capex_Input!$CI$12:$CI$286,1)+1&gt;MAX(Forecast_Capex_Input!$C$12:$C$286),NA,
MATCH($C311,Forecast_Capex_Input!$CI$12:$CI$286,1)+1),1)</f>
        <v>134</v>
      </c>
      <c r="AA311" s="28" cm="1">
        <f t="array" aca="1" ref="AA311" ca="1">IFERROR(
IF(Z310&lt;&gt;Z311,1,
IF(COUNTIF(OFFSET(AA310,0,0,-INDEX(Forecast_Capex_Input!$CG$12:$CG$286,$Z311)),AA310)=INDEX(Forecast_Capex_Input!$CG$12:$CG$286,$Z311),AA310+1,AA310)),NA)</f>
        <v>1</v>
      </c>
      <c r="AB311" s="28" cm="1">
        <f t="array" ref="AB311">IFERROR($C311-IF($Z311=1,1,INDEX(Forecast_Capex_Input!$CI$12:$CI$286,$Z311-1))+1,NA)</f>
        <v>1</v>
      </c>
      <c r="AC311" s="28" cm="1">
        <f t="array" aca="1" ref="AC311" ca="1">IFERROR(IF(AA311=1,
INDEX(Forecast_Capex_Input!$AI$10:$BB$10,SMALL(IF(INDEX(Forecast_Capex_Input!$AI$12:$BB$286,$Z311,0)&gt;0,COLUMN(Forecast_Capex_Input!$AI$10:$BB$10)-COLUMN(Forecast_Capex_Input!$AI$12)+1),ROWS(OFFSET(AC310,0,0,-$AB311)))),
OFFSET(AC310,-INDEX(Forecast_Capex_Input!$CG$12:$CG$286,$Z311)+1,0)),NA)</f>
        <v>6</v>
      </c>
      <c r="AD311" s="28">
        <f t="shared" ca="1" si="29"/>
        <v>1</v>
      </c>
      <c r="AE311" s="82" t="b">
        <f t="shared" si="33"/>
        <v>0</v>
      </c>
      <c r="AF311" s="78" t="b">
        <v>0</v>
      </c>
      <c r="AG311" s="82" t="b">
        <f t="shared" si="30"/>
        <v>1</v>
      </c>
      <c r="AI311" s="55">
        <v>0</v>
      </c>
      <c r="AJ311" s="55">
        <v>0</v>
      </c>
      <c r="AK311" s="55">
        <v>0</v>
      </c>
      <c r="AL311" s="55">
        <v>0</v>
      </c>
      <c r="AM311" s="55">
        <v>0</v>
      </c>
      <c r="AN311" s="135">
        <v>0</v>
      </c>
      <c r="AP311" s="55">
        <v>0</v>
      </c>
      <c r="AQ311" s="55">
        <v>0</v>
      </c>
      <c r="AR311" s="55">
        <v>0</v>
      </c>
      <c r="AS311" s="55">
        <v>0</v>
      </c>
      <c r="AT311" s="55">
        <v>0</v>
      </c>
      <c r="AU311" s="135">
        <v>0</v>
      </c>
      <c r="AW311" s="55">
        <v>0</v>
      </c>
      <c r="AX311" s="55">
        <v>0</v>
      </c>
      <c r="AY311" s="55">
        <v>0</v>
      </c>
      <c r="AZ311" s="55">
        <v>0</v>
      </c>
      <c r="BA311" s="55">
        <v>0</v>
      </c>
      <c r="BB311" s="135">
        <v>0</v>
      </c>
      <c r="BD311" s="55">
        <v>0</v>
      </c>
      <c r="BE311" s="55">
        <v>0</v>
      </c>
      <c r="BF311" s="55">
        <v>0</v>
      </c>
      <c r="BG311" s="55">
        <v>0</v>
      </c>
      <c r="BH311" s="55">
        <v>0</v>
      </c>
      <c r="BI311" s="135">
        <v>0</v>
      </c>
      <c r="BK311" s="55">
        <v>0</v>
      </c>
      <c r="BL311" s="55">
        <v>0</v>
      </c>
      <c r="BM311" s="55">
        <v>0</v>
      </c>
      <c r="BN311" s="55">
        <v>0</v>
      </c>
      <c r="BO311" s="55">
        <v>0</v>
      </c>
      <c r="BP311" s="135">
        <v>0</v>
      </c>
      <c r="BR311" s="147">
        <v>0</v>
      </c>
      <c r="BS311" s="147">
        <v>0</v>
      </c>
      <c r="BT311" s="147">
        <v>0</v>
      </c>
      <c r="BU311" s="147">
        <v>0</v>
      </c>
      <c r="BV311" s="147">
        <v>0</v>
      </c>
      <c r="BX311" s="55">
        <v>0</v>
      </c>
      <c r="BY311" s="55">
        <v>0</v>
      </c>
      <c r="BZ311" s="55">
        <v>0</v>
      </c>
      <c r="CA311" s="55">
        <v>0</v>
      </c>
      <c r="CB311" s="55">
        <v>0</v>
      </c>
      <c r="CC311" s="135">
        <v>0</v>
      </c>
      <c r="CE311" s="55">
        <v>0</v>
      </c>
      <c r="CF311" s="55">
        <v>0</v>
      </c>
      <c r="CG311" s="55">
        <v>0</v>
      </c>
      <c r="CH311" s="55">
        <v>0</v>
      </c>
      <c r="CI311" s="55">
        <v>0</v>
      </c>
      <c r="CJ311" s="135">
        <v>0</v>
      </c>
      <c r="CL311" s="55">
        <v>0</v>
      </c>
      <c r="CM311" s="55">
        <v>0</v>
      </c>
      <c r="CN311" s="55">
        <v>0</v>
      </c>
      <c r="CO311" s="55">
        <v>0</v>
      </c>
      <c r="CP311" s="55">
        <v>0</v>
      </c>
      <c r="CQ311" s="135">
        <v>0</v>
      </c>
      <c r="CS311" s="67">
        <v>0</v>
      </c>
      <c r="CT311" s="67">
        <v>0</v>
      </c>
      <c r="CU311" s="67">
        <v>0</v>
      </c>
      <c r="CV311" s="67">
        <v>0</v>
      </c>
      <c r="CW311" s="67">
        <v>0</v>
      </c>
      <c r="CX311" s="135">
        <v>0</v>
      </c>
      <c r="CZ311" s="55">
        <v>0</v>
      </c>
      <c r="DA311" s="55">
        <v>0</v>
      </c>
      <c r="DB311" s="55">
        <v>0</v>
      </c>
      <c r="DC311" s="55">
        <v>0</v>
      </c>
      <c r="DD311" s="55">
        <v>0</v>
      </c>
      <c r="DE311" s="135">
        <v>0</v>
      </c>
      <c r="DG311" s="43" t="b" cm="1">
        <f t="array" aca="1" ref="DG311" ca="1">OR($G311=Forecast_Capex_Input!$BF$8:$BF$10)</f>
        <v>0</v>
      </c>
      <c r="DH311" s="43" cm="1">
        <f t="array" aca="1" ref="DH311" ca="1">IFERROR(INDEX(Forecast_Capex_Input!BG$12:BG$286,$Z311)
*(INDEX(Forecast_Capex_Input!$H$12:$H$286,$Z311)=Repex),0)
*$DG311</f>
        <v>0</v>
      </c>
      <c r="DI311" s="43" cm="1">
        <f t="array" aca="1" ref="DI311" ca="1">IFERROR(INDEX(Forecast_Capex_Input!BH$12:BH$286,$Z311)
*(INDEX(Forecast_Capex_Input!$H$12:$H$286,$Z311)=Repex),0)
*$DG311</f>
        <v>0</v>
      </c>
      <c r="DJ311" s="43" cm="1">
        <f t="array" aca="1" ref="DJ311" ca="1">IFERROR(INDEX(Forecast_Capex_Input!BI$12:BI$286,$Z311)
*(INDEX(Forecast_Capex_Input!$H$12:$H$286,$Z311)=Repex),0)
*$DG311</f>
        <v>0</v>
      </c>
      <c r="DK311" s="43" cm="1">
        <f t="array" aca="1" ref="DK311" ca="1">IFERROR(INDEX(Forecast_Capex_Input!BJ$12:BJ$286,$Z311)
*(INDEX(Forecast_Capex_Input!$H$12:$H$286,$Z311)=Repex),0)
*$DG311</f>
        <v>0</v>
      </c>
      <c r="DL311" s="43" cm="1">
        <f t="array" aca="1" ref="DL311" ca="1">IFERROR(INDEX(Forecast_Capex_Input!BK$12:BK$286,$Z311)
*(INDEX(Forecast_Capex_Input!$H$12:$H$286,$Z311)=Repex),0)
*$DG311</f>
        <v>0</v>
      </c>
      <c r="DM311" s="43" cm="1">
        <f t="array" aca="1" ref="DM311" ca="1">IFERROR(INDEX(Forecast_Capex_Input!BL$12:BL$286,$Z311)
*(INDEX(Forecast_Capex_Input!$H$12:$H$286,$Z311)=Repex),0)
*$DG311</f>
        <v>0</v>
      </c>
      <c r="DO311" s="43" t="b" cm="1">
        <f t="array" aca="1" ref="DO311" ca="1">OR($G311=Forecast_Capex_Input!$BN$8:$BN$9)</f>
        <v>0</v>
      </c>
      <c r="DP311" s="43" cm="1">
        <f t="array" aca="1" ref="DP311" ca="1">IFERROR(INDEX(Forecast_Capex_Input!BO$12:BO$286,$Z311)
*(INDEX(Forecast_Capex_Input!$H$12:$H$286,$Z311)=Repex),0)
*$DO311</f>
        <v>0</v>
      </c>
      <c r="DQ311" s="43" cm="1">
        <f t="array" aca="1" ref="DQ311" ca="1">IFERROR(INDEX(Forecast_Capex_Input!BP$12:BP$286,$Z311)
*(INDEX(Forecast_Capex_Input!$H$12:$H$286,$Z311)=Repex),0)
*$DO311</f>
        <v>0</v>
      </c>
      <c r="DR311" s="43" cm="1">
        <f t="array" aca="1" ref="DR311" ca="1">IFERROR(INDEX(Forecast_Capex_Input!BQ$12:BQ$286,$Z311)
*(INDEX(Forecast_Capex_Input!$H$12:$H$286,$Z311)=Repex),0)
*$DO311</f>
        <v>0</v>
      </c>
      <c r="DS311" s="43" cm="1">
        <f t="array" aca="1" ref="DS311" ca="1">IFERROR(INDEX(Forecast_Capex_Input!BR$12:BR$286,$Z311)
*(INDEX(Forecast_Capex_Input!$H$12:$H$286,$Z311)=Repex),0)
*$DO311</f>
        <v>0</v>
      </c>
      <c r="DT311" s="43" cm="1">
        <f t="array" aca="1" ref="DT311" ca="1">IFERROR(INDEX(Forecast_Capex_Input!BS$12:BS$286,$Z311)
*(INDEX(Forecast_Capex_Input!$H$12:$H$286,$Z311)=Repex),0)
*$DO311</f>
        <v>0</v>
      </c>
      <c r="DV311" s="43" t="b" cm="1">
        <f t="array" aca="1" ref="DV311" ca="1">OR($G311=Forecast_Capex_Input!$BU$8:$BU$10)</f>
        <v>1</v>
      </c>
      <c r="DW311" s="43" cm="1">
        <f t="array" aca="1" ref="DW311" ca="1">IFERROR(INDEX(Forecast_Capex_Input!BV$12:BV$286,$Z311)
*(INDEX(Forecast_Capex_Input!$H$12:$H$286,$Z311)=Repex),0)
*$DV311</f>
        <v>0</v>
      </c>
      <c r="DX311" s="43" cm="1">
        <f t="array" aca="1" ref="DX311" ca="1">IFERROR(INDEX(Forecast_Capex_Input!BW$12:BW$286,$Z311)
*(INDEX(Forecast_Capex_Input!$H$12:$H$286,$Z311)=Repex),0)
*$DV311</f>
        <v>0</v>
      </c>
      <c r="DY311" s="43" cm="1">
        <f t="array" aca="1" ref="DY311" ca="1">IFERROR(INDEX(Forecast_Capex_Input!BX$12:BX$286,$Z311)
*(INDEX(Forecast_Capex_Input!$H$12:$H$286,$Z311)=Repex),0)
*$DV311</f>
        <v>0</v>
      </c>
      <c r="DZ311" s="43" cm="1">
        <f t="array" aca="1" ref="DZ311" ca="1">IFERROR(INDEX(Forecast_Capex_Input!BY$12:BY$286,$Z311)
*(INDEX(Forecast_Capex_Input!$H$12:$H$286,$Z311)=Repex),0)
*$DV311</f>
        <v>1</v>
      </c>
      <c r="EA311" s="43" cm="1">
        <f t="array" aca="1" ref="EA311" ca="1">IFERROR(INDEX(Forecast_Capex_Input!BZ$12:BZ$286,$Z311)
*(INDEX(Forecast_Capex_Input!$H$12:$H$286,$Z311)=Repex),0)
*$DV311</f>
        <v>0</v>
      </c>
      <c r="EB311" s="43" cm="1">
        <f t="array" aca="1" ref="EB311" ca="1">IFERROR(INDEX(Forecast_Capex_Input!CA$12:CA$286,$Z311)
*(INDEX(Forecast_Capex_Input!$H$12:$H$286,$Z311)=Repex),0)
*$DV311</f>
        <v>0</v>
      </c>
      <c r="EC311" s="43" cm="1">
        <f t="array" aca="1" ref="EC311" ca="1">IFERROR(INDEX(Forecast_Capex_Input!CB$12:CB$286,$Z311)
*(INDEX(Forecast_Capex_Input!$H$12:$H$286,$Z311)=Repex),0)
*$DV311</f>
        <v>0</v>
      </c>
      <c r="ED311" s="43" cm="1">
        <f t="array" aca="1" ref="ED311" ca="1">IFERROR(INDEX(Forecast_Capex_Input!CC$12:CC$286,$Z311)
*(INDEX(Forecast_Capex_Input!$H$12:$H$286,$Z311)=Repex),0)
*$DV311</f>
        <v>0</v>
      </c>
      <c r="EF311" s="86" t="str">
        <f t="shared" si="31"/>
        <v>N/A</v>
      </c>
      <c r="EG311" s="28" t="str">
        <f>IFERROR(RANK(EF311,EF$11:EF$1010,0)+COUNTIF(EF$11:EF311,EF311)-1,NA)</f>
        <v>N/A</v>
      </c>
    </row>
    <row r="312" spans="3:137" x14ac:dyDescent="0.2">
      <c r="C312" s="28">
        <f t="shared" si="32"/>
        <v>302</v>
      </c>
      <c r="D312" s="9" t="str" cm="1">
        <f t="array" ref="D312">IFERROR(INDEX(Forecast_Capex_Input!$D$12:$D$286,$Z312),NA)</f>
        <v>AMC Enhancements</v>
      </c>
      <c r="E312" s="24" t="b" cm="1">
        <f t="array" ref="E312">IF($Z312=NA,NA,INDEX(Forecast_Capex_Input!$E$12:$E$286,$Z312))</f>
        <v>0</v>
      </c>
      <c r="F312" s="9" t="str" cm="1">
        <f t="array" aca="1" ref="F312" ca="1">IFERROR(INDEX(General!$E$25:$E$26,$AA312),NA)</f>
        <v>Non-Labour</v>
      </c>
      <c r="G312" s="9" t="str" cm="1">
        <f t="array" aca="1" ref="G312" ca="1">IFERROR(INDEX(Forecast_Capex_Input!$AI$11:$BB$11,$AC312),NA)</f>
        <v>Business IT</v>
      </c>
      <c r="H312" s="50" cm="1">
        <f t="array" aca="1" ref="H312" ca="1">IFERROR(INDEX(Forecast_Capex_Input!$AI$12:$BB$286,$Z312,$AC312),NA)</f>
        <v>1</v>
      </c>
      <c r="I312" s="150" t="str" cm="1">
        <f t="array" ref="I312">IFERROR(INDEX(Forecast_Capex_Input!$F$12:$F$286,$Z312),NA)</f>
        <v>Replacement Expenditure</v>
      </c>
      <c r="J312" s="150" t="str" cm="1">
        <f t="array" ref="J312">IFERROR(INDEX(Forecast_Capex_Input!G$12:G$286,$Z312),NA)</f>
        <v>Digital Infrastructure</v>
      </c>
      <c r="K312" s="150" t="str" cm="1">
        <f t="array" ref="K312">IFERROR(INDEX(Forecast_Capex_Input!H$12:H$286,$Z312),NA)</f>
        <v>Repex</v>
      </c>
      <c r="L312" s="150" t="str" cm="1">
        <f t="array" ref="L312">IFERROR(INDEX(Forecast_Capex_Input!I$12:I$286,$Z312),NA)</f>
        <v>N/A</v>
      </c>
      <c r="M312" s="150" t="str" cm="1">
        <f t="array" ref="M312">IFERROR(INDEX(Forecast_Capex_Input!J$12:J$286,$Z312),NA)</f>
        <v>N/A</v>
      </c>
      <c r="N312" s="150" t="str" cm="1">
        <f t="array" ref="N312">IFERROR(INDEX(Forecast_Capex_Input!K$12:K$286,$Z312),NA)</f>
        <v>DI - SCADA</v>
      </c>
      <c r="O312" s="150" t="str" cm="1">
        <f t="array" ref="O312">IFERROR(INDEX(Forecast_Capex_Input!L$12:L$286,$Z312),NA)</f>
        <v>DI - Safe and Reliable Network</v>
      </c>
      <c r="P312" s="150" t="str" cm="1">
        <f t="array" ref="P312">IFERROR(INDEX(Forecast_Capex_Input!M$12:M$286,$Z312),NA)</f>
        <v>N/A</v>
      </c>
      <c r="Q312" s="24" t="str" cm="1">
        <f t="array" ref="Q312">IFERROR(INDEX(Forecast_Capex_Input!N$12:N$286,$Z312),NA)</f>
        <v>No</v>
      </c>
      <c r="R312" s="190" cm="1">
        <f t="array" ref="R312">IFERROR(INDEX(Forecast_Capex_Input!O$12:O$286,$Z312),0)</f>
        <v>0</v>
      </c>
      <c r="S312" s="24" t="str" cm="1">
        <f t="array" ref="S312">IFERROR(INDEX(Forecast_Capex_Input!P$12:P$286,$Z312),0)</f>
        <v>Safety security &amp; reliability</v>
      </c>
      <c r="T312" s="150" t="str" cm="1">
        <f t="array" aca="1" ref="T312" ca="1">IFERROR(INDEX(General!$K$91:$K$110,$AC312),NA)</f>
        <v>Business IT (2018 onwards)</v>
      </c>
      <c r="U312" s="43" cm="1">
        <f t="array" aca="1" ref="U312" ca="1">IFERROR(
IF($F312=General!$E$25,INDEX(Forecast_Capex_Input!S$12:S$286,$Z312),
INDEX(Forecast_Capex_Input!T$12:T$286,$Z312)),0)</f>
        <v>1</v>
      </c>
      <c r="V312" s="82" t="b">
        <f>IFERROR(INDEX(Overheads!$T$19:$T$26,MATCH($I312,Overheads!$E$19:$E$26,0)),FALSE)</f>
        <v>1</v>
      </c>
      <c r="W312" s="209" t="str" cm="1">
        <f t="array" ref="W312">IFERROR(
INDEX(Forecast_Capex_Input!CN$12:CN$286,$Z312),0)</f>
        <v>FY22</v>
      </c>
      <c r="X312" s="209">
        <f>IFERROR(
MATCH($W312,General!$L$39:$S$39,0),1)</f>
        <v>2</v>
      </c>
      <c r="Z312" s="28">
        <f>IFERROR(
IF(MATCH($C312,Forecast_Capex_Input!$CI$12:$CI$286,1)+1&gt;MAX(Forecast_Capex_Input!$C$12:$C$286),NA,
MATCH($C312,Forecast_Capex_Input!$CI$12:$CI$286,1)+1),1)</f>
        <v>134</v>
      </c>
      <c r="AA312" s="28" cm="1">
        <f t="array" aca="1" ref="AA312" ca="1">IFERROR(
IF(Z311&lt;&gt;Z312,1,
IF(COUNTIF(OFFSET(AA311,0,0,-INDEX(Forecast_Capex_Input!$CG$12:$CG$286,$Z312)),AA311)=INDEX(Forecast_Capex_Input!$CG$12:$CG$286,$Z312),AA311+1,AA311)),NA)</f>
        <v>2</v>
      </c>
      <c r="AB312" s="28" cm="1">
        <f t="array" ref="AB312">IFERROR($C312-IF($Z312=1,1,INDEX(Forecast_Capex_Input!$CI$12:$CI$286,$Z312-1))+1,NA)</f>
        <v>2</v>
      </c>
      <c r="AC312" s="28" cm="1">
        <f t="array" aca="1" ref="AC312" ca="1">IFERROR(IF(AA312=1,
INDEX(Forecast_Capex_Input!$AI$10:$BB$10,SMALL(IF(INDEX(Forecast_Capex_Input!$AI$12:$BB$286,$Z312,0)&gt;0,COLUMN(Forecast_Capex_Input!$AI$10:$BB$10)-COLUMN(Forecast_Capex_Input!$AI$12)+1),ROWS(OFFSET(AC311,0,0,-$AB312)))),
OFFSET(AC311,-INDEX(Forecast_Capex_Input!$CG$12:$CG$286,$Z312)+1,0)),NA)</f>
        <v>6</v>
      </c>
      <c r="AD312" s="28">
        <f t="shared" ca="1" si="29"/>
        <v>2</v>
      </c>
      <c r="AE312" s="82" t="b">
        <f t="shared" si="33"/>
        <v>0</v>
      </c>
      <c r="AF312" s="78" t="b">
        <v>0</v>
      </c>
      <c r="AG312" s="82" t="b">
        <f t="shared" si="30"/>
        <v>1</v>
      </c>
      <c r="AI312" s="55">
        <v>0</v>
      </c>
      <c r="AJ312" s="55">
        <v>0</v>
      </c>
      <c r="AK312" s="55">
        <v>0</v>
      </c>
      <c r="AL312" s="55">
        <v>0</v>
      </c>
      <c r="AM312" s="55">
        <v>0</v>
      </c>
      <c r="AN312" s="135">
        <v>0</v>
      </c>
      <c r="AP312" s="55">
        <v>0</v>
      </c>
      <c r="AQ312" s="55">
        <v>0</v>
      </c>
      <c r="AR312" s="55">
        <v>0</v>
      </c>
      <c r="AS312" s="55">
        <v>0</v>
      </c>
      <c r="AT312" s="55">
        <v>0</v>
      </c>
      <c r="AU312" s="135">
        <v>0</v>
      </c>
      <c r="AW312" s="55">
        <v>0</v>
      </c>
      <c r="AX312" s="55">
        <v>0</v>
      </c>
      <c r="AY312" s="55">
        <v>0</v>
      </c>
      <c r="AZ312" s="55">
        <v>0</v>
      </c>
      <c r="BA312" s="55">
        <v>0</v>
      </c>
      <c r="BB312" s="135">
        <v>0</v>
      </c>
      <c r="BD312" s="55">
        <v>0</v>
      </c>
      <c r="BE312" s="55">
        <v>0</v>
      </c>
      <c r="BF312" s="55">
        <v>0</v>
      </c>
      <c r="BG312" s="55">
        <v>0</v>
      </c>
      <c r="BH312" s="55">
        <v>0</v>
      </c>
      <c r="BI312" s="135">
        <v>0</v>
      </c>
      <c r="BK312" s="55">
        <v>0</v>
      </c>
      <c r="BL312" s="55">
        <v>0</v>
      </c>
      <c r="BM312" s="55">
        <v>0</v>
      </c>
      <c r="BN312" s="55">
        <v>0</v>
      </c>
      <c r="BO312" s="55">
        <v>0</v>
      </c>
      <c r="BP312" s="135">
        <v>0</v>
      </c>
      <c r="BR312" s="147">
        <v>0</v>
      </c>
      <c r="BS312" s="147">
        <v>0</v>
      </c>
      <c r="BT312" s="147">
        <v>0</v>
      </c>
      <c r="BU312" s="147">
        <v>0</v>
      </c>
      <c r="BV312" s="147">
        <v>0</v>
      </c>
      <c r="BX312" s="55">
        <v>0</v>
      </c>
      <c r="BY312" s="55">
        <v>0</v>
      </c>
      <c r="BZ312" s="55">
        <v>0</v>
      </c>
      <c r="CA312" s="55">
        <v>0</v>
      </c>
      <c r="CB312" s="55">
        <v>0</v>
      </c>
      <c r="CC312" s="135">
        <v>0</v>
      </c>
      <c r="CE312" s="55">
        <v>0</v>
      </c>
      <c r="CF312" s="55">
        <v>0</v>
      </c>
      <c r="CG312" s="55">
        <v>0</v>
      </c>
      <c r="CH312" s="55">
        <v>0</v>
      </c>
      <c r="CI312" s="55">
        <v>0</v>
      </c>
      <c r="CJ312" s="135">
        <v>0</v>
      </c>
      <c r="CL312" s="55">
        <v>0</v>
      </c>
      <c r="CM312" s="55">
        <v>0</v>
      </c>
      <c r="CN312" s="55">
        <v>0</v>
      </c>
      <c r="CO312" s="55">
        <v>0</v>
      </c>
      <c r="CP312" s="55">
        <v>0</v>
      </c>
      <c r="CQ312" s="135">
        <v>0</v>
      </c>
      <c r="CS312" s="67">
        <v>0</v>
      </c>
      <c r="CT312" s="67">
        <v>0</v>
      </c>
      <c r="CU312" s="67">
        <v>0</v>
      </c>
      <c r="CV312" s="67">
        <v>0</v>
      </c>
      <c r="CW312" s="67">
        <v>0</v>
      </c>
      <c r="CX312" s="135">
        <v>0</v>
      </c>
      <c r="CZ312" s="55">
        <v>0</v>
      </c>
      <c r="DA312" s="55">
        <v>0</v>
      </c>
      <c r="DB312" s="55">
        <v>0</v>
      </c>
      <c r="DC312" s="55">
        <v>0</v>
      </c>
      <c r="DD312" s="55">
        <v>0</v>
      </c>
      <c r="DE312" s="135">
        <v>0</v>
      </c>
      <c r="DG312" s="43" t="b" cm="1">
        <f t="array" aca="1" ref="DG312" ca="1">OR($G312=Forecast_Capex_Input!$BF$8:$BF$10)</f>
        <v>0</v>
      </c>
      <c r="DH312" s="43" cm="1">
        <f t="array" aca="1" ref="DH312" ca="1">IFERROR(INDEX(Forecast_Capex_Input!BG$12:BG$286,$Z312)
*(INDEX(Forecast_Capex_Input!$H$12:$H$286,$Z312)=Repex),0)
*$DG312</f>
        <v>0</v>
      </c>
      <c r="DI312" s="43" cm="1">
        <f t="array" aca="1" ref="DI312" ca="1">IFERROR(INDEX(Forecast_Capex_Input!BH$12:BH$286,$Z312)
*(INDEX(Forecast_Capex_Input!$H$12:$H$286,$Z312)=Repex),0)
*$DG312</f>
        <v>0</v>
      </c>
      <c r="DJ312" s="43" cm="1">
        <f t="array" aca="1" ref="DJ312" ca="1">IFERROR(INDEX(Forecast_Capex_Input!BI$12:BI$286,$Z312)
*(INDEX(Forecast_Capex_Input!$H$12:$H$286,$Z312)=Repex),0)
*$DG312</f>
        <v>0</v>
      </c>
      <c r="DK312" s="43" cm="1">
        <f t="array" aca="1" ref="DK312" ca="1">IFERROR(INDEX(Forecast_Capex_Input!BJ$12:BJ$286,$Z312)
*(INDEX(Forecast_Capex_Input!$H$12:$H$286,$Z312)=Repex),0)
*$DG312</f>
        <v>0</v>
      </c>
      <c r="DL312" s="43" cm="1">
        <f t="array" aca="1" ref="DL312" ca="1">IFERROR(INDEX(Forecast_Capex_Input!BK$12:BK$286,$Z312)
*(INDEX(Forecast_Capex_Input!$H$12:$H$286,$Z312)=Repex),0)
*$DG312</f>
        <v>0</v>
      </c>
      <c r="DM312" s="43" cm="1">
        <f t="array" aca="1" ref="DM312" ca="1">IFERROR(INDEX(Forecast_Capex_Input!BL$12:BL$286,$Z312)
*(INDEX(Forecast_Capex_Input!$H$12:$H$286,$Z312)=Repex),0)
*$DG312</f>
        <v>0</v>
      </c>
      <c r="DO312" s="43" t="b" cm="1">
        <f t="array" aca="1" ref="DO312" ca="1">OR($G312=Forecast_Capex_Input!$BN$8:$BN$9)</f>
        <v>0</v>
      </c>
      <c r="DP312" s="43" cm="1">
        <f t="array" aca="1" ref="DP312" ca="1">IFERROR(INDEX(Forecast_Capex_Input!BO$12:BO$286,$Z312)
*(INDEX(Forecast_Capex_Input!$H$12:$H$286,$Z312)=Repex),0)
*$DO312</f>
        <v>0</v>
      </c>
      <c r="DQ312" s="43" cm="1">
        <f t="array" aca="1" ref="DQ312" ca="1">IFERROR(INDEX(Forecast_Capex_Input!BP$12:BP$286,$Z312)
*(INDEX(Forecast_Capex_Input!$H$12:$H$286,$Z312)=Repex),0)
*$DO312</f>
        <v>0</v>
      </c>
      <c r="DR312" s="43" cm="1">
        <f t="array" aca="1" ref="DR312" ca="1">IFERROR(INDEX(Forecast_Capex_Input!BQ$12:BQ$286,$Z312)
*(INDEX(Forecast_Capex_Input!$H$12:$H$286,$Z312)=Repex),0)
*$DO312</f>
        <v>0</v>
      </c>
      <c r="DS312" s="43" cm="1">
        <f t="array" aca="1" ref="DS312" ca="1">IFERROR(INDEX(Forecast_Capex_Input!BR$12:BR$286,$Z312)
*(INDEX(Forecast_Capex_Input!$H$12:$H$286,$Z312)=Repex),0)
*$DO312</f>
        <v>0</v>
      </c>
      <c r="DT312" s="43" cm="1">
        <f t="array" aca="1" ref="DT312" ca="1">IFERROR(INDEX(Forecast_Capex_Input!BS$12:BS$286,$Z312)
*(INDEX(Forecast_Capex_Input!$H$12:$H$286,$Z312)=Repex),0)
*$DO312</f>
        <v>0</v>
      </c>
      <c r="DV312" s="43" t="b" cm="1">
        <f t="array" aca="1" ref="DV312" ca="1">OR($G312=Forecast_Capex_Input!$BU$8:$BU$10)</f>
        <v>1</v>
      </c>
      <c r="DW312" s="43" cm="1">
        <f t="array" aca="1" ref="DW312" ca="1">IFERROR(INDEX(Forecast_Capex_Input!BV$12:BV$286,$Z312)
*(INDEX(Forecast_Capex_Input!$H$12:$H$286,$Z312)=Repex),0)
*$DV312</f>
        <v>0</v>
      </c>
      <c r="DX312" s="43" cm="1">
        <f t="array" aca="1" ref="DX312" ca="1">IFERROR(INDEX(Forecast_Capex_Input!BW$12:BW$286,$Z312)
*(INDEX(Forecast_Capex_Input!$H$12:$H$286,$Z312)=Repex),0)
*$DV312</f>
        <v>0</v>
      </c>
      <c r="DY312" s="43" cm="1">
        <f t="array" aca="1" ref="DY312" ca="1">IFERROR(INDEX(Forecast_Capex_Input!BX$12:BX$286,$Z312)
*(INDEX(Forecast_Capex_Input!$H$12:$H$286,$Z312)=Repex),0)
*$DV312</f>
        <v>0</v>
      </c>
      <c r="DZ312" s="43" cm="1">
        <f t="array" aca="1" ref="DZ312" ca="1">IFERROR(INDEX(Forecast_Capex_Input!BY$12:BY$286,$Z312)
*(INDEX(Forecast_Capex_Input!$H$12:$H$286,$Z312)=Repex),0)
*$DV312</f>
        <v>1</v>
      </c>
      <c r="EA312" s="43" cm="1">
        <f t="array" aca="1" ref="EA312" ca="1">IFERROR(INDEX(Forecast_Capex_Input!BZ$12:BZ$286,$Z312)
*(INDEX(Forecast_Capex_Input!$H$12:$H$286,$Z312)=Repex),0)
*$DV312</f>
        <v>0</v>
      </c>
      <c r="EB312" s="43" cm="1">
        <f t="array" aca="1" ref="EB312" ca="1">IFERROR(INDEX(Forecast_Capex_Input!CA$12:CA$286,$Z312)
*(INDEX(Forecast_Capex_Input!$H$12:$H$286,$Z312)=Repex),0)
*$DV312</f>
        <v>0</v>
      </c>
      <c r="EC312" s="43" cm="1">
        <f t="array" aca="1" ref="EC312" ca="1">IFERROR(INDEX(Forecast_Capex_Input!CB$12:CB$286,$Z312)
*(INDEX(Forecast_Capex_Input!$H$12:$H$286,$Z312)=Repex),0)
*$DV312</f>
        <v>0</v>
      </c>
      <c r="ED312" s="43" cm="1">
        <f t="array" aca="1" ref="ED312" ca="1">IFERROR(INDEX(Forecast_Capex_Input!CC$12:CC$286,$Z312)
*(INDEX(Forecast_Capex_Input!$H$12:$H$286,$Z312)=Repex),0)
*$DV312</f>
        <v>0</v>
      </c>
      <c r="EF312" s="86" t="str">
        <f t="shared" si="31"/>
        <v>N/A</v>
      </c>
      <c r="EG312" s="28" t="str">
        <f>IFERROR(RANK(EF312,EF$11:EF$1010,0)+COUNTIF(EF$11:EF312,EF312)-1,NA)</f>
        <v>N/A</v>
      </c>
    </row>
    <row r="313" spans="3:137" x14ac:dyDescent="0.2">
      <c r="C313" s="28">
        <f t="shared" si="32"/>
        <v>303</v>
      </c>
      <c r="D313" s="9" t="str" cm="1">
        <f t="array" ref="D313">IFERROR(INDEX(Forecast_Capex_Input!$D$12:$D$286,$Z313),NA)</f>
        <v>SCADA Hardware Renewal</v>
      </c>
      <c r="E313" s="24" t="b" cm="1">
        <f t="array" ref="E313">IF($Z313=NA,NA,INDEX(Forecast_Capex_Input!$E$12:$E$286,$Z313))</f>
        <v>0</v>
      </c>
      <c r="F313" s="9" t="str" cm="1">
        <f t="array" aca="1" ref="F313" ca="1">IFERROR(INDEX(General!$E$25:$E$26,$AA313),NA)</f>
        <v>Labour</v>
      </c>
      <c r="G313" s="9" t="str" cm="1">
        <f t="array" aca="1" ref="G313" ca="1">IFERROR(INDEX(Forecast_Capex_Input!$AI$11:$BB$11,$AC313),NA)</f>
        <v>Secondary Systems</v>
      </c>
      <c r="H313" s="50" cm="1">
        <f t="array" aca="1" ref="H313" ca="1">IFERROR(INDEX(Forecast_Capex_Input!$AI$12:$BB$286,$Z313,$AC313),NA)</f>
        <v>1</v>
      </c>
      <c r="I313" s="150" t="str" cm="1">
        <f t="array" ref="I313">IFERROR(INDEX(Forecast_Capex_Input!$F$12:$F$286,$Z313),NA)</f>
        <v>Replacement Expenditure</v>
      </c>
      <c r="J313" s="150" t="str" cm="1">
        <f t="array" ref="J313">IFERROR(INDEX(Forecast_Capex_Input!G$12:G$286,$Z313),NA)</f>
        <v>Digital Infrastructure</v>
      </c>
      <c r="K313" s="150" t="str" cm="1">
        <f t="array" ref="K313">IFERROR(INDEX(Forecast_Capex_Input!H$12:H$286,$Z313),NA)</f>
        <v>Repex</v>
      </c>
      <c r="L313" s="150" t="str" cm="1">
        <f t="array" ref="L313">IFERROR(INDEX(Forecast_Capex_Input!I$12:I$286,$Z313),NA)</f>
        <v>N/A</v>
      </c>
      <c r="M313" s="150" t="str" cm="1">
        <f t="array" ref="M313">IFERROR(INDEX(Forecast_Capex_Input!J$12:J$286,$Z313),NA)</f>
        <v>N/A</v>
      </c>
      <c r="N313" s="150" t="str" cm="1">
        <f t="array" ref="N313">IFERROR(INDEX(Forecast_Capex_Input!K$12:K$286,$Z313),NA)</f>
        <v>DI - SCADA</v>
      </c>
      <c r="O313" s="150" t="str" cm="1">
        <f t="array" ref="O313">IFERROR(INDEX(Forecast_Capex_Input!L$12:L$286,$Z313),NA)</f>
        <v>DI - Safe and Reliable Network</v>
      </c>
      <c r="P313" s="150" t="str" cm="1">
        <f t="array" ref="P313">IFERROR(INDEX(Forecast_Capex_Input!M$12:M$286,$Z313),NA)</f>
        <v>N/A</v>
      </c>
      <c r="Q313" s="24" t="str" cm="1">
        <f t="array" ref="Q313">IFERROR(INDEX(Forecast_Capex_Input!N$12:N$286,$Z313),NA)</f>
        <v>No</v>
      </c>
      <c r="R313" s="190" cm="1">
        <f t="array" ref="R313">IFERROR(INDEX(Forecast_Capex_Input!O$12:O$286,$Z313),0)</f>
        <v>0</v>
      </c>
      <c r="S313" s="24" t="str" cm="1">
        <f t="array" ref="S313">IFERROR(INDEX(Forecast_Capex_Input!P$12:P$286,$Z313),0)</f>
        <v>Safety security &amp; reliability</v>
      </c>
      <c r="T313" s="150" t="str" cm="1">
        <f t="array" aca="1" ref="T313" ca="1">IFERROR(INDEX(General!$K$91:$K$110,$AC313),NA)</f>
        <v>Secondary Systems (2018-23)</v>
      </c>
      <c r="U313" s="43" cm="1">
        <f t="array" aca="1" ref="U313" ca="1">IFERROR(
IF($F313=General!$E$25,INDEX(Forecast_Capex_Input!S$12:S$286,$Z313),
INDEX(Forecast_Capex_Input!T$12:T$286,$Z313)),0)</f>
        <v>0</v>
      </c>
      <c r="V313" s="82" t="b">
        <f>IFERROR(INDEX(Overheads!$T$19:$T$26,MATCH($I313,Overheads!$E$19:$E$26,0)),FALSE)</f>
        <v>1</v>
      </c>
      <c r="W313" s="209" t="str" cm="1">
        <f t="array" ref="W313">IFERROR(
INDEX(Forecast_Capex_Input!CN$12:CN$286,$Z313),0)</f>
        <v>FY22</v>
      </c>
      <c r="X313" s="209">
        <f>IFERROR(
MATCH($W313,General!$L$39:$S$39,0),1)</f>
        <v>2</v>
      </c>
      <c r="Z313" s="28">
        <f>IFERROR(
IF(MATCH($C313,Forecast_Capex_Input!$CI$12:$CI$286,1)+1&gt;MAX(Forecast_Capex_Input!$C$12:$C$286),NA,
MATCH($C313,Forecast_Capex_Input!$CI$12:$CI$286,1)+1),1)</f>
        <v>135</v>
      </c>
      <c r="AA313" s="28" cm="1">
        <f t="array" aca="1" ref="AA313" ca="1">IFERROR(
IF(Z312&lt;&gt;Z313,1,
IF(COUNTIF(OFFSET(AA312,0,0,-INDEX(Forecast_Capex_Input!$CG$12:$CG$286,$Z313)),AA312)=INDEX(Forecast_Capex_Input!$CG$12:$CG$286,$Z313),AA312+1,AA312)),NA)</f>
        <v>1</v>
      </c>
      <c r="AB313" s="28" cm="1">
        <f t="array" ref="AB313">IFERROR($C313-IF($Z313=1,1,INDEX(Forecast_Capex_Input!$CI$12:$CI$286,$Z313-1))+1,NA)</f>
        <v>1</v>
      </c>
      <c r="AC313" s="28" cm="1">
        <f t="array" aca="1" ref="AC313" ca="1">IFERROR(IF(AA313=1,
INDEX(Forecast_Capex_Input!$AI$10:$BB$10,SMALL(IF(INDEX(Forecast_Capex_Input!$AI$12:$BB$286,$Z313,0)&gt;0,COLUMN(Forecast_Capex_Input!$AI$10:$BB$10)-COLUMN(Forecast_Capex_Input!$AI$12)+1),ROWS(OFFSET(AC312,0,0,-$AB313)))),
OFFSET(AC312,-INDEX(Forecast_Capex_Input!$CG$12:$CG$286,$Z313)+1,0)),NA)</f>
        <v>4</v>
      </c>
      <c r="AD313" s="28">
        <f t="shared" ca="1" si="29"/>
        <v>1</v>
      </c>
      <c r="AE313" s="82" t="b">
        <f t="shared" si="33"/>
        <v>0</v>
      </c>
      <c r="AF313" s="78" t="b">
        <v>0</v>
      </c>
      <c r="AG313" s="82" t="b">
        <f t="shared" si="30"/>
        <v>1</v>
      </c>
      <c r="AI313" s="55">
        <v>0</v>
      </c>
      <c r="AJ313" s="55">
        <v>0</v>
      </c>
      <c r="AK313" s="55">
        <v>0</v>
      </c>
      <c r="AL313" s="55">
        <v>0</v>
      </c>
      <c r="AM313" s="55">
        <v>0</v>
      </c>
      <c r="AN313" s="135">
        <v>0</v>
      </c>
      <c r="AP313" s="55">
        <v>0</v>
      </c>
      <c r="AQ313" s="55">
        <v>0</v>
      </c>
      <c r="AR313" s="55">
        <v>0</v>
      </c>
      <c r="AS313" s="55">
        <v>0</v>
      </c>
      <c r="AT313" s="55">
        <v>0</v>
      </c>
      <c r="AU313" s="135">
        <v>0</v>
      </c>
      <c r="AW313" s="55">
        <v>0</v>
      </c>
      <c r="AX313" s="55">
        <v>0</v>
      </c>
      <c r="AY313" s="55">
        <v>0</v>
      </c>
      <c r="AZ313" s="55">
        <v>0</v>
      </c>
      <c r="BA313" s="55">
        <v>0</v>
      </c>
      <c r="BB313" s="135">
        <v>0</v>
      </c>
      <c r="BD313" s="55">
        <v>0</v>
      </c>
      <c r="BE313" s="55">
        <v>0</v>
      </c>
      <c r="BF313" s="55">
        <v>0</v>
      </c>
      <c r="BG313" s="55">
        <v>0</v>
      </c>
      <c r="BH313" s="55">
        <v>0</v>
      </c>
      <c r="BI313" s="135">
        <v>0</v>
      </c>
      <c r="BK313" s="55">
        <v>0</v>
      </c>
      <c r="BL313" s="55">
        <v>0</v>
      </c>
      <c r="BM313" s="55">
        <v>0</v>
      </c>
      <c r="BN313" s="55">
        <v>0</v>
      </c>
      <c r="BO313" s="55">
        <v>0</v>
      </c>
      <c r="BP313" s="135">
        <v>0</v>
      </c>
      <c r="BR313" s="147">
        <v>0</v>
      </c>
      <c r="BS313" s="147">
        <v>0</v>
      </c>
      <c r="BT313" s="147">
        <v>0</v>
      </c>
      <c r="BU313" s="147">
        <v>0</v>
      </c>
      <c r="BV313" s="147">
        <v>0</v>
      </c>
      <c r="BX313" s="55">
        <v>0</v>
      </c>
      <c r="BY313" s="55">
        <v>0</v>
      </c>
      <c r="BZ313" s="55">
        <v>0</v>
      </c>
      <c r="CA313" s="55">
        <v>0</v>
      </c>
      <c r="CB313" s="55">
        <v>0</v>
      </c>
      <c r="CC313" s="135">
        <v>0</v>
      </c>
      <c r="CE313" s="55">
        <v>0</v>
      </c>
      <c r="CF313" s="55">
        <v>0</v>
      </c>
      <c r="CG313" s="55">
        <v>0</v>
      </c>
      <c r="CH313" s="55">
        <v>0</v>
      </c>
      <c r="CI313" s="55">
        <v>0</v>
      </c>
      <c r="CJ313" s="135">
        <v>0</v>
      </c>
      <c r="CL313" s="55">
        <v>0</v>
      </c>
      <c r="CM313" s="55">
        <v>0</v>
      </c>
      <c r="CN313" s="55">
        <v>0</v>
      </c>
      <c r="CO313" s="55">
        <v>0</v>
      </c>
      <c r="CP313" s="55">
        <v>0</v>
      </c>
      <c r="CQ313" s="135">
        <v>0</v>
      </c>
      <c r="CS313" s="67">
        <v>0</v>
      </c>
      <c r="CT313" s="67">
        <v>0</v>
      </c>
      <c r="CU313" s="67">
        <v>0</v>
      </c>
      <c r="CV313" s="67">
        <v>0</v>
      </c>
      <c r="CW313" s="67">
        <v>0</v>
      </c>
      <c r="CX313" s="135">
        <v>0</v>
      </c>
      <c r="CZ313" s="55">
        <v>0</v>
      </c>
      <c r="DA313" s="55">
        <v>0</v>
      </c>
      <c r="DB313" s="55">
        <v>0</v>
      </c>
      <c r="DC313" s="55">
        <v>0</v>
      </c>
      <c r="DD313" s="55">
        <v>0</v>
      </c>
      <c r="DE313" s="135">
        <v>0</v>
      </c>
      <c r="DG313" s="43" t="b" cm="1">
        <f t="array" aca="1" ref="DG313" ca="1">OR($G313=Forecast_Capex_Input!$BF$8:$BF$10)</f>
        <v>0</v>
      </c>
      <c r="DH313" s="43" cm="1">
        <f t="array" aca="1" ref="DH313" ca="1">IFERROR(INDEX(Forecast_Capex_Input!BG$12:BG$286,$Z313)
*(INDEX(Forecast_Capex_Input!$H$12:$H$286,$Z313)=Repex),0)
*$DG313</f>
        <v>0</v>
      </c>
      <c r="DI313" s="43" cm="1">
        <f t="array" aca="1" ref="DI313" ca="1">IFERROR(INDEX(Forecast_Capex_Input!BH$12:BH$286,$Z313)
*(INDEX(Forecast_Capex_Input!$H$12:$H$286,$Z313)=Repex),0)
*$DG313</f>
        <v>0</v>
      </c>
      <c r="DJ313" s="43" cm="1">
        <f t="array" aca="1" ref="DJ313" ca="1">IFERROR(INDEX(Forecast_Capex_Input!BI$12:BI$286,$Z313)
*(INDEX(Forecast_Capex_Input!$H$12:$H$286,$Z313)=Repex),0)
*$DG313</f>
        <v>0</v>
      </c>
      <c r="DK313" s="43" cm="1">
        <f t="array" aca="1" ref="DK313" ca="1">IFERROR(INDEX(Forecast_Capex_Input!BJ$12:BJ$286,$Z313)
*(INDEX(Forecast_Capex_Input!$H$12:$H$286,$Z313)=Repex),0)
*$DG313</f>
        <v>0</v>
      </c>
      <c r="DL313" s="43" cm="1">
        <f t="array" aca="1" ref="DL313" ca="1">IFERROR(INDEX(Forecast_Capex_Input!BK$12:BK$286,$Z313)
*(INDEX(Forecast_Capex_Input!$H$12:$H$286,$Z313)=Repex),0)
*$DG313</f>
        <v>0</v>
      </c>
      <c r="DM313" s="43" cm="1">
        <f t="array" aca="1" ref="DM313" ca="1">IFERROR(INDEX(Forecast_Capex_Input!BL$12:BL$286,$Z313)
*(INDEX(Forecast_Capex_Input!$H$12:$H$286,$Z313)=Repex),0)
*$DG313</f>
        <v>0</v>
      </c>
      <c r="DO313" s="43" t="b" cm="1">
        <f t="array" aca="1" ref="DO313" ca="1">OR($G313=Forecast_Capex_Input!$BN$8:$BN$9)</f>
        <v>0</v>
      </c>
      <c r="DP313" s="43" cm="1">
        <f t="array" aca="1" ref="DP313" ca="1">IFERROR(INDEX(Forecast_Capex_Input!BO$12:BO$286,$Z313)
*(INDEX(Forecast_Capex_Input!$H$12:$H$286,$Z313)=Repex),0)
*$DO313</f>
        <v>0</v>
      </c>
      <c r="DQ313" s="43" cm="1">
        <f t="array" aca="1" ref="DQ313" ca="1">IFERROR(INDEX(Forecast_Capex_Input!BP$12:BP$286,$Z313)
*(INDEX(Forecast_Capex_Input!$H$12:$H$286,$Z313)=Repex),0)
*$DO313</f>
        <v>0</v>
      </c>
      <c r="DR313" s="43" cm="1">
        <f t="array" aca="1" ref="DR313" ca="1">IFERROR(INDEX(Forecast_Capex_Input!BQ$12:BQ$286,$Z313)
*(INDEX(Forecast_Capex_Input!$H$12:$H$286,$Z313)=Repex),0)
*$DO313</f>
        <v>0</v>
      </c>
      <c r="DS313" s="43" cm="1">
        <f t="array" aca="1" ref="DS313" ca="1">IFERROR(INDEX(Forecast_Capex_Input!BR$12:BR$286,$Z313)
*(INDEX(Forecast_Capex_Input!$H$12:$H$286,$Z313)=Repex),0)
*$DO313</f>
        <v>0</v>
      </c>
      <c r="DT313" s="43" cm="1">
        <f t="array" aca="1" ref="DT313" ca="1">IFERROR(INDEX(Forecast_Capex_Input!BS$12:BS$286,$Z313)
*(INDEX(Forecast_Capex_Input!$H$12:$H$286,$Z313)=Repex),0)
*$DO313</f>
        <v>0</v>
      </c>
      <c r="DV313" s="43" t="b" cm="1">
        <f t="array" aca="1" ref="DV313" ca="1">OR($G313=Forecast_Capex_Input!$BU$8:$BU$10)</f>
        <v>1</v>
      </c>
      <c r="DW313" s="43" cm="1">
        <f t="array" aca="1" ref="DW313" ca="1">IFERROR(INDEX(Forecast_Capex_Input!BV$12:BV$286,$Z313)
*(INDEX(Forecast_Capex_Input!$H$12:$H$286,$Z313)=Repex),0)
*$DV313</f>
        <v>0</v>
      </c>
      <c r="DX313" s="43" cm="1">
        <f t="array" aca="1" ref="DX313" ca="1">IFERROR(INDEX(Forecast_Capex_Input!BW$12:BW$286,$Z313)
*(INDEX(Forecast_Capex_Input!$H$12:$H$286,$Z313)=Repex),0)
*$DV313</f>
        <v>1</v>
      </c>
      <c r="DY313" s="43" cm="1">
        <f t="array" aca="1" ref="DY313" ca="1">IFERROR(INDEX(Forecast_Capex_Input!BX$12:BX$286,$Z313)
*(INDEX(Forecast_Capex_Input!$H$12:$H$286,$Z313)=Repex),0)
*$DV313</f>
        <v>0</v>
      </c>
      <c r="DZ313" s="43" cm="1">
        <f t="array" aca="1" ref="DZ313" ca="1">IFERROR(INDEX(Forecast_Capex_Input!BY$12:BY$286,$Z313)
*(INDEX(Forecast_Capex_Input!$H$12:$H$286,$Z313)=Repex),0)
*$DV313</f>
        <v>0</v>
      </c>
      <c r="EA313" s="43" cm="1">
        <f t="array" aca="1" ref="EA313" ca="1">IFERROR(INDEX(Forecast_Capex_Input!BZ$12:BZ$286,$Z313)
*(INDEX(Forecast_Capex_Input!$H$12:$H$286,$Z313)=Repex),0)
*$DV313</f>
        <v>0</v>
      </c>
      <c r="EB313" s="43" cm="1">
        <f t="array" aca="1" ref="EB313" ca="1">IFERROR(INDEX(Forecast_Capex_Input!CA$12:CA$286,$Z313)
*(INDEX(Forecast_Capex_Input!$H$12:$H$286,$Z313)=Repex),0)
*$DV313</f>
        <v>0</v>
      </c>
      <c r="EC313" s="43" cm="1">
        <f t="array" aca="1" ref="EC313" ca="1">IFERROR(INDEX(Forecast_Capex_Input!CB$12:CB$286,$Z313)
*(INDEX(Forecast_Capex_Input!$H$12:$H$286,$Z313)=Repex),0)
*$DV313</f>
        <v>0</v>
      </c>
      <c r="ED313" s="43" cm="1">
        <f t="array" aca="1" ref="ED313" ca="1">IFERROR(INDEX(Forecast_Capex_Input!CC$12:CC$286,$Z313)
*(INDEX(Forecast_Capex_Input!$H$12:$H$286,$Z313)=Repex),0)
*$DV313</f>
        <v>0</v>
      </c>
      <c r="EF313" s="86" t="str">
        <f t="shared" si="31"/>
        <v>N/A</v>
      </c>
      <c r="EG313" s="28" t="str">
        <f>IFERROR(RANK(EF313,EF$11:EF$1010,0)+COUNTIF(EF$11:EF313,EF313)-1,NA)</f>
        <v>N/A</v>
      </c>
    </row>
    <row r="314" spans="3:137" x14ac:dyDescent="0.2">
      <c r="C314" s="28">
        <f t="shared" si="32"/>
        <v>304</v>
      </c>
      <c r="D314" s="9" t="str" cm="1">
        <f t="array" ref="D314">IFERROR(INDEX(Forecast_Capex_Input!$D$12:$D$286,$Z314),NA)</f>
        <v>SCADA Hardware Renewal</v>
      </c>
      <c r="E314" s="24" t="b" cm="1">
        <f t="array" ref="E314">IF($Z314=NA,NA,INDEX(Forecast_Capex_Input!$E$12:$E$286,$Z314))</f>
        <v>0</v>
      </c>
      <c r="F314" s="9" t="str" cm="1">
        <f t="array" aca="1" ref="F314" ca="1">IFERROR(INDEX(General!$E$25:$E$26,$AA314),NA)</f>
        <v>Non-Labour</v>
      </c>
      <c r="G314" s="9" t="str" cm="1">
        <f t="array" aca="1" ref="G314" ca="1">IFERROR(INDEX(Forecast_Capex_Input!$AI$11:$BB$11,$AC314),NA)</f>
        <v>Secondary Systems</v>
      </c>
      <c r="H314" s="50" cm="1">
        <f t="array" aca="1" ref="H314" ca="1">IFERROR(INDEX(Forecast_Capex_Input!$AI$12:$BB$286,$Z314,$AC314),NA)</f>
        <v>1</v>
      </c>
      <c r="I314" s="150" t="str" cm="1">
        <f t="array" ref="I314">IFERROR(INDEX(Forecast_Capex_Input!$F$12:$F$286,$Z314),NA)</f>
        <v>Replacement Expenditure</v>
      </c>
      <c r="J314" s="150" t="str" cm="1">
        <f t="array" ref="J314">IFERROR(INDEX(Forecast_Capex_Input!G$12:G$286,$Z314),NA)</f>
        <v>Digital Infrastructure</v>
      </c>
      <c r="K314" s="150" t="str" cm="1">
        <f t="array" ref="K314">IFERROR(INDEX(Forecast_Capex_Input!H$12:H$286,$Z314),NA)</f>
        <v>Repex</v>
      </c>
      <c r="L314" s="150" t="str" cm="1">
        <f t="array" ref="L314">IFERROR(INDEX(Forecast_Capex_Input!I$12:I$286,$Z314),NA)</f>
        <v>N/A</v>
      </c>
      <c r="M314" s="150" t="str" cm="1">
        <f t="array" ref="M314">IFERROR(INDEX(Forecast_Capex_Input!J$12:J$286,$Z314),NA)</f>
        <v>N/A</v>
      </c>
      <c r="N314" s="150" t="str" cm="1">
        <f t="array" ref="N314">IFERROR(INDEX(Forecast_Capex_Input!K$12:K$286,$Z314),NA)</f>
        <v>DI - SCADA</v>
      </c>
      <c r="O314" s="150" t="str" cm="1">
        <f t="array" ref="O314">IFERROR(INDEX(Forecast_Capex_Input!L$12:L$286,$Z314),NA)</f>
        <v>DI - Safe and Reliable Network</v>
      </c>
      <c r="P314" s="150" t="str" cm="1">
        <f t="array" ref="P314">IFERROR(INDEX(Forecast_Capex_Input!M$12:M$286,$Z314),NA)</f>
        <v>N/A</v>
      </c>
      <c r="Q314" s="24" t="str" cm="1">
        <f t="array" ref="Q314">IFERROR(INDEX(Forecast_Capex_Input!N$12:N$286,$Z314),NA)</f>
        <v>No</v>
      </c>
      <c r="R314" s="190" cm="1">
        <f t="array" ref="R314">IFERROR(INDEX(Forecast_Capex_Input!O$12:O$286,$Z314),0)</f>
        <v>0</v>
      </c>
      <c r="S314" s="24" t="str" cm="1">
        <f t="array" ref="S314">IFERROR(INDEX(Forecast_Capex_Input!P$12:P$286,$Z314),0)</f>
        <v>Safety security &amp; reliability</v>
      </c>
      <c r="T314" s="150" t="str" cm="1">
        <f t="array" aca="1" ref="T314" ca="1">IFERROR(INDEX(General!$K$91:$K$110,$AC314),NA)</f>
        <v>Secondary Systems (2018-23)</v>
      </c>
      <c r="U314" s="43" cm="1">
        <f t="array" aca="1" ref="U314" ca="1">IFERROR(
IF($F314=General!$E$25,INDEX(Forecast_Capex_Input!S$12:S$286,$Z314),
INDEX(Forecast_Capex_Input!T$12:T$286,$Z314)),0)</f>
        <v>1</v>
      </c>
      <c r="V314" s="82" t="b">
        <f>IFERROR(INDEX(Overheads!$T$19:$T$26,MATCH($I314,Overheads!$E$19:$E$26,0)),FALSE)</f>
        <v>1</v>
      </c>
      <c r="W314" s="209" t="str" cm="1">
        <f t="array" ref="W314">IFERROR(
INDEX(Forecast_Capex_Input!CN$12:CN$286,$Z314),0)</f>
        <v>FY22</v>
      </c>
      <c r="X314" s="209">
        <f>IFERROR(
MATCH($W314,General!$L$39:$S$39,0),1)</f>
        <v>2</v>
      </c>
      <c r="Z314" s="28">
        <f>IFERROR(
IF(MATCH($C314,Forecast_Capex_Input!$CI$12:$CI$286,1)+1&gt;MAX(Forecast_Capex_Input!$C$12:$C$286),NA,
MATCH($C314,Forecast_Capex_Input!$CI$12:$CI$286,1)+1),1)</f>
        <v>135</v>
      </c>
      <c r="AA314" s="28" cm="1">
        <f t="array" aca="1" ref="AA314" ca="1">IFERROR(
IF(Z313&lt;&gt;Z314,1,
IF(COUNTIF(OFFSET(AA313,0,0,-INDEX(Forecast_Capex_Input!$CG$12:$CG$286,$Z314)),AA313)=INDEX(Forecast_Capex_Input!$CG$12:$CG$286,$Z314),AA313+1,AA313)),NA)</f>
        <v>2</v>
      </c>
      <c r="AB314" s="28" cm="1">
        <f t="array" ref="AB314">IFERROR($C314-IF($Z314=1,1,INDEX(Forecast_Capex_Input!$CI$12:$CI$286,$Z314-1))+1,NA)</f>
        <v>2</v>
      </c>
      <c r="AC314" s="28" cm="1">
        <f t="array" aca="1" ref="AC314" ca="1">IFERROR(IF(AA314=1,
INDEX(Forecast_Capex_Input!$AI$10:$BB$10,SMALL(IF(INDEX(Forecast_Capex_Input!$AI$12:$BB$286,$Z314,0)&gt;0,COLUMN(Forecast_Capex_Input!$AI$10:$BB$10)-COLUMN(Forecast_Capex_Input!$AI$12)+1),ROWS(OFFSET(AC313,0,0,-$AB314)))),
OFFSET(AC313,-INDEX(Forecast_Capex_Input!$CG$12:$CG$286,$Z314)+1,0)),NA)</f>
        <v>4</v>
      </c>
      <c r="AD314" s="28">
        <f t="shared" ca="1" si="29"/>
        <v>2</v>
      </c>
      <c r="AE314" s="82" t="b">
        <f t="shared" si="33"/>
        <v>0</v>
      </c>
      <c r="AF314" s="78" t="b">
        <v>0</v>
      </c>
      <c r="AG314" s="82" t="b">
        <f t="shared" si="30"/>
        <v>1</v>
      </c>
      <c r="AI314" s="55">
        <v>0</v>
      </c>
      <c r="AJ314" s="55">
        <v>0</v>
      </c>
      <c r="AK314" s="55">
        <v>0</v>
      </c>
      <c r="AL314" s="55">
        <v>0</v>
      </c>
      <c r="AM314" s="55">
        <v>0</v>
      </c>
      <c r="AN314" s="135">
        <v>0</v>
      </c>
      <c r="AP314" s="55">
        <v>0</v>
      </c>
      <c r="AQ314" s="55">
        <v>0</v>
      </c>
      <c r="AR314" s="55">
        <v>0</v>
      </c>
      <c r="AS314" s="55">
        <v>0</v>
      </c>
      <c r="AT314" s="55">
        <v>0</v>
      </c>
      <c r="AU314" s="135">
        <v>0</v>
      </c>
      <c r="AW314" s="55">
        <v>0</v>
      </c>
      <c r="AX314" s="55">
        <v>0</v>
      </c>
      <c r="AY314" s="55">
        <v>0</v>
      </c>
      <c r="AZ314" s="55">
        <v>0</v>
      </c>
      <c r="BA314" s="55">
        <v>0</v>
      </c>
      <c r="BB314" s="135">
        <v>0</v>
      </c>
      <c r="BD314" s="55">
        <v>0</v>
      </c>
      <c r="BE314" s="55">
        <v>0</v>
      </c>
      <c r="BF314" s="55">
        <v>0</v>
      </c>
      <c r="BG314" s="55">
        <v>0</v>
      </c>
      <c r="BH314" s="55">
        <v>0</v>
      </c>
      <c r="BI314" s="135">
        <v>0</v>
      </c>
      <c r="BK314" s="55">
        <v>0</v>
      </c>
      <c r="BL314" s="55">
        <v>0</v>
      </c>
      <c r="BM314" s="55">
        <v>0</v>
      </c>
      <c r="BN314" s="55">
        <v>0</v>
      </c>
      <c r="BO314" s="55">
        <v>0</v>
      </c>
      <c r="BP314" s="135">
        <v>0</v>
      </c>
      <c r="BR314" s="147">
        <v>0</v>
      </c>
      <c r="BS314" s="147">
        <v>0</v>
      </c>
      <c r="BT314" s="147">
        <v>0</v>
      </c>
      <c r="BU314" s="147">
        <v>0</v>
      </c>
      <c r="BV314" s="147">
        <v>0</v>
      </c>
      <c r="BX314" s="55">
        <v>0</v>
      </c>
      <c r="BY314" s="55">
        <v>0</v>
      </c>
      <c r="BZ314" s="55">
        <v>0</v>
      </c>
      <c r="CA314" s="55">
        <v>0</v>
      </c>
      <c r="CB314" s="55">
        <v>0</v>
      </c>
      <c r="CC314" s="135">
        <v>0</v>
      </c>
      <c r="CE314" s="55">
        <v>0</v>
      </c>
      <c r="CF314" s="55">
        <v>0</v>
      </c>
      <c r="CG314" s="55">
        <v>0</v>
      </c>
      <c r="CH314" s="55">
        <v>0</v>
      </c>
      <c r="CI314" s="55">
        <v>0</v>
      </c>
      <c r="CJ314" s="135">
        <v>0</v>
      </c>
      <c r="CL314" s="55">
        <v>0</v>
      </c>
      <c r="CM314" s="55">
        <v>0</v>
      </c>
      <c r="CN314" s="55">
        <v>0</v>
      </c>
      <c r="CO314" s="55">
        <v>0</v>
      </c>
      <c r="CP314" s="55">
        <v>0</v>
      </c>
      <c r="CQ314" s="135">
        <v>0</v>
      </c>
      <c r="CS314" s="67">
        <v>0</v>
      </c>
      <c r="CT314" s="67">
        <v>0</v>
      </c>
      <c r="CU314" s="67">
        <v>0</v>
      </c>
      <c r="CV314" s="67">
        <v>0</v>
      </c>
      <c r="CW314" s="67">
        <v>0</v>
      </c>
      <c r="CX314" s="135">
        <v>0</v>
      </c>
      <c r="CZ314" s="55">
        <v>0</v>
      </c>
      <c r="DA314" s="55">
        <v>0</v>
      </c>
      <c r="DB314" s="55">
        <v>0</v>
      </c>
      <c r="DC314" s="55">
        <v>0</v>
      </c>
      <c r="DD314" s="55">
        <v>0</v>
      </c>
      <c r="DE314" s="135">
        <v>0</v>
      </c>
      <c r="DG314" s="43" t="b" cm="1">
        <f t="array" aca="1" ref="DG314" ca="1">OR($G314=Forecast_Capex_Input!$BF$8:$BF$10)</f>
        <v>0</v>
      </c>
      <c r="DH314" s="43" cm="1">
        <f t="array" aca="1" ref="DH314" ca="1">IFERROR(INDEX(Forecast_Capex_Input!BG$12:BG$286,$Z314)
*(INDEX(Forecast_Capex_Input!$H$12:$H$286,$Z314)=Repex),0)
*$DG314</f>
        <v>0</v>
      </c>
      <c r="DI314" s="43" cm="1">
        <f t="array" aca="1" ref="DI314" ca="1">IFERROR(INDEX(Forecast_Capex_Input!BH$12:BH$286,$Z314)
*(INDEX(Forecast_Capex_Input!$H$12:$H$286,$Z314)=Repex),0)
*$DG314</f>
        <v>0</v>
      </c>
      <c r="DJ314" s="43" cm="1">
        <f t="array" aca="1" ref="DJ314" ca="1">IFERROR(INDEX(Forecast_Capex_Input!BI$12:BI$286,$Z314)
*(INDEX(Forecast_Capex_Input!$H$12:$H$286,$Z314)=Repex),0)
*$DG314</f>
        <v>0</v>
      </c>
      <c r="DK314" s="43" cm="1">
        <f t="array" aca="1" ref="DK314" ca="1">IFERROR(INDEX(Forecast_Capex_Input!BJ$12:BJ$286,$Z314)
*(INDEX(Forecast_Capex_Input!$H$12:$H$286,$Z314)=Repex),0)
*$DG314</f>
        <v>0</v>
      </c>
      <c r="DL314" s="43" cm="1">
        <f t="array" aca="1" ref="DL314" ca="1">IFERROR(INDEX(Forecast_Capex_Input!BK$12:BK$286,$Z314)
*(INDEX(Forecast_Capex_Input!$H$12:$H$286,$Z314)=Repex),0)
*$DG314</f>
        <v>0</v>
      </c>
      <c r="DM314" s="43" cm="1">
        <f t="array" aca="1" ref="DM314" ca="1">IFERROR(INDEX(Forecast_Capex_Input!BL$12:BL$286,$Z314)
*(INDEX(Forecast_Capex_Input!$H$12:$H$286,$Z314)=Repex),0)
*$DG314</f>
        <v>0</v>
      </c>
      <c r="DO314" s="43" t="b" cm="1">
        <f t="array" aca="1" ref="DO314" ca="1">OR($G314=Forecast_Capex_Input!$BN$8:$BN$9)</f>
        <v>0</v>
      </c>
      <c r="DP314" s="43" cm="1">
        <f t="array" aca="1" ref="DP314" ca="1">IFERROR(INDEX(Forecast_Capex_Input!BO$12:BO$286,$Z314)
*(INDEX(Forecast_Capex_Input!$H$12:$H$286,$Z314)=Repex),0)
*$DO314</f>
        <v>0</v>
      </c>
      <c r="DQ314" s="43" cm="1">
        <f t="array" aca="1" ref="DQ314" ca="1">IFERROR(INDEX(Forecast_Capex_Input!BP$12:BP$286,$Z314)
*(INDEX(Forecast_Capex_Input!$H$12:$H$286,$Z314)=Repex),0)
*$DO314</f>
        <v>0</v>
      </c>
      <c r="DR314" s="43" cm="1">
        <f t="array" aca="1" ref="DR314" ca="1">IFERROR(INDEX(Forecast_Capex_Input!BQ$12:BQ$286,$Z314)
*(INDEX(Forecast_Capex_Input!$H$12:$H$286,$Z314)=Repex),0)
*$DO314</f>
        <v>0</v>
      </c>
      <c r="DS314" s="43" cm="1">
        <f t="array" aca="1" ref="DS314" ca="1">IFERROR(INDEX(Forecast_Capex_Input!BR$12:BR$286,$Z314)
*(INDEX(Forecast_Capex_Input!$H$12:$H$286,$Z314)=Repex),0)
*$DO314</f>
        <v>0</v>
      </c>
      <c r="DT314" s="43" cm="1">
        <f t="array" aca="1" ref="DT314" ca="1">IFERROR(INDEX(Forecast_Capex_Input!BS$12:BS$286,$Z314)
*(INDEX(Forecast_Capex_Input!$H$12:$H$286,$Z314)=Repex),0)
*$DO314</f>
        <v>0</v>
      </c>
      <c r="DV314" s="43" t="b" cm="1">
        <f t="array" aca="1" ref="DV314" ca="1">OR($G314=Forecast_Capex_Input!$BU$8:$BU$10)</f>
        <v>1</v>
      </c>
      <c r="DW314" s="43" cm="1">
        <f t="array" aca="1" ref="DW314" ca="1">IFERROR(INDEX(Forecast_Capex_Input!BV$12:BV$286,$Z314)
*(INDEX(Forecast_Capex_Input!$H$12:$H$286,$Z314)=Repex),0)
*$DV314</f>
        <v>0</v>
      </c>
      <c r="DX314" s="43" cm="1">
        <f t="array" aca="1" ref="DX314" ca="1">IFERROR(INDEX(Forecast_Capex_Input!BW$12:BW$286,$Z314)
*(INDEX(Forecast_Capex_Input!$H$12:$H$286,$Z314)=Repex),0)
*$DV314</f>
        <v>1</v>
      </c>
      <c r="DY314" s="43" cm="1">
        <f t="array" aca="1" ref="DY314" ca="1">IFERROR(INDEX(Forecast_Capex_Input!BX$12:BX$286,$Z314)
*(INDEX(Forecast_Capex_Input!$H$12:$H$286,$Z314)=Repex),0)
*$DV314</f>
        <v>0</v>
      </c>
      <c r="DZ314" s="43" cm="1">
        <f t="array" aca="1" ref="DZ314" ca="1">IFERROR(INDEX(Forecast_Capex_Input!BY$12:BY$286,$Z314)
*(INDEX(Forecast_Capex_Input!$H$12:$H$286,$Z314)=Repex),0)
*$DV314</f>
        <v>0</v>
      </c>
      <c r="EA314" s="43" cm="1">
        <f t="array" aca="1" ref="EA314" ca="1">IFERROR(INDEX(Forecast_Capex_Input!BZ$12:BZ$286,$Z314)
*(INDEX(Forecast_Capex_Input!$H$12:$H$286,$Z314)=Repex),0)
*$DV314</f>
        <v>0</v>
      </c>
      <c r="EB314" s="43" cm="1">
        <f t="array" aca="1" ref="EB314" ca="1">IFERROR(INDEX(Forecast_Capex_Input!CA$12:CA$286,$Z314)
*(INDEX(Forecast_Capex_Input!$H$12:$H$286,$Z314)=Repex),0)
*$DV314</f>
        <v>0</v>
      </c>
      <c r="EC314" s="43" cm="1">
        <f t="array" aca="1" ref="EC314" ca="1">IFERROR(INDEX(Forecast_Capex_Input!CB$12:CB$286,$Z314)
*(INDEX(Forecast_Capex_Input!$H$12:$H$286,$Z314)=Repex),0)
*$DV314</f>
        <v>0</v>
      </c>
      <c r="ED314" s="43" cm="1">
        <f t="array" aca="1" ref="ED314" ca="1">IFERROR(INDEX(Forecast_Capex_Input!CC$12:CC$286,$Z314)
*(INDEX(Forecast_Capex_Input!$H$12:$H$286,$Z314)=Repex),0)
*$DV314</f>
        <v>0</v>
      </c>
      <c r="EF314" s="86" t="str">
        <f t="shared" si="31"/>
        <v>N/A</v>
      </c>
      <c r="EG314" s="28" t="str">
        <f>IFERROR(RANK(EF314,EF$11:EF$1010,0)+COUNTIF(EF$11:EF314,EF314)-1,NA)</f>
        <v>N/A</v>
      </c>
    </row>
    <row r="315" spans="3:137" x14ac:dyDescent="0.2">
      <c r="C315" s="28">
        <f t="shared" si="32"/>
        <v>305</v>
      </c>
      <c r="D315" s="9" t="str" cm="1">
        <f t="array" ref="D315">IFERROR(INDEX(Forecast_Capex_Input!$D$12:$D$286,$Z315),NA)</f>
        <v>FY24-28 SSZ Core Refresh</v>
      </c>
      <c r="E315" s="24" t="b" cm="1">
        <f t="array" ref="E315">IF($Z315=NA,NA,INDEX(Forecast_Capex_Input!$E$12:$E$286,$Z315))</f>
        <v>0</v>
      </c>
      <c r="F315" s="9" t="str" cm="1">
        <f t="array" aca="1" ref="F315" ca="1">IFERROR(INDEX(General!$E$25:$E$26,$AA315),NA)</f>
        <v>Labour</v>
      </c>
      <c r="G315" s="9" t="str" cm="1">
        <f t="array" aca="1" ref="G315" ca="1">IFERROR(INDEX(Forecast_Capex_Input!$AI$11:$BB$11,$AC315),NA)</f>
        <v>Communications (short life)</v>
      </c>
      <c r="H315" s="50" cm="1">
        <f t="array" aca="1" ref="H315" ca="1">IFERROR(INDEX(Forecast_Capex_Input!$AI$12:$BB$286,$Z315,$AC315),NA)</f>
        <v>1</v>
      </c>
      <c r="I315" s="150" t="str" cm="1">
        <f t="array" ref="I315">IFERROR(INDEX(Forecast_Capex_Input!$F$12:$F$286,$Z315),NA)</f>
        <v>Replacement Expenditure</v>
      </c>
      <c r="J315" s="150" t="str" cm="1">
        <f t="array" ref="J315">IFERROR(INDEX(Forecast_Capex_Input!G$12:G$286,$Z315),NA)</f>
        <v>Digital Infrastructure</v>
      </c>
      <c r="K315" s="150" t="str" cm="1">
        <f t="array" ref="K315">IFERROR(INDEX(Forecast_Capex_Input!H$12:H$286,$Z315),NA)</f>
        <v>Repex</v>
      </c>
      <c r="L315" s="150" t="str" cm="1">
        <f t="array" ref="L315">IFERROR(INDEX(Forecast_Capex_Input!I$12:I$286,$Z315),NA)</f>
        <v>N/A</v>
      </c>
      <c r="M315" s="150" t="str" cm="1">
        <f t="array" ref="M315">IFERROR(INDEX(Forecast_Capex_Input!J$12:J$286,$Z315),NA)</f>
        <v>N/A</v>
      </c>
      <c r="N315" s="150" t="str" cm="1">
        <f t="array" ref="N315">IFERROR(INDEX(Forecast_Capex_Input!K$12:K$286,$Z315),NA)</f>
        <v>DI - Communications systems</v>
      </c>
      <c r="O315" s="150" t="str" cm="1">
        <f t="array" ref="O315">IFERROR(INDEX(Forecast_Capex_Input!L$12:L$286,$Z315),NA)</f>
        <v>DI - Cyber/physical security</v>
      </c>
      <c r="P315" s="150" t="str" cm="1">
        <f t="array" ref="P315">IFERROR(INDEX(Forecast_Capex_Input!M$12:M$286,$Z315),NA)</f>
        <v>N/A</v>
      </c>
      <c r="Q315" s="24" t="str" cm="1">
        <f t="array" ref="Q315">IFERROR(INDEX(Forecast_Capex_Input!N$12:N$286,$Z315),NA)</f>
        <v>No</v>
      </c>
      <c r="R315" s="190" cm="1">
        <f t="array" ref="R315">IFERROR(INDEX(Forecast_Capex_Input!O$12:O$286,$Z315),0)</f>
        <v>0</v>
      </c>
      <c r="S315" s="24" t="str" cm="1">
        <f t="array" ref="S315">IFERROR(INDEX(Forecast_Capex_Input!P$12:P$286,$Z315),0)</f>
        <v>Safety security &amp; reliability</v>
      </c>
      <c r="T315" s="150" t="str" cm="1">
        <f t="array" aca="1" ref="T315" ca="1">IFERROR(INDEX(General!$K$91:$K$110,$AC315),NA)</f>
        <v>Communications (short life) (2018 onwards)</v>
      </c>
      <c r="U315" s="43" cm="1">
        <f t="array" aca="1" ref="U315" ca="1">IFERROR(
IF($F315=General!$E$25,INDEX(Forecast_Capex_Input!S$12:S$286,$Z315),
INDEX(Forecast_Capex_Input!T$12:T$286,$Z315)),0)</f>
        <v>0</v>
      </c>
      <c r="V315" s="82" t="b">
        <f>IFERROR(INDEX(Overheads!$T$19:$T$26,MATCH($I315,Overheads!$E$19:$E$26,0)),FALSE)</f>
        <v>1</v>
      </c>
      <c r="W315" s="209" t="str" cm="1">
        <f t="array" ref="W315">IFERROR(
INDEX(Forecast_Capex_Input!CN$12:CN$286,$Z315),0)</f>
        <v>FY22</v>
      </c>
      <c r="X315" s="209">
        <f>IFERROR(
MATCH($W315,General!$L$39:$S$39,0),1)</f>
        <v>2</v>
      </c>
      <c r="Z315" s="28">
        <f>IFERROR(
IF(MATCH($C315,Forecast_Capex_Input!$CI$12:$CI$286,1)+1&gt;MAX(Forecast_Capex_Input!$C$12:$C$286),NA,
MATCH($C315,Forecast_Capex_Input!$CI$12:$CI$286,1)+1),1)</f>
        <v>136</v>
      </c>
      <c r="AA315" s="28" cm="1">
        <f t="array" aca="1" ref="AA315" ca="1">IFERROR(
IF(Z314&lt;&gt;Z315,1,
IF(COUNTIF(OFFSET(AA314,0,0,-INDEX(Forecast_Capex_Input!$CG$12:$CG$286,$Z315)),AA314)=INDEX(Forecast_Capex_Input!$CG$12:$CG$286,$Z315),AA314+1,AA314)),NA)</f>
        <v>1</v>
      </c>
      <c r="AB315" s="28" cm="1">
        <f t="array" ref="AB315">IFERROR($C315-IF($Z315=1,1,INDEX(Forecast_Capex_Input!$CI$12:$CI$286,$Z315-1))+1,NA)</f>
        <v>1</v>
      </c>
      <c r="AC315" s="28" cm="1">
        <f t="array" aca="1" ref="AC315" ca="1">IFERROR(IF(AA315=1,
INDEX(Forecast_Capex_Input!$AI$10:$BB$10,SMALL(IF(INDEX(Forecast_Capex_Input!$AI$12:$BB$286,$Z315,0)&gt;0,COLUMN(Forecast_Capex_Input!$AI$10:$BB$10)-COLUMN(Forecast_Capex_Input!$AI$12)+1),ROWS(OFFSET(AC314,0,0,-$AB315)))),
OFFSET(AC314,-INDEX(Forecast_Capex_Input!$CG$12:$CG$286,$Z315)+1,0)),NA)</f>
        <v>5</v>
      </c>
      <c r="AD315" s="28">
        <f t="shared" ca="1" si="29"/>
        <v>1</v>
      </c>
      <c r="AE315" s="82" t="b">
        <f t="shared" si="33"/>
        <v>0</v>
      </c>
      <c r="AF315" s="78" t="b">
        <v>0</v>
      </c>
      <c r="AG315" s="82" t="b">
        <f t="shared" si="30"/>
        <v>1</v>
      </c>
      <c r="AI315" s="55">
        <v>0</v>
      </c>
      <c r="AJ315" s="55">
        <v>0</v>
      </c>
      <c r="AK315" s="55">
        <v>0</v>
      </c>
      <c r="AL315" s="55">
        <v>0</v>
      </c>
      <c r="AM315" s="55">
        <v>0</v>
      </c>
      <c r="AN315" s="135">
        <v>0</v>
      </c>
      <c r="AP315" s="55">
        <v>0</v>
      </c>
      <c r="AQ315" s="55">
        <v>0</v>
      </c>
      <c r="AR315" s="55">
        <v>0</v>
      </c>
      <c r="AS315" s="55">
        <v>0</v>
      </c>
      <c r="AT315" s="55">
        <v>0</v>
      </c>
      <c r="AU315" s="135">
        <v>0</v>
      </c>
      <c r="AW315" s="55">
        <v>0</v>
      </c>
      <c r="AX315" s="55">
        <v>0</v>
      </c>
      <c r="AY315" s="55">
        <v>0</v>
      </c>
      <c r="AZ315" s="55">
        <v>0</v>
      </c>
      <c r="BA315" s="55">
        <v>0</v>
      </c>
      <c r="BB315" s="135">
        <v>0</v>
      </c>
      <c r="BD315" s="55">
        <v>0</v>
      </c>
      <c r="BE315" s="55">
        <v>0</v>
      </c>
      <c r="BF315" s="55">
        <v>0</v>
      </c>
      <c r="BG315" s="55">
        <v>0</v>
      </c>
      <c r="BH315" s="55">
        <v>0</v>
      </c>
      <c r="BI315" s="135">
        <v>0</v>
      </c>
      <c r="BK315" s="55">
        <v>0</v>
      </c>
      <c r="BL315" s="55">
        <v>0</v>
      </c>
      <c r="BM315" s="55">
        <v>0</v>
      </c>
      <c r="BN315" s="55">
        <v>0</v>
      </c>
      <c r="BO315" s="55">
        <v>0</v>
      </c>
      <c r="BP315" s="135">
        <v>0</v>
      </c>
      <c r="BR315" s="147">
        <v>0</v>
      </c>
      <c r="BS315" s="147">
        <v>0</v>
      </c>
      <c r="BT315" s="147">
        <v>0</v>
      </c>
      <c r="BU315" s="147">
        <v>0</v>
      </c>
      <c r="BV315" s="147">
        <v>0</v>
      </c>
      <c r="BX315" s="55">
        <v>0</v>
      </c>
      <c r="BY315" s="55">
        <v>0</v>
      </c>
      <c r="BZ315" s="55">
        <v>0</v>
      </c>
      <c r="CA315" s="55">
        <v>0</v>
      </c>
      <c r="CB315" s="55">
        <v>0</v>
      </c>
      <c r="CC315" s="135">
        <v>0</v>
      </c>
      <c r="CE315" s="55">
        <v>0</v>
      </c>
      <c r="CF315" s="55">
        <v>0</v>
      </c>
      <c r="CG315" s="55">
        <v>0</v>
      </c>
      <c r="CH315" s="55">
        <v>0</v>
      </c>
      <c r="CI315" s="55">
        <v>0</v>
      </c>
      <c r="CJ315" s="135">
        <v>0</v>
      </c>
      <c r="CL315" s="55">
        <v>0</v>
      </c>
      <c r="CM315" s="55">
        <v>0</v>
      </c>
      <c r="CN315" s="55">
        <v>0</v>
      </c>
      <c r="CO315" s="55">
        <v>0</v>
      </c>
      <c r="CP315" s="55">
        <v>0</v>
      </c>
      <c r="CQ315" s="135">
        <v>0</v>
      </c>
      <c r="CS315" s="67">
        <v>0</v>
      </c>
      <c r="CT315" s="67">
        <v>0</v>
      </c>
      <c r="CU315" s="67">
        <v>0</v>
      </c>
      <c r="CV315" s="67">
        <v>0</v>
      </c>
      <c r="CW315" s="67">
        <v>0</v>
      </c>
      <c r="CX315" s="135">
        <v>0</v>
      </c>
      <c r="CZ315" s="55">
        <v>0</v>
      </c>
      <c r="DA315" s="55">
        <v>0</v>
      </c>
      <c r="DB315" s="55">
        <v>0</v>
      </c>
      <c r="DC315" s="55">
        <v>0</v>
      </c>
      <c r="DD315" s="55">
        <v>0</v>
      </c>
      <c r="DE315" s="135">
        <v>0</v>
      </c>
      <c r="DG315" s="43" t="b" cm="1">
        <f t="array" aca="1" ref="DG315" ca="1">OR($G315=Forecast_Capex_Input!$BF$8:$BF$10)</f>
        <v>0</v>
      </c>
      <c r="DH315" s="43" cm="1">
        <f t="array" aca="1" ref="DH315" ca="1">IFERROR(INDEX(Forecast_Capex_Input!BG$12:BG$286,$Z315)
*(INDEX(Forecast_Capex_Input!$H$12:$H$286,$Z315)=Repex),0)
*$DG315</f>
        <v>0</v>
      </c>
      <c r="DI315" s="43" cm="1">
        <f t="array" aca="1" ref="DI315" ca="1">IFERROR(INDEX(Forecast_Capex_Input!BH$12:BH$286,$Z315)
*(INDEX(Forecast_Capex_Input!$H$12:$H$286,$Z315)=Repex),0)
*$DG315</f>
        <v>0</v>
      </c>
      <c r="DJ315" s="43" cm="1">
        <f t="array" aca="1" ref="DJ315" ca="1">IFERROR(INDEX(Forecast_Capex_Input!BI$12:BI$286,$Z315)
*(INDEX(Forecast_Capex_Input!$H$12:$H$286,$Z315)=Repex),0)
*$DG315</f>
        <v>0</v>
      </c>
      <c r="DK315" s="43" cm="1">
        <f t="array" aca="1" ref="DK315" ca="1">IFERROR(INDEX(Forecast_Capex_Input!BJ$12:BJ$286,$Z315)
*(INDEX(Forecast_Capex_Input!$H$12:$H$286,$Z315)=Repex),0)
*$DG315</f>
        <v>0</v>
      </c>
      <c r="DL315" s="43" cm="1">
        <f t="array" aca="1" ref="DL315" ca="1">IFERROR(INDEX(Forecast_Capex_Input!BK$12:BK$286,$Z315)
*(INDEX(Forecast_Capex_Input!$H$12:$H$286,$Z315)=Repex),0)
*$DG315</f>
        <v>0</v>
      </c>
      <c r="DM315" s="43" cm="1">
        <f t="array" aca="1" ref="DM315" ca="1">IFERROR(INDEX(Forecast_Capex_Input!BL$12:BL$286,$Z315)
*(INDEX(Forecast_Capex_Input!$H$12:$H$286,$Z315)=Repex),0)
*$DG315</f>
        <v>0</v>
      </c>
      <c r="DO315" s="43" t="b" cm="1">
        <f t="array" aca="1" ref="DO315" ca="1">OR($G315=Forecast_Capex_Input!$BN$8:$BN$9)</f>
        <v>0</v>
      </c>
      <c r="DP315" s="43" cm="1">
        <f t="array" aca="1" ref="DP315" ca="1">IFERROR(INDEX(Forecast_Capex_Input!BO$12:BO$286,$Z315)
*(INDEX(Forecast_Capex_Input!$H$12:$H$286,$Z315)=Repex),0)
*$DO315</f>
        <v>0</v>
      </c>
      <c r="DQ315" s="43" cm="1">
        <f t="array" aca="1" ref="DQ315" ca="1">IFERROR(INDEX(Forecast_Capex_Input!BP$12:BP$286,$Z315)
*(INDEX(Forecast_Capex_Input!$H$12:$H$286,$Z315)=Repex),0)
*$DO315</f>
        <v>0</v>
      </c>
      <c r="DR315" s="43" cm="1">
        <f t="array" aca="1" ref="DR315" ca="1">IFERROR(INDEX(Forecast_Capex_Input!BQ$12:BQ$286,$Z315)
*(INDEX(Forecast_Capex_Input!$H$12:$H$286,$Z315)=Repex),0)
*$DO315</f>
        <v>0</v>
      </c>
      <c r="DS315" s="43" cm="1">
        <f t="array" aca="1" ref="DS315" ca="1">IFERROR(INDEX(Forecast_Capex_Input!BR$12:BR$286,$Z315)
*(INDEX(Forecast_Capex_Input!$H$12:$H$286,$Z315)=Repex),0)
*$DO315</f>
        <v>0</v>
      </c>
      <c r="DT315" s="43" cm="1">
        <f t="array" aca="1" ref="DT315" ca="1">IFERROR(INDEX(Forecast_Capex_Input!BS$12:BS$286,$Z315)
*(INDEX(Forecast_Capex_Input!$H$12:$H$286,$Z315)=Repex),0)
*$DO315</f>
        <v>0</v>
      </c>
      <c r="DV315" s="43" t="b" cm="1">
        <f t="array" aca="1" ref="DV315" ca="1">OR($G315=Forecast_Capex_Input!$BU$8:$BU$10)</f>
        <v>1</v>
      </c>
      <c r="DW315" s="43" cm="1">
        <f t="array" aca="1" ref="DW315" ca="1">IFERROR(INDEX(Forecast_Capex_Input!BV$12:BV$286,$Z315)
*(INDEX(Forecast_Capex_Input!$H$12:$H$286,$Z315)=Repex),0)
*$DV315</f>
        <v>0</v>
      </c>
      <c r="DX315" s="43" cm="1">
        <f t="array" aca="1" ref="DX315" ca="1">IFERROR(INDEX(Forecast_Capex_Input!BW$12:BW$286,$Z315)
*(INDEX(Forecast_Capex_Input!$H$12:$H$286,$Z315)=Repex),0)
*$DV315</f>
        <v>0</v>
      </c>
      <c r="DY315" s="43" cm="1">
        <f t="array" aca="1" ref="DY315" ca="1">IFERROR(INDEX(Forecast_Capex_Input!BX$12:BX$286,$Z315)
*(INDEX(Forecast_Capex_Input!$H$12:$H$286,$Z315)=Repex),0)
*$DV315</f>
        <v>0</v>
      </c>
      <c r="DZ315" s="43" cm="1">
        <f t="array" aca="1" ref="DZ315" ca="1">IFERROR(INDEX(Forecast_Capex_Input!BY$12:BY$286,$Z315)
*(INDEX(Forecast_Capex_Input!$H$12:$H$286,$Z315)=Repex),0)
*$DV315</f>
        <v>0</v>
      </c>
      <c r="EA315" s="43" cm="1">
        <f t="array" aca="1" ref="EA315" ca="1">IFERROR(INDEX(Forecast_Capex_Input!BZ$12:BZ$286,$Z315)
*(INDEX(Forecast_Capex_Input!$H$12:$H$286,$Z315)=Repex),0)
*$DV315</f>
        <v>1</v>
      </c>
      <c r="EB315" s="43" cm="1">
        <f t="array" aca="1" ref="EB315" ca="1">IFERROR(INDEX(Forecast_Capex_Input!CA$12:CA$286,$Z315)
*(INDEX(Forecast_Capex_Input!$H$12:$H$286,$Z315)=Repex),0)
*$DV315</f>
        <v>0</v>
      </c>
      <c r="EC315" s="43" cm="1">
        <f t="array" aca="1" ref="EC315" ca="1">IFERROR(INDEX(Forecast_Capex_Input!CB$12:CB$286,$Z315)
*(INDEX(Forecast_Capex_Input!$H$12:$H$286,$Z315)=Repex),0)
*$DV315</f>
        <v>0</v>
      </c>
      <c r="ED315" s="43" cm="1">
        <f t="array" aca="1" ref="ED315" ca="1">IFERROR(INDEX(Forecast_Capex_Input!CC$12:CC$286,$Z315)
*(INDEX(Forecast_Capex_Input!$H$12:$H$286,$Z315)=Repex),0)
*$DV315</f>
        <v>0</v>
      </c>
      <c r="EF315" s="86" t="str">
        <f t="shared" si="31"/>
        <v>N/A</v>
      </c>
      <c r="EG315" s="28" t="str">
        <f>IFERROR(RANK(EF315,EF$11:EF$1010,0)+COUNTIF(EF$11:EF315,EF315)-1,NA)</f>
        <v>N/A</v>
      </c>
    </row>
    <row r="316" spans="3:137" x14ac:dyDescent="0.2">
      <c r="C316" s="28">
        <f t="shared" si="32"/>
        <v>306</v>
      </c>
      <c r="D316" s="9" t="str" cm="1">
        <f t="array" ref="D316">IFERROR(INDEX(Forecast_Capex_Input!$D$12:$D$286,$Z316),NA)</f>
        <v>FY24-28 SSZ Core Refresh</v>
      </c>
      <c r="E316" s="24" t="b" cm="1">
        <f t="array" ref="E316">IF($Z316=NA,NA,INDEX(Forecast_Capex_Input!$E$12:$E$286,$Z316))</f>
        <v>0</v>
      </c>
      <c r="F316" s="9" t="str" cm="1">
        <f t="array" aca="1" ref="F316" ca="1">IFERROR(INDEX(General!$E$25:$E$26,$AA316),NA)</f>
        <v>Non-Labour</v>
      </c>
      <c r="G316" s="9" t="str" cm="1">
        <f t="array" aca="1" ref="G316" ca="1">IFERROR(INDEX(Forecast_Capex_Input!$AI$11:$BB$11,$AC316),NA)</f>
        <v>Communications (short life)</v>
      </c>
      <c r="H316" s="50" cm="1">
        <f t="array" aca="1" ref="H316" ca="1">IFERROR(INDEX(Forecast_Capex_Input!$AI$12:$BB$286,$Z316,$AC316),NA)</f>
        <v>1</v>
      </c>
      <c r="I316" s="150" t="str" cm="1">
        <f t="array" ref="I316">IFERROR(INDEX(Forecast_Capex_Input!$F$12:$F$286,$Z316),NA)</f>
        <v>Replacement Expenditure</v>
      </c>
      <c r="J316" s="150" t="str" cm="1">
        <f t="array" ref="J316">IFERROR(INDEX(Forecast_Capex_Input!G$12:G$286,$Z316),NA)</f>
        <v>Digital Infrastructure</v>
      </c>
      <c r="K316" s="150" t="str" cm="1">
        <f t="array" ref="K316">IFERROR(INDEX(Forecast_Capex_Input!H$12:H$286,$Z316),NA)</f>
        <v>Repex</v>
      </c>
      <c r="L316" s="150" t="str" cm="1">
        <f t="array" ref="L316">IFERROR(INDEX(Forecast_Capex_Input!I$12:I$286,$Z316),NA)</f>
        <v>N/A</v>
      </c>
      <c r="M316" s="150" t="str" cm="1">
        <f t="array" ref="M316">IFERROR(INDEX(Forecast_Capex_Input!J$12:J$286,$Z316),NA)</f>
        <v>N/A</v>
      </c>
      <c r="N316" s="150" t="str" cm="1">
        <f t="array" ref="N316">IFERROR(INDEX(Forecast_Capex_Input!K$12:K$286,$Z316),NA)</f>
        <v>DI - Communications systems</v>
      </c>
      <c r="O316" s="150" t="str" cm="1">
        <f t="array" ref="O316">IFERROR(INDEX(Forecast_Capex_Input!L$12:L$286,$Z316),NA)</f>
        <v>DI - Cyber/physical security</v>
      </c>
      <c r="P316" s="150" t="str" cm="1">
        <f t="array" ref="P316">IFERROR(INDEX(Forecast_Capex_Input!M$12:M$286,$Z316),NA)</f>
        <v>N/A</v>
      </c>
      <c r="Q316" s="24" t="str" cm="1">
        <f t="array" ref="Q316">IFERROR(INDEX(Forecast_Capex_Input!N$12:N$286,$Z316),NA)</f>
        <v>No</v>
      </c>
      <c r="R316" s="190" cm="1">
        <f t="array" ref="R316">IFERROR(INDEX(Forecast_Capex_Input!O$12:O$286,$Z316),0)</f>
        <v>0</v>
      </c>
      <c r="S316" s="24" t="str" cm="1">
        <f t="array" ref="S316">IFERROR(INDEX(Forecast_Capex_Input!P$12:P$286,$Z316),0)</f>
        <v>Safety security &amp; reliability</v>
      </c>
      <c r="T316" s="150" t="str" cm="1">
        <f t="array" aca="1" ref="T316" ca="1">IFERROR(INDEX(General!$K$91:$K$110,$AC316),NA)</f>
        <v>Communications (short life) (2018 onwards)</v>
      </c>
      <c r="U316" s="43" cm="1">
        <f t="array" aca="1" ref="U316" ca="1">IFERROR(
IF($F316=General!$E$25,INDEX(Forecast_Capex_Input!S$12:S$286,$Z316),
INDEX(Forecast_Capex_Input!T$12:T$286,$Z316)),0)</f>
        <v>1</v>
      </c>
      <c r="V316" s="82" t="b">
        <f>IFERROR(INDEX(Overheads!$T$19:$T$26,MATCH($I316,Overheads!$E$19:$E$26,0)),FALSE)</f>
        <v>1</v>
      </c>
      <c r="W316" s="209" t="str" cm="1">
        <f t="array" ref="W316">IFERROR(
INDEX(Forecast_Capex_Input!CN$12:CN$286,$Z316),0)</f>
        <v>FY22</v>
      </c>
      <c r="X316" s="209">
        <f>IFERROR(
MATCH($W316,General!$L$39:$S$39,0),1)</f>
        <v>2</v>
      </c>
      <c r="Z316" s="28">
        <f>IFERROR(
IF(MATCH($C316,Forecast_Capex_Input!$CI$12:$CI$286,1)+1&gt;MAX(Forecast_Capex_Input!$C$12:$C$286),NA,
MATCH($C316,Forecast_Capex_Input!$CI$12:$CI$286,1)+1),1)</f>
        <v>136</v>
      </c>
      <c r="AA316" s="28" cm="1">
        <f t="array" aca="1" ref="AA316" ca="1">IFERROR(
IF(Z315&lt;&gt;Z316,1,
IF(COUNTIF(OFFSET(AA315,0,0,-INDEX(Forecast_Capex_Input!$CG$12:$CG$286,$Z316)),AA315)=INDEX(Forecast_Capex_Input!$CG$12:$CG$286,$Z316),AA315+1,AA315)),NA)</f>
        <v>2</v>
      </c>
      <c r="AB316" s="28" cm="1">
        <f t="array" ref="AB316">IFERROR($C316-IF($Z316=1,1,INDEX(Forecast_Capex_Input!$CI$12:$CI$286,$Z316-1))+1,NA)</f>
        <v>2</v>
      </c>
      <c r="AC316" s="28" cm="1">
        <f t="array" aca="1" ref="AC316" ca="1">IFERROR(IF(AA316=1,
INDEX(Forecast_Capex_Input!$AI$10:$BB$10,SMALL(IF(INDEX(Forecast_Capex_Input!$AI$12:$BB$286,$Z316,0)&gt;0,COLUMN(Forecast_Capex_Input!$AI$10:$BB$10)-COLUMN(Forecast_Capex_Input!$AI$12)+1),ROWS(OFFSET(AC315,0,0,-$AB316)))),
OFFSET(AC315,-INDEX(Forecast_Capex_Input!$CG$12:$CG$286,$Z316)+1,0)),NA)</f>
        <v>5</v>
      </c>
      <c r="AD316" s="28">
        <f t="shared" ca="1" si="29"/>
        <v>2</v>
      </c>
      <c r="AE316" s="82" t="b">
        <f t="shared" si="33"/>
        <v>0</v>
      </c>
      <c r="AF316" s="78" t="b">
        <v>0</v>
      </c>
      <c r="AG316" s="82" t="b">
        <f t="shared" si="30"/>
        <v>1</v>
      </c>
      <c r="AI316" s="55">
        <v>0</v>
      </c>
      <c r="AJ316" s="55">
        <v>0</v>
      </c>
      <c r="AK316" s="55">
        <v>0</v>
      </c>
      <c r="AL316" s="55">
        <v>0</v>
      </c>
      <c r="AM316" s="55">
        <v>0</v>
      </c>
      <c r="AN316" s="135">
        <v>0</v>
      </c>
      <c r="AP316" s="55">
        <v>0</v>
      </c>
      <c r="AQ316" s="55">
        <v>0</v>
      </c>
      <c r="AR316" s="55">
        <v>0</v>
      </c>
      <c r="AS316" s="55">
        <v>0</v>
      </c>
      <c r="AT316" s="55">
        <v>0</v>
      </c>
      <c r="AU316" s="135">
        <v>0</v>
      </c>
      <c r="AW316" s="55">
        <v>0</v>
      </c>
      <c r="AX316" s="55">
        <v>0</v>
      </c>
      <c r="AY316" s="55">
        <v>0</v>
      </c>
      <c r="AZ316" s="55">
        <v>0</v>
      </c>
      <c r="BA316" s="55">
        <v>0</v>
      </c>
      <c r="BB316" s="135">
        <v>0</v>
      </c>
      <c r="BD316" s="55">
        <v>0</v>
      </c>
      <c r="BE316" s="55">
        <v>0</v>
      </c>
      <c r="BF316" s="55">
        <v>0</v>
      </c>
      <c r="BG316" s="55">
        <v>0</v>
      </c>
      <c r="BH316" s="55">
        <v>0</v>
      </c>
      <c r="BI316" s="135">
        <v>0</v>
      </c>
      <c r="BK316" s="55">
        <v>0</v>
      </c>
      <c r="BL316" s="55">
        <v>0</v>
      </c>
      <c r="BM316" s="55">
        <v>0</v>
      </c>
      <c r="BN316" s="55">
        <v>0</v>
      </c>
      <c r="BO316" s="55">
        <v>0</v>
      </c>
      <c r="BP316" s="135">
        <v>0</v>
      </c>
      <c r="BR316" s="147">
        <v>0</v>
      </c>
      <c r="BS316" s="147">
        <v>0</v>
      </c>
      <c r="BT316" s="147">
        <v>0</v>
      </c>
      <c r="BU316" s="147">
        <v>0</v>
      </c>
      <c r="BV316" s="147">
        <v>0</v>
      </c>
      <c r="BX316" s="55">
        <v>0</v>
      </c>
      <c r="BY316" s="55">
        <v>0</v>
      </c>
      <c r="BZ316" s="55">
        <v>0</v>
      </c>
      <c r="CA316" s="55">
        <v>0</v>
      </c>
      <c r="CB316" s="55">
        <v>0</v>
      </c>
      <c r="CC316" s="135">
        <v>0</v>
      </c>
      <c r="CE316" s="55">
        <v>0</v>
      </c>
      <c r="CF316" s="55">
        <v>0</v>
      </c>
      <c r="CG316" s="55">
        <v>0</v>
      </c>
      <c r="CH316" s="55">
        <v>0</v>
      </c>
      <c r="CI316" s="55">
        <v>0</v>
      </c>
      <c r="CJ316" s="135">
        <v>0</v>
      </c>
      <c r="CL316" s="55">
        <v>0</v>
      </c>
      <c r="CM316" s="55">
        <v>0</v>
      </c>
      <c r="CN316" s="55">
        <v>0</v>
      </c>
      <c r="CO316" s="55">
        <v>0</v>
      </c>
      <c r="CP316" s="55">
        <v>0</v>
      </c>
      <c r="CQ316" s="135">
        <v>0</v>
      </c>
      <c r="CS316" s="67">
        <v>0</v>
      </c>
      <c r="CT316" s="67">
        <v>0</v>
      </c>
      <c r="CU316" s="67">
        <v>0</v>
      </c>
      <c r="CV316" s="67">
        <v>0</v>
      </c>
      <c r="CW316" s="67">
        <v>0</v>
      </c>
      <c r="CX316" s="135">
        <v>0</v>
      </c>
      <c r="CZ316" s="55">
        <v>0</v>
      </c>
      <c r="DA316" s="55">
        <v>0</v>
      </c>
      <c r="DB316" s="55">
        <v>0</v>
      </c>
      <c r="DC316" s="55">
        <v>0</v>
      </c>
      <c r="DD316" s="55">
        <v>0</v>
      </c>
      <c r="DE316" s="135">
        <v>0</v>
      </c>
      <c r="DG316" s="43" t="b" cm="1">
        <f t="array" aca="1" ref="DG316" ca="1">OR($G316=Forecast_Capex_Input!$BF$8:$BF$10)</f>
        <v>0</v>
      </c>
      <c r="DH316" s="43" cm="1">
        <f t="array" aca="1" ref="DH316" ca="1">IFERROR(INDEX(Forecast_Capex_Input!BG$12:BG$286,$Z316)
*(INDEX(Forecast_Capex_Input!$H$12:$H$286,$Z316)=Repex),0)
*$DG316</f>
        <v>0</v>
      </c>
      <c r="DI316" s="43" cm="1">
        <f t="array" aca="1" ref="DI316" ca="1">IFERROR(INDEX(Forecast_Capex_Input!BH$12:BH$286,$Z316)
*(INDEX(Forecast_Capex_Input!$H$12:$H$286,$Z316)=Repex),0)
*$DG316</f>
        <v>0</v>
      </c>
      <c r="DJ316" s="43" cm="1">
        <f t="array" aca="1" ref="DJ316" ca="1">IFERROR(INDEX(Forecast_Capex_Input!BI$12:BI$286,$Z316)
*(INDEX(Forecast_Capex_Input!$H$12:$H$286,$Z316)=Repex),0)
*$DG316</f>
        <v>0</v>
      </c>
      <c r="DK316" s="43" cm="1">
        <f t="array" aca="1" ref="DK316" ca="1">IFERROR(INDEX(Forecast_Capex_Input!BJ$12:BJ$286,$Z316)
*(INDEX(Forecast_Capex_Input!$H$12:$H$286,$Z316)=Repex),0)
*$DG316</f>
        <v>0</v>
      </c>
      <c r="DL316" s="43" cm="1">
        <f t="array" aca="1" ref="DL316" ca="1">IFERROR(INDEX(Forecast_Capex_Input!BK$12:BK$286,$Z316)
*(INDEX(Forecast_Capex_Input!$H$12:$H$286,$Z316)=Repex),0)
*$DG316</f>
        <v>0</v>
      </c>
      <c r="DM316" s="43" cm="1">
        <f t="array" aca="1" ref="DM316" ca="1">IFERROR(INDEX(Forecast_Capex_Input!BL$12:BL$286,$Z316)
*(INDEX(Forecast_Capex_Input!$H$12:$H$286,$Z316)=Repex),0)
*$DG316</f>
        <v>0</v>
      </c>
      <c r="DO316" s="43" t="b" cm="1">
        <f t="array" aca="1" ref="DO316" ca="1">OR($G316=Forecast_Capex_Input!$BN$8:$BN$9)</f>
        <v>0</v>
      </c>
      <c r="DP316" s="43" cm="1">
        <f t="array" aca="1" ref="DP316" ca="1">IFERROR(INDEX(Forecast_Capex_Input!BO$12:BO$286,$Z316)
*(INDEX(Forecast_Capex_Input!$H$12:$H$286,$Z316)=Repex),0)
*$DO316</f>
        <v>0</v>
      </c>
      <c r="DQ316" s="43" cm="1">
        <f t="array" aca="1" ref="DQ316" ca="1">IFERROR(INDEX(Forecast_Capex_Input!BP$12:BP$286,$Z316)
*(INDEX(Forecast_Capex_Input!$H$12:$H$286,$Z316)=Repex),0)
*$DO316</f>
        <v>0</v>
      </c>
      <c r="DR316" s="43" cm="1">
        <f t="array" aca="1" ref="DR316" ca="1">IFERROR(INDEX(Forecast_Capex_Input!BQ$12:BQ$286,$Z316)
*(INDEX(Forecast_Capex_Input!$H$12:$H$286,$Z316)=Repex),0)
*$DO316</f>
        <v>0</v>
      </c>
      <c r="DS316" s="43" cm="1">
        <f t="array" aca="1" ref="DS316" ca="1">IFERROR(INDEX(Forecast_Capex_Input!BR$12:BR$286,$Z316)
*(INDEX(Forecast_Capex_Input!$H$12:$H$286,$Z316)=Repex),0)
*$DO316</f>
        <v>0</v>
      </c>
      <c r="DT316" s="43" cm="1">
        <f t="array" aca="1" ref="DT316" ca="1">IFERROR(INDEX(Forecast_Capex_Input!BS$12:BS$286,$Z316)
*(INDEX(Forecast_Capex_Input!$H$12:$H$286,$Z316)=Repex),0)
*$DO316</f>
        <v>0</v>
      </c>
      <c r="DV316" s="43" t="b" cm="1">
        <f t="array" aca="1" ref="DV316" ca="1">OR($G316=Forecast_Capex_Input!$BU$8:$BU$10)</f>
        <v>1</v>
      </c>
      <c r="DW316" s="43" cm="1">
        <f t="array" aca="1" ref="DW316" ca="1">IFERROR(INDEX(Forecast_Capex_Input!BV$12:BV$286,$Z316)
*(INDEX(Forecast_Capex_Input!$H$12:$H$286,$Z316)=Repex),0)
*$DV316</f>
        <v>0</v>
      </c>
      <c r="DX316" s="43" cm="1">
        <f t="array" aca="1" ref="DX316" ca="1">IFERROR(INDEX(Forecast_Capex_Input!BW$12:BW$286,$Z316)
*(INDEX(Forecast_Capex_Input!$H$12:$H$286,$Z316)=Repex),0)
*$DV316</f>
        <v>0</v>
      </c>
      <c r="DY316" s="43" cm="1">
        <f t="array" aca="1" ref="DY316" ca="1">IFERROR(INDEX(Forecast_Capex_Input!BX$12:BX$286,$Z316)
*(INDEX(Forecast_Capex_Input!$H$12:$H$286,$Z316)=Repex),0)
*$DV316</f>
        <v>0</v>
      </c>
      <c r="DZ316" s="43" cm="1">
        <f t="array" aca="1" ref="DZ316" ca="1">IFERROR(INDEX(Forecast_Capex_Input!BY$12:BY$286,$Z316)
*(INDEX(Forecast_Capex_Input!$H$12:$H$286,$Z316)=Repex),0)
*$DV316</f>
        <v>0</v>
      </c>
      <c r="EA316" s="43" cm="1">
        <f t="array" aca="1" ref="EA316" ca="1">IFERROR(INDEX(Forecast_Capex_Input!BZ$12:BZ$286,$Z316)
*(INDEX(Forecast_Capex_Input!$H$12:$H$286,$Z316)=Repex),0)
*$DV316</f>
        <v>1</v>
      </c>
      <c r="EB316" s="43" cm="1">
        <f t="array" aca="1" ref="EB316" ca="1">IFERROR(INDEX(Forecast_Capex_Input!CA$12:CA$286,$Z316)
*(INDEX(Forecast_Capex_Input!$H$12:$H$286,$Z316)=Repex),0)
*$DV316</f>
        <v>0</v>
      </c>
      <c r="EC316" s="43" cm="1">
        <f t="array" aca="1" ref="EC316" ca="1">IFERROR(INDEX(Forecast_Capex_Input!CB$12:CB$286,$Z316)
*(INDEX(Forecast_Capex_Input!$H$12:$H$286,$Z316)=Repex),0)
*$DV316</f>
        <v>0</v>
      </c>
      <c r="ED316" s="43" cm="1">
        <f t="array" aca="1" ref="ED316" ca="1">IFERROR(INDEX(Forecast_Capex_Input!CC$12:CC$286,$Z316)
*(INDEX(Forecast_Capex_Input!$H$12:$H$286,$Z316)=Repex),0)
*$DV316</f>
        <v>0</v>
      </c>
      <c r="EF316" s="86" t="str">
        <f t="shared" si="31"/>
        <v>N/A</v>
      </c>
      <c r="EG316" s="28" t="str">
        <f>IFERROR(RANK(EF316,EF$11:EF$1010,0)+COUNTIF(EF$11:EF316,EF316)-1,NA)</f>
        <v>N/A</v>
      </c>
    </row>
    <row r="317" spans="3:137" x14ac:dyDescent="0.2">
      <c r="C317" s="28">
        <f t="shared" si="32"/>
        <v>307</v>
      </c>
      <c r="D317" s="9" t="str" cm="1">
        <f t="array" ref="D317">IFERROR(INDEX(Forecast_Capex_Input!$D$12:$D$286,$Z317),NA)</f>
        <v>FY24-28 Critical Infrastructure Uplift OT Environment</v>
      </c>
      <c r="E317" s="24" t="b" cm="1">
        <f t="array" ref="E317">IF($Z317=NA,NA,INDEX(Forecast_Capex_Input!$E$12:$E$286,$Z317))</f>
        <v>1</v>
      </c>
      <c r="F317" s="9" t="str" cm="1">
        <f t="array" aca="1" ref="F317" ca="1">IFERROR(INDEX(General!$E$25:$E$26,$AA317),NA)</f>
        <v>Labour</v>
      </c>
      <c r="G317" s="9" t="str" cm="1">
        <f t="array" aca="1" ref="G317" ca="1">IFERROR(INDEX(Forecast_Capex_Input!$AI$11:$BB$11,$AC317),NA)</f>
        <v>Communications (short life)</v>
      </c>
      <c r="H317" s="50" cm="1">
        <f t="array" aca="1" ref="H317" ca="1">IFERROR(INDEX(Forecast_Capex_Input!$AI$12:$BB$286,$Z317,$AC317),NA)</f>
        <v>1</v>
      </c>
      <c r="I317" s="150" t="str" cm="1">
        <f t="array" ref="I317">IFERROR(INDEX(Forecast_Capex_Input!$F$12:$F$286,$Z317),NA)</f>
        <v>Replacement Expenditure</v>
      </c>
      <c r="J317" s="150" t="str" cm="1">
        <f t="array" ref="J317">IFERROR(INDEX(Forecast_Capex_Input!G$12:G$286,$Z317),NA)</f>
        <v>Digital Infrastructure</v>
      </c>
      <c r="K317" s="150" t="str" cm="1">
        <f t="array" ref="K317">IFERROR(INDEX(Forecast_Capex_Input!H$12:H$286,$Z317),NA)</f>
        <v>Repex</v>
      </c>
      <c r="L317" s="150" t="str" cm="1">
        <f t="array" ref="L317">IFERROR(INDEX(Forecast_Capex_Input!I$12:I$286,$Z317),NA)</f>
        <v>N/A</v>
      </c>
      <c r="M317" s="150" t="str" cm="1">
        <f t="array" ref="M317">IFERROR(INDEX(Forecast_Capex_Input!J$12:J$286,$Z317),NA)</f>
        <v>N/A</v>
      </c>
      <c r="N317" s="150" t="str" cm="1">
        <f t="array" ref="N317">IFERROR(INDEX(Forecast_Capex_Input!K$12:K$286,$Z317),NA)</f>
        <v>DI - SCADA</v>
      </c>
      <c r="O317" s="150" t="str" cm="1">
        <f t="array" ref="O317">IFERROR(INDEX(Forecast_Capex_Input!L$12:L$286,$Z317),NA)</f>
        <v>DI - Cyber/physical security</v>
      </c>
      <c r="P317" s="150" t="str" cm="1">
        <f t="array" ref="P317">IFERROR(INDEX(Forecast_Capex_Input!M$12:M$286,$Z317),NA)</f>
        <v>N/A</v>
      </c>
      <c r="Q317" s="24" t="str" cm="1">
        <f t="array" ref="Q317">IFERROR(INDEX(Forecast_Capex_Input!N$12:N$286,$Z317),NA)</f>
        <v>No</v>
      </c>
      <c r="R317" s="190" cm="1">
        <f t="array" ref="R317">IFERROR(INDEX(Forecast_Capex_Input!O$12:O$286,$Z317),0)</f>
        <v>0</v>
      </c>
      <c r="S317" s="24" t="str" cm="1">
        <f t="array" ref="S317">IFERROR(INDEX(Forecast_Capex_Input!P$12:P$286,$Z317),0)</f>
        <v>Safety security &amp; reliability</v>
      </c>
      <c r="T317" s="150" t="str" cm="1">
        <f t="array" aca="1" ref="T317" ca="1">IFERROR(INDEX(General!$K$91:$K$110,$AC317),NA)</f>
        <v>Communications (short life) (2018 onwards)</v>
      </c>
      <c r="U317" s="43" cm="1">
        <f t="array" aca="1" ref="U317" ca="1">IFERROR(
IF($F317=General!$E$25,INDEX(Forecast_Capex_Input!S$12:S$286,$Z317),
INDEX(Forecast_Capex_Input!T$12:T$286,$Z317)),0)</f>
        <v>0.12977283370581363</v>
      </c>
      <c r="V317" s="82" t="b">
        <f>IFERROR(INDEX(Overheads!$T$19:$T$26,MATCH($I317,Overheads!$E$19:$E$26,0)),FALSE)</f>
        <v>1</v>
      </c>
      <c r="W317" s="209" t="str" cm="1">
        <f t="array" ref="W317">IFERROR(
INDEX(Forecast_Capex_Input!CN$12:CN$286,$Z317),0)</f>
        <v>FY22</v>
      </c>
      <c r="X317" s="209">
        <f>IFERROR(
MATCH($W317,General!$L$39:$S$39,0),1)</f>
        <v>2</v>
      </c>
      <c r="Z317" s="28">
        <f>IFERROR(
IF(MATCH($C317,Forecast_Capex_Input!$CI$12:$CI$286,1)+1&gt;MAX(Forecast_Capex_Input!$C$12:$C$286),NA,
MATCH($C317,Forecast_Capex_Input!$CI$12:$CI$286,1)+1),1)</f>
        <v>137</v>
      </c>
      <c r="AA317" s="28" cm="1">
        <f t="array" aca="1" ref="AA317" ca="1">IFERROR(
IF(Z316&lt;&gt;Z317,1,
IF(COUNTIF(OFFSET(AA316,0,0,-INDEX(Forecast_Capex_Input!$CG$12:$CG$286,$Z317)),AA316)=INDEX(Forecast_Capex_Input!$CG$12:$CG$286,$Z317),AA316+1,AA316)),NA)</f>
        <v>1</v>
      </c>
      <c r="AB317" s="28" cm="1">
        <f t="array" ref="AB317">IFERROR($C317-IF($Z317=1,1,INDEX(Forecast_Capex_Input!$CI$12:$CI$286,$Z317-1))+1,NA)</f>
        <v>1</v>
      </c>
      <c r="AC317" s="28" cm="1">
        <f t="array" aca="1" ref="AC317" ca="1">IFERROR(IF(AA317=1,
INDEX(Forecast_Capex_Input!$AI$10:$BB$10,SMALL(IF(INDEX(Forecast_Capex_Input!$AI$12:$BB$286,$Z317,0)&gt;0,COLUMN(Forecast_Capex_Input!$AI$10:$BB$10)-COLUMN(Forecast_Capex_Input!$AI$12)+1),ROWS(OFFSET(AC316,0,0,-$AB317)))),
OFFSET(AC316,-INDEX(Forecast_Capex_Input!$CG$12:$CG$286,$Z317)+1,0)),NA)</f>
        <v>5</v>
      </c>
      <c r="AD317" s="28">
        <f t="shared" ca="1" si="29"/>
        <v>1</v>
      </c>
      <c r="AE317" s="82" t="b">
        <f t="shared" si="33"/>
        <v>0</v>
      </c>
      <c r="AF317" s="78" t="b">
        <v>0</v>
      </c>
      <c r="AG317" s="82" t="b">
        <f t="shared" si="30"/>
        <v>1</v>
      </c>
      <c r="AI317" s="55">
        <v>8.9404857107731592E-2</v>
      </c>
      <c r="AJ317" s="55">
        <v>0.32923494932119896</v>
      </c>
      <c r="AK317" s="55">
        <v>0.10353457578349895</v>
      </c>
      <c r="AL317" s="55">
        <v>0</v>
      </c>
      <c r="AM317" s="55">
        <v>0</v>
      </c>
      <c r="AN317" s="135">
        <v>0.52217438221242951</v>
      </c>
      <c r="AP317" s="55">
        <v>8.6639086019974471E-2</v>
      </c>
      <c r="AQ317" s="55">
        <v>0.32322200002646556</v>
      </c>
      <c r="AR317" s="55">
        <v>0.10281730507488535</v>
      </c>
      <c r="AS317" s="55">
        <v>0</v>
      </c>
      <c r="AT317" s="55">
        <v>0</v>
      </c>
      <c r="AU317" s="135">
        <v>0.51267839112132529</v>
      </c>
      <c r="AW317" s="55">
        <v>1.0444463877447817E-2</v>
      </c>
      <c r="AX317" s="55">
        <v>3.6518583241452837E-2</v>
      </c>
      <c r="AY317" s="55">
        <v>1.4262090105800236E-2</v>
      </c>
      <c r="AZ317" s="55">
        <v>0</v>
      </c>
      <c r="BA317" s="55">
        <v>0</v>
      </c>
      <c r="BB317" s="135">
        <v>6.1225137224700889E-2</v>
      </c>
      <c r="BD317" s="55">
        <v>2.0336508781909602E-3</v>
      </c>
      <c r="BE317" s="55">
        <v>7.1582670044673972E-3</v>
      </c>
      <c r="BF317" s="55">
        <v>2.7345186037904777E-3</v>
      </c>
      <c r="BG317" s="55">
        <v>0</v>
      </c>
      <c r="BH317" s="55">
        <v>0</v>
      </c>
      <c r="BI317" s="135">
        <v>1.1926436486448835E-2</v>
      </c>
      <c r="BK317" s="55">
        <v>9.9117200775613257E-2</v>
      </c>
      <c r="BL317" s="55">
        <v>0.36689885027238583</v>
      </c>
      <c r="BM317" s="55">
        <v>0.11981391378447606</v>
      </c>
      <c r="BN317" s="55">
        <v>0</v>
      </c>
      <c r="BO317" s="55">
        <v>0</v>
      </c>
      <c r="BP317" s="135">
        <v>0.58582996483247518</v>
      </c>
      <c r="BR317" s="147">
        <v>0</v>
      </c>
      <c r="BS317" s="147">
        <v>0</v>
      </c>
      <c r="BT317" s="147">
        <v>1</v>
      </c>
      <c r="BU317" s="147">
        <v>0</v>
      </c>
      <c r="BV317" s="147">
        <v>0</v>
      </c>
      <c r="BX317" s="55">
        <v>0</v>
      </c>
      <c r="BY317" s="55">
        <v>0</v>
      </c>
      <c r="BZ317" s="55">
        <v>0.52217438221242951</v>
      </c>
      <c r="CA317" s="55">
        <v>0</v>
      </c>
      <c r="CB317" s="55">
        <v>0</v>
      </c>
      <c r="CC317" s="135">
        <v>0.52217438221242951</v>
      </c>
      <c r="CE317" s="55">
        <v>0</v>
      </c>
      <c r="CF317" s="55">
        <v>0</v>
      </c>
      <c r="CG317" s="55">
        <v>0.51267839112132529</v>
      </c>
      <c r="CH317" s="55">
        <v>0</v>
      </c>
      <c r="CI317" s="55">
        <v>0</v>
      </c>
      <c r="CJ317" s="135">
        <v>0.51267839112132529</v>
      </c>
      <c r="CL317" s="55">
        <v>0</v>
      </c>
      <c r="CM317" s="55">
        <v>0</v>
      </c>
      <c r="CN317" s="55">
        <v>6.1225137224700889E-2</v>
      </c>
      <c r="CO317" s="55">
        <v>0</v>
      </c>
      <c r="CP317" s="55">
        <v>0</v>
      </c>
      <c r="CQ317" s="135">
        <v>6.1225137224700889E-2</v>
      </c>
      <c r="CS317" s="67">
        <v>0</v>
      </c>
      <c r="CT317" s="67">
        <v>0</v>
      </c>
      <c r="CU317" s="67">
        <v>1.1926436486448835E-2</v>
      </c>
      <c r="CV317" s="67">
        <v>0</v>
      </c>
      <c r="CW317" s="67">
        <v>0</v>
      </c>
      <c r="CX317" s="135">
        <v>1.1926436486448835E-2</v>
      </c>
      <c r="CZ317" s="55">
        <v>0</v>
      </c>
      <c r="DA317" s="55">
        <v>0</v>
      </c>
      <c r="DB317" s="55">
        <v>0.58582996483247507</v>
      </c>
      <c r="DC317" s="55">
        <v>0</v>
      </c>
      <c r="DD317" s="55">
        <v>0</v>
      </c>
      <c r="DE317" s="135">
        <v>0.58582996483247507</v>
      </c>
      <c r="DG317" s="43" t="b" cm="1">
        <f t="array" aca="1" ref="DG317" ca="1">OR($G317=Forecast_Capex_Input!$BF$8:$BF$10)</f>
        <v>0</v>
      </c>
      <c r="DH317" s="43" cm="1">
        <f t="array" aca="1" ref="DH317" ca="1">IFERROR(INDEX(Forecast_Capex_Input!BG$12:BG$286,$Z317)
*(INDEX(Forecast_Capex_Input!$H$12:$H$286,$Z317)=Repex),0)
*$DG317</f>
        <v>0</v>
      </c>
      <c r="DI317" s="43" cm="1">
        <f t="array" aca="1" ref="DI317" ca="1">IFERROR(INDEX(Forecast_Capex_Input!BH$12:BH$286,$Z317)
*(INDEX(Forecast_Capex_Input!$H$12:$H$286,$Z317)=Repex),0)
*$DG317</f>
        <v>0</v>
      </c>
      <c r="DJ317" s="43" cm="1">
        <f t="array" aca="1" ref="DJ317" ca="1">IFERROR(INDEX(Forecast_Capex_Input!BI$12:BI$286,$Z317)
*(INDEX(Forecast_Capex_Input!$H$12:$H$286,$Z317)=Repex),0)
*$DG317</f>
        <v>0</v>
      </c>
      <c r="DK317" s="43" cm="1">
        <f t="array" aca="1" ref="DK317" ca="1">IFERROR(INDEX(Forecast_Capex_Input!BJ$12:BJ$286,$Z317)
*(INDEX(Forecast_Capex_Input!$H$12:$H$286,$Z317)=Repex),0)
*$DG317</f>
        <v>0</v>
      </c>
      <c r="DL317" s="43" cm="1">
        <f t="array" aca="1" ref="DL317" ca="1">IFERROR(INDEX(Forecast_Capex_Input!BK$12:BK$286,$Z317)
*(INDEX(Forecast_Capex_Input!$H$12:$H$286,$Z317)=Repex),0)
*$DG317</f>
        <v>0</v>
      </c>
      <c r="DM317" s="43" cm="1">
        <f t="array" aca="1" ref="DM317" ca="1">IFERROR(INDEX(Forecast_Capex_Input!BL$12:BL$286,$Z317)
*(INDEX(Forecast_Capex_Input!$H$12:$H$286,$Z317)=Repex),0)
*$DG317</f>
        <v>0</v>
      </c>
      <c r="DO317" s="43" t="b" cm="1">
        <f t="array" aca="1" ref="DO317" ca="1">OR($G317=Forecast_Capex_Input!$BN$8:$BN$9)</f>
        <v>0</v>
      </c>
      <c r="DP317" s="43" cm="1">
        <f t="array" aca="1" ref="DP317" ca="1">IFERROR(INDEX(Forecast_Capex_Input!BO$12:BO$286,$Z317)
*(INDEX(Forecast_Capex_Input!$H$12:$H$286,$Z317)=Repex),0)
*$DO317</f>
        <v>0</v>
      </c>
      <c r="DQ317" s="43" cm="1">
        <f t="array" aca="1" ref="DQ317" ca="1">IFERROR(INDEX(Forecast_Capex_Input!BP$12:BP$286,$Z317)
*(INDEX(Forecast_Capex_Input!$H$12:$H$286,$Z317)=Repex),0)
*$DO317</f>
        <v>0</v>
      </c>
      <c r="DR317" s="43" cm="1">
        <f t="array" aca="1" ref="DR317" ca="1">IFERROR(INDEX(Forecast_Capex_Input!BQ$12:BQ$286,$Z317)
*(INDEX(Forecast_Capex_Input!$H$12:$H$286,$Z317)=Repex),0)
*$DO317</f>
        <v>0</v>
      </c>
      <c r="DS317" s="43" cm="1">
        <f t="array" aca="1" ref="DS317" ca="1">IFERROR(INDEX(Forecast_Capex_Input!BR$12:BR$286,$Z317)
*(INDEX(Forecast_Capex_Input!$H$12:$H$286,$Z317)=Repex),0)
*$DO317</f>
        <v>0</v>
      </c>
      <c r="DT317" s="43" cm="1">
        <f t="array" aca="1" ref="DT317" ca="1">IFERROR(INDEX(Forecast_Capex_Input!BS$12:BS$286,$Z317)
*(INDEX(Forecast_Capex_Input!$H$12:$H$286,$Z317)=Repex),0)
*$DO317</f>
        <v>0</v>
      </c>
      <c r="DV317" s="43" t="b" cm="1">
        <f t="array" aca="1" ref="DV317" ca="1">OR($G317=Forecast_Capex_Input!$BU$8:$BU$10)</f>
        <v>1</v>
      </c>
      <c r="DW317" s="43" cm="1">
        <f t="array" aca="1" ref="DW317" ca="1">IFERROR(INDEX(Forecast_Capex_Input!BV$12:BV$286,$Z317)
*(INDEX(Forecast_Capex_Input!$H$12:$H$286,$Z317)=Repex),0)
*$DV317</f>
        <v>0</v>
      </c>
      <c r="DX317" s="43" cm="1">
        <f t="array" aca="1" ref="DX317" ca="1">IFERROR(INDEX(Forecast_Capex_Input!BW$12:BW$286,$Z317)
*(INDEX(Forecast_Capex_Input!$H$12:$H$286,$Z317)=Repex),0)
*$DV317</f>
        <v>0</v>
      </c>
      <c r="DY317" s="43" cm="1">
        <f t="array" aca="1" ref="DY317" ca="1">IFERROR(INDEX(Forecast_Capex_Input!BX$12:BX$286,$Z317)
*(INDEX(Forecast_Capex_Input!$H$12:$H$286,$Z317)=Repex),0)
*$DV317</f>
        <v>0</v>
      </c>
      <c r="DZ317" s="43" cm="1">
        <f t="array" aca="1" ref="DZ317" ca="1">IFERROR(INDEX(Forecast_Capex_Input!BY$12:BY$286,$Z317)
*(INDEX(Forecast_Capex_Input!$H$12:$H$286,$Z317)=Repex),0)
*$DV317</f>
        <v>0</v>
      </c>
      <c r="EA317" s="43" cm="1">
        <f t="array" aca="1" ref="EA317" ca="1">IFERROR(INDEX(Forecast_Capex_Input!BZ$12:BZ$286,$Z317)
*(INDEX(Forecast_Capex_Input!$H$12:$H$286,$Z317)=Repex),0)
*$DV317</f>
        <v>1</v>
      </c>
      <c r="EB317" s="43" cm="1">
        <f t="array" aca="1" ref="EB317" ca="1">IFERROR(INDEX(Forecast_Capex_Input!CA$12:CA$286,$Z317)
*(INDEX(Forecast_Capex_Input!$H$12:$H$286,$Z317)=Repex),0)
*$DV317</f>
        <v>0</v>
      </c>
      <c r="EC317" s="43" cm="1">
        <f t="array" aca="1" ref="EC317" ca="1">IFERROR(INDEX(Forecast_Capex_Input!CB$12:CB$286,$Z317)
*(INDEX(Forecast_Capex_Input!$H$12:$H$286,$Z317)=Repex),0)
*$DV317</f>
        <v>0</v>
      </c>
      <c r="ED317" s="43" cm="1">
        <f t="array" aca="1" ref="ED317" ca="1">IFERROR(INDEX(Forecast_Capex_Input!CC$12:CC$286,$Z317)
*(INDEX(Forecast_Capex_Input!$H$12:$H$286,$Z317)=Repex),0)
*$DV317</f>
        <v>0</v>
      </c>
      <c r="EF317" s="86" t="str">
        <f t="shared" si="31"/>
        <v>N/A</v>
      </c>
      <c r="EG317" s="28" t="str">
        <f>IFERROR(RANK(EF317,EF$11:EF$1010,0)+COUNTIF(EF$11:EF317,EF317)-1,NA)</f>
        <v>N/A</v>
      </c>
    </row>
    <row r="318" spans="3:137" x14ac:dyDescent="0.2">
      <c r="C318" s="28">
        <f t="shared" si="32"/>
        <v>308</v>
      </c>
      <c r="D318" s="9" t="str" cm="1">
        <f t="array" ref="D318">IFERROR(INDEX(Forecast_Capex_Input!$D$12:$D$286,$Z318),NA)</f>
        <v>FY24-28 Critical Infrastructure Uplift OT Environment</v>
      </c>
      <c r="E318" s="24" t="b" cm="1">
        <f t="array" ref="E318">IF($Z318=NA,NA,INDEX(Forecast_Capex_Input!$E$12:$E$286,$Z318))</f>
        <v>1</v>
      </c>
      <c r="F318" s="9" t="str" cm="1">
        <f t="array" aca="1" ref="F318" ca="1">IFERROR(INDEX(General!$E$25:$E$26,$AA318),NA)</f>
        <v>Non-Labour</v>
      </c>
      <c r="G318" s="9" t="str" cm="1">
        <f t="array" aca="1" ref="G318" ca="1">IFERROR(INDEX(Forecast_Capex_Input!$AI$11:$BB$11,$AC318),NA)</f>
        <v>Communications (short life)</v>
      </c>
      <c r="H318" s="50" cm="1">
        <f t="array" aca="1" ref="H318" ca="1">IFERROR(INDEX(Forecast_Capex_Input!$AI$12:$BB$286,$Z318,$AC318),NA)</f>
        <v>1</v>
      </c>
      <c r="I318" s="150" t="str" cm="1">
        <f t="array" ref="I318">IFERROR(INDEX(Forecast_Capex_Input!$F$12:$F$286,$Z318),NA)</f>
        <v>Replacement Expenditure</v>
      </c>
      <c r="J318" s="150" t="str" cm="1">
        <f t="array" ref="J318">IFERROR(INDEX(Forecast_Capex_Input!G$12:G$286,$Z318),NA)</f>
        <v>Digital Infrastructure</v>
      </c>
      <c r="K318" s="150" t="str" cm="1">
        <f t="array" ref="K318">IFERROR(INDEX(Forecast_Capex_Input!H$12:H$286,$Z318),NA)</f>
        <v>Repex</v>
      </c>
      <c r="L318" s="150" t="str" cm="1">
        <f t="array" ref="L318">IFERROR(INDEX(Forecast_Capex_Input!I$12:I$286,$Z318),NA)</f>
        <v>N/A</v>
      </c>
      <c r="M318" s="150" t="str" cm="1">
        <f t="array" ref="M318">IFERROR(INDEX(Forecast_Capex_Input!J$12:J$286,$Z318),NA)</f>
        <v>N/A</v>
      </c>
      <c r="N318" s="150" t="str" cm="1">
        <f t="array" ref="N318">IFERROR(INDEX(Forecast_Capex_Input!K$12:K$286,$Z318),NA)</f>
        <v>DI - SCADA</v>
      </c>
      <c r="O318" s="150" t="str" cm="1">
        <f t="array" ref="O318">IFERROR(INDEX(Forecast_Capex_Input!L$12:L$286,$Z318),NA)</f>
        <v>DI - Cyber/physical security</v>
      </c>
      <c r="P318" s="150" t="str" cm="1">
        <f t="array" ref="P318">IFERROR(INDEX(Forecast_Capex_Input!M$12:M$286,$Z318),NA)</f>
        <v>N/A</v>
      </c>
      <c r="Q318" s="24" t="str" cm="1">
        <f t="array" ref="Q318">IFERROR(INDEX(Forecast_Capex_Input!N$12:N$286,$Z318),NA)</f>
        <v>No</v>
      </c>
      <c r="R318" s="190" cm="1">
        <f t="array" ref="R318">IFERROR(INDEX(Forecast_Capex_Input!O$12:O$286,$Z318),0)</f>
        <v>0</v>
      </c>
      <c r="S318" s="24" t="str" cm="1">
        <f t="array" ref="S318">IFERROR(INDEX(Forecast_Capex_Input!P$12:P$286,$Z318),0)</f>
        <v>Safety security &amp; reliability</v>
      </c>
      <c r="T318" s="150" t="str" cm="1">
        <f t="array" aca="1" ref="T318" ca="1">IFERROR(INDEX(General!$K$91:$K$110,$AC318),NA)</f>
        <v>Communications (short life) (2018 onwards)</v>
      </c>
      <c r="U318" s="43" cm="1">
        <f t="array" aca="1" ref="U318" ca="1">IFERROR(
IF($F318=General!$E$25,INDEX(Forecast_Capex_Input!S$12:S$286,$Z318),
INDEX(Forecast_Capex_Input!T$12:T$286,$Z318)),0)</f>
        <v>0.87022716629418639</v>
      </c>
      <c r="V318" s="82" t="b">
        <f>IFERROR(INDEX(Overheads!$T$19:$T$26,MATCH($I318,Overheads!$E$19:$E$26,0)),FALSE)</f>
        <v>1</v>
      </c>
      <c r="W318" s="209" t="str" cm="1">
        <f t="array" ref="W318">IFERROR(
INDEX(Forecast_Capex_Input!CN$12:CN$286,$Z318),0)</f>
        <v>FY22</v>
      </c>
      <c r="X318" s="209">
        <f>IFERROR(
MATCH($W318,General!$L$39:$S$39,0),1)</f>
        <v>2</v>
      </c>
      <c r="Z318" s="28">
        <f>IFERROR(
IF(MATCH($C318,Forecast_Capex_Input!$CI$12:$CI$286,1)+1&gt;MAX(Forecast_Capex_Input!$C$12:$C$286),NA,
MATCH($C318,Forecast_Capex_Input!$CI$12:$CI$286,1)+1),1)</f>
        <v>137</v>
      </c>
      <c r="AA318" s="28" cm="1">
        <f t="array" aca="1" ref="AA318" ca="1">IFERROR(
IF(Z317&lt;&gt;Z318,1,
IF(COUNTIF(OFFSET(AA317,0,0,-INDEX(Forecast_Capex_Input!$CG$12:$CG$286,$Z318)),AA317)=INDEX(Forecast_Capex_Input!$CG$12:$CG$286,$Z318),AA317+1,AA317)),NA)</f>
        <v>2</v>
      </c>
      <c r="AB318" s="28" cm="1">
        <f t="array" ref="AB318">IFERROR($C318-IF($Z318=1,1,INDEX(Forecast_Capex_Input!$CI$12:$CI$286,$Z318-1))+1,NA)</f>
        <v>2</v>
      </c>
      <c r="AC318" s="28" cm="1">
        <f t="array" aca="1" ref="AC318" ca="1">IFERROR(IF(AA318=1,
INDEX(Forecast_Capex_Input!$AI$10:$BB$10,SMALL(IF(INDEX(Forecast_Capex_Input!$AI$12:$BB$286,$Z318,0)&gt;0,COLUMN(Forecast_Capex_Input!$AI$10:$BB$10)-COLUMN(Forecast_Capex_Input!$AI$12)+1),ROWS(OFFSET(AC317,0,0,-$AB318)))),
OFFSET(AC317,-INDEX(Forecast_Capex_Input!$CG$12:$CG$286,$Z318)+1,0)),NA)</f>
        <v>5</v>
      </c>
      <c r="AD318" s="28">
        <f t="shared" ca="1" si="29"/>
        <v>2</v>
      </c>
      <c r="AE318" s="82" t="b">
        <f t="shared" si="33"/>
        <v>0</v>
      </c>
      <c r="AF318" s="78" t="b">
        <v>0</v>
      </c>
      <c r="AG318" s="82" t="b">
        <f t="shared" si="30"/>
        <v>1</v>
      </c>
      <c r="AI318" s="55">
        <v>0.59952867816827582</v>
      </c>
      <c r="AJ318" s="55">
        <v>2.2077748386252729</v>
      </c>
      <c r="AK318" s="55">
        <v>0.69427936436829696</v>
      </c>
      <c r="AL318" s="55">
        <v>0</v>
      </c>
      <c r="AM318" s="55">
        <v>0</v>
      </c>
      <c r="AN318" s="135">
        <v>3.5015828811618457</v>
      </c>
      <c r="AP318" s="55">
        <v>0.59952867816827582</v>
      </c>
      <c r="AQ318" s="55">
        <v>2.2077748386252729</v>
      </c>
      <c r="AR318" s="55">
        <v>0.69427936436829696</v>
      </c>
      <c r="AS318" s="55">
        <v>0</v>
      </c>
      <c r="AT318" s="55">
        <v>0</v>
      </c>
      <c r="AU318" s="135">
        <v>3.5015828811618457</v>
      </c>
      <c r="AW318" s="55">
        <v>7.2274026773308284E-2</v>
      </c>
      <c r="AX318" s="55">
        <v>0.24944097003335339</v>
      </c>
      <c r="AY318" s="55">
        <v>9.6305528004322738E-2</v>
      </c>
      <c r="AZ318" s="55">
        <v>0</v>
      </c>
      <c r="BA318" s="55">
        <v>0</v>
      </c>
      <c r="BB318" s="135">
        <v>0.4180205248109844</v>
      </c>
      <c r="BD318" s="55">
        <v>1.407254022250983E-2</v>
      </c>
      <c r="BE318" s="55">
        <v>4.8894697079192001E-2</v>
      </c>
      <c r="BF318" s="55">
        <v>1.846498346470158E-2</v>
      </c>
      <c r="BG318" s="55">
        <v>0</v>
      </c>
      <c r="BH318" s="55">
        <v>0</v>
      </c>
      <c r="BI318" s="135">
        <v>8.1432220766403413E-2</v>
      </c>
      <c r="BK318" s="55">
        <v>0.68587524516409393</v>
      </c>
      <c r="BL318" s="55">
        <v>2.5061105057378184</v>
      </c>
      <c r="BM318" s="55">
        <v>0.80904987583732135</v>
      </c>
      <c r="BN318" s="55">
        <v>0</v>
      </c>
      <c r="BO318" s="55">
        <v>0</v>
      </c>
      <c r="BP318" s="135">
        <v>4.0010356267392337</v>
      </c>
      <c r="BR318" s="147">
        <v>0</v>
      </c>
      <c r="BS318" s="147">
        <v>0</v>
      </c>
      <c r="BT318" s="147">
        <v>1</v>
      </c>
      <c r="BU318" s="147">
        <v>0</v>
      </c>
      <c r="BV318" s="147">
        <v>0</v>
      </c>
      <c r="BX318" s="55">
        <v>0</v>
      </c>
      <c r="BY318" s="55">
        <v>0</v>
      </c>
      <c r="BZ318" s="55">
        <v>3.5015828811618457</v>
      </c>
      <c r="CA318" s="55">
        <v>0</v>
      </c>
      <c r="CB318" s="55">
        <v>0</v>
      </c>
      <c r="CC318" s="135">
        <v>3.5015828811618457</v>
      </c>
      <c r="CE318" s="55">
        <v>0</v>
      </c>
      <c r="CF318" s="55">
        <v>0</v>
      </c>
      <c r="CG318" s="55">
        <v>3.5015828811618457</v>
      </c>
      <c r="CH318" s="55">
        <v>0</v>
      </c>
      <c r="CI318" s="55">
        <v>0</v>
      </c>
      <c r="CJ318" s="135">
        <v>3.5015828811618457</v>
      </c>
      <c r="CL318" s="55">
        <v>0</v>
      </c>
      <c r="CM318" s="55">
        <v>0</v>
      </c>
      <c r="CN318" s="55">
        <v>0.4180205248109844</v>
      </c>
      <c r="CO318" s="55">
        <v>0</v>
      </c>
      <c r="CP318" s="55">
        <v>0</v>
      </c>
      <c r="CQ318" s="135">
        <v>0.4180205248109844</v>
      </c>
      <c r="CS318" s="67">
        <v>0</v>
      </c>
      <c r="CT318" s="67">
        <v>0</v>
      </c>
      <c r="CU318" s="67">
        <v>8.1432220766403413E-2</v>
      </c>
      <c r="CV318" s="67">
        <v>0</v>
      </c>
      <c r="CW318" s="67">
        <v>0</v>
      </c>
      <c r="CX318" s="135">
        <v>8.1432220766403413E-2</v>
      </c>
      <c r="CZ318" s="55">
        <v>0</v>
      </c>
      <c r="DA318" s="55">
        <v>0</v>
      </c>
      <c r="DB318" s="55">
        <v>4.0010356267392337</v>
      </c>
      <c r="DC318" s="55">
        <v>0</v>
      </c>
      <c r="DD318" s="55">
        <v>0</v>
      </c>
      <c r="DE318" s="135">
        <v>4.0010356267392337</v>
      </c>
      <c r="DG318" s="43" t="b" cm="1">
        <f t="array" aca="1" ref="DG318" ca="1">OR($G318=Forecast_Capex_Input!$BF$8:$BF$10)</f>
        <v>0</v>
      </c>
      <c r="DH318" s="43" cm="1">
        <f t="array" aca="1" ref="DH318" ca="1">IFERROR(INDEX(Forecast_Capex_Input!BG$12:BG$286,$Z318)
*(INDEX(Forecast_Capex_Input!$H$12:$H$286,$Z318)=Repex),0)
*$DG318</f>
        <v>0</v>
      </c>
      <c r="DI318" s="43" cm="1">
        <f t="array" aca="1" ref="DI318" ca="1">IFERROR(INDEX(Forecast_Capex_Input!BH$12:BH$286,$Z318)
*(INDEX(Forecast_Capex_Input!$H$12:$H$286,$Z318)=Repex),0)
*$DG318</f>
        <v>0</v>
      </c>
      <c r="DJ318" s="43" cm="1">
        <f t="array" aca="1" ref="DJ318" ca="1">IFERROR(INDEX(Forecast_Capex_Input!BI$12:BI$286,$Z318)
*(INDEX(Forecast_Capex_Input!$H$12:$H$286,$Z318)=Repex),0)
*$DG318</f>
        <v>0</v>
      </c>
      <c r="DK318" s="43" cm="1">
        <f t="array" aca="1" ref="DK318" ca="1">IFERROR(INDEX(Forecast_Capex_Input!BJ$12:BJ$286,$Z318)
*(INDEX(Forecast_Capex_Input!$H$12:$H$286,$Z318)=Repex),0)
*$DG318</f>
        <v>0</v>
      </c>
      <c r="DL318" s="43" cm="1">
        <f t="array" aca="1" ref="DL318" ca="1">IFERROR(INDEX(Forecast_Capex_Input!BK$12:BK$286,$Z318)
*(INDEX(Forecast_Capex_Input!$H$12:$H$286,$Z318)=Repex),0)
*$DG318</f>
        <v>0</v>
      </c>
      <c r="DM318" s="43" cm="1">
        <f t="array" aca="1" ref="DM318" ca="1">IFERROR(INDEX(Forecast_Capex_Input!BL$12:BL$286,$Z318)
*(INDEX(Forecast_Capex_Input!$H$12:$H$286,$Z318)=Repex),0)
*$DG318</f>
        <v>0</v>
      </c>
      <c r="DO318" s="43" t="b" cm="1">
        <f t="array" aca="1" ref="DO318" ca="1">OR($G318=Forecast_Capex_Input!$BN$8:$BN$9)</f>
        <v>0</v>
      </c>
      <c r="DP318" s="43" cm="1">
        <f t="array" aca="1" ref="DP318" ca="1">IFERROR(INDEX(Forecast_Capex_Input!BO$12:BO$286,$Z318)
*(INDEX(Forecast_Capex_Input!$H$12:$H$286,$Z318)=Repex),0)
*$DO318</f>
        <v>0</v>
      </c>
      <c r="DQ318" s="43" cm="1">
        <f t="array" aca="1" ref="DQ318" ca="1">IFERROR(INDEX(Forecast_Capex_Input!BP$12:BP$286,$Z318)
*(INDEX(Forecast_Capex_Input!$H$12:$H$286,$Z318)=Repex),0)
*$DO318</f>
        <v>0</v>
      </c>
      <c r="DR318" s="43" cm="1">
        <f t="array" aca="1" ref="DR318" ca="1">IFERROR(INDEX(Forecast_Capex_Input!BQ$12:BQ$286,$Z318)
*(INDEX(Forecast_Capex_Input!$H$12:$H$286,$Z318)=Repex),0)
*$DO318</f>
        <v>0</v>
      </c>
      <c r="DS318" s="43" cm="1">
        <f t="array" aca="1" ref="DS318" ca="1">IFERROR(INDEX(Forecast_Capex_Input!BR$12:BR$286,$Z318)
*(INDEX(Forecast_Capex_Input!$H$12:$H$286,$Z318)=Repex),0)
*$DO318</f>
        <v>0</v>
      </c>
      <c r="DT318" s="43" cm="1">
        <f t="array" aca="1" ref="DT318" ca="1">IFERROR(INDEX(Forecast_Capex_Input!BS$12:BS$286,$Z318)
*(INDEX(Forecast_Capex_Input!$H$12:$H$286,$Z318)=Repex),0)
*$DO318</f>
        <v>0</v>
      </c>
      <c r="DV318" s="43" t="b" cm="1">
        <f t="array" aca="1" ref="DV318" ca="1">OR($G318=Forecast_Capex_Input!$BU$8:$BU$10)</f>
        <v>1</v>
      </c>
      <c r="DW318" s="43" cm="1">
        <f t="array" aca="1" ref="DW318" ca="1">IFERROR(INDEX(Forecast_Capex_Input!BV$12:BV$286,$Z318)
*(INDEX(Forecast_Capex_Input!$H$12:$H$286,$Z318)=Repex),0)
*$DV318</f>
        <v>0</v>
      </c>
      <c r="DX318" s="43" cm="1">
        <f t="array" aca="1" ref="DX318" ca="1">IFERROR(INDEX(Forecast_Capex_Input!BW$12:BW$286,$Z318)
*(INDEX(Forecast_Capex_Input!$H$12:$H$286,$Z318)=Repex),0)
*$DV318</f>
        <v>0</v>
      </c>
      <c r="DY318" s="43" cm="1">
        <f t="array" aca="1" ref="DY318" ca="1">IFERROR(INDEX(Forecast_Capex_Input!BX$12:BX$286,$Z318)
*(INDEX(Forecast_Capex_Input!$H$12:$H$286,$Z318)=Repex),0)
*$DV318</f>
        <v>0</v>
      </c>
      <c r="DZ318" s="43" cm="1">
        <f t="array" aca="1" ref="DZ318" ca="1">IFERROR(INDEX(Forecast_Capex_Input!BY$12:BY$286,$Z318)
*(INDEX(Forecast_Capex_Input!$H$12:$H$286,$Z318)=Repex),0)
*$DV318</f>
        <v>0</v>
      </c>
      <c r="EA318" s="43" cm="1">
        <f t="array" aca="1" ref="EA318" ca="1">IFERROR(INDEX(Forecast_Capex_Input!BZ$12:BZ$286,$Z318)
*(INDEX(Forecast_Capex_Input!$H$12:$H$286,$Z318)=Repex),0)
*$DV318</f>
        <v>1</v>
      </c>
      <c r="EB318" s="43" cm="1">
        <f t="array" aca="1" ref="EB318" ca="1">IFERROR(INDEX(Forecast_Capex_Input!CA$12:CA$286,$Z318)
*(INDEX(Forecast_Capex_Input!$H$12:$H$286,$Z318)=Repex),0)
*$DV318</f>
        <v>0</v>
      </c>
      <c r="EC318" s="43" cm="1">
        <f t="array" aca="1" ref="EC318" ca="1">IFERROR(INDEX(Forecast_Capex_Input!CB$12:CB$286,$Z318)
*(INDEX(Forecast_Capex_Input!$H$12:$H$286,$Z318)=Repex),0)
*$DV318</f>
        <v>0</v>
      </c>
      <c r="ED318" s="43" cm="1">
        <f t="array" aca="1" ref="ED318" ca="1">IFERROR(INDEX(Forecast_Capex_Input!CC$12:CC$286,$Z318)
*(INDEX(Forecast_Capex_Input!$H$12:$H$286,$Z318)=Repex),0)
*$DV318</f>
        <v>0</v>
      </c>
      <c r="EF318" s="86" t="str">
        <f t="shared" si="31"/>
        <v>N/A</v>
      </c>
      <c r="EG318" s="28" t="str">
        <f>IFERROR(RANK(EF318,EF$11:EF$1010,0)+COUNTIF(EF$11:EF318,EF318)-1,NA)</f>
        <v>N/A</v>
      </c>
    </row>
    <row r="319" spans="3:137" x14ac:dyDescent="0.2">
      <c r="C319" s="28">
        <f t="shared" si="32"/>
        <v>309</v>
      </c>
      <c r="D319" s="9" t="str" cm="1">
        <f t="array" ref="D319">IFERROR(INDEX(Forecast_Capex_Input!$D$12:$D$286,$Z319),NA)</f>
        <v>Lismore 415V AC DIst. Replacement</v>
      </c>
      <c r="E319" s="24" t="b" cm="1">
        <f t="array" ref="E319">IF($Z319=NA,NA,INDEX(Forecast_Capex_Input!$E$12:$E$286,$Z319))</f>
        <v>0</v>
      </c>
      <c r="F319" s="9" t="str" cm="1">
        <f t="array" aca="1" ref="F319" ca="1">IFERROR(INDEX(General!$E$25:$E$26,$AA319),NA)</f>
        <v>Labour</v>
      </c>
      <c r="G319" s="9" t="str" cm="1">
        <f t="array" aca="1" ref="G319" ca="1">IFERROR(INDEX(Forecast_Capex_Input!$AI$11:$BB$11,$AC319),NA)</f>
        <v>Business IT</v>
      </c>
      <c r="H319" s="50" cm="1">
        <f t="array" aca="1" ref="H319" ca="1">IFERROR(INDEX(Forecast_Capex_Input!$AI$12:$BB$286,$Z319,$AC319),NA)</f>
        <v>1</v>
      </c>
      <c r="I319" s="150" t="str" cm="1">
        <f t="array" ref="I319">IFERROR(INDEX(Forecast_Capex_Input!$F$12:$F$286,$Z319),NA)</f>
        <v>Replacement Expenditure</v>
      </c>
      <c r="J319" s="150" t="str" cm="1">
        <f t="array" ref="J319">IFERROR(INDEX(Forecast_Capex_Input!G$12:G$286,$Z319),NA)</f>
        <v>Digital Infrastructure</v>
      </c>
      <c r="K319" s="150" t="str" cm="1">
        <f t="array" ref="K319">IFERROR(INDEX(Forecast_Capex_Input!H$12:H$286,$Z319),NA)</f>
        <v>Repex</v>
      </c>
      <c r="L319" s="150" t="str" cm="1">
        <f t="array" ref="L319">IFERROR(INDEX(Forecast_Capex_Input!I$12:I$286,$Z319),NA)</f>
        <v>N/A</v>
      </c>
      <c r="M319" s="150" t="str" cm="1">
        <f t="array" ref="M319">IFERROR(INDEX(Forecast_Capex_Input!J$12:J$286,$Z319),NA)</f>
        <v>N/A</v>
      </c>
      <c r="N319" s="150" t="str" cm="1">
        <f t="array" ref="N319">IFERROR(INDEX(Forecast_Capex_Input!K$12:K$286,$Z319),NA)</f>
        <v>DI - AC/DC &amp; Auxiliary systems</v>
      </c>
      <c r="O319" s="150" t="str" cm="1">
        <f t="array" ref="O319">IFERROR(INDEX(Forecast_Capex_Input!L$12:L$286,$Z319),NA)</f>
        <v>DI - Safe and Reliable Network</v>
      </c>
      <c r="P319" s="150" t="str" cm="1">
        <f t="array" ref="P319">IFERROR(INDEX(Forecast_Capex_Input!M$12:M$286,$Z319),NA)</f>
        <v>N/A</v>
      </c>
      <c r="Q319" s="24" t="str" cm="1">
        <f t="array" ref="Q319">IFERROR(INDEX(Forecast_Capex_Input!N$12:N$286,$Z319),NA)</f>
        <v>Yes</v>
      </c>
      <c r="R319" s="190" cm="1">
        <f t="array" ref="R319">IFERROR(INDEX(Forecast_Capex_Input!O$12:O$286,$Z319),0)</f>
        <v>0</v>
      </c>
      <c r="S319" s="24" t="str" cm="1">
        <f t="array" ref="S319">IFERROR(INDEX(Forecast_Capex_Input!P$12:P$286,$Z319),0)</f>
        <v>Safety security &amp; reliability</v>
      </c>
      <c r="T319" s="150" t="str" cm="1">
        <f t="array" aca="1" ref="T319" ca="1">IFERROR(INDEX(General!$K$91:$K$110,$AC319),NA)</f>
        <v>Business IT (2018 onwards)</v>
      </c>
      <c r="U319" s="43" cm="1">
        <f t="array" aca="1" ref="U319" ca="1">IFERROR(
IF($F319=General!$E$25,INDEX(Forecast_Capex_Input!S$12:S$286,$Z319),
INDEX(Forecast_Capex_Input!T$12:T$286,$Z319)),0)</f>
        <v>0</v>
      </c>
      <c r="V319" s="82" t="b">
        <f>IFERROR(INDEX(Overheads!$T$19:$T$26,MATCH($I319,Overheads!$E$19:$E$26,0)),FALSE)</f>
        <v>1</v>
      </c>
      <c r="W319" s="209" t="str" cm="1">
        <f t="array" ref="W319">IFERROR(
INDEX(Forecast_Capex_Input!CN$12:CN$286,$Z319),0)</f>
        <v>FY22</v>
      </c>
      <c r="X319" s="209">
        <f>IFERROR(
MATCH($W319,General!$L$39:$S$39,0),1)</f>
        <v>2</v>
      </c>
      <c r="Z319" s="28">
        <f>IFERROR(
IF(MATCH($C319,Forecast_Capex_Input!$CI$12:$CI$286,1)+1&gt;MAX(Forecast_Capex_Input!$C$12:$C$286),NA,
MATCH($C319,Forecast_Capex_Input!$CI$12:$CI$286,1)+1),1)</f>
        <v>138</v>
      </c>
      <c r="AA319" s="28" cm="1">
        <f t="array" aca="1" ref="AA319" ca="1">IFERROR(
IF(Z318&lt;&gt;Z319,1,
IF(COUNTIF(OFFSET(AA318,0,0,-INDEX(Forecast_Capex_Input!$CG$12:$CG$286,$Z319)),AA318)=INDEX(Forecast_Capex_Input!$CG$12:$CG$286,$Z319),AA318+1,AA318)),NA)</f>
        <v>1</v>
      </c>
      <c r="AB319" s="28" cm="1">
        <f t="array" ref="AB319">IFERROR($C319-IF($Z319=1,1,INDEX(Forecast_Capex_Input!$CI$12:$CI$286,$Z319-1))+1,NA)</f>
        <v>1</v>
      </c>
      <c r="AC319" s="28" cm="1">
        <f t="array" aca="1" ref="AC319" ca="1">IFERROR(IF(AA319=1,
INDEX(Forecast_Capex_Input!$AI$10:$BB$10,SMALL(IF(INDEX(Forecast_Capex_Input!$AI$12:$BB$286,$Z319,0)&gt;0,COLUMN(Forecast_Capex_Input!$AI$10:$BB$10)-COLUMN(Forecast_Capex_Input!$AI$12)+1),ROWS(OFFSET(AC318,0,0,-$AB319)))),
OFFSET(AC318,-INDEX(Forecast_Capex_Input!$CG$12:$CG$286,$Z319)+1,0)),NA)</f>
        <v>6</v>
      </c>
      <c r="AD319" s="28">
        <f t="shared" ca="1" si="29"/>
        <v>1</v>
      </c>
      <c r="AE319" s="82" t="b">
        <f t="shared" si="33"/>
        <v>0</v>
      </c>
      <c r="AF319" s="78" t="b">
        <v>0</v>
      </c>
      <c r="AG319" s="82" t="b">
        <f t="shared" si="30"/>
        <v>1</v>
      </c>
      <c r="AI319" s="55">
        <v>0</v>
      </c>
      <c r="AJ319" s="55">
        <v>0</v>
      </c>
      <c r="AK319" s="55">
        <v>0</v>
      </c>
      <c r="AL319" s="55">
        <v>0</v>
      </c>
      <c r="AM319" s="55">
        <v>0</v>
      </c>
      <c r="AN319" s="135">
        <v>0</v>
      </c>
      <c r="AP319" s="55">
        <v>0</v>
      </c>
      <c r="AQ319" s="55">
        <v>0</v>
      </c>
      <c r="AR319" s="55">
        <v>0</v>
      </c>
      <c r="AS319" s="55">
        <v>0</v>
      </c>
      <c r="AT319" s="55">
        <v>0</v>
      </c>
      <c r="AU319" s="135">
        <v>0</v>
      </c>
      <c r="AW319" s="55">
        <v>0</v>
      </c>
      <c r="AX319" s="55">
        <v>0</v>
      </c>
      <c r="AY319" s="55">
        <v>0</v>
      </c>
      <c r="AZ319" s="55">
        <v>0</v>
      </c>
      <c r="BA319" s="55">
        <v>0</v>
      </c>
      <c r="BB319" s="135">
        <v>0</v>
      </c>
      <c r="BD319" s="55">
        <v>0</v>
      </c>
      <c r="BE319" s="55">
        <v>0</v>
      </c>
      <c r="BF319" s="55">
        <v>0</v>
      </c>
      <c r="BG319" s="55">
        <v>0</v>
      </c>
      <c r="BH319" s="55">
        <v>0</v>
      </c>
      <c r="BI319" s="135">
        <v>0</v>
      </c>
      <c r="BK319" s="55">
        <v>0</v>
      </c>
      <c r="BL319" s="55">
        <v>0</v>
      </c>
      <c r="BM319" s="55">
        <v>0</v>
      </c>
      <c r="BN319" s="55">
        <v>0</v>
      </c>
      <c r="BO319" s="55">
        <v>0</v>
      </c>
      <c r="BP319" s="135">
        <v>0</v>
      </c>
      <c r="BR319" s="147">
        <v>0</v>
      </c>
      <c r="BS319" s="147">
        <v>0</v>
      </c>
      <c r="BT319" s="147">
        <v>0</v>
      </c>
      <c r="BU319" s="147">
        <v>0</v>
      </c>
      <c r="BV319" s="147">
        <v>0</v>
      </c>
      <c r="BX319" s="55">
        <v>0</v>
      </c>
      <c r="BY319" s="55">
        <v>0</v>
      </c>
      <c r="BZ319" s="55">
        <v>0</v>
      </c>
      <c r="CA319" s="55">
        <v>0</v>
      </c>
      <c r="CB319" s="55">
        <v>0</v>
      </c>
      <c r="CC319" s="135">
        <v>0</v>
      </c>
      <c r="CE319" s="55">
        <v>0</v>
      </c>
      <c r="CF319" s="55">
        <v>0</v>
      </c>
      <c r="CG319" s="55">
        <v>0</v>
      </c>
      <c r="CH319" s="55">
        <v>0</v>
      </c>
      <c r="CI319" s="55">
        <v>0</v>
      </c>
      <c r="CJ319" s="135">
        <v>0</v>
      </c>
      <c r="CL319" s="55">
        <v>0</v>
      </c>
      <c r="CM319" s="55">
        <v>0</v>
      </c>
      <c r="CN319" s="55">
        <v>0</v>
      </c>
      <c r="CO319" s="55">
        <v>0</v>
      </c>
      <c r="CP319" s="55">
        <v>0</v>
      </c>
      <c r="CQ319" s="135">
        <v>0</v>
      </c>
      <c r="CS319" s="67">
        <v>0</v>
      </c>
      <c r="CT319" s="67">
        <v>0</v>
      </c>
      <c r="CU319" s="67">
        <v>0</v>
      </c>
      <c r="CV319" s="67">
        <v>0</v>
      </c>
      <c r="CW319" s="67">
        <v>0</v>
      </c>
      <c r="CX319" s="135">
        <v>0</v>
      </c>
      <c r="CZ319" s="55">
        <v>0</v>
      </c>
      <c r="DA319" s="55">
        <v>0</v>
      </c>
      <c r="DB319" s="55">
        <v>0</v>
      </c>
      <c r="DC319" s="55">
        <v>0</v>
      </c>
      <c r="DD319" s="55">
        <v>0</v>
      </c>
      <c r="DE319" s="135">
        <v>0</v>
      </c>
      <c r="DG319" s="43" t="b" cm="1">
        <f t="array" aca="1" ref="DG319" ca="1">OR($G319=Forecast_Capex_Input!$BF$8:$BF$10)</f>
        <v>0</v>
      </c>
      <c r="DH319" s="43" cm="1">
        <f t="array" aca="1" ref="DH319" ca="1">IFERROR(INDEX(Forecast_Capex_Input!BG$12:BG$286,$Z319)
*(INDEX(Forecast_Capex_Input!$H$12:$H$286,$Z319)=Repex),0)
*$DG319</f>
        <v>0</v>
      </c>
      <c r="DI319" s="43" cm="1">
        <f t="array" aca="1" ref="DI319" ca="1">IFERROR(INDEX(Forecast_Capex_Input!BH$12:BH$286,$Z319)
*(INDEX(Forecast_Capex_Input!$H$12:$H$286,$Z319)=Repex),0)
*$DG319</f>
        <v>0</v>
      </c>
      <c r="DJ319" s="43" cm="1">
        <f t="array" aca="1" ref="DJ319" ca="1">IFERROR(INDEX(Forecast_Capex_Input!BI$12:BI$286,$Z319)
*(INDEX(Forecast_Capex_Input!$H$12:$H$286,$Z319)=Repex),0)
*$DG319</f>
        <v>0</v>
      </c>
      <c r="DK319" s="43" cm="1">
        <f t="array" aca="1" ref="DK319" ca="1">IFERROR(INDEX(Forecast_Capex_Input!BJ$12:BJ$286,$Z319)
*(INDEX(Forecast_Capex_Input!$H$12:$H$286,$Z319)=Repex),0)
*$DG319</f>
        <v>0</v>
      </c>
      <c r="DL319" s="43" cm="1">
        <f t="array" aca="1" ref="DL319" ca="1">IFERROR(INDEX(Forecast_Capex_Input!BK$12:BK$286,$Z319)
*(INDEX(Forecast_Capex_Input!$H$12:$H$286,$Z319)=Repex),0)
*$DG319</f>
        <v>0</v>
      </c>
      <c r="DM319" s="43" cm="1">
        <f t="array" aca="1" ref="DM319" ca="1">IFERROR(INDEX(Forecast_Capex_Input!BL$12:BL$286,$Z319)
*(INDEX(Forecast_Capex_Input!$H$12:$H$286,$Z319)=Repex),0)
*$DG319</f>
        <v>0</v>
      </c>
      <c r="DO319" s="43" t="b" cm="1">
        <f t="array" aca="1" ref="DO319" ca="1">OR($G319=Forecast_Capex_Input!$BN$8:$BN$9)</f>
        <v>0</v>
      </c>
      <c r="DP319" s="43" cm="1">
        <f t="array" aca="1" ref="DP319" ca="1">IFERROR(INDEX(Forecast_Capex_Input!BO$12:BO$286,$Z319)
*(INDEX(Forecast_Capex_Input!$H$12:$H$286,$Z319)=Repex),0)
*$DO319</f>
        <v>0</v>
      </c>
      <c r="DQ319" s="43" cm="1">
        <f t="array" aca="1" ref="DQ319" ca="1">IFERROR(INDEX(Forecast_Capex_Input!BP$12:BP$286,$Z319)
*(INDEX(Forecast_Capex_Input!$H$12:$H$286,$Z319)=Repex),0)
*$DO319</f>
        <v>0</v>
      </c>
      <c r="DR319" s="43" cm="1">
        <f t="array" aca="1" ref="DR319" ca="1">IFERROR(INDEX(Forecast_Capex_Input!BQ$12:BQ$286,$Z319)
*(INDEX(Forecast_Capex_Input!$H$12:$H$286,$Z319)=Repex),0)
*$DO319</f>
        <v>0</v>
      </c>
      <c r="DS319" s="43" cm="1">
        <f t="array" aca="1" ref="DS319" ca="1">IFERROR(INDEX(Forecast_Capex_Input!BR$12:BR$286,$Z319)
*(INDEX(Forecast_Capex_Input!$H$12:$H$286,$Z319)=Repex),0)
*$DO319</f>
        <v>0</v>
      </c>
      <c r="DT319" s="43" cm="1">
        <f t="array" aca="1" ref="DT319" ca="1">IFERROR(INDEX(Forecast_Capex_Input!BS$12:BS$286,$Z319)
*(INDEX(Forecast_Capex_Input!$H$12:$H$286,$Z319)=Repex),0)
*$DO319</f>
        <v>0</v>
      </c>
      <c r="DV319" s="43" t="b" cm="1">
        <f t="array" aca="1" ref="DV319" ca="1">OR($G319=Forecast_Capex_Input!$BU$8:$BU$10)</f>
        <v>1</v>
      </c>
      <c r="DW319" s="43" cm="1">
        <f t="array" aca="1" ref="DW319" ca="1">IFERROR(INDEX(Forecast_Capex_Input!BV$12:BV$286,$Z319)
*(INDEX(Forecast_Capex_Input!$H$12:$H$286,$Z319)=Repex),0)
*$DV319</f>
        <v>0</v>
      </c>
      <c r="DX319" s="43" cm="1">
        <f t="array" aca="1" ref="DX319" ca="1">IFERROR(INDEX(Forecast_Capex_Input!BW$12:BW$286,$Z319)
*(INDEX(Forecast_Capex_Input!$H$12:$H$286,$Z319)=Repex),0)
*$DV319</f>
        <v>0</v>
      </c>
      <c r="DY319" s="43" cm="1">
        <f t="array" aca="1" ref="DY319" ca="1">IFERROR(INDEX(Forecast_Capex_Input!BX$12:BX$286,$Z319)
*(INDEX(Forecast_Capex_Input!$H$12:$H$286,$Z319)=Repex),0)
*$DV319</f>
        <v>0</v>
      </c>
      <c r="DZ319" s="43" cm="1">
        <f t="array" aca="1" ref="DZ319" ca="1">IFERROR(INDEX(Forecast_Capex_Input!BY$12:BY$286,$Z319)
*(INDEX(Forecast_Capex_Input!$H$12:$H$286,$Z319)=Repex),0)
*$DV319</f>
        <v>0</v>
      </c>
      <c r="EA319" s="43" cm="1">
        <f t="array" aca="1" ref="EA319" ca="1">IFERROR(INDEX(Forecast_Capex_Input!BZ$12:BZ$286,$Z319)
*(INDEX(Forecast_Capex_Input!$H$12:$H$286,$Z319)=Repex),0)
*$DV319</f>
        <v>0</v>
      </c>
      <c r="EB319" s="43" cm="1">
        <f t="array" aca="1" ref="EB319" ca="1">IFERROR(INDEX(Forecast_Capex_Input!CA$12:CA$286,$Z319)
*(INDEX(Forecast_Capex_Input!$H$12:$H$286,$Z319)=Repex),0)
*$DV319</f>
        <v>0</v>
      </c>
      <c r="EC319" s="43" cm="1">
        <f t="array" aca="1" ref="EC319" ca="1">IFERROR(INDEX(Forecast_Capex_Input!CB$12:CB$286,$Z319)
*(INDEX(Forecast_Capex_Input!$H$12:$H$286,$Z319)=Repex),0)
*$DV319</f>
        <v>1</v>
      </c>
      <c r="ED319" s="43" cm="1">
        <f t="array" aca="1" ref="ED319" ca="1">IFERROR(INDEX(Forecast_Capex_Input!CC$12:CC$286,$Z319)
*(INDEX(Forecast_Capex_Input!$H$12:$H$286,$Z319)=Repex),0)
*$DV319</f>
        <v>0</v>
      </c>
      <c r="EF319" s="86" t="str">
        <f t="shared" si="31"/>
        <v>N/A</v>
      </c>
      <c r="EG319" s="28" t="str">
        <f>IFERROR(RANK(EF319,EF$11:EF$1010,0)+COUNTIF(EF$11:EF319,EF319)-1,NA)</f>
        <v>N/A</v>
      </c>
    </row>
    <row r="320" spans="3:137" x14ac:dyDescent="0.2">
      <c r="C320" s="28">
        <f t="shared" si="32"/>
        <v>310</v>
      </c>
      <c r="D320" s="9" t="str" cm="1">
        <f t="array" ref="D320">IFERROR(INDEX(Forecast_Capex_Input!$D$12:$D$286,$Z320),NA)</f>
        <v>Lismore 415V AC DIst. Replacement</v>
      </c>
      <c r="E320" s="24" t="b" cm="1">
        <f t="array" ref="E320">IF($Z320=NA,NA,INDEX(Forecast_Capex_Input!$E$12:$E$286,$Z320))</f>
        <v>0</v>
      </c>
      <c r="F320" s="9" t="str" cm="1">
        <f t="array" aca="1" ref="F320" ca="1">IFERROR(INDEX(General!$E$25:$E$26,$AA320),NA)</f>
        <v>Non-Labour</v>
      </c>
      <c r="G320" s="9" t="str" cm="1">
        <f t="array" aca="1" ref="G320" ca="1">IFERROR(INDEX(Forecast_Capex_Input!$AI$11:$BB$11,$AC320),NA)</f>
        <v>Business IT</v>
      </c>
      <c r="H320" s="50" cm="1">
        <f t="array" aca="1" ref="H320" ca="1">IFERROR(INDEX(Forecast_Capex_Input!$AI$12:$BB$286,$Z320,$AC320),NA)</f>
        <v>1</v>
      </c>
      <c r="I320" s="150" t="str" cm="1">
        <f t="array" ref="I320">IFERROR(INDEX(Forecast_Capex_Input!$F$12:$F$286,$Z320),NA)</f>
        <v>Replacement Expenditure</v>
      </c>
      <c r="J320" s="150" t="str" cm="1">
        <f t="array" ref="J320">IFERROR(INDEX(Forecast_Capex_Input!G$12:G$286,$Z320),NA)</f>
        <v>Digital Infrastructure</v>
      </c>
      <c r="K320" s="150" t="str" cm="1">
        <f t="array" ref="K320">IFERROR(INDEX(Forecast_Capex_Input!H$12:H$286,$Z320),NA)</f>
        <v>Repex</v>
      </c>
      <c r="L320" s="150" t="str" cm="1">
        <f t="array" ref="L320">IFERROR(INDEX(Forecast_Capex_Input!I$12:I$286,$Z320),NA)</f>
        <v>N/A</v>
      </c>
      <c r="M320" s="150" t="str" cm="1">
        <f t="array" ref="M320">IFERROR(INDEX(Forecast_Capex_Input!J$12:J$286,$Z320),NA)</f>
        <v>N/A</v>
      </c>
      <c r="N320" s="150" t="str" cm="1">
        <f t="array" ref="N320">IFERROR(INDEX(Forecast_Capex_Input!K$12:K$286,$Z320),NA)</f>
        <v>DI - AC/DC &amp; Auxiliary systems</v>
      </c>
      <c r="O320" s="150" t="str" cm="1">
        <f t="array" ref="O320">IFERROR(INDEX(Forecast_Capex_Input!L$12:L$286,$Z320),NA)</f>
        <v>DI - Safe and Reliable Network</v>
      </c>
      <c r="P320" s="150" t="str" cm="1">
        <f t="array" ref="P320">IFERROR(INDEX(Forecast_Capex_Input!M$12:M$286,$Z320),NA)</f>
        <v>N/A</v>
      </c>
      <c r="Q320" s="24" t="str" cm="1">
        <f t="array" ref="Q320">IFERROR(INDEX(Forecast_Capex_Input!N$12:N$286,$Z320),NA)</f>
        <v>Yes</v>
      </c>
      <c r="R320" s="190" cm="1">
        <f t="array" ref="R320">IFERROR(INDEX(Forecast_Capex_Input!O$12:O$286,$Z320),0)</f>
        <v>0</v>
      </c>
      <c r="S320" s="24" t="str" cm="1">
        <f t="array" ref="S320">IFERROR(INDEX(Forecast_Capex_Input!P$12:P$286,$Z320),0)</f>
        <v>Safety security &amp; reliability</v>
      </c>
      <c r="T320" s="150" t="str" cm="1">
        <f t="array" aca="1" ref="T320" ca="1">IFERROR(INDEX(General!$K$91:$K$110,$AC320),NA)</f>
        <v>Business IT (2018 onwards)</v>
      </c>
      <c r="U320" s="43" cm="1">
        <f t="array" aca="1" ref="U320" ca="1">IFERROR(
IF($F320=General!$E$25,INDEX(Forecast_Capex_Input!S$12:S$286,$Z320),
INDEX(Forecast_Capex_Input!T$12:T$286,$Z320)),0)</f>
        <v>1</v>
      </c>
      <c r="V320" s="82" t="b">
        <f>IFERROR(INDEX(Overheads!$T$19:$T$26,MATCH($I320,Overheads!$E$19:$E$26,0)),FALSE)</f>
        <v>1</v>
      </c>
      <c r="W320" s="209" t="str" cm="1">
        <f t="array" ref="W320">IFERROR(
INDEX(Forecast_Capex_Input!CN$12:CN$286,$Z320),0)</f>
        <v>FY22</v>
      </c>
      <c r="X320" s="209">
        <f>IFERROR(
MATCH($W320,General!$L$39:$S$39,0),1)</f>
        <v>2</v>
      </c>
      <c r="Z320" s="28">
        <f>IFERROR(
IF(MATCH($C320,Forecast_Capex_Input!$CI$12:$CI$286,1)+1&gt;MAX(Forecast_Capex_Input!$C$12:$C$286),NA,
MATCH($C320,Forecast_Capex_Input!$CI$12:$CI$286,1)+1),1)</f>
        <v>138</v>
      </c>
      <c r="AA320" s="28" cm="1">
        <f t="array" aca="1" ref="AA320" ca="1">IFERROR(
IF(Z319&lt;&gt;Z320,1,
IF(COUNTIF(OFFSET(AA319,0,0,-INDEX(Forecast_Capex_Input!$CG$12:$CG$286,$Z320)),AA319)=INDEX(Forecast_Capex_Input!$CG$12:$CG$286,$Z320),AA319+1,AA319)),NA)</f>
        <v>2</v>
      </c>
      <c r="AB320" s="28" cm="1">
        <f t="array" ref="AB320">IFERROR($C320-IF($Z320=1,1,INDEX(Forecast_Capex_Input!$CI$12:$CI$286,$Z320-1))+1,NA)</f>
        <v>2</v>
      </c>
      <c r="AC320" s="28" cm="1">
        <f t="array" aca="1" ref="AC320" ca="1">IFERROR(IF(AA320=1,
INDEX(Forecast_Capex_Input!$AI$10:$BB$10,SMALL(IF(INDEX(Forecast_Capex_Input!$AI$12:$BB$286,$Z320,0)&gt;0,COLUMN(Forecast_Capex_Input!$AI$10:$BB$10)-COLUMN(Forecast_Capex_Input!$AI$12)+1),ROWS(OFFSET(AC319,0,0,-$AB320)))),
OFFSET(AC319,-INDEX(Forecast_Capex_Input!$CG$12:$CG$286,$Z320)+1,0)),NA)</f>
        <v>6</v>
      </c>
      <c r="AD320" s="28">
        <f t="shared" ca="1" si="29"/>
        <v>2</v>
      </c>
      <c r="AE320" s="82" t="b">
        <f t="shared" si="33"/>
        <v>0</v>
      </c>
      <c r="AF320" s="78" t="b">
        <v>0</v>
      </c>
      <c r="AG320" s="82" t="b">
        <f t="shared" si="30"/>
        <v>1</v>
      </c>
      <c r="AI320" s="55">
        <v>0</v>
      </c>
      <c r="AJ320" s="55">
        <v>0</v>
      </c>
      <c r="AK320" s="55">
        <v>0</v>
      </c>
      <c r="AL320" s="55">
        <v>0</v>
      </c>
      <c r="AM320" s="55">
        <v>0</v>
      </c>
      <c r="AN320" s="135">
        <v>0</v>
      </c>
      <c r="AP320" s="55">
        <v>0</v>
      </c>
      <c r="AQ320" s="55">
        <v>0</v>
      </c>
      <c r="AR320" s="55">
        <v>0</v>
      </c>
      <c r="AS320" s="55">
        <v>0</v>
      </c>
      <c r="AT320" s="55">
        <v>0</v>
      </c>
      <c r="AU320" s="135">
        <v>0</v>
      </c>
      <c r="AW320" s="55">
        <v>0</v>
      </c>
      <c r="AX320" s="55">
        <v>0</v>
      </c>
      <c r="AY320" s="55">
        <v>0</v>
      </c>
      <c r="AZ320" s="55">
        <v>0</v>
      </c>
      <c r="BA320" s="55">
        <v>0</v>
      </c>
      <c r="BB320" s="135">
        <v>0</v>
      </c>
      <c r="BD320" s="55">
        <v>0</v>
      </c>
      <c r="BE320" s="55">
        <v>0</v>
      </c>
      <c r="BF320" s="55">
        <v>0</v>
      </c>
      <c r="BG320" s="55">
        <v>0</v>
      </c>
      <c r="BH320" s="55">
        <v>0</v>
      </c>
      <c r="BI320" s="135">
        <v>0</v>
      </c>
      <c r="BK320" s="55">
        <v>0</v>
      </c>
      <c r="BL320" s="55">
        <v>0</v>
      </c>
      <c r="BM320" s="55">
        <v>0</v>
      </c>
      <c r="BN320" s="55">
        <v>0</v>
      </c>
      <c r="BO320" s="55">
        <v>0</v>
      </c>
      <c r="BP320" s="135">
        <v>0</v>
      </c>
      <c r="BR320" s="147">
        <v>0</v>
      </c>
      <c r="BS320" s="147">
        <v>0</v>
      </c>
      <c r="BT320" s="147">
        <v>0</v>
      </c>
      <c r="BU320" s="147">
        <v>0</v>
      </c>
      <c r="BV320" s="147">
        <v>0</v>
      </c>
      <c r="BX320" s="55">
        <v>0</v>
      </c>
      <c r="BY320" s="55">
        <v>0</v>
      </c>
      <c r="BZ320" s="55">
        <v>0</v>
      </c>
      <c r="CA320" s="55">
        <v>0</v>
      </c>
      <c r="CB320" s="55">
        <v>0</v>
      </c>
      <c r="CC320" s="135">
        <v>0</v>
      </c>
      <c r="CE320" s="55">
        <v>0</v>
      </c>
      <c r="CF320" s="55">
        <v>0</v>
      </c>
      <c r="CG320" s="55">
        <v>0</v>
      </c>
      <c r="CH320" s="55">
        <v>0</v>
      </c>
      <c r="CI320" s="55">
        <v>0</v>
      </c>
      <c r="CJ320" s="135">
        <v>0</v>
      </c>
      <c r="CL320" s="55">
        <v>0</v>
      </c>
      <c r="CM320" s="55">
        <v>0</v>
      </c>
      <c r="CN320" s="55">
        <v>0</v>
      </c>
      <c r="CO320" s="55">
        <v>0</v>
      </c>
      <c r="CP320" s="55">
        <v>0</v>
      </c>
      <c r="CQ320" s="135">
        <v>0</v>
      </c>
      <c r="CS320" s="67">
        <v>0</v>
      </c>
      <c r="CT320" s="67">
        <v>0</v>
      </c>
      <c r="CU320" s="67">
        <v>0</v>
      </c>
      <c r="CV320" s="67">
        <v>0</v>
      </c>
      <c r="CW320" s="67">
        <v>0</v>
      </c>
      <c r="CX320" s="135">
        <v>0</v>
      </c>
      <c r="CZ320" s="55">
        <v>0</v>
      </c>
      <c r="DA320" s="55">
        <v>0</v>
      </c>
      <c r="DB320" s="55">
        <v>0</v>
      </c>
      <c r="DC320" s="55">
        <v>0</v>
      </c>
      <c r="DD320" s="55">
        <v>0</v>
      </c>
      <c r="DE320" s="135">
        <v>0</v>
      </c>
      <c r="DG320" s="43" t="b" cm="1">
        <f t="array" aca="1" ref="DG320" ca="1">OR($G320=Forecast_Capex_Input!$BF$8:$BF$10)</f>
        <v>0</v>
      </c>
      <c r="DH320" s="43" cm="1">
        <f t="array" aca="1" ref="DH320" ca="1">IFERROR(INDEX(Forecast_Capex_Input!BG$12:BG$286,$Z320)
*(INDEX(Forecast_Capex_Input!$H$12:$H$286,$Z320)=Repex),0)
*$DG320</f>
        <v>0</v>
      </c>
      <c r="DI320" s="43" cm="1">
        <f t="array" aca="1" ref="DI320" ca="1">IFERROR(INDEX(Forecast_Capex_Input!BH$12:BH$286,$Z320)
*(INDEX(Forecast_Capex_Input!$H$12:$H$286,$Z320)=Repex),0)
*$DG320</f>
        <v>0</v>
      </c>
      <c r="DJ320" s="43" cm="1">
        <f t="array" aca="1" ref="DJ320" ca="1">IFERROR(INDEX(Forecast_Capex_Input!BI$12:BI$286,$Z320)
*(INDEX(Forecast_Capex_Input!$H$12:$H$286,$Z320)=Repex),0)
*$DG320</f>
        <v>0</v>
      </c>
      <c r="DK320" s="43" cm="1">
        <f t="array" aca="1" ref="DK320" ca="1">IFERROR(INDEX(Forecast_Capex_Input!BJ$12:BJ$286,$Z320)
*(INDEX(Forecast_Capex_Input!$H$12:$H$286,$Z320)=Repex),0)
*$DG320</f>
        <v>0</v>
      </c>
      <c r="DL320" s="43" cm="1">
        <f t="array" aca="1" ref="DL320" ca="1">IFERROR(INDEX(Forecast_Capex_Input!BK$12:BK$286,$Z320)
*(INDEX(Forecast_Capex_Input!$H$12:$H$286,$Z320)=Repex),0)
*$DG320</f>
        <v>0</v>
      </c>
      <c r="DM320" s="43" cm="1">
        <f t="array" aca="1" ref="DM320" ca="1">IFERROR(INDEX(Forecast_Capex_Input!BL$12:BL$286,$Z320)
*(INDEX(Forecast_Capex_Input!$H$12:$H$286,$Z320)=Repex),0)
*$DG320</f>
        <v>0</v>
      </c>
      <c r="DO320" s="43" t="b" cm="1">
        <f t="array" aca="1" ref="DO320" ca="1">OR($G320=Forecast_Capex_Input!$BN$8:$BN$9)</f>
        <v>0</v>
      </c>
      <c r="DP320" s="43" cm="1">
        <f t="array" aca="1" ref="DP320" ca="1">IFERROR(INDEX(Forecast_Capex_Input!BO$12:BO$286,$Z320)
*(INDEX(Forecast_Capex_Input!$H$12:$H$286,$Z320)=Repex),0)
*$DO320</f>
        <v>0</v>
      </c>
      <c r="DQ320" s="43" cm="1">
        <f t="array" aca="1" ref="DQ320" ca="1">IFERROR(INDEX(Forecast_Capex_Input!BP$12:BP$286,$Z320)
*(INDEX(Forecast_Capex_Input!$H$12:$H$286,$Z320)=Repex),0)
*$DO320</f>
        <v>0</v>
      </c>
      <c r="DR320" s="43" cm="1">
        <f t="array" aca="1" ref="DR320" ca="1">IFERROR(INDEX(Forecast_Capex_Input!BQ$12:BQ$286,$Z320)
*(INDEX(Forecast_Capex_Input!$H$12:$H$286,$Z320)=Repex),0)
*$DO320</f>
        <v>0</v>
      </c>
      <c r="DS320" s="43" cm="1">
        <f t="array" aca="1" ref="DS320" ca="1">IFERROR(INDEX(Forecast_Capex_Input!BR$12:BR$286,$Z320)
*(INDEX(Forecast_Capex_Input!$H$12:$H$286,$Z320)=Repex),0)
*$DO320</f>
        <v>0</v>
      </c>
      <c r="DT320" s="43" cm="1">
        <f t="array" aca="1" ref="DT320" ca="1">IFERROR(INDEX(Forecast_Capex_Input!BS$12:BS$286,$Z320)
*(INDEX(Forecast_Capex_Input!$H$12:$H$286,$Z320)=Repex),0)
*$DO320</f>
        <v>0</v>
      </c>
      <c r="DV320" s="43" t="b" cm="1">
        <f t="array" aca="1" ref="DV320" ca="1">OR($G320=Forecast_Capex_Input!$BU$8:$BU$10)</f>
        <v>1</v>
      </c>
      <c r="DW320" s="43" cm="1">
        <f t="array" aca="1" ref="DW320" ca="1">IFERROR(INDEX(Forecast_Capex_Input!BV$12:BV$286,$Z320)
*(INDEX(Forecast_Capex_Input!$H$12:$H$286,$Z320)=Repex),0)
*$DV320</f>
        <v>0</v>
      </c>
      <c r="DX320" s="43" cm="1">
        <f t="array" aca="1" ref="DX320" ca="1">IFERROR(INDEX(Forecast_Capex_Input!BW$12:BW$286,$Z320)
*(INDEX(Forecast_Capex_Input!$H$12:$H$286,$Z320)=Repex),0)
*$DV320</f>
        <v>0</v>
      </c>
      <c r="DY320" s="43" cm="1">
        <f t="array" aca="1" ref="DY320" ca="1">IFERROR(INDEX(Forecast_Capex_Input!BX$12:BX$286,$Z320)
*(INDEX(Forecast_Capex_Input!$H$12:$H$286,$Z320)=Repex),0)
*$DV320</f>
        <v>0</v>
      </c>
      <c r="DZ320" s="43" cm="1">
        <f t="array" aca="1" ref="DZ320" ca="1">IFERROR(INDEX(Forecast_Capex_Input!BY$12:BY$286,$Z320)
*(INDEX(Forecast_Capex_Input!$H$12:$H$286,$Z320)=Repex),0)
*$DV320</f>
        <v>0</v>
      </c>
      <c r="EA320" s="43" cm="1">
        <f t="array" aca="1" ref="EA320" ca="1">IFERROR(INDEX(Forecast_Capex_Input!BZ$12:BZ$286,$Z320)
*(INDEX(Forecast_Capex_Input!$H$12:$H$286,$Z320)=Repex),0)
*$DV320</f>
        <v>0</v>
      </c>
      <c r="EB320" s="43" cm="1">
        <f t="array" aca="1" ref="EB320" ca="1">IFERROR(INDEX(Forecast_Capex_Input!CA$12:CA$286,$Z320)
*(INDEX(Forecast_Capex_Input!$H$12:$H$286,$Z320)=Repex),0)
*$DV320</f>
        <v>0</v>
      </c>
      <c r="EC320" s="43" cm="1">
        <f t="array" aca="1" ref="EC320" ca="1">IFERROR(INDEX(Forecast_Capex_Input!CB$12:CB$286,$Z320)
*(INDEX(Forecast_Capex_Input!$H$12:$H$286,$Z320)=Repex),0)
*$DV320</f>
        <v>1</v>
      </c>
      <c r="ED320" s="43" cm="1">
        <f t="array" aca="1" ref="ED320" ca="1">IFERROR(INDEX(Forecast_Capex_Input!CC$12:CC$286,$Z320)
*(INDEX(Forecast_Capex_Input!$H$12:$H$286,$Z320)=Repex),0)
*$DV320</f>
        <v>0</v>
      </c>
      <c r="EF320" s="86" t="str">
        <f t="shared" si="31"/>
        <v>N/A</v>
      </c>
      <c r="EG320" s="28" t="str">
        <f>IFERROR(RANK(EF320,EF$11:EF$1010,0)+COUNTIF(EF$11:EF320,EF320)-1,NA)</f>
        <v>N/A</v>
      </c>
    </row>
    <row r="321" spans="3:137" x14ac:dyDescent="0.2">
      <c r="C321" s="28">
        <f t="shared" si="32"/>
        <v>311</v>
      </c>
      <c r="D321" s="9" t="str" cm="1">
        <f t="array" ref="D321">IFERROR(INDEX(Forecast_Capex_Input!$D$12:$D$286,$Z321),NA)</f>
        <v>BKH SVC Server Upgrade</v>
      </c>
      <c r="E321" s="24" t="b" cm="1">
        <f t="array" ref="E321">IF($Z321=NA,NA,INDEX(Forecast_Capex_Input!$E$12:$E$286,$Z321))</f>
        <v>1</v>
      </c>
      <c r="F321" s="9" t="str" cm="1">
        <f t="array" aca="1" ref="F321" ca="1">IFERROR(INDEX(General!$E$25:$E$26,$AA321),NA)</f>
        <v>Labour</v>
      </c>
      <c r="G321" s="9" t="str" cm="1">
        <f t="array" aca="1" ref="G321" ca="1">IFERROR(INDEX(Forecast_Capex_Input!$AI$11:$BB$11,$AC321),NA)</f>
        <v>Secondary Systems</v>
      </c>
      <c r="H321" s="50" cm="1">
        <f t="array" aca="1" ref="H321" ca="1">IFERROR(INDEX(Forecast_Capex_Input!$AI$12:$BB$286,$Z321,$AC321),NA)</f>
        <v>1</v>
      </c>
      <c r="I321" s="150" t="str" cm="1">
        <f t="array" ref="I321">IFERROR(INDEX(Forecast_Capex_Input!$F$12:$F$286,$Z321),NA)</f>
        <v>Replacement Expenditure</v>
      </c>
      <c r="J321" s="150" t="str" cm="1">
        <f t="array" ref="J321">IFERROR(INDEX(Forecast_Capex_Input!G$12:G$286,$Z321),NA)</f>
        <v>Digital Infrastructure</v>
      </c>
      <c r="K321" s="150" t="str" cm="1">
        <f t="array" ref="K321">IFERROR(INDEX(Forecast_Capex_Input!H$12:H$286,$Z321),NA)</f>
        <v>Repex</v>
      </c>
      <c r="L321" s="150" t="str" cm="1">
        <f t="array" ref="L321">IFERROR(INDEX(Forecast_Capex_Input!I$12:I$286,$Z321),NA)</f>
        <v>N/A</v>
      </c>
      <c r="M321" s="150" t="str" cm="1">
        <f t="array" ref="M321">IFERROR(INDEX(Forecast_Capex_Input!J$12:J$286,$Z321),NA)</f>
        <v>N/A</v>
      </c>
      <c r="N321" s="150" t="str" cm="1">
        <f t="array" ref="N321">IFERROR(INDEX(Forecast_Capex_Input!K$12:K$286,$Z321),NA)</f>
        <v>DI - Control systems</v>
      </c>
      <c r="O321" s="150" t="str" cm="1">
        <f t="array" ref="O321">IFERROR(INDEX(Forecast_Capex_Input!L$12:L$286,$Z321),NA)</f>
        <v>DI - Safe and Reliable Network</v>
      </c>
      <c r="P321" s="150" t="str" cm="1">
        <f t="array" ref="P321">IFERROR(INDEX(Forecast_Capex_Input!M$12:M$286,$Z321),NA)</f>
        <v>N/A</v>
      </c>
      <c r="Q321" s="24" t="str" cm="1">
        <f t="array" ref="Q321">IFERROR(INDEX(Forecast_Capex_Input!N$12:N$286,$Z321),NA)</f>
        <v>No</v>
      </c>
      <c r="R321" s="190" cm="1">
        <f t="array" ref="R321">IFERROR(INDEX(Forecast_Capex_Input!O$12:O$286,$Z321),0)</f>
        <v>0</v>
      </c>
      <c r="S321" s="24" t="str" cm="1">
        <f t="array" ref="S321">IFERROR(INDEX(Forecast_Capex_Input!P$12:P$286,$Z321),0)</f>
        <v>Safety security &amp; reliability</v>
      </c>
      <c r="T321" s="150" t="str" cm="1">
        <f t="array" aca="1" ref="T321" ca="1">IFERROR(INDEX(General!$K$91:$K$110,$AC321),NA)</f>
        <v>Secondary Systems (2018-23)</v>
      </c>
      <c r="U321" s="43" cm="1">
        <f t="array" aca="1" ref="U321" ca="1">IFERROR(
IF($F321=General!$E$25,INDEX(Forecast_Capex_Input!S$12:S$286,$Z321),
INDEX(Forecast_Capex_Input!T$12:T$286,$Z321)),0)</f>
        <v>0.13528519172247269</v>
      </c>
      <c r="V321" s="82" t="b">
        <f>IFERROR(INDEX(Overheads!$T$19:$T$26,MATCH($I321,Overheads!$E$19:$E$26,0)),FALSE)</f>
        <v>1</v>
      </c>
      <c r="W321" s="209" t="str" cm="1">
        <f t="array" ref="W321">IFERROR(
INDEX(Forecast_Capex_Input!CN$12:CN$286,$Z321),0)</f>
        <v>FY22</v>
      </c>
      <c r="X321" s="209">
        <f>IFERROR(
MATCH($W321,General!$L$39:$S$39,0),1)</f>
        <v>2</v>
      </c>
      <c r="Z321" s="28">
        <f>IFERROR(
IF(MATCH($C321,Forecast_Capex_Input!$CI$12:$CI$286,1)+1&gt;MAX(Forecast_Capex_Input!$C$12:$C$286),NA,
MATCH($C321,Forecast_Capex_Input!$CI$12:$CI$286,1)+1),1)</f>
        <v>139</v>
      </c>
      <c r="AA321" s="28" cm="1">
        <f t="array" aca="1" ref="AA321" ca="1">IFERROR(
IF(Z320&lt;&gt;Z321,1,
IF(COUNTIF(OFFSET(AA320,0,0,-INDEX(Forecast_Capex_Input!$CG$12:$CG$286,$Z321)),AA320)=INDEX(Forecast_Capex_Input!$CG$12:$CG$286,$Z321),AA320+1,AA320)),NA)</f>
        <v>1</v>
      </c>
      <c r="AB321" s="28" cm="1">
        <f t="array" ref="AB321">IFERROR($C321-IF($Z321=1,1,INDEX(Forecast_Capex_Input!$CI$12:$CI$286,$Z321-1))+1,NA)</f>
        <v>1</v>
      </c>
      <c r="AC321" s="28" cm="1">
        <f t="array" aca="1" ref="AC321" ca="1">IFERROR(IF(AA321=1,
INDEX(Forecast_Capex_Input!$AI$10:$BB$10,SMALL(IF(INDEX(Forecast_Capex_Input!$AI$12:$BB$286,$Z321,0)&gt;0,COLUMN(Forecast_Capex_Input!$AI$10:$BB$10)-COLUMN(Forecast_Capex_Input!$AI$12)+1),ROWS(OFFSET(AC320,0,0,-$AB321)))),
OFFSET(AC320,-INDEX(Forecast_Capex_Input!$CG$12:$CG$286,$Z321)+1,0)),NA)</f>
        <v>4</v>
      </c>
      <c r="AD321" s="28">
        <f t="shared" ca="1" si="29"/>
        <v>1</v>
      </c>
      <c r="AE321" s="82" t="b">
        <f t="shared" si="33"/>
        <v>0</v>
      </c>
      <c r="AF321" s="78" t="b">
        <v>0</v>
      </c>
      <c r="AG321" s="82" t="b">
        <f t="shared" si="30"/>
        <v>1</v>
      </c>
      <c r="AI321" s="55">
        <v>6.3372305040075086E-2</v>
      </c>
      <c r="AJ321" s="55">
        <v>6.3372305040075086E-2</v>
      </c>
      <c r="AK321" s="55">
        <v>0</v>
      </c>
      <c r="AL321" s="55">
        <v>0</v>
      </c>
      <c r="AM321" s="55">
        <v>0</v>
      </c>
      <c r="AN321" s="135">
        <v>0.12674461008015017</v>
      </c>
      <c r="AP321" s="55">
        <v>6.1411860219575426E-2</v>
      </c>
      <c r="AQ321" s="55">
        <v>6.2214911337851217E-2</v>
      </c>
      <c r="AR321" s="55">
        <v>0</v>
      </c>
      <c r="AS321" s="55">
        <v>0</v>
      </c>
      <c r="AT321" s="55">
        <v>0</v>
      </c>
      <c r="AU321" s="135">
        <v>0.12362677155742664</v>
      </c>
      <c r="AW321" s="55">
        <v>7.4032862669206065E-3</v>
      </c>
      <c r="AX321" s="55">
        <v>7.0292257902150705E-3</v>
      </c>
      <c r="AY321" s="55">
        <v>0</v>
      </c>
      <c r="AZ321" s="55">
        <v>0</v>
      </c>
      <c r="BA321" s="55">
        <v>0</v>
      </c>
      <c r="BB321" s="135">
        <v>1.4432512057135676E-2</v>
      </c>
      <c r="BD321" s="55">
        <v>1.4415004728707186E-3</v>
      </c>
      <c r="BE321" s="55">
        <v>1.3778484972530936E-3</v>
      </c>
      <c r="BF321" s="55">
        <v>0</v>
      </c>
      <c r="BG321" s="55">
        <v>0</v>
      </c>
      <c r="BH321" s="55">
        <v>0</v>
      </c>
      <c r="BI321" s="135">
        <v>2.8193489701238122E-3</v>
      </c>
      <c r="BK321" s="55">
        <v>7.0256646959366745E-2</v>
      </c>
      <c r="BL321" s="55">
        <v>7.0621985625319378E-2</v>
      </c>
      <c r="BM321" s="55">
        <v>0</v>
      </c>
      <c r="BN321" s="55">
        <v>0</v>
      </c>
      <c r="BO321" s="55">
        <v>0</v>
      </c>
      <c r="BP321" s="135">
        <v>0.14087863258468614</v>
      </c>
      <c r="BR321" s="147">
        <v>0</v>
      </c>
      <c r="BS321" s="147">
        <v>1</v>
      </c>
      <c r="BT321" s="147">
        <v>0</v>
      </c>
      <c r="BU321" s="147">
        <v>0</v>
      </c>
      <c r="BV321" s="147">
        <v>0</v>
      </c>
      <c r="BX321" s="55">
        <v>0</v>
      </c>
      <c r="BY321" s="55">
        <v>0.12674461008015017</v>
      </c>
      <c r="BZ321" s="55">
        <v>0</v>
      </c>
      <c r="CA321" s="55">
        <v>0</v>
      </c>
      <c r="CB321" s="55">
        <v>0</v>
      </c>
      <c r="CC321" s="135">
        <v>0.12674461008015017</v>
      </c>
      <c r="CE321" s="55">
        <v>0</v>
      </c>
      <c r="CF321" s="55">
        <v>0.12362677155742664</v>
      </c>
      <c r="CG321" s="55">
        <v>0</v>
      </c>
      <c r="CH321" s="55">
        <v>0</v>
      </c>
      <c r="CI321" s="55">
        <v>0</v>
      </c>
      <c r="CJ321" s="135">
        <v>0.12362677155742664</v>
      </c>
      <c r="CL321" s="55">
        <v>0</v>
      </c>
      <c r="CM321" s="55">
        <v>1.4432512057135676E-2</v>
      </c>
      <c r="CN321" s="55">
        <v>0</v>
      </c>
      <c r="CO321" s="55">
        <v>0</v>
      </c>
      <c r="CP321" s="55">
        <v>0</v>
      </c>
      <c r="CQ321" s="135">
        <v>1.4432512057135676E-2</v>
      </c>
      <c r="CS321" s="67">
        <v>0</v>
      </c>
      <c r="CT321" s="67">
        <v>2.8193489701238122E-3</v>
      </c>
      <c r="CU321" s="67">
        <v>0</v>
      </c>
      <c r="CV321" s="67">
        <v>0</v>
      </c>
      <c r="CW321" s="67">
        <v>0</v>
      </c>
      <c r="CX321" s="135">
        <v>2.8193489701238122E-3</v>
      </c>
      <c r="CZ321" s="55">
        <v>0</v>
      </c>
      <c r="DA321" s="55">
        <v>0.14087863258468614</v>
      </c>
      <c r="DB321" s="55">
        <v>0</v>
      </c>
      <c r="DC321" s="55">
        <v>0</v>
      </c>
      <c r="DD321" s="55">
        <v>0</v>
      </c>
      <c r="DE321" s="135">
        <v>0.14087863258468614</v>
      </c>
      <c r="DG321" s="43" t="b" cm="1">
        <f t="array" aca="1" ref="DG321" ca="1">OR($G321=Forecast_Capex_Input!$BF$8:$BF$10)</f>
        <v>0</v>
      </c>
      <c r="DH321" s="43" cm="1">
        <f t="array" aca="1" ref="DH321" ca="1">IFERROR(INDEX(Forecast_Capex_Input!BG$12:BG$286,$Z321)
*(INDEX(Forecast_Capex_Input!$H$12:$H$286,$Z321)=Repex),0)
*$DG321</f>
        <v>0</v>
      </c>
      <c r="DI321" s="43" cm="1">
        <f t="array" aca="1" ref="DI321" ca="1">IFERROR(INDEX(Forecast_Capex_Input!BH$12:BH$286,$Z321)
*(INDEX(Forecast_Capex_Input!$H$12:$H$286,$Z321)=Repex),0)
*$DG321</f>
        <v>0</v>
      </c>
      <c r="DJ321" s="43" cm="1">
        <f t="array" aca="1" ref="DJ321" ca="1">IFERROR(INDEX(Forecast_Capex_Input!BI$12:BI$286,$Z321)
*(INDEX(Forecast_Capex_Input!$H$12:$H$286,$Z321)=Repex),0)
*$DG321</f>
        <v>0</v>
      </c>
      <c r="DK321" s="43" cm="1">
        <f t="array" aca="1" ref="DK321" ca="1">IFERROR(INDEX(Forecast_Capex_Input!BJ$12:BJ$286,$Z321)
*(INDEX(Forecast_Capex_Input!$H$12:$H$286,$Z321)=Repex),0)
*$DG321</f>
        <v>0</v>
      </c>
      <c r="DL321" s="43" cm="1">
        <f t="array" aca="1" ref="DL321" ca="1">IFERROR(INDEX(Forecast_Capex_Input!BK$12:BK$286,$Z321)
*(INDEX(Forecast_Capex_Input!$H$12:$H$286,$Z321)=Repex),0)
*$DG321</f>
        <v>0</v>
      </c>
      <c r="DM321" s="43" cm="1">
        <f t="array" aca="1" ref="DM321" ca="1">IFERROR(INDEX(Forecast_Capex_Input!BL$12:BL$286,$Z321)
*(INDEX(Forecast_Capex_Input!$H$12:$H$286,$Z321)=Repex),0)
*$DG321</f>
        <v>0</v>
      </c>
      <c r="DO321" s="43" t="b" cm="1">
        <f t="array" aca="1" ref="DO321" ca="1">OR($G321=Forecast_Capex_Input!$BN$8:$BN$9)</f>
        <v>0</v>
      </c>
      <c r="DP321" s="43" cm="1">
        <f t="array" aca="1" ref="DP321" ca="1">IFERROR(INDEX(Forecast_Capex_Input!BO$12:BO$286,$Z321)
*(INDEX(Forecast_Capex_Input!$H$12:$H$286,$Z321)=Repex),0)
*$DO321</f>
        <v>0</v>
      </c>
      <c r="DQ321" s="43" cm="1">
        <f t="array" aca="1" ref="DQ321" ca="1">IFERROR(INDEX(Forecast_Capex_Input!BP$12:BP$286,$Z321)
*(INDEX(Forecast_Capex_Input!$H$12:$H$286,$Z321)=Repex),0)
*$DO321</f>
        <v>0</v>
      </c>
      <c r="DR321" s="43" cm="1">
        <f t="array" aca="1" ref="DR321" ca="1">IFERROR(INDEX(Forecast_Capex_Input!BQ$12:BQ$286,$Z321)
*(INDEX(Forecast_Capex_Input!$H$12:$H$286,$Z321)=Repex),0)
*$DO321</f>
        <v>0</v>
      </c>
      <c r="DS321" s="43" cm="1">
        <f t="array" aca="1" ref="DS321" ca="1">IFERROR(INDEX(Forecast_Capex_Input!BR$12:BR$286,$Z321)
*(INDEX(Forecast_Capex_Input!$H$12:$H$286,$Z321)=Repex),0)
*$DO321</f>
        <v>0</v>
      </c>
      <c r="DT321" s="43" cm="1">
        <f t="array" aca="1" ref="DT321" ca="1">IFERROR(INDEX(Forecast_Capex_Input!BS$12:BS$286,$Z321)
*(INDEX(Forecast_Capex_Input!$H$12:$H$286,$Z321)=Repex),0)
*$DO321</f>
        <v>0</v>
      </c>
      <c r="DV321" s="43" t="b" cm="1">
        <f t="array" aca="1" ref="DV321" ca="1">OR($G321=Forecast_Capex_Input!$BU$8:$BU$10)</f>
        <v>1</v>
      </c>
      <c r="DW321" s="43" cm="1">
        <f t="array" aca="1" ref="DW321" ca="1">IFERROR(INDEX(Forecast_Capex_Input!BV$12:BV$286,$Z321)
*(INDEX(Forecast_Capex_Input!$H$12:$H$286,$Z321)=Repex),0)
*$DV321</f>
        <v>0</v>
      </c>
      <c r="DX321" s="43" cm="1">
        <f t="array" aca="1" ref="DX321" ca="1">IFERROR(INDEX(Forecast_Capex_Input!BW$12:BW$286,$Z321)
*(INDEX(Forecast_Capex_Input!$H$12:$H$286,$Z321)=Repex),0)
*$DV321</f>
        <v>1</v>
      </c>
      <c r="DY321" s="43" cm="1">
        <f t="array" aca="1" ref="DY321" ca="1">IFERROR(INDEX(Forecast_Capex_Input!BX$12:BX$286,$Z321)
*(INDEX(Forecast_Capex_Input!$H$12:$H$286,$Z321)=Repex),0)
*$DV321</f>
        <v>0</v>
      </c>
      <c r="DZ321" s="43" cm="1">
        <f t="array" aca="1" ref="DZ321" ca="1">IFERROR(INDEX(Forecast_Capex_Input!BY$12:BY$286,$Z321)
*(INDEX(Forecast_Capex_Input!$H$12:$H$286,$Z321)=Repex),0)
*$DV321</f>
        <v>0</v>
      </c>
      <c r="EA321" s="43" cm="1">
        <f t="array" aca="1" ref="EA321" ca="1">IFERROR(INDEX(Forecast_Capex_Input!BZ$12:BZ$286,$Z321)
*(INDEX(Forecast_Capex_Input!$H$12:$H$286,$Z321)=Repex),0)
*$DV321</f>
        <v>0</v>
      </c>
      <c r="EB321" s="43" cm="1">
        <f t="array" aca="1" ref="EB321" ca="1">IFERROR(INDEX(Forecast_Capex_Input!CA$12:CA$286,$Z321)
*(INDEX(Forecast_Capex_Input!$H$12:$H$286,$Z321)=Repex),0)
*$DV321</f>
        <v>0</v>
      </c>
      <c r="EC321" s="43" cm="1">
        <f t="array" aca="1" ref="EC321" ca="1">IFERROR(INDEX(Forecast_Capex_Input!CB$12:CB$286,$Z321)
*(INDEX(Forecast_Capex_Input!$H$12:$H$286,$Z321)=Repex),0)
*$DV321</f>
        <v>0</v>
      </c>
      <c r="ED321" s="43" cm="1">
        <f t="array" aca="1" ref="ED321" ca="1">IFERROR(INDEX(Forecast_Capex_Input!CC$12:CC$286,$Z321)
*(INDEX(Forecast_Capex_Input!$H$12:$H$286,$Z321)=Repex),0)
*$DV321</f>
        <v>0</v>
      </c>
      <c r="EF321" s="86" t="str">
        <f t="shared" si="31"/>
        <v>N/A</v>
      </c>
      <c r="EG321" s="28" t="str">
        <f>IFERROR(RANK(EF321,EF$11:EF$1010,0)+COUNTIF(EF$11:EF321,EF321)-1,NA)</f>
        <v>N/A</v>
      </c>
    </row>
    <row r="322" spans="3:137" x14ac:dyDescent="0.2">
      <c r="C322" s="28">
        <f t="shared" si="32"/>
        <v>312</v>
      </c>
      <c r="D322" s="9" t="str" cm="1">
        <f t="array" ref="D322">IFERROR(INDEX(Forecast_Capex_Input!$D$12:$D$286,$Z322),NA)</f>
        <v>BKH SVC Server Upgrade</v>
      </c>
      <c r="E322" s="24" t="b" cm="1">
        <f t="array" ref="E322">IF($Z322=NA,NA,INDEX(Forecast_Capex_Input!$E$12:$E$286,$Z322))</f>
        <v>1</v>
      </c>
      <c r="F322" s="9" t="str" cm="1">
        <f t="array" aca="1" ref="F322" ca="1">IFERROR(INDEX(General!$E$25:$E$26,$AA322),NA)</f>
        <v>Non-Labour</v>
      </c>
      <c r="G322" s="9" t="str" cm="1">
        <f t="array" aca="1" ref="G322" ca="1">IFERROR(INDEX(Forecast_Capex_Input!$AI$11:$BB$11,$AC322),NA)</f>
        <v>Secondary Systems</v>
      </c>
      <c r="H322" s="50" cm="1">
        <f t="array" aca="1" ref="H322" ca="1">IFERROR(INDEX(Forecast_Capex_Input!$AI$12:$BB$286,$Z322,$AC322),NA)</f>
        <v>1</v>
      </c>
      <c r="I322" s="150" t="str" cm="1">
        <f t="array" ref="I322">IFERROR(INDEX(Forecast_Capex_Input!$F$12:$F$286,$Z322),NA)</f>
        <v>Replacement Expenditure</v>
      </c>
      <c r="J322" s="150" t="str" cm="1">
        <f t="array" ref="J322">IFERROR(INDEX(Forecast_Capex_Input!G$12:G$286,$Z322),NA)</f>
        <v>Digital Infrastructure</v>
      </c>
      <c r="K322" s="150" t="str" cm="1">
        <f t="array" ref="K322">IFERROR(INDEX(Forecast_Capex_Input!H$12:H$286,$Z322),NA)</f>
        <v>Repex</v>
      </c>
      <c r="L322" s="150" t="str" cm="1">
        <f t="array" ref="L322">IFERROR(INDEX(Forecast_Capex_Input!I$12:I$286,$Z322),NA)</f>
        <v>N/A</v>
      </c>
      <c r="M322" s="150" t="str" cm="1">
        <f t="array" ref="M322">IFERROR(INDEX(Forecast_Capex_Input!J$12:J$286,$Z322),NA)</f>
        <v>N/A</v>
      </c>
      <c r="N322" s="150" t="str" cm="1">
        <f t="array" ref="N322">IFERROR(INDEX(Forecast_Capex_Input!K$12:K$286,$Z322),NA)</f>
        <v>DI - Control systems</v>
      </c>
      <c r="O322" s="150" t="str" cm="1">
        <f t="array" ref="O322">IFERROR(INDEX(Forecast_Capex_Input!L$12:L$286,$Z322),NA)</f>
        <v>DI - Safe and Reliable Network</v>
      </c>
      <c r="P322" s="150" t="str" cm="1">
        <f t="array" ref="P322">IFERROR(INDEX(Forecast_Capex_Input!M$12:M$286,$Z322),NA)</f>
        <v>N/A</v>
      </c>
      <c r="Q322" s="24" t="str" cm="1">
        <f t="array" ref="Q322">IFERROR(INDEX(Forecast_Capex_Input!N$12:N$286,$Z322),NA)</f>
        <v>No</v>
      </c>
      <c r="R322" s="190" cm="1">
        <f t="array" ref="R322">IFERROR(INDEX(Forecast_Capex_Input!O$12:O$286,$Z322),0)</f>
        <v>0</v>
      </c>
      <c r="S322" s="24" t="str" cm="1">
        <f t="array" ref="S322">IFERROR(INDEX(Forecast_Capex_Input!P$12:P$286,$Z322),0)</f>
        <v>Safety security &amp; reliability</v>
      </c>
      <c r="T322" s="150" t="str" cm="1">
        <f t="array" aca="1" ref="T322" ca="1">IFERROR(INDEX(General!$K$91:$K$110,$AC322),NA)</f>
        <v>Secondary Systems (2018-23)</v>
      </c>
      <c r="U322" s="43" cm="1">
        <f t="array" aca="1" ref="U322" ca="1">IFERROR(
IF($F322=General!$E$25,INDEX(Forecast_Capex_Input!S$12:S$286,$Z322),
INDEX(Forecast_Capex_Input!T$12:T$286,$Z322)),0)</f>
        <v>0.86471480827752734</v>
      </c>
      <c r="V322" s="82" t="b">
        <f>IFERROR(INDEX(Overheads!$T$19:$T$26,MATCH($I322,Overheads!$E$19:$E$26,0)),FALSE)</f>
        <v>1</v>
      </c>
      <c r="W322" s="209" t="str" cm="1">
        <f t="array" ref="W322">IFERROR(
INDEX(Forecast_Capex_Input!CN$12:CN$286,$Z322),0)</f>
        <v>FY22</v>
      </c>
      <c r="X322" s="209">
        <f>IFERROR(
MATCH($W322,General!$L$39:$S$39,0),1)</f>
        <v>2</v>
      </c>
      <c r="Z322" s="28">
        <f>IFERROR(
IF(MATCH($C322,Forecast_Capex_Input!$CI$12:$CI$286,1)+1&gt;MAX(Forecast_Capex_Input!$C$12:$C$286),NA,
MATCH($C322,Forecast_Capex_Input!$CI$12:$CI$286,1)+1),1)</f>
        <v>139</v>
      </c>
      <c r="AA322" s="28" cm="1">
        <f t="array" aca="1" ref="AA322" ca="1">IFERROR(
IF(Z321&lt;&gt;Z322,1,
IF(COUNTIF(OFFSET(AA321,0,0,-INDEX(Forecast_Capex_Input!$CG$12:$CG$286,$Z322)),AA321)=INDEX(Forecast_Capex_Input!$CG$12:$CG$286,$Z322),AA321+1,AA321)),NA)</f>
        <v>2</v>
      </c>
      <c r="AB322" s="28" cm="1">
        <f t="array" ref="AB322">IFERROR($C322-IF($Z322=1,1,INDEX(Forecast_Capex_Input!$CI$12:$CI$286,$Z322-1))+1,NA)</f>
        <v>2</v>
      </c>
      <c r="AC322" s="28" cm="1">
        <f t="array" aca="1" ref="AC322" ca="1">IFERROR(IF(AA322=1,
INDEX(Forecast_Capex_Input!$AI$10:$BB$10,SMALL(IF(INDEX(Forecast_Capex_Input!$AI$12:$BB$286,$Z322,0)&gt;0,COLUMN(Forecast_Capex_Input!$AI$10:$BB$10)-COLUMN(Forecast_Capex_Input!$AI$12)+1),ROWS(OFFSET(AC321,0,0,-$AB322)))),
OFFSET(AC321,-INDEX(Forecast_Capex_Input!$CG$12:$CG$286,$Z322)+1,0)),NA)</f>
        <v>4</v>
      </c>
      <c r="AD322" s="28">
        <f t="shared" ca="1" si="29"/>
        <v>2</v>
      </c>
      <c r="AE322" s="82" t="b">
        <f t="shared" si="33"/>
        <v>0</v>
      </c>
      <c r="AF322" s="78" t="b">
        <v>0</v>
      </c>
      <c r="AG322" s="82" t="b">
        <f t="shared" si="30"/>
        <v>1</v>
      </c>
      <c r="AI322" s="55">
        <v>0.40506259336387263</v>
      </c>
      <c r="AJ322" s="55">
        <v>0.40506259336387263</v>
      </c>
      <c r="AK322" s="55">
        <v>0</v>
      </c>
      <c r="AL322" s="55">
        <v>0</v>
      </c>
      <c r="AM322" s="55">
        <v>0</v>
      </c>
      <c r="AN322" s="135">
        <v>0.81012518672774525</v>
      </c>
      <c r="AP322" s="55">
        <v>0.40506259336387263</v>
      </c>
      <c r="AQ322" s="55">
        <v>0.40506259336387263</v>
      </c>
      <c r="AR322" s="55">
        <v>0</v>
      </c>
      <c r="AS322" s="55">
        <v>0</v>
      </c>
      <c r="AT322" s="55">
        <v>0</v>
      </c>
      <c r="AU322" s="135">
        <v>0.81012518672774525</v>
      </c>
      <c r="AW322" s="55">
        <v>4.8830866284980554E-2</v>
      </c>
      <c r="AX322" s="55">
        <v>4.5765176976029311E-2</v>
      </c>
      <c r="AY322" s="55">
        <v>0</v>
      </c>
      <c r="AZ322" s="55">
        <v>0</v>
      </c>
      <c r="BA322" s="55">
        <v>0</v>
      </c>
      <c r="BB322" s="135">
        <v>9.4596043261009871E-2</v>
      </c>
      <c r="BD322" s="55">
        <v>9.5079015321887419E-3</v>
      </c>
      <c r="BE322" s="55">
        <v>8.9707575492484655E-3</v>
      </c>
      <c r="BF322" s="55">
        <v>0</v>
      </c>
      <c r="BG322" s="55">
        <v>0</v>
      </c>
      <c r="BH322" s="55">
        <v>0</v>
      </c>
      <c r="BI322" s="135">
        <v>1.8478659081437206E-2</v>
      </c>
      <c r="BK322" s="55">
        <v>0.46340136118104192</v>
      </c>
      <c r="BL322" s="55">
        <v>0.45979852788915043</v>
      </c>
      <c r="BM322" s="55">
        <v>0</v>
      </c>
      <c r="BN322" s="55">
        <v>0</v>
      </c>
      <c r="BO322" s="55">
        <v>0</v>
      </c>
      <c r="BP322" s="135">
        <v>0.92319988907019235</v>
      </c>
      <c r="BR322" s="147">
        <v>0</v>
      </c>
      <c r="BS322" s="147">
        <v>1</v>
      </c>
      <c r="BT322" s="147">
        <v>0</v>
      </c>
      <c r="BU322" s="147">
        <v>0</v>
      </c>
      <c r="BV322" s="147">
        <v>0</v>
      </c>
      <c r="BX322" s="55">
        <v>0</v>
      </c>
      <c r="BY322" s="55">
        <v>0.81012518672774525</v>
      </c>
      <c r="BZ322" s="55">
        <v>0</v>
      </c>
      <c r="CA322" s="55">
        <v>0</v>
      </c>
      <c r="CB322" s="55">
        <v>0</v>
      </c>
      <c r="CC322" s="135">
        <v>0.81012518672774525</v>
      </c>
      <c r="CE322" s="55">
        <v>0</v>
      </c>
      <c r="CF322" s="55">
        <v>0.81012518672774525</v>
      </c>
      <c r="CG322" s="55">
        <v>0</v>
      </c>
      <c r="CH322" s="55">
        <v>0</v>
      </c>
      <c r="CI322" s="55">
        <v>0</v>
      </c>
      <c r="CJ322" s="135">
        <v>0.81012518672774525</v>
      </c>
      <c r="CL322" s="55">
        <v>0</v>
      </c>
      <c r="CM322" s="55">
        <v>9.4596043261009871E-2</v>
      </c>
      <c r="CN322" s="55">
        <v>0</v>
      </c>
      <c r="CO322" s="55">
        <v>0</v>
      </c>
      <c r="CP322" s="55">
        <v>0</v>
      </c>
      <c r="CQ322" s="135">
        <v>9.4596043261009871E-2</v>
      </c>
      <c r="CS322" s="67">
        <v>0</v>
      </c>
      <c r="CT322" s="67">
        <v>1.8478659081437206E-2</v>
      </c>
      <c r="CU322" s="67">
        <v>0</v>
      </c>
      <c r="CV322" s="67">
        <v>0</v>
      </c>
      <c r="CW322" s="67">
        <v>0</v>
      </c>
      <c r="CX322" s="135">
        <v>1.8478659081437206E-2</v>
      </c>
      <c r="CZ322" s="55">
        <v>0</v>
      </c>
      <c r="DA322" s="55">
        <v>0.92319988907019235</v>
      </c>
      <c r="DB322" s="55">
        <v>0</v>
      </c>
      <c r="DC322" s="55">
        <v>0</v>
      </c>
      <c r="DD322" s="55">
        <v>0</v>
      </c>
      <c r="DE322" s="135">
        <v>0.92319988907019235</v>
      </c>
      <c r="DG322" s="43" t="b" cm="1">
        <f t="array" aca="1" ref="DG322" ca="1">OR($G322=Forecast_Capex_Input!$BF$8:$BF$10)</f>
        <v>0</v>
      </c>
      <c r="DH322" s="43" cm="1">
        <f t="array" aca="1" ref="DH322" ca="1">IFERROR(INDEX(Forecast_Capex_Input!BG$12:BG$286,$Z322)
*(INDEX(Forecast_Capex_Input!$H$12:$H$286,$Z322)=Repex),0)
*$DG322</f>
        <v>0</v>
      </c>
      <c r="DI322" s="43" cm="1">
        <f t="array" aca="1" ref="DI322" ca="1">IFERROR(INDEX(Forecast_Capex_Input!BH$12:BH$286,$Z322)
*(INDEX(Forecast_Capex_Input!$H$12:$H$286,$Z322)=Repex),0)
*$DG322</f>
        <v>0</v>
      </c>
      <c r="DJ322" s="43" cm="1">
        <f t="array" aca="1" ref="DJ322" ca="1">IFERROR(INDEX(Forecast_Capex_Input!BI$12:BI$286,$Z322)
*(INDEX(Forecast_Capex_Input!$H$12:$H$286,$Z322)=Repex),0)
*$DG322</f>
        <v>0</v>
      </c>
      <c r="DK322" s="43" cm="1">
        <f t="array" aca="1" ref="DK322" ca="1">IFERROR(INDEX(Forecast_Capex_Input!BJ$12:BJ$286,$Z322)
*(INDEX(Forecast_Capex_Input!$H$12:$H$286,$Z322)=Repex),0)
*$DG322</f>
        <v>0</v>
      </c>
      <c r="DL322" s="43" cm="1">
        <f t="array" aca="1" ref="DL322" ca="1">IFERROR(INDEX(Forecast_Capex_Input!BK$12:BK$286,$Z322)
*(INDEX(Forecast_Capex_Input!$H$12:$H$286,$Z322)=Repex),0)
*$DG322</f>
        <v>0</v>
      </c>
      <c r="DM322" s="43" cm="1">
        <f t="array" aca="1" ref="DM322" ca="1">IFERROR(INDEX(Forecast_Capex_Input!BL$12:BL$286,$Z322)
*(INDEX(Forecast_Capex_Input!$H$12:$H$286,$Z322)=Repex),0)
*$DG322</f>
        <v>0</v>
      </c>
      <c r="DO322" s="43" t="b" cm="1">
        <f t="array" aca="1" ref="DO322" ca="1">OR($G322=Forecast_Capex_Input!$BN$8:$BN$9)</f>
        <v>0</v>
      </c>
      <c r="DP322" s="43" cm="1">
        <f t="array" aca="1" ref="DP322" ca="1">IFERROR(INDEX(Forecast_Capex_Input!BO$12:BO$286,$Z322)
*(INDEX(Forecast_Capex_Input!$H$12:$H$286,$Z322)=Repex),0)
*$DO322</f>
        <v>0</v>
      </c>
      <c r="DQ322" s="43" cm="1">
        <f t="array" aca="1" ref="DQ322" ca="1">IFERROR(INDEX(Forecast_Capex_Input!BP$12:BP$286,$Z322)
*(INDEX(Forecast_Capex_Input!$H$12:$H$286,$Z322)=Repex),0)
*$DO322</f>
        <v>0</v>
      </c>
      <c r="DR322" s="43" cm="1">
        <f t="array" aca="1" ref="DR322" ca="1">IFERROR(INDEX(Forecast_Capex_Input!BQ$12:BQ$286,$Z322)
*(INDEX(Forecast_Capex_Input!$H$12:$H$286,$Z322)=Repex),0)
*$DO322</f>
        <v>0</v>
      </c>
      <c r="DS322" s="43" cm="1">
        <f t="array" aca="1" ref="DS322" ca="1">IFERROR(INDEX(Forecast_Capex_Input!BR$12:BR$286,$Z322)
*(INDEX(Forecast_Capex_Input!$H$12:$H$286,$Z322)=Repex),0)
*$DO322</f>
        <v>0</v>
      </c>
      <c r="DT322" s="43" cm="1">
        <f t="array" aca="1" ref="DT322" ca="1">IFERROR(INDEX(Forecast_Capex_Input!BS$12:BS$286,$Z322)
*(INDEX(Forecast_Capex_Input!$H$12:$H$286,$Z322)=Repex),0)
*$DO322</f>
        <v>0</v>
      </c>
      <c r="DV322" s="43" t="b" cm="1">
        <f t="array" aca="1" ref="DV322" ca="1">OR($G322=Forecast_Capex_Input!$BU$8:$BU$10)</f>
        <v>1</v>
      </c>
      <c r="DW322" s="43" cm="1">
        <f t="array" aca="1" ref="DW322" ca="1">IFERROR(INDEX(Forecast_Capex_Input!BV$12:BV$286,$Z322)
*(INDEX(Forecast_Capex_Input!$H$12:$H$286,$Z322)=Repex),0)
*$DV322</f>
        <v>0</v>
      </c>
      <c r="DX322" s="43" cm="1">
        <f t="array" aca="1" ref="DX322" ca="1">IFERROR(INDEX(Forecast_Capex_Input!BW$12:BW$286,$Z322)
*(INDEX(Forecast_Capex_Input!$H$12:$H$286,$Z322)=Repex),0)
*$DV322</f>
        <v>1</v>
      </c>
      <c r="DY322" s="43" cm="1">
        <f t="array" aca="1" ref="DY322" ca="1">IFERROR(INDEX(Forecast_Capex_Input!BX$12:BX$286,$Z322)
*(INDEX(Forecast_Capex_Input!$H$12:$H$286,$Z322)=Repex),0)
*$DV322</f>
        <v>0</v>
      </c>
      <c r="DZ322" s="43" cm="1">
        <f t="array" aca="1" ref="DZ322" ca="1">IFERROR(INDEX(Forecast_Capex_Input!BY$12:BY$286,$Z322)
*(INDEX(Forecast_Capex_Input!$H$12:$H$286,$Z322)=Repex),0)
*$DV322</f>
        <v>0</v>
      </c>
      <c r="EA322" s="43" cm="1">
        <f t="array" aca="1" ref="EA322" ca="1">IFERROR(INDEX(Forecast_Capex_Input!BZ$12:BZ$286,$Z322)
*(INDEX(Forecast_Capex_Input!$H$12:$H$286,$Z322)=Repex),0)
*$DV322</f>
        <v>0</v>
      </c>
      <c r="EB322" s="43" cm="1">
        <f t="array" aca="1" ref="EB322" ca="1">IFERROR(INDEX(Forecast_Capex_Input!CA$12:CA$286,$Z322)
*(INDEX(Forecast_Capex_Input!$H$12:$H$286,$Z322)=Repex),0)
*$DV322</f>
        <v>0</v>
      </c>
      <c r="EC322" s="43" cm="1">
        <f t="array" aca="1" ref="EC322" ca="1">IFERROR(INDEX(Forecast_Capex_Input!CB$12:CB$286,$Z322)
*(INDEX(Forecast_Capex_Input!$H$12:$H$286,$Z322)=Repex),0)
*$DV322</f>
        <v>0</v>
      </c>
      <c r="ED322" s="43" cm="1">
        <f t="array" aca="1" ref="ED322" ca="1">IFERROR(INDEX(Forecast_Capex_Input!CC$12:CC$286,$Z322)
*(INDEX(Forecast_Capex_Input!$H$12:$H$286,$Z322)=Repex),0)
*$DV322</f>
        <v>0</v>
      </c>
      <c r="EF322" s="86" t="str">
        <f t="shared" si="31"/>
        <v>N/A</v>
      </c>
      <c r="EG322" s="28" t="str">
        <f>IFERROR(RANK(EF322,EF$11:EF$1010,0)+COUNTIF(EF$11:EF322,EF322)-1,NA)</f>
        <v>N/A</v>
      </c>
    </row>
    <row r="323" spans="3:137" x14ac:dyDescent="0.2">
      <c r="C323" s="28">
        <f t="shared" si="32"/>
        <v>313</v>
      </c>
      <c r="D323" s="9" t="str" cm="1">
        <f t="array" ref="D323">IFERROR(INDEX(Forecast_Capex_Input!$D$12:$D$286,$Z323),NA)</f>
        <v>Cable 41 (26F) Bridge Works</v>
      </c>
      <c r="E323" s="24" t="b" cm="1">
        <f t="array" ref="E323">IF($Z323=NA,NA,INDEX(Forecast_Capex_Input!$E$12:$E$286,$Z323))</f>
        <v>0</v>
      </c>
      <c r="F323" s="9" t="str" cm="1">
        <f t="array" aca="1" ref="F323" ca="1">IFERROR(INDEX(General!$E$25:$E$26,$AA323),NA)</f>
        <v>Labour</v>
      </c>
      <c r="G323" s="9" t="str" cm="1">
        <f t="array" aca="1" ref="G323" ca="1">IFERROR(INDEX(Forecast_Capex_Input!$AI$11:$BB$11,$AC323),NA)</f>
        <v>Underground Cables</v>
      </c>
      <c r="H323" s="50" cm="1">
        <f t="array" aca="1" ref="H323" ca="1">IFERROR(INDEX(Forecast_Capex_Input!$AI$12:$BB$286,$Z323,$AC323),NA)</f>
        <v>1</v>
      </c>
      <c r="I323" s="150" t="str" cm="1">
        <f t="array" ref="I323">IFERROR(INDEX(Forecast_Capex_Input!$F$12:$F$286,$Z323),NA)</f>
        <v>Replacement Expenditure</v>
      </c>
      <c r="J323" s="150" t="str" cm="1">
        <f t="array" ref="J323">IFERROR(INDEX(Forecast_Capex_Input!G$12:G$286,$Z323),NA)</f>
        <v>Transmission Lines</v>
      </c>
      <c r="K323" s="150" t="str" cm="1">
        <f t="array" ref="K323">IFERROR(INDEX(Forecast_Capex_Input!H$12:H$286,$Z323),NA)</f>
        <v>Repex</v>
      </c>
      <c r="L323" s="150" t="str" cm="1">
        <f t="array" ref="L323">IFERROR(INDEX(Forecast_Capex_Input!I$12:I$286,$Z323),NA)</f>
        <v>N/A</v>
      </c>
      <c r="M323" s="150" t="str" cm="1">
        <f t="array" ref="M323">IFERROR(INDEX(Forecast_Capex_Input!J$12:J$286,$Z323),NA)</f>
        <v>N/A</v>
      </c>
      <c r="N323" s="150" t="str" cm="1">
        <f t="array" ref="N323">IFERROR(INDEX(Forecast_Capex_Input!K$12:K$286,$Z323),NA)</f>
        <v>TL - Underground cables</v>
      </c>
      <c r="O323" s="150" t="str" cm="1">
        <f t="array" ref="O323">IFERROR(INDEX(Forecast_Capex_Input!L$12:L$286,$Z323),NA)</f>
        <v>TL - Safe and Reliable Network</v>
      </c>
      <c r="P323" s="150" t="str" cm="1">
        <f t="array" ref="P323">IFERROR(INDEX(Forecast_Capex_Input!M$12:M$286,$Z323),NA)</f>
        <v>N/A</v>
      </c>
      <c r="Q323" s="24" t="str" cm="1">
        <f t="array" ref="Q323">IFERROR(INDEX(Forecast_Capex_Input!N$12:N$286,$Z323),NA)</f>
        <v>Yes</v>
      </c>
      <c r="R323" s="190" cm="1">
        <f t="array" ref="R323">IFERROR(INDEX(Forecast_Capex_Input!O$12:O$286,$Z323),0)</f>
        <v>0</v>
      </c>
      <c r="S323" s="24" t="str" cm="1">
        <f t="array" ref="S323">IFERROR(INDEX(Forecast_Capex_Input!P$12:P$286,$Z323),0)</f>
        <v>Safety security &amp; reliability</v>
      </c>
      <c r="T323" s="150" t="str" cm="1">
        <f t="array" aca="1" ref="T323" ca="1">IFERROR(INDEX(General!$K$91:$K$110,$AC323),NA)</f>
        <v>Underground Cables (2018 onwards)</v>
      </c>
      <c r="U323" s="43" cm="1">
        <f t="array" aca="1" ref="U323" ca="1">IFERROR(
IF($F323=General!$E$25,INDEX(Forecast_Capex_Input!S$12:S$286,$Z323),
INDEX(Forecast_Capex_Input!T$12:T$286,$Z323)),0)</f>
        <v>0</v>
      </c>
      <c r="V323" s="82" t="b">
        <f>IFERROR(INDEX(Overheads!$T$19:$T$26,MATCH($I323,Overheads!$E$19:$E$26,0)),FALSE)</f>
        <v>1</v>
      </c>
      <c r="W323" s="209" t="str" cm="1">
        <f t="array" ref="W323">IFERROR(
INDEX(Forecast_Capex_Input!CN$12:CN$286,$Z323),0)</f>
        <v>FY22</v>
      </c>
      <c r="X323" s="209">
        <f>IFERROR(
MATCH($W323,General!$L$39:$S$39,0),1)</f>
        <v>2</v>
      </c>
      <c r="Z323" s="28">
        <f>IFERROR(
IF(MATCH($C323,Forecast_Capex_Input!$CI$12:$CI$286,1)+1&gt;MAX(Forecast_Capex_Input!$C$12:$C$286),NA,
MATCH($C323,Forecast_Capex_Input!$CI$12:$CI$286,1)+1),1)</f>
        <v>140</v>
      </c>
      <c r="AA323" s="28" cm="1">
        <f t="array" aca="1" ref="AA323" ca="1">IFERROR(
IF(Z322&lt;&gt;Z323,1,
IF(COUNTIF(OFFSET(AA322,0,0,-INDEX(Forecast_Capex_Input!$CG$12:$CG$286,$Z323)),AA322)=INDEX(Forecast_Capex_Input!$CG$12:$CG$286,$Z323),AA322+1,AA322)),NA)</f>
        <v>1</v>
      </c>
      <c r="AB323" s="28" cm="1">
        <f t="array" ref="AB323">IFERROR($C323-IF($Z323=1,1,INDEX(Forecast_Capex_Input!$CI$12:$CI$286,$Z323-1))+1,NA)</f>
        <v>1</v>
      </c>
      <c r="AC323" s="28" cm="1">
        <f t="array" aca="1" ref="AC323" ca="1">IFERROR(IF(AA323=1,
INDEX(Forecast_Capex_Input!$AI$10:$BB$10,SMALL(IF(INDEX(Forecast_Capex_Input!$AI$12:$BB$286,$Z323,0)&gt;0,COLUMN(Forecast_Capex_Input!$AI$10:$BB$10)-COLUMN(Forecast_Capex_Input!$AI$12)+1),ROWS(OFFSET(AC322,0,0,-$AB323)))),
OFFSET(AC322,-INDEX(Forecast_Capex_Input!$CG$12:$CG$286,$Z323)+1,0)),NA)</f>
        <v>2</v>
      </c>
      <c r="AD323" s="28">
        <f t="shared" ca="1" si="29"/>
        <v>1</v>
      </c>
      <c r="AE323" s="82" t="b">
        <f t="shared" si="33"/>
        <v>0</v>
      </c>
      <c r="AF323" s="78" t="b">
        <v>0</v>
      </c>
      <c r="AG323" s="82" t="b">
        <f t="shared" si="30"/>
        <v>1</v>
      </c>
      <c r="AI323" s="55">
        <v>0</v>
      </c>
      <c r="AJ323" s="55">
        <v>0</v>
      </c>
      <c r="AK323" s="55">
        <v>0</v>
      </c>
      <c r="AL323" s="55">
        <v>0</v>
      </c>
      <c r="AM323" s="55">
        <v>0</v>
      </c>
      <c r="AN323" s="135">
        <v>0</v>
      </c>
      <c r="AP323" s="55">
        <v>0</v>
      </c>
      <c r="AQ323" s="55">
        <v>0</v>
      </c>
      <c r="AR323" s="55">
        <v>0</v>
      </c>
      <c r="AS323" s="55">
        <v>0</v>
      </c>
      <c r="AT323" s="55">
        <v>0</v>
      </c>
      <c r="AU323" s="135">
        <v>0</v>
      </c>
      <c r="AW323" s="55">
        <v>0</v>
      </c>
      <c r="AX323" s="55">
        <v>0</v>
      </c>
      <c r="AY323" s="55">
        <v>0</v>
      </c>
      <c r="AZ323" s="55">
        <v>0</v>
      </c>
      <c r="BA323" s="55">
        <v>0</v>
      </c>
      <c r="BB323" s="135">
        <v>0</v>
      </c>
      <c r="BD323" s="55">
        <v>0</v>
      </c>
      <c r="BE323" s="55">
        <v>0</v>
      </c>
      <c r="BF323" s="55">
        <v>0</v>
      </c>
      <c r="BG323" s="55">
        <v>0</v>
      </c>
      <c r="BH323" s="55">
        <v>0</v>
      </c>
      <c r="BI323" s="135">
        <v>0</v>
      </c>
      <c r="BK323" s="55">
        <v>0</v>
      </c>
      <c r="BL323" s="55">
        <v>0</v>
      </c>
      <c r="BM323" s="55">
        <v>0</v>
      </c>
      <c r="BN323" s="55">
        <v>0</v>
      </c>
      <c r="BO323" s="55">
        <v>0</v>
      </c>
      <c r="BP323" s="135">
        <v>0</v>
      </c>
      <c r="BR323" s="147">
        <v>0</v>
      </c>
      <c r="BS323" s="147">
        <v>0</v>
      </c>
      <c r="BT323" s="147">
        <v>0</v>
      </c>
      <c r="BU323" s="147">
        <v>0</v>
      </c>
      <c r="BV323" s="147">
        <v>0</v>
      </c>
      <c r="BX323" s="55">
        <v>0</v>
      </c>
      <c r="BY323" s="55">
        <v>0</v>
      </c>
      <c r="BZ323" s="55">
        <v>0</v>
      </c>
      <c r="CA323" s="55">
        <v>0</v>
      </c>
      <c r="CB323" s="55">
        <v>0</v>
      </c>
      <c r="CC323" s="135">
        <v>0</v>
      </c>
      <c r="CE323" s="55">
        <v>0</v>
      </c>
      <c r="CF323" s="55">
        <v>0</v>
      </c>
      <c r="CG323" s="55">
        <v>0</v>
      </c>
      <c r="CH323" s="55">
        <v>0</v>
      </c>
      <c r="CI323" s="55">
        <v>0</v>
      </c>
      <c r="CJ323" s="135">
        <v>0</v>
      </c>
      <c r="CL323" s="55">
        <v>0</v>
      </c>
      <c r="CM323" s="55">
        <v>0</v>
      </c>
      <c r="CN323" s="55">
        <v>0</v>
      </c>
      <c r="CO323" s="55">
        <v>0</v>
      </c>
      <c r="CP323" s="55">
        <v>0</v>
      </c>
      <c r="CQ323" s="135">
        <v>0</v>
      </c>
      <c r="CS323" s="67">
        <v>0</v>
      </c>
      <c r="CT323" s="67">
        <v>0</v>
      </c>
      <c r="CU323" s="67">
        <v>0</v>
      </c>
      <c r="CV323" s="67">
        <v>0</v>
      </c>
      <c r="CW323" s="67">
        <v>0</v>
      </c>
      <c r="CX323" s="135">
        <v>0</v>
      </c>
      <c r="CZ323" s="55">
        <v>0</v>
      </c>
      <c r="DA323" s="55">
        <v>0</v>
      </c>
      <c r="DB323" s="55">
        <v>0</v>
      </c>
      <c r="DC323" s="55">
        <v>0</v>
      </c>
      <c r="DD323" s="55">
        <v>0</v>
      </c>
      <c r="DE323" s="135">
        <v>0</v>
      </c>
      <c r="DG323" s="43" t="b" cm="1">
        <f t="array" aca="1" ref="DG323" ca="1">OR($G323=Forecast_Capex_Input!$BF$8:$BF$10)</f>
        <v>1</v>
      </c>
      <c r="DH323" s="43" cm="1">
        <f t="array" aca="1" ref="DH323" ca="1">IFERROR(INDEX(Forecast_Capex_Input!BG$12:BG$286,$Z323)
*(INDEX(Forecast_Capex_Input!$H$12:$H$286,$Z323)=Repex),0)
*$DG323</f>
        <v>0</v>
      </c>
      <c r="DI323" s="43" cm="1">
        <f t="array" aca="1" ref="DI323" ca="1">IFERROR(INDEX(Forecast_Capex_Input!BH$12:BH$286,$Z323)
*(INDEX(Forecast_Capex_Input!$H$12:$H$286,$Z323)=Repex),0)
*$DG323</f>
        <v>0</v>
      </c>
      <c r="DJ323" s="43" cm="1">
        <f t="array" aca="1" ref="DJ323" ca="1">IFERROR(INDEX(Forecast_Capex_Input!BI$12:BI$286,$Z323)
*(INDEX(Forecast_Capex_Input!$H$12:$H$286,$Z323)=Repex),0)
*$DG323</f>
        <v>0</v>
      </c>
      <c r="DK323" s="43" cm="1">
        <f t="array" aca="1" ref="DK323" ca="1">IFERROR(INDEX(Forecast_Capex_Input!BJ$12:BJ$286,$Z323)
*(INDEX(Forecast_Capex_Input!$H$12:$H$286,$Z323)=Repex),0)
*$DG323</f>
        <v>0</v>
      </c>
      <c r="DL323" s="43" cm="1">
        <f t="array" aca="1" ref="DL323" ca="1">IFERROR(INDEX(Forecast_Capex_Input!BK$12:BK$286,$Z323)
*(INDEX(Forecast_Capex_Input!$H$12:$H$286,$Z323)=Repex),0)
*$DG323</f>
        <v>1</v>
      </c>
      <c r="DM323" s="43" cm="1">
        <f t="array" aca="1" ref="DM323" ca="1">IFERROR(INDEX(Forecast_Capex_Input!BL$12:BL$286,$Z323)
*(INDEX(Forecast_Capex_Input!$H$12:$H$286,$Z323)=Repex),0)
*$DG323</f>
        <v>0</v>
      </c>
      <c r="DO323" s="43" t="b" cm="1">
        <f t="array" aca="1" ref="DO323" ca="1">OR($G323=Forecast_Capex_Input!$BN$8:$BN$9)</f>
        <v>0</v>
      </c>
      <c r="DP323" s="43" cm="1">
        <f t="array" aca="1" ref="DP323" ca="1">IFERROR(INDEX(Forecast_Capex_Input!BO$12:BO$286,$Z323)
*(INDEX(Forecast_Capex_Input!$H$12:$H$286,$Z323)=Repex),0)
*$DO323</f>
        <v>0</v>
      </c>
      <c r="DQ323" s="43" cm="1">
        <f t="array" aca="1" ref="DQ323" ca="1">IFERROR(INDEX(Forecast_Capex_Input!BP$12:BP$286,$Z323)
*(INDEX(Forecast_Capex_Input!$H$12:$H$286,$Z323)=Repex),0)
*$DO323</f>
        <v>0</v>
      </c>
      <c r="DR323" s="43" cm="1">
        <f t="array" aca="1" ref="DR323" ca="1">IFERROR(INDEX(Forecast_Capex_Input!BQ$12:BQ$286,$Z323)
*(INDEX(Forecast_Capex_Input!$H$12:$H$286,$Z323)=Repex),0)
*$DO323</f>
        <v>0</v>
      </c>
      <c r="DS323" s="43" cm="1">
        <f t="array" aca="1" ref="DS323" ca="1">IFERROR(INDEX(Forecast_Capex_Input!BR$12:BR$286,$Z323)
*(INDEX(Forecast_Capex_Input!$H$12:$H$286,$Z323)=Repex),0)
*$DO323</f>
        <v>0</v>
      </c>
      <c r="DT323" s="43" cm="1">
        <f t="array" aca="1" ref="DT323" ca="1">IFERROR(INDEX(Forecast_Capex_Input!BS$12:BS$286,$Z323)
*(INDEX(Forecast_Capex_Input!$H$12:$H$286,$Z323)=Repex),0)
*$DO323</f>
        <v>0</v>
      </c>
      <c r="DV323" s="43" t="b" cm="1">
        <f t="array" aca="1" ref="DV323" ca="1">OR($G323=Forecast_Capex_Input!$BU$8:$BU$10)</f>
        <v>0</v>
      </c>
      <c r="DW323" s="43" cm="1">
        <f t="array" aca="1" ref="DW323" ca="1">IFERROR(INDEX(Forecast_Capex_Input!BV$12:BV$286,$Z323)
*(INDEX(Forecast_Capex_Input!$H$12:$H$286,$Z323)=Repex),0)
*$DV323</f>
        <v>0</v>
      </c>
      <c r="DX323" s="43" cm="1">
        <f t="array" aca="1" ref="DX323" ca="1">IFERROR(INDEX(Forecast_Capex_Input!BW$12:BW$286,$Z323)
*(INDEX(Forecast_Capex_Input!$H$12:$H$286,$Z323)=Repex),0)
*$DV323</f>
        <v>0</v>
      </c>
      <c r="DY323" s="43" cm="1">
        <f t="array" aca="1" ref="DY323" ca="1">IFERROR(INDEX(Forecast_Capex_Input!BX$12:BX$286,$Z323)
*(INDEX(Forecast_Capex_Input!$H$12:$H$286,$Z323)=Repex),0)
*$DV323</f>
        <v>0</v>
      </c>
      <c r="DZ323" s="43" cm="1">
        <f t="array" aca="1" ref="DZ323" ca="1">IFERROR(INDEX(Forecast_Capex_Input!BY$12:BY$286,$Z323)
*(INDEX(Forecast_Capex_Input!$H$12:$H$286,$Z323)=Repex),0)
*$DV323</f>
        <v>0</v>
      </c>
      <c r="EA323" s="43" cm="1">
        <f t="array" aca="1" ref="EA323" ca="1">IFERROR(INDEX(Forecast_Capex_Input!BZ$12:BZ$286,$Z323)
*(INDEX(Forecast_Capex_Input!$H$12:$H$286,$Z323)=Repex),0)
*$DV323</f>
        <v>0</v>
      </c>
      <c r="EB323" s="43" cm="1">
        <f t="array" aca="1" ref="EB323" ca="1">IFERROR(INDEX(Forecast_Capex_Input!CA$12:CA$286,$Z323)
*(INDEX(Forecast_Capex_Input!$H$12:$H$286,$Z323)=Repex),0)
*$DV323</f>
        <v>0</v>
      </c>
      <c r="EC323" s="43" cm="1">
        <f t="array" aca="1" ref="EC323" ca="1">IFERROR(INDEX(Forecast_Capex_Input!CB$12:CB$286,$Z323)
*(INDEX(Forecast_Capex_Input!$H$12:$H$286,$Z323)=Repex),0)
*$DV323</f>
        <v>0</v>
      </c>
      <c r="ED323" s="43" cm="1">
        <f t="array" aca="1" ref="ED323" ca="1">IFERROR(INDEX(Forecast_Capex_Input!CC$12:CC$286,$Z323)
*(INDEX(Forecast_Capex_Input!$H$12:$H$286,$Z323)=Repex),0)
*$DV323</f>
        <v>0</v>
      </c>
      <c r="EF323" s="86" t="str">
        <f t="shared" si="31"/>
        <v>N/A</v>
      </c>
      <c r="EG323" s="28" t="str">
        <f>IFERROR(RANK(EF323,EF$11:EF$1010,0)+COUNTIF(EF$11:EF323,EF323)-1,NA)</f>
        <v>N/A</v>
      </c>
    </row>
    <row r="324" spans="3:137" x14ac:dyDescent="0.2">
      <c r="C324" s="28">
        <f t="shared" si="32"/>
        <v>314</v>
      </c>
      <c r="D324" s="9" t="str" cm="1">
        <f t="array" ref="D324">IFERROR(INDEX(Forecast_Capex_Input!$D$12:$D$286,$Z324),NA)</f>
        <v>Cable 41 (26F) Bridge Works</v>
      </c>
      <c r="E324" s="24" t="b" cm="1">
        <f t="array" ref="E324">IF($Z324=NA,NA,INDEX(Forecast_Capex_Input!$E$12:$E$286,$Z324))</f>
        <v>0</v>
      </c>
      <c r="F324" s="9" t="str" cm="1">
        <f t="array" aca="1" ref="F324" ca="1">IFERROR(INDEX(General!$E$25:$E$26,$AA324),NA)</f>
        <v>Non-Labour</v>
      </c>
      <c r="G324" s="9" t="str" cm="1">
        <f t="array" aca="1" ref="G324" ca="1">IFERROR(INDEX(Forecast_Capex_Input!$AI$11:$BB$11,$AC324),NA)</f>
        <v>Underground Cables</v>
      </c>
      <c r="H324" s="50" cm="1">
        <f t="array" aca="1" ref="H324" ca="1">IFERROR(INDEX(Forecast_Capex_Input!$AI$12:$BB$286,$Z324,$AC324),NA)</f>
        <v>1</v>
      </c>
      <c r="I324" s="150" t="str" cm="1">
        <f t="array" ref="I324">IFERROR(INDEX(Forecast_Capex_Input!$F$12:$F$286,$Z324),NA)</f>
        <v>Replacement Expenditure</v>
      </c>
      <c r="J324" s="150" t="str" cm="1">
        <f t="array" ref="J324">IFERROR(INDEX(Forecast_Capex_Input!G$12:G$286,$Z324),NA)</f>
        <v>Transmission Lines</v>
      </c>
      <c r="K324" s="150" t="str" cm="1">
        <f t="array" ref="K324">IFERROR(INDEX(Forecast_Capex_Input!H$12:H$286,$Z324),NA)</f>
        <v>Repex</v>
      </c>
      <c r="L324" s="150" t="str" cm="1">
        <f t="array" ref="L324">IFERROR(INDEX(Forecast_Capex_Input!I$12:I$286,$Z324),NA)</f>
        <v>N/A</v>
      </c>
      <c r="M324" s="150" t="str" cm="1">
        <f t="array" ref="M324">IFERROR(INDEX(Forecast_Capex_Input!J$12:J$286,$Z324),NA)</f>
        <v>N/A</v>
      </c>
      <c r="N324" s="150" t="str" cm="1">
        <f t="array" ref="N324">IFERROR(INDEX(Forecast_Capex_Input!K$12:K$286,$Z324),NA)</f>
        <v>TL - Underground cables</v>
      </c>
      <c r="O324" s="150" t="str" cm="1">
        <f t="array" ref="O324">IFERROR(INDEX(Forecast_Capex_Input!L$12:L$286,$Z324),NA)</f>
        <v>TL - Safe and Reliable Network</v>
      </c>
      <c r="P324" s="150" t="str" cm="1">
        <f t="array" ref="P324">IFERROR(INDEX(Forecast_Capex_Input!M$12:M$286,$Z324),NA)</f>
        <v>N/A</v>
      </c>
      <c r="Q324" s="24" t="str" cm="1">
        <f t="array" ref="Q324">IFERROR(INDEX(Forecast_Capex_Input!N$12:N$286,$Z324),NA)</f>
        <v>Yes</v>
      </c>
      <c r="R324" s="190" cm="1">
        <f t="array" ref="R324">IFERROR(INDEX(Forecast_Capex_Input!O$12:O$286,$Z324),0)</f>
        <v>0</v>
      </c>
      <c r="S324" s="24" t="str" cm="1">
        <f t="array" ref="S324">IFERROR(INDEX(Forecast_Capex_Input!P$12:P$286,$Z324),0)</f>
        <v>Safety security &amp; reliability</v>
      </c>
      <c r="T324" s="150" t="str" cm="1">
        <f t="array" aca="1" ref="T324" ca="1">IFERROR(INDEX(General!$K$91:$K$110,$AC324),NA)</f>
        <v>Underground Cables (2018 onwards)</v>
      </c>
      <c r="U324" s="43" cm="1">
        <f t="array" aca="1" ref="U324" ca="1">IFERROR(
IF($F324=General!$E$25,INDEX(Forecast_Capex_Input!S$12:S$286,$Z324),
INDEX(Forecast_Capex_Input!T$12:T$286,$Z324)),0)</f>
        <v>1</v>
      </c>
      <c r="V324" s="82" t="b">
        <f>IFERROR(INDEX(Overheads!$T$19:$T$26,MATCH($I324,Overheads!$E$19:$E$26,0)),FALSE)</f>
        <v>1</v>
      </c>
      <c r="W324" s="209" t="str" cm="1">
        <f t="array" ref="W324">IFERROR(
INDEX(Forecast_Capex_Input!CN$12:CN$286,$Z324),0)</f>
        <v>FY22</v>
      </c>
      <c r="X324" s="209">
        <f>IFERROR(
MATCH($W324,General!$L$39:$S$39,0),1)</f>
        <v>2</v>
      </c>
      <c r="Z324" s="28">
        <f>IFERROR(
IF(MATCH($C324,Forecast_Capex_Input!$CI$12:$CI$286,1)+1&gt;MAX(Forecast_Capex_Input!$C$12:$C$286),NA,
MATCH($C324,Forecast_Capex_Input!$CI$12:$CI$286,1)+1),1)</f>
        <v>140</v>
      </c>
      <c r="AA324" s="28" cm="1">
        <f t="array" aca="1" ref="AA324" ca="1">IFERROR(
IF(Z323&lt;&gt;Z324,1,
IF(COUNTIF(OFFSET(AA323,0,0,-INDEX(Forecast_Capex_Input!$CG$12:$CG$286,$Z324)),AA323)=INDEX(Forecast_Capex_Input!$CG$12:$CG$286,$Z324),AA323+1,AA323)),NA)</f>
        <v>2</v>
      </c>
      <c r="AB324" s="28" cm="1">
        <f t="array" ref="AB324">IFERROR($C324-IF($Z324=1,1,INDEX(Forecast_Capex_Input!$CI$12:$CI$286,$Z324-1))+1,NA)</f>
        <v>2</v>
      </c>
      <c r="AC324" s="28" cm="1">
        <f t="array" aca="1" ref="AC324" ca="1">IFERROR(IF(AA324=1,
INDEX(Forecast_Capex_Input!$AI$10:$BB$10,SMALL(IF(INDEX(Forecast_Capex_Input!$AI$12:$BB$286,$Z324,0)&gt;0,COLUMN(Forecast_Capex_Input!$AI$10:$BB$10)-COLUMN(Forecast_Capex_Input!$AI$12)+1),ROWS(OFFSET(AC323,0,0,-$AB324)))),
OFFSET(AC323,-INDEX(Forecast_Capex_Input!$CG$12:$CG$286,$Z324)+1,0)),NA)</f>
        <v>2</v>
      </c>
      <c r="AD324" s="28">
        <f t="shared" ca="1" si="29"/>
        <v>2</v>
      </c>
      <c r="AE324" s="82" t="b">
        <f t="shared" si="33"/>
        <v>0</v>
      </c>
      <c r="AF324" s="78" t="b">
        <v>0</v>
      </c>
      <c r="AG324" s="82" t="b">
        <f t="shared" si="30"/>
        <v>1</v>
      </c>
      <c r="AI324" s="55">
        <v>0</v>
      </c>
      <c r="AJ324" s="55">
        <v>0</v>
      </c>
      <c r="AK324" s="55">
        <v>0</v>
      </c>
      <c r="AL324" s="55">
        <v>0</v>
      </c>
      <c r="AM324" s="55">
        <v>0</v>
      </c>
      <c r="AN324" s="135">
        <v>0</v>
      </c>
      <c r="AP324" s="55">
        <v>0</v>
      </c>
      <c r="AQ324" s="55">
        <v>0</v>
      </c>
      <c r="AR324" s="55">
        <v>0</v>
      </c>
      <c r="AS324" s="55">
        <v>0</v>
      </c>
      <c r="AT324" s="55">
        <v>0</v>
      </c>
      <c r="AU324" s="135">
        <v>0</v>
      </c>
      <c r="AW324" s="55">
        <v>0</v>
      </c>
      <c r="AX324" s="55">
        <v>0</v>
      </c>
      <c r="AY324" s="55">
        <v>0</v>
      </c>
      <c r="AZ324" s="55">
        <v>0</v>
      </c>
      <c r="BA324" s="55">
        <v>0</v>
      </c>
      <c r="BB324" s="135">
        <v>0</v>
      </c>
      <c r="BD324" s="55">
        <v>0</v>
      </c>
      <c r="BE324" s="55">
        <v>0</v>
      </c>
      <c r="BF324" s="55">
        <v>0</v>
      </c>
      <c r="BG324" s="55">
        <v>0</v>
      </c>
      <c r="BH324" s="55">
        <v>0</v>
      </c>
      <c r="BI324" s="135">
        <v>0</v>
      </c>
      <c r="BK324" s="55">
        <v>0</v>
      </c>
      <c r="BL324" s="55">
        <v>0</v>
      </c>
      <c r="BM324" s="55">
        <v>0</v>
      </c>
      <c r="BN324" s="55">
        <v>0</v>
      </c>
      <c r="BO324" s="55">
        <v>0</v>
      </c>
      <c r="BP324" s="135">
        <v>0</v>
      </c>
      <c r="BR324" s="147">
        <v>0</v>
      </c>
      <c r="BS324" s="147">
        <v>0</v>
      </c>
      <c r="BT324" s="147">
        <v>0</v>
      </c>
      <c r="BU324" s="147">
        <v>0</v>
      </c>
      <c r="BV324" s="147">
        <v>0</v>
      </c>
      <c r="BX324" s="55">
        <v>0</v>
      </c>
      <c r="BY324" s="55">
        <v>0</v>
      </c>
      <c r="BZ324" s="55">
        <v>0</v>
      </c>
      <c r="CA324" s="55">
        <v>0</v>
      </c>
      <c r="CB324" s="55">
        <v>0</v>
      </c>
      <c r="CC324" s="135">
        <v>0</v>
      </c>
      <c r="CE324" s="55">
        <v>0</v>
      </c>
      <c r="CF324" s="55">
        <v>0</v>
      </c>
      <c r="CG324" s="55">
        <v>0</v>
      </c>
      <c r="CH324" s="55">
        <v>0</v>
      </c>
      <c r="CI324" s="55">
        <v>0</v>
      </c>
      <c r="CJ324" s="135">
        <v>0</v>
      </c>
      <c r="CL324" s="55">
        <v>0</v>
      </c>
      <c r="CM324" s="55">
        <v>0</v>
      </c>
      <c r="CN324" s="55">
        <v>0</v>
      </c>
      <c r="CO324" s="55">
        <v>0</v>
      </c>
      <c r="CP324" s="55">
        <v>0</v>
      </c>
      <c r="CQ324" s="135">
        <v>0</v>
      </c>
      <c r="CS324" s="67">
        <v>0</v>
      </c>
      <c r="CT324" s="67">
        <v>0</v>
      </c>
      <c r="CU324" s="67">
        <v>0</v>
      </c>
      <c r="CV324" s="67">
        <v>0</v>
      </c>
      <c r="CW324" s="67">
        <v>0</v>
      </c>
      <c r="CX324" s="135">
        <v>0</v>
      </c>
      <c r="CZ324" s="55">
        <v>0</v>
      </c>
      <c r="DA324" s="55">
        <v>0</v>
      </c>
      <c r="DB324" s="55">
        <v>0</v>
      </c>
      <c r="DC324" s="55">
        <v>0</v>
      </c>
      <c r="DD324" s="55">
        <v>0</v>
      </c>
      <c r="DE324" s="135">
        <v>0</v>
      </c>
      <c r="DG324" s="43" t="b" cm="1">
        <f t="array" aca="1" ref="DG324" ca="1">OR($G324=Forecast_Capex_Input!$BF$8:$BF$10)</f>
        <v>1</v>
      </c>
      <c r="DH324" s="43" cm="1">
        <f t="array" aca="1" ref="DH324" ca="1">IFERROR(INDEX(Forecast_Capex_Input!BG$12:BG$286,$Z324)
*(INDEX(Forecast_Capex_Input!$H$12:$H$286,$Z324)=Repex),0)
*$DG324</f>
        <v>0</v>
      </c>
      <c r="DI324" s="43" cm="1">
        <f t="array" aca="1" ref="DI324" ca="1">IFERROR(INDEX(Forecast_Capex_Input!BH$12:BH$286,$Z324)
*(INDEX(Forecast_Capex_Input!$H$12:$H$286,$Z324)=Repex),0)
*$DG324</f>
        <v>0</v>
      </c>
      <c r="DJ324" s="43" cm="1">
        <f t="array" aca="1" ref="DJ324" ca="1">IFERROR(INDEX(Forecast_Capex_Input!BI$12:BI$286,$Z324)
*(INDEX(Forecast_Capex_Input!$H$12:$H$286,$Z324)=Repex),0)
*$DG324</f>
        <v>0</v>
      </c>
      <c r="DK324" s="43" cm="1">
        <f t="array" aca="1" ref="DK324" ca="1">IFERROR(INDEX(Forecast_Capex_Input!BJ$12:BJ$286,$Z324)
*(INDEX(Forecast_Capex_Input!$H$12:$H$286,$Z324)=Repex),0)
*$DG324</f>
        <v>0</v>
      </c>
      <c r="DL324" s="43" cm="1">
        <f t="array" aca="1" ref="DL324" ca="1">IFERROR(INDEX(Forecast_Capex_Input!BK$12:BK$286,$Z324)
*(INDEX(Forecast_Capex_Input!$H$12:$H$286,$Z324)=Repex),0)
*$DG324</f>
        <v>1</v>
      </c>
      <c r="DM324" s="43" cm="1">
        <f t="array" aca="1" ref="DM324" ca="1">IFERROR(INDEX(Forecast_Capex_Input!BL$12:BL$286,$Z324)
*(INDEX(Forecast_Capex_Input!$H$12:$H$286,$Z324)=Repex),0)
*$DG324</f>
        <v>0</v>
      </c>
      <c r="DO324" s="43" t="b" cm="1">
        <f t="array" aca="1" ref="DO324" ca="1">OR($G324=Forecast_Capex_Input!$BN$8:$BN$9)</f>
        <v>0</v>
      </c>
      <c r="DP324" s="43" cm="1">
        <f t="array" aca="1" ref="DP324" ca="1">IFERROR(INDEX(Forecast_Capex_Input!BO$12:BO$286,$Z324)
*(INDEX(Forecast_Capex_Input!$H$12:$H$286,$Z324)=Repex),0)
*$DO324</f>
        <v>0</v>
      </c>
      <c r="DQ324" s="43" cm="1">
        <f t="array" aca="1" ref="DQ324" ca="1">IFERROR(INDEX(Forecast_Capex_Input!BP$12:BP$286,$Z324)
*(INDEX(Forecast_Capex_Input!$H$12:$H$286,$Z324)=Repex),0)
*$DO324</f>
        <v>0</v>
      </c>
      <c r="DR324" s="43" cm="1">
        <f t="array" aca="1" ref="DR324" ca="1">IFERROR(INDEX(Forecast_Capex_Input!BQ$12:BQ$286,$Z324)
*(INDEX(Forecast_Capex_Input!$H$12:$H$286,$Z324)=Repex),0)
*$DO324</f>
        <v>0</v>
      </c>
      <c r="DS324" s="43" cm="1">
        <f t="array" aca="1" ref="DS324" ca="1">IFERROR(INDEX(Forecast_Capex_Input!BR$12:BR$286,$Z324)
*(INDEX(Forecast_Capex_Input!$H$12:$H$286,$Z324)=Repex),0)
*$DO324</f>
        <v>0</v>
      </c>
      <c r="DT324" s="43" cm="1">
        <f t="array" aca="1" ref="DT324" ca="1">IFERROR(INDEX(Forecast_Capex_Input!BS$12:BS$286,$Z324)
*(INDEX(Forecast_Capex_Input!$H$12:$H$286,$Z324)=Repex),0)
*$DO324</f>
        <v>0</v>
      </c>
      <c r="DV324" s="43" t="b" cm="1">
        <f t="array" aca="1" ref="DV324" ca="1">OR($G324=Forecast_Capex_Input!$BU$8:$BU$10)</f>
        <v>0</v>
      </c>
      <c r="DW324" s="43" cm="1">
        <f t="array" aca="1" ref="DW324" ca="1">IFERROR(INDEX(Forecast_Capex_Input!BV$12:BV$286,$Z324)
*(INDEX(Forecast_Capex_Input!$H$12:$H$286,$Z324)=Repex),0)
*$DV324</f>
        <v>0</v>
      </c>
      <c r="DX324" s="43" cm="1">
        <f t="array" aca="1" ref="DX324" ca="1">IFERROR(INDEX(Forecast_Capex_Input!BW$12:BW$286,$Z324)
*(INDEX(Forecast_Capex_Input!$H$12:$H$286,$Z324)=Repex),0)
*$DV324</f>
        <v>0</v>
      </c>
      <c r="DY324" s="43" cm="1">
        <f t="array" aca="1" ref="DY324" ca="1">IFERROR(INDEX(Forecast_Capex_Input!BX$12:BX$286,$Z324)
*(INDEX(Forecast_Capex_Input!$H$12:$H$286,$Z324)=Repex),0)
*$DV324</f>
        <v>0</v>
      </c>
      <c r="DZ324" s="43" cm="1">
        <f t="array" aca="1" ref="DZ324" ca="1">IFERROR(INDEX(Forecast_Capex_Input!BY$12:BY$286,$Z324)
*(INDEX(Forecast_Capex_Input!$H$12:$H$286,$Z324)=Repex),0)
*$DV324</f>
        <v>0</v>
      </c>
      <c r="EA324" s="43" cm="1">
        <f t="array" aca="1" ref="EA324" ca="1">IFERROR(INDEX(Forecast_Capex_Input!BZ$12:BZ$286,$Z324)
*(INDEX(Forecast_Capex_Input!$H$12:$H$286,$Z324)=Repex),0)
*$DV324</f>
        <v>0</v>
      </c>
      <c r="EB324" s="43" cm="1">
        <f t="array" aca="1" ref="EB324" ca="1">IFERROR(INDEX(Forecast_Capex_Input!CA$12:CA$286,$Z324)
*(INDEX(Forecast_Capex_Input!$H$12:$H$286,$Z324)=Repex),0)
*$DV324</f>
        <v>0</v>
      </c>
      <c r="EC324" s="43" cm="1">
        <f t="array" aca="1" ref="EC324" ca="1">IFERROR(INDEX(Forecast_Capex_Input!CB$12:CB$286,$Z324)
*(INDEX(Forecast_Capex_Input!$H$12:$H$286,$Z324)=Repex),0)
*$DV324</f>
        <v>0</v>
      </c>
      <c r="ED324" s="43" cm="1">
        <f t="array" aca="1" ref="ED324" ca="1">IFERROR(INDEX(Forecast_Capex_Input!CC$12:CC$286,$Z324)
*(INDEX(Forecast_Capex_Input!$H$12:$H$286,$Z324)=Repex),0)
*$DV324</f>
        <v>0</v>
      </c>
      <c r="EF324" s="86" t="str">
        <f t="shared" si="31"/>
        <v>N/A</v>
      </c>
      <c r="EG324" s="28" t="str">
        <f>IFERROR(RANK(EF324,EF$11:EF$1010,0)+COUNTIF(EF$11:EF324,EF324)-1,NA)</f>
        <v>N/A</v>
      </c>
    </row>
    <row r="325" spans="3:137" x14ac:dyDescent="0.2">
      <c r="C325" s="28">
        <f t="shared" si="32"/>
        <v>315</v>
      </c>
      <c r="D325" s="9" t="str" cm="1">
        <f t="array" ref="D325">IFERROR(INDEX(Forecast_Capex_Input!$D$12:$D$286,$Z325),NA)</f>
        <v>Line 23 - Vales Point Munmorah Refurb</v>
      </c>
      <c r="E325" s="24" t="b" cm="1">
        <f t="array" ref="E325">IF($Z325=NA,NA,INDEX(Forecast_Capex_Input!$E$12:$E$286,$Z325))</f>
        <v>1</v>
      </c>
      <c r="F325" s="9" t="str" cm="1">
        <f t="array" aca="1" ref="F325" ca="1">IFERROR(INDEX(General!$E$25:$E$26,$AA325),NA)</f>
        <v>Labour</v>
      </c>
      <c r="G325" s="9" t="str" cm="1">
        <f t="array" aca="1" ref="G325" ca="1">IFERROR(INDEX(Forecast_Capex_Input!$AI$11:$BB$11,$AC325),NA)</f>
        <v>Transmission Lines</v>
      </c>
      <c r="H325" s="50" cm="1">
        <f t="array" aca="1" ref="H325" ca="1">IFERROR(INDEX(Forecast_Capex_Input!$AI$12:$BB$286,$Z325,$AC325),NA)</f>
        <v>1.0000000000000002</v>
      </c>
      <c r="I325" s="150" t="str" cm="1">
        <f t="array" ref="I325">IFERROR(INDEX(Forecast_Capex_Input!$F$12:$F$286,$Z325),NA)</f>
        <v>Replacement Expenditure</v>
      </c>
      <c r="J325" s="150" t="str" cm="1">
        <f t="array" ref="J325">IFERROR(INDEX(Forecast_Capex_Input!G$12:G$286,$Z325),NA)</f>
        <v>Transmission Lines</v>
      </c>
      <c r="K325" s="150" t="str" cm="1">
        <f t="array" ref="K325">IFERROR(INDEX(Forecast_Capex_Input!H$12:H$286,$Z325),NA)</f>
        <v>Repex</v>
      </c>
      <c r="L325" s="150" t="str" cm="1">
        <f t="array" ref="L325">IFERROR(INDEX(Forecast_Capex_Input!I$12:I$286,$Z325),NA)</f>
        <v>N/A</v>
      </c>
      <c r="M325" s="150" t="str" cm="1">
        <f t="array" ref="M325">IFERROR(INDEX(Forecast_Capex_Input!J$12:J$286,$Z325),NA)</f>
        <v>N/A</v>
      </c>
      <c r="N325" s="150" t="str" cm="1">
        <f t="array" ref="N325">IFERROR(INDEX(Forecast_Capex_Input!K$12:K$286,$Z325),NA)</f>
        <v>TL - Transmission towers</v>
      </c>
      <c r="O325" s="150" t="str" cm="1">
        <f t="array" ref="O325">IFERROR(INDEX(Forecast_Capex_Input!L$12:L$286,$Z325),NA)</f>
        <v>TL - Safe and Reliable Network</v>
      </c>
      <c r="P325" s="150" t="str" cm="1">
        <f t="array" ref="P325">IFERROR(INDEX(Forecast_Capex_Input!M$12:M$286,$Z325),NA)</f>
        <v>N/A</v>
      </c>
      <c r="Q325" s="24" t="str" cm="1">
        <f t="array" ref="Q325">IFERROR(INDEX(Forecast_Capex_Input!N$12:N$286,$Z325),NA)</f>
        <v>Yes</v>
      </c>
      <c r="R325" s="190" cm="1">
        <f t="array" ref="R325">IFERROR(INDEX(Forecast_Capex_Input!O$12:O$286,$Z325),0)</f>
        <v>0</v>
      </c>
      <c r="S325" s="24" t="str" cm="1">
        <f t="array" ref="S325">IFERROR(INDEX(Forecast_Capex_Input!P$12:P$286,$Z325),0)</f>
        <v>Safety security &amp; reliability</v>
      </c>
      <c r="T325" s="150" t="str" cm="1">
        <f t="array" aca="1" ref="T325" ca="1">IFERROR(INDEX(General!$K$91:$K$110,$AC325),NA)</f>
        <v>Transmission Lines (2018 onwards)</v>
      </c>
      <c r="U325" s="43" cm="1">
        <f t="array" aca="1" ref="U325" ca="1">IFERROR(
IF($F325=General!$E$25,INDEX(Forecast_Capex_Input!S$12:S$286,$Z325),
INDEX(Forecast_Capex_Input!T$12:T$286,$Z325)),0)</f>
        <v>0.10339401372670672</v>
      </c>
      <c r="V325" s="82" t="b">
        <f>IFERROR(INDEX(Overheads!$T$19:$T$26,MATCH($I325,Overheads!$E$19:$E$26,0)),FALSE)</f>
        <v>1</v>
      </c>
      <c r="W325" s="209" t="str" cm="1">
        <f t="array" ref="W325">IFERROR(
INDEX(Forecast_Capex_Input!CN$12:CN$286,$Z325),0)</f>
        <v>FY22</v>
      </c>
      <c r="X325" s="209">
        <f>IFERROR(
MATCH($W325,General!$L$39:$S$39,0),1)</f>
        <v>2</v>
      </c>
      <c r="Z325" s="28">
        <f>IFERROR(
IF(MATCH($C325,Forecast_Capex_Input!$CI$12:$CI$286,1)+1&gt;MAX(Forecast_Capex_Input!$C$12:$C$286),NA,
MATCH($C325,Forecast_Capex_Input!$CI$12:$CI$286,1)+1),1)</f>
        <v>141</v>
      </c>
      <c r="AA325" s="28" cm="1">
        <f t="array" aca="1" ref="AA325" ca="1">IFERROR(
IF(Z324&lt;&gt;Z325,1,
IF(COUNTIF(OFFSET(AA324,0,0,-INDEX(Forecast_Capex_Input!$CG$12:$CG$286,$Z325)),AA324)=INDEX(Forecast_Capex_Input!$CG$12:$CG$286,$Z325),AA324+1,AA324)),NA)</f>
        <v>1</v>
      </c>
      <c r="AB325" s="28" cm="1">
        <f t="array" ref="AB325">IFERROR($C325-IF($Z325=1,1,INDEX(Forecast_Capex_Input!$CI$12:$CI$286,$Z325-1))+1,NA)</f>
        <v>1</v>
      </c>
      <c r="AC325" s="28" cm="1">
        <f t="array" aca="1" ref="AC325" ca="1">IFERROR(IF(AA325=1,
INDEX(Forecast_Capex_Input!$AI$10:$BB$10,SMALL(IF(INDEX(Forecast_Capex_Input!$AI$12:$BB$286,$Z325,0)&gt;0,COLUMN(Forecast_Capex_Input!$AI$10:$BB$10)-COLUMN(Forecast_Capex_Input!$AI$12)+1),ROWS(OFFSET(AC324,0,0,-$AB325)))),
OFFSET(AC324,-INDEX(Forecast_Capex_Input!$CG$12:$CG$286,$Z325)+1,0)),NA)</f>
        <v>1</v>
      </c>
      <c r="AD325" s="28">
        <f t="shared" ca="1" si="29"/>
        <v>1</v>
      </c>
      <c r="AE325" s="82" t="b">
        <f t="shared" si="33"/>
        <v>0</v>
      </c>
      <c r="AF325" s="78" t="b">
        <v>0</v>
      </c>
      <c r="AG325" s="82" t="b">
        <f t="shared" si="30"/>
        <v>1</v>
      </c>
      <c r="AI325" s="55">
        <v>1.2067593379617578</v>
      </c>
      <c r="AJ325" s="55">
        <v>6.3518528270647329E-2</v>
      </c>
      <c r="AK325" s="55">
        <v>0</v>
      </c>
      <c r="AL325" s="55">
        <v>0</v>
      </c>
      <c r="AM325" s="55">
        <v>0</v>
      </c>
      <c r="AN325" s="135">
        <v>1.2702778662324052</v>
      </c>
      <c r="AP325" s="55">
        <v>1.1694278081680938</v>
      </c>
      <c r="AQ325" s="55">
        <v>6.2358464035198007E-2</v>
      </c>
      <c r="AR325" s="55">
        <v>0</v>
      </c>
      <c r="AS325" s="55">
        <v>0</v>
      </c>
      <c r="AT325" s="55">
        <v>0</v>
      </c>
      <c r="AU325" s="135">
        <v>1.2317862722032917</v>
      </c>
      <c r="AW325" s="55">
        <v>0.14097616977259786</v>
      </c>
      <c r="AX325" s="55">
        <v>7.045444801071896E-3</v>
      </c>
      <c r="AY325" s="55">
        <v>0</v>
      </c>
      <c r="AZ325" s="55">
        <v>0</v>
      </c>
      <c r="BA325" s="55">
        <v>0</v>
      </c>
      <c r="BB325" s="135">
        <v>0.14802161457366975</v>
      </c>
      <c r="BD325" s="55">
        <v>2.7449595769208399E-2</v>
      </c>
      <c r="BE325" s="55">
        <v>1.3810277008244336E-3</v>
      </c>
      <c r="BF325" s="55">
        <v>0</v>
      </c>
      <c r="BG325" s="55">
        <v>0</v>
      </c>
      <c r="BH325" s="55">
        <v>0</v>
      </c>
      <c r="BI325" s="135">
        <v>2.8830623470032832E-2</v>
      </c>
      <c r="BK325" s="55">
        <v>1.3378535737099</v>
      </c>
      <c r="BL325" s="55">
        <v>7.0784936537094334E-2</v>
      </c>
      <c r="BM325" s="55">
        <v>0</v>
      </c>
      <c r="BN325" s="55">
        <v>0</v>
      </c>
      <c r="BO325" s="55">
        <v>0</v>
      </c>
      <c r="BP325" s="135">
        <v>1.4086385102469943</v>
      </c>
      <c r="BR325" s="147">
        <v>0</v>
      </c>
      <c r="BS325" s="147">
        <v>1</v>
      </c>
      <c r="BT325" s="147">
        <v>0</v>
      </c>
      <c r="BU325" s="147">
        <v>0</v>
      </c>
      <c r="BV325" s="147">
        <v>0</v>
      </c>
      <c r="BX325" s="55">
        <v>0</v>
      </c>
      <c r="BY325" s="55">
        <v>1.2702778662324052</v>
      </c>
      <c r="BZ325" s="55">
        <v>0</v>
      </c>
      <c r="CA325" s="55">
        <v>0</v>
      </c>
      <c r="CB325" s="55">
        <v>0</v>
      </c>
      <c r="CC325" s="135">
        <v>1.2702778662324052</v>
      </c>
      <c r="CE325" s="55">
        <v>0</v>
      </c>
      <c r="CF325" s="55">
        <v>1.2317862722032917</v>
      </c>
      <c r="CG325" s="55">
        <v>0</v>
      </c>
      <c r="CH325" s="55">
        <v>0</v>
      </c>
      <c r="CI325" s="55">
        <v>0</v>
      </c>
      <c r="CJ325" s="135">
        <v>1.2317862722032917</v>
      </c>
      <c r="CL325" s="55">
        <v>0</v>
      </c>
      <c r="CM325" s="55">
        <v>0.14802161457366975</v>
      </c>
      <c r="CN325" s="55">
        <v>0</v>
      </c>
      <c r="CO325" s="55">
        <v>0</v>
      </c>
      <c r="CP325" s="55">
        <v>0</v>
      </c>
      <c r="CQ325" s="135">
        <v>0.14802161457366975</v>
      </c>
      <c r="CS325" s="67">
        <v>0</v>
      </c>
      <c r="CT325" s="67">
        <v>2.8830623470032832E-2</v>
      </c>
      <c r="CU325" s="67">
        <v>0</v>
      </c>
      <c r="CV325" s="67">
        <v>0</v>
      </c>
      <c r="CW325" s="67">
        <v>0</v>
      </c>
      <c r="CX325" s="135">
        <v>2.8830623470032832E-2</v>
      </c>
      <c r="CZ325" s="55">
        <v>0</v>
      </c>
      <c r="DA325" s="55">
        <v>1.4086385102469943</v>
      </c>
      <c r="DB325" s="55">
        <v>0</v>
      </c>
      <c r="DC325" s="55">
        <v>0</v>
      </c>
      <c r="DD325" s="55">
        <v>0</v>
      </c>
      <c r="DE325" s="135">
        <v>1.4086385102469943</v>
      </c>
      <c r="DG325" s="43" t="b" cm="1">
        <f t="array" aca="1" ref="DG325" ca="1">OR($G325=Forecast_Capex_Input!$BF$8:$BF$10)</f>
        <v>1</v>
      </c>
      <c r="DH325" s="43" cm="1">
        <f t="array" aca="1" ref="DH325" ca="1">IFERROR(INDEX(Forecast_Capex_Input!BG$12:BG$286,$Z325)
*(INDEX(Forecast_Capex_Input!$H$12:$H$286,$Z325)=Repex),0)
*$DG325</f>
        <v>0</v>
      </c>
      <c r="DI325" s="43" cm="1">
        <f t="array" aca="1" ref="DI325" ca="1">IFERROR(INDEX(Forecast_Capex_Input!BH$12:BH$286,$Z325)
*(INDEX(Forecast_Capex_Input!$H$12:$H$286,$Z325)=Repex),0)
*$DG325</f>
        <v>0.71962399564767143</v>
      </c>
      <c r="DJ325" s="43" cm="1">
        <f t="array" aca="1" ref="DJ325" ca="1">IFERROR(INDEX(Forecast_Capex_Input!BI$12:BI$286,$Z325)
*(INDEX(Forecast_Capex_Input!$H$12:$H$286,$Z325)=Repex),0)
*$DG325</f>
        <v>8.2157657783256371E-2</v>
      </c>
      <c r="DK325" s="43" cm="1">
        <f t="array" aca="1" ref="DK325" ca="1">IFERROR(INDEX(Forecast_Capex_Input!BJ$12:BJ$286,$Z325)
*(INDEX(Forecast_Capex_Input!$H$12:$H$286,$Z325)=Repex),0)
*$DG325</f>
        <v>0.19821834656907211</v>
      </c>
      <c r="DL325" s="43" cm="1">
        <f t="array" aca="1" ref="DL325" ca="1">IFERROR(INDEX(Forecast_Capex_Input!BK$12:BK$286,$Z325)
*(INDEX(Forecast_Capex_Input!$H$12:$H$286,$Z325)=Repex),0)
*$DG325</f>
        <v>0</v>
      </c>
      <c r="DM325" s="43" cm="1">
        <f t="array" aca="1" ref="DM325" ca="1">IFERROR(INDEX(Forecast_Capex_Input!BL$12:BL$286,$Z325)
*(INDEX(Forecast_Capex_Input!$H$12:$H$286,$Z325)=Repex),0)
*$DG325</f>
        <v>0</v>
      </c>
      <c r="DO325" s="43" t="b" cm="1">
        <f t="array" aca="1" ref="DO325" ca="1">OR($G325=Forecast_Capex_Input!$BN$8:$BN$9)</f>
        <v>0</v>
      </c>
      <c r="DP325" s="43" cm="1">
        <f t="array" aca="1" ref="DP325" ca="1">IFERROR(INDEX(Forecast_Capex_Input!BO$12:BO$286,$Z325)
*(INDEX(Forecast_Capex_Input!$H$12:$H$286,$Z325)=Repex),0)
*$DO325</f>
        <v>0</v>
      </c>
      <c r="DQ325" s="43" cm="1">
        <f t="array" aca="1" ref="DQ325" ca="1">IFERROR(INDEX(Forecast_Capex_Input!BP$12:BP$286,$Z325)
*(INDEX(Forecast_Capex_Input!$H$12:$H$286,$Z325)=Repex),0)
*$DO325</f>
        <v>0</v>
      </c>
      <c r="DR325" s="43" cm="1">
        <f t="array" aca="1" ref="DR325" ca="1">IFERROR(INDEX(Forecast_Capex_Input!BQ$12:BQ$286,$Z325)
*(INDEX(Forecast_Capex_Input!$H$12:$H$286,$Z325)=Repex),0)
*$DO325</f>
        <v>0</v>
      </c>
      <c r="DS325" s="43" cm="1">
        <f t="array" aca="1" ref="DS325" ca="1">IFERROR(INDEX(Forecast_Capex_Input!BR$12:BR$286,$Z325)
*(INDEX(Forecast_Capex_Input!$H$12:$H$286,$Z325)=Repex),0)
*$DO325</f>
        <v>0</v>
      </c>
      <c r="DT325" s="43" cm="1">
        <f t="array" aca="1" ref="DT325" ca="1">IFERROR(INDEX(Forecast_Capex_Input!BS$12:BS$286,$Z325)
*(INDEX(Forecast_Capex_Input!$H$12:$H$286,$Z325)=Repex),0)
*$DO325</f>
        <v>0</v>
      </c>
      <c r="DV325" s="43" t="b" cm="1">
        <f t="array" aca="1" ref="DV325" ca="1">OR($G325=Forecast_Capex_Input!$BU$8:$BU$10)</f>
        <v>0</v>
      </c>
      <c r="DW325" s="43" cm="1">
        <f t="array" aca="1" ref="DW325" ca="1">IFERROR(INDEX(Forecast_Capex_Input!BV$12:BV$286,$Z325)
*(INDEX(Forecast_Capex_Input!$H$12:$H$286,$Z325)=Repex),0)
*$DV325</f>
        <v>0</v>
      </c>
      <c r="DX325" s="43" cm="1">
        <f t="array" aca="1" ref="DX325" ca="1">IFERROR(INDEX(Forecast_Capex_Input!BW$12:BW$286,$Z325)
*(INDEX(Forecast_Capex_Input!$H$12:$H$286,$Z325)=Repex),0)
*$DV325</f>
        <v>0</v>
      </c>
      <c r="DY325" s="43" cm="1">
        <f t="array" aca="1" ref="DY325" ca="1">IFERROR(INDEX(Forecast_Capex_Input!BX$12:BX$286,$Z325)
*(INDEX(Forecast_Capex_Input!$H$12:$H$286,$Z325)=Repex),0)
*$DV325</f>
        <v>0</v>
      </c>
      <c r="DZ325" s="43" cm="1">
        <f t="array" aca="1" ref="DZ325" ca="1">IFERROR(INDEX(Forecast_Capex_Input!BY$12:BY$286,$Z325)
*(INDEX(Forecast_Capex_Input!$H$12:$H$286,$Z325)=Repex),0)
*$DV325</f>
        <v>0</v>
      </c>
      <c r="EA325" s="43" cm="1">
        <f t="array" aca="1" ref="EA325" ca="1">IFERROR(INDEX(Forecast_Capex_Input!BZ$12:BZ$286,$Z325)
*(INDEX(Forecast_Capex_Input!$H$12:$H$286,$Z325)=Repex),0)
*$DV325</f>
        <v>0</v>
      </c>
      <c r="EB325" s="43" cm="1">
        <f t="array" aca="1" ref="EB325" ca="1">IFERROR(INDEX(Forecast_Capex_Input!CA$12:CA$286,$Z325)
*(INDEX(Forecast_Capex_Input!$H$12:$H$286,$Z325)=Repex),0)
*$DV325</f>
        <v>0</v>
      </c>
      <c r="EC325" s="43" cm="1">
        <f t="array" aca="1" ref="EC325" ca="1">IFERROR(INDEX(Forecast_Capex_Input!CB$12:CB$286,$Z325)
*(INDEX(Forecast_Capex_Input!$H$12:$H$286,$Z325)=Repex),0)
*$DV325</f>
        <v>0</v>
      </c>
      <c r="ED325" s="43" cm="1">
        <f t="array" aca="1" ref="ED325" ca="1">IFERROR(INDEX(Forecast_Capex_Input!CC$12:CC$286,$Z325)
*(INDEX(Forecast_Capex_Input!$H$12:$H$286,$Z325)=Repex),0)
*$DV325</f>
        <v>0</v>
      </c>
      <c r="EF325" s="86" t="str">
        <f t="shared" si="31"/>
        <v>N/A</v>
      </c>
      <c r="EG325" s="28" t="str">
        <f>IFERROR(RANK(EF325,EF$11:EF$1010,0)+COUNTIF(EF$11:EF325,EF325)-1,NA)</f>
        <v>N/A</v>
      </c>
    </row>
    <row r="326" spans="3:137" x14ac:dyDescent="0.2">
      <c r="C326" s="28">
        <f t="shared" si="32"/>
        <v>316</v>
      </c>
      <c r="D326" s="9" t="str" cm="1">
        <f t="array" ref="D326">IFERROR(INDEX(Forecast_Capex_Input!$D$12:$D$286,$Z326),NA)</f>
        <v>Line 23 - Vales Point Munmorah Refurb</v>
      </c>
      <c r="E326" s="24" t="b" cm="1">
        <f t="array" ref="E326">IF($Z326=NA,NA,INDEX(Forecast_Capex_Input!$E$12:$E$286,$Z326))</f>
        <v>1</v>
      </c>
      <c r="F326" s="9" t="str" cm="1">
        <f t="array" aca="1" ref="F326" ca="1">IFERROR(INDEX(General!$E$25:$E$26,$AA326),NA)</f>
        <v>Non-Labour</v>
      </c>
      <c r="G326" s="9" t="str" cm="1">
        <f t="array" aca="1" ref="G326" ca="1">IFERROR(INDEX(Forecast_Capex_Input!$AI$11:$BB$11,$AC326),NA)</f>
        <v>Transmission Lines</v>
      </c>
      <c r="H326" s="50" cm="1">
        <f t="array" aca="1" ref="H326" ca="1">IFERROR(INDEX(Forecast_Capex_Input!$AI$12:$BB$286,$Z326,$AC326),NA)</f>
        <v>1.0000000000000002</v>
      </c>
      <c r="I326" s="150" t="str" cm="1">
        <f t="array" ref="I326">IFERROR(INDEX(Forecast_Capex_Input!$F$12:$F$286,$Z326),NA)</f>
        <v>Replacement Expenditure</v>
      </c>
      <c r="J326" s="150" t="str" cm="1">
        <f t="array" ref="J326">IFERROR(INDEX(Forecast_Capex_Input!G$12:G$286,$Z326),NA)</f>
        <v>Transmission Lines</v>
      </c>
      <c r="K326" s="150" t="str" cm="1">
        <f t="array" ref="K326">IFERROR(INDEX(Forecast_Capex_Input!H$12:H$286,$Z326),NA)</f>
        <v>Repex</v>
      </c>
      <c r="L326" s="150" t="str" cm="1">
        <f t="array" ref="L326">IFERROR(INDEX(Forecast_Capex_Input!I$12:I$286,$Z326),NA)</f>
        <v>N/A</v>
      </c>
      <c r="M326" s="150" t="str" cm="1">
        <f t="array" ref="M326">IFERROR(INDEX(Forecast_Capex_Input!J$12:J$286,$Z326),NA)</f>
        <v>N/A</v>
      </c>
      <c r="N326" s="150" t="str" cm="1">
        <f t="array" ref="N326">IFERROR(INDEX(Forecast_Capex_Input!K$12:K$286,$Z326),NA)</f>
        <v>TL - Transmission towers</v>
      </c>
      <c r="O326" s="150" t="str" cm="1">
        <f t="array" ref="O326">IFERROR(INDEX(Forecast_Capex_Input!L$12:L$286,$Z326),NA)</f>
        <v>TL - Safe and Reliable Network</v>
      </c>
      <c r="P326" s="150" t="str" cm="1">
        <f t="array" ref="P326">IFERROR(INDEX(Forecast_Capex_Input!M$12:M$286,$Z326),NA)</f>
        <v>N/A</v>
      </c>
      <c r="Q326" s="24" t="str" cm="1">
        <f t="array" ref="Q326">IFERROR(INDEX(Forecast_Capex_Input!N$12:N$286,$Z326),NA)</f>
        <v>Yes</v>
      </c>
      <c r="R326" s="190" cm="1">
        <f t="array" ref="R326">IFERROR(INDEX(Forecast_Capex_Input!O$12:O$286,$Z326),0)</f>
        <v>0</v>
      </c>
      <c r="S326" s="24" t="str" cm="1">
        <f t="array" ref="S326">IFERROR(INDEX(Forecast_Capex_Input!P$12:P$286,$Z326),0)</f>
        <v>Safety security &amp; reliability</v>
      </c>
      <c r="T326" s="150" t="str" cm="1">
        <f t="array" aca="1" ref="T326" ca="1">IFERROR(INDEX(General!$K$91:$K$110,$AC326),NA)</f>
        <v>Transmission Lines (2018 onwards)</v>
      </c>
      <c r="U326" s="43" cm="1">
        <f t="array" aca="1" ref="U326" ca="1">IFERROR(
IF($F326=General!$E$25,INDEX(Forecast_Capex_Input!S$12:S$286,$Z326),
INDEX(Forecast_Capex_Input!T$12:T$286,$Z326)),0)</f>
        <v>0.89660598627329324</v>
      </c>
      <c r="V326" s="82" t="b">
        <f>IFERROR(INDEX(Overheads!$T$19:$T$26,MATCH($I326,Overheads!$E$19:$E$26,0)),FALSE)</f>
        <v>1</v>
      </c>
      <c r="W326" s="209" t="str" cm="1">
        <f t="array" ref="W326">IFERROR(
INDEX(Forecast_Capex_Input!CN$12:CN$286,$Z326),0)</f>
        <v>FY22</v>
      </c>
      <c r="X326" s="209">
        <f>IFERROR(
MATCH($W326,General!$L$39:$S$39,0),1)</f>
        <v>2</v>
      </c>
      <c r="Z326" s="28">
        <f>IFERROR(
IF(MATCH($C326,Forecast_Capex_Input!$CI$12:$CI$286,1)+1&gt;MAX(Forecast_Capex_Input!$C$12:$C$286),NA,
MATCH($C326,Forecast_Capex_Input!$CI$12:$CI$286,1)+1),1)</f>
        <v>141</v>
      </c>
      <c r="AA326" s="28" cm="1">
        <f t="array" aca="1" ref="AA326" ca="1">IFERROR(
IF(Z325&lt;&gt;Z326,1,
IF(COUNTIF(OFFSET(AA325,0,0,-INDEX(Forecast_Capex_Input!$CG$12:$CG$286,$Z326)),AA325)=INDEX(Forecast_Capex_Input!$CG$12:$CG$286,$Z326),AA325+1,AA325)),NA)</f>
        <v>2</v>
      </c>
      <c r="AB326" s="28" cm="1">
        <f t="array" ref="AB326">IFERROR($C326-IF($Z326=1,1,INDEX(Forecast_Capex_Input!$CI$12:$CI$286,$Z326-1))+1,NA)</f>
        <v>2</v>
      </c>
      <c r="AC326" s="28" cm="1">
        <f t="array" aca="1" ref="AC326" ca="1">IFERROR(IF(AA326=1,
INDEX(Forecast_Capex_Input!$AI$10:$BB$10,SMALL(IF(INDEX(Forecast_Capex_Input!$AI$12:$BB$286,$Z326,0)&gt;0,COLUMN(Forecast_Capex_Input!$AI$10:$BB$10)-COLUMN(Forecast_Capex_Input!$AI$12)+1),ROWS(OFFSET(AC325,0,0,-$AB326)))),
OFFSET(AC325,-INDEX(Forecast_Capex_Input!$CG$12:$CG$286,$Z326)+1,0)),NA)</f>
        <v>1</v>
      </c>
      <c r="AD326" s="28">
        <f t="shared" ca="1" si="29"/>
        <v>2</v>
      </c>
      <c r="AE326" s="82" t="b">
        <f t="shared" si="33"/>
        <v>0</v>
      </c>
      <c r="AF326" s="78" t="b">
        <v>0</v>
      </c>
      <c r="AG326" s="82" t="b">
        <f t="shared" si="30"/>
        <v>1</v>
      </c>
      <c r="AI326" s="55">
        <v>10.464703007542017</v>
      </c>
      <c r="AJ326" s="55">
        <v>0.55081615109039261</v>
      </c>
      <c r="AK326" s="55">
        <v>0</v>
      </c>
      <c r="AL326" s="55">
        <v>0</v>
      </c>
      <c r="AM326" s="55">
        <v>0</v>
      </c>
      <c r="AN326" s="135">
        <v>11.01551915863241</v>
      </c>
      <c r="AP326" s="55">
        <v>10.464703007542017</v>
      </c>
      <c r="AQ326" s="55">
        <v>0.55081615109039261</v>
      </c>
      <c r="AR326" s="55">
        <v>0</v>
      </c>
      <c r="AS326" s="55">
        <v>0</v>
      </c>
      <c r="AT326" s="55">
        <v>0</v>
      </c>
      <c r="AU326" s="135">
        <v>11.01551915863241</v>
      </c>
      <c r="AW326" s="55">
        <v>1.2615346903047158</v>
      </c>
      <c r="AX326" s="55">
        <v>6.2232847586748873E-2</v>
      </c>
      <c r="AY326" s="55">
        <v>0</v>
      </c>
      <c r="AZ326" s="55">
        <v>0</v>
      </c>
      <c r="BA326" s="55">
        <v>0</v>
      </c>
      <c r="BB326" s="135">
        <v>1.3237675378914646</v>
      </c>
      <c r="BD326" s="55">
        <v>0.24563454485645181</v>
      </c>
      <c r="BE326" s="55">
        <v>1.2198702685941056E-2</v>
      </c>
      <c r="BF326" s="55">
        <v>0</v>
      </c>
      <c r="BG326" s="55">
        <v>0</v>
      </c>
      <c r="BH326" s="55">
        <v>0</v>
      </c>
      <c r="BI326" s="135">
        <v>0.25783324754239284</v>
      </c>
      <c r="BK326" s="55">
        <v>11.971872242703185</v>
      </c>
      <c r="BL326" s="55">
        <v>0.6252477013630825</v>
      </c>
      <c r="BM326" s="55">
        <v>0</v>
      </c>
      <c r="BN326" s="55">
        <v>0</v>
      </c>
      <c r="BO326" s="55">
        <v>0</v>
      </c>
      <c r="BP326" s="135">
        <v>12.597119944066268</v>
      </c>
      <c r="BR326" s="147">
        <v>0</v>
      </c>
      <c r="BS326" s="147">
        <v>1</v>
      </c>
      <c r="BT326" s="147">
        <v>0</v>
      </c>
      <c r="BU326" s="147">
        <v>0</v>
      </c>
      <c r="BV326" s="147">
        <v>0</v>
      </c>
      <c r="BX326" s="55">
        <v>0</v>
      </c>
      <c r="BY326" s="55">
        <v>11.01551915863241</v>
      </c>
      <c r="BZ326" s="55">
        <v>0</v>
      </c>
      <c r="CA326" s="55">
        <v>0</v>
      </c>
      <c r="CB326" s="55">
        <v>0</v>
      </c>
      <c r="CC326" s="135">
        <v>11.01551915863241</v>
      </c>
      <c r="CE326" s="55">
        <v>0</v>
      </c>
      <c r="CF326" s="55">
        <v>11.01551915863241</v>
      </c>
      <c r="CG326" s="55">
        <v>0</v>
      </c>
      <c r="CH326" s="55">
        <v>0</v>
      </c>
      <c r="CI326" s="55">
        <v>0</v>
      </c>
      <c r="CJ326" s="135">
        <v>11.01551915863241</v>
      </c>
      <c r="CL326" s="55">
        <v>0</v>
      </c>
      <c r="CM326" s="55">
        <v>1.3237675378914646</v>
      </c>
      <c r="CN326" s="55">
        <v>0</v>
      </c>
      <c r="CO326" s="55">
        <v>0</v>
      </c>
      <c r="CP326" s="55">
        <v>0</v>
      </c>
      <c r="CQ326" s="135">
        <v>1.3237675378914646</v>
      </c>
      <c r="CS326" s="67">
        <v>0</v>
      </c>
      <c r="CT326" s="67">
        <v>0.25783324754239284</v>
      </c>
      <c r="CU326" s="67">
        <v>0</v>
      </c>
      <c r="CV326" s="67">
        <v>0</v>
      </c>
      <c r="CW326" s="67">
        <v>0</v>
      </c>
      <c r="CX326" s="135">
        <v>0.25783324754239284</v>
      </c>
      <c r="CZ326" s="55">
        <v>0</v>
      </c>
      <c r="DA326" s="55">
        <v>12.597119944066268</v>
      </c>
      <c r="DB326" s="55">
        <v>0</v>
      </c>
      <c r="DC326" s="55">
        <v>0</v>
      </c>
      <c r="DD326" s="55">
        <v>0</v>
      </c>
      <c r="DE326" s="135">
        <v>12.597119944066268</v>
      </c>
      <c r="DG326" s="43" t="b" cm="1">
        <f t="array" aca="1" ref="DG326" ca="1">OR($G326=Forecast_Capex_Input!$BF$8:$BF$10)</f>
        <v>1</v>
      </c>
      <c r="DH326" s="43" cm="1">
        <f t="array" aca="1" ref="DH326" ca="1">IFERROR(INDEX(Forecast_Capex_Input!BG$12:BG$286,$Z326)
*(INDEX(Forecast_Capex_Input!$H$12:$H$286,$Z326)=Repex),0)
*$DG326</f>
        <v>0</v>
      </c>
      <c r="DI326" s="43" cm="1">
        <f t="array" aca="1" ref="DI326" ca="1">IFERROR(INDEX(Forecast_Capex_Input!BH$12:BH$286,$Z326)
*(INDEX(Forecast_Capex_Input!$H$12:$H$286,$Z326)=Repex),0)
*$DG326</f>
        <v>0.71962399564767143</v>
      </c>
      <c r="DJ326" s="43" cm="1">
        <f t="array" aca="1" ref="DJ326" ca="1">IFERROR(INDEX(Forecast_Capex_Input!BI$12:BI$286,$Z326)
*(INDEX(Forecast_Capex_Input!$H$12:$H$286,$Z326)=Repex),0)
*$DG326</f>
        <v>8.2157657783256371E-2</v>
      </c>
      <c r="DK326" s="43" cm="1">
        <f t="array" aca="1" ref="DK326" ca="1">IFERROR(INDEX(Forecast_Capex_Input!BJ$12:BJ$286,$Z326)
*(INDEX(Forecast_Capex_Input!$H$12:$H$286,$Z326)=Repex),0)
*$DG326</f>
        <v>0.19821834656907211</v>
      </c>
      <c r="DL326" s="43" cm="1">
        <f t="array" aca="1" ref="DL326" ca="1">IFERROR(INDEX(Forecast_Capex_Input!BK$12:BK$286,$Z326)
*(INDEX(Forecast_Capex_Input!$H$12:$H$286,$Z326)=Repex),0)
*$DG326</f>
        <v>0</v>
      </c>
      <c r="DM326" s="43" cm="1">
        <f t="array" aca="1" ref="DM326" ca="1">IFERROR(INDEX(Forecast_Capex_Input!BL$12:BL$286,$Z326)
*(INDEX(Forecast_Capex_Input!$H$12:$H$286,$Z326)=Repex),0)
*$DG326</f>
        <v>0</v>
      </c>
      <c r="DO326" s="43" t="b" cm="1">
        <f t="array" aca="1" ref="DO326" ca="1">OR($G326=Forecast_Capex_Input!$BN$8:$BN$9)</f>
        <v>0</v>
      </c>
      <c r="DP326" s="43" cm="1">
        <f t="array" aca="1" ref="DP326" ca="1">IFERROR(INDEX(Forecast_Capex_Input!BO$12:BO$286,$Z326)
*(INDEX(Forecast_Capex_Input!$H$12:$H$286,$Z326)=Repex),0)
*$DO326</f>
        <v>0</v>
      </c>
      <c r="DQ326" s="43" cm="1">
        <f t="array" aca="1" ref="DQ326" ca="1">IFERROR(INDEX(Forecast_Capex_Input!BP$12:BP$286,$Z326)
*(INDEX(Forecast_Capex_Input!$H$12:$H$286,$Z326)=Repex),0)
*$DO326</f>
        <v>0</v>
      </c>
      <c r="DR326" s="43" cm="1">
        <f t="array" aca="1" ref="DR326" ca="1">IFERROR(INDEX(Forecast_Capex_Input!BQ$12:BQ$286,$Z326)
*(INDEX(Forecast_Capex_Input!$H$12:$H$286,$Z326)=Repex),0)
*$DO326</f>
        <v>0</v>
      </c>
      <c r="DS326" s="43" cm="1">
        <f t="array" aca="1" ref="DS326" ca="1">IFERROR(INDEX(Forecast_Capex_Input!BR$12:BR$286,$Z326)
*(INDEX(Forecast_Capex_Input!$H$12:$H$286,$Z326)=Repex),0)
*$DO326</f>
        <v>0</v>
      </c>
      <c r="DT326" s="43" cm="1">
        <f t="array" aca="1" ref="DT326" ca="1">IFERROR(INDEX(Forecast_Capex_Input!BS$12:BS$286,$Z326)
*(INDEX(Forecast_Capex_Input!$H$12:$H$286,$Z326)=Repex),0)
*$DO326</f>
        <v>0</v>
      </c>
      <c r="DV326" s="43" t="b" cm="1">
        <f t="array" aca="1" ref="DV326" ca="1">OR($G326=Forecast_Capex_Input!$BU$8:$BU$10)</f>
        <v>0</v>
      </c>
      <c r="DW326" s="43" cm="1">
        <f t="array" aca="1" ref="DW326" ca="1">IFERROR(INDEX(Forecast_Capex_Input!BV$12:BV$286,$Z326)
*(INDEX(Forecast_Capex_Input!$H$12:$H$286,$Z326)=Repex),0)
*$DV326</f>
        <v>0</v>
      </c>
      <c r="DX326" s="43" cm="1">
        <f t="array" aca="1" ref="DX326" ca="1">IFERROR(INDEX(Forecast_Capex_Input!BW$12:BW$286,$Z326)
*(INDEX(Forecast_Capex_Input!$H$12:$H$286,$Z326)=Repex),0)
*$DV326</f>
        <v>0</v>
      </c>
      <c r="DY326" s="43" cm="1">
        <f t="array" aca="1" ref="DY326" ca="1">IFERROR(INDEX(Forecast_Capex_Input!BX$12:BX$286,$Z326)
*(INDEX(Forecast_Capex_Input!$H$12:$H$286,$Z326)=Repex),0)
*$DV326</f>
        <v>0</v>
      </c>
      <c r="DZ326" s="43" cm="1">
        <f t="array" aca="1" ref="DZ326" ca="1">IFERROR(INDEX(Forecast_Capex_Input!BY$12:BY$286,$Z326)
*(INDEX(Forecast_Capex_Input!$H$12:$H$286,$Z326)=Repex),0)
*$DV326</f>
        <v>0</v>
      </c>
      <c r="EA326" s="43" cm="1">
        <f t="array" aca="1" ref="EA326" ca="1">IFERROR(INDEX(Forecast_Capex_Input!BZ$12:BZ$286,$Z326)
*(INDEX(Forecast_Capex_Input!$H$12:$H$286,$Z326)=Repex),0)
*$DV326</f>
        <v>0</v>
      </c>
      <c r="EB326" s="43" cm="1">
        <f t="array" aca="1" ref="EB326" ca="1">IFERROR(INDEX(Forecast_Capex_Input!CA$12:CA$286,$Z326)
*(INDEX(Forecast_Capex_Input!$H$12:$H$286,$Z326)=Repex),0)
*$DV326</f>
        <v>0</v>
      </c>
      <c r="EC326" s="43" cm="1">
        <f t="array" aca="1" ref="EC326" ca="1">IFERROR(INDEX(Forecast_Capex_Input!CB$12:CB$286,$Z326)
*(INDEX(Forecast_Capex_Input!$H$12:$H$286,$Z326)=Repex),0)
*$DV326</f>
        <v>0</v>
      </c>
      <c r="ED326" s="43" cm="1">
        <f t="array" aca="1" ref="ED326" ca="1">IFERROR(INDEX(Forecast_Capex_Input!CC$12:CC$286,$Z326)
*(INDEX(Forecast_Capex_Input!$H$12:$H$286,$Z326)=Repex),0)
*$DV326</f>
        <v>0</v>
      </c>
      <c r="EF326" s="86" t="str">
        <f t="shared" si="31"/>
        <v>N/A</v>
      </c>
      <c r="EG326" s="28" t="str">
        <f>IFERROR(RANK(EF326,EF$11:EF$1010,0)+COUNTIF(EF$11:EF326,EF326)-1,NA)</f>
        <v>N/A</v>
      </c>
    </row>
    <row r="327" spans="3:137" x14ac:dyDescent="0.2">
      <c r="C327" s="28">
        <f t="shared" si="32"/>
        <v>317</v>
      </c>
      <c r="D327" s="9" t="str" cm="1">
        <f t="array" ref="D327">IFERROR(INDEX(Forecast_Capex_Input!$D$12:$D$286,$Z327),NA)</f>
        <v>Line 992 Refurbishment</v>
      </c>
      <c r="E327" s="24" t="b" cm="1">
        <f t="array" ref="E327">IF($Z327=NA,NA,INDEX(Forecast_Capex_Input!$E$12:$E$286,$Z327))</f>
        <v>1</v>
      </c>
      <c r="F327" s="9" t="str" cm="1">
        <f t="array" aca="1" ref="F327" ca="1">IFERROR(INDEX(General!$E$25:$E$26,$AA327),NA)</f>
        <v>Labour</v>
      </c>
      <c r="G327" s="9" t="str" cm="1">
        <f t="array" aca="1" ref="G327" ca="1">IFERROR(INDEX(Forecast_Capex_Input!$AI$11:$BB$11,$AC327),NA)</f>
        <v>Transmission Lines</v>
      </c>
      <c r="H327" s="50" cm="1">
        <f t="array" aca="1" ref="H327" ca="1">IFERROR(INDEX(Forecast_Capex_Input!$AI$12:$BB$286,$Z327,$AC327),NA)</f>
        <v>1</v>
      </c>
      <c r="I327" s="150" t="str" cm="1">
        <f t="array" ref="I327">IFERROR(INDEX(Forecast_Capex_Input!$F$12:$F$286,$Z327),NA)</f>
        <v>Replacement Expenditure</v>
      </c>
      <c r="J327" s="150" t="str" cm="1">
        <f t="array" ref="J327">IFERROR(INDEX(Forecast_Capex_Input!G$12:G$286,$Z327),NA)</f>
        <v>Transmission Lines</v>
      </c>
      <c r="K327" s="150" t="str" cm="1">
        <f t="array" ref="K327">IFERROR(INDEX(Forecast_Capex_Input!H$12:H$286,$Z327),NA)</f>
        <v>Repex</v>
      </c>
      <c r="L327" s="150" t="str" cm="1">
        <f t="array" ref="L327">IFERROR(INDEX(Forecast_Capex_Input!I$12:I$286,$Z327),NA)</f>
        <v>N/A</v>
      </c>
      <c r="M327" s="150" t="str" cm="1">
        <f t="array" ref="M327">IFERROR(INDEX(Forecast_Capex_Input!J$12:J$286,$Z327),NA)</f>
        <v>N/A</v>
      </c>
      <c r="N327" s="150" t="str" cm="1">
        <f t="array" ref="N327">IFERROR(INDEX(Forecast_Capex_Input!K$12:K$286,$Z327),NA)</f>
        <v>TL - Transmission poles</v>
      </c>
      <c r="O327" s="150" t="str" cm="1">
        <f t="array" ref="O327">IFERROR(INDEX(Forecast_Capex_Input!L$12:L$286,$Z327),NA)</f>
        <v>TL - Safe and Reliable Network</v>
      </c>
      <c r="P327" s="150" t="str" cm="1">
        <f t="array" ref="P327">IFERROR(INDEX(Forecast_Capex_Input!M$12:M$286,$Z327),NA)</f>
        <v>N/A</v>
      </c>
      <c r="Q327" s="24" t="str" cm="1">
        <f t="array" ref="Q327">IFERROR(INDEX(Forecast_Capex_Input!N$12:N$286,$Z327),NA)</f>
        <v>No</v>
      </c>
      <c r="R327" s="190" cm="1">
        <f t="array" ref="R327">IFERROR(INDEX(Forecast_Capex_Input!O$12:O$286,$Z327),0)</f>
        <v>0</v>
      </c>
      <c r="S327" s="24" t="str" cm="1">
        <f t="array" ref="S327">IFERROR(INDEX(Forecast_Capex_Input!P$12:P$286,$Z327),0)</f>
        <v>Safety security &amp; reliability</v>
      </c>
      <c r="T327" s="150" t="str" cm="1">
        <f t="array" aca="1" ref="T327" ca="1">IFERROR(INDEX(General!$K$91:$K$110,$AC327),NA)</f>
        <v>Transmission Lines (2018 onwards)</v>
      </c>
      <c r="U327" s="43" cm="1">
        <f t="array" aca="1" ref="U327" ca="1">IFERROR(
IF($F327=General!$E$25,INDEX(Forecast_Capex_Input!S$12:S$286,$Z327),
INDEX(Forecast_Capex_Input!T$12:T$286,$Z327)),0)</f>
        <v>0.13458622814382493</v>
      </c>
      <c r="V327" s="82" t="b">
        <f>IFERROR(INDEX(Overheads!$T$19:$T$26,MATCH($I327,Overheads!$E$19:$E$26,0)),FALSE)</f>
        <v>1</v>
      </c>
      <c r="W327" s="209" t="str" cm="1">
        <f t="array" ref="W327">IFERROR(
INDEX(Forecast_Capex_Input!CN$12:CN$286,$Z327),0)</f>
        <v>FY22</v>
      </c>
      <c r="X327" s="209">
        <f>IFERROR(
MATCH($W327,General!$L$39:$S$39,0),1)</f>
        <v>2</v>
      </c>
      <c r="Z327" s="28">
        <f>IFERROR(
IF(MATCH($C327,Forecast_Capex_Input!$CI$12:$CI$286,1)+1&gt;MAX(Forecast_Capex_Input!$C$12:$C$286),NA,
MATCH($C327,Forecast_Capex_Input!$CI$12:$CI$286,1)+1),1)</f>
        <v>142</v>
      </c>
      <c r="AA327" s="28" cm="1">
        <f t="array" aca="1" ref="AA327" ca="1">IFERROR(
IF(Z326&lt;&gt;Z327,1,
IF(COUNTIF(OFFSET(AA326,0,0,-INDEX(Forecast_Capex_Input!$CG$12:$CG$286,$Z327)),AA326)=INDEX(Forecast_Capex_Input!$CG$12:$CG$286,$Z327),AA326+1,AA326)),NA)</f>
        <v>1</v>
      </c>
      <c r="AB327" s="28" cm="1">
        <f t="array" ref="AB327">IFERROR($C327-IF($Z327=1,1,INDEX(Forecast_Capex_Input!$CI$12:$CI$286,$Z327-1))+1,NA)</f>
        <v>1</v>
      </c>
      <c r="AC327" s="28" cm="1">
        <f t="array" aca="1" ref="AC327" ca="1">IFERROR(IF(AA327=1,
INDEX(Forecast_Capex_Input!$AI$10:$BB$10,SMALL(IF(INDEX(Forecast_Capex_Input!$AI$12:$BB$286,$Z327,0)&gt;0,COLUMN(Forecast_Capex_Input!$AI$10:$BB$10)-COLUMN(Forecast_Capex_Input!$AI$12)+1),ROWS(OFFSET(AC326,0,0,-$AB327)))),
OFFSET(AC326,-INDEX(Forecast_Capex_Input!$CG$12:$CG$286,$Z327)+1,0)),NA)</f>
        <v>1</v>
      </c>
      <c r="AD327" s="28">
        <f t="shared" ca="1" si="29"/>
        <v>1</v>
      </c>
      <c r="AE327" s="82" t="b">
        <f t="shared" si="33"/>
        <v>0</v>
      </c>
      <c r="AF327" s="78" t="b">
        <v>0</v>
      </c>
      <c r="AG327" s="82" t="b">
        <f t="shared" si="30"/>
        <v>1</v>
      </c>
      <c r="AI327" s="55">
        <v>0</v>
      </c>
      <c r="AJ327" s="55">
        <v>1.9149237229338281E-2</v>
      </c>
      <c r="AK327" s="55">
        <v>0.84213581847051</v>
      </c>
      <c r="AL327" s="55">
        <v>0</v>
      </c>
      <c r="AM327" s="55">
        <v>0</v>
      </c>
      <c r="AN327" s="135">
        <v>0.86128505569984826</v>
      </c>
      <c r="AP327" s="55">
        <v>0</v>
      </c>
      <c r="AQ327" s="55">
        <v>1.8799507066333928E-2</v>
      </c>
      <c r="AR327" s="55">
        <v>0.83630163843266114</v>
      </c>
      <c r="AS327" s="55">
        <v>0</v>
      </c>
      <c r="AT327" s="55">
        <v>0</v>
      </c>
      <c r="AU327" s="135">
        <v>0.85510114549899507</v>
      </c>
      <c r="AW327" s="55">
        <v>0</v>
      </c>
      <c r="AX327" s="55">
        <v>2.1240242422978107E-3</v>
      </c>
      <c r="AY327" s="55">
        <v>0.11600585440619987</v>
      </c>
      <c r="AZ327" s="55">
        <v>0</v>
      </c>
      <c r="BA327" s="55">
        <v>0</v>
      </c>
      <c r="BB327" s="135">
        <v>0.11812987864849768</v>
      </c>
      <c r="BD327" s="55">
        <v>0</v>
      </c>
      <c r="BE327" s="55">
        <v>4.1634508518037451E-4</v>
      </c>
      <c r="BF327" s="55">
        <v>2.2242193442134621E-2</v>
      </c>
      <c r="BG327" s="55">
        <v>0</v>
      </c>
      <c r="BH327" s="55">
        <v>0</v>
      </c>
      <c r="BI327" s="135">
        <v>2.2658538527314996E-2</v>
      </c>
      <c r="BK327" s="55">
        <v>0</v>
      </c>
      <c r="BL327" s="55">
        <v>2.1339876393812116E-2</v>
      </c>
      <c r="BM327" s="55">
        <v>0.9745496862809957</v>
      </c>
      <c r="BN327" s="55">
        <v>0</v>
      </c>
      <c r="BO327" s="55">
        <v>0</v>
      </c>
      <c r="BP327" s="135">
        <v>0.99588956267480777</v>
      </c>
      <c r="BR327" s="147">
        <v>0</v>
      </c>
      <c r="BS327" s="147">
        <v>0</v>
      </c>
      <c r="BT327" s="147">
        <v>1</v>
      </c>
      <c r="BU327" s="147">
        <v>0</v>
      </c>
      <c r="BV327" s="147">
        <v>0</v>
      </c>
      <c r="BX327" s="55">
        <v>0</v>
      </c>
      <c r="BY327" s="55">
        <v>0</v>
      </c>
      <c r="BZ327" s="55">
        <v>0.86128505569984826</v>
      </c>
      <c r="CA327" s="55">
        <v>0</v>
      </c>
      <c r="CB327" s="55">
        <v>0</v>
      </c>
      <c r="CC327" s="135">
        <v>0.86128505569984826</v>
      </c>
      <c r="CE327" s="55">
        <v>0</v>
      </c>
      <c r="CF327" s="55">
        <v>0</v>
      </c>
      <c r="CG327" s="55">
        <v>0.85510114549899507</v>
      </c>
      <c r="CH327" s="55">
        <v>0</v>
      </c>
      <c r="CI327" s="55">
        <v>0</v>
      </c>
      <c r="CJ327" s="135">
        <v>0.85510114549899507</v>
      </c>
      <c r="CL327" s="55">
        <v>0</v>
      </c>
      <c r="CM327" s="55">
        <v>0</v>
      </c>
      <c r="CN327" s="55">
        <v>0.11812987864849768</v>
      </c>
      <c r="CO327" s="55">
        <v>0</v>
      </c>
      <c r="CP327" s="55">
        <v>0</v>
      </c>
      <c r="CQ327" s="135">
        <v>0.11812987864849768</v>
      </c>
      <c r="CS327" s="67">
        <v>0</v>
      </c>
      <c r="CT327" s="67">
        <v>0</v>
      </c>
      <c r="CU327" s="67">
        <v>2.2658538527314996E-2</v>
      </c>
      <c r="CV327" s="67">
        <v>0</v>
      </c>
      <c r="CW327" s="67">
        <v>0</v>
      </c>
      <c r="CX327" s="135">
        <v>2.2658538527314996E-2</v>
      </c>
      <c r="CZ327" s="55">
        <v>0</v>
      </c>
      <c r="DA327" s="55">
        <v>0</v>
      </c>
      <c r="DB327" s="55">
        <v>0.99588956267480777</v>
      </c>
      <c r="DC327" s="55">
        <v>0</v>
      </c>
      <c r="DD327" s="55">
        <v>0</v>
      </c>
      <c r="DE327" s="135">
        <v>0.99588956267480777</v>
      </c>
      <c r="DG327" s="43" t="b" cm="1">
        <f t="array" aca="1" ref="DG327" ca="1">OR($G327=Forecast_Capex_Input!$BF$8:$BF$10)</f>
        <v>1</v>
      </c>
      <c r="DH327" s="43" cm="1">
        <f t="array" aca="1" ref="DH327" ca="1">IFERROR(INDEX(Forecast_Capex_Input!BG$12:BG$286,$Z327)
*(INDEX(Forecast_Capex_Input!$H$12:$H$286,$Z327)=Repex),0)
*$DG327</f>
        <v>0.96041824652798768</v>
      </c>
      <c r="DI327" s="43" cm="1">
        <f t="array" aca="1" ref="DI327" ca="1">IFERROR(INDEX(Forecast_Capex_Input!BH$12:BH$286,$Z327)
*(INDEX(Forecast_Capex_Input!$H$12:$H$286,$Z327)=Repex),0)
*$DG327</f>
        <v>0</v>
      </c>
      <c r="DJ327" s="43" cm="1">
        <f t="array" aca="1" ref="DJ327" ca="1">IFERROR(INDEX(Forecast_Capex_Input!BI$12:BI$286,$Z327)
*(INDEX(Forecast_Capex_Input!$H$12:$H$286,$Z327)=Repex),0)
*$DG327</f>
        <v>8.577213893802468E-3</v>
      </c>
      <c r="DK327" s="43" cm="1">
        <f t="array" aca="1" ref="DK327" ca="1">IFERROR(INDEX(Forecast_Capex_Input!BJ$12:BJ$286,$Z327)
*(INDEX(Forecast_Capex_Input!$H$12:$H$286,$Z327)=Repex),0)
*$DG327</f>
        <v>3.1004539578209856E-2</v>
      </c>
      <c r="DL327" s="43" cm="1">
        <f t="array" aca="1" ref="DL327" ca="1">IFERROR(INDEX(Forecast_Capex_Input!BK$12:BK$286,$Z327)
*(INDEX(Forecast_Capex_Input!$H$12:$H$286,$Z327)=Repex),0)
*$DG327</f>
        <v>0</v>
      </c>
      <c r="DM327" s="43" cm="1">
        <f t="array" aca="1" ref="DM327" ca="1">IFERROR(INDEX(Forecast_Capex_Input!BL$12:BL$286,$Z327)
*(INDEX(Forecast_Capex_Input!$H$12:$H$286,$Z327)=Repex),0)
*$DG327</f>
        <v>0</v>
      </c>
      <c r="DO327" s="43" t="b" cm="1">
        <f t="array" aca="1" ref="DO327" ca="1">OR($G327=Forecast_Capex_Input!$BN$8:$BN$9)</f>
        <v>0</v>
      </c>
      <c r="DP327" s="43" cm="1">
        <f t="array" aca="1" ref="DP327" ca="1">IFERROR(INDEX(Forecast_Capex_Input!BO$12:BO$286,$Z327)
*(INDEX(Forecast_Capex_Input!$H$12:$H$286,$Z327)=Repex),0)
*$DO327</f>
        <v>0</v>
      </c>
      <c r="DQ327" s="43" cm="1">
        <f t="array" aca="1" ref="DQ327" ca="1">IFERROR(INDEX(Forecast_Capex_Input!BP$12:BP$286,$Z327)
*(INDEX(Forecast_Capex_Input!$H$12:$H$286,$Z327)=Repex),0)
*$DO327</f>
        <v>0</v>
      </c>
      <c r="DR327" s="43" cm="1">
        <f t="array" aca="1" ref="DR327" ca="1">IFERROR(INDEX(Forecast_Capex_Input!BQ$12:BQ$286,$Z327)
*(INDEX(Forecast_Capex_Input!$H$12:$H$286,$Z327)=Repex),0)
*$DO327</f>
        <v>0</v>
      </c>
      <c r="DS327" s="43" cm="1">
        <f t="array" aca="1" ref="DS327" ca="1">IFERROR(INDEX(Forecast_Capex_Input!BR$12:BR$286,$Z327)
*(INDEX(Forecast_Capex_Input!$H$12:$H$286,$Z327)=Repex),0)
*$DO327</f>
        <v>0</v>
      </c>
      <c r="DT327" s="43" cm="1">
        <f t="array" aca="1" ref="DT327" ca="1">IFERROR(INDEX(Forecast_Capex_Input!BS$12:BS$286,$Z327)
*(INDEX(Forecast_Capex_Input!$H$12:$H$286,$Z327)=Repex),0)
*$DO327</f>
        <v>0</v>
      </c>
      <c r="DV327" s="43" t="b" cm="1">
        <f t="array" aca="1" ref="DV327" ca="1">OR($G327=Forecast_Capex_Input!$BU$8:$BU$10)</f>
        <v>0</v>
      </c>
      <c r="DW327" s="43" cm="1">
        <f t="array" aca="1" ref="DW327" ca="1">IFERROR(INDEX(Forecast_Capex_Input!BV$12:BV$286,$Z327)
*(INDEX(Forecast_Capex_Input!$H$12:$H$286,$Z327)=Repex),0)
*$DV327</f>
        <v>0</v>
      </c>
      <c r="DX327" s="43" cm="1">
        <f t="array" aca="1" ref="DX327" ca="1">IFERROR(INDEX(Forecast_Capex_Input!BW$12:BW$286,$Z327)
*(INDEX(Forecast_Capex_Input!$H$12:$H$286,$Z327)=Repex),0)
*$DV327</f>
        <v>0</v>
      </c>
      <c r="DY327" s="43" cm="1">
        <f t="array" aca="1" ref="DY327" ca="1">IFERROR(INDEX(Forecast_Capex_Input!BX$12:BX$286,$Z327)
*(INDEX(Forecast_Capex_Input!$H$12:$H$286,$Z327)=Repex),0)
*$DV327</f>
        <v>0</v>
      </c>
      <c r="DZ327" s="43" cm="1">
        <f t="array" aca="1" ref="DZ327" ca="1">IFERROR(INDEX(Forecast_Capex_Input!BY$12:BY$286,$Z327)
*(INDEX(Forecast_Capex_Input!$H$12:$H$286,$Z327)=Repex),0)
*$DV327</f>
        <v>0</v>
      </c>
      <c r="EA327" s="43" cm="1">
        <f t="array" aca="1" ref="EA327" ca="1">IFERROR(INDEX(Forecast_Capex_Input!BZ$12:BZ$286,$Z327)
*(INDEX(Forecast_Capex_Input!$H$12:$H$286,$Z327)=Repex),0)
*$DV327</f>
        <v>0</v>
      </c>
      <c r="EB327" s="43" cm="1">
        <f t="array" aca="1" ref="EB327" ca="1">IFERROR(INDEX(Forecast_Capex_Input!CA$12:CA$286,$Z327)
*(INDEX(Forecast_Capex_Input!$H$12:$H$286,$Z327)=Repex),0)
*$DV327</f>
        <v>0</v>
      </c>
      <c r="EC327" s="43" cm="1">
        <f t="array" aca="1" ref="EC327" ca="1">IFERROR(INDEX(Forecast_Capex_Input!CB$12:CB$286,$Z327)
*(INDEX(Forecast_Capex_Input!$H$12:$H$286,$Z327)=Repex),0)
*$DV327</f>
        <v>0</v>
      </c>
      <c r="ED327" s="43" cm="1">
        <f t="array" aca="1" ref="ED327" ca="1">IFERROR(INDEX(Forecast_Capex_Input!CC$12:CC$286,$Z327)
*(INDEX(Forecast_Capex_Input!$H$12:$H$286,$Z327)=Repex),0)
*$DV327</f>
        <v>0</v>
      </c>
      <c r="EF327" s="86" t="str">
        <f t="shared" si="31"/>
        <v>N/A</v>
      </c>
      <c r="EG327" s="28" t="str">
        <f>IFERROR(RANK(EF327,EF$11:EF$1010,0)+COUNTIF(EF$11:EF327,EF327)-1,NA)</f>
        <v>N/A</v>
      </c>
    </row>
    <row r="328" spans="3:137" x14ac:dyDescent="0.2">
      <c r="C328" s="28">
        <f t="shared" si="32"/>
        <v>318</v>
      </c>
      <c r="D328" s="9" t="str" cm="1">
        <f t="array" ref="D328">IFERROR(INDEX(Forecast_Capex_Input!$D$12:$D$286,$Z328),NA)</f>
        <v>Line 992 Refurbishment</v>
      </c>
      <c r="E328" s="24" t="b" cm="1">
        <f t="array" ref="E328">IF($Z328=NA,NA,INDEX(Forecast_Capex_Input!$E$12:$E$286,$Z328))</f>
        <v>1</v>
      </c>
      <c r="F328" s="9" t="str" cm="1">
        <f t="array" aca="1" ref="F328" ca="1">IFERROR(INDEX(General!$E$25:$E$26,$AA328),NA)</f>
        <v>Non-Labour</v>
      </c>
      <c r="G328" s="9" t="str" cm="1">
        <f t="array" aca="1" ref="G328" ca="1">IFERROR(INDEX(Forecast_Capex_Input!$AI$11:$BB$11,$AC328),NA)</f>
        <v>Transmission Lines</v>
      </c>
      <c r="H328" s="50" cm="1">
        <f t="array" aca="1" ref="H328" ca="1">IFERROR(INDEX(Forecast_Capex_Input!$AI$12:$BB$286,$Z328,$AC328),NA)</f>
        <v>1</v>
      </c>
      <c r="I328" s="150" t="str" cm="1">
        <f t="array" ref="I328">IFERROR(INDEX(Forecast_Capex_Input!$F$12:$F$286,$Z328),NA)</f>
        <v>Replacement Expenditure</v>
      </c>
      <c r="J328" s="150" t="str" cm="1">
        <f t="array" ref="J328">IFERROR(INDEX(Forecast_Capex_Input!G$12:G$286,$Z328),NA)</f>
        <v>Transmission Lines</v>
      </c>
      <c r="K328" s="150" t="str" cm="1">
        <f t="array" ref="K328">IFERROR(INDEX(Forecast_Capex_Input!H$12:H$286,$Z328),NA)</f>
        <v>Repex</v>
      </c>
      <c r="L328" s="150" t="str" cm="1">
        <f t="array" ref="L328">IFERROR(INDEX(Forecast_Capex_Input!I$12:I$286,$Z328),NA)</f>
        <v>N/A</v>
      </c>
      <c r="M328" s="150" t="str" cm="1">
        <f t="array" ref="M328">IFERROR(INDEX(Forecast_Capex_Input!J$12:J$286,$Z328),NA)</f>
        <v>N/A</v>
      </c>
      <c r="N328" s="150" t="str" cm="1">
        <f t="array" ref="N328">IFERROR(INDEX(Forecast_Capex_Input!K$12:K$286,$Z328),NA)</f>
        <v>TL - Transmission poles</v>
      </c>
      <c r="O328" s="150" t="str" cm="1">
        <f t="array" ref="O328">IFERROR(INDEX(Forecast_Capex_Input!L$12:L$286,$Z328),NA)</f>
        <v>TL - Safe and Reliable Network</v>
      </c>
      <c r="P328" s="150" t="str" cm="1">
        <f t="array" ref="P328">IFERROR(INDEX(Forecast_Capex_Input!M$12:M$286,$Z328),NA)</f>
        <v>N/A</v>
      </c>
      <c r="Q328" s="24" t="str" cm="1">
        <f t="array" ref="Q328">IFERROR(INDEX(Forecast_Capex_Input!N$12:N$286,$Z328),NA)</f>
        <v>No</v>
      </c>
      <c r="R328" s="190" cm="1">
        <f t="array" ref="R328">IFERROR(INDEX(Forecast_Capex_Input!O$12:O$286,$Z328),0)</f>
        <v>0</v>
      </c>
      <c r="S328" s="24" t="str" cm="1">
        <f t="array" ref="S328">IFERROR(INDEX(Forecast_Capex_Input!P$12:P$286,$Z328),0)</f>
        <v>Safety security &amp; reliability</v>
      </c>
      <c r="T328" s="150" t="str" cm="1">
        <f t="array" aca="1" ref="T328" ca="1">IFERROR(INDEX(General!$K$91:$K$110,$AC328),NA)</f>
        <v>Transmission Lines (2018 onwards)</v>
      </c>
      <c r="U328" s="43" cm="1">
        <f t="array" aca="1" ref="U328" ca="1">IFERROR(
IF($F328=General!$E$25,INDEX(Forecast_Capex_Input!S$12:S$286,$Z328),
INDEX(Forecast_Capex_Input!T$12:T$286,$Z328)),0)</f>
        <v>0.86541377185617507</v>
      </c>
      <c r="V328" s="82" t="b">
        <f>IFERROR(INDEX(Overheads!$T$19:$T$26,MATCH($I328,Overheads!$E$19:$E$26,0)),FALSE)</f>
        <v>1</v>
      </c>
      <c r="W328" s="209" t="str" cm="1">
        <f t="array" ref="W328">IFERROR(
INDEX(Forecast_Capex_Input!CN$12:CN$286,$Z328),0)</f>
        <v>FY22</v>
      </c>
      <c r="X328" s="209">
        <f>IFERROR(
MATCH($W328,General!$L$39:$S$39,0),1)</f>
        <v>2</v>
      </c>
      <c r="Z328" s="28">
        <f>IFERROR(
IF(MATCH($C328,Forecast_Capex_Input!$CI$12:$CI$286,1)+1&gt;MAX(Forecast_Capex_Input!$C$12:$C$286),NA,
MATCH($C328,Forecast_Capex_Input!$CI$12:$CI$286,1)+1),1)</f>
        <v>142</v>
      </c>
      <c r="AA328" s="28" cm="1">
        <f t="array" aca="1" ref="AA328" ca="1">IFERROR(
IF(Z327&lt;&gt;Z328,1,
IF(COUNTIF(OFFSET(AA327,0,0,-INDEX(Forecast_Capex_Input!$CG$12:$CG$286,$Z328)),AA327)=INDEX(Forecast_Capex_Input!$CG$12:$CG$286,$Z328),AA327+1,AA327)),NA)</f>
        <v>2</v>
      </c>
      <c r="AB328" s="28" cm="1">
        <f t="array" ref="AB328">IFERROR($C328-IF($Z328=1,1,INDEX(Forecast_Capex_Input!$CI$12:$CI$286,$Z328-1))+1,NA)</f>
        <v>2</v>
      </c>
      <c r="AC328" s="28" cm="1">
        <f t="array" aca="1" ref="AC328" ca="1">IFERROR(IF(AA328=1,
INDEX(Forecast_Capex_Input!$AI$10:$BB$10,SMALL(IF(INDEX(Forecast_Capex_Input!$AI$12:$BB$286,$Z328,0)&gt;0,COLUMN(Forecast_Capex_Input!$AI$10:$BB$10)-COLUMN(Forecast_Capex_Input!$AI$12)+1),ROWS(OFFSET(AC327,0,0,-$AB328)))),
OFFSET(AC327,-INDEX(Forecast_Capex_Input!$CG$12:$CG$286,$Z328)+1,0)),NA)</f>
        <v>1</v>
      </c>
      <c r="AD328" s="28">
        <f t="shared" ca="1" si="29"/>
        <v>2</v>
      </c>
      <c r="AE328" s="82" t="b">
        <f t="shared" si="33"/>
        <v>0</v>
      </c>
      <c r="AF328" s="78" t="b">
        <v>0</v>
      </c>
      <c r="AG328" s="82" t="b">
        <f t="shared" si="30"/>
        <v>1</v>
      </c>
      <c r="AI328" s="55">
        <v>0</v>
      </c>
      <c r="AJ328" s="55">
        <v>0.12313305638598275</v>
      </c>
      <c r="AK328" s="55">
        <v>5.4150855189947587</v>
      </c>
      <c r="AL328" s="55">
        <v>0</v>
      </c>
      <c r="AM328" s="55">
        <v>0</v>
      </c>
      <c r="AN328" s="135">
        <v>5.5382185753807418</v>
      </c>
      <c r="AP328" s="55">
        <v>0</v>
      </c>
      <c r="AQ328" s="55">
        <v>0.12313305638598275</v>
      </c>
      <c r="AR328" s="55">
        <v>5.4150855189947587</v>
      </c>
      <c r="AS328" s="55">
        <v>0</v>
      </c>
      <c r="AT328" s="55">
        <v>0</v>
      </c>
      <c r="AU328" s="135">
        <v>5.5382185753807418</v>
      </c>
      <c r="AW328" s="55">
        <v>0</v>
      </c>
      <c r="AX328" s="55">
        <v>1.3911939066764733E-2</v>
      </c>
      <c r="AY328" s="55">
        <v>0.75114240298622625</v>
      </c>
      <c r="AZ328" s="55">
        <v>0</v>
      </c>
      <c r="BA328" s="55">
        <v>0</v>
      </c>
      <c r="BB328" s="135">
        <v>0.76505434205299094</v>
      </c>
      <c r="BD328" s="55">
        <v>0</v>
      </c>
      <c r="BE328" s="55">
        <v>2.7269780355756502E-3</v>
      </c>
      <c r="BF328" s="55">
        <v>0.14401906451470076</v>
      </c>
      <c r="BG328" s="55">
        <v>0</v>
      </c>
      <c r="BH328" s="55">
        <v>0</v>
      </c>
      <c r="BI328" s="135">
        <v>0.1467460425502764</v>
      </c>
      <c r="BK328" s="55">
        <v>0</v>
      </c>
      <c r="BL328" s="55">
        <v>0.13977197348832313</v>
      </c>
      <c r="BM328" s="55">
        <v>6.3102469864956854</v>
      </c>
      <c r="BN328" s="55">
        <v>0</v>
      </c>
      <c r="BO328" s="55">
        <v>0</v>
      </c>
      <c r="BP328" s="135">
        <v>6.4500189599840088</v>
      </c>
      <c r="BR328" s="147">
        <v>0</v>
      </c>
      <c r="BS328" s="147">
        <v>0</v>
      </c>
      <c r="BT328" s="147">
        <v>1</v>
      </c>
      <c r="BU328" s="147">
        <v>0</v>
      </c>
      <c r="BV328" s="147">
        <v>0</v>
      </c>
      <c r="BX328" s="55">
        <v>0</v>
      </c>
      <c r="BY328" s="55">
        <v>0</v>
      </c>
      <c r="BZ328" s="55">
        <v>5.5382185753807418</v>
      </c>
      <c r="CA328" s="55">
        <v>0</v>
      </c>
      <c r="CB328" s="55">
        <v>0</v>
      </c>
      <c r="CC328" s="135">
        <v>5.5382185753807418</v>
      </c>
      <c r="CE328" s="55">
        <v>0</v>
      </c>
      <c r="CF328" s="55">
        <v>0</v>
      </c>
      <c r="CG328" s="55">
        <v>5.5382185753807418</v>
      </c>
      <c r="CH328" s="55">
        <v>0</v>
      </c>
      <c r="CI328" s="55">
        <v>0</v>
      </c>
      <c r="CJ328" s="135">
        <v>5.5382185753807418</v>
      </c>
      <c r="CL328" s="55">
        <v>0</v>
      </c>
      <c r="CM328" s="55">
        <v>0</v>
      </c>
      <c r="CN328" s="55">
        <v>0.76505434205299094</v>
      </c>
      <c r="CO328" s="55">
        <v>0</v>
      </c>
      <c r="CP328" s="55">
        <v>0</v>
      </c>
      <c r="CQ328" s="135">
        <v>0.76505434205299094</v>
      </c>
      <c r="CS328" s="67">
        <v>0</v>
      </c>
      <c r="CT328" s="67">
        <v>0</v>
      </c>
      <c r="CU328" s="67">
        <v>0.1467460425502764</v>
      </c>
      <c r="CV328" s="67">
        <v>0</v>
      </c>
      <c r="CW328" s="67">
        <v>0</v>
      </c>
      <c r="CX328" s="135">
        <v>0.1467460425502764</v>
      </c>
      <c r="CZ328" s="55">
        <v>0</v>
      </c>
      <c r="DA328" s="55">
        <v>0</v>
      </c>
      <c r="DB328" s="55">
        <v>6.4500189599840088</v>
      </c>
      <c r="DC328" s="55">
        <v>0</v>
      </c>
      <c r="DD328" s="55">
        <v>0</v>
      </c>
      <c r="DE328" s="135">
        <v>6.4500189599840088</v>
      </c>
      <c r="DG328" s="43" t="b" cm="1">
        <f t="array" aca="1" ref="DG328" ca="1">OR($G328=Forecast_Capex_Input!$BF$8:$BF$10)</f>
        <v>1</v>
      </c>
      <c r="DH328" s="43" cm="1">
        <f t="array" aca="1" ref="DH328" ca="1">IFERROR(INDEX(Forecast_Capex_Input!BG$12:BG$286,$Z328)
*(INDEX(Forecast_Capex_Input!$H$12:$H$286,$Z328)=Repex),0)
*$DG328</f>
        <v>0.96041824652798768</v>
      </c>
      <c r="DI328" s="43" cm="1">
        <f t="array" aca="1" ref="DI328" ca="1">IFERROR(INDEX(Forecast_Capex_Input!BH$12:BH$286,$Z328)
*(INDEX(Forecast_Capex_Input!$H$12:$H$286,$Z328)=Repex),0)
*$DG328</f>
        <v>0</v>
      </c>
      <c r="DJ328" s="43" cm="1">
        <f t="array" aca="1" ref="DJ328" ca="1">IFERROR(INDEX(Forecast_Capex_Input!BI$12:BI$286,$Z328)
*(INDEX(Forecast_Capex_Input!$H$12:$H$286,$Z328)=Repex),0)
*$DG328</f>
        <v>8.577213893802468E-3</v>
      </c>
      <c r="DK328" s="43" cm="1">
        <f t="array" aca="1" ref="DK328" ca="1">IFERROR(INDEX(Forecast_Capex_Input!BJ$12:BJ$286,$Z328)
*(INDEX(Forecast_Capex_Input!$H$12:$H$286,$Z328)=Repex),0)
*$DG328</f>
        <v>3.1004539578209856E-2</v>
      </c>
      <c r="DL328" s="43" cm="1">
        <f t="array" aca="1" ref="DL328" ca="1">IFERROR(INDEX(Forecast_Capex_Input!BK$12:BK$286,$Z328)
*(INDEX(Forecast_Capex_Input!$H$12:$H$286,$Z328)=Repex),0)
*$DG328</f>
        <v>0</v>
      </c>
      <c r="DM328" s="43" cm="1">
        <f t="array" aca="1" ref="DM328" ca="1">IFERROR(INDEX(Forecast_Capex_Input!BL$12:BL$286,$Z328)
*(INDEX(Forecast_Capex_Input!$H$12:$H$286,$Z328)=Repex),0)
*$DG328</f>
        <v>0</v>
      </c>
      <c r="DO328" s="43" t="b" cm="1">
        <f t="array" aca="1" ref="DO328" ca="1">OR($G328=Forecast_Capex_Input!$BN$8:$BN$9)</f>
        <v>0</v>
      </c>
      <c r="DP328" s="43" cm="1">
        <f t="array" aca="1" ref="DP328" ca="1">IFERROR(INDEX(Forecast_Capex_Input!BO$12:BO$286,$Z328)
*(INDEX(Forecast_Capex_Input!$H$12:$H$286,$Z328)=Repex),0)
*$DO328</f>
        <v>0</v>
      </c>
      <c r="DQ328" s="43" cm="1">
        <f t="array" aca="1" ref="DQ328" ca="1">IFERROR(INDEX(Forecast_Capex_Input!BP$12:BP$286,$Z328)
*(INDEX(Forecast_Capex_Input!$H$12:$H$286,$Z328)=Repex),0)
*$DO328</f>
        <v>0</v>
      </c>
      <c r="DR328" s="43" cm="1">
        <f t="array" aca="1" ref="DR328" ca="1">IFERROR(INDEX(Forecast_Capex_Input!BQ$12:BQ$286,$Z328)
*(INDEX(Forecast_Capex_Input!$H$12:$H$286,$Z328)=Repex),0)
*$DO328</f>
        <v>0</v>
      </c>
      <c r="DS328" s="43" cm="1">
        <f t="array" aca="1" ref="DS328" ca="1">IFERROR(INDEX(Forecast_Capex_Input!BR$12:BR$286,$Z328)
*(INDEX(Forecast_Capex_Input!$H$12:$H$286,$Z328)=Repex),0)
*$DO328</f>
        <v>0</v>
      </c>
      <c r="DT328" s="43" cm="1">
        <f t="array" aca="1" ref="DT328" ca="1">IFERROR(INDEX(Forecast_Capex_Input!BS$12:BS$286,$Z328)
*(INDEX(Forecast_Capex_Input!$H$12:$H$286,$Z328)=Repex),0)
*$DO328</f>
        <v>0</v>
      </c>
      <c r="DV328" s="43" t="b" cm="1">
        <f t="array" aca="1" ref="DV328" ca="1">OR($G328=Forecast_Capex_Input!$BU$8:$BU$10)</f>
        <v>0</v>
      </c>
      <c r="DW328" s="43" cm="1">
        <f t="array" aca="1" ref="DW328" ca="1">IFERROR(INDEX(Forecast_Capex_Input!BV$12:BV$286,$Z328)
*(INDEX(Forecast_Capex_Input!$H$12:$H$286,$Z328)=Repex),0)
*$DV328</f>
        <v>0</v>
      </c>
      <c r="DX328" s="43" cm="1">
        <f t="array" aca="1" ref="DX328" ca="1">IFERROR(INDEX(Forecast_Capex_Input!BW$12:BW$286,$Z328)
*(INDEX(Forecast_Capex_Input!$H$12:$H$286,$Z328)=Repex),0)
*$DV328</f>
        <v>0</v>
      </c>
      <c r="DY328" s="43" cm="1">
        <f t="array" aca="1" ref="DY328" ca="1">IFERROR(INDEX(Forecast_Capex_Input!BX$12:BX$286,$Z328)
*(INDEX(Forecast_Capex_Input!$H$12:$H$286,$Z328)=Repex),0)
*$DV328</f>
        <v>0</v>
      </c>
      <c r="DZ328" s="43" cm="1">
        <f t="array" aca="1" ref="DZ328" ca="1">IFERROR(INDEX(Forecast_Capex_Input!BY$12:BY$286,$Z328)
*(INDEX(Forecast_Capex_Input!$H$12:$H$286,$Z328)=Repex),0)
*$DV328</f>
        <v>0</v>
      </c>
      <c r="EA328" s="43" cm="1">
        <f t="array" aca="1" ref="EA328" ca="1">IFERROR(INDEX(Forecast_Capex_Input!BZ$12:BZ$286,$Z328)
*(INDEX(Forecast_Capex_Input!$H$12:$H$286,$Z328)=Repex),0)
*$DV328</f>
        <v>0</v>
      </c>
      <c r="EB328" s="43" cm="1">
        <f t="array" aca="1" ref="EB328" ca="1">IFERROR(INDEX(Forecast_Capex_Input!CA$12:CA$286,$Z328)
*(INDEX(Forecast_Capex_Input!$H$12:$H$286,$Z328)=Repex),0)
*$DV328</f>
        <v>0</v>
      </c>
      <c r="EC328" s="43" cm="1">
        <f t="array" aca="1" ref="EC328" ca="1">IFERROR(INDEX(Forecast_Capex_Input!CB$12:CB$286,$Z328)
*(INDEX(Forecast_Capex_Input!$H$12:$H$286,$Z328)=Repex),0)
*$DV328</f>
        <v>0</v>
      </c>
      <c r="ED328" s="43" cm="1">
        <f t="array" aca="1" ref="ED328" ca="1">IFERROR(INDEX(Forecast_Capex_Input!CC$12:CC$286,$Z328)
*(INDEX(Forecast_Capex_Input!$H$12:$H$286,$Z328)=Repex),0)
*$DV328</f>
        <v>0</v>
      </c>
      <c r="EF328" s="86" t="str">
        <f t="shared" si="31"/>
        <v>N/A</v>
      </c>
      <c r="EG328" s="28" t="str">
        <f>IFERROR(RANK(EF328,EF$11:EF$1010,0)+COUNTIF(EF$11:EF328,EF328)-1,NA)</f>
        <v>N/A</v>
      </c>
    </row>
    <row r="329" spans="3:137" x14ac:dyDescent="0.2">
      <c r="C329" s="28">
        <f t="shared" si="32"/>
        <v>319</v>
      </c>
      <c r="D329" s="9" t="str" cm="1">
        <f t="array" ref="D329">IFERROR(INDEX(Forecast_Capex_Input!$D$12:$D$286,$Z329),NA)</f>
        <v>Misc Plant Tools and Test Equip</v>
      </c>
      <c r="E329" s="24" t="b" cm="1">
        <f t="array" ref="E329">IF($Z329=NA,NA,INDEX(Forecast_Capex_Input!$E$12:$E$286,$Z329))</f>
        <v>1</v>
      </c>
      <c r="F329" s="9" t="str" cm="1">
        <f t="array" aca="1" ref="F329" ca="1">IFERROR(INDEX(General!$E$25:$E$26,$AA329),NA)</f>
        <v>Labour</v>
      </c>
      <c r="G329" s="9" t="str" cm="1">
        <f t="array" aca="1" ref="G329" ca="1">IFERROR(INDEX(Forecast_Capex_Input!$AI$11:$BB$11,$AC329),NA)</f>
        <v>Substations</v>
      </c>
      <c r="H329" s="50" cm="1">
        <f t="array" aca="1" ref="H329" ca="1">IFERROR(INDEX(Forecast_Capex_Input!$AI$12:$BB$286,$Z329,$AC329),NA)</f>
        <v>1</v>
      </c>
      <c r="I329" s="150" t="str" cm="1">
        <f t="array" ref="I329">IFERROR(INDEX(Forecast_Capex_Input!$F$12:$F$286,$Z329),NA)</f>
        <v>Replacement Expenditure</v>
      </c>
      <c r="J329" s="150" t="str" cm="1">
        <f t="array" ref="J329">IFERROR(INDEX(Forecast_Capex_Input!G$12:G$286,$Z329),NA)</f>
        <v>Substation</v>
      </c>
      <c r="K329" s="150" t="str" cm="1">
        <f t="array" ref="K329">IFERROR(INDEX(Forecast_Capex_Input!H$12:H$286,$Z329),NA)</f>
        <v>Repex</v>
      </c>
      <c r="L329" s="150" t="str" cm="1">
        <f t="array" ref="L329">IFERROR(INDEX(Forecast_Capex_Input!I$12:I$286,$Z329),NA)</f>
        <v>N/A</v>
      </c>
      <c r="M329" s="150" t="str" cm="1">
        <f t="array" ref="M329">IFERROR(INDEX(Forecast_Capex_Input!J$12:J$286,$Z329),NA)</f>
        <v>N/A</v>
      </c>
      <c r="N329" s="150" t="str" cm="1">
        <f t="array" ref="N329">IFERROR(INDEX(Forecast_Capex_Input!K$12:K$286,$Z329),NA)</f>
        <v>Substations - Site Establishment and supporting assets</v>
      </c>
      <c r="O329" s="150" t="str" cm="1">
        <f t="array" ref="O329">IFERROR(INDEX(Forecast_Capex_Input!L$12:L$286,$Z329),NA)</f>
        <v>Substations - Safe and Reliable Network</v>
      </c>
      <c r="P329" s="150" t="str" cm="1">
        <f t="array" ref="P329">IFERROR(INDEX(Forecast_Capex_Input!M$12:M$286,$Z329),NA)</f>
        <v>N/A</v>
      </c>
      <c r="Q329" s="24" t="str" cm="1">
        <f t="array" ref="Q329">IFERROR(INDEX(Forecast_Capex_Input!N$12:N$286,$Z329),NA)</f>
        <v>No</v>
      </c>
      <c r="R329" s="190" cm="1">
        <f t="array" ref="R329">IFERROR(INDEX(Forecast_Capex_Input!O$12:O$286,$Z329),0)</f>
        <v>0</v>
      </c>
      <c r="S329" s="24" t="str" cm="1">
        <f t="array" ref="S329">IFERROR(INDEX(Forecast_Capex_Input!P$12:P$286,$Z329),0)</f>
        <v>Safety security &amp; reliability</v>
      </c>
      <c r="T329" s="150" t="str" cm="1">
        <f t="array" aca="1" ref="T329" ca="1">IFERROR(INDEX(General!$K$91:$K$110,$AC329),NA)</f>
        <v>Substations (2018 onwards)</v>
      </c>
      <c r="U329" s="43" cm="1">
        <f t="array" aca="1" ref="U329" ca="1">IFERROR(
IF($F329=General!$E$25,INDEX(Forecast_Capex_Input!S$12:S$286,$Z329),
INDEX(Forecast_Capex_Input!T$12:T$286,$Z329)),0)</f>
        <v>0</v>
      </c>
      <c r="V329" s="82" t="b">
        <f>IFERROR(INDEX(Overheads!$T$19:$T$26,MATCH($I329,Overheads!$E$19:$E$26,0)),FALSE)</f>
        <v>1</v>
      </c>
      <c r="W329" s="209" t="str" cm="1">
        <f t="array" ref="W329">IFERROR(
INDEX(Forecast_Capex_Input!CN$12:CN$286,$Z329),0)</f>
        <v>FY22</v>
      </c>
      <c r="X329" s="209">
        <f>IFERROR(
MATCH($W329,General!$L$39:$S$39,0),1)</f>
        <v>2</v>
      </c>
      <c r="Z329" s="28">
        <f>IFERROR(
IF(MATCH($C329,Forecast_Capex_Input!$CI$12:$CI$286,1)+1&gt;MAX(Forecast_Capex_Input!$C$12:$C$286),NA,
MATCH($C329,Forecast_Capex_Input!$CI$12:$CI$286,1)+1),1)</f>
        <v>143</v>
      </c>
      <c r="AA329" s="28" cm="1">
        <f t="array" aca="1" ref="AA329" ca="1">IFERROR(
IF(Z328&lt;&gt;Z329,1,
IF(COUNTIF(OFFSET(AA328,0,0,-INDEX(Forecast_Capex_Input!$CG$12:$CG$286,$Z329)),AA328)=INDEX(Forecast_Capex_Input!$CG$12:$CG$286,$Z329),AA328+1,AA328)),NA)</f>
        <v>1</v>
      </c>
      <c r="AB329" s="28" cm="1">
        <f t="array" ref="AB329">IFERROR($C329-IF($Z329=1,1,INDEX(Forecast_Capex_Input!$CI$12:$CI$286,$Z329-1))+1,NA)</f>
        <v>1</v>
      </c>
      <c r="AC329" s="28" cm="1">
        <f t="array" aca="1" ref="AC329" ca="1">IFERROR(IF(AA329=1,
INDEX(Forecast_Capex_Input!$AI$10:$BB$10,SMALL(IF(INDEX(Forecast_Capex_Input!$AI$12:$BB$286,$Z329,0)&gt;0,COLUMN(Forecast_Capex_Input!$AI$10:$BB$10)-COLUMN(Forecast_Capex_Input!$AI$12)+1),ROWS(OFFSET(AC328,0,0,-$AB329)))),
OFFSET(AC328,-INDEX(Forecast_Capex_Input!$CG$12:$CG$286,$Z329)+1,0)),NA)</f>
        <v>3</v>
      </c>
      <c r="AD329" s="28">
        <f t="shared" ca="1" si="29"/>
        <v>1</v>
      </c>
      <c r="AE329" s="82" t="b">
        <f t="shared" si="33"/>
        <v>0</v>
      </c>
      <c r="AF329" s="78" t="b">
        <v>0</v>
      </c>
      <c r="AG329" s="82" t="b">
        <f t="shared" si="30"/>
        <v>1</v>
      </c>
      <c r="AI329" s="55">
        <v>0</v>
      </c>
      <c r="AJ329" s="55">
        <v>0</v>
      </c>
      <c r="AK329" s="55">
        <v>0</v>
      </c>
      <c r="AL329" s="55">
        <v>0</v>
      </c>
      <c r="AM329" s="55">
        <v>0</v>
      </c>
      <c r="AN329" s="135">
        <v>0</v>
      </c>
      <c r="AP329" s="55">
        <v>0</v>
      </c>
      <c r="AQ329" s="55">
        <v>0</v>
      </c>
      <c r="AR329" s="55">
        <v>0</v>
      </c>
      <c r="AS329" s="55">
        <v>0</v>
      </c>
      <c r="AT329" s="55">
        <v>0</v>
      </c>
      <c r="AU329" s="135">
        <v>0</v>
      </c>
      <c r="AW329" s="55">
        <v>0</v>
      </c>
      <c r="AX329" s="55">
        <v>0</v>
      </c>
      <c r="AY329" s="55">
        <v>0</v>
      </c>
      <c r="AZ329" s="55">
        <v>0</v>
      </c>
      <c r="BA329" s="55">
        <v>0</v>
      </c>
      <c r="BB329" s="135">
        <v>0</v>
      </c>
      <c r="BD329" s="55">
        <v>0</v>
      </c>
      <c r="BE329" s="55">
        <v>0</v>
      </c>
      <c r="BF329" s="55">
        <v>0</v>
      </c>
      <c r="BG329" s="55">
        <v>0</v>
      </c>
      <c r="BH329" s="55">
        <v>0</v>
      </c>
      <c r="BI329" s="135">
        <v>0</v>
      </c>
      <c r="BK329" s="55">
        <v>0</v>
      </c>
      <c r="BL329" s="55">
        <v>0</v>
      </c>
      <c r="BM329" s="55">
        <v>0</v>
      </c>
      <c r="BN329" s="55">
        <v>0</v>
      </c>
      <c r="BO329" s="55">
        <v>0</v>
      </c>
      <c r="BP329" s="135">
        <v>0</v>
      </c>
      <c r="BR329" s="147">
        <v>0.2</v>
      </c>
      <c r="BS329" s="147">
        <v>0.2</v>
      </c>
      <c r="BT329" s="147">
        <v>0.2</v>
      </c>
      <c r="BU329" s="147">
        <v>0.2</v>
      </c>
      <c r="BV329" s="147">
        <v>0.2</v>
      </c>
      <c r="BX329" s="55">
        <v>0</v>
      </c>
      <c r="BY329" s="55">
        <v>0</v>
      </c>
      <c r="BZ329" s="55">
        <v>0</v>
      </c>
      <c r="CA329" s="55">
        <v>0</v>
      </c>
      <c r="CB329" s="55">
        <v>0</v>
      </c>
      <c r="CC329" s="135">
        <v>0</v>
      </c>
      <c r="CE329" s="55">
        <v>0</v>
      </c>
      <c r="CF329" s="55">
        <v>0</v>
      </c>
      <c r="CG329" s="55">
        <v>0</v>
      </c>
      <c r="CH329" s="55">
        <v>0</v>
      </c>
      <c r="CI329" s="55">
        <v>0</v>
      </c>
      <c r="CJ329" s="135">
        <v>0</v>
      </c>
      <c r="CL329" s="55">
        <v>0</v>
      </c>
      <c r="CM329" s="55">
        <v>0</v>
      </c>
      <c r="CN329" s="55">
        <v>0</v>
      </c>
      <c r="CO329" s="55">
        <v>0</v>
      </c>
      <c r="CP329" s="55">
        <v>0</v>
      </c>
      <c r="CQ329" s="135">
        <v>0</v>
      </c>
      <c r="CS329" s="67">
        <v>0</v>
      </c>
      <c r="CT329" s="67">
        <v>0</v>
      </c>
      <c r="CU329" s="67">
        <v>0</v>
      </c>
      <c r="CV329" s="67">
        <v>0</v>
      </c>
      <c r="CW329" s="67">
        <v>0</v>
      </c>
      <c r="CX329" s="135">
        <v>0</v>
      </c>
      <c r="CZ329" s="55">
        <v>0</v>
      </c>
      <c r="DA329" s="55">
        <v>0</v>
      </c>
      <c r="DB329" s="55">
        <v>0</v>
      </c>
      <c r="DC329" s="55">
        <v>0</v>
      </c>
      <c r="DD329" s="55">
        <v>0</v>
      </c>
      <c r="DE329" s="135">
        <v>0</v>
      </c>
      <c r="DG329" s="43" t="b" cm="1">
        <f t="array" aca="1" ref="DG329" ca="1">OR($G329=Forecast_Capex_Input!$BF$8:$BF$10)</f>
        <v>0</v>
      </c>
      <c r="DH329" s="43" cm="1">
        <f t="array" aca="1" ref="DH329" ca="1">IFERROR(INDEX(Forecast_Capex_Input!BG$12:BG$286,$Z329)
*(INDEX(Forecast_Capex_Input!$H$12:$H$286,$Z329)=Repex),0)
*$DG329</f>
        <v>0</v>
      </c>
      <c r="DI329" s="43" cm="1">
        <f t="array" aca="1" ref="DI329" ca="1">IFERROR(INDEX(Forecast_Capex_Input!BH$12:BH$286,$Z329)
*(INDEX(Forecast_Capex_Input!$H$12:$H$286,$Z329)=Repex),0)
*$DG329</f>
        <v>0</v>
      </c>
      <c r="DJ329" s="43" cm="1">
        <f t="array" aca="1" ref="DJ329" ca="1">IFERROR(INDEX(Forecast_Capex_Input!BI$12:BI$286,$Z329)
*(INDEX(Forecast_Capex_Input!$H$12:$H$286,$Z329)=Repex),0)
*$DG329</f>
        <v>0</v>
      </c>
      <c r="DK329" s="43" cm="1">
        <f t="array" aca="1" ref="DK329" ca="1">IFERROR(INDEX(Forecast_Capex_Input!BJ$12:BJ$286,$Z329)
*(INDEX(Forecast_Capex_Input!$H$12:$H$286,$Z329)=Repex),0)
*$DG329</f>
        <v>0</v>
      </c>
      <c r="DL329" s="43" cm="1">
        <f t="array" aca="1" ref="DL329" ca="1">IFERROR(INDEX(Forecast_Capex_Input!BK$12:BK$286,$Z329)
*(INDEX(Forecast_Capex_Input!$H$12:$H$286,$Z329)=Repex),0)
*$DG329</f>
        <v>0</v>
      </c>
      <c r="DM329" s="43" cm="1">
        <f t="array" aca="1" ref="DM329" ca="1">IFERROR(INDEX(Forecast_Capex_Input!BL$12:BL$286,$Z329)
*(INDEX(Forecast_Capex_Input!$H$12:$H$286,$Z329)=Repex),0)
*$DG329</f>
        <v>0</v>
      </c>
      <c r="DO329" s="43" t="b" cm="1">
        <f t="array" aca="1" ref="DO329" ca="1">OR($G329=Forecast_Capex_Input!$BN$8:$BN$9)</f>
        <v>1</v>
      </c>
      <c r="DP329" s="43" cm="1">
        <f t="array" aca="1" ref="DP329" ca="1">IFERROR(INDEX(Forecast_Capex_Input!BO$12:BO$286,$Z329)
*(INDEX(Forecast_Capex_Input!$H$12:$H$286,$Z329)=Repex),0)
*$DO329</f>
        <v>1</v>
      </c>
      <c r="DQ329" s="43" cm="1">
        <f t="array" aca="1" ref="DQ329" ca="1">IFERROR(INDEX(Forecast_Capex_Input!BP$12:BP$286,$Z329)
*(INDEX(Forecast_Capex_Input!$H$12:$H$286,$Z329)=Repex),0)
*$DO329</f>
        <v>0</v>
      </c>
      <c r="DR329" s="43" cm="1">
        <f t="array" aca="1" ref="DR329" ca="1">IFERROR(INDEX(Forecast_Capex_Input!BQ$12:BQ$286,$Z329)
*(INDEX(Forecast_Capex_Input!$H$12:$H$286,$Z329)=Repex),0)
*$DO329</f>
        <v>0</v>
      </c>
      <c r="DS329" s="43" cm="1">
        <f t="array" aca="1" ref="DS329" ca="1">IFERROR(INDEX(Forecast_Capex_Input!BR$12:BR$286,$Z329)
*(INDEX(Forecast_Capex_Input!$H$12:$H$286,$Z329)=Repex),0)
*$DO329</f>
        <v>0</v>
      </c>
      <c r="DT329" s="43" cm="1">
        <f t="array" aca="1" ref="DT329" ca="1">IFERROR(INDEX(Forecast_Capex_Input!BS$12:BS$286,$Z329)
*(INDEX(Forecast_Capex_Input!$H$12:$H$286,$Z329)=Repex),0)
*$DO329</f>
        <v>0</v>
      </c>
      <c r="DV329" s="43" t="b" cm="1">
        <f t="array" aca="1" ref="DV329" ca="1">OR($G329=Forecast_Capex_Input!$BU$8:$BU$10)</f>
        <v>0</v>
      </c>
      <c r="DW329" s="43" cm="1">
        <f t="array" aca="1" ref="DW329" ca="1">IFERROR(INDEX(Forecast_Capex_Input!BV$12:BV$286,$Z329)
*(INDEX(Forecast_Capex_Input!$H$12:$H$286,$Z329)=Repex),0)
*$DV329</f>
        <v>0</v>
      </c>
      <c r="DX329" s="43" cm="1">
        <f t="array" aca="1" ref="DX329" ca="1">IFERROR(INDEX(Forecast_Capex_Input!BW$12:BW$286,$Z329)
*(INDEX(Forecast_Capex_Input!$H$12:$H$286,$Z329)=Repex),0)
*$DV329</f>
        <v>0</v>
      </c>
      <c r="DY329" s="43" cm="1">
        <f t="array" aca="1" ref="DY329" ca="1">IFERROR(INDEX(Forecast_Capex_Input!BX$12:BX$286,$Z329)
*(INDEX(Forecast_Capex_Input!$H$12:$H$286,$Z329)=Repex),0)
*$DV329</f>
        <v>0</v>
      </c>
      <c r="DZ329" s="43" cm="1">
        <f t="array" aca="1" ref="DZ329" ca="1">IFERROR(INDEX(Forecast_Capex_Input!BY$12:BY$286,$Z329)
*(INDEX(Forecast_Capex_Input!$H$12:$H$286,$Z329)=Repex),0)
*$DV329</f>
        <v>0</v>
      </c>
      <c r="EA329" s="43" cm="1">
        <f t="array" aca="1" ref="EA329" ca="1">IFERROR(INDEX(Forecast_Capex_Input!BZ$12:BZ$286,$Z329)
*(INDEX(Forecast_Capex_Input!$H$12:$H$286,$Z329)=Repex),0)
*$DV329</f>
        <v>0</v>
      </c>
      <c r="EB329" s="43" cm="1">
        <f t="array" aca="1" ref="EB329" ca="1">IFERROR(INDEX(Forecast_Capex_Input!CA$12:CA$286,$Z329)
*(INDEX(Forecast_Capex_Input!$H$12:$H$286,$Z329)=Repex),0)
*$DV329</f>
        <v>0</v>
      </c>
      <c r="EC329" s="43" cm="1">
        <f t="array" aca="1" ref="EC329" ca="1">IFERROR(INDEX(Forecast_Capex_Input!CB$12:CB$286,$Z329)
*(INDEX(Forecast_Capex_Input!$H$12:$H$286,$Z329)=Repex),0)
*$DV329</f>
        <v>0</v>
      </c>
      <c r="ED329" s="43" cm="1">
        <f t="array" aca="1" ref="ED329" ca="1">IFERROR(INDEX(Forecast_Capex_Input!CC$12:CC$286,$Z329)
*(INDEX(Forecast_Capex_Input!$H$12:$H$286,$Z329)=Repex),0)
*$DV329</f>
        <v>0</v>
      </c>
      <c r="EF329" s="86" t="str">
        <f t="shared" si="31"/>
        <v>N/A</v>
      </c>
      <c r="EG329" s="28" t="str">
        <f>IFERROR(RANK(EF329,EF$11:EF$1010,0)+COUNTIF(EF$11:EF329,EF329)-1,NA)</f>
        <v>N/A</v>
      </c>
    </row>
    <row r="330" spans="3:137" x14ac:dyDescent="0.2">
      <c r="C330" s="28">
        <f t="shared" si="32"/>
        <v>320</v>
      </c>
      <c r="D330" s="9" t="str" cm="1">
        <f t="array" ref="D330">IFERROR(INDEX(Forecast_Capex_Input!$D$12:$D$286,$Z330),NA)</f>
        <v>Misc Plant Tools and Test Equip</v>
      </c>
      <c r="E330" s="24" t="b" cm="1">
        <f t="array" ref="E330">IF($Z330=NA,NA,INDEX(Forecast_Capex_Input!$E$12:$E$286,$Z330))</f>
        <v>1</v>
      </c>
      <c r="F330" s="9" t="str" cm="1">
        <f t="array" aca="1" ref="F330" ca="1">IFERROR(INDEX(General!$E$25:$E$26,$AA330),NA)</f>
        <v>Non-Labour</v>
      </c>
      <c r="G330" s="9" t="str" cm="1">
        <f t="array" aca="1" ref="G330" ca="1">IFERROR(INDEX(Forecast_Capex_Input!$AI$11:$BB$11,$AC330),NA)</f>
        <v>Substations</v>
      </c>
      <c r="H330" s="50" cm="1">
        <f t="array" aca="1" ref="H330" ca="1">IFERROR(INDEX(Forecast_Capex_Input!$AI$12:$BB$286,$Z330,$AC330),NA)</f>
        <v>1</v>
      </c>
      <c r="I330" s="150" t="str" cm="1">
        <f t="array" ref="I330">IFERROR(INDEX(Forecast_Capex_Input!$F$12:$F$286,$Z330),NA)</f>
        <v>Replacement Expenditure</v>
      </c>
      <c r="J330" s="150" t="str" cm="1">
        <f t="array" ref="J330">IFERROR(INDEX(Forecast_Capex_Input!G$12:G$286,$Z330),NA)</f>
        <v>Substation</v>
      </c>
      <c r="K330" s="150" t="str" cm="1">
        <f t="array" ref="K330">IFERROR(INDEX(Forecast_Capex_Input!H$12:H$286,$Z330),NA)</f>
        <v>Repex</v>
      </c>
      <c r="L330" s="150" t="str" cm="1">
        <f t="array" ref="L330">IFERROR(INDEX(Forecast_Capex_Input!I$12:I$286,$Z330),NA)</f>
        <v>N/A</v>
      </c>
      <c r="M330" s="150" t="str" cm="1">
        <f t="array" ref="M330">IFERROR(INDEX(Forecast_Capex_Input!J$12:J$286,$Z330),NA)</f>
        <v>N/A</v>
      </c>
      <c r="N330" s="150" t="str" cm="1">
        <f t="array" ref="N330">IFERROR(INDEX(Forecast_Capex_Input!K$12:K$286,$Z330),NA)</f>
        <v>Substations - Site Establishment and supporting assets</v>
      </c>
      <c r="O330" s="150" t="str" cm="1">
        <f t="array" ref="O330">IFERROR(INDEX(Forecast_Capex_Input!L$12:L$286,$Z330),NA)</f>
        <v>Substations - Safe and Reliable Network</v>
      </c>
      <c r="P330" s="150" t="str" cm="1">
        <f t="array" ref="P330">IFERROR(INDEX(Forecast_Capex_Input!M$12:M$286,$Z330),NA)</f>
        <v>N/A</v>
      </c>
      <c r="Q330" s="24" t="str" cm="1">
        <f t="array" ref="Q330">IFERROR(INDEX(Forecast_Capex_Input!N$12:N$286,$Z330),NA)</f>
        <v>No</v>
      </c>
      <c r="R330" s="190" cm="1">
        <f t="array" ref="R330">IFERROR(INDEX(Forecast_Capex_Input!O$12:O$286,$Z330),0)</f>
        <v>0</v>
      </c>
      <c r="S330" s="24" t="str" cm="1">
        <f t="array" ref="S330">IFERROR(INDEX(Forecast_Capex_Input!P$12:P$286,$Z330),0)</f>
        <v>Safety security &amp; reliability</v>
      </c>
      <c r="T330" s="150" t="str" cm="1">
        <f t="array" aca="1" ref="T330" ca="1">IFERROR(INDEX(General!$K$91:$K$110,$AC330),NA)</f>
        <v>Substations (2018 onwards)</v>
      </c>
      <c r="U330" s="43" cm="1">
        <f t="array" aca="1" ref="U330" ca="1">IFERROR(
IF($F330=General!$E$25,INDEX(Forecast_Capex_Input!S$12:S$286,$Z330),
INDEX(Forecast_Capex_Input!T$12:T$286,$Z330)),0)</f>
        <v>1</v>
      </c>
      <c r="V330" s="82" t="b">
        <f>IFERROR(INDEX(Overheads!$T$19:$T$26,MATCH($I330,Overheads!$E$19:$E$26,0)),FALSE)</f>
        <v>1</v>
      </c>
      <c r="W330" s="209" t="str" cm="1">
        <f t="array" ref="W330">IFERROR(
INDEX(Forecast_Capex_Input!CN$12:CN$286,$Z330),0)</f>
        <v>FY22</v>
      </c>
      <c r="X330" s="209">
        <f>IFERROR(
MATCH($W330,General!$L$39:$S$39,0),1)</f>
        <v>2</v>
      </c>
      <c r="Z330" s="28">
        <f>IFERROR(
IF(MATCH($C330,Forecast_Capex_Input!$CI$12:$CI$286,1)+1&gt;MAX(Forecast_Capex_Input!$C$12:$C$286),NA,
MATCH($C330,Forecast_Capex_Input!$CI$12:$CI$286,1)+1),1)</f>
        <v>143</v>
      </c>
      <c r="AA330" s="28" cm="1">
        <f t="array" aca="1" ref="AA330" ca="1">IFERROR(
IF(Z329&lt;&gt;Z330,1,
IF(COUNTIF(OFFSET(AA329,0,0,-INDEX(Forecast_Capex_Input!$CG$12:$CG$286,$Z330)),AA329)=INDEX(Forecast_Capex_Input!$CG$12:$CG$286,$Z330),AA329+1,AA329)),NA)</f>
        <v>2</v>
      </c>
      <c r="AB330" s="28" cm="1">
        <f t="array" ref="AB330">IFERROR($C330-IF($Z330=1,1,INDEX(Forecast_Capex_Input!$CI$12:$CI$286,$Z330-1))+1,NA)</f>
        <v>2</v>
      </c>
      <c r="AC330" s="28" cm="1">
        <f t="array" aca="1" ref="AC330" ca="1">IFERROR(IF(AA330=1,
INDEX(Forecast_Capex_Input!$AI$10:$BB$10,SMALL(IF(INDEX(Forecast_Capex_Input!$AI$12:$BB$286,$Z330,0)&gt;0,COLUMN(Forecast_Capex_Input!$AI$10:$BB$10)-COLUMN(Forecast_Capex_Input!$AI$12)+1),ROWS(OFFSET(AC329,0,0,-$AB330)))),
OFFSET(AC329,-INDEX(Forecast_Capex_Input!$CG$12:$CG$286,$Z330)+1,0)),NA)</f>
        <v>3</v>
      </c>
      <c r="AD330" s="28">
        <f t="shared" ca="1" si="29"/>
        <v>2</v>
      </c>
      <c r="AE330" s="82" t="b">
        <f t="shared" si="33"/>
        <v>0</v>
      </c>
      <c r="AF330" s="78" t="b">
        <v>0</v>
      </c>
      <c r="AG330" s="82" t="b">
        <f t="shared" si="30"/>
        <v>1</v>
      </c>
      <c r="AI330" s="55">
        <v>5.9232888141112463</v>
      </c>
      <c r="AJ330" s="55">
        <v>2.415354358133325</v>
      </c>
      <c r="AK330" s="55">
        <v>2.2772378606668449</v>
      </c>
      <c r="AL330" s="55">
        <v>1.292456004747307</v>
      </c>
      <c r="AM330" s="55">
        <v>1.2801041228600605</v>
      </c>
      <c r="AN330" s="135">
        <v>13.188441160518785</v>
      </c>
      <c r="AP330" s="55">
        <v>5.9232888141112463</v>
      </c>
      <c r="AQ330" s="55">
        <v>2.415354358133325</v>
      </c>
      <c r="AR330" s="55">
        <v>2.2772378606668449</v>
      </c>
      <c r="AS330" s="55">
        <v>1.292456004747307</v>
      </c>
      <c r="AT330" s="55">
        <v>1.2801041228600605</v>
      </c>
      <c r="AU330" s="135">
        <v>13.188441160518785</v>
      </c>
      <c r="AW330" s="55">
        <v>0.71406081131110555</v>
      </c>
      <c r="AX330" s="55">
        <v>0.27289392175617821</v>
      </c>
      <c r="AY330" s="55">
        <v>0.31588234624040523</v>
      </c>
      <c r="AZ330" s="55">
        <v>0.18177407655000999</v>
      </c>
      <c r="BA330" s="55">
        <v>0.15942326321354477</v>
      </c>
      <c r="BB330" s="135">
        <v>1.6440344190712439</v>
      </c>
      <c r="BD330" s="55">
        <v>0.13903541752297421</v>
      </c>
      <c r="BE330" s="55">
        <v>5.3491876804507787E-2</v>
      </c>
      <c r="BF330" s="55">
        <v>6.0565186869214964E-2</v>
      </c>
      <c r="BG330" s="55">
        <v>3.4612668137689998E-2</v>
      </c>
      <c r="BH330" s="55">
        <v>3.0878188234233921E-2</v>
      </c>
      <c r="BI330" s="135">
        <v>0.31858333756862089</v>
      </c>
      <c r="BK330" s="55">
        <v>6.7763850429453258</v>
      </c>
      <c r="BL330" s="55">
        <v>2.7417401566940112</v>
      </c>
      <c r="BM330" s="55">
        <v>2.6536853937764651</v>
      </c>
      <c r="BN330" s="55">
        <v>1.508842749435007</v>
      </c>
      <c r="BO330" s="55">
        <v>1.4704055743078392</v>
      </c>
      <c r="BP330" s="135">
        <v>15.15105891715865</v>
      </c>
      <c r="BR330" s="147">
        <v>0.2</v>
      </c>
      <c r="BS330" s="147">
        <v>0.2</v>
      </c>
      <c r="BT330" s="147">
        <v>0.2</v>
      </c>
      <c r="BU330" s="147">
        <v>0.2</v>
      </c>
      <c r="BV330" s="147">
        <v>0.2</v>
      </c>
      <c r="BX330" s="55">
        <v>2.6376882321037574</v>
      </c>
      <c r="BY330" s="55">
        <v>2.6376882321037574</v>
      </c>
      <c r="BZ330" s="55">
        <v>2.6376882321037574</v>
      </c>
      <c r="CA330" s="55">
        <v>2.6376882321037574</v>
      </c>
      <c r="CB330" s="55">
        <v>2.6376882321037574</v>
      </c>
      <c r="CC330" s="135">
        <v>13.188441160518787</v>
      </c>
      <c r="CE330" s="55">
        <v>2.6376882321037574</v>
      </c>
      <c r="CF330" s="55">
        <v>2.6376882321037574</v>
      </c>
      <c r="CG330" s="55">
        <v>2.6376882321037574</v>
      </c>
      <c r="CH330" s="55">
        <v>2.6376882321037574</v>
      </c>
      <c r="CI330" s="55">
        <v>2.6376882321037574</v>
      </c>
      <c r="CJ330" s="135">
        <v>13.188441160518787</v>
      </c>
      <c r="CL330" s="55">
        <v>0.32880688381424883</v>
      </c>
      <c r="CM330" s="55">
        <v>0.32880688381424883</v>
      </c>
      <c r="CN330" s="55">
        <v>0.32880688381424883</v>
      </c>
      <c r="CO330" s="55">
        <v>0.32880688381424883</v>
      </c>
      <c r="CP330" s="55">
        <v>0.32880688381424883</v>
      </c>
      <c r="CQ330" s="135">
        <v>1.6440344190712441</v>
      </c>
      <c r="CS330" s="67">
        <v>6.3716667513724179E-2</v>
      </c>
      <c r="CT330" s="67">
        <v>6.3716667513724179E-2</v>
      </c>
      <c r="CU330" s="67">
        <v>6.3716667513724179E-2</v>
      </c>
      <c r="CV330" s="67">
        <v>6.3716667513724179E-2</v>
      </c>
      <c r="CW330" s="67">
        <v>6.3716667513724179E-2</v>
      </c>
      <c r="CX330" s="135">
        <v>0.31858333756862089</v>
      </c>
      <c r="CZ330" s="55">
        <v>3.0302117834317301</v>
      </c>
      <c r="DA330" s="55">
        <v>3.0302117834317301</v>
      </c>
      <c r="DB330" s="55">
        <v>3.0302117834317301</v>
      </c>
      <c r="DC330" s="55">
        <v>3.0302117834317301</v>
      </c>
      <c r="DD330" s="55">
        <v>3.0302117834317301</v>
      </c>
      <c r="DE330" s="135">
        <v>15.15105891715865</v>
      </c>
      <c r="DG330" s="43" t="b" cm="1">
        <f t="array" aca="1" ref="DG330" ca="1">OR($G330=Forecast_Capex_Input!$BF$8:$BF$10)</f>
        <v>0</v>
      </c>
      <c r="DH330" s="43" cm="1">
        <f t="array" aca="1" ref="DH330" ca="1">IFERROR(INDEX(Forecast_Capex_Input!BG$12:BG$286,$Z330)
*(INDEX(Forecast_Capex_Input!$H$12:$H$286,$Z330)=Repex),0)
*$DG330</f>
        <v>0</v>
      </c>
      <c r="DI330" s="43" cm="1">
        <f t="array" aca="1" ref="DI330" ca="1">IFERROR(INDEX(Forecast_Capex_Input!BH$12:BH$286,$Z330)
*(INDEX(Forecast_Capex_Input!$H$12:$H$286,$Z330)=Repex),0)
*$DG330</f>
        <v>0</v>
      </c>
      <c r="DJ330" s="43" cm="1">
        <f t="array" aca="1" ref="DJ330" ca="1">IFERROR(INDEX(Forecast_Capex_Input!BI$12:BI$286,$Z330)
*(INDEX(Forecast_Capex_Input!$H$12:$H$286,$Z330)=Repex),0)
*$DG330</f>
        <v>0</v>
      </c>
      <c r="DK330" s="43" cm="1">
        <f t="array" aca="1" ref="DK330" ca="1">IFERROR(INDEX(Forecast_Capex_Input!BJ$12:BJ$286,$Z330)
*(INDEX(Forecast_Capex_Input!$H$12:$H$286,$Z330)=Repex),0)
*$DG330</f>
        <v>0</v>
      </c>
      <c r="DL330" s="43" cm="1">
        <f t="array" aca="1" ref="DL330" ca="1">IFERROR(INDEX(Forecast_Capex_Input!BK$12:BK$286,$Z330)
*(INDEX(Forecast_Capex_Input!$H$12:$H$286,$Z330)=Repex),0)
*$DG330</f>
        <v>0</v>
      </c>
      <c r="DM330" s="43" cm="1">
        <f t="array" aca="1" ref="DM330" ca="1">IFERROR(INDEX(Forecast_Capex_Input!BL$12:BL$286,$Z330)
*(INDEX(Forecast_Capex_Input!$H$12:$H$286,$Z330)=Repex),0)
*$DG330</f>
        <v>0</v>
      </c>
      <c r="DO330" s="43" t="b" cm="1">
        <f t="array" aca="1" ref="DO330" ca="1">OR($G330=Forecast_Capex_Input!$BN$8:$BN$9)</f>
        <v>1</v>
      </c>
      <c r="DP330" s="43" cm="1">
        <f t="array" aca="1" ref="DP330" ca="1">IFERROR(INDEX(Forecast_Capex_Input!BO$12:BO$286,$Z330)
*(INDEX(Forecast_Capex_Input!$H$12:$H$286,$Z330)=Repex),0)
*$DO330</f>
        <v>1</v>
      </c>
      <c r="DQ330" s="43" cm="1">
        <f t="array" aca="1" ref="DQ330" ca="1">IFERROR(INDEX(Forecast_Capex_Input!BP$12:BP$286,$Z330)
*(INDEX(Forecast_Capex_Input!$H$12:$H$286,$Z330)=Repex),0)
*$DO330</f>
        <v>0</v>
      </c>
      <c r="DR330" s="43" cm="1">
        <f t="array" aca="1" ref="DR330" ca="1">IFERROR(INDEX(Forecast_Capex_Input!BQ$12:BQ$286,$Z330)
*(INDEX(Forecast_Capex_Input!$H$12:$H$286,$Z330)=Repex),0)
*$DO330</f>
        <v>0</v>
      </c>
      <c r="DS330" s="43" cm="1">
        <f t="array" aca="1" ref="DS330" ca="1">IFERROR(INDEX(Forecast_Capex_Input!BR$12:BR$286,$Z330)
*(INDEX(Forecast_Capex_Input!$H$12:$H$286,$Z330)=Repex),0)
*$DO330</f>
        <v>0</v>
      </c>
      <c r="DT330" s="43" cm="1">
        <f t="array" aca="1" ref="DT330" ca="1">IFERROR(INDEX(Forecast_Capex_Input!BS$12:BS$286,$Z330)
*(INDEX(Forecast_Capex_Input!$H$12:$H$286,$Z330)=Repex),0)
*$DO330</f>
        <v>0</v>
      </c>
      <c r="DV330" s="43" t="b" cm="1">
        <f t="array" aca="1" ref="DV330" ca="1">OR($G330=Forecast_Capex_Input!$BU$8:$BU$10)</f>
        <v>0</v>
      </c>
      <c r="DW330" s="43" cm="1">
        <f t="array" aca="1" ref="DW330" ca="1">IFERROR(INDEX(Forecast_Capex_Input!BV$12:BV$286,$Z330)
*(INDEX(Forecast_Capex_Input!$H$12:$H$286,$Z330)=Repex),0)
*$DV330</f>
        <v>0</v>
      </c>
      <c r="DX330" s="43" cm="1">
        <f t="array" aca="1" ref="DX330" ca="1">IFERROR(INDEX(Forecast_Capex_Input!BW$12:BW$286,$Z330)
*(INDEX(Forecast_Capex_Input!$H$12:$H$286,$Z330)=Repex),0)
*$DV330</f>
        <v>0</v>
      </c>
      <c r="DY330" s="43" cm="1">
        <f t="array" aca="1" ref="DY330" ca="1">IFERROR(INDEX(Forecast_Capex_Input!BX$12:BX$286,$Z330)
*(INDEX(Forecast_Capex_Input!$H$12:$H$286,$Z330)=Repex),0)
*$DV330</f>
        <v>0</v>
      </c>
      <c r="DZ330" s="43" cm="1">
        <f t="array" aca="1" ref="DZ330" ca="1">IFERROR(INDEX(Forecast_Capex_Input!BY$12:BY$286,$Z330)
*(INDEX(Forecast_Capex_Input!$H$12:$H$286,$Z330)=Repex),0)
*$DV330</f>
        <v>0</v>
      </c>
      <c r="EA330" s="43" cm="1">
        <f t="array" aca="1" ref="EA330" ca="1">IFERROR(INDEX(Forecast_Capex_Input!BZ$12:BZ$286,$Z330)
*(INDEX(Forecast_Capex_Input!$H$12:$H$286,$Z330)=Repex),0)
*$DV330</f>
        <v>0</v>
      </c>
      <c r="EB330" s="43" cm="1">
        <f t="array" aca="1" ref="EB330" ca="1">IFERROR(INDEX(Forecast_Capex_Input!CA$12:CA$286,$Z330)
*(INDEX(Forecast_Capex_Input!$H$12:$H$286,$Z330)=Repex),0)
*$DV330</f>
        <v>0</v>
      </c>
      <c r="EC330" s="43" cm="1">
        <f t="array" aca="1" ref="EC330" ca="1">IFERROR(INDEX(Forecast_Capex_Input!CB$12:CB$286,$Z330)
*(INDEX(Forecast_Capex_Input!$H$12:$H$286,$Z330)=Repex),0)
*$DV330</f>
        <v>0</v>
      </c>
      <c r="ED330" s="43" cm="1">
        <f t="array" aca="1" ref="ED330" ca="1">IFERROR(INDEX(Forecast_Capex_Input!CC$12:CC$286,$Z330)
*(INDEX(Forecast_Capex_Input!$H$12:$H$286,$Z330)=Repex),0)
*$DV330</f>
        <v>0</v>
      </c>
      <c r="EF330" s="86" t="str">
        <f t="shared" si="31"/>
        <v>N/A</v>
      </c>
      <c r="EG330" s="28" t="str">
        <f>IFERROR(RANK(EF330,EF$11:EF$1010,0)+COUNTIF(EF$11:EF330,EF330)-1,NA)</f>
        <v>N/A</v>
      </c>
    </row>
    <row r="331" spans="3:137" x14ac:dyDescent="0.2">
      <c r="C331" s="28">
        <f t="shared" si="32"/>
        <v>321</v>
      </c>
      <c r="D331" s="9" t="str" cm="1">
        <f t="array" ref="D331">IFERROR(INDEX(Forecast_Capex_Input!$D$12:$D$286,$Z331),NA)</f>
        <v>Increase capacity for generation in the Molong to Parkes area</v>
      </c>
      <c r="E331" s="24" t="b" cm="1">
        <f t="array" ref="E331">IF($Z331=NA,NA,INDEX(Forecast_Capex_Input!$E$12:$E$286,$Z331))</f>
        <v>1</v>
      </c>
      <c r="F331" s="9" t="str" cm="1">
        <f t="array" aca="1" ref="F331" ca="1">IFERROR(INDEX(General!$E$25:$E$26,$AA331),NA)</f>
        <v>Labour</v>
      </c>
      <c r="G331" s="9" t="str" cm="1">
        <f t="array" aca="1" ref="G331" ca="1">IFERROR(INDEX(Forecast_Capex_Input!$AI$11:$BB$11,$AC331),NA)</f>
        <v>Transmission Lines</v>
      </c>
      <c r="H331" s="50" cm="1">
        <f t="array" aca="1" ref="H331" ca="1">IFERROR(INDEX(Forecast_Capex_Input!$AI$12:$BB$286,$Z331,$AC331),NA)</f>
        <v>1</v>
      </c>
      <c r="I331" s="150" t="str" cm="1">
        <f t="array" ref="I331">IFERROR(INDEX(Forecast_Capex_Input!$F$12:$F$286,$Z331),NA)</f>
        <v>Augmentation Expenditure</v>
      </c>
      <c r="J331" s="150" t="str" cm="1">
        <f t="array" ref="J331">IFERROR(INDEX(Forecast_Capex_Input!G$12:G$286,$Z331),NA)</f>
        <v>Augmentations</v>
      </c>
      <c r="K331" s="150" t="str" cm="1">
        <f t="array" ref="K331">IFERROR(INDEX(Forecast_Capex_Input!H$12:H$286,$Z331),NA)</f>
        <v>Augex</v>
      </c>
      <c r="L331" s="150" t="str" cm="1">
        <f t="array" ref="L331">IFERROR(INDEX(Forecast_Capex_Input!I$12:I$286,$Z331),NA)</f>
        <v>Economic Benefits</v>
      </c>
      <c r="M331" s="150" t="str" cm="1">
        <f t="array" ref="M331">IFERROR(INDEX(Forecast_Capex_Input!J$12:J$286,$Z331),NA)</f>
        <v>N/A</v>
      </c>
      <c r="N331" s="150" t="str" cm="1">
        <f t="array" ref="N331">IFERROR(INDEX(Forecast_Capex_Input!K$12:K$286,$Z331),NA)</f>
        <v>N/A</v>
      </c>
      <c r="O331" s="150" t="str" cm="1">
        <f t="array" ref="O331">IFERROR(INDEX(Forecast_Capex_Input!L$12:L$286,$Z331),NA)</f>
        <v>N/A</v>
      </c>
      <c r="P331" s="150" t="str" cm="1">
        <f t="array" ref="P331">IFERROR(INDEX(Forecast_Capex_Input!M$12:M$286,$Z331),NA)</f>
        <v>N/A</v>
      </c>
      <c r="Q331" s="24" t="str" cm="1">
        <f t="array" ref="Q331">IFERROR(INDEX(Forecast_Capex_Input!N$12:N$286,$Z331),NA)</f>
        <v>No</v>
      </c>
      <c r="R331" s="190" cm="1">
        <f t="array" ref="R331">IFERROR(INDEX(Forecast_Capex_Input!O$12:O$286,$Z331),0)</f>
        <v>0</v>
      </c>
      <c r="S331" s="24" t="str" cm="1">
        <f t="array" ref="S331">IFERROR(INDEX(Forecast_Capex_Input!P$12:P$286,$Z331),0)</f>
        <v>Energy transition</v>
      </c>
      <c r="T331" s="150" t="str" cm="1">
        <f t="array" aca="1" ref="T331" ca="1">IFERROR(INDEX(General!$K$91:$K$110,$AC331),NA)</f>
        <v>Transmission Lines (2018 onwards)</v>
      </c>
      <c r="U331" s="43" cm="1">
        <f t="array" aca="1" ref="U331" ca="1">IFERROR(
IF($F331=General!$E$25,INDEX(Forecast_Capex_Input!S$12:S$286,$Z331),
INDEX(Forecast_Capex_Input!T$12:T$286,$Z331)),0)</f>
        <v>0.14478834244768007</v>
      </c>
      <c r="V331" s="82" t="b">
        <f>IFERROR(INDEX(Overheads!$T$19:$T$26,MATCH($I331,Overheads!$E$19:$E$26,0)),FALSE)</f>
        <v>1</v>
      </c>
      <c r="W331" s="209" t="str" cm="1">
        <f t="array" ref="W331">IFERROR(
INDEX(Forecast_Capex_Input!CN$12:CN$286,$Z331),0)</f>
        <v>FY22</v>
      </c>
      <c r="X331" s="209">
        <f>IFERROR(
MATCH($W331,General!$L$39:$S$39,0),1)</f>
        <v>2</v>
      </c>
      <c r="Z331" s="28">
        <f>IFERROR(
IF(MATCH($C331,Forecast_Capex_Input!$CI$12:$CI$286,1)+1&gt;MAX(Forecast_Capex_Input!$C$12:$C$286),NA,
MATCH($C331,Forecast_Capex_Input!$CI$12:$CI$286,1)+1),1)</f>
        <v>144</v>
      </c>
      <c r="AA331" s="28" cm="1">
        <f t="array" aca="1" ref="AA331" ca="1">IFERROR(
IF(Z330&lt;&gt;Z331,1,
IF(COUNTIF(OFFSET(AA330,0,0,-INDEX(Forecast_Capex_Input!$CG$12:$CG$286,$Z331)),AA330)=INDEX(Forecast_Capex_Input!$CG$12:$CG$286,$Z331),AA330+1,AA330)),NA)</f>
        <v>1</v>
      </c>
      <c r="AB331" s="28" cm="1">
        <f t="array" ref="AB331">IFERROR($C331-IF($Z331=1,1,INDEX(Forecast_Capex_Input!$CI$12:$CI$286,$Z331-1))+1,NA)</f>
        <v>1</v>
      </c>
      <c r="AC331" s="28" cm="1">
        <f t="array" aca="1" ref="AC331" ca="1">IFERROR(IF(AA331=1,
INDEX(Forecast_Capex_Input!$AI$10:$BB$10,SMALL(IF(INDEX(Forecast_Capex_Input!$AI$12:$BB$286,$Z331,0)&gt;0,COLUMN(Forecast_Capex_Input!$AI$10:$BB$10)-COLUMN(Forecast_Capex_Input!$AI$12)+1),ROWS(OFFSET(AC330,0,0,-$AB331)))),
OFFSET(AC330,-INDEX(Forecast_Capex_Input!$CG$12:$CG$286,$Z331)+1,0)),NA)</f>
        <v>1</v>
      </c>
      <c r="AD331" s="28">
        <f t="shared" ref="AD331:AD394" ca="1" si="34">IFERROR(
MATCH($F331,Esc_Category_List,0),NA)</f>
        <v>1</v>
      </c>
      <c r="AE331" s="82" t="b">
        <f t="shared" si="33"/>
        <v>0</v>
      </c>
      <c r="AF331" s="78" t="b">
        <v>0</v>
      </c>
      <c r="AG331" s="82" t="b">
        <f t="shared" ref="AG331:AG394" si="35">AND(NOT(AND(AE331,NOT(Inc_NCIPAP))),
NOT(AND(AF331,NOT(Inc_CP))))</f>
        <v>1</v>
      </c>
      <c r="AI331" s="55">
        <v>0.37615056719661921</v>
      </c>
      <c r="AJ331" s="55">
        <v>0.66088605630959807</v>
      </c>
      <c r="AK331" s="55">
        <v>0</v>
      </c>
      <c r="AL331" s="55">
        <v>0</v>
      </c>
      <c r="AM331" s="55">
        <v>0</v>
      </c>
      <c r="AN331" s="135">
        <v>1.0370366235062174</v>
      </c>
      <c r="AP331" s="55">
        <v>0.36451421546975221</v>
      </c>
      <c r="AQ331" s="55">
        <v>0.64881603046823744</v>
      </c>
      <c r="AR331" s="55">
        <v>0</v>
      </c>
      <c r="AS331" s="55">
        <v>0</v>
      </c>
      <c r="AT331" s="55">
        <v>0</v>
      </c>
      <c r="AU331" s="135">
        <v>1.0133302459379896</v>
      </c>
      <c r="AW331" s="55">
        <v>4.3942702205010856E-2</v>
      </c>
      <c r="AX331" s="55">
        <v>7.3305165536700065E-2</v>
      </c>
      <c r="AY331" s="55">
        <v>0</v>
      </c>
      <c r="AZ331" s="55">
        <v>0</v>
      </c>
      <c r="BA331" s="55">
        <v>0</v>
      </c>
      <c r="BB331" s="135">
        <v>0.11724786774171092</v>
      </c>
      <c r="BD331" s="55">
        <v>8.5561227438646636E-3</v>
      </c>
      <c r="BE331" s="55">
        <v>1.4369066407886877E-2</v>
      </c>
      <c r="BF331" s="55">
        <v>0</v>
      </c>
      <c r="BG331" s="55">
        <v>0</v>
      </c>
      <c r="BH331" s="55">
        <v>0</v>
      </c>
      <c r="BI331" s="135">
        <v>2.292518915175154E-2</v>
      </c>
      <c r="BK331" s="55">
        <v>0.41701304041862775</v>
      </c>
      <c r="BL331" s="55">
        <v>0.73649026241282445</v>
      </c>
      <c r="BM331" s="55">
        <v>0</v>
      </c>
      <c r="BN331" s="55">
        <v>0</v>
      </c>
      <c r="BO331" s="55">
        <v>0</v>
      </c>
      <c r="BP331" s="135">
        <v>1.1535033028314521</v>
      </c>
      <c r="BR331" s="147">
        <v>0</v>
      </c>
      <c r="BS331" s="147">
        <v>1</v>
      </c>
      <c r="BT331" s="147">
        <v>0</v>
      </c>
      <c r="BU331" s="147">
        <v>0</v>
      </c>
      <c r="BV331" s="147">
        <v>0</v>
      </c>
      <c r="BX331" s="55">
        <v>0</v>
      </c>
      <c r="BY331" s="55">
        <v>1.0370366235062174</v>
      </c>
      <c r="BZ331" s="55">
        <v>0</v>
      </c>
      <c r="CA331" s="55">
        <v>0</v>
      </c>
      <c r="CB331" s="55">
        <v>0</v>
      </c>
      <c r="CC331" s="135">
        <v>1.0370366235062174</v>
      </c>
      <c r="CE331" s="55">
        <v>0</v>
      </c>
      <c r="CF331" s="55">
        <v>1.0133302459379896</v>
      </c>
      <c r="CG331" s="55">
        <v>0</v>
      </c>
      <c r="CH331" s="55">
        <v>0</v>
      </c>
      <c r="CI331" s="55">
        <v>0</v>
      </c>
      <c r="CJ331" s="135">
        <v>1.0133302459379896</v>
      </c>
      <c r="CL331" s="55">
        <v>0</v>
      </c>
      <c r="CM331" s="55">
        <v>0.11724786774171092</v>
      </c>
      <c r="CN331" s="55">
        <v>0</v>
      </c>
      <c r="CO331" s="55">
        <v>0</v>
      </c>
      <c r="CP331" s="55">
        <v>0</v>
      </c>
      <c r="CQ331" s="135">
        <v>0.11724786774171092</v>
      </c>
      <c r="CS331" s="67">
        <v>0</v>
      </c>
      <c r="CT331" s="67">
        <v>2.292518915175154E-2</v>
      </c>
      <c r="CU331" s="67">
        <v>0</v>
      </c>
      <c r="CV331" s="67">
        <v>0</v>
      </c>
      <c r="CW331" s="67">
        <v>0</v>
      </c>
      <c r="CX331" s="135">
        <v>2.292518915175154E-2</v>
      </c>
      <c r="CZ331" s="55">
        <v>0</v>
      </c>
      <c r="DA331" s="55">
        <v>1.1535033028314521</v>
      </c>
      <c r="DB331" s="55">
        <v>0</v>
      </c>
      <c r="DC331" s="55">
        <v>0</v>
      </c>
      <c r="DD331" s="55">
        <v>0</v>
      </c>
      <c r="DE331" s="135">
        <v>1.1535033028314521</v>
      </c>
      <c r="DG331" s="43" t="b" cm="1">
        <f t="array" aca="1" ref="DG331" ca="1">OR($G331=Forecast_Capex_Input!$BF$8:$BF$10)</f>
        <v>1</v>
      </c>
      <c r="DH331" s="43" cm="1">
        <f t="array" aca="1" ref="DH331" ca="1">IFERROR(INDEX(Forecast_Capex_Input!BG$12:BG$286,$Z331)
*(INDEX(Forecast_Capex_Input!$H$12:$H$286,$Z331)=Repex),0)
*$DG331</f>
        <v>0</v>
      </c>
      <c r="DI331" s="43" cm="1">
        <f t="array" aca="1" ref="DI331" ca="1">IFERROR(INDEX(Forecast_Capex_Input!BH$12:BH$286,$Z331)
*(INDEX(Forecast_Capex_Input!$H$12:$H$286,$Z331)=Repex),0)
*$DG331</f>
        <v>0</v>
      </c>
      <c r="DJ331" s="43" cm="1">
        <f t="array" aca="1" ref="DJ331" ca="1">IFERROR(INDEX(Forecast_Capex_Input!BI$12:BI$286,$Z331)
*(INDEX(Forecast_Capex_Input!$H$12:$H$286,$Z331)=Repex),0)
*$DG331</f>
        <v>0</v>
      </c>
      <c r="DK331" s="43" cm="1">
        <f t="array" aca="1" ref="DK331" ca="1">IFERROR(INDEX(Forecast_Capex_Input!BJ$12:BJ$286,$Z331)
*(INDEX(Forecast_Capex_Input!$H$12:$H$286,$Z331)=Repex),0)
*$DG331</f>
        <v>0</v>
      </c>
      <c r="DL331" s="43" cm="1">
        <f t="array" aca="1" ref="DL331" ca="1">IFERROR(INDEX(Forecast_Capex_Input!BK$12:BK$286,$Z331)
*(INDEX(Forecast_Capex_Input!$H$12:$H$286,$Z331)=Repex),0)
*$DG331</f>
        <v>0</v>
      </c>
      <c r="DM331" s="43" cm="1">
        <f t="array" aca="1" ref="DM331" ca="1">IFERROR(INDEX(Forecast_Capex_Input!BL$12:BL$286,$Z331)
*(INDEX(Forecast_Capex_Input!$H$12:$H$286,$Z331)=Repex),0)
*$DG331</f>
        <v>0</v>
      </c>
      <c r="DO331" s="43" t="b" cm="1">
        <f t="array" aca="1" ref="DO331" ca="1">OR($G331=Forecast_Capex_Input!$BN$8:$BN$9)</f>
        <v>0</v>
      </c>
      <c r="DP331" s="43" cm="1">
        <f t="array" aca="1" ref="DP331" ca="1">IFERROR(INDEX(Forecast_Capex_Input!BO$12:BO$286,$Z331)
*(INDEX(Forecast_Capex_Input!$H$12:$H$286,$Z331)=Repex),0)
*$DO331</f>
        <v>0</v>
      </c>
      <c r="DQ331" s="43" cm="1">
        <f t="array" aca="1" ref="DQ331" ca="1">IFERROR(INDEX(Forecast_Capex_Input!BP$12:BP$286,$Z331)
*(INDEX(Forecast_Capex_Input!$H$12:$H$286,$Z331)=Repex),0)
*$DO331</f>
        <v>0</v>
      </c>
      <c r="DR331" s="43" cm="1">
        <f t="array" aca="1" ref="DR331" ca="1">IFERROR(INDEX(Forecast_Capex_Input!BQ$12:BQ$286,$Z331)
*(INDEX(Forecast_Capex_Input!$H$12:$H$286,$Z331)=Repex),0)
*$DO331</f>
        <v>0</v>
      </c>
      <c r="DS331" s="43" cm="1">
        <f t="array" aca="1" ref="DS331" ca="1">IFERROR(INDEX(Forecast_Capex_Input!BR$12:BR$286,$Z331)
*(INDEX(Forecast_Capex_Input!$H$12:$H$286,$Z331)=Repex),0)
*$DO331</f>
        <v>0</v>
      </c>
      <c r="DT331" s="43" cm="1">
        <f t="array" aca="1" ref="DT331" ca="1">IFERROR(INDEX(Forecast_Capex_Input!BS$12:BS$286,$Z331)
*(INDEX(Forecast_Capex_Input!$H$12:$H$286,$Z331)=Repex),0)
*$DO331</f>
        <v>0</v>
      </c>
      <c r="DV331" s="43" t="b" cm="1">
        <f t="array" aca="1" ref="DV331" ca="1">OR($G331=Forecast_Capex_Input!$BU$8:$BU$10)</f>
        <v>0</v>
      </c>
      <c r="DW331" s="43" cm="1">
        <f t="array" aca="1" ref="DW331" ca="1">IFERROR(INDEX(Forecast_Capex_Input!BV$12:BV$286,$Z331)
*(INDEX(Forecast_Capex_Input!$H$12:$H$286,$Z331)=Repex),0)
*$DV331</f>
        <v>0</v>
      </c>
      <c r="DX331" s="43" cm="1">
        <f t="array" aca="1" ref="DX331" ca="1">IFERROR(INDEX(Forecast_Capex_Input!BW$12:BW$286,$Z331)
*(INDEX(Forecast_Capex_Input!$H$12:$H$286,$Z331)=Repex),0)
*$DV331</f>
        <v>0</v>
      </c>
      <c r="DY331" s="43" cm="1">
        <f t="array" aca="1" ref="DY331" ca="1">IFERROR(INDEX(Forecast_Capex_Input!BX$12:BX$286,$Z331)
*(INDEX(Forecast_Capex_Input!$H$12:$H$286,$Z331)=Repex),0)
*$DV331</f>
        <v>0</v>
      </c>
      <c r="DZ331" s="43" cm="1">
        <f t="array" aca="1" ref="DZ331" ca="1">IFERROR(INDEX(Forecast_Capex_Input!BY$12:BY$286,$Z331)
*(INDEX(Forecast_Capex_Input!$H$12:$H$286,$Z331)=Repex),0)
*$DV331</f>
        <v>0</v>
      </c>
      <c r="EA331" s="43" cm="1">
        <f t="array" aca="1" ref="EA331" ca="1">IFERROR(INDEX(Forecast_Capex_Input!BZ$12:BZ$286,$Z331)
*(INDEX(Forecast_Capex_Input!$H$12:$H$286,$Z331)=Repex),0)
*$DV331</f>
        <v>0</v>
      </c>
      <c r="EB331" s="43" cm="1">
        <f t="array" aca="1" ref="EB331" ca="1">IFERROR(INDEX(Forecast_Capex_Input!CA$12:CA$286,$Z331)
*(INDEX(Forecast_Capex_Input!$H$12:$H$286,$Z331)=Repex),0)
*$DV331</f>
        <v>0</v>
      </c>
      <c r="EC331" s="43" cm="1">
        <f t="array" aca="1" ref="EC331" ca="1">IFERROR(INDEX(Forecast_Capex_Input!CB$12:CB$286,$Z331)
*(INDEX(Forecast_Capex_Input!$H$12:$H$286,$Z331)=Repex),0)
*$DV331</f>
        <v>0</v>
      </c>
      <c r="ED331" s="43" cm="1">
        <f t="array" aca="1" ref="ED331" ca="1">IFERROR(INDEX(Forecast_Capex_Input!CC$12:CC$286,$Z331)
*(INDEX(Forecast_Capex_Input!$H$12:$H$286,$Z331)=Repex),0)
*$DV331</f>
        <v>0</v>
      </c>
      <c r="EF331" s="86">
        <f t="shared" ref="EF331:EF368" si="36">IF(AND($AG331,$K331=Augex),
$AU331,NA)</f>
        <v>1.0133302459379896</v>
      </c>
      <c r="EG331" s="28">
        <f>IFERROR(RANK(EF331,EF$11:EF$1010,0)+COUNTIF(EF$11:EF331,EF331)-1,NA)</f>
        <v>29</v>
      </c>
    </row>
    <row r="332" spans="3:137" x14ac:dyDescent="0.2">
      <c r="C332" s="28">
        <f t="shared" ref="C332:C395" si="37">IF(ISNUMBER(C331),C331+1,1)</f>
        <v>322</v>
      </c>
      <c r="D332" s="9" t="str" cm="1">
        <f t="array" ref="D332">IFERROR(INDEX(Forecast_Capex_Input!$D$12:$D$286,$Z332),NA)</f>
        <v>Increase capacity for generation in the Molong to Parkes area</v>
      </c>
      <c r="E332" s="24" t="b" cm="1">
        <f t="array" ref="E332">IF($Z332=NA,NA,INDEX(Forecast_Capex_Input!$E$12:$E$286,$Z332))</f>
        <v>1</v>
      </c>
      <c r="F332" s="9" t="str" cm="1">
        <f t="array" aca="1" ref="F332" ca="1">IFERROR(INDEX(General!$E$25:$E$26,$AA332),NA)</f>
        <v>Non-Labour</v>
      </c>
      <c r="G332" s="9" t="str" cm="1">
        <f t="array" aca="1" ref="G332" ca="1">IFERROR(INDEX(Forecast_Capex_Input!$AI$11:$BB$11,$AC332),NA)</f>
        <v>Transmission Lines</v>
      </c>
      <c r="H332" s="50" cm="1">
        <f t="array" aca="1" ref="H332" ca="1">IFERROR(INDEX(Forecast_Capex_Input!$AI$12:$BB$286,$Z332,$AC332),NA)</f>
        <v>1</v>
      </c>
      <c r="I332" s="150" t="str" cm="1">
        <f t="array" ref="I332">IFERROR(INDEX(Forecast_Capex_Input!$F$12:$F$286,$Z332),NA)</f>
        <v>Augmentation Expenditure</v>
      </c>
      <c r="J332" s="150" t="str" cm="1">
        <f t="array" ref="J332">IFERROR(INDEX(Forecast_Capex_Input!G$12:G$286,$Z332),NA)</f>
        <v>Augmentations</v>
      </c>
      <c r="K332" s="150" t="str" cm="1">
        <f t="array" ref="K332">IFERROR(INDEX(Forecast_Capex_Input!H$12:H$286,$Z332),NA)</f>
        <v>Augex</v>
      </c>
      <c r="L332" s="150" t="str" cm="1">
        <f t="array" ref="L332">IFERROR(INDEX(Forecast_Capex_Input!I$12:I$286,$Z332),NA)</f>
        <v>Economic Benefits</v>
      </c>
      <c r="M332" s="150" t="str" cm="1">
        <f t="array" ref="M332">IFERROR(INDEX(Forecast_Capex_Input!J$12:J$286,$Z332),NA)</f>
        <v>N/A</v>
      </c>
      <c r="N332" s="150" t="str" cm="1">
        <f t="array" ref="N332">IFERROR(INDEX(Forecast_Capex_Input!K$12:K$286,$Z332),NA)</f>
        <v>N/A</v>
      </c>
      <c r="O332" s="150" t="str" cm="1">
        <f t="array" ref="O332">IFERROR(INDEX(Forecast_Capex_Input!L$12:L$286,$Z332),NA)</f>
        <v>N/A</v>
      </c>
      <c r="P332" s="150" t="str" cm="1">
        <f t="array" ref="P332">IFERROR(INDEX(Forecast_Capex_Input!M$12:M$286,$Z332),NA)</f>
        <v>N/A</v>
      </c>
      <c r="Q332" s="24" t="str" cm="1">
        <f t="array" ref="Q332">IFERROR(INDEX(Forecast_Capex_Input!N$12:N$286,$Z332),NA)</f>
        <v>No</v>
      </c>
      <c r="R332" s="190" cm="1">
        <f t="array" ref="R332">IFERROR(INDEX(Forecast_Capex_Input!O$12:O$286,$Z332),0)</f>
        <v>0</v>
      </c>
      <c r="S332" s="24" t="str" cm="1">
        <f t="array" ref="S332">IFERROR(INDEX(Forecast_Capex_Input!P$12:P$286,$Z332),0)</f>
        <v>Energy transition</v>
      </c>
      <c r="T332" s="150" t="str" cm="1">
        <f t="array" aca="1" ref="T332" ca="1">IFERROR(INDEX(General!$K$91:$K$110,$AC332),NA)</f>
        <v>Transmission Lines (2018 onwards)</v>
      </c>
      <c r="U332" s="43" cm="1">
        <f t="array" aca="1" ref="U332" ca="1">IFERROR(
IF($F332=General!$E$25,INDEX(Forecast_Capex_Input!S$12:S$286,$Z332),
INDEX(Forecast_Capex_Input!T$12:T$286,$Z332)),0)</f>
        <v>0.85521165755231987</v>
      </c>
      <c r="V332" s="82" t="b">
        <f>IFERROR(INDEX(Overheads!$T$19:$T$26,MATCH($I332,Overheads!$E$19:$E$26,0)),FALSE)</f>
        <v>1</v>
      </c>
      <c r="W332" s="209" t="str" cm="1">
        <f t="array" ref="W332">IFERROR(
INDEX(Forecast_Capex_Input!CN$12:CN$286,$Z332),0)</f>
        <v>FY22</v>
      </c>
      <c r="X332" s="209">
        <f>IFERROR(
MATCH($W332,General!$L$39:$S$39,0),1)</f>
        <v>2</v>
      </c>
      <c r="Z332" s="28">
        <f>IFERROR(
IF(MATCH($C332,Forecast_Capex_Input!$CI$12:$CI$286,1)+1&gt;MAX(Forecast_Capex_Input!$C$12:$C$286),NA,
MATCH($C332,Forecast_Capex_Input!$CI$12:$CI$286,1)+1),1)</f>
        <v>144</v>
      </c>
      <c r="AA332" s="28" cm="1">
        <f t="array" aca="1" ref="AA332" ca="1">IFERROR(
IF(Z331&lt;&gt;Z332,1,
IF(COUNTIF(OFFSET(AA331,0,0,-INDEX(Forecast_Capex_Input!$CG$12:$CG$286,$Z332)),AA331)=INDEX(Forecast_Capex_Input!$CG$12:$CG$286,$Z332),AA331+1,AA331)),NA)</f>
        <v>2</v>
      </c>
      <c r="AB332" s="28" cm="1">
        <f t="array" ref="AB332">IFERROR($C332-IF($Z332=1,1,INDEX(Forecast_Capex_Input!$CI$12:$CI$286,$Z332-1))+1,NA)</f>
        <v>2</v>
      </c>
      <c r="AC332" s="28" cm="1">
        <f t="array" aca="1" ref="AC332" ca="1">IFERROR(IF(AA332=1,
INDEX(Forecast_Capex_Input!$AI$10:$BB$10,SMALL(IF(INDEX(Forecast_Capex_Input!$AI$12:$BB$286,$Z332,0)&gt;0,COLUMN(Forecast_Capex_Input!$AI$10:$BB$10)-COLUMN(Forecast_Capex_Input!$AI$12)+1),ROWS(OFFSET(AC331,0,0,-$AB332)))),
OFFSET(AC331,-INDEX(Forecast_Capex_Input!$CG$12:$CG$286,$Z332)+1,0)),NA)</f>
        <v>1</v>
      </c>
      <c r="AD332" s="28">
        <f t="shared" ca="1" si="34"/>
        <v>2</v>
      </c>
      <c r="AE332" s="82" t="b">
        <f t="shared" ref="AE332:AE395" si="38">$K332=AE$6</f>
        <v>0</v>
      </c>
      <c r="AF332" s="78" t="b">
        <v>0</v>
      </c>
      <c r="AG332" s="82" t="b">
        <f t="shared" si="35"/>
        <v>1</v>
      </c>
      <c r="AI332" s="55">
        <v>2.2217834987489375</v>
      </c>
      <c r="AJ332" s="55">
        <v>3.9036116452122784</v>
      </c>
      <c r="AK332" s="55">
        <v>0</v>
      </c>
      <c r="AL332" s="55">
        <v>0</v>
      </c>
      <c r="AM332" s="55">
        <v>0</v>
      </c>
      <c r="AN332" s="135">
        <v>6.1253951439612155</v>
      </c>
      <c r="AP332" s="55">
        <v>2.2217834987489375</v>
      </c>
      <c r="AQ332" s="55">
        <v>3.9036116452122784</v>
      </c>
      <c r="AR332" s="55">
        <v>0</v>
      </c>
      <c r="AS332" s="55">
        <v>0</v>
      </c>
      <c r="AT332" s="55">
        <v>0</v>
      </c>
      <c r="AU332" s="135">
        <v>6.1253951439612155</v>
      </c>
      <c r="AW332" s="55">
        <v>0.26783913083804878</v>
      </c>
      <c r="AX332" s="55">
        <v>0.44104165804405904</v>
      </c>
      <c r="AY332" s="55">
        <v>0</v>
      </c>
      <c r="AZ332" s="55">
        <v>0</v>
      </c>
      <c r="BA332" s="55">
        <v>0</v>
      </c>
      <c r="BB332" s="135">
        <v>0.70888078888210782</v>
      </c>
      <c r="BD332" s="55">
        <v>5.2151196081861577E-2</v>
      </c>
      <c r="BE332" s="55">
        <v>8.6451709462504869E-2</v>
      </c>
      <c r="BF332" s="55">
        <v>0</v>
      </c>
      <c r="BG332" s="55">
        <v>0</v>
      </c>
      <c r="BH332" s="55">
        <v>0</v>
      </c>
      <c r="BI332" s="135">
        <v>0.13860290554436644</v>
      </c>
      <c r="BK332" s="55">
        <v>2.541773825668848</v>
      </c>
      <c r="BL332" s="55">
        <v>4.4311050127188425</v>
      </c>
      <c r="BM332" s="55">
        <v>0</v>
      </c>
      <c r="BN332" s="55">
        <v>0</v>
      </c>
      <c r="BO332" s="55">
        <v>0</v>
      </c>
      <c r="BP332" s="135">
        <v>6.9728788383876905</v>
      </c>
      <c r="BR332" s="147">
        <v>0</v>
      </c>
      <c r="BS332" s="147">
        <v>1</v>
      </c>
      <c r="BT332" s="147">
        <v>0</v>
      </c>
      <c r="BU332" s="147">
        <v>0</v>
      </c>
      <c r="BV332" s="147">
        <v>0</v>
      </c>
      <c r="BX332" s="55">
        <v>0</v>
      </c>
      <c r="BY332" s="55">
        <v>6.1253951439612155</v>
      </c>
      <c r="BZ332" s="55">
        <v>0</v>
      </c>
      <c r="CA332" s="55">
        <v>0</v>
      </c>
      <c r="CB332" s="55">
        <v>0</v>
      </c>
      <c r="CC332" s="135">
        <v>6.1253951439612155</v>
      </c>
      <c r="CE332" s="55">
        <v>0</v>
      </c>
      <c r="CF332" s="55">
        <v>6.1253951439612155</v>
      </c>
      <c r="CG332" s="55">
        <v>0</v>
      </c>
      <c r="CH332" s="55">
        <v>0</v>
      </c>
      <c r="CI332" s="55">
        <v>0</v>
      </c>
      <c r="CJ332" s="135">
        <v>6.1253951439612155</v>
      </c>
      <c r="CL332" s="55">
        <v>0</v>
      </c>
      <c r="CM332" s="55">
        <v>0.70888078888210782</v>
      </c>
      <c r="CN332" s="55">
        <v>0</v>
      </c>
      <c r="CO332" s="55">
        <v>0</v>
      </c>
      <c r="CP332" s="55">
        <v>0</v>
      </c>
      <c r="CQ332" s="135">
        <v>0.70888078888210782</v>
      </c>
      <c r="CS332" s="67">
        <v>0</v>
      </c>
      <c r="CT332" s="67">
        <v>0.13860290554436644</v>
      </c>
      <c r="CU332" s="67">
        <v>0</v>
      </c>
      <c r="CV332" s="67">
        <v>0</v>
      </c>
      <c r="CW332" s="67">
        <v>0</v>
      </c>
      <c r="CX332" s="135">
        <v>0.13860290554436644</v>
      </c>
      <c r="CZ332" s="55">
        <v>0</v>
      </c>
      <c r="DA332" s="55">
        <v>6.9728788383876896</v>
      </c>
      <c r="DB332" s="55">
        <v>0</v>
      </c>
      <c r="DC332" s="55">
        <v>0</v>
      </c>
      <c r="DD332" s="55">
        <v>0</v>
      </c>
      <c r="DE332" s="135">
        <v>6.9728788383876896</v>
      </c>
      <c r="DG332" s="43" t="b" cm="1">
        <f t="array" aca="1" ref="DG332" ca="1">OR($G332=Forecast_Capex_Input!$BF$8:$BF$10)</f>
        <v>1</v>
      </c>
      <c r="DH332" s="43" cm="1">
        <f t="array" aca="1" ref="DH332" ca="1">IFERROR(INDEX(Forecast_Capex_Input!BG$12:BG$286,$Z332)
*(INDEX(Forecast_Capex_Input!$H$12:$H$286,$Z332)=Repex),0)
*$DG332</f>
        <v>0</v>
      </c>
      <c r="DI332" s="43" cm="1">
        <f t="array" aca="1" ref="DI332" ca="1">IFERROR(INDEX(Forecast_Capex_Input!BH$12:BH$286,$Z332)
*(INDEX(Forecast_Capex_Input!$H$12:$H$286,$Z332)=Repex),0)
*$DG332</f>
        <v>0</v>
      </c>
      <c r="DJ332" s="43" cm="1">
        <f t="array" aca="1" ref="DJ332" ca="1">IFERROR(INDEX(Forecast_Capex_Input!BI$12:BI$286,$Z332)
*(INDEX(Forecast_Capex_Input!$H$12:$H$286,$Z332)=Repex),0)
*$DG332</f>
        <v>0</v>
      </c>
      <c r="DK332" s="43" cm="1">
        <f t="array" aca="1" ref="DK332" ca="1">IFERROR(INDEX(Forecast_Capex_Input!BJ$12:BJ$286,$Z332)
*(INDEX(Forecast_Capex_Input!$H$12:$H$286,$Z332)=Repex),0)
*$DG332</f>
        <v>0</v>
      </c>
      <c r="DL332" s="43" cm="1">
        <f t="array" aca="1" ref="DL332" ca="1">IFERROR(INDEX(Forecast_Capex_Input!BK$12:BK$286,$Z332)
*(INDEX(Forecast_Capex_Input!$H$12:$H$286,$Z332)=Repex),0)
*$DG332</f>
        <v>0</v>
      </c>
      <c r="DM332" s="43" cm="1">
        <f t="array" aca="1" ref="DM332" ca="1">IFERROR(INDEX(Forecast_Capex_Input!BL$12:BL$286,$Z332)
*(INDEX(Forecast_Capex_Input!$H$12:$H$286,$Z332)=Repex),0)
*$DG332</f>
        <v>0</v>
      </c>
      <c r="DO332" s="43" t="b" cm="1">
        <f t="array" aca="1" ref="DO332" ca="1">OR($G332=Forecast_Capex_Input!$BN$8:$BN$9)</f>
        <v>0</v>
      </c>
      <c r="DP332" s="43" cm="1">
        <f t="array" aca="1" ref="DP332" ca="1">IFERROR(INDEX(Forecast_Capex_Input!BO$12:BO$286,$Z332)
*(INDEX(Forecast_Capex_Input!$H$12:$H$286,$Z332)=Repex),0)
*$DO332</f>
        <v>0</v>
      </c>
      <c r="DQ332" s="43" cm="1">
        <f t="array" aca="1" ref="DQ332" ca="1">IFERROR(INDEX(Forecast_Capex_Input!BP$12:BP$286,$Z332)
*(INDEX(Forecast_Capex_Input!$H$12:$H$286,$Z332)=Repex),0)
*$DO332</f>
        <v>0</v>
      </c>
      <c r="DR332" s="43" cm="1">
        <f t="array" aca="1" ref="DR332" ca="1">IFERROR(INDEX(Forecast_Capex_Input!BQ$12:BQ$286,$Z332)
*(INDEX(Forecast_Capex_Input!$H$12:$H$286,$Z332)=Repex),0)
*$DO332</f>
        <v>0</v>
      </c>
      <c r="DS332" s="43" cm="1">
        <f t="array" aca="1" ref="DS332" ca="1">IFERROR(INDEX(Forecast_Capex_Input!BR$12:BR$286,$Z332)
*(INDEX(Forecast_Capex_Input!$H$12:$H$286,$Z332)=Repex),0)
*$DO332</f>
        <v>0</v>
      </c>
      <c r="DT332" s="43" cm="1">
        <f t="array" aca="1" ref="DT332" ca="1">IFERROR(INDEX(Forecast_Capex_Input!BS$12:BS$286,$Z332)
*(INDEX(Forecast_Capex_Input!$H$12:$H$286,$Z332)=Repex),0)
*$DO332</f>
        <v>0</v>
      </c>
      <c r="DV332" s="43" t="b" cm="1">
        <f t="array" aca="1" ref="DV332" ca="1">OR($G332=Forecast_Capex_Input!$BU$8:$BU$10)</f>
        <v>0</v>
      </c>
      <c r="DW332" s="43" cm="1">
        <f t="array" aca="1" ref="DW332" ca="1">IFERROR(INDEX(Forecast_Capex_Input!BV$12:BV$286,$Z332)
*(INDEX(Forecast_Capex_Input!$H$12:$H$286,$Z332)=Repex),0)
*$DV332</f>
        <v>0</v>
      </c>
      <c r="DX332" s="43" cm="1">
        <f t="array" aca="1" ref="DX332" ca="1">IFERROR(INDEX(Forecast_Capex_Input!BW$12:BW$286,$Z332)
*(INDEX(Forecast_Capex_Input!$H$12:$H$286,$Z332)=Repex),0)
*$DV332</f>
        <v>0</v>
      </c>
      <c r="DY332" s="43" cm="1">
        <f t="array" aca="1" ref="DY332" ca="1">IFERROR(INDEX(Forecast_Capex_Input!BX$12:BX$286,$Z332)
*(INDEX(Forecast_Capex_Input!$H$12:$H$286,$Z332)=Repex),0)
*$DV332</f>
        <v>0</v>
      </c>
      <c r="DZ332" s="43" cm="1">
        <f t="array" aca="1" ref="DZ332" ca="1">IFERROR(INDEX(Forecast_Capex_Input!BY$12:BY$286,$Z332)
*(INDEX(Forecast_Capex_Input!$H$12:$H$286,$Z332)=Repex),0)
*$DV332</f>
        <v>0</v>
      </c>
      <c r="EA332" s="43" cm="1">
        <f t="array" aca="1" ref="EA332" ca="1">IFERROR(INDEX(Forecast_Capex_Input!BZ$12:BZ$286,$Z332)
*(INDEX(Forecast_Capex_Input!$H$12:$H$286,$Z332)=Repex),0)
*$DV332</f>
        <v>0</v>
      </c>
      <c r="EB332" s="43" cm="1">
        <f t="array" aca="1" ref="EB332" ca="1">IFERROR(INDEX(Forecast_Capex_Input!CA$12:CA$286,$Z332)
*(INDEX(Forecast_Capex_Input!$H$12:$H$286,$Z332)=Repex),0)
*$DV332</f>
        <v>0</v>
      </c>
      <c r="EC332" s="43" cm="1">
        <f t="array" aca="1" ref="EC332" ca="1">IFERROR(INDEX(Forecast_Capex_Input!CB$12:CB$286,$Z332)
*(INDEX(Forecast_Capex_Input!$H$12:$H$286,$Z332)=Repex),0)
*$DV332</f>
        <v>0</v>
      </c>
      <c r="ED332" s="43" cm="1">
        <f t="array" aca="1" ref="ED332" ca="1">IFERROR(INDEX(Forecast_Capex_Input!CC$12:CC$286,$Z332)
*(INDEX(Forecast_Capex_Input!$H$12:$H$286,$Z332)=Repex),0)
*$DV332</f>
        <v>0</v>
      </c>
      <c r="EF332" s="86">
        <f t="shared" si="36"/>
        <v>6.1253951439612155</v>
      </c>
      <c r="EG332" s="28">
        <f>IFERROR(RANK(EF332,EF$11:EF$1010,0)+COUNTIF(EF$11:EF332,EF332)-1,NA)</f>
        <v>8</v>
      </c>
    </row>
    <row r="333" spans="3:137" x14ac:dyDescent="0.2">
      <c r="C333" s="28">
        <f t="shared" si="37"/>
        <v>323</v>
      </c>
      <c r="D333" s="9" t="str" cm="1">
        <f t="array" ref="D333">IFERROR(INDEX(Forecast_Capex_Input!$D$12:$D$286,$Z333),NA)</f>
        <v>Increase capacity for generation in Wagga North area</v>
      </c>
      <c r="E333" s="24" t="b" cm="1">
        <f t="array" ref="E333">IF($Z333=NA,NA,INDEX(Forecast_Capex_Input!$E$12:$E$286,$Z333))</f>
        <v>1</v>
      </c>
      <c r="F333" s="9" t="str" cm="1">
        <f t="array" aca="1" ref="F333" ca="1">IFERROR(INDEX(General!$E$25:$E$26,$AA333),NA)</f>
        <v>Labour</v>
      </c>
      <c r="G333" s="9" t="str" cm="1">
        <f t="array" aca="1" ref="G333" ca="1">IFERROR(INDEX(Forecast_Capex_Input!$AI$11:$BB$11,$AC333),NA)</f>
        <v>Transmission Lines</v>
      </c>
      <c r="H333" s="50" cm="1">
        <f t="array" aca="1" ref="H333" ca="1">IFERROR(INDEX(Forecast_Capex_Input!$AI$12:$BB$286,$Z333,$AC333),NA)</f>
        <v>0.6</v>
      </c>
      <c r="I333" s="150" t="str" cm="1">
        <f t="array" ref="I333">IFERROR(INDEX(Forecast_Capex_Input!$F$12:$F$286,$Z333),NA)</f>
        <v>Augmentation Expenditure</v>
      </c>
      <c r="J333" s="150" t="str" cm="1">
        <f t="array" ref="J333">IFERROR(INDEX(Forecast_Capex_Input!G$12:G$286,$Z333),NA)</f>
        <v>Augmentations</v>
      </c>
      <c r="K333" s="150" t="str" cm="1">
        <f t="array" ref="K333">IFERROR(INDEX(Forecast_Capex_Input!H$12:H$286,$Z333),NA)</f>
        <v>Augex</v>
      </c>
      <c r="L333" s="150" t="str" cm="1">
        <f t="array" ref="L333">IFERROR(INDEX(Forecast_Capex_Input!I$12:I$286,$Z333),NA)</f>
        <v>Economic Benefits</v>
      </c>
      <c r="M333" s="150" t="str" cm="1">
        <f t="array" ref="M333">IFERROR(INDEX(Forecast_Capex_Input!J$12:J$286,$Z333),NA)</f>
        <v>N/A</v>
      </c>
      <c r="N333" s="150" t="str" cm="1">
        <f t="array" ref="N333">IFERROR(INDEX(Forecast_Capex_Input!K$12:K$286,$Z333),NA)</f>
        <v>N/A</v>
      </c>
      <c r="O333" s="150" t="str" cm="1">
        <f t="array" ref="O333">IFERROR(INDEX(Forecast_Capex_Input!L$12:L$286,$Z333),NA)</f>
        <v>N/A</v>
      </c>
      <c r="P333" s="150" t="str" cm="1">
        <f t="array" ref="P333">IFERROR(INDEX(Forecast_Capex_Input!M$12:M$286,$Z333),NA)</f>
        <v>N/A</v>
      </c>
      <c r="Q333" s="24" t="str" cm="1">
        <f t="array" ref="Q333">IFERROR(INDEX(Forecast_Capex_Input!N$12:N$286,$Z333),NA)</f>
        <v>No</v>
      </c>
      <c r="R333" s="190" cm="1">
        <f t="array" ref="R333">IFERROR(INDEX(Forecast_Capex_Input!O$12:O$286,$Z333),0)</f>
        <v>0</v>
      </c>
      <c r="S333" s="24" t="str" cm="1">
        <f t="array" ref="S333">IFERROR(INDEX(Forecast_Capex_Input!P$12:P$286,$Z333),0)</f>
        <v>Energy transition</v>
      </c>
      <c r="T333" s="150" t="str" cm="1">
        <f t="array" aca="1" ref="T333" ca="1">IFERROR(INDEX(General!$K$91:$K$110,$AC333),NA)</f>
        <v>Transmission Lines (2018 onwards)</v>
      </c>
      <c r="U333" s="43" cm="1">
        <f t="array" aca="1" ref="U333" ca="1">IFERROR(
IF($F333=General!$E$25,INDEX(Forecast_Capex_Input!S$12:S$286,$Z333),
INDEX(Forecast_Capex_Input!T$12:T$286,$Z333)),0)</f>
        <v>0.13959885251711268</v>
      </c>
      <c r="V333" s="82" t="b">
        <f>IFERROR(INDEX(Overheads!$T$19:$T$26,MATCH($I333,Overheads!$E$19:$E$26,0)),FALSE)</f>
        <v>1</v>
      </c>
      <c r="W333" s="209" t="str" cm="1">
        <f t="array" ref="W333">IFERROR(
INDEX(Forecast_Capex_Input!CN$12:CN$286,$Z333),0)</f>
        <v>FY22</v>
      </c>
      <c r="X333" s="209">
        <f>IFERROR(
MATCH($W333,General!$L$39:$S$39,0),1)</f>
        <v>2</v>
      </c>
      <c r="Z333" s="28">
        <f>IFERROR(
IF(MATCH($C333,Forecast_Capex_Input!$CI$12:$CI$286,1)+1&gt;MAX(Forecast_Capex_Input!$C$12:$C$286),NA,
MATCH($C333,Forecast_Capex_Input!$CI$12:$CI$286,1)+1),1)</f>
        <v>145</v>
      </c>
      <c r="AA333" s="28" cm="1">
        <f t="array" aca="1" ref="AA333" ca="1">IFERROR(
IF(Z332&lt;&gt;Z333,1,
IF(COUNTIF(OFFSET(AA332,0,0,-INDEX(Forecast_Capex_Input!$CG$12:$CG$286,$Z333)),AA332)=INDEX(Forecast_Capex_Input!$CG$12:$CG$286,$Z333),AA332+1,AA332)),NA)</f>
        <v>1</v>
      </c>
      <c r="AB333" s="28" cm="1">
        <f t="array" ref="AB333">IFERROR($C333-IF($Z333=1,1,INDEX(Forecast_Capex_Input!$CI$12:$CI$286,$Z333-1))+1,NA)</f>
        <v>1</v>
      </c>
      <c r="AC333" s="28" cm="1">
        <f t="array" aca="1" ref="AC333" ca="1">IFERROR(IF(AA333=1,
INDEX(Forecast_Capex_Input!$AI$10:$BB$10,SMALL(IF(INDEX(Forecast_Capex_Input!$AI$12:$BB$286,$Z333,0)&gt;0,COLUMN(Forecast_Capex_Input!$AI$10:$BB$10)-COLUMN(Forecast_Capex_Input!$AI$12)+1),ROWS(OFFSET(AC332,0,0,-$AB333)))),
OFFSET(AC332,-INDEX(Forecast_Capex_Input!$CG$12:$CG$286,$Z333)+1,0)),NA)</f>
        <v>1</v>
      </c>
      <c r="AD333" s="28">
        <f t="shared" ca="1" si="34"/>
        <v>1</v>
      </c>
      <c r="AE333" s="82" t="b">
        <f t="shared" si="38"/>
        <v>0</v>
      </c>
      <c r="AF333" s="78" t="b">
        <v>0</v>
      </c>
      <c r="AG333" s="82" t="b">
        <f t="shared" si="35"/>
        <v>1</v>
      </c>
      <c r="AI333" s="55">
        <v>2.6609435090784995E-2</v>
      </c>
      <c r="AJ333" s="55">
        <v>0.93133022817747502</v>
      </c>
      <c r="AK333" s="55">
        <v>0</v>
      </c>
      <c r="AL333" s="55">
        <v>0</v>
      </c>
      <c r="AM333" s="55">
        <v>0</v>
      </c>
      <c r="AN333" s="135">
        <v>0.95793966326825997</v>
      </c>
      <c r="AP333" s="55">
        <v>2.5786262741804431E-2</v>
      </c>
      <c r="AQ333" s="55">
        <v>0.91432097247655519</v>
      </c>
      <c r="AR333" s="55">
        <v>0</v>
      </c>
      <c r="AS333" s="55">
        <v>0</v>
      </c>
      <c r="AT333" s="55">
        <v>0</v>
      </c>
      <c r="AU333" s="135">
        <v>0.94010723521835959</v>
      </c>
      <c r="AW333" s="55">
        <v>3.1085703013887158E-3</v>
      </c>
      <c r="AX333" s="55">
        <v>0.1033027038384059</v>
      </c>
      <c r="AY333" s="55">
        <v>0</v>
      </c>
      <c r="AZ333" s="55">
        <v>0</v>
      </c>
      <c r="BA333" s="55">
        <v>0</v>
      </c>
      <c r="BB333" s="135">
        <v>0.10641127413979461</v>
      </c>
      <c r="BD333" s="55">
        <v>6.0527249627314195E-4</v>
      </c>
      <c r="BE333" s="55">
        <v>2.0249097054765963E-2</v>
      </c>
      <c r="BF333" s="55">
        <v>0</v>
      </c>
      <c r="BG333" s="55">
        <v>0</v>
      </c>
      <c r="BH333" s="55">
        <v>0</v>
      </c>
      <c r="BI333" s="135">
        <v>2.0854369551039104E-2</v>
      </c>
      <c r="BK333" s="55">
        <v>2.9500105539466286E-2</v>
      </c>
      <c r="BL333" s="55">
        <v>1.0378727733697271</v>
      </c>
      <c r="BM333" s="55">
        <v>0</v>
      </c>
      <c r="BN333" s="55">
        <v>0</v>
      </c>
      <c r="BO333" s="55">
        <v>0</v>
      </c>
      <c r="BP333" s="135">
        <v>1.0673728789091934</v>
      </c>
      <c r="BR333" s="147">
        <v>0</v>
      </c>
      <c r="BS333" s="147">
        <v>1</v>
      </c>
      <c r="BT333" s="147">
        <v>0</v>
      </c>
      <c r="BU333" s="147">
        <v>0</v>
      </c>
      <c r="BV333" s="147">
        <v>0</v>
      </c>
      <c r="BX333" s="55">
        <v>0</v>
      </c>
      <c r="BY333" s="55">
        <v>0.95793966326825997</v>
      </c>
      <c r="BZ333" s="55">
        <v>0</v>
      </c>
      <c r="CA333" s="55">
        <v>0</v>
      </c>
      <c r="CB333" s="55">
        <v>0</v>
      </c>
      <c r="CC333" s="135">
        <v>0.95793966326825997</v>
      </c>
      <c r="CE333" s="55">
        <v>0</v>
      </c>
      <c r="CF333" s="55">
        <v>0.94010723521835959</v>
      </c>
      <c r="CG333" s="55">
        <v>0</v>
      </c>
      <c r="CH333" s="55">
        <v>0</v>
      </c>
      <c r="CI333" s="55">
        <v>0</v>
      </c>
      <c r="CJ333" s="135">
        <v>0.94010723521835959</v>
      </c>
      <c r="CL333" s="55">
        <v>0</v>
      </c>
      <c r="CM333" s="55">
        <v>0.10641127413979461</v>
      </c>
      <c r="CN333" s="55">
        <v>0</v>
      </c>
      <c r="CO333" s="55">
        <v>0</v>
      </c>
      <c r="CP333" s="55">
        <v>0</v>
      </c>
      <c r="CQ333" s="135">
        <v>0.10641127413979461</v>
      </c>
      <c r="CS333" s="67">
        <v>0</v>
      </c>
      <c r="CT333" s="67">
        <v>2.0854369551039104E-2</v>
      </c>
      <c r="CU333" s="67">
        <v>0</v>
      </c>
      <c r="CV333" s="67">
        <v>0</v>
      </c>
      <c r="CW333" s="67">
        <v>0</v>
      </c>
      <c r="CX333" s="135">
        <v>2.0854369551039104E-2</v>
      </c>
      <c r="CZ333" s="55">
        <v>0</v>
      </c>
      <c r="DA333" s="55">
        <v>1.0673728789091932</v>
      </c>
      <c r="DB333" s="55">
        <v>0</v>
      </c>
      <c r="DC333" s="55">
        <v>0</v>
      </c>
      <c r="DD333" s="55">
        <v>0</v>
      </c>
      <c r="DE333" s="135">
        <v>1.0673728789091932</v>
      </c>
      <c r="DG333" s="43" t="b" cm="1">
        <f t="array" aca="1" ref="DG333" ca="1">OR($G333=Forecast_Capex_Input!$BF$8:$BF$10)</f>
        <v>1</v>
      </c>
      <c r="DH333" s="43" cm="1">
        <f t="array" aca="1" ref="DH333" ca="1">IFERROR(INDEX(Forecast_Capex_Input!BG$12:BG$286,$Z333)
*(INDEX(Forecast_Capex_Input!$H$12:$H$286,$Z333)=Repex),0)
*$DG333</f>
        <v>0</v>
      </c>
      <c r="DI333" s="43" cm="1">
        <f t="array" aca="1" ref="DI333" ca="1">IFERROR(INDEX(Forecast_Capex_Input!BH$12:BH$286,$Z333)
*(INDEX(Forecast_Capex_Input!$H$12:$H$286,$Z333)=Repex),0)
*$DG333</f>
        <v>0</v>
      </c>
      <c r="DJ333" s="43" cm="1">
        <f t="array" aca="1" ref="DJ333" ca="1">IFERROR(INDEX(Forecast_Capex_Input!BI$12:BI$286,$Z333)
*(INDEX(Forecast_Capex_Input!$H$12:$H$286,$Z333)=Repex),0)
*$DG333</f>
        <v>0</v>
      </c>
      <c r="DK333" s="43" cm="1">
        <f t="array" aca="1" ref="DK333" ca="1">IFERROR(INDEX(Forecast_Capex_Input!BJ$12:BJ$286,$Z333)
*(INDEX(Forecast_Capex_Input!$H$12:$H$286,$Z333)=Repex),0)
*$DG333</f>
        <v>0</v>
      </c>
      <c r="DL333" s="43" cm="1">
        <f t="array" aca="1" ref="DL333" ca="1">IFERROR(INDEX(Forecast_Capex_Input!BK$12:BK$286,$Z333)
*(INDEX(Forecast_Capex_Input!$H$12:$H$286,$Z333)=Repex),0)
*$DG333</f>
        <v>0</v>
      </c>
      <c r="DM333" s="43" cm="1">
        <f t="array" aca="1" ref="DM333" ca="1">IFERROR(INDEX(Forecast_Capex_Input!BL$12:BL$286,$Z333)
*(INDEX(Forecast_Capex_Input!$H$12:$H$286,$Z333)=Repex),0)
*$DG333</f>
        <v>0</v>
      </c>
      <c r="DO333" s="43" t="b" cm="1">
        <f t="array" aca="1" ref="DO333" ca="1">OR($G333=Forecast_Capex_Input!$BN$8:$BN$9)</f>
        <v>0</v>
      </c>
      <c r="DP333" s="43" cm="1">
        <f t="array" aca="1" ref="DP333" ca="1">IFERROR(INDEX(Forecast_Capex_Input!BO$12:BO$286,$Z333)
*(INDEX(Forecast_Capex_Input!$H$12:$H$286,$Z333)=Repex),0)
*$DO333</f>
        <v>0</v>
      </c>
      <c r="DQ333" s="43" cm="1">
        <f t="array" aca="1" ref="DQ333" ca="1">IFERROR(INDEX(Forecast_Capex_Input!BP$12:BP$286,$Z333)
*(INDEX(Forecast_Capex_Input!$H$12:$H$286,$Z333)=Repex),0)
*$DO333</f>
        <v>0</v>
      </c>
      <c r="DR333" s="43" cm="1">
        <f t="array" aca="1" ref="DR333" ca="1">IFERROR(INDEX(Forecast_Capex_Input!BQ$12:BQ$286,$Z333)
*(INDEX(Forecast_Capex_Input!$H$12:$H$286,$Z333)=Repex),0)
*$DO333</f>
        <v>0</v>
      </c>
      <c r="DS333" s="43" cm="1">
        <f t="array" aca="1" ref="DS333" ca="1">IFERROR(INDEX(Forecast_Capex_Input!BR$12:BR$286,$Z333)
*(INDEX(Forecast_Capex_Input!$H$12:$H$286,$Z333)=Repex),0)
*$DO333</f>
        <v>0</v>
      </c>
      <c r="DT333" s="43" cm="1">
        <f t="array" aca="1" ref="DT333" ca="1">IFERROR(INDEX(Forecast_Capex_Input!BS$12:BS$286,$Z333)
*(INDEX(Forecast_Capex_Input!$H$12:$H$286,$Z333)=Repex),0)
*$DO333</f>
        <v>0</v>
      </c>
      <c r="DV333" s="43" t="b" cm="1">
        <f t="array" aca="1" ref="DV333" ca="1">OR($G333=Forecast_Capex_Input!$BU$8:$BU$10)</f>
        <v>0</v>
      </c>
      <c r="DW333" s="43" cm="1">
        <f t="array" aca="1" ref="DW333" ca="1">IFERROR(INDEX(Forecast_Capex_Input!BV$12:BV$286,$Z333)
*(INDEX(Forecast_Capex_Input!$H$12:$H$286,$Z333)=Repex),0)
*$DV333</f>
        <v>0</v>
      </c>
      <c r="DX333" s="43" cm="1">
        <f t="array" aca="1" ref="DX333" ca="1">IFERROR(INDEX(Forecast_Capex_Input!BW$12:BW$286,$Z333)
*(INDEX(Forecast_Capex_Input!$H$12:$H$286,$Z333)=Repex),0)
*$DV333</f>
        <v>0</v>
      </c>
      <c r="DY333" s="43" cm="1">
        <f t="array" aca="1" ref="DY333" ca="1">IFERROR(INDEX(Forecast_Capex_Input!BX$12:BX$286,$Z333)
*(INDEX(Forecast_Capex_Input!$H$12:$H$286,$Z333)=Repex),0)
*$DV333</f>
        <v>0</v>
      </c>
      <c r="DZ333" s="43" cm="1">
        <f t="array" aca="1" ref="DZ333" ca="1">IFERROR(INDEX(Forecast_Capex_Input!BY$12:BY$286,$Z333)
*(INDEX(Forecast_Capex_Input!$H$12:$H$286,$Z333)=Repex),0)
*$DV333</f>
        <v>0</v>
      </c>
      <c r="EA333" s="43" cm="1">
        <f t="array" aca="1" ref="EA333" ca="1">IFERROR(INDEX(Forecast_Capex_Input!BZ$12:BZ$286,$Z333)
*(INDEX(Forecast_Capex_Input!$H$12:$H$286,$Z333)=Repex),0)
*$DV333</f>
        <v>0</v>
      </c>
      <c r="EB333" s="43" cm="1">
        <f t="array" aca="1" ref="EB333" ca="1">IFERROR(INDEX(Forecast_Capex_Input!CA$12:CA$286,$Z333)
*(INDEX(Forecast_Capex_Input!$H$12:$H$286,$Z333)=Repex),0)
*$DV333</f>
        <v>0</v>
      </c>
      <c r="EC333" s="43" cm="1">
        <f t="array" aca="1" ref="EC333" ca="1">IFERROR(INDEX(Forecast_Capex_Input!CB$12:CB$286,$Z333)
*(INDEX(Forecast_Capex_Input!$H$12:$H$286,$Z333)=Repex),0)
*$DV333</f>
        <v>0</v>
      </c>
      <c r="ED333" s="43" cm="1">
        <f t="array" aca="1" ref="ED333" ca="1">IFERROR(INDEX(Forecast_Capex_Input!CC$12:CC$286,$Z333)
*(INDEX(Forecast_Capex_Input!$H$12:$H$286,$Z333)=Repex),0)
*$DV333</f>
        <v>0</v>
      </c>
      <c r="EF333" s="86">
        <f t="shared" si="36"/>
        <v>0.94010723521835959</v>
      </c>
      <c r="EG333" s="28">
        <f>IFERROR(RANK(EF333,EF$11:EF$1010,0)+COUNTIF(EF$11:EF333,EF333)-1,NA)</f>
        <v>30</v>
      </c>
    </row>
    <row r="334" spans="3:137" x14ac:dyDescent="0.2">
      <c r="C334" s="28">
        <f t="shared" si="37"/>
        <v>324</v>
      </c>
      <c r="D334" s="9" t="str" cm="1">
        <f t="array" ref="D334">IFERROR(INDEX(Forecast_Capex_Input!$D$12:$D$286,$Z334),NA)</f>
        <v>Increase capacity for generation in Wagga North area</v>
      </c>
      <c r="E334" s="24" t="b" cm="1">
        <f t="array" ref="E334">IF($Z334=NA,NA,INDEX(Forecast_Capex_Input!$E$12:$E$286,$Z334))</f>
        <v>1</v>
      </c>
      <c r="F334" s="9" t="str" cm="1">
        <f t="array" aca="1" ref="F334" ca="1">IFERROR(INDEX(General!$E$25:$E$26,$AA334),NA)</f>
        <v>Labour</v>
      </c>
      <c r="G334" s="9" t="str" cm="1">
        <f t="array" aca="1" ref="G334" ca="1">IFERROR(INDEX(Forecast_Capex_Input!$AI$11:$BB$11,$AC334),NA)</f>
        <v>Substations</v>
      </c>
      <c r="H334" s="50" cm="1">
        <f t="array" aca="1" ref="H334" ca="1">IFERROR(INDEX(Forecast_Capex_Input!$AI$12:$BB$286,$Z334,$AC334),NA)</f>
        <v>0.15</v>
      </c>
      <c r="I334" s="150" t="str" cm="1">
        <f t="array" ref="I334">IFERROR(INDEX(Forecast_Capex_Input!$F$12:$F$286,$Z334),NA)</f>
        <v>Augmentation Expenditure</v>
      </c>
      <c r="J334" s="150" t="str" cm="1">
        <f t="array" ref="J334">IFERROR(INDEX(Forecast_Capex_Input!G$12:G$286,$Z334),NA)</f>
        <v>Augmentations</v>
      </c>
      <c r="K334" s="150" t="str" cm="1">
        <f t="array" ref="K334">IFERROR(INDEX(Forecast_Capex_Input!H$12:H$286,$Z334),NA)</f>
        <v>Augex</v>
      </c>
      <c r="L334" s="150" t="str" cm="1">
        <f t="array" ref="L334">IFERROR(INDEX(Forecast_Capex_Input!I$12:I$286,$Z334),NA)</f>
        <v>Economic Benefits</v>
      </c>
      <c r="M334" s="150" t="str" cm="1">
        <f t="array" ref="M334">IFERROR(INDEX(Forecast_Capex_Input!J$12:J$286,$Z334),NA)</f>
        <v>N/A</v>
      </c>
      <c r="N334" s="150" t="str" cm="1">
        <f t="array" ref="N334">IFERROR(INDEX(Forecast_Capex_Input!K$12:K$286,$Z334),NA)</f>
        <v>N/A</v>
      </c>
      <c r="O334" s="150" t="str" cm="1">
        <f t="array" ref="O334">IFERROR(INDEX(Forecast_Capex_Input!L$12:L$286,$Z334),NA)</f>
        <v>N/A</v>
      </c>
      <c r="P334" s="150" t="str" cm="1">
        <f t="array" ref="P334">IFERROR(INDEX(Forecast_Capex_Input!M$12:M$286,$Z334),NA)</f>
        <v>N/A</v>
      </c>
      <c r="Q334" s="24" t="str" cm="1">
        <f t="array" ref="Q334">IFERROR(INDEX(Forecast_Capex_Input!N$12:N$286,$Z334),NA)</f>
        <v>No</v>
      </c>
      <c r="R334" s="190" cm="1">
        <f t="array" ref="R334">IFERROR(INDEX(Forecast_Capex_Input!O$12:O$286,$Z334),0)</f>
        <v>0</v>
      </c>
      <c r="S334" s="24" t="str" cm="1">
        <f t="array" ref="S334">IFERROR(INDEX(Forecast_Capex_Input!P$12:P$286,$Z334),0)</f>
        <v>Energy transition</v>
      </c>
      <c r="T334" s="150" t="str" cm="1">
        <f t="array" aca="1" ref="T334" ca="1">IFERROR(INDEX(General!$K$91:$K$110,$AC334),NA)</f>
        <v>Substations (2018 onwards)</v>
      </c>
      <c r="U334" s="43" cm="1">
        <f t="array" aca="1" ref="U334" ca="1">IFERROR(
IF($F334=General!$E$25,INDEX(Forecast_Capex_Input!S$12:S$286,$Z334),
INDEX(Forecast_Capex_Input!T$12:T$286,$Z334)),0)</f>
        <v>0.13959885251711268</v>
      </c>
      <c r="V334" s="82" t="b">
        <f>IFERROR(INDEX(Overheads!$T$19:$T$26,MATCH($I334,Overheads!$E$19:$E$26,0)),FALSE)</f>
        <v>1</v>
      </c>
      <c r="W334" s="209" t="str" cm="1">
        <f t="array" ref="W334">IFERROR(
INDEX(Forecast_Capex_Input!CN$12:CN$286,$Z334),0)</f>
        <v>FY22</v>
      </c>
      <c r="X334" s="209">
        <f>IFERROR(
MATCH($W334,General!$L$39:$S$39,0),1)</f>
        <v>2</v>
      </c>
      <c r="Z334" s="28">
        <f>IFERROR(
IF(MATCH($C334,Forecast_Capex_Input!$CI$12:$CI$286,1)+1&gt;MAX(Forecast_Capex_Input!$C$12:$C$286),NA,
MATCH($C334,Forecast_Capex_Input!$CI$12:$CI$286,1)+1),1)</f>
        <v>145</v>
      </c>
      <c r="AA334" s="28" cm="1">
        <f t="array" aca="1" ref="AA334" ca="1">IFERROR(
IF(Z333&lt;&gt;Z334,1,
IF(COUNTIF(OFFSET(AA333,0,0,-INDEX(Forecast_Capex_Input!$CG$12:$CG$286,$Z334)),AA333)=INDEX(Forecast_Capex_Input!$CG$12:$CG$286,$Z334),AA333+1,AA333)),NA)</f>
        <v>1</v>
      </c>
      <c r="AB334" s="28" cm="1">
        <f t="array" ref="AB334">IFERROR($C334-IF($Z334=1,1,INDEX(Forecast_Capex_Input!$CI$12:$CI$286,$Z334-1))+1,NA)</f>
        <v>2</v>
      </c>
      <c r="AC334" s="28" cm="1">
        <f t="array" aca="1" ref="AC334" ca="1">IFERROR(IF(AA334=1,
INDEX(Forecast_Capex_Input!$AI$10:$BB$10,SMALL(IF(INDEX(Forecast_Capex_Input!$AI$12:$BB$286,$Z334,0)&gt;0,COLUMN(Forecast_Capex_Input!$AI$10:$BB$10)-COLUMN(Forecast_Capex_Input!$AI$12)+1),ROWS(OFFSET(AC333,0,0,-$AB334)))),
OFFSET(AC333,-INDEX(Forecast_Capex_Input!$CG$12:$CG$286,$Z334)+1,0)),NA)</f>
        <v>3</v>
      </c>
      <c r="AD334" s="28">
        <f t="shared" ca="1" si="34"/>
        <v>1</v>
      </c>
      <c r="AE334" s="82" t="b">
        <f t="shared" si="38"/>
        <v>0</v>
      </c>
      <c r="AF334" s="78" t="b">
        <v>0</v>
      </c>
      <c r="AG334" s="82" t="b">
        <f t="shared" si="35"/>
        <v>1</v>
      </c>
      <c r="AI334" s="55">
        <v>6.6523587726962487E-3</v>
      </c>
      <c r="AJ334" s="55">
        <v>0.23283255704436875</v>
      </c>
      <c r="AK334" s="55">
        <v>0</v>
      </c>
      <c r="AL334" s="55">
        <v>0</v>
      </c>
      <c r="AM334" s="55">
        <v>0</v>
      </c>
      <c r="AN334" s="135">
        <v>0.23948491581706499</v>
      </c>
      <c r="AP334" s="55">
        <v>6.4465656854511078E-3</v>
      </c>
      <c r="AQ334" s="55">
        <v>0.2285802431191388</v>
      </c>
      <c r="AR334" s="55">
        <v>0</v>
      </c>
      <c r="AS334" s="55">
        <v>0</v>
      </c>
      <c r="AT334" s="55">
        <v>0</v>
      </c>
      <c r="AU334" s="135">
        <v>0.2350268088045899</v>
      </c>
      <c r="AW334" s="55">
        <v>7.7714257534717895E-4</v>
      </c>
      <c r="AX334" s="55">
        <v>2.5825675959601474E-2</v>
      </c>
      <c r="AY334" s="55">
        <v>0</v>
      </c>
      <c r="AZ334" s="55">
        <v>0</v>
      </c>
      <c r="BA334" s="55">
        <v>0</v>
      </c>
      <c r="BB334" s="135">
        <v>2.6602818534948652E-2</v>
      </c>
      <c r="BD334" s="55">
        <v>1.5131812406828549E-4</v>
      </c>
      <c r="BE334" s="55">
        <v>5.0622742636914908E-3</v>
      </c>
      <c r="BF334" s="55">
        <v>0</v>
      </c>
      <c r="BG334" s="55">
        <v>0</v>
      </c>
      <c r="BH334" s="55">
        <v>0</v>
      </c>
      <c r="BI334" s="135">
        <v>5.2135923877597761E-3</v>
      </c>
      <c r="BK334" s="55">
        <v>7.3750263848665716E-3</v>
      </c>
      <c r="BL334" s="55">
        <v>0.25946819334243176</v>
      </c>
      <c r="BM334" s="55">
        <v>0</v>
      </c>
      <c r="BN334" s="55">
        <v>0</v>
      </c>
      <c r="BO334" s="55">
        <v>0</v>
      </c>
      <c r="BP334" s="135">
        <v>0.26684321972729835</v>
      </c>
      <c r="BR334" s="147">
        <v>0</v>
      </c>
      <c r="BS334" s="147">
        <v>1</v>
      </c>
      <c r="BT334" s="147">
        <v>0</v>
      </c>
      <c r="BU334" s="147">
        <v>0</v>
      </c>
      <c r="BV334" s="147">
        <v>0</v>
      </c>
      <c r="BX334" s="55">
        <v>0</v>
      </c>
      <c r="BY334" s="55">
        <v>0.23948491581706499</v>
      </c>
      <c r="BZ334" s="55">
        <v>0</v>
      </c>
      <c r="CA334" s="55">
        <v>0</v>
      </c>
      <c r="CB334" s="55">
        <v>0</v>
      </c>
      <c r="CC334" s="135">
        <v>0.23948491581706499</v>
      </c>
      <c r="CE334" s="55">
        <v>0</v>
      </c>
      <c r="CF334" s="55">
        <v>0.2350268088045899</v>
      </c>
      <c r="CG334" s="55">
        <v>0</v>
      </c>
      <c r="CH334" s="55">
        <v>0</v>
      </c>
      <c r="CI334" s="55">
        <v>0</v>
      </c>
      <c r="CJ334" s="135">
        <v>0.2350268088045899</v>
      </c>
      <c r="CL334" s="55">
        <v>0</v>
      </c>
      <c r="CM334" s="55">
        <v>2.6602818534948652E-2</v>
      </c>
      <c r="CN334" s="55">
        <v>0</v>
      </c>
      <c r="CO334" s="55">
        <v>0</v>
      </c>
      <c r="CP334" s="55">
        <v>0</v>
      </c>
      <c r="CQ334" s="135">
        <v>2.6602818534948652E-2</v>
      </c>
      <c r="CS334" s="67">
        <v>0</v>
      </c>
      <c r="CT334" s="67">
        <v>5.2135923877597761E-3</v>
      </c>
      <c r="CU334" s="67">
        <v>0</v>
      </c>
      <c r="CV334" s="67">
        <v>0</v>
      </c>
      <c r="CW334" s="67">
        <v>0</v>
      </c>
      <c r="CX334" s="135">
        <v>5.2135923877597761E-3</v>
      </c>
      <c r="CZ334" s="55">
        <v>0</v>
      </c>
      <c r="DA334" s="55">
        <v>0.2668432197272983</v>
      </c>
      <c r="DB334" s="55">
        <v>0</v>
      </c>
      <c r="DC334" s="55">
        <v>0</v>
      </c>
      <c r="DD334" s="55">
        <v>0</v>
      </c>
      <c r="DE334" s="135">
        <v>0.2668432197272983</v>
      </c>
      <c r="DG334" s="43" t="b" cm="1">
        <f t="array" aca="1" ref="DG334" ca="1">OR($G334=Forecast_Capex_Input!$BF$8:$BF$10)</f>
        <v>0</v>
      </c>
      <c r="DH334" s="43" cm="1">
        <f t="array" aca="1" ref="DH334" ca="1">IFERROR(INDEX(Forecast_Capex_Input!BG$12:BG$286,$Z334)
*(INDEX(Forecast_Capex_Input!$H$12:$H$286,$Z334)=Repex),0)
*$DG334</f>
        <v>0</v>
      </c>
      <c r="DI334" s="43" cm="1">
        <f t="array" aca="1" ref="DI334" ca="1">IFERROR(INDEX(Forecast_Capex_Input!BH$12:BH$286,$Z334)
*(INDEX(Forecast_Capex_Input!$H$12:$H$286,$Z334)=Repex),0)
*$DG334</f>
        <v>0</v>
      </c>
      <c r="DJ334" s="43" cm="1">
        <f t="array" aca="1" ref="DJ334" ca="1">IFERROR(INDEX(Forecast_Capex_Input!BI$12:BI$286,$Z334)
*(INDEX(Forecast_Capex_Input!$H$12:$H$286,$Z334)=Repex),0)
*$DG334</f>
        <v>0</v>
      </c>
      <c r="DK334" s="43" cm="1">
        <f t="array" aca="1" ref="DK334" ca="1">IFERROR(INDEX(Forecast_Capex_Input!BJ$12:BJ$286,$Z334)
*(INDEX(Forecast_Capex_Input!$H$12:$H$286,$Z334)=Repex),0)
*$DG334</f>
        <v>0</v>
      </c>
      <c r="DL334" s="43" cm="1">
        <f t="array" aca="1" ref="DL334" ca="1">IFERROR(INDEX(Forecast_Capex_Input!BK$12:BK$286,$Z334)
*(INDEX(Forecast_Capex_Input!$H$12:$H$286,$Z334)=Repex),0)
*$DG334</f>
        <v>0</v>
      </c>
      <c r="DM334" s="43" cm="1">
        <f t="array" aca="1" ref="DM334" ca="1">IFERROR(INDEX(Forecast_Capex_Input!BL$12:BL$286,$Z334)
*(INDEX(Forecast_Capex_Input!$H$12:$H$286,$Z334)=Repex),0)
*$DG334</f>
        <v>0</v>
      </c>
      <c r="DO334" s="43" t="b" cm="1">
        <f t="array" aca="1" ref="DO334" ca="1">OR($G334=Forecast_Capex_Input!$BN$8:$BN$9)</f>
        <v>1</v>
      </c>
      <c r="DP334" s="43" cm="1">
        <f t="array" aca="1" ref="DP334" ca="1">IFERROR(INDEX(Forecast_Capex_Input!BO$12:BO$286,$Z334)
*(INDEX(Forecast_Capex_Input!$H$12:$H$286,$Z334)=Repex),0)
*$DO334</f>
        <v>0</v>
      </c>
      <c r="DQ334" s="43" cm="1">
        <f t="array" aca="1" ref="DQ334" ca="1">IFERROR(INDEX(Forecast_Capex_Input!BP$12:BP$286,$Z334)
*(INDEX(Forecast_Capex_Input!$H$12:$H$286,$Z334)=Repex),0)
*$DO334</f>
        <v>0</v>
      </c>
      <c r="DR334" s="43" cm="1">
        <f t="array" aca="1" ref="DR334" ca="1">IFERROR(INDEX(Forecast_Capex_Input!BQ$12:BQ$286,$Z334)
*(INDEX(Forecast_Capex_Input!$H$12:$H$286,$Z334)=Repex),0)
*$DO334</f>
        <v>0</v>
      </c>
      <c r="DS334" s="43" cm="1">
        <f t="array" aca="1" ref="DS334" ca="1">IFERROR(INDEX(Forecast_Capex_Input!BR$12:BR$286,$Z334)
*(INDEX(Forecast_Capex_Input!$H$12:$H$286,$Z334)=Repex),0)
*$DO334</f>
        <v>0</v>
      </c>
      <c r="DT334" s="43" cm="1">
        <f t="array" aca="1" ref="DT334" ca="1">IFERROR(INDEX(Forecast_Capex_Input!BS$12:BS$286,$Z334)
*(INDEX(Forecast_Capex_Input!$H$12:$H$286,$Z334)=Repex),0)
*$DO334</f>
        <v>0</v>
      </c>
      <c r="DV334" s="43" t="b" cm="1">
        <f t="array" aca="1" ref="DV334" ca="1">OR($G334=Forecast_Capex_Input!$BU$8:$BU$10)</f>
        <v>0</v>
      </c>
      <c r="DW334" s="43" cm="1">
        <f t="array" aca="1" ref="DW334" ca="1">IFERROR(INDEX(Forecast_Capex_Input!BV$12:BV$286,$Z334)
*(INDEX(Forecast_Capex_Input!$H$12:$H$286,$Z334)=Repex),0)
*$DV334</f>
        <v>0</v>
      </c>
      <c r="DX334" s="43" cm="1">
        <f t="array" aca="1" ref="DX334" ca="1">IFERROR(INDEX(Forecast_Capex_Input!BW$12:BW$286,$Z334)
*(INDEX(Forecast_Capex_Input!$H$12:$H$286,$Z334)=Repex),0)
*$DV334</f>
        <v>0</v>
      </c>
      <c r="DY334" s="43" cm="1">
        <f t="array" aca="1" ref="DY334" ca="1">IFERROR(INDEX(Forecast_Capex_Input!BX$12:BX$286,$Z334)
*(INDEX(Forecast_Capex_Input!$H$12:$H$286,$Z334)=Repex),0)
*$DV334</f>
        <v>0</v>
      </c>
      <c r="DZ334" s="43" cm="1">
        <f t="array" aca="1" ref="DZ334" ca="1">IFERROR(INDEX(Forecast_Capex_Input!BY$12:BY$286,$Z334)
*(INDEX(Forecast_Capex_Input!$H$12:$H$286,$Z334)=Repex),0)
*$DV334</f>
        <v>0</v>
      </c>
      <c r="EA334" s="43" cm="1">
        <f t="array" aca="1" ref="EA334" ca="1">IFERROR(INDEX(Forecast_Capex_Input!BZ$12:BZ$286,$Z334)
*(INDEX(Forecast_Capex_Input!$H$12:$H$286,$Z334)=Repex),0)
*$DV334</f>
        <v>0</v>
      </c>
      <c r="EB334" s="43" cm="1">
        <f t="array" aca="1" ref="EB334" ca="1">IFERROR(INDEX(Forecast_Capex_Input!CA$12:CA$286,$Z334)
*(INDEX(Forecast_Capex_Input!$H$12:$H$286,$Z334)=Repex),0)
*$DV334</f>
        <v>0</v>
      </c>
      <c r="EC334" s="43" cm="1">
        <f t="array" aca="1" ref="EC334" ca="1">IFERROR(INDEX(Forecast_Capex_Input!CB$12:CB$286,$Z334)
*(INDEX(Forecast_Capex_Input!$H$12:$H$286,$Z334)=Repex),0)
*$DV334</f>
        <v>0</v>
      </c>
      <c r="ED334" s="43" cm="1">
        <f t="array" aca="1" ref="ED334" ca="1">IFERROR(INDEX(Forecast_Capex_Input!CC$12:CC$286,$Z334)
*(INDEX(Forecast_Capex_Input!$H$12:$H$286,$Z334)=Repex),0)
*$DV334</f>
        <v>0</v>
      </c>
      <c r="EF334" s="86">
        <f t="shared" si="36"/>
        <v>0.2350268088045899</v>
      </c>
      <c r="EG334" s="28">
        <f>IFERROR(RANK(EF334,EF$11:EF$1010,0)+COUNTIF(EF$11:EF334,EF334)-1,NA)</f>
        <v>36</v>
      </c>
    </row>
    <row r="335" spans="3:137" x14ac:dyDescent="0.2">
      <c r="C335" s="28">
        <f t="shared" si="37"/>
        <v>325</v>
      </c>
      <c r="D335" s="9" t="str" cm="1">
        <f t="array" ref="D335">IFERROR(INDEX(Forecast_Capex_Input!$D$12:$D$286,$Z335),NA)</f>
        <v>Increase capacity for generation in Wagga North area</v>
      </c>
      <c r="E335" s="24" t="b" cm="1">
        <f t="array" ref="E335">IF($Z335=NA,NA,INDEX(Forecast_Capex_Input!$E$12:$E$286,$Z335))</f>
        <v>1</v>
      </c>
      <c r="F335" s="9" t="str" cm="1">
        <f t="array" aca="1" ref="F335" ca="1">IFERROR(INDEX(General!$E$25:$E$26,$AA335),NA)</f>
        <v>Labour</v>
      </c>
      <c r="G335" s="9" t="str" cm="1">
        <f t="array" aca="1" ref="G335" ca="1">IFERROR(INDEX(Forecast_Capex_Input!$AI$11:$BB$11,$AC335),NA)</f>
        <v>Secondary Systems</v>
      </c>
      <c r="H335" s="50" cm="1">
        <f t="array" aca="1" ref="H335" ca="1">IFERROR(INDEX(Forecast_Capex_Input!$AI$12:$BB$286,$Z335,$AC335),NA)</f>
        <v>0.05</v>
      </c>
      <c r="I335" s="150" t="str" cm="1">
        <f t="array" ref="I335">IFERROR(INDEX(Forecast_Capex_Input!$F$12:$F$286,$Z335),NA)</f>
        <v>Augmentation Expenditure</v>
      </c>
      <c r="J335" s="150" t="str" cm="1">
        <f t="array" ref="J335">IFERROR(INDEX(Forecast_Capex_Input!G$12:G$286,$Z335),NA)</f>
        <v>Augmentations</v>
      </c>
      <c r="K335" s="150" t="str" cm="1">
        <f t="array" ref="K335">IFERROR(INDEX(Forecast_Capex_Input!H$12:H$286,$Z335),NA)</f>
        <v>Augex</v>
      </c>
      <c r="L335" s="150" t="str" cm="1">
        <f t="array" ref="L335">IFERROR(INDEX(Forecast_Capex_Input!I$12:I$286,$Z335),NA)</f>
        <v>Economic Benefits</v>
      </c>
      <c r="M335" s="150" t="str" cm="1">
        <f t="array" ref="M335">IFERROR(INDEX(Forecast_Capex_Input!J$12:J$286,$Z335),NA)</f>
        <v>N/A</v>
      </c>
      <c r="N335" s="150" t="str" cm="1">
        <f t="array" ref="N335">IFERROR(INDEX(Forecast_Capex_Input!K$12:K$286,$Z335),NA)</f>
        <v>N/A</v>
      </c>
      <c r="O335" s="150" t="str" cm="1">
        <f t="array" ref="O335">IFERROR(INDEX(Forecast_Capex_Input!L$12:L$286,$Z335),NA)</f>
        <v>N/A</v>
      </c>
      <c r="P335" s="150" t="str" cm="1">
        <f t="array" ref="P335">IFERROR(INDEX(Forecast_Capex_Input!M$12:M$286,$Z335),NA)</f>
        <v>N/A</v>
      </c>
      <c r="Q335" s="24" t="str" cm="1">
        <f t="array" ref="Q335">IFERROR(INDEX(Forecast_Capex_Input!N$12:N$286,$Z335),NA)</f>
        <v>No</v>
      </c>
      <c r="R335" s="190" cm="1">
        <f t="array" ref="R335">IFERROR(INDEX(Forecast_Capex_Input!O$12:O$286,$Z335),0)</f>
        <v>0</v>
      </c>
      <c r="S335" s="24" t="str" cm="1">
        <f t="array" ref="S335">IFERROR(INDEX(Forecast_Capex_Input!P$12:P$286,$Z335),0)</f>
        <v>Energy transition</v>
      </c>
      <c r="T335" s="150" t="str" cm="1">
        <f t="array" aca="1" ref="T335" ca="1">IFERROR(INDEX(General!$K$91:$K$110,$AC335),NA)</f>
        <v>Secondary Systems (2018-23)</v>
      </c>
      <c r="U335" s="43" cm="1">
        <f t="array" aca="1" ref="U335" ca="1">IFERROR(
IF($F335=General!$E$25,INDEX(Forecast_Capex_Input!S$12:S$286,$Z335),
INDEX(Forecast_Capex_Input!T$12:T$286,$Z335)),0)</f>
        <v>0.13959885251711268</v>
      </c>
      <c r="V335" s="82" t="b">
        <f>IFERROR(INDEX(Overheads!$T$19:$T$26,MATCH($I335,Overheads!$E$19:$E$26,0)),FALSE)</f>
        <v>1</v>
      </c>
      <c r="W335" s="209" t="str" cm="1">
        <f t="array" ref="W335">IFERROR(
INDEX(Forecast_Capex_Input!CN$12:CN$286,$Z335),0)</f>
        <v>FY22</v>
      </c>
      <c r="X335" s="209">
        <f>IFERROR(
MATCH($W335,General!$L$39:$S$39,0),1)</f>
        <v>2</v>
      </c>
      <c r="Z335" s="28">
        <f>IFERROR(
IF(MATCH($C335,Forecast_Capex_Input!$CI$12:$CI$286,1)+1&gt;MAX(Forecast_Capex_Input!$C$12:$C$286),NA,
MATCH($C335,Forecast_Capex_Input!$CI$12:$CI$286,1)+1),1)</f>
        <v>145</v>
      </c>
      <c r="AA335" s="28" cm="1">
        <f t="array" aca="1" ref="AA335" ca="1">IFERROR(
IF(Z334&lt;&gt;Z335,1,
IF(COUNTIF(OFFSET(AA334,0,0,-INDEX(Forecast_Capex_Input!$CG$12:$CG$286,$Z335)),AA334)=INDEX(Forecast_Capex_Input!$CG$12:$CG$286,$Z335),AA334+1,AA334)),NA)</f>
        <v>1</v>
      </c>
      <c r="AB335" s="28" cm="1">
        <f t="array" ref="AB335">IFERROR($C335-IF($Z335=1,1,INDEX(Forecast_Capex_Input!$CI$12:$CI$286,$Z335-1))+1,NA)</f>
        <v>3</v>
      </c>
      <c r="AC335" s="28" cm="1">
        <f t="array" aca="1" ref="AC335" ca="1">IFERROR(IF(AA335=1,
INDEX(Forecast_Capex_Input!$AI$10:$BB$10,SMALL(IF(INDEX(Forecast_Capex_Input!$AI$12:$BB$286,$Z335,0)&gt;0,COLUMN(Forecast_Capex_Input!$AI$10:$BB$10)-COLUMN(Forecast_Capex_Input!$AI$12)+1),ROWS(OFFSET(AC334,0,0,-$AB335)))),
OFFSET(AC334,-INDEX(Forecast_Capex_Input!$CG$12:$CG$286,$Z335)+1,0)),NA)</f>
        <v>4</v>
      </c>
      <c r="AD335" s="28">
        <f t="shared" ca="1" si="34"/>
        <v>1</v>
      </c>
      <c r="AE335" s="82" t="b">
        <f t="shared" si="38"/>
        <v>0</v>
      </c>
      <c r="AF335" s="78" t="b">
        <v>0</v>
      </c>
      <c r="AG335" s="82" t="b">
        <f t="shared" si="35"/>
        <v>1</v>
      </c>
      <c r="AI335" s="55">
        <v>2.2174529242320836E-3</v>
      </c>
      <c r="AJ335" s="55">
        <v>7.7610852348122913E-2</v>
      </c>
      <c r="AK335" s="55">
        <v>0</v>
      </c>
      <c r="AL335" s="55">
        <v>0</v>
      </c>
      <c r="AM335" s="55">
        <v>0</v>
      </c>
      <c r="AN335" s="135">
        <v>7.9828305272355002E-2</v>
      </c>
      <c r="AP335" s="55">
        <v>2.1488552284837036E-3</v>
      </c>
      <c r="AQ335" s="55">
        <v>7.6193414373046262E-2</v>
      </c>
      <c r="AR335" s="55">
        <v>0</v>
      </c>
      <c r="AS335" s="55">
        <v>0</v>
      </c>
      <c r="AT335" s="55">
        <v>0</v>
      </c>
      <c r="AU335" s="135">
        <v>7.8342269601529971E-2</v>
      </c>
      <c r="AW335" s="55">
        <v>2.5904752511572644E-4</v>
      </c>
      <c r="AX335" s="55">
        <v>8.6085586532004908E-3</v>
      </c>
      <c r="AY335" s="55">
        <v>0</v>
      </c>
      <c r="AZ335" s="55">
        <v>0</v>
      </c>
      <c r="BA335" s="55">
        <v>0</v>
      </c>
      <c r="BB335" s="135">
        <v>8.8676061783162178E-3</v>
      </c>
      <c r="BD335" s="55">
        <v>5.0439374689428528E-5</v>
      </c>
      <c r="BE335" s="55">
        <v>1.6874247545638301E-3</v>
      </c>
      <c r="BF335" s="55">
        <v>0</v>
      </c>
      <c r="BG335" s="55">
        <v>0</v>
      </c>
      <c r="BH335" s="55">
        <v>0</v>
      </c>
      <c r="BI335" s="135">
        <v>1.7378641292532587E-3</v>
      </c>
      <c r="BK335" s="55">
        <v>2.4583421282888588E-3</v>
      </c>
      <c r="BL335" s="55">
        <v>8.6489397780810592E-2</v>
      </c>
      <c r="BM335" s="55">
        <v>0</v>
      </c>
      <c r="BN335" s="55">
        <v>0</v>
      </c>
      <c r="BO335" s="55">
        <v>0</v>
      </c>
      <c r="BP335" s="135">
        <v>8.8947739909099446E-2</v>
      </c>
      <c r="BR335" s="147">
        <v>0</v>
      </c>
      <c r="BS335" s="147">
        <v>1</v>
      </c>
      <c r="BT335" s="147">
        <v>0</v>
      </c>
      <c r="BU335" s="147">
        <v>0</v>
      </c>
      <c r="BV335" s="147">
        <v>0</v>
      </c>
      <c r="BX335" s="55">
        <v>0</v>
      </c>
      <c r="BY335" s="55">
        <v>7.9828305272355002E-2</v>
      </c>
      <c r="BZ335" s="55">
        <v>0</v>
      </c>
      <c r="CA335" s="55">
        <v>0</v>
      </c>
      <c r="CB335" s="55">
        <v>0</v>
      </c>
      <c r="CC335" s="135">
        <v>7.9828305272355002E-2</v>
      </c>
      <c r="CE335" s="55">
        <v>0</v>
      </c>
      <c r="CF335" s="55">
        <v>7.8342269601529971E-2</v>
      </c>
      <c r="CG335" s="55">
        <v>0</v>
      </c>
      <c r="CH335" s="55">
        <v>0</v>
      </c>
      <c r="CI335" s="55">
        <v>0</v>
      </c>
      <c r="CJ335" s="135">
        <v>7.8342269601529971E-2</v>
      </c>
      <c r="CL335" s="55">
        <v>0</v>
      </c>
      <c r="CM335" s="55">
        <v>8.8676061783162178E-3</v>
      </c>
      <c r="CN335" s="55">
        <v>0</v>
      </c>
      <c r="CO335" s="55">
        <v>0</v>
      </c>
      <c r="CP335" s="55">
        <v>0</v>
      </c>
      <c r="CQ335" s="135">
        <v>8.8676061783162178E-3</v>
      </c>
      <c r="CS335" s="67">
        <v>0</v>
      </c>
      <c r="CT335" s="67">
        <v>1.7378641292532587E-3</v>
      </c>
      <c r="CU335" s="67">
        <v>0</v>
      </c>
      <c r="CV335" s="67">
        <v>0</v>
      </c>
      <c r="CW335" s="67">
        <v>0</v>
      </c>
      <c r="CX335" s="135">
        <v>1.7378641292532587E-3</v>
      </c>
      <c r="CZ335" s="55">
        <v>0</v>
      </c>
      <c r="DA335" s="55">
        <v>8.8947739909099446E-2</v>
      </c>
      <c r="DB335" s="55">
        <v>0</v>
      </c>
      <c r="DC335" s="55">
        <v>0</v>
      </c>
      <c r="DD335" s="55">
        <v>0</v>
      </c>
      <c r="DE335" s="135">
        <v>8.8947739909099446E-2</v>
      </c>
      <c r="DG335" s="43" t="b" cm="1">
        <f t="array" aca="1" ref="DG335" ca="1">OR($G335=Forecast_Capex_Input!$BF$8:$BF$10)</f>
        <v>0</v>
      </c>
      <c r="DH335" s="43" cm="1">
        <f t="array" aca="1" ref="DH335" ca="1">IFERROR(INDEX(Forecast_Capex_Input!BG$12:BG$286,$Z335)
*(INDEX(Forecast_Capex_Input!$H$12:$H$286,$Z335)=Repex),0)
*$DG335</f>
        <v>0</v>
      </c>
      <c r="DI335" s="43" cm="1">
        <f t="array" aca="1" ref="DI335" ca="1">IFERROR(INDEX(Forecast_Capex_Input!BH$12:BH$286,$Z335)
*(INDEX(Forecast_Capex_Input!$H$12:$H$286,$Z335)=Repex),0)
*$DG335</f>
        <v>0</v>
      </c>
      <c r="DJ335" s="43" cm="1">
        <f t="array" aca="1" ref="DJ335" ca="1">IFERROR(INDEX(Forecast_Capex_Input!BI$12:BI$286,$Z335)
*(INDEX(Forecast_Capex_Input!$H$12:$H$286,$Z335)=Repex),0)
*$DG335</f>
        <v>0</v>
      </c>
      <c r="DK335" s="43" cm="1">
        <f t="array" aca="1" ref="DK335" ca="1">IFERROR(INDEX(Forecast_Capex_Input!BJ$12:BJ$286,$Z335)
*(INDEX(Forecast_Capex_Input!$H$12:$H$286,$Z335)=Repex),0)
*$DG335</f>
        <v>0</v>
      </c>
      <c r="DL335" s="43" cm="1">
        <f t="array" aca="1" ref="DL335" ca="1">IFERROR(INDEX(Forecast_Capex_Input!BK$12:BK$286,$Z335)
*(INDEX(Forecast_Capex_Input!$H$12:$H$286,$Z335)=Repex),0)
*$DG335</f>
        <v>0</v>
      </c>
      <c r="DM335" s="43" cm="1">
        <f t="array" aca="1" ref="DM335" ca="1">IFERROR(INDEX(Forecast_Capex_Input!BL$12:BL$286,$Z335)
*(INDEX(Forecast_Capex_Input!$H$12:$H$286,$Z335)=Repex),0)
*$DG335</f>
        <v>0</v>
      </c>
      <c r="DO335" s="43" t="b" cm="1">
        <f t="array" aca="1" ref="DO335" ca="1">OR($G335=Forecast_Capex_Input!$BN$8:$BN$9)</f>
        <v>0</v>
      </c>
      <c r="DP335" s="43" cm="1">
        <f t="array" aca="1" ref="DP335" ca="1">IFERROR(INDEX(Forecast_Capex_Input!BO$12:BO$286,$Z335)
*(INDEX(Forecast_Capex_Input!$H$12:$H$286,$Z335)=Repex),0)
*$DO335</f>
        <v>0</v>
      </c>
      <c r="DQ335" s="43" cm="1">
        <f t="array" aca="1" ref="DQ335" ca="1">IFERROR(INDEX(Forecast_Capex_Input!BP$12:BP$286,$Z335)
*(INDEX(Forecast_Capex_Input!$H$12:$H$286,$Z335)=Repex),0)
*$DO335</f>
        <v>0</v>
      </c>
      <c r="DR335" s="43" cm="1">
        <f t="array" aca="1" ref="DR335" ca="1">IFERROR(INDEX(Forecast_Capex_Input!BQ$12:BQ$286,$Z335)
*(INDEX(Forecast_Capex_Input!$H$12:$H$286,$Z335)=Repex),0)
*$DO335</f>
        <v>0</v>
      </c>
      <c r="DS335" s="43" cm="1">
        <f t="array" aca="1" ref="DS335" ca="1">IFERROR(INDEX(Forecast_Capex_Input!BR$12:BR$286,$Z335)
*(INDEX(Forecast_Capex_Input!$H$12:$H$286,$Z335)=Repex),0)
*$DO335</f>
        <v>0</v>
      </c>
      <c r="DT335" s="43" cm="1">
        <f t="array" aca="1" ref="DT335" ca="1">IFERROR(INDEX(Forecast_Capex_Input!BS$12:BS$286,$Z335)
*(INDEX(Forecast_Capex_Input!$H$12:$H$286,$Z335)=Repex),0)
*$DO335</f>
        <v>0</v>
      </c>
      <c r="DV335" s="43" t="b" cm="1">
        <f t="array" aca="1" ref="DV335" ca="1">OR($G335=Forecast_Capex_Input!$BU$8:$BU$10)</f>
        <v>1</v>
      </c>
      <c r="DW335" s="43" cm="1">
        <f t="array" aca="1" ref="DW335" ca="1">IFERROR(INDEX(Forecast_Capex_Input!BV$12:BV$286,$Z335)
*(INDEX(Forecast_Capex_Input!$H$12:$H$286,$Z335)=Repex),0)
*$DV335</f>
        <v>0</v>
      </c>
      <c r="DX335" s="43" cm="1">
        <f t="array" aca="1" ref="DX335" ca="1">IFERROR(INDEX(Forecast_Capex_Input!BW$12:BW$286,$Z335)
*(INDEX(Forecast_Capex_Input!$H$12:$H$286,$Z335)=Repex),0)
*$DV335</f>
        <v>0</v>
      </c>
      <c r="DY335" s="43" cm="1">
        <f t="array" aca="1" ref="DY335" ca="1">IFERROR(INDEX(Forecast_Capex_Input!BX$12:BX$286,$Z335)
*(INDEX(Forecast_Capex_Input!$H$12:$H$286,$Z335)=Repex),0)
*$DV335</f>
        <v>0</v>
      </c>
      <c r="DZ335" s="43" cm="1">
        <f t="array" aca="1" ref="DZ335" ca="1">IFERROR(INDEX(Forecast_Capex_Input!BY$12:BY$286,$Z335)
*(INDEX(Forecast_Capex_Input!$H$12:$H$286,$Z335)=Repex),0)
*$DV335</f>
        <v>0</v>
      </c>
      <c r="EA335" s="43" cm="1">
        <f t="array" aca="1" ref="EA335" ca="1">IFERROR(INDEX(Forecast_Capex_Input!BZ$12:BZ$286,$Z335)
*(INDEX(Forecast_Capex_Input!$H$12:$H$286,$Z335)=Repex),0)
*$DV335</f>
        <v>0</v>
      </c>
      <c r="EB335" s="43" cm="1">
        <f t="array" aca="1" ref="EB335" ca="1">IFERROR(INDEX(Forecast_Capex_Input!CA$12:CA$286,$Z335)
*(INDEX(Forecast_Capex_Input!$H$12:$H$286,$Z335)=Repex),0)
*$DV335</f>
        <v>0</v>
      </c>
      <c r="EC335" s="43" cm="1">
        <f t="array" aca="1" ref="EC335" ca="1">IFERROR(INDEX(Forecast_Capex_Input!CB$12:CB$286,$Z335)
*(INDEX(Forecast_Capex_Input!$H$12:$H$286,$Z335)=Repex),0)
*$DV335</f>
        <v>0</v>
      </c>
      <c r="ED335" s="43" cm="1">
        <f t="array" aca="1" ref="ED335" ca="1">IFERROR(INDEX(Forecast_Capex_Input!CC$12:CC$286,$Z335)
*(INDEX(Forecast_Capex_Input!$H$12:$H$286,$Z335)=Repex),0)
*$DV335</f>
        <v>0</v>
      </c>
      <c r="EF335" s="86">
        <f t="shared" si="36"/>
        <v>7.8342269601529971E-2</v>
      </c>
      <c r="EG335" s="28">
        <f>IFERROR(RANK(EF335,EF$11:EF$1010,0)+COUNTIF(EF$11:EF335,EF335)-1,NA)</f>
        <v>41</v>
      </c>
    </row>
    <row r="336" spans="3:137" x14ac:dyDescent="0.2">
      <c r="C336" s="28">
        <f t="shared" si="37"/>
        <v>326</v>
      </c>
      <c r="D336" s="9" t="str" cm="1">
        <f t="array" ref="D336">IFERROR(INDEX(Forecast_Capex_Input!$D$12:$D$286,$Z336),NA)</f>
        <v>Increase capacity for generation in Wagga North area</v>
      </c>
      <c r="E336" s="24" t="b" cm="1">
        <f t="array" ref="E336">IF($Z336=NA,NA,INDEX(Forecast_Capex_Input!$E$12:$E$286,$Z336))</f>
        <v>1</v>
      </c>
      <c r="F336" s="9" t="str" cm="1">
        <f t="array" aca="1" ref="F336" ca="1">IFERROR(INDEX(General!$E$25:$E$26,$AA336),NA)</f>
        <v>Labour</v>
      </c>
      <c r="G336" s="9" t="str" cm="1">
        <f t="array" aca="1" ref="G336" ca="1">IFERROR(INDEX(Forecast_Capex_Input!$AI$11:$BB$11,$AC336),NA)</f>
        <v>Land and Easements</v>
      </c>
      <c r="H336" s="50" cm="1">
        <f t="array" aca="1" ref="H336" ca="1">IFERROR(INDEX(Forecast_Capex_Input!$AI$12:$BB$286,$Z336,$AC336),NA)</f>
        <v>0.2</v>
      </c>
      <c r="I336" s="150" t="str" cm="1">
        <f t="array" ref="I336">IFERROR(INDEX(Forecast_Capex_Input!$F$12:$F$286,$Z336),NA)</f>
        <v>Augmentation Expenditure</v>
      </c>
      <c r="J336" s="150" t="str" cm="1">
        <f t="array" ref="J336">IFERROR(INDEX(Forecast_Capex_Input!G$12:G$286,$Z336),NA)</f>
        <v>Augmentations</v>
      </c>
      <c r="K336" s="150" t="str" cm="1">
        <f t="array" ref="K336">IFERROR(INDEX(Forecast_Capex_Input!H$12:H$286,$Z336),NA)</f>
        <v>Augex</v>
      </c>
      <c r="L336" s="150" t="str" cm="1">
        <f t="array" ref="L336">IFERROR(INDEX(Forecast_Capex_Input!I$12:I$286,$Z336),NA)</f>
        <v>Economic Benefits</v>
      </c>
      <c r="M336" s="150" t="str" cm="1">
        <f t="array" ref="M336">IFERROR(INDEX(Forecast_Capex_Input!J$12:J$286,$Z336),NA)</f>
        <v>N/A</v>
      </c>
      <c r="N336" s="150" t="str" cm="1">
        <f t="array" ref="N336">IFERROR(INDEX(Forecast_Capex_Input!K$12:K$286,$Z336),NA)</f>
        <v>N/A</v>
      </c>
      <c r="O336" s="150" t="str" cm="1">
        <f t="array" ref="O336">IFERROR(INDEX(Forecast_Capex_Input!L$12:L$286,$Z336),NA)</f>
        <v>N/A</v>
      </c>
      <c r="P336" s="150" t="str" cm="1">
        <f t="array" ref="P336">IFERROR(INDEX(Forecast_Capex_Input!M$12:M$286,$Z336),NA)</f>
        <v>N/A</v>
      </c>
      <c r="Q336" s="24" t="str" cm="1">
        <f t="array" ref="Q336">IFERROR(INDEX(Forecast_Capex_Input!N$12:N$286,$Z336),NA)</f>
        <v>No</v>
      </c>
      <c r="R336" s="190" cm="1">
        <f t="array" ref="R336">IFERROR(INDEX(Forecast_Capex_Input!O$12:O$286,$Z336),0)</f>
        <v>0</v>
      </c>
      <c r="S336" s="24" t="str" cm="1">
        <f t="array" ref="S336">IFERROR(INDEX(Forecast_Capex_Input!P$12:P$286,$Z336),0)</f>
        <v>Energy transition</v>
      </c>
      <c r="T336" s="150" t="str" cm="1">
        <f t="array" aca="1" ref="T336" ca="1">IFERROR(INDEX(General!$K$91:$K$110,$AC336),NA)</f>
        <v>Land and Easements</v>
      </c>
      <c r="U336" s="43" cm="1">
        <f t="array" aca="1" ref="U336" ca="1">IFERROR(
IF($F336=General!$E$25,INDEX(Forecast_Capex_Input!S$12:S$286,$Z336),
INDEX(Forecast_Capex_Input!T$12:T$286,$Z336)),0)</f>
        <v>0.13959885251711268</v>
      </c>
      <c r="V336" s="82" t="b">
        <f>IFERROR(INDEX(Overheads!$T$19:$T$26,MATCH($I336,Overheads!$E$19:$E$26,0)),FALSE)</f>
        <v>1</v>
      </c>
      <c r="W336" s="209" t="str" cm="1">
        <f t="array" ref="W336">IFERROR(
INDEX(Forecast_Capex_Input!CN$12:CN$286,$Z336),0)</f>
        <v>FY22</v>
      </c>
      <c r="X336" s="209">
        <f>IFERROR(
MATCH($W336,General!$L$39:$S$39,0),1)</f>
        <v>2</v>
      </c>
      <c r="Z336" s="28">
        <f>IFERROR(
IF(MATCH($C336,Forecast_Capex_Input!$CI$12:$CI$286,1)+1&gt;MAX(Forecast_Capex_Input!$C$12:$C$286),NA,
MATCH($C336,Forecast_Capex_Input!$CI$12:$CI$286,1)+1),1)</f>
        <v>145</v>
      </c>
      <c r="AA336" s="28" cm="1">
        <f t="array" aca="1" ref="AA336" ca="1">IFERROR(
IF(Z335&lt;&gt;Z336,1,
IF(COUNTIF(OFFSET(AA335,0,0,-INDEX(Forecast_Capex_Input!$CG$12:$CG$286,$Z336)),AA335)=INDEX(Forecast_Capex_Input!$CG$12:$CG$286,$Z336),AA335+1,AA335)),NA)</f>
        <v>1</v>
      </c>
      <c r="AB336" s="28" cm="1">
        <f t="array" ref="AB336">IFERROR($C336-IF($Z336=1,1,INDEX(Forecast_Capex_Input!$CI$12:$CI$286,$Z336-1))+1,NA)</f>
        <v>4</v>
      </c>
      <c r="AC336" s="28" cm="1">
        <f t="array" aca="1" ref="AC336" ca="1">IFERROR(IF(AA336=1,
INDEX(Forecast_Capex_Input!$AI$10:$BB$10,SMALL(IF(INDEX(Forecast_Capex_Input!$AI$12:$BB$286,$Z336,0)&gt;0,COLUMN(Forecast_Capex_Input!$AI$10:$BB$10)-COLUMN(Forecast_Capex_Input!$AI$12)+1),ROWS(OFFSET(AC335,0,0,-$AB336)))),
OFFSET(AC335,-INDEX(Forecast_Capex_Input!$CG$12:$CG$286,$Z336)+1,0)),NA)</f>
        <v>9</v>
      </c>
      <c r="AD336" s="28">
        <f t="shared" ca="1" si="34"/>
        <v>1</v>
      </c>
      <c r="AE336" s="82" t="b">
        <f t="shared" si="38"/>
        <v>0</v>
      </c>
      <c r="AF336" s="78" t="b">
        <v>0</v>
      </c>
      <c r="AG336" s="82" t="b">
        <f t="shared" si="35"/>
        <v>1</v>
      </c>
      <c r="AI336" s="55">
        <v>8.8698116969283345E-3</v>
      </c>
      <c r="AJ336" s="55">
        <v>0.31044340939249165</v>
      </c>
      <c r="AK336" s="55">
        <v>0</v>
      </c>
      <c r="AL336" s="55">
        <v>0</v>
      </c>
      <c r="AM336" s="55">
        <v>0</v>
      </c>
      <c r="AN336" s="135">
        <v>0.31931322108942001</v>
      </c>
      <c r="AP336" s="55">
        <v>8.5954209139348144E-3</v>
      </c>
      <c r="AQ336" s="55">
        <v>0.30477365749218505</v>
      </c>
      <c r="AR336" s="55">
        <v>0</v>
      </c>
      <c r="AS336" s="55">
        <v>0</v>
      </c>
      <c r="AT336" s="55">
        <v>0</v>
      </c>
      <c r="AU336" s="135">
        <v>0.31336907840611988</v>
      </c>
      <c r="AW336" s="55">
        <v>1.0361901004629058E-3</v>
      </c>
      <c r="AX336" s="55">
        <v>3.4434234612801963E-2</v>
      </c>
      <c r="AY336" s="55">
        <v>0</v>
      </c>
      <c r="AZ336" s="55">
        <v>0</v>
      </c>
      <c r="BA336" s="55">
        <v>0</v>
      </c>
      <c r="BB336" s="135">
        <v>3.5470424713264871E-2</v>
      </c>
      <c r="BD336" s="55">
        <v>2.0175749875771411E-4</v>
      </c>
      <c r="BE336" s="55">
        <v>6.7496990182553205E-3</v>
      </c>
      <c r="BF336" s="55">
        <v>0</v>
      </c>
      <c r="BG336" s="55">
        <v>0</v>
      </c>
      <c r="BH336" s="55">
        <v>0</v>
      </c>
      <c r="BI336" s="135">
        <v>6.9514565170130348E-3</v>
      </c>
      <c r="BK336" s="55">
        <v>9.8333685131554351E-3</v>
      </c>
      <c r="BL336" s="55">
        <v>0.34595759112324237</v>
      </c>
      <c r="BM336" s="55">
        <v>0</v>
      </c>
      <c r="BN336" s="55">
        <v>0</v>
      </c>
      <c r="BO336" s="55">
        <v>0</v>
      </c>
      <c r="BP336" s="135">
        <v>0.35579095963639779</v>
      </c>
      <c r="BR336" s="147">
        <v>0</v>
      </c>
      <c r="BS336" s="147">
        <v>1</v>
      </c>
      <c r="BT336" s="147">
        <v>0</v>
      </c>
      <c r="BU336" s="147">
        <v>0</v>
      </c>
      <c r="BV336" s="147">
        <v>0</v>
      </c>
      <c r="BX336" s="55">
        <v>0</v>
      </c>
      <c r="BY336" s="55">
        <v>0.31931322108942001</v>
      </c>
      <c r="BZ336" s="55">
        <v>0</v>
      </c>
      <c r="CA336" s="55">
        <v>0</v>
      </c>
      <c r="CB336" s="55">
        <v>0</v>
      </c>
      <c r="CC336" s="135">
        <v>0.31931322108942001</v>
      </c>
      <c r="CE336" s="55">
        <v>0</v>
      </c>
      <c r="CF336" s="55">
        <v>0.31336907840611988</v>
      </c>
      <c r="CG336" s="55">
        <v>0</v>
      </c>
      <c r="CH336" s="55">
        <v>0</v>
      </c>
      <c r="CI336" s="55">
        <v>0</v>
      </c>
      <c r="CJ336" s="135">
        <v>0.31336907840611988</v>
      </c>
      <c r="CL336" s="55">
        <v>0</v>
      </c>
      <c r="CM336" s="55">
        <v>3.5470424713264871E-2</v>
      </c>
      <c r="CN336" s="55">
        <v>0</v>
      </c>
      <c r="CO336" s="55">
        <v>0</v>
      </c>
      <c r="CP336" s="55">
        <v>0</v>
      </c>
      <c r="CQ336" s="135">
        <v>3.5470424713264871E-2</v>
      </c>
      <c r="CS336" s="67">
        <v>0</v>
      </c>
      <c r="CT336" s="67">
        <v>6.9514565170130348E-3</v>
      </c>
      <c r="CU336" s="67">
        <v>0</v>
      </c>
      <c r="CV336" s="67">
        <v>0</v>
      </c>
      <c r="CW336" s="67">
        <v>0</v>
      </c>
      <c r="CX336" s="135">
        <v>6.9514565170130348E-3</v>
      </c>
      <c r="CZ336" s="55">
        <v>0</v>
      </c>
      <c r="DA336" s="55">
        <v>0.35579095963639779</v>
      </c>
      <c r="DB336" s="55">
        <v>0</v>
      </c>
      <c r="DC336" s="55">
        <v>0</v>
      </c>
      <c r="DD336" s="55">
        <v>0</v>
      </c>
      <c r="DE336" s="135">
        <v>0.35579095963639779</v>
      </c>
      <c r="DG336" s="43" t="b" cm="1">
        <f t="array" aca="1" ref="DG336" ca="1">OR($G336=Forecast_Capex_Input!$BF$8:$BF$10)</f>
        <v>0</v>
      </c>
      <c r="DH336" s="43" cm="1">
        <f t="array" aca="1" ref="DH336" ca="1">IFERROR(INDEX(Forecast_Capex_Input!BG$12:BG$286,$Z336)
*(INDEX(Forecast_Capex_Input!$H$12:$H$286,$Z336)=Repex),0)
*$DG336</f>
        <v>0</v>
      </c>
      <c r="DI336" s="43" cm="1">
        <f t="array" aca="1" ref="DI336" ca="1">IFERROR(INDEX(Forecast_Capex_Input!BH$12:BH$286,$Z336)
*(INDEX(Forecast_Capex_Input!$H$12:$H$286,$Z336)=Repex),0)
*$DG336</f>
        <v>0</v>
      </c>
      <c r="DJ336" s="43" cm="1">
        <f t="array" aca="1" ref="DJ336" ca="1">IFERROR(INDEX(Forecast_Capex_Input!BI$12:BI$286,$Z336)
*(INDEX(Forecast_Capex_Input!$H$12:$H$286,$Z336)=Repex),0)
*$DG336</f>
        <v>0</v>
      </c>
      <c r="DK336" s="43" cm="1">
        <f t="array" aca="1" ref="DK336" ca="1">IFERROR(INDEX(Forecast_Capex_Input!BJ$12:BJ$286,$Z336)
*(INDEX(Forecast_Capex_Input!$H$12:$H$286,$Z336)=Repex),0)
*$DG336</f>
        <v>0</v>
      </c>
      <c r="DL336" s="43" cm="1">
        <f t="array" aca="1" ref="DL336" ca="1">IFERROR(INDEX(Forecast_Capex_Input!BK$12:BK$286,$Z336)
*(INDEX(Forecast_Capex_Input!$H$12:$H$286,$Z336)=Repex),0)
*$DG336</f>
        <v>0</v>
      </c>
      <c r="DM336" s="43" cm="1">
        <f t="array" aca="1" ref="DM336" ca="1">IFERROR(INDEX(Forecast_Capex_Input!BL$12:BL$286,$Z336)
*(INDEX(Forecast_Capex_Input!$H$12:$H$286,$Z336)=Repex),0)
*$DG336</f>
        <v>0</v>
      </c>
      <c r="DO336" s="43" t="b" cm="1">
        <f t="array" aca="1" ref="DO336" ca="1">OR($G336=Forecast_Capex_Input!$BN$8:$BN$9)</f>
        <v>0</v>
      </c>
      <c r="DP336" s="43" cm="1">
        <f t="array" aca="1" ref="DP336" ca="1">IFERROR(INDEX(Forecast_Capex_Input!BO$12:BO$286,$Z336)
*(INDEX(Forecast_Capex_Input!$H$12:$H$286,$Z336)=Repex),0)
*$DO336</f>
        <v>0</v>
      </c>
      <c r="DQ336" s="43" cm="1">
        <f t="array" aca="1" ref="DQ336" ca="1">IFERROR(INDEX(Forecast_Capex_Input!BP$12:BP$286,$Z336)
*(INDEX(Forecast_Capex_Input!$H$12:$H$286,$Z336)=Repex),0)
*$DO336</f>
        <v>0</v>
      </c>
      <c r="DR336" s="43" cm="1">
        <f t="array" aca="1" ref="DR336" ca="1">IFERROR(INDEX(Forecast_Capex_Input!BQ$12:BQ$286,$Z336)
*(INDEX(Forecast_Capex_Input!$H$12:$H$286,$Z336)=Repex),0)
*$DO336</f>
        <v>0</v>
      </c>
      <c r="DS336" s="43" cm="1">
        <f t="array" aca="1" ref="DS336" ca="1">IFERROR(INDEX(Forecast_Capex_Input!BR$12:BR$286,$Z336)
*(INDEX(Forecast_Capex_Input!$H$12:$H$286,$Z336)=Repex),0)
*$DO336</f>
        <v>0</v>
      </c>
      <c r="DT336" s="43" cm="1">
        <f t="array" aca="1" ref="DT336" ca="1">IFERROR(INDEX(Forecast_Capex_Input!BS$12:BS$286,$Z336)
*(INDEX(Forecast_Capex_Input!$H$12:$H$286,$Z336)=Repex),0)
*$DO336</f>
        <v>0</v>
      </c>
      <c r="DV336" s="43" t="b" cm="1">
        <f t="array" aca="1" ref="DV336" ca="1">OR($G336=Forecast_Capex_Input!$BU$8:$BU$10)</f>
        <v>0</v>
      </c>
      <c r="DW336" s="43" cm="1">
        <f t="array" aca="1" ref="DW336" ca="1">IFERROR(INDEX(Forecast_Capex_Input!BV$12:BV$286,$Z336)
*(INDEX(Forecast_Capex_Input!$H$12:$H$286,$Z336)=Repex),0)
*$DV336</f>
        <v>0</v>
      </c>
      <c r="DX336" s="43" cm="1">
        <f t="array" aca="1" ref="DX336" ca="1">IFERROR(INDEX(Forecast_Capex_Input!BW$12:BW$286,$Z336)
*(INDEX(Forecast_Capex_Input!$H$12:$H$286,$Z336)=Repex),0)
*$DV336</f>
        <v>0</v>
      </c>
      <c r="DY336" s="43" cm="1">
        <f t="array" aca="1" ref="DY336" ca="1">IFERROR(INDEX(Forecast_Capex_Input!BX$12:BX$286,$Z336)
*(INDEX(Forecast_Capex_Input!$H$12:$H$286,$Z336)=Repex),0)
*$DV336</f>
        <v>0</v>
      </c>
      <c r="DZ336" s="43" cm="1">
        <f t="array" aca="1" ref="DZ336" ca="1">IFERROR(INDEX(Forecast_Capex_Input!BY$12:BY$286,$Z336)
*(INDEX(Forecast_Capex_Input!$H$12:$H$286,$Z336)=Repex),0)
*$DV336</f>
        <v>0</v>
      </c>
      <c r="EA336" s="43" cm="1">
        <f t="array" aca="1" ref="EA336" ca="1">IFERROR(INDEX(Forecast_Capex_Input!BZ$12:BZ$286,$Z336)
*(INDEX(Forecast_Capex_Input!$H$12:$H$286,$Z336)=Repex),0)
*$DV336</f>
        <v>0</v>
      </c>
      <c r="EB336" s="43" cm="1">
        <f t="array" aca="1" ref="EB336" ca="1">IFERROR(INDEX(Forecast_Capex_Input!CA$12:CA$286,$Z336)
*(INDEX(Forecast_Capex_Input!$H$12:$H$286,$Z336)=Repex),0)
*$DV336</f>
        <v>0</v>
      </c>
      <c r="EC336" s="43" cm="1">
        <f t="array" aca="1" ref="EC336" ca="1">IFERROR(INDEX(Forecast_Capex_Input!CB$12:CB$286,$Z336)
*(INDEX(Forecast_Capex_Input!$H$12:$H$286,$Z336)=Repex),0)
*$DV336</f>
        <v>0</v>
      </c>
      <c r="ED336" s="43" cm="1">
        <f t="array" aca="1" ref="ED336" ca="1">IFERROR(INDEX(Forecast_Capex_Input!CC$12:CC$286,$Z336)
*(INDEX(Forecast_Capex_Input!$H$12:$H$286,$Z336)=Repex),0)
*$DV336</f>
        <v>0</v>
      </c>
      <c r="EF336" s="86">
        <f t="shared" si="36"/>
        <v>0.31336907840611988</v>
      </c>
      <c r="EG336" s="28">
        <f>IFERROR(RANK(EF336,EF$11:EF$1010,0)+COUNTIF(EF$11:EF336,EF336)-1,NA)</f>
        <v>35</v>
      </c>
    </row>
    <row r="337" spans="3:137" x14ac:dyDescent="0.2">
      <c r="C337" s="28">
        <f t="shared" si="37"/>
        <v>327</v>
      </c>
      <c r="D337" s="9" t="str" cm="1">
        <f t="array" ref="D337">IFERROR(INDEX(Forecast_Capex_Input!$D$12:$D$286,$Z337),NA)</f>
        <v>Increase capacity for generation in Wagga North area</v>
      </c>
      <c r="E337" s="24" t="b" cm="1">
        <f t="array" ref="E337">IF($Z337=NA,NA,INDEX(Forecast_Capex_Input!$E$12:$E$286,$Z337))</f>
        <v>1</v>
      </c>
      <c r="F337" s="9" t="str" cm="1">
        <f t="array" aca="1" ref="F337" ca="1">IFERROR(INDEX(General!$E$25:$E$26,$AA337),NA)</f>
        <v>Non-Labour</v>
      </c>
      <c r="G337" s="9" t="str" cm="1">
        <f t="array" aca="1" ref="G337" ca="1">IFERROR(INDEX(Forecast_Capex_Input!$AI$11:$BB$11,$AC337),NA)</f>
        <v>Transmission Lines</v>
      </c>
      <c r="H337" s="50" cm="1">
        <f t="array" aca="1" ref="H337" ca="1">IFERROR(INDEX(Forecast_Capex_Input!$AI$12:$BB$286,$Z337,$AC337),NA)</f>
        <v>0.6</v>
      </c>
      <c r="I337" s="150" t="str" cm="1">
        <f t="array" ref="I337">IFERROR(INDEX(Forecast_Capex_Input!$F$12:$F$286,$Z337),NA)</f>
        <v>Augmentation Expenditure</v>
      </c>
      <c r="J337" s="150" t="str" cm="1">
        <f t="array" ref="J337">IFERROR(INDEX(Forecast_Capex_Input!G$12:G$286,$Z337),NA)</f>
        <v>Augmentations</v>
      </c>
      <c r="K337" s="150" t="str" cm="1">
        <f t="array" ref="K337">IFERROR(INDEX(Forecast_Capex_Input!H$12:H$286,$Z337),NA)</f>
        <v>Augex</v>
      </c>
      <c r="L337" s="150" t="str" cm="1">
        <f t="array" ref="L337">IFERROR(INDEX(Forecast_Capex_Input!I$12:I$286,$Z337),NA)</f>
        <v>Economic Benefits</v>
      </c>
      <c r="M337" s="150" t="str" cm="1">
        <f t="array" ref="M337">IFERROR(INDEX(Forecast_Capex_Input!J$12:J$286,$Z337),NA)</f>
        <v>N/A</v>
      </c>
      <c r="N337" s="150" t="str" cm="1">
        <f t="array" ref="N337">IFERROR(INDEX(Forecast_Capex_Input!K$12:K$286,$Z337),NA)</f>
        <v>N/A</v>
      </c>
      <c r="O337" s="150" t="str" cm="1">
        <f t="array" ref="O337">IFERROR(INDEX(Forecast_Capex_Input!L$12:L$286,$Z337),NA)</f>
        <v>N/A</v>
      </c>
      <c r="P337" s="150" t="str" cm="1">
        <f t="array" ref="P337">IFERROR(INDEX(Forecast_Capex_Input!M$12:M$286,$Z337),NA)</f>
        <v>N/A</v>
      </c>
      <c r="Q337" s="24" t="str" cm="1">
        <f t="array" ref="Q337">IFERROR(INDEX(Forecast_Capex_Input!N$12:N$286,$Z337),NA)</f>
        <v>No</v>
      </c>
      <c r="R337" s="190" cm="1">
        <f t="array" ref="R337">IFERROR(INDEX(Forecast_Capex_Input!O$12:O$286,$Z337),0)</f>
        <v>0</v>
      </c>
      <c r="S337" s="24" t="str" cm="1">
        <f t="array" ref="S337">IFERROR(INDEX(Forecast_Capex_Input!P$12:P$286,$Z337),0)</f>
        <v>Energy transition</v>
      </c>
      <c r="T337" s="150" t="str" cm="1">
        <f t="array" aca="1" ref="T337" ca="1">IFERROR(INDEX(General!$K$91:$K$110,$AC337),NA)</f>
        <v>Transmission Lines (2018 onwards)</v>
      </c>
      <c r="U337" s="43" cm="1">
        <f t="array" aca="1" ref="U337" ca="1">IFERROR(
IF($F337=General!$E$25,INDEX(Forecast_Capex_Input!S$12:S$286,$Z337),
INDEX(Forecast_Capex_Input!T$12:T$286,$Z337)),0)</f>
        <v>0.86040114748288732</v>
      </c>
      <c r="V337" s="82" t="b">
        <f>IFERROR(INDEX(Overheads!$T$19:$T$26,MATCH($I337,Overheads!$E$19:$E$26,0)),FALSE)</f>
        <v>1</v>
      </c>
      <c r="W337" s="209" t="str" cm="1">
        <f t="array" ref="W337">IFERROR(
INDEX(Forecast_Capex_Input!CN$12:CN$286,$Z337),0)</f>
        <v>FY22</v>
      </c>
      <c r="X337" s="209">
        <f>IFERROR(
MATCH($W337,General!$L$39:$S$39,0),1)</f>
        <v>2</v>
      </c>
      <c r="Z337" s="28">
        <f>IFERROR(
IF(MATCH($C337,Forecast_Capex_Input!$CI$12:$CI$286,1)+1&gt;MAX(Forecast_Capex_Input!$C$12:$C$286),NA,
MATCH($C337,Forecast_Capex_Input!$CI$12:$CI$286,1)+1),1)</f>
        <v>145</v>
      </c>
      <c r="AA337" s="28" cm="1">
        <f t="array" aca="1" ref="AA337" ca="1">IFERROR(
IF(Z336&lt;&gt;Z337,1,
IF(COUNTIF(OFFSET(AA336,0,0,-INDEX(Forecast_Capex_Input!$CG$12:$CG$286,$Z337)),AA336)=INDEX(Forecast_Capex_Input!$CG$12:$CG$286,$Z337),AA336+1,AA336)),NA)</f>
        <v>2</v>
      </c>
      <c r="AB337" s="28" cm="1">
        <f t="array" ref="AB337">IFERROR($C337-IF($Z337=1,1,INDEX(Forecast_Capex_Input!$CI$12:$CI$286,$Z337-1))+1,NA)</f>
        <v>5</v>
      </c>
      <c r="AC337" s="28" cm="1">
        <f t="array" aca="1" ref="AC337" ca="1">IFERROR(IF(AA337=1,
INDEX(Forecast_Capex_Input!$AI$10:$BB$10,SMALL(IF(INDEX(Forecast_Capex_Input!$AI$12:$BB$286,$Z337,0)&gt;0,COLUMN(Forecast_Capex_Input!$AI$10:$BB$10)-COLUMN(Forecast_Capex_Input!$AI$12)+1),ROWS(OFFSET(AC336,0,0,-$AB337)))),
OFFSET(AC336,-INDEX(Forecast_Capex_Input!$CG$12:$CG$286,$Z337)+1,0)),NA)</f>
        <v>1</v>
      </c>
      <c r="AD337" s="28">
        <f t="shared" ca="1" si="34"/>
        <v>2</v>
      </c>
      <c r="AE337" s="82" t="b">
        <f t="shared" si="38"/>
        <v>0</v>
      </c>
      <c r="AF337" s="78" t="b">
        <v>0</v>
      </c>
      <c r="AG337" s="82" t="b">
        <f t="shared" si="35"/>
        <v>1</v>
      </c>
      <c r="AI337" s="55">
        <v>0.16400413093063401</v>
      </c>
      <c r="AJ337" s="55">
        <v>5.7401445825721904</v>
      </c>
      <c r="AK337" s="55">
        <v>0</v>
      </c>
      <c r="AL337" s="55">
        <v>0</v>
      </c>
      <c r="AM337" s="55">
        <v>0</v>
      </c>
      <c r="AN337" s="135">
        <v>5.9041487135028241</v>
      </c>
      <c r="AP337" s="55">
        <v>0.16400413093063401</v>
      </c>
      <c r="AQ337" s="55">
        <v>5.7401445825721904</v>
      </c>
      <c r="AR337" s="55">
        <v>0</v>
      </c>
      <c r="AS337" s="55">
        <v>0</v>
      </c>
      <c r="AT337" s="55">
        <v>0</v>
      </c>
      <c r="AU337" s="135">
        <v>5.9041487135028241</v>
      </c>
      <c r="AW337" s="55">
        <v>1.9770929033834858E-2</v>
      </c>
      <c r="AX337" s="55">
        <v>0.64853861352096442</v>
      </c>
      <c r="AY337" s="55">
        <v>0</v>
      </c>
      <c r="AZ337" s="55">
        <v>0</v>
      </c>
      <c r="BA337" s="55">
        <v>0</v>
      </c>
      <c r="BB337" s="135">
        <v>0.66830954255479924</v>
      </c>
      <c r="BD337" s="55">
        <v>3.8496152281331211E-3</v>
      </c>
      <c r="BE337" s="55">
        <v>0.12712466219172694</v>
      </c>
      <c r="BF337" s="55">
        <v>0</v>
      </c>
      <c r="BG337" s="55">
        <v>0</v>
      </c>
      <c r="BH337" s="55">
        <v>0</v>
      </c>
      <c r="BI337" s="135">
        <v>0.13097427741986006</v>
      </c>
      <c r="BK337" s="55">
        <v>0.18762467519260198</v>
      </c>
      <c r="BL337" s="55">
        <v>6.5158078582848811</v>
      </c>
      <c r="BM337" s="55">
        <v>0</v>
      </c>
      <c r="BN337" s="55">
        <v>0</v>
      </c>
      <c r="BO337" s="55">
        <v>0</v>
      </c>
      <c r="BP337" s="135">
        <v>6.7034325334774829</v>
      </c>
      <c r="BR337" s="147">
        <v>0</v>
      </c>
      <c r="BS337" s="147">
        <v>1</v>
      </c>
      <c r="BT337" s="147">
        <v>0</v>
      </c>
      <c r="BU337" s="147">
        <v>0</v>
      </c>
      <c r="BV337" s="147">
        <v>0</v>
      </c>
      <c r="BX337" s="55">
        <v>0</v>
      </c>
      <c r="BY337" s="55">
        <v>5.9041487135028241</v>
      </c>
      <c r="BZ337" s="55">
        <v>0</v>
      </c>
      <c r="CA337" s="55">
        <v>0</v>
      </c>
      <c r="CB337" s="55">
        <v>0</v>
      </c>
      <c r="CC337" s="135">
        <v>5.9041487135028241</v>
      </c>
      <c r="CE337" s="55">
        <v>0</v>
      </c>
      <c r="CF337" s="55">
        <v>5.9041487135028241</v>
      </c>
      <c r="CG337" s="55">
        <v>0</v>
      </c>
      <c r="CH337" s="55">
        <v>0</v>
      </c>
      <c r="CI337" s="55">
        <v>0</v>
      </c>
      <c r="CJ337" s="135">
        <v>5.9041487135028241</v>
      </c>
      <c r="CL337" s="55">
        <v>0</v>
      </c>
      <c r="CM337" s="55">
        <v>0.66830954255479924</v>
      </c>
      <c r="CN337" s="55">
        <v>0</v>
      </c>
      <c r="CO337" s="55">
        <v>0</v>
      </c>
      <c r="CP337" s="55">
        <v>0</v>
      </c>
      <c r="CQ337" s="135">
        <v>0.66830954255479924</v>
      </c>
      <c r="CS337" s="67">
        <v>0</v>
      </c>
      <c r="CT337" s="67">
        <v>0.13097427741986006</v>
      </c>
      <c r="CU337" s="67">
        <v>0</v>
      </c>
      <c r="CV337" s="67">
        <v>0</v>
      </c>
      <c r="CW337" s="67">
        <v>0</v>
      </c>
      <c r="CX337" s="135">
        <v>0.13097427741986006</v>
      </c>
      <c r="CZ337" s="55">
        <v>0</v>
      </c>
      <c r="DA337" s="55">
        <v>6.7034325334774829</v>
      </c>
      <c r="DB337" s="55">
        <v>0</v>
      </c>
      <c r="DC337" s="55">
        <v>0</v>
      </c>
      <c r="DD337" s="55">
        <v>0</v>
      </c>
      <c r="DE337" s="135">
        <v>6.7034325334774829</v>
      </c>
      <c r="DG337" s="43" t="b" cm="1">
        <f t="array" aca="1" ref="DG337" ca="1">OR($G337=Forecast_Capex_Input!$BF$8:$BF$10)</f>
        <v>1</v>
      </c>
      <c r="DH337" s="43" cm="1">
        <f t="array" aca="1" ref="DH337" ca="1">IFERROR(INDEX(Forecast_Capex_Input!BG$12:BG$286,$Z337)
*(INDEX(Forecast_Capex_Input!$H$12:$H$286,$Z337)=Repex),0)
*$DG337</f>
        <v>0</v>
      </c>
      <c r="DI337" s="43" cm="1">
        <f t="array" aca="1" ref="DI337" ca="1">IFERROR(INDEX(Forecast_Capex_Input!BH$12:BH$286,$Z337)
*(INDEX(Forecast_Capex_Input!$H$12:$H$286,$Z337)=Repex),0)
*$DG337</f>
        <v>0</v>
      </c>
      <c r="DJ337" s="43" cm="1">
        <f t="array" aca="1" ref="DJ337" ca="1">IFERROR(INDEX(Forecast_Capex_Input!BI$12:BI$286,$Z337)
*(INDEX(Forecast_Capex_Input!$H$12:$H$286,$Z337)=Repex),0)
*$DG337</f>
        <v>0</v>
      </c>
      <c r="DK337" s="43" cm="1">
        <f t="array" aca="1" ref="DK337" ca="1">IFERROR(INDEX(Forecast_Capex_Input!BJ$12:BJ$286,$Z337)
*(INDEX(Forecast_Capex_Input!$H$12:$H$286,$Z337)=Repex),0)
*$DG337</f>
        <v>0</v>
      </c>
      <c r="DL337" s="43" cm="1">
        <f t="array" aca="1" ref="DL337" ca="1">IFERROR(INDEX(Forecast_Capex_Input!BK$12:BK$286,$Z337)
*(INDEX(Forecast_Capex_Input!$H$12:$H$286,$Z337)=Repex),0)
*$DG337</f>
        <v>0</v>
      </c>
      <c r="DM337" s="43" cm="1">
        <f t="array" aca="1" ref="DM337" ca="1">IFERROR(INDEX(Forecast_Capex_Input!BL$12:BL$286,$Z337)
*(INDEX(Forecast_Capex_Input!$H$12:$H$286,$Z337)=Repex),0)
*$DG337</f>
        <v>0</v>
      </c>
      <c r="DO337" s="43" t="b" cm="1">
        <f t="array" aca="1" ref="DO337" ca="1">OR($G337=Forecast_Capex_Input!$BN$8:$BN$9)</f>
        <v>0</v>
      </c>
      <c r="DP337" s="43" cm="1">
        <f t="array" aca="1" ref="DP337" ca="1">IFERROR(INDEX(Forecast_Capex_Input!BO$12:BO$286,$Z337)
*(INDEX(Forecast_Capex_Input!$H$12:$H$286,$Z337)=Repex),0)
*$DO337</f>
        <v>0</v>
      </c>
      <c r="DQ337" s="43" cm="1">
        <f t="array" aca="1" ref="DQ337" ca="1">IFERROR(INDEX(Forecast_Capex_Input!BP$12:BP$286,$Z337)
*(INDEX(Forecast_Capex_Input!$H$12:$H$286,$Z337)=Repex),0)
*$DO337</f>
        <v>0</v>
      </c>
      <c r="DR337" s="43" cm="1">
        <f t="array" aca="1" ref="DR337" ca="1">IFERROR(INDEX(Forecast_Capex_Input!BQ$12:BQ$286,$Z337)
*(INDEX(Forecast_Capex_Input!$H$12:$H$286,$Z337)=Repex),0)
*$DO337</f>
        <v>0</v>
      </c>
      <c r="DS337" s="43" cm="1">
        <f t="array" aca="1" ref="DS337" ca="1">IFERROR(INDEX(Forecast_Capex_Input!BR$12:BR$286,$Z337)
*(INDEX(Forecast_Capex_Input!$H$12:$H$286,$Z337)=Repex),0)
*$DO337</f>
        <v>0</v>
      </c>
      <c r="DT337" s="43" cm="1">
        <f t="array" aca="1" ref="DT337" ca="1">IFERROR(INDEX(Forecast_Capex_Input!BS$12:BS$286,$Z337)
*(INDEX(Forecast_Capex_Input!$H$12:$H$286,$Z337)=Repex),0)
*$DO337</f>
        <v>0</v>
      </c>
      <c r="DV337" s="43" t="b" cm="1">
        <f t="array" aca="1" ref="DV337" ca="1">OR($G337=Forecast_Capex_Input!$BU$8:$BU$10)</f>
        <v>0</v>
      </c>
      <c r="DW337" s="43" cm="1">
        <f t="array" aca="1" ref="DW337" ca="1">IFERROR(INDEX(Forecast_Capex_Input!BV$12:BV$286,$Z337)
*(INDEX(Forecast_Capex_Input!$H$12:$H$286,$Z337)=Repex),0)
*$DV337</f>
        <v>0</v>
      </c>
      <c r="DX337" s="43" cm="1">
        <f t="array" aca="1" ref="DX337" ca="1">IFERROR(INDEX(Forecast_Capex_Input!BW$12:BW$286,$Z337)
*(INDEX(Forecast_Capex_Input!$H$12:$H$286,$Z337)=Repex),0)
*$DV337</f>
        <v>0</v>
      </c>
      <c r="DY337" s="43" cm="1">
        <f t="array" aca="1" ref="DY337" ca="1">IFERROR(INDEX(Forecast_Capex_Input!BX$12:BX$286,$Z337)
*(INDEX(Forecast_Capex_Input!$H$12:$H$286,$Z337)=Repex),0)
*$DV337</f>
        <v>0</v>
      </c>
      <c r="DZ337" s="43" cm="1">
        <f t="array" aca="1" ref="DZ337" ca="1">IFERROR(INDEX(Forecast_Capex_Input!BY$12:BY$286,$Z337)
*(INDEX(Forecast_Capex_Input!$H$12:$H$286,$Z337)=Repex),0)
*$DV337</f>
        <v>0</v>
      </c>
      <c r="EA337" s="43" cm="1">
        <f t="array" aca="1" ref="EA337" ca="1">IFERROR(INDEX(Forecast_Capex_Input!BZ$12:BZ$286,$Z337)
*(INDEX(Forecast_Capex_Input!$H$12:$H$286,$Z337)=Repex),0)
*$DV337</f>
        <v>0</v>
      </c>
      <c r="EB337" s="43" cm="1">
        <f t="array" aca="1" ref="EB337" ca="1">IFERROR(INDEX(Forecast_Capex_Input!CA$12:CA$286,$Z337)
*(INDEX(Forecast_Capex_Input!$H$12:$H$286,$Z337)=Repex),0)
*$DV337</f>
        <v>0</v>
      </c>
      <c r="EC337" s="43" cm="1">
        <f t="array" aca="1" ref="EC337" ca="1">IFERROR(INDEX(Forecast_Capex_Input!CB$12:CB$286,$Z337)
*(INDEX(Forecast_Capex_Input!$H$12:$H$286,$Z337)=Repex),0)
*$DV337</f>
        <v>0</v>
      </c>
      <c r="ED337" s="43" cm="1">
        <f t="array" aca="1" ref="ED337" ca="1">IFERROR(INDEX(Forecast_Capex_Input!CC$12:CC$286,$Z337)
*(INDEX(Forecast_Capex_Input!$H$12:$H$286,$Z337)=Repex),0)
*$DV337</f>
        <v>0</v>
      </c>
      <c r="EF337" s="86">
        <f t="shared" si="36"/>
        <v>5.9041487135028241</v>
      </c>
      <c r="EG337" s="28">
        <f>IFERROR(RANK(EF337,EF$11:EF$1010,0)+COUNTIF(EF$11:EF337,EF337)-1,NA)</f>
        <v>10</v>
      </c>
    </row>
    <row r="338" spans="3:137" x14ac:dyDescent="0.2">
      <c r="C338" s="28">
        <f t="shared" si="37"/>
        <v>328</v>
      </c>
      <c r="D338" s="9" t="str" cm="1">
        <f t="array" ref="D338">IFERROR(INDEX(Forecast_Capex_Input!$D$12:$D$286,$Z338),NA)</f>
        <v>Increase capacity for generation in Wagga North area</v>
      </c>
      <c r="E338" s="24" t="b" cm="1">
        <f t="array" ref="E338">IF($Z338=NA,NA,INDEX(Forecast_Capex_Input!$E$12:$E$286,$Z338))</f>
        <v>1</v>
      </c>
      <c r="F338" s="9" t="str" cm="1">
        <f t="array" aca="1" ref="F338" ca="1">IFERROR(INDEX(General!$E$25:$E$26,$AA338),NA)</f>
        <v>Non-Labour</v>
      </c>
      <c r="G338" s="9" t="str" cm="1">
        <f t="array" aca="1" ref="G338" ca="1">IFERROR(INDEX(Forecast_Capex_Input!$AI$11:$BB$11,$AC338),NA)</f>
        <v>Substations</v>
      </c>
      <c r="H338" s="50" cm="1">
        <f t="array" aca="1" ref="H338" ca="1">IFERROR(INDEX(Forecast_Capex_Input!$AI$12:$BB$286,$Z338,$AC338),NA)</f>
        <v>0.15</v>
      </c>
      <c r="I338" s="150" t="str" cm="1">
        <f t="array" ref="I338">IFERROR(INDEX(Forecast_Capex_Input!$F$12:$F$286,$Z338),NA)</f>
        <v>Augmentation Expenditure</v>
      </c>
      <c r="J338" s="150" t="str" cm="1">
        <f t="array" ref="J338">IFERROR(INDEX(Forecast_Capex_Input!G$12:G$286,$Z338),NA)</f>
        <v>Augmentations</v>
      </c>
      <c r="K338" s="150" t="str" cm="1">
        <f t="array" ref="K338">IFERROR(INDEX(Forecast_Capex_Input!H$12:H$286,$Z338),NA)</f>
        <v>Augex</v>
      </c>
      <c r="L338" s="150" t="str" cm="1">
        <f t="array" ref="L338">IFERROR(INDEX(Forecast_Capex_Input!I$12:I$286,$Z338),NA)</f>
        <v>Economic Benefits</v>
      </c>
      <c r="M338" s="150" t="str" cm="1">
        <f t="array" ref="M338">IFERROR(INDEX(Forecast_Capex_Input!J$12:J$286,$Z338),NA)</f>
        <v>N/A</v>
      </c>
      <c r="N338" s="150" t="str" cm="1">
        <f t="array" ref="N338">IFERROR(INDEX(Forecast_Capex_Input!K$12:K$286,$Z338),NA)</f>
        <v>N/A</v>
      </c>
      <c r="O338" s="150" t="str" cm="1">
        <f t="array" ref="O338">IFERROR(INDEX(Forecast_Capex_Input!L$12:L$286,$Z338),NA)</f>
        <v>N/A</v>
      </c>
      <c r="P338" s="150" t="str" cm="1">
        <f t="array" ref="P338">IFERROR(INDEX(Forecast_Capex_Input!M$12:M$286,$Z338),NA)</f>
        <v>N/A</v>
      </c>
      <c r="Q338" s="24" t="str" cm="1">
        <f t="array" ref="Q338">IFERROR(INDEX(Forecast_Capex_Input!N$12:N$286,$Z338),NA)</f>
        <v>No</v>
      </c>
      <c r="R338" s="190" cm="1">
        <f t="array" ref="R338">IFERROR(INDEX(Forecast_Capex_Input!O$12:O$286,$Z338),0)</f>
        <v>0</v>
      </c>
      <c r="S338" s="24" t="str" cm="1">
        <f t="array" ref="S338">IFERROR(INDEX(Forecast_Capex_Input!P$12:P$286,$Z338),0)</f>
        <v>Energy transition</v>
      </c>
      <c r="T338" s="150" t="str" cm="1">
        <f t="array" aca="1" ref="T338" ca="1">IFERROR(INDEX(General!$K$91:$K$110,$AC338),NA)</f>
        <v>Substations (2018 onwards)</v>
      </c>
      <c r="U338" s="43" cm="1">
        <f t="array" aca="1" ref="U338" ca="1">IFERROR(
IF($F338=General!$E$25,INDEX(Forecast_Capex_Input!S$12:S$286,$Z338),
INDEX(Forecast_Capex_Input!T$12:T$286,$Z338)),0)</f>
        <v>0.86040114748288732</v>
      </c>
      <c r="V338" s="82" t="b">
        <f>IFERROR(INDEX(Overheads!$T$19:$T$26,MATCH($I338,Overheads!$E$19:$E$26,0)),FALSE)</f>
        <v>1</v>
      </c>
      <c r="W338" s="209" t="str" cm="1">
        <f t="array" ref="W338">IFERROR(
INDEX(Forecast_Capex_Input!CN$12:CN$286,$Z338),0)</f>
        <v>FY22</v>
      </c>
      <c r="X338" s="209">
        <f>IFERROR(
MATCH($W338,General!$L$39:$S$39,0),1)</f>
        <v>2</v>
      </c>
      <c r="Z338" s="28">
        <f>IFERROR(
IF(MATCH($C338,Forecast_Capex_Input!$CI$12:$CI$286,1)+1&gt;MAX(Forecast_Capex_Input!$C$12:$C$286),NA,
MATCH($C338,Forecast_Capex_Input!$CI$12:$CI$286,1)+1),1)</f>
        <v>145</v>
      </c>
      <c r="AA338" s="28" cm="1">
        <f t="array" aca="1" ref="AA338" ca="1">IFERROR(
IF(Z337&lt;&gt;Z338,1,
IF(COUNTIF(OFFSET(AA337,0,0,-INDEX(Forecast_Capex_Input!$CG$12:$CG$286,$Z338)),AA337)=INDEX(Forecast_Capex_Input!$CG$12:$CG$286,$Z338),AA337+1,AA337)),NA)</f>
        <v>2</v>
      </c>
      <c r="AB338" s="28" cm="1">
        <f t="array" ref="AB338">IFERROR($C338-IF($Z338=1,1,INDEX(Forecast_Capex_Input!$CI$12:$CI$286,$Z338-1))+1,NA)</f>
        <v>6</v>
      </c>
      <c r="AC338" s="28" cm="1">
        <f t="array" aca="1" ref="AC338" ca="1">IFERROR(IF(AA338=1,
INDEX(Forecast_Capex_Input!$AI$10:$BB$10,SMALL(IF(INDEX(Forecast_Capex_Input!$AI$12:$BB$286,$Z338,0)&gt;0,COLUMN(Forecast_Capex_Input!$AI$10:$BB$10)-COLUMN(Forecast_Capex_Input!$AI$12)+1),ROWS(OFFSET(AC337,0,0,-$AB338)))),
OFFSET(AC337,-INDEX(Forecast_Capex_Input!$CG$12:$CG$286,$Z338)+1,0)),NA)</f>
        <v>3</v>
      </c>
      <c r="AD338" s="28">
        <f t="shared" ca="1" si="34"/>
        <v>2</v>
      </c>
      <c r="AE338" s="82" t="b">
        <f t="shared" si="38"/>
        <v>0</v>
      </c>
      <c r="AF338" s="78" t="b">
        <v>0</v>
      </c>
      <c r="AG338" s="82" t="b">
        <f t="shared" si="35"/>
        <v>1</v>
      </c>
      <c r="AI338" s="55">
        <v>4.1001032732658503E-2</v>
      </c>
      <c r="AJ338" s="55">
        <v>1.4350361456430476</v>
      </c>
      <c r="AK338" s="55">
        <v>0</v>
      </c>
      <c r="AL338" s="55">
        <v>0</v>
      </c>
      <c r="AM338" s="55">
        <v>0</v>
      </c>
      <c r="AN338" s="135">
        <v>1.476037178375706</v>
      </c>
      <c r="AP338" s="55">
        <v>4.1001032732658503E-2</v>
      </c>
      <c r="AQ338" s="55">
        <v>1.4350361456430476</v>
      </c>
      <c r="AR338" s="55">
        <v>0</v>
      </c>
      <c r="AS338" s="55">
        <v>0</v>
      </c>
      <c r="AT338" s="55">
        <v>0</v>
      </c>
      <c r="AU338" s="135">
        <v>1.476037178375706</v>
      </c>
      <c r="AW338" s="55">
        <v>4.9427322584587145E-3</v>
      </c>
      <c r="AX338" s="55">
        <v>0.16213465338024111</v>
      </c>
      <c r="AY338" s="55">
        <v>0</v>
      </c>
      <c r="AZ338" s="55">
        <v>0</v>
      </c>
      <c r="BA338" s="55">
        <v>0</v>
      </c>
      <c r="BB338" s="135">
        <v>0.16707738563869981</v>
      </c>
      <c r="BD338" s="55">
        <v>9.6240380703328029E-4</v>
      </c>
      <c r="BE338" s="55">
        <v>3.1781165547931735E-2</v>
      </c>
      <c r="BF338" s="55">
        <v>0</v>
      </c>
      <c r="BG338" s="55">
        <v>0</v>
      </c>
      <c r="BH338" s="55">
        <v>0</v>
      </c>
      <c r="BI338" s="135">
        <v>3.2743569354965016E-2</v>
      </c>
      <c r="BK338" s="55">
        <v>4.6906168798150495E-2</v>
      </c>
      <c r="BL338" s="55">
        <v>1.6289519645712203</v>
      </c>
      <c r="BM338" s="55">
        <v>0</v>
      </c>
      <c r="BN338" s="55">
        <v>0</v>
      </c>
      <c r="BO338" s="55">
        <v>0</v>
      </c>
      <c r="BP338" s="135">
        <v>1.6758581333693707</v>
      </c>
      <c r="BR338" s="147">
        <v>0</v>
      </c>
      <c r="BS338" s="147">
        <v>1</v>
      </c>
      <c r="BT338" s="147">
        <v>0</v>
      </c>
      <c r="BU338" s="147">
        <v>0</v>
      </c>
      <c r="BV338" s="147">
        <v>0</v>
      </c>
      <c r="BX338" s="55">
        <v>0</v>
      </c>
      <c r="BY338" s="55">
        <v>1.476037178375706</v>
      </c>
      <c r="BZ338" s="55">
        <v>0</v>
      </c>
      <c r="CA338" s="55">
        <v>0</v>
      </c>
      <c r="CB338" s="55">
        <v>0</v>
      </c>
      <c r="CC338" s="135">
        <v>1.476037178375706</v>
      </c>
      <c r="CE338" s="55">
        <v>0</v>
      </c>
      <c r="CF338" s="55">
        <v>1.476037178375706</v>
      </c>
      <c r="CG338" s="55">
        <v>0</v>
      </c>
      <c r="CH338" s="55">
        <v>0</v>
      </c>
      <c r="CI338" s="55">
        <v>0</v>
      </c>
      <c r="CJ338" s="135">
        <v>1.476037178375706</v>
      </c>
      <c r="CL338" s="55">
        <v>0</v>
      </c>
      <c r="CM338" s="55">
        <v>0.16707738563869981</v>
      </c>
      <c r="CN338" s="55">
        <v>0</v>
      </c>
      <c r="CO338" s="55">
        <v>0</v>
      </c>
      <c r="CP338" s="55">
        <v>0</v>
      </c>
      <c r="CQ338" s="135">
        <v>0.16707738563869981</v>
      </c>
      <c r="CS338" s="67">
        <v>0</v>
      </c>
      <c r="CT338" s="67">
        <v>3.2743569354965016E-2</v>
      </c>
      <c r="CU338" s="67">
        <v>0</v>
      </c>
      <c r="CV338" s="67">
        <v>0</v>
      </c>
      <c r="CW338" s="67">
        <v>0</v>
      </c>
      <c r="CX338" s="135">
        <v>3.2743569354965016E-2</v>
      </c>
      <c r="CZ338" s="55">
        <v>0</v>
      </c>
      <c r="DA338" s="55">
        <v>1.6758581333693707</v>
      </c>
      <c r="DB338" s="55">
        <v>0</v>
      </c>
      <c r="DC338" s="55">
        <v>0</v>
      </c>
      <c r="DD338" s="55">
        <v>0</v>
      </c>
      <c r="DE338" s="135">
        <v>1.6758581333693707</v>
      </c>
      <c r="DG338" s="43" t="b" cm="1">
        <f t="array" aca="1" ref="DG338" ca="1">OR($G338=Forecast_Capex_Input!$BF$8:$BF$10)</f>
        <v>0</v>
      </c>
      <c r="DH338" s="43" cm="1">
        <f t="array" aca="1" ref="DH338" ca="1">IFERROR(INDEX(Forecast_Capex_Input!BG$12:BG$286,$Z338)
*(INDEX(Forecast_Capex_Input!$H$12:$H$286,$Z338)=Repex),0)
*$DG338</f>
        <v>0</v>
      </c>
      <c r="DI338" s="43" cm="1">
        <f t="array" aca="1" ref="DI338" ca="1">IFERROR(INDEX(Forecast_Capex_Input!BH$12:BH$286,$Z338)
*(INDEX(Forecast_Capex_Input!$H$12:$H$286,$Z338)=Repex),0)
*$DG338</f>
        <v>0</v>
      </c>
      <c r="DJ338" s="43" cm="1">
        <f t="array" aca="1" ref="DJ338" ca="1">IFERROR(INDEX(Forecast_Capex_Input!BI$12:BI$286,$Z338)
*(INDEX(Forecast_Capex_Input!$H$12:$H$286,$Z338)=Repex),0)
*$DG338</f>
        <v>0</v>
      </c>
      <c r="DK338" s="43" cm="1">
        <f t="array" aca="1" ref="DK338" ca="1">IFERROR(INDEX(Forecast_Capex_Input!BJ$12:BJ$286,$Z338)
*(INDEX(Forecast_Capex_Input!$H$12:$H$286,$Z338)=Repex),0)
*$DG338</f>
        <v>0</v>
      </c>
      <c r="DL338" s="43" cm="1">
        <f t="array" aca="1" ref="DL338" ca="1">IFERROR(INDEX(Forecast_Capex_Input!BK$12:BK$286,$Z338)
*(INDEX(Forecast_Capex_Input!$H$12:$H$286,$Z338)=Repex),0)
*$DG338</f>
        <v>0</v>
      </c>
      <c r="DM338" s="43" cm="1">
        <f t="array" aca="1" ref="DM338" ca="1">IFERROR(INDEX(Forecast_Capex_Input!BL$12:BL$286,$Z338)
*(INDEX(Forecast_Capex_Input!$H$12:$H$286,$Z338)=Repex),0)
*$DG338</f>
        <v>0</v>
      </c>
      <c r="DO338" s="43" t="b" cm="1">
        <f t="array" aca="1" ref="DO338" ca="1">OR($G338=Forecast_Capex_Input!$BN$8:$BN$9)</f>
        <v>1</v>
      </c>
      <c r="DP338" s="43" cm="1">
        <f t="array" aca="1" ref="DP338" ca="1">IFERROR(INDEX(Forecast_Capex_Input!BO$12:BO$286,$Z338)
*(INDEX(Forecast_Capex_Input!$H$12:$H$286,$Z338)=Repex),0)
*$DO338</f>
        <v>0</v>
      </c>
      <c r="DQ338" s="43" cm="1">
        <f t="array" aca="1" ref="DQ338" ca="1">IFERROR(INDEX(Forecast_Capex_Input!BP$12:BP$286,$Z338)
*(INDEX(Forecast_Capex_Input!$H$12:$H$286,$Z338)=Repex),0)
*$DO338</f>
        <v>0</v>
      </c>
      <c r="DR338" s="43" cm="1">
        <f t="array" aca="1" ref="DR338" ca="1">IFERROR(INDEX(Forecast_Capex_Input!BQ$12:BQ$286,$Z338)
*(INDEX(Forecast_Capex_Input!$H$12:$H$286,$Z338)=Repex),0)
*$DO338</f>
        <v>0</v>
      </c>
      <c r="DS338" s="43" cm="1">
        <f t="array" aca="1" ref="DS338" ca="1">IFERROR(INDEX(Forecast_Capex_Input!BR$12:BR$286,$Z338)
*(INDEX(Forecast_Capex_Input!$H$12:$H$286,$Z338)=Repex),0)
*$DO338</f>
        <v>0</v>
      </c>
      <c r="DT338" s="43" cm="1">
        <f t="array" aca="1" ref="DT338" ca="1">IFERROR(INDEX(Forecast_Capex_Input!BS$12:BS$286,$Z338)
*(INDEX(Forecast_Capex_Input!$H$12:$H$286,$Z338)=Repex),0)
*$DO338</f>
        <v>0</v>
      </c>
      <c r="DV338" s="43" t="b" cm="1">
        <f t="array" aca="1" ref="DV338" ca="1">OR($G338=Forecast_Capex_Input!$BU$8:$BU$10)</f>
        <v>0</v>
      </c>
      <c r="DW338" s="43" cm="1">
        <f t="array" aca="1" ref="DW338" ca="1">IFERROR(INDEX(Forecast_Capex_Input!BV$12:BV$286,$Z338)
*(INDEX(Forecast_Capex_Input!$H$12:$H$286,$Z338)=Repex),0)
*$DV338</f>
        <v>0</v>
      </c>
      <c r="DX338" s="43" cm="1">
        <f t="array" aca="1" ref="DX338" ca="1">IFERROR(INDEX(Forecast_Capex_Input!BW$12:BW$286,$Z338)
*(INDEX(Forecast_Capex_Input!$H$12:$H$286,$Z338)=Repex),0)
*$DV338</f>
        <v>0</v>
      </c>
      <c r="DY338" s="43" cm="1">
        <f t="array" aca="1" ref="DY338" ca="1">IFERROR(INDEX(Forecast_Capex_Input!BX$12:BX$286,$Z338)
*(INDEX(Forecast_Capex_Input!$H$12:$H$286,$Z338)=Repex),0)
*$DV338</f>
        <v>0</v>
      </c>
      <c r="DZ338" s="43" cm="1">
        <f t="array" aca="1" ref="DZ338" ca="1">IFERROR(INDEX(Forecast_Capex_Input!BY$12:BY$286,$Z338)
*(INDEX(Forecast_Capex_Input!$H$12:$H$286,$Z338)=Repex),0)
*$DV338</f>
        <v>0</v>
      </c>
      <c r="EA338" s="43" cm="1">
        <f t="array" aca="1" ref="EA338" ca="1">IFERROR(INDEX(Forecast_Capex_Input!BZ$12:BZ$286,$Z338)
*(INDEX(Forecast_Capex_Input!$H$12:$H$286,$Z338)=Repex),0)
*$DV338</f>
        <v>0</v>
      </c>
      <c r="EB338" s="43" cm="1">
        <f t="array" aca="1" ref="EB338" ca="1">IFERROR(INDEX(Forecast_Capex_Input!CA$12:CA$286,$Z338)
*(INDEX(Forecast_Capex_Input!$H$12:$H$286,$Z338)=Repex),0)
*$DV338</f>
        <v>0</v>
      </c>
      <c r="EC338" s="43" cm="1">
        <f t="array" aca="1" ref="EC338" ca="1">IFERROR(INDEX(Forecast_Capex_Input!CB$12:CB$286,$Z338)
*(INDEX(Forecast_Capex_Input!$H$12:$H$286,$Z338)=Repex),0)
*$DV338</f>
        <v>0</v>
      </c>
      <c r="ED338" s="43" cm="1">
        <f t="array" aca="1" ref="ED338" ca="1">IFERROR(INDEX(Forecast_Capex_Input!CC$12:CC$286,$Z338)
*(INDEX(Forecast_Capex_Input!$H$12:$H$286,$Z338)=Repex),0)
*$DV338</f>
        <v>0</v>
      </c>
      <c r="EF338" s="86">
        <f t="shared" si="36"/>
        <v>1.476037178375706</v>
      </c>
      <c r="EG338" s="28">
        <f>IFERROR(RANK(EF338,EF$11:EF$1010,0)+COUNTIF(EF$11:EF338,EF338)-1,NA)</f>
        <v>22</v>
      </c>
    </row>
    <row r="339" spans="3:137" x14ac:dyDescent="0.2">
      <c r="C339" s="28">
        <f t="shared" si="37"/>
        <v>329</v>
      </c>
      <c r="D339" s="9" t="str" cm="1">
        <f t="array" ref="D339">IFERROR(INDEX(Forecast_Capex_Input!$D$12:$D$286,$Z339),NA)</f>
        <v>Increase capacity for generation in Wagga North area</v>
      </c>
      <c r="E339" s="24" t="b" cm="1">
        <f t="array" ref="E339">IF($Z339=NA,NA,INDEX(Forecast_Capex_Input!$E$12:$E$286,$Z339))</f>
        <v>1</v>
      </c>
      <c r="F339" s="9" t="str" cm="1">
        <f t="array" aca="1" ref="F339" ca="1">IFERROR(INDEX(General!$E$25:$E$26,$AA339),NA)</f>
        <v>Non-Labour</v>
      </c>
      <c r="G339" s="9" t="str" cm="1">
        <f t="array" aca="1" ref="G339" ca="1">IFERROR(INDEX(Forecast_Capex_Input!$AI$11:$BB$11,$AC339),NA)</f>
        <v>Secondary Systems</v>
      </c>
      <c r="H339" s="50" cm="1">
        <f t="array" aca="1" ref="H339" ca="1">IFERROR(INDEX(Forecast_Capex_Input!$AI$12:$BB$286,$Z339,$AC339),NA)</f>
        <v>0.05</v>
      </c>
      <c r="I339" s="150" t="str" cm="1">
        <f t="array" ref="I339">IFERROR(INDEX(Forecast_Capex_Input!$F$12:$F$286,$Z339),NA)</f>
        <v>Augmentation Expenditure</v>
      </c>
      <c r="J339" s="150" t="str" cm="1">
        <f t="array" ref="J339">IFERROR(INDEX(Forecast_Capex_Input!G$12:G$286,$Z339),NA)</f>
        <v>Augmentations</v>
      </c>
      <c r="K339" s="150" t="str" cm="1">
        <f t="array" ref="K339">IFERROR(INDEX(Forecast_Capex_Input!H$12:H$286,$Z339),NA)</f>
        <v>Augex</v>
      </c>
      <c r="L339" s="150" t="str" cm="1">
        <f t="array" ref="L339">IFERROR(INDEX(Forecast_Capex_Input!I$12:I$286,$Z339),NA)</f>
        <v>Economic Benefits</v>
      </c>
      <c r="M339" s="150" t="str" cm="1">
        <f t="array" ref="M339">IFERROR(INDEX(Forecast_Capex_Input!J$12:J$286,$Z339),NA)</f>
        <v>N/A</v>
      </c>
      <c r="N339" s="150" t="str" cm="1">
        <f t="array" ref="N339">IFERROR(INDEX(Forecast_Capex_Input!K$12:K$286,$Z339),NA)</f>
        <v>N/A</v>
      </c>
      <c r="O339" s="150" t="str" cm="1">
        <f t="array" ref="O339">IFERROR(INDEX(Forecast_Capex_Input!L$12:L$286,$Z339),NA)</f>
        <v>N/A</v>
      </c>
      <c r="P339" s="150" t="str" cm="1">
        <f t="array" ref="P339">IFERROR(INDEX(Forecast_Capex_Input!M$12:M$286,$Z339),NA)</f>
        <v>N/A</v>
      </c>
      <c r="Q339" s="24" t="str" cm="1">
        <f t="array" ref="Q339">IFERROR(INDEX(Forecast_Capex_Input!N$12:N$286,$Z339),NA)</f>
        <v>No</v>
      </c>
      <c r="R339" s="190" cm="1">
        <f t="array" ref="R339">IFERROR(INDEX(Forecast_Capex_Input!O$12:O$286,$Z339),0)</f>
        <v>0</v>
      </c>
      <c r="S339" s="24" t="str" cm="1">
        <f t="array" ref="S339">IFERROR(INDEX(Forecast_Capex_Input!P$12:P$286,$Z339),0)</f>
        <v>Energy transition</v>
      </c>
      <c r="T339" s="150" t="str" cm="1">
        <f t="array" aca="1" ref="T339" ca="1">IFERROR(INDEX(General!$K$91:$K$110,$AC339),NA)</f>
        <v>Secondary Systems (2018-23)</v>
      </c>
      <c r="U339" s="43" cm="1">
        <f t="array" aca="1" ref="U339" ca="1">IFERROR(
IF($F339=General!$E$25,INDEX(Forecast_Capex_Input!S$12:S$286,$Z339),
INDEX(Forecast_Capex_Input!T$12:T$286,$Z339)),0)</f>
        <v>0.86040114748288732</v>
      </c>
      <c r="V339" s="82" t="b">
        <f>IFERROR(INDEX(Overheads!$T$19:$T$26,MATCH($I339,Overheads!$E$19:$E$26,0)),FALSE)</f>
        <v>1</v>
      </c>
      <c r="W339" s="209" t="str" cm="1">
        <f t="array" ref="W339">IFERROR(
INDEX(Forecast_Capex_Input!CN$12:CN$286,$Z339),0)</f>
        <v>FY22</v>
      </c>
      <c r="X339" s="209">
        <f>IFERROR(
MATCH($W339,General!$L$39:$S$39,0),1)</f>
        <v>2</v>
      </c>
      <c r="Z339" s="28">
        <f>IFERROR(
IF(MATCH($C339,Forecast_Capex_Input!$CI$12:$CI$286,1)+1&gt;MAX(Forecast_Capex_Input!$C$12:$C$286),NA,
MATCH($C339,Forecast_Capex_Input!$CI$12:$CI$286,1)+1),1)</f>
        <v>145</v>
      </c>
      <c r="AA339" s="28" cm="1">
        <f t="array" aca="1" ref="AA339" ca="1">IFERROR(
IF(Z338&lt;&gt;Z339,1,
IF(COUNTIF(OFFSET(AA338,0,0,-INDEX(Forecast_Capex_Input!$CG$12:$CG$286,$Z339)),AA338)=INDEX(Forecast_Capex_Input!$CG$12:$CG$286,$Z339),AA338+1,AA338)),NA)</f>
        <v>2</v>
      </c>
      <c r="AB339" s="28" cm="1">
        <f t="array" ref="AB339">IFERROR($C339-IF($Z339=1,1,INDEX(Forecast_Capex_Input!$CI$12:$CI$286,$Z339-1))+1,NA)</f>
        <v>7</v>
      </c>
      <c r="AC339" s="28" cm="1">
        <f t="array" aca="1" ref="AC339" ca="1">IFERROR(IF(AA339=1,
INDEX(Forecast_Capex_Input!$AI$10:$BB$10,SMALL(IF(INDEX(Forecast_Capex_Input!$AI$12:$BB$286,$Z339,0)&gt;0,COLUMN(Forecast_Capex_Input!$AI$10:$BB$10)-COLUMN(Forecast_Capex_Input!$AI$12)+1),ROWS(OFFSET(AC338,0,0,-$AB339)))),
OFFSET(AC338,-INDEX(Forecast_Capex_Input!$CG$12:$CG$286,$Z339)+1,0)),NA)</f>
        <v>4</v>
      </c>
      <c r="AD339" s="28">
        <f t="shared" ca="1" si="34"/>
        <v>2</v>
      </c>
      <c r="AE339" s="82" t="b">
        <f t="shared" si="38"/>
        <v>0</v>
      </c>
      <c r="AF339" s="78" t="b">
        <v>0</v>
      </c>
      <c r="AG339" s="82" t="b">
        <f t="shared" si="35"/>
        <v>1</v>
      </c>
      <c r="AI339" s="55">
        <v>1.3667010910886171E-2</v>
      </c>
      <c r="AJ339" s="55">
        <v>0.47834538188101594</v>
      </c>
      <c r="AK339" s="55">
        <v>0</v>
      </c>
      <c r="AL339" s="55">
        <v>0</v>
      </c>
      <c r="AM339" s="55">
        <v>0</v>
      </c>
      <c r="AN339" s="135">
        <v>0.49201239279190212</v>
      </c>
      <c r="AP339" s="55">
        <v>1.3667010910886171E-2</v>
      </c>
      <c r="AQ339" s="55">
        <v>0.47834538188101594</v>
      </c>
      <c r="AR339" s="55">
        <v>0</v>
      </c>
      <c r="AS339" s="55">
        <v>0</v>
      </c>
      <c r="AT339" s="55">
        <v>0</v>
      </c>
      <c r="AU339" s="135">
        <v>0.49201239279190212</v>
      </c>
      <c r="AW339" s="55">
        <v>1.6475774194862386E-3</v>
      </c>
      <c r="AX339" s="55">
        <v>5.4044884460080378E-2</v>
      </c>
      <c r="AY339" s="55">
        <v>0</v>
      </c>
      <c r="AZ339" s="55">
        <v>0</v>
      </c>
      <c r="BA339" s="55">
        <v>0</v>
      </c>
      <c r="BB339" s="135">
        <v>5.569246187956662E-2</v>
      </c>
      <c r="BD339" s="55">
        <v>3.2080126901109346E-4</v>
      </c>
      <c r="BE339" s="55">
        <v>1.0593721849310579E-2</v>
      </c>
      <c r="BF339" s="55">
        <v>0</v>
      </c>
      <c r="BG339" s="55">
        <v>0</v>
      </c>
      <c r="BH339" s="55">
        <v>0</v>
      </c>
      <c r="BI339" s="135">
        <v>1.0914523118321673E-2</v>
      </c>
      <c r="BK339" s="55">
        <v>1.5635389599383501E-2</v>
      </c>
      <c r="BL339" s="55">
        <v>0.54298398819040694</v>
      </c>
      <c r="BM339" s="55">
        <v>0</v>
      </c>
      <c r="BN339" s="55">
        <v>0</v>
      </c>
      <c r="BO339" s="55">
        <v>0</v>
      </c>
      <c r="BP339" s="135">
        <v>0.55861937778979043</v>
      </c>
      <c r="BR339" s="147">
        <v>0</v>
      </c>
      <c r="BS339" s="147">
        <v>1</v>
      </c>
      <c r="BT339" s="147">
        <v>0</v>
      </c>
      <c r="BU339" s="147">
        <v>0</v>
      </c>
      <c r="BV339" s="147">
        <v>0</v>
      </c>
      <c r="BX339" s="55">
        <v>0</v>
      </c>
      <c r="BY339" s="55">
        <v>0.49201239279190212</v>
      </c>
      <c r="BZ339" s="55">
        <v>0</v>
      </c>
      <c r="CA339" s="55">
        <v>0</v>
      </c>
      <c r="CB339" s="55">
        <v>0</v>
      </c>
      <c r="CC339" s="135">
        <v>0.49201239279190212</v>
      </c>
      <c r="CE339" s="55">
        <v>0</v>
      </c>
      <c r="CF339" s="55">
        <v>0.49201239279190212</v>
      </c>
      <c r="CG339" s="55">
        <v>0</v>
      </c>
      <c r="CH339" s="55">
        <v>0</v>
      </c>
      <c r="CI339" s="55">
        <v>0</v>
      </c>
      <c r="CJ339" s="135">
        <v>0.49201239279190212</v>
      </c>
      <c r="CL339" s="55">
        <v>0</v>
      </c>
      <c r="CM339" s="55">
        <v>5.569246187956662E-2</v>
      </c>
      <c r="CN339" s="55">
        <v>0</v>
      </c>
      <c r="CO339" s="55">
        <v>0</v>
      </c>
      <c r="CP339" s="55">
        <v>0</v>
      </c>
      <c r="CQ339" s="135">
        <v>5.569246187956662E-2</v>
      </c>
      <c r="CS339" s="67">
        <v>0</v>
      </c>
      <c r="CT339" s="67">
        <v>1.0914523118321673E-2</v>
      </c>
      <c r="CU339" s="67">
        <v>0</v>
      </c>
      <c r="CV339" s="67">
        <v>0</v>
      </c>
      <c r="CW339" s="67">
        <v>0</v>
      </c>
      <c r="CX339" s="135">
        <v>1.0914523118321673E-2</v>
      </c>
      <c r="CZ339" s="55">
        <v>0</v>
      </c>
      <c r="DA339" s="55">
        <v>0.55861937778979043</v>
      </c>
      <c r="DB339" s="55">
        <v>0</v>
      </c>
      <c r="DC339" s="55">
        <v>0</v>
      </c>
      <c r="DD339" s="55">
        <v>0</v>
      </c>
      <c r="DE339" s="135">
        <v>0.55861937778979043</v>
      </c>
      <c r="DG339" s="43" t="b" cm="1">
        <f t="array" aca="1" ref="DG339" ca="1">OR($G339=Forecast_Capex_Input!$BF$8:$BF$10)</f>
        <v>0</v>
      </c>
      <c r="DH339" s="43" cm="1">
        <f t="array" aca="1" ref="DH339" ca="1">IFERROR(INDEX(Forecast_Capex_Input!BG$12:BG$286,$Z339)
*(INDEX(Forecast_Capex_Input!$H$12:$H$286,$Z339)=Repex),0)
*$DG339</f>
        <v>0</v>
      </c>
      <c r="DI339" s="43" cm="1">
        <f t="array" aca="1" ref="DI339" ca="1">IFERROR(INDEX(Forecast_Capex_Input!BH$12:BH$286,$Z339)
*(INDEX(Forecast_Capex_Input!$H$12:$H$286,$Z339)=Repex),0)
*$DG339</f>
        <v>0</v>
      </c>
      <c r="DJ339" s="43" cm="1">
        <f t="array" aca="1" ref="DJ339" ca="1">IFERROR(INDEX(Forecast_Capex_Input!BI$12:BI$286,$Z339)
*(INDEX(Forecast_Capex_Input!$H$12:$H$286,$Z339)=Repex),0)
*$DG339</f>
        <v>0</v>
      </c>
      <c r="DK339" s="43" cm="1">
        <f t="array" aca="1" ref="DK339" ca="1">IFERROR(INDEX(Forecast_Capex_Input!BJ$12:BJ$286,$Z339)
*(INDEX(Forecast_Capex_Input!$H$12:$H$286,$Z339)=Repex),0)
*$DG339</f>
        <v>0</v>
      </c>
      <c r="DL339" s="43" cm="1">
        <f t="array" aca="1" ref="DL339" ca="1">IFERROR(INDEX(Forecast_Capex_Input!BK$12:BK$286,$Z339)
*(INDEX(Forecast_Capex_Input!$H$12:$H$286,$Z339)=Repex),0)
*$DG339</f>
        <v>0</v>
      </c>
      <c r="DM339" s="43" cm="1">
        <f t="array" aca="1" ref="DM339" ca="1">IFERROR(INDEX(Forecast_Capex_Input!BL$12:BL$286,$Z339)
*(INDEX(Forecast_Capex_Input!$H$12:$H$286,$Z339)=Repex),0)
*$DG339</f>
        <v>0</v>
      </c>
      <c r="DO339" s="43" t="b" cm="1">
        <f t="array" aca="1" ref="DO339" ca="1">OR($G339=Forecast_Capex_Input!$BN$8:$BN$9)</f>
        <v>0</v>
      </c>
      <c r="DP339" s="43" cm="1">
        <f t="array" aca="1" ref="DP339" ca="1">IFERROR(INDEX(Forecast_Capex_Input!BO$12:BO$286,$Z339)
*(INDEX(Forecast_Capex_Input!$H$12:$H$286,$Z339)=Repex),0)
*$DO339</f>
        <v>0</v>
      </c>
      <c r="DQ339" s="43" cm="1">
        <f t="array" aca="1" ref="DQ339" ca="1">IFERROR(INDEX(Forecast_Capex_Input!BP$12:BP$286,$Z339)
*(INDEX(Forecast_Capex_Input!$H$12:$H$286,$Z339)=Repex),0)
*$DO339</f>
        <v>0</v>
      </c>
      <c r="DR339" s="43" cm="1">
        <f t="array" aca="1" ref="DR339" ca="1">IFERROR(INDEX(Forecast_Capex_Input!BQ$12:BQ$286,$Z339)
*(INDEX(Forecast_Capex_Input!$H$12:$H$286,$Z339)=Repex),0)
*$DO339</f>
        <v>0</v>
      </c>
      <c r="DS339" s="43" cm="1">
        <f t="array" aca="1" ref="DS339" ca="1">IFERROR(INDEX(Forecast_Capex_Input!BR$12:BR$286,$Z339)
*(INDEX(Forecast_Capex_Input!$H$12:$H$286,$Z339)=Repex),0)
*$DO339</f>
        <v>0</v>
      </c>
      <c r="DT339" s="43" cm="1">
        <f t="array" aca="1" ref="DT339" ca="1">IFERROR(INDEX(Forecast_Capex_Input!BS$12:BS$286,$Z339)
*(INDEX(Forecast_Capex_Input!$H$12:$H$286,$Z339)=Repex),0)
*$DO339</f>
        <v>0</v>
      </c>
      <c r="DV339" s="43" t="b" cm="1">
        <f t="array" aca="1" ref="DV339" ca="1">OR($G339=Forecast_Capex_Input!$BU$8:$BU$10)</f>
        <v>1</v>
      </c>
      <c r="DW339" s="43" cm="1">
        <f t="array" aca="1" ref="DW339" ca="1">IFERROR(INDEX(Forecast_Capex_Input!BV$12:BV$286,$Z339)
*(INDEX(Forecast_Capex_Input!$H$12:$H$286,$Z339)=Repex),0)
*$DV339</f>
        <v>0</v>
      </c>
      <c r="DX339" s="43" cm="1">
        <f t="array" aca="1" ref="DX339" ca="1">IFERROR(INDEX(Forecast_Capex_Input!BW$12:BW$286,$Z339)
*(INDEX(Forecast_Capex_Input!$H$12:$H$286,$Z339)=Repex),0)
*$DV339</f>
        <v>0</v>
      </c>
      <c r="DY339" s="43" cm="1">
        <f t="array" aca="1" ref="DY339" ca="1">IFERROR(INDEX(Forecast_Capex_Input!BX$12:BX$286,$Z339)
*(INDEX(Forecast_Capex_Input!$H$12:$H$286,$Z339)=Repex),0)
*$DV339</f>
        <v>0</v>
      </c>
      <c r="DZ339" s="43" cm="1">
        <f t="array" aca="1" ref="DZ339" ca="1">IFERROR(INDEX(Forecast_Capex_Input!BY$12:BY$286,$Z339)
*(INDEX(Forecast_Capex_Input!$H$12:$H$286,$Z339)=Repex),0)
*$DV339</f>
        <v>0</v>
      </c>
      <c r="EA339" s="43" cm="1">
        <f t="array" aca="1" ref="EA339" ca="1">IFERROR(INDEX(Forecast_Capex_Input!BZ$12:BZ$286,$Z339)
*(INDEX(Forecast_Capex_Input!$H$12:$H$286,$Z339)=Repex),0)
*$DV339</f>
        <v>0</v>
      </c>
      <c r="EB339" s="43" cm="1">
        <f t="array" aca="1" ref="EB339" ca="1">IFERROR(INDEX(Forecast_Capex_Input!CA$12:CA$286,$Z339)
*(INDEX(Forecast_Capex_Input!$H$12:$H$286,$Z339)=Repex),0)
*$DV339</f>
        <v>0</v>
      </c>
      <c r="EC339" s="43" cm="1">
        <f t="array" aca="1" ref="EC339" ca="1">IFERROR(INDEX(Forecast_Capex_Input!CB$12:CB$286,$Z339)
*(INDEX(Forecast_Capex_Input!$H$12:$H$286,$Z339)=Repex),0)
*$DV339</f>
        <v>0</v>
      </c>
      <c r="ED339" s="43" cm="1">
        <f t="array" aca="1" ref="ED339" ca="1">IFERROR(INDEX(Forecast_Capex_Input!CC$12:CC$286,$Z339)
*(INDEX(Forecast_Capex_Input!$H$12:$H$286,$Z339)=Repex),0)
*$DV339</f>
        <v>0</v>
      </c>
      <c r="EF339" s="86">
        <f t="shared" si="36"/>
        <v>0.49201239279190212</v>
      </c>
      <c r="EG339" s="28">
        <f>IFERROR(RANK(EF339,EF$11:EF$1010,0)+COUNTIF(EF$11:EF339,EF339)-1,NA)</f>
        <v>33</v>
      </c>
    </row>
    <row r="340" spans="3:137" x14ac:dyDescent="0.2">
      <c r="C340" s="28">
        <f t="shared" si="37"/>
        <v>330</v>
      </c>
      <c r="D340" s="9" t="str" cm="1">
        <f t="array" ref="D340">IFERROR(INDEX(Forecast_Capex_Input!$D$12:$D$286,$Z340),NA)</f>
        <v>Increase capacity for generation in Wagga North area</v>
      </c>
      <c r="E340" s="24" t="b" cm="1">
        <f t="array" ref="E340">IF($Z340=NA,NA,INDEX(Forecast_Capex_Input!$E$12:$E$286,$Z340))</f>
        <v>1</v>
      </c>
      <c r="F340" s="9" t="str" cm="1">
        <f t="array" aca="1" ref="F340" ca="1">IFERROR(INDEX(General!$E$25:$E$26,$AA340),NA)</f>
        <v>Non-Labour</v>
      </c>
      <c r="G340" s="9" t="str" cm="1">
        <f t="array" aca="1" ref="G340" ca="1">IFERROR(INDEX(Forecast_Capex_Input!$AI$11:$BB$11,$AC340),NA)</f>
        <v>Land and Easements</v>
      </c>
      <c r="H340" s="50" cm="1">
        <f t="array" aca="1" ref="H340" ca="1">IFERROR(INDEX(Forecast_Capex_Input!$AI$12:$BB$286,$Z340,$AC340),NA)</f>
        <v>0.2</v>
      </c>
      <c r="I340" s="150" t="str" cm="1">
        <f t="array" ref="I340">IFERROR(INDEX(Forecast_Capex_Input!$F$12:$F$286,$Z340),NA)</f>
        <v>Augmentation Expenditure</v>
      </c>
      <c r="J340" s="150" t="str" cm="1">
        <f t="array" ref="J340">IFERROR(INDEX(Forecast_Capex_Input!G$12:G$286,$Z340),NA)</f>
        <v>Augmentations</v>
      </c>
      <c r="K340" s="150" t="str" cm="1">
        <f t="array" ref="K340">IFERROR(INDEX(Forecast_Capex_Input!H$12:H$286,$Z340),NA)</f>
        <v>Augex</v>
      </c>
      <c r="L340" s="150" t="str" cm="1">
        <f t="array" ref="L340">IFERROR(INDEX(Forecast_Capex_Input!I$12:I$286,$Z340),NA)</f>
        <v>Economic Benefits</v>
      </c>
      <c r="M340" s="150" t="str" cm="1">
        <f t="array" ref="M340">IFERROR(INDEX(Forecast_Capex_Input!J$12:J$286,$Z340),NA)</f>
        <v>N/A</v>
      </c>
      <c r="N340" s="150" t="str" cm="1">
        <f t="array" ref="N340">IFERROR(INDEX(Forecast_Capex_Input!K$12:K$286,$Z340),NA)</f>
        <v>N/A</v>
      </c>
      <c r="O340" s="150" t="str" cm="1">
        <f t="array" ref="O340">IFERROR(INDEX(Forecast_Capex_Input!L$12:L$286,$Z340),NA)</f>
        <v>N/A</v>
      </c>
      <c r="P340" s="150" t="str" cm="1">
        <f t="array" ref="P340">IFERROR(INDEX(Forecast_Capex_Input!M$12:M$286,$Z340),NA)</f>
        <v>N/A</v>
      </c>
      <c r="Q340" s="24" t="str" cm="1">
        <f t="array" ref="Q340">IFERROR(INDEX(Forecast_Capex_Input!N$12:N$286,$Z340),NA)</f>
        <v>No</v>
      </c>
      <c r="R340" s="190" cm="1">
        <f t="array" ref="R340">IFERROR(INDEX(Forecast_Capex_Input!O$12:O$286,$Z340),0)</f>
        <v>0</v>
      </c>
      <c r="S340" s="24" t="str" cm="1">
        <f t="array" ref="S340">IFERROR(INDEX(Forecast_Capex_Input!P$12:P$286,$Z340),0)</f>
        <v>Energy transition</v>
      </c>
      <c r="T340" s="150" t="str" cm="1">
        <f t="array" aca="1" ref="T340" ca="1">IFERROR(INDEX(General!$K$91:$K$110,$AC340),NA)</f>
        <v>Land and Easements</v>
      </c>
      <c r="U340" s="43" cm="1">
        <f t="array" aca="1" ref="U340" ca="1">IFERROR(
IF($F340=General!$E$25,INDEX(Forecast_Capex_Input!S$12:S$286,$Z340),
INDEX(Forecast_Capex_Input!T$12:T$286,$Z340)),0)</f>
        <v>0.86040114748288732</v>
      </c>
      <c r="V340" s="82" t="b">
        <f>IFERROR(INDEX(Overheads!$T$19:$T$26,MATCH($I340,Overheads!$E$19:$E$26,0)),FALSE)</f>
        <v>1</v>
      </c>
      <c r="W340" s="209" t="str" cm="1">
        <f t="array" ref="W340">IFERROR(
INDEX(Forecast_Capex_Input!CN$12:CN$286,$Z340),0)</f>
        <v>FY22</v>
      </c>
      <c r="X340" s="209">
        <f>IFERROR(
MATCH($W340,General!$L$39:$S$39,0),1)</f>
        <v>2</v>
      </c>
      <c r="Z340" s="28">
        <f>IFERROR(
IF(MATCH($C340,Forecast_Capex_Input!$CI$12:$CI$286,1)+1&gt;MAX(Forecast_Capex_Input!$C$12:$C$286),NA,
MATCH($C340,Forecast_Capex_Input!$CI$12:$CI$286,1)+1),1)</f>
        <v>145</v>
      </c>
      <c r="AA340" s="28" cm="1">
        <f t="array" aca="1" ref="AA340" ca="1">IFERROR(
IF(Z339&lt;&gt;Z340,1,
IF(COUNTIF(OFFSET(AA339,0,0,-INDEX(Forecast_Capex_Input!$CG$12:$CG$286,$Z340)),AA339)=INDEX(Forecast_Capex_Input!$CG$12:$CG$286,$Z340),AA339+1,AA339)),NA)</f>
        <v>2</v>
      </c>
      <c r="AB340" s="28" cm="1">
        <f t="array" ref="AB340">IFERROR($C340-IF($Z340=1,1,INDEX(Forecast_Capex_Input!$CI$12:$CI$286,$Z340-1))+1,NA)</f>
        <v>8</v>
      </c>
      <c r="AC340" s="28" cm="1">
        <f t="array" aca="1" ref="AC340" ca="1">IFERROR(IF(AA340=1,
INDEX(Forecast_Capex_Input!$AI$10:$BB$10,SMALL(IF(INDEX(Forecast_Capex_Input!$AI$12:$BB$286,$Z340,0)&gt;0,COLUMN(Forecast_Capex_Input!$AI$10:$BB$10)-COLUMN(Forecast_Capex_Input!$AI$12)+1),ROWS(OFFSET(AC339,0,0,-$AB340)))),
OFFSET(AC339,-INDEX(Forecast_Capex_Input!$CG$12:$CG$286,$Z340)+1,0)),NA)</f>
        <v>9</v>
      </c>
      <c r="AD340" s="28">
        <f t="shared" ca="1" si="34"/>
        <v>2</v>
      </c>
      <c r="AE340" s="82" t="b">
        <f t="shared" si="38"/>
        <v>0</v>
      </c>
      <c r="AF340" s="78" t="b">
        <v>0</v>
      </c>
      <c r="AG340" s="82" t="b">
        <f t="shared" si="35"/>
        <v>1</v>
      </c>
      <c r="AI340" s="55">
        <v>5.4668043643544682E-2</v>
      </c>
      <c r="AJ340" s="55">
        <v>1.9133815275240638</v>
      </c>
      <c r="AK340" s="55">
        <v>0</v>
      </c>
      <c r="AL340" s="55">
        <v>0</v>
      </c>
      <c r="AM340" s="55">
        <v>0</v>
      </c>
      <c r="AN340" s="135">
        <v>1.9680495711676085</v>
      </c>
      <c r="AP340" s="55">
        <v>5.4668043643544682E-2</v>
      </c>
      <c r="AQ340" s="55">
        <v>1.9133815275240638</v>
      </c>
      <c r="AR340" s="55">
        <v>0</v>
      </c>
      <c r="AS340" s="55">
        <v>0</v>
      </c>
      <c r="AT340" s="55">
        <v>0</v>
      </c>
      <c r="AU340" s="135">
        <v>1.9680495711676085</v>
      </c>
      <c r="AW340" s="55">
        <v>6.5903096779449544E-3</v>
      </c>
      <c r="AX340" s="55">
        <v>0.21617953784032151</v>
      </c>
      <c r="AY340" s="55">
        <v>0</v>
      </c>
      <c r="AZ340" s="55">
        <v>0</v>
      </c>
      <c r="BA340" s="55">
        <v>0</v>
      </c>
      <c r="BB340" s="135">
        <v>0.22276984751826648</v>
      </c>
      <c r="BD340" s="55">
        <v>1.2832050760443739E-3</v>
      </c>
      <c r="BE340" s="55">
        <v>4.2374887397242315E-2</v>
      </c>
      <c r="BF340" s="55">
        <v>0</v>
      </c>
      <c r="BG340" s="55">
        <v>0</v>
      </c>
      <c r="BH340" s="55">
        <v>0</v>
      </c>
      <c r="BI340" s="135">
        <v>4.365809247328669E-2</v>
      </c>
      <c r="BK340" s="55">
        <v>6.2541558397534003E-2</v>
      </c>
      <c r="BL340" s="55">
        <v>2.1719359527616278</v>
      </c>
      <c r="BM340" s="55">
        <v>0</v>
      </c>
      <c r="BN340" s="55">
        <v>0</v>
      </c>
      <c r="BO340" s="55">
        <v>0</v>
      </c>
      <c r="BP340" s="135">
        <v>2.2344775111591617</v>
      </c>
      <c r="BR340" s="147">
        <v>0</v>
      </c>
      <c r="BS340" s="147">
        <v>1</v>
      </c>
      <c r="BT340" s="147">
        <v>0</v>
      </c>
      <c r="BU340" s="147">
        <v>0</v>
      </c>
      <c r="BV340" s="147">
        <v>0</v>
      </c>
      <c r="BX340" s="55">
        <v>0</v>
      </c>
      <c r="BY340" s="55">
        <v>1.9680495711676085</v>
      </c>
      <c r="BZ340" s="55">
        <v>0</v>
      </c>
      <c r="CA340" s="55">
        <v>0</v>
      </c>
      <c r="CB340" s="55">
        <v>0</v>
      </c>
      <c r="CC340" s="135">
        <v>1.9680495711676085</v>
      </c>
      <c r="CE340" s="55">
        <v>0</v>
      </c>
      <c r="CF340" s="55">
        <v>1.9680495711676085</v>
      </c>
      <c r="CG340" s="55">
        <v>0</v>
      </c>
      <c r="CH340" s="55">
        <v>0</v>
      </c>
      <c r="CI340" s="55">
        <v>0</v>
      </c>
      <c r="CJ340" s="135">
        <v>1.9680495711676085</v>
      </c>
      <c r="CL340" s="55">
        <v>0</v>
      </c>
      <c r="CM340" s="55">
        <v>0.22276984751826648</v>
      </c>
      <c r="CN340" s="55">
        <v>0</v>
      </c>
      <c r="CO340" s="55">
        <v>0</v>
      </c>
      <c r="CP340" s="55">
        <v>0</v>
      </c>
      <c r="CQ340" s="135">
        <v>0.22276984751826648</v>
      </c>
      <c r="CS340" s="67">
        <v>0</v>
      </c>
      <c r="CT340" s="67">
        <v>4.365809247328669E-2</v>
      </c>
      <c r="CU340" s="67">
        <v>0</v>
      </c>
      <c r="CV340" s="67">
        <v>0</v>
      </c>
      <c r="CW340" s="67">
        <v>0</v>
      </c>
      <c r="CX340" s="135">
        <v>4.365809247328669E-2</v>
      </c>
      <c r="CZ340" s="55">
        <v>0</v>
      </c>
      <c r="DA340" s="55">
        <v>2.2344775111591617</v>
      </c>
      <c r="DB340" s="55">
        <v>0</v>
      </c>
      <c r="DC340" s="55">
        <v>0</v>
      </c>
      <c r="DD340" s="55">
        <v>0</v>
      </c>
      <c r="DE340" s="135">
        <v>2.2344775111591617</v>
      </c>
      <c r="DG340" s="43" t="b" cm="1">
        <f t="array" aca="1" ref="DG340" ca="1">OR($G340=Forecast_Capex_Input!$BF$8:$BF$10)</f>
        <v>0</v>
      </c>
      <c r="DH340" s="43" cm="1">
        <f t="array" aca="1" ref="DH340" ca="1">IFERROR(INDEX(Forecast_Capex_Input!BG$12:BG$286,$Z340)
*(INDEX(Forecast_Capex_Input!$H$12:$H$286,$Z340)=Repex),0)
*$DG340</f>
        <v>0</v>
      </c>
      <c r="DI340" s="43" cm="1">
        <f t="array" aca="1" ref="DI340" ca="1">IFERROR(INDEX(Forecast_Capex_Input!BH$12:BH$286,$Z340)
*(INDEX(Forecast_Capex_Input!$H$12:$H$286,$Z340)=Repex),0)
*$DG340</f>
        <v>0</v>
      </c>
      <c r="DJ340" s="43" cm="1">
        <f t="array" aca="1" ref="DJ340" ca="1">IFERROR(INDEX(Forecast_Capex_Input!BI$12:BI$286,$Z340)
*(INDEX(Forecast_Capex_Input!$H$12:$H$286,$Z340)=Repex),0)
*$DG340</f>
        <v>0</v>
      </c>
      <c r="DK340" s="43" cm="1">
        <f t="array" aca="1" ref="DK340" ca="1">IFERROR(INDEX(Forecast_Capex_Input!BJ$12:BJ$286,$Z340)
*(INDEX(Forecast_Capex_Input!$H$12:$H$286,$Z340)=Repex),0)
*$DG340</f>
        <v>0</v>
      </c>
      <c r="DL340" s="43" cm="1">
        <f t="array" aca="1" ref="DL340" ca="1">IFERROR(INDEX(Forecast_Capex_Input!BK$12:BK$286,$Z340)
*(INDEX(Forecast_Capex_Input!$H$12:$H$286,$Z340)=Repex),0)
*$DG340</f>
        <v>0</v>
      </c>
      <c r="DM340" s="43" cm="1">
        <f t="array" aca="1" ref="DM340" ca="1">IFERROR(INDEX(Forecast_Capex_Input!BL$12:BL$286,$Z340)
*(INDEX(Forecast_Capex_Input!$H$12:$H$286,$Z340)=Repex),0)
*$DG340</f>
        <v>0</v>
      </c>
      <c r="DO340" s="43" t="b" cm="1">
        <f t="array" aca="1" ref="DO340" ca="1">OR($G340=Forecast_Capex_Input!$BN$8:$BN$9)</f>
        <v>0</v>
      </c>
      <c r="DP340" s="43" cm="1">
        <f t="array" aca="1" ref="DP340" ca="1">IFERROR(INDEX(Forecast_Capex_Input!BO$12:BO$286,$Z340)
*(INDEX(Forecast_Capex_Input!$H$12:$H$286,$Z340)=Repex),0)
*$DO340</f>
        <v>0</v>
      </c>
      <c r="DQ340" s="43" cm="1">
        <f t="array" aca="1" ref="DQ340" ca="1">IFERROR(INDEX(Forecast_Capex_Input!BP$12:BP$286,$Z340)
*(INDEX(Forecast_Capex_Input!$H$12:$H$286,$Z340)=Repex),0)
*$DO340</f>
        <v>0</v>
      </c>
      <c r="DR340" s="43" cm="1">
        <f t="array" aca="1" ref="DR340" ca="1">IFERROR(INDEX(Forecast_Capex_Input!BQ$12:BQ$286,$Z340)
*(INDEX(Forecast_Capex_Input!$H$12:$H$286,$Z340)=Repex),0)
*$DO340</f>
        <v>0</v>
      </c>
      <c r="DS340" s="43" cm="1">
        <f t="array" aca="1" ref="DS340" ca="1">IFERROR(INDEX(Forecast_Capex_Input!BR$12:BR$286,$Z340)
*(INDEX(Forecast_Capex_Input!$H$12:$H$286,$Z340)=Repex),0)
*$DO340</f>
        <v>0</v>
      </c>
      <c r="DT340" s="43" cm="1">
        <f t="array" aca="1" ref="DT340" ca="1">IFERROR(INDEX(Forecast_Capex_Input!BS$12:BS$286,$Z340)
*(INDEX(Forecast_Capex_Input!$H$12:$H$286,$Z340)=Repex),0)
*$DO340</f>
        <v>0</v>
      </c>
      <c r="DV340" s="43" t="b" cm="1">
        <f t="array" aca="1" ref="DV340" ca="1">OR($G340=Forecast_Capex_Input!$BU$8:$BU$10)</f>
        <v>0</v>
      </c>
      <c r="DW340" s="43" cm="1">
        <f t="array" aca="1" ref="DW340" ca="1">IFERROR(INDEX(Forecast_Capex_Input!BV$12:BV$286,$Z340)
*(INDEX(Forecast_Capex_Input!$H$12:$H$286,$Z340)=Repex),0)
*$DV340</f>
        <v>0</v>
      </c>
      <c r="DX340" s="43" cm="1">
        <f t="array" aca="1" ref="DX340" ca="1">IFERROR(INDEX(Forecast_Capex_Input!BW$12:BW$286,$Z340)
*(INDEX(Forecast_Capex_Input!$H$12:$H$286,$Z340)=Repex),0)
*$DV340</f>
        <v>0</v>
      </c>
      <c r="DY340" s="43" cm="1">
        <f t="array" aca="1" ref="DY340" ca="1">IFERROR(INDEX(Forecast_Capex_Input!BX$12:BX$286,$Z340)
*(INDEX(Forecast_Capex_Input!$H$12:$H$286,$Z340)=Repex),0)
*$DV340</f>
        <v>0</v>
      </c>
      <c r="DZ340" s="43" cm="1">
        <f t="array" aca="1" ref="DZ340" ca="1">IFERROR(INDEX(Forecast_Capex_Input!BY$12:BY$286,$Z340)
*(INDEX(Forecast_Capex_Input!$H$12:$H$286,$Z340)=Repex),0)
*$DV340</f>
        <v>0</v>
      </c>
      <c r="EA340" s="43" cm="1">
        <f t="array" aca="1" ref="EA340" ca="1">IFERROR(INDEX(Forecast_Capex_Input!BZ$12:BZ$286,$Z340)
*(INDEX(Forecast_Capex_Input!$H$12:$H$286,$Z340)=Repex),0)
*$DV340</f>
        <v>0</v>
      </c>
      <c r="EB340" s="43" cm="1">
        <f t="array" aca="1" ref="EB340" ca="1">IFERROR(INDEX(Forecast_Capex_Input!CA$12:CA$286,$Z340)
*(INDEX(Forecast_Capex_Input!$H$12:$H$286,$Z340)=Repex),0)
*$DV340</f>
        <v>0</v>
      </c>
      <c r="EC340" s="43" cm="1">
        <f t="array" aca="1" ref="EC340" ca="1">IFERROR(INDEX(Forecast_Capex_Input!CB$12:CB$286,$Z340)
*(INDEX(Forecast_Capex_Input!$H$12:$H$286,$Z340)=Repex),0)
*$DV340</f>
        <v>0</v>
      </c>
      <c r="ED340" s="43" cm="1">
        <f t="array" aca="1" ref="ED340" ca="1">IFERROR(INDEX(Forecast_Capex_Input!CC$12:CC$286,$Z340)
*(INDEX(Forecast_Capex_Input!$H$12:$H$286,$Z340)=Repex),0)
*$DV340</f>
        <v>0</v>
      </c>
      <c r="EF340" s="86">
        <f t="shared" si="36"/>
        <v>1.9680495711676085</v>
      </c>
      <c r="EG340" s="28">
        <f>IFERROR(RANK(EF340,EF$11:EF$1010,0)+COUNTIF(EF$11:EF340,EF340)-1,NA)</f>
        <v>19</v>
      </c>
    </row>
    <row r="341" spans="3:137" x14ac:dyDescent="0.2">
      <c r="C341" s="28">
        <f t="shared" si="37"/>
        <v>331</v>
      </c>
      <c r="D341" s="9" t="str" cm="1">
        <f t="array" ref="D341">IFERROR(INDEX(Forecast_Capex_Input!$D$12:$D$286,$Z341),NA)</f>
        <v>Supply to Western Sydney Priority Growth area</v>
      </c>
      <c r="E341" s="24" t="b" cm="1">
        <f t="array" ref="E341">IF($Z341=NA,NA,INDEX(Forecast_Capex_Input!$E$12:$E$286,$Z341))</f>
        <v>1</v>
      </c>
      <c r="F341" s="9" t="str" cm="1">
        <f t="array" aca="1" ref="F341" ca="1">IFERROR(INDEX(General!$E$25:$E$26,$AA341),NA)</f>
        <v>Labour</v>
      </c>
      <c r="G341" s="9" t="str" cm="1">
        <f t="array" aca="1" ref="G341" ca="1">IFERROR(INDEX(Forecast_Capex_Input!$AI$11:$BB$11,$AC341),NA)</f>
        <v>Transmission Lines</v>
      </c>
      <c r="H341" s="50" cm="1">
        <f t="array" aca="1" ref="H341" ca="1">IFERROR(INDEX(Forecast_Capex_Input!$AI$12:$BB$286,$Z341,$AC341),NA)</f>
        <v>0.15</v>
      </c>
      <c r="I341" s="150" t="str" cm="1">
        <f t="array" ref="I341">IFERROR(INDEX(Forecast_Capex_Input!$F$12:$F$286,$Z341),NA)</f>
        <v>Augmentation Expenditure</v>
      </c>
      <c r="J341" s="150" t="str" cm="1">
        <f t="array" ref="J341">IFERROR(INDEX(Forecast_Capex_Input!G$12:G$286,$Z341),NA)</f>
        <v>Augex - Major Project</v>
      </c>
      <c r="K341" s="150" t="str" cm="1">
        <f t="array" ref="K341">IFERROR(INDEX(Forecast_Capex_Input!H$12:H$286,$Z341),NA)</f>
        <v>Augex</v>
      </c>
      <c r="L341" s="150" t="str" cm="1">
        <f t="array" ref="L341">IFERROR(INDEX(Forecast_Capex_Input!I$12:I$286,$Z341),NA)</f>
        <v>Augex - Major Project</v>
      </c>
      <c r="M341" s="150" t="str" cm="1">
        <f t="array" ref="M341">IFERROR(INDEX(Forecast_Capex_Input!J$12:J$286,$Z341),NA)</f>
        <v>N/A</v>
      </c>
      <c r="N341" s="150" t="str" cm="1">
        <f t="array" ref="N341">IFERROR(INDEX(Forecast_Capex_Input!K$12:K$286,$Z341),NA)</f>
        <v>N/A</v>
      </c>
      <c r="O341" s="150" t="str" cm="1">
        <f t="array" ref="O341">IFERROR(INDEX(Forecast_Capex_Input!L$12:L$286,$Z341),NA)</f>
        <v>N/A</v>
      </c>
      <c r="P341" s="150" t="str" cm="1">
        <f t="array" ref="P341">IFERROR(INDEX(Forecast_Capex_Input!M$12:M$286,$Z341),NA)</f>
        <v>N/A</v>
      </c>
      <c r="Q341" s="24" t="str" cm="1">
        <f t="array" ref="Q341">IFERROR(INDEX(Forecast_Capex_Input!N$12:N$286,$Z341),NA)</f>
        <v>Yes</v>
      </c>
      <c r="R341" s="190" cm="1">
        <f t="array" ref="R341">IFERROR(INDEX(Forecast_Capex_Input!O$12:O$286,$Z341),0)</f>
        <v>0</v>
      </c>
      <c r="S341" s="24" t="str" cm="1">
        <f t="array" ref="S341">IFERROR(INDEX(Forecast_Capex_Input!P$12:P$286,$Z341),0)</f>
        <v>Localised maximum demand growth</v>
      </c>
      <c r="T341" s="150" t="str" cm="1">
        <f t="array" aca="1" ref="T341" ca="1">IFERROR(INDEX(General!$K$91:$K$110,$AC341),NA)</f>
        <v>Transmission Lines (2018 onwards)</v>
      </c>
      <c r="U341" s="43" cm="1">
        <f t="array" aca="1" ref="U341" ca="1">IFERROR(
IF($F341=General!$E$25,INDEX(Forecast_Capex_Input!S$12:S$286,$Z341),
INDEX(Forecast_Capex_Input!T$12:T$286,$Z341)),0)</f>
        <v>9.1736934402189982E-2</v>
      </c>
      <c r="V341" s="82" t="b">
        <f>IFERROR(INDEX(Overheads!$T$19:$T$26,MATCH($I341,Overheads!$E$19:$E$26,0)),FALSE)</f>
        <v>1</v>
      </c>
      <c r="W341" s="209" t="str" cm="1">
        <f t="array" ref="W341">IFERROR(
INDEX(Forecast_Capex_Input!CN$12:CN$286,$Z341),0)</f>
        <v>FY22</v>
      </c>
      <c r="X341" s="209">
        <f>IFERROR(
MATCH($W341,General!$L$39:$S$39,0),1)</f>
        <v>2</v>
      </c>
      <c r="Z341" s="28">
        <f>IFERROR(
IF(MATCH($C341,Forecast_Capex_Input!$CI$12:$CI$286,1)+1&gt;MAX(Forecast_Capex_Input!$C$12:$C$286),NA,
MATCH($C341,Forecast_Capex_Input!$CI$12:$CI$286,1)+1),1)</f>
        <v>146</v>
      </c>
      <c r="AA341" s="28" cm="1">
        <f t="array" aca="1" ref="AA341" ca="1">IFERROR(
IF(Z340&lt;&gt;Z341,1,
IF(COUNTIF(OFFSET(AA340,0,0,-INDEX(Forecast_Capex_Input!$CG$12:$CG$286,$Z341)),AA340)=INDEX(Forecast_Capex_Input!$CG$12:$CG$286,$Z341),AA340+1,AA340)),NA)</f>
        <v>1</v>
      </c>
      <c r="AB341" s="28" cm="1">
        <f t="array" ref="AB341">IFERROR($C341-IF($Z341=1,1,INDEX(Forecast_Capex_Input!$CI$12:$CI$286,$Z341-1))+1,NA)</f>
        <v>1</v>
      </c>
      <c r="AC341" s="28" cm="1">
        <f t="array" aca="1" ref="AC341" ca="1">IFERROR(IF(AA341=1,
INDEX(Forecast_Capex_Input!$AI$10:$BB$10,SMALL(IF(INDEX(Forecast_Capex_Input!$AI$12:$BB$286,$Z341,0)&gt;0,COLUMN(Forecast_Capex_Input!$AI$10:$BB$10)-COLUMN(Forecast_Capex_Input!$AI$12)+1),ROWS(OFFSET(AC340,0,0,-$AB341)))),
OFFSET(AC340,-INDEX(Forecast_Capex_Input!$CG$12:$CG$286,$Z341)+1,0)),NA)</f>
        <v>1</v>
      </c>
      <c r="AD341" s="28">
        <f t="shared" ca="1" si="34"/>
        <v>1</v>
      </c>
      <c r="AE341" s="82" t="b">
        <f t="shared" si="38"/>
        <v>0</v>
      </c>
      <c r="AF341" s="78" t="b">
        <v>0</v>
      </c>
      <c r="AG341" s="82" t="b">
        <f t="shared" si="35"/>
        <v>1</v>
      </c>
      <c r="AI341" s="183" t="s">
        <v>768</v>
      </c>
      <c r="AJ341" s="183" t="s">
        <v>768</v>
      </c>
      <c r="AK341" s="183" t="s">
        <v>768</v>
      </c>
      <c r="AL341" s="183" t="s">
        <v>768</v>
      </c>
      <c r="AM341" s="183" t="s">
        <v>768</v>
      </c>
      <c r="AN341" s="143" t="s">
        <v>768</v>
      </c>
      <c r="AP341" s="183" t="s">
        <v>768</v>
      </c>
      <c r="AQ341" s="183" t="s">
        <v>768</v>
      </c>
      <c r="AR341" s="183" t="s">
        <v>768</v>
      </c>
      <c r="AS341" s="183" t="s">
        <v>768</v>
      </c>
      <c r="AT341" s="183" t="s">
        <v>768</v>
      </c>
      <c r="AU341" s="143" t="s">
        <v>768</v>
      </c>
      <c r="AW341" s="183" t="s">
        <v>768</v>
      </c>
      <c r="AX341" s="183" t="s">
        <v>768</v>
      </c>
      <c r="AY341" s="183" t="s">
        <v>768</v>
      </c>
      <c r="AZ341" s="183" t="s">
        <v>768</v>
      </c>
      <c r="BA341" s="183" t="s">
        <v>768</v>
      </c>
      <c r="BB341" s="143" t="s">
        <v>768</v>
      </c>
      <c r="BD341" s="183" t="s">
        <v>768</v>
      </c>
      <c r="BE341" s="183" t="s">
        <v>768</v>
      </c>
      <c r="BF341" s="183" t="s">
        <v>768</v>
      </c>
      <c r="BG341" s="183" t="s">
        <v>768</v>
      </c>
      <c r="BH341" s="183" t="s">
        <v>768</v>
      </c>
      <c r="BI341" s="143" t="s">
        <v>768</v>
      </c>
      <c r="BK341" s="183" t="s">
        <v>768</v>
      </c>
      <c r="BL341" s="183" t="s">
        <v>768</v>
      </c>
      <c r="BM341" s="183" t="s">
        <v>768</v>
      </c>
      <c r="BN341" s="183" t="s">
        <v>768</v>
      </c>
      <c r="BO341" s="183" t="s">
        <v>768</v>
      </c>
      <c r="BP341" s="143" t="s">
        <v>768</v>
      </c>
      <c r="BR341" s="181" t="s">
        <v>768</v>
      </c>
      <c r="BS341" s="181" t="s">
        <v>768</v>
      </c>
      <c r="BT341" s="181" t="s">
        <v>768</v>
      </c>
      <c r="BU341" s="181" t="s">
        <v>768</v>
      </c>
      <c r="BV341" s="181" t="s">
        <v>768</v>
      </c>
      <c r="BX341" s="183" t="s">
        <v>768</v>
      </c>
      <c r="BY341" s="183" t="s">
        <v>768</v>
      </c>
      <c r="BZ341" s="183" t="s">
        <v>768</v>
      </c>
      <c r="CA341" s="183" t="s">
        <v>768</v>
      </c>
      <c r="CB341" s="183" t="s">
        <v>768</v>
      </c>
      <c r="CC341" s="143" t="s">
        <v>768</v>
      </c>
      <c r="CE341" s="183" t="s">
        <v>768</v>
      </c>
      <c r="CF341" s="183" t="s">
        <v>768</v>
      </c>
      <c r="CG341" s="183" t="s">
        <v>768</v>
      </c>
      <c r="CH341" s="183" t="s">
        <v>768</v>
      </c>
      <c r="CI341" s="183" t="s">
        <v>768</v>
      </c>
      <c r="CJ341" s="143" t="s">
        <v>768</v>
      </c>
      <c r="CL341" s="183" t="s">
        <v>768</v>
      </c>
      <c r="CM341" s="183" t="s">
        <v>768</v>
      </c>
      <c r="CN341" s="183" t="s">
        <v>768</v>
      </c>
      <c r="CO341" s="183" t="s">
        <v>768</v>
      </c>
      <c r="CP341" s="183" t="s">
        <v>768</v>
      </c>
      <c r="CQ341" s="143" t="s">
        <v>768</v>
      </c>
      <c r="CS341" s="183" t="s">
        <v>768</v>
      </c>
      <c r="CT341" s="183" t="s">
        <v>768</v>
      </c>
      <c r="CU341" s="183" t="s">
        <v>768</v>
      </c>
      <c r="CV341" s="183" t="s">
        <v>768</v>
      </c>
      <c r="CW341" s="183" t="s">
        <v>768</v>
      </c>
      <c r="CX341" s="143" t="s">
        <v>768</v>
      </c>
      <c r="CZ341" s="183" t="s">
        <v>768</v>
      </c>
      <c r="DA341" s="183" t="s">
        <v>768</v>
      </c>
      <c r="DB341" s="183" t="s">
        <v>768</v>
      </c>
      <c r="DC341" s="183" t="s">
        <v>768</v>
      </c>
      <c r="DD341" s="183" t="s">
        <v>768</v>
      </c>
      <c r="DE341" s="143" t="s">
        <v>768</v>
      </c>
      <c r="DG341" s="43" t="b" cm="1">
        <f t="array" aca="1" ref="DG341" ca="1">OR($G341=Forecast_Capex_Input!$BF$8:$BF$10)</f>
        <v>1</v>
      </c>
      <c r="DH341" s="43" cm="1">
        <f t="array" aca="1" ref="DH341" ca="1">IFERROR(INDEX(Forecast_Capex_Input!BG$12:BG$286,$Z341)
*(INDEX(Forecast_Capex_Input!$H$12:$H$286,$Z341)=Repex),0)
*$DG341</f>
        <v>0</v>
      </c>
      <c r="DI341" s="43" cm="1">
        <f t="array" aca="1" ref="DI341" ca="1">IFERROR(INDEX(Forecast_Capex_Input!BH$12:BH$286,$Z341)
*(INDEX(Forecast_Capex_Input!$H$12:$H$286,$Z341)=Repex),0)
*$DG341</f>
        <v>0</v>
      </c>
      <c r="DJ341" s="43" cm="1">
        <f t="array" aca="1" ref="DJ341" ca="1">IFERROR(INDEX(Forecast_Capex_Input!BI$12:BI$286,$Z341)
*(INDEX(Forecast_Capex_Input!$H$12:$H$286,$Z341)=Repex),0)
*$DG341</f>
        <v>0</v>
      </c>
      <c r="DK341" s="43" cm="1">
        <f t="array" aca="1" ref="DK341" ca="1">IFERROR(INDEX(Forecast_Capex_Input!BJ$12:BJ$286,$Z341)
*(INDEX(Forecast_Capex_Input!$H$12:$H$286,$Z341)=Repex),0)
*$DG341</f>
        <v>0</v>
      </c>
      <c r="DL341" s="43" cm="1">
        <f t="array" aca="1" ref="DL341" ca="1">IFERROR(INDEX(Forecast_Capex_Input!BK$12:BK$286,$Z341)
*(INDEX(Forecast_Capex_Input!$H$12:$H$286,$Z341)=Repex),0)
*$DG341</f>
        <v>0</v>
      </c>
      <c r="DM341" s="43" cm="1">
        <f t="array" aca="1" ref="DM341" ca="1">IFERROR(INDEX(Forecast_Capex_Input!BL$12:BL$286,$Z341)
*(INDEX(Forecast_Capex_Input!$H$12:$H$286,$Z341)=Repex),0)
*$DG341</f>
        <v>0</v>
      </c>
      <c r="DO341" s="43" t="b" cm="1">
        <f t="array" aca="1" ref="DO341" ca="1">OR($G341=Forecast_Capex_Input!$BN$8:$BN$9)</f>
        <v>0</v>
      </c>
      <c r="DP341" s="43" cm="1">
        <f t="array" aca="1" ref="DP341" ca="1">IFERROR(INDEX(Forecast_Capex_Input!BO$12:BO$286,$Z341)
*(INDEX(Forecast_Capex_Input!$H$12:$H$286,$Z341)=Repex),0)
*$DO341</f>
        <v>0</v>
      </c>
      <c r="DQ341" s="43" cm="1">
        <f t="array" aca="1" ref="DQ341" ca="1">IFERROR(INDEX(Forecast_Capex_Input!BP$12:BP$286,$Z341)
*(INDEX(Forecast_Capex_Input!$H$12:$H$286,$Z341)=Repex),0)
*$DO341</f>
        <v>0</v>
      </c>
      <c r="DR341" s="43" cm="1">
        <f t="array" aca="1" ref="DR341" ca="1">IFERROR(INDEX(Forecast_Capex_Input!BQ$12:BQ$286,$Z341)
*(INDEX(Forecast_Capex_Input!$H$12:$H$286,$Z341)=Repex),0)
*$DO341</f>
        <v>0</v>
      </c>
      <c r="DS341" s="43" cm="1">
        <f t="array" aca="1" ref="DS341" ca="1">IFERROR(INDEX(Forecast_Capex_Input!BR$12:BR$286,$Z341)
*(INDEX(Forecast_Capex_Input!$H$12:$H$286,$Z341)=Repex),0)
*$DO341</f>
        <v>0</v>
      </c>
      <c r="DT341" s="43" cm="1">
        <f t="array" aca="1" ref="DT341" ca="1">IFERROR(INDEX(Forecast_Capex_Input!BS$12:BS$286,$Z341)
*(INDEX(Forecast_Capex_Input!$H$12:$H$286,$Z341)=Repex),0)
*$DO341</f>
        <v>0</v>
      </c>
      <c r="DV341" s="43" t="b" cm="1">
        <f t="array" aca="1" ref="DV341" ca="1">OR($G341=Forecast_Capex_Input!$BU$8:$BU$10)</f>
        <v>0</v>
      </c>
      <c r="DW341" s="43" cm="1">
        <f t="array" aca="1" ref="DW341" ca="1">IFERROR(INDEX(Forecast_Capex_Input!BV$12:BV$286,$Z341)
*(INDEX(Forecast_Capex_Input!$H$12:$H$286,$Z341)=Repex),0)
*$DV341</f>
        <v>0</v>
      </c>
      <c r="DX341" s="43" cm="1">
        <f t="array" aca="1" ref="DX341" ca="1">IFERROR(INDEX(Forecast_Capex_Input!BW$12:BW$286,$Z341)
*(INDEX(Forecast_Capex_Input!$H$12:$H$286,$Z341)=Repex),0)
*$DV341</f>
        <v>0</v>
      </c>
      <c r="DY341" s="43" cm="1">
        <f t="array" aca="1" ref="DY341" ca="1">IFERROR(INDEX(Forecast_Capex_Input!BX$12:BX$286,$Z341)
*(INDEX(Forecast_Capex_Input!$H$12:$H$286,$Z341)=Repex),0)
*$DV341</f>
        <v>0</v>
      </c>
      <c r="DZ341" s="43" cm="1">
        <f t="array" aca="1" ref="DZ341" ca="1">IFERROR(INDEX(Forecast_Capex_Input!BY$12:BY$286,$Z341)
*(INDEX(Forecast_Capex_Input!$H$12:$H$286,$Z341)=Repex),0)
*$DV341</f>
        <v>0</v>
      </c>
      <c r="EA341" s="43" cm="1">
        <f t="array" aca="1" ref="EA341" ca="1">IFERROR(INDEX(Forecast_Capex_Input!BZ$12:BZ$286,$Z341)
*(INDEX(Forecast_Capex_Input!$H$12:$H$286,$Z341)=Repex),0)
*$DV341</f>
        <v>0</v>
      </c>
      <c r="EB341" s="43" cm="1">
        <f t="array" aca="1" ref="EB341" ca="1">IFERROR(INDEX(Forecast_Capex_Input!CA$12:CA$286,$Z341)
*(INDEX(Forecast_Capex_Input!$H$12:$H$286,$Z341)=Repex),0)
*$DV341</f>
        <v>0</v>
      </c>
      <c r="EC341" s="43" cm="1">
        <f t="array" aca="1" ref="EC341" ca="1">IFERROR(INDEX(Forecast_Capex_Input!CB$12:CB$286,$Z341)
*(INDEX(Forecast_Capex_Input!$H$12:$H$286,$Z341)=Repex),0)
*$DV341</f>
        <v>0</v>
      </c>
      <c r="ED341" s="43" cm="1">
        <f t="array" aca="1" ref="ED341" ca="1">IFERROR(INDEX(Forecast_Capex_Input!CC$12:CC$286,$Z341)
*(INDEX(Forecast_Capex_Input!$H$12:$H$286,$Z341)=Repex),0)
*$DV341</f>
        <v>0</v>
      </c>
      <c r="EF341" s="136" t="s">
        <v>768</v>
      </c>
      <c r="EG341" s="189" t="s">
        <v>768</v>
      </c>
    </row>
    <row r="342" spans="3:137" x14ac:dyDescent="0.2">
      <c r="C342" s="28">
        <f t="shared" si="37"/>
        <v>332</v>
      </c>
      <c r="D342" s="9" t="str" cm="1">
        <f t="array" ref="D342">IFERROR(INDEX(Forecast_Capex_Input!$D$12:$D$286,$Z342),NA)</f>
        <v>Supply to Western Sydney Priority Growth area</v>
      </c>
      <c r="E342" s="24" t="b" cm="1">
        <f t="array" ref="E342">IF($Z342=NA,NA,INDEX(Forecast_Capex_Input!$E$12:$E$286,$Z342))</f>
        <v>1</v>
      </c>
      <c r="F342" s="9" t="str" cm="1">
        <f t="array" aca="1" ref="F342" ca="1">IFERROR(INDEX(General!$E$25:$E$26,$AA342),NA)</f>
        <v>Labour</v>
      </c>
      <c r="G342" s="9" t="str" cm="1">
        <f t="array" aca="1" ref="G342" ca="1">IFERROR(INDEX(Forecast_Capex_Input!$AI$11:$BB$11,$AC342),NA)</f>
        <v>Substations</v>
      </c>
      <c r="H342" s="50" cm="1">
        <f t="array" aca="1" ref="H342" ca="1">IFERROR(INDEX(Forecast_Capex_Input!$AI$12:$BB$286,$Z342,$AC342),NA)</f>
        <v>0.6</v>
      </c>
      <c r="I342" s="150" t="str" cm="1">
        <f t="array" ref="I342">IFERROR(INDEX(Forecast_Capex_Input!$F$12:$F$286,$Z342),NA)</f>
        <v>Augmentation Expenditure</v>
      </c>
      <c r="J342" s="150" t="str" cm="1">
        <f t="array" ref="J342">IFERROR(INDEX(Forecast_Capex_Input!G$12:G$286,$Z342),NA)</f>
        <v>Augex - Major Project</v>
      </c>
      <c r="K342" s="150" t="str" cm="1">
        <f t="array" ref="K342">IFERROR(INDEX(Forecast_Capex_Input!H$12:H$286,$Z342),NA)</f>
        <v>Augex</v>
      </c>
      <c r="L342" s="150" t="str" cm="1">
        <f t="array" ref="L342">IFERROR(INDEX(Forecast_Capex_Input!I$12:I$286,$Z342),NA)</f>
        <v>Augex - Major Project</v>
      </c>
      <c r="M342" s="150" t="str" cm="1">
        <f t="array" ref="M342">IFERROR(INDEX(Forecast_Capex_Input!J$12:J$286,$Z342),NA)</f>
        <v>N/A</v>
      </c>
      <c r="N342" s="150" t="str" cm="1">
        <f t="array" ref="N342">IFERROR(INDEX(Forecast_Capex_Input!K$12:K$286,$Z342),NA)</f>
        <v>N/A</v>
      </c>
      <c r="O342" s="150" t="str" cm="1">
        <f t="array" ref="O342">IFERROR(INDEX(Forecast_Capex_Input!L$12:L$286,$Z342),NA)</f>
        <v>N/A</v>
      </c>
      <c r="P342" s="150" t="str" cm="1">
        <f t="array" ref="P342">IFERROR(INDEX(Forecast_Capex_Input!M$12:M$286,$Z342),NA)</f>
        <v>N/A</v>
      </c>
      <c r="Q342" s="24" t="str" cm="1">
        <f t="array" ref="Q342">IFERROR(INDEX(Forecast_Capex_Input!N$12:N$286,$Z342),NA)</f>
        <v>Yes</v>
      </c>
      <c r="R342" s="190" cm="1">
        <f t="array" ref="R342">IFERROR(INDEX(Forecast_Capex_Input!O$12:O$286,$Z342),0)</f>
        <v>0</v>
      </c>
      <c r="S342" s="24" t="str" cm="1">
        <f t="array" ref="S342">IFERROR(INDEX(Forecast_Capex_Input!P$12:P$286,$Z342),0)</f>
        <v>Localised maximum demand growth</v>
      </c>
      <c r="T342" s="150" t="str" cm="1">
        <f t="array" aca="1" ref="T342" ca="1">IFERROR(INDEX(General!$K$91:$K$110,$AC342),NA)</f>
        <v>Substations (2018 onwards)</v>
      </c>
      <c r="U342" s="43" cm="1">
        <f t="array" aca="1" ref="U342" ca="1">IFERROR(
IF($F342=General!$E$25,INDEX(Forecast_Capex_Input!S$12:S$286,$Z342),
INDEX(Forecast_Capex_Input!T$12:T$286,$Z342)),0)</f>
        <v>9.1736934402189982E-2</v>
      </c>
      <c r="V342" s="82" t="b">
        <f>IFERROR(INDEX(Overheads!$T$19:$T$26,MATCH($I342,Overheads!$E$19:$E$26,0)),FALSE)</f>
        <v>1</v>
      </c>
      <c r="W342" s="209" t="str" cm="1">
        <f t="array" ref="W342">IFERROR(
INDEX(Forecast_Capex_Input!CN$12:CN$286,$Z342),0)</f>
        <v>FY22</v>
      </c>
      <c r="X342" s="209">
        <f>IFERROR(
MATCH($W342,General!$L$39:$S$39,0),1)</f>
        <v>2</v>
      </c>
      <c r="Z342" s="28">
        <f>IFERROR(
IF(MATCH($C342,Forecast_Capex_Input!$CI$12:$CI$286,1)+1&gt;MAX(Forecast_Capex_Input!$C$12:$C$286),NA,
MATCH($C342,Forecast_Capex_Input!$CI$12:$CI$286,1)+1),1)</f>
        <v>146</v>
      </c>
      <c r="AA342" s="28" cm="1">
        <f t="array" aca="1" ref="AA342" ca="1">IFERROR(
IF(Z341&lt;&gt;Z342,1,
IF(COUNTIF(OFFSET(AA341,0,0,-INDEX(Forecast_Capex_Input!$CG$12:$CG$286,$Z342)),AA341)=INDEX(Forecast_Capex_Input!$CG$12:$CG$286,$Z342),AA341+1,AA341)),NA)</f>
        <v>1</v>
      </c>
      <c r="AB342" s="28" cm="1">
        <f t="array" ref="AB342">IFERROR($C342-IF($Z342=1,1,INDEX(Forecast_Capex_Input!$CI$12:$CI$286,$Z342-1))+1,NA)</f>
        <v>2</v>
      </c>
      <c r="AC342" s="28" cm="1">
        <f t="array" aca="1" ref="AC342" ca="1">IFERROR(IF(AA342=1,
INDEX(Forecast_Capex_Input!$AI$10:$BB$10,SMALL(IF(INDEX(Forecast_Capex_Input!$AI$12:$BB$286,$Z342,0)&gt;0,COLUMN(Forecast_Capex_Input!$AI$10:$BB$10)-COLUMN(Forecast_Capex_Input!$AI$12)+1),ROWS(OFFSET(AC341,0,0,-$AB342)))),
OFFSET(AC341,-INDEX(Forecast_Capex_Input!$CG$12:$CG$286,$Z342)+1,0)),NA)</f>
        <v>3</v>
      </c>
      <c r="AD342" s="28">
        <f t="shared" ca="1" si="34"/>
        <v>1</v>
      </c>
      <c r="AE342" s="82" t="b">
        <f t="shared" si="38"/>
        <v>0</v>
      </c>
      <c r="AF342" s="78" t="b">
        <v>0</v>
      </c>
      <c r="AG342" s="82" t="b">
        <f t="shared" si="35"/>
        <v>1</v>
      </c>
      <c r="AI342" s="183" t="s">
        <v>768</v>
      </c>
      <c r="AJ342" s="183" t="s">
        <v>768</v>
      </c>
      <c r="AK342" s="183" t="s">
        <v>768</v>
      </c>
      <c r="AL342" s="183" t="s">
        <v>768</v>
      </c>
      <c r="AM342" s="183" t="s">
        <v>768</v>
      </c>
      <c r="AN342" s="143" t="s">
        <v>768</v>
      </c>
      <c r="AP342" s="183" t="s">
        <v>768</v>
      </c>
      <c r="AQ342" s="183" t="s">
        <v>768</v>
      </c>
      <c r="AR342" s="183" t="s">
        <v>768</v>
      </c>
      <c r="AS342" s="183" t="s">
        <v>768</v>
      </c>
      <c r="AT342" s="183" t="s">
        <v>768</v>
      </c>
      <c r="AU342" s="143" t="s">
        <v>768</v>
      </c>
      <c r="AW342" s="183" t="s">
        <v>768</v>
      </c>
      <c r="AX342" s="183" t="s">
        <v>768</v>
      </c>
      <c r="AY342" s="183" t="s">
        <v>768</v>
      </c>
      <c r="AZ342" s="183" t="s">
        <v>768</v>
      </c>
      <c r="BA342" s="183" t="s">
        <v>768</v>
      </c>
      <c r="BB342" s="143" t="s">
        <v>768</v>
      </c>
      <c r="BD342" s="183" t="s">
        <v>768</v>
      </c>
      <c r="BE342" s="183" t="s">
        <v>768</v>
      </c>
      <c r="BF342" s="183" t="s">
        <v>768</v>
      </c>
      <c r="BG342" s="183" t="s">
        <v>768</v>
      </c>
      <c r="BH342" s="183" t="s">
        <v>768</v>
      </c>
      <c r="BI342" s="143" t="s">
        <v>768</v>
      </c>
      <c r="BK342" s="183" t="s">
        <v>768</v>
      </c>
      <c r="BL342" s="183" t="s">
        <v>768</v>
      </c>
      <c r="BM342" s="183" t="s">
        <v>768</v>
      </c>
      <c r="BN342" s="183" t="s">
        <v>768</v>
      </c>
      <c r="BO342" s="183" t="s">
        <v>768</v>
      </c>
      <c r="BP342" s="143" t="s">
        <v>768</v>
      </c>
      <c r="BR342" s="181" t="s">
        <v>768</v>
      </c>
      <c r="BS342" s="181" t="s">
        <v>768</v>
      </c>
      <c r="BT342" s="181" t="s">
        <v>768</v>
      </c>
      <c r="BU342" s="181" t="s">
        <v>768</v>
      </c>
      <c r="BV342" s="181" t="s">
        <v>768</v>
      </c>
      <c r="BX342" s="183" t="s">
        <v>768</v>
      </c>
      <c r="BY342" s="183" t="s">
        <v>768</v>
      </c>
      <c r="BZ342" s="183" t="s">
        <v>768</v>
      </c>
      <c r="CA342" s="183" t="s">
        <v>768</v>
      </c>
      <c r="CB342" s="183" t="s">
        <v>768</v>
      </c>
      <c r="CC342" s="143" t="s">
        <v>768</v>
      </c>
      <c r="CE342" s="183" t="s">
        <v>768</v>
      </c>
      <c r="CF342" s="183" t="s">
        <v>768</v>
      </c>
      <c r="CG342" s="183" t="s">
        <v>768</v>
      </c>
      <c r="CH342" s="183" t="s">
        <v>768</v>
      </c>
      <c r="CI342" s="183" t="s">
        <v>768</v>
      </c>
      <c r="CJ342" s="143" t="s">
        <v>768</v>
      </c>
      <c r="CL342" s="183" t="s">
        <v>768</v>
      </c>
      <c r="CM342" s="183" t="s">
        <v>768</v>
      </c>
      <c r="CN342" s="183" t="s">
        <v>768</v>
      </c>
      <c r="CO342" s="183" t="s">
        <v>768</v>
      </c>
      <c r="CP342" s="183" t="s">
        <v>768</v>
      </c>
      <c r="CQ342" s="143" t="s">
        <v>768</v>
      </c>
      <c r="CS342" s="183" t="s">
        <v>768</v>
      </c>
      <c r="CT342" s="183" t="s">
        <v>768</v>
      </c>
      <c r="CU342" s="183" t="s">
        <v>768</v>
      </c>
      <c r="CV342" s="183" t="s">
        <v>768</v>
      </c>
      <c r="CW342" s="183" t="s">
        <v>768</v>
      </c>
      <c r="CX342" s="143" t="s">
        <v>768</v>
      </c>
      <c r="CZ342" s="183" t="s">
        <v>768</v>
      </c>
      <c r="DA342" s="183" t="s">
        <v>768</v>
      </c>
      <c r="DB342" s="183" t="s">
        <v>768</v>
      </c>
      <c r="DC342" s="183" t="s">
        <v>768</v>
      </c>
      <c r="DD342" s="183" t="s">
        <v>768</v>
      </c>
      <c r="DE342" s="143" t="s">
        <v>768</v>
      </c>
      <c r="DG342" s="43" t="b" cm="1">
        <f t="array" aca="1" ref="DG342" ca="1">OR($G342=Forecast_Capex_Input!$BF$8:$BF$10)</f>
        <v>0</v>
      </c>
      <c r="DH342" s="43" cm="1">
        <f t="array" aca="1" ref="DH342" ca="1">IFERROR(INDEX(Forecast_Capex_Input!BG$12:BG$286,$Z342)
*(INDEX(Forecast_Capex_Input!$H$12:$H$286,$Z342)=Repex),0)
*$DG342</f>
        <v>0</v>
      </c>
      <c r="DI342" s="43" cm="1">
        <f t="array" aca="1" ref="DI342" ca="1">IFERROR(INDEX(Forecast_Capex_Input!BH$12:BH$286,$Z342)
*(INDEX(Forecast_Capex_Input!$H$12:$H$286,$Z342)=Repex),0)
*$DG342</f>
        <v>0</v>
      </c>
      <c r="DJ342" s="43" cm="1">
        <f t="array" aca="1" ref="DJ342" ca="1">IFERROR(INDEX(Forecast_Capex_Input!BI$12:BI$286,$Z342)
*(INDEX(Forecast_Capex_Input!$H$12:$H$286,$Z342)=Repex),0)
*$DG342</f>
        <v>0</v>
      </c>
      <c r="DK342" s="43" cm="1">
        <f t="array" aca="1" ref="DK342" ca="1">IFERROR(INDEX(Forecast_Capex_Input!BJ$12:BJ$286,$Z342)
*(INDEX(Forecast_Capex_Input!$H$12:$H$286,$Z342)=Repex),0)
*$DG342</f>
        <v>0</v>
      </c>
      <c r="DL342" s="43" cm="1">
        <f t="array" aca="1" ref="DL342" ca="1">IFERROR(INDEX(Forecast_Capex_Input!BK$12:BK$286,$Z342)
*(INDEX(Forecast_Capex_Input!$H$12:$H$286,$Z342)=Repex),0)
*$DG342</f>
        <v>0</v>
      </c>
      <c r="DM342" s="43" cm="1">
        <f t="array" aca="1" ref="DM342" ca="1">IFERROR(INDEX(Forecast_Capex_Input!BL$12:BL$286,$Z342)
*(INDEX(Forecast_Capex_Input!$H$12:$H$286,$Z342)=Repex),0)
*$DG342</f>
        <v>0</v>
      </c>
      <c r="DO342" s="43" t="b" cm="1">
        <f t="array" aca="1" ref="DO342" ca="1">OR($G342=Forecast_Capex_Input!$BN$8:$BN$9)</f>
        <v>1</v>
      </c>
      <c r="DP342" s="43" cm="1">
        <f t="array" aca="1" ref="DP342" ca="1">IFERROR(INDEX(Forecast_Capex_Input!BO$12:BO$286,$Z342)
*(INDEX(Forecast_Capex_Input!$H$12:$H$286,$Z342)=Repex),0)
*$DO342</f>
        <v>0</v>
      </c>
      <c r="DQ342" s="43" cm="1">
        <f t="array" aca="1" ref="DQ342" ca="1">IFERROR(INDEX(Forecast_Capex_Input!BP$12:BP$286,$Z342)
*(INDEX(Forecast_Capex_Input!$H$12:$H$286,$Z342)=Repex),0)
*$DO342</f>
        <v>0</v>
      </c>
      <c r="DR342" s="43" cm="1">
        <f t="array" aca="1" ref="DR342" ca="1">IFERROR(INDEX(Forecast_Capex_Input!BQ$12:BQ$286,$Z342)
*(INDEX(Forecast_Capex_Input!$H$12:$H$286,$Z342)=Repex),0)
*$DO342</f>
        <v>0</v>
      </c>
      <c r="DS342" s="43" cm="1">
        <f t="array" aca="1" ref="DS342" ca="1">IFERROR(INDEX(Forecast_Capex_Input!BR$12:BR$286,$Z342)
*(INDEX(Forecast_Capex_Input!$H$12:$H$286,$Z342)=Repex),0)
*$DO342</f>
        <v>0</v>
      </c>
      <c r="DT342" s="43" cm="1">
        <f t="array" aca="1" ref="DT342" ca="1">IFERROR(INDEX(Forecast_Capex_Input!BS$12:BS$286,$Z342)
*(INDEX(Forecast_Capex_Input!$H$12:$H$286,$Z342)=Repex),0)
*$DO342</f>
        <v>0</v>
      </c>
      <c r="DV342" s="43" t="b" cm="1">
        <f t="array" aca="1" ref="DV342" ca="1">OR($G342=Forecast_Capex_Input!$BU$8:$BU$10)</f>
        <v>0</v>
      </c>
      <c r="DW342" s="43" cm="1">
        <f t="array" aca="1" ref="DW342" ca="1">IFERROR(INDEX(Forecast_Capex_Input!BV$12:BV$286,$Z342)
*(INDEX(Forecast_Capex_Input!$H$12:$H$286,$Z342)=Repex),0)
*$DV342</f>
        <v>0</v>
      </c>
      <c r="DX342" s="43" cm="1">
        <f t="array" aca="1" ref="DX342" ca="1">IFERROR(INDEX(Forecast_Capex_Input!BW$12:BW$286,$Z342)
*(INDEX(Forecast_Capex_Input!$H$12:$H$286,$Z342)=Repex),0)
*$DV342</f>
        <v>0</v>
      </c>
      <c r="DY342" s="43" cm="1">
        <f t="array" aca="1" ref="DY342" ca="1">IFERROR(INDEX(Forecast_Capex_Input!BX$12:BX$286,$Z342)
*(INDEX(Forecast_Capex_Input!$H$12:$H$286,$Z342)=Repex),0)
*$DV342</f>
        <v>0</v>
      </c>
      <c r="DZ342" s="43" cm="1">
        <f t="array" aca="1" ref="DZ342" ca="1">IFERROR(INDEX(Forecast_Capex_Input!BY$12:BY$286,$Z342)
*(INDEX(Forecast_Capex_Input!$H$12:$H$286,$Z342)=Repex),0)
*$DV342</f>
        <v>0</v>
      </c>
      <c r="EA342" s="43" cm="1">
        <f t="array" aca="1" ref="EA342" ca="1">IFERROR(INDEX(Forecast_Capex_Input!BZ$12:BZ$286,$Z342)
*(INDEX(Forecast_Capex_Input!$H$12:$H$286,$Z342)=Repex),0)
*$DV342</f>
        <v>0</v>
      </c>
      <c r="EB342" s="43" cm="1">
        <f t="array" aca="1" ref="EB342" ca="1">IFERROR(INDEX(Forecast_Capex_Input!CA$12:CA$286,$Z342)
*(INDEX(Forecast_Capex_Input!$H$12:$H$286,$Z342)=Repex),0)
*$DV342</f>
        <v>0</v>
      </c>
      <c r="EC342" s="43" cm="1">
        <f t="array" aca="1" ref="EC342" ca="1">IFERROR(INDEX(Forecast_Capex_Input!CB$12:CB$286,$Z342)
*(INDEX(Forecast_Capex_Input!$H$12:$H$286,$Z342)=Repex),0)
*$DV342</f>
        <v>0</v>
      </c>
      <c r="ED342" s="43" cm="1">
        <f t="array" aca="1" ref="ED342" ca="1">IFERROR(INDEX(Forecast_Capex_Input!CC$12:CC$286,$Z342)
*(INDEX(Forecast_Capex_Input!$H$12:$H$286,$Z342)=Repex),0)
*$DV342</f>
        <v>0</v>
      </c>
      <c r="EF342" s="136" t="s">
        <v>768</v>
      </c>
      <c r="EG342" s="189" t="s">
        <v>768</v>
      </c>
    </row>
    <row r="343" spans="3:137" x14ac:dyDescent="0.2">
      <c r="C343" s="28">
        <f t="shared" si="37"/>
        <v>333</v>
      </c>
      <c r="D343" s="9" t="str" cm="1">
        <f t="array" ref="D343">IFERROR(INDEX(Forecast_Capex_Input!$D$12:$D$286,$Z343),NA)</f>
        <v>Supply to Western Sydney Priority Growth area</v>
      </c>
      <c r="E343" s="24" t="b" cm="1">
        <f t="array" ref="E343">IF($Z343=NA,NA,INDEX(Forecast_Capex_Input!$E$12:$E$286,$Z343))</f>
        <v>1</v>
      </c>
      <c r="F343" s="9" t="str" cm="1">
        <f t="array" aca="1" ref="F343" ca="1">IFERROR(INDEX(General!$E$25:$E$26,$AA343),NA)</f>
        <v>Labour</v>
      </c>
      <c r="G343" s="9" t="str" cm="1">
        <f t="array" aca="1" ref="G343" ca="1">IFERROR(INDEX(Forecast_Capex_Input!$AI$11:$BB$11,$AC343),NA)</f>
        <v>Secondary Systems</v>
      </c>
      <c r="H343" s="50" cm="1">
        <f t="array" aca="1" ref="H343" ca="1">IFERROR(INDEX(Forecast_Capex_Input!$AI$12:$BB$286,$Z343,$AC343),NA)</f>
        <v>0.05</v>
      </c>
      <c r="I343" s="150" t="str" cm="1">
        <f t="array" ref="I343">IFERROR(INDEX(Forecast_Capex_Input!$F$12:$F$286,$Z343),NA)</f>
        <v>Augmentation Expenditure</v>
      </c>
      <c r="J343" s="150" t="str" cm="1">
        <f t="array" ref="J343">IFERROR(INDEX(Forecast_Capex_Input!G$12:G$286,$Z343),NA)</f>
        <v>Augex - Major Project</v>
      </c>
      <c r="K343" s="150" t="str" cm="1">
        <f t="array" ref="K343">IFERROR(INDEX(Forecast_Capex_Input!H$12:H$286,$Z343),NA)</f>
        <v>Augex</v>
      </c>
      <c r="L343" s="150" t="str" cm="1">
        <f t="array" ref="L343">IFERROR(INDEX(Forecast_Capex_Input!I$12:I$286,$Z343),NA)</f>
        <v>Augex - Major Project</v>
      </c>
      <c r="M343" s="150" t="str" cm="1">
        <f t="array" ref="M343">IFERROR(INDEX(Forecast_Capex_Input!J$12:J$286,$Z343),NA)</f>
        <v>N/A</v>
      </c>
      <c r="N343" s="150" t="str" cm="1">
        <f t="array" ref="N343">IFERROR(INDEX(Forecast_Capex_Input!K$12:K$286,$Z343),NA)</f>
        <v>N/A</v>
      </c>
      <c r="O343" s="150" t="str" cm="1">
        <f t="array" ref="O343">IFERROR(INDEX(Forecast_Capex_Input!L$12:L$286,$Z343),NA)</f>
        <v>N/A</v>
      </c>
      <c r="P343" s="150" t="str" cm="1">
        <f t="array" ref="P343">IFERROR(INDEX(Forecast_Capex_Input!M$12:M$286,$Z343),NA)</f>
        <v>N/A</v>
      </c>
      <c r="Q343" s="24" t="str" cm="1">
        <f t="array" ref="Q343">IFERROR(INDEX(Forecast_Capex_Input!N$12:N$286,$Z343),NA)</f>
        <v>Yes</v>
      </c>
      <c r="R343" s="190" cm="1">
        <f t="array" ref="R343">IFERROR(INDEX(Forecast_Capex_Input!O$12:O$286,$Z343),0)</f>
        <v>0</v>
      </c>
      <c r="S343" s="24" t="str" cm="1">
        <f t="array" ref="S343">IFERROR(INDEX(Forecast_Capex_Input!P$12:P$286,$Z343),0)</f>
        <v>Localised maximum demand growth</v>
      </c>
      <c r="T343" s="150" t="str" cm="1">
        <f t="array" aca="1" ref="T343" ca="1">IFERROR(INDEX(General!$K$91:$K$110,$AC343),NA)</f>
        <v>Secondary Systems (2018-23)</v>
      </c>
      <c r="U343" s="43" cm="1">
        <f t="array" aca="1" ref="U343" ca="1">IFERROR(
IF($F343=General!$E$25,INDEX(Forecast_Capex_Input!S$12:S$286,$Z343),
INDEX(Forecast_Capex_Input!T$12:T$286,$Z343)),0)</f>
        <v>9.1736934402189982E-2</v>
      </c>
      <c r="V343" s="82" t="b">
        <f>IFERROR(INDEX(Overheads!$T$19:$T$26,MATCH($I343,Overheads!$E$19:$E$26,0)),FALSE)</f>
        <v>1</v>
      </c>
      <c r="W343" s="209" t="str" cm="1">
        <f t="array" ref="W343">IFERROR(
INDEX(Forecast_Capex_Input!CN$12:CN$286,$Z343),0)</f>
        <v>FY22</v>
      </c>
      <c r="X343" s="209">
        <f>IFERROR(
MATCH($W343,General!$L$39:$S$39,0),1)</f>
        <v>2</v>
      </c>
      <c r="Z343" s="28">
        <f>IFERROR(
IF(MATCH($C343,Forecast_Capex_Input!$CI$12:$CI$286,1)+1&gt;MAX(Forecast_Capex_Input!$C$12:$C$286),NA,
MATCH($C343,Forecast_Capex_Input!$CI$12:$CI$286,1)+1),1)</f>
        <v>146</v>
      </c>
      <c r="AA343" s="28" cm="1">
        <f t="array" aca="1" ref="AA343" ca="1">IFERROR(
IF(Z342&lt;&gt;Z343,1,
IF(COUNTIF(OFFSET(AA342,0,0,-INDEX(Forecast_Capex_Input!$CG$12:$CG$286,$Z343)),AA342)=INDEX(Forecast_Capex_Input!$CG$12:$CG$286,$Z343),AA342+1,AA342)),NA)</f>
        <v>1</v>
      </c>
      <c r="AB343" s="28" cm="1">
        <f t="array" ref="AB343">IFERROR($C343-IF($Z343=1,1,INDEX(Forecast_Capex_Input!$CI$12:$CI$286,$Z343-1))+1,NA)</f>
        <v>3</v>
      </c>
      <c r="AC343" s="28" cm="1">
        <f t="array" aca="1" ref="AC343" ca="1">IFERROR(IF(AA343=1,
INDEX(Forecast_Capex_Input!$AI$10:$BB$10,SMALL(IF(INDEX(Forecast_Capex_Input!$AI$12:$BB$286,$Z343,0)&gt;0,COLUMN(Forecast_Capex_Input!$AI$10:$BB$10)-COLUMN(Forecast_Capex_Input!$AI$12)+1),ROWS(OFFSET(AC342,0,0,-$AB343)))),
OFFSET(AC342,-INDEX(Forecast_Capex_Input!$CG$12:$CG$286,$Z343)+1,0)),NA)</f>
        <v>4</v>
      </c>
      <c r="AD343" s="28">
        <f t="shared" ca="1" si="34"/>
        <v>1</v>
      </c>
      <c r="AE343" s="82" t="b">
        <f t="shared" si="38"/>
        <v>0</v>
      </c>
      <c r="AF343" s="78" t="b">
        <v>0</v>
      </c>
      <c r="AG343" s="82" t="b">
        <f t="shared" si="35"/>
        <v>1</v>
      </c>
      <c r="AI343" s="183" t="s">
        <v>768</v>
      </c>
      <c r="AJ343" s="183" t="s">
        <v>768</v>
      </c>
      <c r="AK343" s="183" t="s">
        <v>768</v>
      </c>
      <c r="AL343" s="183" t="s">
        <v>768</v>
      </c>
      <c r="AM343" s="183" t="s">
        <v>768</v>
      </c>
      <c r="AN343" s="143" t="s">
        <v>768</v>
      </c>
      <c r="AP343" s="183" t="s">
        <v>768</v>
      </c>
      <c r="AQ343" s="183" t="s">
        <v>768</v>
      </c>
      <c r="AR343" s="183" t="s">
        <v>768</v>
      </c>
      <c r="AS343" s="183" t="s">
        <v>768</v>
      </c>
      <c r="AT343" s="183" t="s">
        <v>768</v>
      </c>
      <c r="AU343" s="143" t="s">
        <v>768</v>
      </c>
      <c r="AW343" s="183" t="s">
        <v>768</v>
      </c>
      <c r="AX343" s="183" t="s">
        <v>768</v>
      </c>
      <c r="AY343" s="183" t="s">
        <v>768</v>
      </c>
      <c r="AZ343" s="183" t="s">
        <v>768</v>
      </c>
      <c r="BA343" s="183" t="s">
        <v>768</v>
      </c>
      <c r="BB343" s="143" t="s">
        <v>768</v>
      </c>
      <c r="BD343" s="183" t="s">
        <v>768</v>
      </c>
      <c r="BE343" s="183" t="s">
        <v>768</v>
      </c>
      <c r="BF343" s="183" t="s">
        <v>768</v>
      </c>
      <c r="BG343" s="183" t="s">
        <v>768</v>
      </c>
      <c r="BH343" s="183" t="s">
        <v>768</v>
      </c>
      <c r="BI343" s="143" t="s">
        <v>768</v>
      </c>
      <c r="BK343" s="183" t="s">
        <v>768</v>
      </c>
      <c r="BL343" s="183" t="s">
        <v>768</v>
      </c>
      <c r="BM343" s="183" t="s">
        <v>768</v>
      </c>
      <c r="BN343" s="183" t="s">
        <v>768</v>
      </c>
      <c r="BO343" s="183" t="s">
        <v>768</v>
      </c>
      <c r="BP343" s="143" t="s">
        <v>768</v>
      </c>
      <c r="BR343" s="181" t="s">
        <v>768</v>
      </c>
      <c r="BS343" s="181" t="s">
        <v>768</v>
      </c>
      <c r="BT343" s="181" t="s">
        <v>768</v>
      </c>
      <c r="BU343" s="181" t="s">
        <v>768</v>
      </c>
      <c r="BV343" s="181" t="s">
        <v>768</v>
      </c>
      <c r="BX343" s="183" t="s">
        <v>768</v>
      </c>
      <c r="BY343" s="183" t="s">
        <v>768</v>
      </c>
      <c r="BZ343" s="183" t="s">
        <v>768</v>
      </c>
      <c r="CA343" s="183" t="s">
        <v>768</v>
      </c>
      <c r="CB343" s="183" t="s">
        <v>768</v>
      </c>
      <c r="CC343" s="143" t="s">
        <v>768</v>
      </c>
      <c r="CE343" s="183" t="s">
        <v>768</v>
      </c>
      <c r="CF343" s="183" t="s">
        <v>768</v>
      </c>
      <c r="CG343" s="183" t="s">
        <v>768</v>
      </c>
      <c r="CH343" s="183" t="s">
        <v>768</v>
      </c>
      <c r="CI343" s="183" t="s">
        <v>768</v>
      </c>
      <c r="CJ343" s="143" t="s">
        <v>768</v>
      </c>
      <c r="CL343" s="183" t="s">
        <v>768</v>
      </c>
      <c r="CM343" s="183" t="s">
        <v>768</v>
      </c>
      <c r="CN343" s="183" t="s">
        <v>768</v>
      </c>
      <c r="CO343" s="183" t="s">
        <v>768</v>
      </c>
      <c r="CP343" s="183" t="s">
        <v>768</v>
      </c>
      <c r="CQ343" s="143" t="s">
        <v>768</v>
      </c>
      <c r="CS343" s="183" t="s">
        <v>768</v>
      </c>
      <c r="CT343" s="183" t="s">
        <v>768</v>
      </c>
      <c r="CU343" s="183" t="s">
        <v>768</v>
      </c>
      <c r="CV343" s="183" t="s">
        <v>768</v>
      </c>
      <c r="CW343" s="183" t="s">
        <v>768</v>
      </c>
      <c r="CX343" s="143" t="s">
        <v>768</v>
      </c>
      <c r="CZ343" s="183" t="s">
        <v>768</v>
      </c>
      <c r="DA343" s="183" t="s">
        <v>768</v>
      </c>
      <c r="DB343" s="183" t="s">
        <v>768</v>
      </c>
      <c r="DC343" s="183" t="s">
        <v>768</v>
      </c>
      <c r="DD343" s="183" t="s">
        <v>768</v>
      </c>
      <c r="DE343" s="143" t="s">
        <v>768</v>
      </c>
      <c r="DG343" s="43" t="b" cm="1">
        <f t="array" aca="1" ref="DG343" ca="1">OR($G343=Forecast_Capex_Input!$BF$8:$BF$10)</f>
        <v>0</v>
      </c>
      <c r="DH343" s="43" cm="1">
        <f t="array" aca="1" ref="DH343" ca="1">IFERROR(INDEX(Forecast_Capex_Input!BG$12:BG$286,$Z343)
*(INDEX(Forecast_Capex_Input!$H$12:$H$286,$Z343)=Repex),0)
*$DG343</f>
        <v>0</v>
      </c>
      <c r="DI343" s="43" cm="1">
        <f t="array" aca="1" ref="DI343" ca="1">IFERROR(INDEX(Forecast_Capex_Input!BH$12:BH$286,$Z343)
*(INDEX(Forecast_Capex_Input!$H$12:$H$286,$Z343)=Repex),0)
*$DG343</f>
        <v>0</v>
      </c>
      <c r="DJ343" s="43" cm="1">
        <f t="array" aca="1" ref="DJ343" ca="1">IFERROR(INDEX(Forecast_Capex_Input!BI$12:BI$286,$Z343)
*(INDEX(Forecast_Capex_Input!$H$12:$H$286,$Z343)=Repex),0)
*$DG343</f>
        <v>0</v>
      </c>
      <c r="DK343" s="43" cm="1">
        <f t="array" aca="1" ref="DK343" ca="1">IFERROR(INDEX(Forecast_Capex_Input!BJ$12:BJ$286,$Z343)
*(INDEX(Forecast_Capex_Input!$H$12:$H$286,$Z343)=Repex),0)
*$DG343</f>
        <v>0</v>
      </c>
      <c r="DL343" s="43" cm="1">
        <f t="array" aca="1" ref="DL343" ca="1">IFERROR(INDEX(Forecast_Capex_Input!BK$12:BK$286,$Z343)
*(INDEX(Forecast_Capex_Input!$H$12:$H$286,$Z343)=Repex),0)
*$DG343</f>
        <v>0</v>
      </c>
      <c r="DM343" s="43" cm="1">
        <f t="array" aca="1" ref="DM343" ca="1">IFERROR(INDEX(Forecast_Capex_Input!BL$12:BL$286,$Z343)
*(INDEX(Forecast_Capex_Input!$H$12:$H$286,$Z343)=Repex),0)
*$DG343</f>
        <v>0</v>
      </c>
      <c r="DO343" s="43" t="b" cm="1">
        <f t="array" aca="1" ref="DO343" ca="1">OR($G343=Forecast_Capex_Input!$BN$8:$BN$9)</f>
        <v>0</v>
      </c>
      <c r="DP343" s="43" cm="1">
        <f t="array" aca="1" ref="DP343" ca="1">IFERROR(INDEX(Forecast_Capex_Input!BO$12:BO$286,$Z343)
*(INDEX(Forecast_Capex_Input!$H$12:$H$286,$Z343)=Repex),0)
*$DO343</f>
        <v>0</v>
      </c>
      <c r="DQ343" s="43" cm="1">
        <f t="array" aca="1" ref="DQ343" ca="1">IFERROR(INDEX(Forecast_Capex_Input!BP$12:BP$286,$Z343)
*(INDEX(Forecast_Capex_Input!$H$12:$H$286,$Z343)=Repex),0)
*$DO343</f>
        <v>0</v>
      </c>
      <c r="DR343" s="43" cm="1">
        <f t="array" aca="1" ref="DR343" ca="1">IFERROR(INDEX(Forecast_Capex_Input!BQ$12:BQ$286,$Z343)
*(INDEX(Forecast_Capex_Input!$H$12:$H$286,$Z343)=Repex),0)
*$DO343</f>
        <v>0</v>
      </c>
      <c r="DS343" s="43" cm="1">
        <f t="array" aca="1" ref="DS343" ca="1">IFERROR(INDEX(Forecast_Capex_Input!BR$12:BR$286,$Z343)
*(INDEX(Forecast_Capex_Input!$H$12:$H$286,$Z343)=Repex),0)
*$DO343</f>
        <v>0</v>
      </c>
      <c r="DT343" s="43" cm="1">
        <f t="array" aca="1" ref="DT343" ca="1">IFERROR(INDEX(Forecast_Capex_Input!BS$12:BS$286,$Z343)
*(INDEX(Forecast_Capex_Input!$H$12:$H$286,$Z343)=Repex),0)
*$DO343</f>
        <v>0</v>
      </c>
      <c r="DV343" s="43" t="b" cm="1">
        <f t="array" aca="1" ref="DV343" ca="1">OR($G343=Forecast_Capex_Input!$BU$8:$BU$10)</f>
        <v>1</v>
      </c>
      <c r="DW343" s="43" cm="1">
        <f t="array" aca="1" ref="DW343" ca="1">IFERROR(INDEX(Forecast_Capex_Input!BV$12:BV$286,$Z343)
*(INDEX(Forecast_Capex_Input!$H$12:$H$286,$Z343)=Repex),0)
*$DV343</f>
        <v>0</v>
      </c>
      <c r="DX343" s="43" cm="1">
        <f t="array" aca="1" ref="DX343" ca="1">IFERROR(INDEX(Forecast_Capex_Input!BW$12:BW$286,$Z343)
*(INDEX(Forecast_Capex_Input!$H$12:$H$286,$Z343)=Repex),0)
*$DV343</f>
        <v>0</v>
      </c>
      <c r="DY343" s="43" cm="1">
        <f t="array" aca="1" ref="DY343" ca="1">IFERROR(INDEX(Forecast_Capex_Input!BX$12:BX$286,$Z343)
*(INDEX(Forecast_Capex_Input!$H$12:$H$286,$Z343)=Repex),0)
*$DV343</f>
        <v>0</v>
      </c>
      <c r="DZ343" s="43" cm="1">
        <f t="array" aca="1" ref="DZ343" ca="1">IFERROR(INDEX(Forecast_Capex_Input!BY$12:BY$286,$Z343)
*(INDEX(Forecast_Capex_Input!$H$12:$H$286,$Z343)=Repex),0)
*$DV343</f>
        <v>0</v>
      </c>
      <c r="EA343" s="43" cm="1">
        <f t="array" aca="1" ref="EA343" ca="1">IFERROR(INDEX(Forecast_Capex_Input!BZ$12:BZ$286,$Z343)
*(INDEX(Forecast_Capex_Input!$H$12:$H$286,$Z343)=Repex),0)
*$DV343</f>
        <v>0</v>
      </c>
      <c r="EB343" s="43" cm="1">
        <f t="array" aca="1" ref="EB343" ca="1">IFERROR(INDEX(Forecast_Capex_Input!CA$12:CA$286,$Z343)
*(INDEX(Forecast_Capex_Input!$H$12:$H$286,$Z343)=Repex),0)
*$DV343</f>
        <v>0</v>
      </c>
      <c r="EC343" s="43" cm="1">
        <f t="array" aca="1" ref="EC343" ca="1">IFERROR(INDEX(Forecast_Capex_Input!CB$12:CB$286,$Z343)
*(INDEX(Forecast_Capex_Input!$H$12:$H$286,$Z343)=Repex),0)
*$DV343</f>
        <v>0</v>
      </c>
      <c r="ED343" s="43" cm="1">
        <f t="array" aca="1" ref="ED343" ca="1">IFERROR(INDEX(Forecast_Capex_Input!CC$12:CC$286,$Z343)
*(INDEX(Forecast_Capex_Input!$H$12:$H$286,$Z343)=Repex),0)
*$DV343</f>
        <v>0</v>
      </c>
      <c r="EF343" s="136" t="s">
        <v>768</v>
      </c>
      <c r="EG343" s="189" t="s">
        <v>768</v>
      </c>
    </row>
    <row r="344" spans="3:137" x14ac:dyDescent="0.2">
      <c r="C344" s="28">
        <f t="shared" si="37"/>
        <v>334</v>
      </c>
      <c r="D344" s="9" t="str" cm="1">
        <f t="array" ref="D344">IFERROR(INDEX(Forecast_Capex_Input!$D$12:$D$286,$Z344),NA)</f>
        <v>Supply to Western Sydney Priority Growth area</v>
      </c>
      <c r="E344" s="24" t="b" cm="1">
        <f t="array" ref="E344">IF($Z344=NA,NA,INDEX(Forecast_Capex_Input!$E$12:$E$286,$Z344))</f>
        <v>1</v>
      </c>
      <c r="F344" s="9" t="str" cm="1">
        <f t="array" aca="1" ref="F344" ca="1">IFERROR(INDEX(General!$E$25:$E$26,$AA344),NA)</f>
        <v>Labour</v>
      </c>
      <c r="G344" s="9" t="str" cm="1">
        <f t="array" aca="1" ref="G344" ca="1">IFERROR(INDEX(Forecast_Capex_Input!$AI$11:$BB$11,$AC344),NA)</f>
        <v>Land and Easements</v>
      </c>
      <c r="H344" s="50" cm="1">
        <f t="array" aca="1" ref="H344" ca="1">IFERROR(INDEX(Forecast_Capex_Input!$AI$12:$BB$286,$Z344,$AC344),NA)</f>
        <v>0.2</v>
      </c>
      <c r="I344" s="150" t="str" cm="1">
        <f t="array" ref="I344">IFERROR(INDEX(Forecast_Capex_Input!$F$12:$F$286,$Z344),NA)</f>
        <v>Augmentation Expenditure</v>
      </c>
      <c r="J344" s="150" t="str" cm="1">
        <f t="array" ref="J344">IFERROR(INDEX(Forecast_Capex_Input!G$12:G$286,$Z344),NA)</f>
        <v>Augex - Major Project</v>
      </c>
      <c r="K344" s="150" t="str" cm="1">
        <f t="array" ref="K344">IFERROR(INDEX(Forecast_Capex_Input!H$12:H$286,$Z344),NA)</f>
        <v>Augex</v>
      </c>
      <c r="L344" s="150" t="str" cm="1">
        <f t="array" ref="L344">IFERROR(INDEX(Forecast_Capex_Input!I$12:I$286,$Z344),NA)</f>
        <v>Augex - Major Project</v>
      </c>
      <c r="M344" s="150" t="str" cm="1">
        <f t="array" ref="M344">IFERROR(INDEX(Forecast_Capex_Input!J$12:J$286,$Z344),NA)</f>
        <v>N/A</v>
      </c>
      <c r="N344" s="150" t="str" cm="1">
        <f t="array" ref="N344">IFERROR(INDEX(Forecast_Capex_Input!K$12:K$286,$Z344),NA)</f>
        <v>N/A</v>
      </c>
      <c r="O344" s="150" t="str" cm="1">
        <f t="array" ref="O344">IFERROR(INDEX(Forecast_Capex_Input!L$12:L$286,$Z344),NA)</f>
        <v>N/A</v>
      </c>
      <c r="P344" s="150" t="str" cm="1">
        <f t="array" ref="P344">IFERROR(INDEX(Forecast_Capex_Input!M$12:M$286,$Z344),NA)</f>
        <v>N/A</v>
      </c>
      <c r="Q344" s="24" t="str" cm="1">
        <f t="array" ref="Q344">IFERROR(INDEX(Forecast_Capex_Input!N$12:N$286,$Z344),NA)</f>
        <v>Yes</v>
      </c>
      <c r="R344" s="190" cm="1">
        <f t="array" ref="R344">IFERROR(INDEX(Forecast_Capex_Input!O$12:O$286,$Z344),0)</f>
        <v>0</v>
      </c>
      <c r="S344" s="24" t="str" cm="1">
        <f t="array" ref="S344">IFERROR(INDEX(Forecast_Capex_Input!P$12:P$286,$Z344),0)</f>
        <v>Localised maximum demand growth</v>
      </c>
      <c r="T344" s="150" t="str" cm="1">
        <f t="array" aca="1" ref="T344" ca="1">IFERROR(INDEX(General!$K$91:$K$110,$AC344),NA)</f>
        <v>Land and Easements</v>
      </c>
      <c r="U344" s="43" cm="1">
        <f t="array" aca="1" ref="U344" ca="1">IFERROR(
IF($F344=General!$E$25,INDEX(Forecast_Capex_Input!S$12:S$286,$Z344),
INDEX(Forecast_Capex_Input!T$12:T$286,$Z344)),0)</f>
        <v>9.1736934402189982E-2</v>
      </c>
      <c r="V344" s="82" t="b">
        <f>IFERROR(INDEX(Overheads!$T$19:$T$26,MATCH($I344,Overheads!$E$19:$E$26,0)),FALSE)</f>
        <v>1</v>
      </c>
      <c r="W344" s="209" t="str" cm="1">
        <f t="array" ref="W344">IFERROR(
INDEX(Forecast_Capex_Input!CN$12:CN$286,$Z344),0)</f>
        <v>FY22</v>
      </c>
      <c r="X344" s="209">
        <f>IFERROR(
MATCH($W344,General!$L$39:$S$39,0),1)</f>
        <v>2</v>
      </c>
      <c r="Z344" s="28">
        <f>IFERROR(
IF(MATCH($C344,Forecast_Capex_Input!$CI$12:$CI$286,1)+1&gt;MAX(Forecast_Capex_Input!$C$12:$C$286),NA,
MATCH($C344,Forecast_Capex_Input!$CI$12:$CI$286,1)+1),1)</f>
        <v>146</v>
      </c>
      <c r="AA344" s="28" cm="1">
        <f t="array" aca="1" ref="AA344" ca="1">IFERROR(
IF(Z343&lt;&gt;Z344,1,
IF(COUNTIF(OFFSET(AA343,0,0,-INDEX(Forecast_Capex_Input!$CG$12:$CG$286,$Z344)),AA343)=INDEX(Forecast_Capex_Input!$CG$12:$CG$286,$Z344),AA343+1,AA343)),NA)</f>
        <v>1</v>
      </c>
      <c r="AB344" s="28" cm="1">
        <f t="array" ref="AB344">IFERROR($C344-IF($Z344=1,1,INDEX(Forecast_Capex_Input!$CI$12:$CI$286,$Z344-1))+1,NA)</f>
        <v>4</v>
      </c>
      <c r="AC344" s="28" cm="1">
        <f t="array" aca="1" ref="AC344" ca="1">IFERROR(IF(AA344=1,
INDEX(Forecast_Capex_Input!$AI$10:$BB$10,SMALL(IF(INDEX(Forecast_Capex_Input!$AI$12:$BB$286,$Z344,0)&gt;0,COLUMN(Forecast_Capex_Input!$AI$10:$BB$10)-COLUMN(Forecast_Capex_Input!$AI$12)+1),ROWS(OFFSET(AC343,0,0,-$AB344)))),
OFFSET(AC343,-INDEX(Forecast_Capex_Input!$CG$12:$CG$286,$Z344)+1,0)),NA)</f>
        <v>9</v>
      </c>
      <c r="AD344" s="28">
        <f t="shared" ca="1" si="34"/>
        <v>1</v>
      </c>
      <c r="AE344" s="82" t="b">
        <f t="shared" si="38"/>
        <v>0</v>
      </c>
      <c r="AF344" s="78" t="b">
        <v>0</v>
      </c>
      <c r="AG344" s="82" t="b">
        <f t="shared" si="35"/>
        <v>1</v>
      </c>
      <c r="AI344" s="183" t="s">
        <v>768</v>
      </c>
      <c r="AJ344" s="183" t="s">
        <v>768</v>
      </c>
      <c r="AK344" s="183" t="s">
        <v>768</v>
      </c>
      <c r="AL344" s="183" t="s">
        <v>768</v>
      </c>
      <c r="AM344" s="183" t="s">
        <v>768</v>
      </c>
      <c r="AN344" s="143" t="s">
        <v>768</v>
      </c>
      <c r="AP344" s="183" t="s">
        <v>768</v>
      </c>
      <c r="AQ344" s="183" t="s">
        <v>768</v>
      </c>
      <c r="AR344" s="183" t="s">
        <v>768</v>
      </c>
      <c r="AS344" s="183" t="s">
        <v>768</v>
      </c>
      <c r="AT344" s="183" t="s">
        <v>768</v>
      </c>
      <c r="AU344" s="143" t="s">
        <v>768</v>
      </c>
      <c r="AW344" s="183" t="s">
        <v>768</v>
      </c>
      <c r="AX344" s="183" t="s">
        <v>768</v>
      </c>
      <c r="AY344" s="183" t="s">
        <v>768</v>
      </c>
      <c r="AZ344" s="183" t="s">
        <v>768</v>
      </c>
      <c r="BA344" s="183" t="s">
        <v>768</v>
      </c>
      <c r="BB344" s="143" t="s">
        <v>768</v>
      </c>
      <c r="BD344" s="183" t="s">
        <v>768</v>
      </c>
      <c r="BE344" s="183" t="s">
        <v>768</v>
      </c>
      <c r="BF344" s="183" t="s">
        <v>768</v>
      </c>
      <c r="BG344" s="183" t="s">
        <v>768</v>
      </c>
      <c r="BH344" s="183" t="s">
        <v>768</v>
      </c>
      <c r="BI344" s="143" t="s">
        <v>768</v>
      </c>
      <c r="BK344" s="183" t="s">
        <v>768</v>
      </c>
      <c r="BL344" s="183" t="s">
        <v>768</v>
      </c>
      <c r="BM344" s="183" t="s">
        <v>768</v>
      </c>
      <c r="BN344" s="183" t="s">
        <v>768</v>
      </c>
      <c r="BO344" s="183" t="s">
        <v>768</v>
      </c>
      <c r="BP344" s="143" t="s">
        <v>768</v>
      </c>
      <c r="BR344" s="181" t="s">
        <v>768</v>
      </c>
      <c r="BS344" s="181" t="s">
        <v>768</v>
      </c>
      <c r="BT344" s="181" t="s">
        <v>768</v>
      </c>
      <c r="BU344" s="181" t="s">
        <v>768</v>
      </c>
      <c r="BV344" s="181" t="s">
        <v>768</v>
      </c>
      <c r="BX344" s="183" t="s">
        <v>768</v>
      </c>
      <c r="BY344" s="183" t="s">
        <v>768</v>
      </c>
      <c r="BZ344" s="183" t="s">
        <v>768</v>
      </c>
      <c r="CA344" s="183" t="s">
        <v>768</v>
      </c>
      <c r="CB344" s="183" t="s">
        <v>768</v>
      </c>
      <c r="CC344" s="143" t="s">
        <v>768</v>
      </c>
      <c r="CE344" s="183" t="s">
        <v>768</v>
      </c>
      <c r="CF344" s="183" t="s">
        <v>768</v>
      </c>
      <c r="CG344" s="183" t="s">
        <v>768</v>
      </c>
      <c r="CH344" s="183" t="s">
        <v>768</v>
      </c>
      <c r="CI344" s="183" t="s">
        <v>768</v>
      </c>
      <c r="CJ344" s="143" t="s">
        <v>768</v>
      </c>
      <c r="CL344" s="183" t="s">
        <v>768</v>
      </c>
      <c r="CM344" s="183" t="s">
        <v>768</v>
      </c>
      <c r="CN344" s="183" t="s">
        <v>768</v>
      </c>
      <c r="CO344" s="183" t="s">
        <v>768</v>
      </c>
      <c r="CP344" s="183" t="s">
        <v>768</v>
      </c>
      <c r="CQ344" s="143" t="s">
        <v>768</v>
      </c>
      <c r="CS344" s="183" t="s">
        <v>768</v>
      </c>
      <c r="CT344" s="183" t="s">
        <v>768</v>
      </c>
      <c r="CU344" s="183" t="s">
        <v>768</v>
      </c>
      <c r="CV344" s="183" t="s">
        <v>768</v>
      </c>
      <c r="CW344" s="183" t="s">
        <v>768</v>
      </c>
      <c r="CX344" s="143" t="s">
        <v>768</v>
      </c>
      <c r="CZ344" s="183" t="s">
        <v>768</v>
      </c>
      <c r="DA344" s="183" t="s">
        <v>768</v>
      </c>
      <c r="DB344" s="183" t="s">
        <v>768</v>
      </c>
      <c r="DC344" s="183" t="s">
        <v>768</v>
      </c>
      <c r="DD344" s="183" t="s">
        <v>768</v>
      </c>
      <c r="DE344" s="143" t="s">
        <v>768</v>
      </c>
      <c r="DG344" s="43" t="b" cm="1">
        <f t="array" aca="1" ref="DG344" ca="1">OR($G344=Forecast_Capex_Input!$BF$8:$BF$10)</f>
        <v>0</v>
      </c>
      <c r="DH344" s="43" cm="1">
        <f t="array" aca="1" ref="DH344" ca="1">IFERROR(INDEX(Forecast_Capex_Input!BG$12:BG$286,$Z344)
*(INDEX(Forecast_Capex_Input!$H$12:$H$286,$Z344)=Repex),0)
*$DG344</f>
        <v>0</v>
      </c>
      <c r="DI344" s="43" cm="1">
        <f t="array" aca="1" ref="DI344" ca="1">IFERROR(INDEX(Forecast_Capex_Input!BH$12:BH$286,$Z344)
*(INDEX(Forecast_Capex_Input!$H$12:$H$286,$Z344)=Repex),0)
*$DG344</f>
        <v>0</v>
      </c>
      <c r="DJ344" s="43" cm="1">
        <f t="array" aca="1" ref="DJ344" ca="1">IFERROR(INDEX(Forecast_Capex_Input!BI$12:BI$286,$Z344)
*(INDEX(Forecast_Capex_Input!$H$12:$H$286,$Z344)=Repex),0)
*$DG344</f>
        <v>0</v>
      </c>
      <c r="DK344" s="43" cm="1">
        <f t="array" aca="1" ref="DK344" ca="1">IFERROR(INDEX(Forecast_Capex_Input!BJ$12:BJ$286,$Z344)
*(INDEX(Forecast_Capex_Input!$H$12:$H$286,$Z344)=Repex),0)
*$DG344</f>
        <v>0</v>
      </c>
      <c r="DL344" s="43" cm="1">
        <f t="array" aca="1" ref="DL344" ca="1">IFERROR(INDEX(Forecast_Capex_Input!BK$12:BK$286,$Z344)
*(INDEX(Forecast_Capex_Input!$H$12:$H$286,$Z344)=Repex),0)
*$DG344</f>
        <v>0</v>
      </c>
      <c r="DM344" s="43" cm="1">
        <f t="array" aca="1" ref="DM344" ca="1">IFERROR(INDEX(Forecast_Capex_Input!BL$12:BL$286,$Z344)
*(INDEX(Forecast_Capex_Input!$H$12:$H$286,$Z344)=Repex),0)
*$DG344</f>
        <v>0</v>
      </c>
      <c r="DO344" s="43" t="b" cm="1">
        <f t="array" aca="1" ref="DO344" ca="1">OR($G344=Forecast_Capex_Input!$BN$8:$BN$9)</f>
        <v>0</v>
      </c>
      <c r="DP344" s="43" cm="1">
        <f t="array" aca="1" ref="DP344" ca="1">IFERROR(INDEX(Forecast_Capex_Input!BO$12:BO$286,$Z344)
*(INDEX(Forecast_Capex_Input!$H$12:$H$286,$Z344)=Repex),0)
*$DO344</f>
        <v>0</v>
      </c>
      <c r="DQ344" s="43" cm="1">
        <f t="array" aca="1" ref="DQ344" ca="1">IFERROR(INDEX(Forecast_Capex_Input!BP$12:BP$286,$Z344)
*(INDEX(Forecast_Capex_Input!$H$12:$H$286,$Z344)=Repex),0)
*$DO344</f>
        <v>0</v>
      </c>
      <c r="DR344" s="43" cm="1">
        <f t="array" aca="1" ref="DR344" ca="1">IFERROR(INDEX(Forecast_Capex_Input!BQ$12:BQ$286,$Z344)
*(INDEX(Forecast_Capex_Input!$H$12:$H$286,$Z344)=Repex),0)
*$DO344</f>
        <v>0</v>
      </c>
      <c r="DS344" s="43" cm="1">
        <f t="array" aca="1" ref="DS344" ca="1">IFERROR(INDEX(Forecast_Capex_Input!BR$12:BR$286,$Z344)
*(INDEX(Forecast_Capex_Input!$H$12:$H$286,$Z344)=Repex),0)
*$DO344</f>
        <v>0</v>
      </c>
      <c r="DT344" s="43" cm="1">
        <f t="array" aca="1" ref="DT344" ca="1">IFERROR(INDEX(Forecast_Capex_Input!BS$12:BS$286,$Z344)
*(INDEX(Forecast_Capex_Input!$H$12:$H$286,$Z344)=Repex),0)
*$DO344</f>
        <v>0</v>
      </c>
      <c r="DV344" s="43" t="b" cm="1">
        <f t="array" aca="1" ref="DV344" ca="1">OR($G344=Forecast_Capex_Input!$BU$8:$BU$10)</f>
        <v>0</v>
      </c>
      <c r="DW344" s="43" cm="1">
        <f t="array" aca="1" ref="DW344" ca="1">IFERROR(INDEX(Forecast_Capex_Input!BV$12:BV$286,$Z344)
*(INDEX(Forecast_Capex_Input!$H$12:$H$286,$Z344)=Repex),0)
*$DV344</f>
        <v>0</v>
      </c>
      <c r="DX344" s="43" cm="1">
        <f t="array" aca="1" ref="DX344" ca="1">IFERROR(INDEX(Forecast_Capex_Input!BW$12:BW$286,$Z344)
*(INDEX(Forecast_Capex_Input!$H$12:$H$286,$Z344)=Repex),0)
*$DV344</f>
        <v>0</v>
      </c>
      <c r="DY344" s="43" cm="1">
        <f t="array" aca="1" ref="DY344" ca="1">IFERROR(INDEX(Forecast_Capex_Input!BX$12:BX$286,$Z344)
*(INDEX(Forecast_Capex_Input!$H$12:$H$286,$Z344)=Repex),0)
*$DV344</f>
        <v>0</v>
      </c>
      <c r="DZ344" s="43" cm="1">
        <f t="array" aca="1" ref="DZ344" ca="1">IFERROR(INDEX(Forecast_Capex_Input!BY$12:BY$286,$Z344)
*(INDEX(Forecast_Capex_Input!$H$12:$H$286,$Z344)=Repex),0)
*$DV344</f>
        <v>0</v>
      </c>
      <c r="EA344" s="43" cm="1">
        <f t="array" aca="1" ref="EA344" ca="1">IFERROR(INDEX(Forecast_Capex_Input!BZ$12:BZ$286,$Z344)
*(INDEX(Forecast_Capex_Input!$H$12:$H$286,$Z344)=Repex),0)
*$DV344</f>
        <v>0</v>
      </c>
      <c r="EB344" s="43" cm="1">
        <f t="array" aca="1" ref="EB344" ca="1">IFERROR(INDEX(Forecast_Capex_Input!CA$12:CA$286,$Z344)
*(INDEX(Forecast_Capex_Input!$H$12:$H$286,$Z344)=Repex),0)
*$DV344</f>
        <v>0</v>
      </c>
      <c r="EC344" s="43" cm="1">
        <f t="array" aca="1" ref="EC344" ca="1">IFERROR(INDEX(Forecast_Capex_Input!CB$12:CB$286,$Z344)
*(INDEX(Forecast_Capex_Input!$H$12:$H$286,$Z344)=Repex),0)
*$DV344</f>
        <v>0</v>
      </c>
      <c r="ED344" s="43" cm="1">
        <f t="array" aca="1" ref="ED344" ca="1">IFERROR(INDEX(Forecast_Capex_Input!CC$12:CC$286,$Z344)
*(INDEX(Forecast_Capex_Input!$H$12:$H$286,$Z344)=Repex),0)
*$DV344</f>
        <v>0</v>
      </c>
      <c r="EF344" s="136" t="s">
        <v>768</v>
      </c>
      <c r="EG344" s="189" t="s">
        <v>768</v>
      </c>
    </row>
    <row r="345" spans="3:137" x14ac:dyDescent="0.2">
      <c r="C345" s="28">
        <f t="shared" si="37"/>
        <v>335</v>
      </c>
      <c r="D345" s="9" t="str" cm="1">
        <f t="array" ref="D345">IFERROR(INDEX(Forecast_Capex_Input!$D$12:$D$286,$Z345),NA)</f>
        <v>Supply to Western Sydney Priority Growth area</v>
      </c>
      <c r="E345" s="24" t="b" cm="1">
        <f t="array" ref="E345">IF($Z345=NA,NA,INDEX(Forecast_Capex_Input!$E$12:$E$286,$Z345))</f>
        <v>1</v>
      </c>
      <c r="F345" s="9" t="str" cm="1">
        <f t="array" aca="1" ref="F345" ca="1">IFERROR(INDEX(General!$E$25:$E$26,$AA345),NA)</f>
        <v>Non-Labour</v>
      </c>
      <c r="G345" s="9" t="str" cm="1">
        <f t="array" aca="1" ref="G345" ca="1">IFERROR(INDEX(Forecast_Capex_Input!$AI$11:$BB$11,$AC345),NA)</f>
        <v>Transmission Lines</v>
      </c>
      <c r="H345" s="50" cm="1">
        <f t="array" aca="1" ref="H345" ca="1">IFERROR(INDEX(Forecast_Capex_Input!$AI$12:$BB$286,$Z345,$AC345),NA)</f>
        <v>0.15</v>
      </c>
      <c r="I345" s="150" t="str" cm="1">
        <f t="array" ref="I345">IFERROR(INDEX(Forecast_Capex_Input!$F$12:$F$286,$Z345),NA)</f>
        <v>Augmentation Expenditure</v>
      </c>
      <c r="J345" s="150" t="str" cm="1">
        <f t="array" ref="J345">IFERROR(INDEX(Forecast_Capex_Input!G$12:G$286,$Z345),NA)</f>
        <v>Augex - Major Project</v>
      </c>
      <c r="K345" s="150" t="str" cm="1">
        <f t="array" ref="K345">IFERROR(INDEX(Forecast_Capex_Input!H$12:H$286,$Z345),NA)</f>
        <v>Augex</v>
      </c>
      <c r="L345" s="150" t="str" cm="1">
        <f t="array" ref="L345">IFERROR(INDEX(Forecast_Capex_Input!I$12:I$286,$Z345),NA)</f>
        <v>Augex - Major Project</v>
      </c>
      <c r="M345" s="150" t="str" cm="1">
        <f t="array" ref="M345">IFERROR(INDEX(Forecast_Capex_Input!J$12:J$286,$Z345),NA)</f>
        <v>N/A</v>
      </c>
      <c r="N345" s="150" t="str" cm="1">
        <f t="array" ref="N345">IFERROR(INDEX(Forecast_Capex_Input!K$12:K$286,$Z345),NA)</f>
        <v>N/A</v>
      </c>
      <c r="O345" s="150" t="str" cm="1">
        <f t="array" ref="O345">IFERROR(INDEX(Forecast_Capex_Input!L$12:L$286,$Z345),NA)</f>
        <v>N/A</v>
      </c>
      <c r="P345" s="150" t="str" cm="1">
        <f t="array" ref="P345">IFERROR(INDEX(Forecast_Capex_Input!M$12:M$286,$Z345),NA)</f>
        <v>N/A</v>
      </c>
      <c r="Q345" s="24" t="str" cm="1">
        <f t="array" ref="Q345">IFERROR(INDEX(Forecast_Capex_Input!N$12:N$286,$Z345),NA)</f>
        <v>Yes</v>
      </c>
      <c r="R345" s="190" cm="1">
        <f t="array" ref="R345">IFERROR(INDEX(Forecast_Capex_Input!O$12:O$286,$Z345),0)</f>
        <v>0</v>
      </c>
      <c r="S345" s="24" t="str" cm="1">
        <f t="array" ref="S345">IFERROR(INDEX(Forecast_Capex_Input!P$12:P$286,$Z345),0)</f>
        <v>Localised maximum demand growth</v>
      </c>
      <c r="T345" s="150" t="str" cm="1">
        <f t="array" aca="1" ref="T345" ca="1">IFERROR(INDEX(General!$K$91:$K$110,$AC345),NA)</f>
        <v>Transmission Lines (2018 onwards)</v>
      </c>
      <c r="U345" s="43" cm="1">
        <f t="array" aca="1" ref="U345" ca="1">IFERROR(
IF($F345=General!$E$25,INDEX(Forecast_Capex_Input!S$12:S$286,$Z345),
INDEX(Forecast_Capex_Input!T$12:T$286,$Z345)),0)</f>
        <v>0.90826306559781</v>
      </c>
      <c r="V345" s="82" t="b">
        <f>IFERROR(INDEX(Overheads!$T$19:$T$26,MATCH($I345,Overheads!$E$19:$E$26,0)),FALSE)</f>
        <v>1</v>
      </c>
      <c r="W345" s="209" t="str" cm="1">
        <f t="array" ref="W345">IFERROR(
INDEX(Forecast_Capex_Input!CN$12:CN$286,$Z345),0)</f>
        <v>FY22</v>
      </c>
      <c r="X345" s="209">
        <f>IFERROR(
MATCH($W345,General!$L$39:$S$39,0),1)</f>
        <v>2</v>
      </c>
      <c r="Z345" s="28">
        <f>IFERROR(
IF(MATCH($C345,Forecast_Capex_Input!$CI$12:$CI$286,1)+1&gt;MAX(Forecast_Capex_Input!$C$12:$C$286),NA,
MATCH($C345,Forecast_Capex_Input!$CI$12:$CI$286,1)+1),1)</f>
        <v>146</v>
      </c>
      <c r="AA345" s="28" cm="1">
        <f t="array" aca="1" ref="AA345" ca="1">IFERROR(
IF(Z344&lt;&gt;Z345,1,
IF(COUNTIF(OFFSET(AA344,0,0,-INDEX(Forecast_Capex_Input!$CG$12:$CG$286,$Z345)),AA344)=INDEX(Forecast_Capex_Input!$CG$12:$CG$286,$Z345),AA344+1,AA344)),NA)</f>
        <v>2</v>
      </c>
      <c r="AB345" s="28" cm="1">
        <f t="array" ref="AB345">IFERROR($C345-IF($Z345=1,1,INDEX(Forecast_Capex_Input!$CI$12:$CI$286,$Z345-1))+1,NA)</f>
        <v>5</v>
      </c>
      <c r="AC345" s="28" cm="1">
        <f t="array" aca="1" ref="AC345" ca="1">IFERROR(IF(AA345=1,
INDEX(Forecast_Capex_Input!$AI$10:$BB$10,SMALL(IF(INDEX(Forecast_Capex_Input!$AI$12:$BB$286,$Z345,0)&gt;0,COLUMN(Forecast_Capex_Input!$AI$10:$BB$10)-COLUMN(Forecast_Capex_Input!$AI$12)+1),ROWS(OFFSET(AC344,0,0,-$AB345)))),
OFFSET(AC344,-INDEX(Forecast_Capex_Input!$CG$12:$CG$286,$Z345)+1,0)),NA)</f>
        <v>1</v>
      </c>
      <c r="AD345" s="28">
        <f t="shared" ca="1" si="34"/>
        <v>2</v>
      </c>
      <c r="AE345" s="82" t="b">
        <f t="shared" si="38"/>
        <v>0</v>
      </c>
      <c r="AF345" s="78" t="b">
        <v>0</v>
      </c>
      <c r="AG345" s="82" t="b">
        <f t="shared" si="35"/>
        <v>1</v>
      </c>
      <c r="AI345" s="183" t="s">
        <v>768</v>
      </c>
      <c r="AJ345" s="183" t="s">
        <v>768</v>
      </c>
      <c r="AK345" s="183" t="s">
        <v>768</v>
      </c>
      <c r="AL345" s="183" t="s">
        <v>768</v>
      </c>
      <c r="AM345" s="183" t="s">
        <v>768</v>
      </c>
      <c r="AN345" s="143" t="s">
        <v>768</v>
      </c>
      <c r="AP345" s="183" t="s">
        <v>768</v>
      </c>
      <c r="AQ345" s="183" t="s">
        <v>768</v>
      </c>
      <c r="AR345" s="183" t="s">
        <v>768</v>
      </c>
      <c r="AS345" s="183" t="s">
        <v>768</v>
      </c>
      <c r="AT345" s="183" t="s">
        <v>768</v>
      </c>
      <c r="AU345" s="143" t="s">
        <v>768</v>
      </c>
      <c r="AW345" s="183" t="s">
        <v>768</v>
      </c>
      <c r="AX345" s="183" t="s">
        <v>768</v>
      </c>
      <c r="AY345" s="183" t="s">
        <v>768</v>
      </c>
      <c r="AZ345" s="183" t="s">
        <v>768</v>
      </c>
      <c r="BA345" s="183" t="s">
        <v>768</v>
      </c>
      <c r="BB345" s="143" t="s">
        <v>768</v>
      </c>
      <c r="BD345" s="183" t="s">
        <v>768</v>
      </c>
      <c r="BE345" s="183" t="s">
        <v>768</v>
      </c>
      <c r="BF345" s="183" t="s">
        <v>768</v>
      </c>
      <c r="BG345" s="183" t="s">
        <v>768</v>
      </c>
      <c r="BH345" s="183" t="s">
        <v>768</v>
      </c>
      <c r="BI345" s="143" t="s">
        <v>768</v>
      </c>
      <c r="BK345" s="183" t="s">
        <v>768</v>
      </c>
      <c r="BL345" s="183" t="s">
        <v>768</v>
      </c>
      <c r="BM345" s="183" t="s">
        <v>768</v>
      </c>
      <c r="BN345" s="183" t="s">
        <v>768</v>
      </c>
      <c r="BO345" s="183" t="s">
        <v>768</v>
      </c>
      <c r="BP345" s="143" t="s">
        <v>768</v>
      </c>
      <c r="BR345" s="181" t="s">
        <v>768</v>
      </c>
      <c r="BS345" s="181" t="s">
        <v>768</v>
      </c>
      <c r="BT345" s="181" t="s">
        <v>768</v>
      </c>
      <c r="BU345" s="181" t="s">
        <v>768</v>
      </c>
      <c r="BV345" s="181" t="s">
        <v>768</v>
      </c>
      <c r="BX345" s="183" t="s">
        <v>768</v>
      </c>
      <c r="BY345" s="183" t="s">
        <v>768</v>
      </c>
      <c r="BZ345" s="183" t="s">
        <v>768</v>
      </c>
      <c r="CA345" s="183" t="s">
        <v>768</v>
      </c>
      <c r="CB345" s="183" t="s">
        <v>768</v>
      </c>
      <c r="CC345" s="143" t="s">
        <v>768</v>
      </c>
      <c r="CE345" s="183" t="s">
        <v>768</v>
      </c>
      <c r="CF345" s="183" t="s">
        <v>768</v>
      </c>
      <c r="CG345" s="183" t="s">
        <v>768</v>
      </c>
      <c r="CH345" s="183" t="s">
        <v>768</v>
      </c>
      <c r="CI345" s="183" t="s">
        <v>768</v>
      </c>
      <c r="CJ345" s="143" t="s">
        <v>768</v>
      </c>
      <c r="CL345" s="183" t="s">
        <v>768</v>
      </c>
      <c r="CM345" s="183" t="s">
        <v>768</v>
      </c>
      <c r="CN345" s="183" t="s">
        <v>768</v>
      </c>
      <c r="CO345" s="183" t="s">
        <v>768</v>
      </c>
      <c r="CP345" s="183" t="s">
        <v>768</v>
      </c>
      <c r="CQ345" s="143" t="s">
        <v>768</v>
      </c>
      <c r="CS345" s="183" t="s">
        <v>768</v>
      </c>
      <c r="CT345" s="183" t="s">
        <v>768</v>
      </c>
      <c r="CU345" s="183" t="s">
        <v>768</v>
      </c>
      <c r="CV345" s="183" t="s">
        <v>768</v>
      </c>
      <c r="CW345" s="183" t="s">
        <v>768</v>
      </c>
      <c r="CX345" s="143" t="s">
        <v>768</v>
      </c>
      <c r="CZ345" s="183" t="s">
        <v>768</v>
      </c>
      <c r="DA345" s="183" t="s">
        <v>768</v>
      </c>
      <c r="DB345" s="183" t="s">
        <v>768</v>
      </c>
      <c r="DC345" s="183" t="s">
        <v>768</v>
      </c>
      <c r="DD345" s="183" t="s">
        <v>768</v>
      </c>
      <c r="DE345" s="143" t="s">
        <v>768</v>
      </c>
      <c r="DG345" s="43" t="b" cm="1">
        <f t="array" aca="1" ref="DG345" ca="1">OR($G345=Forecast_Capex_Input!$BF$8:$BF$10)</f>
        <v>1</v>
      </c>
      <c r="DH345" s="43" cm="1">
        <f t="array" aca="1" ref="DH345" ca="1">IFERROR(INDEX(Forecast_Capex_Input!BG$12:BG$286,$Z345)
*(INDEX(Forecast_Capex_Input!$H$12:$H$286,$Z345)=Repex),0)
*$DG345</f>
        <v>0</v>
      </c>
      <c r="DI345" s="43" cm="1">
        <f t="array" aca="1" ref="DI345" ca="1">IFERROR(INDEX(Forecast_Capex_Input!BH$12:BH$286,$Z345)
*(INDEX(Forecast_Capex_Input!$H$12:$H$286,$Z345)=Repex),0)
*$DG345</f>
        <v>0</v>
      </c>
      <c r="DJ345" s="43" cm="1">
        <f t="array" aca="1" ref="DJ345" ca="1">IFERROR(INDEX(Forecast_Capex_Input!BI$12:BI$286,$Z345)
*(INDEX(Forecast_Capex_Input!$H$12:$H$286,$Z345)=Repex),0)
*$DG345</f>
        <v>0</v>
      </c>
      <c r="DK345" s="43" cm="1">
        <f t="array" aca="1" ref="DK345" ca="1">IFERROR(INDEX(Forecast_Capex_Input!BJ$12:BJ$286,$Z345)
*(INDEX(Forecast_Capex_Input!$H$12:$H$286,$Z345)=Repex),0)
*$DG345</f>
        <v>0</v>
      </c>
      <c r="DL345" s="43" cm="1">
        <f t="array" aca="1" ref="DL345" ca="1">IFERROR(INDEX(Forecast_Capex_Input!BK$12:BK$286,$Z345)
*(INDEX(Forecast_Capex_Input!$H$12:$H$286,$Z345)=Repex),0)
*$DG345</f>
        <v>0</v>
      </c>
      <c r="DM345" s="43" cm="1">
        <f t="array" aca="1" ref="DM345" ca="1">IFERROR(INDEX(Forecast_Capex_Input!BL$12:BL$286,$Z345)
*(INDEX(Forecast_Capex_Input!$H$12:$H$286,$Z345)=Repex),0)
*$DG345</f>
        <v>0</v>
      </c>
      <c r="DO345" s="43" t="b" cm="1">
        <f t="array" aca="1" ref="DO345" ca="1">OR($G345=Forecast_Capex_Input!$BN$8:$BN$9)</f>
        <v>0</v>
      </c>
      <c r="DP345" s="43" cm="1">
        <f t="array" aca="1" ref="DP345" ca="1">IFERROR(INDEX(Forecast_Capex_Input!BO$12:BO$286,$Z345)
*(INDEX(Forecast_Capex_Input!$H$12:$H$286,$Z345)=Repex),0)
*$DO345</f>
        <v>0</v>
      </c>
      <c r="DQ345" s="43" cm="1">
        <f t="array" aca="1" ref="DQ345" ca="1">IFERROR(INDEX(Forecast_Capex_Input!BP$12:BP$286,$Z345)
*(INDEX(Forecast_Capex_Input!$H$12:$H$286,$Z345)=Repex),0)
*$DO345</f>
        <v>0</v>
      </c>
      <c r="DR345" s="43" cm="1">
        <f t="array" aca="1" ref="DR345" ca="1">IFERROR(INDEX(Forecast_Capex_Input!BQ$12:BQ$286,$Z345)
*(INDEX(Forecast_Capex_Input!$H$12:$H$286,$Z345)=Repex),0)
*$DO345</f>
        <v>0</v>
      </c>
      <c r="DS345" s="43" cm="1">
        <f t="array" aca="1" ref="DS345" ca="1">IFERROR(INDEX(Forecast_Capex_Input!BR$12:BR$286,$Z345)
*(INDEX(Forecast_Capex_Input!$H$12:$H$286,$Z345)=Repex),0)
*$DO345</f>
        <v>0</v>
      </c>
      <c r="DT345" s="43" cm="1">
        <f t="array" aca="1" ref="DT345" ca="1">IFERROR(INDEX(Forecast_Capex_Input!BS$12:BS$286,$Z345)
*(INDEX(Forecast_Capex_Input!$H$12:$H$286,$Z345)=Repex),0)
*$DO345</f>
        <v>0</v>
      </c>
      <c r="DV345" s="43" t="b" cm="1">
        <f t="array" aca="1" ref="DV345" ca="1">OR($G345=Forecast_Capex_Input!$BU$8:$BU$10)</f>
        <v>0</v>
      </c>
      <c r="DW345" s="43" cm="1">
        <f t="array" aca="1" ref="DW345" ca="1">IFERROR(INDEX(Forecast_Capex_Input!BV$12:BV$286,$Z345)
*(INDEX(Forecast_Capex_Input!$H$12:$H$286,$Z345)=Repex),0)
*$DV345</f>
        <v>0</v>
      </c>
      <c r="DX345" s="43" cm="1">
        <f t="array" aca="1" ref="DX345" ca="1">IFERROR(INDEX(Forecast_Capex_Input!BW$12:BW$286,$Z345)
*(INDEX(Forecast_Capex_Input!$H$12:$H$286,$Z345)=Repex),0)
*$DV345</f>
        <v>0</v>
      </c>
      <c r="DY345" s="43" cm="1">
        <f t="array" aca="1" ref="DY345" ca="1">IFERROR(INDEX(Forecast_Capex_Input!BX$12:BX$286,$Z345)
*(INDEX(Forecast_Capex_Input!$H$12:$H$286,$Z345)=Repex),0)
*$DV345</f>
        <v>0</v>
      </c>
      <c r="DZ345" s="43" cm="1">
        <f t="array" aca="1" ref="DZ345" ca="1">IFERROR(INDEX(Forecast_Capex_Input!BY$12:BY$286,$Z345)
*(INDEX(Forecast_Capex_Input!$H$12:$H$286,$Z345)=Repex),0)
*$DV345</f>
        <v>0</v>
      </c>
      <c r="EA345" s="43" cm="1">
        <f t="array" aca="1" ref="EA345" ca="1">IFERROR(INDEX(Forecast_Capex_Input!BZ$12:BZ$286,$Z345)
*(INDEX(Forecast_Capex_Input!$H$12:$H$286,$Z345)=Repex),0)
*$DV345</f>
        <v>0</v>
      </c>
      <c r="EB345" s="43" cm="1">
        <f t="array" aca="1" ref="EB345" ca="1">IFERROR(INDEX(Forecast_Capex_Input!CA$12:CA$286,$Z345)
*(INDEX(Forecast_Capex_Input!$H$12:$H$286,$Z345)=Repex),0)
*$DV345</f>
        <v>0</v>
      </c>
      <c r="EC345" s="43" cm="1">
        <f t="array" aca="1" ref="EC345" ca="1">IFERROR(INDEX(Forecast_Capex_Input!CB$12:CB$286,$Z345)
*(INDEX(Forecast_Capex_Input!$H$12:$H$286,$Z345)=Repex),0)
*$DV345</f>
        <v>0</v>
      </c>
      <c r="ED345" s="43" cm="1">
        <f t="array" aca="1" ref="ED345" ca="1">IFERROR(INDEX(Forecast_Capex_Input!CC$12:CC$286,$Z345)
*(INDEX(Forecast_Capex_Input!$H$12:$H$286,$Z345)=Repex),0)
*$DV345</f>
        <v>0</v>
      </c>
      <c r="EF345" s="136" t="s">
        <v>768</v>
      </c>
      <c r="EG345" s="189" t="s">
        <v>768</v>
      </c>
    </row>
    <row r="346" spans="3:137" x14ac:dyDescent="0.2">
      <c r="C346" s="28">
        <f t="shared" si="37"/>
        <v>336</v>
      </c>
      <c r="D346" s="9" t="str" cm="1">
        <f t="array" ref="D346">IFERROR(INDEX(Forecast_Capex_Input!$D$12:$D$286,$Z346),NA)</f>
        <v>Supply to Western Sydney Priority Growth area</v>
      </c>
      <c r="E346" s="24" t="b" cm="1">
        <f t="array" ref="E346">IF($Z346=NA,NA,INDEX(Forecast_Capex_Input!$E$12:$E$286,$Z346))</f>
        <v>1</v>
      </c>
      <c r="F346" s="9" t="str" cm="1">
        <f t="array" aca="1" ref="F346" ca="1">IFERROR(INDEX(General!$E$25:$E$26,$AA346),NA)</f>
        <v>Non-Labour</v>
      </c>
      <c r="G346" s="9" t="str" cm="1">
        <f t="array" aca="1" ref="G346" ca="1">IFERROR(INDEX(Forecast_Capex_Input!$AI$11:$BB$11,$AC346),NA)</f>
        <v>Substations</v>
      </c>
      <c r="H346" s="50" cm="1">
        <f t="array" aca="1" ref="H346" ca="1">IFERROR(INDEX(Forecast_Capex_Input!$AI$12:$BB$286,$Z346,$AC346),NA)</f>
        <v>0.6</v>
      </c>
      <c r="I346" s="150" t="str" cm="1">
        <f t="array" ref="I346">IFERROR(INDEX(Forecast_Capex_Input!$F$12:$F$286,$Z346),NA)</f>
        <v>Augmentation Expenditure</v>
      </c>
      <c r="J346" s="150" t="str" cm="1">
        <f t="array" ref="J346">IFERROR(INDEX(Forecast_Capex_Input!G$12:G$286,$Z346),NA)</f>
        <v>Augex - Major Project</v>
      </c>
      <c r="K346" s="150" t="str" cm="1">
        <f t="array" ref="K346">IFERROR(INDEX(Forecast_Capex_Input!H$12:H$286,$Z346),NA)</f>
        <v>Augex</v>
      </c>
      <c r="L346" s="150" t="str" cm="1">
        <f t="array" ref="L346">IFERROR(INDEX(Forecast_Capex_Input!I$12:I$286,$Z346),NA)</f>
        <v>Augex - Major Project</v>
      </c>
      <c r="M346" s="150" t="str" cm="1">
        <f t="array" ref="M346">IFERROR(INDEX(Forecast_Capex_Input!J$12:J$286,$Z346),NA)</f>
        <v>N/A</v>
      </c>
      <c r="N346" s="150" t="str" cm="1">
        <f t="array" ref="N346">IFERROR(INDEX(Forecast_Capex_Input!K$12:K$286,$Z346),NA)</f>
        <v>N/A</v>
      </c>
      <c r="O346" s="150" t="str" cm="1">
        <f t="array" ref="O346">IFERROR(INDEX(Forecast_Capex_Input!L$12:L$286,$Z346),NA)</f>
        <v>N/A</v>
      </c>
      <c r="P346" s="150" t="str" cm="1">
        <f t="array" ref="P346">IFERROR(INDEX(Forecast_Capex_Input!M$12:M$286,$Z346),NA)</f>
        <v>N/A</v>
      </c>
      <c r="Q346" s="24" t="str" cm="1">
        <f t="array" ref="Q346">IFERROR(INDEX(Forecast_Capex_Input!N$12:N$286,$Z346),NA)</f>
        <v>Yes</v>
      </c>
      <c r="R346" s="190" cm="1">
        <f t="array" ref="R346">IFERROR(INDEX(Forecast_Capex_Input!O$12:O$286,$Z346),0)</f>
        <v>0</v>
      </c>
      <c r="S346" s="24" t="str" cm="1">
        <f t="array" ref="S346">IFERROR(INDEX(Forecast_Capex_Input!P$12:P$286,$Z346),0)</f>
        <v>Localised maximum demand growth</v>
      </c>
      <c r="T346" s="150" t="str" cm="1">
        <f t="array" aca="1" ref="T346" ca="1">IFERROR(INDEX(General!$K$91:$K$110,$AC346),NA)</f>
        <v>Substations (2018 onwards)</v>
      </c>
      <c r="U346" s="43" cm="1">
        <f t="array" aca="1" ref="U346" ca="1">IFERROR(
IF($F346=General!$E$25,INDEX(Forecast_Capex_Input!S$12:S$286,$Z346),
INDEX(Forecast_Capex_Input!T$12:T$286,$Z346)),0)</f>
        <v>0.90826306559781</v>
      </c>
      <c r="V346" s="82" t="b">
        <f>IFERROR(INDEX(Overheads!$T$19:$T$26,MATCH($I346,Overheads!$E$19:$E$26,0)),FALSE)</f>
        <v>1</v>
      </c>
      <c r="W346" s="209" t="str" cm="1">
        <f t="array" ref="W346">IFERROR(
INDEX(Forecast_Capex_Input!CN$12:CN$286,$Z346),0)</f>
        <v>FY22</v>
      </c>
      <c r="X346" s="209">
        <f>IFERROR(
MATCH($W346,General!$L$39:$S$39,0),1)</f>
        <v>2</v>
      </c>
      <c r="Z346" s="28">
        <f>IFERROR(
IF(MATCH($C346,Forecast_Capex_Input!$CI$12:$CI$286,1)+1&gt;MAX(Forecast_Capex_Input!$C$12:$C$286),NA,
MATCH($C346,Forecast_Capex_Input!$CI$12:$CI$286,1)+1),1)</f>
        <v>146</v>
      </c>
      <c r="AA346" s="28" cm="1">
        <f t="array" aca="1" ref="AA346" ca="1">IFERROR(
IF(Z345&lt;&gt;Z346,1,
IF(COUNTIF(OFFSET(AA345,0,0,-INDEX(Forecast_Capex_Input!$CG$12:$CG$286,$Z346)),AA345)=INDEX(Forecast_Capex_Input!$CG$12:$CG$286,$Z346),AA345+1,AA345)),NA)</f>
        <v>2</v>
      </c>
      <c r="AB346" s="28" cm="1">
        <f t="array" ref="AB346">IFERROR($C346-IF($Z346=1,1,INDEX(Forecast_Capex_Input!$CI$12:$CI$286,$Z346-1))+1,NA)</f>
        <v>6</v>
      </c>
      <c r="AC346" s="28" cm="1">
        <f t="array" aca="1" ref="AC346" ca="1">IFERROR(IF(AA346=1,
INDEX(Forecast_Capex_Input!$AI$10:$BB$10,SMALL(IF(INDEX(Forecast_Capex_Input!$AI$12:$BB$286,$Z346,0)&gt;0,COLUMN(Forecast_Capex_Input!$AI$10:$BB$10)-COLUMN(Forecast_Capex_Input!$AI$12)+1),ROWS(OFFSET(AC345,0,0,-$AB346)))),
OFFSET(AC345,-INDEX(Forecast_Capex_Input!$CG$12:$CG$286,$Z346)+1,0)),NA)</f>
        <v>3</v>
      </c>
      <c r="AD346" s="28">
        <f t="shared" ca="1" si="34"/>
        <v>2</v>
      </c>
      <c r="AE346" s="82" t="b">
        <f t="shared" si="38"/>
        <v>0</v>
      </c>
      <c r="AF346" s="78" t="b">
        <v>0</v>
      </c>
      <c r="AG346" s="82" t="b">
        <f t="shared" si="35"/>
        <v>1</v>
      </c>
      <c r="AI346" s="183" t="s">
        <v>768</v>
      </c>
      <c r="AJ346" s="183" t="s">
        <v>768</v>
      </c>
      <c r="AK346" s="183" t="s">
        <v>768</v>
      </c>
      <c r="AL346" s="183" t="s">
        <v>768</v>
      </c>
      <c r="AM346" s="183" t="s">
        <v>768</v>
      </c>
      <c r="AN346" s="143" t="s">
        <v>768</v>
      </c>
      <c r="AP346" s="183" t="s">
        <v>768</v>
      </c>
      <c r="AQ346" s="183" t="s">
        <v>768</v>
      </c>
      <c r="AR346" s="183" t="s">
        <v>768</v>
      </c>
      <c r="AS346" s="183" t="s">
        <v>768</v>
      </c>
      <c r="AT346" s="183" t="s">
        <v>768</v>
      </c>
      <c r="AU346" s="143" t="s">
        <v>768</v>
      </c>
      <c r="AW346" s="183" t="s">
        <v>768</v>
      </c>
      <c r="AX346" s="183" t="s">
        <v>768</v>
      </c>
      <c r="AY346" s="183" t="s">
        <v>768</v>
      </c>
      <c r="AZ346" s="183" t="s">
        <v>768</v>
      </c>
      <c r="BA346" s="183" t="s">
        <v>768</v>
      </c>
      <c r="BB346" s="143" t="s">
        <v>768</v>
      </c>
      <c r="BD346" s="183" t="s">
        <v>768</v>
      </c>
      <c r="BE346" s="183" t="s">
        <v>768</v>
      </c>
      <c r="BF346" s="183" t="s">
        <v>768</v>
      </c>
      <c r="BG346" s="183" t="s">
        <v>768</v>
      </c>
      <c r="BH346" s="183" t="s">
        <v>768</v>
      </c>
      <c r="BI346" s="143" t="s">
        <v>768</v>
      </c>
      <c r="BK346" s="183" t="s">
        <v>768</v>
      </c>
      <c r="BL346" s="183" t="s">
        <v>768</v>
      </c>
      <c r="BM346" s="183" t="s">
        <v>768</v>
      </c>
      <c r="BN346" s="183" t="s">
        <v>768</v>
      </c>
      <c r="BO346" s="183" t="s">
        <v>768</v>
      </c>
      <c r="BP346" s="143" t="s">
        <v>768</v>
      </c>
      <c r="BR346" s="181" t="s">
        <v>768</v>
      </c>
      <c r="BS346" s="181" t="s">
        <v>768</v>
      </c>
      <c r="BT346" s="181" t="s">
        <v>768</v>
      </c>
      <c r="BU346" s="181" t="s">
        <v>768</v>
      </c>
      <c r="BV346" s="181" t="s">
        <v>768</v>
      </c>
      <c r="BX346" s="183" t="s">
        <v>768</v>
      </c>
      <c r="BY346" s="183" t="s">
        <v>768</v>
      </c>
      <c r="BZ346" s="183" t="s">
        <v>768</v>
      </c>
      <c r="CA346" s="183" t="s">
        <v>768</v>
      </c>
      <c r="CB346" s="183" t="s">
        <v>768</v>
      </c>
      <c r="CC346" s="143" t="s">
        <v>768</v>
      </c>
      <c r="CE346" s="183" t="s">
        <v>768</v>
      </c>
      <c r="CF346" s="183" t="s">
        <v>768</v>
      </c>
      <c r="CG346" s="183" t="s">
        <v>768</v>
      </c>
      <c r="CH346" s="183" t="s">
        <v>768</v>
      </c>
      <c r="CI346" s="183" t="s">
        <v>768</v>
      </c>
      <c r="CJ346" s="143" t="s">
        <v>768</v>
      </c>
      <c r="CL346" s="183" t="s">
        <v>768</v>
      </c>
      <c r="CM346" s="183" t="s">
        <v>768</v>
      </c>
      <c r="CN346" s="183" t="s">
        <v>768</v>
      </c>
      <c r="CO346" s="183" t="s">
        <v>768</v>
      </c>
      <c r="CP346" s="183" t="s">
        <v>768</v>
      </c>
      <c r="CQ346" s="143" t="s">
        <v>768</v>
      </c>
      <c r="CS346" s="183" t="s">
        <v>768</v>
      </c>
      <c r="CT346" s="183" t="s">
        <v>768</v>
      </c>
      <c r="CU346" s="183" t="s">
        <v>768</v>
      </c>
      <c r="CV346" s="183" t="s">
        <v>768</v>
      </c>
      <c r="CW346" s="183" t="s">
        <v>768</v>
      </c>
      <c r="CX346" s="143" t="s">
        <v>768</v>
      </c>
      <c r="CZ346" s="183" t="s">
        <v>768</v>
      </c>
      <c r="DA346" s="183" t="s">
        <v>768</v>
      </c>
      <c r="DB346" s="183" t="s">
        <v>768</v>
      </c>
      <c r="DC346" s="183" t="s">
        <v>768</v>
      </c>
      <c r="DD346" s="183" t="s">
        <v>768</v>
      </c>
      <c r="DE346" s="143" t="s">
        <v>768</v>
      </c>
      <c r="DG346" s="43" t="b" cm="1">
        <f t="array" aca="1" ref="DG346" ca="1">OR($G346=Forecast_Capex_Input!$BF$8:$BF$10)</f>
        <v>0</v>
      </c>
      <c r="DH346" s="43" cm="1">
        <f t="array" aca="1" ref="DH346" ca="1">IFERROR(INDEX(Forecast_Capex_Input!BG$12:BG$286,$Z346)
*(INDEX(Forecast_Capex_Input!$H$12:$H$286,$Z346)=Repex),0)
*$DG346</f>
        <v>0</v>
      </c>
      <c r="DI346" s="43" cm="1">
        <f t="array" aca="1" ref="DI346" ca="1">IFERROR(INDEX(Forecast_Capex_Input!BH$12:BH$286,$Z346)
*(INDEX(Forecast_Capex_Input!$H$12:$H$286,$Z346)=Repex),0)
*$DG346</f>
        <v>0</v>
      </c>
      <c r="DJ346" s="43" cm="1">
        <f t="array" aca="1" ref="DJ346" ca="1">IFERROR(INDEX(Forecast_Capex_Input!BI$12:BI$286,$Z346)
*(INDEX(Forecast_Capex_Input!$H$12:$H$286,$Z346)=Repex),0)
*$DG346</f>
        <v>0</v>
      </c>
      <c r="DK346" s="43" cm="1">
        <f t="array" aca="1" ref="DK346" ca="1">IFERROR(INDEX(Forecast_Capex_Input!BJ$12:BJ$286,$Z346)
*(INDEX(Forecast_Capex_Input!$H$12:$H$286,$Z346)=Repex),0)
*$DG346</f>
        <v>0</v>
      </c>
      <c r="DL346" s="43" cm="1">
        <f t="array" aca="1" ref="DL346" ca="1">IFERROR(INDEX(Forecast_Capex_Input!BK$12:BK$286,$Z346)
*(INDEX(Forecast_Capex_Input!$H$12:$H$286,$Z346)=Repex),0)
*$DG346</f>
        <v>0</v>
      </c>
      <c r="DM346" s="43" cm="1">
        <f t="array" aca="1" ref="DM346" ca="1">IFERROR(INDEX(Forecast_Capex_Input!BL$12:BL$286,$Z346)
*(INDEX(Forecast_Capex_Input!$H$12:$H$286,$Z346)=Repex),0)
*$DG346</f>
        <v>0</v>
      </c>
      <c r="DO346" s="43" t="b" cm="1">
        <f t="array" aca="1" ref="DO346" ca="1">OR($G346=Forecast_Capex_Input!$BN$8:$BN$9)</f>
        <v>1</v>
      </c>
      <c r="DP346" s="43" cm="1">
        <f t="array" aca="1" ref="DP346" ca="1">IFERROR(INDEX(Forecast_Capex_Input!BO$12:BO$286,$Z346)
*(INDEX(Forecast_Capex_Input!$H$12:$H$286,$Z346)=Repex),0)
*$DO346</f>
        <v>0</v>
      </c>
      <c r="DQ346" s="43" cm="1">
        <f t="array" aca="1" ref="DQ346" ca="1">IFERROR(INDEX(Forecast_Capex_Input!BP$12:BP$286,$Z346)
*(INDEX(Forecast_Capex_Input!$H$12:$H$286,$Z346)=Repex),0)
*$DO346</f>
        <v>0</v>
      </c>
      <c r="DR346" s="43" cm="1">
        <f t="array" aca="1" ref="DR346" ca="1">IFERROR(INDEX(Forecast_Capex_Input!BQ$12:BQ$286,$Z346)
*(INDEX(Forecast_Capex_Input!$H$12:$H$286,$Z346)=Repex),0)
*$DO346</f>
        <v>0</v>
      </c>
      <c r="DS346" s="43" cm="1">
        <f t="array" aca="1" ref="DS346" ca="1">IFERROR(INDEX(Forecast_Capex_Input!BR$12:BR$286,$Z346)
*(INDEX(Forecast_Capex_Input!$H$12:$H$286,$Z346)=Repex),0)
*$DO346</f>
        <v>0</v>
      </c>
      <c r="DT346" s="43" cm="1">
        <f t="array" aca="1" ref="DT346" ca="1">IFERROR(INDEX(Forecast_Capex_Input!BS$12:BS$286,$Z346)
*(INDEX(Forecast_Capex_Input!$H$12:$H$286,$Z346)=Repex),0)
*$DO346</f>
        <v>0</v>
      </c>
      <c r="DV346" s="43" t="b" cm="1">
        <f t="array" aca="1" ref="DV346" ca="1">OR($G346=Forecast_Capex_Input!$BU$8:$BU$10)</f>
        <v>0</v>
      </c>
      <c r="DW346" s="43" cm="1">
        <f t="array" aca="1" ref="DW346" ca="1">IFERROR(INDEX(Forecast_Capex_Input!BV$12:BV$286,$Z346)
*(INDEX(Forecast_Capex_Input!$H$12:$H$286,$Z346)=Repex),0)
*$DV346</f>
        <v>0</v>
      </c>
      <c r="DX346" s="43" cm="1">
        <f t="array" aca="1" ref="DX346" ca="1">IFERROR(INDEX(Forecast_Capex_Input!BW$12:BW$286,$Z346)
*(INDEX(Forecast_Capex_Input!$H$12:$H$286,$Z346)=Repex),0)
*$DV346</f>
        <v>0</v>
      </c>
      <c r="DY346" s="43" cm="1">
        <f t="array" aca="1" ref="DY346" ca="1">IFERROR(INDEX(Forecast_Capex_Input!BX$12:BX$286,$Z346)
*(INDEX(Forecast_Capex_Input!$H$12:$H$286,$Z346)=Repex),0)
*$DV346</f>
        <v>0</v>
      </c>
      <c r="DZ346" s="43" cm="1">
        <f t="array" aca="1" ref="DZ346" ca="1">IFERROR(INDEX(Forecast_Capex_Input!BY$12:BY$286,$Z346)
*(INDEX(Forecast_Capex_Input!$H$12:$H$286,$Z346)=Repex),0)
*$DV346</f>
        <v>0</v>
      </c>
      <c r="EA346" s="43" cm="1">
        <f t="array" aca="1" ref="EA346" ca="1">IFERROR(INDEX(Forecast_Capex_Input!BZ$12:BZ$286,$Z346)
*(INDEX(Forecast_Capex_Input!$H$12:$H$286,$Z346)=Repex),0)
*$DV346</f>
        <v>0</v>
      </c>
      <c r="EB346" s="43" cm="1">
        <f t="array" aca="1" ref="EB346" ca="1">IFERROR(INDEX(Forecast_Capex_Input!CA$12:CA$286,$Z346)
*(INDEX(Forecast_Capex_Input!$H$12:$H$286,$Z346)=Repex),0)
*$DV346</f>
        <v>0</v>
      </c>
      <c r="EC346" s="43" cm="1">
        <f t="array" aca="1" ref="EC346" ca="1">IFERROR(INDEX(Forecast_Capex_Input!CB$12:CB$286,$Z346)
*(INDEX(Forecast_Capex_Input!$H$12:$H$286,$Z346)=Repex),0)
*$DV346</f>
        <v>0</v>
      </c>
      <c r="ED346" s="43" cm="1">
        <f t="array" aca="1" ref="ED346" ca="1">IFERROR(INDEX(Forecast_Capex_Input!CC$12:CC$286,$Z346)
*(INDEX(Forecast_Capex_Input!$H$12:$H$286,$Z346)=Repex),0)
*$DV346</f>
        <v>0</v>
      </c>
      <c r="EF346" s="136" t="s">
        <v>768</v>
      </c>
      <c r="EG346" s="189" t="s">
        <v>768</v>
      </c>
    </row>
    <row r="347" spans="3:137" x14ac:dyDescent="0.2">
      <c r="C347" s="28">
        <f t="shared" si="37"/>
        <v>337</v>
      </c>
      <c r="D347" s="9" t="str" cm="1">
        <f t="array" ref="D347">IFERROR(INDEX(Forecast_Capex_Input!$D$12:$D$286,$Z347),NA)</f>
        <v>Supply to Western Sydney Priority Growth area</v>
      </c>
      <c r="E347" s="24" t="b" cm="1">
        <f t="array" ref="E347">IF($Z347=NA,NA,INDEX(Forecast_Capex_Input!$E$12:$E$286,$Z347))</f>
        <v>1</v>
      </c>
      <c r="F347" s="9" t="str" cm="1">
        <f t="array" aca="1" ref="F347" ca="1">IFERROR(INDEX(General!$E$25:$E$26,$AA347),NA)</f>
        <v>Non-Labour</v>
      </c>
      <c r="G347" s="9" t="str" cm="1">
        <f t="array" aca="1" ref="G347" ca="1">IFERROR(INDEX(Forecast_Capex_Input!$AI$11:$BB$11,$AC347),NA)</f>
        <v>Secondary Systems</v>
      </c>
      <c r="H347" s="50" cm="1">
        <f t="array" aca="1" ref="H347" ca="1">IFERROR(INDEX(Forecast_Capex_Input!$AI$12:$BB$286,$Z347,$AC347),NA)</f>
        <v>0.05</v>
      </c>
      <c r="I347" s="150" t="str" cm="1">
        <f t="array" ref="I347">IFERROR(INDEX(Forecast_Capex_Input!$F$12:$F$286,$Z347),NA)</f>
        <v>Augmentation Expenditure</v>
      </c>
      <c r="J347" s="150" t="str" cm="1">
        <f t="array" ref="J347">IFERROR(INDEX(Forecast_Capex_Input!G$12:G$286,$Z347),NA)</f>
        <v>Augex - Major Project</v>
      </c>
      <c r="K347" s="150" t="str" cm="1">
        <f t="array" ref="K347">IFERROR(INDEX(Forecast_Capex_Input!H$12:H$286,$Z347),NA)</f>
        <v>Augex</v>
      </c>
      <c r="L347" s="150" t="str" cm="1">
        <f t="array" ref="L347">IFERROR(INDEX(Forecast_Capex_Input!I$12:I$286,$Z347),NA)</f>
        <v>Augex - Major Project</v>
      </c>
      <c r="M347" s="150" t="str" cm="1">
        <f t="array" ref="M347">IFERROR(INDEX(Forecast_Capex_Input!J$12:J$286,$Z347),NA)</f>
        <v>N/A</v>
      </c>
      <c r="N347" s="150" t="str" cm="1">
        <f t="array" ref="N347">IFERROR(INDEX(Forecast_Capex_Input!K$12:K$286,$Z347),NA)</f>
        <v>N/A</v>
      </c>
      <c r="O347" s="150" t="str" cm="1">
        <f t="array" ref="O347">IFERROR(INDEX(Forecast_Capex_Input!L$12:L$286,$Z347),NA)</f>
        <v>N/A</v>
      </c>
      <c r="P347" s="150" t="str" cm="1">
        <f t="array" ref="P347">IFERROR(INDEX(Forecast_Capex_Input!M$12:M$286,$Z347),NA)</f>
        <v>N/A</v>
      </c>
      <c r="Q347" s="24" t="str" cm="1">
        <f t="array" ref="Q347">IFERROR(INDEX(Forecast_Capex_Input!N$12:N$286,$Z347),NA)</f>
        <v>Yes</v>
      </c>
      <c r="R347" s="190" cm="1">
        <f t="array" ref="R347">IFERROR(INDEX(Forecast_Capex_Input!O$12:O$286,$Z347),0)</f>
        <v>0</v>
      </c>
      <c r="S347" s="24" t="str" cm="1">
        <f t="array" ref="S347">IFERROR(INDEX(Forecast_Capex_Input!P$12:P$286,$Z347),0)</f>
        <v>Localised maximum demand growth</v>
      </c>
      <c r="T347" s="150" t="str" cm="1">
        <f t="array" aca="1" ref="T347" ca="1">IFERROR(INDEX(General!$K$91:$K$110,$AC347),NA)</f>
        <v>Secondary Systems (2018-23)</v>
      </c>
      <c r="U347" s="43" cm="1">
        <f t="array" aca="1" ref="U347" ca="1">IFERROR(
IF($F347=General!$E$25,INDEX(Forecast_Capex_Input!S$12:S$286,$Z347),
INDEX(Forecast_Capex_Input!T$12:T$286,$Z347)),0)</f>
        <v>0.90826306559781</v>
      </c>
      <c r="V347" s="82" t="b">
        <f>IFERROR(INDEX(Overheads!$T$19:$T$26,MATCH($I347,Overheads!$E$19:$E$26,0)),FALSE)</f>
        <v>1</v>
      </c>
      <c r="W347" s="209" t="str" cm="1">
        <f t="array" ref="W347">IFERROR(
INDEX(Forecast_Capex_Input!CN$12:CN$286,$Z347),0)</f>
        <v>FY22</v>
      </c>
      <c r="X347" s="209">
        <f>IFERROR(
MATCH($W347,General!$L$39:$S$39,0),1)</f>
        <v>2</v>
      </c>
      <c r="Z347" s="28">
        <f>IFERROR(
IF(MATCH($C347,Forecast_Capex_Input!$CI$12:$CI$286,1)+1&gt;MAX(Forecast_Capex_Input!$C$12:$C$286),NA,
MATCH($C347,Forecast_Capex_Input!$CI$12:$CI$286,1)+1),1)</f>
        <v>146</v>
      </c>
      <c r="AA347" s="28" cm="1">
        <f t="array" aca="1" ref="AA347" ca="1">IFERROR(
IF(Z346&lt;&gt;Z347,1,
IF(COUNTIF(OFFSET(AA346,0,0,-INDEX(Forecast_Capex_Input!$CG$12:$CG$286,$Z347)),AA346)=INDEX(Forecast_Capex_Input!$CG$12:$CG$286,$Z347),AA346+1,AA346)),NA)</f>
        <v>2</v>
      </c>
      <c r="AB347" s="28" cm="1">
        <f t="array" ref="AB347">IFERROR($C347-IF($Z347=1,1,INDEX(Forecast_Capex_Input!$CI$12:$CI$286,$Z347-1))+1,NA)</f>
        <v>7</v>
      </c>
      <c r="AC347" s="28" cm="1">
        <f t="array" aca="1" ref="AC347" ca="1">IFERROR(IF(AA347=1,
INDEX(Forecast_Capex_Input!$AI$10:$BB$10,SMALL(IF(INDEX(Forecast_Capex_Input!$AI$12:$BB$286,$Z347,0)&gt;0,COLUMN(Forecast_Capex_Input!$AI$10:$BB$10)-COLUMN(Forecast_Capex_Input!$AI$12)+1),ROWS(OFFSET(AC346,0,0,-$AB347)))),
OFFSET(AC346,-INDEX(Forecast_Capex_Input!$CG$12:$CG$286,$Z347)+1,0)),NA)</f>
        <v>4</v>
      </c>
      <c r="AD347" s="28">
        <f t="shared" ca="1" si="34"/>
        <v>2</v>
      </c>
      <c r="AE347" s="82" t="b">
        <f t="shared" si="38"/>
        <v>0</v>
      </c>
      <c r="AF347" s="78" t="b">
        <v>0</v>
      </c>
      <c r="AG347" s="82" t="b">
        <f t="shared" si="35"/>
        <v>1</v>
      </c>
      <c r="AI347" s="183" t="s">
        <v>768</v>
      </c>
      <c r="AJ347" s="183" t="s">
        <v>768</v>
      </c>
      <c r="AK347" s="183" t="s">
        <v>768</v>
      </c>
      <c r="AL347" s="183" t="s">
        <v>768</v>
      </c>
      <c r="AM347" s="183" t="s">
        <v>768</v>
      </c>
      <c r="AN347" s="143" t="s">
        <v>768</v>
      </c>
      <c r="AP347" s="183" t="s">
        <v>768</v>
      </c>
      <c r="AQ347" s="183" t="s">
        <v>768</v>
      </c>
      <c r="AR347" s="183" t="s">
        <v>768</v>
      </c>
      <c r="AS347" s="183" t="s">
        <v>768</v>
      </c>
      <c r="AT347" s="183" t="s">
        <v>768</v>
      </c>
      <c r="AU347" s="143" t="s">
        <v>768</v>
      </c>
      <c r="AW347" s="183" t="s">
        <v>768</v>
      </c>
      <c r="AX347" s="183" t="s">
        <v>768</v>
      </c>
      <c r="AY347" s="183" t="s">
        <v>768</v>
      </c>
      <c r="AZ347" s="183" t="s">
        <v>768</v>
      </c>
      <c r="BA347" s="183" t="s">
        <v>768</v>
      </c>
      <c r="BB347" s="143" t="s">
        <v>768</v>
      </c>
      <c r="BD347" s="183" t="s">
        <v>768</v>
      </c>
      <c r="BE347" s="183" t="s">
        <v>768</v>
      </c>
      <c r="BF347" s="183" t="s">
        <v>768</v>
      </c>
      <c r="BG347" s="183" t="s">
        <v>768</v>
      </c>
      <c r="BH347" s="183" t="s">
        <v>768</v>
      </c>
      <c r="BI347" s="143" t="s">
        <v>768</v>
      </c>
      <c r="BK347" s="183" t="s">
        <v>768</v>
      </c>
      <c r="BL347" s="183" t="s">
        <v>768</v>
      </c>
      <c r="BM347" s="183" t="s">
        <v>768</v>
      </c>
      <c r="BN347" s="183" t="s">
        <v>768</v>
      </c>
      <c r="BO347" s="183" t="s">
        <v>768</v>
      </c>
      <c r="BP347" s="143" t="s">
        <v>768</v>
      </c>
      <c r="BR347" s="181" t="s">
        <v>768</v>
      </c>
      <c r="BS347" s="181" t="s">
        <v>768</v>
      </c>
      <c r="BT347" s="181" t="s">
        <v>768</v>
      </c>
      <c r="BU347" s="181" t="s">
        <v>768</v>
      </c>
      <c r="BV347" s="181" t="s">
        <v>768</v>
      </c>
      <c r="BX347" s="183" t="s">
        <v>768</v>
      </c>
      <c r="BY347" s="183" t="s">
        <v>768</v>
      </c>
      <c r="BZ347" s="183" t="s">
        <v>768</v>
      </c>
      <c r="CA347" s="183" t="s">
        <v>768</v>
      </c>
      <c r="CB347" s="183" t="s">
        <v>768</v>
      </c>
      <c r="CC347" s="143" t="s">
        <v>768</v>
      </c>
      <c r="CE347" s="183" t="s">
        <v>768</v>
      </c>
      <c r="CF347" s="183" t="s">
        <v>768</v>
      </c>
      <c r="CG347" s="183" t="s">
        <v>768</v>
      </c>
      <c r="CH347" s="183" t="s">
        <v>768</v>
      </c>
      <c r="CI347" s="183" t="s">
        <v>768</v>
      </c>
      <c r="CJ347" s="143" t="s">
        <v>768</v>
      </c>
      <c r="CL347" s="183" t="s">
        <v>768</v>
      </c>
      <c r="CM347" s="183" t="s">
        <v>768</v>
      </c>
      <c r="CN347" s="183" t="s">
        <v>768</v>
      </c>
      <c r="CO347" s="183" t="s">
        <v>768</v>
      </c>
      <c r="CP347" s="183" t="s">
        <v>768</v>
      </c>
      <c r="CQ347" s="143" t="s">
        <v>768</v>
      </c>
      <c r="CS347" s="183" t="s">
        <v>768</v>
      </c>
      <c r="CT347" s="183" t="s">
        <v>768</v>
      </c>
      <c r="CU347" s="183" t="s">
        <v>768</v>
      </c>
      <c r="CV347" s="183" t="s">
        <v>768</v>
      </c>
      <c r="CW347" s="183" t="s">
        <v>768</v>
      </c>
      <c r="CX347" s="143" t="s">
        <v>768</v>
      </c>
      <c r="CZ347" s="183" t="s">
        <v>768</v>
      </c>
      <c r="DA347" s="183" t="s">
        <v>768</v>
      </c>
      <c r="DB347" s="183" t="s">
        <v>768</v>
      </c>
      <c r="DC347" s="183" t="s">
        <v>768</v>
      </c>
      <c r="DD347" s="183" t="s">
        <v>768</v>
      </c>
      <c r="DE347" s="143" t="s">
        <v>768</v>
      </c>
      <c r="DG347" s="43" t="b" cm="1">
        <f t="array" aca="1" ref="DG347" ca="1">OR($G347=Forecast_Capex_Input!$BF$8:$BF$10)</f>
        <v>0</v>
      </c>
      <c r="DH347" s="43" cm="1">
        <f t="array" aca="1" ref="DH347" ca="1">IFERROR(INDEX(Forecast_Capex_Input!BG$12:BG$286,$Z347)
*(INDEX(Forecast_Capex_Input!$H$12:$H$286,$Z347)=Repex),0)
*$DG347</f>
        <v>0</v>
      </c>
      <c r="DI347" s="43" cm="1">
        <f t="array" aca="1" ref="DI347" ca="1">IFERROR(INDEX(Forecast_Capex_Input!BH$12:BH$286,$Z347)
*(INDEX(Forecast_Capex_Input!$H$12:$H$286,$Z347)=Repex),0)
*$DG347</f>
        <v>0</v>
      </c>
      <c r="DJ347" s="43" cm="1">
        <f t="array" aca="1" ref="DJ347" ca="1">IFERROR(INDEX(Forecast_Capex_Input!BI$12:BI$286,$Z347)
*(INDEX(Forecast_Capex_Input!$H$12:$H$286,$Z347)=Repex),0)
*$DG347</f>
        <v>0</v>
      </c>
      <c r="DK347" s="43" cm="1">
        <f t="array" aca="1" ref="DK347" ca="1">IFERROR(INDEX(Forecast_Capex_Input!BJ$12:BJ$286,$Z347)
*(INDEX(Forecast_Capex_Input!$H$12:$H$286,$Z347)=Repex),0)
*$DG347</f>
        <v>0</v>
      </c>
      <c r="DL347" s="43" cm="1">
        <f t="array" aca="1" ref="DL347" ca="1">IFERROR(INDEX(Forecast_Capex_Input!BK$12:BK$286,$Z347)
*(INDEX(Forecast_Capex_Input!$H$12:$H$286,$Z347)=Repex),0)
*$DG347</f>
        <v>0</v>
      </c>
      <c r="DM347" s="43" cm="1">
        <f t="array" aca="1" ref="DM347" ca="1">IFERROR(INDEX(Forecast_Capex_Input!BL$12:BL$286,$Z347)
*(INDEX(Forecast_Capex_Input!$H$12:$H$286,$Z347)=Repex),0)
*$DG347</f>
        <v>0</v>
      </c>
      <c r="DO347" s="43" t="b" cm="1">
        <f t="array" aca="1" ref="DO347" ca="1">OR($G347=Forecast_Capex_Input!$BN$8:$BN$9)</f>
        <v>0</v>
      </c>
      <c r="DP347" s="43" cm="1">
        <f t="array" aca="1" ref="DP347" ca="1">IFERROR(INDEX(Forecast_Capex_Input!BO$12:BO$286,$Z347)
*(INDEX(Forecast_Capex_Input!$H$12:$H$286,$Z347)=Repex),0)
*$DO347</f>
        <v>0</v>
      </c>
      <c r="DQ347" s="43" cm="1">
        <f t="array" aca="1" ref="DQ347" ca="1">IFERROR(INDEX(Forecast_Capex_Input!BP$12:BP$286,$Z347)
*(INDEX(Forecast_Capex_Input!$H$12:$H$286,$Z347)=Repex),0)
*$DO347</f>
        <v>0</v>
      </c>
      <c r="DR347" s="43" cm="1">
        <f t="array" aca="1" ref="DR347" ca="1">IFERROR(INDEX(Forecast_Capex_Input!BQ$12:BQ$286,$Z347)
*(INDEX(Forecast_Capex_Input!$H$12:$H$286,$Z347)=Repex),0)
*$DO347</f>
        <v>0</v>
      </c>
      <c r="DS347" s="43" cm="1">
        <f t="array" aca="1" ref="DS347" ca="1">IFERROR(INDEX(Forecast_Capex_Input!BR$12:BR$286,$Z347)
*(INDEX(Forecast_Capex_Input!$H$12:$H$286,$Z347)=Repex),0)
*$DO347</f>
        <v>0</v>
      </c>
      <c r="DT347" s="43" cm="1">
        <f t="array" aca="1" ref="DT347" ca="1">IFERROR(INDEX(Forecast_Capex_Input!BS$12:BS$286,$Z347)
*(INDEX(Forecast_Capex_Input!$H$12:$H$286,$Z347)=Repex),0)
*$DO347</f>
        <v>0</v>
      </c>
      <c r="DV347" s="43" t="b" cm="1">
        <f t="array" aca="1" ref="DV347" ca="1">OR($G347=Forecast_Capex_Input!$BU$8:$BU$10)</f>
        <v>1</v>
      </c>
      <c r="DW347" s="43" cm="1">
        <f t="array" aca="1" ref="DW347" ca="1">IFERROR(INDEX(Forecast_Capex_Input!BV$12:BV$286,$Z347)
*(INDEX(Forecast_Capex_Input!$H$12:$H$286,$Z347)=Repex),0)
*$DV347</f>
        <v>0</v>
      </c>
      <c r="DX347" s="43" cm="1">
        <f t="array" aca="1" ref="DX347" ca="1">IFERROR(INDEX(Forecast_Capex_Input!BW$12:BW$286,$Z347)
*(INDEX(Forecast_Capex_Input!$H$12:$H$286,$Z347)=Repex),0)
*$DV347</f>
        <v>0</v>
      </c>
      <c r="DY347" s="43" cm="1">
        <f t="array" aca="1" ref="DY347" ca="1">IFERROR(INDEX(Forecast_Capex_Input!BX$12:BX$286,$Z347)
*(INDEX(Forecast_Capex_Input!$H$12:$H$286,$Z347)=Repex),0)
*$DV347</f>
        <v>0</v>
      </c>
      <c r="DZ347" s="43" cm="1">
        <f t="array" aca="1" ref="DZ347" ca="1">IFERROR(INDEX(Forecast_Capex_Input!BY$12:BY$286,$Z347)
*(INDEX(Forecast_Capex_Input!$H$12:$H$286,$Z347)=Repex),0)
*$DV347</f>
        <v>0</v>
      </c>
      <c r="EA347" s="43" cm="1">
        <f t="array" aca="1" ref="EA347" ca="1">IFERROR(INDEX(Forecast_Capex_Input!BZ$12:BZ$286,$Z347)
*(INDEX(Forecast_Capex_Input!$H$12:$H$286,$Z347)=Repex),0)
*$DV347</f>
        <v>0</v>
      </c>
      <c r="EB347" s="43" cm="1">
        <f t="array" aca="1" ref="EB347" ca="1">IFERROR(INDEX(Forecast_Capex_Input!CA$12:CA$286,$Z347)
*(INDEX(Forecast_Capex_Input!$H$12:$H$286,$Z347)=Repex),0)
*$DV347</f>
        <v>0</v>
      </c>
      <c r="EC347" s="43" cm="1">
        <f t="array" aca="1" ref="EC347" ca="1">IFERROR(INDEX(Forecast_Capex_Input!CB$12:CB$286,$Z347)
*(INDEX(Forecast_Capex_Input!$H$12:$H$286,$Z347)=Repex),0)
*$DV347</f>
        <v>0</v>
      </c>
      <c r="ED347" s="43" cm="1">
        <f t="array" aca="1" ref="ED347" ca="1">IFERROR(INDEX(Forecast_Capex_Input!CC$12:CC$286,$Z347)
*(INDEX(Forecast_Capex_Input!$H$12:$H$286,$Z347)=Repex),0)
*$DV347</f>
        <v>0</v>
      </c>
      <c r="EF347" s="136" t="s">
        <v>768</v>
      </c>
      <c r="EG347" s="189" t="s">
        <v>768</v>
      </c>
    </row>
    <row r="348" spans="3:137" x14ac:dyDescent="0.2">
      <c r="C348" s="28">
        <f t="shared" si="37"/>
        <v>338</v>
      </c>
      <c r="D348" s="9" t="str" cm="1">
        <f t="array" ref="D348">IFERROR(INDEX(Forecast_Capex_Input!$D$12:$D$286,$Z348),NA)</f>
        <v>Supply to Western Sydney Priority Growth area</v>
      </c>
      <c r="E348" s="24" t="b" cm="1">
        <f t="array" ref="E348">IF($Z348=NA,NA,INDEX(Forecast_Capex_Input!$E$12:$E$286,$Z348))</f>
        <v>1</v>
      </c>
      <c r="F348" s="9" t="str" cm="1">
        <f t="array" aca="1" ref="F348" ca="1">IFERROR(INDEX(General!$E$25:$E$26,$AA348),NA)</f>
        <v>Non-Labour</v>
      </c>
      <c r="G348" s="9" t="str" cm="1">
        <f t="array" aca="1" ref="G348" ca="1">IFERROR(INDEX(Forecast_Capex_Input!$AI$11:$BB$11,$AC348),NA)</f>
        <v>Land and Easements</v>
      </c>
      <c r="H348" s="50" cm="1">
        <f t="array" aca="1" ref="H348" ca="1">IFERROR(INDEX(Forecast_Capex_Input!$AI$12:$BB$286,$Z348,$AC348),NA)</f>
        <v>0.2</v>
      </c>
      <c r="I348" s="150" t="str" cm="1">
        <f t="array" ref="I348">IFERROR(INDEX(Forecast_Capex_Input!$F$12:$F$286,$Z348),NA)</f>
        <v>Augmentation Expenditure</v>
      </c>
      <c r="J348" s="150" t="str" cm="1">
        <f t="array" ref="J348">IFERROR(INDEX(Forecast_Capex_Input!G$12:G$286,$Z348),NA)</f>
        <v>Augex - Major Project</v>
      </c>
      <c r="K348" s="150" t="str" cm="1">
        <f t="array" ref="K348">IFERROR(INDEX(Forecast_Capex_Input!H$12:H$286,$Z348),NA)</f>
        <v>Augex</v>
      </c>
      <c r="L348" s="150" t="str" cm="1">
        <f t="array" ref="L348">IFERROR(INDEX(Forecast_Capex_Input!I$12:I$286,$Z348),NA)</f>
        <v>Augex - Major Project</v>
      </c>
      <c r="M348" s="150" t="str" cm="1">
        <f t="array" ref="M348">IFERROR(INDEX(Forecast_Capex_Input!J$12:J$286,$Z348),NA)</f>
        <v>N/A</v>
      </c>
      <c r="N348" s="150" t="str" cm="1">
        <f t="array" ref="N348">IFERROR(INDEX(Forecast_Capex_Input!K$12:K$286,$Z348),NA)</f>
        <v>N/A</v>
      </c>
      <c r="O348" s="150" t="str" cm="1">
        <f t="array" ref="O348">IFERROR(INDEX(Forecast_Capex_Input!L$12:L$286,$Z348),NA)</f>
        <v>N/A</v>
      </c>
      <c r="P348" s="150" t="str" cm="1">
        <f t="array" ref="P348">IFERROR(INDEX(Forecast_Capex_Input!M$12:M$286,$Z348),NA)</f>
        <v>N/A</v>
      </c>
      <c r="Q348" s="24" t="str" cm="1">
        <f t="array" ref="Q348">IFERROR(INDEX(Forecast_Capex_Input!N$12:N$286,$Z348),NA)</f>
        <v>Yes</v>
      </c>
      <c r="R348" s="190" cm="1">
        <f t="array" ref="R348">IFERROR(INDEX(Forecast_Capex_Input!O$12:O$286,$Z348),0)</f>
        <v>0</v>
      </c>
      <c r="S348" s="24" t="str" cm="1">
        <f t="array" ref="S348">IFERROR(INDEX(Forecast_Capex_Input!P$12:P$286,$Z348),0)</f>
        <v>Localised maximum demand growth</v>
      </c>
      <c r="T348" s="150" t="str" cm="1">
        <f t="array" aca="1" ref="T348" ca="1">IFERROR(INDEX(General!$K$91:$K$110,$AC348),NA)</f>
        <v>Land and Easements</v>
      </c>
      <c r="U348" s="43" cm="1">
        <f t="array" aca="1" ref="U348" ca="1">IFERROR(
IF($F348=General!$E$25,INDEX(Forecast_Capex_Input!S$12:S$286,$Z348),
INDEX(Forecast_Capex_Input!T$12:T$286,$Z348)),0)</f>
        <v>0.90826306559781</v>
      </c>
      <c r="V348" s="82" t="b">
        <f>IFERROR(INDEX(Overheads!$T$19:$T$26,MATCH($I348,Overheads!$E$19:$E$26,0)),FALSE)</f>
        <v>1</v>
      </c>
      <c r="W348" s="209" t="str" cm="1">
        <f t="array" ref="W348">IFERROR(
INDEX(Forecast_Capex_Input!CN$12:CN$286,$Z348),0)</f>
        <v>FY22</v>
      </c>
      <c r="X348" s="209">
        <f>IFERROR(
MATCH($W348,General!$L$39:$S$39,0),1)</f>
        <v>2</v>
      </c>
      <c r="Z348" s="28">
        <f>IFERROR(
IF(MATCH($C348,Forecast_Capex_Input!$CI$12:$CI$286,1)+1&gt;MAX(Forecast_Capex_Input!$C$12:$C$286),NA,
MATCH($C348,Forecast_Capex_Input!$CI$12:$CI$286,1)+1),1)</f>
        <v>146</v>
      </c>
      <c r="AA348" s="28" cm="1">
        <f t="array" aca="1" ref="AA348" ca="1">IFERROR(
IF(Z347&lt;&gt;Z348,1,
IF(COUNTIF(OFFSET(AA347,0,0,-INDEX(Forecast_Capex_Input!$CG$12:$CG$286,$Z348)),AA347)=INDEX(Forecast_Capex_Input!$CG$12:$CG$286,$Z348),AA347+1,AA347)),NA)</f>
        <v>2</v>
      </c>
      <c r="AB348" s="28" cm="1">
        <f t="array" ref="AB348">IFERROR($C348-IF($Z348=1,1,INDEX(Forecast_Capex_Input!$CI$12:$CI$286,$Z348-1))+1,NA)</f>
        <v>8</v>
      </c>
      <c r="AC348" s="28" cm="1">
        <f t="array" aca="1" ref="AC348" ca="1">IFERROR(IF(AA348=1,
INDEX(Forecast_Capex_Input!$AI$10:$BB$10,SMALL(IF(INDEX(Forecast_Capex_Input!$AI$12:$BB$286,$Z348,0)&gt;0,COLUMN(Forecast_Capex_Input!$AI$10:$BB$10)-COLUMN(Forecast_Capex_Input!$AI$12)+1),ROWS(OFFSET(AC347,0,0,-$AB348)))),
OFFSET(AC347,-INDEX(Forecast_Capex_Input!$CG$12:$CG$286,$Z348)+1,0)),NA)</f>
        <v>9</v>
      </c>
      <c r="AD348" s="28">
        <f t="shared" ca="1" si="34"/>
        <v>2</v>
      </c>
      <c r="AE348" s="82" t="b">
        <f t="shared" si="38"/>
        <v>0</v>
      </c>
      <c r="AF348" s="78" t="b">
        <v>0</v>
      </c>
      <c r="AG348" s="82" t="b">
        <f t="shared" si="35"/>
        <v>1</v>
      </c>
      <c r="AI348" s="183" t="s">
        <v>768</v>
      </c>
      <c r="AJ348" s="183" t="s">
        <v>768</v>
      </c>
      <c r="AK348" s="183" t="s">
        <v>768</v>
      </c>
      <c r="AL348" s="183" t="s">
        <v>768</v>
      </c>
      <c r="AM348" s="183" t="s">
        <v>768</v>
      </c>
      <c r="AN348" s="143" t="s">
        <v>768</v>
      </c>
      <c r="AP348" s="183" t="s">
        <v>768</v>
      </c>
      <c r="AQ348" s="183" t="s">
        <v>768</v>
      </c>
      <c r="AR348" s="183" t="s">
        <v>768</v>
      </c>
      <c r="AS348" s="183" t="s">
        <v>768</v>
      </c>
      <c r="AT348" s="183" t="s">
        <v>768</v>
      </c>
      <c r="AU348" s="143" t="s">
        <v>768</v>
      </c>
      <c r="AW348" s="183" t="s">
        <v>768</v>
      </c>
      <c r="AX348" s="183" t="s">
        <v>768</v>
      </c>
      <c r="AY348" s="183" t="s">
        <v>768</v>
      </c>
      <c r="AZ348" s="183" t="s">
        <v>768</v>
      </c>
      <c r="BA348" s="183" t="s">
        <v>768</v>
      </c>
      <c r="BB348" s="143" t="s">
        <v>768</v>
      </c>
      <c r="BD348" s="183" t="s">
        <v>768</v>
      </c>
      <c r="BE348" s="183" t="s">
        <v>768</v>
      </c>
      <c r="BF348" s="183" t="s">
        <v>768</v>
      </c>
      <c r="BG348" s="183" t="s">
        <v>768</v>
      </c>
      <c r="BH348" s="183" t="s">
        <v>768</v>
      </c>
      <c r="BI348" s="143" t="s">
        <v>768</v>
      </c>
      <c r="BK348" s="183" t="s">
        <v>768</v>
      </c>
      <c r="BL348" s="183" t="s">
        <v>768</v>
      </c>
      <c r="BM348" s="183" t="s">
        <v>768</v>
      </c>
      <c r="BN348" s="183" t="s">
        <v>768</v>
      </c>
      <c r="BO348" s="183" t="s">
        <v>768</v>
      </c>
      <c r="BP348" s="143" t="s">
        <v>768</v>
      </c>
      <c r="BR348" s="181" t="s">
        <v>768</v>
      </c>
      <c r="BS348" s="181" t="s">
        <v>768</v>
      </c>
      <c r="BT348" s="181" t="s">
        <v>768</v>
      </c>
      <c r="BU348" s="181" t="s">
        <v>768</v>
      </c>
      <c r="BV348" s="181" t="s">
        <v>768</v>
      </c>
      <c r="BX348" s="183" t="s">
        <v>768</v>
      </c>
      <c r="BY348" s="183" t="s">
        <v>768</v>
      </c>
      <c r="BZ348" s="183" t="s">
        <v>768</v>
      </c>
      <c r="CA348" s="183" t="s">
        <v>768</v>
      </c>
      <c r="CB348" s="183" t="s">
        <v>768</v>
      </c>
      <c r="CC348" s="143" t="s">
        <v>768</v>
      </c>
      <c r="CE348" s="183" t="s">
        <v>768</v>
      </c>
      <c r="CF348" s="183" t="s">
        <v>768</v>
      </c>
      <c r="CG348" s="183" t="s">
        <v>768</v>
      </c>
      <c r="CH348" s="183" t="s">
        <v>768</v>
      </c>
      <c r="CI348" s="183" t="s">
        <v>768</v>
      </c>
      <c r="CJ348" s="143" t="s">
        <v>768</v>
      </c>
      <c r="CL348" s="183" t="s">
        <v>768</v>
      </c>
      <c r="CM348" s="183" t="s">
        <v>768</v>
      </c>
      <c r="CN348" s="183" t="s">
        <v>768</v>
      </c>
      <c r="CO348" s="183" t="s">
        <v>768</v>
      </c>
      <c r="CP348" s="183" t="s">
        <v>768</v>
      </c>
      <c r="CQ348" s="143" t="s">
        <v>768</v>
      </c>
      <c r="CS348" s="183" t="s">
        <v>768</v>
      </c>
      <c r="CT348" s="183" t="s">
        <v>768</v>
      </c>
      <c r="CU348" s="183" t="s">
        <v>768</v>
      </c>
      <c r="CV348" s="183" t="s">
        <v>768</v>
      </c>
      <c r="CW348" s="183" t="s">
        <v>768</v>
      </c>
      <c r="CX348" s="143" t="s">
        <v>768</v>
      </c>
      <c r="CZ348" s="183" t="s">
        <v>768</v>
      </c>
      <c r="DA348" s="183" t="s">
        <v>768</v>
      </c>
      <c r="DB348" s="183" t="s">
        <v>768</v>
      </c>
      <c r="DC348" s="183" t="s">
        <v>768</v>
      </c>
      <c r="DD348" s="183" t="s">
        <v>768</v>
      </c>
      <c r="DE348" s="143" t="s">
        <v>768</v>
      </c>
      <c r="DG348" s="43" t="b" cm="1">
        <f t="array" aca="1" ref="DG348" ca="1">OR($G348=Forecast_Capex_Input!$BF$8:$BF$10)</f>
        <v>0</v>
      </c>
      <c r="DH348" s="43" cm="1">
        <f t="array" aca="1" ref="DH348" ca="1">IFERROR(INDEX(Forecast_Capex_Input!BG$12:BG$286,$Z348)
*(INDEX(Forecast_Capex_Input!$H$12:$H$286,$Z348)=Repex),0)
*$DG348</f>
        <v>0</v>
      </c>
      <c r="DI348" s="43" cm="1">
        <f t="array" aca="1" ref="DI348" ca="1">IFERROR(INDEX(Forecast_Capex_Input!BH$12:BH$286,$Z348)
*(INDEX(Forecast_Capex_Input!$H$12:$H$286,$Z348)=Repex),0)
*$DG348</f>
        <v>0</v>
      </c>
      <c r="DJ348" s="43" cm="1">
        <f t="array" aca="1" ref="DJ348" ca="1">IFERROR(INDEX(Forecast_Capex_Input!BI$12:BI$286,$Z348)
*(INDEX(Forecast_Capex_Input!$H$12:$H$286,$Z348)=Repex),0)
*$DG348</f>
        <v>0</v>
      </c>
      <c r="DK348" s="43" cm="1">
        <f t="array" aca="1" ref="DK348" ca="1">IFERROR(INDEX(Forecast_Capex_Input!BJ$12:BJ$286,$Z348)
*(INDEX(Forecast_Capex_Input!$H$12:$H$286,$Z348)=Repex),0)
*$DG348</f>
        <v>0</v>
      </c>
      <c r="DL348" s="43" cm="1">
        <f t="array" aca="1" ref="DL348" ca="1">IFERROR(INDEX(Forecast_Capex_Input!BK$12:BK$286,$Z348)
*(INDEX(Forecast_Capex_Input!$H$12:$H$286,$Z348)=Repex),0)
*$DG348</f>
        <v>0</v>
      </c>
      <c r="DM348" s="43" cm="1">
        <f t="array" aca="1" ref="DM348" ca="1">IFERROR(INDEX(Forecast_Capex_Input!BL$12:BL$286,$Z348)
*(INDEX(Forecast_Capex_Input!$H$12:$H$286,$Z348)=Repex),0)
*$DG348</f>
        <v>0</v>
      </c>
      <c r="DO348" s="43" t="b" cm="1">
        <f t="array" aca="1" ref="DO348" ca="1">OR($G348=Forecast_Capex_Input!$BN$8:$BN$9)</f>
        <v>0</v>
      </c>
      <c r="DP348" s="43" cm="1">
        <f t="array" aca="1" ref="DP348" ca="1">IFERROR(INDEX(Forecast_Capex_Input!BO$12:BO$286,$Z348)
*(INDEX(Forecast_Capex_Input!$H$12:$H$286,$Z348)=Repex),0)
*$DO348</f>
        <v>0</v>
      </c>
      <c r="DQ348" s="43" cm="1">
        <f t="array" aca="1" ref="DQ348" ca="1">IFERROR(INDEX(Forecast_Capex_Input!BP$12:BP$286,$Z348)
*(INDEX(Forecast_Capex_Input!$H$12:$H$286,$Z348)=Repex),0)
*$DO348</f>
        <v>0</v>
      </c>
      <c r="DR348" s="43" cm="1">
        <f t="array" aca="1" ref="DR348" ca="1">IFERROR(INDEX(Forecast_Capex_Input!BQ$12:BQ$286,$Z348)
*(INDEX(Forecast_Capex_Input!$H$12:$H$286,$Z348)=Repex),0)
*$DO348</f>
        <v>0</v>
      </c>
      <c r="DS348" s="43" cm="1">
        <f t="array" aca="1" ref="DS348" ca="1">IFERROR(INDEX(Forecast_Capex_Input!BR$12:BR$286,$Z348)
*(INDEX(Forecast_Capex_Input!$H$12:$H$286,$Z348)=Repex),0)
*$DO348</f>
        <v>0</v>
      </c>
      <c r="DT348" s="43" cm="1">
        <f t="array" aca="1" ref="DT348" ca="1">IFERROR(INDEX(Forecast_Capex_Input!BS$12:BS$286,$Z348)
*(INDEX(Forecast_Capex_Input!$H$12:$H$286,$Z348)=Repex),0)
*$DO348</f>
        <v>0</v>
      </c>
      <c r="DV348" s="43" t="b" cm="1">
        <f t="array" aca="1" ref="DV348" ca="1">OR($G348=Forecast_Capex_Input!$BU$8:$BU$10)</f>
        <v>0</v>
      </c>
      <c r="DW348" s="43" cm="1">
        <f t="array" aca="1" ref="DW348" ca="1">IFERROR(INDEX(Forecast_Capex_Input!BV$12:BV$286,$Z348)
*(INDEX(Forecast_Capex_Input!$H$12:$H$286,$Z348)=Repex),0)
*$DV348</f>
        <v>0</v>
      </c>
      <c r="DX348" s="43" cm="1">
        <f t="array" aca="1" ref="DX348" ca="1">IFERROR(INDEX(Forecast_Capex_Input!BW$12:BW$286,$Z348)
*(INDEX(Forecast_Capex_Input!$H$12:$H$286,$Z348)=Repex),0)
*$DV348</f>
        <v>0</v>
      </c>
      <c r="DY348" s="43" cm="1">
        <f t="array" aca="1" ref="DY348" ca="1">IFERROR(INDEX(Forecast_Capex_Input!BX$12:BX$286,$Z348)
*(INDEX(Forecast_Capex_Input!$H$12:$H$286,$Z348)=Repex),0)
*$DV348</f>
        <v>0</v>
      </c>
      <c r="DZ348" s="43" cm="1">
        <f t="array" aca="1" ref="DZ348" ca="1">IFERROR(INDEX(Forecast_Capex_Input!BY$12:BY$286,$Z348)
*(INDEX(Forecast_Capex_Input!$H$12:$H$286,$Z348)=Repex),0)
*$DV348</f>
        <v>0</v>
      </c>
      <c r="EA348" s="43" cm="1">
        <f t="array" aca="1" ref="EA348" ca="1">IFERROR(INDEX(Forecast_Capex_Input!BZ$12:BZ$286,$Z348)
*(INDEX(Forecast_Capex_Input!$H$12:$H$286,$Z348)=Repex),0)
*$DV348</f>
        <v>0</v>
      </c>
      <c r="EB348" s="43" cm="1">
        <f t="array" aca="1" ref="EB348" ca="1">IFERROR(INDEX(Forecast_Capex_Input!CA$12:CA$286,$Z348)
*(INDEX(Forecast_Capex_Input!$H$12:$H$286,$Z348)=Repex),0)
*$DV348</f>
        <v>0</v>
      </c>
      <c r="EC348" s="43" cm="1">
        <f t="array" aca="1" ref="EC348" ca="1">IFERROR(INDEX(Forecast_Capex_Input!CB$12:CB$286,$Z348)
*(INDEX(Forecast_Capex_Input!$H$12:$H$286,$Z348)=Repex),0)
*$DV348</f>
        <v>0</v>
      </c>
      <c r="ED348" s="43" cm="1">
        <f t="array" aca="1" ref="ED348" ca="1">IFERROR(INDEX(Forecast_Capex_Input!CC$12:CC$286,$Z348)
*(INDEX(Forecast_Capex_Input!$H$12:$H$286,$Z348)=Repex),0)
*$DV348</f>
        <v>0</v>
      </c>
      <c r="EF348" s="136" t="s">
        <v>768</v>
      </c>
      <c r="EG348" s="189" t="s">
        <v>768</v>
      </c>
    </row>
    <row r="349" spans="3:137" x14ac:dyDescent="0.2">
      <c r="C349" s="28">
        <f t="shared" si="37"/>
        <v>339</v>
      </c>
      <c r="D349" s="9" t="str" cm="1">
        <f t="array" ref="D349">IFERROR(INDEX(Forecast_Capex_Input!$D$12:$D$286,$Z349),NA)</f>
        <v>Increase capacity of 132 kV busbars at Wagga Substation</v>
      </c>
      <c r="E349" s="24" t="b" cm="1">
        <f t="array" ref="E349">IF($Z349=NA,NA,INDEX(Forecast_Capex_Input!$E$12:$E$286,$Z349))</f>
        <v>1</v>
      </c>
      <c r="F349" s="9" t="str" cm="1">
        <f t="array" aca="1" ref="F349" ca="1">IFERROR(INDEX(General!$E$25:$E$26,$AA349),NA)</f>
        <v>Labour</v>
      </c>
      <c r="G349" s="9" t="str" cm="1">
        <f t="array" aca="1" ref="G349" ca="1">IFERROR(INDEX(Forecast_Capex_Input!$AI$11:$BB$11,$AC349),NA)</f>
        <v>Substations</v>
      </c>
      <c r="H349" s="50" cm="1">
        <f t="array" aca="1" ref="H349" ca="1">IFERROR(INDEX(Forecast_Capex_Input!$AI$12:$BB$286,$Z349,$AC349),NA)</f>
        <v>1</v>
      </c>
      <c r="I349" s="150" t="str" cm="1">
        <f t="array" ref="I349">IFERROR(INDEX(Forecast_Capex_Input!$F$12:$F$286,$Z349),NA)</f>
        <v>Augmentation Expenditure</v>
      </c>
      <c r="J349" s="150" t="str" cm="1">
        <f t="array" ref="J349">IFERROR(INDEX(Forecast_Capex_Input!G$12:G$286,$Z349),NA)</f>
        <v>Augmentations</v>
      </c>
      <c r="K349" s="150" t="str" cm="1">
        <f t="array" ref="K349">IFERROR(INDEX(Forecast_Capex_Input!H$12:H$286,$Z349),NA)</f>
        <v>Augex</v>
      </c>
      <c r="L349" s="150" t="str" cm="1">
        <f t="array" ref="L349">IFERROR(INDEX(Forecast_Capex_Input!I$12:I$286,$Z349),NA)</f>
        <v>Economic Benefits</v>
      </c>
      <c r="M349" s="150" t="str" cm="1">
        <f t="array" ref="M349">IFERROR(INDEX(Forecast_Capex_Input!J$12:J$286,$Z349),NA)</f>
        <v>N/A</v>
      </c>
      <c r="N349" s="150" t="str" cm="1">
        <f t="array" ref="N349">IFERROR(INDEX(Forecast_Capex_Input!K$12:K$286,$Z349),NA)</f>
        <v>N/A</v>
      </c>
      <c r="O349" s="150" t="str" cm="1">
        <f t="array" ref="O349">IFERROR(INDEX(Forecast_Capex_Input!L$12:L$286,$Z349),NA)</f>
        <v>N/A</v>
      </c>
      <c r="P349" s="150" t="str" cm="1">
        <f t="array" ref="P349">IFERROR(INDEX(Forecast_Capex_Input!M$12:M$286,$Z349),NA)</f>
        <v>N/A</v>
      </c>
      <c r="Q349" s="24" t="str" cm="1">
        <f t="array" ref="Q349">IFERROR(INDEX(Forecast_Capex_Input!N$12:N$286,$Z349),NA)</f>
        <v>No</v>
      </c>
      <c r="R349" s="190" cm="1">
        <f t="array" ref="R349">IFERROR(INDEX(Forecast_Capex_Input!O$12:O$286,$Z349),0)</f>
        <v>0</v>
      </c>
      <c r="S349" s="24" t="str" cm="1">
        <f t="array" ref="S349">IFERROR(INDEX(Forecast_Capex_Input!P$12:P$286,$Z349),0)</f>
        <v>Energy transition</v>
      </c>
      <c r="T349" s="150" t="str" cm="1">
        <f t="array" aca="1" ref="T349" ca="1">IFERROR(INDEX(General!$K$91:$K$110,$AC349),NA)</f>
        <v>Substations (2018 onwards)</v>
      </c>
      <c r="U349" s="43" cm="1">
        <f t="array" aca="1" ref="U349" ca="1">IFERROR(
IF($F349=General!$E$25,INDEX(Forecast_Capex_Input!S$12:S$286,$Z349),
INDEX(Forecast_Capex_Input!T$12:T$286,$Z349)),0)</f>
        <v>0.30703200983523132</v>
      </c>
      <c r="V349" s="82" t="b">
        <f>IFERROR(INDEX(Overheads!$T$19:$T$26,MATCH($I349,Overheads!$E$19:$E$26,0)),FALSE)</f>
        <v>1</v>
      </c>
      <c r="W349" s="209" t="str" cm="1">
        <f t="array" ref="W349">IFERROR(
INDEX(Forecast_Capex_Input!CN$12:CN$286,$Z349),0)</f>
        <v>FY22</v>
      </c>
      <c r="X349" s="209">
        <f>IFERROR(
MATCH($W349,General!$L$39:$S$39,0),1)</f>
        <v>2</v>
      </c>
      <c r="Z349" s="28">
        <f>IFERROR(
IF(MATCH($C349,Forecast_Capex_Input!$CI$12:$CI$286,1)+1&gt;MAX(Forecast_Capex_Input!$C$12:$C$286),NA,
MATCH($C349,Forecast_Capex_Input!$CI$12:$CI$286,1)+1),1)</f>
        <v>147</v>
      </c>
      <c r="AA349" s="28" cm="1">
        <f t="array" aca="1" ref="AA349" ca="1">IFERROR(
IF(Z348&lt;&gt;Z349,1,
IF(COUNTIF(OFFSET(AA348,0,0,-INDEX(Forecast_Capex_Input!$CG$12:$CG$286,$Z349)),AA348)=INDEX(Forecast_Capex_Input!$CG$12:$CG$286,$Z349),AA348+1,AA348)),NA)</f>
        <v>1</v>
      </c>
      <c r="AB349" s="28" cm="1">
        <f t="array" ref="AB349">IFERROR($C349-IF($Z349=1,1,INDEX(Forecast_Capex_Input!$CI$12:$CI$286,$Z349-1))+1,NA)</f>
        <v>1</v>
      </c>
      <c r="AC349" s="28" cm="1">
        <f t="array" aca="1" ref="AC349" ca="1">IFERROR(IF(AA349=1,
INDEX(Forecast_Capex_Input!$AI$10:$BB$10,SMALL(IF(INDEX(Forecast_Capex_Input!$AI$12:$BB$286,$Z349,0)&gt;0,COLUMN(Forecast_Capex_Input!$AI$10:$BB$10)-COLUMN(Forecast_Capex_Input!$AI$12)+1),ROWS(OFFSET(AC348,0,0,-$AB349)))),
OFFSET(AC348,-INDEX(Forecast_Capex_Input!$CG$12:$CG$286,$Z349)+1,0)),NA)</f>
        <v>3</v>
      </c>
      <c r="AD349" s="28">
        <f t="shared" ca="1" si="34"/>
        <v>1</v>
      </c>
      <c r="AE349" s="82" t="b">
        <f t="shared" si="38"/>
        <v>0</v>
      </c>
      <c r="AF349" s="78" t="b">
        <v>0</v>
      </c>
      <c r="AG349" s="82" t="b">
        <f t="shared" si="35"/>
        <v>1</v>
      </c>
      <c r="AI349" s="55">
        <v>0.15220045572046251</v>
      </c>
      <c r="AJ349" s="55">
        <v>0.73056218745821988</v>
      </c>
      <c r="AK349" s="55">
        <v>0.88276264317868247</v>
      </c>
      <c r="AL349" s="55">
        <v>6.0880182288184995E-2</v>
      </c>
      <c r="AM349" s="55">
        <v>0</v>
      </c>
      <c r="AN349" s="135">
        <v>1.8264054686455498</v>
      </c>
      <c r="AP349" s="55">
        <v>0.14749208043087536</v>
      </c>
      <c r="AQ349" s="55">
        <v>0.71721963862222071</v>
      </c>
      <c r="AR349" s="55">
        <v>0.87664700710427168</v>
      </c>
      <c r="AS349" s="55">
        <v>6.0720226881836745E-2</v>
      </c>
      <c r="AT349" s="55">
        <v>0</v>
      </c>
      <c r="AU349" s="135">
        <v>1.8020789530392045</v>
      </c>
      <c r="AW349" s="55">
        <v>1.7780378083798714E-2</v>
      </c>
      <c r="AX349" s="55">
        <v>8.1033608706355675E-2</v>
      </c>
      <c r="AY349" s="55">
        <v>0.12160227888870453</v>
      </c>
      <c r="AZ349" s="55">
        <v>8.5398366588972791E-3</v>
      </c>
      <c r="BA349" s="55">
        <v>0</v>
      </c>
      <c r="BB349" s="135">
        <v>0.22895610233775621</v>
      </c>
      <c r="BD349" s="55">
        <v>3.462033277051297E-3</v>
      </c>
      <c r="BE349" s="55">
        <v>1.5883973472366034E-2</v>
      </c>
      <c r="BF349" s="55">
        <v>2.3315214769905768E-2</v>
      </c>
      <c r="BG349" s="55">
        <v>1.626120389852007E-3</v>
      </c>
      <c r="BH349" s="55">
        <v>0</v>
      </c>
      <c r="BI349" s="135">
        <v>4.4287341909175104E-2</v>
      </c>
      <c r="BK349" s="55">
        <v>0.16873449179172537</v>
      </c>
      <c r="BL349" s="55">
        <v>0.81413722080094242</v>
      </c>
      <c r="BM349" s="55">
        <v>1.021564500762882</v>
      </c>
      <c r="BN349" s="55">
        <v>7.088618393058603E-2</v>
      </c>
      <c r="BO349" s="55">
        <v>0</v>
      </c>
      <c r="BP349" s="135">
        <v>2.0753223972861359</v>
      </c>
      <c r="BR349" s="147">
        <v>0</v>
      </c>
      <c r="BS349" s="147">
        <v>0</v>
      </c>
      <c r="BT349" s="147">
        <v>0.8</v>
      </c>
      <c r="BU349" s="147">
        <v>0.2</v>
      </c>
      <c r="BV349" s="147">
        <v>0</v>
      </c>
      <c r="BX349" s="55">
        <v>0</v>
      </c>
      <c r="BY349" s="55">
        <v>0</v>
      </c>
      <c r="BZ349" s="55">
        <v>1.46112437491644</v>
      </c>
      <c r="CA349" s="55">
        <v>0.36528109372911</v>
      </c>
      <c r="CB349" s="55">
        <v>0</v>
      </c>
      <c r="CC349" s="135">
        <v>1.82640546864555</v>
      </c>
      <c r="CE349" s="55">
        <v>0</v>
      </c>
      <c r="CF349" s="55">
        <v>0</v>
      </c>
      <c r="CG349" s="55">
        <v>1.4416631624313636</v>
      </c>
      <c r="CH349" s="55">
        <v>0.3604157906078409</v>
      </c>
      <c r="CI349" s="55">
        <v>0</v>
      </c>
      <c r="CJ349" s="135">
        <v>1.8020789530392045</v>
      </c>
      <c r="CL349" s="55">
        <v>0</v>
      </c>
      <c r="CM349" s="55">
        <v>0</v>
      </c>
      <c r="CN349" s="55">
        <v>0.18316488187020497</v>
      </c>
      <c r="CO349" s="55">
        <v>4.5791220467551241E-2</v>
      </c>
      <c r="CP349" s="55">
        <v>0</v>
      </c>
      <c r="CQ349" s="135">
        <v>0.22895610233775621</v>
      </c>
      <c r="CS349" s="67">
        <v>0</v>
      </c>
      <c r="CT349" s="67">
        <v>0</v>
      </c>
      <c r="CU349" s="67">
        <v>3.5429873527340082E-2</v>
      </c>
      <c r="CV349" s="67">
        <v>8.8574683818350205E-3</v>
      </c>
      <c r="CW349" s="67">
        <v>0</v>
      </c>
      <c r="CX349" s="135">
        <v>4.4287341909175104E-2</v>
      </c>
      <c r="CZ349" s="55">
        <v>0</v>
      </c>
      <c r="DA349" s="55">
        <v>0</v>
      </c>
      <c r="DB349" s="55">
        <v>1.6602579178289087</v>
      </c>
      <c r="DC349" s="55">
        <v>0.41506447945722719</v>
      </c>
      <c r="DD349" s="55">
        <v>0</v>
      </c>
      <c r="DE349" s="135">
        <v>2.0753223972861359</v>
      </c>
      <c r="DG349" s="43" t="b" cm="1">
        <f t="array" aca="1" ref="DG349" ca="1">OR($G349=Forecast_Capex_Input!$BF$8:$BF$10)</f>
        <v>0</v>
      </c>
      <c r="DH349" s="43" cm="1">
        <f t="array" aca="1" ref="DH349" ca="1">IFERROR(INDEX(Forecast_Capex_Input!BG$12:BG$286,$Z349)
*(INDEX(Forecast_Capex_Input!$H$12:$H$286,$Z349)=Repex),0)
*$DG349</f>
        <v>0</v>
      </c>
      <c r="DI349" s="43" cm="1">
        <f t="array" aca="1" ref="DI349" ca="1">IFERROR(INDEX(Forecast_Capex_Input!BH$12:BH$286,$Z349)
*(INDEX(Forecast_Capex_Input!$H$12:$H$286,$Z349)=Repex),0)
*$DG349</f>
        <v>0</v>
      </c>
      <c r="DJ349" s="43" cm="1">
        <f t="array" aca="1" ref="DJ349" ca="1">IFERROR(INDEX(Forecast_Capex_Input!BI$12:BI$286,$Z349)
*(INDEX(Forecast_Capex_Input!$H$12:$H$286,$Z349)=Repex),0)
*$DG349</f>
        <v>0</v>
      </c>
      <c r="DK349" s="43" cm="1">
        <f t="array" aca="1" ref="DK349" ca="1">IFERROR(INDEX(Forecast_Capex_Input!BJ$12:BJ$286,$Z349)
*(INDEX(Forecast_Capex_Input!$H$12:$H$286,$Z349)=Repex),0)
*$DG349</f>
        <v>0</v>
      </c>
      <c r="DL349" s="43" cm="1">
        <f t="array" aca="1" ref="DL349" ca="1">IFERROR(INDEX(Forecast_Capex_Input!BK$12:BK$286,$Z349)
*(INDEX(Forecast_Capex_Input!$H$12:$H$286,$Z349)=Repex),0)
*$DG349</f>
        <v>0</v>
      </c>
      <c r="DM349" s="43" cm="1">
        <f t="array" aca="1" ref="DM349" ca="1">IFERROR(INDEX(Forecast_Capex_Input!BL$12:BL$286,$Z349)
*(INDEX(Forecast_Capex_Input!$H$12:$H$286,$Z349)=Repex),0)
*$DG349</f>
        <v>0</v>
      </c>
      <c r="DO349" s="43" t="b" cm="1">
        <f t="array" aca="1" ref="DO349" ca="1">OR($G349=Forecast_Capex_Input!$BN$8:$BN$9)</f>
        <v>1</v>
      </c>
      <c r="DP349" s="43" cm="1">
        <f t="array" aca="1" ref="DP349" ca="1">IFERROR(INDEX(Forecast_Capex_Input!BO$12:BO$286,$Z349)
*(INDEX(Forecast_Capex_Input!$H$12:$H$286,$Z349)=Repex),0)
*$DO349</f>
        <v>0</v>
      </c>
      <c r="DQ349" s="43" cm="1">
        <f t="array" aca="1" ref="DQ349" ca="1">IFERROR(INDEX(Forecast_Capex_Input!BP$12:BP$286,$Z349)
*(INDEX(Forecast_Capex_Input!$H$12:$H$286,$Z349)=Repex),0)
*$DO349</f>
        <v>0</v>
      </c>
      <c r="DR349" s="43" cm="1">
        <f t="array" aca="1" ref="DR349" ca="1">IFERROR(INDEX(Forecast_Capex_Input!BQ$12:BQ$286,$Z349)
*(INDEX(Forecast_Capex_Input!$H$12:$H$286,$Z349)=Repex),0)
*$DO349</f>
        <v>0</v>
      </c>
      <c r="DS349" s="43" cm="1">
        <f t="array" aca="1" ref="DS349" ca="1">IFERROR(INDEX(Forecast_Capex_Input!BR$12:BR$286,$Z349)
*(INDEX(Forecast_Capex_Input!$H$12:$H$286,$Z349)=Repex),0)
*$DO349</f>
        <v>0</v>
      </c>
      <c r="DT349" s="43" cm="1">
        <f t="array" aca="1" ref="DT349" ca="1">IFERROR(INDEX(Forecast_Capex_Input!BS$12:BS$286,$Z349)
*(INDEX(Forecast_Capex_Input!$H$12:$H$286,$Z349)=Repex),0)
*$DO349</f>
        <v>0</v>
      </c>
      <c r="DV349" s="43" t="b" cm="1">
        <f t="array" aca="1" ref="DV349" ca="1">OR($G349=Forecast_Capex_Input!$BU$8:$BU$10)</f>
        <v>0</v>
      </c>
      <c r="DW349" s="43" cm="1">
        <f t="array" aca="1" ref="DW349" ca="1">IFERROR(INDEX(Forecast_Capex_Input!BV$12:BV$286,$Z349)
*(INDEX(Forecast_Capex_Input!$H$12:$H$286,$Z349)=Repex),0)
*$DV349</f>
        <v>0</v>
      </c>
      <c r="DX349" s="43" cm="1">
        <f t="array" aca="1" ref="DX349" ca="1">IFERROR(INDEX(Forecast_Capex_Input!BW$12:BW$286,$Z349)
*(INDEX(Forecast_Capex_Input!$H$12:$H$286,$Z349)=Repex),0)
*$DV349</f>
        <v>0</v>
      </c>
      <c r="DY349" s="43" cm="1">
        <f t="array" aca="1" ref="DY349" ca="1">IFERROR(INDEX(Forecast_Capex_Input!BX$12:BX$286,$Z349)
*(INDEX(Forecast_Capex_Input!$H$12:$H$286,$Z349)=Repex),0)
*$DV349</f>
        <v>0</v>
      </c>
      <c r="DZ349" s="43" cm="1">
        <f t="array" aca="1" ref="DZ349" ca="1">IFERROR(INDEX(Forecast_Capex_Input!BY$12:BY$286,$Z349)
*(INDEX(Forecast_Capex_Input!$H$12:$H$286,$Z349)=Repex),0)
*$DV349</f>
        <v>0</v>
      </c>
      <c r="EA349" s="43" cm="1">
        <f t="array" aca="1" ref="EA349" ca="1">IFERROR(INDEX(Forecast_Capex_Input!BZ$12:BZ$286,$Z349)
*(INDEX(Forecast_Capex_Input!$H$12:$H$286,$Z349)=Repex),0)
*$DV349</f>
        <v>0</v>
      </c>
      <c r="EB349" s="43" cm="1">
        <f t="array" aca="1" ref="EB349" ca="1">IFERROR(INDEX(Forecast_Capex_Input!CA$12:CA$286,$Z349)
*(INDEX(Forecast_Capex_Input!$H$12:$H$286,$Z349)=Repex),0)
*$DV349</f>
        <v>0</v>
      </c>
      <c r="EC349" s="43" cm="1">
        <f t="array" aca="1" ref="EC349" ca="1">IFERROR(INDEX(Forecast_Capex_Input!CB$12:CB$286,$Z349)
*(INDEX(Forecast_Capex_Input!$H$12:$H$286,$Z349)=Repex),0)
*$DV349</f>
        <v>0</v>
      </c>
      <c r="ED349" s="43" cm="1">
        <f t="array" aca="1" ref="ED349" ca="1">IFERROR(INDEX(Forecast_Capex_Input!CC$12:CC$286,$Z349)
*(INDEX(Forecast_Capex_Input!$H$12:$H$286,$Z349)=Repex),0)
*$DV349</f>
        <v>0</v>
      </c>
      <c r="EF349" s="86">
        <f t="shared" si="36"/>
        <v>1.8020789530392045</v>
      </c>
      <c r="EG349" s="28">
        <f>IFERROR(RANK(EF349,EF$11:EF$1010,0)+COUNTIF(EF$11:EF349,EF349)-1,NA)</f>
        <v>20</v>
      </c>
    </row>
    <row r="350" spans="3:137" x14ac:dyDescent="0.2">
      <c r="C350" s="28">
        <f t="shared" si="37"/>
        <v>340</v>
      </c>
      <c r="D350" s="9" t="str" cm="1">
        <f t="array" ref="D350">IFERROR(INDEX(Forecast_Capex_Input!$D$12:$D$286,$Z350),NA)</f>
        <v>Increase capacity of 132 kV busbars at Wagga Substation</v>
      </c>
      <c r="E350" s="24" t="b" cm="1">
        <f t="array" ref="E350">IF($Z350=NA,NA,INDEX(Forecast_Capex_Input!$E$12:$E$286,$Z350))</f>
        <v>1</v>
      </c>
      <c r="F350" s="9" t="str" cm="1">
        <f t="array" aca="1" ref="F350" ca="1">IFERROR(INDEX(General!$E$25:$E$26,$AA350),NA)</f>
        <v>Non-Labour</v>
      </c>
      <c r="G350" s="9" t="str" cm="1">
        <f t="array" aca="1" ref="G350" ca="1">IFERROR(INDEX(Forecast_Capex_Input!$AI$11:$BB$11,$AC350),NA)</f>
        <v>Substations</v>
      </c>
      <c r="H350" s="50" cm="1">
        <f t="array" aca="1" ref="H350" ca="1">IFERROR(INDEX(Forecast_Capex_Input!$AI$12:$BB$286,$Z350,$AC350),NA)</f>
        <v>1</v>
      </c>
      <c r="I350" s="150" t="str" cm="1">
        <f t="array" ref="I350">IFERROR(INDEX(Forecast_Capex_Input!$F$12:$F$286,$Z350),NA)</f>
        <v>Augmentation Expenditure</v>
      </c>
      <c r="J350" s="150" t="str" cm="1">
        <f t="array" ref="J350">IFERROR(INDEX(Forecast_Capex_Input!G$12:G$286,$Z350),NA)</f>
        <v>Augmentations</v>
      </c>
      <c r="K350" s="150" t="str" cm="1">
        <f t="array" ref="K350">IFERROR(INDEX(Forecast_Capex_Input!H$12:H$286,$Z350),NA)</f>
        <v>Augex</v>
      </c>
      <c r="L350" s="150" t="str" cm="1">
        <f t="array" ref="L350">IFERROR(INDEX(Forecast_Capex_Input!I$12:I$286,$Z350),NA)</f>
        <v>Economic Benefits</v>
      </c>
      <c r="M350" s="150" t="str" cm="1">
        <f t="array" ref="M350">IFERROR(INDEX(Forecast_Capex_Input!J$12:J$286,$Z350),NA)</f>
        <v>N/A</v>
      </c>
      <c r="N350" s="150" t="str" cm="1">
        <f t="array" ref="N350">IFERROR(INDEX(Forecast_Capex_Input!K$12:K$286,$Z350),NA)</f>
        <v>N/A</v>
      </c>
      <c r="O350" s="150" t="str" cm="1">
        <f t="array" ref="O350">IFERROR(INDEX(Forecast_Capex_Input!L$12:L$286,$Z350),NA)</f>
        <v>N/A</v>
      </c>
      <c r="P350" s="150" t="str" cm="1">
        <f t="array" ref="P350">IFERROR(INDEX(Forecast_Capex_Input!M$12:M$286,$Z350),NA)</f>
        <v>N/A</v>
      </c>
      <c r="Q350" s="24" t="str" cm="1">
        <f t="array" ref="Q350">IFERROR(INDEX(Forecast_Capex_Input!N$12:N$286,$Z350),NA)</f>
        <v>No</v>
      </c>
      <c r="R350" s="190" cm="1">
        <f t="array" ref="R350">IFERROR(INDEX(Forecast_Capex_Input!O$12:O$286,$Z350),0)</f>
        <v>0</v>
      </c>
      <c r="S350" s="24" t="str" cm="1">
        <f t="array" ref="S350">IFERROR(INDEX(Forecast_Capex_Input!P$12:P$286,$Z350),0)</f>
        <v>Energy transition</v>
      </c>
      <c r="T350" s="150" t="str" cm="1">
        <f t="array" aca="1" ref="T350" ca="1">IFERROR(INDEX(General!$K$91:$K$110,$AC350),NA)</f>
        <v>Substations (2018 onwards)</v>
      </c>
      <c r="U350" s="43" cm="1">
        <f t="array" aca="1" ref="U350" ca="1">IFERROR(
IF($F350=General!$E$25,INDEX(Forecast_Capex_Input!S$12:S$286,$Z350),
INDEX(Forecast_Capex_Input!T$12:T$286,$Z350)),0)</f>
        <v>0.69296799016476873</v>
      </c>
      <c r="V350" s="82" t="b">
        <f>IFERROR(INDEX(Overheads!$T$19:$T$26,MATCH($I350,Overheads!$E$19:$E$26,0)),FALSE)</f>
        <v>1</v>
      </c>
      <c r="W350" s="209" t="str" cm="1">
        <f t="array" ref="W350">IFERROR(
INDEX(Forecast_Capex_Input!CN$12:CN$286,$Z350),0)</f>
        <v>FY22</v>
      </c>
      <c r="X350" s="209">
        <f>IFERROR(
MATCH($W350,General!$L$39:$S$39,0),1)</f>
        <v>2</v>
      </c>
      <c r="Z350" s="28">
        <f>IFERROR(
IF(MATCH($C350,Forecast_Capex_Input!$CI$12:$CI$286,1)+1&gt;MAX(Forecast_Capex_Input!$C$12:$C$286),NA,
MATCH($C350,Forecast_Capex_Input!$CI$12:$CI$286,1)+1),1)</f>
        <v>147</v>
      </c>
      <c r="AA350" s="28" cm="1">
        <f t="array" aca="1" ref="AA350" ca="1">IFERROR(
IF(Z349&lt;&gt;Z350,1,
IF(COUNTIF(OFFSET(AA349,0,0,-INDEX(Forecast_Capex_Input!$CG$12:$CG$286,$Z350)),AA349)=INDEX(Forecast_Capex_Input!$CG$12:$CG$286,$Z350),AA349+1,AA349)),NA)</f>
        <v>2</v>
      </c>
      <c r="AB350" s="28" cm="1">
        <f t="array" ref="AB350">IFERROR($C350-IF($Z350=1,1,INDEX(Forecast_Capex_Input!$CI$12:$CI$286,$Z350-1))+1,NA)</f>
        <v>2</v>
      </c>
      <c r="AC350" s="28" cm="1">
        <f t="array" aca="1" ref="AC350" ca="1">IFERROR(IF(AA350=1,
INDEX(Forecast_Capex_Input!$AI$10:$BB$10,SMALL(IF(INDEX(Forecast_Capex_Input!$AI$12:$BB$286,$Z350,0)&gt;0,COLUMN(Forecast_Capex_Input!$AI$10:$BB$10)-COLUMN(Forecast_Capex_Input!$AI$12)+1),ROWS(OFFSET(AC349,0,0,-$AB350)))),
OFFSET(AC349,-INDEX(Forecast_Capex_Input!$CG$12:$CG$286,$Z350)+1,0)),NA)</f>
        <v>3</v>
      </c>
      <c r="AD350" s="28">
        <f t="shared" ca="1" si="34"/>
        <v>2</v>
      </c>
      <c r="AE350" s="82" t="b">
        <f t="shared" si="38"/>
        <v>0</v>
      </c>
      <c r="AF350" s="78" t="b">
        <v>0</v>
      </c>
      <c r="AG350" s="82" t="b">
        <f t="shared" si="35"/>
        <v>1</v>
      </c>
      <c r="AI350" s="55">
        <v>0.34351481449563276</v>
      </c>
      <c r="AJ350" s="55">
        <v>1.6488711095790369</v>
      </c>
      <c r="AK350" s="55">
        <v>1.9923859240746697</v>
      </c>
      <c r="AL350" s="55">
        <v>0.13740592579825309</v>
      </c>
      <c r="AM350" s="55">
        <v>0</v>
      </c>
      <c r="AN350" s="135">
        <v>4.1221777739475929</v>
      </c>
      <c r="AP350" s="55">
        <v>0.34351481449563276</v>
      </c>
      <c r="AQ350" s="55">
        <v>1.6488711095790369</v>
      </c>
      <c r="AR350" s="55">
        <v>1.9923859240746697</v>
      </c>
      <c r="AS350" s="55">
        <v>0.13740592579825309</v>
      </c>
      <c r="AT350" s="55">
        <v>0</v>
      </c>
      <c r="AU350" s="135">
        <v>4.1221777739475929</v>
      </c>
      <c r="AW350" s="55">
        <v>4.1411194833480325E-2</v>
      </c>
      <c r="AX350" s="55">
        <v>0.18629436382628159</v>
      </c>
      <c r="AY350" s="55">
        <v>0.2763696982135932</v>
      </c>
      <c r="AZ350" s="55">
        <v>1.9325095154291125E-2</v>
      </c>
      <c r="BA350" s="55">
        <v>0</v>
      </c>
      <c r="BB350" s="135">
        <v>0.52340035202764623</v>
      </c>
      <c r="BD350" s="55">
        <v>8.0632106854127035E-3</v>
      </c>
      <c r="BE350" s="55">
        <v>3.6516882072856201E-2</v>
      </c>
      <c r="BF350" s="55">
        <v>5.2989293692772298E-2</v>
      </c>
      <c r="BG350" s="55">
        <v>3.6798047224337444E-3</v>
      </c>
      <c r="BH350" s="55">
        <v>0</v>
      </c>
      <c r="BI350" s="135">
        <v>0.10124919117347496</v>
      </c>
      <c r="BK350" s="55">
        <v>0.3929892200145258</v>
      </c>
      <c r="BL350" s="55">
        <v>1.8716823554781747</v>
      </c>
      <c r="BM350" s="55">
        <v>2.3217449159810353</v>
      </c>
      <c r="BN350" s="55">
        <v>0.16041082567497794</v>
      </c>
      <c r="BO350" s="55">
        <v>0</v>
      </c>
      <c r="BP350" s="135">
        <v>4.7468273171487141</v>
      </c>
      <c r="BR350" s="147">
        <v>0</v>
      </c>
      <c r="BS350" s="147">
        <v>0</v>
      </c>
      <c r="BT350" s="147">
        <v>0.8</v>
      </c>
      <c r="BU350" s="147">
        <v>0.2</v>
      </c>
      <c r="BV350" s="147">
        <v>0</v>
      </c>
      <c r="BX350" s="55">
        <v>0</v>
      </c>
      <c r="BY350" s="55">
        <v>0</v>
      </c>
      <c r="BZ350" s="55">
        <v>3.2977422191580743</v>
      </c>
      <c r="CA350" s="55">
        <v>0.82443555478951858</v>
      </c>
      <c r="CB350" s="55">
        <v>0</v>
      </c>
      <c r="CC350" s="135">
        <v>4.1221777739475929</v>
      </c>
      <c r="CE350" s="55">
        <v>0</v>
      </c>
      <c r="CF350" s="55">
        <v>0</v>
      </c>
      <c r="CG350" s="55">
        <v>3.2977422191580743</v>
      </c>
      <c r="CH350" s="55">
        <v>0.82443555478951858</v>
      </c>
      <c r="CI350" s="55">
        <v>0</v>
      </c>
      <c r="CJ350" s="135">
        <v>4.1221777739475929</v>
      </c>
      <c r="CL350" s="55">
        <v>0</v>
      </c>
      <c r="CM350" s="55">
        <v>0</v>
      </c>
      <c r="CN350" s="55">
        <v>0.418720281622117</v>
      </c>
      <c r="CO350" s="55">
        <v>0.10468007040552925</v>
      </c>
      <c r="CP350" s="55">
        <v>0</v>
      </c>
      <c r="CQ350" s="135">
        <v>0.52340035202764623</v>
      </c>
      <c r="CS350" s="67">
        <v>0</v>
      </c>
      <c r="CT350" s="67">
        <v>0</v>
      </c>
      <c r="CU350" s="67">
        <v>8.0999352938779967E-2</v>
      </c>
      <c r="CV350" s="67">
        <v>2.0249838234694992E-2</v>
      </c>
      <c r="CW350" s="67">
        <v>0</v>
      </c>
      <c r="CX350" s="135">
        <v>0.10124919117347496</v>
      </c>
      <c r="CZ350" s="55">
        <v>0</v>
      </c>
      <c r="DA350" s="55">
        <v>0</v>
      </c>
      <c r="DB350" s="55">
        <v>3.7974618537189713</v>
      </c>
      <c r="DC350" s="55">
        <v>0.94936546342974282</v>
      </c>
      <c r="DD350" s="55">
        <v>0</v>
      </c>
      <c r="DE350" s="135">
        <v>4.7468273171487141</v>
      </c>
      <c r="DG350" s="43" t="b" cm="1">
        <f t="array" aca="1" ref="DG350" ca="1">OR($G350=Forecast_Capex_Input!$BF$8:$BF$10)</f>
        <v>0</v>
      </c>
      <c r="DH350" s="43" cm="1">
        <f t="array" aca="1" ref="DH350" ca="1">IFERROR(INDEX(Forecast_Capex_Input!BG$12:BG$286,$Z350)
*(INDEX(Forecast_Capex_Input!$H$12:$H$286,$Z350)=Repex),0)
*$DG350</f>
        <v>0</v>
      </c>
      <c r="DI350" s="43" cm="1">
        <f t="array" aca="1" ref="DI350" ca="1">IFERROR(INDEX(Forecast_Capex_Input!BH$12:BH$286,$Z350)
*(INDEX(Forecast_Capex_Input!$H$12:$H$286,$Z350)=Repex),0)
*$DG350</f>
        <v>0</v>
      </c>
      <c r="DJ350" s="43" cm="1">
        <f t="array" aca="1" ref="DJ350" ca="1">IFERROR(INDEX(Forecast_Capex_Input!BI$12:BI$286,$Z350)
*(INDEX(Forecast_Capex_Input!$H$12:$H$286,$Z350)=Repex),0)
*$DG350</f>
        <v>0</v>
      </c>
      <c r="DK350" s="43" cm="1">
        <f t="array" aca="1" ref="DK350" ca="1">IFERROR(INDEX(Forecast_Capex_Input!BJ$12:BJ$286,$Z350)
*(INDEX(Forecast_Capex_Input!$H$12:$H$286,$Z350)=Repex),0)
*$DG350</f>
        <v>0</v>
      </c>
      <c r="DL350" s="43" cm="1">
        <f t="array" aca="1" ref="DL350" ca="1">IFERROR(INDEX(Forecast_Capex_Input!BK$12:BK$286,$Z350)
*(INDEX(Forecast_Capex_Input!$H$12:$H$286,$Z350)=Repex),0)
*$DG350</f>
        <v>0</v>
      </c>
      <c r="DM350" s="43" cm="1">
        <f t="array" aca="1" ref="DM350" ca="1">IFERROR(INDEX(Forecast_Capex_Input!BL$12:BL$286,$Z350)
*(INDEX(Forecast_Capex_Input!$H$12:$H$286,$Z350)=Repex),0)
*$DG350</f>
        <v>0</v>
      </c>
      <c r="DO350" s="43" t="b" cm="1">
        <f t="array" aca="1" ref="DO350" ca="1">OR($G350=Forecast_Capex_Input!$BN$8:$BN$9)</f>
        <v>1</v>
      </c>
      <c r="DP350" s="43" cm="1">
        <f t="array" aca="1" ref="DP350" ca="1">IFERROR(INDEX(Forecast_Capex_Input!BO$12:BO$286,$Z350)
*(INDEX(Forecast_Capex_Input!$H$12:$H$286,$Z350)=Repex),0)
*$DO350</f>
        <v>0</v>
      </c>
      <c r="DQ350" s="43" cm="1">
        <f t="array" aca="1" ref="DQ350" ca="1">IFERROR(INDEX(Forecast_Capex_Input!BP$12:BP$286,$Z350)
*(INDEX(Forecast_Capex_Input!$H$12:$H$286,$Z350)=Repex),0)
*$DO350</f>
        <v>0</v>
      </c>
      <c r="DR350" s="43" cm="1">
        <f t="array" aca="1" ref="DR350" ca="1">IFERROR(INDEX(Forecast_Capex_Input!BQ$12:BQ$286,$Z350)
*(INDEX(Forecast_Capex_Input!$H$12:$H$286,$Z350)=Repex),0)
*$DO350</f>
        <v>0</v>
      </c>
      <c r="DS350" s="43" cm="1">
        <f t="array" aca="1" ref="DS350" ca="1">IFERROR(INDEX(Forecast_Capex_Input!BR$12:BR$286,$Z350)
*(INDEX(Forecast_Capex_Input!$H$12:$H$286,$Z350)=Repex),0)
*$DO350</f>
        <v>0</v>
      </c>
      <c r="DT350" s="43" cm="1">
        <f t="array" aca="1" ref="DT350" ca="1">IFERROR(INDEX(Forecast_Capex_Input!BS$12:BS$286,$Z350)
*(INDEX(Forecast_Capex_Input!$H$12:$H$286,$Z350)=Repex),0)
*$DO350</f>
        <v>0</v>
      </c>
      <c r="DV350" s="43" t="b" cm="1">
        <f t="array" aca="1" ref="DV350" ca="1">OR($G350=Forecast_Capex_Input!$BU$8:$BU$10)</f>
        <v>0</v>
      </c>
      <c r="DW350" s="43" cm="1">
        <f t="array" aca="1" ref="DW350" ca="1">IFERROR(INDEX(Forecast_Capex_Input!BV$12:BV$286,$Z350)
*(INDEX(Forecast_Capex_Input!$H$12:$H$286,$Z350)=Repex),0)
*$DV350</f>
        <v>0</v>
      </c>
      <c r="DX350" s="43" cm="1">
        <f t="array" aca="1" ref="DX350" ca="1">IFERROR(INDEX(Forecast_Capex_Input!BW$12:BW$286,$Z350)
*(INDEX(Forecast_Capex_Input!$H$12:$H$286,$Z350)=Repex),0)
*$DV350</f>
        <v>0</v>
      </c>
      <c r="DY350" s="43" cm="1">
        <f t="array" aca="1" ref="DY350" ca="1">IFERROR(INDEX(Forecast_Capex_Input!BX$12:BX$286,$Z350)
*(INDEX(Forecast_Capex_Input!$H$12:$H$286,$Z350)=Repex),0)
*$DV350</f>
        <v>0</v>
      </c>
      <c r="DZ350" s="43" cm="1">
        <f t="array" aca="1" ref="DZ350" ca="1">IFERROR(INDEX(Forecast_Capex_Input!BY$12:BY$286,$Z350)
*(INDEX(Forecast_Capex_Input!$H$12:$H$286,$Z350)=Repex),0)
*$DV350</f>
        <v>0</v>
      </c>
      <c r="EA350" s="43" cm="1">
        <f t="array" aca="1" ref="EA350" ca="1">IFERROR(INDEX(Forecast_Capex_Input!BZ$12:BZ$286,$Z350)
*(INDEX(Forecast_Capex_Input!$H$12:$H$286,$Z350)=Repex),0)
*$DV350</f>
        <v>0</v>
      </c>
      <c r="EB350" s="43" cm="1">
        <f t="array" aca="1" ref="EB350" ca="1">IFERROR(INDEX(Forecast_Capex_Input!CA$12:CA$286,$Z350)
*(INDEX(Forecast_Capex_Input!$H$12:$H$286,$Z350)=Repex),0)
*$DV350</f>
        <v>0</v>
      </c>
      <c r="EC350" s="43" cm="1">
        <f t="array" aca="1" ref="EC350" ca="1">IFERROR(INDEX(Forecast_Capex_Input!CB$12:CB$286,$Z350)
*(INDEX(Forecast_Capex_Input!$H$12:$H$286,$Z350)=Repex),0)
*$DV350</f>
        <v>0</v>
      </c>
      <c r="ED350" s="43" cm="1">
        <f t="array" aca="1" ref="ED350" ca="1">IFERROR(INDEX(Forecast_Capex_Input!CC$12:CC$286,$Z350)
*(INDEX(Forecast_Capex_Input!$H$12:$H$286,$Z350)=Repex),0)
*$DV350</f>
        <v>0</v>
      </c>
      <c r="EF350" s="86">
        <f t="shared" si="36"/>
        <v>4.1221777739475929</v>
      </c>
      <c r="EG350" s="28">
        <f>IFERROR(RANK(EF350,EF$11:EF$1010,0)+COUNTIF(EF$11:EF350,EF350)-1,NA)</f>
        <v>13</v>
      </c>
    </row>
    <row r="351" spans="3:137" x14ac:dyDescent="0.2">
      <c r="C351" s="28">
        <f t="shared" si="37"/>
        <v>341</v>
      </c>
      <c r="D351" s="9" t="str" cm="1">
        <f t="array" ref="D351">IFERROR(INDEX(Forecast_Capex_Input!$D$12:$D$286,$Z351),NA)</f>
        <v>Supply to Sydney West Area</v>
      </c>
      <c r="E351" s="24" t="b" cm="1">
        <f t="array" ref="E351">IF($Z351=NA,NA,INDEX(Forecast_Capex_Input!$E$12:$E$286,$Z351))</f>
        <v>1</v>
      </c>
      <c r="F351" s="9" t="str" cm="1">
        <f t="array" aca="1" ref="F351" ca="1">IFERROR(INDEX(General!$E$25:$E$26,$AA351),NA)</f>
        <v>Labour</v>
      </c>
      <c r="G351" s="9" t="str" cm="1">
        <f t="array" aca="1" ref="G351" ca="1">IFERROR(INDEX(Forecast_Capex_Input!$AI$11:$BB$11,$AC351),NA)</f>
        <v>Substations</v>
      </c>
      <c r="H351" s="50" cm="1">
        <f t="array" aca="1" ref="H351" ca="1">IFERROR(INDEX(Forecast_Capex_Input!$AI$12:$BB$286,$Z351,$AC351),NA)</f>
        <v>0.95000000000000007</v>
      </c>
      <c r="I351" s="150" t="str" cm="1">
        <f t="array" ref="I351">IFERROR(INDEX(Forecast_Capex_Input!$F$12:$F$286,$Z351),NA)</f>
        <v>Augmentation Expenditure</v>
      </c>
      <c r="J351" s="150" t="str" cm="1">
        <f t="array" ref="J351">IFERROR(INDEX(Forecast_Capex_Input!G$12:G$286,$Z351),NA)</f>
        <v>Augmentations</v>
      </c>
      <c r="K351" s="150" t="str" cm="1">
        <f t="array" ref="K351">IFERROR(INDEX(Forecast_Capex_Input!H$12:H$286,$Z351),NA)</f>
        <v>Augex</v>
      </c>
      <c r="L351" s="150" t="str" cm="1">
        <f t="array" ref="L351">IFERROR(INDEX(Forecast_Capex_Input!I$12:I$286,$Z351),NA)</f>
        <v>Demand</v>
      </c>
      <c r="M351" s="150" t="str" cm="1">
        <f t="array" ref="M351">IFERROR(INDEX(Forecast_Capex_Input!J$12:J$286,$Z351),NA)</f>
        <v>N/A</v>
      </c>
      <c r="N351" s="150" t="str" cm="1">
        <f t="array" ref="N351">IFERROR(INDEX(Forecast_Capex_Input!K$12:K$286,$Z351),NA)</f>
        <v>N/A</v>
      </c>
      <c r="O351" s="150" t="str" cm="1">
        <f t="array" ref="O351">IFERROR(INDEX(Forecast_Capex_Input!L$12:L$286,$Z351),NA)</f>
        <v>N/A</v>
      </c>
      <c r="P351" s="150" t="str" cm="1">
        <f t="array" ref="P351">IFERROR(INDEX(Forecast_Capex_Input!M$12:M$286,$Z351),NA)</f>
        <v>N/A</v>
      </c>
      <c r="Q351" s="24" t="str" cm="1">
        <f t="array" ref="Q351">IFERROR(INDEX(Forecast_Capex_Input!N$12:N$286,$Z351),NA)</f>
        <v>No</v>
      </c>
      <c r="R351" s="190" cm="1">
        <f t="array" ref="R351">IFERROR(INDEX(Forecast_Capex_Input!O$12:O$286,$Z351),0)</f>
        <v>0</v>
      </c>
      <c r="S351" s="24" t="str" cm="1">
        <f t="array" ref="S351">IFERROR(INDEX(Forecast_Capex_Input!P$12:P$286,$Z351),0)</f>
        <v>Localised maximum demand growth</v>
      </c>
      <c r="T351" s="150" t="str" cm="1">
        <f t="array" aca="1" ref="T351" ca="1">IFERROR(INDEX(General!$K$91:$K$110,$AC351),NA)</f>
        <v>Substations (2018 onwards)</v>
      </c>
      <c r="U351" s="43" cm="1">
        <f t="array" aca="1" ref="U351" ca="1">IFERROR(
IF($F351=General!$E$25,INDEX(Forecast_Capex_Input!S$12:S$286,$Z351),
INDEX(Forecast_Capex_Input!T$12:T$286,$Z351)),0)</f>
        <v>9.1162140026074756E-2</v>
      </c>
      <c r="V351" s="82" t="b">
        <f>IFERROR(INDEX(Overheads!$T$19:$T$26,MATCH($I351,Overheads!$E$19:$E$26,0)),FALSE)</f>
        <v>1</v>
      </c>
      <c r="W351" s="209" t="str" cm="1">
        <f t="array" ref="W351">IFERROR(
INDEX(Forecast_Capex_Input!CN$12:CN$286,$Z351),0)</f>
        <v>FY22</v>
      </c>
      <c r="X351" s="209">
        <f>IFERROR(
MATCH($W351,General!$L$39:$S$39,0),1)</f>
        <v>2</v>
      </c>
      <c r="Z351" s="28">
        <f>IFERROR(
IF(MATCH($C351,Forecast_Capex_Input!$CI$12:$CI$286,1)+1&gt;MAX(Forecast_Capex_Input!$C$12:$C$286),NA,
MATCH($C351,Forecast_Capex_Input!$CI$12:$CI$286,1)+1),1)</f>
        <v>148</v>
      </c>
      <c r="AA351" s="28" cm="1">
        <f t="array" aca="1" ref="AA351" ca="1">IFERROR(
IF(Z350&lt;&gt;Z351,1,
IF(COUNTIF(OFFSET(AA350,0,0,-INDEX(Forecast_Capex_Input!$CG$12:$CG$286,$Z351)),AA350)=INDEX(Forecast_Capex_Input!$CG$12:$CG$286,$Z351),AA350+1,AA350)),NA)</f>
        <v>1</v>
      </c>
      <c r="AB351" s="28" cm="1">
        <f t="array" ref="AB351">IFERROR($C351-IF($Z351=1,1,INDEX(Forecast_Capex_Input!$CI$12:$CI$286,$Z351-1))+1,NA)</f>
        <v>1</v>
      </c>
      <c r="AC351" s="28" cm="1">
        <f t="array" aca="1" ref="AC351" ca="1">IFERROR(IF(AA351=1,
INDEX(Forecast_Capex_Input!$AI$10:$BB$10,SMALL(IF(INDEX(Forecast_Capex_Input!$AI$12:$BB$286,$Z351,0)&gt;0,COLUMN(Forecast_Capex_Input!$AI$10:$BB$10)-COLUMN(Forecast_Capex_Input!$AI$12)+1),ROWS(OFFSET(AC350,0,0,-$AB351)))),
OFFSET(AC350,-INDEX(Forecast_Capex_Input!$CG$12:$CG$286,$Z351)+1,0)),NA)</f>
        <v>3</v>
      </c>
      <c r="AD351" s="28">
        <f t="shared" ca="1" si="34"/>
        <v>1</v>
      </c>
      <c r="AE351" s="82" t="b">
        <f t="shared" si="38"/>
        <v>0</v>
      </c>
      <c r="AF351" s="78" t="b">
        <v>0</v>
      </c>
      <c r="AG351" s="82" t="b">
        <f t="shared" si="35"/>
        <v>1</v>
      </c>
      <c r="AI351" s="55">
        <v>1.6399810129367816</v>
      </c>
      <c r="AJ351" s="55">
        <v>4.7673866655138994E-2</v>
      </c>
      <c r="AK351" s="55">
        <v>0</v>
      </c>
      <c r="AL351" s="55">
        <v>0</v>
      </c>
      <c r="AM351" s="55">
        <v>0</v>
      </c>
      <c r="AN351" s="135">
        <v>1.6876548795919206</v>
      </c>
      <c r="AP351" s="55">
        <v>1.5892476163766194</v>
      </c>
      <c r="AQ351" s="55">
        <v>4.6803179799225741E-2</v>
      </c>
      <c r="AR351" s="55">
        <v>0</v>
      </c>
      <c r="AS351" s="55">
        <v>0</v>
      </c>
      <c r="AT351" s="55">
        <v>0</v>
      </c>
      <c r="AU351" s="135">
        <v>1.636050796175845</v>
      </c>
      <c r="AW351" s="55">
        <v>0.19158603909716701</v>
      </c>
      <c r="AX351" s="55">
        <v>5.2879625066448461E-3</v>
      </c>
      <c r="AY351" s="55">
        <v>0</v>
      </c>
      <c r="AZ351" s="55">
        <v>0</v>
      </c>
      <c r="BA351" s="55">
        <v>0</v>
      </c>
      <c r="BB351" s="135">
        <v>0.19687400160381185</v>
      </c>
      <c r="BD351" s="55">
        <v>3.7303888570131928E-2</v>
      </c>
      <c r="BE351" s="55">
        <v>1.0365311075159495E-3</v>
      </c>
      <c r="BF351" s="55">
        <v>0</v>
      </c>
      <c r="BG351" s="55">
        <v>0</v>
      </c>
      <c r="BH351" s="55">
        <v>0</v>
      </c>
      <c r="BI351" s="135">
        <v>3.8340419677647876E-2</v>
      </c>
      <c r="BK351" s="55">
        <v>1.8181375440439185</v>
      </c>
      <c r="BL351" s="55">
        <v>5.3127673413386534E-2</v>
      </c>
      <c r="BM351" s="55">
        <v>0</v>
      </c>
      <c r="BN351" s="55">
        <v>0</v>
      </c>
      <c r="BO351" s="55">
        <v>0</v>
      </c>
      <c r="BP351" s="135">
        <v>1.871265217457305</v>
      </c>
      <c r="BR351" s="147">
        <v>0</v>
      </c>
      <c r="BS351" s="147">
        <v>1</v>
      </c>
      <c r="BT351" s="147">
        <v>0</v>
      </c>
      <c r="BU351" s="147">
        <v>0</v>
      </c>
      <c r="BV351" s="147">
        <v>0</v>
      </c>
      <c r="BX351" s="55">
        <v>0</v>
      </c>
      <c r="BY351" s="55">
        <v>1.6876548795919206</v>
      </c>
      <c r="BZ351" s="55">
        <v>0</v>
      </c>
      <c r="CA351" s="55">
        <v>0</v>
      </c>
      <c r="CB351" s="55">
        <v>0</v>
      </c>
      <c r="CC351" s="135">
        <v>1.6876548795919206</v>
      </c>
      <c r="CE351" s="55">
        <v>0</v>
      </c>
      <c r="CF351" s="55">
        <v>1.636050796175845</v>
      </c>
      <c r="CG351" s="55">
        <v>0</v>
      </c>
      <c r="CH351" s="55">
        <v>0</v>
      </c>
      <c r="CI351" s="55">
        <v>0</v>
      </c>
      <c r="CJ351" s="135">
        <v>1.636050796175845</v>
      </c>
      <c r="CL351" s="55">
        <v>0</v>
      </c>
      <c r="CM351" s="55">
        <v>0.19687400160381185</v>
      </c>
      <c r="CN351" s="55">
        <v>0</v>
      </c>
      <c r="CO351" s="55">
        <v>0</v>
      </c>
      <c r="CP351" s="55">
        <v>0</v>
      </c>
      <c r="CQ351" s="135">
        <v>0.19687400160381185</v>
      </c>
      <c r="CS351" s="67">
        <v>0</v>
      </c>
      <c r="CT351" s="67">
        <v>3.8340419677647876E-2</v>
      </c>
      <c r="CU351" s="67">
        <v>0</v>
      </c>
      <c r="CV351" s="67">
        <v>0</v>
      </c>
      <c r="CW351" s="67">
        <v>0</v>
      </c>
      <c r="CX351" s="135">
        <v>3.8340419677647876E-2</v>
      </c>
      <c r="CZ351" s="55">
        <v>0</v>
      </c>
      <c r="DA351" s="55">
        <v>1.8712652174573046</v>
      </c>
      <c r="DB351" s="55">
        <v>0</v>
      </c>
      <c r="DC351" s="55">
        <v>0</v>
      </c>
      <c r="DD351" s="55">
        <v>0</v>
      </c>
      <c r="DE351" s="135">
        <v>1.8712652174573046</v>
      </c>
      <c r="DG351" s="43" t="b" cm="1">
        <f t="array" aca="1" ref="DG351" ca="1">OR($G351=Forecast_Capex_Input!$BF$8:$BF$10)</f>
        <v>0</v>
      </c>
      <c r="DH351" s="43" cm="1">
        <f t="array" aca="1" ref="DH351" ca="1">IFERROR(INDEX(Forecast_Capex_Input!BG$12:BG$286,$Z351)
*(INDEX(Forecast_Capex_Input!$H$12:$H$286,$Z351)=Repex),0)
*$DG351</f>
        <v>0</v>
      </c>
      <c r="DI351" s="43" cm="1">
        <f t="array" aca="1" ref="DI351" ca="1">IFERROR(INDEX(Forecast_Capex_Input!BH$12:BH$286,$Z351)
*(INDEX(Forecast_Capex_Input!$H$12:$H$286,$Z351)=Repex),0)
*$DG351</f>
        <v>0</v>
      </c>
      <c r="DJ351" s="43" cm="1">
        <f t="array" aca="1" ref="DJ351" ca="1">IFERROR(INDEX(Forecast_Capex_Input!BI$12:BI$286,$Z351)
*(INDEX(Forecast_Capex_Input!$H$12:$H$286,$Z351)=Repex),0)
*$DG351</f>
        <v>0</v>
      </c>
      <c r="DK351" s="43" cm="1">
        <f t="array" aca="1" ref="DK351" ca="1">IFERROR(INDEX(Forecast_Capex_Input!BJ$12:BJ$286,$Z351)
*(INDEX(Forecast_Capex_Input!$H$12:$H$286,$Z351)=Repex),0)
*$DG351</f>
        <v>0</v>
      </c>
      <c r="DL351" s="43" cm="1">
        <f t="array" aca="1" ref="DL351" ca="1">IFERROR(INDEX(Forecast_Capex_Input!BK$12:BK$286,$Z351)
*(INDEX(Forecast_Capex_Input!$H$12:$H$286,$Z351)=Repex),0)
*$DG351</f>
        <v>0</v>
      </c>
      <c r="DM351" s="43" cm="1">
        <f t="array" aca="1" ref="DM351" ca="1">IFERROR(INDEX(Forecast_Capex_Input!BL$12:BL$286,$Z351)
*(INDEX(Forecast_Capex_Input!$H$12:$H$286,$Z351)=Repex),0)
*$DG351</f>
        <v>0</v>
      </c>
      <c r="DO351" s="43" t="b" cm="1">
        <f t="array" aca="1" ref="DO351" ca="1">OR($G351=Forecast_Capex_Input!$BN$8:$BN$9)</f>
        <v>1</v>
      </c>
      <c r="DP351" s="43" cm="1">
        <f t="array" aca="1" ref="DP351" ca="1">IFERROR(INDEX(Forecast_Capex_Input!BO$12:BO$286,$Z351)
*(INDEX(Forecast_Capex_Input!$H$12:$H$286,$Z351)=Repex),0)
*$DO351</f>
        <v>0</v>
      </c>
      <c r="DQ351" s="43" cm="1">
        <f t="array" aca="1" ref="DQ351" ca="1">IFERROR(INDEX(Forecast_Capex_Input!BP$12:BP$286,$Z351)
*(INDEX(Forecast_Capex_Input!$H$12:$H$286,$Z351)=Repex),0)
*$DO351</f>
        <v>0</v>
      </c>
      <c r="DR351" s="43" cm="1">
        <f t="array" aca="1" ref="DR351" ca="1">IFERROR(INDEX(Forecast_Capex_Input!BQ$12:BQ$286,$Z351)
*(INDEX(Forecast_Capex_Input!$H$12:$H$286,$Z351)=Repex),0)
*$DO351</f>
        <v>0</v>
      </c>
      <c r="DS351" s="43" cm="1">
        <f t="array" aca="1" ref="DS351" ca="1">IFERROR(INDEX(Forecast_Capex_Input!BR$12:BR$286,$Z351)
*(INDEX(Forecast_Capex_Input!$H$12:$H$286,$Z351)=Repex),0)
*$DO351</f>
        <v>0</v>
      </c>
      <c r="DT351" s="43" cm="1">
        <f t="array" aca="1" ref="DT351" ca="1">IFERROR(INDEX(Forecast_Capex_Input!BS$12:BS$286,$Z351)
*(INDEX(Forecast_Capex_Input!$H$12:$H$286,$Z351)=Repex),0)
*$DO351</f>
        <v>0</v>
      </c>
      <c r="DV351" s="43" t="b" cm="1">
        <f t="array" aca="1" ref="DV351" ca="1">OR($G351=Forecast_Capex_Input!$BU$8:$BU$10)</f>
        <v>0</v>
      </c>
      <c r="DW351" s="43" cm="1">
        <f t="array" aca="1" ref="DW351" ca="1">IFERROR(INDEX(Forecast_Capex_Input!BV$12:BV$286,$Z351)
*(INDEX(Forecast_Capex_Input!$H$12:$H$286,$Z351)=Repex),0)
*$DV351</f>
        <v>0</v>
      </c>
      <c r="DX351" s="43" cm="1">
        <f t="array" aca="1" ref="DX351" ca="1">IFERROR(INDEX(Forecast_Capex_Input!BW$12:BW$286,$Z351)
*(INDEX(Forecast_Capex_Input!$H$12:$H$286,$Z351)=Repex),0)
*$DV351</f>
        <v>0</v>
      </c>
      <c r="DY351" s="43" cm="1">
        <f t="array" aca="1" ref="DY351" ca="1">IFERROR(INDEX(Forecast_Capex_Input!BX$12:BX$286,$Z351)
*(INDEX(Forecast_Capex_Input!$H$12:$H$286,$Z351)=Repex),0)
*$DV351</f>
        <v>0</v>
      </c>
      <c r="DZ351" s="43" cm="1">
        <f t="array" aca="1" ref="DZ351" ca="1">IFERROR(INDEX(Forecast_Capex_Input!BY$12:BY$286,$Z351)
*(INDEX(Forecast_Capex_Input!$H$12:$H$286,$Z351)=Repex),0)
*$DV351</f>
        <v>0</v>
      </c>
      <c r="EA351" s="43" cm="1">
        <f t="array" aca="1" ref="EA351" ca="1">IFERROR(INDEX(Forecast_Capex_Input!BZ$12:BZ$286,$Z351)
*(INDEX(Forecast_Capex_Input!$H$12:$H$286,$Z351)=Repex),0)
*$DV351</f>
        <v>0</v>
      </c>
      <c r="EB351" s="43" cm="1">
        <f t="array" aca="1" ref="EB351" ca="1">IFERROR(INDEX(Forecast_Capex_Input!CA$12:CA$286,$Z351)
*(INDEX(Forecast_Capex_Input!$H$12:$H$286,$Z351)=Repex),0)
*$DV351</f>
        <v>0</v>
      </c>
      <c r="EC351" s="43" cm="1">
        <f t="array" aca="1" ref="EC351" ca="1">IFERROR(INDEX(Forecast_Capex_Input!CB$12:CB$286,$Z351)
*(INDEX(Forecast_Capex_Input!$H$12:$H$286,$Z351)=Repex),0)
*$DV351</f>
        <v>0</v>
      </c>
      <c r="ED351" s="43" cm="1">
        <f t="array" aca="1" ref="ED351" ca="1">IFERROR(INDEX(Forecast_Capex_Input!CC$12:CC$286,$Z351)
*(INDEX(Forecast_Capex_Input!$H$12:$H$286,$Z351)=Repex),0)
*$DV351</f>
        <v>0</v>
      </c>
      <c r="EF351" s="86">
        <f t="shared" si="36"/>
        <v>1.636050796175845</v>
      </c>
      <c r="EG351" s="28">
        <f>IFERROR(RANK(EF351,EF$11:EF$1010,0)+COUNTIF(EF$11:EF351,EF351)-1,NA)</f>
        <v>21</v>
      </c>
    </row>
    <row r="352" spans="3:137" x14ac:dyDescent="0.2">
      <c r="C352" s="28">
        <f t="shared" si="37"/>
        <v>342</v>
      </c>
      <c r="D352" s="9" t="str" cm="1">
        <f t="array" ref="D352">IFERROR(INDEX(Forecast_Capex_Input!$D$12:$D$286,$Z352),NA)</f>
        <v>Supply to Sydney West Area</v>
      </c>
      <c r="E352" s="24" t="b" cm="1">
        <f t="array" ref="E352">IF($Z352=NA,NA,INDEX(Forecast_Capex_Input!$E$12:$E$286,$Z352))</f>
        <v>1</v>
      </c>
      <c r="F352" s="9" t="str" cm="1">
        <f t="array" aca="1" ref="F352" ca="1">IFERROR(INDEX(General!$E$25:$E$26,$AA352),NA)</f>
        <v>Labour</v>
      </c>
      <c r="G352" s="9" t="str" cm="1">
        <f t="array" aca="1" ref="G352" ca="1">IFERROR(INDEX(Forecast_Capex_Input!$AI$11:$BB$11,$AC352),NA)</f>
        <v>Secondary Systems</v>
      </c>
      <c r="H352" s="50" cm="1">
        <f t="array" aca="1" ref="H352" ca="1">IFERROR(INDEX(Forecast_Capex_Input!$AI$12:$BB$286,$Z352,$AC352),NA)</f>
        <v>0.05</v>
      </c>
      <c r="I352" s="150" t="str" cm="1">
        <f t="array" ref="I352">IFERROR(INDEX(Forecast_Capex_Input!$F$12:$F$286,$Z352),NA)</f>
        <v>Augmentation Expenditure</v>
      </c>
      <c r="J352" s="150" t="str" cm="1">
        <f t="array" ref="J352">IFERROR(INDEX(Forecast_Capex_Input!G$12:G$286,$Z352),NA)</f>
        <v>Augmentations</v>
      </c>
      <c r="K352" s="150" t="str" cm="1">
        <f t="array" ref="K352">IFERROR(INDEX(Forecast_Capex_Input!H$12:H$286,$Z352),NA)</f>
        <v>Augex</v>
      </c>
      <c r="L352" s="150" t="str" cm="1">
        <f t="array" ref="L352">IFERROR(INDEX(Forecast_Capex_Input!I$12:I$286,$Z352),NA)</f>
        <v>Demand</v>
      </c>
      <c r="M352" s="150" t="str" cm="1">
        <f t="array" ref="M352">IFERROR(INDEX(Forecast_Capex_Input!J$12:J$286,$Z352),NA)</f>
        <v>N/A</v>
      </c>
      <c r="N352" s="150" t="str" cm="1">
        <f t="array" ref="N352">IFERROR(INDEX(Forecast_Capex_Input!K$12:K$286,$Z352),NA)</f>
        <v>N/A</v>
      </c>
      <c r="O352" s="150" t="str" cm="1">
        <f t="array" ref="O352">IFERROR(INDEX(Forecast_Capex_Input!L$12:L$286,$Z352),NA)</f>
        <v>N/A</v>
      </c>
      <c r="P352" s="150" t="str" cm="1">
        <f t="array" ref="P352">IFERROR(INDEX(Forecast_Capex_Input!M$12:M$286,$Z352),NA)</f>
        <v>N/A</v>
      </c>
      <c r="Q352" s="24" t="str" cm="1">
        <f t="array" ref="Q352">IFERROR(INDEX(Forecast_Capex_Input!N$12:N$286,$Z352),NA)</f>
        <v>No</v>
      </c>
      <c r="R352" s="190" cm="1">
        <f t="array" ref="R352">IFERROR(INDEX(Forecast_Capex_Input!O$12:O$286,$Z352),0)</f>
        <v>0</v>
      </c>
      <c r="S352" s="24" t="str" cm="1">
        <f t="array" ref="S352">IFERROR(INDEX(Forecast_Capex_Input!P$12:P$286,$Z352),0)</f>
        <v>Localised maximum demand growth</v>
      </c>
      <c r="T352" s="150" t="str" cm="1">
        <f t="array" aca="1" ref="T352" ca="1">IFERROR(INDEX(General!$K$91:$K$110,$AC352),NA)</f>
        <v>Secondary Systems (2018-23)</v>
      </c>
      <c r="U352" s="43" cm="1">
        <f t="array" aca="1" ref="U352" ca="1">IFERROR(
IF($F352=General!$E$25,INDEX(Forecast_Capex_Input!S$12:S$286,$Z352),
INDEX(Forecast_Capex_Input!T$12:T$286,$Z352)),0)</f>
        <v>9.1162140026074756E-2</v>
      </c>
      <c r="V352" s="82" t="b">
        <f>IFERROR(INDEX(Overheads!$T$19:$T$26,MATCH($I352,Overheads!$E$19:$E$26,0)),FALSE)</f>
        <v>1</v>
      </c>
      <c r="W352" s="209" t="str" cm="1">
        <f t="array" ref="W352">IFERROR(
INDEX(Forecast_Capex_Input!CN$12:CN$286,$Z352),0)</f>
        <v>FY22</v>
      </c>
      <c r="X352" s="209">
        <f>IFERROR(
MATCH($W352,General!$L$39:$S$39,0),1)</f>
        <v>2</v>
      </c>
      <c r="Z352" s="28">
        <f>IFERROR(
IF(MATCH($C352,Forecast_Capex_Input!$CI$12:$CI$286,1)+1&gt;MAX(Forecast_Capex_Input!$C$12:$C$286),NA,
MATCH($C352,Forecast_Capex_Input!$CI$12:$CI$286,1)+1),1)</f>
        <v>148</v>
      </c>
      <c r="AA352" s="28" cm="1">
        <f t="array" aca="1" ref="AA352" ca="1">IFERROR(
IF(Z351&lt;&gt;Z352,1,
IF(COUNTIF(OFFSET(AA351,0,0,-INDEX(Forecast_Capex_Input!$CG$12:$CG$286,$Z352)),AA351)=INDEX(Forecast_Capex_Input!$CG$12:$CG$286,$Z352),AA351+1,AA351)),NA)</f>
        <v>1</v>
      </c>
      <c r="AB352" s="28" cm="1">
        <f t="array" ref="AB352">IFERROR($C352-IF($Z352=1,1,INDEX(Forecast_Capex_Input!$CI$12:$CI$286,$Z352-1))+1,NA)</f>
        <v>2</v>
      </c>
      <c r="AC352" s="28" cm="1">
        <f t="array" aca="1" ref="AC352" ca="1">IFERROR(IF(AA352=1,
INDEX(Forecast_Capex_Input!$AI$10:$BB$10,SMALL(IF(INDEX(Forecast_Capex_Input!$AI$12:$BB$286,$Z352,0)&gt;0,COLUMN(Forecast_Capex_Input!$AI$10:$BB$10)-COLUMN(Forecast_Capex_Input!$AI$12)+1),ROWS(OFFSET(AC351,0,0,-$AB352)))),
OFFSET(AC351,-INDEX(Forecast_Capex_Input!$CG$12:$CG$286,$Z352)+1,0)),NA)</f>
        <v>4</v>
      </c>
      <c r="AD352" s="28">
        <f t="shared" ca="1" si="34"/>
        <v>1</v>
      </c>
      <c r="AE352" s="82" t="b">
        <f t="shared" si="38"/>
        <v>0</v>
      </c>
      <c r="AF352" s="78" t="b">
        <v>0</v>
      </c>
      <c r="AG352" s="82" t="b">
        <f t="shared" si="35"/>
        <v>1</v>
      </c>
      <c r="AI352" s="55">
        <v>8.6314790154567458E-2</v>
      </c>
      <c r="AJ352" s="55">
        <v>2.5091508765862631E-3</v>
      </c>
      <c r="AK352" s="55">
        <v>0</v>
      </c>
      <c r="AL352" s="55">
        <v>0</v>
      </c>
      <c r="AM352" s="55">
        <v>0</v>
      </c>
      <c r="AN352" s="135">
        <v>8.8823941031153722E-2</v>
      </c>
      <c r="AP352" s="55">
        <v>8.3644611388243126E-2</v>
      </c>
      <c r="AQ352" s="55">
        <v>2.463325252590829E-3</v>
      </c>
      <c r="AR352" s="55">
        <v>0</v>
      </c>
      <c r="AS352" s="55">
        <v>0</v>
      </c>
      <c r="AT352" s="55">
        <v>0</v>
      </c>
      <c r="AU352" s="135">
        <v>8.6107936640833951E-2</v>
      </c>
      <c r="AW352" s="55">
        <v>1.0083475741956158E-2</v>
      </c>
      <c r="AX352" s="55">
        <v>2.7831381613920247E-4</v>
      </c>
      <c r="AY352" s="55">
        <v>0</v>
      </c>
      <c r="AZ352" s="55">
        <v>0</v>
      </c>
      <c r="BA352" s="55">
        <v>0</v>
      </c>
      <c r="BB352" s="135">
        <v>1.036178955809536E-2</v>
      </c>
      <c r="BD352" s="55">
        <v>1.9633625563227329E-3</v>
      </c>
      <c r="BE352" s="55">
        <v>5.4554268816628936E-5</v>
      </c>
      <c r="BF352" s="55">
        <v>0</v>
      </c>
      <c r="BG352" s="55">
        <v>0</v>
      </c>
      <c r="BH352" s="55">
        <v>0</v>
      </c>
      <c r="BI352" s="135">
        <v>2.0179168251393616E-3</v>
      </c>
      <c r="BK352" s="55">
        <v>9.5691449686522018E-2</v>
      </c>
      <c r="BL352" s="55">
        <v>2.7961933375466601E-3</v>
      </c>
      <c r="BM352" s="55">
        <v>0</v>
      </c>
      <c r="BN352" s="55">
        <v>0</v>
      </c>
      <c r="BO352" s="55">
        <v>0</v>
      </c>
      <c r="BP352" s="135">
        <v>9.8487643024068677E-2</v>
      </c>
      <c r="BR352" s="147">
        <v>0</v>
      </c>
      <c r="BS352" s="147">
        <v>1</v>
      </c>
      <c r="BT352" s="147">
        <v>0</v>
      </c>
      <c r="BU352" s="147">
        <v>0</v>
      </c>
      <c r="BV352" s="147">
        <v>0</v>
      </c>
      <c r="BX352" s="55">
        <v>0</v>
      </c>
      <c r="BY352" s="55">
        <v>8.8823941031153722E-2</v>
      </c>
      <c r="BZ352" s="55">
        <v>0</v>
      </c>
      <c r="CA352" s="55">
        <v>0</v>
      </c>
      <c r="CB352" s="55">
        <v>0</v>
      </c>
      <c r="CC352" s="135">
        <v>8.8823941031153722E-2</v>
      </c>
      <c r="CE352" s="55">
        <v>0</v>
      </c>
      <c r="CF352" s="55">
        <v>8.6107936640833951E-2</v>
      </c>
      <c r="CG352" s="55">
        <v>0</v>
      </c>
      <c r="CH352" s="55">
        <v>0</v>
      </c>
      <c r="CI352" s="55">
        <v>0</v>
      </c>
      <c r="CJ352" s="135">
        <v>8.6107936640833951E-2</v>
      </c>
      <c r="CL352" s="55">
        <v>0</v>
      </c>
      <c r="CM352" s="55">
        <v>1.036178955809536E-2</v>
      </c>
      <c r="CN352" s="55">
        <v>0</v>
      </c>
      <c r="CO352" s="55">
        <v>0</v>
      </c>
      <c r="CP352" s="55">
        <v>0</v>
      </c>
      <c r="CQ352" s="135">
        <v>1.036178955809536E-2</v>
      </c>
      <c r="CS352" s="67">
        <v>0</v>
      </c>
      <c r="CT352" s="67">
        <v>2.0179168251393616E-3</v>
      </c>
      <c r="CU352" s="67">
        <v>0</v>
      </c>
      <c r="CV352" s="67">
        <v>0</v>
      </c>
      <c r="CW352" s="67">
        <v>0</v>
      </c>
      <c r="CX352" s="135">
        <v>2.0179168251393616E-3</v>
      </c>
      <c r="CZ352" s="55">
        <v>0</v>
      </c>
      <c r="DA352" s="55">
        <v>9.8487643024068677E-2</v>
      </c>
      <c r="DB352" s="55">
        <v>0</v>
      </c>
      <c r="DC352" s="55">
        <v>0</v>
      </c>
      <c r="DD352" s="55">
        <v>0</v>
      </c>
      <c r="DE352" s="135">
        <v>9.8487643024068677E-2</v>
      </c>
      <c r="DG352" s="43" t="b" cm="1">
        <f t="array" aca="1" ref="DG352" ca="1">OR($G352=Forecast_Capex_Input!$BF$8:$BF$10)</f>
        <v>0</v>
      </c>
      <c r="DH352" s="43" cm="1">
        <f t="array" aca="1" ref="DH352" ca="1">IFERROR(INDEX(Forecast_Capex_Input!BG$12:BG$286,$Z352)
*(INDEX(Forecast_Capex_Input!$H$12:$H$286,$Z352)=Repex),0)
*$DG352</f>
        <v>0</v>
      </c>
      <c r="DI352" s="43" cm="1">
        <f t="array" aca="1" ref="DI352" ca="1">IFERROR(INDEX(Forecast_Capex_Input!BH$12:BH$286,$Z352)
*(INDEX(Forecast_Capex_Input!$H$12:$H$286,$Z352)=Repex),0)
*$DG352</f>
        <v>0</v>
      </c>
      <c r="DJ352" s="43" cm="1">
        <f t="array" aca="1" ref="DJ352" ca="1">IFERROR(INDEX(Forecast_Capex_Input!BI$12:BI$286,$Z352)
*(INDEX(Forecast_Capex_Input!$H$12:$H$286,$Z352)=Repex),0)
*$DG352</f>
        <v>0</v>
      </c>
      <c r="DK352" s="43" cm="1">
        <f t="array" aca="1" ref="DK352" ca="1">IFERROR(INDEX(Forecast_Capex_Input!BJ$12:BJ$286,$Z352)
*(INDEX(Forecast_Capex_Input!$H$12:$H$286,$Z352)=Repex),0)
*$DG352</f>
        <v>0</v>
      </c>
      <c r="DL352" s="43" cm="1">
        <f t="array" aca="1" ref="DL352" ca="1">IFERROR(INDEX(Forecast_Capex_Input!BK$12:BK$286,$Z352)
*(INDEX(Forecast_Capex_Input!$H$12:$H$286,$Z352)=Repex),0)
*$DG352</f>
        <v>0</v>
      </c>
      <c r="DM352" s="43" cm="1">
        <f t="array" aca="1" ref="DM352" ca="1">IFERROR(INDEX(Forecast_Capex_Input!BL$12:BL$286,$Z352)
*(INDEX(Forecast_Capex_Input!$H$12:$H$286,$Z352)=Repex),0)
*$DG352</f>
        <v>0</v>
      </c>
      <c r="DO352" s="43" t="b" cm="1">
        <f t="array" aca="1" ref="DO352" ca="1">OR($G352=Forecast_Capex_Input!$BN$8:$BN$9)</f>
        <v>0</v>
      </c>
      <c r="DP352" s="43" cm="1">
        <f t="array" aca="1" ref="DP352" ca="1">IFERROR(INDEX(Forecast_Capex_Input!BO$12:BO$286,$Z352)
*(INDEX(Forecast_Capex_Input!$H$12:$H$286,$Z352)=Repex),0)
*$DO352</f>
        <v>0</v>
      </c>
      <c r="DQ352" s="43" cm="1">
        <f t="array" aca="1" ref="DQ352" ca="1">IFERROR(INDEX(Forecast_Capex_Input!BP$12:BP$286,$Z352)
*(INDEX(Forecast_Capex_Input!$H$12:$H$286,$Z352)=Repex),0)
*$DO352</f>
        <v>0</v>
      </c>
      <c r="DR352" s="43" cm="1">
        <f t="array" aca="1" ref="DR352" ca="1">IFERROR(INDEX(Forecast_Capex_Input!BQ$12:BQ$286,$Z352)
*(INDEX(Forecast_Capex_Input!$H$12:$H$286,$Z352)=Repex),0)
*$DO352</f>
        <v>0</v>
      </c>
      <c r="DS352" s="43" cm="1">
        <f t="array" aca="1" ref="DS352" ca="1">IFERROR(INDEX(Forecast_Capex_Input!BR$12:BR$286,$Z352)
*(INDEX(Forecast_Capex_Input!$H$12:$H$286,$Z352)=Repex),0)
*$DO352</f>
        <v>0</v>
      </c>
      <c r="DT352" s="43" cm="1">
        <f t="array" aca="1" ref="DT352" ca="1">IFERROR(INDEX(Forecast_Capex_Input!BS$12:BS$286,$Z352)
*(INDEX(Forecast_Capex_Input!$H$12:$H$286,$Z352)=Repex),0)
*$DO352</f>
        <v>0</v>
      </c>
      <c r="DV352" s="43" t="b" cm="1">
        <f t="array" aca="1" ref="DV352" ca="1">OR($G352=Forecast_Capex_Input!$BU$8:$BU$10)</f>
        <v>1</v>
      </c>
      <c r="DW352" s="43" cm="1">
        <f t="array" aca="1" ref="DW352" ca="1">IFERROR(INDEX(Forecast_Capex_Input!BV$12:BV$286,$Z352)
*(INDEX(Forecast_Capex_Input!$H$12:$H$286,$Z352)=Repex),0)
*$DV352</f>
        <v>0</v>
      </c>
      <c r="DX352" s="43" cm="1">
        <f t="array" aca="1" ref="DX352" ca="1">IFERROR(INDEX(Forecast_Capex_Input!BW$12:BW$286,$Z352)
*(INDEX(Forecast_Capex_Input!$H$12:$H$286,$Z352)=Repex),0)
*$DV352</f>
        <v>0</v>
      </c>
      <c r="DY352" s="43" cm="1">
        <f t="array" aca="1" ref="DY352" ca="1">IFERROR(INDEX(Forecast_Capex_Input!BX$12:BX$286,$Z352)
*(INDEX(Forecast_Capex_Input!$H$12:$H$286,$Z352)=Repex),0)
*$DV352</f>
        <v>0</v>
      </c>
      <c r="DZ352" s="43" cm="1">
        <f t="array" aca="1" ref="DZ352" ca="1">IFERROR(INDEX(Forecast_Capex_Input!BY$12:BY$286,$Z352)
*(INDEX(Forecast_Capex_Input!$H$12:$H$286,$Z352)=Repex),0)
*$DV352</f>
        <v>0</v>
      </c>
      <c r="EA352" s="43" cm="1">
        <f t="array" aca="1" ref="EA352" ca="1">IFERROR(INDEX(Forecast_Capex_Input!BZ$12:BZ$286,$Z352)
*(INDEX(Forecast_Capex_Input!$H$12:$H$286,$Z352)=Repex),0)
*$DV352</f>
        <v>0</v>
      </c>
      <c r="EB352" s="43" cm="1">
        <f t="array" aca="1" ref="EB352" ca="1">IFERROR(INDEX(Forecast_Capex_Input!CA$12:CA$286,$Z352)
*(INDEX(Forecast_Capex_Input!$H$12:$H$286,$Z352)=Repex),0)
*$DV352</f>
        <v>0</v>
      </c>
      <c r="EC352" s="43" cm="1">
        <f t="array" aca="1" ref="EC352" ca="1">IFERROR(INDEX(Forecast_Capex_Input!CB$12:CB$286,$Z352)
*(INDEX(Forecast_Capex_Input!$H$12:$H$286,$Z352)=Repex),0)
*$DV352</f>
        <v>0</v>
      </c>
      <c r="ED352" s="43" cm="1">
        <f t="array" aca="1" ref="ED352" ca="1">IFERROR(INDEX(Forecast_Capex_Input!CC$12:CC$286,$Z352)
*(INDEX(Forecast_Capex_Input!$H$12:$H$286,$Z352)=Repex),0)
*$DV352</f>
        <v>0</v>
      </c>
      <c r="EF352" s="86">
        <f t="shared" si="36"/>
        <v>8.6107936640833951E-2</v>
      </c>
      <c r="EG352" s="28">
        <f>IFERROR(RANK(EF352,EF$11:EF$1010,0)+COUNTIF(EF$11:EF352,EF352)-1,NA)</f>
        <v>40</v>
      </c>
    </row>
    <row r="353" spans="3:137" x14ac:dyDescent="0.2">
      <c r="C353" s="28">
        <f t="shared" si="37"/>
        <v>343</v>
      </c>
      <c r="D353" s="9" t="str" cm="1">
        <f t="array" ref="D353">IFERROR(INDEX(Forecast_Capex_Input!$D$12:$D$286,$Z353),NA)</f>
        <v>Supply to Sydney West Area</v>
      </c>
      <c r="E353" s="24" t="b" cm="1">
        <f t="array" ref="E353">IF($Z353=NA,NA,INDEX(Forecast_Capex_Input!$E$12:$E$286,$Z353))</f>
        <v>1</v>
      </c>
      <c r="F353" s="9" t="str" cm="1">
        <f t="array" aca="1" ref="F353" ca="1">IFERROR(INDEX(General!$E$25:$E$26,$AA353),NA)</f>
        <v>Non-Labour</v>
      </c>
      <c r="G353" s="9" t="str" cm="1">
        <f t="array" aca="1" ref="G353" ca="1">IFERROR(INDEX(Forecast_Capex_Input!$AI$11:$BB$11,$AC353),NA)</f>
        <v>Substations</v>
      </c>
      <c r="H353" s="50" cm="1">
        <f t="array" aca="1" ref="H353" ca="1">IFERROR(INDEX(Forecast_Capex_Input!$AI$12:$BB$286,$Z353,$AC353),NA)</f>
        <v>0.95000000000000007</v>
      </c>
      <c r="I353" s="150" t="str" cm="1">
        <f t="array" ref="I353">IFERROR(INDEX(Forecast_Capex_Input!$F$12:$F$286,$Z353),NA)</f>
        <v>Augmentation Expenditure</v>
      </c>
      <c r="J353" s="150" t="str" cm="1">
        <f t="array" ref="J353">IFERROR(INDEX(Forecast_Capex_Input!G$12:G$286,$Z353),NA)</f>
        <v>Augmentations</v>
      </c>
      <c r="K353" s="150" t="str" cm="1">
        <f t="array" ref="K353">IFERROR(INDEX(Forecast_Capex_Input!H$12:H$286,$Z353),NA)</f>
        <v>Augex</v>
      </c>
      <c r="L353" s="150" t="str" cm="1">
        <f t="array" ref="L353">IFERROR(INDEX(Forecast_Capex_Input!I$12:I$286,$Z353),NA)</f>
        <v>Demand</v>
      </c>
      <c r="M353" s="150" t="str" cm="1">
        <f t="array" ref="M353">IFERROR(INDEX(Forecast_Capex_Input!J$12:J$286,$Z353),NA)</f>
        <v>N/A</v>
      </c>
      <c r="N353" s="150" t="str" cm="1">
        <f t="array" ref="N353">IFERROR(INDEX(Forecast_Capex_Input!K$12:K$286,$Z353),NA)</f>
        <v>N/A</v>
      </c>
      <c r="O353" s="150" t="str" cm="1">
        <f t="array" ref="O353">IFERROR(INDEX(Forecast_Capex_Input!L$12:L$286,$Z353),NA)</f>
        <v>N/A</v>
      </c>
      <c r="P353" s="150" t="str" cm="1">
        <f t="array" ref="P353">IFERROR(INDEX(Forecast_Capex_Input!M$12:M$286,$Z353),NA)</f>
        <v>N/A</v>
      </c>
      <c r="Q353" s="24" t="str" cm="1">
        <f t="array" ref="Q353">IFERROR(INDEX(Forecast_Capex_Input!N$12:N$286,$Z353),NA)</f>
        <v>No</v>
      </c>
      <c r="R353" s="190" cm="1">
        <f t="array" ref="R353">IFERROR(INDEX(Forecast_Capex_Input!O$12:O$286,$Z353),0)</f>
        <v>0</v>
      </c>
      <c r="S353" s="24" t="str" cm="1">
        <f t="array" ref="S353">IFERROR(INDEX(Forecast_Capex_Input!P$12:P$286,$Z353),0)</f>
        <v>Localised maximum demand growth</v>
      </c>
      <c r="T353" s="150" t="str" cm="1">
        <f t="array" aca="1" ref="T353" ca="1">IFERROR(INDEX(General!$K$91:$K$110,$AC353),NA)</f>
        <v>Substations (2018 onwards)</v>
      </c>
      <c r="U353" s="43" cm="1">
        <f t="array" aca="1" ref="U353" ca="1">IFERROR(
IF($F353=General!$E$25,INDEX(Forecast_Capex_Input!S$12:S$286,$Z353),
INDEX(Forecast_Capex_Input!T$12:T$286,$Z353)),0)</f>
        <v>0.9088378599739253</v>
      </c>
      <c r="V353" s="82" t="b">
        <f>IFERROR(INDEX(Overheads!$T$19:$T$26,MATCH($I353,Overheads!$E$19:$E$26,0)),FALSE)</f>
        <v>1</v>
      </c>
      <c r="W353" s="209" t="str" cm="1">
        <f t="array" ref="W353">IFERROR(
INDEX(Forecast_Capex_Input!CN$12:CN$286,$Z353),0)</f>
        <v>FY22</v>
      </c>
      <c r="X353" s="209">
        <f>IFERROR(
MATCH($W353,General!$L$39:$S$39,0),1)</f>
        <v>2</v>
      </c>
      <c r="Z353" s="28">
        <f>IFERROR(
IF(MATCH($C353,Forecast_Capex_Input!$CI$12:$CI$286,1)+1&gt;MAX(Forecast_Capex_Input!$C$12:$C$286),NA,
MATCH($C353,Forecast_Capex_Input!$CI$12:$CI$286,1)+1),1)</f>
        <v>148</v>
      </c>
      <c r="AA353" s="28" cm="1">
        <f t="array" aca="1" ref="AA353" ca="1">IFERROR(
IF(Z352&lt;&gt;Z353,1,
IF(COUNTIF(OFFSET(AA352,0,0,-INDEX(Forecast_Capex_Input!$CG$12:$CG$286,$Z353)),AA352)=INDEX(Forecast_Capex_Input!$CG$12:$CG$286,$Z353),AA352+1,AA352)),NA)</f>
        <v>2</v>
      </c>
      <c r="AB353" s="28" cm="1">
        <f t="array" ref="AB353">IFERROR($C353-IF($Z353=1,1,INDEX(Forecast_Capex_Input!$CI$12:$CI$286,$Z353-1))+1,NA)</f>
        <v>3</v>
      </c>
      <c r="AC353" s="28" cm="1">
        <f t="array" aca="1" ref="AC353" ca="1">IFERROR(IF(AA353=1,
INDEX(Forecast_Capex_Input!$AI$10:$BB$10,SMALL(IF(INDEX(Forecast_Capex_Input!$AI$12:$BB$286,$Z353,0)&gt;0,COLUMN(Forecast_Capex_Input!$AI$10:$BB$10)-COLUMN(Forecast_Capex_Input!$AI$12)+1),ROWS(OFFSET(AC352,0,0,-$AB353)))),
OFFSET(AC352,-INDEX(Forecast_Capex_Input!$CG$12:$CG$286,$Z353)+1,0)),NA)</f>
        <v>3</v>
      </c>
      <c r="AD353" s="28">
        <f t="shared" ca="1" si="34"/>
        <v>2</v>
      </c>
      <c r="AE353" s="82" t="b">
        <f t="shared" si="38"/>
        <v>0</v>
      </c>
      <c r="AF353" s="78" t="b">
        <v>0</v>
      </c>
      <c r="AG353" s="82" t="b">
        <f t="shared" si="35"/>
        <v>1</v>
      </c>
      <c r="AI353" s="55">
        <v>16.349735030013768</v>
      </c>
      <c r="AJ353" s="55">
        <v>0.47528299505853983</v>
      </c>
      <c r="AK353" s="55">
        <v>0</v>
      </c>
      <c r="AL353" s="55">
        <v>0</v>
      </c>
      <c r="AM353" s="55">
        <v>0</v>
      </c>
      <c r="AN353" s="135">
        <v>16.825018025072307</v>
      </c>
      <c r="AP353" s="55">
        <v>16.349735030013768</v>
      </c>
      <c r="AQ353" s="55">
        <v>0.47528299505853983</v>
      </c>
      <c r="AR353" s="55">
        <v>0</v>
      </c>
      <c r="AS353" s="55">
        <v>0</v>
      </c>
      <c r="AT353" s="55">
        <v>0</v>
      </c>
      <c r="AU353" s="135">
        <v>16.825018025072307</v>
      </c>
      <c r="AW353" s="55">
        <v>1.9709835914872493</v>
      </c>
      <c r="AX353" s="55">
        <v>5.3698886885394974E-2</v>
      </c>
      <c r="AY353" s="55">
        <v>0</v>
      </c>
      <c r="AZ353" s="55">
        <v>0</v>
      </c>
      <c r="BA353" s="55">
        <v>0</v>
      </c>
      <c r="BB353" s="135">
        <v>2.0246824783726445</v>
      </c>
      <c r="BD353" s="55">
        <v>0.3837719732444011</v>
      </c>
      <c r="BE353" s="55">
        <v>1.0525900406016338E-2</v>
      </c>
      <c r="BF353" s="55">
        <v>0</v>
      </c>
      <c r="BG353" s="55">
        <v>0</v>
      </c>
      <c r="BH353" s="55">
        <v>0</v>
      </c>
      <c r="BI353" s="135">
        <v>0.39429787365041746</v>
      </c>
      <c r="BK353" s="55">
        <v>18.704490594745419</v>
      </c>
      <c r="BL353" s="55">
        <v>0.53950778234995111</v>
      </c>
      <c r="BM353" s="55">
        <v>0</v>
      </c>
      <c r="BN353" s="55">
        <v>0</v>
      </c>
      <c r="BO353" s="55">
        <v>0</v>
      </c>
      <c r="BP353" s="135">
        <v>19.24399837709537</v>
      </c>
      <c r="BR353" s="147">
        <v>0</v>
      </c>
      <c r="BS353" s="147">
        <v>1</v>
      </c>
      <c r="BT353" s="147">
        <v>0</v>
      </c>
      <c r="BU353" s="147">
        <v>0</v>
      </c>
      <c r="BV353" s="147">
        <v>0</v>
      </c>
      <c r="BX353" s="55">
        <v>0</v>
      </c>
      <c r="BY353" s="55">
        <v>16.825018025072307</v>
      </c>
      <c r="BZ353" s="55">
        <v>0</v>
      </c>
      <c r="CA353" s="55">
        <v>0</v>
      </c>
      <c r="CB353" s="55">
        <v>0</v>
      </c>
      <c r="CC353" s="135">
        <v>16.825018025072307</v>
      </c>
      <c r="CE353" s="55">
        <v>0</v>
      </c>
      <c r="CF353" s="55">
        <v>16.825018025072307</v>
      </c>
      <c r="CG353" s="55">
        <v>0</v>
      </c>
      <c r="CH353" s="55">
        <v>0</v>
      </c>
      <c r="CI353" s="55">
        <v>0</v>
      </c>
      <c r="CJ353" s="135">
        <v>16.825018025072307</v>
      </c>
      <c r="CL353" s="55">
        <v>0</v>
      </c>
      <c r="CM353" s="55">
        <v>2.0246824783726445</v>
      </c>
      <c r="CN353" s="55">
        <v>0</v>
      </c>
      <c r="CO353" s="55">
        <v>0</v>
      </c>
      <c r="CP353" s="55">
        <v>0</v>
      </c>
      <c r="CQ353" s="135">
        <v>2.0246824783726445</v>
      </c>
      <c r="CS353" s="67">
        <v>0</v>
      </c>
      <c r="CT353" s="67">
        <v>0.39429787365041746</v>
      </c>
      <c r="CU353" s="67">
        <v>0</v>
      </c>
      <c r="CV353" s="67">
        <v>0</v>
      </c>
      <c r="CW353" s="67">
        <v>0</v>
      </c>
      <c r="CX353" s="135">
        <v>0.39429787365041746</v>
      </c>
      <c r="CZ353" s="55">
        <v>0</v>
      </c>
      <c r="DA353" s="55">
        <v>19.243998377095366</v>
      </c>
      <c r="DB353" s="55">
        <v>0</v>
      </c>
      <c r="DC353" s="55">
        <v>0</v>
      </c>
      <c r="DD353" s="55">
        <v>0</v>
      </c>
      <c r="DE353" s="135">
        <v>19.243998377095366</v>
      </c>
      <c r="DG353" s="43" t="b" cm="1">
        <f t="array" aca="1" ref="DG353" ca="1">OR($G353=Forecast_Capex_Input!$BF$8:$BF$10)</f>
        <v>0</v>
      </c>
      <c r="DH353" s="43" cm="1">
        <f t="array" aca="1" ref="DH353" ca="1">IFERROR(INDEX(Forecast_Capex_Input!BG$12:BG$286,$Z353)
*(INDEX(Forecast_Capex_Input!$H$12:$H$286,$Z353)=Repex),0)
*$DG353</f>
        <v>0</v>
      </c>
      <c r="DI353" s="43" cm="1">
        <f t="array" aca="1" ref="DI353" ca="1">IFERROR(INDEX(Forecast_Capex_Input!BH$12:BH$286,$Z353)
*(INDEX(Forecast_Capex_Input!$H$12:$H$286,$Z353)=Repex),0)
*$DG353</f>
        <v>0</v>
      </c>
      <c r="DJ353" s="43" cm="1">
        <f t="array" aca="1" ref="DJ353" ca="1">IFERROR(INDEX(Forecast_Capex_Input!BI$12:BI$286,$Z353)
*(INDEX(Forecast_Capex_Input!$H$12:$H$286,$Z353)=Repex),0)
*$DG353</f>
        <v>0</v>
      </c>
      <c r="DK353" s="43" cm="1">
        <f t="array" aca="1" ref="DK353" ca="1">IFERROR(INDEX(Forecast_Capex_Input!BJ$12:BJ$286,$Z353)
*(INDEX(Forecast_Capex_Input!$H$12:$H$286,$Z353)=Repex),0)
*$DG353</f>
        <v>0</v>
      </c>
      <c r="DL353" s="43" cm="1">
        <f t="array" aca="1" ref="DL353" ca="1">IFERROR(INDEX(Forecast_Capex_Input!BK$12:BK$286,$Z353)
*(INDEX(Forecast_Capex_Input!$H$12:$H$286,$Z353)=Repex),0)
*$DG353</f>
        <v>0</v>
      </c>
      <c r="DM353" s="43" cm="1">
        <f t="array" aca="1" ref="DM353" ca="1">IFERROR(INDEX(Forecast_Capex_Input!BL$12:BL$286,$Z353)
*(INDEX(Forecast_Capex_Input!$H$12:$H$286,$Z353)=Repex),0)
*$DG353</f>
        <v>0</v>
      </c>
      <c r="DO353" s="43" t="b" cm="1">
        <f t="array" aca="1" ref="DO353" ca="1">OR($G353=Forecast_Capex_Input!$BN$8:$BN$9)</f>
        <v>1</v>
      </c>
      <c r="DP353" s="43" cm="1">
        <f t="array" aca="1" ref="DP353" ca="1">IFERROR(INDEX(Forecast_Capex_Input!BO$12:BO$286,$Z353)
*(INDEX(Forecast_Capex_Input!$H$12:$H$286,$Z353)=Repex),0)
*$DO353</f>
        <v>0</v>
      </c>
      <c r="DQ353" s="43" cm="1">
        <f t="array" aca="1" ref="DQ353" ca="1">IFERROR(INDEX(Forecast_Capex_Input!BP$12:BP$286,$Z353)
*(INDEX(Forecast_Capex_Input!$H$12:$H$286,$Z353)=Repex),0)
*$DO353</f>
        <v>0</v>
      </c>
      <c r="DR353" s="43" cm="1">
        <f t="array" aca="1" ref="DR353" ca="1">IFERROR(INDEX(Forecast_Capex_Input!BQ$12:BQ$286,$Z353)
*(INDEX(Forecast_Capex_Input!$H$12:$H$286,$Z353)=Repex),0)
*$DO353</f>
        <v>0</v>
      </c>
      <c r="DS353" s="43" cm="1">
        <f t="array" aca="1" ref="DS353" ca="1">IFERROR(INDEX(Forecast_Capex_Input!BR$12:BR$286,$Z353)
*(INDEX(Forecast_Capex_Input!$H$12:$H$286,$Z353)=Repex),0)
*$DO353</f>
        <v>0</v>
      </c>
      <c r="DT353" s="43" cm="1">
        <f t="array" aca="1" ref="DT353" ca="1">IFERROR(INDEX(Forecast_Capex_Input!BS$12:BS$286,$Z353)
*(INDEX(Forecast_Capex_Input!$H$12:$H$286,$Z353)=Repex),0)
*$DO353</f>
        <v>0</v>
      </c>
      <c r="DV353" s="43" t="b" cm="1">
        <f t="array" aca="1" ref="DV353" ca="1">OR($G353=Forecast_Capex_Input!$BU$8:$BU$10)</f>
        <v>0</v>
      </c>
      <c r="DW353" s="43" cm="1">
        <f t="array" aca="1" ref="DW353" ca="1">IFERROR(INDEX(Forecast_Capex_Input!BV$12:BV$286,$Z353)
*(INDEX(Forecast_Capex_Input!$H$12:$H$286,$Z353)=Repex),0)
*$DV353</f>
        <v>0</v>
      </c>
      <c r="DX353" s="43" cm="1">
        <f t="array" aca="1" ref="DX353" ca="1">IFERROR(INDEX(Forecast_Capex_Input!BW$12:BW$286,$Z353)
*(INDEX(Forecast_Capex_Input!$H$12:$H$286,$Z353)=Repex),0)
*$DV353</f>
        <v>0</v>
      </c>
      <c r="DY353" s="43" cm="1">
        <f t="array" aca="1" ref="DY353" ca="1">IFERROR(INDEX(Forecast_Capex_Input!BX$12:BX$286,$Z353)
*(INDEX(Forecast_Capex_Input!$H$12:$H$286,$Z353)=Repex),0)
*$DV353</f>
        <v>0</v>
      </c>
      <c r="DZ353" s="43" cm="1">
        <f t="array" aca="1" ref="DZ353" ca="1">IFERROR(INDEX(Forecast_Capex_Input!BY$12:BY$286,$Z353)
*(INDEX(Forecast_Capex_Input!$H$12:$H$286,$Z353)=Repex),0)
*$DV353</f>
        <v>0</v>
      </c>
      <c r="EA353" s="43" cm="1">
        <f t="array" aca="1" ref="EA353" ca="1">IFERROR(INDEX(Forecast_Capex_Input!BZ$12:BZ$286,$Z353)
*(INDEX(Forecast_Capex_Input!$H$12:$H$286,$Z353)=Repex),0)
*$DV353</f>
        <v>0</v>
      </c>
      <c r="EB353" s="43" cm="1">
        <f t="array" aca="1" ref="EB353" ca="1">IFERROR(INDEX(Forecast_Capex_Input!CA$12:CA$286,$Z353)
*(INDEX(Forecast_Capex_Input!$H$12:$H$286,$Z353)=Repex),0)
*$DV353</f>
        <v>0</v>
      </c>
      <c r="EC353" s="43" cm="1">
        <f t="array" aca="1" ref="EC353" ca="1">IFERROR(INDEX(Forecast_Capex_Input!CB$12:CB$286,$Z353)
*(INDEX(Forecast_Capex_Input!$H$12:$H$286,$Z353)=Repex),0)
*$DV353</f>
        <v>0</v>
      </c>
      <c r="ED353" s="43" cm="1">
        <f t="array" aca="1" ref="ED353" ca="1">IFERROR(INDEX(Forecast_Capex_Input!CC$12:CC$286,$Z353)
*(INDEX(Forecast_Capex_Input!$H$12:$H$286,$Z353)=Repex),0)
*$DV353</f>
        <v>0</v>
      </c>
      <c r="EF353" s="86">
        <f t="shared" si="36"/>
        <v>16.825018025072307</v>
      </c>
      <c r="EG353" s="28">
        <f>IFERROR(RANK(EF353,EF$11:EF$1010,0)+COUNTIF(EF$11:EF353,EF353)-1,NA)</f>
        <v>5</v>
      </c>
    </row>
    <row r="354" spans="3:137" x14ac:dyDescent="0.2">
      <c r="C354" s="28">
        <f t="shared" si="37"/>
        <v>344</v>
      </c>
      <c r="D354" s="9" t="str" cm="1">
        <f t="array" ref="D354">IFERROR(INDEX(Forecast_Capex_Input!$D$12:$D$286,$Z354),NA)</f>
        <v>Supply to Sydney West Area</v>
      </c>
      <c r="E354" s="24" t="b" cm="1">
        <f t="array" ref="E354">IF($Z354=NA,NA,INDEX(Forecast_Capex_Input!$E$12:$E$286,$Z354))</f>
        <v>1</v>
      </c>
      <c r="F354" s="9" t="str" cm="1">
        <f t="array" aca="1" ref="F354" ca="1">IFERROR(INDEX(General!$E$25:$E$26,$AA354),NA)</f>
        <v>Non-Labour</v>
      </c>
      <c r="G354" s="9" t="str" cm="1">
        <f t="array" aca="1" ref="G354" ca="1">IFERROR(INDEX(Forecast_Capex_Input!$AI$11:$BB$11,$AC354),NA)</f>
        <v>Secondary Systems</v>
      </c>
      <c r="H354" s="50" cm="1">
        <f t="array" aca="1" ref="H354" ca="1">IFERROR(INDEX(Forecast_Capex_Input!$AI$12:$BB$286,$Z354,$AC354),NA)</f>
        <v>0.05</v>
      </c>
      <c r="I354" s="150" t="str" cm="1">
        <f t="array" ref="I354">IFERROR(INDEX(Forecast_Capex_Input!$F$12:$F$286,$Z354),NA)</f>
        <v>Augmentation Expenditure</v>
      </c>
      <c r="J354" s="150" t="str" cm="1">
        <f t="array" ref="J354">IFERROR(INDEX(Forecast_Capex_Input!G$12:G$286,$Z354),NA)</f>
        <v>Augmentations</v>
      </c>
      <c r="K354" s="150" t="str" cm="1">
        <f t="array" ref="K354">IFERROR(INDEX(Forecast_Capex_Input!H$12:H$286,$Z354),NA)</f>
        <v>Augex</v>
      </c>
      <c r="L354" s="150" t="str" cm="1">
        <f t="array" ref="L354">IFERROR(INDEX(Forecast_Capex_Input!I$12:I$286,$Z354),NA)</f>
        <v>Demand</v>
      </c>
      <c r="M354" s="150" t="str" cm="1">
        <f t="array" ref="M354">IFERROR(INDEX(Forecast_Capex_Input!J$12:J$286,$Z354),NA)</f>
        <v>N/A</v>
      </c>
      <c r="N354" s="150" t="str" cm="1">
        <f t="array" ref="N354">IFERROR(INDEX(Forecast_Capex_Input!K$12:K$286,$Z354),NA)</f>
        <v>N/A</v>
      </c>
      <c r="O354" s="150" t="str" cm="1">
        <f t="array" ref="O354">IFERROR(INDEX(Forecast_Capex_Input!L$12:L$286,$Z354),NA)</f>
        <v>N/A</v>
      </c>
      <c r="P354" s="150" t="str" cm="1">
        <f t="array" ref="P354">IFERROR(INDEX(Forecast_Capex_Input!M$12:M$286,$Z354),NA)</f>
        <v>N/A</v>
      </c>
      <c r="Q354" s="24" t="str" cm="1">
        <f t="array" ref="Q354">IFERROR(INDEX(Forecast_Capex_Input!N$12:N$286,$Z354),NA)</f>
        <v>No</v>
      </c>
      <c r="R354" s="190" cm="1">
        <f t="array" ref="R354">IFERROR(INDEX(Forecast_Capex_Input!O$12:O$286,$Z354),0)</f>
        <v>0</v>
      </c>
      <c r="S354" s="24" t="str" cm="1">
        <f t="array" ref="S354">IFERROR(INDEX(Forecast_Capex_Input!P$12:P$286,$Z354),0)</f>
        <v>Localised maximum demand growth</v>
      </c>
      <c r="T354" s="150" t="str" cm="1">
        <f t="array" aca="1" ref="T354" ca="1">IFERROR(INDEX(General!$K$91:$K$110,$AC354),NA)</f>
        <v>Secondary Systems (2018-23)</v>
      </c>
      <c r="U354" s="43" cm="1">
        <f t="array" aca="1" ref="U354" ca="1">IFERROR(
IF($F354=General!$E$25,INDEX(Forecast_Capex_Input!S$12:S$286,$Z354),
INDEX(Forecast_Capex_Input!T$12:T$286,$Z354)),0)</f>
        <v>0.9088378599739253</v>
      </c>
      <c r="V354" s="82" t="b">
        <f>IFERROR(INDEX(Overheads!$T$19:$T$26,MATCH($I354,Overheads!$E$19:$E$26,0)),FALSE)</f>
        <v>1</v>
      </c>
      <c r="W354" s="209" t="str" cm="1">
        <f t="array" ref="W354">IFERROR(
INDEX(Forecast_Capex_Input!CN$12:CN$286,$Z354),0)</f>
        <v>FY22</v>
      </c>
      <c r="X354" s="209">
        <f>IFERROR(
MATCH($W354,General!$L$39:$S$39,0),1)</f>
        <v>2</v>
      </c>
      <c r="Z354" s="28">
        <f>IFERROR(
IF(MATCH($C354,Forecast_Capex_Input!$CI$12:$CI$286,1)+1&gt;MAX(Forecast_Capex_Input!$C$12:$C$286),NA,
MATCH($C354,Forecast_Capex_Input!$CI$12:$CI$286,1)+1),1)</f>
        <v>148</v>
      </c>
      <c r="AA354" s="28" cm="1">
        <f t="array" aca="1" ref="AA354" ca="1">IFERROR(
IF(Z353&lt;&gt;Z354,1,
IF(COUNTIF(OFFSET(AA353,0,0,-INDEX(Forecast_Capex_Input!$CG$12:$CG$286,$Z354)),AA353)=INDEX(Forecast_Capex_Input!$CG$12:$CG$286,$Z354),AA353+1,AA353)),NA)</f>
        <v>2</v>
      </c>
      <c r="AB354" s="28" cm="1">
        <f t="array" ref="AB354">IFERROR($C354-IF($Z354=1,1,INDEX(Forecast_Capex_Input!$CI$12:$CI$286,$Z354-1))+1,NA)</f>
        <v>4</v>
      </c>
      <c r="AC354" s="28" cm="1">
        <f t="array" aca="1" ref="AC354" ca="1">IFERROR(IF(AA354=1,
INDEX(Forecast_Capex_Input!$AI$10:$BB$10,SMALL(IF(INDEX(Forecast_Capex_Input!$AI$12:$BB$286,$Z354,0)&gt;0,COLUMN(Forecast_Capex_Input!$AI$10:$BB$10)-COLUMN(Forecast_Capex_Input!$AI$12)+1),ROWS(OFFSET(AC353,0,0,-$AB354)))),
OFFSET(AC353,-INDEX(Forecast_Capex_Input!$CG$12:$CG$286,$Z354)+1,0)),NA)</f>
        <v>4</v>
      </c>
      <c r="AD354" s="28">
        <f t="shared" ca="1" si="34"/>
        <v>2</v>
      </c>
      <c r="AE354" s="82" t="b">
        <f t="shared" si="38"/>
        <v>0</v>
      </c>
      <c r="AF354" s="78" t="b">
        <v>0</v>
      </c>
      <c r="AG354" s="82" t="b">
        <f t="shared" si="35"/>
        <v>1</v>
      </c>
      <c r="AI354" s="55">
        <v>0.86051237000072467</v>
      </c>
      <c r="AJ354" s="55">
        <v>2.5014894476765255E-2</v>
      </c>
      <c r="AK354" s="55">
        <v>0</v>
      </c>
      <c r="AL354" s="55">
        <v>0</v>
      </c>
      <c r="AM354" s="55">
        <v>0</v>
      </c>
      <c r="AN354" s="135">
        <v>0.88552726447748997</v>
      </c>
      <c r="AP354" s="55">
        <v>0.86051237000072467</v>
      </c>
      <c r="AQ354" s="55">
        <v>2.5014894476765255E-2</v>
      </c>
      <c r="AR354" s="55">
        <v>0</v>
      </c>
      <c r="AS354" s="55">
        <v>0</v>
      </c>
      <c r="AT354" s="55">
        <v>0</v>
      </c>
      <c r="AU354" s="135">
        <v>0.88552726447748997</v>
      </c>
      <c r="AW354" s="55">
        <v>0.10373597849932889</v>
      </c>
      <c r="AX354" s="55">
        <v>2.8262572044944726E-3</v>
      </c>
      <c r="AY354" s="55">
        <v>0</v>
      </c>
      <c r="AZ354" s="55">
        <v>0</v>
      </c>
      <c r="BA354" s="55">
        <v>0</v>
      </c>
      <c r="BB354" s="135">
        <v>0.10656223570382337</v>
      </c>
      <c r="BD354" s="55">
        <v>2.0198524907600057E-2</v>
      </c>
      <c r="BE354" s="55">
        <v>5.5399475821138618E-4</v>
      </c>
      <c r="BF354" s="55">
        <v>0</v>
      </c>
      <c r="BG354" s="55">
        <v>0</v>
      </c>
      <c r="BH354" s="55">
        <v>0</v>
      </c>
      <c r="BI354" s="135">
        <v>2.0752519665811441E-2</v>
      </c>
      <c r="BK354" s="55">
        <v>0.98444687340765369</v>
      </c>
      <c r="BL354" s="55">
        <v>2.8395146439471112E-2</v>
      </c>
      <c r="BM354" s="55">
        <v>0</v>
      </c>
      <c r="BN354" s="55">
        <v>0</v>
      </c>
      <c r="BO354" s="55">
        <v>0</v>
      </c>
      <c r="BP354" s="135">
        <v>1.0128420198471249</v>
      </c>
      <c r="BR354" s="147">
        <v>0</v>
      </c>
      <c r="BS354" s="147">
        <v>1</v>
      </c>
      <c r="BT354" s="147">
        <v>0</v>
      </c>
      <c r="BU354" s="147">
        <v>0</v>
      </c>
      <c r="BV354" s="147">
        <v>0</v>
      </c>
      <c r="BX354" s="55">
        <v>0</v>
      </c>
      <c r="BY354" s="55">
        <v>0.88552726447748997</v>
      </c>
      <c r="BZ354" s="55">
        <v>0</v>
      </c>
      <c r="CA354" s="55">
        <v>0</v>
      </c>
      <c r="CB354" s="55">
        <v>0</v>
      </c>
      <c r="CC354" s="135">
        <v>0.88552726447748997</v>
      </c>
      <c r="CE354" s="55">
        <v>0</v>
      </c>
      <c r="CF354" s="55">
        <v>0.88552726447748997</v>
      </c>
      <c r="CG354" s="55">
        <v>0</v>
      </c>
      <c r="CH354" s="55">
        <v>0</v>
      </c>
      <c r="CI354" s="55">
        <v>0</v>
      </c>
      <c r="CJ354" s="135">
        <v>0.88552726447748997</v>
      </c>
      <c r="CL354" s="55">
        <v>0</v>
      </c>
      <c r="CM354" s="55">
        <v>0.10656223570382337</v>
      </c>
      <c r="CN354" s="55">
        <v>0</v>
      </c>
      <c r="CO354" s="55">
        <v>0</v>
      </c>
      <c r="CP354" s="55">
        <v>0</v>
      </c>
      <c r="CQ354" s="135">
        <v>0.10656223570382337</v>
      </c>
      <c r="CS354" s="67">
        <v>0</v>
      </c>
      <c r="CT354" s="67">
        <v>2.0752519665811441E-2</v>
      </c>
      <c r="CU354" s="67">
        <v>0</v>
      </c>
      <c r="CV354" s="67">
        <v>0</v>
      </c>
      <c r="CW354" s="67">
        <v>0</v>
      </c>
      <c r="CX354" s="135">
        <v>2.0752519665811441E-2</v>
      </c>
      <c r="CZ354" s="55">
        <v>0</v>
      </c>
      <c r="DA354" s="55">
        <v>1.0128420198471249</v>
      </c>
      <c r="DB354" s="55">
        <v>0</v>
      </c>
      <c r="DC354" s="55">
        <v>0</v>
      </c>
      <c r="DD354" s="55">
        <v>0</v>
      </c>
      <c r="DE354" s="135">
        <v>1.0128420198471249</v>
      </c>
      <c r="DG354" s="43" t="b" cm="1">
        <f t="array" aca="1" ref="DG354" ca="1">OR($G354=Forecast_Capex_Input!$BF$8:$BF$10)</f>
        <v>0</v>
      </c>
      <c r="DH354" s="43" cm="1">
        <f t="array" aca="1" ref="DH354" ca="1">IFERROR(INDEX(Forecast_Capex_Input!BG$12:BG$286,$Z354)
*(INDEX(Forecast_Capex_Input!$H$12:$H$286,$Z354)=Repex),0)
*$DG354</f>
        <v>0</v>
      </c>
      <c r="DI354" s="43" cm="1">
        <f t="array" aca="1" ref="DI354" ca="1">IFERROR(INDEX(Forecast_Capex_Input!BH$12:BH$286,$Z354)
*(INDEX(Forecast_Capex_Input!$H$12:$H$286,$Z354)=Repex),0)
*$DG354</f>
        <v>0</v>
      </c>
      <c r="DJ354" s="43" cm="1">
        <f t="array" aca="1" ref="DJ354" ca="1">IFERROR(INDEX(Forecast_Capex_Input!BI$12:BI$286,$Z354)
*(INDEX(Forecast_Capex_Input!$H$12:$H$286,$Z354)=Repex),0)
*$DG354</f>
        <v>0</v>
      </c>
      <c r="DK354" s="43" cm="1">
        <f t="array" aca="1" ref="DK354" ca="1">IFERROR(INDEX(Forecast_Capex_Input!BJ$12:BJ$286,$Z354)
*(INDEX(Forecast_Capex_Input!$H$12:$H$286,$Z354)=Repex),0)
*$DG354</f>
        <v>0</v>
      </c>
      <c r="DL354" s="43" cm="1">
        <f t="array" aca="1" ref="DL354" ca="1">IFERROR(INDEX(Forecast_Capex_Input!BK$12:BK$286,$Z354)
*(INDEX(Forecast_Capex_Input!$H$12:$H$286,$Z354)=Repex),0)
*$DG354</f>
        <v>0</v>
      </c>
      <c r="DM354" s="43" cm="1">
        <f t="array" aca="1" ref="DM354" ca="1">IFERROR(INDEX(Forecast_Capex_Input!BL$12:BL$286,$Z354)
*(INDEX(Forecast_Capex_Input!$H$12:$H$286,$Z354)=Repex),0)
*$DG354</f>
        <v>0</v>
      </c>
      <c r="DO354" s="43" t="b" cm="1">
        <f t="array" aca="1" ref="DO354" ca="1">OR($G354=Forecast_Capex_Input!$BN$8:$BN$9)</f>
        <v>0</v>
      </c>
      <c r="DP354" s="43" cm="1">
        <f t="array" aca="1" ref="DP354" ca="1">IFERROR(INDEX(Forecast_Capex_Input!BO$12:BO$286,$Z354)
*(INDEX(Forecast_Capex_Input!$H$12:$H$286,$Z354)=Repex),0)
*$DO354</f>
        <v>0</v>
      </c>
      <c r="DQ354" s="43" cm="1">
        <f t="array" aca="1" ref="DQ354" ca="1">IFERROR(INDEX(Forecast_Capex_Input!BP$12:BP$286,$Z354)
*(INDEX(Forecast_Capex_Input!$H$12:$H$286,$Z354)=Repex),0)
*$DO354</f>
        <v>0</v>
      </c>
      <c r="DR354" s="43" cm="1">
        <f t="array" aca="1" ref="DR354" ca="1">IFERROR(INDEX(Forecast_Capex_Input!BQ$12:BQ$286,$Z354)
*(INDEX(Forecast_Capex_Input!$H$12:$H$286,$Z354)=Repex),0)
*$DO354</f>
        <v>0</v>
      </c>
      <c r="DS354" s="43" cm="1">
        <f t="array" aca="1" ref="DS354" ca="1">IFERROR(INDEX(Forecast_Capex_Input!BR$12:BR$286,$Z354)
*(INDEX(Forecast_Capex_Input!$H$12:$H$286,$Z354)=Repex),0)
*$DO354</f>
        <v>0</v>
      </c>
      <c r="DT354" s="43" cm="1">
        <f t="array" aca="1" ref="DT354" ca="1">IFERROR(INDEX(Forecast_Capex_Input!BS$12:BS$286,$Z354)
*(INDEX(Forecast_Capex_Input!$H$12:$H$286,$Z354)=Repex),0)
*$DO354</f>
        <v>0</v>
      </c>
      <c r="DV354" s="43" t="b" cm="1">
        <f t="array" aca="1" ref="DV354" ca="1">OR($G354=Forecast_Capex_Input!$BU$8:$BU$10)</f>
        <v>1</v>
      </c>
      <c r="DW354" s="43" cm="1">
        <f t="array" aca="1" ref="DW354" ca="1">IFERROR(INDEX(Forecast_Capex_Input!BV$12:BV$286,$Z354)
*(INDEX(Forecast_Capex_Input!$H$12:$H$286,$Z354)=Repex),0)
*$DV354</f>
        <v>0</v>
      </c>
      <c r="DX354" s="43" cm="1">
        <f t="array" aca="1" ref="DX354" ca="1">IFERROR(INDEX(Forecast_Capex_Input!BW$12:BW$286,$Z354)
*(INDEX(Forecast_Capex_Input!$H$12:$H$286,$Z354)=Repex),0)
*$DV354</f>
        <v>0</v>
      </c>
      <c r="DY354" s="43" cm="1">
        <f t="array" aca="1" ref="DY354" ca="1">IFERROR(INDEX(Forecast_Capex_Input!BX$12:BX$286,$Z354)
*(INDEX(Forecast_Capex_Input!$H$12:$H$286,$Z354)=Repex),0)
*$DV354</f>
        <v>0</v>
      </c>
      <c r="DZ354" s="43" cm="1">
        <f t="array" aca="1" ref="DZ354" ca="1">IFERROR(INDEX(Forecast_Capex_Input!BY$12:BY$286,$Z354)
*(INDEX(Forecast_Capex_Input!$H$12:$H$286,$Z354)=Repex),0)
*$DV354</f>
        <v>0</v>
      </c>
      <c r="EA354" s="43" cm="1">
        <f t="array" aca="1" ref="EA354" ca="1">IFERROR(INDEX(Forecast_Capex_Input!BZ$12:BZ$286,$Z354)
*(INDEX(Forecast_Capex_Input!$H$12:$H$286,$Z354)=Repex),0)
*$DV354</f>
        <v>0</v>
      </c>
      <c r="EB354" s="43" cm="1">
        <f t="array" aca="1" ref="EB354" ca="1">IFERROR(INDEX(Forecast_Capex_Input!CA$12:CA$286,$Z354)
*(INDEX(Forecast_Capex_Input!$H$12:$H$286,$Z354)=Repex),0)
*$DV354</f>
        <v>0</v>
      </c>
      <c r="EC354" s="43" cm="1">
        <f t="array" aca="1" ref="EC354" ca="1">IFERROR(INDEX(Forecast_Capex_Input!CB$12:CB$286,$Z354)
*(INDEX(Forecast_Capex_Input!$H$12:$H$286,$Z354)=Repex),0)
*$DV354</f>
        <v>0</v>
      </c>
      <c r="ED354" s="43" cm="1">
        <f t="array" aca="1" ref="ED354" ca="1">IFERROR(INDEX(Forecast_Capex_Input!CC$12:CC$286,$Z354)
*(INDEX(Forecast_Capex_Input!$H$12:$H$286,$Z354)=Repex),0)
*$DV354</f>
        <v>0</v>
      </c>
      <c r="EF354" s="86">
        <f t="shared" si="36"/>
        <v>0.88552726447748997</v>
      </c>
      <c r="EG354" s="28">
        <f>IFERROR(RANK(EF354,EF$11:EF$1010,0)+COUNTIF(EF$11:EF354,EF354)-1,NA)</f>
        <v>31</v>
      </c>
    </row>
    <row r="355" spans="3:137" x14ac:dyDescent="0.2">
      <c r="C355" s="28">
        <f t="shared" si="37"/>
        <v>345</v>
      </c>
      <c r="D355" s="9" t="str" cm="1">
        <f t="array" ref="D355">IFERROR(INDEX(Forecast_Capex_Input!$D$12:$D$286,$Z355),NA)</f>
        <v>Maintain quality of supply in ACT</v>
      </c>
      <c r="E355" s="24" t="b" cm="1">
        <f t="array" ref="E355">IF($Z355=NA,NA,INDEX(Forecast_Capex_Input!$E$12:$E$286,$Z355))</f>
        <v>0</v>
      </c>
      <c r="F355" s="9" t="str" cm="1">
        <f t="array" aca="1" ref="F355" ca="1">IFERROR(INDEX(General!$E$25:$E$26,$AA355),NA)</f>
        <v>Labour</v>
      </c>
      <c r="G355" s="9" t="str" cm="1">
        <f t="array" aca="1" ref="G355" ca="1">IFERROR(INDEX(Forecast_Capex_Input!$AI$11:$BB$11,$AC355),NA)</f>
        <v>Substations</v>
      </c>
      <c r="H355" s="50" cm="1">
        <f t="array" aca="1" ref="H355" ca="1">IFERROR(INDEX(Forecast_Capex_Input!$AI$12:$BB$286,$Z355,$AC355),NA)</f>
        <v>0.95</v>
      </c>
      <c r="I355" s="150" t="str" cm="1">
        <f t="array" ref="I355">IFERROR(INDEX(Forecast_Capex_Input!$F$12:$F$286,$Z355),NA)</f>
        <v>Augmentation Expenditure</v>
      </c>
      <c r="J355" s="150" t="str" cm="1">
        <f t="array" ref="J355">IFERROR(INDEX(Forecast_Capex_Input!G$12:G$286,$Z355),NA)</f>
        <v>Augmentations</v>
      </c>
      <c r="K355" s="150" t="str" cm="1">
        <f t="array" ref="K355">IFERROR(INDEX(Forecast_Capex_Input!H$12:H$286,$Z355),NA)</f>
        <v>Augex</v>
      </c>
      <c r="L355" s="150" t="str" cm="1">
        <f t="array" ref="L355">IFERROR(INDEX(Forecast_Capex_Input!I$12:I$286,$Z355),NA)</f>
        <v>Compliance</v>
      </c>
      <c r="M355" s="150" t="str" cm="1">
        <f t="array" ref="M355">IFERROR(INDEX(Forecast_Capex_Input!J$12:J$286,$Z355),NA)</f>
        <v>N/A</v>
      </c>
      <c r="N355" s="150" t="str" cm="1">
        <f t="array" ref="N355">IFERROR(INDEX(Forecast_Capex_Input!K$12:K$286,$Z355),NA)</f>
        <v>N/A</v>
      </c>
      <c r="O355" s="150" t="str" cm="1">
        <f t="array" ref="O355">IFERROR(INDEX(Forecast_Capex_Input!L$12:L$286,$Z355),NA)</f>
        <v>N/A</v>
      </c>
      <c r="P355" s="150" t="str" cm="1">
        <f t="array" ref="P355">IFERROR(INDEX(Forecast_Capex_Input!M$12:M$286,$Z355),NA)</f>
        <v>N/A</v>
      </c>
      <c r="Q355" s="24" t="str" cm="1">
        <f t="array" ref="Q355">IFERROR(INDEX(Forecast_Capex_Input!N$12:N$286,$Z355),NA)</f>
        <v>No</v>
      </c>
      <c r="R355" s="190" cm="1">
        <f t="array" ref="R355">IFERROR(INDEX(Forecast_Capex_Input!O$12:O$286,$Z355),0)</f>
        <v>0</v>
      </c>
      <c r="S355" s="24" t="str" cm="1">
        <f t="array" ref="S355">IFERROR(INDEX(Forecast_Capex_Input!P$12:P$286,$Z355),0)</f>
        <v>Safety security &amp; reliability</v>
      </c>
      <c r="T355" s="150" t="str" cm="1">
        <f t="array" aca="1" ref="T355" ca="1">IFERROR(INDEX(General!$K$91:$K$110,$AC355),NA)</f>
        <v>Substations (2018 onwards)</v>
      </c>
      <c r="U355" s="43" cm="1">
        <f t="array" aca="1" ref="U355" ca="1">IFERROR(
IF($F355=General!$E$25,INDEX(Forecast_Capex_Input!S$12:S$286,$Z355),
INDEX(Forecast_Capex_Input!T$12:T$286,$Z355)),0)</f>
        <v>0</v>
      </c>
      <c r="V355" s="82" t="b">
        <f>IFERROR(INDEX(Overheads!$T$19:$T$26,MATCH($I355,Overheads!$E$19:$E$26,0)),FALSE)</f>
        <v>1</v>
      </c>
      <c r="W355" s="209" t="str" cm="1">
        <f t="array" ref="W355">IFERROR(
INDEX(Forecast_Capex_Input!CN$12:CN$286,$Z355),0)</f>
        <v>FY22</v>
      </c>
      <c r="X355" s="209">
        <f>IFERROR(
MATCH($W355,General!$L$39:$S$39,0),1)</f>
        <v>2</v>
      </c>
      <c r="Z355" s="28">
        <f>IFERROR(
IF(MATCH($C355,Forecast_Capex_Input!$CI$12:$CI$286,1)+1&gt;MAX(Forecast_Capex_Input!$C$12:$C$286),NA,
MATCH($C355,Forecast_Capex_Input!$CI$12:$CI$286,1)+1),1)</f>
        <v>149</v>
      </c>
      <c r="AA355" s="28" cm="1">
        <f t="array" aca="1" ref="AA355" ca="1">IFERROR(
IF(Z354&lt;&gt;Z355,1,
IF(COUNTIF(OFFSET(AA354,0,0,-INDEX(Forecast_Capex_Input!$CG$12:$CG$286,$Z355)),AA354)=INDEX(Forecast_Capex_Input!$CG$12:$CG$286,$Z355),AA354+1,AA354)),NA)</f>
        <v>1</v>
      </c>
      <c r="AB355" s="28" cm="1">
        <f t="array" ref="AB355">IFERROR($C355-IF($Z355=1,1,INDEX(Forecast_Capex_Input!$CI$12:$CI$286,$Z355-1))+1,NA)</f>
        <v>1</v>
      </c>
      <c r="AC355" s="28" cm="1">
        <f t="array" aca="1" ref="AC355" ca="1">IFERROR(IF(AA355=1,
INDEX(Forecast_Capex_Input!$AI$10:$BB$10,SMALL(IF(INDEX(Forecast_Capex_Input!$AI$12:$BB$286,$Z355,0)&gt;0,COLUMN(Forecast_Capex_Input!$AI$10:$BB$10)-COLUMN(Forecast_Capex_Input!$AI$12)+1),ROWS(OFFSET(AC354,0,0,-$AB355)))),
OFFSET(AC354,-INDEX(Forecast_Capex_Input!$CG$12:$CG$286,$Z355)+1,0)),NA)</f>
        <v>3</v>
      </c>
      <c r="AD355" s="28">
        <f t="shared" ca="1" si="34"/>
        <v>1</v>
      </c>
      <c r="AE355" s="82" t="b">
        <f t="shared" si="38"/>
        <v>0</v>
      </c>
      <c r="AF355" s="78" t="b">
        <v>0</v>
      </c>
      <c r="AG355" s="82" t="b">
        <f t="shared" si="35"/>
        <v>1</v>
      </c>
      <c r="AI355" s="55">
        <v>0</v>
      </c>
      <c r="AJ355" s="55">
        <v>0</v>
      </c>
      <c r="AK355" s="55">
        <v>0</v>
      </c>
      <c r="AL355" s="55">
        <v>0</v>
      </c>
      <c r="AM355" s="55">
        <v>0</v>
      </c>
      <c r="AN355" s="135">
        <v>0</v>
      </c>
      <c r="AP355" s="55">
        <v>0</v>
      </c>
      <c r="AQ355" s="55">
        <v>0</v>
      </c>
      <c r="AR355" s="55">
        <v>0</v>
      </c>
      <c r="AS355" s="55">
        <v>0</v>
      </c>
      <c r="AT355" s="55">
        <v>0</v>
      </c>
      <c r="AU355" s="135">
        <v>0</v>
      </c>
      <c r="AW355" s="55">
        <v>0</v>
      </c>
      <c r="AX355" s="55">
        <v>0</v>
      </c>
      <c r="AY355" s="55">
        <v>0</v>
      </c>
      <c r="AZ355" s="55">
        <v>0</v>
      </c>
      <c r="BA355" s="55">
        <v>0</v>
      </c>
      <c r="BB355" s="135">
        <v>0</v>
      </c>
      <c r="BD355" s="55">
        <v>0</v>
      </c>
      <c r="BE355" s="55">
        <v>0</v>
      </c>
      <c r="BF355" s="55">
        <v>0</v>
      </c>
      <c r="BG355" s="55">
        <v>0</v>
      </c>
      <c r="BH355" s="55">
        <v>0</v>
      </c>
      <c r="BI355" s="135">
        <v>0</v>
      </c>
      <c r="BK355" s="55">
        <v>0</v>
      </c>
      <c r="BL355" s="55">
        <v>0</v>
      </c>
      <c r="BM355" s="55">
        <v>0</v>
      </c>
      <c r="BN355" s="55">
        <v>0</v>
      </c>
      <c r="BO355" s="55">
        <v>0</v>
      </c>
      <c r="BP355" s="135">
        <v>0</v>
      </c>
      <c r="BR355" s="147">
        <v>0</v>
      </c>
      <c r="BS355" s="147">
        <v>0</v>
      </c>
      <c r="BT355" s="147">
        <v>0</v>
      </c>
      <c r="BU355" s="147">
        <v>1</v>
      </c>
      <c r="BV355" s="147">
        <v>0</v>
      </c>
      <c r="BX355" s="55">
        <v>0</v>
      </c>
      <c r="BY355" s="55">
        <v>0</v>
      </c>
      <c r="BZ355" s="55">
        <v>0</v>
      </c>
      <c r="CA355" s="55">
        <v>0</v>
      </c>
      <c r="CB355" s="55">
        <v>0</v>
      </c>
      <c r="CC355" s="135">
        <v>0</v>
      </c>
      <c r="CE355" s="55">
        <v>0</v>
      </c>
      <c r="CF355" s="55">
        <v>0</v>
      </c>
      <c r="CG355" s="55">
        <v>0</v>
      </c>
      <c r="CH355" s="55">
        <v>0</v>
      </c>
      <c r="CI355" s="55">
        <v>0</v>
      </c>
      <c r="CJ355" s="135">
        <v>0</v>
      </c>
      <c r="CL355" s="55">
        <v>0</v>
      </c>
      <c r="CM355" s="55">
        <v>0</v>
      </c>
      <c r="CN355" s="55">
        <v>0</v>
      </c>
      <c r="CO355" s="55">
        <v>0</v>
      </c>
      <c r="CP355" s="55">
        <v>0</v>
      </c>
      <c r="CQ355" s="135">
        <v>0</v>
      </c>
      <c r="CS355" s="67">
        <v>0</v>
      </c>
      <c r="CT355" s="67">
        <v>0</v>
      </c>
      <c r="CU355" s="67">
        <v>0</v>
      </c>
      <c r="CV355" s="67">
        <v>0</v>
      </c>
      <c r="CW355" s="67">
        <v>0</v>
      </c>
      <c r="CX355" s="135">
        <v>0</v>
      </c>
      <c r="CZ355" s="55">
        <v>0</v>
      </c>
      <c r="DA355" s="55">
        <v>0</v>
      </c>
      <c r="DB355" s="55">
        <v>0</v>
      </c>
      <c r="DC355" s="55">
        <v>0</v>
      </c>
      <c r="DD355" s="55">
        <v>0</v>
      </c>
      <c r="DE355" s="135">
        <v>0</v>
      </c>
      <c r="DG355" s="43" t="b" cm="1">
        <f t="array" aca="1" ref="DG355" ca="1">OR($G355=Forecast_Capex_Input!$BF$8:$BF$10)</f>
        <v>0</v>
      </c>
      <c r="DH355" s="43" cm="1">
        <f t="array" aca="1" ref="DH355" ca="1">IFERROR(INDEX(Forecast_Capex_Input!BG$12:BG$286,$Z355)
*(INDEX(Forecast_Capex_Input!$H$12:$H$286,$Z355)=Repex),0)
*$DG355</f>
        <v>0</v>
      </c>
      <c r="DI355" s="43" cm="1">
        <f t="array" aca="1" ref="DI355" ca="1">IFERROR(INDEX(Forecast_Capex_Input!BH$12:BH$286,$Z355)
*(INDEX(Forecast_Capex_Input!$H$12:$H$286,$Z355)=Repex),0)
*$DG355</f>
        <v>0</v>
      </c>
      <c r="DJ355" s="43" cm="1">
        <f t="array" aca="1" ref="DJ355" ca="1">IFERROR(INDEX(Forecast_Capex_Input!BI$12:BI$286,$Z355)
*(INDEX(Forecast_Capex_Input!$H$12:$H$286,$Z355)=Repex),0)
*$DG355</f>
        <v>0</v>
      </c>
      <c r="DK355" s="43" cm="1">
        <f t="array" aca="1" ref="DK355" ca="1">IFERROR(INDEX(Forecast_Capex_Input!BJ$12:BJ$286,$Z355)
*(INDEX(Forecast_Capex_Input!$H$12:$H$286,$Z355)=Repex),0)
*$DG355</f>
        <v>0</v>
      </c>
      <c r="DL355" s="43" cm="1">
        <f t="array" aca="1" ref="DL355" ca="1">IFERROR(INDEX(Forecast_Capex_Input!BK$12:BK$286,$Z355)
*(INDEX(Forecast_Capex_Input!$H$12:$H$286,$Z355)=Repex),0)
*$DG355</f>
        <v>0</v>
      </c>
      <c r="DM355" s="43" cm="1">
        <f t="array" aca="1" ref="DM355" ca="1">IFERROR(INDEX(Forecast_Capex_Input!BL$12:BL$286,$Z355)
*(INDEX(Forecast_Capex_Input!$H$12:$H$286,$Z355)=Repex),0)
*$DG355</f>
        <v>0</v>
      </c>
      <c r="DO355" s="43" t="b" cm="1">
        <f t="array" aca="1" ref="DO355" ca="1">OR($G355=Forecast_Capex_Input!$BN$8:$BN$9)</f>
        <v>1</v>
      </c>
      <c r="DP355" s="43" cm="1">
        <f t="array" aca="1" ref="DP355" ca="1">IFERROR(INDEX(Forecast_Capex_Input!BO$12:BO$286,$Z355)
*(INDEX(Forecast_Capex_Input!$H$12:$H$286,$Z355)=Repex),0)
*$DO355</f>
        <v>0</v>
      </c>
      <c r="DQ355" s="43" cm="1">
        <f t="array" aca="1" ref="DQ355" ca="1">IFERROR(INDEX(Forecast_Capex_Input!BP$12:BP$286,$Z355)
*(INDEX(Forecast_Capex_Input!$H$12:$H$286,$Z355)=Repex),0)
*$DO355</f>
        <v>0</v>
      </c>
      <c r="DR355" s="43" cm="1">
        <f t="array" aca="1" ref="DR355" ca="1">IFERROR(INDEX(Forecast_Capex_Input!BQ$12:BQ$286,$Z355)
*(INDEX(Forecast_Capex_Input!$H$12:$H$286,$Z355)=Repex),0)
*$DO355</f>
        <v>0</v>
      </c>
      <c r="DS355" s="43" cm="1">
        <f t="array" aca="1" ref="DS355" ca="1">IFERROR(INDEX(Forecast_Capex_Input!BR$12:BR$286,$Z355)
*(INDEX(Forecast_Capex_Input!$H$12:$H$286,$Z355)=Repex),0)
*$DO355</f>
        <v>0</v>
      </c>
      <c r="DT355" s="43" cm="1">
        <f t="array" aca="1" ref="DT355" ca="1">IFERROR(INDEX(Forecast_Capex_Input!BS$12:BS$286,$Z355)
*(INDEX(Forecast_Capex_Input!$H$12:$H$286,$Z355)=Repex),0)
*$DO355</f>
        <v>0</v>
      </c>
      <c r="DV355" s="43" t="b" cm="1">
        <f t="array" aca="1" ref="DV355" ca="1">OR($G355=Forecast_Capex_Input!$BU$8:$BU$10)</f>
        <v>0</v>
      </c>
      <c r="DW355" s="43" cm="1">
        <f t="array" aca="1" ref="DW355" ca="1">IFERROR(INDEX(Forecast_Capex_Input!BV$12:BV$286,$Z355)
*(INDEX(Forecast_Capex_Input!$H$12:$H$286,$Z355)=Repex),0)
*$DV355</f>
        <v>0</v>
      </c>
      <c r="DX355" s="43" cm="1">
        <f t="array" aca="1" ref="DX355" ca="1">IFERROR(INDEX(Forecast_Capex_Input!BW$12:BW$286,$Z355)
*(INDEX(Forecast_Capex_Input!$H$12:$H$286,$Z355)=Repex),0)
*$DV355</f>
        <v>0</v>
      </c>
      <c r="DY355" s="43" cm="1">
        <f t="array" aca="1" ref="DY355" ca="1">IFERROR(INDEX(Forecast_Capex_Input!BX$12:BX$286,$Z355)
*(INDEX(Forecast_Capex_Input!$H$12:$H$286,$Z355)=Repex),0)
*$DV355</f>
        <v>0</v>
      </c>
      <c r="DZ355" s="43" cm="1">
        <f t="array" aca="1" ref="DZ355" ca="1">IFERROR(INDEX(Forecast_Capex_Input!BY$12:BY$286,$Z355)
*(INDEX(Forecast_Capex_Input!$H$12:$H$286,$Z355)=Repex),0)
*$DV355</f>
        <v>0</v>
      </c>
      <c r="EA355" s="43" cm="1">
        <f t="array" aca="1" ref="EA355" ca="1">IFERROR(INDEX(Forecast_Capex_Input!BZ$12:BZ$286,$Z355)
*(INDEX(Forecast_Capex_Input!$H$12:$H$286,$Z355)=Repex),0)
*$DV355</f>
        <v>0</v>
      </c>
      <c r="EB355" s="43" cm="1">
        <f t="array" aca="1" ref="EB355" ca="1">IFERROR(INDEX(Forecast_Capex_Input!CA$12:CA$286,$Z355)
*(INDEX(Forecast_Capex_Input!$H$12:$H$286,$Z355)=Repex),0)
*$DV355</f>
        <v>0</v>
      </c>
      <c r="EC355" s="43" cm="1">
        <f t="array" aca="1" ref="EC355" ca="1">IFERROR(INDEX(Forecast_Capex_Input!CB$12:CB$286,$Z355)
*(INDEX(Forecast_Capex_Input!$H$12:$H$286,$Z355)=Repex),0)
*$DV355</f>
        <v>0</v>
      </c>
      <c r="ED355" s="43" cm="1">
        <f t="array" aca="1" ref="ED355" ca="1">IFERROR(INDEX(Forecast_Capex_Input!CC$12:CC$286,$Z355)
*(INDEX(Forecast_Capex_Input!$H$12:$H$286,$Z355)=Repex),0)
*$DV355</f>
        <v>0</v>
      </c>
      <c r="EF355" s="86">
        <f t="shared" si="36"/>
        <v>0</v>
      </c>
      <c r="EG355" s="28">
        <f>IFERROR(RANK(EF355,EF$11:EF$1010,0)+COUNTIF(EF$11:EF355,EF355)-1,NA)</f>
        <v>45</v>
      </c>
    </row>
    <row r="356" spans="3:137" x14ac:dyDescent="0.2">
      <c r="C356" s="28">
        <f t="shared" si="37"/>
        <v>346</v>
      </c>
      <c r="D356" s="9" t="str" cm="1">
        <f t="array" ref="D356">IFERROR(INDEX(Forecast_Capex_Input!$D$12:$D$286,$Z356),NA)</f>
        <v>Maintain quality of supply in ACT</v>
      </c>
      <c r="E356" s="24" t="b" cm="1">
        <f t="array" ref="E356">IF($Z356=NA,NA,INDEX(Forecast_Capex_Input!$E$12:$E$286,$Z356))</f>
        <v>0</v>
      </c>
      <c r="F356" s="9" t="str" cm="1">
        <f t="array" aca="1" ref="F356" ca="1">IFERROR(INDEX(General!$E$25:$E$26,$AA356),NA)</f>
        <v>Labour</v>
      </c>
      <c r="G356" s="9" t="str" cm="1">
        <f t="array" aca="1" ref="G356" ca="1">IFERROR(INDEX(Forecast_Capex_Input!$AI$11:$BB$11,$AC356),NA)</f>
        <v>Secondary Systems</v>
      </c>
      <c r="H356" s="50" cm="1">
        <f t="array" aca="1" ref="H356" ca="1">IFERROR(INDEX(Forecast_Capex_Input!$AI$12:$BB$286,$Z356,$AC356),NA)</f>
        <v>0.05</v>
      </c>
      <c r="I356" s="150" t="str" cm="1">
        <f t="array" ref="I356">IFERROR(INDEX(Forecast_Capex_Input!$F$12:$F$286,$Z356),NA)</f>
        <v>Augmentation Expenditure</v>
      </c>
      <c r="J356" s="150" t="str" cm="1">
        <f t="array" ref="J356">IFERROR(INDEX(Forecast_Capex_Input!G$12:G$286,$Z356),NA)</f>
        <v>Augmentations</v>
      </c>
      <c r="K356" s="150" t="str" cm="1">
        <f t="array" ref="K356">IFERROR(INDEX(Forecast_Capex_Input!H$12:H$286,$Z356),NA)</f>
        <v>Augex</v>
      </c>
      <c r="L356" s="150" t="str" cm="1">
        <f t="array" ref="L356">IFERROR(INDEX(Forecast_Capex_Input!I$12:I$286,$Z356),NA)</f>
        <v>Compliance</v>
      </c>
      <c r="M356" s="150" t="str" cm="1">
        <f t="array" ref="M356">IFERROR(INDEX(Forecast_Capex_Input!J$12:J$286,$Z356),NA)</f>
        <v>N/A</v>
      </c>
      <c r="N356" s="150" t="str" cm="1">
        <f t="array" ref="N356">IFERROR(INDEX(Forecast_Capex_Input!K$12:K$286,$Z356),NA)</f>
        <v>N/A</v>
      </c>
      <c r="O356" s="150" t="str" cm="1">
        <f t="array" ref="O356">IFERROR(INDEX(Forecast_Capex_Input!L$12:L$286,$Z356),NA)</f>
        <v>N/A</v>
      </c>
      <c r="P356" s="150" t="str" cm="1">
        <f t="array" ref="P356">IFERROR(INDEX(Forecast_Capex_Input!M$12:M$286,$Z356),NA)</f>
        <v>N/A</v>
      </c>
      <c r="Q356" s="24" t="str" cm="1">
        <f t="array" ref="Q356">IFERROR(INDEX(Forecast_Capex_Input!N$12:N$286,$Z356),NA)</f>
        <v>No</v>
      </c>
      <c r="R356" s="190" cm="1">
        <f t="array" ref="R356">IFERROR(INDEX(Forecast_Capex_Input!O$12:O$286,$Z356),0)</f>
        <v>0</v>
      </c>
      <c r="S356" s="24" t="str" cm="1">
        <f t="array" ref="S356">IFERROR(INDEX(Forecast_Capex_Input!P$12:P$286,$Z356),0)</f>
        <v>Safety security &amp; reliability</v>
      </c>
      <c r="T356" s="150" t="str" cm="1">
        <f t="array" aca="1" ref="T356" ca="1">IFERROR(INDEX(General!$K$91:$K$110,$AC356),NA)</f>
        <v>Secondary Systems (2018-23)</v>
      </c>
      <c r="U356" s="43" cm="1">
        <f t="array" aca="1" ref="U356" ca="1">IFERROR(
IF($F356=General!$E$25,INDEX(Forecast_Capex_Input!S$12:S$286,$Z356),
INDEX(Forecast_Capex_Input!T$12:T$286,$Z356)),0)</f>
        <v>0</v>
      </c>
      <c r="V356" s="82" t="b">
        <f>IFERROR(INDEX(Overheads!$T$19:$T$26,MATCH($I356,Overheads!$E$19:$E$26,0)),FALSE)</f>
        <v>1</v>
      </c>
      <c r="W356" s="209" t="str" cm="1">
        <f t="array" ref="W356">IFERROR(
INDEX(Forecast_Capex_Input!CN$12:CN$286,$Z356),0)</f>
        <v>FY22</v>
      </c>
      <c r="X356" s="209">
        <f>IFERROR(
MATCH($W356,General!$L$39:$S$39,0),1)</f>
        <v>2</v>
      </c>
      <c r="Z356" s="28">
        <f>IFERROR(
IF(MATCH($C356,Forecast_Capex_Input!$CI$12:$CI$286,1)+1&gt;MAX(Forecast_Capex_Input!$C$12:$C$286),NA,
MATCH($C356,Forecast_Capex_Input!$CI$12:$CI$286,1)+1),1)</f>
        <v>149</v>
      </c>
      <c r="AA356" s="28" cm="1">
        <f t="array" aca="1" ref="AA356" ca="1">IFERROR(
IF(Z355&lt;&gt;Z356,1,
IF(COUNTIF(OFFSET(AA355,0,0,-INDEX(Forecast_Capex_Input!$CG$12:$CG$286,$Z356)),AA355)=INDEX(Forecast_Capex_Input!$CG$12:$CG$286,$Z356),AA355+1,AA355)),NA)</f>
        <v>1</v>
      </c>
      <c r="AB356" s="28" cm="1">
        <f t="array" ref="AB356">IFERROR($C356-IF($Z356=1,1,INDEX(Forecast_Capex_Input!$CI$12:$CI$286,$Z356-1))+1,NA)</f>
        <v>2</v>
      </c>
      <c r="AC356" s="28" cm="1">
        <f t="array" aca="1" ref="AC356" ca="1">IFERROR(IF(AA356=1,
INDEX(Forecast_Capex_Input!$AI$10:$BB$10,SMALL(IF(INDEX(Forecast_Capex_Input!$AI$12:$BB$286,$Z356,0)&gt;0,COLUMN(Forecast_Capex_Input!$AI$10:$BB$10)-COLUMN(Forecast_Capex_Input!$AI$12)+1),ROWS(OFFSET(AC355,0,0,-$AB356)))),
OFFSET(AC355,-INDEX(Forecast_Capex_Input!$CG$12:$CG$286,$Z356)+1,0)),NA)</f>
        <v>4</v>
      </c>
      <c r="AD356" s="28">
        <f t="shared" ca="1" si="34"/>
        <v>1</v>
      </c>
      <c r="AE356" s="82" t="b">
        <f t="shared" si="38"/>
        <v>0</v>
      </c>
      <c r="AF356" s="78" t="b">
        <v>0</v>
      </c>
      <c r="AG356" s="82" t="b">
        <f t="shared" si="35"/>
        <v>1</v>
      </c>
      <c r="AI356" s="55">
        <v>0</v>
      </c>
      <c r="AJ356" s="55">
        <v>0</v>
      </c>
      <c r="AK356" s="55">
        <v>0</v>
      </c>
      <c r="AL356" s="55">
        <v>0</v>
      </c>
      <c r="AM356" s="55">
        <v>0</v>
      </c>
      <c r="AN356" s="135">
        <v>0</v>
      </c>
      <c r="AP356" s="55">
        <v>0</v>
      </c>
      <c r="AQ356" s="55">
        <v>0</v>
      </c>
      <c r="AR356" s="55">
        <v>0</v>
      </c>
      <c r="AS356" s="55">
        <v>0</v>
      </c>
      <c r="AT356" s="55">
        <v>0</v>
      </c>
      <c r="AU356" s="135">
        <v>0</v>
      </c>
      <c r="AW356" s="55">
        <v>0</v>
      </c>
      <c r="AX356" s="55">
        <v>0</v>
      </c>
      <c r="AY356" s="55">
        <v>0</v>
      </c>
      <c r="AZ356" s="55">
        <v>0</v>
      </c>
      <c r="BA356" s="55">
        <v>0</v>
      </c>
      <c r="BB356" s="135">
        <v>0</v>
      </c>
      <c r="BD356" s="55">
        <v>0</v>
      </c>
      <c r="BE356" s="55">
        <v>0</v>
      </c>
      <c r="BF356" s="55">
        <v>0</v>
      </c>
      <c r="BG356" s="55">
        <v>0</v>
      </c>
      <c r="BH356" s="55">
        <v>0</v>
      </c>
      <c r="BI356" s="135">
        <v>0</v>
      </c>
      <c r="BK356" s="55">
        <v>0</v>
      </c>
      <c r="BL356" s="55">
        <v>0</v>
      </c>
      <c r="BM356" s="55">
        <v>0</v>
      </c>
      <c r="BN356" s="55">
        <v>0</v>
      </c>
      <c r="BO356" s="55">
        <v>0</v>
      </c>
      <c r="BP356" s="135">
        <v>0</v>
      </c>
      <c r="BR356" s="147">
        <v>0</v>
      </c>
      <c r="BS356" s="147">
        <v>0</v>
      </c>
      <c r="BT356" s="147">
        <v>0</v>
      </c>
      <c r="BU356" s="147">
        <v>1</v>
      </c>
      <c r="BV356" s="147">
        <v>0</v>
      </c>
      <c r="BX356" s="55">
        <v>0</v>
      </c>
      <c r="BY356" s="55">
        <v>0</v>
      </c>
      <c r="BZ356" s="55">
        <v>0</v>
      </c>
      <c r="CA356" s="55">
        <v>0</v>
      </c>
      <c r="CB356" s="55">
        <v>0</v>
      </c>
      <c r="CC356" s="135">
        <v>0</v>
      </c>
      <c r="CE356" s="55">
        <v>0</v>
      </c>
      <c r="CF356" s="55">
        <v>0</v>
      </c>
      <c r="CG356" s="55">
        <v>0</v>
      </c>
      <c r="CH356" s="55">
        <v>0</v>
      </c>
      <c r="CI356" s="55">
        <v>0</v>
      </c>
      <c r="CJ356" s="135">
        <v>0</v>
      </c>
      <c r="CL356" s="55">
        <v>0</v>
      </c>
      <c r="CM356" s="55">
        <v>0</v>
      </c>
      <c r="CN356" s="55">
        <v>0</v>
      </c>
      <c r="CO356" s="55">
        <v>0</v>
      </c>
      <c r="CP356" s="55">
        <v>0</v>
      </c>
      <c r="CQ356" s="135">
        <v>0</v>
      </c>
      <c r="CS356" s="67">
        <v>0</v>
      </c>
      <c r="CT356" s="67">
        <v>0</v>
      </c>
      <c r="CU356" s="67">
        <v>0</v>
      </c>
      <c r="CV356" s="67">
        <v>0</v>
      </c>
      <c r="CW356" s="67">
        <v>0</v>
      </c>
      <c r="CX356" s="135">
        <v>0</v>
      </c>
      <c r="CZ356" s="55">
        <v>0</v>
      </c>
      <c r="DA356" s="55">
        <v>0</v>
      </c>
      <c r="DB356" s="55">
        <v>0</v>
      </c>
      <c r="DC356" s="55">
        <v>0</v>
      </c>
      <c r="DD356" s="55">
        <v>0</v>
      </c>
      <c r="DE356" s="135">
        <v>0</v>
      </c>
      <c r="DG356" s="43" t="b" cm="1">
        <f t="array" aca="1" ref="DG356" ca="1">OR($G356=Forecast_Capex_Input!$BF$8:$BF$10)</f>
        <v>0</v>
      </c>
      <c r="DH356" s="43" cm="1">
        <f t="array" aca="1" ref="DH356" ca="1">IFERROR(INDEX(Forecast_Capex_Input!BG$12:BG$286,$Z356)
*(INDEX(Forecast_Capex_Input!$H$12:$H$286,$Z356)=Repex),0)
*$DG356</f>
        <v>0</v>
      </c>
      <c r="DI356" s="43" cm="1">
        <f t="array" aca="1" ref="DI356" ca="1">IFERROR(INDEX(Forecast_Capex_Input!BH$12:BH$286,$Z356)
*(INDEX(Forecast_Capex_Input!$H$12:$H$286,$Z356)=Repex),0)
*$DG356</f>
        <v>0</v>
      </c>
      <c r="DJ356" s="43" cm="1">
        <f t="array" aca="1" ref="DJ356" ca="1">IFERROR(INDEX(Forecast_Capex_Input!BI$12:BI$286,$Z356)
*(INDEX(Forecast_Capex_Input!$H$12:$H$286,$Z356)=Repex),0)
*$DG356</f>
        <v>0</v>
      </c>
      <c r="DK356" s="43" cm="1">
        <f t="array" aca="1" ref="DK356" ca="1">IFERROR(INDEX(Forecast_Capex_Input!BJ$12:BJ$286,$Z356)
*(INDEX(Forecast_Capex_Input!$H$12:$H$286,$Z356)=Repex),0)
*$DG356</f>
        <v>0</v>
      </c>
      <c r="DL356" s="43" cm="1">
        <f t="array" aca="1" ref="DL356" ca="1">IFERROR(INDEX(Forecast_Capex_Input!BK$12:BK$286,$Z356)
*(INDEX(Forecast_Capex_Input!$H$12:$H$286,$Z356)=Repex),0)
*$DG356</f>
        <v>0</v>
      </c>
      <c r="DM356" s="43" cm="1">
        <f t="array" aca="1" ref="DM356" ca="1">IFERROR(INDEX(Forecast_Capex_Input!BL$12:BL$286,$Z356)
*(INDEX(Forecast_Capex_Input!$H$12:$H$286,$Z356)=Repex),0)
*$DG356</f>
        <v>0</v>
      </c>
      <c r="DO356" s="43" t="b" cm="1">
        <f t="array" aca="1" ref="DO356" ca="1">OR($G356=Forecast_Capex_Input!$BN$8:$BN$9)</f>
        <v>0</v>
      </c>
      <c r="DP356" s="43" cm="1">
        <f t="array" aca="1" ref="DP356" ca="1">IFERROR(INDEX(Forecast_Capex_Input!BO$12:BO$286,$Z356)
*(INDEX(Forecast_Capex_Input!$H$12:$H$286,$Z356)=Repex),0)
*$DO356</f>
        <v>0</v>
      </c>
      <c r="DQ356" s="43" cm="1">
        <f t="array" aca="1" ref="DQ356" ca="1">IFERROR(INDEX(Forecast_Capex_Input!BP$12:BP$286,$Z356)
*(INDEX(Forecast_Capex_Input!$H$12:$H$286,$Z356)=Repex),0)
*$DO356</f>
        <v>0</v>
      </c>
      <c r="DR356" s="43" cm="1">
        <f t="array" aca="1" ref="DR356" ca="1">IFERROR(INDEX(Forecast_Capex_Input!BQ$12:BQ$286,$Z356)
*(INDEX(Forecast_Capex_Input!$H$12:$H$286,$Z356)=Repex),0)
*$DO356</f>
        <v>0</v>
      </c>
      <c r="DS356" s="43" cm="1">
        <f t="array" aca="1" ref="DS356" ca="1">IFERROR(INDEX(Forecast_Capex_Input!BR$12:BR$286,$Z356)
*(INDEX(Forecast_Capex_Input!$H$12:$H$286,$Z356)=Repex),0)
*$DO356</f>
        <v>0</v>
      </c>
      <c r="DT356" s="43" cm="1">
        <f t="array" aca="1" ref="DT356" ca="1">IFERROR(INDEX(Forecast_Capex_Input!BS$12:BS$286,$Z356)
*(INDEX(Forecast_Capex_Input!$H$12:$H$286,$Z356)=Repex),0)
*$DO356</f>
        <v>0</v>
      </c>
      <c r="DV356" s="43" t="b" cm="1">
        <f t="array" aca="1" ref="DV356" ca="1">OR($G356=Forecast_Capex_Input!$BU$8:$BU$10)</f>
        <v>1</v>
      </c>
      <c r="DW356" s="43" cm="1">
        <f t="array" aca="1" ref="DW356" ca="1">IFERROR(INDEX(Forecast_Capex_Input!BV$12:BV$286,$Z356)
*(INDEX(Forecast_Capex_Input!$H$12:$H$286,$Z356)=Repex),0)
*$DV356</f>
        <v>0</v>
      </c>
      <c r="DX356" s="43" cm="1">
        <f t="array" aca="1" ref="DX356" ca="1">IFERROR(INDEX(Forecast_Capex_Input!BW$12:BW$286,$Z356)
*(INDEX(Forecast_Capex_Input!$H$12:$H$286,$Z356)=Repex),0)
*$DV356</f>
        <v>0</v>
      </c>
      <c r="DY356" s="43" cm="1">
        <f t="array" aca="1" ref="DY356" ca="1">IFERROR(INDEX(Forecast_Capex_Input!BX$12:BX$286,$Z356)
*(INDEX(Forecast_Capex_Input!$H$12:$H$286,$Z356)=Repex),0)
*$DV356</f>
        <v>0</v>
      </c>
      <c r="DZ356" s="43" cm="1">
        <f t="array" aca="1" ref="DZ356" ca="1">IFERROR(INDEX(Forecast_Capex_Input!BY$12:BY$286,$Z356)
*(INDEX(Forecast_Capex_Input!$H$12:$H$286,$Z356)=Repex),0)
*$DV356</f>
        <v>0</v>
      </c>
      <c r="EA356" s="43" cm="1">
        <f t="array" aca="1" ref="EA356" ca="1">IFERROR(INDEX(Forecast_Capex_Input!BZ$12:BZ$286,$Z356)
*(INDEX(Forecast_Capex_Input!$H$12:$H$286,$Z356)=Repex),0)
*$DV356</f>
        <v>0</v>
      </c>
      <c r="EB356" s="43" cm="1">
        <f t="array" aca="1" ref="EB356" ca="1">IFERROR(INDEX(Forecast_Capex_Input!CA$12:CA$286,$Z356)
*(INDEX(Forecast_Capex_Input!$H$12:$H$286,$Z356)=Repex),0)
*$DV356</f>
        <v>0</v>
      </c>
      <c r="EC356" s="43" cm="1">
        <f t="array" aca="1" ref="EC356" ca="1">IFERROR(INDEX(Forecast_Capex_Input!CB$12:CB$286,$Z356)
*(INDEX(Forecast_Capex_Input!$H$12:$H$286,$Z356)=Repex),0)
*$DV356</f>
        <v>0</v>
      </c>
      <c r="ED356" s="43" cm="1">
        <f t="array" aca="1" ref="ED356" ca="1">IFERROR(INDEX(Forecast_Capex_Input!CC$12:CC$286,$Z356)
*(INDEX(Forecast_Capex_Input!$H$12:$H$286,$Z356)=Repex),0)
*$DV356</f>
        <v>0</v>
      </c>
      <c r="EF356" s="86">
        <f t="shared" si="36"/>
        <v>0</v>
      </c>
      <c r="EG356" s="28">
        <f>IFERROR(RANK(EF356,EF$11:EF$1010,0)+COUNTIF(EF$11:EF356,EF356)-1,NA)</f>
        <v>46</v>
      </c>
    </row>
    <row r="357" spans="3:137" x14ac:dyDescent="0.2">
      <c r="C357" s="28">
        <f t="shared" si="37"/>
        <v>347</v>
      </c>
      <c r="D357" s="9" t="str" cm="1">
        <f t="array" ref="D357">IFERROR(INDEX(Forecast_Capex_Input!$D$12:$D$286,$Z357),NA)</f>
        <v>Maintain quality of supply in ACT</v>
      </c>
      <c r="E357" s="24" t="b" cm="1">
        <f t="array" ref="E357">IF($Z357=NA,NA,INDEX(Forecast_Capex_Input!$E$12:$E$286,$Z357))</f>
        <v>0</v>
      </c>
      <c r="F357" s="9" t="str" cm="1">
        <f t="array" aca="1" ref="F357" ca="1">IFERROR(INDEX(General!$E$25:$E$26,$AA357),NA)</f>
        <v>Non-Labour</v>
      </c>
      <c r="G357" s="9" t="str" cm="1">
        <f t="array" aca="1" ref="G357" ca="1">IFERROR(INDEX(Forecast_Capex_Input!$AI$11:$BB$11,$AC357),NA)</f>
        <v>Substations</v>
      </c>
      <c r="H357" s="50" cm="1">
        <f t="array" aca="1" ref="H357" ca="1">IFERROR(INDEX(Forecast_Capex_Input!$AI$12:$BB$286,$Z357,$AC357),NA)</f>
        <v>0.95</v>
      </c>
      <c r="I357" s="150" t="str" cm="1">
        <f t="array" ref="I357">IFERROR(INDEX(Forecast_Capex_Input!$F$12:$F$286,$Z357),NA)</f>
        <v>Augmentation Expenditure</v>
      </c>
      <c r="J357" s="150" t="str" cm="1">
        <f t="array" ref="J357">IFERROR(INDEX(Forecast_Capex_Input!G$12:G$286,$Z357),NA)</f>
        <v>Augmentations</v>
      </c>
      <c r="K357" s="150" t="str" cm="1">
        <f t="array" ref="K357">IFERROR(INDEX(Forecast_Capex_Input!H$12:H$286,$Z357),NA)</f>
        <v>Augex</v>
      </c>
      <c r="L357" s="150" t="str" cm="1">
        <f t="array" ref="L357">IFERROR(INDEX(Forecast_Capex_Input!I$12:I$286,$Z357),NA)</f>
        <v>Compliance</v>
      </c>
      <c r="M357" s="150" t="str" cm="1">
        <f t="array" ref="M357">IFERROR(INDEX(Forecast_Capex_Input!J$12:J$286,$Z357),NA)</f>
        <v>N/A</v>
      </c>
      <c r="N357" s="150" t="str" cm="1">
        <f t="array" ref="N357">IFERROR(INDEX(Forecast_Capex_Input!K$12:K$286,$Z357),NA)</f>
        <v>N/A</v>
      </c>
      <c r="O357" s="150" t="str" cm="1">
        <f t="array" ref="O357">IFERROR(INDEX(Forecast_Capex_Input!L$12:L$286,$Z357),NA)</f>
        <v>N/A</v>
      </c>
      <c r="P357" s="150" t="str" cm="1">
        <f t="array" ref="P357">IFERROR(INDEX(Forecast_Capex_Input!M$12:M$286,$Z357),NA)</f>
        <v>N/A</v>
      </c>
      <c r="Q357" s="24" t="str" cm="1">
        <f t="array" ref="Q357">IFERROR(INDEX(Forecast_Capex_Input!N$12:N$286,$Z357),NA)</f>
        <v>No</v>
      </c>
      <c r="R357" s="190" cm="1">
        <f t="array" ref="R357">IFERROR(INDEX(Forecast_Capex_Input!O$12:O$286,$Z357),0)</f>
        <v>0</v>
      </c>
      <c r="S357" s="24" t="str" cm="1">
        <f t="array" ref="S357">IFERROR(INDEX(Forecast_Capex_Input!P$12:P$286,$Z357),0)</f>
        <v>Safety security &amp; reliability</v>
      </c>
      <c r="T357" s="150" t="str" cm="1">
        <f t="array" aca="1" ref="T357" ca="1">IFERROR(INDEX(General!$K$91:$K$110,$AC357),NA)</f>
        <v>Substations (2018 onwards)</v>
      </c>
      <c r="U357" s="43" cm="1">
        <f t="array" aca="1" ref="U357" ca="1">IFERROR(
IF($F357=General!$E$25,INDEX(Forecast_Capex_Input!S$12:S$286,$Z357),
INDEX(Forecast_Capex_Input!T$12:T$286,$Z357)),0)</f>
        <v>1</v>
      </c>
      <c r="V357" s="82" t="b">
        <f>IFERROR(INDEX(Overheads!$T$19:$T$26,MATCH($I357,Overheads!$E$19:$E$26,0)),FALSE)</f>
        <v>1</v>
      </c>
      <c r="W357" s="209" t="str" cm="1">
        <f t="array" ref="W357">IFERROR(
INDEX(Forecast_Capex_Input!CN$12:CN$286,$Z357),0)</f>
        <v>FY22</v>
      </c>
      <c r="X357" s="209">
        <f>IFERROR(
MATCH($W357,General!$L$39:$S$39,0),1)</f>
        <v>2</v>
      </c>
      <c r="Z357" s="28">
        <f>IFERROR(
IF(MATCH($C357,Forecast_Capex_Input!$CI$12:$CI$286,1)+1&gt;MAX(Forecast_Capex_Input!$C$12:$C$286),NA,
MATCH($C357,Forecast_Capex_Input!$CI$12:$CI$286,1)+1),1)</f>
        <v>149</v>
      </c>
      <c r="AA357" s="28" cm="1">
        <f t="array" aca="1" ref="AA357" ca="1">IFERROR(
IF(Z356&lt;&gt;Z357,1,
IF(COUNTIF(OFFSET(AA356,0,0,-INDEX(Forecast_Capex_Input!$CG$12:$CG$286,$Z357)),AA356)=INDEX(Forecast_Capex_Input!$CG$12:$CG$286,$Z357),AA356+1,AA356)),NA)</f>
        <v>2</v>
      </c>
      <c r="AB357" s="28" cm="1">
        <f t="array" ref="AB357">IFERROR($C357-IF($Z357=1,1,INDEX(Forecast_Capex_Input!$CI$12:$CI$286,$Z357-1))+1,NA)</f>
        <v>3</v>
      </c>
      <c r="AC357" s="28" cm="1">
        <f t="array" aca="1" ref="AC357" ca="1">IFERROR(IF(AA357=1,
INDEX(Forecast_Capex_Input!$AI$10:$BB$10,SMALL(IF(INDEX(Forecast_Capex_Input!$AI$12:$BB$286,$Z357,0)&gt;0,COLUMN(Forecast_Capex_Input!$AI$10:$BB$10)-COLUMN(Forecast_Capex_Input!$AI$12)+1),ROWS(OFFSET(AC356,0,0,-$AB357)))),
OFFSET(AC356,-INDEX(Forecast_Capex_Input!$CG$12:$CG$286,$Z357)+1,0)),NA)</f>
        <v>3</v>
      </c>
      <c r="AD357" s="28">
        <f t="shared" ca="1" si="34"/>
        <v>2</v>
      </c>
      <c r="AE357" s="82" t="b">
        <f t="shared" si="38"/>
        <v>0</v>
      </c>
      <c r="AF357" s="78" t="b">
        <v>0</v>
      </c>
      <c r="AG357" s="82" t="b">
        <f t="shared" si="35"/>
        <v>1</v>
      </c>
      <c r="AI357" s="55">
        <v>0</v>
      </c>
      <c r="AJ357" s="55">
        <v>0</v>
      </c>
      <c r="AK357" s="55">
        <v>0</v>
      </c>
      <c r="AL357" s="55">
        <v>0</v>
      </c>
      <c r="AM357" s="55">
        <v>0</v>
      </c>
      <c r="AN357" s="135">
        <v>0</v>
      </c>
      <c r="AP357" s="55">
        <v>0</v>
      </c>
      <c r="AQ357" s="55">
        <v>0</v>
      </c>
      <c r="AR357" s="55">
        <v>0</v>
      </c>
      <c r="AS357" s="55">
        <v>0</v>
      </c>
      <c r="AT357" s="55">
        <v>0</v>
      </c>
      <c r="AU357" s="135">
        <v>0</v>
      </c>
      <c r="AW357" s="55">
        <v>0</v>
      </c>
      <c r="AX357" s="55">
        <v>0</v>
      </c>
      <c r="AY357" s="55">
        <v>0</v>
      </c>
      <c r="AZ357" s="55">
        <v>0</v>
      </c>
      <c r="BA357" s="55">
        <v>0</v>
      </c>
      <c r="BB357" s="135">
        <v>0</v>
      </c>
      <c r="BD357" s="55">
        <v>0</v>
      </c>
      <c r="BE357" s="55">
        <v>0</v>
      </c>
      <c r="BF357" s="55">
        <v>0</v>
      </c>
      <c r="BG357" s="55">
        <v>0</v>
      </c>
      <c r="BH357" s="55">
        <v>0</v>
      </c>
      <c r="BI357" s="135">
        <v>0</v>
      </c>
      <c r="BK357" s="55">
        <v>0</v>
      </c>
      <c r="BL357" s="55">
        <v>0</v>
      </c>
      <c r="BM357" s="55">
        <v>0</v>
      </c>
      <c r="BN357" s="55">
        <v>0</v>
      </c>
      <c r="BO357" s="55">
        <v>0</v>
      </c>
      <c r="BP357" s="135">
        <v>0</v>
      </c>
      <c r="BR357" s="147">
        <v>0</v>
      </c>
      <c r="BS357" s="147">
        <v>0</v>
      </c>
      <c r="BT357" s="147">
        <v>0</v>
      </c>
      <c r="BU357" s="147">
        <v>1</v>
      </c>
      <c r="BV357" s="147">
        <v>0</v>
      </c>
      <c r="BX357" s="55">
        <v>0</v>
      </c>
      <c r="BY357" s="55">
        <v>0</v>
      </c>
      <c r="BZ357" s="55">
        <v>0</v>
      </c>
      <c r="CA357" s="55">
        <v>0</v>
      </c>
      <c r="CB357" s="55">
        <v>0</v>
      </c>
      <c r="CC357" s="135">
        <v>0</v>
      </c>
      <c r="CE357" s="55">
        <v>0</v>
      </c>
      <c r="CF357" s="55">
        <v>0</v>
      </c>
      <c r="CG357" s="55">
        <v>0</v>
      </c>
      <c r="CH357" s="55">
        <v>0</v>
      </c>
      <c r="CI357" s="55">
        <v>0</v>
      </c>
      <c r="CJ357" s="135">
        <v>0</v>
      </c>
      <c r="CL357" s="55">
        <v>0</v>
      </c>
      <c r="CM357" s="55">
        <v>0</v>
      </c>
      <c r="CN357" s="55">
        <v>0</v>
      </c>
      <c r="CO357" s="55">
        <v>0</v>
      </c>
      <c r="CP357" s="55">
        <v>0</v>
      </c>
      <c r="CQ357" s="135">
        <v>0</v>
      </c>
      <c r="CS357" s="67">
        <v>0</v>
      </c>
      <c r="CT357" s="67">
        <v>0</v>
      </c>
      <c r="CU357" s="67">
        <v>0</v>
      </c>
      <c r="CV357" s="67">
        <v>0</v>
      </c>
      <c r="CW357" s="67">
        <v>0</v>
      </c>
      <c r="CX357" s="135">
        <v>0</v>
      </c>
      <c r="CZ357" s="55">
        <v>0</v>
      </c>
      <c r="DA357" s="55">
        <v>0</v>
      </c>
      <c r="DB357" s="55">
        <v>0</v>
      </c>
      <c r="DC357" s="55">
        <v>0</v>
      </c>
      <c r="DD357" s="55">
        <v>0</v>
      </c>
      <c r="DE357" s="135">
        <v>0</v>
      </c>
      <c r="DG357" s="43" t="b" cm="1">
        <f t="array" aca="1" ref="DG357" ca="1">OR($G357=Forecast_Capex_Input!$BF$8:$BF$10)</f>
        <v>0</v>
      </c>
      <c r="DH357" s="43" cm="1">
        <f t="array" aca="1" ref="DH357" ca="1">IFERROR(INDEX(Forecast_Capex_Input!BG$12:BG$286,$Z357)
*(INDEX(Forecast_Capex_Input!$H$12:$H$286,$Z357)=Repex),0)
*$DG357</f>
        <v>0</v>
      </c>
      <c r="DI357" s="43" cm="1">
        <f t="array" aca="1" ref="DI357" ca="1">IFERROR(INDEX(Forecast_Capex_Input!BH$12:BH$286,$Z357)
*(INDEX(Forecast_Capex_Input!$H$12:$H$286,$Z357)=Repex),0)
*$DG357</f>
        <v>0</v>
      </c>
      <c r="DJ357" s="43" cm="1">
        <f t="array" aca="1" ref="DJ357" ca="1">IFERROR(INDEX(Forecast_Capex_Input!BI$12:BI$286,$Z357)
*(INDEX(Forecast_Capex_Input!$H$12:$H$286,$Z357)=Repex),0)
*$DG357</f>
        <v>0</v>
      </c>
      <c r="DK357" s="43" cm="1">
        <f t="array" aca="1" ref="DK357" ca="1">IFERROR(INDEX(Forecast_Capex_Input!BJ$12:BJ$286,$Z357)
*(INDEX(Forecast_Capex_Input!$H$12:$H$286,$Z357)=Repex),0)
*$DG357</f>
        <v>0</v>
      </c>
      <c r="DL357" s="43" cm="1">
        <f t="array" aca="1" ref="DL357" ca="1">IFERROR(INDEX(Forecast_Capex_Input!BK$12:BK$286,$Z357)
*(INDEX(Forecast_Capex_Input!$H$12:$H$286,$Z357)=Repex),0)
*$DG357</f>
        <v>0</v>
      </c>
      <c r="DM357" s="43" cm="1">
        <f t="array" aca="1" ref="DM357" ca="1">IFERROR(INDEX(Forecast_Capex_Input!BL$12:BL$286,$Z357)
*(INDEX(Forecast_Capex_Input!$H$12:$H$286,$Z357)=Repex),0)
*$DG357</f>
        <v>0</v>
      </c>
      <c r="DO357" s="43" t="b" cm="1">
        <f t="array" aca="1" ref="DO357" ca="1">OR($G357=Forecast_Capex_Input!$BN$8:$BN$9)</f>
        <v>1</v>
      </c>
      <c r="DP357" s="43" cm="1">
        <f t="array" aca="1" ref="DP357" ca="1">IFERROR(INDEX(Forecast_Capex_Input!BO$12:BO$286,$Z357)
*(INDEX(Forecast_Capex_Input!$H$12:$H$286,$Z357)=Repex),0)
*$DO357</f>
        <v>0</v>
      </c>
      <c r="DQ357" s="43" cm="1">
        <f t="array" aca="1" ref="DQ357" ca="1">IFERROR(INDEX(Forecast_Capex_Input!BP$12:BP$286,$Z357)
*(INDEX(Forecast_Capex_Input!$H$12:$H$286,$Z357)=Repex),0)
*$DO357</f>
        <v>0</v>
      </c>
      <c r="DR357" s="43" cm="1">
        <f t="array" aca="1" ref="DR357" ca="1">IFERROR(INDEX(Forecast_Capex_Input!BQ$12:BQ$286,$Z357)
*(INDEX(Forecast_Capex_Input!$H$12:$H$286,$Z357)=Repex),0)
*$DO357</f>
        <v>0</v>
      </c>
      <c r="DS357" s="43" cm="1">
        <f t="array" aca="1" ref="DS357" ca="1">IFERROR(INDEX(Forecast_Capex_Input!BR$12:BR$286,$Z357)
*(INDEX(Forecast_Capex_Input!$H$12:$H$286,$Z357)=Repex),0)
*$DO357</f>
        <v>0</v>
      </c>
      <c r="DT357" s="43" cm="1">
        <f t="array" aca="1" ref="DT357" ca="1">IFERROR(INDEX(Forecast_Capex_Input!BS$12:BS$286,$Z357)
*(INDEX(Forecast_Capex_Input!$H$12:$H$286,$Z357)=Repex),0)
*$DO357</f>
        <v>0</v>
      </c>
      <c r="DV357" s="43" t="b" cm="1">
        <f t="array" aca="1" ref="DV357" ca="1">OR($G357=Forecast_Capex_Input!$BU$8:$BU$10)</f>
        <v>0</v>
      </c>
      <c r="DW357" s="43" cm="1">
        <f t="array" aca="1" ref="DW357" ca="1">IFERROR(INDEX(Forecast_Capex_Input!BV$12:BV$286,$Z357)
*(INDEX(Forecast_Capex_Input!$H$12:$H$286,$Z357)=Repex),0)
*$DV357</f>
        <v>0</v>
      </c>
      <c r="DX357" s="43" cm="1">
        <f t="array" aca="1" ref="DX357" ca="1">IFERROR(INDEX(Forecast_Capex_Input!BW$12:BW$286,$Z357)
*(INDEX(Forecast_Capex_Input!$H$12:$H$286,$Z357)=Repex),0)
*$DV357</f>
        <v>0</v>
      </c>
      <c r="DY357" s="43" cm="1">
        <f t="array" aca="1" ref="DY357" ca="1">IFERROR(INDEX(Forecast_Capex_Input!BX$12:BX$286,$Z357)
*(INDEX(Forecast_Capex_Input!$H$12:$H$286,$Z357)=Repex),0)
*$DV357</f>
        <v>0</v>
      </c>
      <c r="DZ357" s="43" cm="1">
        <f t="array" aca="1" ref="DZ357" ca="1">IFERROR(INDEX(Forecast_Capex_Input!BY$12:BY$286,$Z357)
*(INDEX(Forecast_Capex_Input!$H$12:$H$286,$Z357)=Repex),0)
*$DV357</f>
        <v>0</v>
      </c>
      <c r="EA357" s="43" cm="1">
        <f t="array" aca="1" ref="EA357" ca="1">IFERROR(INDEX(Forecast_Capex_Input!BZ$12:BZ$286,$Z357)
*(INDEX(Forecast_Capex_Input!$H$12:$H$286,$Z357)=Repex),0)
*$DV357</f>
        <v>0</v>
      </c>
      <c r="EB357" s="43" cm="1">
        <f t="array" aca="1" ref="EB357" ca="1">IFERROR(INDEX(Forecast_Capex_Input!CA$12:CA$286,$Z357)
*(INDEX(Forecast_Capex_Input!$H$12:$H$286,$Z357)=Repex),0)
*$DV357</f>
        <v>0</v>
      </c>
      <c r="EC357" s="43" cm="1">
        <f t="array" aca="1" ref="EC357" ca="1">IFERROR(INDEX(Forecast_Capex_Input!CB$12:CB$286,$Z357)
*(INDEX(Forecast_Capex_Input!$H$12:$H$286,$Z357)=Repex),0)
*$DV357</f>
        <v>0</v>
      </c>
      <c r="ED357" s="43" cm="1">
        <f t="array" aca="1" ref="ED357" ca="1">IFERROR(INDEX(Forecast_Capex_Input!CC$12:CC$286,$Z357)
*(INDEX(Forecast_Capex_Input!$H$12:$H$286,$Z357)=Repex),0)
*$DV357</f>
        <v>0</v>
      </c>
      <c r="EF357" s="86">
        <f t="shared" si="36"/>
        <v>0</v>
      </c>
      <c r="EG357" s="28">
        <f>IFERROR(RANK(EF357,EF$11:EF$1010,0)+COUNTIF(EF$11:EF357,EF357)-1,NA)</f>
        <v>47</v>
      </c>
    </row>
    <row r="358" spans="3:137" x14ac:dyDescent="0.2">
      <c r="C358" s="28">
        <f t="shared" si="37"/>
        <v>348</v>
      </c>
      <c r="D358" s="9" t="str" cm="1">
        <f t="array" ref="D358">IFERROR(INDEX(Forecast_Capex_Input!$D$12:$D$286,$Z358),NA)</f>
        <v>Maintain quality of supply in ACT</v>
      </c>
      <c r="E358" s="24" t="b" cm="1">
        <f t="array" ref="E358">IF($Z358=NA,NA,INDEX(Forecast_Capex_Input!$E$12:$E$286,$Z358))</f>
        <v>0</v>
      </c>
      <c r="F358" s="9" t="str" cm="1">
        <f t="array" aca="1" ref="F358" ca="1">IFERROR(INDEX(General!$E$25:$E$26,$AA358),NA)</f>
        <v>Non-Labour</v>
      </c>
      <c r="G358" s="9" t="str" cm="1">
        <f t="array" aca="1" ref="G358" ca="1">IFERROR(INDEX(Forecast_Capex_Input!$AI$11:$BB$11,$AC358),NA)</f>
        <v>Secondary Systems</v>
      </c>
      <c r="H358" s="50" cm="1">
        <f t="array" aca="1" ref="H358" ca="1">IFERROR(INDEX(Forecast_Capex_Input!$AI$12:$BB$286,$Z358,$AC358),NA)</f>
        <v>0.05</v>
      </c>
      <c r="I358" s="150" t="str" cm="1">
        <f t="array" ref="I358">IFERROR(INDEX(Forecast_Capex_Input!$F$12:$F$286,$Z358),NA)</f>
        <v>Augmentation Expenditure</v>
      </c>
      <c r="J358" s="150" t="str" cm="1">
        <f t="array" ref="J358">IFERROR(INDEX(Forecast_Capex_Input!G$12:G$286,$Z358),NA)</f>
        <v>Augmentations</v>
      </c>
      <c r="K358" s="150" t="str" cm="1">
        <f t="array" ref="K358">IFERROR(INDEX(Forecast_Capex_Input!H$12:H$286,$Z358),NA)</f>
        <v>Augex</v>
      </c>
      <c r="L358" s="150" t="str" cm="1">
        <f t="array" ref="L358">IFERROR(INDEX(Forecast_Capex_Input!I$12:I$286,$Z358),NA)</f>
        <v>Compliance</v>
      </c>
      <c r="M358" s="150" t="str" cm="1">
        <f t="array" ref="M358">IFERROR(INDEX(Forecast_Capex_Input!J$12:J$286,$Z358),NA)</f>
        <v>N/A</v>
      </c>
      <c r="N358" s="150" t="str" cm="1">
        <f t="array" ref="N358">IFERROR(INDEX(Forecast_Capex_Input!K$12:K$286,$Z358),NA)</f>
        <v>N/A</v>
      </c>
      <c r="O358" s="150" t="str" cm="1">
        <f t="array" ref="O358">IFERROR(INDEX(Forecast_Capex_Input!L$12:L$286,$Z358),NA)</f>
        <v>N/A</v>
      </c>
      <c r="P358" s="150" t="str" cm="1">
        <f t="array" ref="P358">IFERROR(INDEX(Forecast_Capex_Input!M$12:M$286,$Z358),NA)</f>
        <v>N/A</v>
      </c>
      <c r="Q358" s="24" t="str" cm="1">
        <f t="array" ref="Q358">IFERROR(INDEX(Forecast_Capex_Input!N$12:N$286,$Z358),NA)</f>
        <v>No</v>
      </c>
      <c r="R358" s="190" cm="1">
        <f t="array" ref="R358">IFERROR(INDEX(Forecast_Capex_Input!O$12:O$286,$Z358),0)</f>
        <v>0</v>
      </c>
      <c r="S358" s="24" t="str" cm="1">
        <f t="array" ref="S358">IFERROR(INDEX(Forecast_Capex_Input!P$12:P$286,$Z358),0)</f>
        <v>Safety security &amp; reliability</v>
      </c>
      <c r="T358" s="150" t="str" cm="1">
        <f t="array" aca="1" ref="T358" ca="1">IFERROR(INDEX(General!$K$91:$K$110,$AC358),NA)</f>
        <v>Secondary Systems (2018-23)</v>
      </c>
      <c r="U358" s="43" cm="1">
        <f t="array" aca="1" ref="U358" ca="1">IFERROR(
IF($F358=General!$E$25,INDEX(Forecast_Capex_Input!S$12:S$286,$Z358),
INDEX(Forecast_Capex_Input!T$12:T$286,$Z358)),0)</f>
        <v>1</v>
      </c>
      <c r="V358" s="82" t="b">
        <f>IFERROR(INDEX(Overheads!$T$19:$T$26,MATCH($I358,Overheads!$E$19:$E$26,0)),FALSE)</f>
        <v>1</v>
      </c>
      <c r="W358" s="209" t="str" cm="1">
        <f t="array" ref="W358">IFERROR(
INDEX(Forecast_Capex_Input!CN$12:CN$286,$Z358),0)</f>
        <v>FY22</v>
      </c>
      <c r="X358" s="209">
        <f>IFERROR(
MATCH($W358,General!$L$39:$S$39,0),1)</f>
        <v>2</v>
      </c>
      <c r="Z358" s="28">
        <f>IFERROR(
IF(MATCH($C358,Forecast_Capex_Input!$CI$12:$CI$286,1)+1&gt;MAX(Forecast_Capex_Input!$C$12:$C$286),NA,
MATCH($C358,Forecast_Capex_Input!$CI$12:$CI$286,1)+1),1)</f>
        <v>149</v>
      </c>
      <c r="AA358" s="28" cm="1">
        <f t="array" aca="1" ref="AA358" ca="1">IFERROR(
IF(Z357&lt;&gt;Z358,1,
IF(COUNTIF(OFFSET(AA357,0,0,-INDEX(Forecast_Capex_Input!$CG$12:$CG$286,$Z358)),AA357)=INDEX(Forecast_Capex_Input!$CG$12:$CG$286,$Z358),AA357+1,AA357)),NA)</f>
        <v>2</v>
      </c>
      <c r="AB358" s="28" cm="1">
        <f t="array" ref="AB358">IFERROR($C358-IF($Z358=1,1,INDEX(Forecast_Capex_Input!$CI$12:$CI$286,$Z358-1))+1,NA)</f>
        <v>4</v>
      </c>
      <c r="AC358" s="28" cm="1">
        <f t="array" aca="1" ref="AC358" ca="1">IFERROR(IF(AA358=1,
INDEX(Forecast_Capex_Input!$AI$10:$BB$10,SMALL(IF(INDEX(Forecast_Capex_Input!$AI$12:$BB$286,$Z358,0)&gt;0,COLUMN(Forecast_Capex_Input!$AI$10:$BB$10)-COLUMN(Forecast_Capex_Input!$AI$12)+1),ROWS(OFFSET(AC357,0,0,-$AB358)))),
OFFSET(AC357,-INDEX(Forecast_Capex_Input!$CG$12:$CG$286,$Z358)+1,0)),NA)</f>
        <v>4</v>
      </c>
      <c r="AD358" s="28">
        <f t="shared" ca="1" si="34"/>
        <v>2</v>
      </c>
      <c r="AE358" s="82" t="b">
        <f t="shared" si="38"/>
        <v>0</v>
      </c>
      <c r="AF358" s="78" t="b">
        <v>0</v>
      </c>
      <c r="AG358" s="82" t="b">
        <f t="shared" si="35"/>
        <v>1</v>
      </c>
      <c r="AI358" s="55">
        <v>0</v>
      </c>
      <c r="AJ358" s="55">
        <v>0</v>
      </c>
      <c r="AK358" s="55">
        <v>0</v>
      </c>
      <c r="AL358" s="55">
        <v>0</v>
      </c>
      <c r="AM358" s="55">
        <v>0</v>
      </c>
      <c r="AN358" s="135">
        <v>0</v>
      </c>
      <c r="AP358" s="55">
        <v>0</v>
      </c>
      <c r="AQ358" s="55">
        <v>0</v>
      </c>
      <c r="AR358" s="55">
        <v>0</v>
      </c>
      <c r="AS358" s="55">
        <v>0</v>
      </c>
      <c r="AT358" s="55">
        <v>0</v>
      </c>
      <c r="AU358" s="135">
        <v>0</v>
      </c>
      <c r="AW358" s="55">
        <v>0</v>
      </c>
      <c r="AX358" s="55">
        <v>0</v>
      </c>
      <c r="AY358" s="55">
        <v>0</v>
      </c>
      <c r="AZ358" s="55">
        <v>0</v>
      </c>
      <c r="BA358" s="55">
        <v>0</v>
      </c>
      <c r="BB358" s="135">
        <v>0</v>
      </c>
      <c r="BD358" s="55">
        <v>0</v>
      </c>
      <c r="BE358" s="55">
        <v>0</v>
      </c>
      <c r="BF358" s="55">
        <v>0</v>
      </c>
      <c r="BG358" s="55">
        <v>0</v>
      </c>
      <c r="BH358" s="55">
        <v>0</v>
      </c>
      <c r="BI358" s="135">
        <v>0</v>
      </c>
      <c r="BK358" s="55">
        <v>0</v>
      </c>
      <c r="BL358" s="55">
        <v>0</v>
      </c>
      <c r="BM358" s="55">
        <v>0</v>
      </c>
      <c r="BN358" s="55">
        <v>0</v>
      </c>
      <c r="BO358" s="55">
        <v>0</v>
      </c>
      <c r="BP358" s="135">
        <v>0</v>
      </c>
      <c r="BR358" s="147">
        <v>0</v>
      </c>
      <c r="BS358" s="147">
        <v>0</v>
      </c>
      <c r="BT358" s="147">
        <v>0</v>
      </c>
      <c r="BU358" s="147">
        <v>1</v>
      </c>
      <c r="BV358" s="147">
        <v>0</v>
      </c>
      <c r="BX358" s="55">
        <v>0</v>
      </c>
      <c r="BY358" s="55">
        <v>0</v>
      </c>
      <c r="BZ358" s="55">
        <v>0</v>
      </c>
      <c r="CA358" s="55">
        <v>0</v>
      </c>
      <c r="CB358" s="55">
        <v>0</v>
      </c>
      <c r="CC358" s="135">
        <v>0</v>
      </c>
      <c r="CE358" s="55">
        <v>0</v>
      </c>
      <c r="CF358" s="55">
        <v>0</v>
      </c>
      <c r="CG358" s="55">
        <v>0</v>
      </c>
      <c r="CH358" s="55">
        <v>0</v>
      </c>
      <c r="CI358" s="55">
        <v>0</v>
      </c>
      <c r="CJ358" s="135">
        <v>0</v>
      </c>
      <c r="CL358" s="55">
        <v>0</v>
      </c>
      <c r="CM358" s="55">
        <v>0</v>
      </c>
      <c r="CN358" s="55">
        <v>0</v>
      </c>
      <c r="CO358" s="55">
        <v>0</v>
      </c>
      <c r="CP358" s="55">
        <v>0</v>
      </c>
      <c r="CQ358" s="135">
        <v>0</v>
      </c>
      <c r="CS358" s="67">
        <v>0</v>
      </c>
      <c r="CT358" s="67">
        <v>0</v>
      </c>
      <c r="CU358" s="67">
        <v>0</v>
      </c>
      <c r="CV358" s="67">
        <v>0</v>
      </c>
      <c r="CW358" s="67">
        <v>0</v>
      </c>
      <c r="CX358" s="135">
        <v>0</v>
      </c>
      <c r="CZ358" s="55">
        <v>0</v>
      </c>
      <c r="DA358" s="55">
        <v>0</v>
      </c>
      <c r="DB358" s="55">
        <v>0</v>
      </c>
      <c r="DC358" s="55">
        <v>0</v>
      </c>
      <c r="DD358" s="55">
        <v>0</v>
      </c>
      <c r="DE358" s="135">
        <v>0</v>
      </c>
      <c r="DG358" s="43" t="b" cm="1">
        <f t="array" aca="1" ref="DG358" ca="1">OR($G358=Forecast_Capex_Input!$BF$8:$BF$10)</f>
        <v>0</v>
      </c>
      <c r="DH358" s="43" cm="1">
        <f t="array" aca="1" ref="DH358" ca="1">IFERROR(INDEX(Forecast_Capex_Input!BG$12:BG$286,$Z358)
*(INDEX(Forecast_Capex_Input!$H$12:$H$286,$Z358)=Repex),0)
*$DG358</f>
        <v>0</v>
      </c>
      <c r="DI358" s="43" cm="1">
        <f t="array" aca="1" ref="DI358" ca="1">IFERROR(INDEX(Forecast_Capex_Input!BH$12:BH$286,$Z358)
*(INDEX(Forecast_Capex_Input!$H$12:$H$286,$Z358)=Repex),0)
*$DG358</f>
        <v>0</v>
      </c>
      <c r="DJ358" s="43" cm="1">
        <f t="array" aca="1" ref="DJ358" ca="1">IFERROR(INDEX(Forecast_Capex_Input!BI$12:BI$286,$Z358)
*(INDEX(Forecast_Capex_Input!$H$12:$H$286,$Z358)=Repex),0)
*$DG358</f>
        <v>0</v>
      </c>
      <c r="DK358" s="43" cm="1">
        <f t="array" aca="1" ref="DK358" ca="1">IFERROR(INDEX(Forecast_Capex_Input!BJ$12:BJ$286,$Z358)
*(INDEX(Forecast_Capex_Input!$H$12:$H$286,$Z358)=Repex),0)
*$DG358</f>
        <v>0</v>
      </c>
      <c r="DL358" s="43" cm="1">
        <f t="array" aca="1" ref="DL358" ca="1">IFERROR(INDEX(Forecast_Capex_Input!BK$12:BK$286,$Z358)
*(INDEX(Forecast_Capex_Input!$H$12:$H$286,$Z358)=Repex),0)
*$DG358</f>
        <v>0</v>
      </c>
      <c r="DM358" s="43" cm="1">
        <f t="array" aca="1" ref="DM358" ca="1">IFERROR(INDEX(Forecast_Capex_Input!BL$12:BL$286,$Z358)
*(INDEX(Forecast_Capex_Input!$H$12:$H$286,$Z358)=Repex),0)
*$DG358</f>
        <v>0</v>
      </c>
      <c r="DO358" s="43" t="b" cm="1">
        <f t="array" aca="1" ref="DO358" ca="1">OR($G358=Forecast_Capex_Input!$BN$8:$BN$9)</f>
        <v>0</v>
      </c>
      <c r="DP358" s="43" cm="1">
        <f t="array" aca="1" ref="DP358" ca="1">IFERROR(INDEX(Forecast_Capex_Input!BO$12:BO$286,$Z358)
*(INDEX(Forecast_Capex_Input!$H$12:$H$286,$Z358)=Repex),0)
*$DO358</f>
        <v>0</v>
      </c>
      <c r="DQ358" s="43" cm="1">
        <f t="array" aca="1" ref="DQ358" ca="1">IFERROR(INDEX(Forecast_Capex_Input!BP$12:BP$286,$Z358)
*(INDEX(Forecast_Capex_Input!$H$12:$H$286,$Z358)=Repex),0)
*$DO358</f>
        <v>0</v>
      </c>
      <c r="DR358" s="43" cm="1">
        <f t="array" aca="1" ref="DR358" ca="1">IFERROR(INDEX(Forecast_Capex_Input!BQ$12:BQ$286,$Z358)
*(INDEX(Forecast_Capex_Input!$H$12:$H$286,$Z358)=Repex),0)
*$DO358</f>
        <v>0</v>
      </c>
      <c r="DS358" s="43" cm="1">
        <f t="array" aca="1" ref="DS358" ca="1">IFERROR(INDEX(Forecast_Capex_Input!BR$12:BR$286,$Z358)
*(INDEX(Forecast_Capex_Input!$H$12:$H$286,$Z358)=Repex),0)
*$DO358</f>
        <v>0</v>
      </c>
      <c r="DT358" s="43" cm="1">
        <f t="array" aca="1" ref="DT358" ca="1">IFERROR(INDEX(Forecast_Capex_Input!BS$12:BS$286,$Z358)
*(INDEX(Forecast_Capex_Input!$H$12:$H$286,$Z358)=Repex),0)
*$DO358</f>
        <v>0</v>
      </c>
      <c r="DV358" s="43" t="b" cm="1">
        <f t="array" aca="1" ref="DV358" ca="1">OR($G358=Forecast_Capex_Input!$BU$8:$BU$10)</f>
        <v>1</v>
      </c>
      <c r="DW358" s="43" cm="1">
        <f t="array" aca="1" ref="DW358" ca="1">IFERROR(INDEX(Forecast_Capex_Input!BV$12:BV$286,$Z358)
*(INDEX(Forecast_Capex_Input!$H$12:$H$286,$Z358)=Repex),0)
*$DV358</f>
        <v>0</v>
      </c>
      <c r="DX358" s="43" cm="1">
        <f t="array" aca="1" ref="DX358" ca="1">IFERROR(INDEX(Forecast_Capex_Input!BW$12:BW$286,$Z358)
*(INDEX(Forecast_Capex_Input!$H$12:$H$286,$Z358)=Repex),0)
*$DV358</f>
        <v>0</v>
      </c>
      <c r="DY358" s="43" cm="1">
        <f t="array" aca="1" ref="DY358" ca="1">IFERROR(INDEX(Forecast_Capex_Input!BX$12:BX$286,$Z358)
*(INDEX(Forecast_Capex_Input!$H$12:$H$286,$Z358)=Repex),0)
*$DV358</f>
        <v>0</v>
      </c>
      <c r="DZ358" s="43" cm="1">
        <f t="array" aca="1" ref="DZ358" ca="1">IFERROR(INDEX(Forecast_Capex_Input!BY$12:BY$286,$Z358)
*(INDEX(Forecast_Capex_Input!$H$12:$H$286,$Z358)=Repex),0)
*$DV358</f>
        <v>0</v>
      </c>
      <c r="EA358" s="43" cm="1">
        <f t="array" aca="1" ref="EA358" ca="1">IFERROR(INDEX(Forecast_Capex_Input!BZ$12:BZ$286,$Z358)
*(INDEX(Forecast_Capex_Input!$H$12:$H$286,$Z358)=Repex),0)
*$DV358</f>
        <v>0</v>
      </c>
      <c r="EB358" s="43" cm="1">
        <f t="array" aca="1" ref="EB358" ca="1">IFERROR(INDEX(Forecast_Capex_Input!CA$12:CA$286,$Z358)
*(INDEX(Forecast_Capex_Input!$H$12:$H$286,$Z358)=Repex),0)
*$DV358</f>
        <v>0</v>
      </c>
      <c r="EC358" s="43" cm="1">
        <f t="array" aca="1" ref="EC358" ca="1">IFERROR(INDEX(Forecast_Capex_Input!CB$12:CB$286,$Z358)
*(INDEX(Forecast_Capex_Input!$H$12:$H$286,$Z358)=Repex),0)
*$DV358</f>
        <v>0</v>
      </c>
      <c r="ED358" s="43" cm="1">
        <f t="array" aca="1" ref="ED358" ca="1">IFERROR(INDEX(Forecast_Capex_Input!CC$12:CC$286,$Z358)
*(INDEX(Forecast_Capex_Input!$H$12:$H$286,$Z358)=Repex),0)
*$DV358</f>
        <v>0</v>
      </c>
      <c r="EF358" s="86">
        <f t="shared" si="36"/>
        <v>0</v>
      </c>
      <c r="EG358" s="28">
        <f>IFERROR(RANK(EF358,EF$11:EF$1010,0)+COUNTIF(EF$11:EF358,EF358)-1,NA)</f>
        <v>48</v>
      </c>
    </row>
    <row r="359" spans="3:137" x14ac:dyDescent="0.2">
      <c r="C359" s="28">
        <f t="shared" si="37"/>
        <v>349</v>
      </c>
      <c r="D359" s="9" t="str" cm="1">
        <f t="array" ref="D359">IFERROR(INDEX(Forecast_Capex_Input!$D$12:$D$286,$Z359),NA)</f>
        <v>Improve voltage control in Southern NSW area</v>
      </c>
      <c r="E359" s="24" t="b" cm="1">
        <f t="array" ref="E359">IF($Z359=NA,NA,INDEX(Forecast_Capex_Input!$E$12:$E$286,$Z359))</f>
        <v>1</v>
      </c>
      <c r="F359" s="9" t="str" cm="1">
        <f t="array" aca="1" ref="F359" ca="1">IFERROR(INDEX(General!$E$25:$E$26,$AA359),NA)</f>
        <v>Labour</v>
      </c>
      <c r="G359" s="9" t="str" cm="1">
        <f t="array" aca="1" ref="G359" ca="1">IFERROR(INDEX(Forecast_Capex_Input!$AI$11:$BB$11,$AC359),NA)</f>
        <v>Substations</v>
      </c>
      <c r="H359" s="50" cm="1">
        <f t="array" aca="1" ref="H359" ca="1">IFERROR(INDEX(Forecast_Capex_Input!$AI$12:$BB$286,$Z359,$AC359),NA)</f>
        <v>0.95000000000000007</v>
      </c>
      <c r="I359" s="150" t="str" cm="1">
        <f t="array" ref="I359">IFERROR(INDEX(Forecast_Capex_Input!$F$12:$F$286,$Z359),NA)</f>
        <v>Augmentation Expenditure</v>
      </c>
      <c r="J359" s="150" t="str" cm="1">
        <f t="array" ref="J359">IFERROR(INDEX(Forecast_Capex_Input!G$12:G$286,$Z359),NA)</f>
        <v>Augmentations</v>
      </c>
      <c r="K359" s="150" t="str" cm="1">
        <f t="array" ref="K359">IFERROR(INDEX(Forecast_Capex_Input!H$12:H$286,$Z359),NA)</f>
        <v>Augex</v>
      </c>
      <c r="L359" s="150" t="str" cm="1">
        <f t="array" ref="L359">IFERROR(INDEX(Forecast_Capex_Input!I$12:I$286,$Z359),NA)</f>
        <v>Compliance</v>
      </c>
      <c r="M359" s="150" t="str" cm="1">
        <f t="array" ref="M359">IFERROR(INDEX(Forecast_Capex_Input!J$12:J$286,$Z359),NA)</f>
        <v>N/A</v>
      </c>
      <c r="N359" s="150" t="str" cm="1">
        <f t="array" ref="N359">IFERROR(INDEX(Forecast_Capex_Input!K$12:K$286,$Z359),NA)</f>
        <v>N/A</v>
      </c>
      <c r="O359" s="150" t="str" cm="1">
        <f t="array" ref="O359">IFERROR(INDEX(Forecast_Capex_Input!L$12:L$286,$Z359),NA)</f>
        <v>N/A</v>
      </c>
      <c r="P359" s="150" t="str" cm="1">
        <f t="array" ref="P359">IFERROR(INDEX(Forecast_Capex_Input!M$12:M$286,$Z359),NA)</f>
        <v>N/A</v>
      </c>
      <c r="Q359" s="24" t="str" cm="1">
        <f t="array" ref="Q359">IFERROR(INDEX(Forecast_Capex_Input!N$12:N$286,$Z359),NA)</f>
        <v>No</v>
      </c>
      <c r="R359" s="190" cm="1">
        <f t="array" ref="R359">IFERROR(INDEX(Forecast_Capex_Input!O$12:O$286,$Z359),0)</f>
        <v>0</v>
      </c>
      <c r="S359" s="24" t="str" cm="1">
        <f t="array" ref="S359">IFERROR(INDEX(Forecast_Capex_Input!P$12:P$286,$Z359),0)</f>
        <v>Energy transition</v>
      </c>
      <c r="T359" s="150" t="str" cm="1">
        <f t="array" aca="1" ref="T359" ca="1">IFERROR(INDEX(General!$K$91:$K$110,$AC359),NA)</f>
        <v>Substations (2018 onwards)</v>
      </c>
      <c r="U359" s="43" cm="1">
        <f t="array" aca="1" ref="U359" ca="1">IFERROR(
IF($F359=General!$E$25,INDEX(Forecast_Capex_Input!S$12:S$286,$Z359),
INDEX(Forecast_Capex_Input!T$12:T$286,$Z359)),0)</f>
        <v>9.2071593871882004E-2</v>
      </c>
      <c r="V359" s="82" t="b">
        <f>IFERROR(INDEX(Overheads!$T$19:$T$26,MATCH($I359,Overheads!$E$19:$E$26,0)),FALSE)</f>
        <v>1</v>
      </c>
      <c r="W359" s="209" t="str" cm="1">
        <f t="array" ref="W359">IFERROR(
INDEX(Forecast_Capex_Input!CN$12:CN$286,$Z359),0)</f>
        <v>FY22</v>
      </c>
      <c r="X359" s="209">
        <f>IFERROR(
MATCH($W359,General!$L$39:$S$39,0),1)</f>
        <v>2</v>
      </c>
      <c r="Z359" s="28">
        <f>IFERROR(
IF(MATCH($C359,Forecast_Capex_Input!$CI$12:$CI$286,1)+1&gt;MAX(Forecast_Capex_Input!$C$12:$C$286),NA,
MATCH($C359,Forecast_Capex_Input!$CI$12:$CI$286,1)+1),1)</f>
        <v>150</v>
      </c>
      <c r="AA359" s="28" cm="1">
        <f t="array" aca="1" ref="AA359" ca="1">IFERROR(
IF(Z358&lt;&gt;Z359,1,
IF(COUNTIF(OFFSET(AA358,0,0,-INDEX(Forecast_Capex_Input!$CG$12:$CG$286,$Z359)),AA358)=INDEX(Forecast_Capex_Input!$CG$12:$CG$286,$Z359),AA358+1,AA358)),NA)</f>
        <v>1</v>
      </c>
      <c r="AB359" s="28" cm="1">
        <f t="array" ref="AB359">IFERROR($C359-IF($Z359=1,1,INDEX(Forecast_Capex_Input!$CI$12:$CI$286,$Z359-1))+1,NA)</f>
        <v>1</v>
      </c>
      <c r="AC359" s="28" cm="1">
        <f t="array" aca="1" ref="AC359" ca="1">IFERROR(IF(AA359=1,
INDEX(Forecast_Capex_Input!$AI$10:$BB$10,SMALL(IF(INDEX(Forecast_Capex_Input!$AI$12:$BB$286,$Z359,0)&gt;0,COLUMN(Forecast_Capex_Input!$AI$10:$BB$10)-COLUMN(Forecast_Capex_Input!$AI$12)+1),ROWS(OFFSET(AC358,0,0,-$AB359)))),
OFFSET(AC358,-INDEX(Forecast_Capex_Input!$CG$12:$CG$286,$Z359)+1,0)),NA)</f>
        <v>3</v>
      </c>
      <c r="AD359" s="28">
        <f t="shared" ca="1" si="34"/>
        <v>1</v>
      </c>
      <c r="AE359" s="82" t="b">
        <f t="shared" si="38"/>
        <v>0</v>
      </c>
      <c r="AF359" s="78" t="b">
        <v>0</v>
      </c>
      <c r="AG359" s="82" t="b">
        <f t="shared" si="35"/>
        <v>1</v>
      </c>
      <c r="AI359" s="55">
        <v>8.5047216940533743E-2</v>
      </c>
      <c r="AJ359" s="55">
        <v>0.19302851485379566</v>
      </c>
      <c r="AK359" s="55">
        <v>1.7372566336841611</v>
      </c>
      <c r="AL359" s="55">
        <v>1.815614743674316E-2</v>
      </c>
      <c r="AM359" s="55">
        <v>0</v>
      </c>
      <c r="AN359" s="135">
        <v>2.0334885129152336</v>
      </c>
      <c r="AP359" s="55">
        <v>8.24162510029125E-2</v>
      </c>
      <c r="AQ359" s="55">
        <v>0.18950315803901466</v>
      </c>
      <c r="AR359" s="55">
        <v>1.7252212021652065</v>
      </c>
      <c r="AS359" s="55">
        <v>1.8108444328246938E-2</v>
      </c>
      <c r="AT359" s="55">
        <v>0</v>
      </c>
      <c r="AU359" s="135">
        <v>2.0152490555353806</v>
      </c>
      <c r="AW359" s="55">
        <v>9.9353951669819991E-3</v>
      </c>
      <c r="AX359" s="55">
        <v>2.1410630621675829E-2</v>
      </c>
      <c r="AY359" s="55">
        <v>0.23931049563880646</v>
      </c>
      <c r="AZ359" s="55">
        <v>2.546814540250378E-3</v>
      </c>
      <c r="BA359" s="55">
        <v>0</v>
      </c>
      <c r="BB359" s="135">
        <v>0.27320333596771462</v>
      </c>
      <c r="BD359" s="55">
        <v>1.9345296554794959E-3</v>
      </c>
      <c r="BE359" s="55">
        <v>4.1968498534195606E-3</v>
      </c>
      <c r="BF359" s="55">
        <v>4.5883807881742331E-2</v>
      </c>
      <c r="BG359" s="55">
        <v>4.8495389531343498E-4</v>
      </c>
      <c r="BH359" s="55">
        <v>0</v>
      </c>
      <c r="BI359" s="135">
        <v>5.2500141285954822E-2</v>
      </c>
      <c r="BK359" s="55">
        <v>9.4286175825373991E-2</v>
      </c>
      <c r="BL359" s="55">
        <v>0.21511063851411005</v>
      </c>
      <c r="BM359" s="55">
        <v>2.0104155056857551</v>
      </c>
      <c r="BN359" s="55">
        <v>2.1140212763810749E-2</v>
      </c>
      <c r="BO359" s="55">
        <v>0</v>
      </c>
      <c r="BP359" s="135">
        <v>2.3409525327890499</v>
      </c>
      <c r="BR359" s="147">
        <v>0</v>
      </c>
      <c r="BS359" s="147">
        <v>0</v>
      </c>
      <c r="BT359" s="147">
        <v>0.5</v>
      </c>
      <c r="BU359" s="147">
        <v>0.5</v>
      </c>
      <c r="BV359" s="147">
        <v>0</v>
      </c>
      <c r="BX359" s="55">
        <v>0</v>
      </c>
      <c r="BY359" s="55">
        <v>0</v>
      </c>
      <c r="BZ359" s="55">
        <v>1.0167442564576168</v>
      </c>
      <c r="CA359" s="55">
        <v>1.0167442564576168</v>
      </c>
      <c r="CB359" s="55">
        <v>0</v>
      </c>
      <c r="CC359" s="135">
        <v>2.0334885129152336</v>
      </c>
      <c r="CE359" s="55">
        <v>0</v>
      </c>
      <c r="CF359" s="55">
        <v>0</v>
      </c>
      <c r="CG359" s="55">
        <v>1.0076245277676903</v>
      </c>
      <c r="CH359" s="55">
        <v>1.0076245277676903</v>
      </c>
      <c r="CI359" s="55">
        <v>0</v>
      </c>
      <c r="CJ359" s="135">
        <v>2.0152490555353806</v>
      </c>
      <c r="CL359" s="55">
        <v>0</v>
      </c>
      <c r="CM359" s="55">
        <v>0</v>
      </c>
      <c r="CN359" s="55">
        <v>0.13660166798385731</v>
      </c>
      <c r="CO359" s="55">
        <v>0.13660166798385731</v>
      </c>
      <c r="CP359" s="55">
        <v>0</v>
      </c>
      <c r="CQ359" s="135">
        <v>0.27320333596771462</v>
      </c>
      <c r="CS359" s="67">
        <v>0</v>
      </c>
      <c r="CT359" s="67">
        <v>0</v>
      </c>
      <c r="CU359" s="67">
        <v>2.6250070642977411E-2</v>
      </c>
      <c r="CV359" s="67">
        <v>2.6250070642977411E-2</v>
      </c>
      <c r="CW359" s="67">
        <v>0</v>
      </c>
      <c r="CX359" s="135">
        <v>5.2500141285954822E-2</v>
      </c>
      <c r="CZ359" s="55">
        <v>0</v>
      </c>
      <c r="DA359" s="55">
        <v>0</v>
      </c>
      <c r="DB359" s="55">
        <v>1.170476266394525</v>
      </c>
      <c r="DC359" s="55">
        <v>1.170476266394525</v>
      </c>
      <c r="DD359" s="55">
        <v>0</v>
      </c>
      <c r="DE359" s="135">
        <v>2.3409525327890499</v>
      </c>
      <c r="DG359" s="43" t="b" cm="1">
        <f t="array" aca="1" ref="DG359" ca="1">OR($G359=Forecast_Capex_Input!$BF$8:$BF$10)</f>
        <v>0</v>
      </c>
      <c r="DH359" s="43" cm="1">
        <f t="array" aca="1" ref="DH359" ca="1">IFERROR(INDEX(Forecast_Capex_Input!BG$12:BG$286,$Z359)
*(INDEX(Forecast_Capex_Input!$H$12:$H$286,$Z359)=Repex),0)
*$DG359</f>
        <v>0</v>
      </c>
      <c r="DI359" s="43" cm="1">
        <f t="array" aca="1" ref="DI359" ca="1">IFERROR(INDEX(Forecast_Capex_Input!BH$12:BH$286,$Z359)
*(INDEX(Forecast_Capex_Input!$H$12:$H$286,$Z359)=Repex),0)
*$DG359</f>
        <v>0</v>
      </c>
      <c r="DJ359" s="43" cm="1">
        <f t="array" aca="1" ref="DJ359" ca="1">IFERROR(INDEX(Forecast_Capex_Input!BI$12:BI$286,$Z359)
*(INDEX(Forecast_Capex_Input!$H$12:$H$286,$Z359)=Repex),0)
*$DG359</f>
        <v>0</v>
      </c>
      <c r="DK359" s="43" cm="1">
        <f t="array" aca="1" ref="DK359" ca="1">IFERROR(INDEX(Forecast_Capex_Input!BJ$12:BJ$286,$Z359)
*(INDEX(Forecast_Capex_Input!$H$12:$H$286,$Z359)=Repex),0)
*$DG359</f>
        <v>0</v>
      </c>
      <c r="DL359" s="43" cm="1">
        <f t="array" aca="1" ref="DL359" ca="1">IFERROR(INDEX(Forecast_Capex_Input!BK$12:BK$286,$Z359)
*(INDEX(Forecast_Capex_Input!$H$12:$H$286,$Z359)=Repex),0)
*$DG359</f>
        <v>0</v>
      </c>
      <c r="DM359" s="43" cm="1">
        <f t="array" aca="1" ref="DM359" ca="1">IFERROR(INDEX(Forecast_Capex_Input!BL$12:BL$286,$Z359)
*(INDEX(Forecast_Capex_Input!$H$12:$H$286,$Z359)=Repex),0)
*$DG359</f>
        <v>0</v>
      </c>
      <c r="DO359" s="43" t="b" cm="1">
        <f t="array" aca="1" ref="DO359" ca="1">OR($G359=Forecast_Capex_Input!$BN$8:$BN$9)</f>
        <v>1</v>
      </c>
      <c r="DP359" s="43" cm="1">
        <f t="array" aca="1" ref="DP359" ca="1">IFERROR(INDEX(Forecast_Capex_Input!BO$12:BO$286,$Z359)
*(INDEX(Forecast_Capex_Input!$H$12:$H$286,$Z359)=Repex),0)
*$DO359</f>
        <v>0</v>
      </c>
      <c r="DQ359" s="43" cm="1">
        <f t="array" aca="1" ref="DQ359" ca="1">IFERROR(INDEX(Forecast_Capex_Input!BP$12:BP$286,$Z359)
*(INDEX(Forecast_Capex_Input!$H$12:$H$286,$Z359)=Repex),0)
*$DO359</f>
        <v>0</v>
      </c>
      <c r="DR359" s="43" cm="1">
        <f t="array" aca="1" ref="DR359" ca="1">IFERROR(INDEX(Forecast_Capex_Input!BQ$12:BQ$286,$Z359)
*(INDEX(Forecast_Capex_Input!$H$12:$H$286,$Z359)=Repex),0)
*$DO359</f>
        <v>0</v>
      </c>
      <c r="DS359" s="43" cm="1">
        <f t="array" aca="1" ref="DS359" ca="1">IFERROR(INDEX(Forecast_Capex_Input!BR$12:BR$286,$Z359)
*(INDEX(Forecast_Capex_Input!$H$12:$H$286,$Z359)=Repex),0)
*$DO359</f>
        <v>0</v>
      </c>
      <c r="DT359" s="43" cm="1">
        <f t="array" aca="1" ref="DT359" ca="1">IFERROR(INDEX(Forecast_Capex_Input!BS$12:BS$286,$Z359)
*(INDEX(Forecast_Capex_Input!$H$12:$H$286,$Z359)=Repex),0)
*$DO359</f>
        <v>0</v>
      </c>
      <c r="DV359" s="43" t="b" cm="1">
        <f t="array" aca="1" ref="DV359" ca="1">OR($G359=Forecast_Capex_Input!$BU$8:$BU$10)</f>
        <v>0</v>
      </c>
      <c r="DW359" s="43" cm="1">
        <f t="array" aca="1" ref="DW359" ca="1">IFERROR(INDEX(Forecast_Capex_Input!BV$12:BV$286,$Z359)
*(INDEX(Forecast_Capex_Input!$H$12:$H$286,$Z359)=Repex),0)
*$DV359</f>
        <v>0</v>
      </c>
      <c r="DX359" s="43" cm="1">
        <f t="array" aca="1" ref="DX359" ca="1">IFERROR(INDEX(Forecast_Capex_Input!BW$12:BW$286,$Z359)
*(INDEX(Forecast_Capex_Input!$H$12:$H$286,$Z359)=Repex),0)
*$DV359</f>
        <v>0</v>
      </c>
      <c r="DY359" s="43" cm="1">
        <f t="array" aca="1" ref="DY359" ca="1">IFERROR(INDEX(Forecast_Capex_Input!BX$12:BX$286,$Z359)
*(INDEX(Forecast_Capex_Input!$H$12:$H$286,$Z359)=Repex),0)
*$DV359</f>
        <v>0</v>
      </c>
      <c r="DZ359" s="43" cm="1">
        <f t="array" aca="1" ref="DZ359" ca="1">IFERROR(INDEX(Forecast_Capex_Input!BY$12:BY$286,$Z359)
*(INDEX(Forecast_Capex_Input!$H$12:$H$286,$Z359)=Repex),0)
*$DV359</f>
        <v>0</v>
      </c>
      <c r="EA359" s="43" cm="1">
        <f t="array" aca="1" ref="EA359" ca="1">IFERROR(INDEX(Forecast_Capex_Input!BZ$12:BZ$286,$Z359)
*(INDEX(Forecast_Capex_Input!$H$12:$H$286,$Z359)=Repex),0)
*$DV359</f>
        <v>0</v>
      </c>
      <c r="EB359" s="43" cm="1">
        <f t="array" aca="1" ref="EB359" ca="1">IFERROR(INDEX(Forecast_Capex_Input!CA$12:CA$286,$Z359)
*(INDEX(Forecast_Capex_Input!$H$12:$H$286,$Z359)=Repex),0)
*$DV359</f>
        <v>0</v>
      </c>
      <c r="EC359" s="43" cm="1">
        <f t="array" aca="1" ref="EC359" ca="1">IFERROR(INDEX(Forecast_Capex_Input!CB$12:CB$286,$Z359)
*(INDEX(Forecast_Capex_Input!$H$12:$H$286,$Z359)=Repex),0)
*$DV359</f>
        <v>0</v>
      </c>
      <c r="ED359" s="43" cm="1">
        <f t="array" aca="1" ref="ED359" ca="1">IFERROR(INDEX(Forecast_Capex_Input!CC$12:CC$286,$Z359)
*(INDEX(Forecast_Capex_Input!$H$12:$H$286,$Z359)=Repex),0)
*$DV359</f>
        <v>0</v>
      </c>
      <c r="EF359" s="86">
        <f t="shared" si="36"/>
        <v>2.0152490555353806</v>
      </c>
      <c r="EG359" s="28">
        <f>IFERROR(RANK(EF359,EF$11:EF$1010,0)+COUNTIF(EF$11:EF359,EF359)-1,NA)</f>
        <v>17</v>
      </c>
    </row>
    <row r="360" spans="3:137" x14ac:dyDescent="0.2">
      <c r="C360" s="28">
        <f t="shared" si="37"/>
        <v>350</v>
      </c>
      <c r="D360" s="9" t="str" cm="1">
        <f t="array" ref="D360">IFERROR(INDEX(Forecast_Capex_Input!$D$12:$D$286,$Z360),NA)</f>
        <v>Improve voltage control in Southern NSW area</v>
      </c>
      <c r="E360" s="24" t="b" cm="1">
        <f t="array" ref="E360">IF($Z360=NA,NA,INDEX(Forecast_Capex_Input!$E$12:$E$286,$Z360))</f>
        <v>1</v>
      </c>
      <c r="F360" s="9" t="str" cm="1">
        <f t="array" aca="1" ref="F360" ca="1">IFERROR(INDEX(General!$E$25:$E$26,$AA360),NA)</f>
        <v>Labour</v>
      </c>
      <c r="G360" s="9" t="str" cm="1">
        <f t="array" aca="1" ref="G360" ca="1">IFERROR(INDEX(Forecast_Capex_Input!$AI$11:$BB$11,$AC360),NA)</f>
        <v>Secondary Systems</v>
      </c>
      <c r="H360" s="50" cm="1">
        <f t="array" aca="1" ref="H360" ca="1">IFERROR(INDEX(Forecast_Capex_Input!$AI$12:$BB$286,$Z360,$AC360),NA)</f>
        <v>0.05</v>
      </c>
      <c r="I360" s="150" t="str" cm="1">
        <f t="array" ref="I360">IFERROR(INDEX(Forecast_Capex_Input!$F$12:$F$286,$Z360),NA)</f>
        <v>Augmentation Expenditure</v>
      </c>
      <c r="J360" s="150" t="str" cm="1">
        <f t="array" ref="J360">IFERROR(INDEX(Forecast_Capex_Input!G$12:G$286,$Z360),NA)</f>
        <v>Augmentations</v>
      </c>
      <c r="K360" s="150" t="str" cm="1">
        <f t="array" ref="K360">IFERROR(INDEX(Forecast_Capex_Input!H$12:H$286,$Z360),NA)</f>
        <v>Augex</v>
      </c>
      <c r="L360" s="150" t="str" cm="1">
        <f t="array" ref="L360">IFERROR(INDEX(Forecast_Capex_Input!I$12:I$286,$Z360),NA)</f>
        <v>Compliance</v>
      </c>
      <c r="M360" s="150" t="str" cm="1">
        <f t="array" ref="M360">IFERROR(INDEX(Forecast_Capex_Input!J$12:J$286,$Z360),NA)</f>
        <v>N/A</v>
      </c>
      <c r="N360" s="150" t="str" cm="1">
        <f t="array" ref="N360">IFERROR(INDEX(Forecast_Capex_Input!K$12:K$286,$Z360),NA)</f>
        <v>N/A</v>
      </c>
      <c r="O360" s="150" t="str" cm="1">
        <f t="array" ref="O360">IFERROR(INDEX(Forecast_Capex_Input!L$12:L$286,$Z360),NA)</f>
        <v>N/A</v>
      </c>
      <c r="P360" s="150" t="str" cm="1">
        <f t="array" ref="P360">IFERROR(INDEX(Forecast_Capex_Input!M$12:M$286,$Z360),NA)</f>
        <v>N/A</v>
      </c>
      <c r="Q360" s="24" t="str" cm="1">
        <f t="array" ref="Q360">IFERROR(INDEX(Forecast_Capex_Input!N$12:N$286,$Z360),NA)</f>
        <v>No</v>
      </c>
      <c r="R360" s="190" cm="1">
        <f t="array" ref="R360">IFERROR(INDEX(Forecast_Capex_Input!O$12:O$286,$Z360),0)</f>
        <v>0</v>
      </c>
      <c r="S360" s="24" t="str" cm="1">
        <f t="array" ref="S360">IFERROR(INDEX(Forecast_Capex_Input!P$12:P$286,$Z360),0)</f>
        <v>Energy transition</v>
      </c>
      <c r="T360" s="150" t="str" cm="1">
        <f t="array" aca="1" ref="T360" ca="1">IFERROR(INDEX(General!$K$91:$K$110,$AC360),NA)</f>
        <v>Secondary Systems (2018-23)</v>
      </c>
      <c r="U360" s="43" cm="1">
        <f t="array" aca="1" ref="U360" ca="1">IFERROR(
IF($F360=General!$E$25,INDEX(Forecast_Capex_Input!S$12:S$286,$Z360),
INDEX(Forecast_Capex_Input!T$12:T$286,$Z360)),0)</f>
        <v>9.2071593871882004E-2</v>
      </c>
      <c r="V360" s="82" t="b">
        <f>IFERROR(INDEX(Overheads!$T$19:$T$26,MATCH($I360,Overheads!$E$19:$E$26,0)),FALSE)</f>
        <v>1</v>
      </c>
      <c r="W360" s="209" t="str" cm="1">
        <f t="array" ref="W360">IFERROR(
INDEX(Forecast_Capex_Input!CN$12:CN$286,$Z360),0)</f>
        <v>FY22</v>
      </c>
      <c r="X360" s="209">
        <f>IFERROR(
MATCH($W360,General!$L$39:$S$39,0),1)</f>
        <v>2</v>
      </c>
      <c r="Z360" s="28">
        <f>IFERROR(
IF(MATCH($C360,Forecast_Capex_Input!$CI$12:$CI$286,1)+1&gt;MAX(Forecast_Capex_Input!$C$12:$C$286),NA,
MATCH($C360,Forecast_Capex_Input!$CI$12:$CI$286,1)+1),1)</f>
        <v>150</v>
      </c>
      <c r="AA360" s="28" cm="1">
        <f t="array" aca="1" ref="AA360" ca="1">IFERROR(
IF(Z359&lt;&gt;Z360,1,
IF(COUNTIF(OFFSET(AA359,0,0,-INDEX(Forecast_Capex_Input!$CG$12:$CG$286,$Z360)),AA359)=INDEX(Forecast_Capex_Input!$CG$12:$CG$286,$Z360),AA359+1,AA359)),NA)</f>
        <v>1</v>
      </c>
      <c r="AB360" s="28" cm="1">
        <f t="array" ref="AB360">IFERROR($C360-IF($Z360=1,1,INDEX(Forecast_Capex_Input!$CI$12:$CI$286,$Z360-1))+1,NA)</f>
        <v>2</v>
      </c>
      <c r="AC360" s="28" cm="1">
        <f t="array" aca="1" ref="AC360" ca="1">IFERROR(IF(AA360=1,
INDEX(Forecast_Capex_Input!$AI$10:$BB$10,SMALL(IF(INDEX(Forecast_Capex_Input!$AI$12:$BB$286,$Z360,0)&gt;0,COLUMN(Forecast_Capex_Input!$AI$10:$BB$10)-COLUMN(Forecast_Capex_Input!$AI$12)+1),ROWS(OFFSET(AC359,0,0,-$AB360)))),
OFFSET(AC359,-INDEX(Forecast_Capex_Input!$CG$12:$CG$286,$Z360)+1,0)),NA)</f>
        <v>4</v>
      </c>
      <c r="AD360" s="28">
        <f t="shared" ca="1" si="34"/>
        <v>1</v>
      </c>
      <c r="AE360" s="82" t="b">
        <f t="shared" si="38"/>
        <v>0</v>
      </c>
      <c r="AF360" s="78" t="b">
        <v>0</v>
      </c>
      <c r="AG360" s="82" t="b">
        <f t="shared" si="35"/>
        <v>1</v>
      </c>
      <c r="AI360" s="55">
        <v>4.4761693126596702E-3</v>
      </c>
      <c r="AJ360" s="55">
        <v>1.0159395518620825E-2</v>
      </c>
      <c r="AK360" s="55">
        <v>9.1434559667587428E-2</v>
      </c>
      <c r="AL360" s="55">
        <v>9.5558670719700844E-4</v>
      </c>
      <c r="AM360" s="55">
        <v>0</v>
      </c>
      <c r="AN360" s="135">
        <v>0.10702571120606492</v>
      </c>
      <c r="AP360" s="55">
        <v>4.3376974212059206E-3</v>
      </c>
      <c r="AQ360" s="55">
        <v>9.9738504231060357E-3</v>
      </c>
      <c r="AR360" s="55">
        <v>9.0801115903431928E-2</v>
      </c>
      <c r="AS360" s="55">
        <v>9.5307601727615476E-4</v>
      </c>
      <c r="AT360" s="55">
        <v>0</v>
      </c>
      <c r="AU360" s="135">
        <v>0.10606573976502004</v>
      </c>
      <c r="AW360" s="55">
        <v>5.2291553510431567E-4</v>
      </c>
      <c r="AX360" s="55">
        <v>1.1268752958776755E-3</v>
      </c>
      <c r="AY360" s="55">
        <v>1.259528924414771E-2</v>
      </c>
      <c r="AZ360" s="55">
        <v>1.3404287053949359E-4</v>
      </c>
      <c r="BA360" s="55">
        <v>0</v>
      </c>
      <c r="BB360" s="135">
        <v>1.4379122945669195E-2</v>
      </c>
      <c r="BD360" s="55">
        <v>1.0181735028839453E-4</v>
      </c>
      <c r="BE360" s="55">
        <v>2.208868343905032E-4</v>
      </c>
      <c r="BF360" s="55">
        <v>2.4149372569338074E-3</v>
      </c>
      <c r="BG360" s="55">
        <v>2.5523889227022897E-5</v>
      </c>
      <c r="BH360" s="55">
        <v>0</v>
      </c>
      <c r="BI360" s="135">
        <v>2.7631653308397277E-3</v>
      </c>
      <c r="BK360" s="55">
        <v>4.9624303065986305E-3</v>
      </c>
      <c r="BL360" s="55">
        <v>1.1321612553374215E-2</v>
      </c>
      <c r="BM360" s="55">
        <v>0.10581134240451345</v>
      </c>
      <c r="BN360" s="55">
        <v>1.1126427770426714E-3</v>
      </c>
      <c r="BO360" s="55">
        <v>0</v>
      </c>
      <c r="BP360" s="135">
        <v>0.12320802804152897</v>
      </c>
      <c r="BR360" s="147">
        <v>0</v>
      </c>
      <c r="BS360" s="147">
        <v>0</v>
      </c>
      <c r="BT360" s="147">
        <v>0.5</v>
      </c>
      <c r="BU360" s="147">
        <v>0.5</v>
      </c>
      <c r="BV360" s="147">
        <v>0</v>
      </c>
      <c r="BX360" s="55">
        <v>0</v>
      </c>
      <c r="BY360" s="55">
        <v>0</v>
      </c>
      <c r="BZ360" s="55">
        <v>5.3512855603032462E-2</v>
      </c>
      <c r="CA360" s="55">
        <v>5.3512855603032462E-2</v>
      </c>
      <c r="CB360" s="55">
        <v>0</v>
      </c>
      <c r="CC360" s="135">
        <v>0.10702571120606492</v>
      </c>
      <c r="CE360" s="55">
        <v>0</v>
      </c>
      <c r="CF360" s="55">
        <v>0</v>
      </c>
      <c r="CG360" s="55">
        <v>5.303286988251002E-2</v>
      </c>
      <c r="CH360" s="55">
        <v>5.303286988251002E-2</v>
      </c>
      <c r="CI360" s="55">
        <v>0</v>
      </c>
      <c r="CJ360" s="135">
        <v>0.10606573976502004</v>
      </c>
      <c r="CL360" s="55">
        <v>0</v>
      </c>
      <c r="CM360" s="55">
        <v>0</v>
      </c>
      <c r="CN360" s="55">
        <v>7.1895614728345976E-3</v>
      </c>
      <c r="CO360" s="55">
        <v>7.1895614728345976E-3</v>
      </c>
      <c r="CP360" s="55">
        <v>0</v>
      </c>
      <c r="CQ360" s="135">
        <v>1.4379122945669195E-2</v>
      </c>
      <c r="CS360" s="67">
        <v>0</v>
      </c>
      <c r="CT360" s="67">
        <v>0</v>
      </c>
      <c r="CU360" s="67">
        <v>1.3815826654198639E-3</v>
      </c>
      <c r="CV360" s="67">
        <v>1.3815826654198639E-3</v>
      </c>
      <c r="CW360" s="67">
        <v>0</v>
      </c>
      <c r="CX360" s="135">
        <v>2.7631653308397277E-3</v>
      </c>
      <c r="CZ360" s="55">
        <v>0</v>
      </c>
      <c r="DA360" s="55">
        <v>0</v>
      </c>
      <c r="DB360" s="55">
        <v>6.1604014020764479E-2</v>
      </c>
      <c r="DC360" s="55">
        <v>6.1604014020764479E-2</v>
      </c>
      <c r="DD360" s="55">
        <v>0</v>
      </c>
      <c r="DE360" s="135">
        <v>0.12320802804152896</v>
      </c>
      <c r="DG360" s="43" t="b" cm="1">
        <f t="array" aca="1" ref="DG360" ca="1">OR($G360=Forecast_Capex_Input!$BF$8:$BF$10)</f>
        <v>0</v>
      </c>
      <c r="DH360" s="43" cm="1">
        <f t="array" aca="1" ref="DH360" ca="1">IFERROR(INDEX(Forecast_Capex_Input!BG$12:BG$286,$Z360)
*(INDEX(Forecast_Capex_Input!$H$12:$H$286,$Z360)=Repex),0)
*$DG360</f>
        <v>0</v>
      </c>
      <c r="DI360" s="43" cm="1">
        <f t="array" aca="1" ref="DI360" ca="1">IFERROR(INDEX(Forecast_Capex_Input!BH$12:BH$286,$Z360)
*(INDEX(Forecast_Capex_Input!$H$12:$H$286,$Z360)=Repex),0)
*$DG360</f>
        <v>0</v>
      </c>
      <c r="DJ360" s="43" cm="1">
        <f t="array" aca="1" ref="DJ360" ca="1">IFERROR(INDEX(Forecast_Capex_Input!BI$12:BI$286,$Z360)
*(INDEX(Forecast_Capex_Input!$H$12:$H$286,$Z360)=Repex),0)
*$DG360</f>
        <v>0</v>
      </c>
      <c r="DK360" s="43" cm="1">
        <f t="array" aca="1" ref="DK360" ca="1">IFERROR(INDEX(Forecast_Capex_Input!BJ$12:BJ$286,$Z360)
*(INDEX(Forecast_Capex_Input!$H$12:$H$286,$Z360)=Repex),0)
*$DG360</f>
        <v>0</v>
      </c>
      <c r="DL360" s="43" cm="1">
        <f t="array" aca="1" ref="DL360" ca="1">IFERROR(INDEX(Forecast_Capex_Input!BK$12:BK$286,$Z360)
*(INDEX(Forecast_Capex_Input!$H$12:$H$286,$Z360)=Repex),0)
*$DG360</f>
        <v>0</v>
      </c>
      <c r="DM360" s="43" cm="1">
        <f t="array" aca="1" ref="DM360" ca="1">IFERROR(INDEX(Forecast_Capex_Input!BL$12:BL$286,$Z360)
*(INDEX(Forecast_Capex_Input!$H$12:$H$286,$Z360)=Repex),0)
*$DG360</f>
        <v>0</v>
      </c>
      <c r="DO360" s="43" t="b" cm="1">
        <f t="array" aca="1" ref="DO360" ca="1">OR($G360=Forecast_Capex_Input!$BN$8:$BN$9)</f>
        <v>0</v>
      </c>
      <c r="DP360" s="43" cm="1">
        <f t="array" aca="1" ref="DP360" ca="1">IFERROR(INDEX(Forecast_Capex_Input!BO$12:BO$286,$Z360)
*(INDEX(Forecast_Capex_Input!$H$12:$H$286,$Z360)=Repex),0)
*$DO360</f>
        <v>0</v>
      </c>
      <c r="DQ360" s="43" cm="1">
        <f t="array" aca="1" ref="DQ360" ca="1">IFERROR(INDEX(Forecast_Capex_Input!BP$12:BP$286,$Z360)
*(INDEX(Forecast_Capex_Input!$H$12:$H$286,$Z360)=Repex),0)
*$DO360</f>
        <v>0</v>
      </c>
      <c r="DR360" s="43" cm="1">
        <f t="array" aca="1" ref="DR360" ca="1">IFERROR(INDEX(Forecast_Capex_Input!BQ$12:BQ$286,$Z360)
*(INDEX(Forecast_Capex_Input!$H$12:$H$286,$Z360)=Repex),0)
*$DO360</f>
        <v>0</v>
      </c>
      <c r="DS360" s="43" cm="1">
        <f t="array" aca="1" ref="DS360" ca="1">IFERROR(INDEX(Forecast_Capex_Input!BR$12:BR$286,$Z360)
*(INDEX(Forecast_Capex_Input!$H$12:$H$286,$Z360)=Repex),0)
*$DO360</f>
        <v>0</v>
      </c>
      <c r="DT360" s="43" cm="1">
        <f t="array" aca="1" ref="DT360" ca="1">IFERROR(INDEX(Forecast_Capex_Input!BS$12:BS$286,$Z360)
*(INDEX(Forecast_Capex_Input!$H$12:$H$286,$Z360)=Repex),0)
*$DO360</f>
        <v>0</v>
      </c>
      <c r="DV360" s="43" t="b" cm="1">
        <f t="array" aca="1" ref="DV360" ca="1">OR($G360=Forecast_Capex_Input!$BU$8:$BU$10)</f>
        <v>1</v>
      </c>
      <c r="DW360" s="43" cm="1">
        <f t="array" aca="1" ref="DW360" ca="1">IFERROR(INDEX(Forecast_Capex_Input!BV$12:BV$286,$Z360)
*(INDEX(Forecast_Capex_Input!$H$12:$H$286,$Z360)=Repex),0)
*$DV360</f>
        <v>0</v>
      </c>
      <c r="DX360" s="43" cm="1">
        <f t="array" aca="1" ref="DX360" ca="1">IFERROR(INDEX(Forecast_Capex_Input!BW$12:BW$286,$Z360)
*(INDEX(Forecast_Capex_Input!$H$12:$H$286,$Z360)=Repex),0)
*$DV360</f>
        <v>0</v>
      </c>
      <c r="DY360" s="43" cm="1">
        <f t="array" aca="1" ref="DY360" ca="1">IFERROR(INDEX(Forecast_Capex_Input!BX$12:BX$286,$Z360)
*(INDEX(Forecast_Capex_Input!$H$12:$H$286,$Z360)=Repex),0)
*$DV360</f>
        <v>0</v>
      </c>
      <c r="DZ360" s="43" cm="1">
        <f t="array" aca="1" ref="DZ360" ca="1">IFERROR(INDEX(Forecast_Capex_Input!BY$12:BY$286,$Z360)
*(INDEX(Forecast_Capex_Input!$H$12:$H$286,$Z360)=Repex),0)
*$DV360</f>
        <v>0</v>
      </c>
      <c r="EA360" s="43" cm="1">
        <f t="array" aca="1" ref="EA360" ca="1">IFERROR(INDEX(Forecast_Capex_Input!BZ$12:BZ$286,$Z360)
*(INDEX(Forecast_Capex_Input!$H$12:$H$286,$Z360)=Repex),0)
*$DV360</f>
        <v>0</v>
      </c>
      <c r="EB360" s="43" cm="1">
        <f t="array" aca="1" ref="EB360" ca="1">IFERROR(INDEX(Forecast_Capex_Input!CA$12:CA$286,$Z360)
*(INDEX(Forecast_Capex_Input!$H$12:$H$286,$Z360)=Repex),0)
*$DV360</f>
        <v>0</v>
      </c>
      <c r="EC360" s="43" cm="1">
        <f t="array" aca="1" ref="EC360" ca="1">IFERROR(INDEX(Forecast_Capex_Input!CB$12:CB$286,$Z360)
*(INDEX(Forecast_Capex_Input!$H$12:$H$286,$Z360)=Repex),0)
*$DV360</f>
        <v>0</v>
      </c>
      <c r="ED360" s="43" cm="1">
        <f t="array" aca="1" ref="ED360" ca="1">IFERROR(INDEX(Forecast_Capex_Input!CC$12:CC$286,$Z360)
*(INDEX(Forecast_Capex_Input!$H$12:$H$286,$Z360)=Repex),0)
*$DV360</f>
        <v>0</v>
      </c>
      <c r="EF360" s="86">
        <f t="shared" si="36"/>
        <v>0.10606573976502004</v>
      </c>
      <c r="EG360" s="28">
        <f>IFERROR(RANK(EF360,EF$11:EF$1010,0)+COUNTIF(EF$11:EF360,EF360)-1,NA)</f>
        <v>39</v>
      </c>
    </row>
    <row r="361" spans="3:137" x14ac:dyDescent="0.2">
      <c r="C361" s="28">
        <f t="shared" si="37"/>
        <v>351</v>
      </c>
      <c r="D361" s="9" t="str" cm="1">
        <f t="array" ref="D361">IFERROR(INDEX(Forecast_Capex_Input!$D$12:$D$286,$Z361),NA)</f>
        <v>Improve voltage control in Southern NSW area</v>
      </c>
      <c r="E361" s="24" t="b" cm="1">
        <f t="array" ref="E361">IF($Z361=NA,NA,INDEX(Forecast_Capex_Input!$E$12:$E$286,$Z361))</f>
        <v>1</v>
      </c>
      <c r="F361" s="9" t="str" cm="1">
        <f t="array" aca="1" ref="F361" ca="1">IFERROR(INDEX(General!$E$25:$E$26,$AA361),NA)</f>
        <v>Non-Labour</v>
      </c>
      <c r="G361" s="9" t="str" cm="1">
        <f t="array" aca="1" ref="G361" ca="1">IFERROR(INDEX(Forecast_Capex_Input!$AI$11:$BB$11,$AC361),NA)</f>
        <v>Substations</v>
      </c>
      <c r="H361" s="50" cm="1">
        <f t="array" aca="1" ref="H361" ca="1">IFERROR(INDEX(Forecast_Capex_Input!$AI$12:$BB$286,$Z361,$AC361),NA)</f>
        <v>0.95000000000000007</v>
      </c>
      <c r="I361" s="150" t="str" cm="1">
        <f t="array" ref="I361">IFERROR(INDEX(Forecast_Capex_Input!$F$12:$F$286,$Z361),NA)</f>
        <v>Augmentation Expenditure</v>
      </c>
      <c r="J361" s="150" t="str" cm="1">
        <f t="array" ref="J361">IFERROR(INDEX(Forecast_Capex_Input!G$12:G$286,$Z361),NA)</f>
        <v>Augmentations</v>
      </c>
      <c r="K361" s="150" t="str" cm="1">
        <f t="array" ref="K361">IFERROR(INDEX(Forecast_Capex_Input!H$12:H$286,$Z361),NA)</f>
        <v>Augex</v>
      </c>
      <c r="L361" s="150" t="str" cm="1">
        <f t="array" ref="L361">IFERROR(INDEX(Forecast_Capex_Input!I$12:I$286,$Z361),NA)</f>
        <v>Compliance</v>
      </c>
      <c r="M361" s="150" t="str" cm="1">
        <f t="array" ref="M361">IFERROR(INDEX(Forecast_Capex_Input!J$12:J$286,$Z361),NA)</f>
        <v>N/A</v>
      </c>
      <c r="N361" s="150" t="str" cm="1">
        <f t="array" ref="N361">IFERROR(INDEX(Forecast_Capex_Input!K$12:K$286,$Z361),NA)</f>
        <v>N/A</v>
      </c>
      <c r="O361" s="150" t="str" cm="1">
        <f t="array" ref="O361">IFERROR(INDEX(Forecast_Capex_Input!L$12:L$286,$Z361),NA)</f>
        <v>N/A</v>
      </c>
      <c r="P361" s="150" t="str" cm="1">
        <f t="array" ref="P361">IFERROR(INDEX(Forecast_Capex_Input!M$12:M$286,$Z361),NA)</f>
        <v>N/A</v>
      </c>
      <c r="Q361" s="24" t="str" cm="1">
        <f t="array" ref="Q361">IFERROR(INDEX(Forecast_Capex_Input!N$12:N$286,$Z361),NA)</f>
        <v>No</v>
      </c>
      <c r="R361" s="190" cm="1">
        <f t="array" ref="R361">IFERROR(INDEX(Forecast_Capex_Input!O$12:O$286,$Z361),0)</f>
        <v>0</v>
      </c>
      <c r="S361" s="24" t="str" cm="1">
        <f t="array" ref="S361">IFERROR(INDEX(Forecast_Capex_Input!P$12:P$286,$Z361),0)</f>
        <v>Energy transition</v>
      </c>
      <c r="T361" s="150" t="str" cm="1">
        <f t="array" aca="1" ref="T361" ca="1">IFERROR(INDEX(General!$K$91:$K$110,$AC361),NA)</f>
        <v>Substations (2018 onwards)</v>
      </c>
      <c r="U361" s="43" cm="1">
        <f t="array" aca="1" ref="U361" ca="1">IFERROR(
IF($F361=General!$E$25,INDEX(Forecast_Capex_Input!S$12:S$286,$Z361),
INDEX(Forecast_Capex_Input!T$12:T$286,$Z361)),0)</f>
        <v>0.90792840612811798</v>
      </c>
      <c r="V361" s="82" t="b">
        <f>IFERROR(INDEX(Overheads!$T$19:$T$26,MATCH($I361,Overheads!$E$19:$E$26,0)),FALSE)</f>
        <v>1</v>
      </c>
      <c r="W361" s="209" t="str" cm="1">
        <f t="array" ref="W361">IFERROR(
INDEX(Forecast_Capex_Input!CN$12:CN$286,$Z361),0)</f>
        <v>FY22</v>
      </c>
      <c r="X361" s="209">
        <f>IFERROR(
MATCH($W361,General!$L$39:$S$39,0),1)</f>
        <v>2</v>
      </c>
      <c r="Z361" s="28">
        <f>IFERROR(
IF(MATCH($C361,Forecast_Capex_Input!$CI$12:$CI$286,1)+1&gt;MAX(Forecast_Capex_Input!$C$12:$C$286),NA,
MATCH($C361,Forecast_Capex_Input!$CI$12:$CI$286,1)+1),1)</f>
        <v>150</v>
      </c>
      <c r="AA361" s="28" cm="1">
        <f t="array" aca="1" ref="AA361" ca="1">IFERROR(
IF(Z360&lt;&gt;Z361,1,
IF(COUNTIF(OFFSET(AA360,0,0,-INDEX(Forecast_Capex_Input!$CG$12:$CG$286,$Z361)),AA360)=INDEX(Forecast_Capex_Input!$CG$12:$CG$286,$Z361),AA360+1,AA360)),NA)</f>
        <v>2</v>
      </c>
      <c r="AB361" s="28" cm="1">
        <f t="array" ref="AB361">IFERROR($C361-IF($Z361=1,1,INDEX(Forecast_Capex_Input!$CI$12:$CI$286,$Z361-1))+1,NA)</f>
        <v>3</v>
      </c>
      <c r="AC361" s="28" cm="1">
        <f t="array" aca="1" ref="AC361" ca="1">IFERROR(IF(AA361=1,
INDEX(Forecast_Capex_Input!$AI$10:$BB$10,SMALL(IF(INDEX(Forecast_Capex_Input!$AI$12:$BB$286,$Z361,0)&gt;0,COLUMN(Forecast_Capex_Input!$AI$10:$BB$10)-COLUMN(Forecast_Capex_Input!$AI$12)+1),ROWS(OFFSET(AC360,0,0,-$AB361)))),
OFFSET(AC360,-INDEX(Forecast_Capex_Input!$CG$12:$CG$286,$Z361)+1,0)),NA)</f>
        <v>3</v>
      </c>
      <c r="AD361" s="28">
        <f t="shared" ca="1" si="34"/>
        <v>2</v>
      </c>
      <c r="AE361" s="82" t="b">
        <f t="shared" si="38"/>
        <v>0</v>
      </c>
      <c r="AF361" s="78" t="b">
        <v>0</v>
      </c>
      <c r="AG361" s="82" t="b">
        <f t="shared" si="35"/>
        <v>1</v>
      </c>
      <c r="AI361" s="55">
        <v>0.83866023031922876</v>
      </c>
      <c r="AJ361" s="55">
        <v>1.9034760283649912</v>
      </c>
      <c r="AK361" s="55">
        <v>17.131284255284925</v>
      </c>
      <c r="AL361" s="55">
        <v>0.1790398244501725</v>
      </c>
      <c r="AM361" s="55">
        <v>0</v>
      </c>
      <c r="AN361" s="135">
        <v>20.052460338419316</v>
      </c>
      <c r="AP361" s="55">
        <v>0.83866023031922876</v>
      </c>
      <c r="AQ361" s="55">
        <v>1.9034760283649912</v>
      </c>
      <c r="AR361" s="55">
        <v>17.131284255284925</v>
      </c>
      <c r="AS361" s="55">
        <v>0.1790398244501725</v>
      </c>
      <c r="AT361" s="55">
        <v>0</v>
      </c>
      <c r="AU361" s="135">
        <v>20.052460338419316</v>
      </c>
      <c r="AW361" s="55">
        <v>0.10110167227528</v>
      </c>
      <c r="AX361" s="55">
        <v>0.21506038507361902</v>
      </c>
      <c r="AY361" s="55">
        <v>2.3763307110510064</v>
      </c>
      <c r="AZ361" s="55">
        <v>2.5180585362724949E-2</v>
      </c>
      <c r="BA361" s="55">
        <v>0</v>
      </c>
      <c r="BB361" s="135">
        <v>2.7176733537626303</v>
      </c>
      <c r="BD361" s="55">
        <v>1.9685596792876178E-2</v>
      </c>
      <c r="BE361" s="55">
        <v>4.2155514310672215E-2</v>
      </c>
      <c r="BF361" s="55">
        <v>0.4556218962243771</v>
      </c>
      <c r="BG361" s="55">
        <v>4.7947829592355868E-3</v>
      </c>
      <c r="BH361" s="55">
        <v>0</v>
      </c>
      <c r="BI361" s="135">
        <v>0.52225779028716113</v>
      </c>
      <c r="BK361" s="55">
        <v>0.95944749938738494</v>
      </c>
      <c r="BL361" s="55">
        <v>2.1606919277492826</v>
      </c>
      <c r="BM361" s="55">
        <v>19.963236862560308</v>
      </c>
      <c r="BN361" s="55">
        <v>0.20901519277213301</v>
      </c>
      <c r="BO361" s="55">
        <v>0</v>
      </c>
      <c r="BP361" s="135">
        <v>23.292391482469107</v>
      </c>
      <c r="BR361" s="147">
        <v>0</v>
      </c>
      <c r="BS361" s="147">
        <v>0</v>
      </c>
      <c r="BT361" s="147">
        <v>0.5</v>
      </c>
      <c r="BU361" s="147">
        <v>0.5</v>
      </c>
      <c r="BV361" s="147">
        <v>0</v>
      </c>
      <c r="BX361" s="55">
        <v>0</v>
      </c>
      <c r="BY361" s="55">
        <v>0</v>
      </c>
      <c r="BZ361" s="55">
        <v>10.026230169209658</v>
      </c>
      <c r="CA361" s="55">
        <v>10.026230169209658</v>
      </c>
      <c r="CB361" s="55">
        <v>0</v>
      </c>
      <c r="CC361" s="135">
        <v>20.052460338419316</v>
      </c>
      <c r="CE361" s="55">
        <v>0</v>
      </c>
      <c r="CF361" s="55">
        <v>0</v>
      </c>
      <c r="CG361" s="55">
        <v>10.026230169209658</v>
      </c>
      <c r="CH361" s="55">
        <v>10.026230169209658</v>
      </c>
      <c r="CI361" s="55">
        <v>0</v>
      </c>
      <c r="CJ361" s="135">
        <v>20.052460338419316</v>
      </c>
      <c r="CL361" s="55">
        <v>0</v>
      </c>
      <c r="CM361" s="55">
        <v>0</v>
      </c>
      <c r="CN361" s="55">
        <v>1.3588366768813152</v>
      </c>
      <c r="CO361" s="55">
        <v>1.3588366768813152</v>
      </c>
      <c r="CP361" s="55">
        <v>0</v>
      </c>
      <c r="CQ361" s="135">
        <v>2.7176733537626303</v>
      </c>
      <c r="CS361" s="67">
        <v>0</v>
      </c>
      <c r="CT361" s="67">
        <v>0</v>
      </c>
      <c r="CU361" s="67">
        <v>0.26112889514358056</v>
      </c>
      <c r="CV361" s="67">
        <v>0.26112889514358056</v>
      </c>
      <c r="CW361" s="67">
        <v>0</v>
      </c>
      <c r="CX361" s="135">
        <v>0.52225779028716113</v>
      </c>
      <c r="CZ361" s="55">
        <v>0</v>
      </c>
      <c r="DA361" s="55">
        <v>0</v>
      </c>
      <c r="DB361" s="55">
        <v>11.646195741234553</v>
      </c>
      <c r="DC361" s="55">
        <v>11.646195741234553</v>
      </c>
      <c r="DD361" s="55">
        <v>0</v>
      </c>
      <c r="DE361" s="135">
        <v>23.292391482469107</v>
      </c>
      <c r="DG361" s="43" t="b" cm="1">
        <f t="array" aca="1" ref="DG361" ca="1">OR($G361=Forecast_Capex_Input!$BF$8:$BF$10)</f>
        <v>0</v>
      </c>
      <c r="DH361" s="43" cm="1">
        <f t="array" aca="1" ref="DH361" ca="1">IFERROR(INDEX(Forecast_Capex_Input!BG$12:BG$286,$Z361)
*(INDEX(Forecast_Capex_Input!$H$12:$H$286,$Z361)=Repex),0)
*$DG361</f>
        <v>0</v>
      </c>
      <c r="DI361" s="43" cm="1">
        <f t="array" aca="1" ref="DI361" ca="1">IFERROR(INDEX(Forecast_Capex_Input!BH$12:BH$286,$Z361)
*(INDEX(Forecast_Capex_Input!$H$12:$H$286,$Z361)=Repex),0)
*$DG361</f>
        <v>0</v>
      </c>
      <c r="DJ361" s="43" cm="1">
        <f t="array" aca="1" ref="DJ361" ca="1">IFERROR(INDEX(Forecast_Capex_Input!BI$12:BI$286,$Z361)
*(INDEX(Forecast_Capex_Input!$H$12:$H$286,$Z361)=Repex),0)
*$DG361</f>
        <v>0</v>
      </c>
      <c r="DK361" s="43" cm="1">
        <f t="array" aca="1" ref="DK361" ca="1">IFERROR(INDEX(Forecast_Capex_Input!BJ$12:BJ$286,$Z361)
*(INDEX(Forecast_Capex_Input!$H$12:$H$286,$Z361)=Repex),0)
*$DG361</f>
        <v>0</v>
      </c>
      <c r="DL361" s="43" cm="1">
        <f t="array" aca="1" ref="DL361" ca="1">IFERROR(INDEX(Forecast_Capex_Input!BK$12:BK$286,$Z361)
*(INDEX(Forecast_Capex_Input!$H$12:$H$286,$Z361)=Repex),0)
*$DG361</f>
        <v>0</v>
      </c>
      <c r="DM361" s="43" cm="1">
        <f t="array" aca="1" ref="DM361" ca="1">IFERROR(INDEX(Forecast_Capex_Input!BL$12:BL$286,$Z361)
*(INDEX(Forecast_Capex_Input!$H$12:$H$286,$Z361)=Repex),0)
*$DG361</f>
        <v>0</v>
      </c>
      <c r="DO361" s="43" t="b" cm="1">
        <f t="array" aca="1" ref="DO361" ca="1">OR($G361=Forecast_Capex_Input!$BN$8:$BN$9)</f>
        <v>1</v>
      </c>
      <c r="DP361" s="43" cm="1">
        <f t="array" aca="1" ref="DP361" ca="1">IFERROR(INDEX(Forecast_Capex_Input!BO$12:BO$286,$Z361)
*(INDEX(Forecast_Capex_Input!$H$12:$H$286,$Z361)=Repex),0)
*$DO361</f>
        <v>0</v>
      </c>
      <c r="DQ361" s="43" cm="1">
        <f t="array" aca="1" ref="DQ361" ca="1">IFERROR(INDEX(Forecast_Capex_Input!BP$12:BP$286,$Z361)
*(INDEX(Forecast_Capex_Input!$H$12:$H$286,$Z361)=Repex),0)
*$DO361</f>
        <v>0</v>
      </c>
      <c r="DR361" s="43" cm="1">
        <f t="array" aca="1" ref="DR361" ca="1">IFERROR(INDEX(Forecast_Capex_Input!BQ$12:BQ$286,$Z361)
*(INDEX(Forecast_Capex_Input!$H$12:$H$286,$Z361)=Repex),0)
*$DO361</f>
        <v>0</v>
      </c>
      <c r="DS361" s="43" cm="1">
        <f t="array" aca="1" ref="DS361" ca="1">IFERROR(INDEX(Forecast_Capex_Input!BR$12:BR$286,$Z361)
*(INDEX(Forecast_Capex_Input!$H$12:$H$286,$Z361)=Repex),0)
*$DO361</f>
        <v>0</v>
      </c>
      <c r="DT361" s="43" cm="1">
        <f t="array" aca="1" ref="DT361" ca="1">IFERROR(INDEX(Forecast_Capex_Input!BS$12:BS$286,$Z361)
*(INDEX(Forecast_Capex_Input!$H$12:$H$286,$Z361)=Repex),0)
*$DO361</f>
        <v>0</v>
      </c>
      <c r="DV361" s="43" t="b" cm="1">
        <f t="array" aca="1" ref="DV361" ca="1">OR($G361=Forecast_Capex_Input!$BU$8:$BU$10)</f>
        <v>0</v>
      </c>
      <c r="DW361" s="43" cm="1">
        <f t="array" aca="1" ref="DW361" ca="1">IFERROR(INDEX(Forecast_Capex_Input!BV$12:BV$286,$Z361)
*(INDEX(Forecast_Capex_Input!$H$12:$H$286,$Z361)=Repex),0)
*$DV361</f>
        <v>0</v>
      </c>
      <c r="DX361" s="43" cm="1">
        <f t="array" aca="1" ref="DX361" ca="1">IFERROR(INDEX(Forecast_Capex_Input!BW$12:BW$286,$Z361)
*(INDEX(Forecast_Capex_Input!$H$12:$H$286,$Z361)=Repex),0)
*$DV361</f>
        <v>0</v>
      </c>
      <c r="DY361" s="43" cm="1">
        <f t="array" aca="1" ref="DY361" ca="1">IFERROR(INDEX(Forecast_Capex_Input!BX$12:BX$286,$Z361)
*(INDEX(Forecast_Capex_Input!$H$12:$H$286,$Z361)=Repex),0)
*$DV361</f>
        <v>0</v>
      </c>
      <c r="DZ361" s="43" cm="1">
        <f t="array" aca="1" ref="DZ361" ca="1">IFERROR(INDEX(Forecast_Capex_Input!BY$12:BY$286,$Z361)
*(INDEX(Forecast_Capex_Input!$H$12:$H$286,$Z361)=Repex),0)
*$DV361</f>
        <v>0</v>
      </c>
      <c r="EA361" s="43" cm="1">
        <f t="array" aca="1" ref="EA361" ca="1">IFERROR(INDEX(Forecast_Capex_Input!BZ$12:BZ$286,$Z361)
*(INDEX(Forecast_Capex_Input!$H$12:$H$286,$Z361)=Repex),0)
*$DV361</f>
        <v>0</v>
      </c>
      <c r="EB361" s="43" cm="1">
        <f t="array" aca="1" ref="EB361" ca="1">IFERROR(INDEX(Forecast_Capex_Input!CA$12:CA$286,$Z361)
*(INDEX(Forecast_Capex_Input!$H$12:$H$286,$Z361)=Repex),0)
*$DV361</f>
        <v>0</v>
      </c>
      <c r="EC361" s="43" cm="1">
        <f t="array" aca="1" ref="EC361" ca="1">IFERROR(INDEX(Forecast_Capex_Input!CB$12:CB$286,$Z361)
*(INDEX(Forecast_Capex_Input!$H$12:$H$286,$Z361)=Repex),0)
*$DV361</f>
        <v>0</v>
      </c>
      <c r="ED361" s="43" cm="1">
        <f t="array" aca="1" ref="ED361" ca="1">IFERROR(INDEX(Forecast_Capex_Input!CC$12:CC$286,$Z361)
*(INDEX(Forecast_Capex_Input!$H$12:$H$286,$Z361)=Repex),0)
*$DV361</f>
        <v>0</v>
      </c>
      <c r="EF361" s="86">
        <f t="shared" si="36"/>
        <v>20.052460338419316</v>
      </c>
      <c r="EG361" s="28">
        <f>IFERROR(RANK(EF361,EF$11:EF$1010,0)+COUNTIF(EF$11:EF361,EF361)-1,NA)</f>
        <v>4</v>
      </c>
    </row>
    <row r="362" spans="3:137" x14ac:dyDescent="0.2">
      <c r="C362" s="28">
        <f t="shared" si="37"/>
        <v>352</v>
      </c>
      <c r="D362" s="9" t="str" cm="1">
        <f t="array" ref="D362">IFERROR(INDEX(Forecast_Capex_Input!$D$12:$D$286,$Z362),NA)</f>
        <v>Improve voltage control in Southern NSW area</v>
      </c>
      <c r="E362" s="24" t="b" cm="1">
        <f t="array" ref="E362">IF($Z362=NA,NA,INDEX(Forecast_Capex_Input!$E$12:$E$286,$Z362))</f>
        <v>1</v>
      </c>
      <c r="F362" s="9" t="str" cm="1">
        <f t="array" aca="1" ref="F362" ca="1">IFERROR(INDEX(General!$E$25:$E$26,$AA362),NA)</f>
        <v>Non-Labour</v>
      </c>
      <c r="G362" s="9" t="str" cm="1">
        <f t="array" aca="1" ref="G362" ca="1">IFERROR(INDEX(Forecast_Capex_Input!$AI$11:$BB$11,$AC362),NA)</f>
        <v>Secondary Systems</v>
      </c>
      <c r="H362" s="50" cm="1">
        <f t="array" aca="1" ref="H362" ca="1">IFERROR(INDEX(Forecast_Capex_Input!$AI$12:$BB$286,$Z362,$AC362),NA)</f>
        <v>0.05</v>
      </c>
      <c r="I362" s="150" t="str" cm="1">
        <f t="array" ref="I362">IFERROR(INDEX(Forecast_Capex_Input!$F$12:$F$286,$Z362),NA)</f>
        <v>Augmentation Expenditure</v>
      </c>
      <c r="J362" s="150" t="str" cm="1">
        <f t="array" ref="J362">IFERROR(INDEX(Forecast_Capex_Input!G$12:G$286,$Z362),NA)</f>
        <v>Augmentations</v>
      </c>
      <c r="K362" s="150" t="str" cm="1">
        <f t="array" ref="K362">IFERROR(INDEX(Forecast_Capex_Input!H$12:H$286,$Z362),NA)</f>
        <v>Augex</v>
      </c>
      <c r="L362" s="150" t="str" cm="1">
        <f t="array" ref="L362">IFERROR(INDEX(Forecast_Capex_Input!I$12:I$286,$Z362),NA)</f>
        <v>Compliance</v>
      </c>
      <c r="M362" s="150" t="str" cm="1">
        <f t="array" ref="M362">IFERROR(INDEX(Forecast_Capex_Input!J$12:J$286,$Z362),NA)</f>
        <v>N/A</v>
      </c>
      <c r="N362" s="150" t="str" cm="1">
        <f t="array" ref="N362">IFERROR(INDEX(Forecast_Capex_Input!K$12:K$286,$Z362),NA)</f>
        <v>N/A</v>
      </c>
      <c r="O362" s="150" t="str" cm="1">
        <f t="array" ref="O362">IFERROR(INDEX(Forecast_Capex_Input!L$12:L$286,$Z362),NA)</f>
        <v>N/A</v>
      </c>
      <c r="P362" s="150" t="str" cm="1">
        <f t="array" ref="P362">IFERROR(INDEX(Forecast_Capex_Input!M$12:M$286,$Z362),NA)</f>
        <v>N/A</v>
      </c>
      <c r="Q362" s="24" t="str" cm="1">
        <f t="array" ref="Q362">IFERROR(INDEX(Forecast_Capex_Input!N$12:N$286,$Z362),NA)</f>
        <v>No</v>
      </c>
      <c r="R362" s="190" cm="1">
        <f t="array" ref="R362">IFERROR(INDEX(Forecast_Capex_Input!O$12:O$286,$Z362),0)</f>
        <v>0</v>
      </c>
      <c r="S362" s="24" t="str" cm="1">
        <f t="array" ref="S362">IFERROR(INDEX(Forecast_Capex_Input!P$12:P$286,$Z362),0)</f>
        <v>Energy transition</v>
      </c>
      <c r="T362" s="150" t="str" cm="1">
        <f t="array" aca="1" ref="T362" ca="1">IFERROR(INDEX(General!$K$91:$K$110,$AC362),NA)</f>
        <v>Secondary Systems (2018-23)</v>
      </c>
      <c r="U362" s="43" cm="1">
        <f t="array" aca="1" ref="U362" ca="1">IFERROR(
IF($F362=General!$E$25,INDEX(Forecast_Capex_Input!S$12:S$286,$Z362),
INDEX(Forecast_Capex_Input!T$12:T$286,$Z362)),0)</f>
        <v>0.90792840612811798</v>
      </c>
      <c r="V362" s="82" t="b">
        <f>IFERROR(INDEX(Overheads!$T$19:$T$26,MATCH($I362,Overheads!$E$19:$E$26,0)),FALSE)</f>
        <v>1</v>
      </c>
      <c r="W362" s="209" t="str" cm="1">
        <f t="array" ref="W362">IFERROR(
INDEX(Forecast_Capex_Input!CN$12:CN$286,$Z362),0)</f>
        <v>FY22</v>
      </c>
      <c r="X362" s="209">
        <f>IFERROR(
MATCH($W362,General!$L$39:$S$39,0),1)</f>
        <v>2</v>
      </c>
      <c r="Z362" s="28">
        <f>IFERROR(
IF(MATCH($C362,Forecast_Capex_Input!$CI$12:$CI$286,1)+1&gt;MAX(Forecast_Capex_Input!$C$12:$C$286),NA,
MATCH($C362,Forecast_Capex_Input!$CI$12:$CI$286,1)+1),1)</f>
        <v>150</v>
      </c>
      <c r="AA362" s="28" cm="1">
        <f t="array" aca="1" ref="AA362" ca="1">IFERROR(
IF(Z361&lt;&gt;Z362,1,
IF(COUNTIF(OFFSET(AA361,0,0,-INDEX(Forecast_Capex_Input!$CG$12:$CG$286,$Z362)),AA361)=INDEX(Forecast_Capex_Input!$CG$12:$CG$286,$Z362),AA361+1,AA361)),NA)</f>
        <v>2</v>
      </c>
      <c r="AB362" s="28" cm="1">
        <f t="array" ref="AB362">IFERROR($C362-IF($Z362=1,1,INDEX(Forecast_Capex_Input!$CI$12:$CI$286,$Z362-1))+1,NA)</f>
        <v>4</v>
      </c>
      <c r="AC362" s="28" cm="1">
        <f t="array" aca="1" ref="AC362" ca="1">IFERROR(IF(AA362=1,
INDEX(Forecast_Capex_Input!$AI$10:$BB$10,SMALL(IF(INDEX(Forecast_Capex_Input!$AI$12:$BB$286,$Z362,0)&gt;0,COLUMN(Forecast_Capex_Input!$AI$10:$BB$10)-COLUMN(Forecast_Capex_Input!$AI$12)+1),ROWS(OFFSET(AC361,0,0,-$AB362)))),
OFFSET(AC361,-INDEX(Forecast_Capex_Input!$CG$12:$CG$286,$Z362)+1,0)),NA)</f>
        <v>4</v>
      </c>
      <c r="AD362" s="28">
        <f t="shared" ca="1" si="34"/>
        <v>2</v>
      </c>
      <c r="AE362" s="82" t="b">
        <f t="shared" si="38"/>
        <v>0</v>
      </c>
      <c r="AF362" s="78" t="b">
        <v>0</v>
      </c>
      <c r="AG362" s="82" t="b">
        <f t="shared" si="35"/>
        <v>1</v>
      </c>
      <c r="AI362" s="55">
        <v>4.4140012122064677E-2</v>
      </c>
      <c r="AJ362" s="55">
        <v>0.10018294886131533</v>
      </c>
      <c r="AK362" s="55">
        <v>0.90164653975183817</v>
      </c>
      <c r="AL362" s="55">
        <v>9.4231486552722368E-3</v>
      </c>
      <c r="AM362" s="55">
        <v>0</v>
      </c>
      <c r="AN362" s="135">
        <v>1.0553926493904904</v>
      </c>
      <c r="AP362" s="55">
        <v>4.4140012122064677E-2</v>
      </c>
      <c r="AQ362" s="55">
        <v>0.10018294886131533</v>
      </c>
      <c r="AR362" s="55">
        <v>0.90164653975183817</v>
      </c>
      <c r="AS362" s="55">
        <v>9.4231486552722368E-3</v>
      </c>
      <c r="AT362" s="55">
        <v>0</v>
      </c>
      <c r="AU362" s="135">
        <v>1.0553926493904904</v>
      </c>
      <c r="AW362" s="55">
        <v>5.3211406460673691E-3</v>
      </c>
      <c r="AX362" s="55">
        <v>1.1318967635453633E-2</v>
      </c>
      <c r="AY362" s="55">
        <v>0.12507003742373718</v>
      </c>
      <c r="AZ362" s="55">
        <v>1.325293966459208E-3</v>
      </c>
      <c r="BA362" s="55">
        <v>0</v>
      </c>
      <c r="BB362" s="135">
        <v>0.14303543967171739</v>
      </c>
      <c r="BD362" s="55">
        <v>1.0360840417303252E-3</v>
      </c>
      <c r="BE362" s="55">
        <v>2.2187112795090638E-3</v>
      </c>
      <c r="BF362" s="55">
        <v>2.3980099801283003E-2</v>
      </c>
      <c r="BG362" s="55">
        <v>2.5235699785450456E-4</v>
      </c>
      <c r="BH362" s="55">
        <v>0</v>
      </c>
      <c r="BI362" s="135">
        <v>2.7487252120376896E-2</v>
      </c>
      <c r="BK362" s="55">
        <v>5.0497236809862373E-2</v>
      </c>
      <c r="BL362" s="55">
        <v>0.11372062777627803</v>
      </c>
      <c r="BM362" s="55">
        <v>1.0506966769768582</v>
      </c>
      <c r="BN362" s="55">
        <v>1.1000799619585949E-2</v>
      </c>
      <c r="BO362" s="55">
        <v>0</v>
      </c>
      <c r="BP362" s="135">
        <v>1.2259153411825847</v>
      </c>
      <c r="BR362" s="147">
        <v>0</v>
      </c>
      <c r="BS362" s="147">
        <v>0</v>
      </c>
      <c r="BT362" s="147">
        <v>0.5</v>
      </c>
      <c r="BU362" s="147">
        <v>0.5</v>
      </c>
      <c r="BV362" s="147">
        <v>0</v>
      </c>
      <c r="BX362" s="55">
        <v>0</v>
      </c>
      <c r="BY362" s="55">
        <v>0</v>
      </c>
      <c r="BZ362" s="55">
        <v>0.52769632469524519</v>
      </c>
      <c r="CA362" s="55">
        <v>0.52769632469524519</v>
      </c>
      <c r="CB362" s="55">
        <v>0</v>
      </c>
      <c r="CC362" s="135">
        <v>1.0553926493904904</v>
      </c>
      <c r="CE362" s="55">
        <v>0</v>
      </c>
      <c r="CF362" s="55">
        <v>0</v>
      </c>
      <c r="CG362" s="55">
        <v>0.52769632469524519</v>
      </c>
      <c r="CH362" s="55">
        <v>0.52769632469524519</v>
      </c>
      <c r="CI362" s="55">
        <v>0</v>
      </c>
      <c r="CJ362" s="135">
        <v>1.0553926493904904</v>
      </c>
      <c r="CL362" s="55">
        <v>0</v>
      </c>
      <c r="CM362" s="55">
        <v>0</v>
      </c>
      <c r="CN362" s="55">
        <v>7.1517719835858695E-2</v>
      </c>
      <c r="CO362" s="55">
        <v>7.1517719835858695E-2</v>
      </c>
      <c r="CP362" s="55">
        <v>0</v>
      </c>
      <c r="CQ362" s="135">
        <v>0.14303543967171739</v>
      </c>
      <c r="CS362" s="67">
        <v>0</v>
      </c>
      <c r="CT362" s="67">
        <v>0</v>
      </c>
      <c r="CU362" s="67">
        <v>1.3743626060188448E-2</v>
      </c>
      <c r="CV362" s="67">
        <v>1.3743626060188448E-2</v>
      </c>
      <c r="CW362" s="67">
        <v>0</v>
      </c>
      <c r="CX362" s="135">
        <v>2.7487252120376896E-2</v>
      </c>
      <c r="CZ362" s="55">
        <v>0</v>
      </c>
      <c r="DA362" s="55">
        <v>0</v>
      </c>
      <c r="DB362" s="55">
        <v>0.61295767059129225</v>
      </c>
      <c r="DC362" s="55">
        <v>0.61295767059129225</v>
      </c>
      <c r="DD362" s="55">
        <v>0</v>
      </c>
      <c r="DE362" s="135">
        <v>1.2259153411825845</v>
      </c>
      <c r="DG362" s="43" t="b" cm="1">
        <f t="array" aca="1" ref="DG362" ca="1">OR($G362=Forecast_Capex_Input!$BF$8:$BF$10)</f>
        <v>0</v>
      </c>
      <c r="DH362" s="43" cm="1">
        <f t="array" aca="1" ref="DH362" ca="1">IFERROR(INDEX(Forecast_Capex_Input!BG$12:BG$286,$Z362)
*(INDEX(Forecast_Capex_Input!$H$12:$H$286,$Z362)=Repex),0)
*$DG362</f>
        <v>0</v>
      </c>
      <c r="DI362" s="43" cm="1">
        <f t="array" aca="1" ref="DI362" ca="1">IFERROR(INDEX(Forecast_Capex_Input!BH$12:BH$286,$Z362)
*(INDEX(Forecast_Capex_Input!$H$12:$H$286,$Z362)=Repex),0)
*$DG362</f>
        <v>0</v>
      </c>
      <c r="DJ362" s="43" cm="1">
        <f t="array" aca="1" ref="DJ362" ca="1">IFERROR(INDEX(Forecast_Capex_Input!BI$12:BI$286,$Z362)
*(INDEX(Forecast_Capex_Input!$H$12:$H$286,$Z362)=Repex),0)
*$DG362</f>
        <v>0</v>
      </c>
      <c r="DK362" s="43" cm="1">
        <f t="array" aca="1" ref="DK362" ca="1">IFERROR(INDEX(Forecast_Capex_Input!BJ$12:BJ$286,$Z362)
*(INDEX(Forecast_Capex_Input!$H$12:$H$286,$Z362)=Repex),0)
*$DG362</f>
        <v>0</v>
      </c>
      <c r="DL362" s="43" cm="1">
        <f t="array" aca="1" ref="DL362" ca="1">IFERROR(INDEX(Forecast_Capex_Input!BK$12:BK$286,$Z362)
*(INDEX(Forecast_Capex_Input!$H$12:$H$286,$Z362)=Repex),0)
*$DG362</f>
        <v>0</v>
      </c>
      <c r="DM362" s="43" cm="1">
        <f t="array" aca="1" ref="DM362" ca="1">IFERROR(INDEX(Forecast_Capex_Input!BL$12:BL$286,$Z362)
*(INDEX(Forecast_Capex_Input!$H$12:$H$286,$Z362)=Repex),0)
*$DG362</f>
        <v>0</v>
      </c>
      <c r="DO362" s="43" t="b" cm="1">
        <f t="array" aca="1" ref="DO362" ca="1">OR($G362=Forecast_Capex_Input!$BN$8:$BN$9)</f>
        <v>0</v>
      </c>
      <c r="DP362" s="43" cm="1">
        <f t="array" aca="1" ref="DP362" ca="1">IFERROR(INDEX(Forecast_Capex_Input!BO$12:BO$286,$Z362)
*(INDEX(Forecast_Capex_Input!$H$12:$H$286,$Z362)=Repex),0)
*$DO362</f>
        <v>0</v>
      </c>
      <c r="DQ362" s="43" cm="1">
        <f t="array" aca="1" ref="DQ362" ca="1">IFERROR(INDEX(Forecast_Capex_Input!BP$12:BP$286,$Z362)
*(INDEX(Forecast_Capex_Input!$H$12:$H$286,$Z362)=Repex),0)
*$DO362</f>
        <v>0</v>
      </c>
      <c r="DR362" s="43" cm="1">
        <f t="array" aca="1" ref="DR362" ca="1">IFERROR(INDEX(Forecast_Capex_Input!BQ$12:BQ$286,$Z362)
*(INDEX(Forecast_Capex_Input!$H$12:$H$286,$Z362)=Repex),0)
*$DO362</f>
        <v>0</v>
      </c>
      <c r="DS362" s="43" cm="1">
        <f t="array" aca="1" ref="DS362" ca="1">IFERROR(INDEX(Forecast_Capex_Input!BR$12:BR$286,$Z362)
*(INDEX(Forecast_Capex_Input!$H$12:$H$286,$Z362)=Repex),0)
*$DO362</f>
        <v>0</v>
      </c>
      <c r="DT362" s="43" cm="1">
        <f t="array" aca="1" ref="DT362" ca="1">IFERROR(INDEX(Forecast_Capex_Input!BS$12:BS$286,$Z362)
*(INDEX(Forecast_Capex_Input!$H$12:$H$286,$Z362)=Repex),0)
*$DO362</f>
        <v>0</v>
      </c>
      <c r="DV362" s="43" t="b" cm="1">
        <f t="array" aca="1" ref="DV362" ca="1">OR($G362=Forecast_Capex_Input!$BU$8:$BU$10)</f>
        <v>1</v>
      </c>
      <c r="DW362" s="43" cm="1">
        <f t="array" aca="1" ref="DW362" ca="1">IFERROR(INDEX(Forecast_Capex_Input!BV$12:BV$286,$Z362)
*(INDEX(Forecast_Capex_Input!$H$12:$H$286,$Z362)=Repex),0)
*$DV362</f>
        <v>0</v>
      </c>
      <c r="DX362" s="43" cm="1">
        <f t="array" aca="1" ref="DX362" ca="1">IFERROR(INDEX(Forecast_Capex_Input!BW$12:BW$286,$Z362)
*(INDEX(Forecast_Capex_Input!$H$12:$H$286,$Z362)=Repex),0)
*$DV362</f>
        <v>0</v>
      </c>
      <c r="DY362" s="43" cm="1">
        <f t="array" aca="1" ref="DY362" ca="1">IFERROR(INDEX(Forecast_Capex_Input!BX$12:BX$286,$Z362)
*(INDEX(Forecast_Capex_Input!$H$12:$H$286,$Z362)=Repex),0)
*$DV362</f>
        <v>0</v>
      </c>
      <c r="DZ362" s="43" cm="1">
        <f t="array" aca="1" ref="DZ362" ca="1">IFERROR(INDEX(Forecast_Capex_Input!BY$12:BY$286,$Z362)
*(INDEX(Forecast_Capex_Input!$H$12:$H$286,$Z362)=Repex),0)
*$DV362</f>
        <v>0</v>
      </c>
      <c r="EA362" s="43" cm="1">
        <f t="array" aca="1" ref="EA362" ca="1">IFERROR(INDEX(Forecast_Capex_Input!BZ$12:BZ$286,$Z362)
*(INDEX(Forecast_Capex_Input!$H$12:$H$286,$Z362)=Repex),0)
*$DV362</f>
        <v>0</v>
      </c>
      <c r="EB362" s="43" cm="1">
        <f t="array" aca="1" ref="EB362" ca="1">IFERROR(INDEX(Forecast_Capex_Input!CA$12:CA$286,$Z362)
*(INDEX(Forecast_Capex_Input!$H$12:$H$286,$Z362)=Repex),0)
*$DV362</f>
        <v>0</v>
      </c>
      <c r="EC362" s="43" cm="1">
        <f t="array" aca="1" ref="EC362" ca="1">IFERROR(INDEX(Forecast_Capex_Input!CB$12:CB$286,$Z362)
*(INDEX(Forecast_Capex_Input!$H$12:$H$286,$Z362)=Repex),0)
*$DV362</f>
        <v>0</v>
      </c>
      <c r="ED362" s="43" cm="1">
        <f t="array" aca="1" ref="ED362" ca="1">IFERROR(INDEX(Forecast_Capex_Input!CC$12:CC$286,$Z362)
*(INDEX(Forecast_Capex_Input!$H$12:$H$286,$Z362)=Repex),0)
*$DV362</f>
        <v>0</v>
      </c>
      <c r="EF362" s="86">
        <f t="shared" si="36"/>
        <v>1.0553926493904904</v>
      </c>
      <c r="EG362" s="28">
        <f>IFERROR(RANK(EF362,EF$11:EF$1010,0)+COUNTIF(EF$11:EF362,EF362)-1,NA)</f>
        <v>28</v>
      </c>
    </row>
    <row r="363" spans="3:137" x14ac:dyDescent="0.2">
      <c r="C363" s="28">
        <f t="shared" si="37"/>
        <v>353</v>
      </c>
      <c r="D363" s="9" t="str" cm="1">
        <f t="array" ref="D363">IFERROR(INDEX(Forecast_Capex_Input!$D$12:$D$286,$Z363),NA)</f>
        <v>Improve operational response to busbar trips</v>
      </c>
      <c r="E363" s="24" t="b" cm="1">
        <f t="array" ref="E363">IF($Z363=NA,NA,INDEX(Forecast_Capex_Input!$E$12:$E$286,$Z363))</f>
        <v>0</v>
      </c>
      <c r="F363" s="9" t="str" cm="1">
        <f t="array" aca="1" ref="F363" ca="1">IFERROR(INDEX(General!$E$25:$E$26,$AA363),NA)</f>
        <v>Labour</v>
      </c>
      <c r="G363" s="9" t="str" cm="1">
        <f t="array" aca="1" ref="G363" ca="1">IFERROR(INDEX(Forecast_Capex_Input!$AI$11:$BB$11,$AC363),NA)</f>
        <v>Secondary Systems</v>
      </c>
      <c r="H363" s="50" cm="1">
        <f t="array" aca="1" ref="H363" ca="1">IFERROR(INDEX(Forecast_Capex_Input!$AI$12:$BB$286,$Z363,$AC363),NA)</f>
        <v>1</v>
      </c>
      <c r="I363" s="150" t="str" cm="1">
        <f t="array" ref="I363">IFERROR(INDEX(Forecast_Capex_Input!$F$12:$F$286,$Z363),NA)</f>
        <v>Augmentation Expenditure</v>
      </c>
      <c r="J363" s="150" t="str" cm="1">
        <f t="array" ref="J363">IFERROR(INDEX(Forecast_Capex_Input!G$12:G$286,$Z363),NA)</f>
        <v>Augmentations</v>
      </c>
      <c r="K363" s="150" t="str" cm="1">
        <f t="array" ref="K363">IFERROR(INDEX(Forecast_Capex_Input!H$12:H$286,$Z363),NA)</f>
        <v>Augex</v>
      </c>
      <c r="L363" s="150" t="str" cm="1">
        <f t="array" ref="L363">IFERROR(INDEX(Forecast_Capex_Input!I$12:I$286,$Z363),NA)</f>
        <v>Economic Benefits</v>
      </c>
      <c r="M363" s="150" t="str" cm="1">
        <f t="array" ref="M363">IFERROR(INDEX(Forecast_Capex_Input!J$12:J$286,$Z363),NA)</f>
        <v>N/A</v>
      </c>
      <c r="N363" s="150" t="str" cm="1">
        <f t="array" ref="N363">IFERROR(INDEX(Forecast_Capex_Input!K$12:K$286,$Z363),NA)</f>
        <v>N/A</v>
      </c>
      <c r="O363" s="150" t="str" cm="1">
        <f t="array" ref="O363">IFERROR(INDEX(Forecast_Capex_Input!L$12:L$286,$Z363),NA)</f>
        <v>N/A</v>
      </c>
      <c r="P363" s="150" t="str" cm="1">
        <f t="array" ref="P363">IFERROR(INDEX(Forecast_Capex_Input!M$12:M$286,$Z363),NA)</f>
        <v>N/A</v>
      </c>
      <c r="Q363" s="24" t="str" cm="1">
        <f t="array" ref="Q363">IFERROR(INDEX(Forecast_Capex_Input!N$12:N$286,$Z363),NA)</f>
        <v>Yes</v>
      </c>
      <c r="R363" s="190" cm="1">
        <f t="array" ref="R363">IFERROR(INDEX(Forecast_Capex_Input!O$12:O$286,$Z363),0)</f>
        <v>0</v>
      </c>
      <c r="S363" s="24" t="str" cm="1">
        <f t="array" ref="S363">IFERROR(INDEX(Forecast_Capex_Input!P$12:P$286,$Z363),0)</f>
        <v>Safety security &amp; reliability</v>
      </c>
      <c r="T363" s="150" t="str" cm="1">
        <f t="array" aca="1" ref="T363" ca="1">IFERROR(INDEX(General!$K$91:$K$110,$AC363),NA)</f>
        <v>Secondary Systems (2018-23)</v>
      </c>
      <c r="U363" s="43" cm="1">
        <f t="array" aca="1" ref="U363" ca="1">IFERROR(
IF($F363=General!$E$25,INDEX(Forecast_Capex_Input!S$12:S$286,$Z363),
INDEX(Forecast_Capex_Input!T$12:T$286,$Z363)),0)</f>
        <v>0</v>
      </c>
      <c r="V363" s="82" t="b">
        <f>IFERROR(INDEX(Overheads!$T$19:$T$26,MATCH($I363,Overheads!$E$19:$E$26,0)),FALSE)</f>
        <v>1</v>
      </c>
      <c r="W363" s="209" t="str" cm="1">
        <f t="array" ref="W363">IFERROR(
INDEX(Forecast_Capex_Input!CN$12:CN$286,$Z363),0)</f>
        <v>FY22</v>
      </c>
      <c r="X363" s="209">
        <f>IFERROR(
MATCH($W363,General!$L$39:$S$39,0),1)</f>
        <v>2</v>
      </c>
      <c r="Z363" s="28">
        <f>IFERROR(
IF(MATCH($C363,Forecast_Capex_Input!$CI$12:$CI$286,1)+1&gt;MAX(Forecast_Capex_Input!$C$12:$C$286),NA,
MATCH($C363,Forecast_Capex_Input!$CI$12:$CI$286,1)+1),1)</f>
        <v>151</v>
      </c>
      <c r="AA363" s="28" cm="1">
        <f t="array" aca="1" ref="AA363" ca="1">IFERROR(
IF(Z362&lt;&gt;Z363,1,
IF(COUNTIF(OFFSET(AA362,0,0,-INDEX(Forecast_Capex_Input!$CG$12:$CG$286,$Z363)),AA362)=INDEX(Forecast_Capex_Input!$CG$12:$CG$286,$Z363),AA362+1,AA362)),NA)</f>
        <v>1</v>
      </c>
      <c r="AB363" s="28" cm="1">
        <f t="array" ref="AB363">IFERROR($C363-IF($Z363=1,1,INDEX(Forecast_Capex_Input!$CI$12:$CI$286,$Z363-1))+1,NA)</f>
        <v>1</v>
      </c>
      <c r="AC363" s="28" cm="1">
        <f t="array" aca="1" ref="AC363" ca="1">IFERROR(IF(AA363=1,
INDEX(Forecast_Capex_Input!$AI$10:$BB$10,SMALL(IF(INDEX(Forecast_Capex_Input!$AI$12:$BB$286,$Z363,0)&gt;0,COLUMN(Forecast_Capex_Input!$AI$10:$BB$10)-COLUMN(Forecast_Capex_Input!$AI$12)+1),ROWS(OFFSET(AC362,0,0,-$AB363)))),
OFFSET(AC362,-INDEX(Forecast_Capex_Input!$CG$12:$CG$286,$Z363)+1,0)),NA)</f>
        <v>4</v>
      </c>
      <c r="AD363" s="28">
        <f t="shared" ca="1" si="34"/>
        <v>1</v>
      </c>
      <c r="AE363" s="82" t="b">
        <f t="shared" si="38"/>
        <v>0</v>
      </c>
      <c r="AF363" s="78" t="b">
        <v>0</v>
      </c>
      <c r="AG363" s="82" t="b">
        <f t="shared" si="35"/>
        <v>1</v>
      </c>
      <c r="AI363" s="55">
        <v>0</v>
      </c>
      <c r="AJ363" s="55">
        <v>0</v>
      </c>
      <c r="AK363" s="55">
        <v>0</v>
      </c>
      <c r="AL363" s="55">
        <v>0</v>
      </c>
      <c r="AM363" s="55">
        <v>0</v>
      </c>
      <c r="AN363" s="135">
        <v>0</v>
      </c>
      <c r="AP363" s="55">
        <v>0</v>
      </c>
      <c r="AQ363" s="55">
        <v>0</v>
      </c>
      <c r="AR363" s="55">
        <v>0</v>
      </c>
      <c r="AS363" s="55">
        <v>0</v>
      </c>
      <c r="AT363" s="55">
        <v>0</v>
      </c>
      <c r="AU363" s="135">
        <v>0</v>
      </c>
      <c r="AW363" s="55">
        <v>0</v>
      </c>
      <c r="AX363" s="55">
        <v>0</v>
      </c>
      <c r="AY363" s="55">
        <v>0</v>
      </c>
      <c r="AZ363" s="55">
        <v>0</v>
      </c>
      <c r="BA363" s="55">
        <v>0</v>
      </c>
      <c r="BB363" s="135">
        <v>0</v>
      </c>
      <c r="BD363" s="55">
        <v>0</v>
      </c>
      <c r="BE363" s="55">
        <v>0</v>
      </c>
      <c r="BF363" s="55">
        <v>0</v>
      </c>
      <c r="BG363" s="55">
        <v>0</v>
      </c>
      <c r="BH363" s="55">
        <v>0</v>
      </c>
      <c r="BI363" s="135">
        <v>0</v>
      </c>
      <c r="BK363" s="55">
        <v>0</v>
      </c>
      <c r="BL363" s="55">
        <v>0</v>
      </c>
      <c r="BM363" s="55">
        <v>0</v>
      </c>
      <c r="BN363" s="55">
        <v>0</v>
      </c>
      <c r="BO363" s="55">
        <v>0</v>
      </c>
      <c r="BP363" s="135">
        <v>0</v>
      </c>
      <c r="BR363" s="147">
        <v>0</v>
      </c>
      <c r="BS363" s="147">
        <v>0</v>
      </c>
      <c r="BT363" s="147">
        <v>0</v>
      </c>
      <c r="BU363" s="147">
        <v>1</v>
      </c>
      <c r="BV363" s="147">
        <v>0</v>
      </c>
      <c r="BX363" s="55">
        <v>0</v>
      </c>
      <c r="BY363" s="55">
        <v>0</v>
      </c>
      <c r="BZ363" s="55">
        <v>0</v>
      </c>
      <c r="CA363" s="55">
        <v>0</v>
      </c>
      <c r="CB363" s="55">
        <v>0</v>
      </c>
      <c r="CC363" s="135">
        <v>0</v>
      </c>
      <c r="CE363" s="55">
        <v>0</v>
      </c>
      <c r="CF363" s="55">
        <v>0</v>
      </c>
      <c r="CG363" s="55">
        <v>0</v>
      </c>
      <c r="CH363" s="55">
        <v>0</v>
      </c>
      <c r="CI363" s="55">
        <v>0</v>
      </c>
      <c r="CJ363" s="135">
        <v>0</v>
      </c>
      <c r="CL363" s="55">
        <v>0</v>
      </c>
      <c r="CM363" s="55">
        <v>0</v>
      </c>
      <c r="CN363" s="55">
        <v>0</v>
      </c>
      <c r="CO363" s="55">
        <v>0</v>
      </c>
      <c r="CP363" s="55">
        <v>0</v>
      </c>
      <c r="CQ363" s="135">
        <v>0</v>
      </c>
      <c r="CS363" s="67">
        <v>0</v>
      </c>
      <c r="CT363" s="67">
        <v>0</v>
      </c>
      <c r="CU363" s="67">
        <v>0</v>
      </c>
      <c r="CV363" s="67">
        <v>0</v>
      </c>
      <c r="CW363" s="67">
        <v>0</v>
      </c>
      <c r="CX363" s="135">
        <v>0</v>
      </c>
      <c r="CZ363" s="55">
        <v>0</v>
      </c>
      <c r="DA363" s="55">
        <v>0</v>
      </c>
      <c r="DB363" s="55">
        <v>0</v>
      </c>
      <c r="DC363" s="55">
        <v>0</v>
      </c>
      <c r="DD363" s="55">
        <v>0</v>
      </c>
      <c r="DE363" s="135">
        <v>0</v>
      </c>
      <c r="DG363" s="43" t="b" cm="1">
        <f t="array" aca="1" ref="DG363" ca="1">OR($G363=Forecast_Capex_Input!$BF$8:$BF$10)</f>
        <v>0</v>
      </c>
      <c r="DH363" s="43" cm="1">
        <f t="array" aca="1" ref="DH363" ca="1">IFERROR(INDEX(Forecast_Capex_Input!BG$12:BG$286,$Z363)
*(INDEX(Forecast_Capex_Input!$H$12:$H$286,$Z363)=Repex),0)
*$DG363</f>
        <v>0</v>
      </c>
      <c r="DI363" s="43" cm="1">
        <f t="array" aca="1" ref="DI363" ca="1">IFERROR(INDEX(Forecast_Capex_Input!BH$12:BH$286,$Z363)
*(INDEX(Forecast_Capex_Input!$H$12:$H$286,$Z363)=Repex),0)
*$DG363</f>
        <v>0</v>
      </c>
      <c r="DJ363" s="43" cm="1">
        <f t="array" aca="1" ref="DJ363" ca="1">IFERROR(INDEX(Forecast_Capex_Input!BI$12:BI$286,$Z363)
*(INDEX(Forecast_Capex_Input!$H$12:$H$286,$Z363)=Repex),0)
*$DG363</f>
        <v>0</v>
      </c>
      <c r="DK363" s="43" cm="1">
        <f t="array" aca="1" ref="DK363" ca="1">IFERROR(INDEX(Forecast_Capex_Input!BJ$12:BJ$286,$Z363)
*(INDEX(Forecast_Capex_Input!$H$12:$H$286,$Z363)=Repex),0)
*$DG363</f>
        <v>0</v>
      </c>
      <c r="DL363" s="43" cm="1">
        <f t="array" aca="1" ref="DL363" ca="1">IFERROR(INDEX(Forecast_Capex_Input!BK$12:BK$286,$Z363)
*(INDEX(Forecast_Capex_Input!$H$12:$H$286,$Z363)=Repex),0)
*$DG363</f>
        <v>0</v>
      </c>
      <c r="DM363" s="43" cm="1">
        <f t="array" aca="1" ref="DM363" ca="1">IFERROR(INDEX(Forecast_Capex_Input!BL$12:BL$286,$Z363)
*(INDEX(Forecast_Capex_Input!$H$12:$H$286,$Z363)=Repex),0)
*$DG363</f>
        <v>0</v>
      </c>
      <c r="DO363" s="43" t="b" cm="1">
        <f t="array" aca="1" ref="DO363" ca="1">OR($G363=Forecast_Capex_Input!$BN$8:$BN$9)</f>
        <v>0</v>
      </c>
      <c r="DP363" s="43" cm="1">
        <f t="array" aca="1" ref="DP363" ca="1">IFERROR(INDEX(Forecast_Capex_Input!BO$12:BO$286,$Z363)
*(INDEX(Forecast_Capex_Input!$H$12:$H$286,$Z363)=Repex),0)
*$DO363</f>
        <v>0</v>
      </c>
      <c r="DQ363" s="43" cm="1">
        <f t="array" aca="1" ref="DQ363" ca="1">IFERROR(INDEX(Forecast_Capex_Input!BP$12:BP$286,$Z363)
*(INDEX(Forecast_Capex_Input!$H$12:$H$286,$Z363)=Repex),0)
*$DO363</f>
        <v>0</v>
      </c>
      <c r="DR363" s="43" cm="1">
        <f t="array" aca="1" ref="DR363" ca="1">IFERROR(INDEX(Forecast_Capex_Input!BQ$12:BQ$286,$Z363)
*(INDEX(Forecast_Capex_Input!$H$12:$H$286,$Z363)=Repex),0)
*$DO363</f>
        <v>0</v>
      </c>
      <c r="DS363" s="43" cm="1">
        <f t="array" aca="1" ref="DS363" ca="1">IFERROR(INDEX(Forecast_Capex_Input!BR$12:BR$286,$Z363)
*(INDEX(Forecast_Capex_Input!$H$12:$H$286,$Z363)=Repex),0)
*$DO363</f>
        <v>0</v>
      </c>
      <c r="DT363" s="43" cm="1">
        <f t="array" aca="1" ref="DT363" ca="1">IFERROR(INDEX(Forecast_Capex_Input!BS$12:BS$286,$Z363)
*(INDEX(Forecast_Capex_Input!$H$12:$H$286,$Z363)=Repex),0)
*$DO363</f>
        <v>0</v>
      </c>
      <c r="DV363" s="43" t="b" cm="1">
        <f t="array" aca="1" ref="DV363" ca="1">OR($G363=Forecast_Capex_Input!$BU$8:$BU$10)</f>
        <v>1</v>
      </c>
      <c r="DW363" s="43" cm="1">
        <f t="array" aca="1" ref="DW363" ca="1">IFERROR(INDEX(Forecast_Capex_Input!BV$12:BV$286,$Z363)
*(INDEX(Forecast_Capex_Input!$H$12:$H$286,$Z363)=Repex),0)
*$DV363</f>
        <v>0</v>
      </c>
      <c r="DX363" s="43" cm="1">
        <f t="array" aca="1" ref="DX363" ca="1">IFERROR(INDEX(Forecast_Capex_Input!BW$12:BW$286,$Z363)
*(INDEX(Forecast_Capex_Input!$H$12:$H$286,$Z363)=Repex),0)
*$DV363</f>
        <v>0</v>
      </c>
      <c r="DY363" s="43" cm="1">
        <f t="array" aca="1" ref="DY363" ca="1">IFERROR(INDEX(Forecast_Capex_Input!BX$12:BX$286,$Z363)
*(INDEX(Forecast_Capex_Input!$H$12:$H$286,$Z363)=Repex),0)
*$DV363</f>
        <v>0</v>
      </c>
      <c r="DZ363" s="43" cm="1">
        <f t="array" aca="1" ref="DZ363" ca="1">IFERROR(INDEX(Forecast_Capex_Input!BY$12:BY$286,$Z363)
*(INDEX(Forecast_Capex_Input!$H$12:$H$286,$Z363)=Repex),0)
*$DV363</f>
        <v>0</v>
      </c>
      <c r="EA363" s="43" cm="1">
        <f t="array" aca="1" ref="EA363" ca="1">IFERROR(INDEX(Forecast_Capex_Input!BZ$12:BZ$286,$Z363)
*(INDEX(Forecast_Capex_Input!$H$12:$H$286,$Z363)=Repex),0)
*$DV363</f>
        <v>0</v>
      </c>
      <c r="EB363" s="43" cm="1">
        <f t="array" aca="1" ref="EB363" ca="1">IFERROR(INDEX(Forecast_Capex_Input!CA$12:CA$286,$Z363)
*(INDEX(Forecast_Capex_Input!$H$12:$H$286,$Z363)=Repex),0)
*$DV363</f>
        <v>0</v>
      </c>
      <c r="EC363" s="43" cm="1">
        <f t="array" aca="1" ref="EC363" ca="1">IFERROR(INDEX(Forecast_Capex_Input!CB$12:CB$286,$Z363)
*(INDEX(Forecast_Capex_Input!$H$12:$H$286,$Z363)=Repex),0)
*$DV363</f>
        <v>0</v>
      </c>
      <c r="ED363" s="43" cm="1">
        <f t="array" aca="1" ref="ED363" ca="1">IFERROR(INDEX(Forecast_Capex_Input!CC$12:CC$286,$Z363)
*(INDEX(Forecast_Capex_Input!$H$12:$H$286,$Z363)=Repex),0)
*$DV363</f>
        <v>0</v>
      </c>
      <c r="EF363" s="86">
        <f t="shared" si="36"/>
        <v>0</v>
      </c>
      <c r="EG363" s="28">
        <f>IFERROR(RANK(EF363,EF$11:EF$1010,0)+COUNTIF(EF$11:EF363,EF363)-1,NA)</f>
        <v>49</v>
      </c>
    </row>
    <row r="364" spans="3:137" x14ac:dyDescent="0.2">
      <c r="C364" s="28">
        <f t="shared" si="37"/>
        <v>354</v>
      </c>
      <c r="D364" s="9" t="str" cm="1">
        <f t="array" ref="D364">IFERROR(INDEX(Forecast_Capex_Input!$D$12:$D$286,$Z364),NA)</f>
        <v>Improve operational response to busbar trips</v>
      </c>
      <c r="E364" s="24" t="b" cm="1">
        <f t="array" ref="E364">IF($Z364=NA,NA,INDEX(Forecast_Capex_Input!$E$12:$E$286,$Z364))</f>
        <v>0</v>
      </c>
      <c r="F364" s="9" t="str" cm="1">
        <f t="array" aca="1" ref="F364" ca="1">IFERROR(INDEX(General!$E$25:$E$26,$AA364),NA)</f>
        <v>Non-Labour</v>
      </c>
      <c r="G364" s="9" t="str" cm="1">
        <f t="array" aca="1" ref="G364" ca="1">IFERROR(INDEX(Forecast_Capex_Input!$AI$11:$BB$11,$AC364),NA)</f>
        <v>Secondary Systems</v>
      </c>
      <c r="H364" s="50" cm="1">
        <f t="array" aca="1" ref="H364" ca="1">IFERROR(INDEX(Forecast_Capex_Input!$AI$12:$BB$286,$Z364,$AC364),NA)</f>
        <v>1</v>
      </c>
      <c r="I364" s="150" t="str" cm="1">
        <f t="array" ref="I364">IFERROR(INDEX(Forecast_Capex_Input!$F$12:$F$286,$Z364),NA)</f>
        <v>Augmentation Expenditure</v>
      </c>
      <c r="J364" s="150" t="str" cm="1">
        <f t="array" ref="J364">IFERROR(INDEX(Forecast_Capex_Input!G$12:G$286,$Z364),NA)</f>
        <v>Augmentations</v>
      </c>
      <c r="K364" s="150" t="str" cm="1">
        <f t="array" ref="K364">IFERROR(INDEX(Forecast_Capex_Input!H$12:H$286,$Z364),NA)</f>
        <v>Augex</v>
      </c>
      <c r="L364" s="150" t="str" cm="1">
        <f t="array" ref="L364">IFERROR(INDEX(Forecast_Capex_Input!I$12:I$286,$Z364),NA)</f>
        <v>Economic Benefits</v>
      </c>
      <c r="M364" s="150" t="str" cm="1">
        <f t="array" ref="M364">IFERROR(INDEX(Forecast_Capex_Input!J$12:J$286,$Z364),NA)</f>
        <v>N/A</v>
      </c>
      <c r="N364" s="150" t="str" cm="1">
        <f t="array" ref="N364">IFERROR(INDEX(Forecast_Capex_Input!K$12:K$286,$Z364),NA)</f>
        <v>N/A</v>
      </c>
      <c r="O364" s="150" t="str" cm="1">
        <f t="array" ref="O364">IFERROR(INDEX(Forecast_Capex_Input!L$12:L$286,$Z364),NA)</f>
        <v>N/A</v>
      </c>
      <c r="P364" s="150" t="str" cm="1">
        <f t="array" ref="P364">IFERROR(INDEX(Forecast_Capex_Input!M$12:M$286,$Z364),NA)</f>
        <v>N/A</v>
      </c>
      <c r="Q364" s="24" t="str" cm="1">
        <f t="array" ref="Q364">IFERROR(INDEX(Forecast_Capex_Input!N$12:N$286,$Z364),NA)</f>
        <v>Yes</v>
      </c>
      <c r="R364" s="190" cm="1">
        <f t="array" ref="R364">IFERROR(INDEX(Forecast_Capex_Input!O$12:O$286,$Z364),0)</f>
        <v>0</v>
      </c>
      <c r="S364" s="24" t="str" cm="1">
        <f t="array" ref="S364">IFERROR(INDEX(Forecast_Capex_Input!P$12:P$286,$Z364),0)</f>
        <v>Safety security &amp; reliability</v>
      </c>
      <c r="T364" s="150" t="str" cm="1">
        <f t="array" aca="1" ref="T364" ca="1">IFERROR(INDEX(General!$K$91:$K$110,$AC364),NA)</f>
        <v>Secondary Systems (2018-23)</v>
      </c>
      <c r="U364" s="43" cm="1">
        <f t="array" aca="1" ref="U364" ca="1">IFERROR(
IF($F364=General!$E$25,INDEX(Forecast_Capex_Input!S$12:S$286,$Z364),
INDEX(Forecast_Capex_Input!T$12:T$286,$Z364)),0)</f>
        <v>1</v>
      </c>
      <c r="V364" s="82" t="b">
        <f>IFERROR(INDEX(Overheads!$T$19:$T$26,MATCH($I364,Overheads!$E$19:$E$26,0)),FALSE)</f>
        <v>1</v>
      </c>
      <c r="W364" s="209" t="str" cm="1">
        <f t="array" ref="W364">IFERROR(
INDEX(Forecast_Capex_Input!CN$12:CN$286,$Z364),0)</f>
        <v>FY22</v>
      </c>
      <c r="X364" s="209">
        <f>IFERROR(
MATCH($W364,General!$L$39:$S$39,0),1)</f>
        <v>2</v>
      </c>
      <c r="Z364" s="28">
        <f>IFERROR(
IF(MATCH($C364,Forecast_Capex_Input!$CI$12:$CI$286,1)+1&gt;MAX(Forecast_Capex_Input!$C$12:$C$286),NA,
MATCH($C364,Forecast_Capex_Input!$CI$12:$CI$286,1)+1),1)</f>
        <v>151</v>
      </c>
      <c r="AA364" s="28" cm="1">
        <f t="array" aca="1" ref="AA364" ca="1">IFERROR(
IF(Z363&lt;&gt;Z364,1,
IF(COUNTIF(OFFSET(AA363,0,0,-INDEX(Forecast_Capex_Input!$CG$12:$CG$286,$Z364)),AA363)=INDEX(Forecast_Capex_Input!$CG$12:$CG$286,$Z364),AA363+1,AA363)),NA)</f>
        <v>2</v>
      </c>
      <c r="AB364" s="28" cm="1">
        <f t="array" ref="AB364">IFERROR($C364-IF($Z364=1,1,INDEX(Forecast_Capex_Input!$CI$12:$CI$286,$Z364-1))+1,NA)</f>
        <v>2</v>
      </c>
      <c r="AC364" s="28" cm="1">
        <f t="array" aca="1" ref="AC364" ca="1">IFERROR(IF(AA364=1,
INDEX(Forecast_Capex_Input!$AI$10:$BB$10,SMALL(IF(INDEX(Forecast_Capex_Input!$AI$12:$BB$286,$Z364,0)&gt;0,COLUMN(Forecast_Capex_Input!$AI$10:$BB$10)-COLUMN(Forecast_Capex_Input!$AI$12)+1),ROWS(OFFSET(AC363,0,0,-$AB364)))),
OFFSET(AC363,-INDEX(Forecast_Capex_Input!$CG$12:$CG$286,$Z364)+1,0)),NA)</f>
        <v>4</v>
      </c>
      <c r="AD364" s="28">
        <f t="shared" ca="1" si="34"/>
        <v>2</v>
      </c>
      <c r="AE364" s="82" t="b">
        <f t="shared" si="38"/>
        <v>0</v>
      </c>
      <c r="AF364" s="78" t="b">
        <v>0</v>
      </c>
      <c r="AG364" s="82" t="b">
        <f t="shared" si="35"/>
        <v>1</v>
      </c>
      <c r="AI364" s="55">
        <v>0</v>
      </c>
      <c r="AJ364" s="55">
        <v>0</v>
      </c>
      <c r="AK364" s="55">
        <v>0</v>
      </c>
      <c r="AL364" s="55">
        <v>0</v>
      </c>
      <c r="AM364" s="55">
        <v>0</v>
      </c>
      <c r="AN364" s="135">
        <v>0</v>
      </c>
      <c r="AP364" s="55">
        <v>0</v>
      </c>
      <c r="AQ364" s="55">
        <v>0</v>
      </c>
      <c r="AR364" s="55">
        <v>0</v>
      </c>
      <c r="AS364" s="55">
        <v>0</v>
      </c>
      <c r="AT364" s="55">
        <v>0</v>
      </c>
      <c r="AU364" s="135">
        <v>0</v>
      </c>
      <c r="AW364" s="55">
        <v>0</v>
      </c>
      <c r="AX364" s="55">
        <v>0</v>
      </c>
      <c r="AY364" s="55">
        <v>0</v>
      </c>
      <c r="AZ364" s="55">
        <v>0</v>
      </c>
      <c r="BA364" s="55">
        <v>0</v>
      </c>
      <c r="BB364" s="135">
        <v>0</v>
      </c>
      <c r="BD364" s="55">
        <v>0</v>
      </c>
      <c r="BE364" s="55">
        <v>0</v>
      </c>
      <c r="BF364" s="55">
        <v>0</v>
      </c>
      <c r="BG364" s="55">
        <v>0</v>
      </c>
      <c r="BH364" s="55">
        <v>0</v>
      </c>
      <c r="BI364" s="135">
        <v>0</v>
      </c>
      <c r="BK364" s="55">
        <v>0</v>
      </c>
      <c r="BL364" s="55">
        <v>0</v>
      </c>
      <c r="BM364" s="55">
        <v>0</v>
      </c>
      <c r="BN364" s="55">
        <v>0</v>
      </c>
      <c r="BO364" s="55">
        <v>0</v>
      </c>
      <c r="BP364" s="135">
        <v>0</v>
      </c>
      <c r="BR364" s="147">
        <v>0</v>
      </c>
      <c r="BS364" s="147">
        <v>0</v>
      </c>
      <c r="BT364" s="147">
        <v>0</v>
      </c>
      <c r="BU364" s="147">
        <v>1</v>
      </c>
      <c r="BV364" s="147">
        <v>0</v>
      </c>
      <c r="BX364" s="55">
        <v>0</v>
      </c>
      <c r="BY364" s="55">
        <v>0</v>
      </c>
      <c r="BZ364" s="55">
        <v>0</v>
      </c>
      <c r="CA364" s="55">
        <v>0</v>
      </c>
      <c r="CB364" s="55">
        <v>0</v>
      </c>
      <c r="CC364" s="135">
        <v>0</v>
      </c>
      <c r="CE364" s="55">
        <v>0</v>
      </c>
      <c r="CF364" s="55">
        <v>0</v>
      </c>
      <c r="CG364" s="55">
        <v>0</v>
      </c>
      <c r="CH364" s="55">
        <v>0</v>
      </c>
      <c r="CI364" s="55">
        <v>0</v>
      </c>
      <c r="CJ364" s="135">
        <v>0</v>
      </c>
      <c r="CL364" s="55">
        <v>0</v>
      </c>
      <c r="CM364" s="55">
        <v>0</v>
      </c>
      <c r="CN364" s="55">
        <v>0</v>
      </c>
      <c r="CO364" s="55">
        <v>0</v>
      </c>
      <c r="CP364" s="55">
        <v>0</v>
      </c>
      <c r="CQ364" s="135">
        <v>0</v>
      </c>
      <c r="CS364" s="67">
        <v>0</v>
      </c>
      <c r="CT364" s="67">
        <v>0</v>
      </c>
      <c r="CU364" s="67">
        <v>0</v>
      </c>
      <c r="CV364" s="67">
        <v>0</v>
      </c>
      <c r="CW364" s="67">
        <v>0</v>
      </c>
      <c r="CX364" s="135">
        <v>0</v>
      </c>
      <c r="CZ364" s="55">
        <v>0</v>
      </c>
      <c r="DA364" s="55">
        <v>0</v>
      </c>
      <c r="DB364" s="55">
        <v>0</v>
      </c>
      <c r="DC364" s="55">
        <v>0</v>
      </c>
      <c r="DD364" s="55">
        <v>0</v>
      </c>
      <c r="DE364" s="135">
        <v>0</v>
      </c>
      <c r="DG364" s="43" t="b" cm="1">
        <f t="array" aca="1" ref="DG364" ca="1">OR($G364=Forecast_Capex_Input!$BF$8:$BF$10)</f>
        <v>0</v>
      </c>
      <c r="DH364" s="43" cm="1">
        <f t="array" aca="1" ref="DH364" ca="1">IFERROR(INDEX(Forecast_Capex_Input!BG$12:BG$286,$Z364)
*(INDEX(Forecast_Capex_Input!$H$12:$H$286,$Z364)=Repex),0)
*$DG364</f>
        <v>0</v>
      </c>
      <c r="DI364" s="43" cm="1">
        <f t="array" aca="1" ref="DI364" ca="1">IFERROR(INDEX(Forecast_Capex_Input!BH$12:BH$286,$Z364)
*(INDEX(Forecast_Capex_Input!$H$12:$H$286,$Z364)=Repex),0)
*$DG364</f>
        <v>0</v>
      </c>
      <c r="DJ364" s="43" cm="1">
        <f t="array" aca="1" ref="DJ364" ca="1">IFERROR(INDEX(Forecast_Capex_Input!BI$12:BI$286,$Z364)
*(INDEX(Forecast_Capex_Input!$H$12:$H$286,$Z364)=Repex),0)
*$DG364</f>
        <v>0</v>
      </c>
      <c r="DK364" s="43" cm="1">
        <f t="array" aca="1" ref="DK364" ca="1">IFERROR(INDEX(Forecast_Capex_Input!BJ$12:BJ$286,$Z364)
*(INDEX(Forecast_Capex_Input!$H$12:$H$286,$Z364)=Repex),0)
*$DG364</f>
        <v>0</v>
      </c>
      <c r="DL364" s="43" cm="1">
        <f t="array" aca="1" ref="DL364" ca="1">IFERROR(INDEX(Forecast_Capex_Input!BK$12:BK$286,$Z364)
*(INDEX(Forecast_Capex_Input!$H$12:$H$286,$Z364)=Repex),0)
*$DG364</f>
        <v>0</v>
      </c>
      <c r="DM364" s="43" cm="1">
        <f t="array" aca="1" ref="DM364" ca="1">IFERROR(INDEX(Forecast_Capex_Input!BL$12:BL$286,$Z364)
*(INDEX(Forecast_Capex_Input!$H$12:$H$286,$Z364)=Repex),0)
*$DG364</f>
        <v>0</v>
      </c>
      <c r="DO364" s="43" t="b" cm="1">
        <f t="array" aca="1" ref="DO364" ca="1">OR($G364=Forecast_Capex_Input!$BN$8:$BN$9)</f>
        <v>0</v>
      </c>
      <c r="DP364" s="43" cm="1">
        <f t="array" aca="1" ref="DP364" ca="1">IFERROR(INDEX(Forecast_Capex_Input!BO$12:BO$286,$Z364)
*(INDEX(Forecast_Capex_Input!$H$12:$H$286,$Z364)=Repex),0)
*$DO364</f>
        <v>0</v>
      </c>
      <c r="DQ364" s="43" cm="1">
        <f t="array" aca="1" ref="DQ364" ca="1">IFERROR(INDEX(Forecast_Capex_Input!BP$12:BP$286,$Z364)
*(INDEX(Forecast_Capex_Input!$H$12:$H$286,$Z364)=Repex),0)
*$DO364</f>
        <v>0</v>
      </c>
      <c r="DR364" s="43" cm="1">
        <f t="array" aca="1" ref="DR364" ca="1">IFERROR(INDEX(Forecast_Capex_Input!BQ$12:BQ$286,$Z364)
*(INDEX(Forecast_Capex_Input!$H$12:$H$286,$Z364)=Repex),0)
*$DO364</f>
        <v>0</v>
      </c>
      <c r="DS364" s="43" cm="1">
        <f t="array" aca="1" ref="DS364" ca="1">IFERROR(INDEX(Forecast_Capex_Input!BR$12:BR$286,$Z364)
*(INDEX(Forecast_Capex_Input!$H$12:$H$286,$Z364)=Repex),0)
*$DO364</f>
        <v>0</v>
      </c>
      <c r="DT364" s="43" cm="1">
        <f t="array" aca="1" ref="DT364" ca="1">IFERROR(INDEX(Forecast_Capex_Input!BS$12:BS$286,$Z364)
*(INDEX(Forecast_Capex_Input!$H$12:$H$286,$Z364)=Repex),0)
*$DO364</f>
        <v>0</v>
      </c>
      <c r="DV364" s="43" t="b" cm="1">
        <f t="array" aca="1" ref="DV364" ca="1">OR($G364=Forecast_Capex_Input!$BU$8:$BU$10)</f>
        <v>1</v>
      </c>
      <c r="DW364" s="43" cm="1">
        <f t="array" aca="1" ref="DW364" ca="1">IFERROR(INDEX(Forecast_Capex_Input!BV$12:BV$286,$Z364)
*(INDEX(Forecast_Capex_Input!$H$12:$H$286,$Z364)=Repex),0)
*$DV364</f>
        <v>0</v>
      </c>
      <c r="DX364" s="43" cm="1">
        <f t="array" aca="1" ref="DX364" ca="1">IFERROR(INDEX(Forecast_Capex_Input!BW$12:BW$286,$Z364)
*(INDEX(Forecast_Capex_Input!$H$12:$H$286,$Z364)=Repex),0)
*$DV364</f>
        <v>0</v>
      </c>
      <c r="DY364" s="43" cm="1">
        <f t="array" aca="1" ref="DY364" ca="1">IFERROR(INDEX(Forecast_Capex_Input!BX$12:BX$286,$Z364)
*(INDEX(Forecast_Capex_Input!$H$12:$H$286,$Z364)=Repex),0)
*$DV364</f>
        <v>0</v>
      </c>
      <c r="DZ364" s="43" cm="1">
        <f t="array" aca="1" ref="DZ364" ca="1">IFERROR(INDEX(Forecast_Capex_Input!BY$12:BY$286,$Z364)
*(INDEX(Forecast_Capex_Input!$H$12:$H$286,$Z364)=Repex),0)
*$DV364</f>
        <v>0</v>
      </c>
      <c r="EA364" s="43" cm="1">
        <f t="array" aca="1" ref="EA364" ca="1">IFERROR(INDEX(Forecast_Capex_Input!BZ$12:BZ$286,$Z364)
*(INDEX(Forecast_Capex_Input!$H$12:$H$286,$Z364)=Repex),0)
*$DV364</f>
        <v>0</v>
      </c>
      <c r="EB364" s="43" cm="1">
        <f t="array" aca="1" ref="EB364" ca="1">IFERROR(INDEX(Forecast_Capex_Input!CA$12:CA$286,$Z364)
*(INDEX(Forecast_Capex_Input!$H$12:$H$286,$Z364)=Repex),0)
*$DV364</f>
        <v>0</v>
      </c>
      <c r="EC364" s="43" cm="1">
        <f t="array" aca="1" ref="EC364" ca="1">IFERROR(INDEX(Forecast_Capex_Input!CB$12:CB$286,$Z364)
*(INDEX(Forecast_Capex_Input!$H$12:$H$286,$Z364)=Repex),0)
*$DV364</f>
        <v>0</v>
      </c>
      <c r="ED364" s="43" cm="1">
        <f t="array" aca="1" ref="ED364" ca="1">IFERROR(INDEX(Forecast_Capex_Input!CC$12:CC$286,$Z364)
*(INDEX(Forecast_Capex_Input!$H$12:$H$286,$Z364)=Repex),0)
*$DV364</f>
        <v>0</v>
      </c>
      <c r="EF364" s="86">
        <f t="shared" si="36"/>
        <v>0</v>
      </c>
      <c r="EG364" s="28">
        <f>IFERROR(RANK(EF364,EF$11:EF$1010,0)+COUNTIF(EF$11:EF364,EF364)-1,NA)</f>
        <v>50</v>
      </c>
    </row>
    <row r="365" spans="3:137" x14ac:dyDescent="0.2">
      <c r="C365" s="28">
        <f t="shared" si="37"/>
        <v>355</v>
      </c>
      <c r="D365" s="9" t="str" cm="1">
        <f t="array" ref="D365">IFERROR(INDEX(Forecast_Capex_Input!$D$12:$D$286,$Z365),NA)</f>
        <v>Maintain Voltage in Greater Sydney area</v>
      </c>
      <c r="E365" s="24" t="b" cm="1">
        <f t="array" ref="E365">IF($Z365=NA,NA,INDEX(Forecast_Capex_Input!$E$12:$E$286,$Z365))</f>
        <v>1</v>
      </c>
      <c r="F365" s="9" t="str" cm="1">
        <f t="array" aca="1" ref="F365" ca="1">IFERROR(INDEX(General!$E$25:$E$26,$AA365),NA)</f>
        <v>Labour</v>
      </c>
      <c r="G365" s="9" t="str" cm="1">
        <f t="array" aca="1" ref="G365" ca="1">IFERROR(INDEX(Forecast_Capex_Input!$AI$11:$BB$11,$AC365),NA)</f>
        <v>Substations</v>
      </c>
      <c r="H365" s="50" cm="1">
        <f t="array" aca="1" ref="H365" ca="1">IFERROR(INDEX(Forecast_Capex_Input!$AI$12:$BB$286,$Z365,$AC365),NA)</f>
        <v>0.95000000000000007</v>
      </c>
      <c r="I365" s="150" t="str" cm="1">
        <f t="array" ref="I365">IFERROR(INDEX(Forecast_Capex_Input!$F$12:$F$286,$Z365),NA)</f>
        <v>Augmentation Expenditure</v>
      </c>
      <c r="J365" s="150" t="str" cm="1">
        <f t="array" ref="J365">IFERROR(INDEX(Forecast_Capex_Input!G$12:G$286,$Z365),NA)</f>
        <v>Augmentations</v>
      </c>
      <c r="K365" s="150" t="str" cm="1">
        <f t="array" ref="K365">IFERROR(INDEX(Forecast_Capex_Input!H$12:H$286,$Z365),NA)</f>
        <v>Augex</v>
      </c>
      <c r="L365" s="150" t="str" cm="1">
        <f t="array" ref="L365">IFERROR(INDEX(Forecast_Capex_Input!I$12:I$286,$Z365),NA)</f>
        <v>Compliance</v>
      </c>
      <c r="M365" s="150" t="str" cm="1">
        <f t="array" ref="M365">IFERROR(INDEX(Forecast_Capex_Input!J$12:J$286,$Z365),NA)</f>
        <v>N/A</v>
      </c>
      <c r="N365" s="150" t="str" cm="1">
        <f t="array" ref="N365">IFERROR(INDEX(Forecast_Capex_Input!K$12:K$286,$Z365),NA)</f>
        <v>N/A</v>
      </c>
      <c r="O365" s="150" t="str" cm="1">
        <f t="array" ref="O365">IFERROR(INDEX(Forecast_Capex_Input!L$12:L$286,$Z365),NA)</f>
        <v>N/A</v>
      </c>
      <c r="P365" s="150" t="str" cm="1">
        <f t="array" ref="P365">IFERROR(INDEX(Forecast_Capex_Input!M$12:M$286,$Z365),NA)</f>
        <v>N/A</v>
      </c>
      <c r="Q365" s="24" t="str" cm="1">
        <f t="array" ref="Q365">IFERROR(INDEX(Forecast_Capex_Input!N$12:N$286,$Z365),NA)</f>
        <v>No</v>
      </c>
      <c r="R365" s="190" cm="1">
        <f t="array" ref="R365">IFERROR(INDEX(Forecast_Capex_Input!O$12:O$286,$Z365),0)</f>
        <v>0</v>
      </c>
      <c r="S365" s="24" t="str" cm="1">
        <f t="array" ref="S365">IFERROR(INDEX(Forecast_Capex_Input!P$12:P$286,$Z365),0)</f>
        <v>Energy transition</v>
      </c>
      <c r="T365" s="150" t="str" cm="1">
        <f t="array" aca="1" ref="T365" ca="1">IFERROR(INDEX(General!$K$91:$K$110,$AC365),NA)</f>
        <v>Substations (2018 onwards)</v>
      </c>
      <c r="U365" s="43" cm="1">
        <f t="array" aca="1" ref="U365" ca="1">IFERROR(
IF($F365=General!$E$25,INDEX(Forecast_Capex_Input!S$12:S$286,$Z365),
INDEX(Forecast_Capex_Input!T$12:T$286,$Z365)),0)</f>
        <v>0.14345362078934001</v>
      </c>
      <c r="V365" s="82" t="b">
        <f>IFERROR(INDEX(Overheads!$T$19:$T$26,MATCH($I365,Overheads!$E$19:$E$26,0)),FALSE)</f>
        <v>1</v>
      </c>
      <c r="W365" s="209" t="str" cm="1">
        <f t="array" ref="W365">IFERROR(
INDEX(Forecast_Capex_Input!CN$12:CN$286,$Z365),0)</f>
        <v>FY22</v>
      </c>
      <c r="X365" s="209">
        <f>IFERROR(
MATCH($W365,General!$L$39:$S$39,0),1)</f>
        <v>2</v>
      </c>
      <c r="Z365" s="28">
        <f>IFERROR(
IF(MATCH($C365,Forecast_Capex_Input!$CI$12:$CI$286,1)+1&gt;MAX(Forecast_Capex_Input!$C$12:$C$286),NA,
MATCH($C365,Forecast_Capex_Input!$CI$12:$CI$286,1)+1),1)</f>
        <v>152</v>
      </c>
      <c r="AA365" s="28" cm="1">
        <f t="array" aca="1" ref="AA365" ca="1">IFERROR(
IF(Z364&lt;&gt;Z365,1,
IF(COUNTIF(OFFSET(AA364,0,0,-INDEX(Forecast_Capex_Input!$CG$12:$CG$286,$Z365)),AA364)=INDEX(Forecast_Capex_Input!$CG$12:$CG$286,$Z365),AA364+1,AA364)),NA)</f>
        <v>1</v>
      </c>
      <c r="AB365" s="28" cm="1">
        <f t="array" ref="AB365">IFERROR($C365-IF($Z365=1,1,INDEX(Forecast_Capex_Input!$CI$12:$CI$286,$Z365-1))+1,NA)</f>
        <v>1</v>
      </c>
      <c r="AC365" s="28" cm="1">
        <f t="array" aca="1" ref="AC365" ca="1">IFERROR(IF(AA365=1,
INDEX(Forecast_Capex_Input!$AI$10:$BB$10,SMALL(IF(INDEX(Forecast_Capex_Input!$AI$12:$BB$286,$Z365,0)&gt;0,COLUMN(Forecast_Capex_Input!$AI$10:$BB$10)-COLUMN(Forecast_Capex_Input!$AI$12)+1),ROWS(OFFSET(AC364,0,0,-$AB365)))),
OFFSET(AC364,-INDEX(Forecast_Capex_Input!$CG$12:$CG$286,$Z365)+1,0)),NA)</f>
        <v>3</v>
      </c>
      <c r="AD365" s="28">
        <f t="shared" ca="1" si="34"/>
        <v>1</v>
      </c>
      <c r="AE365" s="82" t="b">
        <f t="shared" si="38"/>
        <v>0</v>
      </c>
      <c r="AF365" s="78" t="b">
        <v>0</v>
      </c>
      <c r="AG365" s="82" t="b">
        <f t="shared" si="35"/>
        <v>1</v>
      </c>
      <c r="AI365" s="55">
        <v>0.18031194871501299</v>
      </c>
      <c r="AJ365" s="55">
        <v>1.1823734341968062</v>
      </c>
      <c r="AK365" s="55">
        <v>3.8427136611396212E-2</v>
      </c>
      <c r="AL365" s="55">
        <v>0</v>
      </c>
      <c r="AM365" s="55">
        <v>0</v>
      </c>
      <c r="AN365" s="135">
        <v>1.4011125195232152</v>
      </c>
      <c r="AP365" s="55">
        <v>0.17473393438037568</v>
      </c>
      <c r="AQ365" s="55">
        <v>1.1607792762195825</v>
      </c>
      <c r="AR365" s="55">
        <v>3.8160919656348422E-2</v>
      </c>
      <c r="AS365" s="55">
        <v>0</v>
      </c>
      <c r="AT365" s="55">
        <v>0</v>
      </c>
      <c r="AU365" s="135">
        <v>1.3736741302563067</v>
      </c>
      <c r="AW365" s="55">
        <v>2.1064421955922071E-2</v>
      </c>
      <c r="AX365" s="55">
        <v>0.13114829627966934</v>
      </c>
      <c r="AY365" s="55">
        <v>5.2934131493005531E-3</v>
      </c>
      <c r="AZ365" s="55">
        <v>0</v>
      </c>
      <c r="BA365" s="55">
        <v>0</v>
      </c>
      <c r="BB365" s="135">
        <v>0.15750613138489195</v>
      </c>
      <c r="BD365" s="55">
        <v>4.101472388807148E-3</v>
      </c>
      <c r="BE365" s="55">
        <v>2.5707309501679418E-2</v>
      </c>
      <c r="BF365" s="55">
        <v>1.0149239436108111E-3</v>
      </c>
      <c r="BG365" s="55">
        <v>0</v>
      </c>
      <c r="BH365" s="55">
        <v>0</v>
      </c>
      <c r="BI365" s="135">
        <v>3.0823705834097378E-2</v>
      </c>
      <c r="BK365" s="55">
        <v>0.19989982872510489</v>
      </c>
      <c r="BL365" s="55">
        <v>1.3176348820009312</v>
      </c>
      <c r="BM365" s="55">
        <v>4.4469256749259785E-2</v>
      </c>
      <c r="BN365" s="55">
        <v>0</v>
      </c>
      <c r="BO365" s="55">
        <v>0</v>
      </c>
      <c r="BP365" s="135">
        <v>1.5620039674752957</v>
      </c>
      <c r="BR365" s="147">
        <v>0</v>
      </c>
      <c r="BS365" s="147">
        <v>0</v>
      </c>
      <c r="BT365" s="147">
        <v>1</v>
      </c>
      <c r="BU365" s="147">
        <v>0</v>
      </c>
      <c r="BV365" s="147">
        <v>0</v>
      </c>
      <c r="BX365" s="55">
        <v>0</v>
      </c>
      <c r="BY365" s="55">
        <v>0</v>
      </c>
      <c r="BZ365" s="55">
        <v>1.4011125195232152</v>
      </c>
      <c r="CA365" s="55">
        <v>0</v>
      </c>
      <c r="CB365" s="55">
        <v>0</v>
      </c>
      <c r="CC365" s="135">
        <v>1.4011125195232152</v>
      </c>
      <c r="CE365" s="55">
        <v>0</v>
      </c>
      <c r="CF365" s="55">
        <v>0</v>
      </c>
      <c r="CG365" s="55">
        <v>1.3736741302563067</v>
      </c>
      <c r="CH365" s="55">
        <v>0</v>
      </c>
      <c r="CI365" s="55">
        <v>0</v>
      </c>
      <c r="CJ365" s="135">
        <v>1.3736741302563067</v>
      </c>
      <c r="CL365" s="55">
        <v>0</v>
      </c>
      <c r="CM365" s="55">
        <v>0</v>
      </c>
      <c r="CN365" s="55">
        <v>0.15750613138489195</v>
      </c>
      <c r="CO365" s="55">
        <v>0</v>
      </c>
      <c r="CP365" s="55">
        <v>0</v>
      </c>
      <c r="CQ365" s="135">
        <v>0.15750613138489195</v>
      </c>
      <c r="CS365" s="67">
        <v>0</v>
      </c>
      <c r="CT365" s="67">
        <v>0</v>
      </c>
      <c r="CU365" s="67">
        <v>3.0823705834097378E-2</v>
      </c>
      <c r="CV365" s="67">
        <v>0</v>
      </c>
      <c r="CW365" s="67">
        <v>0</v>
      </c>
      <c r="CX365" s="135">
        <v>3.0823705834097378E-2</v>
      </c>
      <c r="CZ365" s="55">
        <v>0</v>
      </c>
      <c r="DA365" s="55">
        <v>0</v>
      </c>
      <c r="DB365" s="55">
        <v>1.5620039674752961</v>
      </c>
      <c r="DC365" s="55">
        <v>0</v>
      </c>
      <c r="DD365" s="55">
        <v>0</v>
      </c>
      <c r="DE365" s="135">
        <v>1.5620039674752961</v>
      </c>
      <c r="DG365" s="43" t="b" cm="1">
        <f t="array" aca="1" ref="DG365" ca="1">OR($G365=Forecast_Capex_Input!$BF$8:$BF$10)</f>
        <v>0</v>
      </c>
      <c r="DH365" s="43" cm="1">
        <f t="array" aca="1" ref="DH365" ca="1">IFERROR(INDEX(Forecast_Capex_Input!BG$12:BG$286,$Z365)
*(INDEX(Forecast_Capex_Input!$H$12:$H$286,$Z365)=Repex),0)
*$DG365</f>
        <v>0</v>
      </c>
      <c r="DI365" s="43" cm="1">
        <f t="array" aca="1" ref="DI365" ca="1">IFERROR(INDEX(Forecast_Capex_Input!BH$12:BH$286,$Z365)
*(INDEX(Forecast_Capex_Input!$H$12:$H$286,$Z365)=Repex),0)
*$DG365</f>
        <v>0</v>
      </c>
      <c r="DJ365" s="43" cm="1">
        <f t="array" aca="1" ref="DJ365" ca="1">IFERROR(INDEX(Forecast_Capex_Input!BI$12:BI$286,$Z365)
*(INDEX(Forecast_Capex_Input!$H$12:$H$286,$Z365)=Repex),0)
*$DG365</f>
        <v>0</v>
      </c>
      <c r="DK365" s="43" cm="1">
        <f t="array" aca="1" ref="DK365" ca="1">IFERROR(INDEX(Forecast_Capex_Input!BJ$12:BJ$286,$Z365)
*(INDEX(Forecast_Capex_Input!$H$12:$H$286,$Z365)=Repex),0)
*$DG365</f>
        <v>0</v>
      </c>
      <c r="DL365" s="43" cm="1">
        <f t="array" aca="1" ref="DL365" ca="1">IFERROR(INDEX(Forecast_Capex_Input!BK$12:BK$286,$Z365)
*(INDEX(Forecast_Capex_Input!$H$12:$H$286,$Z365)=Repex),0)
*$DG365</f>
        <v>0</v>
      </c>
      <c r="DM365" s="43" cm="1">
        <f t="array" aca="1" ref="DM365" ca="1">IFERROR(INDEX(Forecast_Capex_Input!BL$12:BL$286,$Z365)
*(INDEX(Forecast_Capex_Input!$H$12:$H$286,$Z365)=Repex),0)
*$DG365</f>
        <v>0</v>
      </c>
      <c r="DO365" s="43" t="b" cm="1">
        <f t="array" aca="1" ref="DO365" ca="1">OR($G365=Forecast_Capex_Input!$BN$8:$BN$9)</f>
        <v>1</v>
      </c>
      <c r="DP365" s="43" cm="1">
        <f t="array" aca="1" ref="DP365" ca="1">IFERROR(INDEX(Forecast_Capex_Input!BO$12:BO$286,$Z365)
*(INDEX(Forecast_Capex_Input!$H$12:$H$286,$Z365)=Repex),0)
*$DO365</f>
        <v>0</v>
      </c>
      <c r="DQ365" s="43" cm="1">
        <f t="array" aca="1" ref="DQ365" ca="1">IFERROR(INDEX(Forecast_Capex_Input!BP$12:BP$286,$Z365)
*(INDEX(Forecast_Capex_Input!$H$12:$H$286,$Z365)=Repex),0)
*$DO365</f>
        <v>0</v>
      </c>
      <c r="DR365" s="43" cm="1">
        <f t="array" aca="1" ref="DR365" ca="1">IFERROR(INDEX(Forecast_Capex_Input!BQ$12:BQ$286,$Z365)
*(INDEX(Forecast_Capex_Input!$H$12:$H$286,$Z365)=Repex),0)
*$DO365</f>
        <v>0</v>
      </c>
      <c r="DS365" s="43" cm="1">
        <f t="array" aca="1" ref="DS365" ca="1">IFERROR(INDEX(Forecast_Capex_Input!BR$12:BR$286,$Z365)
*(INDEX(Forecast_Capex_Input!$H$12:$H$286,$Z365)=Repex),0)
*$DO365</f>
        <v>0</v>
      </c>
      <c r="DT365" s="43" cm="1">
        <f t="array" aca="1" ref="DT365" ca="1">IFERROR(INDEX(Forecast_Capex_Input!BS$12:BS$286,$Z365)
*(INDEX(Forecast_Capex_Input!$H$12:$H$286,$Z365)=Repex),0)
*$DO365</f>
        <v>0</v>
      </c>
      <c r="DV365" s="43" t="b" cm="1">
        <f t="array" aca="1" ref="DV365" ca="1">OR($G365=Forecast_Capex_Input!$BU$8:$BU$10)</f>
        <v>0</v>
      </c>
      <c r="DW365" s="43" cm="1">
        <f t="array" aca="1" ref="DW365" ca="1">IFERROR(INDEX(Forecast_Capex_Input!BV$12:BV$286,$Z365)
*(INDEX(Forecast_Capex_Input!$H$12:$H$286,$Z365)=Repex),0)
*$DV365</f>
        <v>0</v>
      </c>
      <c r="DX365" s="43" cm="1">
        <f t="array" aca="1" ref="DX365" ca="1">IFERROR(INDEX(Forecast_Capex_Input!BW$12:BW$286,$Z365)
*(INDEX(Forecast_Capex_Input!$H$12:$H$286,$Z365)=Repex),0)
*$DV365</f>
        <v>0</v>
      </c>
      <c r="DY365" s="43" cm="1">
        <f t="array" aca="1" ref="DY365" ca="1">IFERROR(INDEX(Forecast_Capex_Input!BX$12:BX$286,$Z365)
*(INDEX(Forecast_Capex_Input!$H$12:$H$286,$Z365)=Repex),0)
*$DV365</f>
        <v>0</v>
      </c>
      <c r="DZ365" s="43" cm="1">
        <f t="array" aca="1" ref="DZ365" ca="1">IFERROR(INDEX(Forecast_Capex_Input!BY$12:BY$286,$Z365)
*(INDEX(Forecast_Capex_Input!$H$12:$H$286,$Z365)=Repex),0)
*$DV365</f>
        <v>0</v>
      </c>
      <c r="EA365" s="43" cm="1">
        <f t="array" aca="1" ref="EA365" ca="1">IFERROR(INDEX(Forecast_Capex_Input!BZ$12:BZ$286,$Z365)
*(INDEX(Forecast_Capex_Input!$H$12:$H$286,$Z365)=Repex),0)
*$DV365</f>
        <v>0</v>
      </c>
      <c r="EB365" s="43" cm="1">
        <f t="array" aca="1" ref="EB365" ca="1">IFERROR(INDEX(Forecast_Capex_Input!CA$12:CA$286,$Z365)
*(INDEX(Forecast_Capex_Input!$H$12:$H$286,$Z365)=Repex),0)
*$DV365</f>
        <v>0</v>
      </c>
      <c r="EC365" s="43" cm="1">
        <f t="array" aca="1" ref="EC365" ca="1">IFERROR(INDEX(Forecast_Capex_Input!CB$12:CB$286,$Z365)
*(INDEX(Forecast_Capex_Input!$H$12:$H$286,$Z365)=Repex),0)
*$DV365</f>
        <v>0</v>
      </c>
      <c r="ED365" s="43" cm="1">
        <f t="array" aca="1" ref="ED365" ca="1">IFERROR(INDEX(Forecast_Capex_Input!CC$12:CC$286,$Z365)
*(INDEX(Forecast_Capex_Input!$H$12:$H$286,$Z365)=Repex),0)
*$DV365</f>
        <v>0</v>
      </c>
      <c r="EF365" s="86">
        <f t="shared" si="36"/>
        <v>1.3736741302563067</v>
      </c>
      <c r="EG365" s="28">
        <f>IFERROR(RANK(EF365,EF$11:EF$1010,0)+COUNTIF(EF$11:EF365,EF365)-1,NA)</f>
        <v>23</v>
      </c>
    </row>
    <row r="366" spans="3:137" x14ac:dyDescent="0.2">
      <c r="C366" s="28">
        <f t="shared" si="37"/>
        <v>356</v>
      </c>
      <c r="D366" s="9" t="str" cm="1">
        <f t="array" ref="D366">IFERROR(INDEX(Forecast_Capex_Input!$D$12:$D$286,$Z366),NA)</f>
        <v>Maintain Voltage in Greater Sydney area</v>
      </c>
      <c r="E366" s="24" t="b" cm="1">
        <f t="array" ref="E366">IF($Z366=NA,NA,INDEX(Forecast_Capex_Input!$E$12:$E$286,$Z366))</f>
        <v>1</v>
      </c>
      <c r="F366" s="9" t="str" cm="1">
        <f t="array" aca="1" ref="F366" ca="1">IFERROR(INDEX(General!$E$25:$E$26,$AA366),NA)</f>
        <v>Labour</v>
      </c>
      <c r="G366" s="9" t="str" cm="1">
        <f t="array" aca="1" ref="G366" ca="1">IFERROR(INDEX(Forecast_Capex_Input!$AI$11:$BB$11,$AC366),NA)</f>
        <v>Secondary Systems</v>
      </c>
      <c r="H366" s="50" cm="1">
        <f t="array" aca="1" ref="H366" ca="1">IFERROR(INDEX(Forecast_Capex_Input!$AI$12:$BB$286,$Z366,$AC366),NA)</f>
        <v>0.05</v>
      </c>
      <c r="I366" s="150" t="str" cm="1">
        <f t="array" ref="I366">IFERROR(INDEX(Forecast_Capex_Input!$F$12:$F$286,$Z366),NA)</f>
        <v>Augmentation Expenditure</v>
      </c>
      <c r="J366" s="150" t="str" cm="1">
        <f t="array" ref="J366">IFERROR(INDEX(Forecast_Capex_Input!G$12:G$286,$Z366),NA)</f>
        <v>Augmentations</v>
      </c>
      <c r="K366" s="150" t="str" cm="1">
        <f t="array" ref="K366">IFERROR(INDEX(Forecast_Capex_Input!H$12:H$286,$Z366),NA)</f>
        <v>Augex</v>
      </c>
      <c r="L366" s="150" t="str" cm="1">
        <f t="array" ref="L366">IFERROR(INDEX(Forecast_Capex_Input!I$12:I$286,$Z366),NA)</f>
        <v>Compliance</v>
      </c>
      <c r="M366" s="150" t="str" cm="1">
        <f t="array" ref="M366">IFERROR(INDEX(Forecast_Capex_Input!J$12:J$286,$Z366),NA)</f>
        <v>N/A</v>
      </c>
      <c r="N366" s="150" t="str" cm="1">
        <f t="array" ref="N366">IFERROR(INDEX(Forecast_Capex_Input!K$12:K$286,$Z366),NA)</f>
        <v>N/A</v>
      </c>
      <c r="O366" s="150" t="str" cm="1">
        <f t="array" ref="O366">IFERROR(INDEX(Forecast_Capex_Input!L$12:L$286,$Z366),NA)</f>
        <v>N/A</v>
      </c>
      <c r="P366" s="150" t="str" cm="1">
        <f t="array" ref="P366">IFERROR(INDEX(Forecast_Capex_Input!M$12:M$286,$Z366),NA)</f>
        <v>N/A</v>
      </c>
      <c r="Q366" s="24" t="str" cm="1">
        <f t="array" ref="Q366">IFERROR(INDEX(Forecast_Capex_Input!N$12:N$286,$Z366),NA)</f>
        <v>No</v>
      </c>
      <c r="R366" s="190" cm="1">
        <f t="array" ref="R366">IFERROR(INDEX(Forecast_Capex_Input!O$12:O$286,$Z366),0)</f>
        <v>0</v>
      </c>
      <c r="S366" s="24" t="str" cm="1">
        <f t="array" ref="S366">IFERROR(INDEX(Forecast_Capex_Input!P$12:P$286,$Z366),0)</f>
        <v>Energy transition</v>
      </c>
      <c r="T366" s="150" t="str" cm="1">
        <f t="array" aca="1" ref="T366" ca="1">IFERROR(INDEX(General!$K$91:$K$110,$AC366),NA)</f>
        <v>Secondary Systems (2018-23)</v>
      </c>
      <c r="U366" s="43" cm="1">
        <f t="array" aca="1" ref="U366" ca="1">IFERROR(
IF($F366=General!$E$25,INDEX(Forecast_Capex_Input!S$12:S$286,$Z366),
INDEX(Forecast_Capex_Input!T$12:T$286,$Z366)),0)</f>
        <v>0.14345362078934001</v>
      </c>
      <c r="V366" s="82" t="b">
        <f>IFERROR(INDEX(Overheads!$T$19:$T$26,MATCH($I366,Overheads!$E$19:$E$26,0)),FALSE)</f>
        <v>1</v>
      </c>
      <c r="W366" s="209" t="str" cm="1">
        <f t="array" ref="W366">IFERROR(
INDEX(Forecast_Capex_Input!CN$12:CN$286,$Z366),0)</f>
        <v>FY22</v>
      </c>
      <c r="X366" s="209">
        <f>IFERROR(
MATCH($W366,General!$L$39:$S$39,0),1)</f>
        <v>2</v>
      </c>
      <c r="Z366" s="28">
        <f>IFERROR(
IF(MATCH($C366,Forecast_Capex_Input!$CI$12:$CI$286,1)+1&gt;MAX(Forecast_Capex_Input!$C$12:$C$286),NA,
MATCH($C366,Forecast_Capex_Input!$CI$12:$CI$286,1)+1),1)</f>
        <v>152</v>
      </c>
      <c r="AA366" s="28" cm="1">
        <f t="array" aca="1" ref="AA366" ca="1">IFERROR(
IF(Z365&lt;&gt;Z366,1,
IF(COUNTIF(OFFSET(AA365,0,0,-INDEX(Forecast_Capex_Input!$CG$12:$CG$286,$Z366)),AA365)=INDEX(Forecast_Capex_Input!$CG$12:$CG$286,$Z366),AA365+1,AA365)),NA)</f>
        <v>1</v>
      </c>
      <c r="AB366" s="28" cm="1">
        <f t="array" ref="AB366">IFERROR($C366-IF($Z366=1,1,INDEX(Forecast_Capex_Input!$CI$12:$CI$286,$Z366-1))+1,NA)</f>
        <v>2</v>
      </c>
      <c r="AC366" s="28" cm="1">
        <f t="array" aca="1" ref="AC366" ca="1">IFERROR(IF(AA366=1,
INDEX(Forecast_Capex_Input!$AI$10:$BB$10,SMALL(IF(INDEX(Forecast_Capex_Input!$AI$12:$BB$286,$Z366,0)&gt;0,COLUMN(Forecast_Capex_Input!$AI$10:$BB$10)-COLUMN(Forecast_Capex_Input!$AI$12)+1),ROWS(OFFSET(AC365,0,0,-$AB366)))),
OFFSET(AC365,-INDEX(Forecast_Capex_Input!$CG$12:$CG$286,$Z366)+1,0)),NA)</f>
        <v>4</v>
      </c>
      <c r="AD366" s="28">
        <f t="shared" ca="1" si="34"/>
        <v>1</v>
      </c>
      <c r="AE366" s="82" t="b">
        <f t="shared" si="38"/>
        <v>0</v>
      </c>
      <c r="AF366" s="78" t="b">
        <v>0</v>
      </c>
      <c r="AG366" s="82" t="b">
        <f t="shared" si="35"/>
        <v>1</v>
      </c>
      <c r="AI366" s="55">
        <v>9.4901025639480517E-3</v>
      </c>
      <c r="AJ366" s="55">
        <v>6.2230180747200332E-2</v>
      </c>
      <c r="AK366" s="55">
        <v>2.0224808742840112E-3</v>
      </c>
      <c r="AL366" s="55">
        <v>0</v>
      </c>
      <c r="AM366" s="55">
        <v>0</v>
      </c>
      <c r="AN366" s="135">
        <v>7.3742764185432394E-2</v>
      </c>
      <c r="AP366" s="55">
        <v>9.1965228621250349E-3</v>
      </c>
      <c r="AQ366" s="55">
        <v>6.1093646116820138E-2</v>
      </c>
      <c r="AR366" s="55">
        <v>2.0084694555972853E-3</v>
      </c>
      <c r="AS366" s="55">
        <v>0</v>
      </c>
      <c r="AT366" s="55">
        <v>0</v>
      </c>
      <c r="AU366" s="135">
        <v>7.2298638434542456E-2</v>
      </c>
      <c r="AW366" s="55">
        <v>1.1086537871537931E-3</v>
      </c>
      <c r="AX366" s="55">
        <v>6.9025419094562827E-3</v>
      </c>
      <c r="AY366" s="55">
        <v>2.7860069206845018E-4</v>
      </c>
      <c r="AZ366" s="55">
        <v>0</v>
      </c>
      <c r="BA366" s="55">
        <v>0</v>
      </c>
      <c r="BB366" s="135">
        <v>8.2897963886785254E-3</v>
      </c>
      <c r="BD366" s="55">
        <v>2.1586696783195515E-4</v>
      </c>
      <c r="BE366" s="55">
        <v>1.3530162895620747E-3</v>
      </c>
      <c r="BF366" s="55">
        <v>5.3417049663726887E-5</v>
      </c>
      <c r="BG366" s="55">
        <v>0</v>
      </c>
      <c r="BH366" s="55">
        <v>0</v>
      </c>
      <c r="BI366" s="135">
        <v>1.6223003070577567E-3</v>
      </c>
      <c r="BK366" s="55">
        <v>1.0521043617110783E-2</v>
      </c>
      <c r="BL366" s="55">
        <v>6.9349204315838506E-2</v>
      </c>
      <c r="BM366" s="55">
        <v>2.3404871973294623E-3</v>
      </c>
      <c r="BN366" s="55">
        <v>0</v>
      </c>
      <c r="BO366" s="55">
        <v>0</v>
      </c>
      <c r="BP366" s="135">
        <v>8.2210735130278753E-2</v>
      </c>
      <c r="BR366" s="147">
        <v>0</v>
      </c>
      <c r="BS366" s="147">
        <v>0</v>
      </c>
      <c r="BT366" s="147">
        <v>1</v>
      </c>
      <c r="BU366" s="147">
        <v>0</v>
      </c>
      <c r="BV366" s="147">
        <v>0</v>
      </c>
      <c r="BX366" s="55">
        <v>0</v>
      </c>
      <c r="BY366" s="55">
        <v>0</v>
      </c>
      <c r="BZ366" s="55">
        <v>7.3742764185432394E-2</v>
      </c>
      <c r="CA366" s="55">
        <v>0</v>
      </c>
      <c r="CB366" s="55">
        <v>0</v>
      </c>
      <c r="CC366" s="135">
        <v>7.3742764185432394E-2</v>
      </c>
      <c r="CE366" s="55">
        <v>0</v>
      </c>
      <c r="CF366" s="55">
        <v>0</v>
      </c>
      <c r="CG366" s="55">
        <v>7.2298638434542456E-2</v>
      </c>
      <c r="CH366" s="55">
        <v>0</v>
      </c>
      <c r="CI366" s="55">
        <v>0</v>
      </c>
      <c r="CJ366" s="135">
        <v>7.2298638434542456E-2</v>
      </c>
      <c r="CL366" s="55">
        <v>0</v>
      </c>
      <c r="CM366" s="55">
        <v>0</v>
      </c>
      <c r="CN366" s="55">
        <v>8.2897963886785254E-3</v>
      </c>
      <c r="CO366" s="55">
        <v>0</v>
      </c>
      <c r="CP366" s="55">
        <v>0</v>
      </c>
      <c r="CQ366" s="135">
        <v>8.2897963886785254E-3</v>
      </c>
      <c r="CS366" s="67">
        <v>0</v>
      </c>
      <c r="CT366" s="67">
        <v>0</v>
      </c>
      <c r="CU366" s="67">
        <v>1.6223003070577567E-3</v>
      </c>
      <c r="CV366" s="67">
        <v>0</v>
      </c>
      <c r="CW366" s="67">
        <v>0</v>
      </c>
      <c r="CX366" s="135">
        <v>1.6223003070577567E-3</v>
      </c>
      <c r="CZ366" s="55">
        <v>0</v>
      </c>
      <c r="DA366" s="55">
        <v>0</v>
      </c>
      <c r="DB366" s="55">
        <v>8.2210735130278739E-2</v>
      </c>
      <c r="DC366" s="55">
        <v>0</v>
      </c>
      <c r="DD366" s="55">
        <v>0</v>
      </c>
      <c r="DE366" s="135">
        <v>8.2210735130278739E-2</v>
      </c>
      <c r="DG366" s="43" t="b" cm="1">
        <f t="array" aca="1" ref="DG366" ca="1">OR($G366=Forecast_Capex_Input!$BF$8:$BF$10)</f>
        <v>0</v>
      </c>
      <c r="DH366" s="43" cm="1">
        <f t="array" aca="1" ref="DH366" ca="1">IFERROR(INDEX(Forecast_Capex_Input!BG$12:BG$286,$Z366)
*(INDEX(Forecast_Capex_Input!$H$12:$H$286,$Z366)=Repex),0)
*$DG366</f>
        <v>0</v>
      </c>
      <c r="DI366" s="43" cm="1">
        <f t="array" aca="1" ref="DI366" ca="1">IFERROR(INDEX(Forecast_Capex_Input!BH$12:BH$286,$Z366)
*(INDEX(Forecast_Capex_Input!$H$12:$H$286,$Z366)=Repex),0)
*$DG366</f>
        <v>0</v>
      </c>
      <c r="DJ366" s="43" cm="1">
        <f t="array" aca="1" ref="DJ366" ca="1">IFERROR(INDEX(Forecast_Capex_Input!BI$12:BI$286,$Z366)
*(INDEX(Forecast_Capex_Input!$H$12:$H$286,$Z366)=Repex),0)
*$DG366</f>
        <v>0</v>
      </c>
      <c r="DK366" s="43" cm="1">
        <f t="array" aca="1" ref="DK366" ca="1">IFERROR(INDEX(Forecast_Capex_Input!BJ$12:BJ$286,$Z366)
*(INDEX(Forecast_Capex_Input!$H$12:$H$286,$Z366)=Repex),0)
*$DG366</f>
        <v>0</v>
      </c>
      <c r="DL366" s="43" cm="1">
        <f t="array" aca="1" ref="DL366" ca="1">IFERROR(INDEX(Forecast_Capex_Input!BK$12:BK$286,$Z366)
*(INDEX(Forecast_Capex_Input!$H$12:$H$286,$Z366)=Repex),0)
*$DG366</f>
        <v>0</v>
      </c>
      <c r="DM366" s="43" cm="1">
        <f t="array" aca="1" ref="DM366" ca="1">IFERROR(INDEX(Forecast_Capex_Input!BL$12:BL$286,$Z366)
*(INDEX(Forecast_Capex_Input!$H$12:$H$286,$Z366)=Repex),0)
*$DG366</f>
        <v>0</v>
      </c>
      <c r="DO366" s="43" t="b" cm="1">
        <f t="array" aca="1" ref="DO366" ca="1">OR($G366=Forecast_Capex_Input!$BN$8:$BN$9)</f>
        <v>0</v>
      </c>
      <c r="DP366" s="43" cm="1">
        <f t="array" aca="1" ref="DP366" ca="1">IFERROR(INDEX(Forecast_Capex_Input!BO$12:BO$286,$Z366)
*(INDEX(Forecast_Capex_Input!$H$12:$H$286,$Z366)=Repex),0)
*$DO366</f>
        <v>0</v>
      </c>
      <c r="DQ366" s="43" cm="1">
        <f t="array" aca="1" ref="DQ366" ca="1">IFERROR(INDEX(Forecast_Capex_Input!BP$12:BP$286,$Z366)
*(INDEX(Forecast_Capex_Input!$H$12:$H$286,$Z366)=Repex),0)
*$DO366</f>
        <v>0</v>
      </c>
      <c r="DR366" s="43" cm="1">
        <f t="array" aca="1" ref="DR366" ca="1">IFERROR(INDEX(Forecast_Capex_Input!BQ$12:BQ$286,$Z366)
*(INDEX(Forecast_Capex_Input!$H$12:$H$286,$Z366)=Repex),0)
*$DO366</f>
        <v>0</v>
      </c>
      <c r="DS366" s="43" cm="1">
        <f t="array" aca="1" ref="DS366" ca="1">IFERROR(INDEX(Forecast_Capex_Input!BR$12:BR$286,$Z366)
*(INDEX(Forecast_Capex_Input!$H$12:$H$286,$Z366)=Repex),0)
*$DO366</f>
        <v>0</v>
      </c>
      <c r="DT366" s="43" cm="1">
        <f t="array" aca="1" ref="DT366" ca="1">IFERROR(INDEX(Forecast_Capex_Input!BS$12:BS$286,$Z366)
*(INDEX(Forecast_Capex_Input!$H$12:$H$286,$Z366)=Repex),0)
*$DO366</f>
        <v>0</v>
      </c>
      <c r="DV366" s="43" t="b" cm="1">
        <f t="array" aca="1" ref="DV366" ca="1">OR($G366=Forecast_Capex_Input!$BU$8:$BU$10)</f>
        <v>1</v>
      </c>
      <c r="DW366" s="43" cm="1">
        <f t="array" aca="1" ref="DW366" ca="1">IFERROR(INDEX(Forecast_Capex_Input!BV$12:BV$286,$Z366)
*(INDEX(Forecast_Capex_Input!$H$12:$H$286,$Z366)=Repex),0)
*$DV366</f>
        <v>0</v>
      </c>
      <c r="DX366" s="43" cm="1">
        <f t="array" aca="1" ref="DX366" ca="1">IFERROR(INDEX(Forecast_Capex_Input!BW$12:BW$286,$Z366)
*(INDEX(Forecast_Capex_Input!$H$12:$H$286,$Z366)=Repex),0)
*$DV366</f>
        <v>0</v>
      </c>
      <c r="DY366" s="43" cm="1">
        <f t="array" aca="1" ref="DY366" ca="1">IFERROR(INDEX(Forecast_Capex_Input!BX$12:BX$286,$Z366)
*(INDEX(Forecast_Capex_Input!$H$12:$H$286,$Z366)=Repex),0)
*$DV366</f>
        <v>0</v>
      </c>
      <c r="DZ366" s="43" cm="1">
        <f t="array" aca="1" ref="DZ366" ca="1">IFERROR(INDEX(Forecast_Capex_Input!BY$12:BY$286,$Z366)
*(INDEX(Forecast_Capex_Input!$H$12:$H$286,$Z366)=Repex),0)
*$DV366</f>
        <v>0</v>
      </c>
      <c r="EA366" s="43" cm="1">
        <f t="array" aca="1" ref="EA366" ca="1">IFERROR(INDEX(Forecast_Capex_Input!BZ$12:BZ$286,$Z366)
*(INDEX(Forecast_Capex_Input!$H$12:$H$286,$Z366)=Repex),0)
*$DV366</f>
        <v>0</v>
      </c>
      <c r="EB366" s="43" cm="1">
        <f t="array" aca="1" ref="EB366" ca="1">IFERROR(INDEX(Forecast_Capex_Input!CA$12:CA$286,$Z366)
*(INDEX(Forecast_Capex_Input!$H$12:$H$286,$Z366)=Repex),0)
*$DV366</f>
        <v>0</v>
      </c>
      <c r="EC366" s="43" cm="1">
        <f t="array" aca="1" ref="EC366" ca="1">IFERROR(INDEX(Forecast_Capex_Input!CB$12:CB$286,$Z366)
*(INDEX(Forecast_Capex_Input!$H$12:$H$286,$Z366)=Repex),0)
*$DV366</f>
        <v>0</v>
      </c>
      <c r="ED366" s="43" cm="1">
        <f t="array" aca="1" ref="ED366" ca="1">IFERROR(INDEX(Forecast_Capex_Input!CC$12:CC$286,$Z366)
*(INDEX(Forecast_Capex_Input!$H$12:$H$286,$Z366)=Repex),0)
*$DV366</f>
        <v>0</v>
      </c>
      <c r="EF366" s="86">
        <f t="shared" si="36"/>
        <v>7.2298638434542456E-2</v>
      </c>
      <c r="EG366" s="28">
        <f>IFERROR(RANK(EF366,EF$11:EF$1010,0)+COUNTIF(EF$11:EF366,EF366)-1,NA)</f>
        <v>42</v>
      </c>
    </row>
    <row r="367" spans="3:137" x14ac:dyDescent="0.2">
      <c r="C367" s="28">
        <f t="shared" si="37"/>
        <v>357</v>
      </c>
      <c r="D367" s="9" t="str" cm="1">
        <f t="array" ref="D367">IFERROR(INDEX(Forecast_Capex_Input!$D$12:$D$286,$Z367),NA)</f>
        <v>Maintain Voltage in Greater Sydney area</v>
      </c>
      <c r="E367" s="24" t="b" cm="1">
        <f t="array" ref="E367">IF($Z367=NA,NA,INDEX(Forecast_Capex_Input!$E$12:$E$286,$Z367))</f>
        <v>1</v>
      </c>
      <c r="F367" s="9" t="str" cm="1">
        <f t="array" aca="1" ref="F367" ca="1">IFERROR(INDEX(General!$E$25:$E$26,$AA367),NA)</f>
        <v>Non-Labour</v>
      </c>
      <c r="G367" s="9" t="str" cm="1">
        <f t="array" aca="1" ref="G367" ca="1">IFERROR(INDEX(Forecast_Capex_Input!$AI$11:$BB$11,$AC367),NA)</f>
        <v>Substations</v>
      </c>
      <c r="H367" s="50" cm="1">
        <f t="array" aca="1" ref="H367" ca="1">IFERROR(INDEX(Forecast_Capex_Input!$AI$12:$BB$286,$Z367,$AC367),NA)</f>
        <v>0.95000000000000007</v>
      </c>
      <c r="I367" s="150" t="str" cm="1">
        <f t="array" ref="I367">IFERROR(INDEX(Forecast_Capex_Input!$F$12:$F$286,$Z367),NA)</f>
        <v>Augmentation Expenditure</v>
      </c>
      <c r="J367" s="150" t="str" cm="1">
        <f t="array" ref="J367">IFERROR(INDEX(Forecast_Capex_Input!G$12:G$286,$Z367),NA)</f>
        <v>Augmentations</v>
      </c>
      <c r="K367" s="150" t="str" cm="1">
        <f t="array" ref="K367">IFERROR(INDEX(Forecast_Capex_Input!H$12:H$286,$Z367),NA)</f>
        <v>Augex</v>
      </c>
      <c r="L367" s="150" t="str" cm="1">
        <f t="array" ref="L367">IFERROR(INDEX(Forecast_Capex_Input!I$12:I$286,$Z367),NA)</f>
        <v>Compliance</v>
      </c>
      <c r="M367" s="150" t="str" cm="1">
        <f t="array" ref="M367">IFERROR(INDEX(Forecast_Capex_Input!J$12:J$286,$Z367),NA)</f>
        <v>N/A</v>
      </c>
      <c r="N367" s="150" t="str" cm="1">
        <f t="array" ref="N367">IFERROR(INDEX(Forecast_Capex_Input!K$12:K$286,$Z367),NA)</f>
        <v>N/A</v>
      </c>
      <c r="O367" s="150" t="str" cm="1">
        <f t="array" ref="O367">IFERROR(INDEX(Forecast_Capex_Input!L$12:L$286,$Z367),NA)</f>
        <v>N/A</v>
      </c>
      <c r="P367" s="150" t="str" cm="1">
        <f t="array" ref="P367">IFERROR(INDEX(Forecast_Capex_Input!M$12:M$286,$Z367),NA)</f>
        <v>N/A</v>
      </c>
      <c r="Q367" s="24" t="str" cm="1">
        <f t="array" ref="Q367">IFERROR(INDEX(Forecast_Capex_Input!N$12:N$286,$Z367),NA)</f>
        <v>No</v>
      </c>
      <c r="R367" s="190" cm="1">
        <f t="array" ref="R367">IFERROR(INDEX(Forecast_Capex_Input!O$12:O$286,$Z367),0)</f>
        <v>0</v>
      </c>
      <c r="S367" s="24" t="str" cm="1">
        <f t="array" ref="S367">IFERROR(INDEX(Forecast_Capex_Input!P$12:P$286,$Z367),0)</f>
        <v>Energy transition</v>
      </c>
      <c r="T367" s="150" t="str" cm="1">
        <f t="array" aca="1" ref="T367" ca="1">IFERROR(INDEX(General!$K$91:$K$110,$AC367),NA)</f>
        <v>Substations (2018 onwards)</v>
      </c>
      <c r="U367" s="43" cm="1">
        <f t="array" aca="1" ref="U367" ca="1">IFERROR(
IF($F367=General!$E$25,INDEX(Forecast_Capex_Input!S$12:S$286,$Z367),
INDEX(Forecast_Capex_Input!T$12:T$286,$Z367)),0)</f>
        <v>0.85654637921066001</v>
      </c>
      <c r="V367" s="82" t="b">
        <f>IFERROR(INDEX(Overheads!$T$19:$T$26,MATCH($I367,Overheads!$E$19:$E$26,0)),FALSE)</f>
        <v>1</v>
      </c>
      <c r="W367" s="209" t="str" cm="1">
        <f t="array" ref="W367">IFERROR(
INDEX(Forecast_Capex_Input!CN$12:CN$286,$Z367),0)</f>
        <v>FY22</v>
      </c>
      <c r="X367" s="209">
        <f>IFERROR(
MATCH($W367,General!$L$39:$S$39,0),1)</f>
        <v>2</v>
      </c>
      <c r="Z367" s="28">
        <f>IFERROR(
IF(MATCH($C367,Forecast_Capex_Input!$CI$12:$CI$286,1)+1&gt;MAX(Forecast_Capex_Input!$C$12:$C$286),NA,
MATCH($C367,Forecast_Capex_Input!$CI$12:$CI$286,1)+1),1)</f>
        <v>152</v>
      </c>
      <c r="AA367" s="28" cm="1">
        <f t="array" aca="1" ref="AA367" ca="1">IFERROR(
IF(Z366&lt;&gt;Z367,1,
IF(COUNTIF(OFFSET(AA366,0,0,-INDEX(Forecast_Capex_Input!$CG$12:$CG$286,$Z367)),AA366)=INDEX(Forecast_Capex_Input!$CG$12:$CG$286,$Z367),AA366+1,AA366)),NA)</f>
        <v>2</v>
      </c>
      <c r="AB367" s="28" cm="1">
        <f t="array" ref="AB367">IFERROR($C367-IF($Z367=1,1,INDEX(Forecast_Capex_Input!$CI$12:$CI$286,$Z367-1))+1,NA)</f>
        <v>3</v>
      </c>
      <c r="AC367" s="28" cm="1">
        <f t="array" aca="1" ref="AC367" ca="1">IFERROR(IF(AA367=1,
INDEX(Forecast_Capex_Input!$AI$10:$BB$10,SMALL(IF(INDEX(Forecast_Capex_Input!$AI$12:$BB$286,$Z367,0)&gt;0,COLUMN(Forecast_Capex_Input!$AI$10:$BB$10)-COLUMN(Forecast_Capex_Input!$AI$12)+1),ROWS(OFFSET(AC366,0,0,-$AB367)))),
OFFSET(AC366,-INDEX(Forecast_Capex_Input!$CG$12:$CG$286,$Z367)+1,0)),NA)</f>
        <v>3</v>
      </c>
      <c r="AD367" s="28">
        <f t="shared" ca="1" si="34"/>
        <v>2</v>
      </c>
      <c r="AE367" s="82" t="b">
        <f t="shared" si="38"/>
        <v>0</v>
      </c>
      <c r="AF367" s="78" t="b">
        <v>0</v>
      </c>
      <c r="AG367" s="82" t="b">
        <f t="shared" si="35"/>
        <v>1</v>
      </c>
      <c r="AI367" s="55">
        <v>1.0766235522703476</v>
      </c>
      <c r="AJ367" s="55">
        <v>7.0598265722645719</v>
      </c>
      <c r="AK367" s="55">
        <v>0.2294443635985986</v>
      </c>
      <c r="AL367" s="55">
        <v>0</v>
      </c>
      <c r="AM367" s="55">
        <v>0</v>
      </c>
      <c r="AN367" s="135">
        <v>8.3658944881335184</v>
      </c>
      <c r="AP367" s="55">
        <v>1.0766235522703476</v>
      </c>
      <c r="AQ367" s="55">
        <v>7.0598265722645719</v>
      </c>
      <c r="AR367" s="55">
        <v>0.2294443635985986</v>
      </c>
      <c r="AS367" s="55">
        <v>0</v>
      </c>
      <c r="AT367" s="55">
        <v>0</v>
      </c>
      <c r="AU367" s="135">
        <v>8.3658944881335184</v>
      </c>
      <c r="AW367" s="55">
        <v>0.12978848598085096</v>
      </c>
      <c r="AX367" s="55">
        <v>0.79764021115009021</v>
      </c>
      <c r="AY367" s="55">
        <v>3.1826900982551885E-2</v>
      </c>
      <c r="AZ367" s="55">
        <v>0</v>
      </c>
      <c r="BA367" s="55">
        <v>0</v>
      </c>
      <c r="BB367" s="135">
        <v>0.95925559811349304</v>
      </c>
      <c r="BD367" s="55">
        <v>2.5271231878541335E-2</v>
      </c>
      <c r="BE367" s="55">
        <v>0.15635112586818264</v>
      </c>
      <c r="BF367" s="55">
        <v>6.1022789922208455E-3</v>
      </c>
      <c r="BG367" s="55">
        <v>0</v>
      </c>
      <c r="BH367" s="55">
        <v>0</v>
      </c>
      <c r="BI367" s="135">
        <v>0.18772463673894482</v>
      </c>
      <c r="BK367" s="55">
        <v>1.2316832701297398</v>
      </c>
      <c r="BL367" s="55">
        <v>8.0138179092828441</v>
      </c>
      <c r="BM367" s="55">
        <v>0.26737354357337129</v>
      </c>
      <c r="BN367" s="55">
        <v>0</v>
      </c>
      <c r="BO367" s="55">
        <v>0</v>
      </c>
      <c r="BP367" s="135">
        <v>9.5128747229859556</v>
      </c>
      <c r="BR367" s="147">
        <v>0</v>
      </c>
      <c r="BS367" s="147">
        <v>0</v>
      </c>
      <c r="BT367" s="147">
        <v>1</v>
      </c>
      <c r="BU367" s="147">
        <v>0</v>
      </c>
      <c r="BV367" s="147">
        <v>0</v>
      </c>
      <c r="BX367" s="55">
        <v>0</v>
      </c>
      <c r="BY367" s="55">
        <v>0</v>
      </c>
      <c r="BZ367" s="55">
        <v>8.3658944881335184</v>
      </c>
      <c r="CA367" s="55">
        <v>0</v>
      </c>
      <c r="CB367" s="55">
        <v>0</v>
      </c>
      <c r="CC367" s="135">
        <v>8.3658944881335184</v>
      </c>
      <c r="CE367" s="55">
        <v>0</v>
      </c>
      <c r="CF367" s="55">
        <v>0</v>
      </c>
      <c r="CG367" s="55">
        <v>8.3658944881335184</v>
      </c>
      <c r="CH367" s="55">
        <v>0</v>
      </c>
      <c r="CI367" s="55">
        <v>0</v>
      </c>
      <c r="CJ367" s="135">
        <v>8.3658944881335184</v>
      </c>
      <c r="CL367" s="55">
        <v>0</v>
      </c>
      <c r="CM367" s="55">
        <v>0</v>
      </c>
      <c r="CN367" s="55">
        <v>0.95925559811349304</v>
      </c>
      <c r="CO367" s="55">
        <v>0</v>
      </c>
      <c r="CP367" s="55">
        <v>0</v>
      </c>
      <c r="CQ367" s="135">
        <v>0.95925559811349304</v>
      </c>
      <c r="CS367" s="67">
        <v>0</v>
      </c>
      <c r="CT367" s="67">
        <v>0</v>
      </c>
      <c r="CU367" s="67">
        <v>0.18772463673894482</v>
      </c>
      <c r="CV367" s="67">
        <v>0</v>
      </c>
      <c r="CW367" s="67">
        <v>0</v>
      </c>
      <c r="CX367" s="135">
        <v>0.18772463673894482</v>
      </c>
      <c r="CZ367" s="55">
        <v>0</v>
      </c>
      <c r="DA367" s="55">
        <v>0</v>
      </c>
      <c r="DB367" s="55">
        <v>9.5128747229859574</v>
      </c>
      <c r="DC367" s="55">
        <v>0</v>
      </c>
      <c r="DD367" s="55">
        <v>0</v>
      </c>
      <c r="DE367" s="135">
        <v>9.5128747229859574</v>
      </c>
      <c r="DG367" s="43" t="b" cm="1">
        <f t="array" aca="1" ref="DG367" ca="1">OR($G367=Forecast_Capex_Input!$BF$8:$BF$10)</f>
        <v>0</v>
      </c>
      <c r="DH367" s="43" cm="1">
        <f t="array" aca="1" ref="DH367" ca="1">IFERROR(INDEX(Forecast_Capex_Input!BG$12:BG$286,$Z367)
*(INDEX(Forecast_Capex_Input!$H$12:$H$286,$Z367)=Repex),0)
*$DG367</f>
        <v>0</v>
      </c>
      <c r="DI367" s="43" cm="1">
        <f t="array" aca="1" ref="DI367" ca="1">IFERROR(INDEX(Forecast_Capex_Input!BH$12:BH$286,$Z367)
*(INDEX(Forecast_Capex_Input!$H$12:$H$286,$Z367)=Repex),0)
*$DG367</f>
        <v>0</v>
      </c>
      <c r="DJ367" s="43" cm="1">
        <f t="array" aca="1" ref="DJ367" ca="1">IFERROR(INDEX(Forecast_Capex_Input!BI$12:BI$286,$Z367)
*(INDEX(Forecast_Capex_Input!$H$12:$H$286,$Z367)=Repex),0)
*$DG367</f>
        <v>0</v>
      </c>
      <c r="DK367" s="43" cm="1">
        <f t="array" aca="1" ref="DK367" ca="1">IFERROR(INDEX(Forecast_Capex_Input!BJ$12:BJ$286,$Z367)
*(INDEX(Forecast_Capex_Input!$H$12:$H$286,$Z367)=Repex),0)
*$DG367</f>
        <v>0</v>
      </c>
      <c r="DL367" s="43" cm="1">
        <f t="array" aca="1" ref="DL367" ca="1">IFERROR(INDEX(Forecast_Capex_Input!BK$12:BK$286,$Z367)
*(INDEX(Forecast_Capex_Input!$H$12:$H$286,$Z367)=Repex),0)
*$DG367</f>
        <v>0</v>
      </c>
      <c r="DM367" s="43" cm="1">
        <f t="array" aca="1" ref="DM367" ca="1">IFERROR(INDEX(Forecast_Capex_Input!BL$12:BL$286,$Z367)
*(INDEX(Forecast_Capex_Input!$H$12:$H$286,$Z367)=Repex),0)
*$DG367</f>
        <v>0</v>
      </c>
      <c r="DO367" s="43" t="b" cm="1">
        <f t="array" aca="1" ref="DO367" ca="1">OR($G367=Forecast_Capex_Input!$BN$8:$BN$9)</f>
        <v>1</v>
      </c>
      <c r="DP367" s="43" cm="1">
        <f t="array" aca="1" ref="DP367" ca="1">IFERROR(INDEX(Forecast_Capex_Input!BO$12:BO$286,$Z367)
*(INDEX(Forecast_Capex_Input!$H$12:$H$286,$Z367)=Repex),0)
*$DO367</f>
        <v>0</v>
      </c>
      <c r="DQ367" s="43" cm="1">
        <f t="array" aca="1" ref="DQ367" ca="1">IFERROR(INDEX(Forecast_Capex_Input!BP$12:BP$286,$Z367)
*(INDEX(Forecast_Capex_Input!$H$12:$H$286,$Z367)=Repex),0)
*$DO367</f>
        <v>0</v>
      </c>
      <c r="DR367" s="43" cm="1">
        <f t="array" aca="1" ref="DR367" ca="1">IFERROR(INDEX(Forecast_Capex_Input!BQ$12:BQ$286,$Z367)
*(INDEX(Forecast_Capex_Input!$H$12:$H$286,$Z367)=Repex),0)
*$DO367</f>
        <v>0</v>
      </c>
      <c r="DS367" s="43" cm="1">
        <f t="array" aca="1" ref="DS367" ca="1">IFERROR(INDEX(Forecast_Capex_Input!BR$12:BR$286,$Z367)
*(INDEX(Forecast_Capex_Input!$H$12:$H$286,$Z367)=Repex),0)
*$DO367</f>
        <v>0</v>
      </c>
      <c r="DT367" s="43" cm="1">
        <f t="array" aca="1" ref="DT367" ca="1">IFERROR(INDEX(Forecast_Capex_Input!BS$12:BS$286,$Z367)
*(INDEX(Forecast_Capex_Input!$H$12:$H$286,$Z367)=Repex),0)
*$DO367</f>
        <v>0</v>
      </c>
      <c r="DV367" s="43" t="b" cm="1">
        <f t="array" aca="1" ref="DV367" ca="1">OR($G367=Forecast_Capex_Input!$BU$8:$BU$10)</f>
        <v>0</v>
      </c>
      <c r="DW367" s="43" cm="1">
        <f t="array" aca="1" ref="DW367" ca="1">IFERROR(INDEX(Forecast_Capex_Input!BV$12:BV$286,$Z367)
*(INDEX(Forecast_Capex_Input!$H$12:$H$286,$Z367)=Repex),0)
*$DV367</f>
        <v>0</v>
      </c>
      <c r="DX367" s="43" cm="1">
        <f t="array" aca="1" ref="DX367" ca="1">IFERROR(INDEX(Forecast_Capex_Input!BW$12:BW$286,$Z367)
*(INDEX(Forecast_Capex_Input!$H$12:$H$286,$Z367)=Repex),0)
*$DV367</f>
        <v>0</v>
      </c>
      <c r="DY367" s="43" cm="1">
        <f t="array" aca="1" ref="DY367" ca="1">IFERROR(INDEX(Forecast_Capex_Input!BX$12:BX$286,$Z367)
*(INDEX(Forecast_Capex_Input!$H$12:$H$286,$Z367)=Repex),0)
*$DV367</f>
        <v>0</v>
      </c>
      <c r="DZ367" s="43" cm="1">
        <f t="array" aca="1" ref="DZ367" ca="1">IFERROR(INDEX(Forecast_Capex_Input!BY$12:BY$286,$Z367)
*(INDEX(Forecast_Capex_Input!$H$12:$H$286,$Z367)=Repex),0)
*$DV367</f>
        <v>0</v>
      </c>
      <c r="EA367" s="43" cm="1">
        <f t="array" aca="1" ref="EA367" ca="1">IFERROR(INDEX(Forecast_Capex_Input!BZ$12:BZ$286,$Z367)
*(INDEX(Forecast_Capex_Input!$H$12:$H$286,$Z367)=Repex),0)
*$DV367</f>
        <v>0</v>
      </c>
      <c r="EB367" s="43" cm="1">
        <f t="array" aca="1" ref="EB367" ca="1">IFERROR(INDEX(Forecast_Capex_Input!CA$12:CA$286,$Z367)
*(INDEX(Forecast_Capex_Input!$H$12:$H$286,$Z367)=Repex),0)
*$DV367</f>
        <v>0</v>
      </c>
      <c r="EC367" s="43" cm="1">
        <f t="array" aca="1" ref="EC367" ca="1">IFERROR(INDEX(Forecast_Capex_Input!CB$12:CB$286,$Z367)
*(INDEX(Forecast_Capex_Input!$H$12:$H$286,$Z367)=Repex),0)
*$DV367</f>
        <v>0</v>
      </c>
      <c r="ED367" s="43" cm="1">
        <f t="array" aca="1" ref="ED367" ca="1">IFERROR(INDEX(Forecast_Capex_Input!CC$12:CC$286,$Z367)
*(INDEX(Forecast_Capex_Input!$H$12:$H$286,$Z367)=Repex),0)
*$DV367</f>
        <v>0</v>
      </c>
      <c r="EF367" s="86">
        <f t="shared" si="36"/>
        <v>8.3658944881335184</v>
      </c>
      <c r="EG367" s="28">
        <f>IFERROR(RANK(EF367,EF$11:EF$1010,0)+COUNTIF(EF$11:EF367,EF367)-1,NA)</f>
        <v>6</v>
      </c>
    </row>
    <row r="368" spans="3:137" x14ac:dyDescent="0.2">
      <c r="C368" s="28">
        <f t="shared" si="37"/>
        <v>358</v>
      </c>
      <c r="D368" s="9" t="str" cm="1">
        <f t="array" ref="D368">IFERROR(INDEX(Forecast_Capex_Input!$D$12:$D$286,$Z368),NA)</f>
        <v>Maintain Voltage in Greater Sydney area</v>
      </c>
      <c r="E368" s="24" t="b" cm="1">
        <f t="array" ref="E368">IF($Z368=NA,NA,INDEX(Forecast_Capex_Input!$E$12:$E$286,$Z368))</f>
        <v>1</v>
      </c>
      <c r="F368" s="9" t="str" cm="1">
        <f t="array" aca="1" ref="F368" ca="1">IFERROR(INDEX(General!$E$25:$E$26,$AA368),NA)</f>
        <v>Non-Labour</v>
      </c>
      <c r="G368" s="9" t="str" cm="1">
        <f t="array" aca="1" ref="G368" ca="1">IFERROR(INDEX(Forecast_Capex_Input!$AI$11:$BB$11,$AC368),NA)</f>
        <v>Secondary Systems</v>
      </c>
      <c r="H368" s="50" cm="1">
        <f t="array" aca="1" ref="H368" ca="1">IFERROR(INDEX(Forecast_Capex_Input!$AI$12:$BB$286,$Z368,$AC368),NA)</f>
        <v>0.05</v>
      </c>
      <c r="I368" s="150" t="str" cm="1">
        <f t="array" ref="I368">IFERROR(INDEX(Forecast_Capex_Input!$F$12:$F$286,$Z368),NA)</f>
        <v>Augmentation Expenditure</v>
      </c>
      <c r="J368" s="150" t="str" cm="1">
        <f t="array" ref="J368">IFERROR(INDEX(Forecast_Capex_Input!G$12:G$286,$Z368),NA)</f>
        <v>Augmentations</v>
      </c>
      <c r="K368" s="150" t="str" cm="1">
        <f t="array" ref="K368">IFERROR(INDEX(Forecast_Capex_Input!H$12:H$286,$Z368),NA)</f>
        <v>Augex</v>
      </c>
      <c r="L368" s="150" t="str" cm="1">
        <f t="array" ref="L368">IFERROR(INDEX(Forecast_Capex_Input!I$12:I$286,$Z368),NA)</f>
        <v>Compliance</v>
      </c>
      <c r="M368" s="150" t="str" cm="1">
        <f t="array" ref="M368">IFERROR(INDEX(Forecast_Capex_Input!J$12:J$286,$Z368),NA)</f>
        <v>N/A</v>
      </c>
      <c r="N368" s="150" t="str" cm="1">
        <f t="array" ref="N368">IFERROR(INDEX(Forecast_Capex_Input!K$12:K$286,$Z368),NA)</f>
        <v>N/A</v>
      </c>
      <c r="O368" s="150" t="str" cm="1">
        <f t="array" ref="O368">IFERROR(INDEX(Forecast_Capex_Input!L$12:L$286,$Z368),NA)</f>
        <v>N/A</v>
      </c>
      <c r="P368" s="150" t="str" cm="1">
        <f t="array" ref="P368">IFERROR(INDEX(Forecast_Capex_Input!M$12:M$286,$Z368),NA)</f>
        <v>N/A</v>
      </c>
      <c r="Q368" s="24" t="str" cm="1">
        <f t="array" ref="Q368">IFERROR(INDEX(Forecast_Capex_Input!N$12:N$286,$Z368),NA)</f>
        <v>No</v>
      </c>
      <c r="R368" s="190" cm="1">
        <f t="array" ref="R368">IFERROR(INDEX(Forecast_Capex_Input!O$12:O$286,$Z368),0)</f>
        <v>0</v>
      </c>
      <c r="S368" s="24" t="str" cm="1">
        <f t="array" ref="S368">IFERROR(INDEX(Forecast_Capex_Input!P$12:P$286,$Z368),0)</f>
        <v>Energy transition</v>
      </c>
      <c r="T368" s="150" t="str" cm="1">
        <f t="array" aca="1" ref="T368" ca="1">IFERROR(INDEX(General!$K$91:$K$110,$AC368),NA)</f>
        <v>Secondary Systems (2018-23)</v>
      </c>
      <c r="U368" s="43" cm="1">
        <f t="array" aca="1" ref="U368" ca="1">IFERROR(
IF($F368=General!$E$25,INDEX(Forecast_Capex_Input!S$12:S$286,$Z368),
INDEX(Forecast_Capex_Input!T$12:T$286,$Z368)),0)</f>
        <v>0.85654637921066001</v>
      </c>
      <c r="V368" s="82" t="b">
        <f>IFERROR(INDEX(Overheads!$T$19:$T$26,MATCH($I368,Overheads!$E$19:$E$26,0)),FALSE)</f>
        <v>1</v>
      </c>
      <c r="W368" s="209" t="str" cm="1">
        <f t="array" ref="W368">IFERROR(
INDEX(Forecast_Capex_Input!CN$12:CN$286,$Z368),0)</f>
        <v>FY22</v>
      </c>
      <c r="X368" s="209">
        <f>IFERROR(
MATCH($W368,General!$L$39:$S$39,0),1)</f>
        <v>2</v>
      </c>
      <c r="Z368" s="28">
        <f>IFERROR(
IF(MATCH($C368,Forecast_Capex_Input!$CI$12:$CI$286,1)+1&gt;MAX(Forecast_Capex_Input!$C$12:$C$286),NA,
MATCH($C368,Forecast_Capex_Input!$CI$12:$CI$286,1)+1),1)</f>
        <v>152</v>
      </c>
      <c r="AA368" s="28" cm="1">
        <f t="array" aca="1" ref="AA368" ca="1">IFERROR(
IF(Z367&lt;&gt;Z368,1,
IF(COUNTIF(OFFSET(AA367,0,0,-INDEX(Forecast_Capex_Input!$CG$12:$CG$286,$Z368)),AA367)=INDEX(Forecast_Capex_Input!$CG$12:$CG$286,$Z368),AA367+1,AA367)),NA)</f>
        <v>2</v>
      </c>
      <c r="AB368" s="28" cm="1">
        <f t="array" ref="AB368">IFERROR($C368-IF($Z368=1,1,INDEX(Forecast_Capex_Input!$CI$12:$CI$286,$Z368-1))+1,NA)</f>
        <v>4</v>
      </c>
      <c r="AC368" s="28" cm="1">
        <f t="array" aca="1" ref="AC368" ca="1">IFERROR(IF(AA368=1,
INDEX(Forecast_Capex_Input!$AI$10:$BB$10,SMALL(IF(INDEX(Forecast_Capex_Input!$AI$12:$BB$286,$Z368,0)&gt;0,COLUMN(Forecast_Capex_Input!$AI$10:$BB$10)-COLUMN(Forecast_Capex_Input!$AI$12)+1),ROWS(OFFSET(AC367,0,0,-$AB368)))),
OFFSET(AC367,-INDEX(Forecast_Capex_Input!$CG$12:$CG$286,$Z368)+1,0)),NA)</f>
        <v>4</v>
      </c>
      <c r="AD368" s="28">
        <f t="shared" ca="1" si="34"/>
        <v>2</v>
      </c>
      <c r="AE368" s="82" t="b">
        <f t="shared" si="38"/>
        <v>0</v>
      </c>
      <c r="AF368" s="78" t="b">
        <v>0</v>
      </c>
      <c r="AG368" s="82" t="b">
        <f t="shared" si="35"/>
        <v>1</v>
      </c>
      <c r="AI368" s="55">
        <v>5.6664397487913028E-2</v>
      </c>
      <c r="AJ368" s="55">
        <v>0.37156981959287222</v>
      </c>
      <c r="AK368" s="55">
        <v>1.2076019136768347E-2</v>
      </c>
      <c r="AL368" s="55">
        <v>0</v>
      </c>
      <c r="AM368" s="55">
        <v>0</v>
      </c>
      <c r="AN368" s="135">
        <v>0.44031023621755361</v>
      </c>
      <c r="AP368" s="55">
        <v>5.6664397487913028E-2</v>
      </c>
      <c r="AQ368" s="55">
        <v>0.37156981959287222</v>
      </c>
      <c r="AR368" s="55">
        <v>1.2076019136768347E-2</v>
      </c>
      <c r="AS368" s="55">
        <v>0</v>
      </c>
      <c r="AT368" s="55">
        <v>0</v>
      </c>
      <c r="AU368" s="135">
        <v>0.44031023621755361</v>
      </c>
      <c r="AW368" s="55">
        <v>6.8309729463605761E-3</v>
      </c>
      <c r="AX368" s="55">
        <v>4.1981063744741594E-2</v>
      </c>
      <c r="AY368" s="55">
        <v>1.6751000517132568E-3</v>
      </c>
      <c r="AZ368" s="55">
        <v>0</v>
      </c>
      <c r="BA368" s="55">
        <v>0</v>
      </c>
      <c r="BB368" s="135">
        <v>5.0487136742815429E-2</v>
      </c>
      <c r="BD368" s="55">
        <v>1.3300648357127017E-3</v>
      </c>
      <c r="BE368" s="55">
        <v>8.2290066246411917E-3</v>
      </c>
      <c r="BF368" s="55">
        <v>3.2117257853793923E-4</v>
      </c>
      <c r="BG368" s="55">
        <v>0</v>
      </c>
      <c r="BH368" s="55">
        <v>0</v>
      </c>
      <c r="BI368" s="135">
        <v>9.8802440388918323E-3</v>
      </c>
      <c r="BK368" s="55">
        <v>6.4825435269986298E-2</v>
      </c>
      <c r="BL368" s="55">
        <v>0.42177988996225502</v>
      </c>
      <c r="BM368" s="55">
        <v>1.4072291767019544E-2</v>
      </c>
      <c r="BN368" s="55">
        <v>0</v>
      </c>
      <c r="BO368" s="55">
        <v>0</v>
      </c>
      <c r="BP368" s="135">
        <v>0.50067761699926083</v>
      </c>
      <c r="BR368" s="147">
        <v>0</v>
      </c>
      <c r="BS368" s="147">
        <v>0</v>
      </c>
      <c r="BT368" s="147">
        <v>1</v>
      </c>
      <c r="BU368" s="147">
        <v>0</v>
      </c>
      <c r="BV368" s="147">
        <v>0</v>
      </c>
      <c r="BX368" s="55">
        <v>0</v>
      </c>
      <c r="BY368" s="55">
        <v>0</v>
      </c>
      <c r="BZ368" s="55">
        <v>0.44031023621755361</v>
      </c>
      <c r="CA368" s="55">
        <v>0</v>
      </c>
      <c r="CB368" s="55">
        <v>0</v>
      </c>
      <c r="CC368" s="135">
        <v>0.44031023621755361</v>
      </c>
      <c r="CE368" s="55">
        <v>0</v>
      </c>
      <c r="CF368" s="55">
        <v>0</v>
      </c>
      <c r="CG368" s="55">
        <v>0.44031023621755361</v>
      </c>
      <c r="CH368" s="55">
        <v>0</v>
      </c>
      <c r="CI368" s="55">
        <v>0</v>
      </c>
      <c r="CJ368" s="135">
        <v>0.44031023621755361</v>
      </c>
      <c r="CL368" s="55">
        <v>0</v>
      </c>
      <c r="CM368" s="55">
        <v>0</v>
      </c>
      <c r="CN368" s="55">
        <v>5.0487136742815429E-2</v>
      </c>
      <c r="CO368" s="55">
        <v>0</v>
      </c>
      <c r="CP368" s="55">
        <v>0</v>
      </c>
      <c r="CQ368" s="135">
        <v>5.0487136742815429E-2</v>
      </c>
      <c r="CS368" s="67">
        <v>0</v>
      </c>
      <c r="CT368" s="67">
        <v>0</v>
      </c>
      <c r="CU368" s="67">
        <v>9.8802440388918323E-3</v>
      </c>
      <c r="CV368" s="67">
        <v>0</v>
      </c>
      <c r="CW368" s="67">
        <v>0</v>
      </c>
      <c r="CX368" s="135">
        <v>9.8802440388918323E-3</v>
      </c>
      <c r="CZ368" s="55">
        <v>0</v>
      </c>
      <c r="DA368" s="55">
        <v>0</v>
      </c>
      <c r="DB368" s="55">
        <v>0.50067761699926083</v>
      </c>
      <c r="DC368" s="55">
        <v>0</v>
      </c>
      <c r="DD368" s="55">
        <v>0</v>
      </c>
      <c r="DE368" s="135">
        <v>0.50067761699926083</v>
      </c>
      <c r="DG368" s="43" t="b" cm="1">
        <f t="array" aca="1" ref="DG368" ca="1">OR($G368=Forecast_Capex_Input!$BF$8:$BF$10)</f>
        <v>0</v>
      </c>
      <c r="DH368" s="43" cm="1">
        <f t="array" aca="1" ref="DH368" ca="1">IFERROR(INDEX(Forecast_Capex_Input!BG$12:BG$286,$Z368)
*(INDEX(Forecast_Capex_Input!$H$12:$H$286,$Z368)=Repex),0)
*$DG368</f>
        <v>0</v>
      </c>
      <c r="DI368" s="43" cm="1">
        <f t="array" aca="1" ref="DI368" ca="1">IFERROR(INDEX(Forecast_Capex_Input!BH$12:BH$286,$Z368)
*(INDEX(Forecast_Capex_Input!$H$12:$H$286,$Z368)=Repex),0)
*$DG368</f>
        <v>0</v>
      </c>
      <c r="DJ368" s="43" cm="1">
        <f t="array" aca="1" ref="DJ368" ca="1">IFERROR(INDEX(Forecast_Capex_Input!BI$12:BI$286,$Z368)
*(INDEX(Forecast_Capex_Input!$H$12:$H$286,$Z368)=Repex),0)
*$DG368</f>
        <v>0</v>
      </c>
      <c r="DK368" s="43" cm="1">
        <f t="array" aca="1" ref="DK368" ca="1">IFERROR(INDEX(Forecast_Capex_Input!BJ$12:BJ$286,$Z368)
*(INDEX(Forecast_Capex_Input!$H$12:$H$286,$Z368)=Repex),0)
*$DG368</f>
        <v>0</v>
      </c>
      <c r="DL368" s="43" cm="1">
        <f t="array" aca="1" ref="DL368" ca="1">IFERROR(INDEX(Forecast_Capex_Input!BK$12:BK$286,$Z368)
*(INDEX(Forecast_Capex_Input!$H$12:$H$286,$Z368)=Repex),0)
*$DG368</f>
        <v>0</v>
      </c>
      <c r="DM368" s="43" cm="1">
        <f t="array" aca="1" ref="DM368" ca="1">IFERROR(INDEX(Forecast_Capex_Input!BL$12:BL$286,$Z368)
*(INDEX(Forecast_Capex_Input!$H$12:$H$286,$Z368)=Repex),0)
*$DG368</f>
        <v>0</v>
      </c>
      <c r="DO368" s="43" t="b" cm="1">
        <f t="array" aca="1" ref="DO368" ca="1">OR($G368=Forecast_Capex_Input!$BN$8:$BN$9)</f>
        <v>0</v>
      </c>
      <c r="DP368" s="43" cm="1">
        <f t="array" aca="1" ref="DP368" ca="1">IFERROR(INDEX(Forecast_Capex_Input!BO$12:BO$286,$Z368)
*(INDEX(Forecast_Capex_Input!$H$12:$H$286,$Z368)=Repex),0)
*$DO368</f>
        <v>0</v>
      </c>
      <c r="DQ368" s="43" cm="1">
        <f t="array" aca="1" ref="DQ368" ca="1">IFERROR(INDEX(Forecast_Capex_Input!BP$12:BP$286,$Z368)
*(INDEX(Forecast_Capex_Input!$H$12:$H$286,$Z368)=Repex),0)
*$DO368</f>
        <v>0</v>
      </c>
      <c r="DR368" s="43" cm="1">
        <f t="array" aca="1" ref="DR368" ca="1">IFERROR(INDEX(Forecast_Capex_Input!BQ$12:BQ$286,$Z368)
*(INDEX(Forecast_Capex_Input!$H$12:$H$286,$Z368)=Repex),0)
*$DO368</f>
        <v>0</v>
      </c>
      <c r="DS368" s="43" cm="1">
        <f t="array" aca="1" ref="DS368" ca="1">IFERROR(INDEX(Forecast_Capex_Input!BR$12:BR$286,$Z368)
*(INDEX(Forecast_Capex_Input!$H$12:$H$286,$Z368)=Repex),0)
*$DO368</f>
        <v>0</v>
      </c>
      <c r="DT368" s="43" cm="1">
        <f t="array" aca="1" ref="DT368" ca="1">IFERROR(INDEX(Forecast_Capex_Input!BS$12:BS$286,$Z368)
*(INDEX(Forecast_Capex_Input!$H$12:$H$286,$Z368)=Repex),0)
*$DO368</f>
        <v>0</v>
      </c>
      <c r="DV368" s="43" t="b" cm="1">
        <f t="array" aca="1" ref="DV368" ca="1">OR($G368=Forecast_Capex_Input!$BU$8:$BU$10)</f>
        <v>1</v>
      </c>
      <c r="DW368" s="43" cm="1">
        <f t="array" aca="1" ref="DW368" ca="1">IFERROR(INDEX(Forecast_Capex_Input!BV$12:BV$286,$Z368)
*(INDEX(Forecast_Capex_Input!$H$12:$H$286,$Z368)=Repex),0)
*$DV368</f>
        <v>0</v>
      </c>
      <c r="DX368" s="43" cm="1">
        <f t="array" aca="1" ref="DX368" ca="1">IFERROR(INDEX(Forecast_Capex_Input!BW$12:BW$286,$Z368)
*(INDEX(Forecast_Capex_Input!$H$12:$H$286,$Z368)=Repex),0)
*$DV368</f>
        <v>0</v>
      </c>
      <c r="DY368" s="43" cm="1">
        <f t="array" aca="1" ref="DY368" ca="1">IFERROR(INDEX(Forecast_Capex_Input!BX$12:BX$286,$Z368)
*(INDEX(Forecast_Capex_Input!$H$12:$H$286,$Z368)=Repex),0)
*$DV368</f>
        <v>0</v>
      </c>
      <c r="DZ368" s="43" cm="1">
        <f t="array" aca="1" ref="DZ368" ca="1">IFERROR(INDEX(Forecast_Capex_Input!BY$12:BY$286,$Z368)
*(INDEX(Forecast_Capex_Input!$H$12:$H$286,$Z368)=Repex),0)
*$DV368</f>
        <v>0</v>
      </c>
      <c r="EA368" s="43" cm="1">
        <f t="array" aca="1" ref="EA368" ca="1">IFERROR(INDEX(Forecast_Capex_Input!BZ$12:BZ$286,$Z368)
*(INDEX(Forecast_Capex_Input!$H$12:$H$286,$Z368)=Repex),0)
*$DV368</f>
        <v>0</v>
      </c>
      <c r="EB368" s="43" cm="1">
        <f t="array" aca="1" ref="EB368" ca="1">IFERROR(INDEX(Forecast_Capex_Input!CA$12:CA$286,$Z368)
*(INDEX(Forecast_Capex_Input!$H$12:$H$286,$Z368)=Repex),0)
*$DV368</f>
        <v>0</v>
      </c>
      <c r="EC368" s="43" cm="1">
        <f t="array" aca="1" ref="EC368" ca="1">IFERROR(INDEX(Forecast_Capex_Input!CB$12:CB$286,$Z368)
*(INDEX(Forecast_Capex_Input!$H$12:$H$286,$Z368)=Repex),0)
*$DV368</f>
        <v>0</v>
      </c>
      <c r="ED368" s="43" cm="1">
        <f t="array" aca="1" ref="ED368" ca="1">IFERROR(INDEX(Forecast_Capex_Input!CC$12:CC$286,$Z368)
*(INDEX(Forecast_Capex_Input!$H$12:$H$286,$Z368)=Repex),0)
*$DV368</f>
        <v>0</v>
      </c>
      <c r="EF368" s="86">
        <f t="shared" si="36"/>
        <v>0.44031023621755361</v>
      </c>
      <c r="EG368" s="28">
        <f>IFERROR(RANK(EF368,EF$11:EF$1010,0)+COUNTIF(EF$11:EF368,EF368)-1,NA)</f>
        <v>34</v>
      </c>
    </row>
    <row r="369" spans="3:137" x14ac:dyDescent="0.2">
      <c r="C369" s="28">
        <f t="shared" si="37"/>
        <v>359</v>
      </c>
      <c r="D369" s="9" t="str" cm="1">
        <f t="array" ref="D369">IFERROR(INDEX(Forecast_Capex_Input!$D$12:$D$286,$Z369),NA)</f>
        <v>Manage multiple contingencies in North West NSW area</v>
      </c>
      <c r="E369" s="24" t="b" cm="1">
        <f t="array" ref="E369">IF($Z369=NA,NA,INDEX(Forecast_Capex_Input!$E$12:$E$286,$Z369))</f>
        <v>0</v>
      </c>
      <c r="F369" s="9" t="str" cm="1">
        <f t="array" aca="1" ref="F369" ca="1">IFERROR(INDEX(General!$E$25:$E$26,$AA369),NA)</f>
        <v>Labour</v>
      </c>
      <c r="G369" s="9" t="str" cm="1">
        <f t="array" aca="1" ref="G369" ca="1">IFERROR(INDEX(Forecast_Capex_Input!$AI$11:$BB$11,$AC369),NA)</f>
        <v>Secondary Systems</v>
      </c>
      <c r="H369" s="50" cm="1">
        <f t="array" aca="1" ref="H369" ca="1">IFERROR(INDEX(Forecast_Capex_Input!$AI$12:$BB$286,$Z369,$AC369),NA)</f>
        <v>0.8</v>
      </c>
      <c r="I369" s="150" t="str" cm="1">
        <f t="array" ref="I369">IFERROR(INDEX(Forecast_Capex_Input!$F$12:$F$286,$Z369),NA)</f>
        <v>Augmentation Expenditure</v>
      </c>
      <c r="J369" s="150" t="str" cm="1">
        <f t="array" ref="J369">IFERROR(INDEX(Forecast_Capex_Input!G$12:G$286,$Z369),NA)</f>
        <v>Augmentations</v>
      </c>
      <c r="K369" s="150" t="str" cm="1">
        <f t="array" ref="K369">IFERROR(INDEX(Forecast_Capex_Input!H$12:H$286,$Z369),NA)</f>
        <v>Augex</v>
      </c>
      <c r="L369" s="150" t="str" cm="1">
        <f t="array" ref="L369">IFERROR(INDEX(Forecast_Capex_Input!I$12:I$286,$Z369),NA)</f>
        <v>Economic Benefits</v>
      </c>
      <c r="M369" s="150" t="str" cm="1">
        <f t="array" ref="M369">IFERROR(INDEX(Forecast_Capex_Input!J$12:J$286,$Z369),NA)</f>
        <v>N/A</v>
      </c>
      <c r="N369" s="150" t="str" cm="1">
        <f t="array" ref="N369">IFERROR(INDEX(Forecast_Capex_Input!K$12:K$286,$Z369),NA)</f>
        <v>N/A</v>
      </c>
      <c r="O369" s="150" t="str" cm="1">
        <f t="array" ref="O369">IFERROR(INDEX(Forecast_Capex_Input!L$12:L$286,$Z369),NA)</f>
        <v>N/A</v>
      </c>
      <c r="P369" s="150" t="str" cm="1">
        <f t="array" ref="P369">IFERROR(INDEX(Forecast_Capex_Input!M$12:M$286,$Z369),NA)</f>
        <v>N/A</v>
      </c>
      <c r="Q369" s="24" t="str" cm="1">
        <f t="array" ref="Q369">IFERROR(INDEX(Forecast_Capex_Input!N$12:N$286,$Z369),NA)</f>
        <v>Yes</v>
      </c>
      <c r="R369" s="190" cm="1">
        <f t="array" ref="R369">IFERROR(INDEX(Forecast_Capex_Input!O$12:O$286,$Z369),0)</f>
        <v>0</v>
      </c>
      <c r="S369" s="24" t="str" cm="1">
        <f t="array" ref="S369">IFERROR(INDEX(Forecast_Capex_Input!P$12:P$286,$Z369),0)</f>
        <v>Safety security &amp; reliability</v>
      </c>
      <c r="T369" s="150" t="str" cm="1">
        <f t="array" aca="1" ref="T369" ca="1">IFERROR(INDEX(General!$K$91:$K$110,$AC369),NA)</f>
        <v>Secondary Systems (2018-23)</v>
      </c>
      <c r="U369" s="43" cm="1">
        <f t="array" aca="1" ref="U369" ca="1">IFERROR(
IF($F369=General!$E$25,INDEX(Forecast_Capex_Input!S$12:S$286,$Z369),
INDEX(Forecast_Capex_Input!T$12:T$286,$Z369)),0)</f>
        <v>0.41254683415340782</v>
      </c>
      <c r="V369" s="82" t="b">
        <f>IFERROR(INDEX(Overheads!$T$19:$T$26,MATCH($I369,Overheads!$E$19:$E$26,0)),FALSE)</f>
        <v>1</v>
      </c>
      <c r="W369" s="209" t="str" cm="1">
        <f t="array" ref="W369">IFERROR(
INDEX(Forecast_Capex_Input!CN$12:CN$286,$Z369),0)</f>
        <v>FY22</v>
      </c>
      <c r="X369" s="209">
        <f>IFERROR(
MATCH($W369,General!$L$39:$S$39,0),1)</f>
        <v>2</v>
      </c>
      <c r="Z369" s="28">
        <f>IFERROR(
IF(MATCH($C369,Forecast_Capex_Input!$CI$12:$CI$286,1)+1&gt;MAX(Forecast_Capex_Input!$C$12:$C$286),NA,
MATCH($C369,Forecast_Capex_Input!$CI$12:$CI$286,1)+1),1)</f>
        <v>153</v>
      </c>
      <c r="AA369" s="28" cm="1">
        <f t="array" aca="1" ref="AA369" ca="1">IFERROR(
IF(Z368&lt;&gt;Z369,1,
IF(COUNTIF(OFFSET(AA368,0,0,-INDEX(Forecast_Capex_Input!$CG$12:$CG$286,$Z369)),AA368)=INDEX(Forecast_Capex_Input!$CG$12:$CG$286,$Z369),AA368+1,AA368)),NA)</f>
        <v>1</v>
      </c>
      <c r="AB369" s="28" cm="1">
        <f t="array" ref="AB369">IFERROR($C369-IF($Z369=1,1,INDEX(Forecast_Capex_Input!$CI$12:$CI$286,$Z369-1))+1,NA)</f>
        <v>1</v>
      </c>
      <c r="AC369" s="28" cm="1">
        <f t="array" aca="1" ref="AC369" ca="1">IFERROR(IF(AA369=1,
INDEX(Forecast_Capex_Input!$AI$10:$BB$10,SMALL(IF(INDEX(Forecast_Capex_Input!$AI$12:$BB$286,$Z369,0)&gt;0,COLUMN(Forecast_Capex_Input!$AI$10:$BB$10)-COLUMN(Forecast_Capex_Input!$AI$12)+1),ROWS(OFFSET(AC368,0,0,-$AB369)))),
OFFSET(AC368,-INDEX(Forecast_Capex_Input!$CG$12:$CG$286,$Z369)+1,0)),NA)</f>
        <v>4</v>
      </c>
      <c r="AD369" s="28">
        <f t="shared" ca="1" si="34"/>
        <v>1</v>
      </c>
      <c r="AE369" s="82" t="b">
        <f t="shared" si="38"/>
        <v>0</v>
      </c>
      <c r="AF369" s="78" t="b">
        <v>0</v>
      </c>
      <c r="AG369" s="82" t="b">
        <f t="shared" si="35"/>
        <v>1</v>
      </c>
      <c r="AI369" s="55">
        <v>0</v>
      </c>
      <c r="AJ369" s="55">
        <v>0</v>
      </c>
      <c r="AK369" s="55">
        <v>0</v>
      </c>
      <c r="AL369" s="55">
        <v>0</v>
      </c>
      <c r="AM369" s="55">
        <v>0</v>
      </c>
      <c r="AN369" s="135">
        <v>0</v>
      </c>
      <c r="AP369" s="55">
        <v>0</v>
      </c>
      <c r="AQ369" s="55">
        <v>0</v>
      </c>
      <c r="AR369" s="55">
        <v>0</v>
      </c>
      <c r="AS369" s="55">
        <v>0</v>
      </c>
      <c r="AT369" s="55">
        <v>0</v>
      </c>
      <c r="AU369" s="135">
        <v>0</v>
      </c>
      <c r="AW369" s="55">
        <v>0</v>
      </c>
      <c r="AX369" s="55">
        <v>0</v>
      </c>
      <c r="AY369" s="55">
        <v>0</v>
      </c>
      <c r="AZ369" s="55">
        <v>0</v>
      </c>
      <c r="BA369" s="55">
        <v>0</v>
      </c>
      <c r="BB369" s="135">
        <v>0</v>
      </c>
      <c r="BD369" s="55">
        <v>0</v>
      </c>
      <c r="BE369" s="55">
        <v>0</v>
      </c>
      <c r="BF369" s="55">
        <v>0</v>
      </c>
      <c r="BG369" s="55">
        <v>0</v>
      </c>
      <c r="BH369" s="55">
        <v>0</v>
      </c>
      <c r="BI369" s="135">
        <v>0</v>
      </c>
      <c r="BK369" s="55">
        <v>0</v>
      </c>
      <c r="BL369" s="55">
        <v>0</v>
      </c>
      <c r="BM369" s="55">
        <v>0</v>
      </c>
      <c r="BN369" s="55">
        <v>0</v>
      </c>
      <c r="BO369" s="55">
        <v>0</v>
      </c>
      <c r="BP369" s="135">
        <v>0</v>
      </c>
      <c r="BR369" s="147">
        <v>0</v>
      </c>
      <c r="BS369" s="147">
        <v>0</v>
      </c>
      <c r="BT369" s="147">
        <v>1</v>
      </c>
      <c r="BU369" s="147">
        <v>0</v>
      </c>
      <c r="BV369" s="147">
        <v>0</v>
      </c>
      <c r="BX369" s="55">
        <v>0</v>
      </c>
      <c r="BY369" s="55">
        <v>0</v>
      </c>
      <c r="BZ369" s="55">
        <v>0</v>
      </c>
      <c r="CA369" s="55">
        <v>0</v>
      </c>
      <c r="CB369" s="55">
        <v>0</v>
      </c>
      <c r="CC369" s="135">
        <v>0</v>
      </c>
      <c r="CE369" s="55">
        <v>0</v>
      </c>
      <c r="CF369" s="55">
        <v>0</v>
      </c>
      <c r="CG369" s="55">
        <v>0</v>
      </c>
      <c r="CH369" s="55">
        <v>0</v>
      </c>
      <c r="CI369" s="55">
        <v>0</v>
      </c>
      <c r="CJ369" s="135">
        <v>0</v>
      </c>
      <c r="CL369" s="55">
        <v>0</v>
      </c>
      <c r="CM369" s="55">
        <v>0</v>
      </c>
      <c r="CN369" s="55">
        <v>0</v>
      </c>
      <c r="CO369" s="55">
        <v>0</v>
      </c>
      <c r="CP369" s="55">
        <v>0</v>
      </c>
      <c r="CQ369" s="135">
        <v>0</v>
      </c>
      <c r="CS369" s="67">
        <v>0</v>
      </c>
      <c r="CT369" s="67">
        <v>0</v>
      </c>
      <c r="CU369" s="67">
        <v>0</v>
      </c>
      <c r="CV369" s="67">
        <v>0</v>
      </c>
      <c r="CW369" s="67">
        <v>0</v>
      </c>
      <c r="CX369" s="135">
        <v>0</v>
      </c>
      <c r="CZ369" s="55">
        <v>0</v>
      </c>
      <c r="DA369" s="55">
        <v>0</v>
      </c>
      <c r="DB369" s="55">
        <v>0</v>
      </c>
      <c r="DC369" s="55">
        <v>0</v>
      </c>
      <c r="DD369" s="55">
        <v>0</v>
      </c>
      <c r="DE369" s="135">
        <v>0</v>
      </c>
      <c r="DG369" s="43" t="b" cm="1">
        <f t="array" aca="1" ref="DG369" ca="1">OR($G369=Forecast_Capex_Input!$BF$8:$BF$10)</f>
        <v>0</v>
      </c>
      <c r="DH369" s="43" cm="1">
        <f t="array" aca="1" ref="DH369" ca="1">IFERROR(INDEX(Forecast_Capex_Input!BG$12:BG$286,$Z369)
*(INDEX(Forecast_Capex_Input!$H$12:$H$286,$Z369)=Repex),0)
*$DG369</f>
        <v>0</v>
      </c>
      <c r="DI369" s="43" cm="1">
        <f t="array" aca="1" ref="DI369" ca="1">IFERROR(INDEX(Forecast_Capex_Input!BH$12:BH$286,$Z369)
*(INDEX(Forecast_Capex_Input!$H$12:$H$286,$Z369)=Repex),0)
*$DG369</f>
        <v>0</v>
      </c>
      <c r="DJ369" s="43" cm="1">
        <f t="array" aca="1" ref="DJ369" ca="1">IFERROR(INDEX(Forecast_Capex_Input!BI$12:BI$286,$Z369)
*(INDEX(Forecast_Capex_Input!$H$12:$H$286,$Z369)=Repex),0)
*$DG369</f>
        <v>0</v>
      </c>
      <c r="DK369" s="43" cm="1">
        <f t="array" aca="1" ref="DK369" ca="1">IFERROR(INDEX(Forecast_Capex_Input!BJ$12:BJ$286,$Z369)
*(INDEX(Forecast_Capex_Input!$H$12:$H$286,$Z369)=Repex),0)
*$DG369</f>
        <v>0</v>
      </c>
      <c r="DL369" s="43" cm="1">
        <f t="array" aca="1" ref="DL369" ca="1">IFERROR(INDEX(Forecast_Capex_Input!BK$12:BK$286,$Z369)
*(INDEX(Forecast_Capex_Input!$H$12:$H$286,$Z369)=Repex),0)
*$DG369</f>
        <v>0</v>
      </c>
      <c r="DM369" s="43" cm="1">
        <f t="array" aca="1" ref="DM369" ca="1">IFERROR(INDEX(Forecast_Capex_Input!BL$12:BL$286,$Z369)
*(INDEX(Forecast_Capex_Input!$H$12:$H$286,$Z369)=Repex),0)
*$DG369</f>
        <v>0</v>
      </c>
      <c r="DO369" s="43" t="b" cm="1">
        <f t="array" aca="1" ref="DO369" ca="1">OR($G369=Forecast_Capex_Input!$BN$8:$BN$9)</f>
        <v>0</v>
      </c>
      <c r="DP369" s="43" cm="1">
        <f t="array" aca="1" ref="DP369" ca="1">IFERROR(INDEX(Forecast_Capex_Input!BO$12:BO$286,$Z369)
*(INDEX(Forecast_Capex_Input!$H$12:$H$286,$Z369)=Repex),0)
*$DO369</f>
        <v>0</v>
      </c>
      <c r="DQ369" s="43" cm="1">
        <f t="array" aca="1" ref="DQ369" ca="1">IFERROR(INDEX(Forecast_Capex_Input!BP$12:BP$286,$Z369)
*(INDEX(Forecast_Capex_Input!$H$12:$H$286,$Z369)=Repex),0)
*$DO369</f>
        <v>0</v>
      </c>
      <c r="DR369" s="43" cm="1">
        <f t="array" aca="1" ref="DR369" ca="1">IFERROR(INDEX(Forecast_Capex_Input!BQ$12:BQ$286,$Z369)
*(INDEX(Forecast_Capex_Input!$H$12:$H$286,$Z369)=Repex),0)
*$DO369</f>
        <v>0</v>
      </c>
      <c r="DS369" s="43" cm="1">
        <f t="array" aca="1" ref="DS369" ca="1">IFERROR(INDEX(Forecast_Capex_Input!BR$12:BR$286,$Z369)
*(INDEX(Forecast_Capex_Input!$H$12:$H$286,$Z369)=Repex),0)
*$DO369</f>
        <v>0</v>
      </c>
      <c r="DT369" s="43" cm="1">
        <f t="array" aca="1" ref="DT369" ca="1">IFERROR(INDEX(Forecast_Capex_Input!BS$12:BS$286,$Z369)
*(INDEX(Forecast_Capex_Input!$H$12:$H$286,$Z369)=Repex),0)
*$DO369</f>
        <v>0</v>
      </c>
      <c r="DV369" s="43" t="b" cm="1">
        <f t="array" aca="1" ref="DV369" ca="1">OR($G369=Forecast_Capex_Input!$BU$8:$BU$10)</f>
        <v>1</v>
      </c>
      <c r="DW369" s="43" cm="1">
        <f t="array" aca="1" ref="DW369" ca="1">IFERROR(INDEX(Forecast_Capex_Input!BV$12:BV$286,$Z369)
*(INDEX(Forecast_Capex_Input!$H$12:$H$286,$Z369)=Repex),0)
*$DV369</f>
        <v>0</v>
      </c>
      <c r="DX369" s="43" cm="1">
        <f t="array" aca="1" ref="DX369" ca="1">IFERROR(INDEX(Forecast_Capex_Input!BW$12:BW$286,$Z369)
*(INDEX(Forecast_Capex_Input!$H$12:$H$286,$Z369)=Repex),0)
*$DV369</f>
        <v>0</v>
      </c>
      <c r="DY369" s="43" cm="1">
        <f t="array" aca="1" ref="DY369" ca="1">IFERROR(INDEX(Forecast_Capex_Input!BX$12:BX$286,$Z369)
*(INDEX(Forecast_Capex_Input!$H$12:$H$286,$Z369)=Repex),0)
*$DV369</f>
        <v>0</v>
      </c>
      <c r="DZ369" s="43" cm="1">
        <f t="array" aca="1" ref="DZ369" ca="1">IFERROR(INDEX(Forecast_Capex_Input!BY$12:BY$286,$Z369)
*(INDEX(Forecast_Capex_Input!$H$12:$H$286,$Z369)=Repex),0)
*$DV369</f>
        <v>0</v>
      </c>
      <c r="EA369" s="43" cm="1">
        <f t="array" aca="1" ref="EA369" ca="1">IFERROR(INDEX(Forecast_Capex_Input!BZ$12:BZ$286,$Z369)
*(INDEX(Forecast_Capex_Input!$H$12:$H$286,$Z369)=Repex),0)
*$DV369</f>
        <v>0</v>
      </c>
      <c r="EB369" s="43" cm="1">
        <f t="array" aca="1" ref="EB369" ca="1">IFERROR(INDEX(Forecast_Capex_Input!CA$12:CA$286,$Z369)
*(INDEX(Forecast_Capex_Input!$H$12:$H$286,$Z369)=Repex),0)
*$DV369</f>
        <v>0</v>
      </c>
      <c r="EC369" s="43" cm="1">
        <f t="array" aca="1" ref="EC369" ca="1">IFERROR(INDEX(Forecast_Capex_Input!CB$12:CB$286,$Z369)
*(INDEX(Forecast_Capex_Input!$H$12:$H$286,$Z369)=Repex),0)
*$DV369</f>
        <v>0</v>
      </c>
      <c r="ED369" s="43" cm="1">
        <f t="array" aca="1" ref="ED369" ca="1">IFERROR(INDEX(Forecast_Capex_Input!CC$12:CC$286,$Z369)
*(INDEX(Forecast_Capex_Input!$H$12:$H$286,$Z369)=Repex),0)
*$DV369</f>
        <v>0</v>
      </c>
      <c r="EF369" s="86">
        <f t="shared" ref="EF369:EF400" si="39">IF(AND($AG369,$K369=Augex),
$AU369,NA)</f>
        <v>0</v>
      </c>
      <c r="EG369" s="28">
        <f>IFERROR(RANK(EF369,EF$11:EF$1010,0)+COUNTIF(EF$11:EF369,EF369)-1,NA)</f>
        <v>51</v>
      </c>
    </row>
    <row r="370" spans="3:137" x14ac:dyDescent="0.2">
      <c r="C370" s="28">
        <f t="shared" si="37"/>
        <v>360</v>
      </c>
      <c r="D370" s="9" t="str" cm="1">
        <f t="array" ref="D370">IFERROR(INDEX(Forecast_Capex_Input!$D$12:$D$286,$Z370),NA)</f>
        <v>Manage multiple contingencies in North West NSW area</v>
      </c>
      <c r="E370" s="24" t="b" cm="1">
        <f t="array" ref="E370">IF($Z370=NA,NA,INDEX(Forecast_Capex_Input!$E$12:$E$286,$Z370))</f>
        <v>0</v>
      </c>
      <c r="F370" s="9" t="str" cm="1">
        <f t="array" aca="1" ref="F370" ca="1">IFERROR(INDEX(General!$E$25:$E$26,$AA370),NA)</f>
        <v>Labour</v>
      </c>
      <c r="G370" s="9" t="str" cm="1">
        <f t="array" aca="1" ref="G370" ca="1">IFERROR(INDEX(Forecast_Capex_Input!$AI$11:$BB$11,$AC370),NA)</f>
        <v>Communications (short life)</v>
      </c>
      <c r="H370" s="50" cm="1">
        <f t="array" aca="1" ref="H370" ca="1">IFERROR(INDEX(Forecast_Capex_Input!$AI$12:$BB$286,$Z370,$AC370),NA)</f>
        <v>0.2</v>
      </c>
      <c r="I370" s="150" t="str" cm="1">
        <f t="array" ref="I370">IFERROR(INDEX(Forecast_Capex_Input!$F$12:$F$286,$Z370),NA)</f>
        <v>Augmentation Expenditure</v>
      </c>
      <c r="J370" s="150" t="str" cm="1">
        <f t="array" ref="J370">IFERROR(INDEX(Forecast_Capex_Input!G$12:G$286,$Z370),NA)</f>
        <v>Augmentations</v>
      </c>
      <c r="K370" s="150" t="str" cm="1">
        <f t="array" ref="K370">IFERROR(INDEX(Forecast_Capex_Input!H$12:H$286,$Z370),NA)</f>
        <v>Augex</v>
      </c>
      <c r="L370" s="150" t="str" cm="1">
        <f t="array" ref="L370">IFERROR(INDEX(Forecast_Capex_Input!I$12:I$286,$Z370),NA)</f>
        <v>Economic Benefits</v>
      </c>
      <c r="M370" s="150" t="str" cm="1">
        <f t="array" ref="M370">IFERROR(INDEX(Forecast_Capex_Input!J$12:J$286,$Z370),NA)</f>
        <v>N/A</v>
      </c>
      <c r="N370" s="150" t="str" cm="1">
        <f t="array" ref="N370">IFERROR(INDEX(Forecast_Capex_Input!K$12:K$286,$Z370),NA)</f>
        <v>N/A</v>
      </c>
      <c r="O370" s="150" t="str" cm="1">
        <f t="array" ref="O370">IFERROR(INDEX(Forecast_Capex_Input!L$12:L$286,$Z370),NA)</f>
        <v>N/A</v>
      </c>
      <c r="P370" s="150" t="str" cm="1">
        <f t="array" ref="P370">IFERROR(INDEX(Forecast_Capex_Input!M$12:M$286,$Z370),NA)</f>
        <v>N/A</v>
      </c>
      <c r="Q370" s="24" t="str" cm="1">
        <f t="array" ref="Q370">IFERROR(INDEX(Forecast_Capex_Input!N$12:N$286,$Z370),NA)</f>
        <v>Yes</v>
      </c>
      <c r="R370" s="190" cm="1">
        <f t="array" ref="R370">IFERROR(INDEX(Forecast_Capex_Input!O$12:O$286,$Z370),0)</f>
        <v>0</v>
      </c>
      <c r="S370" s="24" t="str" cm="1">
        <f t="array" ref="S370">IFERROR(INDEX(Forecast_Capex_Input!P$12:P$286,$Z370),0)</f>
        <v>Safety security &amp; reliability</v>
      </c>
      <c r="T370" s="150" t="str" cm="1">
        <f t="array" aca="1" ref="T370" ca="1">IFERROR(INDEX(General!$K$91:$K$110,$AC370),NA)</f>
        <v>Communications (short life) (2018 onwards)</v>
      </c>
      <c r="U370" s="43" cm="1">
        <f t="array" aca="1" ref="U370" ca="1">IFERROR(
IF($F370=General!$E$25,INDEX(Forecast_Capex_Input!S$12:S$286,$Z370),
INDEX(Forecast_Capex_Input!T$12:T$286,$Z370)),0)</f>
        <v>0.41254683415340782</v>
      </c>
      <c r="V370" s="82" t="b">
        <f>IFERROR(INDEX(Overheads!$T$19:$T$26,MATCH($I370,Overheads!$E$19:$E$26,0)),FALSE)</f>
        <v>1</v>
      </c>
      <c r="W370" s="209" t="str" cm="1">
        <f t="array" ref="W370">IFERROR(
INDEX(Forecast_Capex_Input!CN$12:CN$286,$Z370),0)</f>
        <v>FY22</v>
      </c>
      <c r="X370" s="209">
        <f>IFERROR(
MATCH($W370,General!$L$39:$S$39,0),1)</f>
        <v>2</v>
      </c>
      <c r="Z370" s="28">
        <f>IFERROR(
IF(MATCH($C370,Forecast_Capex_Input!$CI$12:$CI$286,1)+1&gt;MAX(Forecast_Capex_Input!$C$12:$C$286),NA,
MATCH($C370,Forecast_Capex_Input!$CI$12:$CI$286,1)+1),1)</f>
        <v>153</v>
      </c>
      <c r="AA370" s="28" cm="1">
        <f t="array" aca="1" ref="AA370" ca="1">IFERROR(
IF(Z369&lt;&gt;Z370,1,
IF(COUNTIF(OFFSET(AA369,0,0,-INDEX(Forecast_Capex_Input!$CG$12:$CG$286,$Z370)),AA369)=INDEX(Forecast_Capex_Input!$CG$12:$CG$286,$Z370),AA369+1,AA369)),NA)</f>
        <v>1</v>
      </c>
      <c r="AB370" s="28" cm="1">
        <f t="array" ref="AB370">IFERROR($C370-IF($Z370=1,1,INDEX(Forecast_Capex_Input!$CI$12:$CI$286,$Z370-1))+1,NA)</f>
        <v>2</v>
      </c>
      <c r="AC370" s="28" cm="1">
        <f t="array" aca="1" ref="AC370" ca="1">IFERROR(IF(AA370=1,
INDEX(Forecast_Capex_Input!$AI$10:$BB$10,SMALL(IF(INDEX(Forecast_Capex_Input!$AI$12:$BB$286,$Z370,0)&gt;0,COLUMN(Forecast_Capex_Input!$AI$10:$BB$10)-COLUMN(Forecast_Capex_Input!$AI$12)+1),ROWS(OFFSET(AC369,0,0,-$AB370)))),
OFFSET(AC369,-INDEX(Forecast_Capex_Input!$CG$12:$CG$286,$Z370)+1,0)),NA)</f>
        <v>5</v>
      </c>
      <c r="AD370" s="28">
        <f t="shared" ca="1" si="34"/>
        <v>1</v>
      </c>
      <c r="AE370" s="82" t="b">
        <f t="shared" si="38"/>
        <v>0</v>
      </c>
      <c r="AF370" s="78" t="b">
        <v>0</v>
      </c>
      <c r="AG370" s="82" t="b">
        <f t="shared" si="35"/>
        <v>1</v>
      </c>
      <c r="AI370" s="55">
        <v>0</v>
      </c>
      <c r="AJ370" s="55">
        <v>0</v>
      </c>
      <c r="AK370" s="55">
        <v>0</v>
      </c>
      <c r="AL370" s="55">
        <v>0</v>
      </c>
      <c r="AM370" s="55">
        <v>0</v>
      </c>
      <c r="AN370" s="135">
        <v>0</v>
      </c>
      <c r="AP370" s="55">
        <v>0</v>
      </c>
      <c r="AQ370" s="55">
        <v>0</v>
      </c>
      <c r="AR370" s="55">
        <v>0</v>
      </c>
      <c r="AS370" s="55">
        <v>0</v>
      </c>
      <c r="AT370" s="55">
        <v>0</v>
      </c>
      <c r="AU370" s="135">
        <v>0</v>
      </c>
      <c r="AW370" s="55">
        <v>0</v>
      </c>
      <c r="AX370" s="55">
        <v>0</v>
      </c>
      <c r="AY370" s="55">
        <v>0</v>
      </c>
      <c r="AZ370" s="55">
        <v>0</v>
      </c>
      <c r="BA370" s="55">
        <v>0</v>
      </c>
      <c r="BB370" s="135">
        <v>0</v>
      </c>
      <c r="BD370" s="55">
        <v>0</v>
      </c>
      <c r="BE370" s="55">
        <v>0</v>
      </c>
      <c r="BF370" s="55">
        <v>0</v>
      </c>
      <c r="BG370" s="55">
        <v>0</v>
      </c>
      <c r="BH370" s="55">
        <v>0</v>
      </c>
      <c r="BI370" s="135">
        <v>0</v>
      </c>
      <c r="BK370" s="55">
        <v>0</v>
      </c>
      <c r="BL370" s="55">
        <v>0</v>
      </c>
      <c r="BM370" s="55">
        <v>0</v>
      </c>
      <c r="BN370" s="55">
        <v>0</v>
      </c>
      <c r="BO370" s="55">
        <v>0</v>
      </c>
      <c r="BP370" s="135">
        <v>0</v>
      </c>
      <c r="BR370" s="147">
        <v>0</v>
      </c>
      <c r="BS370" s="147">
        <v>0</v>
      </c>
      <c r="BT370" s="147">
        <v>1</v>
      </c>
      <c r="BU370" s="147">
        <v>0</v>
      </c>
      <c r="BV370" s="147">
        <v>0</v>
      </c>
      <c r="BX370" s="55">
        <v>0</v>
      </c>
      <c r="BY370" s="55">
        <v>0</v>
      </c>
      <c r="BZ370" s="55">
        <v>0</v>
      </c>
      <c r="CA370" s="55">
        <v>0</v>
      </c>
      <c r="CB370" s="55">
        <v>0</v>
      </c>
      <c r="CC370" s="135">
        <v>0</v>
      </c>
      <c r="CE370" s="55">
        <v>0</v>
      </c>
      <c r="CF370" s="55">
        <v>0</v>
      </c>
      <c r="CG370" s="55">
        <v>0</v>
      </c>
      <c r="CH370" s="55">
        <v>0</v>
      </c>
      <c r="CI370" s="55">
        <v>0</v>
      </c>
      <c r="CJ370" s="135">
        <v>0</v>
      </c>
      <c r="CL370" s="55">
        <v>0</v>
      </c>
      <c r="CM370" s="55">
        <v>0</v>
      </c>
      <c r="CN370" s="55">
        <v>0</v>
      </c>
      <c r="CO370" s="55">
        <v>0</v>
      </c>
      <c r="CP370" s="55">
        <v>0</v>
      </c>
      <c r="CQ370" s="135">
        <v>0</v>
      </c>
      <c r="CS370" s="67">
        <v>0</v>
      </c>
      <c r="CT370" s="67">
        <v>0</v>
      </c>
      <c r="CU370" s="67">
        <v>0</v>
      </c>
      <c r="CV370" s="67">
        <v>0</v>
      </c>
      <c r="CW370" s="67">
        <v>0</v>
      </c>
      <c r="CX370" s="135">
        <v>0</v>
      </c>
      <c r="CZ370" s="55">
        <v>0</v>
      </c>
      <c r="DA370" s="55">
        <v>0</v>
      </c>
      <c r="DB370" s="55">
        <v>0</v>
      </c>
      <c r="DC370" s="55">
        <v>0</v>
      </c>
      <c r="DD370" s="55">
        <v>0</v>
      </c>
      <c r="DE370" s="135">
        <v>0</v>
      </c>
      <c r="DG370" s="43" t="b" cm="1">
        <f t="array" aca="1" ref="DG370" ca="1">OR($G370=Forecast_Capex_Input!$BF$8:$BF$10)</f>
        <v>0</v>
      </c>
      <c r="DH370" s="43" cm="1">
        <f t="array" aca="1" ref="DH370" ca="1">IFERROR(INDEX(Forecast_Capex_Input!BG$12:BG$286,$Z370)
*(INDEX(Forecast_Capex_Input!$H$12:$H$286,$Z370)=Repex),0)
*$DG370</f>
        <v>0</v>
      </c>
      <c r="DI370" s="43" cm="1">
        <f t="array" aca="1" ref="DI370" ca="1">IFERROR(INDEX(Forecast_Capex_Input!BH$12:BH$286,$Z370)
*(INDEX(Forecast_Capex_Input!$H$12:$H$286,$Z370)=Repex),0)
*$DG370</f>
        <v>0</v>
      </c>
      <c r="DJ370" s="43" cm="1">
        <f t="array" aca="1" ref="DJ370" ca="1">IFERROR(INDEX(Forecast_Capex_Input!BI$12:BI$286,$Z370)
*(INDEX(Forecast_Capex_Input!$H$12:$H$286,$Z370)=Repex),0)
*$DG370</f>
        <v>0</v>
      </c>
      <c r="DK370" s="43" cm="1">
        <f t="array" aca="1" ref="DK370" ca="1">IFERROR(INDEX(Forecast_Capex_Input!BJ$12:BJ$286,$Z370)
*(INDEX(Forecast_Capex_Input!$H$12:$H$286,$Z370)=Repex),0)
*$DG370</f>
        <v>0</v>
      </c>
      <c r="DL370" s="43" cm="1">
        <f t="array" aca="1" ref="DL370" ca="1">IFERROR(INDEX(Forecast_Capex_Input!BK$12:BK$286,$Z370)
*(INDEX(Forecast_Capex_Input!$H$12:$H$286,$Z370)=Repex),0)
*$DG370</f>
        <v>0</v>
      </c>
      <c r="DM370" s="43" cm="1">
        <f t="array" aca="1" ref="DM370" ca="1">IFERROR(INDEX(Forecast_Capex_Input!BL$12:BL$286,$Z370)
*(INDEX(Forecast_Capex_Input!$H$12:$H$286,$Z370)=Repex),0)
*$DG370</f>
        <v>0</v>
      </c>
      <c r="DO370" s="43" t="b" cm="1">
        <f t="array" aca="1" ref="DO370" ca="1">OR($G370=Forecast_Capex_Input!$BN$8:$BN$9)</f>
        <v>0</v>
      </c>
      <c r="DP370" s="43" cm="1">
        <f t="array" aca="1" ref="DP370" ca="1">IFERROR(INDEX(Forecast_Capex_Input!BO$12:BO$286,$Z370)
*(INDEX(Forecast_Capex_Input!$H$12:$H$286,$Z370)=Repex),0)
*$DO370</f>
        <v>0</v>
      </c>
      <c r="DQ370" s="43" cm="1">
        <f t="array" aca="1" ref="DQ370" ca="1">IFERROR(INDEX(Forecast_Capex_Input!BP$12:BP$286,$Z370)
*(INDEX(Forecast_Capex_Input!$H$12:$H$286,$Z370)=Repex),0)
*$DO370</f>
        <v>0</v>
      </c>
      <c r="DR370" s="43" cm="1">
        <f t="array" aca="1" ref="DR370" ca="1">IFERROR(INDEX(Forecast_Capex_Input!BQ$12:BQ$286,$Z370)
*(INDEX(Forecast_Capex_Input!$H$12:$H$286,$Z370)=Repex),0)
*$DO370</f>
        <v>0</v>
      </c>
      <c r="DS370" s="43" cm="1">
        <f t="array" aca="1" ref="DS370" ca="1">IFERROR(INDEX(Forecast_Capex_Input!BR$12:BR$286,$Z370)
*(INDEX(Forecast_Capex_Input!$H$12:$H$286,$Z370)=Repex),0)
*$DO370</f>
        <v>0</v>
      </c>
      <c r="DT370" s="43" cm="1">
        <f t="array" aca="1" ref="DT370" ca="1">IFERROR(INDEX(Forecast_Capex_Input!BS$12:BS$286,$Z370)
*(INDEX(Forecast_Capex_Input!$H$12:$H$286,$Z370)=Repex),0)
*$DO370</f>
        <v>0</v>
      </c>
      <c r="DV370" s="43" t="b" cm="1">
        <f t="array" aca="1" ref="DV370" ca="1">OR($G370=Forecast_Capex_Input!$BU$8:$BU$10)</f>
        <v>1</v>
      </c>
      <c r="DW370" s="43" cm="1">
        <f t="array" aca="1" ref="DW370" ca="1">IFERROR(INDEX(Forecast_Capex_Input!BV$12:BV$286,$Z370)
*(INDEX(Forecast_Capex_Input!$H$12:$H$286,$Z370)=Repex),0)
*$DV370</f>
        <v>0</v>
      </c>
      <c r="DX370" s="43" cm="1">
        <f t="array" aca="1" ref="DX370" ca="1">IFERROR(INDEX(Forecast_Capex_Input!BW$12:BW$286,$Z370)
*(INDEX(Forecast_Capex_Input!$H$12:$H$286,$Z370)=Repex),0)
*$DV370</f>
        <v>0</v>
      </c>
      <c r="DY370" s="43" cm="1">
        <f t="array" aca="1" ref="DY370" ca="1">IFERROR(INDEX(Forecast_Capex_Input!BX$12:BX$286,$Z370)
*(INDEX(Forecast_Capex_Input!$H$12:$H$286,$Z370)=Repex),0)
*$DV370</f>
        <v>0</v>
      </c>
      <c r="DZ370" s="43" cm="1">
        <f t="array" aca="1" ref="DZ370" ca="1">IFERROR(INDEX(Forecast_Capex_Input!BY$12:BY$286,$Z370)
*(INDEX(Forecast_Capex_Input!$H$12:$H$286,$Z370)=Repex),0)
*$DV370</f>
        <v>0</v>
      </c>
      <c r="EA370" s="43" cm="1">
        <f t="array" aca="1" ref="EA370" ca="1">IFERROR(INDEX(Forecast_Capex_Input!BZ$12:BZ$286,$Z370)
*(INDEX(Forecast_Capex_Input!$H$12:$H$286,$Z370)=Repex),0)
*$DV370</f>
        <v>0</v>
      </c>
      <c r="EB370" s="43" cm="1">
        <f t="array" aca="1" ref="EB370" ca="1">IFERROR(INDEX(Forecast_Capex_Input!CA$12:CA$286,$Z370)
*(INDEX(Forecast_Capex_Input!$H$12:$H$286,$Z370)=Repex),0)
*$DV370</f>
        <v>0</v>
      </c>
      <c r="EC370" s="43" cm="1">
        <f t="array" aca="1" ref="EC370" ca="1">IFERROR(INDEX(Forecast_Capex_Input!CB$12:CB$286,$Z370)
*(INDEX(Forecast_Capex_Input!$H$12:$H$286,$Z370)=Repex),0)
*$DV370</f>
        <v>0</v>
      </c>
      <c r="ED370" s="43" cm="1">
        <f t="array" aca="1" ref="ED370" ca="1">IFERROR(INDEX(Forecast_Capex_Input!CC$12:CC$286,$Z370)
*(INDEX(Forecast_Capex_Input!$H$12:$H$286,$Z370)=Repex),0)
*$DV370</f>
        <v>0</v>
      </c>
      <c r="EF370" s="86">
        <f t="shared" si="39"/>
        <v>0</v>
      </c>
      <c r="EG370" s="28">
        <f>IFERROR(RANK(EF370,EF$11:EF$1010,0)+COUNTIF(EF$11:EF370,EF370)-1,NA)</f>
        <v>52</v>
      </c>
    </row>
    <row r="371" spans="3:137" x14ac:dyDescent="0.2">
      <c r="C371" s="28">
        <f t="shared" si="37"/>
        <v>361</v>
      </c>
      <c r="D371" s="9" t="str" cm="1">
        <f t="array" ref="D371">IFERROR(INDEX(Forecast_Capex_Input!$D$12:$D$286,$Z371),NA)</f>
        <v>Manage multiple contingencies in North West NSW area</v>
      </c>
      <c r="E371" s="24" t="b" cm="1">
        <f t="array" ref="E371">IF($Z371=NA,NA,INDEX(Forecast_Capex_Input!$E$12:$E$286,$Z371))</f>
        <v>0</v>
      </c>
      <c r="F371" s="9" t="str" cm="1">
        <f t="array" aca="1" ref="F371" ca="1">IFERROR(INDEX(General!$E$25:$E$26,$AA371),NA)</f>
        <v>Non-Labour</v>
      </c>
      <c r="G371" s="9" t="str" cm="1">
        <f t="array" aca="1" ref="G371" ca="1">IFERROR(INDEX(Forecast_Capex_Input!$AI$11:$BB$11,$AC371),NA)</f>
        <v>Secondary Systems</v>
      </c>
      <c r="H371" s="50" cm="1">
        <f t="array" aca="1" ref="H371" ca="1">IFERROR(INDEX(Forecast_Capex_Input!$AI$12:$BB$286,$Z371,$AC371),NA)</f>
        <v>0.8</v>
      </c>
      <c r="I371" s="150" t="str" cm="1">
        <f t="array" ref="I371">IFERROR(INDEX(Forecast_Capex_Input!$F$12:$F$286,$Z371),NA)</f>
        <v>Augmentation Expenditure</v>
      </c>
      <c r="J371" s="150" t="str" cm="1">
        <f t="array" ref="J371">IFERROR(INDEX(Forecast_Capex_Input!G$12:G$286,$Z371),NA)</f>
        <v>Augmentations</v>
      </c>
      <c r="K371" s="150" t="str" cm="1">
        <f t="array" ref="K371">IFERROR(INDEX(Forecast_Capex_Input!H$12:H$286,$Z371),NA)</f>
        <v>Augex</v>
      </c>
      <c r="L371" s="150" t="str" cm="1">
        <f t="array" ref="L371">IFERROR(INDEX(Forecast_Capex_Input!I$12:I$286,$Z371),NA)</f>
        <v>Economic Benefits</v>
      </c>
      <c r="M371" s="150" t="str" cm="1">
        <f t="array" ref="M371">IFERROR(INDEX(Forecast_Capex_Input!J$12:J$286,$Z371),NA)</f>
        <v>N/A</v>
      </c>
      <c r="N371" s="150" t="str" cm="1">
        <f t="array" ref="N371">IFERROR(INDEX(Forecast_Capex_Input!K$12:K$286,$Z371),NA)</f>
        <v>N/A</v>
      </c>
      <c r="O371" s="150" t="str" cm="1">
        <f t="array" ref="O371">IFERROR(INDEX(Forecast_Capex_Input!L$12:L$286,$Z371),NA)</f>
        <v>N/A</v>
      </c>
      <c r="P371" s="150" t="str" cm="1">
        <f t="array" ref="P371">IFERROR(INDEX(Forecast_Capex_Input!M$12:M$286,$Z371),NA)</f>
        <v>N/A</v>
      </c>
      <c r="Q371" s="24" t="str" cm="1">
        <f t="array" ref="Q371">IFERROR(INDEX(Forecast_Capex_Input!N$12:N$286,$Z371),NA)</f>
        <v>Yes</v>
      </c>
      <c r="R371" s="190" cm="1">
        <f t="array" ref="R371">IFERROR(INDEX(Forecast_Capex_Input!O$12:O$286,$Z371),0)</f>
        <v>0</v>
      </c>
      <c r="S371" s="24" t="str" cm="1">
        <f t="array" ref="S371">IFERROR(INDEX(Forecast_Capex_Input!P$12:P$286,$Z371),0)</f>
        <v>Safety security &amp; reliability</v>
      </c>
      <c r="T371" s="150" t="str" cm="1">
        <f t="array" aca="1" ref="T371" ca="1">IFERROR(INDEX(General!$K$91:$K$110,$AC371),NA)</f>
        <v>Secondary Systems (2018-23)</v>
      </c>
      <c r="U371" s="43" cm="1">
        <f t="array" aca="1" ref="U371" ca="1">IFERROR(
IF($F371=General!$E$25,INDEX(Forecast_Capex_Input!S$12:S$286,$Z371),
INDEX(Forecast_Capex_Input!T$12:T$286,$Z371)),0)</f>
        <v>0.58745316584659224</v>
      </c>
      <c r="V371" s="82" t="b">
        <f>IFERROR(INDEX(Overheads!$T$19:$T$26,MATCH($I371,Overheads!$E$19:$E$26,0)),FALSE)</f>
        <v>1</v>
      </c>
      <c r="W371" s="209" t="str" cm="1">
        <f t="array" ref="W371">IFERROR(
INDEX(Forecast_Capex_Input!CN$12:CN$286,$Z371),0)</f>
        <v>FY22</v>
      </c>
      <c r="X371" s="209">
        <f>IFERROR(
MATCH($W371,General!$L$39:$S$39,0),1)</f>
        <v>2</v>
      </c>
      <c r="Z371" s="28">
        <f>IFERROR(
IF(MATCH($C371,Forecast_Capex_Input!$CI$12:$CI$286,1)+1&gt;MAX(Forecast_Capex_Input!$C$12:$C$286),NA,
MATCH($C371,Forecast_Capex_Input!$CI$12:$CI$286,1)+1),1)</f>
        <v>153</v>
      </c>
      <c r="AA371" s="28" cm="1">
        <f t="array" aca="1" ref="AA371" ca="1">IFERROR(
IF(Z370&lt;&gt;Z371,1,
IF(COUNTIF(OFFSET(AA370,0,0,-INDEX(Forecast_Capex_Input!$CG$12:$CG$286,$Z371)),AA370)=INDEX(Forecast_Capex_Input!$CG$12:$CG$286,$Z371),AA370+1,AA370)),NA)</f>
        <v>2</v>
      </c>
      <c r="AB371" s="28" cm="1">
        <f t="array" ref="AB371">IFERROR($C371-IF($Z371=1,1,INDEX(Forecast_Capex_Input!$CI$12:$CI$286,$Z371-1))+1,NA)</f>
        <v>3</v>
      </c>
      <c r="AC371" s="28" cm="1">
        <f t="array" aca="1" ref="AC371" ca="1">IFERROR(IF(AA371=1,
INDEX(Forecast_Capex_Input!$AI$10:$BB$10,SMALL(IF(INDEX(Forecast_Capex_Input!$AI$12:$BB$286,$Z371,0)&gt;0,COLUMN(Forecast_Capex_Input!$AI$10:$BB$10)-COLUMN(Forecast_Capex_Input!$AI$12)+1),ROWS(OFFSET(AC370,0,0,-$AB371)))),
OFFSET(AC370,-INDEX(Forecast_Capex_Input!$CG$12:$CG$286,$Z371)+1,0)),NA)</f>
        <v>4</v>
      </c>
      <c r="AD371" s="28">
        <f t="shared" ca="1" si="34"/>
        <v>2</v>
      </c>
      <c r="AE371" s="82" t="b">
        <f t="shared" si="38"/>
        <v>0</v>
      </c>
      <c r="AF371" s="78" t="b">
        <v>0</v>
      </c>
      <c r="AG371" s="82" t="b">
        <f t="shared" si="35"/>
        <v>1</v>
      </c>
      <c r="AI371" s="55">
        <v>0</v>
      </c>
      <c r="AJ371" s="55">
        <v>0</v>
      </c>
      <c r="AK371" s="55">
        <v>0</v>
      </c>
      <c r="AL371" s="55">
        <v>0</v>
      </c>
      <c r="AM371" s="55">
        <v>0</v>
      </c>
      <c r="AN371" s="135">
        <v>0</v>
      </c>
      <c r="AP371" s="55">
        <v>0</v>
      </c>
      <c r="AQ371" s="55">
        <v>0</v>
      </c>
      <c r="AR371" s="55">
        <v>0</v>
      </c>
      <c r="AS371" s="55">
        <v>0</v>
      </c>
      <c r="AT371" s="55">
        <v>0</v>
      </c>
      <c r="AU371" s="135">
        <v>0</v>
      </c>
      <c r="AW371" s="55">
        <v>0</v>
      </c>
      <c r="AX371" s="55">
        <v>0</v>
      </c>
      <c r="AY371" s="55">
        <v>0</v>
      </c>
      <c r="AZ371" s="55">
        <v>0</v>
      </c>
      <c r="BA371" s="55">
        <v>0</v>
      </c>
      <c r="BB371" s="135">
        <v>0</v>
      </c>
      <c r="BD371" s="55">
        <v>0</v>
      </c>
      <c r="BE371" s="55">
        <v>0</v>
      </c>
      <c r="BF371" s="55">
        <v>0</v>
      </c>
      <c r="BG371" s="55">
        <v>0</v>
      </c>
      <c r="BH371" s="55">
        <v>0</v>
      </c>
      <c r="BI371" s="135">
        <v>0</v>
      </c>
      <c r="BK371" s="55">
        <v>0</v>
      </c>
      <c r="BL371" s="55">
        <v>0</v>
      </c>
      <c r="BM371" s="55">
        <v>0</v>
      </c>
      <c r="BN371" s="55">
        <v>0</v>
      </c>
      <c r="BO371" s="55">
        <v>0</v>
      </c>
      <c r="BP371" s="135">
        <v>0</v>
      </c>
      <c r="BR371" s="147">
        <v>0</v>
      </c>
      <c r="BS371" s="147">
        <v>0</v>
      </c>
      <c r="BT371" s="147">
        <v>1</v>
      </c>
      <c r="BU371" s="147">
        <v>0</v>
      </c>
      <c r="BV371" s="147">
        <v>0</v>
      </c>
      <c r="BX371" s="55">
        <v>0</v>
      </c>
      <c r="BY371" s="55">
        <v>0</v>
      </c>
      <c r="BZ371" s="55">
        <v>0</v>
      </c>
      <c r="CA371" s="55">
        <v>0</v>
      </c>
      <c r="CB371" s="55">
        <v>0</v>
      </c>
      <c r="CC371" s="135">
        <v>0</v>
      </c>
      <c r="CE371" s="55">
        <v>0</v>
      </c>
      <c r="CF371" s="55">
        <v>0</v>
      </c>
      <c r="CG371" s="55">
        <v>0</v>
      </c>
      <c r="CH371" s="55">
        <v>0</v>
      </c>
      <c r="CI371" s="55">
        <v>0</v>
      </c>
      <c r="CJ371" s="135">
        <v>0</v>
      </c>
      <c r="CL371" s="55">
        <v>0</v>
      </c>
      <c r="CM371" s="55">
        <v>0</v>
      </c>
      <c r="CN371" s="55">
        <v>0</v>
      </c>
      <c r="CO371" s="55">
        <v>0</v>
      </c>
      <c r="CP371" s="55">
        <v>0</v>
      </c>
      <c r="CQ371" s="135">
        <v>0</v>
      </c>
      <c r="CS371" s="67">
        <v>0</v>
      </c>
      <c r="CT371" s="67">
        <v>0</v>
      </c>
      <c r="CU371" s="67">
        <v>0</v>
      </c>
      <c r="CV371" s="67">
        <v>0</v>
      </c>
      <c r="CW371" s="67">
        <v>0</v>
      </c>
      <c r="CX371" s="135">
        <v>0</v>
      </c>
      <c r="CZ371" s="55">
        <v>0</v>
      </c>
      <c r="DA371" s="55">
        <v>0</v>
      </c>
      <c r="DB371" s="55">
        <v>0</v>
      </c>
      <c r="DC371" s="55">
        <v>0</v>
      </c>
      <c r="DD371" s="55">
        <v>0</v>
      </c>
      <c r="DE371" s="135">
        <v>0</v>
      </c>
      <c r="DG371" s="43" t="b" cm="1">
        <f t="array" aca="1" ref="DG371" ca="1">OR($G371=Forecast_Capex_Input!$BF$8:$BF$10)</f>
        <v>0</v>
      </c>
      <c r="DH371" s="43" cm="1">
        <f t="array" aca="1" ref="DH371" ca="1">IFERROR(INDEX(Forecast_Capex_Input!BG$12:BG$286,$Z371)
*(INDEX(Forecast_Capex_Input!$H$12:$H$286,$Z371)=Repex),0)
*$DG371</f>
        <v>0</v>
      </c>
      <c r="DI371" s="43" cm="1">
        <f t="array" aca="1" ref="DI371" ca="1">IFERROR(INDEX(Forecast_Capex_Input!BH$12:BH$286,$Z371)
*(INDEX(Forecast_Capex_Input!$H$12:$H$286,$Z371)=Repex),0)
*$DG371</f>
        <v>0</v>
      </c>
      <c r="DJ371" s="43" cm="1">
        <f t="array" aca="1" ref="DJ371" ca="1">IFERROR(INDEX(Forecast_Capex_Input!BI$12:BI$286,$Z371)
*(INDEX(Forecast_Capex_Input!$H$12:$H$286,$Z371)=Repex),0)
*$DG371</f>
        <v>0</v>
      </c>
      <c r="DK371" s="43" cm="1">
        <f t="array" aca="1" ref="DK371" ca="1">IFERROR(INDEX(Forecast_Capex_Input!BJ$12:BJ$286,$Z371)
*(INDEX(Forecast_Capex_Input!$H$12:$H$286,$Z371)=Repex),0)
*$DG371</f>
        <v>0</v>
      </c>
      <c r="DL371" s="43" cm="1">
        <f t="array" aca="1" ref="DL371" ca="1">IFERROR(INDEX(Forecast_Capex_Input!BK$12:BK$286,$Z371)
*(INDEX(Forecast_Capex_Input!$H$12:$H$286,$Z371)=Repex),0)
*$DG371</f>
        <v>0</v>
      </c>
      <c r="DM371" s="43" cm="1">
        <f t="array" aca="1" ref="DM371" ca="1">IFERROR(INDEX(Forecast_Capex_Input!BL$12:BL$286,$Z371)
*(INDEX(Forecast_Capex_Input!$H$12:$H$286,$Z371)=Repex),0)
*$DG371</f>
        <v>0</v>
      </c>
      <c r="DO371" s="43" t="b" cm="1">
        <f t="array" aca="1" ref="DO371" ca="1">OR($G371=Forecast_Capex_Input!$BN$8:$BN$9)</f>
        <v>0</v>
      </c>
      <c r="DP371" s="43" cm="1">
        <f t="array" aca="1" ref="DP371" ca="1">IFERROR(INDEX(Forecast_Capex_Input!BO$12:BO$286,$Z371)
*(INDEX(Forecast_Capex_Input!$H$12:$H$286,$Z371)=Repex),0)
*$DO371</f>
        <v>0</v>
      </c>
      <c r="DQ371" s="43" cm="1">
        <f t="array" aca="1" ref="DQ371" ca="1">IFERROR(INDEX(Forecast_Capex_Input!BP$12:BP$286,$Z371)
*(INDEX(Forecast_Capex_Input!$H$12:$H$286,$Z371)=Repex),0)
*$DO371</f>
        <v>0</v>
      </c>
      <c r="DR371" s="43" cm="1">
        <f t="array" aca="1" ref="DR371" ca="1">IFERROR(INDEX(Forecast_Capex_Input!BQ$12:BQ$286,$Z371)
*(INDEX(Forecast_Capex_Input!$H$12:$H$286,$Z371)=Repex),0)
*$DO371</f>
        <v>0</v>
      </c>
      <c r="DS371" s="43" cm="1">
        <f t="array" aca="1" ref="DS371" ca="1">IFERROR(INDEX(Forecast_Capex_Input!BR$12:BR$286,$Z371)
*(INDEX(Forecast_Capex_Input!$H$12:$H$286,$Z371)=Repex),0)
*$DO371</f>
        <v>0</v>
      </c>
      <c r="DT371" s="43" cm="1">
        <f t="array" aca="1" ref="DT371" ca="1">IFERROR(INDEX(Forecast_Capex_Input!BS$12:BS$286,$Z371)
*(INDEX(Forecast_Capex_Input!$H$12:$H$286,$Z371)=Repex),0)
*$DO371</f>
        <v>0</v>
      </c>
      <c r="DV371" s="43" t="b" cm="1">
        <f t="array" aca="1" ref="DV371" ca="1">OR($G371=Forecast_Capex_Input!$BU$8:$BU$10)</f>
        <v>1</v>
      </c>
      <c r="DW371" s="43" cm="1">
        <f t="array" aca="1" ref="DW371" ca="1">IFERROR(INDEX(Forecast_Capex_Input!BV$12:BV$286,$Z371)
*(INDEX(Forecast_Capex_Input!$H$12:$H$286,$Z371)=Repex),0)
*$DV371</f>
        <v>0</v>
      </c>
      <c r="DX371" s="43" cm="1">
        <f t="array" aca="1" ref="DX371" ca="1">IFERROR(INDEX(Forecast_Capex_Input!BW$12:BW$286,$Z371)
*(INDEX(Forecast_Capex_Input!$H$12:$H$286,$Z371)=Repex),0)
*$DV371</f>
        <v>0</v>
      </c>
      <c r="DY371" s="43" cm="1">
        <f t="array" aca="1" ref="DY371" ca="1">IFERROR(INDEX(Forecast_Capex_Input!BX$12:BX$286,$Z371)
*(INDEX(Forecast_Capex_Input!$H$12:$H$286,$Z371)=Repex),0)
*$DV371</f>
        <v>0</v>
      </c>
      <c r="DZ371" s="43" cm="1">
        <f t="array" aca="1" ref="DZ371" ca="1">IFERROR(INDEX(Forecast_Capex_Input!BY$12:BY$286,$Z371)
*(INDEX(Forecast_Capex_Input!$H$12:$H$286,$Z371)=Repex),0)
*$DV371</f>
        <v>0</v>
      </c>
      <c r="EA371" s="43" cm="1">
        <f t="array" aca="1" ref="EA371" ca="1">IFERROR(INDEX(Forecast_Capex_Input!BZ$12:BZ$286,$Z371)
*(INDEX(Forecast_Capex_Input!$H$12:$H$286,$Z371)=Repex),0)
*$DV371</f>
        <v>0</v>
      </c>
      <c r="EB371" s="43" cm="1">
        <f t="array" aca="1" ref="EB371" ca="1">IFERROR(INDEX(Forecast_Capex_Input!CA$12:CA$286,$Z371)
*(INDEX(Forecast_Capex_Input!$H$12:$H$286,$Z371)=Repex),0)
*$DV371</f>
        <v>0</v>
      </c>
      <c r="EC371" s="43" cm="1">
        <f t="array" aca="1" ref="EC371" ca="1">IFERROR(INDEX(Forecast_Capex_Input!CB$12:CB$286,$Z371)
*(INDEX(Forecast_Capex_Input!$H$12:$H$286,$Z371)=Repex),0)
*$DV371</f>
        <v>0</v>
      </c>
      <c r="ED371" s="43" cm="1">
        <f t="array" aca="1" ref="ED371" ca="1">IFERROR(INDEX(Forecast_Capex_Input!CC$12:CC$286,$Z371)
*(INDEX(Forecast_Capex_Input!$H$12:$H$286,$Z371)=Repex),0)
*$DV371</f>
        <v>0</v>
      </c>
      <c r="EF371" s="86">
        <f t="shared" si="39"/>
        <v>0</v>
      </c>
      <c r="EG371" s="28">
        <f>IFERROR(RANK(EF371,EF$11:EF$1010,0)+COUNTIF(EF$11:EF371,EF371)-1,NA)</f>
        <v>53</v>
      </c>
    </row>
    <row r="372" spans="3:137" x14ac:dyDescent="0.2">
      <c r="C372" s="28">
        <f t="shared" si="37"/>
        <v>362</v>
      </c>
      <c r="D372" s="9" t="str" cm="1">
        <f t="array" ref="D372">IFERROR(INDEX(Forecast_Capex_Input!$D$12:$D$286,$Z372),NA)</f>
        <v>Manage multiple contingencies in North West NSW area</v>
      </c>
      <c r="E372" s="24" t="b" cm="1">
        <f t="array" ref="E372">IF($Z372=NA,NA,INDEX(Forecast_Capex_Input!$E$12:$E$286,$Z372))</f>
        <v>0</v>
      </c>
      <c r="F372" s="9" t="str" cm="1">
        <f t="array" aca="1" ref="F372" ca="1">IFERROR(INDEX(General!$E$25:$E$26,$AA372),NA)</f>
        <v>Non-Labour</v>
      </c>
      <c r="G372" s="9" t="str" cm="1">
        <f t="array" aca="1" ref="G372" ca="1">IFERROR(INDEX(Forecast_Capex_Input!$AI$11:$BB$11,$AC372),NA)</f>
        <v>Communications (short life)</v>
      </c>
      <c r="H372" s="50" cm="1">
        <f t="array" aca="1" ref="H372" ca="1">IFERROR(INDEX(Forecast_Capex_Input!$AI$12:$BB$286,$Z372,$AC372),NA)</f>
        <v>0.2</v>
      </c>
      <c r="I372" s="150" t="str" cm="1">
        <f t="array" ref="I372">IFERROR(INDEX(Forecast_Capex_Input!$F$12:$F$286,$Z372),NA)</f>
        <v>Augmentation Expenditure</v>
      </c>
      <c r="J372" s="150" t="str" cm="1">
        <f t="array" ref="J372">IFERROR(INDEX(Forecast_Capex_Input!G$12:G$286,$Z372),NA)</f>
        <v>Augmentations</v>
      </c>
      <c r="K372" s="150" t="str" cm="1">
        <f t="array" ref="K372">IFERROR(INDEX(Forecast_Capex_Input!H$12:H$286,$Z372),NA)</f>
        <v>Augex</v>
      </c>
      <c r="L372" s="150" t="str" cm="1">
        <f t="array" ref="L372">IFERROR(INDEX(Forecast_Capex_Input!I$12:I$286,$Z372),NA)</f>
        <v>Economic Benefits</v>
      </c>
      <c r="M372" s="150" t="str" cm="1">
        <f t="array" ref="M372">IFERROR(INDEX(Forecast_Capex_Input!J$12:J$286,$Z372),NA)</f>
        <v>N/A</v>
      </c>
      <c r="N372" s="150" t="str" cm="1">
        <f t="array" ref="N372">IFERROR(INDEX(Forecast_Capex_Input!K$12:K$286,$Z372),NA)</f>
        <v>N/A</v>
      </c>
      <c r="O372" s="150" t="str" cm="1">
        <f t="array" ref="O372">IFERROR(INDEX(Forecast_Capex_Input!L$12:L$286,$Z372),NA)</f>
        <v>N/A</v>
      </c>
      <c r="P372" s="150" t="str" cm="1">
        <f t="array" ref="P372">IFERROR(INDEX(Forecast_Capex_Input!M$12:M$286,$Z372),NA)</f>
        <v>N/A</v>
      </c>
      <c r="Q372" s="24" t="str" cm="1">
        <f t="array" ref="Q372">IFERROR(INDEX(Forecast_Capex_Input!N$12:N$286,$Z372),NA)</f>
        <v>Yes</v>
      </c>
      <c r="R372" s="190" cm="1">
        <f t="array" ref="R372">IFERROR(INDEX(Forecast_Capex_Input!O$12:O$286,$Z372),0)</f>
        <v>0</v>
      </c>
      <c r="S372" s="24" t="str" cm="1">
        <f t="array" ref="S372">IFERROR(INDEX(Forecast_Capex_Input!P$12:P$286,$Z372),0)</f>
        <v>Safety security &amp; reliability</v>
      </c>
      <c r="T372" s="150" t="str" cm="1">
        <f t="array" aca="1" ref="T372" ca="1">IFERROR(INDEX(General!$K$91:$K$110,$AC372),NA)</f>
        <v>Communications (short life) (2018 onwards)</v>
      </c>
      <c r="U372" s="43" cm="1">
        <f t="array" aca="1" ref="U372" ca="1">IFERROR(
IF($F372=General!$E$25,INDEX(Forecast_Capex_Input!S$12:S$286,$Z372),
INDEX(Forecast_Capex_Input!T$12:T$286,$Z372)),0)</f>
        <v>0.58745316584659224</v>
      </c>
      <c r="V372" s="82" t="b">
        <f>IFERROR(INDEX(Overheads!$T$19:$T$26,MATCH($I372,Overheads!$E$19:$E$26,0)),FALSE)</f>
        <v>1</v>
      </c>
      <c r="W372" s="209" t="str" cm="1">
        <f t="array" ref="W372">IFERROR(
INDEX(Forecast_Capex_Input!CN$12:CN$286,$Z372),0)</f>
        <v>FY22</v>
      </c>
      <c r="X372" s="209">
        <f>IFERROR(
MATCH($W372,General!$L$39:$S$39,0),1)</f>
        <v>2</v>
      </c>
      <c r="Z372" s="28">
        <f>IFERROR(
IF(MATCH($C372,Forecast_Capex_Input!$CI$12:$CI$286,1)+1&gt;MAX(Forecast_Capex_Input!$C$12:$C$286),NA,
MATCH($C372,Forecast_Capex_Input!$CI$12:$CI$286,1)+1),1)</f>
        <v>153</v>
      </c>
      <c r="AA372" s="28" cm="1">
        <f t="array" aca="1" ref="AA372" ca="1">IFERROR(
IF(Z371&lt;&gt;Z372,1,
IF(COUNTIF(OFFSET(AA371,0,0,-INDEX(Forecast_Capex_Input!$CG$12:$CG$286,$Z372)),AA371)=INDEX(Forecast_Capex_Input!$CG$12:$CG$286,$Z372),AA371+1,AA371)),NA)</f>
        <v>2</v>
      </c>
      <c r="AB372" s="28" cm="1">
        <f t="array" ref="AB372">IFERROR($C372-IF($Z372=1,1,INDEX(Forecast_Capex_Input!$CI$12:$CI$286,$Z372-1))+1,NA)</f>
        <v>4</v>
      </c>
      <c r="AC372" s="28" cm="1">
        <f t="array" aca="1" ref="AC372" ca="1">IFERROR(IF(AA372=1,
INDEX(Forecast_Capex_Input!$AI$10:$BB$10,SMALL(IF(INDEX(Forecast_Capex_Input!$AI$12:$BB$286,$Z372,0)&gt;0,COLUMN(Forecast_Capex_Input!$AI$10:$BB$10)-COLUMN(Forecast_Capex_Input!$AI$12)+1),ROWS(OFFSET(AC371,0,0,-$AB372)))),
OFFSET(AC371,-INDEX(Forecast_Capex_Input!$CG$12:$CG$286,$Z372)+1,0)),NA)</f>
        <v>5</v>
      </c>
      <c r="AD372" s="28">
        <f t="shared" ca="1" si="34"/>
        <v>2</v>
      </c>
      <c r="AE372" s="82" t="b">
        <f t="shared" si="38"/>
        <v>0</v>
      </c>
      <c r="AF372" s="78" t="b">
        <v>0</v>
      </c>
      <c r="AG372" s="82" t="b">
        <f t="shared" si="35"/>
        <v>1</v>
      </c>
      <c r="AI372" s="55">
        <v>0</v>
      </c>
      <c r="AJ372" s="55">
        <v>0</v>
      </c>
      <c r="AK372" s="55">
        <v>0</v>
      </c>
      <c r="AL372" s="55">
        <v>0</v>
      </c>
      <c r="AM372" s="55">
        <v>0</v>
      </c>
      <c r="AN372" s="135">
        <v>0</v>
      </c>
      <c r="AP372" s="55">
        <v>0</v>
      </c>
      <c r="AQ372" s="55">
        <v>0</v>
      </c>
      <c r="AR372" s="55">
        <v>0</v>
      </c>
      <c r="AS372" s="55">
        <v>0</v>
      </c>
      <c r="AT372" s="55">
        <v>0</v>
      </c>
      <c r="AU372" s="135">
        <v>0</v>
      </c>
      <c r="AW372" s="55">
        <v>0</v>
      </c>
      <c r="AX372" s="55">
        <v>0</v>
      </c>
      <c r="AY372" s="55">
        <v>0</v>
      </c>
      <c r="AZ372" s="55">
        <v>0</v>
      </c>
      <c r="BA372" s="55">
        <v>0</v>
      </c>
      <c r="BB372" s="135">
        <v>0</v>
      </c>
      <c r="BD372" s="55">
        <v>0</v>
      </c>
      <c r="BE372" s="55">
        <v>0</v>
      </c>
      <c r="BF372" s="55">
        <v>0</v>
      </c>
      <c r="BG372" s="55">
        <v>0</v>
      </c>
      <c r="BH372" s="55">
        <v>0</v>
      </c>
      <c r="BI372" s="135">
        <v>0</v>
      </c>
      <c r="BK372" s="55">
        <v>0</v>
      </c>
      <c r="BL372" s="55">
        <v>0</v>
      </c>
      <c r="BM372" s="55">
        <v>0</v>
      </c>
      <c r="BN372" s="55">
        <v>0</v>
      </c>
      <c r="BO372" s="55">
        <v>0</v>
      </c>
      <c r="BP372" s="135">
        <v>0</v>
      </c>
      <c r="BR372" s="147">
        <v>0</v>
      </c>
      <c r="BS372" s="147">
        <v>0</v>
      </c>
      <c r="BT372" s="147">
        <v>1</v>
      </c>
      <c r="BU372" s="147">
        <v>0</v>
      </c>
      <c r="BV372" s="147">
        <v>0</v>
      </c>
      <c r="BX372" s="55">
        <v>0</v>
      </c>
      <c r="BY372" s="55">
        <v>0</v>
      </c>
      <c r="BZ372" s="55">
        <v>0</v>
      </c>
      <c r="CA372" s="55">
        <v>0</v>
      </c>
      <c r="CB372" s="55">
        <v>0</v>
      </c>
      <c r="CC372" s="135">
        <v>0</v>
      </c>
      <c r="CE372" s="55">
        <v>0</v>
      </c>
      <c r="CF372" s="55">
        <v>0</v>
      </c>
      <c r="CG372" s="55">
        <v>0</v>
      </c>
      <c r="CH372" s="55">
        <v>0</v>
      </c>
      <c r="CI372" s="55">
        <v>0</v>
      </c>
      <c r="CJ372" s="135">
        <v>0</v>
      </c>
      <c r="CL372" s="55">
        <v>0</v>
      </c>
      <c r="CM372" s="55">
        <v>0</v>
      </c>
      <c r="CN372" s="55">
        <v>0</v>
      </c>
      <c r="CO372" s="55">
        <v>0</v>
      </c>
      <c r="CP372" s="55">
        <v>0</v>
      </c>
      <c r="CQ372" s="135">
        <v>0</v>
      </c>
      <c r="CS372" s="67">
        <v>0</v>
      </c>
      <c r="CT372" s="67">
        <v>0</v>
      </c>
      <c r="CU372" s="67">
        <v>0</v>
      </c>
      <c r="CV372" s="67">
        <v>0</v>
      </c>
      <c r="CW372" s="67">
        <v>0</v>
      </c>
      <c r="CX372" s="135">
        <v>0</v>
      </c>
      <c r="CZ372" s="55">
        <v>0</v>
      </c>
      <c r="DA372" s="55">
        <v>0</v>
      </c>
      <c r="DB372" s="55">
        <v>0</v>
      </c>
      <c r="DC372" s="55">
        <v>0</v>
      </c>
      <c r="DD372" s="55">
        <v>0</v>
      </c>
      <c r="DE372" s="135">
        <v>0</v>
      </c>
      <c r="DG372" s="43" t="b" cm="1">
        <f t="array" aca="1" ref="DG372" ca="1">OR($G372=Forecast_Capex_Input!$BF$8:$BF$10)</f>
        <v>0</v>
      </c>
      <c r="DH372" s="43" cm="1">
        <f t="array" aca="1" ref="DH372" ca="1">IFERROR(INDEX(Forecast_Capex_Input!BG$12:BG$286,$Z372)
*(INDEX(Forecast_Capex_Input!$H$12:$H$286,$Z372)=Repex),0)
*$DG372</f>
        <v>0</v>
      </c>
      <c r="DI372" s="43" cm="1">
        <f t="array" aca="1" ref="DI372" ca="1">IFERROR(INDEX(Forecast_Capex_Input!BH$12:BH$286,$Z372)
*(INDEX(Forecast_Capex_Input!$H$12:$H$286,$Z372)=Repex),0)
*$DG372</f>
        <v>0</v>
      </c>
      <c r="DJ372" s="43" cm="1">
        <f t="array" aca="1" ref="DJ372" ca="1">IFERROR(INDEX(Forecast_Capex_Input!BI$12:BI$286,$Z372)
*(INDEX(Forecast_Capex_Input!$H$12:$H$286,$Z372)=Repex),0)
*$DG372</f>
        <v>0</v>
      </c>
      <c r="DK372" s="43" cm="1">
        <f t="array" aca="1" ref="DK372" ca="1">IFERROR(INDEX(Forecast_Capex_Input!BJ$12:BJ$286,$Z372)
*(INDEX(Forecast_Capex_Input!$H$12:$H$286,$Z372)=Repex),0)
*$DG372</f>
        <v>0</v>
      </c>
      <c r="DL372" s="43" cm="1">
        <f t="array" aca="1" ref="DL372" ca="1">IFERROR(INDEX(Forecast_Capex_Input!BK$12:BK$286,$Z372)
*(INDEX(Forecast_Capex_Input!$H$12:$H$286,$Z372)=Repex),0)
*$DG372</f>
        <v>0</v>
      </c>
      <c r="DM372" s="43" cm="1">
        <f t="array" aca="1" ref="DM372" ca="1">IFERROR(INDEX(Forecast_Capex_Input!BL$12:BL$286,$Z372)
*(INDEX(Forecast_Capex_Input!$H$12:$H$286,$Z372)=Repex),0)
*$DG372</f>
        <v>0</v>
      </c>
      <c r="DO372" s="43" t="b" cm="1">
        <f t="array" aca="1" ref="DO372" ca="1">OR($G372=Forecast_Capex_Input!$BN$8:$BN$9)</f>
        <v>0</v>
      </c>
      <c r="DP372" s="43" cm="1">
        <f t="array" aca="1" ref="DP372" ca="1">IFERROR(INDEX(Forecast_Capex_Input!BO$12:BO$286,$Z372)
*(INDEX(Forecast_Capex_Input!$H$12:$H$286,$Z372)=Repex),0)
*$DO372</f>
        <v>0</v>
      </c>
      <c r="DQ372" s="43" cm="1">
        <f t="array" aca="1" ref="DQ372" ca="1">IFERROR(INDEX(Forecast_Capex_Input!BP$12:BP$286,$Z372)
*(INDEX(Forecast_Capex_Input!$H$12:$H$286,$Z372)=Repex),0)
*$DO372</f>
        <v>0</v>
      </c>
      <c r="DR372" s="43" cm="1">
        <f t="array" aca="1" ref="DR372" ca="1">IFERROR(INDEX(Forecast_Capex_Input!BQ$12:BQ$286,$Z372)
*(INDEX(Forecast_Capex_Input!$H$12:$H$286,$Z372)=Repex),0)
*$DO372</f>
        <v>0</v>
      </c>
      <c r="DS372" s="43" cm="1">
        <f t="array" aca="1" ref="DS372" ca="1">IFERROR(INDEX(Forecast_Capex_Input!BR$12:BR$286,$Z372)
*(INDEX(Forecast_Capex_Input!$H$12:$H$286,$Z372)=Repex),0)
*$DO372</f>
        <v>0</v>
      </c>
      <c r="DT372" s="43" cm="1">
        <f t="array" aca="1" ref="DT372" ca="1">IFERROR(INDEX(Forecast_Capex_Input!BS$12:BS$286,$Z372)
*(INDEX(Forecast_Capex_Input!$H$12:$H$286,$Z372)=Repex),0)
*$DO372</f>
        <v>0</v>
      </c>
      <c r="DV372" s="43" t="b" cm="1">
        <f t="array" aca="1" ref="DV372" ca="1">OR($G372=Forecast_Capex_Input!$BU$8:$BU$10)</f>
        <v>1</v>
      </c>
      <c r="DW372" s="43" cm="1">
        <f t="array" aca="1" ref="DW372" ca="1">IFERROR(INDEX(Forecast_Capex_Input!BV$12:BV$286,$Z372)
*(INDEX(Forecast_Capex_Input!$H$12:$H$286,$Z372)=Repex),0)
*$DV372</f>
        <v>0</v>
      </c>
      <c r="DX372" s="43" cm="1">
        <f t="array" aca="1" ref="DX372" ca="1">IFERROR(INDEX(Forecast_Capex_Input!BW$12:BW$286,$Z372)
*(INDEX(Forecast_Capex_Input!$H$12:$H$286,$Z372)=Repex),0)
*$DV372</f>
        <v>0</v>
      </c>
      <c r="DY372" s="43" cm="1">
        <f t="array" aca="1" ref="DY372" ca="1">IFERROR(INDEX(Forecast_Capex_Input!BX$12:BX$286,$Z372)
*(INDEX(Forecast_Capex_Input!$H$12:$H$286,$Z372)=Repex),0)
*$DV372</f>
        <v>0</v>
      </c>
      <c r="DZ372" s="43" cm="1">
        <f t="array" aca="1" ref="DZ372" ca="1">IFERROR(INDEX(Forecast_Capex_Input!BY$12:BY$286,$Z372)
*(INDEX(Forecast_Capex_Input!$H$12:$H$286,$Z372)=Repex),0)
*$DV372</f>
        <v>0</v>
      </c>
      <c r="EA372" s="43" cm="1">
        <f t="array" aca="1" ref="EA372" ca="1">IFERROR(INDEX(Forecast_Capex_Input!BZ$12:BZ$286,$Z372)
*(INDEX(Forecast_Capex_Input!$H$12:$H$286,$Z372)=Repex),0)
*$DV372</f>
        <v>0</v>
      </c>
      <c r="EB372" s="43" cm="1">
        <f t="array" aca="1" ref="EB372" ca="1">IFERROR(INDEX(Forecast_Capex_Input!CA$12:CA$286,$Z372)
*(INDEX(Forecast_Capex_Input!$H$12:$H$286,$Z372)=Repex),0)
*$DV372</f>
        <v>0</v>
      </c>
      <c r="EC372" s="43" cm="1">
        <f t="array" aca="1" ref="EC372" ca="1">IFERROR(INDEX(Forecast_Capex_Input!CB$12:CB$286,$Z372)
*(INDEX(Forecast_Capex_Input!$H$12:$H$286,$Z372)=Repex),0)
*$DV372</f>
        <v>0</v>
      </c>
      <c r="ED372" s="43" cm="1">
        <f t="array" aca="1" ref="ED372" ca="1">IFERROR(INDEX(Forecast_Capex_Input!CC$12:CC$286,$Z372)
*(INDEX(Forecast_Capex_Input!$H$12:$H$286,$Z372)=Repex),0)
*$DV372</f>
        <v>0</v>
      </c>
      <c r="EF372" s="86">
        <f t="shared" si="39"/>
        <v>0</v>
      </c>
      <c r="EG372" s="28">
        <f>IFERROR(RANK(EF372,EF$11:EF$1010,0)+COUNTIF(EF$11:EF372,EF372)-1,NA)</f>
        <v>54</v>
      </c>
    </row>
    <row r="373" spans="3:137" x14ac:dyDescent="0.2">
      <c r="C373" s="28">
        <f t="shared" si="37"/>
        <v>363</v>
      </c>
      <c r="D373" s="9" t="str" cm="1">
        <f t="array" ref="D373">IFERROR(INDEX(Forecast_Capex_Input!$D$12:$D$286,$Z373),NA)</f>
        <v>Manage multiple contingencies in Sydney Northwest area</v>
      </c>
      <c r="E373" s="24" t="b" cm="1">
        <f t="array" ref="E373">IF($Z373=NA,NA,INDEX(Forecast_Capex_Input!$E$12:$E$286,$Z373))</f>
        <v>0</v>
      </c>
      <c r="F373" s="9" t="str" cm="1">
        <f t="array" aca="1" ref="F373" ca="1">IFERROR(INDEX(General!$E$25:$E$26,$AA373),NA)</f>
        <v>Labour</v>
      </c>
      <c r="G373" s="9" t="str" cm="1">
        <f t="array" aca="1" ref="G373" ca="1">IFERROR(INDEX(Forecast_Capex_Input!$AI$11:$BB$11,$AC373),NA)</f>
        <v>Secondary Systems</v>
      </c>
      <c r="H373" s="50" cm="1">
        <f t="array" aca="1" ref="H373" ca="1">IFERROR(INDEX(Forecast_Capex_Input!$AI$12:$BB$286,$Z373,$AC373),NA)</f>
        <v>0.8</v>
      </c>
      <c r="I373" s="150" t="str" cm="1">
        <f t="array" ref="I373">IFERROR(INDEX(Forecast_Capex_Input!$F$12:$F$286,$Z373),NA)</f>
        <v>Augmentation Expenditure</v>
      </c>
      <c r="J373" s="150" t="str" cm="1">
        <f t="array" ref="J373">IFERROR(INDEX(Forecast_Capex_Input!G$12:G$286,$Z373),NA)</f>
        <v>Augmentations</v>
      </c>
      <c r="K373" s="150" t="str" cm="1">
        <f t="array" ref="K373">IFERROR(INDEX(Forecast_Capex_Input!H$12:H$286,$Z373),NA)</f>
        <v>Augex</v>
      </c>
      <c r="L373" s="150" t="str" cm="1">
        <f t="array" ref="L373">IFERROR(INDEX(Forecast_Capex_Input!I$12:I$286,$Z373),NA)</f>
        <v>Economic Benefits</v>
      </c>
      <c r="M373" s="150" t="str" cm="1">
        <f t="array" ref="M373">IFERROR(INDEX(Forecast_Capex_Input!J$12:J$286,$Z373),NA)</f>
        <v>N/A</v>
      </c>
      <c r="N373" s="150" t="str" cm="1">
        <f t="array" ref="N373">IFERROR(INDEX(Forecast_Capex_Input!K$12:K$286,$Z373),NA)</f>
        <v>N/A</v>
      </c>
      <c r="O373" s="150" t="str" cm="1">
        <f t="array" ref="O373">IFERROR(INDEX(Forecast_Capex_Input!L$12:L$286,$Z373),NA)</f>
        <v>N/A</v>
      </c>
      <c r="P373" s="150" t="str" cm="1">
        <f t="array" ref="P373">IFERROR(INDEX(Forecast_Capex_Input!M$12:M$286,$Z373),NA)</f>
        <v>N/A</v>
      </c>
      <c r="Q373" s="24" t="str" cm="1">
        <f t="array" ref="Q373">IFERROR(INDEX(Forecast_Capex_Input!N$12:N$286,$Z373),NA)</f>
        <v>Yes</v>
      </c>
      <c r="R373" s="190" cm="1">
        <f t="array" ref="R373">IFERROR(INDEX(Forecast_Capex_Input!O$12:O$286,$Z373),0)</f>
        <v>0</v>
      </c>
      <c r="S373" s="24" t="str" cm="1">
        <f t="array" ref="S373">IFERROR(INDEX(Forecast_Capex_Input!P$12:P$286,$Z373),0)</f>
        <v>Safety security &amp; reliability</v>
      </c>
      <c r="T373" s="150" t="str" cm="1">
        <f t="array" aca="1" ref="T373" ca="1">IFERROR(INDEX(General!$K$91:$K$110,$AC373),NA)</f>
        <v>Secondary Systems (2018-23)</v>
      </c>
      <c r="U373" s="43" cm="1">
        <f t="array" aca="1" ref="U373" ca="1">IFERROR(
IF($F373=General!$E$25,INDEX(Forecast_Capex_Input!S$12:S$286,$Z373),
INDEX(Forecast_Capex_Input!T$12:T$286,$Z373)),0)</f>
        <v>0.34421895450817847</v>
      </c>
      <c r="V373" s="82" t="b">
        <f>IFERROR(INDEX(Overheads!$T$19:$T$26,MATCH($I373,Overheads!$E$19:$E$26,0)),FALSE)</f>
        <v>1</v>
      </c>
      <c r="W373" s="209" t="str" cm="1">
        <f t="array" ref="W373">IFERROR(
INDEX(Forecast_Capex_Input!CN$12:CN$286,$Z373),0)</f>
        <v>FY22</v>
      </c>
      <c r="X373" s="209">
        <f>IFERROR(
MATCH($W373,General!$L$39:$S$39,0),1)</f>
        <v>2</v>
      </c>
      <c r="Z373" s="28">
        <f>IFERROR(
IF(MATCH($C373,Forecast_Capex_Input!$CI$12:$CI$286,1)+1&gt;MAX(Forecast_Capex_Input!$C$12:$C$286),NA,
MATCH($C373,Forecast_Capex_Input!$CI$12:$CI$286,1)+1),1)</f>
        <v>154</v>
      </c>
      <c r="AA373" s="28" cm="1">
        <f t="array" aca="1" ref="AA373" ca="1">IFERROR(
IF(Z372&lt;&gt;Z373,1,
IF(COUNTIF(OFFSET(AA372,0,0,-INDEX(Forecast_Capex_Input!$CG$12:$CG$286,$Z373)),AA372)=INDEX(Forecast_Capex_Input!$CG$12:$CG$286,$Z373),AA372+1,AA372)),NA)</f>
        <v>1</v>
      </c>
      <c r="AB373" s="28" cm="1">
        <f t="array" ref="AB373">IFERROR($C373-IF($Z373=1,1,INDEX(Forecast_Capex_Input!$CI$12:$CI$286,$Z373-1))+1,NA)</f>
        <v>1</v>
      </c>
      <c r="AC373" s="28" cm="1">
        <f t="array" aca="1" ref="AC373" ca="1">IFERROR(IF(AA373=1,
INDEX(Forecast_Capex_Input!$AI$10:$BB$10,SMALL(IF(INDEX(Forecast_Capex_Input!$AI$12:$BB$286,$Z373,0)&gt;0,COLUMN(Forecast_Capex_Input!$AI$10:$BB$10)-COLUMN(Forecast_Capex_Input!$AI$12)+1),ROWS(OFFSET(AC372,0,0,-$AB373)))),
OFFSET(AC372,-INDEX(Forecast_Capex_Input!$CG$12:$CG$286,$Z373)+1,0)),NA)</f>
        <v>4</v>
      </c>
      <c r="AD373" s="28">
        <f t="shared" ca="1" si="34"/>
        <v>1</v>
      </c>
      <c r="AE373" s="82" t="b">
        <f t="shared" si="38"/>
        <v>0</v>
      </c>
      <c r="AF373" s="78" t="b">
        <v>0</v>
      </c>
      <c r="AG373" s="82" t="b">
        <f t="shared" si="35"/>
        <v>1</v>
      </c>
      <c r="AI373" s="55">
        <v>0</v>
      </c>
      <c r="AJ373" s="55">
        <v>0</v>
      </c>
      <c r="AK373" s="55">
        <v>0</v>
      </c>
      <c r="AL373" s="55">
        <v>0</v>
      </c>
      <c r="AM373" s="55">
        <v>0</v>
      </c>
      <c r="AN373" s="135">
        <v>0</v>
      </c>
      <c r="AP373" s="55">
        <v>0</v>
      </c>
      <c r="AQ373" s="55">
        <v>0</v>
      </c>
      <c r="AR373" s="55">
        <v>0</v>
      </c>
      <c r="AS373" s="55">
        <v>0</v>
      </c>
      <c r="AT373" s="55">
        <v>0</v>
      </c>
      <c r="AU373" s="135">
        <v>0</v>
      </c>
      <c r="AW373" s="55">
        <v>0</v>
      </c>
      <c r="AX373" s="55">
        <v>0</v>
      </c>
      <c r="AY373" s="55">
        <v>0</v>
      </c>
      <c r="AZ373" s="55">
        <v>0</v>
      </c>
      <c r="BA373" s="55">
        <v>0</v>
      </c>
      <c r="BB373" s="135">
        <v>0</v>
      </c>
      <c r="BD373" s="55">
        <v>0</v>
      </c>
      <c r="BE373" s="55">
        <v>0</v>
      </c>
      <c r="BF373" s="55">
        <v>0</v>
      </c>
      <c r="BG373" s="55">
        <v>0</v>
      </c>
      <c r="BH373" s="55">
        <v>0</v>
      </c>
      <c r="BI373" s="135">
        <v>0</v>
      </c>
      <c r="BK373" s="55">
        <v>0</v>
      </c>
      <c r="BL373" s="55">
        <v>0</v>
      </c>
      <c r="BM373" s="55">
        <v>0</v>
      </c>
      <c r="BN373" s="55">
        <v>0</v>
      </c>
      <c r="BO373" s="55">
        <v>0</v>
      </c>
      <c r="BP373" s="135">
        <v>0</v>
      </c>
      <c r="BR373" s="147">
        <v>0</v>
      </c>
      <c r="BS373" s="147">
        <v>0</v>
      </c>
      <c r="BT373" s="147">
        <v>0</v>
      </c>
      <c r="BU373" s="147">
        <v>0</v>
      </c>
      <c r="BV373" s="147">
        <v>0.9</v>
      </c>
      <c r="BX373" s="55">
        <v>0</v>
      </c>
      <c r="BY373" s="55">
        <v>0</v>
      </c>
      <c r="BZ373" s="55">
        <v>0</v>
      </c>
      <c r="CA373" s="55">
        <v>0</v>
      </c>
      <c r="CB373" s="55">
        <v>0</v>
      </c>
      <c r="CC373" s="135">
        <v>0</v>
      </c>
      <c r="CE373" s="55">
        <v>0</v>
      </c>
      <c r="CF373" s="55">
        <v>0</v>
      </c>
      <c r="CG373" s="55">
        <v>0</v>
      </c>
      <c r="CH373" s="55">
        <v>0</v>
      </c>
      <c r="CI373" s="55">
        <v>0</v>
      </c>
      <c r="CJ373" s="135">
        <v>0</v>
      </c>
      <c r="CL373" s="55">
        <v>0</v>
      </c>
      <c r="CM373" s="55">
        <v>0</v>
      </c>
      <c r="CN373" s="55">
        <v>0</v>
      </c>
      <c r="CO373" s="55">
        <v>0</v>
      </c>
      <c r="CP373" s="55">
        <v>0</v>
      </c>
      <c r="CQ373" s="135">
        <v>0</v>
      </c>
      <c r="CS373" s="67">
        <v>0</v>
      </c>
      <c r="CT373" s="67">
        <v>0</v>
      </c>
      <c r="CU373" s="67">
        <v>0</v>
      </c>
      <c r="CV373" s="67">
        <v>0</v>
      </c>
      <c r="CW373" s="67">
        <v>0</v>
      </c>
      <c r="CX373" s="135">
        <v>0</v>
      </c>
      <c r="CZ373" s="55">
        <v>0</v>
      </c>
      <c r="DA373" s="55">
        <v>0</v>
      </c>
      <c r="DB373" s="55">
        <v>0</v>
      </c>
      <c r="DC373" s="55">
        <v>0</v>
      </c>
      <c r="DD373" s="55">
        <v>0</v>
      </c>
      <c r="DE373" s="135">
        <v>0</v>
      </c>
      <c r="DG373" s="43" t="b" cm="1">
        <f t="array" aca="1" ref="DG373" ca="1">OR($G373=Forecast_Capex_Input!$BF$8:$BF$10)</f>
        <v>0</v>
      </c>
      <c r="DH373" s="43" cm="1">
        <f t="array" aca="1" ref="DH373" ca="1">IFERROR(INDEX(Forecast_Capex_Input!BG$12:BG$286,$Z373)
*(INDEX(Forecast_Capex_Input!$H$12:$H$286,$Z373)=Repex),0)
*$DG373</f>
        <v>0</v>
      </c>
      <c r="DI373" s="43" cm="1">
        <f t="array" aca="1" ref="DI373" ca="1">IFERROR(INDEX(Forecast_Capex_Input!BH$12:BH$286,$Z373)
*(INDEX(Forecast_Capex_Input!$H$12:$H$286,$Z373)=Repex),0)
*$DG373</f>
        <v>0</v>
      </c>
      <c r="DJ373" s="43" cm="1">
        <f t="array" aca="1" ref="DJ373" ca="1">IFERROR(INDEX(Forecast_Capex_Input!BI$12:BI$286,$Z373)
*(INDEX(Forecast_Capex_Input!$H$12:$H$286,$Z373)=Repex),0)
*$DG373</f>
        <v>0</v>
      </c>
      <c r="DK373" s="43" cm="1">
        <f t="array" aca="1" ref="DK373" ca="1">IFERROR(INDEX(Forecast_Capex_Input!BJ$12:BJ$286,$Z373)
*(INDEX(Forecast_Capex_Input!$H$12:$H$286,$Z373)=Repex),0)
*$DG373</f>
        <v>0</v>
      </c>
      <c r="DL373" s="43" cm="1">
        <f t="array" aca="1" ref="DL373" ca="1">IFERROR(INDEX(Forecast_Capex_Input!BK$12:BK$286,$Z373)
*(INDEX(Forecast_Capex_Input!$H$12:$H$286,$Z373)=Repex),0)
*$DG373</f>
        <v>0</v>
      </c>
      <c r="DM373" s="43" cm="1">
        <f t="array" aca="1" ref="DM373" ca="1">IFERROR(INDEX(Forecast_Capex_Input!BL$12:BL$286,$Z373)
*(INDEX(Forecast_Capex_Input!$H$12:$H$286,$Z373)=Repex),0)
*$DG373</f>
        <v>0</v>
      </c>
      <c r="DO373" s="43" t="b" cm="1">
        <f t="array" aca="1" ref="DO373" ca="1">OR($G373=Forecast_Capex_Input!$BN$8:$BN$9)</f>
        <v>0</v>
      </c>
      <c r="DP373" s="43" cm="1">
        <f t="array" aca="1" ref="DP373" ca="1">IFERROR(INDEX(Forecast_Capex_Input!BO$12:BO$286,$Z373)
*(INDEX(Forecast_Capex_Input!$H$12:$H$286,$Z373)=Repex),0)
*$DO373</f>
        <v>0</v>
      </c>
      <c r="DQ373" s="43" cm="1">
        <f t="array" aca="1" ref="DQ373" ca="1">IFERROR(INDEX(Forecast_Capex_Input!BP$12:BP$286,$Z373)
*(INDEX(Forecast_Capex_Input!$H$12:$H$286,$Z373)=Repex),0)
*$DO373</f>
        <v>0</v>
      </c>
      <c r="DR373" s="43" cm="1">
        <f t="array" aca="1" ref="DR373" ca="1">IFERROR(INDEX(Forecast_Capex_Input!BQ$12:BQ$286,$Z373)
*(INDEX(Forecast_Capex_Input!$H$12:$H$286,$Z373)=Repex),0)
*$DO373</f>
        <v>0</v>
      </c>
      <c r="DS373" s="43" cm="1">
        <f t="array" aca="1" ref="DS373" ca="1">IFERROR(INDEX(Forecast_Capex_Input!BR$12:BR$286,$Z373)
*(INDEX(Forecast_Capex_Input!$H$12:$H$286,$Z373)=Repex),0)
*$DO373</f>
        <v>0</v>
      </c>
      <c r="DT373" s="43" cm="1">
        <f t="array" aca="1" ref="DT373" ca="1">IFERROR(INDEX(Forecast_Capex_Input!BS$12:BS$286,$Z373)
*(INDEX(Forecast_Capex_Input!$H$12:$H$286,$Z373)=Repex),0)
*$DO373</f>
        <v>0</v>
      </c>
      <c r="DV373" s="43" t="b" cm="1">
        <f t="array" aca="1" ref="DV373" ca="1">OR($G373=Forecast_Capex_Input!$BU$8:$BU$10)</f>
        <v>1</v>
      </c>
      <c r="DW373" s="43" cm="1">
        <f t="array" aca="1" ref="DW373" ca="1">IFERROR(INDEX(Forecast_Capex_Input!BV$12:BV$286,$Z373)
*(INDEX(Forecast_Capex_Input!$H$12:$H$286,$Z373)=Repex),0)
*$DV373</f>
        <v>0</v>
      </c>
      <c r="DX373" s="43" cm="1">
        <f t="array" aca="1" ref="DX373" ca="1">IFERROR(INDEX(Forecast_Capex_Input!BW$12:BW$286,$Z373)
*(INDEX(Forecast_Capex_Input!$H$12:$H$286,$Z373)=Repex),0)
*$DV373</f>
        <v>0</v>
      </c>
      <c r="DY373" s="43" cm="1">
        <f t="array" aca="1" ref="DY373" ca="1">IFERROR(INDEX(Forecast_Capex_Input!BX$12:BX$286,$Z373)
*(INDEX(Forecast_Capex_Input!$H$12:$H$286,$Z373)=Repex),0)
*$DV373</f>
        <v>0</v>
      </c>
      <c r="DZ373" s="43" cm="1">
        <f t="array" aca="1" ref="DZ373" ca="1">IFERROR(INDEX(Forecast_Capex_Input!BY$12:BY$286,$Z373)
*(INDEX(Forecast_Capex_Input!$H$12:$H$286,$Z373)=Repex),0)
*$DV373</f>
        <v>0</v>
      </c>
      <c r="EA373" s="43" cm="1">
        <f t="array" aca="1" ref="EA373" ca="1">IFERROR(INDEX(Forecast_Capex_Input!BZ$12:BZ$286,$Z373)
*(INDEX(Forecast_Capex_Input!$H$12:$H$286,$Z373)=Repex),0)
*$DV373</f>
        <v>0</v>
      </c>
      <c r="EB373" s="43" cm="1">
        <f t="array" aca="1" ref="EB373" ca="1">IFERROR(INDEX(Forecast_Capex_Input!CA$12:CA$286,$Z373)
*(INDEX(Forecast_Capex_Input!$H$12:$H$286,$Z373)=Repex),0)
*$DV373</f>
        <v>0</v>
      </c>
      <c r="EC373" s="43" cm="1">
        <f t="array" aca="1" ref="EC373" ca="1">IFERROR(INDEX(Forecast_Capex_Input!CB$12:CB$286,$Z373)
*(INDEX(Forecast_Capex_Input!$H$12:$H$286,$Z373)=Repex),0)
*$DV373</f>
        <v>0</v>
      </c>
      <c r="ED373" s="43" cm="1">
        <f t="array" aca="1" ref="ED373" ca="1">IFERROR(INDEX(Forecast_Capex_Input!CC$12:CC$286,$Z373)
*(INDEX(Forecast_Capex_Input!$H$12:$H$286,$Z373)=Repex),0)
*$DV373</f>
        <v>0</v>
      </c>
      <c r="EF373" s="86">
        <f t="shared" si="39"/>
        <v>0</v>
      </c>
      <c r="EG373" s="28">
        <f>IFERROR(RANK(EF373,EF$11:EF$1010,0)+COUNTIF(EF$11:EF373,EF373)-1,NA)</f>
        <v>55</v>
      </c>
    </row>
    <row r="374" spans="3:137" x14ac:dyDescent="0.2">
      <c r="C374" s="28">
        <f t="shared" si="37"/>
        <v>364</v>
      </c>
      <c r="D374" s="9" t="str" cm="1">
        <f t="array" ref="D374">IFERROR(INDEX(Forecast_Capex_Input!$D$12:$D$286,$Z374),NA)</f>
        <v>Manage multiple contingencies in Sydney Northwest area</v>
      </c>
      <c r="E374" s="24" t="b" cm="1">
        <f t="array" ref="E374">IF($Z374=NA,NA,INDEX(Forecast_Capex_Input!$E$12:$E$286,$Z374))</f>
        <v>0</v>
      </c>
      <c r="F374" s="9" t="str" cm="1">
        <f t="array" aca="1" ref="F374" ca="1">IFERROR(INDEX(General!$E$25:$E$26,$AA374),NA)</f>
        <v>Labour</v>
      </c>
      <c r="G374" s="9" t="str" cm="1">
        <f t="array" aca="1" ref="G374" ca="1">IFERROR(INDEX(Forecast_Capex_Input!$AI$11:$BB$11,$AC374),NA)</f>
        <v>Communications (short life)</v>
      </c>
      <c r="H374" s="50" cm="1">
        <f t="array" aca="1" ref="H374" ca="1">IFERROR(INDEX(Forecast_Capex_Input!$AI$12:$BB$286,$Z374,$AC374),NA)</f>
        <v>0.2</v>
      </c>
      <c r="I374" s="150" t="str" cm="1">
        <f t="array" ref="I374">IFERROR(INDEX(Forecast_Capex_Input!$F$12:$F$286,$Z374),NA)</f>
        <v>Augmentation Expenditure</v>
      </c>
      <c r="J374" s="150" t="str" cm="1">
        <f t="array" ref="J374">IFERROR(INDEX(Forecast_Capex_Input!G$12:G$286,$Z374),NA)</f>
        <v>Augmentations</v>
      </c>
      <c r="K374" s="150" t="str" cm="1">
        <f t="array" ref="K374">IFERROR(INDEX(Forecast_Capex_Input!H$12:H$286,$Z374),NA)</f>
        <v>Augex</v>
      </c>
      <c r="L374" s="150" t="str" cm="1">
        <f t="array" ref="L374">IFERROR(INDEX(Forecast_Capex_Input!I$12:I$286,$Z374),NA)</f>
        <v>Economic Benefits</v>
      </c>
      <c r="M374" s="150" t="str" cm="1">
        <f t="array" ref="M374">IFERROR(INDEX(Forecast_Capex_Input!J$12:J$286,$Z374),NA)</f>
        <v>N/A</v>
      </c>
      <c r="N374" s="150" t="str" cm="1">
        <f t="array" ref="N374">IFERROR(INDEX(Forecast_Capex_Input!K$12:K$286,$Z374),NA)</f>
        <v>N/A</v>
      </c>
      <c r="O374" s="150" t="str" cm="1">
        <f t="array" ref="O374">IFERROR(INDEX(Forecast_Capex_Input!L$12:L$286,$Z374),NA)</f>
        <v>N/A</v>
      </c>
      <c r="P374" s="150" t="str" cm="1">
        <f t="array" ref="P374">IFERROR(INDEX(Forecast_Capex_Input!M$12:M$286,$Z374),NA)</f>
        <v>N/A</v>
      </c>
      <c r="Q374" s="24" t="str" cm="1">
        <f t="array" ref="Q374">IFERROR(INDEX(Forecast_Capex_Input!N$12:N$286,$Z374),NA)</f>
        <v>Yes</v>
      </c>
      <c r="R374" s="190" cm="1">
        <f t="array" ref="R374">IFERROR(INDEX(Forecast_Capex_Input!O$12:O$286,$Z374),0)</f>
        <v>0</v>
      </c>
      <c r="S374" s="24" t="str" cm="1">
        <f t="array" ref="S374">IFERROR(INDEX(Forecast_Capex_Input!P$12:P$286,$Z374),0)</f>
        <v>Safety security &amp; reliability</v>
      </c>
      <c r="T374" s="150" t="str" cm="1">
        <f t="array" aca="1" ref="T374" ca="1">IFERROR(INDEX(General!$K$91:$K$110,$AC374),NA)</f>
        <v>Communications (short life) (2018 onwards)</v>
      </c>
      <c r="U374" s="43" cm="1">
        <f t="array" aca="1" ref="U374" ca="1">IFERROR(
IF($F374=General!$E$25,INDEX(Forecast_Capex_Input!S$12:S$286,$Z374),
INDEX(Forecast_Capex_Input!T$12:T$286,$Z374)),0)</f>
        <v>0.34421895450817847</v>
      </c>
      <c r="V374" s="82" t="b">
        <f>IFERROR(INDEX(Overheads!$T$19:$T$26,MATCH($I374,Overheads!$E$19:$E$26,0)),FALSE)</f>
        <v>1</v>
      </c>
      <c r="W374" s="209" t="str" cm="1">
        <f t="array" ref="W374">IFERROR(
INDEX(Forecast_Capex_Input!CN$12:CN$286,$Z374),0)</f>
        <v>FY22</v>
      </c>
      <c r="X374" s="209">
        <f>IFERROR(
MATCH($W374,General!$L$39:$S$39,0),1)</f>
        <v>2</v>
      </c>
      <c r="Z374" s="28">
        <f>IFERROR(
IF(MATCH($C374,Forecast_Capex_Input!$CI$12:$CI$286,1)+1&gt;MAX(Forecast_Capex_Input!$C$12:$C$286),NA,
MATCH($C374,Forecast_Capex_Input!$CI$12:$CI$286,1)+1),1)</f>
        <v>154</v>
      </c>
      <c r="AA374" s="28" cm="1">
        <f t="array" aca="1" ref="AA374" ca="1">IFERROR(
IF(Z373&lt;&gt;Z374,1,
IF(COUNTIF(OFFSET(AA373,0,0,-INDEX(Forecast_Capex_Input!$CG$12:$CG$286,$Z374)),AA373)=INDEX(Forecast_Capex_Input!$CG$12:$CG$286,$Z374),AA373+1,AA373)),NA)</f>
        <v>1</v>
      </c>
      <c r="AB374" s="28" cm="1">
        <f t="array" ref="AB374">IFERROR($C374-IF($Z374=1,1,INDEX(Forecast_Capex_Input!$CI$12:$CI$286,$Z374-1))+1,NA)</f>
        <v>2</v>
      </c>
      <c r="AC374" s="28" cm="1">
        <f t="array" aca="1" ref="AC374" ca="1">IFERROR(IF(AA374=1,
INDEX(Forecast_Capex_Input!$AI$10:$BB$10,SMALL(IF(INDEX(Forecast_Capex_Input!$AI$12:$BB$286,$Z374,0)&gt;0,COLUMN(Forecast_Capex_Input!$AI$10:$BB$10)-COLUMN(Forecast_Capex_Input!$AI$12)+1),ROWS(OFFSET(AC373,0,0,-$AB374)))),
OFFSET(AC373,-INDEX(Forecast_Capex_Input!$CG$12:$CG$286,$Z374)+1,0)),NA)</f>
        <v>5</v>
      </c>
      <c r="AD374" s="28">
        <f t="shared" ca="1" si="34"/>
        <v>1</v>
      </c>
      <c r="AE374" s="82" t="b">
        <f t="shared" si="38"/>
        <v>0</v>
      </c>
      <c r="AF374" s="78" t="b">
        <v>0</v>
      </c>
      <c r="AG374" s="82" t="b">
        <f t="shared" si="35"/>
        <v>1</v>
      </c>
      <c r="AI374" s="55">
        <v>0</v>
      </c>
      <c r="AJ374" s="55">
        <v>0</v>
      </c>
      <c r="AK374" s="55">
        <v>0</v>
      </c>
      <c r="AL374" s="55">
        <v>0</v>
      </c>
      <c r="AM374" s="55">
        <v>0</v>
      </c>
      <c r="AN374" s="135">
        <v>0</v>
      </c>
      <c r="AP374" s="55">
        <v>0</v>
      </c>
      <c r="AQ374" s="55">
        <v>0</v>
      </c>
      <c r="AR374" s="55">
        <v>0</v>
      </c>
      <c r="AS374" s="55">
        <v>0</v>
      </c>
      <c r="AT374" s="55">
        <v>0</v>
      </c>
      <c r="AU374" s="135">
        <v>0</v>
      </c>
      <c r="AW374" s="55">
        <v>0</v>
      </c>
      <c r="AX374" s="55">
        <v>0</v>
      </c>
      <c r="AY374" s="55">
        <v>0</v>
      </c>
      <c r="AZ374" s="55">
        <v>0</v>
      </c>
      <c r="BA374" s="55">
        <v>0</v>
      </c>
      <c r="BB374" s="135">
        <v>0</v>
      </c>
      <c r="BD374" s="55">
        <v>0</v>
      </c>
      <c r="BE374" s="55">
        <v>0</v>
      </c>
      <c r="BF374" s="55">
        <v>0</v>
      </c>
      <c r="BG374" s="55">
        <v>0</v>
      </c>
      <c r="BH374" s="55">
        <v>0</v>
      </c>
      <c r="BI374" s="135">
        <v>0</v>
      </c>
      <c r="BK374" s="55">
        <v>0</v>
      </c>
      <c r="BL374" s="55">
        <v>0</v>
      </c>
      <c r="BM374" s="55">
        <v>0</v>
      </c>
      <c r="BN374" s="55">
        <v>0</v>
      </c>
      <c r="BO374" s="55">
        <v>0</v>
      </c>
      <c r="BP374" s="135">
        <v>0</v>
      </c>
      <c r="BR374" s="147">
        <v>0</v>
      </c>
      <c r="BS374" s="147">
        <v>0</v>
      </c>
      <c r="BT374" s="147">
        <v>0</v>
      </c>
      <c r="BU374" s="147">
        <v>0</v>
      </c>
      <c r="BV374" s="147">
        <v>0.9</v>
      </c>
      <c r="BX374" s="55">
        <v>0</v>
      </c>
      <c r="BY374" s="55">
        <v>0</v>
      </c>
      <c r="BZ374" s="55">
        <v>0</v>
      </c>
      <c r="CA374" s="55">
        <v>0</v>
      </c>
      <c r="CB374" s="55">
        <v>0</v>
      </c>
      <c r="CC374" s="135">
        <v>0</v>
      </c>
      <c r="CE374" s="55">
        <v>0</v>
      </c>
      <c r="CF374" s="55">
        <v>0</v>
      </c>
      <c r="CG374" s="55">
        <v>0</v>
      </c>
      <c r="CH374" s="55">
        <v>0</v>
      </c>
      <c r="CI374" s="55">
        <v>0</v>
      </c>
      <c r="CJ374" s="135">
        <v>0</v>
      </c>
      <c r="CL374" s="55">
        <v>0</v>
      </c>
      <c r="CM374" s="55">
        <v>0</v>
      </c>
      <c r="CN374" s="55">
        <v>0</v>
      </c>
      <c r="CO374" s="55">
        <v>0</v>
      </c>
      <c r="CP374" s="55">
        <v>0</v>
      </c>
      <c r="CQ374" s="135">
        <v>0</v>
      </c>
      <c r="CS374" s="67">
        <v>0</v>
      </c>
      <c r="CT374" s="67">
        <v>0</v>
      </c>
      <c r="CU374" s="67">
        <v>0</v>
      </c>
      <c r="CV374" s="67">
        <v>0</v>
      </c>
      <c r="CW374" s="67">
        <v>0</v>
      </c>
      <c r="CX374" s="135">
        <v>0</v>
      </c>
      <c r="CZ374" s="55">
        <v>0</v>
      </c>
      <c r="DA374" s="55">
        <v>0</v>
      </c>
      <c r="DB374" s="55">
        <v>0</v>
      </c>
      <c r="DC374" s="55">
        <v>0</v>
      </c>
      <c r="DD374" s="55">
        <v>0</v>
      </c>
      <c r="DE374" s="135">
        <v>0</v>
      </c>
      <c r="DG374" s="43" t="b" cm="1">
        <f t="array" aca="1" ref="DG374" ca="1">OR($G374=Forecast_Capex_Input!$BF$8:$BF$10)</f>
        <v>0</v>
      </c>
      <c r="DH374" s="43" cm="1">
        <f t="array" aca="1" ref="DH374" ca="1">IFERROR(INDEX(Forecast_Capex_Input!BG$12:BG$286,$Z374)
*(INDEX(Forecast_Capex_Input!$H$12:$H$286,$Z374)=Repex),0)
*$DG374</f>
        <v>0</v>
      </c>
      <c r="DI374" s="43" cm="1">
        <f t="array" aca="1" ref="DI374" ca="1">IFERROR(INDEX(Forecast_Capex_Input!BH$12:BH$286,$Z374)
*(INDEX(Forecast_Capex_Input!$H$12:$H$286,$Z374)=Repex),0)
*$DG374</f>
        <v>0</v>
      </c>
      <c r="DJ374" s="43" cm="1">
        <f t="array" aca="1" ref="DJ374" ca="1">IFERROR(INDEX(Forecast_Capex_Input!BI$12:BI$286,$Z374)
*(INDEX(Forecast_Capex_Input!$H$12:$H$286,$Z374)=Repex),0)
*$DG374</f>
        <v>0</v>
      </c>
      <c r="DK374" s="43" cm="1">
        <f t="array" aca="1" ref="DK374" ca="1">IFERROR(INDEX(Forecast_Capex_Input!BJ$12:BJ$286,$Z374)
*(INDEX(Forecast_Capex_Input!$H$12:$H$286,$Z374)=Repex),0)
*$DG374</f>
        <v>0</v>
      </c>
      <c r="DL374" s="43" cm="1">
        <f t="array" aca="1" ref="DL374" ca="1">IFERROR(INDEX(Forecast_Capex_Input!BK$12:BK$286,$Z374)
*(INDEX(Forecast_Capex_Input!$H$12:$H$286,$Z374)=Repex),0)
*$DG374</f>
        <v>0</v>
      </c>
      <c r="DM374" s="43" cm="1">
        <f t="array" aca="1" ref="DM374" ca="1">IFERROR(INDEX(Forecast_Capex_Input!BL$12:BL$286,$Z374)
*(INDEX(Forecast_Capex_Input!$H$12:$H$286,$Z374)=Repex),0)
*$DG374</f>
        <v>0</v>
      </c>
      <c r="DO374" s="43" t="b" cm="1">
        <f t="array" aca="1" ref="DO374" ca="1">OR($G374=Forecast_Capex_Input!$BN$8:$BN$9)</f>
        <v>0</v>
      </c>
      <c r="DP374" s="43" cm="1">
        <f t="array" aca="1" ref="DP374" ca="1">IFERROR(INDEX(Forecast_Capex_Input!BO$12:BO$286,$Z374)
*(INDEX(Forecast_Capex_Input!$H$12:$H$286,$Z374)=Repex),0)
*$DO374</f>
        <v>0</v>
      </c>
      <c r="DQ374" s="43" cm="1">
        <f t="array" aca="1" ref="DQ374" ca="1">IFERROR(INDEX(Forecast_Capex_Input!BP$12:BP$286,$Z374)
*(INDEX(Forecast_Capex_Input!$H$12:$H$286,$Z374)=Repex),0)
*$DO374</f>
        <v>0</v>
      </c>
      <c r="DR374" s="43" cm="1">
        <f t="array" aca="1" ref="DR374" ca="1">IFERROR(INDEX(Forecast_Capex_Input!BQ$12:BQ$286,$Z374)
*(INDEX(Forecast_Capex_Input!$H$12:$H$286,$Z374)=Repex),0)
*$DO374</f>
        <v>0</v>
      </c>
      <c r="DS374" s="43" cm="1">
        <f t="array" aca="1" ref="DS374" ca="1">IFERROR(INDEX(Forecast_Capex_Input!BR$12:BR$286,$Z374)
*(INDEX(Forecast_Capex_Input!$H$12:$H$286,$Z374)=Repex),0)
*$DO374</f>
        <v>0</v>
      </c>
      <c r="DT374" s="43" cm="1">
        <f t="array" aca="1" ref="DT374" ca="1">IFERROR(INDEX(Forecast_Capex_Input!BS$12:BS$286,$Z374)
*(INDEX(Forecast_Capex_Input!$H$12:$H$286,$Z374)=Repex),0)
*$DO374</f>
        <v>0</v>
      </c>
      <c r="DV374" s="43" t="b" cm="1">
        <f t="array" aca="1" ref="DV374" ca="1">OR($G374=Forecast_Capex_Input!$BU$8:$BU$10)</f>
        <v>1</v>
      </c>
      <c r="DW374" s="43" cm="1">
        <f t="array" aca="1" ref="DW374" ca="1">IFERROR(INDEX(Forecast_Capex_Input!BV$12:BV$286,$Z374)
*(INDEX(Forecast_Capex_Input!$H$12:$H$286,$Z374)=Repex),0)
*$DV374</f>
        <v>0</v>
      </c>
      <c r="DX374" s="43" cm="1">
        <f t="array" aca="1" ref="DX374" ca="1">IFERROR(INDEX(Forecast_Capex_Input!BW$12:BW$286,$Z374)
*(INDEX(Forecast_Capex_Input!$H$12:$H$286,$Z374)=Repex),0)
*$DV374</f>
        <v>0</v>
      </c>
      <c r="DY374" s="43" cm="1">
        <f t="array" aca="1" ref="DY374" ca="1">IFERROR(INDEX(Forecast_Capex_Input!BX$12:BX$286,$Z374)
*(INDEX(Forecast_Capex_Input!$H$12:$H$286,$Z374)=Repex),0)
*$DV374</f>
        <v>0</v>
      </c>
      <c r="DZ374" s="43" cm="1">
        <f t="array" aca="1" ref="DZ374" ca="1">IFERROR(INDEX(Forecast_Capex_Input!BY$12:BY$286,$Z374)
*(INDEX(Forecast_Capex_Input!$H$12:$H$286,$Z374)=Repex),0)
*$DV374</f>
        <v>0</v>
      </c>
      <c r="EA374" s="43" cm="1">
        <f t="array" aca="1" ref="EA374" ca="1">IFERROR(INDEX(Forecast_Capex_Input!BZ$12:BZ$286,$Z374)
*(INDEX(Forecast_Capex_Input!$H$12:$H$286,$Z374)=Repex),0)
*$DV374</f>
        <v>0</v>
      </c>
      <c r="EB374" s="43" cm="1">
        <f t="array" aca="1" ref="EB374" ca="1">IFERROR(INDEX(Forecast_Capex_Input!CA$12:CA$286,$Z374)
*(INDEX(Forecast_Capex_Input!$H$12:$H$286,$Z374)=Repex),0)
*$DV374</f>
        <v>0</v>
      </c>
      <c r="EC374" s="43" cm="1">
        <f t="array" aca="1" ref="EC374" ca="1">IFERROR(INDEX(Forecast_Capex_Input!CB$12:CB$286,$Z374)
*(INDEX(Forecast_Capex_Input!$H$12:$H$286,$Z374)=Repex),0)
*$DV374</f>
        <v>0</v>
      </c>
      <c r="ED374" s="43" cm="1">
        <f t="array" aca="1" ref="ED374" ca="1">IFERROR(INDEX(Forecast_Capex_Input!CC$12:CC$286,$Z374)
*(INDEX(Forecast_Capex_Input!$H$12:$H$286,$Z374)=Repex),0)
*$DV374</f>
        <v>0</v>
      </c>
      <c r="EF374" s="86">
        <f t="shared" si="39"/>
        <v>0</v>
      </c>
      <c r="EG374" s="28">
        <f>IFERROR(RANK(EF374,EF$11:EF$1010,0)+COUNTIF(EF$11:EF374,EF374)-1,NA)</f>
        <v>56</v>
      </c>
    </row>
    <row r="375" spans="3:137" x14ac:dyDescent="0.2">
      <c r="C375" s="28">
        <f t="shared" si="37"/>
        <v>365</v>
      </c>
      <c r="D375" s="9" t="str" cm="1">
        <f t="array" ref="D375">IFERROR(INDEX(Forecast_Capex_Input!$D$12:$D$286,$Z375),NA)</f>
        <v>Manage multiple contingencies in Sydney Northwest area</v>
      </c>
      <c r="E375" s="24" t="b" cm="1">
        <f t="array" ref="E375">IF($Z375=NA,NA,INDEX(Forecast_Capex_Input!$E$12:$E$286,$Z375))</f>
        <v>0</v>
      </c>
      <c r="F375" s="9" t="str" cm="1">
        <f t="array" aca="1" ref="F375" ca="1">IFERROR(INDEX(General!$E$25:$E$26,$AA375),NA)</f>
        <v>Non-Labour</v>
      </c>
      <c r="G375" s="9" t="str" cm="1">
        <f t="array" aca="1" ref="G375" ca="1">IFERROR(INDEX(Forecast_Capex_Input!$AI$11:$BB$11,$AC375),NA)</f>
        <v>Secondary Systems</v>
      </c>
      <c r="H375" s="50" cm="1">
        <f t="array" aca="1" ref="H375" ca="1">IFERROR(INDEX(Forecast_Capex_Input!$AI$12:$BB$286,$Z375,$AC375),NA)</f>
        <v>0.8</v>
      </c>
      <c r="I375" s="150" t="str" cm="1">
        <f t="array" ref="I375">IFERROR(INDEX(Forecast_Capex_Input!$F$12:$F$286,$Z375),NA)</f>
        <v>Augmentation Expenditure</v>
      </c>
      <c r="J375" s="150" t="str" cm="1">
        <f t="array" ref="J375">IFERROR(INDEX(Forecast_Capex_Input!G$12:G$286,$Z375),NA)</f>
        <v>Augmentations</v>
      </c>
      <c r="K375" s="150" t="str" cm="1">
        <f t="array" ref="K375">IFERROR(INDEX(Forecast_Capex_Input!H$12:H$286,$Z375),NA)</f>
        <v>Augex</v>
      </c>
      <c r="L375" s="150" t="str" cm="1">
        <f t="array" ref="L375">IFERROR(INDEX(Forecast_Capex_Input!I$12:I$286,$Z375),NA)</f>
        <v>Economic Benefits</v>
      </c>
      <c r="M375" s="150" t="str" cm="1">
        <f t="array" ref="M375">IFERROR(INDEX(Forecast_Capex_Input!J$12:J$286,$Z375),NA)</f>
        <v>N/A</v>
      </c>
      <c r="N375" s="150" t="str" cm="1">
        <f t="array" ref="N375">IFERROR(INDEX(Forecast_Capex_Input!K$12:K$286,$Z375),NA)</f>
        <v>N/A</v>
      </c>
      <c r="O375" s="150" t="str" cm="1">
        <f t="array" ref="O375">IFERROR(INDEX(Forecast_Capex_Input!L$12:L$286,$Z375),NA)</f>
        <v>N/A</v>
      </c>
      <c r="P375" s="150" t="str" cm="1">
        <f t="array" ref="P375">IFERROR(INDEX(Forecast_Capex_Input!M$12:M$286,$Z375),NA)</f>
        <v>N/A</v>
      </c>
      <c r="Q375" s="24" t="str" cm="1">
        <f t="array" ref="Q375">IFERROR(INDEX(Forecast_Capex_Input!N$12:N$286,$Z375),NA)</f>
        <v>Yes</v>
      </c>
      <c r="R375" s="190" cm="1">
        <f t="array" ref="R375">IFERROR(INDEX(Forecast_Capex_Input!O$12:O$286,$Z375),0)</f>
        <v>0</v>
      </c>
      <c r="S375" s="24" t="str" cm="1">
        <f t="array" ref="S375">IFERROR(INDEX(Forecast_Capex_Input!P$12:P$286,$Z375),0)</f>
        <v>Safety security &amp; reliability</v>
      </c>
      <c r="T375" s="150" t="str" cm="1">
        <f t="array" aca="1" ref="T375" ca="1">IFERROR(INDEX(General!$K$91:$K$110,$AC375),NA)</f>
        <v>Secondary Systems (2018-23)</v>
      </c>
      <c r="U375" s="43" cm="1">
        <f t="array" aca="1" ref="U375" ca="1">IFERROR(
IF($F375=General!$E$25,INDEX(Forecast_Capex_Input!S$12:S$286,$Z375),
INDEX(Forecast_Capex_Input!T$12:T$286,$Z375)),0)</f>
        <v>0.65578104549182159</v>
      </c>
      <c r="V375" s="82" t="b">
        <f>IFERROR(INDEX(Overheads!$T$19:$T$26,MATCH($I375,Overheads!$E$19:$E$26,0)),FALSE)</f>
        <v>1</v>
      </c>
      <c r="W375" s="209" t="str" cm="1">
        <f t="array" ref="W375">IFERROR(
INDEX(Forecast_Capex_Input!CN$12:CN$286,$Z375),0)</f>
        <v>FY22</v>
      </c>
      <c r="X375" s="209">
        <f>IFERROR(
MATCH($W375,General!$L$39:$S$39,0),1)</f>
        <v>2</v>
      </c>
      <c r="Z375" s="28">
        <f>IFERROR(
IF(MATCH($C375,Forecast_Capex_Input!$CI$12:$CI$286,1)+1&gt;MAX(Forecast_Capex_Input!$C$12:$C$286),NA,
MATCH($C375,Forecast_Capex_Input!$CI$12:$CI$286,1)+1),1)</f>
        <v>154</v>
      </c>
      <c r="AA375" s="28" cm="1">
        <f t="array" aca="1" ref="AA375" ca="1">IFERROR(
IF(Z374&lt;&gt;Z375,1,
IF(COUNTIF(OFFSET(AA374,0,0,-INDEX(Forecast_Capex_Input!$CG$12:$CG$286,$Z375)),AA374)=INDEX(Forecast_Capex_Input!$CG$12:$CG$286,$Z375),AA374+1,AA374)),NA)</f>
        <v>2</v>
      </c>
      <c r="AB375" s="28" cm="1">
        <f t="array" ref="AB375">IFERROR($C375-IF($Z375=1,1,INDEX(Forecast_Capex_Input!$CI$12:$CI$286,$Z375-1))+1,NA)</f>
        <v>3</v>
      </c>
      <c r="AC375" s="28" cm="1">
        <f t="array" aca="1" ref="AC375" ca="1">IFERROR(IF(AA375=1,
INDEX(Forecast_Capex_Input!$AI$10:$BB$10,SMALL(IF(INDEX(Forecast_Capex_Input!$AI$12:$BB$286,$Z375,0)&gt;0,COLUMN(Forecast_Capex_Input!$AI$10:$BB$10)-COLUMN(Forecast_Capex_Input!$AI$12)+1),ROWS(OFFSET(AC374,0,0,-$AB375)))),
OFFSET(AC374,-INDEX(Forecast_Capex_Input!$CG$12:$CG$286,$Z375)+1,0)),NA)</f>
        <v>4</v>
      </c>
      <c r="AD375" s="28">
        <f t="shared" ca="1" si="34"/>
        <v>2</v>
      </c>
      <c r="AE375" s="82" t="b">
        <f t="shared" si="38"/>
        <v>0</v>
      </c>
      <c r="AF375" s="78" t="b">
        <v>0</v>
      </c>
      <c r="AG375" s="82" t="b">
        <f t="shared" si="35"/>
        <v>1</v>
      </c>
      <c r="AI375" s="55">
        <v>0</v>
      </c>
      <c r="AJ375" s="55">
        <v>0</v>
      </c>
      <c r="AK375" s="55">
        <v>0</v>
      </c>
      <c r="AL375" s="55">
        <v>0</v>
      </c>
      <c r="AM375" s="55">
        <v>0</v>
      </c>
      <c r="AN375" s="135">
        <v>0</v>
      </c>
      <c r="AP375" s="55">
        <v>0</v>
      </c>
      <c r="AQ375" s="55">
        <v>0</v>
      </c>
      <c r="AR375" s="55">
        <v>0</v>
      </c>
      <c r="AS375" s="55">
        <v>0</v>
      </c>
      <c r="AT375" s="55">
        <v>0</v>
      </c>
      <c r="AU375" s="135">
        <v>0</v>
      </c>
      <c r="AW375" s="55">
        <v>0</v>
      </c>
      <c r="AX375" s="55">
        <v>0</v>
      </c>
      <c r="AY375" s="55">
        <v>0</v>
      </c>
      <c r="AZ375" s="55">
        <v>0</v>
      </c>
      <c r="BA375" s="55">
        <v>0</v>
      </c>
      <c r="BB375" s="135">
        <v>0</v>
      </c>
      <c r="BD375" s="55">
        <v>0</v>
      </c>
      <c r="BE375" s="55">
        <v>0</v>
      </c>
      <c r="BF375" s="55">
        <v>0</v>
      </c>
      <c r="BG375" s="55">
        <v>0</v>
      </c>
      <c r="BH375" s="55">
        <v>0</v>
      </c>
      <c r="BI375" s="135">
        <v>0</v>
      </c>
      <c r="BK375" s="55">
        <v>0</v>
      </c>
      <c r="BL375" s="55">
        <v>0</v>
      </c>
      <c r="BM375" s="55">
        <v>0</v>
      </c>
      <c r="BN375" s="55">
        <v>0</v>
      </c>
      <c r="BO375" s="55">
        <v>0</v>
      </c>
      <c r="BP375" s="135">
        <v>0</v>
      </c>
      <c r="BR375" s="147">
        <v>0</v>
      </c>
      <c r="BS375" s="147">
        <v>0</v>
      </c>
      <c r="BT375" s="147">
        <v>0</v>
      </c>
      <c r="BU375" s="147">
        <v>0</v>
      </c>
      <c r="BV375" s="147">
        <v>0.9</v>
      </c>
      <c r="BX375" s="55">
        <v>0</v>
      </c>
      <c r="BY375" s="55">
        <v>0</v>
      </c>
      <c r="BZ375" s="55">
        <v>0</v>
      </c>
      <c r="CA375" s="55">
        <v>0</v>
      </c>
      <c r="CB375" s="55">
        <v>0</v>
      </c>
      <c r="CC375" s="135">
        <v>0</v>
      </c>
      <c r="CE375" s="55">
        <v>0</v>
      </c>
      <c r="CF375" s="55">
        <v>0</v>
      </c>
      <c r="CG375" s="55">
        <v>0</v>
      </c>
      <c r="CH375" s="55">
        <v>0</v>
      </c>
      <c r="CI375" s="55">
        <v>0</v>
      </c>
      <c r="CJ375" s="135">
        <v>0</v>
      </c>
      <c r="CL375" s="55">
        <v>0</v>
      </c>
      <c r="CM375" s="55">
        <v>0</v>
      </c>
      <c r="CN375" s="55">
        <v>0</v>
      </c>
      <c r="CO375" s="55">
        <v>0</v>
      </c>
      <c r="CP375" s="55">
        <v>0</v>
      </c>
      <c r="CQ375" s="135">
        <v>0</v>
      </c>
      <c r="CS375" s="67">
        <v>0</v>
      </c>
      <c r="CT375" s="67">
        <v>0</v>
      </c>
      <c r="CU375" s="67">
        <v>0</v>
      </c>
      <c r="CV375" s="67">
        <v>0</v>
      </c>
      <c r="CW375" s="67">
        <v>0</v>
      </c>
      <c r="CX375" s="135">
        <v>0</v>
      </c>
      <c r="CZ375" s="55">
        <v>0</v>
      </c>
      <c r="DA375" s="55">
        <v>0</v>
      </c>
      <c r="DB375" s="55">
        <v>0</v>
      </c>
      <c r="DC375" s="55">
        <v>0</v>
      </c>
      <c r="DD375" s="55">
        <v>0</v>
      </c>
      <c r="DE375" s="135">
        <v>0</v>
      </c>
      <c r="DG375" s="43" t="b" cm="1">
        <f t="array" aca="1" ref="DG375" ca="1">OR($G375=Forecast_Capex_Input!$BF$8:$BF$10)</f>
        <v>0</v>
      </c>
      <c r="DH375" s="43" cm="1">
        <f t="array" aca="1" ref="DH375" ca="1">IFERROR(INDEX(Forecast_Capex_Input!BG$12:BG$286,$Z375)
*(INDEX(Forecast_Capex_Input!$H$12:$H$286,$Z375)=Repex),0)
*$DG375</f>
        <v>0</v>
      </c>
      <c r="DI375" s="43" cm="1">
        <f t="array" aca="1" ref="DI375" ca="1">IFERROR(INDEX(Forecast_Capex_Input!BH$12:BH$286,$Z375)
*(INDEX(Forecast_Capex_Input!$H$12:$H$286,$Z375)=Repex),0)
*$DG375</f>
        <v>0</v>
      </c>
      <c r="DJ375" s="43" cm="1">
        <f t="array" aca="1" ref="DJ375" ca="1">IFERROR(INDEX(Forecast_Capex_Input!BI$12:BI$286,$Z375)
*(INDEX(Forecast_Capex_Input!$H$12:$H$286,$Z375)=Repex),0)
*$DG375</f>
        <v>0</v>
      </c>
      <c r="DK375" s="43" cm="1">
        <f t="array" aca="1" ref="DK375" ca="1">IFERROR(INDEX(Forecast_Capex_Input!BJ$12:BJ$286,$Z375)
*(INDEX(Forecast_Capex_Input!$H$12:$H$286,$Z375)=Repex),0)
*$DG375</f>
        <v>0</v>
      </c>
      <c r="DL375" s="43" cm="1">
        <f t="array" aca="1" ref="DL375" ca="1">IFERROR(INDEX(Forecast_Capex_Input!BK$12:BK$286,$Z375)
*(INDEX(Forecast_Capex_Input!$H$12:$H$286,$Z375)=Repex),0)
*$DG375</f>
        <v>0</v>
      </c>
      <c r="DM375" s="43" cm="1">
        <f t="array" aca="1" ref="DM375" ca="1">IFERROR(INDEX(Forecast_Capex_Input!BL$12:BL$286,$Z375)
*(INDEX(Forecast_Capex_Input!$H$12:$H$286,$Z375)=Repex),0)
*$DG375</f>
        <v>0</v>
      </c>
      <c r="DO375" s="43" t="b" cm="1">
        <f t="array" aca="1" ref="DO375" ca="1">OR($G375=Forecast_Capex_Input!$BN$8:$BN$9)</f>
        <v>0</v>
      </c>
      <c r="DP375" s="43" cm="1">
        <f t="array" aca="1" ref="DP375" ca="1">IFERROR(INDEX(Forecast_Capex_Input!BO$12:BO$286,$Z375)
*(INDEX(Forecast_Capex_Input!$H$12:$H$286,$Z375)=Repex),0)
*$DO375</f>
        <v>0</v>
      </c>
      <c r="DQ375" s="43" cm="1">
        <f t="array" aca="1" ref="DQ375" ca="1">IFERROR(INDEX(Forecast_Capex_Input!BP$12:BP$286,$Z375)
*(INDEX(Forecast_Capex_Input!$H$12:$H$286,$Z375)=Repex),0)
*$DO375</f>
        <v>0</v>
      </c>
      <c r="DR375" s="43" cm="1">
        <f t="array" aca="1" ref="DR375" ca="1">IFERROR(INDEX(Forecast_Capex_Input!BQ$12:BQ$286,$Z375)
*(INDEX(Forecast_Capex_Input!$H$12:$H$286,$Z375)=Repex),0)
*$DO375</f>
        <v>0</v>
      </c>
      <c r="DS375" s="43" cm="1">
        <f t="array" aca="1" ref="DS375" ca="1">IFERROR(INDEX(Forecast_Capex_Input!BR$12:BR$286,$Z375)
*(INDEX(Forecast_Capex_Input!$H$12:$H$286,$Z375)=Repex),0)
*$DO375</f>
        <v>0</v>
      </c>
      <c r="DT375" s="43" cm="1">
        <f t="array" aca="1" ref="DT375" ca="1">IFERROR(INDEX(Forecast_Capex_Input!BS$12:BS$286,$Z375)
*(INDEX(Forecast_Capex_Input!$H$12:$H$286,$Z375)=Repex),0)
*$DO375</f>
        <v>0</v>
      </c>
      <c r="DV375" s="43" t="b" cm="1">
        <f t="array" aca="1" ref="DV375" ca="1">OR($G375=Forecast_Capex_Input!$BU$8:$BU$10)</f>
        <v>1</v>
      </c>
      <c r="DW375" s="43" cm="1">
        <f t="array" aca="1" ref="DW375" ca="1">IFERROR(INDEX(Forecast_Capex_Input!BV$12:BV$286,$Z375)
*(INDEX(Forecast_Capex_Input!$H$12:$H$286,$Z375)=Repex),0)
*$DV375</f>
        <v>0</v>
      </c>
      <c r="DX375" s="43" cm="1">
        <f t="array" aca="1" ref="DX375" ca="1">IFERROR(INDEX(Forecast_Capex_Input!BW$12:BW$286,$Z375)
*(INDEX(Forecast_Capex_Input!$H$12:$H$286,$Z375)=Repex),0)
*$DV375</f>
        <v>0</v>
      </c>
      <c r="DY375" s="43" cm="1">
        <f t="array" aca="1" ref="DY375" ca="1">IFERROR(INDEX(Forecast_Capex_Input!BX$12:BX$286,$Z375)
*(INDEX(Forecast_Capex_Input!$H$12:$H$286,$Z375)=Repex),0)
*$DV375</f>
        <v>0</v>
      </c>
      <c r="DZ375" s="43" cm="1">
        <f t="array" aca="1" ref="DZ375" ca="1">IFERROR(INDEX(Forecast_Capex_Input!BY$12:BY$286,$Z375)
*(INDEX(Forecast_Capex_Input!$H$12:$H$286,$Z375)=Repex),0)
*$DV375</f>
        <v>0</v>
      </c>
      <c r="EA375" s="43" cm="1">
        <f t="array" aca="1" ref="EA375" ca="1">IFERROR(INDEX(Forecast_Capex_Input!BZ$12:BZ$286,$Z375)
*(INDEX(Forecast_Capex_Input!$H$12:$H$286,$Z375)=Repex),0)
*$DV375</f>
        <v>0</v>
      </c>
      <c r="EB375" s="43" cm="1">
        <f t="array" aca="1" ref="EB375" ca="1">IFERROR(INDEX(Forecast_Capex_Input!CA$12:CA$286,$Z375)
*(INDEX(Forecast_Capex_Input!$H$12:$H$286,$Z375)=Repex),0)
*$DV375</f>
        <v>0</v>
      </c>
      <c r="EC375" s="43" cm="1">
        <f t="array" aca="1" ref="EC375" ca="1">IFERROR(INDEX(Forecast_Capex_Input!CB$12:CB$286,$Z375)
*(INDEX(Forecast_Capex_Input!$H$12:$H$286,$Z375)=Repex),0)
*$DV375</f>
        <v>0</v>
      </c>
      <c r="ED375" s="43" cm="1">
        <f t="array" aca="1" ref="ED375" ca="1">IFERROR(INDEX(Forecast_Capex_Input!CC$12:CC$286,$Z375)
*(INDEX(Forecast_Capex_Input!$H$12:$H$286,$Z375)=Repex),0)
*$DV375</f>
        <v>0</v>
      </c>
      <c r="EF375" s="86">
        <f t="shared" si="39"/>
        <v>0</v>
      </c>
      <c r="EG375" s="28">
        <f>IFERROR(RANK(EF375,EF$11:EF$1010,0)+COUNTIF(EF$11:EF375,EF375)-1,NA)</f>
        <v>57</v>
      </c>
    </row>
    <row r="376" spans="3:137" x14ac:dyDescent="0.2">
      <c r="C376" s="28">
        <f t="shared" si="37"/>
        <v>366</v>
      </c>
      <c r="D376" s="9" t="str" cm="1">
        <f t="array" ref="D376">IFERROR(INDEX(Forecast_Capex_Input!$D$12:$D$286,$Z376),NA)</f>
        <v>Manage multiple contingencies in Sydney Northwest area</v>
      </c>
      <c r="E376" s="24" t="b" cm="1">
        <f t="array" ref="E376">IF($Z376=NA,NA,INDEX(Forecast_Capex_Input!$E$12:$E$286,$Z376))</f>
        <v>0</v>
      </c>
      <c r="F376" s="9" t="str" cm="1">
        <f t="array" aca="1" ref="F376" ca="1">IFERROR(INDEX(General!$E$25:$E$26,$AA376),NA)</f>
        <v>Non-Labour</v>
      </c>
      <c r="G376" s="9" t="str" cm="1">
        <f t="array" aca="1" ref="G376" ca="1">IFERROR(INDEX(Forecast_Capex_Input!$AI$11:$BB$11,$AC376),NA)</f>
        <v>Communications (short life)</v>
      </c>
      <c r="H376" s="50" cm="1">
        <f t="array" aca="1" ref="H376" ca="1">IFERROR(INDEX(Forecast_Capex_Input!$AI$12:$BB$286,$Z376,$AC376),NA)</f>
        <v>0.2</v>
      </c>
      <c r="I376" s="150" t="str" cm="1">
        <f t="array" ref="I376">IFERROR(INDEX(Forecast_Capex_Input!$F$12:$F$286,$Z376),NA)</f>
        <v>Augmentation Expenditure</v>
      </c>
      <c r="J376" s="150" t="str" cm="1">
        <f t="array" ref="J376">IFERROR(INDEX(Forecast_Capex_Input!G$12:G$286,$Z376),NA)</f>
        <v>Augmentations</v>
      </c>
      <c r="K376" s="150" t="str" cm="1">
        <f t="array" ref="K376">IFERROR(INDEX(Forecast_Capex_Input!H$12:H$286,$Z376),NA)</f>
        <v>Augex</v>
      </c>
      <c r="L376" s="150" t="str" cm="1">
        <f t="array" ref="L376">IFERROR(INDEX(Forecast_Capex_Input!I$12:I$286,$Z376),NA)</f>
        <v>Economic Benefits</v>
      </c>
      <c r="M376" s="150" t="str" cm="1">
        <f t="array" ref="M376">IFERROR(INDEX(Forecast_Capex_Input!J$12:J$286,$Z376),NA)</f>
        <v>N/A</v>
      </c>
      <c r="N376" s="150" t="str" cm="1">
        <f t="array" ref="N376">IFERROR(INDEX(Forecast_Capex_Input!K$12:K$286,$Z376),NA)</f>
        <v>N/A</v>
      </c>
      <c r="O376" s="150" t="str" cm="1">
        <f t="array" ref="O376">IFERROR(INDEX(Forecast_Capex_Input!L$12:L$286,$Z376),NA)</f>
        <v>N/A</v>
      </c>
      <c r="P376" s="150" t="str" cm="1">
        <f t="array" ref="P376">IFERROR(INDEX(Forecast_Capex_Input!M$12:M$286,$Z376),NA)</f>
        <v>N/A</v>
      </c>
      <c r="Q376" s="24" t="str" cm="1">
        <f t="array" ref="Q376">IFERROR(INDEX(Forecast_Capex_Input!N$12:N$286,$Z376),NA)</f>
        <v>Yes</v>
      </c>
      <c r="R376" s="190" cm="1">
        <f t="array" ref="R376">IFERROR(INDEX(Forecast_Capex_Input!O$12:O$286,$Z376),0)</f>
        <v>0</v>
      </c>
      <c r="S376" s="24" t="str" cm="1">
        <f t="array" ref="S376">IFERROR(INDEX(Forecast_Capex_Input!P$12:P$286,$Z376),0)</f>
        <v>Safety security &amp; reliability</v>
      </c>
      <c r="T376" s="150" t="str" cm="1">
        <f t="array" aca="1" ref="T376" ca="1">IFERROR(INDEX(General!$K$91:$K$110,$AC376),NA)</f>
        <v>Communications (short life) (2018 onwards)</v>
      </c>
      <c r="U376" s="43" cm="1">
        <f t="array" aca="1" ref="U376" ca="1">IFERROR(
IF($F376=General!$E$25,INDEX(Forecast_Capex_Input!S$12:S$286,$Z376),
INDEX(Forecast_Capex_Input!T$12:T$286,$Z376)),0)</f>
        <v>0.65578104549182159</v>
      </c>
      <c r="V376" s="82" t="b">
        <f>IFERROR(INDEX(Overheads!$T$19:$T$26,MATCH($I376,Overheads!$E$19:$E$26,0)),FALSE)</f>
        <v>1</v>
      </c>
      <c r="W376" s="209" t="str" cm="1">
        <f t="array" ref="W376">IFERROR(
INDEX(Forecast_Capex_Input!CN$12:CN$286,$Z376),0)</f>
        <v>FY22</v>
      </c>
      <c r="X376" s="209">
        <f>IFERROR(
MATCH($W376,General!$L$39:$S$39,0),1)</f>
        <v>2</v>
      </c>
      <c r="Z376" s="28">
        <f>IFERROR(
IF(MATCH($C376,Forecast_Capex_Input!$CI$12:$CI$286,1)+1&gt;MAX(Forecast_Capex_Input!$C$12:$C$286),NA,
MATCH($C376,Forecast_Capex_Input!$CI$12:$CI$286,1)+1),1)</f>
        <v>154</v>
      </c>
      <c r="AA376" s="28" cm="1">
        <f t="array" aca="1" ref="AA376" ca="1">IFERROR(
IF(Z375&lt;&gt;Z376,1,
IF(COUNTIF(OFFSET(AA375,0,0,-INDEX(Forecast_Capex_Input!$CG$12:$CG$286,$Z376)),AA375)=INDEX(Forecast_Capex_Input!$CG$12:$CG$286,$Z376),AA375+1,AA375)),NA)</f>
        <v>2</v>
      </c>
      <c r="AB376" s="28" cm="1">
        <f t="array" ref="AB376">IFERROR($C376-IF($Z376=1,1,INDEX(Forecast_Capex_Input!$CI$12:$CI$286,$Z376-1))+1,NA)</f>
        <v>4</v>
      </c>
      <c r="AC376" s="28" cm="1">
        <f t="array" aca="1" ref="AC376" ca="1">IFERROR(IF(AA376=1,
INDEX(Forecast_Capex_Input!$AI$10:$BB$10,SMALL(IF(INDEX(Forecast_Capex_Input!$AI$12:$BB$286,$Z376,0)&gt;0,COLUMN(Forecast_Capex_Input!$AI$10:$BB$10)-COLUMN(Forecast_Capex_Input!$AI$12)+1),ROWS(OFFSET(AC375,0,0,-$AB376)))),
OFFSET(AC375,-INDEX(Forecast_Capex_Input!$CG$12:$CG$286,$Z376)+1,0)),NA)</f>
        <v>5</v>
      </c>
      <c r="AD376" s="28">
        <f t="shared" ca="1" si="34"/>
        <v>2</v>
      </c>
      <c r="AE376" s="82" t="b">
        <f t="shared" si="38"/>
        <v>0</v>
      </c>
      <c r="AF376" s="78" t="b">
        <v>0</v>
      </c>
      <c r="AG376" s="82" t="b">
        <f t="shared" si="35"/>
        <v>1</v>
      </c>
      <c r="AI376" s="55">
        <v>0</v>
      </c>
      <c r="AJ376" s="55">
        <v>0</v>
      </c>
      <c r="AK376" s="55">
        <v>0</v>
      </c>
      <c r="AL376" s="55">
        <v>0</v>
      </c>
      <c r="AM376" s="55">
        <v>0</v>
      </c>
      <c r="AN376" s="135">
        <v>0</v>
      </c>
      <c r="AP376" s="55">
        <v>0</v>
      </c>
      <c r="AQ376" s="55">
        <v>0</v>
      </c>
      <c r="AR376" s="55">
        <v>0</v>
      </c>
      <c r="AS376" s="55">
        <v>0</v>
      </c>
      <c r="AT376" s="55">
        <v>0</v>
      </c>
      <c r="AU376" s="135">
        <v>0</v>
      </c>
      <c r="AW376" s="55">
        <v>0</v>
      </c>
      <c r="AX376" s="55">
        <v>0</v>
      </c>
      <c r="AY376" s="55">
        <v>0</v>
      </c>
      <c r="AZ376" s="55">
        <v>0</v>
      </c>
      <c r="BA376" s="55">
        <v>0</v>
      </c>
      <c r="BB376" s="135">
        <v>0</v>
      </c>
      <c r="BD376" s="55">
        <v>0</v>
      </c>
      <c r="BE376" s="55">
        <v>0</v>
      </c>
      <c r="BF376" s="55">
        <v>0</v>
      </c>
      <c r="BG376" s="55">
        <v>0</v>
      </c>
      <c r="BH376" s="55">
        <v>0</v>
      </c>
      <c r="BI376" s="135">
        <v>0</v>
      </c>
      <c r="BK376" s="55">
        <v>0</v>
      </c>
      <c r="BL376" s="55">
        <v>0</v>
      </c>
      <c r="BM376" s="55">
        <v>0</v>
      </c>
      <c r="BN376" s="55">
        <v>0</v>
      </c>
      <c r="BO376" s="55">
        <v>0</v>
      </c>
      <c r="BP376" s="135">
        <v>0</v>
      </c>
      <c r="BR376" s="147">
        <v>0</v>
      </c>
      <c r="BS376" s="147">
        <v>0</v>
      </c>
      <c r="BT376" s="147">
        <v>0</v>
      </c>
      <c r="BU376" s="147">
        <v>0</v>
      </c>
      <c r="BV376" s="147">
        <v>0.9</v>
      </c>
      <c r="BX376" s="55">
        <v>0</v>
      </c>
      <c r="BY376" s="55">
        <v>0</v>
      </c>
      <c r="BZ376" s="55">
        <v>0</v>
      </c>
      <c r="CA376" s="55">
        <v>0</v>
      </c>
      <c r="CB376" s="55">
        <v>0</v>
      </c>
      <c r="CC376" s="135">
        <v>0</v>
      </c>
      <c r="CE376" s="55">
        <v>0</v>
      </c>
      <c r="CF376" s="55">
        <v>0</v>
      </c>
      <c r="CG376" s="55">
        <v>0</v>
      </c>
      <c r="CH376" s="55">
        <v>0</v>
      </c>
      <c r="CI376" s="55">
        <v>0</v>
      </c>
      <c r="CJ376" s="135">
        <v>0</v>
      </c>
      <c r="CL376" s="55">
        <v>0</v>
      </c>
      <c r="CM376" s="55">
        <v>0</v>
      </c>
      <c r="CN376" s="55">
        <v>0</v>
      </c>
      <c r="CO376" s="55">
        <v>0</v>
      </c>
      <c r="CP376" s="55">
        <v>0</v>
      </c>
      <c r="CQ376" s="135">
        <v>0</v>
      </c>
      <c r="CS376" s="67">
        <v>0</v>
      </c>
      <c r="CT376" s="67">
        <v>0</v>
      </c>
      <c r="CU376" s="67">
        <v>0</v>
      </c>
      <c r="CV376" s="67">
        <v>0</v>
      </c>
      <c r="CW376" s="67">
        <v>0</v>
      </c>
      <c r="CX376" s="135">
        <v>0</v>
      </c>
      <c r="CZ376" s="55">
        <v>0</v>
      </c>
      <c r="DA376" s="55">
        <v>0</v>
      </c>
      <c r="DB376" s="55">
        <v>0</v>
      </c>
      <c r="DC376" s="55">
        <v>0</v>
      </c>
      <c r="DD376" s="55">
        <v>0</v>
      </c>
      <c r="DE376" s="135">
        <v>0</v>
      </c>
      <c r="DG376" s="43" t="b" cm="1">
        <f t="array" aca="1" ref="DG376" ca="1">OR($G376=Forecast_Capex_Input!$BF$8:$BF$10)</f>
        <v>0</v>
      </c>
      <c r="DH376" s="43" cm="1">
        <f t="array" aca="1" ref="DH376" ca="1">IFERROR(INDEX(Forecast_Capex_Input!BG$12:BG$286,$Z376)
*(INDEX(Forecast_Capex_Input!$H$12:$H$286,$Z376)=Repex),0)
*$DG376</f>
        <v>0</v>
      </c>
      <c r="DI376" s="43" cm="1">
        <f t="array" aca="1" ref="DI376" ca="1">IFERROR(INDEX(Forecast_Capex_Input!BH$12:BH$286,$Z376)
*(INDEX(Forecast_Capex_Input!$H$12:$H$286,$Z376)=Repex),0)
*$DG376</f>
        <v>0</v>
      </c>
      <c r="DJ376" s="43" cm="1">
        <f t="array" aca="1" ref="DJ376" ca="1">IFERROR(INDEX(Forecast_Capex_Input!BI$12:BI$286,$Z376)
*(INDEX(Forecast_Capex_Input!$H$12:$H$286,$Z376)=Repex),0)
*$DG376</f>
        <v>0</v>
      </c>
      <c r="DK376" s="43" cm="1">
        <f t="array" aca="1" ref="DK376" ca="1">IFERROR(INDEX(Forecast_Capex_Input!BJ$12:BJ$286,$Z376)
*(INDEX(Forecast_Capex_Input!$H$12:$H$286,$Z376)=Repex),0)
*$DG376</f>
        <v>0</v>
      </c>
      <c r="DL376" s="43" cm="1">
        <f t="array" aca="1" ref="DL376" ca="1">IFERROR(INDEX(Forecast_Capex_Input!BK$12:BK$286,$Z376)
*(INDEX(Forecast_Capex_Input!$H$12:$H$286,$Z376)=Repex),0)
*$DG376</f>
        <v>0</v>
      </c>
      <c r="DM376" s="43" cm="1">
        <f t="array" aca="1" ref="DM376" ca="1">IFERROR(INDEX(Forecast_Capex_Input!BL$12:BL$286,$Z376)
*(INDEX(Forecast_Capex_Input!$H$12:$H$286,$Z376)=Repex),0)
*$DG376</f>
        <v>0</v>
      </c>
      <c r="DO376" s="43" t="b" cm="1">
        <f t="array" aca="1" ref="DO376" ca="1">OR($G376=Forecast_Capex_Input!$BN$8:$BN$9)</f>
        <v>0</v>
      </c>
      <c r="DP376" s="43" cm="1">
        <f t="array" aca="1" ref="DP376" ca="1">IFERROR(INDEX(Forecast_Capex_Input!BO$12:BO$286,$Z376)
*(INDEX(Forecast_Capex_Input!$H$12:$H$286,$Z376)=Repex),0)
*$DO376</f>
        <v>0</v>
      </c>
      <c r="DQ376" s="43" cm="1">
        <f t="array" aca="1" ref="DQ376" ca="1">IFERROR(INDEX(Forecast_Capex_Input!BP$12:BP$286,$Z376)
*(INDEX(Forecast_Capex_Input!$H$12:$H$286,$Z376)=Repex),0)
*$DO376</f>
        <v>0</v>
      </c>
      <c r="DR376" s="43" cm="1">
        <f t="array" aca="1" ref="DR376" ca="1">IFERROR(INDEX(Forecast_Capex_Input!BQ$12:BQ$286,$Z376)
*(INDEX(Forecast_Capex_Input!$H$12:$H$286,$Z376)=Repex),0)
*$DO376</f>
        <v>0</v>
      </c>
      <c r="DS376" s="43" cm="1">
        <f t="array" aca="1" ref="DS376" ca="1">IFERROR(INDEX(Forecast_Capex_Input!BR$12:BR$286,$Z376)
*(INDEX(Forecast_Capex_Input!$H$12:$H$286,$Z376)=Repex),0)
*$DO376</f>
        <v>0</v>
      </c>
      <c r="DT376" s="43" cm="1">
        <f t="array" aca="1" ref="DT376" ca="1">IFERROR(INDEX(Forecast_Capex_Input!BS$12:BS$286,$Z376)
*(INDEX(Forecast_Capex_Input!$H$12:$H$286,$Z376)=Repex),0)
*$DO376</f>
        <v>0</v>
      </c>
      <c r="DV376" s="43" t="b" cm="1">
        <f t="array" aca="1" ref="DV376" ca="1">OR($G376=Forecast_Capex_Input!$BU$8:$BU$10)</f>
        <v>1</v>
      </c>
      <c r="DW376" s="43" cm="1">
        <f t="array" aca="1" ref="DW376" ca="1">IFERROR(INDEX(Forecast_Capex_Input!BV$12:BV$286,$Z376)
*(INDEX(Forecast_Capex_Input!$H$12:$H$286,$Z376)=Repex),0)
*$DV376</f>
        <v>0</v>
      </c>
      <c r="DX376" s="43" cm="1">
        <f t="array" aca="1" ref="DX376" ca="1">IFERROR(INDEX(Forecast_Capex_Input!BW$12:BW$286,$Z376)
*(INDEX(Forecast_Capex_Input!$H$12:$H$286,$Z376)=Repex),0)
*$DV376</f>
        <v>0</v>
      </c>
      <c r="DY376" s="43" cm="1">
        <f t="array" aca="1" ref="DY376" ca="1">IFERROR(INDEX(Forecast_Capex_Input!BX$12:BX$286,$Z376)
*(INDEX(Forecast_Capex_Input!$H$12:$H$286,$Z376)=Repex),0)
*$DV376</f>
        <v>0</v>
      </c>
      <c r="DZ376" s="43" cm="1">
        <f t="array" aca="1" ref="DZ376" ca="1">IFERROR(INDEX(Forecast_Capex_Input!BY$12:BY$286,$Z376)
*(INDEX(Forecast_Capex_Input!$H$12:$H$286,$Z376)=Repex),0)
*$DV376</f>
        <v>0</v>
      </c>
      <c r="EA376" s="43" cm="1">
        <f t="array" aca="1" ref="EA376" ca="1">IFERROR(INDEX(Forecast_Capex_Input!BZ$12:BZ$286,$Z376)
*(INDEX(Forecast_Capex_Input!$H$12:$H$286,$Z376)=Repex),0)
*$DV376</f>
        <v>0</v>
      </c>
      <c r="EB376" s="43" cm="1">
        <f t="array" aca="1" ref="EB376" ca="1">IFERROR(INDEX(Forecast_Capex_Input!CA$12:CA$286,$Z376)
*(INDEX(Forecast_Capex_Input!$H$12:$H$286,$Z376)=Repex),0)
*$DV376</f>
        <v>0</v>
      </c>
      <c r="EC376" s="43" cm="1">
        <f t="array" aca="1" ref="EC376" ca="1">IFERROR(INDEX(Forecast_Capex_Input!CB$12:CB$286,$Z376)
*(INDEX(Forecast_Capex_Input!$H$12:$H$286,$Z376)=Repex),0)
*$DV376</f>
        <v>0</v>
      </c>
      <c r="ED376" s="43" cm="1">
        <f t="array" aca="1" ref="ED376" ca="1">IFERROR(INDEX(Forecast_Capex_Input!CC$12:CC$286,$Z376)
*(INDEX(Forecast_Capex_Input!$H$12:$H$286,$Z376)=Repex),0)
*$DV376</f>
        <v>0</v>
      </c>
      <c r="EF376" s="86">
        <f t="shared" si="39"/>
        <v>0</v>
      </c>
      <c r="EG376" s="28">
        <f>IFERROR(RANK(EF376,EF$11:EF$1010,0)+COUNTIF(EF$11:EF376,EF376)-1,NA)</f>
        <v>58</v>
      </c>
    </row>
    <row r="377" spans="3:137" x14ac:dyDescent="0.2">
      <c r="C377" s="28">
        <f t="shared" si="37"/>
        <v>367</v>
      </c>
      <c r="D377" s="9" t="str" cm="1">
        <f t="array" ref="D377">IFERROR(INDEX(Forecast_Capex_Input!$D$12:$D$286,$Z377),NA)</f>
        <v>Manage multiple contingencies in the Bayswater to Sydney area</v>
      </c>
      <c r="E377" s="24" t="b" cm="1">
        <f t="array" ref="E377">IF($Z377=NA,NA,INDEX(Forecast_Capex_Input!$E$12:$E$286,$Z377))</f>
        <v>0</v>
      </c>
      <c r="F377" s="9" t="str" cm="1">
        <f t="array" aca="1" ref="F377" ca="1">IFERROR(INDEX(General!$E$25:$E$26,$AA377),NA)</f>
        <v>Labour</v>
      </c>
      <c r="G377" s="9" t="str" cm="1">
        <f t="array" aca="1" ref="G377" ca="1">IFERROR(INDEX(Forecast_Capex_Input!$AI$11:$BB$11,$AC377),NA)</f>
        <v>Secondary Systems</v>
      </c>
      <c r="H377" s="50" cm="1">
        <f t="array" aca="1" ref="H377" ca="1">IFERROR(INDEX(Forecast_Capex_Input!$AI$12:$BB$286,$Z377,$AC377),NA)</f>
        <v>0.8</v>
      </c>
      <c r="I377" s="150" t="str" cm="1">
        <f t="array" ref="I377">IFERROR(INDEX(Forecast_Capex_Input!$F$12:$F$286,$Z377),NA)</f>
        <v>Augmentation Expenditure</v>
      </c>
      <c r="J377" s="150" t="str" cm="1">
        <f t="array" ref="J377">IFERROR(INDEX(Forecast_Capex_Input!G$12:G$286,$Z377),NA)</f>
        <v>Augmentations</v>
      </c>
      <c r="K377" s="150" t="str" cm="1">
        <f t="array" ref="K377">IFERROR(INDEX(Forecast_Capex_Input!H$12:H$286,$Z377),NA)</f>
        <v>Augex</v>
      </c>
      <c r="L377" s="150" t="str" cm="1">
        <f t="array" ref="L377">IFERROR(INDEX(Forecast_Capex_Input!I$12:I$286,$Z377),NA)</f>
        <v>Economic Benefits</v>
      </c>
      <c r="M377" s="150" t="str" cm="1">
        <f t="array" ref="M377">IFERROR(INDEX(Forecast_Capex_Input!J$12:J$286,$Z377),NA)</f>
        <v>N/A</v>
      </c>
      <c r="N377" s="150" t="str" cm="1">
        <f t="array" ref="N377">IFERROR(INDEX(Forecast_Capex_Input!K$12:K$286,$Z377),NA)</f>
        <v>N/A</v>
      </c>
      <c r="O377" s="150" t="str" cm="1">
        <f t="array" ref="O377">IFERROR(INDEX(Forecast_Capex_Input!L$12:L$286,$Z377),NA)</f>
        <v>N/A</v>
      </c>
      <c r="P377" s="150" t="str" cm="1">
        <f t="array" ref="P377">IFERROR(INDEX(Forecast_Capex_Input!M$12:M$286,$Z377),NA)</f>
        <v>N/A</v>
      </c>
      <c r="Q377" s="24" t="str" cm="1">
        <f t="array" ref="Q377">IFERROR(INDEX(Forecast_Capex_Input!N$12:N$286,$Z377),NA)</f>
        <v>Yes</v>
      </c>
      <c r="R377" s="190" cm="1">
        <f t="array" ref="R377">IFERROR(INDEX(Forecast_Capex_Input!O$12:O$286,$Z377),0)</f>
        <v>0</v>
      </c>
      <c r="S377" s="24" t="str" cm="1">
        <f t="array" ref="S377">IFERROR(INDEX(Forecast_Capex_Input!P$12:P$286,$Z377),0)</f>
        <v>Safety security &amp; reliability</v>
      </c>
      <c r="T377" s="150" t="str" cm="1">
        <f t="array" aca="1" ref="T377" ca="1">IFERROR(INDEX(General!$K$91:$K$110,$AC377),NA)</f>
        <v>Secondary Systems (2018-23)</v>
      </c>
      <c r="U377" s="43" cm="1">
        <f t="array" aca="1" ref="U377" ca="1">IFERROR(
IF($F377=General!$E$25,INDEX(Forecast_Capex_Input!S$12:S$286,$Z377),
INDEX(Forecast_Capex_Input!T$12:T$286,$Z377)),0)</f>
        <v>0.33635976912380605</v>
      </c>
      <c r="V377" s="82" t="b">
        <f>IFERROR(INDEX(Overheads!$T$19:$T$26,MATCH($I377,Overheads!$E$19:$E$26,0)),FALSE)</f>
        <v>1</v>
      </c>
      <c r="W377" s="209" t="str" cm="1">
        <f t="array" ref="W377">IFERROR(
INDEX(Forecast_Capex_Input!CN$12:CN$286,$Z377),0)</f>
        <v>FY22</v>
      </c>
      <c r="X377" s="209">
        <f>IFERROR(
MATCH($W377,General!$L$39:$S$39,0),1)</f>
        <v>2</v>
      </c>
      <c r="Z377" s="28">
        <f>IFERROR(
IF(MATCH($C377,Forecast_Capex_Input!$CI$12:$CI$286,1)+1&gt;MAX(Forecast_Capex_Input!$C$12:$C$286),NA,
MATCH($C377,Forecast_Capex_Input!$CI$12:$CI$286,1)+1),1)</f>
        <v>155</v>
      </c>
      <c r="AA377" s="28" cm="1">
        <f t="array" aca="1" ref="AA377" ca="1">IFERROR(
IF(Z376&lt;&gt;Z377,1,
IF(COUNTIF(OFFSET(AA376,0,0,-INDEX(Forecast_Capex_Input!$CG$12:$CG$286,$Z377)),AA376)=INDEX(Forecast_Capex_Input!$CG$12:$CG$286,$Z377),AA376+1,AA376)),NA)</f>
        <v>1</v>
      </c>
      <c r="AB377" s="28" cm="1">
        <f t="array" ref="AB377">IFERROR($C377-IF($Z377=1,1,INDEX(Forecast_Capex_Input!$CI$12:$CI$286,$Z377-1))+1,NA)</f>
        <v>1</v>
      </c>
      <c r="AC377" s="28" cm="1">
        <f t="array" aca="1" ref="AC377" ca="1">IFERROR(IF(AA377=1,
INDEX(Forecast_Capex_Input!$AI$10:$BB$10,SMALL(IF(INDEX(Forecast_Capex_Input!$AI$12:$BB$286,$Z377,0)&gt;0,COLUMN(Forecast_Capex_Input!$AI$10:$BB$10)-COLUMN(Forecast_Capex_Input!$AI$12)+1),ROWS(OFFSET(AC376,0,0,-$AB377)))),
OFFSET(AC376,-INDEX(Forecast_Capex_Input!$CG$12:$CG$286,$Z377)+1,0)),NA)</f>
        <v>4</v>
      </c>
      <c r="AD377" s="28">
        <f t="shared" ca="1" si="34"/>
        <v>1</v>
      </c>
      <c r="AE377" s="82" t="b">
        <f t="shared" si="38"/>
        <v>0</v>
      </c>
      <c r="AF377" s="78" t="b">
        <v>0</v>
      </c>
      <c r="AG377" s="82" t="b">
        <f t="shared" si="35"/>
        <v>1</v>
      </c>
      <c r="AI377" s="55">
        <v>0</v>
      </c>
      <c r="AJ377" s="55">
        <v>0</v>
      </c>
      <c r="AK377" s="55">
        <v>0</v>
      </c>
      <c r="AL377" s="55">
        <v>0</v>
      </c>
      <c r="AM377" s="55">
        <v>0</v>
      </c>
      <c r="AN377" s="135">
        <v>0</v>
      </c>
      <c r="AP377" s="55">
        <v>0</v>
      </c>
      <c r="AQ377" s="55">
        <v>0</v>
      </c>
      <c r="AR377" s="55">
        <v>0</v>
      </c>
      <c r="AS377" s="55">
        <v>0</v>
      </c>
      <c r="AT377" s="55">
        <v>0</v>
      </c>
      <c r="AU377" s="135">
        <v>0</v>
      </c>
      <c r="AW377" s="55">
        <v>0</v>
      </c>
      <c r="AX377" s="55">
        <v>0</v>
      </c>
      <c r="AY377" s="55">
        <v>0</v>
      </c>
      <c r="AZ377" s="55">
        <v>0</v>
      </c>
      <c r="BA377" s="55">
        <v>0</v>
      </c>
      <c r="BB377" s="135">
        <v>0</v>
      </c>
      <c r="BD377" s="55">
        <v>0</v>
      </c>
      <c r="BE377" s="55">
        <v>0</v>
      </c>
      <c r="BF377" s="55">
        <v>0</v>
      </c>
      <c r="BG377" s="55">
        <v>0</v>
      </c>
      <c r="BH377" s="55">
        <v>0</v>
      </c>
      <c r="BI377" s="135">
        <v>0</v>
      </c>
      <c r="BK377" s="55">
        <v>0</v>
      </c>
      <c r="BL377" s="55">
        <v>0</v>
      </c>
      <c r="BM377" s="55">
        <v>0</v>
      </c>
      <c r="BN377" s="55">
        <v>0</v>
      </c>
      <c r="BO377" s="55">
        <v>0</v>
      </c>
      <c r="BP377" s="135">
        <v>0</v>
      </c>
      <c r="BR377" s="147">
        <v>0</v>
      </c>
      <c r="BS377" s="147">
        <v>0</v>
      </c>
      <c r="BT377" s="147">
        <v>0</v>
      </c>
      <c r="BU377" s="147">
        <v>1</v>
      </c>
      <c r="BV377" s="147">
        <v>0</v>
      </c>
      <c r="BX377" s="55">
        <v>0</v>
      </c>
      <c r="BY377" s="55">
        <v>0</v>
      </c>
      <c r="BZ377" s="55">
        <v>0</v>
      </c>
      <c r="CA377" s="55">
        <v>0</v>
      </c>
      <c r="CB377" s="55">
        <v>0</v>
      </c>
      <c r="CC377" s="135">
        <v>0</v>
      </c>
      <c r="CE377" s="55">
        <v>0</v>
      </c>
      <c r="CF377" s="55">
        <v>0</v>
      </c>
      <c r="CG377" s="55">
        <v>0</v>
      </c>
      <c r="CH377" s="55">
        <v>0</v>
      </c>
      <c r="CI377" s="55">
        <v>0</v>
      </c>
      <c r="CJ377" s="135">
        <v>0</v>
      </c>
      <c r="CL377" s="55">
        <v>0</v>
      </c>
      <c r="CM377" s="55">
        <v>0</v>
      </c>
      <c r="CN377" s="55">
        <v>0</v>
      </c>
      <c r="CO377" s="55">
        <v>0</v>
      </c>
      <c r="CP377" s="55">
        <v>0</v>
      </c>
      <c r="CQ377" s="135">
        <v>0</v>
      </c>
      <c r="CS377" s="67">
        <v>0</v>
      </c>
      <c r="CT377" s="67">
        <v>0</v>
      </c>
      <c r="CU377" s="67">
        <v>0</v>
      </c>
      <c r="CV377" s="67">
        <v>0</v>
      </c>
      <c r="CW377" s="67">
        <v>0</v>
      </c>
      <c r="CX377" s="135">
        <v>0</v>
      </c>
      <c r="CZ377" s="55">
        <v>0</v>
      </c>
      <c r="DA377" s="55">
        <v>0</v>
      </c>
      <c r="DB377" s="55">
        <v>0</v>
      </c>
      <c r="DC377" s="55">
        <v>0</v>
      </c>
      <c r="DD377" s="55">
        <v>0</v>
      </c>
      <c r="DE377" s="135">
        <v>0</v>
      </c>
      <c r="DG377" s="43" t="b" cm="1">
        <f t="array" aca="1" ref="DG377" ca="1">OR($G377=Forecast_Capex_Input!$BF$8:$BF$10)</f>
        <v>0</v>
      </c>
      <c r="DH377" s="43" cm="1">
        <f t="array" aca="1" ref="DH377" ca="1">IFERROR(INDEX(Forecast_Capex_Input!BG$12:BG$286,$Z377)
*(INDEX(Forecast_Capex_Input!$H$12:$H$286,$Z377)=Repex),0)
*$DG377</f>
        <v>0</v>
      </c>
      <c r="DI377" s="43" cm="1">
        <f t="array" aca="1" ref="DI377" ca="1">IFERROR(INDEX(Forecast_Capex_Input!BH$12:BH$286,$Z377)
*(INDEX(Forecast_Capex_Input!$H$12:$H$286,$Z377)=Repex),0)
*$DG377</f>
        <v>0</v>
      </c>
      <c r="DJ377" s="43" cm="1">
        <f t="array" aca="1" ref="DJ377" ca="1">IFERROR(INDEX(Forecast_Capex_Input!BI$12:BI$286,$Z377)
*(INDEX(Forecast_Capex_Input!$H$12:$H$286,$Z377)=Repex),0)
*$DG377</f>
        <v>0</v>
      </c>
      <c r="DK377" s="43" cm="1">
        <f t="array" aca="1" ref="DK377" ca="1">IFERROR(INDEX(Forecast_Capex_Input!BJ$12:BJ$286,$Z377)
*(INDEX(Forecast_Capex_Input!$H$12:$H$286,$Z377)=Repex),0)
*$DG377</f>
        <v>0</v>
      </c>
      <c r="DL377" s="43" cm="1">
        <f t="array" aca="1" ref="DL377" ca="1">IFERROR(INDEX(Forecast_Capex_Input!BK$12:BK$286,$Z377)
*(INDEX(Forecast_Capex_Input!$H$12:$H$286,$Z377)=Repex),0)
*$DG377</f>
        <v>0</v>
      </c>
      <c r="DM377" s="43" cm="1">
        <f t="array" aca="1" ref="DM377" ca="1">IFERROR(INDEX(Forecast_Capex_Input!BL$12:BL$286,$Z377)
*(INDEX(Forecast_Capex_Input!$H$12:$H$286,$Z377)=Repex),0)
*$DG377</f>
        <v>0</v>
      </c>
      <c r="DO377" s="43" t="b" cm="1">
        <f t="array" aca="1" ref="DO377" ca="1">OR($G377=Forecast_Capex_Input!$BN$8:$BN$9)</f>
        <v>0</v>
      </c>
      <c r="DP377" s="43" cm="1">
        <f t="array" aca="1" ref="DP377" ca="1">IFERROR(INDEX(Forecast_Capex_Input!BO$12:BO$286,$Z377)
*(INDEX(Forecast_Capex_Input!$H$12:$H$286,$Z377)=Repex),0)
*$DO377</f>
        <v>0</v>
      </c>
      <c r="DQ377" s="43" cm="1">
        <f t="array" aca="1" ref="DQ377" ca="1">IFERROR(INDEX(Forecast_Capex_Input!BP$12:BP$286,$Z377)
*(INDEX(Forecast_Capex_Input!$H$12:$H$286,$Z377)=Repex),0)
*$DO377</f>
        <v>0</v>
      </c>
      <c r="DR377" s="43" cm="1">
        <f t="array" aca="1" ref="DR377" ca="1">IFERROR(INDEX(Forecast_Capex_Input!BQ$12:BQ$286,$Z377)
*(INDEX(Forecast_Capex_Input!$H$12:$H$286,$Z377)=Repex),0)
*$DO377</f>
        <v>0</v>
      </c>
      <c r="DS377" s="43" cm="1">
        <f t="array" aca="1" ref="DS377" ca="1">IFERROR(INDEX(Forecast_Capex_Input!BR$12:BR$286,$Z377)
*(INDEX(Forecast_Capex_Input!$H$12:$H$286,$Z377)=Repex),0)
*$DO377</f>
        <v>0</v>
      </c>
      <c r="DT377" s="43" cm="1">
        <f t="array" aca="1" ref="DT377" ca="1">IFERROR(INDEX(Forecast_Capex_Input!BS$12:BS$286,$Z377)
*(INDEX(Forecast_Capex_Input!$H$12:$H$286,$Z377)=Repex),0)
*$DO377</f>
        <v>0</v>
      </c>
      <c r="DV377" s="43" t="b" cm="1">
        <f t="array" aca="1" ref="DV377" ca="1">OR($G377=Forecast_Capex_Input!$BU$8:$BU$10)</f>
        <v>1</v>
      </c>
      <c r="DW377" s="43" cm="1">
        <f t="array" aca="1" ref="DW377" ca="1">IFERROR(INDEX(Forecast_Capex_Input!BV$12:BV$286,$Z377)
*(INDEX(Forecast_Capex_Input!$H$12:$H$286,$Z377)=Repex),0)
*$DV377</f>
        <v>0</v>
      </c>
      <c r="DX377" s="43" cm="1">
        <f t="array" aca="1" ref="DX377" ca="1">IFERROR(INDEX(Forecast_Capex_Input!BW$12:BW$286,$Z377)
*(INDEX(Forecast_Capex_Input!$H$12:$H$286,$Z377)=Repex),0)
*$DV377</f>
        <v>0</v>
      </c>
      <c r="DY377" s="43" cm="1">
        <f t="array" aca="1" ref="DY377" ca="1">IFERROR(INDEX(Forecast_Capex_Input!BX$12:BX$286,$Z377)
*(INDEX(Forecast_Capex_Input!$H$12:$H$286,$Z377)=Repex),0)
*$DV377</f>
        <v>0</v>
      </c>
      <c r="DZ377" s="43" cm="1">
        <f t="array" aca="1" ref="DZ377" ca="1">IFERROR(INDEX(Forecast_Capex_Input!BY$12:BY$286,$Z377)
*(INDEX(Forecast_Capex_Input!$H$12:$H$286,$Z377)=Repex),0)
*$DV377</f>
        <v>0</v>
      </c>
      <c r="EA377" s="43" cm="1">
        <f t="array" aca="1" ref="EA377" ca="1">IFERROR(INDEX(Forecast_Capex_Input!BZ$12:BZ$286,$Z377)
*(INDEX(Forecast_Capex_Input!$H$12:$H$286,$Z377)=Repex),0)
*$DV377</f>
        <v>0</v>
      </c>
      <c r="EB377" s="43" cm="1">
        <f t="array" aca="1" ref="EB377" ca="1">IFERROR(INDEX(Forecast_Capex_Input!CA$12:CA$286,$Z377)
*(INDEX(Forecast_Capex_Input!$H$12:$H$286,$Z377)=Repex),0)
*$DV377</f>
        <v>0</v>
      </c>
      <c r="EC377" s="43" cm="1">
        <f t="array" aca="1" ref="EC377" ca="1">IFERROR(INDEX(Forecast_Capex_Input!CB$12:CB$286,$Z377)
*(INDEX(Forecast_Capex_Input!$H$12:$H$286,$Z377)=Repex),0)
*$DV377</f>
        <v>0</v>
      </c>
      <c r="ED377" s="43" cm="1">
        <f t="array" aca="1" ref="ED377" ca="1">IFERROR(INDEX(Forecast_Capex_Input!CC$12:CC$286,$Z377)
*(INDEX(Forecast_Capex_Input!$H$12:$H$286,$Z377)=Repex),0)
*$DV377</f>
        <v>0</v>
      </c>
      <c r="EF377" s="86">
        <f t="shared" si="39"/>
        <v>0</v>
      </c>
      <c r="EG377" s="28">
        <f>IFERROR(RANK(EF377,EF$11:EF$1010,0)+COUNTIF(EF$11:EF377,EF377)-1,NA)</f>
        <v>59</v>
      </c>
    </row>
    <row r="378" spans="3:137" x14ac:dyDescent="0.2">
      <c r="C378" s="28">
        <f t="shared" si="37"/>
        <v>368</v>
      </c>
      <c r="D378" s="9" t="str" cm="1">
        <f t="array" ref="D378">IFERROR(INDEX(Forecast_Capex_Input!$D$12:$D$286,$Z378),NA)</f>
        <v>Manage multiple contingencies in the Bayswater to Sydney area</v>
      </c>
      <c r="E378" s="24" t="b" cm="1">
        <f t="array" ref="E378">IF($Z378=NA,NA,INDEX(Forecast_Capex_Input!$E$12:$E$286,$Z378))</f>
        <v>0</v>
      </c>
      <c r="F378" s="9" t="str" cm="1">
        <f t="array" aca="1" ref="F378" ca="1">IFERROR(INDEX(General!$E$25:$E$26,$AA378),NA)</f>
        <v>Labour</v>
      </c>
      <c r="G378" s="9" t="str" cm="1">
        <f t="array" aca="1" ref="G378" ca="1">IFERROR(INDEX(Forecast_Capex_Input!$AI$11:$BB$11,$AC378),NA)</f>
        <v>Communications (short life)</v>
      </c>
      <c r="H378" s="50" cm="1">
        <f t="array" aca="1" ref="H378" ca="1">IFERROR(INDEX(Forecast_Capex_Input!$AI$12:$BB$286,$Z378,$AC378),NA)</f>
        <v>0.2</v>
      </c>
      <c r="I378" s="150" t="str" cm="1">
        <f t="array" ref="I378">IFERROR(INDEX(Forecast_Capex_Input!$F$12:$F$286,$Z378),NA)</f>
        <v>Augmentation Expenditure</v>
      </c>
      <c r="J378" s="150" t="str" cm="1">
        <f t="array" ref="J378">IFERROR(INDEX(Forecast_Capex_Input!G$12:G$286,$Z378),NA)</f>
        <v>Augmentations</v>
      </c>
      <c r="K378" s="150" t="str" cm="1">
        <f t="array" ref="K378">IFERROR(INDEX(Forecast_Capex_Input!H$12:H$286,$Z378),NA)</f>
        <v>Augex</v>
      </c>
      <c r="L378" s="150" t="str" cm="1">
        <f t="array" ref="L378">IFERROR(INDEX(Forecast_Capex_Input!I$12:I$286,$Z378),NA)</f>
        <v>Economic Benefits</v>
      </c>
      <c r="M378" s="150" t="str" cm="1">
        <f t="array" ref="M378">IFERROR(INDEX(Forecast_Capex_Input!J$12:J$286,$Z378),NA)</f>
        <v>N/A</v>
      </c>
      <c r="N378" s="150" t="str" cm="1">
        <f t="array" ref="N378">IFERROR(INDEX(Forecast_Capex_Input!K$12:K$286,$Z378),NA)</f>
        <v>N/A</v>
      </c>
      <c r="O378" s="150" t="str" cm="1">
        <f t="array" ref="O378">IFERROR(INDEX(Forecast_Capex_Input!L$12:L$286,$Z378),NA)</f>
        <v>N/A</v>
      </c>
      <c r="P378" s="150" t="str" cm="1">
        <f t="array" ref="P378">IFERROR(INDEX(Forecast_Capex_Input!M$12:M$286,$Z378),NA)</f>
        <v>N/A</v>
      </c>
      <c r="Q378" s="24" t="str" cm="1">
        <f t="array" ref="Q378">IFERROR(INDEX(Forecast_Capex_Input!N$12:N$286,$Z378),NA)</f>
        <v>Yes</v>
      </c>
      <c r="R378" s="190" cm="1">
        <f t="array" ref="R378">IFERROR(INDEX(Forecast_Capex_Input!O$12:O$286,$Z378),0)</f>
        <v>0</v>
      </c>
      <c r="S378" s="24" t="str" cm="1">
        <f t="array" ref="S378">IFERROR(INDEX(Forecast_Capex_Input!P$12:P$286,$Z378),0)</f>
        <v>Safety security &amp; reliability</v>
      </c>
      <c r="T378" s="150" t="str" cm="1">
        <f t="array" aca="1" ref="T378" ca="1">IFERROR(INDEX(General!$K$91:$K$110,$AC378),NA)</f>
        <v>Communications (short life) (2018 onwards)</v>
      </c>
      <c r="U378" s="43" cm="1">
        <f t="array" aca="1" ref="U378" ca="1">IFERROR(
IF($F378=General!$E$25,INDEX(Forecast_Capex_Input!S$12:S$286,$Z378),
INDEX(Forecast_Capex_Input!T$12:T$286,$Z378)),0)</f>
        <v>0.33635976912380605</v>
      </c>
      <c r="V378" s="82" t="b">
        <f>IFERROR(INDEX(Overheads!$T$19:$T$26,MATCH($I378,Overheads!$E$19:$E$26,0)),FALSE)</f>
        <v>1</v>
      </c>
      <c r="W378" s="209" t="str" cm="1">
        <f t="array" ref="W378">IFERROR(
INDEX(Forecast_Capex_Input!CN$12:CN$286,$Z378),0)</f>
        <v>FY22</v>
      </c>
      <c r="X378" s="209">
        <f>IFERROR(
MATCH($W378,General!$L$39:$S$39,0),1)</f>
        <v>2</v>
      </c>
      <c r="Z378" s="28">
        <f>IFERROR(
IF(MATCH($C378,Forecast_Capex_Input!$CI$12:$CI$286,1)+1&gt;MAX(Forecast_Capex_Input!$C$12:$C$286),NA,
MATCH($C378,Forecast_Capex_Input!$CI$12:$CI$286,1)+1),1)</f>
        <v>155</v>
      </c>
      <c r="AA378" s="28" cm="1">
        <f t="array" aca="1" ref="AA378" ca="1">IFERROR(
IF(Z377&lt;&gt;Z378,1,
IF(COUNTIF(OFFSET(AA377,0,0,-INDEX(Forecast_Capex_Input!$CG$12:$CG$286,$Z378)),AA377)=INDEX(Forecast_Capex_Input!$CG$12:$CG$286,$Z378),AA377+1,AA377)),NA)</f>
        <v>1</v>
      </c>
      <c r="AB378" s="28" cm="1">
        <f t="array" ref="AB378">IFERROR($C378-IF($Z378=1,1,INDEX(Forecast_Capex_Input!$CI$12:$CI$286,$Z378-1))+1,NA)</f>
        <v>2</v>
      </c>
      <c r="AC378" s="28" cm="1">
        <f t="array" aca="1" ref="AC378" ca="1">IFERROR(IF(AA378=1,
INDEX(Forecast_Capex_Input!$AI$10:$BB$10,SMALL(IF(INDEX(Forecast_Capex_Input!$AI$12:$BB$286,$Z378,0)&gt;0,COLUMN(Forecast_Capex_Input!$AI$10:$BB$10)-COLUMN(Forecast_Capex_Input!$AI$12)+1),ROWS(OFFSET(AC377,0,0,-$AB378)))),
OFFSET(AC377,-INDEX(Forecast_Capex_Input!$CG$12:$CG$286,$Z378)+1,0)),NA)</f>
        <v>5</v>
      </c>
      <c r="AD378" s="28">
        <f t="shared" ca="1" si="34"/>
        <v>1</v>
      </c>
      <c r="AE378" s="82" t="b">
        <f t="shared" si="38"/>
        <v>0</v>
      </c>
      <c r="AF378" s="78" t="b">
        <v>0</v>
      </c>
      <c r="AG378" s="82" t="b">
        <f t="shared" si="35"/>
        <v>1</v>
      </c>
      <c r="AI378" s="55">
        <v>0</v>
      </c>
      <c r="AJ378" s="55">
        <v>0</v>
      </c>
      <c r="AK378" s="55">
        <v>0</v>
      </c>
      <c r="AL378" s="55">
        <v>0</v>
      </c>
      <c r="AM378" s="55">
        <v>0</v>
      </c>
      <c r="AN378" s="135">
        <v>0</v>
      </c>
      <c r="AP378" s="55">
        <v>0</v>
      </c>
      <c r="AQ378" s="55">
        <v>0</v>
      </c>
      <c r="AR378" s="55">
        <v>0</v>
      </c>
      <c r="AS378" s="55">
        <v>0</v>
      </c>
      <c r="AT378" s="55">
        <v>0</v>
      </c>
      <c r="AU378" s="135">
        <v>0</v>
      </c>
      <c r="AW378" s="55">
        <v>0</v>
      </c>
      <c r="AX378" s="55">
        <v>0</v>
      </c>
      <c r="AY378" s="55">
        <v>0</v>
      </c>
      <c r="AZ378" s="55">
        <v>0</v>
      </c>
      <c r="BA378" s="55">
        <v>0</v>
      </c>
      <c r="BB378" s="135">
        <v>0</v>
      </c>
      <c r="BD378" s="55">
        <v>0</v>
      </c>
      <c r="BE378" s="55">
        <v>0</v>
      </c>
      <c r="BF378" s="55">
        <v>0</v>
      </c>
      <c r="BG378" s="55">
        <v>0</v>
      </c>
      <c r="BH378" s="55">
        <v>0</v>
      </c>
      <c r="BI378" s="135">
        <v>0</v>
      </c>
      <c r="BK378" s="55">
        <v>0</v>
      </c>
      <c r="BL378" s="55">
        <v>0</v>
      </c>
      <c r="BM378" s="55">
        <v>0</v>
      </c>
      <c r="BN378" s="55">
        <v>0</v>
      </c>
      <c r="BO378" s="55">
        <v>0</v>
      </c>
      <c r="BP378" s="135">
        <v>0</v>
      </c>
      <c r="BR378" s="147">
        <v>0</v>
      </c>
      <c r="BS378" s="147">
        <v>0</v>
      </c>
      <c r="BT378" s="147">
        <v>0</v>
      </c>
      <c r="BU378" s="147">
        <v>1</v>
      </c>
      <c r="BV378" s="147">
        <v>0</v>
      </c>
      <c r="BX378" s="55">
        <v>0</v>
      </c>
      <c r="BY378" s="55">
        <v>0</v>
      </c>
      <c r="BZ378" s="55">
        <v>0</v>
      </c>
      <c r="CA378" s="55">
        <v>0</v>
      </c>
      <c r="CB378" s="55">
        <v>0</v>
      </c>
      <c r="CC378" s="135">
        <v>0</v>
      </c>
      <c r="CE378" s="55">
        <v>0</v>
      </c>
      <c r="CF378" s="55">
        <v>0</v>
      </c>
      <c r="CG378" s="55">
        <v>0</v>
      </c>
      <c r="CH378" s="55">
        <v>0</v>
      </c>
      <c r="CI378" s="55">
        <v>0</v>
      </c>
      <c r="CJ378" s="135">
        <v>0</v>
      </c>
      <c r="CL378" s="55">
        <v>0</v>
      </c>
      <c r="CM378" s="55">
        <v>0</v>
      </c>
      <c r="CN378" s="55">
        <v>0</v>
      </c>
      <c r="CO378" s="55">
        <v>0</v>
      </c>
      <c r="CP378" s="55">
        <v>0</v>
      </c>
      <c r="CQ378" s="135">
        <v>0</v>
      </c>
      <c r="CS378" s="67">
        <v>0</v>
      </c>
      <c r="CT378" s="67">
        <v>0</v>
      </c>
      <c r="CU378" s="67">
        <v>0</v>
      </c>
      <c r="CV378" s="67">
        <v>0</v>
      </c>
      <c r="CW378" s="67">
        <v>0</v>
      </c>
      <c r="CX378" s="135">
        <v>0</v>
      </c>
      <c r="CZ378" s="55">
        <v>0</v>
      </c>
      <c r="DA378" s="55">
        <v>0</v>
      </c>
      <c r="DB378" s="55">
        <v>0</v>
      </c>
      <c r="DC378" s="55">
        <v>0</v>
      </c>
      <c r="DD378" s="55">
        <v>0</v>
      </c>
      <c r="DE378" s="135">
        <v>0</v>
      </c>
      <c r="DG378" s="43" t="b" cm="1">
        <f t="array" aca="1" ref="DG378" ca="1">OR($G378=Forecast_Capex_Input!$BF$8:$BF$10)</f>
        <v>0</v>
      </c>
      <c r="DH378" s="43" cm="1">
        <f t="array" aca="1" ref="DH378" ca="1">IFERROR(INDEX(Forecast_Capex_Input!BG$12:BG$286,$Z378)
*(INDEX(Forecast_Capex_Input!$H$12:$H$286,$Z378)=Repex),0)
*$DG378</f>
        <v>0</v>
      </c>
      <c r="DI378" s="43" cm="1">
        <f t="array" aca="1" ref="DI378" ca="1">IFERROR(INDEX(Forecast_Capex_Input!BH$12:BH$286,$Z378)
*(INDEX(Forecast_Capex_Input!$H$12:$H$286,$Z378)=Repex),0)
*$DG378</f>
        <v>0</v>
      </c>
      <c r="DJ378" s="43" cm="1">
        <f t="array" aca="1" ref="DJ378" ca="1">IFERROR(INDEX(Forecast_Capex_Input!BI$12:BI$286,$Z378)
*(INDEX(Forecast_Capex_Input!$H$12:$H$286,$Z378)=Repex),0)
*$DG378</f>
        <v>0</v>
      </c>
      <c r="DK378" s="43" cm="1">
        <f t="array" aca="1" ref="DK378" ca="1">IFERROR(INDEX(Forecast_Capex_Input!BJ$12:BJ$286,$Z378)
*(INDEX(Forecast_Capex_Input!$H$12:$H$286,$Z378)=Repex),0)
*$DG378</f>
        <v>0</v>
      </c>
      <c r="DL378" s="43" cm="1">
        <f t="array" aca="1" ref="DL378" ca="1">IFERROR(INDEX(Forecast_Capex_Input!BK$12:BK$286,$Z378)
*(INDEX(Forecast_Capex_Input!$H$12:$H$286,$Z378)=Repex),0)
*$DG378</f>
        <v>0</v>
      </c>
      <c r="DM378" s="43" cm="1">
        <f t="array" aca="1" ref="DM378" ca="1">IFERROR(INDEX(Forecast_Capex_Input!BL$12:BL$286,$Z378)
*(INDEX(Forecast_Capex_Input!$H$12:$H$286,$Z378)=Repex),0)
*$DG378</f>
        <v>0</v>
      </c>
      <c r="DO378" s="43" t="b" cm="1">
        <f t="array" aca="1" ref="DO378" ca="1">OR($G378=Forecast_Capex_Input!$BN$8:$BN$9)</f>
        <v>0</v>
      </c>
      <c r="DP378" s="43" cm="1">
        <f t="array" aca="1" ref="DP378" ca="1">IFERROR(INDEX(Forecast_Capex_Input!BO$12:BO$286,$Z378)
*(INDEX(Forecast_Capex_Input!$H$12:$H$286,$Z378)=Repex),0)
*$DO378</f>
        <v>0</v>
      </c>
      <c r="DQ378" s="43" cm="1">
        <f t="array" aca="1" ref="DQ378" ca="1">IFERROR(INDEX(Forecast_Capex_Input!BP$12:BP$286,$Z378)
*(INDEX(Forecast_Capex_Input!$H$12:$H$286,$Z378)=Repex),0)
*$DO378</f>
        <v>0</v>
      </c>
      <c r="DR378" s="43" cm="1">
        <f t="array" aca="1" ref="DR378" ca="1">IFERROR(INDEX(Forecast_Capex_Input!BQ$12:BQ$286,$Z378)
*(INDEX(Forecast_Capex_Input!$H$12:$H$286,$Z378)=Repex),0)
*$DO378</f>
        <v>0</v>
      </c>
      <c r="DS378" s="43" cm="1">
        <f t="array" aca="1" ref="DS378" ca="1">IFERROR(INDEX(Forecast_Capex_Input!BR$12:BR$286,$Z378)
*(INDEX(Forecast_Capex_Input!$H$12:$H$286,$Z378)=Repex),0)
*$DO378</f>
        <v>0</v>
      </c>
      <c r="DT378" s="43" cm="1">
        <f t="array" aca="1" ref="DT378" ca="1">IFERROR(INDEX(Forecast_Capex_Input!BS$12:BS$286,$Z378)
*(INDEX(Forecast_Capex_Input!$H$12:$H$286,$Z378)=Repex),0)
*$DO378</f>
        <v>0</v>
      </c>
      <c r="DV378" s="43" t="b" cm="1">
        <f t="array" aca="1" ref="DV378" ca="1">OR($G378=Forecast_Capex_Input!$BU$8:$BU$10)</f>
        <v>1</v>
      </c>
      <c r="DW378" s="43" cm="1">
        <f t="array" aca="1" ref="DW378" ca="1">IFERROR(INDEX(Forecast_Capex_Input!BV$12:BV$286,$Z378)
*(INDEX(Forecast_Capex_Input!$H$12:$H$286,$Z378)=Repex),0)
*$DV378</f>
        <v>0</v>
      </c>
      <c r="DX378" s="43" cm="1">
        <f t="array" aca="1" ref="DX378" ca="1">IFERROR(INDEX(Forecast_Capex_Input!BW$12:BW$286,$Z378)
*(INDEX(Forecast_Capex_Input!$H$12:$H$286,$Z378)=Repex),0)
*$DV378</f>
        <v>0</v>
      </c>
      <c r="DY378" s="43" cm="1">
        <f t="array" aca="1" ref="DY378" ca="1">IFERROR(INDEX(Forecast_Capex_Input!BX$12:BX$286,$Z378)
*(INDEX(Forecast_Capex_Input!$H$12:$H$286,$Z378)=Repex),0)
*$DV378</f>
        <v>0</v>
      </c>
      <c r="DZ378" s="43" cm="1">
        <f t="array" aca="1" ref="DZ378" ca="1">IFERROR(INDEX(Forecast_Capex_Input!BY$12:BY$286,$Z378)
*(INDEX(Forecast_Capex_Input!$H$12:$H$286,$Z378)=Repex),0)
*$DV378</f>
        <v>0</v>
      </c>
      <c r="EA378" s="43" cm="1">
        <f t="array" aca="1" ref="EA378" ca="1">IFERROR(INDEX(Forecast_Capex_Input!BZ$12:BZ$286,$Z378)
*(INDEX(Forecast_Capex_Input!$H$12:$H$286,$Z378)=Repex),0)
*$DV378</f>
        <v>0</v>
      </c>
      <c r="EB378" s="43" cm="1">
        <f t="array" aca="1" ref="EB378" ca="1">IFERROR(INDEX(Forecast_Capex_Input!CA$12:CA$286,$Z378)
*(INDEX(Forecast_Capex_Input!$H$12:$H$286,$Z378)=Repex),0)
*$DV378</f>
        <v>0</v>
      </c>
      <c r="EC378" s="43" cm="1">
        <f t="array" aca="1" ref="EC378" ca="1">IFERROR(INDEX(Forecast_Capex_Input!CB$12:CB$286,$Z378)
*(INDEX(Forecast_Capex_Input!$H$12:$H$286,$Z378)=Repex),0)
*$DV378</f>
        <v>0</v>
      </c>
      <c r="ED378" s="43" cm="1">
        <f t="array" aca="1" ref="ED378" ca="1">IFERROR(INDEX(Forecast_Capex_Input!CC$12:CC$286,$Z378)
*(INDEX(Forecast_Capex_Input!$H$12:$H$286,$Z378)=Repex),0)
*$DV378</f>
        <v>0</v>
      </c>
      <c r="EF378" s="86">
        <f t="shared" si="39"/>
        <v>0</v>
      </c>
      <c r="EG378" s="28">
        <f>IFERROR(RANK(EF378,EF$11:EF$1010,0)+COUNTIF(EF$11:EF378,EF378)-1,NA)</f>
        <v>60</v>
      </c>
    </row>
    <row r="379" spans="3:137" x14ac:dyDescent="0.2">
      <c r="C379" s="180">
        <f t="shared" si="37"/>
        <v>369</v>
      </c>
      <c r="D379" s="212" t="str" cm="1">
        <f t="array" ref="D379">IFERROR(INDEX(Forecast_Capex_Input!$D$12:$D$286,$Z379),NA)</f>
        <v>Manage multiple contingencies in the Bayswater to Sydney area</v>
      </c>
      <c r="E379" s="82" t="b" cm="1">
        <f t="array" ref="E379">IF($Z379=NA,NA,INDEX(Forecast_Capex_Input!$E$12:$E$286,$Z379))</f>
        <v>0</v>
      </c>
      <c r="F379" s="212" t="str" cm="1">
        <f t="array" aca="1" ref="F379" ca="1">IFERROR(INDEX(General!$E$25:$E$26,$AA379),NA)</f>
        <v>Non-Labour</v>
      </c>
      <c r="G379" s="212" t="str" cm="1">
        <f t="array" aca="1" ref="G379" ca="1">IFERROR(INDEX(Forecast_Capex_Input!$AI$11:$BB$11,$AC379),NA)</f>
        <v>Secondary Systems</v>
      </c>
      <c r="H379" s="234" cm="1">
        <f t="array" aca="1" ref="H379" ca="1">IFERROR(INDEX(Forecast_Capex_Input!$AI$12:$BB$286,$Z379,$AC379),NA)</f>
        <v>0.8</v>
      </c>
      <c r="I379" s="235" t="str" cm="1">
        <f t="array" ref="I379">IFERROR(INDEX(Forecast_Capex_Input!$F$12:$F$286,$Z379),NA)</f>
        <v>Augmentation Expenditure</v>
      </c>
      <c r="J379" s="235" t="str" cm="1">
        <f t="array" ref="J379">IFERROR(INDEX(Forecast_Capex_Input!G$12:G$286,$Z379),NA)</f>
        <v>Augmentations</v>
      </c>
      <c r="K379" s="235" t="str" cm="1">
        <f t="array" ref="K379">IFERROR(INDEX(Forecast_Capex_Input!H$12:H$286,$Z379),NA)</f>
        <v>Augex</v>
      </c>
      <c r="L379" s="235" t="str" cm="1">
        <f t="array" ref="L379">IFERROR(INDEX(Forecast_Capex_Input!I$12:I$286,$Z379),NA)</f>
        <v>Economic Benefits</v>
      </c>
      <c r="M379" s="235" t="str" cm="1">
        <f t="array" ref="M379">IFERROR(INDEX(Forecast_Capex_Input!J$12:J$286,$Z379),NA)</f>
        <v>N/A</v>
      </c>
      <c r="N379" s="235" t="str" cm="1">
        <f t="array" ref="N379">IFERROR(INDEX(Forecast_Capex_Input!K$12:K$286,$Z379),NA)</f>
        <v>N/A</v>
      </c>
      <c r="O379" s="235" t="str" cm="1">
        <f t="array" ref="O379">IFERROR(INDEX(Forecast_Capex_Input!L$12:L$286,$Z379),NA)</f>
        <v>N/A</v>
      </c>
      <c r="P379" s="235" t="str" cm="1">
        <f t="array" ref="P379">IFERROR(INDEX(Forecast_Capex_Input!M$12:M$286,$Z379),NA)</f>
        <v>N/A</v>
      </c>
      <c r="Q379" s="82" t="str" cm="1">
        <f t="array" ref="Q379">IFERROR(INDEX(Forecast_Capex_Input!N$12:N$286,$Z379),NA)</f>
        <v>Yes</v>
      </c>
      <c r="R379" s="190" cm="1">
        <f t="array" ref="R379">IFERROR(INDEX(Forecast_Capex_Input!O$12:O$286,$Z379),0)</f>
        <v>0</v>
      </c>
      <c r="S379" s="82" t="str" cm="1">
        <f t="array" ref="S379">IFERROR(INDEX(Forecast_Capex_Input!P$12:P$286,$Z379),0)</f>
        <v>Safety security &amp; reliability</v>
      </c>
      <c r="T379" s="235" t="str" cm="1">
        <f t="array" aca="1" ref="T379" ca="1">IFERROR(INDEX(General!$K$91:$K$110,$AC379),NA)</f>
        <v>Secondary Systems (2018-23)</v>
      </c>
      <c r="U379" s="190" cm="1">
        <f t="array" aca="1" ref="U379" ca="1">IFERROR(
IF($F379=General!$E$25,INDEX(Forecast_Capex_Input!S$12:S$286,$Z379),
INDEX(Forecast_Capex_Input!T$12:T$286,$Z379)),0)</f>
        <v>0.66364023087619395</v>
      </c>
      <c r="V379" s="82" t="b">
        <f>IFERROR(INDEX(Overheads!$T$19:$T$26,MATCH($I379,Overheads!$E$19:$E$26,0)),FALSE)</f>
        <v>1</v>
      </c>
      <c r="W379" s="236" t="str" cm="1">
        <f t="array" ref="W379">IFERROR(
INDEX(Forecast_Capex_Input!CN$12:CN$286,$Z379),0)</f>
        <v>FY22</v>
      </c>
      <c r="X379" s="236">
        <f>IFERROR(
MATCH($W379,General!$L$39:$S$39,0),1)</f>
        <v>2</v>
      </c>
      <c r="Z379" s="180">
        <f>IFERROR(
IF(MATCH($C379,Forecast_Capex_Input!$CI$12:$CI$286,1)+1&gt;MAX(Forecast_Capex_Input!$C$12:$C$286),NA,
MATCH($C379,Forecast_Capex_Input!$CI$12:$CI$286,1)+1),1)</f>
        <v>155</v>
      </c>
      <c r="AA379" s="180" cm="1">
        <f t="array" aca="1" ref="AA379" ca="1">IFERROR(
IF(Z378&lt;&gt;Z379,1,
IF(COUNTIF(OFFSET(AA378,0,0,-INDEX(Forecast_Capex_Input!$CG$12:$CG$286,$Z379)),AA378)=INDEX(Forecast_Capex_Input!$CG$12:$CG$286,$Z379),AA378+1,AA378)),NA)</f>
        <v>2</v>
      </c>
      <c r="AB379" s="180" cm="1">
        <f t="array" ref="AB379">IFERROR($C379-IF($Z379=1,1,INDEX(Forecast_Capex_Input!$CI$12:$CI$286,$Z379-1))+1,NA)</f>
        <v>3</v>
      </c>
      <c r="AC379" s="180" cm="1">
        <f t="array" aca="1" ref="AC379" ca="1">IFERROR(IF(AA379=1,
INDEX(Forecast_Capex_Input!$AI$10:$BB$10,SMALL(IF(INDEX(Forecast_Capex_Input!$AI$12:$BB$286,$Z379,0)&gt;0,COLUMN(Forecast_Capex_Input!$AI$10:$BB$10)-COLUMN(Forecast_Capex_Input!$AI$12)+1),ROWS(OFFSET(AC378,0,0,-$AB379)))),
OFFSET(AC378,-INDEX(Forecast_Capex_Input!$CG$12:$CG$286,$Z379)+1,0)),NA)</f>
        <v>4</v>
      </c>
      <c r="AD379" s="180">
        <f t="shared" ca="1" si="34"/>
        <v>2</v>
      </c>
      <c r="AE379" s="82" t="b">
        <f t="shared" si="38"/>
        <v>0</v>
      </c>
      <c r="AF379" s="78" t="b">
        <v>0</v>
      </c>
      <c r="AG379" s="82" t="b">
        <f t="shared" si="35"/>
        <v>1</v>
      </c>
      <c r="AI379" s="67">
        <v>0</v>
      </c>
      <c r="AJ379" s="67">
        <v>0</v>
      </c>
      <c r="AK379" s="67">
        <v>0</v>
      </c>
      <c r="AL379" s="67">
        <v>0</v>
      </c>
      <c r="AM379" s="67">
        <v>0</v>
      </c>
      <c r="AN379" s="237">
        <v>0</v>
      </c>
      <c r="AP379" s="67">
        <v>0</v>
      </c>
      <c r="AQ379" s="67">
        <v>0</v>
      </c>
      <c r="AR379" s="67">
        <v>0</v>
      </c>
      <c r="AS379" s="67">
        <v>0</v>
      </c>
      <c r="AT379" s="67">
        <v>0</v>
      </c>
      <c r="AU379" s="237">
        <v>0</v>
      </c>
      <c r="AW379" s="67">
        <v>0</v>
      </c>
      <c r="AX379" s="67">
        <v>0</v>
      </c>
      <c r="AY379" s="67">
        <v>0</v>
      </c>
      <c r="AZ379" s="67">
        <v>0</v>
      </c>
      <c r="BA379" s="67">
        <v>0</v>
      </c>
      <c r="BB379" s="237">
        <v>0</v>
      </c>
      <c r="BD379" s="67">
        <v>0</v>
      </c>
      <c r="BE379" s="67">
        <v>0</v>
      </c>
      <c r="BF379" s="67">
        <v>0</v>
      </c>
      <c r="BG379" s="67">
        <v>0</v>
      </c>
      <c r="BH379" s="67">
        <v>0</v>
      </c>
      <c r="BI379" s="237">
        <v>0</v>
      </c>
      <c r="BK379" s="67">
        <v>0</v>
      </c>
      <c r="BL379" s="67">
        <v>0</v>
      </c>
      <c r="BM379" s="67">
        <v>0</v>
      </c>
      <c r="BN379" s="67">
        <v>0</v>
      </c>
      <c r="BO379" s="67">
        <v>0</v>
      </c>
      <c r="BP379" s="237">
        <v>0</v>
      </c>
      <c r="BR379" s="238">
        <v>0</v>
      </c>
      <c r="BS379" s="238">
        <v>0</v>
      </c>
      <c r="BT379" s="238">
        <v>0</v>
      </c>
      <c r="BU379" s="238">
        <v>1</v>
      </c>
      <c r="BV379" s="238">
        <v>0</v>
      </c>
      <c r="BX379" s="67">
        <v>0</v>
      </c>
      <c r="BY379" s="67">
        <v>0</v>
      </c>
      <c r="BZ379" s="67">
        <v>0</v>
      </c>
      <c r="CA379" s="67">
        <v>0</v>
      </c>
      <c r="CB379" s="67">
        <v>0</v>
      </c>
      <c r="CC379" s="237">
        <v>0</v>
      </c>
      <c r="CE379" s="67">
        <v>0</v>
      </c>
      <c r="CF379" s="67">
        <v>0</v>
      </c>
      <c r="CG379" s="67">
        <v>0</v>
      </c>
      <c r="CH379" s="67">
        <v>0</v>
      </c>
      <c r="CI379" s="67">
        <v>0</v>
      </c>
      <c r="CJ379" s="237">
        <v>0</v>
      </c>
      <c r="CL379" s="67">
        <v>0</v>
      </c>
      <c r="CM379" s="67">
        <v>0</v>
      </c>
      <c r="CN379" s="67">
        <v>0</v>
      </c>
      <c r="CO379" s="67">
        <v>0</v>
      </c>
      <c r="CP379" s="67">
        <v>0</v>
      </c>
      <c r="CQ379" s="237">
        <v>0</v>
      </c>
      <c r="CS379" s="67">
        <v>0</v>
      </c>
      <c r="CT379" s="67">
        <v>0</v>
      </c>
      <c r="CU379" s="67">
        <v>0</v>
      </c>
      <c r="CV379" s="67">
        <v>0</v>
      </c>
      <c r="CW379" s="67">
        <v>0</v>
      </c>
      <c r="CX379" s="237">
        <v>0</v>
      </c>
      <c r="CZ379" s="67">
        <v>0</v>
      </c>
      <c r="DA379" s="67">
        <v>0</v>
      </c>
      <c r="DB379" s="67">
        <v>0</v>
      </c>
      <c r="DC379" s="67">
        <v>0</v>
      </c>
      <c r="DD379" s="67">
        <v>0</v>
      </c>
      <c r="DE379" s="237">
        <v>0</v>
      </c>
      <c r="DG379" s="190" t="b" cm="1">
        <f t="array" aca="1" ref="DG379" ca="1">OR($G379=Forecast_Capex_Input!$BF$8:$BF$10)</f>
        <v>0</v>
      </c>
      <c r="DH379" s="190" cm="1">
        <f t="array" aca="1" ref="DH379" ca="1">IFERROR(INDEX(Forecast_Capex_Input!BG$12:BG$286,$Z379)
*(INDEX(Forecast_Capex_Input!$H$12:$H$286,$Z379)=Repex),0)
*$DG379</f>
        <v>0</v>
      </c>
      <c r="DI379" s="190" cm="1">
        <f t="array" aca="1" ref="DI379" ca="1">IFERROR(INDEX(Forecast_Capex_Input!BH$12:BH$286,$Z379)
*(INDEX(Forecast_Capex_Input!$H$12:$H$286,$Z379)=Repex),0)
*$DG379</f>
        <v>0</v>
      </c>
      <c r="DJ379" s="190" cm="1">
        <f t="array" aca="1" ref="DJ379" ca="1">IFERROR(INDEX(Forecast_Capex_Input!BI$12:BI$286,$Z379)
*(INDEX(Forecast_Capex_Input!$H$12:$H$286,$Z379)=Repex),0)
*$DG379</f>
        <v>0</v>
      </c>
      <c r="DK379" s="190" cm="1">
        <f t="array" aca="1" ref="DK379" ca="1">IFERROR(INDEX(Forecast_Capex_Input!BJ$12:BJ$286,$Z379)
*(INDEX(Forecast_Capex_Input!$H$12:$H$286,$Z379)=Repex),0)
*$DG379</f>
        <v>0</v>
      </c>
      <c r="DL379" s="190" cm="1">
        <f t="array" aca="1" ref="DL379" ca="1">IFERROR(INDEX(Forecast_Capex_Input!BK$12:BK$286,$Z379)
*(INDEX(Forecast_Capex_Input!$H$12:$H$286,$Z379)=Repex),0)
*$DG379</f>
        <v>0</v>
      </c>
      <c r="DM379" s="190" cm="1">
        <f t="array" aca="1" ref="DM379" ca="1">IFERROR(INDEX(Forecast_Capex_Input!BL$12:BL$286,$Z379)
*(INDEX(Forecast_Capex_Input!$H$12:$H$286,$Z379)=Repex),0)
*$DG379</f>
        <v>0</v>
      </c>
      <c r="DO379" s="190" t="b" cm="1">
        <f t="array" aca="1" ref="DO379" ca="1">OR($G379=Forecast_Capex_Input!$BN$8:$BN$9)</f>
        <v>0</v>
      </c>
      <c r="DP379" s="190" cm="1">
        <f t="array" aca="1" ref="DP379" ca="1">IFERROR(INDEX(Forecast_Capex_Input!BO$12:BO$286,$Z379)
*(INDEX(Forecast_Capex_Input!$H$12:$H$286,$Z379)=Repex),0)
*$DO379</f>
        <v>0</v>
      </c>
      <c r="DQ379" s="190" cm="1">
        <f t="array" aca="1" ref="DQ379" ca="1">IFERROR(INDEX(Forecast_Capex_Input!BP$12:BP$286,$Z379)
*(INDEX(Forecast_Capex_Input!$H$12:$H$286,$Z379)=Repex),0)
*$DO379</f>
        <v>0</v>
      </c>
      <c r="DR379" s="190" cm="1">
        <f t="array" aca="1" ref="DR379" ca="1">IFERROR(INDEX(Forecast_Capex_Input!BQ$12:BQ$286,$Z379)
*(INDEX(Forecast_Capex_Input!$H$12:$H$286,$Z379)=Repex),0)
*$DO379</f>
        <v>0</v>
      </c>
      <c r="DS379" s="190" cm="1">
        <f t="array" aca="1" ref="DS379" ca="1">IFERROR(INDEX(Forecast_Capex_Input!BR$12:BR$286,$Z379)
*(INDEX(Forecast_Capex_Input!$H$12:$H$286,$Z379)=Repex),0)
*$DO379</f>
        <v>0</v>
      </c>
      <c r="DT379" s="190" cm="1">
        <f t="array" aca="1" ref="DT379" ca="1">IFERROR(INDEX(Forecast_Capex_Input!BS$12:BS$286,$Z379)
*(INDEX(Forecast_Capex_Input!$H$12:$H$286,$Z379)=Repex),0)
*$DO379</f>
        <v>0</v>
      </c>
      <c r="DV379" s="190" t="b" cm="1">
        <f t="array" aca="1" ref="DV379" ca="1">OR($G379=Forecast_Capex_Input!$BU$8:$BU$10)</f>
        <v>1</v>
      </c>
      <c r="DW379" s="190" cm="1">
        <f t="array" aca="1" ref="DW379" ca="1">IFERROR(INDEX(Forecast_Capex_Input!BV$12:BV$286,$Z379)
*(INDEX(Forecast_Capex_Input!$H$12:$H$286,$Z379)=Repex),0)
*$DV379</f>
        <v>0</v>
      </c>
      <c r="DX379" s="190" cm="1">
        <f t="array" aca="1" ref="DX379" ca="1">IFERROR(INDEX(Forecast_Capex_Input!BW$12:BW$286,$Z379)
*(INDEX(Forecast_Capex_Input!$H$12:$H$286,$Z379)=Repex),0)
*$DV379</f>
        <v>0</v>
      </c>
      <c r="DY379" s="190" cm="1">
        <f t="array" aca="1" ref="DY379" ca="1">IFERROR(INDEX(Forecast_Capex_Input!BX$12:BX$286,$Z379)
*(INDEX(Forecast_Capex_Input!$H$12:$H$286,$Z379)=Repex),0)
*$DV379</f>
        <v>0</v>
      </c>
      <c r="DZ379" s="190" cm="1">
        <f t="array" aca="1" ref="DZ379" ca="1">IFERROR(INDEX(Forecast_Capex_Input!BY$12:BY$286,$Z379)
*(INDEX(Forecast_Capex_Input!$H$12:$H$286,$Z379)=Repex),0)
*$DV379</f>
        <v>0</v>
      </c>
      <c r="EA379" s="190" cm="1">
        <f t="array" aca="1" ref="EA379" ca="1">IFERROR(INDEX(Forecast_Capex_Input!BZ$12:BZ$286,$Z379)
*(INDEX(Forecast_Capex_Input!$H$12:$H$286,$Z379)=Repex),0)
*$DV379</f>
        <v>0</v>
      </c>
      <c r="EB379" s="190" cm="1">
        <f t="array" aca="1" ref="EB379" ca="1">IFERROR(INDEX(Forecast_Capex_Input!CA$12:CA$286,$Z379)
*(INDEX(Forecast_Capex_Input!$H$12:$H$286,$Z379)=Repex),0)
*$DV379</f>
        <v>0</v>
      </c>
      <c r="EC379" s="190" cm="1">
        <f t="array" aca="1" ref="EC379" ca="1">IFERROR(INDEX(Forecast_Capex_Input!CB$12:CB$286,$Z379)
*(INDEX(Forecast_Capex_Input!$H$12:$H$286,$Z379)=Repex),0)
*$DV379</f>
        <v>0</v>
      </c>
      <c r="ED379" s="190" cm="1">
        <f t="array" aca="1" ref="ED379" ca="1">IFERROR(INDEX(Forecast_Capex_Input!CC$12:CC$286,$Z379)
*(INDEX(Forecast_Capex_Input!$H$12:$H$286,$Z379)=Repex),0)
*$DV379</f>
        <v>0</v>
      </c>
      <c r="EF379" s="107">
        <f t="shared" si="39"/>
        <v>0</v>
      </c>
      <c r="EG379" s="180">
        <f>IFERROR(RANK(EF379,EF$11:EF$1010,0)+COUNTIF(EF$11:EF379,EF379)-1,NA)</f>
        <v>61</v>
      </c>
    </row>
    <row r="380" spans="3:137" x14ac:dyDescent="0.2">
      <c r="C380" s="180">
        <f t="shared" si="37"/>
        <v>370</v>
      </c>
      <c r="D380" s="212" t="str" cm="1">
        <f t="array" ref="D380">IFERROR(INDEX(Forecast_Capex_Input!$D$12:$D$286,$Z380),NA)</f>
        <v>Manage multiple contingencies in the Bayswater to Sydney area</v>
      </c>
      <c r="E380" s="82" t="b" cm="1">
        <f t="array" ref="E380">IF($Z380=NA,NA,INDEX(Forecast_Capex_Input!$E$12:$E$286,$Z380))</f>
        <v>0</v>
      </c>
      <c r="F380" s="212" t="str" cm="1">
        <f t="array" aca="1" ref="F380" ca="1">IFERROR(INDEX(General!$E$25:$E$26,$AA380),NA)</f>
        <v>Non-Labour</v>
      </c>
      <c r="G380" s="212" t="str" cm="1">
        <f t="array" aca="1" ref="G380" ca="1">IFERROR(INDEX(Forecast_Capex_Input!$AI$11:$BB$11,$AC380),NA)</f>
        <v>Communications (short life)</v>
      </c>
      <c r="H380" s="234" cm="1">
        <f t="array" aca="1" ref="H380" ca="1">IFERROR(INDEX(Forecast_Capex_Input!$AI$12:$BB$286,$Z380,$AC380),NA)</f>
        <v>0.2</v>
      </c>
      <c r="I380" s="235" t="str" cm="1">
        <f t="array" ref="I380">IFERROR(INDEX(Forecast_Capex_Input!$F$12:$F$286,$Z380),NA)</f>
        <v>Augmentation Expenditure</v>
      </c>
      <c r="J380" s="235" t="str" cm="1">
        <f t="array" ref="J380">IFERROR(INDEX(Forecast_Capex_Input!G$12:G$286,$Z380),NA)</f>
        <v>Augmentations</v>
      </c>
      <c r="K380" s="235" t="str" cm="1">
        <f t="array" ref="K380">IFERROR(INDEX(Forecast_Capex_Input!H$12:H$286,$Z380),NA)</f>
        <v>Augex</v>
      </c>
      <c r="L380" s="235" t="str" cm="1">
        <f t="array" ref="L380">IFERROR(INDEX(Forecast_Capex_Input!I$12:I$286,$Z380),NA)</f>
        <v>Economic Benefits</v>
      </c>
      <c r="M380" s="235" t="str" cm="1">
        <f t="array" ref="M380">IFERROR(INDEX(Forecast_Capex_Input!J$12:J$286,$Z380),NA)</f>
        <v>N/A</v>
      </c>
      <c r="N380" s="235" t="str" cm="1">
        <f t="array" ref="N380">IFERROR(INDEX(Forecast_Capex_Input!K$12:K$286,$Z380),NA)</f>
        <v>N/A</v>
      </c>
      <c r="O380" s="235" t="str" cm="1">
        <f t="array" ref="O380">IFERROR(INDEX(Forecast_Capex_Input!L$12:L$286,$Z380),NA)</f>
        <v>N/A</v>
      </c>
      <c r="P380" s="235" t="str" cm="1">
        <f t="array" ref="P380">IFERROR(INDEX(Forecast_Capex_Input!M$12:M$286,$Z380),NA)</f>
        <v>N/A</v>
      </c>
      <c r="Q380" s="82" t="str" cm="1">
        <f t="array" ref="Q380">IFERROR(INDEX(Forecast_Capex_Input!N$12:N$286,$Z380),NA)</f>
        <v>Yes</v>
      </c>
      <c r="R380" s="190" cm="1">
        <f t="array" ref="R380">IFERROR(INDEX(Forecast_Capex_Input!O$12:O$286,$Z380),0)</f>
        <v>0</v>
      </c>
      <c r="S380" s="82" t="str" cm="1">
        <f t="array" ref="S380">IFERROR(INDEX(Forecast_Capex_Input!P$12:P$286,$Z380),0)</f>
        <v>Safety security &amp; reliability</v>
      </c>
      <c r="T380" s="235" t="str" cm="1">
        <f t="array" aca="1" ref="T380" ca="1">IFERROR(INDEX(General!$K$91:$K$110,$AC380),NA)</f>
        <v>Communications (short life) (2018 onwards)</v>
      </c>
      <c r="U380" s="190" cm="1">
        <f t="array" aca="1" ref="U380" ca="1">IFERROR(
IF($F380=General!$E$25,INDEX(Forecast_Capex_Input!S$12:S$286,$Z380),
INDEX(Forecast_Capex_Input!T$12:T$286,$Z380)),0)</f>
        <v>0.66364023087619395</v>
      </c>
      <c r="V380" s="82" t="b">
        <f>IFERROR(INDEX(Overheads!$T$19:$T$26,MATCH($I380,Overheads!$E$19:$E$26,0)),FALSE)</f>
        <v>1</v>
      </c>
      <c r="W380" s="236" t="str" cm="1">
        <f t="array" ref="W380">IFERROR(
INDEX(Forecast_Capex_Input!CN$12:CN$286,$Z380),0)</f>
        <v>FY22</v>
      </c>
      <c r="X380" s="236">
        <f>IFERROR(
MATCH($W380,General!$L$39:$S$39,0),1)</f>
        <v>2</v>
      </c>
      <c r="Z380" s="180">
        <f>IFERROR(
IF(MATCH($C380,Forecast_Capex_Input!$CI$12:$CI$286,1)+1&gt;MAX(Forecast_Capex_Input!$C$12:$C$286),NA,
MATCH($C380,Forecast_Capex_Input!$CI$12:$CI$286,1)+1),1)</f>
        <v>155</v>
      </c>
      <c r="AA380" s="180" cm="1">
        <f t="array" aca="1" ref="AA380" ca="1">IFERROR(
IF(Z379&lt;&gt;Z380,1,
IF(COUNTIF(OFFSET(AA379,0,0,-INDEX(Forecast_Capex_Input!$CG$12:$CG$286,$Z380)),AA379)=INDEX(Forecast_Capex_Input!$CG$12:$CG$286,$Z380),AA379+1,AA379)),NA)</f>
        <v>2</v>
      </c>
      <c r="AB380" s="180" cm="1">
        <f t="array" ref="AB380">IFERROR($C380-IF($Z380=1,1,INDEX(Forecast_Capex_Input!$CI$12:$CI$286,$Z380-1))+1,NA)</f>
        <v>4</v>
      </c>
      <c r="AC380" s="180" cm="1">
        <f t="array" aca="1" ref="AC380" ca="1">IFERROR(IF(AA380=1,
INDEX(Forecast_Capex_Input!$AI$10:$BB$10,SMALL(IF(INDEX(Forecast_Capex_Input!$AI$12:$BB$286,$Z380,0)&gt;0,COLUMN(Forecast_Capex_Input!$AI$10:$BB$10)-COLUMN(Forecast_Capex_Input!$AI$12)+1),ROWS(OFFSET(AC379,0,0,-$AB380)))),
OFFSET(AC379,-INDEX(Forecast_Capex_Input!$CG$12:$CG$286,$Z380)+1,0)),NA)</f>
        <v>5</v>
      </c>
      <c r="AD380" s="180">
        <f t="shared" ca="1" si="34"/>
        <v>2</v>
      </c>
      <c r="AE380" s="82" t="b">
        <f t="shared" si="38"/>
        <v>0</v>
      </c>
      <c r="AF380" s="78" t="b">
        <v>0</v>
      </c>
      <c r="AG380" s="82" t="b">
        <f t="shared" si="35"/>
        <v>1</v>
      </c>
      <c r="AI380" s="67">
        <v>0</v>
      </c>
      <c r="AJ380" s="67">
        <v>0</v>
      </c>
      <c r="AK380" s="67">
        <v>0</v>
      </c>
      <c r="AL380" s="67">
        <v>0</v>
      </c>
      <c r="AM380" s="67">
        <v>0</v>
      </c>
      <c r="AN380" s="237">
        <v>0</v>
      </c>
      <c r="AP380" s="67">
        <v>0</v>
      </c>
      <c r="AQ380" s="67">
        <v>0</v>
      </c>
      <c r="AR380" s="67">
        <v>0</v>
      </c>
      <c r="AS380" s="67">
        <v>0</v>
      </c>
      <c r="AT380" s="67">
        <v>0</v>
      </c>
      <c r="AU380" s="237">
        <v>0</v>
      </c>
      <c r="AW380" s="67">
        <v>0</v>
      </c>
      <c r="AX380" s="67">
        <v>0</v>
      </c>
      <c r="AY380" s="67">
        <v>0</v>
      </c>
      <c r="AZ380" s="67">
        <v>0</v>
      </c>
      <c r="BA380" s="67">
        <v>0</v>
      </c>
      <c r="BB380" s="237">
        <v>0</v>
      </c>
      <c r="BD380" s="67">
        <v>0</v>
      </c>
      <c r="BE380" s="67">
        <v>0</v>
      </c>
      <c r="BF380" s="67">
        <v>0</v>
      </c>
      <c r="BG380" s="67">
        <v>0</v>
      </c>
      <c r="BH380" s="67">
        <v>0</v>
      </c>
      <c r="BI380" s="237">
        <v>0</v>
      </c>
      <c r="BK380" s="67">
        <v>0</v>
      </c>
      <c r="BL380" s="67">
        <v>0</v>
      </c>
      <c r="BM380" s="67">
        <v>0</v>
      </c>
      <c r="BN380" s="67">
        <v>0</v>
      </c>
      <c r="BO380" s="67">
        <v>0</v>
      </c>
      <c r="BP380" s="237">
        <v>0</v>
      </c>
      <c r="BR380" s="238">
        <v>0</v>
      </c>
      <c r="BS380" s="238">
        <v>0</v>
      </c>
      <c r="BT380" s="238">
        <v>0</v>
      </c>
      <c r="BU380" s="238">
        <v>1</v>
      </c>
      <c r="BV380" s="238">
        <v>0</v>
      </c>
      <c r="BX380" s="67">
        <v>0</v>
      </c>
      <c r="BY380" s="67">
        <v>0</v>
      </c>
      <c r="BZ380" s="67">
        <v>0</v>
      </c>
      <c r="CA380" s="67">
        <v>0</v>
      </c>
      <c r="CB380" s="67">
        <v>0</v>
      </c>
      <c r="CC380" s="237">
        <v>0</v>
      </c>
      <c r="CE380" s="67">
        <v>0</v>
      </c>
      <c r="CF380" s="67">
        <v>0</v>
      </c>
      <c r="CG380" s="67">
        <v>0</v>
      </c>
      <c r="CH380" s="67">
        <v>0</v>
      </c>
      <c r="CI380" s="67">
        <v>0</v>
      </c>
      <c r="CJ380" s="237">
        <v>0</v>
      </c>
      <c r="CL380" s="67">
        <v>0</v>
      </c>
      <c r="CM380" s="67">
        <v>0</v>
      </c>
      <c r="CN380" s="67">
        <v>0</v>
      </c>
      <c r="CO380" s="67">
        <v>0</v>
      </c>
      <c r="CP380" s="67">
        <v>0</v>
      </c>
      <c r="CQ380" s="237">
        <v>0</v>
      </c>
      <c r="CS380" s="67">
        <v>0</v>
      </c>
      <c r="CT380" s="67">
        <v>0</v>
      </c>
      <c r="CU380" s="67">
        <v>0</v>
      </c>
      <c r="CV380" s="67">
        <v>0</v>
      </c>
      <c r="CW380" s="67">
        <v>0</v>
      </c>
      <c r="CX380" s="237">
        <v>0</v>
      </c>
      <c r="CZ380" s="67">
        <v>0</v>
      </c>
      <c r="DA380" s="67">
        <v>0</v>
      </c>
      <c r="DB380" s="67">
        <v>0</v>
      </c>
      <c r="DC380" s="67">
        <v>0</v>
      </c>
      <c r="DD380" s="67">
        <v>0</v>
      </c>
      <c r="DE380" s="237">
        <v>0</v>
      </c>
      <c r="DG380" s="190" t="b" cm="1">
        <f t="array" aca="1" ref="DG380" ca="1">OR($G380=Forecast_Capex_Input!$BF$8:$BF$10)</f>
        <v>0</v>
      </c>
      <c r="DH380" s="190" cm="1">
        <f t="array" aca="1" ref="DH380" ca="1">IFERROR(INDEX(Forecast_Capex_Input!BG$12:BG$286,$Z380)
*(INDEX(Forecast_Capex_Input!$H$12:$H$286,$Z380)=Repex),0)
*$DG380</f>
        <v>0</v>
      </c>
      <c r="DI380" s="190" cm="1">
        <f t="array" aca="1" ref="DI380" ca="1">IFERROR(INDEX(Forecast_Capex_Input!BH$12:BH$286,$Z380)
*(INDEX(Forecast_Capex_Input!$H$12:$H$286,$Z380)=Repex),0)
*$DG380</f>
        <v>0</v>
      </c>
      <c r="DJ380" s="190" cm="1">
        <f t="array" aca="1" ref="DJ380" ca="1">IFERROR(INDEX(Forecast_Capex_Input!BI$12:BI$286,$Z380)
*(INDEX(Forecast_Capex_Input!$H$12:$H$286,$Z380)=Repex),0)
*$DG380</f>
        <v>0</v>
      </c>
      <c r="DK380" s="190" cm="1">
        <f t="array" aca="1" ref="DK380" ca="1">IFERROR(INDEX(Forecast_Capex_Input!BJ$12:BJ$286,$Z380)
*(INDEX(Forecast_Capex_Input!$H$12:$H$286,$Z380)=Repex),0)
*$DG380</f>
        <v>0</v>
      </c>
      <c r="DL380" s="190" cm="1">
        <f t="array" aca="1" ref="DL380" ca="1">IFERROR(INDEX(Forecast_Capex_Input!BK$12:BK$286,$Z380)
*(INDEX(Forecast_Capex_Input!$H$12:$H$286,$Z380)=Repex),0)
*$DG380</f>
        <v>0</v>
      </c>
      <c r="DM380" s="190" cm="1">
        <f t="array" aca="1" ref="DM380" ca="1">IFERROR(INDEX(Forecast_Capex_Input!BL$12:BL$286,$Z380)
*(INDEX(Forecast_Capex_Input!$H$12:$H$286,$Z380)=Repex),0)
*$DG380</f>
        <v>0</v>
      </c>
      <c r="DO380" s="190" t="b" cm="1">
        <f t="array" aca="1" ref="DO380" ca="1">OR($G380=Forecast_Capex_Input!$BN$8:$BN$9)</f>
        <v>0</v>
      </c>
      <c r="DP380" s="190" cm="1">
        <f t="array" aca="1" ref="DP380" ca="1">IFERROR(INDEX(Forecast_Capex_Input!BO$12:BO$286,$Z380)
*(INDEX(Forecast_Capex_Input!$H$12:$H$286,$Z380)=Repex),0)
*$DO380</f>
        <v>0</v>
      </c>
      <c r="DQ380" s="190" cm="1">
        <f t="array" aca="1" ref="DQ380" ca="1">IFERROR(INDEX(Forecast_Capex_Input!BP$12:BP$286,$Z380)
*(INDEX(Forecast_Capex_Input!$H$12:$H$286,$Z380)=Repex),0)
*$DO380</f>
        <v>0</v>
      </c>
      <c r="DR380" s="190" cm="1">
        <f t="array" aca="1" ref="DR380" ca="1">IFERROR(INDEX(Forecast_Capex_Input!BQ$12:BQ$286,$Z380)
*(INDEX(Forecast_Capex_Input!$H$12:$H$286,$Z380)=Repex),0)
*$DO380</f>
        <v>0</v>
      </c>
      <c r="DS380" s="190" cm="1">
        <f t="array" aca="1" ref="DS380" ca="1">IFERROR(INDEX(Forecast_Capex_Input!BR$12:BR$286,$Z380)
*(INDEX(Forecast_Capex_Input!$H$12:$H$286,$Z380)=Repex),0)
*$DO380</f>
        <v>0</v>
      </c>
      <c r="DT380" s="190" cm="1">
        <f t="array" aca="1" ref="DT380" ca="1">IFERROR(INDEX(Forecast_Capex_Input!BS$12:BS$286,$Z380)
*(INDEX(Forecast_Capex_Input!$H$12:$H$286,$Z380)=Repex),0)
*$DO380</f>
        <v>0</v>
      </c>
      <c r="DV380" s="190" t="b" cm="1">
        <f t="array" aca="1" ref="DV380" ca="1">OR($G380=Forecast_Capex_Input!$BU$8:$BU$10)</f>
        <v>1</v>
      </c>
      <c r="DW380" s="190" cm="1">
        <f t="array" aca="1" ref="DW380" ca="1">IFERROR(INDEX(Forecast_Capex_Input!BV$12:BV$286,$Z380)
*(INDEX(Forecast_Capex_Input!$H$12:$H$286,$Z380)=Repex),0)
*$DV380</f>
        <v>0</v>
      </c>
      <c r="DX380" s="190" cm="1">
        <f t="array" aca="1" ref="DX380" ca="1">IFERROR(INDEX(Forecast_Capex_Input!BW$12:BW$286,$Z380)
*(INDEX(Forecast_Capex_Input!$H$12:$H$286,$Z380)=Repex),0)
*$DV380</f>
        <v>0</v>
      </c>
      <c r="DY380" s="190" cm="1">
        <f t="array" aca="1" ref="DY380" ca="1">IFERROR(INDEX(Forecast_Capex_Input!BX$12:BX$286,$Z380)
*(INDEX(Forecast_Capex_Input!$H$12:$H$286,$Z380)=Repex),0)
*$DV380</f>
        <v>0</v>
      </c>
      <c r="DZ380" s="190" cm="1">
        <f t="array" aca="1" ref="DZ380" ca="1">IFERROR(INDEX(Forecast_Capex_Input!BY$12:BY$286,$Z380)
*(INDEX(Forecast_Capex_Input!$H$12:$H$286,$Z380)=Repex),0)
*$DV380</f>
        <v>0</v>
      </c>
      <c r="EA380" s="190" cm="1">
        <f t="array" aca="1" ref="EA380" ca="1">IFERROR(INDEX(Forecast_Capex_Input!BZ$12:BZ$286,$Z380)
*(INDEX(Forecast_Capex_Input!$H$12:$H$286,$Z380)=Repex),0)
*$DV380</f>
        <v>0</v>
      </c>
      <c r="EB380" s="190" cm="1">
        <f t="array" aca="1" ref="EB380" ca="1">IFERROR(INDEX(Forecast_Capex_Input!CA$12:CA$286,$Z380)
*(INDEX(Forecast_Capex_Input!$H$12:$H$286,$Z380)=Repex),0)
*$DV380</f>
        <v>0</v>
      </c>
      <c r="EC380" s="190" cm="1">
        <f t="array" aca="1" ref="EC380" ca="1">IFERROR(INDEX(Forecast_Capex_Input!CB$12:CB$286,$Z380)
*(INDEX(Forecast_Capex_Input!$H$12:$H$286,$Z380)=Repex),0)
*$DV380</f>
        <v>0</v>
      </c>
      <c r="ED380" s="190" cm="1">
        <f t="array" aca="1" ref="ED380" ca="1">IFERROR(INDEX(Forecast_Capex_Input!CC$12:CC$286,$Z380)
*(INDEX(Forecast_Capex_Input!$H$12:$H$286,$Z380)=Repex),0)
*$DV380</f>
        <v>0</v>
      </c>
      <c r="EF380" s="107">
        <f t="shared" si="39"/>
        <v>0</v>
      </c>
      <c r="EG380" s="180">
        <f>IFERROR(RANK(EF380,EF$11:EF$1010,0)+COUNTIF(EF$11:EF380,EF380)-1,NA)</f>
        <v>62</v>
      </c>
    </row>
    <row r="381" spans="3:137" x14ac:dyDescent="0.2">
      <c r="C381" s="28">
        <f t="shared" si="37"/>
        <v>371</v>
      </c>
      <c r="D381" s="9" t="str" cm="1">
        <f t="array" ref="D381">IFERROR(INDEX(Forecast_Capex_Input!$D$12:$D$286,$Z381),NA)</f>
        <v>Supply to Strathnairn area  (EVOEnergy)</v>
      </c>
      <c r="E381" s="24" t="b" cm="1">
        <f t="array" ref="E381">IF($Z381=NA,NA,INDEX(Forecast_Capex_Input!$E$12:$E$286,$Z381))</f>
        <v>1</v>
      </c>
      <c r="F381" s="9" t="str" cm="1">
        <f t="array" aca="1" ref="F381" ca="1">IFERROR(INDEX(General!$E$25:$E$26,$AA381),NA)</f>
        <v>Labour</v>
      </c>
      <c r="G381" s="9" t="str" cm="1">
        <f t="array" aca="1" ref="G381" ca="1">IFERROR(INDEX(Forecast_Capex_Input!$AI$11:$BB$11,$AC381),NA)</f>
        <v>Substations</v>
      </c>
      <c r="H381" s="50" cm="1">
        <f t="array" aca="1" ref="H381" ca="1">IFERROR(INDEX(Forecast_Capex_Input!$AI$12:$BB$286,$Z381,$AC381),NA)</f>
        <v>0.8</v>
      </c>
      <c r="I381" s="150" t="str" cm="1">
        <f t="array" ref="I381">IFERROR(INDEX(Forecast_Capex_Input!$F$12:$F$286,$Z381),NA)</f>
        <v>Connections</v>
      </c>
      <c r="J381" s="150" t="str" cm="1">
        <f t="array" ref="J381">IFERROR(INDEX(Forecast_Capex_Input!G$12:G$286,$Z381),NA)</f>
        <v>Connections</v>
      </c>
      <c r="K381" s="150" t="str" cm="1">
        <f t="array" ref="K381">IFERROR(INDEX(Forecast_Capex_Input!H$12:H$286,$Z381),NA)</f>
        <v>Augex</v>
      </c>
      <c r="L381" s="150" t="str" cm="1">
        <f t="array" ref="L381">IFERROR(INDEX(Forecast_Capex_Input!I$12:I$286,$Z381),NA)</f>
        <v>Connections</v>
      </c>
      <c r="M381" s="150" t="str" cm="1">
        <f t="array" ref="M381">IFERROR(INDEX(Forecast_Capex_Input!J$12:J$286,$Z381),NA)</f>
        <v>N/A</v>
      </c>
      <c r="N381" s="150" t="str" cm="1">
        <f t="array" ref="N381">IFERROR(INDEX(Forecast_Capex_Input!K$12:K$286,$Z381),NA)</f>
        <v>N/A</v>
      </c>
      <c r="O381" s="150" t="str" cm="1">
        <f t="array" ref="O381">IFERROR(INDEX(Forecast_Capex_Input!L$12:L$286,$Z381),NA)</f>
        <v>N/A</v>
      </c>
      <c r="P381" s="150" t="str" cm="1">
        <f t="array" ref="P381">IFERROR(INDEX(Forecast_Capex_Input!M$12:M$286,$Z381),NA)</f>
        <v>N/A</v>
      </c>
      <c r="Q381" s="24" t="str" cm="1">
        <f t="array" ref="Q381">IFERROR(INDEX(Forecast_Capex_Input!N$12:N$286,$Z381),NA)</f>
        <v>Yes</v>
      </c>
      <c r="R381" s="190" cm="1">
        <f t="array" ref="R381">IFERROR(INDEX(Forecast_Capex_Input!O$12:O$286,$Z381),0)</f>
        <v>0</v>
      </c>
      <c r="S381" s="24" t="str" cm="1">
        <f t="array" ref="S381">IFERROR(INDEX(Forecast_Capex_Input!P$12:P$286,$Z381),0)</f>
        <v>Localised maximum demand growth</v>
      </c>
      <c r="T381" s="150" t="str" cm="1">
        <f t="array" aca="1" ref="T381" ca="1">IFERROR(INDEX(General!$K$91:$K$110,$AC381),NA)</f>
        <v>Substations (2018 onwards)</v>
      </c>
      <c r="U381" s="43" cm="1">
        <f t="array" aca="1" ref="U381" ca="1">IFERROR(
IF($F381=General!$E$25,INDEX(Forecast_Capex_Input!S$12:S$286,$Z381),
INDEX(Forecast_Capex_Input!T$12:T$286,$Z381)),0)</f>
        <v>0.23494913807284812</v>
      </c>
      <c r="V381" s="82" t="b">
        <f>IFERROR(INDEX(Overheads!$T$19:$T$26,MATCH($I381,Overheads!$E$19:$E$26,0)),FALSE)</f>
        <v>1</v>
      </c>
      <c r="W381" s="209" t="str" cm="1">
        <f t="array" ref="W381">IFERROR(
INDEX(Forecast_Capex_Input!CN$12:CN$286,$Z381),0)</f>
        <v>FY22</v>
      </c>
      <c r="X381" s="209">
        <f>IFERROR(
MATCH($W381,General!$L$39:$S$39,0),1)</f>
        <v>2</v>
      </c>
      <c r="Z381" s="28">
        <f>IFERROR(
IF(MATCH($C381,Forecast_Capex_Input!$CI$12:$CI$286,1)+1&gt;MAX(Forecast_Capex_Input!$C$12:$C$286),NA,
MATCH($C381,Forecast_Capex_Input!$CI$12:$CI$286,1)+1),1)</f>
        <v>156</v>
      </c>
      <c r="AA381" s="28" cm="1">
        <f t="array" aca="1" ref="AA381" ca="1">IFERROR(
IF(Z380&lt;&gt;Z381,1,
IF(COUNTIF(OFFSET(AA380,0,0,-INDEX(Forecast_Capex_Input!$CG$12:$CG$286,$Z381)),AA380)=INDEX(Forecast_Capex_Input!$CG$12:$CG$286,$Z381),AA380+1,AA380)),NA)</f>
        <v>1</v>
      </c>
      <c r="AB381" s="28" cm="1">
        <f t="array" ref="AB381">IFERROR($C381-IF($Z381=1,1,INDEX(Forecast_Capex_Input!$CI$12:$CI$286,$Z381-1))+1,NA)</f>
        <v>1</v>
      </c>
      <c r="AC381" s="28" cm="1">
        <f t="array" aca="1" ref="AC381" ca="1">IFERROR(IF(AA381=1,
INDEX(Forecast_Capex_Input!$AI$10:$BB$10,SMALL(IF(INDEX(Forecast_Capex_Input!$AI$12:$BB$286,$Z381,0)&gt;0,COLUMN(Forecast_Capex_Input!$AI$10:$BB$10)-COLUMN(Forecast_Capex_Input!$AI$12)+1),ROWS(OFFSET(AC380,0,0,-$AB381)))),
OFFSET(AC380,-INDEX(Forecast_Capex_Input!$CG$12:$CG$286,$Z381)+1,0)),NA)</f>
        <v>3</v>
      </c>
      <c r="AD381" s="28">
        <f t="shared" ca="1" si="34"/>
        <v>1</v>
      </c>
      <c r="AE381" s="82" t="b">
        <f t="shared" si="38"/>
        <v>0</v>
      </c>
      <c r="AF381" s="78" t="b">
        <v>0</v>
      </c>
      <c r="AG381" s="82" t="b">
        <f t="shared" si="35"/>
        <v>1</v>
      </c>
      <c r="AI381" s="183" t="s">
        <v>768</v>
      </c>
      <c r="AJ381" s="183" t="s">
        <v>768</v>
      </c>
      <c r="AK381" s="183" t="s">
        <v>768</v>
      </c>
      <c r="AL381" s="183" t="s">
        <v>768</v>
      </c>
      <c r="AM381" s="183" t="s">
        <v>768</v>
      </c>
      <c r="AN381" s="143" t="s">
        <v>768</v>
      </c>
      <c r="AP381" s="183" t="s">
        <v>768</v>
      </c>
      <c r="AQ381" s="183" t="s">
        <v>768</v>
      </c>
      <c r="AR381" s="183" t="s">
        <v>768</v>
      </c>
      <c r="AS381" s="183" t="s">
        <v>768</v>
      </c>
      <c r="AT381" s="183" t="s">
        <v>768</v>
      </c>
      <c r="AU381" s="143" t="s">
        <v>768</v>
      </c>
      <c r="AW381" s="183" t="s">
        <v>768</v>
      </c>
      <c r="AX381" s="183" t="s">
        <v>768</v>
      </c>
      <c r="AY381" s="183" t="s">
        <v>768</v>
      </c>
      <c r="AZ381" s="183" t="s">
        <v>768</v>
      </c>
      <c r="BA381" s="183" t="s">
        <v>768</v>
      </c>
      <c r="BB381" s="143" t="s">
        <v>768</v>
      </c>
      <c r="BD381" s="183" t="s">
        <v>768</v>
      </c>
      <c r="BE381" s="183" t="s">
        <v>768</v>
      </c>
      <c r="BF381" s="183" t="s">
        <v>768</v>
      </c>
      <c r="BG381" s="183" t="s">
        <v>768</v>
      </c>
      <c r="BH381" s="183" t="s">
        <v>768</v>
      </c>
      <c r="BI381" s="143" t="s">
        <v>768</v>
      </c>
      <c r="BK381" s="183" t="s">
        <v>768</v>
      </c>
      <c r="BL381" s="183" t="s">
        <v>768</v>
      </c>
      <c r="BM381" s="183" t="s">
        <v>768</v>
      </c>
      <c r="BN381" s="183" t="s">
        <v>768</v>
      </c>
      <c r="BO381" s="183" t="s">
        <v>768</v>
      </c>
      <c r="BP381" s="143" t="s">
        <v>768</v>
      </c>
      <c r="BR381" s="181" t="s">
        <v>768</v>
      </c>
      <c r="BS381" s="181" t="s">
        <v>768</v>
      </c>
      <c r="BT381" s="181" t="s">
        <v>768</v>
      </c>
      <c r="BU381" s="181" t="s">
        <v>768</v>
      </c>
      <c r="BV381" s="181" t="s">
        <v>768</v>
      </c>
      <c r="BX381" s="183" t="s">
        <v>768</v>
      </c>
      <c r="BY381" s="183" t="s">
        <v>768</v>
      </c>
      <c r="BZ381" s="183" t="s">
        <v>768</v>
      </c>
      <c r="CA381" s="183" t="s">
        <v>768</v>
      </c>
      <c r="CB381" s="183" t="s">
        <v>768</v>
      </c>
      <c r="CC381" s="143" t="s">
        <v>768</v>
      </c>
      <c r="CE381" s="183" t="s">
        <v>768</v>
      </c>
      <c r="CF381" s="183" t="s">
        <v>768</v>
      </c>
      <c r="CG381" s="183" t="s">
        <v>768</v>
      </c>
      <c r="CH381" s="183" t="s">
        <v>768</v>
      </c>
      <c r="CI381" s="183" t="s">
        <v>768</v>
      </c>
      <c r="CJ381" s="143" t="s">
        <v>768</v>
      </c>
      <c r="CL381" s="183" t="s">
        <v>768</v>
      </c>
      <c r="CM381" s="183" t="s">
        <v>768</v>
      </c>
      <c r="CN381" s="183" t="s">
        <v>768</v>
      </c>
      <c r="CO381" s="183" t="s">
        <v>768</v>
      </c>
      <c r="CP381" s="183" t="s">
        <v>768</v>
      </c>
      <c r="CQ381" s="143" t="s">
        <v>768</v>
      </c>
      <c r="CS381" s="183" t="s">
        <v>768</v>
      </c>
      <c r="CT381" s="183" t="s">
        <v>768</v>
      </c>
      <c r="CU381" s="183" t="s">
        <v>768</v>
      </c>
      <c r="CV381" s="183" t="s">
        <v>768</v>
      </c>
      <c r="CW381" s="183" t="s">
        <v>768</v>
      </c>
      <c r="CX381" s="143" t="s">
        <v>768</v>
      </c>
      <c r="CZ381" s="183" t="s">
        <v>768</v>
      </c>
      <c r="DA381" s="183" t="s">
        <v>768</v>
      </c>
      <c r="DB381" s="183" t="s">
        <v>768</v>
      </c>
      <c r="DC381" s="183" t="s">
        <v>768</v>
      </c>
      <c r="DD381" s="183" t="s">
        <v>768</v>
      </c>
      <c r="DE381" s="143" t="s">
        <v>768</v>
      </c>
      <c r="DG381" s="43" t="b" cm="1">
        <f t="array" aca="1" ref="DG381" ca="1">OR($G381=Forecast_Capex_Input!$BF$8:$BF$10)</f>
        <v>0</v>
      </c>
      <c r="DH381" s="43" cm="1">
        <f t="array" aca="1" ref="DH381" ca="1">IFERROR(INDEX(Forecast_Capex_Input!BG$12:BG$286,$Z381)
*(INDEX(Forecast_Capex_Input!$H$12:$H$286,$Z381)=Repex),0)
*$DG381</f>
        <v>0</v>
      </c>
      <c r="DI381" s="43" cm="1">
        <f t="array" aca="1" ref="DI381" ca="1">IFERROR(INDEX(Forecast_Capex_Input!BH$12:BH$286,$Z381)
*(INDEX(Forecast_Capex_Input!$H$12:$H$286,$Z381)=Repex),0)
*$DG381</f>
        <v>0</v>
      </c>
      <c r="DJ381" s="43" cm="1">
        <f t="array" aca="1" ref="DJ381" ca="1">IFERROR(INDEX(Forecast_Capex_Input!BI$12:BI$286,$Z381)
*(INDEX(Forecast_Capex_Input!$H$12:$H$286,$Z381)=Repex),0)
*$DG381</f>
        <v>0</v>
      </c>
      <c r="DK381" s="43" cm="1">
        <f t="array" aca="1" ref="DK381" ca="1">IFERROR(INDEX(Forecast_Capex_Input!BJ$12:BJ$286,$Z381)
*(INDEX(Forecast_Capex_Input!$H$12:$H$286,$Z381)=Repex),0)
*$DG381</f>
        <v>0</v>
      </c>
      <c r="DL381" s="43" cm="1">
        <f t="array" aca="1" ref="DL381" ca="1">IFERROR(INDEX(Forecast_Capex_Input!BK$12:BK$286,$Z381)
*(INDEX(Forecast_Capex_Input!$H$12:$H$286,$Z381)=Repex),0)
*$DG381</f>
        <v>0</v>
      </c>
      <c r="DM381" s="43" cm="1">
        <f t="array" aca="1" ref="DM381" ca="1">IFERROR(INDEX(Forecast_Capex_Input!BL$12:BL$286,$Z381)
*(INDEX(Forecast_Capex_Input!$H$12:$H$286,$Z381)=Repex),0)
*$DG381</f>
        <v>0</v>
      </c>
      <c r="DO381" s="43" t="b" cm="1">
        <f t="array" aca="1" ref="DO381" ca="1">OR($G381=Forecast_Capex_Input!$BN$8:$BN$9)</f>
        <v>1</v>
      </c>
      <c r="DP381" s="43" cm="1">
        <f t="array" aca="1" ref="DP381" ca="1">IFERROR(INDEX(Forecast_Capex_Input!BO$12:BO$286,$Z381)
*(INDEX(Forecast_Capex_Input!$H$12:$H$286,$Z381)=Repex),0)
*$DO381</f>
        <v>0</v>
      </c>
      <c r="DQ381" s="43" cm="1">
        <f t="array" aca="1" ref="DQ381" ca="1">IFERROR(INDEX(Forecast_Capex_Input!BP$12:BP$286,$Z381)
*(INDEX(Forecast_Capex_Input!$H$12:$H$286,$Z381)=Repex),0)
*$DO381</f>
        <v>0</v>
      </c>
      <c r="DR381" s="43" cm="1">
        <f t="array" aca="1" ref="DR381" ca="1">IFERROR(INDEX(Forecast_Capex_Input!BQ$12:BQ$286,$Z381)
*(INDEX(Forecast_Capex_Input!$H$12:$H$286,$Z381)=Repex),0)
*$DO381</f>
        <v>0</v>
      </c>
      <c r="DS381" s="43" cm="1">
        <f t="array" aca="1" ref="DS381" ca="1">IFERROR(INDEX(Forecast_Capex_Input!BR$12:BR$286,$Z381)
*(INDEX(Forecast_Capex_Input!$H$12:$H$286,$Z381)=Repex),0)
*$DO381</f>
        <v>0</v>
      </c>
      <c r="DT381" s="43" cm="1">
        <f t="array" aca="1" ref="DT381" ca="1">IFERROR(INDEX(Forecast_Capex_Input!BS$12:BS$286,$Z381)
*(INDEX(Forecast_Capex_Input!$H$12:$H$286,$Z381)=Repex),0)
*$DO381</f>
        <v>0</v>
      </c>
      <c r="DV381" s="43" t="b" cm="1">
        <f t="array" aca="1" ref="DV381" ca="1">OR($G381=Forecast_Capex_Input!$BU$8:$BU$10)</f>
        <v>0</v>
      </c>
      <c r="DW381" s="43" cm="1">
        <f t="array" aca="1" ref="DW381" ca="1">IFERROR(INDEX(Forecast_Capex_Input!BV$12:BV$286,$Z381)
*(INDEX(Forecast_Capex_Input!$H$12:$H$286,$Z381)=Repex),0)
*$DV381</f>
        <v>0</v>
      </c>
      <c r="DX381" s="43" cm="1">
        <f t="array" aca="1" ref="DX381" ca="1">IFERROR(INDEX(Forecast_Capex_Input!BW$12:BW$286,$Z381)
*(INDEX(Forecast_Capex_Input!$H$12:$H$286,$Z381)=Repex),0)
*$DV381</f>
        <v>0</v>
      </c>
      <c r="DY381" s="43" cm="1">
        <f t="array" aca="1" ref="DY381" ca="1">IFERROR(INDEX(Forecast_Capex_Input!BX$12:BX$286,$Z381)
*(INDEX(Forecast_Capex_Input!$H$12:$H$286,$Z381)=Repex),0)
*$DV381</f>
        <v>0</v>
      </c>
      <c r="DZ381" s="43" cm="1">
        <f t="array" aca="1" ref="DZ381" ca="1">IFERROR(INDEX(Forecast_Capex_Input!BY$12:BY$286,$Z381)
*(INDEX(Forecast_Capex_Input!$H$12:$H$286,$Z381)=Repex),0)
*$DV381</f>
        <v>0</v>
      </c>
      <c r="EA381" s="43" cm="1">
        <f t="array" aca="1" ref="EA381" ca="1">IFERROR(INDEX(Forecast_Capex_Input!BZ$12:BZ$286,$Z381)
*(INDEX(Forecast_Capex_Input!$H$12:$H$286,$Z381)=Repex),0)
*$DV381</f>
        <v>0</v>
      </c>
      <c r="EB381" s="43" cm="1">
        <f t="array" aca="1" ref="EB381" ca="1">IFERROR(INDEX(Forecast_Capex_Input!CA$12:CA$286,$Z381)
*(INDEX(Forecast_Capex_Input!$H$12:$H$286,$Z381)=Repex),0)
*$DV381</f>
        <v>0</v>
      </c>
      <c r="EC381" s="43" cm="1">
        <f t="array" aca="1" ref="EC381" ca="1">IFERROR(INDEX(Forecast_Capex_Input!CB$12:CB$286,$Z381)
*(INDEX(Forecast_Capex_Input!$H$12:$H$286,$Z381)=Repex),0)
*$DV381</f>
        <v>0</v>
      </c>
      <c r="ED381" s="43" cm="1">
        <f t="array" aca="1" ref="ED381" ca="1">IFERROR(INDEX(Forecast_Capex_Input!CC$12:CC$286,$Z381)
*(INDEX(Forecast_Capex_Input!$H$12:$H$286,$Z381)=Repex),0)
*$DV381</f>
        <v>0</v>
      </c>
      <c r="EF381" s="136" t="s">
        <v>768</v>
      </c>
      <c r="EG381" s="189" t="s">
        <v>768</v>
      </c>
    </row>
    <row r="382" spans="3:137" x14ac:dyDescent="0.2">
      <c r="C382" s="28">
        <f t="shared" si="37"/>
        <v>372</v>
      </c>
      <c r="D382" s="9" t="str" cm="1">
        <f t="array" ref="D382">IFERROR(INDEX(Forecast_Capex_Input!$D$12:$D$286,$Z382),NA)</f>
        <v>Supply to Strathnairn area  (EVOEnergy)</v>
      </c>
      <c r="E382" s="24" t="b" cm="1">
        <f t="array" ref="E382">IF($Z382=NA,NA,INDEX(Forecast_Capex_Input!$E$12:$E$286,$Z382))</f>
        <v>1</v>
      </c>
      <c r="F382" s="9" t="str" cm="1">
        <f t="array" aca="1" ref="F382" ca="1">IFERROR(INDEX(General!$E$25:$E$26,$AA382),NA)</f>
        <v>Labour</v>
      </c>
      <c r="G382" s="9" t="str" cm="1">
        <f t="array" aca="1" ref="G382" ca="1">IFERROR(INDEX(Forecast_Capex_Input!$AI$11:$BB$11,$AC382),NA)</f>
        <v>Secondary Systems</v>
      </c>
      <c r="H382" s="50" cm="1">
        <f t="array" aca="1" ref="H382" ca="1">IFERROR(INDEX(Forecast_Capex_Input!$AI$12:$BB$286,$Z382,$AC382),NA)</f>
        <v>0.2</v>
      </c>
      <c r="I382" s="150" t="str" cm="1">
        <f t="array" ref="I382">IFERROR(INDEX(Forecast_Capex_Input!$F$12:$F$286,$Z382),NA)</f>
        <v>Connections</v>
      </c>
      <c r="J382" s="150" t="str" cm="1">
        <f t="array" ref="J382">IFERROR(INDEX(Forecast_Capex_Input!G$12:G$286,$Z382),NA)</f>
        <v>Connections</v>
      </c>
      <c r="K382" s="150" t="str" cm="1">
        <f t="array" ref="K382">IFERROR(INDEX(Forecast_Capex_Input!H$12:H$286,$Z382),NA)</f>
        <v>Augex</v>
      </c>
      <c r="L382" s="150" t="str" cm="1">
        <f t="array" ref="L382">IFERROR(INDEX(Forecast_Capex_Input!I$12:I$286,$Z382),NA)</f>
        <v>Connections</v>
      </c>
      <c r="M382" s="150" t="str" cm="1">
        <f t="array" ref="M382">IFERROR(INDEX(Forecast_Capex_Input!J$12:J$286,$Z382),NA)</f>
        <v>N/A</v>
      </c>
      <c r="N382" s="150" t="str" cm="1">
        <f t="array" ref="N382">IFERROR(INDEX(Forecast_Capex_Input!K$12:K$286,$Z382),NA)</f>
        <v>N/A</v>
      </c>
      <c r="O382" s="150" t="str" cm="1">
        <f t="array" ref="O382">IFERROR(INDEX(Forecast_Capex_Input!L$12:L$286,$Z382),NA)</f>
        <v>N/A</v>
      </c>
      <c r="P382" s="150" t="str" cm="1">
        <f t="array" ref="P382">IFERROR(INDEX(Forecast_Capex_Input!M$12:M$286,$Z382),NA)</f>
        <v>N/A</v>
      </c>
      <c r="Q382" s="24" t="str" cm="1">
        <f t="array" ref="Q382">IFERROR(INDEX(Forecast_Capex_Input!N$12:N$286,$Z382),NA)</f>
        <v>Yes</v>
      </c>
      <c r="R382" s="190" cm="1">
        <f t="array" ref="R382">IFERROR(INDEX(Forecast_Capex_Input!O$12:O$286,$Z382),0)</f>
        <v>0</v>
      </c>
      <c r="S382" s="24" t="str" cm="1">
        <f t="array" ref="S382">IFERROR(INDEX(Forecast_Capex_Input!P$12:P$286,$Z382),0)</f>
        <v>Localised maximum demand growth</v>
      </c>
      <c r="T382" s="150" t="str" cm="1">
        <f t="array" aca="1" ref="T382" ca="1">IFERROR(INDEX(General!$K$91:$K$110,$AC382),NA)</f>
        <v>Secondary Systems (2018-23)</v>
      </c>
      <c r="U382" s="43" cm="1">
        <f t="array" aca="1" ref="U382" ca="1">IFERROR(
IF($F382=General!$E$25,INDEX(Forecast_Capex_Input!S$12:S$286,$Z382),
INDEX(Forecast_Capex_Input!T$12:T$286,$Z382)),0)</f>
        <v>0.23494913807284812</v>
      </c>
      <c r="V382" s="82" t="b">
        <f>IFERROR(INDEX(Overheads!$T$19:$T$26,MATCH($I382,Overheads!$E$19:$E$26,0)),FALSE)</f>
        <v>1</v>
      </c>
      <c r="W382" s="209" t="str" cm="1">
        <f t="array" ref="W382">IFERROR(
INDEX(Forecast_Capex_Input!CN$12:CN$286,$Z382),0)</f>
        <v>FY22</v>
      </c>
      <c r="X382" s="209">
        <f>IFERROR(
MATCH($W382,General!$L$39:$S$39,0),1)</f>
        <v>2</v>
      </c>
      <c r="Z382" s="28">
        <f>IFERROR(
IF(MATCH($C382,Forecast_Capex_Input!$CI$12:$CI$286,1)+1&gt;MAX(Forecast_Capex_Input!$C$12:$C$286),NA,
MATCH($C382,Forecast_Capex_Input!$CI$12:$CI$286,1)+1),1)</f>
        <v>156</v>
      </c>
      <c r="AA382" s="28" cm="1">
        <f t="array" aca="1" ref="AA382" ca="1">IFERROR(
IF(Z381&lt;&gt;Z382,1,
IF(COUNTIF(OFFSET(AA381,0,0,-INDEX(Forecast_Capex_Input!$CG$12:$CG$286,$Z382)),AA381)=INDEX(Forecast_Capex_Input!$CG$12:$CG$286,$Z382),AA381+1,AA381)),NA)</f>
        <v>1</v>
      </c>
      <c r="AB382" s="28" cm="1">
        <f t="array" ref="AB382">IFERROR($C382-IF($Z382=1,1,INDEX(Forecast_Capex_Input!$CI$12:$CI$286,$Z382-1))+1,NA)</f>
        <v>2</v>
      </c>
      <c r="AC382" s="28" cm="1">
        <f t="array" aca="1" ref="AC382" ca="1">IFERROR(IF(AA382=1,
INDEX(Forecast_Capex_Input!$AI$10:$BB$10,SMALL(IF(INDEX(Forecast_Capex_Input!$AI$12:$BB$286,$Z382,0)&gt;0,COLUMN(Forecast_Capex_Input!$AI$10:$BB$10)-COLUMN(Forecast_Capex_Input!$AI$12)+1),ROWS(OFFSET(AC381,0,0,-$AB382)))),
OFFSET(AC381,-INDEX(Forecast_Capex_Input!$CG$12:$CG$286,$Z382)+1,0)),NA)</f>
        <v>4</v>
      </c>
      <c r="AD382" s="28">
        <f t="shared" ca="1" si="34"/>
        <v>1</v>
      </c>
      <c r="AE382" s="82" t="b">
        <f t="shared" si="38"/>
        <v>0</v>
      </c>
      <c r="AF382" s="78" t="b">
        <v>0</v>
      </c>
      <c r="AG382" s="82" t="b">
        <f t="shared" si="35"/>
        <v>1</v>
      </c>
      <c r="AI382" s="183" t="s">
        <v>768</v>
      </c>
      <c r="AJ382" s="183" t="s">
        <v>768</v>
      </c>
      <c r="AK382" s="183" t="s">
        <v>768</v>
      </c>
      <c r="AL382" s="183" t="s">
        <v>768</v>
      </c>
      <c r="AM382" s="183" t="s">
        <v>768</v>
      </c>
      <c r="AN382" s="143" t="s">
        <v>768</v>
      </c>
      <c r="AP382" s="183" t="s">
        <v>768</v>
      </c>
      <c r="AQ382" s="183" t="s">
        <v>768</v>
      </c>
      <c r="AR382" s="183" t="s">
        <v>768</v>
      </c>
      <c r="AS382" s="183" t="s">
        <v>768</v>
      </c>
      <c r="AT382" s="183" t="s">
        <v>768</v>
      </c>
      <c r="AU382" s="143" t="s">
        <v>768</v>
      </c>
      <c r="AW382" s="183" t="s">
        <v>768</v>
      </c>
      <c r="AX382" s="183" t="s">
        <v>768</v>
      </c>
      <c r="AY382" s="183" t="s">
        <v>768</v>
      </c>
      <c r="AZ382" s="183" t="s">
        <v>768</v>
      </c>
      <c r="BA382" s="183" t="s">
        <v>768</v>
      </c>
      <c r="BB382" s="143" t="s">
        <v>768</v>
      </c>
      <c r="BD382" s="183" t="s">
        <v>768</v>
      </c>
      <c r="BE382" s="183" t="s">
        <v>768</v>
      </c>
      <c r="BF382" s="183" t="s">
        <v>768</v>
      </c>
      <c r="BG382" s="183" t="s">
        <v>768</v>
      </c>
      <c r="BH382" s="183" t="s">
        <v>768</v>
      </c>
      <c r="BI382" s="143" t="s">
        <v>768</v>
      </c>
      <c r="BK382" s="183" t="s">
        <v>768</v>
      </c>
      <c r="BL382" s="183" t="s">
        <v>768</v>
      </c>
      <c r="BM382" s="183" t="s">
        <v>768</v>
      </c>
      <c r="BN382" s="183" t="s">
        <v>768</v>
      </c>
      <c r="BO382" s="183" t="s">
        <v>768</v>
      </c>
      <c r="BP382" s="143" t="s">
        <v>768</v>
      </c>
      <c r="BR382" s="181" t="s">
        <v>768</v>
      </c>
      <c r="BS382" s="181" t="s">
        <v>768</v>
      </c>
      <c r="BT382" s="181" t="s">
        <v>768</v>
      </c>
      <c r="BU382" s="181" t="s">
        <v>768</v>
      </c>
      <c r="BV382" s="181" t="s">
        <v>768</v>
      </c>
      <c r="BX382" s="183" t="s">
        <v>768</v>
      </c>
      <c r="BY382" s="183" t="s">
        <v>768</v>
      </c>
      <c r="BZ382" s="183" t="s">
        <v>768</v>
      </c>
      <c r="CA382" s="183" t="s">
        <v>768</v>
      </c>
      <c r="CB382" s="183" t="s">
        <v>768</v>
      </c>
      <c r="CC382" s="143" t="s">
        <v>768</v>
      </c>
      <c r="CE382" s="183" t="s">
        <v>768</v>
      </c>
      <c r="CF382" s="183" t="s">
        <v>768</v>
      </c>
      <c r="CG382" s="183" t="s">
        <v>768</v>
      </c>
      <c r="CH382" s="183" t="s">
        <v>768</v>
      </c>
      <c r="CI382" s="183" t="s">
        <v>768</v>
      </c>
      <c r="CJ382" s="143" t="s">
        <v>768</v>
      </c>
      <c r="CL382" s="183" t="s">
        <v>768</v>
      </c>
      <c r="CM382" s="183" t="s">
        <v>768</v>
      </c>
      <c r="CN382" s="183" t="s">
        <v>768</v>
      </c>
      <c r="CO382" s="183" t="s">
        <v>768</v>
      </c>
      <c r="CP382" s="183" t="s">
        <v>768</v>
      </c>
      <c r="CQ382" s="143" t="s">
        <v>768</v>
      </c>
      <c r="CS382" s="183" t="s">
        <v>768</v>
      </c>
      <c r="CT382" s="183" t="s">
        <v>768</v>
      </c>
      <c r="CU382" s="183" t="s">
        <v>768</v>
      </c>
      <c r="CV382" s="183" t="s">
        <v>768</v>
      </c>
      <c r="CW382" s="183" t="s">
        <v>768</v>
      </c>
      <c r="CX382" s="143" t="s">
        <v>768</v>
      </c>
      <c r="CZ382" s="183" t="s">
        <v>768</v>
      </c>
      <c r="DA382" s="183" t="s">
        <v>768</v>
      </c>
      <c r="DB382" s="183" t="s">
        <v>768</v>
      </c>
      <c r="DC382" s="183" t="s">
        <v>768</v>
      </c>
      <c r="DD382" s="183" t="s">
        <v>768</v>
      </c>
      <c r="DE382" s="143" t="s">
        <v>768</v>
      </c>
      <c r="DG382" s="43" t="b" cm="1">
        <f t="array" aca="1" ref="DG382" ca="1">OR($G382=Forecast_Capex_Input!$BF$8:$BF$10)</f>
        <v>0</v>
      </c>
      <c r="DH382" s="43" cm="1">
        <f t="array" aca="1" ref="DH382" ca="1">IFERROR(INDEX(Forecast_Capex_Input!BG$12:BG$286,$Z382)
*(INDEX(Forecast_Capex_Input!$H$12:$H$286,$Z382)=Repex),0)
*$DG382</f>
        <v>0</v>
      </c>
      <c r="DI382" s="43" cm="1">
        <f t="array" aca="1" ref="DI382" ca="1">IFERROR(INDEX(Forecast_Capex_Input!BH$12:BH$286,$Z382)
*(INDEX(Forecast_Capex_Input!$H$12:$H$286,$Z382)=Repex),0)
*$DG382</f>
        <v>0</v>
      </c>
      <c r="DJ382" s="43" cm="1">
        <f t="array" aca="1" ref="DJ382" ca="1">IFERROR(INDEX(Forecast_Capex_Input!BI$12:BI$286,$Z382)
*(INDEX(Forecast_Capex_Input!$H$12:$H$286,$Z382)=Repex),0)
*$DG382</f>
        <v>0</v>
      </c>
      <c r="DK382" s="43" cm="1">
        <f t="array" aca="1" ref="DK382" ca="1">IFERROR(INDEX(Forecast_Capex_Input!BJ$12:BJ$286,$Z382)
*(INDEX(Forecast_Capex_Input!$H$12:$H$286,$Z382)=Repex),0)
*$DG382</f>
        <v>0</v>
      </c>
      <c r="DL382" s="43" cm="1">
        <f t="array" aca="1" ref="DL382" ca="1">IFERROR(INDEX(Forecast_Capex_Input!BK$12:BK$286,$Z382)
*(INDEX(Forecast_Capex_Input!$H$12:$H$286,$Z382)=Repex),0)
*$DG382</f>
        <v>0</v>
      </c>
      <c r="DM382" s="43" cm="1">
        <f t="array" aca="1" ref="DM382" ca="1">IFERROR(INDEX(Forecast_Capex_Input!BL$12:BL$286,$Z382)
*(INDEX(Forecast_Capex_Input!$H$12:$H$286,$Z382)=Repex),0)
*$DG382</f>
        <v>0</v>
      </c>
      <c r="DO382" s="43" t="b" cm="1">
        <f t="array" aca="1" ref="DO382" ca="1">OR($G382=Forecast_Capex_Input!$BN$8:$BN$9)</f>
        <v>0</v>
      </c>
      <c r="DP382" s="43" cm="1">
        <f t="array" aca="1" ref="DP382" ca="1">IFERROR(INDEX(Forecast_Capex_Input!BO$12:BO$286,$Z382)
*(INDEX(Forecast_Capex_Input!$H$12:$H$286,$Z382)=Repex),0)
*$DO382</f>
        <v>0</v>
      </c>
      <c r="DQ382" s="43" cm="1">
        <f t="array" aca="1" ref="DQ382" ca="1">IFERROR(INDEX(Forecast_Capex_Input!BP$12:BP$286,$Z382)
*(INDEX(Forecast_Capex_Input!$H$12:$H$286,$Z382)=Repex),0)
*$DO382</f>
        <v>0</v>
      </c>
      <c r="DR382" s="43" cm="1">
        <f t="array" aca="1" ref="DR382" ca="1">IFERROR(INDEX(Forecast_Capex_Input!BQ$12:BQ$286,$Z382)
*(INDEX(Forecast_Capex_Input!$H$12:$H$286,$Z382)=Repex),0)
*$DO382</f>
        <v>0</v>
      </c>
      <c r="DS382" s="43" cm="1">
        <f t="array" aca="1" ref="DS382" ca="1">IFERROR(INDEX(Forecast_Capex_Input!BR$12:BR$286,$Z382)
*(INDEX(Forecast_Capex_Input!$H$12:$H$286,$Z382)=Repex),0)
*$DO382</f>
        <v>0</v>
      </c>
      <c r="DT382" s="43" cm="1">
        <f t="array" aca="1" ref="DT382" ca="1">IFERROR(INDEX(Forecast_Capex_Input!BS$12:BS$286,$Z382)
*(INDEX(Forecast_Capex_Input!$H$12:$H$286,$Z382)=Repex),0)
*$DO382</f>
        <v>0</v>
      </c>
      <c r="DV382" s="43" t="b" cm="1">
        <f t="array" aca="1" ref="DV382" ca="1">OR($G382=Forecast_Capex_Input!$BU$8:$BU$10)</f>
        <v>1</v>
      </c>
      <c r="DW382" s="43" cm="1">
        <f t="array" aca="1" ref="DW382" ca="1">IFERROR(INDEX(Forecast_Capex_Input!BV$12:BV$286,$Z382)
*(INDEX(Forecast_Capex_Input!$H$12:$H$286,$Z382)=Repex),0)
*$DV382</f>
        <v>0</v>
      </c>
      <c r="DX382" s="43" cm="1">
        <f t="array" aca="1" ref="DX382" ca="1">IFERROR(INDEX(Forecast_Capex_Input!BW$12:BW$286,$Z382)
*(INDEX(Forecast_Capex_Input!$H$12:$H$286,$Z382)=Repex),0)
*$DV382</f>
        <v>0</v>
      </c>
      <c r="DY382" s="43" cm="1">
        <f t="array" aca="1" ref="DY382" ca="1">IFERROR(INDEX(Forecast_Capex_Input!BX$12:BX$286,$Z382)
*(INDEX(Forecast_Capex_Input!$H$12:$H$286,$Z382)=Repex),0)
*$DV382</f>
        <v>0</v>
      </c>
      <c r="DZ382" s="43" cm="1">
        <f t="array" aca="1" ref="DZ382" ca="1">IFERROR(INDEX(Forecast_Capex_Input!BY$12:BY$286,$Z382)
*(INDEX(Forecast_Capex_Input!$H$12:$H$286,$Z382)=Repex),0)
*$DV382</f>
        <v>0</v>
      </c>
      <c r="EA382" s="43" cm="1">
        <f t="array" aca="1" ref="EA382" ca="1">IFERROR(INDEX(Forecast_Capex_Input!BZ$12:BZ$286,$Z382)
*(INDEX(Forecast_Capex_Input!$H$12:$H$286,$Z382)=Repex),0)
*$DV382</f>
        <v>0</v>
      </c>
      <c r="EB382" s="43" cm="1">
        <f t="array" aca="1" ref="EB382" ca="1">IFERROR(INDEX(Forecast_Capex_Input!CA$12:CA$286,$Z382)
*(INDEX(Forecast_Capex_Input!$H$12:$H$286,$Z382)=Repex),0)
*$DV382</f>
        <v>0</v>
      </c>
      <c r="EC382" s="43" cm="1">
        <f t="array" aca="1" ref="EC382" ca="1">IFERROR(INDEX(Forecast_Capex_Input!CB$12:CB$286,$Z382)
*(INDEX(Forecast_Capex_Input!$H$12:$H$286,$Z382)=Repex),0)
*$DV382</f>
        <v>0</v>
      </c>
      <c r="ED382" s="43" cm="1">
        <f t="array" aca="1" ref="ED382" ca="1">IFERROR(INDEX(Forecast_Capex_Input!CC$12:CC$286,$Z382)
*(INDEX(Forecast_Capex_Input!$H$12:$H$286,$Z382)=Repex),0)
*$DV382</f>
        <v>0</v>
      </c>
      <c r="EF382" s="136" t="s">
        <v>768</v>
      </c>
      <c r="EG382" s="189" t="s">
        <v>768</v>
      </c>
    </row>
    <row r="383" spans="3:137" x14ac:dyDescent="0.2">
      <c r="C383" s="28">
        <f t="shared" si="37"/>
        <v>373</v>
      </c>
      <c r="D383" s="9" t="str" cm="1">
        <f t="array" ref="D383">IFERROR(INDEX(Forecast_Capex_Input!$D$12:$D$286,$Z383),NA)</f>
        <v>Supply to Strathnairn area  (EVOEnergy)</v>
      </c>
      <c r="E383" s="24" t="b" cm="1">
        <f t="array" ref="E383">IF($Z383=NA,NA,INDEX(Forecast_Capex_Input!$E$12:$E$286,$Z383))</f>
        <v>1</v>
      </c>
      <c r="F383" s="9" t="str" cm="1">
        <f t="array" aca="1" ref="F383" ca="1">IFERROR(INDEX(General!$E$25:$E$26,$AA383),NA)</f>
        <v>Non-Labour</v>
      </c>
      <c r="G383" s="9" t="str" cm="1">
        <f t="array" aca="1" ref="G383" ca="1">IFERROR(INDEX(Forecast_Capex_Input!$AI$11:$BB$11,$AC383),NA)</f>
        <v>Substations</v>
      </c>
      <c r="H383" s="50" cm="1">
        <f t="array" aca="1" ref="H383" ca="1">IFERROR(INDEX(Forecast_Capex_Input!$AI$12:$BB$286,$Z383,$AC383),NA)</f>
        <v>0.8</v>
      </c>
      <c r="I383" s="150" t="str" cm="1">
        <f t="array" ref="I383">IFERROR(INDEX(Forecast_Capex_Input!$F$12:$F$286,$Z383),NA)</f>
        <v>Connections</v>
      </c>
      <c r="J383" s="150" t="str" cm="1">
        <f t="array" ref="J383">IFERROR(INDEX(Forecast_Capex_Input!G$12:G$286,$Z383),NA)</f>
        <v>Connections</v>
      </c>
      <c r="K383" s="150" t="str" cm="1">
        <f t="array" ref="K383">IFERROR(INDEX(Forecast_Capex_Input!H$12:H$286,$Z383),NA)</f>
        <v>Augex</v>
      </c>
      <c r="L383" s="150" t="str" cm="1">
        <f t="array" ref="L383">IFERROR(INDEX(Forecast_Capex_Input!I$12:I$286,$Z383),NA)</f>
        <v>Connections</v>
      </c>
      <c r="M383" s="150" t="str" cm="1">
        <f t="array" ref="M383">IFERROR(INDEX(Forecast_Capex_Input!J$12:J$286,$Z383),NA)</f>
        <v>N/A</v>
      </c>
      <c r="N383" s="150" t="str" cm="1">
        <f t="array" ref="N383">IFERROR(INDEX(Forecast_Capex_Input!K$12:K$286,$Z383),NA)</f>
        <v>N/A</v>
      </c>
      <c r="O383" s="150" t="str" cm="1">
        <f t="array" ref="O383">IFERROR(INDEX(Forecast_Capex_Input!L$12:L$286,$Z383),NA)</f>
        <v>N/A</v>
      </c>
      <c r="P383" s="150" t="str" cm="1">
        <f t="array" ref="P383">IFERROR(INDEX(Forecast_Capex_Input!M$12:M$286,$Z383),NA)</f>
        <v>N/A</v>
      </c>
      <c r="Q383" s="24" t="str" cm="1">
        <f t="array" ref="Q383">IFERROR(INDEX(Forecast_Capex_Input!N$12:N$286,$Z383),NA)</f>
        <v>Yes</v>
      </c>
      <c r="R383" s="190" cm="1">
        <f t="array" ref="R383">IFERROR(INDEX(Forecast_Capex_Input!O$12:O$286,$Z383),0)</f>
        <v>0</v>
      </c>
      <c r="S383" s="24" t="str" cm="1">
        <f t="array" ref="S383">IFERROR(INDEX(Forecast_Capex_Input!P$12:P$286,$Z383),0)</f>
        <v>Localised maximum demand growth</v>
      </c>
      <c r="T383" s="150" t="str" cm="1">
        <f t="array" aca="1" ref="T383" ca="1">IFERROR(INDEX(General!$K$91:$K$110,$AC383),NA)</f>
        <v>Substations (2018 onwards)</v>
      </c>
      <c r="U383" s="43" cm="1">
        <f t="array" aca="1" ref="U383" ca="1">IFERROR(
IF($F383=General!$E$25,INDEX(Forecast_Capex_Input!S$12:S$286,$Z383),
INDEX(Forecast_Capex_Input!T$12:T$286,$Z383)),0)</f>
        <v>0.76505086192715188</v>
      </c>
      <c r="V383" s="82" t="b">
        <f>IFERROR(INDEX(Overheads!$T$19:$T$26,MATCH($I383,Overheads!$E$19:$E$26,0)),FALSE)</f>
        <v>1</v>
      </c>
      <c r="W383" s="209" t="str" cm="1">
        <f t="array" ref="W383">IFERROR(
INDEX(Forecast_Capex_Input!CN$12:CN$286,$Z383),0)</f>
        <v>FY22</v>
      </c>
      <c r="X383" s="209">
        <f>IFERROR(
MATCH($W383,General!$L$39:$S$39,0),1)</f>
        <v>2</v>
      </c>
      <c r="Z383" s="28">
        <f>IFERROR(
IF(MATCH($C383,Forecast_Capex_Input!$CI$12:$CI$286,1)+1&gt;MAX(Forecast_Capex_Input!$C$12:$C$286),NA,
MATCH($C383,Forecast_Capex_Input!$CI$12:$CI$286,1)+1),1)</f>
        <v>156</v>
      </c>
      <c r="AA383" s="28" cm="1">
        <f t="array" aca="1" ref="AA383" ca="1">IFERROR(
IF(Z382&lt;&gt;Z383,1,
IF(COUNTIF(OFFSET(AA382,0,0,-INDEX(Forecast_Capex_Input!$CG$12:$CG$286,$Z383)),AA382)=INDEX(Forecast_Capex_Input!$CG$12:$CG$286,$Z383),AA382+1,AA382)),NA)</f>
        <v>2</v>
      </c>
      <c r="AB383" s="28" cm="1">
        <f t="array" ref="AB383">IFERROR($C383-IF($Z383=1,1,INDEX(Forecast_Capex_Input!$CI$12:$CI$286,$Z383-1))+1,NA)</f>
        <v>3</v>
      </c>
      <c r="AC383" s="28" cm="1">
        <f t="array" aca="1" ref="AC383" ca="1">IFERROR(IF(AA383=1,
INDEX(Forecast_Capex_Input!$AI$10:$BB$10,SMALL(IF(INDEX(Forecast_Capex_Input!$AI$12:$BB$286,$Z383,0)&gt;0,COLUMN(Forecast_Capex_Input!$AI$10:$BB$10)-COLUMN(Forecast_Capex_Input!$AI$12)+1),ROWS(OFFSET(AC382,0,0,-$AB383)))),
OFFSET(AC382,-INDEX(Forecast_Capex_Input!$CG$12:$CG$286,$Z383)+1,0)),NA)</f>
        <v>3</v>
      </c>
      <c r="AD383" s="28">
        <f t="shared" ca="1" si="34"/>
        <v>2</v>
      </c>
      <c r="AE383" s="82" t="b">
        <f t="shared" si="38"/>
        <v>0</v>
      </c>
      <c r="AF383" s="78" t="b">
        <v>0</v>
      </c>
      <c r="AG383" s="82" t="b">
        <f t="shared" si="35"/>
        <v>1</v>
      </c>
      <c r="AI383" s="183" t="s">
        <v>768</v>
      </c>
      <c r="AJ383" s="183" t="s">
        <v>768</v>
      </c>
      <c r="AK383" s="183" t="s">
        <v>768</v>
      </c>
      <c r="AL383" s="183" t="s">
        <v>768</v>
      </c>
      <c r="AM383" s="183" t="s">
        <v>768</v>
      </c>
      <c r="AN383" s="143" t="s">
        <v>768</v>
      </c>
      <c r="AP383" s="183" t="s">
        <v>768</v>
      </c>
      <c r="AQ383" s="183" t="s">
        <v>768</v>
      </c>
      <c r="AR383" s="183" t="s">
        <v>768</v>
      </c>
      <c r="AS383" s="183" t="s">
        <v>768</v>
      </c>
      <c r="AT383" s="183" t="s">
        <v>768</v>
      </c>
      <c r="AU383" s="143" t="s">
        <v>768</v>
      </c>
      <c r="AW383" s="183" t="s">
        <v>768</v>
      </c>
      <c r="AX383" s="183" t="s">
        <v>768</v>
      </c>
      <c r="AY383" s="183" t="s">
        <v>768</v>
      </c>
      <c r="AZ383" s="183" t="s">
        <v>768</v>
      </c>
      <c r="BA383" s="183" t="s">
        <v>768</v>
      </c>
      <c r="BB383" s="143" t="s">
        <v>768</v>
      </c>
      <c r="BD383" s="183" t="s">
        <v>768</v>
      </c>
      <c r="BE383" s="183" t="s">
        <v>768</v>
      </c>
      <c r="BF383" s="183" t="s">
        <v>768</v>
      </c>
      <c r="BG383" s="183" t="s">
        <v>768</v>
      </c>
      <c r="BH383" s="183" t="s">
        <v>768</v>
      </c>
      <c r="BI383" s="143" t="s">
        <v>768</v>
      </c>
      <c r="BK383" s="183" t="s">
        <v>768</v>
      </c>
      <c r="BL383" s="183" t="s">
        <v>768</v>
      </c>
      <c r="BM383" s="183" t="s">
        <v>768</v>
      </c>
      <c r="BN383" s="183" t="s">
        <v>768</v>
      </c>
      <c r="BO383" s="183" t="s">
        <v>768</v>
      </c>
      <c r="BP383" s="143" t="s">
        <v>768</v>
      </c>
      <c r="BR383" s="181" t="s">
        <v>768</v>
      </c>
      <c r="BS383" s="181" t="s">
        <v>768</v>
      </c>
      <c r="BT383" s="181" t="s">
        <v>768</v>
      </c>
      <c r="BU383" s="181" t="s">
        <v>768</v>
      </c>
      <c r="BV383" s="181" t="s">
        <v>768</v>
      </c>
      <c r="BX383" s="183" t="s">
        <v>768</v>
      </c>
      <c r="BY383" s="183" t="s">
        <v>768</v>
      </c>
      <c r="BZ383" s="183" t="s">
        <v>768</v>
      </c>
      <c r="CA383" s="183" t="s">
        <v>768</v>
      </c>
      <c r="CB383" s="183" t="s">
        <v>768</v>
      </c>
      <c r="CC383" s="143" t="s">
        <v>768</v>
      </c>
      <c r="CE383" s="183" t="s">
        <v>768</v>
      </c>
      <c r="CF383" s="183" t="s">
        <v>768</v>
      </c>
      <c r="CG383" s="183" t="s">
        <v>768</v>
      </c>
      <c r="CH383" s="183" t="s">
        <v>768</v>
      </c>
      <c r="CI383" s="183" t="s">
        <v>768</v>
      </c>
      <c r="CJ383" s="143" t="s">
        <v>768</v>
      </c>
      <c r="CL383" s="183" t="s">
        <v>768</v>
      </c>
      <c r="CM383" s="183" t="s">
        <v>768</v>
      </c>
      <c r="CN383" s="183" t="s">
        <v>768</v>
      </c>
      <c r="CO383" s="183" t="s">
        <v>768</v>
      </c>
      <c r="CP383" s="183" t="s">
        <v>768</v>
      </c>
      <c r="CQ383" s="143" t="s">
        <v>768</v>
      </c>
      <c r="CS383" s="183" t="s">
        <v>768</v>
      </c>
      <c r="CT383" s="183" t="s">
        <v>768</v>
      </c>
      <c r="CU383" s="183" t="s">
        <v>768</v>
      </c>
      <c r="CV383" s="183" t="s">
        <v>768</v>
      </c>
      <c r="CW383" s="183" t="s">
        <v>768</v>
      </c>
      <c r="CX383" s="143" t="s">
        <v>768</v>
      </c>
      <c r="CZ383" s="183" t="s">
        <v>768</v>
      </c>
      <c r="DA383" s="183" t="s">
        <v>768</v>
      </c>
      <c r="DB383" s="183" t="s">
        <v>768</v>
      </c>
      <c r="DC383" s="183" t="s">
        <v>768</v>
      </c>
      <c r="DD383" s="183" t="s">
        <v>768</v>
      </c>
      <c r="DE383" s="143" t="s">
        <v>768</v>
      </c>
      <c r="DG383" s="43" t="b" cm="1">
        <f t="array" aca="1" ref="DG383" ca="1">OR($G383=Forecast_Capex_Input!$BF$8:$BF$10)</f>
        <v>0</v>
      </c>
      <c r="DH383" s="43" cm="1">
        <f t="array" aca="1" ref="DH383" ca="1">IFERROR(INDEX(Forecast_Capex_Input!BG$12:BG$286,$Z383)
*(INDEX(Forecast_Capex_Input!$H$12:$H$286,$Z383)=Repex),0)
*$DG383</f>
        <v>0</v>
      </c>
      <c r="DI383" s="43" cm="1">
        <f t="array" aca="1" ref="DI383" ca="1">IFERROR(INDEX(Forecast_Capex_Input!BH$12:BH$286,$Z383)
*(INDEX(Forecast_Capex_Input!$H$12:$H$286,$Z383)=Repex),0)
*$DG383</f>
        <v>0</v>
      </c>
      <c r="DJ383" s="43" cm="1">
        <f t="array" aca="1" ref="DJ383" ca="1">IFERROR(INDEX(Forecast_Capex_Input!BI$12:BI$286,$Z383)
*(INDEX(Forecast_Capex_Input!$H$12:$H$286,$Z383)=Repex),0)
*$DG383</f>
        <v>0</v>
      </c>
      <c r="DK383" s="43" cm="1">
        <f t="array" aca="1" ref="DK383" ca="1">IFERROR(INDEX(Forecast_Capex_Input!BJ$12:BJ$286,$Z383)
*(INDEX(Forecast_Capex_Input!$H$12:$H$286,$Z383)=Repex),0)
*$DG383</f>
        <v>0</v>
      </c>
      <c r="DL383" s="43" cm="1">
        <f t="array" aca="1" ref="DL383" ca="1">IFERROR(INDEX(Forecast_Capex_Input!BK$12:BK$286,$Z383)
*(INDEX(Forecast_Capex_Input!$H$12:$H$286,$Z383)=Repex),0)
*$DG383</f>
        <v>0</v>
      </c>
      <c r="DM383" s="43" cm="1">
        <f t="array" aca="1" ref="DM383" ca="1">IFERROR(INDEX(Forecast_Capex_Input!BL$12:BL$286,$Z383)
*(INDEX(Forecast_Capex_Input!$H$12:$H$286,$Z383)=Repex),0)
*$DG383</f>
        <v>0</v>
      </c>
      <c r="DO383" s="43" t="b" cm="1">
        <f t="array" aca="1" ref="DO383" ca="1">OR($G383=Forecast_Capex_Input!$BN$8:$BN$9)</f>
        <v>1</v>
      </c>
      <c r="DP383" s="43" cm="1">
        <f t="array" aca="1" ref="DP383" ca="1">IFERROR(INDEX(Forecast_Capex_Input!BO$12:BO$286,$Z383)
*(INDEX(Forecast_Capex_Input!$H$12:$H$286,$Z383)=Repex),0)
*$DO383</f>
        <v>0</v>
      </c>
      <c r="DQ383" s="43" cm="1">
        <f t="array" aca="1" ref="DQ383" ca="1">IFERROR(INDEX(Forecast_Capex_Input!BP$12:BP$286,$Z383)
*(INDEX(Forecast_Capex_Input!$H$12:$H$286,$Z383)=Repex),0)
*$DO383</f>
        <v>0</v>
      </c>
      <c r="DR383" s="43" cm="1">
        <f t="array" aca="1" ref="DR383" ca="1">IFERROR(INDEX(Forecast_Capex_Input!BQ$12:BQ$286,$Z383)
*(INDEX(Forecast_Capex_Input!$H$12:$H$286,$Z383)=Repex),0)
*$DO383</f>
        <v>0</v>
      </c>
      <c r="DS383" s="43" cm="1">
        <f t="array" aca="1" ref="DS383" ca="1">IFERROR(INDEX(Forecast_Capex_Input!BR$12:BR$286,$Z383)
*(INDEX(Forecast_Capex_Input!$H$12:$H$286,$Z383)=Repex),0)
*$DO383</f>
        <v>0</v>
      </c>
      <c r="DT383" s="43" cm="1">
        <f t="array" aca="1" ref="DT383" ca="1">IFERROR(INDEX(Forecast_Capex_Input!BS$12:BS$286,$Z383)
*(INDEX(Forecast_Capex_Input!$H$12:$H$286,$Z383)=Repex),0)
*$DO383</f>
        <v>0</v>
      </c>
      <c r="DV383" s="43" t="b" cm="1">
        <f t="array" aca="1" ref="DV383" ca="1">OR($G383=Forecast_Capex_Input!$BU$8:$BU$10)</f>
        <v>0</v>
      </c>
      <c r="DW383" s="43" cm="1">
        <f t="array" aca="1" ref="DW383" ca="1">IFERROR(INDEX(Forecast_Capex_Input!BV$12:BV$286,$Z383)
*(INDEX(Forecast_Capex_Input!$H$12:$H$286,$Z383)=Repex),0)
*$DV383</f>
        <v>0</v>
      </c>
      <c r="DX383" s="43" cm="1">
        <f t="array" aca="1" ref="DX383" ca="1">IFERROR(INDEX(Forecast_Capex_Input!BW$12:BW$286,$Z383)
*(INDEX(Forecast_Capex_Input!$H$12:$H$286,$Z383)=Repex),0)
*$DV383</f>
        <v>0</v>
      </c>
      <c r="DY383" s="43" cm="1">
        <f t="array" aca="1" ref="DY383" ca="1">IFERROR(INDEX(Forecast_Capex_Input!BX$12:BX$286,$Z383)
*(INDEX(Forecast_Capex_Input!$H$12:$H$286,$Z383)=Repex),0)
*$DV383</f>
        <v>0</v>
      </c>
      <c r="DZ383" s="43" cm="1">
        <f t="array" aca="1" ref="DZ383" ca="1">IFERROR(INDEX(Forecast_Capex_Input!BY$12:BY$286,$Z383)
*(INDEX(Forecast_Capex_Input!$H$12:$H$286,$Z383)=Repex),0)
*$DV383</f>
        <v>0</v>
      </c>
      <c r="EA383" s="43" cm="1">
        <f t="array" aca="1" ref="EA383" ca="1">IFERROR(INDEX(Forecast_Capex_Input!BZ$12:BZ$286,$Z383)
*(INDEX(Forecast_Capex_Input!$H$12:$H$286,$Z383)=Repex),0)
*$DV383</f>
        <v>0</v>
      </c>
      <c r="EB383" s="43" cm="1">
        <f t="array" aca="1" ref="EB383" ca="1">IFERROR(INDEX(Forecast_Capex_Input!CA$12:CA$286,$Z383)
*(INDEX(Forecast_Capex_Input!$H$12:$H$286,$Z383)=Repex),0)
*$DV383</f>
        <v>0</v>
      </c>
      <c r="EC383" s="43" cm="1">
        <f t="array" aca="1" ref="EC383" ca="1">IFERROR(INDEX(Forecast_Capex_Input!CB$12:CB$286,$Z383)
*(INDEX(Forecast_Capex_Input!$H$12:$H$286,$Z383)=Repex),0)
*$DV383</f>
        <v>0</v>
      </c>
      <c r="ED383" s="43" cm="1">
        <f t="array" aca="1" ref="ED383" ca="1">IFERROR(INDEX(Forecast_Capex_Input!CC$12:CC$286,$Z383)
*(INDEX(Forecast_Capex_Input!$H$12:$H$286,$Z383)=Repex),0)
*$DV383</f>
        <v>0</v>
      </c>
      <c r="EF383" s="136" t="s">
        <v>768</v>
      </c>
      <c r="EG383" s="189" t="s">
        <v>768</v>
      </c>
    </row>
    <row r="384" spans="3:137" x14ac:dyDescent="0.2">
      <c r="C384" s="28">
        <f t="shared" si="37"/>
        <v>374</v>
      </c>
      <c r="D384" s="9" t="str" cm="1">
        <f t="array" ref="D384">IFERROR(INDEX(Forecast_Capex_Input!$D$12:$D$286,$Z384),NA)</f>
        <v>Supply to Strathnairn area  (EVOEnergy)</v>
      </c>
      <c r="E384" s="24" t="b" cm="1">
        <f t="array" ref="E384">IF($Z384=NA,NA,INDEX(Forecast_Capex_Input!$E$12:$E$286,$Z384))</f>
        <v>1</v>
      </c>
      <c r="F384" s="9" t="str" cm="1">
        <f t="array" aca="1" ref="F384" ca="1">IFERROR(INDEX(General!$E$25:$E$26,$AA384),NA)</f>
        <v>Non-Labour</v>
      </c>
      <c r="G384" s="9" t="str" cm="1">
        <f t="array" aca="1" ref="G384" ca="1">IFERROR(INDEX(Forecast_Capex_Input!$AI$11:$BB$11,$AC384),NA)</f>
        <v>Secondary Systems</v>
      </c>
      <c r="H384" s="50" cm="1">
        <f t="array" aca="1" ref="H384" ca="1">IFERROR(INDEX(Forecast_Capex_Input!$AI$12:$BB$286,$Z384,$AC384),NA)</f>
        <v>0.2</v>
      </c>
      <c r="I384" s="150" t="str" cm="1">
        <f t="array" ref="I384">IFERROR(INDEX(Forecast_Capex_Input!$F$12:$F$286,$Z384),NA)</f>
        <v>Connections</v>
      </c>
      <c r="J384" s="150" t="str" cm="1">
        <f t="array" ref="J384">IFERROR(INDEX(Forecast_Capex_Input!G$12:G$286,$Z384),NA)</f>
        <v>Connections</v>
      </c>
      <c r="K384" s="150" t="str" cm="1">
        <f t="array" ref="K384">IFERROR(INDEX(Forecast_Capex_Input!H$12:H$286,$Z384),NA)</f>
        <v>Augex</v>
      </c>
      <c r="L384" s="150" t="str" cm="1">
        <f t="array" ref="L384">IFERROR(INDEX(Forecast_Capex_Input!I$12:I$286,$Z384),NA)</f>
        <v>Connections</v>
      </c>
      <c r="M384" s="150" t="str" cm="1">
        <f t="array" ref="M384">IFERROR(INDEX(Forecast_Capex_Input!J$12:J$286,$Z384),NA)</f>
        <v>N/A</v>
      </c>
      <c r="N384" s="150" t="str" cm="1">
        <f t="array" ref="N384">IFERROR(INDEX(Forecast_Capex_Input!K$12:K$286,$Z384),NA)</f>
        <v>N/A</v>
      </c>
      <c r="O384" s="150" t="str" cm="1">
        <f t="array" ref="O384">IFERROR(INDEX(Forecast_Capex_Input!L$12:L$286,$Z384),NA)</f>
        <v>N/A</v>
      </c>
      <c r="P384" s="150" t="str" cm="1">
        <f t="array" ref="P384">IFERROR(INDEX(Forecast_Capex_Input!M$12:M$286,$Z384),NA)</f>
        <v>N/A</v>
      </c>
      <c r="Q384" s="24" t="str" cm="1">
        <f t="array" ref="Q384">IFERROR(INDEX(Forecast_Capex_Input!N$12:N$286,$Z384),NA)</f>
        <v>Yes</v>
      </c>
      <c r="R384" s="190" cm="1">
        <f t="array" ref="R384">IFERROR(INDEX(Forecast_Capex_Input!O$12:O$286,$Z384),0)</f>
        <v>0</v>
      </c>
      <c r="S384" s="24" t="str" cm="1">
        <f t="array" ref="S384">IFERROR(INDEX(Forecast_Capex_Input!P$12:P$286,$Z384),0)</f>
        <v>Localised maximum demand growth</v>
      </c>
      <c r="T384" s="150" t="str" cm="1">
        <f t="array" aca="1" ref="T384" ca="1">IFERROR(INDEX(General!$K$91:$K$110,$AC384),NA)</f>
        <v>Secondary Systems (2018-23)</v>
      </c>
      <c r="U384" s="43" cm="1">
        <f t="array" aca="1" ref="U384" ca="1">IFERROR(
IF($F384=General!$E$25,INDEX(Forecast_Capex_Input!S$12:S$286,$Z384),
INDEX(Forecast_Capex_Input!T$12:T$286,$Z384)),0)</f>
        <v>0.76505086192715188</v>
      </c>
      <c r="V384" s="82" t="b">
        <f>IFERROR(INDEX(Overheads!$T$19:$T$26,MATCH($I384,Overheads!$E$19:$E$26,0)),FALSE)</f>
        <v>1</v>
      </c>
      <c r="W384" s="209" t="str" cm="1">
        <f t="array" ref="W384">IFERROR(
INDEX(Forecast_Capex_Input!CN$12:CN$286,$Z384),0)</f>
        <v>FY22</v>
      </c>
      <c r="X384" s="209">
        <f>IFERROR(
MATCH($W384,General!$L$39:$S$39,0),1)</f>
        <v>2</v>
      </c>
      <c r="Z384" s="28">
        <f>IFERROR(
IF(MATCH($C384,Forecast_Capex_Input!$CI$12:$CI$286,1)+1&gt;MAX(Forecast_Capex_Input!$C$12:$C$286),NA,
MATCH($C384,Forecast_Capex_Input!$CI$12:$CI$286,1)+1),1)</f>
        <v>156</v>
      </c>
      <c r="AA384" s="28" cm="1">
        <f t="array" aca="1" ref="AA384" ca="1">IFERROR(
IF(Z383&lt;&gt;Z384,1,
IF(COUNTIF(OFFSET(AA383,0,0,-INDEX(Forecast_Capex_Input!$CG$12:$CG$286,$Z384)),AA383)=INDEX(Forecast_Capex_Input!$CG$12:$CG$286,$Z384),AA383+1,AA383)),NA)</f>
        <v>2</v>
      </c>
      <c r="AB384" s="28" cm="1">
        <f t="array" ref="AB384">IFERROR($C384-IF($Z384=1,1,INDEX(Forecast_Capex_Input!$CI$12:$CI$286,$Z384-1))+1,NA)</f>
        <v>4</v>
      </c>
      <c r="AC384" s="28" cm="1">
        <f t="array" aca="1" ref="AC384" ca="1">IFERROR(IF(AA384=1,
INDEX(Forecast_Capex_Input!$AI$10:$BB$10,SMALL(IF(INDEX(Forecast_Capex_Input!$AI$12:$BB$286,$Z384,0)&gt;0,COLUMN(Forecast_Capex_Input!$AI$10:$BB$10)-COLUMN(Forecast_Capex_Input!$AI$12)+1),ROWS(OFFSET(AC383,0,0,-$AB384)))),
OFFSET(AC383,-INDEX(Forecast_Capex_Input!$CG$12:$CG$286,$Z384)+1,0)),NA)</f>
        <v>4</v>
      </c>
      <c r="AD384" s="28">
        <f t="shared" ca="1" si="34"/>
        <v>2</v>
      </c>
      <c r="AE384" s="82" t="b">
        <f t="shared" si="38"/>
        <v>0</v>
      </c>
      <c r="AF384" s="78" t="b">
        <v>0</v>
      </c>
      <c r="AG384" s="82" t="b">
        <f t="shared" si="35"/>
        <v>1</v>
      </c>
      <c r="AI384" s="183" t="s">
        <v>768</v>
      </c>
      <c r="AJ384" s="183" t="s">
        <v>768</v>
      </c>
      <c r="AK384" s="183" t="s">
        <v>768</v>
      </c>
      <c r="AL384" s="183" t="s">
        <v>768</v>
      </c>
      <c r="AM384" s="183" t="s">
        <v>768</v>
      </c>
      <c r="AN384" s="143" t="s">
        <v>768</v>
      </c>
      <c r="AP384" s="183" t="s">
        <v>768</v>
      </c>
      <c r="AQ384" s="183" t="s">
        <v>768</v>
      </c>
      <c r="AR384" s="183" t="s">
        <v>768</v>
      </c>
      <c r="AS384" s="183" t="s">
        <v>768</v>
      </c>
      <c r="AT384" s="183" t="s">
        <v>768</v>
      </c>
      <c r="AU384" s="143" t="s">
        <v>768</v>
      </c>
      <c r="AW384" s="183" t="s">
        <v>768</v>
      </c>
      <c r="AX384" s="183" t="s">
        <v>768</v>
      </c>
      <c r="AY384" s="183" t="s">
        <v>768</v>
      </c>
      <c r="AZ384" s="183" t="s">
        <v>768</v>
      </c>
      <c r="BA384" s="183" t="s">
        <v>768</v>
      </c>
      <c r="BB384" s="143" t="s">
        <v>768</v>
      </c>
      <c r="BD384" s="183" t="s">
        <v>768</v>
      </c>
      <c r="BE384" s="183" t="s">
        <v>768</v>
      </c>
      <c r="BF384" s="183" t="s">
        <v>768</v>
      </c>
      <c r="BG384" s="183" t="s">
        <v>768</v>
      </c>
      <c r="BH384" s="183" t="s">
        <v>768</v>
      </c>
      <c r="BI384" s="143" t="s">
        <v>768</v>
      </c>
      <c r="BK384" s="183" t="s">
        <v>768</v>
      </c>
      <c r="BL384" s="183" t="s">
        <v>768</v>
      </c>
      <c r="BM384" s="183" t="s">
        <v>768</v>
      </c>
      <c r="BN384" s="183" t="s">
        <v>768</v>
      </c>
      <c r="BO384" s="183" t="s">
        <v>768</v>
      </c>
      <c r="BP384" s="143" t="s">
        <v>768</v>
      </c>
      <c r="BR384" s="181" t="s">
        <v>768</v>
      </c>
      <c r="BS384" s="181" t="s">
        <v>768</v>
      </c>
      <c r="BT384" s="181" t="s">
        <v>768</v>
      </c>
      <c r="BU384" s="181" t="s">
        <v>768</v>
      </c>
      <c r="BV384" s="181" t="s">
        <v>768</v>
      </c>
      <c r="BX384" s="183" t="s">
        <v>768</v>
      </c>
      <c r="BY384" s="183" t="s">
        <v>768</v>
      </c>
      <c r="BZ384" s="183" t="s">
        <v>768</v>
      </c>
      <c r="CA384" s="183" t="s">
        <v>768</v>
      </c>
      <c r="CB384" s="183" t="s">
        <v>768</v>
      </c>
      <c r="CC384" s="143" t="s">
        <v>768</v>
      </c>
      <c r="CE384" s="183" t="s">
        <v>768</v>
      </c>
      <c r="CF384" s="183" t="s">
        <v>768</v>
      </c>
      <c r="CG384" s="183" t="s">
        <v>768</v>
      </c>
      <c r="CH384" s="183" t="s">
        <v>768</v>
      </c>
      <c r="CI384" s="183" t="s">
        <v>768</v>
      </c>
      <c r="CJ384" s="143" t="s">
        <v>768</v>
      </c>
      <c r="CL384" s="183" t="s">
        <v>768</v>
      </c>
      <c r="CM384" s="183" t="s">
        <v>768</v>
      </c>
      <c r="CN384" s="183" t="s">
        <v>768</v>
      </c>
      <c r="CO384" s="183" t="s">
        <v>768</v>
      </c>
      <c r="CP384" s="183" t="s">
        <v>768</v>
      </c>
      <c r="CQ384" s="143" t="s">
        <v>768</v>
      </c>
      <c r="CS384" s="183" t="s">
        <v>768</v>
      </c>
      <c r="CT384" s="183" t="s">
        <v>768</v>
      </c>
      <c r="CU384" s="183" t="s">
        <v>768</v>
      </c>
      <c r="CV384" s="183" t="s">
        <v>768</v>
      </c>
      <c r="CW384" s="183" t="s">
        <v>768</v>
      </c>
      <c r="CX384" s="143" t="s">
        <v>768</v>
      </c>
      <c r="CZ384" s="183" t="s">
        <v>768</v>
      </c>
      <c r="DA384" s="183" t="s">
        <v>768</v>
      </c>
      <c r="DB384" s="183" t="s">
        <v>768</v>
      </c>
      <c r="DC384" s="183" t="s">
        <v>768</v>
      </c>
      <c r="DD384" s="183" t="s">
        <v>768</v>
      </c>
      <c r="DE384" s="143" t="s">
        <v>768</v>
      </c>
      <c r="DG384" s="43" t="b" cm="1">
        <f t="array" aca="1" ref="DG384" ca="1">OR($G384=Forecast_Capex_Input!$BF$8:$BF$10)</f>
        <v>0</v>
      </c>
      <c r="DH384" s="43" cm="1">
        <f t="array" aca="1" ref="DH384" ca="1">IFERROR(INDEX(Forecast_Capex_Input!BG$12:BG$286,$Z384)
*(INDEX(Forecast_Capex_Input!$H$12:$H$286,$Z384)=Repex),0)
*$DG384</f>
        <v>0</v>
      </c>
      <c r="DI384" s="43" cm="1">
        <f t="array" aca="1" ref="DI384" ca="1">IFERROR(INDEX(Forecast_Capex_Input!BH$12:BH$286,$Z384)
*(INDEX(Forecast_Capex_Input!$H$12:$H$286,$Z384)=Repex),0)
*$DG384</f>
        <v>0</v>
      </c>
      <c r="DJ384" s="43" cm="1">
        <f t="array" aca="1" ref="DJ384" ca="1">IFERROR(INDEX(Forecast_Capex_Input!BI$12:BI$286,$Z384)
*(INDEX(Forecast_Capex_Input!$H$12:$H$286,$Z384)=Repex),0)
*$DG384</f>
        <v>0</v>
      </c>
      <c r="DK384" s="43" cm="1">
        <f t="array" aca="1" ref="DK384" ca="1">IFERROR(INDEX(Forecast_Capex_Input!BJ$12:BJ$286,$Z384)
*(INDEX(Forecast_Capex_Input!$H$12:$H$286,$Z384)=Repex),0)
*$DG384</f>
        <v>0</v>
      </c>
      <c r="DL384" s="43" cm="1">
        <f t="array" aca="1" ref="DL384" ca="1">IFERROR(INDEX(Forecast_Capex_Input!BK$12:BK$286,$Z384)
*(INDEX(Forecast_Capex_Input!$H$12:$H$286,$Z384)=Repex),0)
*$DG384</f>
        <v>0</v>
      </c>
      <c r="DM384" s="43" cm="1">
        <f t="array" aca="1" ref="DM384" ca="1">IFERROR(INDEX(Forecast_Capex_Input!BL$12:BL$286,$Z384)
*(INDEX(Forecast_Capex_Input!$H$12:$H$286,$Z384)=Repex),0)
*$DG384</f>
        <v>0</v>
      </c>
      <c r="DO384" s="43" t="b" cm="1">
        <f t="array" aca="1" ref="DO384" ca="1">OR($G384=Forecast_Capex_Input!$BN$8:$BN$9)</f>
        <v>0</v>
      </c>
      <c r="DP384" s="43" cm="1">
        <f t="array" aca="1" ref="DP384" ca="1">IFERROR(INDEX(Forecast_Capex_Input!BO$12:BO$286,$Z384)
*(INDEX(Forecast_Capex_Input!$H$12:$H$286,$Z384)=Repex),0)
*$DO384</f>
        <v>0</v>
      </c>
      <c r="DQ384" s="43" cm="1">
        <f t="array" aca="1" ref="DQ384" ca="1">IFERROR(INDEX(Forecast_Capex_Input!BP$12:BP$286,$Z384)
*(INDEX(Forecast_Capex_Input!$H$12:$H$286,$Z384)=Repex),0)
*$DO384</f>
        <v>0</v>
      </c>
      <c r="DR384" s="43" cm="1">
        <f t="array" aca="1" ref="DR384" ca="1">IFERROR(INDEX(Forecast_Capex_Input!BQ$12:BQ$286,$Z384)
*(INDEX(Forecast_Capex_Input!$H$12:$H$286,$Z384)=Repex),0)
*$DO384</f>
        <v>0</v>
      </c>
      <c r="DS384" s="43" cm="1">
        <f t="array" aca="1" ref="DS384" ca="1">IFERROR(INDEX(Forecast_Capex_Input!BR$12:BR$286,$Z384)
*(INDEX(Forecast_Capex_Input!$H$12:$H$286,$Z384)=Repex),0)
*$DO384</f>
        <v>0</v>
      </c>
      <c r="DT384" s="43" cm="1">
        <f t="array" aca="1" ref="DT384" ca="1">IFERROR(INDEX(Forecast_Capex_Input!BS$12:BS$286,$Z384)
*(INDEX(Forecast_Capex_Input!$H$12:$H$286,$Z384)=Repex),0)
*$DO384</f>
        <v>0</v>
      </c>
      <c r="DV384" s="43" t="b" cm="1">
        <f t="array" aca="1" ref="DV384" ca="1">OR($G384=Forecast_Capex_Input!$BU$8:$BU$10)</f>
        <v>1</v>
      </c>
      <c r="DW384" s="43" cm="1">
        <f t="array" aca="1" ref="DW384" ca="1">IFERROR(INDEX(Forecast_Capex_Input!BV$12:BV$286,$Z384)
*(INDEX(Forecast_Capex_Input!$H$12:$H$286,$Z384)=Repex),0)
*$DV384</f>
        <v>0</v>
      </c>
      <c r="DX384" s="43" cm="1">
        <f t="array" aca="1" ref="DX384" ca="1">IFERROR(INDEX(Forecast_Capex_Input!BW$12:BW$286,$Z384)
*(INDEX(Forecast_Capex_Input!$H$12:$H$286,$Z384)=Repex),0)
*$DV384</f>
        <v>0</v>
      </c>
      <c r="DY384" s="43" cm="1">
        <f t="array" aca="1" ref="DY384" ca="1">IFERROR(INDEX(Forecast_Capex_Input!BX$12:BX$286,$Z384)
*(INDEX(Forecast_Capex_Input!$H$12:$H$286,$Z384)=Repex),0)
*$DV384</f>
        <v>0</v>
      </c>
      <c r="DZ384" s="43" cm="1">
        <f t="array" aca="1" ref="DZ384" ca="1">IFERROR(INDEX(Forecast_Capex_Input!BY$12:BY$286,$Z384)
*(INDEX(Forecast_Capex_Input!$H$12:$H$286,$Z384)=Repex),0)
*$DV384</f>
        <v>0</v>
      </c>
      <c r="EA384" s="43" cm="1">
        <f t="array" aca="1" ref="EA384" ca="1">IFERROR(INDEX(Forecast_Capex_Input!BZ$12:BZ$286,$Z384)
*(INDEX(Forecast_Capex_Input!$H$12:$H$286,$Z384)=Repex),0)
*$DV384</f>
        <v>0</v>
      </c>
      <c r="EB384" s="43" cm="1">
        <f t="array" aca="1" ref="EB384" ca="1">IFERROR(INDEX(Forecast_Capex_Input!CA$12:CA$286,$Z384)
*(INDEX(Forecast_Capex_Input!$H$12:$H$286,$Z384)=Repex),0)
*$DV384</f>
        <v>0</v>
      </c>
      <c r="EC384" s="43" cm="1">
        <f t="array" aca="1" ref="EC384" ca="1">IFERROR(INDEX(Forecast_Capex_Input!CB$12:CB$286,$Z384)
*(INDEX(Forecast_Capex_Input!$H$12:$H$286,$Z384)=Repex),0)
*$DV384</f>
        <v>0</v>
      </c>
      <c r="ED384" s="43" cm="1">
        <f t="array" aca="1" ref="ED384" ca="1">IFERROR(INDEX(Forecast_Capex_Input!CC$12:CC$286,$Z384)
*(INDEX(Forecast_Capex_Input!$H$12:$H$286,$Z384)=Repex),0)
*$DV384</f>
        <v>0</v>
      </c>
      <c r="EF384" s="136" t="s">
        <v>768</v>
      </c>
      <c r="EG384" s="189" t="s">
        <v>768</v>
      </c>
    </row>
    <row r="385" spans="3:137" x14ac:dyDescent="0.2">
      <c r="C385" s="28">
        <f t="shared" si="37"/>
        <v>375</v>
      </c>
      <c r="D385" s="9" t="str" cm="1">
        <f t="array" ref="D385">IFERROR(INDEX(Forecast_Capex_Input!$D$12:$D$286,$Z385),NA)</f>
        <v>Condition of  AusGrid cables 9SA and 92P</v>
      </c>
      <c r="E385" s="24" t="b" cm="1">
        <f t="array" ref="E385">IF($Z385=NA,NA,INDEX(Forecast_Capex_Input!$E$12:$E$286,$Z385))</f>
        <v>1</v>
      </c>
      <c r="F385" s="9" t="str" cm="1">
        <f t="array" aca="1" ref="F385" ca="1">IFERROR(INDEX(General!$E$25:$E$26,$AA385),NA)</f>
        <v>Labour</v>
      </c>
      <c r="G385" s="9" t="str" cm="1">
        <f t="array" aca="1" ref="G385" ca="1">IFERROR(INDEX(Forecast_Capex_Input!$AI$11:$BB$11,$AC385),NA)</f>
        <v>Secondary Systems</v>
      </c>
      <c r="H385" s="50" cm="1">
        <f t="array" aca="1" ref="H385" ca="1">IFERROR(INDEX(Forecast_Capex_Input!$AI$12:$BB$286,$Z385,$AC385),NA)</f>
        <v>1</v>
      </c>
      <c r="I385" s="150" t="str" cm="1">
        <f t="array" ref="I385">IFERROR(INDEX(Forecast_Capex_Input!$F$12:$F$286,$Z385),NA)</f>
        <v>Connections</v>
      </c>
      <c r="J385" s="150" t="str" cm="1">
        <f t="array" ref="J385">IFERROR(INDEX(Forecast_Capex_Input!G$12:G$286,$Z385),NA)</f>
        <v>Connections</v>
      </c>
      <c r="K385" s="150" t="str" cm="1">
        <f t="array" ref="K385">IFERROR(INDEX(Forecast_Capex_Input!H$12:H$286,$Z385),NA)</f>
        <v>Augex</v>
      </c>
      <c r="L385" s="150" t="str" cm="1">
        <f t="array" ref="L385">IFERROR(INDEX(Forecast_Capex_Input!I$12:I$286,$Z385),NA)</f>
        <v>Connections</v>
      </c>
      <c r="M385" s="150" t="str" cm="1">
        <f t="array" ref="M385">IFERROR(INDEX(Forecast_Capex_Input!J$12:J$286,$Z385),NA)</f>
        <v>N/A</v>
      </c>
      <c r="N385" s="150" t="str" cm="1">
        <f t="array" ref="N385">IFERROR(INDEX(Forecast_Capex_Input!K$12:K$286,$Z385),NA)</f>
        <v>N/A</v>
      </c>
      <c r="O385" s="150" t="str" cm="1">
        <f t="array" ref="O385">IFERROR(INDEX(Forecast_Capex_Input!L$12:L$286,$Z385),NA)</f>
        <v>N/A</v>
      </c>
      <c r="P385" s="150" t="str" cm="1">
        <f t="array" ref="P385">IFERROR(INDEX(Forecast_Capex_Input!M$12:M$286,$Z385),NA)</f>
        <v>N/A</v>
      </c>
      <c r="Q385" s="24" t="str" cm="1">
        <f t="array" ref="Q385">IFERROR(INDEX(Forecast_Capex_Input!N$12:N$286,$Z385),NA)</f>
        <v>Yes</v>
      </c>
      <c r="R385" s="190" cm="1">
        <f t="array" ref="R385">IFERROR(INDEX(Forecast_Capex_Input!O$12:O$286,$Z385),0)</f>
        <v>0</v>
      </c>
      <c r="S385" s="24" t="str" cm="1">
        <f t="array" ref="S385">IFERROR(INDEX(Forecast_Capex_Input!P$12:P$286,$Z385),0)</f>
        <v>Safety security &amp; reliability</v>
      </c>
      <c r="T385" s="150" t="str" cm="1">
        <f t="array" aca="1" ref="T385" ca="1">IFERROR(INDEX(General!$K$91:$K$110,$AC385),NA)</f>
        <v>Secondary Systems (2018-23)</v>
      </c>
      <c r="U385" s="43" cm="1">
        <f t="array" aca="1" ref="U385" ca="1">IFERROR(
IF($F385=General!$E$25,INDEX(Forecast_Capex_Input!S$12:S$286,$Z385),
INDEX(Forecast_Capex_Input!T$12:T$286,$Z385)),0)</f>
        <v>0.79370291787456027</v>
      </c>
      <c r="V385" s="82" t="b">
        <f>IFERROR(INDEX(Overheads!$T$19:$T$26,MATCH($I385,Overheads!$E$19:$E$26,0)),FALSE)</f>
        <v>1</v>
      </c>
      <c r="W385" s="209" t="str" cm="1">
        <f t="array" ref="W385">IFERROR(
INDEX(Forecast_Capex_Input!CN$12:CN$286,$Z385),0)</f>
        <v>FY22</v>
      </c>
      <c r="X385" s="209">
        <f>IFERROR(
MATCH($W385,General!$L$39:$S$39,0),1)</f>
        <v>2</v>
      </c>
      <c r="Z385" s="28">
        <f>IFERROR(
IF(MATCH($C385,Forecast_Capex_Input!$CI$12:$CI$286,1)+1&gt;MAX(Forecast_Capex_Input!$C$12:$C$286),NA,
MATCH($C385,Forecast_Capex_Input!$CI$12:$CI$286,1)+1),1)</f>
        <v>157</v>
      </c>
      <c r="AA385" s="28" cm="1">
        <f t="array" aca="1" ref="AA385" ca="1">IFERROR(
IF(Z384&lt;&gt;Z385,1,
IF(COUNTIF(OFFSET(AA384,0,0,-INDEX(Forecast_Capex_Input!$CG$12:$CG$286,$Z385)),AA384)=INDEX(Forecast_Capex_Input!$CG$12:$CG$286,$Z385),AA384+1,AA384)),NA)</f>
        <v>1</v>
      </c>
      <c r="AB385" s="28" cm="1">
        <f t="array" ref="AB385">IFERROR($C385-IF($Z385=1,1,INDEX(Forecast_Capex_Input!$CI$12:$CI$286,$Z385-1))+1,NA)</f>
        <v>1</v>
      </c>
      <c r="AC385" s="28" cm="1">
        <f t="array" aca="1" ref="AC385" ca="1">IFERROR(IF(AA385=1,
INDEX(Forecast_Capex_Input!$AI$10:$BB$10,SMALL(IF(INDEX(Forecast_Capex_Input!$AI$12:$BB$286,$Z385,0)&gt;0,COLUMN(Forecast_Capex_Input!$AI$10:$BB$10)-COLUMN(Forecast_Capex_Input!$AI$12)+1),ROWS(OFFSET(AC384,0,0,-$AB385)))),
OFFSET(AC384,-INDEX(Forecast_Capex_Input!$CG$12:$CG$286,$Z385)+1,0)),NA)</f>
        <v>4</v>
      </c>
      <c r="AD385" s="28">
        <f t="shared" ca="1" si="34"/>
        <v>1</v>
      </c>
      <c r="AE385" s="82" t="b">
        <f t="shared" si="38"/>
        <v>0</v>
      </c>
      <c r="AF385" s="78" t="b">
        <v>0</v>
      </c>
      <c r="AG385" s="82" t="b">
        <f t="shared" si="35"/>
        <v>1</v>
      </c>
      <c r="AI385" s="183" t="s">
        <v>768</v>
      </c>
      <c r="AJ385" s="183" t="s">
        <v>768</v>
      </c>
      <c r="AK385" s="183" t="s">
        <v>768</v>
      </c>
      <c r="AL385" s="183" t="s">
        <v>768</v>
      </c>
      <c r="AM385" s="183" t="s">
        <v>768</v>
      </c>
      <c r="AN385" s="143" t="s">
        <v>768</v>
      </c>
      <c r="AP385" s="183" t="s">
        <v>768</v>
      </c>
      <c r="AQ385" s="183" t="s">
        <v>768</v>
      </c>
      <c r="AR385" s="183" t="s">
        <v>768</v>
      </c>
      <c r="AS385" s="183" t="s">
        <v>768</v>
      </c>
      <c r="AT385" s="183" t="s">
        <v>768</v>
      </c>
      <c r="AU385" s="143" t="s">
        <v>768</v>
      </c>
      <c r="AW385" s="183" t="s">
        <v>768</v>
      </c>
      <c r="AX385" s="183" t="s">
        <v>768</v>
      </c>
      <c r="AY385" s="183" t="s">
        <v>768</v>
      </c>
      <c r="AZ385" s="183" t="s">
        <v>768</v>
      </c>
      <c r="BA385" s="183" t="s">
        <v>768</v>
      </c>
      <c r="BB385" s="143" t="s">
        <v>768</v>
      </c>
      <c r="BD385" s="183" t="s">
        <v>768</v>
      </c>
      <c r="BE385" s="183" t="s">
        <v>768</v>
      </c>
      <c r="BF385" s="183" t="s">
        <v>768</v>
      </c>
      <c r="BG385" s="183" t="s">
        <v>768</v>
      </c>
      <c r="BH385" s="183" t="s">
        <v>768</v>
      </c>
      <c r="BI385" s="143" t="s">
        <v>768</v>
      </c>
      <c r="BK385" s="183" t="s">
        <v>768</v>
      </c>
      <c r="BL385" s="183" t="s">
        <v>768</v>
      </c>
      <c r="BM385" s="183" t="s">
        <v>768</v>
      </c>
      <c r="BN385" s="183" t="s">
        <v>768</v>
      </c>
      <c r="BO385" s="183" t="s">
        <v>768</v>
      </c>
      <c r="BP385" s="143" t="s">
        <v>768</v>
      </c>
      <c r="BR385" s="181" t="s">
        <v>768</v>
      </c>
      <c r="BS385" s="181" t="s">
        <v>768</v>
      </c>
      <c r="BT385" s="181" t="s">
        <v>768</v>
      </c>
      <c r="BU385" s="181" t="s">
        <v>768</v>
      </c>
      <c r="BV385" s="181" t="s">
        <v>768</v>
      </c>
      <c r="BX385" s="183" t="s">
        <v>768</v>
      </c>
      <c r="BY385" s="183" t="s">
        <v>768</v>
      </c>
      <c r="BZ385" s="183" t="s">
        <v>768</v>
      </c>
      <c r="CA385" s="183" t="s">
        <v>768</v>
      </c>
      <c r="CB385" s="183" t="s">
        <v>768</v>
      </c>
      <c r="CC385" s="143" t="s">
        <v>768</v>
      </c>
      <c r="CE385" s="183" t="s">
        <v>768</v>
      </c>
      <c r="CF385" s="183" t="s">
        <v>768</v>
      </c>
      <c r="CG385" s="183" t="s">
        <v>768</v>
      </c>
      <c r="CH385" s="183" t="s">
        <v>768</v>
      </c>
      <c r="CI385" s="183" t="s">
        <v>768</v>
      </c>
      <c r="CJ385" s="143" t="s">
        <v>768</v>
      </c>
      <c r="CL385" s="183" t="s">
        <v>768</v>
      </c>
      <c r="CM385" s="183" t="s">
        <v>768</v>
      </c>
      <c r="CN385" s="183" t="s">
        <v>768</v>
      </c>
      <c r="CO385" s="183" t="s">
        <v>768</v>
      </c>
      <c r="CP385" s="183" t="s">
        <v>768</v>
      </c>
      <c r="CQ385" s="143" t="s">
        <v>768</v>
      </c>
      <c r="CS385" s="183" t="s">
        <v>768</v>
      </c>
      <c r="CT385" s="183" t="s">
        <v>768</v>
      </c>
      <c r="CU385" s="183" t="s">
        <v>768</v>
      </c>
      <c r="CV385" s="183" t="s">
        <v>768</v>
      </c>
      <c r="CW385" s="183" t="s">
        <v>768</v>
      </c>
      <c r="CX385" s="143" t="s">
        <v>768</v>
      </c>
      <c r="CZ385" s="183" t="s">
        <v>768</v>
      </c>
      <c r="DA385" s="183" t="s">
        <v>768</v>
      </c>
      <c r="DB385" s="183" t="s">
        <v>768</v>
      </c>
      <c r="DC385" s="183" t="s">
        <v>768</v>
      </c>
      <c r="DD385" s="183" t="s">
        <v>768</v>
      </c>
      <c r="DE385" s="143" t="s">
        <v>768</v>
      </c>
      <c r="DG385" s="43" t="b" cm="1">
        <f t="array" aca="1" ref="DG385" ca="1">OR($G385=Forecast_Capex_Input!$BF$8:$BF$10)</f>
        <v>0</v>
      </c>
      <c r="DH385" s="43" cm="1">
        <f t="array" aca="1" ref="DH385" ca="1">IFERROR(INDEX(Forecast_Capex_Input!BG$12:BG$286,$Z385)
*(INDEX(Forecast_Capex_Input!$H$12:$H$286,$Z385)=Repex),0)
*$DG385</f>
        <v>0</v>
      </c>
      <c r="DI385" s="43" cm="1">
        <f t="array" aca="1" ref="DI385" ca="1">IFERROR(INDEX(Forecast_Capex_Input!BH$12:BH$286,$Z385)
*(INDEX(Forecast_Capex_Input!$H$12:$H$286,$Z385)=Repex),0)
*$DG385</f>
        <v>0</v>
      </c>
      <c r="DJ385" s="43" cm="1">
        <f t="array" aca="1" ref="DJ385" ca="1">IFERROR(INDEX(Forecast_Capex_Input!BI$12:BI$286,$Z385)
*(INDEX(Forecast_Capex_Input!$H$12:$H$286,$Z385)=Repex),0)
*$DG385</f>
        <v>0</v>
      </c>
      <c r="DK385" s="43" cm="1">
        <f t="array" aca="1" ref="DK385" ca="1">IFERROR(INDEX(Forecast_Capex_Input!BJ$12:BJ$286,$Z385)
*(INDEX(Forecast_Capex_Input!$H$12:$H$286,$Z385)=Repex),0)
*$DG385</f>
        <v>0</v>
      </c>
      <c r="DL385" s="43" cm="1">
        <f t="array" aca="1" ref="DL385" ca="1">IFERROR(INDEX(Forecast_Capex_Input!BK$12:BK$286,$Z385)
*(INDEX(Forecast_Capex_Input!$H$12:$H$286,$Z385)=Repex),0)
*$DG385</f>
        <v>0</v>
      </c>
      <c r="DM385" s="43" cm="1">
        <f t="array" aca="1" ref="DM385" ca="1">IFERROR(INDEX(Forecast_Capex_Input!BL$12:BL$286,$Z385)
*(INDEX(Forecast_Capex_Input!$H$12:$H$286,$Z385)=Repex),0)
*$DG385</f>
        <v>0</v>
      </c>
      <c r="DO385" s="43" t="b" cm="1">
        <f t="array" aca="1" ref="DO385" ca="1">OR($G385=Forecast_Capex_Input!$BN$8:$BN$9)</f>
        <v>0</v>
      </c>
      <c r="DP385" s="43" cm="1">
        <f t="array" aca="1" ref="DP385" ca="1">IFERROR(INDEX(Forecast_Capex_Input!BO$12:BO$286,$Z385)
*(INDEX(Forecast_Capex_Input!$H$12:$H$286,$Z385)=Repex),0)
*$DO385</f>
        <v>0</v>
      </c>
      <c r="DQ385" s="43" cm="1">
        <f t="array" aca="1" ref="DQ385" ca="1">IFERROR(INDEX(Forecast_Capex_Input!BP$12:BP$286,$Z385)
*(INDEX(Forecast_Capex_Input!$H$12:$H$286,$Z385)=Repex),0)
*$DO385</f>
        <v>0</v>
      </c>
      <c r="DR385" s="43" cm="1">
        <f t="array" aca="1" ref="DR385" ca="1">IFERROR(INDEX(Forecast_Capex_Input!BQ$12:BQ$286,$Z385)
*(INDEX(Forecast_Capex_Input!$H$12:$H$286,$Z385)=Repex),0)
*$DO385</f>
        <v>0</v>
      </c>
      <c r="DS385" s="43" cm="1">
        <f t="array" aca="1" ref="DS385" ca="1">IFERROR(INDEX(Forecast_Capex_Input!BR$12:BR$286,$Z385)
*(INDEX(Forecast_Capex_Input!$H$12:$H$286,$Z385)=Repex),0)
*$DO385</f>
        <v>0</v>
      </c>
      <c r="DT385" s="43" cm="1">
        <f t="array" aca="1" ref="DT385" ca="1">IFERROR(INDEX(Forecast_Capex_Input!BS$12:BS$286,$Z385)
*(INDEX(Forecast_Capex_Input!$H$12:$H$286,$Z385)=Repex),0)
*$DO385</f>
        <v>0</v>
      </c>
      <c r="DV385" s="43" t="b" cm="1">
        <f t="array" aca="1" ref="DV385" ca="1">OR($G385=Forecast_Capex_Input!$BU$8:$BU$10)</f>
        <v>1</v>
      </c>
      <c r="DW385" s="43" cm="1">
        <f t="array" aca="1" ref="DW385" ca="1">IFERROR(INDEX(Forecast_Capex_Input!BV$12:BV$286,$Z385)
*(INDEX(Forecast_Capex_Input!$H$12:$H$286,$Z385)=Repex),0)
*$DV385</f>
        <v>0</v>
      </c>
      <c r="DX385" s="43" cm="1">
        <f t="array" aca="1" ref="DX385" ca="1">IFERROR(INDEX(Forecast_Capex_Input!BW$12:BW$286,$Z385)
*(INDEX(Forecast_Capex_Input!$H$12:$H$286,$Z385)=Repex),0)
*$DV385</f>
        <v>0</v>
      </c>
      <c r="DY385" s="43" cm="1">
        <f t="array" aca="1" ref="DY385" ca="1">IFERROR(INDEX(Forecast_Capex_Input!BX$12:BX$286,$Z385)
*(INDEX(Forecast_Capex_Input!$H$12:$H$286,$Z385)=Repex),0)
*$DV385</f>
        <v>0</v>
      </c>
      <c r="DZ385" s="43" cm="1">
        <f t="array" aca="1" ref="DZ385" ca="1">IFERROR(INDEX(Forecast_Capex_Input!BY$12:BY$286,$Z385)
*(INDEX(Forecast_Capex_Input!$H$12:$H$286,$Z385)=Repex),0)
*$DV385</f>
        <v>0</v>
      </c>
      <c r="EA385" s="43" cm="1">
        <f t="array" aca="1" ref="EA385" ca="1">IFERROR(INDEX(Forecast_Capex_Input!BZ$12:BZ$286,$Z385)
*(INDEX(Forecast_Capex_Input!$H$12:$H$286,$Z385)=Repex),0)
*$DV385</f>
        <v>0</v>
      </c>
      <c r="EB385" s="43" cm="1">
        <f t="array" aca="1" ref="EB385" ca="1">IFERROR(INDEX(Forecast_Capex_Input!CA$12:CA$286,$Z385)
*(INDEX(Forecast_Capex_Input!$H$12:$H$286,$Z385)=Repex),0)
*$DV385</f>
        <v>0</v>
      </c>
      <c r="EC385" s="43" cm="1">
        <f t="array" aca="1" ref="EC385" ca="1">IFERROR(INDEX(Forecast_Capex_Input!CB$12:CB$286,$Z385)
*(INDEX(Forecast_Capex_Input!$H$12:$H$286,$Z385)=Repex),0)
*$DV385</f>
        <v>0</v>
      </c>
      <c r="ED385" s="43" cm="1">
        <f t="array" aca="1" ref="ED385" ca="1">IFERROR(INDEX(Forecast_Capex_Input!CC$12:CC$286,$Z385)
*(INDEX(Forecast_Capex_Input!$H$12:$H$286,$Z385)=Repex),0)
*$DV385</f>
        <v>0</v>
      </c>
      <c r="EF385" s="136" t="s">
        <v>768</v>
      </c>
      <c r="EG385" s="189" t="s">
        <v>768</v>
      </c>
    </row>
    <row r="386" spans="3:137" x14ac:dyDescent="0.2">
      <c r="C386" s="28">
        <f t="shared" si="37"/>
        <v>376</v>
      </c>
      <c r="D386" s="9" t="str" cm="1">
        <f t="array" ref="D386">IFERROR(INDEX(Forecast_Capex_Input!$D$12:$D$286,$Z386),NA)</f>
        <v>Condition of  AusGrid cables 9SA and 92P</v>
      </c>
      <c r="E386" s="24" t="b" cm="1">
        <f t="array" ref="E386">IF($Z386=NA,NA,INDEX(Forecast_Capex_Input!$E$12:$E$286,$Z386))</f>
        <v>1</v>
      </c>
      <c r="F386" s="9" t="str" cm="1">
        <f t="array" aca="1" ref="F386" ca="1">IFERROR(INDEX(General!$E$25:$E$26,$AA386),NA)</f>
        <v>Non-Labour</v>
      </c>
      <c r="G386" s="9" t="str" cm="1">
        <f t="array" aca="1" ref="G386" ca="1">IFERROR(INDEX(Forecast_Capex_Input!$AI$11:$BB$11,$AC386),NA)</f>
        <v>Secondary Systems</v>
      </c>
      <c r="H386" s="50" cm="1">
        <f t="array" aca="1" ref="H386" ca="1">IFERROR(INDEX(Forecast_Capex_Input!$AI$12:$BB$286,$Z386,$AC386),NA)</f>
        <v>1</v>
      </c>
      <c r="I386" s="150" t="str" cm="1">
        <f t="array" ref="I386">IFERROR(INDEX(Forecast_Capex_Input!$F$12:$F$286,$Z386),NA)</f>
        <v>Connections</v>
      </c>
      <c r="J386" s="150" t="str" cm="1">
        <f t="array" ref="J386">IFERROR(INDEX(Forecast_Capex_Input!G$12:G$286,$Z386),NA)</f>
        <v>Connections</v>
      </c>
      <c r="K386" s="150" t="str" cm="1">
        <f t="array" ref="K386">IFERROR(INDEX(Forecast_Capex_Input!H$12:H$286,$Z386),NA)</f>
        <v>Augex</v>
      </c>
      <c r="L386" s="150" t="str" cm="1">
        <f t="array" ref="L386">IFERROR(INDEX(Forecast_Capex_Input!I$12:I$286,$Z386),NA)</f>
        <v>Connections</v>
      </c>
      <c r="M386" s="150" t="str" cm="1">
        <f t="array" ref="M386">IFERROR(INDEX(Forecast_Capex_Input!J$12:J$286,$Z386),NA)</f>
        <v>N/A</v>
      </c>
      <c r="N386" s="150" t="str" cm="1">
        <f t="array" ref="N386">IFERROR(INDEX(Forecast_Capex_Input!K$12:K$286,$Z386),NA)</f>
        <v>N/A</v>
      </c>
      <c r="O386" s="150" t="str" cm="1">
        <f t="array" ref="O386">IFERROR(INDEX(Forecast_Capex_Input!L$12:L$286,$Z386),NA)</f>
        <v>N/A</v>
      </c>
      <c r="P386" s="150" t="str" cm="1">
        <f t="array" ref="P386">IFERROR(INDEX(Forecast_Capex_Input!M$12:M$286,$Z386),NA)</f>
        <v>N/A</v>
      </c>
      <c r="Q386" s="24" t="str" cm="1">
        <f t="array" ref="Q386">IFERROR(INDEX(Forecast_Capex_Input!N$12:N$286,$Z386),NA)</f>
        <v>Yes</v>
      </c>
      <c r="R386" s="190" cm="1">
        <f t="array" ref="R386">IFERROR(INDEX(Forecast_Capex_Input!O$12:O$286,$Z386),0)</f>
        <v>0</v>
      </c>
      <c r="S386" s="24" t="str" cm="1">
        <f t="array" ref="S386">IFERROR(INDEX(Forecast_Capex_Input!P$12:P$286,$Z386),0)</f>
        <v>Safety security &amp; reliability</v>
      </c>
      <c r="T386" s="150" t="str" cm="1">
        <f t="array" aca="1" ref="T386" ca="1">IFERROR(INDEX(General!$K$91:$K$110,$AC386),NA)</f>
        <v>Secondary Systems (2018-23)</v>
      </c>
      <c r="U386" s="43" cm="1">
        <f t="array" aca="1" ref="U386" ca="1">IFERROR(
IF($F386=General!$E$25,INDEX(Forecast_Capex_Input!S$12:S$286,$Z386),
INDEX(Forecast_Capex_Input!T$12:T$286,$Z386)),0)</f>
        <v>0.20629708212543973</v>
      </c>
      <c r="V386" s="82" t="b">
        <f>IFERROR(INDEX(Overheads!$T$19:$T$26,MATCH($I386,Overheads!$E$19:$E$26,0)),FALSE)</f>
        <v>1</v>
      </c>
      <c r="W386" s="209" t="str" cm="1">
        <f t="array" ref="W386">IFERROR(
INDEX(Forecast_Capex_Input!CN$12:CN$286,$Z386),0)</f>
        <v>FY22</v>
      </c>
      <c r="X386" s="209">
        <f>IFERROR(
MATCH($W386,General!$L$39:$S$39,0),1)</f>
        <v>2</v>
      </c>
      <c r="Z386" s="28">
        <f>IFERROR(
IF(MATCH($C386,Forecast_Capex_Input!$CI$12:$CI$286,1)+1&gt;MAX(Forecast_Capex_Input!$C$12:$C$286),NA,
MATCH($C386,Forecast_Capex_Input!$CI$12:$CI$286,1)+1),1)</f>
        <v>157</v>
      </c>
      <c r="AA386" s="28" cm="1">
        <f t="array" aca="1" ref="AA386" ca="1">IFERROR(
IF(Z385&lt;&gt;Z386,1,
IF(COUNTIF(OFFSET(AA385,0,0,-INDEX(Forecast_Capex_Input!$CG$12:$CG$286,$Z386)),AA385)=INDEX(Forecast_Capex_Input!$CG$12:$CG$286,$Z386),AA385+1,AA385)),NA)</f>
        <v>2</v>
      </c>
      <c r="AB386" s="28" cm="1">
        <f t="array" ref="AB386">IFERROR($C386-IF($Z386=1,1,INDEX(Forecast_Capex_Input!$CI$12:$CI$286,$Z386-1))+1,NA)</f>
        <v>2</v>
      </c>
      <c r="AC386" s="28" cm="1">
        <f t="array" aca="1" ref="AC386" ca="1">IFERROR(IF(AA386=1,
INDEX(Forecast_Capex_Input!$AI$10:$BB$10,SMALL(IF(INDEX(Forecast_Capex_Input!$AI$12:$BB$286,$Z386,0)&gt;0,COLUMN(Forecast_Capex_Input!$AI$10:$BB$10)-COLUMN(Forecast_Capex_Input!$AI$12)+1),ROWS(OFFSET(AC385,0,0,-$AB386)))),
OFFSET(AC385,-INDEX(Forecast_Capex_Input!$CG$12:$CG$286,$Z386)+1,0)),NA)</f>
        <v>4</v>
      </c>
      <c r="AD386" s="28">
        <f t="shared" ca="1" si="34"/>
        <v>2</v>
      </c>
      <c r="AE386" s="82" t="b">
        <f t="shared" si="38"/>
        <v>0</v>
      </c>
      <c r="AF386" s="78" t="b">
        <v>0</v>
      </c>
      <c r="AG386" s="82" t="b">
        <f t="shared" si="35"/>
        <v>1</v>
      </c>
      <c r="AI386" s="183" t="s">
        <v>768</v>
      </c>
      <c r="AJ386" s="183" t="s">
        <v>768</v>
      </c>
      <c r="AK386" s="183" t="s">
        <v>768</v>
      </c>
      <c r="AL386" s="183" t="s">
        <v>768</v>
      </c>
      <c r="AM386" s="183" t="s">
        <v>768</v>
      </c>
      <c r="AN386" s="143" t="s">
        <v>768</v>
      </c>
      <c r="AP386" s="183" t="s">
        <v>768</v>
      </c>
      <c r="AQ386" s="183" t="s">
        <v>768</v>
      </c>
      <c r="AR386" s="183" t="s">
        <v>768</v>
      </c>
      <c r="AS386" s="183" t="s">
        <v>768</v>
      </c>
      <c r="AT386" s="183" t="s">
        <v>768</v>
      </c>
      <c r="AU386" s="143" t="s">
        <v>768</v>
      </c>
      <c r="AW386" s="183" t="s">
        <v>768</v>
      </c>
      <c r="AX386" s="183" t="s">
        <v>768</v>
      </c>
      <c r="AY386" s="183" t="s">
        <v>768</v>
      </c>
      <c r="AZ386" s="183" t="s">
        <v>768</v>
      </c>
      <c r="BA386" s="183" t="s">
        <v>768</v>
      </c>
      <c r="BB386" s="143" t="s">
        <v>768</v>
      </c>
      <c r="BD386" s="183" t="s">
        <v>768</v>
      </c>
      <c r="BE386" s="183" t="s">
        <v>768</v>
      </c>
      <c r="BF386" s="183" t="s">
        <v>768</v>
      </c>
      <c r="BG386" s="183" t="s">
        <v>768</v>
      </c>
      <c r="BH386" s="183" t="s">
        <v>768</v>
      </c>
      <c r="BI386" s="143" t="s">
        <v>768</v>
      </c>
      <c r="BK386" s="183" t="s">
        <v>768</v>
      </c>
      <c r="BL386" s="183" t="s">
        <v>768</v>
      </c>
      <c r="BM386" s="183" t="s">
        <v>768</v>
      </c>
      <c r="BN386" s="183" t="s">
        <v>768</v>
      </c>
      <c r="BO386" s="183" t="s">
        <v>768</v>
      </c>
      <c r="BP386" s="143" t="s">
        <v>768</v>
      </c>
      <c r="BR386" s="181" t="s">
        <v>768</v>
      </c>
      <c r="BS386" s="181" t="s">
        <v>768</v>
      </c>
      <c r="BT386" s="181" t="s">
        <v>768</v>
      </c>
      <c r="BU386" s="181" t="s">
        <v>768</v>
      </c>
      <c r="BV386" s="181" t="s">
        <v>768</v>
      </c>
      <c r="BX386" s="183" t="s">
        <v>768</v>
      </c>
      <c r="BY386" s="183" t="s">
        <v>768</v>
      </c>
      <c r="BZ386" s="183" t="s">
        <v>768</v>
      </c>
      <c r="CA386" s="183" t="s">
        <v>768</v>
      </c>
      <c r="CB386" s="183" t="s">
        <v>768</v>
      </c>
      <c r="CC386" s="143" t="s">
        <v>768</v>
      </c>
      <c r="CE386" s="183" t="s">
        <v>768</v>
      </c>
      <c r="CF386" s="183" t="s">
        <v>768</v>
      </c>
      <c r="CG386" s="183" t="s">
        <v>768</v>
      </c>
      <c r="CH386" s="183" t="s">
        <v>768</v>
      </c>
      <c r="CI386" s="183" t="s">
        <v>768</v>
      </c>
      <c r="CJ386" s="143" t="s">
        <v>768</v>
      </c>
      <c r="CL386" s="183" t="s">
        <v>768</v>
      </c>
      <c r="CM386" s="183" t="s">
        <v>768</v>
      </c>
      <c r="CN386" s="183" t="s">
        <v>768</v>
      </c>
      <c r="CO386" s="183" t="s">
        <v>768</v>
      </c>
      <c r="CP386" s="183" t="s">
        <v>768</v>
      </c>
      <c r="CQ386" s="143" t="s">
        <v>768</v>
      </c>
      <c r="CS386" s="183" t="s">
        <v>768</v>
      </c>
      <c r="CT386" s="183" t="s">
        <v>768</v>
      </c>
      <c r="CU386" s="183" t="s">
        <v>768</v>
      </c>
      <c r="CV386" s="183" t="s">
        <v>768</v>
      </c>
      <c r="CW386" s="183" t="s">
        <v>768</v>
      </c>
      <c r="CX386" s="143" t="s">
        <v>768</v>
      </c>
      <c r="CZ386" s="183" t="s">
        <v>768</v>
      </c>
      <c r="DA386" s="183" t="s">
        <v>768</v>
      </c>
      <c r="DB386" s="183" t="s">
        <v>768</v>
      </c>
      <c r="DC386" s="183" t="s">
        <v>768</v>
      </c>
      <c r="DD386" s="183" t="s">
        <v>768</v>
      </c>
      <c r="DE386" s="143" t="s">
        <v>768</v>
      </c>
      <c r="DG386" s="43" t="b" cm="1">
        <f t="array" aca="1" ref="DG386" ca="1">OR($G386=Forecast_Capex_Input!$BF$8:$BF$10)</f>
        <v>0</v>
      </c>
      <c r="DH386" s="43" cm="1">
        <f t="array" aca="1" ref="DH386" ca="1">IFERROR(INDEX(Forecast_Capex_Input!BG$12:BG$286,$Z386)
*(INDEX(Forecast_Capex_Input!$H$12:$H$286,$Z386)=Repex),0)
*$DG386</f>
        <v>0</v>
      </c>
      <c r="DI386" s="43" cm="1">
        <f t="array" aca="1" ref="DI386" ca="1">IFERROR(INDEX(Forecast_Capex_Input!BH$12:BH$286,$Z386)
*(INDEX(Forecast_Capex_Input!$H$12:$H$286,$Z386)=Repex),0)
*$DG386</f>
        <v>0</v>
      </c>
      <c r="DJ386" s="43" cm="1">
        <f t="array" aca="1" ref="DJ386" ca="1">IFERROR(INDEX(Forecast_Capex_Input!BI$12:BI$286,$Z386)
*(INDEX(Forecast_Capex_Input!$H$12:$H$286,$Z386)=Repex),0)
*$DG386</f>
        <v>0</v>
      </c>
      <c r="DK386" s="43" cm="1">
        <f t="array" aca="1" ref="DK386" ca="1">IFERROR(INDEX(Forecast_Capex_Input!BJ$12:BJ$286,$Z386)
*(INDEX(Forecast_Capex_Input!$H$12:$H$286,$Z386)=Repex),0)
*$DG386</f>
        <v>0</v>
      </c>
      <c r="DL386" s="43" cm="1">
        <f t="array" aca="1" ref="DL386" ca="1">IFERROR(INDEX(Forecast_Capex_Input!BK$12:BK$286,$Z386)
*(INDEX(Forecast_Capex_Input!$H$12:$H$286,$Z386)=Repex),0)
*$DG386</f>
        <v>0</v>
      </c>
      <c r="DM386" s="43" cm="1">
        <f t="array" aca="1" ref="DM386" ca="1">IFERROR(INDEX(Forecast_Capex_Input!BL$12:BL$286,$Z386)
*(INDEX(Forecast_Capex_Input!$H$12:$H$286,$Z386)=Repex),0)
*$DG386</f>
        <v>0</v>
      </c>
      <c r="DO386" s="43" t="b" cm="1">
        <f t="array" aca="1" ref="DO386" ca="1">OR($G386=Forecast_Capex_Input!$BN$8:$BN$9)</f>
        <v>0</v>
      </c>
      <c r="DP386" s="43" cm="1">
        <f t="array" aca="1" ref="DP386" ca="1">IFERROR(INDEX(Forecast_Capex_Input!BO$12:BO$286,$Z386)
*(INDEX(Forecast_Capex_Input!$H$12:$H$286,$Z386)=Repex),0)
*$DO386</f>
        <v>0</v>
      </c>
      <c r="DQ386" s="43" cm="1">
        <f t="array" aca="1" ref="DQ386" ca="1">IFERROR(INDEX(Forecast_Capex_Input!BP$12:BP$286,$Z386)
*(INDEX(Forecast_Capex_Input!$H$12:$H$286,$Z386)=Repex),0)
*$DO386</f>
        <v>0</v>
      </c>
      <c r="DR386" s="43" cm="1">
        <f t="array" aca="1" ref="DR386" ca="1">IFERROR(INDEX(Forecast_Capex_Input!BQ$12:BQ$286,$Z386)
*(INDEX(Forecast_Capex_Input!$H$12:$H$286,$Z386)=Repex),0)
*$DO386</f>
        <v>0</v>
      </c>
      <c r="DS386" s="43" cm="1">
        <f t="array" aca="1" ref="DS386" ca="1">IFERROR(INDEX(Forecast_Capex_Input!BR$12:BR$286,$Z386)
*(INDEX(Forecast_Capex_Input!$H$12:$H$286,$Z386)=Repex),0)
*$DO386</f>
        <v>0</v>
      </c>
      <c r="DT386" s="43" cm="1">
        <f t="array" aca="1" ref="DT386" ca="1">IFERROR(INDEX(Forecast_Capex_Input!BS$12:BS$286,$Z386)
*(INDEX(Forecast_Capex_Input!$H$12:$H$286,$Z386)=Repex),0)
*$DO386</f>
        <v>0</v>
      </c>
      <c r="DV386" s="43" t="b" cm="1">
        <f t="array" aca="1" ref="DV386" ca="1">OR($G386=Forecast_Capex_Input!$BU$8:$BU$10)</f>
        <v>1</v>
      </c>
      <c r="DW386" s="43" cm="1">
        <f t="array" aca="1" ref="DW386" ca="1">IFERROR(INDEX(Forecast_Capex_Input!BV$12:BV$286,$Z386)
*(INDEX(Forecast_Capex_Input!$H$12:$H$286,$Z386)=Repex),0)
*$DV386</f>
        <v>0</v>
      </c>
      <c r="DX386" s="43" cm="1">
        <f t="array" aca="1" ref="DX386" ca="1">IFERROR(INDEX(Forecast_Capex_Input!BW$12:BW$286,$Z386)
*(INDEX(Forecast_Capex_Input!$H$12:$H$286,$Z386)=Repex),0)
*$DV386</f>
        <v>0</v>
      </c>
      <c r="DY386" s="43" cm="1">
        <f t="array" aca="1" ref="DY386" ca="1">IFERROR(INDEX(Forecast_Capex_Input!BX$12:BX$286,$Z386)
*(INDEX(Forecast_Capex_Input!$H$12:$H$286,$Z386)=Repex),0)
*$DV386</f>
        <v>0</v>
      </c>
      <c r="DZ386" s="43" cm="1">
        <f t="array" aca="1" ref="DZ386" ca="1">IFERROR(INDEX(Forecast_Capex_Input!BY$12:BY$286,$Z386)
*(INDEX(Forecast_Capex_Input!$H$12:$H$286,$Z386)=Repex),0)
*$DV386</f>
        <v>0</v>
      </c>
      <c r="EA386" s="43" cm="1">
        <f t="array" aca="1" ref="EA386" ca="1">IFERROR(INDEX(Forecast_Capex_Input!BZ$12:BZ$286,$Z386)
*(INDEX(Forecast_Capex_Input!$H$12:$H$286,$Z386)=Repex),0)
*$DV386</f>
        <v>0</v>
      </c>
      <c r="EB386" s="43" cm="1">
        <f t="array" aca="1" ref="EB386" ca="1">IFERROR(INDEX(Forecast_Capex_Input!CA$12:CA$286,$Z386)
*(INDEX(Forecast_Capex_Input!$H$12:$H$286,$Z386)=Repex),0)
*$DV386</f>
        <v>0</v>
      </c>
      <c r="EC386" s="43" cm="1">
        <f t="array" aca="1" ref="EC386" ca="1">IFERROR(INDEX(Forecast_Capex_Input!CB$12:CB$286,$Z386)
*(INDEX(Forecast_Capex_Input!$H$12:$H$286,$Z386)=Repex),0)
*$DV386</f>
        <v>0</v>
      </c>
      <c r="ED386" s="43" cm="1">
        <f t="array" aca="1" ref="ED386" ca="1">IFERROR(INDEX(Forecast_Capex_Input!CC$12:CC$286,$Z386)
*(INDEX(Forecast_Capex_Input!$H$12:$H$286,$Z386)=Repex),0)
*$DV386</f>
        <v>0</v>
      </c>
      <c r="EF386" s="136" t="s">
        <v>768</v>
      </c>
      <c r="EG386" s="189" t="s">
        <v>768</v>
      </c>
    </row>
    <row r="387" spans="3:137" x14ac:dyDescent="0.2">
      <c r="C387" s="28">
        <f t="shared" si="37"/>
        <v>377</v>
      </c>
      <c r="D387" s="9" t="str" cm="1">
        <f t="array" ref="D387">IFERROR(INDEX(Forecast_Capex_Input!$D$12:$D$286,$Z387),NA)</f>
        <v>Improve voltage regulation following under frequency load shedding events</v>
      </c>
      <c r="E387" s="24" t="b" cm="1">
        <f t="array" ref="E387">IF($Z387=NA,NA,INDEX(Forecast_Capex_Input!$E$12:$E$286,$Z387))</f>
        <v>0</v>
      </c>
      <c r="F387" s="9" t="str" cm="1">
        <f t="array" aca="1" ref="F387" ca="1">IFERROR(INDEX(General!$E$25:$E$26,$AA387),NA)</f>
        <v>Labour</v>
      </c>
      <c r="G387" s="9" t="str" cm="1">
        <f t="array" aca="1" ref="G387" ca="1">IFERROR(INDEX(Forecast_Capex_Input!$AI$11:$BB$11,$AC387),NA)</f>
        <v>Secondary Systems</v>
      </c>
      <c r="H387" s="50" cm="1">
        <f t="array" aca="1" ref="H387" ca="1">IFERROR(INDEX(Forecast_Capex_Input!$AI$12:$BB$286,$Z387,$AC387),NA)</f>
        <v>1</v>
      </c>
      <c r="I387" s="150" t="str" cm="1">
        <f t="array" ref="I387">IFERROR(INDEX(Forecast_Capex_Input!$F$12:$F$286,$Z387),NA)</f>
        <v>Augmentation Expenditure</v>
      </c>
      <c r="J387" s="150" t="str" cm="1">
        <f t="array" ref="J387">IFERROR(INDEX(Forecast_Capex_Input!G$12:G$286,$Z387),NA)</f>
        <v>Augmentations</v>
      </c>
      <c r="K387" s="150" t="str" cm="1">
        <f t="array" ref="K387">IFERROR(INDEX(Forecast_Capex_Input!H$12:H$286,$Z387),NA)</f>
        <v>Augex</v>
      </c>
      <c r="L387" s="150" t="str" cm="1">
        <f t="array" ref="L387">IFERROR(INDEX(Forecast_Capex_Input!I$12:I$286,$Z387),NA)</f>
        <v>Compliance</v>
      </c>
      <c r="M387" s="150" t="str" cm="1">
        <f t="array" ref="M387">IFERROR(INDEX(Forecast_Capex_Input!J$12:J$286,$Z387),NA)</f>
        <v>N/A</v>
      </c>
      <c r="N387" s="150" t="str" cm="1">
        <f t="array" ref="N387">IFERROR(INDEX(Forecast_Capex_Input!K$12:K$286,$Z387),NA)</f>
        <v>N/A</v>
      </c>
      <c r="O387" s="150" t="str" cm="1">
        <f t="array" ref="O387">IFERROR(INDEX(Forecast_Capex_Input!L$12:L$286,$Z387),NA)</f>
        <v>N/A</v>
      </c>
      <c r="P387" s="150" t="str" cm="1">
        <f t="array" ref="P387">IFERROR(INDEX(Forecast_Capex_Input!M$12:M$286,$Z387),NA)</f>
        <v>N/A</v>
      </c>
      <c r="Q387" s="24" t="str" cm="1">
        <f t="array" ref="Q387">IFERROR(INDEX(Forecast_Capex_Input!N$12:N$286,$Z387),NA)</f>
        <v>Yes</v>
      </c>
      <c r="R387" s="190" cm="1">
        <f t="array" ref="R387">IFERROR(INDEX(Forecast_Capex_Input!O$12:O$286,$Z387),0)</f>
        <v>0</v>
      </c>
      <c r="S387" s="24" t="str" cm="1">
        <f t="array" ref="S387">IFERROR(INDEX(Forecast_Capex_Input!P$12:P$286,$Z387),0)</f>
        <v>Energy transition</v>
      </c>
      <c r="T387" s="150" t="str" cm="1">
        <f t="array" aca="1" ref="T387" ca="1">IFERROR(INDEX(General!$K$91:$K$110,$AC387),NA)</f>
        <v>Secondary Systems (2018-23)</v>
      </c>
      <c r="U387" s="43" cm="1">
        <f t="array" aca="1" ref="U387" ca="1">IFERROR(
IF($F387=General!$E$25,INDEX(Forecast_Capex_Input!S$12:S$286,$Z387),
INDEX(Forecast_Capex_Input!T$12:T$286,$Z387)),0)</f>
        <v>0</v>
      </c>
      <c r="V387" s="82" t="b">
        <f>IFERROR(INDEX(Overheads!$T$19:$T$26,MATCH($I387,Overheads!$E$19:$E$26,0)),FALSE)</f>
        <v>1</v>
      </c>
      <c r="W387" s="209" t="str" cm="1">
        <f t="array" ref="W387">IFERROR(
INDEX(Forecast_Capex_Input!CN$12:CN$286,$Z387),0)</f>
        <v>FY22</v>
      </c>
      <c r="X387" s="209">
        <f>IFERROR(
MATCH($W387,General!$L$39:$S$39,0),1)</f>
        <v>2</v>
      </c>
      <c r="Z387" s="28">
        <f>IFERROR(
IF(MATCH($C387,Forecast_Capex_Input!$CI$12:$CI$286,1)+1&gt;MAX(Forecast_Capex_Input!$C$12:$C$286),NA,
MATCH($C387,Forecast_Capex_Input!$CI$12:$CI$286,1)+1),1)</f>
        <v>158</v>
      </c>
      <c r="AA387" s="28" cm="1">
        <f t="array" aca="1" ref="AA387" ca="1">IFERROR(
IF(Z386&lt;&gt;Z387,1,
IF(COUNTIF(OFFSET(AA386,0,0,-INDEX(Forecast_Capex_Input!$CG$12:$CG$286,$Z387)),AA386)=INDEX(Forecast_Capex_Input!$CG$12:$CG$286,$Z387),AA386+1,AA386)),NA)</f>
        <v>1</v>
      </c>
      <c r="AB387" s="28" cm="1">
        <f t="array" ref="AB387">IFERROR($C387-IF($Z387=1,1,INDEX(Forecast_Capex_Input!$CI$12:$CI$286,$Z387-1))+1,NA)</f>
        <v>1</v>
      </c>
      <c r="AC387" s="28" cm="1">
        <f t="array" aca="1" ref="AC387" ca="1">IFERROR(IF(AA387=1,
INDEX(Forecast_Capex_Input!$AI$10:$BB$10,SMALL(IF(INDEX(Forecast_Capex_Input!$AI$12:$BB$286,$Z387,0)&gt;0,COLUMN(Forecast_Capex_Input!$AI$10:$BB$10)-COLUMN(Forecast_Capex_Input!$AI$12)+1),ROWS(OFFSET(AC386,0,0,-$AB387)))),
OFFSET(AC386,-INDEX(Forecast_Capex_Input!$CG$12:$CG$286,$Z387)+1,0)),NA)</f>
        <v>4</v>
      </c>
      <c r="AD387" s="28">
        <f t="shared" ca="1" si="34"/>
        <v>1</v>
      </c>
      <c r="AE387" s="82" t="b">
        <f t="shared" si="38"/>
        <v>0</v>
      </c>
      <c r="AF387" s="78" t="b">
        <v>0</v>
      </c>
      <c r="AG387" s="82" t="b">
        <f t="shared" si="35"/>
        <v>1</v>
      </c>
      <c r="AI387" s="55">
        <v>0</v>
      </c>
      <c r="AJ387" s="55">
        <v>0</v>
      </c>
      <c r="AK387" s="55">
        <v>0</v>
      </c>
      <c r="AL387" s="55">
        <v>0</v>
      </c>
      <c r="AM387" s="55">
        <v>0</v>
      </c>
      <c r="AN387" s="135">
        <v>0</v>
      </c>
      <c r="AP387" s="55">
        <v>0</v>
      </c>
      <c r="AQ387" s="55">
        <v>0</v>
      </c>
      <c r="AR387" s="55">
        <v>0</v>
      </c>
      <c r="AS387" s="55">
        <v>0</v>
      </c>
      <c r="AT387" s="55">
        <v>0</v>
      </c>
      <c r="AU387" s="135">
        <v>0</v>
      </c>
      <c r="AW387" s="55">
        <v>0</v>
      </c>
      <c r="AX387" s="55">
        <v>0</v>
      </c>
      <c r="AY387" s="55">
        <v>0</v>
      </c>
      <c r="AZ387" s="55">
        <v>0</v>
      </c>
      <c r="BA387" s="55">
        <v>0</v>
      </c>
      <c r="BB387" s="135">
        <v>0</v>
      </c>
      <c r="BD387" s="55">
        <v>0</v>
      </c>
      <c r="BE387" s="55">
        <v>0</v>
      </c>
      <c r="BF387" s="55">
        <v>0</v>
      </c>
      <c r="BG387" s="55">
        <v>0</v>
      </c>
      <c r="BH387" s="55">
        <v>0</v>
      </c>
      <c r="BI387" s="135">
        <v>0</v>
      </c>
      <c r="BK387" s="55">
        <v>0</v>
      </c>
      <c r="BL387" s="55">
        <v>0</v>
      </c>
      <c r="BM387" s="55">
        <v>0</v>
      </c>
      <c r="BN387" s="55">
        <v>0</v>
      </c>
      <c r="BO387" s="55">
        <v>0</v>
      </c>
      <c r="BP387" s="135">
        <v>0</v>
      </c>
      <c r="BR387" s="147">
        <v>0</v>
      </c>
      <c r="BS387" s="147">
        <v>0.25</v>
      </c>
      <c r="BT387" s="147">
        <v>0.25</v>
      </c>
      <c r="BU387" s="147">
        <v>0.25</v>
      </c>
      <c r="BV387" s="147">
        <v>0.25</v>
      </c>
      <c r="BX387" s="55">
        <v>0</v>
      </c>
      <c r="BY387" s="55">
        <v>0</v>
      </c>
      <c r="BZ387" s="55">
        <v>0</v>
      </c>
      <c r="CA387" s="55">
        <v>0</v>
      </c>
      <c r="CB387" s="55">
        <v>0</v>
      </c>
      <c r="CC387" s="135">
        <v>0</v>
      </c>
      <c r="CE387" s="55">
        <v>0</v>
      </c>
      <c r="CF387" s="55">
        <v>0</v>
      </c>
      <c r="CG387" s="55">
        <v>0</v>
      </c>
      <c r="CH387" s="55">
        <v>0</v>
      </c>
      <c r="CI387" s="55">
        <v>0</v>
      </c>
      <c r="CJ387" s="135">
        <v>0</v>
      </c>
      <c r="CL387" s="55">
        <v>0</v>
      </c>
      <c r="CM387" s="55">
        <v>0</v>
      </c>
      <c r="CN387" s="55">
        <v>0</v>
      </c>
      <c r="CO387" s="55">
        <v>0</v>
      </c>
      <c r="CP387" s="55">
        <v>0</v>
      </c>
      <c r="CQ387" s="135">
        <v>0</v>
      </c>
      <c r="CS387" s="67">
        <v>0</v>
      </c>
      <c r="CT387" s="67">
        <v>0</v>
      </c>
      <c r="CU387" s="67">
        <v>0</v>
      </c>
      <c r="CV387" s="67">
        <v>0</v>
      </c>
      <c r="CW387" s="67">
        <v>0</v>
      </c>
      <c r="CX387" s="135">
        <v>0</v>
      </c>
      <c r="CZ387" s="55">
        <v>0</v>
      </c>
      <c r="DA387" s="55">
        <v>0</v>
      </c>
      <c r="DB387" s="55">
        <v>0</v>
      </c>
      <c r="DC387" s="55">
        <v>0</v>
      </c>
      <c r="DD387" s="55">
        <v>0</v>
      </c>
      <c r="DE387" s="135">
        <v>0</v>
      </c>
      <c r="DG387" s="43" t="b" cm="1">
        <f t="array" aca="1" ref="DG387" ca="1">OR($G387=Forecast_Capex_Input!$BF$8:$BF$10)</f>
        <v>0</v>
      </c>
      <c r="DH387" s="43" cm="1">
        <f t="array" aca="1" ref="DH387" ca="1">IFERROR(INDEX(Forecast_Capex_Input!BG$12:BG$286,$Z387)
*(INDEX(Forecast_Capex_Input!$H$12:$H$286,$Z387)=Repex),0)
*$DG387</f>
        <v>0</v>
      </c>
      <c r="DI387" s="43" cm="1">
        <f t="array" aca="1" ref="DI387" ca="1">IFERROR(INDEX(Forecast_Capex_Input!BH$12:BH$286,$Z387)
*(INDEX(Forecast_Capex_Input!$H$12:$H$286,$Z387)=Repex),0)
*$DG387</f>
        <v>0</v>
      </c>
      <c r="DJ387" s="43" cm="1">
        <f t="array" aca="1" ref="DJ387" ca="1">IFERROR(INDEX(Forecast_Capex_Input!BI$12:BI$286,$Z387)
*(INDEX(Forecast_Capex_Input!$H$12:$H$286,$Z387)=Repex),0)
*$DG387</f>
        <v>0</v>
      </c>
      <c r="DK387" s="43" cm="1">
        <f t="array" aca="1" ref="DK387" ca="1">IFERROR(INDEX(Forecast_Capex_Input!BJ$12:BJ$286,$Z387)
*(INDEX(Forecast_Capex_Input!$H$12:$H$286,$Z387)=Repex),0)
*$DG387</f>
        <v>0</v>
      </c>
      <c r="DL387" s="43" cm="1">
        <f t="array" aca="1" ref="DL387" ca="1">IFERROR(INDEX(Forecast_Capex_Input!BK$12:BK$286,$Z387)
*(INDEX(Forecast_Capex_Input!$H$12:$H$286,$Z387)=Repex),0)
*$DG387</f>
        <v>0</v>
      </c>
      <c r="DM387" s="43" cm="1">
        <f t="array" aca="1" ref="DM387" ca="1">IFERROR(INDEX(Forecast_Capex_Input!BL$12:BL$286,$Z387)
*(INDEX(Forecast_Capex_Input!$H$12:$H$286,$Z387)=Repex),0)
*$DG387</f>
        <v>0</v>
      </c>
      <c r="DO387" s="43" t="b" cm="1">
        <f t="array" aca="1" ref="DO387" ca="1">OR($G387=Forecast_Capex_Input!$BN$8:$BN$9)</f>
        <v>0</v>
      </c>
      <c r="DP387" s="43" cm="1">
        <f t="array" aca="1" ref="DP387" ca="1">IFERROR(INDEX(Forecast_Capex_Input!BO$12:BO$286,$Z387)
*(INDEX(Forecast_Capex_Input!$H$12:$H$286,$Z387)=Repex),0)
*$DO387</f>
        <v>0</v>
      </c>
      <c r="DQ387" s="43" cm="1">
        <f t="array" aca="1" ref="DQ387" ca="1">IFERROR(INDEX(Forecast_Capex_Input!BP$12:BP$286,$Z387)
*(INDEX(Forecast_Capex_Input!$H$12:$H$286,$Z387)=Repex),0)
*$DO387</f>
        <v>0</v>
      </c>
      <c r="DR387" s="43" cm="1">
        <f t="array" aca="1" ref="DR387" ca="1">IFERROR(INDEX(Forecast_Capex_Input!BQ$12:BQ$286,$Z387)
*(INDEX(Forecast_Capex_Input!$H$12:$H$286,$Z387)=Repex),0)
*$DO387</f>
        <v>0</v>
      </c>
      <c r="DS387" s="43" cm="1">
        <f t="array" aca="1" ref="DS387" ca="1">IFERROR(INDEX(Forecast_Capex_Input!BR$12:BR$286,$Z387)
*(INDEX(Forecast_Capex_Input!$H$12:$H$286,$Z387)=Repex),0)
*$DO387</f>
        <v>0</v>
      </c>
      <c r="DT387" s="43" cm="1">
        <f t="array" aca="1" ref="DT387" ca="1">IFERROR(INDEX(Forecast_Capex_Input!BS$12:BS$286,$Z387)
*(INDEX(Forecast_Capex_Input!$H$12:$H$286,$Z387)=Repex),0)
*$DO387</f>
        <v>0</v>
      </c>
      <c r="DV387" s="43" t="b" cm="1">
        <f t="array" aca="1" ref="DV387" ca="1">OR($G387=Forecast_Capex_Input!$BU$8:$BU$10)</f>
        <v>1</v>
      </c>
      <c r="DW387" s="43" cm="1">
        <f t="array" aca="1" ref="DW387" ca="1">IFERROR(INDEX(Forecast_Capex_Input!BV$12:BV$286,$Z387)
*(INDEX(Forecast_Capex_Input!$H$12:$H$286,$Z387)=Repex),0)
*$DV387</f>
        <v>0</v>
      </c>
      <c r="DX387" s="43" cm="1">
        <f t="array" aca="1" ref="DX387" ca="1">IFERROR(INDEX(Forecast_Capex_Input!BW$12:BW$286,$Z387)
*(INDEX(Forecast_Capex_Input!$H$12:$H$286,$Z387)=Repex),0)
*$DV387</f>
        <v>0</v>
      </c>
      <c r="DY387" s="43" cm="1">
        <f t="array" aca="1" ref="DY387" ca="1">IFERROR(INDEX(Forecast_Capex_Input!BX$12:BX$286,$Z387)
*(INDEX(Forecast_Capex_Input!$H$12:$H$286,$Z387)=Repex),0)
*$DV387</f>
        <v>0</v>
      </c>
      <c r="DZ387" s="43" cm="1">
        <f t="array" aca="1" ref="DZ387" ca="1">IFERROR(INDEX(Forecast_Capex_Input!BY$12:BY$286,$Z387)
*(INDEX(Forecast_Capex_Input!$H$12:$H$286,$Z387)=Repex),0)
*$DV387</f>
        <v>0</v>
      </c>
      <c r="EA387" s="43" cm="1">
        <f t="array" aca="1" ref="EA387" ca="1">IFERROR(INDEX(Forecast_Capex_Input!BZ$12:BZ$286,$Z387)
*(INDEX(Forecast_Capex_Input!$H$12:$H$286,$Z387)=Repex),0)
*$DV387</f>
        <v>0</v>
      </c>
      <c r="EB387" s="43" cm="1">
        <f t="array" aca="1" ref="EB387" ca="1">IFERROR(INDEX(Forecast_Capex_Input!CA$12:CA$286,$Z387)
*(INDEX(Forecast_Capex_Input!$H$12:$H$286,$Z387)=Repex),0)
*$DV387</f>
        <v>0</v>
      </c>
      <c r="EC387" s="43" cm="1">
        <f t="array" aca="1" ref="EC387" ca="1">IFERROR(INDEX(Forecast_Capex_Input!CB$12:CB$286,$Z387)
*(INDEX(Forecast_Capex_Input!$H$12:$H$286,$Z387)=Repex),0)
*$DV387</f>
        <v>0</v>
      </c>
      <c r="ED387" s="43" cm="1">
        <f t="array" aca="1" ref="ED387" ca="1">IFERROR(INDEX(Forecast_Capex_Input!CC$12:CC$286,$Z387)
*(INDEX(Forecast_Capex_Input!$H$12:$H$286,$Z387)=Repex),0)
*$DV387</f>
        <v>0</v>
      </c>
      <c r="EF387" s="86">
        <f t="shared" si="39"/>
        <v>0</v>
      </c>
      <c r="EG387" s="28">
        <f>IFERROR(RANK(EF387,EF$11:EF$1010,0)+COUNTIF(EF$11:EF387,EF387)-1,NA)</f>
        <v>63</v>
      </c>
    </row>
    <row r="388" spans="3:137" x14ac:dyDescent="0.2">
      <c r="C388" s="28">
        <f t="shared" si="37"/>
        <v>378</v>
      </c>
      <c r="D388" s="9" t="str" cm="1">
        <f t="array" ref="D388">IFERROR(INDEX(Forecast_Capex_Input!$D$12:$D$286,$Z388),NA)</f>
        <v>Improve voltage regulation following under frequency load shedding events</v>
      </c>
      <c r="E388" s="24" t="b" cm="1">
        <f t="array" ref="E388">IF($Z388=NA,NA,INDEX(Forecast_Capex_Input!$E$12:$E$286,$Z388))</f>
        <v>0</v>
      </c>
      <c r="F388" s="9" t="str" cm="1">
        <f t="array" aca="1" ref="F388" ca="1">IFERROR(INDEX(General!$E$25:$E$26,$AA388),NA)</f>
        <v>Non-Labour</v>
      </c>
      <c r="G388" s="9" t="str" cm="1">
        <f t="array" aca="1" ref="G388" ca="1">IFERROR(INDEX(Forecast_Capex_Input!$AI$11:$BB$11,$AC388),NA)</f>
        <v>Secondary Systems</v>
      </c>
      <c r="H388" s="50" cm="1">
        <f t="array" aca="1" ref="H388" ca="1">IFERROR(INDEX(Forecast_Capex_Input!$AI$12:$BB$286,$Z388,$AC388),NA)</f>
        <v>1</v>
      </c>
      <c r="I388" s="150" t="str" cm="1">
        <f t="array" ref="I388">IFERROR(INDEX(Forecast_Capex_Input!$F$12:$F$286,$Z388),NA)</f>
        <v>Augmentation Expenditure</v>
      </c>
      <c r="J388" s="150" t="str" cm="1">
        <f t="array" ref="J388">IFERROR(INDEX(Forecast_Capex_Input!G$12:G$286,$Z388),NA)</f>
        <v>Augmentations</v>
      </c>
      <c r="K388" s="150" t="str" cm="1">
        <f t="array" ref="K388">IFERROR(INDEX(Forecast_Capex_Input!H$12:H$286,$Z388),NA)</f>
        <v>Augex</v>
      </c>
      <c r="L388" s="150" t="str" cm="1">
        <f t="array" ref="L388">IFERROR(INDEX(Forecast_Capex_Input!I$12:I$286,$Z388),NA)</f>
        <v>Compliance</v>
      </c>
      <c r="M388" s="150" t="str" cm="1">
        <f t="array" ref="M388">IFERROR(INDEX(Forecast_Capex_Input!J$12:J$286,$Z388),NA)</f>
        <v>N/A</v>
      </c>
      <c r="N388" s="150" t="str" cm="1">
        <f t="array" ref="N388">IFERROR(INDEX(Forecast_Capex_Input!K$12:K$286,$Z388),NA)</f>
        <v>N/A</v>
      </c>
      <c r="O388" s="150" t="str" cm="1">
        <f t="array" ref="O388">IFERROR(INDEX(Forecast_Capex_Input!L$12:L$286,$Z388),NA)</f>
        <v>N/A</v>
      </c>
      <c r="P388" s="150" t="str" cm="1">
        <f t="array" ref="P388">IFERROR(INDEX(Forecast_Capex_Input!M$12:M$286,$Z388),NA)</f>
        <v>N/A</v>
      </c>
      <c r="Q388" s="24" t="str" cm="1">
        <f t="array" ref="Q388">IFERROR(INDEX(Forecast_Capex_Input!N$12:N$286,$Z388),NA)</f>
        <v>Yes</v>
      </c>
      <c r="R388" s="190" cm="1">
        <f t="array" ref="R388">IFERROR(INDEX(Forecast_Capex_Input!O$12:O$286,$Z388),0)</f>
        <v>0</v>
      </c>
      <c r="S388" s="24" t="str" cm="1">
        <f t="array" ref="S388">IFERROR(INDEX(Forecast_Capex_Input!P$12:P$286,$Z388),0)</f>
        <v>Energy transition</v>
      </c>
      <c r="T388" s="150" t="str" cm="1">
        <f t="array" aca="1" ref="T388" ca="1">IFERROR(INDEX(General!$K$91:$K$110,$AC388),NA)</f>
        <v>Secondary Systems (2018-23)</v>
      </c>
      <c r="U388" s="43" cm="1">
        <f t="array" aca="1" ref="U388" ca="1">IFERROR(
IF($F388=General!$E$25,INDEX(Forecast_Capex_Input!S$12:S$286,$Z388),
INDEX(Forecast_Capex_Input!T$12:T$286,$Z388)),0)</f>
        <v>1</v>
      </c>
      <c r="V388" s="82" t="b">
        <f>IFERROR(INDEX(Overheads!$T$19:$T$26,MATCH($I388,Overheads!$E$19:$E$26,0)),FALSE)</f>
        <v>1</v>
      </c>
      <c r="W388" s="209" t="str" cm="1">
        <f t="array" ref="W388">IFERROR(
INDEX(Forecast_Capex_Input!CN$12:CN$286,$Z388),0)</f>
        <v>FY22</v>
      </c>
      <c r="X388" s="209">
        <f>IFERROR(
MATCH($W388,General!$L$39:$S$39,0),1)</f>
        <v>2</v>
      </c>
      <c r="Z388" s="28">
        <f>IFERROR(
IF(MATCH($C388,Forecast_Capex_Input!$CI$12:$CI$286,1)+1&gt;MAX(Forecast_Capex_Input!$C$12:$C$286),NA,
MATCH($C388,Forecast_Capex_Input!$CI$12:$CI$286,1)+1),1)</f>
        <v>158</v>
      </c>
      <c r="AA388" s="28" cm="1">
        <f t="array" aca="1" ref="AA388" ca="1">IFERROR(
IF(Z387&lt;&gt;Z388,1,
IF(COUNTIF(OFFSET(AA387,0,0,-INDEX(Forecast_Capex_Input!$CG$12:$CG$286,$Z388)),AA387)=INDEX(Forecast_Capex_Input!$CG$12:$CG$286,$Z388),AA387+1,AA387)),NA)</f>
        <v>2</v>
      </c>
      <c r="AB388" s="28" cm="1">
        <f t="array" ref="AB388">IFERROR($C388-IF($Z388=1,1,INDEX(Forecast_Capex_Input!$CI$12:$CI$286,$Z388-1))+1,NA)</f>
        <v>2</v>
      </c>
      <c r="AC388" s="28" cm="1">
        <f t="array" aca="1" ref="AC388" ca="1">IFERROR(IF(AA388=1,
INDEX(Forecast_Capex_Input!$AI$10:$BB$10,SMALL(IF(INDEX(Forecast_Capex_Input!$AI$12:$BB$286,$Z388,0)&gt;0,COLUMN(Forecast_Capex_Input!$AI$10:$BB$10)-COLUMN(Forecast_Capex_Input!$AI$12)+1),ROWS(OFFSET(AC387,0,0,-$AB388)))),
OFFSET(AC387,-INDEX(Forecast_Capex_Input!$CG$12:$CG$286,$Z388)+1,0)),NA)</f>
        <v>4</v>
      </c>
      <c r="AD388" s="28">
        <f t="shared" ca="1" si="34"/>
        <v>2</v>
      </c>
      <c r="AE388" s="82" t="b">
        <f t="shared" si="38"/>
        <v>0</v>
      </c>
      <c r="AF388" s="78" t="b">
        <v>0</v>
      </c>
      <c r="AG388" s="82" t="b">
        <f t="shared" si="35"/>
        <v>1</v>
      </c>
      <c r="AI388" s="55">
        <v>0</v>
      </c>
      <c r="AJ388" s="55">
        <v>0</v>
      </c>
      <c r="AK388" s="55">
        <v>0</v>
      </c>
      <c r="AL388" s="55">
        <v>0</v>
      </c>
      <c r="AM388" s="55">
        <v>0</v>
      </c>
      <c r="AN388" s="135">
        <v>0</v>
      </c>
      <c r="AP388" s="55">
        <v>0</v>
      </c>
      <c r="AQ388" s="55">
        <v>0</v>
      </c>
      <c r="AR388" s="55">
        <v>0</v>
      </c>
      <c r="AS388" s="55">
        <v>0</v>
      </c>
      <c r="AT388" s="55">
        <v>0</v>
      </c>
      <c r="AU388" s="135">
        <v>0</v>
      </c>
      <c r="AW388" s="55">
        <v>0</v>
      </c>
      <c r="AX388" s="55">
        <v>0</v>
      </c>
      <c r="AY388" s="55">
        <v>0</v>
      </c>
      <c r="AZ388" s="55">
        <v>0</v>
      </c>
      <c r="BA388" s="55">
        <v>0</v>
      </c>
      <c r="BB388" s="135">
        <v>0</v>
      </c>
      <c r="BD388" s="55">
        <v>0</v>
      </c>
      <c r="BE388" s="55">
        <v>0</v>
      </c>
      <c r="BF388" s="55">
        <v>0</v>
      </c>
      <c r="BG388" s="55">
        <v>0</v>
      </c>
      <c r="BH388" s="55">
        <v>0</v>
      </c>
      <c r="BI388" s="135">
        <v>0</v>
      </c>
      <c r="BK388" s="55">
        <v>0</v>
      </c>
      <c r="BL388" s="55">
        <v>0</v>
      </c>
      <c r="BM388" s="55">
        <v>0</v>
      </c>
      <c r="BN388" s="55">
        <v>0</v>
      </c>
      <c r="BO388" s="55">
        <v>0</v>
      </c>
      <c r="BP388" s="135">
        <v>0</v>
      </c>
      <c r="BR388" s="147">
        <v>0</v>
      </c>
      <c r="BS388" s="147">
        <v>0.25</v>
      </c>
      <c r="BT388" s="147">
        <v>0.25</v>
      </c>
      <c r="BU388" s="147">
        <v>0.25</v>
      </c>
      <c r="BV388" s="147">
        <v>0.25</v>
      </c>
      <c r="BX388" s="55">
        <v>0</v>
      </c>
      <c r="BY388" s="55">
        <v>0</v>
      </c>
      <c r="BZ388" s="55">
        <v>0</v>
      </c>
      <c r="CA388" s="55">
        <v>0</v>
      </c>
      <c r="CB388" s="55">
        <v>0</v>
      </c>
      <c r="CC388" s="135">
        <v>0</v>
      </c>
      <c r="CE388" s="55">
        <v>0</v>
      </c>
      <c r="CF388" s="55">
        <v>0</v>
      </c>
      <c r="CG388" s="55">
        <v>0</v>
      </c>
      <c r="CH388" s="55">
        <v>0</v>
      </c>
      <c r="CI388" s="55">
        <v>0</v>
      </c>
      <c r="CJ388" s="135">
        <v>0</v>
      </c>
      <c r="CL388" s="55">
        <v>0</v>
      </c>
      <c r="CM388" s="55">
        <v>0</v>
      </c>
      <c r="CN388" s="55">
        <v>0</v>
      </c>
      <c r="CO388" s="55">
        <v>0</v>
      </c>
      <c r="CP388" s="55">
        <v>0</v>
      </c>
      <c r="CQ388" s="135">
        <v>0</v>
      </c>
      <c r="CS388" s="67">
        <v>0</v>
      </c>
      <c r="CT388" s="67">
        <v>0</v>
      </c>
      <c r="CU388" s="67">
        <v>0</v>
      </c>
      <c r="CV388" s="67">
        <v>0</v>
      </c>
      <c r="CW388" s="67">
        <v>0</v>
      </c>
      <c r="CX388" s="135">
        <v>0</v>
      </c>
      <c r="CZ388" s="55">
        <v>0</v>
      </c>
      <c r="DA388" s="55">
        <v>0</v>
      </c>
      <c r="DB388" s="55">
        <v>0</v>
      </c>
      <c r="DC388" s="55">
        <v>0</v>
      </c>
      <c r="DD388" s="55">
        <v>0</v>
      </c>
      <c r="DE388" s="135">
        <v>0</v>
      </c>
      <c r="DG388" s="43" t="b" cm="1">
        <f t="array" aca="1" ref="DG388" ca="1">OR($G388=Forecast_Capex_Input!$BF$8:$BF$10)</f>
        <v>0</v>
      </c>
      <c r="DH388" s="43" cm="1">
        <f t="array" aca="1" ref="DH388" ca="1">IFERROR(INDEX(Forecast_Capex_Input!BG$12:BG$286,$Z388)
*(INDEX(Forecast_Capex_Input!$H$12:$H$286,$Z388)=Repex),0)
*$DG388</f>
        <v>0</v>
      </c>
      <c r="DI388" s="43" cm="1">
        <f t="array" aca="1" ref="DI388" ca="1">IFERROR(INDEX(Forecast_Capex_Input!BH$12:BH$286,$Z388)
*(INDEX(Forecast_Capex_Input!$H$12:$H$286,$Z388)=Repex),0)
*$DG388</f>
        <v>0</v>
      </c>
      <c r="DJ388" s="43" cm="1">
        <f t="array" aca="1" ref="DJ388" ca="1">IFERROR(INDEX(Forecast_Capex_Input!BI$12:BI$286,$Z388)
*(INDEX(Forecast_Capex_Input!$H$12:$H$286,$Z388)=Repex),0)
*$DG388</f>
        <v>0</v>
      </c>
      <c r="DK388" s="43" cm="1">
        <f t="array" aca="1" ref="DK388" ca="1">IFERROR(INDEX(Forecast_Capex_Input!BJ$12:BJ$286,$Z388)
*(INDEX(Forecast_Capex_Input!$H$12:$H$286,$Z388)=Repex),0)
*$DG388</f>
        <v>0</v>
      </c>
      <c r="DL388" s="43" cm="1">
        <f t="array" aca="1" ref="DL388" ca="1">IFERROR(INDEX(Forecast_Capex_Input!BK$12:BK$286,$Z388)
*(INDEX(Forecast_Capex_Input!$H$12:$H$286,$Z388)=Repex),0)
*$DG388</f>
        <v>0</v>
      </c>
      <c r="DM388" s="43" cm="1">
        <f t="array" aca="1" ref="DM388" ca="1">IFERROR(INDEX(Forecast_Capex_Input!BL$12:BL$286,$Z388)
*(INDEX(Forecast_Capex_Input!$H$12:$H$286,$Z388)=Repex),0)
*$DG388</f>
        <v>0</v>
      </c>
      <c r="DO388" s="43" t="b" cm="1">
        <f t="array" aca="1" ref="DO388" ca="1">OR($G388=Forecast_Capex_Input!$BN$8:$BN$9)</f>
        <v>0</v>
      </c>
      <c r="DP388" s="43" cm="1">
        <f t="array" aca="1" ref="DP388" ca="1">IFERROR(INDEX(Forecast_Capex_Input!BO$12:BO$286,$Z388)
*(INDEX(Forecast_Capex_Input!$H$12:$H$286,$Z388)=Repex),0)
*$DO388</f>
        <v>0</v>
      </c>
      <c r="DQ388" s="43" cm="1">
        <f t="array" aca="1" ref="DQ388" ca="1">IFERROR(INDEX(Forecast_Capex_Input!BP$12:BP$286,$Z388)
*(INDEX(Forecast_Capex_Input!$H$12:$H$286,$Z388)=Repex),0)
*$DO388</f>
        <v>0</v>
      </c>
      <c r="DR388" s="43" cm="1">
        <f t="array" aca="1" ref="DR388" ca="1">IFERROR(INDEX(Forecast_Capex_Input!BQ$12:BQ$286,$Z388)
*(INDEX(Forecast_Capex_Input!$H$12:$H$286,$Z388)=Repex),0)
*$DO388</f>
        <v>0</v>
      </c>
      <c r="DS388" s="43" cm="1">
        <f t="array" aca="1" ref="DS388" ca="1">IFERROR(INDEX(Forecast_Capex_Input!BR$12:BR$286,$Z388)
*(INDEX(Forecast_Capex_Input!$H$12:$H$286,$Z388)=Repex),0)
*$DO388</f>
        <v>0</v>
      </c>
      <c r="DT388" s="43" cm="1">
        <f t="array" aca="1" ref="DT388" ca="1">IFERROR(INDEX(Forecast_Capex_Input!BS$12:BS$286,$Z388)
*(INDEX(Forecast_Capex_Input!$H$12:$H$286,$Z388)=Repex),0)
*$DO388</f>
        <v>0</v>
      </c>
      <c r="DV388" s="43" t="b" cm="1">
        <f t="array" aca="1" ref="DV388" ca="1">OR($G388=Forecast_Capex_Input!$BU$8:$BU$10)</f>
        <v>1</v>
      </c>
      <c r="DW388" s="43" cm="1">
        <f t="array" aca="1" ref="DW388" ca="1">IFERROR(INDEX(Forecast_Capex_Input!BV$12:BV$286,$Z388)
*(INDEX(Forecast_Capex_Input!$H$12:$H$286,$Z388)=Repex),0)
*$DV388</f>
        <v>0</v>
      </c>
      <c r="DX388" s="43" cm="1">
        <f t="array" aca="1" ref="DX388" ca="1">IFERROR(INDEX(Forecast_Capex_Input!BW$12:BW$286,$Z388)
*(INDEX(Forecast_Capex_Input!$H$12:$H$286,$Z388)=Repex),0)
*$DV388</f>
        <v>0</v>
      </c>
      <c r="DY388" s="43" cm="1">
        <f t="array" aca="1" ref="DY388" ca="1">IFERROR(INDEX(Forecast_Capex_Input!BX$12:BX$286,$Z388)
*(INDEX(Forecast_Capex_Input!$H$12:$H$286,$Z388)=Repex),0)
*$DV388</f>
        <v>0</v>
      </c>
      <c r="DZ388" s="43" cm="1">
        <f t="array" aca="1" ref="DZ388" ca="1">IFERROR(INDEX(Forecast_Capex_Input!BY$12:BY$286,$Z388)
*(INDEX(Forecast_Capex_Input!$H$12:$H$286,$Z388)=Repex),0)
*$DV388</f>
        <v>0</v>
      </c>
      <c r="EA388" s="43" cm="1">
        <f t="array" aca="1" ref="EA388" ca="1">IFERROR(INDEX(Forecast_Capex_Input!BZ$12:BZ$286,$Z388)
*(INDEX(Forecast_Capex_Input!$H$12:$H$286,$Z388)=Repex),0)
*$DV388</f>
        <v>0</v>
      </c>
      <c r="EB388" s="43" cm="1">
        <f t="array" aca="1" ref="EB388" ca="1">IFERROR(INDEX(Forecast_Capex_Input!CA$12:CA$286,$Z388)
*(INDEX(Forecast_Capex_Input!$H$12:$H$286,$Z388)=Repex),0)
*$DV388</f>
        <v>0</v>
      </c>
      <c r="EC388" s="43" cm="1">
        <f t="array" aca="1" ref="EC388" ca="1">IFERROR(INDEX(Forecast_Capex_Input!CB$12:CB$286,$Z388)
*(INDEX(Forecast_Capex_Input!$H$12:$H$286,$Z388)=Repex),0)
*$DV388</f>
        <v>0</v>
      </c>
      <c r="ED388" s="43" cm="1">
        <f t="array" aca="1" ref="ED388" ca="1">IFERROR(INDEX(Forecast_Capex_Input!CC$12:CC$286,$Z388)
*(INDEX(Forecast_Capex_Input!$H$12:$H$286,$Z388)=Repex),0)
*$DV388</f>
        <v>0</v>
      </c>
      <c r="EF388" s="86">
        <f t="shared" si="39"/>
        <v>0</v>
      </c>
      <c r="EG388" s="28">
        <f>IFERROR(RANK(EF388,EF$11:EF$1010,0)+COUNTIF(EF$11:EF388,EF388)-1,NA)</f>
        <v>64</v>
      </c>
    </row>
    <row r="389" spans="3:137" x14ac:dyDescent="0.2">
      <c r="C389" s="28">
        <f t="shared" si="37"/>
        <v>379</v>
      </c>
      <c r="D389" s="9" t="str" cm="1">
        <f t="array" ref="D389">IFERROR(INDEX(Forecast_Capex_Input!$D$12:$D$286,$Z389),NA)</f>
        <v>Supply to Far West NSW Network</v>
      </c>
      <c r="E389" s="24" t="b" cm="1">
        <f t="array" ref="E389">IF($Z389=NA,NA,INDEX(Forecast_Capex_Input!$E$12:$E$286,$Z389))</f>
        <v>0</v>
      </c>
      <c r="F389" s="9" t="str" cm="1">
        <f t="array" aca="1" ref="F389" ca="1">IFERROR(INDEX(General!$E$25:$E$26,$AA389),NA)</f>
        <v>Labour</v>
      </c>
      <c r="G389" s="9" t="str" cm="1">
        <f t="array" aca="1" ref="G389" ca="1">IFERROR(INDEX(Forecast_Capex_Input!$AI$11:$BB$11,$AC389),NA)</f>
        <v>Substations</v>
      </c>
      <c r="H389" s="50" cm="1">
        <f t="array" aca="1" ref="H389" ca="1">IFERROR(INDEX(Forecast_Capex_Input!$AI$12:$BB$286,$Z389,$AC389),NA)</f>
        <v>0.95000000000000007</v>
      </c>
      <c r="I389" s="150" t="str" cm="1">
        <f t="array" ref="I389">IFERROR(INDEX(Forecast_Capex_Input!$F$12:$F$286,$Z389),NA)</f>
        <v>Augmentation Expenditure</v>
      </c>
      <c r="J389" s="150" t="str" cm="1">
        <f t="array" ref="J389">IFERROR(INDEX(Forecast_Capex_Input!G$12:G$286,$Z389),NA)</f>
        <v>Augmentations</v>
      </c>
      <c r="K389" s="150" t="str" cm="1">
        <f t="array" ref="K389">IFERROR(INDEX(Forecast_Capex_Input!H$12:H$286,$Z389),NA)</f>
        <v>Augex</v>
      </c>
      <c r="L389" s="150" t="str" cm="1">
        <f t="array" ref="L389">IFERROR(INDEX(Forecast_Capex_Input!I$12:I$286,$Z389),NA)</f>
        <v>Demand</v>
      </c>
      <c r="M389" s="150" t="str" cm="1">
        <f t="array" ref="M389">IFERROR(INDEX(Forecast_Capex_Input!J$12:J$286,$Z389),NA)</f>
        <v>N/A</v>
      </c>
      <c r="N389" s="150" t="str" cm="1">
        <f t="array" ref="N389">IFERROR(INDEX(Forecast_Capex_Input!K$12:K$286,$Z389),NA)</f>
        <v>N/A</v>
      </c>
      <c r="O389" s="150" t="str" cm="1">
        <f t="array" ref="O389">IFERROR(INDEX(Forecast_Capex_Input!L$12:L$286,$Z389),NA)</f>
        <v>N/A</v>
      </c>
      <c r="P389" s="150" t="str" cm="1">
        <f t="array" ref="P389">IFERROR(INDEX(Forecast_Capex_Input!M$12:M$286,$Z389),NA)</f>
        <v>N/A</v>
      </c>
      <c r="Q389" s="24" t="str" cm="1">
        <f t="array" ref="Q389">IFERROR(INDEX(Forecast_Capex_Input!N$12:N$286,$Z389),NA)</f>
        <v>Yes</v>
      </c>
      <c r="R389" s="190" cm="1">
        <f t="array" ref="R389">IFERROR(INDEX(Forecast_Capex_Input!O$12:O$286,$Z389),0)</f>
        <v>0</v>
      </c>
      <c r="S389" s="24" t="str" cm="1">
        <f t="array" ref="S389">IFERROR(INDEX(Forecast_Capex_Input!P$12:P$286,$Z389),0)</f>
        <v>Localised maximum demand growth</v>
      </c>
      <c r="T389" s="150" t="str" cm="1">
        <f t="array" aca="1" ref="T389" ca="1">IFERROR(INDEX(General!$K$91:$K$110,$AC389),NA)</f>
        <v>Substations (2018 onwards)</v>
      </c>
      <c r="U389" s="43" cm="1">
        <f t="array" aca="1" ref="U389" ca="1">IFERROR(
IF($F389=General!$E$25,INDEX(Forecast_Capex_Input!S$12:S$286,$Z389),
INDEX(Forecast_Capex_Input!T$12:T$286,$Z389)),0)</f>
        <v>7.1693448268477261E-2</v>
      </c>
      <c r="V389" s="82" t="b">
        <f>IFERROR(INDEX(Overheads!$T$19:$T$26,MATCH($I389,Overheads!$E$19:$E$26,0)),FALSE)</f>
        <v>1</v>
      </c>
      <c r="W389" s="209" t="str" cm="1">
        <f t="array" ref="W389">IFERROR(
INDEX(Forecast_Capex_Input!CN$12:CN$286,$Z389),0)</f>
        <v>FY22</v>
      </c>
      <c r="X389" s="209">
        <f>IFERROR(
MATCH($W389,General!$L$39:$S$39,0),1)</f>
        <v>2</v>
      </c>
      <c r="Z389" s="28">
        <f>IFERROR(
IF(MATCH($C389,Forecast_Capex_Input!$CI$12:$CI$286,1)+1&gt;MAX(Forecast_Capex_Input!$C$12:$C$286),NA,
MATCH($C389,Forecast_Capex_Input!$CI$12:$CI$286,1)+1),1)</f>
        <v>159</v>
      </c>
      <c r="AA389" s="28" cm="1">
        <f t="array" aca="1" ref="AA389" ca="1">IFERROR(
IF(Z388&lt;&gt;Z389,1,
IF(COUNTIF(OFFSET(AA388,0,0,-INDEX(Forecast_Capex_Input!$CG$12:$CG$286,$Z389)),AA388)=INDEX(Forecast_Capex_Input!$CG$12:$CG$286,$Z389),AA388+1,AA388)),NA)</f>
        <v>1</v>
      </c>
      <c r="AB389" s="28" cm="1">
        <f t="array" ref="AB389">IFERROR($C389-IF($Z389=1,1,INDEX(Forecast_Capex_Input!$CI$12:$CI$286,$Z389-1))+1,NA)</f>
        <v>1</v>
      </c>
      <c r="AC389" s="28" cm="1">
        <f t="array" aca="1" ref="AC389" ca="1">IFERROR(IF(AA389=1,
INDEX(Forecast_Capex_Input!$AI$10:$BB$10,SMALL(IF(INDEX(Forecast_Capex_Input!$AI$12:$BB$286,$Z389,0)&gt;0,COLUMN(Forecast_Capex_Input!$AI$10:$BB$10)-COLUMN(Forecast_Capex_Input!$AI$12)+1),ROWS(OFFSET(AC388,0,0,-$AB389)))),
OFFSET(AC388,-INDEX(Forecast_Capex_Input!$CG$12:$CG$286,$Z389)+1,0)),NA)</f>
        <v>3</v>
      </c>
      <c r="AD389" s="28">
        <f t="shared" ca="1" si="34"/>
        <v>1</v>
      </c>
      <c r="AE389" s="82" t="b">
        <f t="shared" si="38"/>
        <v>0</v>
      </c>
      <c r="AF389" s="78" t="b">
        <v>0</v>
      </c>
      <c r="AG389" s="82" t="b">
        <f t="shared" si="35"/>
        <v>1</v>
      </c>
      <c r="AI389" s="55">
        <v>0</v>
      </c>
      <c r="AJ389" s="55">
        <v>0</v>
      </c>
      <c r="AK389" s="55">
        <v>0</v>
      </c>
      <c r="AL389" s="55">
        <v>0</v>
      </c>
      <c r="AM389" s="55">
        <v>0</v>
      </c>
      <c r="AN389" s="135">
        <v>0</v>
      </c>
      <c r="AP389" s="55">
        <v>0</v>
      </c>
      <c r="AQ389" s="55">
        <v>0</v>
      </c>
      <c r="AR389" s="55">
        <v>0</v>
      </c>
      <c r="AS389" s="55">
        <v>0</v>
      </c>
      <c r="AT389" s="55">
        <v>0</v>
      </c>
      <c r="AU389" s="135">
        <v>0</v>
      </c>
      <c r="AW389" s="55">
        <v>0</v>
      </c>
      <c r="AX389" s="55">
        <v>0</v>
      </c>
      <c r="AY389" s="55">
        <v>0</v>
      </c>
      <c r="AZ389" s="55">
        <v>0</v>
      </c>
      <c r="BA389" s="55">
        <v>0</v>
      </c>
      <c r="BB389" s="135">
        <v>0</v>
      </c>
      <c r="BD389" s="55">
        <v>0</v>
      </c>
      <c r="BE389" s="55">
        <v>0</v>
      </c>
      <c r="BF389" s="55">
        <v>0</v>
      </c>
      <c r="BG389" s="55">
        <v>0</v>
      </c>
      <c r="BH389" s="55">
        <v>0</v>
      </c>
      <c r="BI389" s="135">
        <v>0</v>
      </c>
      <c r="BK389" s="55">
        <v>0</v>
      </c>
      <c r="BL389" s="55">
        <v>0</v>
      </c>
      <c r="BM389" s="55">
        <v>0</v>
      </c>
      <c r="BN389" s="55">
        <v>0</v>
      </c>
      <c r="BO389" s="55">
        <v>0</v>
      </c>
      <c r="BP389" s="135">
        <v>0</v>
      </c>
      <c r="BR389" s="147">
        <v>0</v>
      </c>
      <c r="BS389" s="147">
        <v>0</v>
      </c>
      <c r="BT389" s="147">
        <v>0</v>
      </c>
      <c r="BU389" s="147">
        <v>0</v>
      </c>
      <c r="BV389" s="147">
        <v>0.5</v>
      </c>
      <c r="BX389" s="55">
        <v>0</v>
      </c>
      <c r="BY389" s="55">
        <v>0</v>
      </c>
      <c r="BZ389" s="55">
        <v>0</v>
      </c>
      <c r="CA389" s="55">
        <v>0</v>
      </c>
      <c r="CB389" s="55">
        <v>0</v>
      </c>
      <c r="CC389" s="135">
        <v>0</v>
      </c>
      <c r="CE389" s="55">
        <v>0</v>
      </c>
      <c r="CF389" s="55">
        <v>0</v>
      </c>
      <c r="CG389" s="55">
        <v>0</v>
      </c>
      <c r="CH389" s="55">
        <v>0</v>
      </c>
      <c r="CI389" s="55">
        <v>0</v>
      </c>
      <c r="CJ389" s="135">
        <v>0</v>
      </c>
      <c r="CL389" s="55">
        <v>0</v>
      </c>
      <c r="CM389" s="55">
        <v>0</v>
      </c>
      <c r="CN389" s="55">
        <v>0</v>
      </c>
      <c r="CO389" s="55">
        <v>0</v>
      </c>
      <c r="CP389" s="55">
        <v>0</v>
      </c>
      <c r="CQ389" s="135">
        <v>0</v>
      </c>
      <c r="CS389" s="67">
        <v>0</v>
      </c>
      <c r="CT389" s="67">
        <v>0</v>
      </c>
      <c r="CU389" s="67">
        <v>0</v>
      </c>
      <c r="CV389" s="67">
        <v>0</v>
      </c>
      <c r="CW389" s="67">
        <v>0</v>
      </c>
      <c r="CX389" s="135">
        <v>0</v>
      </c>
      <c r="CZ389" s="55">
        <v>0</v>
      </c>
      <c r="DA389" s="55">
        <v>0</v>
      </c>
      <c r="DB389" s="55">
        <v>0</v>
      </c>
      <c r="DC389" s="55">
        <v>0</v>
      </c>
      <c r="DD389" s="55">
        <v>0</v>
      </c>
      <c r="DE389" s="135">
        <v>0</v>
      </c>
      <c r="DG389" s="43" t="b" cm="1">
        <f t="array" aca="1" ref="DG389" ca="1">OR($G389=Forecast_Capex_Input!$BF$8:$BF$10)</f>
        <v>0</v>
      </c>
      <c r="DH389" s="43" cm="1">
        <f t="array" aca="1" ref="DH389" ca="1">IFERROR(INDEX(Forecast_Capex_Input!BG$12:BG$286,$Z389)
*(INDEX(Forecast_Capex_Input!$H$12:$H$286,$Z389)=Repex),0)
*$DG389</f>
        <v>0</v>
      </c>
      <c r="DI389" s="43" cm="1">
        <f t="array" aca="1" ref="DI389" ca="1">IFERROR(INDEX(Forecast_Capex_Input!BH$12:BH$286,$Z389)
*(INDEX(Forecast_Capex_Input!$H$12:$H$286,$Z389)=Repex),0)
*$DG389</f>
        <v>0</v>
      </c>
      <c r="DJ389" s="43" cm="1">
        <f t="array" aca="1" ref="DJ389" ca="1">IFERROR(INDEX(Forecast_Capex_Input!BI$12:BI$286,$Z389)
*(INDEX(Forecast_Capex_Input!$H$12:$H$286,$Z389)=Repex),0)
*$DG389</f>
        <v>0</v>
      </c>
      <c r="DK389" s="43" cm="1">
        <f t="array" aca="1" ref="DK389" ca="1">IFERROR(INDEX(Forecast_Capex_Input!BJ$12:BJ$286,$Z389)
*(INDEX(Forecast_Capex_Input!$H$12:$H$286,$Z389)=Repex),0)
*$DG389</f>
        <v>0</v>
      </c>
      <c r="DL389" s="43" cm="1">
        <f t="array" aca="1" ref="DL389" ca="1">IFERROR(INDEX(Forecast_Capex_Input!BK$12:BK$286,$Z389)
*(INDEX(Forecast_Capex_Input!$H$12:$H$286,$Z389)=Repex),0)
*$DG389</f>
        <v>0</v>
      </c>
      <c r="DM389" s="43" cm="1">
        <f t="array" aca="1" ref="DM389" ca="1">IFERROR(INDEX(Forecast_Capex_Input!BL$12:BL$286,$Z389)
*(INDEX(Forecast_Capex_Input!$H$12:$H$286,$Z389)=Repex),0)
*$DG389</f>
        <v>0</v>
      </c>
      <c r="DO389" s="43" t="b" cm="1">
        <f t="array" aca="1" ref="DO389" ca="1">OR($G389=Forecast_Capex_Input!$BN$8:$BN$9)</f>
        <v>1</v>
      </c>
      <c r="DP389" s="43" cm="1">
        <f t="array" aca="1" ref="DP389" ca="1">IFERROR(INDEX(Forecast_Capex_Input!BO$12:BO$286,$Z389)
*(INDEX(Forecast_Capex_Input!$H$12:$H$286,$Z389)=Repex),0)
*$DO389</f>
        <v>0</v>
      </c>
      <c r="DQ389" s="43" cm="1">
        <f t="array" aca="1" ref="DQ389" ca="1">IFERROR(INDEX(Forecast_Capex_Input!BP$12:BP$286,$Z389)
*(INDEX(Forecast_Capex_Input!$H$12:$H$286,$Z389)=Repex),0)
*$DO389</f>
        <v>0</v>
      </c>
      <c r="DR389" s="43" cm="1">
        <f t="array" aca="1" ref="DR389" ca="1">IFERROR(INDEX(Forecast_Capex_Input!BQ$12:BQ$286,$Z389)
*(INDEX(Forecast_Capex_Input!$H$12:$H$286,$Z389)=Repex),0)
*$DO389</f>
        <v>0</v>
      </c>
      <c r="DS389" s="43" cm="1">
        <f t="array" aca="1" ref="DS389" ca="1">IFERROR(INDEX(Forecast_Capex_Input!BR$12:BR$286,$Z389)
*(INDEX(Forecast_Capex_Input!$H$12:$H$286,$Z389)=Repex),0)
*$DO389</f>
        <v>0</v>
      </c>
      <c r="DT389" s="43" cm="1">
        <f t="array" aca="1" ref="DT389" ca="1">IFERROR(INDEX(Forecast_Capex_Input!BS$12:BS$286,$Z389)
*(INDEX(Forecast_Capex_Input!$H$12:$H$286,$Z389)=Repex),0)
*$DO389</f>
        <v>0</v>
      </c>
      <c r="DV389" s="43" t="b" cm="1">
        <f t="array" aca="1" ref="DV389" ca="1">OR($G389=Forecast_Capex_Input!$BU$8:$BU$10)</f>
        <v>0</v>
      </c>
      <c r="DW389" s="43" cm="1">
        <f t="array" aca="1" ref="DW389" ca="1">IFERROR(INDEX(Forecast_Capex_Input!BV$12:BV$286,$Z389)
*(INDEX(Forecast_Capex_Input!$H$12:$H$286,$Z389)=Repex),0)
*$DV389</f>
        <v>0</v>
      </c>
      <c r="DX389" s="43" cm="1">
        <f t="array" aca="1" ref="DX389" ca="1">IFERROR(INDEX(Forecast_Capex_Input!BW$12:BW$286,$Z389)
*(INDEX(Forecast_Capex_Input!$H$12:$H$286,$Z389)=Repex),0)
*$DV389</f>
        <v>0</v>
      </c>
      <c r="DY389" s="43" cm="1">
        <f t="array" aca="1" ref="DY389" ca="1">IFERROR(INDEX(Forecast_Capex_Input!BX$12:BX$286,$Z389)
*(INDEX(Forecast_Capex_Input!$H$12:$H$286,$Z389)=Repex),0)
*$DV389</f>
        <v>0</v>
      </c>
      <c r="DZ389" s="43" cm="1">
        <f t="array" aca="1" ref="DZ389" ca="1">IFERROR(INDEX(Forecast_Capex_Input!BY$12:BY$286,$Z389)
*(INDEX(Forecast_Capex_Input!$H$12:$H$286,$Z389)=Repex),0)
*$DV389</f>
        <v>0</v>
      </c>
      <c r="EA389" s="43" cm="1">
        <f t="array" aca="1" ref="EA389" ca="1">IFERROR(INDEX(Forecast_Capex_Input!BZ$12:BZ$286,$Z389)
*(INDEX(Forecast_Capex_Input!$H$12:$H$286,$Z389)=Repex),0)
*$DV389</f>
        <v>0</v>
      </c>
      <c r="EB389" s="43" cm="1">
        <f t="array" aca="1" ref="EB389" ca="1">IFERROR(INDEX(Forecast_Capex_Input!CA$12:CA$286,$Z389)
*(INDEX(Forecast_Capex_Input!$H$12:$H$286,$Z389)=Repex),0)
*$DV389</f>
        <v>0</v>
      </c>
      <c r="EC389" s="43" cm="1">
        <f t="array" aca="1" ref="EC389" ca="1">IFERROR(INDEX(Forecast_Capex_Input!CB$12:CB$286,$Z389)
*(INDEX(Forecast_Capex_Input!$H$12:$H$286,$Z389)=Repex),0)
*$DV389</f>
        <v>0</v>
      </c>
      <c r="ED389" s="43" cm="1">
        <f t="array" aca="1" ref="ED389" ca="1">IFERROR(INDEX(Forecast_Capex_Input!CC$12:CC$286,$Z389)
*(INDEX(Forecast_Capex_Input!$H$12:$H$286,$Z389)=Repex),0)
*$DV389</f>
        <v>0</v>
      </c>
      <c r="EF389" s="86">
        <f t="shared" si="39"/>
        <v>0</v>
      </c>
      <c r="EG389" s="28">
        <f>IFERROR(RANK(EF389,EF$11:EF$1010,0)+COUNTIF(EF$11:EF389,EF389)-1,NA)</f>
        <v>65</v>
      </c>
    </row>
    <row r="390" spans="3:137" x14ac:dyDescent="0.2">
      <c r="C390" s="28">
        <f t="shared" si="37"/>
        <v>380</v>
      </c>
      <c r="D390" s="9" t="str" cm="1">
        <f t="array" ref="D390">IFERROR(INDEX(Forecast_Capex_Input!$D$12:$D$286,$Z390),NA)</f>
        <v>Supply to Far West NSW Network</v>
      </c>
      <c r="E390" s="24" t="b" cm="1">
        <f t="array" ref="E390">IF($Z390=NA,NA,INDEX(Forecast_Capex_Input!$E$12:$E$286,$Z390))</f>
        <v>0</v>
      </c>
      <c r="F390" s="9" t="str" cm="1">
        <f t="array" aca="1" ref="F390" ca="1">IFERROR(INDEX(General!$E$25:$E$26,$AA390),NA)</f>
        <v>Labour</v>
      </c>
      <c r="G390" s="9" t="str" cm="1">
        <f t="array" aca="1" ref="G390" ca="1">IFERROR(INDEX(Forecast_Capex_Input!$AI$11:$BB$11,$AC390),NA)</f>
        <v>Secondary Systems</v>
      </c>
      <c r="H390" s="50" cm="1">
        <f t="array" aca="1" ref="H390" ca="1">IFERROR(INDEX(Forecast_Capex_Input!$AI$12:$BB$286,$Z390,$AC390),NA)</f>
        <v>0.05</v>
      </c>
      <c r="I390" s="150" t="str" cm="1">
        <f t="array" ref="I390">IFERROR(INDEX(Forecast_Capex_Input!$F$12:$F$286,$Z390),NA)</f>
        <v>Augmentation Expenditure</v>
      </c>
      <c r="J390" s="150" t="str" cm="1">
        <f t="array" ref="J390">IFERROR(INDEX(Forecast_Capex_Input!G$12:G$286,$Z390),NA)</f>
        <v>Augmentations</v>
      </c>
      <c r="K390" s="150" t="str" cm="1">
        <f t="array" ref="K390">IFERROR(INDEX(Forecast_Capex_Input!H$12:H$286,$Z390),NA)</f>
        <v>Augex</v>
      </c>
      <c r="L390" s="150" t="str" cm="1">
        <f t="array" ref="L390">IFERROR(INDEX(Forecast_Capex_Input!I$12:I$286,$Z390),NA)</f>
        <v>Demand</v>
      </c>
      <c r="M390" s="150" t="str" cm="1">
        <f t="array" ref="M390">IFERROR(INDEX(Forecast_Capex_Input!J$12:J$286,$Z390),NA)</f>
        <v>N/A</v>
      </c>
      <c r="N390" s="150" t="str" cm="1">
        <f t="array" ref="N390">IFERROR(INDEX(Forecast_Capex_Input!K$12:K$286,$Z390),NA)</f>
        <v>N/A</v>
      </c>
      <c r="O390" s="150" t="str" cm="1">
        <f t="array" ref="O390">IFERROR(INDEX(Forecast_Capex_Input!L$12:L$286,$Z390),NA)</f>
        <v>N/A</v>
      </c>
      <c r="P390" s="150" t="str" cm="1">
        <f t="array" ref="P390">IFERROR(INDEX(Forecast_Capex_Input!M$12:M$286,$Z390),NA)</f>
        <v>N/A</v>
      </c>
      <c r="Q390" s="24" t="str" cm="1">
        <f t="array" ref="Q390">IFERROR(INDEX(Forecast_Capex_Input!N$12:N$286,$Z390),NA)</f>
        <v>Yes</v>
      </c>
      <c r="R390" s="190" cm="1">
        <f t="array" ref="R390">IFERROR(INDEX(Forecast_Capex_Input!O$12:O$286,$Z390),0)</f>
        <v>0</v>
      </c>
      <c r="S390" s="24" t="str" cm="1">
        <f t="array" ref="S390">IFERROR(INDEX(Forecast_Capex_Input!P$12:P$286,$Z390),0)</f>
        <v>Localised maximum demand growth</v>
      </c>
      <c r="T390" s="150" t="str" cm="1">
        <f t="array" aca="1" ref="T390" ca="1">IFERROR(INDEX(General!$K$91:$K$110,$AC390),NA)</f>
        <v>Secondary Systems (2018-23)</v>
      </c>
      <c r="U390" s="43" cm="1">
        <f t="array" aca="1" ref="U390" ca="1">IFERROR(
IF($F390=General!$E$25,INDEX(Forecast_Capex_Input!S$12:S$286,$Z390),
INDEX(Forecast_Capex_Input!T$12:T$286,$Z390)),0)</f>
        <v>7.1693448268477261E-2</v>
      </c>
      <c r="V390" s="82" t="b">
        <f>IFERROR(INDEX(Overheads!$T$19:$T$26,MATCH($I390,Overheads!$E$19:$E$26,0)),FALSE)</f>
        <v>1</v>
      </c>
      <c r="W390" s="209" t="str" cm="1">
        <f t="array" ref="W390">IFERROR(
INDEX(Forecast_Capex_Input!CN$12:CN$286,$Z390),0)</f>
        <v>FY22</v>
      </c>
      <c r="X390" s="209">
        <f>IFERROR(
MATCH($W390,General!$L$39:$S$39,0),1)</f>
        <v>2</v>
      </c>
      <c r="Z390" s="28">
        <f>IFERROR(
IF(MATCH($C390,Forecast_Capex_Input!$CI$12:$CI$286,1)+1&gt;MAX(Forecast_Capex_Input!$C$12:$C$286),NA,
MATCH($C390,Forecast_Capex_Input!$CI$12:$CI$286,1)+1),1)</f>
        <v>159</v>
      </c>
      <c r="AA390" s="28" cm="1">
        <f t="array" aca="1" ref="AA390" ca="1">IFERROR(
IF(Z389&lt;&gt;Z390,1,
IF(COUNTIF(OFFSET(AA389,0,0,-INDEX(Forecast_Capex_Input!$CG$12:$CG$286,$Z390)),AA389)=INDEX(Forecast_Capex_Input!$CG$12:$CG$286,$Z390),AA389+1,AA389)),NA)</f>
        <v>1</v>
      </c>
      <c r="AB390" s="28" cm="1">
        <f t="array" ref="AB390">IFERROR($C390-IF($Z390=1,1,INDEX(Forecast_Capex_Input!$CI$12:$CI$286,$Z390-1))+1,NA)</f>
        <v>2</v>
      </c>
      <c r="AC390" s="28" cm="1">
        <f t="array" aca="1" ref="AC390" ca="1">IFERROR(IF(AA390=1,
INDEX(Forecast_Capex_Input!$AI$10:$BB$10,SMALL(IF(INDEX(Forecast_Capex_Input!$AI$12:$BB$286,$Z390,0)&gt;0,COLUMN(Forecast_Capex_Input!$AI$10:$BB$10)-COLUMN(Forecast_Capex_Input!$AI$12)+1),ROWS(OFFSET(AC389,0,0,-$AB390)))),
OFFSET(AC389,-INDEX(Forecast_Capex_Input!$CG$12:$CG$286,$Z390)+1,0)),NA)</f>
        <v>4</v>
      </c>
      <c r="AD390" s="28">
        <f t="shared" ca="1" si="34"/>
        <v>1</v>
      </c>
      <c r="AE390" s="82" t="b">
        <f t="shared" si="38"/>
        <v>0</v>
      </c>
      <c r="AF390" s="78" t="b">
        <v>0</v>
      </c>
      <c r="AG390" s="82" t="b">
        <f t="shared" si="35"/>
        <v>1</v>
      </c>
      <c r="AI390" s="55">
        <v>0</v>
      </c>
      <c r="AJ390" s="55">
        <v>0</v>
      </c>
      <c r="AK390" s="55">
        <v>0</v>
      </c>
      <c r="AL390" s="55">
        <v>0</v>
      </c>
      <c r="AM390" s="55">
        <v>0</v>
      </c>
      <c r="AN390" s="135">
        <v>0</v>
      </c>
      <c r="AP390" s="55">
        <v>0</v>
      </c>
      <c r="AQ390" s="55">
        <v>0</v>
      </c>
      <c r="AR390" s="55">
        <v>0</v>
      </c>
      <c r="AS390" s="55">
        <v>0</v>
      </c>
      <c r="AT390" s="55">
        <v>0</v>
      </c>
      <c r="AU390" s="135">
        <v>0</v>
      </c>
      <c r="AW390" s="55">
        <v>0</v>
      </c>
      <c r="AX390" s="55">
        <v>0</v>
      </c>
      <c r="AY390" s="55">
        <v>0</v>
      </c>
      <c r="AZ390" s="55">
        <v>0</v>
      </c>
      <c r="BA390" s="55">
        <v>0</v>
      </c>
      <c r="BB390" s="135">
        <v>0</v>
      </c>
      <c r="BD390" s="55">
        <v>0</v>
      </c>
      <c r="BE390" s="55">
        <v>0</v>
      </c>
      <c r="BF390" s="55">
        <v>0</v>
      </c>
      <c r="BG390" s="55">
        <v>0</v>
      </c>
      <c r="BH390" s="55">
        <v>0</v>
      </c>
      <c r="BI390" s="135">
        <v>0</v>
      </c>
      <c r="BK390" s="55">
        <v>0</v>
      </c>
      <c r="BL390" s="55">
        <v>0</v>
      </c>
      <c r="BM390" s="55">
        <v>0</v>
      </c>
      <c r="BN390" s="55">
        <v>0</v>
      </c>
      <c r="BO390" s="55">
        <v>0</v>
      </c>
      <c r="BP390" s="135">
        <v>0</v>
      </c>
      <c r="BR390" s="147">
        <v>0</v>
      </c>
      <c r="BS390" s="147">
        <v>0</v>
      </c>
      <c r="BT390" s="147">
        <v>0</v>
      </c>
      <c r="BU390" s="147">
        <v>0</v>
      </c>
      <c r="BV390" s="147">
        <v>0.5</v>
      </c>
      <c r="BX390" s="55">
        <v>0</v>
      </c>
      <c r="BY390" s="55">
        <v>0</v>
      </c>
      <c r="BZ390" s="55">
        <v>0</v>
      </c>
      <c r="CA390" s="55">
        <v>0</v>
      </c>
      <c r="CB390" s="55">
        <v>0</v>
      </c>
      <c r="CC390" s="135">
        <v>0</v>
      </c>
      <c r="CE390" s="55">
        <v>0</v>
      </c>
      <c r="CF390" s="55">
        <v>0</v>
      </c>
      <c r="CG390" s="55">
        <v>0</v>
      </c>
      <c r="CH390" s="55">
        <v>0</v>
      </c>
      <c r="CI390" s="55">
        <v>0</v>
      </c>
      <c r="CJ390" s="135">
        <v>0</v>
      </c>
      <c r="CL390" s="55">
        <v>0</v>
      </c>
      <c r="CM390" s="55">
        <v>0</v>
      </c>
      <c r="CN390" s="55">
        <v>0</v>
      </c>
      <c r="CO390" s="55">
        <v>0</v>
      </c>
      <c r="CP390" s="55">
        <v>0</v>
      </c>
      <c r="CQ390" s="135">
        <v>0</v>
      </c>
      <c r="CS390" s="67">
        <v>0</v>
      </c>
      <c r="CT390" s="67">
        <v>0</v>
      </c>
      <c r="CU390" s="67">
        <v>0</v>
      </c>
      <c r="CV390" s="67">
        <v>0</v>
      </c>
      <c r="CW390" s="67">
        <v>0</v>
      </c>
      <c r="CX390" s="135">
        <v>0</v>
      </c>
      <c r="CZ390" s="55">
        <v>0</v>
      </c>
      <c r="DA390" s="55">
        <v>0</v>
      </c>
      <c r="DB390" s="55">
        <v>0</v>
      </c>
      <c r="DC390" s="55">
        <v>0</v>
      </c>
      <c r="DD390" s="55">
        <v>0</v>
      </c>
      <c r="DE390" s="135">
        <v>0</v>
      </c>
      <c r="DG390" s="43" t="b" cm="1">
        <f t="array" aca="1" ref="DG390" ca="1">OR($G390=Forecast_Capex_Input!$BF$8:$BF$10)</f>
        <v>0</v>
      </c>
      <c r="DH390" s="43" cm="1">
        <f t="array" aca="1" ref="DH390" ca="1">IFERROR(INDEX(Forecast_Capex_Input!BG$12:BG$286,$Z390)
*(INDEX(Forecast_Capex_Input!$H$12:$H$286,$Z390)=Repex),0)
*$DG390</f>
        <v>0</v>
      </c>
      <c r="DI390" s="43" cm="1">
        <f t="array" aca="1" ref="DI390" ca="1">IFERROR(INDEX(Forecast_Capex_Input!BH$12:BH$286,$Z390)
*(INDEX(Forecast_Capex_Input!$H$12:$H$286,$Z390)=Repex),0)
*$DG390</f>
        <v>0</v>
      </c>
      <c r="DJ390" s="43" cm="1">
        <f t="array" aca="1" ref="DJ390" ca="1">IFERROR(INDEX(Forecast_Capex_Input!BI$12:BI$286,$Z390)
*(INDEX(Forecast_Capex_Input!$H$12:$H$286,$Z390)=Repex),0)
*$DG390</f>
        <v>0</v>
      </c>
      <c r="DK390" s="43" cm="1">
        <f t="array" aca="1" ref="DK390" ca="1">IFERROR(INDEX(Forecast_Capex_Input!BJ$12:BJ$286,$Z390)
*(INDEX(Forecast_Capex_Input!$H$12:$H$286,$Z390)=Repex),0)
*$DG390</f>
        <v>0</v>
      </c>
      <c r="DL390" s="43" cm="1">
        <f t="array" aca="1" ref="DL390" ca="1">IFERROR(INDEX(Forecast_Capex_Input!BK$12:BK$286,$Z390)
*(INDEX(Forecast_Capex_Input!$H$12:$H$286,$Z390)=Repex),0)
*$DG390</f>
        <v>0</v>
      </c>
      <c r="DM390" s="43" cm="1">
        <f t="array" aca="1" ref="DM390" ca="1">IFERROR(INDEX(Forecast_Capex_Input!BL$12:BL$286,$Z390)
*(INDEX(Forecast_Capex_Input!$H$12:$H$286,$Z390)=Repex),0)
*$DG390</f>
        <v>0</v>
      </c>
      <c r="DO390" s="43" t="b" cm="1">
        <f t="array" aca="1" ref="DO390" ca="1">OR($G390=Forecast_Capex_Input!$BN$8:$BN$9)</f>
        <v>0</v>
      </c>
      <c r="DP390" s="43" cm="1">
        <f t="array" aca="1" ref="DP390" ca="1">IFERROR(INDEX(Forecast_Capex_Input!BO$12:BO$286,$Z390)
*(INDEX(Forecast_Capex_Input!$H$12:$H$286,$Z390)=Repex),0)
*$DO390</f>
        <v>0</v>
      </c>
      <c r="DQ390" s="43" cm="1">
        <f t="array" aca="1" ref="DQ390" ca="1">IFERROR(INDEX(Forecast_Capex_Input!BP$12:BP$286,$Z390)
*(INDEX(Forecast_Capex_Input!$H$12:$H$286,$Z390)=Repex),0)
*$DO390</f>
        <v>0</v>
      </c>
      <c r="DR390" s="43" cm="1">
        <f t="array" aca="1" ref="DR390" ca="1">IFERROR(INDEX(Forecast_Capex_Input!BQ$12:BQ$286,$Z390)
*(INDEX(Forecast_Capex_Input!$H$12:$H$286,$Z390)=Repex),0)
*$DO390</f>
        <v>0</v>
      </c>
      <c r="DS390" s="43" cm="1">
        <f t="array" aca="1" ref="DS390" ca="1">IFERROR(INDEX(Forecast_Capex_Input!BR$12:BR$286,$Z390)
*(INDEX(Forecast_Capex_Input!$H$12:$H$286,$Z390)=Repex),0)
*$DO390</f>
        <v>0</v>
      </c>
      <c r="DT390" s="43" cm="1">
        <f t="array" aca="1" ref="DT390" ca="1">IFERROR(INDEX(Forecast_Capex_Input!BS$12:BS$286,$Z390)
*(INDEX(Forecast_Capex_Input!$H$12:$H$286,$Z390)=Repex),0)
*$DO390</f>
        <v>0</v>
      </c>
      <c r="DV390" s="43" t="b" cm="1">
        <f t="array" aca="1" ref="DV390" ca="1">OR($G390=Forecast_Capex_Input!$BU$8:$BU$10)</f>
        <v>1</v>
      </c>
      <c r="DW390" s="43" cm="1">
        <f t="array" aca="1" ref="DW390" ca="1">IFERROR(INDEX(Forecast_Capex_Input!BV$12:BV$286,$Z390)
*(INDEX(Forecast_Capex_Input!$H$12:$H$286,$Z390)=Repex),0)
*$DV390</f>
        <v>0</v>
      </c>
      <c r="DX390" s="43" cm="1">
        <f t="array" aca="1" ref="DX390" ca="1">IFERROR(INDEX(Forecast_Capex_Input!BW$12:BW$286,$Z390)
*(INDEX(Forecast_Capex_Input!$H$12:$H$286,$Z390)=Repex),0)
*$DV390</f>
        <v>0</v>
      </c>
      <c r="DY390" s="43" cm="1">
        <f t="array" aca="1" ref="DY390" ca="1">IFERROR(INDEX(Forecast_Capex_Input!BX$12:BX$286,$Z390)
*(INDEX(Forecast_Capex_Input!$H$12:$H$286,$Z390)=Repex),0)
*$DV390</f>
        <v>0</v>
      </c>
      <c r="DZ390" s="43" cm="1">
        <f t="array" aca="1" ref="DZ390" ca="1">IFERROR(INDEX(Forecast_Capex_Input!BY$12:BY$286,$Z390)
*(INDEX(Forecast_Capex_Input!$H$12:$H$286,$Z390)=Repex),0)
*$DV390</f>
        <v>0</v>
      </c>
      <c r="EA390" s="43" cm="1">
        <f t="array" aca="1" ref="EA390" ca="1">IFERROR(INDEX(Forecast_Capex_Input!BZ$12:BZ$286,$Z390)
*(INDEX(Forecast_Capex_Input!$H$12:$H$286,$Z390)=Repex),0)
*$DV390</f>
        <v>0</v>
      </c>
      <c r="EB390" s="43" cm="1">
        <f t="array" aca="1" ref="EB390" ca="1">IFERROR(INDEX(Forecast_Capex_Input!CA$12:CA$286,$Z390)
*(INDEX(Forecast_Capex_Input!$H$12:$H$286,$Z390)=Repex),0)
*$DV390</f>
        <v>0</v>
      </c>
      <c r="EC390" s="43" cm="1">
        <f t="array" aca="1" ref="EC390" ca="1">IFERROR(INDEX(Forecast_Capex_Input!CB$12:CB$286,$Z390)
*(INDEX(Forecast_Capex_Input!$H$12:$H$286,$Z390)=Repex),0)
*$DV390</f>
        <v>0</v>
      </c>
      <c r="ED390" s="43" cm="1">
        <f t="array" aca="1" ref="ED390" ca="1">IFERROR(INDEX(Forecast_Capex_Input!CC$12:CC$286,$Z390)
*(INDEX(Forecast_Capex_Input!$H$12:$H$286,$Z390)=Repex),0)
*$DV390</f>
        <v>0</v>
      </c>
      <c r="EF390" s="86">
        <f t="shared" si="39"/>
        <v>0</v>
      </c>
      <c r="EG390" s="28">
        <f>IFERROR(RANK(EF390,EF$11:EF$1010,0)+COUNTIF(EF$11:EF390,EF390)-1,NA)</f>
        <v>66</v>
      </c>
    </row>
    <row r="391" spans="3:137" x14ac:dyDescent="0.2">
      <c r="C391" s="28">
        <f t="shared" si="37"/>
        <v>381</v>
      </c>
      <c r="D391" s="9" t="str" cm="1">
        <f t="array" ref="D391">IFERROR(INDEX(Forecast_Capex_Input!$D$12:$D$286,$Z391),NA)</f>
        <v>Supply to Far West NSW Network</v>
      </c>
      <c r="E391" s="24" t="b" cm="1">
        <f t="array" ref="E391">IF($Z391=NA,NA,INDEX(Forecast_Capex_Input!$E$12:$E$286,$Z391))</f>
        <v>0</v>
      </c>
      <c r="F391" s="9" t="str" cm="1">
        <f t="array" aca="1" ref="F391" ca="1">IFERROR(INDEX(General!$E$25:$E$26,$AA391),NA)</f>
        <v>Non-Labour</v>
      </c>
      <c r="G391" s="9" t="str" cm="1">
        <f t="array" aca="1" ref="G391" ca="1">IFERROR(INDEX(Forecast_Capex_Input!$AI$11:$BB$11,$AC391),NA)</f>
        <v>Substations</v>
      </c>
      <c r="H391" s="50" cm="1">
        <f t="array" aca="1" ref="H391" ca="1">IFERROR(INDEX(Forecast_Capex_Input!$AI$12:$BB$286,$Z391,$AC391),NA)</f>
        <v>0.95000000000000007</v>
      </c>
      <c r="I391" s="150" t="str" cm="1">
        <f t="array" ref="I391">IFERROR(INDEX(Forecast_Capex_Input!$F$12:$F$286,$Z391),NA)</f>
        <v>Augmentation Expenditure</v>
      </c>
      <c r="J391" s="150" t="str" cm="1">
        <f t="array" ref="J391">IFERROR(INDEX(Forecast_Capex_Input!G$12:G$286,$Z391),NA)</f>
        <v>Augmentations</v>
      </c>
      <c r="K391" s="150" t="str" cm="1">
        <f t="array" ref="K391">IFERROR(INDEX(Forecast_Capex_Input!H$12:H$286,$Z391),NA)</f>
        <v>Augex</v>
      </c>
      <c r="L391" s="150" t="str" cm="1">
        <f t="array" ref="L391">IFERROR(INDEX(Forecast_Capex_Input!I$12:I$286,$Z391),NA)</f>
        <v>Demand</v>
      </c>
      <c r="M391" s="150" t="str" cm="1">
        <f t="array" ref="M391">IFERROR(INDEX(Forecast_Capex_Input!J$12:J$286,$Z391),NA)</f>
        <v>N/A</v>
      </c>
      <c r="N391" s="150" t="str" cm="1">
        <f t="array" ref="N391">IFERROR(INDEX(Forecast_Capex_Input!K$12:K$286,$Z391),NA)</f>
        <v>N/A</v>
      </c>
      <c r="O391" s="150" t="str" cm="1">
        <f t="array" ref="O391">IFERROR(INDEX(Forecast_Capex_Input!L$12:L$286,$Z391),NA)</f>
        <v>N/A</v>
      </c>
      <c r="P391" s="150" t="str" cm="1">
        <f t="array" ref="P391">IFERROR(INDEX(Forecast_Capex_Input!M$12:M$286,$Z391),NA)</f>
        <v>N/A</v>
      </c>
      <c r="Q391" s="24" t="str" cm="1">
        <f t="array" ref="Q391">IFERROR(INDEX(Forecast_Capex_Input!N$12:N$286,$Z391),NA)</f>
        <v>Yes</v>
      </c>
      <c r="R391" s="190" cm="1">
        <f t="array" ref="R391">IFERROR(INDEX(Forecast_Capex_Input!O$12:O$286,$Z391),0)</f>
        <v>0</v>
      </c>
      <c r="S391" s="24" t="str" cm="1">
        <f t="array" ref="S391">IFERROR(INDEX(Forecast_Capex_Input!P$12:P$286,$Z391),0)</f>
        <v>Localised maximum demand growth</v>
      </c>
      <c r="T391" s="150" t="str" cm="1">
        <f t="array" aca="1" ref="T391" ca="1">IFERROR(INDEX(General!$K$91:$K$110,$AC391),NA)</f>
        <v>Substations (2018 onwards)</v>
      </c>
      <c r="U391" s="43" cm="1">
        <f t="array" aca="1" ref="U391" ca="1">IFERROR(
IF($F391=General!$E$25,INDEX(Forecast_Capex_Input!S$12:S$286,$Z391),
INDEX(Forecast_Capex_Input!T$12:T$286,$Z391)),0)</f>
        <v>0.92830655173152277</v>
      </c>
      <c r="V391" s="82" t="b">
        <f>IFERROR(INDEX(Overheads!$T$19:$T$26,MATCH($I391,Overheads!$E$19:$E$26,0)),FALSE)</f>
        <v>1</v>
      </c>
      <c r="W391" s="209" t="str" cm="1">
        <f t="array" ref="W391">IFERROR(
INDEX(Forecast_Capex_Input!CN$12:CN$286,$Z391),0)</f>
        <v>FY22</v>
      </c>
      <c r="X391" s="209">
        <f>IFERROR(
MATCH($W391,General!$L$39:$S$39,0),1)</f>
        <v>2</v>
      </c>
      <c r="Z391" s="28">
        <f>IFERROR(
IF(MATCH($C391,Forecast_Capex_Input!$CI$12:$CI$286,1)+1&gt;MAX(Forecast_Capex_Input!$C$12:$C$286),NA,
MATCH($C391,Forecast_Capex_Input!$CI$12:$CI$286,1)+1),1)</f>
        <v>159</v>
      </c>
      <c r="AA391" s="28" cm="1">
        <f t="array" aca="1" ref="AA391" ca="1">IFERROR(
IF(Z390&lt;&gt;Z391,1,
IF(COUNTIF(OFFSET(AA390,0,0,-INDEX(Forecast_Capex_Input!$CG$12:$CG$286,$Z391)),AA390)=INDEX(Forecast_Capex_Input!$CG$12:$CG$286,$Z391),AA390+1,AA390)),NA)</f>
        <v>2</v>
      </c>
      <c r="AB391" s="28" cm="1">
        <f t="array" ref="AB391">IFERROR($C391-IF($Z391=1,1,INDEX(Forecast_Capex_Input!$CI$12:$CI$286,$Z391-1))+1,NA)</f>
        <v>3</v>
      </c>
      <c r="AC391" s="28" cm="1">
        <f t="array" aca="1" ref="AC391" ca="1">IFERROR(IF(AA391=1,
INDEX(Forecast_Capex_Input!$AI$10:$BB$10,SMALL(IF(INDEX(Forecast_Capex_Input!$AI$12:$BB$286,$Z391,0)&gt;0,COLUMN(Forecast_Capex_Input!$AI$10:$BB$10)-COLUMN(Forecast_Capex_Input!$AI$12)+1),ROWS(OFFSET(AC390,0,0,-$AB391)))),
OFFSET(AC390,-INDEX(Forecast_Capex_Input!$CG$12:$CG$286,$Z391)+1,0)),NA)</f>
        <v>3</v>
      </c>
      <c r="AD391" s="28">
        <f t="shared" ca="1" si="34"/>
        <v>2</v>
      </c>
      <c r="AE391" s="82" t="b">
        <f t="shared" si="38"/>
        <v>0</v>
      </c>
      <c r="AF391" s="78" t="b">
        <v>0</v>
      </c>
      <c r="AG391" s="82" t="b">
        <f t="shared" si="35"/>
        <v>1</v>
      </c>
      <c r="AI391" s="55">
        <v>0</v>
      </c>
      <c r="AJ391" s="55">
        <v>0</v>
      </c>
      <c r="AK391" s="55">
        <v>0</v>
      </c>
      <c r="AL391" s="55">
        <v>0</v>
      </c>
      <c r="AM391" s="55">
        <v>0</v>
      </c>
      <c r="AN391" s="135">
        <v>0</v>
      </c>
      <c r="AP391" s="55">
        <v>0</v>
      </c>
      <c r="AQ391" s="55">
        <v>0</v>
      </c>
      <c r="AR391" s="55">
        <v>0</v>
      </c>
      <c r="AS391" s="55">
        <v>0</v>
      </c>
      <c r="AT391" s="55">
        <v>0</v>
      </c>
      <c r="AU391" s="135">
        <v>0</v>
      </c>
      <c r="AW391" s="55">
        <v>0</v>
      </c>
      <c r="AX391" s="55">
        <v>0</v>
      </c>
      <c r="AY391" s="55">
        <v>0</v>
      </c>
      <c r="AZ391" s="55">
        <v>0</v>
      </c>
      <c r="BA391" s="55">
        <v>0</v>
      </c>
      <c r="BB391" s="135">
        <v>0</v>
      </c>
      <c r="BD391" s="55">
        <v>0</v>
      </c>
      <c r="BE391" s="55">
        <v>0</v>
      </c>
      <c r="BF391" s="55">
        <v>0</v>
      </c>
      <c r="BG391" s="55">
        <v>0</v>
      </c>
      <c r="BH391" s="55">
        <v>0</v>
      </c>
      <c r="BI391" s="135">
        <v>0</v>
      </c>
      <c r="BK391" s="55">
        <v>0</v>
      </c>
      <c r="BL391" s="55">
        <v>0</v>
      </c>
      <c r="BM391" s="55">
        <v>0</v>
      </c>
      <c r="BN391" s="55">
        <v>0</v>
      </c>
      <c r="BO391" s="55">
        <v>0</v>
      </c>
      <c r="BP391" s="135">
        <v>0</v>
      </c>
      <c r="BR391" s="147">
        <v>0</v>
      </c>
      <c r="BS391" s="147">
        <v>0</v>
      </c>
      <c r="BT391" s="147">
        <v>0</v>
      </c>
      <c r="BU391" s="147">
        <v>0</v>
      </c>
      <c r="BV391" s="147">
        <v>0.5</v>
      </c>
      <c r="BX391" s="55">
        <v>0</v>
      </c>
      <c r="BY391" s="55">
        <v>0</v>
      </c>
      <c r="BZ391" s="55">
        <v>0</v>
      </c>
      <c r="CA391" s="55">
        <v>0</v>
      </c>
      <c r="CB391" s="55">
        <v>0</v>
      </c>
      <c r="CC391" s="135">
        <v>0</v>
      </c>
      <c r="CE391" s="55">
        <v>0</v>
      </c>
      <c r="CF391" s="55">
        <v>0</v>
      </c>
      <c r="CG391" s="55">
        <v>0</v>
      </c>
      <c r="CH391" s="55">
        <v>0</v>
      </c>
      <c r="CI391" s="55">
        <v>0</v>
      </c>
      <c r="CJ391" s="135">
        <v>0</v>
      </c>
      <c r="CL391" s="55">
        <v>0</v>
      </c>
      <c r="CM391" s="55">
        <v>0</v>
      </c>
      <c r="CN391" s="55">
        <v>0</v>
      </c>
      <c r="CO391" s="55">
        <v>0</v>
      </c>
      <c r="CP391" s="55">
        <v>0</v>
      </c>
      <c r="CQ391" s="135">
        <v>0</v>
      </c>
      <c r="CS391" s="67">
        <v>0</v>
      </c>
      <c r="CT391" s="67">
        <v>0</v>
      </c>
      <c r="CU391" s="67">
        <v>0</v>
      </c>
      <c r="CV391" s="67">
        <v>0</v>
      </c>
      <c r="CW391" s="67">
        <v>0</v>
      </c>
      <c r="CX391" s="135">
        <v>0</v>
      </c>
      <c r="CZ391" s="55">
        <v>0</v>
      </c>
      <c r="DA391" s="55">
        <v>0</v>
      </c>
      <c r="DB391" s="55">
        <v>0</v>
      </c>
      <c r="DC391" s="55">
        <v>0</v>
      </c>
      <c r="DD391" s="55">
        <v>0</v>
      </c>
      <c r="DE391" s="135">
        <v>0</v>
      </c>
      <c r="DG391" s="43" t="b" cm="1">
        <f t="array" aca="1" ref="DG391" ca="1">OR($G391=Forecast_Capex_Input!$BF$8:$BF$10)</f>
        <v>0</v>
      </c>
      <c r="DH391" s="43" cm="1">
        <f t="array" aca="1" ref="DH391" ca="1">IFERROR(INDEX(Forecast_Capex_Input!BG$12:BG$286,$Z391)
*(INDEX(Forecast_Capex_Input!$H$12:$H$286,$Z391)=Repex),0)
*$DG391</f>
        <v>0</v>
      </c>
      <c r="DI391" s="43" cm="1">
        <f t="array" aca="1" ref="DI391" ca="1">IFERROR(INDEX(Forecast_Capex_Input!BH$12:BH$286,$Z391)
*(INDEX(Forecast_Capex_Input!$H$12:$H$286,$Z391)=Repex),0)
*$DG391</f>
        <v>0</v>
      </c>
      <c r="DJ391" s="43" cm="1">
        <f t="array" aca="1" ref="DJ391" ca="1">IFERROR(INDEX(Forecast_Capex_Input!BI$12:BI$286,$Z391)
*(INDEX(Forecast_Capex_Input!$H$12:$H$286,$Z391)=Repex),0)
*$DG391</f>
        <v>0</v>
      </c>
      <c r="DK391" s="43" cm="1">
        <f t="array" aca="1" ref="DK391" ca="1">IFERROR(INDEX(Forecast_Capex_Input!BJ$12:BJ$286,$Z391)
*(INDEX(Forecast_Capex_Input!$H$12:$H$286,$Z391)=Repex),0)
*$DG391</f>
        <v>0</v>
      </c>
      <c r="DL391" s="43" cm="1">
        <f t="array" aca="1" ref="DL391" ca="1">IFERROR(INDEX(Forecast_Capex_Input!BK$12:BK$286,$Z391)
*(INDEX(Forecast_Capex_Input!$H$12:$H$286,$Z391)=Repex),0)
*$DG391</f>
        <v>0</v>
      </c>
      <c r="DM391" s="43" cm="1">
        <f t="array" aca="1" ref="DM391" ca="1">IFERROR(INDEX(Forecast_Capex_Input!BL$12:BL$286,$Z391)
*(INDEX(Forecast_Capex_Input!$H$12:$H$286,$Z391)=Repex),0)
*$DG391</f>
        <v>0</v>
      </c>
      <c r="DO391" s="43" t="b" cm="1">
        <f t="array" aca="1" ref="DO391" ca="1">OR($G391=Forecast_Capex_Input!$BN$8:$BN$9)</f>
        <v>1</v>
      </c>
      <c r="DP391" s="43" cm="1">
        <f t="array" aca="1" ref="DP391" ca="1">IFERROR(INDEX(Forecast_Capex_Input!BO$12:BO$286,$Z391)
*(INDEX(Forecast_Capex_Input!$H$12:$H$286,$Z391)=Repex),0)
*$DO391</f>
        <v>0</v>
      </c>
      <c r="DQ391" s="43" cm="1">
        <f t="array" aca="1" ref="DQ391" ca="1">IFERROR(INDEX(Forecast_Capex_Input!BP$12:BP$286,$Z391)
*(INDEX(Forecast_Capex_Input!$H$12:$H$286,$Z391)=Repex),0)
*$DO391</f>
        <v>0</v>
      </c>
      <c r="DR391" s="43" cm="1">
        <f t="array" aca="1" ref="DR391" ca="1">IFERROR(INDEX(Forecast_Capex_Input!BQ$12:BQ$286,$Z391)
*(INDEX(Forecast_Capex_Input!$H$12:$H$286,$Z391)=Repex),0)
*$DO391</f>
        <v>0</v>
      </c>
      <c r="DS391" s="43" cm="1">
        <f t="array" aca="1" ref="DS391" ca="1">IFERROR(INDEX(Forecast_Capex_Input!BR$12:BR$286,$Z391)
*(INDEX(Forecast_Capex_Input!$H$12:$H$286,$Z391)=Repex),0)
*$DO391</f>
        <v>0</v>
      </c>
      <c r="DT391" s="43" cm="1">
        <f t="array" aca="1" ref="DT391" ca="1">IFERROR(INDEX(Forecast_Capex_Input!BS$12:BS$286,$Z391)
*(INDEX(Forecast_Capex_Input!$H$12:$H$286,$Z391)=Repex),0)
*$DO391</f>
        <v>0</v>
      </c>
      <c r="DV391" s="43" t="b" cm="1">
        <f t="array" aca="1" ref="DV391" ca="1">OR($G391=Forecast_Capex_Input!$BU$8:$BU$10)</f>
        <v>0</v>
      </c>
      <c r="DW391" s="43" cm="1">
        <f t="array" aca="1" ref="DW391" ca="1">IFERROR(INDEX(Forecast_Capex_Input!BV$12:BV$286,$Z391)
*(INDEX(Forecast_Capex_Input!$H$12:$H$286,$Z391)=Repex),0)
*$DV391</f>
        <v>0</v>
      </c>
      <c r="DX391" s="43" cm="1">
        <f t="array" aca="1" ref="DX391" ca="1">IFERROR(INDEX(Forecast_Capex_Input!BW$12:BW$286,$Z391)
*(INDEX(Forecast_Capex_Input!$H$12:$H$286,$Z391)=Repex),0)
*$DV391</f>
        <v>0</v>
      </c>
      <c r="DY391" s="43" cm="1">
        <f t="array" aca="1" ref="DY391" ca="1">IFERROR(INDEX(Forecast_Capex_Input!BX$12:BX$286,$Z391)
*(INDEX(Forecast_Capex_Input!$H$12:$H$286,$Z391)=Repex),0)
*$DV391</f>
        <v>0</v>
      </c>
      <c r="DZ391" s="43" cm="1">
        <f t="array" aca="1" ref="DZ391" ca="1">IFERROR(INDEX(Forecast_Capex_Input!BY$12:BY$286,$Z391)
*(INDEX(Forecast_Capex_Input!$H$12:$H$286,$Z391)=Repex),0)
*$DV391</f>
        <v>0</v>
      </c>
      <c r="EA391" s="43" cm="1">
        <f t="array" aca="1" ref="EA391" ca="1">IFERROR(INDEX(Forecast_Capex_Input!BZ$12:BZ$286,$Z391)
*(INDEX(Forecast_Capex_Input!$H$12:$H$286,$Z391)=Repex),0)
*$DV391</f>
        <v>0</v>
      </c>
      <c r="EB391" s="43" cm="1">
        <f t="array" aca="1" ref="EB391" ca="1">IFERROR(INDEX(Forecast_Capex_Input!CA$12:CA$286,$Z391)
*(INDEX(Forecast_Capex_Input!$H$12:$H$286,$Z391)=Repex),0)
*$DV391</f>
        <v>0</v>
      </c>
      <c r="EC391" s="43" cm="1">
        <f t="array" aca="1" ref="EC391" ca="1">IFERROR(INDEX(Forecast_Capex_Input!CB$12:CB$286,$Z391)
*(INDEX(Forecast_Capex_Input!$H$12:$H$286,$Z391)=Repex),0)
*$DV391</f>
        <v>0</v>
      </c>
      <c r="ED391" s="43" cm="1">
        <f t="array" aca="1" ref="ED391" ca="1">IFERROR(INDEX(Forecast_Capex_Input!CC$12:CC$286,$Z391)
*(INDEX(Forecast_Capex_Input!$H$12:$H$286,$Z391)=Repex),0)
*$DV391</f>
        <v>0</v>
      </c>
      <c r="EF391" s="86">
        <f t="shared" si="39"/>
        <v>0</v>
      </c>
      <c r="EG391" s="28">
        <f>IFERROR(RANK(EF391,EF$11:EF$1010,0)+COUNTIF(EF$11:EF391,EF391)-1,NA)</f>
        <v>67</v>
      </c>
    </row>
    <row r="392" spans="3:137" x14ac:dyDescent="0.2">
      <c r="C392" s="28">
        <f t="shared" si="37"/>
        <v>382</v>
      </c>
      <c r="D392" s="9" t="str" cm="1">
        <f t="array" ref="D392">IFERROR(INDEX(Forecast_Capex_Input!$D$12:$D$286,$Z392),NA)</f>
        <v>Supply to Far West NSW Network</v>
      </c>
      <c r="E392" s="24" t="b" cm="1">
        <f t="array" ref="E392">IF($Z392=NA,NA,INDEX(Forecast_Capex_Input!$E$12:$E$286,$Z392))</f>
        <v>0</v>
      </c>
      <c r="F392" s="9" t="str" cm="1">
        <f t="array" aca="1" ref="F392" ca="1">IFERROR(INDEX(General!$E$25:$E$26,$AA392),NA)</f>
        <v>Non-Labour</v>
      </c>
      <c r="G392" s="9" t="str" cm="1">
        <f t="array" aca="1" ref="G392" ca="1">IFERROR(INDEX(Forecast_Capex_Input!$AI$11:$BB$11,$AC392),NA)</f>
        <v>Secondary Systems</v>
      </c>
      <c r="H392" s="50" cm="1">
        <f t="array" aca="1" ref="H392" ca="1">IFERROR(INDEX(Forecast_Capex_Input!$AI$12:$BB$286,$Z392,$AC392),NA)</f>
        <v>0.05</v>
      </c>
      <c r="I392" s="150" t="str" cm="1">
        <f t="array" ref="I392">IFERROR(INDEX(Forecast_Capex_Input!$F$12:$F$286,$Z392),NA)</f>
        <v>Augmentation Expenditure</v>
      </c>
      <c r="J392" s="150" t="str" cm="1">
        <f t="array" ref="J392">IFERROR(INDEX(Forecast_Capex_Input!G$12:G$286,$Z392),NA)</f>
        <v>Augmentations</v>
      </c>
      <c r="K392" s="150" t="str" cm="1">
        <f t="array" ref="K392">IFERROR(INDEX(Forecast_Capex_Input!H$12:H$286,$Z392),NA)</f>
        <v>Augex</v>
      </c>
      <c r="L392" s="150" t="str" cm="1">
        <f t="array" ref="L392">IFERROR(INDEX(Forecast_Capex_Input!I$12:I$286,$Z392),NA)</f>
        <v>Demand</v>
      </c>
      <c r="M392" s="150" t="str" cm="1">
        <f t="array" ref="M392">IFERROR(INDEX(Forecast_Capex_Input!J$12:J$286,$Z392),NA)</f>
        <v>N/A</v>
      </c>
      <c r="N392" s="150" t="str" cm="1">
        <f t="array" ref="N392">IFERROR(INDEX(Forecast_Capex_Input!K$12:K$286,$Z392),NA)</f>
        <v>N/A</v>
      </c>
      <c r="O392" s="150" t="str" cm="1">
        <f t="array" ref="O392">IFERROR(INDEX(Forecast_Capex_Input!L$12:L$286,$Z392),NA)</f>
        <v>N/A</v>
      </c>
      <c r="P392" s="150" t="str" cm="1">
        <f t="array" ref="P392">IFERROR(INDEX(Forecast_Capex_Input!M$12:M$286,$Z392),NA)</f>
        <v>N/A</v>
      </c>
      <c r="Q392" s="24" t="str" cm="1">
        <f t="array" ref="Q392">IFERROR(INDEX(Forecast_Capex_Input!N$12:N$286,$Z392),NA)</f>
        <v>Yes</v>
      </c>
      <c r="R392" s="190" cm="1">
        <f t="array" ref="R392">IFERROR(INDEX(Forecast_Capex_Input!O$12:O$286,$Z392),0)</f>
        <v>0</v>
      </c>
      <c r="S392" s="24" t="str" cm="1">
        <f t="array" ref="S392">IFERROR(INDEX(Forecast_Capex_Input!P$12:P$286,$Z392),0)</f>
        <v>Localised maximum demand growth</v>
      </c>
      <c r="T392" s="150" t="str" cm="1">
        <f t="array" aca="1" ref="T392" ca="1">IFERROR(INDEX(General!$K$91:$K$110,$AC392),NA)</f>
        <v>Secondary Systems (2018-23)</v>
      </c>
      <c r="U392" s="43" cm="1">
        <f t="array" aca="1" ref="U392" ca="1">IFERROR(
IF($F392=General!$E$25,INDEX(Forecast_Capex_Input!S$12:S$286,$Z392),
INDEX(Forecast_Capex_Input!T$12:T$286,$Z392)),0)</f>
        <v>0.92830655173152277</v>
      </c>
      <c r="V392" s="82" t="b">
        <f>IFERROR(INDEX(Overheads!$T$19:$T$26,MATCH($I392,Overheads!$E$19:$E$26,0)),FALSE)</f>
        <v>1</v>
      </c>
      <c r="W392" s="209" t="str" cm="1">
        <f t="array" ref="W392">IFERROR(
INDEX(Forecast_Capex_Input!CN$12:CN$286,$Z392),0)</f>
        <v>FY22</v>
      </c>
      <c r="X392" s="209">
        <f>IFERROR(
MATCH($W392,General!$L$39:$S$39,0),1)</f>
        <v>2</v>
      </c>
      <c r="Z392" s="28">
        <f>IFERROR(
IF(MATCH($C392,Forecast_Capex_Input!$CI$12:$CI$286,1)+1&gt;MAX(Forecast_Capex_Input!$C$12:$C$286),NA,
MATCH($C392,Forecast_Capex_Input!$CI$12:$CI$286,1)+1),1)</f>
        <v>159</v>
      </c>
      <c r="AA392" s="28" cm="1">
        <f t="array" aca="1" ref="AA392" ca="1">IFERROR(
IF(Z391&lt;&gt;Z392,1,
IF(COUNTIF(OFFSET(AA391,0,0,-INDEX(Forecast_Capex_Input!$CG$12:$CG$286,$Z392)),AA391)=INDEX(Forecast_Capex_Input!$CG$12:$CG$286,$Z392),AA391+1,AA391)),NA)</f>
        <v>2</v>
      </c>
      <c r="AB392" s="28" cm="1">
        <f t="array" ref="AB392">IFERROR($C392-IF($Z392=1,1,INDEX(Forecast_Capex_Input!$CI$12:$CI$286,$Z392-1))+1,NA)</f>
        <v>4</v>
      </c>
      <c r="AC392" s="28" cm="1">
        <f t="array" aca="1" ref="AC392" ca="1">IFERROR(IF(AA392=1,
INDEX(Forecast_Capex_Input!$AI$10:$BB$10,SMALL(IF(INDEX(Forecast_Capex_Input!$AI$12:$BB$286,$Z392,0)&gt;0,COLUMN(Forecast_Capex_Input!$AI$10:$BB$10)-COLUMN(Forecast_Capex_Input!$AI$12)+1),ROWS(OFFSET(AC391,0,0,-$AB392)))),
OFFSET(AC391,-INDEX(Forecast_Capex_Input!$CG$12:$CG$286,$Z392)+1,0)),NA)</f>
        <v>4</v>
      </c>
      <c r="AD392" s="28">
        <f t="shared" ca="1" si="34"/>
        <v>2</v>
      </c>
      <c r="AE392" s="82" t="b">
        <f t="shared" si="38"/>
        <v>0</v>
      </c>
      <c r="AF392" s="78" t="b">
        <v>0</v>
      </c>
      <c r="AG392" s="82" t="b">
        <f t="shared" si="35"/>
        <v>1</v>
      </c>
      <c r="AI392" s="55">
        <v>0</v>
      </c>
      <c r="AJ392" s="55">
        <v>0</v>
      </c>
      <c r="AK392" s="55">
        <v>0</v>
      </c>
      <c r="AL392" s="55">
        <v>0</v>
      </c>
      <c r="AM392" s="55">
        <v>0</v>
      </c>
      <c r="AN392" s="135">
        <v>0</v>
      </c>
      <c r="AP392" s="55">
        <v>0</v>
      </c>
      <c r="AQ392" s="55">
        <v>0</v>
      </c>
      <c r="AR392" s="55">
        <v>0</v>
      </c>
      <c r="AS392" s="55">
        <v>0</v>
      </c>
      <c r="AT392" s="55">
        <v>0</v>
      </c>
      <c r="AU392" s="135">
        <v>0</v>
      </c>
      <c r="AW392" s="55">
        <v>0</v>
      </c>
      <c r="AX392" s="55">
        <v>0</v>
      </c>
      <c r="AY392" s="55">
        <v>0</v>
      </c>
      <c r="AZ392" s="55">
        <v>0</v>
      </c>
      <c r="BA392" s="55">
        <v>0</v>
      </c>
      <c r="BB392" s="135">
        <v>0</v>
      </c>
      <c r="BD392" s="55">
        <v>0</v>
      </c>
      <c r="BE392" s="55">
        <v>0</v>
      </c>
      <c r="BF392" s="55">
        <v>0</v>
      </c>
      <c r="BG392" s="55">
        <v>0</v>
      </c>
      <c r="BH392" s="55">
        <v>0</v>
      </c>
      <c r="BI392" s="135">
        <v>0</v>
      </c>
      <c r="BK392" s="55">
        <v>0</v>
      </c>
      <c r="BL392" s="55">
        <v>0</v>
      </c>
      <c r="BM392" s="55">
        <v>0</v>
      </c>
      <c r="BN392" s="55">
        <v>0</v>
      </c>
      <c r="BO392" s="55">
        <v>0</v>
      </c>
      <c r="BP392" s="135">
        <v>0</v>
      </c>
      <c r="BR392" s="147">
        <v>0</v>
      </c>
      <c r="BS392" s="147">
        <v>0</v>
      </c>
      <c r="BT392" s="147">
        <v>0</v>
      </c>
      <c r="BU392" s="147">
        <v>0</v>
      </c>
      <c r="BV392" s="147">
        <v>0.5</v>
      </c>
      <c r="BX392" s="55">
        <v>0</v>
      </c>
      <c r="BY392" s="55">
        <v>0</v>
      </c>
      <c r="BZ392" s="55">
        <v>0</v>
      </c>
      <c r="CA392" s="55">
        <v>0</v>
      </c>
      <c r="CB392" s="55">
        <v>0</v>
      </c>
      <c r="CC392" s="135">
        <v>0</v>
      </c>
      <c r="CE392" s="55">
        <v>0</v>
      </c>
      <c r="CF392" s="55">
        <v>0</v>
      </c>
      <c r="CG392" s="55">
        <v>0</v>
      </c>
      <c r="CH392" s="55">
        <v>0</v>
      </c>
      <c r="CI392" s="55">
        <v>0</v>
      </c>
      <c r="CJ392" s="135">
        <v>0</v>
      </c>
      <c r="CL392" s="55">
        <v>0</v>
      </c>
      <c r="CM392" s="55">
        <v>0</v>
      </c>
      <c r="CN392" s="55">
        <v>0</v>
      </c>
      <c r="CO392" s="55">
        <v>0</v>
      </c>
      <c r="CP392" s="55">
        <v>0</v>
      </c>
      <c r="CQ392" s="135">
        <v>0</v>
      </c>
      <c r="CS392" s="67">
        <v>0</v>
      </c>
      <c r="CT392" s="67">
        <v>0</v>
      </c>
      <c r="CU392" s="67">
        <v>0</v>
      </c>
      <c r="CV392" s="67">
        <v>0</v>
      </c>
      <c r="CW392" s="67">
        <v>0</v>
      </c>
      <c r="CX392" s="135">
        <v>0</v>
      </c>
      <c r="CZ392" s="55">
        <v>0</v>
      </c>
      <c r="DA392" s="55">
        <v>0</v>
      </c>
      <c r="DB392" s="55">
        <v>0</v>
      </c>
      <c r="DC392" s="55">
        <v>0</v>
      </c>
      <c r="DD392" s="55">
        <v>0</v>
      </c>
      <c r="DE392" s="135">
        <v>0</v>
      </c>
      <c r="DG392" s="43" t="b" cm="1">
        <f t="array" aca="1" ref="DG392" ca="1">OR($G392=Forecast_Capex_Input!$BF$8:$BF$10)</f>
        <v>0</v>
      </c>
      <c r="DH392" s="43" cm="1">
        <f t="array" aca="1" ref="DH392" ca="1">IFERROR(INDEX(Forecast_Capex_Input!BG$12:BG$286,$Z392)
*(INDEX(Forecast_Capex_Input!$H$12:$H$286,$Z392)=Repex),0)
*$DG392</f>
        <v>0</v>
      </c>
      <c r="DI392" s="43" cm="1">
        <f t="array" aca="1" ref="DI392" ca="1">IFERROR(INDEX(Forecast_Capex_Input!BH$12:BH$286,$Z392)
*(INDEX(Forecast_Capex_Input!$H$12:$H$286,$Z392)=Repex),0)
*$DG392</f>
        <v>0</v>
      </c>
      <c r="DJ392" s="43" cm="1">
        <f t="array" aca="1" ref="DJ392" ca="1">IFERROR(INDEX(Forecast_Capex_Input!BI$12:BI$286,$Z392)
*(INDEX(Forecast_Capex_Input!$H$12:$H$286,$Z392)=Repex),0)
*$DG392</f>
        <v>0</v>
      </c>
      <c r="DK392" s="43" cm="1">
        <f t="array" aca="1" ref="DK392" ca="1">IFERROR(INDEX(Forecast_Capex_Input!BJ$12:BJ$286,$Z392)
*(INDEX(Forecast_Capex_Input!$H$12:$H$286,$Z392)=Repex),0)
*$DG392</f>
        <v>0</v>
      </c>
      <c r="DL392" s="43" cm="1">
        <f t="array" aca="1" ref="DL392" ca="1">IFERROR(INDEX(Forecast_Capex_Input!BK$12:BK$286,$Z392)
*(INDEX(Forecast_Capex_Input!$H$12:$H$286,$Z392)=Repex),0)
*$DG392</f>
        <v>0</v>
      </c>
      <c r="DM392" s="43" cm="1">
        <f t="array" aca="1" ref="DM392" ca="1">IFERROR(INDEX(Forecast_Capex_Input!BL$12:BL$286,$Z392)
*(INDEX(Forecast_Capex_Input!$H$12:$H$286,$Z392)=Repex),0)
*$DG392</f>
        <v>0</v>
      </c>
      <c r="DO392" s="43" t="b" cm="1">
        <f t="array" aca="1" ref="DO392" ca="1">OR($G392=Forecast_Capex_Input!$BN$8:$BN$9)</f>
        <v>0</v>
      </c>
      <c r="DP392" s="43" cm="1">
        <f t="array" aca="1" ref="DP392" ca="1">IFERROR(INDEX(Forecast_Capex_Input!BO$12:BO$286,$Z392)
*(INDEX(Forecast_Capex_Input!$H$12:$H$286,$Z392)=Repex),0)
*$DO392</f>
        <v>0</v>
      </c>
      <c r="DQ392" s="43" cm="1">
        <f t="array" aca="1" ref="DQ392" ca="1">IFERROR(INDEX(Forecast_Capex_Input!BP$12:BP$286,$Z392)
*(INDEX(Forecast_Capex_Input!$H$12:$H$286,$Z392)=Repex),0)
*$DO392</f>
        <v>0</v>
      </c>
      <c r="DR392" s="43" cm="1">
        <f t="array" aca="1" ref="DR392" ca="1">IFERROR(INDEX(Forecast_Capex_Input!BQ$12:BQ$286,$Z392)
*(INDEX(Forecast_Capex_Input!$H$12:$H$286,$Z392)=Repex),0)
*$DO392</f>
        <v>0</v>
      </c>
      <c r="DS392" s="43" cm="1">
        <f t="array" aca="1" ref="DS392" ca="1">IFERROR(INDEX(Forecast_Capex_Input!BR$12:BR$286,$Z392)
*(INDEX(Forecast_Capex_Input!$H$12:$H$286,$Z392)=Repex),0)
*$DO392</f>
        <v>0</v>
      </c>
      <c r="DT392" s="43" cm="1">
        <f t="array" aca="1" ref="DT392" ca="1">IFERROR(INDEX(Forecast_Capex_Input!BS$12:BS$286,$Z392)
*(INDEX(Forecast_Capex_Input!$H$12:$H$286,$Z392)=Repex),0)
*$DO392</f>
        <v>0</v>
      </c>
      <c r="DV392" s="43" t="b" cm="1">
        <f t="array" aca="1" ref="DV392" ca="1">OR($G392=Forecast_Capex_Input!$BU$8:$BU$10)</f>
        <v>1</v>
      </c>
      <c r="DW392" s="43" cm="1">
        <f t="array" aca="1" ref="DW392" ca="1">IFERROR(INDEX(Forecast_Capex_Input!BV$12:BV$286,$Z392)
*(INDEX(Forecast_Capex_Input!$H$12:$H$286,$Z392)=Repex),0)
*$DV392</f>
        <v>0</v>
      </c>
      <c r="DX392" s="43" cm="1">
        <f t="array" aca="1" ref="DX392" ca="1">IFERROR(INDEX(Forecast_Capex_Input!BW$12:BW$286,$Z392)
*(INDEX(Forecast_Capex_Input!$H$12:$H$286,$Z392)=Repex),0)
*$DV392</f>
        <v>0</v>
      </c>
      <c r="DY392" s="43" cm="1">
        <f t="array" aca="1" ref="DY392" ca="1">IFERROR(INDEX(Forecast_Capex_Input!BX$12:BX$286,$Z392)
*(INDEX(Forecast_Capex_Input!$H$12:$H$286,$Z392)=Repex),0)
*$DV392</f>
        <v>0</v>
      </c>
      <c r="DZ392" s="43" cm="1">
        <f t="array" aca="1" ref="DZ392" ca="1">IFERROR(INDEX(Forecast_Capex_Input!BY$12:BY$286,$Z392)
*(INDEX(Forecast_Capex_Input!$H$12:$H$286,$Z392)=Repex),0)
*$DV392</f>
        <v>0</v>
      </c>
      <c r="EA392" s="43" cm="1">
        <f t="array" aca="1" ref="EA392" ca="1">IFERROR(INDEX(Forecast_Capex_Input!BZ$12:BZ$286,$Z392)
*(INDEX(Forecast_Capex_Input!$H$12:$H$286,$Z392)=Repex),0)
*$DV392</f>
        <v>0</v>
      </c>
      <c r="EB392" s="43" cm="1">
        <f t="array" aca="1" ref="EB392" ca="1">IFERROR(INDEX(Forecast_Capex_Input!CA$12:CA$286,$Z392)
*(INDEX(Forecast_Capex_Input!$H$12:$H$286,$Z392)=Repex),0)
*$DV392</f>
        <v>0</v>
      </c>
      <c r="EC392" s="43" cm="1">
        <f t="array" aca="1" ref="EC392" ca="1">IFERROR(INDEX(Forecast_Capex_Input!CB$12:CB$286,$Z392)
*(INDEX(Forecast_Capex_Input!$H$12:$H$286,$Z392)=Repex),0)
*$DV392</f>
        <v>0</v>
      </c>
      <c r="ED392" s="43" cm="1">
        <f t="array" aca="1" ref="ED392" ca="1">IFERROR(INDEX(Forecast_Capex_Input!CC$12:CC$286,$Z392)
*(INDEX(Forecast_Capex_Input!$H$12:$H$286,$Z392)=Repex),0)
*$DV392</f>
        <v>0</v>
      </c>
      <c r="EF392" s="86">
        <f t="shared" si="39"/>
        <v>0</v>
      </c>
      <c r="EG392" s="28">
        <f>IFERROR(RANK(EF392,EF$11:EF$1010,0)+COUNTIF(EF$11:EF392,EF392)-1,NA)</f>
        <v>68</v>
      </c>
    </row>
    <row r="393" spans="3:137" x14ac:dyDescent="0.2">
      <c r="C393" s="28">
        <f t="shared" si="37"/>
        <v>383</v>
      </c>
      <c r="D393" s="9" t="str" cm="1">
        <f t="array" ref="D393">IFERROR(INDEX(Forecast_Capex_Input!$D$12:$D$286,$Z393),NA)</f>
        <v>Strategic property acquisition for Western Sydney Priority Growth Area</v>
      </c>
      <c r="E393" s="24" t="b" cm="1">
        <f t="array" ref="E393">IF($Z393=NA,NA,INDEX(Forecast_Capex_Input!$E$12:$E$286,$Z393))</f>
        <v>1</v>
      </c>
      <c r="F393" s="9" t="str" cm="1">
        <f t="array" aca="1" ref="F393" ca="1">IFERROR(INDEX(General!$E$25:$E$26,$AA393),NA)</f>
        <v>Labour</v>
      </c>
      <c r="G393" s="9" t="str" cm="1">
        <f t="array" aca="1" ref="G393" ca="1">IFERROR(INDEX(Forecast_Capex_Input!$AI$11:$BB$11,$AC393),NA)</f>
        <v>Land and Easements</v>
      </c>
      <c r="H393" s="50" cm="1">
        <f t="array" aca="1" ref="H393" ca="1">IFERROR(INDEX(Forecast_Capex_Input!$AI$12:$BB$286,$Z393,$AC393),NA)</f>
        <v>1</v>
      </c>
      <c r="I393" s="150" t="str" cm="1">
        <f t="array" ref="I393">IFERROR(INDEX(Forecast_Capex_Input!$F$12:$F$286,$Z393),NA)</f>
        <v>Augmentation Expenditure</v>
      </c>
      <c r="J393" s="150" t="str" cm="1">
        <f t="array" ref="J393">IFERROR(INDEX(Forecast_Capex_Input!G$12:G$286,$Z393),NA)</f>
        <v>Augmentations</v>
      </c>
      <c r="K393" s="150" t="str" cm="1">
        <f t="array" ref="K393">IFERROR(INDEX(Forecast_Capex_Input!H$12:H$286,$Z393),NA)</f>
        <v>Augex</v>
      </c>
      <c r="L393" s="150" t="str" cm="1">
        <f t="array" ref="L393">IFERROR(INDEX(Forecast_Capex_Input!I$12:I$286,$Z393),NA)</f>
        <v>Strategic Property</v>
      </c>
      <c r="M393" s="150" t="str" cm="1">
        <f t="array" ref="M393">IFERROR(INDEX(Forecast_Capex_Input!J$12:J$286,$Z393),NA)</f>
        <v>N/A</v>
      </c>
      <c r="N393" s="150" t="str" cm="1">
        <f t="array" ref="N393">IFERROR(INDEX(Forecast_Capex_Input!K$12:K$286,$Z393),NA)</f>
        <v>N/A</v>
      </c>
      <c r="O393" s="150" t="str" cm="1">
        <f t="array" ref="O393">IFERROR(INDEX(Forecast_Capex_Input!L$12:L$286,$Z393),NA)</f>
        <v>N/A</v>
      </c>
      <c r="P393" s="150" t="str" cm="1">
        <f t="array" ref="P393">IFERROR(INDEX(Forecast_Capex_Input!M$12:M$286,$Z393),NA)</f>
        <v>N/A</v>
      </c>
      <c r="Q393" s="24" t="str" cm="1">
        <f t="array" ref="Q393">IFERROR(INDEX(Forecast_Capex_Input!N$12:N$286,$Z393),NA)</f>
        <v>No</v>
      </c>
      <c r="R393" s="190" cm="1">
        <f t="array" ref="R393">IFERROR(INDEX(Forecast_Capex_Input!O$12:O$286,$Z393),0)</f>
        <v>0</v>
      </c>
      <c r="S393" s="24" t="str" cm="1">
        <f t="array" ref="S393">IFERROR(INDEX(Forecast_Capex_Input!P$12:P$286,$Z393),0)</f>
        <v>Localised maximum demand growth</v>
      </c>
      <c r="T393" s="150" t="str" cm="1">
        <f t="array" aca="1" ref="T393" ca="1">IFERROR(INDEX(General!$K$91:$K$110,$AC393),NA)</f>
        <v>Land and Easements</v>
      </c>
      <c r="U393" s="43" cm="1">
        <f t="array" aca="1" ref="U393" ca="1">IFERROR(
IF($F393=General!$E$25,INDEX(Forecast_Capex_Input!S$12:S$286,$Z393),
INDEX(Forecast_Capex_Input!T$12:T$286,$Z393)),0)</f>
        <v>6.4812314339724548E-3</v>
      </c>
      <c r="V393" s="82" t="b">
        <f>IFERROR(INDEX(Overheads!$T$19:$T$26,MATCH($I393,Overheads!$E$19:$E$26,0)),FALSE)</f>
        <v>1</v>
      </c>
      <c r="W393" s="209" t="str" cm="1">
        <f t="array" ref="W393">IFERROR(
INDEX(Forecast_Capex_Input!CN$12:CN$286,$Z393),0)</f>
        <v>FY22</v>
      </c>
      <c r="X393" s="209">
        <f>IFERROR(
MATCH($W393,General!$L$39:$S$39,0),1)</f>
        <v>2</v>
      </c>
      <c r="Z393" s="28">
        <f>IFERROR(
IF(MATCH($C393,Forecast_Capex_Input!$CI$12:$CI$286,1)+1&gt;MAX(Forecast_Capex_Input!$C$12:$C$286),NA,
MATCH($C393,Forecast_Capex_Input!$CI$12:$CI$286,1)+1),1)</f>
        <v>160</v>
      </c>
      <c r="AA393" s="28" cm="1">
        <f t="array" aca="1" ref="AA393" ca="1">IFERROR(
IF(Z392&lt;&gt;Z393,1,
IF(COUNTIF(OFFSET(AA392,0,0,-INDEX(Forecast_Capex_Input!$CG$12:$CG$286,$Z393)),AA392)=INDEX(Forecast_Capex_Input!$CG$12:$CG$286,$Z393),AA392+1,AA392)),NA)</f>
        <v>1</v>
      </c>
      <c r="AB393" s="28" cm="1">
        <f t="array" ref="AB393">IFERROR($C393-IF($Z393=1,1,INDEX(Forecast_Capex_Input!$CI$12:$CI$286,$Z393-1))+1,NA)</f>
        <v>1</v>
      </c>
      <c r="AC393" s="28" cm="1">
        <f t="array" aca="1" ref="AC393" ca="1">IFERROR(IF(AA393=1,
INDEX(Forecast_Capex_Input!$AI$10:$BB$10,SMALL(IF(INDEX(Forecast_Capex_Input!$AI$12:$BB$286,$Z393,0)&gt;0,COLUMN(Forecast_Capex_Input!$AI$10:$BB$10)-COLUMN(Forecast_Capex_Input!$AI$12)+1),ROWS(OFFSET(AC392,0,0,-$AB393)))),
OFFSET(AC392,-INDEX(Forecast_Capex_Input!$CG$12:$CG$286,$Z393)+1,0)),NA)</f>
        <v>9</v>
      </c>
      <c r="AD393" s="28">
        <f t="shared" ca="1" si="34"/>
        <v>1</v>
      </c>
      <c r="AE393" s="82" t="b">
        <f t="shared" si="38"/>
        <v>0</v>
      </c>
      <c r="AF393" s="78" t="b">
        <v>0</v>
      </c>
      <c r="AG393" s="82" t="b">
        <f t="shared" si="35"/>
        <v>1</v>
      </c>
      <c r="AI393" s="183" t="s">
        <v>768</v>
      </c>
      <c r="AJ393" s="183" t="s">
        <v>768</v>
      </c>
      <c r="AK393" s="183" t="s">
        <v>768</v>
      </c>
      <c r="AL393" s="183" t="s">
        <v>768</v>
      </c>
      <c r="AM393" s="183" t="s">
        <v>768</v>
      </c>
      <c r="AN393" s="143" t="s">
        <v>768</v>
      </c>
      <c r="AP393" s="183" t="s">
        <v>768</v>
      </c>
      <c r="AQ393" s="183" t="s">
        <v>768</v>
      </c>
      <c r="AR393" s="183" t="s">
        <v>768</v>
      </c>
      <c r="AS393" s="183" t="s">
        <v>768</v>
      </c>
      <c r="AT393" s="183" t="s">
        <v>768</v>
      </c>
      <c r="AU393" s="143" t="s">
        <v>768</v>
      </c>
      <c r="AW393" s="183" t="s">
        <v>768</v>
      </c>
      <c r="AX393" s="183" t="s">
        <v>768</v>
      </c>
      <c r="AY393" s="183" t="s">
        <v>768</v>
      </c>
      <c r="AZ393" s="183" t="s">
        <v>768</v>
      </c>
      <c r="BA393" s="183" t="s">
        <v>768</v>
      </c>
      <c r="BB393" s="143" t="s">
        <v>768</v>
      </c>
      <c r="BD393" s="183" t="s">
        <v>768</v>
      </c>
      <c r="BE393" s="183" t="s">
        <v>768</v>
      </c>
      <c r="BF393" s="183" t="s">
        <v>768</v>
      </c>
      <c r="BG393" s="183" t="s">
        <v>768</v>
      </c>
      <c r="BH393" s="183" t="s">
        <v>768</v>
      </c>
      <c r="BI393" s="143" t="s">
        <v>768</v>
      </c>
      <c r="BK393" s="183" t="s">
        <v>768</v>
      </c>
      <c r="BL393" s="183" t="s">
        <v>768</v>
      </c>
      <c r="BM393" s="183" t="s">
        <v>768</v>
      </c>
      <c r="BN393" s="183" t="s">
        <v>768</v>
      </c>
      <c r="BO393" s="183" t="s">
        <v>768</v>
      </c>
      <c r="BP393" s="143" t="s">
        <v>768</v>
      </c>
      <c r="BR393" s="181" t="s">
        <v>768</v>
      </c>
      <c r="BS393" s="181" t="s">
        <v>768</v>
      </c>
      <c r="BT393" s="181" t="s">
        <v>768</v>
      </c>
      <c r="BU393" s="181" t="s">
        <v>768</v>
      </c>
      <c r="BV393" s="181" t="s">
        <v>768</v>
      </c>
      <c r="BX393" s="183" t="s">
        <v>768</v>
      </c>
      <c r="BY393" s="183" t="s">
        <v>768</v>
      </c>
      <c r="BZ393" s="183" t="s">
        <v>768</v>
      </c>
      <c r="CA393" s="183" t="s">
        <v>768</v>
      </c>
      <c r="CB393" s="183" t="s">
        <v>768</v>
      </c>
      <c r="CC393" s="143" t="s">
        <v>768</v>
      </c>
      <c r="CE393" s="183" t="s">
        <v>768</v>
      </c>
      <c r="CF393" s="183" t="s">
        <v>768</v>
      </c>
      <c r="CG393" s="183" t="s">
        <v>768</v>
      </c>
      <c r="CH393" s="183" t="s">
        <v>768</v>
      </c>
      <c r="CI393" s="183" t="s">
        <v>768</v>
      </c>
      <c r="CJ393" s="143" t="s">
        <v>768</v>
      </c>
      <c r="CL393" s="183" t="s">
        <v>768</v>
      </c>
      <c r="CM393" s="183" t="s">
        <v>768</v>
      </c>
      <c r="CN393" s="183" t="s">
        <v>768</v>
      </c>
      <c r="CO393" s="183" t="s">
        <v>768</v>
      </c>
      <c r="CP393" s="183" t="s">
        <v>768</v>
      </c>
      <c r="CQ393" s="143" t="s">
        <v>768</v>
      </c>
      <c r="CS393" s="183" t="s">
        <v>768</v>
      </c>
      <c r="CT393" s="183" t="s">
        <v>768</v>
      </c>
      <c r="CU393" s="183" t="s">
        <v>768</v>
      </c>
      <c r="CV393" s="183" t="s">
        <v>768</v>
      </c>
      <c r="CW393" s="183" t="s">
        <v>768</v>
      </c>
      <c r="CX393" s="143" t="s">
        <v>768</v>
      </c>
      <c r="CZ393" s="183" t="s">
        <v>768</v>
      </c>
      <c r="DA393" s="183" t="s">
        <v>768</v>
      </c>
      <c r="DB393" s="183" t="s">
        <v>768</v>
      </c>
      <c r="DC393" s="183" t="s">
        <v>768</v>
      </c>
      <c r="DD393" s="183" t="s">
        <v>768</v>
      </c>
      <c r="DE393" s="143" t="s">
        <v>768</v>
      </c>
      <c r="DG393" s="43" t="b" cm="1">
        <f t="array" aca="1" ref="DG393" ca="1">OR($G393=Forecast_Capex_Input!$BF$8:$BF$10)</f>
        <v>0</v>
      </c>
      <c r="DH393" s="43" cm="1">
        <f t="array" aca="1" ref="DH393" ca="1">IFERROR(INDEX(Forecast_Capex_Input!BG$12:BG$286,$Z393)
*(INDEX(Forecast_Capex_Input!$H$12:$H$286,$Z393)=Repex),0)
*$DG393</f>
        <v>0</v>
      </c>
      <c r="DI393" s="43" cm="1">
        <f t="array" aca="1" ref="DI393" ca="1">IFERROR(INDEX(Forecast_Capex_Input!BH$12:BH$286,$Z393)
*(INDEX(Forecast_Capex_Input!$H$12:$H$286,$Z393)=Repex),0)
*$DG393</f>
        <v>0</v>
      </c>
      <c r="DJ393" s="43" cm="1">
        <f t="array" aca="1" ref="DJ393" ca="1">IFERROR(INDEX(Forecast_Capex_Input!BI$12:BI$286,$Z393)
*(INDEX(Forecast_Capex_Input!$H$12:$H$286,$Z393)=Repex),0)
*$DG393</f>
        <v>0</v>
      </c>
      <c r="DK393" s="43" cm="1">
        <f t="array" aca="1" ref="DK393" ca="1">IFERROR(INDEX(Forecast_Capex_Input!BJ$12:BJ$286,$Z393)
*(INDEX(Forecast_Capex_Input!$H$12:$H$286,$Z393)=Repex),0)
*$DG393</f>
        <v>0</v>
      </c>
      <c r="DL393" s="43" cm="1">
        <f t="array" aca="1" ref="DL393" ca="1">IFERROR(INDEX(Forecast_Capex_Input!BK$12:BK$286,$Z393)
*(INDEX(Forecast_Capex_Input!$H$12:$H$286,$Z393)=Repex),0)
*$DG393</f>
        <v>0</v>
      </c>
      <c r="DM393" s="43" cm="1">
        <f t="array" aca="1" ref="DM393" ca="1">IFERROR(INDEX(Forecast_Capex_Input!BL$12:BL$286,$Z393)
*(INDEX(Forecast_Capex_Input!$H$12:$H$286,$Z393)=Repex),0)
*$DG393</f>
        <v>0</v>
      </c>
      <c r="DO393" s="43" t="b" cm="1">
        <f t="array" aca="1" ref="DO393" ca="1">OR($G393=Forecast_Capex_Input!$BN$8:$BN$9)</f>
        <v>0</v>
      </c>
      <c r="DP393" s="43" cm="1">
        <f t="array" aca="1" ref="DP393" ca="1">IFERROR(INDEX(Forecast_Capex_Input!BO$12:BO$286,$Z393)
*(INDEX(Forecast_Capex_Input!$H$12:$H$286,$Z393)=Repex),0)
*$DO393</f>
        <v>0</v>
      </c>
      <c r="DQ393" s="43" cm="1">
        <f t="array" aca="1" ref="DQ393" ca="1">IFERROR(INDEX(Forecast_Capex_Input!BP$12:BP$286,$Z393)
*(INDEX(Forecast_Capex_Input!$H$12:$H$286,$Z393)=Repex),0)
*$DO393</f>
        <v>0</v>
      </c>
      <c r="DR393" s="43" cm="1">
        <f t="array" aca="1" ref="DR393" ca="1">IFERROR(INDEX(Forecast_Capex_Input!BQ$12:BQ$286,$Z393)
*(INDEX(Forecast_Capex_Input!$H$12:$H$286,$Z393)=Repex),0)
*$DO393</f>
        <v>0</v>
      </c>
      <c r="DS393" s="43" cm="1">
        <f t="array" aca="1" ref="DS393" ca="1">IFERROR(INDEX(Forecast_Capex_Input!BR$12:BR$286,$Z393)
*(INDEX(Forecast_Capex_Input!$H$12:$H$286,$Z393)=Repex),0)
*$DO393</f>
        <v>0</v>
      </c>
      <c r="DT393" s="43" cm="1">
        <f t="array" aca="1" ref="DT393" ca="1">IFERROR(INDEX(Forecast_Capex_Input!BS$12:BS$286,$Z393)
*(INDEX(Forecast_Capex_Input!$H$12:$H$286,$Z393)=Repex),0)
*$DO393</f>
        <v>0</v>
      </c>
      <c r="DV393" s="43" t="b" cm="1">
        <f t="array" aca="1" ref="DV393" ca="1">OR($G393=Forecast_Capex_Input!$BU$8:$BU$10)</f>
        <v>0</v>
      </c>
      <c r="DW393" s="43" cm="1">
        <f t="array" aca="1" ref="DW393" ca="1">IFERROR(INDEX(Forecast_Capex_Input!BV$12:BV$286,$Z393)
*(INDEX(Forecast_Capex_Input!$H$12:$H$286,$Z393)=Repex),0)
*$DV393</f>
        <v>0</v>
      </c>
      <c r="DX393" s="43" cm="1">
        <f t="array" aca="1" ref="DX393" ca="1">IFERROR(INDEX(Forecast_Capex_Input!BW$12:BW$286,$Z393)
*(INDEX(Forecast_Capex_Input!$H$12:$H$286,$Z393)=Repex),0)
*$DV393</f>
        <v>0</v>
      </c>
      <c r="DY393" s="43" cm="1">
        <f t="array" aca="1" ref="DY393" ca="1">IFERROR(INDEX(Forecast_Capex_Input!BX$12:BX$286,$Z393)
*(INDEX(Forecast_Capex_Input!$H$12:$H$286,$Z393)=Repex),0)
*$DV393</f>
        <v>0</v>
      </c>
      <c r="DZ393" s="43" cm="1">
        <f t="array" aca="1" ref="DZ393" ca="1">IFERROR(INDEX(Forecast_Capex_Input!BY$12:BY$286,$Z393)
*(INDEX(Forecast_Capex_Input!$H$12:$H$286,$Z393)=Repex),0)
*$DV393</f>
        <v>0</v>
      </c>
      <c r="EA393" s="43" cm="1">
        <f t="array" aca="1" ref="EA393" ca="1">IFERROR(INDEX(Forecast_Capex_Input!BZ$12:BZ$286,$Z393)
*(INDEX(Forecast_Capex_Input!$H$12:$H$286,$Z393)=Repex),0)
*$DV393</f>
        <v>0</v>
      </c>
      <c r="EB393" s="43" cm="1">
        <f t="array" aca="1" ref="EB393" ca="1">IFERROR(INDEX(Forecast_Capex_Input!CA$12:CA$286,$Z393)
*(INDEX(Forecast_Capex_Input!$H$12:$H$286,$Z393)=Repex),0)
*$DV393</f>
        <v>0</v>
      </c>
      <c r="EC393" s="43" cm="1">
        <f t="array" aca="1" ref="EC393" ca="1">IFERROR(INDEX(Forecast_Capex_Input!CB$12:CB$286,$Z393)
*(INDEX(Forecast_Capex_Input!$H$12:$H$286,$Z393)=Repex),0)
*$DV393</f>
        <v>0</v>
      </c>
      <c r="ED393" s="43" cm="1">
        <f t="array" aca="1" ref="ED393" ca="1">IFERROR(INDEX(Forecast_Capex_Input!CC$12:CC$286,$Z393)
*(INDEX(Forecast_Capex_Input!$H$12:$H$286,$Z393)=Repex),0)
*$DV393</f>
        <v>0</v>
      </c>
      <c r="EF393" s="136" t="s">
        <v>768</v>
      </c>
      <c r="EG393" s="189" t="s">
        <v>768</v>
      </c>
    </row>
    <row r="394" spans="3:137" x14ac:dyDescent="0.2">
      <c r="C394" s="28">
        <f t="shared" si="37"/>
        <v>384</v>
      </c>
      <c r="D394" s="9" t="str" cm="1">
        <f t="array" ref="D394">IFERROR(INDEX(Forecast_Capex_Input!$D$12:$D$286,$Z394),NA)</f>
        <v>Strategic property acquisition for Western Sydney Priority Growth Area</v>
      </c>
      <c r="E394" s="24" t="b" cm="1">
        <f t="array" ref="E394">IF($Z394=NA,NA,INDEX(Forecast_Capex_Input!$E$12:$E$286,$Z394))</f>
        <v>1</v>
      </c>
      <c r="F394" s="9" t="str" cm="1">
        <f t="array" aca="1" ref="F394" ca="1">IFERROR(INDEX(General!$E$25:$E$26,$AA394),NA)</f>
        <v>Non-Labour</v>
      </c>
      <c r="G394" s="9" t="str" cm="1">
        <f t="array" aca="1" ref="G394" ca="1">IFERROR(INDEX(Forecast_Capex_Input!$AI$11:$BB$11,$AC394),NA)</f>
        <v>Land and Easements</v>
      </c>
      <c r="H394" s="50" cm="1">
        <f t="array" aca="1" ref="H394" ca="1">IFERROR(INDEX(Forecast_Capex_Input!$AI$12:$BB$286,$Z394,$AC394),NA)</f>
        <v>1</v>
      </c>
      <c r="I394" s="150" t="str" cm="1">
        <f t="array" ref="I394">IFERROR(INDEX(Forecast_Capex_Input!$F$12:$F$286,$Z394),NA)</f>
        <v>Augmentation Expenditure</v>
      </c>
      <c r="J394" s="150" t="str" cm="1">
        <f t="array" ref="J394">IFERROR(INDEX(Forecast_Capex_Input!G$12:G$286,$Z394),NA)</f>
        <v>Augmentations</v>
      </c>
      <c r="K394" s="150" t="str" cm="1">
        <f t="array" ref="K394">IFERROR(INDEX(Forecast_Capex_Input!H$12:H$286,$Z394),NA)</f>
        <v>Augex</v>
      </c>
      <c r="L394" s="150" t="str" cm="1">
        <f t="array" ref="L394">IFERROR(INDEX(Forecast_Capex_Input!I$12:I$286,$Z394),NA)</f>
        <v>Strategic Property</v>
      </c>
      <c r="M394" s="150" t="str" cm="1">
        <f t="array" ref="M394">IFERROR(INDEX(Forecast_Capex_Input!J$12:J$286,$Z394),NA)</f>
        <v>N/A</v>
      </c>
      <c r="N394" s="150" t="str" cm="1">
        <f t="array" ref="N394">IFERROR(INDEX(Forecast_Capex_Input!K$12:K$286,$Z394),NA)</f>
        <v>N/A</v>
      </c>
      <c r="O394" s="150" t="str" cm="1">
        <f t="array" ref="O394">IFERROR(INDEX(Forecast_Capex_Input!L$12:L$286,$Z394),NA)</f>
        <v>N/A</v>
      </c>
      <c r="P394" s="150" t="str" cm="1">
        <f t="array" ref="P394">IFERROR(INDEX(Forecast_Capex_Input!M$12:M$286,$Z394),NA)</f>
        <v>N/A</v>
      </c>
      <c r="Q394" s="24" t="str" cm="1">
        <f t="array" ref="Q394">IFERROR(INDEX(Forecast_Capex_Input!N$12:N$286,$Z394),NA)</f>
        <v>No</v>
      </c>
      <c r="R394" s="190" cm="1">
        <f t="array" ref="R394">IFERROR(INDEX(Forecast_Capex_Input!O$12:O$286,$Z394),0)</f>
        <v>0</v>
      </c>
      <c r="S394" s="24" t="str" cm="1">
        <f t="array" ref="S394">IFERROR(INDEX(Forecast_Capex_Input!P$12:P$286,$Z394),0)</f>
        <v>Localised maximum demand growth</v>
      </c>
      <c r="T394" s="150" t="str" cm="1">
        <f t="array" aca="1" ref="T394" ca="1">IFERROR(INDEX(General!$K$91:$K$110,$AC394),NA)</f>
        <v>Land and Easements</v>
      </c>
      <c r="U394" s="43" cm="1">
        <f t="array" aca="1" ref="U394" ca="1">IFERROR(
IF($F394=General!$E$25,INDEX(Forecast_Capex_Input!S$12:S$286,$Z394),
INDEX(Forecast_Capex_Input!T$12:T$286,$Z394)),0)</f>
        <v>0.9935187685660275</v>
      </c>
      <c r="V394" s="82" t="b">
        <f>IFERROR(INDEX(Overheads!$T$19:$T$26,MATCH($I394,Overheads!$E$19:$E$26,0)),FALSE)</f>
        <v>1</v>
      </c>
      <c r="W394" s="209" t="str" cm="1">
        <f t="array" ref="W394">IFERROR(
INDEX(Forecast_Capex_Input!CN$12:CN$286,$Z394),0)</f>
        <v>FY22</v>
      </c>
      <c r="X394" s="209">
        <f>IFERROR(
MATCH($W394,General!$L$39:$S$39,0),1)</f>
        <v>2</v>
      </c>
      <c r="Z394" s="28">
        <f>IFERROR(
IF(MATCH($C394,Forecast_Capex_Input!$CI$12:$CI$286,1)+1&gt;MAX(Forecast_Capex_Input!$C$12:$C$286),NA,
MATCH($C394,Forecast_Capex_Input!$CI$12:$CI$286,1)+1),1)</f>
        <v>160</v>
      </c>
      <c r="AA394" s="28" cm="1">
        <f t="array" aca="1" ref="AA394" ca="1">IFERROR(
IF(Z393&lt;&gt;Z394,1,
IF(COUNTIF(OFFSET(AA393,0,0,-INDEX(Forecast_Capex_Input!$CG$12:$CG$286,$Z394)),AA393)=INDEX(Forecast_Capex_Input!$CG$12:$CG$286,$Z394),AA393+1,AA393)),NA)</f>
        <v>2</v>
      </c>
      <c r="AB394" s="28" cm="1">
        <f t="array" ref="AB394">IFERROR($C394-IF($Z394=1,1,INDEX(Forecast_Capex_Input!$CI$12:$CI$286,$Z394-1))+1,NA)</f>
        <v>2</v>
      </c>
      <c r="AC394" s="28" cm="1">
        <f t="array" aca="1" ref="AC394" ca="1">IFERROR(IF(AA394=1,
INDEX(Forecast_Capex_Input!$AI$10:$BB$10,SMALL(IF(INDEX(Forecast_Capex_Input!$AI$12:$BB$286,$Z394,0)&gt;0,COLUMN(Forecast_Capex_Input!$AI$10:$BB$10)-COLUMN(Forecast_Capex_Input!$AI$12)+1),ROWS(OFFSET(AC393,0,0,-$AB394)))),
OFFSET(AC393,-INDEX(Forecast_Capex_Input!$CG$12:$CG$286,$Z394)+1,0)),NA)</f>
        <v>9</v>
      </c>
      <c r="AD394" s="28">
        <f t="shared" ca="1" si="34"/>
        <v>2</v>
      </c>
      <c r="AE394" s="82" t="b">
        <f t="shared" si="38"/>
        <v>0</v>
      </c>
      <c r="AF394" s="78" t="b">
        <v>0</v>
      </c>
      <c r="AG394" s="82" t="b">
        <f t="shared" si="35"/>
        <v>1</v>
      </c>
      <c r="AI394" s="183" t="s">
        <v>768</v>
      </c>
      <c r="AJ394" s="183" t="s">
        <v>768</v>
      </c>
      <c r="AK394" s="183" t="s">
        <v>768</v>
      </c>
      <c r="AL394" s="183" t="s">
        <v>768</v>
      </c>
      <c r="AM394" s="183" t="s">
        <v>768</v>
      </c>
      <c r="AN394" s="143" t="s">
        <v>768</v>
      </c>
      <c r="AP394" s="183" t="s">
        <v>768</v>
      </c>
      <c r="AQ394" s="183" t="s">
        <v>768</v>
      </c>
      <c r="AR394" s="183" t="s">
        <v>768</v>
      </c>
      <c r="AS394" s="183" t="s">
        <v>768</v>
      </c>
      <c r="AT394" s="183" t="s">
        <v>768</v>
      </c>
      <c r="AU394" s="143" t="s">
        <v>768</v>
      </c>
      <c r="AW394" s="183" t="s">
        <v>768</v>
      </c>
      <c r="AX394" s="183" t="s">
        <v>768</v>
      </c>
      <c r="AY394" s="183" t="s">
        <v>768</v>
      </c>
      <c r="AZ394" s="183" t="s">
        <v>768</v>
      </c>
      <c r="BA394" s="183" t="s">
        <v>768</v>
      </c>
      <c r="BB394" s="143" t="s">
        <v>768</v>
      </c>
      <c r="BD394" s="183" t="s">
        <v>768</v>
      </c>
      <c r="BE394" s="183" t="s">
        <v>768</v>
      </c>
      <c r="BF394" s="183" t="s">
        <v>768</v>
      </c>
      <c r="BG394" s="183" t="s">
        <v>768</v>
      </c>
      <c r="BH394" s="183" t="s">
        <v>768</v>
      </c>
      <c r="BI394" s="143" t="s">
        <v>768</v>
      </c>
      <c r="BK394" s="183" t="s">
        <v>768</v>
      </c>
      <c r="BL394" s="183" t="s">
        <v>768</v>
      </c>
      <c r="BM394" s="183" t="s">
        <v>768</v>
      </c>
      <c r="BN394" s="183" t="s">
        <v>768</v>
      </c>
      <c r="BO394" s="183" t="s">
        <v>768</v>
      </c>
      <c r="BP394" s="143" t="s">
        <v>768</v>
      </c>
      <c r="BR394" s="181" t="s">
        <v>768</v>
      </c>
      <c r="BS394" s="181" t="s">
        <v>768</v>
      </c>
      <c r="BT394" s="181" t="s">
        <v>768</v>
      </c>
      <c r="BU394" s="181" t="s">
        <v>768</v>
      </c>
      <c r="BV394" s="181" t="s">
        <v>768</v>
      </c>
      <c r="BX394" s="183" t="s">
        <v>768</v>
      </c>
      <c r="BY394" s="183" t="s">
        <v>768</v>
      </c>
      <c r="BZ394" s="183" t="s">
        <v>768</v>
      </c>
      <c r="CA394" s="183" t="s">
        <v>768</v>
      </c>
      <c r="CB394" s="183" t="s">
        <v>768</v>
      </c>
      <c r="CC394" s="143" t="s">
        <v>768</v>
      </c>
      <c r="CE394" s="183" t="s">
        <v>768</v>
      </c>
      <c r="CF394" s="183" t="s">
        <v>768</v>
      </c>
      <c r="CG394" s="183" t="s">
        <v>768</v>
      </c>
      <c r="CH394" s="183" t="s">
        <v>768</v>
      </c>
      <c r="CI394" s="183" t="s">
        <v>768</v>
      </c>
      <c r="CJ394" s="143" t="s">
        <v>768</v>
      </c>
      <c r="CL394" s="183" t="s">
        <v>768</v>
      </c>
      <c r="CM394" s="183" t="s">
        <v>768</v>
      </c>
      <c r="CN394" s="183" t="s">
        <v>768</v>
      </c>
      <c r="CO394" s="183" t="s">
        <v>768</v>
      </c>
      <c r="CP394" s="183" t="s">
        <v>768</v>
      </c>
      <c r="CQ394" s="143" t="s">
        <v>768</v>
      </c>
      <c r="CS394" s="183" t="s">
        <v>768</v>
      </c>
      <c r="CT394" s="183" t="s">
        <v>768</v>
      </c>
      <c r="CU394" s="183" t="s">
        <v>768</v>
      </c>
      <c r="CV394" s="183" t="s">
        <v>768</v>
      </c>
      <c r="CW394" s="183" t="s">
        <v>768</v>
      </c>
      <c r="CX394" s="143" t="s">
        <v>768</v>
      </c>
      <c r="CZ394" s="183" t="s">
        <v>768</v>
      </c>
      <c r="DA394" s="183" t="s">
        <v>768</v>
      </c>
      <c r="DB394" s="183" t="s">
        <v>768</v>
      </c>
      <c r="DC394" s="183" t="s">
        <v>768</v>
      </c>
      <c r="DD394" s="183" t="s">
        <v>768</v>
      </c>
      <c r="DE394" s="143" t="s">
        <v>768</v>
      </c>
      <c r="DG394" s="43" t="b" cm="1">
        <f t="array" aca="1" ref="DG394" ca="1">OR($G394=Forecast_Capex_Input!$BF$8:$BF$10)</f>
        <v>0</v>
      </c>
      <c r="DH394" s="43" cm="1">
        <f t="array" aca="1" ref="DH394" ca="1">IFERROR(INDEX(Forecast_Capex_Input!BG$12:BG$286,$Z394)
*(INDEX(Forecast_Capex_Input!$H$12:$H$286,$Z394)=Repex),0)
*$DG394</f>
        <v>0</v>
      </c>
      <c r="DI394" s="43" cm="1">
        <f t="array" aca="1" ref="DI394" ca="1">IFERROR(INDEX(Forecast_Capex_Input!BH$12:BH$286,$Z394)
*(INDEX(Forecast_Capex_Input!$H$12:$H$286,$Z394)=Repex),0)
*$DG394</f>
        <v>0</v>
      </c>
      <c r="DJ394" s="43" cm="1">
        <f t="array" aca="1" ref="DJ394" ca="1">IFERROR(INDEX(Forecast_Capex_Input!BI$12:BI$286,$Z394)
*(INDEX(Forecast_Capex_Input!$H$12:$H$286,$Z394)=Repex),0)
*$DG394</f>
        <v>0</v>
      </c>
      <c r="DK394" s="43" cm="1">
        <f t="array" aca="1" ref="DK394" ca="1">IFERROR(INDEX(Forecast_Capex_Input!BJ$12:BJ$286,$Z394)
*(INDEX(Forecast_Capex_Input!$H$12:$H$286,$Z394)=Repex),0)
*$DG394</f>
        <v>0</v>
      </c>
      <c r="DL394" s="43" cm="1">
        <f t="array" aca="1" ref="DL394" ca="1">IFERROR(INDEX(Forecast_Capex_Input!BK$12:BK$286,$Z394)
*(INDEX(Forecast_Capex_Input!$H$12:$H$286,$Z394)=Repex),0)
*$DG394</f>
        <v>0</v>
      </c>
      <c r="DM394" s="43" cm="1">
        <f t="array" aca="1" ref="DM394" ca="1">IFERROR(INDEX(Forecast_Capex_Input!BL$12:BL$286,$Z394)
*(INDEX(Forecast_Capex_Input!$H$12:$H$286,$Z394)=Repex),0)
*$DG394</f>
        <v>0</v>
      </c>
      <c r="DO394" s="43" t="b" cm="1">
        <f t="array" aca="1" ref="DO394" ca="1">OR($G394=Forecast_Capex_Input!$BN$8:$BN$9)</f>
        <v>0</v>
      </c>
      <c r="DP394" s="43" cm="1">
        <f t="array" aca="1" ref="DP394" ca="1">IFERROR(INDEX(Forecast_Capex_Input!BO$12:BO$286,$Z394)
*(INDEX(Forecast_Capex_Input!$H$12:$H$286,$Z394)=Repex),0)
*$DO394</f>
        <v>0</v>
      </c>
      <c r="DQ394" s="43" cm="1">
        <f t="array" aca="1" ref="DQ394" ca="1">IFERROR(INDEX(Forecast_Capex_Input!BP$12:BP$286,$Z394)
*(INDEX(Forecast_Capex_Input!$H$12:$H$286,$Z394)=Repex),0)
*$DO394</f>
        <v>0</v>
      </c>
      <c r="DR394" s="43" cm="1">
        <f t="array" aca="1" ref="DR394" ca="1">IFERROR(INDEX(Forecast_Capex_Input!BQ$12:BQ$286,$Z394)
*(INDEX(Forecast_Capex_Input!$H$12:$H$286,$Z394)=Repex),0)
*$DO394</f>
        <v>0</v>
      </c>
      <c r="DS394" s="43" cm="1">
        <f t="array" aca="1" ref="DS394" ca="1">IFERROR(INDEX(Forecast_Capex_Input!BR$12:BR$286,$Z394)
*(INDEX(Forecast_Capex_Input!$H$12:$H$286,$Z394)=Repex),0)
*$DO394</f>
        <v>0</v>
      </c>
      <c r="DT394" s="43" cm="1">
        <f t="array" aca="1" ref="DT394" ca="1">IFERROR(INDEX(Forecast_Capex_Input!BS$12:BS$286,$Z394)
*(INDEX(Forecast_Capex_Input!$H$12:$H$286,$Z394)=Repex),0)
*$DO394</f>
        <v>0</v>
      </c>
      <c r="DV394" s="43" t="b" cm="1">
        <f t="array" aca="1" ref="DV394" ca="1">OR($G394=Forecast_Capex_Input!$BU$8:$BU$10)</f>
        <v>0</v>
      </c>
      <c r="DW394" s="43" cm="1">
        <f t="array" aca="1" ref="DW394" ca="1">IFERROR(INDEX(Forecast_Capex_Input!BV$12:BV$286,$Z394)
*(INDEX(Forecast_Capex_Input!$H$12:$H$286,$Z394)=Repex),0)
*$DV394</f>
        <v>0</v>
      </c>
      <c r="DX394" s="43" cm="1">
        <f t="array" aca="1" ref="DX394" ca="1">IFERROR(INDEX(Forecast_Capex_Input!BW$12:BW$286,$Z394)
*(INDEX(Forecast_Capex_Input!$H$12:$H$286,$Z394)=Repex),0)
*$DV394</f>
        <v>0</v>
      </c>
      <c r="DY394" s="43" cm="1">
        <f t="array" aca="1" ref="DY394" ca="1">IFERROR(INDEX(Forecast_Capex_Input!BX$12:BX$286,$Z394)
*(INDEX(Forecast_Capex_Input!$H$12:$H$286,$Z394)=Repex),0)
*$DV394</f>
        <v>0</v>
      </c>
      <c r="DZ394" s="43" cm="1">
        <f t="array" aca="1" ref="DZ394" ca="1">IFERROR(INDEX(Forecast_Capex_Input!BY$12:BY$286,$Z394)
*(INDEX(Forecast_Capex_Input!$H$12:$H$286,$Z394)=Repex),0)
*$DV394</f>
        <v>0</v>
      </c>
      <c r="EA394" s="43" cm="1">
        <f t="array" aca="1" ref="EA394" ca="1">IFERROR(INDEX(Forecast_Capex_Input!BZ$12:BZ$286,$Z394)
*(INDEX(Forecast_Capex_Input!$H$12:$H$286,$Z394)=Repex),0)
*$DV394</f>
        <v>0</v>
      </c>
      <c r="EB394" s="43" cm="1">
        <f t="array" aca="1" ref="EB394" ca="1">IFERROR(INDEX(Forecast_Capex_Input!CA$12:CA$286,$Z394)
*(INDEX(Forecast_Capex_Input!$H$12:$H$286,$Z394)=Repex),0)
*$DV394</f>
        <v>0</v>
      </c>
      <c r="EC394" s="43" cm="1">
        <f t="array" aca="1" ref="EC394" ca="1">IFERROR(INDEX(Forecast_Capex_Input!CB$12:CB$286,$Z394)
*(INDEX(Forecast_Capex_Input!$H$12:$H$286,$Z394)=Repex),0)
*$DV394</f>
        <v>0</v>
      </c>
      <c r="ED394" s="43" cm="1">
        <f t="array" aca="1" ref="ED394" ca="1">IFERROR(INDEX(Forecast_Capex_Input!CC$12:CC$286,$Z394)
*(INDEX(Forecast_Capex_Input!$H$12:$H$286,$Z394)=Repex),0)
*$DV394</f>
        <v>0</v>
      </c>
      <c r="EF394" s="136" t="s">
        <v>768</v>
      </c>
      <c r="EG394" s="189" t="s">
        <v>768</v>
      </c>
    </row>
    <row r="395" spans="3:137" x14ac:dyDescent="0.2">
      <c r="C395" s="28">
        <f t="shared" si="37"/>
        <v>385</v>
      </c>
      <c r="D395" s="9" t="str" cm="1">
        <f t="array" ref="D395">IFERROR(INDEX(Forecast_Capex_Input!$D$12:$D$286,$Z395),NA)</f>
        <v>Maintain Voltage in the Vineyard Area</v>
      </c>
      <c r="E395" s="24" t="b" cm="1">
        <f t="array" ref="E395">IF($Z395=NA,NA,INDEX(Forecast_Capex_Input!$E$12:$E$286,$Z395))</f>
        <v>1</v>
      </c>
      <c r="F395" s="9" t="str" cm="1">
        <f t="array" aca="1" ref="F395" ca="1">IFERROR(INDEX(General!$E$25:$E$26,$AA395),NA)</f>
        <v>Labour</v>
      </c>
      <c r="G395" s="9" t="str" cm="1">
        <f t="array" aca="1" ref="G395" ca="1">IFERROR(INDEX(Forecast_Capex_Input!$AI$11:$BB$11,$AC395),NA)</f>
        <v>Substations</v>
      </c>
      <c r="H395" s="50" cm="1">
        <f t="array" aca="1" ref="H395" ca="1">IFERROR(INDEX(Forecast_Capex_Input!$AI$12:$BB$286,$Z395,$AC395),NA)</f>
        <v>0.95000000000000007</v>
      </c>
      <c r="I395" s="150" t="str" cm="1">
        <f t="array" ref="I395">IFERROR(INDEX(Forecast_Capex_Input!$F$12:$F$286,$Z395),NA)</f>
        <v>Augmentation Expenditure</v>
      </c>
      <c r="J395" s="150" t="str" cm="1">
        <f t="array" ref="J395">IFERROR(INDEX(Forecast_Capex_Input!G$12:G$286,$Z395),NA)</f>
        <v>Augmentations</v>
      </c>
      <c r="K395" s="150" t="str" cm="1">
        <f t="array" ref="K395">IFERROR(INDEX(Forecast_Capex_Input!H$12:H$286,$Z395),NA)</f>
        <v>Augex</v>
      </c>
      <c r="L395" s="150" t="str" cm="1">
        <f t="array" ref="L395">IFERROR(INDEX(Forecast_Capex_Input!I$12:I$286,$Z395),NA)</f>
        <v>Demand</v>
      </c>
      <c r="M395" s="150" t="str" cm="1">
        <f t="array" ref="M395">IFERROR(INDEX(Forecast_Capex_Input!J$12:J$286,$Z395),NA)</f>
        <v>N/A</v>
      </c>
      <c r="N395" s="150" t="str" cm="1">
        <f t="array" ref="N395">IFERROR(INDEX(Forecast_Capex_Input!K$12:K$286,$Z395),NA)</f>
        <v>N/A</v>
      </c>
      <c r="O395" s="150" t="str" cm="1">
        <f t="array" ref="O395">IFERROR(INDEX(Forecast_Capex_Input!L$12:L$286,$Z395),NA)</f>
        <v>N/A</v>
      </c>
      <c r="P395" s="150" t="str" cm="1">
        <f t="array" ref="P395">IFERROR(INDEX(Forecast_Capex_Input!M$12:M$286,$Z395),NA)</f>
        <v>N/A</v>
      </c>
      <c r="Q395" s="24" t="str" cm="1">
        <f t="array" ref="Q395">IFERROR(INDEX(Forecast_Capex_Input!N$12:N$286,$Z395),NA)</f>
        <v>No</v>
      </c>
      <c r="R395" s="190" cm="1">
        <f t="array" ref="R395">IFERROR(INDEX(Forecast_Capex_Input!O$12:O$286,$Z395),0)</f>
        <v>0</v>
      </c>
      <c r="S395" s="24" t="str" cm="1">
        <f t="array" ref="S395">IFERROR(INDEX(Forecast_Capex_Input!P$12:P$286,$Z395),0)</f>
        <v>Localised maximum demand growth</v>
      </c>
      <c r="T395" s="150" t="str" cm="1">
        <f t="array" aca="1" ref="T395" ca="1">IFERROR(INDEX(General!$K$91:$K$110,$AC395),NA)</f>
        <v>Substations (2018 onwards)</v>
      </c>
      <c r="U395" s="43" cm="1">
        <f t="array" aca="1" ref="U395" ca="1">IFERROR(
IF($F395=General!$E$25,INDEX(Forecast_Capex_Input!S$12:S$286,$Z395),
INDEX(Forecast_Capex_Input!T$12:T$286,$Z395)),0)</f>
        <v>9.4927018450953943E-2</v>
      </c>
      <c r="V395" s="82" t="b">
        <f>IFERROR(INDEX(Overheads!$T$19:$T$26,MATCH($I395,Overheads!$E$19:$E$26,0)),FALSE)</f>
        <v>1</v>
      </c>
      <c r="W395" s="209" t="str" cm="1">
        <f t="array" ref="W395">IFERROR(
INDEX(Forecast_Capex_Input!CN$12:CN$286,$Z395),0)</f>
        <v>FY22</v>
      </c>
      <c r="X395" s="209">
        <f>IFERROR(
MATCH($W395,General!$L$39:$S$39,0),1)</f>
        <v>2</v>
      </c>
      <c r="Z395" s="28">
        <f>IFERROR(
IF(MATCH($C395,Forecast_Capex_Input!$CI$12:$CI$286,1)+1&gt;MAX(Forecast_Capex_Input!$C$12:$C$286),NA,
MATCH($C395,Forecast_Capex_Input!$CI$12:$CI$286,1)+1),1)</f>
        <v>161</v>
      </c>
      <c r="AA395" s="28" cm="1">
        <f t="array" aca="1" ref="AA395" ca="1">IFERROR(
IF(Z394&lt;&gt;Z395,1,
IF(COUNTIF(OFFSET(AA394,0,0,-INDEX(Forecast_Capex_Input!$CG$12:$CG$286,$Z395)),AA394)=INDEX(Forecast_Capex_Input!$CG$12:$CG$286,$Z395),AA394+1,AA394)),NA)</f>
        <v>1</v>
      </c>
      <c r="AB395" s="28" cm="1">
        <f t="array" ref="AB395">IFERROR($C395-IF($Z395=1,1,INDEX(Forecast_Capex_Input!$CI$12:$CI$286,$Z395-1))+1,NA)</f>
        <v>1</v>
      </c>
      <c r="AC395" s="28" cm="1">
        <f t="array" aca="1" ref="AC395" ca="1">IFERROR(IF(AA395=1,
INDEX(Forecast_Capex_Input!$AI$10:$BB$10,SMALL(IF(INDEX(Forecast_Capex_Input!$AI$12:$BB$286,$Z395,0)&gt;0,COLUMN(Forecast_Capex_Input!$AI$10:$BB$10)-COLUMN(Forecast_Capex_Input!$AI$12)+1),ROWS(OFFSET(AC394,0,0,-$AB395)))),
OFFSET(AC394,-INDEX(Forecast_Capex_Input!$CG$12:$CG$286,$Z395)+1,0)),NA)</f>
        <v>3</v>
      </c>
      <c r="AD395" s="28">
        <f t="shared" ref="AD395:AD458" ca="1" si="40">IFERROR(
MATCH($F395,Esc_Category_List,0),NA)</f>
        <v>1</v>
      </c>
      <c r="AE395" s="82" t="b">
        <f t="shared" si="38"/>
        <v>0</v>
      </c>
      <c r="AF395" s="78" t="b">
        <v>0</v>
      </c>
      <c r="AG395" s="82" t="b">
        <f t="shared" ref="AG395:AG458" si="41">AND(NOT(AND(AE395,NOT(Inc_NCIPAP))),
NOT(AND(AF395,NOT(Inc_CP))))</f>
        <v>1</v>
      </c>
      <c r="AI395" s="55">
        <v>0.62188622066815169</v>
      </c>
      <c r="AJ395" s="55">
        <v>3.2725488005651924</v>
      </c>
      <c r="AK395" s="55">
        <v>9.1753704688743706E-2</v>
      </c>
      <c r="AL395" s="55">
        <v>0</v>
      </c>
      <c r="AM395" s="55">
        <v>0</v>
      </c>
      <c r="AN395" s="135">
        <v>3.9861887259220876</v>
      </c>
      <c r="AP395" s="55">
        <v>0.60264794900550644</v>
      </c>
      <c r="AQ395" s="55">
        <v>3.2127809355711823</v>
      </c>
      <c r="AR395" s="55">
        <v>9.1118049939767493E-2</v>
      </c>
      <c r="AS395" s="55">
        <v>0</v>
      </c>
      <c r="AT395" s="55">
        <v>0</v>
      </c>
      <c r="AU395" s="135">
        <v>3.9065469345164563</v>
      </c>
      <c r="AW395" s="55">
        <v>7.2650059267186623E-2</v>
      </c>
      <c r="AX395" s="55">
        <v>0.36298954904864844</v>
      </c>
      <c r="AY395" s="55">
        <v>1.2639252094375312E-2</v>
      </c>
      <c r="AZ395" s="55">
        <v>0</v>
      </c>
      <c r="BA395" s="55">
        <v>0</v>
      </c>
      <c r="BB395" s="135">
        <v>0.44827886041021037</v>
      </c>
      <c r="BD395" s="55">
        <v>1.4145757844819314E-2</v>
      </c>
      <c r="BE395" s="55">
        <v>7.1152160935202449E-2</v>
      </c>
      <c r="BF395" s="55">
        <v>2.4233664023768121E-3</v>
      </c>
      <c r="BG395" s="55">
        <v>0</v>
      </c>
      <c r="BH395" s="55">
        <v>0</v>
      </c>
      <c r="BI395" s="135">
        <v>8.7721285182398578E-2</v>
      </c>
      <c r="BK395" s="55">
        <v>0.68944376611751235</v>
      </c>
      <c r="BL395" s="55">
        <v>3.6469226455550334</v>
      </c>
      <c r="BM395" s="55">
        <v>0.10618066843651962</v>
      </c>
      <c r="BN395" s="55">
        <v>0</v>
      </c>
      <c r="BO395" s="55">
        <v>0</v>
      </c>
      <c r="BP395" s="135">
        <v>4.4425470801090654</v>
      </c>
      <c r="BR395" s="147">
        <v>0</v>
      </c>
      <c r="BS395" s="147">
        <v>0</v>
      </c>
      <c r="BT395" s="147">
        <v>1</v>
      </c>
      <c r="BU395" s="147">
        <v>0</v>
      </c>
      <c r="BV395" s="147">
        <v>0</v>
      </c>
      <c r="BX395" s="55">
        <v>0</v>
      </c>
      <c r="BY395" s="55">
        <v>0</v>
      </c>
      <c r="BZ395" s="55">
        <v>3.9861887259220876</v>
      </c>
      <c r="CA395" s="55">
        <v>0</v>
      </c>
      <c r="CB395" s="55">
        <v>0</v>
      </c>
      <c r="CC395" s="135">
        <v>3.9861887259220876</v>
      </c>
      <c r="CE395" s="55">
        <v>0</v>
      </c>
      <c r="CF395" s="55">
        <v>0</v>
      </c>
      <c r="CG395" s="55">
        <v>3.9065469345164563</v>
      </c>
      <c r="CH395" s="55">
        <v>0</v>
      </c>
      <c r="CI395" s="55">
        <v>0</v>
      </c>
      <c r="CJ395" s="135">
        <v>3.9065469345164563</v>
      </c>
      <c r="CL395" s="55">
        <v>0</v>
      </c>
      <c r="CM395" s="55">
        <v>0</v>
      </c>
      <c r="CN395" s="55">
        <v>0.44827886041021037</v>
      </c>
      <c r="CO395" s="55">
        <v>0</v>
      </c>
      <c r="CP395" s="55">
        <v>0</v>
      </c>
      <c r="CQ395" s="135">
        <v>0.44827886041021037</v>
      </c>
      <c r="CS395" s="67">
        <v>0</v>
      </c>
      <c r="CT395" s="67">
        <v>0</v>
      </c>
      <c r="CU395" s="67">
        <v>8.7721285182398578E-2</v>
      </c>
      <c r="CV395" s="67">
        <v>0</v>
      </c>
      <c r="CW395" s="67">
        <v>0</v>
      </c>
      <c r="CX395" s="135">
        <v>8.7721285182398578E-2</v>
      </c>
      <c r="CZ395" s="55">
        <v>0</v>
      </c>
      <c r="DA395" s="55">
        <v>0</v>
      </c>
      <c r="DB395" s="55">
        <v>4.4425470801090654</v>
      </c>
      <c r="DC395" s="55">
        <v>0</v>
      </c>
      <c r="DD395" s="55">
        <v>0</v>
      </c>
      <c r="DE395" s="135">
        <v>4.4425470801090654</v>
      </c>
      <c r="DG395" s="43" t="b" cm="1">
        <f t="array" aca="1" ref="DG395" ca="1">OR($G395=Forecast_Capex_Input!$BF$8:$BF$10)</f>
        <v>0</v>
      </c>
      <c r="DH395" s="43" cm="1">
        <f t="array" aca="1" ref="DH395" ca="1">IFERROR(INDEX(Forecast_Capex_Input!BG$12:BG$286,$Z395)
*(INDEX(Forecast_Capex_Input!$H$12:$H$286,$Z395)=Repex),0)
*$DG395</f>
        <v>0</v>
      </c>
      <c r="DI395" s="43" cm="1">
        <f t="array" aca="1" ref="DI395" ca="1">IFERROR(INDEX(Forecast_Capex_Input!BH$12:BH$286,$Z395)
*(INDEX(Forecast_Capex_Input!$H$12:$H$286,$Z395)=Repex),0)
*$DG395</f>
        <v>0</v>
      </c>
      <c r="DJ395" s="43" cm="1">
        <f t="array" aca="1" ref="DJ395" ca="1">IFERROR(INDEX(Forecast_Capex_Input!BI$12:BI$286,$Z395)
*(INDEX(Forecast_Capex_Input!$H$12:$H$286,$Z395)=Repex),0)
*$DG395</f>
        <v>0</v>
      </c>
      <c r="DK395" s="43" cm="1">
        <f t="array" aca="1" ref="DK395" ca="1">IFERROR(INDEX(Forecast_Capex_Input!BJ$12:BJ$286,$Z395)
*(INDEX(Forecast_Capex_Input!$H$12:$H$286,$Z395)=Repex),0)
*$DG395</f>
        <v>0</v>
      </c>
      <c r="DL395" s="43" cm="1">
        <f t="array" aca="1" ref="DL395" ca="1">IFERROR(INDEX(Forecast_Capex_Input!BK$12:BK$286,$Z395)
*(INDEX(Forecast_Capex_Input!$H$12:$H$286,$Z395)=Repex),0)
*$DG395</f>
        <v>0</v>
      </c>
      <c r="DM395" s="43" cm="1">
        <f t="array" aca="1" ref="DM395" ca="1">IFERROR(INDEX(Forecast_Capex_Input!BL$12:BL$286,$Z395)
*(INDEX(Forecast_Capex_Input!$H$12:$H$286,$Z395)=Repex),0)
*$DG395</f>
        <v>0</v>
      </c>
      <c r="DO395" s="43" t="b" cm="1">
        <f t="array" aca="1" ref="DO395" ca="1">OR($G395=Forecast_Capex_Input!$BN$8:$BN$9)</f>
        <v>1</v>
      </c>
      <c r="DP395" s="43" cm="1">
        <f t="array" aca="1" ref="DP395" ca="1">IFERROR(INDEX(Forecast_Capex_Input!BO$12:BO$286,$Z395)
*(INDEX(Forecast_Capex_Input!$H$12:$H$286,$Z395)=Repex),0)
*$DO395</f>
        <v>0</v>
      </c>
      <c r="DQ395" s="43" cm="1">
        <f t="array" aca="1" ref="DQ395" ca="1">IFERROR(INDEX(Forecast_Capex_Input!BP$12:BP$286,$Z395)
*(INDEX(Forecast_Capex_Input!$H$12:$H$286,$Z395)=Repex),0)
*$DO395</f>
        <v>0</v>
      </c>
      <c r="DR395" s="43" cm="1">
        <f t="array" aca="1" ref="DR395" ca="1">IFERROR(INDEX(Forecast_Capex_Input!BQ$12:BQ$286,$Z395)
*(INDEX(Forecast_Capex_Input!$H$12:$H$286,$Z395)=Repex),0)
*$DO395</f>
        <v>0</v>
      </c>
      <c r="DS395" s="43" cm="1">
        <f t="array" aca="1" ref="DS395" ca="1">IFERROR(INDEX(Forecast_Capex_Input!BR$12:BR$286,$Z395)
*(INDEX(Forecast_Capex_Input!$H$12:$H$286,$Z395)=Repex),0)
*$DO395</f>
        <v>0</v>
      </c>
      <c r="DT395" s="43" cm="1">
        <f t="array" aca="1" ref="DT395" ca="1">IFERROR(INDEX(Forecast_Capex_Input!BS$12:BS$286,$Z395)
*(INDEX(Forecast_Capex_Input!$H$12:$H$286,$Z395)=Repex),0)
*$DO395</f>
        <v>0</v>
      </c>
      <c r="DV395" s="43" t="b" cm="1">
        <f t="array" aca="1" ref="DV395" ca="1">OR($G395=Forecast_Capex_Input!$BU$8:$BU$10)</f>
        <v>0</v>
      </c>
      <c r="DW395" s="43" cm="1">
        <f t="array" aca="1" ref="DW395" ca="1">IFERROR(INDEX(Forecast_Capex_Input!BV$12:BV$286,$Z395)
*(INDEX(Forecast_Capex_Input!$H$12:$H$286,$Z395)=Repex),0)
*$DV395</f>
        <v>0</v>
      </c>
      <c r="DX395" s="43" cm="1">
        <f t="array" aca="1" ref="DX395" ca="1">IFERROR(INDEX(Forecast_Capex_Input!BW$12:BW$286,$Z395)
*(INDEX(Forecast_Capex_Input!$H$12:$H$286,$Z395)=Repex),0)
*$DV395</f>
        <v>0</v>
      </c>
      <c r="DY395" s="43" cm="1">
        <f t="array" aca="1" ref="DY395" ca="1">IFERROR(INDEX(Forecast_Capex_Input!BX$12:BX$286,$Z395)
*(INDEX(Forecast_Capex_Input!$H$12:$H$286,$Z395)=Repex),0)
*$DV395</f>
        <v>0</v>
      </c>
      <c r="DZ395" s="43" cm="1">
        <f t="array" aca="1" ref="DZ395" ca="1">IFERROR(INDEX(Forecast_Capex_Input!BY$12:BY$286,$Z395)
*(INDEX(Forecast_Capex_Input!$H$12:$H$286,$Z395)=Repex),0)
*$DV395</f>
        <v>0</v>
      </c>
      <c r="EA395" s="43" cm="1">
        <f t="array" aca="1" ref="EA395" ca="1">IFERROR(INDEX(Forecast_Capex_Input!BZ$12:BZ$286,$Z395)
*(INDEX(Forecast_Capex_Input!$H$12:$H$286,$Z395)=Repex),0)
*$DV395</f>
        <v>0</v>
      </c>
      <c r="EB395" s="43" cm="1">
        <f t="array" aca="1" ref="EB395" ca="1">IFERROR(INDEX(Forecast_Capex_Input!CA$12:CA$286,$Z395)
*(INDEX(Forecast_Capex_Input!$H$12:$H$286,$Z395)=Repex),0)
*$DV395</f>
        <v>0</v>
      </c>
      <c r="EC395" s="43" cm="1">
        <f t="array" aca="1" ref="EC395" ca="1">IFERROR(INDEX(Forecast_Capex_Input!CB$12:CB$286,$Z395)
*(INDEX(Forecast_Capex_Input!$H$12:$H$286,$Z395)=Repex),0)
*$DV395</f>
        <v>0</v>
      </c>
      <c r="ED395" s="43" cm="1">
        <f t="array" aca="1" ref="ED395" ca="1">IFERROR(INDEX(Forecast_Capex_Input!CC$12:CC$286,$Z395)
*(INDEX(Forecast_Capex_Input!$H$12:$H$286,$Z395)=Repex),0)
*$DV395</f>
        <v>0</v>
      </c>
      <c r="EF395" s="86">
        <f t="shared" si="39"/>
        <v>3.9065469345164563</v>
      </c>
      <c r="EG395" s="28">
        <f>IFERROR(RANK(EF395,EF$11:EF$1010,0)+COUNTIF(EF$11:EF395,EF395)-1,NA)</f>
        <v>14</v>
      </c>
    </row>
    <row r="396" spans="3:137" x14ac:dyDescent="0.2">
      <c r="C396" s="28">
        <f t="shared" ref="C396:C459" si="42">IF(ISNUMBER(C395),C395+1,1)</f>
        <v>386</v>
      </c>
      <c r="D396" s="9" t="str" cm="1">
        <f t="array" ref="D396">IFERROR(INDEX(Forecast_Capex_Input!$D$12:$D$286,$Z396),NA)</f>
        <v>Maintain Voltage in the Vineyard Area</v>
      </c>
      <c r="E396" s="24" t="b" cm="1">
        <f t="array" ref="E396">IF($Z396=NA,NA,INDEX(Forecast_Capex_Input!$E$12:$E$286,$Z396))</f>
        <v>1</v>
      </c>
      <c r="F396" s="9" t="str" cm="1">
        <f t="array" aca="1" ref="F396" ca="1">IFERROR(INDEX(General!$E$25:$E$26,$AA396),NA)</f>
        <v>Labour</v>
      </c>
      <c r="G396" s="9" t="str" cm="1">
        <f t="array" aca="1" ref="G396" ca="1">IFERROR(INDEX(Forecast_Capex_Input!$AI$11:$BB$11,$AC396),NA)</f>
        <v>Secondary Systems</v>
      </c>
      <c r="H396" s="50" cm="1">
        <f t="array" aca="1" ref="H396" ca="1">IFERROR(INDEX(Forecast_Capex_Input!$AI$12:$BB$286,$Z396,$AC396),NA)</f>
        <v>0.05</v>
      </c>
      <c r="I396" s="150" t="str" cm="1">
        <f t="array" ref="I396">IFERROR(INDEX(Forecast_Capex_Input!$F$12:$F$286,$Z396),NA)</f>
        <v>Augmentation Expenditure</v>
      </c>
      <c r="J396" s="150" t="str" cm="1">
        <f t="array" ref="J396">IFERROR(INDEX(Forecast_Capex_Input!G$12:G$286,$Z396),NA)</f>
        <v>Augmentations</v>
      </c>
      <c r="K396" s="150" t="str" cm="1">
        <f t="array" ref="K396">IFERROR(INDEX(Forecast_Capex_Input!H$12:H$286,$Z396),NA)</f>
        <v>Augex</v>
      </c>
      <c r="L396" s="150" t="str" cm="1">
        <f t="array" ref="L396">IFERROR(INDEX(Forecast_Capex_Input!I$12:I$286,$Z396),NA)</f>
        <v>Demand</v>
      </c>
      <c r="M396" s="150" t="str" cm="1">
        <f t="array" ref="M396">IFERROR(INDEX(Forecast_Capex_Input!J$12:J$286,$Z396),NA)</f>
        <v>N/A</v>
      </c>
      <c r="N396" s="150" t="str" cm="1">
        <f t="array" ref="N396">IFERROR(INDEX(Forecast_Capex_Input!K$12:K$286,$Z396),NA)</f>
        <v>N/A</v>
      </c>
      <c r="O396" s="150" t="str" cm="1">
        <f t="array" ref="O396">IFERROR(INDEX(Forecast_Capex_Input!L$12:L$286,$Z396),NA)</f>
        <v>N/A</v>
      </c>
      <c r="P396" s="150" t="str" cm="1">
        <f t="array" ref="P396">IFERROR(INDEX(Forecast_Capex_Input!M$12:M$286,$Z396),NA)</f>
        <v>N/A</v>
      </c>
      <c r="Q396" s="24" t="str" cm="1">
        <f t="array" ref="Q396">IFERROR(INDEX(Forecast_Capex_Input!N$12:N$286,$Z396),NA)</f>
        <v>No</v>
      </c>
      <c r="R396" s="190" cm="1">
        <f t="array" ref="R396">IFERROR(INDEX(Forecast_Capex_Input!O$12:O$286,$Z396),0)</f>
        <v>0</v>
      </c>
      <c r="S396" s="24" t="str" cm="1">
        <f t="array" ref="S396">IFERROR(INDEX(Forecast_Capex_Input!P$12:P$286,$Z396),0)</f>
        <v>Localised maximum demand growth</v>
      </c>
      <c r="T396" s="150" t="str" cm="1">
        <f t="array" aca="1" ref="T396" ca="1">IFERROR(INDEX(General!$K$91:$K$110,$AC396),NA)</f>
        <v>Secondary Systems (2018-23)</v>
      </c>
      <c r="U396" s="43" cm="1">
        <f t="array" aca="1" ref="U396" ca="1">IFERROR(
IF($F396=General!$E$25,INDEX(Forecast_Capex_Input!S$12:S$286,$Z396),
INDEX(Forecast_Capex_Input!T$12:T$286,$Z396)),0)</f>
        <v>9.4927018450953943E-2</v>
      </c>
      <c r="V396" s="82" t="b">
        <f>IFERROR(INDEX(Overheads!$T$19:$T$26,MATCH($I396,Overheads!$E$19:$E$26,0)),FALSE)</f>
        <v>1</v>
      </c>
      <c r="W396" s="209" t="str" cm="1">
        <f t="array" ref="W396">IFERROR(
INDEX(Forecast_Capex_Input!CN$12:CN$286,$Z396),0)</f>
        <v>FY22</v>
      </c>
      <c r="X396" s="209">
        <f>IFERROR(
MATCH($W396,General!$L$39:$S$39,0),1)</f>
        <v>2</v>
      </c>
      <c r="Z396" s="28">
        <f>IFERROR(
IF(MATCH($C396,Forecast_Capex_Input!$CI$12:$CI$286,1)+1&gt;MAX(Forecast_Capex_Input!$C$12:$C$286),NA,
MATCH($C396,Forecast_Capex_Input!$CI$12:$CI$286,1)+1),1)</f>
        <v>161</v>
      </c>
      <c r="AA396" s="28" cm="1">
        <f t="array" aca="1" ref="AA396" ca="1">IFERROR(
IF(Z395&lt;&gt;Z396,1,
IF(COUNTIF(OFFSET(AA395,0,0,-INDEX(Forecast_Capex_Input!$CG$12:$CG$286,$Z396)),AA395)=INDEX(Forecast_Capex_Input!$CG$12:$CG$286,$Z396),AA395+1,AA395)),NA)</f>
        <v>1</v>
      </c>
      <c r="AB396" s="28" cm="1">
        <f t="array" ref="AB396">IFERROR($C396-IF($Z396=1,1,INDEX(Forecast_Capex_Input!$CI$12:$CI$286,$Z396-1))+1,NA)</f>
        <v>2</v>
      </c>
      <c r="AC396" s="28" cm="1">
        <f t="array" aca="1" ref="AC396" ca="1">IFERROR(IF(AA396=1,
INDEX(Forecast_Capex_Input!$AI$10:$BB$10,SMALL(IF(INDEX(Forecast_Capex_Input!$AI$12:$BB$286,$Z396,0)&gt;0,COLUMN(Forecast_Capex_Input!$AI$10:$BB$10)-COLUMN(Forecast_Capex_Input!$AI$12)+1),ROWS(OFFSET(AC395,0,0,-$AB396)))),
OFFSET(AC395,-INDEX(Forecast_Capex_Input!$CG$12:$CG$286,$Z396)+1,0)),NA)</f>
        <v>4</v>
      </c>
      <c r="AD396" s="28">
        <f t="shared" ca="1" si="40"/>
        <v>1</v>
      </c>
      <c r="AE396" s="82" t="b">
        <f t="shared" ref="AE396:AE459" si="43">$K396=AE$6</f>
        <v>0</v>
      </c>
      <c r="AF396" s="78" t="b">
        <v>0</v>
      </c>
      <c r="AG396" s="82" t="b">
        <f t="shared" si="41"/>
        <v>1</v>
      </c>
      <c r="AI396" s="55">
        <v>3.2730853719376403E-2</v>
      </c>
      <c r="AJ396" s="55">
        <v>0.17223941055606273</v>
      </c>
      <c r="AK396" s="55">
        <v>4.8291423520391424E-3</v>
      </c>
      <c r="AL396" s="55">
        <v>0</v>
      </c>
      <c r="AM396" s="55">
        <v>0</v>
      </c>
      <c r="AN396" s="135">
        <v>0.20979940662747826</v>
      </c>
      <c r="AP396" s="55">
        <v>3.1718313105552967E-2</v>
      </c>
      <c r="AQ396" s="55">
        <v>0.16909373345111484</v>
      </c>
      <c r="AR396" s="55">
        <v>4.7956868389351318E-3</v>
      </c>
      <c r="AS396" s="55">
        <v>0</v>
      </c>
      <c r="AT396" s="55">
        <v>0</v>
      </c>
      <c r="AU396" s="135">
        <v>0.20560773339560293</v>
      </c>
      <c r="AW396" s="55">
        <v>3.8236873298519275E-3</v>
      </c>
      <c r="AX396" s="55">
        <v>1.91047131078236E-2</v>
      </c>
      <c r="AY396" s="55">
        <v>6.6522379444080594E-4</v>
      </c>
      <c r="AZ396" s="55">
        <v>0</v>
      </c>
      <c r="BA396" s="55">
        <v>0</v>
      </c>
      <c r="BB396" s="135">
        <v>2.359362423211633E-2</v>
      </c>
      <c r="BD396" s="55">
        <v>7.4451357077996391E-4</v>
      </c>
      <c r="BE396" s="55">
        <v>3.7448505755369706E-3</v>
      </c>
      <c r="BF396" s="55">
        <v>1.2754560012509538E-4</v>
      </c>
      <c r="BG396" s="55">
        <v>0</v>
      </c>
      <c r="BH396" s="55">
        <v>0</v>
      </c>
      <c r="BI396" s="135">
        <v>4.6169097464420295E-3</v>
      </c>
      <c r="BK396" s="55">
        <v>3.6286514006184864E-2</v>
      </c>
      <c r="BL396" s="55">
        <v>0.19194329713447542</v>
      </c>
      <c r="BM396" s="55">
        <v>5.5884562335010331E-3</v>
      </c>
      <c r="BN396" s="55">
        <v>0</v>
      </c>
      <c r="BO396" s="55">
        <v>0</v>
      </c>
      <c r="BP396" s="135">
        <v>0.23381826737416131</v>
      </c>
      <c r="BR396" s="147">
        <v>0</v>
      </c>
      <c r="BS396" s="147">
        <v>0</v>
      </c>
      <c r="BT396" s="147">
        <v>1</v>
      </c>
      <c r="BU396" s="147">
        <v>0</v>
      </c>
      <c r="BV396" s="147">
        <v>0</v>
      </c>
      <c r="BX396" s="55">
        <v>0</v>
      </c>
      <c r="BY396" s="55">
        <v>0</v>
      </c>
      <c r="BZ396" s="55">
        <v>0.20979940662747826</v>
      </c>
      <c r="CA396" s="55">
        <v>0</v>
      </c>
      <c r="CB396" s="55">
        <v>0</v>
      </c>
      <c r="CC396" s="135">
        <v>0.20979940662747826</v>
      </c>
      <c r="CE396" s="55">
        <v>0</v>
      </c>
      <c r="CF396" s="55">
        <v>0</v>
      </c>
      <c r="CG396" s="55">
        <v>0.20560773339560293</v>
      </c>
      <c r="CH396" s="55">
        <v>0</v>
      </c>
      <c r="CI396" s="55">
        <v>0</v>
      </c>
      <c r="CJ396" s="135">
        <v>0.20560773339560293</v>
      </c>
      <c r="CL396" s="55">
        <v>0</v>
      </c>
      <c r="CM396" s="55">
        <v>0</v>
      </c>
      <c r="CN396" s="55">
        <v>2.359362423211633E-2</v>
      </c>
      <c r="CO396" s="55">
        <v>0</v>
      </c>
      <c r="CP396" s="55">
        <v>0</v>
      </c>
      <c r="CQ396" s="135">
        <v>2.359362423211633E-2</v>
      </c>
      <c r="CS396" s="67">
        <v>0</v>
      </c>
      <c r="CT396" s="67">
        <v>0</v>
      </c>
      <c r="CU396" s="67">
        <v>4.6169097464420295E-3</v>
      </c>
      <c r="CV396" s="67">
        <v>0</v>
      </c>
      <c r="CW396" s="67">
        <v>0</v>
      </c>
      <c r="CX396" s="135">
        <v>4.6169097464420295E-3</v>
      </c>
      <c r="CZ396" s="55">
        <v>0</v>
      </c>
      <c r="DA396" s="55">
        <v>0</v>
      </c>
      <c r="DB396" s="55">
        <v>0.23381826737416128</v>
      </c>
      <c r="DC396" s="55">
        <v>0</v>
      </c>
      <c r="DD396" s="55">
        <v>0</v>
      </c>
      <c r="DE396" s="135">
        <v>0.23381826737416128</v>
      </c>
      <c r="DG396" s="43" t="b" cm="1">
        <f t="array" aca="1" ref="DG396" ca="1">OR($G396=Forecast_Capex_Input!$BF$8:$BF$10)</f>
        <v>0</v>
      </c>
      <c r="DH396" s="43" cm="1">
        <f t="array" aca="1" ref="DH396" ca="1">IFERROR(INDEX(Forecast_Capex_Input!BG$12:BG$286,$Z396)
*(INDEX(Forecast_Capex_Input!$H$12:$H$286,$Z396)=Repex),0)
*$DG396</f>
        <v>0</v>
      </c>
      <c r="DI396" s="43" cm="1">
        <f t="array" aca="1" ref="DI396" ca="1">IFERROR(INDEX(Forecast_Capex_Input!BH$12:BH$286,$Z396)
*(INDEX(Forecast_Capex_Input!$H$12:$H$286,$Z396)=Repex),0)
*$DG396</f>
        <v>0</v>
      </c>
      <c r="DJ396" s="43" cm="1">
        <f t="array" aca="1" ref="DJ396" ca="1">IFERROR(INDEX(Forecast_Capex_Input!BI$12:BI$286,$Z396)
*(INDEX(Forecast_Capex_Input!$H$12:$H$286,$Z396)=Repex),0)
*$DG396</f>
        <v>0</v>
      </c>
      <c r="DK396" s="43" cm="1">
        <f t="array" aca="1" ref="DK396" ca="1">IFERROR(INDEX(Forecast_Capex_Input!BJ$12:BJ$286,$Z396)
*(INDEX(Forecast_Capex_Input!$H$12:$H$286,$Z396)=Repex),0)
*$DG396</f>
        <v>0</v>
      </c>
      <c r="DL396" s="43" cm="1">
        <f t="array" aca="1" ref="DL396" ca="1">IFERROR(INDEX(Forecast_Capex_Input!BK$12:BK$286,$Z396)
*(INDEX(Forecast_Capex_Input!$H$12:$H$286,$Z396)=Repex),0)
*$DG396</f>
        <v>0</v>
      </c>
      <c r="DM396" s="43" cm="1">
        <f t="array" aca="1" ref="DM396" ca="1">IFERROR(INDEX(Forecast_Capex_Input!BL$12:BL$286,$Z396)
*(INDEX(Forecast_Capex_Input!$H$12:$H$286,$Z396)=Repex),0)
*$DG396</f>
        <v>0</v>
      </c>
      <c r="DO396" s="43" t="b" cm="1">
        <f t="array" aca="1" ref="DO396" ca="1">OR($G396=Forecast_Capex_Input!$BN$8:$BN$9)</f>
        <v>0</v>
      </c>
      <c r="DP396" s="43" cm="1">
        <f t="array" aca="1" ref="DP396" ca="1">IFERROR(INDEX(Forecast_Capex_Input!BO$12:BO$286,$Z396)
*(INDEX(Forecast_Capex_Input!$H$12:$H$286,$Z396)=Repex),0)
*$DO396</f>
        <v>0</v>
      </c>
      <c r="DQ396" s="43" cm="1">
        <f t="array" aca="1" ref="DQ396" ca="1">IFERROR(INDEX(Forecast_Capex_Input!BP$12:BP$286,$Z396)
*(INDEX(Forecast_Capex_Input!$H$12:$H$286,$Z396)=Repex),0)
*$DO396</f>
        <v>0</v>
      </c>
      <c r="DR396" s="43" cm="1">
        <f t="array" aca="1" ref="DR396" ca="1">IFERROR(INDEX(Forecast_Capex_Input!BQ$12:BQ$286,$Z396)
*(INDEX(Forecast_Capex_Input!$H$12:$H$286,$Z396)=Repex),0)
*$DO396</f>
        <v>0</v>
      </c>
      <c r="DS396" s="43" cm="1">
        <f t="array" aca="1" ref="DS396" ca="1">IFERROR(INDEX(Forecast_Capex_Input!BR$12:BR$286,$Z396)
*(INDEX(Forecast_Capex_Input!$H$12:$H$286,$Z396)=Repex),0)
*$DO396</f>
        <v>0</v>
      </c>
      <c r="DT396" s="43" cm="1">
        <f t="array" aca="1" ref="DT396" ca="1">IFERROR(INDEX(Forecast_Capex_Input!BS$12:BS$286,$Z396)
*(INDEX(Forecast_Capex_Input!$H$12:$H$286,$Z396)=Repex),0)
*$DO396</f>
        <v>0</v>
      </c>
      <c r="DV396" s="43" t="b" cm="1">
        <f t="array" aca="1" ref="DV396" ca="1">OR($G396=Forecast_Capex_Input!$BU$8:$BU$10)</f>
        <v>1</v>
      </c>
      <c r="DW396" s="43" cm="1">
        <f t="array" aca="1" ref="DW396" ca="1">IFERROR(INDEX(Forecast_Capex_Input!BV$12:BV$286,$Z396)
*(INDEX(Forecast_Capex_Input!$H$12:$H$286,$Z396)=Repex),0)
*$DV396</f>
        <v>0</v>
      </c>
      <c r="DX396" s="43" cm="1">
        <f t="array" aca="1" ref="DX396" ca="1">IFERROR(INDEX(Forecast_Capex_Input!BW$12:BW$286,$Z396)
*(INDEX(Forecast_Capex_Input!$H$12:$H$286,$Z396)=Repex),0)
*$DV396</f>
        <v>0</v>
      </c>
      <c r="DY396" s="43" cm="1">
        <f t="array" aca="1" ref="DY396" ca="1">IFERROR(INDEX(Forecast_Capex_Input!BX$12:BX$286,$Z396)
*(INDEX(Forecast_Capex_Input!$H$12:$H$286,$Z396)=Repex),0)
*$DV396</f>
        <v>0</v>
      </c>
      <c r="DZ396" s="43" cm="1">
        <f t="array" aca="1" ref="DZ396" ca="1">IFERROR(INDEX(Forecast_Capex_Input!BY$12:BY$286,$Z396)
*(INDEX(Forecast_Capex_Input!$H$12:$H$286,$Z396)=Repex),0)
*$DV396</f>
        <v>0</v>
      </c>
      <c r="EA396" s="43" cm="1">
        <f t="array" aca="1" ref="EA396" ca="1">IFERROR(INDEX(Forecast_Capex_Input!BZ$12:BZ$286,$Z396)
*(INDEX(Forecast_Capex_Input!$H$12:$H$286,$Z396)=Repex),0)
*$DV396</f>
        <v>0</v>
      </c>
      <c r="EB396" s="43" cm="1">
        <f t="array" aca="1" ref="EB396" ca="1">IFERROR(INDEX(Forecast_Capex_Input!CA$12:CA$286,$Z396)
*(INDEX(Forecast_Capex_Input!$H$12:$H$286,$Z396)=Repex),0)
*$DV396</f>
        <v>0</v>
      </c>
      <c r="EC396" s="43" cm="1">
        <f t="array" aca="1" ref="EC396" ca="1">IFERROR(INDEX(Forecast_Capex_Input!CB$12:CB$286,$Z396)
*(INDEX(Forecast_Capex_Input!$H$12:$H$286,$Z396)=Repex),0)
*$DV396</f>
        <v>0</v>
      </c>
      <c r="ED396" s="43" cm="1">
        <f t="array" aca="1" ref="ED396" ca="1">IFERROR(INDEX(Forecast_Capex_Input!CC$12:CC$286,$Z396)
*(INDEX(Forecast_Capex_Input!$H$12:$H$286,$Z396)=Repex),0)
*$DV396</f>
        <v>0</v>
      </c>
      <c r="EF396" s="86">
        <f t="shared" si="39"/>
        <v>0.20560773339560293</v>
      </c>
      <c r="EG396" s="28">
        <f>IFERROR(RANK(EF396,EF$11:EF$1010,0)+COUNTIF(EF$11:EF396,EF396)-1,NA)</f>
        <v>38</v>
      </c>
    </row>
    <row r="397" spans="3:137" x14ac:dyDescent="0.2">
      <c r="C397" s="28">
        <f t="shared" si="42"/>
        <v>387</v>
      </c>
      <c r="D397" s="9" t="str" cm="1">
        <f t="array" ref="D397">IFERROR(INDEX(Forecast_Capex_Input!$D$12:$D$286,$Z397),NA)</f>
        <v>Maintain Voltage in the Vineyard Area</v>
      </c>
      <c r="E397" s="24" t="b" cm="1">
        <f t="array" ref="E397">IF($Z397=NA,NA,INDEX(Forecast_Capex_Input!$E$12:$E$286,$Z397))</f>
        <v>1</v>
      </c>
      <c r="F397" s="9" t="str" cm="1">
        <f t="array" aca="1" ref="F397" ca="1">IFERROR(INDEX(General!$E$25:$E$26,$AA397),NA)</f>
        <v>Non-Labour</v>
      </c>
      <c r="G397" s="9" t="str" cm="1">
        <f t="array" aca="1" ref="G397" ca="1">IFERROR(INDEX(Forecast_Capex_Input!$AI$11:$BB$11,$AC397),NA)</f>
        <v>Substations</v>
      </c>
      <c r="H397" s="50" cm="1">
        <f t="array" aca="1" ref="H397" ca="1">IFERROR(INDEX(Forecast_Capex_Input!$AI$12:$BB$286,$Z397,$AC397),NA)</f>
        <v>0.95000000000000007</v>
      </c>
      <c r="I397" s="150" t="str" cm="1">
        <f t="array" ref="I397">IFERROR(INDEX(Forecast_Capex_Input!$F$12:$F$286,$Z397),NA)</f>
        <v>Augmentation Expenditure</v>
      </c>
      <c r="J397" s="150" t="str" cm="1">
        <f t="array" ref="J397">IFERROR(INDEX(Forecast_Capex_Input!G$12:G$286,$Z397),NA)</f>
        <v>Augmentations</v>
      </c>
      <c r="K397" s="150" t="str" cm="1">
        <f t="array" ref="K397">IFERROR(INDEX(Forecast_Capex_Input!H$12:H$286,$Z397),NA)</f>
        <v>Augex</v>
      </c>
      <c r="L397" s="150" t="str" cm="1">
        <f t="array" ref="L397">IFERROR(INDEX(Forecast_Capex_Input!I$12:I$286,$Z397),NA)</f>
        <v>Demand</v>
      </c>
      <c r="M397" s="150" t="str" cm="1">
        <f t="array" ref="M397">IFERROR(INDEX(Forecast_Capex_Input!J$12:J$286,$Z397),NA)</f>
        <v>N/A</v>
      </c>
      <c r="N397" s="150" t="str" cm="1">
        <f t="array" ref="N397">IFERROR(INDEX(Forecast_Capex_Input!K$12:K$286,$Z397),NA)</f>
        <v>N/A</v>
      </c>
      <c r="O397" s="150" t="str" cm="1">
        <f t="array" ref="O397">IFERROR(INDEX(Forecast_Capex_Input!L$12:L$286,$Z397),NA)</f>
        <v>N/A</v>
      </c>
      <c r="P397" s="150" t="str" cm="1">
        <f t="array" ref="P397">IFERROR(INDEX(Forecast_Capex_Input!M$12:M$286,$Z397),NA)</f>
        <v>N/A</v>
      </c>
      <c r="Q397" s="24" t="str" cm="1">
        <f t="array" ref="Q397">IFERROR(INDEX(Forecast_Capex_Input!N$12:N$286,$Z397),NA)</f>
        <v>No</v>
      </c>
      <c r="R397" s="190" cm="1">
        <f t="array" ref="R397">IFERROR(INDEX(Forecast_Capex_Input!O$12:O$286,$Z397),0)</f>
        <v>0</v>
      </c>
      <c r="S397" s="24" t="str" cm="1">
        <f t="array" ref="S397">IFERROR(INDEX(Forecast_Capex_Input!P$12:P$286,$Z397),0)</f>
        <v>Localised maximum demand growth</v>
      </c>
      <c r="T397" s="150" t="str" cm="1">
        <f t="array" aca="1" ref="T397" ca="1">IFERROR(INDEX(General!$K$91:$K$110,$AC397),NA)</f>
        <v>Substations (2018 onwards)</v>
      </c>
      <c r="U397" s="43" cm="1">
        <f t="array" aca="1" ref="U397" ca="1">IFERROR(
IF($F397=General!$E$25,INDEX(Forecast_Capex_Input!S$12:S$286,$Z397),
INDEX(Forecast_Capex_Input!T$12:T$286,$Z397)),0)</f>
        <v>0.90507298154904603</v>
      </c>
      <c r="V397" s="82" t="b">
        <f>IFERROR(INDEX(Overheads!$T$19:$T$26,MATCH($I397,Overheads!$E$19:$E$26,0)),FALSE)</f>
        <v>1</v>
      </c>
      <c r="W397" s="209" t="str" cm="1">
        <f t="array" ref="W397">IFERROR(
INDEX(Forecast_Capex_Input!CN$12:CN$286,$Z397),0)</f>
        <v>FY22</v>
      </c>
      <c r="X397" s="209">
        <f>IFERROR(
MATCH($W397,General!$L$39:$S$39,0),1)</f>
        <v>2</v>
      </c>
      <c r="Z397" s="28">
        <f>IFERROR(
IF(MATCH($C397,Forecast_Capex_Input!$CI$12:$CI$286,1)+1&gt;MAX(Forecast_Capex_Input!$C$12:$C$286),NA,
MATCH($C397,Forecast_Capex_Input!$CI$12:$CI$286,1)+1),1)</f>
        <v>161</v>
      </c>
      <c r="AA397" s="28" cm="1">
        <f t="array" aca="1" ref="AA397" ca="1">IFERROR(
IF(Z396&lt;&gt;Z397,1,
IF(COUNTIF(OFFSET(AA396,0,0,-INDEX(Forecast_Capex_Input!$CG$12:$CG$286,$Z397)),AA396)=INDEX(Forecast_Capex_Input!$CG$12:$CG$286,$Z397),AA396+1,AA396)),NA)</f>
        <v>2</v>
      </c>
      <c r="AB397" s="28" cm="1">
        <f t="array" ref="AB397">IFERROR($C397-IF($Z397=1,1,INDEX(Forecast_Capex_Input!$CI$12:$CI$286,$Z397-1))+1,NA)</f>
        <v>3</v>
      </c>
      <c r="AC397" s="28" cm="1">
        <f t="array" aca="1" ref="AC397" ca="1">IFERROR(IF(AA397=1,
INDEX(Forecast_Capex_Input!$AI$10:$BB$10,SMALL(IF(INDEX(Forecast_Capex_Input!$AI$12:$BB$286,$Z397,0)&gt;0,COLUMN(Forecast_Capex_Input!$AI$10:$BB$10)-COLUMN(Forecast_Capex_Input!$AI$12)+1),ROWS(OFFSET(AC396,0,0,-$AB397)))),
OFFSET(AC396,-INDEX(Forecast_Capex_Input!$CG$12:$CG$286,$Z397)+1,0)),NA)</f>
        <v>3</v>
      </c>
      <c r="AD397" s="28">
        <f t="shared" ca="1" si="40"/>
        <v>2</v>
      </c>
      <c r="AE397" s="82" t="b">
        <f t="shared" si="43"/>
        <v>0</v>
      </c>
      <c r="AF397" s="78" t="b">
        <v>0</v>
      </c>
      <c r="AG397" s="82" t="b">
        <f t="shared" si="41"/>
        <v>1</v>
      </c>
      <c r="AI397" s="55">
        <v>5.9293173335597977</v>
      </c>
      <c r="AJ397" s="55">
        <v>31.201817443814683</v>
      </c>
      <c r="AK397" s="55">
        <v>0.87481731150882291</v>
      </c>
      <c r="AL397" s="55">
        <v>0</v>
      </c>
      <c r="AM397" s="55">
        <v>0</v>
      </c>
      <c r="AN397" s="135">
        <v>38.005952088883305</v>
      </c>
      <c r="AP397" s="55">
        <v>5.9293173335597977</v>
      </c>
      <c r="AQ397" s="55">
        <v>31.201817443814683</v>
      </c>
      <c r="AR397" s="55">
        <v>0.87481731150882291</v>
      </c>
      <c r="AS397" s="55">
        <v>0</v>
      </c>
      <c r="AT397" s="55">
        <v>0</v>
      </c>
      <c r="AU397" s="135">
        <v>38.005952088883305</v>
      </c>
      <c r="AW397" s="55">
        <v>0.714787557823648</v>
      </c>
      <c r="AX397" s="55">
        <v>3.5252741691879375</v>
      </c>
      <c r="AY397" s="55">
        <v>0.12134847644339175</v>
      </c>
      <c r="AZ397" s="55">
        <v>0</v>
      </c>
      <c r="BA397" s="55">
        <v>0</v>
      </c>
      <c r="BB397" s="135">
        <v>4.3614102034549775</v>
      </c>
      <c r="BD397" s="55">
        <v>0.1391769229846998</v>
      </c>
      <c r="BE397" s="55">
        <v>0.69101404071871919</v>
      </c>
      <c r="BF397" s="55">
        <v>2.3266552371670527E-2</v>
      </c>
      <c r="BG397" s="55">
        <v>0</v>
      </c>
      <c r="BH397" s="55">
        <v>0</v>
      </c>
      <c r="BI397" s="135">
        <v>0.85345751607508957</v>
      </c>
      <c r="BK397" s="55">
        <v>6.7832818143681459</v>
      </c>
      <c r="BL397" s="55">
        <v>35.418105653721341</v>
      </c>
      <c r="BM397" s="55">
        <v>1.0194323403238852</v>
      </c>
      <c r="BN397" s="55">
        <v>0</v>
      </c>
      <c r="BO397" s="55">
        <v>0</v>
      </c>
      <c r="BP397" s="135">
        <v>43.220819808413374</v>
      </c>
      <c r="BR397" s="147">
        <v>0</v>
      </c>
      <c r="BS397" s="147">
        <v>0</v>
      </c>
      <c r="BT397" s="147">
        <v>1</v>
      </c>
      <c r="BU397" s="147">
        <v>0</v>
      </c>
      <c r="BV397" s="147">
        <v>0</v>
      </c>
      <c r="BX397" s="55">
        <v>0</v>
      </c>
      <c r="BY397" s="55">
        <v>0</v>
      </c>
      <c r="BZ397" s="55">
        <v>38.005952088883305</v>
      </c>
      <c r="CA397" s="55">
        <v>0</v>
      </c>
      <c r="CB397" s="55">
        <v>0</v>
      </c>
      <c r="CC397" s="135">
        <v>38.005952088883305</v>
      </c>
      <c r="CE397" s="55">
        <v>0</v>
      </c>
      <c r="CF397" s="55">
        <v>0</v>
      </c>
      <c r="CG397" s="55">
        <v>38.005952088883305</v>
      </c>
      <c r="CH397" s="55">
        <v>0</v>
      </c>
      <c r="CI397" s="55">
        <v>0</v>
      </c>
      <c r="CJ397" s="135">
        <v>38.005952088883305</v>
      </c>
      <c r="CL397" s="55">
        <v>0</v>
      </c>
      <c r="CM397" s="55">
        <v>0</v>
      </c>
      <c r="CN397" s="55">
        <v>4.3614102034549775</v>
      </c>
      <c r="CO397" s="55">
        <v>0</v>
      </c>
      <c r="CP397" s="55">
        <v>0</v>
      </c>
      <c r="CQ397" s="135">
        <v>4.3614102034549775</v>
      </c>
      <c r="CS397" s="67">
        <v>0</v>
      </c>
      <c r="CT397" s="67">
        <v>0</v>
      </c>
      <c r="CU397" s="67">
        <v>0.85345751607508957</v>
      </c>
      <c r="CV397" s="67">
        <v>0</v>
      </c>
      <c r="CW397" s="67">
        <v>0</v>
      </c>
      <c r="CX397" s="135">
        <v>0.85345751607508957</v>
      </c>
      <c r="CZ397" s="55">
        <v>0</v>
      </c>
      <c r="DA397" s="55">
        <v>0</v>
      </c>
      <c r="DB397" s="55">
        <v>43.220819808413374</v>
      </c>
      <c r="DC397" s="55">
        <v>0</v>
      </c>
      <c r="DD397" s="55">
        <v>0</v>
      </c>
      <c r="DE397" s="135">
        <v>43.220819808413374</v>
      </c>
      <c r="DG397" s="43" t="b" cm="1">
        <f t="array" aca="1" ref="DG397" ca="1">OR($G397=Forecast_Capex_Input!$BF$8:$BF$10)</f>
        <v>0</v>
      </c>
      <c r="DH397" s="43" cm="1">
        <f t="array" aca="1" ref="DH397" ca="1">IFERROR(INDEX(Forecast_Capex_Input!BG$12:BG$286,$Z397)
*(INDEX(Forecast_Capex_Input!$H$12:$H$286,$Z397)=Repex),0)
*$DG397</f>
        <v>0</v>
      </c>
      <c r="DI397" s="43" cm="1">
        <f t="array" aca="1" ref="DI397" ca="1">IFERROR(INDEX(Forecast_Capex_Input!BH$12:BH$286,$Z397)
*(INDEX(Forecast_Capex_Input!$H$12:$H$286,$Z397)=Repex),0)
*$DG397</f>
        <v>0</v>
      </c>
      <c r="DJ397" s="43" cm="1">
        <f t="array" aca="1" ref="DJ397" ca="1">IFERROR(INDEX(Forecast_Capex_Input!BI$12:BI$286,$Z397)
*(INDEX(Forecast_Capex_Input!$H$12:$H$286,$Z397)=Repex),0)
*$DG397</f>
        <v>0</v>
      </c>
      <c r="DK397" s="43" cm="1">
        <f t="array" aca="1" ref="DK397" ca="1">IFERROR(INDEX(Forecast_Capex_Input!BJ$12:BJ$286,$Z397)
*(INDEX(Forecast_Capex_Input!$H$12:$H$286,$Z397)=Repex),0)
*$DG397</f>
        <v>0</v>
      </c>
      <c r="DL397" s="43" cm="1">
        <f t="array" aca="1" ref="DL397" ca="1">IFERROR(INDEX(Forecast_Capex_Input!BK$12:BK$286,$Z397)
*(INDEX(Forecast_Capex_Input!$H$12:$H$286,$Z397)=Repex),0)
*$DG397</f>
        <v>0</v>
      </c>
      <c r="DM397" s="43" cm="1">
        <f t="array" aca="1" ref="DM397" ca="1">IFERROR(INDEX(Forecast_Capex_Input!BL$12:BL$286,$Z397)
*(INDEX(Forecast_Capex_Input!$H$12:$H$286,$Z397)=Repex),0)
*$DG397</f>
        <v>0</v>
      </c>
      <c r="DO397" s="43" t="b" cm="1">
        <f t="array" aca="1" ref="DO397" ca="1">OR($G397=Forecast_Capex_Input!$BN$8:$BN$9)</f>
        <v>1</v>
      </c>
      <c r="DP397" s="43" cm="1">
        <f t="array" aca="1" ref="DP397" ca="1">IFERROR(INDEX(Forecast_Capex_Input!BO$12:BO$286,$Z397)
*(INDEX(Forecast_Capex_Input!$H$12:$H$286,$Z397)=Repex),0)
*$DO397</f>
        <v>0</v>
      </c>
      <c r="DQ397" s="43" cm="1">
        <f t="array" aca="1" ref="DQ397" ca="1">IFERROR(INDEX(Forecast_Capex_Input!BP$12:BP$286,$Z397)
*(INDEX(Forecast_Capex_Input!$H$12:$H$286,$Z397)=Repex),0)
*$DO397</f>
        <v>0</v>
      </c>
      <c r="DR397" s="43" cm="1">
        <f t="array" aca="1" ref="DR397" ca="1">IFERROR(INDEX(Forecast_Capex_Input!BQ$12:BQ$286,$Z397)
*(INDEX(Forecast_Capex_Input!$H$12:$H$286,$Z397)=Repex),0)
*$DO397</f>
        <v>0</v>
      </c>
      <c r="DS397" s="43" cm="1">
        <f t="array" aca="1" ref="DS397" ca="1">IFERROR(INDEX(Forecast_Capex_Input!BR$12:BR$286,$Z397)
*(INDEX(Forecast_Capex_Input!$H$12:$H$286,$Z397)=Repex),0)
*$DO397</f>
        <v>0</v>
      </c>
      <c r="DT397" s="43" cm="1">
        <f t="array" aca="1" ref="DT397" ca="1">IFERROR(INDEX(Forecast_Capex_Input!BS$12:BS$286,$Z397)
*(INDEX(Forecast_Capex_Input!$H$12:$H$286,$Z397)=Repex),0)
*$DO397</f>
        <v>0</v>
      </c>
      <c r="DV397" s="43" t="b" cm="1">
        <f t="array" aca="1" ref="DV397" ca="1">OR($G397=Forecast_Capex_Input!$BU$8:$BU$10)</f>
        <v>0</v>
      </c>
      <c r="DW397" s="43" cm="1">
        <f t="array" aca="1" ref="DW397" ca="1">IFERROR(INDEX(Forecast_Capex_Input!BV$12:BV$286,$Z397)
*(INDEX(Forecast_Capex_Input!$H$12:$H$286,$Z397)=Repex),0)
*$DV397</f>
        <v>0</v>
      </c>
      <c r="DX397" s="43" cm="1">
        <f t="array" aca="1" ref="DX397" ca="1">IFERROR(INDEX(Forecast_Capex_Input!BW$12:BW$286,$Z397)
*(INDEX(Forecast_Capex_Input!$H$12:$H$286,$Z397)=Repex),0)
*$DV397</f>
        <v>0</v>
      </c>
      <c r="DY397" s="43" cm="1">
        <f t="array" aca="1" ref="DY397" ca="1">IFERROR(INDEX(Forecast_Capex_Input!BX$12:BX$286,$Z397)
*(INDEX(Forecast_Capex_Input!$H$12:$H$286,$Z397)=Repex),0)
*$DV397</f>
        <v>0</v>
      </c>
      <c r="DZ397" s="43" cm="1">
        <f t="array" aca="1" ref="DZ397" ca="1">IFERROR(INDEX(Forecast_Capex_Input!BY$12:BY$286,$Z397)
*(INDEX(Forecast_Capex_Input!$H$12:$H$286,$Z397)=Repex),0)
*$DV397</f>
        <v>0</v>
      </c>
      <c r="EA397" s="43" cm="1">
        <f t="array" aca="1" ref="EA397" ca="1">IFERROR(INDEX(Forecast_Capex_Input!BZ$12:BZ$286,$Z397)
*(INDEX(Forecast_Capex_Input!$H$12:$H$286,$Z397)=Repex),0)
*$DV397</f>
        <v>0</v>
      </c>
      <c r="EB397" s="43" cm="1">
        <f t="array" aca="1" ref="EB397" ca="1">IFERROR(INDEX(Forecast_Capex_Input!CA$12:CA$286,$Z397)
*(INDEX(Forecast_Capex_Input!$H$12:$H$286,$Z397)=Repex),0)
*$DV397</f>
        <v>0</v>
      </c>
      <c r="EC397" s="43" cm="1">
        <f t="array" aca="1" ref="EC397" ca="1">IFERROR(INDEX(Forecast_Capex_Input!CB$12:CB$286,$Z397)
*(INDEX(Forecast_Capex_Input!$H$12:$H$286,$Z397)=Repex),0)
*$DV397</f>
        <v>0</v>
      </c>
      <c r="ED397" s="43" cm="1">
        <f t="array" aca="1" ref="ED397" ca="1">IFERROR(INDEX(Forecast_Capex_Input!CC$12:CC$286,$Z397)
*(INDEX(Forecast_Capex_Input!$H$12:$H$286,$Z397)=Repex),0)
*$DV397</f>
        <v>0</v>
      </c>
      <c r="EF397" s="86">
        <f t="shared" si="39"/>
        <v>38.005952088883305</v>
      </c>
      <c r="EG397" s="28">
        <f>IFERROR(RANK(EF397,EF$11:EF$1010,0)+COUNTIF(EF$11:EF397,EF397)-1,NA)</f>
        <v>1</v>
      </c>
    </row>
    <row r="398" spans="3:137" x14ac:dyDescent="0.2">
      <c r="C398" s="28">
        <f t="shared" si="42"/>
        <v>388</v>
      </c>
      <c r="D398" s="9" t="str" cm="1">
        <f t="array" ref="D398">IFERROR(INDEX(Forecast_Capex_Input!$D$12:$D$286,$Z398),NA)</f>
        <v>Maintain Voltage in the Vineyard Area</v>
      </c>
      <c r="E398" s="24" t="b" cm="1">
        <f t="array" ref="E398">IF($Z398=NA,NA,INDEX(Forecast_Capex_Input!$E$12:$E$286,$Z398))</f>
        <v>1</v>
      </c>
      <c r="F398" s="9" t="str" cm="1">
        <f t="array" aca="1" ref="F398" ca="1">IFERROR(INDEX(General!$E$25:$E$26,$AA398),NA)</f>
        <v>Non-Labour</v>
      </c>
      <c r="G398" s="9" t="str" cm="1">
        <f t="array" aca="1" ref="G398" ca="1">IFERROR(INDEX(Forecast_Capex_Input!$AI$11:$BB$11,$AC398),NA)</f>
        <v>Secondary Systems</v>
      </c>
      <c r="H398" s="50" cm="1">
        <f t="array" aca="1" ref="H398" ca="1">IFERROR(INDEX(Forecast_Capex_Input!$AI$12:$BB$286,$Z398,$AC398),NA)</f>
        <v>0.05</v>
      </c>
      <c r="I398" s="150" t="str" cm="1">
        <f t="array" ref="I398">IFERROR(INDEX(Forecast_Capex_Input!$F$12:$F$286,$Z398),NA)</f>
        <v>Augmentation Expenditure</v>
      </c>
      <c r="J398" s="150" t="str" cm="1">
        <f t="array" ref="J398">IFERROR(INDEX(Forecast_Capex_Input!G$12:G$286,$Z398),NA)</f>
        <v>Augmentations</v>
      </c>
      <c r="K398" s="150" t="str" cm="1">
        <f t="array" ref="K398">IFERROR(INDEX(Forecast_Capex_Input!H$12:H$286,$Z398),NA)</f>
        <v>Augex</v>
      </c>
      <c r="L398" s="150" t="str" cm="1">
        <f t="array" ref="L398">IFERROR(INDEX(Forecast_Capex_Input!I$12:I$286,$Z398),NA)</f>
        <v>Demand</v>
      </c>
      <c r="M398" s="150" t="str" cm="1">
        <f t="array" ref="M398">IFERROR(INDEX(Forecast_Capex_Input!J$12:J$286,$Z398),NA)</f>
        <v>N/A</v>
      </c>
      <c r="N398" s="150" t="str" cm="1">
        <f t="array" ref="N398">IFERROR(INDEX(Forecast_Capex_Input!K$12:K$286,$Z398),NA)</f>
        <v>N/A</v>
      </c>
      <c r="O398" s="150" t="str" cm="1">
        <f t="array" ref="O398">IFERROR(INDEX(Forecast_Capex_Input!L$12:L$286,$Z398),NA)</f>
        <v>N/A</v>
      </c>
      <c r="P398" s="150" t="str" cm="1">
        <f t="array" ref="P398">IFERROR(INDEX(Forecast_Capex_Input!M$12:M$286,$Z398),NA)</f>
        <v>N/A</v>
      </c>
      <c r="Q398" s="24" t="str" cm="1">
        <f t="array" ref="Q398">IFERROR(INDEX(Forecast_Capex_Input!N$12:N$286,$Z398),NA)</f>
        <v>No</v>
      </c>
      <c r="R398" s="190" cm="1">
        <f t="array" ref="R398">IFERROR(INDEX(Forecast_Capex_Input!O$12:O$286,$Z398),0)</f>
        <v>0</v>
      </c>
      <c r="S398" s="24" t="str" cm="1">
        <f t="array" ref="S398">IFERROR(INDEX(Forecast_Capex_Input!P$12:P$286,$Z398),0)</f>
        <v>Localised maximum demand growth</v>
      </c>
      <c r="T398" s="150" t="str" cm="1">
        <f t="array" aca="1" ref="T398" ca="1">IFERROR(INDEX(General!$K$91:$K$110,$AC398),NA)</f>
        <v>Secondary Systems (2018-23)</v>
      </c>
      <c r="U398" s="43" cm="1">
        <f t="array" aca="1" ref="U398" ca="1">IFERROR(
IF($F398=General!$E$25,INDEX(Forecast_Capex_Input!S$12:S$286,$Z398),
INDEX(Forecast_Capex_Input!T$12:T$286,$Z398)),0)</f>
        <v>0.90507298154904603</v>
      </c>
      <c r="V398" s="82" t="b">
        <f>IFERROR(INDEX(Overheads!$T$19:$T$26,MATCH($I398,Overheads!$E$19:$E$26,0)),FALSE)</f>
        <v>1</v>
      </c>
      <c r="W398" s="209" t="str" cm="1">
        <f t="array" ref="W398">IFERROR(
INDEX(Forecast_Capex_Input!CN$12:CN$286,$Z398),0)</f>
        <v>FY22</v>
      </c>
      <c r="X398" s="209">
        <f>IFERROR(
MATCH($W398,General!$L$39:$S$39,0),1)</f>
        <v>2</v>
      </c>
      <c r="Z398" s="28">
        <f>IFERROR(
IF(MATCH($C398,Forecast_Capex_Input!$CI$12:$CI$286,1)+1&gt;MAX(Forecast_Capex_Input!$C$12:$C$286),NA,
MATCH($C398,Forecast_Capex_Input!$CI$12:$CI$286,1)+1),1)</f>
        <v>161</v>
      </c>
      <c r="AA398" s="28" cm="1">
        <f t="array" aca="1" ref="AA398" ca="1">IFERROR(
IF(Z397&lt;&gt;Z398,1,
IF(COUNTIF(OFFSET(AA397,0,0,-INDEX(Forecast_Capex_Input!$CG$12:$CG$286,$Z398)),AA397)=INDEX(Forecast_Capex_Input!$CG$12:$CG$286,$Z398),AA397+1,AA397)),NA)</f>
        <v>2</v>
      </c>
      <c r="AB398" s="28" cm="1">
        <f t="array" ref="AB398">IFERROR($C398-IF($Z398=1,1,INDEX(Forecast_Capex_Input!$CI$12:$CI$286,$Z398-1))+1,NA)</f>
        <v>4</v>
      </c>
      <c r="AC398" s="28" cm="1">
        <f t="array" aca="1" ref="AC398" ca="1">IFERROR(IF(AA398=1,
INDEX(Forecast_Capex_Input!$AI$10:$BB$10,SMALL(IF(INDEX(Forecast_Capex_Input!$AI$12:$BB$286,$Z398,0)&gt;0,COLUMN(Forecast_Capex_Input!$AI$10:$BB$10)-COLUMN(Forecast_Capex_Input!$AI$12)+1),ROWS(OFFSET(AC397,0,0,-$AB398)))),
OFFSET(AC397,-INDEX(Forecast_Capex_Input!$CG$12:$CG$286,$Z398)+1,0)),NA)</f>
        <v>4</v>
      </c>
      <c r="AD398" s="28">
        <f t="shared" ca="1" si="40"/>
        <v>2</v>
      </c>
      <c r="AE398" s="82" t="b">
        <f t="shared" si="43"/>
        <v>0</v>
      </c>
      <c r="AF398" s="78" t="b">
        <v>0</v>
      </c>
      <c r="AG398" s="82" t="b">
        <f t="shared" si="41"/>
        <v>1</v>
      </c>
      <c r="AI398" s="55">
        <v>0.3120693333452525</v>
      </c>
      <c r="AJ398" s="55">
        <v>1.6422009180955095</v>
      </c>
      <c r="AK398" s="55">
        <v>4.6043016395201204E-2</v>
      </c>
      <c r="AL398" s="55">
        <v>0</v>
      </c>
      <c r="AM398" s="55">
        <v>0</v>
      </c>
      <c r="AN398" s="135">
        <v>2.000313267835963</v>
      </c>
      <c r="AP398" s="55">
        <v>0.3120693333452525</v>
      </c>
      <c r="AQ398" s="55">
        <v>1.6422009180955095</v>
      </c>
      <c r="AR398" s="55">
        <v>4.6043016395201204E-2</v>
      </c>
      <c r="AS398" s="55">
        <v>0</v>
      </c>
      <c r="AT398" s="55">
        <v>0</v>
      </c>
      <c r="AU398" s="135">
        <v>2.000313267835963</v>
      </c>
      <c r="AW398" s="55">
        <v>3.7620397780192001E-2</v>
      </c>
      <c r="AX398" s="55">
        <v>0.18554074574673354</v>
      </c>
      <c r="AY398" s="55">
        <v>6.3867619180732506E-3</v>
      </c>
      <c r="AZ398" s="55">
        <v>0</v>
      </c>
      <c r="BA398" s="55">
        <v>0</v>
      </c>
      <c r="BB398" s="135">
        <v>0.22954790544499878</v>
      </c>
      <c r="BD398" s="55">
        <v>7.3251012097210405E-3</v>
      </c>
      <c r="BE398" s="55">
        <v>3.6369160037827315E-2</v>
      </c>
      <c r="BF398" s="55">
        <v>1.2245553879826595E-3</v>
      </c>
      <c r="BG398" s="55">
        <v>0</v>
      </c>
      <c r="BH398" s="55">
        <v>0</v>
      </c>
      <c r="BI398" s="135">
        <v>4.4918816635531017E-2</v>
      </c>
      <c r="BK398" s="55">
        <v>0.35701483233516551</v>
      </c>
      <c r="BL398" s="55">
        <v>1.8641108238800703</v>
      </c>
      <c r="BM398" s="55">
        <v>5.365433370125712E-2</v>
      </c>
      <c r="BN398" s="55">
        <v>0</v>
      </c>
      <c r="BO398" s="55">
        <v>0</v>
      </c>
      <c r="BP398" s="135">
        <v>2.2747799899164929</v>
      </c>
      <c r="BR398" s="147">
        <v>0</v>
      </c>
      <c r="BS398" s="147">
        <v>0</v>
      </c>
      <c r="BT398" s="147">
        <v>1</v>
      </c>
      <c r="BU398" s="147">
        <v>0</v>
      </c>
      <c r="BV398" s="147">
        <v>0</v>
      </c>
      <c r="BX398" s="55">
        <v>0</v>
      </c>
      <c r="BY398" s="55">
        <v>0</v>
      </c>
      <c r="BZ398" s="55">
        <v>2.000313267835963</v>
      </c>
      <c r="CA398" s="55">
        <v>0</v>
      </c>
      <c r="CB398" s="55">
        <v>0</v>
      </c>
      <c r="CC398" s="135">
        <v>2.000313267835963</v>
      </c>
      <c r="CE398" s="55">
        <v>0</v>
      </c>
      <c r="CF398" s="55">
        <v>0</v>
      </c>
      <c r="CG398" s="55">
        <v>2.000313267835963</v>
      </c>
      <c r="CH398" s="55">
        <v>0</v>
      </c>
      <c r="CI398" s="55">
        <v>0</v>
      </c>
      <c r="CJ398" s="135">
        <v>2.000313267835963</v>
      </c>
      <c r="CL398" s="55">
        <v>0</v>
      </c>
      <c r="CM398" s="55">
        <v>0</v>
      </c>
      <c r="CN398" s="55">
        <v>0.22954790544499878</v>
      </c>
      <c r="CO398" s="55">
        <v>0</v>
      </c>
      <c r="CP398" s="55">
        <v>0</v>
      </c>
      <c r="CQ398" s="135">
        <v>0.22954790544499878</v>
      </c>
      <c r="CS398" s="67">
        <v>0</v>
      </c>
      <c r="CT398" s="67">
        <v>0</v>
      </c>
      <c r="CU398" s="67">
        <v>4.4918816635531017E-2</v>
      </c>
      <c r="CV398" s="67">
        <v>0</v>
      </c>
      <c r="CW398" s="67">
        <v>0</v>
      </c>
      <c r="CX398" s="135">
        <v>4.4918816635531017E-2</v>
      </c>
      <c r="CZ398" s="55">
        <v>0</v>
      </c>
      <c r="DA398" s="55">
        <v>0</v>
      </c>
      <c r="DB398" s="55">
        <v>2.2747799899164929</v>
      </c>
      <c r="DC398" s="55">
        <v>0</v>
      </c>
      <c r="DD398" s="55">
        <v>0</v>
      </c>
      <c r="DE398" s="135">
        <v>2.2747799899164929</v>
      </c>
      <c r="DG398" s="43" t="b" cm="1">
        <f t="array" aca="1" ref="DG398" ca="1">OR($G398=Forecast_Capex_Input!$BF$8:$BF$10)</f>
        <v>0</v>
      </c>
      <c r="DH398" s="43" cm="1">
        <f t="array" aca="1" ref="DH398" ca="1">IFERROR(INDEX(Forecast_Capex_Input!BG$12:BG$286,$Z398)
*(INDEX(Forecast_Capex_Input!$H$12:$H$286,$Z398)=Repex),0)
*$DG398</f>
        <v>0</v>
      </c>
      <c r="DI398" s="43" cm="1">
        <f t="array" aca="1" ref="DI398" ca="1">IFERROR(INDEX(Forecast_Capex_Input!BH$12:BH$286,$Z398)
*(INDEX(Forecast_Capex_Input!$H$12:$H$286,$Z398)=Repex),0)
*$DG398</f>
        <v>0</v>
      </c>
      <c r="DJ398" s="43" cm="1">
        <f t="array" aca="1" ref="DJ398" ca="1">IFERROR(INDEX(Forecast_Capex_Input!BI$12:BI$286,$Z398)
*(INDEX(Forecast_Capex_Input!$H$12:$H$286,$Z398)=Repex),0)
*$DG398</f>
        <v>0</v>
      </c>
      <c r="DK398" s="43" cm="1">
        <f t="array" aca="1" ref="DK398" ca="1">IFERROR(INDEX(Forecast_Capex_Input!BJ$12:BJ$286,$Z398)
*(INDEX(Forecast_Capex_Input!$H$12:$H$286,$Z398)=Repex),0)
*$DG398</f>
        <v>0</v>
      </c>
      <c r="DL398" s="43" cm="1">
        <f t="array" aca="1" ref="DL398" ca="1">IFERROR(INDEX(Forecast_Capex_Input!BK$12:BK$286,$Z398)
*(INDEX(Forecast_Capex_Input!$H$12:$H$286,$Z398)=Repex),0)
*$DG398</f>
        <v>0</v>
      </c>
      <c r="DM398" s="43" cm="1">
        <f t="array" aca="1" ref="DM398" ca="1">IFERROR(INDEX(Forecast_Capex_Input!BL$12:BL$286,$Z398)
*(INDEX(Forecast_Capex_Input!$H$12:$H$286,$Z398)=Repex),0)
*$DG398</f>
        <v>0</v>
      </c>
      <c r="DO398" s="43" t="b" cm="1">
        <f t="array" aca="1" ref="DO398" ca="1">OR($G398=Forecast_Capex_Input!$BN$8:$BN$9)</f>
        <v>0</v>
      </c>
      <c r="DP398" s="43" cm="1">
        <f t="array" aca="1" ref="DP398" ca="1">IFERROR(INDEX(Forecast_Capex_Input!BO$12:BO$286,$Z398)
*(INDEX(Forecast_Capex_Input!$H$12:$H$286,$Z398)=Repex),0)
*$DO398</f>
        <v>0</v>
      </c>
      <c r="DQ398" s="43" cm="1">
        <f t="array" aca="1" ref="DQ398" ca="1">IFERROR(INDEX(Forecast_Capex_Input!BP$12:BP$286,$Z398)
*(INDEX(Forecast_Capex_Input!$H$12:$H$286,$Z398)=Repex),0)
*$DO398</f>
        <v>0</v>
      </c>
      <c r="DR398" s="43" cm="1">
        <f t="array" aca="1" ref="DR398" ca="1">IFERROR(INDEX(Forecast_Capex_Input!BQ$12:BQ$286,$Z398)
*(INDEX(Forecast_Capex_Input!$H$12:$H$286,$Z398)=Repex),0)
*$DO398</f>
        <v>0</v>
      </c>
      <c r="DS398" s="43" cm="1">
        <f t="array" aca="1" ref="DS398" ca="1">IFERROR(INDEX(Forecast_Capex_Input!BR$12:BR$286,$Z398)
*(INDEX(Forecast_Capex_Input!$H$12:$H$286,$Z398)=Repex),0)
*$DO398</f>
        <v>0</v>
      </c>
      <c r="DT398" s="43" cm="1">
        <f t="array" aca="1" ref="DT398" ca="1">IFERROR(INDEX(Forecast_Capex_Input!BS$12:BS$286,$Z398)
*(INDEX(Forecast_Capex_Input!$H$12:$H$286,$Z398)=Repex),0)
*$DO398</f>
        <v>0</v>
      </c>
      <c r="DV398" s="43" t="b" cm="1">
        <f t="array" aca="1" ref="DV398" ca="1">OR($G398=Forecast_Capex_Input!$BU$8:$BU$10)</f>
        <v>1</v>
      </c>
      <c r="DW398" s="43" cm="1">
        <f t="array" aca="1" ref="DW398" ca="1">IFERROR(INDEX(Forecast_Capex_Input!BV$12:BV$286,$Z398)
*(INDEX(Forecast_Capex_Input!$H$12:$H$286,$Z398)=Repex),0)
*$DV398</f>
        <v>0</v>
      </c>
      <c r="DX398" s="43" cm="1">
        <f t="array" aca="1" ref="DX398" ca="1">IFERROR(INDEX(Forecast_Capex_Input!BW$12:BW$286,$Z398)
*(INDEX(Forecast_Capex_Input!$H$12:$H$286,$Z398)=Repex),0)
*$DV398</f>
        <v>0</v>
      </c>
      <c r="DY398" s="43" cm="1">
        <f t="array" aca="1" ref="DY398" ca="1">IFERROR(INDEX(Forecast_Capex_Input!BX$12:BX$286,$Z398)
*(INDEX(Forecast_Capex_Input!$H$12:$H$286,$Z398)=Repex),0)
*$DV398</f>
        <v>0</v>
      </c>
      <c r="DZ398" s="43" cm="1">
        <f t="array" aca="1" ref="DZ398" ca="1">IFERROR(INDEX(Forecast_Capex_Input!BY$12:BY$286,$Z398)
*(INDEX(Forecast_Capex_Input!$H$12:$H$286,$Z398)=Repex),0)
*$DV398</f>
        <v>0</v>
      </c>
      <c r="EA398" s="43" cm="1">
        <f t="array" aca="1" ref="EA398" ca="1">IFERROR(INDEX(Forecast_Capex_Input!BZ$12:BZ$286,$Z398)
*(INDEX(Forecast_Capex_Input!$H$12:$H$286,$Z398)=Repex),0)
*$DV398</f>
        <v>0</v>
      </c>
      <c r="EB398" s="43" cm="1">
        <f t="array" aca="1" ref="EB398" ca="1">IFERROR(INDEX(Forecast_Capex_Input!CA$12:CA$286,$Z398)
*(INDEX(Forecast_Capex_Input!$H$12:$H$286,$Z398)=Repex),0)
*$DV398</f>
        <v>0</v>
      </c>
      <c r="EC398" s="43" cm="1">
        <f t="array" aca="1" ref="EC398" ca="1">IFERROR(INDEX(Forecast_Capex_Input!CB$12:CB$286,$Z398)
*(INDEX(Forecast_Capex_Input!$H$12:$H$286,$Z398)=Repex),0)
*$DV398</f>
        <v>0</v>
      </c>
      <c r="ED398" s="43" cm="1">
        <f t="array" aca="1" ref="ED398" ca="1">IFERROR(INDEX(Forecast_Capex_Input!CC$12:CC$286,$Z398)
*(INDEX(Forecast_Capex_Input!$H$12:$H$286,$Z398)=Repex),0)
*$DV398</f>
        <v>0</v>
      </c>
      <c r="EF398" s="86">
        <f t="shared" si="39"/>
        <v>2.000313267835963</v>
      </c>
      <c r="EG398" s="28">
        <f>IFERROR(RANK(EF398,EF$11:EF$1010,0)+COUNTIF(EF$11:EF398,EF398)-1,NA)</f>
        <v>18</v>
      </c>
    </row>
    <row r="399" spans="3:137" x14ac:dyDescent="0.2">
      <c r="C399" s="28">
        <f t="shared" si="42"/>
        <v>389</v>
      </c>
      <c r="D399" s="9" t="str" cm="1">
        <f t="array" ref="D399">IFERROR(INDEX(Forecast_Capex_Input!$D$12:$D$286,$Z399),NA)</f>
        <v>Voltage control under light load conditions</v>
      </c>
      <c r="E399" s="24" t="b" cm="1">
        <f t="array" ref="E399">IF($Z399=NA,NA,INDEX(Forecast_Capex_Input!$E$12:$E$286,$Z399))</f>
        <v>1</v>
      </c>
      <c r="F399" s="9" t="str" cm="1">
        <f t="array" aca="1" ref="F399" ca="1">IFERROR(INDEX(General!$E$25:$E$26,$AA399),NA)</f>
        <v>Labour</v>
      </c>
      <c r="G399" s="9" t="str" cm="1">
        <f t="array" aca="1" ref="G399" ca="1">IFERROR(INDEX(Forecast_Capex_Input!$AI$11:$BB$11,$AC399),NA)</f>
        <v>Substations</v>
      </c>
      <c r="H399" s="50" cm="1">
        <f t="array" aca="1" ref="H399" ca="1">IFERROR(INDEX(Forecast_Capex_Input!$AI$12:$BB$286,$Z399,$AC399),NA)</f>
        <v>0.95000000000000007</v>
      </c>
      <c r="I399" s="150" t="str" cm="1">
        <f t="array" ref="I399">IFERROR(INDEX(Forecast_Capex_Input!$F$12:$F$286,$Z399),NA)</f>
        <v>Augmentation Expenditure</v>
      </c>
      <c r="J399" s="150" t="str" cm="1">
        <f t="array" ref="J399">IFERROR(INDEX(Forecast_Capex_Input!G$12:G$286,$Z399),NA)</f>
        <v>Augmentations</v>
      </c>
      <c r="K399" s="150" t="str" cm="1">
        <f t="array" ref="K399">IFERROR(INDEX(Forecast_Capex_Input!H$12:H$286,$Z399),NA)</f>
        <v>Augex</v>
      </c>
      <c r="L399" s="150" t="str" cm="1">
        <f t="array" ref="L399">IFERROR(INDEX(Forecast_Capex_Input!I$12:I$286,$Z399),NA)</f>
        <v>Compliance</v>
      </c>
      <c r="M399" s="150" t="str" cm="1">
        <f t="array" ref="M399">IFERROR(INDEX(Forecast_Capex_Input!J$12:J$286,$Z399),NA)</f>
        <v>N/A</v>
      </c>
      <c r="N399" s="150" t="str" cm="1">
        <f t="array" ref="N399">IFERROR(INDEX(Forecast_Capex_Input!K$12:K$286,$Z399),NA)</f>
        <v>N/A</v>
      </c>
      <c r="O399" s="150" t="str" cm="1">
        <f t="array" ref="O399">IFERROR(INDEX(Forecast_Capex_Input!L$12:L$286,$Z399),NA)</f>
        <v>N/A</v>
      </c>
      <c r="P399" s="150" t="str" cm="1">
        <f t="array" ref="P399">IFERROR(INDEX(Forecast_Capex_Input!M$12:M$286,$Z399),NA)</f>
        <v>N/A</v>
      </c>
      <c r="Q399" s="24" t="str" cm="1">
        <f t="array" ref="Q399">IFERROR(INDEX(Forecast_Capex_Input!N$12:N$286,$Z399),NA)</f>
        <v>No</v>
      </c>
      <c r="R399" s="190" cm="1">
        <f t="array" ref="R399">IFERROR(INDEX(Forecast_Capex_Input!O$12:O$286,$Z399),0)</f>
        <v>0</v>
      </c>
      <c r="S399" s="24" t="str" cm="1">
        <f t="array" ref="S399">IFERROR(INDEX(Forecast_Capex_Input!P$12:P$286,$Z399),0)</f>
        <v>Energy transition</v>
      </c>
      <c r="T399" s="150" t="str" cm="1">
        <f t="array" aca="1" ref="T399" ca="1">IFERROR(INDEX(General!$K$91:$K$110,$AC399),NA)</f>
        <v>Substations (2018 onwards)</v>
      </c>
      <c r="U399" s="43" cm="1">
        <f t="array" aca="1" ref="U399" ca="1">IFERROR(
IF($F399=General!$E$25,INDEX(Forecast_Capex_Input!S$12:S$286,$Z399),
INDEX(Forecast_Capex_Input!T$12:T$286,$Z399)),0)</f>
        <v>0.14247389861095999</v>
      </c>
      <c r="V399" s="82" t="b">
        <f>IFERROR(INDEX(Overheads!$T$19:$T$26,MATCH($I399,Overheads!$E$19:$E$26,0)),FALSE)</f>
        <v>1</v>
      </c>
      <c r="W399" s="209" t="str" cm="1">
        <f t="array" ref="W399">IFERROR(
INDEX(Forecast_Capex_Input!CN$12:CN$286,$Z399),0)</f>
        <v>FY22</v>
      </c>
      <c r="X399" s="209">
        <f>IFERROR(
MATCH($W399,General!$L$39:$S$39,0),1)</f>
        <v>2</v>
      </c>
      <c r="Z399" s="28">
        <f>IFERROR(
IF(MATCH($C399,Forecast_Capex_Input!$CI$12:$CI$286,1)+1&gt;MAX(Forecast_Capex_Input!$C$12:$C$286),NA,
MATCH($C399,Forecast_Capex_Input!$CI$12:$CI$286,1)+1),1)</f>
        <v>162</v>
      </c>
      <c r="AA399" s="28" cm="1">
        <f t="array" aca="1" ref="AA399" ca="1">IFERROR(
IF(Z398&lt;&gt;Z399,1,
IF(COUNTIF(OFFSET(AA398,0,0,-INDEX(Forecast_Capex_Input!$CG$12:$CG$286,$Z399)),AA398)=INDEX(Forecast_Capex_Input!$CG$12:$CG$286,$Z399),AA398+1,AA398)),NA)</f>
        <v>1</v>
      </c>
      <c r="AB399" s="28" cm="1">
        <f t="array" ref="AB399">IFERROR($C399-IF($Z399=1,1,INDEX(Forecast_Capex_Input!$CI$12:$CI$286,$Z399-1))+1,NA)</f>
        <v>1</v>
      </c>
      <c r="AC399" s="28" cm="1">
        <f t="array" aca="1" ref="AC399" ca="1">IFERROR(IF(AA399=1,
INDEX(Forecast_Capex_Input!$AI$10:$BB$10,SMALL(IF(INDEX(Forecast_Capex_Input!$AI$12:$BB$286,$Z399,0)&gt;0,COLUMN(Forecast_Capex_Input!$AI$10:$BB$10)-COLUMN(Forecast_Capex_Input!$AI$12)+1),ROWS(OFFSET(AC398,0,0,-$AB399)))),
OFFSET(AC398,-INDEX(Forecast_Capex_Input!$CG$12:$CG$286,$Z399)+1,0)),NA)</f>
        <v>3</v>
      </c>
      <c r="AD399" s="28">
        <f t="shared" ca="1" si="40"/>
        <v>1</v>
      </c>
      <c r="AE399" s="82" t="b">
        <f t="shared" si="43"/>
        <v>0</v>
      </c>
      <c r="AF399" s="78" t="b">
        <v>0</v>
      </c>
      <c r="AG399" s="82" t="b">
        <f t="shared" si="41"/>
        <v>1</v>
      </c>
      <c r="AI399" s="55">
        <v>0.41874891107343354</v>
      </c>
      <c r="AJ399" s="55">
        <v>0.3046759318499811</v>
      </c>
      <c r="AK399" s="55">
        <v>0</v>
      </c>
      <c r="AL399" s="55">
        <v>0</v>
      </c>
      <c r="AM399" s="55">
        <v>0</v>
      </c>
      <c r="AN399" s="135">
        <v>0.72342484292341469</v>
      </c>
      <c r="AP399" s="55">
        <v>0.40579476441134438</v>
      </c>
      <c r="AQ399" s="55">
        <v>0.29911151369414218</v>
      </c>
      <c r="AR399" s="55">
        <v>0</v>
      </c>
      <c r="AS399" s="55">
        <v>0</v>
      </c>
      <c r="AT399" s="55">
        <v>0</v>
      </c>
      <c r="AU399" s="135">
        <v>0.70490627810548656</v>
      </c>
      <c r="AW399" s="55">
        <v>4.8919130536240876E-2</v>
      </c>
      <c r="AX399" s="55">
        <v>3.3794508759991904E-2</v>
      </c>
      <c r="AY399" s="55">
        <v>0</v>
      </c>
      <c r="AZ399" s="55">
        <v>0</v>
      </c>
      <c r="BA399" s="55">
        <v>0</v>
      </c>
      <c r="BB399" s="135">
        <v>8.271363929623278E-2</v>
      </c>
      <c r="BD399" s="55">
        <v>9.5250875432846289E-3</v>
      </c>
      <c r="BE399" s="55">
        <v>6.6243018079145607E-3</v>
      </c>
      <c r="BF399" s="55">
        <v>0</v>
      </c>
      <c r="BG399" s="55">
        <v>0</v>
      </c>
      <c r="BH399" s="55">
        <v>0</v>
      </c>
      <c r="BI399" s="135">
        <v>1.6149389351199188E-2</v>
      </c>
      <c r="BK399" s="55">
        <v>0.46423898249086987</v>
      </c>
      <c r="BL399" s="55">
        <v>0.33953032426204866</v>
      </c>
      <c r="BM399" s="55">
        <v>0</v>
      </c>
      <c r="BN399" s="55">
        <v>0</v>
      </c>
      <c r="BO399" s="55">
        <v>0</v>
      </c>
      <c r="BP399" s="135">
        <v>0.80376930675291858</v>
      </c>
      <c r="BR399" s="147">
        <v>0</v>
      </c>
      <c r="BS399" s="147">
        <v>1</v>
      </c>
      <c r="BT399" s="147">
        <v>0</v>
      </c>
      <c r="BU399" s="147">
        <v>0</v>
      </c>
      <c r="BV399" s="147">
        <v>0</v>
      </c>
      <c r="BX399" s="55">
        <v>0</v>
      </c>
      <c r="BY399" s="55">
        <v>0.72342484292341469</v>
      </c>
      <c r="BZ399" s="55">
        <v>0</v>
      </c>
      <c r="CA399" s="55">
        <v>0</v>
      </c>
      <c r="CB399" s="55">
        <v>0</v>
      </c>
      <c r="CC399" s="135">
        <v>0.72342484292341469</v>
      </c>
      <c r="CE399" s="55">
        <v>0</v>
      </c>
      <c r="CF399" s="55">
        <v>0.70490627810548656</v>
      </c>
      <c r="CG399" s="55">
        <v>0</v>
      </c>
      <c r="CH399" s="55">
        <v>0</v>
      </c>
      <c r="CI399" s="55">
        <v>0</v>
      </c>
      <c r="CJ399" s="135">
        <v>0.70490627810548656</v>
      </c>
      <c r="CL399" s="55">
        <v>0</v>
      </c>
      <c r="CM399" s="55">
        <v>8.271363929623278E-2</v>
      </c>
      <c r="CN399" s="55">
        <v>0</v>
      </c>
      <c r="CO399" s="55">
        <v>0</v>
      </c>
      <c r="CP399" s="55">
        <v>0</v>
      </c>
      <c r="CQ399" s="135">
        <v>8.271363929623278E-2</v>
      </c>
      <c r="CS399" s="67">
        <v>0</v>
      </c>
      <c r="CT399" s="67">
        <v>1.6149389351199188E-2</v>
      </c>
      <c r="CU399" s="67">
        <v>0</v>
      </c>
      <c r="CV399" s="67">
        <v>0</v>
      </c>
      <c r="CW399" s="67">
        <v>0</v>
      </c>
      <c r="CX399" s="135">
        <v>1.6149389351199188E-2</v>
      </c>
      <c r="CZ399" s="55">
        <v>0</v>
      </c>
      <c r="DA399" s="55">
        <v>0.80376930675291847</v>
      </c>
      <c r="DB399" s="55">
        <v>0</v>
      </c>
      <c r="DC399" s="55">
        <v>0</v>
      </c>
      <c r="DD399" s="55">
        <v>0</v>
      </c>
      <c r="DE399" s="135">
        <v>0.80376930675291847</v>
      </c>
      <c r="DG399" s="43" t="b" cm="1">
        <f t="array" aca="1" ref="DG399" ca="1">OR($G399=Forecast_Capex_Input!$BF$8:$BF$10)</f>
        <v>0</v>
      </c>
      <c r="DH399" s="43" cm="1">
        <f t="array" aca="1" ref="DH399" ca="1">IFERROR(INDEX(Forecast_Capex_Input!BG$12:BG$286,$Z399)
*(INDEX(Forecast_Capex_Input!$H$12:$H$286,$Z399)=Repex),0)
*$DG399</f>
        <v>0</v>
      </c>
      <c r="DI399" s="43" cm="1">
        <f t="array" aca="1" ref="DI399" ca="1">IFERROR(INDEX(Forecast_Capex_Input!BH$12:BH$286,$Z399)
*(INDEX(Forecast_Capex_Input!$H$12:$H$286,$Z399)=Repex),0)
*$DG399</f>
        <v>0</v>
      </c>
      <c r="DJ399" s="43" cm="1">
        <f t="array" aca="1" ref="DJ399" ca="1">IFERROR(INDEX(Forecast_Capex_Input!BI$12:BI$286,$Z399)
*(INDEX(Forecast_Capex_Input!$H$12:$H$286,$Z399)=Repex),0)
*$DG399</f>
        <v>0</v>
      </c>
      <c r="DK399" s="43" cm="1">
        <f t="array" aca="1" ref="DK399" ca="1">IFERROR(INDEX(Forecast_Capex_Input!BJ$12:BJ$286,$Z399)
*(INDEX(Forecast_Capex_Input!$H$12:$H$286,$Z399)=Repex),0)
*$DG399</f>
        <v>0</v>
      </c>
      <c r="DL399" s="43" cm="1">
        <f t="array" aca="1" ref="DL399" ca="1">IFERROR(INDEX(Forecast_Capex_Input!BK$12:BK$286,$Z399)
*(INDEX(Forecast_Capex_Input!$H$12:$H$286,$Z399)=Repex),0)
*$DG399</f>
        <v>0</v>
      </c>
      <c r="DM399" s="43" cm="1">
        <f t="array" aca="1" ref="DM399" ca="1">IFERROR(INDEX(Forecast_Capex_Input!BL$12:BL$286,$Z399)
*(INDEX(Forecast_Capex_Input!$H$12:$H$286,$Z399)=Repex),0)
*$DG399</f>
        <v>0</v>
      </c>
      <c r="DO399" s="43" t="b" cm="1">
        <f t="array" aca="1" ref="DO399" ca="1">OR($G399=Forecast_Capex_Input!$BN$8:$BN$9)</f>
        <v>1</v>
      </c>
      <c r="DP399" s="43" cm="1">
        <f t="array" aca="1" ref="DP399" ca="1">IFERROR(INDEX(Forecast_Capex_Input!BO$12:BO$286,$Z399)
*(INDEX(Forecast_Capex_Input!$H$12:$H$286,$Z399)=Repex),0)
*$DO399</f>
        <v>0</v>
      </c>
      <c r="DQ399" s="43" cm="1">
        <f t="array" aca="1" ref="DQ399" ca="1">IFERROR(INDEX(Forecast_Capex_Input!BP$12:BP$286,$Z399)
*(INDEX(Forecast_Capex_Input!$H$12:$H$286,$Z399)=Repex),0)
*$DO399</f>
        <v>0</v>
      </c>
      <c r="DR399" s="43" cm="1">
        <f t="array" aca="1" ref="DR399" ca="1">IFERROR(INDEX(Forecast_Capex_Input!BQ$12:BQ$286,$Z399)
*(INDEX(Forecast_Capex_Input!$H$12:$H$286,$Z399)=Repex),0)
*$DO399</f>
        <v>0</v>
      </c>
      <c r="DS399" s="43" cm="1">
        <f t="array" aca="1" ref="DS399" ca="1">IFERROR(INDEX(Forecast_Capex_Input!BR$12:BR$286,$Z399)
*(INDEX(Forecast_Capex_Input!$H$12:$H$286,$Z399)=Repex),0)
*$DO399</f>
        <v>0</v>
      </c>
      <c r="DT399" s="43" cm="1">
        <f t="array" aca="1" ref="DT399" ca="1">IFERROR(INDEX(Forecast_Capex_Input!BS$12:BS$286,$Z399)
*(INDEX(Forecast_Capex_Input!$H$12:$H$286,$Z399)=Repex),0)
*$DO399</f>
        <v>0</v>
      </c>
      <c r="DV399" s="43" t="b" cm="1">
        <f t="array" aca="1" ref="DV399" ca="1">OR($G399=Forecast_Capex_Input!$BU$8:$BU$10)</f>
        <v>0</v>
      </c>
      <c r="DW399" s="43" cm="1">
        <f t="array" aca="1" ref="DW399" ca="1">IFERROR(INDEX(Forecast_Capex_Input!BV$12:BV$286,$Z399)
*(INDEX(Forecast_Capex_Input!$H$12:$H$286,$Z399)=Repex),0)
*$DV399</f>
        <v>0</v>
      </c>
      <c r="DX399" s="43" cm="1">
        <f t="array" aca="1" ref="DX399" ca="1">IFERROR(INDEX(Forecast_Capex_Input!BW$12:BW$286,$Z399)
*(INDEX(Forecast_Capex_Input!$H$12:$H$286,$Z399)=Repex),0)
*$DV399</f>
        <v>0</v>
      </c>
      <c r="DY399" s="43" cm="1">
        <f t="array" aca="1" ref="DY399" ca="1">IFERROR(INDEX(Forecast_Capex_Input!BX$12:BX$286,$Z399)
*(INDEX(Forecast_Capex_Input!$H$12:$H$286,$Z399)=Repex),0)
*$DV399</f>
        <v>0</v>
      </c>
      <c r="DZ399" s="43" cm="1">
        <f t="array" aca="1" ref="DZ399" ca="1">IFERROR(INDEX(Forecast_Capex_Input!BY$12:BY$286,$Z399)
*(INDEX(Forecast_Capex_Input!$H$12:$H$286,$Z399)=Repex),0)
*$DV399</f>
        <v>0</v>
      </c>
      <c r="EA399" s="43" cm="1">
        <f t="array" aca="1" ref="EA399" ca="1">IFERROR(INDEX(Forecast_Capex_Input!BZ$12:BZ$286,$Z399)
*(INDEX(Forecast_Capex_Input!$H$12:$H$286,$Z399)=Repex),0)
*$DV399</f>
        <v>0</v>
      </c>
      <c r="EB399" s="43" cm="1">
        <f t="array" aca="1" ref="EB399" ca="1">IFERROR(INDEX(Forecast_Capex_Input!CA$12:CA$286,$Z399)
*(INDEX(Forecast_Capex_Input!$H$12:$H$286,$Z399)=Repex),0)
*$DV399</f>
        <v>0</v>
      </c>
      <c r="EC399" s="43" cm="1">
        <f t="array" aca="1" ref="EC399" ca="1">IFERROR(INDEX(Forecast_Capex_Input!CB$12:CB$286,$Z399)
*(INDEX(Forecast_Capex_Input!$H$12:$H$286,$Z399)=Repex),0)
*$DV399</f>
        <v>0</v>
      </c>
      <c r="ED399" s="43" cm="1">
        <f t="array" aca="1" ref="ED399" ca="1">IFERROR(INDEX(Forecast_Capex_Input!CC$12:CC$286,$Z399)
*(INDEX(Forecast_Capex_Input!$H$12:$H$286,$Z399)=Repex),0)
*$DV399</f>
        <v>0</v>
      </c>
      <c r="EF399" s="86">
        <f t="shared" si="39"/>
        <v>0.70490627810548656</v>
      </c>
      <c r="EG399" s="28">
        <f>IFERROR(RANK(EF399,EF$11:EF$1010,0)+COUNTIF(EF$11:EF399,EF399)-1,NA)</f>
        <v>32</v>
      </c>
    </row>
    <row r="400" spans="3:137" x14ac:dyDescent="0.2">
      <c r="C400" s="28">
        <f t="shared" si="42"/>
        <v>390</v>
      </c>
      <c r="D400" s="9" t="str" cm="1">
        <f t="array" ref="D400">IFERROR(INDEX(Forecast_Capex_Input!$D$12:$D$286,$Z400),NA)</f>
        <v>Voltage control under light load conditions</v>
      </c>
      <c r="E400" s="24" t="b" cm="1">
        <f t="array" ref="E400">IF($Z400=NA,NA,INDEX(Forecast_Capex_Input!$E$12:$E$286,$Z400))</f>
        <v>1</v>
      </c>
      <c r="F400" s="9" t="str" cm="1">
        <f t="array" aca="1" ref="F400" ca="1">IFERROR(INDEX(General!$E$25:$E$26,$AA400),NA)</f>
        <v>Labour</v>
      </c>
      <c r="G400" s="9" t="str" cm="1">
        <f t="array" aca="1" ref="G400" ca="1">IFERROR(INDEX(Forecast_Capex_Input!$AI$11:$BB$11,$AC400),NA)</f>
        <v>Secondary Systems</v>
      </c>
      <c r="H400" s="50" cm="1">
        <f t="array" aca="1" ref="H400" ca="1">IFERROR(INDEX(Forecast_Capex_Input!$AI$12:$BB$286,$Z400,$AC400),NA)</f>
        <v>0.05</v>
      </c>
      <c r="I400" s="150" t="str" cm="1">
        <f t="array" ref="I400">IFERROR(INDEX(Forecast_Capex_Input!$F$12:$F$286,$Z400),NA)</f>
        <v>Augmentation Expenditure</v>
      </c>
      <c r="J400" s="150" t="str" cm="1">
        <f t="array" ref="J400">IFERROR(INDEX(Forecast_Capex_Input!G$12:G$286,$Z400),NA)</f>
        <v>Augmentations</v>
      </c>
      <c r="K400" s="150" t="str" cm="1">
        <f t="array" ref="K400">IFERROR(INDEX(Forecast_Capex_Input!H$12:H$286,$Z400),NA)</f>
        <v>Augex</v>
      </c>
      <c r="L400" s="150" t="str" cm="1">
        <f t="array" ref="L400">IFERROR(INDEX(Forecast_Capex_Input!I$12:I$286,$Z400),NA)</f>
        <v>Compliance</v>
      </c>
      <c r="M400" s="150" t="str" cm="1">
        <f t="array" ref="M400">IFERROR(INDEX(Forecast_Capex_Input!J$12:J$286,$Z400),NA)</f>
        <v>N/A</v>
      </c>
      <c r="N400" s="150" t="str" cm="1">
        <f t="array" ref="N400">IFERROR(INDEX(Forecast_Capex_Input!K$12:K$286,$Z400),NA)</f>
        <v>N/A</v>
      </c>
      <c r="O400" s="150" t="str" cm="1">
        <f t="array" ref="O400">IFERROR(INDEX(Forecast_Capex_Input!L$12:L$286,$Z400),NA)</f>
        <v>N/A</v>
      </c>
      <c r="P400" s="150" t="str" cm="1">
        <f t="array" ref="P400">IFERROR(INDEX(Forecast_Capex_Input!M$12:M$286,$Z400),NA)</f>
        <v>N/A</v>
      </c>
      <c r="Q400" s="24" t="str" cm="1">
        <f t="array" ref="Q400">IFERROR(INDEX(Forecast_Capex_Input!N$12:N$286,$Z400),NA)</f>
        <v>No</v>
      </c>
      <c r="R400" s="190" cm="1">
        <f t="array" ref="R400">IFERROR(INDEX(Forecast_Capex_Input!O$12:O$286,$Z400),0)</f>
        <v>0</v>
      </c>
      <c r="S400" s="24" t="str" cm="1">
        <f t="array" ref="S400">IFERROR(INDEX(Forecast_Capex_Input!P$12:P$286,$Z400),0)</f>
        <v>Energy transition</v>
      </c>
      <c r="T400" s="150" t="str" cm="1">
        <f t="array" aca="1" ref="T400" ca="1">IFERROR(INDEX(General!$K$91:$K$110,$AC400),NA)</f>
        <v>Secondary Systems (2018-23)</v>
      </c>
      <c r="U400" s="43" cm="1">
        <f t="array" aca="1" ref="U400" ca="1">IFERROR(
IF($F400=General!$E$25,INDEX(Forecast_Capex_Input!S$12:S$286,$Z400),
INDEX(Forecast_Capex_Input!T$12:T$286,$Z400)),0)</f>
        <v>0.14247389861095999</v>
      </c>
      <c r="V400" s="82" t="b">
        <f>IFERROR(INDEX(Overheads!$T$19:$T$26,MATCH($I400,Overheads!$E$19:$E$26,0)),FALSE)</f>
        <v>1</v>
      </c>
      <c r="W400" s="209" t="str" cm="1">
        <f t="array" ref="W400">IFERROR(
INDEX(Forecast_Capex_Input!CN$12:CN$286,$Z400),0)</f>
        <v>FY22</v>
      </c>
      <c r="X400" s="209">
        <f>IFERROR(
MATCH($W400,General!$L$39:$S$39,0),1)</f>
        <v>2</v>
      </c>
      <c r="Z400" s="28">
        <f>IFERROR(
IF(MATCH($C400,Forecast_Capex_Input!$CI$12:$CI$286,1)+1&gt;MAX(Forecast_Capex_Input!$C$12:$C$286),NA,
MATCH($C400,Forecast_Capex_Input!$CI$12:$CI$286,1)+1),1)</f>
        <v>162</v>
      </c>
      <c r="AA400" s="28" cm="1">
        <f t="array" aca="1" ref="AA400" ca="1">IFERROR(
IF(Z399&lt;&gt;Z400,1,
IF(COUNTIF(OFFSET(AA399,0,0,-INDEX(Forecast_Capex_Input!$CG$12:$CG$286,$Z400)),AA399)=INDEX(Forecast_Capex_Input!$CG$12:$CG$286,$Z400),AA399+1,AA399)),NA)</f>
        <v>1</v>
      </c>
      <c r="AB400" s="28" cm="1">
        <f t="array" ref="AB400">IFERROR($C400-IF($Z400=1,1,INDEX(Forecast_Capex_Input!$CI$12:$CI$286,$Z400-1))+1,NA)</f>
        <v>2</v>
      </c>
      <c r="AC400" s="28" cm="1">
        <f t="array" aca="1" ref="AC400" ca="1">IFERROR(IF(AA400=1,
INDEX(Forecast_Capex_Input!$AI$10:$BB$10,SMALL(IF(INDEX(Forecast_Capex_Input!$AI$12:$BB$286,$Z400,0)&gt;0,COLUMN(Forecast_Capex_Input!$AI$10:$BB$10)-COLUMN(Forecast_Capex_Input!$AI$12)+1),ROWS(OFFSET(AC399,0,0,-$AB400)))),
OFFSET(AC399,-INDEX(Forecast_Capex_Input!$CG$12:$CG$286,$Z400)+1,0)),NA)</f>
        <v>4</v>
      </c>
      <c r="AD400" s="28">
        <f t="shared" ca="1" si="40"/>
        <v>1</v>
      </c>
      <c r="AE400" s="82" t="b">
        <f t="shared" si="43"/>
        <v>0</v>
      </c>
      <c r="AF400" s="78" t="b">
        <v>0</v>
      </c>
      <c r="AG400" s="82" t="b">
        <f t="shared" si="41"/>
        <v>1</v>
      </c>
      <c r="AI400" s="55">
        <v>2.2039416372285979E-2</v>
      </c>
      <c r="AJ400" s="55">
        <v>1.6035575360525318E-2</v>
      </c>
      <c r="AK400" s="55">
        <v>0</v>
      </c>
      <c r="AL400" s="55">
        <v>0</v>
      </c>
      <c r="AM400" s="55">
        <v>0</v>
      </c>
      <c r="AN400" s="135">
        <v>3.80749917328113E-2</v>
      </c>
      <c r="AP400" s="55">
        <v>2.1357619179544443E-2</v>
      </c>
      <c r="AQ400" s="55">
        <v>1.5742711247060111E-2</v>
      </c>
      <c r="AR400" s="55">
        <v>0</v>
      </c>
      <c r="AS400" s="55">
        <v>0</v>
      </c>
      <c r="AT400" s="55">
        <v>0</v>
      </c>
      <c r="AU400" s="135">
        <v>3.7100330426604558E-2</v>
      </c>
      <c r="AW400" s="55">
        <v>2.5746910808547834E-3</v>
      </c>
      <c r="AX400" s="55">
        <v>1.7786583557890471E-3</v>
      </c>
      <c r="AY400" s="55">
        <v>0</v>
      </c>
      <c r="AZ400" s="55">
        <v>0</v>
      </c>
      <c r="BA400" s="55">
        <v>0</v>
      </c>
      <c r="BB400" s="135">
        <v>4.3533494366438307E-3</v>
      </c>
      <c r="BD400" s="55">
        <v>5.0132039701498066E-4</v>
      </c>
      <c r="BE400" s="55">
        <v>3.4864746357445042E-4</v>
      </c>
      <c r="BF400" s="55">
        <v>0</v>
      </c>
      <c r="BG400" s="55">
        <v>0</v>
      </c>
      <c r="BH400" s="55">
        <v>0</v>
      </c>
      <c r="BI400" s="135">
        <v>8.4996786058943107E-4</v>
      </c>
      <c r="BK400" s="55">
        <v>2.4433630657414208E-2</v>
      </c>
      <c r="BL400" s="55">
        <v>1.7870017066423608E-2</v>
      </c>
      <c r="BM400" s="55">
        <v>0</v>
      </c>
      <c r="BN400" s="55">
        <v>0</v>
      </c>
      <c r="BO400" s="55">
        <v>0</v>
      </c>
      <c r="BP400" s="135">
        <v>4.2303647723837816E-2</v>
      </c>
      <c r="BR400" s="147">
        <v>0</v>
      </c>
      <c r="BS400" s="147">
        <v>1</v>
      </c>
      <c r="BT400" s="147">
        <v>0</v>
      </c>
      <c r="BU400" s="147">
        <v>0</v>
      </c>
      <c r="BV400" s="147">
        <v>0</v>
      </c>
      <c r="BX400" s="55">
        <v>0</v>
      </c>
      <c r="BY400" s="55">
        <v>3.80749917328113E-2</v>
      </c>
      <c r="BZ400" s="55">
        <v>0</v>
      </c>
      <c r="CA400" s="55">
        <v>0</v>
      </c>
      <c r="CB400" s="55">
        <v>0</v>
      </c>
      <c r="CC400" s="135">
        <v>3.80749917328113E-2</v>
      </c>
      <c r="CE400" s="55">
        <v>0</v>
      </c>
      <c r="CF400" s="55">
        <v>3.7100330426604558E-2</v>
      </c>
      <c r="CG400" s="55">
        <v>0</v>
      </c>
      <c r="CH400" s="55">
        <v>0</v>
      </c>
      <c r="CI400" s="55">
        <v>0</v>
      </c>
      <c r="CJ400" s="135">
        <v>3.7100330426604558E-2</v>
      </c>
      <c r="CL400" s="55">
        <v>0</v>
      </c>
      <c r="CM400" s="55">
        <v>4.3533494366438307E-3</v>
      </c>
      <c r="CN400" s="55">
        <v>0</v>
      </c>
      <c r="CO400" s="55">
        <v>0</v>
      </c>
      <c r="CP400" s="55">
        <v>0</v>
      </c>
      <c r="CQ400" s="135">
        <v>4.3533494366438307E-3</v>
      </c>
      <c r="CS400" s="67">
        <v>0</v>
      </c>
      <c r="CT400" s="67">
        <v>8.4996786058943107E-4</v>
      </c>
      <c r="CU400" s="67">
        <v>0</v>
      </c>
      <c r="CV400" s="67">
        <v>0</v>
      </c>
      <c r="CW400" s="67">
        <v>0</v>
      </c>
      <c r="CX400" s="135">
        <v>8.4996786058943107E-4</v>
      </c>
      <c r="CZ400" s="55">
        <v>0</v>
      </c>
      <c r="DA400" s="55">
        <v>4.2303647723837823E-2</v>
      </c>
      <c r="DB400" s="55">
        <v>0</v>
      </c>
      <c r="DC400" s="55">
        <v>0</v>
      </c>
      <c r="DD400" s="55">
        <v>0</v>
      </c>
      <c r="DE400" s="135">
        <v>4.2303647723837823E-2</v>
      </c>
      <c r="DG400" s="43" t="b" cm="1">
        <f t="array" aca="1" ref="DG400" ca="1">OR($G400=Forecast_Capex_Input!$BF$8:$BF$10)</f>
        <v>0</v>
      </c>
      <c r="DH400" s="43" cm="1">
        <f t="array" aca="1" ref="DH400" ca="1">IFERROR(INDEX(Forecast_Capex_Input!BG$12:BG$286,$Z400)
*(INDEX(Forecast_Capex_Input!$H$12:$H$286,$Z400)=Repex),0)
*$DG400</f>
        <v>0</v>
      </c>
      <c r="DI400" s="43" cm="1">
        <f t="array" aca="1" ref="DI400" ca="1">IFERROR(INDEX(Forecast_Capex_Input!BH$12:BH$286,$Z400)
*(INDEX(Forecast_Capex_Input!$H$12:$H$286,$Z400)=Repex),0)
*$DG400</f>
        <v>0</v>
      </c>
      <c r="DJ400" s="43" cm="1">
        <f t="array" aca="1" ref="DJ400" ca="1">IFERROR(INDEX(Forecast_Capex_Input!BI$12:BI$286,$Z400)
*(INDEX(Forecast_Capex_Input!$H$12:$H$286,$Z400)=Repex),0)
*$DG400</f>
        <v>0</v>
      </c>
      <c r="DK400" s="43" cm="1">
        <f t="array" aca="1" ref="DK400" ca="1">IFERROR(INDEX(Forecast_Capex_Input!BJ$12:BJ$286,$Z400)
*(INDEX(Forecast_Capex_Input!$H$12:$H$286,$Z400)=Repex),0)
*$DG400</f>
        <v>0</v>
      </c>
      <c r="DL400" s="43" cm="1">
        <f t="array" aca="1" ref="DL400" ca="1">IFERROR(INDEX(Forecast_Capex_Input!BK$12:BK$286,$Z400)
*(INDEX(Forecast_Capex_Input!$H$12:$H$286,$Z400)=Repex),0)
*$DG400</f>
        <v>0</v>
      </c>
      <c r="DM400" s="43" cm="1">
        <f t="array" aca="1" ref="DM400" ca="1">IFERROR(INDEX(Forecast_Capex_Input!BL$12:BL$286,$Z400)
*(INDEX(Forecast_Capex_Input!$H$12:$H$286,$Z400)=Repex),0)
*$DG400</f>
        <v>0</v>
      </c>
      <c r="DO400" s="43" t="b" cm="1">
        <f t="array" aca="1" ref="DO400" ca="1">OR($G400=Forecast_Capex_Input!$BN$8:$BN$9)</f>
        <v>0</v>
      </c>
      <c r="DP400" s="43" cm="1">
        <f t="array" aca="1" ref="DP400" ca="1">IFERROR(INDEX(Forecast_Capex_Input!BO$12:BO$286,$Z400)
*(INDEX(Forecast_Capex_Input!$H$12:$H$286,$Z400)=Repex),0)
*$DO400</f>
        <v>0</v>
      </c>
      <c r="DQ400" s="43" cm="1">
        <f t="array" aca="1" ref="DQ400" ca="1">IFERROR(INDEX(Forecast_Capex_Input!BP$12:BP$286,$Z400)
*(INDEX(Forecast_Capex_Input!$H$12:$H$286,$Z400)=Repex),0)
*$DO400</f>
        <v>0</v>
      </c>
      <c r="DR400" s="43" cm="1">
        <f t="array" aca="1" ref="DR400" ca="1">IFERROR(INDEX(Forecast_Capex_Input!BQ$12:BQ$286,$Z400)
*(INDEX(Forecast_Capex_Input!$H$12:$H$286,$Z400)=Repex),0)
*$DO400</f>
        <v>0</v>
      </c>
      <c r="DS400" s="43" cm="1">
        <f t="array" aca="1" ref="DS400" ca="1">IFERROR(INDEX(Forecast_Capex_Input!BR$12:BR$286,$Z400)
*(INDEX(Forecast_Capex_Input!$H$12:$H$286,$Z400)=Repex),0)
*$DO400</f>
        <v>0</v>
      </c>
      <c r="DT400" s="43" cm="1">
        <f t="array" aca="1" ref="DT400" ca="1">IFERROR(INDEX(Forecast_Capex_Input!BS$12:BS$286,$Z400)
*(INDEX(Forecast_Capex_Input!$H$12:$H$286,$Z400)=Repex),0)
*$DO400</f>
        <v>0</v>
      </c>
      <c r="DV400" s="43" t="b" cm="1">
        <f t="array" aca="1" ref="DV400" ca="1">OR($G400=Forecast_Capex_Input!$BU$8:$BU$10)</f>
        <v>1</v>
      </c>
      <c r="DW400" s="43" cm="1">
        <f t="array" aca="1" ref="DW400" ca="1">IFERROR(INDEX(Forecast_Capex_Input!BV$12:BV$286,$Z400)
*(INDEX(Forecast_Capex_Input!$H$12:$H$286,$Z400)=Repex),0)
*$DV400</f>
        <v>0</v>
      </c>
      <c r="DX400" s="43" cm="1">
        <f t="array" aca="1" ref="DX400" ca="1">IFERROR(INDEX(Forecast_Capex_Input!BW$12:BW$286,$Z400)
*(INDEX(Forecast_Capex_Input!$H$12:$H$286,$Z400)=Repex),0)
*$DV400</f>
        <v>0</v>
      </c>
      <c r="DY400" s="43" cm="1">
        <f t="array" aca="1" ref="DY400" ca="1">IFERROR(INDEX(Forecast_Capex_Input!BX$12:BX$286,$Z400)
*(INDEX(Forecast_Capex_Input!$H$12:$H$286,$Z400)=Repex),0)
*$DV400</f>
        <v>0</v>
      </c>
      <c r="DZ400" s="43" cm="1">
        <f t="array" aca="1" ref="DZ400" ca="1">IFERROR(INDEX(Forecast_Capex_Input!BY$12:BY$286,$Z400)
*(INDEX(Forecast_Capex_Input!$H$12:$H$286,$Z400)=Repex),0)
*$DV400</f>
        <v>0</v>
      </c>
      <c r="EA400" s="43" cm="1">
        <f t="array" aca="1" ref="EA400" ca="1">IFERROR(INDEX(Forecast_Capex_Input!BZ$12:BZ$286,$Z400)
*(INDEX(Forecast_Capex_Input!$H$12:$H$286,$Z400)=Repex),0)
*$DV400</f>
        <v>0</v>
      </c>
      <c r="EB400" s="43" cm="1">
        <f t="array" aca="1" ref="EB400" ca="1">IFERROR(INDEX(Forecast_Capex_Input!CA$12:CA$286,$Z400)
*(INDEX(Forecast_Capex_Input!$H$12:$H$286,$Z400)=Repex),0)
*$DV400</f>
        <v>0</v>
      </c>
      <c r="EC400" s="43" cm="1">
        <f t="array" aca="1" ref="EC400" ca="1">IFERROR(INDEX(Forecast_Capex_Input!CB$12:CB$286,$Z400)
*(INDEX(Forecast_Capex_Input!$H$12:$H$286,$Z400)=Repex),0)
*$DV400</f>
        <v>0</v>
      </c>
      <c r="ED400" s="43" cm="1">
        <f t="array" aca="1" ref="ED400" ca="1">IFERROR(INDEX(Forecast_Capex_Input!CC$12:CC$286,$Z400)
*(INDEX(Forecast_Capex_Input!$H$12:$H$286,$Z400)=Repex),0)
*$DV400</f>
        <v>0</v>
      </c>
      <c r="EF400" s="86">
        <f t="shared" si="39"/>
        <v>3.7100330426604558E-2</v>
      </c>
      <c r="EG400" s="28">
        <f>IFERROR(RANK(EF400,EF$11:EF$1010,0)+COUNTIF(EF$11:EF400,EF400)-1,NA)</f>
        <v>44</v>
      </c>
    </row>
    <row r="401" spans="3:137" x14ac:dyDescent="0.2">
      <c r="C401" s="28">
        <f t="shared" si="42"/>
        <v>391</v>
      </c>
      <c r="D401" s="9" t="str" cm="1">
        <f t="array" ref="D401">IFERROR(INDEX(Forecast_Capex_Input!$D$12:$D$286,$Z401),NA)</f>
        <v>Voltage control under light load conditions</v>
      </c>
      <c r="E401" s="24" t="b" cm="1">
        <f t="array" ref="E401">IF($Z401=NA,NA,INDEX(Forecast_Capex_Input!$E$12:$E$286,$Z401))</f>
        <v>1</v>
      </c>
      <c r="F401" s="9" t="str" cm="1">
        <f t="array" aca="1" ref="F401" ca="1">IFERROR(INDEX(General!$E$25:$E$26,$AA401),NA)</f>
        <v>Non-Labour</v>
      </c>
      <c r="G401" s="9" t="str" cm="1">
        <f t="array" aca="1" ref="G401" ca="1">IFERROR(INDEX(Forecast_Capex_Input!$AI$11:$BB$11,$AC401),NA)</f>
        <v>Substations</v>
      </c>
      <c r="H401" s="50" cm="1">
        <f t="array" aca="1" ref="H401" ca="1">IFERROR(INDEX(Forecast_Capex_Input!$AI$12:$BB$286,$Z401,$AC401),NA)</f>
        <v>0.95000000000000007</v>
      </c>
      <c r="I401" s="150" t="str" cm="1">
        <f t="array" ref="I401">IFERROR(INDEX(Forecast_Capex_Input!$F$12:$F$286,$Z401),NA)</f>
        <v>Augmentation Expenditure</v>
      </c>
      <c r="J401" s="150" t="str" cm="1">
        <f t="array" ref="J401">IFERROR(INDEX(Forecast_Capex_Input!G$12:G$286,$Z401),NA)</f>
        <v>Augmentations</v>
      </c>
      <c r="K401" s="150" t="str" cm="1">
        <f t="array" ref="K401">IFERROR(INDEX(Forecast_Capex_Input!H$12:H$286,$Z401),NA)</f>
        <v>Augex</v>
      </c>
      <c r="L401" s="150" t="str" cm="1">
        <f t="array" ref="L401">IFERROR(INDEX(Forecast_Capex_Input!I$12:I$286,$Z401),NA)</f>
        <v>Compliance</v>
      </c>
      <c r="M401" s="150" t="str" cm="1">
        <f t="array" ref="M401">IFERROR(INDEX(Forecast_Capex_Input!J$12:J$286,$Z401),NA)</f>
        <v>N/A</v>
      </c>
      <c r="N401" s="150" t="str" cm="1">
        <f t="array" ref="N401">IFERROR(INDEX(Forecast_Capex_Input!K$12:K$286,$Z401),NA)</f>
        <v>N/A</v>
      </c>
      <c r="O401" s="150" t="str" cm="1">
        <f t="array" ref="O401">IFERROR(INDEX(Forecast_Capex_Input!L$12:L$286,$Z401),NA)</f>
        <v>N/A</v>
      </c>
      <c r="P401" s="150" t="str" cm="1">
        <f t="array" ref="P401">IFERROR(INDEX(Forecast_Capex_Input!M$12:M$286,$Z401),NA)</f>
        <v>N/A</v>
      </c>
      <c r="Q401" s="24" t="str" cm="1">
        <f t="array" ref="Q401">IFERROR(INDEX(Forecast_Capex_Input!N$12:N$286,$Z401),NA)</f>
        <v>No</v>
      </c>
      <c r="R401" s="190" cm="1">
        <f t="array" ref="R401">IFERROR(INDEX(Forecast_Capex_Input!O$12:O$286,$Z401),0)</f>
        <v>0</v>
      </c>
      <c r="S401" s="24" t="str" cm="1">
        <f t="array" ref="S401">IFERROR(INDEX(Forecast_Capex_Input!P$12:P$286,$Z401),0)</f>
        <v>Energy transition</v>
      </c>
      <c r="T401" s="150" t="str" cm="1">
        <f t="array" aca="1" ref="T401" ca="1">IFERROR(INDEX(General!$K$91:$K$110,$AC401),NA)</f>
        <v>Substations (2018 onwards)</v>
      </c>
      <c r="U401" s="43" cm="1">
        <f t="array" aca="1" ref="U401" ca="1">IFERROR(
IF($F401=General!$E$25,INDEX(Forecast_Capex_Input!S$12:S$286,$Z401),
INDEX(Forecast_Capex_Input!T$12:T$286,$Z401)),0)</f>
        <v>0.85752610138904006</v>
      </c>
      <c r="V401" s="82" t="b">
        <f>IFERROR(INDEX(Overheads!$T$19:$T$26,MATCH($I401,Overheads!$E$19:$E$26,0)),FALSE)</f>
        <v>1</v>
      </c>
      <c r="W401" s="209" t="str" cm="1">
        <f t="array" ref="W401">IFERROR(
INDEX(Forecast_Capex_Input!CN$12:CN$286,$Z401),0)</f>
        <v>FY22</v>
      </c>
      <c r="X401" s="209">
        <f>IFERROR(
MATCH($W401,General!$L$39:$S$39,0),1)</f>
        <v>2</v>
      </c>
      <c r="Z401" s="28">
        <f>IFERROR(
IF(MATCH($C401,Forecast_Capex_Input!$CI$12:$CI$286,1)+1&gt;MAX(Forecast_Capex_Input!$C$12:$C$286),NA,
MATCH($C401,Forecast_Capex_Input!$CI$12:$CI$286,1)+1),1)</f>
        <v>162</v>
      </c>
      <c r="AA401" s="28" cm="1">
        <f t="array" aca="1" ref="AA401" ca="1">IFERROR(
IF(Z400&lt;&gt;Z401,1,
IF(COUNTIF(OFFSET(AA400,0,0,-INDEX(Forecast_Capex_Input!$CG$12:$CG$286,$Z401)),AA400)=INDEX(Forecast_Capex_Input!$CG$12:$CG$286,$Z401),AA400+1,AA400)),NA)</f>
        <v>2</v>
      </c>
      <c r="AB401" s="28" cm="1">
        <f t="array" ref="AB401">IFERROR($C401-IF($Z401=1,1,INDEX(Forecast_Capex_Input!$CI$12:$CI$286,$Z401-1))+1,NA)</f>
        <v>3</v>
      </c>
      <c r="AC401" s="28" cm="1">
        <f t="array" aca="1" ref="AC401" ca="1">IFERROR(IF(AA401=1,
INDEX(Forecast_Capex_Input!$AI$10:$BB$10,SMALL(IF(INDEX(Forecast_Capex_Input!$AI$12:$BB$286,$Z401,0)&gt;0,COLUMN(Forecast_Capex_Input!$AI$10:$BB$10)-COLUMN(Forecast_Capex_Input!$AI$12)+1),ROWS(OFFSET(AC400,0,0,-$AB401)))),
OFFSET(AC400,-INDEX(Forecast_Capex_Input!$CG$12:$CG$286,$Z401)+1,0)),NA)</f>
        <v>3</v>
      </c>
      <c r="AD401" s="28">
        <f t="shared" ca="1" si="40"/>
        <v>2</v>
      </c>
      <c r="AE401" s="82" t="b">
        <f t="shared" si="43"/>
        <v>0</v>
      </c>
      <c r="AF401" s="78" t="b">
        <v>0</v>
      </c>
      <c r="AG401" s="82" t="b">
        <f t="shared" si="41"/>
        <v>1</v>
      </c>
      <c r="AI401" s="55">
        <v>2.520378291565077</v>
      </c>
      <c r="AJ401" s="55">
        <v>1.8337924811042461</v>
      </c>
      <c r="AK401" s="55">
        <v>0</v>
      </c>
      <c r="AL401" s="55">
        <v>0</v>
      </c>
      <c r="AM401" s="55">
        <v>0</v>
      </c>
      <c r="AN401" s="135">
        <v>4.3541707726693231</v>
      </c>
      <c r="AP401" s="55">
        <v>2.520378291565077</v>
      </c>
      <c r="AQ401" s="55">
        <v>1.8337924811042461</v>
      </c>
      <c r="AR401" s="55">
        <v>0</v>
      </c>
      <c r="AS401" s="55">
        <v>0</v>
      </c>
      <c r="AT401" s="55">
        <v>0</v>
      </c>
      <c r="AU401" s="135">
        <v>4.3541707726693231</v>
      </c>
      <c r="AW401" s="55">
        <v>0.30383515377443093</v>
      </c>
      <c r="AX401" s="55">
        <v>0.20718733057549429</v>
      </c>
      <c r="AY401" s="55">
        <v>0</v>
      </c>
      <c r="AZ401" s="55">
        <v>0</v>
      </c>
      <c r="BA401" s="55">
        <v>0</v>
      </c>
      <c r="BB401" s="135">
        <v>0.51102248434992525</v>
      </c>
      <c r="BD401" s="55">
        <v>5.9160013816778503E-2</v>
      </c>
      <c r="BE401" s="55">
        <v>4.0612260952082778E-2</v>
      </c>
      <c r="BF401" s="55">
        <v>0</v>
      </c>
      <c r="BG401" s="55">
        <v>0</v>
      </c>
      <c r="BH401" s="55">
        <v>0</v>
      </c>
      <c r="BI401" s="135">
        <v>9.9772274768861274E-2</v>
      </c>
      <c r="BK401" s="55">
        <v>2.8833734591562865</v>
      </c>
      <c r="BL401" s="55">
        <v>2.0815920726318233</v>
      </c>
      <c r="BM401" s="55">
        <v>0</v>
      </c>
      <c r="BN401" s="55">
        <v>0</v>
      </c>
      <c r="BO401" s="55">
        <v>0</v>
      </c>
      <c r="BP401" s="135">
        <v>4.9649655317881098</v>
      </c>
      <c r="BR401" s="147">
        <v>0</v>
      </c>
      <c r="BS401" s="147">
        <v>1</v>
      </c>
      <c r="BT401" s="147">
        <v>0</v>
      </c>
      <c r="BU401" s="147">
        <v>0</v>
      </c>
      <c r="BV401" s="147">
        <v>0</v>
      </c>
      <c r="BX401" s="55">
        <v>0</v>
      </c>
      <c r="BY401" s="55">
        <v>4.3541707726693231</v>
      </c>
      <c r="BZ401" s="55">
        <v>0</v>
      </c>
      <c r="CA401" s="55">
        <v>0</v>
      </c>
      <c r="CB401" s="55">
        <v>0</v>
      </c>
      <c r="CC401" s="135">
        <v>4.3541707726693231</v>
      </c>
      <c r="CE401" s="55">
        <v>0</v>
      </c>
      <c r="CF401" s="55">
        <v>4.3541707726693231</v>
      </c>
      <c r="CG401" s="55">
        <v>0</v>
      </c>
      <c r="CH401" s="55">
        <v>0</v>
      </c>
      <c r="CI401" s="55">
        <v>0</v>
      </c>
      <c r="CJ401" s="135">
        <v>4.3541707726693231</v>
      </c>
      <c r="CL401" s="55">
        <v>0</v>
      </c>
      <c r="CM401" s="55">
        <v>0.51102248434992525</v>
      </c>
      <c r="CN401" s="55">
        <v>0</v>
      </c>
      <c r="CO401" s="55">
        <v>0</v>
      </c>
      <c r="CP401" s="55">
        <v>0</v>
      </c>
      <c r="CQ401" s="135">
        <v>0.51102248434992525</v>
      </c>
      <c r="CS401" s="67">
        <v>0</v>
      </c>
      <c r="CT401" s="67">
        <v>9.9772274768861274E-2</v>
      </c>
      <c r="CU401" s="67">
        <v>0</v>
      </c>
      <c r="CV401" s="67">
        <v>0</v>
      </c>
      <c r="CW401" s="67">
        <v>0</v>
      </c>
      <c r="CX401" s="135">
        <v>9.9772274768861274E-2</v>
      </c>
      <c r="CZ401" s="55">
        <v>0</v>
      </c>
      <c r="DA401" s="55">
        <v>4.9649655317881098</v>
      </c>
      <c r="DB401" s="55">
        <v>0</v>
      </c>
      <c r="DC401" s="55">
        <v>0</v>
      </c>
      <c r="DD401" s="55">
        <v>0</v>
      </c>
      <c r="DE401" s="135">
        <v>4.9649655317881098</v>
      </c>
      <c r="DG401" s="43" t="b" cm="1">
        <f t="array" aca="1" ref="DG401" ca="1">OR($G401=Forecast_Capex_Input!$BF$8:$BF$10)</f>
        <v>0</v>
      </c>
      <c r="DH401" s="43" cm="1">
        <f t="array" aca="1" ref="DH401" ca="1">IFERROR(INDEX(Forecast_Capex_Input!BG$12:BG$286,$Z401)
*(INDEX(Forecast_Capex_Input!$H$12:$H$286,$Z401)=Repex),0)
*$DG401</f>
        <v>0</v>
      </c>
      <c r="DI401" s="43" cm="1">
        <f t="array" aca="1" ref="DI401" ca="1">IFERROR(INDEX(Forecast_Capex_Input!BH$12:BH$286,$Z401)
*(INDEX(Forecast_Capex_Input!$H$12:$H$286,$Z401)=Repex),0)
*$DG401</f>
        <v>0</v>
      </c>
      <c r="DJ401" s="43" cm="1">
        <f t="array" aca="1" ref="DJ401" ca="1">IFERROR(INDEX(Forecast_Capex_Input!BI$12:BI$286,$Z401)
*(INDEX(Forecast_Capex_Input!$H$12:$H$286,$Z401)=Repex),0)
*$DG401</f>
        <v>0</v>
      </c>
      <c r="DK401" s="43" cm="1">
        <f t="array" aca="1" ref="DK401" ca="1">IFERROR(INDEX(Forecast_Capex_Input!BJ$12:BJ$286,$Z401)
*(INDEX(Forecast_Capex_Input!$H$12:$H$286,$Z401)=Repex),0)
*$DG401</f>
        <v>0</v>
      </c>
      <c r="DL401" s="43" cm="1">
        <f t="array" aca="1" ref="DL401" ca="1">IFERROR(INDEX(Forecast_Capex_Input!BK$12:BK$286,$Z401)
*(INDEX(Forecast_Capex_Input!$H$12:$H$286,$Z401)=Repex),0)
*$DG401</f>
        <v>0</v>
      </c>
      <c r="DM401" s="43" cm="1">
        <f t="array" aca="1" ref="DM401" ca="1">IFERROR(INDEX(Forecast_Capex_Input!BL$12:BL$286,$Z401)
*(INDEX(Forecast_Capex_Input!$H$12:$H$286,$Z401)=Repex),0)
*$DG401</f>
        <v>0</v>
      </c>
      <c r="DO401" s="43" t="b" cm="1">
        <f t="array" aca="1" ref="DO401" ca="1">OR($G401=Forecast_Capex_Input!$BN$8:$BN$9)</f>
        <v>1</v>
      </c>
      <c r="DP401" s="43" cm="1">
        <f t="array" aca="1" ref="DP401" ca="1">IFERROR(INDEX(Forecast_Capex_Input!BO$12:BO$286,$Z401)
*(INDEX(Forecast_Capex_Input!$H$12:$H$286,$Z401)=Repex),0)
*$DO401</f>
        <v>0</v>
      </c>
      <c r="DQ401" s="43" cm="1">
        <f t="array" aca="1" ref="DQ401" ca="1">IFERROR(INDEX(Forecast_Capex_Input!BP$12:BP$286,$Z401)
*(INDEX(Forecast_Capex_Input!$H$12:$H$286,$Z401)=Repex),0)
*$DO401</f>
        <v>0</v>
      </c>
      <c r="DR401" s="43" cm="1">
        <f t="array" aca="1" ref="DR401" ca="1">IFERROR(INDEX(Forecast_Capex_Input!BQ$12:BQ$286,$Z401)
*(INDEX(Forecast_Capex_Input!$H$12:$H$286,$Z401)=Repex),0)
*$DO401</f>
        <v>0</v>
      </c>
      <c r="DS401" s="43" cm="1">
        <f t="array" aca="1" ref="DS401" ca="1">IFERROR(INDEX(Forecast_Capex_Input!BR$12:BR$286,$Z401)
*(INDEX(Forecast_Capex_Input!$H$12:$H$286,$Z401)=Repex),0)
*$DO401</f>
        <v>0</v>
      </c>
      <c r="DT401" s="43" cm="1">
        <f t="array" aca="1" ref="DT401" ca="1">IFERROR(INDEX(Forecast_Capex_Input!BS$12:BS$286,$Z401)
*(INDEX(Forecast_Capex_Input!$H$12:$H$286,$Z401)=Repex),0)
*$DO401</f>
        <v>0</v>
      </c>
      <c r="DV401" s="43" t="b" cm="1">
        <f t="array" aca="1" ref="DV401" ca="1">OR($G401=Forecast_Capex_Input!$BU$8:$BU$10)</f>
        <v>0</v>
      </c>
      <c r="DW401" s="43" cm="1">
        <f t="array" aca="1" ref="DW401" ca="1">IFERROR(INDEX(Forecast_Capex_Input!BV$12:BV$286,$Z401)
*(INDEX(Forecast_Capex_Input!$H$12:$H$286,$Z401)=Repex),0)
*$DV401</f>
        <v>0</v>
      </c>
      <c r="DX401" s="43" cm="1">
        <f t="array" aca="1" ref="DX401" ca="1">IFERROR(INDEX(Forecast_Capex_Input!BW$12:BW$286,$Z401)
*(INDEX(Forecast_Capex_Input!$H$12:$H$286,$Z401)=Repex),0)
*$DV401</f>
        <v>0</v>
      </c>
      <c r="DY401" s="43" cm="1">
        <f t="array" aca="1" ref="DY401" ca="1">IFERROR(INDEX(Forecast_Capex_Input!BX$12:BX$286,$Z401)
*(INDEX(Forecast_Capex_Input!$H$12:$H$286,$Z401)=Repex),0)
*$DV401</f>
        <v>0</v>
      </c>
      <c r="DZ401" s="43" cm="1">
        <f t="array" aca="1" ref="DZ401" ca="1">IFERROR(INDEX(Forecast_Capex_Input!BY$12:BY$286,$Z401)
*(INDEX(Forecast_Capex_Input!$H$12:$H$286,$Z401)=Repex),0)
*$DV401</f>
        <v>0</v>
      </c>
      <c r="EA401" s="43" cm="1">
        <f t="array" aca="1" ref="EA401" ca="1">IFERROR(INDEX(Forecast_Capex_Input!BZ$12:BZ$286,$Z401)
*(INDEX(Forecast_Capex_Input!$H$12:$H$286,$Z401)=Repex),0)
*$DV401</f>
        <v>0</v>
      </c>
      <c r="EB401" s="43" cm="1">
        <f t="array" aca="1" ref="EB401" ca="1">IFERROR(INDEX(Forecast_Capex_Input!CA$12:CA$286,$Z401)
*(INDEX(Forecast_Capex_Input!$H$12:$H$286,$Z401)=Repex),0)
*$DV401</f>
        <v>0</v>
      </c>
      <c r="EC401" s="43" cm="1">
        <f t="array" aca="1" ref="EC401" ca="1">IFERROR(INDEX(Forecast_Capex_Input!CB$12:CB$286,$Z401)
*(INDEX(Forecast_Capex_Input!$H$12:$H$286,$Z401)=Repex),0)
*$DV401</f>
        <v>0</v>
      </c>
      <c r="ED401" s="43" cm="1">
        <f t="array" aca="1" ref="ED401" ca="1">IFERROR(INDEX(Forecast_Capex_Input!CC$12:CC$286,$Z401)
*(INDEX(Forecast_Capex_Input!$H$12:$H$286,$Z401)=Repex),0)
*$DV401</f>
        <v>0</v>
      </c>
      <c r="EF401" s="86">
        <f t="shared" ref="EF401:EF432" si="44">IF(AND($AG401,$K401=Augex),
$AU401,NA)</f>
        <v>4.3541707726693231</v>
      </c>
      <c r="EG401" s="28">
        <f>IFERROR(RANK(EF401,EF$11:EF$1010,0)+COUNTIF(EF$11:EF401,EF401)-1,NA)</f>
        <v>11</v>
      </c>
    </row>
    <row r="402" spans="3:137" x14ac:dyDescent="0.2">
      <c r="C402" s="28">
        <f t="shared" si="42"/>
        <v>392</v>
      </c>
      <c r="D402" s="9" t="str" cm="1">
        <f t="array" ref="D402">IFERROR(INDEX(Forecast_Capex_Input!$D$12:$D$286,$Z402),NA)</f>
        <v>Voltage control under light load conditions</v>
      </c>
      <c r="E402" s="24" t="b" cm="1">
        <f t="array" ref="E402">IF($Z402=NA,NA,INDEX(Forecast_Capex_Input!$E$12:$E$286,$Z402))</f>
        <v>1</v>
      </c>
      <c r="F402" s="9" t="str" cm="1">
        <f t="array" aca="1" ref="F402" ca="1">IFERROR(INDEX(General!$E$25:$E$26,$AA402),NA)</f>
        <v>Non-Labour</v>
      </c>
      <c r="G402" s="9" t="str" cm="1">
        <f t="array" aca="1" ref="G402" ca="1">IFERROR(INDEX(Forecast_Capex_Input!$AI$11:$BB$11,$AC402),NA)</f>
        <v>Secondary Systems</v>
      </c>
      <c r="H402" s="50" cm="1">
        <f t="array" aca="1" ref="H402" ca="1">IFERROR(INDEX(Forecast_Capex_Input!$AI$12:$BB$286,$Z402,$AC402),NA)</f>
        <v>0.05</v>
      </c>
      <c r="I402" s="150" t="str" cm="1">
        <f t="array" ref="I402">IFERROR(INDEX(Forecast_Capex_Input!$F$12:$F$286,$Z402),NA)</f>
        <v>Augmentation Expenditure</v>
      </c>
      <c r="J402" s="150" t="str" cm="1">
        <f t="array" ref="J402">IFERROR(INDEX(Forecast_Capex_Input!G$12:G$286,$Z402),NA)</f>
        <v>Augmentations</v>
      </c>
      <c r="K402" s="150" t="str" cm="1">
        <f t="array" ref="K402">IFERROR(INDEX(Forecast_Capex_Input!H$12:H$286,$Z402),NA)</f>
        <v>Augex</v>
      </c>
      <c r="L402" s="150" t="str" cm="1">
        <f t="array" ref="L402">IFERROR(INDEX(Forecast_Capex_Input!I$12:I$286,$Z402),NA)</f>
        <v>Compliance</v>
      </c>
      <c r="M402" s="150" t="str" cm="1">
        <f t="array" ref="M402">IFERROR(INDEX(Forecast_Capex_Input!J$12:J$286,$Z402),NA)</f>
        <v>N/A</v>
      </c>
      <c r="N402" s="150" t="str" cm="1">
        <f t="array" ref="N402">IFERROR(INDEX(Forecast_Capex_Input!K$12:K$286,$Z402),NA)</f>
        <v>N/A</v>
      </c>
      <c r="O402" s="150" t="str" cm="1">
        <f t="array" ref="O402">IFERROR(INDEX(Forecast_Capex_Input!L$12:L$286,$Z402),NA)</f>
        <v>N/A</v>
      </c>
      <c r="P402" s="150" t="str" cm="1">
        <f t="array" ref="P402">IFERROR(INDEX(Forecast_Capex_Input!M$12:M$286,$Z402),NA)</f>
        <v>N/A</v>
      </c>
      <c r="Q402" s="24" t="str" cm="1">
        <f t="array" ref="Q402">IFERROR(INDEX(Forecast_Capex_Input!N$12:N$286,$Z402),NA)</f>
        <v>No</v>
      </c>
      <c r="R402" s="190" cm="1">
        <f t="array" ref="R402">IFERROR(INDEX(Forecast_Capex_Input!O$12:O$286,$Z402),0)</f>
        <v>0</v>
      </c>
      <c r="S402" s="24" t="str" cm="1">
        <f t="array" ref="S402">IFERROR(INDEX(Forecast_Capex_Input!P$12:P$286,$Z402),0)</f>
        <v>Energy transition</v>
      </c>
      <c r="T402" s="150" t="str" cm="1">
        <f t="array" aca="1" ref="T402" ca="1">IFERROR(INDEX(General!$K$91:$K$110,$AC402),NA)</f>
        <v>Secondary Systems (2018-23)</v>
      </c>
      <c r="U402" s="43" cm="1">
        <f t="array" aca="1" ref="U402" ca="1">IFERROR(
IF($F402=General!$E$25,INDEX(Forecast_Capex_Input!S$12:S$286,$Z402),
INDEX(Forecast_Capex_Input!T$12:T$286,$Z402)),0)</f>
        <v>0.85752610138904006</v>
      </c>
      <c r="V402" s="82" t="b">
        <f>IFERROR(INDEX(Overheads!$T$19:$T$26,MATCH($I402,Overheads!$E$19:$E$26,0)),FALSE)</f>
        <v>1</v>
      </c>
      <c r="W402" s="209" t="str" cm="1">
        <f t="array" ref="W402">IFERROR(
INDEX(Forecast_Capex_Input!CN$12:CN$286,$Z402),0)</f>
        <v>FY22</v>
      </c>
      <c r="X402" s="209">
        <f>IFERROR(
MATCH($W402,General!$L$39:$S$39,0),1)</f>
        <v>2</v>
      </c>
      <c r="Z402" s="28">
        <f>IFERROR(
IF(MATCH($C402,Forecast_Capex_Input!$CI$12:$CI$286,1)+1&gt;MAX(Forecast_Capex_Input!$C$12:$C$286),NA,
MATCH($C402,Forecast_Capex_Input!$CI$12:$CI$286,1)+1),1)</f>
        <v>162</v>
      </c>
      <c r="AA402" s="28" cm="1">
        <f t="array" aca="1" ref="AA402" ca="1">IFERROR(
IF(Z401&lt;&gt;Z402,1,
IF(COUNTIF(OFFSET(AA401,0,0,-INDEX(Forecast_Capex_Input!$CG$12:$CG$286,$Z402)),AA401)=INDEX(Forecast_Capex_Input!$CG$12:$CG$286,$Z402),AA401+1,AA401)),NA)</f>
        <v>2</v>
      </c>
      <c r="AB402" s="28" cm="1">
        <f t="array" ref="AB402">IFERROR($C402-IF($Z402=1,1,INDEX(Forecast_Capex_Input!$CI$12:$CI$286,$Z402-1))+1,NA)</f>
        <v>4</v>
      </c>
      <c r="AC402" s="28" cm="1">
        <f t="array" aca="1" ref="AC402" ca="1">IFERROR(IF(AA402=1,
INDEX(Forecast_Capex_Input!$AI$10:$BB$10,SMALL(IF(INDEX(Forecast_Capex_Input!$AI$12:$BB$286,$Z402,0)&gt;0,COLUMN(Forecast_Capex_Input!$AI$10:$BB$10)-COLUMN(Forecast_Capex_Input!$AI$12)+1),ROWS(OFFSET(AC401,0,0,-$AB402)))),
OFFSET(AC401,-INDEX(Forecast_Capex_Input!$CG$12:$CG$286,$Z402)+1,0)),NA)</f>
        <v>4</v>
      </c>
      <c r="AD402" s="28">
        <f t="shared" ca="1" si="40"/>
        <v>2</v>
      </c>
      <c r="AE402" s="82" t="b">
        <f t="shared" si="43"/>
        <v>0</v>
      </c>
      <c r="AF402" s="78" t="b">
        <v>0</v>
      </c>
      <c r="AG402" s="82" t="b">
        <f t="shared" si="41"/>
        <v>1</v>
      </c>
      <c r="AI402" s="55">
        <v>0.13265148902974089</v>
      </c>
      <c r="AJ402" s="55">
        <v>9.6515393742328745E-2</v>
      </c>
      <c r="AK402" s="55">
        <v>0</v>
      </c>
      <c r="AL402" s="55">
        <v>0</v>
      </c>
      <c r="AM402" s="55">
        <v>0</v>
      </c>
      <c r="AN402" s="135">
        <v>0.22916688277206965</v>
      </c>
      <c r="AP402" s="55">
        <v>0.13265148902974089</v>
      </c>
      <c r="AQ402" s="55">
        <v>9.6515393742328745E-2</v>
      </c>
      <c r="AR402" s="55">
        <v>0</v>
      </c>
      <c r="AS402" s="55">
        <v>0</v>
      </c>
      <c r="AT402" s="55">
        <v>0</v>
      </c>
      <c r="AU402" s="135">
        <v>0.22916688277206965</v>
      </c>
      <c r="AW402" s="55">
        <v>1.5991323882864783E-2</v>
      </c>
      <c r="AX402" s="55">
        <v>1.0904596346078647E-2</v>
      </c>
      <c r="AY402" s="55">
        <v>0</v>
      </c>
      <c r="AZ402" s="55">
        <v>0</v>
      </c>
      <c r="BA402" s="55">
        <v>0</v>
      </c>
      <c r="BB402" s="135">
        <v>2.689592022894343E-2</v>
      </c>
      <c r="BD402" s="55">
        <v>3.1136849377251846E-3</v>
      </c>
      <c r="BE402" s="55">
        <v>2.1374874185306728E-3</v>
      </c>
      <c r="BF402" s="55">
        <v>0</v>
      </c>
      <c r="BG402" s="55">
        <v>0</v>
      </c>
      <c r="BH402" s="55">
        <v>0</v>
      </c>
      <c r="BI402" s="135">
        <v>5.2511723562558574E-3</v>
      </c>
      <c r="BK402" s="55">
        <v>0.15175649785033085</v>
      </c>
      <c r="BL402" s="55">
        <v>0.10955747750693806</v>
      </c>
      <c r="BM402" s="55">
        <v>0</v>
      </c>
      <c r="BN402" s="55">
        <v>0</v>
      </c>
      <c r="BO402" s="55">
        <v>0</v>
      </c>
      <c r="BP402" s="135">
        <v>0.26131397535726891</v>
      </c>
      <c r="BR402" s="147">
        <v>0</v>
      </c>
      <c r="BS402" s="147">
        <v>1</v>
      </c>
      <c r="BT402" s="147">
        <v>0</v>
      </c>
      <c r="BU402" s="147">
        <v>0</v>
      </c>
      <c r="BV402" s="147">
        <v>0</v>
      </c>
      <c r="BX402" s="55">
        <v>0</v>
      </c>
      <c r="BY402" s="55">
        <v>0.22916688277206965</v>
      </c>
      <c r="BZ402" s="55">
        <v>0</v>
      </c>
      <c r="CA402" s="55">
        <v>0</v>
      </c>
      <c r="CB402" s="55">
        <v>0</v>
      </c>
      <c r="CC402" s="135">
        <v>0.22916688277206965</v>
      </c>
      <c r="CE402" s="55">
        <v>0</v>
      </c>
      <c r="CF402" s="55">
        <v>0.22916688277206965</v>
      </c>
      <c r="CG402" s="55">
        <v>0</v>
      </c>
      <c r="CH402" s="55">
        <v>0</v>
      </c>
      <c r="CI402" s="55">
        <v>0</v>
      </c>
      <c r="CJ402" s="135">
        <v>0.22916688277206965</v>
      </c>
      <c r="CL402" s="55">
        <v>0</v>
      </c>
      <c r="CM402" s="55">
        <v>2.689592022894343E-2</v>
      </c>
      <c r="CN402" s="55">
        <v>0</v>
      </c>
      <c r="CO402" s="55">
        <v>0</v>
      </c>
      <c r="CP402" s="55">
        <v>0</v>
      </c>
      <c r="CQ402" s="135">
        <v>2.689592022894343E-2</v>
      </c>
      <c r="CS402" s="67">
        <v>0</v>
      </c>
      <c r="CT402" s="67">
        <v>5.2511723562558574E-3</v>
      </c>
      <c r="CU402" s="67">
        <v>0</v>
      </c>
      <c r="CV402" s="67">
        <v>0</v>
      </c>
      <c r="CW402" s="67">
        <v>0</v>
      </c>
      <c r="CX402" s="135">
        <v>5.2511723562558574E-3</v>
      </c>
      <c r="CZ402" s="55">
        <v>0</v>
      </c>
      <c r="DA402" s="55">
        <v>0.26131397535726897</v>
      </c>
      <c r="DB402" s="55">
        <v>0</v>
      </c>
      <c r="DC402" s="55">
        <v>0</v>
      </c>
      <c r="DD402" s="55">
        <v>0</v>
      </c>
      <c r="DE402" s="135">
        <v>0.26131397535726897</v>
      </c>
      <c r="DG402" s="43" t="b" cm="1">
        <f t="array" aca="1" ref="DG402" ca="1">OR($G402=Forecast_Capex_Input!$BF$8:$BF$10)</f>
        <v>0</v>
      </c>
      <c r="DH402" s="43" cm="1">
        <f t="array" aca="1" ref="DH402" ca="1">IFERROR(INDEX(Forecast_Capex_Input!BG$12:BG$286,$Z402)
*(INDEX(Forecast_Capex_Input!$H$12:$H$286,$Z402)=Repex),0)
*$DG402</f>
        <v>0</v>
      </c>
      <c r="DI402" s="43" cm="1">
        <f t="array" aca="1" ref="DI402" ca="1">IFERROR(INDEX(Forecast_Capex_Input!BH$12:BH$286,$Z402)
*(INDEX(Forecast_Capex_Input!$H$12:$H$286,$Z402)=Repex),0)
*$DG402</f>
        <v>0</v>
      </c>
      <c r="DJ402" s="43" cm="1">
        <f t="array" aca="1" ref="DJ402" ca="1">IFERROR(INDEX(Forecast_Capex_Input!BI$12:BI$286,$Z402)
*(INDEX(Forecast_Capex_Input!$H$12:$H$286,$Z402)=Repex),0)
*$DG402</f>
        <v>0</v>
      </c>
      <c r="DK402" s="43" cm="1">
        <f t="array" aca="1" ref="DK402" ca="1">IFERROR(INDEX(Forecast_Capex_Input!BJ$12:BJ$286,$Z402)
*(INDEX(Forecast_Capex_Input!$H$12:$H$286,$Z402)=Repex),0)
*$DG402</f>
        <v>0</v>
      </c>
      <c r="DL402" s="43" cm="1">
        <f t="array" aca="1" ref="DL402" ca="1">IFERROR(INDEX(Forecast_Capex_Input!BK$12:BK$286,$Z402)
*(INDEX(Forecast_Capex_Input!$H$12:$H$286,$Z402)=Repex),0)
*$DG402</f>
        <v>0</v>
      </c>
      <c r="DM402" s="43" cm="1">
        <f t="array" aca="1" ref="DM402" ca="1">IFERROR(INDEX(Forecast_Capex_Input!BL$12:BL$286,$Z402)
*(INDEX(Forecast_Capex_Input!$H$12:$H$286,$Z402)=Repex),0)
*$DG402</f>
        <v>0</v>
      </c>
      <c r="DO402" s="43" t="b" cm="1">
        <f t="array" aca="1" ref="DO402" ca="1">OR($G402=Forecast_Capex_Input!$BN$8:$BN$9)</f>
        <v>0</v>
      </c>
      <c r="DP402" s="43" cm="1">
        <f t="array" aca="1" ref="DP402" ca="1">IFERROR(INDEX(Forecast_Capex_Input!BO$12:BO$286,$Z402)
*(INDEX(Forecast_Capex_Input!$H$12:$H$286,$Z402)=Repex),0)
*$DO402</f>
        <v>0</v>
      </c>
      <c r="DQ402" s="43" cm="1">
        <f t="array" aca="1" ref="DQ402" ca="1">IFERROR(INDEX(Forecast_Capex_Input!BP$12:BP$286,$Z402)
*(INDEX(Forecast_Capex_Input!$H$12:$H$286,$Z402)=Repex),0)
*$DO402</f>
        <v>0</v>
      </c>
      <c r="DR402" s="43" cm="1">
        <f t="array" aca="1" ref="DR402" ca="1">IFERROR(INDEX(Forecast_Capex_Input!BQ$12:BQ$286,$Z402)
*(INDEX(Forecast_Capex_Input!$H$12:$H$286,$Z402)=Repex),0)
*$DO402</f>
        <v>0</v>
      </c>
      <c r="DS402" s="43" cm="1">
        <f t="array" aca="1" ref="DS402" ca="1">IFERROR(INDEX(Forecast_Capex_Input!BR$12:BR$286,$Z402)
*(INDEX(Forecast_Capex_Input!$H$12:$H$286,$Z402)=Repex),0)
*$DO402</f>
        <v>0</v>
      </c>
      <c r="DT402" s="43" cm="1">
        <f t="array" aca="1" ref="DT402" ca="1">IFERROR(INDEX(Forecast_Capex_Input!BS$12:BS$286,$Z402)
*(INDEX(Forecast_Capex_Input!$H$12:$H$286,$Z402)=Repex),0)
*$DO402</f>
        <v>0</v>
      </c>
      <c r="DV402" s="43" t="b" cm="1">
        <f t="array" aca="1" ref="DV402" ca="1">OR($G402=Forecast_Capex_Input!$BU$8:$BU$10)</f>
        <v>1</v>
      </c>
      <c r="DW402" s="43" cm="1">
        <f t="array" aca="1" ref="DW402" ca="1">IFERROR(INDEX(Forecast_Capex_Input!BV$12:BV$286,$Z402)
*(INDEX(Forecast_Capex_Input!$H$12:$H$286,$Z402)=Repex),0)
*$DV402</f>
        <v>0</v>
      </c>
      <c r="DX402" s="43" cm="1">
        <f t="array" aca="1" ref="DX402" ca="1">IFERROR(INDEX(Forecast_Capex_Input!BW$12:BW$286,$Z402)
*(INDEX(Forecast_Capex_Input!$H$12:$H$286,$Z402)=Repex),0)
*$DV402</f>
        <v>0</v>
      </c>
      <c r="DY402" s="43" cm="1">
        <f t="array" aca="1" ref="DY402" ca="1">IFERROR(INDEX(Forecast_Capex_Input!BX$12:BX$286,$Z402)
*(INDEX(Forecast_Capex_Input!$H$12:$H$286,$Z402)=Repex),0)
*$DV402</f>
        <v>0</v>
      </c>
      <c r="DZ402" s="43" cm="1">
        <f t="array" aca="1" ref="DZ402" ca="1">IFERROR(INDEX(Forecast_Capex_Input!BY$12:BY$286,$Z402)
*(INDEX(Forecast_Capex_Input!$H$12:$H$286,$Z402)=Repex),0)
*$DV402</f>
        <v>0</v>
      </c>
      <c r="EA402" s="43" cm="1">
        <f t="array" aca="1" ref="EA402" ca="1">IFERROR(INDEX(Forecast_Capex_Input!BZ$12:BZ$286,$Z402)
*(INDEX(Forecast_Capex_Input!$H$12:$H$286,$Z402)=Repex),0)
*$DV402</f>
        <v>0</v>
      </c>
      <c r="EB402" s="43" cm="1">
        <f t="array" aca="1" ref="EB402" ca="1">IFERROR(INDEX(Forecast_Capex_Input!CA$12:CA$286,$Z402)
*(INDEX(Forecast_Capex_Input!$H$12:$H$286,$Z402)=Repex),0)
*$DV402</f>
        <v>0</v>
      </c>
      <c r="EC402" s="43" cm="1">
        <f t="array" aca="1" ref="EC402" ca="1">IFERROR(INDEX(Forecast_Capex_Input!CB$12:CB$286,$Z402)
*(INDEX(Forecast_Capex_Input!$H$12:$H$286,$Z402)=Repex),0)
*$DV402</f>
        <v>0</v>
      </c>
      <c r="ED402" s="43" cm="1">
        <f t="array" aca="1" ref="ED402" ca="1">IFERROR(INDEX(Forecast_Capex_Input!CC$12:CC$286,$Z402)
*(INDEX(Forecast_Capex_Input!$H$12:$H$286,$Z402)=Repex),0)
*$DV402</f>
        <v>0</v>
      </c>
      <c r="EF402" s="86">
        <f t="shared" si="44"/>
        <v>0.22916688277206965</v>
      </c>
      <c r="EG402" s="28">
        <f>IFERROR(RANK(EF402,EF$11:EF$1010,0)+COUNTIF(EF$11:EF402,EF402)-1,NA)</f>
        <v>37</v>
      </c>
    </row>
    <row r="403" spans="3:137" x14ac:dyDescent="0.2">
      <c r="C403" s="28">
        <f t="shared" si="42"/>
        <v>393</v>
      </c>
      <c r="D403" s="9" t="str" cm="1">
        <f t="array" ref="D403">IFERROR(INDEX(Forecast_Capex_Input!$D$12:$D$286,$Z403),NA)</f>
        <v>Maintain voltage in Beryl area</v>
      </c>
      <c r="E403" s="24" t="b" cm="1">
        <f t="array" ref="E403">IF($Z403=NA,NA,INDEX(Forecast_Capex_Input!$E$12:$E$286,$Z403))</f>
        <v>1</v>
      </c>
      <c r="F403" s="9" t="str" cm="1">
        <f t="array" aca="1" ref="F403" ca="1">IFERROR(INDEX(General!$E$25:$E$26,$AA403),NA)</f>
        <v>Labour</v>
      </c>
      <c r="G403" s="9" t="str" cm="1">
        <f t="array" aca="1" ref="G403" ca="1">IFERROR(INDEX(Forecast_Capex_Input!$AI$11:$BB$11,$AC403),NA)</f>
        <v>Substations</v>
      </c>
      <c r="H403" s="50" cm="1">
        <f t="array" aca="1" ref="H403" ca="1">IFERROR(INDEX(Forecast_Capex_Input!$AI$12:$BB$286,$Z403,$AC403),NA)</f>
        <v>1</v>
      </c>
      <c r="I403" s="150" t="str" cm="1">
        <f t="array" ref="I403">IFERROR(INDEX(Forecast_Capex_Input!$F$12:$F$286,$Z403),NA)</f>
        <v>Augmentation Expenditure</v>
      </c>
      <c r="J403" s="150" t="str" cm="1">
        <f t="array" ref="J403">IFERROR(INDEX(Forecast_Capex_Input!G$12:G$286,$Z403),NA)</f>
        <v>Augmentations</v>
      </c>
      <c r="K403" s="150" t="str" cm="1">
        <f t="array" ref="K403">IFERROR(INDEX(Forecast_Capex_Input!H$12:H$286,$Z403),NA)</f>
        <v>Augex</v>
      </c>
      <c r="L403" s="150" t="str" cm="1">
        <f t="array" ref="L403">IFERROR(INDEX(Forecast_Capex_Input!I$12:I$286,$Z403),NA)</f>
        <v>Demand</v>
      </c>
      <c r="M403" s="150" t="str" cm="1">
        <f t="array" ref="M403">IFERROR(INDEX(Forecast_Capex_Input!J$12:J$286,$Z403),NA)</f>
        <v>N/A</v>
      </c>
      <c r="N403" s="150" t="str" cm="1">
        <f t="array" ref="N403">IFERROR(INDEX(Forecast_Capex_Input!K$12:K$286,$Z403),NA)</f>
        <v>N/A</v>
      </c>
      <c r="O403" s="150" t="str" cm="1">
        <f t="array" ref="O403">IFERROR(INDEX(Forecast_Capex_Input!L$12:L$286,$Z403),NA)</f>
        <v>N/A</v>
      </c>
      <c r="P403" s="150" t="str" cm="1">
        <f t="array" ref="P403">IFERROR(INDEX(Forecast_Capex_Input!M$12:M$286,$Z403),NA)</f>
        <v>N/A</v>
      </c>
      <c r="Q403" s="24" t="str" cm="1">
        <f t="array" ref="Q403">IFERROR(INDEX(Forecast_Capex_Input!N$12:N$286,$Z403),NA)</f>
        <v>Yes</v>
      </c>
      <c r="R403" s="190" cm="1">
        <f t="array" ref="R403">IFERROR(INDEX(Forecast_Capex_Input!O$12:O$286,$Z403),0)</f>
        <v>0</v>
      </c>
      <c r="S403" s="24" t="str" cm="1">
        <f t="array" ref="S403">IFERROR(INDEX(Forecast_Capex_Input!P$12:P$286,$Z403),0)</f>
        <v>Localised maximum demand growth</v>
      </c>
      <c r="T403" s="150" t="str" cm="1">
        <f t="array" aca="1" ref="T403" ca="1">IFERROR(INDEX(General!$K$91:$K$110,$AC403),NA)</f>
        <v>Substations (2018 onwards)</v>
      </c>
      <c r="U403" s="43" cm="1">
        <f t="array" aca="1" ref="U403" ca="1">IFERROR(
IF($F403=General!$E$25,INDEX(Forecast_Capex_Input!S$12:S$286,$Z403),
INDEX(Forecast_Capex_Input!T$12:T$286,$Z403)),0)</f>
        <v>5.5925740117562787E-2</v>
      </c>
      <c r="V403" s="82" t="b">
        <f>IFERROR(INDEX(Overheads!$T$19:$T$26,MATCH($I403,Overheads!$E$19:$E$26,0)),FALSE)</f>
        <v>1</v>
      </c>
      <c r="W403" s="209" t="str" cm="1">
        <f t="array" ref="W403">IFERROR(
INDEX(Forecast_Capex_Input!CN$12:CN$286,$Z403),0)</f>
        <v>FY22</v>
      </c>
      <c r="X403" s="209">
        <f>IFERROR(
MATCH($W403,General!$L$39:$S$39,0),1)</f>
        <v>2</v>
      </c>
      <c r="Z403" s="28">
        <f>IFERROR(
IF(MATCH($C403,Forecast_Capex_Input!$CI$12:$CI$286,1)+1&gt;MAX(Forecast_Capex_Input!$C$12:$C$286),NA,
MATCH($C403,Forecast_Capex_Input!$CI$12:$CI$286,1)+1),1)</f>
        <v>163</v>
      </c>
      <c r="AA403" s="28" cm="1">
        <f t="array" aca="1" ref="AA403" ca="1">IFERROR(
IF(Z402&lt;&gt;Z403,1,
IF(COUNTIF(OFFSET(AA402,0,0,-INDEX(Forecast_Capex_Input!$CG$12:$CG$286,$Z403)),AA402)=INDEX(Forecast_Capex_Input!$CG$12:$CG$286,$Z403),AA402+1,AA402)),NA)</f>
        <v>1</v>
      </c>
      <c r="AB403" s="28" cm="1">
        <f t="array" ref="AB403">IFERROR($C403-IF($Z403=1,1,INDEX(Forecast_Capex_Input!$CI$12:$CI$286,$Z403-1))+1,NA)</f>
        <v>1</v>
      </c>
      <c r="AC403" s="28" cm="1">
        <f t="array" aca="1" ref="AC403" ca="1">IFERROR(IF(AA403=1,
INDEX(Forecast_Capex_Input!$AI$10:$BB$10,SMALL(IF(INDEX(Forecast_Capex_Input!$AI$12:$BB$286,$Z403,0)&gt;0,COLUMN(Forecast_Capex_Input!$AI$10:$BB$10)-COLUMN(Forecast_Capex_Input!$AI$12)+1),ROWS(OFFSET(AC402,0,0,-$AB403)))),
OFFSET(AC402,-INDEX(Forecast_Capex_Input!$CG$12:$CG$286,$Z403)+1,0)),NA)</f>
        <v>3</v>
      </c>
      <c r="AD403" s="28">
        <f t="shared" ca="1" si="40"/>
        <v>1</v>
      </c>
      <c r="AE403" s="82" t="b">
        <f t="shared" si="43"/>
        <v>0</v>
      </c>
      <c r="AF403" s="78" t="b">
        <v>0</v>
      </c>
      <c r="AG403" s="82" t="b">
        <f t="shared" si="41"/>
        <v>1</v>
      </c>
      <c r="AI403" s="55">
        <v>0</v>
      </c>
      <c r="AJ403" s="55">
        <v>8.6032791699274552E-2</v>
      </c>
      <c r="AK403" s="55">
        <v>0.40850102533468491</v>
      </c>
      <c r="AL403" s="55">
        <v>0.78481712140057669</v>
      </c>
      <c r="AM403" s="55">
        <v>0</v>
      </c>
      <c r="AN403" s="135">
        <v>1.2793509384345363</v>
      </c>
      <c r="AP403" s="55">
        <v>0</v>
      </c>
      <c r="AQ403" s="55">
        <v>8.4461540484181294E-2</v>
      </c>
      <c r="AR403" s="55">
        <v>0.40567099664432843</v>
      </c>
      <c r="AS403" s="55">
        <v>0.7827551081666404</v>
      </c>
      <c r="AT403" s="55">
        <v>0</v>
      </c>
      <c r="AU403" s="135">
        <v>1.2728876452951501</v>
      </c>
      <c r="AW403" s="55">
        <v>0</v>
      </c>
      <c r="AX403" s="55">
        <v>9.5427161412910029E-3</v>
      </c>
      <c r="AY403" s="55">
        <v>5.6271814391918397E-2</v>
      </c>
      <c r="AZ403" s="55">
        <v>0.1100885341003254</v>
      </c>
      <c r="BA403" s="55">
        <v>0</v>
      </c>
      <c r="BB403" s="135">
        <v>0.17590306463353481</v>
      </c>
      <c r="BD403" s="55">
        <v>0</v>
      </c>
      <c r="BE403" s="55">
        <v>1.8705356019853147E-3</v>
      </c>
      <c r="BF403" s="55">
        <v>1.0789184627375603E-2</v>
      </c>
      <c r="BG403" s="55">
        <v>2.0962603518059914E-2</v>
      </c>
      <c r="BH403" s="55">
        <v>0</v>
      </c>
      <c r="BI403" s="135">
        <v>3.3622323747420829E-2</v>
      </c>
      <c r="BK403" s="55">
        <v>0</v>
      </c>
      <c r="BL403" s="55">
        <v>9.5874792227457609E-2</v>
      </c>
      <c r="BM403" s="55">
        <v>0.47273199566362245</v>
      </c>
      <c r="BN403" s="55">
        <v>0.91380624578502567</v>
      </c>
      <c r="BO403" s="55">
        <v>0</v>
      </c>
      <c r="BP403" s="135">
        <v>1.4824130336761057</v>
      </c>
      <c r="BR403" s="147">
        <v>0</v>
      </c>
      <c r="BS403" s="147">
        <v>0</v>
      </c>
      <c r="BT403" s="147">
        <v>1</v>
      </c>
      <c r="BU403" s="147">
        <v>0</v>
      </c>
      <c r="BV403" s="147">
        <v>0</v>
      </c>
      <c r="BX403" s="55">
        <v>0</v>
      </c>
      <c r="BY403" s="55">
        <v>0</v>
      </c>
      <c r="BZ403" s="55">
        <v>1.2793509384345363</v>
      </c>
      <c r="CA403" s="55">
        <v>0</v>
      </c>
      <c r="CB403" s="55">
        <v>0</v>
      </c>
      <c r="CC403" s="135">
        <v>1.2793509384345363</v>
      </c>
      <c r="CE403" s="55">
        <v>0</v>
      </c>
      <c r="CF403" s="55">
        <v>0</v>
      </c>
      <c r="CG403" s="55">
        <v>1.2728876452951501</v>
      </c>
      <c r="CH403" s="55">
        <v>0</v>
      </c>
      <c r="CI403" s="55">
        <v>0</v>
      </c>
      <c r="CJ403" s="135">
        <v>1.2728876452951501</v>
      </c>
      <c r="CL403" s="55">
        <v>0</v>
      </c>
      <c r="CM403" s="55">
        <v>0</v>
      </c>
      <c r="CN403" s="55">
        <v>0.17590306463353481</v>
      </c>
      <c r="CO403" s="55">
        <v>0</v>
      </c>
      <c r="CP403" s="55">
        <v>0</v>
      </c>
      <c r="CQ403" s="135">
        <v>0.17590306463353481</v>
      </c>
      <c r="CS403" s="67">
        <v>0</v>
      </c>
      <c r="CT403" s="67">
        <v>0</v>
      </c>
      <c r="CU403" s="67">
        <v>3.3622323747420829E-2</v>
      </c>
      <c r="CV403" s="67">
        <v>0</v>
      </c>
      <c r="CW403" s="67">
        <v>0</v>
      </c>
      <c r="CX403" s="135">
        <v>3.3622323747420829E-2</v>
      </c>
      <c r="CZ403" s="55">
        <v>0</v>
      </c>
      <c r="DA403" s="55">
        <v>0</v>
      </c>
      <c r="DB403" s="55">
        <v>1.4824130336761059</v>
      </c>
      <c r="DC403" s="55">
        <v>0</v>
      </c>
      <c r="DD403" s="55">
        <v>0</v>
      </c>
      <c r="DE403" s="135">
        <v>1.4824130336761059</v>
      </c>
      <c r="DG403" s="43" t="b" cm="1">
        <f t="array" aca="1" ref="DG403" ca="1">OR($G403=Forecast_Capex_Input!$BF$8:$BF$10)</f>
        <v>0</v>
      </c>
      <c r="DH403" s="43" cm="1">
        <f t="array" aca="1" ref="DH403" ca="1">IFERROR(INDEX(Forecast_Capex_Input!BG$12:BG$286,$Z403)
*(INDEX(Forecast_Capex_Input!$H$12:$H$286,$Z403)=Repex),0)
*$DG403</f>
        <v>0</v>
      </c>
      <c r="DI403" s="43" cm="1">
        <f t="array" aca="1" ref="DI403" ca="1">IFERROR(INDEX(Forecast_Capex_Input!BH$12:BH$286,$Z403)
*(INDEX(Forecast_Capex_Input!$H$12:$H$286,$Z403)=Repex),0)
*$DG403</f>
        <v>0</v>
      </c>
      <c r="DJ403" s="43" cm="1">
        <f t="array" aca="1" ref="DJ403" ca="1">IFERROR(INDEX(Forecast_Capex_Input!BI$12:BI$286,$Z403)
*(INDEX(Forecast_Capex_Input!$H$12:$H$286,$Z403)=Repex),0)
*$DG403</f>
        <v>0</v>
      </c>
      <c r="DK403" s="43" cm="1">
        <f t="array" aca="1" ref="DK403" ca="1">IFERROR(INDEX(Forecast_Capex_Input!BJ$12:BJ$286,$Z403)
*(INDEX(Forecast_Capex_Input!$H$12:$H$286,$Z403)=Repex),0)
*$DG403</f>
        <v>0</v>
      </c>
      <c r="DL403" s="43" cm="1">
        <f t="array" aca="1" ref="DL403" ca="1">IFERROR(INDEX(Forecast_Capex_Input!BK$12:BK$286,$Z403)
*(INDEX(Forecast_Capex_Input!$H$12:$H$286,$Z403)=Repex),0)
*$DG403</f>
        <v>0</v>
      </c>
      <c r="DM403" s="43" cm="1">
        <f t="array" aca="1" ref="DM403" ca="1">IFERROR(INDEX(Forecast_Capex_Input!BL$12:BL$286,$Z403)
*(INDEX(Forecast_Capex_Input!$H$12:$H$286,$Z403)=Repex),0)
*$DG403</f>
        <v>0</v>
      </c>
      <c r="DO403" s="43" t="b" cm="1">
        <f t="array" aca="1" ref="DO403" ca="1">OR($G403=Forecast_Capex_Input!$BN$8:$BN$9)</f>
        <v>1</v>
      </c>
      <c r="DP403" s="43" cm="1">
        <f t="array" aca="1" ref="DP403" ca="1">IFERROR(INDEX(Forecast_Capex_Input!BO$12:BO$286,$Z403)
*(INDEX(Forecast_Capex_Input!$H$12:$H$286,$Z403)=Repex),0)
*$DO403</f>
        <v>0</v>
      </c>
      <c r="DQ403" s="43" cm="1">
        <f t="array" aca="1" ref="DQ403" ca="1">IFERROR(INDEX(Forecast_Capex_Input!BP$12:BP$286,$Z403)
*(INDEX(Forecast_Capex_Input!$H$12:$H$286,$Z403)=Repex),0)
*$DO403</f>
        <v>0</v>
      </c>
      <c r="DR403" s="43" cm="1">
        <f t="array" aca="1" ref="DR403" ca="1">IFERROR(INDEX(Forecast_Capex_Input!BQ$12:BQ$286,$Z403)
*(INDEX(Forecast_Capex_Input!$H$12:$H$286,$Z403)=Repex),0)
*$DO403</f>
        <v>0</v>
      </c>
      <c r="DS403" s="43" cm="1">
        <f t="array" aca="1" ref="DS403" ca="1">IFERROR(INDEX(Forecast_Capex_Input!BR$12:BR$286,$Z403)
*(INDEX(Forecast_Capex_Input!$H$12:$H$286,$Z403)=Repex),0)
*$DO403</f>
        <v>0</v>
      </c>
      <c r="DT403" s="43" cm="1">
        <f t="array" aca="1" ref="DT403" ca="1">IFERROR(INDEX(Forecast_Capex_Input!BS$12:BS$286,$Z403)
*(INDEX(Forecast_Capex_Input!$H$12:$H$286,$Z403)=Repex),0)
*$DO403</f>
        <v>0</v>
      </c>
      <c r="DV403" s="43" t="b" cm="1">
        <f t="array" aca="1" ref="DV403" ca="1">OR($G403=Forecast_Capex_Input!$BU$8:$BU$10)</f>
        <v>0</v>
      </c>
      <c r="DW403" s="43" cm="1">
        <f t="array" aca="1" ref="DW403" ca="1">IFERROR(INDEX(Forecast_Capex_Input!BV$12:BV$286,$Z403)
*(INDEX(Forecast_Capex_Input!$H$12:$H$286,$Z403)=Repex),0)
*$DV403</f>
        <v>0</v>
      </c>
      <c r="DX403" s="43" cm="1">
        <f t="array" aca="1" ref="DX403" ca="1">IFERROR(INDEX(Forecast_Capex_Input!BW$12:BW$286,$Z403)
*(INDEX(Forecast_Capex_Input!$H$12:$H$286,$Z403)=Repex),0)
*$DV403</f>
        <v>0</v>
      </c>
      <c r="DY403" s="43" cm="1">
        <f t="array" aca="1" ref="DY403" ca="1">IFERROR(INDEX(Forecast_Capex_Input!BX$12:BX$286,$Z403)
*(INDEX(Forecast_Capex_Input!$H$12:$H$286,$Z403)=Repex),0)
*$DV403</f>
        <v>0</v>
      </c>
      <c r="DZ403" s="43" cm="1">
        <f t="array" aca="1" ref="DZ403" ca="1">IFERROR(INDEX(Forecast_Capex_Input!BY$12:BY$286,$Z403)
*(INDEX(Forecast_Capex_Input!$H$12:$H$286,$Z403)=Repex),0)
*$DV403</f>
        <v>0</v>
      </c>
      <c r="EA403" s="43" cm="1">
        <f t="array" aca="1" ref="EA403" ca="1">IFERROR(INDEX(Forecast_Capex_Input!BZ$12:BZ$286,$Z403)
*(INDEX(Forecast_Capex_Input!$H$12:$H$286,$Z403)=Repex),0)
*$DV403</f>
        <v>0</v>
      </c>
      <c r="EB403" s="43" cm="1">
        <f t="array" aca="1" ref="EB403" ca="1">IFERROR(INDEX(Forecast_Capex_Input!CA$12:CA$286,$Z403)
*(INDEX(Forecast_Capex_Input!$H$12:$H$286,$Z403)=Repex),0)
*$DV403</f>
        <v>0</v>
      </c>
      <c r="EC403" s="43" cm="1">
        <f t="array" aca="1" ref="EC403" ca="1">IFERROR(INDEX(Forecast_Capex_Input!CB$12:CB$286,$Z403)
*(INDEX(Forecast_Capex_Input!$H$12:$H$286,$Z403)=Repex),0)
*$DV403</f>
        <v>0</v>
      </c>
      <c r="ED403" s="43" cm="1">
        <f t="array" aca="1" ref="ED403" ca="1">IFERROR(INDEX(Forecast_Capex_Input!CC$12:CC$286,$Z403)
*(INDEX(Forecast_Capex_Input!$H$12:$H$286,$Z403)=Repex),0)
*$DV403</f>
        <v>0</v>
      </c>
      <c r="EF403" s="86">
        <f t="shared" si="44"/>
        <v>1.2728876452951501</v>
      </c>
      <c r="EG403" s="28">
        <f>IFERROR(RANK(EF403,EF$11:EF$1010,0)+COUNTIF(EF$11:EF403,EF403)-1,NA)</f>
        <v>25</v>
      </c>
    </row>
    <row r="404" spans="3:137" x14ac:dyDescent="0.2">
      <c r="C404" s="28">
        <f t="shared" si="42"/>
        <v>394</v>
      </c>
      <c r="D404" s="9" t="str" cm="1">
        <f t="array" ref="D404">IFERROR(INDEX(Forecast_Capex_Input!$D$12:$D$286,$Z404),NA)</f>
        <v>Maintain voltage in Beryl area</v>
      </c>
      <c r="E404" s="24" t="b" cm="1">
        <f t="array" ref="E404">IF($Z404=NA,NA,INDEX(Forecast_Capex_Input!$E$12:$E$286,$Z404))</f>
        <v>1</v>
      </c>
      <c r="F404" s="9" t="str" cm="1">
        <f t="array" aca="1" ref="F404" ca="1">IFERROR(INDEX(General!$E$25:$E$26,$AA404),NA)</f>
        <v>Non-Labour</v>
      </c>
      <c r="G404" s="9" t="str" cm="1">
        <f t="array" aca="1" ref="G404" ca="1">IFERROR(INDEX(Forecast_Capex_Input!$AI$11:$BB$11,$AC404),NA)</f>
        <v>Substations</v>
      </c>
      <c r="H404" s="50" cm="1">
        <f t="array" aca="1" ref="H404" ca="1">IFERROR(INDEX(Forecast_Capex_Input!$AI$12:$BB$286,$Z404,$AC404),NA)</f>
        <v>1</v>
      </c>
      <c r="I404" s="150" t="str" cm="1">
        <f t="array" ref="I404">IFERROR(INDEX(Forecast_Capex_Input!$F$12:$F$286,$Z404),NA)</f>
        <v>Augmentation Expenditure</v>
      </c>
      <c r="J404" s="150" t="str" cm="1">
        <f t="array" ref="J404">IFERROR(INDEX(Forecast_Capex_Input!G$12:G$286,$Z404),NA)</f>
        <v>Augmentations</v>
      </c>
      <c r="K404" s="150" t="str" cm="1">
        <f t="array" ref="K404">IFERROR(INDEX(Forecast_Capex_Input!H$12:H$286,$Z404),NA)</f>
        <v>Augex</v>
      </c>
      <c r="L404" s="150" t="str" cm="1">
        <f t="array" ref="L404">IFERROR(INDEX(Forecast_Capex_Input!I$12:I$286,$Z404),NA)</f>
        <v>Demand</v>
      </c>
      <c r="M404" s="150" t="str" cm="1">
        <f t="array" ref="M404">IFERROR(INDEX(Forecast_Capex_Input!J$12:J$286,$Z404),NA)</f>
        <v>N/A</v>
      </c>
      <c r="N404" s="150" t="str" cm="1">
        <f t="array" ref="N404">IFERROR(INDEX(Forecast_Capex_Input!K$12:K$286,$Z404),NA)</f>
        <v>N/A</v>
      </c>
      <c r="O404" s="150" t="str" cm="1">
        <f t="array" ref="O404">IFERROR(INDEX(Forecast_Capex_Input!L$12:L$286,$Z404),NA)</f>
        <v>N/A</v>
      </c>
      <c r="P404" s="150" t="str" cm="1">
        <f t="array" ref="P404">IFERROR(INDEX(Forecast_Capex_Input!M$12:M$286,$Z404),NA)</f>
        <v>N/A</v>
      </c>
      <c r="Q404" s="24" t="str" cm="1">
        <f t="array" ref="Q404">IFERROR(INDEX(Forecast_Capex_Input!N$12:N$286,$Z404),NA)</f>
        <v>Yes</v>
      </c>
      <c r="R404" s="190" cm="1">
        <f t="array" ref="R404">IFERROR(INDEX(Forecast_Capex_Input!O$12:O$286,$Z404),0)</f>
        <v>0</v>
      </c>
      <c r="S404" s="24" t="str" cm="1">
        <f t="array" ref="S404">IFERROR(INDEX(Forecast_Capex_Input!P$12:P$286,$Z404),0)</f>
        <v>Localised maximum demand growth</v>
      </c>
      <c r="T404" s="150" t="str" cm="1">
        <f t="array" aca="1" ref="T404" ca="1">IFERROR(INDEX(General!$K$91:$K$110,$AC404),NA)</f>
        <v>Substations (2018 onwards)</v>
      </c>
      <c r="U404" s="43" cm="1">
        <f t="array" aca="1" ref="U404" ca="1">IFERROR(
IF($F404=General!$E$25,INDEX(Forecast_Capex_Input!S$12:S$286,$Z404),
INDEX(Forecast_Capex_Input!T$12:T$286,$Z404)),0)</f>
        <v>0.94407425988243721</v>
      </c>
      <c r="V404" s="82" t="b">
        <f>IFERROR(INDEX(Overheads!$T$19:$T$26,MATCH($I404,Overheads!$E$19:$E$26,0)),FALSE)</f>
        <v>1</v>
      </c>
      <c r="W404" s="209" t="str" cm="1">
        <f t="array" ref="W404">IFERROR(
INDEX(Forecast_Capex_Input!CN$12:CN$286,$Z404),0)</f>
        <v>FY22</v>
      </c>
      <c r="X404" s="209">
        <f>IFERROR(
MATCH($W404,General!$L$39:$S$39,0),1)</f>
        <v>2</v>
      </c>
      <c r="Z404" s="28">
        <f>IFERROR(
IF(MATCH($C404,Forecast_Capex_Input!$CI$12:$CI$286,1)+1&gt;MAX(Forecast_Capex_Input!$C$12:$C$286),NA,
MATCH($C404,Forecast_Capex_Input!$CI$12:$CI$286,1)+1),1)</f>
        <v>163</v>
      </c>
      <c r="AA404" s="28" cm="1">
        <f t="array" aca="1" ref="AA404" ca="1">IFERROR(
IF(Z403&lt;&gt;Z404,1,
IF(COUNTIF(OFFSET(AA403,0,0,-INDEX(Forecast_Capex_Input!$CG$12:$CG$286,$Z404)),AA403)=INDEX(Forecast_Capex_Input!$CG$12:$CG$286,$Z404),AA403+1,AA403)),NA)</f>
        <v>2</v>
      </c>
      <c r="AB404" s="28" cm="1">
        <f t="array" ref="AB404">IFERROR($C404-IF($Z404=1,1,INDEX(Forecast_Capex_Input!$CI$12:$CI$286,$Z404-1))+1,NA)</f>
        <v>2</v>
      </c>
      <c r="AC404" s="28" cm="1">
        <f t="array" aca="1" ref="AC404" ca="1">IFERROR(IF(AA404=1,
INDEX(Forecast_Capex_Input!$AI$10:$BB$10,SMALL(IF(INDEX(Forecast_Capex_Input!$AI$12:$BB$286,$Z404,0)&gt;0,COLUMN(Forecast_Capex_Input!$AI$10:$BB$10)-COLUMN(Forecast_Capex_Input!$AI$12)+1),ROWS(OFFSET(AC403,0,0,-$AB404)))),
OFFSET(AC403,-INDEX(Forecast_Capex_Input!$CG$12:$CG$286,$Z404)+1,0)),NA)</f>
        <v>3</v>
      </c>
      <c r="AD404" s="28">
        <f t="shared" ca="1" si="40"/>
        <v>2</v>
      </c>
      <c r="AE404" s="82" t="b">
        <f t="shared" si="43"/>
        <v>0</v>
      </c>
      <c r="AF404" s="78" t="b">
        <v>0</v>
      </c>
      <c r="AG404" s="82" t="b">
        <f t="shared" si="41"/>
        <v>1</v>
      </c>
      <c r="AI404" s="55">
        <v>0</v>
      </c>
      <c r="AJ404" s="55">
        <v>1.4523070052962239</v>
      </c>
      <c r="AK404" s="55">
        <v>6.8958462121978981</v>
      </c>
      <c r="AL404" s="55">
        <v>13.248383328889298</v>
      </c>
      <c r="AM404" s="55">
        <v>0</v>
      </c>
      <c r="AN404" s="135">
        <v>21.596536546383419</v>
      </c>
      <c r="AP404" s="55">
        <v>0</v>
      </c>
      <c r="AQ404" s="55">
        <v>1.4523070052962239</v>
      </c>
      <c r="AR404" s="55">
        <v>6.8958462121978981</v>
      </c>
      <c r="AS404" s="55">
        <v>13.248383328889298</v>
      </c>
      <c r="AT404" s="55">
        <v>0</v>
      </c>
      <c r="AU404" s="135">
        <v>21.596536546383419</v>
      </c>
      <c r="AW404" s="55">
        <v>0</v>
      </c>
      <c r="AX404" s="55">
        <v>0.16408596648963442</v>
      </c>
      <c r="AY404" s="55">
        <v>0.95654306405401923</v>
      </c>
      <c r="AZ404" s="55">
        <v>1.8632840394905652</v>
      </c>
      <c r="BA404" s="55">
        <v>0</v>
      </c>
      <c r="BB404" s="135">
        <v>2.9839130700342187</v>
      </c>
      <c r="BD404" s="55">
        <v>0</v>
      </c>
      <c r="BE404" s="55">
        <v>3.2163656296655505E-2</v>
      </c>
      <c r="BF404" s="55">
        <v>0.1834012255271541</v>
      </c>
      <c r="BG404" s="55">
        <v>0.35479884331800149</v>
      </c>
      <c r="BH404" s="55">
        <v>0</v>
      </c>
      <c r="BI404" s="135">
        <v>0.57036372514181111</v>
      </c>
      <c r="BK404" s="55">
        <v>0</v>
      </c>
      <c r="BL404" s="55">
        <v>1.6485566280825137</v>
      </c>
      <c r="BM404" s="55">
        <v>8.0357905017790703</v>
      </c>
      <c r="BN404" s="55">
        <v>15.466466211697865</v>
      </c>
      <c r="BO404" s="55">
        <v>0</v>
      </c>
      <c r="BP404" s="135">
        <v>25.150813341559449</v>
      </c>
      <c r="BR404" s="147">
        <v>0</v>
      </c>
      <c r="BS404" s="147">
        <v>0</v>
      </c>
      <c r="BT404" s="147">
        <v>1</v>
      </c>
      <c r="BU404" s="147">
        <v>0</v>
      </c>
      <c r="BV404" s="147">
        <v>0</v>
      </c>
      <c r="BX404" s="55">
        <v>0</v>
      </c>
      <c r="BY404" s="55">
        <v>0</v>
      </c>
      <c r="BZ404" s="55">
        <v>21.596536546383419</v>
      </c>
      <c r="CA404" s="55">
        <v>0</v>
      </c>
      <c r="CB404" s="55">
        <v>0</v>
      </c>
      <c r="CC404" s="135">
        <v>21.596536546383419</v>
      </c>
      <c r="CE404" s="55">
        <v>0</v>
      </c>
      <c r="CF404" s="55">
        <v>0</v>
      </c>
      <c r="CG404" s="55">
        <v>21.596536546383419</v>
      </c>
      <c r="CH404" s="55">
        <v>0</v>
      </c>
      <c r="CI404" s="55">
        <v>0</v>
      </c>
      <c r="CJ404" s="135">
        <v>21.596536546383419</v>
      </c>
      <c r="CL404" s="55">
        <v>0</v>
      </c>
      <c r="CM404" s="55">
        <v>0</v>
      </c>
      <c r="CN404" s="55">
        <v>2.9839130700342187</v>
      </c>
      <c r="CO404" s="55">
        <v>0</v>
      </c>
      <c r="CP404" s="55">
        <v>0</v>
      </c>
      <c r="CQ404" s="135">
        <v>2.9839130700342187</v>
      </c>
      <c r="CS404" s="67">
        <v>0</v>
      </c>
      <c r="CT404" s="67">
        <v>0</v>
      </c>
      <c r="CU404" s="67">
        <v>0.57036372514181111</v>
      </c>
      <c r="CV404" s="67">
        <v>0</v>
      </c>
      <c r="CW404" s="67">
        <v>0</v>
      </c>
      <c r="CX404" s="135">
        <v>0.57036372514181111</v>
      </c>
      <c r="CZ404" s="55">
        <v>0</v>
      </c>
      <c r="DA404" s="55">
        <v>0</v>
      </c>
      <c r="DB404" s="55">
        <v>25.150813341559449</v>
      </c>
      <c r="DC404" s="55">
        <v>0</v>
      </c>
      <c r="DD404" s="55">
        <v>0</v>
      </c>
      <c r="DE404" s="135">
        <v>25.150813341559449</v>
      </c>
      <c r="DG404" s="43" t="b" cm="1">
        <f t="array" aca="1" ref="DG404" ca="1">OR($G404=Forecast_Capex_Input!$BF$8:$BF$10)</f>
        <v>0</v>
      </c>
      <c r="DH404" s="43" cm="1">
        <f t="array" aca="1" ref="DH404" ca="1">IFERROR(INDEX(Forecast_Capex_Input!BG$12:BG$286,$Z404)
*(INDEX(Forecast_Capex_Input!$H$12:$H$286,$Z404)=Repex),0)
*$DG404</f>
        <v>0</v>
      </c>
      <c r="DI404" s="43" cm="1">
        <f t="array" aca="1" ref="DI404" ca="1">IFERROR(INDEX(Forecast_Capex_Input!BH$12:BH$286,$Z404)
*(INDEX(Forecast_Capex_Input!$H$12:$H$286,$Z404)=Repex),0)
*$DG404</f>
        <v>0</v>
      </c>
      <c r="DJ404" s="43" cm="1">
        <f t="array" aca="1" ref="DJ404" ca="1">IFERROR(INDEX(Forecast_Capex_Input!BI$12:BI$286,$Z404)
*(INDEX(Forecast_Capex_Input!$H$12:$H$286,$Z404)=Repex),0)
*$DG404</f>
        <v>0</v>
      </c>
      <c r="DK404" s="43" cm="1">
        <f t="array" aca="1" ref="DK404" ca="1">IFERROR(INDEX(Forecast_Capex_Input!BJ$12:BJ$286,$Z404)
*(INDEX(Forecast_Capex_Input!$H$12:$H$286,$Z404)=Repex),0)
*$DG404</f>
        <v>0</v>
      </c>
      <c r="DL404" s="43" cm="1">
        <f t="array" aca="1" ref="DL404" ca="1">IFERROR(INDEX(Forecast_Capex_Input!BK$12:BK$286,$Z404)
*(INDEX(Forecast_Capex_Input!$H$12:$H$286,$Z404)=Repex),0)
*$DG404</f>
        <v>0</v>
      </c>
      <c r="DM404" s="43" cm="1">
        <f t="array" aca="1" ref="DM404" ca="1">IFERROR(INDEX(Forecast_Capex_Input!BL$12:BL$286,$Z404)
*(INDEX(Forecast_Capex_Input!$H$12:$H$286,$Z404)=Repex),0)
*$DG404</f>
        <v>0</v>
      </c>
      <c r="DO404" s="43" t="b" cm="1">
        <f t="array" aca="1" ref="DO404" ca="1">OR($G404=Forecast_Capex_Input!$BN$8:$BN$9)</f>
        <v>1</v>
      </c>
      <c r="DP404" s="43" cm="1">
        <f t="array" aca="1" ref="DP404" ca="1">IFERROR(INDEX(Forecast_Capex_Input!BO$12:BO$286,$Z404)
*(INDEX(Forecast_Capex_Input!$H$12:$H$286,$Z404)=Repex),0)
*$DO404</f>
        <v>0</v>
      </c>
      <c r="DQ404" s="43" cm="1">
        <f t="array" aca="1" ref="DQ404" ca="1">IFERROR(INDEX(Forecast_Capex_Input!BP$12:BP$286,$Z404)
*(INDEX(Forecast_Capex_Input!$H$12:$H$286,$Z404)=Repex),0)
*$DO404</f>
        <v>0</v>
      </c>
      <c r="DR404" s="43" cm="1">
        <f t="array" aca="1" ref="DR404" ca="1">IFERROR(INDEX(Forecast_Capex_Input!BQ$12:BQ$286,$Z404)
*(INDEX(Forecast_Capex_Input!$H$12:$H$286,$Z404)=Repex),0)
*$DO404</f>
        <v>0</v>
      </c>
      <c r="DS404" s="43" cm="1">
        <f t="array" aca="1" ref="DS404" ca="1">IFERROR(INDEX(Forecast_Capex_Input!BR$12:BR$286,$Z404)
*(INDEX(Forecast_Capex_Input!$H$12:$H$286,$Z404)=Repex),0)
*$DO404</f>
        <v>0</v>
      </c>
      <c r="DT404" s="43" cm="1">
        <f t="array" aca="1" ref="DT404" ca="1">IFERROR(INDEX(Forecast_Capex_Input!BS$12:BS$286,$Z404)
*(INDEX(Forecast_Capex_Input!$H$12:$H$286,$Z404)=Repex),0)
*$DO404</f>
        <v>0</v>
      </c>
      <c r="DV404" s="43" t="b" cm="1">
        <f t="array" aca="1" ref="DV404" ca="1">OR($G404=Forecast_Capex_Input!$BU$8:$BU$10)</f>
        <v>0</v>
      </c>
      <c r="DW404" s="43" cm="1">
        <f t="array" aca="1" ref="DW404" ca="1">IFERROR(INDEX(Forecast_Capex_Input!BV$12:BV$286,$Z404)
*(INDEX(Forecast_Capex_Input!$H$12:$H$286,$Z404)=Repex),0)
*$DV404</f>
        <v>0</v>
      </c>
      <c r="DX404" s="43" cm="1">
        <f t="array" aca="1" ref="DX404" ca="1">IFERROR(INDEX(Forecast_Capex_Input!BW$12:BW$286,$Z404)
*(INDEX(Forecast_Capex_Input!$H$12:$H$286,$Z404)=Repex),0)
*$DV404</f>
        <v>0</v>
      </c>
      <c r="DY404" s="43" cm="1">
        <f t="array" aca="1" ref="DY404" ca="1">IFERROR(INDEX(Forecast_Capex_Input!BX$12:BX$286,$Z404)
*(INDEX(Forecast_Capex_Input!$H$12:$H$286,$Z404)=Repex),0)
*$DV404</f>
        <v>0</v>
      </c>
      <c r="DZ404" s="43" cm="1">
        <f t="array" aca="1" ref="DZ404" ca="1">IFERROR(INDEX(Forecast_Capex_Input!BY$12:BY$286,$Z404)
*(INDEX(Forecast_Capex_Input!$H$12:$H$286,$Z404)=Repex),0)
*$DV404</f>
        <v>0</v>
      </c>
      <c r="EA404" s="43" cm="1">
        <f t="array" aca="1" ref="EA404" ca="1">IFERROR(INDEX(Forecast_Capex_Input!BZ$12:BZ$286,$Z404)
*(INDEX(Forecast_Capex_Input!$H$12:$H$286,$Z404)=Repex),0)
*$DV404</f>
        <v>0</v>
      </c>
      <c r="EB404" s="43" cm="1">
        <f t="array" aca="1" ref="EB404" ca="1">IFERROR(INDEX(Forecast_Capex_Input!CA$12:CA$286,$Z404)
*(INDEX(Forecast_Capex_Input!$H$12:$H$286,$Z404)=Repex),0)
*$DV404</f>
        <v>0</v>
      </c>
      <c r="EC404" s="43" cm="1">
        <f t="array" aca="1" ref="EC404" ca="1">IFERROR(INDEX(Forecast_Capex_Input!CB$12:CB$286,$Z404)
*(INDEX(Forecast_Capex_Input!$H$12:$H$286,$Z404)=Repex),0)
*$DV404</f>
        <v>0</v>
      </c>
      <c r="ED404" s="43" cm="1">
        <f t="array" aca="1" ref="ED404" ca="1">IFERROR(INDEX(Forecast_Capex_Input!CC$12:CC$286,$Z404)
*(INDEX(Forecast_Capex_Input!$H$12:$H$286,$Z404)=Repex),0)
*$DV404</f>
        <v>0</v>
      </c>
      <c r="EF404" s="86">
        <f t="shared" si="44"/>
        <v>21.596536546383419</v>
      </c>
      <c r="EG404" s="28">
        <f>IFERROR(RANK(EF404,EF$11:EF$1010,0)+COUNTIF(EF$11:EF404,EF404)-1,NA)</f>
        <v>3</v>
      </c>
    </row>
    <row r="405" spans="3:137" x14ac:dyDescent="0.2">
      <c r="C405" s="28">
        <f t="shared" si="42"/>
        <v>395</v>
      </c>
      <c r="D405" s="9" t="str" cm="1">
        <f t="array" ref="D405">IFERROR(INDEX(Forecast_Capex_Input!$D$12:$D$286,$Z405),NA)</f>
        <v>Maintain voltage in Alpine area</v>
      </c>
      <c r="E405" s="24" t="b" cm="1">
        <f t="array" ref="E405">IF($Z405=NA,NA,INDEX(Forecast_Capex_Input!$E$12:$E$286,$Z405))</f>
        <v>1</v>
      </c>
      <c r="F405" s="9" t="str" cm="1">
        <f t="array" aca="1" ref="F405" ca="1">IFERROR(INDEX(General!$E$25:$E$26,$AA405),NA)</f>
        <v>Labour</v>
      </c>
      <c r="G405" s="9" t="str" cm="1">
        <f t="array" aca="1" ref="G405" ca="1">IFERROR(INDEX(Forecast_Capex_Input!$AI$11:$BB$11,$AC405),NA)</f>
        <v>Substations</v>
      </c>
      <c r="H405" s="50" cm="1">
        <f t="array" aca="1" ref="H405" ca="1">IFERROR(INDEX(Forecast_Capex_Input!$AI$12:$BB$286,$Z405,$AC405),NA)</f>
        <v>0.95000000000000007</v>
      </c>
      <c r="I405" s="150" t="str" cm="1">
        <f t="array" ref="I405">IFERROR(INDEX(Forecast_Capex_Input!$F$12:$F$286,$Z405),NA)</f>
        <v>Augmentation Expenditure</v>
      </c>
      <c r="J405" s="150" t="str" cm="1">
        <f t="array" ref="J405">IFERROR(INDEX(Forecast_Capex_Input!G$12:G$286,$Z405),NA)</f>
        <v>Augmentations</v>
      </c>
      <c r="K405" s="150" t="str" cm="1">
        <f t="array" ref="K405">IFERROR(INDEX(Forecast_Capex_Input!H$12:H$286,$Z405),NA)</f>
        <v>Augex</v>
      </c>
      <c r="L405" s="150" t="str" cm="1">
        <f t="array" ref="L405">IFERROR(INDEX(Forecast_Capex_Input!I$12:I$286,$Z405),NA)</f>
        <v>Compliance</v>
      </c>
      <c r="M405" s="150" t="str" cm="1">
        <f t="array" ref="M405">IFERROR(INDEX(Forecast_Capex_Input!J$12:J$286,$Z405),NA)</f>
        <v>N/A</v>
      </c>
      <c r="N405" s="150" t="str" cm="1">
        <f t="array" ref="N405">IFERROR(INDEX(Forecast_Capex_Input!K$12:K$286,$Z405),NA)</f>
        <v>N/A</v>
      </c>
      <c r="O405" s="150" t="str" cm="1">
        <f t="array" ref="O405">IFERROR(INDEX(Forecast_Capex_Input!L$12:L$286,$Z405),NA)</f>
        <v>N/A</v>
      </c>
      <c r="P405" s="150" t="str" cm="1">
        <f t="array" ref="P405">IFERROR(INDEX(Forecast_Capex_Input!M$12:M$286,$Z405),NA)</f>
        <v>N/A</v>
      </c>
      <c r="Q405" s="24" t="str" cm="1">
        <f t="array" ref="Q405">IFERROR(INDEX(Forecast_Capex_Input!N$12:N$286,$Z405),NA)</f>
        <v>No</v>
      </c>
      <c r="R405" s="190" cm="1">
        <f t="array" ref="R405">IFERROR(INDEX(Forecast_Capex_Input!O$12:O$286,$Z405),0)</f>
        <v>0</v>
      </c>
      <c r="S405" s="24" t="str" cm="1">
        <f t="array" ref="S405">IFERROR(INDEX(Forecast_Capex_Input!P$12:P$286,$Z405),0)</f>
        <v>Localised maximum demand growth</v>
      </c>
      <c r="T405" s="150" t="str" cm="1">
        <f t="array" aca="1" ref="T405" ca="1">IFERROR(INDEX(General!$K$91:$K$110,$AC405),NA)</f>
        <v>Substations (2018 onwards)</v>
      </c>
      <c r="U405" s="43" cm="1">
        <f t="array" aca="1" ref="U405" ca="1">IFERROR(
IF($F405=General!$E$25,INDEX(Forecast_Capex_Input!S$12:S$286,$Z405),
INDEX(Forecast_Capex_Input!T$12:T$286,$Z405)),0)</f>
        <v>5.3611298053410181E-2</v>
      </c>
      <c r="V405" s="82" t="b">
        <f>IFERROR(INDEX(Overheads!$T$19:$T$26,MATCH($I405,Overheads!$E$19:$E$26,0)),FALSE)</f>
        <v>1</v>
      </c>
      <c r="W405" s="209" t="str" cm="1">
        <f t="array" ref="W405">IFERROR(
INDEX(Forecast_Capex_Input!CN$12:CN$286,$Z405),0)</f>
        <v>FY22</v>
      </c>
      <c r="X405" s="209">
        <f>IFERROR(
MATCH($W405,General!$L$39:$S$39,0),1)</f>
        <v>2</v>
      </c>
      <c r="Z405" s="28">
        <f>IFERROR(
IF(MATCH($C405,Forecast_Capex_Input!$CI$12:$CI$286,1)+1&gt;MAX(Forecast_Capex_Input!$C$12:$C$286),NA,
MATCH($C405,Forecast_Capex_Input!$CI$12:$CI$286,1)+1),1)</f>
        <v>164</v>
      </c>
      <c r="AA405" s="28" cm="1">
        <f t="array" aca="1" ref="AA405" ca="1">IFERROR(
IF(Z404&lt;&gt;Z405,1,
IF(COUNTIF(OFFSET(AA404,0,0,-INDEX(Forecast_Capex_Input!$CG$12:$CG$286,$Z405)),AA404)=INDEX(Forecast_Capex_Input!$CG$12:$CG$286,$Z405),AA404+1,AA404)),NA)</f>
        <v>1</v>
      </c>
      <c r="AB405" s="28" cm="1">
        <f t="array" ref="AB405">IFERROR($C405-IF($Z405=1,1,INDEX(Forecast_Capex_Input!$CI$12:$CI$286,$Z405-1))+1,NA)</f>
        <v>1</v>
      </c>
      <c r="AC405" s="28" cm="1">
        <f t="array" aca="1" ref="AC405" ca="1">IFERROR(IF(AA405=1,
INDEX(Forecast_Capex_Input!$AI$10:$BB$10,SMALL(IF(INDEX(Forecast_Capex_Input!$AI$12:$BB$286,$Z405,0)&gt;0,COLUMN(Forecast_Capex_Input!$AI$10:$BB$10)-COLUMN(Forecast_Capex_Input!$AI$12)+1),ROWS(OFFSET(AC404,0,0,-$AB405)))),
OFFSET(AC404,-INDEX(Forecast_Capex_Input!$CG$12:$CG$286,$Z405)+1,0)),NA)</f>
        <v>3</v>
      </c>
      <c r="AD405" s="28">
        <f t="shared" ca="1" si="40"/>
        <v>1</v>
      </c>
      <c r="AE405" s="82" t="b">
        <f t="shared" si="43"/>
        <v>0</v>
      </c>
      <c r="AF405" s="78" t="b">
        <v>0</v>
      </c>
      <c r="AG405" s="82" t="b">
        <f t="shared" si="41"/>
        <v>1</v>
      </c>
      <c r="AI405" s="55">
        <v>0</v>
      </c>
      <c r="AJ405" s="55">
        <v>1.7190181664222037E-2</v>
      </c>
      <c r="AK405" s="55">
        <v>0.10314108998533224</v>
      </c>
      <c r="AL405" s="55">
        <v>0.84804896210162073</v>
      </c>
      <c r="AM405" s="55">
        <v>0.31515333051073741</v>
      </c>
      <c r="AN405" s="135">
        <v>1.2835335642619123</v>
      </c>
      <c r="AP405" s="55">
        <v>0</v>
      </c>
      <c r="AQ405" s="55">
        <v>1.6876230514967276E-2</v>
      </c>
      <c r="AR405" s="55">
        <v>0.10242654528235631</v>
      </c>
      <c r="AS405" s="55">
        <v>0.84582081475978033</v>
      </c>
      <c r="AT405" s="55">
        <v>0.31527123754086717</v>
      </c>
      <c r="AU405" s="135">
        <v>1.2803948280979711</v>
      </c>
      <c r="AW405" s="55">
        <v>0</v>
      </c>
      <c r="AX405" s="55">
        <v>1.9067267352232101E-3</v>
      </c>
      <c r="AY405" s="55">
        <v>1.4207886668288294E-2</v>
      </c>
      <c r="AZ405" s="55">
        <v>0.11895824458627977</v>
      </c>
      <c r="BA405" s="55">
        <v>3.9263657220196452E-2</v>
      </c>
      <c r="BB405" s="135">
        <v>0.17433651520998772</v>
      </c>
      <c r="BD405" s="55">
        <v>0</v>
      </c>
      <c r="BE405" s="55">
        <v>3.7375105668916272E-4</v>
      </c>
      <c r="BF405" s="55">
        <v>2.7241259960333916E-3</v>
      </c>
      <c r="BG405" s="55">
        <v>2.26515371182439E-2</v>
      </c>
      <c r="BH405" s="55">
        <v>7.6048537332076005E-3</v>
      </c>
      <c r="BI405" s="135">
        <v>3.3354267904174055E-2</v>
      </c>
      <c r="BK405" s="55">
        <v>0</v>
      </c>
      <c r="BL405" s="55">
        <v>1.9156708306879648E-2</v>
      </c>
      <c r="BM405" s="55">
        <v>0.11935855794667799</v>
      </c>
      <c r="BN405" s="55">
        <v>0.98743059646430398</v>
      </c>
      <c r="BO405" s="55">
        <v>0.36213974849427122</v>
      </c>
      <c r="BP405" s="135">
        <v>1.4880856112121328</v>
      </c>
      <c r="BR405" s="147">
        <v>0</v>
      </c>
      <c r="BS405" s="147">
        <v>0</v>
      </c>
      <c r="BT405" s="147">
        <v>0</v>
      </c>
      <c r="BU405" s="147">
        <v>0</v>
      </c>
      <c r="BV405" s="147">
        <v>1</v>
      </c>
      <c r="BX405" s="55">
        <v>0</v>
      </c>
      <c r="BY405" s="55">
        <v>0</v>
      </c>
      <c r="BZ405" s="55">
        <v>0</v>
      </c>
      <c r="CA405" s="55">
        <v>0</v>
      </c>
      <c r="CB405" s="55">
        <v>1.2835335642619123</v>
      </c>
      <c r="CC405" s="135">
        <v>1.2835335642619123</v>
      </c>
      <c r="CE405" s="55">
        <v>0</v>
      </c>
      <c r="CF405" s="55">
        <v>0</v>
      </c>
      <c r="CG405" s="55">
        <v>0</v>
      </c>
      <c r="CH405" s="55">
        <v>0</v>
      </c>
      <c r="CI405" s="55">
        <v>1.2803948280979711</v>
      </c>
      <c r="CJ405" s="135">
        <v>1.2803948280979711</v>
      </c>
      <c r="CL405" s="55">
        <v>0</v>
      </c>
      <c r="CM405" s="55">
        <v>0</v>
      </c>
      <c r="CN405" s="55">
        <v>0</v>
      </c>
      <c r="CO405" s="55">
        <v>0</v>
      </c>
      <c r="CP405" s="55">
        <v>0.17433651520998772</v>
      </c>
      <c r="CQ405" s="135">
        <v>0.17433651520998772</v>
      </c>
      <c r="CS405" s="67">
        <v>0</v>
      </c>
      <c r="CT405" s="67">
        <v>0</v>
      </c>
      <c r="CU405" s="67">
        <v>0</v>
      </c>
      <c r="CV405" s="67">
        <v>0</v>
      </c>
      <c r="CW405" s="67">
        <v>3.3354267904174055E-2</v>
      </c>
      <c r="CX405" s="135">
        <v>3.3354267904174055E-2</v>
      </c>
      <c r="CZ405" s="55">
        <v>0</v>
      </c>
      <c r="DA405" s="55">
        <v>0</v>
      </c>
      <c r="DB405" s="55">
        <v>0</v>
      </c>
      <c r="DC405" s="55">
        <v>0</v>
      </c>
      <c r="DD405" s="55">
        <v>1.4880856112121328</v>
      </c>
      <c r="DE405" s="135">
        <v>1.4880856112121328</v>
      </c>
      <c r="DG405" s="43" t="b" cm="1">
        <f t="array" aca="1" ref="DG405" ca="1">OR($G405=Forecast_Capex_Input!$BF$8:$BF$10)</f>
        <v>0</v>
      </c>
      <c r="DH405" s="43" cm="1">
        <f t="array" aca="1" ref="DH405" ca="1">IFERROR(INDEX(Forecast_Capex_Input!BG$12:BG$286,$Z405)
*(INDEX(Forecast_Capex_Input!$H$12:$H$286,$Z405)=Repex),0)
*$DG405</f>
        <v>0</v>
      </c>
      <c r="DI405" s="43" cm="1">
        <f t="array" aca="1" ref="DI405" ca="1">IFERROR(INDEX(Forecast_Capex_Input!BH$12:BH$286,$Z405)
*(INDEX(Forecast_Capex_Input!$H$12:$H$286,$Z405)=Repex),0)
*$DG405</f>
        <v>0</v>
      </c>
      <c r="DJ405" s="43" cm="1">
        <f t="array" aca="1" ref="DJ405" ca="1">IFERROR(INDEX(Forecast_Capex_Input!BI$12:BI$286,$Z405)
*(INDEX(Forecast_Capex_Input!$H$12:$H$286,$Z405)=Repex),0)
*$DG405</f>
        <v>0</v>
      </c>
      <c r="DK405" s="43" cm="1">
        <f t="array" aca="1" ref="DK405" ca="1">IFERROR(INDEX(Forecast_Capex_Input!BJ$12:BJ$286,$Z405)
*(INDEX(Forecast_Capex_Input!$H$12:$H$286,$Z405)=Repex),0)
*$DG405</f>
        <v>0</v>
      </c>
      <c r="DL405" s="43" cm="1">
        <f t="array" aca="1" ref="DL405" ca="1">IFERROR(INDEX(Forecast_Capex_Input!BK$12:BK$286,$Z405)
*(INDEX(Forecast_Capex_Input!$H$12:$H$286,$Z405)=Repex),0)
*$DG405</f>
        <v>0</v>
      </c>
      <c r="DM405" s="43" cm="1">
        <f t="array" aca="1" ref="DM405" ca="1">IFERROR(INDEX(Forecast_Capex_Input!BL$12:BL$286,$Z405)
*(INDEX(Forecast_Capex_Input!$H$12:$H$286,$Z405)=Repex),0)
*$DG405</f>
        <v>0</v>
      </c>
      <c r="DO405" s="43" t="b" cm="1">
        <f t="array" aca="1" ref="DO405" ca="1">OR($G405=Forecast_Capex_Input!$BN$8:$BN$9)</f>
        <v>1</v>
      </c>
      <c r="DP405" s="43" cm="1">
        <f t="array" aca="1" ref="DP405" ca="1">IFERROR(INDEX(Forecast_Capex_Input!BO$12:BO$286,$Z405)
*(INDEX(Forecast_Capex_Input!$H$12:$H$286,$Z405)=Repex),0)
*$DO405</f>
        <v>0</v>
      </c>
      <c r="DQ405" s="43" cm="1">
        <f t="array" aca="1" ref="DQ405" ca="1">IFERROR(INDEX(Forecast_Capex_Input!BP$12:BP$286,$Z405)
*(INDEX(Forecast_Capex_Input!$H$12:$H$286,$Z405)=Repex),0)
*$DO405</f>
        <v>0</v>
      </c>
      <c r="DR405" s="43" cm="1">
        <f t="array" aca="1" ref="DR405" ca="1">IFERROR(INDEX(Forecast_Capex_Input!BQ$12:BQ$286,$Z405)
*(INDEX(Forecast_Capex_Input!$H$12:$H$286,$Z405)=Repex),0)
*$DO405</f>
        <v>0</v>
      </c>
      <c r="DS405" s="43" cm="1">
        <f t="array" aca="1" ref="DS405" ca="1">IFERROR(INDEX(Forecast_Capex_Input!BR$12:BR$286,$Z405)
*(INDEX(Forecast_Capex_Input!$H$12:$H$286,$Z405)=Repex),0)
*$DO405</f>
        <v>0</v>
      </c>
      <c r="DT405" s="43" cm="1">
        <f t="array" aca="1" ref="DT405" ca="1">IFERROR(INDEX(Forecast_Capex_Input!BS$12:BS$286,$Z405)
*(INDEX(Forecast_Capex_Input!$H$12:$H$286,$Z405)=Repex),0)
*$DO405</f>
        <v>0</v>
      </c>
      <c r="DV405" s="43" t="b" cm="1">
        <f t="array" aca="1" ref="DV405" ca="1">OR($G405=Forecast_Capex_Input!$BU$8:$BU$10)</f>
        <v>0</v>
      </c>
      <c r="DW405" s="43" cm="1">
        <f t="array" aca="1" ref="DW405" ca="1">IFERROR(INDEX(Forecast_Capex_Input!BV$12:BV$286,$Z405)
*(INDEX(Forecast_Capex_Input!$H$12:$H$286,$Z405)=Repex),0)
*$DV405</f>
        <v>0</v>
      </c>
      <c r="DX405" s="43" cm="1">
        <f t="array" aca="1" ref="DX405" ca="1">IFERROR(INDEX(Forecast_Capex_Input!BW$12:BW$286,$Z405)
*(INDEX(Forecast_Capex_Input!$H$12:$H$286,$Z405)=Repex),0)
*$DV405</f>
        <v>0</v>
      </c>
      <c r="DY405" s="43" cm="1">
        <f t="array" aca="1" ref="DY405" ca="1">IFERROR(INDEX(Forecast_Capex_Input!BX$12:BX$286,$Z405)
*(INDEX(Forecast_Capex_Input!$H$12:$H$286,$Z405)=Repex),0)
*$DV405</f>
        <v>0</v>
      </c>
      <c r="DZ405" s="43" cm="1">
        <f t="array" aca="1" ref="DZ405" ca="1">IFERROR(INDEX(Forecast_Capex_Input!BY$12:BY$286,$Z405)
*(INDEX(Forecast_Capex_Input!$H$12:$H$286,$Z405)=Repex),0)
*$DV405</f>
        <v>0</v>
      </c>
      <c r="EA405" s="43" cm="1">
        <f t="array" aca="1" ref="EA405" ca="1">IFERROR(INDEX(Forecast_Capex_Input!BZ$12:BZ$286,$Z405)
*(INDEX(Forecast_Capex_Input!$H$12:$H$286,$Z405)=Repex),0)
*$DV405</f>
        <v>0</v>
      </c>
      <c r="EB405" s="43" cm="1">
        <f t="array" aca="1" ref="EB405" ca="1">IFERROR(INDEX(Forecast_Capex_Input!CA$12:CA$286,$Z405)
*(INDEX(Forecast_Capex_Input!$H$12:$H$286,$Z405)=Repex),0)
*$DV405</f>
        <v>0</v>
      </c>
      <c r="EC405" s="43" cm="1">
        <f t="array" aca="1" ref="EC405" ca="1">IFERROR(INDEX(Forecast_Capex_Input!CB$12:CB$286,$Z405)
*(INDEX(Forecast_Capex_Input!$H$12:$H$286,$Z405)=Repex),0)
*$DV405</f>
        <v>0</v>
      </c>
      <c r="ED405" s="43" cm="1">
        <f t="array" aca="1" ref="ED405" ca="1">IFERROR(INDEX(Forecast_Capex_Input!CC$12:CC$286,$Z405)
*(INDEX(Forecast_Capex_Input!$H$12:$H$286,$Z405)=Repex),0)
*$DV405</f>
        <v>0</v>
      </c>
      <c r="EF405" s="86">
        <f t="shared" si="44"/>
        <v>1.2803948280979711</v>
      </c>
      <c r="EG405" s="28">
        <f>IFERROR(RANK(EF405,EF$11:EF$1010,0)+COUNTIF(EF$11:EF405,EF405)-1,NA)</f>
        <v>24</v>
      </c>
    </row>
    <row r="406" spans="3:137" x14ac:dyDescent="0.2">
      <c r="C406" s="28">
        <f t="shared" si="42"/>
        <v>396</v>
      </c>
      <c r="D406" s="9" t="str" cm="1">
        <f t="array" ref="D406">IFERROR(INDEX(Forecast_Capex_Input!$D$12:$D$286,$Z406),NA)</f>
        <v>Maintain voltage in Alpine area</v>
      </c>
      <c r="E406" s="24" t="b" cm="1">
        <f t="array" ref="E406">IF($Z406=NA,NA,INDEX(Forecast_Capex_Input!$E$12:$E$286,$Z406))</f>
        <v>1</v>
      </c>
      <c r="F406" s="9" t="str" cm="1">
        <f t="array" aca="1" ref="F406" ca="1">IFERROR(INDEX(General!$E$25:$E$26,$AA406),NA)</f>
        <v>Labour</v>
      </c>
      <c r="G406" s="9" t="str" cm="1">
        <f t="array" aca="1" ref="G406" ca="1">IFERROR(INDEX(Forecast_Capex_Input!$AI$11:$BB$11,$AC406),NA)</f>
        <v>Secondary Systems</v>
      </c>
      <c r="H406" s="50" cm="1">
        <f t="array" aca="1" ref="H406" ca="1">IFERROR(INDEX(Forecast_Capex_Input!$AI$12:$BB$286,$Z406,$AC406),NA)</f>
        <v>0.05</v>
      </c>
      <c r="I406" s="150" t="str" cm="1">
        <f t="array" ref="I406">IFERROR(INDEX(Forecast_Capex_Input!$F$12:$F$286,$Z406),NA)</f>
        <v>Augmentation Expenditure</v>
      </c>
      <c r="J406" s="150" t="str" cm="1">
        <f t="array" ref="J406">IFERROR(INDEX(Forecast_Capex_Input!G$12:G$286,$Z406),NA)</f>
        <v>Augmentations</v>
      </c>
      <c r="K406" s="150" t="str" cm="1">
        <f t="array" ref="K406">IFERROR(INDEX(Forecast_Capex_Input!H$12:H$286,$Z406),NA)</f>
        <v>Augex</v>
      </c>
      <c r="L406" s="150" t="str" cm="1">
        <f t="array" ref="L406">IFERROR(INDEX(Forecast_Capex_Input!I$12:I$286,$Z406),NA)</f>
        <v>Compliance</v>
      </c>
      <c r="M406" s="150" t="str" cm="1">
        <f t="array" ref="M406">IFERROR(INDEX(Forecast_Capex_Input!J$12:J$286,$Z406),NA)</f>
        <v>N/A</v>
      </c>
      <c r="N406" s="150" t="str" cm="1">
        <f t="array" ref="N406">IFERROR(INDEX(Forecast_Capex_Input!K$12:K$286,$Z406),NA)</f>
        <v>N/A</v>
      </c>
      <c r="O406" s="150" t="str" cm="1">
        <f t="array" ref="O406">IFERROR(INDEX(Forecast_Capex_Input!L$12:L$286,$Z406),NA)</f>
        <v>N/A</v>
      </c>
      <c r="P406" s="150" t="str" cm="1">
        <f t="array" ref="P406">IFERROR(INDEX(Forecast_Capex_Input!M$12:M$286,$Z406),NA)</f>
        <v>N/A</v>
      </c>
      <c r="Q406" s="24" t="str" cm="1">
        <f t="array" ref="Q406">IFERROR(INDEX(Forecast_Capex_Input!N$12:N$286,$Z406),NA)</f>
        <v>No</v>
      </c>
      <c r="R406" s="190" cm="1">
        <f t="array" ref="R406">IFERROR(INDEX(Forecast_Capex_Input!O$12:O$286,$Z406),0)</f>
        <v>0</v>
      </c>
      <c r="S406" s="24" t="str" cm="1">
        <f t="array" ref="S406">IFERROR(INDEX(Forecast_Capex_Input!P$12:P$286,$Z406),0)</f>
        <v>Localised maximum demand growth</v>
      </c>
      <c r="T406" s="150" t="str" cm="1">
        <f t="array" aca="1" ref="T406" ca="1">IFERROR(INDEX(General!$K$91:$K$110,$AC406),NA)</f>
        <v>Secondary Systems (2018-23)</v>
      </c>
      <c r="U406" s="43" cm="1">
        <f t="array" aca="1" ref="U406" ca="1">IFERROR(
IF($F406=General!$E$25,INDEX(Forecast_Capex_Input!S$12:S$286,$Z406),
INDEX(Forecast_Capex_Input!T$12:T$286,$Z406)),0)</f>
        <v>5.3611298053410181E-2</v>
      </c>
      <c r="V406" s="82" t="b">
        <f>IFERROR(INDEX(Overheads!$T$19:$T$26,MATCH($I406,Overheads!$E$19:$E$26,0)),FALSE)</f>
        <v>1</v>
      </c>
      <c r="W406" s="209" t="str" cm="1">
        <f t="array" ref="W406">IFERROR(
INDEX(Forecast_Capex_Input!CN$12:CN$286,$Z406),0)</f>
        <v>FY22</v>
      </c>
      <c r="X406" s="209">
        <f>IFERROR(
MATCH($W406,General!$L$39:$S$39,0),1)</f>
        <v>2</v>
      </c>
      <c r="Z406" s="28">
        <f>IFERROR(
IF(MATCH($C406,Forecast_Capex_Input!$CI$12:$CI$286,1)+1&gt;MAX(Forecast_Capex_Input!$C$12:$C$286),NA,
MATCH($C406,Forecast_Capex_Input!$CI$12:$CI$286,1)+1),1)</f>
        <v>164</v>
      </c>
      <c r="AA406" s="28" cm="1">
        <f t="array" aca="1" ref="AA406" ca="1">IFERROR(
IF(Z405&lt;&gt;Z406,1,
IF(COUNTIF(OFFSET(AA405,0,0,-INDEX(Forecast_Capex_Input!$CG$12:$CG$286,$Z406)),AA405)=INDEX(Forecast_Capex_Input!$CG$12:$CG$286,$Z406),AA405+1,AA405)),NA)</f>
        <v>1</v>
      </c>
      <c r="AB406" s="28" cm="1">
        <f t="array" ref="AB406">IFERROR($C406-IF($Z406=1,1,INDEX(Forecast_Capex_Input!$CI$12:$CI$286,$Z406-1))+1,NA)</f>
        <v>2</v>
      </c>
      <c r="AC406" s="28" cm="1">
        <f t="array" aca="1" ref="AC406" ca="1">IFERROR(IF(AA406=1,
INDEX(Forecast_Capex_Input!$AI$10:$BB$10,SMALL(IF(INDEX(Forecast_Capex_Input!$AI$12:$BB$286,$Z406,0)&gt;0,COLUMN(Forecast_Capex_Input!$AI$10:$BB$10)-COLUMN(Forecast_Capex_Input!$AI$12)+1),ROWS(OFFSET(AC405,0,0,-$AB406)))),
OFFSET(AC405,-INDEX(Forecast_Capex_Input!$CG$12:$CG$286,$Z406)+1,0)),NA)</f>
        <v>4</v>
      </c>
      <c r="AD406" s="28">
        <f t="shared" ca="1" si="40"/>
        <v>1</v>
      </c>
      <c r="AE406" s="82" t="b">
        <f t="shared" si="43"/>
        <v>0</v>
      </c>
      <c r="AF406" s="78" t="b">
        <v>0</v>
      </c>
      <c r="AG406" s="82" t="b">
        <f t="shared" si="41"/>
        <v>1</v>
      </c>
      <c r="AI406" s="55">
        <v>0</v>
      </c>
      <c r="AJ406" s="55">
        <v>9.047464033801072E-4</v>
      </c>
      <c r="AK406" s="55">
        <v>5.4284784202806441E-3</v>
      </c>
      <c r="AL406" s="55">
        <v>4.46341559000853E-2</v>
      </c>
      <c r="AM406" s="55">
        <v>1.6587017395301967E-2</v>
      </c>
      <c r="AN406" s="135">
        <v>6.7554398119048009E-2</v>
      </c>
      <c r="AP406" s="55">
        <v>0</v>
      </c>
      <c r="AQ406" s="55">
        <v>8.8822265868248825E-4</v>
      </c>
      <c r="AR406" s="55">
        <v>5.3908708043345433E-3</v>
      </c>
      <c r="AS406" s="55">
        <v>4.4516884987356863E-2</v>
      </c>
      <c r="AT406" s="55">
        <v>1.6593223028466692E-2</v>
      </c>
      <c r="AU406" s="135">
        <v>6.7389201478840588E-2</v>
      </c>
      <c r="AW406" s="55">
        <v>0</v>
      </c>
      <c r="AX406" s="55">
        <v>1.0035403869595842E-4</v>
      </c>
      <c r="AY406" s="55">
        <v>7.4778350885727871E-4</v>
      </c>
      <c r="AZ406" s="55">
        <v>6.2609602413831464E-3</v>
      </c>
      <c r="BA406" s="55">
        <v>2.0665082747471815E-3</v>
      </c>
      <c r="BB406" s="135">
        <v>9.1756060636835647E-3</v>
      </c>
      <c r="BD406" s="55">
        <v>0</v>
      </c>
      <c r="BE406" s="55">
        <v>1.9671108246798039E-5</v>
      </c>
      <c r="BF406" s="55">
        <v>1.433750524228101E-4</v>
      </c>
      <c r="BG406" s="55">
        <v>1.1921861641181002E-3</v>
      </c>
      <c r="BH406" s="55">
        <v>4.0025545964250523E-4</v>
      </c>
      <c r="BI406" s="135">
        <v>1.7554877844302135E-3</v>
      </c>
      <c r="BK406" s="55">
        <v>0</v>
      </c>
      <c r="BL406" s="55">
        <v>1.0082478056252448E-3</v>
      </c>
      <c r="BM406" s="55">
        <v>6.2820293656146321E-3</v>
      </c>
      <c r="BN406" s="55">
        <v>5.1970031392858107E-2</v>
      </c>
      <c r="BO406" s="55">
        <v>1.905998676285638E-2</v>
      </c>
      <c r="BP406" s="135">
        <v>7.8320295326954364E-2</v>
      </c>
      <c r="BR406" s="147">
        <v>0</v>
      </c>
      <c r="BS406" s="147">
        <v>0</v>
      </c>
      <c r="BT406" s="147">
        <v>0</v>
      </c>
      <c r="BU406" s="147">
        <v>0</v>
      </c>
      <c r="BV406" s="147">
        <v>1</v>
      </c>
      <c r="BX406" s="55">
        <v>0</v>
      </c>
      <c r="BY406" s="55">
        <v>0</v>
      </c>
      <c r="BZ406" s="55">
        <v>0</v>
      </c>
      <c r="CA406" s="55">
        <v>0</v>
      </c>
      <c r="CB406" s="55">
        <v>6.7554398119048009E-2</v>
      </c>
      <c r="CC406" s="135">
        <v>6.7554398119048009E-2</v>
      </c>
      <c r="CE406" s="55">
        <v>0</v>
      </c>
      <c r="CF406" s="55">
        <v>0</v>
      </c>
      <c r="CG406" s="55">
        <v>0</v>
      </c>
      <c r="CH406" s="55">
        <v>0</v>
      </c>
      <c r="CI406" s="55">
        <v>6.7389201478840588E-2</v>
      </c>
      <c r="CJ406" s="135">
        <v>6.7389201478840588E-2</v>
      </c>
      <c r="CL406" s="55">
        <v>0</v>
      </c>
      <c r="CM406" s="55">
        <v>0</v>
      </c>
      <c r="CN406" s="55">
        <v>0</v>
      </c>
      <c r="CO406" s="55">
        <v>0</v>
      </c>
      <c r="CP406" s="55">
        <v>9.1756060636835647E-3</v>
      </c>
      <c r="CQ406" s="135">
        <v>9.1756060636835647E-3</v>
      </c>
      <c r="CS406" s="67">
        <v>0</v>
      </c>
      <c r="CT406" s="67">
        <v>0</v>
      </c>
      <c r="CU406" s="67">
        <v>0</v>
      </c>
      <c r="CV406" s="67">
        <v>0</v>
      </c>
      <c r="CW406" s="67">
        <v>1.7554877844302135E-3</v>
      </c>
      <c r="CX406" s="135">
        <v>1.7554877844302135E-3</v>
      </c>
      <c r="CZ406" s="55">
        <v>0</v>
      </c>
      <c r="DA406" s="55">
        <v>0</v>
      </c>
      <c r="DB406" s="55">
        <v>0</v>
      </c>
      <c r="DC406" s="55">
        <v>0</v>
      </c>
      <c r="DD406" s="55">
        <v>7.8320295326954364E-2</v>
      </c>
      <c r="DE406" s="135">
        <v>7.8320295326954364E-2</v>
      </c>
      <c r="DG406" s="43" t="b" cm="1">
        <f t="array" aca="1" ref="DG406" ca="1">OR($G406=Forecast_Capex_Input!$BF$8:$BF$10)</f>
        <v>0</v>
      </c>
      <c r="DH406" s="43" cm="1">
        <f t="array" aca="1" ref="DH406" ca="1">IFERROR(INDEX(Forecast_Capex_Input!BG$12:BG$286,$Z406)
*(INDEX(Forecast_Capex_Input!$H$12:$H$286,$Z406)=Repex),0)
*$DG406</f>
        <v>0</v>
      </c>
      <c r="DI406" s="43" cm="1">
        <f t="array" aca="1" ref="DI406" ca="1">IFERROR(INDEX(Forecast_Capex_Input!BH$12:BH$286,$Z406)
*(INDEX(Forecast_Capex_Input!$H$12:$H$286,$Z406)=Repex),0)
*$DG406</f>
        <v>0</v>
      </c>
      <c r="DJ406" s="43" cm="1">
        <f t="array" aca="1" ref="DJ406" ca="1">IFERROR(INDEX(Forecast_Capex_Input!BI$12:BI$286,$Z406)
*(INDEX(Forecast_Capex_Input!$H$12:$H$286,$Z406)=Repex),0)
*$DG406</f>
        <v>0</v>
      </c>
      <c r="DK406" s="43" cm="1">
        <f t="array" aca="1" ref="DK406" ca="1">IFERROR(INDEX(Forecast_Capex_Input!BJ$12:BJ$286,$Z406)
*(INDEX(Forecast_Capex_Input!$H$12:$H$286,$Z406)=Repex),0)
*$DG406</f>
        <v>0</v>
      </c>
      <c r="DL406" s="43" cm="1">
        <f t="array" aca="1" ref="DL406" ca="1">IFERROR(INDEX(Forecast_Capex_Input!BK$12:BK$286,$Z406)
*(INDEX(Forecast_Capex_Input!$H$12:$H$286,$Z406)=Repex),0)
*$DG406</f>
        <v>0</v>
      </c>
      <c r="DM406" s="43" cm="1">
        <f t="array" aca="1" ref="DM406" ca="1">IFERROR(INDEX(Forecast_Capex_Input!BL$12:BL$286,$Z406)
*(INDEX(Forecast_Capex_Input!$H$12:$H$286,$Z406)=Repex),0)
*$DG406</f>
        <v>0</v>
      </c>
      <c r="DO406" s="43" t="b" cm="1">
        <f t="array" aca="1" ref="DO406" ca="1">OR($G406=Forecast_Capex_Input!$BN$8:$BN$9)</f>
        <v>0</v>
      </c>
      <c r="DP406" s="43" cm="1">
        <f t="array" aca="1" ref="DP406" ca="1">IFERROR(INDEX(Forecast_Capex_Input!BO$12:BO$286,$Z406)
*(INDEX(Forecast_Capex_Input!$H$12:$H$286,$Z406)=Repex),0)
*$DO406</f>
        <v>0</v>
      </c>
      <c r="DQ406" s="43" cm="1">
        <f t="array" aca="1" ref="DQ406" ca="1">IFERROR(INDEX(Forecast_Capex_Input!BP$12:BP$286,$Z406)
*(INDEX(Forecast_Capex_Input!$H$12:$H$286,$Z406)=Repex),0)
*$DO406</f>
        <v>0</v>
      </c>
      <c r="DR406" s="43" cm="1">
        <f t="array" aca="1" ref="DR406" ca="1">IFERROR(INDEX(Forecast_Capex_Input!BQ$12:BQ$286,$Z406)
*(INDEX(Forecast_Capex_Input!$H$12:$H$286,$Z406)=Repex),0)
*$DO406</f>
        <v>0</v>
      </c>
      <c r="DS406" s="43" cm="1">
        <f t="array" aca="1" ref="DS406" ca="1">IFERROR(INDEX(Forecast_Capex_Input!BR$12:BR$286,$Z406)
*(INDEX(Forecast_Capex_Input!$H$12:$H$286,$Z406)=Repex),0)
*$DO406</f>
        <v>0</v>
      </c>
      <c r="DT406" s="43" cm="1">
        <f t="array" aca="1" ref="DT406" ca="1">IFERROR(INDEX(Forecast_Capex_Input!BS$12:BS$286,$Z406)
*(INDEX(Forecast_Capex_Input!$H$12:$H$286,$Z406)=Repex),0)
*$DO406</f>
        <v>0</v>
      </c>
      <c r="DV406" s="43" t="b" cm="1">
        <f t="array" aca="1" ref="DV406" ca="1">OR($G406=Forecast_Capex_Input!$BU$8:$BU$10)</f>
        <v>1</v>
      </c>
      <c r="DW406" s="43" cm="1">
        <f t="array" aca="1" ref="DW406" ca="1">IFERROR(INDEX(Forecast_Capex_Input!BV$12:BV$286,$Z406)
*(INDEX(Forecast_Capex_Input!$H$12:$H$286,$Z406)=Repex),0)
*$DV406</f>
        <v>0</v>
      </c>
      <c r="DX406" s="43" cm="1">
        <f t="array" aca="1" ref="DX406" ca="1">IFERROR(INDEX(Forecast_Capex_Input!BW$12:BW$286,$Z406)
*(INDEX(Forecast_Capex_Input!$H$12:$H$286,$Z406)=Repex),0)
*$DV406</f>
        <v>0</v>
      </c>
      <c r="DY406" s="43" cm="1">
        <f t="array" aca="1" ref="DY406" ca="1">IFERROR(INDEX(Forecast_Capex_Input!BX$12:BX$286,$Z406)
*(INDEX(Forecast_Capex_Input!$H$12:$H$286,$Z406)=Repex),0)
*$DV406</f>
        <v>0</v>
      </c>
      <c r="DZ406" s="43" cm="1">
        <f t="array" aca="1" ref="DZ406" ca="1">IFERROR(INDEX(Forecast_Capex_Input!BY$12:BY$286,$Z406)
*(INDEX(Forecast_Capex_Input!$H$12:$H$286,$Z406)=Repex),0)
*$DV406</f>
        <v>0</v>
      </c>
      <c r="EA406" s="43" cm="1">
        <f t="array" aca="1" ref="EA406" ca="1">IFERROR(INDEX(Forecast_Capex_Input!BZ$12:BZ$286,$Z406)
*(INDEX(Forecast_Capex_Input!$H$12:$H$286,$Z406)=Repex),0)
*$DV406</f>
        <v>0</v>
      </c>
      <c r="EB406" s="43" cm="1">
        <f t="array" aca="1" ref="EB406" ca="1">IFERROR(INDEX(Forecast_Capex_Input!CA$12:CA$286,$Z406)
*(INDEX(Forecast_Capex_Input!$H$12:$H$286,$Z406)=Repex),0)
*$DV406</f>
        <v>0</v>
      </c>
      <c r="EC406" s="43" cm="1">
        <f t="array" aca="1" ref="EC406" ca="1">IFERROR(INDEX(Forecast_Capex_Input!CB$12:CB$286,$Z406)
*(INDEX(Forecast_Capex_Input!$H$12:$H$286,$Z406)=Repex),0)
*$DV406</f>
        <v>0</v>
      </c>
      <c r="ED406" s="43" cm="1">
        <f t="array" aca="1" ref="ED406" ca="1">IFERROR(INDEX(Forecast_Capex_Input!CC$12:CC$286,$Z406)
*(INDEX(Forecast_Capex_Input!$H$12:$H$286,$Z406)=Repex),0)
*$DV406</f>
        <v>0</v>
      </c>
      <c r="EF406" s="86">
        <f t="shared" si="44"/>
        <v>6.7389201478840588E-2</v>
      </c>
      <c r="EG406" s="28">
        <f>IFERROR(RANK(EF406,EF$11:EF$1010,0)+COUNTIF(EF$11:EF406,EF406)-1,NA)</f>
        <v>43</v>
      </c>
    </row>
    <row r="407" spans="3:137" x14ac:dyDescent="0.2">
      <c r="C407" s="28">
        <f t="shared" si="42"/>
        <v>397</v>
      </c>
      <c r="D407" s="9" t="str" cm="1">
        <f t="array" ref="D407">IFERROR(INDEX(Forecast_Capex_Input!$D$12:$D$286,$Z407),NA)</f>
        <v>Maintain voltage in Alpine area</v>
      </c>
      <c r="E407" s="24" t="b" cm="1">
        <f t="array" ref="E407">IF($Z407=NA,NA,INDEX(Forecast_Capex_Input!$E$12:$E$286,$Z407))</f>
        <v>1</v>
      </c>
      <c r="F407" s="9" t="str" cm="1">
        <f t="array" aca="1" ref="F407" ca="1">IFERROR(INDEX(General!$E$25:$E$26,$AA407),NA)</f>
        <v>Non-Labour</v>
      </c>
      <c r="G407" s="9" t="str" cm="1">
        <f t="array" aca="1" ref="G407" ca="1">IFERROR(INDEX(Forecast_Capex_Input!$AI$11:$BB$11,$AC407),NA)</f>
        <v>Substations</v>
      </c>
      <c r="H407" s="50" cm="1">
        <f t="array" aca="1" ref="H407" ca="1">IFERROR(INDEX(Forecast_Capex_Input!$AI$12:$BB$286,$Z407,$AC407),NA)</f>
        <v>0.95000000000000007</v>
      </c>
      <c r="I407" s="150" t="str" cm="1">
        <f t="array" ref="I407">IFERROR(INDEX(Forecast_Capex_Input!$F$12:$F$286,$Z407),NA)</f>
        <v>Augmentation Expenditure</v>
      </c>
      <c r="J407" s="150" t="str" cm="1">
        <f t="array" ref="J407">IFERROR(INDEX(Forecast_Capex_Input!G$12:G$286,$Z407),NA)</f>
        <v>Augmentations</v>
      </c>
      <c r="K407" s="150" t="str" cm="1">
        <f t="array" ref="K407">IFERROR(INDEX(Forecast_Capex_Input!H$12:H$286,$Z407),NA)</f>
        <v>Augex</v>
      </c>
      <c r="L407" s="150" t="str" cm="1">
        <f t="array" ref="L407">IFERROR(INDEX(Forecast_Capex_Input!I$12:I$286,$Z407),NA)</f>
        <v>Compliance</v>
      </c>
      <c r="M407" s="150" t="str" cm="1">
        <f t="array" ref="M407">IFERROR(INDEX(Forecast_Capex_Input!J$12:J$286,$Z407),NA)</f>
        <v>N/A</v>
      </c>
      <c r="N407" s="150" t="str" cm="1">
        <f t="array" ref="N407">IFERROR(INDEX(Forecast_Capex_Input!K$12:K$286,$Z407),NA)</f>
        <v>N/A</v>
      </c>
      <c r="O407" s="150" t="str" cm="1">
        <f t="array" ref="O407">IFERROR(INDEX(Forecast_Capex_Input!L$12:L$286,$Z407),NA)</f>
        <v>N/A</v>
      </c>
      <c r="P407" s="150" t="str" cm="1">
        <f t="array" ref="P407">IFERROR(INDEX(Forecast_Capex_Input!M$12:M$286,$Z407),NA)</f>
        <v>N/A</v>
      </c>
      <c r="Q407" s="24" t="str" cm="1">
        <f t="array" ref="Q407">IFERROR(INDEX(Forecast_Capex_Input!N$12:N$286,$Z407),NA)</f>
        <v>No</v>
      </c>
      <c r="R407" s="190" cm="1">
        <f t="array" ref="R407">IFERROR(INDEX(Forecast_Capex_Input!O$12:O$286,$Z407),0)</f>
        <v>0</v>
      </c>
      <c r="S407" s="24" t="str" cm="1">
        <f t="array" ref="S407">IFERROR(INDEX(Forecast_Capex_Input!P$12:P$286,$Z407),0)</f>
        <v>Localised maximum demand growth</v>
      </c>
      <c r="T407" s="150" t="str" cm="1">
        <f t="array" aca="1" ref="T407" ca="1">IFERROR(INDEX(General!$K$91:$K$110,$AC407),NA)</f>
        <v>Substations (2018 onwards)</v>
      </c>
      <c r="U407" s="43" cm="1">
        <f t="array" aca="1" ref="U407" ca="1">IFERROR(
IF($F407=General!$E$25,INDEX(Forecast_Capex_Input!S$12:S$286,$Z407),
INDEX(Forecast_Capex_Input!T$12:T$286,$Z407)),0)</f>
        <v>0.94638870194658986</v>
      </c>
      <c r="V407" s="82" t="b">
        <f>IFERROR(INDEX(Overheads!$T$19:$T$26,MATCH($I407,Overheads!$E$19:$E$26,0)),FALSE)</f>
        <v>1</v>
      </c>
      <c r="W407" s="209" t="str" cm="1">
        <f t="array" ref="W407">IFERROR(
INDEX(Forecast_Capex_Input!CN$12:CN$286,$Z407),0)</f>
        <v>FY22</v>
      </c>
      <c r="X407" s="209">
        <f>IFERROR(
MATCH($W407,General!$L$39:$S$39,0),1)</f>
        <v>2</v>
      </c>
      <c r="Z407" s="28">
        <f>IFERROR(
IF(MATCH($C407,Forecast_Capex_Input!$CI$12:$CI$286,1)+1&gt;MAX(Forecast_Capex_Input!$C$12:$C$286),NA,
MATCH($C407,Forecast_Capex_Input!$CI$12:$CI$286,1)+1),1)</f>
        <v>164</v>
      </c>
      <c r="AA407" s="28" cm="1">
        <f t="array" aca="1" ref="AA407" ca="1">IFERROR(
IF(Z406&lt;&gt;Z407,1,
IF(COUNTIF(OFFSET(AA406,0,0,-INDEX(Forecast_Capex_Input!$CG$12:$CG$286,$Z407)),AA406)=INDEX(Forecast_Capex_Input!$CG$12:$CG$286,$Z407),AA406+1,AA406)),NA)</f>
        <v>2</v>
      </c>
      <c r="AB407" s="28" cm="1">
        <f t="array" ref="AB407">IFERROR($C407-IF($Z407=1,1,INDEX(Forecast_Capex_Input!$CI$12:$CI$286,$Z407-1))+1,NA)</f>
        <v>3</v>
      </c>
      <c r="AC407" s="28" cm="1">
        <f t="array" aca="1" ref="AC407" ca="1">IFERROR(IF(AA407=1,
INDEX(Forecast_Capex_Input!$AI$10:$BB$10,SMALL(IF(INDEX(Forecast_Capex_Input!$AI$12:$BB$286,$Z407,0)&gt;0,COLUMN(Forecast_Capex_Input!$AI$10:$BB$10)-COLUMN(Forecast_Capex_Input!$AI$12)+1),ROWS(OFFSET(AC406,0,0,-$AB407)))),
OFFSET(AC406,-INDEX(Forecast_Capex_Input!$CG$12:$CG$286,$Z407)+1,0)),NA)</f>
        <v>3</v>
      </c>
      <c r="AD407" s="28">
        <f t="shared" ca="1" si="40"/>
        <v>2</v>
      </c>
      <c r="AE407" s="82" t="b">
        <f t="shared" si="43"/>
        <v>0</v>
      </c>
      <c r="AF407" s="78" t="b">
        <v>0</v>
      </c>
      <c r="AG407" s="82" t="b">
        <f t="shared" si="41"/>
        <v>1</v>
      </c>
      <c r="AI407" s="55">
        <v>0</v>
      </c>
      <c r="AJ407" s="55">
        <v>0.30345457584745666</v>
      </c>
      <c r="AK407" s="55">
        <v>1.8207274550847401</v>
      </c>
      <c r="AL407" s="55">
        <v>14.970425741807864</v>
      </c>
      <c r="AM407" s="55">
        <v>5.5633338905367067</v>
      </c>
      <c r="AN407" s="135">
        <v>22.65794166327677</v>
      </c>
      <c r="AP407" s="55">
        <v>0</v>
      </c>
      <c r="AQ407" s="55">
        <v>0.30345457584745666</v>
      </c>
      <c r="AR407" s="55">
        <v>1.8207274550847401</v>
      </c>
      <c r="AS407" s="55">
        <v>14.970425741807864</v>
      </c>
      <c r="AT407" s="55">
        <v>5.5633338905367067</v>
      </c>
      <c r="AU407" s="135">
        <v>22.65794166327677</v>
      </c>
      <c r="AW407" s="55">
        <v>0</v>
      </c>
      <c r="AX407" s="55">
        <v>3.4285200843933064E-2</v>
      </c>
      <c r="AY407" s="55">
        <v>0.25255844824574997</v>
      </c>
      <c r="AZ407" s="55">
        <v>2.1054761669118953</v>
      </c>
      <c r="BA407" s="55">
        <v>0.69285367286706656</v>
      </c>
      <c r="BB407" s="135">
        <v>3.0851734888686448</v>
      </c>
      <c r="BD407" s="55">
        <v>0</v>
      </c>
      <c r="BE407" s="55">
        <v>6.7204858501761534E-3</v>
      </c>
      <c r="BF407" s="55">
        <v>4.8423882484909267E-2</v>
      </c>
      <c r="BG407" s="55">
        <v>0.4009160669128044</v>
      </c>
      <c r="BH407" s="55">
        <v>0.1341966391750031</v>
      </c>
      <c r="BI407" s="135">
        <v>0.59025707442289288</v>
      </c>
      <c r="BK407" s="55">
        <v>0</v>
      </c>
      <c r="BL407" s="55">
        <v>0.34446026254156586</v>
      </c>
      <c r="BM407" s="55">
        <v>2.1217097858153995</v>
      </c>
      <c r="BN407" s="55">
        <v>17.47681797563256</v>
      </c>
      <c r="BO407" s="55">
        <v>6.390384202578776</v>
      </c>
      <c r="BP407" s="135">
        <v>26.333372226568301</v>
      </c>
      <c r="BR407" s="147">
        <v>0</v>
      </c>
      <c r="BS407" s="147">
        <v>0</v>
      </c>
      <c r="BT407" s="147">
        <v>0</v>
      </c>
      <c r="BU407" s="147">
        <v>0</v>
      </c>
      <c r="BV407" s="147">
        <v>1</v>
      </c>
      <c r="BX407" s="55">
        <v>0</v>
      </c>
      <c r="BY407" s="55">
        <v>0</v>
      </c>
      <c r="BZ407" s="55">
        <v>0</v>
      </c>
      <c r="CA407" s="55">
        <v>0</v>
      </c>
      <c r="CB407" s="55">
        <v>22.65794166327677</v>
      </c>
      <c r="CC407" s="135">
        <v>22.65794166327677</v>
      </c>
      <c r="CE407" s="55">
        <v>0</v>
      </c>
      <c r="CF407" s="55">
        <v>0</v>
      </c>
      <c r="CG407" s="55">
        <v>0</v>
      </c>
      <c r="CH407" s="55">
        <v>0</v>
      </c>
      <c r="CI407" s="55">
        <v>22.65794166327677</v>
      </c>
      <c r="CJ407" s="135">
        <v>22.65794166327677</v>
      </c>
      <c r="CL407" s="55">
        <v>0</v>
      </c>
      <c r="CM407" s="55">
        <v>0</v>
      </c>
      <c r="CN407" s="55">
        <v>0</v>
      </c>
      <c r="CO407" s="55">
        <v>0</v>
      </c>
      <c r="CP407" s="55">
        <v>3.0851734888686448</v>
      </c>
      <c r="CQ407" s="135">
        <v>3.0851734888686448</v>
      </c>
      <c r="CS407" s="67">
        <v>0</v>
      </c>
      <c r="CT407" s="67">
        <v>0</v>
      </c>
      <c r="CU407" s="67">
        <v>0</v>
      </c>
      <c r="CV407" s="67">
        <v>0</v>
      </c>
      <c r="CW407" s="67">
        <v>0.59025707442289288</v>
      </c>
      <c r="CX407" s="135">
        <v>0.59025707442289288</v>
      </c>
      <c r="CZ407" s="55">
        <v>0</v>
      </c>
      <c r="DA407" s="55">
        <v>0</v>
      </c>
      <c r="DB407" s="55">
        <v>0</v>
      </c>
      <c r="DC407" s="55">
        <v>0</v>
      </c>
      <c r="DD407" s="55">
        <v>26.333372226568308</v>
      </c>
      <c r="DE407" s="135">
        <v>26.333372226568308</v>
      </c>
      <c r="DG407" s="43" t="b" cm="1">
        <f t="array" aca="1" ref="DG407" ca="1">OR($G407=Forecast_Capex_Input!$BF$8:$BF$10)</f>
        <v>0</v>
      </c>
      <c r="DH407" s="43" cm="1">
        <f t="array" aca="1" ref="DH407" ca="1">IFERROR(INDEX(Forecast_Capex_Input!BG$12:BG$286,$Z407)
*(INDEX(Forecast_Capex_Input!$H$12:$H$286,$Z407)=Repex),0)
*$DG407</f>
        <v>0</v>
      </c>
      <c r="DI407" s="43" cm="1">
        <f t="array" aca="1" ref="DI407" ca="1">IFERROR(INDEX(Forecast_Capex_Input!BH$12:BH$286,$Z407)
*(INDEX(Forecast_Capex_Input!$H$12:$H$286,$Z407)=Repex),0)
*$DG407</f>
        <v>0</v>
      </c>
      <c r="DJ407" s="43" cm="1">
        <f t="array" aca="1" ref="DJ407" ca="1">IFERROR(INDEX(Forecast_Capex_Input!BI$12:BI$286,$Z407)
*(INDEX(Forecast_Capex_Input!$H$12:$H$286,$Z407)=Repex),0)
*$DG407</f>
        <v>0</v>
      </c>
      <c r="DK407" s="43" cm="1">
        <f t="array" aca="1" ref="DK407" ca="1">IFERROR(INDEX(Forecast_Capex_Input!BJ$12:BJ$286,$Z407)
*(INDEX(Forecast_Capex_Input!$H$12:$H$286,$Z407)=Repex),0)
*$DG407</f>
        <v>0</v>
      </c>
      <c r="DL407" s="43" cm="1">
        <f t="array" aca="1" ref="DL407" ca="1">IFERROR(INDEX(Forecast_Capex_Input!BK$12:BK$286,$Z407)
*(INDEX(Forecast_Capex_Input!$H$12:$H$286,$Z407)=Repex),0)
*$DG407</f>
        <v>0</v>
      </c>
      <c r="DM407" s="43" cm="1">
        <f t="array" aca="1" ref="DM407" ca="1">IFERROR(INDEX(Forecast_Capex_Input!BL$12:BL$286,$Z407)
*(INDEX(Forecast_Capex_Input!$H$12:$H$286,$Z407)=Repex),0)
*$DG407</f>
        <v>0</v>
      </c>
      <c r="DO407" s="43" t="b" cm="1">
        <f t="array" aca="1" ref="DO407" ca="1">OR($G407=Forecast_Capex_Input!$BN$8:$BN$9)</f>
        <v>1</v>
      </c>
      <c r="DP407" s="43" cm="1">
        <f t="array" aca="1" ref="DP407" ca="1">IFERROR(INDEX(Forecast_Capex_Input!BO$12:BO$286,$Z407)
*(INDEX(Forecast_Capex_Input!$H$12:$H$286,$Z407)=Repex),0)
*$DO407</f>
        <v>0</v>
      </c>
      <c r="DQ407" s="43" cm="1">
        <f t="array" aca="1" ref="DQ407" ca="1">IFERROR(INDEX(Forecast_Capex_Input!BP$12:BP$286,$Z407)
*(INDEX(Forecast_Capex_Input!$H$12:$H$286,$Z407)=Repex),0)
*$DO407</f>
        <v>0</v>
      </c>
      <c r="DR407" s="43" cm="1">
        <f t="array" aca="1" ref="DR407" ca="1">IFERROR(INDEX(Forecast_Capex_Input!BQ$12:BQ$286,$Z407)
*(INDEX(Forecast_Capex_Input!$H$12:$H$286,$Z407)=Repex),0)
*$DO407</f>
        <v>0</v>
      </c>
      <c r="DS407" s="43" cm="1">
        <f t="array" aca="1" ref="DS407" ca="1">IFERROR(INDEX(Forecast_Capex_Input!BR$12:BR$286,$Z407)
*(INDEX(Forecast_Capex_Input!$H$12:$H$286,$Z407)=Repex),0)
*$DO407</f>
        <v>0</v>
      </c>
      <c r="DT407" s="43" cm="1">
        <f t="array" aca="1" ref="DT407" ca="1">IFERROR(INDEX(Forecast_Capex_Input!BS$12:BS$286,$Z407)
*(INDEX(Forecast_Capex_Input!$H$12:$H$286,$Z407)=Repex),0)
*$DO407</f>
        <v>0</v>
      </c>
      <c r="DV407" s="43" t="b" cm="1">
        <f t="array" aca="1" ref="DV407" ca="1">OR($G407=Forecast_Capex_Input!$BU$8:$BU$10)</f>
        <v>0</v>
      </c>
      <c r="DW407" s="43" cm="1">
        <f t="array" aca="1" ref="DW407" ca="1">IFERROR(INDEX(Forecast_Capex_Input!BV$12:BV$286,$Z407)
*(INDEX(Forecast_Capex_Input!$H$12:$H$286,$Z407)=Repex),0)
*$DV407</f>
        <v>0</v>
      </c>
      <c r="DX407" s="43" cm="1">
        <f t="array" aca="1" ref="DX407" ca="1">IFERROR(INDEX(Forecast_Capex_Input!BW$12:BW$286,$Z407)
*(INDEX(Forecast_Capex_Input!$H$12:$H$286,$Z407)=Repex),0)
*$DV407</f>
        <v>0</v>
      </c>
      <c r="DY407" s="43" cm="1">
        <f t="array" aca="1" ref="DY407" ca="1">IFERROR(INDEX(Forecast_Capex_Input!BX$12:BX$286,$Z407)
*(INDEX(Forecast_Capex_Input!$H$12:$H$286,$Z407)=Repex),0)
*$DV407</f>
        <v>0</v>
      </c>
      <c r="DZ407" s="43" cm="1">
        <f t="array" aca="1" ref="DZ407" ca="1">IFERROR(INDEX(Forecast_Capex_Input!BY$12:BY$286,$Z407)
*(INDEX(Forecast_Capex_Input!$H$12:$H$286,$Z407)=Repex),0)
*$DV407</f>
        <v>0</v>
      </c>
      <c r="EA407" s="43" cm="1">
        <f t="array" aca="1" ref="EA407" ca="1">IFERROR(INDEX(Forecast_Capex_Input!BZ$12:BZ$286,$Z407)
*(INDEX(Forecast_Capex_Input!$H$12:$H$286,$Z407)=Repex),0)
*$DV407</f>
        <v>0</v>
      </c>
      <c r="EB407" s="43" cm="1">
        <f t="array" aca="1" ref="EB407" ca="1">IFERROR(INDEX(Forecast_Capex_Input!CA$12:CA$286,$Z407)
*(INDEX(Forecast_Capex_Input!$H$12:$H$286,$Z407)=Repex),0)
*$DV407</f>
        <v>0</v>
      </c>
      <c r="EC407" s="43" cm="1">
        <f t="array" aca="1" ref="EC407" ca="1">IFERROR(INDEX(Forecast_Capex_Input!CB$12:CB$286,$Z407)
*(INDEX(Forecast_Capex_Input!$H$12:$H$286,$Z407)=Repex),0)
*$DV407</f>
        <v>0</v>
      </c>
      <c r="ED407" s="43" cm="1">
        <f t="array" aca="1" ref="ED407" ca="1">IFERROR(INDEX(Forecast_Capex_Input!CC$12:CC$286,$Z407)
*(INDEX(Forecast_Capex_Input!$H$12:$H$286,$Z407)=Repex),0)
*$DV407</f>
        <v>0</v>
      </c>
      <c r="EF407" s="86">
        <f t="shared" si="44"/>
        <v>22.65794166327677</v>
      </c>
      <c r="EG407" s="28">
        <f>IFERROR(RANK(EF407,EF$11:EF$1010,0)+COUNTIF(EF$11:EF407,EF407)-1,NA)</f>
        <v>2</v>
      </c>
    </row>
    <row r="408" spans="3:137" x14ac:dyDescent="0.2">
      <c r="C408" s="28">
        <f t="shared" si="42"/>
        <v>398</v>
      </c>
      <c r="D408" s="9" t="str" cm="1">
        <f t="array" ref="D408">IFERROR(INDEX(Forecast_Capex_Input!$D$12:$D$286,$Z408),NA)</f>
        <v>Maintain voltage in Alpine area</v>
      </c>
      <c r="E408" s="24" t="b" cm="1">
        <f t="array" ref="E408">IF($Z408=NA,NA,INDEX(Forecast_Capex_Input!$E$12:$E$286,$Z408))</f>
        <v>1</v>
      </c>
      <c r="F408" s="9" t="str" cm="1">
        <f t="array" aca="1" ref="F408" ca="1">IFERROR(INDEX(General!$E$25:$E$26,$AA408),NA)</f>
        <v>Non-Labour</v>
      </c>
      <c r="G408" s="9" t="str" cm="1">
        <f t="array" aca="1" ref="G408" ca="1">IFERROR(INDEX(Forecast_Capex_Input!$AI$11:$BB$11,$AC408),NA)</f>
        <v>Secondary Systems</v>
      </c>
      <c r="H408" s="50" cm="1">
        <f t="array" aca="1" ref="H408" ca="1">IFERROR(INDEX(Forecast_Capex_Input!$AI$12:$BB$286,$Z408,$AC408),NA)</f>
        <v>0.05</v>
      </c>
      <c r="I408" s="150" t="str" cm="1">
        <f t="array" ref="I408">IFERROR(INDEX(Forecast_Capex_Input!$F$12:$F$286,$Z408),NA)</f>
        <v>Augmentation Expenditure</v>
      </c>
      <c r="J408" s="150" t="str" cm="1">
        <f t="array" ref="J408">IFERROR(INDEX(Forecast_Capex_Input!G$12:G$286,$Z408),NA)</f>
        <v>Augmentations</v>
      </c>
      <c r="K408" s="150" t="str" cm="1">
        <f t="array" ref="K408">IFERROR(INDEX(Forecast_Capex_Input!H$12:H$286,$Z408),NA)</f>
        <v>Augex</v>
      </c>
      <c r="L408" s="150" t="str" cm="1">
        <f t="array" ref="L408">IFERROR(INDEX(Forecast_Capex_Input!I$12:I$286,$Z408),NA)</f>
        <v>Compliance</v>
      </c>
      <c r="M408" s="150" t="str" cm="1">
        <f t="array" ref="M408">IFERROR(INDEX(Forecast_Capex_Input!J$12:J$286,$Z408),NA)</f>
        <v>N/A</v>
      </c>
      <c r="N408" s="150" t="str" cm="1">
        <f t="array" ref="N408">IFERROR(INDEX(Forecast_Capex_Input!K$12:K$286,$Z408),NA)</f>
        <v>N/A</v>
      </c>
      <c r="O408" s="150" t="str" cm="1">
        <f t="array" ref="O408">IFERROR(INDEX(Forecast_Capex_Input!L$12:L$286,$Z408),NA)</f>
        <v>N/A</v>
      </c>
      <c r="P408" s="150" t="str" cm="1">
        <f t="array" ref="P408">IFERROR(INDEX(Forecast_Capex_Input!M$12:M$286,$Z408),NA)</f>
        <v>N/A</v>
      </c>
      <c r="Q408" s="24" t="str" cm="1">
        <f t="array" ref="Q408">IFERROR(INDEX(Forecast_Capex_Input!N$12:N$286,$Z408),NA)</f>
        <v>No</v>
      </c>
      <c r="R408" s="190" cm="1">
        <f t="array" ref="R408">IFERROR(INDEX(Forecast_Capex_Input!O$12:O$286,$Z408),0)</f>
        <v>0</v>
      </c>
      <c r="S408" s="24" t="str" cm="1">
        <f t="array" ref="S408">IFERROR(INDEX(Forecast_Capex_Input!P$12:P$286,$Z408),0)</f>
        <v>Localised maximum demand growth</v>
      </c>
      <c r="T408" s="150" t="str" cm="1">
        <f t="array" aca="1" ref="T408" ca="1">IFERROR(INDEX(General!$K$91:$K$110,$AC408),NA)</f>
        <v>Secondary Systems (2018-23)</v>
      </c>
      <c r="U408" s="43" cm="1">
        <f t="array" aca="1" ref="U408" ca="1">IFERROR(
IF($F408=General!$E$25,INDEX(Forecast_Capex_Input!S$12:S$286,$Z408),
INDEX(Forecast_Capex_Input!T$12:T$286,$Z408)),0)</f>
        <v>0.94638870194658986</v>
      </c>
      <c r="V408" s="82" t="b">
        <f>IFERROR(INDEX(Overheads!$T$19:$T$26,MATCH($I408,Overheads!$E$19:$E$26,0)),FALSE)</f>
        <v>1</v>
      </c>
      <c r="W408" s="209" t="str" cm="1">
        <f t="array" ref="W408">IFERROR(
INDEX(Forecast_Capex_Input!CN$12:CN$286,$Z408),0)</f>
        <v>FY22</v>
      </c>
      <c r="X408" s="209">
        <f>IFERROR(
MATCH($W408,General!$L$39:$S$39,0),1)</f>
        <v>2</v>
      </c>
      <c r="Z408" s="28">
        <f>IFERROR(
IF(MATCH($C408,Forecast_Capex_Input!$CI$12:$CI$286,1)+1&gt;MAX(Forecast_Capex_Input!$C$12:$C$286),NA,
MATCH($C408,Forecast_Capex_Input!$CI$12:$CI$286,1)+1),1)</f>
        <v>164</v>
      </c>
      <c r="AA408" s="28" cm="1">
        <f t="array" aca="1" ref="AA408" ca="1">IFERROR(
IF(Z407&lt;&gt;Z408,1,
IF(COUNTIF(OFFSET(AA407,0,0,-INDEX(Forecast_Capex_Input!$CG$12:$CG$286,$Z408)),AA407)=INDEX(Forecast_Capex_Input!$CG$12:$CG$286,$Z408),AA407+1,AA407)),NA)</f>
        <v>2</v>
      </c>
      <c r="AB408" s="28" cm="1">
        <f t="array" ref="AB408">IFERROR($C408-IF($Z408=1,1,INDEX(Forecast_Capex_Input!$CI$12:$CI$286,$Z408-1))+1,NA)</f>
        <v>4</v>
      </c>
      <c r="AC408" s="28" cm="1">
        <f t="array" aca="1" ref="AC408" ca="1">IFERROR(IF(AA408=1,
INDEX(Forecast_Capex_Input!$AI$10:$BB$10,SMALL(IF(INDEX(Forecast_Capex_Input!$AI$12:$BB$286,$Z408,0)&gt;0,COLUMN(Forecast_Capex_Input!$AI$10:$BB$10)-COLUMN(Forecast_Capex_Input!$AI$12)+1),ROWS(OFFSET(AC407,0,0,-$AB408)))),
OFFSET(AC407,-INDEX(Forecast_Capex_Input!$CG$12:$CG$286,$Z408)+1,0)),NA)</f>
        <v>4</v>
      </c>
      <c r="AD408" s="28">
        <f t="shared" ca="1" si="40"/>
        <v>2</v>
      </c>
      <c r="AE408" s="82" t="b">
        <f t="shared" si="43"/>
        <v>0</v>
      </c>
      <c r="AF408" s="78" t="b">
        <v>0</v>
      </c>
      <c r="AG408" s="82" t="b">
        <f t="shared" si="41"/>
        <v>1</v>
      </c>
      <c r="AI408" s="55">
        <v>0</v>
      </c>
      <c r="AJ408" s="55">
        <v>1.5971293465655612E-2</v>
      </c>
      <c r="AK408" s="55">
        <v>9.5827760793933695E-2</v>
      </c>
      <c r="AL408" s="55">
        <v>0.78791714430567694</v>
      </c>
      <c r="AM408" s="55">
        <v>0.29280704687035292</v>
      </c>
      <c r="AN408" s="135">
        <v>1.1925232454356192</v>
      </c>
      <c r="AP408" s="55">
        <v>0</v>
      </c>
      <c r="AQ408" s="55">
        <v>1.5971293465655612E-2</v>
      </c>
      <c r="AR408" s="55">
        <v>9.5827760793933695E-2</v>
      </c>
      <c r="AS408" s="55">
        <v>0.78791714430567694</v>
      </c>
      <c r="AT408" s="55">
        <v>0.29280704687035292</v>
      </c>
      <c r="AU408" s="135">
        <v>1.1925232454356192</v>
      </c>
      <c r="AW408" s="55">
        <v>0</v>
      </c>
      <c r="AX408" s="55">
        <v>1.8044842549438454E-3</v>
      </c>
      <c r="AY408" s="55">
        <v>1.3292549907671054E-2</v>
      </c>
      <c r="AZ408" s="55">
        <v>0.11081453510062607</v>
      </c>
      <c r="BA408" s="55">
        <v>3.6465982782477181E-2</v>
      </c>
      <c r="BB408" s="135">
        <v>0.16237755204571813</v>
      </c>
      <c r="BD408" s="55">
        <v>0</v>
      </c>
      <c r="BE408" s="55">
        <v>3.5370978158821853E-4</v>
      </c>
      <c r="BF408" s="55">
        <v>2.5486253939425935E-3</v>
      </c>
      <c r="BG408" s="55">
        <v>2.1100845626989703E-2</v>
      </c>
      <c r="BH408" s="55">
        <v>7.0629810092106881E-3</v>
      </c>
      <c r="BI408" s="135">
        <v>3.1066161811731201E-2</v>
      </c>
      <c r="BK408" s="55">
        <v>0</v>
      </c>
      <c r="BL408" s="55">
        <v>1.8129487502187677E-2</v>
      </c>
      <c r="BM408" s="55">
        <v>0.11166893609554734</v>
      </c>
      <c r="BN408" s="55">
        <v>0.91983252503329271</v>
      </c>
      <c r="BO408" s="55">
        <v>0.33633601066204083</v>
      </c>
      <c r="BP408" s="135">
        <v>1.3859669592930686</v>
      </c>
      <c r="BR408" s="147">
        <v>0</v>
      </c>
      <c r="BS408" s="147">
        <v>0</v>
      </c>
      <c r="BT408" s="147">
        <v>0</v>
      </c>
      <c r="BU408" s="147">
        <v>0</v>
      </c>
      <c r="BV408" s="147">
        <v>1</v>
      </c>
      <c r="BX408" s="55">
        <v>0</v>
      </c>
      <c r="BY408" s="55">
        <v>0</v>
      </c>
      <c r="BZ408" s="55">
        <v>0</v>
      </c>
      <c r="CA408" s="55">
        <v>0</v>
      </c>
      <c r="CB408" s="55">
        <v>1.1925232454356192</v>
      </c>
      <c r="CC408" s="135">
        <v>1.1925232454356192</v>
      </c>
      <c r="CE408" s="55">
        <v>0</v>
      </c>
      <c r="CF408" s="55">
        <v>0</v>
      </c>
      <c r="CG408" s="55">
        <v>0</v>
      </c>
      <c r="CH408" s="55">
        <v>0</v>
      </c>
      <c r="CI408" s="55">
        <v>1.1925232454356192</v>
      </c>
      <c r="CJ408" s="135">
        <v>1.1925232454356192</v>
      </c>
      <c r="CL408" s="55">
        <v>0</v>
      </c>
      <c r="CM408" s="55">
        <v>0</v>
      </c>
      <c r="CN408" s="55">
        <v>0</v>
      </c>
      <c r="CO408" s="55">
        <v>0</v>
      </c>
      <c r="CP408" s="55">
        <v>0.16237755204571813</v>
      </c>
      <c r="CQ408" s="135">
        <v>0.16237755204571813</v>
      </c>
      <c r="CS408" s="67">
        <v>0</v>
      </c>
      <c r="CT408" s="67">
        <v>0</v>
      </c>
      <c r="CU408" s="67">
        <v>0</v>
      </c>
      <c r="CV408" s="67">
        <v>0</v>
      </c>
      <c r="CW408" s="67">
        <v>3.1066161811731201E-2</v>
      </c>
      <c r="CX408" s="135">
        <v>3.1066161811731201E-2</v>
      </c>
      <c r="CZ408" s="55">
        <v>0</v>
      </c>
      <c r="DA408" s="55">
        <v>0</v>
      </c>
      <c r="DB408" s="55">
        <v>0</v>
      </c>
      <c r="DC408" s="55">
        <v>0</v>
      </c>
      <c r="DD408" s="55">
        <v>1.3859669592930683</v>
      </c>
      <c r="DE408" s="135">
        <v>1.3859669592930683</v>
      </c>
      <c r="DG408" s="43" t="b" cm="1">
        <f t="array" aca="1" ref="DG408" ca="1">OR($G408=Forecast_Capex_Input!$BF$8:$BF$10)</f>
        <v>0</v>
      </c>
      <c r="DH408" s="43" cm="1">
        <f t="array" aca="1" ref="DH408" ca="1">IFERROR(INDEX(Forecast_Capex_Input!BG$12:BG$286,$Z408)
*(INDEX(Forecast_Capex_Input!$H$12:$H$286,$Z408)=Repex),0)
*$DG408</f>
        <v>0</v>
      </c>
      <c r="DI408" s="43" cm="1">
        <f t="array" aca="1" ref="DI408" ca="1">IFERROR(INDEX(Forecast_Capex_Input!BH$12:BH$286,$Z408)
*(INDEX(Forecast_Capex_Input!$H$12:$H$286,$Z408)=Repex),0)
*$DG408</f>
        <v>0</v>
      </c>
      <c r="DJ408" s="43" cm="1">
        <f t="array" aca="1" ref="DJ408" ca="1">IFERROR(INDEX(Forecast_Capex_Input!BI$12:BI$286,$Z408)
*(INDEX(Forecast_Capex_Input!$H$12:$H$286,$Z408)=Repex),0)
*$DG408</f>
        <v>0</v>
      </c>
      <c r="DK408" s="43" cm="1">
        <f t="array" aca="1" ref="DK408" ca="1">IFERROR(INDEX(Forecast_Capex_Input!BJ$12:BJ$286,$Z408)
*(INDEX(Forecast_Capex_Input!$H$12:$H$286,$Z408)=Repex),0)
*$DG408</f>
        <v>0</v>
      </c>
      <c r="DL408" s="43" cm="1">
        <f t="array" aca="1" ref="DL408" ca="1">IFERROR(INDEX(Forecast_Capex_Input!BK$12:BK$286,$Z408)
*(INDEX(Forecast_Capex_Input!$H$12:$H$286,$Z408)=Repex),0)
*$DG408</f>
        <v>0</v>
      </c>
      <c r="DM408" s="43" cm="1">
        <f t="array" aca="1" ref="DM408" ca="1">IFERROR(INDEX(Forecast_Capex_Input!BL$12:BL$286,$Z408)
*(INDEX(Forecast_Capex_Input!$H$12:$H$286,$Z408)=Repex),0)
*$DG408</f>
        <v>0</v>
      </c>
      <c r="DO408" s="43" t="b" cm="1">
        <f t="array" aca="1" ref="DO408" ca="1">OR($G408=Forecast_Capex_Input!$BN$8:$BN$9)</f>
        <v>0</v>
      </c>
      <c r="DP408" s="43" cm="1">
        <f t="array" aca="1" ref="DP408" ca="1">IFERROR(INDEX(Forecast_Capex_Input!BO$12:BO$286,$Z408)
*(INDEX(Forecast_Capex_Input!$H$12:$H$286,$Z408)=Repex),0)
*$DO408</f>
        <v>0</v>
      </c>
      <c r="DQ408" s="43" cm="1">
        <f t="array" aca="1" ref="DQ408" ca="1">IFERROR(INDEX(Forecast_Capex_Input!BP$12:BP$286,$Z408)
*(INDEX(Forecast_Capex_Input!$H$12:$H$286,$Z408)=Repex),0)
*$DO408</f>
        <v>0</v>
      </c>
      <c r="DR408" s="43" cm="1">
        <f t="array" aca="1" ref="DR408" ca="1">IFERROR(INDEX(Forecast_Capex_Input!BQ$12:BQ$286,$Z408)
*(INDEX(Forecast_Capex_Input!$H$12:$H$286,$Z408)=Repex),0)
*$DO408</f>
        <v>0</v>
      </c>
      <c r="DS408" s="43" cm="1">
        <f t="array" aca="1" ref="DS408" ca="1">IFERROR(INDEX(Forecast_Capex_Input!BR$12:BR$286,$Z408)
*(INDEX(Forecast_Capex_Input!$H$12:$H$286,$Z408)=Repex),0)
*$DO408</f>
        <v>0</v>
      </c>
      <c r="DT408" s="43" cm="1">
        <f t="array" aca="1" ref="DT408" ca="1">IFERROR(INDEX(Forecast_Capex_Input!BS$12:BS$286,$Z408)
*(INDEX(Forecast_Capex_Input!$H$12:$H$286,$Z408)=Repex),0)
*$DO408</f>
        <v>0</v>
      </c>
      <c r="DV408" s="43" t="b" cm="1">
        <f t="array" aca="1" ref="DV408" ca="1">OR($G408=Forecast_Capex_Input!$BU$8:$BU$10)</f>
        <v>1</v>
      </c>
      <c r="DW408" s="43" cm="1">
        <f t="array" aca="1" ref="DW408" ca="1">IFERROR(INDEX(Forecast_Capex_Input!BV$12:BV$286,$Z408)
*(INDEX(Forecast_Capex_Input!$H$12:$H$286,$Z408)=Repex),0)
*$DV408</f>
        <v>0</v>
      </c>
      <c r="DX408" s="43" cm="1">
        <f t="array" aca="1" ref="DX408" ca="1">IFERROR(INDEX(Forecast_Capex_Input!BW$12:BW$286,$Z408)
*(INDEX(Forecast_Capex_Input!$H$12:$H$286,$Z408)=Repex),0)
*$DV408</f>
        <v>0</v>
      </c>
      <c r="DY408" s="43" cm="1">
        <f t="array" aca="1" ref="DY408" ca="1">IFERROR(INDEX(Forecast_Capex_Input!BX$12:BX$286,$Z408)
*(INDEX(Forecast_Capex_Input!$H$12:$H$286,$Z408)=Repex),0)
*$DV408</f>
        <v>0</v>
      </c>
      <c r="DZ408" s="43" cm="1">
        <f t="array" aca="1" ref="DZ408" ca="1">IFERROR(INDEX(Forecast_Capex_Input!BY$12:BY$286,$Z408)
*(INDEX(Forecast_Capex_Input!$H$12:$H$286,$Z408)=Repex),0)
*$DV408</f>
        <v>0</v>
      </c>
      <c r="EA408" s="43" cm="1">
        <f t="array" aca="1" ref="EA408" ca="1">IFERROR(INDEX(Forecast_Capex_Input!BZ$12:BZ$286,$Z408)
*(INDEX(Forecast_Capex_Input!$H$12:$H$286,$Z408)=Repex),0)
*$DV408</f>
        <v>0</v>
      </c>
      <c r="EB408" s="43" cm="1">
        <f t="array" aca="1" ref="EB408" ca="1">IFERROR(INDEX(Forecast_Capex_Input!CA$12:CA$286,$Z408)
*(INDEX(Forecast_Capex_Input!$H$12:$H$286,$Z408)=Repex),0)
*$DV408</f>
        <v>0</v>
      </c>
      <c r="EC408" s="43" cm="1">
        <f t="array" aca="1" ref="EC408" ca="1">IFERROR(INDEX(Forecast_Capex_Input!CB$12:CB$286,$Z408)
*(INDEX(Forecast_Capex_Input!$H$12:$H$286,$Z408)=Repex),0)
*$DV408</f>
        <v>0</v>
      </c>
      <c r="ED408" s="43" cm="1">
        <f t="array" aca="1" ref="ED408" ca="1">IFERROR(INDEX(Forecast_Capex_Input!CC$12:CC$286,$Z408)
*(INDEX(Forecast_Capex_Input!$H$12:$H$286,$Z408)=Repex),0)
*$DV408</f>
        <v>0</v>
      </c>
      <c r="EF408" s="86">
        <f t="shared" si="44"/>
        <v>1.1925232454356192</v>
      </c>
      <c r="EG408" s="28">
        <f>IFERROR(RANK(EF408,EF$11:EF$1010,0)+COUNTIF(EF$11:EF408,EF408)-1,NA)</f>
        <v>26</v>
      </c>
    </row>
    <row r="409" spans="3:137" x14ac:dyDescent="0.2">
      <c r="C409" s="28">
        <f t="shared" si="42"/>
        <v>399</v>
      </c>
      <c r="D409" s="9" t="str" cm="1">
        <f t="array" ref="D409">IFERROR(INDEX(Forecast_Capex_Input!$D$12:$D$286,$Z409),NA)</f>
        <v>Supply to North West Slopes Area  Stage 1</v>
      </c>
      <c r="E409" s="24" t="b" cm="1">
        <f t="array" ref="E409">IF($Z409=NA,NA,INDEX(Forecast_Capex_Input!$E$12:$E$286,$Z409))</f>
        <v>1</v>
      </c>
      <c r="F409" s="9" t="str" cm="1">
        <f t="array" aca="1" ref="F409" ca="1">IFERROR(INDEX(General!$E$25:$E$26,$AA409),NA)</f>
        <v>Labour</v>
      </c>
      <c r="G409" s="9" t="str" cm="1">
        <f t="array" aca="1" ref="G409" ca="1">IFERROR(INDEX(Forecast_Capex_Input!$AI$11:$BB$11,$AC409),NA)</f>
        <v>Substations</v>
      </c>
      <c r="H409" s="50" cm="1">
        <f t="array" aca="1" ref="H409" ca="1">IFERROR(INDEX(Forecast_Capex_Input!$AI$12:$BB$286,$Z409,$AC409),NA)</f>
        <v>1</v>
      </c>
      <c r="I409" s="150" t="str" cm="1">
        <f t="array" ref="I409">IFERROR(INDEX(Forecast_Capex_Input!$F$12:$F$286,$Z409),NA)</f>
        <v>Augmentation Expenditure</v>
      </c>
      <c r="J409" s="150" t="str" cm="1">
        <f t="array" ref="J409">IFERROR(INDEX(Forecast_Capex_Input!G$12:G$286,$Z409),NA)</f>
        <v>Augmentations</v>
      </c>
      <c r="K409" s="150" t="str" cm="1">
        <f t="array" ref="K409">IFERROR(INDEX(Forecast_Capex_Input!H$12:H$286,$Z409),NA)</f>
        <v>Augex</v>
      </c>
      <c r="L409" s="150" t="str" cm="1">
        <f t="array" ref="L409">IFERROR(INDEX(Forecast_Capex_Input!I$12:I$286,$Z409),NA)</f>
        <v>Demand</v>
      </c>
      <c r="M409" s="150" t="str" cm="1">
        <f t="array" ref="M409">IFERROR(INDEX(Forecast_Capex_Input!J$12:J$286,$Z409),NA)</f>
        <v>N/A</v>
      </c>
      <c r="N409" s="150" t="str" cm="1">
        <f t="array" ref="N409">IFERROR(INDEX(Forecast_Capex_Input!K$12:K$286,$Z409),NA)</f>
        <v>N/A</v>
      </c>
      <c r="O409" s="150" t="str" cm="1">
        <f t="array" ref="O409">IFERROR(INDEX(Forecast_Capex_Input!L$12:L$286,$Z409),NA)</f>
        <v>N/A</v>
      </c>
      <c r="P409" s="150" t="str" cm="1">
        <f t="array" ref="P409">IFERROR(INDEX(Forecast_Capex_Input!M$12:M$286,$Z409),NA)</f>
        <v>N/A</v>
      </c>
      <c r="Q409" s="24" t="str" cm="1">
        <f t="array" ref="Q409">IFERROR(INDEX(Forecast_Capex_Input!N$12:N$286,$Z409),NA)</f>
        <v>No</v>
      </c>
      <c r="R409" s="190" cm="1">
        <f t="array" ref="R409">IFERROR(INDEX(Forecast_Capex_Input!O$12:O$286,$Z409),0)</f>
        <v>0</v>
      </c>
      <c r="S409" s="24" t="str" cm="1">
        <f t="array" ref="S409">IFERROR(INDEX(Forecast_Capex_Input!P$12:P$286,$Z409),0)</f>
        <v>Localised maximum demand growth</v>
      </c>
      <c r="T409" s="150" t="str" cm="1">
        <f t="array" aca="1" ref="T409" ca="1">IFERROR(INDEX(General!$K$91:$K$110,$AC409),NA)</f>
        <v>Substations (2018 onwards)</v>
      </c>
      <c r="U409" s="43" cm="1">
        <f t="array" aca="1" ref="U409" ca="1">IFERROR(
IF($F409=General!$E$25,INDEX(Forecast_Capex_Input!S$12:S$286,$Z409),
INDEX(Forecast_Capex_Input!T$12:T$286,$Z409)),0)</f>
        <v>0.33</v>
      </c>
      <c r="V409" s="82" t="b">
        <f>IFERROR(INDEX(Overheads!$T$19:$T$26,MATCH($I409,Overheads!$E$19:$E$26,0)),FALSE)</f>
        <v>1</v>
      </c>
      <c r="W409" s="209" t="str" cm="1">
        <f t="array" ref="W409">IFERROR(
INDEX(Forecast_Capex_Input!CN$12:CN$286,$Z409),0)</f>
        <v>FY22</v>
      </c>
      <c r="X409" s="209">
        <f>IFERROR(
MATCH($W409,General!$L$39:$S$39,0),1)</f>
        <v>2</v>
      </c>
      <c r="Z409" s="28">
        <f>IFERROR(
IF(MATCH($C409,Forecast_Capex_Input!$CI$12:$CI$286,1)+1&gt;MAX(Forecast_Capex_Input!$C$12:$C$286),NA,
MATCH($C409,Forecast_Capex_Input!$CI$12:$CI$286,1)+1),1)</f>
        <v>165</v>
      </c>
      <c r="AA409" s="28" cm="1">
        <f t="array" aca="1" ref="AA409" ca="1">IFERROR(
IF(Z408&lt;&gt;Z409,1,
IF(COUNTIF(OFFSET(AA408,0,0,-INDEX(Forecast_Capex_Input!$CG$12:$CG$286,$Z409)),AA408)=INDEX(Forecast_Capex_Input!$CG$12:$CG$286,$Z409),AA408+1,AA408)),NA)</f>
        <v>1</v>
      </c>
      <c r="AB409" s="28" cm="1">
        <f t="array" ref="AB409">IFERROR($C409-IF($Z409=1,1,INDEX(Forecast_Capex_Input!$CI$12:$CI$286,$Z409-1))+1,NA)</f>
        <v>1</v>
      </c>
      <c r="AC409" s="28" cm="1">
        <f t="array" aca="1" ref="AC409" ca="1">IFERROR(IF(AA409=1,
INDEX(Forecast_Capex_Input!$AI$10:$BB$10,SMALL(IF(INDEX(Forecast_Capex_Input!$AI$12:$BB$286,$Z409,0)&gt;0,COLUMN(Forecast_Capex_Input!$AI$10:$BB$10)-COLUMN(Forecast_Capex_Input!$AI$12)+1),ROWS(OFFSET(AC408,0,0,-$AB409)))),
OFFSET(AC408,-INDEX(Forecast_Capex_Input!$CG$12:$CG$286,$Z409)+1,0)),NA)</f>
        <v>3</v>
      </c>
      <c r="AD409" s="28">
        <f t="shared" ca="1" si="40"/>
        <v>1</v>
      </c>
      <c r="AE409" s="82" t="b">
        <f t="shared" si="43"/>
        <v>0</v>
      </c>
      <c r="AF409" s="78" t="b">
        <v>0</v>
      </c>
      <c r="AG409" s="82" t="b">
        <f t="shared" si="41"/>
        <v>1</v>
      </c>
      <c r="AI409" s="55">
        <v>0.29689105435665658</v>
      </c>
      <c r="AJ409" s="55">
        <v>2.5985788943916517</v>
      </c>
      <c r="AK409" s="55">
        <v>0.11442284295241374</v>
      </c>
      <c r="AL409" s="55">
        <v>0</v>
      </c>
      <c r="AM409" s="55">
        <v>0</v>
      </c>
      <c r="AN409" s="135">
        <v>3.0098927917007221</v>
      </c>
      <c r="AP409" s="55">
        <v>0.28770662388031326</v>
      </c>
      <c r="AQ409" s="55">
        <v>2.5511200108115317</v>
      </c>
      <c r="AR409" s="55">
        <v>0.11363014009904347</v>
      </c>
      <c r="AS409" s="55">
        <v>0</v>
      </c>
      <c r="AT409" s="55">
        <v>0</v>
      </c>
      <c r="AU409" s="135">
        <v>2.9524567747908885</v>
      </c>
      <c r="AW409" s="55">
        <v>3.4683438831841024E-2</v>
      </c>
      <c r="AX409" s="55">
        <v>0.28823312913764765</v>
      </c>
      <c r="AY409" s="55">
        <v>1.5761970182421356E-2</v>
      </c>
      <c r="AZ409" s="55">
        <v>0</v>
      </c>
      <c r="BA409" s="55">
        <v>0</v>
      </c>
      <c r="BB409" s="135">
        <v>0.33867853815191001</v>
      </c>
      <c r="BD409" s="55">
        <v>6.7532433130776896E-3</v>
      </c>
      <c r="BE409" s="55">
        <v>5.6498623844705581E-2</v>
      </c>
      <c r="BF409" s="55">
        <v>3.0220956659566412E-3</v>
      </c>
      <c r="BG409" s="55">
        <v>0</v>
      </c>
      <c r="BH409" s="55">
        <v>0</v>
      </c>
      <c r="BI409" s="135">
        <v>6.6273962823739915E-2</v>
      </c>
      <c r="BK409" s="55">
        <v>0.32914330602523201</v>
      </c>
      <c r="BL409" s="55">
        <v>2.895851763793885</v>
      </c>
      <c r="BM409" s="55">
        <v>0.13241420594742148</v>
      </c>
      <c r="BN409" s="55">
        <v>0</v>
      </c>
      <c r="BO409" s="55">
        <v>0</v>
      </c>
      <c r="BP409" s="135">
        <v>3.3574092757665386</v>
      </c>
      <c r="BR409" s="147">
        <v>0</v>
      </c>
      <c r="BS409" s="147">
        <v>0</v>
      </c>
      <c r="BT409" s="147">
        <v>1</v>
      </c>
      <c r="BU409" s="147">
        <v>0</v>
      </c>
      <c r="BV409" s="147">
        <v>0</v>
      </c>
      <c r="BX409" s="55">
        <v>0</v>
      </c>
      <c r="BY409" s="55">
        <v>0</v>
      </c>
      <c r="BZ409" s="55">
        <v>3.0098927917007221</v>
      </c>
      <c r="CA409" s="55">
        <v>0</v>
      </c>
      <c r="CB409" s="55">
        <v>0</v>
      </c>
      <c r="CC409" s="135">
        <v>3.0098927917007221</v>
      </c>
      <c r="CE409" s="55">
        <v>0</v>
      </c>
      <c r="CF409" s="55">
        <v>0</v>
      </c>
      <c r="CG409" s="55">
        <v>2.9524567747908885</v>
      </c>
      <c r="CH409" s="55">
        <v>0</v>
      </c>
      <c r="CI409" s="55">
        <v>0</v>
      </c>
      <c r="CJ409" s="135">
        <v>2.9524567747908885</v>
      </c>
      <c r="CL409" s="55">
        <v>0</v>
      </c>
      <c r="CM409" s="55">
        <v>0</v>
      </c>
      <c r="CN409" s="55">
        <v>0.33867853815191001</v>
      </c>
      <c r="CO409" s="55">
        <v>0</v>
      </c>
      <c r="CP409" s="55">
        <v>0</v>
      </c>
      <c r="CQ409" s="135">
        <v>0.33867853815191001</v>
      </c>
      <c r="CS409" s="67">
        <v>0</v>
      </c>
      <c r="CT409" s="67">
        <v>0</v>
      </c>
      <c r="CU409" s="67">
        <v>6.6273962823739915E-2</v>
      </c>
      <c r="CV409" s="67">
        <v>0</v>
      </c>
      <c r="CW409" s="67">
        <v>0</v>
      </c>
      <c r="CX409" s="135">
        <v>6.6273962823739915E-2</v>
      </c>
      <c r="CZ409" s="55">
        <v>0</v>
      </c>
      <c r="DA409" s="55">
        <v>0</v>
      </c>
      <c r="DB409" s="55">
        <v>3.3574092757665386</v>
      </c>
      <c r="DC409" s="55">
        <v>0</v>
      </c>
      <c r="DD409" s="55">
        <v>0</v>
      </c>
      <c r="DE409" s="135">
        <v>3.3574092757665386</v>
      </c>
      <c r="DG409" s="43" t="b" cm="1">
        <f t="array" aca="1" ref="DG409" ca="1">OR($G409=Forecast_Capex_Input!$BF$8:$BF$10)</f>
        <v>0</v>
      </c>
      <c r="DH409" s="43" cm="1">
        <f t="array" aca="1" ref="DH409" ca="1">IFERROR(INDEX(Forecast_Capex_Input!BG$12:BG$286,$Z409)
*(INDEX(Forecast_Capex_Input!$H$12:$H$286,$Z409)=Repex),0)
*$DG409</f>
        <v>0</v>
      </c>
      <c r="DI409" s="43" cm="1">
        <f t="array" aca="1" ref="DI409" ca="1">IFERROR(INDEX(Forecast_Capex_Input!BH$12:BH$286,$Z409)
*(INDEX(Forecast_Capex_Input!$H$12:$H$286,$Z409)=Repex),0)
*$DG409</f>
        <v>0</v>
      </c>
      <c r="DJ409" s="43" cm="1">
        <f t="array" aca="1" ref="DJ409" ca="1">IFERROR(INDEX(Forecast_Capex_Input!BI$12:BI$286,$Z409)
*(INDEX(Forecast_Capex_Input!$H$12:$H$286,$Z409)=Repex),0)
*$DG409</f>
        <v>0</v>
      </c>
      <c r="DK409" s="43" cm="1">
        <f t="array" aca="1" ref="DK409" ca="1">IFERROR(INDEX(Forecast_Capex_Input!BJ$12:BJ$286,$Z409)
*(INDEX(Forecast_Capex_Input!$H$12:$H$286,$Z409)=Repex),0)
*$DG409</f>
        <v>0</v>
      </c>
      <c r="DL409" s="43" cm="1">
        <f t="array" aca="1" ref="DL409" ca="1">IFERROR(INDEX(Forecast_Capex_Input!BK$12:BK$286,$Z409)
*(INDEX(Forecast_Capex_Input!$H$12:$H$286,$Z409)=Repex),0)
*$DG409</f>
        <v>0</v>
      </c>
      <c r="DM409" s="43" cm="1">
        <f t="array" aca="1" ref="DM409" ca="1">IFERROR(INDEX(Forecast_Capex_Input!BL$12:BL$286,$Z409)
*(INDEX(Forecast_Capex_Input!$H$12:$H$286,$Z409)=Repex),0)
*$DG409</f>
        <v>0</v>
      </c>
      <c r="DO409" s="43" t="b" cm="1">
        <f t="array" aca="1" ref="DO409" ca="1">OR($G409=Forecast_Capex_Input!$BN$8:$BN$9)</f>
        <v>1</v>
      </c>
      <c r="DP409" s="43" cm="1">
        <f t="array" aca="1" ref="DP409" ca="1">IFERROR(INDEX(Forecast_Capex_Input!BO$12:BO$286,$Z409)
*(INDEX(Forecast_Capex_Input!$H$12:$H$286,$Z409)=Repex),0)
*$DO409</f>
        <v>0</v>
      </c>
      <c r="DQ409" s="43" cm="1">
        <f t="array" aca="1" ref="DQ409" ca="1">IFERROR(INDEX(Forecast_Capex_Input!BP$12:BP$286,$Z409)
*(INDEX(Forecast_Capex_Input!$H$12:$H$286,$Z409)=Repex),0)
*$DO409</f>
        <v>0</v>
      </c>
      <c r="DR409" s="43" cm="1">
        <f t="array" aca="1" ref="DR409" ca="1">IFERROR(INDEX(Forecast_Capex_Input!BQ$12:BQ$286,$Z409)
*(INDEX(Forecast_Capex_Input!$H$12:$H$286,$Z409)=Repex),0)
*$DO409</f>
        <v>0</v>
      </c>
      <c r="DS409" s="43" cm="1">
        <f t="array" aca="1" ref="DS409" ca="1">IFERROR(INDEX(Forecast_Capex_Input!BR$12:BR$286,$Z409)
*(INDEX(Forecast_Capex_Input!$H$12:$H$286,$Z409)=Repex),0)
*$DO409</f>
        <v>0</v>
      </c>
      <c r="DT409" s="43" cm="1">
        <f t="array" aca="1" ref="DT409" ca="1">IFERROR(INDEX(Forecast_Capex_Input!BS$12:BS$286,$Z409)
*(INDEX(Forecast_Capex_Input!$H$12:$H$286,$Z409)=Repex),0)
*$DO409</f>
        <v>0</v>
      </c>
      <c r="DV409" s="43" t="b" cm="1">
        <f t="array" aca="1" ref="DV409" ca="1">OR($G409=Forecast_Capex_Input!$BU$8:$BU$10)</f>
        <v>0</v>
      </c>
      <c r="DW409" s="43" cm="1">
        <f t="array" aca="1" ref="DW409" ca="1">IFERROR(INDEX(Forecast_Capex_Input!BV$12:BV$286,$Z409)
*(INDEX(Forecast_Capex_Input!$H$12:$H$286,$Z409)=Repex),0)
*$DV409</f>
        <v>0</v>
      </c>
      <c r="DX409" s="43" cm="1">
        <f t="array" aca="1" ref="DX409" ca="1">IFERROR(INDEX(Forecast_Capex_Input!BW$12:BW$286,$Z409)
*(INDEX(Forecast_Capex_Input!$H$12:$H$286,$Z409)=Repex),0)
*$DV409</f>
        <v>0</v>
      </c>
      <c r="DY409" s="43" cm="1">
        <f t="array" aca="1" ref="DY409" ca="1">IFERROR(INDEX(Forecast_Capex_Input!BX$12:BX$286,$Z409)
*(INDEX(Forecast_Capex_Input!$H$12:$H$286,$Z409)=Repex),0)
*$DV409</f>
        <v>0</v>
      </c>
      <c r="DZ409" s="43" cm="1">
        <f t="array" aca="1" ref="DZ409" ca="1">IFERROR(INDEX(Forecast_Capex_Input!BY$12:BY$286,$Z409)
*(INDEX(Forecast_Capex_Input!$H$12:$H$286,$Z409)=Repex),0)
*$DV409</f>
        <v>0</v>
      </c>
      <c r="EA409" s="43" cm="1">
        <f t="array" aca="1" ref="EA409" ca="1">IFERROR(INDEX(Forecast_Capex_Input!BZ$12:BZ$286,$Z409)
*(INDEX(Forecast_Capex_Input!$H$12:$H$286,$Z409)=Repex),0)
*$DV409</f>
        <v>0</v>
      </c>
      <c r="EB409" s="43" cm="1">
        <f t="array" aca="1" ref="EB409" ca="1">IFERROR(INDEX(Forecast_Capex_Input!CA$12:CA$286,$Z409)
*(INDEX(Forecast_Capex_Input!$H$12:$H$286,$Z409)=Repex),0)
*$DV409</f>
        <v>0</v>
      </c>
      <c r="EC409" s="43" cm="1">
        <f t="array" aca="1" ref="EC409" ca="1">IFERROR(INDEX(Forecast_Capex_Input!CB$12:CB$286,$Z409)
*(INDEX(Forecast_Capex_Input!$H$12:$H$286,$Z409)=Repex),0)
*$DV409</f>
        <v>0</v>
      </c>
      <c r="ED409" s="43" cm="1">
        <f t="array" aca="1" ref="ED409" ca="1">IFERROR(INDEX(Forecast_Capex_Input!CC$12:CC$286,$Z409)
*(INDEX(Forecast_Capex_Input!$H$12:$H$286,$Z409)=Repex),0)
*$DV409</f>
        <v>0</v>
      </c>
      <c r="EF409" s="86">
        <f t="shared" si="44"/>
        <v>2.9524567747908885</v>
      </c>
      <c r="EG409" s="28">
        <f>IFERROR(RANK(EF409,EF$11:EF$1010,0)+COUNTIF(EF$11:EF409,EF409)-1,NA)</f>
        <v>16</v>
      </c>
    </row>
    <row r="410" spans="3:137" x14ac:dyDescent="0.2">
      <c r="C410" s="28">
        <f t="shared" si="42"/>
        <v>400</v>
      </c>
      <c r="D410" s="9" t="str" cm="1">
        <f t="array" ref="D410">IFERROR(INDEX(Forecast_Capex_Input!$D$12:$D$286,$Z410),NA)</f>
        <v>Supply to North West Slopes Area  Stage 1</v>
      </c>
      <c r="E410" s="24" t="b" cm="1">
        <f t="array" ref="E410">IF($Z410=NA,NA,INDEX(Forecast_Capex_Input!$E$12:$E$286,$Z410))</f>
        <v>1</v>
      </c>
      <c r="F410" s="9" t="str" cm="1">
        <f t="array" aca="1" ref="F410" ca="1">IFERROR(INDEX(General!$E$25:$E$26,$AA410),NA)</f>
        <v>Non-Labour</v>
      </c>
      <c r="G410" s="9" t="str" cm="1">
        <f t="array" aca="1" ref="G410" ca="1">IFERROR(INDEX(Forecast_Capex_Input!$AI$11:$BB$11,$AC410),NA)</f>
        <v>Substations</v>
      </c>
      <c r="H410" s="50" cm="1">
        <f t="array" aca="1" ref="H410" ca="1">IFERROR(INDEX(Forecast_Capex_Input!$AI$12:$BB$286,$Z410,$AC410),NA)</f>
        <v>1</v>
      </c>
      <c r="I410" s="150" t="str" cm="1">
        <f t="array" ref="I410">IFERROR(INDEX(Forecast_Capex_Input!$F$12:$F$286,$Z410),NA)</f>
        <v>Augmentation Expenditure</v>
      </c>
      <c r="J410" s="150" t="str" cm="1">
        <f t="array" ref="J410">IFERROR(INDEX(Forecast_Capex_Input!G$12:G$286,$Z410),NA)</f>
        <v>Augmentations</v>
      </c>
      <c r="K410" s="150" t="str" cm="1">
        <f t="array" ref="K410">IFERROR(INDEX(Forecast_Capex_Input!H$12:H$286,$Z410),NA)</f>
        <v>Augex</v>
      </c>
      <c r="L410" s="150" t="str" cm="1">
        <f t="array" ref="L410">IFERROR(INDEX(Forecast_Capex_Input!I$12:I$286,$Z410),NA)</f>
        <v>Demand</v>
      </c>
      <c r="M410" s="150" t="str" cm="1">
        <f t="array" ref="M410">IFERROR(INDEX(Forecast_Capex_Input!J$12:J$286,$Z410),NA)</f>
        <v>N/A</v>
      </c>
      <c r="N410" s="150" t="str" cm="1">
        <f t="array" ref="N410">IFERROR(INDEX(Forecast_Capex_Input!K$12:K$286,$Z410),NA)</f>
        <v>N/A</v>
      </c>
      <c r="O410" s="150" t="str" cm="1">
        <f t="array" ref="O410">IFERROR(INDEX(Forecast_Capex_Input!L$12:L$286,$Z410),NA)</f>
        <v>N/A</v>
      </c>
      <c r="P410" s="150" t="str" cm="1">
        <f t="array" ref="P410">IFERROR(INDEX(Forecast_Capex_Input!M$12:M$286,$Z410),NA)</f>
        <v>N/A</v>
      </c>
      <c r="Q410" s="24" t="str" cm="1">
        <f t="array" ref="Q410">IFERROR(INDEX(Forecast_Capex_Input!N$12:N$286,$Z410),NA)</f>
        <v>No</v>
      </c>
      <c r="R410" s="190" cm="1">
        <f t="array" ref="R410">IFERROR(INDEX(Forecast_Capex_Input!O$12:O$286,$Z410),0)</f>
        <v>0</v>
      </c>
      <c r="S410" s="24" t="str" cm="1">
        <f t="array" ref="S410">IFERROR(INDEX(Forecast_Capex_Input!P$12:P$286,$Z410),0)</f>
        <v>Localised maximum demand growth</v>
      </c>
      <c r="T410" s="150" t="str" cm="1">
        <f t="array" aca="1" ref="T410" ca="1">IFERROR(INDEX(General!$K$91:$K$110,$AC410),NA)</f>
        <v>Substations (2018 onwards)</v>
      </c>
      <c r="U410" s="43" cm="1">
        <f t="array" aca="1" ref="U410" ca="1">IFERROR(
IF($F410=General!$E$25,INDEX(Forecast_Capex_Input!S$12:S$286,$Z410),
INDEX(Forecast_Capex_Input!T$12:T$286,$Z410)),0)</f>
        <v>0.66999999999999993</v>
      </c>
      <c r="V410" s="82" t="b">
        <f>IFERROR(INDEX(Overheads!$T$19:$T$26,MATCH($I410,Overheads!$E$19:$E$26,0)),FALSE)</f>
        <v>1</v>
      </c>
      <c r="W410" s="209" t="str" cm="1">
        <f t="array" ref="W410">IFERROR(
INDEX(Forecast_Capex_Input!CN$12:CN$286,$Z410),0)</f>
        <v>FY22</v>
      </c>
      <c r="X410" s="209">
        <f>IFERROR(
MATCH($W410,General!$L$39:$S$39,0),1)</f>
        <v>2</v>
      </c>
      <c r="Z410" s="28">
        <f>IFERROR(
IF(MATCH($C410,Forecast_Capex_Input!$CI$12:$CI$286,1)+1&gt;MAX(Forecast_Capex_Input!$C$12:$C$286),NA,
MATCH($C410,Forecast_Capex_Input!$CI$12:$CI$286,1)+1),1)</f>
        <v>165</v>
      </c>
      <c r="AA410" s="28" cm="1">
        <f t="array" aca="1" ref="AA410" ca="1">IFERROR(
IF(Z409&lt;&gt;Z410,1,
IF(COUNTIF(OFFSET(AA409,0,0,-INDEX(Forecast_Capex_Input!$CG$12:$CG$286,$Z410)),AA409)=INDEX(Forecast_Capex_Input!$CG$12:$CG$286,$Z410),AA409+1,AA409)),NA)</f>
        <v>2</v>
      </c>
      <c r="AB410" s="28" cm="1">
        <f t="array" ref="AB410">IFERROR($C410-IF($Z410=1,1,INDEX(Forecast_Capex_Input!$CI$12:$CI$286,$Z410-1))+1,NA)</f>
        <v>2</v>
      </c>
      <c r="AC410" s="28" cm="1">
        <f t="array" aca="1" ref="AC410" ca="1">IFERROR(IF(AA410=1,
INDEX(Forecast_Capex_Input!$AI$10:$BB$10,SMALL(IF(INDEX(Forecast_Capex_Input!$AI$12:$BB$286,$Z410,0)&gt;0,COLUMN(Forecast_Capex_Input!$AI$10:$BB$10)-COLUMN(Forecast_Capex_Input!$AI$12)+1),ROWS(OFFSET(AC409,0,0,-$AB410)))),
OFFSET(AC409,-INDEX(Forecast_Capex_Input!$CG$12:$CG$286,$Z410)+1,0)),NA)</f>
        <v>3</v>
      </c>
      <c r="AD410" s="28">
        <f t="shared" ca="1" si="40"/>
        <v>2</v>
      </c>
      <c r="AE410" s="82" t="b">
        <f t="shared" si="43"/>
        <v>0</v>
      </c>
      <c r="AF410" s="78" t="b">
        <v>0</v>
      </c>
      <c r="AG410" s="82" t="b">
        <f t="shared" si="41"/>
        <v>1</v>
      </c>
      <c r="AI410" s="55">
        <v>0.60277880733018152</v>
      </c>
      <c r="AJ410" s="55">
        <v>5.2759026037648677</v>
      </c>
      <c r="AK410" s="55">
        <v>0.23231304478217329</v>
      </c>
      <c r="AL410" s="55">
        <v>0</v>
      </c>
      <c r="AM410" s="55">
        <v>0</v>
      </c>
      <c r="AN410" s="135">
        <v>6.110994455877222</v>
      </c>
      <c r="AP410" s="55">
        <v>0.60277880733018152</v>
      </c>
      <c r="AQ410" s="55">
        <v>5.2759026037648677</v>
      </c>
      <c r="AR410" s="55">
        <v>0.23231304478217329</v>
      </c>
      <c r="AS410" s="55">
        <v>0</v>
      </c>
      <c r="AT410" s="55">
        <v>0</v>
      </c>
      <c r="AU410" s="135">
        <v>6.110994455877222</v>
      </c>
      <c r="AW410" s="55">
        <v>7.2665834422580317E-2</v>
      </c>
      <c r="AX410" s="55">
        <v>0.5960871735018326</v>
      </c>
      <c r="AY410" s="55">
        <v>3.2224824167711788E-2</v>
      </c>
      <c r="AZ410" s="55">
        <v>0</v>
      </c>
      <c r="BA410" s="55">
        <v>0</v>
      </c>
      <c r="BB410" s="135">
        <v>0.70097783209212472</v>
      </c>
      <c r="BD410" s="55">
        <v>1.4148829439397687E-2</v>
      </c>
      <c r="BE410" s="55">
        <v>0.11684328271040138</v>
      </c>
      <c r="BF410" s="55">
        <v>6.1785741456399645E-3</v>
      </c>
      <c r="BG410" s="55">
        <v>0</v>
      </c>
      <c r="BH410" s="55">
        <v>0</v>
      </c>
      <c r="BI410" s="135">
        <v>0.13717068629543902</v>
      </c>
      <c r="BK410" s="55">
        <v>0.68959347119215952</v>
      </c>
      <c r="BL410" s="55">
        <v>5.9888330599771011</v>
      </c>
      <c r="BM410" s="55">
        <v>0.27071644309552501</v>
      </c>
      <c r="BN410" s="55">
        <v>0</v>
      </c>
      <c r="BO410" s="55">
        <v>0</v>
      </c>
      <c r="BP410" s="135">
        <v>6.9491429742647854</v>
      </c>
      <c r="BR410" s="147">
        <v>0</v>
      </c>
      <c r="BS410" s="147">
        <v>0</v>
      </c>
      <c r="BT410" s="147">
        <v>1</v>
      </c>
      <c r="BU410" s="147">
        <v>0</v>
      </c>
      <c r="BV410" s="147">
        <v>0</v>
      </c>
      <c r="BX410" s="55">
        <v>0</v>
      </c>
      <c r="BY410" s="55">
        <v>0</v>
      </c>
      <c r="BZ410" s="55">
        <v>6.110994455877222</v>
      </c>
      <c r="CA410" s="55">
        <v>0</v>
      </c>
      <c r="CB410" s="55">
        <v>0</v>
      </c>
      <c r="CC410" s="135">
        <v>6.110994455877222</v>
      </c>
      <c r="CE410" s="55">
        <v>0</v>
      </c>
      <c r="CF410" s="55">
        <v>0</v>
      </c>
      <c r="CG410" s="55">
        <v>6.110994455877222</v>
      </c>
      <c r="CH410" s="55">
        <v>0</v>
      </c>
      <c r="CI410" s="55">
        <v>0</v>
      </c>
      <c r="CJ410" s="135">
        <v>6.110994455877222</v>
      </c>
      <c r="CL410" s="55">
        <v>0</v>
      </c>
      <c r="CM410" s="55">
        <v>0</v>
      </c>
      <c r="CN410" s="55">
        <v>0.70097783209212472</v>
      </c>
      <c r="CO410" s="55">
        <v>0</v>
      </c>
      <c r="CP410" s="55">
        <v>0</v>
      </c>
      <c r="CQ410" s="135">
        <v>0.70097783209212472</v>
      </c>
      <c r="CS410" s="67">
        <v>0</v>
      </c>
      <c r="CT410" s="67">
        <v>0</v>
      </c>
      <c r="CU410" s="67">
        <v>0.13717068629543902</v>
      </c>
      <c r="CV410" s="67">
        <v>0</v>
      </c>
      <c r="CW410" s="67">
        <v>0</v>
      </c>
      <c r="CX410" s="135">
        <v>0.13717068629543902</v>
      </c>
      <c r="CZ410" s="55">
        <v>0</v>
      </c>
      <c r="DA410" s="55">
        <v>0</v>
      </c>
      <c r="DB410" s="55">
        <v>6.9491429742647863</v>
      </c>
      <c r="DC410" s="55">
        <v>0</v>
      </c>
      <c r="DD410" s="55">
        <v>0</v>
      </c>
      <c r="DE410" s="135">
        <v>6.9491429742647863</v>
      </c>
      <c r="DG410" s="43" t="b" cm="1">
        <f t="array" aca="1" ref="DG410" ca="1">OR($G410=Forecast_Capex_Input!$BF$8:$BF$10)</f>
        <v>0</v>
      </c>
      <c r="DH410" s="43" cm="1">
        <f t="array" aca="1" ref="DH410" ca="1">IFERROR(INDEX(Forecast_Capex_Input!BG$12:BG$286,$Z410)
*(INDEX(Forecast_Capex_Input!$H$12:$H$286,$Z410)=Repex),0)
*$DG410</f>
        <v>0</v>
      </c>
      <c r="DI410" s="43" cm="1">
        <f t="array" aca="1" ref="DI410" ca="1">IFERROR(INDEX(Forecast_Capex_Input!BH$12:BH$286,$Z410)
*(INDEX(Forecast_Capex_Input!$H$12:$H$286,$Z410)=Repex),0)
*$DG410</f>
        <v>0</v>
      </c>
      <c r="DJ410" s="43" cm="1">
        <f t="array" aca="1" ref="DJ410" ca="1">IFERROR(INDEX(Forecast_Capex_Input!BI$12:BI$286,$Z410)
*(INDEX(Forecast_Capex_Input!$H$12:$H$286,$Z410)=Repex),0)
*$DG410</f>
        <v>0</v>
      </c>
      <c r="DK410" s="43" cm="1">
        <f t="array" aca="1" ref="DK410" ca="1">IFERROR(INDEX(Forecast_Capex_Input!BJ$12:BJ$286,$Z410)
*(INDEX(Forecast_Capex_Input!$H$12:$H$286,$Z410)=Repex),0)
*$DG410</f>
        <v>0</v>
      </c>
      <c r="DL410" s="43" cm="1">
        <f t="array" aca="1" ref="DL410" ca="1">IFERROR(INDEX(Forecast_Capex_Input!BK$12:BK$286,$Z410)
*(INDEX(Forecast_Capex_Input!$H$12:$H$286,$Z410)=Repex),0)
*$DG410</f>
        <v>0</v>
      </c>
      <c r="DM410" s="43" cm="1">
        <f t="array" aca="1" ref="DM410" ca="1">IFERROR(INDEX(Forecast_Capex_Input!BL$12:BL$286,$Z410)
*(INDEX(Forecast_Capex_Input!$H$12:$H$286,$Z410)=Repex),0)
*$DG410</f>
        <v>0</v>
      </c>
      <c r="DO410" s="43" t="b" cm="1">
        <f t="array" aca="1" ref="DO410" ca="1">OR($G410=Forecast_Capex_Input!$BN$8:$BN$9)</f>
        <v>1</v>
      </c>
      <c r="DP410" s="43" cm="1">
        <f t="array" aca="1" ref="DP410" ca="1">IFERROR(INDEX(Forecast_Capex_Input!BO$12:BO$286,$Z410)
*(INDEX(Forecast_Capex_Input!$H$12:$H$286,$Z410)=Repex),0)
*$DO410</f>
        <v>0</v>
      </c>
      <c r="DQ410" s="43" cm="1">
        <f t="array" aca="1" ref="DQ410" ca="1">IFERROR(INDEX(Forecast_Capex_Input!BP$12:BP$286,$Z410)
*(INDEX(Forecast_Capex_Input!$H$12:$H$286,$Z410)=Repex),0)
*$DO410</f>
        <v>0</v>
      </c>
      <c r="DR410" s="43" cm="1">
        <f t="array" aca="1" ref="DR410" ca="1">IFERROR(INDEX(Forecast_Capex_Input!BQ$12:BQ$286,$Z410)
*(INDEX(Forecast_Capex_Input!$H$12:$H$286,$Z410)=Repex),0)
*$DO410</f>
        <v>0</v>
      </c>
      <c r="DS410" s="43" cm="1">
        <f t="array" aca="1" ref="DS410" ca="1">IFERROR(INDEX(Forecast_Capex_Input!BR$12:BR$286,$Z410)
*(INDEX(Forecast_Capex_Input!$H$12:$H$286,$Z410)=Repex),0)
*$DO410</f>
        <v>0</v>
      </c>
      <c r="DT410" s="43" cm="1">
        <f t="array" aca="1" ref="DT410" ca="1">IFERROR(INDEX(Forecast_Capex_Input!BS$12:BS$286,$Z410)
*(INDEX(Forecast_Capex_Input!$H$12:$H$286,$Z410)=Repex),0)
*$DO410</f>
        <v>0</v>
      </c>
      <c r="DV410" s="43" t="b" cm="1">
        <f t="array" aca="1" ref="DV410" ca="1">OR($G410=Forecast_Capex_Input!$BU$8:$BU$10)</f>
        <v>0</v>
      </c>
      <c r="DW410" s="43" cm="1">
        <f t="array" aca="1" ref="DW410" ca="1">IFERROR(INDEX(Forecast_Capex_Input!BV$12:BV$286,$Z410)
*(INDEX(Forecast_Capex_Input!$H$12:$H$286,$Z410)=Repex),0)
*$DV410</f>
        <v>0</v>
      </c>
      <c r="DX410" s="43" cm="1">
        <f t="array" aca="1" ref="DX410" ca="1">IFERROR(INDEX(Forecast_Capex_Input!BW$12:BW$286,$Z410)
*(INDEX(Forecast_Capex_Input!$H$12:$H$286,$Z410)=Repex),0)
*$DV410</f>
        <v>0</v>
      </c>
      <c r="DY410" s="43" cm="1">
        <f t="array" aca="1" ref="DY410" ca="1">IFERROR(INDEX(Forecast_Capex_Input!BX$12:BX$286,$Z410)
*(INDEX(Forecast_Capex_Input!$H$12:$H$286,$Z410)=Repex),0)
*$DV410</f>
        <v>0</v>
      </c>
      <c r="DZ410" s="43" cm="1">
        <f t="array" aca="1" ref="DZ410" ca="1">IFERROR(INDEX(Forecast_Capex_Input!BY$12:BY$286,$Z410)
*(INDEX(Forecast_Capex_Input!$H$12:$H$286,$Z410)=Repex),0)
*$DV410</f>
        <v>0</v>
      </c>
      <c r="EA410" s="43" cm="1">
        <f t="array" aca="1" ref="EA410" ca="1">IFERROR(INDEX(Forecast_Capex_Input!BZ$12:BZ$286,$Z410)
*(INDEX(Forecast_Capex_Input!$H$12:$H$286,$Z410)=Repex),0)
*$DV410</f>
        <v>0</v>
      </c>
      <c r="EB410" s="43" cm="1">
        <f t="array" aca="1" ref="EB410" ca="1">IFERROR(INDEX(Forecast_Capex_Input!CA$12:CA$286,$Z410)
*(INDEX(Forecast_Capex_Input!$H$12:$H$286,$Z410)=Repex),0)
*$DV410</f>
        <v>0</v>
      </c>
      <c r="EC410" s="43" cm="1">
        <f t="array" aca="1" ref="EC410" ca="1">IFERROR(INDEX(Forecast_Capex_Input!CB$12:CB$286,$Z410)
*(INDEX(Forecast_Capex_Input!$H$12:$H$286,$Z410)=Repex),0)
*$DV410</f>
        <v>0</v>
      </c>
      <c r="ED410" s="43" cm="1">
        <f t="array" aca="1" ref="ED410" ca="1">IFERROR(INDEX(Forecast_Capex_Input!CC$12:CC$286,$Z410)
*(INDEX(Forecast_Capex_Input!$H$12:$H$286,$Z410)=Repex),0)
*$DV410</f>
        <v>0</v>
      </c>
      <c r="EF410" s="86">
        <f t="shared" si="44"/>
        <v>6.110994455877222</v>
      </c>
      <c r="EG410" s="28">
        <f>IFERROR(RANK(EF410,EF$11:EF$1010,0)+COUNTIF(EF$11:EF410,EF410)-1,NA)</f>
        <v>9</v>
      </c>
    </row>
    <row r="411" spans="3:137" x14ac:dyDescent="0.2">
      <c r="C411" s="28">
        <f t="shared" si="42"/>
        <v>401</v>
      </c>
      <c r="D411" s="9" t="str" cm="1">
        <f t="array" ref="D411">IFERROR(INDEX(Forecast_Capex_Input!$D$12:$D$286,$Z411),NA)</f>
        <v>Improving stability in South-Western NSW</v>
      </c>
      <c r="E411" s="24" t="b" cm="1">
        <f t="array" ref="E411">IF($Z411=NA,NA,INDEX(Forecast_Capex_Input!$E$12:$E$286,$Z411))</f>
        <v>0</v>
      </c>
      <c r="F411" s="9" t="str" cm="1">
        <f t="array" aca="1" ref="F411" ca="1">IFERROR(INDEX(General!$E$25:$E$26,$AA411),NA)</f>
        <v>Labour</v>
      </c>
      <c r="G411" s="9" t="str" cm="1">
        <f t="array" aca="1" ref="G411" ca="1">IFERROR(INDEX(Forecast_Capex_Input!$AI$11:$BB$11,$AC411),NA)</f>
        <v>Transmission Lines</v>
      </c>
      <c r="H411" s="50" cm="1">
        <f t="array" aca="1" ref="H411" ca="1">IFERROR(INDEX(Forecast_Capex_Input!$AI$12:$BB$286,$Z411,$AC411),NA)</f>
        <v>0.5</v>
      </c>
      <c r="I411" s="150" t="str" cm="1">
        <f t="array" ref="I411">IFERROR(INDEX(Forecast_Capex_Input!$F$12:$F$286,$Z411),NA)</f>
        <v>Augmentation Expenditure</v>
      </c>
      <c r="J411" s="150" t="str" cm="1">
        <f t="array" ref="J411">IFERROR(INDEX(Forecast_Capex_Input!G$12:G$286,$Z411),NA)</f>
        <v>Augmentations</v>
      </c>
      <c r="K411" s="150" t="str" cm="1">
        <f t="array" ref="K411">IFERROR(INDEX(Forecast_Capex_Input!H$12:H$286,$Z411),NA)</f>
        <v>Augex</v>
      </c>
      <c r="L411" s="150" t="str" cm="1">
        <f t="array" ref="L411">IFERROR(INDEX(Forecast_Capex_Input!I$12:I$286,$Z411),NA)</f>
        <v>Compliance</v>
      </c>
      <c r="M411" s="150" t="str" cm="1">
        <f t="array" ref="M411">IFERROR(INDEX(Forecast_Capex_Input!J$12:J$286,$Z411),NA)</f>
        <v>N/A</v>
      </c>
      <c r="N411" s="150" t="str" cm="1">
        <f t="array" ref="N411">IFERROR(INDEX(Forecast_Capex_Input!K$12:K$286,$Z411),NA)</f>
        <v>N/A</v>
      </c>
      <c r="O411" s="150" t="str" cm="1">
        <f t="array" ref="O411">IFERROR(INDEX(Forecast_Capex_Input!L$12:L$286,$Z411),NA)</f>
        <v>N/A</v>
      </c>
      <c r="P411" s="150" t="str" cm="1">
        <f t="array" ref="P411">IFERROR(INDEX(Forecast_Capex_Input!M$12:M$286,$Z411),NA)</f>
        <v>N/A</v>
      </c>
      <c r="Q411" s="24" t="str" cm="1">
        <f t="array" ref="Q411">IFERROR(INDEX(Forecast_Capex_Input!N$12:N$286,$Z411),NA)</f>
        <v>No</v>
      </c>
      <c r="R411" s="190" cm="1">
        <f t="array" ref="R411">IFERROR(INDEX(Forecast_Capex_Input!O$12:O$286,$Z411),0)</f>
        <v>0</v>
      </c>
      <c r="S411" s="24" t="str" cm="1">
        <f t="array" ref="S411">IFERROR(INDEX(Forecast_Capex_Input!P$12:P$286,$Z411),0)</f>
        <v>Energy transition</v>
      </c>
      <c r="T411" s="150" t="str" cm="1">
        <f t="array" aca="1" ref="T411" ca="1">IFERROR(INDEX(General!$K$91:$K$110,$AC411),NA)</f>
        <v>Transmission Lines (2018 onwards)</v>
      </c>
      <c r="U411" s="43" cm="1">
        <f t="array" aca="1" ref="U411" ca="1">IFERROR(
IF($F411=General!$E$25,INDEX(Forecast_Capex_Input!S$12:S$286,$Z411),
INDEX(Forecast_Capex_Input!T$12:T$286,$Z411)),0)</f>
        <v>0.05</v>
      </c>
      <c r="V411" s="82" t="b">
        <f>IFERROR(INDEX(Overheads!$T$19:$T$26,MATCH($I411,Overheads!$E$19:$E$26,0)),FALSE)</f>
        <v>1</v>
      </c>
      <c r="W411" s="209" t="str" cm="1">
        <f t="array" ref="W411">IFERROR(
INDEX(Forecast_Capex_Input!CN$12:CN$286,$Z411),0)</f>
        <v>FY22</v>
      </c>
      <c r="X411" s="209">
        <f>IFERROR(
MATCH($W411,General!$L$39:$S$39,0),1)</f>
        <v>2</v>
      </c>
      <c r="Z411" s="28">
        <f>IFERROR(
IF(MATCH($C411,Forecast_Capex_Input!$CI$12:$CI$286,1)+1&gt;MAX(Forecast_Capex_Input!$C$12:$C$286),NA,
MATCH($C411,Forecast_Capex_Input!$CI$12:$CI$286,1)+1),1)</f>
        <v>166</v>
      </c>
      <c r="AA411" s="28" cm="1">
        <f t="array" aca="1" ref="AA411" ca="1">IFERROR(
IF(Z410&lt;&gt;Z411,1,
IF(COUNTIF(OFFSET(AA410,0,0,-INDEX(Forecast_Capex_Input!$CG$12:$CG$286,$Z411)),AA410)=INDEX(Forecast_Capex_Input!$CG$12:$CG$286,$Z411),AA410+1,AA410)),NA)</f>
        <v>1</v>
      </c>
      <c r="AB411" s="28" cm="1">
        <f t="array" ref="AB411">IFERROR($C411-IF($Z411=1,1,INDEX(Forecast_Capex_Input!$CI$12:$CI$286,$Z411-1))+1,NA)</f>
        <v>1</v>
      </c>
      <c r="AC411" s="28" cm="1">
        <f t="array" aca="1" ref="AC411" ca="1">IFERROR(IF(AA411=1,
INDEX(Forecast_Capex_Input!$AI$10:$BB$10,SMALL(IF(INDEX(Forecast_Capex_Input!$AI$12:$BB$286,$Z411,0)&gt;0,COLUMN(Forecast_Capex_Input!$AI$10:$BB$10)-COLUMN(Forecast_Capex_Input!$AI$12)+1),ROWS(OFFSET(AC410,0,0,-$AB411)))),
OFFSET(AC410,-INDEX(Forecast_Capex_Input!$CG$12:$CG$286,$Z411)+1,0)),NA)</f>
        <v>1</v>
      </c>
      <c r="AD411" s="28">
        <f t="shared" ca="1" si="40"/>
        <v>1</v>
      </c>
      <c r="AE411" s="82" t="b">
        <f t="shared" si="43"/>
        <v>0</v>
      </c>
      <c r="AF411" s="78" t="b">
        <v>0</v>
      </c>
      <c r="AG411" s="82" t="b">
        <f t="shared" si="41"/>
        <v>1</v>
      </c>
      <c r="AI411" s="55">
        <v>0</v>
      </c>
      <c r="AJ411" s="55">
        <v>0</v>
      </c>
      <c r="AK411" s="55">
        <v>0</v>
      </c>
      <c r="AL411" s="55">
        <v>0</v>
      </c>
      <c r="AM411" s="55">
        <v>0</v>
      </c>
      <c r="AN411" s="135">
        <v>0</v>
      </c>
      <c r="AP411" s="55">
        <v>0</v>
      </c>
      <c r="AQ411" s="55">
        <v>0</v>
      </c>
      <c r="AR411" s="55">
        <v>0</v>
      </c>
      <c r="AS411" s="55">
        <v>0</v>
      </c>
      <c r="AT411" s="55">
        <v>0</v>
      </c>
      <c r="AU411" s="135">
        <v>0</v>
      </c>
      <c r="AW411" s="55">
        <v>0</v>
      </c>
      <c r="AX411" s="55">
        <v>0</v>
      </c>
      <c r="AY411" s="55">
        <v>0</v>
      </c>
      <c r="AZ411" s="55">
        <v>0</v>
      </c>
      <c r="BA411" s="55">
        <v>0</v>
      </c>
      <c r="BB411" s="135">
        <v>0</v>
      </c>
      <c r="BD411" s="55">
        <v>0</v>
      </c>
      <c r="BE411" s="55">
        <v>0</v>
      </c>
      <c r="BF411" s="55">
        <v>0</v>
      </c>
      <c r="BG411" s="55">
        <v>0</v>
      </c>
      <c r="BH411" s="55">
        <v>0</v>
      </c>
      <c r="BI411" s="135">
        <v>0</v>
      </c>
      <c r="BK411" s="55">
        <v>0</v>
      </c>
      <c r="BL411" s="55">
        <v>0</v>
      </c>
      <c r="BM411" s="55">
        <v>0</v>
      </c>
      <c r="BN411" s="55">
        <v>0</v>
      </c>
      <c r="BO411" s="55">
        <v>0</v>
      </c>
      <c r="BP411" s="135">
        <v>0</v>
      </c>
      <c r="BR411" s="147">
        <v>0</v>
      </c>
      <c r="BS411" s="147">
        <v>0</v>
      </c>
      <c r="BT411" s="147">
        <v>1</v>
      </c>
      <c r="BU411" s="147">
        <v>0</v>
      </c>
      <c r="BV411" s="147">
        <v>0</v>
      </c>
      <c r="BX411" s="55">
        <v>0</v>
      </c>
      <c r="BY411" s="55">
        <v>0</v>
      </c>
      <c r="BZ411" s="55">
        <v>0</v>
      </c>
      <c r="CA411" s="55">
        <v>0</v>
      </c>
      <c r="CB411" s="55">
        <v>0</v>
      </c>
      <c r="CC411" s="135">
        <v>0</v>
      </c>
      <c r="CE411" s="55">
        <v>0</v>
      </c>
      <c r="CF411" s="55">
        <v>0</v>
      </c>
      <c r="CG411" s="55">
        <v>0</v>
      </c>
      <c r="CH411" s="55">
        <v>0</v>
      </c>
      <c r="CI411" s="55">
        <v>0</v>
      </c>
      <c r="CJ411" s="135">
        <v>0</v>
      </c>
      <c r="CL411" s="55">
        <v>0</v>
      </c>
      <c r="CM411" s="55">
        <v>0</v>
      </c>
      <c r="CN411" s="55">
        <v>0</v>
      </c>
      <c r="CO411" s="55">
        <v>0</v>
      </c>
      <c r="CP411" s="55">
        <v>0</v>
      </c>
      <c r="CQ411" s="135">
        <v>0</v>
      </c>
      <c r="CS411" s="67">
        <v>0</v>
      </c>
      <c r="CT411" s="67">
        <v>0</v>
      </c>
      <c r="CU411" s="67">
        <v>0</v>
      </c>
      <c r="CV411" s="67">
        <v>0</v>
      </c>
      <c r="CW411" s="67">
        <v>0</v>
      </c>
      <c r="CX411" s="135">
        <v>0</v>
      </c>
      <c r="CZ411" s="55">
        <v>0</v>
      </c>
      <c r="DA411" s="55">
        <v>0</v>
      </c>
      <c r="DB411" s="55">
        <v>0</v>
      </c>
      <c r="DC411" s="55">
        <v>0</v>
      </c>
      <c r="DD411" s="55">
        <v>0</v>
      </c>
      <c r="DE411" s="135">
        <v>0</v>
      </c>
      <c r="DG411" s="43" t="b" cm="1">
        <f t="array" aca="1" ref="DG411" ca="1">OR($G411=Forecast_Capex_Input!$BF$8:$BF$10)</f>
        <v>1</v>
      </c>
      <c r="DH411" s="43" cm="1">
        <f t="array" aca="1" ref="DH411" ca="1">IFERROR(INDEX(Forecast_Capex_Input!BG$12:BG$286,$Z411)
*(INDEX(Forecast_Capex_Input!$H$12:$H$286,$Z411)=Repex),0)
*$DG411</f>
        <v>0</v>
      </c>
      <c r="DI411" s="43" cm="1">
        <f t="array" aca="1" ref="DI411" ca="1">IFERROR(INDEX(Forecast_Capex_Input!BH$12:BH$286,$Z411)
*(INDEX(Forecast_Capex_Input!$H$12:$H$286,$Z411)=Repex),0)
*$DG411</f>
        <v>0</v>
      </c>
      <c r="DJ411" s="43" cm="1">
        <f t="array" aca="1" ref="DJ411" ca="1">IFERROR(INDEX(Forecast_Capex_Input!BI$12:BI$286,$Z411)
*(INDEX(Forecast_Capex_Input!$H$12:$H$286,$Z411)=Repex),0)
*$DG411</f>
        <v>0</v>
      </c>
      <c r="DK411" s="43" cm="1">
        <f t="array" aca="1" ref="DK411" ca="1">IFERROR(INDEX(Forecast_Capex_Input!BJ$12:BJ$286,$Z411)
*(INDEX(Forecast_Capex_Input!$H$12:$H$286,$Z411)=Repex),0)
*$DG411</f>
        <v>0</v>
      </c>
      <c r="DL411" s="43" cm="1">
        <f t="array" aca="1" ref="DL411" ca="1">IFERROR(INDEX(Forecast_Capex_Input!BK$12:BK$286,$Z411)
*(INDEX(Forecast_Capex_Input!$H$12:$H$286,$Z411)=Repex),0)
*$DG411</f>
        <v>0</v>
      </c>
      <c r="DM411" s="43" cm="1">
        <f t="array" aca="1" ref="DM411" ca="1">IFERROR(INDEX(Forecast_Capex_Input!BL$12:BL$286,$Z411)
*(INDEX(Forecast_Capex_Input!$H$12:$H$286,$Z411)=Repex),0)
*$DG411</f>
        <v>0</v>
      </c>
      <c r="DO411" s="43" t="b" cm="1">
        <f t="array" aca="1" ref="DO411" ca="1">OR($G411=Forecast_Capex_Input!$BN$8:$BN$9)</f>
        <v>0</v>
      </c>
      <c r="DP411" s="43" cm="1">
        <f t="array" aca="1" ref="DP411" ca="1">IFERROR(INDEX(Forecast_Capex_Input!BO$12:BO$286,$Z411)
*(INDEX(Forecast_Capex_Input!$H$12:$H$286,$Z411)=Repex),0)
*$DO411</f>
        <v>0</v>
      </c>
      <c r="DQ411" s="43" cm="1">
        <f t="array" aca="1" ref="DQ411" ca="1">IFERROR(INDEX(Forecast_Capex_Input!BP$12:BP$286,$Z411)
*(INDEX(Forecast_Capex_Input!$H$12:$H$286,$Z411)=Repex),0)
*$DO411</f>
        <v>0</v>
      </c>
      <c r="DR411" s="43" cm="1">
        <f t="array" aca="1" ref="DR411" ca="1">IFERROR(INDEX(Forecast_Capex_Input!BQ$12:BQ$286,$Z411)
*(INDEX(Forecast_Capex_Input!$H$12:$H$286,$Z411)=Repex),0)
*$DO411</f>
        <v>0</v>
      </c>
      <c r="DS411" s="43" cm="1">
        <f t="array" aca="1" ref="DS411" ca="1">IFERROR(INDEX(Forecast_Capex_Input!BR$12:BR$286,$Z411)
*(INDEX(Forecast_Capex_Input!$H$12:$H$286,$Z411)=Repex),0)
*$DO411</f>
        <v>0</v>
      </c>
      <c r="DT411" s="43" cm="1">
        <f t="array" aca="1" ref="DT411" ca="1">IFERROR(INDEX(Forecast_Capex_Input!BS$12:BS$286,$Z411)
*(INDEX(Forecast_Capex_Input!$H$12:$H$286,$Z411)=Repex),0)
*$DO411</f>
        <v>0</v>
      </c>
      <c r="DV411" s="43" t="b" cm="1">
        <f t="array" aca="1" ref="DV411" ca="1">OR($G411=Forecast_Capex_Input!$BU$8:$BU$10)</f>
        <v>0</v>
      </c>
      <c r="DW411" s="43" cm="1">
        <f t="array" aca="1" ref="DW411" ca="1">IFERROR(INDEX(Forecast_Capex_Input!BV$12:BV$286,$Z411)
*(INDEX(Forecast_Capex_Input!$H$12:$H$286,$Z411)=Repex),0)
*$DV411</f>
        <v>0</v>
      </c>
      <c r="DX411" s="43" cm="1">
        <f t="array" aca="1" ref="DX411" ca="1">IFERROR(INDEX(Forecast_Capex_Input!BW$12:BW$286,$Z411)
*(INDEX(Forecast_Capex_Input!$H$12:$H$286,$Z411)=Repex),0)
*$DV411</f>
        <v>0</v>
      </c>
      <c r="DY411" s="43" cm="1">
        <f t="array" aca="1" ref="DY411" ca="1">IFERROR(INDEX(Forecast_Capex_Input!BX$12:BX$286,$Z411)
*(INDEX(Forecast_Capex_Input!$H$12:$H$286,$Z411)=Repex),0)
*$DV411</f>
        <v>0</v>
      </c>
      <c r="DZ411" s="43" cm="1">
        <f t="array" aca="1" ref="DZ411" ca="1">IFERROR(INDEX(Forecast_Capex_Input!BY$12:BY$286,$Z411)
*(INDEX(Forecast_Capex_Input!$H$12:$H$286,$Z411)=Repex),0)
*$DV411</f>
        <v>0</v>
      </c>
      <c r="EA411" s="43" cm="1">
        <f t="array" aca="1" ref="EA411" ca="1">IFERROR(INDEX(Forecast_Capex_Input!BZ$12:BZ$286,$Z411)
*(INDEX(Forecast_Capex_Input!$H$12:$H$286,$Z411)=Repex),0)
*$DV411</f>
        <v>0</v>
      </c>
      <c r="EB411" s="43" cm="1">
        <f t="array" aca="1" ref="EB411" ca="1">IFERROR(INDEX(Forecast_Capex_Input!CA$12:CA$286,$Z411)
*(INDEX(Forecast_Capex_Input!$H$12:$H$286,$Z411)=Repex),0)
*$DV411</f>
        <v>0</v>
      </c>
      <c r="EC411" s="43" cm="1">
        <f t="array" aca="1" ref="EC411" ca="1">IFERROR(INDEX(Forecast_Capex_Input!CB$12:CB$286,$Z411)
*(INDEX(Forecast_Capex_Input!$H$12:$H$286,$Z411)=Repex),0)
*$DV411</f>
        <v>0</v>
      </c>
      <c r="ED411" s="43" cm="1">
        <f t="array" aca="1" ref="ED411" ca="1">IFERROR(INDEX(Forecast_Capex_Input!CC$12:CC$286,$Z411)
*(INDEX(Forecast_Capex_Input!$H$12:$H$286,$Z411)=Repex),0)
*$DV411</f>
        <v>0</v>
      </c>
      <c r="EF411" s="86">
        <f t="shared" si="44"/>
        <v>0</v>
      </c>
      <c r="EG411" s="28">
        <f>IFERROR(RANK(EF411,EF$11:EF$1010,0)+COUNTIF(EF$11:EF411,EF411)-1,NA)</f>
        <v>69</v>
      </c>
    </row>
    <row r="412" spans="3:137" x14ac:dyDescent="0.2">
      <c r="C412" s="28">
        <f t="shared" si="42"/>
        <v>402</v>
      </c>
      <c r="D412" s="9" t="str" cm="1">
        <f t="array" ref="D412">IFERROR(INDEX(Forecast_Capex_Input!$D$12:$D$286,$Z412),NA)</f>
        <v>Improving stability in South-Western NSW</v>
      </c>
      <c r="E412" s="24" t="b" cm="1">
        <f t="array" ref="E412">IF($Z412=NA,NA,INDEX(Forecast_Capex_Input!$E$12:$E$286,$Z412))</f>
        <v>0</v>
      </c>
      <c r="F412" s="9" t="str" cm="1">
        <f t="array" aca="1" ref="F412" ca="1">IFERROR(INDEX(General!$E$25:$E$26,$AA412),NA)</f>
        <v>Labour</v>
      </c>
      <c r="G412" s="9" t="str" cm="1">
        <f t="array" aca="1" ref="G412" ca="1">IFERROR(INDEX(Forecast_Capex_Input!$AI$11:$BB$11,$AC412),NA)</f>
        <v>Substations</v>
      </c>
      <c r="H412" s="50" cm="1">
        <f t="array" aca="1" ref="H412" ca="1">IFERROR(INDEX(Forecast_Capex_Input!$AI$12:$BB$286,$Z412,$AC412),NA)</f>
        <v>0.25</v>
      </c>
      <c r="I412" s="150" t="str" cm="1">
        <f t="array" ref="I412">IFERROR(INDEX(Forecast_Capex_Input!$F$12:$F$286,$Z412),NA)</f>
        <v>Augmentation Expenditure</v>
      </c>
      <c r="J412" s="150" t="str" cm="1">
        <f t="array" ref="J412">IFERROR(INDEX(Forecast_Capex_Input!G$12:G$286,$Z412),NA)</f>
        <v>Augmentations</v>
      </c>
      <c r="K412" s="150" t="str" cm="1">
        <f t="array" ref="K412">IFERROR(INDEX(Forecast_Capex_Input!H$12:H$286,$Z412),NA)</f>
        <v>Augex</v>
      </c>
      <c r="L412" s="150" t="str" cm="1">
        <f t="array" ref="L412">IFERROR(INDEX(Forecast_Capex_Input!I$12:I$286,$Z412),NA)</f>
        <v>Compliance</v>
      </c>
      <c r="M412" s="150" t="str" cm="1">
        <f t="array" ref="M412">IFERROR(INDEX(Forecast_Capex_Input!J$12:J$286,$Z412),NA)</f>
        <v>N/A</v>
      </c>
      <c r="N412" s="150" t="str" cm="1">
        <f t="array" ref="N412">IFERROR(INDEX(Forecast_Capex_Input!K$12:K$286,$Z412),NA)</f>
        <v>N/A</v>
      </c>
      <c r="O412" s="150" t="str" cm="1">
        <f t="array" ref="O412">IFERROR(INDEX(Forecast_Capex_Input!L$12:L$286,$Z412),NA)</f>
        <v>N/A</v>
      </c>
      <c r="P412" s="150" t="str" cm="1">
        <f t="array" ref="P412">IFERROR(INDEX(Forecast_Capex_Input!M$12:M$286,$Z412),NA)</f>
        <v>N/A</v>
      </c>
      <c r="Q412" s="24" t="str" cm="1">
        <f t="array" ref="Q412">IFERROR(INDEX(Forecast_Capex_Input!N$12:N$286,$Z412),NA)</f>
        <v>No</v>
      </c>
      <c r="R412" s="190" cm="1">
        <f t="array" ref="R412">IFERROR(INDEX(Forecast_Capex_Input!O$12:O$286,$Z412),0)</f>
        <v>0</v>
      </c>
      <c r="S412" s="24" t="str" cm="1">
        <f t="array" ref="S412">IFERROR(INDEX(Forecast_Capex_Input!P$12:P$286,$Z412),0)</f>
        <v>Energy transition</v>
      </c>
      <c r="T412" s="150" t="str" cm="1">
        <f t="array" aca="1" ref="T412" ca="1">IFERROR(INDEX(General!$K$91:$K$110,$AC412),NA)</f>
        <v>Substations (2018 onwards)</v>
      </c>
      <c r="U412" s="43" cm="1">
        <f t="array" aca="1" ref="U412" ca="1">IFERROR(
IF($F412=General!$E$25,INDEX(Forecast_Capex_Input!S$12:S$286,$Z412),
INDEX(Forecast_Capex_Input!T$12:T$286,$Z412)),0)</f>
        <v>0.05</v>
      </c>
      <c r="V412" s="82" t="b">
        <f>IFERROR(INDEX(Overheads!$T$19:$T$26,MATCH($I412,Overheads!$E$19:$E$26,0)),FALSE)</f>
        <v>1</v>
      </c>
      <c r="W412" s="209" t="str" cm="1">
        <f t="array" ref="W412">IFERROR(
INDEX(Forecast_Capex_Input!CN$12:CN$286,$Z412),0)</f>
        <v>FY22</v>
      </c>
      <c r="X412" s="209">
        <f>IFERROR(
MATCH($W412,General!$L$39:$S$39,0),1)</f>
        <v>2</v>
      </c>
      <c r="Z412" s="28">
        <f>IFERROR(
IF(MATCH($C412,Forecast_Capex_Input!$CI$12:$CI$286,1)+1&gt;MAX(Forecast_Capex_Input!$C$12:$C$286),NA,
MATCH($C412,Forecast_Capex_Input!$CI$12:$CI$286,1)+1),1)</f>
        <v>166</v>
      </c>
      <c r="AA412" s="28" cm="1">
        <f t="array" aca="1" ref="AA412" ca="1">IFERROR(
IF(Z411&lt;&gt;Z412,1,
IF(COUNTIF(OFFSET(AA411,0,0,-INDEX(Forecast_Capex_Input!$CG$12:$CG$286,$Z412)),AA411)=INDEX(Forecast_Capex_Input!$CG$12:$CG$286,$Z412),AA411+1,AA411)),NA)</f>
        <v>1</v>
      </c>
      <c r="AB412" s="28" cm="1">
        <f t="array" ref="AB412">IFERROR($C412-IF($Z412=1,1,INDEX(Forecast_Capex_Input!$CI$12:$CI$286,$Z412-1))+1,NA)</f>
        <v>2</v>
      </c>
      <c r="AC412" s="28" cm="1">
        <f t="array" aca="1" ref="AC412" ca="1">IFERROR(IF(AA412=1,
INDEX(Forecast_Capex_Input!$AI$10:$BB$10,SMALL(IF(INDEX(Forecast_Capex_Input!$AI$12:$BB$286,$Z412,0)&gt;0,COLUMN(Forecast_Capex_Input!$AI$10:$BB$10)-COLUMN(Forecast_Capex_Input!$AI$12)+1),ROWS(OFFSET(AC411,0,0,-$AB412)))),
OFFSET(AC411,-INDEX(Forecast_Capex_Input!$CG$12:$CG$286,$Z412)+1,0)),NA)</f>
        <v>3</v>
      </c>
      <c r="AD412" s="28">
        <f t="shared" ca="1" si="40"/>
        <v>1</v>
      </c>
      <c r="AE412" s="82" t="b">
        <f t="shared" si="43"/>
        <v>0</v>
      </c>
      <c r="AF412" s="78" t="b">
        <v>0</v>
      </c>
      <c r="AG412" s="82" t="b">
        <f t="shared" si="41"/>
        <v>1</v>
      </c>
      <c r="AI412" s="55">
        <v>0</v>
      </c>
      <c r="AJ412" s="55">
        <v>0</v>
      </c>
      <c r="AK412" s="55">
        <v>0</v>
      </c>
      <c r="AL412" s="55">
        <v>0</v>
      </c>
      <c r="AM412" s="55">
        <v>0</v>
      </c>
      <c r="AN412" s="135">
        <v>0</v>
      </c>
      <c r="AP412" s="55">
        <v>0</v>
      </c>
      <c r="AQ412" s="55">
        <v>0</v>
      </c>
      <c r="AR412" s="55">
        <v>0</v>
      </c>
      <c r="AS412" s="55">
        <v>0</v>
      </c>
      <c r="AT412" s="55">
        <v>0</v>
      </c>
      <c r="AU412" s="135">
        <v>0</v>
      </c>
      <c r="AW412" s="55">
        <v>0</v>
      </c>
      <c r="AX412" s="55">
        <v>0</v>
      </c>
      <c r="AY412" s="55">
        <v>0</v>
      </c>
      <c r="AZ412" s="55">
        <v>0</v>
      </c>
      <c r="BA412" s="55">
        <v>0</v>
      </c>
      <c r="BB412" s="135">
        <v>0</v>
      </c>
      <c r="BD412" s="55">
        <v>0</v>
      </c>
      <c r="BE412" s="55">
        <v>0</v>
      </c>
      <c r="BF412" s="55">
        <v>0</v>
      </c>
      <c r="BG412" s="55">
        <v>0</v>
      </c>
      <c r="BH412" s="55">
        <v>0</v>
      </c>
      <c r="BI412" s="135">
        <v>0</v>
      </c>
      <c r="BK412" s="55">
        <v>0</v>
      </c>
      <c r="BL412" s="55">
        <v>0</v>
      </c>
      <c r="BM412" s="55">
        <v>0</v>
      </c>
      <c r="BN412" s="55">
        <v>0</v>
      </c>
      <c r="BO412" s="55">
        <v>0</v>
      </c>
      <c r="BP412" s="135">
        <v>0</v>
      </c>
      <c r="BR412" s="147">
        <v>0</v>
      </c>
      <c r="BS412" s="147">
        <v>0</v>
      </c>
      <c r="BT412" s="147">
        <v>1</v>
      </c>
      <c r="BU412" s="147">
        <v>0</v>
      </c>
      <c r="BV412" s="147">
        <v>0</v>
      </c>
      <c r="BX412" s="55">
        <v>0</v>
      </c>
      <c r="BY412" s="55">
        <v>0</v>
      </c>
      <c r="BZ412" s="55">
        <v>0</v>
      </c>
      <c r="CA412" s="55">
        <v>0</v>
      </c>
      <c r="CB412" s="55">
        <v>0</v>
      </c>
      <c r="CC412" s="135">
        <v>0</v>
      </c>
      <c r="CE412" s="55">
        <v>0</v>
      </c>
      <c r="CF412" s="55">
        <v>0</v>
      </c>
      <c r="CG412" s="55">
        <v>0</v>
      </c>
      <c r="CH412" s="55">
        <v>0</v>
      </c>
      <c r="CI412" s="55">
        <v>0</v>
      </c>
      <c r="CJ412" s="135">
        <v>0</v>
      </c>
      <c r="CL412" s="55">
        <v>0</v>
      </c>
      <c r="CM412" s="55">
        <v>0</v>
      </c>
      <c r="CN412" s="55">
        <v>0</v>
      </c>
      <c r="CO412" s="55">
        <v>0</v>
      </c>
      <c r="CP412" s="55">
        <v>0</v>
      </c>
      <c r="CQ412" s="135">
        <v>0</v>
      </c>
      <c r="CS412" s="67">
        <v>0</v>
      </c>
      <c r="CT412" s="67">
        <v>0</v>
      </c>
      <c r="CU412" s="67">
        <v>0</v>
      </c>
      <c r="CV412" s="67">
        <v>0</v>
      </c>
      <c r="CW412" s="67">
        <v>0</v>
      </c>
      <c r="CX412" s="135">
        <v>0</v>
      </c>
      <c r="CZ412" s="55">
        <v>0</v>
      </c>
      <c r="DA412" s="55">
        <v>0</v>
      </c>
      <c r="DB412" s="55">
        <v>0</v>
      </c>
      <c r="DC412" s="55">
        <v>0</v>
      </c>
      <c r="DD412" s="55">
        <v>0</v>
      </c>
      <c r="DE412" s="135">
        <v>0</v>
      </c>
      <c r="DG412" s="43" t="b" cm="1">
        <f t="array" aca="1" ref="DG412" ca="1">OR($G412=Forecast_Capex_Input!$BF$8:$BF$10)</f>
        <v>0</v>
      </c>
      <c r="DH412" s="43" cm="1">
        <f t="array" aca="1" ref="DH412" ca="1">IFERROR(INDEX(Forecast_Capex_Input!BG$12:BG$286,$Z412)
*(INDEX(Forecast_Capex_Input!$H$12:$H$286,$Z412)=Repex),0)
*$DG412</f>
        <v>0</v>
      </c>
      <c r="DI412" s="43" cm="1">
        <f t="array" aca="1" ref="DI412" ca="1">IFERROR(INDEX(Forecast_Capex_Input!BH$12:BH$286,$Z412)
*(INDEX(Forecast_Capex_Input!$H$12:$H$286,$Z412)=Repex),0)
*$DG412</f>
        <v>0</v>
      </c>
      <c r="DJ412" s="43" cm="1">
        <f t="array" aca="1" ref="DJ412" ca="1">IFERROR(INDEX(Forecast_Capex_Input!BI$12:BI$286,$Z412)
*(INDEX(Forecast_Capex_Input!$H$12:$H$286,$Z412)=Repex),0)
*$DG412</f>
        <v>0</v>
      </c>
      <c r="DK412" s="43" cm="1">
        <f t="array" aca="1" ref="DK412" ca="1">IFERROR(INDEX(Forecast_Capex_Input!BJ$12:BJ$286,$Z412)
*(INDEX(Forecast_Capex_Input!$H$12:$H$286,$Z412)=Repex),0)
*$DG412</f>
        <v>0</v>
      </c>
      <c r="DL412" s="43" cm="1">
        <f t="array" aca="1" ref="DL412" ca="1">IFERROR(INDEX(Forecast_Capex_Input!BK$12:BK$286,$Z412)
*(INDEX(Forecast_Capex_Input!$H$12:$H$286,$Z412)=Repex),0)
*$DG412</f>
        <v>0</v>
      </c>
      <c r="DM412" s="43" cm="1">
        <f t="array" aca="1" ref="DM412" ca="1">IFERROR(INDEX(Forecast_Capex_Input!BL$12:BL$286,$Z412)
*(INDEX(Forecast_Capex_Input!$H$12:$H$286,$Z412)=Repex),0)
*$DG412</f>
        <v>0</v>
      </c>
      <c r="DO412" s="43" t="b" cm="1">
        <f t="array" aca="1" ref="DO412" ca="1">OR($G412=Forecast_Capex_Input!$BN$8:$BN$9)</f>
        <v>1</v>
      </c>
      <c r="DP412" s="43" cm="1">
        <f t="array" aca="1" ref="DP412" ca="1">IFERROR(INDEX(Forecast_Capex_Input!BO$12:BO$286,$Z412)
*(INDEX(Forecast_Capex_Input!$H$12:$H$286,$Z412)=Repex),0)
*$DO412</f>
        <v>0</v>
      </c>
      <c r="DQ412" s="43" cm="1">
        <f t="array" aca="1" ref="DQ412" ca="1">IFERROR(INDEX(Forecast_Capex_Input!BP$12:BP$286,$Z412)
*(INDEX(Forecast_Capex_Input!$H$12:$H$286,$Z412)=Repex),0)
*$DO412</f>
        <v>0</v>
      </c>
      <c r="DR412" s="43" cm="1">
        <f t="array" aca="1" ref="DR412" ca="1">IFERROR(INDEX(Forecast_Capex_Input!BQ$12:BQ$286,$Z412)
*(INDEX(Forecast_Capex_Input!$H$12:$H$286,$Z412)=Repex),0)
*$DO412</f>
        <v>0</v>
      </c>
      <c r="DS412" s="43" cm="1">
        <f t="array" aca="1" ref="DS412" ca="1">IFERROR(INDEX(Forecast_Capex_Input!BR$12:BR$286,$Z412)
*(INDEX(Forecast_Capex_Input!$H$12:$H$286,$Z412)=Repex),0)
*$DO412</f>
        <v>0</v>
      </c>
      <c r="DT412" s="43" cm="1">
        <f t="array" aca="1" ref="DT412" ca="1">IFERROR(INDEX(Forecast_Capex_Input!BS$12:BS$286,$Z412)
*(INDEX(Forecast_Capex_Input!$H$12:$H$286,$Z412)=Repex),0)
*$DO412</f>
        <v>0</v>
      </c>
      <c r="DV412" s="43" t="b" cm="1">
        <f t="array" aca="1" ref="DV412" ca="1">OR($G412=Forecast_Capex_Input!$BU$8:$BU$10)</f>
        <v>0</v>
      </c>
      <c r="DW412" s="43" cm="1">
        <f t="array" aca="1" ref="DW412" ca="1">IFERROR(INDEX(Forecast_Capex_Input!BV$12:BV$286,$Z412)
*(INDEX(Forecast_Capex_Input!$H$12:$H$286,$Z412)=Repex),0)
*$DV412</f>
        <v>0</v>
      </c>
      <c r="DX412" s="43" cm="1">
        <f t="array" aca="1" ref="DX412" ca="1">IFERROR(INDEX(Forecast_Capex_Input!BW$12:BW$286,$Z412)
*(INDEX(Forecast_Capex_Input!$H$12:$H$286,$Z412)=Repex),0)
*$DV412</f>
        <v>0</v>
      </c>
      <c r="DY412" s="43" cm="1">
        <f t="array" aca="1" ref="DY412" ca="1">IFERROR(INDEX(Forecast_Capex_Input!BX$12:BX$286,$Z412)
*(INDEX(Forecast_Capex_Input!$H$12:$H$286,$Z412)=Repex),0)
*$DV412</f>
        <v>0</v>
      </c>
      <c r="DZ412" s="43" cm="1">
        <f t="array" aca="1" ref="DZ412" ca="1">IFERROR(INDEX(Forecast_Capex_Input!BY$12:BY$286,$Z412)
*(INDEX(Forecast_Capex_Input!$H$12:$H$286,$Z412)=Repex),0)
*$DV412</f>
        <v>0</v>
      </c>
      <c r="EA412" s="43" cm="1">
        <f t="array" aca="1" ref="EA412" ca="1">IFERROR(INDEX(Forecast_Capex_Input!BZ$12:BZ$286,$Z412)
*(INDEX(Forecast_Capex_Input!$H$12:$H$286,$Z412)=Repex),0)
*$DV412</f>
        <v>0</v>
      </c>
      <c r="EB412" s="43" cm="1">
        <f t="array" aca="1" ref="EB412" ca="1">IFERROR(INDEX(Forecast_Capex_Input!CA$12:CA$286,$Z412)
*(INDEX(Forecast_Capex_Input!$H$12:$H$286,$Z412)=Repex),0)
*$DV412</f>
        <v>0</v>
      </c>
      <c r="EC412" s="43" cm="1">
        <f t="array" aca="1" ref="EC412" ca="1">IFERROR(INDEX(Forecast_Capex_Input!CB$12:CB$286,$Z412)
*(INDEX(Forecast_Capex_Input!$H$12:$H$286,$Z412)=Repex),0)
*$DV412</f>
        <v>0</v>
      </c>
      <c r="ED412" s="43" cm="1">
        <f t="array" aca="1" ref="ED412" ca="1">IFERROR(INDEX(Forecast_Capex_Input!CC$12:CC$286,$Z412)
*(INDEX(Forecast_Capex_Input!$H$12:$H$286,$Z412)=Repex),0)
*$DV412</f>
        <v>0</v>
      </c>
      <c r="EF412" s="86">
        <f t="shared" si="44"/>
        <v>0</v>
      </c>
      <c r="EG412" s="28">
        <f>IFERROR(RANK(EF412,EF$11:EF$1010,0)+COUNTIF(EF$11:EF412,EF412)-1,NA)</f>
        <v>70</v>
      </c>
    </row>
    <row r="413" spans="3:137" x14ac:dyDescent="0.2">
      <c r="C413" s="28">
        <f t="shared" si="42"/>
        <v>403</v>
      </c>
      <c r="D413" s="9" t="str" cm="1">
        <f t="array" ref="D413">IFERROR(INDEX(Forecast_Capex_Input!$D$12:$D$286,$Z413),NA)</f>
        <v>Improving stability in South-Western NSW</v>
      </c>
      <c r="E413" s="24" t="b" cm="1">
        <f t="array" ref="E413">IF($Z413=NA,NA,INDEX(Forecast_Capex_Input!$E$12:$E$286,$Z413))</f>
        <v>0</v>
      </c>
      <c r="F413" s="9" t="str" cm="1">
        <f t="array" aca="1" ref="F413" ca="1">IFERROR(INDEX(General!$E$25:$E$26,$AA413),NA)</f>
        <v>Labour</v>
      </c>
      <c r="G413" s="9" t="str" cm="1">
        <f t="array" aca="1" ref="G413" ca="1">IFERROR(INDEX(Forecast_Capex_Input!$AI$11:$BB$11,$AC413),NA)</f>
        <v>Secondary Systems</v>
      </c>
      <c r="H413" s="50" cm="1">
        <f t="array" aca="1" ref="H413" ca="1">IFERROR(INDEX(Forecast_Capex_Input!$AI$12:$BB$286,$Z413,$AC413),NA)</f>
        <v>0.05</v>
      </c>
      <c r="I413" s="150" t="str" cm="1">
        <f t="array" ref="I413">IFERROR(INDEX(Forecast_Capex_Input!$F$12:$F$286,$Z413),NA)</f>
        <v>Augmentation Expenditure</v>
      </c>
      <c r="J413" s="150" t="str" cm="1">
        <f t="array" ref="J413">IFERROR(INDEX(Forecast_Capex_Input!G$12:G$286,$Z413),NA)</f>
        <v>Augmentations</v>
      </c>
      <c r="K413" s="150" t="str" cm="1">
        <f t="array" ref="K413">IFERROR(INDEX(Forecast_Capex_Input!H$12:H$286,$Z413),NA)</f>
        <v>Augex</v>
      </c>
      <c r="L413" s="150" t="str" cm="1">
        <f t="array" ref="L413">IFERROR(INDEX(Forecast_Capex_Input!I$12:I$286,$Z413),NA)</f>
        <v>Compliance</v>
      </c>
      <c r="M413" s="150" t="str" cm="1">
        <f t="array" ref="M413">IFERROR(INDEX(Forecast_Capex_Input!J$12:J$286,$Z413),NA)</f>
        <v>N/A</v>
      </c>
      <c r="N413" s="150" t="str" cm="1">
        <f t="array" ref="N413">IFERROR(INDEX(Forecast_Capex_Input!K$12:K$286,$Z413),NA)</f>
        <v>N/A</v>
      </c>
      <c r="O413" s="150" t="str" cm="1">
        <f t="array" ref="O413">IFERROR(INDEX(Forecast_Capex_Input!L$12:L$286,$Z413),NA)</f>
        <v>N/A</v>
      </c>
      <c r="P413" s="150" t="str" cm="1">
        <f t="array" ref="P413">IFERROR(INDEX(Forecast_Capex_Input!M$12:M$286,$Z413),NA)</f>
        <v>N/A</v>
      </c>
      <c r="Q413" s="24" t="str" cm="1">
        <f t="array" ref="Q413">IFERROR(INDEX(Forecast_Capex_Input!N$12:N$286,$Z413),NA)</f>
        <v>No</v>
      </c>
      <c r="R413" s="190" cm="1">
        <f t="array" ref="R413">IFERROR(INDEX(Forecast_Capex_Input!O$12:O$286,$Z413),0)</f>
        <v>0</v>
      </c>
      <c r="S413" s="24" t="str" cm="1">
        <f t="array" ref="S413">IFERROR(INDEX(Forecast_Capex_Input!P$12:P$286,$Z413),0)</f>
        <v>Energy transition</v>
      </c>
      <c r="T413" s="150" t="str" cm="1">
        <f t="array" aca="1" ref="T413" ca="1">IFERROR(INDEX(General!$K$91:$K$110,$AC413),NA)</f>
        <v>Secondary Systems (2018-23)</v>
      </c>
      <c r="U413" s="43" cm="1">
        <f t="array" aca="1" ref="U413" ca="1">IFERROR(
IF($F413=General!$E$25,INDEX(Forecast_Capex_Input!S$12:S$286,$Z413),
INDEX(Forecast_Capex_Input!T$12:T$286,$Z413)),0)</f>
        <v>0.05</v>
      </c>
      <c r="V413" s="82" t="b">
        <f>IFERROR(INDEX(Overheads!$T$19:$T$26,MATCH($I413,Overheads!$E$19:$E$26,0)),FALSE)</f>
        <v>1</v>
      </c>
      <c r="W413" s="209" t="str" cm="1">
        <f t="array" ref="W413">IFERROR(
INDEX(Forecast_Capex_Input!CN$12:CN$286,$Z413),0)</f>
        <v>FY22</v>
      </c>
      <c r="X413" s="209">
        <f>IFERROR(
MATCH($W413,General!$L$39:$S$39,0),1)</f>
        <v>2</v>
      </c>
      <c r="Z413" s="28">
        <f>IFERROR(
IF(MATCH($C413,Forecast_Capex_Input!$CI$12:$CI$286,1)+1&gt;MAX(Forecast_Capex_Input!$C$12:$C$286),NA,
MATCH($C413,Forecast_Capex_Input!$CI$12:$CI$286,1)+1),1)</f>
        <v>166</v>
      </c>
      <c r="AA413" s="28" cm="1">
        <f t="array" aca="1" ref="AA413" ca="1">IFERROR(
IF(Z412&lt;&gt;Z413,1,
IF(COUNTIF(OFFSET(AA412,0,0,-INDEX(Forecast_Capex_Input!$CG$12:$CG$286,$Z413)),AA412)=INDEX(Forecast_Capex_Input!$CG$12:$CG$286,$Z413),AA412+1,AA412)),NA)</f>
        <v>1</v>
      </c>
      <c r="AB413" s="28" cm="1">
        <f t="array" ref="AB413">IFERROR($C413-IF($Z413=1,1,INDEX(Forecast_Capex_Input!$CI$12:$CI$286,$Z413-1))+1,NA)</f>
        <v>3</v>
      </c>
      <c r="AC413" s="28" cm="1">
        <f t="array" aca="1" ref="AC413" ca="1">IFERROR(IF(AA413=1,
INDEX(Forecast_Capex_Input!$AI$10:$BB$10,SMALL(IF(INDEX(Forecast_Capex_Input!$AI$12:$BB$286,$Z413,0)&gt;0,COLUMN(Forecast_Capex_Input!$AI$10:$BB$10)-COLUMN(Forecast_Capex_Input!$AI$12)+1),ROWS(OFFSET(AC412,0,0,-$AB413)))),
OFFSET(AC412,-INDEX(Forecast_Capex_Input!$CG$12:$CG$286,$Z413)+1,0)),NA)</f>
        <v>4</v>
      </c>
      <c r="AD413" s="28">
        <f t="shared" ca="1" si="40"/>
        <v>1</v>
      </c>
      <c r="AE413" s="82" t="b">
        <f t="shared" si="43"/>
        <v>0</v>
      </c>
      <c r="AF413" s="78" t="b">
        <v>0</v>
      </c>
      <c r="AG413" s="82" t="b">
        <f t="shared" si="41"/>
        <v>1</v>
      </c>
      <c r="AI413" s="55">
        <v>0</v>
      </c>
      <c r="AJ413" s="55">
        <v>0</v>
      </c>
      <c r="AK413" s="55">
        <v>0</v>
      </c>
      <c r="AL413" s="55">
        <v>0</v>
      </c>
      <c r="AM413" s="55">
        <v>0</v>
      </c>
      <c r="AN413" s="135">
        <v>0</v>
      </c>
      <c r="AP413" s="55">
        <v>0</v>
      </c>
      <c r="AQ413" s="55">
        <v>0</v>
      </c>
      <c r="AR413" s="55">
        <v>0</v>
      </c>
      <c r="AS413" s="55">
        <v>0</v>
      </c>
      <c r="AT413" s="55">
        <v>0</v>
      </c>
      <c r="AU413" s="135">
        <v>0</v>
      </c>
      <c r="AW413" s="55">
        <v>0</v>
      </c>
      <c r="AX413" s="55">
        <v>0</v>
      </c>
      <c r="AY413" s="55">
        <v>0</v>
      </c>
      <c r="AZ413" s="55">
        <v>0</v>
      </c>
      <c r="BA413" s="55">
        <v>0</v>
      </c>
      <c r="BB413" s="135">
        <v>0</v>
      </c>
      <c r="BD413" s="55">
        <v>0</v>
      </c>
      <c r="BE413" s="55">
        <v>0</v>
      </c>
      <c r="BF413" s="55">
        <v>0</v>
      </c>
      <c r="BG413" s="55">
        <v>0</v>
      </c>
      <c r="BH413" s="55">
        <v>0</v>
      </c>
      <c r="BI413" s="135">
        <v>0</v>
      </c>
      <c r="BK413" s="55">
        <v>0</v>
      </c>
      <c r="BL413" s="55">
        <v>0</v>
      </c>
      <c r="BM413" s="55">
        <v>0</v>
      </c>
      <c r="BN413" s="55">
        <v>0</v>
      </c>
      <c r="BO413" s="55">
        <v>0</v>
      </c>
      <c r="BP413" s="135">
        <v>0</v>
      </c>
      <c r="BR413" s="147">
        <v>0</v>
      </c>
      <c r="BS413" s="147">
        <v>0</v>
      </c>
      <c r="BT413" s="147">
        <v>1</v>
      </c>
      <c r="BU413" s="147">
        <v>0</v>
      </c>
      <c r="BV413" s="147">
        <v>0</v>
      </c>
      <c r="BX413" s="55">
        <v>0</v>
      </c>
      <c r="BY413" s="55">
        <v>0</v>
      </c>
      <c r="BZ413" s="55">
        <v>0</v>
      </c>
      <c r="CA413" s="55">
        <v>0</v>
      </c>
      <c r="CB413" s="55">
        <v>0</v>
      </c>
      <c r="CC413" s="135">
        <v>0</v>
      </c>
      <c r="CE413" s="55">
        <v>0</v>
      </c>
      <c r="CF413" s="55">
        <v>0</v>
      </c>
      <c r="CG413" s="55">
        <v>0</v>
      </c>
      <c r="CH413" s="55">
        <v>0</v>
      </c>
      <c r="CI413" s="55">
        <v>0</v>
      </c>
      <c r="CJ413" s="135">
        <v>0</v>
      </c>
      <c r="CL413" s="55">
        <v>0</v>
      </c>
      <c r="CM413" s="55">
        <v>0</v>
      </c>
      <c r="CN413" s="55">
        <v>0</v>
      </c>
      <c r="CO413" s="55">
        <v>0</v>
      </c>
      <c r="CP413" s="55">
        <v>0</v>
      </c>
      <c r="CQ413" s="135">
        <v>0</v>
      </c>
      <c r="CS413" s="67">
        <v>0</v>
      </c>
      <c r="CT413" s="67">
        <v>0</v>
      </c>
      <c r="CU413" s="67">
        <v>0</v>
      </c>
      <c r="CV413" s="67">
        <v>0</v>
      </c>
      <c r="CW413" s="67">
        <v>0</v>
      </c>
      <c r="CX413" s="135">
        <v>0</v>
      </c>
      <c r="CZ413" s="55">
        <v>0</v>
      </c>
      <c r="DA413" s="55">
        <v>0</v>
      </c>
      <c r="DB413" s="55">
        <v>0</v>
      </c>
      <c r="DC413" s="55">
        <v>0</v>
      </c>
      <c r="DD413" s="55">
        <v>0</v>
      </c>
      <c r="DE413" s="135">
        <v>0</v>
      </c>
      <c r="DG413" s="43" t="b" cm="1">
        <f t="array" aca="1" ref="DG413" ca="1">OR($G413=Forecast_Capex_Input!$BF$8:$BF$10)</f>
        <v>0</v>
      </c>
      <c r="DH413" s="43" cm="1">
        <f t="array" aca="1" ref="DH413" ca="1">IFERROR(INDEX(Forecast_Capex_Input!BG$12:BG$286,$Z413)
*(INDEX(Forecast_Capex_Input!$H$12:$H$286,$Z413)=Repex),0)
*$DG413</f>
        <v>0</v>
      </c>
      <c r="DI413" s="43" cm="1">
        <f t="array" aca="1" ref="DI413" ca="1">IFERROR(INDEX(Forecast_Capex_Input!BH$12:BH$286,$Z413)
*(INDEX(Forecast_Capex_Input!$H$12:$H$286,$Z413)=Repex),0)
*$DG413</f>
        <v>0</v>
      </c>
      <c r="DJ413" s="43" cm="1">
        <f t="array" aca="1" ref="DJ413" ca="1">IFERROR(INDEX(Forecast_Capex_Input!BI$12:BI$286,$Z413)
*(INDEX(Forecast_Capex_Input!$H$12:$H$286,$Z413)=Repex),0)
*$DG413</f>
        <v>0</v>
      </c>
      <c r="DK413" s="43" cm="1">
        <f t="array" aca="1" ref="DK413" ca="1">IFERROR(INDEX(Forecast_Capex_Input!BJ$12:BJ$286,$Z413)
*(INDEX(Forecast_Capex_Input!$H$12:$H$286,$Z413)=Repex),0)
*$DG413</f>
        <v>0</v>
      </c>
      <c r="DL413" s="43" cm="1">
        <f t="array" aca="1" ref="DL413" ca="1">IFERROR(INDEX(Forecast_Capex_Input!BK$12:BK$286,$Z413)
*(INDEX(Forecast_Capex_Input!$H$12:$H$286,$Z413)=Repex),0)
*$DG413</f>
        <v>0</v>
      </c>
      <c r="DM413" s="43" cm="1">
        <f t="array" aca="1" ref="DM413" ca="1">IFERROR(INDEX(Forecast_Capex_Input!BL$12:BL$286,$Z413)
*(INDEX(Forecast_Capex_Input!$H$12:$H$286,$Z413)=Repex),0)
*$DG413</f>
        <v>0</v>
      </c>
      <c r="DO413" s="43" t="b" cm="1">
        <f t="array" aca="1" ref="DO413" ca="1">OR($G413=Forecast_Capex_Input!$BN$8:$BN$9)</f>
        <v>0</v>
      </c>
      <c r="DP413" s="43" cm="1">
        <f t="array" aca="1" ref="DP413" ca="1">IFERROR(INDEX(Forecast_Capex_Input!BO$12:BO$286,$Z413)
*(INDEX(Forecast_Capex_Input!$H$12:$H$286,$Z413)=Repex),0)
*$DO413</f>
        <v>0</v>
      </c>
      <c r="DQ413" s="43" cm="1">
        <f t="array" aca="1" ref="DQ413" ca="1">IFERROR(INDEX(Forecast_Capex_Input!BP$12:BP$286,$Z413)
*(INDEX(Forecast_Capex_Input!$H$12:$H$286,$Z413)=Repex),0)
*$DO413</f>
        <v>0</v>
      </c>
      <c r="DR413" s="43" cm="1">
        <f t="array" aca="1" ref="DR413" ca="1">IFERROR(INDEX(Forecast_Capex_Input!BQ$12:BQ$286,$Z413)
*(INDEX(Forecast_Capex_Input!$H$12:$H$286,$Z413)=Repex),0)
*$DO413</f>
        <v>0</v>
      </c>
      <c r="DS413" s="43" cm="1">
        <f t="array" aca="1" ref="DS413" ca="1">IFERROR(INDEX(Forecast_Capex_Input!BR$12:BR$286,$Z413)
*(INDEX(Forecast_Capex_Input!$H$12:$H$286,$Z413)=Repex),0)
*$DO413</f>
        <v>0</v>
      </c>
      <c r="DT413" s="43" cm="1">
        <f t="array" aca="1" ref="DT413" ca="1">IFERROR(INDEX(Forecast_Capex_Input!BS$12:BS$286,$Z413)
*(INDEX(Forecast_Capex_Input!$H$12:$H$286,$Z413)=Repex),0)
*$DO413</f>
        <v>0</v>
      </c>
      <c r="DV413" s="43" t="b" cm="1">
        <f t="array" aca="1" ref="DV413" ca="1">OR($G413=Forecast_Capex_Input!$BU$8:$BU$10)</f>
        <v>1</v>
      </c>
      <c r="DW413" s="43" cm="1">
        <f t="array" aca="1" ref="DW413" ca="1">IFERROR(INDEX(Forecast_Capex_Input!BV$12:BV$286,$Z413)
*(INDEX(Forecast_Capex_Input!$H$12:$H$286,$Z413)=Repex),0)
*$DV413</f>
        <v>0</v>
      </c>
      <c r="DX413" s="43" cm="1">
        <f t="array" aca="1" ref="DX413" ca="1">IFERROR(INDEX(Forecast_Capex_Input!BW$12:BW$286,$Z413)
*(INDEX(Forecast_Capex_Input!$H$12:$H$286,$Z413)=Repex),0)
*$DV413</f>
        <v>0</v>
      </c>
      <c r="DY413" s="43" cm="1">
        <f t="array" aca="1" ref="DY413" ca="1">IFERROR(INDEX(Forecast_Capex_Input!BX$12:BX$286,$Z413)
*(INDEX(Forecast_Capex_Input!$H$12:$H$286,$Z413)=Repex),0)
*$DV413</f>
        <v>0</v>
      </c>
      <c r="DZ413" s="43" cm="1">
        <f t="array" aca="1" ref="DZ413" ca="1">IFERROR(INDEX(Forecast_Capex_Input!BY$12:BY$286,$Z413)
*(INDEX(Forecast_Capex_Input!$H$12:$H$286,$Z413)=Repex),0)
*$DV413</f>
        <v>0</v>
      </c>
      <c r="EA413" s="43" cm="1">
        <f t="array" aca="1" ref="EA413" ca="1">IFERROR(INDEX(Forecast_Capex_Input!BZ$12:BZ$286,$Z413)
*(INDEX(Forecast_Capex_Input!$H$12:$H$286,$Z413)=Repex),0)
*$DV413</f>
        <v>0</v>
      </c>
      <c r="EB413" s="43" cm="1">
        <f t="array" aca="1" ref="EB413" ca="1">IFERROR(INDEX(Forecast_Capex_Input!CA$12:CA$286,$Z413)
*(INDEX(Forecast_Capex_Input!$H$12:$H$286,$Z413)=Repex),0)
*$DV413</f>
        <v>0</v>
      </c>
      <c r="EC413" s="43" cm="1">
        <f t="array" aca="1" ref="EC413" ca="1">IFERROR(INDEX(Forecast_Capex_Input!CB$12:CB$286,$Z413)
*(INDEX(Forecast_Capex_Input!$H$12:$H$286,$Z413)=Repex),0)
*$DV413</f>
        <v>0</v>
      </c>
      <c r="ED413" s="43" cm="1">
        <f t="array" aca="1" ref="ED413" ca="1">IFERROR(INDEX(Forecast_Capex_Input!CC$12:CC$286,$Z413)
*(INDEX(Forecast_Capex_Input!$H$12:$H$286,$Z413)=Repex),0)
*$DV413</f>
        <v>0</v>
      </c>
      <c r="EF413" s="86">
        <f t="shared" si="44"/>
        <v>0</v>
      </c>
      <c r="EG413" s="28">
        <f>IFERROR(RANK(EF413,EF$11:EF$1010,0)+COUNTIF(EF$11:EF413,EF413)-1,NA)</f>
        <v>71</v>
      </c>
    </row>
    <row r="414" spans="3:137" x14ac:dyDescent="0.2">
      <c r="C414" s="28">
        <f t="shared" si="42"/>
        <v>404</v>
      </c>
      <c r="D414" s="9" t="str" cm="1">
        <f t="array" ref="D414">IFERROR(INDEX(Forecast_Capex_Input!$D$12:$D$286,$Z414),NA)</f>
        <v>Improving stability in South-Western NSW</v>
      </c>
      <c r="E414" s="24" t="b" cm="1">
        <f t="array" ref="E414">IF($Z414=NA,NA,INDEX(Forecast_Capex_Input!$E$12:$E$286,$Z414))</f>
        <v>0</v>
      </c>
      <c r="F414" s="9" t="str" cm="1">
        <f t="array" aca="1" ref="F414" ca="1">IFERROR(INDEX(General!$E$25:$E$26,$AA414),NA)</f>
        <v>Labour</v>
      </c>
      <c r="G414" s="9" t="str" cm="1">
        <f t="array" aca="1" ref="G414" ca="1">IFERROR(INDEX(Forecast_Capex_Input!$AI$11:$BB$11,$AC414),NA)</f>
        <v>Land and Easements</v>
      </c>
      <c r="H414" s="50" cm="1">
        <f t="array" aca="1" ref="H414" ca="1">IFERROR(INDEX(Forecast_Capex_Input!$AI$12:$BB$286,$Z414,$AC414),NA)</f>
        <v>0.2</v>
      </c>
      <c r="I414" s="150" t="str" cm="1">
        <f t="array" ref="I414">IFERROR(INDEX(Forecast_Capex_Input!$F$12:$F$286,$Z414),NA)</f>
        <v>Augmentation Expenditure</v>
      </c>
      <c r="J414" s="150" t="str" cm="1">
        <f t="array" ref="J414">IFERROR(INDEX(Forecast_Capex_Input!G$12:G$286,$Z414),NA)</f>
        <v>Augmentations</v>
      </c>
      <c r="K414" s="150" t="str" cm="1">
        <f t="array" ref="K414">IFERROR(INDEX(Forecast_Capex_Input!H$12:H$286,$Z414),NA)</f>
        <v>Augex</v>
      </c>
      <c r="L414" s="150" t="str" cm="1">
        <f t="array" ref="L414">IFERROR(INDEX(Forecast_Capex_Input!I$12:I$286,$Z414),NA)</f>
        <v>Compliance</v>
      </c>
      <c r="M414" s="150" t="str" cm="1">
        <f t="array" ref="M414">IFERROR(INDEX(Forecast_Capex_Input!J$12:J$286,$Z414),NA)</f>
        <v>N/A</v>
      </c>
      <c r="N414" s="150" t="str" cm="1">
        <f t="array" ref="N414">IFERROR(INDEX(Forecast_Capex_Input!K$12:K$286,$Z414),NA)</f>
        <v>N/A</v>
      </c>
      <c r="O414" s="150" t="str" cm="1">
        <f t="array" ref="O414">IFERROR(INDEX(Forecast_Capex_Input!L$12:L$286,$Z414),NA)</f>
        <v>N/A</v>
      </c>
      <c r="P414" s="150" t="str" cm="1">
        <f t="array" ref="P414">IFERROR(INDEX(Forecast_Capex_Input!M$12:M$286,$Z414),NA)</f>
        <v>N/A</v>
      </c>
      <c r="Q414" s="24" t="str" cm="1">
        <f t="array" ref="Q414">IFERROR(INDEX(Forecast_Capex_Input!N$12:N$286,$Z414),NA)</f>
        <v>No</v>
      </c>
      <c r="R414" s="190" cm="1">
        <f t="array" ref="R414">IFERROR(INDEX(Forecast_Capex_Input!O$12:O$286,$Z414),0)</f>
        <v>0</v>
      </c>
      <c r="S414" s="24" t="str" cm="1">
        <f t="array" ref="S414">IFERROR(INDEX(Forecast_Capex_Input!P$12:P$286,$Z414),0)</f>
        <v>Energy transition</v>
      </c>
      <c r="T414" s="150" t="str" cm="1">
        <f t="array" aca="1" ref="T414" ca="1">IFERROR(INDEX(General!$K$91:$K$110,$AC414),NA)</f>
        <v>Land and Easements</v>
      </c>
      <c r="U414" s="43" cm="1">
        <f t="array" aca="1" ref="U414" ca="1">IFERROR(
IF($F414=General!$E$25,INDEX(Forecast_Capex_Input!S$12:S$286,$Z414),
INDEX(Forecast_Capex_Input!T$12:T$286,$Z414)),0)</f>
        <v>0.05</v>
      </c>
      <c r="V414" s="82" t="b">
        <f>IFERROR(INDEX(Overheads!$T$19:$T$26,MATCH($I414,Overheads!$E$19:$E$26,0)),FALSE)</f>
        <v>1</v>
      </c>
      <c r="W414" s="209" t="str" cm="1">
        <f t="array" ref="W414">IFERROR(
INDEX(Forecast_Capex_Input!CN$12:CN$286,$Z414),0)</f>
        <v>FY22</v>
      </c>
      <c r="X414" s="209">
        <f>IFERROR(
MATCH($W414,General!$L$39:$S$39,0),1)</f>
        <v>2</v>
      </c>
      <c r="Z414" s="28">
        <f>IFERROR(
IF(MATCH($C414,Forecast_Capex_Input!$CI$12:$CI$286,1)+1&gt;MAX(Forecast_Capex_Input!$C$12:$C$286),NA,
MATCH($C414,Forecast_Capex_Input!$CI$12:$CI$286,1)+1),1)</f>
        <v>166</v>
      </c>
      <c r="AA414" s="28" cm="1">
        <f t="array" aca="1" ref="AA414" ca="1">IFERROR(
IF(Z413&lt;&gt;Z414,1,
IF(COUNTIF(OFFSET(AA413,0,0,-INDEX(Forecast_Capex_Input!$CG$12:$CG$286,$Z414)),AA413)=INDEX(Forecast_Capex_Input!$CG$12:$CG$286,$Z414),AA413+1,AA413)),NA)</f>
        <v>1</v>
      </c>
      <c r="AB414" s="28" cm="1">
        <f t="array" ref="AB414">IFERROR($C414-IF($Z414=1,1,INDEX(Forecast_Capex_Input!$CI$12:$CI$286,$Z414-1))+1,NA)</f>
        <v>4</v>
      </c>
      <c r="AC414" s="28" cm="1">
        <f t="array" aca="1" ref="AC414" ca="1">IFERROR(IF(AA414=1,
INDEX(Forecast_Capex_Input!$AI$10:$BB$10,SMALL(IF(INDEX(Forecast_Capex_Input!$AI$12:$BB$286,$Z414,0)&gt;0,COLUMN(Forecast_Capex_Input!$AI$10:$BB$10)-COLUMN(Forecast_Capex_Input!$AI$12)+1),ROWS(OFFSET(AC413,0,0,-$AB414)))),
OFFSET(AC413,-INDEX(Forecast_Capex_Input!$CG$12:$CG$286,$Z414)+1,0)),NA)</f>
        <v>9</v>
      </c>
      <c r="AD414" s="28">
        <f t="shared" ca="1" si="40"/>
        <v>1</v>
      </c>
      <c r="AE414" s="82" t="b">
        <f t="shared" si="43"/>
        <v>0</v>
      </c>
      <c r="AF414" s="78" t="b">
        <v>0</v>
      </c>
      <c r="AG414" s="82" t="b">
        <f t="shared" si="41"/>
        <v>1</v>
      </c>
      <c r="AI414" s="55">
        <v>0</v>
      </c>
      <c r="AJ414" s="55">
        <v>0</v>
      </c>
      <c r="AK414" s="55">
        <v>0</v>
      </c>
      <c r="AL414" s="55">
        <v>0</v>
      </c>
      <c r="AM414" s="55">
        <v>0</v>
      </c>
      <c r="AN414" s="135">
        <v>0</v>
      </c>
      <c r="AP414" s="55">
        <v>0</v>
      </c>
      <c r="AQ414" s="55">
        <v>0</v>
      </c>
      <c r="AR414" s="55">
        <v>0</v>
      </c>
      <c r="AS414" s="55">
        <v>0</v>
      </c>
      <c r="AT414" s="55">
        <v>0</v>
      </c>
      <c r="AU414" s="135">
        <v>0</v>
      </c>
      <c r="AW414" s="55">
        <v>0</v>
      </c>
      <c r="AX414" s="55">
        <v>0</v>
      </c>
      <c r="AY414" s="55">
        <v>0</v>
      </c>
      <c r="AZ414" s="55">
        <v>0</v>
      </c>
      <c r="BA414" s="55">
        <v>0</v>
      </c>
      <c r="BB414" s="135">
        <v>0</v>
      </c>
      <c r="BD414" s="55">
        <v>0</v>
      </c>
      <c r="BE414" s="55">
        <v>0</v>
      </c>
      <c r="BF414" s="55">
        <v>0</v>
      </c>
      <c r="BG414" s="55">
        <v>0</v>
      </c>
      <c r="BH414" s="55">
        <v>0</v>
      </c>
      <c r="BI414" s="135">
        <v>0</v>
      </c>
      <c r="BK414" s="55">
        <v>0</v>
      </c>
      <c r="BL414" s="55">
        <v>0</v>
      </c>
      <c r="BM414" s="55">
        <v>0</v>
      </c>
      <c r="BN414" s="55">
        <v>0</v>
      </c>
      <c r="BO414" s="55">
        <v>0</v>
      </c>
      <c r="BP414" s="135">
        <v>0</v>
      </c>
      <c r="BR414" s="147">
        <v>0</v>
      </c>
      <c r="BS414" s="147">
        <v>0</v>
      </c>
      <c r="BT414" s="147">
        <v>1</v>
      </c>
      <c r="BU414" s="147">
        <v>0</v>
      </c>
      <c r="BV414" s="147">
        <v>0</v>
      </c>
      <c r="BX414" s="55">
        <v>0</v>
      </c>
      <c r="BY414" s="55">
        <v>0</v>
      </c>
      <c r="BZ414" s="55">
        <v>0</v>
      </c>
      <c r="CA414" s="55">
        <v>0</v>
      </c>
      <c r="CB414" s="55">
        <v>0</v>
      </c>
      <c r="CC414" s="135">
        <v>0</v>
      </c>
      <c r="CE414" s="55">
        <v>0</v>
      </c>
      <c r="CF414" s="55">
        <v>0</v>
      </c>
      <c r="CG414" s="55">
        <v>0</v>
      </c>
      <c r="CH414" s="55">
        <v>0</v>
      </c>
      <c r="CI414" s="55">
        <v>0</v>
      </c>
      <c r="CJ414" s="135">
        <v>0</v>
      </c>
      <c r="CL414" s="55">
        <v>0</v>
      </c>
      <c r="CM414" s="55">
        <v>0</v>
      </c>
      <c r="CN414" s="55">
        <v>0</v>
      </c>
      <c r="CO414" s="55">
        <v>0</v>
      </c>
      <c r="CP414" s="55">
        <v>0</v>
      </c>
      <c r="CQ414" s="135">
        <v>0</v>
      </c>
      <c r="CS414" s="67">
        <v>0</v>
      </c>
      <c r="CT414" s="67">
        <v>0</v>
      </c>
      <c r="CU414" s="67">
        <v>0</v>
      </c>
      <c r="CV414" s="67">
        <v>0</v>
      </c>
      <c r="CW414" s="67">
        <v>0</v>
      </c>
      <c r="CX414" s="135">
        <v>0</v>
      </c>
      <c r="CZ414" s="55">
        <v>0</v>
      </c>
      <c r="DA414" s="55">
        <v>0</v>
      </c>
      <c r="DB414" s="55">
        <v>0</v>
      </c>
      <c r="DC414" s="55">
        <v>0</v>
      </c>
      <c r="DD414" s="55">
        <v>0</v>
      </c>
      <c r="DE414" s="135">
        <v>0</v>
      </c>
      <c r="DG414" s="43" t="b" cm="1">
        <f t="array" aca="1" ref="DG414" ca="1">OR($G414=Forecast_Capex_Input!$BF$8:$BF$10)</f>
        <v>0</v>
      </c>
      <c r="DH414" s="43" cm="1">
        <f t="array" aca="1" ref="DH414" ca="1">IFERROR(INDEX(Forecast_Capex_Input!BG$12:BG$286,$Z414)
*(INDEX(Forecast_Capex_Input!$H$12:$H$286,$Z414)=Repex),0)
*$DG414</f>
        <v>0</v>
      </c>
      <c r="DI414" s="43" cm="1">
        <f t="array" aca="1" ref="DI414" ca="1">IFERROR(INDEX(Forecast_Capex_Input!BH$12:BH$286,$Z414)
*(INDEX(Forecast_Capex_Input!$H$12:$H$286,$Z414)=Repex),0)
*$DG414</f>
        <v>0</v>
      </c>
      <c r="DJ414" s="43" cm="1">
        <f t="array" aca="1" ref="DJ414" ca="1">IFERROR(INDEX(Forecast_Capex_Input!BI$12:BI$286,$Z414)
*(INDEX(Forecast_Capex_Input!$H$12:$H$286,$Z414)=Repex),0)
*$DG414</f>
        <v>0</v>
      </c>
      <c r="DK414" s="43" cm="1">
        <f t="array" aca="1" ref="DK414" ca="1">IFERROR(INDEX(Forecast_Capex_Input!BJ$12:BJ$286,$Z414)
*(INDEX(Forecast_Capex_Input!$H$12:$H$286,$Z414)=Repex),0)
*$DG414</f>
        <v>0</v>
      </c>
      <c r="DL414" s="43" cm="1">
        <f t="array" aca="1" ref="DL414" ca="1">IFERROR(INDEX(Forecast_Capex_Input!BK$12:BK$286,$Z414)
*(INDEX(Forecast_Capex_Input!$H$12:$H$286,$Z414)=Repex),0)
*$DG414</f>
        <v>0</v>
      </c>
      <c r="DM414" s="43" cm="1">
        <f t="array" aca="1" ref="DM414" ca="1">IFERROR(INDEX(Forecast_Capex_Input!BL$12:BL$286,$Z414)
*(INDEX(Forecast_Capex_Input!$H$12:$H$286,$Z414)=Repex),0)
*$DG414</f>
        <v>0</v>
      </c>
      <c r="DO414" s="43" t="b" cm="1">
        <f t="array" aca="1" ref="DO414" ca="1">OR($G414=Forecast_Capex_Input!$BN$8:$BN$9)</f>
        <v>0</v>
      </c>
      <c r="DP414" s="43" cm="1">
        <f t="array" aca="1" ref="DP414" ca="1">IFERROR(INDEX(Forecast_Capex_Input!BO$12:BO$286,$Z414)
*(INDEX(Forecast_Capex_Input!$H$12:$H$286,$Z414)=Repex),0)
*$DO414</f>
        <v>0</v>
      </c>
      <c r="DQ414" s="43" cm="1">
        <f t="array" aca="1" ref="DQ414" ca="1">IFERROR(INDEX(Forecast_Capex_Input!BP$12:BP$286,$Z414)
*(INDEX(Forecast_Capex_Input!$H$12:$H$286,$Z414)=Repex),0)
*$DO414</f>
        <v>0</v>
      </c>
      <c r="DR414" s="43" cm="1">
        <f t="array" aca="1" ref="DR414" ca="1">IFERROR(INDEX(Forecast_Capex_Input!BQ$12:BQ$286,$Z414)
*(INDEX(Forecast_Capex_Input!$H$12:$H$286,$Z414)=Repex),0)
*$DO414</f>
        <v>0</v>
      </c>
      <c r="DS414" s="43" cm="1">
        <f t="array" aca="1" ref="DS414" ca="1">IFERROR(INDEX(Forecast_Capex_Input!BR$12:BR$286,$Z414)
*(INDEX(Forecast_Capex_Input!$H$12:$H$286,$Z414)=Repex),0)
*$DO414</f>
        <v>0</v>
      </c>
      <c r="DT414" s="43" cm="1">
        <f t="array" aca="1" ref="DT414" ca="1">IFERROR(INDEX(Forecast_Capex_Input!BS$12:BS$286,$Z414)
*(INDEX(Forecast_Capex_Input!$H$12:$H$286,$Z414)=Repex),0)
*$DO414</f>
        <v>0</v>
      </c>
      <c r="DV414" s="43" t="b" cm="1">
        <f t="array" aca="1" ref="DV414" ca="1">OR($G414=Forecast_Capex_Input!$BU$8:$BU$10)</f>
        <v>0</v>
      </c>
      <c r="DW414" s="43" cm="1">
        <f t="array" aca="1" ref="DW414" ca="1">IFERROR(INDEX(Forecast_Capex_Input!BV$12:BV$286,$Z414)
*(INDEX(Forecast_Capex_Input!$H$12:$H$286,$Z414)=Repex),0)
*$DV414</f>
        <v>0</v>
      </c>
      <c r="DX414" s="43" cm="1">
        <f t="array" aca="1" ref="DX414" ca="1">IFERROR(INDEX(Forecast_Capex_Input!BW$12:BW$286,$Z414)
*(INDEX(Forecast_Capex_Input!$H$12:$H$286,$Z414)=Repex),0)
*$DV414</f>
        <v>0</v>
      </c>
      <c r="DY414" s="43" cm="1">
        <f t="array" aca="1" ref="DY414" ca="1">IFERROR(INDEX(Forecast_Capex_Input!BX$12:BX$286,$Z414)
*(INDEX(Forecast_Capex_Input!$H$12:$H$286,$Z414)=Repex),0)
*$DV414</f>
        <v>0</v>
      </c>
      <c r="DZ414" s="43" cm="1">
        <f t="array" aca="1" ref="DZ414" ca="1">IFERROR(INDEX(Forecast_Capex_Input!BY$12:BY$286,$Z414)
*(INDEX(Forecast_Capex_Input!$H$12:$H$286,$Z414)=Repex),0)
*$DV414</f>
        <v>0</v>
      </c>
      <c r="EA414" s="43" cm="1">
        <f t="array" aca="1" ref="EA414" ca="1">IFERROR(INDEX(Forecast_Capex_Input!BZ$12:BZ$286,$Z414)
*(INDEX(Forecast_Capex_Input!$H$12:$H$286,$Z414)=Repex),0)
*$DV414</f>
        <v>0</v>
      </c>
      <c r="EB414" s="43" cm="1">
        <f t="array" aca="1" ref="EB414" ca="1">IFERROR(INDEX(Forecast_Capex_Input!CA$12:CA$286,$Z414)
*(INDEX(Forecast_Capex_Input!$H$12:$H$286,$Z414)=Repex),0)
*$DV414</f>
        <v>0</v>
      </c>
      <c r="EC414" s="43" cm="1">
        <f t="array" aca="1" ref="EC414" ca="1">IFERROR(INDEX(Forecast_Capex_Input!CB$12:CB$286,$Z414)
*(INDEX(Forecast_Capex_Input!$H$12:$H$286,$Z414)=Repex),0)
*$DV414</f>
        <v>0</v>
      </c>
      <c r="ED414" s="43" cm="1">
        <f t="array" aca="1" ref="ED414" ca="1">IFERROR(INDEX(Forecast_Capex_Input!CC$12:CC$286,$Z414)
*(INDEX(Forecast_Capex_Input!$H$12:$H$286,$Z414)=Repex),0)
*$DV414</f>
        <v>0</v>
      </c>
      <c r="EF414" s="86">
        <f t="shared" si="44"/>
        <v>0</v>
      </c>
      <c r="EG414" s="28">
        <f>IFERROR(RANK(EF414,EF$11:EF$1010,0)+COUNTIF(EF$11:EF414,EF414)-1,NA)</f>
        <v>72</v>
      </c>
    </row>
    <row r="415" spans="3:137" x14ac:dyDescent="0.2">
      <c r="C415" s="28">
        <f t="shared" si="42"/>
        <v>405</v>
      </c>
      <c r="D415" s="9" t="str" cm="1">
        <f t="array" ref="D415">IFERROR(INDEX(Forecast_Capex_Input!$D$12:$D$286,$Z415),NA)</f>
        <v>Improving stability in South-Western NSW</v>
      </c>
      <c r="E415" s="24" t="b" cm="1">
        <f t="array" ref="E415">IF($Z415=NA,NA,INDEX(Forecast_Capex_Input!$E$12:$E$286,$Z415))</f>
        <v>0</v>
      </c>
      <c r="F415" s="9" t="str" cm="1">
        <f t="array" aca="1" ref="F415" ca="1">IFERROR(INDEX(General!$E$25:$E$26,$AA415),NA)</f>
        <v>Non-Labour</v>
      </c>
      <c r="G415" s="9" t="str" cm="1">
        <f t="array" aca="1" ref="G415" ca="1">IFERROR(INDEX(Forecast_Capex_Input!$AI$11:$BB$11,$AC415),NA)</f>
        <v>Transmission Lines</v>
      </c>
      <c r="H415" s="50" cm="1">
        <f t="array" aca="1" ref="H415" ca="1">IFERROR(INDEX(Forecast_Capex_Input!$AI$12:$BB$286,$Z415,$AC415),NA)</f>
        <v>0.5</v>
      </c>
      <c r="I415" s="150" t="str" cm="1">
        <f t="array" ref="I415">IFERROR(INDEX(Forecast_Capex_Input!$F$12:$F$286,$Z415),NA)</f>
        <v>Augmentation Expenditure</v>
      </c>
      <c r="J415" s="150" t="str" cm="1">
        <f t="array" ref="J415">IFERROR(INDEX(Forecast_Capex_Input!G$12:G$286,$Z415),NA)</f>
        <v>Augmentations</v>
      </c>
      <c r="K415" s="150" t="str" cm="1">
        <f t="array" ref="K415">IFERROR(INDEX(Forecast_Capex_Input!H$12:H$286,$Z415),NA)</f>
        <v>Augex</v>
      </c>
      <c r="L415" s="150" t="str" cm="1">
        <f t="array" ref="L415">IFERROR(INDEX(Forecast_Capex_Input!I$12:I$286,$Z415),NA)</f>
        <v>Compliance</v>
      </c>
      <c r="M415" s="150" t="str" cm="1">
        <f t="array" ref="M415">IFERROR(INDEX(Forecast_Capex_Input!J$12:J$286,$Z415),NA)</f>
        <v>N/A</v>
      </c>
      <c r="N415" s="150" t="str" cm="1">
        <f t="array" ref="N415">IFERROR(INDEX(Forecast_Capex_Input!K$12:K$286,$Z415),NA)</f>
        <v>N/A</v>
      </c>
      <c r="O415" s="150" t="str" cm="1">
        <f t="array" ref="O415">IFERROR(INDEX(Forecast_Capex_Input!L$12:L$286,$Z415),NA)</f>
        <v>N/A</v>
      </c>
      <c r="P415" s="150" t="str" cm="1">
        <f t="array" ref="P415">IFERROR(INDEX(Forecast_Capex_Input!M$12:M$286,$Z415),NA)</f>
        <v>N/A</v>
      </c>
      <c r="Q415" s="24" t="str" cm="1">
        <f t="array" ref="Q415">IFERROR(INDEX(Forecast_Capex_Input!N$12:N$286,$Z415),NA)</f>
        <v>No</v>
      </c>
      <c r="R415" s="190" cm="1">
        <f t="array" ref="R415">IFERROR(INDEX(Forecast_Capex_Input!O$12:O$286,$Z415),0)</f>
        <v>0</v>
      </c>
      <c r="S415" s="24" t="str" cm="1">
        <f t="array" ref="S415">IFERROR(INDEX(Forecast_Capex_Input!P$12:P$286,$Z415),0)</f>
        <v>Energy transition</v>
      </c>
      <c r="T415" s="150" t="str" cm="1">
        <f t="array" aca="1" ref="T415" ca="1">IFERROR(INDEX(General!$K$91:$K$110,$AC415),NA)</f>
        <v>Transmission Lines (2018 onwards)</v>
      </c>
      <c r="U415" s="43" cm="1">
        <f t="array" aca="1" ref="U415" ca="1">IFERROR(
IF($F415=General!$E$25,INDEX(Forecast_Capex_Input!S$12:S$286,$Z415),
INDEX(Forecast_Capex_Input!T$12:T$286,$Z415)),0)</f>
        <v>0.95</v>
      </c>
      <c r="V415" s="82" t="b">
        <f>IFERROR(INDEX(Overheads!$T$19:$T$26,MATCH($I415,Overheads!$E$19:$E$26,0)),FALSE)</f>
        <v>1</v>
      </c>
      <c r="W415" s="209" t="str" cm="1">
        <f t="array" ref="W415">IFERROR(
INDEX(Forecast_Capex_Input!CN$12:CN$286,$Z415),0)</f>
        <v>FY22</v>
      </c>
      <c r="X415" s="209">
        <f>IFERROR(
MATCH($W415,General!$L$39:$S$39,0),1)</f>
        <v>2</v>
      </c>
      <c r="Z415" s="28">
        <f>IFERROR(
IF(MATCH($C415,Forecast_Capex_Input!$CI$12:$CI$286,1)+1&gt;MAX(Forecast_Capex_Input!$C$12:$C$286),NA,
MATCH($C415,Forecast_Capex_Input!$CI$12:$CI$286,1)+1),1)</f>
        <v>166</v>
      </c>
      <c r="AA415" s="28" cm="1">
        <f t="array" aca="1" ref="AA415" ca="1">IFERROR(
IF(Z414&lt;&gt;Z415,1,
IF(COUNTIF(OFFSET(AA414,0,0,-INDEX(Forecast_Capex_Input!$CG$12:$CG$286,$Z415)),AA414)=INDEX(Forecast_Capex_Input!$CG$12:$CG$286,$Z415),AA414+1,AA414)),NA)</f>
        <v>2</v>
      </c>
      <c r="AB415" s="28" cm="1">
        <f t="array" ref="AB415">IFERROR($C415-IF($Z415=1,1,INDEX(Forecast_Capex_Input!$CI$12:$CI$286,$Z415-1))+1,NA)</f>
        <v>5</v>
      </c>
      <c r="AC415" s="28" cm="1">
        <f t="array" aca="1" ref="AC415" ca="1">IFERROR(IF(AA415=1,
INDEX(Forecast_Capex_Input!$AI$10:$BB$10,SMALL(IF(INDEX(Forecast_Capex_Input!$AI$12:$BB$286,$Z415,0)&gt;0,COLUMN(Forecast_Capex_Input!$AI$10:$BB$10)-COLUMN(Forecast_Capex_Input!$AI$12)+1),ROWS(OFFSET(AC414,0,0,-$AB415)))),
OFFSET(AC414,-INDEX(Forecast_Capex_Input!$CG$12:$CG$286,$Z415)+1,0)),NA)</f>
        <v>1</v>
      </c>
      <c r="AD415" s="28">
        <f t="shared" ca="1" si="40"/>
        <v>2</v>
      </c>
      <c r="AE415" s="82" t="b">
        <f t="shared" si="43"/>
        <v>0</v>
      </c>
      <c r="AF415" s="78" t="b">
        <v>0</v>
      </c>
      <c r="AG415" s="82" t="b">
        <f t="shared" si="41"/>
        <v>1</v>
      </c>
      <c r="AI415" s="55">
        <v>0</v>
      </c>
      <c r="AJ415" s="55">
        <v>0</v>
      </c>
      <c r="AK415" s="55">
        <v>0</v>
      </c>
      <c r="AL415" s="55">
        <v>0</v>
      </c>
      <c r="AM415" s="55">
        <v>0</v>
      </c>
      <c r="AN415" s="135">
        <v>0</v>
      </c>
      <c r="AP415" s="55">
        <v>0</v>
      </c>
      <c r="AQ415" s="55">
        <v>0</v>
      </c>
      <c r="AR415" s="55">
        <v>0</v>
      </c>
      <c r="AS415" s="55">
        <v>0</v>
      </c>
      <c r="AT415" s="55">
        <v>0</v>
      </c>
      <c r="AU415" s="135">
        <v>0</v>
      </c>
      <c r="AW415" s="55">
        <v>0</v>
      </c>
      <c r="AX415" s="55">
        <v>0</v>
      </c>
      <c r="AY415" s="55">
        <v>0</v>
      </c>
      <c r="AZ415" s="55">
        <v>0</v>
      </c>
      <c r="BA415" s="55">
        <v>0</v>
      </c>
      <c r="BB415" s="135">
        <v>0</v>
      </c>
      <c r="BD415" s="55">
        <v>0</v>
      </c>
      <c r="BE415" s="55">
        <v>0</v>
      </c>
      <c r="BF415" s="55">
        <v>0</v>
      </c>
      <c r="BG415" s="55">
        <v>0</v>
      </c>
      <c r="BH415" s="55">
        <v>0</v>
      </c>
      <c r="BI415" s="135">
        <v>0</v>
      </c>
      <c r="BK415" s="55">
        <v>0</v>
      </c>
      <c r="BL415" s="55">
        <v>0</v>
      </c>
      <c r="BM415" s="55">
        <v>0</v>
      </c>
      <c r="BN415" s="55">
        <v>0</v>
      </c>
      <c r="BO415" s="55">
        <v>0</v>
      </c>
      <c r="BP415" s="135">
        <v>0</v>
      </c>
      <c r="BR415" s="147">
        <v>0</v>
      </c>
      <c r="BS415" s="147">
        <v>0</v>
      </c>
      <c r="BT415" s="147">
        <v>1</v>
      </c>
      <c r="BU415" s="147">
        <v>0</v>
      </c>
      <c r="BV415" s="147">
        <v>0</v>
      </c>
      <c r="BX415" s="55">
        <v>0</v>
      </c>
      <c r="BY415" s="55">
        <v>0</v>
      </c>
      <c r="BZ415" s="55">
        <v>0</v>
      </c>
      <c r="CA415" s="55">
        <v>0</v>
      </c>
      <c r="CB415" s="55">
        <v>0</v>
      </c>
      <c r="CC415" s="135">
        <v>0</v>
      </c>
      <c r="CE415" s="55">
        <v>0</v>
      </c>
      <c r="CF415" s="55">
        <v>0</v>
      </c>
      <c r="CG415" s="55">
        <v>0</v>
      </c>
      <c r="CH415" s="55">
        <v>0</v>
      </c>
      <c r="CI415" s="55">
        <v>0</v>
      </c>
      <c r="CJ415" s="135">
        <v>0</v>
      </c>
      <c r="CL415" s="55">
        <v>0</v>
      </c>
      <c r="CM415" s="55">
        <v>0</v>
      </c>
      <c r="CN415" s="55">
        <v>0</v>
      </c>
      <c r="CO415" s="55">
        <v>0</v>
      </c>
      <c r="CP415" s="55">
        <v>0</v>
      </c>
      <c r="CQ415" s="135">
        <v>0</v>
      </c>
      <c r="CS415" s="67">
        <v>0</v>
      </c>
      <c r="CT415" s="67">
        <v>0</v>
      </c>
      <c r="CU415" s="67">
        <v>0</v>
      </c>
      <c r="CV415" s="67">
        <v>0</v>
      </c>
      <c r="CW415" s="67">
        <v>0</v>
      </c>
      <c r="CX415" s="135">
        <v>0</v>
      </c>
      <c r="CZ415" s="55">
        <v>0</v>
      </c>
      <c r="DA415" s="55">
        <v>0</v>
      </c>
      <c r="DB415" s="55">
        <v>0</v>
      </c>
      <c r="DC415" s="55">
        <v>0</v>
      </c>
      <c r="DD415" s="55">
        <v>0</v>
      </c>
      <c r="DE415" s="135">
        <v>0</v>
      </c>
      <c r="DG415" s="43" t="b" cm="1">
        <f t="array" aca="1" ref="DG415" ca="1">OR($G415=Forecast_Capex_Input!$BF$8:$BF$10)</f>
        <v>1</v>
      </c>
      <c r="DH415" s="43" cm="1">
        <f t="array" aca="1" ref="DH415" ca="1">IFERROR(INDEX(Forecast_Capex_Input!BG$12:BG$286,$Z415)
*(INDEX(Forecast_Capex_Input!$H$12:$H$286,$Z415)=Repex),0)
*$DG415</f>
        <v>0</v>
      </c>
      <c r="DI415" s="43" cm="1">
        <f t="array" aca="1" ref="DI415" ca="1">IFERROR(INDEX(Forecast_Capex_Input!BH$12:BH$286,$Z415)
*(INDEX(Forecast_Capex_Input!$H$12:$H$286,$Z415)=Repex),0)
*$DG415</f>
        <v>0</v>
      </c>
      <c r="DJ415" s="43" cm="1">
        <f t="array" aca="1" ref="DJ415" ca="1">IFERROR(INDEX(Forecast_Capex_Input!BI$12:BI$286,$Z415)
*(INDEX(Forecast_Capex_Input!$H$12:$H$286,$Z415)=Repex),0)
*$DG415</f>
        <v>0</v>
      </c>
      <c r="DK415" s="43" cm="1">
        <f t="array" aca="1" ref="DK415" ca="1">IFERROR(INDEX(Forecast_Capex_Input!BJ$12:BJ$286,$Z415)
*(INDEX(Forecast_Capex_Input!$H$12:$H$286,$Z415)=Repex),0)
*$DG415</f>
        <v>0</v>
      </c>
      <c r="DL415" s="43" cm="1">
        <f t="array" aca="1" ref="DL415" ca="1">IFERROR(INDEX(Forecast_Capex_Input!BK$12:BK$286,$Z415)
*(INDEX(Forecast_Capex_Input!$H$12:$H$286,$Z415)=Repex),0)
*$DG415</f>
        <v>0</v>
      </c>
      <c r="DM415" s="43" cm="1">
        <f t="array" aca="1" ref="DM415" ca="1">IFERROR(INDEX(Forecast_Capex_Input!BL$12:BL$286,$Z415)
*(INDEX(Forecast_Capex_Input!$H$12:$H$286,$Z415)=Repex),0)
*$DG415</f>
        <v>0</v>
      </c>
      <c r="DO415" s="43" t="b" cm="1">
        <f t="array" aca="1" ref="DO415" ca="1">OR($G415=Forecast_Capex_Input!$BN$8:$BN$9)</f>
        <v>0</v>
      </c>
      <c r="DP415" s="43" cm="1">
        <f t="array" aca="1" ref="DP415" ca="1">IFERROR(INDEX(Forecast_Capex_Input!BO$12:BO$286,$Z415)
*(INDEX(Forecast_Capex_Input!$H$12:$H$286,$Z415)=Repex),0)
*$DO415</f>
        <v>0</v>
      </c>
      <c r="DQ415" s="43" cm="1">
        <f t="array" aca="1" ref="DQ415" ca="1">IFERROR(INDEX(Forecast_Capex_Input!BP$12:BP$286,$Z415)
*(INDEX(Forecast_Capex_Input!$H$12:$H$286,$Z415)=Repex),0)
*$DO415</f>
        <v>0</v>
      </c>
      <c r="DR415" s="43" cm="1">
        <f t="array" aca="1" ref="DR415" ca="1">IFERROR(INDEX(Forecast_Capex_Input!BQ$12:BQ$286,$Z415)
*(INDEX(Forecast_Capex_Input!$H$12:$H$286,$Z415)=Repex),0)
*$DO415</f>
        <v>0</v>
      </c>
      <c r="DS415" s="43" cm="1">
        <f t="array" aca="1" ref="DS415" ca="1">IFERROR(INDEX(Forecast_Capex_Input!BR$12:BR$286,$Z415)
*(INDEX(Forecast_Capex_Input!$H$12:$H$286,$Z415)=Repex),0)
*$DO415</f>
        <v>0</v>
      </c>
      <c r="DT415" s="43" cm="1">
        <f t="array" aca="1" ref="DT415" ca="1">IFERROR(INDEX(Forecast_Capex_Input!BS$12:BS$286,$Z415)
*(INDEX(Forecast_Capex_Input!$H$12:$H$286,$Z415)=Repex),0)
*$DO415</f>
        <v>0</v>
      </c>
      <c r="DV415" s="43" t="b" cm="1">
        <f t="array" aca="1" ref="DV415" ca="1">OR($G415=Forecast_Capex_Input!$BU$8:$BU$10)</f>
        <v>0</v>
      </c>
      <c r="DW415" s="43" cm="1">
        <f t="array" aca="1" ref="DW415" ca="1">IFERROR(INDEX(Forecast_Capex_Input!BV$12:BV$286,$Z415)
*(INDEX(Forecast_Capex_Input!$H$12:$H$286,$Z415)=Repex),0)
*$DV415</f>
        <v>0</v>
      </c>
      <c r="DX415" s="43" cm="1">
        <f t="array" aca="1" ref="DX415" ca="1">IFERROR(INDEX(Forecast_Capex_Input!BW$12:BW$286,$Z415)
*(INDEX(Forecast_Capex_Input!$H$12:$H$286,$Z415)=Repex),0)
*$DV415</f>
        <v>0</v>
      </c>
      <c r="DY415" s="43" cm="1">
        <f t="array" aca="1" ref="DY415" ca="1">IFERROR(INDEX(Forecast_Capex_Input!BX$12:BX$286,$Z415)
*(INDEX(Forecast_Capex_Input!$H$12:$H$286,$Z415)=Repex),0)
*$DV415</f>
        <v>0</v>
      </c>
      <c r="DZ415" s="43" cm="1">
        <f t="array" aca="1" ref="DZ415" ca="1">IFERROR(INDEX(Forecast_Capex_Input!BY$12:BY$286,$Z415)
*(INDEX(Forecast_Capex_Input!$H$12:$H$286,$Z415)=Repex),0)
*$DV415</f>
        <v>0</v>
      </c>
      <c r="EA415" s="43" cm="1">
        <f t="array" aca="1" ref="EA415" ca="1">IFERROR(INDEX(Forecast_Capex_Input!BZ$12:BZ$286,$Z415)
*(INDEX(Forecast_Capex_Input!$H$12:$H$286,$Z415)=Repex),0)
*$DV415</f>
        <v>0</v>
      </c>
      <c r="EB415" s="43" cm="1">
        <f t="array" aca="1" ref="EB415" ca="1">IFERROR(INDEX(Forecast_Capex_Input!CA$12:CA$286,$Z415)
*(INDEX(Forecast_Capex_Input!$H$12:$H$286,$Z415)=Repex),0)
*$DV415</f>
        <v>0</v>
      </c>
      <c r="EC415" s="43" cm="1">
        <f t="array" aca="1" ref="EC415" ca="1">IFERROR(INDEX(Forecast_Capex_Input!CB$12:CB$286,$Z415)
*(INDEX(Forecast_Capex_Input!$H$12:$H$286,$Z415)=Repex),0)
*$DV415</f>
        <v>0</v>
      </c>
      <c r="ED415" s="43" cm="1">
        <f t="array" aca="1" ref="ED415" ca="1">IFERROR(INDEX(Forecast_Capex_Input!CC$12:CC$286,$Z415)
*(INDEX(Forecast_Capex_Input!$H$12:$H$286,$Z415)=Repex),0)
*$DV415</f>
        <v>0</v>
      </c>
      <c r="EF415" s="86">
        <f t="shared" si="44"/>
        <v>0</v>
      </c>
      <c r="EG415" s="28">
        <f>IFERROR(RANK(EF415,EF$11:EF$1010,0)+COUNTIF(EF$11:EF415,EF415)-1,NA)</f>
        <v>73</v>
      </c>
    </row>
    <row r="416" spans="3:137" x14ac:dyDescent="0.2">
      <c r="C416" s="28">
        <f t="shared" si="42"/>
        <v>406</v>
      </c>
      <c r="D416" s="9" t="str" cm="1">
        <f t="array" ref="D416">IFERROR(INDEX(Forecast_Capex_Input!$D$12:$D$286,$Z416),NA)</f>
        <v>Improving stability in South-Western NSW</v>
      </c>
      <c r="E416" s="24" t="b" cm="1">
        <f t="array" ref="E416">IF($Z416=NA,NA,INDEX(Forecast_Capex_Input!$E$12:$E$286,$Z416))</f>
        <v>0</v>
      </c>
      <c r="F416" s="9" t="str" cm="1">
        <f t="array" aca="1" ref="F416" ca="1">IFERROR(INDEX(General!$E$25:$E$26,$AA416),NA)</f>
        <v>Non-Labour</v>
      </c>
      <c r="G416" s="9" t="str" cm="1">
        <f t="array" aca="1" ref="G416" ca="1">IFERROR(INDEX(Forecast_Capex_Input!$AI$11:$BB$11,$AC416),NA)</f>
        <v>Substations</v>
      </c>
      <c r="H416" s="50" cm="1">
        <f t="array" aca="1" ref="H416" ca="1">IFERROR(INDEX(Forecast_Capex_Input!$AI$12:$BB$286,$Z416,$AC416),NA)</f>
        <v>0.25</v>
      </c>
      <c r="I416" s="150" t="str" cm="1">
        <f t="array" ref="I416">IFERROR(INDEX(Forecast_Capex_Input!$F$12:$F$286,$Z416),NA)</f>
        <v>Augmentation Expenditure</v>
      </c>
      <c r="J416" s="150" t="str" cm="1">
        <f t="array" ref="J416">IFERROR(INDEX(Forecast_Capex_Input!G$12:G$286,$Z416),NA)</f>
        <v>Augmentations</v>
      </c>
      <c r="K416" s="150" t="str" cm="1">
        <f t="array" ref="K416">IFERROR(INDEX(Forecast_Capex_Input!H$12:H$286,$Z416),NA)</f>
        <v>Augex</v>
      </c>
      <c r="L416" s="150" t="str" cm="1">
        <f t="array" ref="L416">IFERROR(INDEX(Forecast_Capex_Input!I$12:I$286,$Z416),NA)</f>
        <v>Compliance</v>
      </c>
      <c r="M416" s="150" t="str" cm="1">
        <f t="array" ref="M416">IFERROR(INDEX(Forecast_Capex_Input!J$12:J$286,$Z416),NA)</f>
        <v>N/A</v>
      </c>
      <c r="N416" s="150" t="str" cm="1">
        <f t="array" ref="N416">IFERROR(INDEX(Forecast_Capex_Input!K$12:K$286,$Z416),NA)</f>
        <v>N/A</v>
      </c>
      <c r="O416" s="150" t="str" cm="1">
        <f t="array" ref="O416">IFERROR(INDEX(Forecast_Capex_Input!L$12:L$286,$Z416),NA)</f>
        <v>N/A</v>
      </c>
      <c r="P416" s="150" t="str" cm="1">
        <f t="array" ref="P416">IFERROR(INDEX(Forecast_Capex_Input!M$12:M$286,$Z416),NA)</f>
        <v>N/A</v>
      </c>
      <c r="Q416" s="24" t="str" cm="1">
        <f t="array" ref="Q416">IFERROR(INDEX(Forecast_Capex_Input!N$12:N$286,$Z416),NA)</f>
        <v>No</v>
      </c>
      <c r="R416" s="190" cm="1">
        <f t="array" ref="R416">IFERROR(INDEX(Forecast_Capex_Input!O$12:O$286,$Z416),0)</f>
        <v>0</v>
      </c>
      <c r="S416" s="24" t="str" cm="1">
        <f t="array" ref="S416">IFERROR(INDEX(Forecast_Capex_Input!P$12:P$286,$Z416),0)</f>
        <v>Energy transition</v>
      </c>
      <c r="T416" s="150" t="str" cm="1">
        <f t="array" aca="1" ref="T416" ca="1">IFERROR(INDEX(General!$K$91:$K$110,$AC416),NA)</f>
        <v>Substations (2018 onwards)</v>
      </c>
      <c r="U416" s="43" cm="1">
        <f t="array" aca="1" ref="U416" ca="1">IFERROR(
IF($F416=General!$E$25,INDEX(Forecast_Capex_Input!S$12:S$286,$Z416),
INDEX(Forecast_Capex_Input!T$12:T$286,$Z416)),0)</f>
        <v>0.95</v>
      </c>
      <c r="V416" s="82" t="b">
        <f>IFERROR(INDEX(Overheads!$T$19:$T$26,MATCH($I416,Overheads!$E$19:$E$26,0)),FALSE)</f>
        <v>1</v>
      </c>
      <c r="W416" s="209" t="str" cm="1">
        <f t="array" ref="W416">IFERROR(
INDEX(Forecast_Capex_Input!CN$12:CN$286,$Z416),0)</f>
        <v>FY22</v>
      </c>
      <c r="X416" s="209">
        <f>IFERROR(
MATCH($W416,General!$L$39:$S$39,0),1)</f>
        <v>2</v>
      </c>
      <c r="Z416" s="28">
        <f>IFERROR(
IF(MATCH($C416,Forecast_Capex_Input!$CI$12:$CI$286,1)+1&gt;MAX(Forecast_Capex_Input!$C$12:$C$286),NA,
MATCH($C416,Forecast_Capex_Input!$CI$12:$CI$286,1)+1),1)</f>
        <v>166</v>
      </c>
      <c r="AA416" s="28" cm="1">
        <f t="array" aca="1" ref="AA416" ca="1">IFERROR(
IF(Z415&lt;&gt;Z416,1,
IF(COUNTIF(OFFSET(AA415,0,0,-INDEX(Forecast_Capex_Input!$CG$12:$CG$286,$Z416)),AA415)=INDEX(Forecast_Capex_Input!$CG$12:$CG$286,$Z416),AA415+1,AA415)),NA)</f>
        <v>2</v>
      </c>
      <c r="AB416" s="28" cm="1">
        <f t="array" ref="AB416">IFERROR($C416-IF($Z416=1,1,INDEX(Forecast_Capex_Input!$CI$12:$CI$286,$Z416-1))+1,NA)</f>
        <v>6</v>
      </c>
      <c r="AC416" s="28" cm="1">
        <f t="array" aca="1" ref="AC416" ca="1">IFERROR(IF(AA416=1,
INDEX(Forecast_Capex_Input!$AI$10:$BB$10,SMALL(IF(INDEX(Forecast_Capex_Input!$AI$12:$BB$286,$Z416,0)&gt;0,COLUMN(Forecast_Capex_Input!$AI$10:$BB$10)-COLUMN(Forecast_Capex_Input!$AI$12)+1),ROWS(OFFSET(AC415,0,0,-$AB416)))),
OFFSET(AC415,-INDEX(Forecast_Capex_Input!$CG$12:$CG$286,$Z416)+1,0)),NA)</f>
        <v>3</v>
      </c>
      <c r="AD416" s="28">
        <f t="shared" ca="1" si="40"/>
        <v>2</v>
      </c>
      <c r="AE416" s="82" t="b">
        <f t="shared" si="43"/>
        <v>0</v>
      </c>
      <c r="AF416" s="78" t="b">
        <v>0</v>
      </c>
      <c r="AG416" s="82" t="b">
        <f t="shared" si="41"/>
        <v>1</v>
      </c>
      <c r="AI416" s="55">
        <v>0</v>
      </c>
      <c r="AJ416" s="55">
        <v>0</v>
      </c>
      <c r="AK416" s="55">
        <v>0</v>
      </c>
      <c r="AL416" s="55">
        <v>0</v>
      </c>
      <c r="AM416" s="55">
        <v>0</v>
      </c>
      <c r="AN416" s="135">
        <v>0</v>
      </c>
      <c r="AP416" s="55">
        <v>0</v>
      </c>
      <c r="AQ416" s="55">
        <v>0</v>
      </c>
      <c r="AR416" s="55">
        <v>0</v>
      </c>
      <c r="AS416" s="55">
        <v>0</v>
      </c>
      <c r="AT416" s="55">
        <v>0</v>
      </c>
      <c r="AU416" s="135">
        <v>0</v>
      </c>
      <c r="AW416" s="55">
        <v>0</v>
      </c>
      <c r="AX416" s="55">
        <v>0</v>
      </c>
      <c r="AY416" s="55">
        <v>0</v>
      </c>
      <c r="AZ416" s="55">
        <v>0</v>
      </c>
      <c r="BA416" s="55">
        <v>0</v>
      </c>
      <c r="BB416" s="135">
        <v>0</v>
      </c>
      <c r="BD416" s="55">
        <v>0</v>
      </c>
      <c r="BE416" s="55">
        <v>0</v>
      </c>
      <c r="BF416" s="55">
        <v>0</v>
      </c>
      <c r="BG416" s="55">
        <v>0</v>
      </c>
      <c r="BH416" s="55">
        <v>0</v>
      </c>
      <c r="BI416" s="135">
        <v>0</v>
      </c>
      <c r="BK416" s="55">
        <v>0</v>
      </c>
      <c r="BL416" s="55">
        <v>0</v>
      </c>
      <c r="BM416" s="55">
        <v>0</v>
      </c>
      <c r="BN416" s="55">
        <v>0</v>
      </c>
      <c r="BO416" s="55">
        <v>0</v>
      </c>
      <c r="BP416" s="135">
        <v>0</v>
      </c>
      <c r="BR416" s="147">
        <v>0</v>
      </c>
      <c r="BS416" s="147">
        <v>0</v>
      </c>
      <c r="BT416" s="147">
        <v>1</v>
      </c>
      <c r="BU416" s="147">
        <v>0</v>
      </c>
      <c r="BV416" s="147">
        <v>0</v>
      </c>
      <c r="BX416" s="55">
        <v>0</v>
      </c>
      <c r="BY416" s="55">
        <v>0</v>
      </c>
      <c r="BZ416" s="55">
        <v>0</v>
      </c>
      <c r="CA416" s="55">
        <v>0</v>
      </c>
      <c r="CB416" s="55">
        <v>0</v>
      </c>
      <c r="CC416" s="135">
        <v>0</v>
      </c>
      <c r="CE416" s="55">
        <v>0</v>
      </c>
      <c r="CF416" s="55">
        <v>0</v>
      </c>
      <c r="CG416" s="55">
        <v>0</v>
      </c>
      <c r="CH416" s="55">
        <v>0</v>
      </c>
      <c r="CI416" s="55">
        <v>0</v>
      </c>
      <c r="CJ416" s="135">
        <v>0</v>
      </c>
      <c r="CL416" s="55">
        <v>0</v>
      </c>
      <c r="CM416" s="55">
        <v>0</v>
      </c>
      <c r="CN416" s="55">
        <v>0</v>
      </c>
      <c r="CO416" s="55">
        <v>0</v>
      </c>
      <c r="CP416" s="55">
        <v>0</v>
      </c>
      <c r="CQ416" s="135">
        <v>0</v>
      </c>
      <c r="CS416" s="67">
        <v>0</v>
      </c>
      <c r="CT416" s="67">
        <v>0</v>
      </c>
      <c r="CU416" s="67">
        <v>0</v>
      </c>
      <c r="CV416" s="67">
        <v>0</v>
      </c>
      <c r="CW416" s="67">
        <v>0</v>
      </c>
      <c r="CX416" s="135">
        <v>0</v>
      </c>
      <c r="CZ416" s="55">
        <v>0</v>
      </c>
      <c r="DA416" s="55">
        <v>0</v>
      </c>
      <c r="DB416" s="55">
        <v>0</v>
      </c>
      <c r="DC416" s="55">
        <v>0</v>
      </c>
      <c r="DD416" s="55">
        <v>0</v>
      </c>
      <c r="DE416" s="135">
        <v>0</v>
      </c>
      <c r="DG416" s="43" t="b" cm="1">
        <f t="array" aca="1" ref="DG416" ca="1">OR($G416=Forecast_Capex_Input!$BF$8:$BF$10)</f>
        <v>0</v>
      </c>
      <c r="DH416" s="43" cm="1">
        <f t="array" aca="1" ref="DH416" ca="1">IFERROR(INDEX(Forecast_Capex_Input!BG$12:BG$286,$Z416)
*(INDEX(Forecast_Capex_Input!$H$12:$H$286,$Z416)=Repex),0)
*$DG416</f>
        <v>0</v>
      </c>
      <c r="DI416" s="43" cm="1">
        <f t="array" aca="1" ref="DI416" ca="1">IFERROR(INDEX(Forecast_Capex_Input!BH$12:BH$286,$Z416)
*(INDEX(Forecast_Capex_Input!$H$12:$H$286,$Z416)=Repex),0)
*$DG416</f>
        <v>0</v>
      </c>
      <c r="DJ416" s="43" cm="1">
        <f t="array" aca="1" ref="DJ416" ca="1">IFERROR(INDEX(Forecast_Capex_Input!BI$12:BI$286,$Z416)
*(INDEX(Forecast_Capex_Input!$H$12:$H$286,$Z416)=Repex),0)
*$DG416</f>
        <v>0</v>
      </c>
      <c r="DK416" s="43" cm="1">
        <f t="array" aca="1" ref="DK416" ca="1">IFERROR(INDEX(Forecast_Capex_Input!BJ$12:BJ$286,$Z416)
*(INDEX(Forecast_Capex_Input!$H$12:$H$286,$Z416)=Repex),0)
*$DG416</f>
        <v>0</v>
      </c>
      <c r="DL416" s="43" cm="1">
        <f t="array" aca="1" ref="DL416" ca="1">IFERROR(INDEX(Forecast_Capex_Input!BK$12:BK$286,$Z416)
*(INDEX(Forecast_Capex_Input!$H$12:$H$286,$Z416)=Repex),0)
*$DG416</f>
        <v>0</v>
      </c>
      <c r="DM416" s="43" cm="1">
        <f t="array" aca="1" ref="DM416" ca="1">IFERROR(INDEX(Forecast_Capex_Input!BL$12:BL$286,$Z416)
*(INDEX(Forecast_Capex_Input!$H$12:$H$286,$Z416)=Repex),0)
*$DG416</f>
        <v>0</v>
      </c>
      <c r="DO416" s="43" t="b" cm="1">
        <f t="array" aca="1" ref="DO416" ca="1">OR($G416=Forecast_Capex_Input!$BN$8:$BN$9)</f>
        <v>1</v>
      </c>
      <c r="DP416" s="43" cm="1">
        <f t="array" aca="1" ref="DP416" ca="1">IFERROR(INDEX(Forecast_Capex_Input!BO$12:BO$286,$Z416)
*(INDEX(Forecast_Capex_Input!$H$12:$H$286,$Z416)=Repex),0)
*$DO416</f>
        <v>0</v>
      </c>
      <c r="DQ416" s="43" cm="1">
        <f t="array" aca="1" ref="DQ416" ca="1">IFERROR(INDEX(Forecast_Capex_Input!BP$12:BP$286,$Z416)
*(INDEX(Forecast_Capex_Input!$H$12:$H$286,$Z416)=Repex),0)
*$DO416</f>
        <v>0</v>
      </c>
      <c r="DR416" s="43" cm="1">
        <f t="array" aca="1" ref="DR416" ca="1">IFERROR(INDEX(Forecast_Capex_Input!BQ$12:BQ$286,$Z416)
*(INDEX(Forecast_Capex_Input!$H$12:$H$286,$Z416)=Repex),0)
*$DO416</f>
        <v>0</v>
      </c>
      <c r="DS416" s="43" cm="1">
        <f t="array" aca="1" ref="DS416" ca="1">IFERROR(INDEX(Forecast_Capex_Input!BR$12:BR$286,$Z416)
*(INDEX(Forecast_Capex_Input!$H$12:$H$286,$Z416)=Repex),0)
*$DO416</f>
        <v>0</v>
      </c>
      <c r="DT416" s="43" cm="1">
        <f t="array" aca="1" ref="DT416" ca="1">IFERROR(INDEX(Forecast_Capex_Input!BS$12:BS$286,$Z416)
*(INDEX(Forecast_Capex_Input!$H$12:$H$286,$Z416)=Repex),0)
*$DO416</f>
        <v>0</v>
      </c>
      <c r="DV416" s="43" t="b" cm="1">
        <f t="array" aca="1" ref="DV416" ca="1">OR($G416=Forecast_Capex_Input!$BU$8:$BU$10)</f>
        <v>0</v>
      </c>
      <c r="DW416" s="43" cm="1">
        <f t="array" aca="1" ref="DW416" ca="1">IFERROR(INDEX(Forecast_Capex_Input!BV$12:BV$286,$Z416)
*(INDEX(Forecast_Capex_Input!$H$12:$H$286,$Z416)=Repex),0)
*$DV416</f>
        <v>0</v>
      </c>
      <c r="DX416" s="43" cm="1">
        <f t="array" aca="1" ref="DX416" ca="1">IFERROR(INDEX(Forecast_Capex_Input!BW$12:BW$286,$Z416)
*(INDEX(Forecast_Capex_Input!$H$12:$H$286,$Z416)=Repex),0)
*$DV416</f>
        <v>0</v>
      </c>
      <c r="DY416" s="43" cm="1">
        <f t="array" aca="1" ref="DY416" ca="1">IFERROR(INDEX(Forecast_Capex_Input!BX$12:BX$286,$Z416)
*(INDEX(Forecast_Capex_Input!$H$12:$H$286,$Z416)=Repex),0)
*$DV416</f>
        <v>0</v>
      </c>
      <c r="DZ416" s="43" cm="1">
        <f t="array" aca="1" ref="DZ416" ca="1">IFERROR(INDEX(Forecast_Capex_Input!BY$12:BY$286,$Z416)
*(INDEX(Forecast_Capex_Input!$H$12:$H$286,$Z416)=Repex),0)
*$DV416</f>
        <v>0</v>
      </c>
      <c r="EA416" s="43" cm="1">
        <f t="array" aca="1" ref="EA416" ca="1">IFERROR(INDEX(Forecast_Capex_Input!BZ$12:BZ$286,$Z416)
*(INDEX(Forecast_Capex_Input!$H$12:$H$286,$Z416)=Repex),0)
*$DV416</f>
        <v>0</v>
      </c>
      <c r="EB416" s="43" cm="1">
        <f t="array" aca="1" ref="EB416" ca="1">IFERROR(INDEX(Forecast_Capex_Input!CA$12:CA$286,$Z416)
*(INDEX(Forecast_Capex_Input!$H$12:$H$286,$Z416)=Repex),0)
*$DV416</f>
        <v>0</v>
      </c>
      <c r="EC416" s="43" cm="1">
        <f t="array" aca="1" ref="EC416" ca="1">IFERROR(INDEX(Forecast_Capex_Input!CB$12:CB$286,$Z416)
*(INDEX(Forecast_Capex_Input!$H$12:$H$286,$Z416)=Repex),0)
*$DV416</f>
        <v>0</v>
      </c>
      <c r="ED416" s="43" cm="1">
        <f t="array" aca="1" ref="ED416" ca="1">IFERROR(INDEX(Forecast_Capex_Input!CC$12:CC$286,$Z416)
*(INDEX(Forecast_Capex_Input!$H$12:$H$286,$Z416)=Repex),0)
*$DV416</f>
        <v>0</v>
      </c>
      <c r="EF416" s="86">
        <f t="shared" si="44"/>
        <v>0</v>
      </c>
      <c r="EG416" s="28">
        <f>IFERROR(RANK(EF416,EF$11:EF$1010,0)+COUNTIF(EF$11:EF416,EF416)-1,NA)</f>
        <v>74</v>
      </c>
    </row>
    <row r="417" spans="3:137" x14ac:dyDescent="0.2">
      <c r="C417" s="28">
        <f t="shared" si="42"/>
        <v>407</v>
      </c>
      <c r="D417" s="9" t="str" cm="1">
        <f t="array" ref="D417">IFERROR(INDEX(Forecast_Capex_Input!$D$12:$D$286,$Z417),NA)</f>
        <v>Improving stability in South-Western NSW</v>
      </c>
      <c r="E417" s="24" t="b" cm="1">
        <f t="array" ref="E417">IF($Z417=NA,NA,INDEX(Forecast_Capex_Input!$E$12:$E$286,$Z417))</f>
        <v>0</v>
      </c>
      <c r="F417" s="9" t="str" cm="1">
        <f t="array" aca="1" ref="F417" ca="1">IFERROR(INDEX(General!$E$25:$E$26,$AA417),NA)</f>
        <v>Non-Labour</v>
      </c>
      <c r="G417" s="9" t="str" cm="1">
        <f t="array" aca="1" ref="G417" ca="1">IFERROR(INDEX(Forecast_Capex_Input!$AI$11:$BB$11,$AC417),NA)</f>
        <v>Secondary Systems</v>
      </c>
      <c r="H417" s="50" cm="1">
        <f t="array" aca="1" ref="H417" ca="1">IFERROR(INDEX(Forecast_Capex_Input!$AI$12:$BB$286,$Z417,$AC417),NA)</f>
        <v>0.05</v>
      </c>
      <c r="I417" s="150" t="str" cm="1">
        <f t="array" ref="I417">IFERROR(INDEX(Forecast_Capex_Input!$F$12:$F$286,$Z417),NA)</f>
        <v>Augmentation Expenditure</v>
      </c>
      <c r="J417" s="150" t="str" cm="1">
        <f t="array" ref="J417">IFERROR(INDEX(Forecast_Capex_Input!G$12:G$286,$Z417),NA)</f>
        <v>Augmentations</v>
      </c>
      <c r="K417" s="150" t="str" cm="1">
        <f t="array" ref="K417">IFERROR(INDEX(Forecast_Capex_Input!H$12:H$286,$Z417),NA)</f>
        <v>Augex</v>
      </c>
      <c r="L417" s="150" t="str" cm="1">
        <f t="array" ref="L417">IFERROR(INDEX(Forecast_Capex_Input!I$12:I$286,$Z417),NA)</f>
        <v>Compliance</v>
      </c>
      <c r="M417" s="150" t="str" cm="1">
        <f t="array" ref="M417">IFERROR(INDEX(Forecast_Capex_Input!J$12:J$286,$Z417),NA)</f>
        <v>N/A</v>
      </c>
      <c r="N417" s="150" t="str" cm="1">
        <f t="array" ref="N417">IFERROR(INDEX(Forecast_Capex_Input!K$12:K$286,$Z417),NA)</f>
        <v>N/A</v>
      </c>
      <c r="O417" s="150" t="str" cm="1">
        <f t="array" ref="O417">IFERROR(INDEX(Forecast_Capex_Input!L$12:L$286,$Z417),NA)</f>
        <v>N/A</v>
      </c>
      <c r="P417" s="150" t="str" cm="1">
        <f t="array" ref="P417">IFERROR(INDEX(Forecast_Capex_Input!M$12:M$286,$Z417),NA)</f>
        <v>N/A</v>
      </c>
      <c r="Q417" s="24" t="str" cm="1">
        <f t="array" ref="Q417">IFERROR(INDEX(Forecast_Capex_Input!N$12:N$286,$Z417),NA)</f>
        <v>No</v>
      </c>
      <c r="R417" s="190" cm="1">
        <f t="array" ref="R417">IFERROR(INDEX(Forecast_Capex_Input!O$12:O$286,$Z417),0)</f>
        <v>0</v>
      </c>
      <c r="S417" s="24" t="str" cm="1">
        <f t="array" ref="S417">IFERROR(INDEX(Forecast_Capex_Input!P$12:P$286,$Z417),0)</f>
        <v>Energy transition</v>
      </c>
      <c r="T417" s="150" t="str" cm="1">
        <f t="array" aca="1" ref="T417" ca="1">IFERROR(INDEX(General!$K$91:$K$110,$AC417),NA)</f>
        <v>Secondary Systems (2018-23)</v>
      </c>
      <c r="U417" s="43" cm="1">
        <f t="array" aca="1" ref="U417" ca="1">IFERROR(
IF($F417=General!$E$25,INDEX(Forecast_Capex_Input!S$12:S$286,$Z417),
INDEX(Forecast_Capex_Input!T$12:T$286,$Z417)),0)</f>
        <v>0.95</v>
      </c>
      <c r="V417" s="82" t="b">
        <f>IFERROR(INDEX(Overheads!$T$19:$T$26,MATCH($I417,Overheads!$E$19:$E$26,0)),FALSE)</f>
        <v>1</v>
      </c>
      <c r="W417" s="209" t="str" cm="1">
        <f t="array" ref="W417">IFERROR(
INDEX(Forecast_Capex_Input!CN$12:CN$286,$Z417),0)</f>
        <v>FY22</v>
      </c>
      <c r="X417" s="209">
        <f>IFERROR(
MATCH($W417,General!$L$39:$S$39,0),1)</f>
        <v>2</v>
      </c>
      <c r="Z417" s="28">
        <f>IFERROR(
IF(MATCH($C417,Forecast_Capex_Input!$CI$12:$CI$286,1)+1&gt;MAX(Forecast_Capex_Input!$C$12:$C$286),NA,
MATCH($C417,Forecast_Capex_Input!$CI$12:$CI$286,1)+1),1)</f>
        <v>166</v>
      </c>
      <c r="AA417" s="28" cm="1">
        <f t="array" aca="1" ref="AA417" ca="1">IFERROR(
IF(Z416&lt;&gt;Z417,1,
IF(COUNTIF(OFFSET(AA416,0,0,-INDEX(Forecast_Capex_Input!$CG$12:$CG$286,$Z417)),AA416)=INDEX(Forecast_Capex_Input!$CG$12:$CG$286,$Z417),AA416+1,AA416)),NA)</f>
        <v>2</v>
      </c>
      <c r="AB417" s="28" cm="1">
        <f t="array" ref="AB417">IFERROR($C417-IF($Z417=1,1,INDEX(Forecast_Capex_Input!$CI$12:$CI$286,$Z417-1))+1,NA)</f>
        <v>7</v>
      </c>
      <c r="AC417" s="28" cm="1">
        <f t="array" aca="1" ref="AC417" ca="1">IFERROR(IF(AA417=1,
INDEX(Forecast_Capex_Input!$AI$10:$BB$10,SMALL(IF(INDEX(Forecast_Capex_Input!$AI$12:$BB$286,$Z417,0)&gt;0,COLUMN(Forecast_Capex_Input!$AI$10:$BB$10)-COLUMN(Forecast_Capex_Input!$AI$12)+1),ROWS(OFFSET(AC416,0,0,-$AB417)))),
OFFSET(AC416,-INDEX(Forecast_Capex_Input!$CG$12:$CG$286,$Z417)+1,0)),NA)</f>
        <v>4</v>
      </c>
      <c r="AD417" s="28">
        <f t="shared" ca="1" si="40"/>
        <v>2</v>
      </c>
      <c r="AE417" s="82" t="b">
        <f t="shared" si="43"/>
        <v>0</v>
      </c>
      <c r="AF417" s="78" t="b">
        <v>0</v>
      </c>
      <c r="AG417" s="82" t="b">
        <f t="shared" si="41"/>
        <v>1</v>
      </c>
      <c r="AI417" s="55">
        <v>0</v>
      </c>
      <c r="AJ417" s="55">
        <v>0</v>
      </c>
      <c r="AK417" s="55">
        <v>0</v>
      </c>
      <c r="AL417" s="55">
        <v>0</v>
      </c>
      <c r="AM417" s="55">
        <v>0</v>
      </c>
      <c r="AN417" s="135">
        <v>0</v>
      </c>
      <c r="AP417" s="55">
        <v>0</v>
      </c>
      <c r="AQ417" s="55">
        <v>0</v>
      </c>
      <c r="AR417" s="55">
        <v>0</v>
      </c>
      <c r="AS417" s="55">
        <v>0</v>
      </c>
      <c r="AT417" s="55">
        <v>0</v>
      </c>
      <c r="AU417" s="135">
        <v>0</v>
      </c>
      <c r="AW417" s="55">
        <v>0</v>
      </c>
      <c r="AX417" s="55">
        <v>0</v>
      </c>
      <c r="AY417" s="55">
        <v>0</v>
      </c>
      <c r="AZ417" s="55">
        <v>0</v>
      </c>
      <c r="BA417" s="55">
        <v>0</v>
      </c>
      <c r="BB417" s="135">
        <v>0</v>
      </c>
      <c r="BD417" s="55">
        <v>0</v>
      </c>
      <c r="BE417" s="55">
        <v>0</v>
      </c>
      <c r="BF417" s="55">
        <v>0</v>
      </c>
      <c r="BG417" s="55">
        <v>0</v>
      </c>
      <c r="BH417" s="55">
        <v>0</v>
      </c>
      <c r="BI417" s="135">
        <v>0</v>
      </c>
      <c r="BK417" s="55">
        <v>0</v>
      </c>
      <c r="BL417" s="55">
        <v>0</v>
      </c>
      <c r="BM417" s="55">
        <v>0</v>
      </c>
      <c r="BN417" s="55">
        <v>0</v>
      </c>
      <c r="BO417" s="55">
        <v>0</v>
      </c>
      <c r="BP417" s="135">
        <v>0</v>
      </c>
      <c r="BR417" s="147">
        <v>0</v>
      </c>
      <c r="BS417" s="147">
        <v>0</v>
      </c>
      <c r="BT417" s="147">
        <v>1</v>
      </c>
      <c r="BU417" s="147">
        <v>0</v>
      </c>
      <c r="BV417" s="147">
        <v>0</v>
      </c>
      <c r="BX417" s="55">
        <v>0</v>
      </c>
      <c r="BY417" s="55">
        <v>0</v>
      </c>
      <c r="BZ417" s="55">
        <v>0</v>
      </c>
      <c r="CA417" s="55">
        <v>0</v>
      </c>
      <c r="CB417" s="55">
        <v>0</v>
      </c>
      <c r="CC417" s="135">
        <v>0</v>
      </c>
      <c r="CE417" s="55">
        <v>0</v>
      </c>
      <c r="CF417" s="55">
        <v>0</v>
      </c>
      <c r="CG417" s="55">
        <v>0</v>
      </c>
      <c r="CH417" s="55">
        <v>0</v>
      </c>
      <c r="CI417" s="55">
        <v>0</v>
      </c>
      <c r="CJ417" s="135">
        <v>0</v>
      </c>
      <c r="CL417" s="55">
        <v>0</v>
      </c>
      <c r="CM417" s="55">
        <v>0</v>
      </c>
      <c r="CN417" s="55">
        <v>0</v>
      </c>
      <c r="CO417" s="55">
        <v>0</v>
      </c>
      <c r="CP417" s="55">
        <v>0</v>
      </c>
      <c r="CQ417" s="135">
        <v>0</v>
      </c>
      <c r="CS417" s="67">
        <v>0</v>
      </c>
      <c r="CT417" s="67">
        <v>0</v>
      </c>
      <c r="CU417" s="67">
        <v>0</v>
      </c>
      <c r="CV417" s="67">
        <v>0</v>
      </c>
      <c r="CW417" s="67">
        <v>0</v>
      </c>
      <c r="CX417" s="135">
        <v>0</v>
      </c>
      <c r="CZ417" s="55">
        <v>0</v>
      </c>
      <c r="DA417" s="55">
        <v>0</v>
      </c>
      <c r="DB417" s="55">
        <v>0</v>
      </c>
      <c r="DC417" s="55">
        <v>0</v>
      </c>
      <c r="DD417" s="55">
        <v>0</v>
      </c>
      <c r="DE417" s="135">
        <v>0</v>
      </c>
      <c r="DG417" s="43" t="b" cm="1">
        <f t="array" aca="1" ref="DG417" ca="1">OR($G417=Forecast_Capex_Input!$BF$8:$BF$10)</f>
        <v>0</v>
      </c>
      <c r="DH417" s="43" cm="1">
        <f t="array" aca="1" ref="DH417" ca="1">IFERROR(INDEX(Forecast_Capex_Input!BG$12:BG$286,$Z417)
*(INDEX(Forecast_Capex_Input!$H$12:$H$286,$Z417)=Repex),0)
*$DG417</f>
        <v>0</v>
      </c>
      <c r="DI417" s="43" cm="1">
        <f t="array" aca="1" ref="DI417" ca="1">IFERROR(INDEX(Forecast_Capex_Input!BH$12:BH$286,$Z417)
*(INDEX(Forecast_Capex_Input!$H$12:$H$286,$Z417)=Repex),0)
*$DG417</f>
        <v>0</v>
      </c>
      <c r="DJ417" s="43" cm="1">
        <f t="array" aca="1" ref="DJ417" ca="1">IFERROR(INDEX(Forecast_Capex_Input!BI$12:BI$286,$Z417)
*(INDEX(Forecast_Capex_Input!$H$12:$H$286,$Z417)=Repex),0)
*$DG417</f>
        <v>0</v>
      </c>
      <c r="DK417" s="43" cm="1">
        <f t="array" aca="1" ref="DK417" ca="1">IFERROR(INDEX(Forecast_Capex_Input!BJ$12:BJ$286,$Z417)
*(INDEX(Forecast_Capex_Input!$H$12:$H$286,$Z417)=Repex),0)
*$DG417</f>
        <v>0</v>
      </c>
      <c r="DL417" s="43" cm="1">
        <f t="array" aca="1" ref="DL417" ca="1">IFERROR(INDEX(Forecast_Capex_Input!BK$12:BK$286,$Z417)
*(INDEX(Forecast_Capex_Input!$H$12:$H$286,$Z417)=Repex),0)
*$DG417</f>
        <v>0</v>
      </c>
      <c r="DM417" s="43" cm="1">
        <f t="array" aca="1" ref="DM417" ca="1">IFERROR(INDEX(Forecast_Capex_Input!BL$12:BL$286,$Z417)
*(INDEX(Forecast_Capex_Input!$H$12:$H$286,$Z417)=Repex),0)
*$DG417</f>
        <v>0</v>
      </c>
      <c r="DO417" s="43" t="b" cm="1">
        <f t="array" aca="1" ref="DO417" ca="1">OR($G417=Forecast_Capex_Input!$BN$8:$BN$9)</f>
        <v>0</v>
      </c>
      <c r="DP417" s="43" cm="1">
        <f t="array" aca="1" ref="DP417" ca="1">IFERROR(INDEX(Forecast_Capex_Input!BO$12:BO$286,$Z417)
*(INDEX(Forecast_Capex_Input!$H$12:$H$286,$Z417)=Repex),0)
*$DO417</f>
        <v>0</v>
      </c>
      <c r="DQ417" s="43" cm="1">
        <f t="array" aca="1" ref="DQ417" ca="1">IFERROR(INDEX(Forecast_Capex_Input!BP$12:BP$286,$Z417)
*(INDEX(Forecast_Capex_Input!$H$12:$H$286,$Z417)=Repex),0)
*$DO417</f>
        <v>0</v>
      </c>
      <c r="DR417" s="43" cm="1">
        <f t="array" aca="1" ref="DR417" ca="1">IFERROR(INDEX(Forecast_Capex_Input!BQ$12:BQ$286,$Z417)
*(INDEX(Forecast_Capex_Input!$H$12:$H$286,$Z417)=Repex),0)
*$DO417</f>
        <v>0</v>
      </c>
      <c r="DS417" s="43" cm="1">
        <f t="array" aca="1" ref="DS417" ca="1">IFERROR(INDEX(Forecast_Capex_Input!BR$12:BR$286,$Z417)
*(INDEX(Forecast_Capex_Input!$H$12:$H$286,$Z417)=Repex),0)
*$DO417</f>
        <v>0</v>
      </c>
      <c r="DT417" s="43" cm="1">
        <f t="array" aca="1" ref="DT417" ca="1">IFERROR(INDEX(Forecast_Capex_Input!BS$12:BS$286,$Z417)
*(INDEX(Forecast_Capex_Input!$H$12:$H$286,$Z417)=Repex),0)
*$DO417</f>
        <v>0</v>
      </c>
      <c r="DV417" s="43" t="b" cm="1">
        <f t="array" aca="1" ref="DV417" ca="1">OR($G417=Forecast_Capex_Input!$BU$8:$BU$10)</f>
        <v>1</v>
      </c>
      <c r="DW417" s="43" cm="1">
        <f t="array" aca="1" ref="DW417" ca="1">IFERROR(INDEX(Forecast_Capex_Input!BV$12:BV$286,$Z417)
*(INDEX(Forecast_Capex_Input!$H$12:$H$286,$Z417)=Repex),0)
*$DV417</f>
        <v>0</v>
      </c>
      <c r="DX417" s="43" cm="1">
        <f t="array" aca="1" ref="DX417" ca="1">IFERROR(INDEX(Forecast_Capex_Input!BW$12:BW$286,$Z417)
*(INDEX(Forecast_Capex_Input!$H$12:$H$286,$Z417)=Repex),0)
*$DV417</f>
        <v>0</v>
      </c>
      <c r="DY417" s="43" cm="1">
        <f t="array" aca="1" ref="DY417" ca="1">IFERROR(INDEX(Forecast_Capex_Input!BX$12:BX$286,$Z417)
*(INDEX(Forecast_Capex_Input!$H$12:$H$286,$Z417)=Repex),0)
*$DV417</f>
        <v>0</v>
      </c>
      <c r="DZ417" s="43" cm="1">
        <f t="array" aca="1" ref="DZ417" ca="1">IFERROR(INDEX(Forecast_Capex_Input!BY$12:BY$286,$Z417)
*(INDEX(Forecast_Capex_Input!$H$12:$H$286,$Z417)=Repex),0)
*$DV417</f>
        <v>0</v>
      </c>
      <c r="EA417" s="43" cm="1">
        <f t="array" aca="1" ref="EA417" ca="1">IFERROR(INDEX(Forecast_Capex_Input!BZ$12:BZ$286,$Z417)
*(INDEX(Forecast_Capex_Input!$H$12:$H$286,$Z417)=Repex),0)
*$DV417</f>
        <v>0</v>
      </c>
      <c r="EB417" s="43" cm="1">
        <f t="array" aca="1" ref="EB417" ca="1">IFERROR(INDEX(Forecast_Capex_Input!CA$12:CA$286,$Z417)
*(INDEX(Forecast_Capex_Input!$H$12:$H$286,$Z417)=Repex),0)
*$DV417</f>
        <v>0</v>
      </c>
      <c r="EC417" s="43" cm="1">
        <f t="array" aca="1" ref="EC417" ca="1">IFERROR(INDEX(Forecast_Capex_Input!CB$12:CB$286,$Z417)
*(INDEX(Forecast_Capex_Input!$H$12:$H$286,$Z417)=Repex),0)
*$DV417</f>
        <v>0</v>
      </c>
      <c r="ED417" s="43" cm="1">
        <f t="array" aca="1" ref="ED417" ca="1">IFERROR(INDEX(Forecast_Capex_Input!CC$12:CC$286,$Z417)
*(INDEX(Forecast_Capex_Input!$H$12:$H$286,$Z417)=Repex),0)
*$DV417</f>
        <v>0</v>
      </c>
      <c r="EF417" s="86">
        <f t="shared" si="44"/>
        <v>0</v>
      </c>
      <c r="EG417" s="28">
        <f>IFERROR(RANK(EF417,EF$11:EF$1010,0)+COUNTIF(EF$11:EF417,EF417)-1,NA)</f>
        <v>75</v>
      </c>
    </row>
    <row r="418" spans="3:137" x14ac:dyDescent="0.2">
      <c r="C418" s="28">
        <f t="shared" si="42"/>
        <v>408</v>
      </c>
      <c r="D418" s="9" t="str" cm="1">
        <f t="array" ref="D418">IFERROR(INDEX(Forecast_Capex_Input!$D$12:$D$286,$Z418),NA)</f>
        <v>Improving stability in South-Western NSW</v>
      </c>
      <c r="E418" s="24" t="b" cm="1">
        <f t="array" ref="E418">IF($Z418=NA,NA,INDEX(Forecast_Capex_Input!$E$12:$E$286,$Z418))</f>
        <v>0</v>
      </c>
      <c r="F418" s="9" t="str" cm="1">
        <f t="array" aca="1" ref="F418" ca="1">IFERROR(INDEX(General!$E$25:$E$26,$AA418),NA)</f>
        <v>Non-Labour</v>
      </c>
      <c r="G418" s="9" t="str" cm="1">
        <f t="array" aca="1" ref="G418" ca="1">IFERROR(INDEX(Forecast_Capex_Input!$AI$11:$BB$11,$AC418),NA)</f>
        <v>Land and Easements</v>
      </c>
      <c r="H418" s="50" cm="1">
        <f t="array" aca="1" ref="H418" ca="1">IFERROR(INDEX(Forecast_Capex_Input!$AI$12:$BB$286,$Z418,$AC418),NA)</f>
        <v>0.2</v>
      </c>
      <c r="I418" s="150" t="str" cm="1">
        <f t="array" ref="I418">IFERROR(INDEX(Forecast_Capex_Input!$F$12:$F$286,$Z418),NA)</f>
        <v>Augmentation Expenditure</v>
      </c>
      <c r="J418" s="150" t="str" cm="1">
        <f t="array" ref="J418">IFERROR(INDEX(Forecast_Capex_Input!G$12:G$286,$Z418),NA)</f>
        <v>Augmentations</v>
      </c>
      <c r="K418" s="150" t="str" cm="1">
        <f t="array" ref="K418">IFERROR(INDEX(Forecast_Capex_Input!H$12:H$286,$Z418),NA)</f>
        <v>Augex</v>
      </c>
      <c r="L418" s="150" t="str" cm="1">
        <f t="array" ref="L418">IFERROR(INDEX(Forecast_Capex_Input!I$12:I$286,$Z418),NA)</f>
        <v>Compliance</v>
      </c>
      <c r="M418" s="150" t="str" cm="1">
        <f t="array" ref="M418">IFERROR(INDEX(Forecast_Capex_Input!J$12:J$286,$Z418),NA)</f>
        <v>N/A</v>
      </c>
      <c r="N418" s="150" t="str" cm="1">
        <f t="array" ref="N418">IFERROR(INDEX(Forecast_Capex_Input!K$12:K$286,$Z418),NA)</f>
        <v>N/A</v>
      </c>
      <c r="O418" s="150" t="str" cm="1">
        <f t="array" ref="O418">IFERROR(INDEX(Forecast_Capex_Input!L$12:L$286,$Z418),NA)</f>
        <v>N/A</v>
      </c>
      <c r="P418" s="150" t="str" cm="1">
        <f t="array" ref="P418">IFERROR(INDEX(Forecast_Capex_Input!M$12:M$286,$Z418),NA)</f>
        <v>N/A</v>
      </c>
      <c r="Q418" s="24" t="str" cm="1">
        <f t="array" ref="Q418">IFERROR(INDEX(Forecast_Capex_Input!N$12:N$286,$Z418),NA)</f>
        <v>No</v>
      </c>
      <c r="R418" s="190" cm="1">
        <f t="array" ref="R418">IFERROR(INDEX(Forecast_Capex_Input!O$12:O$286,$Z418),0)</f>
        <v>0</v>
      </c>
      <c r="S418" s="24" t="str" cm="1">
        <f t="array" ref="S418">IFERROR(INDEX(Forecast_Capex_Input!P$12:P$286,$Z418),0)</f>
        <v>Energy transition</v>
      </c>
      <c r="T418" s="150" t="str" cm="1">
        <f t="array" aca="1" ref="T418" ca="1">IFERROR(INDEX(General!$K$91:$K$110,$AC418),NA)</f>
        <v>Land and Easements</v>
      </c>
      <c r="U418" s="43" cm="1">
        <f t="array" aca="1" ref="U418" ca="1">IFERROR(
IF($F418=General!$E$25,INDEX(Forecast_Capex_Input!S$12:S$286,$Z418),
INDEX(Forecast_Capex_Input!T$12:T$286,$Z418)),0)</f>
        <v>0.95</v>
      </c>
      <c r="V418" s="82" t="b">
        <f>IFERROR(INDEX(Overheads!$T$19:$T$26,MATCH($I418,Overheads!$E$19:$E$26,0)),FALSE)</f>
        <v>1</v>
      </c>
      <c r="W418" s="209" t="str" cm="1">
        <f t="array" ref="W418">IFERROR(
INDEX(Forecast_Capex_Input!CN$12:CN$286,$Z418),0)</f>
        <v>FY22</v>
      </c>
      <c r="X418" s="209">
        <f>IFERROR(
MATCH($W418,General!$L$39:$S$39,0),1)</f>
        <v>2</v>
      </c>
      <c r="Z418" s="28">
        <f>IFERROR(
IF(MATCH($C418,Forecast_Capex_Input!$CI$12:$CI$286,1)+1&gt;MAX(Forecast_Capex_Input!$C$12:$C$286),NA,
MATCH($C418,Forecast_Capex_Input!$CI$12:$CI$286,1)+1),1)</f>
        <v>166</v>
      </c>
      <c r="AA418" s="28" cm="1">
        <f t="array" aca="1" ref="AA418" ca="1">IFERROR(
IF(Z417&lt;&gt;Z418,1,
IF(COUNTIF(OFFSET(AA417,0,0,-INDEX(Forecast_Capex_Input!$CG$12:$CG$286,$Z418)),AA417)=INDEX(Forecast_Capex_Input!$CG$12:$CG$286,$Z418),AA417+1,AA417)),NA)</f>
        <v>2</v>
      </c>
      <c r="AB418" s="28" cm="1">
        <f t="array" ref="AB418">IFERROR($C418-IF($Z418=1,1,INDEX(Forecast_Capex_Input!$CI$12:$CI$286,$Z418-1))+1,NA)</f>
        <v>8</v>
      </c>
      <c r="AC418" s="28" cm="1">
        <f t="array" aca="1" ref="AC418" ca="1">IFERROR(IF(AA418=1,
INDEX(Forecast_Capex_Input!$AI$10:$BB$10,SMALL(IF(INDEX(Forecast_Capex_Input!$AI$12:$BB$286,$Z418,0)&gt;0,COLUMN(Forecast_Capex_Input!$AI$10:$BB$10)-COLUMN(Forecast_Capex_Input!$AI$12)+1),ROWS(OFFSET(AC417,0,0,-$AB418)))),
OFFSET(AC417,-INDEX(Forecast_Capex_Input!$CG$12:$CG$286,$Z418)+1,0)),NA)</f>
        <v>9</v>
      </c>
      <c r="AD418" s="28">
        <f t="shared" ca="1" si="40"/>
        <v>2</v>
      </c>
      <c r="AE418" s="82" t="b">
        <f t="shared" si="43"/>
        <v>0</v>
      </c>
      <c r="AF418" s="78" t="b">
        <v>0</v>
      </c>
      <c r="AG418" s="82" t="b">
        <f t="shared" si="41"/>
        <v>1</v>
      </c>
      <c r="AI418" s="55">
        <v>0</v>
      </c>
      <c r="AJ418" s="55">
        <v>0</v>
      </c>
      <c r="AK418" s="55">
        <v>0</v>
      </c>
      <c r="AL418" s="55">
        <v>0</v>
      </c>
      <c r="AM418" s="55">
        <v>0</v>
      </c>
      <c r="AN418" s="135">
        <v>0</v>
      </c>
      <c r="AP418" s="55">
        <v>0</v>
      </c>
      <c r="AQ418" s="55">
        <v>0</v>
      </c>
      <c r="AR418" s="55">
        <v>0</v>
      </c>
      <c r="AS418" s="55">
        <v>0</v>
      </c>
      <c r="AT418" s="55">
        <v>0</v>
      </c>
      <c r="AU418" s="135">
        <v>0</v>
      </c>
      <c r="AW418" s="55">
        <v>0</v>
      </c>
      <c r="AX418" s="55">
        <v>0</v>
      </c>
      <c r="AY418" s="55">
        <v>0</v>
      </c>
      <c r="AZ418" s="55">
        <v>0</v>
      </c>
      <c r="BA418" s="55">
        <v>0</v>
      </c>
      <c r="BB418" s="135">
        <v>0</v>
      </c>
      <c r="BD418" s="55">
        <v>0</v>
      </c>
      <c r="BE418" s="55">
        <v>0</v>
      </c>
      <c r="BF418" s="55">
        <v>0</v>
      </c>
      <c r="BG418" s="55">
        <v>0</v>
      </c>
      <c r="BH418" s="55">
        <v>0</v>
      </c>
      <c r="BI418" s="135">
        <v>0</v>
      </c>
      <c r="BK418" s="55">
        <v>0</v>
      </c>
      <c r="BL418" s="55">
        <v>0</v>
      </c>
      <c r="BM418" s="55">
        <v>0</v>
      </c>
      <c r="BN418" s="55">
        <v>0</v>
      </c>
      <c r="BO418" s="55">
        <v>0</v>
      </c>
      <c r="BP418" s="135">
        <v>0</v>
      </c>
      <c r="BR418" s="147">
        <v>0</v>
      </c>
      <c r="BS418" s="147">
        <v>0</v>
      </c>
      <c r="BT418" s="147">
        <v>1</v>
      </c>
      <c r="BU418" s="147">
        <v>0</v>
      </c>
      <c r="BV418" s="147">
        <v>0</v>
      </c>
      <c r="BX418" s="55">
        <v>0</v>
      </c>
      <c r="BY418" s="55">
        <v>0</v>
      </c>
      <c r="BZ418" s="55">
        <v>0</v>
      </c>
      <c r="CA418" s="55">
        <v>0</v>
      </c>
      <c r="CB418" s="55">
        <v>0</v>
      </c>
      <c r="CC418" s="135">
        <v>0</v>
      </c>
      <c r="CE418" s="55">
        <v>0</v>
      </c>
      <c r="CF418" s="55">
        <v>0</v>
      </c>
      <c r="CG418" s="55">
        <v>0</v>
      </c>
      <c r="CH418" s="55">
        <v>0</v>
      </c>
      <c r="CI418" s="55">
        <v>0</v>
      </c>
      <c r="CJ418" s="135">
        <v>0</v>
      </c>
      <c r="CL418" s="55">
        <v>0</v>
      </c>
      <c r="CM418" s="55">
        <v>0</v>
      </c>
      <c r="CN418" s="55">
        <v>0</v>
      </c>
      <c r="CO418" s="55">
        <v>0</v>
      </c>
      <c r="CP418" s="55">
        <v>0</v>
      </c>
      <c r="CQ418" s="135">
        <v>0</v>
      </c>
      <c r="CS418" s="67">
        <v>0</v>
      </c>
      <c r="CT418" s="67">
        <v>0</v>
      </c>
      <c r="CU418" s="67">
        <v>0</v>
      </c>
      <c r="CV418" s="67">
        <v>0</v>
      </c>
      <c r="CW418" s="67">
        <v>0</v>
      </c>
      <c r="CX418" s="135">
        <v>0</v>
      </c>
      <c r="CZ418" s="55">
        <v>0</v>
      </c>
      <c r="DA418" s="55">
        <v>0</v>
      </c>
      <c r="DB418" s="55">
        <v>0</v>
      </c>
      <c r="DC418" s="55">
        <v>0</v>
      </c>
      <c r="DD418" s="55">
        <v>0</v>
      </c>
      <c r="DE418" s="135">
        <v>0</v>
      </c>
      <c r="DG418" s="43" t="b" cm="1">
        <f t="array" aca="1" ref="DG418" ca="1">OR($G418=Forecast_Capex_Input!$BF$8:$BF$10)</f>
        <v>0</v>
      </c>
      <c r="DH418" s="43" cm="1">
        <f t="array" aca="1" ref="DH418" ca="1">IFERROR(INDEX(Forecast_Capex_Input!BG$12:BG$286,$Z418)
*(INDEX(Forecast_Capex_Input!$H$12:$H$286,$Z418)=Repex),0)
*$DG418</f>
        <v>0</v>
      </c>
      <c r="DI418" s="43" cm="1">
        <f t="array" aca="1" ref="DI418" ca="1">IFERROR(INDEX(Forecast_Capex_Input!BH$12:BH$286,$Z418)
*(INDEX(Forecast_Capex_Input!$H$12:$H$286,$Z418)=Repex),0)
*$DG418</f>
        <v>0</v>
      </c>
      <c r="DJ418" s="43" cm="1">
        <f t="array" aca="1" ref="DJ418" ca="1">IFERROR(INDEX(Forecast_Capex_Input!BI$12:BI$286,$Z418)
*(INDEX(Forecast_Capex_Input!$H$12:$H$286,$Z418)=Repex),0)
*$DG418</f>
        <v>0</v>
      </c>
      <c r="DK418" s="43" cm="1">
        <f t="array" aca="1" ref="DK418" ca="1">IFERROR(INDEX(Forecast_Capex_Input!BJ$12:BJ$286,$Z418)
*(INDEX(Forecast_Capex_Input!$H$12:$H$286,$Z418)=Repex),0)
*$DG418</f>
        <v>0</v>
      </c>
      <c r="DL418" s="43" cm="1">
        <f t="array" aca="1" ref="DL418" ca="1">IFERROR(INDEX(Forecast_Capex_Input!BK$12:BK$286,$Z418)
*(INDEX(Forecast_Capex_Input!$H$12:$H$286,$Z418)=Repex),0)
*$DG418</f>
        <v>0</v>
      </c>
      <c r="DM418" s="43" cm="1">
        <f t="array" aca="1" ref="DM418" ca="1">IFERROR(INDEX(Forecast_Capex_Input!BL$12:BL$286,$Z418)
*(INDEX(Forecast_Capex_Input!$H$12:$H$286,$Z418)=Repex),0)
*$DG418</f>
        <v>0</v>
      </c>
      <c r="DO418" s="43" t="b" cm="1">
        <f t="array" aca="1" ref="DO418" ca="1">OR($G418=Forecast_Capex_Input!$BN$8:$BN$9)</f>
        <v>0</v>
      </c>
      <c r="DP418" s="43" cm="1">
        <f t="array" aca="1" ref="DP418" ca="1">IFERROR(INDEX(Forecast_Capex_Input!BO$12:BO$286,$Z418)
*(INDEX(Forecast_Capex_Input!$H$12:$H$286,$Z418)=Repex),0)
*$DO418</f>
        <v>0</v>
      </c>
      <c r="DQ418" s="43" cm="1">
        <f t="array" aca="1" ref="DQ418" ca="1">IFERROR(INDEX(Forecast_Capex_Input!BP$12:BP$286,$Z418)
*(INDEX(Forecast_Capex_Input!$H$12:$H$286,$Z418)=Repex),0)
*$DO418</f>
        <v>0</v>
      </c>
      <c r="DR418" s="43" cm="1">
        <f t="array" aca="1" ref="DR418" ca="1">IFERROR(INDEX(Forecast_Capex_Input!BQ$12:BQ$286,$Z418)
*(INDEX(Forecast_Capex_Input!$H$12:$H$286,$Z418)=Repex),0)
*$DO418</f>
        <v>0</v>
      </c>
      <c r="DS418" s="43" cm="1">
        <f t="array" aca="1" ref="DS418" ca="1">IFERROR(INDEX(Forecast_Capex_Input!BR$12:BR$286,$Z418)
*(INDEX(Forecast_Capex_Input!$H$12:$H$286,$Z418)=Repex),0)
*$DO418</f>
        <v>0</v>
      </c>
      <c r="DT418" s="43" cm="1">
        <f t="array" aca="1" ref="DT418" ca="1">IFERROR(INDEX(Forecast_Capex_Input!BS$12:BS$286,$Z418)
*(INDEX(Forecast_Capex_Input!$H$12:$H$286,$Z418)=Repex),0)
*$DO418</f>
        <v>0</v>
      </c>
      <c r="DV418" s="43" t="b" cm="1">
        <f t="array" aca="1" ref="DV418" ca="1">OR($G418=Forecast_Capex_Input!$BU$8:$BU$10)</f>
        <v>0</v>
      </c>
      <c r="DW418" s="43" cm="1">
        <f t="array" aca="1" ref="DW418" ca="1">IFERROR(INDEX(Forecast_Capex_Input!BV$12:BV$286,$Z418)
*(INDEX(Forecast_Capex_Input!$H$12:$H$286,$Z418)=Repex),0)
*$DV418</f>
        <v>0</v>
      </c>
      <c r="DX418" s="43" cm="1">
        <f t="array" aca="1" ref="DX418" ca="1">IFERROR(INDEX(Forecast_Capex_Input!BW$12:BW$286,$Z418)
*(INDEX(Forecast_Capex_Input!$H$12:$H$286,$Z418)=Repex),0)
*$DV418</f>
        <v>0</v>
      </c>
      <c r="DY418" s="43" cm="1">
        <f t="array" aca="1" ref="DY418" ca="1">IFERROR(INDEX(Forecast_Capex_Input!BX$12:BX$286,$Z418)
*(INDEX(Forecast_Capex_Input!$H$12:$H$286,$Z418)=Repex),0)
*$DV418</f>
        <v>0</v>
      </c>
      <c r="DZ418" s="43" cm="1">
        <f t="array" aca="1" ref="DZ418" ca="1">IFERROR(INDEX(Forecast_Capex_Input!BY$12:BY$286,$Z418)
*(INDEX(Forecast_Capex_Input!$H$12:$H$286,$Z418)=Repex),0)
*$DV418</f>
        <v>0</v>
      </c>
      <c r="EA418" s="43" cm="1">
        <f t="array" aca="1" ref="EA418" ca="1">IFERROR(INDEX(Forecast_Capex_Input!BZ$12:BZ$286,$Z418)
*(INDEX(Forecast_Capex_Input!$H$12:$H$286,$Z418)=Repex),0)
*$DV418</f>
        <v>0</v>
      </c>
      <c r="EB418" s="43" cm="1">
        <f t="array" aca="1" ref="EB418" ca="1">IFERROR(INDEX(Forecast_Capex_Input!CA$12:CA$286,$Z418)
*(INDEX(Forecast_Capex_Input!$H$12:$H$286,$Z418)=Repex),0)
*$DV418</f>
        <v>0</v>
      </c>
      <c r="EC418" s="43" cm="1">
        <f t="array" aca="1" ref="EC418" ca="1">IFERROR(INDEX(Forecast_Capex_Input!CB$12:CB$286,$Z418)
*(INDEX(Forecast_Capex_Input!$H$12:$H$286,$Z418)=Repex),0)
*$DV418</f>
        <v>0</v>
      </c>
      <c r="ED418" s="43" cm="1">
        <f t="array" aca="1" ref="ED418" ca="1">IFERROR(INDEX(Forecast_Capex_Input!CC$12:CC$286,$Z418)
*(INDEX(Forecast_Capex_Input!$H$12:$H$286,$Z418)=Repex),0)
*$DV418</f>
        <v>0</v>
      </c>
      <c r="EF418" s="86">
        <f t="shared" si="44"/>
        <v>0</v>
      </c>
      <c r="EG418" s="28">
        <f>IFERROR(RANK(EF418,EF$11:EF$1010,0)+COUNTIF(EF$11:EF418,EF418)-1,NA)</f>
        <v>76</v>
      </c>
    </row>
    <row r="419" spans="3:137" x14ac:dyDescent="0.2">
      <c r="C419" s="180">
        <f t="shared" si="42"/>
        <v>409</v>
      </c>
      <c r="D419" s="212" t="str" cm="1">
        <f t="array" ref="D419">IFERROR(INDEX(Forecast_Capex_Input!$D$12:$D$286,$Z419),NA)</f>
        <v>NSW Oscillation Monitoring (PMU Installation)</v>
      </c>
      <c r="E419" s="82" t="b" cm="1">
        <f t="array" ref="E419">IF($Z419=NA,NA,INDEX(Forecast_Capex_Input!$E$12:$E$286,$Z419))</f>
        <v>1</v>
      </c>
      <c r="F419" s="212" t="str" cm="1">
        <f t="array" aca="1" ref="F419" ca="1">IFERROR(INDEX(General!$E$25:$E$26,$AA419),NA)</f>
        <v>Labour</v>
      </c>
      <c r="G419" s="212" t="str" cm="1">
        <f t="array" aca="1" ref="G419" ca="1">IFERROR(INDEX(Forecast_Capex_Input!$AI$11:$BB$11,$AC419),NA)</f>
        <v>Secondary Systems</v>
      </c>
      <c r="H419" s="234" cm="1">
        <f t="array" aca="1" ref="H419" ca="1">IFERROR(INDEX(Forecast_Capex_Input!$AI$12:$BB$286,$Z419,$AC419),NA)</f>
        <v>1</v>
      </c>
      <c r="I419" s="235" t="str" cm="1">
        <f t="array" ref="I419">IFERROR(INDEX(Forecast_Capex_Input!$F$12:$F$286,$Z419),NA)</f>
        <v>Augmentation Expenditure</v>
      </c>
      <c r="J419" s="235" t="str" cm="1">
        <f t="array" ref="J419">IFERROR(INDEX(Forecast_Capex_Input!G$12:G$286,$Z419),NA)</f>
        <v>Augmentations</v>
      </c>
      <c r="K419" s="235" t="str" cm="1">
        <f t="array" ref="K419">IFERROR(INDEX(Forecast_Capex_Input!H$12:H$286,$Z419),NA)</f>
        <v>Augex</v>
      </c>
      <c r="L419" s="235" t="str" cm="1">
        <f t="array" ref="L419">IFERROR(INDEX(Forecast_Capex_Input!I$12:I$286,$Z419),NA)</f>
        <v>Compliance</v>
      </c>
      <c r="M419" s="235" t="str" cm="1">
        <f t="array" ref="M419">IFERROR(INDEX(Forecast_Capex_Input!J$12:J$286,$Z419),NA)</f>
        <v>N/A</v>
      </c>
      <c r="N419" s="235" t="str" cm="1">
        <f t="array" ref="N419">IFERROR(INDEX(Forecast_Capex_Input!K$12:K$286,$Z419),NA)</f>
        <v>N/A</v>
      </c>
      <c r="O419" s="235" t="str" cm="1">
        <f t="array" ref="O419">IFERROR(INDEX(Forecast_Capex_Input!L$12:L$286,$Z419),NA)</f>
        <v>N/A</v>
      </c>
      <c r="P419" s="235" t="str" cm="1">
        <f t="array" ref="P419">IFERROR(INDEX(Forecast_Capex_Input!M$12:M$286,$Z419),NA)</f>
        <v>N/A</v>
      </c>
      <c r="Q419" s="82" t="str" cm="1">
        <f t="array" ref="Q419">IFERROR(INDEX(Forecast_Capex_Input!N$12:N$286,$Z419),NA)</f>
        <v>No</v>
      </c>
      <c r="R419" s="190" cm="1">
        <f t="array" ref="R419">IFERROR(INDEX(Forecast_Capex_Input!O$12:O$286,$Z419),0)</f>
        <v>0</v>
      </c>
      <c r="S419" s="82" t="str" cm="1">
        <f t="array" ref="S419">IFERROR(INDEX(Forecast_Capex_Input!P$12:P$286,$Z419),0)</f>
        <v>Safety security &amp; reliability</v>
      </c>
      <c r="T419" s="235" t="str" cm="1">
        <f t="array" aca="1" ref="T419" ca="1">IFERROR(INDEX(General!$K$91:$K$110,$AC419),NA)</f>
        <v>Secondary Systems (2018-23)</v>
      </c>
      <c r="U419" s="190" cm="1">
        <f t="array" aca="1" ref="U419" ca="1">IFERROR(
IF($F419=General!$E$25,INDEX(Forecast_Capex_Input!S$12:S$286,$Z419),
INDEX(Forecast_Capex_Input!T$12:T$286,$Z419)),0)</f>
        <v>0.56091815546129142</v>
      </c>
      <c r="V419" s="82" t="b">
        <f>IFERROR(INDEX(Overheads!$T$19:$T$26,MATCH($I419,Overheads!$E$19:$E$26,0)),FALSE)</f>
        <v>1</v>
      </c>
      <c r="W419" s="236" t="str" cm="1">
        <f t="array" ref="W419">IFERROR(
INDEX(Forecast_Capex_Input!CN$12:CN$286,$Z419),0)</f>
        <v>FY22</v>
      </c>
      <c r="X419" s="236">
        <f>IFERROR(
MATCH($W419,General!$L$39:$S$39,0),1)</f>
        <v>2</v>
      </c>
      <c r="Z419" s="180">
        <f>IFERROR(
IF(MATCH($C419,Forecast_Capex_Input!$CI$12:$CI$286,1)+1&gt;MAX(Forecast_Capex_Input!$C$12:$C$286),NA,
MATCH($C419,Forecast_Capex_Input!$CI$12:$CI$286,1)+1),1)</f>
        <v>167</v>
      </c>
      <c r="AA419" s="180" cm="1">
        <f t="array" aca="1" ref="AA419" ca="1">IFERROR(
IF(Z418&lt;&gt;Z419,1,
IF(COUNTIF(OFFSET(AA418,0,0,-INDEX(Forecast_Capex_Input!$CG$12:$CG$286,$Z419)),AA418)=INDEX(Forecast_Capex_Input!$CG$12:$CG$286,$Z419),AA418+1,AA418)),NA)</f>
        <v>1</v>
      </c>
      <c r="AB419" s="180" cm="1">
        <f t="array" ref="AB419">IFERROR($C419-IF($Z419=1,1,INDEX(Forecast_Capex_Input!$CI$12:$CI$286,$Z419-1))+1,NA)</f>
        <v>1</v>
      </c>
      <c r="AC419" s="180" cm="1">
        <f t="array" aca="1" ref="AC419" ca="1">IFERROR(IF(AA419=1,
INDEX(Forecast_Capex_Input!$AI$10:$BB$10,SMALL(IF(INDEX(Forecast_Capex_Input!$AI$12:$BB$286,$Z419,0)&gt;0,COLUMN(Forecast_Capex_Input!$AI$10:$BB$10)-COLUMN(Forecast_Capex_Input!$AI$12)+1),ROWS(OFFSET(AC418,0,0,-$AB419)))),
OFFSET(AC418,-INDEX(Forecast_Capex_Input!$CG$12:$CG$286,$Z419)+1,0)),NA)</f>
        <v>4</v>
      </c>
      <c r="AD419" s="180">
        <f t="shared" ca="1" si="40"/>
        <v>1</v>
      </c>
      <c r="AE419" s="82" t="b">
        <f t="shared" si="43"/>
        <v>0</v>
      </c>
      <c r="AF419" s="78" t="b">
        <v>0</v>
      </c>
      <c r="AG419" s="82" t="b">
        <f t="shared" si="41"/>
        <v>1</v>
      </c>
      <c r="AI419" s="67">
        <v>2.1272801884025552</v>
      </c>
      <c r="AJ419" s="67">
        <v>1.5258971815545748</v>
      </c>
      <c r="AK419" s="67">
        <v>0.77641238943806312</v>
      </c>
      <c r="AL419" s="67">
        <v>0</v>
      </c>
      <c r="AM419" s="67">
        <v>0</v>
      </c>
      <c r="AN419" s="237">
        <v>4.4295897593951929</v>
      </c>
      <c r="AP419" s="67">
        <v>2.0614720183435988</v>
      </c>
      <c r="AQ419" s="67">
        <v>1.4980291122606522</v>
      </c>
      <c r="AR419" s="67">
        <v>0.77103353063138635</v>
      </c>
      <c r="AS419" s="67">
        <v>0</v>
      </c>
      <c r="AT419" s="67">
        <v>0</v>
      </c>
      <c r="AU419" s="237">
        <v>4.330534661235637</v>
      </c>
      <c r="AW419" s="67">
        <v>0.24851335602726971</v>
      </c>
      <c r="AX419" s="67">
        <v>0.16925178617090109</v>
      </c>
      <c r="AY419" s="67">
        <v>0.10695232364288247</v>
      </c>
      <c r="AZ419" s="67">
        <v>0</v>
      </c>
      <c r="BA419" s="67">
        <v>0</v>
      </c>
      <c r="BB419" s="237">
        <v>0.52471746584105328</v>
      </c>
      <c r="BD419" s="67">
        <v>4.8388257229583675E-2</v>
      </c>
      <c r="BE419" s="67">
        <v>3.3176245321014611E-2</v>
      </c>
      <c r="BF419" s="67">
        <v>2.0506329475589325E-2</v>
      </c>
      <c r="BG419" s="67">
        <v>0</v>
      </c>
      <c r="BH419" s="67">
        <v>0</v>
      </c>
      <c r="BI419" s="237">
        <v>0.10207083202618761</v>
      </c>
      <c r="BK419" s="67">
        <v>2.3583736316004522</v>
      </c>
      <c r="BL419" s="67">
        <v>1.700457143752568</v>
      </c>
      <c r="BM419" s="67">
        <v>0.89849218374985806</v>
      </c>
      <c r="BN419" s="67">
        <v>0</v>
      </c>
      <c r="BO419" s="67">
        <v>0</v>
      </c>
      <c r="BP419" s="237">
        <v>4.9573229591028785</v>
      </c>
      <c r="BR419" s="238">
        <v>0</v>
      </c>
      <c r="BS419" s="238">
        <v>0.5</v>
      </c>
      <c r="BT419" s="238">
        <v>0.5</v>
      </c>
      <c r="BU419" s="238">
        <v>0</v>
      </c>
      <c r="BV419" s="238">
        <v>0</v>
      </c>
      <c r="BX419" s="67">
        <v>0</v>
      </c>
      <c r="BY419" s="67">
        <v>2.2147948796975965</v>
      </c>
      <c r="BZ419" s="67">
        <v>2.2147948796975965</v>
      </c>
      <c r="CA419" s="67">
        <v>0</v>
      </c>
      <c r="CB419" s="67">
        <v>0</v>
      </c>
      <c r="CC419" s="237">
        <v>4.4295897593951929</v>
      </c>
      <c r="CE419" s="67">
        <v>0</v>
      </c>
      <c r="CF419" s="67">
        <v>2.1652673306178185</v>
      </c>
      <c r="CG419" s="67">
        <v>2.1652673306178185</v>
      </c>
      <c r="CH419" s="67">
        <v>0</v>
      </c>
      <c r="CI419" s="67">
        <v>0</v>
      </c>
      <c r="CJ419" s="237">
        <v>4.330534661235637</v>
      </c>
      <c r="CL419" s="67">
        <v>0</v>
      </c>
      <c r="CM419" s="67">
        <v>0.26235873292052664</v>
      </c>
      <c r="CN419" s="67">
        <v>0.26235873292052664</v>
      </c>
      <c r="CO419" s="67">
        <v>0</v>
      </c>
      <c r="CP419" s="67">
        <v>0</v>
      </c>
      <c r="CQ419" s="237">
        <v>0.52471746584105328</v>
      </c>
      <c r="CS419" s="67">
        <v>0</v>
      </c>
      <c r="CT419" s="67">
        <v>5.1035416013093804E-2</v>
      </c>
      <c r="CU419" s="67">
        <v>5.1035416013093804E-2</v>
      </c>
      <c r="CV419" s="67">
        <v>0</v>
      </c>
      <c r="CW419" s="67">
        <v>0</v>
      </c>
      <c r="CX419" s="237">
        <v>0.10207083202618761</v>
      </c>
      <c r="CZ419" s="67">
        <v>0</v>
      </c>
      <c r="DA419" s="67">
        <v>2.4786614795514392</v>
      </c>
      <c r="DB419" s="67">
        <v>2.4786614795514392</v>
      </c>
      <c r="DC419" s="67">
        <v>0</v>
      </c>
      <c r="DD419" s="67">
        <v>0</v>
      </c>
      <c r="DE419" s="237">
        <v>4.9573229591028785</v>
      </c>
      <c r="DG419" s="190" t="b" cm="1">
        <f t="array" aca="1" ref="DG419" ca="1">OR($G419=Forecast_Capex_Input!$BF$8:$BF$10)</f>
        <v>0</v>
      </c>
      <c r="DH419" s="190" cm="1">
        <f t="array" aca="1" ref="DH419" ca="1">IFERROR(INDEX(Forecast_Capex_Input!BG$12:BG$286,$Z419)
*(INDEX(Forecast_Capex_Input!$H$12:$H$286,$Z419)=Repex),0)
*$DG419</f>
        <v>0</v>
      </c>
      <c r="DI419" s="190" cm="1">
        <f t="array" aca="1" ref="DI419" ca="1">IFERROR(INDEX(Forecast_Capex_Input!BH$12:BH$286,$Z419)
*(INDEX(Forecast_Capex_Input!$H$12:$H$286,$Z419)=Repex),0)
*$DG419</f>
        <v>0</v>
      </c>
      <c r="DJ419" s="190" cm="1">
        <f t="array" aca="1" ref="DJ419" ca="1">IFERROR(INDEX(Forecast_Capex_Input!BI$12:BI$286,$Z419)
*(INDEX(Forecast_Capex_Input!$H$12:$H$286,$Z419)=Repex),0)
*$DG419</f>
        <v>0</v>
      </c>
      <c r="DK419" s="190" cm="1">
        <f t="array" aca="1" ref="DK419" ca="1">IFERROR(INDEX(Forecast_Capex_Input!BJ$12:BJ$286,$Z419)
*(INDEX(Forecast_Capex_Input!$H$12:$H$286,$Z419)=Repex),0)
*$DG419</f>
        <v>0</v>
      </c>
      <c r="DL419" s="190" cm="1">
        <f t="array" aca="1" ref="DL419" ca="1">IFERROR(INDEX(Forecast_Capex_Input!BK$12:BK$286,$Z419)
*(INDEX(Forecast_Capex_Input!$H$12:$H$286,$Z419)=Repex),0)
*$DG419</f>
        <v>0</v>
      </c>
      <c r="DM419" s="190" cm="1">
        <f t="array" aca="1" ref="DM419" ca="1">IFERROR(INDEX(Forecast_Capex_Input!BL$12:BL$286,$Z419)
*(INDEX(Forecast_Capex_Input!$H$12:$H$286,$Z419)=Repex),0)
*$DG419</f>
        <v>0</v>
      </c>
      <c r="DO419" s="190" t="b" cm="1">
        <f t="array" aca="1" ref="DO419" ca="1">OR($G419=Forecast_Capex_Input!$BN$8:$BN$9)</f>
        <v>0</v>
      </c>
      <c r="DP419" s="190" cm="1">
        <f t="array" aca="1" ref="DP419" ca="1">IFERROR(INDEX(Forecast_Capex_Input!BO$12:BO$286,$Z419)
*(INDEX(Forecast_Capex_Input!$H$12:$H$286,$Z419)=Repex),0)
*$DO419</f>
        <v>0</v>
      </c>
      <c r="DQ419" s="190" cm="1">
        <f t="array" aca="1" ref="DQ419" ca="1">IFERROR(INDEX(Forecast_Capex_Input!BP$12:BP$286,$Z419)
*(INDEX(Forecast_Capex_Input!$H$12:$H$286,$Z419)=Repex),0)
*$DO419</f>
        <v>0</v>
      </c>
      <c r="DR419" s="190" cm="1">
        <f t="array" aca="1" ref="DR419" ca="1">IFERROR(INDEX(Forecast_Capex_Input!BQ$12:BQ$286,$Z419)
*(INDEX(Forecast_Capex_Input!$H$12:$H$286,$Z419)=Repex),0)
*$DO419</f>
        <v>0</v>
      </c>
      <c r="DS419" s="190" cm="1">
        <f t="array" aca="1" ref="DS419" ca="1">IFERROR(INDEX(Forecast_Capex_Input!BR$12:BR$286,$Z419)
*(INDEX(Forecast_Capex_Input!$H$12:$H$286,$Z419)=Repex),0)
*$DO419</f>
        <v>0</v>
      </c>
      <c r="DT419" s="190" cm="1">
        <f t="array" aca="1" ref="DT419" ca="1">IFERROR(INDEX(Forecast_Capex_Input!BS$12:BS$286,$Z419)
*(INDEX(Forecast_Capex_Input!$H$12:$H$286,$Z419)=Repex),0)
*$DO419</f>
        <v>0</v>
      </c>
      <c r="DV419" s="190" t="b" cm="1">
        <f t="array" aca="1" ref="DV419" ca="1">OR($G419=Forecast_Capex_Input!$BU$8:$BU$10)</f>
        <v>1</v>
      </c>
      <c r="DW419" s="190" cm="1">
        <f t="array" aca="1" ref="DW419" ca="1">IFERROR(INDEX(Forecast_Capex_Input!BV$12:BV$286,$Z419)
*(INDEX(Forecast_Capex_Input!$H$12:$H$286,$Z419)=Repex),0)
*$DV419</f>
        <v>0</v>
      </c>
      <c r="DX419" s="190" cm="1">
        <f t="array" aca="1" ref="DX419" ca="1">IFERROR(INDEX(Forecast_Capex_Input!BW$12:BW$286,$Z419)
*(INDEX(Forecast_Capex_Input!$H$12:$H$286,$Z419)=Repex),0)
*$DV419</f>
        <v>0</v>
      </c>
      <c r="DY419" s="190" cm="1">
        <f t="array" aca="1" ref="DY419" ca="1">IFERROR(INDEX(Forecast_Capex_Input!BX$12:BX$286,$Z419)
*(INDEX(Forecast_Capex_Input!$H$12:$H$286,$Z419)=Repex),0)
*$DV419</f>
        <v>0</v>
      </c>
      <c r="DZ419" s="190" cm="1">
        <f t="array" aca="1" ref="DZ419" ca="1">IFERROR(INDEX(Forecast_Capex_Input!BY$12:BY$286,$Z419)
*(INDEX(Forecast_Capex_Input!$H$12:$H$286,$Z419)=Repex),0)
*$DV419</f>
        <v>0</v>
      </c>
      <c r="EA419" s="190" cm="1">
        <f t="array" aca="1" ref="EA419" ca="1">IFERROR(INDEX(Forecast_Capex_Input!BZ$12:BZ$286,$Z419)
*(INDEX(Forecast_Capex_Input!$H$12:$H$286,$Z419)=Repex),0)
*$DV419</f>
        <v>0</v>
      </c>
      <c r="EB419" s="190" cm="1">
        <f t="array" aca="1" ref="EB419" ca="1">IFERROR(INDEX(Forecast_Capex_Input!CA$12:CA$286,$Z419)
*(INDEX(Forecast_Capex_Input!$H$12:$H$286,$Z419)=Repex),0)
*$DV419</f>
        <v>0</v>
      </c>
      <c r="EC419" s="190" cm="1">
        <f t="array" aca="1" ref="EC419" ca="1">IFERROR(INDEX(Forecast_Capex_Input!CB$12:CB$286,$Z419)
*(INDEX(Forecast_Capex_Input!$H$12:$H$286,$Z419)=Repex),0)
*$DV419</f>
        <v>0</v>
      </c>
      <c r="ED419" s="190" cm="1">
        <f t="array" aca="1" ref="ED419" ca="1">IFERROR(INDEX(Forecast_Capex_Input!CC$12:CC$286,$Z419)
*(INDEX(Forecast_Capex_Input!$H$12:$H$286,$Z419)=Repex),0)
*$DV419</f>
        <v>0</v>
      </c>
      <c r="EF419" s="107">
        <f t="shared" si="44"/>
        <v>4.330534661235637</v>
      </c>
      <c r="EG419" s="180">
        <f>IFERROR(RANK(EF419,EF$11:EF$1010,0)+COUNTIF(EF$11:EF419,EF419)-1,NA)</f>
        <v>12</v>
      </c>
    </row>
    <row r="420" spans="3:137" x14ac:dyDescent="0.2">
      <c r="C420" s="180">
        <f t="shared" si="42"/>
        <v>410</v>
      </c>
      <c r="D420" s="212" t="str" cm="1">
        <f t="array" ref="D420">IFERROR(INDEX(Forecast_Capex_Input!$D$12:$D$286,$Z420),NA)</f>
        <v>NSW Oscillation Monitoring (PMU Installation)</v>
      </c>
      <c r="E420" s="82" t="b" cm="1">
        <f t="array" ref="E420">IF($Z420=NA,NA,INDEX(Forecast_Capex_Input!$E$12:$E$286,$Z420))</f>
        <v>1</v>
      </c>
      <c r="F420" s="212" t="str" cm="1">
        <f t="array" aca="1" ref="F420" ca="1">IFERROR(INDEX(General!$E$25:$E$26,$AA420),NA)</f>
        <v>Non-Labour</v>
      </c>
      <c r="G420" s="212" t="str" cm="1">
        <f t="array" aca="1" ref="G420" ca="1">IFERROR(INDEX(Forecast_Capex_Input!$AI$11:$BB$11,$AC420),NA)</f>
        <v>Secondary Systems</v>
      </c>
      <c r="H420" s="234" cm="1">
        <f t="array" aca="1" ref="H420" ca="1">IFERROR(INDEX(Forecast_Capex_Input!$AI$12:$BB$286,$Z420,$AC420),NA)</f>
        <v>1</v>
      </c>
      <c r="I420" s="235" t="str" cm="1">
        <f t="array" ref="I420">IFERROR(INDEX(Forecast_Capex_Input!$F$12:$F$286,$Z420),NA)</f>
        <v>Augmentation Expenditure</v>
      </c>
      <c r="J420" s="235" t="str" cm="1">
        <f t="array" ref="J420">IFERROR(INDEX(Forecast_Capex_Input!G$12:G$286,$Z420),NA)</f>
        <v>Augmentations</v>
      </c>
      <c r="K420" s="235" t="str" cm="1">
        <f t="array" ref="K420">IFERROR(INDEX(Forecast_Capex_Input!H$12:H$286,$Z420),NA)</f>
        <v>Augex</v>
      </c>
      <c r="L420" s="235" t="str" cm="1">
        <f t="array" ref="L420">IFERROR(INDEX(Forecast_Capex_Input!I$12:I$286,$Z420),NA)</f>
        <v>Compliance</v>
      </c>
      <c r="M420" s="235" t="str" cm="1">
        <f t="array" ref="M420">IFERROR(INDEX(Forecast_Capex_Input!J$12:J$286,$Z420),NA)</f>
        <v>N/A</v>
      </c>
      <c r="N420" s="235" t="str" cm="1">
        <f t="array" ref="N420">IFERROR(INDEX(Forecast_Capex_Input!K$12:K$286,$Z420),NA)</f>
        <v>N/A</v>
      </c>
      <c r="O420" s="235" t="str" cm="1">
        <f t="array" ref="O420">IFERROR(INDEX(Forecast_Capex_Input!L$12:L$286,$Z420),NA)</f>
        <v>N/A</v>
      </c>
      <c r="P420" s="235" t="str" cm="1">
        <f t="array" ref="P420">IFERROR(INDEX(Forecast_Capex_Input!M$12:M$286,$Z420),NA)</f>
        <v>N/A</v>
      </c>
      <c r="Q420" s="82" t="str" cm="1">
        <f t="array" ref="Q420">IFERROR(INDEX(Forecast_Capex_Input!N$12:N$286,$Z420),NA)</f>
        <v>No</v>
      </c>
      <c r="R420" s="190" cm="1">
        <f t="array" ref="R420">IFERROR(INDEX(Forecast_Capex_Input!O$12:O$286,$Z420),0)</f>
        <v>0</v>
      </c>
      <c r="S420" s="82" t="str" cm="1">
        <f t="array" ref="S420">IFERROR(INDEX(Forecast_Capex_Input!P$12:P$286,$Z420),0)</f>
        <v>Safety security &amp; reliability</v>
      </c>
      <c r="T420" s="235" t="str" cm="1">
        <f t="array" aca="1" ref="T420" ca="1">IFERROR(INDEX(General!$K$91:$K$110,$AC420),NA)</f>
        <v>Secondary Systems (2018-23)</v>
      </c>
      <c r="U420" s="190" cm="1">
        <f t="array" aca="1" ref="U420" ca="1">IFERROR(
IF($F420=General!$E$25,INDEX(Forecast_Capex_Input!S$12:S$286,$Z420),
INDEX(Forecast_Capex_Input!T$12:T$286,$Z420)),0)</f>
        <v>0.43908184453870858</v>
      </c>
      <c r="V420" s="82" t="b">
        <f>IFERROR(INDEX(Overheads!$T$19:$T$26,MATCH($I420,Overheads!$E$19:$E$26,0)),FALSE)</f>
        <v>1</v>
      </c>
      <c r="W420" s="236" t="str" cm="1">
        <f t="array" ref="W420">IFERROR(
INDEX(Forecast_Capex_Input!CN$12:CN$286,$Z420),0)</f>
        <v>FY22</v>
      </c>
      <c r="X420" s="236">
        <f>IFERROR(
MATCH($W420,General!$L$39:$S$39,0),1)</f>
        <v>2</v>
      </c>
      <c r="Z420" s="180">
        <f>IFERROR(
IF(MATCH($C420,Forecast_Capex_Input!$CI$12:$CI$286,1)+1&gt;MAX(Forecast_Capex_Input!$C$12:$C$286),NA,
MATCH($C420,Forecast_Capex_Input!$CI$12:$CI$286,1)+1),1)</f>
        <v>167</v>
      </c>
      <c r="AA420" s="180" cm="1">
        <f t="array" aca="1" ref="AA420" ca="1">IFERROR(
IF(Z419&lt;&gt;Z420,1,
IF(COUNTIF(OFFSET(AA419,0,0,-INDEX(Forecast_Capex_Input!$CG$12:$CG$286,$Z420)),AA419)=INDEX(Forecast_Capex_Input!$CG$12:$CG$286,$Z420),AA419+1,AA419)),NA)</f>
        <v>2</v>
      </c>
      <c r="AB420" s="180" cm="1">
        <f t="array" ref="AB420">IFERROR($C420-IF($Z420=1,1,INDEX(Forecast_Capex_Input!$CI$12:$CI$286,$Z420-1))+1,NA)</f>
        <v>2</v>
      </c>
      <c r="AC420" s="180" cm="1">
        <f t="array" aca="1" ref="AC420" ca="1">IFERROR(IF(AA420=1,
INDEX(Forecast_Capex_Input!$AI$10:$BB$10,SMALL(IF(INDEX(Forecast_Capex_Input!$AI$12:$BB$286,$Z420,0)&gt;0,COLUMN(Forecast_Capex_Input!$AI$10:$BB$10)-COLUMN(Forecast_Capex_Input!$AI$12)+1),ROWS(OFFSET(AC419,0,0,-$AB420)))),
OFFSET(AC419,-INDEX(Forecast_Capex_Input!$CG$12:$CG$286,$Z420)+1,0)),NA)</f>
        <v>4</v>
      </c>
      <c r="AD420" s="180">
        <f t="shared" ca="1" si="40"/>
        <v>2</v>
      </c>
      <c r="AE420" s="82" t="b">
        <f t="shared" si="43"/>
        <v>0</v>
      </c>
      <c r="AF420" s="78" t="b">
        <v>0</v>
      </c>
      <c r="AG420" s="82" t="b">
        <f t="shared" si="41"/>
        <v>1</v>
      </c>
      <c r="AI420" s="67">
        <v>1.6652163954406061</v>
      </c>
      <c r="AJ420" s="67">
        <v>1.1944590178265948</v>
      </c>
      <c r="AK420" s="67">
        <v>0.60776885318823792</v>
      </c>
      <c r="AL420" s="67">
        <v>0</v>
      </c>
      <c r="AM420" s="67">
        <v>0</v>
      </c>
      <c r="AN420" s="237">
        <v>3.467444266455439</v>
      </c>
      <c r="AP420" s="67">
        <v>1.6652163954406061</v>
      </c>
      <c r="AQ420" s="67">
        <v>1.1944590178265948</v>
      </c>
      <c r="AR420" s="67">
        <v>0.60776885318823792</v>
      </c>
      <c r="AS420" s="67">
        <v>0</v>
      </c>
      <c r="AT420" s="67">
        <v>0</v>
      </c>
      <c r="AU420" s="237">
        <v>3.467444266455439</v>
      </c>
      <c r="AW420" s="67">
        <v>0.20074418243866873</v>
      </c>
      <c r="AX420" s="67">
        <v>0.13495353369335281</v>
      </c>
      <c r="AY420" s="67">
        <v>8.4305401132195465E-2</v>
      </c>
      <c r="AZ420" s="67">
        <v>0</v>
      </c>
      <c r="BA420" s="67">
        <v>0</v>
      </c>
      <c r="BB420" s="237">
        <v>0.42000311726421702</v>
      </c>
      <c r="BD420" s="67">
        <v>3.9087078829352265E-2</v>
      </c>
      <c r="BE420" s="67">
        <v>2.6453201127387832E-2</v>
      </c>
      <c r="BF420" s="67">
        <v>1.6164158695242806E-2</v>
      </c>
      <c r="BG420" s="67">
        <v>0</v>
      </c>
      <c r="BH420" s="67">
        <v>0</v>
      </c>
      <c r="BI420" s="237">
        <v>8.1704438651982902E-2</v>
      </c>
      <c r="BK420" s="67">
        <v>1.905047656708627</v>
      </c>
      <c r="BL420" s="67">
        <v>1.3558657526473354</v>
      </c>
      <c r="BM420" s="67">
        <v>0.70823841301567614</v>
      </c>
      <c r="BN420" s="67">
        <v>0</v>
      </c>
      <c r="BO420" s="67">
        <v>0</v>
      </c>
      <c r="BP420" s="237">
        <v>3.9691518223716384</v>
      </c>
      <c r="BR420" s="238">
        <v>0</v>
      </c>
      <c r="BS420" s="238">
        <v>0.5</v>
      </c>
      <c r="BT420" s="238">
        <v>0.5</v>
      </c>
      <c r="BU420" s="238">
        <v>0</v>
      </c>
      <c r="BV420" s="238">
        <v>0</v>
      </c>
      <c r="BX420" s="67">
        <v>0</v>
      </c>
      <c r="BY420" s="67">
        <v>1.7337221332277195</v>
      </c>
      <c r="BZ420" s="67">
        <v>1.7337221332277195</v>
      </c>
      <c r="CA420" s="67">
        <v>0</v>
      </c>
      <c r="CB420" s="67">
        <v>0</v>
      </c>
      <c r="CC420" s="237">
        <v>3.467444266455439</v>
      </c>
      <c r="CE420" s="67">
        <v>0</v>
      </c>
      <c r="CF420" s="67">
        <v>1.7337221332277195</v>
      </c>
      <c r="CG420" s="67">
        <v>1.7337221332277195</v>
      </c>
      <c r="CH420" s="67">
        <v>0</v>
      </c>
      <c r="CI420" s="67">
        <v>0</v>
      </c>
      <c r="CJ420" s="237">
        <v>3.467444266455439</v>
      </c>
      <c r="CL420" s="67">
        <v>0</v>
      </c>
      <c r="CM420" s="67">
        <v>0.21000155863210851</v>
      </c>
      <c r="CN420" s="67">
        <v>0.21000155863210851</v>
      </c>
      <c r="CO420" s="67">
        <v>0</v>
      </c>
      <c r="CP420" s="67">
        <v>0</v>
      </c>
      <c r="CQ420" s="237">
        <v>0.42000311726421702</v>
      </c>
      <c r="CS420" s="67">
        <v>0</v>
      </c>
      <c r="CT420" s="67">
        <v>4.0852219325991451E-2</v>
      </c>
      <c r="CU420" s="67">
        <v>4.0852219325991451E-2</v>
      </c>
      <c r="CV420" s="67">
        <v>0</v>
      </c>
      <c r="CW420" s="67">
        <v>0</v>
      </c>
      <c r="CX420" s="237">
        <v>8.1704438651982902E-2</v>
      </c>
      <c r="CZ420" s="67">
        <v>0</v>
      </c>
      <c r="DA420" s="67">
        <v>1.9845759111858194</v>
      </c>
      <c r="DB420" s="67">
        <v>1.9845759111858194</v>
      </c>
      <c r="DC420" s="67">
        <v>0</v>
      </c>
      <c r="DD420" s="67">
        <v>0</v>
      </c>
      <c r="DE420" s="237">
        <v>3.9691518223716389</v>
      </c>
      <c r="DG420" s="190" t="b" cm="1">
        <f t="array" aca="1" ref="DG420" ca="1">OR($G420=Forecast_Capex_Input!$BF$8:$BF$10)</f>
        <v>0</v>
      </c>
      <c r="DH420" s="190" cm="1">
        <f t="array" aca="1" ref="DH420" ca="1">IFERROR(INDEX(Forecast_Capex_Input!BG$12:BG$286,$Z420)
*(INDEX(Forecast_Capex_Input!$H$12:$H$286,$Z420)=Repex),0)
*$DG420</f>
        <v>0</v>
      </c>
      <c r="DI420" s="190" cm="1">
        <f t="array" aca="1" ref="DI420" ca="1">IFERROR(INDEX(Forecast_Capex_Input!BH$12:BH$286,$Z420)
*(INDEX(Forecast_Capex_Input!$H$12:$H$286,$Z420)=Repex),0)
*$DG420</f>
        <v>0</v>
      </c>
      <c r="DJ420" s="190" cm="1">
        <f t="array" aca="1" ref="DJ420" ca="1">IFERROR(INDEX(Forecast_Capex_Input!BI$12:BI$286,$Z420)
*(INDEX(Forecast_Capex_Input!$H$12:$H$286,$Z420)=Repex),0)
*$DG420</f>
        <v>0</v>
      </c>
      <c r="DK420" s="190" cm="1">
        <f t="array" aca="1" ref="DK420" ca="1">IFERROR(INDEX(Forecast_Capex_Input!BJ$12:BJ$286,$Z420)
*(INDEX(Forecast_Capex_Input!$H$12:$H$286,$Z420)=Repex),0)
*$DG420</f>
        <v>0</v>
      </c>
      <c r="DL420" s="190" cm="1">
        <f t="array" aca="1" ref="DL420" ca="1">IFERROR(INDEX(Forecast_Capex_Input!BK$12:BK$286,$Z420)
*(INDEX(Forecast_Capex_Input!$H$12:$H$286,$Z420)=Repex),0)
*$DG420</f>
        <v>0</v>
      </c>
      <c r="DM420" s="190" cm="1">
        <f t="array" aca="1" ref="DM420" ca="1">IFERROR(INDEX(Forecast_Capex_Input!BL$12:BL$286,$Z420)
*(INDEX(Forecast_Capex_Input!$H$12:$H$286,$Z420)=Repex),0)
*$DG420</f>
        <v>0</v>
      </c>
      <c r="DO420" s="190" t="b" cm="1">
        <f t="array" aca="1" ref="DO420" ca="1">OR($G420=Forecast_Capex_Input!$BN$8:$BN$9)</f>
        <v>0</v>
      </c>
      <c r="DP420" s="190" cm="1">
        <f t="array" aca="1" ref="DP420" ca="1">IFERROR(INDEX(Forecast_Capex_Input!BO$12:BO$286,$Z420)
*(INDEX(Forecast_Capex_Input!$H$12:$H$286,$Z420)=Repex),0)
*$DO420</f>
        <v>0</v>
      </c>
      <c r="DQ420" s="190" cm="1">
        <f t="array" aca="1" ref="DQ420" ca="1">IFERROR(INDEX(Forecast_Capex_Input!BP$12:BP$286,$Z420)
*(INDEX(Forecast_Capex_Input!$H$12:$H$286,$Z420)=Repex),0)
*$DO420</f>
        <v>0</v>
      </c>
      <c r="DR420" s="190" cm="1">
        <f t="array" aca="1" ref="DR420" ca="1">IFERROR(INDEX(Forecast_Capex_Input!BQ$12:BQ$286,$Z420)
*(INDEX(Forecast_Capex_Input!$H$12:$H$286,$Z420)=Repex),0)
*$DO420</f>
        <v>0</v>
      </c>
      <c r="DS420" s="190" cm="1">
        <f t="array" aca="1" ref="DS420" ca="1">IFERROR(INDEX(Forecast_Capex_Input!BR$12:BR$286,$Z420)
*(INDEX(Forecast_Capex_Input!$H$12:$H$286,$Z420)=Repex),0)
*$DO420</f>
        <v>0</v>
      </c>
      <c r="DT420" s="190" cm="1">
        <f t="array" aca="1" ref="DT420" ca="1">IFERROR(INDEX(Forecast_Capex_Input!BS$12:BS$286,$Z420)
*(INDEX(Forecast_Capex_Input!$H$12:$H$286,$Z420)=Repex),0)
*$DO420</f>
        <v>0</v>
      </c>
      <c r="DV420" s="190" t="b" cm="1">
        <f t="array" aca="1" ref="DV420" ca="1">OR($G420=Forecast_Capex_Input!$BU$8:$BU$10)</f>
        <v>1</v>
      </c>
      <c r="DW420" s="190" cm="1">
        <f t="array" aca="1" ref="DW420" ca="1">IFERROR(INDEX(Forecast_Capex_Input!BV$12:BV$286,$Z420)
*(INDEX(Forecast_Capex_Input!$H$12:$H$286,$Z420)=Repex),0)
*$DV420</f>
        <v>0</v>
      </c>
      <c r="DX420" s="190" cm="1">
        <f t="array" aca="1" ref="DX420" ca="1">IFERROR(INDEX(Forecast_Capex_Input!BW$12:BW$286,$Z420)
*(INDEX(Forecast_Capex_Input!$H$12:$H$286,$Z420)=Repex),0)
*$DV420</f>
        <v>0</v>
      </c>
      <c r="DY420" s="190" cm="1">
        <f t="array" aca="1" ref="DY420" ca="1">IFERROR(INDEX(Forecast_Capex_Input!BX$12:BX$286,$Z420)
*(INDEX(Forecast_Capex_Input!$H$12:$H$286,$Z420)=Repex),0)
*$DV420</f>
        <v>0</v>
      </c>
      <c r="DZ420" s="190" cm="1">
        <f t="array" aca="1" ref="DZ420" ca="1">IFERROR(INDEX(Forecast_Capex_Input!BY$12:BY$286,$Z420)
*(INDEX(Forecast_Capex_Input!$H$12:$H$286,$Z420)=Repex),0)
*$DV420</f>
        <v>0</v>
      </c>
      <c r="EA420" s="190" cm="1">
        <f t="array" aca="1" ref="EA420" ca="1">IFERROR(INDEX(Forecast_Capex_Input!BZ$12:BZ$286,$Z420)
*(INDEX(Forecast_Capex_Input!$H$12:$H$286,$Z420)=Repex),0)
*$DV420</f>
        <v>0</v>
      </c>
      <c r="EB420" s="190" cm="1">
        <f t="array" aca="1" ref="EB420" ca="1">IFERROR(INDEX(Forecast_Capex_Input!CA$12:CA$286,$Z420)
*(INDEX(Forecast_Capex_Input!$H$12:$H$286,$Z420)=Repex),0)
*$DV420</f>
        <v>0</v>
      </c>
      <c r="EC420" s="190" cm="1">
        <f t="array" aca="1" ref="EC420" ca="1">IFERROR(INDEX(Forecast_Capex_Input!CB$12:CB$286,$Z420)
*(INDEX(Forecast_Capex_Input!$H$12:$H$286,$Z420)=Repex),0)
*$DV420</f>
        <v>0</v>
      </c>
      <c r="ED420" s="190" cm="1">
        <f t="array" aca="1" ref="ED420" ca="1">IFERROR(INDEX(Forecast_Capex_Input!CC$12:CC$286,$Z420)
*(INDEX(Forecast_Capex_Input!$H$12:$H$286,$Z420)=Repex),0)
*$DV420</f>
        <v>0</v>
      </c>
      <c r="EF420" s="107">
        <f t="shared" si="44"/>
        <v>3.467444266455439</v>
      </c>
      <c r="EG420" s="180">
        <f>IFERROR(RANK(EF420,EF$11:EF$1010,0)+COUNTIF(EF$11:EF420,EF420)-1,NA)</f>
        <v>15</v>
      </c>
    </row>
    <row r="421" spans="3:137" x14ac:dyDescent="0.2">
      <c r="C421" s="180">
        <f t="shared" si="42"/>
        <v>411</v>
      </c>
      <c r="D421" s="212" t="str" cm="1">
        <f t="array" ref="D421">IFERROR(INDEX(Forecast_Capex_Input!$D$12:$D$286,$Z421),NA)</f>
        <v>Maintaining Reliable Supply to Deniliquin, Coleambally and Finley area (Maintain Voltage in South Western Subsystem)</v>
      </c>
      <c r="E421" s="82" t="b" cm="1">
        <f t="array" ref="E421">IF($Z421=NA,NA,INDEX(Forecast_Capex_Input!$E$12:$E$286,$Z421))</f>
        <v>1</v>
      </c>
      <c r="F421" s="212" t="str" cm="1">
        <f t="array" aca="1" ref="F421" ca="1">IFERROR(INDEX(General!$E$25:$E$26,$AA421),NA)</f>
        <v>Labour</v>
      </c>
      <c r="G421" s="212" t="str" cm="1">
        <f t="array" aca="1" ref="G421" ca="1">IFERROR(INDEX(Forecast_Capex_Input!$AI$11:$BB$11,$AC421),NA)</f>
        <v>Substations</v>
      </c>
      <c r="H421" s="234" cm="1">
        <f t="array" aca="1" ref="H421" ca="1">IFERROR(INDEX(Forecast_Capex_Input!$AI$12:$BB$286,$Z421,$AC421),NA)</f>
        <v>1</v>
      </c>
      <c r="I421" s="235" t="str" cm="1">
        <f t="array" ref="I421">IFERROR(INDEX(Forecast_Capex_Input!$F$12:$F$286,$Z421),NA)</f>
        <v>Augmentation Expenditure</v>
      </c>
      <c r="J421" s="235" t="str" cm="1">
        <f t="array" ref="J421">IFERROR(INDEX(Forecast_Capex_Input!G$12:G$286,$Z421),NA)</f>
        <v>Augmentations</v>
      </c>
      <c r="K421" s="235" t="str" cm="1">
        <f t="array" ref="K421">IFERROR(INDEX(Forecast_Capex_Input!H$12:H$286,$Z421),NA)</f>
        <v>Augex</v>
      </c>
      <c r="L421" s="235" t="str" cm="1">
        <f t="array" ref="L421">IFERROR(INDEX(Forecast_Capex_Input!I$12:I$286,$Z421),NA)</f>
        <v>Compliance</v>
      </c>
      <c r="M421" s="235" t="str" cm="1">
        <f t="array" ref="M421">IFERROR(INDEX(Forecast_Capex_Input!J$12:J$286,$Z421),NA)</f>
        <v>N/A</v>
      </c>
      <c r="N421" s="235" t="str" cm="1">
        <f t="array" ref="N421">IFERROR(INDEX(Forecast_Capex_Input!K$12:K$286,$Z421),NA)</f>
        <v>N/A</v>
      </c>
      <c r="O421" s="235" t="str" cm="1">
        <f t="array" ref="O421">IFERROR(INDEX(Forecast_Capex_Input!L$12:L$286,$Z421),NA)</f>
        <v>N/A</v>
      </c>
      <c r="P421" s="235" t="str" cm="1">
        <f t="array" ref="P421">IFERROR(INDEX(Forecast_Capex_Input!M$12:M$286,$Z421),NA)</f>
        <v>N/A</v>
      </c>
      <c r="Q421" s="82" t="str" cm="1">
        <f t="array" ref="Q421">IFERROR(INDEX(Forecast_Capex_Input!N$12:N$286,$Z421),NA)</f>
        <v>No</v>
      </c>
      <c r="R421" s="190" cm="1">
        <f t="array" ref="R421">IFERROR(INDEX(Forecast_Capex_Input!O$12:O$286,$Z421),0)</f>
        <v>0</v>
      </c>
      <c r="S421" s="82" t="str" cm="1">
        <f t="array" ref="S421">IFERROR(INDEX(Forecast_Capex_Input!P$12:P$286,$Z421),0)</f>
        <v>Safety security &amp; reliability</v>
      </c>
      <c r="T421" s="235" t="str" cm="1">
        <f t="array" aca="1" ref="T421" ca="1">IFERROR(INDEX(General!$K$91:$K$110,$AC421),NA)</f>
        <v>Substations (2018 onwards)</v>
      </c>
      <c r="U421" s="190" cm="1">
        <f t="array" aca="1" ref="U421" ca="1">IFERROR(
IF($F421=General!$E$25,INDEX(Forecast_Capex_Input!S$12:S$286,$Z421),
INDEX(Forecast_Capex_Input!T$12:T$286,$Z421)),0)</f>
        <v>0.14000000000000001</v>
      </c>
      <c r="V421" s="82" t="b">
        <f>IFERROR(INDEX(Overheads!$T$19:$T$26,MATCH($I421,Overheads!$E$19:$E$26,0)),FALSE)</f>
        <v>1</v>
      </c>
      <c r="W421" s="236" t="str" cm="1">
        <f t="array" ref="W421">IFERROR(
INDEX(Forecast_Capex_Input!CN$12:CN$286,$Z421),0)</f>
        <v>FY22</v>
      </c>
      <c r="X421" s="236">
        <f>IFERROR(
MATCH($W421,General!$L$39:$S$39,0),1)</f>
        <v>2</v>
      </c>
      <c r="Z421" s="180">
        <f>IFERROR(
IF(MATCH($C421,Forecast_Capex_Input!$CI$12:$CI$286,1)+1&gt;MAX(Forecast_Capex_Input!$C$12:$C$286),NA,
MATCH($C421,Forecast_Capex_Input!$CI$12:$CI$286,1)+1),1)</f>
        <v>168</v>
      </c>
      <c r="AA421" s="180" cm="1">
        <f t="array" aca="1" ref="AA421" ca="1">IFERROR(
IF(Z420&lt;&gt;Z421,1,
IF(COUNTIF(OFFSET(AA420,0,0,-INDEX(Forecast_Capex_Input!$CG$12:$CG$286,$Z421)),AA420)=INDEX(Forecast_Capex_Input!$CG$12:$CG$286,$Z421),AA420+1,AA420)),NA)</f>
        <v>1</v>
      </c>
      <c r="AB421" s="180" cm="1">
        <f t="array" ref="AB421">IFERROR($C421-IF($Z421=1,1,INDEX(Forecast_Capex_Input!$CI$12:$CI$286,$Z421-1))+1,NA)</f>
        <v>1</v>
      </c>
      <c r="AC421" s="180" cm="1">
        <f t="array" aca="1" ref="AC421" ca="1">IFERROR(IF(AA421=1,
INDEX(Forecast_Capex_Input!$AI$10:$BB$10,SMALL(IF(INDEX(Forecast_Capex_Input!$AI$12:$BB$286,$Z421,0)&gt;0,COLUMN(Forecast_Capex_Input!$AI$10:$BB$10)-COLUMN(Forecast_Capex_Input!$AI$12)+1),ROWS(OFFSET(AC420,0,0,-$AB421)))),
OFFSET(AC420,-INDEX(Forecast_Capex_Input!$CG$12:$CG$286,$Z421)+1,0)),NA)</f>
        <v>3</v>
      </c>
      <c r="AD421" s="180">
        <f t="shared" ca="1" si="40"/>
        <v>1</v>
      </c>
      <c r="AE421" s="82" t="b">
        <f t="shared" si="43"/>
        <v>0</v>
      </c>
      <c r="AF421" s="78" t="b">
        <v>0</v>
      </c>
      <c r="AG421" s="82" t="b">
        <f t="shared" si="41"/>
        <v>1</v>
      </c>
      <c r="AI421" s="67">
        <v>0.25439096949547257</v>
      </c>
      <c r="AJ421" s="67">
        <v>0.78323713578686682</v>
      </c>
      <c r="AK421" s="67">
        <v>8.2746630837617727E-2</v>
      </c>
      <c r="AL421" s="67">
        <v>0</v>
      </c>
      <c r="AM421" s="67">
        <v>0</v>
      </c>
      <c r="AN421" s="237">
        <v>1.1203747361199572</v>
      </c>
      <c r="AP421" s="67">
        <v>0.24652129427671718</v>
      </c>
      <c r="AQ421" s="67">
        <v>0.76893256334415194</v>
      </c>
      <c r="AR421" s="67">
        <v>8.2173375631932652E-2</v>
      </c>
      <c r="AS421" s="67">
        <v>0</v>
      </c>
      <c r="AT421" s="67">
        <v>0</v>
      </c>
      <c r="AU421" s="237">
        <v>1.0976272332528019</v>
      </c>
      <c r="AW421" s="67">
        <v>2.9718489325952085E-2</v>
      </c>
      <c r="AX421" s="67">
        <v>8.6876288802271801E-2</v>
      </c>
      <c r="AY421" s="67">
        <v>1.1398510072859929E-2</v>
      </c>
      <c r="AZ421" s="67">
        <v>0</v>
      </c>
      <c r="BA421" s="67">
        <v>0</v>
      </c>
      <c r="BB421" s="237">
        <v>0.12799328820108383</v>
      </c>
      <c r="BD421" s="67">
        <v>5.7865135659791646E-3</v>
      </c>
      <c r="BE421" s="67">
        <v>1.7029238716412532E-2</v>
      </c>
      <c r="BF421" s="67">
        <v>2.1854747528942033E-3</v>
      </c>
      <c r="BG421" s="67">
        <v>0</v>
      </c>
      <c r="BH421" s="67">
        <v>0</v>
      </c>
      <c r="BI421" s="237">
        <v>2.50012270352859E-2</v>
      </c>
      <c r="BK421" s="67">
        <v>0.28202629716864841</v>
      </c>
      <c r="BL421" s="67">
        <v>0.87283809086283626</v>
      </c>
      <c r="BM421" s="67">
        <v>9.5757360457686777E-2</v>
      </c>
      <c r="BN421" s="67">
        <v>0</v>
      </c>
      <c r="BO421" s="67">
        <v>0</v>
      </c>
      <c r="BP421" s="237">
        <v>1.2506217484891713</v>
      </c>
      <c r="BR421" s="238">
        <v>0</v>
      </c>
      <c r="BS421" s="238">
        <v>1</v>
      </c>
      <c r="BT421" s="238">
        <v>0</v>
      </c>
      <c r="BU421" s="238">
        <v>0</v>
      </c>
      <c r="BV421" s="238">
        <v>0</v>
      </c>
      <c r="BX421" s="67">
        <v>0</v>
      </c>
      <c r="BY421" s="67">
        <v>1.1203747361199572</v>
      </c>
      <c r="BZ421" s="67">
        <v>0</v>
      </c>
      <c r="CA421" s="67">
        <v>0</v>
      </c>
      <c r="CB421" s="67">
        <v>0</v>
      </c>
      <c r="CC421" s="237">
        <v>1.1203747361199572</v>
      </c>
      <c r="CE421" s="67">
        <v>0</v>
      </c>
      <c r="CF421" s="67">
        <v>1.0976272332528019</v>
      </c>
      <c r="CG421" s="67">
        <v>0</v>
      </c>
      <c r="CH421" s="67">
        <v>0</v>
      </c>
      <c r="CI421" s="67">
        <v>0</v>
      </c>
      <c r="CJ421" s="237">
        <v>1.0976272332528019</v>
      </c>
      <c r="CL421" s="67">
        <v>0</v>
      </c>
      <c r="CM421" s="67">
        <v>0.12799328820108383</v>
      </c>
      <c r="CN421" s="67">
        <v>0</v>
      </c>
      <c r="CO421" s="67">
        <v>0</v>
      </c>
      <c r="CP421" s="67">
        <v>0</v>
      </c>
      <c r="CQ421" s="237">
        <v>0.12799328820108383</v>
      </c>
      <c r="CS421" s="67">
        <v>0</v>
      </c>
      <c r="CT421" s="67">
        <v>2.50012270352859E-2</v>
      </c>
      <c r="CU421" s="67">
        <v>0</v>
      </c>
      <c r="CV421" s="67">
        <v>0</v>
      </c>
      <c r="CW421" s="67">
        <v>0</v>
      </c>
      <c r="CX421" s="237">
        <v>2.50012270352859E-2</v>
      </c>
      <c r="CZ421" s="67">
        <v>0</v>
      </c>
      <c r="DA421" s="67">
        <v>1.2506217484891717</v>
      </c>
      <c r="DB421" s="67">
        <v>0</v>
      </c>
      <c r="DC421" s="67">
        <v>0</v>
      </c>
      <c r="DD421" s="67">
        <v>0</v>
      </c>
      <c r="DE421" s="237">
        <v>1.2506217484891717</v>
      </c>
      <c r="DG421" s="190" t="b" cm="1">
        <f t="array" aca="1" ref="DG421" ca="1">OR($G421=Forecast_Capex_Input!$BF$8:$BF$10)</f>
        <v>0</v>
      </c>
      <c r="DH421" s="190" cm="1">
        <f t="array" aca="1" ref="DH421" ca="1">IFERROR(INDEX(Forecast_Capex_Input!BG$12:BG$286,$Z421)
*(INDEX(Forecast_Capex_Input!$H$12:$H$286,$Z421)=Repex),0)
*$DG421</f>
        <v>0</v>
      </c>
      <c r="DI421" s="190" cm="1">
        <f t="array" aca="1" ref="DI421" ca="1">IFERROR(INDEX(Forecast_Capex_Input!BH$12:BH$286,$Z421)
*(INDEX(Forecast_Capex_Input!$H$12:$H$286,$Z421)=Repex),0)
*$DG421</f>
        <v>0</v>
      </c>
      <c r="DJ421" s="190" cm="1">
        <f t="array" aca="1" ref="DJ421" ca="1">IFERROR(INDEX(Forecast_Capex_Input!BI$12:BI$286,$Z421)
*(INDEX(Forecast_Capex_Input!$H$12:$H$286,$Z421)=Repex),0)
*$DG421</f>
        <v>0</v>
      </c>
      <c r="DK421" s="190" cm="1">
        <f t="array" aca="1" ref="DK421" ca="1">IFERROR(INDEX(Forecast_Capex_Input!BJ$12:BJ$286,$Z421)
*(INDEX(Forecast_Capex_Input!$H$12:$H$286,$Z421)=Repex),0)
*$DG421</f>
        <v>0</v>
      </c>
      <c r="DL421" s="190" cm="1">
        <f t="array" aca="1" ref="DL421" ca="1">IFERROR(INDEX(Forecast_Capex_Input!BK$12:BK$286,$Z421)
*(INDEX(Forecast_Capex_Input!$H$12:$H$286,$Z421)=Repex),0)
*$DG421</f>
        <v>0</v>
      </c>
      <c r="DM421" s="190" cm="1">
        <f t="array" aca="1" ref="DM421" ca="1">IFERROR(INDEX(Forecast_Capex_Input!BL$12:BL$286,$Z421)
*(INDEX(Forecast_Capex_Input!$H$12:$H$286,$Z421)=Repex),0)
*$DG421</f>
        <v>0</v>
      </c>
      <c r="DO421" s="190" t="b" cm="1">
        <f t="array" aca="1" ref="DO421" ca="1">OR($G421=Forecast_Capex_Input!$BN$8:$BN$9)</f>
        <v>1</v>
      </c>
      <c r="DP421" s="190" cm="1">
        <f t="array" aca="1" ref="DP421" ca="1">IFERROR(INDEX(Forecast_Capex_Input!BO$12:BO$286,$Z421)
*(INDEX(Forecast_Capex_Input!$H$12:$H$286,$Z421)=Repex),0)
*$DO421</f>
        <v>0</v>
      </c>
      <c r="DQ421" s="190" cm="1">
        <f t="array" aca="1" ref="DQ421" ca="1">IFERROR(INDEX(Forecast_Capex_Input!BP$12:BP$286,$Z421)
*(INDEX(Forecast_Capex_Input!$H$12:$H$286,$Z421)=Repex),0)
*$DO421</f>
        <v>0</v>
      </c>
      <c r="DR421" s="190" cm="1">
        <f t="array" aca="1" ref="DR421" ca="1">IFERROR(INDEX(Forecast_Capex_Input!BQ$12:BQ$286,$Z421)
*(INDEX(Forecast_Capex_Input!$H$12:$H$286,$Z421)=Repex),0)
*$DO421</f>
        <v>0</v>
      </c>
      <c r="DS421" s="190" cm="1">
        <f t="array" aca="1" ref="DS421" ca="1">IFERROR(INDEX(Forecast_Capex_Input!BR$12:BR$286,$Z421)
*(INDEX(Forecast_Capex_Input!$H$12:$H$286,$Z421)=Repex),0)
*$DO421</f>
        <v>0</v>
      </c>
      <c r="DT421" s="190" cm="1">
        <f t="array" aca="1" ref="DT421" ca="1">IFERROR(INDEX(Forecast_Capex_Input!BS$12:BS$286,$Z421)
*(INDEX(Forecast_Capex_Input!$H$12:$H$286,$Z421)=Repex),0)
*$DO421</f>
        <v>0</v>
      </c>
      <c r="DV421" s="190" t="b" cm="1">
        <f t="array" aca="1" ref="DV421" ca="1">OR($G421=Forecast_Capex_Input!$BU$8:$BU$10)</f>
        <v>0</v>
      </c>
      <c r="DW421" s="190" cm="1">
        <f t="array" aca="1" ref="DW421" ca="1">IFERROR(INDEX(Forecast_Capex_Input!BV$12:BV$286,$Z421)
*(INDEX(Forecast_Capex_Input!$H$12:$H$286,$Z421)=Repex),0)
*$DV421</f>
        <v>0</v>
      </c>
      <c r="DX421" s="190" cm="1">
        <f t="array" aca="1" ref="DX421" ca="1">IFERROR(INDEX(Forecast_Capex_Input!BW$12:BW$286,$Z421)
*(INDEX(Forecast_Capex_Input!$H$12:$H$286,$Z421)=Repex),0)
*$DV421</f>
        <v>0</v>
      </c>
      <c r="DY421" s="190" cm="1">
        <f t="array" aca="1" ref="DY421" ca="1">IFERROR(INDEX(Forecast_Capex_Input!BX$12:BX$286,$Z421)
*(INDEX(Forecast_Capex_Input!$H$12:$H$286,$Z421)=Repex),0)
*$DV421</f>
        <v>0</v>
      </c>
      <c r="DZ421" s="190" cm="1">
        <f t="array" aca="1" ref="DZ421" ca="1">IFERROR(INDEX(Forecast_Capex_Input!BY$12:BY$286,$Z421)
*(INDEX(Forecast_Capex_Input!$H$12:$H$286,$Z421)=Repex),0)
*$DV421</f>
        <v>0</v>
      </c>
      <c r="EA421" s="190" cm="1">
        <f t="array" aca="1" ref="EA421" ca="1">IFERROR(INDEX(Forecast_Capex_Input!BZ$12:BZ$286,$Z421)
*(INDEX(Forecast_Capex_Input!$H$12:$H$286,$Z421)=Repex),0)
*$DV421</f>
        <v>0</v>
      </c>
      <c r="EB421" s="190" cm="1">
        <f t="array" aca="1" ref="EB421" ca="1">IFERROR(INDEX(Forecast_Capex_Input!CA$12:CA$286,$Z421)
*(INDEX(Forecast_Capex_Input!$H$12:$H$286,$Z421)=Repex),0)
*$DV421</f>
        <v>0</v>
      </c>
      <c r="EC421" s="190" cm="1">
        <f t="array" aca="1" ref="EC421" ca="1">IFERROR(INDEX(Forecast_Capex_Input!CB$12:CB$286,$Z421)
*(INDEX(Forecast_Capex_Input!$H$12:$H$286,$Z421)=Repex),0)
*$DV421</f>
        <v>0</v>
      </c>
      <c r="ED421" s="190" cm="1">
        <f t="array" aca="1" ref="ED421" ca="1">IFERROR(INDEX(Forecast_Capex_Input!CC$12:CC$286,$Z421)
*(INDEX(Forecast_Capex_Input!$H$12:$H$286,$Z421)=Repex),0)
*$DV421</f>
        <v>0</v>
      </c>
      <c r="EF421" s="107">
        <f t="shared" si="44"/>
        <v>1.0976272332528019</v>
      </c>
      <c r="EG421" s="180">
        <f>IFERROR(RANK(EF421,EF$11:EF$1010,0)+COUNTIF(EF$11:EF421,EF421)-1,NA)</f>
        <v>27</v>
      </c>
    </row>
    <row r="422" spans="3:137" x14ac:dyDescent="0.2">
      <c r="C422" s="180">
        <f t="shared" si="42"/>
        <v>412</v>
      </c>
      <c r="D422" s="212" t="str" cm="1">
        <f t="array" ref="D422">IFERROR(INDEX(Forecast_Capex_Input!$D$12:$D$286,$Z422),NA)</f>
        <v>Maintaining Reliable Supply to Deniliquin, Coleambally and Finley area (Maintain Voltage in South Western Subsystem)</v>
      </c>
      <c r="E422" s="82" t="b" cm="1">
        <f t="array" ref="E422">IF($Z422=NA,NA,INDEX(Forecast_Capex_Input!$E$12:$E$286,$Z422))</f>
        <v>1</v>
      </c>
      <c r="F422" s="212" t="str" cm="1">
        <f t="array" aca="1" ref="F422" ca="1">IFERROR(INDEX(General!$E$25:$E$26,$AA422),NA)</f>
        <v>Non-Labour</v>
      </c>
      <c r="G422" s="212" t="str" cm="1">
        <f t="array" aca="1" ref="G422" ca="1">IFERROR(INDEX(Forecast_Capex_Input!$AI$11:$BB$11,$AC422),NA)</f>
        <v>Substations</v>
      </c>
      <c r="H422" s="234" cm="1">
        <f t="array" aca="1" ref="H422" ca="1">IFERROR(INDEX(Forecast_Capex_Input!$AI$12:$BB$286,$Z422,$AC422),NA)</f>
        <v>1</v>
      </c>
      <c r="I422" s="235" t="str" cm="1">
        <f t="array" ref="I422">IFERROR(INDEX(Forecast_Capex_Input!$F$12:$F$286,$Z422),NA)</f>
        <v>Augmentation Expenditure</v>
      </c>
      <c r="J422" s="235" t="str" cm="1">
        <f t="array" ref="J422">IFERROR(INDEX(Forecast_Capex_Input!G$12:G$286,$Z422),NA)</f>
        <v>Augmentations</v>
      </c>
      <c r="K422" s="235" t="str" cm="1">
        <f t="array" ref="K422">IFERROR(INDEX(Forecast_Capex_Input!H$12:H$286,$Z422),NA)</f>
        <v>Augex</v>
      </c>
      <c r="L422" s="235" t="str" cm="1">
        <f t="array" ref="L422">IFERROR(INDEX(Forecast_Capex_Input!I$12:I$286,$Z422),NA)</f>
        <v>Compliance</v>
      </c>
      <c r="M422" s="235" t="str" cm="1">
        <f t="array" ref="M422">IFERROR(INDEX(Forecast_Capex_Input!J$12:J$286,$Z422),NA)</f>
        <v>N/A</v>
      </c>
      <c r="N422" s="235" t="str" cm="1">
        <f t="array" ref="N422">IFERROR(INDEX(Forecast_Capex_Input!K$12:K$286,$Z422),NA)</f>
        <v>N/A</v>
      </c>
      <c r="O422" s="235" t="str" cm="1">
        <f t="array" ref="O422">IFERROR(INDEX(Forecast_Capex_Input!L$12:L$286,$Z422),NA)</f>
        <v>N/A</v>
      </c>
      <c r="P422" s="235" t="str" cm="1">
        <f t="array" ref="P422">IFERROR(INDEX(Forecast_Capex_Input!M$12:M$286,$Z422),NA)</f>
        <v>N/A</v>
      </c>
      <c r="Q422" s="82" t="str" cm="1">
        <f t="array" ref="Q422">IFERROR(INDEX(Forecast_Capex_Input!N$12:N$286,$Z422),NA)</f>
        <v>No</v>
      </c>
      <c r="R422" s="190" cm="1">
        <f t="array" ref="R422">IFERROR(INDEX(Forecast_Capex_Input!O$12:O$286,$Z422),0)</f>
        <v>0</v>
      </c>
      <c r="S422" s="82" t="str" cm="1">
        <f t="array" ref="S422">IFERROR(INDEX(Forecast_Capex_Input!P$12:P$286,$Z422),0)</f>
        <v>Safety security &amp; reliability</v>
      </c>
      <c r="T422" s="235" t="str" cm="1">
        <f t="array" aca="1" ref="T422" ca="1">IFERROR(INDEX(General!$K$91:$K$110,$AC422),NA)</f>
        <v>Substations (2018 onwards)</v>
      </c>
      <c r="U422" s="190" cm="1">
        <f t="array" aca="1" ref="U422" ca="1">IFERROR(
IF($F422=General!$E$25,INDEX(Forecast_Capex_Input!S$12:S$286,$Z422),
INDEX(Forecast_Capex_Input!T$12:T$286,$Z422)),0)</f>
        <v>0.86</v>
      </c>
      <c r="V422" s="82" t="b">
        <f>IFERROR(INDEX(Overheads!$T$19:$T$26,MATCH($I422,Overheads!$E$19:$E$26,0)),FALSE)</f>
        <v>1</v>
      </c>
      <c r="W422" s="236" t="str" cm="1">
        <f t="array" ref="W422">IFERROR(
INDEX(Forecast_Capex_Input!CN$12:CN$286,$Z422),0)</f>
        <v>FY22</v>
      </c>
      <c r="X422" s="236">
        <f>IFERROR(
MATCH($W422,General!$L$39:$S$39,0),1)</f>
        <v>2</v>
      </c>
      <c r="Z422" s="180">
        <f>IFERROR(
IF(MATCH($C422,Forecast_Capex_Input!$CI$12:$CI$286,1)+1&gt;MAX(Forecast_Capex_Input!$C$12:$C$286),NA,
MATCH($C422,Forecast_Capex_Input!$CI$12:$CI$286,1)+1),1)</f>
        <v>168</v>
      </c>
      <c r="AA422" s="180" cm="1">
        <f t="array" aca="1" ref="AA422" ca="1">IFERROR(
IF(Z421&lt;&gt;Z422,1,
IF(COUNTIF(OFFSET(AA421,0,0,-INDEX(Forecast_Capex_Input!$CG$12:$CG$286,$Z422)),AA421)=INDEX(Forecast_Capex_Input!$CG$12:$CG$286,$Z422),AA421+1,AA421)),NA)</f>
        <v>2</v>
      </c>
      <c r="AB422" s="180" cm="1">
        <f t="array" ref="AB422">IFERROR($C422-IF($Z422=1,1,INDEX(Forecast_Capex_Input!$CI$12:$CI$286,$Z422-1))+1,NA)</f>
        <v>2</v>
      </c>
      <c r="AC422" s="180" cm="1">
        <f t="array" aca="1" ref="AC422" ca="1">IFERROR(IF(AA422=1,
INDEX(Forecast_Capex_Input!$AI$10:$BB$10,SMALL(IF(INDEX(Forecast_Capex_Input!$AI$12:$BB$286,$Z422,0)&gt;0,COLUMN(Forecast_Capex_Input!$AI$10:$BB$10)-COLUMN(Forecast_Capex_Input!$AI$12)+1),ROWS(OFFSET(AC421,0,0,-$AB422)))),
OFFSET(AC421,-INDEX(Forecast_Capex_Input!$CG$12:$CG$286,$Z422)+1,0)),NA)</f>
        <v>3</v>
      </c>
      <c r="AD422" s="180">
        <f t="shared" ca="1" si="40"/>
        <v>2</v>
      </c>
      <c r="AE422" s="82" t="b">
        <f t="shared" si="43"/>
        <v>0</v>
      </c>
      <c r="AF422" s="78" t="b">
        <v>0</v>
      </c>
      <c r="AG422" s="82" t="b">
        <f t="shared" si="41"/>
        <v>1</v>
      </c>
      <c r="AI422" s="67">
        <v>1.5626873840436173</v>
      </c>
      <c r="AJ422" s="67">
        <v>4.811313834119324</v>
      </c>
      <c r="AK422" s="67">
        <v>0.50830073228822326</v>
      </c>
      <c r="AL422" s="67">
        <v>0</v>
      </c>
      <c r="AM422" s="67">
        <v>0</v>
      </c>
      <c r="AN422" s="237">
        <v>6.8823019504511649</v>
      </c>
      <c r="AP422" s="67">
        <v>1.5626873840436173</v>
      </c>
      <c r="AQ422" s="67">
        <v>4.811313834119324</v>
      </c>
      <c r="AR422" s="67">
        <v>0.50830073228822326</v>
      </c>
      <c r="AS422" s="67">
        <v>0</v>
      </c>
      <c r="AT422" s="67">
        <v>0</v>
      </c>
      <c r="AU422" s="237">
        <v>6.8823019504511649</v>
      </c>
      <c r="AW422" s="67">
        <v>0.18838416567118577</v>
      </c>
      <c r="AX422" s="67">
        <v>0.54359655202199597</v>
      </c>
      <c r="AY422" s="67">
        <v>7.0507886191520749E-2</v>
      </c>
      <c r="AZ422" s="67">
        <v>0</v>
      </c>
      <c r="BA422" s="67">
        <v>0</v>
      </c>
      <c r="BB422" s="237">
        <v>0.80248860388470244</v>
      </c>
      <c r="BD422" s="67">
        <v>3.6680448939241633E-2</v>
      </c>
      <c r="BE422" s="67">
        <v>0.10655422299253721</v>
      </c>
      <c r="BF422" s="67">
        <v>1.3518714653628746E-2</v>
      </c>
      <c r="BG422" s="67">
        <v>0</v>
      </c>
      <c r="BH422" s="67">
        <v>0</v>
      </c>
      <c r="BI422" s="237">
        <v>0.15675338658540761</v>
      </c>
      <c r="BK422" s="67">
        <v>1.7877519986540447</v>
      </c>
      <c r="BL422" s="67">
        <v>5.4614646091338575</v>
      </c>
      <c r="BM422" s="67">
        <v>0.59232733313337271</v>
      </c>
      <c r="BN422" s="67">
        <v>0</v>
      </c>
      <c r="BO422" s="67">
        <v>0</v>
      </c>
      <c r="BP422" s="237">
        <v>7.8415439409212748</v>
      </c>
      <c r="BR422" s="238">
        <v>0</v>
      </c>
      <c r="BS422" s="238">
        <v>1</v>
      </c>
      <c r="BT422" s="238">
        <v>0</v>
      </c>
      <c r="BU422" s="238">
        <v>0</v>
      </c>
      <c r="BV422" s="238">
        <v>0</v>
      </c>
      <c r="BX422" s="67">
        <v>0</v>
      </c>
      <c r="BY422" s="67">
        <v>6.8823019504511649</v>
      </c>
      <c r="BZ422" s="67">
        <v>0</v>
      </c>
      <c r="CA422" s="67">
        <v>0</v>
      </c>
      <c r="CB422" s="67">
        <v>0</v>
      </c>
      <c r="CC422" s="237">
        <v>6.8823019504511649</v>
      </c>
      <c r="CE422" s="67">
        <v>0</v>
      </c>
      <c r="CF422" s="67">
        <v>6.8823019504511649</v>
      </c>
      <c r="CG422" s="67">
        <v>0</v>
      </c>
      <c r="CH422" s="67">
        <v>0</v>
      </c>
      <c r="CI422" s="67">
        <v>0</v>
      </c>
      <c r="CJ422" s="237">
        <v>6.8823019504511649</v>
      </c>
      <c r="CL422" s="67">
        <v>0</v>
      </c>
      <c r="CM422" s="67">
        <v>0.80248860388470244</v>
      </c>
      <c r="CN422" s="67">
        <v>0</v>
      </c>
      <c r="CO422" s="67">
        <v>0</v>
      </c>
      <c r="CP422" s="67">
        <v>0</v>
      </c>
      <c r="CQ422" s="237">
        <v>0.80248860388470244</v>
      </c>
      <c r="CS422" s="67">
        <v>0</v>
      </c>
      <c r="CT422" s="67">
        <v>0.15675338658540761</v>
      </c>
      <c r="CU422" s="67">
        <v>0</v>
      </c>
      <c r="CV422" s="67">
        <v>0</v>
      </c>
      <c r="CW422" s="67">
        <v>0</v>
      </c>
      <c r="CX422" s="237">
        <v>0.15675338658540761</v>
      </c>
      <c r="CZ422" s="67">
        <v>0</v>
      </c>
      <c r="DA422" s="67">
        <v>7.8415439409212748</v>
      </c>
      <c r="DB422" s="67">
        <v>0</v>
      </c>
      <c r="DC422" s="67">
        <v>0</v>
      </c>
      <c r="DD422" s="67">
        <v>0</v>
      </c>
      <c r="DE422" s="237">
        <v>7.8415439409212748</v>
      </c>
      <c r="DG422" s="190" t="b" cm="1">
        <f t="array" aca="1" ref="DG422" ca="1">OR($G422=Forecast_Capex_Input!$BF$8:$BF$10)</f>
        <v>0</v>
      </c>
      <c r="DH422" s="190" cm="1">
        <f t="array" aca="1" ref="DH422" ca="1">IFERROR(INDEX(Forecast_Capex_Input!BG$12:BG$286,$Z422)
*(INDEX(Forecast_Capex_Input!$H$12:$H$286,$Z422)=Repex),0)
*$DG422</f>
        <v>0</v>
      </c>
      <c r="DI422" s="190" cm="1">
        <f t="array" aca="1" ref="DI422" ca="1">IFERROR(INDEX(Forecast_Capex_Input!BH$12:BH$286,$Z422)
*(INDEX(Forecast_Capex_Input!$H$12:$H$286,$Z422)=Repex),0)
*$DG422</f>
        <v>0</v>
      </c>
      <c r="DJ422" s="190" cm="1">
        <f t="array" aca="1" ref="DJ422" ca="1">IFERROR(INDEX(Forecast_Capex_Input!BI$12:BI$286,$Z422)
*(INDEX(Forecast_Capex_Input!$H$12:$H$286,$Z422)=Repex),0)
*$DG422</f>
        <v>0</v>
      </c>
      <c r="DK422" s="190" cm="1">
        <f t="array" aca="1" ref="DK422" ca="1">IFERROR(INDEX(Forecast_Capex_Input!BJ$12:BJ$286,$Z422)
*(INDEX(Forecast_Capex_Input!$H$12:$H$286,$Z422)=Repex),0)
*$DG422</f>
        <v>0</v>
      </c>
      <c r="DL422" s="190" cm="1">
        <f t="array" aca="1" ref="DL422" ca="1">IFERROR(INDEX(Forecast_Capex_Input!BK$12:BK$286,$Z422)
*(INDEX(Forecast_Capex_Input!$H$12:$H$286,$Z422)=Repex),0)
*$DG422</f>
        <v>0</v>
      </c>
      <c r="DM422" s="190" cm="1">
        <f t="array" aca="1" ref="DM422" ca="1">IFERROR(INDEX(Forecast_Capex_Input!BL$12:BL$286,$Z422)
*(INDEX(Forecast_Capex_Input!$H$12:$H$286,$Z422)=Repex),0)
*$DG422</f>
        <v>0</v>
      </c>
      <c r="DO422" s="190" t="b" cm="1">
        <f t="array" aca="1" ref="DO422" ca="1">OR($G422=Forecast_Capex_Input!$BN$8:$BN$9)</f>
        <v>1</v>
      </c>
      <c r="DP422" s="190" cm="1">
        <f t="array" aca="1" ref="DP422" ca="1">IFERROR(INDEX(Forecast_Capex_Input!BO$12:BO$286,$Z422)
*(INDEX(Forecast_Capex_Input!$H$12:$H$286,$Z422)=Repex),0)
*$DO422</f>
        <v>0</v>
      </c>
      <c r="DQ422" s="190" cm="1">
        <f t="array" aca="1" ref="DQ422" ca="1">IFERROR(INDEX(Forecast_Capex_Input!BP$12:BP$286,$Z422)
*(INDEX(Forecast_Capex_Input!$H$12:$H$286,$Z422)=Repex),0)
*$DO422</f>
        <v>0</v>
      </c>
      <c r="DR422" s="190" cm="1">
        <f t="array" aca="1" ref="DR422" ca="1">IFERROR(INDEX(Forecast_Capex_Input!BQ$12:BQ$286,$Z422)
*(INDEX(Forecast_Capex_Input!$H$12:$H$286,$Z422)=Repex),0)
*$DO422</f>
        <v>0</v>
      </c>
      <c r="DS422" s="190" cm="1">
        <f t="array" aca="1" ref="DS422" ca="1">IFERROR(INDEX(Forecast_Capex_Input!BR$12:BR$286,$Z422)
*(INDEX(Forecast_Capex_Input!$H$12:$H$286,$Z422)=Repex),0)
*$DO422</f>
        <v>0</v>
      </c>
      <c r="DT422" s="190" cm="1">
        <f t="array" aca="1" ref="DT422" ca="1">IFERROR(INDEX(Forecast_Capex_Input!BS$12:BS$286,$Z422)
*(INDEX(Forecast_Capex_Input!$H$12:$H$286,$Z422)=Repex),0)
*$DO422</f>
        <v>0</v>
      </c>
      <c r="DV422" s="190" t="b" cm="1">
        <f t="array" aca="1" ref="DV422" ca="1">OR($G422=Forecast_Capex_Input!$BU$8:$BU$10)</f>
        <v>0</v>
      </c>
      <c r="DW422" s="190" cm="1">
        <f t="array" aca="1" ref="DW422" ca="1">IFERROR(INDEX(Forecast_Capex_Input!BV$12:BV$286,$Z422)
*(INDEX(Forecast_Capex_Input!$H$12:$H$286,$Z422)=Repex),0)
*$DV422</f>
        <v>0</v>
      </c>
      <c r="DX422" s="190" cm="1">
        <f t="array" aca="1" ref="DX422" ca="1">IFERROR(INDEX(Forecast_Capex_Input!BW$12:BW$286,$Z422)
*(INDEX(Forecast_Capex_Input!$H$12:$H$286,$Z422)=Repex),0)
*$DV422</f>
        <v>0</v>
      </c>
      <c r="DY422" s="190" cm="1">
        <f t="array" aca="1" ref="DY422" ca="1">IFERROR(INDEX(Forecast_Capex_Input!BX$12:BX$286,$Z422)
*(INDEX(Forecast_Capex_Input!$H$12:$H$286,$Z422)=Repex),0)
*$DV422</f>
        <v>0</v>
      </c>
      <c r="DZ422" s="190" cm="1">
        <f t="array" aca="1" ref="DZ422" ca="1">IFERROR(INDEX(Forecast_Capex_Input!BY$12:BY$286,$Z422)
*(INDEX(Forecast_Capex_Input!$H$12:$H$286,$Z422)=Repex),0)
*$DV422</f>
        <v>0</v>
      </c>
      <c r="EA422" s="190" cm="1">
        <f t="array" aca="1" ref="EA422" ca="1">IFERROR(INDEX(Forecast_Capex_Input!BZ$12:BZ$286,$Z422)
*(INDEX(Forecast_Capex_Input!$H$12:$H$286,$Z422)=Repex),0)
*$DV422</f>
        <v>0</v>
      </c>
      <c r="EB422" s="190" cm="1">
        <f t="array" aca="1" ref="EB422" ca="1">IFERROR(INDEX(Forecast_Capex_Input!CA$12:CA$286,$Z422)
*(INDEX(Forecast_Capex_Input!$H$12:$H$286,$Z422)=Repex),0)
*$DV422</f>
        <v>0</v>
      </c>
      <c r="EC422" s="190" cm="1">
        <f t="array" aca="1" ref="EC422" ca="1">IFERROR(INDEX(Forecast_Capex_Input!CB$12:CB$286,$Z422)
*(INDEX(Forecast_Capex_Input!$H$12:$H$286,$Z422)=Repex),0)
*$DV422</f>
        <v>0</v>
      </c>
      <c r="ED422" s="190" cm="1">
        <f t="array" aca="1" ref="ED422" ca="1">IFERROR(INDEX(Forecast_Capex_Input!CC$12:CC$286,$Z422)
*(INDEX(Forecast_Capex_Input!$H$12:$H$286,$Z422)=Repex),0)
*$DV422</f>
        <v>0</v>
      </c>
      <c r="EF422" s="107">
        <f t="shared" si="44"/>
        <v>6.8823019504511649</v>
      </c>
      <c r="EG422" s="180">
        <f>IFERROR(RANK(EF422,EF$11:EF$1010,0)+COUNTIF(EF$11:EF422,EF422)-1,NA)</f>
        <v>7</v>
      </c>
    </row>
    <row r="423" spans="3:137" x14ac:dyDescent="0.2">
      <c r="C423" s="180">
        <f t="shared" si="42"/>
        <v>413</v>
      </c>
      <c r="D423" s="212" t="str" cm="1">
        <f t="array" ref="D423">IFERROR(INDEX(Forecast_Capex_Input!$D$12:$D$286,$Z423),NA)</f>
        <v>Supply to Panorama area</v>
      </c>
      <c r="E423" s="82" t="b" cm="1">
        <f t="array" ref="E423">IF($Z423=NA,NA,INDEX(Forecast_Capex_Input!$E$12:$E$286,$Z423))</f>
        <v>1</v>
      </c>
      <c r="F423" s="212" t="str" cm="1">
        <f t="array" aca="1" ref="F423" ca="1">IFERROR(INDEX(General!$E$25:$E$26,$AA423),NA)</f>
        <v>Labour</v>
      </c>
      <c r="G423" s="212" t="str" cm="1">
        <f t="array" aca="1" ref="G423" ca="1">IFERROR(INDEX(Forecast_Capex_Input!$AI$11:$BB$11,$AC423),NA)</f>
        <v>Substations</v>
      </c>
      <c r="H423" s="234" cm="1">
        <f t="array" aca="1" ref="H423" ca="1">IFERROR(INDEX(Forecast_Capex_Input!$AI$12:$BB$286,$Z423,$AC423),NA)</f>
        <v>0.74099408274673939</v>
      </c>
      <c r="I423" s="235" t="str" cm="1">
        <f t="array" ref="I423">IFERROR(INDEX(Forecast_Capex_Input!$F$12:$F$286,$Z423),NA)</f>
        <v>Connections</v>
      </c>
      <c r="J423" s="235" t="str" cm="1">
        <f t="array" ref="J423">IFERROR(INDEX(Forecast_Capex_Input!G$12:G$286,$Z423),NA)</f>
        <v>Connections</v>
      </c>
      <c r="K423" s="235" t="str" cm="1">
        <f t="array" ref="K423">IFERROR(INDEX(Forecast_Capex_Input!H$12:H$286,$Z423),NA)</f>
        <v>Augex</v>
      </c>
      <c r="L423" s="235" t="str" cm="1">
        <f t="array" ref="L423">IFERROR(INDEX(Forecast_Capex_Input!I$12:I$286,$Z423),NA)</f>
        <v>Demand</v>
      </c>
      <c r="M423" s="235" t="str" cm="1">
        <f t="array" ref="M423">IFERROR(INDEX(Forecast_Capex_Input!J$12:J$286,$Z423),NA)</f>
        <v>N/A</v>
      </c>
      <c r="N423" s="235" t="str" cm="1">
        <f t="array" ref="N423">IFERROR(INDEX(Forecast_Capex_Input!K$12:K$286,$Z423),NA)</f>
        <v>N/A</v>
      </c>
      <c r="O423" s="235" t="str" cm="1">
        <f t="array" ref="O423">IFERROR(INDEX(Forecast_Capex_Input!L$12:L$286,$Z423),NA)</f>
        <v>N/A</v>
      </c>
      <c r="P423" s="235" t="str" cm="1">
        <f t="array" ref="P423">IFERROR(INDEX(Forecast_Capex_Input!M$12:M$286,$Z423),NA)</f>
        <v>N/A</v>
      </c>
      <c r="Q423" s="82" t="str" cm="1">
        <f t="array" ref="Q423">IFERROR(INDEX(Forecast_Capex_Input!N$12:N$286,$Z423),NA)</f>
        <v>No</v>
      </c>
      <c r="R423" s="190" cm="1">
        <f t="array" ref="R423">IFERROR(INDEX(Forecast_Capex_Input!O$12:O$286,$Z423),0)</f>
        <v>0</v>
      </c>
      <c r="S423" s="82" t="str" cm="1">
        <f t="array" ref="S423">IFERROR(INDEX(Forecast_Capex_Input!P$12:P$286,$Z423),0)</f>
        <v>Localised maximum demand growth</v>
      </c>
      <c r="T423" s="235" t="str" cm="1">
        <f t="array" aca="1" ref="T423" ca="1">IFERROR(INDEX(General!$K$91:$K$110,$AC423),NA)</f>
        <v>Substations (2018 onwards)</v>
      </c>
      <c r="U423" s="190" cm="1">
        <f t="array" aca="1" ref="U423" ca="1">IFERROR(
IF($F423=General!$E$25,INDEX(Forecast_Capex_Input!S$12:S$286,$Z423),
INDEX(Forecast_Capex_Input!T$12:T$286,$Z423)),0)</f>
        <v>0.28999999999999998</v>
      </c>
      <c r="V423" s="82" t="b">
        <f>IFERROR(INDEX(Overheads!$T$19:$T$26,MATCH($I423,Overheads!$E$19:$E$26,0)),FALSE)</f>
        <v>1</v>
      </c>
      <c r="W423" s="236" t="str" cm="1">
        <f t="array" ref="W423">IFERROR(
INDEX(Forecast_Capex_Input!CN$12:CN$286,$Z423),0)</f>
        <v>FY22</v>
      </c>
      <c r="X423" s="236">
        <f>IFERROR(
MATCH($W423,General!$L$39:$S$39,0),1)</f>
        <v>2</v>
      </c>
      <c r="Z423" s="180">
        <f>IFERROR(
IF(MATCH($C423,Forecast_Capex_Input!$CI$12:$CI$286,1)+1&gt;MAX(Forecast_Capex_Input!$C$12:$C$286),NA,
MATCH($C423,Forecast_Capex_Input!$CI$12:$CI$286,1)+1),1)</f>
        <v>169</v>
      </c>
      <c r="AA423" s="180" cm="1">
        <f t="array" aca="1" ref="AA423" ca="1">IFERROR(
IF(Z422&lt;&gt;Z423,1,
IF(COUNTIF(OFFSET(AA422,0,0,-INDEX(Forecast_Capex_Input!$CG$12:$CG$286,$Z423)),AA422)=INDEX(Forecast_Capex_Input!$CG$12:$CG$286,$Z423),AA422+1,AA422)),NA)</f>
        <v>1</v>
      </c>
      <c r="AB423" s="180" cm="1">
        <f t="array" ref="AB423">IFERROR($C423-IF($Z423=1,1,INDEX(Forecast_Capex_Input!$CI$12:$CI$286,$Z423-1))+1,NA)</f>
        <v>1</v>
      </c>
      <c r="AC423" s="180" cm="1">
        <f t="array" aca="1" ref="AC423" ca="1">IFERROR(IF(AA423=1,
INDEX(Forecast_Capex_Input!$AI$10:$BB$10,SMALL(IF(INDEX(Forecast_Capex_Input!$AI$12:$BB$286,$Z423,0)&gt;0,COLUMN(Forecast_Capex_Input!$AI$10:$BB$10)-COLUMN(Forecast_Capex_Input!$AI$12)+1),ROWS(OFFSET(AC422,0,0,-$AB423)))),
OFFSET(AC422,-INDEX(Forecast_Capex_Input!$CG$12:$CG$286,$Z423)+1,0)),NA)</f>
        <v>3</v>
      </c>
      <c r="AD423" s="180">
        <f t="shared" ca="1" si="40"/>
        <v>1</v>
      </c>
      <c r="AE423" s="82" t="b">
        <f t="shared" si="43"/>
        <v>0</v>
      </c>
      <c r="AF423" s="78" t="b">
        <v>0</v>
      </c>
      <c r="AG423" s="82" t="b">
        <f t="shared" si="41"/>
        <v>1</v>
      </c>
      <c r="AI423" s="67">
        <v>0</v>
      </c>
      <c r="AJ423" s="67">
        <v>0</v>
      </c>
      <c r="AK423" s="67">
        <v>0</v>
      </c>
      <c r="AL423" s="67">
        <v>0</v>
      </c>
      <c r="AM423" s="67">
        <v>0</v>
      </c>
      <c r="AN423" s="237">
        <v>0</v>
      </c>
      <c r="AP423" s="67">
        <v>0</v>
      </c>
      <c r="AQ423" s="67">
        <v>0</v>
      </c>
      <c r="AR423" s="67">
        <v>0</v>
      </c>
      <c r="AS423" s="67">
        <v>0</v>
      </c>
      <c r="AT423" s="67">
        <v>0</v>
      </c>
      <c r="AU423" s="237">
        <v>0</v>
      </c>
      <c r="AW423" s="67">
        <v>0</v>
      </c>
      <c r="AX423" s="67">
        <v>0</v>
      </c>
      <c r="AY423" s="67">
        <v>0</v>
      </c>
      <c r="AZ423" s="67">
        <v>0</v>
      </c>
      <c r="BA423" s="67">
        <v>0</v>
      </c>
      <c r="BB423" s="237">
        <v>0</v>
      </c>
      <c r="BD423" s="67">
        <v>0</v>
      </c>
      <c r="BE423" s="67">
        <v>0</v>
      </c>
      <c r="BF423" s="67">
        <v>0</v>
      </c>
      <c r="BG423" s="67">
        <v>0</v>
      </c>
      <c r="BH423" s="67">
        <v>0</v>
      </c>
      <c r="BI423" s="237">
        <v>0</v>
      </c>
      <c r="BK423" s="67">
        <v>0</v>
      </c>
      <c r="BL423" s="67">
        <v>0</v>
      </c>
      <c r="BM423" s="67">
        <v>0</v>
      </c>
      <c r="BN423" s="67">
        <v>0</v>
      </c>
      <c r="BO423" s="67">
        <v>0</v>
      </c>
      <c r="BP423" s="237">
        <v>0</v>
      </c>
      <c r="BR423" s="238">
        <v>0</v>
      </c>
      <c r="BS423" s="238">
        <v>0.9</v>
      </c>
      <c r="BT423" s="238">
        <v>0.1</v>
      </c>
      <c r="BU423" s="238">
        <v>0</v>
      </c>
      <c r="BV423" s="238">
        <v>0</v>
      </c>
      <c r="BX423" s="67">
        <v>0</v>
      </c>
      <c r="BY423" s="67">
        <v>0</v>
      </c>
      <c r="BZ423" s="67">
        <v>0</v>
      </c>
      <c r="CA423" s="67">
        <v>0</v>
      </c>
      <c r="CB423" s="67">
        <v>0</v>
      </c>
      <c r="CC423" s="237">
        <v>0</v>
      </c>
      <c r="CE423" s="67">
        <v>0</v>
      </c>
      <c r="CF423" s="67">
        <v>0</v>
      </c>
      <c r="CG423" s="67">
        <v>0</v>
      </c>
      <c r="CH423" s="67">
        <v>0</v>
      </c>
      <c r="CI423" s="67">
        <v>0</v>
      </c>
      <c r="CJ423" s="237">
        <v>0</v>
      </c>
      <c r="CL423" s="67">
        <v>0</v>
      </c>
      <c r="CM423" s="67">
        <v>0</v>
      </c>
      <c r="CN423" s="67">
        <v>0</v>
      </c>
      <c r="CO423" s="67">
        <v>0</v>
      </c>
      <c r="CP423" s="67">
        <v>0</v>
      </c>
      <c r="CQ423" s="237">
        <v>0</v>
      </c>
      <c r="CS423" s="67">
        <v>0</v>
      </c>
      <c r="CT423" s="67">
        <v>0</v>
      </c>
      <c r="CU423" s="67">
        <v>0</v>
      </c>
      <c r="CV423" s="67">
        <v>0</v>
      </c>
      <c r="CW423" s="67">
        <v>0</v>
      </c>
      <c r="CX423" s="237">
        <v>0</v>
      </c>
      <c r="CZ423" s="67">
        <v>0</v>
      </c>
      <c r="DA423" s="67">
        <v>0</v>
      </c>
      <c r="DB423" s="67">
        <v>0</v>
      </c>
      <c r="DC423" s="67">
        <v>0</v>
      </c>
      <c r="DD423" s="67">
        <v>0</v>
      </c>
      <c r="DE423" s="237">
        <v>0</v>
      </c>
      <c r="DG423" s="190" t="b" cm="1">
        <f t="array" aca="1" ref="DG423" ca="1">OR($G423=Forecast_Capex_Input!$BF$8:$BF$10)</f>
        <v>0</v>
      </c>
      <c r="DH423" s="190" cm="1">
        <f t="array" aca="1" ref="DH423" ca="1">IFERROR(INDEX(Forecast_Capex_Input!BG$12:BG$286,$Z423)
*(INDEX(Forecast_Capex_Input!$H$12:$H$286,$Z423)=Repex),0)
*$DG423</f>
        <v>0</v>
      </c>
      <c r="DI423" s="190" cm="1">
        <f t="array" aca="1" ref="DI423" ca="1">IFERROR(INDEX(Forecast_Capex_Input!BH$12:BH$286,$Z423)
*(INDEX(Forecast_Capex_Input!$H$12:$H$286,$Z423)=Repex),0)
*$DG423</f>
        <v>0</v>
      </c>
      <c r="DJ423" s="190" cm="1">
        <f t="array" aca="1" ref="DJ423" ca="1">IFERROR(INDEX(Forecast_Capex_Input!BI$12:BI$286,$Z423)
*(INDEX(Forecast_Capex_Input!$H$12:$H$286,$Z423)=Repex),0)
*$DG423</f>
        <v>0</v>
      </c>
      <c r="DK423" s="190" cm="1">
        <f t="array" aca="1" ref="DK423" ca="1">IFERROR(INDEX(Forecast_Capex_Input!BJ$12:BJ$286,$Z423)
*(INDEX(Forecast_Capex_Input!$H$12:$H$286,$Z423)=Repex),0)
*$DG423</f>
        <v>0</v>
      </c>
      <c r="DL423" s="190" cm="1">
        <f t="array" aca="1" ref="DL423" ca="1">IFERROR(INDEX(Forecast_Capex_Input!BK$12:BK$286,$Z423)
*(INDEX(Forecast_Capex_Input!$H$12:$H$286,$Z423)=Repex),0)
*$DG423</f>
        <v>0</v>
      </c>
      <c r="DM423" s="190" cm="1">
        <f t="array" aca="1" ref="DM423" ca="1">IFERROR(INDEX(Forecast_Capex_Input!BL$12:BL$286,$Z423)
*(INDEX(Forecast_Capex_Input!$H$12:$H$286,$Z423)=Repex),0)
*$DG423</f>
        <v>0</v>
      </c>
      <c r="DO423" s="190" t="b" cm="1">
        <f t="array" aca="1" ref="DO423" ca="1">OR($G423=Forecast_Capex_Input!$BN$8:$BN$9)</f>
        <v>1</v>
      </c>
      <c r="DP423" s="190" cm="1">
        <f t="array" aca="1" ref="DP423" ca="1">IFERROR(INDEX(Forecast_Capex_Input!BO$12:BO$286,$Z423)
*(INDEX(Forecast_Capex_Input!$H$12:$H$286,$Z423)=Repex),0)
*$DO423</f>
        <v>0</v>
      </c>
      <c r="DQ423" s="190" cm="1">
        <f t="array" aca="1" ref="DQ423" ca="1">IFERROR(INDEX(Forecast_Capex_Input!BP$12:BP$286,$Z423)
*(INDEX(Forecast_Capex_Input!$H$12:$H$286,$Z423)=Repex),0)
*$DO423</f>
        <v>0</v>
      </c>
      <c r="DR423" s="190" cm="1">
        <f t="array" aca="1" ref="DR423" ca="1">IFERROR(INDEX(Forecast_Capex_Input!BQ$12:BQ$286,$Z423)
*(INDEX(Forecast_Capex_Input!$H$12:$H$286,$Z423)=Repex),0)
*$DO423</f>
        <v>0</v>
      </c>
      <c r="DS423" s="190" cm="1">
        <f t="array" aca="1" ref="DS423" ca="1">IFERROR(INDEX(Forecast_Capex_Input!BR$12:BR$286,$Z423)
*(INDEX(Forecast_Capex_Input!$H$12:$H$286,$Z423)=Repex),0)
*$DO423</f>
        <v>0</v>
      </c>
      <c r="DT423" s="190" cm="1">
        <f t="array" aca="1" ref="DT423" ca="1">IFERROR(INDEX(Forecast_Capex_Input!BS$12:BS$286,$Z423)
*(INDEX(Forecast_Capex_Input!$H$12:$H$286,$Z423)=Repex),0)
*$DO423</f>
        <v>0</v>
      </c>
      <c r="DV423" s="190" t="b" cm="1">
        <f t="array" aca="1" ref="DV423" ca="1">OR($G423=Forecast_Capex_Input!$BU$8:$BU$10)</f>
        <v>0</v>
      </c>
      <c r="DW423" s="190" cm="1">
        <f t="array" aca="1" ref="DW423" ca="1">IFERROR(INDEX(Forecast_Capex_Input!BV$12:BV$286,$Z423)
*(INDEX(Forecast_Capex_Input!$H$12:$H$286,$Z423)=Repex),0)
*$DV423</f>
        <v>0</v>
      </c>
      <c r="DX423" s="190" cm="1">
        <f t="array" aca="1" ref="DX423" ca="1">IFERROR(INDEX(Forecast_Capex_Input!BW$12:BW$286,$Z423)
*(INDEX(Forecast_Capex_Input!$H$12:$H$286,$Z423)=Repex),0)
*$DV423</f>
        <v>0</v>
      </c>
      <c r="DY423" s="190" cm="1">
        <f t="array" aca="1" ref="DY423" ca="1">IFERROR(INDEX(Forecast_Capex_Input!BX$12:BX$286,$Z423)
*(INDEX(Forecast_Capex_Input!$H$12:$H$286,$Z423)=Repex),0)
*$DV423</f>
        <v>0</v>
      </c>
      <c r="DZ423" s="190" cm="1">
        <f t="array" aca="1" ref="DZ423" ca="1">IFERROR(INDEX(Forecast_Capex_Input!BY$12:BY$286,$Z423)
*(INDEX(Forecast_Capex_Input!$H$12:$H$286,$Z423)=Repex),0)
*$DV423</f>
        <v>0</v>
      </c>
      <c r="EA423" s="190" cm="1">
        <f t="array" aca="1" ref="EA423" ca="1">IFERROR(INDEX(Forecast_Capex_Input!BZ$12:BZ$286,$Z423)
*(INDEX(Forecast_Capex_Input!$H$12:$H$286,$Z423)=Repex),0)
*$DV423</f>
        <v>0</v>
      </c>
      <c r="EB423" s="190" cm="1">
        <f t="array" aca="1" ref="EB423" ca="1">IFERROR(INDEX(Forecast_Capex_Input!CA$12:CA$286,$Z423)
*(INDEX(Forecast_Capex_Input!$H$12:$H$286,$Z423)=Repex),0)
*$DV423</f>
        <v>0</v>
      </c>
      <c r="EC423" s="190" cm="1">
        <f t="array" aca="1" ref="EC423" ca="1">IFERROR(INDEX(Forecast_Capex_Input!CB$12:CB$286,$Z423)
*(INDEX(Forecast_Capex_Input!$H$12:$H$286,$Z423)=Repex),0)
*$DV423</f>
        <v>0</v>
      </c>
      <c r="ED423" s="190" cm="1">
        <f t="array" aca="1" ref="ED423" ca="1">IFERROR(INDEX(Forecast_Capex_Input!CC$12:CC$286,$Z423)
*(INDEX(Forecast_Capex_Input!$H$12:$H$286,$Z423)=Repex),0)
*$DV423</f>
        <v>0</v>
      </c>
      <c r="EF423" s="107">
        <f t="shared" si="44"/>
        <v>0</v>
      </c>
      <c r="EG423" s="180">
        <f>IFERROR(RANK(EF423,EF$11:EF$1010,0)+COUNTIF(EF$11:EF423,EF423)-1,NA)</f>
        <v>77</v>
      </c>
    </row>
    <row r="424" spans="3:137" x14ac:dyDescent="0.2">
      <c r="C424" s="180">
        <f t="shared" si="42"/>
        <v>414</v>
      </c>
      <c r="D424" s="212" t="str" cm="1">
        <f t="array" ref="D424">IFERROR(INDEX(Forecast_Capex_Input!$D$12:$D$286,$Z424),NA)</f>
        <v>Supply to Panorama area</v>
      </c>
      <c r="E424" s="82" t="b" cm="1">
        <f t="array" ref="E424">IF($Z424=NA,NA,INDEX(Forecast_Capex_Input!$E$12:$E$286,$Z424))</f>
        <v>1</v>
      </c>
      <c r="F424" s="212" t="str" cm="1">
        <f t="array" aca="1" ref="F424" ca="1">IFERROR(INDEX(General!$E$25:$E$26,$AA424),NA)</f>
        <v>Labour</v>
      </c>
      <c r="G424" s="212" t="str" cm="1">
        <f t="array" aca="1" ref="G424" ca="1">IFERROR(INDEX(Forecast_Capex_Input!$AI$11:$BB$11,$AC424),NA)</f>
        <v>Secondary Systems</v>
      </c>
      <c r="H424" s="234" cm="1">
        <f t="array" aca="1" ref="H424" ca="1">IFERROR(INDEX(Forecast_Capex_Input!$AI$12:$BB$286,$Z424,$AC424),NA)</f>
        <v>7.7983433172249053E-2</v>
      </c>
      <c r="I424" s="235" t="str" cm="1">
        <f t="array" ref="I424">IFERROR(INDEX(Forecast_Capex_Input!$F$12:$F$286,$Z424),NA)</f>
        <v>Connections</v>
      </c>
      <c r="J424" s="235" t="str" cm="1">
        <f t="array" ref="J424">IFERROR(INDEX(Forecast_Capex_Input!G$12:G$286,$Z424),NA)</f>
        <v>Connections</v>
      </c>
      <c r="K424" s="235" t="str" cm="1">
        <f t="array" ref="K424">IFERROR(INDEX(Forecast_Capex_Input!H$12:H$286,$Z424),NA)</f>
        <v>Augex</v>
      </c>
      <c r="L424" s="235" t="str" cm="1">
        <f t="array" ref="L424">IFERROR(INDEX(Forecast_Capex_Input!I$12:I$286,$Z424),NA)</f>
        <v>Demand</v>
      </c>
      <c r="M424" s="235" t="str" cm="1">
        <f t="array" ref="M424">IFERROR(INDEX(Forecast_Capex_Input!J$12:J$286,$Z424),NA)</f>
        <v>N/A</v>
      </c>
      <c r="N424" s="235" t="str" cm="1">
        <f t="array" ref="N424">IFERROR(INDEX(Forecast_Capex_Input!K$12:K$286,$Z424),NA)</f>
        <v>N/A</v>
      </c>
      <c r="O424" s="235" t="str" cm="1">
        <f t="array" ref="O424">IFERROR(INDEX(Forecast_Capex_Input!L$12:L$286,$Z424),NA)</f>
        <v>N/A</v>
      </c>
      <c r="P424" s="235" t="str" cm="1">
        <f t="array" ref="P424">IFERROR(INDEX(Forecast_Capex_Input!M$12:M$286,$Z424),NA)</f>
        <v>N/A</v>
      </c>
      <c r="Q424" s="82" t="str" cm="1">
        <f t="array" ref="Q424">IFERROR(INDEX(Forecast_Capex_Input!N$12:N$286,$Z424),NA)</f>
        <v>No</v>
      </c>
      <c r="R424" s="190" cm="1">
        <f t="array" ref="R424">IFERROR(INDEX(Forecast_Capex_Input!O$12:O$286,$Z424),0)</f>
        <v>0</v>
      </c>
      <c r="S424" s="82" t="str" cm="1">
        <f t="array" ref="S424">IFERROR(INDEX(Forecast_Capex_Input!P$12:P$286,$Z424),0)</f>
        <v>Localised maximum demand growth</v>
      </c>
      <c r="T424" s="235" t="str" cm="1">
        <f t="array" aca="1" ref="T424" ca="1">IFERROR(INDEX(General!$K$91:$K$110,$AC424),NA)</f>
        <v>Secondary Systems (2018-23)</v>
      </c>
      <c r="U424" s="190" cm="1">
        <f t="array" aca="1" ref="U424" ca="1">IFERROR(
IF($F424=General!$E$25,INDEX(Forecast_Capex_Input!S$12:S$286,$Z424),
INDEX(Forecast_Capex_Input!T$12:T$286,$Z424)),0)</f>
        <v>0.28999999999999998</v>
      </c>
      <c r="V424" s="82" t="b">
        <f>IFERROR(INDEX(Overheads!$T$19:$T$26,MATCH($I424,Overheads!$E$19:$E$26,0)),FALSE)</f>
        <v>1</v>
      </c>
      <c r="W424" s="236" t="str" cm="1">
        <f t="array" ref="W424">IFERROR(
INDEX(Forecast_Capex_Input!CN$12:CN$286,$Z424),0)</f>
        <v>FY22</v>
      </c>
      <c r="X424" s="236">
        <f>IFERROR(
MATCH($W424,General!$L$39:$S$39,0),1)</f>
        <v>2</v>
      </c>
      <c r="Z424" s="180">
        <f>IFERROR(
IF(MATCH($C424,Forecast_Capex_Input!$CI$12:$CI$286,1)+1&gt;MAX(Forecast_Capex_Input!$C$12:$C$286),NA,
MATCH($C424,Forecast_Capex_Input!$CI$12:$CI$286,1)+1),1)</f>
        <v>169</v>
      </c>
      <c r="AA424" s="180" cm="1">
        <f t="array" aca="1" ref="AA424" ca="1">IFERROR(
IF(Z423&lt;&gt;Z424,1,
IF(COUNTIF(OFFSET(AA423,0,0,-INDEX(Forecast_Capex_Input!$CG$12:$CG$286,$Z424)),AA423)=INDEX(Forecast_Capex_Input!$CG$12:$CG$286,$Z424),AA423+1,AA423)),NA)</f>
        <v>1</v>
      </c>
      <c r="AB424" s="180" cm="1">
        <f t="array" ref="AB424">IFERROR($C424-IF($Z424=1,1,INDEX(Forecast_Capex_Input!$CI$12:$CI$286,$Z424-1))+1,NA)</f>
        <v>2</v>
      </c>
      <c r="AC424" s="180" cm="1">
        <f t="array" aca="1" ref="AC424" ca="1">IFERROR(IF(AA424=1,
INDEX(Forecast_Capex_Input!$AI$10:$BB$10,SMALL(IF(INDEX(Forecast_Capex_Input!$AI$12:$BB$286,$Z424,0)&gt;0,COLUMN(Forecast_Capex_Input!$AI$10:$BB$10)-COLUMN(Forecast_Capex_Input!$AI$12)+1),ROWS(OFFSET(AC423,0,0,-$AB424)))),
OFFSET(AC423,-INDEX(Forecast_Capex_Input!$CG$12:$CG$286,$Z424)+1,0)),NA)</f>
        <v>4</v>
      </c>
      <c r="AD424" s="180">
        <f t="shared" ca="1" si="40"/>
        <v>1</v>
      </c>
      <c r="AE424" s="82" t="b">
        <f t="shared" si="43"/>
        <v>0</v>
      </c>
      <c r="AF424" s="78" t="b">
        <v>0</v>
      </c>
      <c r="AG424" s="82" t="b">
        <f t="shared" si="41"/>
        <v>1</v>
      </c>
      <c r="AI424" s="67">
        <v>0</v>
      </c>
      <c r="AJ424" s="67">
        <v>0</v>
      </c>
      <c r="AK424" s="67">
        <v>0</v>
      </c>
      <c r="AL424" s="67">
        <v>0</v>
      </c>
      <c r="AM424" s="67">
        <v>0</v>
      </c>
      <c r="AN424" s="237">
        <v>0</v>
      </c>
      <c r="AP424" s="67">
        <v>0</v>
      </c>
      <c r="AQ424" s="67">
        <v>0</v>
      </c>
      <c r="AR424" s="67">
        <v>0</v>
      </c>
      <c r="AS424" s="67">
        <v>0</v>
      </c>
      <c r="AT424" s="67">
        <v>0</v>
      </c>
      <c r="AU424" s="237">
        <v>0</v>
      </c>
      <c r="AW424" s="67">
        <v>0</v>
      </c>
      <c r="AX424" s="67">
        <v>0</v>
      </c>
      <c r="AY424" s="67">
        <v>0</v>
      </c>
      <c r="AZ424" s="67">
        <v>0</v>
      </c>
      <c r="BA424" s="67">
        <v>0</v>
      </c>
      <c r="BB424" s="237">
        <v>0</v>
      </c>
      <c r="BD424" s="67">
        <v>0</v>
      </c>
      <c r="BE424" s="67">
        <v>0</v>
      </c>
      <c r="BF424" s="67">
        <v>0</v>
      </c>
      <c r="BG424" s="67">
        <v>0</v>
      </c>
      <c r="BH424" s="67">
        <v>0</v>
      </c>
      <c r="BI424" s="237">
        <v>0</v>
      </c>
      <c r="BK424" s="67">
        <v>0</v>
      </c>
      <c r="BL424" s="67">
        <v>0</v>
      </c>
      <c r="BM424" s="67">
        <v>0</v>
      </c>
      <c r="BN424" s="67">
        <v>0</v>
      </c>
      <c r="BO424" s="67">
        <v>0</v>
      </c>
      <c r="BP424" s="237">
        <v>0</v>
      </c>
      <c r="BR424" s="238">
        <v>0</v>
      </c>
      <c r="BS424" s="238">
        <v>0.9</v>
      </c>
      <c r="BT424" s="238">
        <v>0.1</v>
      </c>
      <c r="BU424" s="238">
        <v>0</v>
      </c>
      <c r="BV424" s="238">
        <v>0</v>
      </c>
      <c r="BX424" s="67">
        <v>0</v>
      </c>
      <c r="BY424" s="67">
        <v>0</v>
      </c>
      <c r="BZ424" s="67">
        <v>0</v>
      </c>
      <c r="CA424" s="67">
        <v>0</v>
      </c>
      <c r="CB424" s="67">
        <v>0</v>
      </c>
      <c r="CC424" s="237">
        <v>0</v>
      </c>
      <c r="CE424" s="67">
        <v>0</v>
      </c>
      <c r="CF424" s="67">
        <v>0</v>
      </c>
      <c r="CG424" s="67">
        <v>0</v>
      </c>
      <c r="CH424" s="67">
        <v>0</v>
      </c>
      <c r="CI424" s="67">
        <v>0</v>
      </c>
      <c r="CJ424" s="237">
        <v>0</v>
      </c>
      <c r="CL424" s="67">
        <v>0</v>
      </c>
      <c r="CM424" s="67">
        <v>0</v>
      </c>
      <c r="CN424" s="67">
        <v>0</v>
      </c>
      <c r="CO424" s="67">
        <v>0</v>
      </c>
      <c r="CP424" s="67">
        <v>0</v>
      </c>
      <c r="CQ424" s="237">
        <v>0</v>
      </c>
      <c r="CS424" s="67">
        <v>0</v>
      </c>
      <c r="CT424" s="67">
        <v>0</v>
      </c>
      <c r="CU424" s="67">
        <v>0</v>
      </c>
      <c r="CV424" s="67">
        <v>0</v>
      </c>
      <c r="CW424" s="67">
        <v>0</v>
      </c>
      <c r="CX424" s="237">
        <v>0</v>
      </c>
      <c r="CZ424" s="67">
        <v>0</v>
      </c>
      <c r="DA424" s="67">
        <v>0</v>
      </c>
      <c r="DB424" s="67">
        <v>0</v>
      </c>
      <c r="DC424" s="67">
        <v>0</v>
      </c>
      <c r="DD424" s="67">
        <v>0</v>
      </c>
      <c r="DE424" s="237">
        <v>0</v>
      </c>
      <c r="DG424" s="190" t="b" cm="1">
        <f t="array" aca="1" ref="DG424" ca="1">OR($G424=Forecast_Capex_Input!$BF$8:$BF$10)</f>
        <v>0</v>
      </c>
      <c r="DH424" s="190" cm="1">
        <f t="array" aca="1" ref="DH424" ca="1">IFERROR(INDEX(Forecast_Capex_Input!BG$12:BG$286,$Z424)
*(INDEX(Forecast_Capex_Input!$H$12:$H$286,$Z424)=Repex),0)
*$DG424</f>
        <v>0</v>
      </c>
      <c r="DI424" s="190" cm="1">
        <f t="array" aca="1" ref="DI424" ca="1">IFERROR(INDEX(Forecast_Capex_Input!BH$12:BH$286,$Z424)
*(INDEX(Forecast_Capex_Input!$H$12:$H$286,$Z424)=Repex),0)
*$DG424</f>
        <v>0</v>
      </c>
      <c r="DJ424" s="190" cm="1">
        <f t="array" aca="1" ref="DJ424" ca="1">IFERROR(INDEX(Forecast_Capex_Input!BI$12:BI$286,$Z424)
*(INDEX(Forecast_Capex_Input!$H$12:$H$286,$Z424)=Repex),0)
*$DG424</f>
        <v>0</v>
      </c>
      <c r="DK424" s="190" cm="1">
        <f t="array" aca="1" ref="DK424" ca="1">IFERROR(INDEX(Forecast_Capex_Input!BJ$12:BJ$286,$Z424)
*(INDEX(Forecast_Capex_Input!$H$12:$H$286,$Z424)=Repex),0)
*$DG424</f>
        <v>0</v>
      </c>
      <c r="DL424" s="190" cm="1">
        <f t="array" aca="1" ref="DL424" ca="1">IFERROR(INDEX(Forecast_Capex_Input!BK$12:BK$286,$Z424)
*(INDEX(Forecast_Capex_Input!$H$12:$H$286,$Z424)=Repex),0)
*$DG424</f>
        <v>0</v>
      </c>
      <c r="DM424" s="190" cm="1">
        <f t="array" aca="1" ref="DM424" ca="1">IFERROR(INDEX(Forecast_Capex_Input!BL$12:BL$286,$Z424)
*(INDEX(Forecast_Capex_Input!$H$12:$H$286,$Z424)=Repex),0)
*$DG424</f>
        <v>0</v>
      </c>
      <c r="DO424" s="190" t="b" cm="1">
        <f t="array" aca="1" ref="DO424" ca="1">OR($G424=Forecast_Capex_Input!$BN$8:$BN$9)</f>
        <v>0</v>
      </c>
      <c r="DP424" s="190" cm="1">
        <f t="array" aca="1" ref="DP424" ca="1">IFERROR(INDEX(Forecast_Capex_Input!BO$12:BO$286,$Z424)
*(INDEX(Forecast_Capex_Input!$H$12:$H$286,$Z424)=Repex),0)
*$DO424</f>
        <v>0</v>
      </c>
      <c r="DQ424" s="190" cm="1">
        <f t="array" aca="1" ref="DQ424" ca="1">IFERROR(INDEX(Forecast_Capex_Input!BP$12:BP$286,$Z424)
*(INDEX(Forecast_Capex_Input!$H$12:$H$286,$Z424)=Repex),0)
*$DO424</f>
        <v>0</v>
      </c>
      <c r="DR424" s="190" cm="1">
        <f t="array" aca="1" ref="DR424" ca="1">IFERROR(INDEX(Forecast_Capex_Input!BQ$12:BQ$286,$Z424)
*(INDEX(Forecast_Capex_Input!$H$12:$H$286,$Z424)=Repex),0)
*$DO424</f>
        <v>0</v>
      </c>
      <c r="DS424" s="190" cm="1">
        <f t="array" aca="1" ref="DS424" ca="1">IFERROR(INDEX(Forecast_Capex_Input!BR$12:BR$286,$Z424)
*(INDEX(Forecast_Capex_Input!$H$12:$H$286,$Z424)=Repex),0)
*$DO424</f>
        <v>0</v>
      </c>
      <c r="DT424" s="190" cm="1">
        <f t="array" aca="1" ref="DT424" ca="1">IFERROR(INDEX(Forecast_Capex_Input!BS$12:BS$286,$Z424)
*(INDEX(Forecast_Capex_Input!$H$12:$H$286,$Z424)=Repex),0)
*$DO424</f>
        <v>0</v>
      </c>
      <c r="DV424" s="190" t="b" cm="1">
        <f t="array" aca="1" ref="DV424" ca="1">OR($G424=Forecast_Capex_Input!$BU$8:$BU$10)</f>
        <v>1</v>
      </c>
      <c r="DW424" s="190" cm="1">
        <f t="array" aca="1" ref="DW424" ca="1">IFERROR(INDEX(Forecast_Capex_Input!BV$12:BV$286,$Z424)
*(INDEX(Forecast_Capex_Input!$H$12:$H$286,$Z424)=Repex),0)
*$DV424</f>
        <v>0</v>
      </c>
      <c r="DX424" s="190" cm="1">
        <f t="array" aca="1" ref="DX424" ca="1">IFERROR(INDEX(Forecast_Capex_Input!BW$12:BW$286,$Z424)
*(INDEX(Forecast_Capex_Input!$H$12:$H$286,$Z424)=Repex),0)
*$DV424</f>
        <v>0</v>
      </c>
      <c r="DY424" s="190" cm="1">
        <f t="array" aca="1" ref="DY424" ca="1">IFERROR(INDEX(Forecast_Capex_Input!BX$12:BX$286,$Z424)
*(INDEX(Forecast_Capex_Input!$H$12:$H$286,$Z424)=Repex),0)
*$DV424</f>
        <v>0</v>
      </c>
      <c r="DZ424" s="190" cm="1">
        <f t="array" aca="1" ref="DZ424" ca="1">IFERROR(INDEX(Forecast_Capex_Input!BY$12:BY$286,$Z424)
*(INDEX(Forecast_Capex_Input!$H$12:$H$286,$Z424)=Repex),0)
*$DV424</f>
        <v>0</v>
      </c>
      <c r="EA424" s="190" cm="1">
        <f t="array" aca="1" ref="EA424" ca="1">IFERROR(INDEX(Forecast_Capex_Input!BZ$12:BZ$286,$Z424)
*(INDEX(Forecast_Capex_Input!$H$12:$H$286,$Z424)=Repex),0)
*$DV424</f>
        <v>0</v>
      </c>
      <c r="EB424" s="190" cm="1">
        <f t="array" aca="1" ref="EB424" ca="1">IFERROR(INDEX(Forecast_Capex_Input!CA$12:CA$286,$Z424)
*(INDEX(Forecast_Capex_Input!$H$12:$H$286,$Z424)=Repex),0)
*$DV424</f>
        <v>0</v>
      </c>
      <c r="EC424" s="190" cm="1">
        <f t="array" aca="1" ref="EC424" ca="1">IFERROR(INDEX(Forecast_Capex_Input!CB$12:CB$286,$Z424)
*(INDEX(Forecast_Capex_Input!$H$12:$H$286,$Z424)=Repex),0)
*$DV424</f>
        <v>0</v>
      </c>
      <c r="ED424" s="190" cm="1">
        <f t="array" aca="1" ref="ED424" ca="1">IFERROR(INDEX(Forecast_Capex_Input!CC$12:CC$286,$Z424)
*(INDEX(Forecast_Capex_Input!$H$12:$H$286,$Z424)=Repex),0)
*$DV424</f>
        <v>0</v>
      </c>
      <c r="EF424" s="107">
        <f t="shared" si="44"/>
        <v>0</v>
      </c>
      <c r="EG424" s="180">
        <f>IFERROR(RANK(EF424,EF$11:EF$1010,0)+COUNTIF(EF$11:EF424,EF424)-1,NA)</f>
        <v>78</v>
      </c>
    </row>
    <row r="425" spans="3:137" x14ac:dyDescent="0.2">
      <c r="C425" s="180">
        <f t="shared" si="42"/>
        <v>415</v>
      </c>
      <c r="D425" s="212" t="str" cm="1">
        <f t="array" ref="D425">IFERROR(INDEX(Forecast_Capex_Input!$D$12:$D$286,$Z425),NA)</f>
        <v>Supply to Panorama area</v>
      </c>
      <c r="E425" s="82" t="b" cm="1">
        <f t="array" ref="E425">IF($Z425=NA,NA,INDEX(Forecast_Capex_Input!$E$12:$E$286,$Z425))</f>
        <v>1</v>
      </c>
      <c r="F425" s="212" t="str" cm="1">
        <f t="array" aca="1" ref="F425" ca="1">IFERROR(INDEX(General!$E$25:$E$26,$AA425),NA)</f>
        <v>Labour</v>
      </c>
      <c r="G425" s="212" t="str" cm="1">
        <f t="array" aca="1" ref="G425" ca="1">IFERROR(INDEX(Forecast_Capex_Input!$AI$11:$BB$11,$AC425),NA)</f>
        <v>Communications (short life)</v>
      </c>
      <c r="H425" s="234" cm="1">
        <f t="array" aca="1" ref="H425" ca="1">IFERROR(INDEX(Forecast_Capex_Input!$AI$12:$BB$286,$Z425,$AC425),NA)</f>
        <v>4.2704504354095674E-2</v>
      </c>
      <c r="I425" s="235" t="str" cm="1">
        <f t="array" ref="I425">IFERROR(INDEX(Forecast_Capex_Input!$F$12:$F$286,$Z425),NA)</f>
        <v>Connections</v>
      </c>
      <c r="J425" s="235" t="str" cm="1">
        <f t="array" ref="J425">IFERROR(INDEX(Forecast_Capex_Input!G$12:G$286,$Z425),NA)</f>
        <v>Connections</v>
      </c>
      <c r="K425" s="235" t="str" cm="1">
        <f t="array" ref="K425">IFERROR(INDEX(Forecast_Capex_Input!H$12:H$286,$Z425),NA)</f>
        <v>Augex</v>
      </c>
      <c r="L425" s="235" t="str" cm="1">
        <f t="array" ref="L425">IFERROR(INDEX(Forecast_Capex_Input!I$12:I$286,$Z425),NA)</f>
        <v>Demand</v>
      </c>
      <c r="M425" s="235" t="str" cm="1">
        <f t="array" ref="M425">IFERROR(INDEX(Forecast_Capex_Input!J$12:J$286,$Z425),NA)</f>
        <v>N/A</v>
      </c>
      <c r="N425" s="235" t="str" cm="1">
        <f t="array" ref="N425">IFERROR(INDEX(Forecast_Capex_Input!K$12:K$286,$Z425),NA)</f>
        <v>N/A</v>
      </c>
      <c r="O425" s="235" t="str" cm="1">
        <f t="array" ref="O425">IFERROR(INDEX(Forecast_Capex_Input!L$12:L$286,$Z425),NA)</f>
        <v>N/A</v>
      </c>
      <c r="P425" s="235" t="str" cm="1">
        <f t="array" ref="P425">IFERROR(INDEX(Forecast_Capex_Input!M$12:M$286,$Z425),NA)</f>
        <v>N/A</v>
      </c>
      <c r="Q425" s="82" t="str" cm="1">
        <f t="array" ref="Q425">IFERROR(INDEX(Forecast_Capex_Input!N$12:N$286,$Z425),NA)</f>
        <v>No</v>
      </c>
      <c r="R425" s="190" cm="1">
        <f t="array" ref="R425">IFERROR(INDEX(Forecast_Capex_Input!O$12:O$286,$Z425),0)</f>
        <v>0</v>
      </c>
      <c r="S425" s="82" t="str" cm="1">
        <f t="array" ref="S425">IFERROR(INDEX(Forecast_Capex_Input!P$12:P$286,$Z425),0)</f>
        <v>Localised maximum demand growth</v>
      </c>
      <c r="T425" s="235" t="str" cm="1">
        <f t="array" aca="1" ref="T425" ca="1">IFERROR(INDEX(General!$K$91:$K$110,$AC425),NA)</f>
        <v>Communications (short life) (2018 onwards)</v>
      </c>
      <c r="U425" s="190" cm="1">
        <f t="array" aca="1" ref="U425" ca="1">IFERROR(
IF($F425=General!$E$25,INDEX(Forecast_Capex_Input!S$12:S$286,$Z425),
INDEX(Forecast_Capex_Input!T$12:T$286,$Z425)),0)</f>
        <v>0.28999999999999998</v>
      </c>
      <c r="V425" s="82" t="b">
        <f>IFERROR(INDEX(Overheads!$T$19:$T$26,MATCH($I425,Overheads!$E$19:$E$26,0)),FALSE)</f>
        <v>1</v>
      </c>
      <c r="W425" s="236" t="str" cm="1">
        <f t="array" ref="W425">IFERROR(
INDEX(Forecast_Capex_Input!CN$12:CN$286,$Z425),0)</f>
        <v>FY22</v>
      </c>
      <c r="X425" s="236">
        <f>IFERROR(
MATCH($W425,General!$L$39:$S$39,0),1)</f>
        <v>2</v>
      </c>
      <c r="Z425" s="180">
        <f>IFERROR(
IF(MATCH($C425,Forecast_Capex_Input!$CI$12:$CI$286,1)+1&gt;MAX(Forecast_Capex_Input!$C$12:$C$286),NA,
MATCH($C425,Forecast_Capex_Input!$CI$12:$CI$286,1)+1),1)</f>
        <v>169</v>
      </c>
      <c r="AA425" s="180" cm="1">
        <f t="array" aca="1" ref="AA425" ca="1">IFERROR(
IF(Z424&lt;&gt;Z425,1,
IF(COUNTIF(OFFSET(AA424,0,0,-INDEX(Forecast_Capex_Input!$CG$12:$CG$286,$Z425)),AA424)=INDEX(Forecast_Capex_Input!$CG$12:$CG$286,$Z425),AA424+1,AA424)),NA)</f>
        <v>1</v>
      </c>
      <c r="AB425" s="180" cm="1">
        <f t="array" ref="AB425">IFERROR($C425-IF($Z425=1,1,INDEX(Forecast_Capex_Input!$CI$12:$CI$286,$Z425-1))+1,NA)</f>
        <v>3</v>
      </c>
      <c r="AC425" s="180" cm="1">
        <f t="array" aca="1" ref="AC425" ca="1">IFERROR(IF(AA425=1,
INDEX(Forecast_Capex_Input!$AI$10:$BB$10,SMALL(IF(INDEX(Forecast_Capex_Input!$AI$12:$BB$286,$Z425,0)&gt;0,COLUMN(Forecast_Capex_Input!$AI$10:$BB$10)-COLUMN(Forecast_Capex_Input!$AI$12)+1),ROWS(OFFSET(AC424,0,0,-$AB425)))),
OFFSET(AC424,-INDEX(Forecast_Capex_Input!$CG$12:$CG$286,$Z425)+1,0)),NA)</f>
        <v>5</v>
      </c>
      <c r="AD425" s="180">
        <f t="shared" ca="1" si="40"/>
        <v>1</v>
      </c>
      <c r="AE425" s="82" t="b">
        <f t="shared" si="43"/>
        <v>0</v>
      </c>
      <c r="AF425" s="78" t="b">
        <v>0</v>
      </c>
      <c r="AG425" s="82" t="b">
        <f t="shared" si="41"/>
        <v>1</v>
      </c>
      <c r="AI425" s="67">
        <v>0</v>
      </c>
      <c r="AJ425" s="67">
        <v>0</v>
      </c>
      <c r="AK425" s="67">
        <v>0</v>
      </c>
      <c r="AL425" s="67">
        <v>0</v>
      </c>
      <c r="AM425" s="67">
        <v>0</v>
      </c>
      <c r="AN425" s="237">
        <v>0</v>
      </c>
      <c r="AP425" s="67">
        <v>0</v>
      </c>
      <c r="AQ425" s="67">
        <v>0</v>
      </c>
      <c r="AR425" s="67">
        <v>0</v>
      </c>
      <c r="AS425" s="67">
        <v>0</v>
      </c>
      <c r="AT425" s="67">
        <v>0</v>
      </c>
      <c r="AU425" s="237">
        <v>0</v>
      </c>
      <c r="AW425" s="67">
        <v>0</v>
      </c>
      <c r="AX425" s="67">
        <v>0</v>
      </c>
      <c r="AY425" s="67">
        <v>0</v>
      </c>
      <c r="AZ425" s="67">
        <v>0</v>
      </c>
      <c r="BA425" s="67">
        <v>0</v>
      </c>
      <c r="BB425" s="237">
        <v>0</v>
      </c>
      <c r="BD425" s="67">
        <v>0</v>
      </c>
      <c r="BE425" s="67">
        <v>0</v>
      </c>
      <c r="BF425" s="67">
        <v>0</v>
      </c>
      <c r="BG425" s="67">
        <v>0</v>
      </c>
      <c r="BH425" s="67">
        <v>0</v>
      </c>
      <c r="BI425" s="237">
        <v>0</v>
      </c>
      <c r="BK425" s="67">
        <v>0</v>
      </c>
      <c r="BL425" s="67">
        <v>0</v>
      </c>
      <c r="BM425" s="67">
        <v>0</v>
      </c>
      <c r="BN425" s="67">
        <v>0</v>
      </c>
      <c r="BO425" s="67">
        <v>0</v>
      </c>
      <c r="BP425" s="237">
        <v>0</v>
      </c>
      <c r="BR425" s="238">
        <v>0</v>
      </c>
      <c r="BS425" s="238">
        <v>0.9</v>
      </c>
      <c r="BT425" s="238">
        <v>0.1</v>
      </c>
      <c r="BU425" s="238">
        <v>0</v>
      </c>
      <c r="BV425" s="238">
        <v>0</v>
      </c>
      <c r="BX425" s="67">
        <v>0</v>
      </c>
      <c r="BY425" s="67">
        <v>0</v>
      </c>
      <c r="BZ425" s="67">
        <v>0</v>
      </c>
      <c r="CA425" s="67">
        <v>0</v>
      </c>
      <c r="CB425" s="67">
        <v>0</v>
      </c>
      <c r="CC425" s="237">
        <v>0</v>
      </c>
      <c r="CE425" s="67">
        <v>0</v>
      </c>
      <c r="CF425" s="67">
        <v>0</v>
      </c>
      <c r="CG425" s="67">
        <v>0</v>
      </c>
      <c r="CH425" s="67">
        <v>0</v>
      </c>
      <c r="CI425" s="67">
        <v>0</v>
      </c>
      <c r="CJ425" s="237">
        <v>0</v>
      </c>
      <c r="CL425" s="67">
        <v>0</v>
      </c>
      <c r="CM425" s="67">
        <v>0</v>
      </c>
      <c r="CN425" s="67">
        <v>0</v>
      </c>
      <c r="CO425" s="67">
        <v>0</v>
      </c>
      <c r="CP425" s="67">
        <v>0</v>
      </c>
      <c r="CQ425" s="237">
        <v>0</v>
      </c>
      <c r="CS425" s="67">
        <v>0</v>
      </c>
      <c r="CT425" s="67">
        <v>0</v>
      </c>
      <c r="CU425" s="67">
        <v>0</v>
      </c>
      <c r="CV425" s="67">
        <v>0</v>
      </c>
      <c r="CW425" s="67">
        <v>0</v>
      </c>
      <c r="CX425" s="237">
        <v>0</v>
      </c>
      <c r="CZ425" s="67">
        <v>0</v>
      </c>
      <c r="DA425" s="67">
        <v>0</v>
      </c>
      <c r="DB425" s="67">
        <v>0</v>
      </c>
      <c r="DC425" s="67">
        <v>0</v>
      </c>
      <c r="DD425" s="67">
        <v>0</v>
      </c>
      <c r="DE425" s="237">
        <v>0</v>
      </c>
      <c r="DG425" s="190" t="b" cm="1">
        <f t="array" aca="1" ref="DG425" ca="1">OR($G425=Forecast_Capex_Input!$BF$8:$BF$10)</f>
        <v>0</v>
      </c>
      <c r="DH425" s="190" cm="1">
        <f t="array" aca="1" ref="DH425" ca="1">IFERROR(INDEX(Forecast_Capex_Input!BG$12:BG$286,$Z425)
*(INDEX(Forecast_Capex_Input!$H$12:$H$286,$Z425)=Repex),0)
*$DG425</f>
        <v>0</v>
      </c>
      <c r="DI425" s="190" cm="1">
        <f t="array" aca="1" ref="DI425" ca="1">IFERROR(INDEX(Forecast_Capex_Input!BH$12:BH$286,$Z425)
*(INDEX(Forecast_Capex_Input!$H$12:$H$286,$Z425)=Repex),0)
*$DG425</f>
        <v>0</v>
      </c>
      <c r="DJ425" s="190" cm="1">
        <f t="array" aca="1" ref="DJ425" ca="1">IFERROR(INDEX(Forecast_Capex_Input!BI$12:BI$286,$Z425)
*(INDEX(Forecast_Capex_Input!$H$12:$H$286,$Z425)=Repex),0)
*$DG425</f>
        <v>0</v>
      </c>
      <c r="DK425" s="190" cm="1">
        <f t="array" aca="1" ref="DK425" ca="1">IFERROR(INDEX(Forecast_Capex_Input!BJ$12:BJ$286,$Z425)
*(INDEX(Forecast_Capex_Input!$H$12:$H$286,$Z425)=Repex),0)
*$DG425</f>
        <v>0</v>
      </c>
      <c r="DL425" s="190" cm="1">
        <f t="array" aca="1" ref="DL425" ca="1">IFERROR(INDEX(Forecast_Capex_Input!BK$12:BK$286,$Z425)
*(INDEX(Forecast_Capex_Input!$H$12:$H$286,$Z425)=Repex),0)
*$DG425</f>
        <v>0</v>
      </c>
      <c r="DM425" s="190" cm="1">
        <f t="array" aca="1" ref="DM425" ca="1">IFERROR(INDEX(Forecast_Capex_Input!BL$12:BL$286,$Z425)
*(INDEX(Forecast_Capex_Input!$H$12:$H$286,$Z425)=Repex),0)
*$DG425</f>
        <v>0</v>
      </c>
      <c r="DO425" s="190" t="b" cm="1">
        <f t="array" aca="1" ref="DO425" ca="1">OR($G425=Forecast_Capex_Input!$BN$8:$BN$9)</f>
        <v>0</v>
      </c>
      <c r="DP425" s="190" cm="1">
        <f t="array" aca="1" ref="DP425" ca="1">IFERROR(INDEX(Forecast_Capex_Input!BO$12:BO$286,$Z425)
*(INDEX(Forecast_Capex_Input!$H$12:$H$286,$Z425)=Repex),0)
*$DO425</f>
        <v>0</v>
      </c>
      <c r="DQ425" s="190" cm="1">
        <f t="array" aca="1" ref="DQ425" ca="1">IFERROR(INDEX(Forecast_Capex_Input!BP$12:BP$286,$Z425)
*(INDEX(Forecast_Capex_Input!$H$12:$H$286,$Z425)=Repex),0)
*$DO425</f>
        <v>0</v>
      </c>
      <c r="DR425" s="190" cm="1">
        <f t="array" aca="1" ref="DR425" ca="1">IFERROR(INDEX(Forecast_Capex_Input!BQ$12:BQ$286,$Z425)
*(INDEX(Forecast_Capex_Input!$H$12:$H$286,$Z425)=Repex),0)
*$DO425</f>
        <v>0</v>
      </c>
      <c r="DS425" s="190" cm="1">
        <f t="array" aca="1" ref="DS425" ca="1">IFERROR(INDEX(Forecast_Capex_Input!BR$12:BR$286,$Z425)
*(INDEX(Forecast_Capex_Input!$H$12:$H$286,$Z425)=Repex),0)
*$DO425</f>
        <v>0</v>
      </c>
      <c r="DT425" s="190" cm="1">
        <f t="array" aca="1" ref="DT425" ca="1">IFERROR(INDEX(Forecast_Capex_Input!BS$12:BS$286,$Z425)
*(INDEX(Forecast_Capex_Input!$H$12:$H$286,$Z425)=Repex),0)
*$DO425</f>
        <v>0</v>
      </c>
      <c r="DV425" s="190" t="b" cm="1">
        <f t="array" aca="1" ref="DV425" ca="1">OR($G425=Forecast_Capex_Input!$BU$8:$BU$10)</f>
        <v>1</v>
      </c>
      <c r="DW425" s="190" cm="1">
        <f t="array" aca="1" ref="DW425" ca="1">IFERROR(INDEX(Forecast_Capex_Input!BV$12:BV$286,$Z425)
*(INDEX(Forecast_Capex_Input!$H$12:$H$286,$Z425)=Repex),0)
*$DV425</f>
        <v>0</v>
      </c>
      <c r="DX425" s="190" cm="1">
        <f t="array" aca="1" ref="DX425" ca="1">IFERROR(INDEX(Forecast_Capex_Input!BW$12:BW$286,$Z425)
*(INDEX(Forecast_Capex_Input!$H$12:$H$286,$Z425)=Repex),0)
*$DV425</f>
        <v>0</v>
      </c>
      <c r="DY425" s="190" cm="1">
        <f t="array" aca="1" ref="DY425" ca="1">IFERROR(INDEX(Forecast_Capex_Input!BX$12:BX$286,$Z425)
*(INDEX(Forecast_Capex_Input!$H$12:$H$286,$Z425)=Repex),0)
*$DV425</f>
        <v>0</v>
      </c>
      <c r="DZ425" s="190" cm="1">
        <f t="array" aca="1" ref="DZ425" ca="1">IFERROR(INDEX(Forecast_Capex_Input!BY$12:BY$286,$Z425)
*(INDEX(Forecast_Capex_Input!$H$12:$H$286,$Z425)=Repex),0)
*$DV425</f>
        <v>0</v>
      </c>
      <c r="EA425" s="190" cm="1">
        <f t="array" aca="1" ref="EA425" ca="1">IFERROR(INDEX(Forecast_Capex_Input!BZ$12:BZ$286,$Z425)
*(INDEX(Forecast_Capex_Input!$H$12:$H$286,$Z425)=Repex),0)
*$DV425</f>
        <v>0</v>
      </c>
      <c r="EB425" s="190" cm="1">
        <f t="array" aca="1" ref="EB425" ca="1">IFERROR(INDEX(Forecast_Capex_Input!CA$12:CA$286,$Z425)
*(INDEX(Forecast_Capex_Input!$H$12:$H$286,$Z425)=Repex),0)
*$DV425</f>
        <v>0</v>
      </c>
      <c r="EC425" s="190" cm="1">
        <f t="array" aca="1" ref="EC425" ca="1">IFERROR(INDEX(Forecast_Capex_Input!CB$12:CB$286,$Z425)
*(INDEX(Forecast_Capex_Input!$H$12:$H$286,$Z425)=Repex),0)
*$DV425</f>
        <v>0</v>
      </c>
      <c r="ED425" s="190" cm="1">
        <f t="array" aca="1" ref="ED425" ca="1">IFERROR(INDEX(Forecast_Capex_Input!CC$12:CC$286,$Z425)
*(INDEX(Forecast_Capex_Input!$H$12:$H$286,$Z425)=Repex),0)
*$DV425</f>
        <v>0</v>
      </c>
      <c r="EF425" s="107">
        <f t="shared" si="44"/>
        <v>0</v>
      </c>
      <c r="EG425" s="180">
        <f>IFERROR(RANK(EF425,EF$11:EF$1010,0)+COUNTIF(EF$11:EF425,EF425)-1,NA)</f>
        <v>79</v>
      </c>
    </row>
    <row r="426" spans="3:137" x14ac:dyDescent="0.2">
      <c r="C426" s="180">
        <f t="shared" si="42"/>
        <v>416</v>
      </c>
      <c r="D426" s="212" t="str" cm="1">
        <f t="array" ref="D426">IFERROR(INDEX(Forecast_Capex_Input!$D$12:$D$286,$Z426),NA)</f>
        <v>Supply to Panorama area</v>
      </c>
      <c r="E426" s="82" t="b" cm="1">
        <f t="array" ref="E426">IF($Z426=NA,NA,INDEX(Forecast_Capex_Input!$E$12:$E$286,$Z426))</f>
        <v>1</v>
      </c>
      <c r="F426" s="212" t="str" cm="1">
        <f t="array" aca="1" ref="F426" ca="1">IFERROR(INDEX(General!$E$25:$E$26,$AA426),NA)</f>
        <v>Labour</v>
      </c>
      <c r="G426" s="212" t="str" cm="1">
        <f t="array" aca="1" ref="G426" ca="1">IFERROR(INDEX(Forecast_Capex_Input!$AI$11:$BB$11,$AC426),NA)</f>
        <v>Transmission Line Life Extension</v>
      </c>
      <c r="H426" s="234" cm="1">
        <f t="array" aca="1" ref="H426" ca="1">IFERROR(INDEX(Forecast_Capex_Input!$AI$12:$BB$286,$Z426,$AC426),NA)</f>
        <v>0.11933243621411653</v>
      </c>
      <c r="I426" s="235" t="str" cm="1">
        <f t="array" ref="I426">IFERROR(INDEX(Forecast_Capex_Input!$F$12:$F$286,$Z426),NA)</f>
        <v>Connections</v>
      </c>
      <c r="J426" s="235" t="str" cm="1">
        <f t="array" ref="J426">IFERROR(INDEX(Forecast_Capex_Input!G$12:G$286,$Z426),NA)</f>
        <v>Connections</v>
      </c>
      <c r="K426" s="235" t="str" cm="1">
        <f t="array" ref="K426">IFERROR(INDEX(Forecast_Capex_Input!H$12:H$286,$Z426),NA)</f>
        <v>Augex</v>
      </c>
      <c r="L426" s="235" t="str" cm="1">
        <f t="array" ref="L426">IFERROR(INDEX(Forecast_Capex_Input!I$12:I$286,$Z426),NA)</f>
        <v>Demand</v>
      </c>
      <c r="M426" s="235" t="str" cm="1">
        <f t="array" ref="M426">IFERROR(INDEX(Forecast_Capex_Input!J$12:J$286,$Z426),NA)</f>
        <v>N/A</v>
      </c>
      <c r="N426" s="235" t="str" cm="1">
        <f t="array" ref="N426">IFERROR(INDEX(Forecast_Capex_Input!K$12:K$286,$Z426),NA)</f>
        <v>N/A</v>
      </c>
      <c r="O426" s="235" t="str" cm="1">
        <f t="array" ref="O426">IFERROR(INDEX(Forecast_Capex_Input!L$12:L$286,$Z426),NA)</f>
        <v>N/A</v>
      </c>
      <c r="P426" s="235" t="str" cm="1">
        <f t="array" ref="P426">IFERROR(INDEX(Forecast_Capex_Input!M$12:M$286,$Z426),NA)</f>
        <v>N/A</v>
      </c>
      <c r="Q426" s="82" t="str" cm="1">
        <f t="array" ref="Q426">IFERROR(INDEX(Forecast_Capex_Input!N$12:N$286,$Z426),NA)</f>
        <v>No</v>
      </c>
      <c r="R426" s="190" cm="1">
        <f t="array" ref="R426">IFERROR(INDEX(Forecast_Capex_Input!O$12:O$286,$Z426),0)</f>
        <v>0</v>
      </c>
      <c r="S426" s="82" t="str" cm="1">
        <f t="array" ref="S426">IFERROR(INDEX(Forecast_Capex_Input!P$12:P$286,$Z426),0)</f>
        <v>Localised maximum demand growth</v>
      </c>
      <c r="T426" s="235" t="str" cm="1">
        <f t="array" aca="1" ref="T426" ca="1">IFERROR(INDEX(General!$K$91:$K$110,$AC426),NA)</f>
        <v>Transmission Line Life Extension (2018 onwards)</v>
      </c>
      <c r="U426" s="190" cm="1">
        <f t="array" aca="1" ref="U426" ca="1">IFERROR(
IF($F426=General!$E$25,INDEX(Forecast_Capex_Input!S$12:S$286,$Z426),
INDEX(Forecast_Capex_Input!T$12:T$286,$Z426)),0)</f>
        <v>0.28999999999999998</v>
      </c>
      <c r="V426" s="82" t="b">
        <f>IFERROR(INDEX(Overheads!$T$19:$T$26,MATCH($I426,Overheads!$E$19:$E$26,0)),FALSE)</f>
        <v>1</v>
      </c>
      <c r="W426" s="236" t="str" cm="1">
        <f t="array" ref="W426">IFERROR(
INDEX(Forecast_Capex_Input!CN$12:CN$286,$Z426),0)</f>
        <v>FY22</v>
      </c>
      <c r="X426" s="236">
        <f>IFERROR(
MATCH($W426,General!$L$39:$S$39,0),1)</f>
        <v>2</v>
      </c>
      <c r="Z426" s="180">
        <f>IFERROR(
IF(MATCH($C426,Forecast_Capex_Input!$CI$12:$CI$286,1)+1&gt;MAX(Forecast_Capex_Input!$C$12:$C$286),NA,
MATCH($C426,Forecast_Capex_Input!$CI$12:$CI$286,1)+1),1)</f>
        <v>169</v>
      </c>
      <c r="AA426" s="180" cm="1">
        <f t="array" aca="1" ref="AA426" ca="1">IFERROR(
IF(Z425&lt;&gt;Z426,1,
IF(COUNTIF(OFFSET(AA425,0,0,-INDEX(Forecast_Capex_Input!$CG$12:$CG$286,$Z426)),AA425)=INDEX(Forecast_Capex_Input!$CG$12:$CG$286,$Z426),AA425+1,AA425)),NA)</f>
        <v>1</v>
      </c>
      <c r="AB426" s="180" cm="1">
        <f t="array" ref="AB426">IFERROR($C426-IF($Z426=1,1,INDEX(Forecast_Capex_Input!$CI$12:$CI$286,$Z426-1))+1,NA)</f>
        <v>4</v>
      </c>
      <c r="AC426" s="180" cm="1">
        <f t="array" aca="1" ref="AC426" ca="1">IFERROR(IF(AA426=1,
INDEX(Forecast_Capex_Input!$AI$10:$BB$10,SMALL(IF(INDEX(Forecast_Capex_Input!$AI$12:$BB$286,$Z426,0)&gt;0,COLUMN(Forecast_Capex_Input!$AI$10:$BB$10)-COLUMN(Forecast_Capex_Input!$AI$12)+1),ROWS(OFFSET(AC425,0,0,-$AB426)))),
OFFSET(AC425,-INDEX(Forecast_Capex_Input!$CG$12:$CG$286,$Z426)+1,0)),NA)</f>
        <v>8</v>
      </c>
      <c r="AD426" s="180">
        <f t="shared" ca="1" si="40"/>
        <v>1</v>
      </c>
      <c r="AE426" s="82" t="b">
        <f t="shared" si="43"/>
        <v>0</v>
      </c>
      <c r="AF426" s="78" t="b">
        <v>0</v>
      </c>
      <c r="AG426" s="82" t="b">
        <f t="shared" si="41"/>
        <v>1</v>
      </c>
      <c r="AI426" s="67">
        <v>0</v>
      </c>
      <c r="AJ426" s="67">
        <v>0</v>
      </c>
      <c r="AK426" s="67">
        <v>0</v>
      </c>
      <c r="AL426" s="67">
        <v>0</v>
      </c>
      <c r="AM426" s="67">
        <v>0</v>
      </c>
      <c r="AN426" s="237">
        <v>0</v>
      </c>
      <c r="AP426" s="67">
        <v>0</v>
      </c>
      <c r="AQ426" s="67">
        <v>0</v>
      </c>
      <c r="AR426" s="67">
        <v>0</v>
      </c>
      <c r="AS426" s="67">
        <v>0</v>
      </c>
      <c r="AT426" s="67">
        <v>0</v>
      </c>
      <c r="AU426" s="237">
        <v>0</v>
      </c>
      <c r="AW426" s="67">
        <v>0</v>
      </c>
      <c r="AX426" s="67">
        <v>0</v>
      </c>
      <c r="AY426" s="67">
        <v>0</v>
      </c>
      <c r="AZ426" s="67">
        <v>0</v>
      </c>
      <c r="BA426" s="67">
        <v>0</v>
      </c>
      <c r="BB426" s="237">
        <v>0</v>
      </c>
      <c r="BD426" s="67">
        <v>0</v>
      </c>
      <c r="BE426" s="67">
        <v>0</v>
      </c>
      <c r="BF426" s="67">
        <v>0</v>
      </c>
      <c r="BG426" s="67">
        <v>0</v>
      </c>
      <c r="BH426" s="67">
        <v>0</v>
      </c>
      <c r="BI426" s="237">
        <v>0</v>
      </c>
      <c r="BK426" s="67">
        <v>0</v>
      </c>
      <c r="BL426" s="67">
        <v>0</v>
      </c>
      <c r="BM426" s="67">
        <v>0</v>
      </c>
      <c r="BN426" s="67">
        <v>0</v>
      </c>
      <c r="BO426" s="67">
        <v>0</v>
      </c>
      <c r="BP426" s="237">
        <v>0</v>
      </c>
      <c r="BR426" s="238">
        <v>0</v>
      </c>
      <c r="BS426" s="238">
        <v>0.9</v>
      </c>
      <c r="BT426" s="238">
        <v>0.1</v>
      </c>
      <c r="BU426" s="238">
        <v>0</v>
      </c>
      <c r="BV426" s="238">
        <v>0</v>
      </c>
      <c r="BX426" s="67">
        <v>0</v>
      </c>
      <c r="BY426" s="67">
        <v>0</v>
      </c>
      <c r="BZ426" s="67">
        <v>0</v>
      </c>
      <c r="CA426" s="67">
        <v>0</v>
      </c>
      <c r="CB426" s="67">
        <v>0</v>
      </c>
      <c r="CC426" s="237">
        <v>0</v>
      </c>
      <c r="CE426" s="67">
        <v>0</v>
      </c>
      <c r="CF426" s="67">
        <v>0</v>
      </c>
      <c r="CG426" s="67">
        <v>0</v>
      </c>
      <c r="CH426" s="67">
        <v>0</v>
      </c>
      <c r="CI426" s="67">
        <v>0</v>
      </c>
      <c r="CJ426" s="237">
        <v>0</v>
      </c>
      <c r="CL426" s="67">
        <v>0</v>
      </c>
      <c r="CM426" s="67">
        <v>0</v>
      </c>
      <c r="CN426" s="67">
        <v>0</v>
      </c>
      <c r="CO426" s="67">
        <v>0</v>
      </c>
      <c r="CP426" s="67">
        <v>0</v>
      </c>
      <c r="CQ426" s="237">
        <v>0</v>
      </c>
      <c r="CS426" s="67">
        <v>0</v>
      </c>
      <c r="CT426" s="67">
        <v>0</v>
      </c>
      <c r="CU426" s="67">
        <v>0</v>
      </c>
      <c r="CV426" s="67">
        <v>0</v>
      </c>
      <c r="CW426" s="67">
        <v>0</v>
      </c>
      <c r="CX426" s="237">
        <v>0</v>
      </c>
      <c r="CZ426" s="67">
        <v>0</v>
      </c>
      <c r="DA426" s="67">
        <v>0</v>
      </c>
      <c r="DB426" s="67">
        <v>0</v>
      </c>
      <c r="DC426" s="67">
        <v>0</v>
      </c>
      <c r="DD426" s="67">
        <v>0</v>
      </c>
      <c r="DE426" s="237">
        <v>0</v>
      </c>
      <c r="DG426" s="190" t="b" cm="1">
        <f t="array" aca="1" ref="DG426" ca="1">OR($G426=Forecast_Capex_Input!$BF$8:$BF$10)</f>
        <v>1</v>
      </c>
      <c r="DH426" s="190" cm="1">
        <f t="array" aca="1" ref="DH426" ca="1">IFERROR(INDEX(Forecast_Capex_Input!BG$12:BG$286,$Z426)
*(INDEX(Forecast_Capex_Input!$H$12:$H$286,$Z426)=Repex),0)
*$DG426</f>
        <v>0</v>
      </c>
      <c r="DI426" s="190" cm="1">
        <f t="array" aca="1" ref="DI426" ca="1">IFERROR(INDEX(Forecast_Capex_Input!BH$12:BH$286,$Z426)
*(INDEX(Forecast_Capex_Input!$H$12:$H$286,$Z426)=Repex),0)
*$DG426</f>
        <v>0</v>
      </c>
      <c r="DJ426" s="190" cm="1">
        <f t="array" aca="1" ref="DJ426" ca="1">IFERROR(INDEX(Forecast_Capex_Input!BI$12:BI$286,$Z426)
*(INDEX(Forecast_Capex_Input!$H$12:$H$286,$Z426)=Repex),0)
*$DG426</f>
        <v>0</v>
      </c>
      <c r="DK426" s="190" cm="1">
        <f t="array" aca="1" ref="DK426" ca="1">IFERROR(INDEX(Forecast_Capex_Input!BJ$12:BJ$286,$Z426)
*(INDEX(Forecast_Capex_Input!$H$12:$H$286,$Z426)=Repex),0)
*$DG426</f>
        <v>0</v>
      </c>
      <c r="DL426" s="190" cm="1">
        <f t="array" aca="1" ref="DL426" ca="1">IFERROR(INDEX(Forecast_Capex_Input!BK$12:BK$286,$Z426)
*(INDEX(Forecast_Capex_Input!$H$12:$H$286,$Z426)=Repex),0)
*$DG426</f>
        <v>0</v>
      </c>
      <c r="DM426" s="190" cm="1">
        <f t="array" aca="1" ref="DM426" ca="1">IFERROR(INDEX(Forecast_Capex_Input!BL$12:BL$286,$Z426)
*(INDEX(Forecast_Capex_Input!$H$12:$H$286,$Z426)=Repex),0)
*$DG426</f>
        <v>0</v>
      </c>
      <c r="DO426" s="190" t="b" cm="1">
        <f t="array" aca="1" ref="DO426" ca="1">OR($G426=Forecast_Capex_Input!$BN$8:$BN$9)</f>
        <v>0</v>
      </c>
      <c r="DP426" s="190" cm="1">
        <f t="array" aca="1" ref="DP426" ca="1">IFERROR(INDEX(Forecast_Capex_Input!BO$12:BO$286,$Z426)
*(INDEX(Forecast_Capex_Input!$H$12:$H$286,$Z426)=Repex),0)
*$DO426</f>
        <v>0</v>
      </c>
      <c r="DQ426" s="190" cm="1">
        <f t="array" aca="1" ref="DQ426" ca="1">IFERROR(INDEX(Forecast_Capex_Input!BP$12:BP$286,$Z426)
*(INDEX(Forecast_Capex_Input!$H$12:$H$286,$Z426)=Repex),0)
*$DO426</f>
        <v>0</v>
      </c>
      <c r="DR426" s="190" cm="1">
        <f t="array" aca="1" ref="DR426" ca="1">IFERROR(INDEX(Forecast_Capex_Input!BQ$12:BQ$286,$Z426)
*(INDEX(Forecast_Capex_Input!$H$12:$H$286,$Z426)=Repex),0)
*$DO426</f>
        <v>0</v>
      </c>
      <c r="DS426" s="190" cm="1">
        <f t="array" aca="1" ref="DS426" ca="1">IFERROR(INDEX(Forecast_Capex_Input!BR$12:BR$286,$Z426)
*(INDEX(Forecast_Capex_Input!$H$12:$H$286,$Z426)=Repex),0)
*$DO426</f>
        <v>0</v>
      </c>
      <c r="DT426" s="190" cm="1">
        <f t="array" aca="1" ref="DT426" ca="1">IFERROR(INDEX(Forecast_Capex_Input!BS$12:BS$286,$Z426)
*(INDEX(Forecast_Capex_Input!$H$12:$H$286,$Z426)=Repex),0)
*$DO426</f>
        <v>0</v>
      </c>
      <c r="DV426" s="190" t="b" cm="1">
        <f t="array" aca="1" ref="DV426" ca="1">OR($G426=Forecast_Capex_Input!$BU$8:$BU$10)</f>
        <v>0</v>
      </c>
      <c r="DW426" s="190" cm="1">
        <f t="array" aca="1" ref="DW426" ca="1">IFERROR(INDEX(Forecast_Capex_Input!BV$12:BV$286,$Z426)
*(INDEX(Forecast_Capex_Input!$H$12:$H$286,$Z426)=Repex),0)
*$DV426</f>
        <v>0</v>
      </c>
      <c r="DX426" s="190" cm="1">
        <f t="array" aca="1" ref="DX426" ca="1">IFERROR(INDEX(Forecast_Capex_Input!BW$12:BW$286,$Z426)
*(INDEX(Forecast_Capex_Input!$H$12:$H$286,$Z426)=Repex),0)
*$DV426</f>
        <v>0</v>
      </c>
      <c r="DY426" s="190" cm="1">
        <f t="array" aca="1" ref="DY426" ca="1">IFERROR(INDEX(Forecast_Capex_Input!BX$12:BX$286,$Z426)
*(INDEX(Forecast_Capex_Input!$H$12:$H$286,$Z426)=Repex),0)
*$DV426</f>
        <v>0</v>
      </c>
      <c r="DZ426" s="190" cm="1">
        <f t="array" aca="1" ref="DZ426" ca="1">IFERROR(INDEX(Forecast_Capex_Input!BY$12:BY$286,$Z426)
*(INDEX(Forecast_Capex_Input!$H$12:$H$286,$Z426)=Repex),0)
*$DV426</f>
        <v>0</v>
      </c>
      <c r="EA426" s="190" cm="1">
        <f t="array" aca="1" ref="EA426" ca="1">IFERROR(INDEX(Forecast_Capex_Input!BZ$12:BZ$286,$Z426)
*(INDEX(Forecast_Capex_Input!$H$12:$H$286,$Z426)=Repex),0)
*$DV426</f>
        <v>0</v>
      </c>
      <c r="EB426" s="190" cm="1">
        <f t="array" aca="1" ref="EB426" ca="1">IFERROR(INDEX(Forecast_Capex_Input!CA$12:CA$286,$Z426)
*(INDEX(Forecast_Capex_Input!$H$12:$H$286,$Z426)=Repex),0)
*$DV426</f>
        <v>0</v>
      </c>
      <c r="EC426" s="190" cm="1">
        <f t="array" aca="1" ref="EC426" ca="1">IFERROR(INDEX(Forecast_Capex_Input!CB$12:CB$286,$Z426)
*(INDEX(Forecast_Capex_Input!$H$12:$H$286,$Z426)=Repex),0)
*$DV426</f>
        <v>0</v>
      </c>
      <c r="ED426" s="190" cm="1">
        <f t="array" aca="1" ref="ED426" ca="1">IFERROR(INDEX(Forecast_Capex_Input!CC$12:CC$286,$Z426)
*(INDEX(Forecast_Capex_Input!$H$12:$H$286,$Z426)=Repex),0)
*$DV426</f>
        <v>0</v>
      </c>
      <c r="EF426" s="107">
        <f t="shared" si="44"/>
        <v>0</v>
      </c>
      <c r="EG426" s="180">
        <f>IFERROR(RANK(EF426,EF$11:EF$1010,0)+COUNTIF(EF$11:EF426,EF426)-1,NA)</f>
        <v>80</v>
      </c>
    </row>
    <row r="427" spans="3:137" x14ac:dyDescent="0.2">
      <c r="C427" s="180">
        <f t="shared" si="42"/>
        <v>417</v>
      </c>
      <c r="D427" s="212" t="str" cm="1">
        <f t="array" ref="D427">IFERROR(INDEX(Forecast_Capex_Input!$D$12:$D$286,$Z427),NA)</f>
        <v>Supply to Panorama area</v>
      </c>
      <c r="E427" s="82" t="b" cm="1">
        <f t="array" ref="E427">IF($Z427=NA,NA,INDEX(Forecast_Capex_Input!$E$12:$E$286,$Z427))</f>
        <v>1</v>
      </c>
      <c r="F427" s="212" t="str" cm="1">
        <f t="array" aca="1" ref="F427" ca="1">IFERROR(INDEX(General!$E$25:$E$26,$AA427),NA)</f>
        <v>Labour</v>
      </c>
      <c r="G427" s="212" t="str" cm="1">
        <f t="array" aca="1" ref="G427" ca="1">IFERROR(INDEX(Forecast_Capex_Input!$AI$11:$BB$11,$AC427),NA)</f>
        <v>Land and Easements</v>
      </c>
      <c r="H427" s="234" cm="1">
        <f t="array" aca="1" ref="H427" ca="1">IFERROR(INDEX(Forecast_Capex_Input!$AI$12:$BB$286,$Z427,$AC427),NA)</f>
        <v>1.8985542879947855E-2</v>
      </c>
      <c r="I427" s="235" t="str" cm="1">
        <f t="array" ref="I427">IFERROR(INDEX(Forecast_Capex_Input!$F$12:$F$286,$Z427),NA)</f>
        <v>Connections</v>
      </c>
      <c r="J427" s="235" t="str" cm="1">
        <f t="array" ref="J427">IFERROR(INDEX(Forecast_Capex_Input!G$12:G$286,$Z427),NA)</f>
        <v>Connections</v>
      </c>
      <c r="K427" s="235" t="str" cm="1">
        <f t="array" ref="K427">IFERROR(INDEX(Forecast_Capex_Input!H$12:H$286,$Z427),NA)</f>
        <v>Augex</v>
      </c>
      <c r="L427" s="235" t="str" cm="1">
        <f t="array" ref="L427">IFERROR(INDEX(Forecast_Capex_Input!I$12:I$286,$Z427),NA)</f>
        <v>Demand</v>
      </c>
      <c r="M427" s="235" t="str" cm="1">
        <f t="array" ref="M427">IFERROR(INDEX(Forecast_Capex_Input!J$12:J$286,$Z427),NA)</f>
        <v>N/A</v>
      </c>
      <c r="N427" s="235" t="str" cm="1">
        <f t="array" ref="N427">IFERROR(INDEX(Forecast_Capex_Input!K$12:K$286,$Z427),NA)</f>
        <v>N/A</v>
      </c>
      <c r="O427" s="235" t="str" cm="1">
        <f t="array" ref="O427">IFERROR(INDEX(Forecast_Capex_Input!L$12:L$286,$Z427),NA)</f>
        <v>N/A</v>
      </c>
      <c r="P427" s="235" t="str" cm="1">
        <f t="array" ref="P427">IFERROR(INDEX(Forecast_Capex_Input!M$12:M$286,$Z427),NA)</f>
        <v>N/A</v>
      </c>
      <c r="Q427" s="82" t="str" cm="1">
        <f t="array" ref="Q427">IFERROR(INDEX(Forecast_Capex_Input!N$12:N$286,$Z427),NA)</f>
        <v>No</v>
      </c>
      <c r="R427" s="190" cm="1">
        <f t="array" ref="R427">IFERROR(INDEX(Forecast_Capex_Input!O$12:O$286,$Z427),0)</f>
        <v>0</v>
      </c>
      <c r="S427" s="82" t="str" cm="1">
        <f t="array" ref="S427">IFERROR(INDEX(Forecast_Capex_Input!P$12:P$286,$Z427),0)</f>
        <v>Localised maximum demand growth</v>
      </c>
      <c r="T427" s="235" t="str" cm="1">
        <f t="array" aca="1" ref="T427" ca="1">IFERROR(INDEX(General!$K$91:$K$110,$AC427),NA)</f>
        <v>Land and Easements</v>
      </c>
      <c r="U427" s="190" cm="1">
        <f t="array" aca="1" ref="U427" ca="1">IFERROR(
IF($F427=General!$E$25,INDEX(Forecast_Capex_Input!S$12:S$286,$Z427),
INDEX(Forecast_Capex_Input!T$12:T$286,$Z427)),0)</f>
        <v>0.28999999999999998</v>
      </c>
      <c r="V427" s="82" t="b">
        <f>IFERROR(INDEX(Overheads!$T$19:$T$26,MATCH($I427,Overheads!$E$19:$E$26,0)),FALSE)</f>
        <v>1</v>
      </c>
      <c r="W427" s="236" t="str" cm="1">
        <f t="array" ref="W427">IFERROR(
INDEX(Forecast_Capex_Input!CN$12:CN$286,$Z427),0)</f>
        <v>FY22</v>
      </c>
      <c r="X427" s="236">
        <f>IFERROR(
MATCH($W427,General!$L$39:$S$39,0),1)</f>
        <v>2</v>
      </c>
      <c r="Z427" s="180">
        <f>IFERROR(
IF(MATCH($C427,Forecast_Capex_Input!$CI$12:$CI$286,1)+1&gt;MAX(Forecast_Capex_Input!$C$12:$C$286),NA,
MATCH($C427,Forecast_Capex_Input!$CI$12:$CI$286,1)+1),1)</f>
        <v>169</v>
      </c>
      <c r="AA427" s="180" cm="1">
        <f t="array" aca="1" ref="AA427" ca="1">IFERROR(
IF(Z426&lt;&gt;Z427,1,
IF(COUNTIF(OFFSET(AA426,0,0,-INDEX(Forecast_Capex_Input!$CG$12:$CG$286,$Z427)),AA426)=INDEX(Forecast_Capex_Input!$CG$12:$CG$286,$Z427),AA426+1,AA426)),NA)</f>
        <v>1</v>
      </c>
      <c r="AB427" s="180" cm="1">
        <f t="array" ref="AB427">IFERROR($C427-IF($Z427=1,1,INDEX(Forecast_Capex_Input!$CI$12:$CI$286,$Z427-1))+1,NA)</f>
        <v>5</v>
      </c>
      <c r="AC427" s="180" cm="1">
        <f t="array" aca="1" ref="AC427" ca="1">IFERROR(IF(AA427=1,
INDEX(Forecast_Capex_Input!$AI$10:$BB$10,SMALL(IF(INDEX(Forecast_Capex_Input!$AI$12:$BB$286,$Z427,0)&gt;0,COLUMN(Forecast_Capex_Input!$AI$10:$BB$10)-COLUMN(Forecast_Capex_Input!$AI$12)+1),ROWS(OFFSET(AC426,0,0,-$AB427)))),
OFFSET(AC426,-INDEX(Forecast_Capex_Input!$CG$12:$CG$286,$Z427)+1,0)),NA)</f>
        <v>9</v>
      </c>
      <c r="AD427" s="180">
        <f t="shared" ca="1" si="40"/>
        <v>1</v>
      </c>
      <c r="AE427" s="82" t="b">
        <f t="shared" si="43"/>
        <v>0</v>
      </c>
      <c r="AF427" s="78" t="b">
        <v>0</v>
      </c>
      <c r="AG427" s="82" t="b">
        <f t="shared" si="41"/>
        <v>1</v>
      </c>
      <c r="AI427" s="67">
        <v>0</v>
      </c>
      <c r="AJ427" s="67">
        <v>0</v>
      </c>
      <c r="AK427" s="67">
        <v>0</v>
      </c>
      <c r="AL427" s="67">
        <v>0</v>
      </c>
      <c r="AM427" s="67">
        <v>0</v>
      </c>
      <c r="AN427" s="237">
        <v>0</v>
      </c>
      <c r="AP427" s="67">
        <v>0</v>
      </c>
      <c r="AQ427" s="67">
        <v>0</v>
      </c>
      <c r="AR427" s="67">
        <v>0</v>
      </c>
      <c r="AS427" s="67">
        <v>0</v>
      </c>
      <c r="AT427" s="67">
        <v>0</v>
      </c>
      <c r="AU427" s="237">
        <v>0</v>
      </c>
      <c r="AW427" s="67">
        <v>0</v>
      </c>
      <c r="AX427" s="67">
        <v>0</v>
      </c>
      <c r="AY427" s="67">
        <v>0</v>
      </c>
      <c r="AZ427" s="67">
        <v>0</v>
      </c>
      <c r="BA427" s="67">
        <v>0</v>
      </c>
      <c r="BB427" s="237">
        <v>0</v>
      </c>
      <c r="BD427" s="67">
        <v>0</v>
      </c>
      <c r="BE427" s="67">
        <v>0</v>
      </c>
      <c r="BF427" s="67">
        <v>0</v>
      </c>
      <c r="BG427" s="67">
        <v>0</v>
      </c>
      <c r="BH427" s="67">
        <v>0</v>
      </c>
      <c r="BI427" s="237">
        <v>0</v>
      </c>
      <c r="BK427" s="67">
        <v>0</v>
      </c>
      <c r="BL427" s="67">
        <v>0</v>
      </c>
      <c r="BM427" s="67">
        <v>0</v>
      </c>
      <c r="BN427" s="67">
        <v>0</v>
      </c>
      <c r="BO427" s="67">
        <v>0</v>
      </c>
      <c r="BP427" s="237">
        <v>0</v>
      </c>
      <c r="BR427" s="238">
        <v>0</v>
      </c>
      <c r="BS427" s="238">
        <v>0.9</v>
      </c>
      <c r="BT427" s="238">
        <v>0.1</v>
      </c>
      <c r="BU427" s="238">
        <v>0</v>
      </c>
      <c r="BV427" s="238">
        <v>0</v>
      </c>
      <c r="BX427" s="67">
        <v>0</v>
      </c>
      <c r="BY427" s="67">
        <v>0</v>
      </c>
      <c r="BZ427" s="67">
        <v>0</v>
      </c>
      <c r="CA427" s="67">
        <v>0</v>
      </c>
      <c r="CB427" s="67">
        <v>0</v>
      </c>
      <c r="CC427" s="237">
        <v>0</v>
      </c>
      <c r="CE427" s="67">
        <v>0</v>
      </c>
      <c r="CF427" s="67">
        <v>0</v>
      </c>
      <c r="CG427" s="67">
        <v>0</v>
      </c>
      <c r="CH427" s="67">
        <v>0</v>
      </c>
      <c r="CI427" s="67">
        <v>0</v>
      </c>
      <c r="CJ427" s="237">
        <v>0</v>
      </c>
      <c r="CL427" s="67">
        <v>0</v>
      </c>
      <c r="CM427" s="67">
        <v>0</v>
      </c>
      <c r="CN427" s="67">
        <v>0</v>
      </c>
      <c r="CO427" s="67">
        <v>0</v>
      </c>
      <c r="CP427" s="67">
        <v>0</v>
      </c>
      <c r="CQ427" s="237">
        <v>0</v>
      </c>
      <c r="CS427" s="67">
        <v>0</v>
      </c>
      <c r="CT427" s="67">
        <v>0</v>
      </c>
      <c r="CU427" s="67">
        <v>0</v>
      </c>
      <c r="CV427" s="67">
        <v>0</v>
      </c>
      <c r="CW427" s="67">
        <v>0</v>
      </c>
      <c r="CX427" s="237">
        <v>0</v>
      </c>
      <c r="CZ427" s="67">
        <v>0</v>
      </c>
      <c r="DA427" s="67">
        <v>0</v>
      </c>
      <c r="DB427" s="67">
        <v>0</v>
      </c>
      <c r="DC427" s="67">
        <v>0</v>
      </c>
      <c r="DD427" s="67">
        <v>0</v>
      </c>
      <c r="DE427" s="237">
        <v>0</v>
      </c>
      <c r="DG427" s="190" t="b" cm="1">
        <f t="array" aca="1" ref="DG427" ca="1">OR($G427=Forecast_Capex_Input!$BF$8:$BF$10)</f>
        <v>0</v>
      </c>
      <c r="DH427" s="190" cm="1">
        <f t="array" aca="1" ref="DH427" ca="1">IFERROR(INDEX(Forecast_Capex_Input!BG$12:BG$286,$Z427)
*(INDEX(Forecast_Capex_Input!$H$12:$H$286,$Z427)=Repex),0)
*$DG427</f>
        <v>0</v>
      </c>
      <c r="DI427" s="190" cm="1">
        <f t="array" aca="1" ref="DI427" ca="1">IFERROR(INDEX(Forecast_Capex_Input!BH$12:BH$286,$Z427)
*(INDEX(Forecast_Capex_Input!$H$12:$H$286,$Z427)=Repex),0)
*$DG427</f>
        <v>0</v>
      </c>
      <c r="DJ427" s="190" cm="1">
        <f t="array" aca="1" ref="DJ427" ca="1">IFERROR(INDEX(Forecast_Capex_Input!BI$12:BI$286,$Z427)
*(INDEX(Forecast_Capex_Input!$H$12:$H$286,$Z427)=Repex),0)
*$DG427</f>
        <v>0</v>
      </c>
      <c r="DK427" s="190" cm="1">
        <f t="array" aca="1" ref="DK427" ca="1">IFERROR(INDEX(Forecast_Capex_Input!BJ$12:BJ$286,$Z427)
*(INDEX(Forecast_Capex_Input!$H$12:$H$286,$Z427)=Repex),0)
*$DG427</f>
        <v>0</v>
      </c>
      <c r="DL427" s="190" cm="1">
        <f t="array" aca="1" ref="DL427" ca="1">IFERROR(INDEX(Forecast_Capex_Input!BK$12:BK$286,$Z427)
*(INDEX(Forecast_Capex_Input!$H$12:$H$286,$Z427)=Repex),0)
*$DG427</f>
        <v>0</v>
      </c>
      <c r="DM427" s="190" cm="1">
        <f t="array" aca="1" ref="DM427" ca="1">IFERROR(INDEX(Forecast_Capex_Input!BL$12:BL$286,$Z427)
*(INDEX(Forecast_Capex_Input!$H$12:$H$286,$Z427)=Repex),0)
*$DG427</f>
        <v>0</v>
      </c>
      <c r="DO427" s="190" t="b" cm="1">
        <f t="array" aca="1" ref="DO427" ca="1">OR($G427=Forecast_Capex_Input!$BN$8:$BN$9)</f>
        <v>0</v>
      </c>
      <c r="DP427" s="190" cm="1">
        <f t="array" aca="1" ref="DP427" ca="1">IFERROR(INDEX(Forecast_Capex_Input!BO$12:BO$286,$Z427)
*(INDEX(Forecast_Capex_Input!$H$12:$H$286,$Z427)=Repex),0)
*$DO427</f>
        <v>0</v>
      </c>
      <c r="DQ427" s="190" cm="1">
        <f t="array" aca="1" ref="DQ427" ca="1">IFERROR(INDEX(Forecast_Capex_Input!BP$12:BP$286,$Z427)
*(INDEX(Forecast_Capex_Input!$H$12:$H$286,$Z427)=Repex),0)
*$DO427</f>
        <v>0</v>
      </c>
      <c r="DR427" s="190" cm="1">
        <f t="array" aca="1" ref="DR427" ca="1">IFERROR(INDEX(Forecast_Capex_Input!BQ$12:BQ$286,$Z427)
*(INDEX(Forecast_Capex_Input!$H$12:$H$286,$Z427)=Repex),0)
*$DO427</f>
        <v>0</v>
      </c>
      <c r="DS427" s="190" cm="1">
        <f t="array" aca="1" ref="DS427" ca="1">IFERROR(INDEX(Forecast_Capex_Input!BR$12:BR$286,$Z427)
*(INDEX(Forecast_Capex_Input!$H$12:$H$286,$Z427)=Repex),0)
*$DO427</f>
        <v>0</v>
      </c>
      <c r="DT427" s="190" cm="1">
        <f t="array" aca="1" ref="DT427" ca="1">IFERROR(INDEX(Forecast_Capex_Input!BS$12:BS$286,$Z427)
*(INDEX(Forecast_Capex_Input!$H$12:$H$286,$Z427)=Repex),0)
*$DO427</f>
        <v>0</v>
      </c>
      <c r="DV427" s="190" t="b" cm="1">
        <f t="array" aca="1" ref="DV427" ca="1">OR($G427=Forecast_Capex_Input!$BU$8:$BU$10)</f>
        <v>0</v>
      </c>
      <c r="DW427" s="190" cm="1">
        <f t="array" aca="1" ref="DW427" ca="1">IFERROR(INDEX(Forecast_Capex_Input!BV$12:BV$286,$Z427)
*(INDEX(Forecast_Capex_Input!$H$12:$H$286,$Z427)=Repex),0)
*$DV427</f>
        <v>0</v>
      </c>
      <c r="DX427" s="190" cm="1">
        <f t="array" aca="1" ref="DX427" ca="1">IFERROR(INDEX(Forecast_Capex_Input!BW$12:BW$286,$Z427)
*(INDEX(Forecast_Capex_Input!$H$12:$H$286,$Z427)=Repex),0)
*$DV427</f>
        <v>0</v>
      </c>
      <c r="DY427" s="190" cm="1">
        <f t="array" aca="1" ref="DY427" ca="1">IFERROR(INDEX(Forecast_Capex_Input!BX$12:BX$286,$Z427)
*(INDEX(Forecast_Capex_Input!$H$12:$H$286,$Z427)=Repex),0)
*$DV427</f>
        <v>0</v>
      </c>
      <c r="DZ427" s="190" cm="1">
        <f t="array" aca="1" ref="DZ427" ca="1">IFERROR(INDEX(Forecast_Capex_Input!BY$12:BY$286,$Z427)
*(INDEX(Forecast_Capex_Input!$H$12:$H$286,$Z427)=Repex),0)
*$DV427</f>
        <v>0</v>
      </c>
      <c r="EA427" s="190" cm="1">
        <f t="array" aca="1" ref="EA427" ca="1">IFERROR(INDEX(Forecast_Capex_Input!BZ$12:BZ$286,$Z427)
*(INDEX(Forecast_Capex_Input!$H$12:$H$286,$Z427)=Repex),0)
*$DV427</f>
        <v>0</v>
      </c>
      <c r="EB427" s="190" cm="1">
        <f t="array" aca="1" ref="EB427" ca="1">IFERROR(INDEX(Forecast_Capex_Input!CA$12:CA$286,$Z427)
*(INDEX(Forecast_Capex_Input!$H$12:$H$286,$Z427)=Repex),0)
*$DV427</f>
        <v>0</v>
      </c>
      <c r="EC427" s="190" cm="1">
        <f t="array" aca="1" ref="EC427" ca="1">IFERROR(INDEX(Forecast_Capex_Input!CB$12:CB$286,$Z427)
*(INDEX(Forecast_Capex_Input!$H$12:$H$286,$Z427)=Repex),0)
*$DV427</f>
        <v>0</v>
      </c>
      <c r="ED427" s="190" cm="1">
        <f t="array" aca="1" ref="ED427" ca="1">IFERROR(INDEX(Forecast_Capex_Input!CC$12:CC$286,$Z427)
*(INDEX(Forecast_Capex_Input!$H$12:$H$286,$Z427)=Repex),0)
*$DV427</f>
        <v>0</v>
      </c>
      <c r="EF427" s="107">
        <f t="shared" si="44"/>
        <v>0</v>
      </c>
      <c r="EG427" s="180">
        <f>IFERROR(RANK(EF427,EF$11:EF$1010,0)+COUNTIF(EF$11:EF427,EF427)-1,NA)</f>
        <v>81</v>
      </c>
    </row>
    <row r="428" spans="3:137" x14ac:dyDescent="0.2">
      <c r="C428" s="180">
        <f t="shared" si="42"/>
        <v>418</v>
      </c>
      <c r="D428" s="212" t="str" cm="1">
        <f t="array" ref="D428">IFERROR(INDEX(Forecast_Capex_Input!$D$12:$D$286,$Z428),NA)</f>
        <v>Supply to Panorama area</v>
      </c>
      <c r="E428" s="82" t="b" cm="1">
        <f t="array" ref="E428">IF($Z428=NA,NA,INDEX(Forecast_Capex_Input!$E$12:$E$286,$Z428))</f>
        <v>1</v>
      </c>
      <c r="F428" s="212" t="str" cm="1">
        <f t="array" aca="1" ref="F428" ca="1">IFERROR(INDEX(General!$E$25:$E$26,$AA428),NA)</f>
        <v>Non-Labour</v>
      </c>
      <c r="G428" s="212" t="str" cm="1">
        <f t="array" aca="1" ref="G428" ca="1">IFERROR(INDEX(Forecast_Capex_Input!$AI$11:$BB$11,$AC428),NA)</f>
        <v>Substations</v>
      </c>
      <c r="H428" s="234" cm="1">
        <f t="array" aca="1" ref="H428" ca="1">IFERROR(INDEX(Forecast_Capex_Input!$AI$12:$BB$286,$Z428,$AC428),NA)</f>
        <v>0.74099408274673939</v>
      </c>
      <c r="I428" s="235" t="str" cm="1">
        <f t="array" ref="I428">IFERROR(INDEX(Forecast_Capex_Input!$F$12:$F$286,$Z428),NA)</f>
        <v>Connections</v>
      </c>
      <c r="J428" s="235" t="str" cm="1">
        <f t="array" ref="J428">IFERROR(INDEX(Forecast_Capex_Input!G$12:G$286,$Z428),NA)</f>
        <v>Connections</v>
      </c>
      <c r="K428" s="235" t="str" cm="1">
        <f t="array" ref="K428">IFERROR(INDEX(Forecast_Capex_Input!H$12:H$286,$Z428),NA)</f>
        <v>Augex</v>
      </c>
      <c r="L428" s="235" t="str" cm="1">
        <f t="array" ref="L428">IFERROR(INDEX(Forecast_Capex_Input!I$12:I$286,$Z428),NA)</f>
        <v>Demand</v>
      </c>
      <c r="M428" s="235" t="str" cm="1">
        <f t="array" ref="M428">IFERROR(INDEX(Forecast_Capex_Input!J$12:J$286,$Z428),NA)</f>
        <v>N/A</v>
      </c>
      <c r="N428" s="235" t="str" cm="1">
        <f t="array" ref="N428">IFERROR(INDEX(Forecast_Capex_Input!K$12:K$286,$Z428),NA)</f>
        <v>N/A</v>
      </c>
      <c r="O428" s="235" t="str" cm="1">
        <f t="array" ref="O428">IFERROR(INDEX(Forecast_Capex_Input!L$12:L$286,$Z428),NA)</f>
        <v>N/A</v>
      </c>
      <c r="P428" s="235" t="str" cm="1">
        <f t="array" ref="P428">IFERROR(INDEX(Forecast_Capex_Input!M$12:M$286,$Z428),NA)</f>
        <v>N/A</v>
      </c>
      <c r="Q428" s="82" t="str" cm="1">
        <f t="array" ref="Q428">IFERROR(INDEX(Forecast_Capex_Input!N$12:N$286,$Z428),NA)</f>
        <v>No</v>
      </c>
      <c r="R428" s="190" cm="1">
        <f t="array" ref="R428">IFERROR(INDEX(Forecast_Capex_Input!O$12:O$286,$Z428),0)</f>
        <v>0</v>
      </c>
      <c r="S428" s="82" t="str" cm="1">
        <f t="array" ref="S428">IFERROR(INDEX(Forecast_Capex_Input!P$12:P$286,$Z428),0)</f>
        <v>Localised maximum demand growth</v>
      </c>
      <c r="T428" s="235" t="str" cm="1">
        <f t="array" aca="1" ref="T428" ca="1">IFERROR(INDEX(General!$K$91:$K$110,$AC428),NA)</f>
        <v>Substations (2018 onwards)</v>
      </c>
      <c r="U428" s="190" cm="1">
        <f t="array" aca="1" ref="U428" ca="1">IFERROR(
IF($F428=General!$E$25,INDEX(Forecast_Capex_Input!S$12:S$286,$Z428),
INDEX(Forecast_Capex_Input!T$12:T$286,$Z428)),0)</f>
        <v>0.71</v>
      </c>
      <c r="V428" s="82" t="b">
        <f>IFERROR(INDEX(Overheads!$T$19:$T$26,MATCH($I428,Overheads!$E$19:$E$26,0)),FALSE)</f>
        <v>1</v>
      </c>
      <c r="W428" s="236" t="str" cm="1">
        <f t="array" ref="W428">IFERROR(
INDEX(Forecast_Capex_Input!CN$12:CN$286,$Z428),0)</f>
        <v>FY22</v>
      </c>
      <c r="X428" s="236">
        <f>IFERROR(
MATCH($W428,General!$L$39:$S$39,0),1)</f>
        <v>2</v>
      </c>
      <c r="Z428" s="180">
        <f>IFERROR(
IF(MATCH($C428,Forecast_Capex_Input!$CI$12:$CI$286,1)+1&gt;MAX(Forecast_Capex_Input!$C$12:$C$286),NA,
MATCH($C428,Forecast_Capex_Input!$CI$12:$CI$286,1)+1),1)</f>
        <v>169</v>
      </c>
      <c r="AA428" s="180" cm="1">
        <f t="array" aca="1" ref="AA428" ca="1">IFERROR(
IF(Z427&lt;&gt;Z428,1,
IF(COUNTIF(OFFSET(AA427,0,0,-INDEX(Forecast_Capex_Input!$CG$12:$CG$286,$Z428)),AA427)=INDEX(Forecast_Capex_Input!$CG$12:$CG$286,$Z428),AA427+1,AA427)),NA)</f>
        <v>2</v>
      </c>
      <c r="AB428" s="180" cm="1">
        <f t="array" ref="AB428">IFERROR($C428-IF($Z428=1,1,INDEX(Forecast_Capex_Input!$CI$12:$CI$286,$Z428-1))+1,NA)</f>
        <v>6</v>
      </c>
      <c r="AC428" s="180" cm="1">
        <f t="array" aca="1" ref="AC428" ca="1">IFERROR(IF(AA428=1,
INDEX(Forecast_Capex_Input!$AI$10:$BB$10,SMALL(IF(INDEX(Forecast_Capex_Input!$AI$12:$BB$286,$Z428,0)&gt;0,COLUMN(Forecast_Capex_Input!$AI$10:$BB$10)-COLUMN(Forecast_Capex_Input!$AI$12)+1),ROWS(OFFSET(AC427,0,0,-$AB428)))),
OFFSET(AC427,-INDEX(Forecast_Capex_Input!$CG$12:$CG$286,$Z428)+1,0)),NA)</f>
        <v>3</v>
      </c>
      <c r="AD428" s="180">
        <f t="shared" ca="1" si="40"/>
        <v>2</v>
      </c>
      <c r="AE428" s="82" t="b">
        <f t="shared" si="43"/>
        <v>0</v>
      </c>
      <c r="AF428" s="78" t="b">
        <v>0</v>
      </c>
      <c r="AG428" s="82" t="b">
        <f t="shared" si="41"/>
        <v>1</v>
      </c>
      <c r="AI428" s="67">
        <v>0</v>
      </c>
      <c r="AJ428" s="67">
        <v>0</v>
      </c>
      <c r="AK428" s="67">
        <v>0</v>
      </c>
      <c r="AL428" s="67">
        <v>0</v>
      </c>
      <c r="AM428" s="67">
        <v>0</v>
      </c>
      <c r="AN428" s="237">
        <v>0</v>
      </c>
      <c r="AP428" s="67">
        <v>0</v>
      </c>
      <c r="AQ428" s="67">
        <v>0</v>
      </c>
      <c r="AR428" s="67">
        <v>0</v>
      </c>
      <c r="AS428" s="67">
        <v>0</v>
      </c>
      <c r="AT428" s="67">
        <v>0</v>
      </c>
      <c r="AU428" s="237">
        <v>0</v>
      </c>
      <c r="AW428" s="67">
        <v>0</v>
      </c>
      <c r="AX428" s="67">
        <v>0</v>
      </c>
      <c r="AY428" s="67">
        <v>0</v>
      </c>
      <c r="AZ428" s="67">
        <v>0</v>
      </c>
      <c r="BA428" s="67">
        <v>0</v>
      </c>
      <c r="BB428" s="237">
        <v>0</v>
      </c>
      <c r="BD428" s="67">
        <v>0</v>
      </c>
      <c r="BE428" s="67">
        <v>0</v>
      </c>
      <c r="BF428" s="67">
        <v>0</v>
      </c>
      <c r="BG428" s="67">
        <v>0</v>
      </c>
      <c r="BH428" s="67">
        <v>0</v>
      </c>
      <c r="BI428" s="237">
        <v>0</v>
      </c>
      <c r="BK428" s="67">
        <v>0</v>
      </c>
      <c r="BL428" s="67">
        <v>0</v>
      </c>
      <c r="BM428" s="67">
        <v>0</v>
      </c>
      <c r="BN428" s="67">
        <v>0</v>
      </c>
      <c r="BO428" s="67">
        <v>0</v>
      </c>
      <c r="BP428" s="237">
        <v>0</v>
      </c>
      <c r="BR428" s="238">
        <v>0</v>
      </c>
      <c r="BS428" s="238">
        <v>0.9</v>
      </c>
      <c r="BT428" s="238">
        <v>0.1</v>
      </c>
      <c r="BU428" s="238">
        <v>0</v>
      </c>
      <c r="BV428" s="238">
        <v>0</v>
      </c>
      <c r="BX428" s="67">
        <v>0</v>
      </c>
      <c r="BY428" s="67">
        <v>0</v>
      </c>
      <c r="BZ428" s="67">
        <v>0</v>
      </c>
      <c r="CA428" s="67">
        <v>0</v>
      </c>
      <c r="CB428" s="67">
        <v>0</v>
      </c>
      <c r="CC428" s="237">
        <v>0</v>
      </c>
      <c r="CE428" s="67">
        <v>0</v>
      </c>
      <c r="CF428" s="67">
        <v>0</v>
      </c>
      <c r="CG428" s="67">
        <v>0</v>
      </c>
      <c r="CH428" s="67">
        <v>0</v>
      </c>
      <c r="CI428" s="67">
        <v>0</v>
      </c>
      <c r="CJ428" s="237">
        <v>0</v>
      </c>
      <c r="CL428" s="67">
        <v>0</v>
      </c>
      <c r="CM428" s="67">
        <v>0</v>
      </c>
      <c r="CN428" s="67">
        <v>0</v>
      </c>
      <c r="CO428" s="67">
        <v>0</v>
      </c>
      <c r="CP428" s="67">
        <v>0</v>
      </c>
      <c r="CQ428" s="237">
        <v>0</v>
      </c>
      <c r="CS428" s="67">
        <v>0</v>
      </c>
      <c r="CT428" s="67">
        <v>0</v>
      </c>
      <c r="CU428" s="67">
        <v>0</v>
      </c>
      <c r="CV428" s="67">
        <v>0</v>
      </c>
      <c r="CW428" s="67">
        <v>0</v>
      </c>
      <c r="CX428" s="237">
        <v>0</v>
      </c>
      <c r="CZ428" s="67">
        <v>0</v>
      </c>
      <c r="DA428" s="67">
        <v>0</v>
      </c>
      <c r="DB428" s="67">
        <v>0</v>
      </c>
      <c r="DC428" s="67">
        <v>0</v>
      </c>
      <c r="DD428" s="67">
        <v>0</v>
      </c>
      <c r="DE428" s="237">
        <v>0</v>
      </c>
      <c r="DG428" s="190" t="b" cm="1">
        <f t="array" aca="1" ref="DG428" ca="1">OR($G428=Forecast_Capex_Input!$BF$8:$BF$10)</f>
        <v>0</v>
      </c>
      <c r="DH428" s="190" cm="1">
        <f t="array" aca="1" ref="DH428" ca="1">IFERROR(INDEX(Forecast_Capex_Input!BG$12:BG$286,$Z428)
*(INDEX(Forecast_Capex_Input!$H$12:$H$286,$Z428)=Repex),0)
*$DG428</f>
        <v>0</v>
      </c>
      <c r="DI428" s="190" cm="1">
        <f t="array" aca="1" ref="DI428" ca="1">IFERROR(INDEX(Forecast_Capex_Input!BH$12:BH$286,$Z428)
*(INDEX(Forecast_Capex_Input!$H$12:$H$286,$Z428)=Repex),0)
*$DG428</f>
        <v>0</v>
      </c>
      <c r="DJ428" s="190" cm="1">
        <f t="array" aca="1" ref="DJ428" ca="1">IFERROR(INDEX(Forecast_Capex_Input!BI$12:BI$286,$Z428)
*(INDEX(Forecast_Capex_Input!$H$12:$H$286,$Z428)=Repex),0)
*$DG428</f>
        <v>0</v>
      </c>
      <c r="DK428" s="190" cm="1">
        <f t="array" aca="1" ref="DK428" ca="1">IFERROR(INDEX(Forecast_Capex_Input!BJ$12:BJ$286,$Z428)
*(INDEX(Forecast_Capex_Input!$H$12:$H$286,$Z428)=Repex),0)
*$DG428</f>
        <v>0</v>
      </c>
      <c r="DL428" s="190" cm="1">
        <f t="array" aca="1" ref="DL428" ca="1">IFERROR(INDEX(Forecast_Capex_Input!BK$12:BK$286,$Z428)
*(INDEX(Forecast_Capex_Input!$H$12:$H$286,$Z428)=Repex),0)
*$DG428</f>
        <v>0</v>
      </c>
      <c r="DM428" s="190" cm="1">
        <f t="array" aca="1" ref="DM428" ca="1">IFERROR(INDEX(Forecast_Capex_Input!BL$12:BL$286,$Z428)
*(INDEX(Forecast_Capex_Input!$H$12:$H$286,$Z428)=Repex),0)
*$DG428</f>
        <v>0</v>
      </c>
      <c r="DO428" s="190" t="b" cm="1">
        <f t="array" aca="1" ref="DO428" ca="1">OR($G428=Forecast_Capex_Input!$BN$8:$BN$9)</f>
        <v>1</v>
      </c>
      <c r="DP428" s="190" cm="1">
        <f t="array" aca="1" ref="DP428" ca="1">IFERROR(INDEX(Forecast_Capex_Input!BO$12:BO$286,$Z428)
*(INDEX(Forecast_Capex_Input!$H$12:$H$286,$Z428)=Repex),0)
*$DO428</f>
        <v>0</v>
      </c>
      <c r="DQ428" s="190" cm="1">
        <f t="array" aca="1" ref="DQ428" ca="1">IFERROR(INDEX(Forecast_Capex_Input!BP$12:BP$286,$Z428)
*(INDEX(Forecast_Capex_Input!$H$12:$H$286,$Z428)=Repex),0)
*$DO428</f>
        <v>0</v>
      </c>
      <c r="DR428" s="190" cm="1">
        <f t="array" aca="1" ref="DR428" ca="1">IFERROR(INDEX(Forecast_Capex_Input!BQ$12:BQ$286,$Z428)
*(INDEX(Forecast_Capex_Input!$H$12:$H$286,$Z428)=Repex),0)
*$DO428</f>
        <v>0</v>
      </c>
      <c r="DS428" s="190" cm="1">
        <f t="array" aca="1" ref="DS428" ca="1">IFERROR(INDEX(Forecast_Capex_Input!BR$12:BR$286,$Z428)
*(INDEX(Forecast_Capex_Input!$H$12:$H$286,$Z428)=Repex),0)
*$DO428</f>
        <v>0</v>
      </c>
      <c r="DT428" s="190" cm="1">
        <f t="array" aca="1" ref="DT428" ca="1">IFERROR(INDEX(Forecast_Capex_Input!BS$12:BS$286,$Z428)
*(INDEX(Forecast_Capex_Input!$H$12:$H$286,$Z428)=Repex),0)
*$DO428</f>
        <v>0</v>
      </c>
      <c r="DV428" s="190" t="b" cm="1">
        <f t="array" aca="1" ref="DV428" ca="1">OR($G428=Forecast_Capex_Input!$BU$8:$BU$10)</f>
        <v>0</v>
      </c>
      <c r="DW428" s="190" cm="1">
        <f t="array" aca="1" ref="DW428" ca="1">IFERROR(INDEX(Forecast_Capex_Input!BV$12:BV$286,$Z428)
*(INDEX(Forecast_Capex_Input!$H$12:$H$286,$Z428)=Repex),0)
*$DV428</f>
        <v>0</v>
      </c>
      <c r="DX428" s="190" cm="1">
        <f t="array" aca="1" ref="DX428" ca="1">IFERROR(INDEX(Forecast_Capex_Input!BW$12:BW$286,$Z428)
*(INDEX(Forecast_Capex_Input!$H$12:$H$286,$Z428)=Repex),0)
*$DV428</f>
        <v>0</v>
      </c>
      <c r="DY428" s="190" cm="1">
        <f t="array" aca="1" ref="DY428" ca="1">IFERROR(INDEX(Forecast_Capex_Input!BX$12:BX$286,$Z428)
*(INDEX(Forecast_Capex_Input!$H$12:$H$286,$Z428)=Repex),0)
*$DV428</f>
        <v>0</v>
      </c>
      <c r="DZ428" s="190" cm="1">
        <f t="array" aca="1" ref="DZ428" ca="1">IFERROR(INDEX(Forecast_Capex_Input!BY$12:BY$286,$Z428)
*(INDEX(Forecast_Capex_Input!$H$12:$H$286,$Z428)=Repex),0)
*$DV428</f>
        <v>0</v>
      </c>
      <c r="EA428" s="190" cm="1">
        <f t="array" aca="1" ref="EA428" ca="1">IFERROR(INDEX(Forecast_Capex_Input!BZ$12:BZ$286,$Z428)
*(INDEX(Forecast_Capex_Input!$H$12:$H$286,$Z428)=Repex),0)
*$DV428</f>
        <v>0</v>
      </c>
      <c r="EB428" s="190" cm="1">
        <f t="array" aca="1" ref="EB428" ca="1">IFERROR(INDEX(Forecast_Capex_Input!CA$12:CA$286,$Z428)
*(INDEX(Forecast_Capex_Input!$H$12:$H$286,$Z428)=Repex),0)
*$DV428</f>
        <v>0</v>
      </c>
      <c r="EC428" s="190" cm="1">
        <f t="array" aca="1" ref="EC428" ca="1">IFERROR(INDEX(Forecast_Capex_Input!CB$12:CB$286,$Z428)
*(INDEX(Forecast_Capex_Input!$H$12:$H$286,$Z428)=Repex),0)
*$DV428</f>
        <v>0</v>
      </c>
      <c r="ED428" s="190" cm="1">
        <f t="array" aca="1" ref="ED428" ca="1">IFERROR(INDEX(Forecast_Capex_Input!CC$12:CC$286,$Z428)
*(INDEX(Forecast_Capex_Input!$H$12:$H$286,$Z428)=Repex),0)
*$DV428</f>
        <v>0</v>
      </c>
      <c r="EF428" s="107">
        <f t="shared" si="44"/>
        <v>0</v>
      </c>
      <c r="EG428" s="180">
        <f>IFERROR(RANK(EF428,EF$11:EF$1010,0)+COUNTIF(EF$11:EF428,EF428)-1,NA)</f>
        <v>82</v>
      </c>
    </row>
    <row r="429" spans="3:137" x14ac:dyDescent="0.2">
      <c r="C429" s="180">
        <f t="shared" si="42"/>
        <v>419</v>
      </c>
      <c r="D429" s="212" t="str" cm="1">
        <f t="array" ref="D429">IFERROR(INDEX(Forecast_Capex_Input!$D$12:$D$286,$Z429),NA)</f>
        <v>Supply to Panorama area</v>
      </c>
      <c r="E429" s="82" t="b" cm="1">
        <f t="array" ref="E429">IF($Z429=NA,NA,INDEX(Forecast_Capex_Input!$E$12:$E$286,$Z429))</f>
        <v>1</v>
      </c>
      <c r="F429" s="212" t="str" cm="1">
        <f t="array" aca="1" ref="F429" ca="1">IFERROR(INDEX(General!$E$25:$E$26,$AA429),NA)</f>
        <v>Non-Labour</v>
      </c>
      <c r="G429" s="212" t="str" cm="1">
        <f t="array" aca="1" ref="G429" ca="1">IFERROR(INDEX(Forecast_Capex_Input!$AI$11:$BB$11,$AC429),NA)</f>
        <v>Secondary Systems</v>
      </c>
      <c r="H429" s="234" cm="1">
        <f t="array" aca="1" ref="H429" ca="1">IFERROR(INDEX(Forecast_Capex_Input!$AI$12:$BB$286,$Z429,$AC429),NA)</f>
        <v>7.7983433172249053E-2</v>
      </c>
      <c r="I429" s="235" t="str" cm="1">
        <f t="array" ref="I429">IFERROR(INDEX(Forecast_Capex_Input!$F$12:$F$286,$Z429),NA)</f>
        <v>Connections</v>
      </c>
      <c r="J429" s="235" t="str" cm="1">
        <f t="array" ref="J429">IFERROR(INDEX(Forecast_Capex_Input!G$12:G$286,$Z429),NA)</f>
        <v>Connections</v>
      </c>
      <c r="K429" s="235" t="str" cm="1">
        <f t="array" ref="K429">IFERROR(INDEX(Forecast_Capex_Input!H$12:H$286,$Z429),NA)</f>
        <v>Augex</v>
      </c>
      <c r="L429" s="235" t="str" cm="1">
        <f t="array" ref="L429">IFERROR(INDEX(Forecast_Capex_Input!I$12:I$286,$Z429),NA)</f>
        <v>Demand</v>
      </c>
      <c r="M429" s="235" t="str" cm="1">
        <f t="array" ref="M429">IFERROR(INDEX(Forecast_Capex_Input!J$12:J$286,$Z429),NA)</f>
        <v>N/A</v>
      </c>
      <c r="N429" s="235" t="str" cm="1">
        <f t="array" ref="N429">IFERROR(INDEX(Forecast_Capex_Input!K$12:K$286,$Z429),NA)</f>
        <v>N/A</v>
      </c>
      <c r="O429" s="235" t="str" cm="1">
        <f t="array" ref="O429">IFERROR(INDEX(Forecast_Capex_Input!L$12:L$286,$Z429),NA)</f>
        <v>N/A</v>
      </c>
      <c r="P429" s="235" t="str" cm="1">
        <f t="array" ref="P429">IFERROR(INDEX(Forecast_Capex_Input!M$12:M$286,$Z429),NA)</f>
        <v>N/A</v>
      </c>
      <c r="Q429" s="82" t="str" cm="1">
        <f t="array" ref="Q429">IFERROR(INDEX(Forecast_Capex_Input!N$12:N$286,$Z429),NA)</f>
        <v>No</v>
      </c>
      <c r="R429" s="190" cm="1">
        <f t="array" ref="R429">IFERROR(INDEX(Forecast_Capex_Input!O$12:O$286,$Z429),0)</f>
        <v>0</v>
      </c>
      <c r="S429" s="82" t="str" cm="1">
        <f t="array" ref="S429">IFERROR(INDEX(Forecast_Capex_Input!P$12:P$286,$Z429),0)</f>
        <v>Localised maximum demand growth</v>
      </c>
      <c r="T429" s="235" t="str" cm="1">
        <f t="array" aca="1" ref="T429" ca="1">IFERROR(INDEX(General!$K$91:$K$110,$AC429),NA)</f>
        <v>Secondary Systems (2018-23)</v>
      </c>
      <c r="U429" s="190" cm="1">
        <f t="array" aca="1" ref="U429" ca="1">IFERROR(
IF($F429=General!$E$25,INDEX(Forecast_Capex_Input!S$12:S$286,$Z429),
INDEX(Forecast_Capex_Input!T$12:T$286,$Z429)),0)</f>
        <v>0.71</v>
      </c>
      <c r="V429" s="82" t="b">
        <f>IFERROR(INDEX(Overheads!$T$19:$T$26,MATCH($I429,Overheads!$E$19:$E$26,0)),FALSE)</f>
        <v>1</v>
      </c>
      <c r="W429" s="236" t="str" cm="1">
        <f t="array" ref="W429">IFERROR(
INDEX(Forecast_Capex_Input!CN$12:CN$286,$Z429),0)</f>
        <v>FY22</v>
      </c>
      <c r="X429" s="236">
        <f>IFERROR(
MATCH($W429,General!$L$39:$S$39,0),1)</f>
        <v>2</v>
      </c>
      <c r="Z429" s="180">
        <f>IFERROR(
IF(MATCH($C429,Forecast_Capex_Input!$CI$12:$CI$286,1)+1&gt;MAX(Forecast_Capex_Input!$C$12:$C$286),NA,
MATCH($C429,Forecast_Capex_Input!$CI$12:$CI$286,1)+1),1)</f>
        <v>169</v>
      </c>
      <c r="AA429" s="180" cm="1">
        <f t="array" aca="1" ref="AA429" ca="1">IFERROR(
IF(Z428&lt;&gt;Z429,1,
IF(COUNTIF(OFFSET(AA428,0,0,-INDEX(Forecast_Capex_Input!$CG$12:$CG$286,$Z429)),AA428)=INDEX(Forecast_Capex_Input!$CG$12:$CG$286,$Z429),AA428+1,AA428)),NA)</f>
        <v>2</v>
      </c>
      <c r="AB429" s="180" cm="1">
        <f t="array" ref="AB429">IFERROR($C429-IF($Z429=1,1,INDEX(Forecast_Capex_Input!$CI$12:$CI$286,$Z429-1))+1,NA)</f>
        <v>7</v>
      </c>
      <c r="AC429" s="180" cm="1">
        <f t="array" aca="1" ref="AC429" ca="1">IFERROR(IF(AA429=1,
INDEX(Forecast_Capex_Input!$AI$10:$BB$10,SMALL(IF(INDEX(Forecast_Capex_Input!$AI$12:$BB$286,$Z429,0)&gt;0,COLUMN(Forecast_Capex_Input!$AI$10:$BB$10)-COLUMN(Forecast_Capex_Input!$AI$12)+1),ROWS(OFFSET(AC428,0,0,-$AB429)))),
OFFSET(AC428,-INDEX(Forecast_Capex_Input!$CG$12:$CG$286,$Z429)+1,0)),NA)</f>
        <v>4</v>
      </c>
      <c r="AD429" s="180">
        <f t="shared" ca="1" si="40"/>
        <v>2</v>
      </c>
      <c r="AE429" s="82" t="b">
        <f t="shared" si="43"/>
        <v>0</v>
      </c>
      <c r="AF429" s="78" t="b">
        <v>0</v>
      </c>
      <c r="AG429" s="82" t="b">
        <f t="shared" si="41"/>
        <v>1</v>
      </c>
      <c r="AI429" s="67">
        <v>0</v>
      </c>
      <c r="AJ429" s="67">
        <v>0</v>
      </c>
      <c r="AK429" s="67">
        <v>0</v>
      </c>
      <c r="AL429" s="67">
        <v>0</v>
      </c>
      <c r="AM429" s="67">
        <v>0</v>
      </c>
      <c r="AN429" s="237">
        <v>0</v>
      </c>
      <c r="AP429" s="67">
        <v>0</v>
      </c>
      <c r="AQ429" s="67">
        <v>0</v>
      </c>
      <c r="AR429" s="67">
        <v>0</v>
      </c>
      <c r="AS429" s="67">
        <v>0</v>
      </c>
      <c r="AT429" s="67">
        <v>0</v>
      </c>
      <c r="AU429" s="237">
        <v>0</v>
      </c>
      <c r="AW429" s="67">
        <v>0</v>
      </c>
      <c r="AX429" s="67">
        <v>0</v>
      </c>
      <c r="AY429" s="67">
        <v>0</v>
      </c>
      <c r="AZ429" s="67">
        <v>0</v>
      </c>
      <c r="BA429" s="67">
        <v>0</v>
      </c>
      <c r="BB429" s="237">
        <v>0</v>
      </c>
      <c r="BD429" s="67">
        <v>0</v>
      </c>
      <c r="BE429" s="67">
        <v>0</v>
      </c>
      <c r="BF429" s="67">
        <v>0</v>
      </c>
      <c r="BG429" s="67">
        <v>0</v>
      </c>
      <c r="BH429" s="67">
        <v>0</v>
      </c>
      <c r="BI429" s="237">
        <v>0</v>
      </c>
      <c r="BK429" s="67">
        <v>0</v>
      </c>
      <c r="BL429" s="67">
        <v>0</v>
      </c>
      <c r="BM429" s="67">
        <v>0</v>
      </c>
      <c r="BN429" s="67">
        <v>0</v>
      </c>
      <c r="BO429" s="67">
        <v>0</v>
      </c>
      <c r="BP429" s="237">
        <v>0</v>
      </c>
      <c r="BR429" s="238">
        <v>0</v>
      </c>
      <c r="BS429" s="238">
        <v>0.9</v>
      </c>
      <c r="BT429" s="238">
        <v>0.1</v>
      </c>
      <c r="BU429" s="238">
        <v>0</v>
      </c>
      <c r="BV429" s="238">
        <v>0</v>
      </c>
      <c r="BX429" s="67">
        <v>0</v>
      </c>
      <c r="BY429" s="67">
        <v>0</v>
      </c>
      <c r="BZ429" s="67">
        <v>0</v>
      </c>
      <c r="CA429" s="67">
        <v>0</v>
      </c>
      <c r="CB429" s="67">
        <v>0</v>
      </c>
      <c r="CC429" s="237">
        <v>0</v>
      </c>
      <c r="CE429" s="67">
        <v>0</v>
      </c>
      <c r="CF429" s="67">
        <v>0</v>
      </c>
      <c r="CG429" s="67">
        <v>0</v>
      </c>
      <c r="CH429" s="67">
        <v>0</v>
      </c>
      <c r="CI429" s="67">
        <v>0</v>
      </c>
      <c r="CJ429" s="237">
        <v>0</v>
      </c>
      <c r="CL429" s="67">
        <v>0</v>
      </c>
      <c r="CM429" s="67">
        <v>0</v>
      </c>
      <c r="CN429" s="67">
        <v>0</v>
      </c>
      <c r="CO429" s="67">
        <v>0</v>
      </c>
      <c r="CP429" s="67">
        <v>0</v>
      </c>
      <c r="CQ429" s="237">
        <v>0</v>
      </c>
      <c r="CS429" s="67">
        <v>0</v>
      </c>
      <c r="CT429" s="67">
        <v>0</v>
      </c>
      <c r="CU429" s="67">
        <v>0</v>
      </c>
      <c r="CV429" s="67">
        <v>0</v>
      </c>
      <c r="CW429" s="67">
        <v>0</v>
      </c>
      <c r="CX429" s="237">
        <v>0</v>
      </c>
      <c r="CZ429" s="67">
        <v>0</v>
      </c>
      <c r="DA429" s="67">
        <v>0</v>
      </c>
      <c r="DB429" s="67">
        <v>0</v>
      </c>
      <c r="DC429" s="67">
        <v>0</v>
      </c>
      <c r="DD429" s="67">
        <v>0</v>
      </c>
      <c r="DE429" s="237">
        <v>0</v>
      </c>
      <c r="DG429" s="190" t="b" cm="1">
        <f t="array" aca="1" ref="DG429" ca="1">OR($G429=Forecast_Capex_Input!$BF$8:$BF$10)</f>
        <v>0</v>
      </c>
      <c r="DH429" s="190" cm="1">
        <f t="array" aca="1" ref="DH429" ca="1">IFERROR(INDEX(Forecast_Capex_Input!BG$12:BG$286,$Z429)
*(INDEX(Forecast_Capex_Input!$H$12:$H$286,$Z429)=Repex),0)
*$DG429</f>
        <v>0</v>
      </c>
      <c r="DI429" s="190" cm="1">
        <f t="array" aca="1" ref="DI429" ca="1">IFERROR(INDEX(Forecast_Capex_Input!BH$12:BH$286,$Z429)
*(INDEX(Forecast_Capex_Input!$H$12:$H$286,$Z429)=Repex),0)
*$DG429</f>
        <v>0</v>
      </c>
      <c r="DJ429" s="190" cm="1">
        <f t="array" aca="1" ref="DJ429" ca="1">IFERROR(INDEX(Forecast_Capex_Input!BI$12:BI$286,$Z429)
*(INDEX(Forecast_Capex_Input!$H$12:$H$286,$Z429)=Repex),0)
*$DG429</f>
        <v>0</v>
      </c>
      <c r="DK429" s="190" cm="1">
        <f t="array" aca="1" ref="DK429" ca="1">IFERROR(INDEX(Forecast_Capex_Input!BJ$12:BJ$286,$Z429)
*(INDEX(Forecast_Capex_Input!$H$12:$H$286,$Z429)=Repex),0)
*$DG429</f>
        <v>0</v>
      </c>
      <c r="DL429" s="190" cm="1">
        <f t="array" aca="1" ref="DL429" ca="1">IFERROR(INDEX(Forecast_Capex_Input!BK$12:BK$286,$Z429)
*(INDEX(Forecast_Capex_Input!$H$12:$H$286,$Z429)=Repex),0)
*$DG429</f>
        <v>0</v>
      </c>
      <c r="DM429" s="190" cm="1">
        <f t="array" aca="1" ref="DM429" ca="1">IFERROR(INDEX(Forecast_Capex_Input!BL$12:BL$286,$Z429)
*(INDEX(Forecast_Capex_Input!$H$12:$H$286,$Z429)=Repex),0)
*$DG429</f>
        <v>0</v>
      </c>
      <c r="DO429" s="190" t="b" cm="1">
        <f t="array" aca="1" ref="DO429" ca="1">OR($G429=Forecast_Capex_Input!$BN$8:$BN$9)</f>
        <v>0</v>
      </c>
      <c r="DP429" s="190" cm="1">
        <f t="array" aca="1" ref="DP429" ca="1">IFERROR(INDEX(Forecast_Capex_Input!BO$12:BO$286,$Z429)
*(INDEX(Forecast_Capex_Input!$H$12:$H$286,$Z429)=Repex),0)
*$DO429</f>
        <v>0</v>
      </c>
      <c r="DQ429" s="190" cm="1">
        <f t="array" aca="1" ref="DQ429" ca="1">IFERROR(INDEX(Forecast_Capex_Input!BP$12:BP$286,$Z429)
*(INDEX(Forecast_Capex_Input!$H$12:$H$286,$Z429)=Repex),0)
*$DO429</f>
        <v>0</v>
      </c>
      <c r="DR429" s="190" cm="1">
        <f t="array" aca="1" ref="DR429" ca="1">IFERROR(INDEX(Forecast_Capex_Input!BQ$12:BQ$286,$Z429)
*(INDEX(Forecast_Capex_Input!$H$12:$H$286,$Z429)=Repex),0)
*$DO429</f>
        <v>0</v>
      </c>
      <c r="DS429" s="190" cm="1">
        <f t="array" aca="1" ref="DS429" ca="1">IFERROR(INDEX(Forecast_Capex_Input!BR$12:BR$286,$Z429)
*(INDEX(Forecast_Capex_Input!$H$12:$H$286,$Z429)=Repex),0)
*$DO429</f>
        <v>0</v>
      </c>
      <c r="DT429" s="190" cm="1">
        <f t="array" aca="1" ref="DT429" ca="1">IFERROR(INDEX(Forecast_Capex_Input!BS$12:BS$286,$Z429)
*(INDEX(Forecast_Capex_Input!$H$12:$H$286,$Z429)=Repex),0)
*$DO429</f>
        <v>0</v>
      </c>
      <c r="DV429" s="190" t="b" cm="1">
        <f t="array" aca="1" ref="DV429" ca="1">OR($G429=Forecast_Capex_Input!$BU$8:$BU$10)</f>
        <v>1</v>
      </c>
      <c r="DW429" s="190" cm="1">
        <f t="array" aca="1" ref="DW429" ca="1">IFERROR(INDEX(Forecast_Capex_Input!BV$12:BV$286,$Z429)
*(INDEX(Forecast_Capex_Input!$H$12:$H$286,$Z429)=Repex),0)
*$DV429</f>
        <v>0</v>
      </c>
      <c r="DX429" s="190" cm="1">
        <f t="array" aca="1" ref="DX429" ca="1">IFERROR(INDEX(Forecast_Capex_Input!BW$12:BW$286,$Z429)
*(INDEX(Forecast_Capex_Input!$H$12:$H$286,$Z429)=Repex),0)
*$DV429</f>
        <v>0</v>
      </c>
      <c r="DY429" s="190" cm="1">
        <f t="array" aca="1" ref="DY429" ca="1">IFERROR(INDEX(Forecast_Capex_Input!BX$12:BX$286,$Z429)
*(INDEX(Forecast_Capex_Input!$H$12:$H$286,$Z429)=Repex),0)
*$DV429</f>
        <v>0</v>
      </c>
      <c r="DZ429" s="190" cm="1">
        <f t="array" aca="1" ref="DZ429" ca="1">IFERROR(INDEX(Forecast_Capex_Input!BY$12:BY$286,$Z429)
*(INDEX(Forecast_Capex_Input!$H$12:$H$286,$Z429)=Repex),0)
*$DV429</f>
        <v>0</v>
      </c>
      <c r="EA429" s="190" cm="1">
        <f t="array" aca="1" ref="EA429" ca="1">IFERROR(INDEX(Forecast_Capex_Input!BZ$12:BZ$286,$Z429)
*(INDEX(Forecast_Capex_Input!$H$12:$H$286,$Z429)=Repex),0)
*$DV429</f>
        <v>0</v>
      </c>
      <c r="EB429" s="190" cm="1">
        <f t="array" aca="1" ref="EB429" ca="1">IFERROR(INDEX(Forecast_Capex_Input!CA$12:CA$286,$Z429)
*(INDEX(Forecast_Capex_Input!$H$12:$H$286,$Z429)=Repex),0)
*$DV429</f>
        <v>0</v>
      </c>
      <c r="EC429" s="190" cm="1">
        <f t="array" aca="1" ref="EC429" ca="1">IFERROR(INDEX(Forecast_Capex_Input!CB$12:CB$286,$Z429)
*(INDEX(Forecast_Capex_Input!$H$12:$H$286,$Z429)=Repex),0)
*$DV429</f>
        <v>0</v>
      </c>
      <c r="ED429" s="190" cm="1">
        <f t="array" aca="1" ref="ED429" ca="1">IFERROR(INDEX(Forecast_Capex_Input!CC$12:CC$286,$Z429)
*(INDEX(Forecast_Capex_Input!$H$12:$H$286,$Z429)=Repex),0)
*$DV429</f>
        <v>0</v>
      </c>
      <c r="EF429" s="107">
        <f t="shared" si="44"/>
        <v>0</v>
      </c>
      <c r="EG429" s="180">
        <f>IFERROR(RANK(EF429,EF$11:EF$1010,0)+COUNTIF(EF$11:EF429,EF429)-1,NA)</f>
        <v>83</v>
      </c>
    </row>
    <row r="430" spans="3:137" x14ac:dyDescent="0.2">
      <c r="C430" s="180">
        <f t="shared" si="42"/>
        <v>420</v>
      </c>
      <c r="D430" s="212" t="str" cm="1">
        <f t="array" ref="D430">IFERROR(INDEX(Forecast_Capex_Input!$D$12:$D$286,$Z430),NA)</f>
        <v>Supply to Panorama area</v>
      </c>
      <c r="E430" s="82" t="b" cm="1">
        <f t="array" ref="E430">IF($Z430=NA,NA,INDEX(Forecast_Capex_Input!$E$12:$E$286,$Z430))</f>
        <v>1</v>
      </c>
      <c r="F430" s="212" t="str" cm="1">
        <f t="array" aca="1" ref="F430" ca="1">IFERROR(INDEX(General!$E$25:$E$26,$AA430),NA)</f>
        <v>Non-Labour</v>
      </c>
      <c r="G430" s="212" t="str" cm="1">
        <f t="array" aca="1" ref="G430" ca="1">IFERROR(INDEX(Forecast_Capex_Input!$AI$11:$BB$11,$AC430),NA)</f>
        <v>Communications (short life)</v>
      </c>
      <c r="H430" s="234" cm="1">
        <f t="array" aca="1" ref="H430" ca="1">IFERROR(INDEX(Forecast_Capex_Input!$AI$12:$BB$286,$Z430,$AC430),NA)</f>
        <v>4.2704504354095674E-2</v>
      </c>
      <c r="I430" s="235" t="str" cm="1">
        <f t="array" ref="I430">IFERROR(INDEX(Forecast_Capex_Input!$F$12:$F$286,$Z430),NA)</f>
        <v>Connections</v>
      </c>
      <c r="J430" s="235" t="str" cm="1">
        <f t="array" ref="J430">IFERROR(INDEX(Forecast_Capex_Input!G$12:G$286,$Z430),NA)</f>
        <v>Connections</v>
      </c>
      <c r="K430" s="235" t="str" cm="1">
        <f t="array" ref="K430">IFERROR(INDEX(Forecast_Capex_Input!H$12:H$286,$Z430),NA)</f>
        <v>Augex</v>
      </c>
      <c r="L430" s="235" t="str" cm="1">
        <f t="array" ref="L430">IFERROR(INDEX(Forecast_Capex_Input!I$12:I$286,$Z430),NA)</f>
        <v>Demand</v>
      </c>
      <c r="M430" s="235" t="str" cm="1">
        <f t="array" ref="M430">IFERROR(INDEX(Forecast_Capex_Input!J$12:J$286,$Z430),NA)</f>
        <v>N/A</v>
      </c>
      <c r="N430" s="235" t="str" cm="1">
        <f t="array" ref="N430">IFERROR(INDEX(Forecast_Capex_Input!K$12:K$286,$Z430),NA)</f>
        <v>N/A</v>
      </c>
      <c r="O430" s="235" t="str" cm="1">
        <f t="array" ref="O430">IFERROR(INDEX(Forecast_Capex_Input!L$12:L$286,$Z430),NA)</f>
        <v>N/A</v>
      </c>
      <c r="P430" s="235" t="str" cm="1">
        <f t="array" ref="P430">IFERROR(INDEX(Forecast_Capex_Input!M$12:M$286,$Z430),NA)</f>
        <v>N/A</v>
      </c>
      <c r="Q430" s="82" t="str" cm="1">
        <f t="array" ref="Q430">IFERROR(INDEX(Forecast_Capex_Input!N$12:N$286,$Z430),NA)</f>
        <v>No</v>
      </c>
      <c r="R430" s="190" cm="1">
        <f t="array" ref="R430">IFERROR(INDEX(Forecast_Capex_Input!O$12:O$286,$Z430),0)</f>
        <v>0</v>
      </c>
      <c r="S430" s="82" t="str" cm="1">
        <f t="array" ref="S430">IFERROR(INDEX(Forecast_Capex_Input!P$12:P$286,$Z430),0)</f>
        <v>Localised maximum demand growth</v>
      </c>
      <c r="T430" s="235" t="str" cm="1">
        <f t="array" aca="1" ref="T430" ca="1">IFERROR(INDEX(General!$K$91:$K$110,$AC430),NA)</f>
        <v>Communications (short life) (2018 onwards)</v>
      </c>
      <c r="U430" s="190" cm="1">
        <f t="array" aca="1" ref="U430" ca="1">IFERROR(
IF($F430=General!$E$25,INDEX(Forecast_Capex_Input!S$12:S$286,$Z430),
INDEX(Forecast_Capex_Input!T$12:T$286,$Z430)),0)</f>
        <v>0.71</v>
      </c>
      <c r="V430" s="82" t="b">
        <f>IFERROR(INDEX(Overheads!$T$19:$T$26,MATCH($I430,Overheads!$E$19:$E$26,0)),FALSE)</f>
        <v>1</v>
      </c>
      <c r="W430" s="236" t="str" cm="1">
        <f t="array" ref="W430">IFERROR(
INDEX(Forecast_Capex_Input!CN$12:CN$286,$Z430),0)</f>
        <v>FY22</v>
      </c>
      <c r="X430" s="236">
        <f>IFERROR(
MATCH($W430,General!$L$39:$S$39,0),1)</f>
        <v>2</v>
      </c>
      <c r="Z430" s="180">
        <f>IFERROR(
IF(MATCH($C430,Forecast_Capex_Input!$CI$12:$CI$286,1)+1&gt;MAX(Forecast_Capex_Input!$C$12:$C$286),NA,
MATCH($C430,Forecast_Capex_Input!$CI$12:$CI$286,1)+1),1)</f>
        <v>169</v>
      </c>
      <c r="AA430" s="180" cm="1">
        <f t="array" aca="1" ref="AA430" ca="1">IFERROR(
IF(Z429&lt;&gt;Z430,1,
IF(COUNTIF(OFFSET(AA429,0,0,-INDEX(Forecast_Capex_Input!$CG$12:$CG$286,$Z430)),AA429)=INDEX(Forecast_Capex_Input!$CG$12:$CG$286,$Z430),AA429+1,AA429)),NA)</f>
        <v>2</v>
      </c>
      <c r="AB430" s="180" cm="1">
        <f t="array" ref="AB430">IFERROR($C430-IF($Z430=1,1,INDEX(Forecast_Capex_Input!$CI$12:$CI$286,$Z430-1))+1,NA)</f>
        <v>8</v>
      </c>
      <c r="AC430" s="180" cm="1">
        <f t="array" aca="1" ref="AC430" ca="1">IFERROR(IF(AA430=1,
INDEX(Forecast_Capex_Input!$AI$10:$BB$10,SMALL(IF(INDEX(Forecast_Capex_Input!$AI$12:$BB$286,$Z430,0)&gt;0,COLUMN(Forecast_Capex_Input!$AI$10:$BB$10)-COLUMN(Forecast_Capex_Input!$AI$12)+1),ROWS(OFFSET(AC429,0,0,-$AB430)))),
OFFSET(AC429,-INDEX(Forecast_Capex_Input!$CG$12:$CG$286,$Z430)+1,0)),NA)</f>
        <v>5</v>
      </c>
      <c r="AD430" s="180">
        <f t="shared" ca="1" si="40"/>
        <v>2</v>
      </c>
      <c r="AE430" s="82" t="b">
        <f t="shared" si="43"/>
        <v>0</v>
      </c>
      <c r="AF430" s="78" t="b">
        <v>0</v>
      </c>
      <c r="AG430" s="82" t="b">
        <f t="shared" si="41"/>
        <v>1</v>
      </c>
      <c r="AI430" s="67">
        <v>0</v>
      </c>
      <c r="AJ430" s="67">
        <v>0</v>
      </c>
      <c r="AK430" s="67">
        <v>0</v>
      </c>
      <c r="AL430" s="67">
        <v>0</v>
      </c>
      <c r="AM430" s="67">
        <v>0</v>
      </c>
      <c r="AN430" s="237">
        <v>0</v>
      </c>
      <c r="AP430" s="67">
        <v>0</v>
      </c>
      <c r="AQ430" s="67">
        <v>0</v>
      </c>
      <c r="AR430" s="67">
        <v>0</v>
      </c>
      <c r="AS430" s="67">
        <v>0</v>
      </c>
      <c r="AT430" s="67">
        <v>0</v>
      </c>
      <c r="AU430" s="237">
        <v>0</v>
      </c>
      <c r="AW430" s="67">
        <v>0</v>
      </c>
      <c r="AX430" s="67">
        <v>0</v>
      </c>
      <c r="AY430" s="67">
        <v>0</v>
      </c>
      <c r="AZ430" s="67">
        <v>0</v>
      </c>
      <c r="BA430" s="67">
        <v>0</v>
      </c>
      <c r="BB430" s="237">
        <v>0</v>
      </c>
      <c r="BD430" s="67">
        <v>0</v>
      </c>
      <c r="BE430" s="67">
        <v>0</v>
      </c>
      <c r="BF430" s="67">
        <v>0</v>
      </c>
      <c r="BG430" s="67">
        <v>0</v>
      </c>
      <c r="BH430" s="67">
        <v>0</v>
      </c>
      <c r="BI430" s="237">
        <v>0</v>
      </c>
      <c r="BK430" s="67">
        <v>0</v>
      </c>
      <c r="BL430" s="67">
        <v>0</v>
      </c>
      <c r="BM430" s="67">
        <v>0</v>
      </c>
      <c r="BN430" s="67">
        <v>0</v>
      </c>
      <c r="BO430" s="67">
        <v>0</v>
      </c>
      <c r="BP430" s="237">
        <v>0</v>
      </c>
      <c r="BR430" s="238">
        <v>0</v>
      </c>
      <c r="BS430" s="238">
        <v>0.9</v>
      </c>
      <c r="BT430" s="238">
        <v>0.1</v>
      </c>
      <c r="BU430" s="238">
        <v>0</v>
      </c>
      <c r="BV430" s="238">
        <v>0</v>
      </c>
      <c r="BX430" s="67">
        <v>0</v>
      </c>
      <c r="BY430" s="67">
        <v>0</v>
      </c>
      <c r="BZ430" s="67">
        <v>0</v>
      </c>
      <c r="CA430" s="67">
        <v>0</v>
      </c>
      <c r="CB430" s="67">
        <v>0</v>
      </c>
      <c r="CC430" s="237">
        <v>0</v>
      </c>
      <c r="CE430" s="67">
        <v>0</v>
      </c>
      <c r="CF430" s="67">
        <v>0</v>
      </c>
      <c r="CG430" s="67">
        <v>0</v>
      </c>
      <c r="CH430" s="67">
        <v>0</v>
      </c>
      <c r="CI430" s="67">
        <v>0</v>
      </c>
      <c r="CJ430" s="237">
        <v>0</v>
      </c>
      <c r="CL430" s="67">
        <v>0</v>
      </c>
      <c r="CM430" s="67">
        <v>0</v>
      </c>
      <c r="CN430" s="67">
        <v>0</v>
      </c>
      <c r="CO430" s="67">
        <v>0</v>
      </c>
      <c r="CP430" s="67">
        <v>0</v>
      </c>
      <c r="CQ430" s="237">
        <v>0</v>
      </c>
      <c r="CS430" s="67">
        <v>0</v>
      </c>
      <c r="CT430" s="67">
        <v>0</v>
      </c>
      <c r="CU430" s="67">
        <v>0</v>
      </c>
      <c r="CV430" s="67">
        <v>0</v>
      </c>
      <c r="CW430" s="67">
        <v>0</v>
      </c>
      <c r="CX430" s="237">
        <v>0</v>
      </c>
      <c r="CZ430" s="67">
        <v>0</v>
      </c>
      <c r="DA430" s="67">
        <v>0</v>
      </c>
      <c r="DB430" s="67">
        <v>0</v>
      </c>
      <c r="DC430" s="67">
        <v>0</v>
      </c>
      <c r="DD430" s="67">
        <v>0</v>
      </c>
      <c r="DE430" s="237">
        <v>0</v>
      </c>
      <c r="DG430" s="190" t="b" cm="1">
        <f t="array" aca="1" ref="DG430" ca="1">OR($G430=Forecast_Capex_Input!$BF$8:$BF$10)</f>
        <v>0</v>
      </c>
      <c r="DH430" s="190" cm="1">
        <f t="array" aca="1" ref="DH430" ca="1">IFERROR(INDEX(Forecast_Capex_Input!BG$12:BG$286,$Z430)
*(INDEX(Forecast_Capex_Input!$H$12:$H$286,$Z430)=Repex),0)
*$DG430</f>
        <v>0</v>
      </c>
      <c r="DI430" s="190" cm="1">
        <f t="array" aca="1" ref="DI430" ca="1">IFERROR(INDEX(Forecast_Capex_Input!BH$12:BH$286,$Z430)
*(INDEX(Forecast_Capex_Input!$H$12:$H$286,$Z430)=Repex),0)
*$DG430</f>
        <v>0</v>
      </c>
      <c r="DJ430" s="190" cm="1">
        <f t="array" aca="1" ref="DJ430" ca="1">IFERROR(INDEX(Forecast_Capex_Input!BI$12:BI$286,$Z430)
*(INDEX(Forecast_Capex_Input!$H$12:$H$286,$Z430)=Repex),0)
*$DG430</f>
        <v>0</v>
      </c>
      <c r="DK430" s="190" cm="1">
        <f t="array" aca="1" ref="DK430" ca="1">IFERROR(INDEX(Forecast_Capex_Input!BJ$12:BJ$286,$Z430)
*(INDEX(Forecast_Capex_Input!$H$12:$H$286,$Z430)=Repex),0)
*$DG430</f>
        <v>0</v>
      </c>
      <c r="DL430" s="190" cm="1">
        <f t="array" aca="1" ref="DL430" ca="1">IFERROR(INDEX(Forecast_Capex_Input!BK$12:BK$286,$Z430)
*(INDEX(Forecast_Capex_Input!$H$12:$H$286,$Z430)=Repex),0)
*$DG430</f>
        <v>0</v>
      </c>
      <c r="DM430" s="190" cm="1">
        <f t="array" aca="1" ref="DM430" ca="1">IFERROR(INDEX(Forecast_Capex_Input!BL$12:BL$286,$Z430)
*(INDEX(Forecast_Capex_Input!$H$12:$H$286,$Z430)=Repex),0)
*$DG430</f>
        <v>0</v>
      </c>
      <c r="DO430" s="190" t="b" cm="1">
        <f t="array" aca="1" ref="DO430" ca="1">OR($G430=Forecast_Capex_Input!$BN$8:$BN$9)</f>
        <v>0</v>
      </c>
      <c r="DP430" s="190" cm="1">
        <f t="array" aca="1" ref="DP430" ca="1">IFERROR(INDEX(Forecast_Capex_Input!BO$12:BO$286,$Z430)
*(INDEX(Forecast_Capex_Input!$H$12:$H$286,$Z430)=Repex),0)
*$DO430</f>
        <v>0</v>
      </c>
      <c r="DQ430" s="190" cm="1">
        <f t="array" aca="1" ref="DQ430" ca="1">IFERROR(INDEX(Forecast_Capex_Input!BP$12:BP$286,$Z430)
*(INDEX(Forecast_Capex_Input!$H$12:$H$286,$Z430)=Repex),0)
*$DO430</f>
        <v>0</v>
      </c>
      <c r="DR430" s="190" cm="1">
        <f t="array" aca="1" ref="DR430" ca="1">IFERROR(INDEX(Forecast_Capex_Input!BQ$12:BQ$286,$Z430)
*(INDEX(Forecast_Capex_Input!$H$12:$H$286,$Z430)=Repex),0)
*$DO430</f>
        <v>0</v>
      </c>
      <c r="DS430" s="190" cm="1">
        <f t="array" aca="1" ref="DS430" ca="1">IFERROR(INDEX(Forecast_Capex_Input!BR$12:BR$286,$Z430)
*(INDEX(Forecast_Capex_Input!$H$12:$H$286,$Z430)=Repex),0)
*$DO430</f>
        <v>0</v>
      </c>
      <c r="DT430" s="190" cm="1">
        <f t="array" aca="1" ref="DT430" ca="1">IFERROR(INDEX(Forecast_Capex_Input!BS$12:BS$286,$Z430)
*(INDEX(Forecast_Capex_Input!$H$12:$H$286,$Z430)=Repex),0)
*$DO430</f>
        <v>0</v>
      </c>
      <c r="DV430" s="190" t="b" cm="1">
        <f t="array" aca="1" ref="DV430" ca="1">OR($G430=Forecast_Capex_Input!$BU$8:$BU$10)</f>
        <v>1</v>
      </c>
      <c r="DW430" s="190" cm="1">
        <f t="array" aca="1" ref="DW430" ca="1">IFERROR(INDEX(Forecast_Capex_Input!BV$12:BV$286,$Z430)
*(INDEX(Forecast_Capex_Input!$H$12:$H$286,$Z430)=Repex),0)
*$DV430</f>
        <v>0</v>
      </c>
      <c r="DX430" s="190" cm="1">
        <f t="array" aca="1" ref="DX430" ca="1">IFERROR(INDEX(Forecast_Capex_Input!BW$12:BW$286,$Z430)
*(INDEX(Forecast_Capex_Input!$H$12:$H$286,$Z430)=Repex),0)
*$DV430</f>
        <v>0</v>
      </c>
      <c r="DY430" s="190" cm="1">
        <f t="array" aca="1" ref="DY430" ca="1">IFERROR(INDEX(Forecast_Capex_Input!BX$12:BX$286,$Z430)
*(INDEX(Forecast_Capex_Input!$H$12:$H$286,$Z430)=Repex),0)
*$DV430</f>
        <v>0</v>
      </c>
      <c r="DZ430" s="190" cm="1">
        <f t="array" aca="1" ref="DZ430" ca="1">IFERROR(INDEX(Forecast_Capex_Input!BY$12:BY$286,$Z430)
*(INDEX(Forecast_Capex_Input!$H$12:$H$286,$Z430)=Repex),0)
*$DV430</f>
        <v>0</v>
      </c>
      <c r="EA430" s="190" cm="1">
        <f t="array" aca="1" ref="EA430" ca="1">IFERROR(INDEX(Forecast_Capex_Input!BZ$12:BZ$286,$Z430)
*(INDEX(Forecast_Capex_Input!$H$12:$H$286,$Z430)=Repex),0)
*$DV430</f>
        <v>0</v>
      </c>
      <c r="EB430" s="190" cm="1">
        <f t="array" aca="1" ref="EB430" ca="1">IFERROR(INDEX(Forecast_Capex_Input!CA$12:CA$286,$Z430)
*(INDEX(Forecast_Capex_Input!$H$12:$H$286,$Z430)=Repex),0)
*$DV430</f>
        <v>0</v>
      </c>
      <c r="EC430" s="190" cm="1">
        <f t="array" aca="1" ref="EC430" ca="1">IFERROR(INDEX(Forecast_Capex_Input!CB$12:CB$286,$Z430)
*(INDEX(Forecast_Capex_Input!$H$12:$H$286,$Z430)=Repex),0)
*$DV430</f>
        <v>0</v>
      </c>
      <c r="ED430" s="190" cm="1">
        <f t="array" aca="1" ref="ED430" ca="1">IFERROR(INDEX(Forecast_Capex_Input!CC$12:CC$286,$Z430)
*(INDEX(Forecast_Capex_Input!$H$12:$H$286,$Z430)=Repex),0)
*$DV430</f>
        <v>0</v>
      </c>
      <c r="EF430" s="107">
        <f t="shared" si="44"/>
        <v>0</v>
      </c>
      <c r="EG430" s="180">
        <f>IFERROR(RANK(EF430,EF$11:EF$1010,0)+COUNTIF(EF$11:EF430,EF430)-1,NA)</f>
        <v>84</v>
      </c>
    </row>
    <row r="431" spans="3:137" x14ac:dyDescent="0.2">
      <c r="C431" s="180">
        <f t="shared" si="42"/>
        <v>421</v>
      </c>
      <c r="D431" s="212" t="str" cm="1">
        <f t="array" ref="D431">IFERROR(INDEX(Forecast_Capex_Input!$D$12:$D$286,$Z431),NA)</f>
        <v>Supply to Panorama area</v>
      </c>
      <c r="E431" s="82" t="b" cm="1">
        <f t="array" ref="E431">IF($Z431=NA,NA,INDEX(Forecast_Capex_Input!$E$12:$E$286,$Z431))</f>
        <v>1</v>
      </c>
      <c r="F431" s="212" t="str" cm="1">
        <f t="array" aca="1" ref="F431" ca="1">IFERROR(INDEX(General!$E$25:$E$26,$AA431),NA)</f>
        <v>Non-Labour</v>
      </c>
      <c r="G431" s="212" t="str" cm="1">
        <f t="array" aca="1" ref="G431" ca="1">IFERROR(INDEX(Forecast_Capex_Input!$AI$11:$BB$11,$AC431),NA)</f>
        <v>Transmission Line Life Extension</v>
      </c>
      <c r="H431" s="234" cm="1">
        <f t="array" aca="1" ref="H431" ca="1">IFERROR(INDEX(Forecast_Capex_Input!$AI$12:$BB$286,$Z431,$AC431),NA)</f>
        <v>0.11933243621411653</v>
      </c>
      <c r="I431" s="235" t="str" cm="1">
        <f t="array" ref="I431">IFERROR(INDEX(Forecast_Capex_Input!$F$12:$F$286,$Z431),NA)</f>
        <v>Connections</v>
      </c>
      <c r="J431" s="235" t="str" cm="1">
        <f t="array" ref="J431">IFERROR(INDEX(Forecast_Capex_Input!G$12:G$286,$Z431),NA)</f>
        <v>Connections</v>
      </c>
      <c r="K431" s="235" t="str" cm="1">
        <f t="array" ref="K431">IFERROR(INDEX(Forecast_Capex_Input!H$12:H$286,$Z431),NA)</f>
        <v>Augex</v>
      </c>
      <c r="L431" s="235" t="str" cm="1">
        <f t="array" ref="L431">IFERROR(INDEX(Forecast_Capex_Input!I$12:I$286,$Z431),NA)</f>
        <v>Demand</v>
      </c>
      <c r="M431" s="235" t="str" cm="1">
        <f t="array" ref="M431">IFERROR(INDEX(Forecast_Capex_Input!J$12:J$286,$Z431),NA)</f>
        <v>N/A</v>
      </c>
      <c r="N431" s="235" t="str" cm="1">
        <f t="array" ref="N431">IFERROR(INDEX(Forecast_Capex_Input!K$12:K$286,$Z431),NA)</f>
        <v>N/A</v>
      </c>
      <c r="O431" s="235" t="str" cm="1">
        <f t="array" ref="O431">IFERROR(INDEX(Forecast_Capex_Input!L$12:L$286,$Z431),NA)</f>
        <v>N/A</v>
      </c>
      <c r="P431" s="235" t="str" cm="1">
        <f t="array" ref="P431">IFERROR(INDEX(Forecast_Capex_Input!M$12:M$286,$Z431),NA)</f>
        <v>N/A</v>
      </c>
      <c r="Q431" s="82" t="str" cm="1">
        <f t="array" ref="Q431">IFERROR(INDEX(Forecast_Capex_Input!N$12:N$286,$Z431),NA)</f>
        <v>No</v>
      </c>
      <c r="R431" s="190" cm="1">
        <f t="array" ref="R431">IFERROR(INDEX(Forecast_Capex_Input!O$12:O$286,$Z431),0)</f>
        <v>0</v>
      </c>
      <c r="S431" s="82" t="str" cm="1">
        <f t="array" ref="S431">IFERROR(INDEX(Forecast_Capex_Input!P$12:P$286,$Z431),0)</f>
        <v>Localised maximum demand growth</v>
      </c>
      <c r="T431" s="235" t="str" cm="1">
        <f t="array" aca="1" ref="T431" ca="1">IFERROR(INDEX(General!$K$91:$K$110,$AC431),NA)</f>
        <v>Transmission Line Life Extension (2018 onwards)</v>
      </c>
      <c r="U431" s="190" cm="1">
        <f t="array" aca="1" ref="U431" ca="1">IFERROR(
IF($F431=General!$E$25,INDEX(Forecast_Capex_Input!S$12:S$286,$Z431),
INDEX(Forecast_Capex_Input!T$12:T$286,$Z431)),0)</f>
        <v>0.71</v>
      </c>
      <c r="V431" s="82" t="b">
        <f>IFERROR(INDEX(Overheads!$T$19:$T$26,MATCH($I431,Overheads!$E$19:$E$26,0)),FALSE)</f>
        <v>1</v>
      </c>
      <c r="W431" s="236" t="str" cm="1">
        <f t="array" ref="W431">IFERROR(
INDEX(Forecast_Capex_Input!CN$12:CN$286,$Z431),0)</f>
        <v>FY22</v>
      </c>
      <c r="X431" s="236">
        <f>IFERROR(
MATCH($W431,General!$L$39:$S$39,0),1)</f>
        <v>2</v>
      </c>
      <c r="Z431" s="180">
        <f>IFERROR(
IF(MATCH($C431,Forecast_Capex_Input!$CI$12:$CI$286,1)+1&gt;MAX(Forecast_Capex_Input!$C$12:$C$286),NA,
MATCH($C431,Forecast_Capex_Input!$CI$12:$CI$286,1)+1),1)</f>
        <v>169</v>
      </c>
      <c r="AA431" s="180" cm="1">
        <f t="array" aca="1" ref="AA431" ca="1">IFERROR(
IF(Z430&lt;&gt;Z431,1,
IF(COUNTIF(OFFSET(AA430,0,0,-INDEX(Forecast_Capex_Input!$CG$12:$CG$286,$Z431)),AA430)=INDEX(Forecast_Capex_Input!$CG$12:$CG$286,$Z431),AA430+1,AA430)),NA)</f>
        <v>2</v>
      </c>
      <c r="AB431" s="180" cm="1">
        <f t="array" ref="AB431">IFERROR($C431-IF($Z431=1,1,INDEX(Forecast_Capex_Input!$CI$12:$CI$286,$Z431-1))+1,NA)</f>
        <v>9</v>
      </c>
      <c r="AC431" s="180" cm="1">
        <f t="array" aca="1" ref="AC431" ca="1">IFERROR(IF(AA431=1,
INDEX(Forecast_Capex_Input!$AI$10:$BB$10,SMALL(IF(INDEX(Forecast_Capex_Input!$AI$12:$BB$286,$Z431,0)&gt;0,COLUMN(Forecast_Capex_Input!$AI$10:$BB$10)-COLUMN(Forecast_Capex_Input!$AI$12)+1),ROWS(OFFSET(AC430,0,0,-$AB431)))),
OFFSET(AC430,-INDEX(Forecast_Capex_Input!$CG$12:$CG$286,$Z431)+1,0)),NA)</f>
        <v>8</v>
      </c>
      <c r="AD431" s="180">
        <f t="shared" ca="1" si="40"/>
        <v>2</v>
      </c>
      <c r="AE431" s="82" t="b">
        <f t="shared" si="43"/>
        <v>0</v>
      </c>
      <c r="AF431" s="78" t="b">
        <v>0</v>
      </c>
      <c r="AG431" s="82" t="b">
        <f t="shared" si="41"/>
        <v>1</v>
      </c>
      <c r="AI431" s="67">
        <v>0</v>
      </c>
      <c r="AJ431" s="67">
        <v>0</v>
      </c>
      <c r="AK431" s="67">
        <v>0</v>
      </c>
      <c r="AL431" s="67">
        <v>0</v>
      </c>
      <c r="AM431" s="67">
        <v>0</v>
      </c>
      <c r="AN431" s="237">
        <v>0</v>
      </c>
      <c r="AP431" s="67">
        <v>0</v>
      </c>
      <c r="AQ431" s="67">
        <v>0</v>
      </c>
      <c r="AR431" s="67">
        <v>0</v>
      </c>
      <c r="AS431" s="67">
        <v>0</v>
      </c>
      <c r="AT431" s="67">
        <v>0</v>
      </c>
      <c r="AU431" s="237">
        <v>0</v>
      </c>
      <c r="AW431" s="67">
        <v>0</v>
      </c>
      <c r="AX431" s="67">
        <v>0</v>
      </c>
      <c r="AY431" s="67">
        <v>0</v>
      </c>
      <c r="AZ431" s="67">
        <v>0</v>
      </c>
      <c r="BA431" s="67">
        <v>0</v>
      </c>
      <c r="BB431" s="237">
        <v>0</v>
      </c>
      <c r="BD431" s="67">
        <v>0</v>
      </c>
      <c r="BE431" s="67">
        <v>0</v>
      </c>
      <c r="BF431" s="67">
        <v>0</v>
      </c>
      <c r="BG431" s="67">
        <v>0</v>
      </c>
      <c r="BH431" s="67">
        <v>0</v>
      </c>
      <c r="BI431" s="237">
        <v>0</v>
      </c>
      <c r="BK431" s="67">
        <v>0</v>
      </c>
      <c r="BL431" s="67">
        <v>0</v>
      </c>
      <c r="BM431" s="67">
        <v>0</v>
      </c>
      <c r="BN431" s="67">
        <v>0</v>
      </c>
      <c r="BO431" s="67">
        <v>0</v>
      </c>
      <c r="BP431" s="237">
        <v>0</v>
      </c>
      <c r="BR431" s="238">
        <v>0</v>
      </c>
      <c r="BS431" s="238">
        <v>0.9</v>
      </c>
      <c r="BT431" s="238">
        <v>0.1</v>
      </c>
      <c r="BU431" s="238">
        <v>0</v>
      </c>
      <c r="BV431" s="238">
        <v>0</v>
      </c>
      <c r="BX431" s="67">
        <v>0</v>
      </c>
      <c r="BY431" s="67">
        <v>0</v>
      </c>
      <c r="BZ431" s="67">
        <v>0</v>
      </c>
      <c r="CA431" s="67">
        <v>0</v>
      </c>
      <c r="CB431" s="67">
        <v>0</v>
      </c>
      <c r="CC431" s="237">
        <v>0</v>
      </c>
      <c r="CE431" s="67">
        <v>0</v>
      </c>
      <c r="CF431" s="67">
        <v>0</v>
      </c>
      <c r="CG431" s="67">
        <v>0</v>
      </c>
      <c r="CH431" s="67">
        <v>0</v>
      </c>
      <c r="CI431" s="67">
        <v>0</v>
      </c>
      <c r="CJ431" s="237">
        <v>0</v>
      </c>
      <c r="CL431" s="67">
        <v>0</v>
      </c>
      <c r="CM431" s="67">
        <v>0</v>
      </c>
      <c r="CN431" s="67">
        <v>0</v>
      </c>
      <c r="CO431" s="67">
        <v>0</v>
      </c>
      <c r="CP431" s="67">
        <v>0</v>
      </c>
      <c r="CQ431" s="237">
        <v>0</v>
      </c>
      <c r="CS431" s="67">
        <v>0</v>
      </c>
      <c r="CT431" s="67">
        <v>0</v>
      </c>
      <c r="CU431" s="67">
        <v>0</v>
      </c>
      <c r="CV431" s="67">
        <v>0</v>
      </c>
      <c r="CW431" s="67">
        <v>0</v>
      </c>
      <c r="CX431" s="237">
        <v>0</v>
      </c>
      <c r="CZ431" s="67">
        <v>0</v>
      </c>
      <c r="DA431" s="67">
        <v>0</v>
      </c>
      <c r="DB431" s="67">
        <v>0</v>
      </c>
      <c r="DC431" s="67">
        <v>0</v>
      </c>
      <c r="DD431" s="67">
        <v>0</v>
      </c>
      <c r="DE431" s="237">
        <v>0</v>
      </c>
      <c r="DG431" s="190" t="b" cm="1">
        <f t="array" aca="1" ref="DG431" ca="1">OR($G431=Forecast_Capex_Input!$BF$8:$BF$10)</f>
        <v>1</v>
      </c>
      <c r="DH431" s="190" cm="1">
        <f t="array" aca="1" ref="DH431" ca="1">IFERROR(INDEX(Forecast_Capex_Input!BG$12:BG$286,$Z431)
*(INDEX(Forecast_Capex_Input!$H$12:$H$286,$Z431)=Repex),0)
*$DG431</f>
        <v>0</v>
      </c>
      <c r="DI431" s="190" cm="1">
        <f t="array" aca="1" ref="DI431" ca="1">IFERROR(INDEX(Forecast_Capex_Input!BH$12:BH$286,$Z431)
*(INDEX(Forecast_Capex_Input!$H$12:$H$286,$Z431)=Repex),0)
*$DG431</f>
        <v>0</v>
      </c>
      <c r="DJ431" s="190" cm="1">
        <f t="array" aca="1" ref="DJ431" ca="1">IFERROR(INDEX(Forecast_Capex_Input!BI$12:BI$286,$Z431)
*(INDEX(Forecast_Capex_Input!$H$12:$H$286,$Z431)=Repex),0)
*$DG431</f>
        <v>0</v>
      </c>
      <c r="DK431" s="190" cm="1">
        <f t="array" aca="1" ref="DK431" ca="1">IFERROR(INDEX(Forecast_Capex_Input!BJ$12:BJ$286,$Z431)
*(INDEX(Forecast_Capex_Input!$H$12:$H$286,$Z431)=Repex),0)
*$DG431</f>
        <v>0</v>
      </c>
      <c r="DL431" s="190" cm="1">
        <f t="array" aca="1" ref="DL431" ca="1">IFERROR(INDEX(Forecast_Capex_Input!BK$12:BK$286,$Z431)
*(INDEX(Forecast_Capex_Input!$H$12:$H$286,$Z431)=Repex),0)
*$DG431</f>
        <v>0</v>
      </c>
      <c r="DM431" s="190" cm="1">
        <f t="array" aca="1" ref="DM431" ca="1">IFERROR(INDEX(Forecast_Capex_Input!BL$12:BL$286,$Z431)
*(INDEX(Forecast_Capex_Input!$H$12:$H$286,$Z431)=Repex),0)
*$DG431</f>
        <v>0</v>
      </c>
      <c r="DO431" s="190" t="b" cm="1">
        <f t="array" aca="1" ref="DO431" ca="1">OR($G431=Forecast_Capex_Input!$BN$8:$BN$9)</f>
        <v>0</v>
      </c>
      <c r="DP431" s="190" cm="1">
        <f t="array" aca="1" ref="DP431" ca="1">IFERROR(INDEX(Forecast_Capex_Input!BO$12:BO$286,$Z431)
*(INDEX(Forecast_Capex_Input!$H$12:$H$286,$Z431)=Repex),0)
*$DO431</f>
        <v>0</v>
      </c>
      <c r="DQ431" s="190" cm="1">
        <f t="array" aca="1" ref="DQ431" ca="1">IFERROR(INDEX(Forecast_Capex_Input!BP$12:BP$286,$Z431)
*(INDEX(Forecast_Capex_Input!$H$12:$H$286,$Z431)=Repex),0)
*$DO431</f>
        <v>0</v>
      </c>
      <c r="DR431" s="190" cm="1">
        <f t="array" aca="1" ref="DR431" ca="1">IFERROR(INDEX(Forecast_Capex_Input!BQ$12:BQ$286,$Z431)
*(INDEX(Forecast_Capex_Input!$H$12:$H$286,$Z431)=Repex),0)
*$DO431</f>
        <v>0</v>
      </c>
      <c r="DS431" s="190" cm="1">
        <f t="array" aca="1" ref="DS431" ca="1">IFERROR(INDEX(Forecast_Capex_Input!BR$12:BR$286,$Z431)
*(INDEX(Forecast_Capex_Input!$H$12:$H$286,$Z431)=Repex),0)
*$DO431</f>
        <v>0</v>
      </c>
      <c r="DT431" s="190" cm="1">
        <f t="array" aca="1" ref="DT431" ca="1">IFERROR(INDEX(Forecast_Capex_Input!BS$12:BS$286,$Z431)
*(INDEX(Forecast_Capex_Input!$H$12:$H$286,$Z431)=Repex),0)
*$DO431</f>
        <v>0</v>
      </c>
      <c r="DV431" s="190" t="b" cm="1">
        <f t="array" aca="1" ref="DV431" ca="1">OR($G431=Forecast_Capex_Input!$BU$8:$BU$10)</f>
        <v>0</v>
      </c>
      <c r="DW431" s="190" cm="1">
        <f t="array" aca="1" ref="DW431" ca="1">IFERROR(INDEX(Forecast_Capex_Input!BV$12:BV$286,$Z431)
*(INDEX(Forecast_Capex_Input!$H$12:$H$286,$Z431)=Repex),0)
*$DV431</f>
        <v>0</v>
      </c>
      <c r="DX431" s="190" cm="1">
        <f t="array" aca="1" ref="DX431" ca="1">IFERROR(INDEX(Forecast_Capex_Input!BW$12:BW$286,$Z431)
*(INDEX(Forecast_Capex_Input!$H$12:$H$286,$Z431)=Repex),0)
*$DV431</f>
        <v>0</v>
      </c>
      <c r="DY431" s="190" cm="1">
        <f t="array" aca="1" ref="DY431" ca="1">IFERROR(INDEX(Forecast_Capex_Input!BX$12:BX$286,$Z431)
*(INDEX(Forecast_Capex_Input!$H$12:$H$286,$Z431)=Repex),0)
*$DV431</f>
        <v>0</v>
      </c>
      <c r="DZ431" s="190" cm="1">
        <f t="array" aca="1" ref="DZ431" ca="1">IFERROR(INDEX(Forecast_Capex_Input!BY$12:BY$286,$Z431)
*(INDEX(Forecast_Capex_Input!$H$12:$H$286,$Z431)=Repex),0)
*$DV431</f>
        <v>0</v>
      </c>
      <c r="EA431" s="190" cm="1">
        <f t="array" aca="1" ref="EA431" ca="1">IFERROR(INDEX(Forecast_Capex_Input!BZ$12:BZ$286,$Z431)
*(INDEX(Forecast_Capex_Input!$H$12:$H$286,$Z431)=Repex),0)
*$DV431</f>
        <v>0</v>
      </c>
      <c r="EB431" s="190" cm="1">
        <f t="array" aca="1" ref="EB431" ca="1">IFERROR(INDEX(Forecast_Capex_Input!CA$12:CA$286,$Z431)
*(INDEX(Forecast_Capex_Input!$H$12:$H$286,$Z431)=Repex),0)
*$DV431</f>
        <v>0</v>
      </c>
      <c r="EC431" s="190" cm="1">
        <f t="array" aca="1" ref="EC431" ca="1">IFERROR(INDEX(Forecast_Capex_Input!CB$12:CB$286,$Z431)
*(INDEX(Forecast_Capex_Input!$H$12:$H$286,$Z431)=Repex),0)
*$DV431</f>
        <v>0</v>
      </c>
      <c r="ED431" s="190" cm="1">
        <f t="array" aca="1" ref="ED431" ca="1">IFERROR(INDEX(Forecast_Capex_Input!CC$12:CC$286,$Z431)
*(INDEX(Forecast_Capex_Input!$H$12:$H$286,$Z431)=Repex),0)
*$DV431</f>
        <v>0</v>
      </c>
      <c r="EF431" s="107">
        <f t="shared" si="44"/>
        <v>0</v>
      </c>
      <c r="EG431" s="180">
        <f>IFERROR(RANK(EF431,EF$11:EF$1010,0)+COUNTIF(EF$11:EF431,EF431)-1,NA)</f>
        <v>85</v>
      </c>
    </row>
    <row r="432" spans="3:137" x14ac:dyDescent="0.2">
      <c r="C432" s="180">
        <f t="shared" si="42"/>
        <v>422</v>
      </c>
      <c r="D432" s="212" t="str" cm="1">
        <f t="array" ref="D432">IFERROR(INDEX(Forecast_Capex_Input!$D$12:$D$286,$Z432),NA)</f>
        <v>Supply to Panorama area</v>
      </c>
      <c r="E432" s="82" t="b" cm="1">
        <f t="array" ref="E432">IF($Z432=NA,NA,INDEX(Forecast_Capex_Input!$E$12:$E$286,$Z432))</f>
        <v>1</v>
      </c>
      <c r="F432" s="212" t="str" cm="1">
        <f t="array" aca="1" ref="F432" ca="1">IFERROR(INDEX(General!$E$25:$E$26,$AA432),NA)</f>
        <v>Non-Labour</v>
      </c>
      <c r="G432" s="212" t="str" cm="1">
        <f t="array" aca="1" ref="G432" ca="1">IFERROR(INDEX(Forecast_Capex_Input!$AI$11:$BB$11,$AC432),NA)</f>
        <v>Land and Easements</v>
      </c>
      <c r="H432" s="234" cm="1">
        <f t="array" aca="1" ref="H432" ca="1">IFERROR(INDEX(Forecast_Capex_Input!$AI$12:$BB$286,$Z432,$AC432),NA)</f>
        <v>1.8985542879947855E-2</v>
      </c>
      <c r="I432" s="235" t="str" cm="1">
        <f t="array" ref="I432">IFERROR(INDEX(Forecast_Capex_Input!$F$12:$F$286,$Z432),NA)</f>
        <v>Connections</v>
      </c>
      <c r="J432" s="235" t="str" cm="1">
        <f t="array" ref="J432">IFERROR(INDEX(Forecast_Capex_Input!G$12:G$286,$Z432),NA)</f>
        <v>Connections</v>
      </c>
      <c r="K432" s="235" t="str" cm="1">
        <f t="array" ref="K432">IFERROR(INDEX(Forecast_Capex_Input!H$12:H$286,$Z432),NA)</f>
        <v>Augex</v>
      </c>
      <c r="L432" s="235" t="str" cm="1">
        <f t="array" ref="L432">IFERROR(INDEX(Forecast_Capex_Input!I$12:I$286,$Z432),NA)</f>
        <v>Demand</v>
      </c>
      <c r="M432" s="235" t="str" cm="1">
        <f t="array" ref="M432">IFERROR(INDEX(Forecast_Capex_Input!J$12:J$286,$Z432),NA)</f>
        <v>N/A</v>
      </c>
      <c r="N432" s="235" t="str" cm="1">
        <f t="array" ref="N432">IFERROR(INDEX(Forecast_Capex_Input!K$12:K$286,$Z432),NA)</f>
        <v>N/A</v>
      </c>
      <c r="O432" s="235" t="str" cm="1">
        <f t="array" ref="O432">IFERROR(INDEX(Forecast_Capex_Input!L$12:L$286,$Z432),NA)</f>
        <v>N/A</v>
      </c>
      <c r="P432" s="235" t="str" cm="1">
        <f t="array" ref="P432">IFERROR(INDEX(Forecast_Capex_Input!M$12:M$286,$Z432),NA)</f>
        <v>N/A</v>
      </c>
      <c r="Q432" s="82" t="str" cm="1">
        <f t="array" ref="Q432">IFERROR(INDEX(Forecast_Capex_Input!N$12:N$286,$Z432),NA)</f>
        <v>No</v>
      </c>
      <c r="R432" s="190" cm="1">
        <f t="array" ref="R432">IFERROR(INDEX(Forecast_Capex_Input!O$12:O$286,$Z432),0)</f>
        <v>0</v>
      </c>
      <c r="S432" s="82" t="str" cm="1">
        <f t="array" ref="S432">IFERROR(INDEX(Forecast_Capex_Input!P$12:P$286,$Z432),0)</f>
        <v>Localised maximum demand growth</v>
      </c>
      <c r="T432" s="235" t="str" cm="1">
        <f t="array" aca="1" ref="T432" ca="1">IFERROR(INDEX(General!$K$91:$K$110,$AC432),NA)</f>
        <v>Land and Easements</v>
      </c>
      <c r="U432" s="190" cm="1">
        <f t="array" aca="1" ref="U432" ca="1">IFERROR(
IF($F432=General!$E$25,INDEX(Forecast_Capex_Input!S$12:S$286,$Z432),
INDEX(Forecast_Capex_Input!T$12:T$286,$Z432)),0)</f>
        <v>0.71</v>
      </c>
      <c r="V432" s="82" t="b">
        <f>IFERROR(INDEX(Overheads!$T$19:$T$26,MATCH($I432,Overheads!$E$19:$E$26,0)),FALSE)</f>
        <v>1</v>
      </c>
      <c r="W432" s="236" t="str" cm="1">
        <f t="array" ref="W432">IFERROR(
INDEX(Forecast_Capex_Input!CN$12:CN$286,$Z432),0)</f>
        <v>FY22</v>
      </c>
      <c r="X432" s="236">
        <f>IFERROR(
MATCH($W432,General!$L$39:$S$39,0),1)</f>
        <v>2</v>
      </c>
      <c r="Z432" s="180">
        <f>IFERROR(
IF(MATCH($C432,Forecast_Capex_Input!$CI$12:$CI$286,1)+1&gt;MAX(Forecast_Capex_Input!$C$12:$C$286),NA,
MATCH($C432,Forecast_Capex_Input!$CI$12:$CI$286,1)+1),1)</f>
        <v>169</v>
      </c>
      <c r="AA432" s="180" cm="1">
        <f t="array" aca="1" ref="AA432" ca="1">IFERROR(
IF(Z431&lt;&gt;Z432,1,
IF(COUNTIF(OFFSET(AA431,0,0,-INDEX(Forecast_Capex_Input!$CG$12:$CG$286,$Z432)),AA431)=INDEX(Forecast_Capex_Input!$CG$12:$CG$286,$Z432),AA431+1,AA431)),NA)</f>
        <v>2</v>
      </c>
      <c r="AB432" s="180" cm="1">
        <f t="array" ref="AB432">IFERROR($C432-IF($Z432=1,1,INDEX(Forecast_Capex_Input!$CI$12:$CI$286,$Z432-1))+1,NA)</f>
        <v>10</v>
      </c>
      <c r="AC432" s="180" cm="1">
        <f t="array" aca="1" ref="AC432" ca="1">IFERROR(IF(AA432=1,
INDEX(Forecast_Capex_Input!$AI$10:$BB$10,SMALL(IF(INDEX(Forecast_Capex_Input!$AI$12:$BB$286,$Z432,0)&gt;0,COLUMN(Forecast_Capex_Input!$AI$10:$BB$10)-COLUMN(Forecast_Capex_Input!$AI$12)+1),ROWS(OFFSET(AC431,0,0,-$AB432)))),
OFFSET(AC431,-INDEX(Forecast_Capex_Input!$CG$12:$CG$286,$Z432)+1,0)),NA)</f>
        <v>9</v>
      </c>
      <c r="AD432" s="180">
        <f t="shared" ca="1" si="40"/>
        <v>2</v>
      </c>
      <c r="AE432" s="82" t="b">
        <f t="shared" si="43"/>
        <v>0</v>
      </c>
      <c r="AF432" s="78" t="b">
        <v>0</v>
      </c>
      <c r="AG432" s="82" t="b">
        <f t="shared" si="41"/>
        <v>1</v>
      </c>
      <c r="AI432" s="67">
        <v>0</v>
      </c>
      <c r="AJ432" s="67">
        <v>0</v>
      </c>
      <c r="AK432" s="67">
        <v>0</v>
      </c>
      <c r="AL432" s="67">
        <v>0</v>
      </c>
      <c r="AM432" s="67">
        <v>0</v>
      </c>
      <c r="AN432" s="237">
        <v>0</v>
      </c>
      <c r="AP432" s="67">
        <v>0</v>
      </c>
      <c r="AQ432" s="67">
        <v>0</v>
      </c>
      <c r="AR432" s="67">
        <v>0</v>
      </c>
      <c r="AS432" s="67">
        <v>0</v>
      </c>
      <c r="AT432" s="67">
        <v>0</v>
      </c>
      <c r="AU432" s="237">
        <v>0</v>
      </c>
      <c r="AW432" s="67">
        <v>0</v>
      </c>
      <c r="AX432" s="67">
        <v>0</v>
      </c>
      <c r="AY432" s="67">
        <v>0</v>
      </c>
      <c r="AZ432" s="67">
        <v>0</v>
      </c>
      <c r="BA432" s="67">
        <v>0</v>
      </c>
      <c r="BB432" s="237">
        <v>0</v>
      </c>
      <c r="BD432" s="67">
        <v>0</v>
      </c>
      <c r="BE432" s="67">
        <v>0</v>
      </c>
      <c r="BF432" s="67">
        <v>0</v>
      </c>
      <c r="BG432" s="67">
        <v>0</v>
      </c>
      <c r="BH432" s="67">
        <v>0</v>
      </c>
      <c r="BI432" s="237">
        <v>0</v>
      </c>
      <c r="BK432" s="67">
        <v>0</v>
      </c>
      <c r="BL432" s="67">
        <v>0</v>
      </c>
      <c r="BM432" s="67">
        <v>0</v>
      </c>
      <c r="BN432" s="67">
        <v>0</v>
      </c>
      <c r="BO432" s="67">
        <v>0</v>
      </c>
      <c r="BP432" s="237">
        <v>0</v>
      </c>
      <c r="BR432" s="238">
        <v>0</v>
      </c>
      <c r="BS432" s="238">
        <v>0.9</v>
      </c>
      <c r="BT432" s="238">
        <v>0.1</v>
      </c>
      <c r="BU432" s="238">
        <v>0</v>
      </c>
      <c r="BV432" s="238">
        <v>0</v>
      </c>
      <c r="BX432" s="67">
        <v>0</v>
      </c>
      <c r="BY432" s="67">
        <v>0</v>
      </c>
      <c r="BZ432" s="67">
        <v>0</v>
      </c>
      <c r="CA432" s="67">
        <v>0</v>
      </c>
      <c r="CB432" s="67">
        <v>0</v>
      </c>
      <c r="CC432" s="237">
        <v>0</v>
      </c>
      <c r="CE432" s="67">
        <v>0</v>
      </c>
      <c r="CF432" s="67">
        <v>0</v>
      </c>
      <c r="CG432" s="67">
        <v>0</v>
      </c>
      <c r="CH432" s="67">
        <v>0</v>
      </c>
      <c r="CI432" s="67">
        <v>0</v>
      </c>
      <c r="CJ432" s="237">
        <v>0</v>
      </c>
      <c r="CL432" s="67">
        <v>0</v>
      </c>
      <c r="CM432" s="67">
        <v>0</v>
      </c>
      <c r="CN432" s="67">
        <v>0</v>
      </c>
      <c r="CO432" s="67">
        <v>0</v>
      </c>
      <c r="CP432" s="67">
        <v>0</v>
      </c>
      <c r="CQ432" s="237">
        <v>0</v>
      </c>
      <c r="CS432" s="67">
        <v>0</v>
      </c>
      <c r="CT432" s="67">
        <v>0</v>
      </c>
      <c r="CU432" s="67">
        <v>0</v>
      </c>
      <c r="CV432" s="67">
        <v>0</v>
      </c>
      <c r="CW432" s="67">
        <v>0</v>
      </c>
      <c r="CX432" s="237">
        <v>0</v>
      </c>
      <c r="CZ432" s="67">
        <v>0</v>
      </c>
      <c r="DA432" s="67">
        <v>0</v>
      </c>
      <c r="DB432" s="67">
        <v>0</v>
      </c>
      <c r="DC432" s="67">
        <v>0</v>
      </c>
      <c r="DD432" s="67">
        <v>0</v>
      </c>
      <c r="DE432" s="237">
        <v>0</v>
      </c>
      <c r="DG432" s="190" t="b" cm="1">
        <f t="array" aca="1" ref="DG432" ca="1">OR($G432=Forecast_Capex_Input!$BF$8:$BF$10)</f>
        <v>0</v>
      </c>
      <c r="DH432" s="190" cm="1">
        <f t="array" aca="1" ref="DH432" ca="1">IFERROR(INDEX(Forecast_Capex_Input!BG$12:BG$286,$Z432)
*(INDEX(Forecast_Capex_Input!$H$12:$H$286,$Z432)=Repex),0)
*$DG432</f>
        <v>0</v>
      </c>
      <c r="DI432" s="190" cm="1">
        <f t="array" aca="1" ref="DI432" ca="1">IFERROR(INDEX(Forecast_Capex_Input!BH$12:BH$286,$Z432)
*(INDEX(Forecast_Capex_Input!$H$12:$H$286,$Z432)=Repex),0)
*$DG432</f>
        <v>0</v>
      </c>
      <c r="DJ432" s="190" cm="1">
        <f t="array" aca="1" ref="DJ432" ca="1">IFERROR(INDEX(Forecast_Capex_Input!BI$12:BI$286,$Z432)
*(INDEX(Forecast_Capex_Input!$H$12:$H$286,$Z432)=Repex),0)
*$DG432</f>
        <v>0</v>
      </c>
      <c r="DK432" s="190" cm="1">
        <f t="array" aca="1" ref="DK432" ca="1">IFERROR(INDEX(Forecast_Capex_Input!BJ$12:BJ$286,$Z432)
*(INDEX(Forecast_Capex_Input!$H$12:$H$286,$Z432)=Repex),0)
*$DG432</f>
        <v>0</v>
      </c>
      <c r="DL432" s="190" cm="1">
        <f t="array" aca="1" ref="DL432" ca="1">IFERROR(INDEX(Forecast_Capex_Input!BK$12:BK$286,$Z432)
*(INDEX(Forecast_Capex_Input!$H$12:$H$286,$Z432)=Repex),0)
*$DG432</f>
        <v>0</v>
      </c>
      <c r="DM432" s="190" cm="1">
        <f t="array" aca="1" ref="DM432" ca="1">IFERROR(INDEX(Forecast_Capex_Input!BL$12:BL$286,$Z432)
*(INDEX(Forecast_Capex_Input!$H$12:$H$286,$Z432)=Repex),0)
*$DG432</f>
        <v>0</v>
      </c>
      <c r="DO432" s="190" t="b" cm="1">
        <f t="array" aca="1" ref="DO432" ca="1">OR($G432=Forecast_Capex_Input!$BN$8:$BN$9)</f>
        <v>0</v>
      </c>
      <c r="DP432" s="190" cm="1">
        <f t="array" aca="1" ref="DP432" ca="1">IFERROR(INDEX(Forecast_Capex_Input!BO$12:BO$286,$Z432)
*(INDEX(Forecast_Capex_Input!$H$12:$H$286,$Z432)=Repex),0)
*$DO432</f>
        <v>0</v>
      </c>
      <c r="DQ432" s="190" cm="1">
        <f t="array" aca="1" ref="DQ432" ca="1">IFERROR(INDEX(Forecast_Capex_Input!BP$12:BP$286,$Z432)
*(INDEX(Forecast_Capex_Input!$H$12:$H$286,$Z432)=Repex),0)
*$DO432</f>
        <v>0</v>
      </c>
      <c r="DR432" s="190" cm="1">
        <f t="array" aca="1" ref="DR432" ca="1">IFERROR(INDEX(Forecast_Capex_Input!BQ$12:BQ$286,$Z432)
*(INDEX(Forecast_Capex_Input!$H$12:$H$286,$Z432)=Repex),0)
*$DO432</f>
        <v>0</v>
      </c>
      <c r="DS432" s="190" cm="1">
        <f t="array" aca="1" ref="DS432" ca="1">IFERROR(INDEX(Forecast_Capex_Input!BR$12:BR$286,$Z432)
*(INDEX(Forecast_Capex_Input!$H$12:$H$286,$Z432)=Repex),0)
*$DO432</f>
        <v>0</v>
      </c>
      <c r="DT432" s="190" cm="1">
        <f t="array" aca="1" ref="DT432" ca="1">IFERROR(INDEX(Forecast_Capex_Input!BS$12:BS$286,$Z432)
*(INDEX(Forecast_Capex_Input!$H$12:$H$286,$Z432)=Repex),0)
*$DO432</f>
        <v>0</v>
      </c>
      <c r="DV432" s="190" t="b" cm="1">
        <f t="array" aca="1" ref="DV432" ca="1">OR($G432=Forecast_Capex_Input!$BU$8:$BU$10)</f>
        <v>0</v>
      </c>
      <c r="DW432" s="190" cm="1">
        <f t="array" aca="1" ref="DW432" ca="1">IFERROR(INDEX(Forecast_Capex_Input!BV$12:BV$286,$Z432)
*(INDEX(Forecast_Capex_Input!$H$12:$H$286,$Z432)=Repex),0)
*$DV432</f>
        <v>0</v>
      </c>
      <c r="DX432" s="190" cm="1">
        <f t="array" aca="1" ref="DX432" ca="1">IFERROR(INDEX(Forecast_Capex_Input!BW$12:BW$286,$Z432)
*(INDEX(Forecast_Capex_Input!$H$12:$H$286,$Z432)=Repex),0)
*$DV432</f>
        <v>0</v>
      </c>
      <c r="DY432" s="190" cm="1">
        <f t="array" aca="1" ref="DY432" ca="1">IFERROR(INDEX(Forecast_Capex_Input!BX$12:BX$286,$Z432)
*(INDEX(Forecast_Capex_Input!$H$12:$H$286,$Z432)=Repex),0)
*$DV432</f>
        <v>0</v>
      </c>
      <c r="DZ432" s="190" cm="1">
        <f t="array" aca="1" ref="DZ432" ca="1">IFERROR(INDEX(Forecast_Capex_Input!BY$12:BY$286,$Z432)
*(INDEX(Forecast_Capex_Input!$H$12:$H$286,$Z432)=Repex),0)
*$DV432</f>
        <v>0</v>
      </c>
      <c r="EA432" s="190" cm="1">
        <f t="array" aca="1" ref="EA432" ca="1">IFERROR(INDEX(Forecast_Capex_Input!BZ$12:BZ$286,$Z432)
*(INDEX(Forecast_Capex_Input!$H$12:$H$286,$Z432)=Repex),0)
*$DV432</f>
        <v>0</v>
      </c>
      <c r="EB432" s="190" cm="1">
        <f t="array" aca="1" ref="EB432" ca="1">IFERROR(INDEX(Forecast_Capex_Input!CA$12:CA$286,$Z432)
*(INDEX(Forecast_Capex_Input!$H$12:$H$286,$Z432)=Repex),0)
*$DV432</f>
        <v>0</v>
      </c>
      <c r="EC432" s="190" cm="1">
        <f t="array" aca="1" ref="EC432" ca="1">IFERROR(INDEX(Forecast_Capex_Input!CB$12:CB$286,$Z432)
*(INDEX(Forecast_Capex_Input!$H$12:$H$286,$Z432)=Repex),0)
*$DV432</f>
        <v>0</v>
      </c>
      <c r="ED432" s="190" cm="1">
        <f t="array" aca="1" ref="ED432" ca="1">IFERROR(INDEX(Forecast_Capex_Input!CC$12:CC$286,$Z432)
*(INDEX(Forecast_Capex_Input!$H$12:$H$286,$Z432)=Repex),0)
*$DV432</f>
        <v>0</v>
      </c>
      <c r="EF432" s="107">
        <f t="shared" si="44"/>
        <v>0</v>
      </c>
      <c r="EG432" s="180">
        <f>IFERROR(RANK(EF432,EF$11:EF$1010,0)+COUNTIF(EF$11:EF432,EF432)-1,NA)</f>
        <v>86</v>
      </c>
    </row>
    <row r="433" spans="3:137" x14ac:dyDescent="0.2">
      <c r="C433" s="180">
        <f t="shared" si="42"/>
        <v>423</v>
      </c>
      <c r="D433" s="212" t="str" cm="1">
        <f t="array" ref="D433">IFERROR(INDEX(Forecast_Capex_Input!$D$12:$D$286,$Z433),NA)</f>
        <v>System Security Roadmap - Situational Awareness and Digital Twin</v>
      </c>
      <c r="E433" s="82" t="b" cm="1">
        <f t="array" ref="E433">IF($Z433=NA,NA,INDEX(Forecast_Capex_Input!$E$12:$E$286,$Z433))</f>
        <v>1</v>
      </c>
      <c r="F433" s="212" t="str" cm="1">
        <f t="array" aca="1" ref="F433" ca="1">IFERROR(INDEX(General!$E$25:$E$26,$AA433),NA)</f>
        <v>Labour</v>
      </c>
      <c r="G433" s="212" t="str" cm="1">
        <f t="array" aca="1" ref="G433" ca="1">IFERROR(INDEX(Forecast_Capex_Input!$AI$11:$BB$11,$AC433),NA)</f>
        <v>Business IT</v>
      </c>
      <c r="H433" s="234" cm="1">
        <f t="array" aca="1" ref="H433" ca="1">IFERROR(INDEX(Forecast_Capex_Input!$AI$12:$BB$286,$Z433,$AC433),NA)</f>
        <v>1</v>
      </c>
      <c r="I433" s="235" t="str" cm="1">
        <f t="array" ref="I433">IFERROR(INDEX(Forecast_Capex_Input!$F$12:$F$286,$Z433),NA)</f>
        <v>Augmentation Expenditure</v>
      </c>
      <c r="J433" s="235" t="str" cm="1">
        <f t="array" ref="J433">IFERROR(INDEX(Forecast_Capex_Input!G$12:G$286,$Z433),NA)</f>
        <v>Augmentations</v>
      </c>
      <c r="K433" s="235" t="str" cm="1">
        <f t="array" ref="K433">IFERROR(INDEX(Forecast_Capex_Input!H$12:H$286,$Z433),NA)</f>
        <v>Augex</v>
      </c>
      <c r="L433" s="235" t="str" cm="1">
        <f t="array" ref="L433">IFERROR(INDEX(Forecast_Capex_Input!I$12:I$286,$Z433),NA)</f>
        <v>System Security Roadmap</v>
      </c>
      <c r="M433" s="235" t="str" cm="1">
        <f t="array" ref="M433">IFERROR(INDEX(Forecast_Capex_Input!J$12:J$286,$Z433),NA)</f>
        <v>N/A</v>
      </c>
      <c r="N433" s="235" t="str" cm="1">
        <f t="array" ref="N433">IFERROR(INDEX(Forecast_Capex_Input!K$12:K$286,$Z433),NA)</f>
        <v>N/A</v>
      </c>
      <c r="O433" s="235" t="str" cm="1">
        <f t="array" ref="O433">IFERROR(INDEX(Forecast_Capex_Input!L$12:L$286,$Z433),NA)</f>
        <v>N/A</v>
      </c>
      <c r="P433" s="235" t="str" cm="1">
        <f t="array" ref="P433">IFERROR(INDEX(Forecast_Capex_Input!M$12:M$286,$Z433),NA)</f>
        <v>N/A</v>
      </c>
      <c r="Q433" s="82" t="str" cm="1">
        <f t="array" ref="Q433">IFERROR(INDEX(Forecast_Capex_Input!N$12:N$286,$Z433),NA)</f>
        <v>No</v>
      </c>
      <c r="R433" s="190" cm="1">
        <f t="array" ref="R433">IFERROR(INDEX(Forecast_Capex_Input!O$12:O$286,$Z433),0)</f>
        <v>0</v>
      </c>
      <c r="S433" s="82" t="str" cm="1">
        <f t="array" ref="S433">IFERROR(INDEX(Forecast_Capex_Input!P$12:P$286,$Z433),0)</f>
        <v>Energy transition</v>
      </c>
      <c r="T433" s="235" t="str" cm="1">
        <f t="array" aca="1" ref="T433" ca="1">IFERROR(INDEX(General!$K$91:$K$110,$AC433),NA)</f>
        <v>Business IT (2018 onwards)</v>
      </c>
      <c r="U433" s="190" cm="1">
        <f t="array" aca="1" ref="U433" ca="1">IFERROR(
IF($F433=General!$E$25,INDEX(Forecast_Capex_Input!S$12:S$286,$Z433),
INDEX(Forecast_Capex_Input!T$12:T$286,$Z433)),0)</f>
        <v>0.13</v>
      </c>
      <c r="V433" s="82" t="b">
        <f>IFERROR(INDEX(Overheads!$T$19:$T$26,MATCH($I433,Overheads!$E$19:$E$26,0)),FALSE)</f>
        <v>1</v>
      </c>
      <c r="W433" s="236" t="str" cm="1">
        <f t="array" ref="W433">IFERROR(
INDEX(Forecast_Capex_Input!CN$12:CN$286,$Z433),0)</f>
        <v>FY22</v>
      </c>
      <c r="X433" s="236">
        <f>IFERROR(
MATCH($W433,General!$L$39:$S$39,0),1)</f>
        <v>2</v>
      </c>
      <c r="Z433" s="180">
        <f>IFERROR(
IF(MATCH($C433,Forecast_Capex_Input!$CI$12:$CI$286,1)+1&gt;MAX(Forecast_Capex_Input!$C$12:$C$286),NA,
MATCH($C433,Forecast_Capex_Input!$CI$12:$CI$286,1)+1),1)</f>
        <v>170</v>
      </c>
      <c r="AA433" s="180" cm="1">
        <f t="array" aca="1" ref="AA433" ca="1">IFERROR(
IF(Z432&lt;&gt;Z433,1,
IF(COUNTIF(OFFSET(AA432,0,0,-INDEX(Forecast_Capex_Input!$CG$12:$CG$286,$Z433)),AA432)=INDEX(Forecast_Capex_Input!$CG$12:$CG$286,$Z433),AA432+1,AA432)),NA)</f>
        <v>1</v>
      </c>
      <c r="AB433" s="180" cm="1">
        <f t="array" ref="AB433">IFERROR($C433-IF($Z433=1,1,INDEX(Forecast_Capex_Input!$CI$12:$CI$286,$Z433-1))+1,NA)</f>
        <v>1</v>
      </c>
      <c r="AC433" s="180" cm="1">
        <f t="array" aca="1" ref="AC433" ca="1">IFERROR(IF(AA433=1,
INDEX(Forecast_Capex_Input!$AI$10:$BB$10,SMALL(IF(INDEX(Forecast_Capex_Input!$AI$12:$BB$286,$Z433,0)&gt;0,COLUMN(Forecast_Capex_Input!$AI$10:$BB$10)-COLUMN(Forecast_Capex_Input!$AI$12)+1),ROWS(OFFSET(AC432,0,0,-$AB433)))),
OFFSET(AC432,-INDEX(Forecast_Capex_Input!$CG$12:$CG$286,$Z433)+1,0)),NA)</f>
        <v>6</v>
      </c>
      <c r="AD433" s="180">
        <f t="shared" ca="1" si="40"/>
        <v>1</v>
      </c>
      <c r="AE433" s="82" t="b">
        <f t="shared" si="43"/>
        <v>0</v>
      </c>
      <c r="AF433" s="78" t="b">
        <v>0</v>
      </c>
      <c r="AG433" s="82" t="b">
        <f t="shared" si="41"/>
        <v>1</v>
      </c>
      <c r="AI433" s="67">
        <v>0</v>
      </c>
      <c r="AJ433" s="67">
        <v>0</v>
      </c>
      <c r="AK433" s="67">
        <v>0</v>
      </c>
      <c r="AL433" s="67">
        <v>0</v>
      </c>
      <c r="AM433" s="67">
        <v>0</v>
      </c>
      <c r="AN433" s="237">
        <v>0</v>
      </c>
      <c r="AP433" s="67">
        <v>0</v>
      </c>
      <c r="AQ433" s="67">
        <v>0</v>
      </c>
      <c r="AR433" s="67">
        <v>0</v>
      </c>
      <c r="AS433" s="67">
        <v>0</v>
      </c>
      <c r="AT433" s="67">
        <v>0</v>
      </c>
      <c r="AU433" s="237">
        <v>0</v>
      </c>
      <c r="AW433" s="67">
        <v>0</v>
      </c>
      <c r="AX433" s="67">
        <v>0</v>
      </c>
      <c r="AY433" s="67">
        <v>0</v>
      </c>
      <c r="AZ433" s="67">
        <v>0</v>
      </c>
      <c r="BA433" s="67">
        <v>0</v>
      </c>
      <c r="BB433" s="237">
        <v>0</v>
      </c>
      <c r="BD433" s="67">
        <v>0</v>
      </c>
      <c r="BE433" s="67">
        <v>0</v>
      </c>
      <c r="BF433" s="67">
        <v>0</v>
      </c>
      <c r="BG433" s="67">
        <v>0</v>
      </c>
      <c r="BH433" s="67">
        <v>0</v>
      </c>
      <c r="BI433" s="237">
        <v>0</v>
      </c>
      <c r="BK433" s="67">
        <v>0</v>
      </c>
      <c r="BL433" s="67">
        <v>0</v>
      </c>
      <c r="BM433" s="67">
        <v>0</v>
      </c>
      <c r="BN433" s="67">
        <v>0</v>
      </c>
      <c r="BO433" s="67">
        <v>0</v>
      </c>
      <c r="BP433" s="237">
        <v>0</v>
      </c>
      <c r="BR433" s="238">
        <v>0</v>
      </c>
      <c r="BS433" s="238">
        <v>0.37919284666113129</v>
      </c>
      <c r="BT433" s="238">
        <v>0.24394378448404161</v>
      </c>
      <c r="BU433" s="238">
        <v>0</v>
      </c>
      <c r="BV433" s="238">
        <v>0.37686336885482696</v>
      </c>
      <c r="BX433" s="67">
        <v>0</v>
      </c>
      <c r="BY433" s="67">
        <v>0</v>
      </c>
      <c r="BZ433" s="67">
        <v>0</v>
      </c>
      <c r="CA433" s="67">
        <v>0</v>
      </c>
      <c r="CB433" s="67">
        <v>0</v>
      </c>
      <c r="CC433" s="237">
        <v>0</v>
      </c>
      <c r="CE433" s="67">
        <v>0</v>
      </c>
      <c r="CF433" s="67">
        <v>0</v>
      </c>
      <c r="CG433" s="67">
        <v>0</v>
      </c>
      <c r="CH433" s="67">
        <v>0</v>
      </c>
      <c r="CI433" s="67">
        <v>0</v>
      </c>
      <c r="CJ433" s="237">
        <v>0</v>
      </c>
      <c r="CL433" s="67">
        <v>0</v>
      </c>
      <c r="CM433" s="67">
        <v>0</v>
      </c>
      <c r="CN433" s="67">
        <v>0</v>
      </c>
      <c r="CO433" s="67">
        <v>0</v>
      </c>
      <c r="CP433" s="67">
        <v>0</v>
      </c>
      <c r="CQ433" s="237">
        <v>0</v>
      </c>
      <c r="CS433" s="67">
        <v>0</v>
      </c>
      <c r="CT433" s="67">
        <v>0</v>
      </c>
      <c r="CU433" s="67">
        <v>0</v>
      </c>
      <c r="CV433" s="67">
        <v>0</v>
      </c>
      <c r="CW433" s="67">
        <v>0</v>
      </c>
      <c r="CX433" s="237">
        <v>0</v>
      </c>
      <c r="CZ433" s="67">
        <v>0</v>
      </c>
      <c r="DA433" s="67">
        <v>0</v>
      </c>
      <c r="DB433" s="67">
        <v>0</v>
      </c>
      <c r="DC433" s="67">
        <v>0</v>
      </c>
      <c r="DD433" s="67">
        <v>0</v>
      </c>
      <c r="DE433" s="237">
        <v>0</v>
      </c>
      <c r="DG433" s="190" t="b" cm="1">
        <f t="array" aca="1" ref="DG433" ca="1">OR($G433=Forecast_Capex_Input!$BF$8:$BF$10)</f>
        <v>0</v>
      </c>
      <c r="DH433" s="190" cm="1">
        <f t="array" aca="1" ref="DH433" ca="1">IFERROR(INDEX(Forecast_Capex_Input!BG$12:BG$286,$Z433)
*(INDEX(Forecast_Capex_Input!$H$12:$H$286,$Z433)=Repex),0)
*$DG433</f>
        <v>0</v>
      </c>
      <c r="DI433" s="190" cm="1">
        <f t="array" aca="1" ref="DI433" ca="1">IFERROR(INDEX(Forecast_Capex_Input!BH$12:BH$286,$Z433)
*(INDEX(Forecast_Capex_Input!$H$12:$H$286,$Z433)=Repex),0)
*$DG433</f>
        <v>0</v>
      </c>
      <c r="DJ433" s="190" cm="1">
        <f t="array" aca="1" ref="DJ433" ca="1">IFERROR(INDEX(Forecast_Capex_Input!BI$12:BI$286,$Z433)
*(INDEX(Forecast_Capex_Input!$H$12:$H$286,$Z433)=Repex),0)
*$DG433</f>
        <v>0</v>
      </c>
      <c r="DK433" s="190" cm="1">
        <f t="array" aca="1" ref="DK433" ca="1">IFERROR(INDEX(Forecast_Capex_Input!BJ$12:BJ$286,$Z433)
*(INDEX(Forecast_Capex_Input!$H$12:$H$286,$Z433)=Repex),0)
*$DG433</f>
        <v>0</v>
      </c>
      <c r="DL433" s="190" cm="1">
        <f t="array" aca="1" ref="DL433" ca="1">IFERROR(INDEX(Forecast_Capex_Input!BK$12:BK$286,$Z433)
*(INDEX(Forecast_Capex_Input!$H$12:$H$286,$Z433)=Repex),0)
*$DG433</f>
        <v>0</v>
      </c>
      <c r="DM433" s="190" cm="1">
        <f t="array" aca="1" ref="DM433" ca="1">IFERROR(INDEX(Forecast_Capex_Input!BL$12:BL$286,$Z433)
*(INDEX(Forecast_Capex_Input!$H$12:$H$286,$Z433)=Repex),0)
*$DG433</f>
        <v>0</v>
      </c>
      <c r="DO433" s="190" t="b" cm="1">
        <f t="array" aca="1" ref="DO433" ca="1">OR($G433=Forecast_Capex_Input!$BN$8:$BN$9)</f>
        <v>0</v>
      </c>
      <c r="DP433" s="190" cm="1">
        <f t="array" aca="1" ref="DP433" ca="1">IFERROR(INDEX(Forecast_Capex_Input!BO$12:BO$286,$Z433)
*(INDEX(Forecast_Capex_Input!$H$12:$H$286,$Z433)=Repex),0)
*$DO433</f>
        <v>0</v>
      </c>
      <c r="DQ433" s="190" cm="1">
        <f t="array" aca="1" ref="DQ433" ca="1">IFERROR(INDEX(Forecast_Capex_Input!BP$12:BP$286,$Z433)
*(INDEX(Forecast_Capex_Input!$H$12:$H$286,$Z433)=Repex),0)
*$DO433</f>
        <v>0</v>
      </c>
      <c r="DR433" s="190" cm="1">
        <f t="array" aca="1" ref="DR433" ca="1">IFERROR(INDEX(Forecast_Capex_Input!BQ$12:BQ$286,$Z433)
*(INDEX(Forecast_Capex_Input!$H$12:$H$286,$Z433)=Repex),0)
*$DO433</f>
        <v>0</v>
      </c>
      <c r="DS433" s="190" cm="1">
        <f t="array" aca="1" ref="DS433" ca="1">IFERROR(INDEX(Forecast_Capex_Input!BR$12:BR$286,$Z433)
*(INDEX(Forecast_Capex_Input!$H$12:$H$286,$Z433)=Repex),0)
*$DO433</f>
        <v>0</v>
      </c>
      <c r="DT433" s="190" cm="1">
        <f t="array" aca="1" ref="DT433" ca="1">IFERROR(INDEX(Forecast_Capex_Input!BS$12:BS$286,$Z433)
*(INDEX(Forecast_Capex_Input!$H$12:$H$286,$Z433)=Repex),0)
*$DO433</f>
        <v>0</v>
      </c>
      <c r="DV433" s="190" t="b" cm="1">
        <f t="array" aca="1" ref="DV433" ca="1">OR($G433=Forecast_Capex_Input!$BU$8:$BU$10)</f>
        <v>1</v>
      </c>
      <c r="DW433" s="190" cm="1">
        <f t="array" aca="1" ref="DW433" ca="1">IFERROR(INDEX(Forecast_Capex_Input!BV$12:BV$286,$Z433)
*(INDEX(Forecast_Capex_Input!$H$12:$H$286,$Z433)=Repex),0)
*$DV433</f>
        <v>0</v>
      </c>
      <c r="DX433" s="190" cm="1">
        <f t="array" aca="1" ref="DX433" ca="1">IFERROR(INDEX(Forecast_Capex_Input!BW$12:BW$286,$Z433)
*(INDEX(Forecast_Capex_Input!$H$12:$H$286,$Z433)=Repex),0)
*$DV433</f>
        <v>0</v>
      </c>
      <c r="DY433" s="190" cm="1">
        <f t="array" aca="1" ref="DY433" ca="1">IFERROR(INDEX(Forecast_Capex_Input!BX$12:BX$286,$Z433)
*(INDEX(Forecast_Capex_Input!$H$12:$H$286,$Z433)=Repex),0)
*$DV433</f>
        <v>0</v>
      </c>
      <c r="DZ433" s="190" cm="1">
        <f t="array" aca="1" ref="DZ433" ca="1">IFERROR(INDEX(Forecast_Capex_Input!BY$12:BY$286,$Z433)
*(INDEX(Forecast_Capex_Input!$H$12:$H$286,$Z433)=Repex),0)
*$DV433</f>
        <v>0</v>
      </c>
      <c r="EA433" s="190" cm="1">
        <f t="array" aca="1" ref="EA433" ca="1">IFERROR(INDEX(Forecast_Capex_Input!BZ$12:BZ$286,$Z433)
*(INDEX(Forecast_Capex_Input!$H$12:$H$286,$Z433)=Repex),0)
*$DV433</f>
        <v>0</v>
      </c>
      <c r="EB433" s="190" cm="1">
        <f t="array" aca="1" ref="EB433" ca="1">IFERROR(INDEX(Forecast_Capex_Input!CA$12:CA$286,$Z433)
*(INDEX(Forecast_Capex_Input!$H$12:$H$286,$Z433)=Repex),0)
*$DV433</f>
        <v>0</v>
      </c>
      <c r="EC433" s="190" cm="1">
        <f t="array" aca="1" ref="EC433" ca="1">IFERROR(INDEX(Forecast_Capex_Input!CB$12:CB$286,$Z433)
*(INDEX(Forecast_Capex_Input!$H$12:$H$286,$Z433)=Repex),0)
*$DV433</f>
        <v>0</v>
      </c>
      <c r="ED433" s="190" cm="1">
        <f t="array" aca="1" ref="ED433" ca="1">IFERROR(INDEX(Forecast_Capex_Input!CC$12:CC$286,$Z433)
*(INDEX(Forecast_Capex_Input!$H$12:$H$286,$Z433)=Repex),0)
*$DV433</f>
        <v>0</v>
      </c>
      <c r="EF433" s="107">
        <f t="shared" ref="EF433:EF446" si="45">IF(AND($AG433,$K433=Augex),
$AU433,NA)</f>
        <v>0</v>
      </c>
      <c r="EG433" s="180">
        <f>IFERROR(RANK(EF433,EF$11:EF$1010,0)+COUNTIF(EF$11:EF433,EF433)-1,NA)</f>
        <v>87</v>
      </c>
    </row>
    <row r="434" spans="3:137" x14ac:dyDescent="0.2">
      <c r="C434" s="28">
        <f t="shared" si="42"/>
        <v>424</v>
      </c>
      <c r="D434" s="9" t="str" cm="1">
        <f t="array" ref="D434">IFERROR(INDEX(Forecast_Capex_Input!$D$12:$D$286,$Z434),NA)</f>
        <v>System Security Roadmap - Situational Awareness and Digital Twin</v>
      </c>
      <c r="E434" s="24" t="b" cm="1">
        <f t="array" ref="E434">IF($Z434=NA,NA,INDEX(Forecast_Capex_Input!$E$12:$E$286,$Z434))</f>
        <v>1</v>
      </c>
      <c r="F434" s="9" t="str" cm="1">
        <f t="array" aca="1" ref="F434" ca="1">IFERROR(INDEX(General!$E$25:$E$26,$AA434),NA)</f>
        <v>Non-Labour</v>
      </c>
      <c r="G434" s="9" t="str" cm="1">
        <f t="array" aca="1" ref="G434" ca="1">IFERROR(INDEX(Forecast_Capex_Input!$AI$11:$BB$11,$AC434),NA)</f>
        <v>Business IT</v>
      </c>
      <c r="H434" s="50" cm="1">
        <f t="array" aca="1" ref="H434" ca="1">IFERROR(INDEX(Forecast_Capex_Input!$AI$12:$BB$286,$Z434,$AC434),NA)</f>
        <v>1</v>
      </c>
      <c r="I434" s="150" t="str" cm="1">
        <f t="array" ref="I434">IFERROR(INDEX(Forecast_Capex_Input!$F$12:$F$286,$Z434),NA)</f>
        <v>Augmentation Expenditure</v>
      </c>
      <c r="J434" s="150" t="str" cm="1">
        <f t="array" ref="J434">IFERROR(INDEX(Forecast_Capex_Input!G$12:G$286,$Z434),NA)</f>
        <v>Augmentations</v>
      </c>
      <c r="K434" s="150" t="str" cm="1">
        <f t="array" ref="K434">IFERROR(INDEX(Forecast_Capex_Input!H$12:H$286,$Z434),NA)</f>
        <v>Augex</v>
      </c>
      <c r="L434" s="150" t="str" cm="1">
        <f t="array" ref="L434">IFERROR(INDEX(Forecast_Capex_Input!I$12:I$286,$Z434),NA)</f>
        <v>System Security Roadmap</v>
      </c>
      <c r="M434" s="150" t="str" cm="1">
        <f t="array" ref="M434">IFERROR(INDEX(Forecast_Capex_Input!J$12:J$286,$Z434),NA)</f>
        <v>N/A</v>
      </c>
      <c r="N434" s="150" t="str" cm="1">
        <f t="array" ref="N434">IFERROR(INDEX(Forecast_Capex_Input!K$12:K$286,$Z434),NA)</f>
        <v>N/A</v>
      </c>
      <c r="O434" s="150" t="str" cm="1">
        <f t="array" ref="O434">IFERROR(INDEX(Forecast_Capex_Input!L$12:L$286,$Z434),NA)</f>
        <v>N/A</v>
      </c>
      <c r="P434" s="150" t="str" cm="1">
        <f t="array" ref="P434">IFERROR(INDEX(Forecast_Capex_Input!M$12:M$286,$Z434),NA)</f>
        <v>N/A</v>
      </c>
      <c r="Q434" s="24" t="str" cm="1">
        <f t="array" ref="Q434">IFERROR(INDEX(Forecast_Capex_Input!N$12:N$286,$Z434),NA)</f>
        <v>No</v>
      </c>
      <c r="R434" s="190" cm="1">
        <f t="array" ref="R434">IFERROR(INDEX(Forecast_Capex_Input!O$12:O$286,$Z434),0)</f>
        <v>0</v>
      </c>
      <c r="S434" s="24" t="str" cm="1">
        <f t="array" ref="S434">IFERROR(INDEX(Forecast_Capex_Input!P$12:P$286,$Z434),0)</f>
        <v>Energy transition</v>
      </c>
      <c r="T434" s="150" t="str" cm="1">
        <f t="array" aca="1" ref="T434" ca="1">IFERROR(INDEX(General!$K$91:$K$110,$AC434),NA)</f>
        <v>Business IT (2018 onwards)</v>
      </c>
      <c r="U434" s="43" cm="1">
        <f t="array" aca="1" ref="U434" ca="1">IFERROR(
IF($F434=General!$E$25,INDEX(Forecast_Capex_Input!S$12:S$286,$Z434),
INDEX(Forecast_Capex_Input!T$12:T$286,$Z434)),0)</f>
        <v>0.87</v>
      </c>
      <c r="V434" s="82" t="b">
        <f>IFERROR(INDEX(Overheads!$T$19:$T$26,MATCH($I434,Overheads!$E$19:$E$26,0)),FALSE)</f>
        <v>1</v>
      </c>
      <c r="W434" s="209" t="str" cm="1">
        <f t="array" ref="W434">IFERROR(
INDEX(Forecast_Capex_Input!CN$12:CN$286,$Z434),0)</f>
        <v>FY22</v>
      </c>
      <c r="X434" s="209">
        <f>IFERROR(
MATCH($W434,General!$L$39:$S$39,0),1)</f>
        <v>2</v>
      </c>
      <c r="Z434" s="28">
        <f>IFERROR(
IF(MATCH($C434,Forecast_Capex_Input!$CI$12:$CI$286,1)+1&gt;MAX(Forecast_Capex_Input!$C$12:$C$286),NA,
MATCH($C434,Forecast_Capex_Input!$CI$12:$CI$286,1)+1),1)</f>
        <v>170</v>
      </c>
      <c r="AA434" s="28" cm="1">
        <f t="array" aca="1" ref="AA434" ca="1">IFERROR(
IF(Z433&lt;&gt;Z434,1,
IF(COUNTIF(OFFSET(AA433,0,0,-INDEX(Forecast_Capex_Input!$CG$12:$CG$286,$Z434)),AA433)=INDEX(Forecast_Capex_Input!$CG$12:$CG$286,$Z434),AA433+1,AA433)),NA)</f>
        <v>2</v>
      </c>
      <c r="AB434" s="28" cm="1">
        <f t="array" ref="AB434">IFERROR($C434-IF($Z434=1,1,INDEX(Forecast_Capex_Input!$CI$12:$CI$286,$Z434-1))+1,NA)</f>
        <v>2</v>
      </c>
      <c r="AC434" s="28" cm="1">
        <f t="array" aca="1" ref="AC434" ca="1">IFERROR(IF(AA434=1,
INDEX(Forecast_Capex_Input!$AI$10:$BB$10,SMALL(IF(INDEX(Forecast_Capex_Input!$AI$12:$BB$286,$Z434,0)&gt;0,COLUMN(Forecast_Capex_Input!$AI$10:$BB$10)-COLUMN(Forecast_Capex_Input!$AI$12)+1),ROWS(OFFSET(AC433,0,0,-$AB434)))),
OFFSET(AC433,-INDEX(Forecast_Capex_Input!$CG$12:$CG$286,$Z434)+1,0)),NA)</f>
        <v>6</v>
      </c>
      <c r="AD434" s="28">
        <f t="shared" ca="1" si="40"/>
        <v>2</v>
      </c>
      <c r="AE434" s="82" t="b">
        <f t="shared" si="43"/>
        <v>0</v>
      </c>
      <c r="AF434" s="78" t="b">
        <v>0</v>
      </c>
      <c r="AG434" s="82" t="b">
        <f t="shared" si="41"/>
        <v>1</v>
      </c>
      <c r="AI434" s="55">
        <v>0</v>
      </c>
      <c r="AJ434" s="55">
        <v>0</v>
      </c>
      <c r="AK434" s="55">
        <v>0</v>
      </c>
      <c r="AL434" s="55">
        <v>0</v>
      </c>
      <c r="AM434" s="55">
        <v>0</v>
      </c>
      <c r="AN434" s="135">
        <v>0</v>
      </c>
      <c r="AP434" s="55">
        <v>0</v>
      </c>
      <c r="AQ434" s="55">
        <v>0</v>
      </c>
      <c r="AR434" s="55">
        <v>0</v>
      </c>
      <c r="AS434" s="55">
        <v>0</v>
      </c>
      <c r="AT434" s="55">
        <v>0</v>
      </c>
      <c r="AU434" s="135">
        <v>0</v>
      </c>
      <c r="AW434" s="55">
        <v>0</v>
      </c>
      <c r="AX434" s="55">
        <v>0</v>
      </c>
      <c r="AY434" s="55">
        <v>0</v>
      </c>
      <c r="AZ434" s="55">
        <v>0</v>
      </c>
      <c r="BA434" s="55">
        <v>0</v>
      </c>
      <c r="BB434" s="135">
        <v>0</v>
      </c>
      <c r="BD434" s="55">
        <v>0</v>
      </c>
      <c r="BE434" s="55">
        <v>0</v>
      </c>
      <c r="BF434" s="55">
        <v>0</v>
      </c>
      <c r="BG434" s="55">
        <v>0</v>
      </c>
      <c r="BH434" s="55">
        <v>0</v>
      </c>
      <c r="BI434" s="135">
        <v>0</v>
      </c>
      <c r="BK434" s="55">
        <v>0</v>
      </c>
      <c r="BL434" s="55">
        <v>0</v>
      </c>
      <c r="BM434" s="55">
        <v>0</v>
      </c>
      <c r="BN434" s="55">
        <v>0</v>
      </c>
      <c r="BO434" s="55">
        <v>0</v>
      </c>
      <c r="BP434" s="135">
        <v>0</v>
      </c>
      <c r="BR434" s="147">
        <v>0</v>
      </c>
      <c r="BS434" s="147">
        <v>0.37919284666113129</v>
      </c>
      <c r="BT434" s="147">
        <v>0.24394378448404161</v>
      </c>
      <c r="BU434" s="147">
        <v>0</v>
      </c>
      <c r="BV434" s="147">
        <v>0.37686336885482696</v>
      </c>
      <c r="BX434" s="55">
        <v>0</v>
      </c>
      <c r="BY434" s="55">
        <v>0</v>
      </c>
      <c r="BZ434" s="55">
        <v>0</v>
      </c>
      <c r="CA434" s="55">
        <v>0</v>
      </c>
      <c r="CB434" s="55">
        <v>0</v>
      </c>
      <c r="CC434" s="135">
        <v>0</v>
      </c>
      <c r="CE434" s="55">
        <v>0</v>
      </c>
      <c r="CF434" s="55">
        <v>0</v>
      </c>
      <c r="CG434" s="55">
        <v>0</v>
      </c>
      <c r="CH434" s="55">
        <v>0</v>
      </c>
      <c r="CI434" s="55">
        <v>0</v>
      </c>
      <c r="CJ434" s="135">
        <v>0</v>
      </c>
      <c r="CL434" s="55">
        <v>0</v>
      </c>
      <c r="CM434" s="55">
        <v>0</v>
      </c>
      <c r="CN434" s="55">
        <v>0</v>
      </c>
      <c r="CO434" s="55">
        <v>0</v>
      </c>
      <c r="CP434" s="55">
        <v>0</v>
      </c>
      <c r="CQ434" s="135">
        <v>0</v>
      </c>
      <c r="CS434" s="67">
        <v>0</v>
      </c>
      <c r="CT434" s="67">
        <v>0</v>
      </c>
      <c r="CU434" s="67">
        <v>0</v>
      </c>
      <c r="CV434" s="67">
        <v>0</v>
      </c>
      <c r="CW434" s="67">
        <v>0</v>
      </c>
      <c r="CX434" s="135">
        <v>0</v>
      </c>
      <c r="CZ434" s="55">
        <v>0</v>
      </c>
      <c r="DA434" s="55">
        <v>0</v>
      </c>
      <c r="DB434" s="55">
        <v>0</v>
      </c>
      <c r="DC434" s="55">
        <v>0</v>
      </c>
      <c r="DD434" s="55">
        <v>0</v>
      </c>
      <c r="DE434" s="135">
        <v>0</v>
      </c>
      <c r="DG434" s="43" t="b" cm="1">
        <f t="array" aca="1" ref="DG434" ca="1">OR($G434=Forecast_Capex_Input!$BF$8:$BF$10)</f>
        <v>0</v>
      </c>
      <c r="DH434" s="43" cm="1">
        <f t="array" aca="1" ref="DH434" ca="1">IFERROR(INDEX(Forecast_Capex_Input!BG$12:BG$286,$Z434)
*(INDEX(Forecast_Capex_Input!$H$12:$H$286,$Z434)=Repex),0)
*$DG434</f>
        <v>0</v>
      </c>
      <c r="DI434" s="43" cm="1">
        <f t="array" aca="1" ref="DI434" ca="1">IFERROR(INDEX(Forecast_Capex_Input!BH$12:BH$286,$Z434)
*(INDEX(Forecast_Capex_Input!$H$12:$H$286,$Z434)=Repex),0)
*$DG434</f>
        <v>0</v>
      </c>
      <c r="DJ434" s="43" cm="1">
        <f t="array" aca="1" ref="DJ434" ca="1">IFERROR(INDEX(Forecast_Capex_Input!BI$12:BI$286,$Z434)
*(INDEX(Forecast_Capex_Input!$H$12:$H$286,$Z434)=Repex),0)
*$DG434</f>
        <v>0</v>
      </c>
      <c r="DK434" s="43" cm="1">
        <f t="array" aca="1" ref="DK434" ca="1">IFERROR(INDEX(Forecast_Capex_Input!BJ$12:BJ$286,$Z434)
*(INDEX(Forecast_Capex_Input!$H$12:$H$286,$Z434)=Repex),0)
*$DG434</f>
        <v>0</v>
      </c>
      <c r="DL434" s="43" cm="1">
        <f t="array" aca="1" ref="DL434" ca="1">IFERROR(INDEX(Forecast_Capex_Input!BK$12:BK$286,$Z434)
*(INDEX(Forecast_Capex_Input!$H$12:$H$286,$Z434)=Repex),0)
*$DG434</f>
        <v>0</v>
      </c>
      <c r="DM434" s="43" cm="1">
        <f t="array" aca="1" ref="DM434" ca="1">IFERROR(INDEX(Forecast_Capex_Input!BL$12:BL$286,$Z434)
*(INDEX(Forecast_Capex_Input!$H$12:$H$286,$Z434)=Repex),0)
*$DG434</f>
        <v>0</v>
      </c>
      <c r="DO434" s="43" t="b" cm="1">
        <f t="array" aca="1" ref="DO434" ca="1">OR($G434=Forecast_Capex_Input!$BN$8:$BN$9)</f>
        <v>0</v>
      </c>
      <c r="DP434" s="43" cm="1">
        <f t="array" aca="1" ref="DP434" ca="1">IFERROR(INDEX(Forecast_Capex_Input!BO$12:BO$286,$Z434)
*(INDEX(Forecast_Capex_Input!$H$12:$H$286,$Z434)=Repex),0)
*$DO434</f>
        <v>0</v>
      </c>
      <c r="DQ434" s="43" cm="1">
        <f t="array" aca="1" ref="DQ434" ca="1">IFERROR(INDEX(Forecast_Capex_Input!BP$12:BP$286,$Z434)
*(INDEX(Forecast_Capex_Input!$H$12:$H$286,$Z434)=Repex),0)
*$DO434</f>
        <v>0</v>
      </c>
      <c r="DR434" s="43" cm="1">
        <f t="array" aca="1" ref="DR434" ca="1">IFERROR(INDEX(Forecast_Capex_Input!BQ$12:BQ$286,$Z434)
*(INDEX(Forecast_Capex_Input!$H$12:$H$286,$Z434)=Repex),0)
*$DO434</f>
        <v>0</v>
      </c>
      <c r="DS434" s="43" cm="1">
        <f t="array" aca="1" ref="DS434" ca="1">IFERROR(INDEX(Forecast_Capex_Input!BR$12:BR$286,$Z434)
*(INDEX(Forecast_Capex_Input!$H$12:$H$286,$Z434)=Repex),0)
*$DO434</f>
        <v>0</v>
      </c>
      <c r="DT434" s="43" cm="1">
        <f t="array" aca="1" ref="DT434" ca="1">IFERROR(INDEX(Forecast_Capex_Input!BS$12:BS$286,$Z434)
*(INDEX(Forecast_Capex_Input!$H$12:$H$286,$Z434)=Repex),0)
*$DO434</f>
        <v>0</v>
      </c>
      <c r="DV434" s="43" t="b" cm="1">
        <f t="array" aca="1" ref="DV434" ca="1">OR($G434=Forecast_Capex_Input!$BU$8:$BU$10)</f>
        <v>1</v>
      </c>
      <c r="DW434" s="43" cm="1">
        <f t="array" aca="1" ref="DW434" ca="1">IFERROR(INDEX(Forecast_Capex_Input!BV$12:BV$286,$Z434)
*(INDEX(Forecast_Capex_Input!$H$12:$H$286,$Z434)=Repex),0)
*$DV434</f>
        <v>0</v>
      </c>
      <c r="DX434" s="43" cm="1">
        <f t="array" aca="1" ref="DX434" ca="1">IFERROR(INDEX(Forecast_Capex_Input!BW$12:BW$286,$Z434)
*(INDEX(Forecast_Capex_Input!$H$12:$H$286,$Z434)=Repex),0)
*$DV434</f>
        <v>0</v>
      </c>
      <c r="DY434" s="43" cm="1">
        <f t="array" aca="1" ref="DY434" ca="1">IFERROR(INDEX(Forecast_Capex_Input!BX$12:BX$286,$Z434)
*(INDEX(Forecast_Capex_Input!$H$12:$H$286,$Z434)=Repex),0)
*$DV434</f>
        <v>0</v>
      </c>
      <c r="DZ434" s="43" cm="1">
        <f t="array" aca="1" ref="DZ434" ca="1">IFERROR(INDEX(Forecast_Capex_Input!BY$12:BY$286,$Z434)
*(INDEX(Forecast_Capex_Input!$H$12:$H$286,$Z434)=Repex),0)
*$DV434</f>
        <v>0</v>
      </c>
      <c r="EA434" s="43" cm="1">
        <f t="array" aca="1" ref="EA434" ca="1">IFERROR(INDEX(Forecast_Capex_Input!BZ$12:BZ$286,$Z434)
*(INDEX(Forecast_Capex_Input!$H$12:$H$286,$Z434)=Repex),0)
*$DV434</f>
        <v>0</v>
      </c>
      <c r="EB434" s="43" cm="1">
        <f t="array" aca="1" ref="EB434" ca="1">IFERROR(INDEX(Forecast_Capex_Input!CA$12:CA$286,$Z434)
*(INDEX(Forecast_Capex_Input!$H$12:$H$286,$Z434)=Repex),0)
*$DV434</f>
        <v>0</v>
      </c>
      <c r="EC434" s="43" cm="1">
        <f t="array" aca="1" ref="EC434" ca="1">IFERROR(INDEX(Forecast_Capex_Input!CB$12:CB$286,$Z434)
*(INDEX(Forecast_Capex_Input!$H$12:$H$286,$Z434)=Repex),0)
*$DV434</f>
        <v>0</v>
      </c>
      <c r="ED434" s="43" cm="1">
        <f t="array" aca="1" ref="ED434" ca="1">IFERROR(INDEX(Forecast_Capex_Input!CC$12:CC$286,$Z434)
*(INDEX(Forecast_Capex_Input!$H$12:$H$286,$Z434)=Repex),0)
*$DV434</f>
        <v>0</v>
      </c>
      <c r="EF434" s="86">
        <f t="shared" si="45"/>
        <v>0</v>
      </c>
      <c r="EG434" s="28">
        <f>IFERROR(RANK(EF434,EF$11:EF$1010,0)+COUNTIF(EF$11:EF434,EF434)-1,NA)</f>
        <v>88</v>
      </c>
    </row>
    <row r="435" spans="3:137" x14ac:dyDescent="0.2">
      <c r="C435" s="28">
        <f t="shared" si="42"/>
        <v>425</v>
      </c>
      <c r="D435" s="9" t="str" cm="1">
        <f t="array" ref="D435">IFERROR(INDEX(Forecast_Capex_Input!$D$12:$D$286,$Z435),NA)</f>
        <v>ICT Forecast (Trend 2009-23)</v>
      </c>
      <c r="E435" s="24" t="b" cm="1">
        <f t="array" ref="E435">IF($Z435=NA,NA,INDEX(Forecast_Capex_Input!$E$12:$E$286,$Z435))</f>
        <v>1</v>
      </c>
      <c r="F435" s="9" t="str" cm="1">
        <f t="array" aca="1" ref="F435" ca="1">IFERROR(INDEX(General!$E$25:$E$26,$AA435),NA)</f>
        <v>Labour</v>
      </c>
      <c r="G435" s="9" t="str" cm="1">
        <f t="array" aca="1" ref="G435" ca="1">IFERROR(INDEX(Forecast_Capex_Input!$AI$11:$BB$11,$AC435),NA)</f>
        <v>Business IT</v>
      </c>
      <c r="H435" s="50" cm="1">
        <f t="array" aca="1" ref="H435" ca="1">IFERROR(INDEX(Forecast_Capex_Input!$AI$12:$BB$286,$Z435,$AC435),NA)</f>
        <v>0.7</v>
      </c>
      <c r="I435" s="150" t="str" cm="1">
        <f t="array" ref="I435">IFERROR(INDEX(Forecast_Capex_Input!$F$12:$F$286,$Z435),NA)</f>
        <v>Non-network - ICT</v>
      </c>
      <c r="J435" s="150" t="str" cm="1">
        <f t="array" ref="J435">IFERROR(INDEX(Forecast_Capex_Input!G$12:G$286,$Z435),NA)</f>
        <v>Information Technology</v>
      </c>
      <c r="K435" s="150" t="str" cm="1">
        <f t="array" ref="K435">IFERROR(INDEX(Forecast_Capex_Input!H$12:H$286,$Z435),NA)</f>
        <v>ICT</v>
      </c>
      <c r="L435" s="150" t="str" cm="1">
        <f t="array" ref="L435">IFERROR(INDEX(Forecast_Capex_Input!I$12:I$286,$Z435),NA)</f>
        <v>N/A</v>
      </c>
      <c r="M435" s="150" t="str" cm="1">
        <f t="array" ref="M435">IFERROR(INDEX(Forecast_Capex_Input!J$12:J$286,$Z435),NA)</f>
        <v>N/A</v>
      </c>
      <c r="N435" s="150" t="str" cm="1">
        <f t="array" ref="N435">IFERROR(INDEX(Forecast_Capex_Input!K$12:K$286,$Z435),NA)</f>
        <v>N/A</v>
      </c>
      <c r="O435" s="150" t="str" cm="1">
        <f t="array" ref="O435">IFERROR(INDEX(Forecast_Capex_Input!L$12:L$286,$Z435),NA)</f>
        <v>N/A</v>
      </c>
      <c r="P435" s="150" t="str" cm="1">
        <f t="array" ref="P435">IFERROR(INDEX(Forecast_Capex_Input!M$12:M$286,$Z435),NA)</f>
        <v>N/A</v>
      </c>
      <c r="Q435" s="24" t="str" cm="1">
        <f t="array" ref="Q435">IFERROR(INDEX(Forecast_Capex_Input!N$12:N$286,$Z435),NA)</f>
        <v>No</v>
      </c>
      <c r="R435" s="190" cm="1">
        <f t="array" ref="R435">IFERROR(INDEX(Forecast_Capex_Input!O$12:O$286,$Z435),0)</f>
        <v>0</v>
      </c>
      <c r="S435" s="24" t="str" cm="1">
        <f t="array" ref="S435">IFERROR(INDEX(Forecast_Capex_Input!P$12:P$286,$Z435),0)</f>
        <v>Safety security &amp; reliability</v>
      </c>
      <c r="T435" s="150" t="str" cm="1">
        <f t="array" aca="1" ref="T435" ca="1">IFERROR(INDEX(General!$K$91:$K$110,$AC435),NA)</f>
        <v>Business IT (2018 onwards)</v>
      </c>
      <c r="U435" s="43" cm="1">
        <f t="array" aca="1" ref="U435" ca="1">IFERROR(
IF($F435=General!$E$25,INDEX(Forecast_Capex_Input!S$12:S$286,$Z435),
INDEX(Forecast_Capex_Input!T$12:T$286,$Z435)),0)</f>
        <v>0.64</v>
      </c>
      <c r="V435" s="82" t="b">
        <f>IFERROR(INDEX(Overheads!$T$19:$T$26,MATCH($I435,Overheads!$E$19:$E$26,0)),FALSE)</f>
        <v>0</v>
      </c>
      <c r="W435" s="209" t="str" cm="1">
        <f t="array" ref="W435">IFERROR(
INDEX(Forecast_Capex_Input!CN$12:CN$286,$Z435),0)</f>
        <v>FY23</v>
      </c>
      <c r="X435" s="209">
        <f>IFERROR(
MATCH($W435,General!$L$39:$S$39,0),1)</f>
        <v>3</v>
      </c>
      <c r="Z435" s="28">
        <f>IFERROR(
IF(MATCH($C435,Forecast_Capex_Input!$CI$12:$CI$286,1)+1&gt;MAX(Forecast_Capex_Input!$C$12:$C$286),NA,
MATCH($C435,Forecast_Capex_Input!$CI$12:$CI$286,1)+1),1)</f>
        <v>171</v>
      </c>
      <c r="AA435" s="28" cm="1">
        <f t="array" aca="1" ref="AA435" ca="1">IFERROR(
IF(Z434&lt;&gt;Z435,1,
IF(COUNTIF(OFFSET(AA434,0,0,-INDEX(Forecast_Capex_Input!$CG$12:$CG$286,$Z435)),AA434)=INDEX(Forecast_Capex_Input!$CG$12:$CG$286,$Z435),AA434+1,AA434)),NA)</f>
        <v>1</v>
      </c>
      <c r="AB435" s="28" cm="1">
        <f t="array" ref="AB435">IFERROR($C435-IF($Z435=1,1,INDEX(Forecast_Capex_Input!$CI$12:$CI$286,$Z435-1))+1,NA)</f>
        <v>1</v>
      </c>
      <c r="AC435" s="28" cm="1">
        <f t="array" aca="1" ref="AC435" ca="1">IFERROR(IF(AA435=1,
INDEX(Forecast_Capex_Input!$AI$10:$BB$10,SMALL(IF(INDEX(Forecast_Capex_Input!$AI$12:$BB$286,$Z435,0)&gt;0,COLUMN(Forecast_Capex_Input!$AI$10:$BB$10)-COLUMN(Forecast_Capex_Input!$AI$12)+1),ROWS(OFFSET(AC434,0,0,-$AB435)))),
OFFSET(AC434,-INDEX(Forecast_Capex_Input!$CG$12:$CG$286,$Z435)+1,0)),NA)</f>
        <v>6</v>
      </c>
      <c r="AD435" s="28">
        <f t="shared" ca="1" si="40"/>
        <v>1</v>
      </c>
      <c r="AE435" s="82" t="b">
        <f t="shared" si="43"/>
        <v>0</v>
      </c>
      <c r="AF435" s="78" t="b">
        <v>0</v>
      </c>
      <c r="AG435" s="82" t="b">
        <f t="shared" si="41"/>
        <v>1</v>
      </c>
      <c r="AI435" s="55">
        <v>7.7235100028551962</v>
      </c>
      <c r="AJ435" s="55">
        <v>7.7235100028551962</v>
      </c>
      <c r="AK435" s="55">
        <v>7.7235100028551962</v>
      </c>
      <c r="AL435" s="55">
        <v>7.7235100028551962</v>
      </c>
      <c r="AM435" s="55">
        <v>7.7235100028551962</v>
      </c>
      <c r="AN435" s="135">
        <v>38.617550014275977</v>
      </c>
      <c r="AP435" s="55">
        <v>7.7536676562018405</v>
      </c>
      <c r="AQ435" s="55">
        <v>7.8550583559752862</v>
      </c>
      <c r="AR435" s="55">
        <v>7.9457563077676605</v>
      </c>
      <c r="AS435" s="55">
        <v>7.9801650684489731</v>
      </c>
      <c r="AT435" s="55">
        <v>8.0041806836416551</v>
      </c>
      <c r="AU435" s="135">
        <v>39.538828072035415</v>
      </c>
      <c r="AW435" s="55">
        <v>0</v>
      </c>
      <c r="AX435" s="55">
        <v>0</v>
      </c>
      <c r="AY435" s="55">
        <v>0</v>
      </c>
      <c r="AZ435" s="55">
        <v>0</v>
      </c>
      <c r="BA435" s="55">
        <v>0</v>
      </c>
      <c r="BB435" s="135">
        <v>0</v>
      </c>
      <c r="BD435" s="55">
        <v>0.18199930034580905</v>
      </c>
      <c r="BE435" s="55">
        <v>0.17396280278922777</v>
      </c>
      <c r="BF435" s="55">
        <v>0.21132452780153199</v>
      </c>
      <c r="BG435" s="55">
        <v>0.21371311996976972</v>
      </c>
      <c r="BH435" s="55">
        <v>0.19307382375904186</v>
      </c>
      <c r="BI435" s="135">
        <v>0.97407357466538036</v>
      </c>
      <c r="BK435" s="55">
        <v>7.9356669565476494</v>
      </c>
      <c r="BL435" s="55">
        <v>8.0290211587645146</v>
      </c>
      <c r="BM435" s="55">
        <v>8.1570808355691931</v>
      </c>
      <c r="BN435" s="55">
        <v>8.1938781884187435</v>
      </c>
      <c r="BO435" s="55">
        <v>8.1972545074006966</v>
      </c>
      <c r="BP435" s="135">
        <v>40.512901646700797</v>
      </c>
      <c r="BR435" s="147">
        <v>0.2</v>
      </c>
      <c r="BS435" s="147">
        <v>0.2</v>
      </c>
      <c r="BT435" s="147">
        <v>0.2</v>
      </c>
      <c r="BU435" s="147">
        <v>0.2</v>
      </c>
      <c r="BV435" s="147">
        <v>0.2</v>
      </c>
      <c r="BX435" s="55">
        <v>7.7235100028551962</v>
      </c>
      <c r="BY435" s="55">
        <v>7.7235100028551962</v>
      </c>
      <c r="BZ435" s="55">
        <v>7.7235100028551962</v>
      </c>
      <c r="CA435" s="55">
        <v>7.7235100028551962</v>
      </c>
      <c r="CB435" s="55">
        <v>7.7235100028551962</v>
      </c>
      <c r="CC435" s="135">
        <v>38.617550014275977</v>
      </c>
      <c r="CE435" s="55">
        <v>7.9077656144070829</v>
      </c>
      <c r="CF435" s="55">
        <v>7.9077656144070829</v>
      </c>
      <c r="CG435" s="55">
        <v>7.9077656144070829</v>
      </c>
      <c r="CH435" s="55">
        <v>7.9077656144070829</v>
      </c>
      <c r="CI435" s="55">
        <v>7.9077656144070829</v>
      </c>
      <c r="CJ435" s="135">
        <v>39.538828072035415</v>
      </c>
      <c r="CL435" s="55">
        <v>0</v>
      </c>
      <c r="CM435" s="55">
        <v>0</v>
      </c>
      <c r="CN435" s="55">
        <v>0</v>
      </c>
      <c r="CO435" s="55">
        <v>0</v>
      </c>
      <c r="CP435" s="55">
        <v>0</v>
      </c>
      <c r="CQ435" s="135">
        <v>0</v>
      </c>
      <c r="CS435" s="67">
        <v>0.19481471493307609</v>
      </c>
      <c r="CT435" s="67">
        <v>0.19481471493307609</v>
      </c>
      <c r="CU435" s="67">
        <v>0.19481471493307609</v>
      </c>
      <c r="CV435" s="67">
        <v>0.19481471493307609</v>
      </c>
      <c r="CW435" s="67">
        <v>0.19481471493307609</v>
      </c>
      <c r="CX435" s="135">
        <v>0.97407357466538047</v>
      </c>
      <c r="CZ435" s="55">
        <v>8.1025803293401584</v>
      </c>
      <c r="DA435" s="55">
        <v>8.1025803293401584</v>
      </c>
      <c r="DB435" s="55">
        <v>8.1025803293401584</v>
      </c>
      <c r="DC435" s="55">
        <v>8.1025803293401584</v>
      </c>
      <c r="DD435" s="55">
        <v>8.1025803293401584</v>
      </c>
      <c r="DE435" s="135">
        <v>40.51290164670079</v>
      </c>
      <c r="DG435" s="43" t="b" cm="1">
        <f t="array" aca="1" ref="DG435" ca="1">OR($G435=Forecast_Capex_Input!$BF$8:$BF$10)</f>
        <v>0</v>
      </c>
      <c r="DH435" s="43" cm="1">
        <f t="array" aca="1" ref="DH435" ca="1">IFERROR(INDEX(Forecast_Capex_Input!BG$12:BG$286,$Z435)
*(INDEX(Forecast_Capex_Input!$H$12:$H$286,$Z435)=Repex),0)
*$DG435</f>
        <v>0</v>
      </c>
      <c r="DI435" s="43" cm="1">
        <f t="array" aca="1" ref="DI435" ca="1">IFERROR(INDEX(Forecast_Capex_Input!BH$12:BH$286,$Z435)
*(INDEX(Forecast_Capex_Input!$H$12:$H$286,$Z435)=Repex),0)
*$DG435</f>
        <v>0</v>
      </c>
      <c r="DJ435" s="43" cm="1">
        <f t="array" aca="1" ref="DJ435" ca="1">IFERROR(INDEX(Forecast_Capex_Input!BI$12:BI$286,$Z435)
*(INDEX(Forecast_Capex_Input!$H$12:$H$286,$Z435)=Repex),0)
*$DG435</f>
        <v>0</v>
      </c>
      <c r="DK435" s="43" cm="1">
        <f t="array" aca="1" ref="DK435" ca="1">IFERROR(INDEX(Forecast_Capex_Input!BJ$12:BJ$286,$Z435)
*(INDEX(Forecast_Capex_Input!$H$12:$H$286,$Z435)=Repex),0)
*$DG435</f>
        <v>0</v>
      </c>
      <c r="DL435" s="43" cm="1">
        <f t="array" aca="1" ref="DL435" ca="1">IFERROR(INDEX(Forecast_Capex_Input!BK$12:BK$286,$Z435)
*(INDEX(Forecast_Capex_Input!$H$12:$H$286,$Z435)=Repex),0)
*$DG435</f>
        <v>0</v>
      </c>
      <c r="DM435" s="43" cm="1">
        <f t="array" aca="1" ref="DM435" ca="1">IFERROR(INDEX(Forecast_Capex_Input!BL$12:BL$286,$Z435)
*(INDEX(Forecast_Capex_Input!$H$12:$H$286,$Z435)=Repex),0)
*$DG435</f>
        <v>0</v>
      </c>
      <c r="DO435" s="43" t="b" cm="1">
        <f t="array" aca="1" ref="DO435" ca="1">OR($G435=Forecast_Capex_Input!$BN$8:$BN$9)</f>
        <v>0</v>
      </c>
      <c r="DP435" s="43" cm="1">
        <f t="array" aca="1" ref="DP435" ca="1">IFERROR(INDEX(Forecast_Capex_Input!BO$12:BO$286,$Z435)
*(INDEX(Forecast_Capex_Input!$H$12:$H$286,$Z435)=Repex),0)
*$DO435</f>
        <v>0</v>
      </c>
      <c r="DQ435" s="43" cm="1">
        <f t="array" aca="1" ref="DQ435" ca="1">IFERROR(INDEX(Forecast_Capex_Input!BP$12:BP$286,$Z435)
*(INDEX(Forecast_Capex_Input!$H$12:$H$286,$Z435)=Repex),0)
*$DO435</f>
        <v>0</v>
      </c>
      <c r="DR435" s="43" cm="1">
        <f t="array" aca="1" ref="DR435" ca="1">IFERROR(INDEX(Forecast_Capex_Input!BQ$12:BQ$286,$Z435)
*(INDEX(Forecast_Capex_Input!$H$12:$H$286,$Z435)=Repex),0)
*$DO435</f>
        <v>0</v>
      </c>
      <c r="DS435" s="43" cm="1">
        <f t="array" aca="1" ref="DS435" ca="1">IFERROR(INDEX(Forecast_Capex_Input!BR$12:BR$286,$Z435)
*(INDEX(Forecast_Capex_Input!$H$12:$H$286,$Z435)=Repex),0)
*$DO435</f>
        <v>0</v>
      </c>
      <c r="DT435" s="43" cm="1">
        <f t="array" aca="1" ref="DT435" ca="1">IFERROR(INDEX(Forecast_Capex_Input!BS$12:BS$286,$Z435)
*(INDEX(Forecast_Capex_Input!$H$12:$H$286,$Z435)=Repex),0)
*$DO435</f>
        <v>0</v>
      </c>
      <c r="DV435" s="43" t="b" cm="1">
        <f t="array" aca="1" ref="DV435" ca="1">OR($G435=Forecast_Capex_Input!$BU$8:$BU$10)</f>
        <v>1</v>
      </c>
      <c r="DW435" s="43" cm="1">
        <f t="array" aca="1" ref="DW435" ca="1">IFERROR(INDEX(Forecast_Capex_Input!BV$12:BV$286,$Z435)
*(INDEX(Forecast_Capex_Input!$H$12:$H$286,$Z435)=Repex),0)
*$DV435</f>
        <v>0</v>
      </c>
      <c r="DX435" s="43" cm="1">
        <f t="array" aca="1" ref="DX435" ca="1">IFERROR(INDEX(Forecast_Capex_Input!BW$12:BW$286,$Z435)
*(INDEX(Forecast_Capex_Input!$H$12:$H$286,$Z435)=Repex),0)
*$DV435</f>
        <v>0</v>
      </c>
      <c r="DY435" s="43" cm="1">
        <f t="array" aca="1" ref="DY435" ca="1">IFERROR(INDEX(Forecast_Capex_Input!BX$12:BX$286,$Z435)
*(INDEX(Forecast_Capex_Input!$H$12:$H$286,$Z435)=Repex),0)
*$DV435</f>
        <v>0</v>
      </c>
      <c r="DZ435" s="43" cm="1">
        <f t="array" aca="1" ref="DZ435" ca="1">IFERROR(INDEX(Forecast_Capex_Input!BY$12:BY$286,$Z435)
*(INDEX(Forecast_Capex_Input!$H$12:$H$286,$Z435)=Repex),0)
*$DV435</f>
        <v>0</v>
      </c>
      <c r="EA435" s="43" cm="1">
        <f t="array" aca="1" ref="EA435" ca="1">IFERROR(INDEX(Forecast_Capex_Input!BZ$12:BZ$286,$Z435)
*(INDEX(Forecast_Capex_Input!$H$12:$H$286,$Z435)=Repex),0)
*$DV435</f>
        <v>0</v>
      </c>
      <c r="EB435" s="43" cm="1">
        <f t="array" aca="1" ref="EB435" ca="1">IFERROR(INDEX(Forecast_Capex_Input!CA$12:CA$286,$Z435)
*(INDEX(Forecast_Capex_Input!$H$12:$H$286,$Z435)=Repex),0)
*$DV435</f>
        <v>0</v>
      </c>
      <c r="EC435" s="43" cm="1">
        <f t="array" aca="1" ref="EC435" ca="1">IFERROR(INDEX(Forecast_Capex_Input!CB$12:CB$286,$Z435)
*(INDEX(Forecast_Capex_Input!$H$12:$H$286,$Z435)=Repex),0)
*$DV435</f>
        <v>0</v>
      </c>
      <c r="ED435" s="43" cm="1">
        <f t="array" aca="1" ref="ED435" ca="1">IFERROR(INDEX(Forecast_Capex_Input!CC$12:CC$286,$Z435)
*(INDEX(Forecast_Capex_Input!$H$12:$H$286,$Z435)=Repex),0)
*$DV435</f>
        <v>0</v>
      </c>
      <c r="EF435" s="86" t="str">
        <f t="shared" si="45"/>
        <v>N/A</v>
      </c>
      <c r="EG435" s="28" t="str">
        <f>IFERROR(RANK(EF435,EF$11:EF$1010,0)+COUNTIF(EF$11:EF435,EF435)-1,NA)</f>
        <v>N/A</v>
      </c>
    </row>
    <row r="436" spans="3:137" x14ac:dyDescent="0.2">
      <c r="C436" s="28">
        <f t="shared" si="42"/>
        <v>426</v>
      </c>
      <c r="D436" s="9" t="str" cm="1">
        <f t="array" ref="D436">IFERROR(INDEX(Forecast_Capex_Input!$D$12:$D$286,$Z436),NA)</f>
        <v>ICT Forecast (Trend 2009-23)</v>
      </c>
      <c r="E436" s="24" t="b" cm="1">
        <f t="array" ref="E436">IF($Z436=NA,NA,INDEX(Forecast_Capex_Input!$E$12:$E$286,$Z436))</f>
        <v>1</v>
      </c>
      <c r="F436" s="9" t="str" cm="1">
        <f t="array" aca="1" ref="F436" ca="1">IFERROR(INDEX(General!$E$25:$E$26,$AA436),NA)</f>
        <v>Labour</v>
      </c>
      <c r="G436" s="9" t="str" cm="1">
        <f t="array" aca="1" ref="G436" ca="1">IFERROR(INDEX(Forecast_Capex_Input!$AI$11:$BB$11,$AC436),NA)</f>
        <v>In-house software</v>
      </c>
      <c r="H436" s="50" cm="1">
        <f t="array" aca="1" ref="H436" ca="1">IFERROR(INDEX(Forecast_Capex_Input!$AI$12:$BB$286,$Z436,$AC436),NA)</f>
        <v>0.3</v>
      </c>
      <c r="I436" s="150" t="str" cm="1">
        <f t="array" ref="I436">IFERROR(INDEX(Forecast_Capex_Input!$F$12:$F$286,$Z436),NA)</f>
        <v>Non-network - ICT</v>
      </c>
      <c r="J436" s="150" t="str" cm="1">
        <f t="array" ref="J436">IFERROR(INDEX(Forecast_Capex_Input!G$12:G$286,$Z436),NA)</f>
        <v>Information Technology</v>
      </c>
      <c r="K436" s="150" t="str" cm="1">
        <f t="array" ref="K436">IFERROR(INDEX(Forecast_Capex_Input!H$12:H$286,$Z436),NA)</f>
        <v>ICT</v>
      </c>
      <c r="L436" s="150" t="str" cm="1">
        <f t="array" ref="L436">IFERROR(INDEX(Forecast_Capex_Input!I$12:I$286,$Z436),NA)</f>
        <v>N/A</v>
      </c>
      <c r="M436" s="150" t="str" cm="1">
        <f t="array" ref="M436">IFERROR(INDEX(Forecast_Capex_Input!J$12:J$286,$Z436),NA)</f>
        <v>N/A</v>
      </c>
      <c r="N436" s="150" t="str" cm="1">
        <f t="array" ref="N436">IFERROR(INDEX(Forecast_Capex_Input!K$12:K$286,$Z436),NA)</f>
        <v>N/A</v>
      </c>
      <c r="O436" s="150" t="str" cm="1">
        <f t="array" ref="O436">IFERROR(INDEX(Forecast_Capex_Input!L$12:L$286,$Z436),NA)</f>
        <v>N/A</v>
      </c>
      <c r="P436" s="150" t="str" cm="1">
        <f t="array" ref="P436">IFERROR(INDEX(Forecast_Capex_Input!M$12:M$286,$Z436),NA)</f>
        <v>N/A</v>
      </c>
      <c r="Q436" s="24" t="str" cm="1">
        <f t="array" ref="Q436">IFERROR(INDEX(Forecast_Capex_Input!N$12:N$286,$Z436),NA)</f>
        <v>No</v>
      </c>
      <c r="R436" s="190" cm="1">
        <f t="array" ref="R436">IFERROR(INDEX(Forecast_Capex_Input!O$12:O$286,$Z436),0)</f>
        <v>0</v>
      </c>
      <c r="S436" s="24" t="str" cm="1">
        <f t="array" ref="S436">IFERROR(INDEX(Forecast_Capex_Input!P$12:P$286,$Z436),0)</f>
        <v>Safety security &amp; reliability</v>
      </c>
      <c r="T436" s="150" t="str" cm="1">
        <f t="array" aca="1" ref="T436" ca="1">IFERROR(INDEX(General!$K$91:$K$110,$AC436),NA)</f>
        <v>In-house software</v>
      </c>
      <c r="U436" s="43" cm="1">
        <f t="array" aca="1" ref="U436" ca="1">IFERROR(
IF($F436=General!$E$25,INDEX(Forecast_Capex_Input!S$12:S$286,$Z436),
INDEX(Forecast_Capex_Input!T$12:T$286,$Z436)),0)</f>
        <v>0.64</v>
      </c>
      <c r="V436" s="82" t="b">
        <f>IFERROR(INDEX(Overheads!$T$19:$T$26,MATCH($I436,Overheads!$E$19:$E$26,0)),FALSE)</f>
        <v>0</v>
      </c>
      <c r="W436" s="209" t="str" cm="1">
        <f t="array" ref="W436">IFERROR(
INDEX(Forecast_Capex_Input!CN$12:CN$286,$Z436),0)</f>
        <v>FY23</v>
      </c>
      <c r="X436" s="209">
        <f>IFERROR(
MATCH($W436,General!$L$39:$S$39,0),1)</f>
        <v>3</v>
      </c>
      <c r="Z436" s="28">
        <f>IFERROR(
IF(MATCH($C436,Forecast_Capex_Input!$CI$12:$CI$286,1)+1&gt;MAX(Forecast_Capex_Input!$C$12:$C$286),NA,
MATCH($C436,Forecast_Capex_Input!$CI$12:$CI$286,1)+1),1)</f>
        <v>171</v>
      </c>
      <c r="AA436" s="28" cm="1">
        <f t="array" aca="1" ref="AA436" ca="1">IFERROR(
IF(Z435&lt;&gt;Z436,1,
IF(COUNTIF(OFFSET(AA435,0,0,-INDEX(Forecast_Capex_Input!$CG$12:$CG$286,$Z436)),AA435)=INDEX(Forecast_Capex_Input!$CG$12:$CG$286,$Z436),AA435+1,AA435)),NA)</f>
        <v>1</v>
      </c>
      <c r="AB436" s="28" cm="1">
        <f t="array" ref="AB436">IFERROR($C436-IF($Z436=1,1,INDEX(Forecast_Capex_Input!$CI$12:$CI$286,$Z436-1))+1,NA)</f>
        <v>2</v>
      </c>
      <c r="AC436" s="28" cm="1">
        <f t="array" aca="1" ref="AC436" ca="1">IFERROR(IF(AA436=1,
INDEX(Forecast_Capex_Input!$AI$10:$BB$10,SMALL(IF(INDEX(Forecast_Capex_Input!$AI$12:$BB$286,$Z436,0)&gt;0,COLUMN(Forecast_Capex_Input!$AI$10:$BB$10)-COLUMN(Forecast_Capex_Input!$AI$12)+1),ROWS(OFFSET(AC435,0,0,-$AB436)))),
OFFSET(AC435,-INDEX(Forecast_Capex_Input!$CG$12:$CG$286,$Z436)+1,0)),NA)</f>
        <v>20</v>
      </c>
      <c r="AD436" s="28">
        <f t="shared" ca="1" si="40"/>
        <v>1</v>
      </c>
      <c r="AE436" s="82" t="b">
        <f t="shared" si="43"/>
        <v>0</v>
      </c>
      <c r="AF436" s="78" t="b">
        <v>0</v>
      </c>
      <c r="AG436" s="82" t="b">
        <f t="shared" si="41"/>
        <v>1</v>
      </c>
      <c r="AI436" s="55">
        <v>3.3100757155093699</v>
      </c>
      <c r="AJ436" s="55">
        <v>3.3100757155093699</v>
      </c>
      <c r="AK436" s="55">
        <v>3.3100757155093699</v>
      </c>
      <c r="AL436" s="55">
        <v>3.3100757155093699</v>
      </c>
      <c r="AM436" s="55">
        <v>3.3100757155093699</v>
      </c>
      <c r="AN436" s="135">
        <v>16.550378577546848</v>
      </c>
      <c r="AP436" s="55">
        <v>3.3230004240865032</v>
      </c>
      <c r="AQ436" s="55">
        <v>3.3664535811322658</v>
      </c>
      <c r="AR436" s="55">
        <v>3.4053241319004259</v>
      </c>
      <c r="AS436" s="55">
        <v>3.4200707436209887</v>
      </c>
      <c r="AT436" s="55">
        <v>3.4303631501321381</v>
      </c>
      <c r="AU436" s="135">
        <v>16.945212030872323</v>
      </c>
      <c r="AW436" s="55">
        <v>0</v>
      </c>
      <c r="AX436" s="55">
        <v>0</v>
      </c>
      <c r="AY436" s="55">
        <v>0</v>
      </c>
      <c r="AZ436" s="55">
        <v>0</v>
      </c>
      <c r="BA436" s="55">
        <v>0</v>
      </c>
      <c r="BB436" s="135">
        <v>0</v>
      </c>
      <c r="BD436" s="55">
        <v>7.7999700148203871E-2</v>
      </c>
      <c r="BE436" s="55">
        <v>7.4555486909669053E-2</v>
      </c>
      <c r="BF436" s="55">
        <v>9.0567654772085143E-2</v>
      </c>
      <c r="BG436" s="55">
        <v>9.1591337129901335E-2</v>
      </c>
      <c r="BH436" s="55">
        <v>8.27459244681608E-2</v>
      </c>
      <c r="BI436" s="135">
        <v>0.4174601034280202</v>
      </c>
      <c r="BK436" s="55">
        <v>3.4010001242347072</v>
      </c>
      <c r="BL436" s="55">
        <v>3.441009068041935</v>
      </c>
      <c r="BM436" s="55">
        <v>3.495891786672511</v>
      </c>
      <c r="BN436" s="55">
        <v>3.5116620807508903</v>
      </c>
      <c r="BO436" s="55">
        <v>3.5131090746002989</v>
      </c>
      <c r="BP436" s="135">
        <v>17.36267213430034</v>
      </c>
      <c r="BR436" s="147">
        <v>0.2</v>
      </c>
      <c r="BS436" s="147">
        <v>0.2</v>
      </c>
      <c r="BT436" s="147">
        <v>0.2</v>
      </c>
      <c r="BU436" s="147">
        <v>0.2</v>
      </c>
      <c r="BV436" s="147">
        <v>0.2</v>
      </c>
      <c r="BX436" s="55">
        <v>3.3100757155093699</v>
      </c>
      <c r="BY436" s="55">
        <v>3.3100757155093699</v>
      </c>
      <c r="BZ436" s="55">
        <v>3.3100757155093699</v>
      </c>
      <c r="CA436" s="55">
        <v>3.3100757155093699</v>
      </c>
      <c r="CB436" s="55">
        <v>3.3100757155093699</v>
      </c>
      <c r="CC436" s="135">
        <v>16.550378577546848</v>
      </c>
      <c r="CE436" s="55">
        <v>3.3890424061744646</v>
      </c>
      <c r="CF436" s="55">
        <v>3.3890424061744646</v>
      </c>
      <c r="CG436" s="55">
        <v>3.3890424061744646</v>
      </c>
      <c r="CH436" s="55">
        <v>3.3890424061744646</v>
      </c>
      <c r="CI436" s="55">
        <v>3.3890424061744646</v>
      </c>
      <c r="CJ436" s="135">
        <v>16.945212030872323</v>
      </c>
      <c r="CL436" s="55">
        <v>0</v>
      </c>
      <c r="CM436" s="55">
        <v>0</v>
      </c>
      <c r="CN436" s="55">
        <v>0</v>
      </c>
      <c r="CO436" s="55">
        <v>0</v>
      </c>
      <c r="CP436" s="55">
        <v>0</v>
      </c>
      <c r="CQ436" s="135">
        <v>0</v>
      </c>
      <c r="CS436" s="67">
        <v>8.3492020685604046E-2</v>
      </c>
      <c r="CT436" s="67">
        <v>8.3492020685604046E-2</v>
      </c>
      <c r="CU436" s="67">
        <v>8.3492020685604046E-2</v>
      </c>
      <c r="CV436" s="67">
        <v>8.3492020685604046E-2</v>
      </c>
      <c r="CW436" s="67">
        <v>8.3492020685604046E-2</v>
      </c>
      <c r="CX436" s="135">
        <v>0.4174601034280202</v>
      </c>
      <c r="CZ436" s="55">
        <v>3.4725344268600686</v>
      </c>
      <c r="DA436" s="55">
        <v>3.4725344268600686</v>
      </c>
      <c r="DB436" s="55">
        <v>3.4725344268600686</v>
      </c>
      <c r="DC436" s="55">
        <v>3.4725344268600686</v>
      </c>
      <c r="DD436" s="55">
        <v>3.4725344268600686</v>
      </c>
      <c r="DE436" s="135">
        <v>17.362672134300343</v>
      </c>
      <c r="DG436" s="43" t="b" cm="1">
        <f t="array" aca="1" ref="DG436" ca="1">OR($G436=Forecast_Capex_Input!$BF$8:$BF$10)</f>
        <v>0</v>
      </c>
      <c r="DH436" s="43" cm="1">
        <f t="array" aca="1" ref="DH436" ca="1">IFERROR(INDEX(Forecast_Capex_Input!BG$12:BG$286,$Z436)
*(INDEX(Forecast_Capex_Input!$H$12:$H$286,$Z436)=Repex),0)
*$DG436</f>
        <v>0</v>
      </c>
      <c r="DI436" s="43" cm="1">
        <f t="array" aca="1" ref="DI436" ca="1">IFERROR(INDEX(Forecast_Capex_Input!BH$12:BH$286,$Z436)
*(INDEX(Forecast_Capex_Input!$H$12:$H$286,$Z436)=Repex),0)
*$DG436</f>
        <v>0</v>
      </c>
      <c r="DJ436" s="43" cm="1">
        <f t="array" aca="1" ref="DJ436" ca="1">IFERROR(INDEX(Forecast_Capex_Input!BI$12:BI$286,$Z436)
*(INDEX(Forecast_Capex_Input!$H$12:$H$286,$Z436)=Repex),0)
*$DG436</f>
        <v>0</v>
      </c>
      <c r="DK436" s="43" cm="1">
        <f t="array" aca="1" ref="DK436" ca="1">IFERROR(INDEX(Forecast_Capex_Input!BJ$12:BJ$286,$Z436)
*(INDEX(Forecast_Capex_Input!$H$12:$H$286,$Z436)=Repex),0)
*$DG436</f>
        <v>0</v>
      </c>
      <c r="DL436" s="43" cm="1">
        <f t="array" aca="1" ref="DL436" ca="1">IFERROR(INDEX(Forecast_Capex_Input!BK$12:BK$286,$Z436)
*(INDEX(Forecast_Capex_Input!$H$12:$H$286,$Z436)=Repex),0)
*$DG436</f>
        <v>0</v>
      </c>
      <c r="DM436" s="43" cm="1">
        <f t="array" aca="1" ref="DM436" ca="1">IFERROR(INDEX(Forecast_Capex_Input!BL$12:BL$286,$Z436)
*(INDEX(Forecast_Capex_Input!$H$12:$H$286,$Z436)=Repex),0)
*$DG436</f>
        <v>0</v>
      </c>
      <c r="DO436" s="43" t="b" cm="1">
        <f t="array" aca="1" ref="DO436" ca="1">OR($G436=Forecast_Capex_Input!$BN$8:$BN$9)</f>
        <v>0</v>
      </c>
      <c r="DP436" s="43" cm="1">
        <f t="array" aca="1" ref="DP436" ca="1">IFERROR(INDEX(Forecast_Capex_Input!BO$12:BO$286,$Z436)
*(INDEX(Forecast_Capex_Input!$H$12:$H$286,$Z436)=Repex),0)
*$DO436</f>
        <v>0</v>
      </c>
      <c r="DQ436" s="43" cm="1">
        <f t="array" aca="1" ref="DQ436" ca="1">IFERROR(INDEX(Forecast_Capex_Input!BP$12:BP$286,$Z436)
*(INDEX(Forecast_Capex_Input!$H$12:$H$286,$Z436)=Repex),0)
*$DO436</f>
        <v>0</v>
      </c>
      <c r="DR436" s="43" cm="1">
        <f t="array" aca="1" ref="DR436" ca="1">IFERROR(INDEX(Forecast_Capex_Input!BQ$12:BQ$286,$Z436)
*(INDEX(Forecast_Capex_Input!$H$12:$H$286,$Z436)=Repex),0)
*$DO436</f>
        <v>0</v>
      </c>
      <c r="DS436" s="43" cm="1">
        <f t="array" aca="1" ref="DS436" ca="1">IFERROR(INDEX(Forecast_Capex_Input!BR$12:BR$286,$Z436)
*(INDEX(Forecast_Capex_Input!$H$12:$H$286,$Z436)=Repex),0)
*$DO436</f>
        <v>0</v>
      </c>
      <c r="DT436" s="43" cm="1">
        <f t="array" aca="1" ref="DT436" ca="1">IFERROR(INDEX(Forecast_Capex_Input!BS$12:BS$286,$Z436)
*(INDEX(Forecast_Capex_Input!$H$12:$H$286,$Z436)=Repex),0)
*$DO436</f>
        <v>0</v>
      </c>
      <c r="DV436" s="43" t="b" cm="1">
        <f t="array" aca="1" ref="DV436" ca="1">OR($G436=Forecast_Capex_Input!$BU$8:$BU$10)</f>
        <v>0</v>
      </c>
      <c r="DW436" s="43" cm="1">
        <f t="array" aca="1" ref="DW436" ca="1">IFERROR(INDEX(Forecast_Capex_Input!BV$12:BV$286,$Z436)
*(INDEX(Forecast_Capex_Input!$H$12:$H$286,$Z436)=Repex),0)
*$DV436</f>
        <v>0</v>
      </c>
      <c r="DX436" s="43" cm="1">
        <f t="array" aca="1" ref="DX436" ca="1">IFERROR(INDEX(Forecast_Capex_Input!BW$12:BW$286,$Z436)
*(INDEX(Forecast_Capex_Input!$H$12:$H$286,$Z436)=Repex),0)
*$DV436</f>
        <v>0</v>
      </c>
      <c r="DY436" s="43" cm="1">
        <f t="array" aca="1" ref="DY436" ca="1">IFERROR(INDEX(Forecast_Capex_Input!BX$12:BX$286,$Z436)
*(INDEX(Forecast_Capex_Input!$H$12:$H$286,$Z436)=Repex),0)
*$DV436</f>
        <v>0</v>
      </c>
      <c r="DZ436" s="43" cm="1">
        <f t="array" aca="1" ref="DZ436" ca="1">IFERROR(INDEX(Forecast_Capex_Input!BY$12:BY$286,$Z436)
*(INDEX(Forecast_Capex_Input!$H$12:$H$286,$Z436)=Repex),0)
*$DV436</f>
        <v>0</v>
      </c>
      <c r="EA436" s="43" cm="1">
        <f t="array" aca="1" ref="EA436" ca="1">IFERROR(INDEX(Forecast_Capex_Input!BZ$12:BZ$286,$Z436)
*(INDEX(Forecast_Capex_Input!$H$12:$H$286,$Z436)=Repex),0)
*$DV436</f>
        <v>0</v>
      </c>
      <c r="EB436" s="43" cm="1">
        <f t="array" aca="1" ref="EB436" ca="1">IFERROR(INDEX(Forecast_Capex_Input!CA$12:CA$286,$Z436)
*(INDEX(Forecast_Capex_Input!$H$12:$H$286,$Z436)=Repex),0)
*$DV436</f>
        <v>0</v>
      </c>
      <c r="EC436" s="43" cm="1">
        <f t="array" aca="1" ref="EC436" ca="1">IFERROR(INDEX(Forecast_Capex_Input!CB$12:CB$286,$Z436)
*(INDEX(Forecast_Capex_Input!$H$12:$H$286,$Z436)=Repex),0)
*$DV436</f>
        <v>0</v>
      </c>
      <c r="ED436" s="43" cm="1">
        <f t="array" aca="1" ref="ED436" ca="1">IFERROR(INDEX(Forecast_Capex_Input!CC$12:CC$286,$Z436)
*(INDEX(Forecast_Capex_Input!$H$12:$H$286,$Z436)=Repex),0)
*$DV436</f>
        <v>0</v>
      </c>
      <c r="EF436" s="86" t="str">
        <f t="shared" si="45"/>
        <v>N/A</v>
      </c>
      <c r="EG436" s="28" t="str">
        <f>IFERROR(RANK(EF436,EF$11:EF$1010,0)+COUNTIF(EF$11:EF436,EF436)-1,NA)</f>
        <v>N/A</v>
      </c>
    </row>
    <row r="437" spans="3:137" x14ac:dyDescent="0.2">
      <c r="C437" s="28">
        <f t="shared" si="42"/>
        <v>427</v>
      </c>
      <c r="D437" s="9" t="str" cm="1">
        <f t="array" ref="D437">IFERROR(INDEX(Forecast_Capex_Input!$D$12:$D$286,$Z437),NA)</f>
        <v>ICT Forecast (Trend 2009-23)</v>
      </c>
      <c r="E437" s="24" t="b" cm="1">
        <f t="array" ref="E437">IF($Z437=NA,NA,INDEX(Forecast_Capex_Input!$E$12:$E$286,$Z437))</f>
        <v>1</v>
      </c>
      <c r="F437" s="9" t="str" cm="1">
        <f t="array" aca="1" ref="F437" ca="1">IFERROR(INDEX(General!$E$25:$E$26,$AA437),NA)</f>
        <v>Non-Labour</v>
      </c>
      <c r="G437" s="9" t="str" cm="1">
        <f t="array" aca="1" ref="G437" ca="1">IFERROR(INDEX(Forecast_Capex_Input!$AI$11:$BB$11,$AC437),NA)</f>
        <v>Business IT</v>
      </c>
      <c r="H437" s="50" cm="1">
        <f t="array" aca="1" ref="H437" ca="1">IFERROR(INDEX(Forecast_Capex_Input!$AI$12:$BB$286,$Z437,$AC437),NA)</f>
        <v>0.7</v>
      </c>
      <c r="I437" s="150" t="str" cm="1">
        <f t="array" ref="I437">IFERROR(INDEX(Forecast_Capex_Input!$F$12:$F$286,$Z437),NA)</f>
        <v>Non-network - ICT</v>
      </c>
      <c r="J437" s="150" t="str" cm="1">
        <f t="array" ref="J437">IFERROR(INDEX(Forecast_Capex_Input!G$12:G$286,$Z437),NA)</f>
        <v>Information Technology</v>
      </c>
      <c r="K437" s="150" t="str" cm="1">
        <f t="array" ref="K437">IFERROR(INDEX(Forecast_Capex_Input!H$12:H$286,$Z437),NA)</f>
        <v>ICT</v>
      </c>
      <c r="L437" s="150" t="str" cm="1">
        <f t="array" ref="L437">IFERROR(INDEX(Forecast_Capex_Input!I$12:I$286,$Z437),NA)</f>
        <v>N/A</v>
      </c>
      <c r="M437" s="150" t="str" cm="1">
        <f t="array" ref="M437">IFERROR(INDEX(Forecast_Capex_Input!J$12:J$286,$Z437),NA)</f>
        <v>N/A</v>
      </c>
      <c r="N437" s="150" t="str" cm="1">
        <f t="array" ref="N437">IFERROR(INDEX(Forecast_Capex_Input!K$12:K$286,$Z437),NA)</f>
        <v>N/A</v>
      </c>
      <c r="O437" s="150" t="str" cm="1">
        <f t="array" ref="O437">IFERROR(INDEX(Forecast_Capex_Input!L$12:L$286,$Z437),NA)</f>
        <v>N/A</v>
      </c>
      <c r="P437" s="150" t="str" cm="1">
        <f t="array" ref="P437">IFERROR(INDEX(Forecast_Capex_Input!M$12:M$286,$Z437),NA)</f>
        <v>N/A</v>
      </c>
      <c r="Q437" s="24" t="str" cm="1">
        <f t="array" ref="Q437">IFERROR(INDEX(Forecast_Capex_Input!N$12:N$286,$Z437),NA)</f>
        <v>No</v>
      </c>
      <c r="R437" s="190" cm="1">
        <f t="array" ref="R437">IFERROR(INDEX(Forecast_Capex_Input!O$12:O$286,$Z437),0)</f>
        <v>0</v>
      </c>
      <c r="S437" s="24" t="str" cm="1">
        <f t="array" ref="S437">IFERROR(INDEX(Forecast_Capex_Input!P$12:P$286,$Z437),0)</f>
        <v>Safety security &amp; reliability</v>
      </c>
      <c r="T437" s="150" t="str" cm="1">
        <f t="array" aca="1" ref="T437" ca="1">IFERROR(INDEX(General!$K$91:$K$110,$AC437),NA)</f>
        <v>Business IT (2018 onwards)</v>
      </c>
      <c r="U437" s="43" cm="1">
        <f t="array" aca="1" ref="U437" ca="1">IFERROR(
IF($F437=General!$E$25,INDEX(Forecast_Capex_Input!S$12:S$286,$Z437),
INDEX(Forecast_Capex_Input!T$12:T$286,$Z437)),0)</f>
        <v>0.36</v>
      </c>
      <c r="V437" s="82" t="b">
        <f>IFERROR(INDEX(Overheads!$T$19:$T$26,MATCH($I437,Overheads!$E$19:$E$26,0)),FALSE)</f>
        <v>0</v>
      </c>
      <c r="W437" s="209" t="str" cm="1">
        <f t="array" ref="W437">IFERROR(
INDEX(Forecast_Capex_Input!CN$12:CN$286,$Z437),0)</f>
        <v>FY23</v>
      </c>
      <c r="X437" s="209">
        <f>IFERROR(
MATCH($W437,General!$L$39:$S$39,0),1)</f>
        <v>3</v>
      </c>
      <c r="Z437" s="28">
        <f>IFERROR(
IF(MATCH($C437,Forecast_Capex_Input!$CI$12:$CI$286,1)+1&gt;MAX(Forecast_Capex_Input!$C$12:$C$286),NA,
MATCH($C437,Forecast_Capex_Input!$CI$12:$CI$286,1)+1),1)</f>
        <v>171</v>
      </c>
      <c r="AA437" s="28" cm="1">
        <f t="array" aca="1" ref="AA437" ca="1">IFERROR(
IF(Z436&lt;&gt;Z437,1,
IF(COUNTIF(OFFSET(AA436,0,0,-INDEX(Forecast_Capex_Input!$CG$12:$CG$286,$Z437)),AA436)=INDEX(Forecast_Capex_Input!$CG$12:$CG$286,$Z437),AA436+1,AA436)),NA)</f>
        <v>2</v>
      </c>
      <c r="AB437" s="28" cm="1">
        <f t="array" ref="AB437">IFERROR($C437-IF($Z437=1,1,INDEX(Forecast_Capex_Input!$CI$12:$CI$286,$Z437-1))+1,NA)</f>
        <v>3</v>
      </c>
      <c r="AC437" s="28" cm="1">
        <f t="array" aca="1" ref="AC437" ca="1">IFERROR(IF(AA437=1,
INDEX(Forecast_Capex_Input!$AI$10:$BB$10,SMALL(IF(INDEX(Forecast_Capex_Input!$AI$12:$BB$286,$Z437,0)&gt;0,COLUMN(Forecast_Capex_Input!$AI$10:$BB$10)-COLUMN(Forecast_Capex_Input!$AI$12)+1),ROWS(OFFSET(AC436,0,0,-$AB437)))),
OFFSET(AC436,-INDEX(Forecast_Capex_Input!$CG$12:$CG$286,$Z437)+1,0)),NA)</f>
        <v>6</v>
      </c>
      <c r="AD437" s="28">
        <f t="shared" ca="1" si="40"/>
        <v>2</v>
      </c>
      <c r="AE437" s="82" t="b">
        <f t="shared" si="43"/>
        <v>0</v>
      </c>
      <c r="AF437" s="78" t="b">
        <v>0</v>
      </c>
      <c r="AG437" s="82" t="b">
        <f t="shared" si="41"/>
        <v>1</v>
      </c>
      <c r="AI437" s="55">
        <v>4.3444743766060467</v>
      </c>
      <c r="AJ437" s="55">
        <v>4.3444743766060467</v>
      </c>
      <c r="AK437" s="55">
        <v>4.3444743766060467</v>
      </c>
      <c r="AL437" s="55">
        <v>4.3444743766060467</v>
      </c>
      <c r="AM437" s="55">
        <v>4.3444743766060467</v>
      </c>
      <c r="AN437" s="135">
        <v>21.722371883030235</v>
      </c>
      <c r="AP437" s="55">
        <v>4.3444743766060467</v>
      </c>
      <c r="AQ437" s="55">
        <v>4.3444743766060467</v>
      </c>
      <c r="AR437" s="55">
        <v>4.3444743766060467</v>
      </c>
      <c r="AS437" s="55">
        <v>4.3444743766060467</v>
      </c>
      <c r="AT437" s="55">
        <v>4.3444743766060467</v>
      </c>
      <c r="AU437" s="135">
        <v>21.722371883030235</v>
      </c>
      <c r="AW437" s="55">
        <v>0</v>
      </c>
      <c r="AX437" s="55">
        <v>0</v>
      </c>
      <c r="AY437" s="55">
        <v>0</v>
      </c>
      <c r="AZ437" s="55">
        <v>0</v>
      </c>
      <c r="BA437" s="55">
        <v>0</v>
      </c>
      <c r="BB437" s="135">
        <v>0</v>
      </c>
      <c r="BD437" s="55">
        <v>0.10197642354198065</v>
      </c>
      <c r="BE437" s="55">
        <v>9.6215318200081473E-2</v>
      </c>
      <c r="BF437" s="55">
        <v>0.11554519930149532</v>
      </c>
      <c r="BG437" s="55">
        <v>0.11634736445792047</v>
      </c>
      <c r="BH437" s="55">
        <v>0.10479577026900386</v>
      </c>
      <c r="BI437" s="135">
        <v>0.5348800757704818</v>
      </c>
      <c r="BK437" s="55">
        <v>4.4464508001480274</v>
      </c>
      <c r="BL437" s="55">
        <v>4.4406896948061281</v>
      </c>
      <c r="BM437" s="55">
        <v>4.4600195759075421</v>
      </c>
      <c r="BN437" s="55">
        <v>4.4608217410639668</v>
      </c>
      <c r="BO437" s="55">
        <v>4.4492701468750502</v>
      </c>
      <c r="BP437" s="135">
        <v>22.257251958800715</v>
      </c>
      <c r="BR437" s="147">
        <v>0.2</v>
      </c>
      <c r="BS437" s="147">
        <v>0.2</v>
      </c>
      <c r="BT437" s="147">
        <v>0.2</v>
      </c>
      <c r="BU437" s="147">
        <v>0.2</v>
      </c>
      <c r="BV437" s="147">
        <v>0.2</v>
      </c>
      <c r="BX437" s="55">
        <v>4.3444743766060467</v>
      </c>
      <c r="BY437" s="55">
        <v>4.3444743766060467</v>
      </c>
      <c r="BZ437" s="55">
        <v>4.3444743766060467</v>
      </c>
      <c r="CA437" s="55">
        <v>4.3444743766060467</v>
      </c>
      <c r="CB437" s="55">
        <v>4.3444743766060467</v>
      </c>
      <c r="CC437" s="135">
        <v>21.722371883030235</v>
      </c>
      <c r="CE437" s="55">
        <v>4.3444743766060467</v>
      </c>
      <c r="CF437" s="55">
        <v>4.3444743766060467</v>
      </c>
      <c r="CG437" s="55">
        <v>4.3444743766060467</v>
      </c>
      <c r="CH437" s="55">
        <v>4.3444743766060467</v>
      </c>
      <c r="CI437" s="55">
        <v>4.3444743766060467</v>
      </c>
      <c r="CJ437" s="135">
        <v>21.722371883030235</v>
      </c>
      <c r="CL437" s="55">
        <v>0</v>
      </c>
      <c r="CM437" s="55">
        <v>0</v>
      </c>
      <c r="CN437" s="55">
        <v>0</v>
      </c>
      <c r="CO437" s="55">
        <v>0</v>
      </c>
      <c r="CP437" s="55">
        <v>0</v>
      </c>
      <c r="CQ437" s="135">
        <v>0</v>
      </c>
      <c r="CS437" s="67">
        <v>0.10697601515409637</v>
      </c>
      <c r="CT437" s="67">
        <v>0.10697601515409637</v>
      </c>
      <c r="CU437" s="67">
        <v>0.10697601515409637</v>
      </c>
      <c r="CV437" s="67">
        <v>0.10697601515409637</v>
      </c>
      <c r="CW437" s="67">
        <v>0.10697601515409637</v>
      </c>
      <c r="CX437" s="135">
        <v>0.5348800757704818</v>
      </c>
      <c r="CZ437" s="55">
        <v>4.4514503917601429</v>
      </c>
      <c r="DA437" s="55">
        <v>4.4514503917601429</v>
      </c>
      <c r="DB437" s="55">
        <v>4.4514503917601429</v>
      </c>
      <c r="DC437" s="55">
        <v>4.4514503917601429</v>
      </c>
      <c r="DD437" s="55">
        <v>4.4514503917601429</v>
      </c>
      <c r="DE437" s="135">
        <v>22.257251958800715</v>
      </c>
      <c r="DG437" s="43" t="b" cm="1">
        <f t="array" aca="1" ref="DG437" ca="1">OR($G437=Forecast_Capex_Input!$BF$8:$BF$10)</f>
        <v>0</v>
      </c>
      <c r="DH437" s="43" cm="1">
        <f t="array" aca="1" ref="DH437" ca="1">IFERROR(INDEX(Forecast_Capex_Input!BG$12:BG$286,$Z437)
*(INDEX(Forecast_Capex_Input!$H$12:$H$286,$Z437)=Repex),0)
*$DG437</f>
        <v>0</v>
      </c>
      <c r="DI437" s="43" cm="1">
        <f t="array" aca="1" ref="DI437" ca="1">IFERROR(INDEX(Forecast_Capex_Input!BH$12:BH$286,$Z437)
*(INDEX(Forecast_Capex_Input!$H$12:$H$286,$Z437)=Repex),0)
*$DG437</f>
        <v>0</v>
      </c>
      <c r="DJ437" s="43" cm="1">
        <f t="array" aca="1" ref="DJ437" ca="1">IFERROR(INDEX(Forecast_Capex_Input!BI$12:BI$286,$Z437)
*(INDEX(Forecast_Capex_Input!$H$12:$H$286,$Z437)=Repex),0)
*$DG437</f>
        <v>0</v>
      </c>
      <c r="DK437" s="43" cm="1">
        <f t="array" aca="1" ref="DK437" ca="1">IFERROR(INDEX(Forecast_Capex_Input!BJ$12:BJ$286,$Z437)
*(INDEX(Forecast_Capex_Input!$H$12:$H$286,$Z437)=Repex),0)
*$DG437</f>
        <v>0</v>
      </c>
      <c r="DL437" s="43" cm="1">
        <f t="array" aca="1" ref="DL437" ca="1">IFERROR(INDEX(Forecast_Capex_Input!BK$12:BK$286,$Z437)
*(INDEX(Forecast_Capex_Input!$H$12:$H$286,$Z437)=Repex),0)
*$DG437</f>
        <v>0</v>
      </c>
      <c r="DM437" s="43" cm="1">
        <f t="array" aca="1" ref="DM437" ca="1">IFERROR(INDEX(Forecast_Capex_Input!BL$12:BL$286,$Z437)
*(INDEX(Forecast_Capex_Input!$H$12:$H$286,$Z437)=Repex),0)
*$DG437</f>
        <v>0</v>
      </c>
      <c r="DO437" s="43" t="b" cm="1">
        <f t="array" aca="1" ref="DO437" ca="1">OR($G437=Forecast_Capex_Input!$BN$8:$BN$9)</f>
        <v>0</v>
      </c>
      <c r="DP437" s="43" cm="1">
        <f t="array" aca="1" ref="DP437" ca="1">IFERROR(INDEX(Forecast_Capex_Input!BO$12:BO$286,$Z437)
*(INDEX(Forecast_Capex_Input!$H$12:$H$286,$Z437)=Repex),0)
*$DO437</f>
        <v>0</v>
      </c>
      <c r="DQ437" s="43" cm="1">
        <f t="array" aca="1" ref="DQ437" ca="1">IFERROR(INDEX(Forecast_Capex_Input!BP$12:BP$286,$Z437)
*(INDEX(Forecast_Capex_Input!$H$12:$H$286,$Z437)=Repex),0)
*$DO437</f>
        <v>0</v>
      </c>
      <c r="DR437" s="43" cm="1">
        <f t="array" aca="1" ref="DR437" ca="1">IFERROR(INDEX(Forecast_Capex_Input!BQ$12:BQ$286,$Z437)
*(INDEX(Forecast_Capex_Input!$H$12:$H$286,$Z437)=Repex),0)
*$DO437</f>
        <v>0</v>
      </c>
      <c r="DS437" s="43" cm="1">
        <f t="array" aca="1" ref="DS437" ca="1">IFERROR(INDEX(Forecast_Capex_Input!BR$12:BR$286,$Z437)
*(INDEX(Forecast_Capex_Input!$H$12:$H$286,$Z437)=Repex),0)
*$DO437</f>
        <v>0</v>
      </c>
      <c r="DT437" s="43" cm="1">
        <f t="array" aca="1" ref="DT437" ca="1">IFERROR(INDEX(Forecast_Capex_Input!BS$12:BS$286,$Z437)
*(INDEX(Forecast_Capex_Input!$H$12:$H$286,$Z437)=Repex),0)
*$DO437</f>
        <v>0</v>
      </c>
      <c r="DV437" s="43" t="b" cm="1">
        <f t="array" aca="1" ref="DV437" ca="1">OR($G437=Forecast_Capex_Input!$BU$8:$BU$10)</f>
        <v>1</v>
      </c>
      <c r="DW437" s="43" cm="1">
        <f t="array" aca="1" ref="DW437" ca="1">IFERROR(INDEX(Forecast_Capex_Input!BV$12:BV$286,$Z437)
*(INDEX(Forecast_Capex_Input!$H$12:$H$286,$Z437)=Repex),0)
*$DV437</f>
        <v>0</v>
      </c>
      <c r="DX437" s="43" cm="1">
        <f t="array" aca="1" ref="DX437" ca="1">IFERROR(INDEX(Forecast_Capex_Input!BW$12:BW$286,$Z437)
*(INDEX(Forecast_Capex_Input!$H$12:$H$286,$Z437)=Repex),0)
*$DV437</f>
        <v>0</v>
      </c>
      <c r="DY437" s="43" cm="1">
        <f t="array" aca="1" ref="DY437" ca="1">IFERROR(INDEX(Forecast_Capex_Input!BX$12:BX$286,$Z437)
*(INDEX(Forecast_Capex_Input!$H$12:$H$286,$Z437)=Repex),0)
*$DV437</f>
        <v>0</v>
      </c>
      <c r="DZ437" s="43" cm="1">
        <f t="array" aca="1" ref="DZ437" ca="1">IFERROR(INDEX(Forecast_Capex_Input!BY$12:BY$286,$Z437)
*(INDEX(Forecast_Capex_Input!$H$12:$H$286,$Z437)=Repex),0)
*$DV437</f>
        <v>0</v>
      </c>
      <c r="EA437" s="43" cm="1">
        <f t="array" aca="1" ref="EA437" ca="1">IFERROR(INDEX(Forecast_Capex_Input!BZ$12:BZ$286,$Z437)
*(INDEX(Forecast_Capex_Input!$H$12:$H$286,$Z437)=Repex),0)
*$DV437</f>
        <v>0</v>
      </c>
      <c r="EB437" s="43" cm="1">
        <f t="array" aca="1" ref="EB437" ca="1">IFERROR(INDEX(Forecast_Capex_Input!CA$12:CA$286,$Z437)
*(INDEX(Forecast_Capex_Input!$H$12:$H$286,$Z437)=Repex),0)
*$DV437</f>
        <v>0</v>
      </c>
      <c r="EC437" s="43" cm="1">
        <f t="array" aca="1" ref="EC437" ca="1">IFERROR(INDEX(Forecast_Capex_Input!CB$12:CB$286,$Z437)
*(INDEX(Forecast_Capex_Input!$H$12:$H$286,$Z437)=Repex),0)
*$DV437</f>
        <v>0</v>
      </c>
      <c r="ED437" s="43" cm="1">
        <f t="array" aca="1" ref="ED437" ca="1">IFERROR(INDEX(Forecast_Capex_Input!CC$12:CC$286,$Z437)
*(INDEX(Forecast_Capex_Input!$H$12:$H$286,$Z437)=Repex),0)
*$DV437</f>
        <v>0</v>
      </c>
      <c r="EF437" s="86" t="str">
        <f t="shared" si="45"/>
        <v>N/A</v>
      </c>
      <c r="EG437" s="28" t="str">
        <f>IFERROR(RANK(EF437,EF$11:EF$1010,0)+COUNTIF(EF$11:EF437,EF437)-1,NA)</f>
        <v>N/A</v>
      </c>
    </row>
    <row r="438" spans="3:137" x14ac:dyDescent="0.2">
      <c r="C438" s="28">
        <f t="shared" si="42"/>
        <v>428</v>
      </c>
      <c r="D438" s="9" t="str" cm="1">
        <f t="array" ref="D438">IFERROR(INDEX(Forecast_Capex_Input!$D$12:$D$286,$Z438),NA)</f>
        <v>ICT Forecast (Trend 2009-23)</v>
      </c>
      <c r="E438" s="24" t="b" cm="1">
        <f t="array" ref="E438">IF($Z438=NA,NA,INDEX(Forecast_Capex_Input!$E$12:$E$286,$Z438))</f>
        <v>1</v>
      </c>
      <c r="F438" s="9" t="str" cm="1">
        <f t="array" aca="1" ref="F438" ca="1">IFERROR(INDEX(General!$E$25:$E$26,$AA438),NA)</f>
        <v>Non-Labour</v>
      </c>
      <c r="G438" s="9" t="str" cm="1">
        <f t="array" aca="1" ref="G438" ca="1">IFERROR(INDEX(Forecast_Capex_Input!$AI$11:$BB$11,$AC438),NA)</f>
        <v>In-house software</v>
      </c>
      <c r="H438" s="50" cm="1">
        <f t="array" aca="1" ref="H438" ca="1">IFERROR(INDEX(Forecast_Capex_Input!$AI$12:$BB$286,$Z438,$AC438),NA)</f>
        <v>0.3</v>
      </c>
      <c r="I438" s="150" t="str" cm="1">
        <f t="array" ref="I438">IFERROR(INDEX(Forecast_Capex_Input!$F$12:$F$286,$Z438),NA)</f>
        <v>Non-network - ICT</v>
      </c>
      <c r="J438" s="150" t="str" cm="1">
        <f t="array" ref="J438">IFERROR(INDEX(Forecast_Capex_Input!G$12:G$286,$Z438),NA)</f>
        <v>Information Technology</v>
      </c>
      <c r="K438" s="150" t="str" cm="1">
        <f t="array" ref="K438">IFERROR(INDEX(Forecast_Capex_Input!H$12:H$286,$Z438),NA)</f>
        <v>ICT</v>
      </c>
      <c r="L438" s="150" t="str" cm="1">
        <f t="array" ref="L438">IFERROR(INDEX(Forecast_Capex_Input!I$12:I$286,$Z438),NA)</f>
        <v>N/A</v>
      </c>
      <c r="M438" s="150" t="str" cm="1">
        <f t="array" ref="M438">IFERROR(INDEX(Forecast_Capex_Input!J$12:J$286,$Z438),NA)</f>
        <v>N/A</v>
      </c>
      <c r="N438" s="150" t="str" cm="1">
        <f t="array" ref="N438">IFERROR(INDEX(Forecast_Capex_Input!K$12:K$286,$Z438),NA)</f>
        <v>N/A</v>
      </c>
      <c r="O438" s="150" t="str" cm="1">
        <f t="array" ref="O438">IFERROR(INDEX(Forecast_Capex_Input!L$12:L$286,$Z438),NA)</f>
        <v>N/A</v>
      </c>
      <c r="P438" s="150" t="str" cm="1">
        <f t="array" ref="P438">IFERROR(INDEX(Forecast_Capex_Input!M$12:M$286,$Z438),NA)</f>
        <v>N/A</v>
      </c>
      <c r="Q438" s="24" t="str" cm="1">
        <f t="array" ref="Q438">IFERROR(INDEX(Forecast_Capex_Input!N$12:N$286,$Z438),NA)</f>
        <v>No</v>
      </c>
      <c r="R438" s="190" cm="1">
        <f t="array" ref="R438">IFERROR(INDEX(Forecast_Capex_Input!O$12:O$286,$Z438),0)</f>
        <v>0</v>
      </c>
      <c r="S438" s="24" t="str" cm="1">
        <f t="array" ref="S438">IFERROR(INDEX(Forecast_Capex_Input!P$12:P$286,$Z438),0)</f>
        <v>Safety security &amp; reliability</v>
      </c>
      <c r="T438" s="150" t="str" cm="1">
        <f t="array" aca="1" ref="T438" ca="1">IFERROR(INDEX(General!$K$91:$K$110,$AC438),NA)</f>
        <v>In-house software</v>
      </c>
      <c r="U438" s="43" cm="1">
        <f t="array" aca="1" ref="U438" ca="1">IFERROR(
IF($F438=General!$E$25,INDEX(Forecast_Capex_Input!S$12:S$286,$Z438),
INDEX(Forecast_Capex_Input!T$12:T$286,$Z438)),0)</f>
        <v>0.36</v>
      </c>
      <c r="V438" s="82" t="b">
        <f>IFERROR(INDEX(Overheads!$T$19:$T$26,MATCH($I438,Overheads!$E$19:$E$26,0)),FALSE)</f>
        <v>0</v>
      </c>
      <c r="W438" s="209" t="str" cm="1">
        <f t="array" ref="W438">IFERROR(
INDEX(Forecast_Capex_Input!CN$12:CN$286,$Z438),0)</f>
        <v>FY23</v>
      </c>
      <c r="X438" s="209">
        <f>IFERROR(
MATCH($W438,General!$L$39:$S$39,0),1)</f>
        <v>3</v>
      </c>
      <c r="Z438" s="28">
        <f>IFERROR(
IF(MATCH($C438,Forecast_Capex_Input!$CI$12:$CI$286,1)+1&gt;MAX(Forecast_Capex_Input!$C$12:$C$286),NA,
MATCH($C438,Forecast_Capex_Input!$CI$12:$CI$286,1)+1),1)</f>
        <v>171</v>
      </c>
      <c r="AA438" s="28" cm="1">
        <f t="array" aca="1" ref="AA438" ca="1">IFERROR(
IF(Z437&lt;&gt;Z438,1,
IF(COUNTIF(OFFSET(AA437,0,0,-INDEX(Forecast_Capex_Input!$CG$12:$CG$286,$Z438)),AA437)=INDEX(Forecast_Capex_Input!$CG$12:$CG$286,$Z438),AA437+1,AA437)),NA)</f>
        <v>2</v>
      </c>
      <c r="AB438" s="28" cm="1">
        <f t="array" ref="AB438">IFERROR($C438-IF($Z438=1,1,INDEX(Forecast_Capex_Input!$CI$12:$CI$286,$Z438-1))+1,NA)</f>
        <v>4</v>
      </c>
      <c r="AC438" s="28" cm="1">
        <f t="array" aca="1" ref="AC438" ca="1">IFERROR(IF(AA438=1,
INDEX(Forecast_Capex_Input!$AI$10:$BB$10,SMALL(IF(INDEX(Forecast_Capex_Input!$AI$12:$BB$286,$Z438,0)&gt;0,COLUMN(Forecast_Capex_Input!$AI$10:$BB$10)-COLUMN(Forecast_Capex_Input!$AI$12)+1),ROWS(OFFSET(AC437,0,0,-$AB438)))),
OFFSET(AC437,-INDEX(Forecast_Capex_Input!$CG$12:$CG$286,$Z438)+1,0)),NA)</f>
        <v>20</v>
      </c>
      <c r="AD438" s="28">
        <f t="shared" ca="1" si="40"/>
        <v>2</v>
      </c>
      <c r="AE438" s="82" t="b">
        <f t="shared" si="43"/>
        <v>0</v>
      </c>
      <c r="AF438" s="78" t="b">
        <v>0</v>
      </c>
      <c r="AG438" s="82" t="b">
        <f t="shared" si="41"/>
        <v>1</v>
      </c>
      <c r="AI438" s="55">
        <v>1.8619175899740201</v>
      </c>
      <c r="AJ438" s="55">
        <v>1.8619175899740201</v>
      </c>
      <c r="AK438" s="55">
        <v>1.8619175899740201</v>
      </c>
      <c r="AL438" s="55">
        <v>1.8619175899740201</v>
      </c>
      <c r="AM438" s="55">
        <v>1.8619175899740201</v>
      </c>
      <c r="AN438" s="135">
        <v>9.3095879498701013</v>
      </c>
      <c r="AP438" s="55">
        <v>1.8619175899740201</v>
      </c>
      <c r="AQ438" s="55">
        <v>1.8619175899740201</v>
      </c>
      <c r="AR438" s="55">
        <v>1.8619175899740201</v>
      </c>
      <c r="AS438" s="55">
        <v>1.8619175899740201</v>
      </c>
      <c r="AT438" s="55">
        <v>1.8619175899740201</v>
      </c>
      <c r="AU438" s="135">
        <v>9.3095879498701013</v>
      </c>
      <c r="AW438" s="55">
        <v>0</v>
      </c>
      <c r="AX438" s="55">
        <v>0</v>
      </c>
      <c r="AY438" s="55">
        <v>0</v>
      </c>
      <c r="AZ438" s="55">
        <v>0</v>
      </c>
      <c r="BA438" s="55">
        <v>0</v>
      </c>
      <c r="BB438" s="135">
        <v>0</v>
      </c>
      <c r="BD438" s="55">
        <v>4.3704181517991714E-2</v>
      </c>
      <c r="BE438" s="55">
        <v>4.1235136371463491E-2</v>
      </c>
      <c r="BF438" s="55">
        <v>4.9519371129212279E-2</v>
      </c>
      <c r="BG438" s="55">
        <v>4.9863156196251632E-2</v>
      </c>
      <c r="BH438" s="55">
        <v>4.4912472972430229E-2</v>
      </c>
      <c r="BI438" s="135">
        <v>0.22923431818734935</v>
      </c>
      <c r="BK438" s="55">
        <v>1.9056217714920118</v>
      </c>
      <c r="BL438" s="55">
        <v>1.9031527263454837</v>
      </c>
      <c r="BM438" s="55">
        <v>1.9114369611032325</v>
      </c>
      <c r="BN438" s="55">
        <v>1.9117807461702718</v>
      </c>
      <c r="BO438" s="55">
        <v>1.9068300629464503</v>
      </c>
      <c r="BP438" s="135">
        <v>9.5388222680574497</v>
      </c>
      <c r="BR438" s="147">
        <v>0.2</v>
      </c>
      <c r="BS438" s="147">
        <v>0.2</v>
      </c>
      <c r="BT438" s="147">
        <v>0.2</v>
      </c>
      <c r="BU438" s="147">
        <v>0.2</v>
      </c>
      <c r="BV438" s="147">
        <v>0.2</v>
      </c>
      <c r="BX438" s="55">
        <v>1.8619175899740203</v>
      </c>
      <c r="BY438" s="55">
        <v>1.8619175899740203</v>
      </c>
      <c r="BZ438" s="55">
        <v>1.8619175899740203</v>
      </c>
      <c r="CA438" s="55">
        <v>1.8619175899740203</v>
      </c>
      <c r="CB438" s="55">
        <v>1.8619175899740203</v>
      </c>
      <c r="CC438" s="135">
        <v>9.3095879498701013</v>
      </c>
      <c r="CE438" s="55">
        <v>1.8619175899740203</v>
      </c>
      <c r="CF438" s="55">
        <v>1.8619175899740203</v>
      </c>
      <c r="CG438" s="55">
        <v>1.8619175899740203</v>
      </c>
      <c r="CH438" s="55">
        <v>1.8619175899740203</v>
      </c>
      <c r="CI438" s="55">
        <v>1.8619175899740203</v>
      </c>
      <c r="CJ438" s="135">
        <v>9.3095879498701013</v>
      </c>
      <c r="CL438" s="55">
        <v>0</v>
      </c>
      <c r="CM438" s="55">
        <v>0</v>
      </c>
      <c r="CN438" s="55">
        <v>0</v>
      </c>
      <c r="CO438" s="55">
        <v>0</v>
      </c>
      <c r="CP438" s="55">
        <v>0</v>
      </c>
      <c r="CQ438" s="135">
        <v>0</v>
      </c>
      <c r="CS438" s="67">
        <v>4.584686363746987E-2</v>
      </c>
      <c r="CT438" s="67">
        <v>4.584686363746987E-2</v>
      </c>
      <c r="CU438" s="67">
        <v>4.584686363746987E-2</v>
      </c>
      <c r="CV438" s="67">
        <v>4.584686363746987E-2</v>
      </c>
      <c r="CW438" s="67">
        <v>4.584686363746987E-2</v>
      </c>
      <c r="CX438" s="135">
        <v>0.22923431818734935</v>
      </c>
      <c r="CZ438" s="55">
        <v>1.9077644536114902</v>
      </c>
      <c r="DA438" s="55">
        <v>1.9077644536114902</v>
      </c>
      <c r="DB438" s="55">
        <v>1.9077644536114902</v>
      </c>
      <c r="DC438" s="55">
        <v>1.9077644536114902</v>
      </c>
      <c r="DD438" s="55">
        <v>1.9077644536114902</v>
      </c>
      <c r="DE438" s="135">
        <v>9.5388222680574515</v>
      </c>
      <c r="DG438" s="43" t="b" cm="1">
        <f t="array" aca="1" ref="DG438" ca="1">OR($G438=Forecast_Capex_Input!$BF$8:$BF$10)</f>
        <v>0</v>
      </c>
      <c r="DH438" s="43" cm="1">
        <f t="array" aca="1" ref="DH438" ca="1">IFERROR(INDEX(Forecast_Capex_Input!BG$12:BG$286,$Z438)
*(INDEX(Forecast_Capex_Input!$H$12:$H$286,$Z438)=Repex),0)
*$DG438</f>
        <v>0</v>
      </c>
      <c r="DI438" s="43" cm="1">
        <f t="array" aca="1" ref="DI438" ca="1">IFERROR(INDEX(Forecast_Capex_Input!BH$12:BH$286,$Z438)
*(INDEX(Forecast_Capex_Input!$H$12:$H$286,$Z438)=Repex),0)
*$DG438</f>
        <v>0</v>
      </c>
      <c r="DJ438" s="43" cm="1">
        <f t="array" aca="1" ref="DJ438" ca="1">IFERROR(INDEX(Forecast_Capex_Input!BI$12:BI$286,$Z438)
*(INDEX(Forecast_Capex_Input!$H$12:$H$286,$Z438)=Repex),0)
*$DG438</f>
        <v>0</v>
      </c>
      <c r="DK438" s="43" cm="1">
        <f t="array" aca="1" ref="DK438" ca="1">IFERROR(INDEX(Forecast_Capex_Input!BJ$12:BJ$286,$Z438)
*(INDEX(Forecast_Capex_Input!$H$12:$H$286,$Z438)=Repex),0)
*$DG438</f>
        <v>0</v>
      </c>
      <c r="DL438" s="43" cm="1">
        <f t="array" aca="1" ref="DL438" ca="1">IFERROR(INDEX(Forecast_Capex_Input!BK$12:BK$286,$Z438)
*(INDEX(Forecast_Capex_Input!$H$12:$H$286,$Z438)=Repex),0)
*$DG438</f>
        <v>0</v>
      </c>
      <c r="DM438" s="43" cm="1">
        <f t="array" aca="1" ref="DM438" ca="1">IFERROR(INDEX(Forecast_Capex_Input!BL$12:BL$286,$Z438)
*(INDEX(Forecast_Capex_Input!$H$12:$H$286,$Z438)=Repex),0)
*$DG438</f>
        <v>0</v>
      </c>
      <c r="DO438" s="43" t="b" cm="1">
        <f t="array" aca="1" ref="DO438" ca="1">OR($G438=Forecast_Capex_Input!$BN$8:$BN$9)</f>
        <v>0</v>
      </c>
      <c r="DP438" s="43" cm="1">
        <f t="array" aca="1" ref="DP438" ca="1">IFERROR(INDEX(Forecast_Capex_Input!BO$12:BO$286,$Z438)
*(INDEX(Forecast_Capex_Input!$H$12:$H$286,$Z438)=Repex),0)
*$DO438</f>
        <v>0</v>
      </c>
      <c r="DQ438" s="43" cm="1">
        <f t="array" aca="1" ref="DQ438" ca="1">IFERROR(INDEX(Forecast_Capex_Input!BP$12:BP$286,$Z438)
*(INDEX(Forecast_Capex_Input!$H$12:$H$286,$Z438)=Repex),0)
*$DO438</f>
        <v>0</v>
      </c>
      <c r="DR438" s="43" cm="1">
        <f t="array" aca="1" ref="DR438" ca="1">IFERROR(INDEX(Forecast_Capex_Input!BQ$12:BQ$286,$Z438)
*(INDEX(Forecast_Capex_Input!$H$12:$H$286,$Z438)=Repex),0)
*$DO438</f>
        <v>0</v>
      </c>
      <c r="DS438" s="43" cm="1">
        <f t="array" aca="1" ref="DS438" ca="1">IFERROR(INDEX(Forecast_Capex_Input!BR$12:BR$286,$Z438)
*(INDEX(Forecast_Capex_Input!$H$12:$H$286,$Z438)=Repex),0)
*$DO438</f>
        <v>0</v>
      </c>
      <c r="DT438" s="43" cm="1">
        <f t="array" aca="1" ref="DT438" ca="1">IFERROR(INDEX(Forecast_Capex_Input!BS$12:BS$286,$Z438)
*(INDEX(Forecast_Capex_Input!$H$12:$H$286,$Z438)=Repex),0)
*$DO438</f>
        <v>0</v>
      </c>
      <c r="DV438" s="43" t="b" cm="1">
        <f t="array" aca="1" ref="DV438" ca="1">OR($G438=Forecast_Capex_Input!$BU$8:$BU$10)</f>
        <v>0</v>
      </c>
      <c r="DW438" s="43" cm="1">
        <f t="array" aca="1" ref="DW438" ca="1">IFERROR(INDEX(Forecast_Capex_Input!BV$12:BV$286,$Z438)
*(INDEX(Forecast_Capex_Input!$H$12:$H$286,$Z438)=Repex),0)
*$DV438</f>
        <v>0</v>
      </c>
      <c r="DX438" s="43" cm="1">
        <f t="array" aca="1" ref="DX438" ca="1">IFERROR(INDEX(Forecast_Capex_Input!BW$12:BW$286,$Z438)
*(INDEX(Forecast_Capex_Input!$H$12:$H$286,$Z438)=Repex),0)
*$DV438</f>
        <v>0</v>
      </c>
      <c r="DY438" s="43" cm="1">
        <f t="array" aca="1" ref="DY438" ca="1">IFERROR(INDEX(Forecast_Capex_Input!BX$12:BX$286,$Z438)
*(INDEX(Forecast_Capex_Input!$H$12:$H$286,$Z438)=Repex),0)
*$DV438</f>
        <v>0</v>
      </c>
      <c r="DZ438" s="43" cm="1">
        <f t="array" aca="1" ref="DZ438" ca="1">IFERROR(INDEX(Forecast_Capex_Input!BY$12:BY$286,$Z438)
*(INDEX(Forecast_Capex_Input!$H$12:$H$286,$Z438)=Repex),0)
*$DV438</f>
        <v>0</v>
      </c>
      <c r="EA438" s="43" cm="1">
        <f t="array" aca="1" ref="EA438" ca="1">IFERROR(INDEX(Forecast_Capex_Input!BZ$12:BZ$286,$Z438)
*(INDEX(Forecast_Capex_Input!$H$12:$H$286,$Z438)=Repex),0)
*$DV438</f>
        <v>0</v>
      </c>
      <c r="EB438" s="43" cm="1">
        <f t="array" aca="1" ref="EB438" ca="1">IFERROR(INDEX(Forecast_Capex_Input!CA$12:CA$286,$Z438)
*(INDEX(Forecast_Capex_Input!$H$12:$H$286,$Z438)=Repex),0)
*$DV438</f>
        <v>0</v>
      </c>
      <c r="EC438" s="43" cm="1">
        <f t="array" aca="1" ref="EC438" ca="1">IFERROR(INDEX(Forecast_Capex_Input!CB$12:CB$286,$Z438)
*(INDEX(Forecast_Capex_Input!$H$12:$H$286,$Z438)=Repex),0)
*$DV438</f>
        <v>0</v>
      </c>
      <c r="ED438" s="43" cm="1">
        <f t="array" aca="1" ref="ED438" ca="1">IFERROR(INDEX(Forecast_Capex_Input!CC$12:CC$286,$Z438)
*(INDEX(Forecast_Capex_Input!$H$12:$H$286,$Z438)=Repex),0)
*$DV438</f>
        <v>0</v>
      </c>
      <c r="EF438" s="86" t="str">
        <f t="shared" si="45"/>
        <v>N/A</v>
      </c>
      <c r="EG438" s="28" t="str">
        <f>IFERROR(RANK(EF438,EF$11:EF$1010,0)+COUNTIF(EF$11:EF438,EF438)-1,NA)</f>
        <v>N/A</v>
      </c>
    </row>
    <row r="439" spans="3:137" x14ac:dyDescent="0.2">
      <c r="C439" s="28">
        <f t="shared" si="42"/>
        <v>429</v>
      </c>
      <c r="D439" s="9" t="str" cm="1">
        <f t="array" ref="D439">IFERROR(INDEX(Forecast_Capex_Input!$D$12:$D$286,$Z439),NA)</f>
        <v>Agricultural</v>
      </c>
      <c r="E439" s="24" t="b" cm="1">
        <f t="array" ref="E439">IF($Z439=NA,NA,INDEX(Forecast_Capex_Input!$E$12:$E$286,$Z439))</f>
        <v>0</v>
      </c>
      <c r="F439" s="9" t="str" cm="1">
        <f t="array" aca="1" ref="F439" ca="1">IFERROR(INDEX(General!$E$25:$E$26,$AA439),NA)</f>
        <v>Labour</v>
      </c>
      <c r="G439" s="9" t="str" cm="1">
        <f t="array" aca="1" ref="G439" ca="1">IFERROR(INDEX(Forecast_Capex_Input!$AI$11:$BB$11,$AC439),NA)</f>
        <v>Minor Plant, Motor Vehicles &amp; Mobile Plant</v>
      </c>
      <c r="H439" s="50" cm="1">
        <f t="array" aca="1" ref="H439" ca="1">IFERROR(INDEX(Forecast_Capex_Input!$AI$12:$BB$286,$Z439,$AC439),NA)</f>
        <v>1</v>
      </c>
      <c r="I439" s="150" t="str" cm="1">
        <f t="array" ref="I439">IFERROR(INDEX(Forecast_Capex_Input!$F$12:$F$286,$Z439),NA)</f>
        <v>Non-network - Other</v>
      </c>
      <c r="J439" s="150" t="str" cm="1">
        <f t="array" ref="J439">IFERROR(INDEX(Forecast_Capex_Input!G$12:G$286,$Z439),NA)</f>
        <v>Fleet</v>
      </c>
      <c r="K439" s="150" t="str" cm="1">
        <f t="array" ref="K439">IFERROR(INDEX(Forecast_Capex_Input!H$12:H$286,$Z439),NA)</f>
        <v>Fleet &amp; Property</v>
      </c>
      <c r="L439" s="150" t="str" cm="1">
        <f t="array" ref="L439">IFERROR(INDEX(Forecast_Capex_Input!I$12:I$286,$Z439),NA)</f>
        <v>N/A</v>
      </c>
      <c r="M439" s="150" t="str" cm="1">
        <f t="array" ref="M439">IFERROR(INDEX(Forecast_Capex_Input!J$12:J$286,$Z439),NA)</f>
        <v>Agricultural</v>
      </c>
      <c r="N439" s="150" t="str" cm="1">
        <f t="array" ref="N439">IFERROR(INDEX(Forecast_Capex_Input!K$12:K$286,$Z439),NA)</f>
        <v>N/A</v>
      </c>
      <c r="O439" s="150" t="str" cm="1">
        <f t="array" ref="O439">IFERROR(INDEX(Forecast_Capex_Input!L$12:L$286,$Z439),NA)</f>
        <v>N/A</v>
      </c>
      <c r="P439" s="150" t="str" cm="1">
        <f t="array" ref="P439">IFERROR(INDEX(Forecast_Capex_Input!M$12:M$286,$Z439),NA)</f>
        <v>N/A</v>
      </c>
      <c r="Q439" s="24" t="str" cm="1">
        <f t="array" ref="Q439">IFERROR(INDEX(Forecast_Capex_Input!N$12:N$286,$Z439),NA)</f>
        <v>No</v>
      </c>
      <c r="R439" s="190" cm="1">
        <f t="array" ref="R439">IFERROR(INDEX(Forecast_Capex_Input!O$12:O$286,$Z439),0)</f>
        <v>0</v>
      </c>
      <c r="S439" s="24" t="str" cm="1">
        <f t="array" ref="S439">IFERROR(INDEX(Forecast_Capex_Input!P$12:P$286,$Z439),0)</f>
        <v>Safety security &amp; reliability</v>
      </c>
      <c r="T439" s="150" t="str" cm="1">
        <f t="array" aca="1" ref="T439" ca="1">IFERROR(INDEX(General!$K$91:$K$110,$AC439),NA)</f>
        <v>Minor Plant, Motor Vehicles &amp; Mobile Plant (2018 onwards)</v>
      </c>
      <c r="U439" s="43" cm="1">
        <f t="array" aca="1" ref="U439" ca="1">IFERROR(
IF($F439=General!$E$25,INDEX(Forecast_Capex_Input!S$12:S$286,$Z439),
INDEX(Forecast_Capex_Input!T$12:T$286,$Z439)),0)</f>
        <v>0</v>
      </c>
      <c r="V439" s="82" t="b">
        <f>IFERROR(INDEX(Overheads!$T$19:$T$26,MATCH($I439,Overheads!$E$19:$E$26,0)),FALSE)</f>
        <v>0</v>
      </c>
      <c r="W439" s="209" t="str" cm="1">
        <f t="array" ref="W439">IFERROR(
INDEX(Forecast_Capex_Input!CN$12:CN$286,$Z439),0)</f>
        <v>FY21</v>
      </c>
      <c r="X439" s="209">
        <f>IFERROR(
MATCH($W439,General!$L$39:$S$39,0),1)</f>
        <v>1</v>
      </c>
      <c r="Z439" s="28">
        <f>IFERROR(
IF(MATCH($C439,Forecast_Capex_Input!$CI$12:$CI$286,1)+1&gt;MAX(Forecast_Capex_Input!$C$12:$C$286),NA,
MATCH($C439,Forecast_Capex_Input!$CI$12:$CI$286,1)+1),1)</f>
        <v>172</v>
      </c>
      <c r="AA439" s="28" cm="1">
        <f t="array" aca="1" ref="AA439" ca="1">IFERROR(
IF(Z438&lt;&gt;Z439,1,
IF(COUNTIF(OFFSET(AA438,0,0,-INDEX(Forecast_Capex_Input!$CG$12:$CG$286,$Z439)),AA438)=INDEX(Forecast_Capex_Input!$CG$12:$CG$286,$Z439),AA438+1,AA438)),NA)</f>
        <v>1</v>
      </c>
      <c r="AB439" s="28" cm="1">
        <f t="array" ref="AB439">IFERROR($C439-IF($Z439=1,1,INDEX(Forecast_Capex_Input!$CI$12:$CI$286,$Z439-1))+1,NA)</f>
        <v>1</v>
      </c>
      <c r="AC439" s="28" cm="1">
        <f t="array" aca="1" ref="AC439" ca="1">IFERROR(IF(AA439=1,
INDEX(Forecast_Capex_Input!$AI$10:$BB$10,SMALL(IF(INDEX(Forecast_Capex_Input!$AI$12:$BB$286,$Z439,0)&gt;0,COLUMN(Forecast_Capex_Input!$AI$10:$BB$10)-COLUMN(Forecast_Capex_Input!$AI$12)+1),ROWS(OFFSET(AC438,0,0,-$AB439)))),
OFFSET(AC438,-INDEX(Forecast_Capex_Input!$CG$12:$CG$286,$Z439)+1,0)),NA)</f>
        <v>7</v>
      </c>
      <c r="AD439" s="28">
        <f t="shared" ca="1" si="40"/>
        <v>1</v>
      </c>
      <c r="AE439" s="82" t="b">
        <f t="shared" si="43"/>
        <v>0</v>
      </c>
      <c r="AF439" s="78" t="b">
        <v>0</v>
      </c>
      <c r="AG439" s="82" t="b">
        <f t="shared" si="41"/>
        <v>1</v>
      </c>
      <c r="AI439" s="55">
        <v>0</v>
      </c>
      <c r="AJ439" s="55">
        <v>0</v>
      </c>
      <c r="AK439" s="55">
        <v>0</v>
      </c>
      <c r="AL439" s="55">
        <v>0</v>
      </c>
      <c r="AM439" s="55">
        <v>0</v>
      </c>
      <c r="AN439" s="135">
        <v>0</v>
      </c>
      <c r="AP439" s="55">
        <v>0</v>
      </c>
      <c r="AQ439" s="55">
        <v>0</v>
      </c>
      <c r="AR439" s="55">
        <v>0</v>
      </c>
      <c r="AS439" s="55">
        <v>0</v>
      </c>
      <c r="AT439" s="55">
        <v>0</v>
      </c>
      <c r="AU439" s="135">
        <v>0</v>
      </c>
      <c r="AW439" s="55">
        <v>0</v>
      </c>
      <c r="AX439" s="55">
        <v>0</v>
      </c>
      <c r="AY439" s="55">
        <v>0</v>
      </c>
      <c r="AZ439" s="55">
        <v>0</v>
      </c>
      <c r="BA439" s="55">
        <v>0</v>
      </c>
      <c r="BB439" s="135">
        <v>0</v>
      </c>
      <c r="BD439" s="55">
        <v>0</v>
      </c>
      <c r="BE439" s="55">
        <v>0</v>
      </c>
      <c r="BF439" s="55">
        <v>0</v>
      </c>
      <c r="BG439" s="55">
        <v>0</v>
      </c>
      <c r="BH439" s="55">
        <v>0</v>
      </c>
      <c r="BI439" s="135">
        <v>0</v>
      </c>
      <c r="BK439" s="55">
        <v>0</v>
      </c>
      <c r="BL439" s="55">
        <v>0</v>
      </c>
      <c r="BM439" s="55">
        <v>0</v>
      </c>
      <c r="BN439" s="55">
        <v>0</v>
      </c>
      <c r="BO439" s="55">
        <v>0</v>
      </c>
      <c r="BP439" s="135">
        <v>0</v>
      </c>
      <c r="BR439" s="147">
        <v>0.2</v>
      </c>
      <c r="BS439" s="147">
        <v>0.2</v>
      </c>
      <c r="BT439" s="147">
        <v>0.2</v>
      </c>
      <c r="BU439" s="147">
        <v>0.2</v>
      </c>
      <c r="BV439" s="147">
        <v>0.2</v>
      </c>
      <c r="BX439" s="55">
        <v>0</v>
      </c>
      <c r="BY439" s="55">
        <v>0</v>
      </c>
      <c r="BZ439" s="55">
        <v>0</v>
      </c>
      <c r="CA439" s="55">
        <v>0</v>
      </c>
      <c r="CB439" s="55">
        <v>0</v>
      </c>
      <c r="CC439" s="135">
        <v>0</v>
      </c>
      <c r="CE439" s="55">
        <v>0</v>
      </c>
      <c r="CF439" s="55">
        <v>0</v>
      </c>
      <c r="CG439" s="55">
        <v>0</v>
      </c>
      <c r="CH439" s="55">
        <v>0</v>
      </c>
      <c r="CI439" s="55">
        <v>0</v>
      </c>
      <c r="CJ439" s="135">
        <v>0</v>
      </c>
      <c r="CL439" s="55">
        <v>0</v>
      </c>
      <c r="CM439" s="55">
        <v>0</v>
      </c>
      <c r="CN439" s="55">
        <v>0</v>
      </c>
      <c r="CO439" s="55">
        <v>0</v>
      </c>
      <c r="CP439" s="55">
        <v>0</v>
      </c>
      <c r="CQ439" s="135">
        <v>0</v>
      </c>
      <c r="CS439" s="67">
        <v>0</v>
      </c>
      <c r="CT439" s="67">
        <v>0</v>
      </c>
      <c r="CU439" s="67">
        <v>0</v>
      </c>
      <c r="CV439" s="67">
        <v>0</v>
      </c>
      <c r="CW439" s="67">
        <v>0</v>
      </c>
      <c r="CX439" s="135">
        <v>0</v>
      </c>
      <c r="CZ439" s="55">
        <v>0</v>
      </c>
      <c r="DA439" s="55">
        <v>0</v>
      </c>
      <c r="DB439" s="55">
        <v>0</v>
      </c>
      <c r="DC439" s="55">
        <v>0</v>
      </c>
      <c r="DD439" s="55">
        <v>0</v>
      </c>
      <c r="DE439" s="135">
        <v>0</v>
      </c>
      <c r="DG439" s="43" t="b" cm="1">
        <f t="array" aca="1" ref="DG439" ca="1">OR($G439=Forecast_Capex_Input!$BF$8:$BF$10)</f>
        <v>0</v>
      </c>
      <c r="DH439" s="43" cm="1">
        <f t="array" aca="1" ref="DH439" ca="1">IFERROR(INDEX(Forecast_Capex_Input!BG$12:BG$286,$Z439)
*(INDEX(Forecast_Capex_Input!$H$12:$H$286,$Z439)=Repex),0)
*$DG439</f>
        <v>0</v>
      </c>
      <c r="DI439" s="43" cm="1">
        <f t="array" aca="1" ref="DI439" ca="1">IFERROR(INDEX(Forecast_Capex_Input!BH$12:BH$286,$Z439)
*(INDEX(Forecast_Capex_Input!$H$12:$H$286,$Z439)=Repex),0)
*$DG439</f>
        <v>0</v>
      </c>
      <c r="DJ439" s="43" cm="1">
        <f t="array" aca="1" ref="DJ439" ca="1">IFERROR(INDEX(Forecast_Capex_Input!BI$12:BI$286,$Z439)
*(INDEX(Forecast_Capex_Input!$H$12:$H$286,$Z439)=Repex),0)
*$DG439</f>
        <v>0</v>
      </c>
      <c r="DK439" s="43" cm="1">
        <f t="array" aca="1" ref="DK439" ca="1">IFERROR(INDEX(Forecast_Capex_Input!BJ$12:BJ$286,$Z439)
*(INDEX(Forecast_Capex_Input!$H$12:$H$286,$Z439)=Repex),0)
*$DG439</f>
        <v>0</v>
      </c>
      <c r="DL439" s="43" cm="1">
        <f t="array" aca="1" ref="DL439" ca="1">IFERROR(INDEX(Forecast_Capex_Input!BK$12:BK$286,$Z439)
*(INDEX(Forecast_Capex_Input!$H$12:$H$286,$Z439)=Repex),0)
*$DG439</f>
        <v>0</v>
      </c>
      <c r="DM439" s="43" cm="1">
        <f t="array" aca="1" ref="DM439" ca="1">IFERROR(INDEX(Forecast_Capex_Input!BL$12:BL$286,$Z439)
*(INDEX(Forecast_Capex_Input!$H$12:$H$286,$Z439)=Repex),0)
*$DG439</f>
        <v>0</v>
      </c>
      <c r="DO439" s="43" t="b" cm="1">
        <f t="array" aca="1" ref="DO439" ca="1">OR($G439=Forecast_Capex_Input!$BN$8:$BN$9)</f>
        <v>0</v>
      </c>
      <c r="DP439" s="43" cm="1">
        <f t="array" aca="1" ref="DP439" ca="1">IFERROR(INDEX(Forecast_Capex_Input!BO$12:BO$286,$Z439)
*(INDEX(Forecast_Capex_Input!$H$12:$H$286,$Z439)=Repex),0)
*$DO439</f>
        <v>0</v>
      </c>
      <c r="DQ439" s="43" cm="1">
        <f t="array" aca="1" ref="DQ439" ca="1">IFERROR(INDEX(Forecast_Capex_Input!BP$12:BP$286,$Z439)
*(INDEX(Forecast_Capex_Input!$H$12:$H$286,$Z439)=Repex),0)
*$DO439</f>
        <v>0</v>
      </c>
      <c r="DR439" s="43" cm="1">
        <f t="array" aca="1" ref="DR439" ca="1">IFERROR(INDEX(Forecast_Capex_Input!BQ$12:BQ$286,$Z439)
*(INDEX(Forecast_Capex_Input!$H$12:$H$286,$Z439)=Repex),0)
*$DO439</f>
        <v>0</v>
      </c>
      <c r="DS439" s="43" cm="1">
        <f t="array" aca="1" ref="DS439" ca="1">IFERROR(INDEX(Forecast_Capex_Input!BR$12:BR$286,$Z439)
*(INDEX(Forecast_Capex_Input!$H$12:$H$286,$Z439)=Repex),0)
*$DO439</f>
        <v>0</v>
      </c>
      <c r="DT439" s="43" cm="1">
        <f t="array" aca="1" ref="DT439" ca="1">IFERROR(INDEX(Forecast_Capex_Input!BS$12:BS$286,$Z439)
*(INDEX(Forecast_Capex_Input!$H$12:$H$286,$Z439)=Repex),0)
*$DO439</f>
        <v>0</v>
      </c>
      <c r="DV439" s="43" t="b" cm="1">
        <f t="array" aca="1" ref="DV439" ca="1">OR($G439=Forecast_Capex_Input!$BU$8:$BU$10)</f>
        <v>0</v>
      </c>
      <c r="DW439" s="43" cm="1">
        <f t="array" aca="1" ref="DW439" ca="1">IFERROR(INDEX(Forecast_Capex_Input!BV$12:BV$286,$Z439)
*(INDEX(Forecast_Capex_Input!$H$12:$H$286,$Z439)=Repex),0)
*$DV439</f>
        <v>0</v>
      </c>
      <c r="DX439" s="43" cm="1">
        <f t="array" aca="1" ref="DX439" ca="1">IFERROR(INDEX(Forecast_Capex_Input!BW$12:BW$286,$Z439)
*(INDEX(Forecast_Capex_Input!$H$12:$H$286,$Z439)=Repex),0)
*$DV439</f>
        <v>0</v>
      </c>
      <c r="DY439" s="43" cm="1">
        <f t="array" aca="1" ref="DY439" ca="1">IFERROR(INDEX(Forecast_Capex_Input!BX$12:BX$286,$Z439)
*(INDEX(Forecast_Capex_Input!$H$12:$H$286,$Z439)=Repex),0)
*$DV439</f>
        <v>0</v>
      </c>
      <c r="DZ439" s="43" cm="1">
        <f t="array" aca="1" ref="DZ439" ca="1">IFERROR(INDEX(Forecast_Capex_Input!BY$12:BY$286,$Z439)
*(INDEX(Forecast_Capex_Input!$H$12:$H$286,$Z439)=Repex),0)
*$DV439</f>
        <v>0</v>
      </c>
      <c r="EA439" s="43" cm="1">
        <f t="array" aca="1" ref="EA439" ca="1">IFERROR(INDEX(Forecast_Capex_Input!BZ$12:BZ$286,$Z439)
*(INDEX(Forecast_Capex_Input!$H$12:$H$286,$Z439)=Repex),0)
*$DV439</f>
        <v>0</v>
      </c>
      <c r="EB439" s="43" cm="1">
        <f t="array" aca="1" ref="EB439" ca="1">IFERROR(INDEX(Forecast_Capex_Input!CA$12:CA$286,$Z439)
*(INDEX(Forecast_Capex_Input!$H$12:$H$286,$Z439)=Repex),0)
*$DV439</f>
        <v>0</v>
      </c>
      <c r="EC439" s="43" cm="1">
        <f t="array" aca="1" ref="EC439" ca="1">IFERROR(INDEX(Forecast_Capex_Input!CB$12:CB$286,$Z439)
*(INDEX(Forecast_Capex_Input!$H$12:$H$286,$Z439)=Repex),0)
*$DV439</f>
        <v>0</v>
      </c>
      <c r="ED439" s="43" cm="1">
        <f t="array" aca="1" ref="ED439" ca="1">IFERROR(INDEX(Forecast_Capex_Input!CC$12:CC$286,$Z439)
*(INDEX(Forecast_Capex_Input!$H$12:$H$286,$Z439)=Repex),0)
*$DV439</f>
        <v>0</v>
      </c>
      <c r="EF439" s="86" t="str">
        <f t="shared" si="45"/>
        <v>N/A</v>
      </c>
      <c r="EG439" s="28" t="str">
        <f>IFERROR(RANK(EF439,EF$11:EF$1010,0)+COUNTIF(EF$11:EF439,EF439)-1,NA)</f>
        <v>N/A</v>
      </c>
    </row>
    <row r="440" spans="3:137" x14ac:dyDescent="0.2">
      <c r="C440" s="28">
        <f t="shared" si="42"/>
        <v>430</v>
      </c>
      <c r="D440" s="9" t="str" cm="1">
        <f t="array" ref="D440">IFERROR(INDEX(Forecast_Capex_Input!$D$12:$D$286,$Z440),NA)</f>
        <v>Agricultural</v>
      </c>
      <c r="E440" s="24" t="b" cm="1">
        <f t="array" ref="E440">IF($Z440=NA,NA,INDEX(Forecast_Capex_Input!$E$12:$E$286,$Z440))</f>
        <v>0</v>
      </c>
      <c r="F440" s="9" t="str" cm="1">
        <f t="array" aca="1" ref="F440" ca="1">IFERROR(INDEX(General!$E$25:$E$26,$AA440),NA)</f>
        <v>Non-Labour</v>
      </c>
      <c r="G440" s="9" t="str" cm="1">
        <f t="array" aca="1" ref="G440" ca="1">IFERROR(INDEX(Forecast_Capex_Input!$AI$11:$BB$11,$AC440),NA)</f>
        <v>Minor Plant, Motor Vehicles &amp; Mobile Plant</v>
      </c>
      <c r="H440" s="50" cm="1">
        <f t="array" aca="1" ref="H440" ca="1">IFERROR(INDEX(Forecast_Capex_Input!$AI$12:$BB$286,$Z440,$AC440),NA)</f>
        <v>1</v>
      </c>
      <c r="I440" s="150" t="str" cm="1">
        <f t="array" ref="I440">IFERROR(INDEX(Forecast_Capex_Input!$F$12:$F$286,$Z440),NA)</f>
        <v>Non-network - Other</v>
      </c>
      <c r="J440" s="150" t="str" cm="1">
        <f t="array" ref="J440">IFERROR(INDEX(Forecast_Capex_Input!G$12:G$286,$Z440),NA)</f>
        <v>Fleet</v>
      </c>
      <c r="K440" s="150" t="str" cm="1">
        <f t="array" ref="K440">IFERROR(INDEX(Forecast_Capex_Input!H$12:H$286,$Z440),NA)</f>
        <v>Fleet &amp; Property</v>
      </c>
      <c r="L440" s="150" t="str" cm="1">
        <f t="array" ref="L440">IFERROR(INDEX(Forecast_Capex_Input!I$12:I$286,$Z440),NA)</f>
        <v>N/A</v>
      </c>
      <c r="M440" s="150" t="str" cm="1">
        <f t="array" ref="M440">IFERROR(INDEX(Forecast_Capex_Input!J$12:J$286,$Z440),NA)</f>
        <v>Agricultural</v>
      </c>
      <c r="N440" s="150" t="str" cm="1">
        <f t="array" ref="N440">IFERROR(INDEX(Forecast_Capex_Input!K$12:K$286,$Z440),NA)</f>
        <v>N/A</v>
      </c>
      <c r="O440" s="150" t="str" cm="1">
        <f t="array" ref="O440">IFERROR(INDEX(Forecast_Capex_Input!L$12:L$286,$Z440),NA)</f>
        <v>N/A</v>
      </c>
      <c r="P440" s="150" t="str" cm="1">
        <f t="array" ref="P440">IFERROR(INDEX(Forecast_Capex_Input!M$12:M$286,$Z440),NA)</f>
        <v>N/A</v>
      </c>
      <c r="Q440" s="24" t="str" cm="1">
        <f t="array" ref="Q440">IFERROR(INDEX(Forecast_Capex_Input!N$12:N$286,$Z440),NA)</f>
        <v>No</v>
      </c>
      <c r="R440" s="190" cm="1">
        <f t="array" ref="R440">IFERROR(INDEX(Forecast_Capex_Input!O$12:O$286,$Z440),0)</f>
        <v>0</v>
      </c>
      <c r="S440" s="24" t="str" cm="1">
        <f t="array" ref="S440">IFERROR(INDEX(Forecast_Capex_Input!P$12:P$286,$Z440),0)</f>
        <v>Safety security &amp; reliability</v>
      </c>
      <c r="T440" s="150" t="str" cm="1">
        <f t="array" aca="1" ref="T440" ca="1">IFERROR(INDEX(General!$K$91:$K$110,$AC440),NA)</f>
        <v>Minor Plant, Motor Vehicles &amp; Mobile Plant (2018 onwards)</v>
      </c>
      <c r="U440" s="43" cm="1">
        <f t="array" aca="1" ref="U440" ca="1">IFERROR(
IF($F440=General!$E$25,INDEX(Forecast_Capex_Input!S$12:S$286,$Z440),
INDEX(Forecast_Capex_Input!T$12:T$286,$Z440)),0)</f>
        <v>1</v>
      </c>
      <c r="V440" s="82" t="b">
        <f>IFERROR(INDEX(Overheads!$T$19:$T$26,MATCH($I440,Overheads!$E$19:$E$26,0)),FALSE)</f>
        <v>0</v>
      </c>
      <c r="W440" s="209" t="str" cm="1">
        <f t="array" ref="W440">IFERROR(
INDEX(Forecast_Capex_Input!CN$12:CN$286,$Z440),0)</f>
        <v>FY21</v>
      </c>
      <c r="X440" s="209">
        <f>IFERROR(
MATCH($W440,General!$L$39:$S$39,0),1)</f>
        <v>1</v>
      </c>
      <c r="Z440" s="28">
        <f>IFERROR(
IF(MATCH($C440,Forecast_Capex_Input!$CI$12:$CI$286,1)+1&gt;MAX(Forecast_Capex_Input!$C$12:$C$286),NA,
MATCH($C440,Forecast_Capex_Input!$CI$12:$CI$286,1)+1),1)</f>
        <v>172</v>
      </c>
      <c r="AA440" s="28" cm="1">
        <f t="array" aca="1" ref="AA440" ca="1">IFERROR(
IF(Z439&lt;&gt;Z440,1,
IF(COUNTIF(OFFSET(AA439,0,0,-INDEX(Forecast_Capex_Input!$CG$12:$CG$286,$Z440)),AA439)=INDEX(Forecast_Capex_Input!$CG$12:$CG$286,$Z440),AA439+1,AA439)),NA)</f>
        <v>2</v>
      </c>
      <c r="AB440" s="28" cm="1">
        <f t="array" ref="AB440">IFERROR($C440-IF($Z440=1,1,INDEX(Forecast_Capex_Input!$CI$12:$CI$286,$Z440-1))+1,NA)</f>
        <v>2</v>
      </c>
      <c r="AC440" s="28" cm="1">
        <f t="array" aca="1" ref="AC440" ca="1">IFERROR(IF(AA440=1,
INDEX(Forecast_Capex_Input!$AI$10:$BB$10,SMALL(IF(INDEX(Forecast_Capex_Input!$AI$12:$BB$286,$Z440,0)&gt;0,COLUMN(Forecast_Capex_Input!$AI$10:$BB$10)-COLUMN(Forecast_Capex_Input!$AI$12)+1),ROWS(OFFSET(AC439,0,0,-$AB440)))),
OFFSET(AC439,-INDEX(Forecast_Capex_Input!$CG$12:$CG$286,$Z440)+1,0)),NA)</f>
        <v>7</v>
      </c>
      <c r="AD440" s="28">
        <f t="shared" ca="1" si="40"/>
        <v>2</v>
      </c>
      <c r="AE440" s="82" t="b">
        <f t="shared" si="43"/>
        <v>0</v>
      </c>
      <c r="AF440" s="78" t="b">
        <v>0</v>
      </c>
      <c r="AG440" s="82" t="b">
        <f t="shared" si="41"/>
        <v>1</v>
      </c>
      <c r="AI440" s="55">
        <v>0</v>
      </c>
      <c r="AJ440" s="55">
        <v>0</v>
      </c>
      <c r="AK440" s="55">
        <v>0</v>
      </c>
      <c r="AL440" s="55">
        <v>0</v>
      </c>
      <c r="AM440" s="55">
        <v>0</v>
      </c>
      <c r="AN440" s="135">
        <v>0</v>
      </c>
      <c r="AP440" s="55">
        <v>0</v>
      </c>
      <c r="AQ440" s="55">
        <v>0</v>
      </c>
      <c r="AR440" s="55">
        <v>0</v>
      </c>
      <c r="AS440" s="55">
        <v>0</v>
      </c>
      <c r="AT440" s="55">
        <v>0</v>
      </c>
      <c r="AU440" s="135">
        <v>0</v>
      </c>
      <c r="AW440" s="55">
        <v>0</v>
      </c>
      <c r="AX440" s="55">
        <v>0</v>
      </c>
      <c r="AY440" s="55">
        <v>0</v>
      </c>
      <c r="AZ440" s="55">
        <v>0</v>
      </c>
      <c r="BA440" s="55">
        <v>0</v>
      </c>
      <c r="BB440" s="135">
        <v>0</v>
      </c>
      <c r="BD440" s="55">
        <v>0</v>
      </c>
      <c r="BE440" s="55">
        <v>0</v>
      </c>
      <c r="BF440" s="55">
        <v>0</v>
      </c>
      <c r="BG440" s="55">
        <v>0</v>
      </c>
      <c r="BH440" s="55">
        <v>0</v>
      </c>
      <c r="BI440" s="135">
        <v>0</v>
      </c>
      <c r="BK440" s="55">
        <v>0</v>
      </c>
      <c r="BL440" s="55">
        <v>0</v>
      </c>
      <c r="BM440" s="55">
        <v>0</v>
      </c>
      <c r="BN440" s="55">
        <v>0</v>
      </c>
      <c r="BO440" s="55">
        <v>0</v>
      </c>
      <c r="BP440" s="135">
        <v>0</v>
      </c>
      <c r="BR440" s="147">
        <v>0.2</v>
      </c>
      <c r="BS440" s="147">
        <v>0.2</v>
      </c>
      <c r="BT440" s="147">
        <v>0.2</v>
      </c>
      <c r="BU440" s="147">
        <v>0.2</v>
      </c>
      <c r="BV440" s="147">
        <v>0.2</v>
      </c>
      <c r="BX440" s="55">
        <v>0</v>
      </c>
      <c r="BY440" s="55">
        <v>0</v>
      </c>
      <c r="BZ440" s="55">
        <v>0</v>
      </c>
      <c r="CA440" s="55">
        <v>0</v>
      </c>
      <c r="CB440" s="55">
        <v>0</v>
      </c>
      <c r="CC440" s="135">
        <v>0</v>
      </c>
      <c r="CE440" s="55">
        <v>0</v>
      </c>
      <c r="CF440" s="55">
        <v>0</v>
      </c>
      <c r="CG440" s="55">
        <v>0</v>
      </c>
      <c r="CH440" s="55">
        <v>0</v>
      </c>
      <c r="CI440" s="55">
        <v>0</v>
      </c>
      <c r="CJ440" s="135">
        <v>0</v>
      </c>
      <c r="CL440" s="55">
        <v>0</v>
      </c>
      <c r="CM440" s="55">
        <v>0</v>
      </c>
      <c r="CN440" s="55">
        <v>0</v>
      </c>
      <c r="CO440" s="55">
        <v>0</v>
      </c>
      <c r="CP440" s="55">
        <v>0</v>
      </c>
      <c r="CQ440" s="135">
        <v>0</v>
      </c>
      <c r="CS440" s="67">
        <v>0</v>
      </c>
      <c r="CT440" s="67">
        <v>0</v>
      </c>
      <c r="CU440" s="67">
        <v>0</v>
      </c>
      <c r="CV440" s="67">
        <v>0</v>
      </c>
      <c r="CW440" s="67">
        <v>0</v>
      </c>
      <c r="CX440" s="135">
        <v>0</v>
      </c>
      <c r="CZ440" s="55">
        <v>0</v>
      </c>
      <c r="DA440" s="55">
        <v>0</v>
      </c>
      <c r="DB440" s="55">
        <v>0</v>
      </c>
      <c r="DC440" s="55">
        <v>0</v>
      </c>
      <c r="DD440" s="55">
        <v>0</v>
      </c>
      <c r="DE440" s="135">
        <v>0</v>
      </c>
      <c r="DG440" s="43" t="b" cm="1">
        <f t="array" aca="1" ref="DG440" ca="1">OR($G440=Forecast_Capex_Input!$BF$8:$BF$10)</f>
        <v>0</v>
      </c>
      <c r="DH440" s="43" cm="1">
        <f t="array" aca="1" ref="DH440" ca="1">IFERROR(INDEX(Forecast_Capex_Input!BG$12:BG$286,$Z440)
*(INDEX(Forecast_Capex_Input!$H$12:$H$286,$Z440)=Repex),0)
*$DG440</f>
        <v>0</v>
      </c>
      <c r="DI440" s="43" cm="1">
        <f t="array" aca="1" ref="DI440" ca="1">IFERROR(INDEX(Forecast_Capex_Input!BH$12:BH$286,$Z440)
*(INDEX(Forecast_Capex_Input!$H$12:$H$286,$Z440)=Repex),0)
*$DG440</f>
        <v>0</v>
      </c>
      <c r="DJ440" s="43" cm="1">
        <f t="array" aca="1" ref="DJ440" ca="1">IFERROR(INDEX(Forecast_Capex_Input!BI$12:BI$286,$Z440)
*(INDEX(Forecast_Capex_Input!$H$12:$H$286,$Z440)=Repex),0)
*$DG440</f>
        <v>0</v>
      </c>
      <c r="DK440" s="43" cm="1">
        <f t="array" aca="1" ref="DK440" ca="1">IFERROR(INDEX(Forecast_Capex_Input!BJ$12:BJ$286,$Z440)
*(INDEX(Forecast_Capex_Input!$H$12:$H$286,$Z440)=Repex),0)
*$DG440</f>
        <v>0</v>
      </c>
      <c r="DL440" s="43" cm="1">
        <f t="array" aca="1" ref="DL440" ca="1">IFERROR(INDEX(Forecast_Capex_Input!BK$12:BK$286,$Z440)
*(INDEX(Forecast_Capex_Input!$H$12:$H$286,$Z440)=Repex),0)
*$DG440</f>
        <v>0</v>
      </c>
      <c r="DM440" s="43" cm="1">
        <f t="array" aca="1" ref="DM440" ca="1">IFERROR(INDEX(Forecast_Capex_Input!BL$12:BL$286,$Z440)
*(INDEX(Forecast_Capex_Input!$H$12:$H$286,$Z440)=Repex),0)
*$DG440</f>
        <v>0</v>
      </c>
      <c r="DO440" s="43" t="b" cm="1">
        <f t="array" aca="1" ref="DO440" ca="1">OR($G440=Forecast_Capex_Input!$BN$8:$BN$9)</f>
        <v>0</v>
      </c>
      <c r="DP440" s="43" cm="1">
        <f t="array" aca="1" ref="DP440" ca="1">IFERROR(INDEX(Forecast_Capex_Input!BO$12:BO$286,$Z440)
*(INDEX(Forecast_Capex_Input!$H$12:$H$286,$Z440)=Repex),0)
*$DO440</f>
        <v>0</v>
      </c>
      <c r="DQ440" s="43" cm="1">
        <f t="array" aca="1" ref="DQ440" ca="1">IFERROR(INDEX(Forecast_Capex_Input!BP$12:BP$286,$Z440)
*(INDEX(Forecast_Capex_Input!$H$12:$H$286,$Z440)=Repex),0)
*$DO440</f>
        <v>0</v>
      </c>
      <c r="DR440" s="43" cm="1">
        <f t="array" aca="1" ref="DR440" ca="1">IFERROR(INDEX(Forecast_Capex_Input!BQ$12:BQ$286,$Z440)
*(INDEX(Forecast_Capex_Input!$H$12:$H$286,$Z440)=Repex),0)
*$DO440</f>
        <v>0</v>
      </c>
      <c r="DS440" s="43" cm="1">
        <f t="array" aca="1" ref="DS440" ca="1">IFERROR(INDEX(Forecast_Capex_Input!BR$12:BR$286,$Z440)
*(INDEX(Forecast_Capex_Input!$H$12:$H$286,$Z440)=Repex),0)
*$DO440</f>
        <v>0</v>
      </c>
      <c r="DT440" s="43" cm="1">
        <f t="array" aca="1" ref="DT440" ca="1">IFERROR(INDEX(Forecast_Capex_Input!BS$12:BS$286,$Z440)
*(INDEX(Forecast_Capex_Input!$H$12:$H$286,$Z440)=Repex),0)
*$DO440</f>
        <v>0</v>
      </c>
      <c r="DV440" s="43" t="b" cm="1">
        <f t="array" aca="1" ref="DV440" ca="1">OR($G440=Forecast_Capex_Input!$BU$8:$BU$10)</f>
        <v>0</v>
      </c>
      <c r="DW440" s="43" cm="1">
        <f t="array" aca="1" ref="DW440" ca="1">IFERROR(INDEX(Forecast_Capex_Input!BV$12:BV$286,$Z440)
*(INDEX(Forecast_Capex_Input!$H$12:$H$286,$Z440)=Repex),0)
*$DV440</f>
        <v>0</v>
      </c>
      <c r="DX440" s="43" cm="1">
        <f t="array" aca="1" ref="DX440" ca="1">IFERROR(INDEX(Forecast_Capex_Input!BW$12:BW$286,$Z440)
*(INDEX(Forecast_Capex_Input!$H$12:$H$286,$Z440)=Repex),0)
*$DV440</f>
        <v>0</v>
      </c>
      <c r="DY440" s="43" cm="1">
        <f t="array" aca="1" ref="DY440" ca="1">IFERROR(INDEX(Forecast_Capex_Input!BX$12:BX$286,$Z440)
*(INDEX(Forecast_Capex_Input!$H$12:$H$286,$Z440)=Repex),0)
*$DV440</f>
        <v>0</v>
      </c>
      <c r="DZ440" s="43" cm="1">
        <f t="array" aca="1" ref="DZ440" ca="1">IFERROR(INDEX(Forecast_Capex_Input!BY$12:BY$286,$Z440)
*(INDEX(Forecast_Capex_Input!$H$12:$H$286,$Z440)=Repex),0)
*$DV440</f>
        <v>0</v>
      </c>
      <c r="EA440" s="43" cm="1">
        <f t="array" aca="1" ref="EA440" ca="1">IFERROR(INDEX(Forecast_Capex_Input!BZ$12:BZ$286,$Z440)
*(INDEX(Forecast_Capex_Input!$H$12:$H$286,$Z440)=Repex),0)
*$DV440</f>
        <v>0</v>
      </c>
      <c r="EB440" s="43" cm="1">
        <f t="array" aca="1" ref="EB440" ca="1">IFERROR(INDEX(Forecast_Capex_Input!CA$12:CA$286,$Z440)
*(INDEX(Forecast_Capex_Input!$H$12:$H$286,$Z440)=Repex),0)
*$DV440</f>
        <v>0</v>
      </c>
      <c r="EC440" s="43" cm="1">
        <f t="array" aca="1" ref="EC440" ca="1">IFERROR(INDEX(Forecast_Capex_Input!CB$12:CB$286,$Z440)
*(INDEX(Forecast_Capex_Input!$H$12:$H$286,$Z440)=Repex),0)
*$DV440</f>
        <v>0</v>
      </c>
      <c r="ED440" s="43" cm="1">
        <f t="array" aca="1" ref="ED440" ca="1">IFERROR(INDEX(Forecast_Capex_Input!CC$12:CC$286,$Z440)
*(INDEX(Forecast_Capex_Input!$H$12:$H$286,$Z440)=Repex),0)
*$DV440</f>
        <v>0</v>
      </c>
      <c r="EF440" s="86" t="str">
        <f t="shared" si="45"/>
        <v>N/A</v>
      </c>
      <c r="EG440" s="28" t="str">
        <f>IFERROR(RANK(EF440,EF$11:EF$1010,0)+COUNTIF(EF$11:EF440,EF440)-1,NA)</f>
        <v>N/A</v>
      </c>
    </row>
    <row r="441" spans="3:137" x14ac:dyDescent="0.2">
      <c r="C441" s="28">
        <f t="shared" si="42"/>
        <v>431</v>
      </c>
      <c r="D441" s="9" t="str" cm="1">
        <f t="array" ref="D441">IFERROR(INDEX(Forecast_Capex_Input!$D$12:$D$286,$Z441),NA)</f>
        <v>Excavation</v>
      </c>
      <c r="E441" s="24" t="b" cm="1">
        <f t="array" ref="E441">IF($Z441=NA,NA,INDEX(Forecast_Capex_Input!$E$12:$E$286,$Z441))</f>
        <v>1</v>
      </c>
      <c r="F441" s="9" t="str" cm="1">
        <f t="array" aca="1" ref="F441" ca="1">IFERROR(INDEX(General!$E$25:$E$26,$AA441),NA)</f>
        <v>Labour</v>
      </c>
      <c r="G441" s="9" t="str" cm="1">
        <f t="array" aca="1" ref="G441" ca="1">IFERROR(INDEX(Forecast_Capex_Input!$AI$11:$BB$11,$AC441),NA)</f>
        <v>Minor Plant, Motor Vehicles &amp; Mobile Plant</v>
      </c>
      <c r="H441" s="50" cm="1">
        <f t="array" aca="1" ref="H441" ca="1">IFERROR(INDEX(Forecast_Capex_Input!$AI$12:$BB$286,$Z441,$AC441),NA)</f>
        <v>1</v>
      </c>
      <c r="I441" s="150" t="str" cm="1">
        <f t="array" ref="I441">IFERROR(INDEX(Forecast_Capex_Input!$F$12:$F$286,$Z441),NA)</f>
        <v>Non-network - Other</v>
      </c>
      <c r="J441" s="150" t="str" cm="1">
        <f t="array" ref="J441">IFERROR(INDEX(Forecast_Capex_Input!G$12:G$286,$Z441),NA)</f>
        <v>Fleet</v>
      </c>
      <c r="K441" s="150" t="str" cm="1">
        <f t="array" ref="K441">IFERROR(INDEX(Forecast_Capex_Input!H$12:H$286,$Z441),NA)</f>
        <v>Fleet &amp; Property</v>
      </c>
      <c r="L441" s="150" t="str" cm="1">
        <f t="array" ref="L441">IFERROR(INDEX(Forecast_Capex_Input!I$12:I$286,$Z441),NA)</f>
        <v>N/A</v>
      </c>
      <c r="M441" s="150" t="str" cm="1">
        <f t="array" ref="M441">IFERROR(INDEX(Forecast_Capex_Input!J$12:J$286,$Z441),NA)</f>
        <v>Excavation</v>
      </c>
      <c r="N441" s="150" t="str" cm="1">
        <f t="array" ref="N441">IFERROR(INDEX(Forecast_Capex_Input!K$12:K$286,$Z441),NA)</f>
        <v>N/A</v>
      </c>
      <c r="O441" s="150" t="str" cm="1">
        <f t="array" ref="O441">IFERROR(INDEX(Forecast_Capex_Input!L$12:L$286,$Z441),NA)</f>
        <v>N/A</v>
      </c>
      <c r="P441" s="150" t="str" cm="1">
        <f t="array" ref="P441">IFERROR(INDEX(Forecast_Capex_Input!M$12:M$286,$Z441),NA)</f>
        <v>N/A</v>
      </c>
      <c r="Q441" s="24" t="str" cm="1">
        <f t="array" ref="Q441">IFERROR(INDEX(Forecast_Capex_Input!N$12:N$286,$Z441),NA)</f>
        <v>No</v>
      </c>
      <c r="R441" s="190" cm="1">
        <f t="array" ref="R441">IFERROR(INDEX(Forecast_Capex_Input!O$12:O$286,$Z441),0)</f>
        <v>0</v>
      </c>
      <c r="S441" s="24" t="str" cm="1">
        <f t="array" ref="S441">IFERROR(INDEX(Forecast_Capex_Input!P$12:P$286,$Z441),0)</f>
        <v>Safety security &amp; reliability</v>
      </c>
      <c r="T441" s="150" t="str" cm="1">
        <f t="array" aca="1" ref="T441" ca="1">IFERROR(INDEX(General!$K$91:$K$110,$AC441),NA)</f>
        <v>Minor Plant, Motor Vehicles &amp; Mobile Plant (2018 onwards)</v>
      </c>
      <c r="U441" s="43" cm="1">
        <f t="array" aca="1" ref="U441" ca="1">IFERROR(
IF($F441=General!$E$25,INDEX(Forecast_Capex_Input!S$12:S$286,$Z441),
INDEX(Forecast_Capex_Input!T$12:T$286,$Z441)),0)</f>
        <v>0</v>
      </c>
      <c r="V441" s="82" t="b">
        <f>IFERROR(INDEX(Overheads!$T$19:$T$26,MATCH($I441,Overheads!$E$19:$E$26,0)),FALSE)</f>
        <v>0</v>
      </c>
      <c r="W441" s="209" t="str" cm="1">
        <f t="array" ref="W441">IFERROR(
INDEX(Forecast_Capex_Input!CN$12:CN$286,$Z441),0)</f>
        <v>FY21</v>
      </c>
      <c r="X441" s="209">
        <f>IFERROR(
MATCH($W441,General!$L$39:$S$39,0),1)</f>
        <v>1</v>
      </c>
      <c r="Z441" s="28">
        <f>IFERROR(
IF(MATCH($C441,Forecast_Capex_Input!$CI$12:$CI$286,1)+1&gt;MAX(Forecast_Capex_Input!$C$12:$C$286),NA,
MATCH($C441,Forecast_Capex_Input!$CI$12:$CI$286,1)+1),1)</f>
        <v>173</v>
      </c>
      <c r="AA441" s="28" cm="1">
        <f t="array" aca="1" ref="AA441" ca="1">IFERROR(
IF(Z440&lt;&gt;Z441,1,
IF(COUNTIF(OFFSET(AA440,0,0,-INDEX(Forecast_Capex_Input!$CG$12:$CG$286,$Z441)),AA440)=INDEX(Forecast_Capex_Input!$CG$12:$CG$286,$Z441),AA440+1,AA440)),NA)</f>
        <v>1</v>
      </c>
      <c r="AB441" s="28" cm="1">
        <f t="array" ref="AB441">IFERROR($C441-IF($Z441=1,1,INDEX(Forecast_Capex_Input!$CI$12:$CI$286,$Z441-1))+1,NA)</f>
        <v>1</v>
      </c>
      <c r="AC441" s="28" cm="1">
        <f t="array" aca="1" ref="AC441" ca="1">IFERROR(IF(AA441=1,
INDEX(Forecast_Capex_Input!$AI$10:$BB$10,SMALL(IF(INDEX(Forecast_Capex_Input!$AI$12:$BB$286,$Z441,0)&gt;0,COLUMN(Forecast_Capex_Input!$AI$10:$BB$10)-COLUMN(Forecast_Capex_Input!$AI$12)+1),ROWS(OFFSET(AC440,0,0,-$AB441)))),
OFFSET(AC440,-INDEX(Forecast_Capex_Input!$CG$12:$CG$286,$Z441)+1,0)),NA)</f>
        <v>7</v>
      </c>
      <c r="AD441" s="28">
        <f t="shared" ca="1" si="40"/>
        <v>1</v>
      </c>
      <c r="AE441" s="82" t="b">
        <f t="shared" si="43"/>
        <v>0</v>
      </c>
      <c r="AF441" s="78" t="b">
        <v>0</v>
      </c>
      <c r="AG441" s="82" t="b">
        <f t="shared" si="41"/>
        <v>1</v>
      </c>
      <c r="AI441" s="55">
        <v>0</v>
      </c>
      <c r="AJ441" s="55">
        <v>0</v>
      </c>
      <c r="AK441" s="55">
        <v>0</v>
      </c>
      <c r="AL441" s="55">
        <v>0</v>
      </c>
      <c r="AM441" s="55">
        <v>0</v>
      </c>
      <c r="AN441" s="135">
        <v>0</v>
      </c>
      <c r="AP441" s="55">
        <v>0</v>
      </c>
      <c r="AQ441" s="55">
        <v>0</v>
      </c>
      <c r="AR441" s="55">
        <v>0</v>
      </c>
      <c r="AS441" s="55">
        <v>0</v>
      </c>
      <c r="AT441" s="55">
        <v>0</v>
      </c>
      <c r="AU441" s="135">
        <v>0</v>
      </c>
      <c r="AW441" s="55">
        <v>0</v>
      </c>
      <c r="AX441" s="55">
        <v>0</v>
      </c>
      <c r="AY441" s="55">
        <v>0</v>
      </c>
      <c r="AZ441" s="55">
        <v>0</v>
      </c>
      <c r="BA441" s="55">
        <v>0</v>
      </c>
      <c r="BB441" s="135">
        <v>0</v>
      </c>
      <c r="BD441" s="55">
        <v>0</v>
      </c>
      <c r="BE441" s="55">
        <v>0</v>
      </c>
      <c r="BF441" s="55">
        <v>0</v>
      </c>
      <c r="BG441" s="55">
        <v>0</v>
      </c>
      <c r="BH441" s="55">
        <v>0</v>
      </c>
      <c r="BI441" s="135">
        <v>0</v>
      </c>
      <c r="BK441" s="55">
        <v>0</v>
      </c>
      <c r="BL441" s="55">
        <v>0</v>
      </c>
      <c r="BM441" s="55">
        <v>0</v>
      </c>
      <c r="BN441" s="55">
        <v>0</v>
      </c>
      <c r="BO441" s="55">
        <v>0</v>
      </c>
      <c r="BP441" s="135">
        <v>0</v>
      </c>
      <c r="BR441" s="147">
        <v>0.2</v>
      </c>
      <c r="BS441" s="147">
        <v>0.2</v>
      </c>
      <c r="BT441" s="147">
        <v>0.2</v>
      </c>
      <c r="BU441" s="147">
        <v>0.2</v>
      </c>
      <c r="BV441" s="147">
        <v>0.2</v>
      </c>
      <c r="BX441" s="55">
        <v>0</v>
      </c>
      <c r="BY441" s="55">
        <v>0</v>
      </c>
      <c r="BZ441" s="55">
        <v>0</v>
      </c>
      <c r="CA441" s="55">
        <v>0</v>
      </c>
      <c r="CB441" s="55">
        <v>0</v>
      </c>
      <c r="CC441" s="135">
        <v>0</v>
      </c>
      <c r="CE441" s="55">
        <v>0</v>
      </c>
      <c r="CF441" s="55">
        <v>0</v>
      </c>
      <c r="CG441" s="55">
        <v>0</v>
      </c>
      <c r="CH441" s="55">
        <v>0</v>
      </c>
      <c r="CI441" s="55">
        <v>0</v>
      </c>
      <c r="CJ441" s="135">
        <v>0</v>
      </c>
      <c r="CL441" s="55">
        <v>0</v>
      </c>
      <c r="CM441" s="55">
        <v>0</v>
      </c>
      <c r="CN441" s="55">
        <v>0</v>
      </c>
      <c r="CO441" s="55">
        <v>0</v>
      </c>
      <c r="CP441" s="55">
        <v>0</v>
      </c>
      <c r="CQ441" s="135">
        <v>0</v>
      </c>
      <c r="CS441" s="67">
        <v>0</v>
      </c>
      <c r="CT441" s="67">
        <v>0</v>
      </c>
      <c r="CU441" s="67">
        <v>0</v>
      </c>
      <c r="CV441" s="67">
        <v>0</v>
      </c>
      <c r="CW441" s="67">
        <v>0</v>
      </c>
      <c r="CX441" s="135">
        <v>0</v>
      </c>
      <c r="CZ441" s="55">
        <v>0</v>
      </c>
      <c r="DA441" s="55">
        <v>0</v>
      </c>
      <c r="DB441" s="55">
        <v>0</v>
      </c>
      <c r="DC441" s="55">
        <v>0</v>
      </c>
      <c r="DD441" s="55">
        <v>0</v>
      </c>
      <c r="DE441" s="135">
        <v>0</v>
      </c>
      <c r="DG441" s="43" t="b" cm="1">
        <f t="array" aca="1" ref="DG441" ca="1">OR($G441=Forecast_Capex_Input!$BF$8:$BF$10)</f>
        <v>0</v>
      </c>
      <c r="DH441" s="43" cm="1">
        <f t="array" aca="1" ref="DH441" ca="1">IFERROR(INDEX(Forecast_Capex_Input!BG$12:BG$286,$Z441)
*(INDEX(Forecast_Capex_Input!$H$12:$H$286,$Z441)=Repex),0)
*$DG441</f>
        <v>0</v>
      </c>
      <c r="DI441" s="43" cm="1">
        <f t="array" aca="1" ref="DI441" ca="1">IFERROR(INDEX(Forecast_Capex_Input!BH$12:BH$286,$Z441)
*(INDEX(Forecast_Capex_Input!$H$12:$H$286,$Z441)=Repex),0)
*$DG441</f>
        <v>0</v>
      </c>
      <c r="DJ441" s="43" cm="1">
        <f t="array" aca="1" ref="DJ441" ca="1">IFERROR(INDEX(Forecast_Capex_Input!BI$12:BI$286,$Z441)
*(INDEX(Forecast_Capex_Input!$H$12:$H$286,$Z441)=Repex),0)
*$DG441</f>
        <v>0</v>
      </c>
      <c r="DK441" s="43" cm="1">
        <f t="array" aca="1" ref="DK441" ca="1">IFERROR(INDEX(Forecast_Capex_Input!BJ$12:BJ$286,$Z441)
*(INDEX(Forecast_Capex_Input!$H$12:$H$286,$Z441)=Repex),0)
*$DG441</f>
        <v>0</v>
      </c>
      <c r="DL441" s="43" cm="1">
        <f t="array" aca="1" ref="DL441" ca="1">IFERROR(INDEX(Forecast_Capex_Input!BK$12:BK$286,$Z441)
*(INDEX(Forecast_Capex_Input!$H$12:$H$286,$Z441)=Repex),0)
*$DG441</f>
        <v>0</v>
      </c>
      <c r="DM441" s="43" cm="1">
        <f t="array" aca="1" ref="DM441" ca="1">IFERROR(INDEX(Forecast_Capex_Input!BL$12:BL$286,$Z441)
*(INDEX(Forecast_Capex_Input!$H$12:$H$286,$Z441)=Repex),0)
*$DG441</f>
        <v>0</v>
      </c>
      <c r="DO441" s="43" t="b" cm="1">
        <f t="array" aca="1" ref="DO441" ca="1">OR($G441=Forecast_Capex_Input!$BN$8:$BN$9)</f>
        <v>0</v>
      </c>
      <c r="DP441" s="43" cm="1">
        <f t="array" aca="1" ref="DP441" ca="1">IFERROR(INDEX(Forecast_Capex_Input!BO$12:BO$286,$Z441)
*(INDEX(Forecast_Capex_Input!$H$12:$H$286,$Z441)=Repex),0)
*$DO441</f>
        <v>0</v>
      </c>
      <c r="DQ441" s="43" cm="1">
        <f t="array" aca="1" ref="DQ441" ca="1">IFERROR(INDEX(Forecast_Capex_Input!BP$12:BP$286,$Z441)
*(INDEX(Forecast_Capex_Input!$H$12:$H$286,$Z441)=Repex),0)
*$DO441</f>
        <v>0</v>
      </c>
      <c r="DR441" s="43" cm="1">
        <f t="array" aca="1" ref="DR441" ca="1">IFERROR(INDEX(Forecast_Capex_Input!BQ$12:BQ$286,$Z441)
*(INDEX(Forecast_Capex_Input!$H$12:$H$286,$Z441)=Repex),0)
*$DO441</f>
        <v>0</v>
      </c>
      <c r="DS441" s="43" cm="1">
        <f t="array" aca="1" ref="DS441" ca="1">IFERROR(INDEX(Forecast_Capex_Input!BR$12:BR$286,$Z441)
*(INDEX(Forecast_Capex_Input!$H$12:$H$286,$Z441)=Repex),0)
*$DO441</f>
        <v>0</v>
      </c>
      <c r="DT441" s="43" cm="1">
        <f t="array" aca="1" ref="DT441" ca="1">IFERROR(INDEX(Forecast_Capex_Input!BS$12:BS$286,$Z441)
*(INDEX(Forecast_Capex_Input!$H$12:$H$286,$Z441)=Repex),0)
*$DO441</f>
        <v>0</v>
      </c>
      <c r="DV441" s="43" t="b" cm="1">
        <f t="array" aca="1" ref="DV441" ca="1">OR($G441=Forecast_Capex_Input!$BU$8:$BU$10)</f>
        <v>0</v>
      </c>
      <c r="DW441" s="43" cm="1">
        <f t="array" aca="1" ref="DW441" ca="1">IFERROR(INDEX(Forecast_Capex_Input!BV$12:BV$286,$Z441)
*(INDEX(Forecast_Capex_Input!$H$12:$H$286,$Z441)=Repex),0)
*$DV441</f>
        <v>0</v>
      </c>
      <c r="DX441" s="43" cm="1">
        <f t="array" aca="1" ref="DX441" ca="1">IFERROR(INDEX(Forecast_Capex_Input!BW$12:BW$286,$Z441)
*(INDEX(Forecast_Capex_Input!$H$12:$H$286,$Z441)=Repex),0)
*$DV441</f>
        <v>0</v>
      </c>
      <c r="DY441" s="43" cm="1">
        <f t="array" aca="1" ref="DY441" ca="1">IFERROR(INDEX(Forecast_Capex_Input!BX$12:BX$286,$Z441)
*(INDEX(Forecast_Capex_Input!$H$12:$H$286,$Z441)=Repex),0)
*$DV441</f>
        <v>0</v>
      </c>
      <c r="DZ441" s="43" cm="1">
        <f t="array" aca="1" ref="DZ441" ca="1">IFERROR(INDEX(Forecast_Capex_Input!BY$12:BY$286,$Z441)
*(INDEX(Forecast_Capex_Input!$H$12:$H$286,$Z441)=Repex),0)
*$DV441</f>
        <v>0</v>
      </c>
      <c r="EA441" s="43" cm="1">
        <f t="array" aca="1" ref="EA441" ca="1">IFERROR(INDEX(Forecast_Capex_Input!BZ$12:BZ$286,$Z441)
*(INDEX(Forecast_Capex_Input!$H$12:$H$286,$Z441)=Repex),0)
*$DV441</f>
        <v>0</v>
      </c>
      <c r="EB441" s="43" cm="1">
        <f t="array" aca="1" ref="EB441" ca="1">IFERROR(INDEX(Forecast_Capex_Input!CA$12:CA$286,$Z441)
*(INDEX(Forecast_Capex_Input!$H$12:$H$286,$Z441)=Repex),0)
*$DV441</f>
        <v>0</v>
      </c>
      <c r="EC441" s="43" cm="1">
        <f t="array" aca="1" ref="EC441" ca="1">IFERROR(INDEX(Forecast_Capex_Input!CB$12:CB$286,$Z441)
*(INDEX(Forecast_Capex_Input!$H$12:$H$286,$Z441)=Repex),0)
*$DV441</f>
        <v>0</v>
      </c>
      <c r="ED441" s="43" cm="1">
        <f t="array" aca="1" ref="ED441" ca="1">IFERROR(INDEX(Forecast_Capex_Input!CC$12:CC$286,$Z441)
*(INDEX(Forecast_Capex_Input!$H$12:$H$286,$Z441)=Repex),0)
*$DV441</f>
        <v>0</v>
      </c>
      <c r="EF441" s="86" t="str">
        <f t="shared" si="45"/>
        <v>N/A</v>
      </c>
      <c r="EG441" s="28" t="str">
        <f>IFERROR(RANK(EF441,EF$11:EF$1010,0)+COUNTIF(EF$11:EF441,EF441)-1,NA)</f>
        <v>N/A</v>
      </c>
    </row>
    <row r="442" spans="3:137" x14ac:dyDescent="0.2">
      <c r="C442" s="28">
        <f t="shared" si="42"/>
        <v>432</v>
      </c>
      <c r="D442" s="9" t="str" cm="1">
        <f t="array" ref="D442">IFERROR(INDEX(Forecast_Capex_Input!$D$12:$D$286,$Z442),NA)</f>
        <v>Excavation</v>
      </c>
      <c r="E442" s="24" t="b" cm="1">
        <f t="array" ref="E442">IF($Z442=NA,NA,INDEX(Forecast_Capex_Input!$E$12:$E$286,$Z442))</f>
        <v>1</v>
      </c>
      <c r="F442" s="9" t="str" cm="1">
        <f t="array" aca="1" ref="F442" ca="1">IFERROR(INDEX(General!$E$25:$E$26,$AA442),NA)</f>
        <v>Non-Labour</v>
      </c>
      <c r="G442" s="9" t="str" cm="1">
        <f t="array" aca="1" ref="G442" ca="1">IFERROR(INDEX(Forecast_Capex_Input!$AI$11:$BB$11,$AC442),NA)</f>
        <v>Minor Plant, Motor Vehicles &amp; Mobile Plant</v>
      </c>
      <c r="H442" s="50" cm="1">
        <f t="array" aca="1" ref="H442" ca="1">IFERROR(INDEX(Forecast_Capex_Input!$AI$12:$BB$286,$Z442,$AC442),NA)</f>
        <v>1</v>
      </c>
      <c r="I442" s="150" t="str" cm="1">
        <f t="array" ref="I442">IFERROR(INDEX(Forecast_Capex_Input!$F$12:$F$286,$Z442),NA)</f>
        <v>Non-network - Other</v>
      </c>
      <c r="J442" s="150" t="str" cm="1">
        <f t="array" ref="J442">IFERROR(INDEX(Forecast_Capex_Input!G$12:G$286,$Z442),NA)</f>
        <v>Fleet</v>
      </c>
      <c r="K442" s="150" t="str" cm="1">
        <f t="array" ref="K442">IFERROR(INDEX(Forecast_Capex_Input!H$12:H$286,$Z442),NA)</f>
        <v>Fleet &amp; Property</v>
      </c>
      <c r="L442" s="150" t="str" cm="1">
        <f t="array" ref="L442">IFERROR(INDEX(Forecast_Capex_Input!I$12:I$286,$Z442),NA)</f>
        <v>N/A</v>
      </c>
      <c r="M442" s="150" t="str" cm="1">
        <f t="array" ref="M442">IFERROR(INDEX(Forecast_Capex_Input!J$12:J$286,$Z442),NA)</f>
        <v>Excavation</v>
      </c>
      <c r="N442" s="150" t="str" cm="1">
        <f t="array" ref="N442">IFERROR(INDEX(Forecast_Capex_Input!K$12:K$286,$Z442),NA)</f>
        <v>N/A</v>
      </c>
      <c r="O442" s="150" t="str" cm="1">
        <f t="array" ref="O442">IFERROR(INDEX(Forecast_Capex_Input!L$12:L$286,$Z442),NA)</f>
        <v>N/A</v>
      </c>
      <c r="P442" s="150" t="str" cm="1">
        <f t="array" ref="P442">IFERROR(INDEX(Forecast_Capex_Input!M$12:M$286,$Z442),NA)</f>
        <v>N/A</v>
      </c>
      <c r="Q442" s="24" t="str" cm="1">
        <f t="array" ref="Q442">IFERROR(INDEX(Forecast_Capex_Input!N$12:N$286,$Z442),NA)</f>
        <v>No</v>
      </c>
      <c r="R442" s="190" cm="1">
        <f t="array" ref="R442">IFERROR(INDEX(Forecast_Capex_Input!O$12:O$286,$Z442),0)</f>
        <v>0</v>
      </c>
      <c r="S442" s="24" t="str" cm="1">
        <f t="array" ref="S442">IFERROR(INDEX(Forecast_Capex_Input!P$12:P$286,$Z442),0)</f>
        <v>Safety security &amp; reliability</v>
      </c>
      <c r="T442" s="150" t="str" cm="1">
        <f t="array" aca="1" ref="T442" ca="1">IFERROR(INDEX(General!$K$91:$K$110,$AC442),NA)</f>
        <v>Minor Plant, Motor Vehicles &amp; Mobile Plant (2018 onwards)</v>
      </c>
      <c r="U442" s="43" cm="1">
        <f t="array" aca="1" ref="U442" ca="1">IFERROR(
IF($F442=General!$E$25,INDEX(Forecast_Capex_Input!S$12:S$286,$Z442),
INDEX(Forecast_Capex_Input!T$12:T$286,$Z442)),0)</f>
        <v>1</v>
      </c>
      <c r="V442" s="82" t="b">
        <f>IFERROR(INDEX(Overheads!$T$19:$T$26,MATCH($I442,Overheads!$E$19:$E$26,0)),FALSE)</f>
        <v>0</v>
      </c>
      <c r="W442" s="209" t="str" cm="1">
        <f t="array" ref="W442">IFERROR(
INDEX(Forecast_Capex_Input!CN$12:CN$286,$Z442),0)</f>
        <v>FY21</v>
      </c>
      <c r="X442" s="209">
        <f>IFERROR(
MATCH($W442,General!$L$39:$S$39,0),1)</f>
        <v>1</v>
      </c>
      <c r="Z442" s="28">
        <f>IFERROR(
IF(MATCH($C442,Forecast_Capex_Input!$CI$12:$CI$286,1)+1&gt;MAX(Forecast_Capex_Input!$C$12:$C$286),NA,
MATCH($C442,Forecast_Capex_Input!$CI$12:$CI$286,1)+1),1)</f>
        <v>173</v>
      </c>
      <c r="AA442" s="28" cm="1">
        <f t="array" aca="1" ref="AA442" ca="1">IFERROR(
IF(Z441&lt;&gt;Z442,1,
IF(COUNTIF(OFFSET(AA441,0,0,-INDEX(Forecast_Capex_Input!$CG$12:$CG$286,$Z442)),AA441)=INDEX(Forecast_Capex_Input!$CG$12:$CG$286,$Z442),AA441+1,AA441)),NA)</f>
        <v>2</v>
      </c>
      <c r="AB442" s="28" cm="1">
        <f t="array" ref="AB442">IFERROR($C442-IF($Z442=1,1,INDEX(Forecast_Capex_Input!$CI$12:$CI$286,$Z442-1))+1,NA)</f>
        <v>2</v>
      </c>
      <c r="AC442" s="28" cm="1">
        <f t="array" aca="1" ref="AC442" ca="1">IFERROR(IF(AA442=1,
INDEX(Forecast_Capex_Input!$AI$10:$BB$10,SMALL(IF(INDEX(Forecast_Capex_Input!$AI$12:$BB$286,$Z442,0)&gt;0,COLUMN(Forecast_Capex_Input!$AI$10:$BB$10)-COLUMN(Forecast_Capex_Input!$AI$12)+1),ROWS(OFFSET(AC441,0,0,-$AB442)))),
OFFSET(AC441,-INDEX(Forecast_Capex_Input!$CG$12:$CG$286,$Z442)+1,0)),NA)</f>
        <v>7</v>
      </c>
      <c r="AD442" s="28">
        <f t="shared" ca="1" si="40"/>
        <v>2</v>
      </c>
      <c r="AE442" s="82" t="b">
        <f t="shared" si="43"/>
        <v>0</v>
      </c>
      <c r="AF442" s="78" t="b">
        <v>0</v>
      </c>
      <c r="AG442" s="82" t="b">
        <f t="shared" si="41"/>
        <v>1</v>
      </c>
      <c r="AI442" s="55">
        <v>0</v>
      </c>
      <c r="AJ442" s="55">
        <v>0</v>
      </c>
      <c r="AK442" s="55">
        <v>0.21204778156996584</v>
      </c>
      <c r="AL442" s="55">
        <v>0</v>
      </c>
      <c r="AM442" s="55">
        <v>8.3703071672354926E-2</v>
      </c>
      <c r="AN442" s="135">
        <v>0.29575085324232075</v>
      </c>
      <c r="AP442" s="55">
        <v>0</v>
      </c>
      <c r="AQ442" s="55">
        <v>0</v>
      </c>
      <c r="AR442" s="55">
        <v>0.21204778156996584</v>
      </c>
      <c r="AS442" s="55">
        <v>0</v>
      </c>
      <c r="AT442" s="55">
        <v>8.3703071672354926E-2</v>
      </c>
      <c r="AU442" s="135">
        <v>0.29575085324232075</v>
      </c>
      <c r="AW442" s="55">
        <v>0</v>
      </c>
      <c r="AX442" s="55">
        <v>0</v>
      </c>
      <c r="AY442" s="55">
        <v>0</v>
      </c>
      <c r="AZ442" s="55">
        <v>0</v>
      </c>
      <c r="BA442" s="55">
        <v>0</v>
      </c>
      <c r="BB442" s="135">
        <v>0</v>
      </c>
      <c r="BD442" s="55">
        <v>0</v>
      </c>
      <c r="BE442" s="55">
        <v>0</v>
      </c>
      <c r="BF442" s="55">
        <v>5.6396012633597786E-3</v>
      </c>
      <c r="BG442" s="55">
        <v>0</v>
      </c>
      <c r="BH442" s="55">
        <v>2.0190538853260874E-3</v>
      </c>
      <c r="BI442" s="135">
        <v>7.658655148685866E-3</v>
      </c>
      <c r="BK442" s="55">
        <v>0</v>
      </c>
      <c r="BL442" s="55">
        <v>0</v>
      </c>
      <c r="BM442" s="55">
        <v>0.21768738283332562</v>
      </c>
      <c r="BN442" s="55">
        <v>0</v>
      </c>
      <c r="BO442" s="55">
        <v>8.5722125557681009E-2</v>
      </c>
      <c r="BP442" s="135">
        <v>0.30340950839100661</v>
      </c>
      <c r="BR442" s="147">
        <v>0.2</v>
      </c>
      <c r="BS442" s="147">
        <v>0.2</v>
      </c>
      <c r="BT442" s="147">
        <v>0.2</v>
      </c>
      <c r="BU442" s="147">
        <v>0.2</v>
      </c>
      <c r="BV442" s="147">
        <v>0.2</v>
      </c>
      <c r="BX442" s="55">
        <v>5.9150170648464152E-2</v>
      </c>
      <c r="BY442" s="55">
        <v>5.9150170648464152E-2</v>
      </c>
      <c r="BZ442" s="55">
        <v>5.9150170648464152E-2</v>
      </c>
      <c r="CA442" s="55">
        <v>5.9150170648464152E-2</v>
      </c>
      <c r="CB442" s="55">
        <v>5.9150170648464152E-2</v>
      </c>
      <c r="CC442" s="135">
        <v>0.29575085324232075</v>
      </c>
      <c r="CE442" s="55">
        <v>5.9150170648464152E-2</v>
      </c>
      <c r="CF442" s="55">
        <v>5.9150170648464152E-2</v>
      </c>
      <c r="CG442" s="55">
        <v>5.9150170648464152E-2</v>
      </c>
      <c r="CH442" s="55">
        <v>5.9150170648464152E-2</v>
      </c>
      <c r="CI442" s="55">
        <v>5.9150170648464152E-2</v>
      </c>
      <c r="CJ442" s="135">
        <v>0.29575085324232075</v>
      </c>
      <c r="CL442" s="55">
        <v>0</v>
      </c>
      <c r="CM442" s="55">
        <v>0</v>
      </c>
      <c r="CN442" s="55">
        <v>0</v>
      </c>
      <c r="CO442" s="55">
        <v>0</v>
      </c>
      <c r="CP442" s="55">
        <v>0</v>
      </c>
      <c r="CQ442" s="135">
        <v>0</v>
      </c>
      <c r="CS442" s="67">
        <v>1.5317310297371734E-3</v>
      </c>
      <c r="CT442" s="67">
        <v>1.5317310297371734E-3</v>
      </c>
      <c r="CU442" s="67">
        <v>1.5317310297371734E-3</v>
      </c>
      <c r="CV442" s="67">
        <v>1.5317310297371734E-3</v>
      </c>
      <c r="CW442" s="67">
        <v>1.5317310297371734E-3</v>
      </c>
      <c r="CX442" s="135">
        <v>7.6586551486858669E-3</v>
      </c>
      <c r="CZ442" s="55">
        <v>6.0681901678201325E-2</v>
      </c>
      <c r="DA442" s="55">
        <v>6.0681901678201325E-2</v>
      </c>
      <c r="DB442" s="55">
        <v>6.0681901678201325E-2</v>
      </c>
      <c r="DC442" s="55">
        <v>6.0681901678201325E-2</v>
      </c>
      <c r="DD442" s="55">
        <v>6.0681901678201325E-2</v>
      </c>
      <c r="DE442" s="135">
        <v>0.30340950839100661</v>
      </c>
      <c r="DG442" s="43" t="b" cm="1">
        <f t="array" aca="1" ref="DG442" ca="1">OR($G442=Forecast_Capex_Input!$BF$8:$BF$10)</f>
        <v>0</v>
      </c>
      <c r="DH442" s="43" cm="1">
        <f t="array" aca="1" ref="DH442" ca="1">IFERROR(INDEX(Forecast_Capex_Input!BG$12:BG$286,$Z442)
*(INDEX(Forecast_Capex_Input!$H$12:$H$286,$Z442)=Repex),0)
*$DG442</f>
        <v>0</v>
      </c>
      <c r="DI442" s="43" cm="1">
        <f t="array" aca="1" ref="DI442" ca="1">IFERROR(INDEX(Forecast_Capex_Input!BH$12:BH$286,$Z442)
*(INDEX(Forecast_Capex_Input!$H$12:$H$286,$Z442)=Repex),0)
*$DG442</f>
        <v>0</v>
      </c>
      <c r="DJ442" s="43" cm="1">
        <f t="array" aca="1" ref="DJ442" ca="1">IFERROR(INDEX(Forecast_Capex_Input!BI$12:BI$286,$Z442)
*(INDEX(Forecast_Capex_Input!$H$12:$H$286,$Z442)=Repex),0)
*$DG442</f>
        <v>0</v>
      </c>
      <c r="DK442" s="43" cm="1">
        <f t="array" aca="1" ref="DK442" ca="1">IFERROR(INDEX(Forecast_Capex_Input!BJ$12:BJ$286,$Z442)
*(INDEX(Forecast_Capex_Input!$H$12:$H$286,$Z442)=Repex),0)
*$DG442</f>
        <v>0</v>
      </c>
      <c r="DL442" s="43" cm="1">
        <f t="array" aca="1" ref="DL442" ca="1">IFERROR(INDEX(Forecast_Capex_Input!BK$12:BK$286,$Z442)
*(INDEX(Forecast_Capex_Input!$H$12:$H$286,$Z442)=Repex),0)
*$DG442</f>
        <v>0</v>
      </c>
      <c r="DM442" s="43" cm="1">
        <f t="array" aca="1" ref="DM442" ca="1">IFERROR(INDEX(Forecast_Capex_Input!BL$12:BL$286,$Z442)
*(INDEX(Forecast_Capex_Input!$H$12:$H$286,$Z442)=Repex),0)
*$DG442</f>
        <v>0</v>
      </c>
      <c r="DO442" s="43" t="b" cm="1">
        <f t="array" aca="1" ref="DO442" ca="1">OR($G442=Forecast_Capex_Input!$BN$8:$BN$9)</f>
        <v>0</v>
      </c>
      <c r="DP442" s="43" cm="1">
        <f t="array" aca="1" ref="DP442" ca="1">IFERROR(INDEX(Forecast_Capex_Input!BO$12:BO$286,$Z442)
*(INDEX(Forecast_Capex_Input!$H$12:$H$286,$Z442)=Repex),0)
*$DO442</f>
        <v>0</v>
      </c>
      <c r="DQ442" s="43" cm="1">
        <f t="array" aca="1" ref="DQ442" ca="1">IFERROR(INDEX(Forecast_Capex_Input!BP$12:BP$286,$Z442)
*(INDEX(Forecast_Capex_Input!$H$12:$H$286,$Z442)=Repex),0)
*$DO442</f>
        <v>0</v>
      </c>
      <c r="DR442" s="43" cm="1">
        <f t="array" aca="1" ref="DR442" ca="1">IFERROR(INDEX(Forecast_Capex_Input!BQ$12:BQ$286,$Z442)
*(INDEX(Forecast_Capex_Input!$H$12:$H$286,$Z442)=Repex),0)
*$DO442</f>
        <v>0</v>
      </c>
      <c r="DS442" s="43" cm="1">
        <f t="array" aca="1" ref="DS442" ca="1">IFERROR(INDEX(Forecast_Capex_Input!BR$12:BR$286,$Z442)
*(INDEX(Forecast_Capex_Input!$H$12:$H$286,$Z442)=Repex),0)
*$DO442</f>
        <v>0</v>
      </c>
      <c r="DT442" s="43" cm="1">
        <f t="array" aca="1" ref="DT442" ca="1">IFERROR(INDEX(Forecast_Capex_Input!BS$12:BS$286,$Z442)
*(INDEX(Forecast_Capex_Input!$H$12:$H$286,$Z442)=Repex),0)
*$DO442</f>
        <v>0</v>
      </c>
      <c r="DV442" s="43" t="b" cm="1">
        <f t="array" aca="1" ref="DV442" ca="1">OR($G442=Forecast_Capex_Input!$BU$8:$BU$10)</f>
        <v>0</v>
      </c>
      <c r="DW442" s="43" cm="1">
        <f t="array" aca="1" ref="DW442" ca="1">IFERROR(INDEX(Forecast_Capex_Input!BV$12:BV$286,$Z442)
*(INDEX(Forecast_Capex_Input!$H$12:$H$286,$Z442)=Repex),0)
*$DV442</f>
        <v>0</v>
      </c>
      <c r="DX442" s="43" cm="1">
        <f t="array" aca="1" ref="DX442" ca="1">IFERROR(INDEX(Forecast_Capex_Input!BW$12:BW$286,$Z442)
*(INDEX(Forecast_Capex_Input!$H$12:$H$286,$Z442)=Repex),0)
*$DV442</f>
        <v>0</v>
      </c>
      <c r="DY442" s="43" cm="1">
        <f t="array" aca="1" ref="DY442" ca="1">IFERROR(INDEX(Forecast_Capex_Input!BX$12:BX$286,$Z442)
*(INDEX(Forecast_Capex_Input!$H$12:$H$286,$Z442)=Repex),0)
*$DV442</f>
        <v>0</v>
      </c>
      <c r="DZ442" s="43" cm="1">
        <f t="array" aca="1" ref="DZ442" ca="1">IFERROR(INDEX(Forecast_Capex_Input!BY$12:BY$286,$Z442)
*(INDEX(Forecast_Capex_Input!$H$12:$H$286,$Z442)=Repex),0)
*$DV442</f>
        <v>0</v>
      </c>
      <c r="EA442" s="43" cm="1">
        <f t="array" aca="1" ref="EA442" ca="1">IFERROR(INDEX(Forecast_Capex_Input!BZ$12:BZ$286,$Z442)
*(INDEX(Forecast_Capex_Input!$H$12:$H$286,$Z442)=Repex),0)
*$DV442</f>
        <v>0</v>
      </c>
      <c r="EB442" s="43" cm="1">
        <f t="array" aca="1" ref="EB442" ca="1">IFERROR(INDEX(Forecast_Capex_Input!CA$12:CA$286,$Z442)
*(INDEX(Forecast_Capex_Input!$H$12:$H$286,$Z442)=Repex),0)
*$DV442</f>
        <v>0</v>
      </c>
      <c r="EC442" s="43" cm="1">
        <f t="array" aca="1" ref="EC442" ca="1">IFERROR(INDEX(Forecast_Capex_Input!CB$12:CB$286,$Z442)
*(INDEX(Forecast_Capex_Input!$H$12:$H$286,$Z442)=Repex),0)
*$DV442</f>
        <v>0</v>
      </c>
      <c r="ED442" s="43" cm="1">
        <f t="array" aca="1" ref="ED442" ca="1">IFERROR(INDEX(Forecast_Capex_Input!CC$12:CC$286,$Z442)
*(INDEX(Forecast_Capex_Input!$H$12:$H$286,$Z442)=Repex),0)
*$DV442</f>
        <v>0</v>
      </c>
      <c r="EF442" s="86" t="str">
        <f t="shared" si="45"/>
        <v>N/A</v>
      </c>
      <c r="EG442" s="28" t="str">
        <f>IFERROR(RANK(EF442,EF$11:EF$1010,0)+COUNTIF(EF$11:EF442,EF442)-1,NA)</f>
        <v>N/A</v>
      </c>
    </row>
    <row r="443" spans="3:137" x14ac:dyDescent="0.2">
      <c r="C443" s="28">
        <f t="shared" si="42"/>
        <v>433</v>
      </c>
      <c r="D443" s="9" t="str" cm="1">
        <f t="array" ref="D443">IFERROR(INDEX(Forecast_Capex_Input!$D$12:$D$286,$Z443),NA)</f>
        <v>Heavy Commercial</v>
      </c>
      <c r="E443" s="24" t="b" cm="1">
        <f t="array" ref="E443">IF($Z443=NA,NA,INDEX(Forecast_Capex_Input!$E$12:$E$286,$Z443))</f>
        <v>1</v>
      </c>
      <c r="F443" s="9" t="str" cm="1">
        <f t="array" aca="1" ref="F443" ca="1">IFERROR(INDEX(General!$E$25:$E$26,$AA443),NA)</f>
        <v>Labour</v>
      </c>
      <c r="G443" s="9" t="str" cm="1">
        <f t="array" aca="1" ref="G443" ca="1">IFERROR(INDEX(Forecast_Capex_Input!$AI$11:$BB$11,$AC443),NA)</f>
        <v>Minor Plant, Motor Vehicles &amp; Mobile Plant</v>
      </c>
      <c r="H443" s="50" cm="1">
        <f t="array" aca="1" ref="H443" ca="1">IFERROR(INDEX(Forecast_Capex_Input!$AI$12:$BB$286,$Z443,$AC443),NA)</f>
        <v>1</v>
      </c>
      <c r="I443" s="150" t="str" cm="1">
        <f t="array" ref="I443">IFERROR(INDEX(Forecast_Capex_Input!$F$12:$F$286,$Z443),NA)</f>
        <v>Non-network - Other</v>
      </c>
      <c r="J443" s="150" t="str" cm="1">
        <f t="array" ref="J443">IFERROR(INDEX(Forecast_Capex_Input!G$12:G$286,$Z443),NA)</f>
        <v>Fleet</v>
      </c>
      <c r="K443" s="150" t="str" cm="1">
        <f t="array" ref="K443">IFERROR(INDEX(Forecast_Capex_Input!H$12:H$286,$Z443),NA)</f>
        <v>Fleet &amp; Property</v>
      </c>
      <c r="L443" s="150" t="str" cm="1">
        <f t="array" ref="L443">IFERROR(INDEX(Forecast_Capex_Input!I$12:I$286,$Z443),NA)</f>
        <v>N/A</v>
      </c>
      <c r="M443" s="150" t="str" cm="1">
        <f t="array" ref="M443">IFERROR(INDEX(Forecast_Capex_Input!J$12:J$286,$Z443),NA)</f>
        <v>Heavy Commercial</v>
      </c>
      <c r="N443" s="150" t="str" cm="1">
        <f t="array" ref="N443">IFERROR(INDEX(Forecast_Capex_Input!K$12:K$286,$Z443),NA)</f>
        <v>N/A</v>
      </c>
      <c r="O443" s="150" t="str" cm="1">
        <f t="array" ref="O443">IFERROR(INDEX(Forecast_Capex_Input!L$12:L$286,$Z443),NA)</f>
        <v>N/A</v>
      </c>
      <c r="P443" s="150" t="str" cm="1">
        <f t="array" ref="P443">IFERROR(INDEX(Forecast_Capex_Input!M$12:M$286,$Z443),NA)</f>
        <v>N/A</v>
      </c>
      <c r="Q443" s="24" t="str" cm="1">
        <f t="array" ref="Q443">IFERROR(INDEX(Forecast_Capex_Input!N$12:N$286,$Z443),NA)</f>
        <v>No</v>
      </c>
      <c r="R443" s="190" cm="1">
        <f t="array" ref="R443">IFERROR(INDEX(Forecast_Capex_Input!O$12:O$286,$Z443),0)</f>
        <v>0</v>
      </c>
      <c r="S443" s="24" t="str" cm="1">
        <f t="array" ref="S443">IFERROR(INDEX(Forecast_Capex_Input!P$12:P$286,$Z443),0)</f>
        <v>Safety security &amp; reliability</v>
      </c>
      <c r="T443" s="150" t="str" cm="1">
        <f t="array" aca="1" ref="T443" ca="1">IFERROR(INDEX(General!$K$91:$K$110,$AC443),NA)</f>
        <v>Minor Plant, Motor Vehicles &amp; Mobile Plant (2018 onwards)</v>
      </c>
      <c r="U443" s="43" cm="1">
        <f t="array" aca="1" ref="U443" ca="1">IFERROR(
IF($F443=General!$E$25,INDEX(Forecast_Capex_Input!S$12:S$286,$Z443),
INDEX(Forecast_Capex_Input!T$12:T$286,$Z443)),0)</f>
        <v>0</v>
      </c>
      <c r="V443" s="82" t="b">
        <f>IFERROR(INDEX(Overheads!$T$19:$T$26,MATCH($I443,Overheads!$E$19:$E$26,0)),FALSE)</f>
        <v>0</v>
      </c>
      <c r="W443" s="209" t="str" cm="1">
        <f t="array" ref="W443">IFERROR(
INDEX(Forecast_Capex_Input!CN$12:CN$286,$Z443),0)</f>
        <v>FY21</v>
      </c>
      <c r="X443" s="209">
        <f>IFERROR(
MATCH($W443,General!$L$39:$S$39,0),1)</f>
        <v>1</v>
      </c>
      <c r="Z443" s="28">
        <f>IFERROR(
IF(MATCH($C443,Forecast_Capex_Input!$CI$12:$CI$286,1)+1&gt;MAX(Forecast_Capex_Input!$C$12:$C$286),NA,
MATCH($C443,Forecast_Capex_Input!$CI$12:$CI$286,1)+1),1)</f>
        <v>174</v>
      </c>
      <c r="AA443" s="28" cm="1">
        <f t="array" aca="1" ref="AA443" ca="1">IFERROR(
IF(Z442&lt;&gt;Z443,1,
IF(COUNTIF(OFFSET(AA442,0,0,-INDEX(Forecast_Capex_Input!$CG$12:$CG$286,$Z443)),AA442)=INDEX(Forecast_Capex_Input!$CG$12:$CG$286,$Z443),AA442+1,AA442)),NA)</f>
        <v>1</v>
      </c>
      <c r="AB443" s="28" cm="1">
        <f t="array" ref="AB443">IFERROR($C443-IF($Z443=1,1,INDEX(Forecast_Capex_Input!$CI$12:$CI$286,$Z443-1))+1,NA)</f>
        <v>1</v>
      </c>
      <c r="AC443" s="28" cm="1">
        <f t="array" aca="1" ref="AC443" ca="1">IFERROR(IF(AA443=1,
INDEX(Forecast_Capex_Input!$AI$10:$BB$10,SMALL(IF(INDEX(Forecast_Capex_Input!$AI$12:$BB$286,$Z443,0)&gt;0,COLUMN(Forecast_Capex_Input!$AI$10:$BB$10)-COLUMN(Forecast_Capex_Input!$AI$12)+1),ROWS(OFFSET(AC442,0,0,-$AB443)))),
OFFSET(AC442,-INDEX(Forecast_Capex_Input!$CG$12:$CG$286,$Z443)+1,0)),NA)</f>
        <v>7</v>
      </c>
      <c r="AD443" s="28">
        <f t="shared" ca="1" si="40"/>
        <v>1</v>
      </c>
      <c r="AE443" s="82" t="b">
        <f t="shared" si="43"/>
        <v>0</v>
      </c>
      <c r="AF443" s="78" t="b">
        <v>0</v>
      </c>
      <c r="AG443" s="82" t="b">
        <f t="shared" si="41"/>
        <v>1</v>
      </c>
      <c r="AI443" s="55">
        <v>0</v>
      </c>
      <c r="AJ443" s="55">
        <v>0</v>
      </c>
      <c r="AK443" s="55">
        <v>0</v>
      </c>
      <c r="AL443" s="55">
        <v>0</v>
      </c>
      <c r="AM443" s="55">
        <v>0</v>
      </c>
      <c r="AN443" s="135">
        <v>0</v>
      </c>
      <c r="AP443" s="55">
        <v>0</v>
      </c>
      <c r="AQ443" s="55">
        <v>0</v>
      </c>
      <c r="AR443" s="55">
        <v>0</v>
      </c>
      <c r="AS443" s="55">
        <v>0</v>
      </c>
      <c r="AT443" s="55">
        <v>0</v>
      </c>
      <c r="AU443" s="135">
        <v>0</v>
      </c>
      <c r="AW443" s="55">
        <v>0</v>
      </c>
      <c r="AX443" s="55">
        <v>0</v>
      </c>
      <c r="AY443" s="55">
        <v>0</v>
      </c>
      <c r="AZ443" s="55">
        <v>0</v>
      </c>
      <c r="BA443" s="55">
        <v>0</v>
      </c>
      <c r="BB443" s="135">
        <v>0</v>
      </c>
      <c r="BD443" s="55">
        <v>0</v>
      </c>
      <c r="BE443" s="55">
        <v>0</v>
      </c>
      <c r="BF443" s="55">
        <v>0</v>
      </c>
      <c r="BG443" s="55">
        <v>0</v>
      </c>
      <c r="BH443" s="55">
        <v>0</v>
      </c>
      <c r="BI443" s="135">
        <v>0</v>
      </c>
      <c r="BK443" s="55">
        <v>0</v>
      </c>
      <c r="BL443" s="55">
        <v>0</v>
      </c>
      <c r="BM443" s="55">
        <v>0</v>
      </c>
      <c r="BN443" s="55">
        <v>0</v>
      </c>
      <c r="BO443" s="55">
        <v>0</v>
      </c>
      <c r="BP443" s="135">
        <v>0</v>
      </c>
      <c r="BR443" s="147">
        <v>0.2</v>
      </c>
      <c r="BS443" s="147">
        <v>0.2</v>
      </c>
      <c r="BT443" s="147">
        <v>0.2</v>
      </c>
      <c r="BU443" s="147">
        <v>0.2</v>
      </c>
      <c r="BV443" s="147">
        <v>0.2</v>
      </c>
      <c r="BX443" s="55">
        <v>0</v>
      </c>
      <c r="BY443" s="55">
        <v>0</v>
      </c>
      <c r="BZ443" s="55">
        <v>0</v>
      </c>
      <c r="CA443" s="55">
        <v>0</v>
      </c>
      <c r="CB443" s="55">
        <v>0</v>
      </c>
      <c r="CC443" s="135">
        <v>0</v>
      </c>
      <c r="CE443" s="55">
        <v>0</v>
      </c>
      <c r="CF443" s="55">
        <v>0</v>
      </c>
      <c r="CG443" s="55">
        <v>0</v>
      </c>
      <c r="CH443" s="55">
        <v>0</v>
      </c>
      <c r="CI443" s="55">
        <v>0</v>
      </c>
      <c r="CJ443" s="135">
        <v>0</v>
      </c>
      <c r="CL443" s="55">
        <v>0</v>
      </c>
      <c r="CM443" s="55">
        <v>0</v>
      </c>
      <c r="CN443" s="55">
        <v>0</v>
      </c>
      <c r="CO443" s="55">
        <v>0</v>
      </c>
      <c r="CP443" s="55">
        <v>0</v>
      </c>
      <c r="CQ443" s="135">
        <v>0</v>
      </c>
      <c r="CS443" s="67">
        <v>0</v>
      </c>
      <c r="CT443" s="67">
        <v>0</v>
      </c>
      <c r="CU443" s="67">
        <v>0</v>
      </c>
      <c r="CV443" s="67">
        <v>0</v>
      </c>
      <c r="CW443" s="67">
        <v>0</v>
      </c>
      <c r="CX443" s="135">
        <v>0</v>
      </c>
      <c r="CZ443" s="55">
        <v>0</v>
      </c>
      <c r="DA443" s="55">
        <v>0</v>
      </c>
      <c r="DB443" s="55">
        <v>0</v>
      </c>
      <c r="DC443" s="55">
        <v>0</v>
      </c>
      <c r="DD443" s="55">
        <v>0</v>
      </c>
      <c r="DE443" s="135">
        <v>0</v>
      </c>
      <c r="DG443" s="43" t="b" cm="1">
        <f t="array" aca="1" ref="DG443" ca="1">OR($G443=Forecast_Capex_Input!$BF$8:$BF$10)</f>
        <v>0</v>
      </c>
      <c r="DH443" s="43" cm="1">
        <f t="array" aca="1" ref="DH443" ca="1">IFERROR(INDEX(Forecast_Capex_Input!BG$12:BG$286,$Z443)
*(INDEX(Forecast_Capex_Input!$H$12:$H$286,$Z443)=Repex),0)
*$DG443</f>
        <v>0</v>
      </c>
      <c r="DI443" s="43" cm="1">
        <f t="array" aca="1" ref="DI443" ca="1">IFERROR(INDEX(Forecast_Capex_Input!BH$12:BH$286,$Z443)
*(INDEX(Forecast_Capex_Input!$H$12:$H$286,$Z443)=Repex),0)
*$DG443</f>
        <v>0</v>
      </c>
      <c r="DJ443" s="43" cm="1">
        <f t="array" aca="1" ref="DJ443" ca="1">IFERROR(INDEX(Forecast_Capex_Input!BI$12:BI$286,$Z443)
*(INDEX(Forecast_Capex_Input!$H$12:$H$286,$Z443)=Repex),0)
*$DG443</f>
        <v>0</v>
      </c>
      <c r="DK443" s="43" cm="1">
        <f t="array" aca="1" ref="DK443" ca="1">IFERROR(INDEX(Forecast_Capex_Input!BJ$12:BJ$286,$Z443)
*(INDEX(Forecast_Capex_Input!$H$12:$H$286,$Z443)=Repex),0)
*$DG443</f>
        <v>0</v>
      </c>
      <c r="DL443" s="43" cm="1">
        <f t="array" aca="1" ref="DL443" ca="1">IFERROR(INDEX(Forecast_Capex_Input!BK$12:BK$286,$Z443)
*(INDEX(Forecast_Capex_Input!$H$12:$H$286,$Z443)=Repex),0)
*$DG443</f>
        <v>0</v>
      </c>
      <c r="DM443" s="43" cm="1">
        <f t="array" aca="1" ref="DM443" ca="1">IFERROR(INDEX(Forecast_Capex_Input!BL$12:BL$286,$Z443)
*(INDEX(Forecast_Capex_Input!$H$12:$H$286,$Z443)=Repex),0)
*$DG443</f>
        <v>0</v>
      </c>
      <c r="DO443" s="43" t="b" cm="1">
        <f t="array" aca="1" ref="DO443" ca="1">OR($G443=Forecast_Capex_Input!$BN$8:$BN$9)</f>
        <v>0</v>
      </c>
      <c r="DP443" s="43" cm="1">
        <f t="array" aca="1" ref="DP443" ca="1">IFERROR(INDEX(Forecast_Capex_Input!BO$12:BO$286,$Z443)
*(INDEX(Forecast_Capex_Input!$H$12:$H$286,$Z443)=Repex),0)
*$DO443</f>
        <v>0</v>
      </c>
      <c r="DQ443" s="43" cm="1">
        <f t="array" aca="1" ref="DQ443" ca="1">IFERROR(INDEX(Forecast_Capex_Input!BP$12:BP$286,$Z443)
*(INDEX(Forecast_Capex_Input!$H$12:$H$286,$Z443)=Repex),0)
*$DO443</f>
        <v>0</v>
      </c>
      <c r="DR443" s="43" cm="1">
        <f t="array" aca="1" ref="DR443" ca="1">IFERROR(INDEX(Forecast_Capex_Input!BQ$12:BQ$286,$Z443)
*(INDEX(Forecast_Capex_Input!$H$12:$H$286,$Z443)=Repex),0)
*$DO443</f>
        <v>0</v>
      </c>
      <c r="DS443" s="43" cm="1">
        <f t="array" aca="1" ref="DS443" ca="1">IFERROR(INDEX(Forecast_Capex_Input!BR$12:BR$286,$Z443)
*(INDEX(Forecast_Capex_Input!$H$12:$H$286,$Z443)=Repex),0)
*$DO443</f>
        <v>0</v>
      </c>
      <c r="DT443" s="43" cm="1">
        <f t="array" aca="1" ref="DT443" ca="1">IFERROR(INDEX(Forecast_Capex_Input!BS$12:BS$286,$Z443)
*(INDEX(Forecast_Capex_Input!$H$12:$H$286,$Z443)=Repex),0)
*$DO443</f>
        <v>0</v>
      </c>
      <c r="DV443" s="43" t="b" cm="1">
        <f t="array" aca="1" ref="DV443" ca="1">OR($G443=Forecast_Capex_Input!$BU$8:$BU$10)</f>
        <v>0</v>
      </c>
      <c r="DW443" s="43" cm="1">
        <f t="array" aca="1" ref="DW443" ca="1">IFERROR(INDEX(Forecast_Capex_Input!BV$12:BV$286,$Z443)
*(INDEX(Forecast_Capex_Input!$H$12:$H$286,$Z443)=Repex),0)
*$DV443</f>
        <v>0</v>
      </c>
      <c r="DX443" s="43" cm="1">
        <f t="array" aca="1" ref="DX443" ca="1">IFERROR(INDEX(Forecast_Capex_Input!BW$12:BW$286,$Z443)
*(INDEX(Forecast_Capex_Input!$H$12:$H$286,$Z443)=Repex),0)
*$DV443</f>
        <v>0</v>
      </c>
      <c r="DY443" s="43" cm="1">
        <f t="array" aca="1" ref="DY443" ca="1">IFERROR(INDEX(Forecast_Capex_Input!BX$12:BX$286,$Z443)
*(INDEX(Forecast_Capex_Input!$H$12:$H$286,$Z443)=Repex),0)
*$DV443</f>
        <v>0</v>
      </c>
      <c r="DZ443" s="43" cm="1">
        <f t="array" aca="1" ref="DZ443" ca="1">IFERROR(INDEX(Forecast_Capex_Input!BY$12:BY$286,$Z443)
*(INDEX(Forecast_Capex_Input!$H$12:$H$286,$Z443)=Repex),0)
*$DV443</f>
        <v>0</v>
      </c>
      <c r="EA443" s="43" cm="1">
        <f t="array" aca="1" ref="EA443" ca="1">IFERROR(INDEX(Forecast_Capex_Input!BZ$12:BZ$286,$Z443)
*(INDEX(Forecast_Capex_Input!$H$12:$H$286,$Z443)=Repex),0)
*$DV443</f>
        <v>0</v>
      </c>
      <c r="EB443" s="43" cm="1">
        <f t="array" aca="1" ref="EB443" ca="1">IFERROR(INDEX(Forecast_Capex_Input!CA$12:CA$286,$Z443)
*(INDEX(Forecast_Capex_Input!$H$12:$H$286,$Z443)=Repex),0)
*$DV443</f>
        <v>0</v>
      </c>
      <c r="EC443" s="43" cm="1">
        <f t="array" aca="1" ref="EC443" ca="1">IFERROR(INDEX(Forecast_Capex_Input!CB$12:CB$286,$Z443)
*(INDEX(Forecast_Capex_Input!$H$12:$H$286,$Z443)=Repex),0)
*$DV443</f>
        <v>0</v>
      </c>
      <c r="ED443" s="43" cm="1">
        <f t="array" aca="1" ref="ED443" ca="1">IFERROR(INDEX(Forecast_Capex_Input!CC$12:CC$286,$Z443)
*(INDEX(Forecast_Capex_Input!$H$12:$H$286,$Z443)=Repex),0)
*$DV443</f>
        <v>0</v>
      </c>
      <c r="EF443" s="86" t="str">
        <f t="shared" si="45"/>
        <v>N/A</v>
      </c>
      <c r="EG443" s="28" t="str">
        <f>IFERROR(RANK(EF443,EF$11:EF$1010,0)+COUNTIF(EF$11:EF443,EF443)-1,NA)</f>
        <v>N/A</v>
      </c>
    </row>
    <row r="444" spans="3:137" x14ac:dyDescent="0.2">
      <c r="C444" s="28">
        <f t="shared" si="42"/>
        <v>434</v>
      </c>
      <c r="D444" s="9" t="str" cm="1">
        <f t="array" ref="D444">IFERROR(INDEX(Forecast_Capex_Input!$D$12:$D$286,$Z444),NA)</f>
        <v>Heavy Commercial</v>
      </c>
      <c r="E444" s="24" t="b" cm="1">
        <f t="array" ref="E444">IF($Z444=NA,NA,INDEX(Forecast_Capex_Input!$E$12:$E$286,$Z444))</f>
        <v>1</v>
      </c>
      <c r="F444" s="9" t="str" cm="1">
        <f t="array" aca="1" ref="F444" ca="1">IFERROR(INDEX(General!$E$25:$E$26,$AA444),NA)</f>
        <v>Non-Labour</v>
      </c>
      <c r="G444" s="9" t="str" cm="1">
        <f t="array" aca="1" ref="G444" ca="1">IFERROR(INDEX(Forecast_Capex_Input!$AI$11:$BB$11,$AC444),NA)</f>
        <v>Minor Plant, Motor Vehicles &amp; Mobile Plant</v>
      </c>
      <c r="H444" s="50" cm="1">
        <f t="array" aca="1" ref="H444" ca="1">IFERROR(INDEX(Forecast_Capex_Input!$AI$12:$BB$286,$Z444,$AC444),NA)</f>
        <v>1</v>
      </c>
      <c r="I444" s="150" t="str" cm="1">
        <f t="array" ref="I444">IFERROR(INDEX(Forecast_Capex_Input!$F$12:$F$286,$Z444),NA)</f>
        <v>Non-network - Other</v>
      </c>
      <c r="J444" s="150" t="str" cm="1">
        <f t="array" ref="J444">IFERROR(INDEX(Forecast_Capex_Input!G$12:G$286,$Z444),NA)</f>
        <v>Fleet</v>
      </c>
      <c r="K444" s="150" t="str" cm="1">
        <f t="array" ref="K444">IFERROR(INDEX(Forecast_Capex_Input!H$12:H$286,$Z444),NA)</f>
        <v>Fleet &amp; Property</v>
      </c>
      <c r="L444" s="150" t="str" cm="1">
        <f t="array" ref="L444">IFERROR(INDEX(Forecast_Capex_Input!I$12:I$286,$Z444),NA)</f>
        <v>N/A</v>
      </c>
      <c r="M444" s="150" t="str" cm="1">
        <f t="array" ref="M444">IFERROR(INDEX(Forecast_Capex_Input!J$12:J$286,$Z444),NA)</f>
        <v>Heavy Commercial</v>
      </c>
      <c r="N444" s="150" t="str" cm="1">
        <f t="array" ref="N444">IFERROR(INDEX(Forecast_Capex_Input!K$12:K$286,$Z444),NA)</f>
        <v>N/A</v>
      </c>
      <c r="O444" s="150" t="str" cm="1">
        <f t="array" ref="O444">IFERROR(INDEX(Forecast_Capex_Input!L$12:L$286,$Z444),NA)</f>
        <v>N/A</v>
      </c>
      <c r="P444" s="150" t="str" cm="1">
        <f t="array" ref="P444">IFERROR(INDEX(Forecast_Capex_Input!M$12:M$286,$Z444),NA)</f>
        <v>N/A</v>
      </c>
      <c r="Q444" s="24" t="str" cm="1">
        <f t="array" ref="Q444">IFERROR(INDEX(Forecast_Capex_Input!N$12:N$286,$Z444),NA)</f>
        <v>No</v>
      </c>
      <c r="R444" s="190" cm="1">
        <f t="array" ref="R444">IFERROR(INDEX(Forecast_Capex_Input!O$12:O$286,$Z444),0)</f>
        <v>0</v>
      </c>
      <c r="S444" s="24" t="str" cm="1">
        <f t="array" ref="S444">IFERROR(INDEX(Forecast_Capex_Input!P$12:P$286,$Z444),0)</f>
        <v>Safety security &amp; reliability</v>
      </c>
      <c r="T444" s="150" t="str" cm="1">
        <f t="array" aca="1" ref="T444" ca="1">IFERROR(INDEX(General!$K$91:$K$110,$AC444),NA)</f>
        <v>Minor Plant, Motor Vehicles &amp; Mobile Plant (2018 onwards)</v>
      </c>
      <c r="U444" s="43" cm="1">
        <f t="array" aca="1" ref="U444" ca="1">IFERROR(
IF($F444=General!$E$25,INDEX(Forecast_Capex_Input!S$12:S$286,$Z444),
INDEX(Forecast_Capex_Input!T$12:T$286,$Z444)),0)</f>
        <v>1</v>
      </c>
      <c r="V444" s="82" t="b">
        <f>IFERROR(INDEX(Overheads!$T$19:$T$26,MATCH($I444,Overheads!$E$19:$E$26,0)),FALSE)</f>
        <v>0</v>
      </c>
      <c r="W444" s="209" t="str" cm="1">
        <f t="array" ref="W444">IFERROR(
INDEX(Forecast_Capex_Input!CN$12:CN$286,$Z444),0)</f>
        <v>FY21</v>
      </c>
      <c r="X444" s="209">
        <f>IFERROR(
MATCH($W444,General!$L$39:$S$39,0),1)</f>
        <v>1</v>
      </c>
      <c r="Z444" s="28">
        <f>IFERROR(
IF(MATCH($C444,Forecast_Capex_Input!$CI$12:$CI$286,1)+1&gt;MAX(Forecast_Capex_Input!$C$12:$C$286),NA,
MATCH($C444,Forecast_Capex_Input!$CI$12:$CI$286,1)+1),1)</f>
        <v>174</v>
      </c>
      <c r="AA444" s="28" cm="1">
        <f t="array" aca="1" ref="AA444" ca="1">IFERROR(
IF(Z443&lt;&gt;Z444,1,
IF(COUNTIF(OFFSET(AA443,0,0,-INDEX(Forecast_Capex_Input!$CG$12:$CG$286,$Z444)),AA443)=INDEX(Forecast_Capex_Input!$CG$12:$CG$286,$Z444),AA443+1,AA443)),NA)</f>
        <v>2</v>
      </c>
      <c r="AB444" s="28" cm="1">
        <f t="array" ref="AB444">IFERROR($C444-IF($Z444=1,1,INDEX(Forecast_Capex_Input!$CI$12:$CI$286,$Z444-1))+1,NA)</f>
        <v>2</v>
      </c>
      <c r="AC444" s="28" cm="1">
        <f t="array" aca="1" ref="AC444" ca="1">IFERROR(IF(AA444=1,
INDEX(Forecast_Capex_Input!$AI$10:$BB$10,SMALL(IF(INDEX(Forecast_Capex_Input!$AI$12:$BB$286,$Z444,0)&gt;0,COLUMN(Forecast_Capex_Input!$AI$10:$BB$10)-COLUMN(Forecast_Capex_Input!$AI$12)+1),ROWS(OFFSET(AC443,0,0,-$AB444)))),
OFFSET(AC443,-INDEX(Forecast_Capex_Input!$CG$12:$CG$286,$Z444)+1,0)),NA)</f>
        <v>7</v>
      </c>
      <c r="AD444" s="28">
        <f t="shared" ca="1" si="40"/>
        <v>2</v>
      </c>
      <c r="AE444" s="82" t="b">
        <f t="shared" si="43"/>
        <v>0</v>
      </c>
      <c r="AF444" s="78" t="b">
        <v>0</v>
      </c>
      <c r="AG444" s="82" t="b">
        <f t="shared" si="41"/>
        <v>1</v>
      </c>
      <c r="AI444" s="55">
        <v>0.69194539249146747</v>
      </c>
      <c r="AJ444" s="55">
        <v>0.30133105802047783</v>
      </c>
      <c r="AK444" s="55">
        <v>0.46315699658703063</v>
      </c>
      <c r="AL444" s="55">
        <v>1.400631399317406</v>
      </c>
      <c r="AM444" s="55">
        <v>0.58034129692832759</v>
      </c>
      <c r="AN444" s="135">
        <v>3.4374061433447092</v>
      </c>
      <c r="AP444" s="55">
        <v>0.69194539249146747</v>
      </c>
      <c r="AQ444" s="55">
        <v>0.30133105802047783</v>
      </c>
      <c r="AR444" s="55">
        <v>0.46315699658703063</v>
      </c>
      <c r="AS444" s="55">
        <v>1.400631399317406</v>
      </c>
      <c r="AT444" s="55">
        <v>0.58034129692832759</v>
      </c>
      <c r="AU444" s="135">
        <v>3.4374061433447092</v>
      </c>
      <c r="AW444" s="55">
        <v>0</v>
      </c>
      <c r="AX444" s="55">
        <v>0</v>
      </c>
      <c r="AY444" s="55">
        <v>0</v>
      </c>
      <c r="AZ444" s="55">
        <v>0</v>
      </c>
      <c r="BA444" s="55">
        <v>0</v>
      </c>
      <c r="BB444" s="135">
        <v>0</v>
      </c>
      <c r="BD444" s="55">
        <v>1.6241807476778322E-2</v>
      </c>
      <c r="BE444" s="55">
        <v>6.6734571590814371E-3</v>
      </c>
      <c r="BF444" s="55">
        <v>1.2318076443654253E-2</v>
      </c>
      <c r="BG444" s="55">
        <v>3.7509663485435357E-2</v>
      </c>
      <c r="BH444" s="55">
        <v>1.3998773604927545E-2</v>
      </c>
      <c r="BI444" s="135">
        <v>8.674177816987691E-2</v>
      </c>
      <c r="BK444" s="55">
        <v>0.70818719996824575</v>
      </c>
      <c r="BL444" s="55">
        <v>0.30800451517955929</v>
      </c>
      <c r="BM444" s="55">
        <v>0.47547507303068487</v>
      </c>
      <c r="BN444" s="55">
        <v>1.4381410628028413</v>
      </c>
      <c r="BO444" s="55">
        <v>0.5943400705332551</v>
      </c>
      <c r="BP444" s="135">
        <v>3.5241479215145861</v>
      </c>
      <c r="BR444" s="147">
        <v>0.2</v>
      </c>
      <c r="BS444" s="147">
        <v>0.2</v>
      </c>
      <c r="BT444" s="147">
        <v>0.2</v>
      </c>
      <c r="BU444" s="147">
        <v>0.2</v>
      </c>
      <c r="BV444" s="147">
        <v>0.2</v>
      </c>
      <c r="BX444" s="55">
        <v>0.6874812286689419</v>
      </c>
      <c r="BY444" s="55">
        <v>0.6874812286689419</v>
      </c>
      <c r="BZ444" s="55">
        <v>0.6874812286689419</v>
      </c>
      <c r="CA444" s="55">
        <v>0.6874812286689419</v>
      </c>
      <c r="CB444" s="55">
        <v>0.6874812286689419</v>
      </c>
      <c r="CC444" s="135">
        <v>3.4374061433447096</v>
      </c>
      <c r="CE444" s="55">
        <v>0.6874812286689419</v>
      </c>
      <c r="CF444" s="55">
        <v>0.6874812286689419</v>
      </c>
      <c r="CG444" s="55">
        <v>0.6874812286689419</v>
      </c>
      <c r="CH444" s="55">
        <v>0.6874812286689419</v>
      </c>
      <c r="CI444" s="55">
        <v>0.6874812286689419</v>
      </c>
      <c r="CJ444" s="135">
        <v>3.4374061433447096</v>
      </c>
      <c r="CL444" s="55">
        <v>0</v>
      </c>
      <c r="CM444" s="55">
        <v>0</v>
      </c>
      <c r="CN444" s="55">
        <v>0</v>
      </c>
      <c r="CO444" s="55">
        <v>0</v>
      </c>
      <c r="CP444" s="55">
        <v>0</v>
      </c>
      <c r="CQ444" s="135">
        <v>0</v>
      </c>
      <c r="CS444" s="67">
        <v>1.7348355633975382E-2</v>
      </c>
      <c r="CT444" s="67">
        <v>1.7348355633975382E-2</v>
      </c>
      <c r="CU444" s="67">
        <v>1.7348355633975382E-2</v>
      </c>
      <c r="CV444" s="67">
        <v>1.7348355633975382E-2</v>
      </c>
      <c r="CW444" s="67">
        <v>1.7348355633975382E-2</v>
      </c>
      <c r="CX444" s="135">
        <v>8.674177816987691E-2</v>
      </c>
      <c r="CZ444" s="55">
        <v>0.70482958430291731</v>
      </c>
      <c r="DA444" s="55">
        <v>0.70482958430291731</v>
      </c>
      <c r="DB444" s="55">
        <v>0.70482958430291731</v>
      </c>
      <c r="DC444" s="55">
        <v>0.70482958430291731</v>
      </c>
      <c r="DD444" s="55">
        <v>0.70482958430291731</v>
      </c>
      <c r="DE444" s="135">
        <v>3.5241479215145866</v>
      </c>
      <c r="DG444" s="43" t="b" cm="1">
        <f t="array" aca="1" ref="DG444" ca="1">OR($G444=Forecast_Capex_Input!$BF$8:$BF$10)</f>
        <v>0</v>
      </c>
      <c r="DH444" s="43" cm="1">
        <f t="array" aca="1" ref="DH444" ca="1">IFERROR(INDEX(Forecast_Capex_Input!BG$12:BG$286,$Z444)
*(INDEX(Forecast_Capex_Input!$H$12:$H$286,$Z444)=Repex),0)
*$DG444</f>
        <v>0</v>
      </c>
      <c r="DI444" s="43" cm="1">
        <f t="array" aca="1" ref="DI444" ca="1">IFERROR(INDEX(Forecast_Capex_Input!BH$12:BH$286,$Z444)
*(INDEX(Forecast_Capex_Input!$H$12:$H$286,$Z444)=Repex),0)
*$DG444</f>
        <v>0</v>
      </c>
      <c r="DJ444" s="43" cm="1">
        <f t="array" aca="1" ref="DJ444" ca="1">IFERROR(INDEX(Forecast_Capex_Input!BI$12:BI$286,$Z444)
*(INDEX(Forecast_Capex_Input!$H$12:$H$286,$Z444)=Repex),0)
*$DG444</f>
        <v>0</v>
      </c>
      <c r="DK444" s="43" cm="1">
        <f t="array" aca="1" ref="DK444" ca="1">IFERROR(INDEX(Forecast_Capex_Input!BJ$12:BJ$286,$Z444)
*(INDEX(Forecast_Capex_Input!$H$12:$H$286,$Z444)=Repex),0)
*$DG444</f>
        <v>0</v>
      </c>
      <c r="DL444" s="43" cm="1">
        <f t="array" aca="1" ref="DL444" ca="1">IFERROR(INDEX(Forecast_Capex_Input!BK$12:BK$286,$Z444)
*(INDEX(Forecast_Capex_Input!$H$12:$H$286,$Z444)=Repex),0)
*$DG444</f>
        <v>0</v>
      </c>
      <c r="DM444" s="43" cm="1">
        <f t="array" aca="1" ref="DM444" ca="1">IFERROR(INDEX(Forecast_Capex_Input!BL$12:BL$286,$Z444)
*(INDEX(Forecast_Capex_Input!$H$12:$H$286,$Z444)=Repex),0)
*$DG444</f>
        <v>0</v>
      </c>
      <c r="DO444" s="43" t="b" cm="1">
        <f t="array" aca="1" ref="DO444" ca="1">OR($G444=Forecast_Capex_Input!$BN$8:$BN$9)</f>
        <v>0</v>
      </c>
      <c r="DP444" s="43" cm="1">
        <f t="array" aca="1" ref="DP444" ca="1">IFERROR(INDEX(Forecast_Capex_Input!BO$12:BO$286,$Z444)
*(INDEX(Forecast_Capex_Input!$H$12:$H$286,$Z444)=Repex),0)
*$DO444</f>
        <v>0</v>
      </c>
      <c r="DQ444" s="43" cm="1">
        <f t="array" aca="1" ref="DQ444" ca="1">IFERROR(INDEX(Forecast_Capex_Input!BP$12:BP$286,$Z444)
*(INDEX(Forecast_Capex_Input!$H$12:$H$286,$Z444)=Repex),0)
*$DO444</f>
        <v>0</v>
      </c>
      <c r="DR444" s="43" cm="1">
        <f t="array" aca="1" ref="DR444" ca="1">IFERROR(INDEX(Forecast_Capex_Input!BQ$12:BQ$286,$Z444)
*(INDEX(Forecast_Capex_Input!$H$12:$H$286,$Z444)=Repex),0)
*$DO444</f>
        <v>0</v>
      </c>
      <c r="DS444" s="43" cm="1">
        <f t="array" aca="1" ref="DS444" ca="1">IFERROR(INDEX(Forecast_Capex_Input!BR$12:BR$286,$Z444)
*(INDEX(Forecast_Capex_Input!$H$12:$H$286,$Z444)=Repex),0)
*$DO444</f>
        <v>0</v>
      </c>
      <c r="DT444" s="43" cm="1">
        <f t="array" aca="1" ref="DT444" ca="1">IFERROR(INDEX(Forecast_Capex_Input!BS$12:BS$286,$Z444)
*(INDEX(Forecast_Capex_Input!$H$12:$H$286,$Z444)=Repex),0)
*$DO444</f>
        <v>0</v>
      </c>
      <c r="DV444" s="43" t="b" cm="1">
        <f t="array" aca="1" ref="DV444" ca="1">OR($G444=Forecast_Capex_Input!$BU$8:$BU$10)</f>
        <v>0</v>
      </c>
      <c r="DW444" s="43" cm="1">
        <f t="array" aca="1" ref="DW444" ca="1">IFERROR(INDEX(Forecast_Capex_Input!BV$12:BV$286,$Z444)
*(INDEX(Forecast_Capex_Input!$H$12:$H$286,$Z444)=Repex),0)
*$DV444</f>
        <v>0</v>
      </c>
      <c r="DX444" s="43" cm="1">
        <f t="array" aca="1" ref="DX444" ca="1">IFERROR(INDEX(Forecast_Capex_Input!BW$12:BW$286,$Z444)
*(INDEX(Forecast_Capex_Input!$H$12:$H$286,$Z444)=Repex),0)
*$DV444</f>
        <v>0</v>
      </c>
      <c r="DY444" s="43" cm="1">
        <f t="array" aca="1" ref="DY444" ca="1">IFERROR(INDEX(Forecast_Capex_Input!BX$12:BX$286,$Z444)
*(INDEX(Forecast_Capex_Input!$H$12:$H$286,$Z444)=Repex),0)
*$DV444</f>
        <v>0</v>
      </c>
      <c r="DZ444" s="43" cm="1">
        <f t="array" aca="1" ref="DZ444" ca="1">IFERROR(INDEX(Forecast_Capex_Input!BY$12:BY$286,$Z444)
*(INDEX(Forecast_Capex_Input!$H$12:$H$286,$Z444)=Repex),0)
*$DV444</f>
        <v>0</v>
      </c>
      <c r="EA444" s="43" cm="1">
        <f t="array" aca="1" ref="EA444" ca="1">IFERROR(INDEX(Forecast_Capex_Input!BZ$12:BZ$286,$Z444)
*(INDEX(Forecast_Capex_Input!$H$12:$H$286,$Z444)=Repex),0)
*$DV444</f>
        <v>0</v>
      </c>
      <c r="EB444" s="43" cm="1">
        <f t="array" aca="1" ref="EB444" ca="1">IFERROR(INDEX(Forecast_Capex_Input!CA$12:CA$286,$Z444)
*(INDEX(Forecast_Capex_Input!$H$12:$H$286,$Z444)=Repex),0)
*$DV444</f>
        <v>0</v>
      </c>
      <c r="EC444" s="43" cm="1">
        <f t="array" aca="1" ref="EC444" ca="1">IFERROR(INDEX(Forecast_Capex_Input!CB$12:CB$286,$Z444)
*(INDEX(Forecast_Capex_Input!$H$12:$H$286,$Z444)=Repex),0)
*$DV444</f>
        <v>0</v>
      </c>
      <c r="ED444" s="43" cm="1">
        <f t="array" aca="1" ref="ED444" ca="1">IFERROR(INDEX(Forecast_Capex_Input!CC$12:CC$286,$Z444)
*(INDEX(Forecast_Capex_Input!$H$12:$H$286,$Z444)=Repex),0)
*$DV444</f>
        <v>0</v>
      </c>
      <c r="EF444" s="86" t="str">
        <f t="shared" si="45"/>
        <v>N/A</v>
      </c>
      <c r="EG444" s="28" t="str">
        <f>IFERROR(RANK(EF444,EF$11:EF$1010,0)+COUNTIF(EF$11:EF444,EF444)-1,NA)</f>
        <v>N/A</v>
      </c>
    </row>
    <row r="445" spans="3:137" x14ac:dyDescent="0.2">
      <c r="C445" s="28">
        <f t="shared" si="42"/>
        <v>435</v>
      </c>
      <c r="D445" s="9" t="str" cm="1">
        <f t="array" ref="D445">IFERROR(INDEX(Forecast_Capex_Input!$D$12:$D$286,$Z445),NA)</f>
        <v>Light Commercial</v>
      </c>
      <c r="E445" s="24" t="b" cm="1">
        <f t="array" ref="E445">IF($Z445=NA,NA,INDEX(Forecast_Capex_Input!$E$12:$E$286,$Z445))</f>
        <v>1</v>
      </c>
      <c r="F445" s="9" t="str" cm="1">
        <f t="array" aca="1" ref="F445" ca="1">IFERROR(INDEX(General!$E$25:$E$26,$AA445),NA)</f>
        <v>Labour</v>
      </c>
      <c r="G445" s="9" t="str" cm="1">
        <f t="array" aca="1" ref="G445" ca="1">IFERROR(INDEX(Forecast_Capex_Input!$AI$11:$BB$11,$AC445),NA)</f>
        <v>Minor Plant, Motor Vehicles &amp; Mobile Plant</v>
      </c>
      <c r="H445" s="50" cm="1">
        <f t="array" aca="1" ref="H445" ca="1">IFERROR(INDEX(Forecast_Capex_Input!$AI$12:$BB$286,$Z445,$AC445),NA)</f>
        <v>1</v>
      </c>
      <c r="I445" s="150" t="str" cm="1">
        <f t="array" ref="I445">IFERROR(INDEX(Forecast_Capex_Input!$F$12:$F$286,$Z445),NA)</f>
        <v>Non-network - Other</v>
      </c>
      <c r="J445" s="150" t="str" cm="1">
        <f t="array" ref="J445">IFERROR(INDEX(Forecast_Capex_Input!G$12:G$286,$Z445),NA)</f>
        <v>Fleet</v>
      </c>
      <c r="K445" s="150" t="str" cm="1">
        <f t="array" ref="K445">IFERROR(INDEX(Forecast_Capex_Input!H$12:H$286,$Z445),NA)</f>
        <v>Fleet &amp; Property</v>
      </c>
      <c r="L445" s="150" t="str" cm="1">
        <f t="array" ref="L445">IFERROR(INDEX(Forecast_Capex_Input!I$12:I$286,$Z445),NA)</f>
        <v>N/A</v>
      </c>
      <c r="M445" s="150" t="str" cm="1">
        <f t="array" ref="M445">IFERROR(INDEX(Forecast_Capex_Input!J$12:J$286,$Z445),NA)</f>
        <v>Light Commercial</v>
      </c>
      <c r="N445" s="150" t="str" cm="1">
        <f t="array" ref="N445">IFERROR(INDEX(Forecast_Capex_Input!K$12:K$286,$Z445),NA)</f>
        <v>N/A</v>
      </c>
      <c r="O445" s="150" t="str" cm="1">
        <f t="array" ref="O445">IFERROR(INDEX(Forecast_Capex_Input!L$12:L$286,$Z445),NA)</f>
        <v>N/A</v>
      </c>
      <c r="P445" s="150" t="str" cm="1">
        <f t="array" ref="P445">IFERROR(INDEX(Forecast_Capex_Input!M$12:M$286,$Z445),NA)</f>
        <v>N/A</v>
      </c>
      <c r="Q445" s="24" t="str" cm="1">
        <f t="array" ref="Q445">IFERROR(INDEX(Forecast_Capex_Input!N$12:N$286,$Z445),NA)</f>
        <v>No</v>
      </c>
      <c r="R445" s="190" cm="1">
        <f t="array" ref="R445">IFERROR(INDEX(Forecast_Capex_Input!O$12:O$286,$Z445),0)</f>
        <v>0</v>
      </c>
      <c r="S445" s="24" t="str" cm="1">
        <f t="array" ref="S445">IFERROR(INDEX(Forecast_Capex_Input!P$12:P$286,$Z445),0)</f>
        <v>Safety security &amp; reliability</v>
      </c>
      <c r="T445" s="150" t="str" cm="1">
        <f t="array" aca="1" ref="T445" ca="1">IFERROR(INDEX(General!$K$91:$K$110,$AC445),NA)</f>
        <v>Minor Plant, Motor Vehicles &amp; Mobile Plant (2018 onwards)</v>
      </c>
      <c r="U445" s="43" cm="1">
        <f t="array" aca="1" ref="U445" ca="1">IFERROR(
IF($F445=General!$E$25,INDEX(Forecast_Capex_Input!S$12:S$286,$Z445),
INDEX(Forecast_Capex_Input!T$12:T$286,$Z445)),0)</f>
        <v>0</v>
      </c>
      <c r="V445" s="82" t="b">
        <f>IFERROR(INDEX(Overheads!$T$19:$T$26,MATCH($I445,Overheads!$E$19:$E$26,0)),FALSE)</f>
        <v>0</v>
      </c>
      <c r="W445" s="209" t="str" cm="1">
        <f t="array" ref="W445">IFERROR(
INDEX(Forecast_Capex_Input!CN$12:CN$286,$Z445),0)</f>
        <v>FY21</v>
      </c>
      <c r="X445" s="209">
        <f>IFERROR(
MATCH($W445,General!$L$39:$S$39,0),1)</f>
        <v>1</v>
      </c>
      <c r="Z445" s="28">
        <f>IFERROR(
IF(MATCH($C445,Forecast_Capex_Input!$CI$12:$CI$286,1)+1&gt;MAX(Forecast_Capex_Input!$C$12:$C$286),NA,
MATCH($C445,Forecast_Capex_Input!$CI$12:$CI$286,1)+1),1)</f>
        <v>175</v>
      </c>
      <c r="AA445" s="28" cm="1">
        <f t="array" aca="1" ref="AA445" ca="1">IFERROR(
IF(Z444&lt;&gt;Z445,1,
IF(COUNTIF(OFFSET(AA444,0,0,-INDEX(Forecast_Capex_Input!$CG$12:$CG$286,$Z445)),AA444)=INDEX(Forecast_Capex_Input!$CG$12:$CG$286,$Z445),AA444+1,AA444)),NA)</f>
        <v>1</v>
      </c>
      <c r="AB445" s="28" cm="1">
        <f t="array" ref="AB445">IFERROR($C445-IF($Z445=1,1,INDEX(Forecast_Capex_Input!$CI$12:$CI$286,$Z445-1))+1,NA)</f>
        <v>1</v>
      </c>
      <c r="AC445" s="28" cm="1">
        <f t="array" aca="1" ref="AC445" ca="1">IFERROR(IF(AA445=1,
INDEX(Forecast_Capex_Input!$AI$10:$BB$10,SMALL(IF(INDEX(Forecast_Capex_Input!$AI$12:$BB$286,$Z445,0)&gt;0,COLUMN(Forecast_Capex_Input!$AI$10:$BB$10)-COLUMN(Forecast_Capex_Input!$AI$12)+1),ROWS(OFFSET(AC444,0,0,-$AB445)))),
OFFSET(AC444,-INDEX(Forecast_Capex_Input!$CG$12:$CG$286,$Z445)+1,0)),NA)</f>
        <v>7</v>
      </c>
      <c r="AD445" s="28">
        <f t="shared" ca="1" si="40"/>
        <v>1</v>
      </c>
      <c r="AE445" s="82" t="b">
        <f t="shared" si="43"/>
        <v>0</v>
      </c>
      <c r="AF445" s="78" t="b">
        <v>0</v>
      </c>
      <c r="AG445" s="82" t="b">
        <f t="shared" si="41"/>
        <v>1</v>
      </c>
      <c r="AI445" s="55">
        <v>0</v>
      </c>
      <c r="AJ445" s="55">
        <v>0</v>
      </c>
      <c r="AK445" s="55">
        <v>0</v>
      </c>
      <c r="AL445" s="55">
        <v>0</v>
      </c>
      <c r="AM445" s="55">
        <v>0</v>
      </c>
      <c r="AN445" s="135">
        <v>0</v>
      </c>
      <c r="AP445" s="55">
        <v>0</v>
      </c>
      <c r="AQ445" s="55">
        <v>0</v>
      </c>
      <c r="AR445" s="55">
        <v>0</v>
      </c>
      <c r="AS445" s="55">
        <v>0</v>
      </c>
      <c r="AT445" s="55">
        <v>0</v>
      </c>
      <c r="AU445" s="135">
        <v>0</v>
      </c>
      <c r="AW445" s="55">
        <v>0</v>
      </c>
      <c r="AX445" s="55">
        <v>0</v>
      </c>
      <c r="AY445" s="55">
        <v>0</v>
      </c>
      <c r="AZ445" s="55">
        <v>0</v>
      </c>
      <c r="BA445" s="55">
        <v>0</v>
      </c>
      <c r="BB445" s="135">
        <v>0</v>
      </c>
      <c r="BD445" s="55">
        <v>0</v>
      </c>
      <c r="BE445" s="55">
        <v>0</v>
      </c>
      <c r="BF445" s="55">
        <v>0</v>
      </c>
      <c r="BG445" s="55">
        <v>0</v>
      </c>
      <c r="BH445" s="55">
        <v>0</v>
      </c>
      <c r="BI445" s="135">
        <v>0</v>
      </c>
      <c r="BK445" s="55">
        <v>0</v>
      </c>
      <c r="BL445" s="55">
        <v>0</v>
      </c>
      <c r="BM445" s="55">
        <v>0</v>
      </c>
      <c r="BN445" s="55">
        <v>0</v>
      </c>
      <c r="BO445" s="55">
        <v>0</v>
      </c>
      <c r="BP445" s="135">
        <v>0</v>
      </c>
      <c r="BR445" s="147">
        <v>0.2</v>
      </c>
      <c r="BS445" s="147">
        <v>0.2</v>
      </c>
      <c r="BT445" s="147">
        <v>0.2</v>
      </c>
      <c r="BU445" s="147">
        <v>0.2</v>
      </c>
      <c r="BV445" s="147">
        <v>0.2</v>
      </c>
      <c r="BX445" s="55">
        <v>0</v>
      </c>
      <c r="BY445" s="55">
        <v>0</v>
      </c>
      <c r="BZ445" s="55">
        <v>0</v>
      </c>
      <c r="CA445" s="55">
        <v>0</v>
      </c>
      <c r="CB445" s="55">
        <v>0</v>
      </c>
      <c r="CC445" s="135">
        <v>0</v>
      </c>
      <c r="CE445" s="55">
        <v>0</v>
      </c>
      <c r="CF445" s="55">
        <v>0</v>
      </c>
      <c r="CG445" s="55">
        <v>0</v>
      </c>
      <c r="CH445" s="55">
        <v>0</v>
      </c>
      <c r="CI445" s="55">
        <v>0</v>
      </c>
      <c r="CJ445" s="135">
        <v>0</v>
      </c>
      <c r="CL445" s="55">
        <v>0</v>
      </c>
      <c r="CM445" s="55">
        <v>0</v>
      </c>
      <c r="CN445" s="55">
        <v>0</v>
      </c>
      <c r="CO445" s="55">
        <v>0</v>
      </c>
      <c r="CP445" s="55">
        <v>0</v>
      </c>
      <c r="CQ445" s="135">
        <v>0</v>
      </c>
      <c r="CS445" s="67">
        <v>0</v>
      </c>
      <c r="CT445" s="67">
        <v>0</v>
      </c>
      <c r="CU445" s="67">
        <v>0</v>
      </c>
      <c r="CV445" s="67">
        <v>0</v>
      </c>
      <c r="CW445" s="67">
        <v>0</v>
      </c>
      <c r="CX445" s="135">
        <v>0</v>
      </c>
      <c r="CZ445" s="55">
        <v>0</v>
      </c>
      <c r="DA445" s="55">
        <v>0</v>
      </c>
      <c r="DB445" s="55">
        <v>0</v>
      </c>
      <c r="DC445" s="55">
        <v>0</v>
      </c>
      <c r="DD445" s="55">
        <v>0</v>
      </c>
      <c r="DE445" s="135">
        <v>0</v>
      </c>
      <c r="DG445" s="43" t="b" cm="1">
        <f t="array" aca="1" ref="DG445" ca="1">OR($G445=Forecast_Capex_Input!$BF$8:$BF$10)</f>
        <v>0</v>
      </c>
      <c r="DH445" s="43" cm="1">
        <f t="array" aca="1" ref="DH445" ca="1">IFERROR(INDEX(Forecast_Capex_Input!BG$12:BG$286,$Z445)
*(INDEX(Forecast_Capex_Input!$H$12:$H$286,$Z445)=Repex),0)
*$DG445</f>
        <v>0</v>
      </c>
      <c r="DI445" s="43" cm="1">
        <f t="array" aca="1" ref="DI445" ca="1">IFERROR(INDEX(Forecast_Capex_Input!BH$12:BH$286,$Z445)
*(INDEX(Forecast_Capex_Input!$H$12:$H$286,$Z445)=Repex),0)
*$DG445</f>
        <v>0</v>
      </c>
      <c r="DJ445" s="43" cm="1">
        <f t="array" aca="1" ref="DJ445" ca="1">IFERROR(INDEX(Forecast_Capex_Input!BI$12:BI$286,$Z445)
*(INDEX(Forecast_Capex_Input!$H$12:$H$286,$Z445)=Repex),0)
*$DG445</f>
        <v>0</v>
      </c>
      <c r="DK445" s="43" cm="1">
        <f t="array" aca="1" ref="DK445" ca="1">IFERROR(INDEX(Forecast_Capex_Input!BJ$12:BJ$286,$Z445)
*(INDEX(Forecast_Capex_Input!$H$12:$H$286,$Z445)=Repex),0)
*$DG445</f>
        <v>0</v>
      </c>
      <c r="DL445" s="43" cm="1">
        <f t="array" aca="1" ref="DL445" ca="1">IFERROR(INDEX(Forecast_Capex_Input!BK$12:BK$286,$Z445)
*(INDEX(Forecast_Capex_Input!$H$12:$H$286,$Z445)=Repex),0)
*$DG445</f>
        <v>0</v>
      </c>
      <c r="DM445" s="43" cm="1">
        <f t="array" aca="1" ref="DM445" ca="1">IFERROR(INDEX(Forecast_Capex_Input!BL$12:BL$286,$Z445)
*(INDEX(Forecast_Capex_Input!$H$12:$H$286,$Z445)=Repex),0)
*$DG445</f>
        <v>0</v>
      </c>
      <c r="DO445" s="43" t="b" cm="1">
        <f t="array" aca="1" ref="DO445" ca="1">OR($G445=Forecast_Capex_Input!$BN$8:$BN$9)</f>
        <v>0</v>
      </c>
      <c r="DP445" s="43" cm="1">
        <f t="array" aca="1" ref="DP445" ca="1">IFERROR(INDEX(Forecast_Capex_Input!BO$12:BO$286,$Z445)
*(INDEX(Forecast_Capex_Input!$H$12:$H$286,$Z445)=Repex),0)
*$DO445</f>
        <v>0</v>
      </c>
      <c r="DQ445" s="43" cm="1">
        <f t="array" aca="1" ref="DQ445" ca="1">IFERROR(INDEX(Forecast_Capex_Input!BP$12:BP$286,$Z445)
*(INDEX(Forecast_Capex_Input!$H$12:$H$286,$Z445)=Repex),0)
*$DO445</f>
        <v>0</v>
      </c>
      <c r="DR445" s="43" cm="1">
        <f t="array" aca="1" ref="DR445" ca="1">IFERROR(INDEX(Forecast_Capex_Input!BQ$12:BQ$286,$Z445)
*(INDEX(Forecast_Capex_Input!$H$12:$H$286,$Z445)=Repex),0)
*$DO445</f>
        <v>0</v>
      </c>
      <c r="DS445" s="43" cm="1">
        <f t="array" aca="1" ref="DS445" ca="1">IFERROR(INDEX(Forecast_Capex_Input!BR$12:BR$286,$Z445)
*(INDEX(Forecast_Capex_Input!$H$12:$H$286,$Z445)=Repex),0)
*$DO445</f>
        <v>0</v>
      </c>
      <c r="DT445" s="43" cm="1">
        <f t="array" aca="1" ref="DT445" ca="1">IFERROR(INDEX(Forecast_Capex_Input!BS$12:BS$286,$Z445)
*(INDEX(Forecast_Capex_Input!$H$12:$H$286,$Z445)=Repex),0)
*$DO445</f>
        <v>0</v>
      </c>
      <c r="DV445" s="43" t="b" cm="1">
        <f t="array" aca="1" ref="DV445" ca="1">OR($G445=Forecast_Capex_Input!$BU$8:$BU$10)</f>
        <v>0</v>
      </c>
      <c r="DW445" s="43" cm="1">
        <f t="array" aca="1" ref="DW445" ca="1">IFERROR(INDEX(Forecast_Capex_Input!BV$12:BV$286,$Z445)
*(INDEX(Forecast_Capex_Input!$H$12:$H$286,$Z445)=Repex),0)
*$DV445</f>
        <v>0</v>
      </c>
      <c r="DX445" s="43" cm="1">
        <f t="array" aca="1" ref="DX445" ca="1">IFERROR(INDEX(Forecast_Capex_Input!BW$12:BW$286,$Z445)
*(INDEX(Forecast_Capex_Input!$H$12:$H$286,$Z445)=Repex),0)
*$DV445</f>
        <v>0</v>
      </c>
      <c r="DY445" s="43" cm="1">
        <f t="array" aca="1" ref="DY445" ca="1">IFERROR(INDEX(Forecast_Capex_Input!BX$12:BX$286,$Z445)
*(INDEX(Forecast_Capex_Input!$H$12:$H$286,$Z445)=Repex),0)
*$DV445</f>
        <v>0</v>
      </c>
      <c r="DZ445" s="43" cm="1">
        <f t="array" aca="1" ref="DZ445" ca="1">IFERROR(INDEX(Forecast_Capex_Input!BY$12:BY$286,$Z445)
*(INDEX(Forecast_Capex_Input!$H$12:$H$286,$Z445)=Repex),0)
*$DV445</f>
        <v>0</v>
      </c>
      <c r="EA445" s="43" cm="1">
        <f t="array" aca="1" ref="EA445" ca="1">IFERROR(INDEX(Forecast_Capex_Input!BZ$12:BZ$286,$Z445)
*(INDEX(Forecast_Capex_Input!$H$12:$H$286,$Z445)=Repex),0)
*$DV445</f>
        <v>0</v>
      </c>
      <c r="EB445" s="43" cm="1">
        <f t="array" aca="1" ref="EB445" ca="1">IFERROR(INDEX(Forecast_Capex_Input!CA$12:CA$286,$Z445)
*(INDEX(Forecast_Capex_Input!$H$12:$H$286,$Z445)=Repex),0)
*$DV445</f>
        <v>0</v>
      </c>
      <c r="EC445" s="43" cm="1">
        <f t="array" aca="1" ref="EC445" ca="1">IFERROR(INDEX(Forecast_Capex_Input!CB$12:CB$286,$Z445)
*(INDEX(Forecast_Capex_Input!$H$12:$H$286,$Z445)=Repex),0)
*$DV445</f>
        <v>0</v>
      </c>
      <c r="ED445" s="43" cm="1">
        <f t="array" aca="1" ref="ED445" ca="1">IFERROR(INDEX(Forecast_Capex_Input!CC$12:CC$286,$Z445)
*(INDEX(Forecast_Capex_Input!$H$12:$H$286,$Z445)=Repex),0)
*$DV445</f>
        <v>0</v>
      </c>
      <c r="EF445" s="86" t="str">
        <f t="shared" si="45"/>
        <v>N/A</v>
      </c>
      <c r="EG445" s="28" t="str">
        <f>IFERROR(RANK(EF445,EF$11:EF$1010,0)+COUNTIF(EF$11:EF445,EF445)-1,NA)</f>
        <v>N/A</v>
      </c>
    </row>
    <row r="446" spans="3:137" x14ac:dyDescent="0.2">
      <c r="C446" s="28">
        <f t="shared" si="42"/>
        <v>436</v>
      </c>
      <c r="D446" s="9" t="str" cm="1">
        <f t="array" ref="D446">IFERROR(INDEX(Forecast_Capex_Input!$D$12:$D$286,$Z446),NA)</f>
        <v>Light Commercial</v>
      </c>
      <c r="E446" s="24" t="b" cm="1">
        <f t="array" ref="E446">IF($Z446=NA,NA,INDEX(Forecast_Capex_Input!$E$12:$E$286,$Z446))</f>
        <v>1</v>
      </c>
      <c r="F446" s="9" t="str" cm="1">
        <f t="array" aca="1" ref="F446" ca="1">IFERROR(INDEX(General!$E$25:$E$26,$AA446),NA)</f>
        <v>Non-Labour</v>
      </c>
      <c r="G446" s="9" t="str" cm="1">
        <f t="array" aca="1" ref="G446" ca="1">IFERROR(INDEX(Forecast_Capex_Input!$AI$11:$BB$11,$AC446),NA)</f>
        <v>Minor Plant, Motor Vehicles &amp; Mobile Plant</v>
      </c>
      <c r="H446" s="50" cm="1">
        <f t="array" aca="1" ref="H446" ca="1">IFERROR(INDEX(Forecast_Capex_Input!$AI$12:$BB$286,$Z446,$AC446),NA)</f>
        <v>1</v>
      </c>
      <c r="I446" s="150" t="str" cm="1">
        <f t="array" ref="I446">IFERROR(INDEX(Forecast_Capex_Input!$F$12:$F$286,$Z446),NA)</f>
        <v>Non-network - Other</v>
      </c>
      <c r="J446" s="150" t="str" cm="1">
        <f t="array" ref="J446">IFERROR(INDEX(Forecast_Capex_Input!G$12:G$286,$Z446),NA)</f>
        <v>Fleet</v>
      </c>
      <c r="K446" s="150" t="str" cm="1">
        <f t="array" ref="K446">IFERROR(INDEX(Forecast_Capex_Input!H$12:H$286,$Z446),NA)</f>
        <v>Fleet &amp; Property</v>
      </c>
      <c r="L446" s="150" t="str" cm="1">
        <f t="array" ref="L446">IFERROR(INDEX(Forecast_Capex_Input!I$12:I$286,$Z446),NA)</f>
        <v>N/A</v>
      </c>
      <c r="M446" s="150" t="str" cm="1">
        <f t="array" ref="M446">IFERROR(INDEX(Forecast_Capex_Input!J$12:J$286,$Z446),NA)</f>
        <v>Light Commercial</v>
      </c>
      <c r="N446" s="150" t="str" cm="1">
        <f t="array" ref="N446">IFERROR(INDEX(Forecast_Capex_Input!K$12:K$286,$Z446),NA)</f>
        <v>N/A</v>
      </c>
      <c r="O446" s="150" t="str" cm="1">
        <f t="array" ref="O446">IFERROR(INDEX(Forecast_Capex_Input!L$12:L$286,$Z446),NA)</f>
        <v>N/A</v>
      </c>
      <c r="P446" s="150" t="str" cm="1">
        <f t="array" ref="P446">IFERROR(INDEX(Forecast_Capex_Input!M$12:M$286,$Z446),NA)</f>
        <v>N/A</v>
      </c>
      <c r="Q446" s="24" t="str" cm="1">
        <f t="array" ref="Q446">IFERROR(INDEX(Forecast_Capex_Input!N$12:N$286,$Z446),NA)</f>
        <v>No</v>
      </c>
      <c r="R446" s="190" cm="1">
        <f t="array" ref="R446">IFERROR(INDEX(Forecast_Capex_Input!O$12:O$286,$Z446),0)</f>
        <v>0</v>
      </c>
      <c r="S446" s="24" t="str" cm="1">
        <f t="array" ref="S446">IFERROR(INDEX(Forecast_Capex_Input!P$12:P$286,$Z446),0)</f>
        <v>Safety security &amp; reliability</v>
      </c>
      <c r="T446" s="150" t="str" cm="1">
        <f t="array" aca="1" ref="T446" ca="1">IFERROR(INDEX(General!$K$91:$K$110,$AC446),NA)</f>
        <v>Minor Plant, Motor Vehicles &amp; Mobile Plant (2018 onwards)</v>
      </c>
      <c r="U446" s="43" cm="1">
        <f t="array" aca="1" ref="U446" ca="1">IFERROR(
IF($F446=General!$E$25,INDEX(Forecast_Capex_Input!S$12:S$286,$Z446),
INDEX(Forecast_Capex_Input!T$12:T$286,$Z446)),0)</f>
        <v>1</v>
      </c>
      <c r="V446" s="82" t="b">
        <f>IFERROR(INDEX(Overheads!$T$19:$T$26,MATCH($I446,Overheads!$E$19:$E$26,0)),FALSE)</f>
        <v>0</v>
      </c>
      <c r="W446" s="209" t="str" cm="1">
        <f t="array" ref="W446">IFERROR(
INDEX(Forecast_Capex_Input!CN$12:CN$286,$Z446),0)</f>
        <v>FY21</v>
      </c>
      <c r="X446" s="209">
        <f>IFERROR(
MATCH($W446,General!$L$39:$S$39,0),1)</f>
        <v>1</v>
      </c>
      <c r="Z446" s="28">
        <f>IFERROR(
IF(MATCH($C446,Forecast_Capex_Input!$CI$12:$CI$286,1)+1&gt;MAX(Forecast_Capex_Input!$C$12:$C$286),NA,
MATCH($C446,Forecast_Capex_Input!$CI$12:$CI$286,1)+1),1)</f>
        <v>175</v>
      </c>
      <c r="AA446" s="28" cm="1">
        <f t="array" aca="1" ref="AA446" ca="1">IFERROR(
IF(Z445&lt;&gt;Z446,1,
IF(COUNTIF(OFFSET(AA445,0,0,-INDEX(Forecast_Capex_Input!$CG$12:$CG$286,$Z446)),AA445)=INDEX(Forecast_Capex_Input!$CG$12:$CG$286,$Z446),AA445+1,AA445)),NA)</f>
        <v>2</v>
      </c>
      <c r="AB446" s="28" cm="1">
        <f t="array" ref="AB446">IFERROR($C446-IF($Z446=1,1,INDEX(Forecast_Capex_Input!$CI$12:$CI$286,$Z446-1))+1,NA)</f>
        <v>2</v>
      </c>
      <c r="AC446" s="28" cm="1">
        <f t="array" aca="1" ref="AC446" ca="1">IFERROR(IF(AA446=1,
INDEX(Forecast_Capex_Input!$AI$10:$BB$10,SMALL(IF(INDEX(Forecast_Capex_Input!$AI$12:$BB$286,$Z446,0)&gt;0,COLUMN(Forecast_Capex_Input!$AI$10:$BB$10)-COLUMN(Forecast_Capex_Input!$AI$12)+1),ROWS(OFFSET(AC445,0,0,-$AB446)))),
OFFSET(AC445,-INDEX(Forecast_Capex_Input!$CG$12:$CG$286,$Z446)+1,0)),NA)</f>
        <v>7</v>
      </c>
      <c r="AD446" s="28">
        <f t="shared" ca="1" si="40"/>
        <v>2</v>
      </c>
      <c r="AE446" s="82" t="b">
        <f t="shared" si="43"/>
        <v>0</v>
      </c>
      <c r="AF446" s="78" t="b">
        <v>0</v>
      </c>
      <c r="AG446" s="82" t="b">
        <f t="shared" si="41"/>
        <v>1</v>
      </c>
      <c r="AI446" s="55">
        <v>6.9975767918088732</v>
      </c>
      <c r="AJ446" s="55">
        <v>7.3491296928327641</v>
      </c>
      <c r="AK446" s="55">
        <v>6.9373105802047785</v>
      </c>
      <c r="AL446" s="55">
        <v>6.9361945392491453</v>
      </c>
      <c r="AM446" s="55">
        <v>6.3301843003412968</v>
      </c>
      <c r="AN446" s="135">
        <v>34.550395904436854</v>
      </c>
      <c r="AP446" s="55">
        <v>6.9975767918088732</v>
      </c>
      <c r="AQ446" s="55">
        <v>7.3491296928327641</v>
      </c>
      <c r="AR446" s="55">
        <v>6.9373105802047785</v>
      </c>
      <c r="AS446" s="55">
        <v>6.9361945392491453</v>
      </c>
      <c r="AT446" s="55">
        <v>6.3301843003412968</v>
      </c>
      <c r="AU446" s="135">
        <v>34.550395904436854</v>
      </c>
      <c r="AW446" s="55">
        <v>0</v>
      </c>
      <c r="AX446" s="55">
        <v>0</v>
      </c>
      <c r="AY446" s="55">
        <v>0</v>
      </c>
      <c r="AZ446" s="55">
        <v>0</v>
      </c>
      <c r="BA446" s="55">
        <v>0</v>
      </c>
      <c r="BB446" s="135">
        <v>0</v>
      </c>
      <c r="BD446" s="55">
        <v>0.16425182722483886</v>
      </c>
      <c r="BE446" s="55">
        <v>0.16275820515759726</v>
      </c>
      <c r="BF446" s="55">
        <v>0.18450400764760205</v>
      </c>
      <c r="BG446" s="55">
        <v>0.18575502674261413</v>
      </c>
      <c r="BH446" s="55">
        <v>0.1526943151675943</v>
      </c>
      <c r="BI446" s="135">
        <v>0.84996338194024657</v>
      </c>
      <c r="BK446" s="55">
        <v>7.1618286190337122</v>
      </c>
      <c r="BL446" s="55">
        <v>7.5118878979903609</v>
      </c>
      <c r="BM446" s="55">
        <v>7.1218145878523806</v>
      </c>
      <c r="BN446" s="55">
        <v>7.1219495659917591</v>
      </c>
      <c r="BO446" s="55">
        <v>6.4828786155088913</v>
      </c>
      <c r="BP446" s="135">
        <v>35.400359286377103</v>
      </c>
      <c r="BR446" s="147">
        <v>0.2</v>
      </c>
      <c r="BS446" s="147">
        <v>0.2</v>
      </c>
      <c r="BT446" s="147">
        <v>0.2</v>
      </c>
      <c r="BU446" s="147">
        <v>0.2</v>
      </c>
      <c r="BV446" s="147">
        <v>0.2</v>
      </c>
      <c r="BX446" s="55">
        <v>6.9100791808873714</v>
      </c>
      <c r="BY446" s="55">
        <v>6.9100791808873714</v>
      </c>
      <c r="BZ446" s="55">
        <v>6.9100791808873714</v>
      </c>
      <c r="CA446" s="55">
        <v>6.9100791808873714</v>
      </c>
      <c r="CB446" s="55">
        <v>6.9100791808873714</v>
      </c>
      <c r="CC446" s="135">
        <v>34.550395904436854</v>
      </c>
      <c r="CE446" s="55">
        <v>6.9100791808873714</v>
      </c>
      <c r="CF446" s="55">
        <v>6.9100791808873714</v>
      </c>
      <c r="CG446" s="55">
        <v>6.9100791808873714</v>
      </c>
      <c r="CH446" s="55">
        <v>6.9100791808873714</v>
      </c>
      <c r="CI446" s="55">
        <v>6.9100791808873714</v>
      </c>
      <c r="CJ446" s="135">
        <v>34.550395904436854</v>
      </c>
      <c r="CL446" s="55">
        <v>0</v>
      </c>
      <c r="CM446" s="55">
        <v>0</v>
      </c>
      <c r="CN446" s="55">
        <v>0</v>
      </c>
      <c r="CO446" s="55">
        <v>0</v>
      </c>
      <c r="CP446" s="55">
        <v>0</v>
      </c>
      <c r="CQ446" s="135">
        <v>0</v>
      </c>
      <c r="CS446" s="67">
        <v>0.16999267638804932</v>
      </c>
      <c r="CT446" s="67">
        <v>0.16999267638804932</v>
      </c>
      <c r="CU446" s="67">
        <v>0.16999267638804932</v>
      </c>
      <c r="CV446" s="67">
        <v>0.16999267638804932</v>
      </c>
      <c r="CW446" s="67">
        <v>0.16999267638804932</v>
      </c>
      <c r="CX446" s="135">
        <v>0.84996338194024657</v>
      </c>
      <c r="CZ446" s="55">
        <v>7.0800718572754207</v>
      </c>
      <c r="DA446" s="55">
        <v>7.0800718572754207</v>
      </c>
      <c r="DB446" s="55">
        <v>7.0800718572754207</v>
      </c>
      <c r="DC446" s="55">
        <v>7.0800718572754207</v>
      </c>
      <c r="DD446" s="55">
        <v>7.0800718572754207</v>
      </c>
      <c r="DE446" s="135">
        <v>35.400359286377103</v>
      </c>
      <c r="DG446" s="43" t="b" cm="1">
        <f t="array" aca="1" ref="DG446" ca="1">OR($G446=Forecast_Capex_Input!$BF$8:$BF$10)</f>
        <v>0</v>
      </c>
      <c r="DH446" s="43" cm="1">
        <f t="array" aca="1" ref="DH446" ca="1">IFERROR(INDEX(Forecast_Capex_Input!BG$12:BG$286,$Z446)
*(INDEX(Forecast_Capex_Input!$H$12:$H$286,$Z446)=Repex),0)
*$DG446</f>
        <v>0</v>
      </c>
      <c r="DI446" s="43" cm="1">
        <f t="array" aca="1" ref="DI446" ca="1">IFERROR(INDEX(Forecast_Capex_Input!BH$12:BH$286,$Z446)
*(INDEX(Forecast_Capex_Input!$H$12:$H$286,$Z446)=Repex),0)
*$DG446</f>
        <v>0</v>
      </c>
      <c r="DJ446" s="43" cm="1">
        <f t="array" aca="1" ref="DJ446" ca="1">IFERROR(INDEX(Forecast_Capex_Input!BI$12:BI$286,$Z446)
*(INDEX(Forecast_Capex_Input!$H$12:$H$286,$Z446)=Repex),0)
*$DG446</f>
        <v>0</v>
      </c>
      <c r="DK446" s="43" cm="1">
        <f t="array" aca="1" ref="DK446" ca="1">IFERROR(INDEX(Forecast_Capex_Input!BJ$12:BJ$286,$Z446)
*(INDEX(Forecast_Capex_Input!$H$12:$H$286,$Z446)=Repex),0)
*$DG446</f>
        <v>0</v>
      </c>
      <c r="DL446" s="43" cm="1">
        <f t="array" aca="1" ref="DL446" ca="1">IFERROR(INDEX(Forecast_Capex_Input!BK$12:BK$286,$Z446)
*(INDEX(Forecast_Capex_Input!$H$12:$H$286,$Z446)=Repex),0)
*$DG446</f>
        <v>0</v>
      </c>
      <c r="DM446" s="43" cm="1">
        <f t="array" aca="1" ref="DM446" ca="1">IFERROR(INDEX(Forecast_Capex_Input!BL$12:BL$286,$Z446)
*(INDEX(Forecast_Capex_Input!$H$12:$H$286,$Z446)=Repex),0)
*$DG446</f>
        <v>0</v>
      </c>
      <c r="DO446" s="43" t="b" cm="1">
        <f t="array" aca="1" ref="DO446" ca="1">OR($G446=Forecast_Capex_Input!$BN$8:$BN$9)</f>
        <v>0</v>
      </c>
      <c r="DP446" s="43" cm="1">
        <f t="array" aca="1" ref="DP446" ca="1">IFERROR(INDEX(Forecast_Capex_Input!BO$12:BO$286,$Z446)
*(INDEX(Forecast_Capex_Input!$H$12:$H$286,$Z446)=Repex),0)
*$DO446</f>
        <v>0</v>
      </c>
      <c r="DQ446" s="43" cm="1">
        <f t="array" aca="1" ref="DQ446" ca="1">IFERROR(INDEX(Forecast_Capex_Input!BP$12:BP$286,$Z446)
*(INDEX(Forecast_Capex_Input!$H$12:$H$286,$Z446)=Repex),0)
*$DO446</f>
        <v>0</v>
      </c>
      <c r="DR446" s="43" cm="1">
        <f t="array" aca="1" ref="DR446" ca="1">IFERROR(INDEX(Forecast_Capex_Input!BQ$12:BQ$286,$Z446)
*(INDEX(Forecast_Capex_Input!$H$12:$H$286,$Z446)=Repex),0)
*$DO446</f>
        <v>0</v>
      </c>
      <c r="DS446" s="43" cm="1">
        <f t="array" aca="1" ref="DS446" ca="1">IFERROR(INDEX(Forecast_Capex_Input!BR$12:BR$286,$Z446)
*(INDEX(Forecast_Capex_Input!$H$12:$H$286,$Z446)=Repex),0)
*$DO446</f>
        <v>0</v>
      </c>
      <c r="DT446" s="43" cm="1">
        <f t="array" aca="1" ref="DT446" ca="1">IFERROR(INDEX(Forecast_Capex_Input!BS$12:BS$286,$Z446)
*(INDEX(Forecast_Capex_Input!$H$12:$H$286,$Z446)=Repex),0)
*$DO446</f>
        <v>0</v>
      </c>
      <c r="DV446" s="43" t="b" cm="1">
        <f t="array" aca="1" ref="DV446" ca="1">OR($G446=Forecast_Capex_Input!$BU$8:$BU$10)</f>
        <v>0</v>
      </c>
      <c r="DW446" s="43" cm="1">
        <f t="array" aca="1" ref="DW446" ca="1">IFERROR(INDEX(Forecast_Capex_Input!BV$12:BV$286,$Z446)
*(INDEX(Forecast_Capex_Input!$H$12:$H$286,$Z446)=Repex),0)
*$DV446</f>
        <v>0</v>
      </c>
      <c r="DX446" s="43" cm="1">
        <f t="array" aca="1" ref="DX446" ca="1">IFERROR(INDEX(Forecast_Capex_Input!BW$12:BW$286,$Z446)
*(INDEX(Forecast_Capex_Input!$H$12:$H$286,$Z446)=Repex),0)
*$DV446</f>
        <v>0</v>
      </c>
      <c r="DY446" s="43" cm="1">
        <f t="array" aca="1" ref="DY446" ca="1">IFERROR(INDEX(Forecast_Capex_Input!BX$12:BX$286,$Z446)
*(INDEX(Forecast_Capex_Input!$H$12:$H$286,$Z446)=Repex),0)
*$DV446</f>
        <v>0</v>
      </c>
      <c r="DZ446" s="43" cm="1">
        <f t="array" aca="1" ref="DZ446" ca="1">IFERROR(INDEX(Forecast_Capex_Input!BY$12:BY$286,$Z446)
*(INDEX(Forecast_Capex_Input!$H$12:$H$286,$Z446)=Repex),0)
*$DV446</f>
        <v>0</v>
      </c>
      <c r="EA446" s="43" cm="1">
        <f t="array" aca="1" ref="EA446" ca="1">IFERROR(INDEX(Forecast_Capex_Input!BZ$12:BZ$286,$Z446)
*(INDEX(Forecast_Capex_Input!$H$12:$H$286,$Z446)=Repex),0)
*$DV446</f>
        <v>0</v>
      </c>
      <c r="EB446" s="43" cm="1">
        <f t="array" aca="1" ref="EB446" ca="1">IFERROR(INDEX(Forecast_Capex_Input!CA$12:CA$286,$Z446)
*(INDEX(Forecast_Capex_Input!$H$12:$H$286,$Z446)=Repex),0)
*$DV446</f>
        <v>0</v>
      </c>
      <c r="EC446" s="43" cm="1">
        <f t="array" aca="1" ref="EC446" ca="1">IFERROR(INDEX(Forecast_Capex_Input!CB$12:CB$286,$Z446)
*(INDEX(Forecast_Capex_Input!$H$12:$H$286,$Z446)=Repex),0)
*$DV446</f>
        <v>0</v>
      </c>
      <c r="ED446" s="43" cm="1">
        <f t="array" aca="1" ref="ED446" ca="1">IFERROR(INDEX(Forecast_Capex_Input!CC$12:CC$286,$Z446)
*(INDEX(Forecast_Capex_Input!$H$12:$H$286,$Z446)=Repex),0)
*$DV446</f>
        <v>0</v>
      </c>
      <c r="EF446" s="86" t="str">
        <f t="shared" si="45"/>
        <v>N/A</v>
      </c>
      <c r="EG446" s="28" t="str">
        <f>IFERROR(RANK(EF446,EF$11:EF$1010,0)+COUNTIF(EF$11:EF446,EF446)-1,NA)</f>
        <v>N/A</v>
      </c>
    </row>
    <row r="447" spans="3:137" x14ac:dyDescent="0.2">
      <c r="C447" s="28">
        <f t="shared" si="42"/>
        <v>437</v>
      </c>
      <c r="D447" s="9" t="str" cm="1">
        <f t="array" ref="D447">IFERROR(INDEX(Forecast_Capex_Input!$D$12:$D$286,$Z447),NA)</f>
        <v>Material Handling</v>
      </c>
      <c r="E447" s="24" t="b" cm="1">
        <f t="array" ref="E447">IF($Z447=NA,NA,INDEX(Forecast_Capex_Input!$E$12:$E$286,$Z447))</f>
        <v>1</v>
      </c>
      <c r="F447" s="9" t="str" cm="1">
        <f t="array" aca="1" ref="F447" ca="1">IFERROR(INDEX(General!$E$25:$E$26,$AA447),NA)</f>
        <v>Labour</v>
      </c>
      <c r="G447" s="9" t="str" cm="1">
        <f t="array" aca="1" ref="G447" ca="1">IFERROR(INDEX(Forecast_Capex_Input!$AI$11:$BB$11,$AC447),NA)</f>
        <v>Minor Plant, Motor Vehicles &amp; Mobile Plant</v>
      </c>
      <c r="H447" s="50" cm="1">
        <f t="array" aca="1" ref="H447" ca="1">IFERROR(INDEX(Forecast_Capex_Input!$AI$12:$BB$286,$Z447,$AC447),NA)</f>
        <v>1</v>
      </c>
      <c r="I447" s="150" t="str" cm="1">
        <f t="array" ref="I447">IFERROR(INDEX(Forecast_Capex_Input!$F$12:$F$286,$Z447),NA)</f>
        <v>Non-network - Other</v>
      </c>
      <c r="J447" s="150" t="str" cm="1">
        <f t="array" ref="J447">IFERROR(INDEX(Forecast_Capex_Input!G$12:G$286,$Z447),NA)</f>
        <v>Fleet</v>
      </c>
      <c r="K447" s="150" t="str" cm="1">
        <f t="array" ref="K447">IFERROR(INDEX(Forecast_Capex_Input!H$12:H$286,$Z447),NA)</f>
        <v>Fleet &amp; Property</v>
      </c>
      <c r="L447" s="150" t="str" cm="1">
        <f t="array" ref="L447">IFERROR(INDEX(Forecast_Capex_Input!I$12:I$286,$Z447),NA)</f>
        <v>N/A</v>
      </c>
      <c r="M447" s="150" t="str" cm="1">
        <f t="array" ref="M447">IFERROR(INDEX(Forecast_Capex_Input!J$12:J$286,$Z447),NA)</f>
        <v>Material Handling</v>
      </c>
      <c r="N447" s="150" t="str" cm="1">
        <f t="array" ref="N447">IFERROR(INDEX(Forecast_Capex_Input!K$12:K$286,$Z447),NA)</f>
        <v>N/A</v>
      </c>
      <c r="O447" s="150" t="str" cm="1">
        <f t="array" ref="O447">IFERROR(INDEX(Forecast_Capex_Input!L$12:L$286,$Z447),NA)</f>
        <v>N/A</v>
      </c>
      <c r="P447" s="150" t="str" cm="1">
        <f t="array" ref="P447">IFERROR(INDEX(Forecast_Capex_Input!M$12:M$286,$Z447),NA)</f>
        <v>N/A</v>
      </c>
      <c r="Q447" s="24" t="str" cm="1">
        <f t="array" ref="Q447">IFERROR(INDEX(Forecast_Capex_Input!N$12:N$286,$Z447),NA)</f>
        <v>No</v>
      </c>
      <c r="R447" s="190" cm="1">
        <f t="array" ref="R447">IFERROR(INDEX(Forecast_Capex_Input!O$12:O$286,$Z447),0)</f>
        <v>0</v>
      </c>
      <c r="S447" s="24" t="str" cm="1">
        <f t="array" ref="S447">IFERROR(INDEX(Forecast_Capex_Input!P$12:P$286,$Z447),0)</f>
        <v>Safety security &amp; reliability</v>
      </c>
      <c r="T447" s="150" t="str" cm="1">
        <f t="array" aca="1" ref="T447" ca="1">IFERROR(INDEX(General!$K$91:$K$110,$AC447),NA)</f>
        <v>Minor Plant, Motor Vehicles &amp; Mobile Plant (2018 onwards)</v>
      </c>
      <c r="U447" s="43" cm="1">
        <f t="array" aca="1" ref="U447" ca="1">IFERROR(
IF($F447=General!$E$25,INDEX(Forecast_Capex_Input!S$12:S$286,$Z447),
INDEX(Forecast_Capex_Input!T$12:T$286,$Z447)),0)</f>
        <v>0</v>
      </c>
      <c r="V447" s="82" t="b">
        <f>IFERROR(INDEX(Overheads!$T$19:$T$26,MATCH($I447,Overheads!$E$19:$E$26,0)),FALSE)</f>
        <v>0</v>
      </c>
      <c r="W447" s="209" t="str" cm="1">
        <f t="array" ref="W447">IFERROR(
INDEX(Forecast_Capex_Input!CN$12:CN$286,$Z447),0)</f>
        <v>FY21</v>
      </c>
      <c r="X447" s="209">
        <f>IFERROR(
MATCH($W447,General!$L$39:$S$39,0),1)</f>
        <v>1</v>
      </c>
      <c r="Z447" s="28">
        <f>IFERROR(
IF(MATCH($C447,Forecast_Capex_Input!$CI$12:$CI$286,1)+1&gt;MAX(Forecast_Capex_Input!$C$12:$C$286),NA,
MATCH($C447,Forecast_Capex_Input!$CI$12:$CI$286,1)+1),1)</f>
        <v>176</v>
      </c>
      <c r="AA447" s="28" cm="1">
        <f t="array" aca="1" ref="AA447" ca="1">IFERROR(
IF(Z446&lt;&gt;Z447,1,
IF(COUNTIF(OFFSET(AA446,0,0,-INDEX(Forecast_Capex_Input!$CG$12:$CG$286,$Z447)),AA446)=INDEX(Forecast_Capex_Input!$CG$12:$CG$286,$Z447),AA446+1,AA446)),NA)</f>
        <v>1</v>
      </c>
      <c r="AB447" s="28" cm="1">
        <f t="array" ref="AB447">IFERROR($C447-IF($Z447=1,1,INDEX(Forecast_Capex_Input!$CI$12:$CI$286,$Z447-1))+1,NA)</f>
        <v>1</v>
      </c>
      <c r="AC447" s="28" cm="1">
        <f t="array" aca="1" ref="AC447" ca="1">IFERROR(IF(AA447=1,
INDEX(Forecast_Capex_Input!$AI$10:$BB$10,SMALL(IF(INDEX(Forecast_Capex_Input!$AI$12:$BB$286,$Z447,0)&gt;0,COLUMN(Forecast_Capex_Input!$AI$10:$BB$10)-COLUMN(Forecast_Capex_Input!$AI$12)+1),ROWS(OFFSET(AC446,0,0,-$AB447)))),
OFFSET(AC446,-INDEX(Forecast_Capex_Input!$CG$12:$CG$286,$Z447)+1,0)),NA)</f>
        <v>7</v>
      </c>
      <c r="AD447" s="28">
        <f t="shared" ca="1" si="40"/>
        <v>1</v>
      </c>
      <c r="AE447" s="82" t="b">
        <f t="shared" si="43"/>
        <v>0</v>
      </c>
      <c r="AF447" s="78" t="b">
        <v>0</v>
      </c>
      <c r="AG447" s="82" t="b">
        <f t="shared" si="41"/>
        <v>1</v>
      </c>
      <c r="AI447" s="55">
        <v>0</v>
      </c>
      <c r="AJ447" s="55">
        <v>0</v>
      </c>
      <c r="AK447" s="55">
        <v>0</v>
      </c>
      <c r="AL447" s="55">
        <v>0</v>
      </c>
      <c r="AM447" s="55">
        <v>0</v>
      </c>
      <c r="AN447" s="135">
        <v>0</v>
      </c>
      <c r="AP447" s="55">
        <v>0</v>
      </c>
      <c r="AQ447" s="55">
        <v>0</v>
      </c>
      <c r="AR447" s="55">
        <v>0</v>
      </c>
      <c r="AS447" s="55">
        <v>0</v>
      </c>
      <c r="AT447" s="55">
        <v>0</v>
      </c>
      <c r="AU447" s="135">
        <v>0</v>
      </c>
      <c r="AW447" s="55">
        <v>0</v>
      </c>
      <c r="AX447" s="55">
        <v>0</v>
      </c>
      <c r="AY447" s="55">
        <v>0</v>
      </c>
      <c r="AZ447" s="55">
        <v>0</v>
      </c>
      <c r="BA447" s="55">
        <v>0</v>
      </c>
      <c r="BB447" s="135">
        <v>0</v>
      </c>
      <c r="BD447" s="55">
        <v>0</v>
      </c>
      <c r="BE447" s="55">
        <v>0</v>
      </c>
      <c r="BF447" s="55">
        <v>0</v>
      </c>
      <c r="BG447" s="55">
        <v>0</v>
      </c>
      <c r="BH447" s="55">
        <v>0</v>
      </c>
      <c r="BI447" s="135">
        <v>0</v>
      </c>
      <c r="BK447" s="55">
        <v>0</v>
      </c>
      <c r="BL447" s="55">
        <v>0</v>
      </c>
      <c r="BM447" s="55">
        <v>0</v>
      </c>
      <c r="BN447" s="55">
        <v>0</v>
      </c>
      <c r="BO447" s="55">
        <v>0</v>
      </c>
      <c r="BP447" s="135">
        <v>0</v>
      </c>
      <c r="BR447" s="147">
        <v>0.2</v>
      </c>
      <c r="BS447" s="147">
        <v>0.2</v>
      </c>
      <c r="BT447" s="147">
        <v>0.2</v>
      </c>
      <c r="BU447" s="147">
        <v>0.2</v>
      </c>
      <c r="BV447" s="147">
        <v>0.2</v>
      </c>
      <c r="BX447" s="55">
        <v>0</v>
      </c>
      <c r="BY447" s="55">
        <v>0</v>
      </c>
      <c r="BZ447" s="55">
        <v>0</v>
      </c>
      <c r="CA447" s="55">
        <v>0</v>
      </c>
      <c r="CB447" s="55">
        <v>0</v>
      </c>
      <c r="CC447" s="135">
        <v>0</v>
      </c>
      <c r="CE447" s="55">
        <v>0</v>
      </c>
      <c r="CF447" s="55">
        <v>0</v>
      </c>
      <c r="CG447" s="55">
        <v>0</v>
      </c>
      <c r="CH447" s="55">
        <v>0</v>
      </c>
      <c r="CI447" s="55">
        <v>0</v>
      </c>
      <c r="CJ447" s="135">
        <v>0</v>
      </c>
      <c r="CL447" s="55">
        <v>0</v>
      </c>
      <c r="CM447" s="55">
        <v>0</v>
      </c>
      <c r="CN447" s="55">
        <v>0</v>
      </c>
      <c r="CO447" s="55">
        <v>0</v>
      </c>
      <c r="CP447" s="55">
        <v>0</v>
      </c>
      <c r="CQ447" s="135">
        <v>0</v>
      </c>
      <c r="CS447" s="67">
        <v>0</v>
      </c>
      <c r="CT447" s="67">
        <v>0</v>
      </c>
      <c r="CU447" s="67">
        <v>0</v>
      </c>
      <c r="CV447" s="67">
        <v>0</v>
      </c>
      <c r="CW447" s="67">
        <v>0</v>
      </c>
      <c r="CX447" s="135">
        <v>0</v>
      </c>
      <c r="CZ447" s="55">
        <v>0</v>
      </c>
      <c r="DA447" s="55">
        <v>0</v>
      </c>
      <c r="DB447" s="55">
        <v>0</v>
      </c>
      <c r="DC447" s="55">
        <v>0</v>
      </c>
      <c r="DD447" s="55">
        <v>0</v>
      </c>
      <c r="DE447" s="135">
        <v>0</v>
      </c>
      <c r="DG447" s="43" t="b" cm="1">
        <f t="array" aca="1" ref="DG447" ca="1">OR($G447=Forecast_Capex_Input!$BF$8:$BF$10)</f>
        <v>0</v>
      </c>
      <c r="DH447" s="43" cm="1">
        <f t="array" aca="1" ref="DH447" ca="1">IFERROR(INDEX(Forecast_Capex_Input!BG$12:BG$286,$Z447)
*(INDEX(Forecast_Capex_Input!$H$12:$H$286,$Z447)=Repex),0)
*$DG447</f>
        <v>0</v>
      </c>
      <c r="DI447" s="43" cm="1">
        <f t="array" aca="1" ref="DI447" ca="1">IFERROR(INDEX(Forecast_Capex_Input!BH$12:BH$286,$Z447)
*(INDEX(Forecast_Capex_Input!$H$12:$H$286,$Z447)=Repex),0)
*$DG447</f>
        <v>0</v>
      </c>
      <c r="DJ447" s="43" cm="1">
        <f t="array" aca="1" ref="DJ447" ca="1">IFERROR(INDEX(Forecast_Capex_Input!BI$12:BI$286,$Z447)
*(INDEX(Forecast_Capex_Input!$H$12:$H$286,$Z447)=Repex),0)
*$DG447</f>
        <v>0</v>
      </c>
      <c r="DK447" s="43" cm="1">
        <f t="array" aca="1" ref="DK447" ca="1">IFERROR(INDEX(Forecast_Capex_Input!BJ$12:BJ$286,$Z447)
*(INDEX(Forecast_Capex_Input!$H$12:$H$286,$Z447)=Repex),0)
*$DG447</f>
        <v>0</v>
      </c>
      <c r="DL447" s="43" cm="1">
        <f t="array" aca="1" ref="DL447" ca="1">IFERROR(INDEX(Forecast_Capex_Input!BK$12:BK$286,$Z447)
*(INDEX(Forecast_Capex_Input!$H$12:$H$286,$Z447)=Repex),0)
*$DG447</f>
        <v>0</v>
      </c>
      <c r="DM447" s="43" cm="1">
        <f t="array" aca="1" ref="DM447" ca="1">IFERROR(INDEX(Forecast_Capex_Input!BL$12:BL$286,$Z447)
*(INDEX(Forecast_Capex_Input!$H$12:$H$286,$Z447)=Repex),0)
*$DG447</f>
        <v>0</v>
      </c>
      <c r="DO447" s="43" t="b" cm="1">
        <f t="array" aca="1" ref="DO447" ca="1">OR($G447=Forecast_Capex_Input!$BN$8:$BN$9)</f>
        <v>0</v>
      </c>
      <c r="DP447" s="43" cm="1">
        <f t="array" aca="1" ref="DP447" ca="1">IFERROR(INDEX(Forecast_Capex_Input!BO$12:BO$286,$Z447)
*(INDEX(Forecast_Capex_Input!$H$12:$H$286,$Z447)=Repex),0)
*$DO447</f>
        <v>0</v>
      </c>
      <c r="DQ447" s="43" cm="1">
        <f t="array" aca="1" ref="DQ447" ca="1">IFERROR(INDEX(Forecast_Capex_Input!BP$12:BP$286,$Z447)
*(INDEX(Forecast_Capex_Input!$H$12:$H$286,$Z447)=Repex),0)
*$DO447</f>
        <v>0</v>
      </c>
      <c r="DR447" s="43" cm="1">
        <f t="array" aca="1" ref="DR447" ca="1">IFERROR(INDEX(Forecast_Capex_Input!BQ$12:BQ$286,$Z447)
*(INDEX(Forecast_Capex_Input!$H$12:$H$286,$Z447)=Repex),0)
*$DO447</f>
        <v>0</v>
      </c>
      <c r="DS447" s="43" cm="1">
        <f t="array" aca="1" ref="DS447" ca="1">IFERROR(INDEX(Forecast_Capex_Input!BR$12:BR$286,$Z447)
*(INDEX(Forecast_Capex_Input!$H$12:$H$286,$Z447)=Repex),0)
*$DO447</f>
        <v>0</v>
      </c>
      <c r="DT447" s="43" cm="1">
        <f t="array" aca="1" ref="DT447" ca="1">IFERROR(INDEX(Forecast_Capex_Input!BS$12:BS$286,$Z447)
*(INDEX(Forecast_Capex_Input!$H$12:$H$286,$Z447)=Repex),0)
*$DO447</f>
        <v>0</v>
      </c>
      <c r="DV447" s="43" t="b" cm="1">
        <f t="array" aca="1" ref="DV447" ca="1">OR($G447=Forecast_Capex_Input!$BU$8:$BU$10)</f>
        <v>0</v>
      </c>
      <c r="DW447" s="43" cm="1">
        <f t="array" aca="1" ref="DW447" ca="1">IFERROR(INDEX(Forecast_Capex_Input!BV$12:BV$286,$Z447)
*(INDEX(Forecast_Capex_Input!$H$12:$H$286,$Z447)=Repex),0)
*$DV447</f>
        <v>0</v>
      </c>
      <c r="DX447" s="43" cm="1">
        <f t="array" aca="1" ref="DX447" ca="1">IFERROR(INDEX(Forecast_Capex_Input!BW$12:BW$286,$Z447)
*(INDEX(Forecast_Capex_Input!$H$12:$H$286,$Z447)=Repex),0)
*$DV447</f>
        <v>0</v>
      </c>
      <c r="DY447" s="43" cm="1">
        <f t="array" aca="1" ref="DY447" ca="1">IFERROR(INDEX(Forecast_Capex_Input!BX$12:BX$286,$Z447)
*(INDEX(Forecast_Capex_Input!$H$12:$H$286,$Z447)=Repex),0)
*$DV447</f>
        <v>0</v>
      </c>
      <c r="DZ447" s="43" cm="1">
        <f t="array" aca="1" ref="DZ447" ca="1">IFERROR(INDEX(Forecast_Capex_Input!BY$12:BY$286,$Z447)
*(INDEX(Forecast_Capex_Input!$H$12:$H$286,$Z447)=Repex),0)
*$DV447</f>
        <v>0</v>
      </c>
      <c r="EA447" s="43" cm="1">
        <f t="array" aca="1" ref="EA447" ca="1">IFERROR(INDEX(Forecast_Capex_Input!BZ$12:BZ$286,$Z447)
*(INDEX(Forecast_Capex_Input!$H$12:$H$286,$Z447)=Repex),0)
*$DV447</f>
        <v>0</v>
      </c>
      <c r="EB447" s="43" cm="1">
        <f t="array" aca="1" ref="EB447" ca="1">IFERROR(INDEX(Forecast_Capex_Input!CA$12:CA$286,$Z447)
*(INDEX(Forecast_Capex_Input!$H$12:$H$286,$Z447)=Repex),0)
*$DV447</f>
        <v>0</v>
      </c>
      <c r="EC447" s="43" cm="1">
        <f t="array" aca="1" ref="EC447" ca="1">IFERROR(INDEX(Forecast_Capex_Input!CB$12:CB$286,$Z447)
*(INDEX(Forecast_Capex_Input!$H$12:$H$286,$Z447)=Repex),0)
*$DV447</f>
        <v>0</v>
      </c>
      <c r="ED447" s="43" cm="1">
        <f t="array" aca="1" ref="ED447" ca="1">IFERROR(INDEX(Forecast_Capex_Input!CC$12:CC$286,$Z447)
*(INDEX(Forecast_Capex_Input!$H$12:$H$286,$Z447)=Repex),0)
*$DV447</f>
        <v>0</v>
      </c>
      <c r="EF447" s="86" t="str">
        <f t="shared" ref="EF447:EF458" si="46">IF(AND($AG447,$K447=Augex),
$AU447,NA)</f>
        <v>N/A</v>
      </c>
      <c r="EG447" s="28" t="str">
        <f>IFERROR(RANK(EF447,EF$11:EF$1010,0)+COUNTIF(EF$11:EF447,EF447)-1,NA)</f>
        <v>N/A</v>
      </c>
    </row>
    <row r="448" spans="3:137" x14ac:dyDescent="0.2">
      <c r="C448" s="28">
        <f t="shared" si="42"/>
        <v>438</v>
      </c>
      <c r="D448" s="9" t="str" cm="1">
        <f t="array" ref="D448">IFERROR(INDEX(Forecast_Capex_Input!$D$12:$D$286,$Z448),NA)</f>
        <v>Material Handling</v>
      </c>
      <c r="E448" s="24" t="b" cm="1">
        <f t="array" ref="E448">IF($Z448=NA,NA,INDEX(Forecast_Capex_Input!$E$12:$E$286,$Z448))</f>
        <v>1</v>
      </c>
      <c r="F448" s="9" t="str" cm="1">
        <f t="array" aca="1" ref="F448" ca="1">IFERROR(INDEX(General!$E$25:$E$26,$AA448),NA)</f>
        <v>Non-Labour</v>
      </c>
      <c r="G448" s="9" t="str" cm="1">
        <f t="array" aca="1" ref="G448" ca="1">IFERROR(INDEX(Forecast_Capex_Input!$AI$11:$BB$11,$AC448),NA)</f>
        <v>Minor Plant, Motor Vehicles &amp; Mobile Plant</v>
      </c>
      <c r="H448" s="50" cm="1">
        <f t="array" aca="1" ref="H448" ca="1">IFERROR(INDEX(Forecast_Capex_Input!$AI$12:$BB$286,$Z448,$AC448),NA)</f>
        <v>1</v>
      </c>
      <c r="I448" s="150" t="str" cm="1">
        <f t="array" ref="I448">IFERROR(INDEX(Forecast_Capex_Input!$F$12:$F$286,$Z448),NA)</f>
        <v>Non-network - Other</v>
      </c>
      <c r="J448" s="150" t="str" cm="1">
        <f t="array" ref="J448">IFERROR(INDEX(Forecast_Capex_Input!G$12:G$286,$Z448),NA)</f>
        <v>Fleet</v>
      </c>
      <c r="K448" s="150" t="str" cm="1">
        <f t="array" ref="K448">IFERROR(INDEX(Forecast_Capex_Input!H$12:H$286,$Z448),NA)</f>
        <v>Fleet &amp; Property</v>
      </c>
      <c r="L448" s="150" t="str" cm="1">
        <f t="array" ref="L448">IFERROR(INDEX(Forecast_Capex_Input!I$12:I$286,$Z448),NA)</f>
        <v>N/A</v>
      </c>
      <c r="M448" s="150" t="str" cm="1">
        <f t="array" ref="M448">IFERROR(INDEX(Forecast_Capex_Input!J$12:J$286,$Z448),NA)</f>
        <v>Material Handling</v>
      </c>
      <c r="N448" s="150" t="str" cm="1">
        <f t="array" ref="N448">IFERROR(INDEX(Forecast_Capex_Input!K$12:K$286,$Z448),NA)</f>
        <v>N/A</v>
      </c>
      <c r="O448" s="150" t="str" cm="1">
        <f t="array" ref="O448">IFERROR(INDEX(Forecast_Capex_Input!L$12:L$286,$Z448),NA)</f>
        <v>N/A</v>
      </c>
      <c r="P448" s="150" t="str" cm="1">
        <f t="array" ref="P448">IFERROR(INDEX(Forecast_Capex_Input!M$12:M$286,$Z448),NA)</f>
        <v>N/A</v>
      </c>
      <c r="Q448" s="24" t="str" cm="1">
        <f t="array" ref="Q448">IFERROR(INDEX(Forecast_Capex_Input!N$12:N$286,$Z448),NA)</f>
        <v>No</v>
      </c>
      <c r="R448" s="190" cm="1">
        <f t="array" ref="R448">IFERROR(INDEX(Forecast_Capex_Input!O$12:O$286,$Z448),0)</f>
        <v>0</v>
      </c>
      <c r="S448" s="24" t="str" cm="1">
        <f t="array" ref="S448">IFERROR(INDEX(Forecast_Capex_Input!P$12:P$286,$Z448),0)</f>
        <v>Safety security &amp; reliability</v>
      </c>
      <c r="T448" s="150" t="str" cm="1">
        <f t="array" aca="1" ref="T448" ca="1">IFERROR(INDEX(General!$K$91:$K$110,$AC448),NA)</f>
        <v>Minor Plant, Motor Vehicles &amp; Mobile Plant (2018 onwards)</v>
      </c>
      <c r="U448" s="43" cm="1">
        <f t="array" aca="1" ref="U448" ca="1">IFERROR(
IF($F448=General!$E$25,INDEX(Forecast_Capex_Input!S$12:S$286,$Z448),
INDEX(Forecast_Capex_Input!T$12:T$286,$Z448)),0)</f>
        <v>1</v>
      </c>
      <c r="V448" s="82" t="b">
        <f>IFERROR(INDEX(Overheads!$T$19:$T$26,MATCH($I448,Overheads!$E$19:$E$26,0)),FALSE)</f>
        <v>0</v>
      </c>
      <c r="W448" s="209" t="str" cm="1">
        <f t="array" ref="W448">IFERROR(
INDEX(Forecast_Capex_Input!CN$12:CN$286,$Z448),0)</f>
        <v>FY21</v>
      </c>
      <c r="X448" s="209">
        <f>IFERROR(
MATCH($W448,General!$L$39:$S$39,0),1)</f>
        <v>1</v>
      </c>
      <c r="Z448" s="28">
        <f>IFERROR(
IF(MATCH($C448,Forecast_Capex_Input!$CI$12:$CI$286,1)+1&gt;MAX(Forecast_Capex_Input!$C$12:$C$286),NA,
MATCH($C448,Forecast_Capex_Input!$CI$12:$CI$286,1)+1),1)</f>
        <v>176</v>
      </c>
      <c r="AA448" s="28" cm="1">
        <f t="array" aca="1" ref="AA448" ca="1">IFERROR(
IF(Z447&lt;&gt;Z448,1,
IF(COUNTIF(OFFSET(AA447,0,0,-INDEX(Forecast_Capex_Input!$CG$12:$CG$286,$Z448)),AA447)=INDEX(Forecast_Capex_Input!$CG$12:$CG$286,$Z448),AA447+1,AA447)),NA)</f>
        <v>2</v>
      </c>
      <c r="AB448" s="28" cm="1">
        <f t="array" ref="AB448">IFERROR($C448-IF($Z448=1,1,INDEX(Forecast_Capex_Input!$CI$12:$CI$286,$Z448-1))+1,NA)</f>
        <v>2</v>
      </c>
      <c r="AC448" s="28" cm="1">
        <f t="array" aca="1" ref="AC448" ca="1">IFERROR(IF(AA448=1,
INDEX(Forecast_Capex_Input!$AI$10:$BB$10,SMALL(IF(INDEX(Forecast_Capex_Input!$AI$12:$BB$286,$Z448,0)&gt;0,COLUMN(Forecast_Capex_Input!$AI$10:$BB$10)-COLUMN(Forecast_Capex_Input!$AI$12)+1),ROWS(OFFSET(AC447,0,0,-$AB448)))),
OFFSET(AC447,-INDEX(Forecast_Capex_Input!$CG$12:$CG$286,$Z448)+1,0)),NA)</f>
        <v>7</v>
      </c>
      <c r="AD448" s="28">
        <f t="shared" ca="1" si="40"/>
        <v>2</v>
      </c>
      <c r="AE448" s="82" t="b">
        <f t="shared" si="43"/>
        <v>0</v>
      </c>
      <c r="AF448" s="78" t="b">
        <v>0</v>
      </c>
      <c r="AG448" s="82" t="b">
        <f t="shared" si="41"/>
        <v>1</v>
      </c>
      <c r="AI448" s="55">
        <v>0.75332764505119454</v>
      </c>
      <c r="AJ448" s="55">
        <v>1.2276450511945391</v>
      </c>
      <c r="AK448" s="55">
        <v>1.2276450511945391</v>
      </c>
      <c r="AL448" s="55">
        <v>1.2834470989761089</v>
      </c>
      <c r="AM448" s="55">
        <v>1.1718430034129692</v>
      </c>
      <c r="AN448" s="135">
        <v>5.6639078498293509</v>
      </c>
      <c r="AP448" s="55">
        <v>0.75332764505119454</v>
      </c>
      <c r="AQ448" s="55">
        <v>1.2276450511945391</v>
      </c>
      <c r="AR448" s="55">
        <v>1.2276450511945391</v>
      </c>
      <c r="AS448" s="55">
        <v>1.2834470989761089</v>
      </c>
      <c r="AT448" s="55">
        <v>1.1718430034129692</v>
      </c>
      <c r="AU448" s="135">
        <v>5.6639078498293509</v>
      </c>
      <c r="AW448" s="55">
        <v>0</v>
      </c>
      <c r="AX448" s="55">
        <v>0</v>
      </c>
      <c r="AY448" s="55">
        <v>0</v>
      </c>
      <c r="AZ448" s="55">
        <v>0</v>
      </c>
      <c r="BA448" s="55">
        <v>0</v>
      </c>
      <c r="BB448" s="135">
        <v>0</v>
      </c>
      <c r="BD448" s="55">
        <v>1.7682612978750598E-2</v>
      </c>
      <c r="BE448" s="55">
        <v>2.7188158796257703E-2</v>
      </c>
      <c r="BF448" s="55">
        <v>3.265032310366188E-2</v>
      </c>
      <c r="BG448" s="55">
        <v>3.4371404787450724E-2</v>
      </c>
      <c r="BH448" s="55">
        <v>2.8266754394565236E-2</v>
      </c>
      <c r="BI448" s="135">
        <v>0.14015925406068613</v>
      </c>
      <c r="BK448" s="55">
        <v>0.77101025802994516</v>
      </c>
      <c r="BL448" s="55">
        <v>1.2548332099907968</v>
      </c>
      <c r="BM448" s="55">
        <v>1.260295374298201</v>
      </c>
      <c r="BN448" s="55">
        <v>1.3178185037635597</v>
      </c>
      <c r="BO448" s="55">
        <v>1.2001097578075344</v>
      </c>
      <c r="BP448" s="135">
        <v>5.8040671038900369</v>
      </c>
      <c r="BR448" s="147">
        <v>0.2</v>
      </c>
      <c r="BS448" s="147">
        <v>0.2</v>
      </c>
      <c r="BT448" s="147">
        <v>0.2</v>
      </c>
      <c r="BU448" s="147">
        <v>0.2</v>
      </c>
      <c r="BV448" s="147">
        <v>0.2</v>
      </c>
      <c r="BX448" s="55">
        <v>1.1327815699658703</v>
      </c>
      <c r="BY448" s="55">
        <v>1.1327815699658703</v>
      </c>
      <c r="BZ448" s="55">
        <v>1.1327815699658703</v>
      </c>
      <c r="CA448" s="55">
        <v>1.1327815699658703</v>
      </c>
      <c r="CB448" s="55">
        <v>1.1327815699658703</v>
      </c>
      <c r="CC448" s="135">
        <v>5.6639078498293518</v>
      </c>
      <c r="CE448" s="55">
        <v>1.1327815699658703</v>
      </c>
      <c r="CF448" s="55">
        <v>1.1327815699658703</v>
      </c>
      <c r="CG448" s="55">
        <v>1.1327815699658703</v>
      </c>
      <c r="CH448" s="55">
        <v>1.1327815699658703</v>
      </c>
      <c r="CI448" s="55">
        <v>1.1327815699658703</v>
      </c>
      <c r="CJ448" s="135">
        <v>5.6639078498293518</v>
      </c>
      <c r="CL448" s="55">
        <v>0</v>
      </c>
      <c r="CM448" s="55">
        <v>0</v>
      </c>
      <c r="CN448" s="55">
        <v>0</v>
      </c>
      <c r="CO448" s="55">
        <v>0</v>
      </c>
      <c r="CP448" s="55">
        <v>0</v>
      </c>
      <c r="CQ448" s="135">
        <v>0</v>
      </c>
      <c r="CS448" s="67">
        <v>2.803185081213723E-2</v>
      </c>
      <c r="CT448" s="67">
        <v>2.803185081213723E-2</v>
      </c>
      <c r="CU448" s="67">
        <v>2.803185081213723E-2</v>
      </c>
      <c r="CV448" s="67">
        <v>2.803185081213723E-2</v>
      </c>
      <c r="CW448" s="67">
        <v>2.803185081213723E-2</v>
      </c>
      <c r="CX448" s="135">
        <v>0.14015925406068613</v>
      </c>
      <c r="CZ448" s="55">
        <v>1.1608134207780076</v>
      </c>
      <c r="DA448" s="55">
        <v>1.1608134207780076</v>
      </c>
      <c r="DB448" s="55">
        <v>1.1608134207780076</v>
      </c>
      <c r="DC448" s="55">
        <v>1.1608134207780076</v>
      </c>
      <c r="DD448" s="55">
        <v>1.1608134207780076</v>
      </c>
      <c r="DE448" s="135">
        <v>5.8040671038900378</v>
      </c>
      <c r="DG448" s="43" t="b" cm="1">
        <f t="array" aca="1" ref="DG448" ca="1">OR($G448=Forecast_Capex_Input!$BF$8:$BF$10)</f>
        <v>0</v>
      </c>
      <c r="DH448" s="43" cm="1">
        <f t="array" aca="1" ref="DH448" ca="1">IFERROR(INDEX(Forecast_Capex_Input!BG$12:BG$286,$Z448)
*(INDEX(Forecast_Capex_Input!$H$12:$H$286,$Z448)=Repex),0)
*$DG448</f>
        <v>0</v>
      </c>
      <c r="DI448" s="43" cm="1">
        <f t="array" aca="1" ref="DI448" ca="1">IFERROR(INDEX(Forecast_Capex_Input!BH$12:BH$286,$Z448)
*(INDEX(Forecast_Capex_Input!$H$12:$H$286,$Z448)=Repex),0)
*$DG448</f>
        <v>0</v>
      </c>
      <c r="DJ448" s="43" cm="1">
        <f t="array" aca="1" ref="DJ448" ca="1">IFERROR(INDEX(Forecast_Capex_Input!BI$12:BI$286,$Z448)
*(INDEX(Forecast_Capex_Input!$H$12:$H$286,$Z448)=Repex),0)
*$DG448</f>
        <v>0</v>
      </c>
      <c r="DK448" s="43" cm="1">
        <f t="array" aca="1" ref="DK448" ca="1">IFERROR(INDEX(Forecast_Capex_Input!BJ$12:BJ$286,$Z448)
*(INDEX(Forecast_Capex_Input!$H$12:$H$286,$Z448)=Repex),0)
*$DG448</f>
        <v>0</v>
      </c>
      <c r="DL448" s="43" cm="1">
        <f t="array" aca="1" ref="DL448" ca="1">IFERROR(INDEX(Forecast_Capex_Input!BK$12:BK$286,$Z448)
*(INDEX(Forecast_Capex_Input!$H$12:$H$286,$Z448)=Repex),0)
*$DG448</f>
        <v>0</v>
      </c>
      <c r="DM448" s="43" cm="1">
        <f t="array" aca="1" ref="DM448" ca="1">IFERROR(INDEX(Forecast_Capex_Input!BL$12:BL$286,$Z448)
*(INDEX(Forecast_Capex_Input!$H$12:$H$286,$Z448)=Repex),0)
*$DG448</f>
        <v>0</v>
      </c>
      <c r="DO448" s="43" t="b" cm="1">
        <f t="array" aca="1" ref="DO448" ca="1">OR($G448=Forecast_Capex_Input!$BN$8:$BN$9)</f>
        <v>0</v>
      </c>
      <c r="DP448" s="43" cm="1">
        <f t="array" aca="1" ref="DP448" ca="1">IFERROR(INDEX(Forecast_Capex_Input!BO$12:BO$286,$Z448)
*(INDEX(Forecast_Capex_Input!$H$12:$H$286,$Z448)=Repex),0)
*$DO448</f>
        <v>0</v>
      </c>
      <c r="DQ448" s="43" cm="1">
        <f t="array" aca="1" ref="DQ448" ca="1">IFERROR(INDEX(Forecast_Capex_Input!BP$12:BP$286,$Z448)
*(INDEX(Forecast_Capex_Input!$H$12:$H$286,$Z448)=Repex),0)
*$DO448</f>
        <v>0</v>
      </c>
      <c r="DR448" s="43" cm="1">
        <f t="array" aca="1" ref="DR448" ca="1">IFERROR(INDEX(Forecast_Capex_Input!BQ$12:BQ$286,$Z448)
*(INDEX(Forecast_Capex_Input!$H$12:$H$286,$Z448)=Repex),0)
*$DO448</f>
        <v>0</v>
      </c>
      <c r="DS448" s="43" cm="1">
        <f t="array" aca="1" ref="DS448" ca="1">IFERROR(INDEX(Forecast_Capex_Input!BR$12:BR$286,$Z448)
*(INDEX(Forecast_Capex_Input!$H$12:$H$286,$Z448)=Repex),0)
*$DO448</f>
        <v>0</v>
      </c>
      <c r="DT448" s="43" cm="1">
        <f t="array" aca="1" ref="DT448" ca="1">IFERROR(INDEX(Forecast_Capex_Input!BS$12:BS$286,$Z448)
*(INDEX(Forecast_Capex_Input!$H$12:$H$286,$Z448)=Repex),0)
*$DO448</f>
        <v>0</v>
      </c>
      <c r="DV448" s="43" t="b" cm="1">
        <f t="array" aca="1" ref="DV448" ca="1">OR($G448=Forecast_Capex_Input!$BU$8:$BU$10)</f>
        <v>0</v>
      </c>
      <c r="DW448" s="43" cm="1">
        <f t="array" aca="1" ref="DW448" ca="1">IFERROR(INDEX(Forecast_Capex_Input!BV$12:BV$286,$Z448)
*(INDEX(Forecast_Capex_Input!$H$12:$H$286,$Z448)=Repex),0)
*$DV448</f>
        <v>0</v>
      </c>
      <c r="DX448" s="43" cm="1">
        <f t="array" aca="1" ref="DX448" ca="1">IFERROR(INDEX(Forecast_Capex_Input!BW$12:BW$286,$Z448)
*(INDEX(Forecast_Capex_Input!$H$12:$H$286,$Z448)=Repex),0)
*$DV448</f>
        <v>0</v>
      </c>
      <c r="DY448" s="43" cm="1">
        <f t="array" aca="1" ref="DY448" ca="1">IFERROR(INDEX(Forecast_Capex_Input!BX$12:BX$286,$Z448)
*(INDEX(Forecast_Capex_Input!$H$12:$H$286,$Z448)=Repex),0)
*$DV448</f>
        <v>0</v>
      </c>
      <c r="DZ448" s="43" cm="1">
        <f t="array" aca="1" ref="DZ448" ca="1">IFERROR(INDEX(Forecast_Capex_Input!BY$12:BY$286,$Z448)
*(INDEX(Forecast_Capex_Input!$H$12:$H$286,$Z448)=Repex),0)
*$DV448</f>
        <v>0</v>
      </c>
      <c r="EA448" s="43" cm="1">
        <f t="array" aca="1" ref="EA448" ca="1">IFERROR(INDEX(Forecast_Capex_Input!BZ$12:BZ$286,$Z448)
*(INDEX(Forecast_Capex_Input!$H$12:$H$286,$Z448)=Repex),0)
*$DV448</f>
        <v>0</v>
      </c>
      <c r="EB448" s="43" cm="1">
        <f t="array" aca="1" ref="EB448" ca="1">IFERROR(INDEX(Forecast_Capex_Input!CA$12:CA$286,$Z448)
*(INDEX(Forecast_Capex_Input!$H$12:$H$286,$Z448)=Repex),0)
*$DV448</f>
        <v>0</v>
      </c>
      <c r="EC448" s="43" cm="1">
        <f t="array" aca="1" ref="EC448" ca="1">IFERROR(INDEX(Forecast_Capex_Input!CB$12:CB$286,$Z448)
*(INDEX(Forecast_Capex_Input!$H$12:$H$286,$Z448)=Repex),0)
*$DV448</f>
        <v>0</v>
      </c>
      <c r="ED448" s="43" cm="1">
        <f t="array" aca="1" ref="ED448" ca="1">IFERROR(INDEX(Forecast_Capex_Input!CC$12:CC$286,$Z448)
*(INDEX(Forecast_Capex_Input!$H$12:$H$286,$Z448)=Repex),0)
*$DV448</f>
        <v>0</v>
      </c>
      <c r="EF448" s="86" t="str">
        <f t="shared" si="46"/>
        <v>N/A</v>
      </c>
      <c r="EG448" s="28" t="str">
        <f>IFERROR(RANK(EF448,EF$11:EF$1010,0)+COUNTIF(EF$11:EF448,EF448)-1,NA)</f>
        <v>N/A</v>
      </c>
    </row>
    <row r="449" spans="3:137" x14ac:dyDescent="0.2">
      <c r="C449" s="28">
        <f t="shared" si="42"/>
        <v>439</v>
      </c>
      <c r="D449" s="9" t="str" cm="1">
        <f t="array" ref="D449">IFERROR(INDEX(Forecast_Capex_Input!$D$12:$D$286,$Z449),NA)</f>
        <v>Motorcycle/ATV</v>
      </c>
      <c r="E449" s="24" t="b" cm="1">
        <f t="array" ref="E449">IF($Z449=NA,NA,INDEX(Forecast_Capex_Input!$E$12:$E$286,$Z449))</f>
        <v>1</v>
      </c>
      <c r="F449" s="9" t="str" cm="1">
        <f t="array" aca="1" ref="F449" ca="1">IFERROR(INDEX(General!$E$25:$E$26,$AA449),NA)</f>
        <v>Labour</v>
      </c>
      <c r="G449" s="9" t="str" cm="1">
        <f t="array" aca="1" ref="G449" ca="1">IFERROR(INDEX(Forecast_Capex_Input!$AI$11:$BB$11,$AC449),NA)</f>
        <v>Minor Plant, Motor Vehicles &amp; Mobile Plant</v>
      </c>
      <c r="H449" s="50" cm="1">
        <f t="array" aca="1" ref="H449" ca="1">IFERROR(INDEX(Forecast_Capex_Input!$AI$12:$BB$286,$Z449,$AC449),NA)</f>
        <v>1</v>
      </c>
      <c r="I449" s="150" t="str" cm="1">
        <f t="array" ref="I449">IFERROR(INDEX(Forecast_Capex_Input!$F$12:$F$286,$Z449),NA)</f>
        <v>Non-network - Other</v>
      </c>
      <c r="J449" s="150" t="str" cm="1">
        <f t="array" ref="J449">IFERROR(INDEX(Forecast_Capex_Input!G$12:G$286,$Z449),NA)</f>
        <v>Fleet</v>
      </c>
      <c r="K449" s="150" t="str" cm="1">
        <f t="array" ref="K449">IFERROR(INDEX(Forecast_Capex_Input!H$12:H$286,$Z449),NA)</f>
        <v>Fleet &amp; Property</v>
      </c>
      <c r="L449" s="150" t="str" cm="1">
        <f t="array" ref="L449">IFERROR(INDEX(Forecast_Capex_Input!I$12:I$286,$Z449),NA)</f>
        <v>N/A</v>
      </c>
      <c r="M449" s="150" t="str" cm="1">
        <f t="array" ref="M449">IFERROR(INDEX(Forecast_Capex_Input!J$12:J$286,$Z449),NA)</f>
        <v>Motorcycle/ATV</v>
      </c>
      <c r="N449" s="150" t="str" cm="1">
        <f t="array" ref="N449">IFERROR(INDEX(Forecast_Capex_Input!K$12:K$286,$Z449),NA)</f>
        <v>N/A</v>
      </c>
      <c r="O449" s="150" t="str" cm="1">
        <f t="array" ref="O449">IFERROR(INDEX(Forecast_Capex_Input!L$12:L$286,$Z449),NA)</f>
        <v>N/A</v>
      </c>
      <c r="P449" s="150" t="str" cm="1">
        <f t="array" ref="P449">IFERROR(INDEX(Forecast_Capex_Input!M$12:M$286,$Z449),NA)</f>
        <v>N/A</v>
      </c>
      <c r="Q449" s="24" t="str" cm="1">
        <f t="array" ref="Q449">IFERROR(INDEX(Forecast_Capex_Input!N$12:N$286,$Z449),NA)</f>
        <v>No</v>
      </c>
      <c r="R449" s="190" cm="1">
        <f t="array" ref="R449">IFERROR(INDEX(Forecast_Capex_Input!O$12:O$286,$Z449),0)</f>
        <v>0</v>
      </c>
      <c r="S449" s="24" t="str" cm="1">
        <f t="array" ref="S449">IFERROR(INDEX(Forecast_Capex_Input!P$12:P$286,$Z449),0)</f>
        <v>Safety security &amp; reliability</v>
      </c>
      <c r="T449" s="150" t="str" cm="1">
        <f t="array" aca="1" ref="T449" ca="1">IFERROR(INDEX(General!$K$91:$K$110,$AC449),NA)</f>
        <v>Minor Plant, Motor Vehicles &amp; Mobile Plant (2018 onwards)</v>
      </c>
      <c r="U449" s="43" cm="1">
        <f t="array" aca="1" ref="U449" ca="1">IFERROR(
IF($F449=General!$E$25,INDEX(Forecast_Capex_Input!S$12:S$286,$Z449),
INDEX(Forecast_Capex_Input!T$12:T$286,$Z449)),0)</f>
        <v>0</v>
      </c>
      <c r="V449" s="82" t="b">
        <f>IFERROR(INDEX(Overheads!$T$19:$T$26,MATCH($I449,Overheads!$E$19:$E$26,0)),FALSE)</f>
        <v>0</v>
      </c>
      <c r="W449" s="209" t="str" cm="1">
        <f t="array" ref="W449">IFERROR(
INDEX(Forecast_Capex_Input!CN$12:CN$286,$Z449),0)</f>
        <v>FY21</v>
      </c>
      <c r="X449" s="209">
        <f>IFERROR(
MATCH($W449,General!$L$39:$S$39,0),1)</f>
        <v>1</v>
      </c>
      <c r="Z449" s="28">
        <f>IFERROR(
IF(MATCH($C449,Forecast_Capex_Input!$CI$12:$CI$286,1)+1&gt;MAX(Forecast_Capex_Input!$C$12:$C$286),NA,
MATCH($C449,Forecast_Capex_Input!$CI$12:$CI$286,1)+1),1)</f>
        <v>177</v>
      </c>
      <c r="AA449" s="28" cm="1">
        <f t="array" aca="1" ref="AA449" ca="1">IFERROR(
IF(Z448&lt;&gt;Z449,1,
IF(COUNTIF(OFFSET(AA448,0,0,-INDEX(Forecast_Capex_Input!$CG$12:$CG$286,$Z449)),AA448)=INDEX(Forecast_Capex_Input!$CG$12:$CG$286,$Z449),AA448+1,AA448)),NA)</f>
        <v>1</v>
      </c>
      <c r="AB449" s="28" cm="1">
        <f t="array" ref="AB449">IFERROR($C449-IF($Z449=1,1,INDEX(Forecast_Capex_Input!$CI$12:$CI$286,$Z449-1))+1,NA)</f>
        <v>1</v>
      </c>
      <c r="AC449" s="28" cm="1">
        <f t="array" aca="1" ref="AC449" ca="1">IFERROR(IF(AA449=1,
INDEX(Forecast_Capex_Input!$AI$10:$BB$10,SMALL(IF(INDEX(Forecast_Capex_Input!$AI$12:$BB$286,$Z449,0)&gt;0,COLUMN(Forecast_Capex_Input!$AI$10:$BB$10)-COLUMN(Forecast_Capex_Input!$AI$12)+1),ROWS(OFFSET(AC448,0,0,-$AB449)))),
OFFSET(AC448,-INDEX(Forecast_Capex_Input!$CG$12:$CG$286,$Z449)+1,0)),NA)</f>
        <v>7</v>
      </c>
      <c r="AD449" s="28">
        <f t="shared" ca="1" si="40"/>
        <v>1</v>
      </c>
      <c r="AE449" s="82" t="b">
        <f t="shared" si="43"/>
        <v>0</v>
      </c>
      <c r="AF449" s="78" t="b">
        <v>0</v>
      </c>
      <c r="AG449" s="82" t="b">
        <f t="shared" si="41"/>
        <v>1</v>
      </c>
      <c r="AI449" s="55">
        <v>0</v>
      </c>
      <c r="AJ449" s="55">
        <v>0</v>
      </c>
      <c r="AK449" s="55">
        <v>0</v>
      </c>
      <c r="AL449" s="55">
        <v>0</v>
      </c>
      <c r="AM449" s="55">
        <v>0</v>
      </c>
      <c r="AN449" s="135">
        <v>0</v>
      </c>
      <c r="AP449" s="55">
        <v>0</v>
      </c>
      <c r="AQ449" s="55">
        <v>0</v>
      </c>
      <c r="AR449" s="55">
        <v>0</v>
      </c>
      <c r="AS449" s="55">
        <v>0</v>
      </c>
      <c r="AT449" s="55">
        <v>0</v>
      </c>
      <c r="AU449" s="135">
        <v>0</v>
      </c>
      <c r="AW449" s="55">
        <v>0</v>
      </c>
      <c r="AX449" s="55">
        <v>0</v>
      </c>
      <c r="AY449" s="55">
        <v>0</v>
      </c>
      <c r="AZ449" s="55">
        <v>0</v>
      </c>
      <c r="BA449" s="55">
        <v>0</v>
      </c>
      <c r="BB449" s="135">
        <v>0</v>
      </c>
      <c r="BD449" s="55">
        <v>0</v>
      </c>
      <c r="BE449" s="55">
        <v>0</v>
      </c>
      <c r="BF449" s="55">
        <v>0</v>
      </c>
      <c r="BG449" s="55">
        <v>0</v>
      </c>
      <c r="BH449" s="55">
        <v>0</v>
      </c>
      <c r="BI449" s="135">
        <v>0</v>
      </c>
      <c r="BK449" s="55">
        <v>0</v>
      </c>
      <c r="BL449" s="55">
        <v>0</v>
      </c>
      <c r="BM449" s="55">
        <v>0</v>
      </c>
      <c r="BN449" s="55">
        <v>0</v>
      </c>
      <c r="BO449" s="55">
        <v>0</v>
      </c>
      <c r="BP449" s="135">
        <v>0</v>
      </c>
      <c r="BR449" s="147">
        <v>0.2</v>
      </c>
      <c r="BS449" s="147">
        <v>0.2</v>
      </c>
      <c r="BT449" s="147">
        <v>0.2</v>
      </c>
      <c r="BU449" s="147">
        <v>0.2</v>
      </c>
      <c r="BV449" s="147">
        <v>0.2</v>
      </c>
      <c r="BX449" s="55">
        <v>0</v>
      </c>
      <c r="BY449" s="55">
        <v>0</v>
      </c>
      <c r="BZ449" s="55">
        <v>0</v>
      </c>
      <c r="CA449" s="55">
        <v>0</v>
      </c>
      <c r="CB449" s="55">
        <v>0</v>
      </c>
      <c r="CC449" s="135">
        <v>0</v>
      </c>
      <c r="CE449" s="55">
        <v>0</v>
      </c>
      <c r="CF449" s="55">
        <v>0</v>
      </c>
      <c r="CG449" s="55">
        <v>0</v>
      </c>
      <c r="CH449" s="55">
        <v>0</v>
      </c>
      <c r="CI449" s="55">
        <v>0</v>
      </c>
      <c r="CJ449" s="135">
        <v>0</v>
      </c>
      <c r="CL449" s="55">
        <v>0</v>
      </c>
      <c r="CM449" s="55">
        <v>0</v>
      </c>
      <c r="CN449" s="55">
        <v>0</v>
      </c>
      <c r="CO449" s="55">
        <v>0</v>
      </c>
      <c r="CP449" s="55">
        <v>0</v>
      </c>
      <c r="CQ449" s="135">
        <v>0</v>
      </c>
      <c r="CS449" s="67">
        <v>0</v>
      </c>
      <c r="CT449" s="67">
        <v>0</v>
      </c>
      <c r="CU449" s="67">
        <v>0</v>
      </c>
      <c r="CV449" s="67">
        <v>0</v>
      </c>
      <c r="CW449" s="67">
        <v>0</v>
      </c>
      <c r="CX449" s="135">
        <v>0</v>
      </c>
      <c r="CZ449" s="55">
        <v>0</v>
      </c>
      <c r="DA449" s="55">
        <v>0</v>
      </c>
      <c r="DB449" s="55">
        <v>0</v>
      </c>
      <c r="DC449" s="55">
        <v>0</v>
      </c>
      <c r="DD449" s="55">
        <v>0</v>
      </c>
      <c r="DE449" s="135">
        <v>0</v>
      </c>
      <c r="DG449" s="43" t="b" cm="1">
        <f t="array" aca="1" ref="DG449" ca="1">OR($G449=Forecast_Capex_Input!$BF$8:$BF$10)</f>
        <v>0</v>
      </c>
      <c r="DH449" s="43" cm="1">
        <f t="array" aca="1" ref="DH449" ca="1">IFERROR(INDEX(Forecast_Capex_Input!BG$12:BG$286,$Z449)
*(INDEX(Forecast_Capex_Input!$H$12:$H$286,$Z449)=Repex),0)
*$DG449</f>
        <v>0</v>
      </c>
      <c r="DI449" s="43" cm="1">
        <f t="array" aca="1" ref="DI449" ca="1">IFERROR(INDEX(Forecast_Capex_Input!BH$12:BH$286,$Z449)
*(INDEX(Forecast_Capex_Input!$H$12:$H$286,$Z449)=Repex),0)
*$DG449</f>
        <v>0</v>
      </c>
      <c r="DJ449" s="43" cm="1">
        <f t="array" aca="1" ref="DJ449" ca="1">IFERROR(INDEX(Forecast_Capex_Input!BI$12:BI$286,$Z449)
*(INDEX(Forecast_Capex_Input!$H$12:$H$286,$Z449)=Repex),0)
*$DG449</f>
        <v>0</v>
      </c>
      <c r="DK449" s="43" cm="1">
        <f t="array" aca="1" ref="DK449" ca="1">IFERROR(INDEX(Forecast_Capex_Input!BJ$12:BJ$286,$Z449)
*(INDEX(Forecast_Capex_Input!$H$12:$H$286,$Z449)=Repex),0)
*$DG449</f>
        <v>0</v>
      </c>
      <c r="DL449" s="43" cm="1">
        <f t="array" aca="1" ref="DL449" ca="1">IFERROR(INDEX(Forecast_Capex_Input!BK$12:BK$286,$Z449)
*(INDEX(Forecast_Capex_Input!$H$12:$H$286,$Z449)=Repex),0)
*$DG449</f>
        <v>0</v>
      </c>
      <c r="DM449" s="43" cm="1">
        <f t="array" aca="1" ref="DM449" ca="1">IFERROR(INDEX(Forecast_Capex_Input!BL$12:BL$286,$Z449)
*(INDEX(Forecast_Capex_Input!$H$12:$H$286,$Z449)=Repex),0)
*$DG449</f>
        <v>0</v>
      </c>
      <c r="DO449" s="43" t="b" cm="1">
        <f t="array" aca="1" ref="DO449" ca="1">OR($G449=Forecast_Capex_Input!$BN$8:$BN$9)</f>
        <v>0</v>
      </c>
      <c r="DP449" s="43" cm="1">
        <f t="array" aca="1" ref="DP449" ca="1">IFERROR(INDEX(Forecast_Capex_Input!BO$12:BO$286,$Z449)
*(INDEX(Forecast_Capex_Input!$H$12:$H$286,$Z449)=Repex),0)
*$DO449</f>
        <v>0</v>
      </c>
      <c r="DQ449" s="43" cm="1">
        <f t="array" aca="1" ref="DQ449" ca="1">IFERROR(INDEX(Forecast_Capex_Input!BP$12:BP$286,$Z449)
*(INDEX(Forecast_Capex_Input!$H$12:$H$286,$Z449)=Repex),0)
*$DO449</f>
        <v>0</v>
      </c>
      <c r="DR449" s="43" cm="1">
        <f t="array" aca="1" ref="DR449" ca="1">IFERROR(INDEX(Forecast_Capex_Input!BQ$12:BQ$286,$Z449)
*(INDEX(Forecast_Capex_Input!$H$12:$H$286,$Z449)=Repex),0)
*$DO449</f>
        <v>0</v>
      </c>
      <c r="DS449" s="43" cm="1">
        <f t="array" aca="1" ref="DS449" ca="1">IFERROR(INDEX(Forecast_Capex_Input!BR$12:BR$286,$Z449)
*(INDEX(Forecast_Capex_Input!$H$12:$H$286,$Z449)=Repex),0)
*$DO449</f>
        <v>0</v>
      </c>
      <c r="DT449" s="43" cm="1">
        <f t="array" aca="1" ref="DT449" ca="1">IFERROR(INDEX(Forecast_Capex_Input!BS$12:BS$286,$Z449)
*(INDEX(Forecast_Capex_Input!$H$12:$H$286,$Z449)=Repex),0)
*$DO449</f>
        <v>0</v>
      </c>
      <c r="DV449" s="43" t="b" cm="1">
        <f t="array" aca="1" ref="DV449" ca="1">OR($G449=Forecast_Capex_Input!$BU$8:$BU$10)</f>
        <v>0</v>
      </c>
      <c r="DW449" s="43" cm="1">
        <f t="array" aca="1" ref="DW449" ca="1">IFERROR(INDEX(Forecast_Capex_Input!BV$12:BV$286,$Z449)
*(INDEX(Forecast_Capex_Input!$H$12:$H$286,$Z449)=Repex),0)
*$DV449</f>
        <v>0</v>
      </c>
      <c r="DX449" s="43" cm="1">
        <f t="array" aca="1" ref="DX449" ca="1">IFERROR(INDEX(Forecast_Capex_Input!BW$12:BW$286,$Z449)
*(INDEX(Forecast_Capex_Input!$H$12:$H$286,$Z449)=Repex),0)
*$DV449</f>
        <v>0</v>
      </c>
      <c r="DY449" s="43" cm="1">
        <f t="array" aca="1" ref="DY449" ca="1">IFERROR(INDEX(Forecast_Capex_Input!BX$12:BX$286,$Z449)
*(INDEX(Forecast_Capex_Input!$H$12:$H$286,$Z449)=Repex),0)
*$DV449</f>
        <v>0</v>
      </c>
      <c r="DZ449" s="43" cm="1">
        <f t="array" aca="1" ref="DZ449" ca="1">IFERROR(INDEX(Forecast_Capex_Input!BY$12:BY$286,$Z449)
*(INDEX(Forecast_Capex_Input!$H$12:$H$286,$Z449)=Repex),0)
*$DV449</f>
        <v>0</v>
      </c>
      <c r="EA449" s="43" cm="1">
        <f t="array" aca="1" ref="EA449" ca="1">IFERROR(INDEX(Forecast_Capex_Input!BZ$12:BZ$286,$Z449)
*(INDEX(Forecast_Capex_Input!$H$12:$H$286,$Z449)=Repex),0)
*$DV449</f>
        <v>0</v>
      </c>
      <c r="EB449" s="43" cm="1">
        <f t="array" aca="1" ref="EB449" ca="1">IFERROR(INDEX(Forecast_Capex_Input!CA$12:CA$286,$Z449)
*(INDEX(Forecast_Capex_Input!$H$12:$H$286,$Z449)=Repex),0)
*$DV449</f>
        <v>0</v>
      </c>
      <c r="EC449" s="43" cm="1">
        <f t="array" aca="1" ref="EC449" ca="1">IFERROR(INDEX(Forecast_Capex_Input!CB$12:CB$286,$Z449)
*(INDEX(Forecast_Capex_Input!$H$12:$H$286,$Z449)=Repex),0)
*$DV449</f>
        <v>0</v>
      </c>
      <c r="ED449" s="43" cm="1">
        <f t="array" aca="1" ref="ED449" ca="1">IFERROR(INDEX(Forecast_Capex_Input!CC$12:CC$286,$Z449)
*(INDEX(Forecast_Capex_Input!$H$12:$H$286,$Z449)=Repex),0)
*$DV449</f>
        <v>0</v>
      </c>
      <c r="EF449" s="86" t="str">
        <f t="shared" si="46"/>
        <v>N/A</v>
      </c>
      <c r="EG449" s="28" t="str">
        <f>IFERROR(RANK(EF449,EF$11:EF$1010,0)+COUNTIF(EF$11:EF449,EF449)-1,NA)</f>
        <v>N/A</v>
      </c>
    </row>
    <row r="450" spans="3:137" x14ac:dyDescent="0.2">
      <c r="C450" s="28">
        <f t="shared" si="42"/>
        <v>440</v>
      </c>
      <c r="D450" s="9" t="str" cm="1">
        <f t="array" ref="D450">IFERROR(INDEX(Forecast_Capex_Input!$D$12:$D$286,$Z450),NA)</f>
        <v>Motorcycle/ATV</v>
      </c>
      <c r="E450" s="24" t="b" cm="1">
        <f t="array" ref="E450">IF($Z450=NA,NA,INDEX(Forecast_Capex_Input!$E$12:$E$286,$Z450))</f>
        <v>1</v>
      </c>
      <c r="F450" s="9" t="str" cm="1">
        <f t="array" aca="1" ref="F450" ca="1">IFERROR(INDEX(General!$E$25:$E$26,$AA450),NA)</f>
        <v>Non-Labour</v>
      </c>
      <c r="G450" s="9" t="str" cm="1">
        <f t="array" aca="1" ref="G450" ca="1">IFERROR(INDEX(Forecast_Capex_Input!$AI$11:$BB$11,$AC450),NA)</f>
        <v>Minor Plant, Motor Vehicles &amp; Mobile Plant</v>
      </c>
      <c r="H450" s="50" cm="1">
        <f t="array" aca="1" ref="H450" ca="1">IFERROR(INDEX(Forecast_Capex_Input!$AI$12:$BB$286,$Z450,$AC450),NA)</f>
        <v>1</v>
      </c>
      <c r="I450" s="150" t="str" cm="1">
        <f t="array" ref="I450">IFERROR(INDEX(Forecast_Capex_Input!$F$12:$F$286,$Z450),NA)</f>
        <v>Non-network - Other</v>
      </c>
      <c r="J450" s="150" t="str" cm="1">
        <f t="array" ref="J450">IFERROR(INDEX(Forecast_Capex_Input!G$12:G$286,$Z450),NA)</f>
        <v>Fleet</v>
      </c>
      <c r="K450" s="150" t="str" cm="1">
        <f t="array" ref="K450">IFERROR(INDEX(Forecast_Capex_Input!H$12:H$286,$Z450),NA)</f>
        <v>Fleet &amp; Property</v>
      </c>
      <c r="L450" s="150" t="str" cm="1">
        <f t="array" ref="L450">IFERROR(INDEX(Forecast_Capex_Input!I$12:I$286,$Z450),NA)</f>
        <v>N/A</v>
      </c>
      <c r="M450" s="150" t="str" cm="1">
        <f t="array" ref="M450">IFERROR(INDEX(Forecast_Capex_Input!J$12:J$286,$Z450),NA)</f>
        <v>Motorcycle/ATV</v>
      </c>
      <c r="N450" s="150" t="str" cm="1">
        <f t="array" ref="N450">IFERROR(INDEX(Forecast_Capex_Input!K$12:K$286,$Z450),NA)</f>
        <v>N/A</v>
      </c>
      <c r="O450" s="150" t="str" cm="1">
        <f t="array" ref="O450">IFERROR(INDEX(Forecast_Capex_Input!L$12:L$286,$Z450),NA)</f>
        <v>N/A</v>
      </c>
      <c r="P450" s="150" t="str" cm="1">
        <f t="array" ref="P450">IFERROR(INDEX(Forecast_Capex_Input!M$12:M$286,$Z450),NA)</f>
        <v>N/A</v>
      </c>
      <c r="Q450" s="24" t="str" cm="1">
        <f t="array" ref="Q450">IFERROR(INDEX(Forecast_Capex_Input!N$12:N$286,$Z450),NA)</f>
        <v>No</v>
      </c>
      <c r="R450" s="190" cm="1">
        <f t="array" ref="R450">IFERROR(INDEX(Forecast_Capex_Input!O$12:O$286,$Z450),0)</f>
        <v>0</v>
      </c>
      <c r="S450" s="24" t="str" cm="1">
        <f t="array" ref="S450">IFERROR(INDEX(Forecast_Capex_Input!P$12:P$286,$Z450),0)</f>
        <v>Safety security &amp; reliability</v>
      </c>
      <c r="T450" s="150" t="str" cm="1">
        <f t="array" aca="1" ref="T450" ca="1">IFERROR(INDEX(General!$K$91:$K$110,$AC450),NA)</f>
        <v>Minor Plant, Motor Vehicles &amp; Mobile Plant (2018 onwards)</v>
      </c>
      <c r="U450" s="43" cm="1">
        <f t="array" aca="1" ref="U450" ca="1">IFERROR(
IF($F450=General!$E$25,INDEX(Forecast_Capex_Input!S$12:S$286,$Z450),
INDEX(Forecast_Capex_Input!T$12:T$286,$Z450)),0)</f>
        <v>1</v>
      </c>
      <c r="V450" s="82" t="b">
        <f>IFERROR(INDEX(Overheads!$T$19:$T$26,MATCH($I450,Overheads!$E$19:$E$26,0)),FALSE)</f>
        <v>0</v>
      </c>
      <c r="W450" s="209" t="str" cm="1">
        <f t="array" ref="W450">IFERROR(
INDEX(Forecast_Capex_Input!CN$12:CN$286,$Z450),0)</f>
        <v>FY21</v>
      </c>
      <c r="X450" s="209">
        <f>IFERROR(
MATCH($W450,General!$L$39:$S$39,0),1)</f>
        <v>1</v>
      </c>
      <c r="Z450" s="28">
        <f>IFERROR(
IF(MATCH($C450,Forecast_Capex_Input!$CI$12:$CI$286,1)+1&gt;MAX(Forecast_Capex_Input!$C$12:$C$286),NA,
MATCH($C450,Forecast_Capex_Input!$CI$12:$CI$286,1)+1),1)</f>
        <v>177</v>
      </c>
      <c r="AA450" s="28" cm="1">
        <f t="array" aca="1" ref="AA450" ca="1">IFERROR(
IF(Z449&lt;&gt;Z450,1,
IF(COUNTIF(OFFSET(AA449,0,0,-INDEX(Forecast_Capex_Input!$CG$12:$CG$286,$Z450)),AA449)=INDEX(Forecast_Capex_Input!$CG$12:$CG$286,$Z450),AA449+1,AA449)),NA)</f>
        <v>2</v>
      </c>
      <c r="AB450" s="28" cm="1">
        <f t="array" ref="AB450">IFERROR($C450-IF($Z450=1,1,INDEX(Forecast_Capex_Input!$CI$12:$CI$286,$Z450-1))+1,NA)</f>
        <v>2</v>
      </c>
      <c r="AC450" s="28" cm="1">
        <f t="array" aca="1" ref="AC450" ca="1">IFERROR(IF(AA450=1,
INDEX(Forecast_Capex_Input!$AI$10:$BB$10,SMALL(IF(INDEX(Forecast_Capex_Input!$AI$12:$BB$286,$Z450,0)&gt;0,COLUMN(Forecast_Capex_Input!$AI$10:$BB$10)-COLUMN(Forecast_Capex_Input!$AI$12)+1),ROWS(OFFSET(AC449,0,0,-$AB450)))),
OFFSET(AC449,-INDEX(Forecast_Capex_Input!$CG$12:$CG$286,$Z450)+1,0)),NA)</f>
        <v>7</v>
      </c>
      <c r="AD450" s="28">
        <f t="shared" ca="1" si="40"/>
        <v>2</v>
      </c>
      <c r="AE450" s="82" t="b">
        <f t="shared" si="43"/>
        <v>0</v>
      </c>
      <c r="AF450" s="78" t="b">
        <v>0</v>
      </c>
      <c r="AG450" s="82" t="b">
        <f t="shared" si="41"/>
        <v>1</v>
      </c>
      <c r="AI450" s="55">
        <v>0.304679180887372</v>
      </c>
      <c r="AJ450" s="55">
        <v>2.3436860068259385E-2</v>
      </c>
      <c r="AK450" s="55">
        <v>0.18749488054607508</v>
      </c>
      <c r="AL450" s="55">
        <v>0.16405802047781567</v>
      </c>
      <c r="AM450" s="55">
        <v>0</v>
      </c>
      <c r="AN450" s="135">
        <v>0.67966894197952221</v>
      </c>
      <c r="AP450" s="55">
        <v>0.304679180887372</v>
      </c>
      <c r="AQ450" s="55">
        <v>2.3436860068259385E-2</v>
      </c>
      <c r="AR450" s="55">
        <v>0.18749488054607508</v>
      </c>
      <c r="AS450" s="55">
        <v>0.16405802047781567</v>
      </c>
      <c r="AT450" s="55">
        <v>0</v>
      </c>
      <c r="AU450" s="135">
        <v>0.67966894197952221</v>
      </c>
      <c r="AW450" s="55">
        <v>0</v>
      </c>
      <c r="AX450" s="55">
        <v>0</v>
      </c>
      <c r="AY450" s="55">
        <v>0</v>
      </c>
      <c r="AZ450" s="55">
        <v>0</v>
      </c>
      <c r="BA450" s="55">
        <v>0</v>
      </c>
      <c r="BB450" s="135">
        <v>0</v>
      </c>
      <c r="BD450" s="55">
        <v>7.1516345825169067E-3</v>
      </c>
      <c r="BE450" s="55">
        <v>5.1904666792855622E-4</v>
      </c>
      <c r="BF450" s="55">
        <v>4.9865948012865428E-3</v>
      </c>
      <c r="BG450" s="55">
        <v>4.3935621771784839E-3</v>
      </c>
      <c r="BH450" s="55">
        <v>0</v>
      </c>
      <c r="BI450" s="135">
        <v>1.705083822891049E-2</v>
      </c>
      <c r="BK450" s="55">
        <v>0.31183081546988889</v>
      </c>
      <c r="BL450" s="55">
        <v>2.395590673618794E-2</v>
      </c>
      <c r="BM450" s="55">
        <v>0.19248147534736162</v>
      </c>
      <c r="BN450" s="55">
        <v>0.16845158265499416</v>
      </c>
      <c r="BO450" s="55">
        <v>0</v>
      </c>
      <c r="BP450" s="135">
        <v>0.69671978020843262</v>
      </c>
      <c r="BR450" s="147">
        <v>0.2</v>
      </c>
      <c r="BS450" s="147">
        <v>0.2</v>
      </c>
      <c r="BT450" s="147">
        <v>0.2</v>
      </c>
      <c r="BU450" s="147">
        <v>0.2</v>
      </c>
      <c r="BV450" s="147">
        <v>0.2</v>
      </c>
      <c r="BX450" s="55">
        <v>0.13593378839590445</v>
      </c>
      <c r="BY450" s="55">
        <v>0.13593378839590445</v>
      </c>
      <c r="BZ450" s="55">
        <v>0.13593378839590445</v>
      </c>
      <c r="CA450" s="55">
        <v>0.13593378839590445</v>
      </c>
      <c r="CB450" s="55">
        <v>0.13593378839590445</v>
      </c>
      <c r="CC450" s="135">
        <v>0.67966894197952221</v>
      </c>
      <c r="CE450" s="55">
        <v>0.13593378839590445</v>
      </c>
      <c r="CF450" s="55">
        <v>0.13593378839590445</v>
      </c>
      <c r="CG450" s="55">
        <v>0.13593378839590445</v>
      </c>
      <c r="CH450" s="55">
        <v>0.13593378839590445</v>
      </c>
      <c r="CI450" s="55">
        <v>0.13593378839590445</v>
      </c>
      <c r="CJ450" s="135">
        <v>0.67966894197952221</v>
      </c>
      <c r="CL450" s="55">
        <v>0</v>
      </c>
      <c r="CM450" s="55">
        <v>0</v>
      </c>
      <c r="CN450" s="55">
        <v>0</v>
      </c>
      <c r="CO450" s="55">
        <v>0</v>
      </c>
      <c r="CP450" s="55">
        <v>0</v>
      </c>
      <c r="CQ450" s="135">
        <v>0</v>
      </c>
      <c r="CS450" s="67">
        <v>3.4101676457820983E-3</v>
      </c>
      <c r="CT450" s="67">
        <v>3.4101676457820983E-3</v>
      </c>
      <c r="CU450" s="67">
        <v>3.4101676457820983E-3</v>
      </c>
      <c r="CV450" s="67">
        <v>3.4101676457820983E-3</v>
      </c>
      <c r="CW450" s="67">
        <v>3.4101676457820983E-3</v>
      </c>
      <c r="CX450" s="135">
        <v>1.7050838228910493E-2</v>
      </c>
      <c r="CZ450" s="55">
        <v>0.13934395604168653</v>
      </c>
      <c r="DA450" s="55">
        <v>0.13934395604168653</v>
      </c>
      <c r="DB450" s="55">
        <v>0.13934395604168653</v>
      </c>
      <c r="DC450" s="55">
        <v>0.13934395604168653</v>
      </c>
      <c r="DD450" s="55">
        <v>0.13934395604168653</v>
      </c>
      <c r="DE450" s="135">
        <v>0.69671978020843262</v>
      </c>
      <c r="DG450" s="43" t="b" cm="1">
        <f t="array" aca="1" ref="DG450" ca="1">OR($G450=Forecast_Capex_Input!$BF$8:$BF$10)</f>
        <v>0</v>
      </c>
      <c r="DH450" s="43" cm="1">
        <f t="array" aca="1" ref="DH450" ca="1">IFERROR(INDEX(Forecast_Capex_Input!BG$12:BG$286,$Z450)
*(INDEX(Forecast_Capex_Input!$H$12:$H$286,$Z450)=Repex),0)
*$DG450</f>
        <v>0</v>
      </c>
      <c r="DI450" s="43" cm="1">
        <f t="array" aca="1" ref="DI450" ca="1">IFERROR(INDEX(Forecast_Capex_Input!BH$12:BH$286,$Z450)
*(INDEX(Forecast_Capex_Input!$H$12:$H$286,$Z450)=Repex),0)
*$DG450</f>
        <v>0</v>
      </c>
      <c r="DJ450" s="43" cm="1">
        <f t="array" aca="1" ref="DJ450" ca="1">IFERROR(INDEX(Forecast_Capex_Input!BI$12:BI$286,$Z450)
*(INDEX(Forecast_Capex_Input!$H$12:$H$286,$Z450)=Repex),0)
*$DG450</f>
        <v>0</v>
      </c>
      <c r="DK450" s="43" cm="1">
        <f t="array" aca="1" ref="DK450" ca="1">IFERROR(INDEX(Forecast_Capex_Input!BJ$12:BJ$286,$Z450)
*(INDEX(Forecast_Capex_Input!$H$12:$H$286,$Z450)=Repex),0)
*$DG450</f>
        <v>0</v>
      </c>
      <c r="DL450" s="43" cm="1">
        <f t="array" aca="1" ref="DL450" ca="1">IFERROR(INDEX(Forecast_Capex_Input!BK$12:BK$286,$Z450)
*(INDEX(Forecast_Capex_Input!$H$12:$H$286,$Z450)=Repex),0)
*$DG450</f>
        <v>0</v>
      </c>
      <c r="DM450" s="43" cm="1">
        <f t="array" aca="1" ref="DM450" ca="1">IFERROR(INDEX(Forecast_Capex_Input!BL$12:BL$286,$Z450)
*(INDEX(Forecast_Capex_Input!$H$12:$H$286,$Z450)=Repex),0)
*$DG450</f>
        <v>0</v>
      </c>
      <c r="DO450" s="43" t="b" cm="1">
        <f t="array" aca="1" ref="DO450" ca="1">OR($G450=Forecast_Capex_Input!$BN$8:$BN$9)</f>
        <v>0</v>
      </c>
      <c r="DP450" s="43" cm="1">
        <f t="array" aca="1" ref="DP450" ca="1">IFERROR(INDEX(Forecast_Capex_Input!BO$12:BO$286,$Z450)
*(INDEX(Forecast_Capex_Input!$H$12:$H$286,$Z450)=Repex),0)
*$DO450</f>
        <v>0</v>
      </c>
      <c r="DQ450" s="43" cm="1">
        <f t="array" aca="1" ref="DQ450" ca="1">IFERROR(INDEX(Forecast_Capex_Input!BP$12:BP$286,$Z450)
*(INDEX(Forecast_Capex_Input!$H$12:$H$286,$Z450)=Repex),0)
*$DO450</f>
        <v>0</v>
      </c>
      <c r="DR450" s="43" cm="1">
        <f t="array" aca="1" ref="DR450" ca="1">IFERROR(INDEX(Forecast_Capex_Input!BQ$12:BQ$286,$Z450)
*(INDEX(Forecast_Capex_Input!$H$12:$H$286,$Z450)=Repex),0)
*$DO450</f>
        <v>0</v>
      </c>
      <c r="DS450" s="43" cm="1">
        <f t="array" aca="1" ref="DS450" ca="1">IFERROR(INDEX(Forecast_Capex_Input!BR$12:BR$286,$Z450)
*(INDEX(Forecast_Capex_Input!$H$12:$H$286,$Z450)=Repex),0)
*$DO450</f>
        <v>0</v>
      </c>
      <c r="DT450" s="43" cm="1">
        <f t="array" aca="1" ref="DT450" ca="1">IFERROR(INDEX(Forecast_Capex_Input!BS$12:BS$286,$Z450)
*(INDEX(Forecast_Capex_Input!$H$12:$H$286,$Z450)=Repex),0)
*$DO450</f>
        <v>0</v>
      </c>
      <c r="DV450" s="43" t="b" cm="1">
        <f t="array" aca="1" ref="DV450" ca="1">OR($G450=Forecast_Capex_Input!$BU$8:$BU$10)</f>
        <v>0</v>
      </c>
      <c r="DW450" s="43" cm="1">
        <f t="array" aca="1" ref="DW450" ca="1">IFERROR(INDEX(Forecast_Capex_Input!BV$12:BV$286,$Z450)
*(INDEX(Forecast_Capex_Input!$H$12:$H$286,$Z450)=Repex),0)
*$DV450</f>
        <v>0</v>
      </c>
      <c r="DX450" s="43" cm="1">
        <f t="array" aca="1" ref="DX450" ca="1">IFERROR(INDEX(Forecast_Capex_Input!BW$12:BW$286,$Z450)
*(INDEX(Forecast_Capex_Input!$H$12:$H$286,$Z450)=Repex),0)
*$DV450</f>
        <v>0</v>
      </c>
      <c r="DY450" s="43" cm="1">
        <f t="array" aca="1" ref="DY450" ca="1">IFERROR(INDEX(Forecast_Capex_Input!BX$12:BX$286,$Z450)
*(INDEX(Forecast_Capex_Input!$H$12:$H$286,$Z450)=Repex),0)
*$DV450</f>
        <v>0</v>
      </c>
      <c r="DZ450" s="43" cm="1">
        <f t="array" aca="1" ref="DZ450" ca="1">IFERROR(INDEX(Forecast_Capex_Input!BY$12:BY$286,$Z450)
*(INDEX(Forecast_Capex_Input!$H$12:$H$286,$Z450)=Repex),0)
*$DV450</f>
        <v>0</v>
      </c>
      <c r="EA450" s="43" cm="1">
        <f t="array" aca="1" ref="EA450" ca="1">IFERROR(INDEX(Forecast_Capex_Input!BZ$12:BZ$286,$Z450)
*(INDEX(Forecast_Capex_Input!$H$12:$H$286,$Z450)=Repex),0)
*$DV450</f>
        <v>0</v>
      </c>
      <c r="EB450" s="43" cm="1">
        <f t="array" aca="1" ref="EB450" ca="1">IFERROR(INDEX(Forecast_Capex_Input!CA$12:CA$286,$Z450)
*(INDEX(Forecast_Capex_Input!$H$12:$H$286,$Z450)=Repex),0)
*$DV450</f>
        <v>0</v>
      </c>
      <c r="EC450" s="43" cm="1">
        <f t="array" aca="1" ref="EC450" ca="1">IFERROR(INDEX(Forecast_Capex_Input!CB$12:CB$286,$Z450)
*(INDEX(Forecast_Capex_Input!$H$12:$H$286,$Z450)=Repex),0)
*$DV450</f>
        <v>0</v>
      </c>
      <c r="ED450" s="43" cm="1">
        <f t="array" aca="1" ref="ED450" ca="1">IFERROR(INDEX(Forecast_Capex_Input!CC$12:CC$286,$Z450)
*(INDEX(Forecast_Capex_Input!$H$12:$H$286,$Z450)=Repex),0)
*$DV450</f>
        <v>0</v>
      </c>
      <c r="EF450" s="86" t="str">
        <f t="shared" si="46"/>
        <v>N/A</v>
      </c>
      <c r="EG450" s="28" t="str">
        <f>IFERROR(RANK(EF450,EF$11:EF$1010,0)+COUNTIF(EF$11:EF450,EF450)-1,NA)</f>
        <v>N/A</v>
      </c>
    </row>
    <row r="451" spans="3:137" x14ac:dyDescent="0.2">
      <c r="C451" s="28">
        <f t="shared" si="42"/>
        <v>441</v>
      </c>
      <c r="D451" s="9" t="str" cm="1">
        <f t="array" ref="D451">IFERROR(INDEX(Forecast_Capex_Input!$D$12:$D$286,$Z451),NA)</f>
        <v>Other</v>
      </c>
      <c r="E451" s="24" t="b" cm="1">
        <f t="array" ref="E451">IF($Z451=NA,NA,INDEX(Forecast_Capex_Input!$E$12:$E$286,$Z451))</f>
        <v>1</v>
      </c>
      <c r="F451" s="9" t="str" cm="1">
        <f t="array" aca="1" ref="F451" ca="1">IFERROR(INDEX(General!$E$25:$E$26,$AA451),NA)</f>
        <v>Labour</v>
      </c>
      <c r="G451" s="9" t="str" cm="1">
        <f t="array" aca="1" ref="G451" ca="1">IFERROR(INDEX(Forecast_Capex_Input!$AI$11:$BB$11,$AC451),NA)</f>
        <v>Minor Plant, Motor Vehicles &amp; Mobile Plant</v>
      </c>
      <c r="H451" s="50" cm="1">
        <f t="array" aca="1" ref="H451" ca="1">IFERROR(INDEX(Forecast_Capex_Input!$AI$12:$BB$286,$Z451,$AC451),NA)</f>
        <v>1</v>
      </c>
      <c r="I451" s="150" t="str" cm="1">
        <f t="array" ref="I451">IFERROR(INDEX(Forecast_Capex_Input!$F$12:$F$286,$Z451),NA)</f>
        <v>Non-network - Other</v>
      </c>
      <c r="J451" s="150" t="str" cm="1">
        <f t="array" ref="J451">IFERROR(INDEX(Forecast_Capex_Input!G$12:G$286,$Z451),NA)</f>
        <v>Fleet</v>
      </c>
      <c r="K451" s="150" t="str" cm="1">
        <f t="array" ref="K451">IFERROR(INDEX(Forecast_Capex_Input!H$12:H$286,$Z451),NA)</f>
        <v>Fleet &amp; Property</v>
      </c>
      <c r="L451" s="150" t="str" cm="1">
        <f t="array" ref="L451">IFERROR(INDEX(Forecast_Capex_Input!I$12:I$286,$Z451),NA)</f>
        <v>N/A</v>
      </c>
      <c r="M451" s="150" t="str" cm="1">
        <f t="array" ref="M451">IFERROR(INDEX(Forecast_Capex_Input!J$12:J$286,$Z451),NA)</f>
        <v>Other Fleet</v>
      </c>
      <c r="N451" s="150" t="str" cm="1">
        <f t="array" ref="N451">IFERROR(INDEX(Forecast_Capex_Input!K$12:K$286,$Z451),NA)</f>
        <v>N/A</v>
      </c>
      <c r="O451" s="150" t="str" cm="1">
        <f t="array" ref="O451">IFERROR(INDEX(Forecast_Capex_Input!L$12:L$286,$Z451),NA)</f>
        <v>N/A</v>
      </c>
      <c r="P451" s="150" t="str" cm="1">
        <f t="array" ref="P451">IFERROR(INDEX(Forecast_Capex_Input!M$12:M$286,$Z451),NA)</f>
        <v>N/A</v>
      </c>
      <c r="Q451" s="24" t="str" cm="1">
        <f t="array" ref="Q451">IFERROR(INDEX(Forecast_Capex_Input!N$12:N$286,$Z451),NA)</f>
        <v>No</v>
      </c>
      <c r="R451" s="190" cm="1">
        <f t="array" ref="R451">IFERROR(INDEX(Forecast_Capex_Input!O$12:O$286,$Z451),0)</f>
        <v>0</v>
      </c>
      <c r="S451" s="24" t="str" cm="1">
        <f t="array" ref="S451">IFERROR(INDEX(Forecast_Capex_Input!P$12:P$286,$Z451),0)</f>
        <v>Safety security &amp; reliability</v>
      </c>
      <c r="T451" s="150" t="str" cm="1">
        <f t="array" aca="1" ref="T451" ca="1">IFERROR(INDEX(General!$K$91:$K$110,$AC451),NA)</f>
        <v>Minor Plant, Motor Vehicles &amp; Mobile Plant (2018 onwards)</v>
      </c>
      <c r="U451" s="43" cm="1">
        <f t="array" aca="1" ref="U451" ca="1">IFERROR(
IF($F451=General!$E$25,INDEX(Forecast_Capex_Input!S$12:S$286,$Z451),
INDEX(Forecast_Capex_Input!T$12:T$286,$Z451)),0)</f>
        <v>0</v>
      </c>
      <c r="V451" s="82" t="b">
        <f>IFERROR(INDEX(Overheads!$T$19:$T$26,MATCH($I451,Overheads!$E$19:$E$26,0)),FALSE)</f>
        <v>0</v>
      </c>
      <c r="W451" s="209" t="str" cm="1">
        <f t="array" ref="W451">IFERROR(
INDEX(Forecast_Capex_Input!CN$12:CN$286,$Z451),0)</f>
        <v>FY21</v>
      </c>
      <c r="X451" s="209">
        <f>IFERROR(
MATCH($W451,General!$L$39:$S$39,0),1)</f>
        <v>1</v>
      </c>
      <c r="Z451" s="28">
        <f>IFERROR(
IF(MATCH($C451,Forecast_Capex_Input!$CI$12:$CI$286,1)+1&gt;MAX(Forecast_Capex_Input!$C$12:$C$286),NA,
MATCH($C451,Forecast_Capex_Input!$CI$12:$CI$286,1)+1),1)</f>
        <v>178</v>
      </c>
      <c r="AA451" s="28" cm="1">
        <f t="array" aca="1" ref="AA451" ca="1">IFERROR(
IF(Z450&lt;&gt;Z451,1,
IF(COUNTIF(OFFSET(AA450,0,0,-INDEX(Forecast_Capex_Input!$CG$12:$CG$286,$Z451)),AA450)=INDEX(Forecast_Capex_Input!$CG$12:$CG$286,$Z451),AA450+1,AA450)),NA)</f>
        <v>1</v>
      </c>
      <c r="AB451" s="28" cm="1">
        <f t="array" ref="AB451">IFERROR($C451-IF($Z451=1,1,INDEX(Forecast_Capex_Input!$CI$12:$CI$286,$Z451-1))+1,NA)</f>
        <v>1</v>
      </c>
      <c r="AC451" s="28" cm="1">
        <f t="array" aca="1" ref="AC451" ca="1">IFERROR(IF(AA451=1,
INDEX(Forecast_Capex_Input!$AI$10:$BB$10,SMALL(IF(INDEX(Forecast_Capex_Input!$AI$12:$BB$286,$Z451,0)&gt;0,COLUMN(Forecast_Capex_Input!$AI$10:$BB$10)-COLUMN(Forecast_Capex_Input!$AI$12)+1),ROWS(OFFSET(AC450,0,0,-$AB451)))),
OFFSET(AC450,-INDEX(Forecast_Capex_Input!$CG$12:$CG$286,$Z451)+1,0)),NA)</f>
        <v>7</v>
      </c>
      <c r="AD451" s="28">
        <f t="shared" ca="1" si="40"/>
        <v>1</v>
      </c>
      <c r="AE451" s="82" t="b">
        <f t="shared" si="43"/>
        <v>0</v>
      </c>
      <c r="AF451" s="78" t="b">
        <v>0</v>
      </c>
      <c r="AG451" s="82" t="b">
        <f t="shared" si="41"/>
        <v>1</v>
      </c>
      <c r="AI451" s="55">
        <v>0</v>
      </c>
      <c r="AJ451" s="55">
        <v>0</v>
      </c>
      <c r="AK451" s="55">
        <v>0</v>
      </c>
      <c r="AL451" s="55">
        <v>0</v>
      </c>
      <c r="AM451" s="55">
        <v>0</v>
      </c>
      <c r="AN451" s="135">
        <v>0</v>
      </c>
      <c r="AP451" s="55">
        <v>0</v>
      </c>
      <c r="AQ451" s="55">
        <v>0</v>
      </c>
      <c r="AR451" s="55">
        <v>0</v>
      </c>
      <c r="AS451" s="55">
        <v>0</v>
      </c>
      <c r="AT451" s="55">
        <v>0</v>
      </c>
      <c r="AU451" s="135">
        <v>0</v>
      </c>
      <c r="AW451" s="55">
        <v>0</v>
      </c>
      <c r="AX451" s="55">
        <v>0</v>
      </c>
      <c r="AY451" s="55">
        <v>0</v>
      </c>
      <c r="AZ451" s="55">
        <v>0</v>
      </c>
      <c r="BA451" s="55">
        <v>0</v>
      </c>
      <c r="BB451" s="135">
        <v>0</v>
      </c>
      <c r="BD451" s="55">
        <v>0</v>
      </c>
      <c r="BE451" s="55">
        <v>0</v>
      </c>
      <c r="BF451" s="55">
        <v>0</v>
      </c>
      <c r="BG451" s="55">
        <v>0</v>
      </c>
      <c r="BH451" s="55">
        <v>0</v>
      </c>
      <c r="BI451" s="135">
        <v>0</v>
      </c>
      <c r="BK451" s="55">
        <v>0</v>
      </c>
      <c r="BL451" s="55">
        <v>0</v>
      </c>
      <c r="BM451" s="55">
        <v>0</v>
      </c>
      <c r="BN451" s="55">
        <v>0</v>
      </c>
      <c r="BO451" s="55">
        <v>0</v>
      </c>
      <c r="BP451" s="135">
        <v>0</v>
      </c>
      <c r="BR451" s="147">
        <v>0.2</v>
      </c>
      <c r="BS451" s="147">
        <v>0.2</v>
      </c>
      <c r="BT451" s="147">
        <v>0.2</v>
      </c>
      <c r="BU451" s="147">
        <v>0.2</v>
      </c>
      <c r="BV451" s="147">
        <v>0.2</v>
      </c>
      <c r="BX451" s="55">
        <v>0</v>
      </c>
      <c r="BY451" s="55">
        <v>0</v>
      </c>
      <c r="BZ451" s="55">
        <v>0</v>
      </c>
      <c r="CA451" s="55">
        <v>0</v>
      </c>
      <c r="CB451" s="55">
        <v>0</v>
      </c>
      <c r="CC451" s="135">
        <v>0</v>
      </c>
      <c r="CE451" s="55">
        <v>0</v>
      </c>
      <c r="CF451" s="55">
        <v>0</v>
      </c>
      <c r="CG451" s="55">
        <v>0</v>
      </c>
      <c r="CH451" s="55">
        <v>0</v>
      </c>
      <c r="CI451" s="55">
        <v>0</v>
      </c>
      <c r="CJ451" s="135">
        <v>0</v>
      </c>
      <c r="CL451" s="55">
        <v>0</v>
      </c>
      <c r="CM451" s="55">
        <v>0</v>
      </c>
      <c r="CN451" s="55">
        <v>0</v>
      </c>
      <c r="CO451" s="55">
        <v>0</v>
      </c>
      <c r="CP451" s="55">
        <v>0</v>
      </c>
      <c r="CQ451" s="135">
        <v>0</v>
      </c>
      <c r="CS451" s="67">
        <v>0</v>
      </c>
      <c r="CT451" s="67">
        <v>0</v>
      </c>
      <c r="CU451" s="67">
        <v>0</v>
      </c>
      <c r="CV451" s="67">
        <v>0</v>
      </c>
      <c r="CW451" s="67">
        <v>0</v>
      </c>
      <c r="CX451" s="135">
        <v>0</v>
      </c>
      <c r="CZ451" s="55">
        <v>0</v>
      </c>
      <c r="DA451" s="55">
        <v>0</v>
      </c>
      <c r="DB451" s="55">
        <v>0</v>
      </c>
      <c r="DC451" s="55">
        <v>0</v>
      </c>
      <c r="DD451" s="55">
        <v>0</v>
      </c>
      <c r="DE451" s="135">
        <v>0</v>
      </c>
      <c r="DG451" s="43" t="b" cm="1">
        <f t="array" aca="1" ref="DG451" ca="1">OR($G451=Forecast_Capex_Input!$BF$8:$BF$10)</f>
        <v>0</v>
      </c>
      <c r="DH451" s="43" cm="1">
        <f t="array" aca="1" ref="DH451" ca="1">IFERROR(INDEX(Forecast_Capex_Input!BG$12:BG$286,$Z451)
*(INDEX(Forecast_Capex_Input!$H$12:$H$286,$Z451)=Repex),0)
*$DG451</f>
        <v>0</v>
      </c>
      <c r="DI451" s="43" cm="1">
        <f t="array" aca="1" ref="DI451" ca="1">IFERROR(INDEX(Forecast_Capex_Input!BH$12:BH$286,$Z451)
*(INDEX(Forecast_Capex_Input!$H$12:$H$286,$Z451)=Repex),0)
*$DG451</f>
        <v>0</v>
      </c>
      <c r="DJ451" s="43" cm="1">
        <f t="array" aca="1" ref="DJ451" ca="1">IFERROR(INDEX(Forecast_Capex_Input!BI$12:BI$286,$Z451)
*(INDEX(Forecast_Capex_Input!$H$12:$H$286,$Z451)=Repex),0)
*$DG451</f>
        <v>0</v>
      </c>
      <c r="DK451" s="43" cm="1">
        <f t="array" aca="1" ref="DK451" ca="1">IFERROR(INDEX(Forecast_Capex_Input!BJ$12:BJ$286,$Z451)
*(INDEX(Forecast_Capex_Input!$H$12:$H$286,$Z451)=Repex),0)
*$DG451</f>
        <v>0</v>
      </c>
      <c r="DL451" s="43" cm="1">
        <f t="array" aca="1" ref="DL451" ca="1">IFERROR(INDEX(Forecast_Capex_Input!BK$12:BK$286,$Z451)
*(INDEX(Forecast_Capex_Input!$H$12:$H$286,$Z451)=Repex),0)
*$DG451</f>
        <v>0</v>
      </c>
      <c r="DM451" s="43" cm="1">
        <f t="array" aca="1" ref="DM451" ca="1">IFERROR(INDEX(Forecast_Capex_Input!BL$12:BL$286,$Z451)
*(INDEX(Forecast_Capex_Input!$H$12:$H$286,$Z451)=Repex),0)
*$DG451</f>
        <v>0</v>
      </c>
      <c r="DO451" s="43" t="b" cm="1">
        <f t="array" aca="1" ref="DO451" ca="1">OR($G451=Forecast_Capex_Input!$BN$8:$BN$9)</f>
        <v>0</v>
      </c>
      <c r="DP451" s="43" cm="1">
        <f t="array" aca="1" ref="DP451" ca="1">IFERROR(INDEX(Forecast_Capex_Input!BO$12:BO$286,$Z451)
*(INDEX(Forecast_Capex_Input!$H$12:$H$286,$Z451)=Repex),0)
*$DO451</f>
        <v>0</v>
      </c>
      <c r="DQ451" s="43" cm="1">
        <f t="array" aca="1" ref="DQ451" ca="1">IFERROR(INDEX(Forecast_Capex_Input!BP$12:BP$286,$Z451)
*(INDEX(Forecast_Capex_Input!$H$12:$H$286,$Z451)=Repex),0)
*$DO451</f>
        <v>0</v>
      </c>
      <c r="DR451" s="43" cm="1">
        <f t="array" aca="1" ref="DR451" ca="1">IFERROR(INDEX(Forecast_Capex_Input!BQ$12:BQ$286,$Z451)
*(INDEX(Forecast_Capex_Input!$H$12:$H$286,$Z451)=Repex),0)
*$DO451</f>
        <v>0</v>
      </c>
      <c r="DS451" s="43" cm="1">
        <f t="array" aca="1" ref="DS451" ca="1">IFERROR(INDEX(Forecast_Capex_Input!BR$12:BR$286,$Z451)
*(INDEX(Forecast_Capex_Input!$H$12:$H$286,$Z451)=Repex),0)
*$DO451</f>
        <v>0</v>
      </c>
      <c r="DT451" s="43" cm="1">
        <f t="array" aca="1" ref="DT451" ca="1">IFERROR(INDEX(Forecast_Capex_Input!BS$12:BS$286,$Z451)
*(INDEX(Forecast_Capex_Input!$H$12:$H$286,$Z451)=Repex),0)
*$DO451</f>
        <v>0</v>
      </c>
      <c r="DV451" s="43" t="b" cm="1">
        <f t="array" aca="1" ref="DV451" ca="1">OR($G451=Forecast_Capex_Input!$BU$8:$BU$10)</f>
        <v>0</v>
      </c>
      <c r="DW451" s="43" cm="1">
        <f t="array" aca="1" ref="DW451" ca="1">IFERROR(INDEX(Forecast_Capex_Input!BV$12:BV$286,$Z451)
*(INDEX(Forecast_Capex_Input!$H$12:$H$286,$Z451)=Repex),0)
*$DV451</f>
        <v>0</v>
      </c>
      <c r="DX451" s="43" cm="1">
        <f t="array" aca="1" ref="DX451" ca="1">IFERROR(INDEX(Forecast_Capex_Input!BW$12:BW$286,$Z451)
*(INDEX(Forecast_Capex_Input!$H$12:$H$286,$Z451)=Repex),0)
*$DV451</f>
        <v>0</v>
      </c>
      <c r="DY451" s="43" cm="1">
        <f t="array" aca="1" ref="DY451" ca="1">IFERROR(INDEX(Forecast_Capex_Input!BX$12:BX$286,$Z451)
*(INDEX(Forecast_Capex_Input!$H$12:$H$286,$Z451)=Repex),0)
*$DV451</f>
        <v>0</v>
      </c>
      <c r="DZ451" s="43" cm="1">
        <f t="array" aca="1" ref="DZ451" ca="1">IFERROR(INDEX(Forecast_Capex_Input!BY$12:BY$286,$Z451)
*(INDEX(Forecast_Capex_Input!$H$12:$H$286,$Z451)=Repex),0)
*$DV451</f>
        <v>0</v>
      </c>
      <c r="EA451" s="43" cm="1">
        <f t="array" aca="1" ref="EA451" ca="1">IFERROR(INDEX(Forecast_Capex_Input!BZ$12:BZ$286,$Z451)
*(INDEX(Forecast_Capex_Input!$H$12:$H$286,$Z451)=Repex),0)
*$DV451</f>
        <v>0</v>
      </c>
      <c r="EB451" s="43" cm="1">
        <f t="array" aca="1" ref="EB451" ca="1">IFERROR(INDEX(Forecast_Capex_Input!CA$12:CA$286,$Z451)
*(INDEX(Forecast_Capex_Input!$H$12:$H$286,$Z451)=Repex),0)
*$DV451</f>
        <v>0</v>
      </c>
      <c r="EC451" s="43" cm="1">
        <f t="array" aca="1" ref="EC451" ca="1">IFERROR(INDEX(Forecast_Capex_Input!CB$12:CB$286,$Z451)
*(INDEX(Forecast_Capex_Input!$H$12:$H$286,$Z451)=Repex),0)
*$DV451</f>
        <v>0</v>
      </c>
      <c r="ED451" s="43" cm="1">
        <f t="array" aca="1" ref="ED451" ca="1">IFERROR(INDEX(Forecast_Capex_Input!CC$12:CC$286,$Z451)
*(INDEX(Forecast_Capex_Input!$H$12:$H$286,$Z451)=Repex),0)
*$DV451</f>
        <v>0</v>
      </c>
      <c r="EF451" s="86" t="str">
        <f t="shared" si="46"/>
        <v>N/A</v>
      </c>
      <c r="EG451" s="28" t="str">
        <f>IFERROR(RANK(EF451,EF$11:EF$1010,0)+COUNTIF(EF$11:EF451,EF451)-1,NA)</f>
        <v>N/A</v>
      </c>
    </row>
    <row r="452" spans="3:137" x14ac:dyDescent="0.2">
      <c r="C452" s="28">
        <f t="shared" si="42"/>
        <v>442</v>
      </c>
      <c r="D452" s="9" t="str" cm="1">
        <f t="array" ref="D452">IFERROR(INDEX(Forecast_Capex_Input!$D$12:$D$286,$Z452),NA)</f>
        <v>Other</v>
      </c>
      <c r="E452" s="24" t="b" cm="1">
        <f t="array" ref="E452">IF($Z452=NA,NA,INDEX(Forecast_Capex_Input!$E$12:$E$286,$Z452))</f>
        <v>1</v>
      </c>
      <c r="F452" s="9" t="str" cm="1">
        <f t="array" aca="1" ref="F452" ca="1">IFERROR(INDEX(General!$E$25:$E$26,$AA452),NA)</f>
        <v>Non-Labour</v>
      </c>
      <c r="G452" s="9" t="str" cm="1">
        <f t="array" aca="1" ref="G452" ca="1">IFERROR(INDEX(Forecast_Capex_Input!$AI$11:$BB$11,$AC452),NA)</f>
        <v>Minor Plant, Motor Vehicles &amp; Mobile Plant</v>
      </c>
      <c r="H452" s="50" cm="1">
        <f t="array" aca="1" ref="H452" ca="1">IFERROR(INDEX(Forecast_Capex_Input!$AI$12:$BB$286,$Z452,$AC452),NA)</f>
        <v>1</v>
      </c>
      <c r="I452" s="150" t="str" cm="1">
        <f t="array" ref="I452">IFERROR(INDEX(Forecast_Capex_Input!$F$12:$F$286,$Z452),NA)</f>
        <v>Non-network - Other</v>
      </c>
      <c r="J452" s="150" t="str" cm="1">
        <f t="array" ref="J452">IFERROR(INDEX(Forecast_Capex_Input!G$12:G$286,$Z452),NA)</f>
        <v>Fleet</v>
      </c>
      <c r="K452" s="150" t="str" cm="1">
        <f t="array" ref="K452">IFERROR(INDEX(Forecast_Capex_Input!H$12:H$286,$Z452),NA)</f>
        <v>Fleet &amp; Property</v>
      </c>
      <c r="L452" s="150" t="str" cm="1">
        <f t="array" ref="L452">IFERROR(INDEX(Forecast_Capex_Input!I$12:I$286,$Z452),NA)</f>
        <v>N/A</v>
      </c>
      <c r="M452" s="150" t="str" cm="1">
        <f t="array" ref="M452">IFERROR(INDEX(Forecast_Capex_Input!J$12:J$286,$Z452),NA)</f>
        <v>Other Fleet</v>
      </c>
      <c r="N452" s="150" t="str" cm="1">
        <f t="array" ref="N452">IFERROR(INDEX(Forecast_Capex_Input!K$12:K$286,$Z452),NA)</f>
        <v>N/A</v>
      </c>
      <c r="O452" s="150" t="str" cm="1">
        <f t="array" ref="O452">IFERROR(INDEX(Forecast_Capex_Input!L$12:L$286,$Z452),NA)</f>
        <v>N/A</v>
      </c>
      <c r="P452" s="150" t="str" cm="1">
        <f t="array" ref="P452">IFERROR(INDEX(Forecast_Capex_Input!M$12:M$286,$Z452),NA)</f>
        <v>N/A</v>
      </c>
      <c r="Q452" s="24" t="str" cm="1">
        <f t="array" ref="Q452">IFERROR(INDEX(Forecast_Capex_Input!N$12:N$286,$Z452),NA)</f>
        <v>No</v>
      </c>
      <c r="R452" s="190" cm="1">
        <f t="array" ref="R452">IFERROR(INDEX(Forecast_Capex_Input!O$12:O$286,$Z452),0)</f>
        <v>0</v>
      </c>
      <c r="S452" s="24" t="str" cm="1">
        <f t="array" ref="S452">IFERROR(INDEX(Forecast_Capex_Input!P$12:P$286,$Z452),0)</f>
        <v>Safety security &amp; reliability</v>
      </c>
      <c r="T452" s="150" t="str" cm="1">
        <f t="array" aca="1" ref="T452" ca="1">IFERROR(INDEX(General!$K$91:$K$110,$AC452),NA)</f>
        <v>Minor Plant, Motor Vehicles &amp; Mobile Plant (2018 onwards)</v>
      </c>
      <c r="U452" s="43" cm="1">
        <f t="array" aca="1" ref="U452" ca="1">IFERROR(
IF($F452=General!$E$25,INDEX(Forecast_Capex_Input!S$12:S$286,$Z452),
INDEX(Forecast_Capex_Input!T$12:T$286,$Z452)),0)</f>
        <v>1</v>
      </c>
      <c r="V452" s="82" t="b">
        <f>IFERROR(INDEX(Overheads!$T$19:$T$26,MATCH($I452,Overheads!$E$19:$E$26,0)),FALSE)</f>
        <v>0</v>
      </c>
      <c r="W452" s="209" t="str" cm="1">
        <f t="array" ref="W452">IFERROR(
INDEX(Forecast_Capex_Input!CN$12:CN$286,$Z452),0)</f>
        <v>FY21</v>
      </c>
      <c r="X452" s="209">
        <f>IFERROR(
MATCH($W452,General!$L$39:$S$39,0),1)</f>
        <v>1</v>
      </c>
      <c r="Z452" s="28">
        <f>IFERROR(
IF(MATCH($C452,Forecast_Capex_Input!$CI$12:$CI$286,1)+1&gt;MAX(Forecast_Capex_Input!$C$12:$C$286),NA,
MATCH($C452,Forecast_Capex_Input!$CI$12:$CI$286,1)+1),1)</f>
        <v>178</v>
      </c>
      <c r="AA452" s="28" cm="1">
        <f t="array" aca="1" ref="AA452" ca="1">IFERROR(
IF(Z451&lt;&gt;Z452,1,
IF(COUNTIF(OFFSET(AA451,0,0,-INDEX(Forecast_Capex_Input!$CG$12:$CG$286,$Z452)),AA451)=INDEX(Forecast_Capex_Input!$CG$12:$CG$286,$Z452),AA451+1,AA451)),NA)</f>
        <v>2</v>
      </c>
      <c r="AB452" s="28" cm="1">
        <f t="array" ref="AB452">IFERROR($C452-IF($Z452=1,1,INDEX(Forecast_Capex_Input!$CI$12:$CI$286,$Z452-1))+1,NA)</f>
        <v>2</v>
      </c>
      <c r="AC452" s="28" cm="1">
        <f t="array" aca="1" ref="AC452" ca="1">IFERROR(IF(AA452=1,
INDEX(Forecast_Capex_Input!$AI$10:$BB$10,SMALL(IF(INDEX(Forecast_Capex_Input!$AI$12:$BB$286,$Z452,0)&gt;0,COLUMN(Forecast_Capex_Input!$AI$10:$BB$10)-COLUMN(Forecast_Capex_Input!$AI$12)+1),ROWS(OFFSET(AC451,0,0,-$AB452)))),
OFFSET(AC451,-INDEX(Forecast_Capex_Input!$CG$12:$CG$286,$Z452)+1,0)),NA)</f>
        <v>7</v>
      </c>
      <c r="AD452" s="28">
        <f t="shared" ca="1" si="40"/>
        <v>2</v>
      </c>
      <c r="AE452" s="82" t="b">
        <f t="shared" si="43"/>
        <v>0</v>
      </c>
      <c r="AF452" s="78" t="b">
        <v>0</v>
      </c>
      <c r="AG452" s="82" t="b">
        <f t="shared" si="41"/>
        <v>1</v>
      </c>
      <c r="AI452" s="55">
        <v>0</v>
      </c>
      <c r="AJ452" s="55">
        <v>4.4641638225255971E-2</v>
      </c>
      <c r="AK452" s="55">
        <v>0</v>
      </c>
      <c r="AL452" s="55">
        <v>0</v>
      </c>
      <c r="AM452" s="55">
        <v>0.31807167235494871</v>
      </c>
      <c r="AN452" s="135">
        <v>0.36271331058020467</v>
      </c>
      <c r="AP452" s="55">
        <v>0</v>
      </c>
      <c r="AQ452" s="55">
        <v>4.4641638225255971E-2</v>
      </c>
      <c r="AR452" s="55">
        <v>0</v>
      </c>
      <c r="AS452" s="55">
        <v>0</v>
      </c>
      <c r="AT452" s="55">
        <v>0.31807167235494871</v>
      </c>
      <c r="AU452" s="135">
        <v>0.36271331058020467</v>
      </c>
      <c r="AW452" s="55">
        <v>0</v>
      </c>
      <c r="AX452" s="55">
        <v>0</v>
      </c>
      <c r="AY452" s="55">
        <v>0</v>
      </c>
      <c r="AZ452" s="55">
        <v>0</v>
      </c>
      <c r="BA452" s="55">
        <v>0</v>
      </c>
      <c r="BB452" s="135">
        <v>0</v>
      </c>
      <c r="BD452" s="55">
        <v>0</v>
      </c>
      <c r="BE452" s="55">
        <v>9.8866031986391675E-4</v>
      </c>
      <c r="BF452" s="55">
        <v>0</v>
      </c>
      <c r="BG452" s="55">
        <v>0</v>
      </c>
      <c r="BH452" s="55">
        <v>7.6724047642391328E-3</v>
      </c>
      <c r="BI452" s="135">
        <v>8.66106508410305E-3</v>
      </c>
      <c r="BK452" s="55">
        <v>0</v>
      </c>
      <c r="BL452" s="55">
        <v>4.5630298545119886E-2</v>
      </c>
      <c r="BM452" s="55">
        <v>0</v>
      </c>
      <c r="BN452" s="55">
        <v>0</v>
      </c>
      <c r="BO452" s="55">
        <v>0.32574407711918785</v>
      </c>
      <c r="BP452" s="135">
        <v>0.37137437566430775</v>
      </c>
      <c r="BR452" s="147">
        <v>0.2</v>
      </c>
      <c r="BS452" s="147">
        <v>0.2</v>
      </c>
      <c r="BT452" s="147">
        <v>0.2</v>
      </c>
      <c r="BU452" s="147">
        <v>0.2</v>
      </c>
      <c r="BV452" s="147">
        <v>0.2</v>
      </c>
      <c r="BX452" s="55">
        <v>7.2542662116040935E-2</v>
      </c>
      <c r="BY452" s="55">
        <v>7.2542662116040935E-2</v>
      </c>
      <c r="BZ452" s="55">
        <v>7.2542662116040935E-2</v>
      </c>
      <c r="CA452" s="55">
        <v>7.2542662116040935E-2</v>
      </c>
      <c r="CB452" s="55">
        <v>7.2542662116040935E-2</v>
      </c>
      <c r="CC452" s="135">
        <v>0.36271331058020467</v>
      </c>
      <c r="CE452" s="55">
        <v>7.2542662116040935E-2</v>
      </c>
      <c r="CF452" s="55">
        <v>7.2542662116040935E-2</v>
      </c>
      <c r="CG452" s="55">
        <v>7.2542662116040935E-2</v>
      </c>
      <c r="CH452" s="55">
        <v>7.2542662116040935E-2</v>
      </c>
      <c r="CI452" s="55">
        <v>7.2542662116040935E-2</v>
      </c>
      <c r="CJ452" s="135">
        <v>0.36271331058020467</v>
      </c>
      <c r="CL452" s="55">
        <v>0</v>
      </c>
      <c r="CM452" s="55">
        <v>0</v>
      </c>
      <c r="CN452" s="55">
        <v>0</v>
      </c>
      <c r="CO452" s="55">
        <v>0</v>
      </c>
      <c r="CP452" s="55">
        <v>0</v>
      </c>
      <c r="CQ452" s="135">
        <v>0</v>
      </c>
      <c r="CS452" s="67">
        <v>1.73221301682061E-3</v>
      </c>
      <c r="CT452" s="67">
        <v>1.73221301682061E-3</v>
      </c>
      <c r="CU452" s="67">
        <v>1.73221301682061E-3</v>
      </c>
      <c r="CV452" s="67">
        <v>1.73221301682061E-3</v>
      </c>
      <c r="CW452" s="67">
        <v>1.73221301682061E-3</v>
      </c>
      <c r="CX452" s="135">
        <v>8.66106508410305E-3</v>
      </c>
      <c r="CZ452" s="55">
        <v>7.4274875132861545E-2</v>
      </c>
      <c r="DA452" s="55">
        <v>7.4274875132861545E-2</v>
      </c>
      <c r="DB452" s="55">
        <v>7.4274875132861545E-2</v>
      </c>
      <c r="DC452" s="55">
        <v>7.4274875132861545E-2</v>
      </c>
      <c r="DD452" s="55">
        <v>7.4274875132861545E-2</v>
      </c>
      <c r="DE452" s="135">
        <v>0.37137437566430775</v>
      </c>
      <c r="DG452" s="43" t="b" cm="1">
        <f t="array" aca="1" ref="DG452" ca="1">OR($G452=Forecast_Capex_Input!$BF$8:$BF$10)</f>
        <v>0</v>
      </c>
      <c r="DH452" s="43" cm="1">
        <f t="array" aca="1" ref="DH452" ca="1">IFERROR(INDEX(Forecast_Capex_Input!BG$12:BG$286,$Z452)
*(INDEX(Forecast_Capex_Input!$H$12:$H$286,$Z452)=Repex),0)
*$DG452</f>
        <v>0</v>
      </c>
      <c r="DI452" s="43" cm="1">
        <f t="array" aca="1" ref="DI452" ca="1">IFERROR(INDEX(Forecast_Capex_Input!BH$12:BH$286,$Z452)
*(INDEX(Forecast_Capex_Input!$H$12:$H$286,$Z452)=Repex),0)
*$DG452</f>
        <v>0</v>
      </c>
      <c r="DJ452" s="43" cm="1">
        <f t="array" aca="1" ref="DJ452" ca="1">IFERROR(INDEX(Forecast_Capex_Input!BI$12:BI$286,$Z452)
*(INDEX(Forecast_Capex_Input!$H$12:$H$286,$Z452)=Repex),0)
*$DG452</f>
        <v>0</v>
      </c>
      <c r="DK452" s="43" cm="1">
        <f t="array" aca="1" ref="DK452" ca="1">IFERROR(INDEX(Forecast_Capex_Input!BJ$12:BJ$286,$Z452)
*(INDEX(Forecast_Capex_Input!$H$12:$H$286,$Z452)=Repex),0)
*$DG452</f>
        <v>0</v>
      </c>
      <c r="DL452" s="43" cm="1">
        <f t="array" aca="1" ref="DL452" ca="1">IFERROR(INDEX(Forecast_Capex_Input!BK$12:BK$286,$Z452)
*(INDEX(Forecast_Capex_Input!$H$12:$H$286,$Z452)=Repex),0)
*$DG452</f>
        <v>0</v>
      </c>
      <c r="DM452" s="43" cm="1">
        <f t="array" aca="1" ref="DM452" ca="1">IFERROR(INDEX(Forecast_Capex_Input!BL$12:BL$286,$Z452)
*(INDEX(Forecast_Capex_Input!$H$12:$H$286,$Z452)=Repex),0)
*$DG452</f>
        <v>0</v>
      </c>
      <c r="DO452" s="43" t="b" cm="1">
        <f t="array" aca="1" ref="DO452" ca="1">OR($G452=Forecast_Capex_Input!$BN$8:$BN$9)</f>
        <v>0</v>
      </c>
      <c r="DP452" s="43" cm="1">
        <f t="array" aca="1" ref="DP452" ca="1">IFERROR(INDEX(Forecast_Capex_Input!BO$12:BO$286,$Z452)
*(INDEX(Forecast_Capex_Input!$H$12:$H$286,$Z452)=Repex),0)
*$DO452</f>
        <v>0</v>
      </c>
      <c r="DQ452" s="43" cm="1">
        <f t="array" aca="1" ref="DQ452" ca="1">IFERROR(INDEX(Forecast_Capex_Input!BP$12:BP$286,$Z452)
*(INDEX(Forecast_Capex_Input!$H$12:$H$286,$Z452)=Repex),0)
*$DO452</f>
        <v>0</v>
      </c>
      <c r="DR452" s="43" cm="1">
        <f t="array" aca="1" ref="DR452" ca="1">IFERROR(INDEX(Forecast_Capex_Input!BQ$12:BQ$286,$Z452)
*(INDEX(Forecast_Capex_Input!$H$12:$H$286,$Z452)=Repex),0)
*$DO452</f>
        <v>0</v>
      </c>
      <c r="DS452" s="43" cm="1">
        <f t="array" aca="1" ref="DS452" ca="1">IFERROR(INDEX(Forecast_Capex_Input!BR$12:BR$286,$Z452)
*(INDEX(Forecast_Capex_Input!$H$12:$H$286,$Z452)=Repex),0)
*$DO452</f>
        <v>0</v>
      </c>
      <c r="DT452" s="43" cm="1">
        <f t="array" aca="1" ref="DT452" ca="1">IFERROR(INDEX(Forecast_Capex_Input!BS$12:BS$286,$Z452)
*(INDEX(Forecast_Capex_Input!$H$12:$H$286,$Z452)=Repex),0)
*$DO452</f>
        <v>0</v>
      </c>
      <c r="DV452" s="43" t="b" cm="1">
        <f t="array" aca="1" ref="DV452" ca="1">OR($G452=Forecast_Capex_Input!$BU$8:$BU$10)</f>
        <v>0</v>
      </c>
      <c r="DW452" s="43" cm="1">
        <f t="array" aca="1" ref="DW452" ca="1">IFERROR(INDEX(Forecast_Capex_Input!BV$12:BV$286,$Z452)
*(INDEX(Forecast_Capex_Input!$H$12:$H$286,$Z452)=Repex),0)
*$DV452</f>
        <v>0</v>
      </c>
      <c r="DX452" s="43" cm="1">
        <f t="array" aca="1" ref="DX452" ca="1">IFERROR(INDEX(Forecast_Capex_Input!BW$12:BW$286,$Z452)
*(INDEX(Forecast_Capex_Input!$H$12:$H$286,$Z452)=Repex),0)
*$DV452</f>
        <v>0</v>
      </c>
      <c r="DY452" s="43" cm="1">
        <f t="array" aca="1" ref="DY452" ca="1">IFERROR(INDEX(Forecast_Capex_Input!BX$12:BX$286,$Z452)
*(INDEX(Forecast_Capex_Input!$H$12:$H$286,$Z452)=Repex),0)
*$DV452</f>
        <v>0</v>
      </c>
      <c r="DZ452" s="43" cm="1">
        <f t="array" aca="1" ref="DZ452" ca="1">IFERROR(INDEX(Forecast_Capex_Input!BY$12:BY$286,$Z452)
*(INDEX(Forecast_Capex_Input!$H$12:$H$286,$Z452)=Repex),0)
*$DV452</f>
        <v>0</v>
      </c>
      <c r="EA452" s="43" cm="1">
        <f t="array" aca="1" ref="EA452" ca="1">IFERROR(INDEX(Forecast_Capex_Input!BZ$12:BZ$286,$Z452)
*(INDEX(Forecast_Capex_Input!$H$12:$H$286,$Z452)=Repex),0)
*$DV452</f>
        <v>0</v>
      </c>
      <c r="EB452" s="43" cm="1">
        <f t="array" aca="1" ref="EB452" ca="1">IFERROR(INDEX(Forecast_Capex_Input!CA$12:CA$286,$Z452)
*(INDEX(Forecast_Capex_Input!$H$12:$H$286,$Z452)=Repex),0)
*$DV452</f>
        <v>0</v>
      </c>
      <c r="EC452" s="43" cm="1">
        <f t="array" aca="1" ref="EC452" ca="1">IFERROR(INDEX(Forecast_Capex_Input!CB$12:CB$286,$Z452)
*(INDEX(Forecast_Capex_Input!$H$12:$H$286,$Z452)=Repex),0)
*$DV452</f>
        <v>0</v>
      </c>
      <c r="ED452" s="43" cm="1">
        <f t="array" aca="1" ref="ED452" ca="1">IFERROR(INDEX(Forecast_Capex_Input!CC$12:CC$286,$Z452)
*(INDEX(Forecast_Capex_Input!$H$12:$H$286,$Z452)=Repex),0)
*$DV452</f>
        <v>0</v>
      </c>
      <c r="EF452" s="86" t="str">
        <f t="shared" si="46"/>
        <v>N/A</v>
      </c>
      <c r="EG452" s="28" t="str">
        <f>IFERROR(RANK(EF452,EF$11:EF$1010,0)+COUNTIF(EF$11:EF452,EF452)-1,NA)</f>
        <v>N/A</v>
      </c>
    </row>
    <row r="453" spans="3:137" x14ac:dyDescent="0.2">
      <c r="C453" s="28">
        <f t="shared" si="42"/>
        <v>443</v>
      </c>
      <c r="D453" s="9" t="str" cm="1">
        <f t="array" ref="D453">IFERROR(INDEX(Forecast_Capex_Input!$D$12:$D$286,$Z453),NA)</f>
        <v>Passenger</v>
      </c>
      <c r="E453" s="24" t="b" cm="1">
        <f t="array" ref="E453">IF($Z453=NA,NA,INDEX(Forecast_Capex_Input!$E$12:$E$286,$Z453))</f>
        <v>1</v>
      </c>
      <c r="F453" s="9" t="str" cm="1">
        <f t="array" aca="1" ref="F453" ca="1">IFERROR(INDEX(General!$E$25:$E$26,$AA453),NA)</f>
        <v>Labour</v>
      </c>
      <c r="G453" s="9" t="str" cm="1">
        <f t="array" aca="1" ref="G453" ca="1">IFERROR(INDEX(Forecast_Capex_Input!$AI$11:$BB$11,$AC453),NA)</f>
        <v>Minor Plant, Motor Vehicles &amp; Mobile Plant</v>
      </c>
      <c r="H453" s="50" cm="1">
        <f t="array" aca="1" ref="H453" ca="1">IFERROR(INDEX(Forecast_Capex_Input!$AI$12:$BB$286,$Z453,$AC453),NA)</f>
        <v>1</v>
      </c>
      <c r="I453" s="150" t="str" cm="1">
        <f t="array" ref="I453">IFERROR(INDEX(Forecast_Capex_Input!$F$12:$F$286,$Z453),NA)</f>
        <v>Non-network - Other</v>
      </c>
      <c r="J453" s="150" t="str" cm="1">
        <f t="array" ref="J453">IFERROR(INDEX(Forecast_Capex_Input!G$12:G$286,$Z453),NA)</f>
        <v>Fleet</v>
      </c>
      <c r="K453" s="150" t="str" cm="1">
        <f t="array" ref="K453">IFERROR(INDEX(Forecast_Capex_Input!H$12:H$286,$Z453),NA)</f>
        <v>Fleet &amp; Property</v>
      </c>
      <c r="L453" s="150" t="str" cm="1">
        <f t="array" ref="L453">IFERROR(INDEX(Forecast_Capex_Input!I$12:I$286,$Z453),NA)</f>
        <v>N/A</v>
      </c>
      <c r="M453" s="150" t="str" cm="1">
        <f t="array" ref="M453">IFERROR(INDEX(Forecast_Capex_Input!J$12:J$286,$Z453),NA)</f>
        <v>Passenger</v>
      </c>
      <c r="N453" s="150" t="str" cm="1">
        <f t="array" ref="N453">IFERROR(INDEX(Forecast_Capex_Input!K$12:K$286,$Z453),NA)</f>
        <v>N/A</v>
      </c>
      <c r="O453" s="150" t="str" cm="1">
        <f t="array" ref="O453">IFERROR(INDEX(Forecast_Capex_Input!L$12:L$286,$Z453),NA)</f>
        <v>N/A</v>
      </c>
      <c r="P453" s="150" t="str" cm="1">
        <f t="array" ref="P453">IFERROR(INDEX(Forecast_Capex_Input!M$12:M$286,$Z453),NA)</f>
        <v>N/A</v>
      </c>
      <c r="Q453" s="24" t="str" cm="1">
        <f t="array" ref="Q453">IFERROR(INDEX(Forecast_Capex_Input!N$12:N$286,$Z453),NA)</f>
        <v>No</v>
      </c>
      <c r="R453" s="190" cm="1">
        <f t="array" ref="R453">IFERROR(INDEX(Forecast_Capex_Input!O$12:O$286,$Z453),0)</f>
        <v>0</v>
      </c>
      <c r="S453" s="24" t="str" cm="1">
        <f t="array" ref="S453">IFERROR(INDEX(Forecast_Capex_Input!P$12:P$286,$Z453),0)</f>
        <v>Safety security &amp; reliability</v>
      </c>
      <c r="T453" s="150" t="str" cm="1">
        <f t="array" aca="1" ref="T453" ca="1">IFERROR(INDEX(General!$K$91:$K$110,$AC453),NA)</f>
        <v>Minor Plant, Motor Vehicles &amp; Mobile Plant (2018 onwards)</v>
      </c>
      <c r="U453" s="43" cm="1">
        <f t="array" aca="1" ref="U453" ca="1">IFERROR(
IF($F453=General!$E$25,INDEX(Forecast_Capex_Input!S$12:S$286,$Z453),
INDEX(Forecast_Capex_Input!T$12:T$286,$Z453)),0)</f>
        <v>0</v>
      </c>
      <c r="V453" s="82" t="b">
        <f>IFERROR(INDEX(Overheads!$T$19:$T$26,MATCH($I453,Overheads!$E$19:$E$26,0)),FALSE)</f>
        <v>0</v>
      </c>
      <c r="W453" s="209" t="str" cm="1">
        <f t="array" ref="W453">IFERROR(
INDEX(Forecast_Capex_Input!CN$12:CN$286,$Z453),0)</f>
        <v>FY22</v>
      </c>
      <c r="X453" s="209">
        <f>IFERROR(
MATCH($W453,General!$L$39:$S$39,0),1)</f>
        <v>2</v>
      </c>
      <c r="Z453" s="28">
        <f>IFERROR(
IF(MATCH($C453,Forecast_Capex_Input!$CI$12:$CI$286,1)+1&gt;MAX(Forecast_Capex_Input!$C$12:$C$286),NA,
MATCH($C453,Forecast_Capex_Input!$CI$12:$CI$286,1)+1),1)</f>
        <v>179</v>
      </c>
      <c r="AA453" s="28" cm="1">
        <f t="array" aca="1" ref="AA453" ca="1">IFERROR(
IF(Z452&lt;&gt;Z453,1,
IF(COUNTIF(OFFSET(AA452,0,0,-INDEX(Forecast_Capex_Input!$CG$12:$CG$286,$Z453)),AA452)=INDEX(Forecast_Capex_Input!$CG$12:$CG$286,$Z453),AA452+1,AA452)),NA)</f>
        <v>1</v>
      </c>
      <c r="AB453" s="28" cm="1">
        <f t="array" ref="AB453">IFERROR($C453-IF($Z453=1,1,INDEX(Forecast_Capex_Input!$CI$12:$CI$286,$Z453-1))+1,NA)</f>
        <v>1</v>
      </c>
      <c r="AC453" s="28" cm="1">
        <f t="array" aca="1" ref="AC453" ca="1">IFERROR(IF(AA453=1,
INDEX(Forecast_Capex_Input!$AI$10:$BB$10,SMALL(IF(INDEX(Forecast_Capex_Input!$AI$12:$BB$286,$Z453,0)&gt;0,COLUMN(Forecast_Capex_Input!$AI$10:$BB$10)-COLUMN(Forecast_Capex_Input!$AI$12)+1),ROWS(OFFSET(AC452,0,0,-$AB453)))),
OFFSET(AC452,-INDEX(Forecast_Capex_Input!$CG$12:$CG$286,$Z453)+1,0)),NA)</f>
        <v>7</v>
      </c>
      <c r="AD453" s="28">
        <f t="shared" ca="1" si="40"/>
        <v>1</v>
      </c>
      <c r="AE453" s="82" t="b">
        <f t="shared" si="43"/>
        <v>0</v>
      </c>
      <c r="AF453" s="78" t="b">
        <v>0</v>
      </c>
      <c r="AG453" s="82" t="b">
        <f t="shared" si="41"/>
        <v>1</v>
      </c>
      <c r="AI453" s="55">
        <v>0</v>
      </c>
      <c r="AJ453" s="55">
        <v>0</v>
      </c>
      <c r="AK453" s="55">
        <v>0</v>
      </c>
      <c r="AL453" s="55">
        <v>0</v>
      </c>
      <c r="AM453" s="55">
        <v>0</v>
      </c>
      <c r="AN453" s="135">
        <v>0</v>
      </c>
      <c r="AP453" s="55">
        <v>0</v>
      </c>
      <c r="AQ453" s="55">
        <v>0</v>
      </c>
      <c r="AR453" s="55">
        <v>0</v>
      </c>
      <c r="AS453" s="55">
        <v>0</v>
      </c>
      <c r="AT453" s="55">
        <v>0</v>
      </c>
      <c r="AU453" s="135">
        <v>0</v>
      </c>
      <c r="AW453" s="55">
        <v>0</v>
      </c>
      <c r="AX453" s="55">
        <v>0</v>
      </c>
      <c r="AY453" s="55">
        <v>0</v>
      </c>
      <c r="AZ453" s="55">
        <v>0</v>
      </c>
      <c r="BA453" s="55">
        <v>0</v>
      </c>
      <c r="BB453" s="135">
        <v>0</v>
      </c>
      <c r="BD453" s="55">
        <v>0</v>
      </c>
      <c r="BE453" s="55">
        <v>0</v>
      </c>
      <c r="BF453" s="55">
        <v>0</v>
      </c>
      <c r="BG453" s="55">
        <v>0</v>
      </c>
      <c r="BH453" s="55">
        <v>0</v>
      </c>
      <c r="BI453" s="135">
        <v>0</v>
      </c>
      <c r="BK453" s="55">
        <v>0</v>
      </c>
      <c r="BL453" s="55">
        <v>0</v>
      </c>
      <c r="BM453" s="55">
        <v>0</v>
      </c>
      <c r="BN453" s="55">
        <v>0</v>
      </c>
      <c r="BO453" s="55">
        <v>0</v>
      </c>
      <c r="BP453" s="135">
        <v>0</v>
      </c>
      <c r="BR453" s="147">
        <v>0.2</v>
      </c>
      <c r="BS453" s="147">
        <v>0.2</v>
      </c>
      <c r="BT453" s="147">
        <v>0.2</v>
      </c>
      <c r="BU453" s="147">
        <v>0.2</v>
      </c>
      <c r="BV453" s="147">
        <v>0.2</v>
      </c>
      <c r="BX453" s="55">
        <v>0</v>
      </c>
      <c r="BY453" s="55">
        <v>0</v>
      </c>
      <c r="BZ453" s="55">
        <v>0</v>
      </c>
      <c r="CA453" s="55">
        <v>0</v>
      </c>
      <c r="CB453" s="55">
        <v>0</v>
      </c>
      <c r="CC453" s="135">
        <v>0</v>
      </c>
      <c r="CE453" s="55">
        <v>0</v>
      </c>
      <c r="CF453" s="55">
        <v>0</v>
      </c>
      <c r="CG453" s="55">
        <v>0</v>
      </c>
      <c r="CH453" s="55">
        <v>0</v>
      </c>
      <c r="CI453" s="55">
        <v>0</v>
      </c>
      <c r="CJ453" s="135">
        <v>0</v>
      </c>
      <c r="CL453" s="55">
        <v>0</v>
      </c>
      <c r="CM453" s="55">
        <v>0</v>
      </c>
      <c r="CN453" s="55">
        <v>0</v>
      </c>
      <c r="CO453" s="55">
        <v>0</v>
      </c>
      <c r="CP453" s="55">
        <v>0</v>
      </c>
      <c r="CQ453" s="135">
        <v>0</v>
      </c>
      <c r="CS453" s="67">
        <v>0</v>
      </c>
      <c r="CT453" s="67">
        <v>0</v>
      </c>
      <c r="CU453" s="67">
        <v>0</v>
      </c>
      <c r="CV453" s="67">
        <v>0</v>
      </c>
      <c r="CW453" s="67">
        <v>0</v>
      </c>
      <c r="CX453" s="135">
        <v>0</v>
      </c>
      <c r="CZ453" s="55">
        <v>0</v>
      </c>
      <c r="DA453" s="55">
        <v>0</v>
      </c>
      <c r="DB453" s="55">
        <v>0</v>
      </c>
      <c r="DC453" s="55">
        <v>0</v>
      </c>
      <c r="DD453" s="55">
        <v>0</v>
      </c>
      <c r="DE453" s="135">
        <v>0</v>
      </c>
      <c r="DG453" s="43" t="b" cm="1">
        <f t="array" aca="1" ref="DG453" ca="1">OR($G453=Forecast_Capex_Input!$BF$8:$BF$10)</f>
        <v>0</v>
      </c>
      <c r="DH453" s="43" cm="1">
        <f t="array" aca="1" ref="DH453" ca="1">IFERROR(INDEX(Forecast_Capex_Input!BG$12:BG$286,$Z453)
*(INDEX(Forecast_Capex_Input!$H$12:$H$286,$Z453)=Repex),0)
*$DG453</f>
        <v>0</v>
      </c>
      <c r="DI453" s="43" cm="1">
        <f t="array" aca="1" ref="DI453" ca="1">IFERROR(INDEX(Forecast_Capex_Input!BH$12:BH$286,$Z453)
*(INDEX(Forecast_Capex_Input!$H$12:$H$286,$Z453)=Repex),0)
*$DG453</f>
        <v>0</v>
      </c>
      <c r="DJ453" s="43" cm="1">
        <f t="array" aca="1" ref="DJ453" ca="1">IFERROR(INDEX(Forecast_Capex_Input!BI$12:BI$286,$Z453)
*(INDEX(Forecast_Capex_Input!$H$12:$H$286,$Z453)=Repex),0)
*$DG453</f>
        <v>0</v>
      </c>
      <c r="DK453" s="43" cm="1">
        <f t="array" aca="1" ref="DK453" ca="1">IFERROR(INDEX(Forecast_Capex_Input!BJ$12:BJ$286,$Z453)
*(INDEX(Forecast_Capex_Input!$H$12:$H$286,$Z453)=Repex),0)
*$DG453</f>
        <v>0</v>
      </c>
      <c r="DL453" s="43" cm="1">
        <f t="array" aca="1" ref="DL453" ca="1">IFERROR(INDEX(Forecast_Capex_Input!BK$12:BK$286,$Z453)
*(INDEX(Forecast_Capex_Input!$H$12:$H$286,$Z453)=Repex),0)
*$DG453</f>
        <v>0</v>
      </c>
      <c r="DM453" s="43" cm="1">
        <f t="array" aca="1" ref="DM453" ca="1">IFERROR(INDEX(Forecast_Capex_Input!BL$12:BL$286,$Z453)
*(INDEX(Forecast_Capex_Input!$H$12:$H$286,$Z453)=Repex),0)
*$DG453</f>
        <v>0</v>
      </c>
      <c r="DO453" s="43" t="b" cm="1">
        <f t="array" aca="1" ref="DO453" ca="1">OR($G453=Forecast_Capex_Input!$BN$8:$BN$9)</f>
        <v>0</v>
      </c>
      <c r="DP453" s="43" cm="1">
        <f t="array" aca="1" ref="DP453" ca="1">IFERROR(INDEX(Forecast_Capex_Input!BO$12:BO$286,$Z453)
*(INDEX(Forecast_Capex_Input!$H$12:$H$286,$Z453)=Repex),0)
*$DO453</f>
        <v>0</v>
      </c>
      <c r="DQ453" s="43" cm="1">
        <f t="array" aca="1" ref="DQ453" ca="1">IFERROR(INDEX(Forecast_Capex_Input!BP$12:BP$286,$Z453)
*(INDEX(Forecast_Capex_Input!$H$12:$H$286,$Z453)=Repex),0)
*$DO453</f>
        <v>0</v>
      </c>
      <c r="DR453" s="43" cm="1">
        <f t="array" aca="1" ref="DR453" ca="1">IFERROR(INDEX(Forecast_Capex_Input!BQ$12:BQ$286,$Z453)
*(INDEX(Forecast_Capex_Input!$H$12:$H$286,$Z453)=Repex),0)
*$DO453</f>
        <v>0</v>
      </c>
      <c r="DS453" s="43" cm="1">
        <f t="array" aca="1" ref="DS453" ca="1">IFERROR(INDEX(Forecast_Capex_Input!BR$12:BR$286,$Z453)
*(INDEX(Forecast_Capex_Input!$H$12:$H$286,$Z453)=Repex),0)
*$DO453</f>
        <v>0</v>
      </c>
      <c r="DT453" s="43" cm="1">
        <f t="array" aca="1" ref="DT453" ca="1">IFERROR(INDEX(Forecast_Capex_Input!BS$12:BS$286,$Z453)
*(INDEX(Forecast_Capex_Input!$H$12:$H$286,$Z453)=Repex),0)
*$DO453</f>
        <v>0</v>
      </c>
      <c r="DV453" s="43" t="b" cm="1">
        <f t="array" aca="1" ref="DV453" ca="1">OR($G453=Forecast_Capex_Input!$BU$8:$BU$10)</f>
        <v>0</v>
      </c>
      <c r="DW453" s="43" cm="1">
        <f t="array" aca="1" ref="DW453" ca="1">IFERROR(INDEX(Forecast_Capex_Input!BV$12:BV$286,$Z453)
*(INDEX(Forecast_Capex_Input!$H$12:$H$286,$Z453)=Repex),0)
*$DV453</f>
        <v>0</v>
      </c>
      <c r="DX453" s="43" cm="1">
        <f t="array" aca="1" ref="DX453" ca="1">IFERROR(INDEX(Forecast_Capex_Input!BW$12:BW$286,$Z453)
*(INDEX(Forecast_Capex_Input!$H$12:$H$286,$Z453)=Repex),0)
*$DV453</f>
        <v>0</v>
      </c>
      <c r="DY453" s="43" cm="1">
        <f t="array" aca="1" ref="DY453" ca="1">IFERROR(INDEX(Forecast_Capex_Input!BX$12:BX$286,$Z453)
*(INDEX(Forecast_Capex_Input!$H$12:$H$286,$Z453)=Repex),0)
*$DV453</f>
        <v>0</v>
      </c>
      <c r="DZ453" s="43" cm="1">
        <f t="array" aca="1" ref="DZ453" ca="1">IFERROR(INDEX(Forecast_Capex_Input!BY$12:BY$286,$Z453)
*(INDEX(Forecast_Capex_Input!$H$12:$H$286,$Z453)=Repex),0)
*$DV453</f>
        <v>0</v>
      </c>
      <c r="EA453" s="43" cm="1">
        <f t="array" aca="1" ref="EA453" ca="1">IFERROR(INDEX(Forecast_Capex_Input!BZ$12:BZ$286,$Z453)
*(INDEX(Forecast_Capex_Input!$H$12:$H$286,$Z453)=Repex),0)
*$DV453</f>
        <v>0</v>
      </c>
      <c r="EB453" s="43" cm="1">
        <f t="array" aca="1" ref="EB453" ca="1">IFERROR(INDEX(Forecast_Capex_Input!CA$12:CA$286,$Z453)
*(INDEX(Forecast_Capex_Input!$H$12:$H$286,$Z453)=Repex),0)
*$DV453</f>
        <v>0</v>
      </c>
      <c r="EC453" s="43" cm="1">
        <f t="array" aca="1" ref="EC453" ca="1">IFERROR(INDEX(Forecast_Capex_Input!CB$12:CB$286,$Z453)
*(INDEX(Forecast_Capex_Input!$H$12:$H$286,$Z453)=Repex),0)
*$DV453</f>
        <v>0</v>
      </c>
      <c r="ED453" s="43" cm="1">
        <f t="array" aca="1" ref="ED453" ca="1">IFERROR(INDEX(Forecast_Capex_Input!CC$12:CC$286,$Z453)
*(INDEX(Forecast_Capex_Input!$H$12:$H$286,$Z453)=Repex),0)
*$DV453</f>
        <v>0</v>
      </c>
      <c r="EF453" s="86" t="str">
        <f t="shared" si="46"/>
        <v>N/A</v>
      </c>
      <c r="EG453" s="28" t="str">
        <f>IFERROR(RANK(EF453,EF$11:EF$1010,0)+COUNTIF(EF$11:EF453,EF453)-1,NA)</f>
        <v>N/A</v>
      </c>
    </row>
    <row r="454" spans="3:137" x14ac:dyDescent="0.2">
      <c r="C454" s="28">
        <f t="shared" si="42"/>
        <v>444</v>
      </c>
      <c r="D454" s="9" t="str" cm="1">
        <f t="array" ref="D454">IFERROR(INDEX(Forecast_Capex_Input!$D$12:$D$286,$Z454),NA)</f>
        <v>Passenger</v>
      </c>
      <c r="E454" s="24" t="b" cm="1">
        <f t="array" ref="E454">IF($Z454=NA,NA,INDEX(Forecast_Capex_Input!$E$12:$E$286,$Z454))</f>
        <v>1</v>
      </c>
      <c r="F454" s="9" t="str" cm="1">
        <f t="array" aca="1" ref="F454" ca="1">IFERROR(INDEX(General!$E$25:$E$26,$AA454),NA)</f>
        <v>Non-Labour</v>
      </c>
      <c r="G454" s="9" t="str" cm="1">
        <f t="array" aca="1" ref="G454" ca="1">IFERROR(INDEX(Forecast_Capex_Input!$AI$11:$BB$11,$AC454),NA)</f>
        <v>Minor Plant, Motor Vehicles &amp; Mobile Plant</v>
      </c>
      <c r="H454" s="50" cm="1">
        <f t="array" aca="1" ref="H454" ca="1">IFERROR(INDEX(Forecast_Capex_Input!$AI$12:$BB$286,$Z454,$AC454),NA)</f>
        <v>1</v>
      </c>
      <c r="I454" s="150" t="str" cm="1">
        <f t="array" ref="I454">IFERROR(INDEX(Forecast_Capex_Input!$F$12:$F$286,$Z454),NA)</f>
        <v>Non-network - Other</v>
      </c>
      <c r="J454" s="150" t="str" cm="1">
        <f t="array" ref="J454">IFERROR(INDEX(Forecast_Capex_Input!G$12:G$286,$Z454),NA)</f>
        <v>Fleet</v>
      </c>
      <c r="K454" s="150" t="str" cm="1">
        <f t="array" ref="K454">IFERROR(INDEX(Forecast_Capex_Input!H$12:H$286,$Z454),NA)</f>
        <v>Fleet &amp; Property</v>
      </c>
      <c r="L454" s="150" t="str" cm="1">
        <f t="array" ref="L454">IFERROR(INDEX(Forecast_Capex_Input!I$12:I$286,$Z454),NA)</f>
        <v>N/A</v>
      </c>
      <c r="M454" s="150" t="str" cm="1">
        <f t="array" ref="M454">IFERROR(INDEX(Forecast_Capex_Input!J$12:J$286,$Z454),NA)</f>
        <v>Passenger</v>
      </c>
      <c r="N454" s="150" t="str" cm="1">
        <f t="array" ref="N454">IFERROR(INDEX(Forecast_Capex_Input!K$12:K$286,$Z454),NA)</f>
        <v>N/A</v>
      </c>
      <c r="O454" s="150" t="str" cm="1">
        <f t="array" ref="O454">IFERROR(INDEX(Forecast_Capex_Input!L$12:L$286,$Z454),NA)</f>
        <v>N/A</v>
      </c>
      <c r="P454" s="150" t="str" cm="1">
        <f t="array" ref="P454">IFERROR(INDEX(Forecast_Capex_Input!M$12:M$286,$Z454),NA)</f>
        <v>N/A</v>
      </c>
      <c r="Q454" s="24" t="str" cm="1">
        <f t="array" ref="Q454">IFERROR(INDEX(Forecast_Capex_Input!N$12:N$286,$Z454),NA)</f>
        <v>No</v>
      </c>
      <c r="R454" s="190" cm="1">
        <f t="array" ref="R454">IFERROR(INDEX(Forecast_Capex_Input!O$12:O$286,$Z454),0)</f>
        <v>0</v>
      </c>
      <c r="S454" s="24" t="str" cm="1">
        <f t="array" ref="S454">IFERROR(INDEX(Forecast_Capex_Input!P$12:P$286,$Z454),0)</f>
        <v>Safety security &amp; reliability</v>
      </c>
      <c r="T454" s="150" t="str" cm="1">
        <f t="array" aca="1" ref="T454" ca="1">IFERROR(INDEX(General!$K$91:$K$110,$AC454),NA)</f>
        <v>Minor Plant, Motor Vehicles &amp; Mobile Plant (2018 onwards)</v>
      </c>
      <c r="U454" s="43" cm="1">
        <f t="array" aca="1" ref="U454" ca="1">IFERROR(
IF($F454=General!$E$25,INDEX(Forecast_Capex_Input!S$12:S$286,$Z454),
INDEX(Forecast_Capex_Input!T$12:T$286,$Z454)),0)</f>
        <v>1</v>
      </c>
      <c r="V454" s="82" t="b">
        <f>IFERROR(INDEX(Overheads!$T$19:$T$26,MATCH($I454,Overheads!$E$19:$E$26,0)),FALSE)</f>
        <v>0</v>
      </c>
      <c r="W454" s="209" t="str" cm="1">
        <f t="array" ref="W454">IFERROR(
INDEX(Forecast_Capex_Input!CN$12:CN$286,$Z454),0)</f>
        <v>FY22</v>
      </c>
      <c r="X454" s="209">
        <f>IFERROR(
MATCH($W454,General!$L$39:$S$39,0),1)</f>
        <v>2</v>
      </c>
      <c r="Z454" s="28">
        <f>IFERROR(
IF(MATCH($C454,Forecast_Capex_Input!$CI$12:$CI$286,1)+1&gt;MAX(Forecast_Capex_Input!$C$12:$C$286),NA,
MATCH($C454,Forecast_Capex_Input!$CI$12:$CI$286,1)+1),1)</f>
        <v>179</v>
      </c>
      <c r="AA454" s="28" cm="1">
        <f t="array" aca="1" ref="AA454" ca="1">IFERROR(
IF(Z453&lt;&gt;Z454,1,
IF(COUNTIF(OFFSET(AA453,0,0,-INDEX(Forecast_Capex_Input!$CG$12:$CG$286,$Z454)),AA453)=INDEX(Forecast_Capex_Input!$CG$12:$CG$286,$Z454),AA453+1,AA453)),NA)</f>
        <v>2</v>
      </c>
      <c r="AB454" s="28" cm="1">
        <f t="array" ref="AB454">IFERROR($C454-IF($Z454=1,1,INDEX(Forecast_Capex_Input!$CI$12:$CI$286,$Z454-1))+1,NA)</f>
        <v>2</v>
      </c>
      <c r="AC454" s="28" cm="1">
        <f t="array" aca="1" ref="AC454" ca="1">IFERROR(IF(AA454=1,
INDEX(Forecast_Capex_Input!$AI$10:$BB$10,SMALL(IF(INDEX(Forecast_Capex_Input!$AI$12:$BB$286,$Z454,0)&gt;0,COLUMN(Forecast_Capex_Input!$AI$10:$BB$10)-COLUMN(Forecast_Capex_Input!$AI$12)+1),ROWS(OFFSET(AC453,0,0,-$AB454)))),
OFFSET(AC453,-INDEX(Forecast_Capex_Input!$CG$12:$CG$286,$Z454)+1,0)),NA)</f>
        <v>7</v>
      </c>
      <c r="AD454" s="28">
        <f t="shared" ca="1" si="40"/>
        <v>2</v>
      </c>
      <c r="AE454" s="82" t="b">
        <f t="shared" si="43"/>
        <v>0</v>
      </c>
      <c r="AF454" s="78" t="b">
        <v>0</v>
      </c>
      <c r="AG454" s="82" t="b">
        <f t="shared" si="41"/>
        <v>1</v>
      </c>
      <c r="AI454" s="55">
        <v>0.67934047815333887</v>
      </c>
      <c r="AJ454" s="55">
        <v>0.55533388293487229</v>
      </c>
      <c r="AK454" s="55">
        <v>0.5822918384171476</v>
      </c>
      <c r="AL454" s="55">
        <v>0.56611706512778237</v>
      </c>
      <c r="AM454" s="55">
        <v>0.92196207749381709</v>
      </c>
      <c r="AN454" s="135">
        <v>3.3050453421269586</v>
      </c>
      <c r="AP454" s="55">
        <v>0.67934047815333887</v>
      </c>
      <c r="AQ454" s="55">
        <v>0.55533388293487229</v>
      </c>
      <c r="AR454" s="55">
        <v>0.5822918384171476</v>
      </c>
      <c r="AS454" s="55">
        <v>0.56611706512778237</v>
      </c>
      <c r="AT454" s="55">
        <v>0.92196207749381709</v>
      </c>
      <c r="AU454" s="135">
        <v>3.3050453421269586</v>
      </c>
      <c r="AW454" s="55">
        <v>0</v>
      </c>
      <c r="AX454" s="55">
        <v>0</v>
      </c>
      <c r="AY454" s="55">
        <v>0</v>
      </c>
      <c r="AZ454" s="55">
        <v>0</v>
      </c>
      <c r="BA454" s="55">
        <v>0</v>
      </c>
      <c r="BB454" s="135">
        <v>0</v>
      </c>
      <c r="BD454" s="55">
        <v>1.5945936452615543E-2</v>
      </c>
      <c r="BE454" s="55">
        <v>1.2298755067260157E-2</v>
      </c>
      <c r="BF454" s="55">
        <v>1.5486574597800746E-2</v>
      </c>
      <c r="BG454" s="55">
        <v>1.5160920008400613E-2</v>
      </c>
      <c r="BH454" s="55">
        <v>2.2239221064356801E-2</v>
      </c>
      <c r="BI454" s="135">
        <v>8.1131407190433852E-2</v>
      </c>
      <c r="BK454" s="55">
        <v>0.69528641460595442</v>
      </c>
      <c r="BL454" s="55">
        <v>0.56763263800213248</v>
      </c>
      <c r="BM454" s="55">
        <v>0.59777841301494838</v>
      </c>
      <c r="BN454" s="55">
        <v>0.58127798513618301</v>
      </c>
      <c r="BO454" s="55">
        <v>0.94420129855817392</v>
      </c>
      <c r="BP454" s="135">
        <v>3.386176749317392</v>
      </c>
      <c r="BR454" s="147">
        <v>0.2</v>
      </c>
      <c r="BS454" s="147">
        <v>0.2</v>
      </c>
      <c r="BT454" s="147">
        <v>0.2</v>
      </c>
      <c r="BU454" s="147">
        <v>0.2</v>
      </c>
      <c r="BV454" s="147">
        <v>0.2</v>
      </c>
      <c r="BX454" s="55">
        <v>0.66100906842539175</v>
      </c>
      <c r="BY454" s="55">
        <v>0.66100906842539175</v>
      </c>
      <c r="BZ454" s="55">
        <v>0.66100906842539175</v>
      </c>
      <c r="CA454" s="55">
        <v>0.66100906842539175</v>
      </c>
      <c r="CB454" s="55">
        <v>0.66100906842539175</v>
      </c>
      <c r="CC454" s="135">
        <v>3.3050453421269586</v>
      </c>
      <c r="CE454" s="55">
        <v>0.66100906842539175</v>
      </c>
      <c r="CF454" s="55">
        <v>0.66100906842539175</v>
      </c>
      <c r="CG454" s="55">
        <v>0.66100906842539175</v>
      </c>
      <c r="CH454" s="55">
        <v>0.66100906842539175</v>
      </c>
      <c r="CI454" s="55">
        <v>0.66100906842539175</v>
      </c>
      <c r="CJ454" s="135">
        <v>3.3050453421269586</v>
      </c>
      <c r="CL454" s="55">
        <v>0</v>
      </c>
      <c r="CM454" s="55">
        <v>0</v>
      </c>
      <c r="CN454" s="55">
        <v>0</v>
      </c>
      <c r="CO454" s="55">
        <v>0</v>
      </c>
      <c r="CP454" s="55">
        <v>0</v>
      </c>
      <c r="CQ454" s="135">
        <v>0</v>
      </c>
      <c r="CS454" s="67">
        <v>1.622628143808677E-2</v>
      </c>
      <c r="CT454" s="67">
        <v>1.622628143808677E-2</v>
      </c>
      <c r="CU454" s="67">
        <v>1.622628143808677E-2</v>
      </c>
      <c r="CV454" s="67">
        <v>1.622628143808677E-2</v>
      </c>
      <c r="CW454" s="67">
        <v>1.622628143808677E-2</v>
      </c>
      <c r="CX454" s="135">
        <v>8.1131407190433852E-2</v>
      </c>
      <c r="CZ454" s="55">
        <v>0.67723534986347855</v>
      </c>
      <c r="DA454" s="55">
        <v>0.67723534986347855</v>
      </c>
      <c r="DB454" s="55">
        <v>0.67723534986347855</v>
      </c>
      <c r="DC454" s="55">
        <v>0.67723534986347855</v>
      </c>
      <c r="DD454" s="55">
        <v>0.67723534986347855</v>
      </c>
      <c r="DE454" s="135">
        <v>3.3861767493173929</v>
      </c>
      <c r="DG454" s="43" t="b" cm="1">
        <f t="array" aca="1" ref="DG454" ca="1">OR($G454=Forecast_Capex_Input!$BF$8:$BF$10)</f>
        <v>0</v>
      </c>
      <c r="DH454" s="43" cm="1">
        <f t="array" aca="1" ref="DH454" ca="1">IFERROR(INDEX(Forecast_Capex_Input!BG$12:BG$286,$Z454)
*(INDEX(Forecast_Capex_Input!$H$12:$H$286,$Z454)=Repex),0)
*$DG454</f>
        <v>0</v>
      </c>
      <c r="DI454" s="43" cm="1">
        <f t="array" aca="1" ref="DI454" ca="1">IFERROR(INDEX(Forecast_Capex_Input!BH$12:BH$286,$Z454)
*(INDEX(Forecast_Capex_Input!$H$12:$H$286,$Z454)=Repex),0)
*$DG454</f>
        <v>0</v>
      </c>
      <c r="DJ454" s="43" cm="1">
        <f t="array" aca="1" ref="DJ454" ca="1">IFERROR(INDEX(Forecast_Capex_Input!BI$12:BI$286,$Z454)
*(INDEX(Forecast_Capex_Input!$H$12:$H$286,$Z454)=Repex),0)
*$DG454</f>
        <v>0</v>
      </c>
      <c r="DK454" s="43" cm="1">
        <f t="array" aca="1" ref="DK454" ca="1">IFERROR(INDEX(Forecast_Capex_Input!BJ$12:BJ$286,$Z454)
*(INDEX(Forecast_Capex_Input!$H$12:$H$286,$Z454)=Repex),0)
*$DG454</f>
        <v>0</v>
      </c>
      <c r="DL454" s="43" cm="1">
        <f t="array" aca="1" ref="DL454" ca="1">IFERROR(INDEX(Forecast_Capex_Input!BK$12:BK$286,$Z454)
*(INDEX(Forecast_Capex_Input!$H$12:$H$286,$Z454)=Repex),0)
*$DG454</f>
        <v>0</v>
      </c>
      <c r="DM454" s="43" cm="1">
        <f t="array" aca="1" ref="DM454" ca="1">IFERROR(INDEX(Forecast_Capex_Input!BL$12:BL$286,$Z454)
*(INDEX(Forecast_Capex_Input!$H$12:$H$286,$Z454)=Repex),0)
*$DG454</f>
        <v>0</v>
      </c>
      <c r="DO454" s="43" t="b" cm="1">
        <f t="array" aca="1" ref="DO454" ca="1">OR($G454=Forecast_Capex_Input!$BN$8:$BN$9)</f>
        <v>0</v>
      </c>
      <c r="DP454" s="43" cm="1">
        <f t="array" aca="1" ref="DP454" ca="1">IFERROR(INDEX(Forecast_Capex_Input!BO$12:BO$286,$Z454)
*(INDEX(Forecast_Capex_Input!$H$12:$H$286,$Z454)=Repex),0)
*$DO454</f>
        <v>0</v>
      </c>
      <c r="DQ454" s="43" cm="1">
        <f t="array" aca="1" ref="DQ454" ca="1">IFERROR(INDEX(Forecast_Capex_Input!BP$12:BP$286,$Z454)
*(INDEX(Forecast_Capex_Input!$H$12:$H$286,$Z454)=Repex),0)
*$DO454</f>
        <v>0</v>
      </c>
      <c r="DR454" s="43" cm="1">
        <f t="array" aca="1" ref="DR454" ca="1">IFERROR(INDEX(Forecast_Capex_Input!BQ$12:BQ$286,$Z454)
*(INDEX(Forecast_Capex_Input!$H$12:$H$286,$Z454)=Repex),0)
*$DO454</f>
        <v>0</v>
      </c>
      <c r="DS454" s="43" cm="1">
        <f t="array" aca="1" ref="DS454" ca="1">IFERROR(INDEX(Forecast_Capex_Input!BR$12:BR$286,$Z454)
*(INDEX(Forecast_Capex_Input!$H$12:$H$286,$Z454)=Repex),0)
*$DO454</f>
        <v>0</v>
      </c>
      <c r="DT454" s="43" cm="1">
        <f t="array" aca="1" ref="DT454" ca="1">IFERROR(INDEX(Forecast_Capex_Input!BS$12:BS$286,$Z454)
*(INDEX(Forecast_Capex_Input!$H$12:$H$286,$Z454)=Repex),0)
*$DO454</f>
        <v>0</v>
      </c>
      <c r="DV454" s="43" t="b" cm="1">
        <f t="array" aca="1" ref="DV454" ca="1">OR($G454=Forecast_Capex_Input!$BU$8:$BU$10)</f>
        <v>0</v>
      </c>
      <c r="DW454" s="43" cm="1">
        <f t="array" aca="1" ref="DW454" ca="1">IFERROR(INDEX(Forecast_Capex_Input!BV$12:BV$286,$Z454)
*(INDEX(Forecast_Capex_Input!$H$12:$H$286,$Z454)=Repex),0)
*$DV454</f>
        <v>0</v>
      </c>
      <c r="DX454" s="43" cm="1">
        <f t="array" aca="1" ref="DX454" ca="1">IFERROR(INDEX(Forecast_Capex_Input!BW$12:BW$286,$Z454)
*(INDEX(Forecast_Capex_Input!$H$12:$H$286,$Z454)=Repex),0)
*$DV454</f>
        <v>0</v>
      </c>
      <c r="DY454" s="43" cm="1">
        <f t="array" aca="1" ref="DY454" ca="1">IFERROR(INDEX(Forecast_Capex_Input!BX$12:BX$286,$Z454)
*(INDEX(Forecast_Capex_Input!$H$12:$H$286,$Z454)=Repex),0)
*$DV454</f>
        <v>0</v>
      </c>
      <c r="DZ454" s="43" cm="1">
        <f t="array" aca="1" ref="DZ454" ca="1">IFERROR(INDEX(Forecast_Capex_Input!BY$12:BY$286,$Z454)
*(INDEX(Forecast_Capex_Input!$H$12:$H$286,$Z454)=Repex),0)
*$DV454</f>
        <v>0</v>
      </c>
      <c r="EA454" s="43" cm="1">
        <f t="array" aca="1" ref="EA454" ca="1">IFERROR(INDEX(Forecast_Capex_Input!BZ$12:BZ$286,$Z454)
*(INDEX(Forecast_Capex_Input!$H$12:$H$286,$Z454)=Repex),0)
*$DV454</f>
        <v>0</v>
      </c>
      <c r="EB454" s="43" cm="1">
        <f t="array" aca="1" ref="EB454" ca="1">IFERROR(INDEX(Forecast_Capex_Input!CA$12:CA$286,$Z454)
*(INDEX(Forecast_Capex_Input!$H$12:$H$286,$Z454)=Repex),0)
*$DV454</f>
        <v>0</v>
      </c>
      <c r="EC454" s="43" cm="1">
        <f t="array" aca="1" ref="EC454" ca="1">IFERROR(INDEX(Forecast_Capex_Input!CB$12:CB$286,$Z454)
*(INDEX(Forecast_Capex_Input!$H$12:$H$286,$Z454)=Repex),0)
*$DV454</f>
        <v>0</v>
      </c>
      <c r="ED454" s="43" cm="1">
        <f t="array" aca="1" ref="ED454" ca="1">IFERROR(INDEX(Forecast_Capex_Input!CC$12:CC$286,$Z454)
*(INDEX(Forecast_Capex_Input!$H$12:$H$286,$Z454)=Repex),0)
*$DV454</f>
        <v>0</v>
      </c>
      <c r="EF454" s="86" t="str">
        <f t="shared" si="46"/>
        <v>N/A</v>
      </c>
      <c r="EG454" s="28" t="str">
        <f>IFERROR(RANK(EF454,EF$11:EF$1010,0)+COUNTIF(EF$11:EF454,EF454)-1,NA)</f>
        <v>N/A</v>
      </c>
    </row>
    <row r="455" spans="3:137" x14ac:dyDescent="0.2">
      <c r="C455" s="28">
        <f t="shared" si="42"/>
        <v>445</v>
      </c>
      <c r="D455" s="9" t="str" cm="1">
        <f t="array" ref="D455">IFERROR(INDEX(Forecast_Capex_Input!$D$12:$D$286,$Z455),NA)</f>
        <v>Plant</v>
      </c>
      <c r="E455" s="24" t="b" cm="1">
        <f t="array" ref="E455">IF($Z455=NA,NA,INDEX(Forecast_Capex_Input!$E$12:$E$286,$Z455))</f>
        <v>1</v>
      </c>
      <c r="F455" s="9" t="str" cm="1">
        <f t="array" aca="1" ref="F455" ca="1">IFERROR(INDEX(General!$E$25:$E$26,$AA455),NA)</f>
        <v>Labour</v>
      </c>
      <c r="G455" s="9" t="str" cm="1">
        <f t="array" aca="1" ref="G455" ca="1">IFERROR(INDEX(Forecast_Capex_Input!$AI$11:$BB$11,$AC455),NA)</f>
        <v>Minor Plant, Motor Vehicles &amp; Mobile Plant</v>
      </c>
      <c r="H455" s="50" cm="1">
        <f t="array" aca="1" ref="H455" ca="1">IFERROR(INDEX(Forecast_Capex_Input!$AI$12:$BB$286,$Z455,$AC455),NA)</f>
        <v>1</v>
      </c>
      <c r="I455" s="150" t="str" cm="1">
        <f t="array" ref="I455">IFERROR(INDEX(Forecast_Capex_Input!$F$12:$F$286,$Z455),NA)</f>
        <v>Non-network - Other</v>
      </c>
      <c r="J455" s="150" t="str" cm="1">
        <f t="array" ref="J455">IFERROR(INDEX(Forecast_Capex_Input!G$12:G$286,$Z455),NA)</f>
        <v>Fleet</v>
      </c>
      <c r="K455" s="150" t="str" cm="1">
        <f t="array" ref="K455">IFERROR(INDEX(Forecast_Capex_Input!H$12:H$286,$Z455),NA)</f>
        <v>Fleet &amp; Property</v>
      </c>
      <c r="L455" s="150" t="str" cm="1">
        <f t="array" ref="L455">IFERROR(INDEX(Forecast_Capex_Input!I$12:I$286,$Z455),NA)</f>
        <v>N/A</v>
      </c>
      <c r="M455" s="150" t="str" cm="1">
        <f t="array" ref="M455">IFERROR(INDEX(Forecast_Capex_Input!J$12:J$286,$Z455),NA)</f>
        <v>Plant</v>
      </c>
      <c r="N455" s="150" t="str" cm="1">
        <f t="array" ref="N455">IFERROR(INDEX(Forecast_Capex_Input!K$12:K$286,$Z455),NA)</f>
        <v>N/A</v>
      </c>
      <c r="O455" s="150" t="str" cm="1">
        <f t="array" ref="O455">IFERROR(INDEX(Forecast_Capex_Input!L$12:L$286,$Z455),NA)</f>
        <v>N/A</v>
      </c>
      <c r="P455" s="150" t="str" cm="1">
        <f t="array" ref="P455">IFERROR(INDEX(Forecast_Capex_Input!M$12:M$286,$Z455),NA)</f>
        <v>N/A</v>
      </c>
      <c r="Q455" s="24" t="str" cm="1">
        <f t="array" ref="Q455">IFERROR(INDEX(Forecast_Capex_Input!N$12:N$286,$Z455),NA)</f>
        <v>No</v>
      </c>
      <c r="R455" s="190" cm="1">
        <f t="array" ref="R455">IFERROR(INDEX(Forecast_Capex_Input!O$12:O$286,$Z455),0)</f>
        <v>0</v>
      </c>
      <c r="S455" s="24" t="str" cm="1">
        <f t="array" ref="S455">IFERROR(INDEX(Forecast_Capex_Input!P$12:P$286,$Z455),0)</f>
        <v>Safety security &amp; reliability</v>
      </c>
      <c r="T455" s="150" t="str" cm="1">
        <f t="array" aca="1" ref="T455" ca="1">IFERROR(INDEX(General!$K$91:$K$110,$AC455),NA)</f>
        <v>Minor Plant, Motor Vehicles &amp; Mobile Plant (2018 onwards)</v>
      </c>
      <c r="U455" s="43" cm="1">
        <f t="array" aca="1" ref="U455" ca="1">IFERROR(
IF($F455=General!$E$25,INDEX(Forecast_Capex_Input!S$12:S$286,$Z455),
INDEX(Forecast_Capex_Input!T$12:T$286,$Z455)),0)</f>
        <v>0</v>
      </c>
      <c r="V455" s="82" t="b">
        <f>IFERROR(INDEX(Overheads!$T$19:$T$26,MATCH($I455,Overheads!$E$19:$E$26,0)),FALSE)</f>
        <v>0</v>
      </c>
      <c r="W455" s="209" t="str" cm="1">
        <f t="array" ref="W455">IFERROR(
INDEX(Forecast_Capex_Input!CN$12:CN$286,$Z455),0)</f>
        <v>FY21</v>
      </c>
      <c r="X455" s="209">
        <f>IFERROR(
MATCH($W455,General!$L$39:$S$39,0),1)</f>
        <v>1</v>
      </c>
      <c r="Z455" s="28">
        <f>IFERROR(
IF(MATCH($C455,Forecast_Capex_Input!$CI$12:$CI$286,1)+1&gt;MAX(Forecast_Capex_Input!$C$12:$C$286),NA,
MATCH($C455,Forecast_Capex_Input!$CI$12:$CI$286,1)+1),1)</f>
        <v>180</v>
      </c>
      <c r="AA455" s="28" cm="1">
        <f t="array" aca="1" ref="AA455" ca="1">IFERROR(
IF(Z454&lt;&gt;Z455,1,
IF(COUNTIF(OFFSET(AA454,0,0,-INDEX(Forecast_Capex_Input!$CG$12:$CG$286,$Z455)),AA454)=INDEX(Forecast_Capex_Input!$CG$12:$CG$286,$Z455),AA454+1,AA454)),NA)</f>
        <v>1</v>
      </c>
      <c r="AB455" s="28" cm="1">
        <f t="array" ref="AB455">IFERROR($C455-IF($Z455=1,1,INDEX(Forecast_Capex_Input!$CI$12:$CI$286,$Z455-1))+1,NA)</f>
        <v>1</v>
      </c>
      <c r="AC455" s="28" cm="1">
        <f t="array" aca="1" ref="AC455" ca="1">IFERROR(IF(AA455=1,
INDEX(Forecast_Capex_Input!$AI$10:$BB$10,SMALL(IF(INDEX(Forecast_Capex_Input!$AI$12:$BB$286,$Z455,0)&gt;0,COLUMN(Forecast_Capex_Input!$AI$10:$BB$10)-COLUMN(Forecast_Capex_Input!$AI$12)+1),ROWS(OFFSET(AC454,0,0,-$AB455)))),
OFFSET(AC454,-INDEX(Forecast_Capex_Input!$CG$12:$CG$286,$Z455)+1,0)),NA)</f>
        <v>7</v>
      </c>
      <c r="AD455" s="28">
        <f t="shared" ca="1" si="40"/>
        <v>1</v>
      </c>
      <c r="AE455" s="82" t="b">
        <f t="shared" si="43"/>
        <v>0</v>
      </c>
      <c r="AF455" s="78" t="b">
        <v>0</v>
      </c>
      <c r="AG455" s="82" t="b">
        <f t="shared" si="41"/>
        <v>1</v>
      </c>
      <c r="AI455" s="55">
        <v>0</v>
      </c>
      <c r="AJ455" s="55">
        <v>0</v>
      </c>
      <c r="AK455" s="55">
        <v>0</v>
      </c>
      <c r="AL455" s="55">
        <v>0</v>
      </c>
      <c r="AM455" s="55">
        <v>0</v>
      </c>
      <c r="AN455" s="135">
        <v>0</v>
      </c>
      <c r="AP455" s="55">
        <v>0</v>
      </c>
      <c r="AQ455" s="55">
        <v>0</v>
      </c>
      <c r="AR455" s="55">
        <v>0</v>
      </c>
      <c r="AS455" s="55">
        <v>0</v>
      </c>
      <c r="AT455" s="55">
        <v>0</v>
      </c>
      <c r="AU455" s="135">
        <v>0</v>
      </c>
      <c r="AW455" s="55">
        <v>0</v>
      </c>
      <c r="AX455" s="55">
        <v>0</v>
      </c>
      <c r="AY455" s="55">
        <v>0</v>
      </c>
      <c r="AZ455" s="55">
        <v>0</v>
      </c>
      <c r="BA455" s="55">
        <v>0</v>
      </c>
      <c r="BB455" s="135">
        <v>0</v>
      </c>
      <c r="BD455" s="55">
        <v>0</v>
      </c>
      <c r="BE455" s="55">
        <v>0</v>
      </c>
      <c r="BF455" s="55">
        <v>0</v>
      </c>
      <c r="BG455" s="55">
        <v>0</v>
      </c>
      <c r="BH455" s="55">
        <v>0</v>
      </c>
      <c r="BI455" s="135">
        <v>0</v>
      </c>
      <c r="BK455" s="55">
        <v>0</v>
      </c>
      <c r="BL455" s="55">
        <v>0</v>
      </c>
      <c r="BM455" s="55">
        <v>0</v>
      </c>
      <c r="BN455" s="55">
        <v>0</v>
      </c>
      <c r="BO455" s="55">
        <v>0</v>
      </c>
      <c r="BP455" s="135">
        <v>0</v>
      </c>
      <c r="BR455" s="147">
        <v>0.2</v>
      </c>
      <c r="BS455" s="147">
        <v>0.2</v>
      </c>
      <c r="BT455" s="147">
        <v>0.2</v>
      </c>
      <c r="BU455" s="147">
        <v>0.2</v>
      </c>
      <c r="BV455" s="147">
        <v>0.2</v>
      </c>
      <c r="BX455" s="55">
        <v>0</v>
      </c>
      <c r="BY455" s="55">
        <v>0</v>
      </c>
      <c r="BZ455" s="55">
        <v>0</v>
      </c>
      <c r="CA455" s="55">
        <v>0</v>
      </c>
      <c r="CB455" s="55">
        <v>0</v>
      </c>
      <c r="CC455" s="135">
        <v>0</v>
      </c>
      <c r="CE455" s="55">
        <v>0</v>
      </c>
      <c r="CF455" s="55">
        <v>0</v>
      </c>
      <c r="CG455" s="55">
        <v>0</v>
      </c>
      <c r="CH455" s="55">
        <v>0</v>
      </c>
      <c r="CI455" s="55">
        <v>0</v>
      </c>
      <c r="CJ455" s="135">
        <v>0</v>
      </c>
      <c r="CL455" s="55">
        <v>0</v>
      </c>
      <c r="CM455" s="55">
        <v>0</v>
      </c>
      <c r="CN455" s="55">
        <v>0</v>
      </c>
      <c r="CO455" s="55">
        <v>0</v>
      </c>
      <c r="CP455" s="55">
        <v>0</v>
      </c>
      <c r="CQ455" s="135">
        <v>0</v>
      </c>
      <c r="CS455" s="67">
        <v>0</v>
      </c>
      <c r="CT455" s="67">
        <v>0</v>
      </c>
      <c r="CU455" s="67">
        <v>0</v>
      </c>
      <c r="CV455" s="67">
        <v>0</v>
      </c>
      <c r="CW455" s="67">
        <v>0</v>
      </c>
      <c r="CX455" s="135">
        <v>0</v>
      </c>
      <c r="CZ455" s="55">
        <v>0</v>
      </c>
      <c r="DA455" s="55">
        <v>0</v>
      </c>
      <c r="DB455" s="55">
        <v>0</v>
      </c>
      <c r="DC455" s="55">
        <v>0</v>
      </c>
      <c r="DD455" s="55">
        <v>0</v>
      </c>
      <c r="DE455" s="135">
        <v>0</v>
      </c>
      <c r="DG455" s="43" t="b" cm="1">
        <f t="array" aca="1" ref="DG455" ca="1">OR($G455=Forecast_Capex_Input!$BF$8:$BF$10)</f>
        <v>0</v>
      </c>
      <c r="DH455" s="43" cm="1">
        <f t="array" aca="1" ref="DH455" ca="1">IFERROR(INDEX(Forecast_Capex_Input!BG$12:BG$286,$Z455)
*(INDEX(Forecast_Capex_Input!$H$12:$H$286,$Z455)=Repex),0)
*$DG455</f>
        <v>0</v>
      </c>
      <c r="DI455" s="43" cm="1">
        <f t="array" aca="1" ref="DI455" ca="1">IFERROR(INDEX(Forecast_Capex_Input!BH$12:BH$286,$Z455)
*(INDEX(Forecast_Capex_Input!$H$12:$H$286,$Z455)=Repex),0)
*$DG455</f>
        <v>0</v>
      </c>
      <c r="DJ455" s="43" cm="1">
        <f t="array" aca="1" ref="DJ455" ca="1">IFERROR(INDEX(Forecast_Capex_Input!BI$12:BI$286,$Z455)
*(INDEX(Forecast_Capex_Input!$H$12:$H$286,$Z455)=Repex),0)
*$DG455</f>
        <v>0</v>
      </c>
      <c r="DK455" s="43" cm="1">
        <f t="array" aca="1" ref="DK455" ca="1">IFERROR(INDEX(Forecast_Capex_Input!BJ$12:BJ$286,$Z455)
*(INDEX(Forecast_Capex_Input!$H$12:$H$286,$Z455)=Repex),0)
*$DG455</f>
        <v>0</v>
      </c>
      <c r="DL455" s="43" cm="1">
        <f t="array" aca="1" ref="DL455" ca="1">IFERROR(INDEX(Forecast_Capex_Input!BK$12:BK$286,$Z455)
*(INDEX(Forecast_Capex_Input!$H$12:$H$286,$Z455)=Repex),0)
*$DG455</f>
        <v>0</v>
      </c>
      <c r="DM455" s="43" cm="1">
        <f t="array" aca="1" ref="DM455" ca="1">IFERROR(INDEX(Forecast_Capex_Input!BL$12:BL$286,$Z455)
*(INDEX(Forecast_Capex_Input!$H$12:$H$286,$Z455)=Repex),0)
*$DG455</f>
        <v>0</v>
      </c>
      <c r="DO455" s="43" t="b" cm="1">
        <f t="array" aca="1" ref="DO455" ca="1">OR($G455=Forecast_Capex_Input!$BN$8:$BN$9)</f>
        <v>0</v>
      </c>
      <c r="DP455" s="43" cm="1">
        <f t="array" aca="1" ref="DP455" ca="1">IFERROR(INDEX(Forecast_Capex_Input!BO$12:BO$286,$Z455)
*(INDEX(Forecast_Capex_Input!$H$12:$H$286,$Z455)=Repex),0)
*$DO455</f>
        <v>0</v>
      </c>
      <c r="DQ455" s="43" cm="1">
        <f t="array" aca="1" ref="DQ455" ca="1">IFERROR(INDEX(Forecast_Capex_Input!BP$12:BP$286,$Z455)
*(INDEX(Forecast_Capex_Input!$H$12:$H$286,$Z455)=Repex),0)
*$DO455</f>
        <v>0</v>
      </c>
      <c r="DR455" s="43" cm="1">
        <f t="array" aca="1" ref="DR455" ca="1">IFERROR(INDEX(Forecast_Capex_Input!BQ$12:BQ$286,$Z455)
*(INDEX(Forecast_Capex_Input!$H$12:$H$286,$Z455)=Repex),0)
*$DO455</f>
        <v>0</v>
      </c>
      <c r="DS455" s="43" cm="1">
        <f t="array" aca="1" ref="DS455" ca="1">IFERROR(INDEX(Forecast_Capex_Input!BR$12:BR$286,$Z455)
*(INDEX(Forecast_Capex_Input!$H$12:$H$286,$Z455)=Repex),0)
*$DO455</f>
        <v>0</v>
      </c>
      <c r="DT455" s="43" cm="1">
        <f t="array" aca="1" ref="DT455" ca="1">IFERROR(INDEX(Forecast_Capex_Input!BS$12:BS$286,$Z455)
*(INDEX(Forecast_Capex_Input!$H$12:$H$286,$Z455)=Repex),0)
*$DO455</f>
        <v>0</v>
      </c>
      <c r="DV455" s="43" t="b" cm="1">
        <f t="array" aca="1" ref="DV455" ca="1">OR($G455=Forecast_Capex_Input!$BU$8:$BU$10)</f>
        <v>0</v>
      </c>
      <c r="DW455" s="43" cm="1">
        <f t="array" aca="1" ref="DW455" ca="1">IFERROR(INDEX(Forecast_Capex_Input!BV$12:BV$286,$Z455)
*(INDEX(Forecast_Capex_Input!$H$12:$H$286,$Z455)=Repex),0)
*$DV455</f>
        <v>0</v>
      </c>
      <c r="DX455" s="43" cm="1">
        <f t="array" aca="1" ref="DX455" ca="1">IFERROR(INDEX(Forecast_Capex_Input!BW$12:BW$286,$Z455)
*(INDEX(Forecast_Capex_Input!$H$12:$H$286,$Z455)=Repex),0)
*$DV455</f>
        <v>0</v>
      </c>
      <c r="DY455" s="43" cm="1">
        <f t="array" aca="1" ref="DY455" ca="1">IFERROR(INDEX(Forecast_Capex_Input!BX$12:BX$286,$Z455)
*(INDEX(Forecast_Capex_Input!$H$12:$H$286,$Z455)=Repex),0)
*$DV455</f>
        <v>0</v>
      </c>
      <c r="DZ455" s="43" cm="1">
        <f t="array" aca="1" ref="DZ455" ca="1">IFERROR(INDEX(Forecast_Capex_Input!BY$12:BY$286,$Z455)
*(INDEX(Forecast_Capex_Input!$H$12:$H$286,$Z455)=Repex),0)
*$DV455</f>
        <v>0</v>
      </c>
      <c r="EA455" s="43" cm="1">
        <f t="array" aca="1" ref="EA455" ca="1">IFERROR(INDEX(Forecast_Capex_Input!BZ$12:BZ$286,$Z455)
*(INDEX(Forecast_Capex_Input!$H$12:$H$286,$Z455)=Repex),0)
*$DV455</f>
        <v>0</v>
      </c>
      <c r="EB455" s="43" cm="1">
        <f t="array" aca="1" ref="EB455" ca="1">IFERROR(INDEX(Forecast_Capex_Input!CA$12:CA$286,$Z455)
*(INDEX(Forecast_Capex_Input!$H$12:$H$286,$Z455)=Repex),0)
*$DV455</f>
        <v>0</v>
      </c>
      <c r="EC455" s="43" cm="1">
        <f t="array" aca="1" ref="EC455" ca="1">IFERROR(INDEX(Forecast_Capex_Input!CB$12:CB$286,$Z455)
*(INDEX(Forecast_Capex_Input!$H$12:$H$286,$Z455)=Repex),0)
*$DV455</f>
        <v>0</v>
      </c>
      <c r="ED455" s="43" cm="1">
        <f t="array" aca="1" ref="ED455" ca="1">IFERROR(INDEX(Forecast_Capex_Input!CC$12:CC$286,$Z455)
*(INDEX(Forecast_Capex_Input!$H$12:$H$286,$Z455)=Repex),0)
*$DV455</f>
        <v>0</v>
      </c>
      <c r="EF455" s="86" t="str">
        <f t="shared" si="46"/>
        <v>N/A</v>
      </c>
      <c r="EG455" s="28" t="str">
        <f>IFERROR(RANK(EF455,EF$11:EF$1010,0)+COUNTIF(EF$11:EF455,EF455)-1,NA)</f>
        <v>N/A</v>
      </c>
    </row>
    <row r="456" spans="3:137" x14ac:dyDescent="0.2">
      <c r="C456" s="28">
        <f t="shared" si="42"/>
        <v>446</v>
      </c>
      <c r="D456" s="9" t="str" cm="1">
        <f t="array" ref="D456">IFERROR(INDEX(Forecast_Capex_Input!$D$12:$D$286,$Z456),NA)</f>
        <v>Plant</v>
      </c>
      <c r="E456" s="24" t="b" cm="1">
        <f t="array" ref="E456">IF($Z456=NA,NA,INDEX(Forecast_Capex_Input!$E$12:$E$286,$Z456))</f>
        <v>1</v>
      </c>
      <c r="F456" s="9" t="str" cm="1">
        <f t="array" aca="1" ref="F456" ca="1">IFERROR(INDEX(General!$E$25:$E$26,$AA456),NA)</f>
        <v>Non-Labour</v>
      </c>
      <c r="G456" s="9" t="str" cm="1">
        <f t="array" aca="1" ref="G456" ca="1">IFERROR(INDEX(Forecast_Capex_Input!$AI$11:$BB$11,$AC456),NA)</f>
        <v>Minor Plant, Motor Vehicles &amp; Mobile Plant</v>
      </c>
      <c r="H456" s="50" cm="1">
        <f t="array" aca="1" ref="H456" ca="1">IFERROR(INDEX(Forecast_Capex_Input!$AI$12:$BB$286,$Z456,$AC456),NA)</f>
        <v>1</v>
      </c>
      <c r="I456" s="150" t="str" cm="1">
        <f t="array" ref="I456">IFERROR(INDEX(Forecast_Capex_Input!$F$12:$F$286,$Z456),NA)</f>
        <v>Non-network - Other</v>
      </c>
      <c r="J456" s="150" t="str" cm="1">
        <f t="array" ref="J456">IFERROR(INDEX(Forecast_Capex_Input!G$12:G$286,$Z456),NA)</f>
        <v>Fleet</v>
      </c>
      <c r="K456" s="150" t="str" cm="1">
        <f t="array" ref="K456">IFERROR(INDEX(Forecast_Capex_Input!H$12:H$286,$Z456),NA)</f>
        <v>Fleet &amp; Property</v>
      </c>
      <c r="L456" s="150" t="str" cm="1">
        <f t="array" ref="L456">IFERROR(INDEX(Forecast_Capex_Input!I$12:I$286,$Z456),NA)</f>
        <v>N/A</v>
      </c>
      <c r="M456" s="150" t="str" cm="1">
        <f t="array" ref="M456">IFERROR(INDEX(Forecast_Capex_Input!J$12:J$286,$Z456),NA)</f>
        <v>Plant</v>
      </c>
      <c r="N456" s="150" t="str" cm="1">
        <f t="array" ref="N456">IFERROR(INDEX(Forecast_Capex_Input!K$12:K$286,$Z456),NA)</f>
        <v>N/A</v>
      </c>
      <c r="O456" s="150" t="str" cm="1">
        <f t="array" ref="O456">IFERROR(INDEX(Forecast_Capex_Input!L$12:L$286,$Z456),NA)</f>
        <v>N/A</v>
      </c>
      <c r="P456" s="150" t="str" cm="1">
        <f t="array" ref="P456">IFERROR(INDEX(Forecast_Capex_Input!M$12:M$286,$Z456),NA)</f>
        <v>N/A</v>
      </c>
      <c r="Q456" s="24" t="str" cm="1">
        <f t="array" ref="Q456">IFERROR(INDEX(Forecast_Capex_Input!N$12:N$286,$Z456),NA)</f>
        <v>No</v>
      </c>
      <c r="R456" s="190" cm="1">
        <f t="array" ref="R456">IFERROR(INDEX(Forecast_Capex_Input!O$12:O$286,$Z456),0)</f>
        <v>0</v>
      </c>
      <c r="S456" s="24" t="str" cm="1">
        <f t="array" ref="S456">IFERROR(INDEX(Forecast_Capex_Input!P$12:P$286,$Z456),0)</f>
        <v>Safety security &amp; reliability</v>
      </c>
      <c r="T456" s="150" t="str" cm="1">
        <f t="array" aca="1" ref="T456" ca="1">IFERROR(INDEX(General!$K$91:$K$110,$AC456),NA)</f>
        <v>Minor Plant, Motor Vehicles &amp; Mobile Plant (2018 onwards)</v>
      </c>
      <c r="U456" s="43" cm="1">
        <f t="array" aca="1" ref="U456" ca="1">IFERROR(
IF($F456=General!$E$25,INDEX(Forecast_Capex_Input!S$12:S$286,$Z456),
INDEX(Forecast_Capex_Input!T$12:T$286,$Z456)),0)</f>
        <v>1</v>
      </c>
      <c r="V456" s="82" t="b">
        <f>IFERROR(INDEX(Overheads!$T$19:$T$26,MATCH($I456,Overheads!$E$19:$E$26,0)),FALSE)</f>
        <v>0</v>
      </c>
      <c r="W456" s="209" t="str" cm="1">
        <f t="array" ref="W456">IFERROR(
INDEX(Forecast_Capex_Input!CN$12:CN$286,$Z456),0)</f>
        <v>FY21</v>
      </c>
      <c r="X456" s="209">
        <f>IFERROR(
MATCH($W456,General!$L$39:$S$39,0),1)</f>
        <v>1</v>
      </c>
      <c r="Z456" s="28">
        <f>IFERROR(
IF(MATCH($C456,Forecast_Capex_Input!$CI$12:$CI$286,1)+1&gt;MAX(Forecast_Capex_Input!$C$12:$C$286),NA,
MATCH($C456,Forecast_Capex_Input!$CI$12:$CI$286,1)+1),1)</f>
        <v>180</v>
      </c>
      <c r="AA456" s="28" cm="1">
        <f t="array" aca="1" ref="AA456" ca="1">IFERROR(
IF(Z455&lt;&gt;Z456,1,
IF(COUNTIF(OFFSET(AA455,0,0,-INDEX(Forecast_Capex_Input!$CG$12:$CG$286,$Z456)),AA455)=INDEX(Forecast_Capex_Input!$CG$12:$CG$286,$Z456),AA455+1,AA455)),NA)</f>
        <v>2</v>
      </c>
      <c r="AB456" s="28" cm="1">
        <f t="array" ref="AB456">IFERROR($C456-IF($Z456=1,1,INDEX(Forecast_Capex_Input!$CI$12:$CI$286,$Z456-1))+1,NA)</f>
        <v>2</v>
      </c>
      <c r="AC456" s="28" cm="1">
        <f t="array" aca="1" ref="AC456" ca="1">IFERROR(IF(AA456=1,
INDEX(Forecast_Capex_Input!$AI$10:$BB$10,SMALL(IF(INDEX(Forecast_Capex_Input!$AI$12:$BB$286,$Z456,0)&gt;0,COLUMN(Forecast_Capex_Input!$AI$10:$BB$10)-COLUMN(Forecast_Capex_Input!$AI$12)+1),ROWS(OFFSET(AC455,0,0,-$AB456)))),
OFFSET(AC455,-INDEX(Forecast_Capex_Input!$CG$12:$CG$286,$Z456)+1,0)),NA)</f>
        <v>7</v>
      </c>
      <c r="AD456" s="28">
        <f t="shared" ca="1" si="40"/>
        <v>2</v>
      </c>
      <c r="AE456" s="82" t="b">
        <f t="shared" si="43"/>
        <v>0</v>
      </c>
      <c r="AF456" s="78" t="b">
        <v>0</v>
      </c>
      <c r="AG456" s="82" t="b">
        <f t="shared" si="41"/>
        <v>1</v>
      </c>
      <c r="AI456" s="55">
        <v>1.6740614334470987E-2</v>
      </c>
      <c r="AJ456" s="55">
        <v>0.1841467576791809</v>
      </c>
      <c r="AK456" s="55">
        <v>0</v>
      </c>
      <c r="AL456" s="55">
        <v>0</v>
      </c>
      <c r="AM456" s="55">
        <v>3.3481228668941973E-2</v>
      </c>
      <c r="AN456" s="135">
        <v>0.23436860068259385</v>
      </c>
      <c r="AP456" s="55">
        <v>1.6740614334470987E-2</v>
      </c>
      <c r="AQ456" s="55">
        <v>0.1841467576791809</v>
      </c>
      <c r="AR456" s="55">
        <v>0</v>
      </c>
      <c r="AS456" s="55">
        <v>0</v>
      </c>
      <c r="AT456" s="55">
        <v>3.3481228668941973E-2</v>
      </c>
      <c r="AU456" s="135">
        <v>0.23436860068259385</v>
      </c>
      <c r="AW456" s="55">
        <v>0</v>
      </c>
      <c r="AX456" s="55">
        <v>0</v>
      </c>
      <c r="AY456" s="55">
        <v>0</v>
      </c>
      <c r="AZ456" s="55">
        <v>0</v>
      </c>
      <c r="BA456" s="55">
        <v>0</v>
      </c>
      <c r="BB456" s="135">
        <v>0</v>
      </c>
      <c r="BD456" s="55">
        <v>3.9294695508334653E-4</v>
      </c>
      <c r="BE456" s="55">
        <v>4.0782238194386564E-3</v>
      </c>
      <c r="BF456" s="55">
        <v>0</v>
      </c>
      <c r="BG456" s="55">
        <v>0</v>
      </c>
      <c r="BH456" s="55">
        <v>8.0762155413043523E-4</v>
      </c>
      <c r="BI456" s="135">
        <v>5.2787923286524378E-3</v>
      </c>
      <c r="BK456" s="55">
        <v>1.7133561289554334E-2</v>
      </c>
      <c r="BL456" s="55">
        <v>0.18822498149861955</v>
      </c>
      <c r="BM456" s="55">
        <v>0</v>
      </c>
      <c r="BN456" s="55">
        <v>0</v>
      </c>
      <c r="BO456" s="55">
        <v>3.428885022307241E-2</v>
      </c>
      <c r="BP456" s="135">
        <v>0.2396473930112463</v>
      </c>
      <c r="BR456" s="147">
        <v>0.2</v>
      </c>
      <c r="BS456" s="147">
        <v>0.2</v>
      </c>
      <c r="BT456" s="147">
        <v>0.2</v>
      </c>
      <c r="BU456" s="147">
        <v>0.2</v>
      </c>
      <c r="BV456" s="147">
        <v>0.2</v>
      </c>
      <c r="BX456" s="55">
        <v>4.6873720136518776E-2</v>
      </c>
      <c r="BY456" s="55">
        <v>4.6873720136518776E-2</v>
      </c>
      <c r="BZ456" s="55">
        <v>4.6873720136518776E-2</v>
      </c>
      <c r="CA456" s="55">
        <v>4.6873720136518776E-2</v>
      </c>
      <c r="CB456" s="55">
        <v>4.6873720136518776E-2</v>
      </c>
      <c r="CC456" s="135">
        <v>0.23436860068259388</v>
      </c>
      <c r="CE456" s="55">
        <v>4.6873720136518776E-2</v>
      </c>
      <c r="CF456" s="55">
        <v>4.6873720136518776E-2</v>
      </c>
      <c r="CG456" s="55">
        <v>4.6873720136518776E-2</v>
      </c>
      <c r="CH456" s="55">
        <v>4.6873720136518776E-2</v>
      </c>
      <c r="CI456" s="55">
        <v>4.6873720136518776E-2</v>
      </c>
      <c r="CJ456" s="135">
        <v>0.23436860068259388</v>
      </c>
      <c r="CL456" s="55">
        <v>0</v>
      </c>
      <c r="CM456" s="55">
        <v>0</v>
      </c>
      <c r="CN456" s="55">
        <v>0</v>
      </c>
      <c r="CO456" s="55">
        <v>0</v>
      </c>
      <c r="CP456" s="55">
        <v>0</v>
      </c>
      <c r="CQ456" s="135">
        <v>0</v>
      </c>
      <c r="CS456" s="67">
        <v>1.0557584657304876E-3</v>
      </c>
      <c r="CT456" s="67">
        <v>1.0557584657304876E-3</v>
      </c>
      <c r="CU456" s="67">
        <v>1.0557584657304876E-3</v>
      </c>
      <c r="CV456" s="67">
        <v>1.0557584657304876E-3</v>
      </c>
      <c r="CW456" s="67">
        <v>1.0557584657304876E-3</v>
      </c>
      <c r="CX456" s="135">
        <v>5.2787923286524378E-3</v>
      </c>
      <c r="CZ456" s="55">
        <v>4.7929478602249262E-2</v>
      </c>
      <c r="DA456" s="55">
        <v>4.7929478602249262E-2</v>
      </c>
      <c r="DB456" s="55">
        <v>4.7929478602249262E-2</v>
      </c>
      <c r="DC456" s="55">
        <v>4.7929478602249262E-2</v>
      </c>
      <c r="DD456" s="55">
        <v>4.7929478602249262E-2</v>
      </c>
      <c r="DE456" s="135">
        <v>0.23964739301124632</v>
      </c>
      <c r="DG456" s="43" t="b" cm="1">
        <f t="array" aca="1" ref="DG456" ca="1">OR($G456=Forecast_Capex_Input!$BF$8:$BF$10)</f>
        <v>0</v>
      </c>
      <c r="DH456" s="43" cm="1">
        <f t="array" aca="1" ref="DH456" ca="1">IFERROR(INDEX(Forecast_Capex_Input!BG$12:BG$286,$Z456)
*(INDEX(Forecast_Capex_Input!$H$12:$H$286,$Z456)=Repex),0)
*$DG456</f>
        <v>0</v>
      </c>
      <c r="DI456" s="43" cm="1">
        <f t="array" aca="1" ref="DI456" ca="1">IFERROR(INDEX(Forecast_Capex_Input!BH$12:BH$286,$Z456)
*(INDEX(Forecast_Capex_Input!$H$12:$H$286,$Z456)=Repex),0)
*$DG456</f>
        <v>0</v>
      </c>
      <c r="DJ456" s="43" cm="1">
        <f t="array" aca="1" ref="DJ456" ca="1">IFERROR(INDEX(Forecast_Capex_Input!BI$12:BI$286,$Z456)
*(INDEX(Forecast_Capex_Input!$H$12:$H$286,$Z456)=Repex),0)
*$DG456</f>
        <v>0</v>
      </c>
      <c r="DK456" s="43" cm="1">
        <f t="array" aca="1" ref="DK456" ca="1">IFERROR(INDEX(Forecast_Capex_Input!BJ$12:BJ$286,$Z456)
*(INDEX(Forecast_Capex_Input!$H$12:$H$286,$Z456)=Repex),0)
*$DG456</f>
        <v>0</v>
      </c>
      <c r="DL456" s="43" cm="1">
        <f t="array" aca="1" ref="DL456" ca="1">IFERROR(INDEX(Forecast_Capex_Input!BK$12:BK$286,$Z456)
*(INDEX(Forecast_Capex_Input!$H$12:$H$286,$Z456)=Repex),0)
*$DG456</f>
        <v>0</v>
      </c>
      <c r="DM456" s="43" cm="1">
        <f t="array" aca="1" ref="DM456" ca="1">IFERROR(INDEX(Forecast_Capex_Input!BL$12:BL$286,$Z456)
*(INDEX(Forecast_Capex_Input!$H$12:$H$286,$Z456)=Repex),0)
*$DG456</f>
        <v>0</v>
      </c>
      <c r="DO456" s="43" t="b" cm="1">
        <f t="array" aca="1" ref="DO456" ca="1">OR($G456=Forecast_Capex_Input!$BN$8:$BN$9)</f>
        <v>0</v>
      </c>
      <c r="DP456" s="43" cm="1">
        <f t="array" aca="1" ref="DP456" ca="1">IFERROR(INDEX(Forecast_Capex_Input!BO$12:BO$286,$Z456)
*(INDEX(Forecast_Capex_Input!$H$12:$H$286,$Z456)=Repex),0)
*$DO456</f>
        <v>0</v>
      </c>
      <c r="DQ456" s="43" cm="1">
        <f t="array" aca="1" ref="DQ456" ca="1">IFERROR(INDEX(Forecast_Capex_Input!BP$12:BP$286,$Z456)
*(INDEX(Forecast_Capex_Input!$H$12:$H$286,$Z456)=Repex),0)
*$DO456</f>
        <v>0</v>
      </c>
      <c r="DR456" s="43" cm="1">
        <f t="array" aca="1" ref="DR456" ca="1">IFERROR(INDEX(Forecast_Capex_Input!BQ$12:BQ$286,$Z456)
*(INDEX(Forecast_Capex_Input!$H$12:$H$286,$Z456)=Repex),0)
*$DO456</f>
        <v>0</v>
      </c>
      <c r="DS456" s="43" cm="1">
        <f t="array" aca="1" ref="DS456" ca="1">IFERROR(INDEX(Forecast_Capex_Input!BR$12:BR$286,$Z456)
*(INDEX(Forecast_Capex_Input!$H$12:$H$286,$Z456)=Repex),0)
*$DO456</f>
        <v>0</v>
      </c>
      <c r="DT456" s="43" cm="1">
        <f t="array" aca="1" ref="DT456" ca="1">IFERROR(INDEX(Forecast_Capex_Input!BS$12:BS$286,$Z456)
*(INDEX(Forecast_Capex_Input!$H$12:$H$286,$Z456)=Repex),0)
*$DO456</f>
        <v>0</v>
      </c>
      <c r="DV456" s="43" t="b" cm="1">
        <f t="array" aca="1" ref="DV456" ca="1">OR($G456=Forecast_Capex_Input!$BU$8:$BU$10)</f>
        <v>0</v>
      </c>
      <c r="DW456" s="43" cm="1">
        <f t="array" aca="1" ref="DW456" ca="1">IFERROR(INDEX(Forecast_Capex_Input!BV$12:BV$286,$Z456)
*(INDEX(Forecast_Capex_Input!$H$12:$H$286,$Z456)=Repex),0)
*$DV456</f>
        <v>0</v>
      </c>
      <c r="DX456" s="43" cm="1">
        <f t="array" aca="1" ref="DX456" ca="1">IFERROR(INDEX(Forecast_Capex_Input!BW$12:BW$286,$Z456)
*(INDEX(Forecast_Capex_Input!$H$12:$H$286,$Z456)=Repex),0)
*$DV456</f>
        <v>0</v>
      </c>
      <c r="DY456" s="43" cm="1">
        <f t="array" aca="1" ref="DY456" ca="1">IFERROR(INDEX(Forecast_Capex_Input!BX$12:BX$286,$Z456)
*(INDEX(Forecast_Capex_Input!$H$12:$H$286,$Z456)=Repex),0)
*$DV456</f>
        <v>0</v>
      </c>
      <c r="DZ456" s="43" cm="1">
        <f t="array" aca="1" ref="DZ456" ca="1">IFERROR(INDEX(Forecast_Capex_Input!BY$12:BY$286,$Z456)
*(INDEX(Forecast_Capex_Input!$H$12:$H$286,$Z456)=Repex),0)
*$DV456</f>
        <v>0</v>
      </c>
      <c r="EA456" s="43" cm="1">
        <f t="array" aca="1" ref="EA456" ca="1">IFERROR(INDEX(Forecast_Capex_Input!BZ$12:BZ$286,$Z456)
*(INDEX(Forecast_Capex_Input!$H$12:$H$286,$Z456)=Repex),0)
*$DV456</f>
        <v>0</v>
      </c>
      <c r="EB456" s="43" cm="1">
        <f t="array" aca="1" ref="EB456" ca="1">IFERROR(INDEX(Forecast_Capex_Input!CA$12:CA$286,$Z456)
*(INDEX(Forecast_Capex_Input!$H$12:$H$286,$Z456)=Repex),0)
*$DV456</f>
        <v>0</v>
      </c>
      <c r="EC456" s="43" cm="1">
        <f t="array" aca="1" ref="EC456" ca="1">IFERROR(INDEX(Forecast_Capex_Input!CB$12:CB$286,$Z456)
*(INDEX(Forecast_Capex_Input!$H$12:$H$286,$Z456)=Repex),0)
*$DV456</f>
        <v>0</v>
      </c>
      <c r="ED456" s="43" cm="1">
        <f t="array" aca="1" ref="ED456" ca="1">IFERROR(INDEX(Forecast_Capex_Input!CC$12:CC$286,$Z456)
*(INDEX(Forecast_Capex_Input!$H$12:$H$286,$Z456)=Repex),0)
*$DV456</f>
        <v>0</v>
      </c>
      <c r="EF456" s="86" t="str">
        <f t="shared" si="46"/>
        <v>N/A</v>
      </c>
      <c r="EG456" s="28" t="str">
        <f>IFERROR(RANK(EF456,EF$11:EF$1010,0)+COUNTIF(EF$11:EF456,EF456)-1,NA)</f>
        <v>N/A</v>
      </c>
    </row>
    <row r="457" spans="3:137" x14ac:dyDescent="0.2">
      <c r="C457" s="28">
        <f t="shared" si="42"/>
        <v>447</v>
      </c>
      <c r="D457" s="9" t="str" cm="1">
        <f t="array" ref="D457">IFERROR(INDEX(Forecast_Capex_Input!$D$12:$D$286,$Z457),NA)</f>
        <v>Trailer</v>
      </c>
      <c r="E457" s="24" t="b" cm="1">
        <f t="array" ref="E457">IF($Z457=NA,NA,INDEX(Forecast_Capex_Input!$E$12:$E$286,$Z457))</f>
        <v>1</v>
      </c>
      <c r="F457" s="9" t="str" cm="1">
        <f t="array" aca="1" ref="F457" ca="1">IFERROR(INDEX(General!$E$25:$E$26,$AA457),NA)</f>
        <v>Labour</v>
      </c>
      <c r="G457" s="9" t="str" cm="1">
        <f t="array" aca="1" ref="G457" ca="1">IFERROR(INDEX(Forecast_Capex_Input!$AI$11:$BB$11,$AC457),NA)</f>
        <v>Minor Plant, Motor Vehicles &amp; Mobile Plant</v>
      </c>
      <c r="H457" s="50" cm="1">
        <f t="array" aca="1" ref="H457" ca="1">IFERROR(INDEX(Forecast_Capex_Input!$AI$12:$BB$286,$Z457,$AC457),NA)</f>
        <v>1</v>
      </c>
      <c r="I457" s="150" t="str" cm="1">
        <f t="array" ref="I457">IFERROR(INDEX(Forecast_Capex_Input!$F$12:$F$286,$Z457),NA)</f>
        <v>Non-network - Other</v>
      </c>
      <c r="J457" s="150" t="str" cm="1">
        <f t="array" ref="J457">IFERROR(INDEX(Forecast_Capex_Input!G$12:G$286,$Z457),NA)</f>
        <v>Fleet</v>
      </c>
      <c r="K457" s="150" t="str" cm="1">
        <f t="array" ref="K457">IFERROR(INDEX(Forecast_Capex_Input!H$12:H$286,$Z457),NA)</f>
        <v>Fleet &amp; Property</v>
      </c>
      <c r="L457" s="150" t="str" cm="1">
        <f t="array" ref="L457">IFERROR(INDEX(Forecast_Capex_Input!I$12:I$286,$Z457),NA)</f>
        <v>N/A</v>
      </c>
      <c r="M457" s="150" t="str" cm="1">
        <f t="array" ref="M457">IFERROR(INDEX(Forecast_Capex_Input!J$12:J$286,$Z457),NA)</f>
        <v>Trailer</v>
      </c>
      <c r="N457" s="150" t="str" cm="1">
        <f t="array" ref="N457">IFERROR(INDEX(Forecast_Capex_Input!K$12:K$286,$Z457),NA)</f>
        <v>N/A</v>
      </c>
      <c r="O457" s="150" t="str" cm="1">
        <f t="array" ref="O457">IFERROR(INDEX(Forecast_Capex_Input!L$12:L$286,$Z457),NA)</f>
        <v>N/A</v>
      </c>
      <c r="P457" s="150" t="str" cm="1">
        <f t="array" ref="P457">IFERROR(INDEX(Forecast_Capex_Input!M$12:M$286,$Z457),NA)</f>
        <v>N/A</v>
      </c>
      <c r="Q457" s="24" t="str" cm="1">
        <f t="array" ref="Q457">IFERROR(INDEX(Forecast_Capex_Input!N$12:N$286,$Z457),NA)</f>
        <v>No</v>
      </c>
      <c r="R457" s="190" cm="1">
        <f t="array" ref="R457">IFERROR(INDEX(Forecast_Capex_Input!O$12:O$286,$Z457),0)</f>
        <v>0</v>
      </c>
      <c r="S457" s="24" t="str" cm="1">
        <f t="array" ref="S457">IFERROR(INDEX(Forecast_Capex_Input!P$12:P$286,$Z457),0)</f>
        <v>Safety security &amp; reliability</v>
      </c>
      <c r="T457" s="150" t="str" cm="1">
        <f t="array" aca="1" ref="T457" ca="1">IFERROR(INDEX(General!$K$91:$K$110,$AC457),NA)</f>
        <v>Minor Plant, Motor Vehicles &amp; Mobile Plant (2018 onwards)</v>
      </c>
      <c r="U457" s="43" cm="1">
        <f t="array" aca="1" ref="U457" ca="1">IFERROR(
IF($F457=General!$E$25,INDEX(Forecast_Capex_Input!S$12:S$286,$Z457),
INDEX(Forecast_Capex_Input!T$12:T$286,$Z457)),0)</f>
        <v>0</v>
      </c>
      <c r="V457" s="82" t="b">
        <f>IFERROR(INDEX(Overheads!$T$19:$T$26,MATCH($I457,Overheads!$E$19:$E$26,0)),FALSE)</f>
        <v>0</v>
      </c>
      <c r="W457" s="209" t="str" cm="1">
        <f t="array" ref="W457">IFERROR(
INDEX(Forecast_Capex_Input!CN$12:CN$286,$Z457),0)</f>
        <v>FY21</v>
      </c>
      <c r="X457" s="209">
        <f>IFERROR(
MATCH($W457,General!$L$39:$S$39,0),1)</f>
        <v>1</v>
      </c>
      <c r="Z457" s="28">
        <f>IFERROR(
IF(MATCH($C457,Forecast_Capex_Input!$CI$12:$CI$286,1)+1&gt;MAX(Forecast_Capex_Input!$C$12:$C$286),NA,
MATCH($C457,Forecast_Capex_Input!$CI$12:$CI$286,1)+1),1)</f>
        <v>181</v>
      </c>
      <c r="AA457" s="28" cm="1">
        <f t="array" aca="1" ref="AA457" ca="1">IFERROR(
IF(Z456&lt;&gt;Z457,1,
IF(COUNTIF(OFFSET(AA456,0,0,-INDEX(Forecast_Capex_Input!$CG$12:$CG$286,$Z457)),AA456)=INDEX(Forecast_Capex_Input!$CG$12:$CG$286,$Z457),AA456+1,AA456)),NA)</f>
        <v>1</v>
      </c>
      <c r="AB457" s="28" cm="1">
        <f t="array" ref="AB457">IFERROR($C457-IF($Z457=1,1,INDEX(Forecast_Capex_Input!$CI$12:$CI$286,$Z457-1))+1,NA)</f>
        <v>1</v>
      </c>
      <c r="AC457" s="28" cm="1">
        <f t="array" aca="1" ref="AC457" ca="1">IFERROR(IF(AA457=1,
INDEX(Forecast_Capex_Input!$AI$10:$BB$10,SMALL(IF(INDEX(Forecast_Capex_Input!$AI$12:$BB$286,$Z457,0)&gt;0,COLUMN(Forecast_Capex_Input!$AI$10:$BB$10)-COLUMN(Forecast_Capex_Input!$AI$12)+1),ROWS(OFFSET(AC456,0,0,-$AB457)))),
OFFSET(AC456,-INDEX(Forecast_Capex_Input!$CG$12:$CG$286,$Z457)+1,0)),NA)</f>
        <v>7</v>
      </c>
      <c r="AD457" s="28">
        <f t="shared" ca="1" si="40"/>
        <v>1</v>
      </c>
      <c r="AE457" s="82" t="b">
        <f t="shared" si="43"/>
        <v>0</v>
      </c>
      <c r="AF457" s="78" t="b">
        <v>0</v>
      </c>
      <c r="AG457" s="82" t="b">
        <f t="shared" si="41"/>
        <v>1</v>
      </c>
      <c r="AI457" s="55">
        <v>0</v>
      </c>
      <c r="AJ457" s="55">
        <v>0</v>
      </c>
      <c r="AK457" s="55">
        <v>0</v>
      </c>
      <c r="AL457" s="55">
        <v>0</v>
      </c>
      <c r="AM457" s="55">
        <v>0</v>
      </c>
      <c r="AN457" s="135">
        <v>0</v>
      </c>
      <c r="AP457" s="55">
        <v>0</v>
      </c>
      <c r="AQ457" s="55">
        <v>0</v>
      </c>
      <c r="AR457" s="55">
        <v>0</v>
      </c>
      <c r="AS457" s="55">
        <v>0</v>
      </c>
      <c r="AT457" s="55">
        <v>0</v>
      </c>
      <c r="AU457" s="135">
        <v>0</v>
      </c>
      <c r="AW457" s="55">
        <v>0</v>
      </c>
      <c r="AX457" s="55">
        <v>0</v>
      </c>
      <c r="AY457" s="55">
        <v>0</v>
      </c>
      <c r="AZ457" s="55">
        <v>0</v>
      </c>
      <c r="BA457" s="55">
        <v>0</v>
      </c>
      <c r="BB457" s="135">
        <v>0</v>
      </c>
      <c r="BD457" s="55">
        <v>0</v>
      </c>
      <c r="BE457" s="55">
        <v>0</v>
      </c>
      <c r="BF457" s="55">
        <v>0</v>
      </c>
      <c r="BG457" s="55">
        <v>0</v>
      </c>
      <c r="BH457" s="55">
        <v>0</v>
      </c>
      <c r="BI457" s="135">
        <v>0</v>
      </c>
      <c r="BK457" s="55">
        <v>0</v>
      </c>
      <c r="BL457" s="55">
        <v>0</v>
      </c>
      <c r="BM457" s="55">
        <v>0</v>
      </c>
      <c r="BN457" s="55">
        <v>0</v>
      </c>
      <c r="BO457" s="55">
        <v>0</v>
      </c>
      <c r="BP457" s="135">
        <v>0</v>
      </c>
      <c r="BR457" s="147">
        <v>0.2</v>
      </c>
      <c r="BS457" s="147">
        <v>0.2</v>
      </c>
      <c r="BT457" s="147">
        <v>0.2</v>
      </c>
      <c r="BU457" s="147">
        <v>0.2</v>
      </c>
      <c r="BV457" s="147">
        <v>0.2</v>
      </c>
      <c r="BX457" s="55">
        <v>0</v>
      </c>
      <c r="BY457" s="55">
        <v>0</v>
      </c>
      <c r="BZ457" s="55">
        <v>0</v>
      </c>
      <c r="CA457" s="55">
        <v>0</v>
      </c>
      <c r="CB457" s="55">
        <v>0</v>
      </c>
      <c r="CC457" s="135">
        <v>0</v>
      </c>
      <c r="CE457" s="55">
        <v>0</v>
      </c>
      <c r="CF457" s="55">
        <v>0</v>
      </c>
      <c r="CG457" s="55">
        <v>0</v>
      </c>
      <c r="CH457" s="55">
        <v>0</v>
      </c>
      <c r="CI457" s="55">
        <v>0</v>
      </c>
      <c r="CJ457" s="135">
        <v>0</v>
      </c>
      <c r="CL457" s="55">
        <v>0</v>
      </c>
      <c r="CM457" s="55">
        <v>0</v>
      </c>
      <c r="CN457" s="55">
        <v>0</v>
      </c>
      <c r="CO457" s="55">
        <v>0</v>
      </c>
      <c r="CP457" s="55">
        <v>0</v>
      </c>
      <c r="CQ457" s="135">
        <v>0</v>
      </c>
      <c r="CS457" s="67">
        <v>0</v>
      </c>
      <c r="CT457" s="67">
        <v>0</v>
      </c>
      <c r="CU457" s="67">
        <v>0</v>
      </c>
      <c r="CV457" s="67">
        <v>0</v>
      </c>
      <c r="CW457" s="67">
        <v>0</v>
      </c>
      <c r="CX457" s="135">
        <v>0</v>
      </c>
      <c r="CZ457" s="55">
        <v>0</v>
      </c>
      <c r="DA457" s="55">
        <v>0</v>
      </c>
      <c r="DB457" s="55">
        <v>0</v>
      </c>
      <c r="DC457" s="55">
        <v>0</v>
      </c>
      <c r="DD457" s="55">
        <v>0</v>
      </c>
      <c r="DE457" s="135">
        <v>0</v>
      </c>
      <c r="DG457" s="43" t="b" cm="1">
        <f t="array" aca="1" ref="DG457" ca="1">OR($G457=Forecast_Capex_Input!$BF$8:$BF$10)</f>
        <v>0</v>
      </c>
      <c r="DH457" s="43" cm="1">
        <f t="array" aca="1" ref="DH457" ca="1">IFERROR(INDEX(Forecast_Capex_Input!BG$12:BG$286,$Z457)
*(INDEX(Forecast_Capex_Input!$H$12:$H$286,$Z457)=Repex),0)
*$DG457</f>
        <v>0</v>
      </c>
      <c r="DI457" s="43" cm="1">
        <f t="array" aca="1" ref="DI457" ca="1">IFERROR(INDEX(Forecast_Capex_Input!BH$12:BH$286,$Z457)
*(INDEX(Forecast_Capex_Input!$H$12:$H$286,$Z457)=Repex),0)
*$DG457</f>
        <v>0</v>
      </c>
      <c r="DJ457" s="43" cm="1">
        <f t="array" aca="1" ref="DJ457" ca="1">IFERROR(INDEX(Forecast_Capex_Input!BI$12:BI$286,$Z457)
*(INDEX(Forecast_Capex_Input!$H$12:$H$286,$Z457)=Repex),0)
*$DG457</f>
        <v>0</v>
      </c>
      <c r="DK457" s="43" cm="1">
        <f t="array" aca="1" ref="DK457" ca="1">IFERROR(INDEX(Forecast_Capex_Input!BJ$12:BJ$286,$Z457)
*(INDEX(Forecast_Capex_Input!$H$12:$H$286,$Z457)=Repex),0)
*$DG457</f>
        <v>0</v>
      </c>
      <c r="DL457" s="43" cm="1">
        <f t="array" aca="1" ref="DL457" ca="1">IFERROR(INDEX(Forecast_Capex_Input!BK$12:BK$286,$Z457)
*(INDEX(Forecast_Capex_Input!$H$12:$H$286,$Z457)=Repex),0)
*$DG457</f>
        <v>0</v>
      </c>
      <c r="DM457" s="43" cm="1">
        <f t="array" aca="1" ref="DM457" ca="1">IFERROR(INDEX(Forecast_Capex_Input!BL$12:BL$286,$Z457)
*(INDEX(Forecast_Capex_Input!$H$12:$H$286,$Z457)=Repex),0)
*$DG457</f>
        <v>0</v>
      </c>
      <c r="DO457" s="43" t="b" cm="1">
        <f t="array" aca="1" ref="DO457" ca="1">OR($G457=Forecast_Capex_Input!$BN$8:$BN$9)</f>
        <v>0</v>
      </c>
      <c r="DP457" s="43" cm="1">
        <f t="array" aca="1" ref="DP457" ca="1">IFERROR(INDEX(Forecast_Capex_Input!BO$12:BO$286,$Z457)
*(INDEX(Forecast_Capex_Input!$H$12:$H$286,$Z457)=Repex),0)
*$DO457</f>
        <v>0</v>
      </c>
      <c r="DQ457" s="43" cm="1">
        <f t="array" aca="1" ref="DQ457" ca="1">IFERROR(INDEX(Forecast_Capex_Input!BP$12:BP$286,$Z457)
*(INDEX(Forecast_Capex_Input!$H$12:$H$286,$Z457)=Repex),0)
*$DO457</f>
        <v>0</v>
      </c>
      <c r="DR457" s="43" cm="1">
        <f t="array" aca="1" ref="DR457" ca="1">IFERROR(INDEX(Forecast_Capex_Input!BQ$12:BQ$286,$Z457)
*(INDEX(Forecast_Capex_Input!$H$12:$H$286,$Z457)=Repex),0)
*$DO457</f>
        <v>0</v>
      </c>
      <c r="DS457" s="43" cm="1">
        <f t="array" aca="1" ref="DS457" ca="1">IFERROR(INDEX(Forecast_Capex_Input!BR$12:BR$286,$Z457)
*(INDEX(Forecast_Capex_Input!$H$12:$H$286,$Z457)=Repex),0)
*$DO457</f>
        <v>0</v>
      </c>
      <c r="DT457" s="43" cm="1">
        <f t="array" aca="1" ref="DT457" ca="1">IFERROR(INDEX(Forecast_Capex_Input!BS$12:BS$286,$Z457)
*(INDEX(Forecast_Capex_Input!$H$12:$H$286,$Z457)=Repex),0)
*$DO457</f>
        <v>0</v>
      </c>
      <c r="DV457" s="43" t="b" cm="1">
        <f t="array" aca="1" ref="DV457" ca="1">OR($G457=Forecast_Capex_Input!$BU$8:$BU$10)</f>
        <v>0</v>
      </c>
      <c r="DW457" s="43" cm="1">
        <f t="array" aca="1" ref="DW457" ca="1">IFERROR(INDEX(Forecast_Capex_Input!BV$12:BV$286,$Z457)
*(INDEX(Forecast_Capex_Input!$H$12:$H$286,$Z457)=Repex),0)
*$DV457</f>
        <v>0</v>
      </c>
      <c r="DX457" s="43" cm="1">
        <f t="array" aca="1" ref="DX457" ca="1">IFERROR(INDEX(Forecast_Capex_Input!BW$12:BW$286,$Z457)
*(INDEX(Forecast_Capex_Input!$H$12:$H$286,$Z457)=Repex),0)
*$DV457</f>
        <v>0</v>
      </c>
      <c r="DY457" s="43" cm="1">
        <f t="array" aca="1" ref="DY457" ca="1">IFERROR(INDEX(Forecast_Capex_Input!BX$12:BX$286,$Z457)
*(INDEX(Forecast_Capex_Input!$H$12:$H$286,$Z457)=Repex),0)
*$DV457</f>
        <v>0</v>
      </c>
      <c r="DZ457" s="43" cm="1">
        <f t="array" aca="1" ref="DZ457" ca="1">IFERROR(INDEX(Forecast_Capex_Input!BY$12:BY$286,$Z457)
*(INDEX(Forecast_Capex_Input!$H$12:$H$286,$Z457)=Repex),0)
*$DV457</f>
        <v>0</v>
      </c>
      <c r="EA457" s="43" cm="1">
        <f t="array" aca="1" ref="EA457" ca="1">IFERROR(INDEX(Forecast_Capex_Input!BZ$12:BZ$286,$Z457)
*(INDEX(Forecast_Capex_Input!$H$12:$H$286,$Z457)=Repex),0)
*$DV457</f>
        <v>0</v>
      </c>
      <c r="EB457" s="43" cm="1">
        <f t="array" aca="1" ref="EB457" ca="1">IFERROR(INDEX(Forecast_Capex_Input!CA$12:CA$286,$Z457)
*(INDEX(Forecast_Capex_Input!$H$12:$H$286,$Z457)=Repex),0)
*$DV457</f>
        <v>0</v>
      </c>
      <c r="EC457" s="43" cm="1">
        <f t="array" aca="1" ref="EC457" ca="1">IFERROR(INDEX(Forecast_Capex_Input!CB$12:CB$286,$Z457)
*(INDEX(Forecast_Capex_Input!$H$12:$H$286,$Z457)=Repex),0)
*$DV457</f>
        <v>0</v>
      </c>
      <c r="ED457" s="43" cm="1">
        <f t="array" aca="1" ref="ED457" ca="1">IFERROR(INDEX(Forecast_Capex_Input!CC$12:CC$286,$Z457)
*(INDEX(Forecast_Capex_Input!$H$12:$H$286,$Z457)=Repex),0)
*$DV457</f>
        <v>0</v>
      </c>
      <c r="EF457" s="86" t="str">
        <f t="shared" si="46"/>
        <v>N/A</v>
      </c>
      <c r="EG457" s="28" t="str">
        <f>IFERROR(RANK(EF457,EF$11:EF$1010,0)+COUNTIF(EF$11:EF457,EF457)-1,NA)</f>
        <v>N/A</v>
      </c>
    </row>
    <row r="458" spans="3:137" x14ac:dyDescent="0.2">
      <c r="C458" s="28">
        <f t="shared" si="42"/>
        <v>448</v>
      </c>
      <c r="D458" s="9" t="str" cm="1">
        <f t="array" ref="D458">IFERROR(INDEX(Forecast_Capex_Input!$D$12:$D$286,$Z458),NA)</f>
        <v>Trailer</v>
      </c>
      <c r="E458" s="24" t="b" cm="1">
        <f t="array" ref="E458">IF($Z458=NA,NA,INDEX(Forecast_Capex_Input!$E$12:$E$286,$Z458))</f>
        <v>1</v>
      </c>
      <c r="F458" s="9" t="str" cm="1">
        <f t="array" aca="1" ref="F458" ca="1">IFERROR(INDEX(General!$E$25:$E$26,$AA458),NA)</f>
        <v>Non-Labour</v>
      </c>
      <c r="G458" s="9" t="str" cm="1">
        <f t="array" aca="1" ref="G458" ca="1">IFERROR(INDEX(Forecast_Capex_Input!$AI$11:$BB$11,$AC458),NA)</f>
        <v>Minor Plant, Motor Vehicles &amp; Mobile Plant</v>
      </c>
      <c r="H458" s="50" cm="1">
        <f t="array" aca="1" ref="H458" ca="1">IFERROR(INDEX(Forecast_Capex_Input!$AI$12:$BB$286,$Z458,$AC458),NA)</f>
        <v>1</v>
      </c>
      <c r="I458" s="150" t="str" cm="1">
        <f t="array" ref="I458">IFERROR(INDEX(Forecast_Capex_Input!$F$12:$F$286,$Z458),NA)</f>
        <v>Non-network - Other</v>
      </c>
      <c r="J458" s="150" t="str" cm="1">
        <f t="array" ref="J458">IFERROR(INDEX(Forecast_Capex_Input!G$12:G$286,$Z458),NA)</f>
        <v>Fleet</v>
      </c>
      <c r="K458" s="150" t="str" cm="1">
        <f t="array" ref="K458">IFERROR(INDEX(Forecast_Capex_Input!H$12:H$286,$Z458),NA)</f>
        <v>Fleet &amp; Property</v>
      </c>
      <c r="L458" s="150" t="str" cm="1">
        <f t="array" ref="L458">IFERROR(INDEX(Forecast_Capex_Input!I$12:I$286,$Z458),NA)</f>
        <v>N/A</v>
      </c>
      <c r="M458" s="150" t="str" cm="1">
        <f t="array" ref="M458">IFERROR(INDEX(Forecast_Capex_Input!J$12:J$286,$Z458),NA)</f>
        <v>Trailer</v>
      </c>
      <c r="N458" s="150" t="str" cm="1">
        <f t="array" ref="N458">IFERROR(INDEX(Forecast_Capex_Input!K$12:K$286,$Z458),NA)</f>
        <v>N/A</v>
      </c>
      <c r="O458" s="150" t="str" cm="1">
        <f t="array" ref="O458">IFERROR(INDEX(Forecast_Capex_Input!L$12:L$286,$Z458),NA)</f>
        <v>N/A</v>
      </c>
      <c r="P458" s="150" t="str" cm="1">
        <f t="array" ref="P458">IFERROR(INDEX(Forecast_Capex_Input!M$12:M$286,$Z458),NA)</f>
        <v>N/A</v>
      </c>
      <c r="Q458" s="24" t="str" cm="1">
        <f t="array" ref="Q458">IFERROR(INDEX(Forecast_Capex_Input!N$12:N$286,$Z458),NA)</f>
        <v>No</v>
      </c>
      <c r="R458" s="190" cm="1">
        <f t="array" ref="R458">IFERROR(INDEX(Forecast_Capex_Input!O$12:O$286,$Z458),0)</f>
        <v>0</v>
      </c>
      <c r="S458" s="24" t="str" cm="1">
        <f t="array" ref="S458">IFERROR(INDEX(Forecast_Capex_Input!P$12:P$286,$Z458),0)</f>
        <v>Safety security &amp; reliability</v>
      </c>
      <c r="T458" s="150" t="str" cm="1">
        <f t="array" aca="1" ref="T458" ca="1">IFERROR(INDEX(General!$K$91:$K$110,$AC458),NA)</f>
        <v>Minor Plant, Motor Vehicles &amp; Mobile Plant (2018 onwards)</v>
      </c>
      <c r="U458" s="43" cm="1">
        <f t="array" aca="1" ref="U458" ca="1">IFERROR(
IF($F458=General!$E$25,INDEX(Forecast_Capex_Input!S$12:S$286,$Z458),
INDEX(Forecast_Capex_Input!T$12:T$286,$Z458)),0)</f>
        <v>1</v>
      </c>
      <c r="V458" s="82" t="b">
        <f>IFERROR(INDEX(Overheads!$T$19:$T$26,MATCH($I458,Overheads!$E$19:$E$26,0)),FALSE)</f>
        <v>0</v>
      </c>
      <c r="W458" s="209" t="str" cm="1">
        <f t="array" ref="W458">IFERROR(
INDEX(Forecast_Capex_Input!CN$12:CN$286,$Z458),0)</f>
        <v>FY21</v>
      </c>
      <c r="X458" s="209">
        <f>IFERROR(
MATCH($W458,General!$L$39:$S$39,0),1)</f>
        <v>1</v>
      </c>
      <c r="Z458" s="28">
        <f>IFERROR(
IF(MATCH($C458,Forecast_Capex_Input!$CI$12:$CI$286,1)+1&gt;MAX(Forecast_Capex_Input!$C$12:$C$286),NA,
MATCH($C458,Forecast_Capex_Input!$CI$12:$CI$286,1)+1),1)</f>
        <v>181</v>
      </c>
      <c r="AA458" s="28" cm="1">
        <f t="array" aca="1" ref="AA458" ca="1">IFERROR(
IF(Z457&lt;&gt;Z458,1,
IF(COUNTIF(OFFSET(AA457,0,0,-INDEX(Forecast_Capex_Input!$CG$12:$CG$286,$Z458)),AA457)=INDEX(Forecast_Capex_Input!$CG$12:$CG$286,$Z458),AA457+1,AA457)),NA)</f>
        <v>2</v>
      </c>
      <c r="AB458" s="28" cm="1">
        <f t="array" ref="AB458">IFERROR($C458-IF($Z458=1,1,INDEX(Forecast_Capex_Input!$CI$12:$CI$286,$Z458-1))+1,NA)</f>
        <v>2</v>
      </c>
      <c r="AC458" s="28" cm="1">
        <f t="array" aca="1" ref="AC458" ca="1">IFERROR(IF(AA458=1,
INDEX(Forecast_Capex_Input!$AI$10:$BB$10,SMALL(IF(INDEX(Forecast_Capex_Input!$AI$12:$BB$286,$Z458,0)&gt;0,COLUMN(Forecast_Capex_Input!$AI$10:$BB$10)-COLUMN(Forecast_Capex_Input!$AI$12)+1),ROWS(OFFSET(AC457,0,0,-$AB458)))),
OFFSET(AC457,-INDEX(Forecast_Capex_Input!$CG$12:$CG$286,$Z458)+1,0)),NA)</f>
        <v>7</v>
      </c>
      <c r="AD458" s="28">
        <f t="shared" ca="1" si="40"/>
        <v>2</v>
      </c>
      <c r="AE458" s="82" t="b">
        <f t="shared" si="43"/>
        <v>0</v>
      </c>
      <c r="AF458" s="78" t="b">
        <v>0</v>
      </c>
      <c r="AG458" s="82" t="b">
        <f t="shared" si="41"/>
        <v>1</v>
      </c>
      <c r="AI458" s="55">
        <v>0.18079863481228667</v>
      </c>
      <c r="AJ458" s="55">
        <v>0.60266211604095565</v>
      </c>
      <c r="AK458" s="55">
        <v>0.43302389078498288</v>
      </c>
      <c r="AL458" s="55">
        <v>0.24218088737201363</v>
      </c>
      <c r="AM458" s="55">
        <v>0.8202901023890784</v>
      </c>
      <c r="AN458" s="135">
        <v>2.2789556313993171</v>
      </c>
      <c r="AP458" s="55">
        <v>0.18079863481228667</v>
      </c>
      <c r="AQ458" s="55">
        <v>0.60266211604095565</v>
      </c>
      <c r="AR458" s="55">
        <v>0.43302389078498288</v>
      </c>
      <c r="AS458" s="55">
        <v>0.24218088737201363</v>
      </c>
      <c r="AT458" s="55">
        <v>0.8202901023890784</v>
      </c>
      <c r="AU458" s="135">
        <v>2.2789556313993171</v>
      </c>
      <c r="AW458" s="55">
        <v>0</v>
      </c>
      <c r="AX458" s="55">
        <v>0</v>
      </c>
      <c r="AY458" s="55">
        <v>0</v>
      </c>
      <c r="AZ458" s="55">
        <v>0</v>
      </c>
      <c r="BA458" s="55">
        <v>0</v>
      </c>
      <c r="BB458" s="135">
        <v>0</v>
      </c>
      <c r="BD458" s="55">
        <v>4.2438271149001418E-3</v>
      </c>
      <c r="BE458" s="55">
        <v>1.3346914318162874E-2</v>
      </c>
      <c r="BF458" s="55">
        <v>1.1516659422018917E-2</v>
      </c>
      <c r="BG458" s="55">
        <v>6.4857346425015719E-3</v>
      </c>
      <c r="BH458" s="55">
        <v>1.9786728076195664E-2</v>
      </c>
      <c r="BI458" s="135">
        <v>5.5379863573779171E-2</v>
      </c>
      <c r="BK458" s="55">
        <v>0.18504246192718682</v>
      </c>
      <c r="BL458" s="55">
        <v>0.61600903035911858</v>
      </c>
      <c r="BM458" s="55">
        <v>0.44454055020700178</v>
      </c>
      <c r="BN458" s="55">
        <v>0.2486666220145152</v>
      </c>
      <c r="BO458" s="55">
        <v>0.84007683046527404</v>
      </c>
      <c r="BP458" s="135">
        <v>2.3343354949730966</v>
      </c>
      <c r="BR458" s="147">
        <v>0.2</v>
      </c>
      <c r="BS458" s="147">
        <v>0.2</v>
      </c>
      <c r="BT458" s="147">
        <v>0.2</v>
      </c>
      <c r="BU458" s="147">
        <v>0.2</v>
      </c>
      <c r="BV458" s="147">
        <v>0.2</v>
      </c>
      <c r="BX458" s="55">
        <v>0.45579112627986346</v>
      </c>
      <c r="BY458" s="55">
        <v>0.45579112627986346</v>
      </c>
      <c r="BZ458" s="55">
        <v>0.45579112627986346</v>
      </c>
      <c r="CA458" s="55">
        <v>0.45579112627986346</v>
      </c>
      <c r="CB458" s="55">
        <v>0.45579112627986346</v>
      </c>
      <c r="CC458" s="135">
        <v>2.2789556313993171</v>
      </c>
      <c r="CE458" s="55">
        <v>0.45579112627986346</v>
      </c>
      <c r="CF458" s="55">
        <v>0.45579112627986346</v>
      </c>
      <c r="CG458" s="55">
        <v>0.45579112627986346</v>
      </c>
      <c r="CH458" s="55">
        <v>0.45579112627986346</v>
      </c>
      <c r="CI458" s="55">
        <v>0.45579112627986346</v>
      </c>
      <c r="CJ458" s="135">
        <v>2.2789556313993171</v>
      </c>
      <c r="CL458" s="55">
        <v>0</v>
      </c>
      <c r="CM458" s="55">
        <v>0</v>
      </c>
      <c r="CN458" s="55">
        <v>0</v>
      </c>
      <c r="CO458" s="55">
        <v>0</v>
      </c>
      <c r="CP458" s="55">
        <v>0</v>
      </c>
      <c r="CQ458" s="135">
        <v>0</v>
      </c>
      <c r="CS458" s="67">
        <v>1.1075972714755834E-2</v>
      </c>
      <c r="CT458" s="67">
        <v>1.1075972714755834E-2</v>
      </c>
      <c r="CU458" s="67">
        <v>1.1075972714755834E-2</v>
      </c>
      <c r="CV458" s="67">
        <v>1.1075972714755834E-2</v>
      </c>
      <c r="CW458" s="67">
        <v>1.1075972714755834E-2</v>
      </c>
      <c r="CX458" s="135">
        <v>5.5379863573779171E-2</v>
      </c>
      <c r="CZ458" s="55">
        <v>0.46686709899461931</v>
      </c>
      <c r="DA458" s="55">
        <v>0.46686709899461931</v>
      </c>
      <c r="DB458" s="55">
        <v>0.46686709899461931</v>
      </c>
      <c r="DC458" s="55">
        <v>0.46686709899461931</v>
      </c>
      <c r="DD458" s="55">
        <v>0.46686709899461931</v>
      </c>
      <c r="DE458" s="135">
        <v>2.3343354949730966</v>
      </c>
      <c r="DG458" s="43" t="b" cm="1">
        <f t="array" aca="1" ref="DG458" ca="1">OR($G458=Forecast_Capex_Input!$BF$8:$BF$10)</f>
        <v>0</v>
      </c>
      <c r="DH458" s="43" cm="1">
        <f t="array" aca="1" ref="DH458" ca="1">IFERROR(INDEX(Forecast_Capex_Input!BG$12:BG$286,$Z458)
*(INDEX(Forecast_Capex_Input!$H$12:$H$286,$Z458)=Repex),0)
*$DG458</f>
        <v>0</v>
      </c>
      <c r="DI458" s="43" cm="1">
        <f t="array" aca="1" ref="DI458" ca="1">IFERROR(INDEX(Forecast_Capex_Input!BH$12:BH$286,$Z458)
*(INDEX(Forecast_Capex_Input!$H$12:$H$286,$Z458)=Repex),0)
*$DG458</f>
        <v>0</v>
      </c>
      <c r="DJ458" s="43" cm="1">
        <f t="array" aca="1" ref="DJ458" ca="1">IFERROR(INDEX(Forecast_Capex_Input!BI$12:BI$286,$Z458)
*(INDEX(Forecast_Capex_Input!$H$12:$H$286,$Z458)=Repex),0)
*$DG458</f>
        <v>0</v>
      </c>
      <c r="DK458" s="43" cm="1">
        <f t="array" aca="1" ref="DK458" ca="1">IFERROR(INDEX(Forecast_Capex_Input!BJ$12:BJ$286,$Z458)
*(INDEX(Forecast_Capex_Input!$H$12:$H$286,$Z458)=Repex),0)
*$DG458</f>
        <v>0</v>
      </c>
      <c r="DL458" s="43" cm="1">
        <f t="array" aca="1" ref="DL458" ca="1">IFERROR(INDEX(Forecast_Capex_Input!BK$12:BK$286,$Z458)
*(INDEX(Forecast_Capex_Input!$H$12:$H$286,$Z458)=Repex),0)
*$DG458</f>
        <v>0</v>
      </c>
      <c r="DM458" s="43" cm="1">
        <f t="array" aca="1" ref="DM458" ca="1">IFERROR(INDEX(Forecast_Capex_Input!BL$12:BL$286,$Z458)
*(INDEX(Forecast_Capex_Input!$H$12:$H$286,$Z458)=Repex),0)
*$DG458</f>
        <v>0</v>
      </c>
      <c r="DO458" s="43" t="b" cm="1">
        <f t="array" aca="1" ref="DO458" ca="1">OR($G458=Forecast_Capex_Input!$BN$8:$BN$9)</f>
        <v>0</v>
      </c>
      <c r="DP458" s="43" cm="1">
        <f t="array" aca="1" ref="DP458" ca="1">IFERROR(INDEX(Forecast_Capex_Input!BO$12:BO$286,$Z458)
*(INDEX(Forecast_Capex_Input!$H$12:$H$286,$Z458)=Repex),0)
*$DO458</f>
        <v>0</v>
      </c>
      <c r="DQ458" s="43" cm="1">
        <f t="array" aca="1" ref="DQ458" ca="1">IFERROR(INDEX(Forecast_Capex_Input!BP$12:BP$286,$Z458)
*(INDEX(Forecast_Capex_Input!$H$12:$H$286,$Z458)=Repex),0)
*$DO458</f>
        <v>0</v>
      </c>
      <c r="DR458" s="43" cm="1">
        <f t="array" aca="1" ref="DR458" ca="1">IFERROR(INDEX(Forecast_Capex_Input!BQ$12:BQ$286,$Z458)
*(INDEX(Forecast_Capex_Input!$H$12:$H$286,$Z458)=Repex),0)
*$DO458</f>
        <v>0</v>
      </c>
      <c r="DS458" s="43" cm="1">
        <f t="array" aca="1" ref="DS458" ca="1">IFERROR(INDEX(Forecast_Capex_Input!BR$12:BR$286,$Z458)
*(INDEX(Forecast_Capex_Input!$H$12:$H$286,$Z458)=Repex),0)
*$DO458</f>
        <v>0</v>
      </c>
      <c r="DT458" s="43" cm="1">
        <f t="array" aca="1" ref="DT458" ca="1">IFERROR(INDEX(Forecast_Capex_Input!BS$12:BS$286,$Z458)
*(INDEX(Forecast_Capex_Input!$H$12:$H$286,$Z458)=Repex),0)
*$DO458</f>
        <v>0</v>
      </c>
      <c r="DV458" s="43" t="b" cm="1">
        <f t="array" aca="1" ref="DV458" ca="1">OR($G458=Forecast_Capex_Input!$BU$8:$BU$10)</f>
        <v>0</v>
      </c>
      <c r="DW458" s="43" cm="1">
        <f t="array" aca="1" ref="DW458" ca="1">IFERROR(INDEX(Forecast_Capex_Input!BV$12:BV$286,$Z458)
*(INDEX(Forecast_Capex_Input!$H$12:$H$286,$Z458)=Repex),0)
*$DV458</f>
        <v>0</v>
      </c>
      <c r="DX458" s="43" cm="1">
        <f t="array" aca="1" ref="DX458" ca="1">IFERROR(INDEX(Forecast_Capex_Input!BW$12:BW$286,$Z458)
*(INDEX(Forecast_Capex_Input!$H$12:$H$286,$Z458)=Repex),0)
*$DV458</f>
        <v>0</v>
      </c>
      <c r="DY458" s="43" cm="1">
        <f t="array" aca="1" ref="DY458" ca="1">IFERROR(INDEX(Forecast_Capex_Input!BX$12:BX$286,$Z458)
*(INDEX(Forecast_Capex_Input!$H$12:$H$286,$Z458)=Repex),0)
*$DV458</f>
        <v>0</v>
      </c>
      <c r="DZ458" s="43" cm="1">
        <f t="array" aca="1" ref="DZ458" ca="1">IFERROR(INDEX(Forecast_Capex_Input!BY$12:BY$286,$Z458)
*(INDEX(Forecast_Capex_Input!$H$12:$H$286,$Z458)=Repex),0)
*$DV458</f>
        <v>0</v>
      </c>
      <c r="EA458" s="43" cm="1">
        <f t="array" aca="1" ref="EA458" ca="1">IFERROR(INDEX(Forecast_Capex_Input!BZ$12:BZ$286,$Z458)
*(INDEX(Forecast_Capex_Input!$H$12:$H$286,$Z458)=Repex),0)
*$DV458</f>
        <v>0</v>
      </c>
      <c r="EB458" s="43" cm="1">
        <f t="array" aca="1" ref="EB458" ca="1">IFERROR(INDEX(Forecast_Capex_Input!CA$12:CA$286,$Z458)
*(INDEX(Forecast_Capex_Input!$H$12:$H$286,$Z458)=Repex),0)
*$DV458</f>
        <v>0</v>
      </c>
      <c r="EC458" s="43" cm="1">
        <f t="array" aca="1" ref="EC458" ca="1">IFERROR(INDEX(Forecast_Capex_Input!CB$12:CB$286,$Z458)
*(INDEX(Forecast_Capex_Input!$H$12:$H$286,$Z458)=Repex),0)
*$DV458</f>
        <v>0</v>
      </c>
      <c r="ED458" s="43" cm="1">
        <f t="array" aca="1" ref="ED458" ca="1">IFERROR(INDEX(Forecast_Capex_Input!CC$12:CC$286,$Z458)
*(INDEX(Forecast_Capex_Input!$H$12:$H$286,$Z458)=Repex),0)
*$DV458</f>
        <v>0</v>
      </c>
      <c r="EF458" s="86" t="str">
        <f t="shared" si="46"/>
        <v>N/A</v>
      </c>
      <c r="EG458" s="28" t="str">
        <f>IFERROR(RANK(EF458,EF$11:EF$1010,0)+COUNTIF(EF$11:EF458,EF458)-1,NA)</f>
        <v>N/A</v>
      </c>
    </row>
    <row r="459" spans="3:137" x14ac:dyDescent="0.2">
      <c r="C459" s="28">
        <f t="shared" si="42"/>
        <v>449</v>
      </c>
      <c r="D459" s="9" t="str" cm="1">
        <f t="array" ref="D459">IFERROR(INDEX(Forecast_Capex_Input!$D$12:$D$286,$Z459),NA)</f>
        <v>Tracking units</v>
      </c>
      <c r="E459" s="24" t="b" cm="1">
        <f t="array" ref="E459">IF($Z459=NA,NA,INDEX(Forecast_Capex_Input!$E$12:$E$286,$Z459))</f>
        <v>0</v>
      </c>
      <c r="F459" s="9" t="str" cm="1">
        <f t="array" aca="1" ref="F459" ca="1">IFERROR(INDEX(General!$E$25:$E$26,$AA459),NA)</f>
        <v>Labour</v>
      </c>
      <c r="G459" s="9" t="str" cm="1">
        <f t="array" aca="1" ref="G459" ca="1">IFERROR(INDEX(Forecast_Capex_Input!$AI$11:$BB$11,$AC459),NA)</f>
        <v>Minor Plant, Motor Vehicles &amp; Mobile Plant</v>
      </c>
      <c r="H459" s="50" cm="1">
        <f t="array" aca="1" ref="H459" ca="1">IFERROR(INDEX(Forecast_Capex_Input!$AI$12:$BB$286,$Z459,$AC459),NA)</f>
        <v>1</v>
      </c>
      <c r="I459" s="150" t="str" cm="1">
        <f t="array" ref="I459">IFERROR(INDEX(Forecast_Capex_Input!$F$12:$F$286,$Z459),NA)</f>
        <v>Non-network - Other</v>
      </c>
      <c r="J459" s="150" t="str" cm="1">
        <f t="array" ref="J459">IFERROR(INDEX(Forecast_Capex_Input!G$12:G$286,$Z459),NA)</f>
        <v>Fleet</v>
      </c>
      <c r="K459" s="150" t="str" cm="1">
        <f t="array" ref="K459">IFERROR(INDEX(Forecast_Capex_Input!H$12:H$286,$Z459),NA)</f>
        <v>Fleet &amp; Property</v>
      </c>
      <c r="L459" s="150" t="str" cm="1">
        <f t="array" ref="L459">IFERROR(INDEX(Forecast_Capex_Input!I$12:I$286,$Z459),NA)</f>
        <v>N/A</v>
      </c>
      <c r="M459" s="150" t="str" cm="1">
        <f t="array" ref="M459">IFERROR(INDEX(Forecast_Capex_Input!J$12:J$286,$Z459),NA)</f>
        <v>Tracking units</v>
      </c>
      <c r="N459" s="150" t="str" cm="1">
        <f t="array" ref="N459">IFERROR(INDEX(Forecast_Capex_Input!K$12:K$286,$Z459),NA)</f>
        <v>N/A</v>
      </c>
      <c r="O459" s="150" t="str" cm="1">
        <f t="array" ref="O459">IFERROR(INDEX(Forecast_Capex_Input!L$12:L$286,$Z459),NA)</f>
        <v>N/A</v>
      </c>
      <c r="P459" s="150" t="str" cm="1">
        <f t="array" ref="P459">IFERROR(INDEX(Forecast_Capex_Input!M$12:M$286,$Z459),NA)</f>
        <v>N/A</v>
      </c>
      <c r="Q459" s="24" t="str" cm="1">
        <f t="array" ref="Q459">IFERROR(INDEX(Forecast_Capex_Input!N$12:N$286,$Z459),NA)</f>
        <v>No</v>
      </c>
      <c r="R459" s="190" cm="1">
        <f t="array" ref="R459">IFERROR(INDEX(Forecast_Capex_Input!O$12:O$286,$Z459),0)</f>
        <v>0</v>
      </c>
      <c r="S459" s="24" t="str" cm="1">
        <f t="array" ref="S459">IFERROR(INDEX(Forecast_Capex_Input!P$12:P$286,$Z459),0)</f>
        <v>Safety security &amp; reliability</v>
      </c>
      <c r="T459" s="150" t="str" cm="1">
        <f t="array" aca="1" ref="T459" ca="1">IFERROR(INDEX(General!$K$91:$K$110,$AC459),NA)</f>
        <v>Minor Plant, Motor Vehicles &amp; Mobile Plant (2018 onwards)</v>
      </c>
      <c r="U459" s="43" cm="1">
        <f t="array" aca="1" ref="U459" ca="1">IFERROR(
IF($F459=General!$E$25,INDEX(Forecast_Capex_Input!S$12:S$286,$Z459),
INDEX(Forecast_Capex_Input!T$12:T$286,$Z459)),0)</f>
        <v>0</v>
      </c>
      <c r="V459" s="82" t="b">
        <f>IFERROR(INDEX(Overheads!$T$19:$T$26,MATCH($I459,Overheads!$E$19:$E$26,0)),FALSE)</f>
        <v>0</v>
      </c>
      <c r="W459" s="209" t="str" cm="1">
        <f t="array" ref="W459">IFERROR(
INDEX(Forecast_Capex_Input!CN$12:CN$286,$Z459),0)</f>
        <v>FY21</v>
      </c>
      <c r="X459" s="209">
        <f>IFERROR(
MATCH($W459,General!$L$39:$S$39,0),1)</f>
        <v>1</v>
      </c>
      <c r="Z459" s="28">
        <f>IFERROR(
IF(MATCH($C459,Forecast_Capex_Input!$CI$12:$CI$286,1)+1&gt;MAX(Forecast_Capex_Input!$C$12:$C$286),NA,
MATCH($C459,Forecast_Capex_Input!$CI$12:$CI$286,1)+1),1)</f>
        <v>182</v>
      </c>
      <c r="AA459" s="28" cm="1">
        <f t="array" aca="1" ref="AA459" ca="1">IFERROR(
IF(Z458&lt;&gt;Z459,1,
IF(COUNTIF(OFFSET(AA458,0,0,-INDEX(Forecast_Capex_Input!$CG$12:$CG$286,$Z459)),AA458)=INDEX(Forecast_Capex_Input!$CG$12:$CG$286,$Z459),AA458+1,AA458)),NA)</f>
        <v>1</v>
      </c>
      <c r="AB459" s="28" cm="1">
        <f t="array" ref="AB459">IFERROR($C459-IF($Z459=1,1,INDEX(Forecast_Capex_Input!$CI$12:$CI$286,$Z459-1))+1,NA)</f>
        <v>1</v>
      </c>
      <c r="AC459" s="28" cm="1">
        <f t="array" aca="1" ref="AC459" ca="1">IFERROR(IF(AA459=1,
INDEX(Forecast_Capex_Input!$AI$10:$BB$10,SMALL(IF(INDEX(Forecast_Capex_Input!$AI$12:$BB$286,$Z459,0)&gt;0,COLUMN(Forecast_Capex_Input!$AI$10:$BB$10)-COLUMN(Forecast_Capex_Input!$AI$12)+1),ROWS(OFFSET(AC458,0,0,-$AB459)))),
OFFSET(AC458,-INDEX(Forecast_Capex_Input!$CG$12:$CG$286,$Z459)+1,0)),NA)</f>
        <v>7</v>
      </c>
      <c r="AD459" s="28">
        <f t="shared" ref="AD459:AD522" ca="1" si="47">IFERROR(
MATCH($F459,Esc_Category_List,0),NA)</f>
        <v>1</v>
      </c>
      <c r="AE459" s="82" t="b">
        <f t="shared" si="43"/>
        <v>0</v>
      </c>
      <c r="AF459" s="78" t="b">
        <v>0</v>
      </c>
      <c r="AG459" s="82" t="b">
        <f t="shared" ref="AG459:AG522" si="48">AND(NOT(AND(AE459,NOT(Inc_NCIPAP))),
NOT(AND(AF459,NOT(Inc_CP))))</f>
        <v>1</v>
      </c>
      <c r="AI459" s="55">
        <v>0</v>
      </c>
      <c r="AJ459" s="55">
        <v>0</v>
      </c>
      <c r="AK459" s="55">
        <v>0</v>
      </c>
      <c r="AL459" s="55">
        <v>0</v>
      </c>
      <c r="AM459" s="55">
        <v>0</v>
      </c>
      <c r="AN459" s="135">
        <v>0</v>
      </c>
      <c r="AP459" s="55">
        <v>0</v>
      </c>
      <c r="AQ459" s="55">
        <v>0</v>
      </c>
      <c r="AR459" s="55">
        <v>0</v>
      </c>
      <c r="AS459" s="55">
        <v>0</v>
      </c>
      <c r="AT459" s="55">
        <v>0</v>
      </c>
      <c r="AU459" s="135">
        <v>0</v>
      </c>
      <c r="AW459" s="55">
        <v>0</v>
      </c>
      <c r="AX459" s="55">
        <v>0</v>
      </c>
      <c r="AY459" s="55">
        <v>0</v>
      </c>
      <c r="AZ459" s="55">
        <v>0</v>
      </c>
      <c r="BA459" s="55">
        <v>0</v>
      </c>
      <c r="BB459" s="135">
        <v>0</v>
      </c>
      <c r="BD459" s="55">
        <v>0</v>
      </c>
      <c r="BE459" s="55">
        <v>0</v>
      </c>
      <c r="BF459" s="55">
        <v>0</v>
      </c>
      <c r="BG459" s="55">
        <v>0</v>
      </c>
      <c r="BH459" s="55">
        <v>0</v>
      </c>
      <c r="BI459" s="135">
        <v>0</v>
      </c>
      <c r="BK459" s="55">
        <v>0</v>
      </c>
      <c r="BL459" s="55">
        <v>0</v>
      </c>
      <c r="BM459" s="55">
        <v>0</v>
      </c>
      <c r="BN459" s="55">
        <v>0</v>
      </c>
      <c r="BO459" s="55">
        <v>0</v>
      </c>
      <c r="BP459" s="135">
        <v>0</v>
      </c>
      <c r="BR459" s="147">
        <v>0.2</v>
      </c>
      <c r="BS459" s="147">
        <v>0.2</v>
      </c>
      <c r="BT459" s="147">
        <v>0.2</v>
      </c>
      <c r="BU459" s="147">
        <v>0.2</v>
      </c>
      <c r="BV459" s="147">
        <v>0.2</v>
      </c>
      <c r="BX459" s="55">
        <v>0</v>
      </c>
      <c r="BY459" s="55">
        <v>0</v>
      </c>
      <c r="BZ459" s="55">
        <v>0</v>
      </c>
      <c r="CA459" s="55">
        <v>0</v>
      </c>
      <c r="CB459" s="55">
        <v>0</v>
      </c>
      <c r="CC459" s="135">
        <v>0</v>
      </c>
      <c r="CE459" s="55">
        <v>0</v>
      </c>
      <c r="CF459" s="55">
        <v>0</v>
      </c>
      <c r="CG459" s="55">
        <v>0</v>
      </c>
      <c r="CH459" s="55">
        <v>0</v>
      </c>
      <c r="CI459" s="55">
        <v>0</v>
      </c>
      <c r="CJ459" s="135">
        <v>0</v>
      </c>
      <c r="CL459" s="55">
        <v>0</v>
      </c>
      <c r="CM459" s="55">
        <v>0</v>
      </c>
      <c r="CN459" s="55">
        <v>0</v>
      </c>
      <c r="CO459" s="55">
        <v>0</v>
      </c>
      <c r="CP459" s="55">
        <v>0</v>
      </c>
      <c r="CQ459" s="135">
        <v>0</v>
      </c>
      <c r="CS459" s="67">
        <v>0</v>
      </c>
      <c r="CT459" s="67">
        <v>0</v>
      </c>
      <c r="CU459" s="67">
        <v>0</v>
      </c>
      <c r="CV459" s="67">
        <v>0</v>
      </c>
      <c r="CW459" s="67">
        <v>0</v>
      </c>
      <c r="CX459" s="135">
        <v>0</v>
      </c>
      <c r="CZ459" s="55">
        <v>0</v>
      </c>
      <c r="DA459" s="55">
        <v>0</v>
      </c>
      <c r="DB459" s="55">
        <v>0</v>
      </c>
      <c r="DC459" s="55">
        <v>0</v>
      </c>
      <c r="DD459" s="55">
        <v>0</v>
      </c>
      <c r="DE459" s="135">
        <v>0</v>
      </c>
      <c r="DG459" s="43" t="b" cm="1">
        <f t="array" aca="1" ref="DG459" ca="1">OR($G459=Forecast_Capex_Input!$BF$8:$BF$10)</f>
        <v>0</v>
      </c>
      <c r="DH459" s="43" cm="1">
        <f t="array" aca="1" ref="DH459" ca="1">IFERROR(INDEX(Forecast_Capex_Input!BG$12:BG$286,$Z459)
*(INDEX(Forecast_Capex_Input!$H$12:$H$286,$Z459)=Repex),0)
*$DG459</f>
        <v>0</v>
      </c>
      <c r="DI459" s="43" cm="1">
        <f t="array" aca="1" ref="DI459" ca="1">IFERROR(INDEX(Forecast_Capex_Input!BH$12:BH$286,$Z459)
*(INDEX(Forecast_Capex_Input!$H$12:$H$286,$Z459)=Repex),0)
*$DG459</f>
        <v>0</v>
      </c>
      <c r="DJ459" s="43" cm="1">
        <f t="array" aca="1" ref="DJ459" ca="1">IFERROR(INDEX(Forecast_Capex_Input!BI$12:BI$286,$Z459)
*(INDEX(Forecast_Capex_Input!$H$12:$H$286,$Z459)=Repex),0)
*$DG459</f>
        <v>0</v>
      </c>
      <c r="DK459" s="43" cm="1">
        <f t="array" aca="1" ref="DK459" ca="1">IFERROR(INDEX(Forecast_Capex_Input!BJ$12:BJ$286,$Z459)
*(INDEX(Forecast_Capex_Input!$H$12:$H$286,$Z459)=Repex),0)
*$DG459</f>
        <v>0</v>
      </c>
      <c r="DL459" s="43" cm="1">
        <f t="array" aca="1" ref="DL459" ca="1">IFERROR(INDEX(Forecast_Capex_Input!BK$12:BK$286,$Z459)
*(INDEX(Forecast_Capex_Input!$H$12:$H$286,$Z459)=Repex),0)
*$DG459</f>
        <v>0</v>
      </c>
      <c r="DM459" s="43" cm="1">
        <f t="array" aca="1" ref="DM459" ca="1">IFERROR(INDEX(Forecast_Capex_Input!BL$12:BL$286,$Z459)
*(INDEX(Forecast_Capex_Input!$H$12:$H$286,$Z459)=Repex),0)
*$DG459</f>
        <v>0</v>
      </c>
      <c r="DO459" s="43" t="b" cm="1">
        <f t="array" aca="1" ref="DO459" ca="1">OR($G459=Forecast_Capex_Input!$BN$8:$BN$9)</f>
        <v>0</v>
      </c>
      <c r="DP459" s="43" cm="1">
        <f t="array" aca="1" ref="DP459" ca="1">IFERROR(INDEX(Forecast_Capex_Input!BO$12:BO$286,$Z459)
*(INDEX(Forecast_Capex_Input!$H$12:$H$286,$Z459)=Repex),0)
*$DO459</f>
        <v>0</v>
      </c>
      <c r="DQ459" s="43" cm="1">
        <f t="array" aca="1" ref="DQ459" ca="1">IFERROR(INDEX(Forecast_Capex_Input!BP$12:BP$286,$Z459)
*(INDEX(Forecast_Capex_Input!$H$12:$H$286,$Z459)=Repex),0)
*$DO459</f>
        <v>0</v>
      </c>
      <c r="DR459" s="43" cm="1">
        <f t="array" aca="1" ref="DR459" ca="1">IFERROR(INDEX(Forecast_Capex_Input!BQ$12:BQ$286,$Z459)
*(INDEX(Forecast_Capex_Input!$H$12:$H$286,$Z459)=Repex),0)
*$DO459</f>
        <v>0</v>
      </c>
      <c r="DS459" s="43" cm="1">
        <f t="array" aca="1" ref="DS459" ca="1">IFERROR(INDEX(Forecast_Capex_Input!BR$12:BR$286,$Z459)
*(INDEX(Forecast_Capex_Input!$H$12:$H$286,$Z459)=Repex),0)
*$DO459</f>
        <v>0</v>
      </c>
      <c r="DT459" s="43" cm="1">
        <f t="array" aca="1" ref="DT459" ca="1">IFERROR(INDEX(Forecast_Capex_Input!BS$12:BS$286,$Z459)
*(INDEX(Forecast_Capex_Input!$H$12:$H$286,$Z459)=Repex),0)
*$DO459</f>
        <v>0</v>
      </c>
      <c r="DV459" s="43" t="b" cm="1">
        <f t="array" aca="1" ref="DV459" ca="1">OR($G459=Forecast_Capex_Input!$BU$8:$BU$10)</f>
        <v>0</v>
      </c>
      <c r="DW459" s="43" cm="1">
        <f t="array" aca="1" ref="DW459" ca="1">IFERROR(INDEX(Forecast_Capex_Input!BV$12:BV$286,$Z459)
*(INDEX(Forecast_Capex_Input!$H$12:$H$286,$Z459)=Repex),0)
*$DV459</f>
        <v>0</v>
      </c>
      <c r="DX459" s="43" cm="1">
        <f t="array" aca="1" ref="DX459" ca="1">IFERROR(INDEX(Forecast_Capex_Input!BW$12:BW$286,$Z459)
*(INDEX(Forecast_Capex_Input!$H$12:$H$286,$Z459)=Repex),0)
*$DV459</f>
        <v>0</v>
      </c>
      <c r="DY459" s="43" cm="1">
        <f t="array" aca="1" ref="DY459" ca="1">IFERROR(INDEX(Forecast_Capex_Input!BX$12:BX$286,$Z459)
*(INDEX(Forecast_Capex_Input!$H$12:$H$286,$Z459)=Repex),0)
*$DV459</f>
        <v>0</v>
      </c>
      <c r="DZ459" s="43" cm="1">
        <f t="array" aca="1" ref="DZ459" ca="1">IFERROR(INDEX(Forecast_Capex_Input!BY$12:BY$286,$Z459)
*(INDEX(Forecast_Capex_Input!$H$12:$H$286,$Z459)=Repex),0)
*$DV459</f>
        <v>0</v>
      </c>
      <c r="EA459" s="43" cm="1">
        <f t="array" aca="1" ref="EA459" ca="1">IFERROR(INDEX(Forecast_Capex_Input!BZ$12:BZ$286,$Z459)
*(INDEX(Forecast_Capex_Input!$H$12:$H$286,$Z459)=Repex),0)
*$DV459</f>
        <v>0</v>
      </c>
      <c r="EB459" s="43" cm="1">
        <f t="array" aca="1" ref="EB459" ca="1">IFERROR(INDEX(Forecast_Capex_Input!CA$12:CA$286,$Z459)
*(INDEX(Forecast_Capex_Input!$H$12:$H$286,$Z459)=Repex),0)
*$DV459</f>
        <v>0</v>
      </c>
      <c r="EC459" s="43" cm="1">
        <f t="array" aca="1" ref="EC459" ca="1">IFERROR(INDEX(Forecast_Capex_Input!CB$12:CB$286,$Z459)
*(INDEX(Forecast_Capex_Input!$H$12:$H$286,$Z459)=Repex),0)
*$DV459</f>
        <v>0</v>
      </c>
      <c r="ED459" s="43" cm="1">
        <f t="array" aca="1" ref="ED459" ca="1">IFERROR(INDEX(Forecast_Capex_Input!CC$12:CC$286,$Z459)
*(INDEX(Forecast_Capex_Input!$H$12:$H$286,$Z459)=Repex),0)
*$DV459</f>
        <v>0</v>
      </c>
      <c r="EF459" s="86" t="str">
        <f t="shared" ref="EF459:EF522" si="49">IF(AND($AG459,$K459=Augex),
$AU459,NA)</f>
        <v>N/A</v>
      </c>
      <c r="EG459" s="28" t="str">
        <f>IFERROR(RANK(EF459,EF$11:EF$1010,0)+COUNTIF(EF$11:EF459,EF459)-1,NA)</f>
        <v>N/A</v>
      </c>
    </row>
    <row r="460" spans="3:137" x14ac:dyDescent="0.2">
      <c r="C460" s="28">
        <f t="shared" ref="C460:C523" si="50">IF(ISNUMBER(C459),C459+1,1)</f>
        <v>450</v>
      </c>
      <c r="D460" s="9" t="str" cm="1">
        <f t="array" ref="D460">IFERROR(INDEX(Forecast_Capex_Input!$D$12:$D$286,$Z460),NA)</f>
        <v>Tracking units</v>
      </c>
      <c r="E460" s="24" t="b" cm="1">
        <f t="array" ref="E460">IF($Z460=NA,NA,INDEX(Forecast_Capex_Input!$E$12:$E$286,$Z460))</f>
        <v>0</v>
      </c>
      <c r="F460" s="9" t="str" cm="1">
        <f t="array" aca="1" ref="F460" ca="1">IFERROR(INDEX(General!$E$25:$E$26,$AA460),NA)</f>
        <v>Non-Labour</v>
      </c>
      <c r="G460" s="9" t="str" cm="1">
        <f t="array" aca="1" ref="G460" ca="1">IFERROR(INDEX(Forecast_Capex_Input!$AI$11:$BB$11,$AC460),NA)</f>
        <v>Minor Plant, Motor Vehicles &amp; Mobile Plant</v>
      </c>
      <c r="H460" s="50" cm="1">
        <f t="array" aca="1" ref="H460" ca="1">IFERROR(INDEX(Forecast_Capex_Input!$AI$12:$BB$286,$Z460,$AC460),NA)</f>
        <v>1</v>
      </c>
      <c r="I460" s="150" t="str" cm="1">
        <f t="array" ref="I460">IFERROR(INDEX(Forecast_Capex_Input!$F$12:$F$286,$Z460),NA)</f>
        <v>Non-network - Other</v>
      </c>
      <c r="J460" s="150" t="str" cm="1">
        <f t="array" ref="J460">IFERROR(INDEX(Forecast_Capex_Input!G$12:G$286,$Z460),NA)</f>
        <v>Fleet</v>
      </c>
      <c r="K460" s="150" t="str" cm="1">
        <f t="array" ref="K460">IFERROR(INDEX(Forecast_Capex_Input!H$12:H$286,$Z460),NA)</f>
        <v>Fleet &amp; Property</v>
      </c>
      <c r="L460" s="150" t="str" cm="1">
        <f t="array" ref="L460">IFERROR(INDEX(Forecast_Capex_Input!I$12:I$286,$Z460),NA)</f>
        <v>N/A</v>
      </c>
      <c r="M460" s="150" t="str" cm="1">
        <f t="array" ref="M460">IFERROR(INDEX(Forecast_Capex_Input!J$12:J$286,$Z460),NA)</f>
        <v>Tracking units</v>
      </c>
      <c r="N460" s="150" t="str" cm="1">
        <f t="array" ref="N460">IFERROR(INDEX(Forecast_Capex_Input!K$12:K$286,$Z460),NA)</f>
        <v>N/A</v>
      </c>
      <c r="O460" s="150" t="str" cm="1">
        <f t="array" ref="O460">IFERROR(INDEX(Forecast_Capex_Input!L$12:L$286,$Z460),NA)</f>
        <v>N/A</v>
      </c>
      <c r="P460" s="150" t="str" cm="1">
        <f t="array" ref="P460">IFERROR(INDEX(Forecast_Capex_Input!M$12:M$286,$Z460),NA)</f>
        <v>N/A</v>
      </c>
      <c r="Q460" s="24" t="str" cm="1">
        <f t="array" ref="Q460">IFERROR(INDEX(Forecast_Capex_Input!N$12:N$286,$Z460),NA)</f>
        <v>No</v>
      </c>
      <c r="R460" s="190" cm="1">
        <f t="array" ref="R460">IFERROR(INDEX(Forecast_Capex_Input!O$12:O$286,$Z460),0)</f>
        <v>0</v>
      </c>
      <c r="S460" s="24" t="str" cm="1">
        <f t="array" ref="S460">IFERROR(INDEX(Forecast_Capex_Input!P$12:P$286,$Z460),0)</f>
        <v>Safety security &amp; reliability</v>
      </c>
      <c r="T460" s="150" t="str" cm="1">
        <f t="array" aca="1" ref="T460" ca="1">IFERROR(INDEX(General!$K$91:$K$110,$AC460),NA)</f>
        <v>Minor Plant, Motor Vehicles &amp; Mobile Plant (2018 onwards)</v>
      </c>
      <c r="U460" s="43" cm="1">
        <f t="array" aca="1" ref="U460" ca="1">IFERROR(
IF($F460=General!$E$25,INDEX(Forecast_Capex_Input!S$12:S$286,$Z460),
INDEX(Forecast_Capex_Input!T$12:T$286,$Z460)),0)</f>
        <v>1</v>
      </c>
      <c r="V460" s="82" t="b">
        <f>IFERROR(INDEX(Overheads!$T$19:$T$26,MATCH($I460,Overheads!$E$19:$E$26,0)),FALSE)</f>
        <v>0</v>
      </c>
      <c r="W460" s="209" t="str" cm="1">
        <f t="array" ref="W460">IFERROR(
INDEX(Forecast_Capex_Input!CN$12:CN$286,$Z460),0)</f>
        <v>FY21</v>
      </c>
      <c r="X460" s="209">
        <f>IFERROR(
MATCH($W460,General!$L$39:$S$39,0),1)</f>
        <v>1</v>
      </c>
      <c r="Z460" s="28">
        <f>IFERROR(
IF(MATCH($C460,Forecast_Capex_Input!$CI$12:$CI$286,1)+1&gt;MAX(Forecast_Capex_Input!$C$12:$C$286),NA,
MATCH($C460,Forecast_Capex_Input!$CI$12:$CI$286,1)+1),1)</f>
        <v>182</v>
      </c>
      <c r="AA460" s="28" cm="1">
        <f t="array" aca="1" ref="AA460" ca="1">IFERROR(
IF(Z459&lt;&gt;Z460,1,
IF(COUNTIF(OFFSET(AA459,0,0,-INDEX(Forecast_Capex_Input!$CG$12:$CG$286,$Z460)),AA459)=INDEX(Forecast_Capex_Input!$CG$12:$CG$286,$Z460),AA459+1,AA459)),NA)</f>
        <v>2</v>
      </c>
      <c r="AB460" s="28" cm="1">
        <f t="array" ref="AB460">IFERROR($C460-IF($Z460=1,1,INDEX(Forecast_Capex_Input!$CI$12:$CI$286,$Z460-1))+1,NA)</f>
        <v>2</v>
      </c>
      <c r="AC460" s="28" cm="1">
        <f t="array" aca="1" ref="AC460" ca="1">IFERROR(IF(AA460=1,
INDEX(Forecast_Capex_Input!$AI$10:$BB$10,SMALL(IF(INDEX(Forecast_Capex_Input!$AI$12:$BB$286,$Z460,0)&gt;0,COLUMN(Forecast_Capex_Input!$AI$10:$BB$10)-COLUMN(Forecast_Capex_Input!$AI$12)+1),ROWS(OFFSET(AC459,0,0,-$AB460)))),
OFFSET(AC459,-INDEX(Forecast_Capex_Input!$CG$12:$CG$286,$Z460)+1,0)),NA)</f>
        <v>7</v>
      </c>
      <c r="AD460" s="28">
        <f t="shared" ca="1" si="47"/>
        <v>2</v>
      </c>
      <c r="AE460" s="82" t="b">
        <f t="shared" ref="AE460:AE523" si="51">$K460=AE$6</f>
        <v>0</v>
      </c>
      <c r="AF460" s="78" t="b">
        <v>0</v>
      </c>
      <c r="AG460" s="82" t="b">
        <f t="shared" si="48"/>
        <v>1</v>
      </c>
      <c r="AI460" s="55">
        <v>0</v>
      </c>
      <c r="AJ460" s="55">
        <v>0</v>
      </c>
      <c r="AK460" s="55">
        <v>0</v>
      </c>
      <c r="AL460" s="55">
        <v>0</v>
      </c>
      <c r="AM460" s="55">
        <v>0</v>
      </c>
      <c r="AN460" s="135">
        <v>0</v>
      </c>
      <c r="AP460" s="55">
        <v>0</v>
      </c>
      <c r="AQ460" s="55">
        <v>0</v>
      </c>
      <c r="AR460" s="55">
        <v>0</v>
      </c>
      <c r="AS460" s="55">
        <v>0</v>
      </c>
      <c r="AT460" s="55">
        <v>0</v>
      </c>
      <c r="AU460" s="135">
        <v>0</v>
      </c>
      <c r="AW460" s="55">
        <v>0</v>
      </c>
      <c r="AX460" s="55">
        <v>0</v>
      </c>
      <c r="AY460" s="55">
        <v>0</v>
      </c>
      <c r="AZ460" s="55">
        <v>0</v>
      </c>
      <c r="BA460" s="55">
        <v>0</v>
      </c>
      <c r="BB460" s="135">
        <v>0</v>
      </c>
      <c r="BD460" s="55">
        <v>0</v>
      </c>
      <c r="BE460" s="55">
        <v>0</v>
      </c>
      <c r="BF460" s="55">
        <v>0</v>
      </c>
      <c r="BG460" s="55">
        <v>0</v>
      </c>
      <c r="BH460" s="55">
        <v>0</v>
      </c>
      <c r="BI460" s="135">
        <v>0</v>
      </c>
      <c r="BK460" s="55">
        <v>0</v>
      </c>
      <c r="BL460" s="55">
        <v>0</v>
      </c>
      <c r="BM460" s="55">
        <v>0</v>
      </c>
      <c r="BN460" s="55">
        <v>0</v>
      </c>
      <c r="BO460" s="55">
        <v>0</v>
      </c>
      <c r="BP460" s="135">
        <v>0</v>
      </c>
      <c r="BR460" s="147">
        <v>0.2</v>
      </c>
      <c r="BS460" s="147">
        <v>0.2</v>
      </c>
      <c r="BT460" s="147">
        <v>0.2</v>
      </c>
      <c r="BU460" s="147">
        <v>0.2</v>
      </c>
      <c r="BV460" s="147">
        <v>0.2</v>
      </c>
      <c r="BX460" s="55">
        <v>0</v>
      </c>
      <c r="BY460" s="55">
        <v>0</v>
      </c>
      <c r="BZ460" s="55">
        <v>0</v>
      </c>
      <c r="CA460" s="55">
        <v>0</v>
      </c>
      <c r="CB460" s="55">
        <v>0</v>
      </c>
      <c r="CC460" s="135">
        <v>0</v>
      </c>
      <c r="CE460" s="55">
        <v>0</v>
      </c>
      <c r="CF460" s="55">
        <v>0</v>
      </c>
      <c r="CG460" s="55">
        <v>0</v>
      </c>
      <c r="CH460" s="55">
        <v>0</v>
      </c>
      <c r="CI460" s="55">
        <v>0</v>
      </c>
      <c r="CJ460" s="135">
        <v>0</v>
      </c>
      <c r="CL460" s="55">
        <v>0</v>
      </c>
      <c r="CM460" s="55">
        <v>0</v>
      </c>
      <c r="CN460" s="55">
        <v>0</v>
      </c>
      <c r="CO460" s="55">
        <v>0</v>
      </c>
      <c r="CP460" s="55">
        <v>0</v>
      </c>
      <c r="CQ460" s="135">
        <v>0</v>
      </c>
      <c r="CS460" s="67">
        <v>0</v>
      </c>
      <c r="CT460" s="67">
        <v>0</v>
      </c>
      <c r="CU460" s="67">
        <v>0</v>
      </c>
      <c r="CV460" s="67">
        <v>0</v>
      </c>
      <c r="CW460" s="67">
        <v>0</v>
      </c>
      <c r="CX460" s="135">
        <v>0</v>
      </c>
      <c r="CZ460" s="55">
        <v>0</v>
      </c>
      <c r="DA460" s="55">
        <v>0</v>
      </c>
      <c r="DB460" s="55">
        <v>0</v>
      </c>
      <c r="DC460" s="55">
        <v>0</v>
      </c>
      <c r="DD460" s="55">
        <v>0</v>
      </c>
      <c r="DE460" s="135">
        <v>0</v>
      </c>
      <c r="DG460" s="43" t="b" cm="1">
        <f t="array" aca="1" ref="DG460" ca="1">OR($G460=Forecast_Capex_Input!$BF$8:$BF$10)</f>
        <v>0</v>
      </c>
      <c r="DH460" s="43" cm="1">
        <f t="array" aca="1" ref="DH460" ca="1">IFERROR(INDEX(Forecast_Capex_Input!BG$12:BG$286,$Z460)
*(INDEX(Forecast_Capex_Input!$H$12:$H$286,$Z460)=Repex),0)
*$DG460</f>
        <v>0</v>
      </c>
      <c r="DI460" s="43" cm="1">
        <f t="array" aca="1" ref="DI460" ca="1">IFERROR(INDEX(Forecast_Capex_Input!BH$12:BH$286,$Z460)
*(INDEX(Forecast_Capex_Input!$H$12:$H$286,$Z460)=Repex),0)
*$DG460</f>
        <v>0</v>
      </c>
      <c r="DJ460" s="43" cm="1">
        <f t="array" aca="1" ref="DJ460" ca="1">IFERROR(INDEX(Forecast_Capex_Input!BI$12:BI$286,$Z460)
*(INDEX(Forecast_Capex_Input!$H$12:$H$286,$Z460)=Repex),0)
*$DG460</f>
        <v>0</v>
      </c>
      <c r="DK460" s="43" cm="1">
        <f t="array" aca="1" ref="DK460" ca="1">IFERROR(INDEX(Forecast_Capex_Input!BJ$12:BJ$286,$Z460)
*(INDEX(Forecast_Capex_Input!$H$12:$H$286,$Z460)=Repex),0)
*$DG460</f>
        <v>0</v>
      </c>
      <c r="DL460" s="43" cm="1">
        <f t="array" aca="1" ref="DL460" ca="1">IFERROR(INDEX(Forecast_Capex_Input!BK$12:BK$286,$Z460)
*(INDEX(Forecast_Capex_Input!$H$12:$H$286,$Z460)=Repex),0)
*$DG460</f>
        <v>0</v>
      </c>
      <c r="DM460" s="43" cm="1">
        <f t="array" aca="1" ref="DM460" ca="1">IFERROR(INDEX(Forecast_Capex_Input!BL$12:BL$286,$Z460)
*(INDEX(Forecast_Capex_Input!$H$12:$H$286,$Z460)=Repex),0)
*$DG460</f>
        <v>0</v>
      </c>
      <c r="DO460" s="43" t="b" cm="1">
        <f t="array" aca="1" ref="DO460" ca="1">OR($G460=Forecast_Capex_Input!$BN$8:$BN$9)</f>
        <v>0</v>
      </c>
      <c r="DP460" s="43" cm="1">
        <f t="array" aca="1" ref="DP460" ca="1">IFERROR(INDEX(Forecast_Capex_Input!BO$12:BO$286,$Z460)
*(INDEX(Forecast_Capex_Input!$H$12:$H$286,$Z460)=Repex),0)
*$DO460</f>
        <v>0</v>
      </c>
      <c r="DQ460" s="43" cm="1">
        <f t="array" aca="1" ref="DQ460" ca="1">IFERROR(INDEX(Forecast_Capex_Input!BP$12:BP$286,$Z460)
*(INDEX(Forecast_Capex_Input!$H$12:$H$286,$Z460)=Repex),0)
*$DO460</f>
        <v>0</v>
      </c>
      <c r="DR460" s="43" cm="1">
        <f t="array" aca="1" ref="DR460" ca="1">IFERROR(INDEX(Forecast_Capex_Input!BQ$12:BQ$286,$Z460)
*(INDEX(Forecast_Capex_Input!$H$12:$H$286,$Z460)=Repex),0)
*$DO460</f>
        <v>0</v>
      </c>
      <c r="DS460" s="43" cm="1">
        <f t="array" aca="1" ref="DS460" ca="1">IFERROR(INDEX(Forecast_Capex_Input!BR$12:BR$286,$Z460)
*(INDEX(Forecast_Capex_Input!$H$12:$H$286,$Z460)=Repex),0)
*$DO460</f>
        <v>0</v>
      </c>
      <c r="DT460" s="43" cm="1">
        <f t="array" aca="1" ref="DT460" ca="1">IFERROR(INDEX(Forecast_Capex_Input!BS$12:BS$286,$Z460)
*(INDEX(Forecast_Capex_Input!$H$12:$H$286,$Z460)=Repex),0)
*$DO460</f>
        <v>0</v>
      </c>
      <c r="DV460" s="43" t="b" cm="1">
        <f t="array" aca="1" ref="DV460" ca="1">OR($G460=Forecast_Capex_Input!$BU$8:$BU$10)</f>
        <v>0</v>
      </c>
      <c r="DW460" s="43" cm="1">
        <f t="array" aca="1" ref="DW460" ca="1">IFERROR(INDEX(Forecast_Capex_Input!BV$12:BV$286,$Z460)
*(INDEX(Forecast_Capex_Input!$H$12:$H$286,$Z460)=Repex),0)
*$DV460</f>
        <v>0</v>
      </c>
      <c r="DX460" s="43" cm="1">
        <f t="array" aca="1" ref="DX460" ca="1">IFERROR(INDEX(Forecast_Capex_Input!BW$12:BW$286,$Z460)
*(INDEX(Forecast_Capex_Input!$H$12:$H$286,$Z460)=Repex),0)
*$DV460</f>
        <v>0</v>
      </c>
      <c r="DY460" s="43" cm="1">
        <f t="array" aca="1" ref="DY460" ca="1">IFERROR(INDEX(Forecast_Capex_Input!BX$12:BX$286,$Z460)
*(INDEX(Forecast_Capex_Input!$H$12:$H$286,$Z460)=Repex),0)
*$DV460</f>
        <v>0</v>
      </c>
      <c r="DZ460" s="43" cm="1">
        <f t="array" aca="1" ref="DZ460" ca="1">IFERROR(INDEX(Forecast_Capex_Input!BY$12:BY$286,$Z460)
*(INDEX(Forecast_Capex_Input!$H$12:$H$286,$Z460)=Repex),0)
*$DV460</f>
        <v>0</v>
      </c>
      <c r="EA460" s="43" cm="1">
        <f t="array" aca="1" ref="EA460" ca="1">IFERROR(INDEX(Forecast_Capex_Input!BZ$12:BZ$286,$Z460)
*(INDEX(Forecast_Capex_Input!$H$12:$H$286,$Z460)=Repex),0)
*$DV460</f>
        <v>0</v>
      </c>
      <c r="EB460" s="43" cm="1">
        <f t="array" aca="1" ref="EB460" ca="1">IFERROR(INDEX(Forecast_Capex_Input!CA$12:CA$286,$Z460)
*(INDEX(Forecast_Capex_Input!$H$12:$H$286,$Z460)=Repex),0)
*$DV460</f>
        <v>0</v>
      </c>
      <c r="EC460" s="43" cm="1">
        <f t="array" aca="1" ref="EC460" ca="1">IFERROR(INDEX(Forecast_Capex_Input!CB$12:CB$286,$Z460)
*(INDEX(Forecast_Capex_Input!$H$12:$H$286,$Z460)=Repex),0)
*$DV460</f>
        <v>0</v>
      </c>
      <c r="ED460" s="43" cm="1">
        <f t="array" aca="1" ref="ED460" ca="1">IFERROR(INDEX(Forecast_Capex_Input!CC$12:CC$286,$Z460)
*(INDEX(Forecast_Capex_Input!$H$12:$H$286,$Z460)=Repex),0)
*$DV460</f>
        <v>0</v>
      </c>
      <c r="EF460" s="86" t="str">
        <f t="shared" si="49"/>
        <v>N/A</v>
      </c>
      <c r="EG460" s="28" t="str">
        <f>IFERROR(RANK(EF460,EF$11:EF$1010,0)+COUNTIF(EF$11:EF460,EF460)-1,NA)</f>
        <v>N/A</v>
      </c>
    </row>
    <row r="461" spans="3:137" x14ac:dyDescent="0.2">
      <c r="C461" s="28">
        <f t="shared" si="50"/>
        <v>451</v>
      </c>
      <c r="D461" s="9" t="str" cm="1">
        <f t="array" ref="D461">IFERROR(INDEX(Forecast_Capex_Input!$D$12:$D$286,$Z461),NA)</f>
        <v>Deferred p2-3 works for FY22-23</v>
      </c>
      <c r="E461" s="24" t="b" cm="1">
        <f t="array" ref="E461">IF($Z461=NA,NA,INDEX(Forecast_Capex_Input!$E$12:$E$286,$Z461))</f>
        <v>0</v>
      </c>
      <c r="F461" s="9" t="str" cm="1">
        <f t="array" aca="1" ref="F461" ca="1">IFERROR(INDEX(General!$E$25:$E$26,$AA461),NA)</f>
        <v>Labour</v>
      </c>
      <c r="G461" s="9" t="str" cm="1">
        <f t="array" aca="1" ref="G461" ca="1">IFERROR(INDEX(Forecast_Capex_Input!$AI$11:$BB$11,$AC461),NA)</f>
        <v xml:space="preserve">Buildings </v>
      </c>
      <c r="H461" s="50" cm="1">
        <f t="array" aca="1" ref="H461" ca="1">IFERROR(INDEX(Forecast_Capex_Input!$AI$12:$BB$286,$Z461,$AC461),NA)</f>
        <v>1</v>
      </c>
      <c r="I461" s="150" t="str" cm="1">
        <f t="array" ref="I461">IFERROR(INDEX(Forecast_Capex_Input!$F$12:$F$286,$Z461),NA)</f>
        <v>Non-network - Other</v>
      </c>
      <c r="J461" s="150" t="str" cm="1">
        <f t="array" ref="J461">IFERROR(INDEX(Forecast_Capex_Input!G$12:G$286,$Z461),NA)</f>
        <v>Property</v>
      </c>
      <c r="K461" s="150" t="str" cm="1">
        <f t="array" ref="K461">IFERROR(INDEX(Forecast_Capex_Input!H$12:H$286,$Z461),NA)</f>
        <v>Fleet &amp; Property</v>
      </c>
      <c r="L461" s="150" t="str" cm="1">
        <f t="array" ref="L461">IFERROR(INDEX(Forecast_Capex_Input!I$12:I$286,$Z461),NA)</f>
        <v>N/A</v>
      </c>
      <c r="M461" s="150" t="str" cm="1">
        <f t="array" ref="M461">IFERROR(INDEX(Forecast_Capex_Input!J$12:J$286,$Z461),NA)</f>
        <v>Other Property</v>
      </c>
      <c r="N461" s="150" t="str" cm="1">
        <f t="array" ref="N461">IFERROR(INDEX(Forecast_Capex_Input!K$12:K$286,$Z461),NA)</f>
        <v>N/A</v>
      </c>
      <c r="O461" s="150" t="str" cm="1">
        <f t="array" ref="O461">IFERROR(INDEX(Forecast_Capex_Input!L$12:L$286,$Z461),NA)</f>
        <v>N/A</v>
      </c>
      <c r="P461" s="150" t="str" cm="1">
        <f t="array" ref="P461">IFERROR(INDEX(Forecast_Capex_Input!M$12:M$286,$Z461),NA)</f>
        <v>N/A</v>
      </c>
      <c r="Q461" s="24" t="str" cm="1">
        <f t="array" ref="Q461">IFERROR(INDEX(Forecast_Capex_Input!N$12:N$286,$Z461),NA)</f>
        <v>No</v>
      </c>
      <c r="R461" s="190" cm="1">
        <f t="array" ref="R461">IFERROR(INDEX(Forecast_Capex_Input!O$12:O$286,$Z461),0)</f>
        <v>0</v>
      </c>
      <c r="S461" s="24" t="str" cm="1">
        <f t="array" ref="S461">IFERROR(INDEX(Forecast_Capex_Input!P$12:P$286,$Z461),0)</f>
        <v>Safety security &amp; reliability</v>
      </c>
      <c r="T461" s="150" t="str" cm="1">
        <f t="array" aca="1" ref="T461" ca="1">IFERROR(INDEX(General!$K$91:$K$110,$AC461),NA)</f>
        <v xml:space="preserve">Buildings </v>
      </c>
      <c r="U461" s="43" cm="1">
        <f t="array" aca="1" ref="U461" ca="1">IFERROR(
IF($F461=General!$E$25,INDEX(Forecast_Capex_Input!S$12:S$286,$Z461),
INDEX(Forecast_Capex_Input!T$12:T$286,$Z461)),0)</f>
        <v>0.2</v>
      </c>
      <c r="V461" s="82" t="b">
        <f>IFERROR(INDEX(Overheads!$T$19:$T$26,MATCH($I461,Overheads!$E$19:$E$26,0)),FALSE)</f>
        <v>0</v>
      </c>
      <c r="W461" s="209" t="str" cm="1">
        <f t="array" ref="W461">IFERROR(
INDEX(Forecast_Capex_Input!CN$12:CN$286,$Z461),0)</f>
        <v>FY21</v>
      </c>
      <c r="X461" s="209">
        <f>IFERROR(
MATCH($W461,General!$L$39:$S$39,0),1)</f>
        <v>1</v>
      </c>
      <c r="Z461" s="28">
        <f>IFERROR(
IF(MATCH($C461,Forecast_Capex_Input!$CI$12:$CI$286,1)+1&gt;MAX(Forecast_Capex_Input!$C$12:$C$286),NA,
MATCH($C461,Forecast_Capex_Input!$CI$12:$CI$286,1)+1),1)</f>
        <v>183</v>
      </c>
      <c r="AA461" s="28" cm="1">
        <f t="array" aca="1" ref="AA461" ca="1">IFERROR(
IF(Z460&lt;&gt;Z461,1,
IF(COUNTIF(OFFSET(AA460,0,0,-INDEX(Forecast_Capex_Input!$CG$12:$CG$286,$Z461)),AA460)=INDEX(Forecast_Capex_Input!$CG$12:$CG$286,$Z461),AA460+1,AA460)),NA)</f>
        <v>1</v>
      </c>
      <c r="AB461" s="28" cm="1">
        <f t="array" ref="AB461">IFERROR($C461-IF($Z461=1,1,INDEX(Forecast_Capex_Input!$CI$12:$CI$286,$Z461-1))+1,NA)</f>
        <v>1</v>
      </c>
      <c r="AC461" s="28" cm="1">
        <f t="array" aca="1" ref="AC461" ca="1">IFERROR(IF(AA461=1,
INDEX(Forecast_Capex_Input!$AI$10:$BB$10,SMALL(IF(INDEX(Forecast_Capex_Input!$AI$12:$BB$286,$Z461,0)&gt;0,COLUMN(Forecast_Capex_Input!$AI$10:$BB$10)-COLUMN(Forecast_Capex_Input!$AI$12)+1),ROWS(OFFSET(AC460,0,0,-$AB461)))),
OFFSET(AC460,-INDEX(Forecast_Capex_Input!$CG$12:$CG$286,$Z461)+1,0)),NA)</f>
        <v>19</v>
      </c>
      <c r="AD461" s="28">
        <f t="shared" ca="1" si="47"/>
        <v>1</v>
      </c>
      <c r="AE461" s="82" t="b">
        <f t="shared" si="51"/>
        <v>0</v>
      </c>
      <c r="AF461" s="78" t="b">
        <v>0</v>
      </c>
      <c r="AG461" s="82" t="b">
        <f t="shared" si="48"/>
        <v>1</v>
      </c>
      <c r="AI461" s="55">
        <v>0</v>
      </c>
      <c r="AJ461" s="55">
        <v>0</v>
      </c>
      <c r="AK461" s="55">
        <v>0</v>
      </c>
      <c r="AL461" s="55">
        <v>0</v>
      </c>
      <c r="AM461" s="55">
        <v>0</v>
      </c>
      <c r="AN461" s="135">
        <v>0</v>
      </c>
      <c r="AP461" s="55">
        <v>0</v>
      </c>
      <c r="AQ461" s="55">
        <v>0</v>
      </c>
      <c r="AR461" s="55">
        <v>0</v>
      </c>
      <c r="AS461" s="55">
        <v>0</v>
      </c>
      <c r="AT461" s="55">
        <v>0</v>
      </c>
      <c r="AU461" s="135">
        <v>0</v>
      </c>
      <c r="AW461" s="55">
        <v>0</v>
      </c>
      <c r="AX461" s="55">
        <v>0</v>
      </c>
      <c r="AY461" s="55">
        <v>0</v>
      </c>
      <c r="AZ461" s="55">
        <v>0</v>
      </c>
      <c r="BA461" s="55">
        <v>0</v>
      </c>
      <c r="BB461" s="135">
        <v>0</v>
      </c>
      <c r="BD461" s="55">
        <v>0</v>
      </c>
      <c r="BE461" s="55">
        <v>0</v>
      </c>
      <c r="BF461" s="55">
        <v>0</v>
      </c>
      <c r="BG461" s="55">
        <v>0</v>
      </c>
      <c r="BH461" s="55">
        <v>0</v>
      </c>
      <c r="BI461" s="135">
        <v>0</v>
      </c>
      <c r="BK461" s="55">
        <v>0</v>
      </c>
      <c r="BL461" s="55">
        <v>0</v>
      </c>
      <c r="BM461" s="55">
        <v>0</v>
      </c>
      <c r="BN461" s="55">
        <v>0</v>
      </c>
      <c r="BO461" s="55">
        <v>0</v>
      </c>
      <c r="BP461" s="135">
        <v>0</v>
      </c>
      <c r="BR461" s="147">
        <v>0.2</v>
      </c>
      <c r="BS461" s="147">
        <v>0.2</v>
      </c>
      <c r="BT461" s="147">
        <v>0.2</v>
      </c>
      <c r="BU461" s="147">
        <v>0.2</v>
      </c>
      <c r="BV461" s="147">
        <v>0.2</v>
      </c>
      <c r="BX461" s="55">
        <v>0</v>
      </c>
      <c r="BY461" s="55">
        <v>0</v>
      </c>
      <c r="BZ461" s="55">
        <v>0</v>
      </c>
      <c r="CA461" s="55">
        <v>0</v>
      </c>
      <c r="CB461" s="55">
        <v>0</v>
      </c>
      <c r="CC461" s="135">
        <v>0</v>
      </c>
      <c r="CE461" s="55">
        <v>0</v>
      </c>
      <c r="CF461" s="55">
        <v>0</v>
      </c>
      <c r="CG461" s="55">
        <v>0</v>
      </c>
      <c r="CH461" s="55">
        <v>0</v>
      </c>
      <c r="CI461" s="55">
        <v>0</v>
      </c>
      <c r="CJ461" s="135">
        <v>0</v>
      </c>
      <c r="CL461" s="55">
        <v>0</v>
      </c>
      <c r="CM461" s="55">
        <v>0</v>
      </c>
      <c r="CN461" s="55">
        <v>0</v>
      </c>
      <c r="CO461" s="55">
        <v>0</v>
      </c>
      <c r="CP461" s="55">
        <v>0</v>
      </c>
      <c r="CQ461" s="135">
        <v>0</v>
      </c>
      <c r="CS461" s="67">
        <v>0</v>
      </c>
      <c r="CT461" s="67">
        <v>0</v>
      </c>
      <c r="CU461" s="67">
        <v>0</v>
      </c>
      <c r="CV461" s="67">
        <v>0</v>
      </c>
      <c r="CW461" s="67">
        <v>0</v>
      </c>
      <c r="CX461" s="135">
        <v>0</v>
      </c>
      <c r="CZ461" s="55">
        <v>0</v>
      </c>
      <c r="DA461" s="55">
        <v>0</v>
      </c>
      <c r="DB461" s="55">
        <v>0</v>
      </c>
      <c r="DC461" s="55">
        <v>0</v>
      </c>
      <c r="DD461" s="55">
        <v>0</v>
      </c>
      <c r="DE461" s="135">
        <v>0</v>
      </c>
      <c r="DG461" s="43" t="b" cm="1">
        <f t="array" aca="1" ref="DG461" ca="1">OR($G461=Forecast_Capex_Input!$BF$8:$BF$10)</f>
        <v>0</v>
      </c>
      <c r="DH461" s="43" cm="1">
        <f t="array" aca="1" ref="DH461" ca="1">IFERROR(INDEX(Forecast_Capex_Input!BG$12:BG$286,$Z461)
*(INDEX(Forecast_Capex_Input!$H$12:$H$286,$Z461)=Repex),0)
*$DG461</f>
        <v>0</v>
      </c>
      <c r="DI461" s="43" cm="1">
        <f t="array" aca="1" ref="DI461" ca="1">IFERROR(INDEX(Forecast_Capex_Input!BH$12:BH$286,$Z461)
*(INDEX(Forecast_Capex_Input!$H$12:$H$286,$Z461)=Repex),0)
*$DG461</f>
        <v>0</v>
      </c>
      <c r="DJ461" s="43" cm="1">
        <f t="array" aca="1" ref="DJ461" ca="1">IFERROR(INDEX(Forecast_Capex_Input!BI$12:BI$286,$Z461)
*(INDEX(Forecast_Capex_Input!$H$12:$H$286,$Z461)=Repex),0)
*$DG461</f>
        <v>0</v>
      </c>
      <c r="DK461" s="43" cm="1">
        <f t="array" aca="1" ref="DK461" ca="1">IFERROR(INDEX(Forecast_Capex_Input!BJ$12:BJ$286,$Z461)
*(INDEX(Forecast_Capex_Input!$H$12:$H$286,$Z461)=Repex),0)
*$DG461</f>
        <v>0</v>
      </c>
      <c r="DL461" s="43" cm="1">
        <f t="array" aca="1" ref="DL461" ca="1">IFERROR(INDEX(Forecast_Capex_Input!BK$12:BK$286,$Z461)
*(INDEX(Forecast_Capex_Input!$H$12:$H$286,$Z461)=Repex),0)
*$DG461</f>
        <v>0</v>
      </c>
      <c r="DM461" s="43" cm="1">
        <f t="array" aca="1" ref="DM461" ca="1">IFERROR(INDEX(Forecast_Capex_Input!BL$12:BL$286,$Z461)
*(INDEX(Forecast_Capex_Input!$H$12:$H$286,$Z461)=Repex),0)
*$DG461</f>
        <v>0</v>
      </c>
      <c r="DO461" s="43" t="b" cm="1">
        <f t="array" aca="1" ref="DO461" ca="1">OR($G461=Forecast_Capex_Input!$BN$8:$BN$9)</f>
        <v>0</v>
      </c>
      <c r="DP461" s="43" cm="1">
        <f t="array" aca="1" ref="DP461" ca="1">IFERROR(INDEX(Forecast_Capex_Input!BO$12:BO$286,$Z461)
*(INDEX(Forecast_Capex_Input!$H$12:$H$286,$Z461)=Repex),0)
*$DO461</f>
        <v>0</v>
      </c>
      <c r="DQ461" s="43" cm="1">
        <f t="array" aca="1" ref="DQ461" ca="1">IFERROR(INDEX(Forecast_Capex_Input!BP$12:BP$286,$Z461)
*(INDEX(Forecast_Capex_Input!$H$12:$H$286,$Z461)=Repex),0)
*$DO461</f>
        <v>0</v>
      </c>
      <c r="DR461" s="43" cm="1">
        <f t="array" aca="1" ref="DR461" ca="1">IFERROR(INDEX(Forecast_Capex_Input!BQ$12:BQ$286,$Z461)
*(INDEX(Forecast_Capex_Input!$H$12:$H$286,$Z461)=Repex),0)
*$DO461</f>
        <v>0</v>
      </c>
      <c r="DS461" s="43" cm="1">
        <f t="array" aca="1" ref="DS461" ca="1">IFERROR(INDEX(Forecast_Capex_Input!BR$12:BR$286,$Z461)
*(INDEX(Forecast_Capex_Input!$H$12:$H$286,$Z461)=Repex),0)
*$DO461</f>
        <v>0</v>
      </c>
      <c r="DT461" s="43" cm="1">
        <f t="array" aca="1" ref="DT461" ca="1">IFERROR(INDEX(Forecast_Capex_Input!BS$12:BS$286,$Z461)
*(INDEX(Forecast_Capex_Input!$H$12:$H$286,$Z461)=Repex),0)
*$DO461</f>
        <v>0</v>
      </c>
      <c r="DV461" s="43" t="b" cm="1">
        <f t="array" aca="1" ref="DV461" ca="1">OR($G461=Forecast_Capex_Input!$BU$8:$BU$10)</f>
        <v>0</v>
      </c>
      <c r="DW461" s="43" cm="1">
        <f t="array" aca="1" ref="DW461" ca="1">IFERROR(INDEX(Forecast_Capex_Input!BV$12:BV$286,$Z461)
*(INDEX(Forecast_Capex_Input!$H$12:$H$286,$Z461)=Repex),0)
*$DV461</f>
        <v>0</v>
      </c>
      <c r="DX461" s="43" cm="1">
        <f t="array" aca="1" ref="DX461" ca="1">IFERROR(INDEX(Forecast_Capex_Input!BW$12:BW$286,$Z461)
*(INDEX(Forecast_Capex_Input!$H$12:$H$286,$Z461)=Repex),0)
*$DV461</f>
        <v>0</v>
      </c>
      <c r="DY461" s="43" cm="1">
        <f t="array" aca="1" ref="DY461" ca="1">IFERROR(INDEX(Forecast_Capex_Input!BX$12:BX$286,$Z461)
*(INDEX(Forecast_Capex_Input!$H$12:$H$286,$Z461)=Repex),0)
*$DV461</f>
        <v>0</v>
      </c>
      <c r="DZ461" s="43" cm="1">
        <f t="array" aca="1" ref="DZ461" ca="1">IFERROR(INDEX(Forecast_Capex_Input!BY$12:BY$286,$Z461)
*(INDEX(Forecast_Capex_Input!$H$12:$H$286,$Z461)=Repex),0)
*$DV461</f>
        <v>0</v>
      </c>
      <c r="EA461" s="43" cm="1">
        <f t="array" aca="1" ref="EA461" ca="1">IFERROR(INDEX(Forecast_Capex_Input!BZ$12:BZ$286,$Z461)
*(INDEX(Forecast_Capex_Input!$H$12:$H$286,$Z461)=Repex),0)
*$DV461</f>
        <v>0</v>
      </c>
      <c r="EB461" s="43" cm="1">
        <f t="array" aca="1" ref="EB461" ca="1">IFERROR(INDEX(Forecast_Capex_Input!CA$12:CA$286,$Z461)
*(INDEX(Forecast_Capex_Input!$H$12:$H$286,$Z461)=Repex),0)
*$DV461</f>
        <v>0</v>
      </c>
      <c r="EC461" s="43" cm="1">
        <f t="array" aca="1" ref="EC461" ca="1">IFERROR(INDEX(Forecast_Capex_Input!CB$12:CB$286,$Z461)
*(INDEX(Forecast_Capex_Input!$H$12:$H$286,$Z461)=Repex),0)
*$DV461</f>
        <v>0</v>
      </c>
      <c r="ED461" s="43" cm="1">
        <f t="array" aca="1" ref="ED461" ca="1">IFERROR(INDEX(Forecast_Capex_Input!CC$12:CC$286,$Z461)
*(INDEX(Forecast_Capex_Input!$H$12:$H$286,$Z461)=Repex),0)
*$DV461</f>
        <v>0</v>
      </c>
      <c r="EF461" s="86" t="str">
        <f t="shared" si="49"/>
        <v>N/A</v>
      </c>
      <c r="EG461" s="28" t="str">
        <f>IFERROR(RANK(EF461,EF$11:EF$1010,0)+COUNTIF(EF$11:EF461,EF461)-1,NA)</f>
        <v>N/A</v>
      </c>
    </row>
    <row r="462" spans="3:137" x14ac:dyDescent="0.2">
      <c r="C462" s="28">
        <f t="shared" si="50"/>
        <v>452</v>
      </c>
      <c r="D462" s="9" t="str" cm="1">
        <f t="array" ref="D462">IFERROR(INDEX(Forecast_Capex_Input!$D$12:$D$286,$Z462),NA)</f>
        <v>Deferred p2-3 works for FY22-23</v>
      </c>
      <c r="E462" s="24" t="b" cm="1">
        <f t="array" ref="E462">IF($Z462=NA,NA,INDEX(Forecast_Capex_Input!$E$12:$E$286,$Z462))</f>
        <v>0</v>
      </c>
      <c r="F462" s="9" t="str" cm="1">
        <f t="array" aca="1" ref="F462" ca="1">IFERROR(INDEX(General!$E$25:$E$26,$AA462),NA)</f>
        <v>Non-Labour</v>
      </c>
      <c r="G462" s="9" t="str" cm="1">
        <f t="array" aca="1" ref="G462" ca="1">IFERROR(INDEX(Forecast_Capex_Input!$AI$11:$BB$11,$AC462),NA)</f>
        <v xml:space="preserve">Buildings </v>
      </c>
      <c r="H462" s="50" cm="1">
        <f t="array" aca="1" ref="H462" ca="1">IFERROR(INDEX(Forecast_Capex_Input!$AI$12:$BB$286,$Z462,$AC462),NA)</f>
        <v>1</v>
      </c>
      <c r="I462" s="150" t="str" cm="1">
        <f t="array" ref="I462">IFERROR(INDEX(Forecast_Capex_Input!$F$12:$F$286,$Z462),NA)</f>
        <v>Non-network - Other</v>
      </c>
      <c r="J462" s="150" t="str" cm="1">
        <f t="array" ref="J462">IFERROR(INDEX(Forecast_Capex_Input!G$12:G$286,$Z462),NA)</f>
        <v>Property</v>
      </c>
      <c r="K462" s="150" t="str" cm="1">
        <f t="array" ref="K462">IFERROR(INDEX(Forecast_Capex_Input!H$12:H$286,$Z462),NA)</f>
        <v>Fleet &amp; Property</v>
      </c>
      <c r="L462" s="150" t="str" cm="1">
        <f t="array" ref="L462">IFERROR(INDEX(Forecast_Capex_Input!I$12:I$286,$Z462),NA)</f>
        <v>N/A</v>
      </c>
      <c r="M462" s="150" t="str" cm="1">
        <f t="array" ref="M462">IFERROR(INDEX(Forecast_Capex_Input!J$12:J$286,$Z462),NA)</f>
        <v>Other Property</v>
      </c>
      <c r="N462" s="150" t="str" cm="1">
        <f t="array" ref="N462">IFERROR(INDEX(Forecast_Capex_Input!K$12:K$286,$Z462),NA)</f>
        <v>N/A</v>
      </c>
      <c r="O462" s="150" t="str" cm="1">
        <f t="array" ref="O462">IFERROR(INDEX(Forecast_Capex_Input!L$12:L$286,$Z462),NA)</f>
        <v>N/A</v>
      </c>
      <c r="P462" s="150" t="str" cm="1">
        <f t="array" ref="P462">IFERROR(INDEX(Forecast_Capex_Input!M$12:M$286,$Z462),NA)</f>
        <v>N/A</v>
      </c>
      <c r="Q462" s="24" t="str" cm="1">
        <f t="array" ref="Q462">IFERROR(INDEX(Forecast_Capex_Input!N$12:N$286,$Z462),NA)</f>
        <v>No</v>
      </c>
      <c r="R462" s="190" cm="1">
        <f t="array" ref="R462">IFERROR(INDEX(Forecast_Capex_Input!O$12:O$286,$Z462),0)</f>
        <v>0</v>
      </c>
      <c r="S462" s="24" t="str" cm="1">
        <f t="array" ref="S462">IFERROR(INDEX(Forecast_Capex_Input!P$12:P$286,$Z462),0)</f>
        <v>Safety security &amp; reliability</v>
      </c>
      <c r="T462" s="150" t="str" cm="1">
        <f t="array" aca="1" ref="T462" ca="1">IFERROR(INDEX(General!$K$91:$K$110,$AC462),NA)</f>
        <v xml:space="preserve">Buildings </v>
      </c>
      <c r="U462" s="43" cm="1">
        <f t="array" aca="1" ref="U462" ca="1">IFERROR(
IF($F462=General!$E$25,INDEX(Forecast_Capex_Input!S$12:S$286,$Z462),
INDEX(Forecast_Capex_Input!T$12:T$286,$Z462)),0)</f>
        <v>0.8</v>
      </c>
      <c r="V462" s="82" t="b">
        <f>IFERROR(INDEX(Overheads!$T$19:$T$26,MATCH($I462,Overheads!$E$19:$E$26,0)),FALSE)</f>
        <v>0</v>
      </c>
      <c r="W462" s="209" t="str" cm="1">
        <f t="array" ref="W462">IFERROR(
INDEX(Forecast_Capex_Input!CN$12:CN$286,$Z462),0)</f>
        <v>FY21</v>
      </c>
      <c r="X462" s="209">
        <f>IFERROR(
MATCH($W462,General!$L$39:$S$39,0),1)</f>
        <v>1</v>
      </c>
      <c r="Z462" s="28">
        <f>IFERROR(
IF(MATCH($C462,Forecast_Capex_Input!$CI$12:$CI$286,1)+1&gt;MAX(Forecast_Capex_Input!$C$12:$C$286),NA,
MATCH($C462,Forecast_Capex_Input!$CI$12:$CI$286,1)+1),1)</f>
        <v>183</v>
      </c>
      <c r="AA462" s="28" cm="1">
        <f t="array" aca="1" ref="AA462" ca="1">IFERROR(
IF(Z461&lt;&gt;Z462,1,
IF(COUNTIF(OFFSET(AA461,0,0,-INDEX(Forecast_Capex_Input!$CG$12:$CG$286,$Z462)),AA461)=INDEX(Forecast_Capex_Input!$CG$12:$CG$286,$Z462),AA461+1,AA461)),NA)</f>
        <v>2</v>
      </c>
      <c r="AB462" s="28" cm="1">
        <f t="array" ref="AB462">IFERROR($C462-IF($Z462=1,1,INDEX(Forecast_Capex_Input!$CI$12:$CI$286,$Z462-1))+1,NA)</f>
        <v>2</v>
      </c>
      <c r="AC462" s="28" cm="1">
        <f t="array" aca="1" ref="AC462" ca="1">IFERROR(IF(AA462=1,
INDEX(Forecast_Capex_Input!$AI$10:$BB$10,SMALL(IF(INDEX(Forecast_Capex_Input!$AI$12:$BB$286,$Z462,0)&gt;0,COLUMN(Forecast_Capex_Input!$AI$10:$BB$10)-COLUMN(Forecast_Capex_Input!$AI$12)+1),ROWS(OFFSET(AC461,0,0,-$AB462)))),
OFFSET(AC461,-INDEX(Forecast_Capex_Input!$CG$12:$CG$286,$Z462)+1,0)),NA)</f>
        <v>19</v>
      </c>
      <c r="AD462" s="28">
        <f t="shared" ca="1" si="47"/>
        <v>2</v>
      </c>
      <c r="AE462" s="82" t="b">
        <f t="shared" si="51"/>
        <v>0</v>
      </c>
      <c r="AF462" s="78" t="b">
        <v>0</v>
      </c>
      <c r="AG462" s="82" t="b">
        <f t="shared" si="48"/>
        <v>1</v>
      </c>
      <c r="AI462" s="55">
        <v>0</v>
      </c>
      <c r="AJ462" s="55">
        <v>0</v>
      </c>
      <c r="AK462" s="55">
        <v>0</v>
      </c>
      <c r="AL462" s="55">
        <v>0</v>
      </c>
      <c r="AM462" s="55">
        <v>0</v>
      </c>
      <c r="AN462" s="135">
        <v>0</v>
      </c>
      <c r="AP462" s="55">
        <v>0</v>
      </c>
      <c r="AQ462" s="55">
        <v>0</v>
      </c>
      <c r="AR462" s="55">
        <v>0</v>
      </c>
      <c r="AS462" s="55">
        <v>0</v>
      </c>
      <c r="AT462" s="55">
        <v>0</v>
      </c>
      <c r="AU462" s="135">
        <v>0</v>
      </c>
      <c r="AW462" s="55">
        <v>0</v>
      </c>
      <c r="AX462" s="55">
        <v>0</v>
      </c>
      <c r="AY462" s="55">
        <v>0</v>
      </c>
      <c r="AZ462" s="55">
        <v>0</v>
      </c>
      <c r="BA462" s="55">
        <v>0</v>
      </c>
      <c r="BB462" s="135">
        <v>0</v>
      </c>
      <c r="BD462" s="55">
        <v>0</v>
      </c>
      <c r="BE462" s="55">
        <v>0</v>
      </c>
      <c r="BF462" s="55">
        <v>0</v>
      </c>
      <c r="BG462" s="55">
        <v>0</v>
      </c>
      <c r="BH462" s="55">
        <v>0</v>
      </c>
      <c r="BI462" s="135">
        <v>0</v>
      </c>
      <c r="BK462" s="55">
        <v>0</v>
      </c>
      <c r="BL462" s="55">
        <v>0</v>
      </c>
      <c r="BM462" s="55">
        <v>0</v>
      </c>
      <c r="BN462" s="55">
        <v>0</v>
      </c>
      <c r="BO462" s="55">
        <v>0</v>
      </c>
      <c r="BP462" s="135">
        <v>0</v>
      </c>
      <c r="BR462" s="147">
        <v>0.2</v>
      </c>
      <c r="BS462" s="147">
        <v>0.2</v>
      </c>
      <c r="BT462" s="147">
        <v>0.2</v>
      </c>
      <c r="BU462" s="147">
        <v>0.2</v>
      </c>
      <c r="BV462" s="147">
        <v>0.2</v>
      </c>
      <c r="BX462" s="55">
        <v>0</v>
      </c>
      <c r="BY462" s="55">
        <v>0</v>
      </c>
      <c r="BZ462" s="55">
        <v>0</v>
      </c>
      <c r="CA462" s="55">
        <v>0</v>
      </c>
      <c r="CB462" s="55">
        <v>0</v>
      </c>
      <c r="CC462" s="135">
        <v>0</v>
      </c>
      <c r="CE462" s="55">
        <v>0</v>
      </c>
      <c r="CF462" s="55">
        <v>0</v>
      </c>
      <c r="CG462" s="55">
        <v>0</v>
      </c>
      <c r="CH462" s="55">
        <v>0</v>
      </c>
      <c r="CI462" s="55">
        <v>0</v>
      </c>
      <c r="CJ462" s="135">
        <v>0</v>
      </c>
      <c r="CL462" s="55">
        <v>0</v>
      </c>
      <c r="CM462" s="55">
        <v>0</v>
      </c>
      <c r="CN462" s="55">
        <v>0</v>
      </c>
      <c r="CO462" s="55">
        <v>0</v>
      </c>
      <c r="CP462" s="55">
        <v>0</v>
      </c>
      <c r="CQ462" s="135">
        <v>0</v>
      </c>
      <c r="CS462" s="67">
        <v>0</v>
      </c>
      <c r="CT462" s="67">
        <v>0</v>
      </c>
      <c r="CU462" s="67">
        <v>0</v>
      </c>
      <c r="CV462" s="67">
        <v>0</v>
      </c>
      <c r="CW462" s="67">
        <v>0</v>
      </c>
      <c r="CX462" s="135">
        <v>0</v>
      </c>
      <c r="CZ462" s="55">
        <v>0</v>
      </c>
      <c r="DA462" s="55">
        <v>0</v>
      </c>
      <c r="DB462" s="55">
        <v>0</v>
      </c>
      <c r="DC462" s="55">
        <v>0</v>
      </c>
      <c r="DD462" s="55">
        <v>0</v>
      </c>
      <c r="DE462" s="135">
        <v>0</v>
      </c>
      <c r="DG462" s="43" t="b" cm="1">
        <f t="array" aca="1" ref="DG462" ca="1">OR($G462=Forecast_Capex_Input!$BF$8:$BF$10)</f>
        <v>0</v>
      </c>
      <c r="DH462" s="43" cm="1">
        <f t="array" aca="1" ref="DH462" ca="1">IFERROR(INDEX(Forecast_Capex_Input!BG$12:BG$286,$Z462)
*(INDEX(Forecast_Capex_Input!$H$12:$H$286,$Z462)=Repex),0)
*$DG462</f>
        <v>0</v>
      </c>
      <c r="DI462" s="43" cm="1">
        <f t="array" aca="1" ref="DI462" ca="1">IFERROR(INDEX(Forecast_Capex_Input!BH$12:BH$286,$Z462)
*(INDEX(Forecast_Capex_Input!$H$12:$H$286,$Z462)=Repex),0)
*$DG462</f>
        <v>0</v>
      </c>
      <c r="DJ462" s="43" cm="1">
        <f t="array" aca="1" ref="DJ462" ca="1">IFERROR(INDEX(Forecast_Capex_Input!BI$12:BI$286,$Z462)
*(INDEX(Forecast_Capex_Input!$H$12:$H$286,$Z462)=Repex),0)
*$DG462</f>
        <v>0</v>
      </c>
      <c r="DK462" s="43" cm="1">
        <f t="array" aca="1" ref="DK462" ca="1">IFERROR(INDEX(Forecast_Capex_Input!BJ$12:BJ$286,$Z462)
*(INDEX(Forecast_Capex_Input!$H$12:$H$286,$Z462)=Repex),0)
*$DG462</f>
        <v>0</v>
      </c>
      <c r="DL462" s="43" cm="1">
        <f t="array" aca="1" ref="DL462" ca="1">IFERROR(INDEX(Forecast_Capex_Input!BK$12:BK$286,$Z462)
*(INDEX(Forecast_Capex_Input!$H$12:$H$286,$Z462)=Repex),0)
*$DG462</f>
        <v>0</v>
      </c>
      <c r="DM462" s="43" cm="1">
        <f t="array" aca="1" ref="DM462" ca="1">IFERROR(INDEX(Forecast_Capex_Input!BL$12:BL$286,$Z462)
*(INDEX(Forecast_Capex_Input!$H$12:$H$286,$Z462)=Repex),0)
*$DG462</f>
        <v>0</v>
      </c>
      <c r="DO462" s="43" t="b" cm="1">
        <f t="array" aca="1" ref="DO462" ca="1">OR($G462=Forecast_Capex_Input!$BN$8:$BN$9)</f>
        <v>0</v>
      </c>
      <c r="DP462" s="43" cm="1">
        <f t="array" aca="1" ref="DP462" ca="1">IFERROR(INDEX(Forecast_Capex_Input!BO$12:BO$286,$Z462)
*(INDEX(Forecast_Capex_Input!$H$12:$H$286,$Z462)=Repex),0)
*$DO462</f>
        <v>0</v>
      </c>
      <c r="DQ462" s="43" cm="1">
        <f t="array" aca="1" ref="DQ462" ca="1">IFERROR(INDEX(Forecast_Capex_Input!BP$12:BP$286,$Z462)
*(INDEX(Forecast_Capex_Input!$H$12:$H$286,$Z462)=Repex),0)
*$DO462</f>
        <v>0</v>
      </c>
      <c r="DR462" s="43" cm="1">
        <f t="array" aca="1" ref="DR462" ca="1">IFERROR(INDEX(Forecast_Capex_Input!BQ$12:BQ$286,$Z462)
*(INDEX(Forecast_Capex_Input!$H$12:$H$286,$Z462)=Repex),0)
*$DO462</f>
        <v>0</v>
      </c>
      <c r="DS462" s="43" cm="1">
        <f t="array" aca="1" ref="DS462" ca="1">IFERROR(INDEX(Forecast_Capex_Input!BR$12:BR$286,$Z462)
*(INDEX(Forecast_Capex_Input!$H$12:$H$286,$Z462)=Repex),0)
*$DO462</f>
        <v>0</v>
      </c>
      <c r="DT462" s="43" cm="1">
        <f t="array" aca="1" ref="DT462" ca="1">IFERROR(INDEX(Forecast_Capex_Input!BS$12:BS$286,$Z462)
*(INDEX(Forecast_Capex_Input!$H$12:$H$286,$Z462)=Repex),0)
*$DO462</f>
        <v>0</v>
      </c>
      <c r="DV462" s="43" t="b" cm="1">
        <f t="array" aca="1" ref="DV462" ca="1">OR($G462=Forecast_Capex_Input!$BU$8:$BU$10)</f>
        <v>0</v>
      </c>
      <c r="DW462" s="43" cm="1">
        <f t="array" aca="1" ref="DW462" ca="1">IFERROR(INDEX(Forecast_Capex_Input!BV$12:BV$286,$Z462)
*(INDEX(Forecast_Capex_Input!$H$12:$H$286,$Z462)=Repex),0)
*$DV462</f>
        <v>0</v>
      </c>
      <c r="DX462" s="43" cm="1">
        <f t="array" aca="1" ref="DX462" ca="1">IFERROR(INDEX(Forecast_Capex_Input!BW$12:BW$286,$Z462)
*(INDEX(Forecast_Capex_Input!$H$12:$H$286,$Z462)=Repex),0)
*$DV462</f>
        <v>0</v>
      </c>
      <c r="DY462" s="43" cm="1">
        <f t="array" aca="1" ref="DY462" ca="1">IFERROR(INDEX(Forecast_Capex_Input!BX$12:BX$286,$Z462)
*(INDEX(Forecast_Capex_Input!$H$12:$H$286,$Z462)=Repex),0)
*$DV462</f>
        <v>0</v>
      </c>
      <c r="DZ462" s="43" cm="1">
        <f t="array" aca="1" ref="DZ462" ca="1">IFERROR(INDEX(Forecast_Capex_Input!BY$12:BY$286,$Z462)
*(INDEX(Forecast_Capex_Input!$H$12:$H$286,$Z462)=Repex),0)
*$DV462</f>
        <v>0</v>
      </c>
      <c r="EA462" s="43" cm="1">
        <f t="array" aca="1" ref="EA462" ca="1">IFERROR(INDEX(Forecast_Capex_Input!BZ$12:BZ$286,$Z462)
*(INDEX(Forecast_Capex_Input!$H$12:$H$286,$Z462)=Repex),0)
*$DV462</f>
        <v>0</v>
      </c>
      <c r="EB462" s="43" cm="1">
        <f t="array" aca="1" ref="EB462" ca="1">IFERROR(INDEX(Forecast_Capex_Input!CA$12:CA$286,$Z462)
*(INDEX(Forecast_Capex_Input!$H$12:$H$286,$Z462)=Repex),0)
*$DV462</f>
        <v>0</v>
      </c>
      <c r="EC462" s="43" cm="1">
        <f t="array" aca="1" ref="EC462" ca="1">IFERROR(INDEX(Forecast_Capex_Input!CB$12:CB$286,$Z462)
*(INDEX(Forecast_Capex_Input!$H$12:$H$286,$Z462)=Repex),0)
*$DV462</f>
        <v>0</v>
      </c>
      <c r="ED462" s="43" cm="1">
        <f t="array" aca="1" ref="ED462" ca="1">IFERROR(INDEX(Forecast_Capex_Input!CC$12:CC$286,$Z462)
*(INDEX(Forecast_Capex_Input!$H$12:$H$286,$Z462)=Repex),0)
*$DV462</f>
        <v>0</v>
      </c>
      <c r="EF462" s="86" t="str">
        <f t="shared" si="49"/>
        <v>N/A</v>
      </c>
      <c r="EG462" s="28" t="str">
        <f>IFERROR(RANK(EF462,EF$11:EF$1010,0)+COUNTIF(EF$11:EF462,EF462)-1,NA)</f>
        <v>N/A</v>
      </c>
    </row>
    <row r="463" spans="3:137" x14ac:dyDescent="0.2">
      <c r="C463" s="28">
        <f t="shared" si="50"/>
        <v>453</v>
      </c>
      <c r="D463" s="9" t="str" cm="1">
        <f t="array" ref="D463">IFERROR(INDEX(Forecast_Capex_Input!$D$12:$D$286,$Z463),NA)</f>
        <v>180 Thomas Street - Ultimo drainage project</v>
      </c>
      <c r="E463" s="24" t="b" cm="1">
        <f t="array" ref="E463">IF($Z463=NA,NA,INDEX(Forecast_Capex_Input!$E$12:$E$286,$Z463))</f>
        <v>0</v>
      </c>
      <c r="F463" s="9" t="str" cm="1">
        <f t="array" aca="1" ref="F463" ca="1">IFERROR(INDEX(General!$E$25:$E$26,$AA463),NA)</f>
        <v>Labour</v>
      </c>
      <c r="G463" s="9" t="str" cm="1">
        <f t="array" aca="1" ref="G463" ca="1">IFERROR(INDEX(Forecast_Capex_Input!$AI$11:$BB$11,$AC463),NA)</f>
        <v xml:space="preserve">Buildings </v>
      </c>
      <c r="H463" s="50" cm="1">
        <f t="array" aca="1" ref="H463" ca="1">IFERROR(INDEX(Forecast_Capex_Input!$AI$12:$BB$286,$Z463,$AC463),NA)</f>
        <v>1</v>
      </c>
      <c r="I463" s="150" t="str" cm="1">
        <f t="array" ref="I463">IFERROR(INDEX(Forecast_Capex_Input!$F$12:$F$286,$Z463),NA)</f>
        <v>Non-network - Other</v>
      </c>
      <c r="J463" s="150" t="str" cm="1">
        <f t="array" ref="J463">IFERROR(INDEX(Forecast_Capex_Input!G$12:G$286,$Z463),NA)</f>
        <v>Property</v>
      </c>
      <c r="K463" s="150" t="str" cm="1">
        <f t="array" ref="K463">IFERROR(INDEX(Forecast_Capex_Input!H$12:H$286,$Z463),NA)</f>
        <v>Fleet &amp; Property</v>
      </c>
      <c r="L463" s="150" t="str" cm="1">
        <f t="array" ref="L463">IFERROR(INDEX(Forecast_Capex_Input!I$12:I$286,$Z463),NA)</f>
        <v>N/A</v>
      </c>
      <c r="M463" s="150" t="str" cm="1">
        <f t="array" ref="M463">IFERROR(INDEX(Forecast_Capex_Input!J$12:J$286,$Z463),NA)</f>
        <v>Haymarket Office</v>
      </c>
      <c r="N463" s="150" t="str" cm="1">
        <f t="array" ref="N463">IFERROR(INDEX(Forecast_Capex_Input!K$12:K$286,$Z463),NA)</f>
        <v>N/A</v>
      </c>
      <c r="O463" s="150" t="str" cm="1">
        <f t="array" ref="O463">IFERROR(INDEX(Forecast_Capex_Input!L$12:L$286,$Z463),NA)</f>
        <v>N/A</v>
      </c>
      <c r="P463" s="150" t="str" cm="1">
        <f t="array" ref="P463">IFERROR(INDEX(Forecast_Capex_Input!M$12:M$286,$Z463),NA)</f>
        <v>N/A</v>
      </c>
      <c r="Q463" s="24" t="str" cm="1">
        <f t="array" ref="Q463">IFERROR(INDEX(Forecast_Capex_Input!N$12:N$286,$Z463),NA)</f>
        <v>No</v>
      </c>
      <c r="R463" s="190" cm="1">
        <f t="array" ref="R463">IFERROR(INDEX(Forecast_Capex_Input!O$12:O$286,$Z463),0)</f>
        <v>0</v>
      </c>
      <c r="S463" s="24" t="str" cm="1">
        <f t="array" ref="S463">IFERROR(INDEX(Forecast_Capex_Input!P$12:P$286,$Z463),0)</f>
        <v>Safety security &amp; reliability</v>
      </c>
      <c r="T463" s="150" t="str" cm="1">
        <f t="array" aca="1" ref="T463" ca="1">IFERROR(INDEX(General!$K$91:$K$110,$AC463),NA)</f>
        <v xml:space="preserve">Buildings </v>
      </c>
      <c r="U463" s="43" cm="1">
        <f t="array" aca="1" ref="U463" ca="1">IFERROR(
IF($F463=General!$E$25,INDEX(Forecast_Capex_Input!S$12:S$286,$Z463),
INDEX(Forecast_Capex_Input!T$12:T$286,$Z463)),0)</f>
        <v>0.2</v>
      </c>
      <c r="V463" s="82" t="b">
        <f>IFERROR(INDEX(Overheads!$T$19:$T$26,MATCH($I463,Overheads!$E$19:$E$26,0)),FALSE)</f>
        <v>0</v>
      </c>
      <c r="W463" s="209" t="str" cm="1">
        <f t="array" ref="W463">IFERROR(
INDEX(Forecast_Capex_Input!CN$12:CN$286,$Z463),0)</f>
        <v>FY21</v>
      </c>
      <c r="X463" s="209">
        <f>IFERROR(
MATCH($W463,General!$L$39:$S$39,0),1)</f>
        <v>1</v>
      </c>
      <c r="Z463" s="28">
        <f>IFERROR(
IF(MATCH($C463,Forecast_Capex_Input!$CI$12:$CI$286,1)+1&gt;MAX(Forecast_Capex_Input!$C$12:$C$286),NA,
MATCH($C463,Forecast_Capex_Input!$CI$12:$CI$286,1)+1),1)</f>
        <v>184</v>
      </c>
      <c r="AA463" s="28" cm="1">
        <f t="array" aca="1" ref="AA463" ca="1">IFERROR(
IF(Z462&lt;&gt;Z463,1,
IF(COUNTIF(OFFSET(AA462,0,0,-INDEX(Forecast_Capex_Input!$CG$12:$CG$286,$Z463)),AA462)=INDEX(Forecast_Capex_Input!$CG$12:$CG$286,$Z463),AA462+1,AA462)),NA)</f>
        <v>1</v>
      </c>
      <c r="AB463" s="28" cm="1">
        <f t="array" ref="AB463">IFERROR($C463-IF($Z463=1,1,INDEX(Forecast_Capex_Input!$CI$12:$CI$286,$Z463-1))+1,NA)</f>
        <v>1</v>
      </c>
      <c r="AC463" s="28" cm="1">
        <f t="array" aca="1" ref="AC463" ca="1">IFERROR(IF(AA463=1,
INDEX(Forecast_Capex_Input!$AI$10:$BB$10,SMALL(IF(INDEX(Forecast_Capex_Input!$AI$12:$BB$286,$Z463,0)&gt;0,COLUMN(Forecast_Capex_Input!$AI$10:$BB$10)-COLUMN(Forecast_Capex_Input!$AI$12)+1),ROWS(OFFSET(AC462,0,0,-$AB463)))),
OFFSET(AC462,-INDEX(Forecast_Capex_Input!$CG$12:$CG$286,$Z463)+1,0)),NA)</f>
        <v>19</v>
      </c>
      <c r="AD463" s="28">
        <f t="shared" ca="1" si="47"/>
        <v>1</v>
      </c>
      <c r="AE463" s="82" t="b">
        <f t="shared" si="51"/>
        <v>0</v>
      </c>
      <c r="AF463" s="78" t="b">
        <v>0</v>
      </c>
      <c r="AG463" s="82" t="b">
        <f t="shared" si="48"/>
        <v>1</v>
      </c>
      <c r="AI463" s="55">
        <v>0</v>
      </c>
      <c r="AJ463" s="55">
        <v>0</v>
      </c>
      <c r="AK463" s="55">
        <v>0</v>
      </c>
      <c r="AL463" s="55">
        <v>0</v>
      </c>
      <c r="AM463" s="55">
        <v>0</v>
      </c>
      <c r="AN463" s="135">
        <v>0</v>
      </c>
      <c r="AP463" s="55">
        <v>0</v>
      </c>
      <c r="AQ463" s="55">
        <v>0</v>
      </c>
      <c r="AR463" s="55">
        <v>0</v>
      </c>
      <c r="AS463" s="55">
        <v>0</v>
      </c>
      <c r="AT463" s="55">
        <v>0</v>
      </c>
      <c r="AU463" s="135">
        <v>0</v>
      </c>
      <c r="AW463" s="55">
        <v>0</v>
      </c>
      <c r="AX463" s="55">
        <v>0</v>
      </c>
      <c r="AY463" s="55">
        <v>0</v>
      </c>
      <c r="AZ463" s="55">
        <v>0</v>
      </c>
      <c r="BA463" s="55">
        <v>0</v>
      </c>
      <c r="BB463" s="135">
        <v>0</v>
      </c>
      <c r="BD463" s="55">
        <v>0</v>
      </c>
      <c r="BE463" s="55">
        <v>0</v>
      </c>
      <c r="BF463" s="55">
        <v>0</v>
      </c>
      <c r="BG463" s="55">
        <v>0</v>
      </c>
      <c r="BH463" s="55">
        <v>0</v>
      </c>
      <c r="BI463" s="135">
        <v>0</v>
      </c>
      <c r="BK463" s="55">
        <v>0</v>
      </c>
      <c r="BL463" s="55">
        <v>0</v>
      </c>
      <c r="BM463" s="55">
        <v>0</v>
      </c>
      <c r="BN463" s="55">
        <v>0</v>
      </c>
      <c r="BO463" s="55">
        <v>0</v>
      </c>
      <c r="BP463" s="135">
        <v>0</v>
      </c>
      <c r="BR463" s="147">
        <v>0.2</v>
      </c>
      <c r="BS463" s="147">
        <v>0.2</v>
      </c>
      <c r="BT463" s="147">
        <v>0.2</v>
      </c>
      <c r="BU463" s="147">
        <v>0.2</v>
      </c>
      <c r="BV463" s="147">
        <v>0.2</v>
      </c>
      <c r="BX463" s="55">
        <v>0</v>
      </c>
      <c r="BY463" s="55">
        <v>0</v>
      </c>
      <c r="BZ463" s="55">
        <v>0</v>
      </c>
      <c r="CA463" s="55">
        <v>0</v>
      </c>
      <c r="CB463" s="55">
        <v>0</v>
      </c>
      <c r="CC463" s="135">
        <v>0</v>
      </c>
      <c r="CE463" s="55">
        <v>0</v>
      </c>
      <c r="CF463" s="55">
        <v>0</v>
      </c>
      <c r="CG463" s="55">
        <v>0</v>
      </c>
      <c r="CH463" s="55">
        <v>0</v>
      </c>
      <c r="CI463" s="55">
        <v>0</v>
      </c>
      <c r="CJ463" s="135">
        <v>0</v>
      </c>
      <c r="CL463" s="55">
        <v>0</v>
      </c>
      <c r="CM463" s="55">
        <v>0</v>
      </c>
      <c r="CN463" s="55">
        <v>0</v>
      </c>
      <c r="CO463" s="55">
        <v>0</v>
      </c>
      <c r="CP463" s="55">
        <v>0</v>
      </c>
      <c r="CQ463" s="135">
        <v>0</v>
      </c>
      <c r="CS463" s="67">
        <v>0</v>
      </c>
      <c r="CT463" s="67">
        <v>0</v>
      </c>
      <c r="CU463" s="67">
        <v>0</v>
      </c>
      <c r="CV463" s="67">
        <v>0</v>
      </c>
      <c r="CW463" s="67">
        <v>0</v>
      </c>
      <c r="CX463" s="135">
        <v>0</v>
      </c>
      <c r="CZ463" s="55">
        <v>0</v>
      </c>
      <c r="DA463" s="55">
        <v>0</v>
      </c>
      <c r="DB463" s="55">
        <v>0</v>
      </c>
      <c r="DC463" s="55">
        <v>0</v>
      </c>
      <c r="DD463" s="55">
        <v>0</v>
      </c>
      <c r="DE463" s="135">
        <v>0</v>
      </c>
      <c r="DG463" s="43" t="b" cm="1">
        <f t="array" aca="1" ref="DG463" ca="1">OR($G463=Forecast_Capex_Input!$BF$8:$BF$10)</f>
        <v>0</v>
      </c>
      <c r="DH463" s="43" cm="1">
        <f t="array" aca="1" ref="DH463" ca="1">IFERROR(INDEX(Forecast_Capex_Input!BG$12:BG$286,$Z463)
*(INDEX(Forecast_Capex_Input!$H$12:$H$286,$Z463)=Repex),0)
*$DG463</f>
        <v>0</v>
      </c>
      <c r="DI463" s="43" cm="1">
        <f t="array" aca="1" ref="DI463" ca="1">IFERROR(INDEX(Forecast_Capex_Input!BH$12:BH$286,$Z463)
*(INDEX(Forecast_Capex_Input!$H$12:$H$286,$Z463)=Repex),0)
*$DG463</f>
        <v>0</v>
      </c>
      <c r="DJ463" s="43" cm="1">
        <f t="array" aca="1" ref="DJ463" ca="1">IFERROR(INDEX(Forecast_Capex_Input!BI$12:BI$286,$Z463)
*(INDEX(Forecast_Capex_Input!$H$12:$H$286,$Z463)=Repex),0)
*$DG463</f>
        <v>0</v>
      </c>
      <c r="DK463" s="43" cm="1">
        <f t="array" aca="1" ref="DK463" ca="1">IFERROR(INDEX(Forecast_Capex_Input!BJ$12:BJ$286,$Z463)
*(INDEX(Forecast_Capex_Input!$H$12:$H$286,$Z463)=Repex),0)
*$DG463</f>
        <v>0</v>
      </c>
      <c r="DL463" s="43" cm="1">
        <f t="array" aca="1" ref="DL463" ca="1">IFERROR(INDEX(Forecast_Capex_Input!BK$12:BK$286,$Z463)
*(INDEX(Forecast_Capex_Input!$H$12:$H$286,$Z463)=Repex),0)
*$DG463</f>
        <v>0</v>
      </c>
      <c r="DM463" s="43" cm="1">
        <f t="array" aca="1" ref="DM463" ca="1">IFERROR(INDEX(Forecast_Capex_Input!BL$12:BL$286,$Z463)
*(INDEX(Forecast_Capex_Input!$H$12:$H$286,$Z463)=Repex),0)
*$DG463</f>
        <v>0</v>
      </c>
      <c r="DO463" s="43" t="b" cm="1">
        <f t="array" aca="1" ref="DO463" ca="1">OR($G463=Forecast_Capex_Input!$BN$8:$BN$9)</f>
        <v>0</v>
      </c>
      <c r="DP463" s="43" cm="1">
        <f t="array" aca="1" ref="DP463" ca="1">IFERROR(INDEX(Forecast_Capex_Input!BO$12:BO$286,$Z463)
*(INDEX(Forecast_Capex_Input!$H$12:$H$286,$Z463)=Repex),0)
*$DO463</f>
        <v>0</v>
      </c>
      <c r="DQ463" s="43" cm="1">
        <f t="array" aca="1" ref="DQ463" ca="1">IFERROR(INDEX(Forecast_Capex_Input!BP$12:BP$286,$Z463)
*(INDEX(Forecast_Capex_Input!$H$12:$H$286,$Z463)=Repex),0)
*$DO463</f>
        <v>0</v>
      </c>
      <c r="DR463" s="43" cm="1">
        <f t="array" aca="1" ref="DR463" ca="1">IFERROR(INDEX(Forecast_Capex_Input!BQ$12:BQ$286,$Z463)
*(INDEX(Forecast_Capex_Input!$H$12:$H$286,$Z463)=Repex),0)
*$DO463</f>
        <v>0</v>
      </c>
      <c r="DS463" s="43" cm="1">
        <f t="array" aca="1" ref="DS463" ca="1">IFERROR(INDEX(Forecast_Capex_Input!BR$12:BR$286,$Z463)
*(INDEX(Forecast_Capex_Input!$H$12:$H$286,$Z463)=Repex),0)
*$DO463</f>
        <v>0</v>
      </c>
      <c r="DT463" s="43" cm="1">
        <f t="array" aca="1" ref="DT463" ca="1">IFERROR(INDEX(Forecast_Capex_Input!BS$12:BS$286,$Z463)
*(INDEX(Forecast_Capex_Input!$H$12:$H$286,$Z463)=Repex),0)
*$DO463</f>
        <v>0</v>
      </c>
      <c r="DV463" s="43" t="b" cm="1">
        <f t="array" aca="1" ref="DV463" ca="1">OR($G463=Forecast_Capex_Input!$BU$8:$BU$10)</f>
        <v>0</v>
      </c>
      <c r="DW463" s="43" cm="1">
        <f t="array" aca="1" ref="DW463" ca="1">IFERROR(INDEX(Forecast_Capex_Input!BV$12:BV$286,$Z463)
*(INDEX(Forecast_Capex_Input!$H$12:$H$286,$Z463)=Repex),0)
*$DV463</f>
        <v>0</v>
      </c>
      <c r="DX463" s="43" cm="1">
        <f t="array" aca="1" ref="DX463" ca="1">IFERROR(INDEX(Forecast_Capex_Input!BW$12:BW$286,$Z463)
*(INDEX(Forecast_Capex_Input!$H$12:$H$286,$Z463)=Repex),0)
*$DV463</f>
        <v>0</v>
      </c>
      <c r="DY463" s="43" cm="1">
        <f t="array" aca="1" ref="DY463" ca="1">IFERROR(INDEX(Forecast_Capex_Input!BX$12:BX$286,$Z463)
*(INDEX(Forecast_Capex_Input!$H$12:$H$286,$Z463)=Repex),0)
*$DV463</f>
        <v>0</v>
      </c>
      <c r="DZ463" s="43" cm="1">
        <f t="array" aca="1" ref="DZ463" ca="1">IFERROR(INDEX(Forecast_Capex_Input!BY$12:BY$286,$Z463)
*(INDEX(Forecast_Capex_Input!$H$12:$H$286,$Z463)=Repex),0)
*$DV463</f>
        <v>0</v>
      </c>
      <c r="EA463" s="43" cm="1">
        <f t="array" aca="1" ref="EA463" ca="1">IFERROR(INDEX(Forecast_Capex_Input!BZ$12:BZ$286,$Z463)
*(INDEX(Forecast_Capex_Input!$H$12:$H$286,$Z463)=Repex),0)
*$DV463</f>
        <v>0</v>
      </c>
      <c r="EB463" s="43" cm="1">
        <f t="array" aca="1" ref="EB463" ca="1">IFERROR(INDEX(Forecast_Capex_Input!CA$12:CA$286,$Z463)
*(INDEX(Forecast_Capex_Input!$H$12:$H$286,$Z463)=Repex),0)
*$DV463</f>
        <v>0</v>
      </c>
      <c r="EC463" s="43" cm="1">
        <f t="array" aca="1" ref="EC463" ca="1">IFERROR(INDEX(Forecast_Capex_Input!CB$12:CB$286,$Z463)
*(INDEX(Forecast_Capex_Input!$H$12:$H$286,$Z463)=Repex),0)
*$DV463</f>
        <v>0</v>
      </c>
      <c r="ED463" s="43" cm="1">
        <f t="array" aca="1" ref="ED463" ca="1">IFERROR(INDEX(Forecast_Capex_Input!CC$12:CC$286,$Z463)
*(INDEX(Forecast_Capex_Input!$H$12:$H$286,$Z463)=Repex),0)
*$DV463</f>
        <v>0</v>
      </c>
      <c r="EF463" s="86" t="str">
        <f t="shared" si="49"/>
        <v>N/A</v>
      </c>
      <c r="EG463" s="28" t="str">
        <f>IFERROR(RANK(EF463,EF$11:EF$1010,0)+COUNTIF(EF$11:EF463,EF463)-1,NA)</f>
        <v>N/A</v>
      </c>
    </row>
    <row r="464" spans="3:137" x14ac:dyDescent="0.2">
      <c r="C464" s="28">
        <f t="shared" si="50"/>
        <v>454</v>
      </c>
      <c r="D464" s="9" t="str" cm="1">
        <f t="array" ref="D464">IFERROR(INDEX(Forecast_Capex_Input!$D$12:$D$286,$Z464),NA)</f>
        <v>180 Thomas Street - Ultimo drainage project</v>
      </c>
      <c r="E464" s="24" t="b" cm="1">
        <f t="array" ref="E464">IF($Z464=NA,NA,INDEX(Forecast_Capex_Input!$E$12:$E$286,$Z464))</f>
        <v>0</v>
      </c>
      <c r="F464" s="9" t="str" cm="1">
        <f t="array" aca="1" ref="F464" ca="1">IFERROR(INDEX(General!$E$25:$E$26,$AA464),NA)</f>
        <v>Non-Labour</v>
      </c>
      <c r="G464" s="9" t="str" cm="1">
        <f t="array" aca="1" ref="G464" ca="1">IFERROR(INDEX(Forecast_Capex_Input!$AI$11:$BB$11,$AC464),NA)</f>
        <v xml:space="preserve">Buildings </v>
      </c>
      <c r="H464" s="50" cm="1">
        <f t="array" aca="1" ref="H464" ca="1">IFERROR(INDEX(Forecast_Capex_Input!$AI$12:$BB$286,$Z464,$AC464),NA)</f>
        <v>1</v>
      </c>
      <c r="I464" s="150" t="str" cm="1">
        <f t="array" ref="I464">IFERROR(INDEX(Forecast_Capex_Input!$F$12:$F$286,$Z464),NA)</f>
        <v>Non-network - Other</v>
      </c>
      <c r="J464" s="150" t="str" cm="1">
        <f t="array" ref="J464">IFERROR(INDEX(Forecast_Capex_Input!G$12:G$286,$Z464),NA)</f>
        <v>Property</v>
      </c>
      <c r="K464" s="150" t="str" cm="1">
        <f t="array" ref="K464">IFERROR(INDEX(Forecast_Capex_Input!H$12:H$286,$Z464),NA)</f>
        <v>Fleet &amp; Property</v>
      </c>
      <c r="L464" s="150" t="str" cm="1">
        <f t="array" ref="L464">IFERROR(INDEX(Forecast_Capex_Input!I$12:I$286,$Z464),NA)</f>
        <v>N/A</v>
      </c>
      <c r="M464" s="150" t="str" cm="1">
        <f t="array" ref="M464">IFERROR(INDEX(Forecast_Capex_Input!J$12:J$286,$Z464),NA)</f>
        <v>Haymarket Office</v>
      </c>
      <c r="N464" s="150" t="str" cm="1">
        <f t="array" ref="N464">IFERROR(INDEX(Forecast_Capex_Input!K$12:K$286,$Z464),NA)</f>
        <v>N/A</v>
      </c>
      <c r="O464" s="150" t="str" cm="1">
        <f t="array" ref="O464">IFERROR(INDEX(Forecast_Capex_Input!L$12:L$286,$Z464),NA)</f>
        <v>N/A</v>
      </c>
      <c r="P464" s="150" t="str" cm="1">
        <f t="array" ref="P464">IFERROR(INDEX(Forecast_Capex_Input!M$12:M$286,$Z464),NA)</f>
        <v>N/A</v>
      </c>
      <c r="Q464" s="24" t="str" cm="1">
        <f t="array" ref="Q464">IFERROR(INDEX(Forecast_Capex_Input!N$12:N$286,$Z464),NA)</f>
        <v>No</v>
      </c>
      <c r="R464" s="190" cm="1">
        <f t="array" ref="R464">IFERROR(INDEX(Forecast_Capex_Input!O$12:O$286,$Z464),0)</f>
        <v>0</v>
      </c>
      <c r="S464" s="24" t="str" cm="1">
        <f t="array" ref="S464">IFERROR(INDEX(Forecast_Capex_Input!P$12:P$286,$Z464),0)</f>
        <v>Safety security &amp; reliability</v>
      </c>
      <c r="T464" s="150" t="str" cm="1">
        <f t="array" aca="1" ref="T464" ca="1">IFERROR(INDEX(General!$K$91:$K$110,$AC464),NA)</f>
        <v xml:space="preserve">Buildings </v>
      </c>
      <c r="U464" s="43" cm="1">
        <f t="array" aca="1" ref="U464" ca="1">IFERROR(
IF($F464=General!$E$25,INDEX(Forecast_Capex_Input!S$12:S$286,$Z464),
INDEX(Forecast_Capex_Input!T$12:T$286,$Z464)),0)</f>
        <v>0.8</v>
      </c>
      <c r="V464" s="82" t="b">
        <f>IFERROR(INDEX(Overheads!$T$19:$T$26,MATCH($I464,Overheads!$E$19:$E$26,0)),FALSE)</f>
        <v>0</v>
      </c>
      <c r="W464" s="209" t="str" cm="1">
        <f t="array" ref="W464">IFERROR(
INDEX(Forecast_Capex_Input!CN$12:CN$286,$Z464),0)</f>
        <v>FY21</v>
      </c>
      <c r="X464" s="209">
        <f>IFERROR(
MATCH($W464,General!$L$39:$S$39,0),1)</f>
        <v>1</v>
      </c>
      <c r="Z464" s="28">
        <f>IFERROR(
IF(MATCH($C464,Forecast_Capex_Input!$CI$12:$CI$286,1)+1&gt;MAX(Forecast_Capex_Input!$C$12:$C$286),NA,
MATCH($C464,Forecast_Capex_Input!$CI$12:$CI$286,1)+1),1)</f>
        <v>184</v>
      </c>
      <c r="AA464" s="28" cm="1">
        <f t="array" aca="1" ref="AA464" ca="1">IFERROR(
IF(Z463&lt;&gt;Z464,1,
IF(COUNTIF(OFFSET(AA463,0,0,-INDEX(Forecast_Capex_Input!$CG$12:$CG$286,$Z464)),AA463)=INDEX(Forecast_Capex_Input!$CG$12:$CG$286,$Z464),AA463+1,AA463)),NA)</f>
        <v>2</v>
      </c>
      <c r="AB464" s="28" cm="1">
        <f t="array" ref="AB464">IFERROR($C464-IF($Z464=1,1,INDEX(Forecast_Capex_Input!$CI$12:$CI$286,$Z464-1))+1,NA)</f>
        <v>2</v>
      </c>
      <c r="AC464" s="28" cm="1">
        <f t="array" aca="1" ref="AC464" ca="1">IFERROR(IF(AA464=1,
INDEX(Forecast_Capex_Input!$AI$10:$BB$10,SMALL(IF(INDEX(Forecast_Capex_Input!$AI$12:$BB$286,$Z464,0)&gt;0,COLUMN(Forecast_Capex_Input!$AI$10:$BB$10)-COLUMN(Forecast_Capex_Input!$AI$12)+1),ROWS(OFFSET(AC463,0,0,-$AB464)))),
OFFSET(AC463,-INDEX(Forecast_Capex_Input!$CG$12:$CG$286,$Z464)+1,0)),NA)</f>
        <v>19</v>
      </c>
      <c r="AD464" s="28">
        <f t="shared" ca="1" si="47"/>
        <v>2</v>
      </c>
      <c r="AE464" s="82" t="b">
        <f t="shared" si="51"/>
        <v>0</v>
      </c>
      <c r="AF464" s="78" t="b">
        <v>0</v>
      </c>
      <c r="AG464" s="82" t="b">
        <f t="shared" si="48"/>
        <v>1</v>
      </c>
      <c r="AI464" s="55">
        <v>0</v>
      </c>
      <c r="AJ464" s="55">
        <v>0</v>
      </c>
      <c r="AK464" s="55">
        <v>0</v>
      </c>
      <c r="AL464" s="55">
        <v>0</v>
      </c>
      <c r="AM464" s="55">
        <v>0</v>
      </c>
      <c r="AN464" s="135">
        <v>0</v>
      </c>
      <c r="AP464" s="55">
        <v>0</v>
      </c>
      <c r="AQ464" s="55">
        <v>0</v>
      </c>
      <c r="AR464" s="55">
        <v>0</v>
      </c>
      <c r="AS464" s="55">
        <v>0</v>
      </c>
      <c r="AT464" s="55">
        <v>0</v>
      </c>
      <c r="AU464" s="135">
        <v>0</v>
      </c>
      <c r="AW464" s="55">
        <v>0</v>
      </c>
      <c r="AX464" s="55">
        <v>0</v>
      </c>
      <c r="AY464" s="55">
        <v>0</v>
      </c>
      <c r="AZ464" s="55">
        <v>0</v>
      </c>
      <c r="BA464" s="55">
        <v>0</v>
      </c>
      <c r="BB464" s="135">
        <v>0</v>
      </c>
      <c r="BD464" s="55">
        <v>0</v>
      </c>
      <c r="BE464" s="55">
        <v>0</v>
      </c>
      <c r="BF464" s="55">
        <v>0</v>
      </c>
      <c r="BG464" s="55">
        <v>0</v>
      </c>
      <c r="BH464" s="55">
        <v>0</v>
      </c>
      <c r="BI464" s="135">
        <v>0</v>
      </c>
      <c r="BK464" s="55">
        <v>0</v>
      </c>
      <c r="BL464" s="55">
        <v>0</v>
      </c>
      <c r="BM464" s="55">
        <v>0</v>
      </c>
      <c r="BN464" s="55">
        <v>0</v>
      </c>
      <c r="BO464" s="55">
        <v>0</v>
      </c>
      <c r="BP464" s="135">
        <v>0</v>
      </c>
      <c r="BR464" s="147">
        <v>0.2</v>
      </c>
      <c r="BS464" s="147">
        <v>0.2</v>
      </c>
      <c r="BT464" s="147">
        <v>0.2</v>
      </c>
      <c r="BU464" s="147">
        <v>0.2</v>
      </c>
      <c r="BV464" s="147">
        <v>0.2</v>
      </c>
      <c r="BX464" s="55">
        <v>0</v>
      </c>
      <c r="BY464" s="55">
        <v>0</v>
      </c>
      <c r="BZ464" s="55">
        <v>0</v>
      </c>
      <c r="CA464" s="55">
        <v>0</v>
      </c>
      <c r="CB464" s="55">
        <v>0</v>
      </c>
      <c r="CC464" s="135">
        <v>0</v>
      </c>
      <c r="CE464" s="55">
        <v>0</v>
      </c>
      <c r="CF464" s="55">
        <v>0</v>
      </c>
      <c r="CG464" s="55">
        <v>0</v>
      </c>
      <c r="CH464" s="55">
        <v>0</v>
      </c>
      <c r="CI464" s="55">
        <v>0</v>
      </c>
      <c r="CJ464" s="135">
        <v>0</v>
      </c>
      <c r="CL464" s="55">
        <v>0</v>
      </c>
      <c r="CM464" s="55">
        <v>0</v>
      </c>
      <c r="CN464" s="55">
        <v>0</v>
      </c>
      <c r="CO464" s="55">
        <v>0</v>
      </c>
      <c r="CP464" s="55">
        <v>0</v>
      </c>
      <c r="CQ464" s="135">
        <v>0</v>
      </c>
      <c r="CS464" s="67">
        <v>0</v>
      </c>
      <c r="CT464" s="67">
        <v>0</v>
      </c>
      <c r="CU464" s="67">
        <v>0</v>
      </c>
      <c r="CV464" s="67">
        <v>0</v>
      </c>
      <c r="CW464" s="67">
        <v>0</v>
      </c>
      <c r="CX464" s="135">
        <v>0</v>
      </c>
      <c r="CZ464" s="55">
        <v>0</v>
      </c>
      <c r="DA464" s="55">
        <v>0</v>
      </c>
      <c r="DB464" s="55">
        <v>0</v>
      </c>
      <c r="DC464" s="55">
        <v>0</v>
      </c>
      <c r="DD464" s="55">
        <v>0</v>
      </c>
      <c r="DE464" s="135">
        <v>0</v>
      </c>
      <c r="DG464" s="43" t="b" cm="1">
        <f t="array" aca="1" ref="DG464" ca="1">OR($G464=Forecast_Capex_Input!$BF$8:$BF$10)</f>
        <v>0</v>
      </c>
      <c r="DH464" s="43" cm="1">
        <f t="array" aca="1" ref="DH464" ca="1">IFERROR(INDEX(Forecast_Capex_Input!BG$12:BG$286,$Z464)
*(INDEX(Forecast_Capex_Input!$H$12:$H$286,$Z464)=Repex),0)
*$DG464</f>
        <v>0</v>
      </c>
      <c r="DI464" s="43" cm="1">
        <f t="array" aca="1" ref="DI464" ca="1">IFERROR(INDEX(Forecast_Capex_Input!BH$12:BH$286,$Z464)
*(INDEX(Forecast_Capex_Input!$H$12:$H$286,$Z464)=Repex),0)
*$DG464</f>
        <v>0</v>
      </c>
      <c r="DJ464" s="43" cm="1">
        <f t="array" aca="1" ref="DJ464" ca="1">IFERROR(INDEX(Forecast_Capex_Input!BI$12:BI$286,$Z464)
*(INDEX(Forecast_Capex_Input!$H$12:$H$286,$Z464)=Repex),0)
*$DG464</f>
        <v>0</v>
      </c>
      <c r="DK464" s="43" cm="1">
        <f t="array" aca="1" ref="DK464" ca="1">IFERROR(INDEX(Forecast_Capex_Input!BJ$12:BJ$286,$Z464)
*(INDEX(Forecast_Capex_Input!$H$12:$H$286,$Z464)=Repex),0)
*$DG464</f>
        <v>0</v>
      </c>
      <c r="DL464" s="43" cm="1">
        <f t="array" aca="1" ref="DL464" ca="1">IFERROR(INDEX(Forecast_Capex_Input!BK$12:BK$286,$Z464)
*(INDEX(Forecast_Capex_Input!$H$12:$H$286,$Z464)=Repex),0)
*$DG464</f>
        <v>0</v>
      </c>
      <c r="DM464" s="43" cm="1">
        <f t="array" aca="1" ref="DM464" ca="1">IFERROR(INDEX(Forecast_Capex_Input!BL$12:BL$286,$Z464)
*(INDEX(Forecast_Capex_Input!$H$12:$H$286,$Z464)=Repex),0)
*$DG464</f>
        <v>0</v>
      </c>
      <c r="DO464" s="43" t="b" cm="1">
        <f t="array" aca="1" ref="DO464" ca="1">OR($G464=Forecast_Capex_Input!$BN$8:$BN$9)</f>
        <v>0</v>
      </c>
      <c r="DP464" s="43" cm="1">
        <f t="array" aca="1" ref="DP464" ca="1">IFERROR(INDEX(Forecast_Capex_Input!BO$12:BO$286,$Z464)
*(INDEX(Forecast_Capex_Input!$H$12:$H$286,$Z464)=Repex),0)
*$DO464</f>
        <v>0</v>
      </c>
      <c r="DQ464" s="43" cm="1">
        <f t="array" aca="1" ref="DQ464" ca="1">IFERROR(INDEX(Forecast_Capex_Input!BP$12:BP$286,$Z464)
*(INDEX(Forecast_Capex_Input!$H$12:$H$286,$Z464)=Repex),0)
*$DO464</f>
        <v>0</v>
      </c>
      <c r="DR464" s="43" cm="1">
        <f t="array" aca="1" ref="DR464" ca="1">IFERROR(INDEX(Forecast_Capex_Input!BQ$12:BQ$286,$Z464)
*(INDEX(Forecast_Capex_Input!$H$12:$H$286,$Z464)=Repex),0)
*$DO464</f>
        <v>0</v>
      </c>
      <c r="DS464" s="43" cm="1">
        <f t="array" aca="1" ref="DS464" ca="1">IFERROR(INDEX(Forecast_Capex_Input!BR$12:BR$286,$Z464)
*(INDEX(Forecast_Capex_Input!$H$12:$H$286,$Z464)=Repex),0)
*$DO464</f>
        <v>0</v>
      </c>
      <c r="DT464" s="43" cm="1">
        <f t="array" aca="1" ref="DT464" ca="1">IFERROR(INDEX(Forecast_Capex_Input!BS$12:BS$286,$Z464)
*(INDEX(Forecast_Capex_Input!$H$12:$H$286,$Z464)=Repex),0)
*$DO464</f>
        <v>0</v>
      </c>
      <c r="DV464" s="43" t="b" cm="1">
        <f t="array" aca="1" ref="DV464" ca="1">OR($G464=Forecast_Capex_Input!$BU$8:$BU$10)</f>
        <v>0</v>
      </c>
      <c r="DW464" s="43" cm="1">
        <f t="array" aca="1" ref="DW464" ca="1">IFERROR(INDEX(Forecast_Capex_Input!BV$12:BV$286,$Z464)
*(INDEX(Forecast_Capex_Input!$H$12:$H$286,$Z464)=Repex),0)
*$DV464</f>
        <v>0</v>
      </c>
      <c r="DX464" s="43" cm="1">
        <f t="array" aca="1" ref="DX464" ca="1">IFERROR(INDEX(Forecast_Capex_Input!BW$12:BW$286,$Z464)
*(INDEX(Forecast_Capex_Input!$H$12:$H$286,$Z464)=Repex),0)
*$DV464</f>
        <v>0</v>
      </c>
      <c r="DY464" s="43" cm="1">
        <f t="array" aca="1" ref="DY464" ca="1">IFERROR(INDEX(Forecast_Capex_Input!BX$12:BX$286,$Z464)
*(INDEX(Forecast_Capex_Input!$H$12:$H$286,$Z464)=Repex),0)
*$DV464</f>
        <v>0</v>
      </c>
      <c r="DZ464" s="43" cm="1">
        <f t="array" aca="1" ref="DZ464" ca="1">IFERROR(INDEX(Forecast_Capex_Input!BY$12:BY$286,$Z464)
*(INDEX(Forecast_Capex_Input!$H$12:$H$286,$Z464)=Repex),0)
*$DV464</f>
        <v>0</v>
      </c>
      <c r="EA464" s="43" cm="1">
        <f t="array" aca="1" ref="EA464" ca="1">IFERROR(INDEX(Forecast_Capex_Input!BZ$12:BZ$286,$Z464)
*(INDEX(Forecast_Capex_Input!$H$12:$H$286,$Z464)=Repex),0)
*$DV464</f>
        <v>0</v>
      </c>
      <c r="EB464" s="43" cm="1">
        <f t="array" aca="1" ref="EB464" ca="1">IFERROR(INDEX(Forecast_Capex_Input!CA$12:CA$286,$Z464)
*(INDEX(Forecast_Capex_Input!$H$12:$H$286,$Z464)=Repex),0)
*$DV464</f>
        <v>0</v>
      </c>
      <c r="EC464" s="43" cm="1">
        <f t="array" aca="1" ref="EC464" ca="1">IFERROR(INDEX(Forecast_Capex_Input!CB$12:CB$286,$Z464)
*(INDEX(Forecast_Capex_Input!$H$12:$H$286,$Z464)=Repex),0)
*$DV464</f>
        <v>0</v>
      </c>
      <c r="ED464" s="43" cm="1">
        <f t="array" aca="1" ref="ED464" ca="1">IFERROR(INDEX(Forecast_Capex_Input!CC$12:CC$286,$Z464)
*(INDEX(Forecast_Capex_Input!$H$12:$H$286,$Z464)=Repex),0)
*$DV464</f>
        <v>0</v>
      </c>
      <c r="EF464" s="86" t="str">
        <f t="shared" si="49"/>
        <v>N/A</v>
      </c>
      <c r="EG464" s="28" t="str">
        <f>IFERROR(RANK(EF464,EF$11:EF$1010,0)+COUNTIF(EF$11:EF464,EF464)-1,NA)</f>
        <v>N/A</v>
      </c>
    </row>
    <row r="465" spans="3:137" x14ac:dyDescent="0.2">
      <c r="C465" s="28">
        <f t="shared" si="50"/>
        <v>455</v>
      </c>
      <c r="D465" s="9" t="str" cm="1">
        <f t="array" ref="D465">IFERROR(INDEX(Forecast_Capex_Input!$D$12:$D$286,$Z465),NA)</f>
        <v xml:space="preserve">Yass Old System Control Block demolition </v>
      </c>
      <c r="E465" s="24" t="b" cm="1">
        <f t="array" ref="E465">IF($Z465=NA,NA,INDEX(Forecast_Capex_Input!$E$12:$E$286,$Z465))</f>
        <v>0</v>
      </c>
      <c r="F465" s="9" t="str" cm="1">
        <f t="array" aca="1" ref="F465" ca="1">IFERROR(INDEX(General!$E$25:$E$26,$AA465),NA)</f>
        <v>Labour</v>
      </c>
      <c r="G465" s="9" t="str" cm="1">
        <f t="array" aca="1" ref="G465" ca="1">IFERROR(INDEX(Forecast_Capex_Input!$AI$11:$BB$11,$AC465),NA)</f>
        <v xml:space="preserve">Buildings </v>
      </c>
      <c r="H465" s="50" cm="1">
        <f t="array" aca="1" ref="H465" ca="1">IFERROR(INDEX(Forecast_Capex_Input!$AI$12:$BB$286,$Z465,$AC465),NA)</f>
        <v>1</v>
      </c>
      <c r="I465" s="150" t="str" cm="1">
        <f t="array" ref="I465">IFERROR(INDEX(Forecast_Capex_Input!$F$12:$F$286,$Z465),NA)</f>
        <v>Non-network - Other</v>
      </c>
      <c r="J465" s="150" t="str" cm="1">
        <f t="array" ref="J465">IFERROR(INDEX(Forecast_Capex_Input!G$12:G$286,$Z465),NA)</f>
        <v>Property</v>
      </c>
      <c r="K465" s="150" t="str" cm="1">
        <f t="array" ref="K465">IFERROR(INDEX(Forecast_Capex_Input!H$12:H$286,$Z465),NA)</f>
        <v>Fleet &amp; Property</v>
      </c>
      <c r="L465" s="150" t="str" cm="1">
        <f t="array" ref="L465">IFERROR(INDEX(Forecast_Capex_Input!I$12:I$286,$Z465),NA)</f>
        <v>N/A</v>
      </c>
      <c r="M465" s="150" t="str" cm="1">
        <f t="array" ref="M465">IFERROR(INDEX(Forecast_Capex_Input!J$12:J$286,$Z465),NA)</f>
        <v>Yass Depot</v>
      </c>
      <c r="N465" s="150" t="str" cm="1">
        <f t="array" ref="N465">IFERROR(INDEX(Forecast_Capex_Input!K$12:K$286,$Z465),NA)</f>
        <v>N/A</v>
      </c>
      <c r="O465" s="150" t="str" cm="1">
        <f t="array" ref="O465">IFERROR(INDEX(Forecast_Capex_Input!L$12:L$286,$Z465),NA)</f>
        <v>N/A</v>
      </c>
      <c r="P465" s="150" t="str" cm="1">
        <f t="array" ref="P465">IFERROR(INDEX(Forecast_Capex_Input!M$12:M$286,$Z465),NA)</f>
        <v>N/A</v>
      </c>
      <c r="Q465" s="24" t="str" cm="1">
        <f t="array" ref="Q465">IFERROR(INDEX(Forecast_Capex_Input!N$12:N$286,$Z465),NA)</f>
        <v>No</v>
      </c>
      <c r="R465" s="190" cm="1">
        <f t="array" ref="R465">IFERROR(INDEX(Forecast_Capex_Input!O$12:O$286,$Z465),0)</f>
        <v>0</v>
      </c>
      <c r="S465" s="24" t="str" cm="1">
        <f t="array" ref="S465">IFERROR(INDEX(Forecast_Capex_Input!P$12:P$286,$Z465),0)</f>
        <v>Safety security &amp; reliability</v>
      </c>
      <c r="T465" s="150" t="str" cm="1">
        <f t="array" aca="1" ref="T465" ca="1">IFERROR(INDEX(General!$K$91:$K$110,$AC465),NA)</f>
        <v xml:space="preserve">Buildings </v>
      </c>
      <c r="U465" s="43" cm="1">
        <f t="array" aca="1" ref="U465" ca="1">IFERROR(
IF($F465=General!$E$25,INDEX(Forecast_Capex_Input!S$12:S$286,$Z465),
INDEX(Forecast_Capex_Input!T$12:T$286,$Z465)),0)</f>
        <v>0.2</v>
      </c>
      <c r="V465" s="82" t="b">
        <f>IFERROR(INDEX(Overheads!$T$19:$T$26,MATCH($I465,Overheads!$E$19:$E$26,0)),FALSE)</f>
        <v>0</v>
      </c>
      <c r="W465" s="209" t="str" cm="1">
        <f t="array" ref="W465">IFERROR(
INDEX(Forecast_Capex_Input!CN$12:CN$286,$Z465),0)</f>
        <v>FY21</v>
      </c>
      <c r="X465" s="209">
        <f>IFERROR(
MATCH($W465,General!$L$39:$S$39,0),1)</f>
        <v>1</v>
      </c>
      <c r="Z465" s="28">
        <f>IFERROR(
IF(MATCH($C465,Forecast_Capex_Input!$CI$12:$CI$286,1)+1&gt;MAX(Forecast_Capex_Input!$C$12:$C$286),NA,
MATCH($C465,Forecast_Capex_Input!$CI$12:$CI$286,1)+1),1)</f>
        <v>185</v>
      </c>
      <c r="AA465" s="28" cm="1">
        <f t="array" aca="1" ref="AA465" ca="1">IFERROR(
IF(Z464&lt;&gt;Z465,1,
IF(COUNTIF(OFFSET(AA464,0,0,-INDEX(Forecast_Capex_Input!$CG$12:$CG$286,$Z465)),AA464)=INDEX(Forecast_Capex_Input!$CG$12:$CG$286,$Z465),AA464+1,AA464)),NA)</f>
        <v>1</v>
      </c>
      <c r="AB465" s="28" cm="1">
        <f t="array" ref="AB465">IFERROR($C465-IF($Z465=1,1,INDEX(Forecast_Capex_Input!$CI$12:$CI$286,$Z465-1))+1,NA)</f>
        <v>1</v>
      </c>
      <c r="AC465" s="28" cm="1">
        <f t="array" aca="1" ref="AC465" ca="1">IFERROR(IF(AA465=1,
INDEX(Forecast_Capex_Input!$AI$10:$BB$10,SMALL(IF(INDEX(Forecast_Capex_Input!$AI$12:$BB$286,$Z465,0)&gt;0,COLUMN(Forecast_Capex_Input!$AI$10:$BB$10)-COLUMN(Forecast_Capex_Input!$AI$12)+1),ROWS(OFFSET(AC464,0,0,-$AB465)))),
OFFSET(AC464,-INDEX(Forecast_Capex_Input!$CG$12:$CG$286,$Z465)+1,0)),NA)</f>
        <v>19</v>
      </c>
      <c r="AD465" s="28">
        <f t="shared" ca="1" si="47"/>
        <v>1</v>
      </c>
      <c r="AE465" s="82" t="b">
        <f t="shared" si="51"/>
        <v>0</v>
      </c>
      <c r="AF465" s="78" t="b">
        <v>0</v>
      </c>
      <c r="AG465" s="82" t="b">
        <f t="shared" si="48"/>
        <v>1</v>
      </c>
      <c r="AI465" s="55">
        <v>0</v>
      </c>
      <c r="AJ465" s="55">
        <v>0</v>
      </c>
      <c r="AK465" s="55">
        <v>0</v>
      </c>
      <c r="AL465" s="55">
        <v>0</v>
      </c>
      <c r="AM465" s="55">
        <v>0</v>
      </c>
      <c r="AN465" s="135">
        <v>0</v>
      </c>
      <c r="AP465" s="55">
        <v>0</v>
      </c>
      <c r="AQ465" s="55">
        <v>0</v>
      </c>
      <c r="AR465" s="55">
        <v>0</v>
      </c>
      <c r="AS465" s="55">
        <v>0</v>
      </c>
      <c r="AT465" s="55">
        <v>0</v>
      </c>
      <c r="AU465" s="135">
        <v>0</v>
      </c>
      <c r="AW465" s="55">
        <v>0</v>
      </c>
      <c r="AX465" s="55">
        <v>0</v>
      </c>
      <c r="AY465" s="55">
        <v>0</v>
      </c>
      <c r="AZ465" s="55">
        <v>0</v>
      </c>
      <c r="BA465" s="55">
        <v>0</v>
      </c>
      <c r="BB465" s="135">
        <v>0</v>
      </c>
      <c r="BD465" s="55">
        <v>0</v>
      </c>
      <c r="BE465" s="55">
        <v>0</v>
      </c>
      <c r="BF465" s="55">
        <v>0</v>
      </c>
      <c r="BG465" s="55">
        <v>0</v>
      </c>
      <c r="BH465" s="55">
        <v>0</v>
      </c>
      <c r="BI465" s="135">
        <v>0</v>
      </c>
      <c r="BK465" s="55">
        <v>0</v>
      </c>
      <c r="BL465" s="55">
        <v>0</v>
      </c>
      <c r="BM465" s="55">
        <v>0</v>
      </c>
      <c r="BN465" s="55">
        <v>0</v>
      </c>
      <c r="BO465" s="55">
        <v>0</v>
      </c>
      <c r="BP465" s="135">
        <v>0</v>
      </c>
      <c r="BR465" s="147">
        <v>0.2</v>
      </c>
      <c r="BS465" s="147">
        <v>0.2</v>
      </c>
      <c r="BT465" s="147">
        <v>0.2</v>
      </c>
      <c r="BU465" s="147">
        <v>0.2</v>
      </c>
      <c r="BV465" s="147">
        <v>0.2</v>
      </c>
      <c r="BX465" s="55">
        <v>0</v>
      </c>
      <c r="BY465" s="55">
        <v>0</v>
      </c>
      <c r="BZ465" s="55">
        <v>0</v>
      </c>
      <c r="CA465" s="55">
        <v>0</v>
      </c>
      <c r="CB465" s="55">
        <v>0</v>
      </c>
      <c r="CC465" s="135">
        <v>0</v>
      </c>
      <c r="CE465" s="55">
        <v>0</v>
      </c>
      <c r="CF465" s="55">
        <v>0</v>
      </c>
      <c r="CG465" s="55">
        <v>0</v>
      </c>
      <c r="CH465" s="55">
        <v>0</v>
      </c>
      <c r="CI465" s="55">
        <v>0</v>
      </c>
      <c r="CJ465" s="135">
        <v>0</v>
      </c>
      <c r="CL465" s="55">
        <v>0</v>
      </c>
      <c r="CM465" s="55">
        <v>0</v>
      </c>
      <c r="CN465" s="55">
        <v>0</v>
      </c>
      <c r="CO465" s="55">
        <v>0</v>
      </c>
      <c r="CP465" s="55">
        <v>0</v>
      </c>
      <c r="CQ465" s="135">
        <v>0</v>
      </c>
      <c r="CS465" s="67">
        <v>0</v>
      </c>
      <c r="CT465" s="67">
        <v>0</v>
      </c>
      <c r="CU465" s="67">
        <v>0</v>
      </c>
      <c r="CV465" s="67">
        <v>0</v>
      </c>
      <c r="CW465" s="67">
        <v>0</v>
      </c>
      <c r="CX465" s="135">
        <v>0</v>
      </c>
      <c r="CZ465" s="55">
        <v>0</v>
      </c>
      <c r="DA465" s="55">
        <v>0</v>
      </c>
      <c r="DB465" s="55">
        <v>0</v>
      </c>
      <c r="DC465" s="55">
        <v>0</v>
      </c>
      <c r="DD465" s="55">
        <v>0</v>
      </c>
      <c r="DE465" s="135">
        <v>0</v>
      </c>
      <c r="DG465" s="43" t="b" cm="1">
        <f t="array" aca="1" ref="DG465" ca="1">OR($G465=Forecast_Capex_Input!$BF$8:$BF$10)</f>
        <v>0</v>
      </c>
      <c r="DH465" s="43" cm="1">
        <f t="array" aca="1" ref="DH465" ca="1">IFERROR(INDEX(Forecast_Capex_Input!BG$12:BG$286,$Z465)
*(INDEX(Forecast_Capex_Input!$H$12:$H$286,$Z465)=Repex),0)
*$DG465</f>
        <v>0</v>
      </c>
      <c r="DI465" s="43" cm="1">
        <f t="array" aca="1" ref="DI465" ca="1">IFERROR(INDEX(Forecast_Capex_Input!BH$12:BH$286,$Z465)
*(INDEX(Forecast_Capex_Input!$H$12:$H$286,$Z465)=Repex),0)
*$DG465</f>
        <v>0</v>
      </c>
      <c r="DJ465" s="43" cm="1">
        <f t="array" aca="1" ref="DJ465" ca="1">IFERROR(INDEX(Forecast_Capex_Input!BI$12:BI$286,$Z465)
*(INDEX(Forecast_Capex_Input!$H$12:$H$286,$Z465)=Repex),0)
*$DG465</f>
        <v>0</v>
      </c>
      <c r="DK465" s="43" cm="1">
        <f t="array" aca="1" ref="DK465" ca="1">IFERROR(INDEX(Forecast_Capex_Input!BJ$12:BJ$286,$Z465)
*(INDEX(Forecast_Capex_Input!$H$12:$H$286,$Z465)=Repex),0)
*$DG465</f>
        <v>0</v>
      </c>
      <c r="DL465" s="43" cm="1">
        <f t="array" aca="1" ref="DL465" ca="1">IFERROR(INDEX(Forecast_Capex_Input!BK$12:BK$286,$Z465)
*(INDEX(Forecast_Capex_Input!$H$12:$H$286,$Z465)=Repex),0)
*$DG465</f>
        <v>0</v>
      </c>
      <c r="DM465" s="43" cm="1">
        <f t="array" aca="1" ref="DM465" ca="1">IFERROR(INDEX(Forecast_Capex_Input!BL$12:BL$286,$Z465)
*(INDEX(Forecast_Capex_Input!$H$12:$H$286,$Z465)=Repex),0)
*$DG465</f>
        <v>0</v>
      </c>
      <c r="DO465" s="43" t="b" cm="1">
        <f t="array" aca="1" ref="DO465" ca="1">OR($G465=Forecast_Capex_Input!$BN$8:$BN$9)</f>
        <v>0</v>
      </c>
      <c r="DP465" s="43" cm="1">
        <f t="array" aca="1" ref="DP465" ca="1">IFERROR(INDEX(Forecast_Capex_Input!BO$12:BO$286,$Z465)
*(INDEX(Forecast_Capex_Input!$H$12:$H$286,$Z465)=Repex),0)
*$DO465</f>
        <v>0</v>
      </c>
      <c r="DQ465" s="43" cm="1">
        <f t="array" aca="1" ref="DQ465" ca="1">IFERROR(INDEX(Forecast_Capex_Input!BP$12:BP$286,$Z465)
*(INDEX(Forecast_Capex_Input!$H$12:$H$286,$Z465)=Repex),0)
*$DO465</f>
        <v>0</v>
      </c>
      <c r="DR465" s="43" cm="1">
        <f t="array" aca="1" ref="DR465" ca="1">IFERROR(INDEX(Forecast_Capex_Input!BQ$12:BQ$286,$Z465)
*(INDEX(Forecast_Capex_Input!$H$12:$H$286,$Z465)=Repex),0)
*$DO465</f>
        <v>0</v>
      </c>
      <c r="DS465" s="43" cm="1">
        <f t="array" aca="1" ref="DS465" ca="1">IFERROR(INDEX(Forecast_Capex_Input!BR$12:BR$286,$Z465)
*(INDEX(Forecast_Capex_Input!$H$12:$H$286,$Z465)=Repex),0)
*$DO465</f>
        <v>0</v>
      </c>
      <c r="DT465" s="43" cm="1">
        <f t="array" aca="1" ref="DT465" ca="1">IFERROR(INDEX(Forecast_Capex_Input!BS$12:BS$286,$Z465)
*(INDEX(Forecast_Capex_Input!$H$12:$H$286,$Z465)=Repex),0)
*$DO465</f>
        <v>0</v>
      </c>
      <c r="DV465" s="43" t="b" cm="1">
        <f t="array" aca="1" ref="DV465" ca="1">OR($G465=Forecast_Capex_Input!$BU$8:$BU$10)</f>
        <v>0</v>
      </c>
      <c r="DW465" s="43" cm="1">
        <f t="array" aca="1" ref="DW465" ca="1">IFERROR(INDEX(Forecast_Capex_Input!BV$12:BV$286,$Z465)
*(INDEX(Forecast_Capex_Input!$H$12:$H$286,$Z465)=Repex),0)
*$DV465</f>
        <v>0</v>
      </c>
      <c r="DX465" s="43" cm="1">
        <f t="array" aca="1" ref="DX465" ca="1">IFERROR(INDEX(Forecast_Capex_Input!BW$12:BW$286,$Z465)
*(INDEX(Forecast_Capex_Input!$H$12:$H$286,$Z465)=Repex),0)
*$DV465</f>
        <v>0</v>
      </c>
      <c r="DY465" s="43" cm="1">
        <f t="array" aca="1" ref="DY465" ca="1">IFERROR(INDEX(Forecast_Capex_Input!BX$12:BX$286,$Z465)
*(INDEX(Forecast_Capex_Input!$H$12:$H$286,$Z465)=Repex),0)
*$DV465</f>
        <v>0</v>
      </c>
      <c r="DZ465" s="43" cm="1">
        <f t="array" aca="1" ref="DZ465" ca="1">IFERROR(INDEX(Forecast_Capex_Input!BY$12:BY$286,$Z465)
*(INDEX(Forecast_Capex_Input!$H$12:$H$286,$Z465)=Repex),0)
*$DV465</f>
        <v>0</v>
      </c>
      <c r="EA465" s="43" cm="1">
        <f t="array" aca="1" ref="EA465" ca="1">IFERROR(INDEX(Forecast_Capex_Input!BZ$12:BZ$286,$Z465)
*(INDEX(Forecast_Capex_Input!$H$12:$H$286,$Z465)=Repex),0)
*$DV465</f>
        <v>0</v>
      </c>
      <c r="EB465" s="43" cm="1">
        <f t="array" aca="1" ref="EB465" ca="1">IFERROR(INDEX(Forecast_Capex_Input!CA$12:CA$286,$Z465)
*(INDEX(Forecast_Capex_Input!$H$12:$H$286,$Z465)=Repex),0)
*$DV465</f>
        <v>0</v>
      </c>
      <c r="EC465" s="43" cm="1">
        <f t="array" aca="1" ref="EC465" ca="1">IFERROR(INDEX(Forecast_Capex_Input!CB$12:CB$286,$Z465)
*(INDEX(Forecast_Capex_Input!$H$12:$H$286,$Z465)=Repex),0)
*$DV465</f>
        <v>0</v>
      </c>
      <c r="ED465" s="43" cm="1">
        <f t="array" aca="1" ref="ED465" ca="1">IFERROR(INDEX(Forecast_Capex_Input!CC$12:CC$286,$Z465)
*(INDEX(Forecast_Capex_Input!$H$12:$H$286,$Z465)=Repex),0)
*$DV465</f>
        <v>0</v>
      </c>
      <c r="EF465" s="86" t="str">
        <f t="shared" si="49"/>
        <v>N/A</v>
      </c>
      <c r="EG465" s="28" t="str">
        <f>IFERROR(RANK(EF465,EF$11:EF$1010,0)+COUNTIF(EF$11:EF465,EF465)-1,NA)</f>
        <v>N/A</v>
      </c>
    </row>
    <row r="466" spans="3:137" x14ac:dyDescent="0.2">
      <c r="C466" s="28">
        <f t="shared" si="50"/>
        <v>456</v>
      </c>
      <c r="D466" s="9" t="str" cm="1">
        <f t="array" ref="D466">IFERROR(INDEX(Forecast_Capex_Input!$D$12:$D$286,$Z466),NA)</f>
        <v xml:space="preserve">Yass Old System Control Block demolition </v>
      </c>
      <c r="E466" s="24" t="b" cm="1">
        <f t="array" ref="E466">IF($Z466=NA,NA,INDEX(Forecast_Capex_Input!$E$12:$E$286,$Z466))</f>
        <v>0</v>
      </c>
      <c r="F466" s="9" t="str" cm="1">
        <f t="array" aca="1" ref="F466" ca="1">IFERROR(INDEX(General!$E$25:$E$26,$AA466),NA)</f>
        <v>Non-Labour</v>
      </c>
      <c r="G466" s="9" t="str" cm="1">
        <f t="array" aca="1" ref="G466" ca="1">IFERROR(INDEX(Forecast_Capex_Input!$AI$11:$BB$11,$AC466),NA)</f>
        <v xml:space="preserve">Buildings </v>
      </c>
      <c r="H466" s="50" cm="1">
        <f t="array" aca="1" ref="H466" ca="1">IFERROR(INDEX(Forecast_Capex_Input!$AI$12:$BB$286,$Z466,$AC466),NA)</f>
        <v>1</v>
      </c>
      <c r="I466" s="150" t="str" cm="1">
        <f t="array" ref="I466">IFERROR(INDEX(Forecast_Capex_Input!$F$12:$F$286,$Z466),NA)</f>
        <v>Non-network - Other</v>
      </c>
      <c r="J466" s="150" t="str" cm="1">
        <f t="array" ref="J466">IFERROR(INDEX(Forecast_Capex_Input!G$12:G$286,$Z466),NA)</f>
        <v>Property</v>
      </c>
      <c r="K466" s="150" t="str" cm="1">
        <f t="array" ref="K466">IFERROR(INDEX(Forecast_Capex_Input!H$12:H$286,$Z466),NA)</f>
        <v>Fleet &amp; Property</v>
      </c>
      <c r="L466" s="150" t="str" cm="1">
        <f t="array" ref="L466">IFERROR(INDEX(Forecast_Capex_Input!I$12:I$286,$Z466),NA)</f>
        <v>N/A</v>
      </c>
      <c r="M466" s="150" t="str" cm="1">
        <f t="array" ref="M466">IFERROR(INDEX(Forecast_Capex_Input!J$12:J$286,$Z466),NA)</f>
        <v>Yass Depot</v>
      </c>
      <c r="N466" s="150" t="str" cm="1">
        <f t="array" ref="N466">IFERROR(INDEX(Forecast_Capex_Input!K$12:K$286,$Z466),NA)</f>
        <v>N/A</v>
      </c>
      <c r="O466" s="150" t="str" cm="1">
        <f t="array" ref="O466">IFERROR(INDEX(Forecast_Capex_Input!L$12:L$286,$Z466),NA)</f>
        <v>N/A</v>
      </c>
      <c r="P466" s="150" t="str" cm="1">
        <f t="array" ref="P466">IFERROR(INDEX(Forecast_Capex_Input!M$12:M$286,$Z466),NA)</f>
        <v>N/A</v>
      </c>
      <c r="Q466" s="24" t="str" cm="1">
        <f t="array" ref="Q466">IFERROR(INDEX(Forecast_Capex_Input!N$12:N$286,$Z466),NA)</f>
        <v>No</v>
      </c>
      <c r="R466" s="190" cm="1">
        <f t="array" ref="R466">IFERROR(INDEX(Forecast_Capex_Input!O$12:O$286,$Z466),0)</f>
        <v>0</v>
      </c>
      <c r="S466" s="24" t="str" cm="1">
        <f t="array" ref="S466">IFERROR(INDEX(Forecast_Capex_Input!P$12:P$286,$Z466),0)</f>
        <v>Safety security &amp; reliability</v>
      </c>
      <c r="T466" s="150" t="str" cm="1">
        <f t="array" aca="1" ref="T466" ca="1">IFERROR(INDEX(General!$K$91:$K$110,$AC466),NA)</f>
        <v xml:space="preserve">Buildings </v>
      </c>
      <c r="U466" s="43" cm="1">
        <f t="array" aca="1" ref="U466" ca="1">IFERROR(
IF($F466=General!$E$25,INDEX(Forecast_Capex_Input!S$12:S$286,$Z466),
INDEX(Forecast_Capex_Input!T$12:T$286,$Z466)),0)</f>
        <v>0.8</v>
      </c>
      <c r="V466" s="82" t="b">
        <f>IFERROR(INDEX(Overheads!$T$19:$T$26,MATCH($I466,Overheads!$E$19:$E$26,0)),FALSE)</f>
        <v>0</v>
      </c>
      <c r="W466" s="209" t="str" cm="1">
        <f t="array" ref="W466">IFERROR(
INDEX(Forecast_Capex_Input!CN$12:CN$286,$Z466),0)</f>
        <v>FY21</v>
      </c>
      <c r="X466" s="209">
        <f>IFERROR(
MATCH($W466,General!$L$39:$S$39,0),1)</f>
        <v>1</v>
      </c>
      <c r="Z466" s="28">
        <f>IFERROR(
IF(MATCH($C466,Forecast_Capex_Input!$CI$12:$CI$286,1)+1&gt;MAX(Forecast_Capex_Input!$C$12:$C$286),NA,
MATCH($C466,Forecast_Capex_Input!$CI$12:$CI$286,1)+1),1)</f>
        <v>185</v>
      </c>
      <c r="AA466" s="28" cm="1">
        <f t="array" aca="1" ref="AA466" ca="1">IFERROR(
IF(Z465&lt;&gt;Z466,1,
IF(COUNTIF(OFFSET(AA465,0,0,-INDEX(Forecast_Capex_Input!$CG$12:$CG$286,$Z466)),AA465)=INDEX(Forecast_Capex_Input!$CG$12:$CG$286,$Z466),AA465+1,AA465)),NA)</f>
        <v>2</v>
      </c>
      <c r="AB466" s="28" cm="1">
        <f t="array" ref="AB466">IFERROR($C466-IF($Z466=1,1,INDEX(Forecast_Capex_Input!$CI$12:$CI$286,$Z466-1))+1,NA)</f>
        <v>2</v>
      </c>
      <c r="AC466" s="28" cm="1">
        <f t="array" aca="1" ref="AC466" ca="1">IFERROR(IF(AA466=1,
INDEX(Forecast_Capex_Input!$AI$10:$BB$10,SMALL(IF(INDEX(Forecast_Capex_Input!$AI$12:$BB$286,$Z466,0)&gt;0,COLUMN(Forecast_Capex_Input!$AI$10:$BB$10)-COLUMN(Forecast_Capex_Input!$AI$12)+1),ROWS(OFFSET(AC465,0,0,-$AB466)))),
OFFSET(AC465,-INDEX(Forecast_Capex_Input!$CG$12:$CG$286,$Z466)+1,0)),NA)</f>
        <v>19</v>
      </c>
      <c r="AD466" s="28">
        <f t="shared" ca="1" si="47"/>
        <v>2</v>
      </c>
      <c r="AE466" s="82" t="b">
        <f t="shared" si="51"/>
        <v>0</v>
      </c>
      <c r="AF466" s="78" t="b">
        <v>0</v>
      </c>
      <c r="AG466" s="82" t="b">
        <f t="shared" si="48"/>
        <v>1</v>
      </c>
      <c r="AI466" s="55">
        <v>0</v>
      </c>
      <c r="AJ466" s="55">
        <v>0</v>
      </c>
      <c r="AK466" s="55">
        <v>0</v>
      </c>
      <c r="AL466" s="55">
        <v>0</v>
      </c>
      <c r="AM466" s="55">
        <v>0</v>
      </c>
      <c r="AN466" s="135">
        <v>0</v>
      </c>
      <c r="AP466" s="55">
        <v>0</v>
      </c>
      <c r="AQ466" s="55">
        <v>0</v>
      </c>
      <c r="AR466" s="55">
        <v>0</v>
      </c>
      <c r="AS466" s="55">
        <v>0</v>
      </c>
      <c r="AT466" s="55">
        <v>0</v>
      </c>
      <c r="AU466" s="135">
        <v>0</v>
      </c>
      <c r="AW466" s="55">
        <v>0</v>
      </c>
      <c r="AX466" s="55">
        <v>0</v>
      </c>
      <c r="AY466" s="55">
        <v>0</v>
      </c>
      <c r="AZ466" s="55">
        <v>0</v>
      </c>
      <c r="BA466" s="55">
        <v>0</v>
      </c>
      <c r="BB466" s="135">
        <v>0</v>
      </c>
      <c r="BD466" s="55">
        <v>0</v>
      </c>
      <c r="BE466" s="55">
        <v>0</v>
      </c>
      <c r="BF466" s="55">
        <v>0</v>
      </c>
      <c r="BG466" s="55">
        <v>0</v>
      </c>
      <c r="BH466" s="55">
        <v>0</v>
      </c>
      <c r="BI466" s="135">
        <v>0</v>
      </c>
      <c r="BK466" s="55">
        <v>0</v>
      </c>
      <c r="BL466" s="55">
        <v>0</v>
      </c>
      <c r="BM466" s="55">
        <v>0</v>
      </c>
      <c r="BN466" s="55">
        <v>0</v>
      </c>
      <c r="BO466" s="55">
        <v>0</v>
      </c>
      <c r="BP466" s="135">
        <v>0</v>
      </c>
      <c r="BR466" s="147">
        <v>0.2</v>
      </c>
      <c r="BS466" s="147">
        <v>0.2</v>
      </c>
      <c r="BT466" s="147">
        <v>0.2</v>
      </c>
      <c r="BU466" s="147">
        <v>0.2</v>
      </c>
      <c r="BV466" s="147">
        <v>0.2</v>
      </c>
      <c r="BX466" s="55">
        <v>0</v>
      </c>
      <c r="BY466" s="55">
        <v>0</v>
      </c>
      <c r="BZ466" s="55">
        <v>0</v>
      </c>
      <c r="CA466" s="55">
        <v>0</v>
      </c>
      <c r="CB466" s="55">
        <v>0</v>
      </c>
      <c r="CC466" s="135">
        <v>0</v>
      </c>
      <c r="CE466" s="55">
        <v>0</v>
      </c>
      <c r="CF466" s="55">
        <v>0</v>
      </c>
      <c r="CG466" s="55">
        <v>0</v>
      </c>
      <c r="CH466" s="55">
        <v>0</v>
      </c>
      <c r="CI466" s="55">
        <v>0</v>
      </c>
      <c r="CJ466" s="135">
        <v>0</v>
      </c>
      <c r="CL466" s="55">
        <v>0</v>
      </c>
      <c r="CM466" s="55">
        <v>0</v>
      </c>
      <c r="CN466" s="55">
        <v>0</v>
      </c>
      <c r="CO466" s="55">
        <v>0</v>
      </c>
      <c r="CP466" s="55">
        <v>0</v>
      </c>
      <c r="CQ466" s="135">
        <v>0</v>
      </c>
      <c r="CS466" s="67">
        <v>0</v>
      </c>
      <c r="CT466" s="67">
        <v>0</v>
      </c>
      <c r="CU466" s="67">
        <v>0</v>
      </c>
      <c r="CV466" s="67">
        <v>0</v>
      </c>
      <c r="CW466" s="67">
        <v>0</v>
      </c>
      <c r="CX466" s="135">
        <v>0</v>
      </c>
      <c r="CZ466" s="55">
        <v>0</v>
      </c>
      <c r="DA466" s="55">
        <v>0</v>
      </c>
      <c r="DB466" s="55">
        <v>0</v>
      </c>
      <c r="DC466" s="55">
        <v>0</v>
      </c>
      <c r="DD466" s="55">
        <v>0</v>
      </c>
      <c r="DE466" s="135">
        <v>0</v>
      </c>
      <c r="DG466" s="43" t="b" cm="1">
        <f t="array" aca="1" ref="DG466" ca="1">OR($G466=Forecast_Capex_Input!$BF$8:$BF$10)</f>
        <v>0</v>
      </c>
      <c r="DH466" s="43" cm="1">
        <f t="array" aca="1" ref="DH466" ca="1">IFERROR(INDEX(Forecast_Capex_Input!BG$12:BG$286,$Z466)
*(INDEX(Forecast_Capex_Input!$H$12:$H$286,$Z466)=Repex),0)
*$DG466</f>
        <v>0</v>
      </c>
      <c r="DI466" s="43" cm="1">
        <f t="array" aca="1" ref="DI466" ca="1">IFERROR(INDEX(Forecast_Capex_Input!BH$12:BH$286,$Z466)
*(INDEX(Forecast_Capex_Input!$H$12:$H$286,$Z466)=Repex),0)
*$DG466</f>
        <v>0</v>
      </c>
      <c r="DJ466" s="43" cm="1">
        <f t="array" aca="1" ref="DJ466" ca="1">IFERROR(INDEX(Forecast_Capex_Input!BI$12:BI$286,$Z466)
*(INDEX(Forecast_Capex_Input!$H$12:$H$286,$Z466)=Repex),0)
*$DG466</f>
        <v>0</v>
      </c>
      <c r="DK466" s="43" cm="1">
        <f t="array" aca="1" ref="DK466" ca="1">IFERROR(INDEX(Forecast_Capex_Input!BJ$12:BJ$286,$Z466)
*(INDEX(Forecast_Capex_Input!$H$12:$H$286,$Z466)=Repex),0)
*$DG466</f>
        <v>0</v>
      </c>
      <c r="DL466" s="43" cm="1">
        <f t="array" aca="1" ref="DL466" ca="1">IFERROR(INDEX(Forecast_Capex_Input!BK$12:BK$286,$Z466)
*(INDEX(Forecast_Capex_Input!$H$12:$H$286,$Z466)=Repex),0)
*$DG466</f>
        <v>0</v>
      </c>
      <c r="DM466" s="43" cm="1">
        <f t="array" aca="1" ref="DM466" ca="1">IFERROR(INDEX(Forecast_Capex_Input!BL$12:BL$286,$Z466)
*(INDEX(Forecast_Capex_Input!$H$12:$H$286,$Z466)=Repex),0)
*$DG466</f>
        <v>0</v>
      </c>
      <c r="DO466" s="43" t="b" cm="1">
        <f t="array" aca="1" ref="DO466" ca="1">OR($G466=Forecast_Capex_Input!$BN$8:$BN$9)</f>
        <v>0</v>
      </c>
      <c r="DP466" s="43" cm="1">
        <f t="array" aca="1" ref="DP466" ca="1">IFERROR(INDEX(Forecast_Capex_Input!BO$12:BO$286,$Z466)
*(INDEX(Forecast_Capex_Input!$H$12:$H$286,$Z466)=Repex),0)
*$DO466</f>
        <v>0</v>
      </c>
      <c r="DQ466" s="43" cm="1">
        <f t="array" aca="1" ref="DQ466" ca="1">IFERROR(INDEX(Forecast_Capex_Input!BP$12:BP$286,$Z466)
*(INDEX(Forecast_Capex_Input!$H$12:$H$286,$Z466)=Repex),0)
*$DO466</f>
        <v>0</v>
      </c>
      <c r="DR466" s="43" cm="1">
        <f t="array" aca="1" ref="DR466" ca="1">IFERROR(INDEX(Forecast_Capex_Input!BQ$12:BQ$286,$Z466)
*(INDEX(Forecast_Capex_Input!$H$12:$H$286,$Z466)=Repex),0)
*$DO466</f>
        <v>0</v>
      </c>
      <c r="DS466" s="43" cm="1">
        <f t="array" aca="1" ref="DS466" ca="1">IFERROR(INDEX(Forecast_Capex_Input!BR$12:BR$286,$Z466)
*(INDEX(Forecast_Capex_Input!$H$12:$H$286,$Z466)=Repex),0)
*$DO466</f>
        <v>0</v>
      </c>
      <c r="DT466" s="43" cm="1">
        <f t="array" aca="1" ref="DT466" ca="1">IFERROR(INDEX(Forecast_Capex_Input!BS$12:BS$286,$Z466)
*(INDEX(Forecast_Capex_Input!$H$12:$H$286,$Z466)=Repex),0)
*$DO466</f>
        <v>0</v>
      </c>
      <c r="DV466" s="43" t="b" cm="1">
        <f t="array" aca="1" ref="DV466" ca="1">OR($G466=Forecast_Capex_Input!$BU$8:$BU$10)</f>
        <v>0</v>
      </c>
      <c r="DW466" s="43" cm="1">
        <f t="array" aca="1" ref="DW466" ca="1">IFERROR(INDEX(Forecast_Capex_Input!BV$12:BV$286,$Z466)
*(INDEX(Forecast_Capex_Input!$H$12:$H$286,$Z466)=Repex),0)
*$DV466</f>
        <v>0</v>
      </c>
      <c r="DX466" s="43" cm="1">
        <f t="array" aca="1" ref="DX466" ca="1">IFERROR(INDEX(Forecast_Capex_Input!BW$12:BW$286,$Z466)
*(INDEX(Forecast_Capex_Input!$H$12:$H$286,$Z466)=Repex),0)
*$DV466</f>
        <v>0</v>
      </c>
      <c r="DY466" s="43" cm="1">
        <f t="array" aca="1" ref="DY466" ca="1">IFERROR(INDEX(Forecast_Capex_Input!BX$12:BX$286,$Z466)
*(INDEX(Forecast_Capex_Input!$H$12:$H$286,$Z466)=Repex),0)
*$DV466</f>
        <v>0</v>
      </c>
      <c r="DZ466" s="43" cm="1">
        <f t="array" aca="1" ref="DZ466" ca="1">IFERROR(INDEX(Forecast_Capex_Input!BY$12:BY$286,$Z466)
*(INDEX(Forecast_Capex_Input!$H$12:$H$286,$Z466)=Repex),0)
*$DV466</f>
        <v>0</v>
      </c>
      <c r="EA466" s="43" cm="1">
        <f t="array" aca="1" ref="EA466" ca="1">IFERROR(INDEX(Forecast_Capex_Input!BZ$12:BZ$286,$Z466)
*(INDEX(Forecast_Capex_Input!$H$12:$H$286,$Z466)=Repex),0)
*$DV466</f>
        <v>0</v>
      </c>
      <c r="EB466" s="43" cm="1">
        <f t="array" aca="1" ref="EB466" ca="1">IFERROR(INDEX(Forecast_Capex_Input!CA$12:CA$286,$Z466)
*(INDEX(Forecast_Capex_Input!$H$12:$H$286,$Z466)=Repex),0)
*$DV466</f>
        <v>0</v>
      </c>
      <c r="EC466" s="43" cm="1">
        <f t="array" aca="1" ref="EC466" ca="1">IFERROR(INDEX(Forecast_Capex_Input!CB$12:CB$286,$Z466)
*(INDEX(Forecast_Capex_Input!$H$12:$H$286,$Z466)=Repex),0)
*$DV466</f>
        <v>0</v>
      </c>
      <c r="ED466" s="43" cm="1">
        <f t="array" aca="1" ref="ED466" ca="1">IFERROR(INDEX(Forecast_Capex_Input!CC$12:CC$286,$Z466)
*(INDEX(Forecast_Capex_Input!$H$12:$H$286,$Z466)=Repex),0)
*$DV466</f>
        <v>0</v>
      </c>
      <c r="EF466" s="86" t="str">
        <f t="shared" si="49"/>
        <v>N/A</v>
      </c>
      <c r="EG466" s="28" t="str">
        <f>IFERROR(RANK(EF466,EF$11:EF$1010,0)+COUNTIF(EF$11:EF466,EF466)-1,NA)</f>
        <v>N/A</v>
      </c>
    </row>
    <row r="467" spans="3:137" x14ac:dyDescent="0.2">
      <c r="C467" s="28">
        <f t="shared" si="50"/>
        <v>457</v>
      </c>
      <c r="D467" s="9" t="str" cm="1">
        <f t="array" ref="D467">IFERROR(INDEX(Forecast_Capex_Input!$D$12:$D$286,$Z467),NA)</f>
        <v>Ultimo Prescribed 2020 Audit Recommended Cap Works - reviewed and prioritised</v>
      </c>
      <c r="E467" s="24" t="b" cm="1">
        <f t="array" ref="E467">IF($Z467=NA,NA,INDEX(Forecast_Capex_Input!$E$12:$E$286,$Z467))</f>
        <v>1</v>
      </c>
      <c r="F467" s="9" t="str" cm="1">
        <f t="array" aca="1" ref="F467" ca="1">IFERROR(INDEX(General!$E$25:$E$26,$AA467),NA)</f>
        <v>Labour</v>
      </c>
      <c r="G467" s="9" t="str" cm="1">
        <f t="array" aca="1" ref="G467" ca="1">IFERROR(INDEX(Forecast_Capex_Input!$AI$11:$BB$11,$AC467),NA)</f>
        <v xml:space="preserve">Buildings </v>
      </c>
      <c r="H467" s="50" cm="1">
        <f t="array" aca="1" ref="H467" ca="1">IFERROR(INDEX(Forecast_Capex_Input!$AI$12:$BB$286,$Z467,$AC467),NA)</f>
        <v>1</v>
      </c>
      <c r="I467" s="150" t="str" cm="1">
        <f t="array" ref="I467">IFERROR(INDEX(Forecast_Capex_Input!$F$12:$F$286,$Z467),NA)</f>
        <v>Non-network - Other</v>
      </c>
      <c r="J467" s="150" t="str" cm="1">
        <f t="array" ref="J467">IFERROR(INDEX(Forecast_Capex_Input!G$12:G$286,$Z467),NA)</f>
        <v>Property</v>
      </c>
      <c r="K467" s="150" t="str" cm="1">
        <f t="array" ref="K467">IFERROR(INDEX(Forecast_Capex_Input!H$12:H$286,$Z467),NA)</f>
        <v>Fleet &amp; Property</v>
      </c>
      <c r="L467" s="150" t="str" cm="1">
        <f t="array" ref="L467">IFERROR(INDEX(Forecast_Capex_Input!I$12:I$286,$Z467),NA)</f>
        <v>N/A</v>
      </c>
      <c r="M467" s="150" t="str" cm="1">
        <f t="array" ref="M467">IFERROR(INDEX(Forecast_Capex_Input!J$12:J$286,$Z467),NA)</f>
        <v>Haymarket Office</v>
      </c>
      <c r="N467" s="150" t="str" cm="1">
        <f t="array" ref="N467">IFERROR(INDEX(Forecast_Capex_Input!K$12:K$286,$Z467),NA)</f>
        <v>N/A</v>
      </c>
      <c r="O467" s="150" t="str" cm="1">
        <f t="array" ref="O467">IFERROR(INDEX(Forecast_Capex_Input!L$12:L$286,$Z467),NA)</f>
        <v>N/A</v>
      </c>
      <c r="P467" s="150" t="str" cm="1">
        <f t="array" ref="P467">IFERROR(INDEX(Forecast_Capex_Input!M$12:M$286,$Z467),NA)</f>
        <v>N/A</v>
      </c>
      <c r="Q467" s="24" t="str" cm="1">
        <f t="array" ref="Q467">IFERROR(INDEX(Forecast_Capex_Input!N$12:N$286,$Z467),NA)</f>
        <v>No</v>
      </c>
      <c r="R467" s="190" cm="1">
        <f t="array" ref="R467">IFERROR(INDEX(Forecast_Capex_Input!O$12:O$286,$Z467),0)</f>
        <v>0</v>
      </c>
      <c r="S467" s="24" t="str" cm="1">
        <f t="array" ref="S467">IFERROR(INDEX(Forecast_Capex_Input!P$12:P$286,$Z467),0)</f>
        <v>Safety security &amp; reliability</v>
      </c>
      <c r="T467" s="150" t="str" cm="1">
        <f t="array" aca="1" ref="T467" ca="1">IFERROR(INDEX(General!$K$91:$K$110,$AC467),NA)</f>
        <v xml:space="preserve">Buildings </v>
      </c>
      <c r="U467" s="43" cm="1">
        <f t="array" aca="1" ref="U467" ca="1">IFERROR(
IF($F467=General!$E$25,INDEX(Forecast_Capex_Input!S$12:S$286,$Z467),
INDEX(Forecast_Capex_Input!T$12:T$286,$Z467)),0)</f>
        <v>0.08</v>
      </c>
      <c r="V467" s="82" t="b">
        <f>IFERROR(INDEX(Overheads!$T$19:$T$26,MATCH($I467,Overheads!$E$19:$E$26,0)),FALSE)</f>
        <v>0</v>
      </c>
      <c r="W467" s="209" t="str" cm="1">
        <f t="array" ref="W467">IFERROR(
INDEX(Forecast_Capex_Input!CN$12:CN$286,$Z467),0)</f>
        <v>FY21</v>
      </c>
      <c r="X467" s="209">
        <f>IFERROR(
MATCH($W467,General!$L$39:$S$39,0),1)</f>
        <v>1</v>
      </c>
      <c r="Z467" s="28">
        <f>IFERROR(
IF(MATCH($C467,Forecast_Capex_Input!$CI$12:$CI$286,1)+1&gt;MAX(Forecast_Capex_Input!$C$12:$C$286),NA,
MATCH($C467,Forecast_Capex_Input!$CI$12:$CI$286,1)+1),1)</f>
        <v>186</v>
      </c>
      <c r="AA467" s="28" cm="1">
        <f t="array" aca="1" ref="AA467" ca="1">IFERROR(
IF(Z466&lt;&gt;Z467,1,
IF(COUNTIF(OFFSET(AA466,0,0,-INDEX(Forecast_Capex_Input!$CG$12:$CG$286,$Z467)),AA466)=INDEX(Forecast_Capex_Input!$CG$12:$CG$286,$Z467),AA466+1,AA466)),NA)</f>
        <v>1</v>
      </c>
      <c r="AB467" s="28" cm="1">
        <f t="array" ref="AB467">IFERROR($C467-IF($Z467=1,1,INDEX(Forecast_Capex_Input!$CI$12:$CI$286,$Z467-1))+1,NA)</f>
        <v>1</v>
      </c>
      <c r="AC467" s="28" cm="1">
        <f t="array" aca="1" ref="AC467" ca="1">IFERROR(IF(AA467=1,
INDEX(Forecast_Capex_Input!$AI$10:$BB$10,SMALL(IF(INDEX(Forecast_Capex_Input!$AI$12:$BB$286,$Z467,0)&gt;0,COLUMN(Forecast_Capex_Input!$AI$10:$BB$10)-COLUMN(Forecast_Capex_Input!$AI$12)+1),ROWS(OFFSET(AC466,0,0,-$AB467)))),
OFFSET(AC466,-INDEX(Forecast_Capex_Input!$CG$12:$CG$286,$Z467)+1,0)),NA)</f>
        <v>19</v>
      </c>
      <c r="AD467" s="28">
        <f t="shared" ca="1" si="47"/>
        <v>1</v>
      </c>
      <c r="AE467" s="82" t="b">
        <f t="shared" si="51"/>
        <v>0</v>
      </c>
      <c r="AF467" s="78" t="b">
        <v>0</v>
      </c>
      <c r="AG467" s="82" t="b">
        <f t="shared" si="48"/>
        <v>1</v>
      </c>
      <c r="AI467" s="55">
        <v>7.1426621160409554E-4</v>
      </c>
      <c r="AJ467" s="55">
        <v>3.7498976109215016E-3</v>
      </c>
      <c r="AK467" s="55">
        <v>6.9640955631399314E-3</v>
      </c>
      <c r="AL467" s="55">
        <v>3.7498976109215016E-3</v>
      </c>
      <c r="AM467" s="55">
        <v>2.0535153583617744E-3</v>
      </c>
      <c r="AN467" s="135">
        <v>1.7231672354948803E-2</v>
      </c>
      <c r="AP467" s="55">
        <v>6.7709982072520732E-4</v>
      </c>
      <c r="AQ467" s="55">
        <v>3.6012579997421398E-3</v>
      </c>
      <c r="AR467" s="55">
        <v>6.7652737385926788E-3</v>
      </c>
      <c r="AS467" s="55">
        <v>3.6586148682337134E-3</v>
      </c>
      <c r="AT467" s="55">
        <v>2.0095566311939617E-3</v>
      </c>
      <c r="AU467" s="135">
        <v>1.6711803058487702E-2</v>
      </c>
      <c r="AW467" s="55">
        <v>0</v>
      </c>
      <c r="AX467" s="55">
        <v>0</v>
      </c>
      <c r="AY467" s="55">
        <v>0</v>
      </c>
      <c r="AZ467" s="55">
        <v>0</v>
      </c>
      <c r="BA467" s="55">
        <v>0</v>
      </c>
      <c r="BB467" s="135">
        <v>0</v>
      </c>
      <c r="BD467" s="55">
        <v>1.5893342234973469E-5</v>
      </c>
      <c r="BE467" s="55">
        <v>7.9755605472454357E-5</v>
      </c>
      <c r="BF467" s="55">
        <v>1.7992853327990679E-4</v>
      </c>
      <c r="BG467" s="55">
        <v>9.7979677306347243E-5</v>
      </c>
      <c r="BH467" s="55">
        <v>4.8473766170459828E-5</v>
      </c>
      <c r="BI467" s="135">
        <v>4.2203092446414168E-4</v>
      </c>
      <c r="BK467" s="55">
        <v>6.9299316296018076E-4</v>
      </c>
      <c r="BL467" s="55">
        <v>3.6810136052145941E-3</v>
      </c>
      <c r="BM467" s="55">
        <v>6.9452022718725854E-3</v>
      </c>
      <c r="BN467" s="55">
        <v>3.7565945455400604E-3</v>
      </c>
      <c r="BO467" s="55">
        <v>2.0580303973644215E-3</v>
      </c>
      <c r="BP467" s="135">
        <v>1.7133833982951843E-2</v>
      </c>
      <c r="BR467" s="147">
        <v>0.2</v>
      </c>
      <c r="BS467" s="147">
        <v>0.2</v>
      </c>
      <c r="BT467" s="147">
        <v>0.2</v>
      </c>
      <c r="BU467" s="147">
        <v>0.2</v>
      </c>
      <c r="BV467" s="147">
        <v>0.2</v>
      </c>
      <c r="BX467" s="55">
        <v>3.4463344709897608E-3</v>
      </c>
      <c r="BY467" s="55">
        <v>3.4463344709897608E-3</v>
      </c>
      <c r="BZ467" s="55">
        <v>3.4463344709897608E-3</v>
      </c>
      <c r="CA467" s="55">
        <v>3.4463344709897608E-3</v>
      </c>
      <c r="CB467" s="55">
        <v>3.4463344709897608E-3</v>
      </c>
      <c r="CC467" s="135">
        <v>1.7231672354948803E-2</v>
      </c>
      <c r="CE467" s="55">
        <v>3.3423606116975407E-3</v>
      </c>
      <c r="CF467" s="55">
        <v>3.3423606116975407E-3</v>
      </c>
      <c r="CG467" s="55">
        <v>3.3423606116975407E-3</v>
      </c>
      <c r="CH467" s="55">
        <v>3.3423606116975407E-3</v>
      </c>
      <c r="CI467" s="55">
        <v>3.3423606116975407E-3</v>
      </c>
      <c r="CJ467" s="135">
        <v>1.6711803058487705E-2</v>
      </c>
      <c r="CL467" s="55">
        <v>0</v>
      </c>
      <c r="CM467" s="55">
        <v>0</v>
      </c>
      <c r="CN467" s="55">
        <v>0</v>
      </c>
      <c r="CO467" s="55">
        <v>0</v>
      </c>
      <c r="CP467" s="55">
        <v>0</v>
      </c>
      <c r="CQ467" s="135">
        <v>0</v>
      </c>
      <c r="CS467" s="67">
        <v>8.4406184892828347E-5</v>
      </c>
      <c r="CT467" s="67">
        <v>8.4406184892828347E-5</v>
      </c>
      <c r="CU467" s="67">
        <v>8.4406184892828347E-5</v>
      </c>
      <c r="CV467" s="67">
        <v>8.4406184892828347E-5</v>
      </c>
      <c r="CW467" s="67">
        <v>8.4406184892828347E-5</v>
      </c>
      <c r="CX467" s="135">
        <v>4.2203092446414174E-4</v>
      </c>
      <c r="CZ467" s="55">
        <v>3.4267667965903691E-3</v>
      </c>
      <c r="DA467" s="55">
        <v>3.4267667965903691E-3</v>
      </c>
      <c r="DB467" s="55">
        <v>3.4267667965903691E-3</v>
      </c>
      <c r="DC467" s="55">
        <v>3.4267667965903691E-3</v>
      </c>
      <c r="DD467" s="55">
        <v>3.4267667965903691E-3</v>
      </c>
      <c r="DE467" s="135">
        <v>1.7133833982951846E-2</v>
      </c>
      <c r="DG467" s="43" t="b" cm="1">
        <f t="array" aca="1" ref="DG467" ca="1">OR($G467=Forecast_Capex_Input!$BF$8:$BF$10)</f>
        <v>0</v>
      </c>
      <c r="DH467" s="43" cm="1">
        <f t="array" aca="1" ref="DH467" ca="1">IFERROR(INDEX(Forecast_Capex_Input!BG$12:BG$286,$Z467)
*(INDEX(Forecast_Capex_Input!$H$12:$H$286,$Z467)=Repex),0)
*$DG467</f>
        <v>0</v>
      </c>
      <c r="DI467" s="43" cm="1">
        <f t="array" aca="1" ref="DI467" ca="1">IFERROR(INDEX(Forecast_Capex_Input!BH$12:BH$286,$Z467)
*(INDEX(Forecast_Capex_Input!$H$12:$H$286,$Z467)=Repex),0)
*$DG467</f>
        <v>0</v>
      </c>
      <c r="DJ467" s="43" cm="1">
        <f t="array" aca="1" ref="DJ467" ca="1">IFERROR(INDEX(Forecast_Capex_Input!BI$12:BI$286,$Z467)
*(INDEX(Forecast_Capex_Input!$H$12:$H$286,$Z467)=Repex),0)
*$DG467</f>
        <v>0</v>
      </c>
      <c r="DK467" s="43" cm="1">
        <f t="array" aca="1" ref="DK467" ca="1">IFERROR(INDEX(Forecast_Capex_Input!BJ$12:BJ$286,$Z467)
*(INDEX(Forecast_Capex_Input!$H$12:$H$286,$Z467)=Repex),0)
*$DG467</f>
        <v>0</v>
      </c>
      <c r="DL467" s="43" cm="1">
        <f t="array" aca="1" ref="DL467" ca="1">IFERROR(INDEX(Forecast_Capex_Input!BK$12:BK$286,$Z467)
*(INDEX(Forecast_Capex_Input!$H$12:$H$286,$Z467)=Repex),0)
*$DG467</f>
        <v>0</v>
      </c>
      <c r="DM467" s="43" cm="1">
        <f t="array" aca="1" ref="DM467" ca="1">IFERROR(INDEX(Forecast_Capex_Input!BL$12:BL$286,$Z467)
*(INDEX(Forecast_Capex_Input!$H$12:$H$286,$Z467)=Repex),0)
*$DG467</f>
        <v>0</v>
      </c>
      <c r="DO467" s="43" t="b" cm="1">
        <f t="array" aca="1" ref="DO467" ca="1">OR($G467=Forecast_Capex_Input!$BN$8:$BN$9)</f>
        <v>0</v>
      </c>
      <c r="DP467" s="43" cm="1">
        <f t="array" aca="1" ref="DP467" ca="1">IFERROR(INDEX(Forecast_Capex_Input!BO$12:BO$286,$Z467)
*(INDEX(Forecast_Capex_Input!$H$12:$H$286,$Z467)=Repex),0)
*$DO467</f>
        <v>0</v>
      </c>
      <c r="DQ467" s="43" cm="1">
        <f t="array" aca="1" ref="DQ467" ca="1">IFERROR(INDEX(Forecast_Capex_Input!BP$12:BP$286,$Z467)
*(INDEX(Forecast_Capex_Input!$H$12:$H$286,$Z467)=Repex),0)
*$DO467</f>
        <v>0</v>
      </c>
      <c r="DR467" s="43" cm="1">
        <f t="array" aca="1" ref="DR467" ca="1">IFERROR(INDEX(Forecast_Capex_Input!BQ$12:BQ$286,$Z467)
*(INDEX(Forecast_Capex_Input!$H$12:$H$286,$Z467)=Repex),0)
*$DO467</f>
        <v>0</v>
      </c>
      <c r="DS467" s="43" cm="1">
        <f t="array" aca="1" ref="DS467" ca="1">IFERROR(INDEX(Forecast_Capex_Input!BR$12:BR$286,$Z467)
*(INDEX(Forecast_Capex_Input!$H$12:$H$286,$Z467)=Repex),0)
*$DO467</f>
        <v>0</v>
      </c>
      <c r="DT467" s="43" cm="1">
        <f t="array" aca="1" ref="DT467" ca="1">IFERROR(INDEX(Forecast_Capex_Input!BS$12:BS$286,$Z467)
*(INDEX(Forecast_Capex_Input!$H$12:$H$286,$Z467)=Repex),0)
*$DO467</f>
        <v>0</v>
      </c>
      <c r="DV467" s="43" t="b" cm="1">
        <f t="array" aca="1" ref="DV467" ca="1">OR($G467=Forecast_Capex_Input!$BU$8:$BU$10)</f>
        <v>0</v>
      </c>
      <c r="DW467" s="43" cm="1">
        <f t="array" aca="1" ref="DW467" ca="1">IFERROR(INDEX(Forecast_Capex_Input!BV$12:BV$286,$Z467)
*(INDEX(Forecast_Capex_Input!$H$12:$H$286,$Z467)=Repex),0)
*$DV467</f>
        <v>0</v>
      </c>
      <c r="DX467" s="43" cm="1">
        <f t="array" aca="1" ref="DX467" ca="1">IFERROR(INDEX(Forecast_Capex_Input!BW$12:BW$286,$Z467)
*(INDEX(Forecast_Capex_Input!$H$12:$H$286,$Z467)=Repex),0)
*$DV467</f>
        <v>0</v>
      </c>
      <c r="DY467" s="43" cm="1">
        <f t="array" aca="1" ref="DY467" ca="1">IFERROR(INDEX(Forecast_Capex_Input!BX$12:BX$286,$Z467)
*(INDEX(Forecast_Capex_Input!$H$12:$H$286,$Z467)=Repex),0)
*$DV467</f>
        <v>0</v>
      </c>
      <c r="DZ467" s="43" cm="1">
        <f t="array" aca="1" ref="DZ467" ca="1">IFERROR(INDEX(Forecast_Capex_Input!BY$12:BY$286,$Z467)
*(INDEX(Forecast_Capex_Input!$H$12:$H$286,$Z467)=Repex),0)
*$DV467</f>
        <v>0</v>
      </c>
      <c r="EA467" s="43" cm="1">
        <f t="array" aca="1" ref="EA467" ca="1">IFERROR(INDEX(Forecast_Capex_Input!BZ$12:BZ$286,$Z467)
*(INDEX(Forecast_Capex_Input!$H$12:$H$286,$Z467)=Repex),0)
*$DV467</f>
        <v>0</v>
      </c>
      <c r="EB467" s="43" cm="1">
        <f t="array" aca="1" ref="EB467" ca="1">IFERROR(INDEX(Forecast_Capex_Input!CA$12:CA$286,$Z467)
*(INDEX(Forecast_Capex_Input!$H$12:$H$286,$Z467)=Repex),0)
*$DV467</f>
        <v>0</v>
      </c>
      <c r="EC467" s="43" cm="1">
        <f t="array" aca="1" ref="EC467" ca="1">IFERROR(INDEX(Forecast_Capex_Input!CB$12:CB$286,$Z467)
*(INDEX(Forecast_Capex_Input!$H$12:$H$286,$Z467)=Repex),0)
*$DV467</f>
        <v>0</v>
      </c>
      <c r="ED467" s="43" cm="1">
        <f t="array" aca="1" ref="ED467" ca="1">IFERROR(INDEX(Forecast_Capex_Input!CC$12:CC$286,$Z467)
*(INDEX(Forecast_Capex_Input!$H$12:$H$286,$Z467)=Repex),0)
*$DV467</f>
        <v>0</v>
      </c>
      <c r="EF467" s="86" t="str">
        <f t="shared" si="49"/>
        <v>N/A</v>
      </c>
      <c r="EG467" s="28" t="str">
        <f>IFERROR(RANK(EF467,EF$11:EF$1010,0)+COUNTIF(EF$11:EF467,EF467)-1,NA)</f>
        <v>N/A</v>
      </c>
    </row>
    <row r="468" spans="3:137" x14ac:dyDescent="0.2">
      <c r="C468" s="28">
        <f t="shared" si="50"/>
        <v>458</v>
      </c>
      <c r="D468" s="9" t="str" cm="1">
        <f t="array" ref="D468">IFERROR(INDEX(Forecast_Capex_Input!$D$12:$D$286,$Z468),NA)</f>
        <v>Ultimo Prescribed 2020 Audit Recommended Cap Works - reviewed and prioritised</v>
      </c>
      <c r="E468" s="24" t="b" cm="1">
        <f t="array" ref="E468">IF($Z468=NA,NA,INDEX(Forecast_Capex_Input!$E$12:$E$286,$Z468))</f>
        <v>1</v>
      </c>
      <c r="F468" s="9" t="str" cm="1">
        <f t="array" aca="1" ref="F468" ca="1">IFERROR(INDEX(General!$E$25:$E$26,$AA468),NA)</f>
        <v>Non-Labour</v>
      </c>
      <c r="G468" s="9" t="str" cm="1">
        <f t="array" aca="1" ref="G468" ca="1">IFERROR(INDEX(Forecast_Capex_Input!$AI$11:$BB$11,$AC468),NA)</f>
        <v xml:space="preserve">Buildings </v>
      </c>
      <c r="H468" s="50" cm="1">
        <f t="array" aca="1" ref="H468" ca="1">IFERROR(INDEX(Forecast_Capex_Input!$AI$12:$BB$286,$Z468,$AC468),NA)</f>
        <v>1</v>
      </c>
      <c r="I468" s="150" t="str" cm="1">
        <f t="array" ref="I468">IFERROR(INDEX(Forecast_Capex_Input!$F$12:$F$286,$Z468),NA)</f>
        <v>Non-network - Other</v>
      </c>
      <c r="J468" s="150" t="str" cm="1">
        <f t="array" ref="J468">IFERROR(INDEX(Forecast_Capex_Input!G$12:G$286,$Z468),NA)</f>
        <v>Property</v>
      </c>
      <c r="K468" s="150" t="str" cm="1">
        <f t="array" ref="K468">IFERROR(INDEX(Forecast_Capex_Input!H$12:H$286,$Z468),NA)</f>
        <v>Fleet &amp; Property</v>
      </c>
      <c r="L468" s="150" t="str" cm="1">
        <f t="array" ref="L468">IFERROR(INDEX(Forecast_Capex_Input!I$12:I$286,$Z468),NA)</f>
        <v>N/A</v>
      </c>
      <c r="M468" s="150" t="str" cm="1">
        <f t="array" ref="M468">IFERROR(INDEX(Forecast_Capex_Input!J$12:J$286,$Z468),NA)</f>
        <v>Haymarket Office</v>
      </c>
      <c r="N468" s="150" t="str" cm="1">
        <f t="array" ref="N468">IFERROR(INDEX(Forecast_Capex_Input!K$12:K$286,$Z468),NA)</f>
        <v>N/A</v>
      </c>
      <c r="O468" s="150" t="str" cm="1">
        <f t="array" ref="O468">IFERROR(INDEX(Forecast_Capex_Input!L$12:L$286,$Z468),NA)</f>
        <v>N/A</v>
      </c>
      <c r="P468" s="150" t="str" cm="1">
        <f t="array" ref="P468">IFERROR(INDEX(Forecast_Capex_Input!M$12:M$286,$Z468),NA)</f>
        <v>N/A</v>
      </c>
      <c r="Q468" s="24" t="str" cm="1">
        <f t="array" ref="Q468">IFERROR(INDEX(Forecast_Capex_Input!N$12:N$286,$Z468),NA)</f>
        <v>No</v>
      </c>
      <c r="R468" s="190" cm="1">
        <f t="array" ref="R468">IFERROR(INDEX(Forecast_Capex_Input!O$12:O$286,$Z468),0)</f>
        <v>0</v>
      </c>
      <c r="S468" s="24" t="str" cm="1">
        <f t="array" ref="S468">IFERROR(INDEX(Forecast_Capex_Input!P$12:P$286,$Z468),0)</f>
        <v>Safety security &amp; reliability</v>
      </c>
      <c r="T468" s="150" t="str" cm="1">
        <f t="array" aca="1" ref="T468" ca="1">IFERROR(INDEX(General!$K$91:$K$110,$AC468),NA)</f>
        <v xml:space="preserve">Buildings </v>
      </c>
      <c r="U468" s="43" cm="1">
        <f t="array" aca="1" ref="U468" ca="1">IFERROR(
IF($F468=General!$E$25,INDEX(Forecast_Capex_Input!S$12:S$286,$Z468),
INDEX(Forecast_Capex_Input!T$12:T$286,$Z468)),0)</f>
        <v>0.92</v>
      </c>
      <c r="V468" s="82" t="b">
        <f>IFERROR(INDEX(Overheads!$T$19:$T$26,MATCH($I468,Overheads!$E$19:$E$26,0)),FALSE)</f>
        <v>0</v>
      </c>
      <c r="W468" s="209" t="str" cm="1">
        <f t="array" ref="W468">IFERROR(
INDEX(Forecast_Capex_Input!CN$12:CN$286,$Z468),0)</f>
        <v>FY21</v>
      </c>
      <c r="X468" s="209">
        <f>IFERROR(
MATCH($W468,General!$L$39:$S$39,0),1)</f>
        <v>1</v>
      </c>
      <c r="Z468" s="28">
        <f>IFERROR(
IF(MATCH($C468,Forecast_Capex_Input!$CI$12:$CI$286,1)+1&gt;MAX(Forecast_Capex_Input!$C$12:$C$286),NA,
MATCH($C468,Forecast_Capex_Input!$CI$12:$CI$286,1)+1),1)</f>
        <v>186</v>
      </c>
      <c r="AA468" s="28" cm="1">
        <f t="array" aca="1" ref="AA468" ca="1">IFERROR(
IF(Z467&lt;&gt;Z468,1,
IF(COUNTIF(OFFSET(AA467,0,0,-INDEX(Forecast_Capex_Input!$CG$12:$CG$286,$Z468)),AA467)=INDEX(Forecast_Capex_Input!$CG$12:$CG$286,$Z468),AA467+1,AA467)),NA)</f>
        <v>2</v>
      </c>
      <c r="AB468" s="28" cm="1">
        <f t="array" ref="AB468">IFERROR($C468-IF($Z468=1,1,INDEX(Forecast_Capex_Input!$CI$12:$CI$286,$Z468-1))+1,NA)</f>
        <v>2</v>
      </c>
      <c r="AC468" s="28" cm="1">
        <f t="array" aca="1" ref="AC468" ca="1">IFERROR(IF(AA468=1,
INDEX(Forecast_Capex_Input!$AI$10:$BB$10,SMALL(IF(INDEX(Forecast_Capex_Input!$AI$12:$BB$286,$Z468,0)&gt;0,COLUMN(Forecast_Capex_Input!$AI$10:$BB$10)-COLUMN(Forecast_Capex_Input!$AI$12)+1),ROWS(OFFSET(AC467,0,0,-$AB468)))),
OFFSET(AC467,-INDEX(Forecast_Capex_Input!$CG$12:$CG$286,$Z468)+1,0)),NA)</f>
        <v>19</v>
      </c>
      <c r="AD468" s="28">
        <f t="shared" ca="1" si="47"/>
        <v>2</v>
      </c>
      <c r="AE468" s="82" t="b">
        <f t="shared" si="51"/>
        <v>0</v>
      </c>
      <c r="AF468" s="78" t="b">
        <v>0</v>
      </c>
      <c r="AG468" s="82" t="b">
        <f t="shared" si="48"/>
        <v>1</v>
      </c>
      <c r="AI468" s="55">
        <v>8.2140614334470976E-3</v>
      </c>
      <c r="AJ468" s="55">
        <v>4.3123822525597266E-2</v>
      </c>
      <c r="AK468" s="55">
        <v>8.0087098976109203E-2</v>
      </c>
      <c r="AL468" s="55">
        <v>4.3123822525597266E-2</v>
      </c>
      <c r="AM468" s="55">
        <v>2.361542662116041E-2</v>
      </c>
      <c r="AN468" s="135">
        <v>0.19816423208191125</v>
      </c>
      <c r="AP468" s="55">
        <v>8.2140614334470976E-3</v>
      </c>
      <c r="AQ468" s="55">
        <v>4.3123822525597266E-2</v>
      </c>
      <c r="AR468" s="55">
        <v>8.0087098976109203E-2</v>
      </c>
      <c r="AS468" s="55">
        <v>4.3123822525597266E-2</v>
      </c>
      <c r="AT468" s="55">
        <v>2.361542662116041E-2</v>
      </c>
      <c r="AU468" s="135">
        <v>0.19816423208191125</v>
      </c>
      <c r="AW468" s="55">
        <v>0</v>
      </c>
      <c r="AX468" s="55">
        <v>0</v>
      </c>
      <c r="AY468" s="55">
        <v>0</v>
      </c>
      <c r="AZ468" s="55">
        <v>0</v>
      </c>
      <c r="BA468" s="55">
        <v>0</v>
      </c>
      <c r="BB468" s="135">
        <v>0</v>
      </c>
      <c r="BD468" s="55">
        <v>1.9280597262756201E-4</v>
      </c>
      <c r="BE468" s="55">
        <v>9.550458689885433E-4</v>
      </c>
      <c r="BF468" s="55">
        <v>2.1299883508352512E-3</v>
      </c>
      <c r="BG468" s="55">
        <v>1.1548792008583444E-3</v>
      </c>
      <c r="BH468" s="55">
        <v>5.6964240284666703E-4</v>
      </c>
      <c r="BI468" s="135">
        <v>5.0023617961563677E-3</v>
      </c>
      <c r="BK468" s="55">
        <v>8.4068674060746602E-3</v>
      </c>
      <c r="BL468" s="55">
        <v>4.4078868394585809E-2</v>
      </c>
      <c r="BM468" s="55">
        <v>8.2217087326944452E-2</v>
      </c>
      <c r="BN468" s="55">
        <v>4.4278701726455608E-2</v>
      </c>
      <c r="BO468" s="55">
        <v>2.4185069024007078E-2</v>
      </c>
      <c r="BP468" s="135">
        <v>0.20316659387806763</v>
      </c>
      <c r="BR468" s="147">
        <v>0.2</v>
      </c>
      <c r="BS468" s="147">
        <v>0.2</v>
      </c>
      <c r="BT468" s="147">
        <v>0.2</v>
      </c>
      <c r="BU468" s="147">
        <v>0.2</v>
      </c>
      <c r="BV468" s="147">
        <v>0.2</v>
      </c>
      <c r="BX468" s="55">
        <v>3.9632846416382254E-2</v>
      </c>
      <c r="BY468" s="55">
        <v>3.9632846416382254E-2</v>
      </c>
      <c r="BZ468" s="55">
        <v>3.9632846416382254E-2</v>
      </c>
      <c r="CA468" s="55">
        <v>3.9632846416382254E-2</v>
      </c>
      <c r="CB468" s="55">
        <v>3.9632846416382254E-2</v>
      </c>
      <c r="CC468" s="135">
        <v>0.19816423208191128</v>
      </c>
      <c r="CE468" s="55">
        <v>3.9632846416382254E-2</v>
      </c>
      <c r="CF468" s="55">
        <v>3.9632846416382254E-2</v>
      </c>
      <c r="CG468" s="55">
        <v>3.9632846416382254E-2</v>
      </c>
      <c r="CH468" s="55">
        <v>3.9632846416382254E-2</v>
      </c>
      <c r="CI468" s="55">
        <v>3.9632846416382254E-2</v>
      </c>
      <c r="CJ468" s="135">
        <v>0.19816423208191128</v>
      </c>
      <c r="CL468" s="55">
        <v>0</v>
      </c>
      <c r="CM468" s="55">
        <v>0</v>
      </c>
      <c r="CN468" s="55">
        <v>0</v>
      </c>
      <c r="CO468" s="55">
        <v>0</v>
      </c>
      <c r="CP468" s="55">
        <v>0</v>
      </c>
      <c r="CQ468" s="135">
        <v>0</v>
      </c>
      <c r="CS468" s="67">
        <v>1.0004723592312735E-3</v>
      </c>
      <c r="CT468" s="67">
        <v>1.0004723592312735E-3</v>
      </c>
      <c r="CU468" s="67">
        <v>1.0004723592312735E-3</v>
      </c>
      <c r="CV468" s="67">
        <v>1.0004723592312735E-3</v>
      </c>
      <c r="CW468" s="67">
        <v>1.0004723592312735E-3</v>
      </c>
      <c r="CX468" s="135">
        <v>5.0023617961563677E-3</v>
      </c>
      <c r="CZ468" s="55">
        <v>4.0633318775613526E-2</v>
      </c>
      <c r="DA468" s="55">
        <v>4.0633318775613526E-2</v>
      </c>
      <c r="DB468" s="55">
        <v>4.0633318775613526E-2</v>
      </c>
      <c r="DC468" s="55">
        <v>4.0633318775613526E-2</v>
      </c>
      <c r="DD468" s="55">
        <v>4.0633318775613526E-2</v>
      </c>
      <c r="DE468" s="135">
        <v>0.20316659387806763</v>
      </c>
      <c r="DG468" s="43" t="b" cm="1">
        <f t="array" aca="1" ref="DG468" ca="1">OR($G468=Forecast_Capex_Input!$BF$8:$BF$10)</f>
        <v>0</v>
      </c>
      <c r="DH468" s="43" cm="1">
        <f t="array" aca="1" ref="DH468" ca="1">IFERROR(INDEX(Forecast_Capex_Input!BG$12:BG$286,$Z468)
*(INDEX(Forecast_Capex_Input!$H$12:$H$286,$Z468)=Repex),0)
*$DG468</f>
        <v>0</v>
      </c>
      <c r="DI468" s="43" cm="1">
        <f t="array" aca="1" ref="DI468" ca="1">IFERROR(INDEX(Forecast_Capex_Input!BH$12:BH$286,$Z468)
*(INDEX(Forecast_Capex_Input!$H$12:$H$286,$Z468)=Repex),0)
*$DG468</f>
        <v>0</v>
      </c>
      <c r="DJ468" s="43" cm="1">
        <f t="array" aca="1" ref="DJ468" ca="1">IFERROR(INDEX(Forecast_Capex_Input!BI$12:BI$286,$Z468)
*(INDEX(Forecast_Capex_Input!$H$12:$H$286,$Z468)=Repex),0)
*$DG468</f>
        <v>0</v>
      </c>
      <c r="DK468" s="43" cm="1">
        <f t="array" aca="1" ref="DK468" ca="1">IFERROR(INDEX(Forecast_Capex_Input!BJ$12:BJ$286,$Z468)
*(INDEX(Forecast_Capex_Input!$H$12:$H$286,$Z468)=Repex),0)
*$DG468</f>
        <v>0</v>
      </c>
      <c r="DL468" s="43" cm="1">
        <f t="array" aca="1" ref="DL468" ca="1">IFERROR(INDEX(Forecast_Capex_Input!BK$12:BK$286,$Z468)
*(INDEX(Forecast_Capex_Input!$H$12:$H$286,$Z468)=Repex),0)
*$DG468</f>
        <v>0</v>
      </c>
      <c r="DM468" s="43" cm="1">
        <f t="array" aca="1" ref="DM468" ca="1">IFERROR(INDEX(Forecast_Capex_Input!BL$12:BL$286,$Z468)
*(INDEX(Forecast_Capex_Input!$H$12:$H$286,$Z468)=Repex),0)
*$DG468</f>
        <v>0</v>
      </c>
      <c r="DO468" s="43" t="b" cm="1">
        <f t="array" aca="1" ref="DO468" ca="1">OR($G468=Forecast_Capex_Input!$BN$8:$BN$9)</f>
        <v>0</v>
      </c>
      <c r="DP468" s="43" cm="1">
        <f t="array" aca="1" ref="DP468" ca="1">IFERROR(INDEX(Forecast_Capex_Input!BO$12:BO$286,$Z468)
*(INDEX(Forecast_Capex_Input!$H$12:$H$286,$Z468)=Repex),0)
*$DO468</f>
        <v>0</v>
      </c>
      <c r="DQ468" s="43" cm="1">
        <f t="array" aca="1" ref="DQ468" ca="1">IFERROR(INDEX(Forecast_Capex_Input!BP$12:BP$286,$Z468)
*(INDEX(Forecast_Capex_Input!$H$12:$H$286,$Z468)=Repex),0)
*$DO468</f>
        <v>0</v>
      </c>
      <c r="DR468" s="43" cm="1">
        <f t="array" aca="1" ref="DR468" ca="1">IFERROR(INDEX(Forecast_Capex_Input!BQ$12:BQ$286,$Z468)
*(INDEX(Forecast_Capex_Input!$H$12:$H$286,$Z468)=Repex),0)
*$DO468</f>
        <v>0</v>
      </c>
      <c r="DS468" s="43" cm="1">
        <f t="array" aca="1" ref="DS468" ca="1">IFERROR(INDEX(Forecast_Capex_Input!BR$12:BR$286,$Z468)
*(INDEX(Forecast_Capex_Input!$H$12:$H$286,$Z468)=Repex),0)
*$DO468</f>
        <v>0</v>
      </c>
      <c r="DT468" s="43" cm="1">
        <f t="array" aca="1" ref="DT468" ca="1">IFERROR(INDEX(Forecast_Capex_Input!BS$12:BS$286,$Z468)
*(INDEX(Forecast_Capex_Input!$H$12:$H$286,$Z468)=Repex),0)
*$DO468</f>
        <v>0</v>
      </c>
      <c r="DV468" s="43" t="b" cm="1">
        <f t="array" aca="1" ref="DV468" ca="1">OR($G468=Forecast_Capex_Input!$BU$8:$BU$10)</f>
        <v>0</v>
      </c>
      <c r="DW468" s="43" cm="1">
        <f t="array" aca="1" ref="DW468" ca="1">IFERROR(INDEX(Forecast_Capex_Input!BV$12:BV$286,$Z468)
*(INDEX(Forecast_Capex_Input!$H$12:$H$286,$Z468)=Repex),0)
*$DV468</f>
        <v>0</v>
      </c>
      <c r="DX468" s="43" cm="1">
        <f t="array" aca="1" ref="DX468" ca="1">IFERROR(INDEX(Forecast_Capex_Input!BW$12:BW$286,$Z468)
*(INDEX(Forecast_Capex_Input!$H$12:$H$286,$Z468)=Repex),0)
*$DV468</f>
        <v>0</v>
      </c>
      <c r="DY468" s="43" cm="1">
        <f t="array" aca="1" ref="DY468" ca="1">IFERROR(INDEX(Forecast_Capex_Input!BX$12:BX$286,$Z468)
*(INDEX(Forecast_Capex_Input!$H$12:$H$286,$Z468)=Repex),0)
*$DV468</f>
        <v>0</v>
      </c>
      <c r="DZ468" s="43" cm="1">
        <f t="array" aca="1" ref="DZ468" ca="1">IFERROR(INDEX(Forecast_Capex_Input!BY$12:BY$286,$Z468)
*(INDEX(Forecast_Capex_Input!$H$12:$H$286,$Z468)=Repex),0)
*$DV468</f>
        <v>0</v>
      </c>
      <c r="EA468" s="43" cm="1">
        <f t="array" aca="1" ref="EA468" ca="1">IFERROR(INDEX(Forecast_Capex_Input!BZ$12:BZ$286,$Z468)
*(INDEX(Forecast_Capex_Input!$H$12:$H$286,$Z468)=Repex),0)
*$DV468</f>
        <v>0</v>
      </c>
      <c r="EB468" s="43" cm="1">
        <f t="array" aca="1" ref="EB468" ca="1">IFERROR(INDEX(Forecast_Capex_Input!CA$12:CA$286,$Z468)
*(INDEX(Forecast_Capex_Input!$H$12:$H$286,$Z468)=Repex),0)
*$DV468</f>
        <v>0</v>
      </c>
      <c r="EC468" s="43" cm="1">
        <f t="array" aca="1" ref="EC468" ca="1">IFERROR(INDEX(Forecast_Capex_Input!CB$12:CB$286,$Z468)
*(INDEX(Forecast_Capex_Input!$H$12:$H$286,$Z468)=Repex),0)
*$DV468</f>
        <v>0</v>
      </c>
      <c r="ED468" s="43" cm="1">
        <f t="array" aca="1" ref="ED468" ca="1">IFERROR(INDEX(Forecast_Capex_Input!CC$12:CC$286,$Z468)
*(INDEX(Forecast_Capex_Input!$H$12:$H$286,$Z468)=Repex),0)
*$DV468</f>
        <v>0</v>
      </c>
      <c r="EF468" s="86" t="str">
        <f t="shared" si="49"/>
        <v>N/A</v>
      </c>
      <c r="EG468" s="28" t="str">
        <f>IFERROR(RANK(EF468,EF$11:EF$1010,0)+COUNTIF(EF$11:EF468,EF468)-1,NA)</f>
        <v>N/A</v>
      </c>
    </row>
    <row r="469" spans="3:137" x14ac:dyDescent="0.2">
      <c r="C469" s="28">
        <f t="shared" si="50"/>
        <v>459</v>
      </c>
      <c r="D469" s="9" t="str" cm="1">
        <f t="array" ref="D469">IFERROR(INDEX(Forecast_Capex_Input!$D$12:$D$286,$Z469),NA)</f>
        <v>Wallgrove 2020 Audit Recommended Cap Works - reviewed and prioritised</v>
      </c>
      <c r="E469" s="24" t="b" cm="1">
        <f t="array" ref="E469">IF($Z469=NA,NA,INDEX(Forecast_Capex_Input!$E$12:$E$286,$Z469))</f>
        <v>1</v>
      </c>
      <c r="F469" s="9" t="str" cm="1">
        <f t="array" aca="1" ref="F469" ca="1">IFERROR(INDEX(General!$E$25:$E$26,$AA469),NA)</f>
        <v>Labour</v>
      </c>
      <c r="G469" s="9" t="str" cm="1">
        <f t="array" aca="1" ref="G469" ca="1">IFERROR(INDEX(Forecast_Capex_Input!$AI$11:$BB$11,$AC469),NA)</f>
        <v xml:space="preserve">Buildings </v>
      </c>
      <c r="H469" s="50" cm="1">
        <f t="array" aca="1" ref="H469" ca="1">IFERROR(INDEX(Forecast_Capex_Input!$AI$12:$BB$286,$Z469,$AC469),NA)</f>
        <v>1</v>
      </c>
      <c r="I469" s="150" t="str" cm="1">
        <f t="array" ref="I469">IFERROR(INDEX(Forecast_Capex_Input!$F$12:$F$286,$Z469),NA)</f>
        <v>Non-network - Other</v>
      </c>
      <c r="J469" s="150" t="str" cm="1">
        <f t="array" ref="J469">IFERROR(INDEX(Forecast_Capex_Input!G$12:G$286,$Z469),NA)</f>
        <v>Property</v>
      </c>
      <c r="K469" s="150" t="str" cm="1">
        <f t="array" ref="K469">IFERROR(INDEX(Forecast_Capex_Input!H$12:H$286,$Z469),NA)</f>
        <v>Fleet &amp; Property</v>
      </c>
      <c r="L469" s="150" t="str" cm="1">
        <f t="array" ref="L469">IFERROR(INDEX(Forecast_Capex_Input!I$12:I$286,$Z469),NA)</f>
        <v>N/A</v>
      </c>
      <c r="M469" s="150" t="str" cm="1">
        <f t="array" ref="M469">IFERROR(INDEX(Forecast_Capex_Input!J$12:J$286,$Z469),NA)</f>
        <v>Wallgrove Depot</v>
      </c>
      <c r="N469" s="150" t="str" cm="1">
        <f t="array" ref="N469">IFERROR(INDEX(Forecast_Capex_Input!K$12:K$286,$Z469),NA)</f>
        <v>N/A</v>
      </c>
      <c r="O469" s="150" t="str" cm="1">
        <f t="array" ref="O469">IFERROR(INDEX(Forecast_Capex_Input!L$12:L$286,$Z469),NA)</f>
        <v>N/A</v>
      </c>
      <c r="P469" s="150" t="str" cm="1">
        <f t="array" ref="P469">IFERROR(INDEX(Forecast_Capex_Input!M$12:M$286,$Z469),NA)</f>
        <v>N/A</v>
      </c>
      <c r="Q469" s="24" t="str" cm="1">
        <f t="array" ref="Q469">IFERROR(INDEX(Forecast_Capex_Input!N$12:N$286,$Z469),NA)</f>
        <v>No</v>
      </c>
      <c r="R469" s="190" cm="1">
        <f t="array" ref="R469">IFERROR(INDEX(Forecast_Capex_Input!O$12:O$286,$Z469),0)</f>
        <v>0</v>
      </c>
      <c r="S469" s="24" t="str" cm="1">
        <f t="array" ref="S469">IFERROR(INDEX(Forecast_Capex_Input!P$12:P$286,$Z469),0)</f>
        <v>Safety security &amp; reliability</v>
      </c>
      <c r="T469" s="150" t="str" cm="1">
        <f t="array" aca="1" ref="T469" ca="1">IFERROR(INDEX(General!$K$91:$K$110,$AC469),NA)</f>
        <v xml:space="preserve">Buildings </v>
      </c>
      <c r="U469" s="43" cm="1">
        <f t="array" aca="1" ref="U469" ca="1">IFERROR(
IF($F469=General!$E$25,INDEX(Forecast_Capex_Input!S$12:S$286,$Z469),
INDEX(Forecast_Capex_Input!T$12:T$286,$Z469)),0)</f>
        <v>7.4999999999999997E-2</v>
      </c>
      <c r="V469" s="82" t="b">
        <f>IFERROR(INDEX(Overheads!$T$19:$T$26,MATCH($I469,Overheads!$E$19:$E$26,0)),FALSE)</f>
        <v>0</v>
      </c>
      <c r="W469" s="209" t="str" cm="1">
        <f t="array" ref="W469">IFERROR(
INDEX(Forecast_Capex_Input!CN$12:CN$286,$Z469),0)</f>
        <v>FY21</v>
      </c>
      <c r="X469" s="209">
        <f>IFERROR(
MATCH($W469,General!$L$39:$S$39,0),1)</f>
        <v>1</v>
      </c>
      <c r="Z469" s="28">
        <f>IFERROR(
IF(MATCH($C469,Forecast_Capex_Input!$CI$12:$CI$286,1)+1&gt;MAX(Forecast_Capex_Input!$C$12:$C$286),NA,
MATCH($C469,Forecast_Capex_Input!$CI$12:$CI$286,1)+1),1)</f>
        <v>187</v>
      </c>
      <c r="AA469" s="28" cm="1">
        <f t="array" aca="1" ref="AA469" ca="1">IFERROR(
IF(Z468&lt;&gt;Z469,1,
IF(COUNTIF(OFFSET(AA468,0,0,-INDEX(Forecast_Capex_Input!$CG$12:$CG$286,$Z469)),AA468)=INDEX(Forecast_Capex_Input!$CG$12:$CG$286,$Z469),AA468+1,AA468)),NA)</f>
        <v>1</v>
      </c>
      <c r="AB469" s="28" cm="1">
        <f t="array" ref="AB469">IFERROR($C469-IF($Z469=1,1,INDEX(Forecast_Capex_Input!$CI$12:$CI$286,$Z469-1))+1,NA)</f>
        <v>1</v>
      </c>
      <c r="AC469" s="28" cm="1">
        <f t="array" aca="1" ref="AC469" ca="1">IFERROR(IF(AA469=1,
INDEX(Forecast_Capex_Input!$AI$10:$BB$10,SMALL(IF(INDEX(Forecast_Capex_Input!$AI$12:$BB$286,$Z469,0)&gt;0,COLUMN(Forecast_Capex_Input!$AI$10:$BB$10)-COLUMN(Forecast_Capex_Input!$AI$12)+1),ROWS(OFFSET(AC468,0,0,-$AB469)))),
OFFSET(AC468,-INDEX(Forecast_Capex_Input!$CG$12:$CG$286,$Z469)+1,0)),NA)</f>
        <v>19</v>
      </c>
      <c r="AD469" s="28">
        <f t="shared" ca="1" si="47"/>
        <v>1</v>
      </c>
      <c r="AE469" s="82" t="b">
        <f t="shared" si="51"/>
        <v>0</v>
      </c>
      <c r="AF469" s="78" t="b">
        <v>0</v>
      </c>
      <c r="AG469" s="82" t="b">
        <f t="shared" si="48"/>
        <v>1</v>
      </c>
      <c r="AI469" s="55">
        <v>1.4882921978791054E-2</v>
      </c>
      <c r="AJ469" s="55">
        <v>0.29222317243097495</v>
      </c>
      <c r="AK469" s="55">
        <v>2.3467465871631659E-2</v>
      </c>
      <c r="AL469" s="55">
        <v>0.1213638667903572</v>
      </c>
      <c r="AM469" s="55">
        <v>8.3834304367774188E-3</v>
      </c>
      <c r="AN469" s="135">
        <v>0.4603208575085323</v>
      </c>
      <c r="AP469" s="55">
        <v>1.4108498540166544E-2</v>
      </c>
      <c r="AQ469" s="55">
        <v>0.28063993917115648</v>
      </c>
      <c r="AR469" s="55">
        <v>2.279748018005185E-2</v>
      </c>
      <c r="AS469" s="55">
        <v>0.11840953902643278</v>
      </c>
      <c r="AT469" s="55">
        <v>8.203969918111207E-3</v>
      </c>
      <c r="AU469" s="135">
        <v>0.44415942683591891</v>
      </c>
      <c r="AW469" s="55">
        <v>0</v>
      </c>
      <c r="AX469" s="55">
        <v>0</v>
      </c>
      <c r="AY469" s="55">
        <v>0</v>
      </c>
      <c r="AZ469" s="55">
        <v>0</v>
      </c>
      <c r="BA469" s="55">
        <v>0</v>
      </c>
      <c r="BB469" s="135">
        <v>0</v>
      </c>
      <c r="BD469" s="55">
        <v>3.3116416347640998E-4</v>
      </c>
      <c r="BE469" s="55">
        <v>6.2152193122378355E-3</v>
      </c>
      <c r="BF469" s="55">
        <v>6.0631946758857411E-4</v>
      </c>
      <c r="BG469" s="55">
        <v>3.1710712500887623E-3</v>
      </c>
      <c r="BH469" s="55">
        <v>1.978930642246854E-4</v>
      </c>
      <c r="BI469" s="135">
        <v>1.0521667257616267E-2</v>
      </c>
      <c r="BK469" s="55">
        <v>1.4439662703642954E-2</v>
      </c>
      <c r="BL469" s="55">
        <v>0.28685515848339432</v>
      </c>
      <c r="BM469" s="55">
        <v>2.3403799647640423E-2</v>
      </c>
      <c r="BN469" s="55">
        <v>0.12158061027652155</v>
      </c>
      <c r="BO469" s="55">
        <v>8.4018629823358927E-3</v>
      </c>
      <c r="BP469" s="135">
        <v>0.45468109409353519</v>
      </c>
      <c r="BR469" s="147">
        <v>0.2</v>
      </c>
      <c r="BS469" s="147">
        <v>0.2</v>
      </c>
      <c r="BT469" s="147">
        <v>0.2</v>
      </c>
      <c r="BU469" s="147">
        <v>0.2</v>
      </c>
      <c r="BV469" s="147">
        <v>0.2</v>
      </c>
      <c r="BX469" s="55">
        <v>9.2064171501706468E-2</v>
      </c>
      <c r="BY469" s="55">
        <v>9.2064171501706468E-2</v>
      </c>
      <c r="BZ469" s="55">
        <v>9.2064171501706468E-2</v>
      </c>
      <c r="CA469" s="55">
        <v>9.2064171501706468E-2</v>
      </c>
      <c r="CB469" s="55">
        <v>9.2064171501706468E-2</v>
      </c>
      <c r="CC469" s="135">
        <v>0.46032085750853236</v>
      </c>
      <c r="CE469" s="55">
        <v>8.8831885367183783E-2</v>
      </c>
      <c r="CF469" s="55">
        <v>8.8831885367183783E-2</v>
      </c>
      <c r="CG469" s="55">
        <v>8.8831885367183783E-2</v>
      </c>
      <c r="CH469" s="55">
        <v>8.8831885367183783E-2</v>
      </c>
      <c r="CI469" s="55">
        <v>8.8831885367183783E-2</v>
      </c>
      <c r="CJ469" s="135">
        <v>0.44415942683591891</v>
      </c>
      <c r="CL469" s="55">
        <v>0</v>
      </c>
      <c r="CM469" s="55">
        <v>0</v>
      </c>
      <c r="CN469" s="55">
        <v>0</v>
      </c>
      <c r="CO469" s="55">
        <v>0</v>
      </c>
      <c r="CP469" s="55">
        <v>0</v>
      </c>
      <c r="CQ469" s="135">
        <v>0</v>
      </c>
      <c r="CS469" s="67">
        <v>2.1043334515232536E-3</v>
      </c>
      <c r="CT469" s="67">
        <v>2.1043334515232536E-3</v>
      </c>
      <c r="CU469" s="67">
        <v>2.1043334515232536E-3</v>
      </c>
      <c r="CV469" s="67">
        <v>2.1043334515232536E-3</v>
      </c>
      <c r="CW469" s="67">
        <v>2.1043334515232536E-3</v>
      </c>
      <c r="CX469" s="135">
        <v>1.0521667257616267E-2</v>
      </c>
      <c r="CZ469" s="55">
        <v>9.0936218818707032E-2</v>
      </c>
      <c r="DA469" s="55">
        <v>9.0936218818707032E-2</v>
      </c>
      <c r="DB469" s="55">
        <v>9.0936218818707032E-2</v>
      </c>
      <c r="DC469" s="55">
        <v>9.0936218818707032E-2</v>
      </c>
      <c r="DD469" s="55">
        <v>9.0936218818707032E-2</v>
      </c>
      <c r="DE469" s="135">
        <v>0.45468109409353519</v>
      </c>
      <c r="DG469" s="43" t="b" cm="1">
        <f t="array" aca="1" ref="DG469" ca="1">OR($G469=Forecast_Capex_Input!$BF$8:$BF$10)</f>
        <v>0</v>
      </c>
      <c r="DH469" s="43" cm="1">
        <f t="array" aca="1" ref="DH469" ca="1">IFERROR(INDEX(Forecast_Capex_Input!BG$12:BG$286,$Z469)
*(INDEX(Forecast_Capex_Input!$H$12:$H$286,$Z469)=Repex),0)
*$DG469</f>
        <v>0</v>
      </c>
      <c r="DI469" s="43" cm="1">
        <f t="array" aca="1" ref="DI469" ca="1">IFERROR(INDEX(Forecast_Capex_Input!BH$12:BH$286,$Z469)
*(INDEX(Forecast_Capex_Input!$H$12:$H$286,$Z469)=Repex),0)
*$DG469</f>
        <v>0</v>
      </c>
      <c r="DJ469" s="43" cm="1">
        <f t="array" aca="1" ref="DJ469" ca="1">IFERROR(INDEX(Forecast_Capex_Input!BI$12:BI$286,$Z469)
*(INDEX(Forecast_Capex_Input!$H$12:$H$286,$Z469)=Repex),0)
*$DG469</f>
        <v>0</v>
      </c>
      <c r="DK469" s="43" cm="1">
        <f t="array" aca="1" ref="DK469" ca="1">IFERROR(INDEX(Forecast_Capex_Input!BJ$12:BJ$286,$Z469)
*(INDEX(Forecast_Capex_Input!$H$12:$H$286,$Z469)=Repex),0)
*$DG469</f>
        <v>0</v>
      </c>
      <c r="DL469" s="43" cm="1">
        <f t="array" aca="1" ref="DL469" ca="1">IFERROR(INDEX(Forecast_Capex_Input!BK$12:BK$286,$Z469)
*(INDEX(Forecast_Capex_Input!$H$12:$H$286,$Z469)=Repex),0)
*$DG469</f>
        <v>0</v>
      </c>
      <c r="DM469" s="43" cm="1">
        <f t="array" aca="1" ref="DM469" ca="1">IFERROR(INDEX(Forecast_Capex_Input!BL$12:BL$286,$Z469)
*(INDEX(Forecast_Capex_Input!$H$12:$H$286,$Z469)=Repex),0)
*$DG469</f>
        <v>0</v>
      </c>
      <c r="DO469" s="43" t="b" cm="1">
        <f t="array" aca="1" ref="DO469" ca="1">OR($G469=Forecast_Capex_Input!$BN$8:$BN$9)</f>
        <v>0</v>
      </c>
      <c r="DP469" s="43" cm="1">
        <f t="array" aca="1" ref="DP469" ca="1">IFERROR(INDEX(Forecast_Capex_Input!BO$12:BO$286,$Z469)
*(INDEX(Forecast_Capex_Input!$H$12:$H$286,$Z469)=Repex),0)
*$DO469</f>
        <v>0</v>
      </c>
      <c r="DQ469" s="43" cm="1">
        <f t="array" aca="1" ref="DQ469" ca="1">IFERROR(INDEX(Forecast_Capex_Input!BP$12:BP$286,$Z469)
*(INDEX(Forecast_Capex_Input!$H$12:$H$286,$Z469)=Repex),0)
*$DO469</f>
        <v>0</v>
      </c>
      <c r="DR469" s="43" cm="1">
        <f t="array" aca="1" ref="DR469" ca="1">IFERROR(INDEX(Forecast_Capex_Input!BQ$12:BQ$286,$Z469)
*(INDEX(Forecast_Capex_Input!$H$12:$H$286,$Z469)=Repex),0)
*$DO469</f>
        <v>0</v>
      </c>
      <c r="DS469" s="43" cm="1">
        <f t="array" aca="1" ref="DS469" ca="1">IFERROR(INDEX(Forecast_Capex_Input!BR$12:BR$286,$Z469)
*(INDEX(Forecast_Capex_Input!$H$12:$H$286,$Z469)=Repex),0)
*$DO469</f>
        <v>0</v>
      </c>
      <c r="DT469" s="43" cm="1">
        <f t="array" aca="1" ref="DT469" ca="1">IFERROR(INDEX(Forecast_Capex_Input!BS$12:BS$286,$Z469)
*(INDEX(Forecast_Capex_Input!$H$12:$H$286,$Z469)=Repex),0)
*$DO469</f>
        <v>0</v>
      </c>
      <c r="DV469" s="43" t="b" cm="1">
        <f t="array" aca="1" ref="DV469" ca="1">OR($G469=Forecast_Capex_Input!$BU$8:$BU$10)</f>
        <v>0</v>
      </c>
      <c r="DW469" s="43" cm="1">
        <f t="array" aca="1" ref="DW469" ca="1">IFERROR(INDEX(Forecast_Capex_Input!BV$12:BV$286,$Z469)
*(INDEX(Forecast_Capex_Input!$H$12:$H$286,$Z469)=Repex),0)
*$DV469</f>
        <v>0</v>
      </c>
      <c r="DX469" s="43" cm="1">
        <f t="array" aca="1" ref="DX469" ca="1">IFERROR(INDEX(Forecast_Capex_Input!BW$12:BW$286,$Z469)
*(INDEX(Forecast_Capex_Input!$H$12:$H$286,$Z469)=Repex),0)
*$DV469</f>
        <v>0</v>
      </c>
      <c r="DY469" s="43" cm="1">
        <f t="array" aca="1" ref="DY469" ca="1">IFERROR(INDEX(Forecast_Capex_Input!BX$12:BX$286,$Z469)
*(INDEX(Forecast_Capex_Input!$H$12:$H$286,$Z469)=Repex),0)
*$DV469</f>
        <v>0</v>
      </c>
      <c r="DZ469" s="43" cm="1">
        <f t="array" aca="1" ref="DZ469" ca="1">IFERROR(INDEX(Forecast_Capex_Input!BY$12:BY$286,$Z469)
*(INDEX(Forecast_Capex_Input!$H$12:$H$286,$Z469)=Repex),0)
*$DV469</f>
        <v>0</v>
      </c>
      <c r="EA469" s="43" cm="1">
        <f t="array" aca="1" ref="EA469" ca="1">IFERROR(INDEX(Forecast_Capex_Input!BZ$12:BZ$286,$Z469)
*(INDEX(Forecast_Capex_Input!$H$12:$H$286,$Z469)=Repex),0)
*$DV469</f>
        <v>0</v>
      </c>
      <c r="EB469" s="43" cm="1">
        <f t="array" aca="1" ref="EB469" ca="1">IFERROR(INDEX(Forecast_Capex_Input!CA$12:CA$286,$Z469)
*(INDEX(Forecast_Capex_Input!$H$12:$H$286,$Z469)=Repex),0)
*$DV469</f>
        <v>0</v>
      </c>
      <c r="EC469" s="43" cm="1">
        <f t="array" aca="1" ref="EC469" ca="1">IFERROR(INDEX(Forecast_Capex_Input!CB$12:CB$286,$Z469)
*(INDEX(Forecast_Capex_Input!$H$12:$H$286,$Z469)=Repex),0)
*$DV469</f>
        <v>0</v>
      </c>
      <c r="ED469" s="43" cm="1">
        <f t="array" aca="1" ref="ED469" ca="1">IFERROR(INDEX(Forecast_Capex_Input!CC$12:CC$286,$Z469)
*(INDEX(Forecast_Capex_Input!$H$12:$H$286,$Z469)=Repex),0)
*$DV469</f>
        <v>0</v>
      </c>
      <c r="EF469" s="86" t="str">
        <f t="shared" si="49"/>
        <v>N/A</v>
      </c>
      <c r="EG469" s="28" t="str">
        <f>IFERROR(RANK(EF469,EF$11:EF$1010,0)+COUNTIF(EF$11:EF469,EF469)-1,NA)</f>
        <v>N/A</v>
      </c>
    </row>
    <row r="470" spans="3:137" x14ac:dyDescent="0.2">
      <c r="C470" s="28">
        <f t="shared" si="50"/>
        <v>460</v>
      </c>
      <c r="D470" s="9" t="str" cm="1">
        <f t="array" ref="D470">IFERROR(INDEX(Forecast_Capex_Input!$D$12:$D$286,$Z470),NA)</f>
        <v>Wallgrove 2020 Audit Recommended Cap Works - reviewed and prioritised</v>
      </c>
      <c r="E470" s="24" t="b" cm="1">
        <f t="array" ref="E470">IF($Z470=NA,NA,INDEX(Forecast_Capex_Input!$E$12:$E$286,$Z470))</f>
        <v>1</v>
      </c>
      <c r="F470" s="9" t="str" cm="1">
        <f t="array" aca="1" ref="F470" ca="1">IFERROR(INDEX(General!$E$25:$E$26,$AA470),NA)</f>
        <v>Non-Labour</v>
      </c>
      <c r="G470" s="9" t="str" cm="1">
        <f t="array" aca="1" ref="G470" ca="1">IFERROR(INDEX(Forecast_Capex_Input!$AI$11:$BB$11,$AC470),NA)</f>
        <v xml:space="preserve">Buildings </v>
      </c>
      <c r="H470" s="50" cm="1">
        <f t="array" aca="1" ref="H470" ca="1">IFERROR(INDEX(Forecast_Capex_Input!$AI$12:$BB$286,$Z470,$AC470),NA)</f>
        <v>1</v>
      </c>
      <c r="I470" s="150" t="str" cm="1">
        <f t="array" ref="I470">IFERROR(INDEX(Forecast_Capex_Input!$F$12:$F$286,$Z470),NA)</f>
        <v>Non-network - Other</v>
      </c>
      <c r="J470" s="150" t="str" cm="1">
        <f t="array" ref="J470">IFERROR(INDEX(Forecast_Capex_Input!G$12:G$286,$Z470),NA)</f>
        <v>Property</v>
      </c>
      <c r="K470" s="150" t="str" cm="1">
        <f t="array" ref="K470">IFERROR(INDEX(Forecast_Capex_Input!H$12:H$286,$Z470),NA)</f>
        <v>Fleet &amp; Property</v>
      </c>
      <c r="L470" s="150" t="str" cm="1">
        <f t="array" ref="L470">IFERROR(INDEX(Forecast_Capex_Input!I$12:I$286,$Z470),NA)</f>
        <v>N/A</v>
      </c>
      <c r="M470" s="150" t="str" cm="1">
        <f t="array" ref="M470">IFERROR(INDEX(Forecast_Capex_Input!J$12:J$286,$Z470),NA)</f>
        <v>Wallgrove Depot</v>
      </c>
      <c r="N470" s="150" t="str" cm="1">
        <f t="array" ref="N470">IFERROR(INDEX(Forecast_Capex_Input!K$12:K$286,$Z470),NA)</f>
        <v>N/A</v>
      </c>
      <c r="O470" s="150" t="str" cm="1">
        <f t="array" ref="O470">IFERROR(INDEX(Forecast_Capex_Input!L$12:L$286,$Z470),NA)</f>
        <v>N/A</v>
      </c>
      <c r="P470" s="150" t="str" cm="1">
        <f t="array" ref="P470">IFERROR(INDEX(Forecast_Capex_Input!M$12:M$286,$Z470),NA)</f>
        <v>N/A</v>
      </c>
      <c r="Q470" s="24" t="str" cm="1">
        <f t="array" ref="Q470">IFERROR(INDEX(Forecast_Capex_Input!N$12:N$286,$Z470),NA)</f>
        <v>No</v>
      </c>
      <c r="R470" s="190" cm="1">
        <f t="array" ref="R470">IFERROR(INDEX(Forecast_Capex_Input!O$12:O$286,$Z470),0)</f>
        <v>0</v>
      </c>
      <c r="S470" s="24" t="str" cm="1">
        <f t="array" ref="S470">IFERROR(INDEX(Forecast_Capex_Input!P$12:P$286,$Z470),0)</f>
        <v>Safety security &amp; reliability</v>
      </c>
      <c r="T470" s="150" t="str" cm="1">
        <f t="array" aca="1" ref="T470" ca="1">IFERROR(INDEX(General!$K$91:$K$110,$AC470),NA)</f>
        <v xml:space="preserve">Buildings </v>
      </c>
      <c r="U470" s="43" cm="1">
        <f t="array" aca="1" ref="U470" ca="1">IFERROR(
IF($F470=General!$E$25,INDEX(Forecast_Capex_Input!S$12:S$286,$Z470),
INDEX(Forecast_Capex_Input!T$12:T$286,$Z470)),0)</f>
        <v>0.92500000000000004</v>
      </c>
      <c r="V470" s="82" t="b">
        <f>IFERROR(INDEX(Overheads!$T$19:$T$26,MATCH($I470,Overheads!$E$19:$E$26,0)),FALSE)</f>
        <v>0</v>
      </c>
      <c r="W470" s="209" t="str" cm="1">
        <f t="array" ref="W470">IFERROR(
INDEX(Forecast_Capex_Input!CN$12:CN$286,$Z470),0)</f>
        <v>FY21</v>
      </c>
      <c r="X470" s="209">
        <f>IFERROR(
MATCH($W470,General!$L$39:$S$39,0),1)</f>
        <v>1</v>
      </c>
      <c r="Z470" s="28">
        <f>IFERROR(
IF(MATCH($C470,Forecast_Capex_Input!$CI$12:$CI$286,1)+1&gt;MAX(Forecast_Capex_Input!$C$12:$C$286),NA,
MATCH($C470,Forecast_Capex_Input!$CI$12:$CI$286,1)+1),1)</f>
        <v>187</v>
      </c>
      <c r="AA470" s="28" cm="1">
        <f t="array" aca="1" ref="AA470" ca="1">IFERROR(
IF(Z469&lt;&gt;Z470,1,
IF(COUNTIF(OFFSET(AA469,0,0,-INDEX(Forecast_Capex_Input!$CG$12:$CG$286,$Z470)),AA469)=INDEX(Forecast_Capex_Input!$CG$12:$CG$286,$Z470),AA469+1,AA469)),NA)</f>
        <v>2</v>
      </c>
      <c r="AB470" s="28" cm="1">
        <f t="array" ref="AB470">IFERROR($C470-IF($Z470=1,1,INDEX(Forecast_Capex_Input!$CI$12:$CI$286,$Z470-1))+1,NA)</f>
        <v>2</v>
      </c>
      <c r="AC470" s="28" cm="1">
        <f t="array" aca="1" ref="AC470" ca="1">IFERROR(IF(AA470=1,
INDEX(Forecast_Capex_Input!$AI$10:$BB$10,SMALL(IF(INDEX(Forecast_Capex_Input!$AI$12:$BB$286,$Z470,0)&gt;0,COLUMN(Forecast_Capex_Input!$AI$10:$BB$10)-COLUMN(Forecast_Capex_Input!$AI$12)+1),ROWS(OFFSET(AC469,0,0,-$AB470)))),
OFFSET(AC469,-INDEX(Forecast_Capex_Input!$CG$12:$CG$286,$Z470)+1,0)),NA)</f>
        <v>19</v>
      </c>
      <c r="AD470" s="28">
        <f t="shared" ca="1" si="47"/>
        <v>2</v>
      </c>
      <c r="AE470" s="82" t="b">
        <f t="shared" si="51"/>
        <v>0</v>
      </c>
      <c r="AF470" s="78" t="b">
        <v>0</v>
      </c>
      <c r="AG470" s="82" t="b">
        <f t="shared" si="48"/>
        <v>1</v>
      </c>
      <c r="AI470" s="55">
        <v>0.18355603773842299</v>
      </c>
      <c r="AJ470" s="55">
        <v>3.6040857933153578</v>
      </c>
      <c r="AK470" s="55">
        <v>0.28943207908345714</v>
      </c>
      <c r="AL470" s="55">
        <v>1.4968210237477388</v>
      </c>
      <c r="AM470" s="55">
        <v>0.10339564205358817</v>
      </c>
      <c r="AN470" s="135">
        <v>5.6772905759385646</v>
      </c>
      <c r="AP470" s="55">
        <v>0.18355603773842299</v>
      </c>
      <c r="AQ470" s="55">
        <v>3.6040857933153578</v>
      </c>
      <c r="AR470" s="55">
        <v>0.28943207908345714</v>
      </c>
      <c r="AS470" s="55">
        <v>1.4968210237477388</v>
      </c>
      <c r="AT470" s="55">
        <v>0.10339564205358817</v>
      </c>
      <c r="AU470" s="135">
        <v>5.6772905759385646</v>
      </c>
      <c r="AW470" s="55">
        <v>0</v>
      </c>
      <c r="AX470" s="55">
        <v>0</v>
      </c>
      <c r="AY470" s="55">
        <v>0</v>
      </c>
      <c r="AZ470" s="55">
        <v>0</v>
      </c>
      <c r="BA470" s="55">
        <v>0</v>
      </c>
      <c r="BB470" s="135">
        <v>0</v>
      </c>
      <c r="BD470" s="55">
        <v>4.308550730301286E-3</v>
      </c>
      <c r="BE470" s="55">
        <v>7.9818231473868101E-2</v>
      </c>
      <c r="BF470" s="55">
        <v>7.6977061809879663E-3</v>
      </c>
      <c r="BG470" s="55">
        <v>4.008567345131972E-2</v>
      </c>
      <c r="BH470" s="55">
        <v>2.4940706313772163E-3</v>
      </c>
      <c r="BI470" s="135">
        <v>0.1344042324678543</v>
      </c>
      <c r="BK470" s="55">
        <v>0.18786458846872428</v>
      </c>
      <c r="BL470" s="55">
        <v>3.6839040247892259</v>
      </c>
      <c r="BM470" s="55">
        <v>0.29712978526444511</v>
      </c>
      <c r="BN470" s="55">
        <v>1.5369066971990586</v>
      </c>
      <c r="BO470" s="55">
        <v>0.10588971268496539</v>
      </c>
      <c r="BP470" s="135">
        <v>5.8116948084064193</v>
      </c>
      <c r="BR470" s="147">
        <v>0.2</v>
      </c>
      <c r="BS470" s="147">
        <v>0.2</v>
      </c>
      <c r="BT470" s="147">
        <v>0.2</v>
      </c>
      <c r="BU470" s="147">
        <v>0.2</v>
      </c>
      <c r="BV470" s="147">
        <v>0.2</v>
      </c>
      <c r="BX470" s="55">
        <v>1.135458115187713</v>
      </c>
      <c r="BY470" s="55">
        <v>1.135458115187713</v>
      </c>
      <c r="BZ470" s="55">
        <v>1.135458115187713</v>
      </c>
      <c r="CA470" s="55">
        <v>1.135458115187713</v>
      </c>
      <c r="CB470" s="55">
        <v>1.135458115187713</v>
      </c>
      <c r="CC470" s="135">
        <v>5.6772905759385655</v>
      </c>
      <c r="CE470" s="55">
        <v>1.135458115187713</v>
      </c>
      <c r="CF470" s="55">
        <v>1.135458115187713</v>
      </c>
      <c r="CG470" s="55">
        <v>1.135458115187713</v>
      </c>
      <c r="CH470" s="55">
        <v>1.135458115187713</v>
      </c>
      <c r="CI470" s="55">
        <v>1.135458115187713</v>
      </c>
      <c r="CJ470" s="135">
        <v>5.6772905759385655</v>
      </c>
      <c r="CL470" s="55">
        <v>0</v>
      </c>
      <c r="CM470" s="55">
        <v>0</v>
      </c>
      <c r="CN470" s="55">
        <v>0</v>
      </c>
      <c r="CO470" s="55">
        <v>0</v>
      </c>
      <c r="CP470" s="55">
        <v>0</v>
      </c>
      <c r="CQ470" s="135">
        <v>0</v>
      </c>
      <c r="CS470" s="67">
        <v>2.6880846493570861E-2</v>
      </c>
      <c r="CT470" s="67">
        <v>2.6880846493570861E-2</v>
      </c>
      <c r="CU470" s="67">
        <v>2.6880846493570861E-2</v>
      </c>
      <c r="CV470" s="67">
        <v>2.6880846493570861E-2</v>
      </c>
      <c r="CW470" s="67">
        <v>2.6880846493570861E-2</v>
      </c>
      <c r="CX470" s="135">
        <v>0.1344042324678543</v>
      </c>
      <c r="CZ470" s="55">
        <v>1.1623389616812838</v>
      </c>
      <c r="DA470" s="55">
        <v>1.1623389616812838</v>
      </c>
      <c r="DB470" s="55">
        <v>1.1623389616812838</v>
      </c>
      <c r="DC470" s="55">
        <v>1.1623389616812838</v>
      </c>
      <c r="DD470" s="55">
        <v>1.1623389616812838</v>
      </c>
      <c r="DE470" s="135">
        <v>5.8116948084064193</v>
      </c>
      <c r="DG470" s="43" t="b" cm="1">
        <f t="array" aca="1" ref="DG470" ca="1">OR($G470=Forecast_Capex_Input!$BF$8:$BF$10)</f>
        <v>0</v>
      </c>
      <c r="DH470" s="43" cm="1">
        <f t="array" aca="1" ref="DH470" ca="1">IFERROR(INDEX(Forecast_Capex_Input!BG$12:BG$286,$Z470)
*(INDEX(Forecast_Capex_Input!$H$12:$H$286,$Z470)=Repex),0)
*$DG470</f>
        <v>0</v>
      </c>
      <c r="DI470" s="43" cm="1">
        <f t="array" aca="1" ref="DI470" ca="1">IFERROR(INDEX(Forecast_Capex_Input!BH$12:BH$286,$Z470)
*(INDEX(Forecast_Capex_Input!$H$12:$H$286,$Z470)=Repex),0)
*$DG470</f>
        <v>0</v>
      </c>
      <c r="DJ470" s="43" cm="1">
        <f t="array" aca="1" ref="DJ470" ca="1">IFERROR(INDEX(Forecast_Capex_Input!BI$12:BI$286,$Z470)
*(INDEX(Forecast_Capex_Input!$H$12:$H$286,$Z470)=Repex),0)
*$DG470</f>
        <v>0</v>
      </c>
      <c r="DK470" s="43" cm="1">
        <f t="array" aca="1" ref="DK470" ca="1">IFERROR(INDEX(Forecast_Capex_Input!BJ$12:BJ$286,$Z470)
*(INDEX(Forecast_Capex_Input!$H$12:$H$286,$Z470)=Repex),0)
*$DG470</f>
        <v>0</v>
      </c>
      <c r="DL470" s="43" cm="1">
        <f t="array" aca="1" ref="DL470" ca="1">IFERROR(INDEX(Forecast_Capex_Input!BK$12:BK$286,$Z470)
*(INDEX(Forecast_Capex_Input!$H$12:$H$286,$Z470)=Repex),0)
*$DG470</f>
        <v>0</v>
      </c>
      <c r="DM470" s="43" cm="1">
        <f t="array" aca="1" ref="DM470" ca="1">IFERROR(INDEX(Forecast_Capex_Input!BL$12:BL$286,$Z470)
*(INDEX(Forecast_Capex_Input!$H$12:$H$286,$Z470)=Repex),0)
*$DG470</f>
        <v>0</v>
      </c>
      <c r="DO470" s="43" t="b" cm="1">
        <f t="array" aca="1" ref="DO470" ca="1">OR($G470=Forecast_Capex_Input!$BN$8:$BN$9)</f>
        <v>0</v>
      </c>
      <c r="DP470" s="43" cm="1">
        <f t="array" aca="1" ref="DP470" ca="1">IFERROR(INDEX(Forecast_Capex_Input!BO$12:BO$286,$Z470)
*(INDEX(Forecast_Capex_Input!$H$12:$H$286,$Z470)=Repex),0)
*$DO470</f>
        <v>0</v>
      </c>
      <c r="DQ470" s="43" cm="1">
        <f t="array" aca="1" ref="DQ470" ca="1">IFERROR(INDEX(Forecast_Capex_Input!BP$12:BP$286,$Z470)
*(INDEX(Forecast_Capex_Input!$H$12:$H$286,$Z470)=Repex),0)
*$DO470</f>
        <v>0</v>
      </c>
      <c r="DR470" s="43" cm="1">
        <f t="array" aca="1" ref="DR470" ca="1">IFERROR(INDEX(Forecast_Capex_Input!BQ$12:BQ$286,$Z470)
*(INDEX(Forecast_Capex_Input!$H$12:$H$286,$Z470)=Repex),0)
*$DO470</f>
        <v>0</v>
      </c>
      <c r="DS470" s="43" cm="1">
        <f t="array" aca="1" ref="DS470" ca="1">IFERROR(INDEX(Forecast_Capex_Input!BR$12:BR$286,$Z470)
*(INDEX(Forecast_Capex_Input!$H$12:$H$286,$Z470)=Repex),0)
*$DO470</f>
        <v>0</v>
      </c>
      <c r="DT470" s="43" cm="1">
        <f t="array" aca="1" ref="DT470" ca="1">IFERROR(INDEX(Forecast_Capex_Input!BS$12:BS$286,$Z470)
*(INDEX(Forecast_Capex_Input!$H$12:$H$286,$Z470)=Repex),0)
*$DO470</f>
        <v>0</v>
      </c>
      <c r="DV470" s="43" t="b" cm="1">
        <f t="array" aca="1" ref="DV470" ca="1">OR($G470=Forecast_Capex_Input!$BU$8:$BU$10)</f>
        <v>0</v>
      </c>
      <c r="DW470" s="43" cm="1">
        <f t="array" aca="1" ref="DW470" ca="1">IFERROR(INDEX(Forecast_Capex_Input!BV$12:BV$286,$Z470)
*(INDEX(Forecast_Capex_Input!$H$12:$H$286,$Z470)=Repex),0)
*$DV470</f>
        <v>0</v>
      </c>
      <c r="DX470" s="43" cm="1">
        <f t="array" aca="1" ref="DX470" ca="1">IFERROR(INDEX(Forecast_Capex_Input!BW$12:BW$286,$Z470)
*(INDEX(Forecast_Capex_Input!$H$12:$H$286,$Z470)=Repex),0)
*$DV470</f>
        <v>0</v>
      </c>
      <c r="DY470" s="43" cm="1">
        <f t="array" aca="1" ref="DY470" ca="1">IFERROR(INDEX(Forecast_Capex_Input!BX$12:BX$286,$Z470)
*(INDEX(Forecast_Capex_Input!$H$12:$H$286,$Z470)=Repex),0)
*$DV470</f>
        <v>0</v>
      </c>
      <c r="DZ470" s="43" cm="1">
        <f t="array" aca="1" ref="DZ470" ca="1">IFERROR(INDEX(Forecast_Capex_Input!BY$12:BY$286,$Z470)
*(INDEX(Forecast_Capex_Input!$H$12:$H$286,$Z470)=Repex),0)
*$DV470</f>
        <v>0</v>
      </c>
      <c r="EA470" s="43" cm="1">
        <f t="array" aca="1" ref="EA470" ca="1">IFERROR(INDEX(Forecast_Capex_Input!BZ$12:BZ$286,$Z470)
*(INDEX(Forecast_Capex_Input!$H$12:$H$286,$Z470)=Repex),0)
*$DV470</f>
        <v>0</v>
      </c>
      <c r="EB470" s="43" cm="1">
        <f t="array" aca="1" ref="EB470" ca="1">IFERROR(INDEX(Forecast_Capex_Input!CA$12:CA$286,$Z470)
*(INDEX(Forecast_Capex_Input!$H$12:$H$286,$Z470)=Repex),0)
*$DV470</f>
        <v>0</v>
      </c>
      <c r="EC470" s="43" cm="1">
        <f t="array" aca="1" ref="EC470" ca="1">IFERROR(INDEX(Forecast_Capex_Input!CB$12:CB$286,$Z470)
*(INDEX(Forecast_Capex_Input!$H$12:$H$286,$Z470)=Repex),0)
*$DV470</f>
        <v>0</v>
      </c>
      <c r="ED470" s="43" cm="1">
        <f t="array" aca="1" ref="ED470" ca="1">IFERROR(INDEX(Forecast_Capex_Input!CC$12:CC$286,$Z470)
*(INDEX(Forecast_Capex_Input!$H$12:$H$286,$Z470)=Repex),0)
*$DV470</f>
        <v>0</v>
      </c>
      <c r="EF470" s="86" t="str">
        <f t="shared" si="49"/>
        <v>N/A</v>
      </c>
      <c r="EG470" s="28" t="str">
        <f>IFERROR(RANK(EF470,EF$11:EF$1010,0)+COUNTIF(EF$11:EF470,EF470)-1,NA)</f>
        <v>N/A</v>
      </c>
    </row>
    <row r="471" spans="3:137" x14ac:dyDescent="0.2">
      <c r="C471" s="28">
        <f t="shared" si="50"/>
        <v>461</v>
      </c>
      <c r="D471" s="9" t="str" cm="1">
        <f t="array" ref="D471">IFERROR(INDEX(Forecast_Capex_Input!$D$12:$D$286,$Z471),NA)</f>
        <v>Waratah 2020 Audit Recommended Cap Works - reviewed and prioritised</v>
      </c>
      <c r="E471" s="24" t="b" cm="1">
        <f t="array" ref="E471">IF($Z471=NA,NA,INDEX(Forecast_Capex_Input!$E$12:$E$286,$Z471))</f>
        <v>1</v>
      </c>
      <c r="F471" s="9" t="str" cm="1">
        <f t="array" aca="1" ref="F471" ca="1">IFERROR(INDEX(General!$E$25:$E$26,$AA471),NA)</f>
        <v>Labour</v>
      </c>
      <c r="G471" s="9" t="str" cm="1">
        <f t="array" aca="1" ref="G471" ca="1">IFERROR(INDEX(Forecast_Capex_Input!$AI$11:$BB$11,$AC471),NA)</f>
        <v xml:space="preserve">Buildings </v>
      </c>
      <c r="H471" s="50" cm="1">
        <f t="array" aca="1" ref="H471" ca="1">IFERROR(INDEX(Forecast_Capex_Input!$AI$12:$BB$286,$Z471,$AC471),NA)</f>
        <v>1</v>
      </c>
      <c r="I471" s="150" t="str" cm="1">
        <f t="array" ref="I471">IFERROR(INDEX(Forecast_Capex_Input!$F$12:$F$286,$Z471),NA)</f>
        <v>Non-network - Other</v>
      </c>
      <c r="J471" s="150" t="str" cm="1">
        <f t="array" ref="J471">IFERROR(INDEX(Forecast_Capex_Input!G$12:G$286,$Z471),NA)</f>
        <v>Property</v>
      </c>
      <c r="K471" s="150" t="str" cm="1">
        <f t="array" ref="K471">IFERROR(INDEX(Forecast_Capex_Input!H$12:H$286,$Z471),NA)</f>
        <v>Fleet &amp; Property</v>
      </c>
      <c r="L471" s="150" t="str" cm="1">
        <f t="array" ref="L471">IFERROR(INDEX(Forecast_Capex_Input!I$12:I$286,$Z471),NA)</f>
        <v>N/A</v>
      </c>
      <c r="M471" s="150" t="str" cm="1">
        <f t="array" ref="M471">IFERROR(INDEX(Forecast_Capex_Input!J$12:J$286,$Z471),NA)</f>
        <v>Waratah West Depot</v>
      </c>
      <c r="N471" s="150" t="str" cm="1">
        <f t="array" ref="N471">IFERROR(INDEX(Forecast_Capex_Input!K$12:K$286,$Z471),NA)</f>
        <v>N/A</v>
      </c>
      <c r="O471" s="150" t="str" cm="1">
        <f t="array" ref="O471">IFERROR(INDEX(Forecast_Capex_Input!L$12:L$286,$Z471),NA)</f>
        <v>N/A</v>
      </c>
      <c r="P471" s="150" t="str" cm="1">
        <f t="array" ref="P471">IFERROR(INDEX(Forecast_Capex_Input!M$12:M$286,$Z471),NA)</f>
        <v>N/A</v>
      </c>
      <c r="Q471" s="24" t="str" cm="1">
        <f t="array" ref="Q471">IFERROR(INDEX(Forecast_Capex_Input!N$12:N$286,$Z471),NA)</f>
        <v>No</v>
      </c>
      <c r="R471" s="190" cm="1">
        <f t="array" ref="R471">IFERROR(INDEX(Forecast_Capex_Input!O$12:O$286,$Z471),0)</f>
        <v>0</v>
      </c>
      <c r="S471" s="24" t="str" cm="1">
        <f t="array" ref="S471">IFERROR(INDEX(Forecast_Capex_Input!P$12:P$286,$Z471),0)</f>
        <v>Safety security &amp; reliability</v>
      </c>
      <c r="T471" s="150" t="str" cm="1">
        <f t="array" aca="1" ref="T471" ca="1">IFERROR(INDEX(General!$K$91:$K$110,$AC471),NA)</f>
        <v xml:space="preserve">Buildings </v>
      </c>
      <c r="U471" s="43" cm="1">
        <f t="array" aca="1" ref="U471" ca="1">IFERROR(
IF($F471=General!$E$25,INDEX(Forecast_Capex_Input!S$12:S$286,$Z471),
INDEX(Forecast_Capex_Input!T$12:T$286,$Z471)),0)</f>
        <v>7.4999999999999997E-2</v>
      </c>
      <c r="V471" s="82" t="b">
        <f>IFERROR(INDEX(Overheads!$T$19:$T$26,MATCH($I471,Overheads!$E$19:$E$26,0)),FALSE)</f>
        <v>0</v>
      </c>
      <c r="W471" s="209" t="str" cm="1">
        <f t="array" ref="W471">IFERROR(
INDEX(Forecast_Capex_Input!CN$12:CN$286,$Z471),0)</f>
        <v>FY21</v>
      </c>
      <c r="X471" s="209">
        <f>IFERROR(
MATCH($W471,General!$L$39:$S$39,0),1)</f>
        <v>1</v>
      </c>
      <c r="Z471" s="28">
        <f>IFERROR(
IF(MATCH($C471,Forecast_Capex_Input!$CI$12:$CI$286,1)+1&gt;MAX(Forecast_Capex_Input!$C$12:$C$286),NA,
MATCH($C471,Forecast_Capex_Input!$CI$12:$CI$286,1)+1),1)</f>
        <v>188</v>
      </c>
      <c r="AA471" s="28" cm="1">
        <f t="array" aca="1" ref="AA471" ca="1">IFERROR(
IF(Z470&lt;&gt;Z471,1,
IF(COUNTIF(OFFSET(AA470,0,0,-INDEX(Forecast_Capex_Input!$CG$12:$CG$286,$Z471)),AA470)=INDEX(Forecast_Capex_Input!$CG$12:$CG$286,$Z471),AA470+1,AA470)),NA)</f>
        <v>1</v>
      </c>
      <c r="AB471" s="28" cm="1">
        <f t="array" ref="AB471">IFERROR($C471-IF($Z471=1,1,INDEX(Forecast_Capex_Input!$CI$12:$CI$286,$Z471-1))+1,NA)</f>
        <v>1</v>
      </c>
      <c r="AC471" s="28" cm="1">
        <f t="array" aca="1" ref="AC471" ca="1">IFERROR(IF(AA471=1,
INDEX(Forecast_Capex_Input!$AI$10:$BB$10,SMALL(IF(INDEX(Forecast_Capex_Input!$AI$12:$BB$286,$Z471,0)&gt;0,COLUMN(Forecast_Capex_Input!$AI$10:$BB$10)-COLUMN(Forecast_Capex_Input!$AI$12)+1),ROWS(OFFSET(AC470,0,0,-$AB471)))),
OFFSET(AC470,-INDEX(Forecast_Capex_Input!$CG$12:$CG$286,$Z471)+1,0)),NA)</f>
        <v>19</v>
      </c>
      <c r="AD471" s="28">
        <f t="shared" ca="1" si="47"/>
        <v>1</v>
      </c>
      <c r="AE471" s="82" t="b">
        <f t="shared" si="51"/>
        <v>0</v>
      </c>
      <c r="AF471" s="78" t="b">
        <v>0</v>
      </c>
      <c r="AG471" s="82" t="b">
        <f t="shared" si="48"/>
        <v>1</v>
      </c>
      <c r="AI471" s="55">
        <v>0.35002793346175504</v>
      </c>
      <c r="AJ471" s="55">
        <v>2.6742853138930728E-2</v>
      </c>
      <c r="AK471" s="55">
        <v>7.5667312713410276E-2</v>
      </c>
      <c r="AL471" s="55">
        <v>3.583415741971864E-2</v>
      </c>
      <c r="AM471" s="55">
        <v>0.12765428507505897</v>
      </c>
      <c r="AN471" s="135">
        <v>0.61592654180887363</v>
      </c>
      <c r="AP471" s="55">
        <v>0.33181445117431363</v>
      </c>
      <c r="AQ471" s="55">
        <v>2.5682811584510631E-2</v>
      </c>
      <c r="AR471" s="55">
        <v>7.3507044659092441E-2</v>
      </c>
      <c r="AS471" s="55">
        <v>3.496185622364037E-2</v>
      </c>
      <c r="AT471" s="55">
        <v>0.12492164425668527</v>
      </c>
      <c r="AU471" s="135">
        <v>0.59088780789824236</v>
      </c>
      <c r="AW471" s="55">
        <v>0</v>
      </c>
      <c r="AX471" s="55">
        <v>0</v>
      </c>
      <c r="AY471" s="55">
        <v>0</v>
      </c>
      <c r="AZ471" s="55">
        <v>0</v>
      </c>
      <c r="BA471" s="55">
        <v>0</v>
      </c>
      <c r="BB471" s="135">
        <v>0</v>
      </c>
      <c r="BD471" s="55">
        <v>7.7885718908844662E-3</v>
      </c>
      <c r="BE471" s="55">
        <v>5.6878684845803262E-4</v>
      </c>
      <c r="BF471" s="55">
        <v>1.9549858944809531E-3</v>
      </c>
      <c r="BG471" s="55">
        <v>9.3629734590702091E-4</v>
      </c>
      <c r="BH471" s="55">
        <v>3.0133127274597615E-3</v>
      </c>
      <c r="BI471" s="135">
        <v>1.4261954707190235E-2</v>
      </c>
      <c r="BK471" s="55">
        <v>0.33960302306519807</v>
      </c>
      <c r="BL471" s="55">
        <v>2.6251598432968662E-2</v>
      </c>
      <c r="BM471" s="55">
        <v>7.5462030553573395E-2</v>
      </c>
      <c r="BN471" s="55">
        <v>3.5898153569547391E-2</v>
      </c>
      <c r="BO471" s="55">
        <v>0.12793495698414503</v>
      </c>
      <c r="BP471" s="135">
        <v>0.60514976260543252</v>
      </c>
      <c r="BR471" s="147">
        <v>0.2</v>
      </c>
      <c r="BS471" s="147">
        <v>0.2</v>
      </c>
      <c r="BT471" s="147">
        <v>0.2</v>
      </c>
      <c r="BU471" s="147">
        <v>0.2</v>
      </c>
      <c r="BV471" s="147">
        <v>0.2</v>
      </c>
      <c r="BX471" s="55">
        <v>0.12318530836177473</v>
      </c>
      <c r="BY471" s="55">
        <v>0.12318530836177473</v>
      </c>
      <c r="BZ471" s="55">
        <v>0.12318530836177473</v>
      </c>
      <c r="CA471" s="55">
        <v>0.12318530836177473</v>
      </c>
      <c r="CB471" s="55">
        <v>0.12318530836177473</v>
      </c>
      <c r="CC471" s="135">
        <v>0.61592654180887363</v>
      </c>
      <c r="CE471" s="55">
        <v>0.11817756157964848</v>
      </c>
      <c r="CF471" s="55">
        <v>0.11817756157964848</v>
      </c>
      <c r="CG471" s="55">
        <v>0.11817756157964848</v>
      </c>
      <c r="CH471" s="55">
        <v>0.11817756157964848</v>
      </c>
      <c r="CI471" s="55">
        <v>0.11817756157964848</v>
      </c>
      <c r="CJ471" s="135">
        <v>0.59088780789824247</v>
      </c>
      <c r="CL471" s="55">
        <v>0</v>
      </c>
      <c r="CM471" s="55">
        <v>0</v>
      </c>
      <c r="CN471" s="55">
        <v>0</v>
      </c>
      <c r="CO471" s="55">
        <v>0</v>
      </c>
      <c r="CP471" s="55">
        <v>0</v>
      </c>
      <c r="CQ471" s="135">
        <v>0</v>
      </c>
      <c r="CS471" s="67">
        <v>2.8523909414380471E-3</v>
      </c>
      <c r="CT471" s="67">
        <v>2.8523909414380471E-3</v>
      </c>
      <c r="CU471" s="67">
        <v>2.8523909414380471E-3</v>
      </c>
      <c r="CV471" s="67">
        <v>2.8523909414380471E-3</v>
      </c>
      <c r="CW471" s="67">
        <v>2.8523909414380471E-3</v>
      </c>
      <c r="CX471" s="135">
        <v>1.4261954707190235E-2</v>
      </c>
      <c r="CZ471" s="55">
        <v>0.12102995252108653</v>
      </c>
      <c r="DA471" s="55">
        <v>0.12102995252108653</v>
      </c>
      <c r="DB471" s="55">
        <v>0.12102995252108653</v>
      </c>
      <c r="DC471" s="55">
        <v>0.12102995252108653</v>
      </c>
      <c r="DD471" s="55">
        <v>0.12102995252108653</v>
      </c>
      <c r="DE471" s="135">
        <v>0.60514976260543263</v>
      </c>
      <c r="DG471" s="43" t="b" cm="1">
        <f t="array" aca="1" ref="DG471" ca="1">OR($G471=Forecast_Capex_Input!$BF$8:$BF$10)</f>
        <v>0</v>
      </c>
      <c r="DH471" s="43" cm="1">
        <f t="array" aca="1" ref="DH471" ca="1">IFERROR(INDEX(Forecast_Capex_Input!BG$12:BG$286,$Z471)
*(INDEX(Forecast_Capex_Input!$H$12:$H$286,$Z471)=Repex),0)
*$DG471</f>
        <v>0</v>
      </c>
      <c r="DI471" s="43" cm="1">
        <f t="array" aca="1" ref="DI471" ca="1">IFERROR(INDEX(Forecast_Capex_Input!BH$12:BH$286,$Z471)
*(INDEX(Forecast_Capex_Input!$H$12:$H$286,$Z471)=Repex),0)
*$DG471</f>
        <v>0</v>
      </c>
      <c r="DJ471" s="43" cm="1">
        <f t="array" aca="1" ref="DJ471" ca="1">IFERROR(INDEX(Forecast_Capex_Input!BI$12:BI$286,$Z471)
*(INDEX(Forecast_Capex_Input!$H$12:$H$286,$Z471)=Repex),0)
*$DG471</f>
        <v>0</v>
      </c>
      <c r="DK471" s="43" cm="1">
        <f t="array" aca="1" ref="DK471" ca="1">IFERROR(INDEX(Forecast_Capex_Input!BJ$12:BJ$286,$Z471)
*(INDEX(Forecast_Capex_Input!$H$12:$H$286,$Z471)=Repex),0)
*$DG471</f>
        <v>0</v>
      </c>
      <c r="DL471" s="43" cm="1">
        <f t="array" aca="1" ref="DL471" ca="1">IFERROR(INDEX(Forecast_Capex_Input!BK$12:BK$286,$Z471)
*(INDEX(Forecast_Capex_Input!$H$12:$H$286,$Z471)=Repex),0)
*$DG471</f>
        <v>0</v>
      </c>
      <c r="DM471" s="43" cm="1">
        <f t="array" aca="1" ref="DM471" ca="1">IFERROR(INDEX(Forecast_Capex_Input!BL$12:BL$286,$Z471)
*(INDEX(Forecast_Capex_Input!$H$12:$H$286,$Z471)=Repex),0)
*$DG471</f>
        <v>0</v>
      </c>
      <c r="DO471" s="43" t="b" cm="1">
        <f t="array" aca="1" ref="DO471" ca="1">OR($G471=Forecast_Capex_Input!$BN$8:$BN$9)</f>
        <v>0</v>
      </c>
      <c r="DP471" s="43" cm="1">
        <f t="array" aca="1" ref="DP471" ca="1">IFERROR(INDEX(Forecast_Capex_Input!BO$12:BO$286,$Z471)
*(INDEX(Forecast_Capex_Input!$H$12:$H$286,$Z471)=Repex),0)
*$DO471</f>
        <v>0</v>
      </c>
      <c r="DQ471" s="43" cm="1">
        <f t="array" aca="1" ref="DQ471" ca="1">IFERROR(INDEX(Forecast_Capex_Input!BP$12:BP$286,$Z471)
*(INDEX(Forecast_Capex_Input!$H$12:$H$286,$Z471)=Repex),0)
*$DO471</f>
        <v>0</v>
      </c>
      <c r="DR471" s="43" cm="1">
        <f t="array" aca="1" ref="DR471" ca="1">IFERROR(INDEX(Forecast_Capex_Input!BQ$12:BQ$286,$Z471)
*(INDEX(Forecast_Capex_Input!$H$12:$H$286,$Z471)=Repex),0)
*$DO471</f>
        <v>0</v>
      </c>
      <c r="DS471" s="43" cm="1">
        <f t="array" aca="1" ref="DS471" ca="1">IFERROR(INDEX(Forecast_Capex_Input!BR$12:BR$286,$Z471)
*(INDEX(Forecast_Capex_Input!$H$12:$H$286,$Z471)=Repex),0)
*$DO471</f>
        <v>0</v>
      </c>
      <c r="DT471" s="43" cm="1">
        <f t="array" aca="1" ref="DT471" ca="1">IFERROR(INDEX(Forecast_Capex_Input!BS$12:BS$286,$Z471)
*(INDEX(Forecast_Capex_Input!$H$12:$H$286,$Z471)=Repex),0)
*$DO471</f>
        <v>0</v>
      </c>
      <c r="DV471" s="43" t="b" cm="1">
        <f t="array" aca="1" ref="DV471" ca="1">OR($G471=Forecast_Capex_Input!$BU$8:$BU$10)</f>
        <v>0</v>
      </c>
      <c r="DW471" s="43" cm="1">
        <f t="array" aca="1" ref="DW471" ca="1">IFERROR(INDEX(Forecast_Capex_Input!BV$12:BV$286,$Z471)
*(INDEX(Forecast_Capex_Input!$H$12:$H$286,$Z471)=Repex),0)
*$DV471</f>
        <v>0</v>
      </c>
      <c r="DX471" s="43" cm="1">
        <f t="array" aca="1" ref="DX471" ca="1">IFERROR(INDEX(Forecast_Capex_Input!BW$12:BW$286,$Z471)
*(INDEX(Forecast_Capex_Input!$H$12:$H$286,$Z471)=Repex),0)
*$DV471</f>
        <v>0</v>
      </c>
      <c r="DY471" s="43" cm="1">
        <f t="array" aca="1" ref="DY471" ca="1">IFERROR(INDEX(Forecast_Capex_Input!BX$12:BX$286,$Z471)
*(INDEX(Forecast_Capex_Input!$H$12:$H$286,$Z471)=Repex),0)
*$DV471</f>
        <v>0</v>
      </c>
      <c r="DZ471" s="43" cm="1">
        <f t="array" aca="1" ref="DZ471" ca="1">IFERROR(INDEX(Forecast_Capex_Input!BY$12:BY$286,$Z471)
*(INDEX(Forecast_Capex_Input!$H$12:$H$286,$Z471)=Repex),0)
*$DV471</f>
        <v>0</v>
      </c>
      <c r="EA471" s="43" cm="1">
        <f t="array" aca="1" ref="EA471" ca="1">IFERROR(INDEX(Forecast_Capex_Input!BZ$12:BZ$286,$Z471)
*(INDEX(Forecast_Capex_Input!$H$12:$H$286,$Z471)=Repex),0)
*$DV471</f>
        <v>0</v>
      </c>
      <c r="EB471" s="43" cm="1">
        <f t="array" aca="1" ref="EB471" ca="1">IFERROR(INDEX(Forecast_Capex_Input!CA$12:CA$286,$Z471)
*(INDEX(Forecast_Capex_Input!$H$12:$H$286,$Z471)=Repex),0)
*$DV471</f>
        <v>0</v>
      </c>
      <c r="EC471" s="43" cm="1">
        <f t="array" aca="1" ref="EC471" ca="1">IFERROR(INDEX(Forecast_Capex_Input!CB$12:CB$286,$Z471)
*(INDEX(Forecast_Capex_Input!$H$12:$H$286,$Z471)=Repex),0)
*$DV471</f>
        <v>0</v>
      </c>
      <c r="ED471" s="43" cm="1">
        <f t="array" aca="1" ref="ED471" ca="1">IFERROR(INDEX(Forecast_Capex_Input!CC$12:CC$286,$Z471)
*(INDEX(Forecast_Capex_Input!$H$12:$H$286,$Z471)=Repex),0)
*$DV471</f>
        <v>0</v>
      </c>
      <c r="EF471" s="86" t="str">
        <f t="shared" si="49"/>
        <v>N/A</v>
      </c>
      <c r="EG471" s="28" t="str">
        <f>IFERROR(RANK(EF471,EF$11:EF$1010,0)+COUNTIF(EF$11:EF471,EF471)-1,NA)</f>
        <v>N/A</v>
      </c>
    </row>
    <row r="472" spans="3:137" x14ac:dyDescent="0.2">
      <c r="C472" s="28">
        <f t="shared" si="50"/>
        <v>462</v>
      </c>
      <c r="D472" s="9" t="str" cm="1">
        <f t="array" ref="D472">IFERROR(INDEX(Forecast_Capex_Input!$D$12:$D$286,$Z472),NA)</f>
        <v>Waratah 2020 Audit Recommended Cap Works - reviewed and prioritised</v>
      </c>
      <c r="E472" s="24" t="b" cm="1">
        <f t="array" ref="E472">IF($Z472=NA,NA,INDEX(Forecast_Capex_Input!$E$12:$E$286,$Z472))</f>
        <v>1</v>
      </c>
      <c r="F472" s="9" t="str" cm="1">
        <f t="array" aca="1" ref="F472" ca="1">IFERROR(INDEX(General!$E$25:$E$26,$AA472),NA)</f>
        <v>Non-Labour</v>
      </c>
      <c r="G472" s="9" t="str" cm="1">
        <f t="array" aca="1" ref="G472" ca="1">IFERROR(INDEX(Forecast_Capex_Input!$AI$11:$BB$11,$AC472),NA)</f>
        <v xml:space="preserve">Buildings </v>
      </c>
      <c r="H472" s="50" cm="1">
        <f t="array" aca="1" ref="H472" ca="1">IFERROR(INDEX(Forecast_Capex_Input!$AI$12:$BB$286,$Z472,$AC472),NA)</f>
        <v>1</v>
      </c>
      <c r="I472" s="150" t="str" cm="1">
        <f t="array" ref="I472">IFERROR(INDEX(Forecast_Capex_Input!$F$12:$F$286,$Z472),NA)</f>
        <v>Non-network - Other</v>
      </c>
      <c r="J472" s="150" t="str" cm="1">
        <f t="array" ref="J472">IFERROR(INDEX(Forecast_Capex_Input!G$12:G$286,$Z472),NA)</f>
        <v>Property</v>
      </c>
      <c r="K472" s="150" t="str" cm="1">
        <f t="array" ref="K472">IFERROR(INDEX(Forecast_Capex_Input!H$12:H$286,$Z472),NA)</f>
        <v>Fleet &amp; Property</v>
      </c>
      <c r="L472" s="150" t="str" cm="1">
        <f t="array" ref="L472">IFERROR(INDEX(Forecast_Capex_Input!I$12:I$286,$Z472),NA)</f>
        <v>N/A</v>
      </c>
      <c r="M472" s="150" t="str" cm="1">
        <f t="array" ref="M472">IFERROR(INDEX(Forecast_Capex_Input!J$12:J$286,$Z472),NA)</f>
        <v>Waratah West Depot</v>
      </c>
      <c r="N472" s="150" t="str" cm="1">
        <f t="array" ref="N472">IFERROR(INDEX(Forecast_Capex_Input!K$12:K$286,$Z472),NA)</f>
        <v>N/A</v>
      </c>
      <c r="O472" s="150" t="str" cm="1">
        <f t="array" ref="O472">IFERROR(INDEX(Forecast_Capex_Input!L$12:L$286,$Z472),NA)</f>
        <v>N/A</v>
      </c>
      <c r="P472" s="150" t="str" cm="1">
        <f t="array" ref="P472">IFERROR(INDEX(Forecast_Capex_Input!M$12:M$286,$Z472),NA)</f>
        <v>N/A</v>
      </c>
      <c r="Q472" s="24" t="str" cm="1">
        <f t="array" ref="Q472">IFERROR(INDEX(Forecast_Capex_Input!N$12:N$286,$Z472),NA)</f>
        <v>No</v>
      </c>
      <c r="R472" s="190" cm="1">
        <f t="array" ref="R472">IFERROR(INDEX(Forecast_Capex_Input!O$12:O$286,$Z472),0)</f>
        <v>0</v>
      </c>
      <c r="S472" s="24" t="str" cm="1">
        <f t="array" ref="S472">IFERROR(INDEX(Forecast_Capex_Input!P$12:P$286,$Z472),0)</f>
        <v>Safety security &amp; reliability</v>
      </c>
      <c r="T472" s="150" t="str" cm="1">
        <f t="array" aca="1" ref="T472" ca="1">IFERROR(INDEX(General!$K$91:$K$110,$AC472),NA)</f>
        <v xml:space="preserve">Buildings </v>
      </c>
      <c r="U472" s="43" cm="1">
        <f t="array" aca="1" ref="U472" ca="1">IFERROR(
IF($F472=General!$E$25,INDEX(Forecast_Capex_Input!S$12:S$286,$Z472),
INDEX(Forecast_Capex_Input!T$12:T$286,$Z472)),0)</f>
        <v>0.92500000000000004</v>
      </c>
      <c r="V472" s="82" t="b">
        <f>IFERROR(INDEX(Overheads!$T$19:$T$26,MATCH($I472,Overheads!$E$19:$E$26,0)),FALSE)</f>
        <v>0</v>
      </c>
      <c r="W472" s="209" t="str" cm="1">
        <f t="array" ref="W472">IFERROR(
INDEX(Forecast_Capex_Input!CN$12:CN$286,$Z472),0)</f>
        <v>FY21</v>
      </c>
      <c r="X472" s="209">
        <f>IFERROR(
MATCH($W472,General!$L$39:$S$39,0),1)</f>
        <v>1</v>
      </c>
      <c r="Z472" s="28">
        <f>IFERROR(
IF(MATCH($C472,Forecast_Capex_Input!$CI$12:$CI$286,1)+1&gt;MAX(Forecast_Capex_Input!$C$12:$C$286),NA,
MATCH($C472,Forecast_Capex_Input!$CI$12:$CI$286,1)+1),1)</f>
        <v>188</v>
      </c>
      <c r="AA472" s="28" cm="1">
        <f t="array" aca="1" ref="AA472" ca="1">IFERROR(
IF(Z471&lt;&gt;Z472,1,
IF(COUNTIF(OFFSET(AA471,0,0,-INDEX(Forecast_Capex_Input!$CG$12:$CG$286,$Z472)),AA471)=INDEX(Forecast_Capex_Input!$CG$12:$CG$286,$Z472),AA471+1,AA471)),NA)</f>
        <v>2</v>
      </c>
      <c r="AB472" s="28" cm="1">
        <f t="array" ref="AB472">IFERROR($C472-IF($Z472=1,1,INDEX(Forecast_Capex_Input!$CI$12:$CI$286,$Z472-1))+1,NA)</f>
        <v>2</v>
      </c>
      <c r="AC472" s="28" cm="1">
        <f t="array" aca="1" ref="AC472" ca="1">IFERROR(IF(AA472=1,
INDEX(Forecast_Capex_Input!$AI$10:$BB$10,SMALL(IF(INDEX(Forecast_Capex_Input!$AI$12:$BB$286,$Z472,0)&gt;0,COLUMN(Forecast_Capex_Input!$AI$10:$BB$10)-COLUMN(Forecast_Capex_Input!$AI$12)+1),ROWS(OFFSET(AC471,0,0,-$AB472)))),
OFFSET(AC471,-INDEX(Forecast_Capex_Input!$CG$12:$CG$286,$Z472)+1,0)),NA)</f>
        <v>19</v>
      </c>
      <c r="AD472" s="28">
        <f t="shared" ca="1" si="47"/>
        <v>2</v>
      </c>
      <c r="AE472" s="82" t="b">
        <f t="shared" si="51"/>
        <v>0</v>
      </c>
      <c r="AF472" s="78" t="b">
        <v>0</v>
      </c>
      <c r="AG472" s="82" t="b">
        <f t="shared" si="48"/>
        <v>1</v>
      </c>
      <c r="AI472" s="55">
        <v>4.3170111793616455</v>
      </c>
      <c r="AJ472" s="55">
        <v>0.32982852204681234</v>
      </c>
      <c r="AK472" s="55">
        <v>0.9332301901320601</v>
      </c>
      <c r="AL472" s="55">
        <v>0.44195460817652998</v>
      </c>
      <c r="AM472" s="55">
        <v>1.5744028492590609</v>
      </c>
      <c r="AN472" s="135">
        <v>7.5964273489761087</v>
      </c>
      <c r="AP472" s="55">
        <v>4.3170111793616455</v>
      </c>
      <c r="AQ472" s="55">
        <v>0.32982852204681234</v>
      </c>
      <c r="AR472" s="55">
        <v>0.9332301901320601</v>
      </c>
      <c r="AS472" s="55">
        <v>0.44195460817652998</v>
      </c>
      <c r="AT472" s="55">
        <v>1.5744028492590609</v>
      </c>
      <c r="AU472" s="135">
        <v>7.5964273489761087</v>
      </c>
      <c r="AW472" s="55">
        <v>0</v>
      </c>
      <c r="AX472" s="55">
        <v>0</v>
      </c>
      <c r="AY472" s="55">
        <v>0</v>
      </c>
      <c r="AZ472" s="55">
        <v>0</v>
      </c>
      <c r="BA472" s="55">
        <v>0</v>
      </c>
      <c r="BB472" s="135">
        <v>0</v>
      </c>
      <c r="BD472" s="55">
        <v>0.10133178891158842</v>
      </c>
      <c r="BE472" s="55">
        <v>7.304578977627217E-3</v>
      </c>
      <c r="BF472" s="55">
        <v>2.4820095359204188E-2</v>
      </c>
      <c r="BG472" s="55">
        <v>1.1835782516812141E-2</v>
      </c>
      <c r="BH472" s="55">
        <v>3.79771509737181E-2</v>
      </c>
      <c r="BI472" s="135">
        <v>0.18326939673895007</v>
      </c>
      <c r="BK472" s="55">
        <v>4.418342968273234</v>
      </c>
      <c r="BL472" s="55">
        <v>0.33713310102443955</v>
      </c>
      <c r="BM472" s="55">
        <v>0.95805028549126425</v>
      </c>
      <c r="BN472" s="55">
        <v>0.45379039069334215</v>
      </c>
      <c r="BO472" s="55">
        <v>1.6123800002327791</v>
      </c>
      <c r="BP472" s="135">
        <v>7.779696745715059</v>
      </c>
      <c r="BR472" s="147">
        <v>0.2</v>
      </c>
      <c r="BS472" s="147">
        <v>0.2</v>
      </c>
      <c r="BT472" s="147">
        <v>0.2</v>
      </c>
      <c r="BU472" s="147">
        <v>0.2</v>
      </c>
      <c r="BV472" s="147">
        <v>0.2</v>
      </c>
      <c r="BX472" s="55">
        <v>1.5192854697952218</v>
      </c>
      <c r="BY472" s="55">
        <v>1.5192854697952218</v>
      </c>
      <c r="BZ472" s="55">
        <v>1.5192854697952218</v>
      </c>
      <c r="CA472" s="55">
        <v>1.5192854697952218</v>
      </c>
      <c r="CB472" s="55">
        <v>1.5192854697952218</v>
      </c>
      <c r="CC472" s="135">
        <v>7.5964273489761087</v>
      </c>
      <c r="CE472" s="55">
        <v>1.5192854697952218</v>
      </c>
      <c r="CF472" s="55">
        <v>1.5192854697952218</v>
      </c>
      <c r="CG472" s="55">
        <v>1.5192854697952218</v>
      </c>
      <c r="CH472" s="55">
        <v>1.5192854697952218</v>
      </c>
      <c r="CI472" s="55">
        <v>1.5192854697952218</v>
      </c>
      <c r="CJ472" s="135">
        <v>7.5964273489761087</v>
      </c>
      <c r="CL472" s="55">
        <v>0</v>
      </c>
      <c r="CM472" s="55">
        <v>0</v>
      </c>
      <c r="CN472" s="55">
        <v>0</v>
      </c>
      <c r="CO472" s="55">
        <v>0</v>
      </c>
      <c r="CP472" s="55">
        <v>0</v>
      </c>
      <c r="CQ472" s="135">
        <v>0</v>
      </c>
      <c r="CS472" s="67">
        <v>3.6653879347790012E-2</v>
      </c>
      <c r="CT472" s="67">
        <v>3.6653879347790012E-2</v>
      </c>
      <c r="CU472" s="67">
        <v>3.6653879347790012E-2</v>
      </c>
      <c r="CV472" s="67">
        <v>3.6653879347790012E-2</v>
      </c>
      <c r="CW472" s="67">
        <v>3.6653879347790012E-2</v>
      </c>
      <c r="CX472" s="135">
        <v>0.18326939673895007</v>
      </c>
      <c r="CZ472" s="55">
        <v>1.5559393491430118</v>
      </c>
      <c r="DA472" s="55">
        <v>1.5559393491430118</v>
      </c>
      <c r="DB472" s="55">
        <v>1.5559393491430118</v>
      </c>
      <c r="DC472" s="55">
        <v>1.5559393491430118</v>
      </c>
      <c r="DD472" s="55">
        <v>1.5559393491430118</v>
      </c>
      <c r="DE472" s="135">
        <v>7.779696745715059</v>
      </c>
      <c r="DG472" s="43" t="b" cm="1">
        <f t="array" aca="1" ref="DG472" ca="1">OR($G472=Forecast_Capex_Input!$BF$8:$BF$10)</f>
        <v>0</v>
      </c>
      <c r="DH472" s="43" cm="1">
        <f t="array" aca="1" ref="DH472" ca="1">IFERROR(INDEX(Forecast_Capex_Input!BG$12:BG$286,$Z472)
*(INDEX(Forecast_Capex_Input!$H$12:$H$286,$Z472)=Repex),0)
*$DG472</f>
        <v>0</v>
      </c>
      <c r="DI472" s="43" cm="1">
        <f t="array" aca="1" ref="DI472" ca="1">IFERROR(INDEX(Forecast_Capex_Input!BH$12:BH$286,$Z472)
*(INDEX(Forecast_Capex_Input!$H$12:$H$286,$Z472)=Repex),0)
*$DG472</f>
        <v>0</v>
      </c>
      <c r="DJ472" s="43" cm="1">
        <f t="array" aca="1" ref="DJ472" ca="1">IFERROR(INDEX(Forecast_Capex_Input!BI$12:BI$286,$Z472)
*(INDEX(Forecast_Capex_Input!$H$12:$H$286,$Z472)=Repex),0)
*$DG472</f>
        <v>0</v>
      </c>
      <c r="DK472" s="43" cm="1">
        <f t="array" aca="1" ref="DK472" ca="1">IFERROR(INDEX(Forecast_Capex_Input!BJ$12:BJ$286,$Z472)
*(INDEX(Forecast_Capex_Input!$H$12:$H$286,$Z472)=Repex),0)
*$DG472</f>
        <v>0</v>
      </c>
      <c r="DL472" s="43" cm="1">
        <f t="array" aca="1" ref="DL472" ca="1">IFERROR(INDEX(Forecast_Capex_Input!BK$12:BK$286,$Z472)
*(INDEX(Forecast_Capex_Input!$H$12:$H$286,$Z472)=Repex),0)
*$DG472</f>
        <v>0</v>
      </c>
      <c r="DM472" s="43" cm="1">
        <f t="array" aca="1" ref="DM472" ca="1">IFERROR(INDEX(Forecast_Capex_Input!BL$12:BL$286,$Z472)
*(INDEX(Forecast_Capex_Input!$H$12:$H$286,$Z472)=Repex),0)
*$DG472</f>
        <v>0</v>
      </c>
      <c r="DO472" s="43" t="b" cm="1">
        <f t="array" aca="1" ref="DO472" ca="1">OR($G472=Forecast_Capex_Input!$BN$8:$BN$9)</f>
        <v>0</v>
      </c>
      <c r="DP472" s="43" cm="1">
        <f t="array" aca="1" ref="DP472" ca="1">IFERROR(INDEX(Forecast_Capex_Input!BO$12:BO$286,$Z472)
*(INDEX(Forecast_Capex_Input!$H$12:$H$286,$Z472)=Repex),0)
*$DO472</f>
        <v>0</v>
      </c>
      <c r="DQ472" s="43" cm="1">
        <f t="array" aca="1" ref="DQ472" ca="1">IFERROR(INDEX(Forecast_Capex_Input!BP$12:BP$286,$Z472)
*(INDEX(Forecast_Capex_Input!$H$12:$H$286,$Z472)=Repex),0)
*$DO472</f>
        <v>0</v>
      </c>
      <c r="DR472" s="43" cm="1">
        <f t="array" aca="1" ref="DR472" ca="1">IFERROR(INDEX(Forecast_Capex_Input!BQ$12:BQ$286,$Z472)
*(INDEX(Forecast_Capex_Input!$H$12:$H$286,$Z472)=Repex),0)
*$DO472</f>
        <v>0</v>
      </c>
      <c r="DS472" s="43" cm="1">
        <f t="array" aca="1" ref="DS472" ca="1">IFERROR(INDEX(Forecast_Capex_Input!BR$12:BR$286,$Z472)
*(INDEX(Forecast_Capex_Input!$H$12:$H$286,$Z472)=Repex),0)
*$DO472</f>
        <v>0</v>
      </c>
      <c r="DT472" s="43" cm="1">
        <f t="array" aca="1" ref="DT472" ca="1">IFERROR(INDEX(Forecast_Capex_Input!BS$12:BS$286,$Z472)
*(INDEX(Forecast_Capex_Input!$H$12:$H$286,$Z472)=Repex),0)
*$DO472</f>
        <v>0</v>
      </c>
      <c r="DV472" s="43" t="b" cm="1">
        <f t="array" aca="1" ref="DV472" ca="1">OR($G472=Forecast_Capex_Input!$BU$8:$BU$10)</f>
        <v>0</v>
      </c>
      <c r="DW472" s="43" cm="1">
        <f t="array" aca="1" ref="DW472" ca="1">IFERROR(INDEX(Forecast_Capex_Input!BV$12:BV$286,$Z472)
*(INDEX(Forecast_Capex_Input!$H$12:$H$286,$Z472)=Repex),0)
*$DV472</f>
        <v>0</v>
      </c>
      <c r="DX472" s="43" cm="1">
        <f t="array" aca="1" ref="DX472" ca="1">IFERROR(INDEX(Forecast_Capex_Input!BW$12:BW$286,$Z472)
*(INDEX(Forecast_Capex_Input!$H$12:$H$286,$Z472)=Repex),0)
*$DV472</f>
        <v>0</v>
      </c>
      <c r="DY472" s="43" cm="1">
        <f t="array" aca="1" ref="DY472" ca="1">IFERROR(INDEX(Forecast_Capex_Input!BX$12:BX$286,$Z472)
*(INDEX(Forecast_Capex_Input!$H$12:$H$286,$Z472)=Repex),0)
*$DV472</f>
        <v>0</v>
      </c>
      <c r="DZ472" s="43" cm="1">
        <f t="array" aca="1" ref="DZ472" ca="1">IFERROR(INDEX(Forecast_Capex_Input!BY$12:BY$286,$Z472)
*(INDEX(Forecast_Capex_Input!$H$12:$H$286,$Z472)=Repex),0)
*$DV472</f>
        <v>0</v>
      </c>
      <c r="EA472" s="43" cm="1">
        <f t="array" aca="1" ref="EA472" ca="1">IFERROR(INDEX(Forecast_Capex_Input!BZ$12:BZ$286,$Z472)
*(INDEX(Forecast_Capex_Input!$H$12:$H$286,$Z472)=Repex),0)
*$DV472</f>
        <v>0</v>
      </c>
      <c r="EB472" s="43" cm="1">
        <f t="array" aca="1" ref="EB472" ca="1">IFERROR(INDEX(Forecast_Capex_Input!CA$12:CA$286,$Z472)
*(INDEX(Forecast_Capex_Input!$H$12:$H$286,$Z472)=Repex),0)
*$DV472</f>
        <v>0</v>
      </c>
      <c r="EC472" s="43" cm="1">
        <f t="array" aca="1" ref="EC472" ca="1">IFERROR(INDEX(Forecast_Capex_Input!CB$12:CB$286,$Z472)
*(INDEX(Forecast_Capex_Input!$H$12:$H$286,$Z472)=Repex),0)
*$DV472</f>
        <v>0</v>
      </c>
      <c r="ED472" s="43" cm="1">
        <f t="array" aca="1" ref="ED472" ca="1">IFERROR(INDEX(Forecast_Capex_Input!CC$12:CC$286,$Z472)
*(INDEX(Forecast_Capex_Input!$H$12:$H$286,$Z472)=Repex),0)
*$DV472</f>
        <v>0</v>
      </c>
      <c r="EF472" s="86" t="str">
        <f t="shared" si="49"/>
        <v>N/A</v>
      </c>
      <c r="EG472" s="28" t="str">
        <f>IFERROR(RANK(EF472,EF$11:EF$1010,0)+COUNTIF(EF$11:EF472,EF472)-1,NA)</f>
        <v>N/A</v>
      </c>
    </row>
    <row r="473" spans="3:137" x14ac:dyDescent="0.2">
      <c r="C473" s="28">
        <f t="shared" si="50"/>
        <v>463</v>
      </c>
      <c r="D473" s="9" t="str" cm="1">
        <f t="array" ref="D473">IFERROR(INDEX(Forecast_Capex_Input!$D$12:$D$286,$Z473),NA)</f>
        <v>Orange 2020 Audit Recommended Cap Works - reviewed and prioritised</v>
      </c>
      <c r="E473" s="24" t="b" cm="1">
        <f t="array" ref="E473">IF($Z473=NA,NA,INDEX(Forecast_Capex_Input!$E$12:$E$286,$Z473))</f>
        <v>1</v>
      </c>
      <c r="F473" s="9" t="str" cm="1">
        <f t="array" aca="1" ref="F473" ca="1">IFERROR(INDEX(General!$E$25:$E$26,$AA473),NA)</f>
        <v>Labour</v>
      </c>
      <c r="G473" s="9" t="str" cm="1">
        <f t="array" aca="1" ref="G473" ca="1">IFERROR(INDEX(Forecast_Capex_Input!$AI$11:$BB$11,$AC473),NA)</f>
        <v xml:space="preserve">Buildings </v>
      </c>
      <c r="H473" s="50" cm="1">
        <f t="array" aca="1" ref="H473" ca="1">IFERROR(INDEX(Forecast_Capex_Input!$AI$12:$BB$286,$Z473,$AC473),NA)</f>
        <v>1</v>
      </c>
      <c r="I473" s="150" t="str" cm="1">
        <f t="array" ref="I473">IFERROR(INDEX(Forecast_Capex_Input!$F$12:$F$286,$Z473),NA)</f>
        <v>Non-network - Other</v>
      </c>
      <c r="J473" s="150" t="str" cm="1">
        <f t="array" ref="J473">IFERROR(INDEX(Forecast_Capex_Input!G$12:G$286,$Z473),NA)</f>
        <v>Property</v>
      </c>
      <c r="K473" s="150" t="str" cm="1">
        <f t="array" ref="K473">IFERROR(INDEX(Forecast_Capex_Input!H$12:H$286,$Z473),NA)</f>
        <v>Fleet &amp; Property</v>
      </c>
      <c r="L473" s="150" t="str" cm="1">
        <f t="array" ref="L473">IFERROR(INDEX(Forecast_Capex_Input!I$12:I$286,$Z473),NA)</f>
        <v>N/A</v>
      </c>
      <c r="M473" s="150" t="str" cm="1">
        <f t="array" ref="M473">IFERROR(INDEX(Forecast_Capex_Input!J$12:J$286,$Z473),NA)</f>
        <v>Orange Depot</v>
      </c>
      <c r="N473" s="150" t="str" cm="1">
        <f t="array" ref="N473">IFERROR(INDEX(Forecast_Capex_Input!K$12:K$286,$Z473),NA)</f>
        <v>N/A</v>
      </c>
      <c r="O473" s="150" t="str" cm="1">
        <f t="array" ref="O473">IFERROR(INDEX(Forecast_Capex_Input!L$12:L$286,$Z473),NA)</f>
        <v>N/A</v>
      </c>
      <c r="P473" s="150" t="str" cm="1">
        <f t="array" ref="P473">IFERROR(INDEX(Forecast_Capex_Input!M$12:M$286,$Z473),NA)</f>
        <v>N/A</v>
      </c>
      <c r="Q473" s="24" t="str" cm="1">
        <f t="array" ref="Q473">IFERROR(INDEX(Forecast_Capex_Input!N$12:N$286,$Z473),NA)</f>
        <v>No</v>
      </c>
      <c r="R473" s="190" cm="1">
        <f t="array" ref="R473">IFERROR(INDEX(Forecast_Capex_Input!O$12:O$286,$Z473),0)</f>
        <v>0</v>
      </c>
      <c r="S473" s="24" t="str" cm="1">
        <f t="array" ref="S473">IFERROR(INDEX(Forecast_Capex_Input!P$12:P$286,$Z473),0)</f>
        <v>Safety security &amp; reliability</v>
      </c>
      <c r="T473" s="150" t="str" cm="1">
        <f t="array" aca="1" ref="T473" ca="1">IFERROR(INDEX(General!$K$91:$K$110,$AC473),NA)</f>
        <v xml:space="preserve">Buildings </v>
      </c>
      <c r="U473" s="43" cm="1">
        <f t="array" aca="1" ref="U473" ca="1">IFERROR(
IF($F473=General!$E$25,INDEX(Forecast_Capex_Input!S$12:S$286,$Z473),
INDEX(Forecast_Capex_Input!T$12:T$286,$Z473)),0)</f>
        <v>7.4999999999999997E-2</v>
      </c>
      <c r="V473" s="82" t="b">
        <f>IFERROR(INDEX(Overheads!$T$19:$T$26,MATCH($I473,Overheads!$E$19:$E$26,0)),FALSE)</f>
        <v>0</v>
      </c>
      <c r="W473" s="209" t="str" cm="1">
        <f t="array" ref="W473">IFERROR(
INDEX(Forecast_Capex_Input!CN$12:CN$286,$Z473),0)</f>
        <v>FY21</v>
      </c>
      <c r="X473" s="209">
        <f>IFERROR(
MATCH($W473,General!$L$39:$S$39,0),1)</f>
        <v>1</v>
      </c>
      <c r="Z473" s="28">
        <f>IFERROR(
IF(MATCH($C473,Forecast_Capex_Input!$CI$12:$CI$286,1)+1&gt;MAX(Forecast_Capex_Input!$C$12:$C$286),NA,
MATCH($C473,Forecast_Capex_Input!$CI$12:$CI$286,1)+1),1)</f>
        <v>189</v>
      </c>
      <c r="AA473" s="28" cm="1">
        <f t="array" aca="1" ref="AA473" ca="1">IFERROR(
IF(Z472&lt;&gt;Z473,1,
IF(COUNTIF(OFFSET(AA472,0,0,-INDEX(Forecast_Capex_Input!$CG$12:$CG$286,$Z473)),AA472)=INDEX(Forecast_Capex_Input!$CG$12:$CG$286,$Z473),AA472+1,AA472)),NA)</f>
        <v>1</v>
      </c>
      <c r="AB473" s="28" cm="1">
        <f t="array" ref="AB473">IFERROR($C473-IF($Z473=1,1,INDEX(Forecast_Capex_Input!$CI$12:$CI$286,$Z473-1))+1,NA)</f>
        <v>1</v>
      </c>
      <c r="AC473" s="28" cm="1">
        <f t="array" aca="1" ref="AC473" ca="1">IFERROR(IF(AA473=1,
INDEX(Forecast_Capex_Input!$AI$10:$BB$10,SMALL(IF(INDEX(Forecast_Capex_Input!$AI$12:$BB$286,$Z473,0)&gt;0,COLUMN(Forecast_Capex_Input!$AI$10:$BB$10)-COLUMN(Forecast_Capex_Input!$AI$12)+1),ROWS(OFFSET(AC472,0,0,-$AB473)))),
OFFSET(AC472,-INDEX(Forecast_Capex_Input!$CG$12:$CG$286,$Z473)+1,0)),NA)</f>
        <v>19</v>
      </c>
      <c r="AD473" s="28">
        <f t="shared" ca="1" si="47"/>
        <v>1</v>
      </c>
      <c r="AE473" s="82" t="b">
        <f t="shared" si="51"/>
        <v>0</v>
      </c>
      <c r="AF473" s="78" t="b">
        <v>0</v>
      </c>
      <c r="AG473" s="82" t="b">
        <f t="shared" si="48"/>
        <v>1</v>
      </c>
      <c r="AI473" s="55">
        <v>9.4035557671078868E-3</v>
      </c>
      <c r="AJ473" s="55">
        <v>0</v>
      </c>
      <c r="AK473" s="55">
        <v>6.5824890369755203E-3</v>
      </c>
      <c r="AL473" s="55">
        <v>3.4949882267750976E-2</v>
      </c>
      <c r="AM473" s="55">
        <v>8.5486170638336648E-2</v>
      </c>
      <c r="AN473" s="135">
        <v>0.13642209771017103</v>
      </c>
      <c r="AP473" s="55">
        <v>8.9142476861518265E-3</v>
      </c>
      <c r="AQ473" s="55">
        <v>0</v>
      </c>
      <c r="AR473" s="55">
        <v>6.3945619086746442E-3</v>
      </c>
      <c r="AS473" s="55">
        <v>3.4099106742380932E-2</v>
      </c>
      <c r="AT473" s="55">
        <v>8.3656204655170291E-2</v>
      </c>
      <c r="AU473" s="135">
        <v>0.13306412099237769</v>
      </c>
      <c r="AW473" s="55">
        <v>0</v>
      </c>
      <c r="AX473" s="55">
        <v>0</v>
      </c>
      <c r="AY473" s="55">
        <v>0</v>
      </c>
      <c r="AZ473" s="55">
        <v>0</v>
      </c>
      <c r="BA473" s="55">
        <v>0</v>
      </c>
      <c r="BB473" s="135">
        <v>0</v>
      </c>
      <c r="BD473" s="55">
        <v>2.0924121511594566E-4</v>
      </c>
      <c r="BE473" s="55">
        <v>0</v>
      </c>
      <c r="BF473" s="55">
        <v>1.700691191003798E-4</v>
      </c>
      <c r="BG473" s="55">
        <v>9.1319244997933673E-4</v>
      </c>
      <c r="BH473" s="55">
        <v>2.017923376836379E-3</v>
      </c>
      <c r="BI473" s="135">
        <v>3.310426161032041E-3</v>
      </c>
      <c r="BK473" s="55">
        <v>9.1234889012677713E-3</v>
      </c>
      <c r="BL473" s="55">
        <v>0</v>
      </c>
      <c r="BM473" s="55">
        <v>6.5646310277750241E-3</v>
      </c>
      <c r="BN473" s="55">
        <v>3.501229919236027E-2</v>
      </c>
      <c r="BO473" s="55">
        <v>8.5674128032006663E-2</v>
      </c>
      <c r="BP473" s="135">
        <v>0.13637454715340974</v>
      </c>
      <c r="BR473" s="147">
        <v>0.2</v>
      </c>
      <c r="BS473" s="147">
        <v>0.2</v>
      </c>
      <c r="BT473" s="147">
        <v>0.2</v>
      </c>
      <c r="BU473" s="147">
        <v>0.2</v>
      </c>
      <c r="BV473" s="147">
        <v>0.2</v>
      </c>
      <c r="BX473" s="55">
        <v>2.7284419542034206E-2</v>
      </c>
      <c r="BY473" s="55">
        <v>2.7284419542034206E-2</v>
      </c>
      <c r="BZ473" s="55">
        <v>2.7284419542034206E-2</v>
      </c>
      <c r="CA473" s="55">
        <v>2.7284419542034206E-2</v>
      </c>
      <c r="CB473" s="55">
        <v>2.7284419542034206E-2</v>
      </c>
      <c r="CC473" s="135">
        <v>0.13642209771017103</v>
      </c>
      <c r="CE473" s="55">
        <v>2.6612824198475538E-2</v>
      </c>
      <c r="CF473" s="55">
        <v>2.6612824198475538E-2</v>
      </c>
      <c r="CG473" s="55">
        <v>2.6612824198475538E-2</v>
      </c>
      <c r="CH473" s="55">
        <v>2.6612824198475538E-2</v>
      </c>
      <c r="CI473" s="55">
        <v>2.6612824198475538E-2</v>
      </c>
      <c r="CJ473" s="135">
        <v>0.13306412099237769</v>
      </c>
      <c r="CL473" s="55">
        <v>0</v>
      </c>
      <c r="CM473" s="55">
        <v>0</v>
      </c>
      <c r="CN473" s="55">
        <v>0</v>
      </c>
      <c r="CO473" s="55">
        <v>0</v>
      </c>
      <c r="CP473" s="55">
        <v>0</v>
      </c>
      <c r="CQ473" s="135">
        <v>0</v>
      </c>
      <c r="CS473" s="67">
        <v>6.6208523220640826E-4</v>
      </c>
      <c r="CT473" s="67">
        <v>6.6208523220640826E-4</v>
      </c>
      <c r="CU473" s="67">
        <v>6.6208523220640826E-4</v>
      </c>
      <c r="CV473" s="67">
        <v>6.6208523220640826E-4</v>
      </c>
      <c r="CW473" s="67">
        <v>6.6208523220640826E-4</v>
      </c>
      <c r="CX473" s="135">
        <v>3.3104261610320414E-3</v>
      </c>
      <c r="CZ473" s="55">
        <v>2.7274909430681945E-2</v>
      </c>
      <c r="DA473" s="55">
        <v>2.7274909430681945E-2</v>
      </c>
      <c r="DB473" s="55">
        <v>2.7274909430681945E-2</v>
      </c>
      <c r="DC473" s="55">
        <v>2.7274909430681945E-2</v>
      </c>
      <c r="DD473" s="55">
        <v>2.7274909430681945E-2</v>
      </c>
      <c r="DE473" s="135">
        <v>0.13637454715340971</v>
      </c>
      <c r="DG473" s="43" t="b" cm="1">
        <f t="array" aca="1" ref="DG473" ca="1">OR($G473=Forecast_Capex_Input!$BF$8:$BF$10)</f>
        <v>0</v>
      </c>
      <c r="DH473" s="43" cm="1">
        <f t="array" aca="1" ref="DH473" ca="1">IFERROR(INDEX(Forecast_Capex_Input!BG$12:BG$286,$Z473)
*(INDEX(Forecast_Capex_Input!$H$12:$H$286,$Z473)=Repex),0)
*$DG473</f>
        <v>0</v>
      </c>
      <c r="DI473" s="43" cm="1">
        <f t="array" aca="1" ref="DI473" ca="1">IFERROR(INDEX(Forecast_Capex_Input!BH$12:BH$286,$Z473)
*(INDEX(Forecast_Capex_Input!$H$12:$H$286,$Z473)=Repex),0)
*$DG473</f>
        <v>0</v>
      </c>
      <c r="DJ473" s="43" cm="1">
        <f t="array" aca="1" ref="DJ473" ca="1">IFERROR(INDEX(Forecast_Capex_Input!BI$12:BI$286,$Z473)
*(INDEX(Forecast_Capex_Input!$H$12:$H$286,$Z473)=Repex),0)
*$DG473</f>
        <v>0</v>
      </c>
      <c r="DK473" s="43" cm="1">
        <f t="array" aca="1" ref="DK473" ca="1">IFERROR(INDEX(Forecast_Capex_Input!BJ$12:BJ$286,$Z473)
*(INDEX(Forecast_Capex_Input!$H$12:$H$286,$Z473)=Repex),0)
*$DG473</f>
        <v>0</v>
      </c>
      <c r="DL473" s="43" cm="1">
        <f t="array" aca="1" ref="DL473" ca="1">IFERROR(INDEX(Forecast_Capex_Input!BK$12:BK$286,$Z473)
*(INDEX(Forecast_Capex_Input!$H$12:$H$286,$Z473)=Repex),0)
*$DG473</f>
        <v>0</v>
      </c>
      <c r="DM473" s="43" cm="1">
        <f t="array" aca="1" ref="DM473" ca="1">IFERROR(INDEX(Forecast_Capex_Input!BL$12:BL$286,$Z473)
*(INDEX(Forecast_Capex_Input!$H$12:$H$286,$Z473)=Repex),0)
*$DG473</f>
        <v>0</v>
      </c>
      <c r="DO473" s="43" t="b" cm="1">
        <f t="array" aca="1" ref="DO473" ca="1">OR($G473=Forecast_Capex_Input!$BN$8:$BN$9)</f>
        <v>0</v>
      </c>
      <c r="DP473" s="43" cm="1">
        <f t="array" aca="1" ref="DP473" ca="1">IFERROR(INDEX(Forecast_Capex_Input!BO$12:BO$286,$Z473)
*(INDEX(Forecast_Capex_Input!$H$12:$H$286,$Z473)=Repex),0)
*$DO473</f>
        <v>0</v>
      </c>
      <c r="DQ473" s="43" cm="1">
        <f t="array" aca="1" ref="DQ473" ca="1">IFERROR(INDEX(Forecast_Capex_Input!BP$12:BP$286,$Z473)
*(INDEX(Forecast_Capex_Input!$H$12:$H$286,$Z473)=Repex),0)
*$DO473</f>
        <v>0</v>
      </c>
      <c r="DR473" s="43" cm="1">
        <f t="array" aca="1" ref="DR473" ca="1">IFERROR(INDEX(Forecast_Capex_Input!BQ$12:BQ$286,$Z473)
*(INDEX(Forecast_Capex_Input!$H$12:$H$286,$Z473)=Repex),0)
*$DO473</f>
        <v>0</v>
      </c>
      <c r="DS473" s="43" cm="1">
        <f t="array" aca="1" ref="DS473" ca="1">IFERROR(INDEX(Forecast_Capex_Input!BR$12:BR$286,$Z473)
*(INDEX(Forecast_Capex_Input!$H$12:$H$286,$Z473)=Repex),0)
*$DO473</f>
        <v>0</v>
      </c>
      <c r="DT473" s="43" cm="1">
        <f t="array" aca="1" ref="DT473" ca="1">IFERROR(INDEX(Forecast_Capex_Input!BS$12:BS$286,$Z473)
*(INDEX(Forecast_Capex_Input!$H$12:$H$286,$Z473)=Repex),0)
*$DO473</f>
        <v>0</v>
      </c>
      <c r="DV473" s="43" t="b" cm="1">
        <f t="array" aca="1" ref="DV473" ca="1">OR($G473=Forecast_Capex_Input!$BU$8:$BU$10)</f>
        <v>0</v>
      </c>
      <c r="DW473" s="43" cm="1">
        <f t="array" aca="1" ref="DW473" ca="1">IFERROR(INDEX(Forecast_Capex_Input!BV$12:BV$286,$Z473)
*(INDEX(Forecast_Capex_Input!$H$12:$H$286,$Z473)=Repex),0)
*$DV473</f>
        <v>0</v>
      </c>
      <c r="DX473" s="43" cm="1">
        <f t="array" aca="1" ref="DX473" ca="1">IFERROR(INDEX(Forecast_Capex_Input!BW$12:BW$286,$Z473)
*(INDEX(Forecast_Capex_Input!$H$12:$H$286,$Z473)=Repex),0)
*$DV473</f>
        <v>0</v>
      </c>
      <c r="DY473" s="43" cm="1">
        <f t="array" aca="1" ref="DY473" ca="1">IFERROR(INDEX(Forecast_Capex_Input!BX$12:BX$286,$Z473)
*(INDEX(Forecast_Capex_Input!$H$12:$H$286,$Z473)=Repex),0)
*$DV473</f>
        <v>0</v>
      </c>
      <c r="DZ473" s="43" cm="1">
        <f t="array" aca="1" ref="DZ473" ca="1">IFERROR(INDEX(Forecast_Capex_Input!BY$12:BY$286,$Z473)
*(INDEX(Forecast_Capex_Input!$H$12:$H$286,$Z473)=Repex),0)
*$DV473</f>
        <v>0</v>
      </c>
      <c r="EA473" s="43" cm="1">
        <f t="array" aca="1" ref="EA473" ca="1">IFERROR(INDEX(Forecast_Capex_Input!BZ$12:BZ$286,$Z473)
*(INDEX(Forecast_Capex_Input!$H$12:$H$286,$Z473)=Repex),0)
*$DV473</f>
        <v>0</v>
      </c>
      <c r="EB473" s="43" cm="1">
        <f t="array" aca="1" ref="EB473" ca="1">IFERROR(INDEX(Forecast_Capex_Input!CA$12:CA$286,$Z473)
*(INDEX(Forecast_Capex_Input!$H$12:$H$286,$Z473)=Repex),0)
*$DV473</f>
        <v>0</v>
      </c>
      <c r="EC473" s="43" cm="1">
        <f t="array" aca="1" ref="EC473" ca="1">IFERROR(INDEX(Forecast_Capex_Input!CB$12:CB$286,$Z473)
*(INDEX(Forecast_Capex_Input!$H$12:$H$286,$Z473)=Repex),0)
*$DV473</f>
        <v>0</v>
      </c>
      <c r="ED473" s="43" cm="1">
        <f t="array" aca="1" ref="ED473" ca="1">IFERROR(INDEX(Forecast_Capex_Input!CC$12:CC$286,$Z473)
*(INDEX(Forecast_Capex_Input!$H$12:$H$286,$Z473)=Repex),0)
*$DV473</f>
        <v>0</v>
      </c>
      <c r="EF473" s="86" t="str">
        <f t="shared" si="49"/>
        <v>N/A</v>
      </c>
      <c r="EG473" s="28" t="str">
        <f>IFERROR(RANK(EF473,EF$11:EF$1010,0)+COUNTIF(EF$11:EF473,EF473)-1,NA)</f>
        <v>N/A</v>
      </c>
    </row>
    <row r="474" spans="3:137" x14ac:dyDescent="0.2">
      <c r="C474" s="28">
        <f t="shared" si="50"/>
        <v>464</v>
      </c>
      <c r="D474" s="9" t="str" cm="1">
        <f t="array" ref="D474">IFERROR(INDEX(Forecast_Capex_Input!$D$12:$D$286,$Z474),NA)</f>
        <v>Orange 2020 Audit Recommended Cap Works - reviewed and prioritised</v>
      </c>
      <c r="E474" s="24" t="b" cm="1">
        <f t="array" ref="E474">IF($Z474=NA,NA,INDEX(Forecast_Capex_Input!$E$12:$E$286,$Z474))</f>
        <v>1</v>
      </c>
      <c r="F474" s="9" t="str" cm="1">
        <f t="array" aca="1" ref="F474" ca="1">IFERROR(INDEX(General!$E$25:$E$26,$AA474),NA)</f>
        <v>Non-Labour</v>
      </c>
      <c r="G474" s="9" t="str" cm="1">
        <f t="array" aca="1" ref="G474" ca="1">IFERROR(INDEX(Forecast_Capex_Input!$AI$11:$BB$11,$AC474),NA)</f>
        <v xml:space="preserve">Buildings </v>
      </c>
      <c r="H474" s="50" cm="1">
        <f t="array" aca="1" ref="H474" ca="1">IFERROR(INDEX(Forecast_Capex_Input!$AI$12:$BB$286,$Z474,$AC474),NA)</f>
        <v>1</v>
      </c>
      <c r="I474" s="150" t="str" cm="1">
        <f t="array" ref="I474">IFERROR(INDEX(Forecast_Capex_Input!$F$12:$F$286,$Z474),NA)</f>
        <v>Non-network - Other</v>
      </c>
      <c r="J474" s="150" t="str" cm="1">
        <f t="array" ref="J474">IFERROR(INDEX(Forecast_Capex_Input!G$12:G$286,$Z474),NA)</f>
        <v>Property</v>
      </c>
      <c r="K474" s="150" t="str" cm="1">
        <f t="array" ref="K474">IFERROR(INDEX(Forecast_Capex_Input!H$12:H$286,$Z474),NA)</f>
        <v>Fleet &amp; Property</v>
      </c>
      <c r="L474" s="150" t="str" cm="1">
        <f t="array" ref="L474">IFERROR(INDEX(Forecast_Capex_Input!I$12:I$286,$Z474),NA)</f>
        <v>N/A</v>
      </c>
      <c r="M474" s="150" t="str" cm="1">
        <f t="array" ref="M474">IFERROR(INDEX(Forecast_Capex_Input!J$12:J$286,$Z474),NA)</f>
        <v>Orange Depot</v>
      </c>
      <c r="N474" s="150" t="str" cm="1">
        <f t="array" ref="N474">IFERROR(INDEX(Forecast_Capex_Input!K$12:K$286,$Z474),NA)</f>
        <v>N/A</v>
      </c>
      <c r="O474" s="150" t="str" cm="1">
        <f t="array" ref="O474">IFERROR(INDEX(Forecast_Capex_Input!L$12:L$286,$Z474),NA)</f>
        <v>N/A</v>
      </c>
      <c r="P474" s="150" t="str" cm="1">
        <f t="array" ref="P474">IFERROR(INDEX(Forecast_Capex_Input!M$12:M$286,$Z474),NA)</f>
        <v>N/A</v>
      </c>
      <c r="Q474" s="24" t="str" cm="1">
        <f t="array" ref="Q474">IFERROR(INDEX(Forecast_Capex_Input!N$12:N$286,$Z474),NA)</f>
        <v>No</v>
      </c>
      <c r="R474" s="190" cm="1">
        <f t="array" ref="R474">IFERROR(INDEX(Forecast_Capex_Input!O$12:O$286,$Z474),0)</f>
        <v>0</v>
      </c>
      <c r="S474" s="24" t="str" cm="1">
        <f t="array" ref="S474">IFERROR(INDEX(Forecast_Capex_Input!P$12:P$286,$Z474),0)</f>
        <v>Safety security &amp; reliability</v>
      </c>
      <c r="T474" s="150" t="str" cm="1">
        <f t="array" aca="1" ref="T474" ca="1">IFERROR(INDEX(General!$K$91:$K$110,$AC474),NA)</f>
        <v xml:space="preserve">Buildings </v>
      </c>
      <c r="U474" s="43" cm="1">
        <f t="array" aca="1" ref="U474" ca="1">IFERROR(
IF($F474=General!$E$25,INDEX(Forecast_Capex_Input!S$12:S$286,$Z474),
INDEX(Forecast_Capex_Input!T$12:T$286,$Z474)),0)</f>
        <v>0.92500000000000004</v>
      </c>
      <c r="V474" s="82" t="b">
        <f>IFERROR(INDEX(Overheads!$T$19:$T$26,MATCH($I474,Overheads!$E$19:$E$26,0)),FALSE)</f>
        <v>0</v>
      </c>
      <c r="W474" s="209" t="str" cm="1">
        <f t="array" ref="W474">IFERROR(
INDEX(Forecast_Capex_Input!CN$12:CN$286,$Z474),0)</f>
        <v>FY21</v>
      </c>
      <c r="X474" s="209">
        <f>IFERROR(
MATCH($W474,General!$L$39:$S$39,0),1)</f>
        <v>1</v>
      </c>
      <c r="Z474" s="28">
        <f>IFERROR(
IF(MATCH($C474,Forecast_Capex_Input!$CI$12:$CI$286,1)+1&gt;MAX(Forecast_Capex_Input!$C$12:$C$286),NA,
MATCH($C474,Forecast_Capex_Input!$CI$12:$CI$286,1)+1),1)</f>
        <v>189</v>
      </c>
      <c r="AA474" s="28" cm="1">
        <f t="array" aca="1" ref="AA474" ca="1">IFERROR(
IF(Z473&lt;&gt;Z474,1,
IF(COUNTIF(OFFSET(AA473,0,0,-INDEX(Forecast_Capex_Input!$CG$12:$CG$286,$Z474)),AA473)=INDEX(Forecast_Capex_Input!$CG$12:$CG$286,$Z474),AA473+1,AA473)),NA)</f>
        <v>2</v>
      </c>
      <c r="AB474" s="28" cm="1">
        <f t="array" ref="AB474">IFERROR($C474-IF($Z474=1,1,INDEX(Forecast_Capex_Input!$CI$12:$CI$286,$Z474-1))+1,NA)</f>
        <v>2</v>
      </c>
      <c r="AC474" s="28" cm="1">
        <f t="array" aca="1" ref="AC474" ca="1">IFERROR(IF(AA474=1,
INDEX(Forecast_Capex_Input!$AI$10:$BB$10,SMALL(IF(INDEX(Forecast_Capex_Input!$AI$12:$BB$286,$Z474,0)&gt;0,COLUMN(Forecast_Capex_Input!$AI$10:$BB$10)-COLUMN(Forecast_Capex_Input!$AI$12)+1),ROWS(OFFSET(AC473,0,0,-$AB474)))),
OFFSET(AC473,-INDEX(Forecast_Capex_Input!$CG$12:$CG$286,$Z474)+1,0)),NA)</f>
        <v>19</v>
      </c>
      <c r="AD474" s="28">
        <f t="shared" ca="1" si="47"/>
        <v>2</v>
      </c>
      <c r="AE474" s="82" t="b">
        <f t="shared" si="51"/>
        <v>0</v>
      </c>
      <c r="AF474" s="78" t="b">
        <v>0</v>
      </c>
      <c r="AG474" s="82" t="b">
        <f t="shared" si="48"/>
        <v>1</v>
      </c>
      <c r="AI474" s="55">
        <v>0.11597718779433061</v>
      </c>
      <c r="AJ474" s="55">
        <v>0</v>
      </c>
      <c r="AK474" s="55">
        <v>8.1184031456031425E-2</v>
      </c>
      <c r="AL474" s="55">
        <v>0.43104854796892877</v>
      </c>
      <c r="AM474" s="55">
        <v>1.0543294378728187</v>
      </c>
      <c r="AN474" s="135">
        <v>1.6825392050921095</v>
      </c>
      <c r="AP474" s="55">
        <v>0.11597718779433061</v>
      </c>
      <c r="AQ474" s="55">
        <v>0</v>
      </c>
      <c r="AR474" s="55">
        <v>8.1184031456031425E-2</v>
      </c>
      <c r="AS474" s="55">
        <v>0.43104854796892877</v>
      </c>
      <c r="AT474" s="55">
        <v>1.0543294378728187</v>
      </c>
      <c r="AU474" s="135">
        <v>1.6825392050921095</v>
      </c>
      <c r="AW474" s="55">
        <v>0</v>
      </c>
      <c r="AX474" s="55">
        <v>0</v>
      </c>
      <c r="AY474" s="55">
        <v>0</v>
      </c>
      <c r="AZ474" s="55">
        <v>0</v>
      </c>
      <c r="BA474" s="55">
        <v>0</v>
      </c>
      <c r="BB474" s="135">
        <v>0</v>
      </c>
      <c r="BD474" s="55">
        <v>2.7222945282880983E-3</v>
      </c>
      <c r="BE474" s="55">
        <v>0</v>
      </c>
      <c r="BF474" s="55">
        <v>2.1591622556683399E-3</v>
      </c>
      <c r="BG474" s="55">
        <v>1.1543712348644854E-2</v>
      </c>
      <c r="BH474" s="55">
        <v>2.5432136544325388E-2</v>
      </c>
      <c r="BI474" s="135">
        <v>4.1857305676926679E-2</v>
      </c>
      <c r="BK474" s="55">
        <v>0.1186994823226187</v>
      </c>
      <c r="BL474" s="55">
        <v>0</v>
      </c>
      <c r="BM474" s="55">
        <v>8.3343193711699765E-2</v>
      </c>
      <c r="BN474" s="55">
        <v>0.44259226031757365</v>
      </c>
      <c r="BO474" s="55">
        <v>1.079761574417144</v>
      </c>
      <c r="BP474" s="135">
        <v>1.7243965107690362</v>
      </c>
      <c r="BR474" s="147">
        <v>0.2</v>
      </c>
      <c r="BS474" s="147">
        <v>0.2</v>
      </c>
      <c r="BT474" s="147">
        <v>0.2</v>
      </c>
      <c r="BU474" s="147">
        <v>0.2</v>
      </c>
      <c r="BV474" s="147">
        <v>0.2</v>
      </c>
      <c r="BX474" s="55">
        <v>0.3365078410184219</v>
      </c>
      <c r="BY474" s="55">
        <v>0.3365078410184219</v>
      </c>
      <c r="BZ474" s="55">
        <v>0.3365078410184219</v>
      </c>
      <c r="CA474" s="55">
        <v>0.3365078410184219</v>
      </c>
      <c r="CB474" s="55">
        <v>0.3365078410184219</v>
      </c>
      <c r="CC474" s="135">
        <v>1.6825392050921095</v>
      </c>
      <c r="CE474" s="55">
        <v>0.3365078410184219</v>
      </c>
      <c r="CF474" s="55">
        <v>0.3365078410184219</v>
      </c>
      <c r="CG474" s="55">
        <v>0.3365078410184219</v>
      </c>
      <c r="CH474" s="55">
        <v>0.3365078410184219</v>
      </c>
      <c r="CI474" s="55">
        <v>0.3365078410184219</v>
      </c>
      <c r="CJ474" s="135">
        <v>1.6825392050921095</v>
      </c>
      <c r="CL474" s="55">
        <v>0</v>
      </c>
      <c r="CM474" s="55">
        <v>0</v>
      </c>
      <c r="CN474" s="55">
        <v>0</v>
      </c>
      <c r="CO474" s="55">
        <v>0</v>
      </c>
      <c r="CP474" s="55">
        <v>0</v>
      </c>
      <c r="CQ474" s="135">
        <v>0</v>
      </c>
      <c r="CS474" s="67">
        <v>8.3714611353853368E-3</v>
      </c>
      <c r="CT474" s="67">
        <v>8.3714611353853368E-3</v>
      </c>
      <c r="CU474" s="67">
        <v>8.3714611353853368E-3</v>
      </c>
      <c r="CV474" s="67">
        <v>8.3714611353853368E-3</v>
      </c>
      <c r="CW474" s="67">
        <v>8.3714611353853368E-3</v>
      </c>
      <c r="CX474" s="135">
        <v>4.1857305676926686E-2</v>
      </c>
      <c r="CZ474" s="55">
        <v>0.34487930215380724</v>
      </c>
      <c r="DA474" s="55">
        <v>0.34487930215380724</v>
      </c>
      <c r="DB474" s="55">
        <v>0.34487930215380724</v>
      </c>
      <c r="DC474" s="55">
        <v>0.34487930215380724</v>
      </c>
      <c r="DD474" s="55">
        <v>0.34487930215380724</v>
      </c>
      <c r="DE474" s="135">
        <v>1.7243965107690362</v>
      </c>
      <c r="DG474" s="43" t="b" cm="1">
        <f t="array" aca="1" ref="DG474" ca="1">OR($G474=Forecast_Capex_Input!$BF$8:$BF$10)</f>
        <v>0</v>
      </c>
      <c r="DH474" s="43" cm="1">
        <f t="array" aca="1" ref="DH474" ca="1">IFERROR(INDEX(Forecast_Capex_Input!BG$12:BG$286,$Z474)
*(INDEX(Forecast_Capex_Input!$H$12:$H$286,$Z474)=Repex),0)
*$DG474</f>
        <v>0</v>
      </c>
      <c r="DI474" s="43" cm="1">
        <f t="array" aca="1" ref="DI474" ca="1">IFERROR(INDEX(Forecast_Capex_Input!BH$12:BH$286,$Z474)
*(INDEX(Forecast_Capex_Input!$H$12:$H$286,$Z474)=Repex),0)
*$DG474</f>
        <v>0</v>
      </c>
      <c r="DJ474" s="43" cm="1">
        <f t="array" aca="1" ref="DJ474" ca="1">IFERROR(INDEX(Forecast_Capex_Input!BI$12:BI$286,$Z474)
*(INDEX(Forecast_Capex_Input!$H$12:$H$286,$Z474)=Repex),0)
*$DG474</f>
        <v>0</v>
      </c>
      <c r="DK474" s="43" cm="1">
        <f t="array" aca="1" ref="DK474" ca="1">IFERROR(INDEX(Forecast_Capex_Input!BJ$12:BJ$286,$Z474)
*(INDEX(Forecast_Capex_Input!$H$12:$H$286,$Z474)=Repex),0)
*$DG474</f>
        <v>0</v>
      </c>
      <c r="DL474" s="43" cm="1">
        <f t="array" aca="1" ref="DL474" ca="1">IFERROR(INDEX(Forecast_Capex_Input!BK$12:BK$286,$Z474)
*(INDEX(Forecast_Capex_Input!$H$12:$H$286,$Z474)=Repex),0)
*$DG474</f>
        <v>0</v>
      </c>
      <c r="DM474" s="43" cm="1">
        <f t="array" aca="1" ref="DM474" ca="1">IFERROR(INDEX(Forecast_Capex_Input!BL$12:BL$286,$Z474)
*(INDEX(Forecast_Capex_Input!$H$12:$H$286,$Z474)=Repex),0)
*$DG474</f>
        <v>0</v>
      </c>
      <c r="DO474" s="43" t="b" cm="1">
        <f t="array" aca="1" ref="DO474" ca="1">OR($G474=Forecast_Capex_Input!$BN$8:$BN$9)</f>
        <v>0</v>
      </c>
      <c r="DP474" s="43" cm="1">
        <f t="array" aca="1" ref="DP474" ca="1">IFERROR(INDEX(Forecast_Capex_Input!BO$12:BO$286,$Z474)
*(INDEX(Forecast_Capex_Input!$H$12:$H$286,$Z474)=Repex),0)
*$DO474</f>
        <v>0</v>
      </c>
      <c r="DQ474" s="43" cm="1">
        <f t="array" aca="1" ref="DQ474" ca="1">IFERROR(INDEX(Forecast_Capex_Input!BP$12:BP$286,$Z474)
*(INDEX(Forecast_Capex_Input!$H$12:$H$286,$Z474)=Repex),0)
*$DO474</f>
        <v>0</v>
      </c>
      <c r="DR474" s="43" cm="1">
        <f t="array" aca="1" ref="DR474" ca="1">IFERROR(INDEX(Forecast_Capex_Input!BQ$12:BQ$286,$Z474)
*(INDEX(Forecast_Capex_Input!$H$12:$H$286,$Z474)=Repex),0)
*$DO474</f>
        <v>0</v>
      </c>
      <c r="DS474" s="43" cm="1">
        <f t="array" aca="1" ref="DS474" ca="1">IFERROR(INDEX(Forecast_Capex_Input!BR$12:BR$286,$Z474)
*(INDEX(Forecast_Capex_Input!$H$12:$H$286,$Z474)=Repex),0)
*$DO474</f>
        <v>0</v>
      </c>
      <c r="DT474" s="43" cm="1">
        <f t="array" aca="1" ref="DT474" ca="1">IFERROR(INDEX(Forecast_Capex_Input!BS$12:BS$286,$Z474)
*(INDEX(Forecast_Capex_Input!$H$12:$H$286,$Z474)=Repex),0)
*$DO474</f>
        <v>0</v>
      </c>
      <c r="DV474" s="43" t="b" cm="1">
        <f t="array" aca="1" ref="DV474" ca="1">OR($G474=Forecast_Capex_Input!$BU$8:$BU$10)</f>
        <v>0</v>
      </c>
      <c r="DW474" s="43" cm="1">
        <f t="array" aca="1" ref="DW474" ca="1">IFERROR(INDEX(Forecast_Capex_Input!BV$12:BV$286,$Z474)
*(INDEX(Forecast_Capex_Input!$H$12:$H$286,$Z474)=Repex),0)
*$DV474</f>
        <v>0</v>
      </c>
      <c r="DX474" s="43" cm="1">
        <f t="array" aca="1" ref="DX474" ca="1">IFERROR(INDEX(Forecast_Capex_Input!BW$12:BW$286,$Z474)
*(INDEX(Forecast_Capex_Input!$H$12:$H$286,$Z474)=Repex),0)
*$DV474</f>
        <v>0</v>
      </c>
      <c r="DY474" s="43" cm="1">
        <f t="array" aca="1" ref="DY474" ca="1">IFERROR(INDEX(Forecast_Capex_Input!BX$12:BX$286,$Z474)
*(INDEX(Forecast_Capex_Input!$H$12:$H$286,$Z474)=Repex),0)
*$DV474</f>
        <v>0</v>
      </c>
      <c r="DZ474" s="43" cm="1">
        <f t="array" aca="1" ref="DZ474" ca="1">IFERROR(INDEX(Forecast_Capex_Input!BY$12:BY$286,$Z474)
*(INDEX(Forecast_Capex_Input!$H$12:$H$286,$Z474)=Repex),0)
*$DV474</f>
        <v>0</v>
      </c>
      <c r="EA474" s="43" cm="1">
        <f t="array" aca="1" ref="EA474" ca="1">IFERROR(INDEX(Forecast_Capex_Input!BZ$12:BZ$286,$Z474)
*(INDEX(Forecast_Capex_Input!$H$12:$H$286,$Z474)=Repex),0)
*$DV474</f>
        <v>0</v>
      </c>
      <c r="EB474" s="43" cm="1">
        <f t="array" aca="1" ref="EB474" ca="1">IFERROR(INDEX(Forecast_Capex_Input!CA$12:CA$286,$Z474)
*(INDEX(Forecast_Capex_Input!$H$12:$H$286,$Z474)=Repex),0)
*$DV474</f>
        <v>0</v>
      </c>
      <c r="EC474" s="43" cm="1">
        <f t="array" aca="1" ref="EC474" ca="1">IFERROR(INDEX(Forecast_Capex_Input!CB$12:CB$286,$Z474)
*(INDEX(Forecast_Capex_Input!$H$12:$H$286,$Z474)=Repex),0)
*$DV474</f>
        <v>0</v>
      </c>
      <c r="ED474" s="43" cm="1">
        <f t="array" aca="1" ref="ED474" ca="1">IFERROR(INDEX(Forecast_Capex_Input!CC$12:CC$286,$Z474)
*(INDEX(Forecast_Capex_Input!$H$12:$H$286,$Z474)=Repex),0)
*$DV474</f>
        <v>0</v>
      </c>
      <c r="EF474" s="86" t="str">
        <f t="shared" si="49"/>
        <v>N/A</v>
      </c>
      <c r="EG474" s="28" t="str">
        <f>IFERROR(RANK(EF474,EF$11:EF$1010,0)+COUNTIF(EF$11:EF474,EF474)-1,NA)</f>
        <v>N/A</v>
      </c>
    </row>
    <row r="475" spans="3:137" x14ac:dyDescent="0.2">
      <c r="C475" s="28">
        <f t="shared" si="50"/>
        <v>465</v>
      </c>
      <c r="D475" s="9" t="str" cm="1">
        <f t="array" ref="D475">IFERROR(INDEX(Forecast_Capex_Input!$D$12:$D$286,$Z475),NA)</f>
        <v>Tamworth  2020 Audit Recommended Cap Works - reviewed and prioritised</v>
      </c>
      <c r="E475" s="24" t="b" cm="1">
        <f t="array" ref="E475">IF($Z475=NA,NA,INDEX(Forecast_Capex_Input!$E$12:$E$286,$Z475))</f>
        <v>1</v>
      </c>
      <c r="F475" s="9" t="str" cm="1">
        <f t="array" aca="1" ref="F475" ca="1">IFERROR(INDEX(General!$E$25:$E$26,$AA475),NA)</f>
        <v>Labour</v>
      </c>
      <c r="G475" s="9" t="str" cm="1">
        <f t="array" aca="1" ref="G475" ca="1">IFERROR(INDEX(Forecast_Capex_Input!$AI$11:$BB$11,$AC475),NA)</f>
        <v xml:space="preserve">Buildings </v>
      </c>
      <c r="H475" s="50" cm="1">
        <f t="array" aca="1" ref="H475" ca="1">IFERROR(INDEX(Forecast_Capex_Input!$AI$12:$BB$286,$Z475,$AC475),NA)</f>
        <v>1</v>
      </c>
      <c r="I475" s="150" t="str" cm="1">
        <f t="array" ref="I475">IFERROR(INDEX(Forecast_Capex_Input!$F$12:$F$286,$Z475),NA)</f>
        <v>Non-network - Other</v>
      </c>
      <c r="J475" s="150" t="str" cm="1">
        <f t="array" ref="J475">IFERROR(INDEX(Forecast_Capex_Input!G$12:G$286,$Z475),NA)</f>
        <v>Property</v>
      </c>
      <c r="K475" s="150" t="str" cm="1">
        <f t="array" ref="K475">IFERROR(INDEX(Forecast_Capex_Input!H$12:H$286,$Z475),NA)</f>
        <v>Fleet &amp; Property</v>
      </c>
      <c r="L475" s="150" t="str" cm="1">
        <f t="array" ref="L475">IFERROR(INDEX(Forecast_Capex_Input!I$12:I$286,$Z475),NA)</f>
        <v>N/A</v>
      </c>
      <c r="M475" s="150" t="str" cm="1">
        <f t="array" ref="M475">IFERROR(INDEX(Forecast_Capex_Input!J$12:J$286,$Z475),NA)</f>
        <v>Tamworth Depot</v>
      </c>
      <c r="N475" s="150" t="str" cm="1">
        <f t="array" ref="N475">IFERROR(INDEX(Forecast_Capex_Input!K$12:K$286,$Z475),NA)</f>
        <v>N/A</v>
      </c>
      <c r="O475" s="150" t="str" cm="1">
        <f t="array" ref="O475">IFERROR(INDEX(Forecast_Capex_Input!L$12:L$286,$Z475),NA)</f>
        <v>N/A</v>
      </c>
      <c r="P475" s="150" t="str" cm="1">
        <f t="array" ref="P475">IFERROR(INDEX(Forecast_Capex_Input!M$12:M$286,$Z475),NA)</f>
        <v>N/A</v>
      </c>
      <c r="Q475" s="24" t="str" cm="1">
        <f t="array" ref="Q475">IFERROR(INDEX(Forecast_Capex_Input!N$12:N$286,$Z475),NA)</f>
        <v>No</v>
      </c>
      <c r="R475" s="190" cm="1">
        <f t="array" ref="R475">IFERROR(INDEX(Forecast_Capex_Input!O$12:O$286,$Z475),0)</f>
        <v>0</v>
      </c>
      <c r="S475" s="24" t="str" cm="1">
        <f t="array" ref="S475">IFERROR(INDEX(Forecast_Capex_Input!P$12:P$286,$Z475),0)</f>
        <v>Safety security &amp; reliability</v>
      </c>
      <c r="T475" s="150" t="str" cm="1">
        <f t="array" aca="1" ref="T475" ca="1">IFERROR(INDEX(General!$K$91:$K$110,$AC475),NA)</f>
        <v xml:space="preserve">Buildings </v>
      </c>
      <c r="U475" s="43" cm="1">
        <f t="array" aca="1" ref="U475" ca="1">IFERROR(
IF($F475=General!$E$25,INDEX(Forecast_Capex_Input!S$12:S$286,$Z475),
INDEX(Forecast_Capex_Input!T$12:T$286,$Z475)),0)</f>
        <v>7.4999999999999997E-2</v>
      </c>
      <c r="V475" s="82" t="b">
        <f>IFERROR(INDEX(Overheads!$T$19:$T$26,MATCH($I475,Overheads!$E$19:$E$26,0)),FALSE)</f>
        <v>0</v>
      </c>
      <c r="W475" s="209" t="str" cm="1">
        <f t="array" ref="W475">IFERROR(
INDEX(Forecast_Capex_Input!CN$12:CN$286,$Z475),0)</f>
        <v>FY21</v>
      </c>
      <c r="X475" s="209">
        <f>IFERROR(
MATCH($W475,General!$L$39:$S$39,0),1)</f>
        <v>1</v>
      </c>
      <c r="Z475" s="28">
        <f>IFERROR(
IF(MATCH($C475,Forecast_Capex_Input!$CI$12:$CI$286,1)+1&gt;MAX(Forecast_Capex_Input!$C$12:$C$286),NA,
MATCH($C475,Forecast_Capex_Input!$CI$12:$CI$286,1)+1),1)</f>
        <v>190</v>
      </c>
      <c r="AA475" s="28" cm="1">
        <f t="array" aca="1" ref="AA475" ca="1">IFERROR(
IF(Z474&lt;&gt;Z475,1,
IF(COUNTIF(OFFSET(AA474,0,0,-INDEX(Forecast_Capex_Input!$CG$12:$CG$286,$Z475)),AA474)=INDEX(Forecast_Capex_Input!$CG$12:$CG$286,$Z475),AA474+1,AA474)),NA)</f>
        <v>1</v>
      </c>
      <c r="AB475" s="28" cm="1">
        <f t="array" ref="AB475">IFERROR($C475-IF($Z475=1,1,INDEX(Forecast_Capex_Input!$CI$12:$CI$286,$Z475-1))+1,NA)</f>
        <v>1</v>
      </c>
      <c r="AC475" s="28" cm="1">
        <f t="array" aca="1" ref="AC475" ca="1">IFERROR(IF(AA475=1,
INDEX(Forecast_Capex_Input!$AI$10:$BB$10,SMALL(IF(INDEX(Forecast_Capex_Input!$AI$12:$BB$286,$Z475,0)&gt;0,COLUMN(Forecast_Capex_Input!$AI$10:$BB$10)-COLUMN(Forecast_Capex_Input!$AI$12)+1),ROWS(OFFSET(AC474,0,0,-$AB475)))),
OFFSET(AC474,-INDEX(Forecast_Capex_Input!$CG$12:$CG$286,$Z475)+1,0)),NA)</f>
        <v>19</v>
      </c>
      <c r="AD475" s="28">
        <f t="shared" ca="1" si="47"/>
        <v>1</v>
      </c>
      <c r="AE475" s="82" t="b">
        <f t="shared" si="51"/>
        <v>0</v>
      </c>
      <c r="AF475" s="78" t="b">
        <v>0</v>
      </c>
      <c r="AG475" s="82" t="b">
        <f t="shared" si="48"/>
        <v>1</v>
      </c>
      <c r="AI475" s="55">
        <v>1.1748035622181007E-3</v>
      </c>
      <c r="AJ475" s="55">
        <v>4.3722070717601267E-4</v>
      </c>
      <c r="AK475" s="55">
        <v>1.5664047496241347E-3</v>
      </c>
      <c r="AL475" s="55">
        <v>1.4880845121429274E-3</v>
      </c>
      <c r="AM475" s="55">
        <v>2.7412083118422354E-3</v>
      </c>
      <c r="AN475" s="135">
        <v>7.4077218430034109E-3</v>
      </c>
      <c r="AP475" s="55">
        <v>1.1136734013761794E-3</v>
      </c>
      <c r="AQ475" s="55">
        <v>4.1989001640596846E-4</v>
      </c>
      <c r="AR475" s="55">
        <v>1.521684592142646E-3</v>
      </c>
      <c r="AS475" s="55">
        <v>1.4518604735921134E-3</v>
      </c>
      <c r="AT475" s="55">
        <v>2.6825284350155318E-3</v>
      </c>
      <c r="AU475" s="135">
        <v>7.1896369185324386E-3</v>
      </c>
      <c r="AW475" s="55">
        <v>0</v>
      </c>
      <c r="AX475" s="55">
        <v>0</v>
      </c>
      <c r="AY475" s="55">
        <v>0</v>
      </c>
      <c r="AZ475" s="55">
        <v>0</v>
      </c>
      <c r="BA475" s="55">
        <v>0</v>
      </c>
      <c r="BB475" s="135">
        <v>0</v>
      </c>
      <c r="BD475" s="55">
        <v>2.6140890846937495E-5</v>
      </c>
      <c r="BE475" s="55">
        <v>9.2991344948611509E-6</v>
      </c>
      <c r="BF475" s="55">
        <v>4.0470568872474711E-5</v>
      </c>
      <c r="BG475" s="55">
        <v>3.8881605694963954E-5</v>
      </c>
      <c r="BH475" s="55">
        <v>6.4706937881762907E-5</v>
      </c>
      <c r="BI475" s="135">
        <v>1.7949913779100022E-4</v>
      </c>
      <c r="BK475" s="55">
        <v>1.1398142922231169E-3</v>
      </c>
      <c r="BL475" s="55">
        <v>4.2918915090082961E-4</v>
      </c>
      <c r="BM475" s="55">
        <v>1.5621551610151207E-3</v>
      </c>
      <c r="BN475" s="55">
        <v>1.4907420792870773E-3</v>
      </c>
      <c r="BO475" s="55">
        <v>2.7472353728972949E-3</v>
      </c>
      <c r="BP475" s="135">
        <v>7.3691360563234391E-3</v>
      </c>
      <c r="BR475" s="147">
        <v>0.2</v>
      </c>
      <c r="BS475" s="147">
        <v>0.2</v>
      </c>
      <c r="BT475" s="147">
        <v>0.2</v>
      </c>
      <c r="BU475" s="147">
        <v>0.2</v>
      </c>
      <c r="BV475" s="147">
        <v>0.2</v>
      </c>
      <c r="BX475" s="55">
        <v>1.4815443686006823E-3</v>
      </c>
      <c r="BY475" s="55">
        <v>1.4815443686006823E-3</v>
      </c>
      <c r="BZ475" s="55">
        <v>1.4815443686006823E-3</v>
      </c>
      <c r="CA475" s="55">
        <v>1.4815443686006823E-3</v>
      </c>
      <c r="CB475" s="55">
        <v>1.4815443686006823E-3</v>
      </c>
      <c r="CC475" s="135">
        <v>7.4077218430034118E-3</v>
      </c>
      <c r="CE475" s="55">
        <v>1.4379273837064879E-3</v>
      </c>
      <c r="CF475" s="55">
        <v>1.4379273837064879E-3</v>
      </c>
      <c r="CG475" s="55">
        <v>1.4379273837064879E-3</v>
      </c>
      <c r="CH475" s="55">
        <v>1.4379273837064879E-3</v>
      </c>
      <c r="CI475" s="55">
        <v>1.4379273837064879E-3</v>
      </c>
      <c r="CJ475" s="135">
        <v>7.1896369185324395E-3</v>
      </c>
      <c r="CL475" s="55">
        <v>0</v>
      </c>
      <c r="CM475" s="55">
        <v>0</v>
      </c>
      <c r="CN475" s="55">
        <v>0</v>
      </c>
      <c r="CO475" s="55">
        <v>0</v>
      </c>
      <c r="CP475" s="55">
        <v>0</v>
      </c>
      <c r="CQ475" s="135">
        <v>0</v>
      </c>
      <c r="CS475" s="67">
        <v>3.5899827558200044E-5</v>
      </c>
      <c r="CT475" s="67">
        <v>3.5899827558200044E-5</v>
      </c>
      <c r="CU475" s="67">
        <v>3.5899827558200044E-5</v>
      </c>
      <c r="CV475" s="67">
        <v>3.5899827558200044E-5</v>
      </c>
      <c r="CW475" s="67">
        <v>3.5899827558200044E-5</v>
      </c>
      <c r="CX475" s="135">
        <v>1.7949913779100022E-4</v>
      </c>
      <c r="CZ475" s="55">
        <v>1.4738272112646879E-3</v>
      </c>
      <c r="DA475" s="55">
        <v>1.4738272112646879E-3</v>
      </c>
      <c r="DB475" s="55">
        <v>1.4738272112646879E-3</v>
      </c>
      <c r="DC475" s="55">
        <v>1.4738272112646879E-3</v>
      </c>
      <c r="DD475" s="55">
        <v>1.4738272112646879E-3</v>
      </c>
      <c r="DE475" s="135">
        <v>7.3691360563234391E-3</v>
      </c>
      <c r="DG475" s="43" t="b" cm="1">
        <f t="array" aca="1" ref="DG475" ca="1">OR($G475=Forecast_Capex_Input!$BF$8:$BF$10)</f>
        <v>0</v>
      </c>
      <c r="DH475" s="43" cm="1">
        <f t="array" aca="1" ref="DH475" ca="1">IFERROR(INDEX(Forecast_Capex_Input!BG$12:BG$286,$Z475)
*(INDEX(Forecast_Capex_Input!$H$12:$H$286,$Z475)=Repex),0)
*$DG475</f>
        <v>0</v>
      </c>
      <c r="DI475" s="43" cm="1">
        <f t="array" aca="1" ref="DI475" ca="1">IFERROR(INDEX(Forecast_Capex_Input!BH$12:BH$286,$Z475)
*(INDEX(Forecast_Capex_Input!$H$12:$H$286,$Z475)=Repex),0)
*$DG475</f>
        <v>0</v>
      </c>
      <c r="DJ475" s="43" cm="1">
        <f t="array" aca="1" ref="DJ475" ca="1">IFERROR(INDEX(Forecast_Capex_Input!BI$12:BI$286,$Z475)
*(INDEX(Forecast_Capex_Input!$H$12:$H$286,$Z475)=Repex),0)
*$DG475</f>
        <v>0</v>
      </c>
      <c r="DK475" s="43" cm="1">
        <f t="array" aca="1" ref="DK475" ca="1">IFERROR(INDEX(Forecast_Capex_Input!BJ$12:BJ$286,$Z475)
*(INDEX(Forecast_Capex_Input!$H$12:$H$286,$Z475)=Repex),0)
*$DG475</f>
        <v>0</v>
      </c>
      <c r="DL475" s="43" cm="1">
        <f t="array" aca="1" ref="DL475" ca="1">IFERROR(INDEX(Forecast_Capex_Input!BK$12:BK$286,$Z475)
*(INDEX(Forecast_Capex_Input!$H$12:$H$286,$Z475)=Repex),0)
*$DG475</f>
        <v>0</v>
      </c>
      <c r="DM475" s="43" cm="1">
        <f t="array" aca="1" ref="DM475" ca="1">IFERROR(INDEX(Forecast_Capex_Input!BL$12:BL$286,$Z475)
*(INDEX(Forecast_Capex_Input!$H$12:$H$286,$Z475)=Repex),0)
*$DG475</f>
        <v>0</v>
      </c>
      <c r="DO475" s="43" t="b" cm="1">
        <f t="array" aca="1" ref="DO475" ca="1">OR($G475=Forecast_Capex_Input!$BN$8:$BN$9)</f>
        <v>0</v>
      </c>
      <c r="DP475" s="43" cm="1">
        <f t="array" aca="1" ref="DP475" ca="1">IFERROR(INDEX(Forecast_Capex_Input!BO$12:BO$286,$Z475)
*(INDEX(Forecast_Capex_Input!$H$12:$H$286,$Z475)=Repex),0)
*$DO475</f>
        <v>0</v>
      </c>
      <c r="DQ475" s="43" cm="1">
        <f t="array" aca="1" ref="DQ475" ca="1">IFERROR(INDEX(Forecast_Capex_Input!BP$12:BP$286,$Z475)
*(INDEX(Forecast_Capex_Input!$H$12:$H$286,$Z475)=Repex),0)
*$DO475</f>
        <v>0</v>
      </c>
      <c r="DR475" s="43" cm="1">
        <f t="array" aca="1" ref="DR475" ca="1">IFERROR(INDEX(Forecast_Capex_Input!BQ$12:BQ$286,$Z475)
*(INDEX(Forecast_Capex_Input!$H$12:$H$286,$Z475)=Repex),0)
*$DO475</f>
        <v>0</v>
      </c>
      <c r="DS475" s="43" cm="1">
        <f t="array" aca="1" ref="DS475" ca="1">IFERROR(INDEX(Forecast_Capex_Input!BR$12:BR$286,$Z475)
*(INDEX(Forecast_Capex_Input!$H$12:$H$286,$Z475)=Repex),0)
*$DO475</f>
        <v>0</v>
      </c>
      <c r="DT475" s="43" cm="1">
        <f t="array" aca="1" ref="DT475" ca="1">IFERROR(INDEX(Forecast_Capex_Input!BS$12:BS$286,$Z475)
*(INDEX(Forecast_Capex_Input!$H$12:$H$286,$Z475)=Repex),0)
*$DO475</f>
        <v>0</v>
      </c>
      <c r="DV475" s="43" t="b" cm="1">
        <f t="array" aca="1" ref="DV475" ca="1">OR($G475=Forecast_Capex_Input!$BU$8:$BU$10)</f>
        <v>0</v>
      </c>
      <c r="DW475" s="43" cm="1">
        <f t="array" aca="1" ref="DW475" ca="1">IFERROR(INDEX(Forecast_Capex_Input!BV$12:BV$286,$Z475)
*(INDEX(Forecast_Capex_Input!$H$12:$H$286,$Z475)=Repex),0)
*$DV475</f>
        <v>0</v>
      </c>
      <c r="DX475" s="43" cm="1">
        <f t="array" aca="1" ref="DX475" ca="1">IFERROR(INDEX(Forecast_Capex_Input!BW$12:BW$286,$Z475)
*(INDEX(Forecast_Capex_Input!$H$12:$H$286,$Z475)=Repex),0)
*$DV475</f>
        <v>0</v>
      </c>
      <c r="DY475" s="43" cm="1">
        <f t="array" aca="1" ref="DY475" ca="1">IFERROR(INDEX(Forecast_Capex_Input!BX$12:BX$286,$Z475)
*(INDEX(Forecast_Capex_Input!$H$12:$H$286,$Z475)=Repex),0)
*$DV475</f>
        <v>0</v>
      </c>
      <c r="DZ475" s="43" cm="1">
        <f t="array" aca="1" ref="DZ475" ca="1">IFERROR(INDEX(Forecast_Capex_Input!BY$12:BY$286,$Z475)
*(INDEX(Forecast_Capex_Input!$H$12:$H$286,$Z475)=Repex),0)
*$DV475</f>
        <v>0</v>
      </c>
      <c r="EA475" s="43" cm="1">
        <f t="array" aca="1" ref="EA475" ca="1">IFERROR(INDEX(Forecast_Capex_Input!BZ$12:BZ$286,$Z475)
*(INDEX(Forecast_Capex_Input!$H$12:$H$286,$Z475)=Repex),0)
*$DV475</f>
        <v>0</v>
      </c>
      <c r="EB475" s="43" cm="1">
        <f t="array" aca="1" ref="EB475" ca="1">IFERROR(INDEX(Forecast_Capex_Input!CA$12:CA$286,$Z475)
*(INDEX(Forecast_Capex_Input!$H$12:$H$286,$Z475)=Repex),0)
*$DV475</f>
        <v>0</v>
      </c>
      <c r="EC475" s="43" cm="1">
        <f t="array" aca="1" ref="EC475" ca="1">IFERROR(INDEX(Forecast_Capex_Input!CB$12:CB$286,$Z475)
*(INDEX(Forecast_Capex_Input!$H$12:$H$286,$Z475)=Repex),0)
*$DV475</f>
        <v>0</v>
      </c>
      <c r="ED475" s="43" cm="1">
        <f t="array" aca="1" ref="ED475" ca="1">IFERROR(INDEX(Forecast_Capex_Input!CC$12:CC$286,$Z475)
*(INDEX(Forecast_Capex_Input!$H$12:$H$286,$Z475)=Repex),0)
*$DV475</f>
        <v>0</v>
      </c>
      <c r="EF475" s="86" t="str">
        <f t="shared" si="49"/>
        <v>N/A</v>
      </c>
      <c r="EG475" s="28" t="str">
        <f>IFERROR(RANK(EF475,EF$11:EF$1010,0)+COUNTIF(EF$11:EF475,EF475)-1,NA)</f>
        <v>N/A</v>
      </c>
    </row>
    <row r="476" spans="3:137" x14ac:dyDescent="0.2">
      <c r="C476" s="28">
        <f t="shared" si="50"/>
        <v>466</v>
      </c>
      <c r="D476" s="9" t="str" cm="1">
        <f t="array" ref="D476">IFERROR(INDEX(Forecast_Capex_Input!$D$12:$D$286,$Z476),NA)</f>
        <v>Tamworth  2020 Audit Recommended Cap Works - reviewed and prioritised</v>
      </c>
      <c r="E476" s="24" t="b" cm="1">
        <f t="array" ref="E476">IF($Z476=NA,NA,INDEX(Forecast_Capex_Input!$E$12:$E$286,$Z476))</f>
        <v>1</v>
      </c>
      <c r="F476" s="9" t="str" cm="1">
        <f t="array" aca="1" ref="F476" ca="1">IFERROR(INDEX(General!$E$25:$E$26,$AA476),NA)</f>
        <v>Non-Labour</v>
      </c>
      <c r="G476" s="9" t="str" cm="1">
        <f t="array" aca="1" ref="G476" ca="1">IFERROR(INDEX(Forecast_Capex_Input!$AI$11:$BB$11,$AC476),NA)</f>
        <v xml:space="preserve">Buildings </v>
      </c>
      <c r="H476" s="50" cm="1">
        <f t="array" aca="1" ref="H476" ca="1">IFERROR(INDEX(Forecast_Capex_Input!$AI$12:$BB$286,$Z476,$AC476),NA)</f>
        <v>1</v>
      </c>
      <c r="I476" s="150" t="str" cm="1">
        <f t="array" ref="I476">IFERROR(INDEX(Forecast_Capex_Input!$F$12:$F$286,$Z476),NA)</f>
        <v>Non-network - Other</v>
      </c>
      <c r="J476" s="150" t="str" cm="1">
        <f t="array" ref="J476">IFERROR(INDEX(Forecast_Capex_Input!G$12:G$286,$Z476),NA)</f>
        <v>Property</v>
      </c>
      <c r="K476" s="150" t="str" cm="1">
        <f t="array" ref="K476">IFERROR(INDEX(Forecast_Capex_Input!H$12:H$286,$Z476),NA)</f>
        <v>Fleet &amp; Property</v>
      </c>
      <c r="L476" s="150" t="str" cm="1">
        <f t="array" ref="L476">IFERROR(INDEX(Forecast_Capex_Input!I$12:I$286,$Z476),NA)</f>
        <v>N/A</v>
      </c>
      <c r="M476" s="150" t="str" cm="1">
        <f t="array" ref="M476">IFERROR(INDEX(Forecast_Capex_Input!J$12:J$286,$Z476),NA)</f>
        <v>Tamworth Depot</v>
      </c>
      <c r="N476" s="150" t="str" cm="1">
        <f t="array" ref="N476">IFERROR(INDEX(Forecast_Capex_Input!K$12:K$286,$Z476),NA)</f>
        <v>N/A</v>
      </c>
      <c r="O476" s="150" t="str" cm="1">
        <f t="array" ref="O476">IFERROR(INDEX(Forecast_Capex_Input!L$12:L$286,$Z476),NA)</f>
        <v>N/A</v>
      </c>
      <c r="P476" s="150" t="str" cm="1">
        <f t="array" ref="P476">IFERROR(INDEX(Forecast_Capex_Input!M$12:M$286,$Z476),NA)</f>
        <v>N/A</v>
      </c>
      <c r="Q476" s="24" t="str" cm="1">
        <f t="array" ref="Q476">IFERROR(INDEX(Forecast_Capex_Input!N$12:N$286,$Z476),NA)</f>
        <v>No</v>
      </c>
      <c r="R476" s="190" cm="1">
        <f t="array" ref="R476">IFERROR(INDEX(Forecast_Capex_Input!O$12:O$286,$Z476),0)</f>
        <v>0</v>
      </c>
      <c r="S476" s="24" t="str" cm="1">
        <f t="array" ref="S476">IFERROR(INDEX(Forecast_Capex_Input!P$12:P$286,$Z476),0)</f>
        <v>Safety security &amp; reliability</v>
      </c>
      <c r="T476" s="150" t="str" cm="1">
        <f t="array" aca="1" ref="T476" ca="1">IFERROR(INDEX(General!$K$91:$K$110,$AC476),NA)</f>
        <v xml:space="preserve">Buildings </v>
      </c>
      <c r="U476" s="43" cm="1">
        <f t="array" aca="1" ref="U476" ca="1">IFERROR(
IF($F476=General!$E$25,INDEX(Forecast_Capex_Input!S$12:S$286,$Z476),
INDEX(Forecast_Capex_Input!T$12:T$286,$Z476)),0)</f>
        <v>0.92500000000000004</v>
      </c>
      <c r="V476" s="82" t="b">
        <f>IFERROR(INDEX(Overheads!$T$19:$T$26,MATCH($I476,Overheads!$E$19:$E$26,0)),FALSE)</f>
        <v>0</v>
      </c>
      <c r="W476" s="209" t="str" cm="1">
        <f t="array" ref="W476">IFERROR(
INDEX(Forecast_Capex_Input!CN$12:CN$286,$Z476),0)</f>
        <v>FY21</v>
      </c>
      <c r="X476" s="209">
        <f>IFERROR(
MATCH($W476,General!$L$39:$S$39,0),1)</f>
        <v>1</v>
      </c>
      <c r="Z476" s="28">
        <f>IFERROR(
IF(MATCH($C476,Forecast_Capex_Input!$CI$12:$CI$286,1)+1&gt;MAX(Forecast_Capex_Input!$C$12:$C$286),NA,
MATCH($C476,Forecast_Capex_Input!$CI$12:$CI$286,1)+1),1)</f>
        <v>190</v>
      </c>
      <c r="AA476" s="28" cm="1">
        <f t="array" aca="1" ref="AA476" ca="1">IFERROR(
IF(Z475&lt;&gt;Z476,1,
IF(COUNTIF(OFFSET(AA475,0,0,-INDEX(Forecast_Capex_Input!$CG$12:$CG$286,$Z476)),AA475)=INDEX(Forecast_Capex_Input!$CG$12:$CG$286,$Z476),AA475+1,AA475)),NA)</f>
        <v>2</v>
      </c>
      <c r="AB476" s="28" cm="1">
        <f t="array" ref="AB476">IFERROR($C476-IF($Z476=1,1,INDEX(Forecast_Capex_Input!$CI$12:$CI$286,$Z476-1))+1,NA)</f>
        <v>2</v>
      </c>
      <c r="AC476" s="28" cm="1">
        <f t="array" aca="1" ref="AC476" ca="1">IFERROR(IF(AA476=1,
INDEX(Forecast_Capex_Input!$AI$10:$BB$10,SMALL(IF(INDEX(Forecast_Capex_Input!$AI$12:$BB$286,$Z476,0)&gt;0,COLUMN(Forecast_Capex_Input!$AI$10:$BB$10)-COLUMN(Forecast_Capex_Input!$AI$12)+1),ROWS(OFFSET(AC475,0,0,-$AB476)))),
OFFSET(AC475,-INDEX(Forecast_Capex_Input!$CG$12:$CG$286,$Z476)+1,0)),NA)</f>
        <v>19</v>
      </c>
      <c r="AD476" s="28">
        <f t="shared" ca="1" si="47"/>
        <v>2</v>
      </c>
      <c r="AE476" s="82" t="b">
        <f t="shared" si="51"/>
        <v>0</v>
      </c>
      <c r="AF476" s="78" t="b">
        <v>0</v>
      </c>
      <c r="AG476" s="82" t="b">
        <f t="shared" si="48"/>
        <v>1</v>
      </c>
      <c r="AI476" s="55">
        <v>1.4489243934023241E-2</v>
      </c>
      <c r="AJ476" s="55">
        <v>5.3923887218374896E-3</v>
      </c>
      <c r="AK476" s="55">
        <v>1.9318991912030993E-2</v>
      </c>
      <c r="AL476" s="55">
        <v>1.8353042316429438E-2</v>
      </c>
      <c r="AM476" s="55">
        <v>3.3808235846054233E-2</v>
      </c>
      <c r="AN476" s="135">
        <v>9.1361902730375394E-2</v>
      </c>
      <c r="AP476" s="55">
        <v>1.4489243934023241E-2</v>
      </c>
      <c r="AQ476" s="55">
        <v>5.3923887218374896E-3</v>
      </c>
      <c r="AR476" s="55">
        <v>1.9318991912030993E-2</v>
      </c>
      <c r="AS476" s="55">
        <v>1.8353042316429438E-2</v>
      </c>
      <c r="AT476" s="55">
        <v>3.3808235846054233E-2</v>
      </c>
      <c r="AU476" s="135">
        <v>9.1361902730375394E-2</v>
      </c>
      <c r="AW476" s="55">
        <v>0</v>
      </c>
      <c r="AX476" s="55">
        <v>0</v>
      </c>
      <c r="AY476" s="55">
        <v>0</v>
      </c>
      <c r="AZ476" s="55">
        <v>0</v>
      </c>
      <c r="BA476" s="55">
        <v>0</v>
      </c>
      <c r="BB476" s="135">
        <v>0</v>
      </c>
      <c r="BD476" s="55">
        <v>3.4010127535228236E-4</v>
      </c>
      <c r="BE476" s="55">
        <v>1.1942305368951006E-4</v>
      </c>
      <c r="BF476" s="55">
        <v>5.1380594688267686E-4</v>
      </c>
      <c r="BG476" s="55">
        <v>4.9150436121789156E-4</v>
      </c>
      <c r="BH476" s="55">
        <v>8.1550949776603397E-4</v>
      </c>
      <c r="BI476" s="135">
        <v>2.2803441349083949E-3</v>
      </c>
      <c r="BK476" s="55">
        <v>1.4829345209375523E-2</v>
      </c>
      <c r="BL476" s="55">
        <v>5.5118117755269995E-3</v>
      </c>
      <c r="BM476" s="55">
        <v>1.9832797858913669E-2</v>
      </c>
      <c r="BN476" s="55">
        <v>1.8844546677647331E-2</v>
      </c>
      <c r="BO476" s="55">
        <v>3.4623745343820268E-2</v>
      </c>
      <c r="BP476" s="135">
        <v>9.3642246865283801E-2</v>
      </c>
      <c r="BR476" s="147">
        <v>0.2</v>
      </c>
      <c r="BS476" s="147">
        <v>0.2</v>
      </c>
      <c r="BT476" s="147">
        <v>0.2</v>
      </c>
      <c r="BU476" s="147">
        <v>0.2</v>
      </c>
      <c r="BV476" s="147">
        <v>0.2</v>
      </c>
      <c r="BX476" s="55">
        <v>1.8272380546075079E-2</v>
      </c>
      <c r="BY476" s="55">
        <v>1.8272380546075079E-2</v>
      </c>
      <c r="BZ476" s="55">
        <v>1.8272380546075079E-2</v>
      </c>
      <c r="CA476" s="55">
        <v>1.8272380546075079E-2</v>
      </c>
      <c r="CB476" s="55">
        <v>1.8272380546075079E-2</v>
      </c>
      <c r="CC476" s="135">
        <v>9.1361902730375394E-2</v>
      </c>
      <c r="CE476" s="55">
        <v>1.8272380546075079E-2</v>
      </c>
      <c r="CF476" s="55">
        <v>1.8272380546075079E-2</v>
      </c>
      <c r="CG476" s="55">
        <v>1.8272380546075079E-2</v>
      </c>
      <c r="CH476" s="55">
        <v>1.8272380546075079E-2</v>
      </c>
      <c r="CI476" s="55">
        <v>1.8272380546075079E-2</v>
      </c>
      <c r="CJ476" s="135">
        <v>9.1361902730375394E-2</v>
      </c>
      <c r="CL476" s="55">
        <v>0</v>
      </c>
      <c r="CM476" s="55">
        <v>0</v>
      </c>
      <c r="CN476" s="55">
        <v>0</v>
      </c>
      <c r="CO476" s="55">
        <v>0</v>
      </c>
      <c r="CP476" s="55">
        <v>0</v>
      </c>
      <c r="CQ476" s="135">
        <v>0</v>
      </c>
      <c r="CS476" s="67">
        <v>4.56068826981679E-4</v>
      </c>
      <c r="CT476" s="67">
        <v>4.56068826981679E-4</v>
      </c>
      <c r="CU476" s="67">
        <v>4.56068826981679E-4</v>
      </c>
      <c r="CV476" s="67">
        <v>4.56068826981679E-4</v>
      </c>
      <c r="CW476" s="67">
        <v>4.56068826981679E-4</v>
      </c>
      <c r="CX476" s="135">
        <v>2.2803441349083949E-3</v>
      </c>
      <c r="CZ476" s="55">
        <v>1.8728449373056757E-2</v>
      </c>
      <c r="DA476" s="55">
        <v>1.8728449373056757E-2</v>
      </c>
      <c r="DB476" s="55">
        <v>1.8728449373056757E-2</v>
      </c>
      <c r="DC476" s="55">
        <v>1.8728449373056757E-2</v>
      </c>
      <c r="DD476" s="55">
        <v>1.8728449373056757E-2</v>
      </c>
      <c r="DE476" s="135">
        <v>9.3642246865283787E-2</v>
      </c>
      <c r="DG476" s="43" t="b" cm="1">
        <f t="array" aca="1" ref="DG476" ca="1">OR($G476=Forecast_Capex_Input!$BF$8:$BF$10)</f>
        <v>0</v>
      </c>
      <c r="DH476" s="43" cm="1">
        <f t="array" aca="1" ref="DH476" ca="1">IFERROR(INDEX(Forecast_Capex_Input!BG$12:BG$286,$Z476)
*(INDEX(Forecast_Capex_Input!$H$12:$H$286,$Z476)=Repex),0)
*$DG476</f>
        <v>0</v>
      </c>
      <c r="DI476" s="43" cm="1">
        <f t="array" aca="1" ref="DI476" ca="1">IFERROR(INDEX(Forecast_Capex_Input!BH$12:BH$286,$Z476)
*(INDEX(Forecast_Capex_Input!$H$12:$H$286,$Z476)=Repex),0)
*$DG476</f>
        <v>0</v>
      </c>
      <c r="DJ476" s="43" cm="1">
        <f t="array" aca="1" ref="DJ476" ca="1">IFERROR(INDEX(Forecast_Capex_Input!BI$12:BI$286,$Z476)
*(INDEX(Forecast_Capex_Input!$H$12:$H$286,$Z476)=Repex),0)
*$DG476</f>
        <v>0</v>
      </c>
      <c r="DK476" s="43" cm="1">
        <f t="array" aca="1" ref="DK476" ca="1">IFERROR(INDEX(Forecast_Capex_Input!BJ$12:BJ$286,$Z476)
*(INDEX(Forecast_Capex_Input!$H$12:$H$286,$Z476)=Repex),0)
*$DG476</f>
        <v>0</v>
      </c>
      <c r="DL476" s="43" cm="1">
        <f t="array" aca="1" ref="DL476" ca="1">IFERROR(INDEX(Forecast_Capex_Input!BK$12:BK$286,$Z476)
*(INDEX(Forecast_Capex_Input!$H$12:$H$286,$Z476)=Repex),0)
*$DG476</f>
        <v>0</v>
      </c>
      <c r="DM476" s="43" cm="1">
        <f t="array" aca="1" ref="DM476" ca="1">IFERROR(INDEX(Forecast_Capex_Input!BL$12:BL$286,$Z476)
*(INDEX(Forecast_Capex_Input!$H$12:$H$286,$Z476)=Repex),0)
*$DG476</f>
        <v>0</v>
      </c>
      <c r="DO476" s="43" t="b" cm="1">
        <f t="array" aca="1" ref="DO476" ca="1">OR($G476=Forecast_Capex_Input!$BN$8:$BN$9)</f>
        <v>0</v>
      </c>
      <c r="DP476" s="43" cm="1">
        <f t="array" aca="1" ref="DP476" ca="1">IFERROR(INDEX(Forecast_Capex_Input!BO$12:BO$286,$Z476)
*(INDEX(Forecast_Capex_Input!$H$12:$H$286,$Z476)=Repex),0)
*$DO476</f>
        <v>0</v>
      </c>
      <c r="DQ476" s="43" cm="1">
        <f t="array" aca="1" ref="DQ476" ca="1">IFERROR(INDEX(Forecast_Capex_Input!BP$12:BP$286,$Z476)
*(INDEX(Forecast_Capex_Input!$H$12:$H$286,$Z476)=Repex),0)
*$DO476</f>
        <v>0</v>
      </c>
      <c r="DR476" s="43" cm="1">
        <f t="array" aca="1" ref="DR476" ca="1">IFERROR(INDEX(Forecast_Capex_Input!BQ$12:BQ$286,$Z476)
*(INDEX(Forecast_Capex_Input!$H$12:$H$286,$Z476)=Repex),0)
*$DO476</f>
        <v>0</v>
      </c>
      <c r="DS476" s="43" cm="1">
        <f t="array" aca="1" ref="DS476" ca="1">IFERROR(INDEX(Forecast_Capex_Input!BR$12:BR$286,$Z476)
*(INDEX(Forecast_Capex_Input!$H$12:$H$286,$Z476)=Repex),0)
*$DO476</f>
        <v>0</v>
      </c>
      <c r="DT476" s="43" cm="1">
        <f t="array" aca="1" ref="DT476" ca="1">IFERROR(INDEX(Forecast_Capex_Input!BS$12:BS$286,$Z476)
*(INDEX(Forecast_Capex_Input!$H$12:$H$286,$Z476)=Repex),0)
*$DO476</f>
        <v>0</v>
      </c>
      <c r="DV476" s="43" t="b" cm="1">
        <f t="array" aca="1" ref="DV476" ca="1">OR($G476=Forecast_Capex_Input!$BU$8:$BU$10)</f>
        <v>0</v>
      </c>
      <c r="DW476" s="43" cm="1">
        <f t="array" aca="1" ref="DW476" ca="1">IFERROR(INDEX(Forecast_Capex_Input!BV$12:BV$286,$Z476)
*(INDEX(Forecast_Capex_Input!$H$12:$H$286,$Z476)=Repex),0)
*$DV476</f>
        <v>0</v>
      </c>
      <c r="DX476" s="43" cm="1">
        <f t="array" aca="1" ref="DX476" ca="1">IFERROR(INDEX(Forecast_Capex_Input!BW$12:BW$286,$Z476)
*(INDEX(Forecast_Capex_Input!$H$12:$H$286,$Z476)=Repex),0)
*$DV476</f>
        <v>0</v>
      </c>
      <c r="DY476" s="43" cm="1">
        <f t="array" aca="1" ref="DY476" ca="1">IFERROR(INDEX(Forecast_Capex_Input!BX$12:BX$286,$Z476)
*(INDEX(Forecast_Capex_Input!$H$12:$H$286,$Z476)=Repex),0)
*$DV476</f>
        <v>0</v>
      </c>
      <c r="DZ476" s="43" cm="1">
        <f t="array" aca="1" ref="DZ476" ca="1">IFERROR(INDEX(Forecast_Capex_Input!BY$12:BY$286,$Z476)
*(INDEX(Forecast_Capex_Input!$H$12:$H$286,$Z476)=Repex),0)
*$DV476</f>
        <v>0</v>
      </c>
      <c r="EA476" s="43" cm="1">
        <f t="array" aca="1" ref="EA476" ca="1">IFERROR(INDEX(Forecast_Capex_Input!BZ$12:BZ$286,$Z476)
*(INDEX(Forecast_Capex_Input!$H$12:$H$286,$Z476)=Repex),0)
*$DV476</f>
        <v>0</v>
      </c>
      <c r="EB476" s="43" cm="1">
        <f t="array" aca="1" ref="EB476" ca="1">IFERROR(INDEX(Forecast_Capex_Input!CA$12:CA$286,$Z476)
*(INDEX(Forecast_Capex_Input!$H$12:$H$286,$Z476)=Repex),0)
*$DV476</f>
        <v>0</v>
      </c>
      <c r="EC476" s="43" cm="1">
        <f t="array" aca="1" ref="EC476" ca="1">IFERROR(INDEX(Forecast_Capex_Input!CB$12:CB$286,$Z476)
*(INDEX(Forecast_Capex_Input!$H$12:$H$286,$Z476)=Repex),0)
*$DV476</f>
        <v>0</v>
      </c>
      <c r="ED476" s="43" cm="1">
        <f t="array" aca="1" ref="ED476" ca="1">IFERROR(INDEX(Forecast_Capex_Input!CC$12:CC$286,$Z476)
*(INDEX(Forecast_Capex_Input!$H$12:$H$286,$Z476)=Repex),0)
*$DV476</f>
        <v>0</v>
      </c>
      <c r="EF476" s="86" t="str">
        <f t="shared" si="49"/>
        <v>N/A</v>
      </c>
      <c r="EG476" s="28" t="str">
        <f>IFERROR(RANK(EF476,EF$11:EF$1010,0)+COUNTIF(EF$11:EF476,EF476)-1,NA)</f>
        <v>N/A</v>
      </c>
    </row>
    <row r="477" spans="3:137" x14ac:dyDescent="0.2">
      <c r="C477" s="28">
        <f t="shared" si="50"/>
        <v>467</v>
      </c>
      <c r="D477" s="9" t="str" cm="1">
        <f t="array" ref="D477">IFERROR(INDEX(Forecast_Capex_Input!$D$12:$D$286,$Z477),NA)</f>
        <v>Yass 2020 Audit Recommended Cap Works - reviewed and prioritised</v>
      </c>
      <c r="E477" s="24" t="b" cm="1">
        <f t="array" ref="E477">IF($Z477=NA,NA,INDEX(Forecast_Capex_Input!$E$12:$E$286,$Z477))</f>
        <v>1</v>
      </c>
      <c r="F477" s="9" t="str" cm="1">
        <f t="array" aca="1" ref="F477" ca="1">IFERROR(INDEX(General!$E$25:$E$26,$AA477),NA)</f>
        <v>Labour</v>
      </c>
      <c r="G477" s="9" t="str" cm="1">
        <f t="array" aca="1" ref="G477" ca="1">IFERROR(INDEX(Forecast_Capex_Input!$AI$11:$BB$11,$AC477),NA)</f>
        <v xml:space="preserve">Buildings </v>
      </c>
      <c r="H477" s="50" cm="1">
        <f t="array" aca="1" ref="H477" ca="1">IFERROR(INDEX(Forecast_Capex_Input!$AI$12:$BB$286,$Z477,$AC477),NA)</f>
        <v>1</v>
      </c>
      <c r="I477" s="150" t="str" cm="1">
        <f t="array" ref="I477">IFERROR(INDEX(Forecast_Capex_Input!$F$12:$F$286,$Z477),NA)</f>
        <v>Non-network - Other</v>
      </c>
      <c r="J477" s="150" t="str" cm="1">
        <f t="array" ref="J477">IFERROR(INDEX(Forecast_Capex_Input!G$12:G$286,$Z477),NA)</f>
        <v>Property</v>
      </c>
      <c r="K477" s="150" t="str" cm="1">
        <f t="array" ref="K477">IFERROR(INDEX(Forecast_Capex_Input!H$12:H$286,$Z477),NA)</f>
        <v>Fleet &amp; Property</v>
      </c>
      <c r="L477" s="150" t="str" cm="1">
        <f t="array" ref="L477">IFERROR(INDEX(Forecast_Capex_Input!I$12:I$286,$Z477),NA)</f>
        <v>N/A</v>
      </c>
      <c r="M477" s="150" t="str" cm="1">
        <f t="array" ref="M477">IFERROR(INDEX(Forecast_Capex_Input!J$12:J$286,$Z477),NA)</f>
        <v>Yass Depot</v>
      </c>
      <c r="N477" s="150" t="str" cm="1">
        <f t="array" ref="N477">IFERROR(INDEX(Forecast_Capex_Input!K$12:K$286,$Z477),NA)</f>
        <v>N/A</v>
      </c>
      <c r="O477" s="150" t="str" cm="1">
        <f t="array" ref="O477">IFERROR(INDEX(Forecast_Capex_Input!L$12:L$286,$Z477),NA)</f>
        <v>N/A</v>
      </c>
      <c r="P477" s="150" t="str" cm="1">
        <f t="array" ref="P477">IFERROR(INDEX(Forecast_Capex_Input!M$12:M$286,$Z477),NA)</f>
        <v>N/A</v>
      </c>
      <c r="Q477" s="24" t="str" cm="1">
        <f t="array" ref="Q477">IFERROR(INDEX(Forecast_Capex_Input!N$12:N$286,$Z477),NA)</f>
        <v>No</v>
      </c>
      <c r="R477" s="190" cm="1">
        <f t="array" ref="R477">IFERROR(INDEX(Forecast_Capex_Input!O$12:O$286,$Z477),0)</f>
        <v>0</v>
      </c>
      <c r="S477" s="24" t="str" cm="1">
        <f t="array" ref="S477">IFERROR(INDEX(Forecast_Capex_Input!P$12:P$286,$Z477),0)</f>
        <v>Safety security &amp; reliability</v>
      </c>
      <c r="T477" s="150" t="str" cm="1">
        <f t="array" aca="1" ref="T477" ca="1">IFERROR(INDEX(General!$K$91:$K$110,$AC477),NA)</f>
        <v xml:space="preserve">Buildings </v>
      </c>
      <c r="U477" s="43" cm="1">
        <f t="array" aca="1" ref="U477" ca="1">IFERROR(
IF($F477=General!$E$25,INDEX(Forecast_Capex_Input!S$12:S$286,$Z477),
INDEX(Forecast_Capex_Input!T$12:T$286,$Z477)),0)</f>
        <v>7.4999999999999997E-2</v>
      </c>
      <c r="V477" s="82" t="b">
        <f>IFERROR(INDEX(Overheads!$T$19:$T$26,MATCH($I477,Overheads!$E$19:$E$26,0)),FALSE)</f>
        <v>0</v>
      </c>
      <c r="W477" s="209" t="str" cm="1">
        <f t="array" ref="W477">IFERROR(
INDEX(Forecast_Capex_Input!CN$12:CN$286,$Z477),0)</f>
        <v>FY21</v>
      </c>
      <c r="X477" s="209">
        <f>IFERROR(
MATCH($W477,General!$L$39:$S$39,0),1)</f>
        <v>1</v>
      </c>
      <c r="Z477" s="28">
        <f>IFERROR(
IF(MATCH($C477,Forecast_Capex_Input!$CI$12:$CI$286,1)+1&gt;MAX(Forecast_Capex_Input!$C$12:$C$286),NA,
MATCH($C477,Forecast_Capex_Input!$CI$12:$CI$286,1)+1),1)</f>
        <v>191</v>
      </c>
      <c r="AA477" s="28" cm="1">
        <f t="array" aca="1" ref="AA477" ca="1">IFERROR(
IF(Z476&lt;&gt;Z477,1,
IF(COUNTIF(OFFSET(AA476,0,0,-INDEX(Forecast_Capex_Input!$CG$12:$CG$286,$Z477)),AA476)=INDEX(Forecast_Capex_Input!$CG$12:$CG$286,$Z477),AA476+1,AA476)),NA)</f>
        <v>1</v>
      </c>
      <c r="AB477" s="28" cm="1">
        <f t="array" ref="AB477">IFERROR($C477-IF($Z477=1,1,INDEX(Forecast_Capex_Input!$CI$12:$CI$286,$Z477-1))+1,NA)</f>
        <v>1</v>
      </c>
      <c r="AC477" s="28" cm="1">
        <f t="array" aca="1" ref="AC477" ca="1">IFERROR(IF(AA477=1,
INDEX(Forecast_Capex_Input!$AI$10:$BB$10,SMALL(IF(INDEX(Forecast_Capex_Input!$AI$12:$BB$286,$Z477,0)&gt;0,COLUMN(Forecast_Capex_Input!$AI$10:$BB$10)-COLUMN(Forecast_Capex_Input!$AI$12)+1),ROWS(OFFSET(AC476,0,0,-$AB477)))),
OFFSET(AC476,-INDEX(Forecast_Capex_Input!$CG$12:$CG$286,$Z477)+1,0)),NA)</f>
        <v>19</v>
      </c>
      <c r="AD477" s="28">
        <f t="shared" ca="1" si="47"/>
        <v>1</v>
      </c>
      <c r="AE477" s="82" t="b">
        <f t="shared" si="51"/>
        <v>0</v>
      </c>
      <c r="AF477" s="78" t="b">
        <v>0</v>
      </c>
      <c r="AG477" s="82" t="b">
        <f t="shared" si="48"/>
        <v>1</v>
      </c>
      <c r="AI477" s="55">
        <v>3.1675632972054259E-2</v>
      </c>
      <c r="AJ477" s="55">
        <v>2.9200489407174918E-2</v>
      </c>
      <c r="AK477" s="55">
        <v>1.958847004872535E-2</v>
      </c>
      <c r="AL477" s="55">
        <v>7.7727049153342193E-2</v>
      </c>
      <c r="AM477" s="55">
        <v>5.9548948948125058E-3</v>
      </c>
      <c r="AN477" s="135">
        <v>0.16414653647610924</v>
      </c>
      <c r="AP477" s="55">
        <v>3.0027411430492514E-2</v>
      </c>
      <c r="AQ477" s="55">
        <v>2.8043031299761965E-2</v>
      </c>
      <c r="AR477" s="55">
        <v>1.9029227959086247E-2</v>
      </c>
      <c r="AS477" s="55">
        <v>7.5834960631489978E-2</v>
      </c>
      <c r="AT477" s="55">
        <v>5.8274210003864645E-3</v>
      </c>
      <c r="AU477" s="135">
        <v>0.15876205232121718</v>
      </c>
      <c r="AW477" s="55">
        <v>0</v>
      </c>
      <c r="AX477" s="55">
        <v>0</v>
      </c>
      <c r="AY477" s="55">
        <v>0</v>
      </c>
      <c r="AZ477" s="55">
        <v>0</v>
      </c>
      <c r="BA477" s="55">
        <v>0</v>
      </c>
      <c r="BB477" s="135">
        <v>0</v>
      </c>
      <c r="BD477" s="55">
        <v>7.0482358979807229E-4</v>
      </c>
      <c r="BE477" s="55">
        <v>6.210576806092899E-4</v>
      </c>
      <c r="BF477" s="55">
        <v>5.0609941421817873E-4</v>
      </c>
      <c r="BG477" s="55">
        <v>2.0309011029630698E-3</v>
      </c>
      <c r="BH477" s="55">
        <v>1.4056684870917478E-4</v>
      </c>
      <c r="BI477" s="135">
        <v>4.0034486362977859E-3</v>
      </c>
      <c r="BK477" s="55">
        <v>3.0732235020290585E-2</v>
      </c>
      <c r="BL477" s="55">
        <v>2.8664088980371254E-2</v>
      </c>
      <c r="BM477" s="55">
        <v>1.9535327373304427E-2</v>
      </c>
      <c r="BN477" s="55">
        <v>7.7865861734453048E-2</v>
      </c>
      <c r="BO477" s="55">
        <v>5.9679878490956394E-3</v>
      </c>
      <c r="BP477" s="135">
        <v>0.16276550095751496</v>
      </c>
      <c r="BR477" s="147">
        <v>0.2</v>
      </c>
      <c r="BS477" s="147">
        <v>0.2</v>
      </c>
      <c r="BT477" s="147">
        <v>0.2</v>
      </c>
      <c r="BU477" s="147">
        <v>0.2</v>
      </c>
      <c r="BV477" s="147">
        <v>0.2</v>
      </c>
      <c r="BX477" s="55">
        <v>3.2829307295221849E-2</v>
      </c>
      <c r="BY477" s="55">
        <v>3.2829307295221849E-2</v>
      </c>
      <c r="BZ477" s="55">
        <v>3.2829307295221849E-2</v>
      </c>
      <c r="CA477" s="55">
        <v>3.2829307295221849E-2</v>
      </c>
      <c r="CB477" s="55">
        <v>3.2829307295221849E-2</v>
      </c>
      <c r="CC477" s="135">
        <v>0.16414653647610924</v>
      </c>
      <c r="CE477" s="55">
        <v>3.1752410464243437E-2</v>
      </c>
      <c r="CF477" s="55">
        <v>3.1752410464243437E-2</v>
      </c>
      <c r="CG477" s="55">
        <v>3.1752410464243437E-2</v>
      </c>
      <c r="CH477" s="55">
        <v>3.1752410464243437E-2</v>
      </c>
      <c r="CI477" s="55">
        <v>3.1752410464243437E-2</v>
      </c>
      <c r="CJ477" s="135">
        <v>0.15876205232121718</v>
      </c>
      <c r="CL477" s="55">
        <v>0</v>
      </c>
      <c r="CM477" s="55">
        <v>0</v>
      </c>
      <c r="CN477" s="55">
        <v>0</v>
      </c>
      <c r="CO477" s="55">
        <v>0</v>
      </c>
      <c r="CP477" s="55">
        <v>0</v>
      </c>
      <c r="CQ477" s="135">
        <v>0</v>
      </c>
      <c r="CS477" s="67">
        <v>8.006897272595572E-4</v>
      </c>
      <c r="CT477" s="67">
        <v>8.006897272595572E-4</v>
      </c>
      <c r="CU477" s="67">
        <v>8.006897272595572E-4</v>
      </c>
      <c r="CV477" s="67">
        <v>8.006897272595572E-4</v>
      </c>
      <c r="CW477" s="67">
        <v>8.006897272595572E-4</v>
      </c>
      <c r="CX477" s="135">
        <v>4.0034486362977859E-3</v>
      </c>
      <c r="CZ477" s="55">
        <v>3.2553100191502995E-2</v>
      </c>
      <c r="DA477" s="55">
        <v>3.2553100191502995E-2</v>
      </c>
      <c r="DB477" s="55">
        <v>3.2553100191502995E-2</v>
      </c>
      <c r="DC477" s="55">
        <v>3.2553100191502995E-2</v>
      </c>
      <c r="DD477" s="55">
        <v>3.2553100191502995E-2</v>
      </c>
      <c r="DE477" s="135">
        <v>0.16276550095751496</v>
      </c>
      <c r="DG477" s="43" t="b" cm="1">
        <f t="array" aca="1" ref="DG477" ca="1">OR($G477=Forecast_Capex_Input!$BF$8:$BF$10)</f>
        <v>0</v>
      </c>
      <c r="DH477" s="43" cm="1">
        <f t="array" aca="1" ref="DH477" ca="1">IFERROR(INDEX(Forecast_Capex_Input!BG$12:BG$286,$Z477)
*(INDEX(Forecast_Capex_Input!$H$12:$H$286,$Z477)=Repex),0)
*$DG477</f>
        <v>0</v>
      </c>
      <c r="DI477" s="43" cm="1">
        <f t="array" aca="1" ref="DI477" ca="1">IFERROR(INDEX(Forecast_Capex_Input!BH$12:BH$286,$Z477)
*(INDEX(Forecast_Capex_Input!$H$12:$H$286,$Z477)=Repex),0)
*$DG477</f>
        <v>0</v>
      </c>
      <c r="DJ477" s="43" cm="1">
        <f t="array" aca="1" ref="DJ477" ca="1">IFERROR(INDEX(Forecast_Capex_Input!BI$12:BI$286,$Z477)
*(INDEX(Forecast_Capex_Input!$H$12:$H$286,$Z477)=Repex),0)
*$DG477</f>
        <v>0</v>
      </c>
      <c r="DK477" s="43" cm="1">
        <f t="array" aca="1" ref="DK477" ca="1">IFERROR(INDEX(Forecast_Capex_Input!BJ$12:BJ$286,$Z477)
*(INDEX(Forecast_Capex_Input!$H$12:$H$286,$Z477)=Repex),0)
*$DG477</f>
        <v>0</v>
      </c>
      <c r="DL477" s="43" cm="1">
        <f t="array" aca="1" ref="DL477" ca="1">IFERROR(INDEX(Forecast_Capex_Input!BK$12:BK$286,$Z477)
*(INDEX(Forecast_Capex_Input!$H$12:$H$286,$Z477)=Repex),0)
*$DG477</f>
        <v>0</v>
      </c>
      <c r="DM477" s="43" cm="1">
        <f t="array" aca="1" ref="DM477" ca="1">IFERROR(INDEX(Forecast_Capex_Input!BL$12:BL$286,$Z477)
*(INDEX(Forecast_Capex_Input!$H$12:$H$286,$Z477)=Repex),0)
*$DG477</f>
        <v>0</v>
      </c>
      <c r="DO477" s="43" t="b" cm="1">
        <f t="array" aca="1" ref="DO477" ca="1">OR($G477=Forecast_Capex_Input!$BN$8:$BN$9)</f>
        <v>0</v>
      </c>
      <c r="DP477" s="43" cm="1">
        <f t="array" aca="1" ref="DP477" ca="1">IFERROR(INDEX(Forecast_Capex_Input!BO$12:BO$286,$Z477)
*(INDEX(Forecast_Capex_Input!$H$12:$H$286,$Z477)=Repex),0)
*$DO477</f>
        <v>0</v>
      </c>
      <c r="DQ477" s="43" cm="1">
        <f t="array" aca="1" ref="DQ477" ca="1">IFERROR(INDEX(Forecast_Capex_Input!BP$12:BP$286,$Z477)
*(INDEX(Forecast_Capex_Input!$H$12:$H$286,$Z477)=Repex),0)
*$DO477</f>
        <v>0</v>
      </c>
      <c r="DR477" s="43" cm="1">
        <f t="array" aca="1" ref="DR477" ca="1">IFERROR(INDEX(Forecast_Capex_Input!BQ$12:BQ$286,$Z477)
*(INDEX(Forecast_Capex_Input!$H$12:$H$286,$Z477)=Repex),0)
*$DO477</f>
        <v>0</v>
      </c>
      <c r="DS477" s="43" cm="1">
        <f t="array" aca="1" ref="DS477" ca="1">IFERROR(INDEX(Forecast_Capex_Input!BR$12:BR$286,$Z477)
*(INDEX(Forecast_Capex_Input!$H$12:$H$286,$Z477)=Repex),0)
*$DO477</f>
        <v>0</v>
      </c>
      <c r="DT477" s="43" cm="1">
        <f t="array" aca="1" ref="DT477" ca="1">IFERROR(INDEX(Forecast_Capex_Input!BS$12:BS$286,$Z477)
*(INDEX(Forecast_Capex_Input!$H$12:$H$286,$Z477)=Repex),0)
*$DO477</f>
        <v>0</v>
      </c>
      <c r="DV477" s="43" t="b" cm="1">
        <f t="array" aca="1" ref="DV477" ca="1">OR($G477=Forecast_Capex_Input!$BU$8:$BU$10)</f>
        <v>0</v>
      </c>
      <c r="DW477" s="43" cm="1">
        <f t="array" aca="1" ref="DW477" ca="1">IFERROR(INDEX(Forecast_Capex_Input!BV$12:BV$286,$Z477)
*(INDEX(Forecast_Capex_Input!$H$12:$H$286,$Z477)=Repex),0)
*$DV477</f>
        <v>0</v>
      </c>
      <c r="DX477" s="43" cm="1">
        <f t="array" aca="1" ref="DX477" ca="1">IFERROR(INDEX(Forecast_Capex_Input!BW$12:BW$286,$Z477)
*(INDEX(Forecast_Capex_Input!$H$12:$H$286,$Z477)=Repex),0)
*$DV477</f>
        <v>0</v>
      </c>
      <c r="DY477" s="43" cm="1">
        <f t="array" aca="1" ref="DY477" ca="1">IFERROR(INDEX(Forecast_Capex_Input!BX$12:BX$286,$Z477)
*(INDEX(Forecast_Capex_Input!$H$12:$H$286,$Z477)=Repex),0)
*$DV477</f>
        <v>0</v>
      </c>
      <c r="DZ477" s="43" cm="1">
        <f t="array" aca="1" ref="DZ477" ca="1">IFERROR(INDEX(Forecast_Capex_Input!BY$12:BY$286,$Z477)
*(INDEX(Forecast_Capex_Input!$H$12:$H$286,$Z477)=Repex),0)
*$DV477</f>
        <v>0</v>
      </c>
      <c r="EA477" s="43" cm="1">
        <f t="array" aca="1" ref="EA477" ca="1">IFERROR(INDEX(Forecast_Capex_Input!BZ$12:BZ$286,$Z477)
*(INDEX(Forecast_Capex_Input!$H$12:$H$286,$Z477)=Repex),0)
*$DV477</f>
        <v>0</v>
      </c>
      <c r="EB477" s="43" cm="1">
        <f t="array" aca="1" ref="EB477" ca="1">IFERROR(INDEX(Forecast_Capex_Input!CA$12:CA$286,$Z477)
*(INDEX(Forecast_Capex_Input!$H$12:$H$286,$Z477)=Repex),0)
*$DV477</f>
        <v>0</v>
      </c>
      <c r="EC477" s="43" cm="1">
        <f t="array" aca="1" ref="EC477" ca="1">IFERROR(INDEX(Forecast_Capex_Input!CB$12:CB$286,$Z477)
*(INDEX(Forecast_Capex_Input!$H$12:$H$286,$Z477)=Repex),0)
*$DV477</f>
        <v>0</v>
      </c>
      <c r="ED477" s="43" cm="1">
        <f t="array" aca="1" ref="ED477" ca="1">IFERROR(INDEX(Forecast_Capex_Input!CC$12:CC$286,$Z477)
*(INDEX(Forecast_Capex_Input!$H$12:$H$286,$Z477)=Repex),0)
*$DV477</f>
        <v>0</v>
      </c>
      <c r="EF477" s="86" t="str">
        <f t="shared" si="49"/>
        <v>N/A</v>
      </c>
      <c r="EG477" s="28" t="str">
        <f>IFERROR(RANK(EF477,EF$11:EF$1010,0)+COUNTIF(EF$11:EF477,EF477)-1,NA)</f>
        <v>N/A</v>
      </c>
    </row>
    <row r="478" spans="3:137" x14ac:dyDescent="0.2">
      <c r="C478" s="28">
        <f t="shared" si="50"/>
        <v>468</v>
      </c>
      <c r="D478" s="9" t="str" cm="1">
        <f t="array" ref="D478">IFERROR(INDEX(Forecast_Capex_Input!$D$12:$D$286,$Z478),NA)</f>
        <v>Yass 2020 Audit Recommended Cap Works - reviewed and prioritised</v>
      </c>
      <c r="E478" s="24" t="b" cm="1">
        <f t="array" ref="E478">IF($Z478=NA,NA,INDEX(Forecast_Capex_Input!$E$12:$E$286,$Z478))</f>
        <v>1</v>
      </c>
      <c r="F478" s="9" t="str" cm="1">
        <f t="array" aca="1" ref="F478" ca="1">IFERROR(INDEX(General!$E$25:$E$26,$AA478),NA)</f>
        <v>Non-Labour</v>
      </c>
      <c r="G478" s="9" t="str" cm="1">
        <f t="array" aca="1" ref="G478" ca="1">IFERROR(INDEX(Forecast_Capex_Input!$AI$11:$BB$11,$AC478),NA)</f>
        <v xml:space="preserve">Buildings </v>
      </c>
      <c r="H478" s="50" cm="1">
        <f t="array" aca="1" ref="H478" ca="1">IFERROR(INDEX(Forecast_Capex_Input!$AI$12:$BB$286,$Z478,$AC478),NA)</f>
        <v>1</v>
      </c>
      <c r="I478" s="150" t="str" cm="1">
        <f t="array" ref="I478">IFERROR(INDEX(Forecast_Capex_Input!$F$12:$F$286,$Z478),NA)</f>
        <v>Non-network - Other</v>
      </c>
      <c r="J478" s="150" t="str" cm="1">
        <f t="array" ref="J478">IFERROR(INDEX(Forecast_Capex_Input!G$12:G$286,$Z478),NA)</f>
        <v>Property</v>
      </c>
      <c r="K478" s="150" t="str" cm="1">
        <f t="array" ref="K478">IFERROR(INDEX(Forecast_Capex_Input!H$12:H$286,$Z478),NA)</f>
        <v>Fleet &amp; Property</v>
      </c>
      <c r="L478" s="150" t="str" cm="1">
        <f t="array" ref="L478">IFERROR(INDEX(Forecast_Capex_Input!I$12:I$286,$Z478),NA)</f>
        <v>N/A</v>
      </c>
      <c r="M478" s="150" t="str" cm="1">
        <f t="array" ref="M478">IFERROR(INDEX(Forecast_Capex_Input!J$12:J$286,$Z478),NA)</f>
        <v>Yass Depot</v>
      </c>
      <c r="N478" s="150" t="str" cm="1">
        <f t="array" ref="N478">IFERROR(INDEX(Forecast_Capex_Input!K$12:K$286,$Z478),NA)</f>
        <v>N/A</v>
      </c>
      <c r="O478" s="150" t="str" cm="1">
        <f t="array" ref="O478">IFERROR(INDEX(Forecast_Capex_Input!L$12:L$286,$Z478),NA)</f>
        <v>N/A</v>
      </c>
      <c r="P478" s="150" t="str" cm="1">
        <f t="array" ref="P478">IFERROR(INDEX(Forecast_Capex_Input!M$12:M$286,$Z478),NA)</f>
        <v>N/A</v>
      </c>
      <c r="Q478" s="24" t="str" cm="1">
        <f t="array" ref="Q478">IFERROR(INDEX(Forecast_Capex_Input!N$12:N$286,$Z478),NA)</f>
        <v>No</v>
      </c>
      <c r="R478" s="190" cm="1">
        <f t="array" ref="R478">IFERROR(INDEX(Forecast_Capex_Input!O$12:O$286,$Z478),0)</f>
        <v>0</v>
      </c>
      <c r="S478" s="24" t="str" cm="1">
        <f t="array" ref="S478">IFERROR(INDEX(Forecast_Capex_Input!P$12:P$286,$Z478),0)</f>
        <v>Safety security &amp; reliability</v>
      </c>
      <c r="T478" s="150" t="str" cm="1">
        <f t="array" aca="1" ref="T478" ca="1">IFERROR(INDEX(General!$K$91:$K$110,$AC478),NA)</f>
        <v xml:space="preserve">Buildings </v>
      </c>
      <c r="U478" s="43" cm="1">
        <f t="array" aca="1" ref="U478" ca="1">IFERROR(
IF($F478=General!$E$25,INDEX(Forecast_Capex_Input!S$12:S$286,$Z478),
INDEX(Forecast_Capex_Input!T$12:T$286,$Z478)),0)</f>
        <v>0.92500000000000004</v>
      </c>
      <c r="V478" s="82" t="b">
        <f>IFERROR(INDEX(Overheads!$T$19:$T$26,MATCH($I478,Overheads!$E$19:$E$26,0)),FALSE)</f>
        <v>0</v>
      </c>
      <c r="W478" s="209" t="str" cm="1">
        <f t="array" ref="W478">IFERROR(
INDEX(Forecast_Capex_Input!CN$12:CN$286,$Z478),0)</f>
        <v>FY21</v>
      </c>
      <c r="X478" s="209">
        <f>IFERROR(
MATCH($W478,General!$L$39:$S$39,0),1)</f>
        <v>1</v>
      </c>
      <c r="Z478" s="28">
        <f>IFERROR(
IF(MATCH($C478,Forecast_Capex_Input!$CI$12:$CI$286,1)+1&gt;MAX(Forecast_Capex_Input!$C$12:$C$286),NA,
MATCH($C478,Forecast_Capex_Input!$CI$12:$CI$286,1)+1),1)</f>
        <v>191</v>
      </c>
      <c r="AA478" s="28" cm="1">
        <f t="array" aca="1" ref="AA478" ca="1">IFERROR(
IF(Z477&lt;&gt;Z478,1,
IF(COUNTIF(OFFSET(AA477,0,0,-INDEX(Forecast_Capex_Input!$CG$12:$CG$286,$Z478)),AA477)=INDEX(Forecast_Capex_Input!$CG$12:$CG$286,$Z478),AA477+1,AA477)),NA)</f>
        <v>2</v>
      </c>
      <c r="AB478" s="28" cm="1">
        <f t="array" ref="AB478">IFERROR($C478-IF($Z478=1,1,INDEX(Forecast_Capex_Input!$CI$12:$CI$286,$Z478-1))+1,NA)</f>
        <v>2</v>
      </c>
      <c r="AC478" s="28" cm="1">
        <f t="array" aca="1" ref="AC478" ca="1">IFERROR(IF(AA478=1,
INDEX(Forecast_Capex_Input!$AI$10:$BB$10,SMALL(IF(INDEX(Forecast_Capex_Input!$AI$12:$BB$286,$Z478,0)&gt;0,COLUMN(Forecast_Capex_Input!$AI$10:$BB$10)-COLUMN(Forecast_Capex_Input!$AI$12)+1),ROWS(OFFSET(AC477,0,0,-$AB478)))),
OFFSET(AC477,-INDEX(Forecast_Capex_Input!$CG$12:$CG$286,$Z478)+1,0)),NA)</f>
        <v>19</v>
      </c>
      <c r="AD478" s="28">
        <f t="shared" ca="1" si="47"/>
        <v>2</v>
      </c>
      <c r="AE478" s="82" t="b">
        <f t="shared" si="51"/>
        <v>0</v>
      </c>
      <c r="AF478" s="78" t="b">
        <v>0</v>
      </c>
      <c r="AG478" s="82" t="b">
        <f t="shared" si="48"/>
        <v>1</v>
      </c>
      <c r="AI478" s="55">
        <v>0.39066613998866923</v>
      </c>
      <c r="AJ478" s="55">
        <v>0.36013936935515739</v>
      </c>
      <c r="AK478" s="55">
        <v>0.241591130600946</v>
      </c>
      <c r="AL478" s="55">
        <v>0.95863360622455374</v>
      </c>
      <c r="AM478" s="55">
        <v>7.3443703702687574E-2</v>
      </c>
      <c r="AN478" s="135">
        <v>2.0244739498720139</v>
      </c>
      <c r="AP478" s="55">
        <v>0.39066613998866923</v>
      </c>
      <c r="AQ478" s="55">
        <v>0.36013936935515739</v>
      </c>
      <c r="AR478" s="55">
        <v>0.241591130600946</v>
      </c>
      <c r="AS478" s="55">
        <v>0.95863360622455374</v>
      </c>
      <c r="AT478" s="55">
        <v>7.3443703702687574E-2</v>
      </c>
      <c r="AU478" s="135">
        <v>2.0244739498720139</v>
      </c>
      <c r="AW478" s="55">
        <v>0</v>
      </c>
      <c r="AX478" s="55">
        <v>0</v>
      </c>
      <c r="AY478" s="55">
        <v>0</v>
      </c>
      <c r="AZ478" s="55">
        <v>0</v>
      </c>
      <c r="BA478" s="55">
        <v>0</v>
      </c>
      <c r="BB478" s="135">
        <v>0</v>
      </c>
      <c r="BD478" s="55">
        <v>9.1699782992201058E-3</v>
      </c>
      <c r="BE478" s="55">
        <v>7.9758610628411254E-3</v>
      </c>
      <c r="BF478" s="55">
        <v>6.4253331738066723E-3</v>
      </c>
      <c r="BG478" s="55">
        <v>2.5672724453297571E-2</v>
      </c>
      <c r="BH478" s="55">
        <v>1.7715812855004795E-3</v>
      </c>
      <c r="BI478" s="135">
        <v>5.1015478274665953E-2</v>
      </c>
      <c r="BK478" s="55">
        <v>0.39983611828788934</v>
      </c>
      <c r="BL478" s="55">
        <v>0.36811523041799854</v>
      </c>
      <c r="BM478" s="55">
        <v>0.24801646377475267</v>
      </c>
      <c r="BN478" s="55">
        <v>0.98430633067785134</v>
      </c>
      <c r="BO478" s="55">
        <v>7.5215284988188053E-2</v>
      </c>
      <c r="BP478" s="135">
        <v>2.07548942814668</v>
      </c>
      <c r="BR478" s="147">
        <v>0.2</v>
      </c>
      <c r="BS478" s="147">
        <v>0.2</v>
      </c>
      <c r="BT478" s="147">
        <v>0.2</v>
      </c>
      <c r="BU478" s="147">
        <v>0.2</v>
      </c>
      <c r="BV478" s="147">
        <v>0.2</v>
      </c>
      <c r="BX478" s="55">
        <v>0.40489478997440281</v>
      </c>
      <c r="BY478" s="55">
        <v>0.40489478997440281</v>
      </c>
      <c r="BZ478" s="55">
        <v>0.40489478997440281</v>
      </c>
      <c r="CA478" s="55">
        <v>0.40489478997440281</v>
      </c>
      <c r="CB478" s="55">
        <v>0.40489478997440281</v>
      </c>
      <c r="CC478" s="135">
        <v>2.0244739498720139</v>
      </c>
      <c r="CE478" s="55">
        <v>0.40489478997440281</v>
      </c>
      <c r="CF478" s="55">
        <v>0.40489478997440281</v>
      </c>
      <c r="CG478" s="55">
        <v>0.40489478997440281</v>
      </c>
      <c r="CH478" s="55">
        <v>0.40489478997440281</v>
      </c>
      <c r="CI478" s="55">
        <v>0.40489478997440281</v>
      </c>
      <c r="CJ478" s="135">
        <v>2.0244739498720139</v>
      </c>
      <c r="CL478" s="55">
        <v>0</v>
      </c>
      <c r="CM478" s="55">
        <v>0</v>
      </c>
      <c r="CN478" s="55">
        <v>0</v>
      </c>
      <c r="CO478" s="55">
        <v>0</v>
      </c>
      <c r="CP478" s="55">
        <v>0</v>
      </c>
      <c r="CQ478" s="135">
        <v>0</v>
      </c>
      <c r="CS478" s="67">
        <v>1.0203095654933192E-2</v>
      </c>
      <c r="CT478" s="67">
        <v>1.0203095654933192E-2</v>
      </c>
      <c r="CU478" s="67">
        <v>1.0203095654933192E-2</v>
      </c>
      <c r="CV478" s="67">
        <v>1.0203095654933192E-2</v>
      </c>
      <c r="CW478" s="67">
        <v>1.0203095654933192E-2</v>
      </c>
      <c r="CX478" s="135">
        <v>5.101547827466596E-2</v>
      </c>
      <c r="CZ478" s="55">
        <v>0.41509788562933603</v>
      </c>
      <c r="DA478" s="55">
        <v>0.41509788562933603</v>
      </c>
      <c r="DB478" s="55">
        <v>0.41509788562933603</v>
      </c>
      <c r="DC478" s="55">
        <v>0.41509788562933603</v>
      </c>
      <c r="DD478" s="55">
        <v>0.41509788562933603</v>
      </c>
      <c r="DE478" s="135">
        <v>2.07548942814668</v>
      </c>
      <c r="DG478" s="43" t="b" cm="1">
        <f t="array" aca="1" ref="DG478" ca="1">OR($G478=Forecast_Capex_Input!$BF$8:$BF$10)</f>
        <v>0</v>
      </c>
      <c r="DH478" s="43" cm="1">
        <f t="array" aca="1" ref="DH478" ca="1">IFERROR(INDEX(Forecast_Capex_Input!BG$12:BG$286,$Z478)
*(INDEX(Forecast_Capex_Input!$H$12:$H$286,$Z478)=Repex),0)
*$DG478</f>
        <v>0</v>
      </c>
      <c r="DI478" s="43" cm="1">
        <f t="array" aca="1" ref="DI478" ca="1">IFERROR(INDEX(Forecast_Capex_Input!BH$12:BH$286,$Z478)
*(INDEX(Forecast_Capex_Input!$H$12:$H$286,$Z478)=Repex),0)
*$DG478</f>
        <v>0</v>
      </c>
      <c r="DJ478" s="43" cm="1">
        <f t="array" aca="1" ref="DJ478" ca="1">IFERROR(INDEX(Forecast_Capex_Input!BI$12:BI$286,$Z478)
*(INDEX(Forecast_Capex_Input!$H$12:$H$286,$Z478)=Repex),0)
*$DG478</f>
        <v>0</v>
      </c>
      <c r="DK478" s="43" cm="1">
        <f t="array" aca="1" ref="DK478" ca="1">IFERROR(INDEX(Forecast_Capex_Input!BJ$12:BJ$286,$Z478)
*(INDEX(Forecast_Capex_Input!$H$12:$H$286,$Z478)=Repex),0)
*$DG478</f>
        <v>0</v>
      </c>
      <c r="DL478" s="43" cm="1">
        <f t="array" aca="1" ref="DL478" ca="1">IFERROR(INDEX(Forecast_Capex_Input!BK$12:BK$286,$Z478)
*(INDEX(Forecast_Capex_Input!$H$12:$H$286,$Z478)=Repex),0)
*$DG478</f>
        <v>0</v>
      </c>
      <c r="DM478" s="43" cm="1">
        <f t="array" aca="1" ref="DM478" ca="1">IFERROR(INDEX(Forecast_Capex_Input!BL$12:BL$286,$Z478)
*(INDEX(Forecast_Capex_Input!$H$12:$H$286,$Z478)=Repex),0)
*$DG478</f>
        <v>0</v>
      </c>
      <c r="DO478" s="43" t="b" cm="1">
        <f t="array" aca="1" ref="DO478" ca="1">OR($G478=Forecast_Capex_Input!$BN$8:$BN$9)</f>
        <v>0</v>
      </c>
      <c r="DP478" s="43" cm="1">
        <f t="array" aca="1" ref="DP478" ca="1">IFERROR(INDEX(Forecast_Capex_Input!BO$12:BO$286,$Z478)
*(INDEX(Forecast_Capex_Input!$H$12:$H$286,$Z478)=Repex),0)
*$DO478</f>
        <v>0</v>
      </c>
      <c r="DQ478" s="43" cm="1">
        <f t="array" aca="1" ref="DQ478" ca="1">IFERROR(INDEX(Forecast_Capex_Input!BP$12:BP$286,$Z478)
*(INDEX(Forecast_Capex_Input!$H$12:$H$286,$Z478)=Repex),0)
*$DO478</f>
        <v>0</v>
      </c>
      <c r="DR478" s="43" cm="1">
        <f t="array" aca="1" ref="DR478" ca="1">IFERROR(INDEX(Forecast_Capex_Input!BQ$12:BQ$286,$Z478)
*(INDEX(Forecast_Capex_Input!$H$12:$H$286,$Z478)=Repex),0)
*$DO478</f>
        <v>0</v>
      </c>
      <c r="DS478" s="43" cm="1">
        <f t="array" aca="1" ref="DS478" ca="1">IFERROR(INDEX(Forecast_Capex_Input!BR$12:BR$286,$Z478)
*(INDEX(Forecast_Capex_Input!$H$12:$H$286,$Z478)=Repex),0)
*$DO478</f>
        <v>0</v>
      </c>
      <c r="DT478" s="43" cm="1">
        <f t="array" aca="1" ref="DT478" ca="1">IFERROR(INDEX(Forecast_Capex_Input!BS$12:BS$286,$Z478)
*(INDEX(Forecast_Capex_Input!$H$12:$H$286,$Z478)=Repex),0)
*$DO478</f>
        <v>0</v>
      </c>
      <c r="DV478" s="43" t="b" cm="1">
        <f t="array" aca="1" ref="DV478" ca="1">OR($G478=Forecast_Capex_Input!$BU$8:$BU$10)</f>
        <v>0</v>
      </c>
      <c r="DW478" s="43" cm="1">
        <f t="array" aca="1" ref="DW478" ca="1">IFERROR(INDEX(Forecast_Capex_Input!BV$12:BV$286,$Z478)
*(INDEX(Forecast_Capex_Input!$H$12:$H$286,$Z478)=Repex),0)
*$DV478</f>
        <v>0</v>
      </c>
      <c r="DX478" s="43" cm="1">
        <f t="array" aca="1" ref="DX478" ca="1">IFERROR(INDEX(Forecast_Capex_Input!BW$12:BW$286,$Z478)
*(INDEX(Forecast_Capex_Input!$H$12:$H$286,$Z478)=Repex),0)
*$DV478</f>
        <v>0</v>
      </c>
      <c r="DY478" s="43" cm="1">
        <f t="array" aca="1" ref="DY478" ca="1">IFERROR(INDEX(Forecast_Capex_Input!BX$12:BX$286,$Z478)
*(INDEX(Forecast_Capex_Input!$H$12:$H$286,$Z478)=Repex),0)
*$DV478</f>
        <v>0</v>
      </c>
      <c r="DZ478" s="43" cm="1">
        <f t="array" aca="1" ref="DZ478" ca="1">IFERROR(INDEX(Forecast_Capex_Input!BY$12:BY$286,$Z478)
*(INDEX(Forecast_Capex_Input!$H$12:$H$286,$Z478)=Repex),0)
*$DV478</f>
        <v>0</v>
      </c>
      <c r="EA478" s="43" cm="1">
        <f t="array" aca="1" ref="EA478" ca="1">IFERROR(INDEX(Forecast_Capex_Input!BZ$12:BZ$286,$Z478)
*(INDEX(Forecast_Capex_Input!$H$12:$H$286,$Z478)=Repex),0)
*$DV478</f>
        <v>0</v>
      </c>
      <c r="EB478" s="43" cm="1">
        <f t="array" aca="1" ref="EB478" ca="1">IFERROR(INDEX(Forecast_Capex_Input!CA$12:CA$286,$Z478)
*(INDEX(Forecast_Capex_Input!$H$12:$H$286,$Z478)=Repex),0)
*$DV478</f>
        <v>0</v>
      </c>
      <c r="EC478" s="43" cm="1">
        <f t="array" aca="1" ref="EC478" ca="1">IFERROR(INDEX(Forecast_Capex_Input!CB$12:CB$286,$Z478)
*(INDEX(Forecast_Capex_Input!$H$12:$H$286,$Z478)=Repex),0)
*$DV478</f>
        <v>0</v>
      </c>
      <c r="ED478" s="43" cm="1">
        <f t="array" aca="1" ref="ED478" ca="1">IFERROR(INDEX(Forecast_Capex_Input!CC$12:CC$286,$Z478)
*(INDEX(Forecast_Capex_Input!$H$12:$H$286,$Z478)=Repex),0)
*$DV478</f>
        <v>0</v>
      </c>
      <c r="EF478" s="86" t="str">
        <f t="shared" si="49"/>
        <v>N/A</v>
      </c>
      <c r="EG478" s="28" t="str">
        <f>IFERROR(RANK(EF478,EF$11:EF$1010,0)+COUNTIF(EF$11:EF478,EF478)-1,NA)</f>
        <v>N/A</v>
      </c>
    </row>
    <row r="479" spans="3:137" x14ac:dyDescent="0.2">
      <c r="C479" s="28">
        <f t="shared" si="50"/>
        <v>469</v>
      </c>
      <c r="D479" s="9" t="str" cm="1">
        <f t="array" ref="D479">IFERROR(INDEX(Forecast_Capex_Input!$D$12:$D$286,$Z479),NA)</f>
        <v>Wagga 2020 Audit Recommended Cap Works - reviewed and prioritised</v>
      </c>
      <c r="E479" s="24" t="b" cm="1">
        <f t="array" ref="E479">IF($Z479=NA,NA,INDEX(Forecast_Capex_Input!$E$12:$E$286,$Z479))</f>
        <v>1</v>
      </c>
      <c r="F479" s="9" t="str" cm="1">
        <f t="array" aca="1" ref="F479" ca="1">IFERROR(INDEX(General!$E$25:$E$26,$AA479),NA)</f>
        <v>Labour</v>
      </c>
      <c r="G479" s="9" t="str" cm="1">
        <f t="array" aca="1" ref="G479" ca="1">IFERROR(INDEX(Forecast_Capex_Input!$AI$11:$BB$11,$AC479),NA)</f>
        <v xml:space="preserve">Buildings </v>
      </c>
      <c r="H479" s="50" cm="1">
        <f t="array" aca="1" ref="H479" ca="1">IFERROR(INDEX(Forecast_Capex_Input!$AI$12:$BB$286,$Z479,$AC479),NA)</f>
        <v>1</v>
      </c>
      <c r="I479" s="150" t="str" cm="1">
        <f t="array" ref="I479">IFERROR(INDEX(Forecast_Capex_Input!$F$12:$F$286,$Z479),NA)</f>
        <v>Non-network - Other</v>
      </c>
      <c r="J479" s="150" t="str" cm="1">
        <f t="array" ref="J479">IFERROR(INDEX(Forecast_Capex_Input!G$12:G$286,$Z479),NA)</f>
        <v>Property</v>
      </c>
      <c r="K479" s="150" t="str" cm="1">
        <f t="array" ref="K479">IFERROR(INDEX(Forecast_Capex_Input!H$12:H$286,$Z479),NA)</f>
        <v>Fleet &amp; Property</v>
      </c>
      <c r="L479" s="150" t="str" cm="1">
        <f t="array" ref="L479">IFERROR(INDEX(Forecast_Capex_Input!I$12:I$286,$Z479),NA)</f>
        <v>N/A</v>
      </c>
      <c r="M479" s="150" t="str" cm="1">
        <f t="array" ref="M479">IFERROR(INDEX(Forecast_Capex_Input!J$12:J$286,$Z479),NA)</f>
        <v>Wagga Depot</v>
      </c>
      <c r="N479" s="150" t="str" cm="1">
        <f t="array" ref="N479">IFERROR(INDEX(Forecast_Capex_Input!K$12:K$286,$Z479),NA)</f>
        <v>N/A</v>
      </c>
      <c r="O479" s="150" t="str" cm="1">
        <f t="array" ref="O479">IFERROR(INDEX(Forecast_Capex_Input!L$12:L$286,$Z479),NA)</f>
        <v>N/A</v>
      </c>
      <c r="P479" s="150" t="str" cm="1">
        <f t="array" ref="P479">IFERROR(INDEX(Forecast_Capex_Input!M$12:M$286,$Z479),NA)</f>
        <v>N/A</v>
      </c>
      <c r="Q479" s="24" t="str" cm="1">
        <f t="array" ref="Q479">IFERROR(INDEX(Forecast_Capex_Input!N$12:N$286,$Z479),NA)</f>
        <v>No</v>
      </c>
      <c r="R479" s="190" cm="1">
        <f t="array" ref="R479">IFERROR(INDEX(Forecast_Capex_Input!O$12:O$286,$Z479),0)</f>
        <v>0</v>
      </c>
      <c r="S479" s="24" t="str" cm="1">
        <f t="array" ref="S479">IFERROR(INDEX(Forecast_Capex_Input!P$12:P$286,$Z479),0)</f>
        <v>Safety security &amp; reliability</v>
      </c>
      <c r="T479" s="150" t="str" cm="1">
        <f t="array" aca="1" ref="T479" ca="1">IFERROR(INDEX(General!$K$91:$K$110,$AC479),NA)</f>
        <v xml:space="preserve">Buildings </v>
      </c>
      <c r="U479" s="43" cm="1">
        <f t="array" aca="1" ref="U479" ca="1">IFERROR(
IF($F479=General!$E$25,INDEX(Forecast_Capex_Input!S$12:S$286,$Z479),
INDEX(Forecast_Capex_Input!T$12:T$286,$Z479)),0)</f>
        <v>7.4999999999999997E-2</v>
      </c>
      <c r="V479" s="82" t="b">
        <f>IFERROR(INDEX(Overheads!$T$19:$T$26,MATCH($I479,Overheads!$E$19:$E$26,0)),FALSE)</f>
        <v>0</v>
      </c>
      <c r="W479" s="209" t="str" cm="1">
        <f t="array" ref="W479">IFERROR(
INDEX(Forecast_Capex_Input!CN$12:CN$286,$Z479),0)</f>
        <v>FY21</v>
      </c>
      <c r="X479" s="209">
        <f>IFERROR(
MATCH($W479,General!$L$39:$S$39,0),1)</f>
        <v>1</v>
      </c>
      <c r="Z479" s="28">
        <f>IFERROR(
IF(MATCH($C479,Forecast_Capex_Input!$CI$12:$CI$286,1)+1&gt;MAX(Forecast_Capex_Input!$C$12:$C$286),NA,
MATCH($C479,Forecast_Capex_Input!$CI$12:$CI$286,1)+1),1)</f>
        <v>192</v>
      </c>
      <c r="AA479" s="28" cm="1">
        <f t="array" aca="1" ref="AA479" ca="1">IFERROR(
IF(Z478&lt;&gt;Z479,1,
IF(COUNTIF(OFFSET(AA478,0,0,-INDEX(Forecast_Capex_Input!$CG$12:$CG$286,$Z479)),AA478)=INDEX(Forecast_Capex_Input!$CG$12:$CG$286,$Z479),AA478+1,AA478)),NA)</f>
        <v>1</v>
      </c>
      <c r="AB479" s="28" cm="1">
        <f t="array" ref="AB479">IFERROR($C479-IF($Z479=1,1,INDEX(Forecast_Capex_Input!$CI$12:$CI$286,$Z479-1))+1,NA)</f>
        <v>1</v>
      </c>
      <c r="AC479" s="28" cm="1">
        <f t="array" aca="1" ref="AC479" ca="1">IFERROR(IF(AA479=1,
INDEX(Forecast_Capex_Input!$AI$10:$BB$10,SMALL(IF(INDEX(Forecast_Capex_Input!$AI$12:$BB$286,$Z479,0)&gt;0,COLUMN(Forecast_Capex_Input!$AI$10:$BB$10)-COLUMN(Forecast_Capex_Input!$AI$12)+1),ROWS(OFFSET(AC478,0,0,-$AB479)))),
OFFSET(AC478,-INDEX(Forecast_Capex_Input!$CG$12:$CG$286,$Z479)+1,0)),NA)</f>
        <v>19</v>
      </c>
      <c r="AD479" s="28">
        <f t="shared" ca="1" si="47"/>
        <v>1</v>
      </c>
      <c r="AE479" s="82" t="b">
        <f t="shared" si="51"/>
        <v>0</v>
      </c>
      <c r="AF479" s="78" t="b">
        <v>0</v>
      </c>
      <c r="AG479" s="82" t="b">
        <f t="shared" si="48"/>
        <v>1</v>
      </c>
      <c r="AI479" s="55">
        <v>0</v>
      </c>
      <c r="AJ479" s="55">
        <v>1.3662726025435465E-2</v>
      </c>
      <c r="AK479" s="55">
        <v>0.16484157779925793</v>
      </c>
      <c r="AL479" s="55">
        <v>2.5754143265119326E-2</v>
      </c>
      <c r="AM479" s="55">
        <v>0</v>
      </c>
      <c r="AN479" s="135">
        <v>0.20425844708981272</v>
      </c>
      <c r="AP479" s="55">
        <v>0</v>
      </c>
      <c r="AQ479" s="55">
        <v>1.3121158629526801E-2</v>
      </c>
      <c r="AR479" s="55">
        <v>0.1601354242202109</v>
      </c>
      <c r="AS479" s="55">
        <v>2.5127217125598247E-2</v>
      </c>
      <c r="AT479" s="55">
        <v>0</v>
      </c>
      <c r="AU479" s="135">
        <v>0.19838379997533595</v>
      </c>
      <c r="AW479" s="55">
        <v>0</v>
      </c>
      <c r="AX479" s="55">
        <v>0</v>
      </c>
      <c r="AY479" s="55">
        <v>0</v>
      </c>
      <c r="AZ479" s="55">
        <v>0</v>
      </c>
      <c r="BA479" s="55">
        <v>0</v>
      </c>
      <c r="BB479" s="135">
        <v>0</v>
      </c>
      <c r="BD479" s="55">
        <v>0</v>
      </c>
      <c r="BE479" s="55">
        <v>2.9058899725400419E-4</v>
      </c>
      <c r="BF479" s="55">
        <v>4.2589454794318363E-3</v>
      </c>
      <c r="BG479" s="55">
        <v>6.7292041229833201E-4</v>
      </c>
      <c r="BH479" s="55">
        <v>0</v>
      </c>
      <c r="BI479" s="135">
        <v>5.2224548889841724E-3</v>
      </c>
      <c r="BK479" s="55">
        <v>0</v>
      </c>
      <c r="BL479" s="55">
        <v>1.3411747626780806E-2</v>
      </c>
      <c r="BM479" s="55">
        <v>0.16439436969964275</v>
      </c>
      <c r="BN479" s="55">
        <v>2.5800137537896579E-2</v>
      </c>
      <c r="BO479" s="55">
        <v>0</v>
      </c>
      <c r="BP479" s="135">
        <v>0.20360625486432013</v>
      </c>
      <c r="BR479" s="147">
        <v>0.2</v>
      </c>
      <c r="BS479" s="147">
        <v>0.2</v>
      </c>
      <c r="BT479" s="147">
        <v>0.2</v>
      </c>
      <c r="BU479" s="147">
        <v>0.2</v>
      </c>
      <c r="BV479" s="147">
        <v>0.2</v>
      </c>
      <c r="BX479" s="55">
        <v>4.085168941796255E-2</v>
      </c>
      <c r="BY479" s="55">
        <v>4.085168941796255E-2</v>
      </c>
      <c r="BZ479" s="55">
        <v>4.085168941796255E-2</v>
      </c>
      <c r="CA479" s="55">
        <v>4.085168941796255E-2</v>
      </c>
      <c r="CB479" s="55">
        <v>4.085168941796255E-2</v>
      </c>
      <c r="CC479" s="135">
        <v>0.20425844708981275</v>
      </c>
      <c r="CE479" s="55">
        <v>3.9676759995067194E-2</v>
      </c>
      <c r="CF479" s="55">
        <v>3.9676759995067194E-2</v>
      </c>
      <c r="CG479" s="55">
        <v>3.9676759995067194E-2</v>
      </c>
      <c r="CH479" s="55">
        <v>3.9676759995067194E-2</v>
      </c>
      <c r="CI479" s="55">
        <v>3.9676759995067194E-2</v>
      </c>
      <c r="CJ479" s="135">
        <v>0.19838379997533598</v>
      </c>
      <c r="CL479" s="55">
        <v>0</v>
      </c>
      <c r="CM479" s="55">
        <v>0</v>
      </c>
      <c r="CN479" s="55">
        <v>0</v>
      </c>
      <c r="CO479" s="55">
        <v>0</v>
      </c>
      <c r="CP479" s="55">
        <v>0</v>
      </c>
      <c r="CQ479" s="135">
        <v>0</v>
      </c>
      <c r="CS479" s="67">
        <v>1.0444909777968345E-3</v>
      </c>
      <c r="CT479" s="67">
        <v>1.0444909777968345E-3</v>
      </c>
      <c r="CU479" s="67">
        <v>1.0444909777968345E-3</v>
      </c>
      <c r="CV479" s="67">
        <v>1.0444909777968345E-3</v>
      </c>
      <c r="CW479" s="67">
        <v>1.0444909777968345E-3</v>
      </c>
      <c r="CX479" s="135">
        <v>5.2224548889841724E-3</v>
      </c>
      <c r="CZ479" s="55">
        <v>4.0721250972864026E-2</v>
      </c>
      <c r="DA479" s="55">
        <v>4.0721250972864026E-2</v>
      </c>
      <c r="DB479" s="55">
        <v>4.0721250972864026E-2</v>
      </c>
      <c r="DC479" s="55">
        <v>4.0721250972864026E-2</v>
      </c>
      <c r="DD479" s="55">
        <v>4.0721250972864026E-2</v>
      </c>
      <c r="DE479" s="135">
        <v>0.20360625486432013</v>
      </c>
      <c r="DG479" s="43" t="b" cm="1">
        <f t="array" aca="1" ref="DG479" ca="1">OR($G479=Forecast_Capex_Input!$BF$8:$BF$10)</f>
        <v>0</v>
      </c>
      <c r="DH479" s="43" cm="1">
        <f t="array" aca="1" ref="DH479" ca="1">IFERROR(INDEX(Forecast_Capex_Input!BG$12:BG$286,$Z479)
*(INDEX(Forecast_Capex_Input!$H$12:$H$286,$Z479)=Repex),0)
*$DG479</f>
        <v>0</v>
      </c>
      <c r="DI479" s="43" cm="1">
        <f t="array" aca="1" ref="DI479" ca="1">IFERROR(INDEX(Forecast_Capex_Input!BH$12:BH$286,$Z479)
*(INDEX(Forecast_Capex_Input!$H$12:$H$286,$Z479)=Repex),0)
*$DG479</f>
        <v>0</v>
      </c>
      <c r="DJ479" s="43" cm="1">
        <f t="array" aca="1" ref="DJ479" ca="1">IFERROR(INDEX(Forecast_Capex_Input!BI$12:BI$286,$Z479)
*(INDEX(Forecast_Capex_Input!$H$12:$H$286,$Z479)=Repex),0)
*$DG479</f>
        <v>0</v>
      </c>
      <c r="DK479" s="43" cm="1">
        <f t="array" aca="1" ref="DK479" ca="1">IFERROR(INDEX(Forecast_Capex_Input!BJ$12:BJ$286,$Z479)
*(INDEX(Forecast_Capex_Input!$H$12:$H$286,$Z479)=Repex),0)
*$DG479</f>
        <v>0</v>
      </c>
      <c r="DL479" s="43" cm="1">
        <f t="array" aca="1" ref="DL479" ca="1">IFERROR(INDEX(Forecast_Capex_Input!BK$12:BK$286,$Z479)
*(INDEX(Forecast_Capex_Input!$H$12:$H$286,$Z479)=Repex),0)
*$DG479</f>
        <v>0</v>
      </c>
      <c r="DM479" s="43" cm="1">
        <f t="array" aca="1" ref="DM479" ca="1">IFERROR(INDEX(Forecast_Capex_Input!BL$12:BL$286,$Z479)
*(INDEX(Forecast_Capex_Input!$H$12:$H$286,$Z479)=Repex),0)
*$DG479</f>
        <v>0</v>
      </c>
      <c r="DO479" s="43" t="b" cm="1">
        <f t="array" aca="1" ref="DO479" ca="1">OR($G479=Forecast_Capex_Input!$BN$8:$BN$9)</f>
        <v>0</v>
      </c>
      <c r="DP479" s="43" cm="1">
        <f t="array" aca="1" ref="DP479" ca="1">IFERROR(INDEX(Forecast_Capex_Input!BO$12:BO$286,$Z479)
*(INDEX(Forecast_Capex_Input!$H$12:$H$286,$Z479)=Repex),0)
*$DO479</f>
        <v>0</v>
      </c>
      <c r="DQ479" s="43" cm="1">
        <f t="array" aca="1" ref="DQ479" ca="1">IFERROR(INDEX(Forecast_Capex_Input!BP$12:BP$286,$Z479)
*(INDEX(Forecast_Capex_Input!$H$12:$H$286,$Z479)=Repex),0)
*$DO479</f>
        <v>0</v>
      </c>
      <c r="DR479" s="43" cm="1">
        <f t="array" aca="1" ref="DR479" ca="1">IFERROR(INDEX(Forecast_Capex_Input!BQ$12:BQ$286,$Z479)
*(INDEX(Forecast_Capex_Input!$H$12:$H$286,$Z479)=Repex),0)
*$DO479</f>
        <v>0</v>
      </c>
      <c r="DS479" s="43" cm="1">
        <f t="array" aca="1" ref="DS479" ca="1">IFERROR(INDEX(Forecast_Capex_Input!BR$12:BR$286,$Z479)
*(INDEX(Forecast_Capex_Input!$H$12:$H$286,$Z479)=Repex),0)
*$DO479</f>
        <v>0</v>
      </c>
      <c r="DT479" s="43" cm="1">
        <f t="array" aca="1" ref="DT479" ca="1">IFERROR(INDEX(Forecast_Capex_Input!BS$12:BS$286,$Z479)
*(INDEX(Forecast_Capex_Input!$H$12:$H$286,$Z479)=Repex),0)
*$DO479</f>
        <v>0</v>
      </c>
      <c r="DV479" s="43" t="b" cm="1">
        <f t="array" aca="1" ref="DV479" ca="1">OR($G479=Forecast_Capex_Input!$BU$8:$BU$10)</f>
        <v>0</v>
      </c>
      <c r="DW479" s="43" cm="1">
        <f t="array" aca="1" ref="DW479" ca="1">IFERROR(INDEX(Forecast_Capex_Input!BV$12:BV$286,$Z479)
*(INDEX(Forecast_Capex_Input!$H$12:$H$286,$Z479)=Repex),0)
*$DV479</f>
        <v>0</v>
      </c>
      <c r="DX479" s="43" cm="1">
        <f t="array" aca="1" ref="DX479" ca="1">IFERROR(INDEX(Forecast_Capex_Input!BW$12:BW$286,$Z479)
*(INDEX(Forecast_Capex_Input!$H$12:$H$286,$Z479)=Repex),0)
*$DV479</f>
        <v>0</v>
      </c>
      <c r="DY479" s="43" cm="1">
        <f t="array" aca="1" ref="DY479" ca="1">IFERROR(INDEX(Forecast_Capex_Input!BX$12:BX$286,$Z479)
*(INDEX(Forecast_Capex_Input!$H$12:$H$286,$Z479)=Repex),0)
*$DV479</f>
        <v>0</v>
      </c>
      <c r="DZ479" s="43" cm="1">
        <f t="array" aca="1" ref="DZ479" ca="1">IFERROR(INDEX(Forecast_Capex_Input!BY$12:BY$286,$Z479)
*(INDEX(Forecast_Capex_Input!$H$12:$H$286,$Z479)=Repex),0)
*$DV479</f>
        <v>0</v>
      </c>
      <c r="EA479" s="43" cm="1">
        <f t="array" aca="1" ref="EA479" ca="1">IFERROR(INDEX(Forecast_Capex_Input!BZ$12:BZ$286,$Z479)
*(INDEX(Forecast_Capex_Input!$H$12:$H$286,$Z479)=Repex),0)
*$DV479</f>
        <v>0</v>
      </c>
      <c r="EB479" s="43" cm="1">
        <f t="array" aca="1" ref="EB479" ca="1">IFERROR(INDEX(Forecast_Capex_Input!CA$12:CA$286,$Z479)
*(INDEX(Forecast_Capex_Input!$H$12:$H$286,$Z479)=Repex),0)
*$DV479</f>
        <v>0</v>
      </c>
      <c r="EC479" s="43" cm="1">
        <f t="array" aca="1" ref="EC479" ca="1">IFERROR(INDEX(Forecast_Capex_Input!CB$12:CB$286,$Z479)
*(INDEX(Forecast_Capex_Input!$H$12:$H$286,$Z479)=Repex),0)
*$DV479</f>
        <v>0</v>
      </c>
      <c r="ED479" s="43" cm="1">
        <f t="array" aca="1" ref="ED479" ca="1">IFERROR(INDEX(Forecast_Capex_Input!CC$12:CC$286,$Z479)
*(INDEX(Forecast_Capex_Input!$H$12:$H$286,$Z479)=Repex),0)
*$DV479</f>
        <v>0</v>
      </c>
      <c r="EF479" s="86" t="str">
        <f t="shared" si="49"/>
        <v>N/A</v>
      </c>
      <c r="EG479" s="28" t="str">
        <f>IFERROR(RANK(EF479,EF$11:EF$1010,0)+COUNTIF(EF$11:EF479,EF479)-1,NA)</f>
        <v>N/A</v>
      </c>
    </row>
    <row r="480" spans="3:137" x14ac:dyDescent="0.2">
      <c r="C480" s="28">
        <f t="shared" si="50"/>
        <v>470</v>
      </c>
      <c r="D480" s="9" t="str" cm="1">
        <f t="array" ref="D480">IFERROR(INDEX(Forecast_Capex_Input!$D$12:$D$286,$Z480),NA)</f>
        <v>Wagga 2020 Audit Recommended Cap Works - reviewed and prioritised</v>
      </c>
      <c r="E480" s="24" t="b" cm="1">
        <f t="array" ref="E480">IF($Z480=NA,NA,INDEX(Forecast_Capex_Input!$E$12:$E$286,$Z480))</f>
        <v>1</v>
      </c>
      <c r="F480" s="9" t="str" cm="1">
        <f t="array" aca="1" ref="F480" ca="1">IFERROR(INDEX(General!$E$25:$E$26,$AA480),NA)</f>
        <v>Non-Labour</v>
      </c>
      <c r="G480" s="9" t="str" cm="1">
        <f t="array" aca="1" ref="G480" ca="1">IFERROR(INDEX(Forecast_Capex_Input!$AI$11:$BB$11,$AC480),NA)</f>
        <v xml:space="preserve">Buildings </v>
      </c>
      <c r="H480" s="50" cm="1">
        <f t="array" aca="1" ref="H480" ca="1">IFERROR(INDEX(Forecast_Capex_Input!$AI$12:$BB$286,$Z480,$AC480),NA)</f>
        <v>1</v>
      </c>
      <c r="I480" s="150" t="str" cm="1">
        <f t="array" ref="I480">IFERROR(INDEX(Forecast_Capex_Input!$F$12:$F$286,$Z480),NA)</f>
        <v>Non-network - Other</v>
      </c>
      <c r="J480" s="150" t="str" cm="1">
        <f t="array" ref="J480">IFERROR(INDEX(Forecast_Capex_Input!G$12:G$286,$Z480),NA)</f>
        <v>Property</v>
      </c>
      <c r="K480" s="150" t="str" cm="1">
        <f t="array" ref="K480">IFERROR(INDEX(Forecast_Capex_Input!H$12:H$286,$Z480),NA)</f>
        <v>Fleet &amp; Property</v>
      </c>
      <c r="L480" s="150" t="str" cm="1">
        <f t="array" ref="L480">IFERROR(INDEX(Forecast_Capex_Input!I$12:I$286,$Z480),NA)</f>
        <v>N/A</v>
      </c>
      <c r="M480" s="150" t="str" cm="1">
        <f t="array" ref="M480">IFERROR(INDEX(Forecast_Capex_Input!J$12:J$286,$Z480),NA)</f>
        <v>Wagga Depot</v>
      </c>
      <c r="N480" s="150" t="str" cm="1">
        <f t="array" ref="N480">IFERROR(INDEX(Forecast_Capex_Input!K$12:K$286,$Z480),NA)</f>
        <v>N/A</v>
      </c>
      <c r="O480" s="150" t="str" cm="1">
        <f t="array" ref="O480">IFERROR(INDEX(Forecast_Capex_Input!L$12:L$286,$Z480),NA)</f>
        <v>N/A</v>
      </c>
      <c r="P480" s="150" t="str" cm="1">
        <f t="array" ref="P480">IFERROR(INDEX(Forecast_Capex_Input!M$12:M$286,$Z480),NA)</f>
        <v>N/A</v>
      </c>
      <c r="Q480" s="24" t="str" cm="1">
        <f t="array" ref="Q480">IFERROR(INDEX(Forecast_Capex_Input!N$12:N$286,$Z480),NA)</f>
        <v>No</v>
      </c>
      <c r="R480" s="190" cm="1">
        <f t="array" ref="R480">IFERROR(INDEX(Forecast_Capex_Input!O$12:O$286,$Z480),0)</f>
        <v>0</v>
      </c>
      <c r="S480" s="24" t="str" cm="1">
        <f t="array" ref="S480">IFERROR(INDEX(Forecast_Capex_Input!P$12:P$286,$Z480),0)</f>
        <v>Safety security &amp; reliability</v>
      </c>
      <c r="T480" s="150" t="str" cm="1">
        <f t="array" aca="1" ref="T480" ca="1">IFERROR(INDEX(General!$K$91:$K$110,$AC480),NA)</f>
        <v xml:space="preserve">Buildings </v>
      </c>
      <c r="U480" s="43" cm="1">
        <f t="array" aca="1" ref="U480" ca="1">IFERROR(
IF($F480=General!$E$25,INDEX(Forecast_Capex_Input!S$12:S$286,$Z480),
INDEX(Forecast_Capex_Input!T$12:T$286,$Z480)),0)</f>
        <v>0.92500000000000004</v>
      </c>
      <c r="V480" s="82" t="b">
        <f>IFERROR(INDEX(Overheads!$T$19:$T$26,MATCH($I480,Overheads!$E$19:$E$26,0)),FALSE)</f>
        <v>0</v>
      </c>
      <c r="W480" s="209" t="str" cm="1">
        <f t="array" ref="W480">IFERROR(
INDEX(Forecast_Capex_Input!CN$12:CN$286,$Z480),0)</f>
        <v>FY21</v>
      </c>
      <c r="X480" s="209">
        <f>IFERROR(
MATCH($W480,General!$L$39:$S$39,0),1)</f>
        <v>1</v>
      </c>
      <c r="Z480" s="28">
        <f>IFERROR(
IF(MATCH($C480,Forecast_Capex_Input!$CI$12:$CI$286,1)+1&gt;MAX(Forecast_Capex_Input!$C$12:$C$286),NA,
MATCH($C480,Forecast_Capex_Input!$CI$12:$CI$286,1)+1),1)</f>
        <v>192</v>
      </c>
      <c r="AA480" s="28" cm="1">
        <f t="array" aca="1" ref="AA480" ca="1">IFERROR(
IF(Z479&lt;&gt;Z480,1,
IF(COUNTIF(OFFSET(AA479,0,0,-INDEX(Forecast_Capex_Input!$CG$12:$CG$286,$Z480)),AA479)=INDEX(Forecast_Capex_Input!$CG$12:$CG$286,$Z480),AA479+1,AA479)),NA)</f>
        <v>2</v>
      </c>
      <c r="AB480" s="28" cm="1">
        <f t="array" ref="AB480">IFERROR($C480-IF($Z480=1,1,INDEX(Forecast_Capex_Input!$CI$12:$CI$286,$Z480-1))+1,NA)</f>
        <v>2</v>
      </c>
      <c r="AC480" s="28" cm="1">
        <f t="array" aca="1" ref="AC480" ca="1">IFERROR(IF(AA480=1,
INDEX(Forecast_Capex_Input!$AI$10:$BB$10,SMALL(IF(INDEX(Forecast_Capex_Input!$AI$12:$BB$286,$Z480,0)&gt;0,COLUMN(Forecast_Capex_Input!$AI$10:$BB$10)-COLUMN(Forecast_Capex_Input!$AI$12)+1),ROWS(OFFSET(AC479,0,0,-$AB480)))),
OFFSET(AC479,-INDEX(Forecast_Capex_Input!$CG$12:$CG$286,$Z480)+1,0)),NA)</f>
        <v>19</v>
      </c>
      <c r="AD480" s="28">
        <f t="shared" ca="1" si="47"/>
        <v>2</v>
      </c>
      <c r="AE480" s="82" t="b">
        <f t="shared" si="51"/>
        <v>0</v>
      </c>
      <c r="AF480" s="78" t="b">
        <v>0</v>
      </c>
      <c r="AG480" s="82" t="b">
        <f t="shared" si="48"/>
        <v>1</v>
      </c>
      <c r="AI480" s="55">
        <v>0</v>
      </c>
      <c r="AJ480" s="55">
        <v>0.16850695431370408</v>
      </c>
      <c r="AK480" s="55">
        <v>2.0330461261908477</v>
      </c>
      <c r="AL480" s="55">
        <v>0.31763443360313837</v>
      </c>
      <c r="AM480" s="55">
        <v>0</v>
      </c>
      <c r="AN480" s="135">
        <v>2.5191875141076898</v>
      </c>
      <c r="AP480" s="55">
        <v>0</v>
      </c>
      <c r="AQ480" s="55">
        <v>0.16850695431370408</v>
      </c>
      <c r="AR480" s="55">
        <v>2.0330461261908477</v>
      </c>
      <c r="AS480" s="55">
        <v>0.31763443360313837</v>
      </c>
      <c r="AT480" s="55">
        <v>0</v>
      </c>
      <c r="AU480" s="135">
        <v>2.5191875141076898</v>
      </c>
      <c r="AW480" s="55">
        <v>0</v>
      </c>
      <c r="AX480" s="55">
        <v>0</v>
      </c>
      <c r="AY480" s="55">
        <v>0</v>
      </c>
      <c r="AZ480" s="55">
        <v>0</v>
      </c>
      <c r="BA480" s="55">
        <v>0</v>
      </c>
      <c r="BB480" s="135">
        <v>0</v>
      </c>
      <c r="BD480" s="55">
        <v>0</v>
      </c>
      <c r="BE480" s="55">
        <v>3.7318554151274273E-3</v>
      </c>
      <c r="BF480" s="55">
        <v>5.4070688298861115E-2</v>
      </c>
      <c r="BG480" s="55">
        <v>8.5064212623299842E-3</v>
      </c>
      <c r="BH480" s="55">
        <v>0</v>
      </c>
      <c r="BI480" s="135">
        <v>6.6308964976318524E-2</v>
      </c>
      <c r="BK480" s="55">
        <v>0</v>
      </c>
      <c r="BL480" s="55">
        <v>0.17223880972883152</v>
      </c>
      <c r="BM480" s="55">
        <v>2.087116814489709</v>
      </c>
      <c r="BN480" s="55">
        <v>0.32614085486546834</v>
      </c>
      <c r="BO480" s="55">
        <v>0</v>
      </c>
      <c r="BP480" s="135">
        <v>2.5854964790840089</v>
      </c>
      <c r="BR480" s="147">
        <v>0.2</v>
      </c>
      <c r="BS480" s="147">
        <v>0.2</v>
      </c>
      <c r="BT480" s="147">
        <v>0.2</v>
      </c>
      <c r="BU480" s="147">
        <v>0.2</v>
      </c>
      <c r="BV480" s="147">
        <v>0.2</v>
      </c>
      <c r="BX480" s="55">
        <v>0.50383750282153794</v>
      </c>
      <c r="BY480" s="55">
        <v>0.50383750282153794</v>
      </c>
      <c r="BZ480" s="55">
        <v>0.50383750282153794</v>
      </c>
      <c r="CA480" s="55">
        <v>0.50383750282153794</v>
      </c>
      <c r="CB480" s="55">
        <v>0.50383750282153794</v>
      </c>
      <c r="CC480" s="135">
        <v>2.5191875141076898</v>
      </c>
      <c r="CE480" s="55">
        <v>0.50383750282153794</v>
      </c>
      <c r="CF480" s="55">
        <v>0.50383750282153794</v>
      </c>
      <c r="CG480" s="55">
        <v>0.50383750282153794</v>
      </c>
      <c r="CH480" s="55">
        <v>0.50383750282153794</v>
      </c>
      <c r="CI480" s="55">
        <v>0.50383750282153794</v>
      </c>
      <c r="CJ480" s="135">
        <v>2.5191875141076898</v>
      </c>
      <c r="CL480" s="55">
        <v>0</v>
      </c>
      <c r="CM480" s="55">
        <v>0</v>
      </c>
      <c r="CN480" s="55">
        <v>0</v>
      </c>
      <c r="CO480" s="55">
        <v>0</v>
      </c>
      <c r="CP480" s="55">
        <v>0</v>
      </c>
      <c r="CQ480" s="135">
        <v>0</v>
      </c>
      <c r="CS480" s="67">
        <v>1.3261792995263706E-2</v>
      </c>
      <c r="CT480" s="67">
        <v>1.3261792995263706E-2</v>
      </c>
      <c r="CU480" s="67">
        <v>1.3261792995263706E-2</v>
      </c>
      <c r="CV480" s="67">
        <v>1.3261792995263706E-2</v>
      </c>
      <c r="CW480" s="67">
        <v>1.3261792995263706E-2</v>
      </c>
      <c r="CX480" s="135">
        <v>6.6308964976318524E-2</v>
      </c>
      <c r="CZ480" s="55">
        <v>0.5170992958168017</v>
      </c>
      <c r="DA480" s="55">
        <v>0.5170992958168017</v>
      </c>
      <c r="DB480" s="55">
        <v>0.5170992958168017</v>
      </c>
      <c r="DC480" s="55">
        <v>0.5170992958168017</v>
      </c>
      <c r="DD480" s="55">
        <v>0.5170992958168017</v>
      </c>
      <c r="DE480" s="135">
        <v>2.5854964790840085</v>
      </c>
      <c r="DG480" s="43" t="b" cm="1">
        <f t="array" aca="1" ref="DG480" ca="1">OR($G480=Forecast_Capex_Input!$BF$8:$BF$10)</f>
        <v>0</v>
      </c>
      <c r="DH480" s="43" cm="1">
        <f t="array" aca="1" ref="DH480" ca="1">IFERROR(INDEX(Forecast_Capex_Input!BG$12:BG$286,$Z480)
*(INDEX(Forecast_Capex_Input!$H$12:$H$286,$Z480)=Repex),0)
*$DG480</f>
        <v>0</v>
      </c>
      <c r="DI480" s="43" cm="1">
        <f t="array" aca="1" ref="DI480" ca="1">IFERROR(INDEX(Forecast_Capex_Input!BH$12:BH$286,$Z480)
*(INDEX(Forecast_Capex_Input!$H$12:$H$286,$Z480)=Repex),0)
*$DG480</f>
        <v>0</v>
      </c>
      <c r="DJ480" s="43" cm="1">
        <f t="array" aca="1" ref="DJ480" ca="1">IFERROR(INDEX(Forecast_Capex_Input!BI$12:BI$286,$Z480)
*(INDEX(Forecast_Capex_Input!$H$12:$H$286,$Z480)=Repex),0)
*$DG480</f>
        <v>0</v>
      </c>
      <c r="DK480" s="43" cm="1">
        <f t="array" aca="1" ref="DK480" ca="1">IFERROR(INDEX(Forecast_Capex_Input!BJ$12:BJ$286,$Z480)
*(INDEX(Forecast_Capex_Input!$H$12:$H$286,$Z480)=Repex),0)
*$DG480</f>
        <v>0</v>
      </c>
      <c r="DL480" s="43" cm="1">
        <f t="array" aca="1" ref="DL480" ca="1">IFERROR(INDEX(Forecast_Capex_Input!BK$12:BK$286,$Z480)
*(INDEX(Forecast_Capex_Input!$H$12:$H$286,$Z480)=Repex),0)
*$DG480</f>
        <v>0</v>
      </c>
      <c r="DM480" s="43" cm="1">
        <f t="array" aca="1" ref="DM480" ca="1">IFERROR(INDEX(Forecast_Capex_Input!BL$12:BL$286,$Z480)
*(INDEX(Forecast_Capex_Input!$H$12:$H$286,$Z480)=Repex),0)
*$DG480</f>
        <v>0</v>
      </c>
      <c r="DO480" s="43" t="b" cm="1">
        <f t="array" aca="1" ref="DO480" ca="1">OR($G480=Forecast_Capex_Input!$BN$8:$BN$9)</f>
        <v>0</v>
      </c>
      <c r="DP480" s="43" cm="1">
        <f t="array" aca="1" ref="DP480" ca="1">IFERROR(INDEX(Forecast_Capex_Input!BO$12:BO$286,$Z480)
*(INDEX(Forecast_Capex_Input!$H$12:$H$286,$Z480)=Repex),0)
*$DO480</f>
        <v>0</v>
      </c>
      <c r="DQ480" s="43" cm="1">
        <f t="array" aca="1" ref="DQ480" ca="1">IFERROR(INDEX(Forecast_Capex_Input!BP$12:BP$286,$Z480)
*(INDEX(Forecast_Capex_Input!$H$12:$H$286,$Z480)=Repex),0)
*$DO480</f>
        <v>0</v>
      </c>
      <c r="DR480" s="43" cm="1">
        <f t="array" aca="1" ref="DR480" ca="1">IFERROR(INDEX(Forecast_Capex_Input!BQ$12:BQ$286,$Z480)
*(INDEX(Forecast_Capex_Input!$H$12:$H$286,$Z480)=Repex),0)
*$DO480</f>
        <v>0</v>
      </c>
      <c r="DS480" s="43" cm="1">
        <f t="array" aca="1" ref="DS480" ca="1">IFERROR(INDEX(Forecast_Capex_Input!BR$12:BR$286,$Z480)
*(INDEX(Forecast_Capex_Input!$H$12:$H$286,$Z480)=Repex),0)
*$DO480</f>
        <v>0</v>
      </c>
      <c r="DT480" s="43" cm="1">
        <f t="array" aca="1" ref="DT480" ca="1">IFERROR(INDEX(Forecast_Capex_Input!BS$12:BS$286,$Z480)
*(INDEX(Forecast_Capex_Input!$H$12:$H$286,$Z480)=Repex),0)
*$DO480</f>
        <v>0</v>
      </c>
      <c r="DV480" s="43" t="b" cm="1">
        <f t="array" aca="1" ref="DV480" ca="1">OR($G480=Forecast_Capex_Input!$BU$8:$BU$10)</f>
        <v>0</v>
      </c>
      <c r="DW480" s="43" cm="1">
        <f t="array" aca="1" ref="DW480" ca="1">IFERROR(INDEX(Forecast_Capex_Input!BV$12:BV$286,$Z480)
*(INDEX(Forecast_Capex_Input!$H$12:$H$286,$Z480)=Repex),0)
*$DV480</f>
        <v>0</v>
      </c>
      <c r="DX480" s="43" cm="1">
        <f t="array" aca="1" ref="DX480" ca="1">IFERROR(INDEX(Forecast_Capex_Input!BW$12:BW$286,$Z480)
*(INDEX(Forecast_Capex_Input!$H$12:$H$286,$Z480)=Repex),0)
*$DV480</f>
        <v>0</v>
      </c>
      <c r="DY480" s="43" cm="1">
        <f t="array" aca="1" ref="DY480" ca="1">IFERROR(INDEX(Forecast_Capex_Input!BX$12:BX$286,$Z480)
*(INDEX(Forecast_Capex_Input!$H$12:$H$286,$Z480)=Repex),0)
*$DV480</f>
        <v>0</v>
      </c>
      <c r="DZ480" s="43" cm="1">
        <f t="array" aca="1" ref="DZ480" ca="1">IFERROR(INDEX(Forecast_Capex_Input!BY$12:BY$286,$Z480)
*(INDEX(Forecast_Capex_Input!$H$12:$H$286,$Z480)=Repex),0)
*$DV480</f>
        <v>0</v>
      </c>
      <c r="EA480" s="43" cm="1">
        <f t="array" aca="1" ref="EA480" ca="1">IFERROR(INDEX(Forecast_Capex_Input!BZ$12:BZ$286,$Z480)
*(INDEX(Forecast_Capex_Input!$H$12:$H$286,$Z480)=Repex),0)
*$DV480</f>
        <v>0</v>
      </c>
      <c r="EB480" s="43" cm="1">
        <f t="array" aca="1" ref="EB480" ca="1">IFERROR(INDEX(Forecast_Capex_Input!CA$12:CA$286,$Z480)
*(INDEX(Forecast_Capex_Input!$H$12:$H$286,$Z480)=Repex),0)
*$DV480</f>
        <v>0</v>
      </c>
      <c r="EC480" s="43" cm="1">
        <f t="array" aca="1" ref="EC480" ca="1">IFERROR(INDEX(Forecast_Capex_Input!CB$12:CB$286,$Z480)
*(INDEX(Forecast_Capex_Input!$H$12:$H$286,$Z480)=Repex),0)
*$DV480</f>
        <v>0</v>
      </c>
      <c r="ED480" s="43" cm="1">
        <f t="array" aca="1" ref="ED480" ca="1">IFERROR(INDEX(Forecast_Capex_Input!CC$12:CC$286,$Z480)
*(INDEX(Forecast_Capex_Input!$H$12:$H$286,$Z480)=Repex),0)
*$DV480</f>
        <v>0</v>
      </c>
      <c r="EF480" s="86" t="str">
        <f t="shared" si="49"/>
        <v>N/A</v>
      </c>
      <c r="EG480" s="28" t="str">
        <f>IFERROR(RANK(EF480,EF$11:EF$1010,0)+COUNTIF(EF$11:EF480,EF480)-1,NA)</f>
        <v>N/A</v>
      </c>
    </row>
    <row r="481" spans="3:137" x14ac:dyDescent="0.2">
      <c r="C481" s="28">
        <f t="shared" si="50"/>
        <v>471</v>
      </c>
      <c r="D481" s="9" t="str" cm="1">
        <f t="array" ref="D481">IFERROR(INDEX(Forecast_Capex_Input!$D$12:$D$286,$Z481),NA)</f>
        <v>Property leases</v>
      </c>
      <c r="E481" s="24" t="b" cm="1">
        <f t="array" ref="E481">IF($Z481=NA,NA,INDEX(Forecast_Capex_Input!$E$12:$E$286,$Z481))</f>
        <v>1</v>
      </c>
      <c r="F481" s="9" t="str" cm="1">
        <f t="array" aca="1" ref="F481" ca="1">IFERROR(INDEX(General!$E$25:$E$26,$AA481),NA)</f>
        <v>Labour</v>
      </c>
      <c r="G481" s="9" t="str" cm="1">
        <f t="array" aca="1" ref="G481" ca="1">IFERROR(INDEX(Forecast_Capex_Input!$AI$11:$BB$11,$AC481),NA)</f>
        <v>Land and Easements</v>
      </c>
      <c r="H481" s="50" cm="1">
        <f t="array" aca="1" ref="H481" ca="1">IFERROR(INDEX(Forecast_Capex_Input!$AI$12:$BB$286,$Z481,$AC481),NA)</f>
        <v>1</v>
      </c>
      <c r="I481" s="150" t="str" cm="1">
        <f t="array" ref="I481">IFERROR(INDEX(Forecast_Capex_Input!$F$12:$F$286,$Z481),NA)</f>
        <v>Non-network - Other</v>
      </c>
      <c r="J481" s="150" t="str" cm="1">
        <f t="array" ref="J481">IFERROR(INDEX(Forecast_Capex_Input!G$12:G$286,$Z481),NA)</f>
        <v>Property</v>
      </c>
      <c r="K481" s="150" t="str" cm="1">
        <f t="array" ref="K481">IFERROR(INDEX(Forecast_Capex_Input!H$12:H$286,$Z481),NA)</f>
        <v>Fleet &amp; Property</v>
      </c>
      <c r="L481" s="150" t="str" cm="1">
        <f t="array" ref="L481">IFERROR(INDEX(Forecast_Capex_Input!I$12:I$286,$Z481),NA)</f>
        <v>N/A</v>
      </c>
      <c r="M481" s="150" t="str" cm="1">
        <f t="array" ref="M481">IFERROR(INDEX(Forecast_Capex_Input!J$12:J$286,$Z481),NA)</f>
        <v>Other Property</v>
      </c>
      <c r="N481" s="150" t="str" cm="1">
        <f t="array" ref="N481">IFERROR(INDEX(Forecast_Capex_Input!K$12:K$286,$Z481),NA)</f>
        <v>N/A</v>
      </c>
      <c r="O481" s="150" t="str" cm="1">
        <f t="array" ref="O481">IFERROR(INDEX(Forecast_Capex_Input!L$12:L$286,$Z481),NA)</f>
        <v>N/A</v>
      </c>
      <c r="P481" s="150" t="str" cm="1">
        <f t="array" ref="P481">IFERROR(INDEX(Forecast_Capex_Input!M$12:M$286,$Z481),NA)</f>
        <v>N/A</v>
      </c>
      <c r="Q481" s="24" t="str" cm="1">
        <f t="array" ref="Q481">IFERROR(INDEX(Forecast_Capex_Input!N$12:N$286,$Z481),NA)</f>
        <v>No</v>
      </c>
      <c r="R481" s="190" cm="1">
        <f t="array" ref="R481">IFERROR(INDEX(Forecast_Capex_Input!O$12:O$286,$Z481),0)</f>
        <v>0</v>
      </c>
      <c r="S481" s="24" t="str" cm="1">
        <f t="array" ref="S481">IFERROR(INDEX(Forecast_Capex_Input!P$12:P$286,$Z481),0)</f>
        <v>Safety security &amp; reliability</v>
      </c>
      <c r="T481" s="150" t="str" cm="1">
        <f t="array" aca="1" ref="T481" ca="1">IFERROR(INDEX(General!$K$91:$K$110,$AC481),NA)</f>
        <v>Land and Easements</v>
      </c>
      <c r="U481" s="43" cm="1">
        <f t="array" aca="1" ref="U481" ca="1">IFERROR(
IF($F481=General!$E$25,INDEX(Forecast_Capex_Input!S$12:S$286,$Z481),
INDEX(Forecast_Capex_Input!T$12:T$286,$Z481)),0)</f>
        <v>0</v>
      </c>
      <c r="V481" s="82" t="b">
        <f>IFERROR(INDEX(Overheads!$T$19:$T$26,MATCH($I481,Overheads!$E$19:$E$26,0)),FALSE)</f>
        <v>0</v>
      </c>
      <c r="W481" s="209" t="str" cm="1">
        <f t="array" ref="W481">IFERROR(
INDEX(Forecast_Capex_Input!CN$12:CN$286,$Z481),0)</f>
        <v>FY21</v>
      </c>
      <c r="X481" s="209">
        <f>IFERROR(
MATCH($W481,General!$L$39:$S$39,0),1)</f>
        <v>1</v>
      </c>
      <c r="Z481" s="28">
        <f>IFERROR(
IF(MATCH($C481,Forecast_Capex_Input!$CI$12:$CI$286,1)+1&gt;MAX(Forecast_Capex_Input!$C$12:$C$286),NA,
MATCH($C481,Forecast_Capex_Input!$CI$12:$CI$286,1)+1),1)</f>
        <v>193</v>
      </c>
      <c r="AA481" s="28" cm="1">
        <f t="array" aca="1" ref="AA481" ca="1">IFERROR(
IF(Z480&lt;&gt;Z481,1,
IF(COUNTIF(OFFSET(AA480,0,0,-INDEX(Forecast_Capex_Input!$CG$12:$CG$286,$Z481)),AA480)=INDEX(Forecast_Capex_Input!$CG$12:$CG$286,$Z481),AA480+1,AA480)),NA)</f>
        <v>1</v>
      </c>
      <c r="AB481" s="28" cm="1">
        <f t="array" ref="AB481">IFERROR($C481-IF($Z481=1,1,INDEX(Forecast_Capex_Input!$CI$12:$CI$286,$Z481-1))+1,NA)</f>
        <v>1</v>
      </c>
      <c r="AC481" s="28" cm="1">
        <f t="array" aca="1" ref="AC481" ca="1">IFERROR(IF(AA481=1,
INDEX(Forecast_Capex_Input!$AI$10:$BB$10,SMALL(IF(INDEX(Forecast_Capex_Input!$AI$12:$BB$286,$Z481,0)&gt;0,COLUMN(Forecast_Capex_Input!$AI$10:$BB$10)-COLUMN(Forecast_Capex_Input!$AI$12)+1),ROWS(OFFSET(AC480,0,0,-$AB481)))),
OFFSET(AC480,-INDEX(Forecast_Capex_Input!$CG$12:$CG$286,$Z481)+1,0)),NA)</f>
        <v>9</v>
      </c>
      <c r="AD481" s="28">
        <f t="shared" ca="1" si="47"/>
        <v>1</v>
      </c>
      <c r="AE481" s="82" t="b">
        <f t="shared" si="51"/>
        <v>0</v>
      </c>
      <c r="AF481" s="78" t="b">
        <v>0</v>
      </c>
      <c r="AG481" s="82" t="b">
        <f t="shared" si="48"/>
        <v>1</v>
      </c>
      <c r="AI481" s="55">
        <v>0</v>
      </c>
      <c r="AJ481" s="55">
        <v>0</v>
      </c>
      <c r="AK481" s="55">
        <v>0</v>
      </c>
      <c r="AL481" s="55">
        <v>0</v>
      </c>
      <c r="AM481" s="55">
        <v>0</v>
      </c>
      <c r="AN481" s="135">
        <v>0</v>
      </c>
      <c r="AP481" s="55">
        <v>0</v>
      </c>
      <c r="AQ481" s="55">
        <v>0</v>
      </c>
      <c r="AR481" s="55">
        <v>0</v>
      </c>
      <c r="AS481" s="55">
        <v>0</v>
      </c>
      <c r="AT481" s="55">
        <v>0</v>
      </c>
      <c r="AU481" s="135">
        <v>0</v>
      </c>
      <c r="AW481" s="55">
        <v>0</v>
      </c>
      <c r="AX481" s="55">
        <v>0</v>
      </c>
      <c r="AY481" s="55">
        <v>0</v>
      </c>
      <c r="AZ481" s="55">
        <v>0</v>
      </c>
      <c r="BA481" s="55">
        <v>0</v>
      </c>
      <c r="BB481" s="135">
        <v>0</v>
      </c>
      <c r="BD481" s="55">
        <v>0</v>
      </c>
      <c r="BE481" s="55">
        <v>0</v>
      </c>
      <c r="BF481" s="55">
        <v>0</v>
      </c>
      <c r="BG481" s="55">
        <v>0</v>
      </c>
      <c r="BH481" s="55">
        <v>0</v>
      </c>
      <c r="BI481" s="135">
        <v>0</v>
      </c>
      <c r="BK481" s="55">
        <v>0</v>
      </c>
      <c r="BL481" s="55">
        <v>0</v>
      </c>
      <c r="BM481" s="55">
        <v>0</v>
      </c>
      <c r="BN481" s="55">
        <v>0</v>
      </c>
      <c r="BO481" s="55">
        <v>0</v>
      </c>
      <c r="BP481" s="135">
        <v>0</v>
      </c>
      <c r="BR481" s="147">
        <v>0</v>
      </c>
      <c r="BS481" s="147">
        <v>0</v>
      </c>
      <c r="BT481" s="147">
        <v>0</v>
      </c>
      <c r="BU481" s="147">
        <v>0</v>
      </c>
      <c r="BV481" s="147">
        <v>0</v>
      </c>
      <c r="BX481" s="55">
        <v>0</v>
      </c>
      <c r="BY481" s="55">
        <v>0</v>
      </c>
      <c r="BZ481" s="55">
        <v>0</v>
      </c>
      <c r="CA481" s="55">
        <v>0</v>
      </c>
      <c r="CB481" s="55">
        <v>0</v>
      </c>
      <c r="CC481" s="135">
        <v>0</v>
      </c>
      <c r="CE481" s="55">
        <v>0</v>
      </c>
      <c r="CF481" s="55">
        <v>0</v>
      </c>
      <c r="CG481" s="55">
        <v>0</v>
      </c>
      <c r="CH481" s="55">
        <v>0</v>
      </c>
      <c r="CI481" s="55">
        <v>0</v>
      </c>
      <c r="CJ481" s="135">
        <v>0</v>
      </c>
      <c r="CL481" s="55">
        <v>0</v>
      </c>
      <c r="CM481" s="55">
        <v>0</v>
      </c>
      <c r="CN481" s="55">
        <v>0</v>
      </c>
      <c r="CO481" s="55">
        <v>0</v>
      </c>
      <c r="CP481" s="55">
        <v>0</v>
      </c>
      <c r="CQ481" s="135">
        <v>0</v>
      </c>
      <c r="CS481" s="67">
        <v>0</v>
      </c>
      <c r="CT481" s="67">
        <v>0</v>
      </c>
      <c r="CU481" s="67">
        <v>0</v>
      </c>
      <c r="CV481" s="67">
        <v>0</v>
      </c>
      <c r="CW481" s="67">
        <v>0</v>
      </c>
      <c r="CX481" s="135">
        <v>0</v>
      </c>
      <c r="CZ481" s="55">
        <v>0</v>
      </c>
      <c r="DA481" s="55">
        <v>0</v>
      </c>
      <c r="DB481" s="55">
        <v>0</v>
      </c>
      <c r="DC481" s="55">
        <v>0</v>
      </c>
      <c r="DD481" s="55">
        <v>0</v>
      </c>
      <c r="DE481" s="135">
        <v>0</v>
      </c>
      <c r="DG481" s="43" t="b" cm="1">
        <f t="array" aca="1" ref="DG481" ca="1">OR($G481=Forecast_Capex_Input!$BF$8:$BF$10)</f>
        <v>0</v>
      </c>
      <c r="DH481" s="43" cm="1">
        <f t="array" aca="1" ref="DH481" ca="1">IFERROR(INDEX(Forecast_Capex_Input!BG$12:BG$286,$Z481)
*(INDEX(Forecast_Capex_Input!$H$12:$H$286,$Z481)=Repex),0)
*$DG481</f>
        <v>0</v>
      </c>
      <c r="DI481" s="43" cm="1">
        <f t="array" aca="1" ref="DI481" ca="1">IFERROR(INDEX(Forecast_Capex_Input!BH$12:BH$286,$Z481)
*(INDEX(Forecast_Capex_Input!$H$12:$H$286,$Z481)=Repex),0)
*$DG481</f>
        <v>0</v>
      </c>
      <c r="DJ481" s="43" cm="1">
        <f t="array" aca="1" ref="DJ481" ca="1">IFERROR(INDEX(Forecast_Capex_Input!BI$12:BI$286,$Z481)
*(INDEX(Forecast_Capex_Input!$H$12:$H$286,$Z481)=Repex),0)
*$DG481</f>
        <v>0</v>
      </c>
      <c r="DK481" s="43" cm="1">
        <f t="array" aca="1" ref="DK481" ca="1">IFERROR(INDEX(Forecast_Capex_Input!BJ$12:BJ$286,$Z481)
*(INDEX(Forecast_Capex_Input!$H$12:$H$286,$Z481)=Repex),0)
*$DG481</f>
        <v>0</v>
      </c>
      <c r="DL481" s="43" cm="1">
        <f t="array" aca="1" ref="DL481" ca="1">IFERROR(INDEX(Forecast_Capex_Input!BK$12:BK$286,$Z481)
*(INDEX(Forecast_Capex_Input!$H$12:$H$286,$Z481)=Repex),0)
*$DG481</f>
        <v>0</v>
      </c>
      <c r="DM481" s="43" cm="1">
        <f t="array" aca="1" ref="DM481" ca="1">IFERROR(INDEX(Forecast_Capex_Input!BL$12:BL$286,$Z481)
*(INDEX(Forecast_Capex_Input!$H$12:$H$286,$Z481)=Repex),0)
*$DG481</f>
        <v>0</v>
      </c>
      <c r="DO481" s="43" t="b" cm="1">
        <f t="array" aca="1" ref="DO481" ca="1">OR($G481=Forecast_Capex_Input!$BN$8:$BN$9)</f>
        <v>0</v>
      </c>
      <c r="DP481" s="43" cm="1">
        <f t="array" aca="1" ref="DP481" ca="1">IFERROR(INDEX(Forecast_Capex_Input!BO$12:BO$286,$Z481)
*(INDEX(Forecast_Capex_Input!$H$12:$H$286,$Z481)=Repex),0)
*$DO481</f>
        <v>0</v>
      </c>
      <c r="DQ481" s="43" cm="1">
        <f t="array" aca="1" ref="DQ481" ca="1">IFERROR(INDEX(Forecast_Capex_Input!BP$12:BP$286,$Z481)
*(INDEX(Forecast_Capex_Input!$H$12:$H$286,$Z481)=Repex),0)
*$DO481</f>
        <v>0</v>
      </c>
      <c r="DR481" s="43" cm="1">
        <f t="array" aca="1" ref="DR481" ca="1">IFERROR(INDEX(Forecast_Capex_Input!BQ$12:BQ$286,$Z481)
*(INDEX(Forecast_Capex_Input!$H$12:$H$286,$Z481)=Repex),0)
*$DO481</f>
        <v>0</v>
      </c>
      <c r="DS481" s="43" cm="1">
        <f t="array" aca="1" ref="DS481" ca="1">IFERROR(INDEX(Forecast_Capex_Input!BR$12:BR$286,$Z481)
*(INDEX(Forecast_Capex_Input!$H$12:$H$286,$Z481)=Repex),0)
*$DO481</f>
        <v>0</v>
      </c>
      <c r="DT481" s="43" cm="1">
        <f t="array" aca="1" ref="DT481" ca="1">IFERROR(INDEX(Forecast_Capex_Input!BS$12:BS$286,$Z481)
*(INDEX(Forecast_Capex_Input!$H$12:$H$286,$Z481)=Repex),0)
*$DO481</f>
        <v>0</v>
      </c>
      <c r="DV481" s="43" t="b" cm="1">
        <f t="array" aca="1" ref="DV481" ca="1">OR($G481=Forecast_Capex_Input!$BU$8:$BU$10)</f>
        <v>0</v>
      </c>
      <c r="DW481" s="43" cm="1">
        <f t="array" aca="1" ref="DW481" ca="1">IFERROR(INDEX(Forecast_Capex_Input!BV$12:BV$286,$Z481)
*(INDEX(Forecast_Capex_Input!$H$12:$H$286,$Z481)=Repex),0)
*$DV481</f>
        <v>0</v>
      </c>
      <c r="DX481" s="43" cm="1">
        <f t="array" aca="1" ref="DX481" ca="1">IFERROR(INDEX(Forecast_Capex_Input!BW$12:BW$286,$Z481)
*(INDEX(Forecast_Capex_Input!$H$12:$H$286,$Z481)=Repex),0)
*$DV481</f>
        <v>0</v>
      </c>
      <c r="DY481" s="43" cm="1">
        <f t="array" aca="1" ref="DY481" ca="1">IFERROR(INDEX(Forecast_Capex_Input!BX$12:BX$286,$Z481)
*(INDEX(Forecast_Capex_Input!$H$12:$H$286,$Z481)=Repex),0)
*$DV481</f>
        <v>0</v>
      </c>
      <c r="DZ481" s="43" cm="1">
        <f t="array" aca="1" ref="DZ481" ca="1">IFERROR(INDEX(Forecast_Capex_Input!BY$12:BY$286,$Z481)
*(INDEX(Forecast_Capex_Input!$H$12:$H$286,$Z481)=Repex),0)
*$DV481</f>
        <v>0</v>
      </c>
      <c r="EA481" s="43" cm="1">
        <f t="array" aca="1" ref="EA481" ca="1">IFERROR(INDEX(Forecast_Capex_Input!BZ$12:BZ$286,$Z481)
*(INDEX(Forecast_Capex_Input!$H$12:$H$286,$Z481)=Repex),0)
*$DV481</f>
        <v>0</v>
      </c>
      <c r="EB481" s="43" cm="1">
        <f t="array" aca="1" ref="EB481" ca="1">IFERROR(INDEX(Forecast_Capex_Input!CA$12:CA$286,$Z481)
*(INDEX(Forecast_Capex_Input!$H$12:$H$286,$Z481)=Repex),0)
*$DV481</f>
        <v>0</v>
      </c>
      <c r="EC481" s="43" cm="1">
        <f t="array" aca="1" ref="EC481" ca="1">IFERROR(INDEX(Forecast_Capex_Input!CB$12:CB$286,$Z481)
*(INDEX(Forecast_Capex_Input!$H$12:$H$286,$Z481)=Repex),0)
*$DV481</f>
        <v>0</v>
      </c>
      <c r="ED481" s="43" cm="1">
        <f t="array" aca="1" ref="ED481" ca="1">IFERROR(INDEX(Forecast_Capex_Input!CC$12:CC$286,$Z481)
*(INDEX(Forecast_Capex_Input!$H$12:$H$286,$Z481)=Repex),0)
*$DV481</f>
        <v>0</v>
      </c>
      <c r="EF481" s="86" t="str">
        <f t="shared" si="49"/>
        <v>N/A</v>
      </c>
      <c r="EG481" s="28" t="str">
        <f>IFERROR(RANK(EF481,EF$11:EF$1010,0)+COUNTIF(EF$11:EF481,EF481)-1,NA)</f>
        <v>N/A</v>
      </c>
    </row>
    <row r="482" spans="3:137" x14ac:dyDescent="0.2">
      <c r="C482" s="28">
        <f t="shared" si="50"/>
        <v>472</v>
      </c>
      <c r="D482" s="9" t="str" cm="1">
        <f t="array" ref="D482">IFERROR(INDEX(Forecast_Capex_Input!$D$12:$D$286,$Z482),NA)</f>
        <v>Property leases</v>
      </c>
      <c r="E482" s="24" t="b" cm="1">
        <f t="array" ref="E482">IF($Z482=NA,NA,INDEX(Forecast_Capex_Input!$E$12:$E$286,$Z482))</f>
        <v>1</v>
      </c>
      <c r="F482" s="9" t="str" cm="1">
        <f t="array" aca="1" ref="F482" ca="1">IFERROR(INDEX(General!$E$25:$E$26,$AA482),NA)</f>
        <v>Non-Labour</v>
      </c>
      <c r="G482" s="9" t="str" cm="1">
        <f t="array" aca="1" ref="G482" ca="1">IFERROR(INDEX(Forecast_Capex_Input!$AI$11:$BB$11,$AC482),NA)</f>
        <v>Land and Easements</v>
      </c>
      <c r="H482" s="50" cm="1">
        <f t="array" aca="1" ref="H482" ca="1">IFERROR(INDEX(Forecast_Capex_Input!$AI$12:$BB$286,$Z482,$AC482),NA)</f>
        <v>1</v>
      </c>
      <c r="I482" s="150" t="str" cm="1">
        <f t="array" ref="I482">IFERROR(INDEX(Forecast_Capex_Input!$F$12:$F$286,$Z482),NA)</f>
        <v>Non-network - Other</v>
      </c>
      <c r="J482" s="150" t="str" cm="1">
        <f t="array" ref="J482">IFERROR(INDEX(Forecast_Capex_Input!G$12:G$286,$Z482),NA)</f>
        <v>Property</v>
      </c>
      <c r="K482" s="150" t="str" cm="1">
        <f t="array" ref="K482">IFERROR(INDEX(Forecast_Capex_Input!H$12:H$286,$Z482),NA)</f>
        <v>Fleet &amp; Property</v>
      </c>
      <c r="L482" s="150" t="str" cm="1">
        <f t="array" ref="L482">IFERROR(INDEX(Forecast_Capex_Input!I$12:I$286,$Z482),NA)</f>
        <v>N/A</v>
      </c>
      <c r="M482" s="150" t="str" cm="1">
        <f t="array" ref="M482">IFERROR(INDEX(Forecast_Capex_Input!J$12:J$286,$Z482),NA)</f>
        <v>Other Property</v>
      </c>
      <c r="N482" s="150" t="str" cm="1">
        <f t="array" ref="N482">IFERROR(INDEX(Forecast_Capex_Input!K$12:K$286,$Z482),NA)</f>
        <v>N/A</v>
      </c>
      <c r="O482" s="150" t="str" cm="1">
        <f t="array" ref="O482">IFERROR(INDEX(Forecast_Capex_Input!L$12:L$286,$Z482),NA)</f>
        <v>N/A</v>
      </c>
      <c r="P482" s="150" t="str" cm="1">
        <f t="array" ref="P482">IFERROR(INDEX(Forecast_Capex_Input!M$12:M$286,$Z482),NA)</f>
        <v>N/A</v>
      </c>
      <c r="Q482" s="24" t="str" cm="1">
        <f t="array" ref="Q482">IFERROR(INDEX(Forecast_Capex_Input!N$12:N$286,$Z482),NA)</f>
        <v>No</v>
      </c>
      <c r="R482" s="190" cm="1">
        <f t="array" ref="R482">IFERROR(INDEX(Forecast_Capex_Input!O$12:O$286,$Z482),0)</f>
        <v>0</v>
      </c>
      <c r="S482" s="24" t="str" cm="1">
        <f t="array" ref="S482">IFERROR(INDEX(Forecast_Capex_Input!P$12:P$286,$Z482),0)</f>
        <v>Safety security &amp; reliability</v>
      </c>
      <c r="T482" s="150" t="str" cm="1">
        <f t="array" aca="1" ref="T482" ca="1">IFERROR(INDEX(General!$K$91:$K$110,$AC482),NA)</f>
        <v>Land and Easements</v>
      </c>
      <c r="U482" s="43" cm="1">
        <f t="array" aca="1" ref="U482" ca="1">IFERROR(
IF($F482=General!$E$25,INDEX(Forecast_Capex_Input!S$12:S$286,$Z482),
INDEX(Forecast_Capex_Input!T$12:T$286,$Z482)),0)</f>
        <v>1</v>
      </c>
      <c r="V482" s="82" t="b">
        <f>IFERROR(INDEX(Overheads!$T$19:$T$26,MATCH($I482,Overheads!$E$19:$E$26,0)),FALSE)</f>
        <v>0</v>
      </c>
      <c r="W482" s="209" t="str" cm="1">
        <f t="array" ref="W482">IFERROR(
INDEX(Forecast_Capex_Input!CN$12:CN$286,$Z482),0)</f>
        <v>FY21</v>
      </c>
      <c r="X482" s="209">
        <f>IFERROR(
MATCH($W482,General!$L$39:$S$39,0),1)</f>
        <v>1</v>
      </c>
      <c r="Z482" s="28">
        <f>IFERROR(
IF(MATCH($C482,Forecast_Capex_Input!$CI$12:$CI$286,1)+1&gt;MAX(Forecast_Capex_Input!$C$12:$C$286),NA,
MATCH($C482,Forecast_Capex_Input!$CI$12:$CI$286,1)+1),1)</f>
        <v>193</v>
      </c>
      <c r="AA482" s="28" cm="1">
        <f t="array" aca="1" ref="AA482" ca="1">IFERROR(
IF(Z481&lt;&gt;Z482,1,
IF(COUNTIF(OFFSET(AA481,0,0,-INDEX(Forecast_Capex_Input!$CG$12:$CG$286,$Z482)),AA481)=INDEX(Forecast_Capex_Input!$CG$12:$CG$286,$Z482),AA481+1,AA481)),NA)</f>
        <v>2</v>
      </c>
      <c r="AB482" s="28" cm="1">
        <f t="array" ref="AB482">IFERROR($C482-IF($Z482=1,1,INDEX(Forecast_Capex_Input!$CI$12:$CI$286,$Z482-1))+1,NA)</f>
        <v>2</v>
      </c>
      <c r="AC482" s="28" cm="1">
        <f t="array" aca="1" ref="AC482" ca="1">IFERROR(IF(AA482=1,
INDEX(Forecast_Capex_Input!$AI$10:$BB$10,SMALL(IF(INDEX(Forecast_Capex_Input!$AI$12:$BB$286,$Z482,0)&gt;0,COLUMN(Forecast_Capex_Input!$AI$10:$BB$10)-COLUMN(Forecast_Capex_Input!$AI$12)+1),ROWS(OFFSET(AC481,0,0,-$AB482)))),
OFFSET(AC481,-INDEX(Forecast_Capex_Input!$CG$12:$CG$286,$Z482)+1,0)),NA)</f>
        <v>9</v>
      </c>
      <c r="AD482" s="28">
        <f t="shared" ca="1" si="47"/>
        <v>2</v>
      </c>
      <c r="AE482" s="82" t="b">
        <f t="shared" si="51"/>
        <v>0</v>
      </c>
      <c r="AF482" s="78" t="b">
        <v>0</v>
      </c>
      <c r="AG482" s="82" t="b">
        <f t="shared" si="48"/>
        <v>1</v>
      </c>
      <c r="AI482" s="55">
        <v>6.5133095325530077E-2</v>
      </c>
      <c r="AJ482" s="55">
        <v>0.74367197438320876</v>
      </c>
      <c r="AK482" s="55">
        <v>0</v>
      </c>
      <c r="AL482" s="55">
        <v>0.66065343624603468</v>
      </c>
      <c r="AM482" s="55">
        <v>2.3351152127625427</v>
      </c>
      <c r="AN482" s="135">
        <v>3.8045737187173163</v>
      </c>
      <c r="AP482" s="55">
        <v>6.5133095325530077E-2</v>
      </c>
      <c r="AQ482" s="55">
        <v>0.74367197438320876</v>
      </c>
      <c r="AR482" s="55">
        <v>0</v>
      </c>
      <c r="AS482" s="55">
        <v>0.66065343624603468</v>
      </c>
      <c r="AT482" s="55">
        <v>2.3351152127625427</v>
      </c>
      <c r="AU482" s="135">
        <v>3.8045737187173163</v>
      </c>
      <c r="AW482" s="55">
        <v>0</v>
      </c>
      <c r="AX482" s="55">
        <v>0</v>
      </c>
      <c r="AY482" s="55">
        <v>0</v>
      </c>
      <c r="AZ482" s="55">
        <v>0</v>
      </c>
      <c r="BA482" s="55">
        <v>0</v>
      </c>
      <c r="BB482" s="135">
        <v>0</v>
      </c>
      <c r="BD482" s="55">
        <v>1.5288478052217895E-3</v>
      </c>
      <c r="BE482" s="55">
        <v>1.6469802661757443E-2</v>
      </c>
      <c r="BF482" s="55">
        <v>0</v>
      </c>
      <c r="BG482" s="55">
        <v>1.7692654959871802E-2</v>
      </c>
      <c r="BH482" s="55">
        <v>5.6326767331400379E-2</v>
      </c>
      <c r="BI482" s="135">
        <v>9.2018072758251412E-2</v>
      </c>
      <c r="BK482" s="55">
        <v>6.6661943130751869E-2</v>
      </c>
      <c r="BL482" s="55">
        <v>0.76014177704496622</v>
      </c>
      <c r="BM482" s="55">
        <v>0</v>
      </c>
      <c r="BN482" s="55">
        <v>0.6783460912059065</v>
      </c>
      <c r="BO482" s="55">
        <v>2.3914419800939433</v>
      </c>
      <c r="BP482" s="135">
        <v>3.8965917914755677</v>
      </c>
      <c r="BR482" s="147">
        <v>0</v>
      </c>
      <c r="BS482" s="147">
        <v>0</v>
      </c>
      <c r="BT482" s="147">
        <v>0</v>
      </c>
      <c r="BU482" s="147">
        <v>0</v>
      </c>
      <c r="BV482" s="147">
        <v>0</v>
      </c>
      <c r="BX482" s="55">
        <v>0</v>
      </c>
      <c r="BY482" s="55">
        <v>0</v>
      </c>
      <c r="BZ482" s="55">
        <v>0</v>
      </c>
      <c r="CA482" s="55">
        <v>0</v>
      </c>
      <c r="CB482" s="55">
        <v>0</v>
      </c>
      <c r="CC482" s="135">
        <v>0</v>
      </c>
      <c r="CE482" s="55">
        <v>0</v>
      </c>
      <c r="CF482" s="55">
        <v>0</v>
      </c>
      <c r="CG482" s="55">
        <v>0</v>
      </c>
      <c r="CH482" s="55">
        <v>0</v>
      </c>
      <c r="CI482" s="55">
        <v>0</v>
      </c>
      <c r="CJ482" s="135">
        <v>0</v>
      </c>
      <c r="CL482" s="55">
        <v>0</v>
      </c>
      <c r="CM482" s="55">
        <v>0</v>
      </c>
      <c r="CN482" s="55">
        <v>0</v>
      </c>
      <c r="CO482" s="55">
        <v>0</v>
      </c>
      <c r="CP482" s="55">
        <v>0</v>
      </c>
      <c r="CQ482" s="135">
        <v>0</v>
      </c>
      <c r="CS482" s="67">
        <v>0</v>
      </c>
      <c r="CT482" s="67">
        <v>0</v>
      </c>
      <c r="CU482" s="67">
        <v>0</v>
      </c>
      <c r="CV482" s="67">
        <v>0</v>
      </c>
      <c r="CW482" s="67">
        <v>0</v>
      </c>
      <c r="CX482" s="135">
        <v>0</v>
      </c>
      <c r="CZ482" s="55">
        <v>0</v>
      </c>
      <c r="DA482" s="55">
        <v>0</v>
      </c>
      <c r="DB482" s="55">
        <v>0</v>
      </c>
      <c r="DC482" s="55">
        <v>0</v>
      </c>
      <c r="DD482" s="55">
        <v>0</v>
      </c>
      <c r="DE482" s="135">
        <v>0</v>
      </c>
      <c r="DG482" s="43" t="b" cm="1">
        <f t="array" aca="1" ref="DG482" ca="1">OR($G482=Forecast_Capex_Input!$BF$8:$BF$10)</f>
        <v>0</v>
      </c>
      <c r="DH482" s="43" cm="1">
        <f t="array" aca="1" ref="DH482" ca="1">IFERROR(INDEX(Forecast_Capex_Input!BG$12:BG$286,$Z482)
*(INDEX(Forecast_Capex_Input!$H$12:$H$286,$Z482)=Repex),0)
*$DG482</f>
        <v>0</v>
      </c>
      <c r="DI482" s="43" cm="1">
        <f t="array" aca="1" ref="DI482" ca="1">IFERROR(INDEX(Forecast_Capex_Input!BH$12:BH$286,$Z482)
*(INDEX(Forecast_Capex_Input!$H$12:$H$286,$Z482)=Repex),0)
*$DG482</f>
        <v>0</v>
      </c>
      <c r="DJ482" s="43" cm="1">
        <f t="array" aca="1" ref="DJ482" ca="1">IFERROR(INDEX(Forecast_Capex_Input!BI$12:BI$286,$Z482)
*(INDEX(Forecast_Capex_Input!$H$12:$H$286,$Z482)=Repex),0)
*$DG482</f>
        <v>0</v>
      </c>
      <c r="DK482" s="43" cm="1">
        <f t="array" aca="1" ref="DK482" ca="1">IFERROR(INDEX(Forecast_Capex_Input!BJ$12:BJ$286,$Z482)
*(INDEX(Forecast_Capex_Input!$H$12:$H$286,$Z482)=Repex),0)
*$DG482</f>
        <v>0</v>
      </c>
      <c r="DL482" s="43" cm="1">
        <f t="array" aca="1" ref="DL482" ca="1">IFERROR(INDEX(Forecast_Capex_Input!BK$12:BK$286,$Z482)
*(INDEX(Forecast_Capex_Input!$H$12:$H$286,$Z482)=Repex),0)
*$DG482</f>
        <v>0</v>
      </c>
      <c r="DM482" s="43" cm="1">
        <f t="array" aca="1" ref="DM482" ca="1">IFERROR(INDEX(Forecast_Capex_Input!BL$12:BL$286,$Z482)
*(INDEX(Forecast_Capex_Input!$H$12:$H$286,$Z482)=Repex),0)
*$DG482</f>
        <v>0</v>
      </c>
      <c r="DO482" s="43" t="b" cm="1">
        <f t="array" aca="1" ref="DO482" ca="1">OR($G482=Forecast_Capex_Input!$BN$8:$BN$9)</f>
        <v>0</v>
      </c>
      <c r="DP482" s="43" cm="1">
        <f t="array" aca="1" ref="DP482" ca="1">IFERROR(INDEX(Forecast_Capex_Input!BO$12:BO$286,$Z482)
*(INDEX(Forecast_Capex_Input!$H$12:$H$286,$Z482)=Repex),0)
*$DO482</f>
        <v>0</v>
      </c>
      <c r="DQ482" s="43" cm="1">
        <f t="array" aca="1" ref="DQ482" ca="1">IFERROR(INDEX(Forecast_Capex_Input!BP$12:BP$286,$Z482)
*(INDEX(Forecast_Capex_Input!$H$12:$H$286,$Z482)=Repex),0)
*$DO482</f>
        <v>0</v>
      </c>
      <c r="DR482" s="43" cm="1">
        <f t="array" aca="1" ref="DR482" ca="1">IFERROR(INDEX(Forecast_Capex_Input!BQ$12:BQ$286,$Z482)
*(INDEX(Forecast_Capex_Input!$H$12:$H$286,$Z482)=Repex),0)
*$DO482</f>
        <v>0</v>
      </c>
      <c r="DS482" s="43" cm="1">
        <f t="array" aca="1" ref="DS482" ca="1">IFERROR(INDEX(Forecast_Capex_Input!BR$12:BR$286,$Z482)
*(INDEX(Forecast_Capex_Input!$H$12:$H$286,$Z482)=Repex),0)
*$DO482</f>
        <v>0</v>
      </c>
      <c r="DT482" s="43" cm="1">
        <f t="array" aca="1" ref="DT482" ca="1">IFERROR(INDEX(Forecast_Capex_Input!BS$12:BS$286,$Z482)
*(INDEX(Forecast_Capex_Input!$H$12:$H$286,$Z482)=Repex),0)
*$DO482</f>
        <v>0</v>
      </c>
      <c r="DV482" s="43" t="b" cm="1">
        <f t="array" aca="1" ref="DV482" ca="1">OR($G482=Forecast_Capex_Input!$BU$8:$BU$10)</f>
        <v>0</v>
      </c>
      <c r="DW482" s="43" cm="1">
        <f t="array" aca="1" ref="DW482" ca="1">IFERROR(INDEX(Forecast_Capex_Input!BV$12:BV$286,$Z482)
*(INDEX(Forecast_Capex_Input!$H$12:$H$286,$Z482)=Repex),0)
*$DV482</f>
        <v>0</v>
      </c>
      <c r="DX482" s="43" cm="1">
        <f t="array" aca="1" ref="DX482" ca="1">IFERROR(INDEX(Forecast_Capex_Input!BW$12:BW$286,$Z482)
*(INDEX(Forecast_Capex_Input!$H$12:$H$286,$Z482)=Repex),0)
*$DV482</f>
        <v>0</v>
      </c>
      <c r="DY482" s="43" cm="1">
        <f t="array" aca="1" ref="DY482" ca="1">IFERROR(INDEX(Forecast_Capex_Input!BX$12:BX$286,$Z482)
*(INDEX(Forecast_Capex_Input!$H$12:$H$286,$Z482)=Repex),0)
*$DV482</f>
        <v>0</v>
      </c>
      <c r="DZ482" s="43" cm="1">
        <f t="array" aca="1" ref="DZ482" ca="1">IFERROR(INDEX(Forecast_Capex_Input!BY$12:BY$286,$Z482)
*(INDEX(Forecast_Capex_Input!$H$12:$H$286,$Z482)=Repex),0)
*$DV482</f>
        <v>0</v>
      </c>
      <c r="EA482" s="43" cm="1">
        <f t="array" aca="1" ref="EA482" ca="1">IFERROR(INDEX(Forecast_Capex_Input!BZ$12:BZ$286,$Z482)
*(INDEX(Forecast_Capex_Input!$H$12:$H$286,$Z482)=Repex),0)
*$DV482</f>
        <v>0</v>
      </c>
      <c r="EB482" s="43" cm="1">
        <f t="array" aca="1" ref="EB482" ca="1">IFERROR(INDEX(Forecast_Capex_Input!CA$12:CA$286,$Z482)
*(INDEX(Forecast_Capex_Input!$H$12:$H$286,$Z482)=Repex),0)
*$DV482</f>
        <v>0</v>
      </c>
      <c r="EC482" s="43" cm="1">
        <f t="array" aca="1" ref="EC482" ca="1">IFERROR(INDEX(Forecast_Capex_Input!CB$12:CB$286,$Z482)
*(INDEX(Forecast_Capex_Input!$H$12:$H$286,$Z482)=Repex),0)
*$DV482</f>
        <v>0</v>
      </c>
      <c r="ED482" s="43" cm="1">
        <f t="array" aca="1" ref="ED482" ca="1">IFERROR(INDEX(Forecast_Capex_Input!CC$12:CC$286,$Z482)
*(INDEX(Forecast_Capex_Input!$H$12:$H$286,$Z482)=Repex),0)
*$DV482</f>
        <v>0</v>
      </c>
      <c r="EF482" s="86" t="str">
        <f t="shared" si="49"/>
        <v>N/A</v>
      </c>
      <c r="EG482" s="28" t="str">
        <f>IFERROR(RANK(EF482,EF$11:EF$1010,0)+COUNTIF(EF$11:EF482,EF482)-1,NA)</f>
        <v>N/A</v>
      </c>
    </row>
    <row r="483" spans="3:137" x14ac:dyDescent="0.2">
      <c r="C483" s="28">
        <f t="shared" si="50"/>
        <v>473</v>
      </c>
      <c r="D483" s="9" t="str" cm="1">
        <f t="array" ref="D483">IFERROR(INDEX(Forecast_Capex_Input!$D$12:$D$286,$Z483),NA)</f>
        <v>[Project Name]</v>
      </c>
      <c r="E483" s="24" t="b" cm="1">
        <f t="array" ref="E483">IF($Z483=NA,NA,INDEX(Forecast_Capex_Input!$E$12:$E$286,$Z483))</f>
        <v>0</v>
      </c>
      <c r="F483" s="9" t="str" cm="1">
        <f t="array" aca="1" ref="F483" ca="1">IFERROR(INDEX(General!$E$25:$E$26,$AA483),NA)</f>
        <v>Labour</v>
      </c>
      <c r="G483" s="9" t="str" cm="1">
        <f t="array" aca="1" ref="G483" ca="1">IFERROR(INDEX(Forecast_Capex_Input!$AI$11:$BB$11,$AC483),NA)</f>
        <v>N/A</v>
      </c>
      <c r="H483" s="50" t="str" cm="1">
        <f t="array" aca="1" ref="H483" ca="1">IFERROR(INDEX(Forecast_Capex_Input!$AI$12:$BB$286,$Z483,$AC483),NA)</f>
        <v>N/A</v>
      </c>
      <c r="I483" s="150" t="str" cm="1">
        <f t="array" ref="I483">IFERROR(INDEX(Forecast_Capex_Input!$F$12:$F$286,$Z483),NA)</f>
        <v>[Spare]</v>
      </c>
      <c r="J483" s="150" t="str" cm="1">
        <f t="array" ref="J483">IFERROR(INDEX(Forecast_Capex_Input!G$12:G$286,$Z483),NA)</f>
        <v>[Spare]</v>
      </c>
      <c r="K483" s="150" t="str" cm="1">
        <f t="array" ref="K483">IFERROR(INDEX(Forecast_Capex_Input!H$12:H$286,$Z483),NA)</f>
        <v>[Spare]</v>
      </c>
      <c r="L483" s="150" t="str" cm="1">
        <f t="array" ref="L483">IFERROR(INDEX(Forecast_Capex_Input!I$12:I$286,$Z483),NA)</f>
        <v>N/A</v>
      </c>
      <c r="M483" s="150" t="str" cm="1">
        <f t="array" ref="M483">IFERROR(INDEX(Forecast_Capex_Input!J$12:J$286,$Z483),NA)</f>
        <v>N/A</v>
      </c>
      <c r="N483" s="150" t="str" cm="1">
        <f t="array" ref="N483">IFERROR(INDEX(Forecast_Capex_Input!K$12:K$286,$Z483),NA)</f>
        <v>N/A</v>
      </c>
      <c r="O483" s="150" t="str" cm="1">
        <f t="array" ref="O483">IFERROR(INDEX(Forecast_Capex_Input!L$12:L$286,$Z483),NA)</f>
        <v>N/A</v>
      </c>
      <c r="P483" s="150" t="str" cm="1">
        <f t="array" ref="P483">IFERROR(INDEX(Forecast_Capex_Input!M$12:M$286,$Z483),NA)</f>
        <v>N/A</v>
      </c>
      <c r="Q483" s="24" t="str" cm="1">
        <f t="array" ref="Q483">IFERROR(INDEX(Forecast_Capex_Input!N$12:N$286,$Z483),NA)</f>
        <v>N/A</v>
      </c>
      <c r="R483" s="190" cm="1">
        <f t="array" ref="R483">IFERROR(INDEX(Forecast_Capex_Input!O$12:O$286,$Z483),0)</f>
        <v>0</v>
      </c>
      <c r="S483" s="24" t="str" cm="1">
        <f t="array" ref="S483">IFERROR(INDEX(Forecast_Capex_Input!P$12:P$286,$Z483),0)</f>
        <v>N/A</v>
      </c>
      <c r="T483" s="150" t="str" cm="1">
        <f t="array" aca="1" ref="T483" ca="1">IFERROR(INDEX(General!$K$91:$K$110,$AC483),NA)</f>
        <v>N/A</v>
      </c>
      <c r="U483" s="43" cm="1">
        <f t="array" aca="1" ref="U483" ca="1">IFERROR(
IF($F483=General!$E$25,INDEX(Forecast_Capex_Input!S$12:S$286,$Z483),
INDEX(Forecast_Capex_Input!T$12:T$286,$Z483)),0)</f>
        <v>0.4</v>
      </c>
      <c r="V483" s="82" t="b">
        <f>IFERROR(INDEX(Overheads!$T$19:$T$26,MATCH($I483,Overheads!$E$19:$E$26,0)),FALSE)</f>
        <v>0</v>
      </c>
      <c r="W483" s="209" t="str" cm="1">
        <f t="array" ref="W483">IFERROR(
INDEX(Forecast_Capex_Input!CN$12:CN$286,$Z483),0)</f>
        <v>FY21</v>
      </c>
      <c r="X483" s="209">
        <f>IFERROR(
MATCH($W483,General!$L$39:$S$39,0),1)</f>
        <v>1</v>
      </c>
      <c r="Z483" s="28">
        <f>IFERROR(
IF(MATCH($C483,Forecast_Capex_Input!$CI$12:$CI$286,1)+1&gt;MAX(Forecast_Capex_Input!$C$12:$C$286),NA,
MATCH($C483,Forecast_Capex_Input!$CI$12:$CI$286,1)+1),1)</f>
        <v>194</v>
      </c>
      <c r="AA483" s="28" cm="1">
        <f t="array" aca="1" ref="AA483" ca="1">IFERROR(
IF(Z482&lt;&gt;Z483,1,
IF(COUNTIF(OFFSET(AA482,0,0,-INDEX(Forecast_Capex_Input!$CG$12:$CG$286,$Z483)),AA482)=INDEX(Forecast_Capex_Input!$CG$12:$CG$286,$Z483),AA482+1,AA482)),NA)</f>
        <v>1</v>
      </c>
      <c r="AB483" s="28" cm="1">
        <f t="array" ref="AB483">IFERROR($C483-IF($Z483=1,1,INDEX(Forecast_Capex_Input!$CI$12:$CI$286,$Z483-1))+1,NA)</f>
        <v>1</v>
      </c>
      <c r="AC483" s="28" t="str" cm="1">
        <f t="array" aca="1" ref="AC483" ca="1">IFERROR(IF(AA483=1,
INDEX(Forecast_Capex_Input!$AI$10:$BB$10,SMALL(IF(INDEX(Forecast_Capex_Input!$AI$12:$BB$286,$Z483,0)&gt;0,COLUMN(Forecast_Capex_Input!$AI$10:$BB$10)-COLUMN(Forecast_Capex_Input!$AI$12)+1),ROWS(OFFSET(AC482,0,0,-$AB483)))),
OFFSET(AC482,-INDEX(Forecast_Capex_Input!$CG$12:$CG$286,$Z483)+1,0)),NA)</f>
        <v>N/A</v>
      </c>
      <c r="AD483" s="28">
        <f t="shared" ca="1" si="47"/>
        <v>1</v>
      </c>
      <c r="AE483" s="82" t="b">
        <f t="shared" si="51"/>
        <v>0</v>
      </c>
      <c r="AF483" s="78" t="b">
        <v>0</v>
      </c>
      <c r="AG483" s="82" t="b">
        <f t="shared" si="48"/>
        <v>1</v>
      </c>
      <c r="AI483" s="55">
        <v>0</v>
      </c>
      <c r="AJ483" s="55">
        <v>0</v>
      </c>
      <c r="AK483" s="55">
        <v>0</v>
      </c>
      <c r="AL483" s="55">
        <v>0</v>
      </c>
      <c r="AM483" s="55">
        <v>0</v>
      </c>
      <c r="AN483" s="135">
        <v>0</v>
      </c>
      <c r="AP483" s="55">
        <v>0</v>
      </c>
      <c r="AQ483" s="55">
        <v>0</v>
      </c>
      <c r="AR483" s="55">
        <v>0</v>
      </c>
      <c r="AS483" s="55">
        <v>0</v>
      </c>
      <c r="AT483" s="55">
        <v>0</v>
      </c>
      <c r="AU483" s="135">
        <v>0</v>
      </c>
      <c r="AW483" s="55">
        <v>0</v>
      </c>
      <c r="AX483" s="55">
        <v>0</v>
      </c>
      <c r="AY483" s="55">
        <v>0</v>
      </c>
      <c r="AZ483" s="55">
        <v>0</v>
      </c>
      <c r="BA483" s="55">
        <v>0</v>
      </c>
      <c r="BB483" s="135">
        <v>0</v>
      </c>
      <c r="BD483" s="55">
        <v>0</v>
      </c>
      <c r="BE483" s="55">
        <v>0</v>
      </c>
      <c r="BF483" s="55">
        <v>0</v>
      </c>
      <c r="BG483" s="55">
        <v>0</v>
      </c>
      <c r="BH483" s="55">
        <v>0</v>
      </c>
      <c r="BI483" s="135">
        <v>0</v>
      </c>
      <c r="BK483" s="55">
        <v>0</v>
      </c>
      <c r="BL483" s="55">
        <v>0</v>
      </c>
      <c r="BM483" s="55">
        <v>0</v>
      </c>
      <c r="BN483" s="55">
        <v>0</v>
      </c>
      <c r="BO483" s="55">
        <v>0</v>
      </c>
      <c r="BP483" s="135">
        <v>0</v>
      </c>
      <c r="BR483" s="147">
        <v>0</v>
      </c>
      <c r="BS483" s="147">
        <v>0</v>
      </c>
      <c r="BT483" s="147">
        <v>0</v>
      </c>
      <c r="BU483" s="147">
        <v>0</v>
      </c>
      <c r="BV483" s="147">
        <v>0</v>
      </c>
      <c r="BX483" s="55">
        <v>0</v>
      </c>
      <c r="BY483" s="55">
        <v>0</v>
      </c>
      <c r="BZ483" s="55">
        <v>0</v>
      </c>
      <c r="CA483" s="55">
        <v>0</v>
      </c>
      <c r="CB483" s="55">
        <v>0</v>
      </c>
      <c r="CC483" s="135">
        <v>0</v>
      </c>
      <c r="CE483" s="55">
        <v>0</v>
      </c>
      <c r="CF483" s="55">
        <v>0</v>
      </c>
      <c r="CG483" s="55">
        <v>0</v>
      </c>
      <c r="CH483" s="55">
        <v>0</v>
      </c>
      <c r="CI483" s="55">
        <v>0</v>
      </c>
      <c r="CJ483" s="135">
        <v>0</v>
      </c>
      <c r="CL483" s="55">
        <v>0</v>
      </c>
      <c r="CM483" s="55">
        <v>0</v>
      </c>
      <c r="CN483" s="55">
        <v>0</v>
      </c>
      <c r="CO483" s="55">
        <v>0</v>
      </c>
      <c r="CP483" s="55">
        <v>0</v>
      </c>
      <c r="CQ483" s="135">
        <v>0</v>
      </c>
      <c r="CS483" s="67">
        <v>0</v>
      </c>
      <c r="CT483" s="67">
        <v>0</v>
      </c>
      <c r="CU483" s="67">
        <v>0</v>
      </c>
      <c r="CV483" s="67">
        <v>0</v>
      </c>
      <c r="CW483" s="67">
        <v>0</v>
      </c>
      <c r="CX483" s="135">
        <v>0</v>
      </c>
      <c r="CZ483" s="55">
        <v>0</v>
      </c>
      <c r="DA483" s="55">
        <v>0</v>
      </c>
      <c r="DB483" s="55">
        <v>0</v>
      </c>
      <c r="DC483" s="55">
        <v>0</v>
      </c>
      <c r="DD483" s="55">
        <v>0</v>
      </c>
      <c r="DE483" s="135">
        <v>0</v>
      </c>
      <c r="DG483" s="43" t="b" cm="1">
        <f t="array" aca="1" ref="DG483" ca="1">OR($G483=Forecast_Capex_Input!$BF$8:$BF$10)</f>
        <v>0</v>
      </c>
      <c r="DH483" s="43" cm="1">
        <f t="array" aca="1" ref="DH483" ca="1">IFERROR(INDEX(Forecast_Capex_Input!BG$12:BG$286,$Z483)
*(INDEX(Forecast_Capex_Input!$H$12:$H$286,$Z483)=Repex),0)
*$DG483</f>
        <v>0</v>
      </c>
      <c r="DI483" s="43" cm="1">
        <f t="array" aca="1" ref="DI483" ca="1">IFERROR(INDEX(Forecast_Capex_Input!BH$12:BH$286,$Z483)
*(INDEX(Forecast_Capex_Input!$H$12:$H$286,$Z483)=Repex),0)
*$DG483</f>
        <v>0</v>
      </c>
      <c r="DJ483" s="43" cm="1">
        <f t="array" aca="1" ref="DJ483" ca="1">IFERROR(INDEX(Forecast_Capex_Input!BI$12:BI$286,$Z483)
*(INDEX(Forecast_Capex_Input!$H$12:$H$286,$Z483)=Repex),0)
*$DG483</f>
        <v>0</v>
      </c>
      <c r="DK483" s="43" cm="1">
        <f t="array" aca="1" ref="DK483" ca="1">IFERROR(INDEX(Forecast_Capex_Input!BJ$12:BJ$286,$Z483)
*(INDEX(Forecast_Capex_Input!$H$12:$H$286,$Z483)=Repex),0)
*$DG483</f>
        <v>0</v>
      </c>
      <c r="DL483" s="43" cm="1">
        <f t="array" aca="1" ref="DL483" ca="1">IFERROR(INDEX(Forecast_Capex_Input!BK$12:BK$286,$Z483)
*(INDEX(Forecast_Capex_Input!$H$12:$H$286,$Z483)=Repex),0)
*$DG483</f>
        <v>0</v>
      </c>
      <c r="DM483" s="43" cm="1">
        <f t="array" aca="1" ref="DM483" ca="1">IFERROR(INDEX(Forecast_Capex_Input!BL$12:BL$286,$Z483)
*(INDEX(Forecast_Capex_Input!$H$12:$H$286,$Z483)=Repex),0)
*$DG483</f>
        <v>0</v>
      </c>
      <c r="DO483" s="43" t="b" cm="1">
        <f t="array" aca="1" ref="DO483" ca="1">OR($G483=Forecast_Capex_Input!$BN$8:$BN$9)</f>
        <v>0</v>
      </c>
      <c r="DP483" s="43" cm="1">
        <f t="array" aca="1" ref="DP483" ca="1">IFERROR(INDEX(Forecast_Capex_Input!BO$12:BO$286,$Z483)
*(INDEX(Forecast_Capex_Input!$H$12:$H$286,$Z483)=Repex),0)
*$DO483</f>
        <v>0</v>
      </c>
      <c r="DQ483" s="43" cm="1">
        <f t="array" aca="1" ref="DQ483" ca="1">IFERROR(INDEX(Forecast_Capex_Input!BP$12:BP$286,$Z483)
*(INDEX(Forecast_Capex_Input!$H$12:$H$286,$Z483)=Repex),0)
*$DO483</f>
        <v>0</v>
      </c>
      <c r="DR483" s="43" cm="1">
        <f t="array" aca="1" ref="DR483" ca="1">IFERROR(INDEX(Forecast_Capex_Input!BQ$12:BQ$286,$Z483)
*(INDEX(Forecast_Capex_Input!$H$12:$H$286,$Z483)=Repex),0)
*$DO483</f>
        <v>0</v>
      </c>
      <c r="DS483" s="43" cm="1">
        <f t="array" aca="1" ref="DS483" ca="1">IFERROR(INDEX(Forecast_Capex_Input!BR$12:BR$286,$Z483)
*(INDEX(Forecast_Capex_Input!$H$12:$H$286,$Z483)=Repex),0)
*$DO483</f>
        <v>0</v>
      </c>
      <c r="DT483" s="43" cm="1">
        <f t="array" aca="1" ref="DT483" ca="1">IFERROR(INDEX(Forecast_Capex_Input!BS$12:BS$286,$Z483)
*(INDEX(Forecast_Capex_Input!$H$12:$H$286,$Z483)=Repex),0)
*$DO483</f>
        <v>0</v>
      </c>
      <c r="DV483" s="43" t="b" cm="1">
        <f t="array" aca="1" ref="DV483" ca="1">OR($G483=Forecast_Capex_Input!$BU$8:$BU$10)</f>
        <v>0</v>
      </c>
      <c r="DW483" s="43" cm="1">
        <f t="array" aca="1" ref="DW483" ca="1">IFERROR(INDEX(Forecast_Capex_Input!BV$12:BV$286,$Z483)
*(INDEX(Forecast_Capex_Input!$H$12:$H$286,$Z483)=Repex),0)
*$DV483</f>
        <v>0</v>
      </c>
      <c r="DX483" s="43" cm="1">
        <f t="array" aca="1" ref="DX483" ca="1">IFERROR(INDEX(Forecast_Capex_Input!BW$12:BW$286,$Z483)
*(INDEX(Forecast_Capex_Input!$H$12:$H$286,$Z483)=Repex),0)
*$DV483</f>
        <v>0</v>
      </c>
      <c r="DY483" s="43" cm="1">
        <f t="array" aca="1" ref="DY483" ca="1">IFERROR(INDEX(Forecast_Capex_Input!BX$12:BX$286,$Z483)
*(INDEX(Forecast_Capex_Input!$H$12:$H$286,$Z483)=Repex),0)
*$DV483</f>
        <v>0</v>
      </c>
      <c r="DZ483" s="43" cm="1">
        <f t="array" aca="1" ref="DZ483" ca="1">IFERROR(INDEX(Forecast_Capex_Input!BY$12:BY$286,$Z483)
*(INDEX(Forecast_Capex_Input!$H$12:$H$286,$Z483)=Repex),0)
*$DV483</f>
        <v>0</v>
      </c>
      <c r="EA483" s="43" cm="1">
        <f t="array" aca="1" ref="EA483" ca="1">IFERROR(INDEX(Forecast_Capex_Input!BZ$12:BZ$286,$Z483)
*(INDEX(Forecast_Capex_Input!$H$12:$H$286,$Z483)=Repex),0)
*$DV483</f>
        <v>0</v>
      </c>
      <c r="EB483" s="43" cm="1">
        <f t="array" aca="1" ref="EB483" ca="1">IFERROR(INDEX(Forecast_Capex_Input!CA$12:CA$286,$Z483)
*(INDEX(Forecast_Capex_Input!$H$12:$H$286,$Z483)=Repex),0)
*$DV483</f>
        <v>0</v>
      </c>
      <c r="EC483" s="43" cm="1">
        <f t="array" aca="1" ref="EC483" ca="1">IFERROR(INDEX(Forecast_Capex_Input!CB$12:CB$286,$Z483)
*(INDEX(Forecast_Capex_Input!$H$12:$H$286,$Z483)=Repex),0)
*$DV483</f>
        <v>0</v>
      </c>
      <c r="ED483" s="43" cm="1">
        <f t="array" aca="1" ref="ED483" ca="1">IFERROR(INDEX(Forecast_Capex_Input!CC$12:CC$286,$Z483)
*(INDEX(Forecast_Capex_Input!$H$12:$H$286,$Z483)=Repex),0)
*$DV483</f>
        <v>0</v>
      </c>
      <c r="EF483" s="86" t="str">
        <f t="shared" si="49"/>
        <v>N/A</v>
      </c>
      <c r="EG483" s="28" t="str">
        <f>IFERROR(RANK(EF483,EF$11:EF$1010,0)+COUNTIF(EF$11:EF483,EF483)-1,NA)</f>
        <v>N/A</v>
      </c>
    </row>
    <row r="484" spans="3:137" x14ac:dyDescent="0.2">
      <c r="C484" s="28">
        <f t="shared" si="50"/>
        <v>474</v>
      </c>
      <c r="D484" s="9" t="str" cm="1">
        <f t="array" ref="D484">IFERROR(INDEX(Forecast_Capex_Input!$D$12:$D$286,$Z484),NA)</f>
        <v>[Project Name]</v>
      </c>
      <c r="E484" s="24" t="b" cm="1">
        <f t="array" ref="E484">IF($Z484=NA,NA,INDEX(Forecast_Capex_Input!$E$12:$E$286,$Z484))</f>
        <v>0</v>
      </c>
      <c r="F484" s="9" t="str" cm="1">
        <f t="array" aca="1" ref="F484" ca="1">IFERROR(INDEX(General!$E$25:$E$26,$AA484),NA)</f>
        <v>Non-Labour</v>
      </c>
      <c r="G484" s="9" t="str" cm="1">
        <f t="array" aca="1" ref="G484" ca="1">IFERROR(INDEX(Forecast_Capex_Input!$AI$11:$BB$11,$AC484),NA)</f>
        <v>N/A</v>
      </c>
      <c r="H484" s="50" t="str" cm="1">
        <f t="array" aca="1" ref="H484" ca="1">IFERROR(INDEX(Forecast_Capex_Input!$AI$12:$BB$286,$Z484,$AC484),NA)</f>
        <v>N/A</v>
      </c>
      <c r="I484" s="150" t="str" cm="1">
        <f t="array" ref="I484">IFERROR(INDEX(Forecast_Capex_Input!$F$12:$F$286,$Z484),NA)</f>
        <v>[Spare]</v>
      </c>
      <c r="J484" s="150" t="str" cm="1">
        <f t="array" ref="J484">IFERROR(INDEX(Forecast_Capex_Input!G$12:G$286,$Z484),NA)</f>
        <v>[Spare]</v>
      </c>
      <c r="K484" s="150" t="str" cm="1">
        <f t="array" ref="K484">IFERROR(INDEX(Forecast_Capex_Input!H$12:H$286,$Z484),NA)</f>
        <v>[Spare]</v>
      </c>
      <c r="L484" s="150" t="str" cm="1">
        <f t="array" ref="L484">IFERROR(INDEX(Forecast_Capex_Input!I$12:I$286,$Z484),NA)</f>
        <v>N/A</v>
      </c>
      <c r="M484" s="150" t="str" cm="1">
        <f t="array" ref="M484">IFERROR(INDEX(Forecast_Capex_Input!J$12:J$286,$Z484),NA)</f>
        <v>N/A</v>
      </c>
      <c r="N484" s="150" t="str" cm="1">
        <f t="array" ref="N484">IFERROR(INDEX(Forecast_Capex_Input!K$12:K$286,$Z484),NA)</f>
        <v>N/A</v>
      </c>
      <c r="O484" s="150" t="str" cm="1">
        <f t="array" ref="O484">IFERROR(INDEX(Forecast_Capex_Input!L$12:L$286,$Z484),NA)</f>
        <v>N/A</v>
      </c>
      <c r="P484" s="150" t="str" cm="1">
        <f t="array" ref="P484">IFERROR(INDEX(Forecast_Capex_Input!M$12:M$286,$Z484),NA)</f>
        <v>N/A</v>
      </c>
      <c r="Q484" s="24" t="str" cm="1">
        <f t="array" ref="Q484">IFERROR(INDEX(Forecast_Capex_Input!N$12:N$286,$Z484),NA)</f>
        <v>N/A</v>
      </c>
      <c r="R484" s="190" cm="1">
        <f t="array" ref="R484">IFERROR(INDEX(Forecast_Capex_Input!O$12:O$286,$Z484),0)</f>
        <v>0</v>
      </c>
      <c r="S484" s="24" t="str" cm="1">
        <f t="array" ref="S484">IFERROR(INDEX(Forecast_Capex_Input!P$12:P$286,$Z484),0)</f>
        <v>N/A</v>
      </c>
      <c r="T484" s="150" t="str" cm="1">
        <f t="array" aca="1" ref="T484" ca="1">IFERROR(INDEX(General!$K$91:$K$110,$AC484),NA)</f>
        <v>N/A</v>
      </c>
      <c r="U484" s="43" cm="1">
        <f t="array" aca="1" ref="U484" ca="1">IFERROR(
IF($F484=General!$E$25,INDEX(Forecast_Capex_Input!S$12:S$286,$Z484),
INDEX(Forecast_Capex_Input!T$12:T$286,$Z484)),0)</f>
        <v>1</v>
      </c>
      <c r="V484" s="82" t="b">
        <f>IFERROR(INDEX(Overheads!$T$19:$T$26,MATCH($I484,Overheads!$E$19:$E$26,0)),FALSE)</f>
        <v>0</v>
      </c>
      <c r="W484" s="209" t="str" cm="1">
        <f t="array" ref="W484">IFERROR(
INDEX(Forecast_Capex_Input!CN$12:CN$286,$Z484),0)</f>
        <v>FY21</v>
      </c>
      <c r="X484" s="209">
        <f>IFERROR(
MATCH($W484,General!$L$39:$S$39,0),1)</f>
        <v>1</v>
      </c>
      <c r="Z484" s="28">
        <f>IFERROR(
IF(MATCH($C484,Forecast_Capex_Input!$CI$12:$CI$286,1)+1&gt;MAX(Forecast_Capex_Input!$C$12:$C$286),NA,
MATCH($C484,Forecast_Capex_Input!$CI$12:$CI$286,1)+1),1)</f>
        <v>194</v>
      </c>
      <c r="AA484" s="28" cm="1">
        <f t="array" aca="1" ref="AA484" ca="1">IFERROR(
IF(Z483&lt;&gt;Z484,1,
IF(COUNTIF(OFFSET(AA483,0,0,-INDEX(Forecast_Capex_Input!$CG$12:$CG$286,$Z484)),AA483)=INDEX(Forecast_Capex_Input!$CG$12:$CG$286,$Z484),AA483+1,AA483)),NA)</f>
        <v>2</v>
      </c>
      <c r="AB484" s="28" cm="1">
        <f t="array" ref="AB484">IFERROR($C484-IF($Z484=1,1,INDEX(Forecast_Capex_Input!$CI$12:$CI$286,$Z484-1))+1,NA)</f>
        <v>2</v>
      </c>
      <c r="AC484" s="28" t="str" cm="1">
        <f t="array" aca="1" ref="AC484" ca="1">IFERROR(IF(AA484=1,
INDEX(Forecast_Capex_Input!$AI$10:$BB$10,SMALL(IF(INDEX(Forecast_Capex_Input!$AI$12:$BB$286,$Z484,0)&gt;0,COLUMN(Forecast_Capex_Input!$AI$10:$BB$10)-COLUMN(Forecast_Capex_Input!$AI$12)+1),ROWS(OFFSET(AC483,0,0,-$AB484)))),
OFFSET(AC483,-INDEX(Forecast_Capex_Input!$CG$12:$CG$286,$Z484)+1,0)),NA)</f>
        <v>N/A</v>
      </c>
      <c r="AD484" s="28">
        <f t="shared" ca="1" si="47"/>
        <v>2</v>
      </c>
      <c r="AE484" s="82" t="b">
        <f t="shared" si="51"/>
        <v>0</v>
      </c>
      <c r="AF484" s="78" t="b">
        <v>0</v>
      </c>
      <c r="AG484" s="82" t="b">
        <f t="shared" si="48"/>
        <v>1</v>
      </c>
      <c r="AI484" s="55">
        <v>0</v>
      </c>
      <c r="AJ484" s="55">
        <v>0</v>
      </c>
      <c r="AK484" s="55">
        <v>0</v>
      </c>
      <c r="AL484" s="55">
        <v>0</v>
      </c>
      <c r="AM484" s="55">
        <v>0</v>
      </c>
      <c r="AN484" s="135">
        <v>0</v>
      </c>
      <c r="AP484" s="55">
        <v>0</v>
      </c>
      <c r="AQ484" s="55">
        <v>0</v>
      </c>
      <c r="AR484" s="55">
        <v>0</v>
      </c>
      <c r="AS484" s="55">
        <v>0</v>
      </c>
      <c r="AT484" s="55">
        <v>0</v>
      </c>
      <c r="AU484" s="135">
        <v>0</v>
      </c>
      <c r="AW484" s="55">
        <v>0</v>
      </c>
      <c r="AX484" s="55">
        <v>0</v>
      </c>
      <c r="AY484" s="55">
        <v>0</v>
      </c>
      <c r="AZ484" s="55">
        <v>0</v>
      </c>
      <c r="BA484" s="55">
        <v>0</v>
      </c>
      <c r="BB484" s="135">
        <v>0</v>
      </c>
      <c r="BD484" s="55">
        <v>0</v>
      </c>
      <c r="BE484" s="55">
        <v>0</v>
      </c>
      <c r="BF484" s="55">
        <v>0</v>
      </c>
      <c r="BG484" s="55">
        <v>0</v>
      </c>
      <c r="BH484" s="55">
        <v>0</v>
      </c>
      <c r="BI484" s="135">
        <v>0</v>
      </c>
      <c r="BK484" s="55">
        <v>0</v>
      </c>
      <c r="BL484" s="55">
        <v>0</v>
      </c>
      <c r="BM484" s="55">
        <v>0</v>
      </c>
      <c r="BN484" s="55">
        <v>0</v>
      </c>
      <c r="BO484" s="55">
        <v>0</v>
      </c>
      <c r="BP484" s="135">
        <v>0</v>
      </c>
      <c r="BR484" s="147">
        <v>0</v>
      </c>
      <c r="BS484" s="147">
        <v>0</v>
      </c>
      <c r="BT484" s="147">
        <v>0</v>
      </c>
      <c r="BU484" s="147">
        <v>0</v>
      </c>
      <c r="BV484" s="147">
        <v>0</v>
      </c>
      <c r="BX484" s="55">
        <v>0</v>
      </c>
      <c r="BY484" s="55">
        <v>0</v>
      </c>
      <c r="BZ484" s="55">
        <v>0</v>
      </c>
      <c r="CA484" s="55">
        <v>0</v>
      </c>
      <c r="CB484" s="55">
        <v>0</v>
      </c>
      <c r="CC484" s="135">
        <v>0</v>
      </c>
      <c r="CE484" s="55">
        <v>0</v>
      </c>
      <c r="CF484" s="55">
        <v>0</v>
      </c>
      <c r="CG484" s="55">
        <v>0</v>
      </c>
      <c r="CH484" s="55">
        <v>0</v>
      </c>
      <c r="CI484" s="55">
        <v>0</v>
      </c>
      <c r="CJ484" s="135">
        <v>0</v>
      </c>
      <c r="CL484" s="55">
        <v>0</v>
      </c>
      <c r="CM484" s="55">
        <v>0</v>
      </c>
      <c r="CN484" s="55">
        <v>0</v>
      </c>
      <c r="CO484" s="55">
        <v>0</v>
      </c>
      <c r="CP484" s="55">
        <v>0</v>
      </c>
      <c r="CQ484" s="135">
        <v>0</v>
      </c>
      <c r="CS484" s="67">
        <v>0</v>
      </c>
      <c r="CT484" s="67">
        <v>0</v>
      </c>
      <c r="CU484" s="67">
        <v>0</v>
      </c>
      <c r="CV484" s="67">
        <v>0</v>
      </c>
      <c r="CW484" s="67">
        <v>0</v>
      </c>
      <c r="CX484" s="135">
        <v>0</v>
      </c>
      <c r="CZ484" s="55">
        <v>0</v>
      </c>
      <c r="DA484" s="55">
        <v>0</v>
      </c>
      <c r="DB484" s="55">
        <v>0</v>
      </c>
      <c r="DC484" s="55">
        <v>0</v>
      </c>
      <c r="DD484" s="55">
        <v>0</v>
      </c>
      <c r="DE484" s="135">
        <v>0</v>
      </c>
      <c r="DG484" s="43" t="b" cm="1">
        <f t="array" aca="1" ref="DG484" ca="1">OR($G484=Forecast_Capex_Input!$BF$8:$BF$10)</f>
        <v>0</v>
      </c>
      <c r="DH484" s="43" cm="1">
        <f t="array" aca="1" ref="DH484" ca="1">IFERROR(INDEX(Forecast_Capex_Input!BG$12:BG$286,$Z484)
*(INDEX(Forecast_Capex_Input!$H$12:$H$286,$Z484)=Repex),0)
*$DG484</f>
        <v>0</v>
      </c>
      <c r="DI484" s="43" cm="1">
        <f t="array" aca="1" ref="DI484" ca="1">IFERROR(INDEX(Forecast_Capex_Input!BH$12:BH$286,$Z484)
*(INDEX(Forecast_Capex_Input!$H$12:$H$286,$Z484)=Repex),0)
*$DG484</f>
        <v>0</v>
      </c>
      <c r="DJ484" s="43" cm="1">
        <f t="array" aca="1" ref="DJ484" ca="1">IFERROR(INDEX(Forecast_Capex_Input!BI$12:BI$286,$Z484)
*(INDEX(Forecast_Capex_Input!$H$12:$H$286,$Z484)=Repex),0)
*$DG484</f>
        <v>0</v>
      </c>
      <c r="DK484" s="43" cm="1">
        <f t="array" aca="1" ref="DK484" ca="1">IFERROR(INDEX(Forecast_Capex_Input!BJ$12:BJ$286,$Z484)
*(INDEX(Forecast_Capex_Input!$H$12:$H$286,$Z484)=Repex),0)
*$DG484</f>
        <v>0</v>
      </c>
      <c r="DL484" s="43" cm="1">
        <f t="array" aca="1" ref="DL484" ca="1">IFERROR(INDEX(Forecast_Capex_Input!BK$12:BK$286,$Z484)
*(INDEX(Forecast_Capex_Input!$H$12:$H$286,$Z484)=Repex),0)
*$DG484</f>
        <v>0</v>
      </c>
      <c r="DM484" s="43" cm="1">
        <f t="array" aca="1" ref="DM484" ca="1">IFERROR(INDEX(Forecast_Capex_Input!BL$12:BL$286,$Z484)
*(INDEX(Forecast_Capex_Input!$H$12:$H$286,$Z484)=Repex),0)
*$DG484</f>
        <v>0</v>
      </c>
      <c r="DO484" s="43" t="b" cm="1">
        <f t="array" aca="1" ref="DO484" ca="1">OR($G484=Forecast_Capex_Input!$BN$8:$BN$9)</f>
        <v>0</v>
      </c>
      <c r="DP484" s="43" cm="1">
        <f t="array" aca="1" ref="DP484" ca="1">IFERROR(INDEX(Forecast_Capex_Input!BO$12:BO$286,$Z484)
*(INDEX(Forecast_Capex_Input!$H$12:$H$286,$Z484)=Repex),0)
*$DO484</f>
        <v>0</v>
      </c>
      <c r="DQ484" s="43" cm="1">
        <f t="array" aca="1" ref="DQ484" ca="1">IFERROR(INDEX(Forecast_Capex_Input!BP$12:BP$286,$Z484)
*(INDEX(Forecast_Capex_Input!$H$12:$H$286,$Z484)=Repex),0)
*$DO484</f>
        <v>0</v>
      </c>
      <c r="DR484" s="43" cm="1">
        <f t="array" aca="1" ref="DR484" ca="1">IFERROR(INDEX(Forecast_Capex_Input!BQ$12:BQ$286,$Z484)
*(INDEX(Forecast_Capex_Input!$H$12:$H$286,$Z484)=Repex),0)
*$DO484</f>
        <v>0</v>
      </c>
      <c r="DS484" s="43" cm="1">
        <f t="array" aca="1" ref="DS484" ca="1">IFERROR(INDEX(Forecast_Capex_Input!BR$12:BR$286,$Z484)
*(INDEX(Forecast_Capex_Input!$H$12:$H$286,$Z484)=Repex),0)
*$DO484</f>
        <v>0</v>
      </c>
      <c r="DT484" s="43" cm="1">
        <f t="array" aca="1" ref="DT484" ca="1">IFERROR(INDEX(Forecast_Capex_Input!BS$12:BS$286,$Z484)
*(INDEX(Forecast_Capex_Input!$H$12:$H$286,$Z484)=Repex),0)
*$DO484</f>
        <v>0</v>
      </c>
      <c r="DV484" s="43" t="b" cm="1">
        <f t="array" aca="1" ref="DV484" ca="1">OR($G484=Forecast_Capex_Input!$BU$8:$BU$10)</f>
        <v>0</v>
      </c>
      <c r="DW484" s="43" cm="1">
        <f t="array" aca="1" ref="DW484" ca="1">IFERROR(INDEX(Forecast_Capex_Input!BV$12:BV$286,$Z484)
*(INDEX(Forecast_Capex_Input!$H$12:$H$286,$Z484)=Repex),0)
*$DV484</f>
        <v>0</v>
      </c>
      <c r="DX484" s="43" cm="1">
        <f t="array" aca="1" ref="DX484" ca="1">IFERROR(INDEX(Forecast_Capex_Input!BW$12:BW$286,$Z484)
*(INDEX(Forecast_Capex_Input!$H$12:$H$286,$Z484)=Repex),0)
*$DV484</f>
        <v>0</v>
      </c>
      <c r="DY484" s="43" cm="1">
        <f t="array" aca="1" ref="DY484" ca="1">IFERROR(INDEX(Forecast_Capex_Input!BX$12:BX$286,$Z484)
*(INDEX(Forecast_Capex_Input!$H$12:$H$286,$Z484)=Repex),0)
*$DV484</f>
        <v>0</v>
      </c>
      <c r="DZ484" s="43" cm="1">
        <f t="array" aca="1" ref="DZ484" ca="1">IFERROR(INDEX(Forecast_Capex_Input!BY$12:BY$286,$Z484)
*(INDEX(Forecast_Capex_Input!$H$12:$H$286,$Z484)=Repex),0)
*$DV484</f>
        <v>0</v>
      </c>
      <c r="EA484" s="43" cm="1">
        <f t="array" aca="1" ref="EA484" ca="1">IFERROR(INDEX(Forecast_Capex_Input!BZ$12:BZ$286,$Z484)
*(INDEX(Forecast_Capex_Input!$H$12:$H$286,$Z484)=Repex),0)
*$DV484</f>
        <v>0</v>
      </c>
      <c r="EB484" s="43" cm="1">
        <f t="array" aca="1" ref="EB484" ca="1">IFERROR(INDEX(Forecast_Capex_Input!CA$12:CA$286,$Z484)
*(INDEX(Forecast_Capex_Input!$H$12:$H$286,$Z484)=Repex),0)
*$DV484</f>
        <v>0</v>
      </c>
      <c r="EC484" s="43" cm="1">
        <f t="array" aca="1" ref="EC484" ca="1">IFERROR(INDEX(Forecast_Capex_Input!CB$12:CB$286,$Z484)
*(INDEX(Forecast_Capex_Input!$H$12:$H$286,$Z484)=Repex),0)
*$DV484</f>
        <v>0</v>
      </c>
      <c r="ED484" s="43" cm="1">
        <f t="array" aca="1" ref="ED484" ca="1">IFERROR(INDEX(Forecast_Capex_Input!CC$12:CC$286,$Z484)
*(INDEX(Forecast_Capex_Input!$H$12:$H$286,$Z484)=Repex),0)
*$DV484</f>
        <v>0</v>
      </c>
      <c r="EF484" s="86" t="str">
        <f t="shared" si="49"/>
        <v>N/A</v>
      </c>
      <c r="EG484" s="28" t="str">
        <f>IFERROR(RANK(EF484,EF$11:EF$1010,0)+COUNTIF(EF$11:EF484,EF484)-1,NA)</f>
        <v>N/A</v>
      </c>
    </row>
    <row r="485" spans="3:137" x14ac:dyDescent="0.2">
      <c r="C485" s="28">
        <f t="shared" si="50"/>
        <v>475</v>
      </c>
      <c r="D485" s="9" t="str" cm="1">
        <f t="array" ref="D485">IFERROR(INDEX(Forecast_Capex_Input!$D$12:$D$286,$Z485),NA)</f>
        <v>N/A</v>
      </c>
      <c r="E485" s="24" t="str" cm="1">
        <f t="array" ref="E485">IF($Z485=NA,NA,INDEX(Forecast_Capex_Input!$E$12:$E$286,$Z485))</f>
        <v>N/A</v>
      </c>
      <c r="F485" s="9" t="str" cm="1">
        <f t="array" aca="1" ref="F485" ca="1">IFERROR(INDEX(General!$E$25:$E$26,$AA485),NA)</f>
        <v>Labour</v>
      </c>
      <c r="G485" s="9" t="str" cm="1">
        <f t="array" aca="1" ref="G485" ca="1">IFERROR(INDEX(Forecast_Capex_Input!$AI$11:$BB$11,$AC485),NA)</f>
        <v>N/A</v>
      </c>
      <c r="H485" s="50" t="str" cm="1">
        <f t="array" aca="1" ref="H485" ca="1">IFERROR(INDEX(Forecast_Capex_Input!$AI$12:$BB$286,$Z485,$AC485),NA)</f>
        <v>N/A</v>
      </c>
      <c r="I485" s="150" t="str" cm="1">
        <f t="array" ref="I485">IFERROR(INDEX(Forecast_Capex_Input!$F$12:$F$286,$Z485),NA)</f>
        <v>N/A</v>
      </c>
      <c r="J485" s="150" t="str" cm="1">
        <f t="array" ref="J485">IFERROR(INDEX(Forecast_Capex_Input!G$12:G$286,$Z485),NA)</f>
        <v>N/A</v>
      </c>
      <c r="K485" s="150" t="str" cm="1">
        <f t="array" ref="K485">IFERROR(INDEX(Forecast_Capex_Input!H$12:H$286,$Z485),NA)</f>
        <v>N/A</v>
      </c>
      <c r="L485" s="150" t="str" cm="1">
        <f t="array" ref="L485">IFERROR(INDEX(Forecast_Capex_Input!I$12:I$286,$Z485),NA)</f>
        <v>N/A</v>
      </c>
      <c r="M485" s="150" t="str" cm="1">
        <f t="array" ref="M485">IFERROR(INDEX(Forecast_Capex_Input!J$12:J$286,$Z485),NA)</f>
        <v>N/A</v>
      </c>
      <c r="N485" s="150" t="str" cm="1">
        <f t="array" ref="N485">IFERROR(INDEX(Forecast_Capex_Input!K$12:K$286,$Z485),NA)</f>
        <v>N/A</v>
      </c>
      <c r="O485" s="150" t="str" cm="1">
        <f t="array" ref="O485">IFERROR(INDEX(Forecast_Capex_Input!L$12:L$286,$Z485),NA)</f>
        <v>N/A</v>
      </c>
      <c r="P485" s="150" t="str" cm="1">
        <f t="array" ref="P485">IFERROR(INDEX(Forecast_Capex_Input!M$12:M$286,$Z485),NA)</f>
        <v>N/A</v>
      </c>
      <c r="Q485" s="24" t="str" cm="1">
        <f t="array" ref="Q485">IFERROR(INDEX(Forecast_Capex_Input!N$12:N$286,$Z485),NA)</f>
        <v>N/A</v>
      </c>
      <c r="R485" s="190" cm="1">
        <f t="array" ref="R485">IFERROR(INDEX(Forecast_Capex_Input!O$12:O$286,$Z485),0)</f>
        <v>0</v>
      </c>
      <c r="S485" s="24" cm="1">
        <f t="array" ref="S485">IFERROR(INDEX(Forecast_Capex_Input!P$12:P$286,$Z485),0)</f>
        <v>0</v>
      </c>
      <c r="T485" s="150" t="str" cm="1">
        <f t="array" aca="1" ref="T485" ca="1">IFERROR(INDEX(General!$K$91:$K$110,$AC485),NA)</f>
        <v>N/A</v>
      </c>
      <c r="U485" s="43" cm="1">
        <f t="array" aca="1" ref="U485" ca="1">IFERROR(
IF($F485=General!$E$25,INDEX(Forecast_Capex_Input!S$12:S$286,$Z485),
INDEX(Forecast_Capex_Input!T$12:T$286,$Z485)),0)</f>
        <v>0</v>
      </c>
      <c r="V485" s="82" t="b">
        <f>IFERROR(INDEX(Overheads!$T$19:$T$26,MATCH($I485,Overheads!$E$19:$E$26,0)),FALSE)</f>
        <v>0</v>
      </c>
      <c r="W485" s="209" cm="1">
        <f t="array" ref="W485">IFERROR(
INDEX(Forecast_Capex_Input!CN$12:CN$286,$Z485),0)</f>
        <v>0</v>
      </c>
      <c r="X485" s="209">
        <f>IFERROR(
MATCH($W485,General!$L$39:$S$39,0),1)</f>
        <v>1</v>
      </c>
      <c r="Z485" s="28" t="str">
        <f>IFERROR(
IF(MATCH($C485,Forecast_Capex_Input!$CI$12:$CI$286,1)+1&gt;MAX(Forecast_Capex_Input!$C$12:$C$286),NA,
MATCH($C485,Forecast_Capex_Input!$CI$12:$CI$286,1)+1),1)</f>
        <v>N/A</v>
      </c>
      <c r="AA485" s="28" cm="1">
        <f t="array" aca="1" ref="AA485" ca="1">IFERROR(
IF(Z484&lt;&gt;Z485,1,
IF(COUNTIF(OFFSET(AA484,0,0,-INDEX(Forecast_Capex_Input!$CG$12:$CG$286,$Z485)),AA484)=INDEX(Forecast_Capex_Input!$CG$12:$CG$286,$Z485),AA484+1,AA484)),NA)</f>
        <v>1</v>
      </c>
      <c r="AB485" s="28" t="str" cm="1">
        <f t="array" ref="AB485">IFERROR($C485-IF($Z485=1,1,INDEX(Forecast_Capex_Input!$CI$12:$CI$286,$Z485-1))+1,NA)</f>
        <v>N/A</v>
      </c>
      <c r="AC485" s="28" t="str" cm="1">
        <f t="array" aca="1" ref="AC485" ca="1">IFERROR(IF(AA485=1,
INDEX(Forecast_Capex_Input!$AI$10:$BB$10,SMALL(IF(INDEX(Forecast_Capex_Input!$AI$12:$BB$286,$Z485,0)&gt;0,COLUMN(Forecast_Capex_Input!$AI$10:$BB$10)-COLUMN(Forecast_Capex_Input!$AI$12)+1),ROWS(OFFSET(AC484,0,0,-$AB485)))),
OFFSET(AC484,-INDEX(Forecast_Capex_Input!$CG$12:$CG$286,$Z485)+1,0)),NA)</f>
        <v>N/A</v>
      </c>
      <c r="AD485" s="28">
        <f t="shared" ca="1" si="47"/>
        <v>1</v>
      </c>
      <c r="AE485" s="82" t="b">
        <f t="shared" si="51"/>
        <v>0</v>
      </c>
      <c r="AF485" s="78" t="b">
        <v>0</v>
      </c>
      <c r="AG485" s="82" t="b">
        <f t="shared" si="48"/>
        <v>1</v>
      </c>
      <c r="AI485" s="55">
        <v>0</v>
      </c>
      <c r="AJ485" s="55">
        <v>0</v>
      </c>
      <c r="AK485" s="55">
        <v>0</v>
      </c>
      <c r="AL485" s="55">
        <v>0</v>
      </c>
      <c r="AM485" s="55">
        <v>0</v>
      </c>
      <c r="AN485" s="135">
        <v>0</v>
      </c>
      <c r="AP485" s="55">
        <v>0</v>
      </c>
      <c r="AQ485" s="55">
        <v>0</v>
      </c>
      <c r="AR485" s="55">
        <v>0</v>
      </c>
      <c r="AS485" s="55">
        <v>0</v>
      </c>
      <c r="AT485" s="55">
        <v>0</v>
      </c>
      <c r="AU485" s="135">
        <v>0</v>
      </c>
      <c r="AW485" s="55">
        <v>0</v>
      </c>
      <c r="AX485" s="55">
        <v>0</v>
      </c>
      <c r="AY485" s="55">
        <v>0</v>
      </c>
      <c r="AZ485" s="55">
        <v>0</v>
      </c>
      <c r="BA485" s="55">
        <v>0</v>
      </c>
      <c r="BB485" s="135">
        <v>0</v>
      </c>
      <c r="BD485" s="55">
        <v>0</v>
      </c>
      <c r="BE485" s="55">
        <v>0</v>
      </c>
      <c r="BF485" s="55">
        <v>0</v>
      </c>
      <c r="BG485" s="55">
        <v>0</v>
      </c>
      <c r="BH485" s="55">
        <v>0</v>
      </c>
      <c r="BI485" s="135">
        <v>0</v>
      </c>
      <c r="BK485" s="55">
        <v>0</v>
      </c>
      <c r="BL485" s="55">
        <v>0</v>
      </c>
      <c r="BM485" s="55">
        <v>0</v>
      </c>
      <c r="BN485" s="55">
        <v>0</v>
      </c>
      <c r="BO485" s="55">
        <v>0</v>
      </c>
      <c r="BP485" s="135">
        <v>0</v>
      </c>
      <c r="BR485" s="147">
        <v>0</v>
      </c>
      <c r="BS485" s="147">
        <v>0</v>
      </c>
      <c r="BT485" s="147">
        <v>0</v>
      </c>
      <c r="BU485" s="147">
        <v>0</v>
      </c>
      <c r="BV485" s="147">
        <v>0</v>
      </c>
      <c r="BX485" s="55">
        <v>0</v>
      </c>
      <c r="BY485" s="55">
        <v>0</v>
      </c>
      <c r="BZ485" s="55">
        <v>0</v>
      </c>
      <c r="CA485" s="55">
        <v>0</v>
      </c>
      <c r="CB485" s="55">
        <v>0</v>
      </c>
      <c r="CC485" s="135">
        <v>0</v>
      </c>
      <c r="CE485" s="55">
        <v>0</v>
      </c>
      <c r="CF485" s="55">
        <v>0</v>
      </c>
      <c r="CG485" s="55">
        <v>0</v>
      </c>
      <c r="CH485" s="55">
        <v>0</v>
      </c>
      <c r="CI485" s="55">
        <v>0</v>
      </c>
      <c r="CJ485" s="135">
        <v>0</v>
      </c>
      <c r="CL485" s="55">
        <v>0</v>
      </c>
      <c r="CM485" s="55">
        <v>0</v>
      </c>
      <c r="CN485" s="55">
        <v>0</v>
      </c>
      <c r="CO485" s="55">
        <v>0</v>
      </c>
      <c r="CP485" s="55">
        <v>0</v>
      </c>
      <c r="CQ485" s="135">
        <v>0</v>
      </c>
      <c r="CS485" s="67">
        <v>0</v>
      </c>
      <c r="CT485" s="67">
        <v>0</v>
      </c>
      <c r="CU485" s="67">
        <v>0</v>
      </c>
      <c r="CV485" s="67">
        <v>0</v>
      </c>
      <c r="CW485" s="67">
        <v>0</v>
      </c>
      <c r="CX485" s="135">
        <v>0</v>
      </c>
      <c r="CZ485" s="55">
        <v>0</v>
      </c>
      <c r="DA485" s="55">
        <v>0</v>
      </c>
      <c r="DB485" s="55">
        <v>0</v>
      </c>
      <c r="DC485" s="55">
        <v>0</v>
      </c>
      <c r="DD485" s="55">
        <v>0</v>
      </c>
      <c r="DE485" s="135">
        <v>0</v>
      </c>
      <c r="DG485" s="43" t="b" cm="1">
        <f t="array" aca="1" ref="DG485" ca="1">OR($G485=Forecast_Capex_Input!$BF$8:$BF$10)</f>
        <v>0</v>
      </c>
      <c r="DH485" s="43" cm="1">
        <f t="array" aca="1" ref="DH485" ca="1">IFERROR(INDEX(Forecast_Capex_Input!BG$12:BG$286,$Z485)
*(INDEX(Forecast_Capex_Input!$H$12:$H$286,$Z485)=Repex),0)
*$DG485</f>
        <v>0</v>
      </c>
      <c r="DI485" s="43" cm="1">
        <f t="array" aca="1" ref="DI485" ca="1">IFERROR(INDEX(Forecast_Capex_Input!BH$12:BH$286,$Z485)
*(INDEX(Forecast_Capex_Input!$H$12:$H$286,$Z485)=Repex),0)
*$DG485</f>
        <v>0</v>
      </c>
      <c r="DJ485" s="43" cm="1">
        <f t="array" aca="1" ref="DJ485" ca="1">IFERROR(INDEX(Forecast_Capex_Input!BI$12:BI$286,$Z485)
*(INDEX(Forecast_Capex_Input!$H$12:$H$286,$Z485)=Repex),0)
*$DG485</f>
        <v>0</v>
      </c>
      <c r="DK485" s="43" cm="1">
        <f t="array" aca="1" ref="DK485" ca="1">IFERROR(INDEX(Forecast_Capex_Input!BJ$12:BJ$286,$Z485)
*(INDEX(Forecast_Capex_Input!$H$12:$H$286,$Z485)=Repex),0)
*$DG485</f>
        <v>0</v>
      </c>
      <c r="DL485" s="43" cm="1">
        <f t="array" aca="1" ref="DL485" ca="1">IFERROR(INDEX(Forecast_Capex_Input!BK$12:BK$286,$Z485)
*(INDEX(Forecast_Capex_Input!$H$12:$H$286,$Z485)=Repex),0)
*$DG485</f>
        <v>0</v>
      </c>
      <c r="DM485" s="43" cm="1">
        <f t="array" aca="1" ref="DM485" ca="1">IFERROR(INDEX(Forecast_Capex_Input!BL$12:BL$286,$Z485)
*(INDEX(Forecast_Capex_Input!$H$12:$H$286,$Z485)=Repex),0)
*$DG485</f>
        <v>0</v>
      </c>
      <c r="DO485" s="43" t="b" cm="1">
        <f t="array" aca="1" ref="DO485" ca="1">OR($G485=Forecast_Capex_Input!$BN$8:$BN$9)</f>
        <v>0</v>
      </c>
      <c r="DP485" s="43" cm="1">
        <f t="array" aca="1" ref="DP485" ca="1">IFERROR(INDEX(Forecast_Capex_Input!BO$12:BO$286,$Z485)
*(INDEX(Forecast_Capex_Input!$H$12:$H$286,$Z485)=Repex),0)
*$DO485</f>
        <v>0</v>
      </c>
      <c r="DQ485" s="43" cm="1">
        <f t="array" aca="1" ref="DQ485" ca="1">IFERROR(INDEX(Forecast_Capex_Input!BP$12:BP$286,$Z485)
*(INDEX(Forecast_Capex_Input!$H$12:$H$286,$Z485)=Repex),0)
*$DO485</f>
        <v>0</v>
      </c>
      <c r="DR485" s="43" cm="1">
        <f t="array" aca="1" ref="DR485" ca="1">IFERROR(INDEX(Forecast_Capex_Input!BQ$12:BQ$286,$Z485)
*(INDEX(Forecast_Capex_Input!$H$12:$H$286,$Z485)=Repex),0)
*$DO485</f>
        <v>0</v>
      </c>
      <c r="DS485" s="43" cm="1">
        <f t="array" aca="1" ref="DS485" ca="1">IFERROR(INDEX(Forecast_Capex_Input!BR$12:BR$286,$Z485)
*(INDEX(Forecast_Capex_Input!$H$12:$H$286,$Z485)=Repex),0)
*$DO485</f>
        <v>0</v>
      </c>
      <c r="DT485" s="43" cm="1">
        <f t="array" aca="1" ref="DT485" ca="1">IFERROR(INDEX(Forecast_Capex_Input!BS$12:BS$286,$Z485)
*(INDEX(Forecast_Capex_Input!$H$12:$H$286,$Z485)=Repex),0)
*$DO485</f>
        <v>0</v>
      </c>
      <c r="DV485" s="43" t="b" cm="1">
        <f t="array" aca="1" ref="DV485" ca="1">OR($G485=Forecast_Capex_Input!$BU$8:$BU$10)</f>
        <v>0</v>
      </c>
      <c r="DW485" s="43" cm="1">
        <f t="array" aca="1" ref="DW485" ca="1">IFERROR(INDEX(Forecast_Capex_Input!BV$12:BV$286,$Z485)
*(INDEX(Forecast_Capex_Input!$H$12:$H$286,$Z485)=Repex),0)
*$DV485</f>
        <v>0</v>
      </c>
      <c r="DX485" s="43" cm="1">
        <f t="array" aca="1" ref="DX485" ca="1">IFERROR(INDEX(Forecast_Capex_Input!BW$12:BW$286,$Z485)
*(INDEX(Forecast_Capex_Input!$H$12:$H$286,$Z485)=Repex),0)
*$DV485</f>
        <v>0</v>
      </c>
      <c r="DY485" s="43" cm="1">
        <f t="array" aca="1" ref="DY485" ca="1">IFERROR(INDEX(Forecast_Capex_Input!BX$12:BX$286,$Z485)
*(INDEX(Forecast_Capex_Input!$H$12:$H$286,$Z485)=Repex),0)
*$DV485</f>
        <v>0</v>
      </c>
      <c r="DZ485" s="43" cm="1">
        <f t="array" aca="1" ref="DZ485" ca="1">IFERROR(INDEX(Forecast_Capex_Input!BY$12:BY$286,$Z485)
*(INDEX(Forecast_Capex_Input!$H$12:$H$286,$Z485)=Repex),0)
*$DV485</f>
        <v>0</v>
      </c>
      <c r="EA485" s="43" cm="1">
        <f t="array" aca="1" ref="EA485" ca="1">IFERROR(INDEX(Forecast_Capex_Input!BZ$12:BZ$286,$Z485)
*(INDEX(Forecast_Capex_Input!$H$12:$H$286,$Z485)=Repex),0)
*$DV485</f>
        <v>0</v>
      </c>
      <c r="EB485" s="43" cm="1">
        <f t="array" aca="1" ref="EB485" ca="1">IFERROR(INDEX(Forecast_Capex_Input!CA$12:CA$286,$Z485)
*(INDEX(Forecast_Capex_Input!$H$12:$H$286,$Z485)=Repex),0)
*$DV485</f>
        <v>0</v>
      </c>
      <c r="EC485" s="43" cm="1">
        <f t="array" aca="1" ref="EC485" ca="1">IFERROR(INDEX(Forecast_Capex_Input!CB$12:CB$286,$Z485)
*(INDEX(Forecast_Capex_Input!$H$12:$H$286,$Z485)=Repex),0)
*$DV485</f>
        <v>0</v>
      </c>
      <c r="ED485" s="43" cm="1">
        <f t="array" aca="1" ref="ED485" ca="1">IFERROR(INDEX(Forecast_Capex_Input!CC$12:CC$286,$Z485)
*(INDEX(Forecast_Capex_Input!$H$12:$H$286,$Z485)=Repex),0)
*$DV485</f>
        <v>0</v>
      </c>
      <c r="EF485" s="86" t="str">
        <f t="shared" si="49"/>
        <v>N/A</v>
      </c>
      <c r="EG485" s="28" t="str">
        <f>IFERROR(RANK(EF485,EF$11:EF$1010,0)+COUNTIF(EF$11:EF485,EF485)-1,NA)</f>
        <v>N/A</v>
      </c>
    </row>
    <row r="486" spans="3:137" x14ac:dyDescent="0.2">
      <c r="C486" s="28">
        <f t="shared" si="50"/>
        <v>476</v>
      </c>
      <c r="D486" s="9" t="str" cm="1">
        <f t="array" ref="D486">IFERROR(INDEX(Forecast_Capex_Input!$D$12:$D$286,$Z486),NA)</f>
        <v>N/A</v>
      </c>
      <c r="E486" s="24" t="str" cm="1">
        <f t="array" ref="E486">IF($Z486=NA,NA,INDEX(Forecast_Capex_Input!$E$12:$E$286,$Z486))</f>
        <v>N/A</v>
      </c>
      <c r="F486" s="9" t="str" cm="1">
        <f t="array" aca="1" ref="F486" ca="1">IFERROR(INDEX(General!$E$25:$E$26,$AA486),NA)</f>
        <v>N/A</v>
      </c>
      <c r="G486" s="9" t="str" cm="1">
        <f t="array" aca="1" ref="G486" ca="1">IFERROR(INDEX(Forecast_Capex_Input!$AI$11:$BB$11,$AC486),NA)</f>
        <v>N/A</v>
      </c>
      <c r="H486" s="50" t="str" cm="1">
        <f t="array" aca="1" ref="H486" ca="1">IFERROR(INDEX(Forecast_Capex_Input!$AI$12:$BB$286,$Z486,$AC486),NA)</f>
        <v>N/A</v>
      </c>
      <c r="I486" s="150" t="str" cm="1">
        <f t="array" ref="I486">IFERROR(INDEX(Forecast_Capex_Input!$F$12:$F$286,$Z486),NA)</f>
        <v>N/A</v>
      </c>
      <c r="J486" s="150" t="str" cm="1">
        <f t="array" ref="J486">IFERROR(INDEX(Forecast_Capex_Input!G$12:G$286,$Z486),NA)</f>
        <v>N/A</v>
      </c>
      <c r="K486" s="150" t="str" cm="1">
        <f t="array" ref="K486">IFERROR(INDEX(Forecast_Capex_Input!H$12:H$286,$Z486),NA)</f>
        <v>N/A</v>
      </c>
      <c r="L486" s="150" t="str" cm="1">
        <f t="array" ref="L486">IFERROR(INDEX(Forecast_Capex_Input!I$12:I$286,$Z486),NA)</f>
        <v>N/A</v>
      </c>
      <c r="M486" s="150" t="str" cm="1">
        <f t="array" ref="M486">IFERROR(INDEX(Forecast_Capex_Input!J$12:J$286,$Z486),NA)</f>
        <v>N/A</v>
      </c>
      <c r="N486" s="150" t="str" cm="1">
        <f t="array" ref="N486">IFERROR(INDEX(Forecast_Capex_Input!K$12:K$286,$Z486),NA)</f>
        <v>N/A</v>
      </c>
      <c r="O486" s="150" t="str" cm="1">
        <f t="array" ref="O486">IFERROR(INDEX(Forecast_Capex_Input!L$12:L$286,$Z486),NA)</f>
        <v>N/A</v>
      </c>
      <c r="P486" s="150" t="str" cm="1">
        <f t="array" ref="P486">IFERROR(INDEX(Forecast_Capex_Input!M$12:M$286,$Z486),NA)</f>
        <v>N/A</v>
      </c>
      <c r="Q486" s="24" t="str" cm="1">
        <f t="array" ref="Q486">IFERROR(INDEX(Forecast_Capex_Input!N$12:N$286,$Z486),NA)</f>
        <v>N/A</v>
      </c>
      <c r="R486" s="190" cm="1">
        <f t="array" ref="R486">IFERROR(INDEX(Forecast_Capex_Input!O$12:O$286,$Z486),0)</f>
        <v>0</v>
      </c>
      <c r="S486" s="24" cm="1">
        <f t="array" ref="S486">IFERROR(INDEX(Forecast_Capex_Input!P$12:P$286,$Z486),0)</f>
        <v>0</v>
      </c>
      <c r="T486" s="150" t="str" cm="1">
        <f t="array" aca="1" ref="T486" ca="1">IFERROR(INDEX(General!$K$91:$K$110,$AC486),NA)</f>
        <v>N/A</v>
      </c>
      <c r="U486" s="43" cm="1">
        <f t="array" aca="1" ref="U486" ca="1">IFERROR(
IF($F486=General!$E$25,INDEX(Forecast_Capex_Input!S$12:S$286,$Z486),
INDEX(Forecast_Capex_Input!T$12:T$286,$Z486)),0)</f>
        <v>0</v>
      </c>
      <c r="V486" s="82" t="b">
        <f>IFERROR(INDEX(Overheads!$T$19:$T$26,MATCH($I486,Overheads!$E$19:$E$26,0)),FALSE)</f>
        <v>0</v>
      </c>
      <c r="W486" s="209" cm="1">
        <f t="array" ref="W486">IFERROR(
INDEX(Forecast_Capex_Input!CN$12:CN$286,$Z486),0)</f>
        <v>0</v>
      </c>
      <c r="X486" s="209">
        <f>IFERROR(
MATCH($W486,General!$L$39:$S$39,0),1)</f>
        <v>1</v>
      </c>
      <c r="Z486" s="28" t="str">
        <f>IFERROR(
IF(MATCH($C486,Forecast_Capex_Input!$CI$12:$CI$286,1)+1&gt;MAX(Forecast_Capex_Input!$C$12:$C$286),NA,
MATCH($C486,Forecast_Capex_Input!$CI$12:$CI$286,1)+1),1)</f>
        <v>N/A</v>
      </c>
      <c r="AA486" s="28" t="str" cm="1">
        <f t="array" aca="1" ref="AA486" ca="1">IFERROR(
IF(Z485&lt;&gt;Z486,1,
IF(COUNTIF(OFFSET(AA485,0,0,-INDEX(Forecast_Capex_Input!$CG$12:$CG$286,$Z486)),AA485)=INDEX(Forecast_Capex_Input!$CG$12:$CG$286,$Z486),AA485+1,AA485)),NA)</f>
        <v>N/A</v>
      </c>
      <c r="AB486" s="28" t="str" cm="1">
        <f t="array" ref="AB486">IFERROR($C486-IF($Z486=1,1,INDEX(Forecast_Capex_Input!$CI$12:$CI$286,$Z486-1))+1,NA)</f>
        <v>N/A</v>
      </c>
      <c r="AC486" s="28" t="str" cm="1">
        <f t="array" aca="1" ref="AC486" ca="1">IFERROR(IF(AA486=1,
INDEX(Forecast_Capex_Input!$AI$10:$BB$10,SMALL(IF(INDEX(Forecast_Capex_Input!$AI$12:$BB$286,$Z486,0)&gt;0,COLUMN(Forecast_Capex_Input!$AI$10:$BB$10)-COLUMN(Forecast_Capex_Input!$AI$12)+1),ROWS(OFFSET(AC485,0,0,-$AB486)))),
OFFSET(AC485,-INDEX(Forecast_Capex_Input!$CG$12:$CG$286,$Z486)+1,0)),NA)</f>
        <v>N/A</v>
      </c>
      <c r="AD486" s="28" t="str">
        <f t="shared" ca="1" si="47"/>
        <v>N/A</v>
      </c>
      <c r="AE486" s="82" t="b">
        <f t="shared" si="51"/>
        <v>0</v>
      </c>
      <c r="AF486" s="78" t="b">
        <v>0</v>
      </c>
      <c r="AG486" s="82" t="b">
        <f t="shared" si="48"/>
        <v>1</v>
      </c>
      <c r="AI486" s="55">
        <v>0</v>
      </c>
      <c r="AJ486" s="55">
        <v>0</v>
      </c>
      <c r="AK486" s="55">
        <v>0</v>
      </c>
      <c r="AL486" s="55">
        <v>0</v>
      </c>
      <c r="AM486" s="55">
        <v>0</v>
      </c>
      <c r="AN486" s="135">
        <v>0</v>
      </c>
      <c r="AP486" s="55">
        <v>0</v>
      </c>
      <c r="AQ486" s="55">
        <v>0</v>
      </c>
      <c r="AR486" s="55">
        <v>0</v>
      </c>
      <c r="AS486" s="55">
        <v>0</v>
      </c>
      <c r="AT486" s="55">
        <v>0</v>
      </c>
      <c r="AU486" s="135">
        <v>0</v>
      </c>
      <c r="AW486" s="55">
        <v>0</v>
      </c>
      <c r="AX486" s="55">
        <v>0</v>
      </c>
      <c r="AY486" s="55">
        <v>0</v>
      </c>
      <c r="AZ486" s="55">
        <v>0</v>
      </c>
      <c r="BA486" s="55">
        <v>0</v>
      </c>
      <c r="BB486" s="135">
        <v>0</v>
      </c>
      <c r="BD486" s="55">
        <v>0</v>
      </c>
      <c r="BE486" s="55">
        <v>0</v>
      </c>
      <c r="BF486" s="55">
        <v>0</v>
      </c>
      <c r="BG486" s="55">
        <v>0</v>
      </c>
      <c r="BH486" s="55">
        <v>0</v>
      </c>
      <c r="BI486" s="135">
        <v>0</v>
      </c>
      <c r="BK486" s="55">
        <v>0</v>
      </c>
      <c r="BL486" s="55">
        <v>0</v>
      </c>
      <c r="BM486" s="55">
        <v>0</v>
      </c>
      <c r="BN486" s="55">
        <v>0</v>
      </c>
      <c r="BO486" s="55">
        <v>0</v>
      </c>
      <c r="BP486" s="135">
        <v>0</v>
      </c>
      <c r="BR486" s="147">
        <v>0</v>
      </c>
      <c r="BS486" s="147">
        <v>0</v>
      </c>
      <c r="BT486" s="147">
        <v>0</v>
      </c>
      <c r="BU486" s="147">
        <v>0</v>
      </c>
      <c r="BV486" s="147">
        <v>0</v>
      </c>
      <c r="BX486" s="55">
        <v>0</v>
      </c>
      <c r="BY486" s="55">
        <v>0</v>
      </c>
      <c r="BZ486" s="55">
        <v>0</v>
      </c>
      <c r="CA486" s="55">
        <v>0</v>
      </c>
      <c r="CB486" s="55">
        <v>0</v>
      </c>
      <c r="CC486" s="135">
        <v>0</v>
      </c>
      <c r="CE486" s="55">
        <v>0</v>
      </c>
      <c r="CF486" s="55">
        <v>0</v>
      </c>
      <c r="CG486" s="55">
        <v>0</v>
      </c>
      <c r="CH486" s="55">
        <v>0</v>
      </c>
      <c r="CI486" s="55">
        <v>0</v>
      </c>
      <c r="CJ486" s="135">
        <v>0</v>
      </c>
      <c r="CL486" s="55">
        <v>0</v>
      </c>
      <c r="CM486" s="55">
        <v>0</v>
      </c>
      <c r="CN486" s="55">
        <v>0</v>
      </c>
      <c r="CO486" s="55">
        <v>0</v>
      </c>
      <c r="CP486" s="55">
        <v>0</v>
      </c>
      <c r="CQ486" s="135">
        <v>0</v>
      </c>
      <c r="CS486" s="67">
        <v>0</v>
      </c>
      <c r="CT486" s="67">
        <v>0</v>
      </c>
      <c r="CU486" s="67">
        <v>0</v>
      </c>
      <c r="CV486" s="67">
        <v>0</v>
      </c>
      <c r="CW486" s="67">
        <v>0</v>
      </c>
      <c r="CX486" s="135">
        <v>0</v>
      </c>
      <c r="CZ486" s="55">
        <v>0</v>
      </c>
      <c r="DA486" s="55">
        <v>0</v>
      </c>
      <c r="DB486" s="55">
        <v>0</v>
      </c>
      <c r="DC486" s="55">
        <v>0</v>
      </c>
      <c r="DD486" s="55">
        <v>0</v>
      </c>
      <c r="DE486" s="135">
        <v>0</v>
      </c>
      <c r="DG486" s="43" t="b" cm="1">
        <f t="array" aca="1" ref="DG486" ca="1">OR($G486=Forecast_Capex_Input!$BF$8:$BF$10)</f>
        <v>0</v>
      </c>
      <c r="DH486" s="43" cm="1">
        <f t="array" aca="1" ref="DH486" ca="1">IFERROR(INDEX(Forecast_Capex_Input!BG$12:BG$286,$Z486)
*(INDEX(Forecast_Capex_Input!$H$12:$H$286,$Z486)=Repex),0)
*$DG486</f>
        <v>0</v>
      </c>
      <c r="DI486" s="43" cm="1">
        <f t="array" aca="1" ref="DI486" ca="1">IFERROR(INDEX(Forecast_Capex_Input!BH$12:BH$286,$Z486)
*(INDEX(Forecast_Capex_Input!$H$12:$H$286,$Z486)=Repex),0)
*$DG486</f>
        <v>0</v>
      </c>
      <c r="DJ486" s="43" cm="1">
        <f t="array" aca="1" ref="DJ486" ca="1">IFERROR(INDEX(Forecast_Capex_Input!BI$12:BI$286,$Z486)
*(INDEX(Forecast_Capex_Input!$H$12:$H$286,$Z486)=Repex),0)
*$DG486</f>
        <v>0</v>
      </c>
      <c r="DK486" s="43" cm="1">
        <f t="array" aca="1" ref="DK486" ca="1">IFERROR(INDEX(Forecast_Capex_Input!BJ$12:BJ$286,$Z486)
*(INDEX(Forecast_Capex_Input!$H$12:$H$286,$Z486)=Repex),0)
*$DG486</f>
        <v>0</v>
      </c>
      <c r="DL486" s="43" cm="1">
        <f t="array" aca="1" ref="DL486" ca="1">IFERROR(INDEX(Forecast_Capex_Input!BK$12:BK$286,$Z486)
*(INDEX(Forecast_Capex_Input!$H$12:$H$286,$Z486)=Repex),0)
*$DG486</f>
        <v>0</v>
      </c>
      <c r="DM486" s="43" cm="1">
        <f t="array" aca="1" ref="DM486" ca="1">IFERROR(INDEX(Forecast_Capex_Input!BL$12:BL$286,$Z486)
*(INDEX(Forecast_Capex_Input!$H$12:$H$286,$Z486)=Repex),0)
*$DG486</f>
        <v>0</v>
      </c>
      <c r="DO486" s="43" t="b" cm="1">
        <f t="array" aca="1" ref="DO486" ca="1">OR($G486=Forecast_Capex_Input!$BN$8:$BN$9)</f>
        <v>0</v>
      </c>
      <c r="DP486" s="43" cm="1">
        <f t="array" aca="1" ref="DP486" ca="1">IFERROR(INDEX(Forecast_Capex_Input!BO$12:BO$286,$Z486)
*(INDEX(Forecast_Capex_Input!$H$12:$H$286,$Z486)=Repex),0)
*$DO486</f>
        <v>0</v>
      </c>
      <c r="DQ486" s="43" cm="1">
        <f t="array" aca="1" ref="DQ486" ca="1">IFERROR(INDEX(Forecast_Capex_Input!BP$12:BP$286,$Z486)
*(INDEX(Forecast_Capex_Input!$H$12:$H$286,$Z486)=Repex),0)
*$DO486</f>
        <v>0</v>
      </c>
      <c r="DR486" s="43" cm="1">
        <f t="array" aca="1" ref="DR486" ca="1">IFERROR(INDEX(Forecast_Capex_Input!BQ$12:BQ$286,$Z486)
*(INDEX(Forecast_Capex_Input!$H$12:$H$286,$Z486)=Repex),0)
*$DO486</f>
        <v>0</v>
      </c>
      <c r="DS486" s="43" cm="1">
        <f t="array" aca="1" ref="DS486" ca="1">IFERROR(INDEX(Forecast_Capex_Input!BR$12:BR$286,$Z486)
*(INDEX(Forecast_Capex_Input!$H$12:$H$286,$Z486)=Repex),0)
*$DO486</f>
        <v>0</v>
      </c>
      <c r="DT486" s="43" cm="1">
        <f t="array" aca="1" ref="DT486" ca="1">IFERROR(INDEX(Forecast_Capex_Input!BS$12:BS$286,$Z486)
*(INDEX(Forecast_Capex_Input!$H$12:$H$286,$Z486)=Repex),0)
*$DO486</f>
        <v>0</v>
      </c>
      <c r="DV486" s="43" t="b" cm="1">
        <f t="array" aca="1" ref="DV486" ca="1">OR($G486=Forecast_Capex_Input!$BU$8:$BU$10)</f>
        <v>0</v>
      </c>
      <c r="DW486" s="43" cm="1">
        <f t="array" aca="1" ref="DW486" ca="1">IFERROR(INDEX(Forecast_Capex_Input!BV$12:BV$286,$Z486)
*(INDEX(Forecast_Capex_Input!$H$12:$H$286,$Z486)=Repex),0)
*$DV486</f>
        <v>0</v>
      </c>
      <c r="DX486" s="43" cm="1">
        <f t="array" aca="1" ref="DX486" ca="1">IFERROR(INDEX(Forecast_Capex_Input!BW$12:BW$286,$Z486)
*(INDEX(Forecast_Capex_Input!$H$12:$H$286,$Z486)=Repex),0)
*$DV486</f>
        <v>0</v>
      </c>
      <c r="DY486" s="43" cm="1">
        <f t="array" aca="1" ref="DY486" ca="1">IFERROR(INDEX(Forecast_Capex_Input!BX$12:BX$286,$Z486)
*(INDEX(Forecast_Capex_Input!$H$12:$H$286,$Z486)=Repex),0)
*$DV486</f>
        <v>0</v>
      </c>
      <c r="DZ486" s="43" cm="1">
        <f t="array" aca="1" ref="DZ486" ca="1">IFERROR(INDEX(Forecast_Capex_Input!BY$12:BY$286,$Z486)
*(INDEX(Forecast_Capex_Input!$H$12:$H$286,$Z486)=Repex),0)
*$DV486</f>
        <v>0</v>
      </c>
      <c r="EA486" s="43" cm="1">
        <f t="array" aca="1" ref="EA486" ca="1">IFERROR(INDEX(Forecast_Capex_Input!BZ$12:BZ$286,$Z486)
*(INDEX(Forecast_Capex_Input!$H$12:$H$286,$Z486)=Repex),0)
*$DV486</f>
        <v>0</v>
      </c>
      <c r="EB486" s="43" cm="1">
        <f t="array" aca="1" ref="EB486" ca="1">IFERROR(INDEX(Forecast_Capex_Input!CA$12:CA$286,$Z486)
*(INDEX(Forecast_Capex_Input!$H$12:$H$286,$Z486)=Repex),0)
*$DV486</f>
        <v>0</v>
      </c>
      <c r="EC486" s="43" cm="1">
        <f t="array" aca="1" ref="EC486" ca="1">IFERROR(INDEX(Forecast_Capex_Input!CB$12:CB$286,$Z486)
*(INDEX(Forecast_Capex_Input!$H$12:$H$286,$Z486)=Repex),0)
*$DV486</f>
        <v>0</v>
      </c>
      <c r="ED486" s="43" cm="1">
        <f t="array" aca="1" ref="ED486" ca="1">IFERROR(INDEX(Forecast_Capex_Input!CC$12:CC$286,$Z486)
*(INDEX(Forecast_Capex_Input!$H$12:$H$286,$Z486)=Repex),0)
*$DV486</f>
        <v>0</v>
      </c>
      <c r="EF486" s="86" t="str">
        <f t="shared" si="49"/>
        <v>N/A</v>
      </c>
      <c r="EG486" s="28" t="str">
        <f>IFERROR(RANK(EF486,EF$11:EF$1010,0)+COUNTIF(EF$11:EF486,EF486)-1,NA)</f>
        <v>N/A</v>
      </c>
    </row>
    <row r="487" spans="3:137" x14ac:dyDescent="0.2">
      <c r="C487" s="28">
        <f t="shared" si="50"/>
        <v>477</v>
      </c>
      <c r="D487" s="9" t="str" cm="1">
        <f t="array" ref="D487">IFERROR(INDEX(Forecast_Capex_Input!$D$12:$D$286,$Z487),NA)</f>
        <v>N/A</v>
      </c>
      <c r="E487" s="24" t="str" cm="1">
        <f t="array" ref="E487">IF($Z487=NA,NA,INDEX(Forecast_Capex_Input!$E$12:$E$286,$Z487))</f>
        <v>N/A</v>
      </c>
      <c r="F487" s="9" t="str" cm="1">
        <f t="array" aca="1" ref="F487" ca="1">IFERROR(INDEX(General!$E$25:$E$26,$AA487),NA)</f>
        <v>N/A</v>
      </c>
      <c r="G487" s="9" t="str" cm="1">
        <f t="array" aca="1" ref="G487" ca="1">IFERROR(INDEX(Forecast_Capex_Input!$AI$11:$BB$11,$AC487),NA)</f>
        <v>N/A</v>
      </c>
      <c r="H487" s="50" t="str" cm="1">
        <f t="array" aca="1" ref="H487" ca="1">IFERROR(INDEX(Forecast_Capex_Input!$AI$12:$BB$286,$Z487,$AC487),NA)</f>
        <v>N/A</v>
      </c>
      <c r="I487" s="150" t="str" cm="1">
        <f t="array" ref="I487">IFERROR(INDEX(Forecast_Capex_Input!$F$12:$F$286,$Z487),NA)</f>
        <v>N/A</v>
      </c>
      <c r="J487" s="150" t="str" cm="1">
        <f t="array" ref="J487">IFERROR(INDEX(Forecast_Capex_Input!G$12:G$286,$Z487),NA)</f>
        <v>N/A</v>
      </c>
      <c r="K487" s="150" t="str" cm="1">
        <f t="array" ref="K487">IFERROR(INDEX(Forecast_Capex_Input!H$12:H$286,$Z487),NA)</f>
        <v>N/A</v>
      </c>
      <c r="L487" s="150" t="str" cm="1">
        <f t="array" ref="L487">IFERROR(INDEX(Forecast_Capex_Input!I$12:I$286,$Z487),NA)</f>
        <v>N/A</v>
      </c>
      <c r="M487" s="150" t="str" cm="1">
        <f t="array" ref="M487">IFERROR(INDEX(Forecast_Capex_Input!J$12:J$286,$Z487),NA)</f>
        <v>N/A</v>
      </c>
      <c r="N487" s="150" t="str" cm="1">
        <f t="array" ref="N487">IFERROR(INDEX(Forecast_Capex_Input!K$12:K$286,$Z487),NA)</f>
        <v>N/A</v>
      </c>
      <c r="O487" s="150" t="str" cm="1">
        <f t="array" ref="O487">IFERROR(INDEX(Forecast_Capex_Input!L$12:L$286,$Z487),NA)</f>
        <v>N/A</v>
      </c>
      <c r="P487" s="150" t="str" cm="1">
        <f t="array" ref="P487">IFERROR(INDEX(Forecast_Capex_Input!M$12:M$286,$Z487),NA)</f>
        <v>N/A</v>
      </c>
      <c r="Q487" s="24" t="str" cm="1">
        <f t="array" ref="Q487">IFERROR(INDEX(Forecast_Capex_Input!N$12:N$286,$Z487),NA)</f>
        <v>N/A</v>
      </c>
      <c r="R487" s="190" cm="1">
        <f t="array" ref="R487">IFERROR(INDEX(Forecast_Capex_Input!O$12:O$286,$Z487),0)</f>
        <v>0</v>
      </c>
      <c r="S487" s="24" cm="1">
        <f t="array" ref="S487">IFERROR(INDEX(Forecast_Capex_Input!P$12:P$286,$Z487),0)</f>
        <v>0</v>
      </c>
      <c r="T487" s="150" t="str" cm="1">
        <f t="array" aca="1" ref="T487" ca="1">IFERROR(INDEX(General!$K$91:$K$110,$AC487),NA)</f>
        <v>N/A</v>
      </c>
      <c r="U487" s="43" cm="1">
        <f t="array" aca="1" ref="U487" ca="1">IFERROR(
IF($F487=General!$E$25,INDEX(Forecast_Capex_Input!S$12:S$286,$Z487),
INDEX(Forecast_Capex_Input!T$12:T$286,$Z487)),0)</f>
        <v>0</v>
      </c>
      <c r="V487" s="82" t="b">
        <f>IFERROR(INDEX(Overheads!$T$19:$T$26,MATCH($I487,Overheads!$E$19:$E$26,0)),FALSE)</f>
        <v>0</v>
      </c>
      <c r="W487" s="209" cm="1">
        <f t="array" ref="W487">IFERROR(
INDEX(Forecast_Capex_Input!CN$12:CN$286,$Z487),0)</f>
        <v>0</v>
      </c>
      <c r="X487" s="209">
        <f>IFERROR(
MATCH($W487,General!$L$39:$S$39,0),1)</f>
        <v>1</v>
      </c>
      <c r="Z487" s="28" t="str">
        <f>IFERROR(
IF(MATCH($C487,Forecast_Capex_Input!$CI$12:$CI$286,1)+1&gt;MAX(Forecast_Capex_Input!$C$12:$C$286),NA,
MATCH($C487,Forecast_Capex_Input!$CI$12:$CI$286,1)+1),1)</f>
        <v>N/A</v>
      </c>
      <c r="AA487" s="28" t="str" cm="1">
        <f t="array" aca="1" ref="AA487" ca="1">IFERROR(
IF(Z486&lt;&gt;Z487,1,
IF(COUNTIF(OFFSET(AA486,0,0,-INDEX(Forecast_Capex_Input!$CG$12:$CG$286,$Z487)),AA486)=INDEX(Forecast_Capex_Input!$CG$12:$CG$286,$Z487),AA486+1,AA486)),NA)</f>
        <v>N/A</v>
      </c>
      <c r="AB487" s="28" t="str" cm="1">
        <f t="array" ref="AB487">IFERROR($C487-IF($Z487=1,1,INDEX(Forecast_Capex_Input!$CI$12:$CI$286,$Z487-1))+1,NA)</f>
        <v>N/A</v>
      </c>
      <c r="AC487" s="28" t="str" cm="1">
        <f t="array" aca="1" ref="AC487" ca="1">IFERROR(IF(AA487=1,
INDEX(Forecast_Capex_Input!$AI$10:$BB$10,SMALL(IF(INDEX(Forecast_Capex_Input!$AI$12:$BB$286,$Z487,0)&gt;0,COLUMN(Forecast_Capex_Input!$AI$10:$BB$10)-COLUMN(Forecast_Capex_Input!$AI$12)+1),ROWS(OFFSET(AC486,0,0,-$AB487)))),
OFFSET(AC486,-INDEX(Forecast_Capex_Input!$CG$12:$CG$286,$Z487)+1,0)),NA)</f>
        <v>N/A</v>
      </c>
      <c r="AD487" s="28" t="str">
        <f t="shared" ca="1" si="47"/>
        <v>N/A</v>
      </c>
      <c r="AE487" s="82" t="b">
        <f t="shared" si="51"/>
        <v>0</v>
      </c>
      <c r="AF487" s="78" t="b">
        <v>0</v>
      </c>
      <c r="AG487" s="82" t="b">
        <f t="shared" si="48"/>
        <v>1</v>
      </c>
      <c r="AI487" s="55">
        <v>0</v>
      </c>
      <c r="AJ487" s="55">
        <v>0</v>
      </c>
      <c r="AK487" s="55">
        <v>0</v>
      </c>
      <c r="AL487" s="55">
        <v>0</v>
      </c>
      <c r="AM487" s="55">
        <v>0</v>
      </c>
      <c r="AN487" s="135">
        <v>0</v>
      </c>
      <c r="AP487" s="55">
        <v>0</v>
      </c>
      <c r="AQ487" s="55">
        <v>0</v>
      </c>
      <c r="AR487" s="55">
        <v>0</v>
      </c>
      <c r="AS487" s="55">
        <v>0</v>
      </c>
      <c r="AT487" s="55">
        <v>0</v>
      </c>
      <c r="AU487" s="135">
        <v>0</v>
      </c>
      <c r="AW487" s="55">
        <v>0</v>
      </c>
      <c r="AX487" s="55">
        <v>0</v>
      </c>
      <c r="AY487" s="55">
        <v>0</v>
      </c>
      <c r="AZ487" s="55">
        <v>0</v>
      </c>
      <c r="BA487" s="55">
        <v>0</v>
      </c>
      <c r="BB487" s="135">
        <v>0</v>
      </c>
      <c r="BD487" s="55">
        <v>0</v>
      </c>
      <c r="BE487" s="55">
        <v>0</v>
      </c>
      <c r="BF487" s="55">
        <v>0</v>
      </c>
      <c r="BG487" s="55">
        <v>0</v>
      </c>
      <c r="BH487" s="55">
        <v>0</v>
      </c>
      <c r="BI487" s="135">
        <v>0</v>
      </c>
      <c r="BK487" s="55">
        <v>0</v>
      </c>
      <c r="BL487" s="55">
        <v>0</v>
      </c>
      <c r="BM487" s="55">
        <v>0</v>
      </c>
      <c r="BN487" s="55">
        <v>0</v>
      </c>
      <c r="BO487" s="55">
        <v>0</v>
      </c>
      <c r="BP487" s="135">
        <v>0</v>
      </c>
      <c r="BR487" s="147">
        <v>0</v>
      </c>
      <c r="BS487" s="147">
        <v>0</v>
      </c>
      <c r="BT487" s="147">
        <v>0</v>
      </c>
      <c r="BU487" s="147">
        <v>0</v>
      </c>
      <c r="BV487" s="147">
        <v>0</v>
      </c>
      <c r="BX487" s="55">
        <v>0</v>
      </c>
      <c r="BY487" s="55">
        <v>0</v>
      </c>
      <c r="BZ487" s="55">
        <v>0</v>
      </c>
      <c r="CA487" s="55">
        <v>0</v>
      </c>
      <c r="CB487" s="55">
        <v>0</v>
      </c>
      <c r="CC487" s="135">
        <v>0</v>
      </c>
      <c r="CE487" s="55">
        <v>0</v>
      </c>
      <c r="CF487" s="55">
        <v>0</v>
      </c>
      <c r="CG487" s="55">
        <v>0</v>
      </c>
      <c r="CH487" s="55">
        <v>0</v>
      </c>
      <c r="CI487" s="55">
        <v>0</v>
      </c>
      <c r="CJ487" s="135">
        <v>0</v>
      </c>
      <c r="CL487" s="55">
        <v>0</v>
      </c>
      <c r="CM487" s="55">
        <v>0</v>
      </c>
      <c r="CN487" s="55">
        <v>0</v>
      </c>
      <c r="CO487" s="55">
        <v>0</v>
      </c>
      <c r="CP487" s="55">
        <v>0</v>
      </c>
      <c r="CQ487" s="135">
        <v>0</v>
      </c>
      <c r="CS487" s="67">
        <v>0</v>
      </c>
      <c r="CT487" s="67">
        <v>0</v>
      </c>
      <c r="CU487" s="67">
        <v>0</v>
      </c>
      <c r="CV487" s="67">
        <v>0</v>
      </c>
      <c r="CW487" s="67">
        <v>0</v>
      </c>
      <c r="CX487" s="135">
        <v>0</v>
      </c>
      <c r="CZ487" s="55">
        <v>0</v>
      </c>
      <c r="DA487" s="55">
        <v>0</v>
      </c>
      <c r="DB487" s="55">
        <v>0</v>
      </c>
      <c r="DC487" s="55">
        <v>0</v>
      </c>
      <c r="DD487" s="55">
        <v>0</v>
      </c>
      <c r="DE487" s="135">
        <v>0</v>
      </c>
      <c r="DG487" s="43" t="b" cm="1">
        <f t="array" aca="1" ref="DG487" ca="1">OR($G487=Forecast_Capex_Input!$BF$8:$BF$10)</f>
        <v>0</v>
      </c>
      <c r="DH487" s="43" cm="1">
        <f t="array" aca="1" ref="DH487" ca="1">IFERROR(INDEX(Forecast_Capex_Input!BG$12:BG$286,$Z487)
*(INDEX(Forecast_Capex_Input!$H$12:$H$286,$Z487)=Repex),0)
*$DG487</f>
        <v>0</v>
      </c>
      <c r="DI487" s="43" cm="1">
        <f t="array" aca="1" ref="DI487" ca="1">IFERROR(INDEX(Forecast_Capex_Input!BH$12:BH$286,$Z487)
*(INDEX(Forecast_Capex_Input!$H$12:$H$286,$Z487)=Repex),0)
*$DG487</f>
        <v>0</v>
      </c>
      <c r="DJ487" s="43" cm="1">
        <f t="array" aca="1" ref="DJ487" ca="1">IFERROR(INDEX(Forecast_Capex_Input!BI$12:BI$286,$Z487)
*(INDEX(Forecast_Capex_Input!$H$12:$H$286,$Z487)=Repex),0)
*$DG487</f>
        <v>0</v>
      </c>
      <c r="DK487" s="43" cm="1">
        <f t="array" aca="1" ref="DK487" ca="1">IFERROR(INDEX(Forecast_Capex_Input!BJ$12:BJ$286,$Z487)
*(INDEX(Forecast_Capex_Input!$H$12:$H$286,$Z487)=Repex),0)
*$DG487</f>
        <v>0</v>
      </c>
      <c r="DL487" s="43" cm="1">
        <f t="array" aca="1" ref="DL487" ca="1">IFERROR(INDEX(Forecast_Capex_Input!BK$12:BK$286,$Z487)
*(INDEX(Forecast_Capex_Input!$H$12:$H$286,$Z487)=Repex),0)
*$DG487</f>
        <v>0</v>
      </c>
      <c r="DM487" s="43" cm="1">
        <f t="array" aca="1" ref="DM487" ca="1">IFERROR(INDEX(Forecast_Capex_Input!BL$12:BL$286,$Z487)
*(INDEX(Forecast_Capex_Input!$H$12:$H$286,$Z487)=Repex),0)
*$DG487</f>
        <v>0</v>
      </c>
      <c r="DO487" s="43" t="b" cm="1">
        <f t="array" aca="1" ref="DO487" ca="1">OR($G487=Forecast_Capex_Input!$BN$8:$BN$9)</f>
        <v>0</v>
      </c>
      <c r="DP487" s="43" cm="1">
        <f t="array" aca="1" ref="DP487" ca="1">IFERROR(INDEX(Forecast_Capex_Input!BO$12:BO$286,$Z487)
*(INDEX(Forecast_Capex_Input!$H$12:$H$286,$Z487)=Repex),0)
*$DO487</f>
        <v>0</v>
      </c>
      <c r="DQ487" s="43" cm="1">
        <f t="array" aca="1" ref="DQ487" ca="1">IFERROR(INDEX(Forecast_Capex_Input!BP$12:BP$286,$Z487)
*(INDEX(Forecast_Capex_Input!$H$12:$H$286,$Z487)=Repex),0)
*$DO487</f>
        <v>0</v>
      </c>
      <c r="DR487" s="43" cm="1">
        <f t="array" aca="1" ref="DR487" ca="1">IFERROR(INDEX(Forecast_Capex_Input!BQ$12:BQ$286,$Z487)
*(INDEX(Forecast_Capex_Input!$H$12:$H$286,$Z487)=Repex),0)
*$DO487</f>
        <v>0</v>
      </c>
      <c r="DS487" s="43" cm="1">
        <f t="array" aca="1" ref="DS487" ca="1">IFERROR(INDEX(Forecast_Capex_Input!BR$12:BR$286,$Z487)
*(INDEX(Forecast_Capex_Input!$H$12:$H$286,$Z487)=Repex),0)
*$DO487</f>
        <v>0</v>
      </c>
      <c r="DT487" s="43" cm="1">
        <f t="array" aca="1" ref="DT487" ca="1">IFERROR(INDEX(Forecast_Capex_Input!BS$12:BS$286,$Z487)
*(INDEX(Forecast_Capex_Input!$H$12:$H$286,$Z487)=Repex),0)
*$DO487</f>
        <v>0</v>
      </c>
      <c r="DV487" s="43" t="b" cm="1">
        <f t="array" aca="1" ref="DV487" ca="1">OR($G487=Forecast_Capex_Input!$BU$8:$BU$10)</f>
        <v>0</v>
      </c>
      <c r="DW487" s="43" cm="1">
        <f t="array" aca="1" ref="DW487" ca="1">IFERROR(INDEX(Forecast_Capex_Input!BV$12:BV$286,$Z487)
*(INDEX(Forecast_Capex_Input!$H$12:$H$286,$Z487)=Repex),0)
*$DV487</f>
        <v>0</v>
      </c>
      <c r="DX487" s="43" cm="1">
        <f t="array" aca="1" ref="DX487" ca="1">IFERROR(INDEX(Forecast_Capex_Input!BW$12:BW$286,$Z487)
*(INDEX(Forecast_Capex_Input!$H$12:$H$286,$Z487)=Repex),0)
*$DV487</f>
        <v>0</v>
      </c>
      <c r="DY487" s="43" cm="1">
        <f t="array" aca="1" ref="DY487" ca="1">IFERROR(INDEX(Forecast_Capex_Input!BX$12:BX$286,$Z487)
*(INDEX(Forecast_Capex_Input!$H$12:$H$286,$Z487)=Repex),0)
*$DV487</f>
        <v>0</v>
      </c>
      <c r="DZ487" s="43" cm="1">
        <f t="array" aca="1" ref="DZ487" ca="1">IFERROR(INDEX(Forecast_Capex_Input!BY$12:BY$286,$Z487)
*(INDEX(Forecast_Capex_Input!$H$12:$H$286,$Z487)=Repex),0)
*$DV487</f>
        <v>0</v>
      </c>
      <c r="EA487" s="43" cm="1">
        <f t="array" aca="1" ref="EA487" ca="1">IFERROR(INDEX(Forecast_Capex_Input!BZ$12:BZ$286,$Z487)
*(INDEX(Forecast_Capex_Input!$H$12:$H$286,$Z487)=Repex),0)
*$DV487</f>
        <v>0</v>
      </c>
      <c r="EB487" s="43" cm="1">
        <f t="array" aca="1" ref="EB487" ca="1">IFERROR(INDEX(Forecast_Capex_Input!CA$12:CA$286,$Z487)
*(INDEX(Forecast_Capex_Input!$H$12:$H$286,$Z487)=Repex),0)
*$DV487</f>
        <v>0</v>
      </c>
      <c r="EC487" s="43" cm="1">
        <f t="array" aca="1" ref="EC487" ca="1">IFERROR(INDEX(Forecast_Capex_Input!CB$12:CB$286,$Z487)
*(INDEX(Forecast_Capex_Input!$H$12:$H$286,$Z487)=Repex),0)
*$DV487</f>
        <v>0</v>
      </c>
      <c r="ED487" s="43" cm="1">
        <f t="array" aca="1" ref="ED487" ca="1">IFERROR(INDEX(Forecast_Capex_Input!CC$12:CC$286,$Z487)
*(INDEX(Forecast_Capex_Input!$H$12:$H$286,$Z487)=Repex),0)
*$DV487</f>
        <v>0</v>
      </c>
      <c r="EF487" s="86" t="str">
        <f t="shared" si="49"/>
        <v>N/A</v>
      </c>
      <c r="EG487" s="28" t="str">
        <f>IFERROR(RANK(EF487,EF$11:EF$1010,0)+COUNTIF(EF$11:EF487,EF487)-1,NA)</f>
        <v>N/A</v>
      </c>
    </row>
    <row r="488" spans="3:137" x14ac:dyDescent="0.2">
      <c r="C488" s="28">
        <f t="shared" si="50"/>
        <v>478</v>
      </c>
      <c r="D488" s="9" t="str" cm="1">
        <f t="array" ref="D488">IFERROR(INDEX(Forecast_Capex_Input!$D$12:$D$286,$Z488),NA)</f>
        <v>N/A</v>
      </c>
      <c r="E488" s="24" t="str" cm="1">
        <f t="array" ref="E488">IF($Z488=NA,NA,INDEX(Forecast_Capex_Input!$E$12:$E$286,$Z488))</f>
        <v>N/A</v>
      </c>
      <c r="F488" s="9" t="str" cm="1">
        <f t="array" aca="1" ref="F488" ca="1">IFERROR(INDEX(General!$E$25:$E$26,$AA488),NA)</f>
        <v>N/A</v>
      </c>
      <c r="G488" s="9" t="str" cm="1">
        <f t="array" aca="1" ref="G488" ca="1">IFERROR(INDEX(Forecast_Capex_Input!$AI$11:$BB$11,$AC488),NA)</f>
        <v>N/A</v>
      </c>
      <c r="H488" s="50" t="str" cm="1">
        <f t="array" aca="1" ref="H488" ca="1">IFERROR(INDEX(Forecast_Capex_Input!$AI$12:$BB$286,$Z488,$AC488),NA)</f>
        <v>N/A</v>
      </c>
      <c r="I488" s="150" t="str" cm="1">
        <f t="array" ref="I488">IFERROR(INDEX(Forecast_Capex_Input!$F$12:$F$286,$Z488),NA)</f>
        <v>N/A</v>
      </c>
      <c r="J488" s="150" t="str" cm="1">
        <f t="array" ref="J488">IFERROR(INDEX(Forecast_Capex_Input!G$12:G$286,$Z488),NA)</f>
        <v>N/A</v>
      </c>
      <c r="K488" s="150" t="str" cm="1">
        <f t="array" ref="K488">IFERROR(INDEX(Forecast_Capex_Input!H$12:H$286,$Z488),NA)</f>
        <v>N/A</v>
      </c>
      <c r="L488" s="150" t="str" cm="1">
        <f t="array" ref="L488">IFERROR(INDEX(Forecast_Capex_Input!I$12:I$286,$Z488),NA)</f>
        <v>N/A</v>
      </c>
      <c r="M488" s="150" t="str" cm="1">
        <f t="array" ref="M488">IFERROR(INDEX(Forecast_Capex_Input!J$12:J$286,$Z488),NA)</f>
        <v>N/A</v>
      </c>
      <c r="N488" s="150" t="str" cm="1">
        <f t="array" ref="N488">IFERROR(INDEX(Forecast_Capex_Input!K$12:K$286,$Z488),NA)</f>
        <v>N/A</v>
      </c>
      <c r="O488" s="150" t="str" cm="1">
        <f t="array" ref="O488">IFERROR(INDEX(Forecast_Capex_Input!L$12:L$286,$Z488),NA)</f>
        <v>N/A</v>
      </c>
      <c r="P488" s="150" t="str" cm="1">
        <f t="array" ref="P488">IFERROR(INDEX(Forecast_Capex_Input!M$12:M$286,$Z488),NA)</f>
        <v>N/A</v>
      </c>
      <c r="Q488" s="24" t="str" cm="1">
        <f t="array" ref="Q488">IFERROR(INDEX(Forecast_Capex_Input!N$12:N$286,$Z488),NA)</f>
        <v>N/A</v>
      </c>
      <c r="R488" s="190" cm="1">
        <f t="array" ref="R488">IFERROR(INDEX(Forecast_Capex_Input!O$12:O$286,$Z488),0)</f>
        <v>0</v>
      </c>
      <c r="S488" s="24" cm="1">
        <f t="array" ref="S488">IFERROR(INDEX(Forecast_Capex_Input!P$12:P$286,$Z488),0)</f>
        <v>0</v>
      </c>
      <c r="T488" s="150" t="str" cm="1">
        <f t="array" aca="1" ref="T488" ca="1">IFERROR(INDEX(General!$K$91:$K$110,$AC488),NA)</f>
        <v>N/A</v>
      </c>
      <c r="U488" s="43" cm="1">
        <f t="array" aca="1" ref="U488" ca="1">IFERROR(
IF($F488=General!$E$25,INDEX(Forecast_Capex_Input!S$12:S$286,$Z488),
INDEX(Forecast_Capex_Input!T$12:T$286,$Z488)),0)</f>
        <v>0</v>
      </c>
      <c r="V488" s="82" t="b">
        <f>IFERROR(INDEX(Overheads!$T$19:$T$26,MATCH($I488,Overheads!$E$19:$E$26,0)),FALSE)</f>
        <v>0</v>
      </c>
      <c r="W488" s="209" cm="1">
        <f t="array" ref="W488">IFERROR(
INDEX(Forecast_Capex_Input!CN$12:CN$286,$Z488),0)</f>
        <v>0</v>
      </c>
      <c r="X488" s="209">
        <f>IFERROR(
MATCH($W488,General!$L$39:$S$39,0),1)</f>
        <v>1</v>
      </c>
      <c r="Z488" s="28" t="str">
        <f>IFERROR(
IF(MATCH($C488,Forecast_Capex_Input!$CI$12:$CI$286,1)+1&gt;MAX(Forecast_Capex_Input!$C$12:$C$286),NA,
MATCH($C488,Forecast_Capex_Input!$CI$12:$CI$286,1)+1),1)</f>
        <v>N/A</v>
      </c>
      <c r="AA488" s="28" t="str" cm="1">
        <f t="array" aca="1" ref="AA488" ca="1">IFERROR(
IF(Z487&lt;&gt;Z488,1,
IF(COUNTIF(OFFSET(AA487,0,0,-INDEX(Forecast_Capex_Input!$CG$12:$CG$286,$Z488)),AA487)=INDEX(Forecast_Capex_Input!$CG$12:$CG$286,$Z488),AA487+1,AA487)),NA)</f>
        <v>N/A</v>
      </c>
      <c r="AB488" s="28" t="str" cm="1">
        <f t="array" ref="AB488">IFERROR($C488-IF($Z488=1,1,INDEX(Forecast_Capex_Input!$CI$12:$CI$286,$Z488-1))+1,NA)</f>
        <v>N/A</v>
      </c>
      <c r="AC488" s="28" t="str" cm="1">
        <f t="array" aca="1" ref="AC488" ca="1">IFERROR(IF(AA488=1,
INDEX(Forecast_Capex_Input!$AI$10:$BB$10,SMALL(IF(INDEX(Forecast_Capex_Input!$AI$12:$BB$286,$Z488,0)&gt;0,COLUMN(Forecast_Capex_Input!$AI$10:$BB$10)-COLUMN(Forecast_Capex_Input!$AI$12)+1),ROWS(OFFSET(AC487,0,0,-$AB488)))),
OFFSET(AC487,-INDEX(Forecast_Capex_Input!$CG$12:$CG$286,$Z488)+1,0)),NA)</f>
        <v>N/A</v>
      </c>
      <c r="AD488" s="28" t="str">
        <f t="shared" ca="1" si="47"/>
        <v>N/A</v>
      </c>
      <c r="AE488" s="82" t="b">
        <f t="shared" si="51"/>
        <v>0</v>
      </c>
      <c r="AF488" s="78" t="b">
        <v>0</v>
      </c>
      <c r="AG488" s="82" t="b">
        <f t="shared" si="48"/>
        <v>1</v>
      </c>
      <c r="AI488" s="55">
        <v>0</v>
      </c>
      <c r="AJ488" s="55">
        <v>0</v>
      </c>
      <c r="AK488" s="55">
        <v>0</v>
      </c>
      <c r="AL488" s="55">
        <v>0</v>
      </c>
      <c r="AM488" s="55">
        <v>0</v>
      </c>
      <c r="AN488" s="135">
        <v>0</v>
      </c>
      <c r="AP488" s="55">
        <v>0</v>
      </c>
      <c r="AQ488" s="55">
        <v>0</v>
      </c>
      <c r="AR488" s="55">
        <v>0</v>
      </c>
      <c r="AS488" s="55">
        <v>0</v>
      </c>
      <c r="AT488" s="55">
        <v>0</v>
      </c>
      <c r="AU488" s="135">
        <v>0</v>
      </c>
      <c r="AW488" s="55">
        <v>0</v>
      </c>
      <c r="AX488" s="55">
        <v>0</v>
      </c>
      <c r="AY488" s="55">
        <v>0</v>
      </c>
      <c r="AZ488" s="55">
        <v>0</v>
      </c>
      <c r="BA488" s="55">
        <v>0</v>
      </c>
      <c r="BB488" s="135">
        <v>0</v>
      </c>
      <c r="BD488" s="55">
        <v>0</v>
      </c>
      <c r="BE488" s="55">
        <v>0</v>
      </c>
      <c r="BF488" s="55">
        <v>0</v>
      </c>
      <c r="BG488" s="55">
        <v>0</v>
      </c>
      <c r="BH488" s="55">
        <v>0</v>
      </c>
      <c r="BI488" s="135">
        <v>0</v>
      </c>
      <c r="BK488" s="55">
        <v>0</v>
      </c>
      <c r="BL488" s="55">
        <v>0</v>
      </c>
      <c r="BM488" s="55">
        <v>0</v>
      </c>
      <c r="BN488" s="55">
        <v>0</v>
      </c>
      <c r="BO488" s="55">
        <v>0</v>
      </c>
      <c r="BP488" s="135">
        <v>0</v>
      </c>
      <c r="BR488" s="147">
        <v>0</v>
      </c>
      <c r="BS488" s="147">
        <v>0</v>
      </c>
      <c r="BT488" s="147">
        <v>0</v>
      </c>
      <c r="BU488" s="147">
        <v>0</v>
      </c>
      <c r="BV488" s="147">
        <v>0</v>
      </c>
      <c r="BX488" s="55">
        <v>0</v>
      </c>
      <c r="BY488" s="55">
        <v>0</v>
      </c>
      <c r="BZ488" s="55">
        <v>0</v>
      </c>
      <c r="CA488" s="55">
        <v>0</v>
      </c>
      <c r="CB488" s="55">
        <v>0</v>
      </c>
      <c r="CC488" s="135">
        <v>0</v>
      </c>
      <c r="CE488" s="55">
        <v>0</v>
      </c>
      <c r="CF488" s="55">
        <v>0</v>
      </c>
      <c r="CG488" s="55">
        <v>0</v>
      </c>
      <c r="CH488" s="55">
        <v>0</v>
      </c>
      <c r="CI488" s="55">
        <v>0</v>
      </c>
      <c r="CJ488" s="135">
        <v>0</v>
      </c>
      <c r="CL488" s="55">
        <v>0</v>
      </c>
      <c r="CM488" s="55">
        <v>0</v>
      </c>
      <c r="CN488" s="55">
        <v>0</v>
      </c>
      <c r="CO488" s="55">
        <v>0</v>
      </c>
      <c r="CP488" s="55">
        <v>0</v>
      </c>
      <c r="CQ488" s="135">
        <v>0</v>
      </c>
      <c r="CS488" s="67">
        <v>0</v>
      </c>
      <c r="CT488" s="67">
        <v>0</v>
      </c>
      <c r="CU488" s="67">
        <v>0</v>
      </c>
      <c r="CV488" s="67">
        <v>0</v>
      </c>
      <c r="CW488" s="67">
        <v>0</v>
      </c>
      <c r="CX488" s="135">
        <v>0</v>
      </c>
      <c r="CZ488" s="55">
        <v>0</v>
      </c>
      <c r="DA488" s="55">
        <v>0</v>
      </c>
      <c r="DB488" s="55">
        <v>0</v>
      </c>
      <c r="DC488" s="55">
        <v>0</v>
      </c>
      <c r="DD488" s="55">
        <v>0</v>
      </c>
      <c r="DE488" s="135">
        <v>0</v>
      </c>
      <c r="DG488" s="43" t="b" cm="1">
        <f t="array" aca="1" ref="DG488" ca="1">OR($G488=Forecast_Capex_Input!$BF$8:$BF$10)</f>
        <v>0</v>
      </c>
      <c r="DH488" s="43" cm="1">
        <f t="array" aca="1" ref="DH488" ca="1">IFERROR(INDEX(Forecast_Capex_Input!BG$12:BG$286,$Z488)
*(INDEX(Forecast_Capex_Input!$H$12:$H$286,$Z488)=Repex),0)
*$DG488</f>
        <v>0</v>
      </c>
      <c r="DI488" s="43" cm="1">
        <f t="array" aca="1" ref="DI488" ca="1">IFERROR(INDEX(Forecast_Capex_Input!BH$12:BH$286,$Z488)
*(INDEX(Forecast_Capex_Input!$H$12:$H$286,$Z488)=Repex),0)
*$DG488</f>
        <v>0</v>
      </c>
      <c r="DJ488" s="43" cm="1">
        <f t="array" aca="1" ref="DJ488" ca="1">IFERROR(INDEX(Forecast_Capex_Input!BI$12:BI$286,$Z488)
*(INDEX(Forecast_Capex_Input!$H$12:$H$286,$Z488)=Repex),0)
*$DG488</f>
        <v>0</v>
      </c>
      <c r="DK488" s="43" cm="1">
        <f t="array" aca="1" ref="DK488" ca="1">IFERROR(INDEX(Forecast_Capex_Input!BJ$12:BJ$286,$Z488)
*(INDEX(Forecast_Capex_Input!$H$12:$H$286,$Z488)=Repex),0)
*$DG488</f>
        <v>0</v>
      </c>
      <c r="DL488" s="43" cm="1">
        <f t="array" aca="1" ref="DL488" ca="1">IFERROR(INDEX(Forecast_Capex_Input!BK$12:BK$286,$Z488)
*(INDEX(Forecast_Capex_Input!$H$12:$H$286,$Z488)=Repex),0)
*$DG488</f>
        <v>0</v>
      </c>
      <c r="DM488" s="43" cm="1">
        <f t="array" aca="1" ref="DM488" ca="1">IFERROR(INDEX(Forecast_Capex_Input!BL$12:BL$286,$Z488)
*(INDEX(Forecast_Capex_Input!$H$12:$H$286,$Z488)=Repex),0)
*$DG488</f>
        <v>0</v>
      </c>
      <c r="DO488" s="43" t="b" cm="1">
        <f t="array" aca="1" ref="DO488" ca="1">OR($G488=Forecast_Capex_Input!$BN$8:$BN$9)</f>
        <v>0</v>
      </c>
      <c r="DP488" s="43" cm="1">
        <f t="array" aca="1" ref="DP488" ca="1">IFERROR(INDEX(Forecast_Capex_Input!BO$12:BO$286,$Z488)
*(INDEX(Forecast_Capex_Input!$H$12:$H$286,$Z488)=Repex),0)
*$DO488</f>
        <v>0</v>
      </c>
      <c r="DQ488" s="43" cm="1">
        <f t="array" aca="1" ref="DQ488" ca="1">IFERROR(INDEX(Forecast_Capex_Input!BP$12:BP$286,$Z488)
*(INDEX(Forecast_Capex_Input!$H$12:$H$286,$Z488)=Repex),0)
*$DO488</f>
        <v>0</v>
      </c>
      <c r="DR488" s="43" cm="1">
        <f t="array" aca="1" ref="DR488" ca="1">IFERROR(INDEX(Forecast_Capex_Input!BQ$12:BQ$286,$Z488)
*(INDEX(Forecast_Capex_Input!$H$12:$H$286,$Z488)=Repex),0)
*$DO488</f>
        <v>0</v>
      </c>
      <c r="DS488" s="43" cm="1">
        <f t="array" aca="1" ref="DS488" ca="1">IFERROR(INDEX(Forecast_Capex_Input!BR$12:BR$286,$Z488)
*(INDEX(Forecast_Capex_Input!$H$12:$H$286,$Z488)=Repex),0)
*$DO488</f>
        <v>0</v>
      </c>
      <c r="DT488" s="43" cm="1">
        <f t="array" aca="1" ref="DT488" ca="1">IFERROR(INDEX(Forecast_Capex_Input!BS$12:BS$286,$Z488)
*(INDEX(Forecast_Capex_Input!$H$12:$H$286,$Z488)=Repex),0)
*$DO488</f>
        <v>0</v>
      </c>
      <c r="DV488" s="43" t="b" cm="1">
        <f t="array" aca="1" ref="DV488" ca="1">OR($G488=Forecast_Capex_Input!$BU$8:$BU$10)</f>
        <v>0</v>
      </c>
      <c r="DW488" s="43" cm="1">
        <f t="array" aca="1" ref="DW488" ca="1">IFERROR(INDEX(Forecast_Capex_Input!BV$12:BV$286,$Z488)
*(INDEX(Forecast_Capex_Input!$H$12:$H$286,$Z488)=Repex),0)
*$DV488</f>
        <v>0</v>
      </c>
      <c r="DX488" s="43" cm="1">
        <f t="array" aca="1" ref="DX488" ca="1">IFERROR(INDEX(Forecast_Capex_Input!BW$12:BW$286,$Z488)
*(INDEX(Forecast_Capex_Input!$H$12:$H$286,$Z488)=Repex),0)
*$DV488</f>
        <v>0</v>
      </c>
      <c r="DY488" s="43" cm="1">
        <f t="array" aca="1" ref="DY488" ca="1">IFERROR(INDEX(Forecast_Capex_Input!BX$12:BX$286,$Z488)
*(INDEX(Forecast_Capex_Input!$H$12:$H$286,$Z488)=Repex),0)
*$DV488</f>
        <v>0</v>
      </c>
      <c r="DZ488" s="43" cm="1">
        <f t="array" aca="1" ref="DZ488" ca="1">IFERROR(INDEX(Forecast_Capex_Input!BY$12:BY$286,$Z488)
*(INDEX(Forecast_Capex_Input!$H$12:$H$286,$Z488)=Repex),0)
*$DV488</f>
        <v>0</v>
      </c>
      <c r="EA488" s="43" cm="1">
        <f t="array" aca="1" ref="EA488" ca="1">IFERROR(INDEX(Forecast_Capex_Input!BZ$12:BZ$286,$Z488)
*(INDEX(Forecast_Capex_Input!$H$12:$H$286,$Z488)=Repex),0)
*$DV488</f>
        <v>0</v>
      </c>
      <c r="EB488" s="43" cm="1">
        <f t="array" aca="1" ref="EB488" ca="1">IFERROR(INDEX(Forecast_Capex_Input!CA$12:CA$286,$Z488)
*(INDEX(Forecast_Capex_Input!$H$12:$H$286,$Z488)=Repex),0)
*$DV488</f>
        <v>0</v>
      </c>
      <c r="EC488" s="43" cm="1">
        <f t="array" aca="1" ref="EC488" ca="1">IFERROR(INDEX(Forecast_Capex_Input!CB$12:CB$286,$Z488)
*(INDEX(Forecast_Capex_Input!$H$12:$H$286,$Z488)=Repex),0)
*$DV488</f>
        <v>0</v>
      </c>
      <c r="ED488" s="43" cm="1">
        <f t="array" aca="1" ref="ED488" ca="1">IFERROR(INDEX(Forecast_Capex_Input!CC$12:CC$286,$Z488)
*(INDEX(Forecast_Capex_Input!$H$12:$H$286,$Z488)=Repex),0)
*$DV488</f>
        <v>0</v>
      </c>
      <c r="EF488" s="86" t="str">
        <f t="shared" si="49"/>
        <v>N/A</v>
      </c>
      <c r="EG488" s="28" t="str">
        <f>IFERROR(RANK(EF488,EF$11:EF$1010,0)+COUNTIF(EF$11:EF488,EF488)-1,NA)</f>
        <v>N/A</v>
      </c>
    </row>
    <row r="489" spans="3:137" x14ac:dyDescent="0.2">
      <c r="C489" s="28">
        <f t="shared" si="50"/>
        <v>479</v>
      </c>
      <c r="D489" s="9" t="str" cm="1">
        <f t="array" ref="D489">IFERROR(INDEX(Forecast_Capex_Input!$D$12:$D$286,$Z489),NA)</f>
        <v>N/A</v>
      </c>
      <c r="E489" s="24" t="str" cm="1">
        <f t="array" ref="E489">IF($Z489=NA,NA,INDEX(Forecast_Capex_Input!$E$12:$E$286,$Z489))</f>
        <v>N/A</v>
      </c>
      <c r="F489" s="9" t="str" cm="1">
        <f t="array" aca="1" ref="F489" ca="1">IFERROR(INDEX(General!$E$25:$E$26,$AA489),NA)</f>
        <v>N/A</v>
      </c>
      <c r="G489" s="9" t="str" cm="1">
        <f t="array" aca="1" ref="G489" ca="1">IFERROR(INDEX(Forecast_Capex_Input!$AI$11:$BB$11,$AC489),NA)</f>
        <v>N/A</v>
      </c>
      <c r="H489" s="50" t="str" cm="1">
        <f t="array" aca="1" ref="H489" ca="1">IFERROR(INDEX(Forecast_Capex_Input!$AI$12:$BB$286,$Z489,$AC489),NA)</f>
        <v>N/A</v>
      </c>
      <c r="I489" s="150" t="str" cm="1">
        <f t="array" ref="I489">IFERROR(INDEX(Forecast_Capex_Input!$F$12:$F$286,$Z489),NA)</f>
        <v>N/A</v>
      </c>
      <c r="J489" s="150" t="str" cm="1">
        <f t="array" ref="J489">IFERROR(INDEX(Forecast_Capex_Input!G$12:G$286,$Z489),NA)</f>
        <v>N/A</v>
      </c>
      <c r="K489" s="150" t="str" cm="1">
        <f t="array" ref="K489">IFERROR(INDEX(Forecast_Capex_Input!H$12:H$286,$Z489),NA)</f>
        <v>N/A</v>
      </c>
      <c r="L489" s="150" t="str" cm="1">
        <f t="array" ref="L489">IFERROR(INDEX(Forecast_Capex_Input!I$12:I$286,$Z489),NA)</f>
        <v>N/A</v>
      </c>
      <c r="M489" s="150" t="str" cm="1">
        <f t="array" ref="M489">IFERROR(INDEX(Forecast_Capex_Input!J$12:J$286,$Z489),NA)</f>
        <v>N/A</v>
      </c>
      <c r="N489" s="150" t="str" cm="1">
        <f t="array" ref="N489">IFERROR(INDEX(Forecast_Capex_Input!K$12:K$286,$Z489),NA)</f>
        <v>N/A</v>
      </c>
      <c r="O489" s="150" t="str" cm="1">
        <f t="array" ref="O489">IFERROR(INDEX(Forecast_Capex_Input!L$12:L$286,$Z489),NA)</f>
        <v>N/A</v>
      </c>
      <c r="P489" s="150" t="str" cm="1">
        <f t="array" ref="P489">IFERROR(INDEX(Forecast_Capex_Input!M$12:M$286,$Z489),NA)</f>
        <v>N/A</v>
      </c>
      <c r="Q489" s="24" t="str" cm="1">
        <f t="array" ref="Q489">IFERROR(INDEX(Forecast_Capex_Input!N$12:N$286,$Z489),NA)</f>
        <v>N/A</v>
      </c>
      <c r="R489" s="190" cm="1">
        <f t="array" ref="R489">IFERROR(INDEX(Forecast_Capex_Input!O$12:O$286,$Z489),0)</f>
        <v>0</v>
      </c>
      <c r="S489" s="24" cm="1">
        <f t="array" ref="S489">IFERROR(INDEX(Forecast_Capex_Input!P$12:P$286,$Z489),0)</f>
        <v>0</v>
      </c>
      <c r="T489" s="150" t="str" cm="1">
        <f t="array" aca="1" ref="T489" ca="1">IFERROR(INDEX(General!$K$91:$K$110,$AC489),NA)</f>
        <v>N/A</v>
      </c>
      <c r="U489" s="43" cm="1">
        <f t="array" aca="1" ref="U489" ca="1">IFERROR(
IF($F489=General!$E$25,INDEX(Forecast_Capex_Input!S$12:S$286,$Z489),
INDEX(Forecast_Capex_Input!T$12:T$286,$Z489)),0)</f>
        <v>0</v>
      </c>
      <c r="V489" s="82" t="b">
        <f>IFERROR(INDEX(Overheads!$T$19:$T$26,MATCH($I489,Overheads!$E$19:$E$26,0)),FALSE)</f>
        <v>0</v>
      </c>
      <c r="W489" s="209" cm="1">
        <f t="array" ref="W489">IFERROR(
INDEX(Forecast_Capex_Input!CN$12:CN$286,$Z489),0)</f>
        <v>0</v>
      </c>
      <c r="X489" s="209">
        <f>IFERROR(
MATCH($W489,General!$L$39:$S$39,0),1)</f>
        <v>1</v>
      </c>
      <c r="Z489" s="28" t="str">
        <f>IFERROR(
IF(MATCH($C489,Forecast_Capex_Input!$CI$12:$CI$286,1)+1&gt;MAX(Forecast_Capex_Input!$C$12:$C$286),NA,
MATCH($C489,Forecast_Capex_Input!$CI$12:$CI$286,1)+1),1)</f>
        <v>N/A</v>
      </c>
      <c r="AA489" s="28" t="str" cm="1">
        <f t="array" aca="1" ref="AA489" ca="1">IFERROR(
IF(Z488&lt;&gt;Z489,1,
IF(COUNTIF(OFFSET(AA488,0,0,-INDEX(Forecast_Capex_Input!$CG$12:$CG$286,$Z489)),AA488)=INDEX(Forecast_Capex_Input!$CG$12:$CG$286,$Z489),AA488+1,AA488)),NA)</f>
        <v>N/A</v>
      </c>
      <c r="AB489" s="28" t="str" cm="1">
        <f t="array" ref="AB489">IFERROR($C489-IF($Z489=1,1,INDEX(Forecast_Capex_Input!$CI$12:$CI$286,$Z489-1))+1,NA)</f>
        <v>N/A</v>
      </c>
      <c r="AC489" s="28" t="str" cm="1">
        <f t="array" aca="1" ref="AC489" ca="1">IFERROR(IF(AA489=1,
INDEX(Forecast_Capex_Input!$AI$10:$BB$10,SMALL(IF(INDEX(Forecast_Capex_Input!$AI$12:$BB$286,$Z489,0)&gt;0,COLUMN(Forecast_Capex_Input!$AI$10:$BB$10)-COLUMN(Forecast_Capex_Input!$AI$12)+1),ROWS(OFFSET(AC488,0,0,-$AB489)))),
OFFSET(AC488,-INDEX(Forecast_Capex_Input!$CG$12:$CG$286,$Z489)+1,0)),NA)</f>
        <v>N/A</v>
      </c>
      <c r="AD489" s="28" t="str">
        <f t="shared" ca="1" si="47"/>
        <v>N/A</v>
      </c>
      <c r="AE489" s="82" t="b">
        <f t="shared" si="51"/>
        <v>0</v>
      </c>
      <c r="AF489" s="78" t="b">
        <v>0</v>
      </c>
      <c r="AG489" s="82" t="b">
        <f t="shared" si="48"/>
        <v>1</v>
      </c>
      <c r="AI489" s="55">
        <v>0</v>
      </c>
      <c r="AJ489" s="55">
        <v>0</v>
      </c>
      <c r="AK489" s="55">
        <v>0</v>
      </c>
      <c r="AL489" s="55">
        <v>0</v>
      </c>
      <c r="AM489" s="55">
        <v>0</v>
      </c>
      <c r="AN489" s="135">
        <v>0</v>
      </c>
      <c r="AP489" s="55">
        <v>0</v>
      </c>
      <c r="AQ489" s="55">
        <v>0</v>
      </c>
      <c r="AR489" s="55">
        <v>0</v>
      </c>
      <c r="AS489" s="55">
        <v>0</v>
      </c>
      <c r="AT489" s="55">
        <v>0</v>
      </c>
      <c r="AU489" s="135">
        <v>0</v>
      </c>
      <c r="AW489" s="55">
        <v>0</v>
      </c>
      <c r="AX489" s="55">
        <v>0</v>
      </c>
      <c r="AY489" s="55">
        <v>0</v>
      </c>
      <c r="AZ489" s="55">
        <v>0</v>
      </c>
      <c r="BA489" s="55">
        <v>0</v>
      </c>
      <c r="BB489" s="135">
        <v>0</v>
      </c>
      <c r="BD489" s="55">
        <v>0</v>
      </c>
      <c r="BE489" s="55">
        <v>0</v>
      </c>
      <c r="BF489" s="55">
        <v>0</v>
      </c>
      <c r="BG489" s="55">
        <v>0</v>
      </c>
      <c r="BH489" s="55">
        <v>0</v>
      </c>
      <c r="BI489" s="135">
        <v>0</v>
      </c>
      <c r="BK489" s="55">
        <v>0</v>
      </c>
      <c r="BL489" s="55">
        <v>0</v>
      </c>
      <c r="BM489" s="55">
        <v>0</v>
      </c>
      <c r="BN489" s="55">
        <v>0</v>
      </c>
      <c r="BO489" s="55">
        <v>0</v>
      </c>
      <c r="BP489" s="135">
        <v>0</v>
      </c>
      <c r="BR489" s="147">
        <v>0</v>
      </c>
      <c r="BS489" s="147">
        <v>0</v>
      </c>
      <c r="BT489" s="147">
        <v>0</v>
      </c>
      <c r="BU489" s="147">
        <v>0</v>
      </c>
      <c r="BV489" s="147">
        <v>0</v>
      </c>
      <c r="BX489" s="55">
        <v>0</v>
      </c>
      <c r="BY489" s="55">
        <v>0</v>
      </c>
      <c r="BZ489" s="55">
        <v>0</v>
      </c>
      <c r="CA489" s="55">
        <v>0</v>
      </c>
      <c r="CB489" s="55">
        <v>0</v>
      </c>
      <c r="CC489" s="135">
        <v>0</v>
      </c>
      <c r="CE489" s="55">
        <v>0</v>
      </c>
      <c r="CF489" s="55">
        <v>0</v>
      </c>
      <c r="CG489" s="55">
        <v>0</v>
      </c>
      <c r="CH489" s="55">
        <v>0</v>
      </c>
      <c r="CI489" s="55">
        <v>0</v>
      </c>
      <c r="CJ489" s="135">
        <v>0</v>
      </c>
      <c r="CL489" s="55">
        <v>0</v>
      </c>
      <c r="CM489" s="55">
        <v>0</v>
      </c>
      <c r="CN489" s="55">
        <v>0</v>
      </c>
      <c r="CO489" s="55">
        <v>0</v>
      </c>
      <c r="CP489" s="55">
        <v>0</v>
      </c>
      <c r="CQ489" s="135">
        <v>0</v>
      </c>
      <c r="CS489" s="67">
        <v>0</v>
      </c>
      <c r="CT489" s="67">
        <v>0</v>
      </c>
      <c r="CU489" s="67">
        <v>0</v>
      </c>
      <c r="CV489" s="67">
        <v>0</v>
      </c>
      <c r="CW489" s="67">
        <v>0</v>
      </c>
      <c r="CX489" s="135">
        <v>0</v>
      </c>
      <c r="CZ489" s="55">
        <v>0</v>
      </c>
      <c r="DA489" s="55">
        <v>0</v>
      </c>
      <c r="DB489" s="55">
        <v>0</v>
      </c>
      <c r="DC489" s="55">
        <v>0</v>
      </c>
      <c r="DD489" s="55">
        <v>0</v>
      </c>
      <c r="DE489" s="135">
        <v>0</v>
      </c>
      <c r="DG489" s="43" t="b" cm="1">
        <f t="array" aca="1" ref="DG489" ca="1">OR($G489=Forecast_Capex_Input!$BF$8:$BF$10)</f>
        <v>0</v>
      </c>
      <c r="DH489" s="43" cm="1">
        <f t="array" aca="1" ref="DH489" ca="1">IFERROR(INDEX(Forecast_Capex_Input!BG$12:BG$286,$Z489)
*(INDEX(Forecast_Capex_Input!$H$12:$H$286,$Z489)=Repex),0)
*$DG489</f>
        <v>0</v>
      </c>
      <c r="DI489" s="43" cm="1">
        <f t="array" aca="1" ref="DI489" ca="1">IFERROR(INDEX(Forecast_Capex_Input!BH$12:BH$286,$Z489)
*(INDEX(Forecast_Capex_Input!$H$12:$H$286,$Z489)=Repex),0)
*$DG489</f>
        <v>0</v>
      </c>
      <c r="DJ489" s="43" cm="1">
        <f t="array" aca="1" ref="DJ489" ca="1">IFERROR(INDEX(Forecast_Capex_Input!BI$12:BI$286,$Z489)
*(INDEX(Forecast_Capex_Input!$H$12:$H$286,$Z489)=Repex),0)
*$DG489</f>
        <v>0</v>
      </c>
      <c r="DK489" s="43" cm="1">
        <f t="array" aca="1" ref="DK489" ca="1">IFERROR(INDEX(Forecast_Capex_Input!BJ$12:BJ$286,$Z489)
*(INDEX(Forecast_Capex_Input!$H$12:$H$286,$Z489)=Repex),0)
*$DG489</f>
        <v>0</v>
      </c>
      <c r="DL489" s="43" cm="1">
        <f t="array" aca="1" ref="DL489" ca="1">IFERROR(INDEX(Forecast_Capex_Input!BK$12:BK$286,$Z489)
*(INDEX(Forecast_Capex_Input!$H$12:$H$286,$Z489)=Repex),0)
*$DG489</f>
        <v>0</v>
      </c>
      <c r="DM489" s="43" cm="1">
        <f t="array" aca="1" ref="DM489" ca="1">IFERROR(INDEX(Forecast_Capex_Input!BL$12:BL$286,$Z489)
*(INDEX(Forecast_Capex_Input!$H$12:$H$286,$Z489)=Repex),0)
*$DG489</f>
        <v>0</v>
      </c>
      <c r="DO489" s="43" t="b" cm="1">
        <f t="array" aca="1" ref="DO489" ca="1">OR($G489=Forecast_Capex_Input!$BN$8:$BN$9)</f>
        <v>0</v>
      </c>
      <c r="DP489" s="43" cm="1">
        <f t="array" aca="1" ref="DP489" ca="1">IFERROR(INDEX(Forecast_Capex_Input!BO$12:BO$286,$Z489)
*(INDEX(Forecast_Capex_Input!$H$12:$H$286,$Z489)=Repex),0)
*$DO489</f>
        <v>0</v>
      </c>
      <c r="DQ489" s="43" cm="1">
        <f t="array" aca="1" ref="DQ489" ca="1">IFERROR(INDEX(Forecast_Capex_Input!BP$12:BP$286,$Z489)
*(INDEX(Forecast_Capex_Input!$H$12:$H$286,$Z489)=Repex),0)
*$DO489</f>
        <v>0</v>
      </c>
      <c r="DR489" s="43" cm="1">
        <f t="array" aca="1" ref="DR489" ca="1">IFERROR(INDEX(Forecast_Capex_Input!BQ$12:BQ$286,$Z489)
*(INDEX(Forecast_Capex_Input!$H$12:$H$286,$Z489)=Repex),0)
*$DO489</f>
        <v>0</v>
      </c>
      <c r="DS489" s="43" cm="1">
        <f t="array" aca="1" ref="DS489" ca="1">IFERROR(INDEX(Forecast_Capex_Input!BR$12:BR$286,$Z489)
*(INDEX(Forecast_Capex_Input!$H$12:$H$286,$Z489)=Repex),0)
*$DO489</f>
        <v>0</v>
      </c>
      <c r="DT489" s="43" cm="1">
        <f t="array" aca="1" ref="DT489" ca="1">IFERROR(INDEX(Forecast_Capex_Input!BS$12:BS$286,$Z489)
*(INDEX(Forecast_Capex_Input!$H$12:$H$286,$Z489)=Repex),0)
*$DO489</f>
        <v>0</v>
      </c>
      <c r="DV489" s="43" t="b" cm="1">
        <f t="array" aca="1" ref="DV489" ca="1">OR($G489=Forecast_Capex_Input!$BU$8:$BU$10)</f>
        <v>0</v>
      </c>
      <c r="DW489" s="43" cm="1">
        <f t="array" aca="1" ref="DW489" ca="1">IFERROR(INDEX(Forecast_Capex_Input!BV$12:BV$286,$Z489)
*(INDEX(Forecast_Capex_Input!$H$12:$H$286,$Z489)=Repex),0)
*$DV489</f>
        <v>0</v>
      </c>
      <c r="DX489" s="43" cm="1">
        <f t="array" aca="1" ref="DX489" ca="1">IFERROR(INDEX(Forecast_Capex_Input!BW$12:BW$286,$Z489)
*(INDEX(Forecast_Capex_Input!$H$12:$H$286,$Z489)=Repex),0)
*$DV489</f>
        <v>0</v>
      </c>
      <c r="DY489" s="43" cm="1">
        <f t="array" aca="1" ref="DY489" ca="1">IFERROR(INDEX(Forecast_Capex_Input!BX$12:BX$286,$Z489)
*(INDEX(Forecast_Capex_Input!$H$12:$H$286,$Z489)=Repex),0)
*$DV489</f>
        <v>0</v>
      </c>
      <c r="DZ489" s="43" cm="1">
        <f t="array" aca="1" ref="DZ489" ca="1">IFERROR(INDEX(Forecast_Capex_Input!BY$12:BY$286,$Z489)
*(INDEX(Forecast_Capex_Input!$H$12:$H$286,$Z489)=Repex),0)
*$DV489</f>
        <v>0</v>
      </c>
      <c r="EA489" s="43" cm="1">
        <f t="array" aca="1" ref="EA489" ca="1">IFERROR(INDEX(Forecast_Capex_Input!BZ$12:BZ$286,$Z489)
*(INDEX(Forecast_Capex_Input!$H$12:$H$286,$Z489)=Repex),0)
*$DV489</f>
        <v>0</v>
      </c>
      <c r="EB489" s="43" cm="1">
        <f t="array" aca="1" ref="EB489" ca="1">IFERROR(INDEX(Forecast_Capex_Input!CA$12:CA$286,$Z489)
*(INDEX(Forecast_Capex_Input!$H$12:$H$286,$Z489)=Repex),0)
*$DV489</f>
        <v>0</v>
      </c>
      <c r="EC489" s="43" cm="1">
        <f t="array" aca="1" ref="EC489" ca="1">IFERROR(INDEX(Forecast_Capex_Input!CB$12:CB$286,$Z489)
*(INDEX(Forecast_Capex_Input!$H$12:$H$286,$Z489)=Repex),0)
*$DV489</f>
        <v>0</v>
      </c>
      <c r="ED489" s="43" cm="1">
        <f t="array" aca="1" ref="ED489" ca="1">IFERROR(INDEX(Forecast_Capex_Input!CC$12:CC$286,$Z489)
*(INDEX(Forecast_Capex_Input!$H$12:$H$286,$Z489)=Repex),0)
*$DV489</f>
        <v>0</v>
      </c>
      <c r="EF489" s="86" t="str">
        <f t="shared" si="49"/>
        <v>N/A</v>
      </c>
      <c r="EG489" s="28" t="str">
        <f>IFERROR(RANK(EF489,EF$11:EF$1010,0)+COUNTIF(EF$11:EF489,EF489)-1,NA)</f>
        <v>N/A</v>
      </c>
    </row>
    <row r="490" spans="3:137" x14ac:dyDescent="0.2">
      <c r="C490" s="28">
        <f t="shared" si="50"/>
        <v>480</v>
      </c>
      <c r="D490" s="9" t="str" cm="1">
        <f t="array" ref="D490">IFERROR(INDEX(Forecast_Capex_Input!$D$12:$D$286,$Z490),NA)</f>
        <v>N/A</v>
      </c>
      <c r="E490" s="24" t="str" cm="1">
        <f t="array" ref="E490">IF($Z490=NA,NA,INDEX(Forecast_Capex_Input!$E$12:$E$286,$Z490))</f>
        <v>N/A</v>
      </c>
      <c r="F490" s="9" t="str" cm="1">
        <f t="array" aca="1" ref="F490" ca="1">IFERROR(INDEX(General!$E$25:$E$26,$AA490),NA)</f>
        <v>N/A</v>
      </c>
      <c r="G490" s="9" t="str" cm="1">
        <f t="array" aca="1" ref="G490" ca="1">IFERROR(INDEX(Forecast_Capex_Input!$AI$11:$BB$11,$AC490),NA)</f>
        <v>N/A</v>
      </c>
      <c r="H490" s="50" t="str" cm="1">
        <f t="array" aca="1" ref="H490" ca="1">IFERROR(INDEX(Forecast_Capex_Input!$AI$12:$BB$286,$Z490,$AC490),NA)</f>
        <v>N/A</v>
      </c>
      <c r="I490" s="150" t="str" cm="1">
        <f t="array" ref="I490">IFERROR(INDEX(Forecast_Capex_Input!$F$12:$F$286,$Z490),NA)</f>
        <v>N/A</v>
      </c>
      <c r="J490" s="150" t="str" cm="1">
        <f t="array" ref="J490">IFERROR(INDEX(Forecast_Capex_Input!G$12:G$286,$Z490),NA)</f>
        <v>N/A</v>
      </c>
      <c r="K490" s="150" t="str" cm="1">
        <f t="array" ref="K490">IFERROR(INDEX(Forecast_Capex_Input!H$12:H$286,$Z490),NA)</f>
        <v>N/A</v>
      </c>
      <c r="L490" s="150" t="str" cm="1">
        <f t="array" ref="L490">IFERROR(INDEX(Forecast_Capex_Input!I$12:I$286,$Z490),NA)</f>
        <v>N/A</v>
      </c>
      <c r="M490" s="150" t="str" cm="1">
        <f t="array" ref="M490">IFERROR(INDEX(Forecast_Capex_Input!J$12:J$286,$Z490),NA)</f>
        <v>N/A</v>
      </c>
      <c r="N490" s="150" t="str" cm="1">
        <f t="array" ref="N490">IFERROR(INDEX(Forecast_Capex_Input!K$12:K$286,$Z490),NA)</f>
        <v>N/A</v>
      </c>
      <c r="O490" s="150" t="str" cm="1">
        <f t="array" ref="O490">IFERROR(INDEX(Forecast_Capex_Input!L$12:L$286,$Z490),NA)</f>
        <v>N/A</v>
      </c>
      <c r="P490" s="150" t="str" cm="1">
        <f t="array" ref="P490">IFERROR(INDEX(Forecast_Capex_Input!M$12:M$286,$Z490),NA)</f>
        <v>N/A</v>
      </c>
      <c r="Q490" s="24" t="str" cm="1">
        <f t="array" ref="Q490">IFERROR(INDEX(Forecast_Capex_Input!N$12:N$286,$Z490),NA)</f>
        <v>N/A</v>
      </c>
      <c r="R490" s="190" cm="1">
        <f t="array" ref="R490">IFERROR(INDEX(Forecast_Capex_Input!O$12:O$286,$Z490),0)</f>
        <v>0</v>
      </c>
      <c r="S490" s="24" cm="1">
        <f t="array" ref="S490">IFERROR(INDEX(Forecast_Capex_Input!P$12:P$286,$Z490),0)</f>
        <v>0</v>
      </c>
      <c r="T490" s="150" t="str" cm="1">
        <f t="array" aca="1" ref="T490" ca="1">IFERROR(INDEX(General!$K$91:$K$110,$AC490),NA)</f>
        <v>N/A</v>
      </c>
      <c r="U490" s="43" cm="1">
        <f t="array" aca="1" ref="U490" ca="1">IFERROR(
IF($F490=General!$E$25,INDEX(Forecast_Capex_Input!S$12:S$286,$Z490),
INDEX(Forecast_Capex_Input!T$12:T$286,$Z490)),0)</f>
        <v>0</v>
      </c>
      <c r="V490" s="82" t="b">
        <f>IFERROR(INDEX(Overheads!$T$19:$T$26,MATCH($I490,Overheads!$E$19:$E$26,0)),FALSE)</f>
        <v>0</v>
      </c>
      <c r="W490" s="209" cm="1">
        <f t="array" ref="W490">IFERROR(
INDEX(Forecast_Capex_Input!CN$12:CN$286,$Z490),0)</f>
        <v>0</v>
      </c>
      <c r="X490" s="209">
        <f>IFERROR(
MATCH($W490,General!$L$39:$S$39,0),1)</f>
        <v>1</v>
      </c>
      <c r="Z490" s="28" t="str">
        <f>IFERROR(
IF(MATCH($C490,Forecast_Capex_Input!$CI$12:$CI$286,1)+1&gt;MAX(Forecast_Capex_Input!$C$12:$C$286),NA,
MATCH($C490,Forecast_Capex_Input!$CI$12:$CI$286,1)+1),1)</f>
        <v>N/A</v>
      </c>
      <c r="AA490" s="28" t="str" cm="1">
        <f t="array" aca="1" ref="AA490" ca="1">IFERROR(
IF(Z489&lt;&gt;Z490,1,
IF(COUNTIF(OFFSET(AA489,0,0,-INDEX(Forecast_Capex_Input!$CG$12:$CG$286,$Z490)),AA489)=INDEX(Forecast_Capex_Input!$CG$12:$CG$286,$Z490),AA489+1,AA489)),NA)</f>
        <v>N/A</v>
      </c>
      <c r="AB490" s="28" t="str" cm="1">
        <f t="array" ref="AB490">IFERROR($C490-IF($Z490=1,1,INDEX(Forecast_Capex_Input!$CI$12:$CI$286,$Z490-1))+1,NA)</f>
        <v>N/A</v>
      </c>
      <c r="AC490" s="28" t="str" cm="1">
        <f t="array" aca="1" ref="AC490" ca="1">IFERROR(IF(AA490=1,
INDEX(Forecast_Capex_Input!$AI$10:$BB$10,SMALL(IF(INDEX(Forecast_Capex_Input!$AI$12:$BB$286,$Z490,0)&gt;0,COLUMN(Forecast_Capex_Input!$AI$10:$BB$10)-COLUMN(Forecast_Capex_Input!$AI$12)+1),ROWS(OFFSET(AC489,0,0,-$AB490)))),
OFFSET(AC489,-INDEX(Forecast_Capex_Input!$CG$12:$CG$286,$Z490)+1,0)),NA)</f>
        <v>N/A</v>
      </c>
      <c r="AD490" s="28" t="str">
        <f t="shared" ca="1" si="47"/>
        <v>N/A</v>
      </c>
      <c r="AE490" s="82" t="b">
        <f t="shared" si="51"/>
        <v>0</v>
      </c>
      <c r="AF490" s="78" t="b">
        <v>0</v>
      </c>
      <c r="AG490" s="82" t="b">
        <f t="shared" si="48"/>
        <v>1</v>
      </c>
      <c r="AI490" s="55">
        <v>0</v>
      </c>
      <c r="AJ490" s="55">
        <v>0</v>
      </c>
      <c r="AK490" s="55">
        <v>0</v>
      </c>
      <c r="AL490" s="55">
        <v>0</v>
      </c>
      <c r="AM490" s="55">
        <v>0</v>
      </c>
      <c r="AN490" s="135">
        <v>0</v>
      </c>
      <c r="AP490" s="55">
        <v>0</v>
      </c>
      <c r="AQ490" s="55">
        <v>0</v>
      </c>
      <c r="AR490" s="55">
        <v>0</v>
      </c>
      <c r="AS490" s="55">
        <v>0</v>
      </c>
      <c r="AT490" s="55">
        <v>0</v>
      </c>
      <c r="AU490" s="135">
        <v>0</v>
      </c>
      <c r="AW490" s="55">
        <v>0</v>
      </c>
      <c r="AX490" s="55">
        <v>0</v>
      </c>
      <c r="AY490" s="55">
        <v>0</v>
      </c>
      <c r="AZ490" s="55">
        <v>0</v>
      </c>
      <c r="BA490" s="55">
        <v>0</v>
      </c>
      <c r="BB490" s="135">
        <v>0</v>
      </c>
      <c r="BD490" s="55">
        <v>0</v>
      </c>
      <c r="BE490" s="55">
        <v>0</v>
      </c>
      <c r="BF490" s="55">
        <v>0</v>
      </c>
      <c r="BG490" s="55">
        <v>0</v>
      </c>
      <c r="BH490" s="55">
        <v>0</v>
      </c>
      <c r="BI490" s="135">
        <v>0</v>
      </c>
      <c r="BK490" s="55">
        <v>0</v>
      </c>
      <c r="BL490" s="55">
        <v>0</v>
      </c>
      <c r="BM490" s="55">
        <v>0</v>
      </c>
      <c r="BN490" s="55">
        <v>0</v>
      </c>
      <c r="BO490" s="55">
        <v>0</v>
      </c>
      <c r="BP490" s="135">
        <v>0</v>
      </c>
      <c r="BR490" s="147">
        <v>0</v>
      </c>
      <c r="BS490" s="147">
        <v>0</v>
      </c>
      <c r="BT490" s="147">
        <v>0</v>
      </c>
      <c r="BU490" s="147">
        <v>0</v>
      </c>
      <c r="BV490" s="147">
        <v>0</v>
      </c>
      <c r="BX490" s="55">
        <v>0</v>
      </c>
      <c r="BY490" s="55">
        <v>0</v>
      </c>
      <c r="BZ490" s="55">
        <v>0</v>
      </c>
      <c r="CA490" s="55">
        <v>0</v>
      </c>
      <c r="CB490" s="55">
        <v>0</v>
      </c>
      <c r="CC490" s="135">
        <v>0</v>
      </c>
      <c r="CE490" s="55">
        <v>0</v>
      </c>
      <c r="CF490" s="55">
        <v>0</v>
      </c>
      <c r="CG490" s="55">
        <v>0</v>
      </c>
      <c r="CH490" s="55">
        <v>0</v>
      </c>
      <c r="CI490" s="55">
        <v>0</v>
      </c>
      <c r="CJ490" s="135">
        <v>0</v>
      </c>
      <c r="CL490" s="55">
        <v>0</v>
      </c>
      <c r="CM490" s="55">
        <v>0</v>
      </c>
      <c r="CN490" s="55">
        <v>0</v>
      </c>
      <c r="CO490" s="55">
        <v>0</v>
      </c>
      <c r="CP490" s="55">
        <v>0</v>
      </c>
      <c r="CQ490" s="135">
        <v>0</v>
      </c>
      <c r="CS490" s="67">
        <v>0</v>
      </c>
      <c r="CT490" s="67">
        <v>0</v>
      </c>
      <c r="CU490" s="67">
        <v>0</v>
      </c>
      <c r="CV490" s="67">
        <v>0</v>
      </c>
      <c r="CW490" s="67">
        <v>0</v>
      </c>
      <c r="CX490" s="135">
        <v>0</v>
      </c>
      <c r="CZ490" s="55">
        <v>0</v>
      </c>
      <c r="DA490" s="55">
        <v>0</v>
      </c>
      <c r="DB490" s="55">
        <v>0</v>
      </c>
      <c r="DC490" s="55">
        <v>0</v>
      </c>
      <c r="DD490" s="55">
        <v>0</v>
      </c>
      <c r="DE490" s="135">
        <v>0</v>
      </c>
      <c r="DG490" s="43" t="b" cm="1">
        <f t="array" aca="1" ref="DG490" ca="1">OR($G490=Forecast_Capex_Input!$BF$8:$BF$10)</f>
        <v>0</v>
      </c>
      <c r="DH490" s="43" cm="1">
        <f t="array" aca="1" ref="DH490" ca="1">IFERROR(INDEX(Forecast_Capex_Input!BG$12:BG$286,$Z490)
*(INDEX(Forecast_Capex_Input!$H$12:$H$286,$Z490)=Repex),0)
*$DG490</f>
        <v>0</v>
      </c>
      <c r="DI490" s="43" cm="1">
        <f t="array" aca="1" ref="DI490" ca="1">IFERROR(INDEX(Forecast_Capex_Input!BH$12:BH$286,$Z490)
*(INDEX(Forecast_Capex_Input!$H$12:$H$286,$Z490)=Repex),0)
*$DG490</f>
        <v>0</v>
      </c>
      <c r="DJ490" s="43" cm="1">
        <f t="array" aca="1" ref="DJ490" ca="1">IFERROR(INDEX(Forecast_Capex_Input!BI$12:BI$286,$Z490)
*(INDEX(Forecast_Capex_Input!$H$12:$H$286,$Z490)=Repex),0)
*$DG490</f>
        <v>0</v>
      </c>
      <c r="DK490" s="43" cm="1">
        <f t="array" aca="1" ref="DK490" ca="1">IFERROR(INDEX(Forecast_Capex_Input!BJ$12:BJ$286,$Z490)
*(INDEX(Forecast_Capex_Input!$H$12:$H$286,$Z490)=Repex),0)
*$DG490</f>
        <v>0</v>
      </c>
      <c r="DL490" s="43" cm="1">
        <f t="array" aca="1" ref="DL490" ca="1">IFERROR(INDEX(Forecast_Capex_Input!BK$12:BK$286,$Z490)
*(INDEX(Forecast_Capex_Input!$H$12:$H$286,$Z490)=Repex),0)
*$DG490</f>
        <v>0</v>
      </c>
      <c r="DM490" s="43" cm="1">
        <f t="array" aca="1" ref="DM490" ca="1">IFERROR(INDEX(Forecast_Capex_Input!BL$12:BL$286,$Z490)
*(INDEX(Forecast_Capex_Input!$H$12:$H$286,$Z490)=Repex),0)
*$DG490</f>
        <v>0</v>
      </c>
      <c r="DO490" s="43" t="b" cm="1">
        <f t="array" aca="1" ref="DO490" ca="1">OR($G490=Forecast_Capex_Input!$BN$8:$BN$9)</f>
        <v>0</v>
      </c>
      <c r="DP490" s="43" cm="1">
        <f t="array" aca="1" ref="DP490" ca="1">IFERROR(INDEX(Forecast_Capex_Input!BO$12:BO$286,$Z490)
*(INDEX(Forecast_Capex_Input!$H$12:$H$286,$Z490)=Repex),0)
*$DO490</f>
        <v>0</v>
      </c>
      <c r="DQ490" s="43" cm="1">
        <f t="array" aca="1" ref="DQ490" ca="1">IFERROR(INDEX(Forecast_Capex_Input!BP$12:BP$286,$Z490)
*(INDEX(Forecast_Capex_Input!$H$12:$H$286,$Z490)=Repex),0)
*$DO490</f>
        <v>0</v>
      </c>
      <c r="DR490" s="43" cm="1">
        <f t="array" aca="1" ref="DR490" ca="1">IFERROR(INDEX(Forecast_Capex_Input!BQ$12:BQ$286,$Z490)
*(INDEX(Forecast_Capex_Input!$H$12:$H$286,$Z490)=Repex),0)
*$DO490</f>
        <v>0</v>
      </c>
      <c r="DS490" s="43" cm="1">
        <f t="array" aca="1" ref="DS490" ca="1">IFERROR(INDEX(Forecast_Capex_Input!BR$12:BR$286,$Z490)
*(INDEX(Forecast_Capex_Input!$H$12:$H$286,$Z490)=Repex),0)
*$DO490</f>
        <v>0</v>
      </c>
      <c r="DT490" s="43" cm="1">
        <f t="array" aca="1" ref="DT490" ca="1">IFERROR(INDEX(Forecast_Capex_Input!BS$12:BS$286,$Z490)
*(INDEX(Forecast_Capex_Input!$H$12:$H$286,$Z490)=Repex),0)
*$DO490</f>
        <v>0</v>
      </c>
      <c r="DV490" s="43" t="b" cm="1">
        <f t="array" aca="1" ref="DV490" ca="1">OR($G490=Forecast_Capex_Input!$BU$8:$BU$10)</f>
        <v>0</v>
      </c>
      <c r="DW490" s="43" cm="1">
        <f t="array" aca="1" ref="DW490" ca="1">IFERROR(INDEX(Forecast_Capex_Input!BV$12:BV$286,$Z490)
*(INDEX(Forecast_Capex_Input!$H$12:$H$286,$Z490)=Repex),0)
*$DV490</f>
        <v>0</v>
      </c>
      <c r="DX490" s="43" cm="1">
        <f t="array" aca="1" ref="DX490" ca="1">IFERROR(INDEX(Forecast_Capex_Input!BW$12:BW$286,$Z490)
*(INDEX(Forecast_Capex_Input!$H$12:$H$286,$Z490)=Repex),0)
*$DV490</f>
        <v>0</v>
      </c>
      <c r="DY490" s="43" cm="1">
        <f t="array" aca="1" ref="DY490" ca="1">IFERROR(INDEX(Forecast_Capex_Input!BX$12:BX$286,$Z490)
*(INDEX(Forecast_Capex_Input!$H$12:$H$286,$Z490)=Repex),0)
*$DV490</f>
        <v>0</v>
      </c>
      <c r="DZ490" s="43" cm="1">
        <f t="array" aca="1" ref="DZ490" ca="1">IFERROR(INDEX(Forecast_Capex_Input!BY$12:BY$286,$Z490)
*(INDEX(Forecast_Capex_Input!$H$12:$H$286,$Z490)=Repex),0)
*$DV490</f>
        <v>0</v>
      </c>
      <c r="EA490" s="43" cm="1">
        <f t="array" aca="1" ref="EA490" ca="1">IFERROR(INDEX(Forecast_Capex_Input!BZ$12:BZ$286,$Z490)
*(INDEX(Forecast_Capex_Input!$H$12:$H$286,$Z490)=Repex),0)
*$DV490</f>
        <v>0</v>
      </c>
      <c r="EB490" s="43" cm="1">
        <f t="array" aca="1" ref="EB490" ca="1">IFERROR(INDEX(Forecast_Capex_Input!CA$12:CA$286,$Z490)
*(INDEX(Forecast_Capex_Input!$H$12:$H$286,$Z490)=Repex),0)
*$DV490</f>
        <v>0</v>
      </c>
      <c r="EC490" s="43" cm="1">
        <f t="array" aca="1" ref="EC490" ca="1">IFERROR(INDEX(Forecast_Capex_Input!CB$12:CB$286,$Z490)
*(INDEX(Forecast_Capex_Input!$H$12:$H$286,$Z490)=Repex),0)
*$DV490</f>
        <v>0</v>
      </c>
      <c r="ED490" s="43" cm="1">
        <f t="array" aca="1" ref="ED490" ca="1">IFERROR(INDEX(Forecast_Capex_Input!CC$12:CC$286,$Z490)
*(INDEX(Forecast_Capex_Input!$H$12:$H$286,$Z490)=Repex),0)
*$DV490</f>
        <v>0</v>
      </c>
      <c r="EF490" s="86" t="str">
        <f t="shared" si="49"/>
        <v>N/A</v>
      </c>
      <c r="EG490" s="28" t="str">
        <f>IFERROR(RANK(EF490,EF$11:EF$1010,0)+COUNTIF(EF$11:EF490,EF490)-1,NA)</f>
        <v>N/A</v>
      </c>
    </row>
    <row r="491" spans="3:137" x14ac:dyDescent="0.2">
      <c r="C491" s="28">
        <f t="shared" si="50"/>
        <v>481</v>
      </c>
      <c r="D491" s="9" t="str" cm="1">
        <f t="array" ref="D491">IFERROR(INDEX(Forecast_Capex_Input!$D$12:$D$286,$Z491),NA)</f>
        <v>N/A</v>
      </c>
      <c r="E491" s="24" t="str" cm="1">
        <f t="array" ref="E491">IF($Z491=NA,NA,INDEX(Forecast_Capex_Input!$E$12:$E$286,$Z491))</f>
        <v>N/A</v>
      </c>
      <c r="F491" s="9" t="str" cm="1">
        <f t="array" aca="1" ref="F491" ca="1">IFERROR(INDEX(General!$E$25:$E$26,$AA491),NA)</f>
        <v>N/A</v>
      </c>
      <c r="G491" s="9" t="str" cm="1">
        <f t="array" aca="1" ref="G491" ca="1">IFERROR(INDEX(Forecast_Capex_Input!$AI$11:$BB$11,$AC491),NA)</f>
        <v>N/A</v>
      </c>
      <c r="H491" s="50" t="str" cm="1">
        <f t="array" aca="1" ref="H491" ca="1">IFERROR(INDEX(Forecast_Capex_Input!$AI$12:$BB$286,$Z491,$AC491),NA)</f>
        <v>N/A</v>
      </c>
      <c r="I491" s="150" t="str" cm="1">
        <f t="array" ref="I491">IFERROR(INDEX(Forecast_Capex_Input!$F$12:$F$286,$Z491),NA)</f>
        <v>N/A</v>
      </c>
      <c r="J491" s="150" t="str" cm="1">
        <f t="array" ref="J491">IFERROR(INDEX(Forecast_Capex_Input!G$12:G$286,$Z491),NA)</f>
        <v>N/A</v>
      </c>
      <c r="K491" s="150" t="str" cm="1">
        <f t="array" ref="K491">IFERROR(INDEX(Forecast_Capex_Input!H$12:H$286,$Z491),NA)</f>
        <v>N/A</v>
      </c>
      <c r="L491" s="150" t="str" cm="1">
        <f t="array" ref="L491">IFERROR(INDEX(Forecast_Capex_Input!I$12:I$286,$Z491),NA)</f>
        <v>N/A</v>
      </c>
      <c r="M491" s="150" t="str" cm="1">
        <f t="array" ref="M491">IFERROR(INDEX(Forecast_Capex_Input!J$12:J$286,$Z491),NA)</f>
        <v>N/A</v>
      </c>
      <c r="N491" s="150" t="str" cm="1">
        <f t="array" ref="N491">IFERROR(INDEX(Forecast_Capex_Input!K$12:K$286,$Z491),NA)</f>
        <v>N/A</v>
      </c>
      <c r="O491" s="150" t="str" cm="1">
        <f t="array" ref="O491">IFERROR(INDEX(Forecast_Capex_Input!L$12:L$286,$Z491),NA)</f>
        <v>N/A</v>
      </c>
      <c r="P491" s="150" t="str" cm="1">
        <f t="array" ref="P491">IFERROR(INDEX(Forecast_Capex_Input!M$12:M$286,$Z491),NA)</f>
        <v>N/A</v>
      </c>
      <c r="Q491" s="24" t="str" cm="1">
        <f t="array" ref="Q491">IFERROR(INDEX(Forecast_Capex_Input!N$12:N$286,$Z491),NA)</f>
        <v>N/A</v>
      </c>
      <c r="R491" s="190" cm="1">
        <f t="array" ref="R491">IFERROR(INDEX(Forecast_Capex_Input!O$12:O$286,$Z491),0)</f>
        <v>0</v>
      </c>
      <c r="S491" s="24" cm="1">
        <f t="array" ref="S491">IFERROR(INDEX(Forecast_Capex_Input!P$12:P$286,$Z491),0)</f>
        <v>0</v>
      </c>
      <c r="T491" s="150" t="str" cm="1">
        <f t="array" aca="1" ref="T491" ca="1">IFERROR(INDEX(General!$K$91:$K$110,$AC491),NA)</f>
        <v>N/A</v>
      </c>
      <c r="U491" s="43" cm="1">
        <f t="array" aca="1" ref="U491" ca="1">IFERROR(
IF($F491=General!$E$25,INDEX(Forecast_Capex_Input!S$12:S$286,$Z491),
INDEX(Forecast_Capex_Input!T$12:T$286,$Z491)),0)</f>
        <v>0</v>
      </c>
      <c r="V491" s="82" t="b">
        <f>IFERROR(INDEX(Overheads!$T$19:$T$26,MATCH($I491,Overheads!$E$19:$E$26,0)),FALSE)</f>
        <v>0</v>
      </c>
      <c r="W491" s="209" cm="1">
        <f t="array" ref="W491">IFERROR(
INDEX(Forecast_Capex_Input!CN$12:CN$286,$Z491),0)</f>
        <v>0</v>
      </c>
      <c r="X491" s="209">
        <f>IFERROR(
MATCH($W491,General!$L$39:$S$39,0),1)</f>
        <v>1</v>
      </c>
      <c r="Z491" s="28" t="str">
        <f>IFERROR(
IF(MATCH($C491,Forecast_Capex_Input!$CI$12:$CI$286,1)+1&gt;MAX(Forecast_Capex_Input!$C$12:$C$286),NA,
MATCH($C491,Forecast_Capex_Input!$CI$12:$CI$286,1)+1),1)</f>
        <v>N/A</v>
      </c>
      <c r="AA491" s="28" t="str" cm="1">
        <f t="array" aca="1" ref="AA491" ca="1">IFERROR(
IF(Z490&lt;&gt;Z491,1,
IF(COUNTIF(OFFSET(AA490,0,0,-INDEX(Forecast_Capex_Input!$CG$12:$CG$286,$Z491)),AA490)=INDEX(Forecast_Capex_Input!$CG$12:$CG$286,$Z491),AA490+1,AA490)),NA)</f>
        <v>N/A</v>
      </c>
      <c r="AB491" s="28" t="str" cm="1">
        <f t="array" ref="AB491">IFERROR($C491-IF($Z491=1,1,INDEX(Forecast_Capex_Input!$CI$12:$CI$286,$Z491-1))+1,NA)</f>
        <v>N/A</v>
      </c>
      <c r="AC491" s="28" t="str" cm="1">
        <f t="array" aca="1" ref="AC491" ca="1">IFERROR(IF(AA491=1,
INDEX(Forecast_Capex_Input!$AI$10:$BB$10,SMALL(IF(INDEX(Forecast_Capex_Input!$AI$12:$BB$286,$Z491,0)&gt;0,COLUMN(Forecast_Capex_Input!$AI$10:$BB$10)-COLUMN(Forecast_Capex_Input!$AI$12)+1),ROWS(OFFSET(AC490,0,0,-$AB491)))),
OFFSET(AC490,-INDEX(Forecast_Capex_Input!$CG$12:$CG$286,$Z491)+1,0)),NA)</f>
        <v>N/A</v>
      </c>
      <c r="AD491" s="28" t="str">
        <f t="shared" ca="1" si="47"/>
        <v>N/A</v>
      </c>
      <c r="AE491" s="82" t="b">
        <f t="shared" si="51"/>
        <v>0</v>
      </c>
      <c r="AF491" s="78" t="b">
        <v>0</v>
      </c>
      <c r="AG491" s="82" t="b">
        <f t="shared" si="48"/>
        <v>1</v>
      </c>
      <c r="AI491" s="55">
        <v>0</v>
      </c>
      <c r="AJ491" s="55">
        <v>0</v>
      </c>
      <c r="AK491" s="55">
        <v>0</v>
      </c>
      <c r="AL491" s="55">
        <v>0</v>
      </c>
      <c r="AM491" s="55">
        <v>0</v>
      </c>
      <c r="AN491" s="135">
        <v>0</v>
      </c>
      <c r="AP491" s="55">
        <v>0</v>
      </c>
      <c r="AQ491" s="55">
        <v>0</v>
      </c>
      <c r="AR491" s="55">
        <v>0</v>
      </c>
      <c r="AS491" s="55">
        <v>0</v>
      </c>
      <c r="AT491" s="55">
        <v>0</v>
      </c>
      <c r="AU491" s="135">
        <v>0</v>
      </c>
      <c r="AW491" s="55">
        <v>0</v>
      </c>
      <c r="AX491" s="55">
        <v>0</v>
      </c>
      <c r="AY491" s="55">
        <v>0</v>
      </c>
      <c r="AZ491" s="55">
        <v>0</v>
      </c>
      <c r="BA491" s="55">
        <v>0</v>
      </c>
      <c r="BB491" s="135">
        <v>0</v>
      </c>
      <c r="BD491" s="55">
        <v>0</v>
      </c>
      <c r="BE491" s="55">
        <v>0</v>
      </c>
      <c r="BF491" s="55">
        <v>0</v>
      </c>
      <c r="BG491" s="55">
        <v>0</v>
      </c>
      <c r="BH491" s="55">
        <v>0</v>
      </c>
      <c r="BI491" s="135">
        <v>0</v>
      </c>
      <c r="BK491" s="55">
        <v>0</v>
      </c>
      <c r="BL491" s="55">
        <v>0</v>
      </c>
      <c r="BM491" s="55">
        <v>0</v>
      </c>
      <c r="BN491" s="55">
        <v>0</v>
      </c>
      <c r="BO491" s="55">
        <v>0</v>
      </c>
      <c r="BP491" s="135">
        <v>0</v>
      </c>
      <c r="BR491" s="147">
        <v>0</v>
      </c>
      <c r="BS491" s="147">
        <v>0</v>
      </c>
      <c r="BT491" s="147">
        <v>0</v>
      </c>
      <c r="BU491" s="147">
        <v>0</v>
      </c>
      <c r="BV491" s="147">
        <v>0</v>
      </c>
      <c r="BX491" s="55">
        <v>0</v>
      </c>
      <c r="BY491" s="55">
        <v>0</v>
      </c>
      <c r="BZ491" s="55">
        <v>0</v>
      </c>
      <c r="CA491" s="55">
        <v>0</v>
      </c>
      <c r="CB491" s="55">
        <v>0</v>
      </c>
      <c r="CC491" s="135">
        <v>0</v>
      </c>
      <c r="CE491" s="55">
        <v>0</v>
      </c>
      <c r="CF491" s="55">
        <v>0</v>
      </c>
      <c r="CG491" s="55">
        <v>0</v>
      </c>
      <c r="CH491" s="55">
        <v>0</v>
      </c>
      <c r="CI491" s="55">
        <v>0</v>
      </c>
      <c r="CJ491" s="135">
        <v>0</v>
      </c>
      <c r="CL491" s="55">
        <v>0</v>
      </c>
      <c r="CM491" s="55">
        <v>0</v>
      </c>
      <c r="CN491" s="55">
        <v>0</v>
      </c>
      <c r="CO491" s="55">
        <v>0</v>
      </c>
      <c r="CP491" s="55">
        <v>0</v>
      </c>
      <c r="CQ491" s="135">
        <v>0</v>
      </c>
      <c r="CS491" s="67">
        <v>0</v>
      </c>
      <c r="CT491" s="67">
        <v>0</v>
      </c>
      <c r="CU491" s="67">
        <v>0</v>
      </c>
      <c r="CV491" s="67">
        <v>0</v>
      </c>
      <c r="CW491" s="67">
        <v>0</v>
      </c>
      <c r="CX491" s="135">
        <v>0</v>
      </c>
      <c r="CZ491" s="55">
        <v>0</v>
      </c>
      <c r="DA491" s="55">
        <v>0</v>
      </c>
      <c r="DB491" s="55">
        <v>0</v>
      </c>
      <c r="DC491" s="55">
        <v>0</v>
      </c>
      <c r="DD491" s="55">
        <v>0</v>
      </c>
      <c r="DE491" s="135">
        <v>0</v>
      </c>
      <c r="DG491" s="43" t="b" cm="1">
        <f t="array" aca="1" ref="DG491" ca="1">OR($G491=Forecast_Capex_Input!$BF$8:$BF$10)</f>
        <v>0</v>
      </c>
      <c r="DH491" s="43" cm="1">
        <f t="array" aca="1" ref="DH491" ca="1">IFERROR(INDEX(Forecast_Capex_Input!BG$12:BG$286,$Z491)
*(INDEX(Forecast_Capex_Input!$H$12:$H$286,$Z491)=Repex),0)
*$DG491</f>
        <v>0</v>
      </c>
      <c r="DI491" s="43" cm="1">
        <f t="array" aca="1" ref="DI491" ca="1">IFERROR(INDEX(Forecast_Capex_Input!BH$12:BH$286,$Z491)
*(INDEX(Forecast_Capex_Input!$H$12:$H$286,$Z491)=Repex),0)
*$DG491</f>
        <v>0</v>
      </c>
      <c r="DJ491" s="43" cm="1">
        <f t="array" aca="1" ref="DJ491" ca="1">IFERROR(INDEX(Forecast_Capex_Input!BI$12:BI$286,$Z491)
*(INDEX(Forecast_Capex_Input!$H$12:$H$286,$Z491)=Repex),0)
*$DG491</f>
        <v>0</v>
      </c>
      <c r="DK491" s="43" cm="1">
        <f t="array" aca="1" ref="DK491" ca="1">IFERROR(INDEX(Forecast_Capex_Input!BJ$12:BJ$286,$Z491)
*(INDEX(Forecast_Capex_Input!$H$12:$H$286,$Z491)=Repex),0)
*$DG491</f>
        <v>0</v>
      </c>
      <c r="DL491" s="43" cm="1">
        <f t="array" aca="1" ref="DL491" ca="1">IFERROR(INDEX(Forecast_Capex_Input!BK$12:BK$286,$Z491)
*(INDEX(Forecast_Capex_Input!$H$12:$H$286,$Z491)=Repex),0)
*$DG491</f>
        <v>0</v>
      </c>
      <c r="DM491" s="43" cm="1">
        <f t="array" aca="1" ref="DM491" ca="1">IFERROR(INDEX(Forecast_Capex_Input!BL$12:BL$286,$Z491)
*(INDEX(Forecast_Capex_Input!$H$12:$H$286,$Z491)=Repex),0)
*$DG491</f>
        <v>0</v>
      </c>
      <c r="DO491" s="43" t="b" cm="1">
        <f t="array" aca="1" ref="DO491" ca="1">OR($G491=Forecast_Capex_Input!$BN$8:$BN$9)</f>
        <v>0</v>
      </c>
      <c r="DP491" s="43" cm="1">
        <f t="array" aca="1" ref="DP491" ca="1">IFERROR(INDEX(Forecast_Capex_Input!BO$12:BO$286,$Z491)
*(INDEX(Forecast_Capex_Input!$H$12:$H$286,$Z491)=Repex),0)
*$DO491</f>
        <v>0</v>
      </c>
      <c r="DQ491" s="43" cm="1">
        <f t="array" aca="1" ref="DQ491" ca="1">IFERROR(INDEX(Forecast_Capex_Input!BP$12:BP$286,$Z491)
*(INDEX(Forecast_Capex_Input!$H$12:$H$286,$Z491)=Repex),0)
*$DO491</f>
        <v>0</v>
      </c>
      <c r="DR491" s="43" cm="1">
        <f t="array" aca="1" ref="DR491" ca="1">IFERROR(INDEX(Forecast_Capex_Input!BQ$12:BQ$286,$Z491)
*(INDEX(Forecast_Capex_Input!$H$12:$H$286,$Z491)=Repex),0)
*$DO491</f>
        <v>0</v>
      </c>
      <c r="DS491" s="43" cm="1">
        <f t="array" aca="1" ref="DS491" ca="1">IFERROR(INDEX(Forecast_Capex_Input!BR$12:BR$286,$Z491)
*(INDEX(Forecast_Capex_Input!$H$12:$H$286,$Z491)=Repex),0)
*$DO491</f>
        <v>0</v>
      </c>
      <c r="DT491" s="43" cm="1">
        <f t="array" aca="1" ref="DT491" ca="1">IFERROR(INDEX(Forecast_Capex_Input!BS$12:BS$286,$Z491)
*(INDEX(Forecast_Capex_Input!$H$12:$H$286,$Z491)=Repex),0)
*$DO491</f>
        <v>0</v>
      </c>
      <c r="DV491" s="43" t="b" cm="1">
        <f t="array" aca="1" ref="DV491" ca="1">OR($G491=Forecast_Capex_Input!$BU$8:$BU$10)</f>
        <v>0</v>
      </c>
      <c r="DW491" s="43" cm="1">
        <f t="array" aca="1" ref="DW491" ca="1">IFERROR(INDEX(Forecast_Capex_Input!BV$12:BV$286,$Z491)
*(INDEX(Forecast_Capex_Input!$H$12:$H$286,$Z491)=Repex),0)
*$DV491</f>
        <v>0</v>
      </c>
      <c r="DX491" s="43" cm="1">
        <f t="array" aca="1" ref="DX491" ca="1">IFERROR(INDEX(Forecast_Capex_Input!BW$12:BW$286,$Z491)
*(INDEX(Forecast_Capex_Input!$H$12:$H$286,$Z491)=Repex),0)
*$DV491</f>
        <v>0</v>
      </c>
      <c r="DY491" s="43" cm="1">
        <f t="array" aca="1" ref="DY491" ca="1">IFERROR(INDEX(Forecast_Capex_Input!BX$12:BX$286,$Z491)
*(INDEX(Forecast_Capex_Input!$H$12:$H$286,$Z491)=Repex),0)
*$DV491</f>
        <v>0</v>
      </c>
      <c r="DZ491" s="43" cm="1">
        <f t="array" aca="1" ref="DZ491" ca="1">IFERROR(INDEX(Forecast_Capex_Input!BY$12:BY$286,$Z491)
*(INDEX(Forecast_Capex_Input!$H$12:$H$286,$Z491)=Repex),0)
*$DV491</f>
        <v>0</v>
      </c>
      <c r="EA491" s="43" cm="1">
        <f t="array" aca="1" ref="EA491" ca="1">IFERROR(INDEX(Forecast_Capex_Input!BZ$12:BZ$286,$Z491)
*(INDEX(Forecast_Capex_Input!$H$12:$H$286,$Z491)=Repex),0)
*$DV491</f>
        <v>0</v>
      </c>
      <c r="EB491" s="43" cm="1">
        <f t="array" aca="1" ref="EB491" ca="1">IFERROR(INDEX(Forecast_Capex_Input!CA$12:CA$286,$Z491)
*(INDEX(Forecast_Capex_Input!$H$12:$H$286,$Z491)=Repex),0)
*$DV491</f>
        <v>0</v>
      </c>
      <c r="EC491" s="43" cm="1">
        <f t="array" aca="1" ref="EC491" ca="1">IFERROR(INDEX(Forecast_Capex_Input!CB$12:CB$286,$Z491)
*(INDEX(Forecast_Capex_Input!$H$12:$H$286,$Z491)=Repex),0)
*$DV491</f>
        <v>0</v>
      </c>
      <c r="ED491" s="43" cm="1">
        <f t="array" aca="1" ref="ED491" ca="1">IFERROR(INDEX(Forecast_Capex_Input!CC$12:CC$286,$Z491)
*(INDEX(Forecast_Capex_Input!$H$12:$H$286,$Z491)=Repex),0)
*$DV491</f>
        <v>0</v>
      </c>
      <c r="EF491" s="86" t="str">
        <f t="shared" si="49"/>
        <v>N/A</v>
      </c>
      <c r="EG491" s="28" t="str">
        <f>IFERROR(RANK(EF491,EF$11:EF$1010,0)+COUNTIF(EF$11:EF491,EF491)-1,NA)</f>
        <v>N/A</v>
      </c>
    </row>
    <row r="492" spans="3:137" x14ac:dyDescent="0.2">
      <c r="C492" s="28">
        <f t="shared" si="50"/>
        <v>482</v>
      </c>
      <c r="D492" s="9" t="str" cm="1">
        <f t="array" ref="D492">IFERROR(INDEX(Forecast_Capex_Input!$D$12:$D$286,$Z492),NA)</f>
        <v>N/A</v>
      </c>
      <c r="E492" s="24" t="str" cm="1">
        <f t="array" ref="E492">IF($Z492=NA,NA,INDEX(Forecast_Capex_Input!$E$12:$E$286,$Z492))</f>
        <v>N/A</v>
      </c>
      <c r="F492" s="9" t="str" cm="1">
        <f t="array" aca="1" ref="F492" ca="1">IFERROR(INDEX(General!$E$25:$E$26,$AA492),NA)</f>
        <v>N/A</v>
      </c>
      <c r="G492" s="9" t="str" cm="1">
        <f t="array" aca="1" ref="G492" ca="1">IFERROR(INDEX(Forecast_Capex_Input!$AI$11:$BB$11,$AC492),NA)</f>
        <v>N/A</v>
      </c>
      <c r="H492" s="50" t="str" cm="1">
        <f t="array" aca="1" ref="H492" ca="1">IFERROR(INDEX(Forecast_Capex_Input!$AI$12:$BB$286,$Z492,$AC492),NA)</f>
        <v>N/A</v>
      </c>
      <c r="I492" s="150" t="str" cm="1">
        <f t="array" ref="I492">IFERROR(INDEX(Forecast_Capex_Input!$F$12:$F$286,$Z492),NA)</f>
        <v>N/A</v>
      </c>
      <c r="J492" s="150" t="str" cm="1">
        <f t="array" ref="J492">IFERROR(INDEX(Forecast_Capex_Input!G$12:G$286,$Z492),NA)</f>
        <v>N/A</v>
      </c>
      <c r="K492" s="150" t="str" cm="1">
        <f t="array" ref="K492">IFERROR(INDEX(Forecast_Capex_Input!H$12:H$286,$Z492),NA)</f>
        <v>N/A</v>
      </c>
      <c r="L492" s="150" t="str" cm="1">
        <f t="array" ref="L492">IFERROR(INDEX(Forecast_Capex_Input!I$12:I$286,$Z492),NA)</f>
        <v>N/A</v>
      </c>
      <c r="M492" s="150" t="str" cm="1">
        <f t="array" ref="M492">IFERROR(INDEX(Forecast_Capex_Input!J$12:J$286,$Z492),NA)</f>
        <v>N/A</v>
      </c>
      <c r="N492" s="150" t="str" cm="1">
        <f t="array" ref="N492">IFERROR(INDEX(Forecast_Capex_Input!K$12:K$286,$Z492),NA)</f>
        <v>N/A</v>
      </c>
      <c r="O492" s="150" t="str" cm="1">
        <f t="array" ref="O492">IFERROR(INDEX(Forecast_Capex_Input!L$12:L$286,$Z492),NA)</f>
        <v>N/A</v>
      </c>
      <c r="P492" s="150" t="str" cm="1">
        <f t="array" ref="P492">IFERROR(INDEX(Forecast_Capex_Input!M$12:M$286,$Z492),NA)</f>
        <v>N/A</v>
      </c>
      <c r="Q492" s="24" t="str" cm="1">
        <f t="array" ref="Q492">IFERROR(INDEX(Forecast_Capex_Input!N$12:N$286,$Z492),NA)</f>
        <v>N/A</v>
      </c>
      <c r="R492" s="190" cm="1">
        <f t="array" ref="R492">IFERROR(INDEX(Forecast_Capex_Input!O$12:O$286,$Z492),0)</f>
        <v>0</v>
      </c>
      <c r="S492" s="24" cm="1">
        <f t="array" ref="S492">IFERROR(INDEX(Forecast_Capex_Input!P$12:P$286,$Z492),0)</f>
        <v>0</v>
      </c>
      <c r="T492" s="150" t="str" cm="1">
        <f t="array" aca="1" ref="T492" ca="1">IFERROR(INDEX(General!$K$91:$K$110,$AC492),NA)</f>
        <v>N/A</v>
      </c>
      <c r="U492" s="43" cm="1">
        <f t="array" aca="1" ref="U492" ca="1">IFERROR(
IF($F492=General!$E$25,INDEX(Forecast_Capex_Input!S$12:S$286,$Z492),
INDEX(Forecast_Capex_Input!T$12:T$286,$Z492)),0)</f>
        <v>0</v>
      </c>
      <c r="V492" s="82" t="b">
        <f>IFERROR(INDEX(Overheads!$T$19:$T$26,MATCH($I492,Overheads!$E$19:$E$26,0)),FALSE)</f>
        <v>0</v>
      </c>
      <c r="W492" s="209" cm="1">
        <f t="array" ref="W492">IFERROR(
INDEX(Forecast_Capex_Input!CN$12:CN$286,$Z492),0)</f>
        <v>0</v>
      </c>
      <c r="X492" s="209">
        <f>IFERROR(
MATCH($W492,General!$L$39:$S$39,0),1)</f>
        <v>1</v>
      </c>
      <c r="Z492" s="28" t="str">
        <f>IFERROR(
IF(MATCH($C492,Forecast_Capex_Input!$CI$12:$CI$286,1)+1&gt;MAX(Forecast_Capex_Input!$C$12:$C$286),NA,
MATCH($C492,Forecast_Capex_Input!$CI$12:$CI$286,1)+1),1)</f>
        <v>N/A</v>
      </c>
      <c r="AA492" s="28" t="str" cm="1">
        <f t="array" aca="1" ref="AA492" ca="1">IFERROR(
IF(Z491&lt;&gt;Z492,1,
IF(COUNTIF(OFFSET(AA491,0,0,-INDEX(Forecast_Capex_Input!$CG$12:$CG$286,$Z492)),AA491)=INDEX(Forecast_Capex_Input!$CG$12:$CG$286,$Z492),AA491+1,AA491)),NA)</f>
        <v>N/A</v>
      </c>
      <c r="AB492" s="28" t="str" cm="1">
        <f t="array" ref="AB492">IFERROR($C492-IF($Z492=1,1,INDEX(Forecast_Capex_Input!$CI$12:$CI$286,$Z492-1))+1,NA)</f>
        <v>N/A</v>
      </c>
      <c r="AC492" s="28" t="str" cm="1">
        <f t="array" aca="1" ref="AC492" ca="1">IFERROR(IF(AA492=1,
INDEX(Forecast_Capex_Input!$AI$10:$BB$10,SMALL(IF(INDEX(Forecast_Capex_Input!$AI$12:$BB$286,$Z492,0)&gt;0,COLUMN(Forecast_Capex_Input!$AI$10:$BB$10)-COLUMN(Forecast_Capex_Input!$AI$12)+1),ROWS(OFFSET(AC491,0,0,-$AB492)))),
OFFSET(AC491,-INDEX(Forecast_Capex_Input!$CG$12:$CG$286,$Z492)+1,0)),NA)</f>
        <v>N/A</v>
      </c>
      <c r="AD492" s="28" t="str">
        <f t="shared" ca="1" si="47"/>
        <v>N/A</v>
      </c>
      <c r="AE492" s="82" t="b">
        <f t="shared" si="51"/>
        <v>0</v>
      </c>
      <c r="AF492" s="78" t="b">
        <v>0</v>
      </c>
      <c r="AG492" s="82" t="b">
        <f t="shared" si="48"/>
        <v>1</v>
      </c>
      <c r="AI492" s="55">
        <v>0</v>
      </c>
      <c r="AJ492" s="55">
        <v>0</v>
      </c>
      <c r="AK492" s="55">
        <v>0</v>
      </c>
      <c r="AL492" s="55">
        <v>0</v>
      </c>
      <c r="AM492" s="55">
        <v>0</v>
      </c>
      <c r="AN492" s="135">
        <v>0</v>
      </c>
      <c r="AP492" s="55">
        <v>0</v>
      </c>
      <c r="AQ492" s="55">
        <v>0</v>
      </c>
      <c r="AR492" s="55">
        <v>0</v>
      </c>
      <c r="AS492" s="55">
        <v>0</v>
      </c>
      <c r="AT492" s="55">
        <v>0</v>
      </c>
      <c r="AU492" s="135">
        <v>0</v>
      </c>
      <c r="AW492" s="55">
        <v>0</v>
      </c>
      <c r="AX492" s="55">
        <v>0</v>
      </c>
      <c r="AY492" s="55">
        <v>0</v>
      </c>
      <c r="AZ492" s="55">
        <v>0</v>
      </c>
      <c r="BA492" s="55">
        <v>0</v>
      </c>
      <c r="BB492" s="135">
        <v>0</v>
      </c>
      <c r="BD492" s="55">
        <v>0</v>
      </c>
      <c r="BE492" s="55">
        <v>0</v>
      </c>
      <c r="BF492" s="55">
        <v>0</v>
      </c>
      <c r="BG492" s="55">
        <v>0</v>
      </c>
      <c r="BH492" s="55">
        <v>0</v>
      </c>
      <c r="BI492" s="135">
        <v>0</v>
      </c>
      <c r="BK492" s="55">
        <v>0</v>
      </c>
      <c r="BL492" s="55">
        <v>0</v>
      </c>
      <c r="BM492" s="55">
        <v>0</v>
      </c>
      <c r="BN492" s="55">
        <v>0</v>
      </c>
      <c r="BO492" s="55">
        <v>0</v>
      </c>
      <c r="BP492" s="135">
        <v>0</v>
      </c>
      <c r="BR492" s="147">
        <v>0</v>
      </c>
      <c r="BS492" s="147">
        <v>0</v>
      </c>
      <c r="BT492" s="147">
        <v>0</v>
      </c>
      <c r="BU492" s="147">
        <v>0</v>
      </c>
      <c r="BV492" s="147">
        <v>0</v>
      </c>
      <c r="BX492" s="55">
        <v>0</v>
      </c>
      <c r="BY492" s="55">
        <v>0</v>
      </c>
      <c r="BZ492" s="55">
        <v>0</v>
      </c>
      <c r="CA492" s="55">
        <v>0</v>
      </c>
      <c r="CB492" s="55">
        <v>0</v>
      </c>
      <c r="CC492" s="135">
        <v>0</v>
      </c>
      <c r="CE492" s="55">
        <v>0</v>
      </c>
      <c r="CF492" s="55">
        <v>0</v>
      </c>
      <c r="CG492" s="55">
        <v>0</v>
      </c>
      <c r="CH492" s="55">
        <v>0</v>
      </c>
      <c r="CI492" s="55">
        <v>0</v>
      </c>
      <c r="CJ492" s="135">
        <v>0</v>
      </c>
      <c r="CL492" s="55">
        <v>0</v>
      </c>
      <c r="CM492" s="55">
        <v>0</v>
      </c>
      <c r="CN492" s="55">
        <v>0</v>
      </c>
      <c r="CO492" s="55">
        <v>0</v>
      </c>
      <c r="CP492" s="55">
        <v>0</v>
      </c>
      <c r="CQ492" s="135">
        <v>0</v>
      </c>
      <c r="CS492" s="67">
        <v>0</v>
      </c>
      <c r="CT492" s="67">
        <v>0</v>
      </c>
      <c r="CU492" s="67">
        <v>0</v>
      </c>
      <c r="CV492" s="67">
        <v>0</v>
      </c>
      <c r="CW492" s="67">
        <v>0</v>
      </c>
      <c r="CX492" s="135">
        <v>0</v>
      </c>
      <c r="CZ492" s="55">
        <v>0</v>
      </c>
      <c r="DA492" s="55">
        <v>0</v>
      </c>
      <c r="DB492" s="55">
        <v>0</v>
      </c>
      <c r="DC492" s="55">
        <v>0</v>
      </c>
      <c r="DD492" s="55">
        <v>0</v>
      </c>
      <c r="DE492" s="135">
        <v>0</v>
      </c>
      <c r="DG492" s="43" t="b" cm="1">
        <f t="array" aca="1" ref="DG492" ca="1">OR($G492=Forecast_Capex_Input!$BF$8:$BF$10)</f>
        <v>0</v>
      </c>
      <c r="DH492" s="43" cm="1">
        <f t="array" aca="1" ref="DH492" ca="1">IFERROR(INDEX(Forecast_Capex_Input!BG$12:BG$286,$Z492)
*(INDEX(Forecast_Capex_Input!$H$12:$H$286,$Z492)=Repex),0)
*$DG492</f>
        <v>0</v>
      </c>
      <c r="DI492" s="43" cm="1">
        <f t="array" aca="1" ref="DI492" ca="1">IFERROR(INDEX(Forecast_Capex_Input!BH$12:BH$286,$Z492)
*(INDEX(Forecast_Capex_Input!$H$12:$H$286,$Z492)=Repex),0)
*$DG492</f>
        <v>0</v>
      </c>
      <c r="DJ492" s="43" cm="1">
        <f t="array" aca="1" ref="DJ492" ca="1">IFERROR(INDEX(Forecast_Capex_Input!BI$12:BI$286,$Z492)
*(INDEX(Forecast_Capex_Input!$H$12:$H$286,$Z492)=Repex),0)
*$DG492</f>
        <v>0</v>
      </c>
      <c r="DK492" s="43" cm="1">
        <f t="array" aca="1" ref="DK492" ca="1">IFERROR(INDEX(Forecast_Capex_Input!BJ$12:BJ$286,$Z492)
*(INDEX(Forecast_Capex_Input!$H$12:$H$286,$Z492)=Repex),0)
*$DG492</f>
        <v>0</v>
      </c>
      <c r="DL492" s="43" cm="1">
        <f t="array" aca="1" ref="DL492" ca="1">IFERROR(INDEX(Forecast_Capex_Input!BK$12:BK$286,$Z492)
*(INDEX(Forecast_Capex_Input!$H$12:$H$286,$Z492)=Repex),0)
*$DG492</f>
        <v>0</v>
      </c>
      <c r="DM492" s="43" cm="1">
        <f t="array" aca="1" ref="DM492" ca="1">IFERROR(INDEX(Forecast_Capex_Input!BL$12:BL$286,$Z492)
*(INDEX(Forecast_Capex_Input!$H$12:$H$286,$Z492)=Repex),0)
*$DG492</f>
        <v>0</v>
      </c>
      <c r="DO492" s="43" t="b" cm="1">
        <f t="array" aca="1" ref="DO492" ca="1">OR($G492=Forecast_Capex_Input!$BN$8:$BN$9)</f>
        <v>0</v>
      </c>
      <c r="DP492" s="43" cm="1">
        <f t="array" aca="1" ref="DP492" ca="1">IFERROR(INDEX(Forecast_Capex_Input!BO$12:BO$286,$Z492)
*(INDEX(Forecast_Capex_Input!$H$12:$H$286,$Z492)=Repex),0)
*$DO492</f>
        <v>0</v>
      </c>
      <c r="DQ492" s="43" cm="1">
        <f t="array" aca="1" ref="DQ492" ca="1">IFERROR(INDEX(Forecast_Capex_Input!BP$12:BP$286,$Z492)
*(INDEX(Forecast_Capex_Input!$H$12:$H$286,$Z492)=Repex),0)
*$DO492</f>
        <v>0</v>
      </c>
      <c r="DR492" s="43" cm="1">
        <f t="array" aca="1" ref="DR492" ca="1">IFERROR(INDEX(Forecast_Capex_Input!BQ$12:BQ$286,$Z492)
*(INDEX(Forecast_Capex_Input!$H$12:$H$286,$Z492)=Repex),0)
*$DO492</f>
        <v>0</v>
      </c>
      <c r="DS492" s="43" cm="1">
        <f t="array" aca="1" ref="DS492" ca="1">IFERROR(INDEX(Forecast_Capex_Input!BR$12:BR$286,$Z492)
*(INDEX(Forecast_Capex_Input!$H$12:$H$286,$Z492)=Repex),0)
*$DO492</f>
        <v>0</v>
      </c>
      <c r="DT492" s="43" cm="1">
        <f t="array" aca="1" ref="DT492" ca="1">IFERROR(INDEX(Forecast_Capex_Input!BS$12:BS$286,$Z492)
*(INDEX(Forecast_Capex_Input!$H$12:$H$286,$Z492)=Repex),0)
*$DO492</f>
        <v>0</v>
      </c>
      <c r="DV492" s="43" t="b" cm="1">
        <f t="array" aca="1" ref="DV492" ca="1">OR($G492=Forecast_Capex_Input!$BU$8:$BU$10)</f>
        <v>0</v>
      </c>
      <c r="DW492" s="43" cm="1">
        <f t="array" aca="1" ref="DW492" ca="1">IFERROR(INDEX(Forecast_Capex_Input!BV$12:BV$286,$Z492)
*(INDEX(Forecast_Capex_Input!$H$12:$H$286,$Z492)=Repex),0)
*$DV492</f>
        <v>0</v>
      </c>
      <c r="DX492" s="43" cm="1">
        <f t="array" aca="1" ref="DX492" ca="1">IFERROR(INDEX(Forecast_Capex_Input!BW$12:BW$286,$Z492)
*(INDEX(Forecast_Capex_Input!$H$12:$H$286,$Z492)=Repex),0)
*$DV492</f>
        <v>0</v>
      </c>
      <c r="DY492" s="43" cm="1">
        <f t="array" aca="1" ref="DY492" ca="1">IFERROR(INDEX(Forecast_Capex_Input!BX$12:BX$286,$Z492)
*(INDEX(Forecast_Capex_Input!$H$12:$H$286,$Z492)=Repex),0)
*$DV492</f>
        <v>0</v>
      </c>
      <c r="DZ492" s="43" cm="1">
        <f t="array" aca="1" ref="DZ492" ca="1">IFERROR(INDEX(Forecast_Capex_Input!BY$12:BY$286,$Z492)
*(INDEX(Forecast_Capex_Input!$H$12:$H$286,$Z492)=Repex),0)
*$DV492</f>
        <v>0</v>
      </c>
      <c r="EA492" s="43" cm="1">
        <f t="array" aca="1" ref="EA492" ca="1">IFERROR(INDEX(Forecast_Capex_Input!BZ$12:BZ$286,$Z492)
*(INDEX(Forecast_Capex_Input!$H$12:$H$286,$Z492)=Repex),0)
*$DV492</f>
        <v>0</v>
      </c>
      <c r="EB492" s="43" cm="1">
        <f t="array" aca="1" ref="EB492" ca="1">IFERROR(INDEX(Forecast_Capex_Input!CA$12:CA$286,$Z492)
*(INDEX(Forecast_Capex_Input!$H$12:$H$286,$Z492)=Repex),0)
*$DV492</f>
        <v>0</v>
      </c>
      <c r="EC492" s="43" cm="1">
        <f t="array" aca="1" ref="EC492" ca="1">IFERROR(INDEX(Forecast_Capex_Input!CB$12:CB$286,$Z492)
*(INDEX(Forecast_Capex_Input!$H$12:$H$286,$Z492)=Repex),0)
*$DV492</f>
        <v>0</v>
      </c>
      <c r="ED492" s="43" cm="1">
        <f t="array" aca="1" ref="ED492" ca="1">IFERROR(INDEX(Forecast_Capex_Input!CC$12:CC$286,$Z492)
*(INDEX(Forecast_Capex_Input!$H$12:$H$286,$Z492)=Repex),0)
*$DV492</f>
        <v>0</v>
      </c>
      <c r="EF492" s="86" t="str">
        <f t="shared" si="49"/>
        <v>N/A</v>
      </c>
      <c r="EG492" s="28" t="str">
        <f>IFERROR(RANK(EF492,EF$11:EF$1010,0)+COUNTIF(EF$11:EF492,EF492)-1,NA)</f>
        <v>N/A</v>
      </c>
    </row>
    <row r="493" spans="3:137" x14ac:dyDescent="0.2">
      <c r="C493" s="28">
        <f t="shared" si="50"/>
        <v>483</v>
      </c>
      <c r="D493" s="9" t="str" cm="1">
        <f t="array" ref="D493">IFERROR(INDEX(Forecast_Capex_Input!$D$12:$D$286,$Z493),NA)</f>
        <v>N/A</v>
      </c>
      <c r="E493" s="24" t="str" cm="1">
        <f t="array" ref="E493">IF($Z493=NA,NA,INDEX(Forecast_Capex_Input!$E$12:$E$286,$Z493))</f>
        <v>N/A</v>
      </c>
      <c r="F493" s="9" t="str" cm="1">
        <f t="array" aca="1" ref="F493" ca="1">IFERROR(INDEX(General!$E$25:$E$26,$AA493),NA)</f>
        <v>N/A</v>
      </c>
      <c r="G493" s="9" t="str" cm="1">
        <f t="array" aca="1" ref="G493" ca="1">IFERROR(INDEX(Forecast_Capex_Input!$AI$11:$BB$11,$AC493),NA)</f>
        <v>N/A</v>
      </c>
      <c r="H493" s="50" t="str" cm="1">
        <f t="array" aca="1" ref="H493" ca="1">IFERROR(INDEX(Forecast_Capex_Input!$AI$12:$BB$286,$Z493,$AC493),NA)</f>
        <v>N/A</v>
      </c>
      <c r="I493" s="150" t="str" cm="1">
        <f t="array" ref="I493">IFERROR(INDEX(Forecast_Capex_Input!$F$12:$F$286,$Z493),NA)</f>
        <v>N/A</v>
      </c>
      <c r="J493" s="150" t="str" cm="1">
        <f t="array" ref="J493">IFERROR(INDEX(Forecast_Capex_Input!G$12:G$286,$Z493),NA)</f>
        <v>N/A</v>
      </c>
      <c r="K493" s="150" t="str" cm="1">
        <f t="array" ref="K493">IFERROR(INDEX(Forecast_Capex_Input!H$12:H$286,$Z493),NA)</f>
        <v>N/A</v>
      </c>
      <c r="L493" s="150" t="str" cm="1">
        <f t="array" ref="L493">IFERROR(INDEX(Forecast_Capex_Input!I$12:I$286,$Z493),NA)</f>
        <v>N/A</v>
      </c>
      <c r="M493" s="150" t="str" cm="1">
        <f t="array" ref="M493">IFERROR(INDEX(Forecast_Capex_Input!J$12:J$286,$Z493),NA)</f>
        <v>N/A</v>
      </c>
      <c r="N493" s="150" t="str" cm="1">
        <f t="array" ref="N493">IFERROR(INDEX(Forecast_Capex_Input!K$12:K$286,$Z493),NA)</f>
        <v>N/A</v>
      </c>
      <c r="O493" s="150" t="str" cm="1">
        <f t="array" ref="O493">IFERROR(INDEX(Forecast_Capex_Input!L$12:L$286,$Z493),NA)</f>
        <v>N/A</v>
      </c>
      <c r="P493" s="150" t="str" cm="1">
        <f t="array" ref="P493">IFERROR(INDEX(Forecast_Capex_Input!M$12:M$286,$Z493),NA)</f>
        <v>N/A</v>
      </c>
      <c r="Q493" s="24" t="str" cm="1">
        <f t="array" ref="Q493">IFERROR(INDEX(Forecast_Capex_Input!N$12:N$286,$Z493),NA)</f>
        <v>N/A</v>
      </c>
      <c r="R493" s="190" cm="1">
        <f t="array" ref="R493">IFERROR(INDEX(Forecast_Capex_Input!O$12:O$286,$Z493),0)</f>
        <v>0</v>
      </c>
      <c r="S493" s="24" cm="1">
        <f t="array" ref="S493">IFERROR(INDEX(Forecast_Capex_Input!P$12:P$286,$Z493),0)</f>
        <v>0</v>
      </c>
      <c r="T493" s="150" t="str" cm="1">
        <f t="array" aca="1" ref="T493" ca="1">IFERROR(INDEX(General!$K$91:$K$110,$AC493),NA)</f>
        <v>N/A</v>
      </c>
      <c r="U493" s="43" cm="1">
        <f t="array" aca="1" ref="U493" ca="1">IFERROR(
IF($F493=General!$E$25,INDEX(Forecast_Capex_Input!S$12:S$286,$Z493),
INDEX(Forecast_Capex_Input!T$12:T$286,$Z493)),0)</f>
        <v>0</v>
      </c>
      <c r="V493" s="82" t="b">
        <f>IFERROR(INDEX(Overheads!$T$19:$T$26,MATCH($I493,Overheads!$E$19:$E$26,0)),FALSE)</f>
        <v>0</v>
      </c>
      <c r="W493" s="209" cm="1">
        <f t="array" ref="W493">IFERROR(
INDEX(Forecast_Capex_Input!CN$12:CN$286,$Z493),0)</f>
        <v>0</v>
      </c>
      <c r="X493" s="209">
        <f>IFERROR(
MATCH($W493,General!$L$39:$S$39,0),1)</f>
        <v>1</v>
      </c>
      <c r="Z493" s="28" t="str">
        <f>IFERROR(
IF(MATCH($C493,Forecast_Capex_Input!$CI$12:$CI$286,1)+1&gt;MAX(Forecast_Capex_Input!$C$12:$C$286),NA,
MATCH($C493,Forecast_Capex_Input!$CI$12:$CI$286,1)+1),1)</f>
        <v>N/A</v>
      </c>
      <c r="AA493" s="28" t="str" cm="1">
        <f t="array" aca="1" ref="AA493" ca="1">IFERROR(
IF(Z492&lt;&gt;Z493,1,
IF(COUNTIF(OFFSET(AA492,0,0,-INDEX(Forecast_Capex_Input!$CG$12:$CG$286,$Z493)),AA492)=INDEX(Forecast_Capex_Input!$CG$12:$CG$286,$Z493),AA492+1,AA492)),NA)</f>
        <v>N/A</v>
      </c>
      <c r="AB493" s="28" t="str" cm="1">
        <f t="array" ref="AB493">IFERROR($C493-IF($Z493=1,1,INDEX(Forecast_Capex_Input!$CI$12:$CI$286,$Z493-1))+1,NA)</f>
        <v>N/A</v>
      </c>
      <c r="AC493" s="28" t="str" cm="1">
        <f t="array" aca="1" ref="AC493" ca="1">IFERROR(IF(AA493=1,
INDEX(Forecast_Capex_Input!$AI$10:$BB$10,SMALL(IF(INDEX(Forecast_Capex_Input!$AI$12:$BB$286,$Z493,0)&gt;0,COLUMN(Forecast_Capex_Input!$AI$10:$BB$10)-COLUMN(Forecast_Capex_Input!$AI$12)+1),ROWS(OFFSET(AC492,0,0,-$AB493)))),
OFFSET(AC492,-INDEX(Forecast_Capex_Input!$CG$12:$CG$286,$Z493)+1,0)),NA)</f>
        <v>N/A</v>
      </c>
      <c r="AD493" s="28" t="str">
        <f t="shared" ca="1" si="47"/>
        <v>N/A</v>
      </c>
      <c r="AE493" s="82" t="b">
        <f t="shared" si="51"/>
        <v>0</v>
      </c>
      <c r="AF493" s="78" t="b">
        <v>0</v>
      </c>
      <c r="AG493" s="82" t="b">
        <f t="shared" si="48"/>
        <v>1</v>
      </c>
      <c r="AI493" s="55">
        <v>0</v>
      </c>
      <c r="AJ493" s="55">
        <v>0</v>
      </c>
      <c r="AK493" s="55">
        <v>0</v>
      </c>
      <c r="AL493" s="55">
        <v>0</v>
      </c>
      <c r="AM493" s="55">
        <v>0</v>
      </c>
      <c r="AN493" s="135">
        <v>0</v>
      </c>
      <c r="AP493" s="55">
        <v>0</v>
      </c>
      <c r="AQ493" s="55">
        <v>0</v>
      </c>
      <c r="AR493" s="55">
        <v>0</v>
      </c>
      <c r="AS493" s="55">
        <v>0</v>
      </c>
      <c r="AT493" s="55">
        <v>0</v>
      </c>
      <c r="AU493" s="135">
        <v>0</v>
      </c>
      <c r="AW493" s="55">
        <v>0</v>
      </c>
      <c r="AX493" s="55">
        <v>0</v>
      </c>
      <c r="AY493" s="55">
        <v>0</v>
      </c>
      <c r="AZ493" s="55">
        <v>0</v>
      </c>
      <c r="BA493" s="55">
        <v>0</v>
      </c>
      <c r="BB493" s="135">
        <v>0</v>
      </c>
      <c r="BD493" s="55">
        <v>0</v>
      </c>
      <c r="BE493" s="55">
        <v>0</v>
      </c>
      <c r="BF493" s="55">
        <v>0</v>
      </c>
      <c r="BG493" s="55">
        <v>0</v>
      </c>
      <c r="BH493" s="55">
        <v>0</v>
      </c>
      <c r="BI493" s="135">
        <v>0</v>
      </c>
      <c r="BK493" s="55">
        <v>0</v>
      </c>
      <c r="BL493" s="55">
        <v>0</v>
      </c>
      <c r="BM493" s="55">
        <v>0</v>
      </c>
      <c r="BN493" s="55">
        <v>0</v>
      </c>
      <c r="BO493" s="55">
        <v>0</v>
      </c>
      <c r="BP493" s="135">
        <v>0</v>
      </c>
      <c r="BR493" s="147">
        <v>0</v>
      </c>
      <c r="BS493" s="147">
        <v>0</v>
      </c>
      <c r="BT493" s="147">
        <v>0</v>
      </c>
      <c r="BU493" s="147">
        <v>0</v>
      </c>
      <c r="BV493" s="147">
        <v>0</v>
      </c>
      <c r="BX493" s="55">
        <v>0</v>
      </c>
      <c r="BY493" s="55">
        <v>0</v>
      </c>
      <c r="BZ493" s="55">
        <v>0</v>
      </c>
      <c r="CA493" s="55">
        <v>0</v>
      </c>
      <c r="CB493" s="55">
        <v>0</v>
      </c>
      <c r="CC493" s="135">
        <v>0</v>
      </c>
      <c r="CE493" s="55">
        <v>0</v>
      </c>
      <c r="CF493" s="55">
        <v>0</v>
      </c>
      <c r="CG493" s="55">
        <v>0</v>
      </c>
      <c r="CH493" s="55">
        <v>0</v>
      </c>
      <c r="CI493" s="55">
        <v>0</v>
      </c>
      <c r="CJ493" s="135">
        <v>0</v>
      </c>
      <c r="CL493" s="55">
        <v>0</v>
      </c>
      <c r="CM493" s="55">
        <v>0</v>
      </c>
      <c r="CN493" s="55">
        <v>0</v>
      </c>
      <c r="CO493" s="55">
        <v>0</v>
      </c>
      <c r="CP493" s="55">
        <v>0</v>
      </c>
      <c r="CQ493" s="135">
        <v>0</v>
      </c>
      <c r="CS493" s="67">
        <v>0</v>
      </c>
      <c r="CT493" s="67">
        <v>0</v>
      </c>
      <c r="CU493" s="67">
        <v>0</v>
      </c>
      <c r="CV493" s="67">
        <v>0</v>
      </c>
      <c r="CW493" s="67">
        <v>0</v>
      </c>
      <c r="CX493" s="135">
        <v>0</v>
      </c>
      <c r="CZ493" s="55">
        <v>0</v>
      </c>
      <c r="DA493" s="55">
        <v>0</v>
      </c>
      <c r="DB493" s="55">
        <v>0</v>
      </c>
      <c r="DC493" s="55">
        <v>0</v>
      </c>
      <c r="DD493" s="55">
        <v>0</v>
      </c>
      <c r="DE493" s="135">
        <v>0</v>
      </c>
      <c r="DG493" s="43" t="b" cm="1">
        <f t="array" aca="1" ref="DG493" ca="1">OR($G493=Forecast_Capex_Input!$BF$8:$BF$10)</f>
        <v>0</v>
      </c>
      <c r="DH493" s="43" cm="1">
        <f t="array" aca="1" ref="DH493" ca="1">IFERROR(INDEX(Forecast_Capex_Input!BG$12:BG$286,$Z493)
*(INDEX(Forecast_Capex_Input!$H$12:$H$286,$Z493)=Repex),0)
*$DG493</f>
        <v>0</v>
      </c>
      <c r="DI493" s="43" cm="1">
        <f t="array" aca="1" ref="DI493" ca="1">IFERROR(INDEX(Forecast_Capex_Input!BH$12:BH$286,$Z493)
*(INDEX(Forecast_Capex_Input!$H$12:$H$286,$Z493)=Repex),0)
*$DG493</f>
        <v>0</v>
      </c>
      <c r="DJ493" s="43" cm="1">
        <f t="array" aca="1" ref="DJ493" ca="1">IFERROR(INDEX(Forecast_Capex_Input!BI$12:BI$286,$Z493)
*(INDEX(Forecast_Capex_Input!$H$12:$H$286,$Z493)=Repex),0)
*$DG493</f>
        <v>0</v>
      </c>
      <c r="DK493" s="43" cm="1">
        <f t="array" aca="1" ref="DK493" ca="1">IFERROR(INDEX(Forecast_Capex_Input!BJ$12:BJ$286,$Z493)
*(INDEX(Forecast_Capex_Input!$H$12:$H$286,$Z493)=Repex),0)
*$DG493</f>
        <v>0</v>
      </c>
      <c r="DL493" s="43" cm="1">
        <f t="array" aca="1" ref="DL493" ca="1">IFERROR(INDEX(Forecast_Capex_Input!BK$12:BK$286,$Z493)
*(INDEX(Forecast_Capex_Input!$H$12:$H$286,$Z493)=Repex),0)
*$DG493</f>
        <v>0</v>
      </c>
      <c r="DM493" s="43" cm="1">
        <f t="array" aca="1" ref="DM493" ca="1">IFERROR(INDEX(Forecast_Capex_Input!BL$12:BL$286,$Z493)
*(INDEX(Forecast_Capex_Input!$H$12:$H$286,$Z493)=Repex),0)
*$DG493</f>
        <v>0</v>
      </c>
      <c r="DO493" s="43" t="b" cm="1">
        <f t="array" aca="1" ref="DO493" ca="1">OR($G493=Forecast_Capex_Input!$BN$8:$BN$9)</f>
        <v>0</v>
      </c>
      <c r="DP493" s="43" cm="1">
        <f t="array" aca="1" ref="DP493" ca="1">IFERROR(INDEX(Forecast_Capex_Input!BO$12:BO$286,$Z493)
*(INDEX(Forecast_Capex_Input!$H$12:$H$286,$Z493)=Repex),0)
*$DO493</f>
        <v>0</v>
      </c>
      <c r="DQ493" s="43" cm="1">
        <f t="array" aca="1" ref="DQ493" ca="1">IFERROR(INDEX(Forecast_Capex_Input!BP$12:BP$286,$Z493)
*(INDEX(Forecast_Capex_Input!$H$12:$H$286,$Z493)=Repex),0)
*$DO493</f>
        <v>0</v>
      </c>
      <c r="DR493" s="43" cm="1">
        <f t="array" aca="1" ref="DR493" ca="1">IFERROR(INDEX(Forecast_Capex_Input!BQ$12:BQ$286,$Z493)
*(INDEX(Forecast_Capex_Input!$H$12:$H$286,$Z493)=Repex),0)
*$DO493</f>
        <v>0</v>
      </c>
      <c r="DS493" s="43" cm="1">
        <f t="array" aca="1" ref="DS493" ca="1">IFERROR(INDEX(Forecast_Capex_Input!BR$12:BR$286,$Z493)
*(INDEX(Forecast_Capex_Input!$H$12:$H$286,$Z493)=Repex),0)
*$DO493</f>
        <v>0</v>
      </c>
      <c r="DT493" s="43" cm="1">
        <f t="array" aca="1" ref="DT493" ca="1">IFERROR(INDEX(Forecast_Capex_Input!BS$12:BS$286,$Z493)
*(INDEX(Forecast_Capex_Input!$H$12:$H$286,$Z493)=Repex),0)
*$DO493</f>
        <v>0</v>
      </c>
      <c r="DV493" s="43" t="b" cm="1">
        <f t="array" aca="1" ref="DV493" ca="1">OR($G493=Forecast_Capex_Input!$BU$8:$BU$10)</f>
        <v>0</v>
      </c>
      <c r="DW493" s="43" cm="1">
        <f t="array" aca="1" ref="DW493" ca="1">IFERROR(INDEX(Forecast_Capex_Input!BV$12:BV$286,$Z493)
*(INDEX(Forecast_Capex_Input!$H$12:$H$286,$Z493)=Repex),0)
*$DV493</f>
        <v>0</v>
      </c>
      <c r="DX493" s="43" cm="1">
        <f t="array" aca="1" ref="DX493" ca="1">IFERROR(INDEX(Forecast_Capex_Input!BW$12:BW$286,$Z493)
*(INDEX(Forecast_Capex_Input!$H$12:$H$286,$Z493)=Repex),0)
*$DV493</f>
        <v>0</v>
      </c>
      <c r="DY493" s="43" cm="1">
        <f t="array" aca="1" ref="DY493" ca="1">IFERROR(INDEX(Forecast_Capex_Input!BX$12:BX$286,$Z493)
*(INDEX(Forecast_Capex_Input!$H$12:$H$286,$Z493)=Repex),0)
*$DV493</f>
        <v>0</v>
      </c>
      <c r="DZ493" s="43" cm="1">
        <f t="array" aca="1" ref="DZ493" ca="1">IFERROR(INDEX(Forecast_Capex_Input!BY$12:BY$286,$Z493)
*(INDEX(Forecast_Capex_Input!$H$12:$H$286,$Z493)=Repex),0)
*$DV493</f>
        <v>0</v>
      </c>
      <c r="EA493" s="43" cm="1">
        <f t="array" aca="1" ref="EA493" ca="1">IFERROR(INDEX(Forecast_Capex_Input!BZ$12:BZ$286,$Z493)
*(INDEX(Forecast_Capex_Input!$H$12:$H$286,$Z493)=Repex),0)
*$DV493</f>
        <v>0</v>
      </c>
      <c r="EB493" s="43" cm="1">
        <f t="array" aca="1" ref="EB493" ca="1">IFERROR(INDEX(Forecast_Capex_Input!CA$12:CA$286,$Z493)
*(INDEX(Forecast_Capex_Input!$H$12:$H$286,$Z493)=Repex),0)
*$DV493</f>
        <v>0</v>
      </c>
      <c r="EC493" s="43" cm="1">
        <f t="array" aca="1" ref="EC493" ca="1">IFERROR(INDEX(Forecast_Capex_Input!CB$12:CB$286,$Z493)
*(INDEX(Forecast_Capex_Input!$H$12:$H$286,$Z493)=Repex),0)
*$DV493</f>
        <v>0</v>
      </c>
      <c r="ED493" s="43" cm="1">
        <f t="array" aca="1" ref="ED493" ca="1">IFERROR(INDEX(Forecast_Capex_Input!CC$12:CC$286,$Z493)
*(INDEX(Forecast_Capex_Input!$H$12:$H$286,$Z493)=Repex),0)
*$DV493</f>
        <v>0</v>
      </c>
      <c r="EF493" s="86" t="str">
        <f t="shared" si="49"/>
        <v>N/A</v>
      </c>
      <c r="EG493" s="28" t="str">
        <f>IFERROR(RANK(EF493,EF$11:EF$1010,0)+COUNTIF(EF$11:EF493,EF493)-1,NA)</f>
        <v>N/A</v>
      </c>
    </row>
    <row r="494" spans="3:137" x14ac:dyDescent="0.2">
      <c r="C494" s="28">
        <f t="shared" si="50"/>
        <v>484</v>
      </c>
      <c r="D494" s="9" t="str" cm="1">
        <f t="array" ref="D494">IFERROR(INDEX(Forecast_Capex_Input!$D$12:$D$286,$Z494),NA)</f>
        <v>N/A</v>
      </c>
      <c r="E494" s="24" t="str" cm="1">
        <f t="array" ref="E494">IF($Z494=NA,NA,INDEX(Forecast_Capex_Input!$E$12:$E$286,$Z494))</f>
        <v>N/A</v>
      </c>
      <c r="F494" s="9" t="str" cm="1">
        <f t="array" aca="1" ref="F494" ca="1">IFERROR(INDEX(General!$E$25:$E$26,$AA494),NA)</f>
        <v>N/A</v>
      </c>
      <c r="G494" s="9" t="str" cm="1">
        <f t="array" aca="1" ref="G494" ca="1">IFERROR(INDEX(Forecast_Capex_Input!$AI$11:$BB$11,$AC494),NA)</f>
        <v>N/A</v>
      </c>
      <c r="H494" s="50" t="str" cm="1">
        <f t="array" aca="1" ref="H494" ca="1">IFERROR(INDEX(Forecast_Capex_Input!$AI$12:$BB$286,$Z494,$AC494),NA)</f>
        <v>N/A</v>
      </c>
      <c r="I494" s="150" t="str" cm="1">
        <f t="array" ref="I494">IFERROR(INDEX(Forecast_Capex_Input!$F$12:$F$286,$Z494),NA)</f>
        <v>N/A</v>
      </c>
      <c r="J494" s="150" t="str" cm="1">
        <f t="array" ref="J494">IFERROR(INDEX(Forecast_Capex_Input!G$12:G$286,$Z494),NA)</f>
        <v>N/A</v>
      </c>
      <c r="K494" s="150" t="str" cm="1">
        <f t="array" ref="K494">IFERROR(INDEX(Forecast_Capex_Input!H$12:H$286,$Z494),NA)</f>
        <v>N/A</v>
      </c>
      <c r="L494" s="150" t="str" cm="1">
        <f t="array" ref="L494">IFERROR(INDEX(Forecast_Capex_Input!I$12:I$286,$Z494),NA)</f>
        <v>N/A</v>
      </c>
      <c r="M494" s="150" t="str" cm="1">
        <f t="array" ref="M494">IFERROR(INDEX(Forecast_Capex_Input!J$12:J$286,$Z494),NA)</f>
        <v>N/A</v>
      </c>
      <c r="N494" s="150" t="str" cm="1">
        <f t="array" ref="N494">IFERROR(INDEX(Forecast_Capex_Input!K$12:K$286,$Z494),NA)</f>
        <v>N/A</v>
      </c>
      <c r="O494" s="150" t="str" cm="1">
        <f t="array" ref="O494">IFERROR(INDEX(Forecast_Capex_Input!L$12:L$286,$Z494),NA)</f>
        <v>N/A</v>
      </c>
      <c r="P494" s="150" t="str" cm="1">
        <f t="array" ref="P494">IFERROR(INDEX(Forecast_Capex_Input!M$12:M$286,$Z494),NA)</f>
        <v>N/A</v>
      </c>
      <c r="Q494" s="24" t="str" cm="1">
        <f t="array" ref="Q494">IFERROR(INDEX(Forecast_Capex_Input!N$12:N$286,$Z494),NA)</f>
        <v>N/A</v>
      </c>
      <c r="R494" s="190" cm="1">
        <f t="array" ref="R494">IFERROR(INDEX(Forecast_Capex_Input!O$12:O$286,$Z494),0)</f>
        <v>0</v>
      </c>
      <c r="S494" s="24" cm="1">
        <f t="array" ref="S494">IFERROR(INDEX(Forecast_Capex_Input!P$12:P$286,$Z494),0)</f>
        <v>0</v>
      </c>
      <c r="T494" s="150" t="str" cm="1">
        <f t="array" aca="1" ref="T494" ca="1">IFERROR(INDEX(General!$K$91:$K$110,$AC494),NA)</f>
        <v>N/A</v>
      </c>
      <c r="U494" s="43" cm="1">
        <f t="array" aca="1" ref="U494" ca="1">IFERROR(
IF($F494=General!$E$25,INDEX(Forecast_Capex_Input!S$12:S$286,$Z494),
INDEX(Forecast_Capex_Input!T$12:T$286,$Z494)),0)</f>
        <v>0</v>
      </c>
      <c r="V494" s="82" t="b">
        <f>IFERROR(INDEX(Overheads!$T$19:$T$26,MATCH($I494,Overheads!$E$19:$E$26,0)),FALSE)</f>
        <v>0</v>
      </c>
      <c r="W494" s="209" cm="1">
        <f t="array" ref="W494">IFERROR(
INDEX(Forecast_Capex_Input!CN$12:CN$286,$Z494),0)</f>
        <v>0</v>
      </c>
      <c r="X494" s="209">
        <f>IFERROR(
MATCH($W494,General!$L$39:$S$39,0),1)</f>
        <v>1</v>
      </c>
      <c r="Z494" s="28" t="str">
        <f>IFERROR(
IF(MATCH($C494,Forecast_Capex_Input!$CI$12:$CI$286,1)+1&gt;MAX(Forecast_Capex_Input!$C$12:$C$286),NA,
MATCH($C494,Forecast_Capex_Input!$CI$12:$CI$286,1)+1),1)</f>
        <v>N/A</v>
      </c>
      <c r="AA494" s="28" t="str" cm="1">
        <f t="array" aca="1" ref="AA494" ca="1">IFERROR(
IF(Z493&lt;&gt;Z494,1,
IF(COUNTIF(OFFSET(AA493,0,0,-INDEX(Forecast_Capex_Input!$CG$12:$CG$286,$Z494)),AA493)=INDEX(Forecast_Capex_Input!$CG$12:$CG$286,$Z494),AA493+1,AA493)),NA)</f>
        <v>N/A</v>
      </c>
      <c r="AB494" s="28" t="str" cm="1">
        <f t="array" ref="AB494">IFERROR($C494-IF($Z494=1,1,INDEX(Forecast_Capex_Input!$CI$12:$CI$286,$Z494-1))+1,NA)</f>
        <v>N/A</v>
      </c>
      <c r="AC494" s="28" t="str" cm="1">
        <f t="array" aca="1" ref="AC494" ca="1">IFERROR(IF(AA494=1,
INDEX(Forecast_Capex_Input!$AI$10:$BB$10,SMALL(IF(INDEX(Forecast_Capex_Input!$AI$12:$BB$286,$Z494,0)&gt;0,COLUMN(Forecast_Capex_Input!$AI$10:$BB$10)-COLUMN(Forecast_Capex_Input!$AI$12)+1),ROWS(OFFSET(AC493,0,0,-$AB494)))),
OFFSET(AC493,-INDEX(Forecast_Capex_Input!$CG$12:$CG$286,$Z494)+1,0)),NA)</f>
        <v>N/A</v>
      </c>
      <c r="AD494" s="28" t="str">
        <f t="shared" ca="1" si="47"/>
        <v>N/A</v>
      </c>
      <c r="AE494" s="82" t="b">
        <f t="shared" si="51"/>
        <v>0</v>
      </c>
      <c r="AF494" s="78" t="b">
        <v>0</v>
      </c>
      <c r="AG494" s="82" t="b">
        <f t="shared" si="48"/>
        <v>1</v>
      </c>
      <c r="AI494" s="55">
        <v>0</v>
      </c>
      <c r="AJ494" s="55">
        <v>0</v>
      </c>
      <c r="AK494" s="55">
        <v>0</v>
      </c>
      <c r="AL494" s="55">
        <v>0</v>
      </c>
      <c r="AM494" s="55">
        <v>0</v>
      </c>
      <c r="AN494" s="135">
        <v>0</v>
      </c>
      <c r="AP494" s="55">
        <v>0</v>
      </c>
      <c r="AQ494" s="55">
        <v>0</v>
      </c>
      <c r="AR494" s="55">
        <v>0</v>
      </c>
      <c r="AS494" s="55">
        <v>0</v>
      </c>
      <c r="AT494" s="55">
        <v>0</v>
      </c>
      <c r="AU494" s="135">
        <v>0</v>
      </c>
      <c r="AW494" s="55">
        <v>0</v>
      </c>
      <c r="AX494" s="55">
        <v>0</v>
      </c>
      <c r="AY494" s="55">
        <v>0</v>
      </c>
      <c r="AZ494" s="55">
        <v>0</v>
      </c>
      <c r="BA494" s="55">
        <v>0</v>
      </c>
      <c r="BB494" s="135">
        <v>0</v>
      </c>
      <c r="BD494" s="55">
        <v>0</v>
      </c>
      <c r="BE494" s="55">
        <v>0</v>
      </c>
      <c r="BF494" s="55">
        <v>0</v>
      </c>
      <c r="BG494" s="55">
        <v>0</v>
      </c>
      <c r="BH494" s="55">
        <v>0</v>
      </c>
      <c r="BI494" s="135">
        <v>0</v>
      </c>
      <c r="BK494" s="55">
        <v>0</v>
      </c>
      <c r="BL494" s="55">
        <v>0</v>
      </c>
      <c r="BM494" s="55">
        <v>0</v>
      </c>
      <c r="BN494" s="55">
        <v>0</v>
      </c>
      <c r="BO494" s="55">
        <v>0</v>
      </c>
      <c r="BP494" s="135">
        <v>0</v>
      </c>
      <c r="BR494" s="147">
        <v>0</v>
      </c>
      <c r="BS494" s="147">
        <v>0</v>
      </c>
      <c r="BT494" s="147">
        <v>0</v>
      </c>
      <c r="BU494" s="147">
        <v>0</v>
      </c>
      <c r="BV494" s="147">
        <v>0</v>
      </c>
      <c r="BX494" s="55">
        <v>0</v>
      </c>
      <c r="BY494" s="55">
        <v>0</v>
      </c>
      <c r="BZ494" s="55">
        <v>0</v>
      </c>
      <c r="CA494" s="55">
        <v>0</v>
      </c>
      <c r="CB494" s="55">
        <v>0</v>
      </c>
      <c r="CC494" s="135">
        <v>0</v>
      </c>
      <c r="CE494" s="55">
        <v>0</v>
      </c>
      <c r="CF494" s="55">
        <v>0</v>
      </c>
      <c r="CG494" s="55">
        <v>0</v>
      </c>
      <c r="CH494" s="55">
        <v>0</v>
      </c>
      <c r="CI494" s="55">
        <v>0</v>
      </c>
      <c r="CJ494" s="135">
        <v>0</v>
      </c>
      <c r="CL494" s="55">
        <v>0</v>
      </c>
      <c r="CM494" s="55">
        <v>0</v>
      </c>
      <c r="CN494" s="55">
        <v>0</v>
      </c>
      <c r="CO494" s="55">
        <v>0</v>
      </c>
      <c r="CP494" s="55">
        <v>0</v>
      </c>
      <c r="CQ494" s="135">
        <v>0</v>
      </c>
      <c r="CS494" s="67">
        <v>0</v>
      </c>
      <c r="CT494" s="67">
        <v>0</v>
      </c>
      <c r="CU494" s="67">
        <v>0</v>
      </c>
      <c r="CV494" s="67">
        <v>0</v>
      </c>
      <c r="CW494" s="67">
        <v>0</v>
      </c>
      <c r="CX494" s="135">
        <v>0</v>
      </c>
      <c r="CZ494" s="55">
        <v>0</v>
      </c>
      <c r="DA494" s="55">
        <v>0</v>
      </c>
      <c r="DB494" s="55">
        <v>0</v>
      </c>
      <c r="DC494" s="55">
        <v>0</v>
      </c>
      <c r="DD494" s="55">
        <v>0</v>
      </c>
      <c r="DE494" s="135">
        <v>0</v>
      </c>
      <c r="DG494" s="43" t="b" cm="1">
        <f t="array" aca="1" ref="DG494" ca="1">OR($G494=Forecast_Capex_Input!$BF$8:$BF$10)</f>
        <v>0</v>
      </c>
      <c r="DH494" s="43" cm="1">
        <f t="array" aca="1" ref="DH494" ca="1">IFERROR(INDEX(Forecast_Capex_Input!BG$12:BG$286,$Z494)
*(INDEX(Forecast_Capex_Input!$H$12:$H$286,$Z494)=Repex),0)
*$DG494</f>
        <v>0</v>
      </c>
      <c r="DI494" s="43" cm="1">
        <f t="array" aca="1" ref="DI494" ca="1">IFERROR(INDEX(Forecast_Capex_Input!BH$12:BH$286,$Z494)
*(INDEX(Forecast_Capex_Input!$H$12:$H$286,$Z494)=Repex),0)
*$DG494</f>
        <v>0</v>
      </c>
      <c r="DJ494" s="43" cm="1">
        <f t="array" aca="1" ref="DJ494" ca="1">IFERROR(INDEX(Forecast_Capex_Input!BI$12:BI$286,$Z494)
*(INDEX(Forecast_Capex_Input!$H$12:$H$286,$Z494)=Repex),0)
*$DG494</f>
        <v>0</v>
      </c>
      <c r="DK494" s="43" cm="1">
        <f t="array" aca="1" ref="DK494" ca="1">IFERROR(INDEX(Forecast_Capex_Input!BJ$12:BJ$286,$Z494)
*(INDEX(Forecast_Capex_Input!$H$12:$H$286,$Z494)=Repex),0)
*$DG494</f>
        <v>0</v>
      </c>
      <c r="DL494" s="43" cm="1">
        <f t="array" aca="1" ref="DL494" ca="1">IFERROR(INDEX(Forecast_Capex_Input!BK$12:BK$286,$Z494)
*(INDEX(Forecast_Capex_Input!$H$12:$H$286,$Z494)=Repex),0)
*$DG494</f>
        <v>0</v>
      </c>
      <c r="DM494" s="43" cm="1">
        <f t="array" aca="1" ref="DM494" ca="1">IFERROR(INDEX(Forecast_Capex_Input!BL$12:BL$286,$Z494)
*(INDEX(Forecast_Capex_Input!$H$12:$H$286,$Z494)=Repex),0)
*$DG494</f>
        <v>0</v>
      </c>
      <c r="DO494" s="43" t="b" cm="1">
        <f t="array" aca="1" ref="DO494" ca="1">OR($G494=Forecast_Capex_Input!$BN$8:$BN$9)</f>
        <v>0</v>
      </c>
      <c r="DP494" s="43" cm="1">
        <f t="array" aca="1" ref="DP494" ca="1">IFERROR(INDEX(Forecast_Capex_Input!BO$12:BO$286,$Z494)
*(INDEX(Forecast_Capex_Input!$H$12:$H$286,$Z494)=Repex),0)
*$DO494</f>
        <v>0</v>
      </c>
      <c r="DQ494" s="43" cm="1">
        <f t="array" aca="1" ref="DQ494" ca="1">IFERROR(INDEX(Forecast_Capex_Input!BP$12:BP$286,$Z494)
*(INDEX(Forecast_Capex_Input!$H$12:$H$286,$Z494)=Repex),0)
*$DO494</f>
        <v>0</v>
      </c>
      <c r="DR494" s="43" cm="1">
        <f t="array" aca="1" ref="DR494" ca="1">IFERROR(INDEX(Forecast_Capex_Input!BQ$12:BQ$286,$Z494)
*(INDEX(Forecast_Capex_Input!$H$12:$H$286,$Z494)=Repex),0)
*$DO494</f>
        <v>0</v>
      </c>
      <c r="DS494" s="43" cm="1">
        <f t="array" aca="1" ref="DS494" ca="1">IFERROR(INDEX(Forecast_Capex_Input!BR$12:BR$286,$Z494)
*(INDEX(Forecast_Capex_Input!$H$12:$H$286,$Z494)=Repex),0)
*$DO494</f>
        <v>0</v>
      </c>
      <c r="DT494" s="43" cm="1">
        <f t="array" aca="1" ref="DT494" ca="1">IFERROR(INDEX(Forecast_Capex_Input!BS$12:BS$286,$Z494)
*(INDEX(Forecast_Capex_Input!$H$12:$H$286,$Z494)=Repex),0)
*$DO494</f>
        <v>0</v>
      </c>
      <c r="DV494" s="43" t="b" cm="1">
        <f t="array" aca="1" ref="DV494" ca="1">OR($G494=Forecast_Capex_Input!$BU$8:$BU$10)</f>
        <v>0</v>
      </c>
      <c r="DW494" s="43" cm="1">
        <f t="array" aca="1" ref="DW494" ca="1">IFERROR(INDEX(Forecast_Capex_Input!BV$12:BV$286,$Z494)
*(INDEX(Forecast_Capex_Input!$H$12:$H$286,$Z494)=Repex),0)
*$DV494</f>
        <v>0</v>
      </c>
      <c r="DX494" s="43" cm="1">
        <f t="array" aca="1" ref="DX494" ca="1">IFERROR(INDEX(Forecast_Capex_Input!BW$12:BW$286,$Z494)
*(INDEX(Forecast_Capex_Input!$H$12:$H$286,$Z494)=Repex),0)
*$DV494</f>
        <v>0</v>
      </c>
      <c r="DY494" s="43" cm="1">
        <f t="array" aca="1" ref="DY494" ca="1">IFERROR(INDEX(Forecast_Capex_Input!BX$12:BX$286,$Z494)
*(INDEX(Forecast_Capex_Input!$H$12:$H$286,$Z494)=Repex),0)
*$DV494</f>
        <v>0</v>
      </c>
      <c r="DZ494" s="43" cm="1">
        <f t="array" aca="1" ref="DZ494" ca="1">IFERROR(INDEX(Forecast_Capex_Input!BY$12:BY$286,$Z494)
*(INDEX(Forecast_Capex_Input!$H$12:$H$286,$Z494)=Repex),0)
*$DV494</f>
        <v>0</v>
      </c>
      <c r="EA494" s="43" cm="1">
        <f t="array" aca="1" ref="EA494" ca="1">IFERROR(INDEX(Forecast_Capex_Input!BZ$12:BZ$286,$Z494)
*(INDEX(Forecast_Capex_Input!$H$12:$H$286,$Z494)=Repex),0)
*$DV494</f>
        <v>0</v>
      </c>
      <c r="EB494" s="43" cm="1">
        <f t="array" aca="1" ref="EB494" ca="1">IFERROR(INDEX(Forecast_Capex_Input!CA$12:CA$286,$Z494)
*(INDEX(Forecast_Capex_Input!$H$12:$H$286,$Z494)=Repex),0)
*$DV494</f>
        <v>0</v>
      </c>
      <c r="EC494" s="43" cm="1">
        <f t="array" aca="1" ref="EC494" ca="1">IFERROR(INDEX(Forecast_Capex_Input!CB$12:CB$286,$Z494)
*(INDEX(Forecast_Capex_Input!$H$12:$H$286,$Z494)=Repex),0)
*$DV494</f>
        <v>0</v>
      </c>
      <c r="ED494" s="43" cm="1">
        <f t="array" aca="1" ref="ED494" ca="1">IFERROR(INDEX(Forecast_Capex_Input!CC$12:CC$286,$Z494)
*(INDEX(Forecast_Capex_Input!$H$12:$H$286,$Z494)=Repex),0)
*$DV494</f>
        <v>0</v>
      </c>
      <c r="EF494" s="86" t="str">
        <f t="shared" si="49"/>
        <v>N/A</v>
      </c>
      <c r="EG494" s="28" t="str">
        <f>IFERROR(RANK(EF494,EF$11:EF$1010,0)+COUNTIF(EF$11:EF494,EF494)-1,NA)</f>
        <v>N/A</v>
      </c>
    </row>
    <row r="495" spans="3:137" x14ac:dyDescent="0.2">
      <c r="C495" s="28">
        <f t="shared" si="50"/>
        <v>485</v>
      </c>
      <c r="D495" s="9" t="str" cm="1">
        <f t="array" ref="D495">IFERROR(INDEX(Forecast_Capex_Input!$D$12:$D$286,$Z495),NA)</f>
        <v>N/A</v>
      </c>
      <c r="E495" s="24" t="str" cm="1">
        <f t="array" ref="E495">IF($Z495=NA,NA,INDEX(Forecast_Capex_Input!$E$12:$E$286,$Z495))</f>
        <v>N/A</v>
      </c>
      <c r="F495" s="9" t="str" cm="1">
        <f t="array" aca="1" ref="F495" ca="1">IFERROR(INDEX(General!$E$25:$E$26,$AA495),NA)</f>
        <v>N/A</v>
      </c>
      <c r="G495" s="9" t="str" cm="1">
        <f t="array" aca="1" ref="G495" ca="1">IFERROR(INDEX(Forecast_Capex_Input!$AI$11:$BB$11,$AC495),NA)</f>
        <v>N/A</v>
      </c>
      <c r="H495" s="50" t="str" cm="1">
        <f t="array" aca="1" ref="H495" ca="1">IFERROR(INDEX(Forecast_Capex_Input!$AI$12:$BB$286,$Z495,$AC495),NA)</f>
        <v>N/A</v>
      </c>
      <c r="I495" s="150" t="str" cm="1">
        <f t="array" ref="I495">IFERROR(INDEX(Forecast_Capex_Input!$F$12:$F$286,$Z495),NA)</f>
        <v>N/A</v>
      </c>
      <c r="J495" s="150" t="str" cm="1">
        <f t="array" ref="J495">IFERROR(INDEX(Forecast_Capex_Input!G$12:G$286,$Z495),NA)</f>
        <v>N/A</v>
      </c>
      <c r="K495" s="150" t="str" cm="1">
        <f t="array" ref="K495">IFERROR(INDEX(Forecast_Capex_Input!H$12:H$286,$Z495),NA)</f>
        <v>N/A</v>
      </c>
      <c r="L495" s="150" t="str" cm="1">
        <f t="array" ref="L495">IFERROR(INDEX(Forecast_Capex_Input!I$12:I$286,$Z495),NA)</f>
        <v>N/A</v>
      </c>
      <c r="M495" s="150" t="str" cm="1">
        <f t="array" ref="M495">IFERROR(INDEX(Forecast_Capex_Input!J$12:J$286,$Z495),NA)</f>
        <v>N/A</v>
      </c>
      <c r="N495" s="150" t="str" cm="1">
        <f t="array" ref="N495">IFERROR(INDEX(Forecast_Capex_Input!K$12:K$286,$Z495),NA)</f>
        <v>N/A</v>
      </c>
      <c r="O495" s="150" t="str" cm="1">
        <f t="array" ref="O495">IFERROR(INDEX(Forecast_Capex_Input!L$12:L$286,$Z495),NA)</f>
        <v>N/A</v>
      </c>
      <c r="P495" s="150" t="str" cm="1">
        <f t="array" ref="P495">IFERROR(INDEX(Forecast_Capex_Input!M$12:M$286,$Z495),NA)</f>
        <v>N/A</v>
      </c>
      <c r="Q495" s="24" t="str" cm="1">
        <f t="array" ref="Q495">IFERROR(INDEX(Forecast_Capex_Input!N$12:N$286,$Z495),NA)</f>
        <v>N/A</v>
      </c>
      <c r="R495" s="190" cm="1">
        <f t="array" ref="R495">IFERROR(INDEX(Forecast_Capex_Input!O$12:O$286,$Z495),0)</f>
        <v>0</v>
      </c>
      <c r="S495" s="24" cm="1">
        <f t="array" ref="S495">IFERROR(INDEX(Forecast_Capex_Input!P$12:P$286,$Z495),0)</f>
        <v>0</v>
      </c>
      <c r="T495" s="150" t="str" cm="1">
        <f t="array" aca="1" ref="T495" ca="1">IFERROR(INDEX(General!$K$91:$K$110,$AC495),NA)</f>
        <v>N/A</v>
      </c>
      <c r="U495" s="43" cm="1">
        <f t="array" aca="1" ref="U495" ca="1">IFERROR(
IF($F495=General!$E$25,INDEX(Forecast_Capex_Input!S$12:S$286,$Z495),
INDEX(Forecast_Capex_Input!T$12:T$286,$Z495)),0)</f>
        <v>0</v>
      </c>
      <c r="V495" s="82" t="b">
        <f>IFERROR(INDEX(Overheads!$T$19:$T$26,MATCH($I495,Overheads!$E$19:$E$26,0)),FALSE)</f>
        <v>0</v>
      </c>
      <c r="W495" s="209" cm="1">
        <f t="array" ref="W495">IFERROR(
INDEX(Forecast_Capex_Input!CN$12:CN$286,$Z495),0)</f>
        <v>0</v>
      </c>
      <c r="X495" s="209">
        <f>IFERROR(
MATCH($W495,General!$L$39:$S$39,0),1)</f>
        <v>1</v>
      </c>
      <c r="Z495" s="28" t="str">
        <f>IFERROR(
IF(MATCH($C495,Forecast_Capex_Input!$CI$12:$CI$286,1)+1&gt;MAX(Forecast_Capex_Input!$C$12:$C$286),NA,
MATCH($C495,Forecast_Capex_Input!$CI$12:$CI$286,1)+1),1)</f>
        <v>N/A</v>
      </c>
      <c r="AA495" s="28" t="str" cm="1">
        <f t="array" aca="1" ref="AA495" ca="1">IFERROR(
IF(Z494&lt;&gt;Z495,1,
IF(COUNTIF(OFFSET(AA494,0,0,-INDEX(Forecast_Capex_Input!$CG$12:$CG$286,$Z495)),AA494)=INDEX(Forecast_Capex_Input!$CG$12:$CG$286,$Z495),AA494+1,AA494)),NA)</f>
        <v>N/A</v>
      </c>
      <c r="AB495" s="28" t="str" cm="1">
        <f t="array" ref="AB495">IFERROR($C495-IF($Z495=1,1,INDEX(Forecast_Capex_Input!$CI$12:$CI$286,$Z495-1))+1,NA)</f>
        <v>N/A</v>
      </c>
      <c r="AC495" s="28" t="str" cm="1">
        <f t="array" aca="1" ref="AC495" ca="1">IFERROR(IF(AA495=1,
INDEX(Forecast_Capex_Input!$AI$10:$BB$10,SMALL(IF(INDEX(Forecast_Capex_Input!$AI$12:$BB$286,$Z495,0)&gt;0,COLUMN(Forecast_Capex_Input!$AI$10:$BB$10)-COLUMN(Forecast_Capex_Input!$AI$12)+1),ROWS(OFFSET(AC494,0,0,-$AB495)))),
OFFSET(AC494,-INDEX(Forecast_Capex_Input!$CG$12:$CG$286,$Z495)+1,0)),NA)</f>
        <v>N/A</v>
      </c>
      <c r="AD495" s="28" t="str">
        <f t="shared" ca="1" si="47"/>
        <v>N/A</v>
      </c>
      <c r="AE495" s="82" t="b">
        <f t="shared" si="51"/>
        <v>0</v>
      </c>
      <c r="AF495" s="78" t="b">
        <v>0</v>
      </c>
      <c r="AG495" s="82" t="b">
        <f t="shared" si="48"/>
        <v>1</v>
      </c>
      <c r="AI495" s="55">
        <v>0</v>
      </c>
      <c r="AJ495" s="55">
        <v>0</v>
      </c>
      <c r="AK495" s="55">
        <v>0</v>
      </c>
      <c r="AL495" s="55">
        <v>0</v>
      </c>
      <c r="AM495" s="55">
        <v>0</v>
      </c>
      <c r="AN495" s="135">
        <v>0</v>
      </c>
      <c r="AP495" s="55">
        <v>0</v>
      </c>
      <c r="AQ495" s="55">
        <v>0</v>
      </c>
      <c r="AR495" s="55">
        <v>0</v>
      </c>
      <c r="AS495" s="55">
        <v>0</v>
      </c>
      <c r="AT495" s="55">
        <v>0</v>
      </c>
      <c r="AU495" s="135">
        <v>0</v>
      </c>
      <c r="AW495" s="55">
        <v>0</v>
      </c>
      <c r="AX495" s="55">
        <v>0</v>
      </c>
      <c r="AY495" s="55">
        <v>0</v>
      </c>
      <c r="AZ495" s="55">
        <v>0</v>
      </c>
      <c r="BA495" s="55">
        <v>0</v>
      </c>
      <c r="BB495" s="135">
        <v>0</v>
      </c>
      <c r="BD495" s="55">
        <v>0</v>
      </c>
      <c r="BE495" s="55">
        <v>0</v>
      </c>
      <c r="BF495" s="55">
        <v>0</v>
      </c>
      <c r="BG495" s="55">
        <v>0</v>
      </c>
      <c r="BH495" s="55">
        <v>0</v>
      </c>
      <c r="BI495" s="135">
        <v>0</v>
      </c>
      <c r="BK495" s="55">
        <v>0</v>
      </c>
      <c r="BL495" s="55">
        <v>0</v>
      </c>
      <c r="BM495" s="55">
        <v>0</v>
      </c>
      <c r="BN495" s="55">
        <v>0</v>
      </c>
      <c r="BO495" s="55">
        <v>0</v>
      </c>
      <c r="BP495" s="135">
        <v>0</v>
      </c>
      <c r="BR495" s="147">
        <v>0</v>
      </c>
      <c r="BS495" s="147">
        <v>0</v>
      </c>
      <c r="BT495" s="147">
        <v>0</v>
      </c>
      <c r="BU495" s="147">
        <v>0</v>
      </c>
      <c r="BV495" s="147">
        <v>0</v>
      </c>
      <c r="BX495" s="55">
        <v>0</v>
      </c>
      <c r="BY495" s="55">
        <v>0</v>
      </c>
      <c r="BZ495" s="55">
        <v>0</v>
      </c>
      <c r="CA495" s="55">
        <v>0</v>
      </c>
      <c r="CB495" s="55">
        <v>0</v>
      </c>
      <c r="CC495" s="135">
        <v>0</v>
      </c>
      <c r="CE495" s="55">
        <v>0</v>
      </c>
      <c r="CF495" s="55">
        <v>0</v>
      </c>
      <c r="CG495" s="55">
        <v>0</v>
      </c>
      <c r="CH495" s="55">
        <v>0</v>
      </c>
      <c r="CI495" s="55">
        <v>0</v>
      </c>
      <c r="CJ495" s="135">
        <v>0</v>
      </c>
      <c r="CL495" s="55">
        <v>0</v>
      </c>
      <c r="CM495" s="55">
        <v>0</v>
      </c>
      <c r="CN495" s="55">
        <v>0</v>
      </c>
      <c r="CO495" s="55">
        <v>0</v>
      </c>
      <c r="CP495" s="55">
        <v>0</v>
      </c>
      <c r="CQ495" s="135">
        <v>0</v>
      </c>
      <c r="CS495" s="67">
        <v>0</v>
      </c>
      <c r="CT495" s="67">
        <v>0</v>
      </c>
      <c r="CU495" s="67">
        <v>0</v>
      </c>
      <c r="CV495" s="67">
        <v>0</v>
      </c>
      <c r="CW495" s="67">
        <v>0</v>
      </c>
      <c r="CX495" s="135">
        <v>0</v>
      </c>
      <c r="CZ495" s="55">
        <v>0</v>
      </c>
      <c r="DA495" s="55">
        <v>0</v>
      </c>
      <c r="DB495" s="55">
        <v>0</v>
      </c>
      <c r="DC495" s="55">
        <v>0</v>
      </c>
      <c r="DD495" s="55">
        <v>0</v>
      </c>
      <c r="DE495" s="135">
        <v>0</v>
      </c>
      <c r="DG495" s="43" t="b" cm="1">
        <f t="array" aca="1" ref="DG495" ca="1">OR($G495=Forecast_Capex_Input!$BF$8:$BF$10)</f>
        <v>0</v>
      </c>
      <c r="DH495" s="43" cm="1">
        <f t="array" aca="1" ref="DH495" ca="1">IFERROR(INDEX(Forecast_Capex_Input!BG$12:BG$286,$Z495)
*(INDEX(Forecast_Capex_Input!$H$12:$H$286,$Z495)=Repex),0)
*$DG495</f>
        <v>0</v>
      </c>
      <c r="DI495" s="43" cm="1">
        <f t="array" aca="1" ref="DI495" ca="1">IFERROR(INDEX(Forecast_Capex_Input!BH$12:BH$286,$Z495)
*(INDEX(Forecast_Capex_Input!$H$12:$H$286,$Z495)=Repex),0)
*$DG495</f>
        <v>0</v>
      </c>
      <c r="DJ495" s="43" cm="1">
        <f t="array" aca="1" ref="DJ495" ca="1">IFERROR(INDEX(Forecast_Capex_Input!BI$12:BI$286,$Z495)
*(INDEX(Forecast_Capex_Input!$H$12:$H$286,$Z495)=Repex),0)
*$DG495</f>
        <v>0</v>
      </c>
      <c r="DK495" s="43" cm="1">
        <f t="array" aca="1" ref="DK495" ca="1">IFERROR(INDEX(Forecast_Capex_Input!BJ$12:BJ$286,$Z495)
*(INDEX(Forecast_Capex_Input!$H$12:$H$286,$Z495)=Repex),0)
*$DG495</f>
        <v>0</v>
      </c>
      <c r="DL495" s="43" cm="1">
        <f t="array" aca="1" ref="DL495" ca="1">IFERROR(INDEX(Forecast_Capex_Input!BK$12:BK$286,$Z495)
*(INDEX(Forecast_Capex_Input!$H$12:$H$286,$Z495)=Repex),0)
*$DG495</f>
        <v>0</v>
      </c>
      <c r="DM495" s="43" cm="1">
        <f t="array" aca="1" ref="DM495" ca="1">IFERROR(INDEX(Forecast_Capex_Input!BL$12:BL$286,$Z495)
*(INDEX(Forecast_Capex_Input!$H$12:$H$286,$Z495)=Repex),0)
*$DG495</f>
        <v>0</v>
      </c>
      <c r="DO495" s="43" t="b" cm="1">
        <f t="array" aca="1" ref="DO495" ca="1">OR($G495=Forecast_Capex_Input!$BN$8:$BN$9)</f>
        <v>0</v>
      </c>
      <c r="DP495" s="43" cm="1">
        <f t="array" aca="1" ref="DP495" ca="1">IFERROR(INDEX(Forecast_Capex_Input!BO$12:BO$286,$Z495)
*(INDEX(Forecast_Capex_Input!$H$12:$H$286,$Z495)=Repex),0)
*$DO495</f>
        <v>0</v>
      </c>
      <c r="DQ495" s="43" cm="1">
        <f t="array" aca="1" ref="DQ495" ca="1">IFERROR(INDEX(Forecast_Capex_Input!BP$12:BP$286,$Z495)
*(INDEX(Forecast_Capex_Input!$H$12:$H$286,$Z495)=Repex),0)
*$DO495</f>
        <v>0</v>
      </c>
      <c r="DR495" s="43" cm="1">
        <f t="array" aca="1" ref="DR495" ca="1">IFERROR(INDEX(Forecast_Capex_Input!BQ$12:BQ$286,$Z495)
*(INDEX(Forecast_Capex_Input!$H$12:$H$286,$Z495)=Repex),0)
*$DO495</f>
        <v>0</v>
      </c>
      <c r="DS495" s="43" cm="1">
        <f t="array" aca="1" ref="DS495" ca="1">IFERROR(INDEX(Forecast_Capex_Input!BR$12:BR$286,$Z495)
*(INDEX(Forecast_Capex_Input!$H$12:$H$286,$Z495)=Repex),0)
*$DO495</f>
        <v>0</v>
      </c>
      <c r="DT495" s="43" cm="1">
        <f t="array" aca="1" ref="DT495" ca="1">IFERROR(INDEX(Forecast_Capex_Input!BS$12:BS$286,$Z495)
*(INDEX(Forecast_Capex_Input!$H$12:$H$286,$Z495)=Repex),0)
*$DO495</f>
        <v>0</v>
      </c>
      <c r="DV495" s="43" t="b" cm="1">
        <f t="array" aca="1" ref="DV495" ca="1">OR($G495=Forecast_Capex_Input!$BU$8:$BU$10)</f>
        <v>0</v>
      </c>
      <c r="DW495" s="43" cm="1">
        <f t="array" aca="1" ref="DW495" ca="1">IFERROR(INDEX(Forecast_Capex_Input!BV$12:BV$286,$Z495)
*(INDEX(Forecast_Capex_Input!$H$12:$H$286,$Z495)=Repex),0)
*$DV495</f>
        <v>0</v>
      </c>
      <c r="DX495" s="43" cm="1">
        <f t="array" aca="1" ref="DX495" ca="1">IFERROR(INDEX(Forecast_Capex_Input!BW$12:BW$286,$Z495)
*(INDEX(Forecast_Capex_Input!$H$12:$H$286,$Z495)=Repex),0)
*$DV495</f>
        <v>0</v>
      </c>
      <c r="DY495" s="43" cm="1">
        <f t="array" aca="1" ref="DY495" ca="1">IFERROR(INDEX(Forecast_Capex_Input!BX$12:BX$286,$Z495)
*(INDEX(Forecast_Capex_Input!$H$12:$H$286,$Z495)=Repex),0)
*$DV495</f>
        <v>0</v>
      </c>
      <c r="DZ495" s="43" cm="1">
        <f t="array" aca="1" ref="DZ495" ca="1">IFERROR(INDEX(Forecast_Capex_Input!BY$12:BY$286,$Z495)
*(INDEX(Forecast_Capex_Input!$H$12:$H$286,$Z495)=Repex),0)
*$DV495</f>
        <v>0</v>
      </c>
      <c r="EA495" s="43" cm="1">
        <f t="array" aca="1" ref="EA495" ca="1">IFERROR(INDEX(Forecast_Capex_Input!BZ$12:BZ$286,$Z495)
*(INDEX(Forecast_Capex_Input!$H$12:$H$286,$Z495)=Repex),0)
*$DV495</f>
        <v>0</v>
      </c>
      <c r="EB495" s="43" cm="1">
        <f t="array" aca="1" ref="EB495" ca="1">IFERROR(INDEX(Forecast_Capex_Input!CA$12:CA$286,$Z495)
*(INDEX(Forecast_Capex_Input!$H$12:$H$286,$Z495)=Repex),0)
*$DV495</f>
        <v>0</v>
      </c>
      <c r="EC495" s="43" cm="1">
        <f t="array" aca="1" ref="EC495" ca="1">IFERROR(INDEX(Forecast_Capex_Input!CB$12:CB$286,$Z495)
*(INDEX(Forecast_Capex_Input!$H$12:$H$286,$Z495)=Repex),0)
*$DV495</f>
        <v>0</v>
      </c>
      <c r="ED495" s="43" cm="1">
        <f t="array" aca="1" ref="ED495" ca="1">IFERROR(INDEX(Forecast_Capex_Input!CC$12:CC$286,$Z495)
*(INDEX(Forecast_Capex_Input!$H$12:$H$286,$Z495)=Repex),0)
*$DV495</f>
        <v>0</v>
      </c>
      <c r="EF495" s="86" t="str">
        <f t="shared" si="49"/>
        <v>N/A</v>
      </c>
      <c r="EG495" s="28" t="str">
        <f>IFERROR(RANK(EF495,EF$11:EF$1010,0)+COUNTIF(EF$11:EF495,EF495)-1,NA)</f>
        <v>N/A</v>
      </c>
    </row>
    <row r="496" spans="3:137" x14ac:dyDescent="0.2">
      <c r="C496" s="28">
        <f t="shared" si="50"/>
        <v>486</v>
      </c>
      <c r="D496" s="9" t="str" cm="1">
        <f t="array" ref="D496">IFERROR(INDEX(Forecast_Capex_Input!$D$12:$D$286,$Z496),NA)</f>
        <v>N/A</v>
      </c>
      <c r="E496" s="24" t="str" cm="1">
        <f t="array" ref="E496">IF($Z496=NA,NA,INDEX(Forecast_Capex_Input!$E$12:$E$286,$Z496))</f>
        <v>N/A</v>
      </c>
      <c r="F496" s="9" t="str" cm="1">
        <f t="array" aca="1" ref="F496" ca="1">IFERROR(INDEX(General!$E$25:$E$26,$AA496),NA)</f>
        <v>N/A</v>
      </c>
      <c r="G496" s="9" t="str" cm="1">
        <f t="array" aca="1" ref="G496" ca="1">IFERROR(INDEX(Forecast_Capex_Input!$AI$11:$BB$11,$AC496),NA)</f>
        <v>N/A</v>
      </c>
      <c r="H496" s="50" t="str" cm="1">
        <f t="array" aca="1" ref="H496" ca="1">IFERROR(INDEX(Forecast_Capex_Input!$AI$12:$BB$286,$Z496,$AC496),NA)</f>
        <v>N/A</v>
      </c>
      <c r="I496" s="150" t="str" cm="1">
        <f t="array" ref="I496">IFERROR(INDEX(Forecast_Capex_Input!$F$12:$F$286,$Z496),NA)</f>
        <v>N/A</v>
      </c>
      <c r="J496" s="150" t="str" cm="1">
        <f t="array" ref="J496">IFERROR(INDEX(Forecast_Capex_Input!G$12:G$286,$Z496),NA)</f>
        <v>N/A</v>
      </c>
      <c r="K496" s="150" t="str" cm="1">
        <f t="array" ref="K496">IFERROR(INDEX(Forecast_Capex_Input!H$12:H$286,$Z496),NA)</f>
        <v>N/A</v>
      </c>
      <c r="L496" s="150" t="str" cm="1">
        <f t="array" ref="L496">IFERROR(INDEX(Forecast_Capex_Input!I$12:I$286,$Z496),NA)</f>
        <v>N/A</v>
      </c>
      <c r="M496" s="150" t="str" cm="1">
        <f t="array" ref="M496">IFERROR(INDEX(Forecast_Capex_Input!J$12:J$286,$Z496),NA)</f>
        <v>N/A</v>
      </c>
      <c r="N496" s="150" t="str" cm="1">
        <f t="array" ref="N496">IFERROR(INDEX(Forecast_Capex_Input!K$12:K$286,$Z496),NA)</f>
        <v>N/A</v>
      </c>
      <c r="O496" s="150" t="str" cm="1">
        <f t="array" ref="O496">IFERROR(INDEX(Forecast_Capex_Input!L$12:L$286,$Z496),NA)</f>
        <v>N/A</v>
      </c>
      <c r="P496" s="150" t="str" cm="1">
        <f t="array" ref="P496">IFERROR(INDEX(Forecast_Capex_Input!M$12:M$286,$Z496),NA)</f>
        <v>N/A</v>
      </c>
      <c r="Q496" s="24" t="str" cm="1">
        <f t="array" ref="Q496">IFERROR(INDEX(Forecast_Capex_Input!N$12:N$286,$Z496),NA)</f>
        <v>N/A</v>
      </c>
      <c r="R496" s="190" cm="1">
        <f t="array" ref="R496">IFERROR(INDEX(Forecast_Capex_Input!O$12:O$286,$Z496),0)</f>
        <v>0</v>
      </c>
      <c r="S496" s="24" cm="1">
        <f t="array" ref="S496">IFERROR(INDEX(Forecast_Capex_Input!P$12:P$286,$Z496),0)</f>
        <v>0</v>
      </c>
      <c r="T496" s="150" t="str" cm="1">
        <f t="array" aca="1" ref="T496" ca="1">IFERROR(INDEX(General!$K$91:$K$110,$AC496),NA)</f>
        <v>N/A</v>
      </c>
      <c r="U496" s="43" cm="1">
        <f t="array" aca="1" ref="U496" ca="1">IFERROR(
IF($F496=General!$E$25,INDEX(Forecast_Capex_Input!S$12:S$286,$Z496),
INDEX(Forecast_Capex_Input!T$12:T$286,$Z496)),0)</f>
        <v>0</v>
      </c>
      <c r="V496" s="82" t="b">
        <f>IFERROR(INDEX(Overheads!$T$19:$T$26,MATCH($I496,Overheads!$E$19:$E$26,0)),FALSE)</f>
        <v>0</v>
      </c>
      <c r="W496" s="209" cm="1">
        <f t="array" ref="W496">IFERROR(
INDEX(Forecast_Capex_Input!CN$12:CN$286,$Z496),0)</f>
        <v>0</v>
      </c>
      <c r="X496" s="209">
        <f>IFERROR(
MATCH($W496,General!$L$39:$S$39,0),1)</f>
        <v>1</v>
      </c>
      <c r="Z496" s="28" t="str">
        <f>IFERROR(
IF(MATCH($C496,Forecast_Capex_Input!$CI$12:$CI$286,1)+1&gt;MAX(Forecast_Capex_Input!$C$12:$C$286),NA,
MATCH($C496,Forecast_Capex_Input!$CI$12:$CI$286,1)+1),1)</f>
        <v>N/A</v>
      </c>
      <c r="AA496" s="28" t="str" cm="1">
        <f t="array" aca="1" ref="AA496" ca="1">IFERROR(
IF(Z495&lt;&gt;Z496,1,
IF(COUNTIF(OFFSET(AA495,0,0,-INDEX(Forecast_Capex_Input!$CG$12:$CG$286,$Z496)),AA495)=INDEX(Forecast_Capex_Input!$CG$12:$CG$286,$Z496),AA495+1,AA495)),NA)</f>
        <v>N/A</v>
      </c>
      <c r="AB496" s="28" t="str" cm="1">
        <f t="array" ref="AB496">IFERROR($C496-IF($Z496=1,1,INDEX(Forecast_Capex_Input!$CI$12:$CI$286,$Z496-1))+1,NA)</f>
        <v>N/A</v>
      </c>
      <c r="AC496" s="28" t="str" cm="1">
        <f t="array" aca="1" ref="AC496" ca="1">IFERROR(IF(AA496=1,
INDEX(Forecast_Capex_Input!$AI$10:$BB$10,SMALL(IF(INDEX(Forecast_Capex_Input!$AI$12:$BB$286,$Z496,0)&gt;0,COLUMN(Forecast_Capex_Input!$AI$10:$BB$10)-COLUMN(Forecast_Capex_Input!$AI$12)+1),ROWS(OFFSET(AC495,0,0,-$AB496)))),
OFFSET(AC495,-INDEX(Forecast_Capex_Input!$CG$12:$CG$286,$Z496)+1,0)),NA)</f>
        <v>N/A</v>
      </c>
      <c r="AD496" s="28" t="str">
        <f t="shared" ca="1" si="47"/>
        <v>N/A</v>
      </c>
      <c r="AE496" s="82" t="b">
        <f t="shared" si="51"/>
        <v>0</v>
      </c>
      <c r="AF496" s="78" t="b">
        <v>0</v>
      </c>
      <c r="AG496" s="82" t="b">
        <f t="shared" si="48"/>
        <v>1</v>
      </c>
      <c r="AI496" s="55">
        <v>0</v>
      </c>
      <c r="AJ496" s="55">
        <v>0</v>
      </c>
      <c r="AK496" s="55">
        <v>0</v>
      </c>
      <c r="AL496" s="55">
        <v>0</v>
      </c>
      <c r="AM496" s="55">
        <v>0</v>
      </c>
      <c r="AN496" s="135">
        <v>0</v>
      </c>
      <c r="AP496" s="55">
        <v>0</v>
      </c>
      <c r="AQ496" s="55">
        <v>0</v>
      </c>
      <c r="AR496" s="55">
        <v>0</v>
      </c>
      <c r="AS496" s="55">
        <v>0</v>
      </c>
      <c r="AT496" s="55">
        <v>0</v>
      </c>
      <c r="AU496" s="135">
        <v>0</v>
      </c>
      <c r="AW496" s="55">
        <v>0</v>
      </c>
      <c r="AX496" s="55">
        <v>0</v>
      </c>
      <c r="AY496" s="55">
        <v>0</v>
      </c>
      <c r="AZ496" s="55">
        <v>0</v>
      </c>
      <c r="BA496" s="55">
        <v>0</v>
      </c>
      <c r="BB496" s="135">
        <v>0</v>
      </c>
      <c r="BD496" s="55">
        <v>0</v>
      </c>
      <c r="BE496" s="55">
        <v>0</v>
      </c>
      <c r="BF496" s="55">
        <v>0</v>
      </c>
      <c r="BG496" s="55">
        <v>0</v>
      </c>
      <c r="BH496" s="55">
        <v>0</v>
      </c>
      <c r="BI496" s="135">
        <v>0</v>
      </c>
      <c r="BK496" s="55">
        <v>0</v>
      </c>
      <c r="BL496" s="55">
        <v>0</v>
      </c>
      <c r="BM496" s="55">
        <v>0</v>
      </c>
      <c r="BN496" s="55">
        <v>0</v>
      </c>
      <c r="BO496" s="55">
        <v>0</v>
      </c>
      <c r="BP496" s="135">
        <v>0</v>
      </c>
      <c r="BR496" s="147">
        <v>0</v>
      </c>
      <c r="BS496" s="147">
        <v>0</v>
      </c>
      <c r="BT496" s="147">
        <v>0</v>
      </c>
      <c r="BU496" s="147">
        <v>0</v>
      </c>
      <c r="BV496" s="147">
        <v>0</v>
      </c>
      <c r="BX496" s="55">
        <v>0</v>
      </c>
      <c r="BY496" s="55">
        <v>0</v>
      </c>
      <c r="BZ496" s="55">
        <v>0</v>
      </c>
      <c r="CA496" s="55">
        <v>0</v>
      </c>
      <c r="CB496" s="55">
        <v>0</v>
      </c>
      <c r="CC496" s="135">
        <v>0</v>
      </c>
      <c r="CE496" s="55">
        <v>0</v>
      </c>
      <c r="CF496" s="55">
        <v>0</v>
      </c>
      <c r="CG496" s="55">
        <v>0</v>
      </c>
      <c r="CH496" s="55">
        <v>0</v>
      </c>
      <c r="CI496" s="55">
        <v>0</v>
      </c>
      <c r="CJ496" s="135">
        <v>0</v>
      </c>
      <c r="CL496" s="55">
        <v>0</v>
      </c>
      <c r="CM496" s="55">
        <v>0</v>
      </c>
      <c r="CN496" s="55">
        <v>0</v>
      </c>
      <c r="CO496" s="55">
        <v>0</v>
      </c>
      <c r="CP496" s="55">
        <v>0</v>
      </c>
      <c r="CQ496" s="135">
        <v>0</v>
      </c>
      <c r="CS496" s="67">
        <v>0</v>
      </c>
      <c r="CT496" s="67">
        <v>0</v>
      </c>
      <c r="CU496" s="67">
        <v>0</v>
      </c>
      <c r="CV496" s="67">
        <v>0</v>
      </c>
      <c r="CW496" s="67">
        <v>0</v>
      </c>
      <c r="CX496" s="135">
        <v>0</v>
      </c>
      <c r="CZ496" s="55">
        <v>0</v>
      </c>
      <c r="DA496" s="55">
        <v>0</v>
      </c>
      <c r="DB496" s="55">
        <v>0</v>
      </c>
      <c r="DC496" s="55">
        <v>0</v>
      </c>
      <c r="DD496" s="55">
        <v>0</v>
      </c>
      <c r="DE496" s="135">
        <v>0</v>
      </c>
      <c r="DG496" s="43" t="b" cm="1">
        <f t="array" aca="1" ref="DG496" ca="1">OR($G496=Forecast_Capex_Input!$BF$8:$BF$10)</f>
        <v>0</v>
      </c>
      <c r="DH496" s="43" cm="1">
        <f t="array" aca="1" ref="DH496" ca="1">IFERROR(INDEX(Forecast_Capex_Input!BG$12:BG$286,$Z496)
*(INDEX(Forecast_Capex_Input!$H$12:$H$286,$Z496)=Repex),0)
*$DG496</f>
        <v>0</v>
      </c>
      <c r="DI496" s="43" cm="1">
        <f t="array" aca="1" ref="DI496" ca="1">IFERROR(INDEX(Forecast_Capex_Input!BH$12:BH$286,$Z496)
*(INDEX(Forecast_Capex_Input!$H$12:$H$286,$Z496)=Repex),0)
*$DG496</f>
        <v>0</v>
      </c>
      <c r="DJ496" s="43" cm="1">
        <f t="array" aca="1" ref="DJ496" ca="1">IFERROR(INDEX(Forecast_Capex_Input!BI$12:BI$286,$Z496)
*(INDEX(Forecast_Capex_Input!$H$12:$H$286,$Z496)=Repex),0)
*$DG496</f>
        <v>0</v>
      </c>
      <c r="DK496" s="43" cm="1">
        <f t="array" aca="1" ref="DK496" ca="1">IFERROR(INDEX(Forecast_Capex_Input!BJ$12:BJ$286,$Z496)
*(INDEX(Forecast_Capex_Input!$H$12:$H$286,$Z496)=Repex),0)
*$DG496</f>
        <v>0</v>
      </c>
      <c r="DL496" s="43" cm="1">
        <f t="array" aca="1" ref="DL496" ca="1">IFERROR(INDEX(Forecast_Capex_Input!BK$12:BK$286,$Z496)
*(INDEX(Forecast_Capex_Input!$H$12:$H$286,$Z496)=Repex),0)
*$DG496</f>
        <v>0</v>
      </c>
      <c r="DM496" s="43" cm="1">
        <f t="array" aca="1" ref="DM496" ca="1">IFERROR(INDEX(Forecast_Capex_Input!BL$12:BL$286,$Z496)
*(INDEX(Forecast_Capex_Input!$H$12:$H$286,$Z496)=Repex),0)
*$DG496</f>
        <v>0</v>
      </c>
      <c r="DO496" s="43" t="b" cm="1">
        <f t="array" aca="1" ref="DO496" ca="1">OR($G496=Forecast_Capex_Input!$BN$8:$BN$9)</f>
        <v>0</v>
      </c>
      <c r="DP496" s="43" cm="1">
        <f t="array" aca="1" ref="DP496" ca="1">IFERROR(INDEX(Forecast_Capex_Input!BO$12:BO$286,$Z496)
*(INDEX(Forecast_Capex_Input!$H$12:$H$286,$Z496)=Repex),0)
*$DO496</f>
        <v>0</v>
      </c>
      <c r="DQ496" s="43" cm="1">
        <f t="array" aca="1" ref="DQ496" ca="1">IFERROR(INDEX(Forecast_Capex_Input!BP$12:BP$286,$Z496)
*(INDEX(Forecast_Capex_Input!$H$12:$H$286,$Z496)=Repex),0)
*$DO496</f>
        <v>0</v>
      </c>
      <c r="DR496" s="43" cm="1">
        <f t="array" aca="1" ref="DR496" ca="1">IFERROR(INDEX(Forecast_Capex_Input!BQ$12:BQ$286,$Z496)
*(INDEX(Forecast_Capex_Input!$H$12:$H$286,$Z496)=Repex),0)
*$DO496</f>
        <v>0</v>
      </c>
      <c r="DS496" s="43" cm="1">
        <f t="array" aca="1" ref="DS496" ca="1">IFERROR(INDEX(Forecast_Capex_Input!BR$12:BR$286,$Z496)
*(INDEX(Forecast_Capex_Input!$H$12:$H$286,$Z496)=Repex),0)
*$DO496</f>
        <v>0</v>
      </c>
      <c r="DT496" s="43" cm="1">
        <f t="array" aca="1" ref="DT496" ca="1">IFERROR(INDEX(Forecast_Capex_Input!BS$12:BS$286,$Z496)
*(INDEX(Forecast_Capex_Input!$H$12:$H$286,$Z496)=Repex),0)
*$DO496</f>
        <v>0</v>
      </c>
      <c r="DV496" s="43" t="b" cm="1">
        <f t="array" aca="1" ref="DV496" ca="1">OR($G496=Forecast_Capex_Input!$BU$8:$BU$10)</f>
        <v>0</v>
      </c>
      <c r="DW496" s="43" cm="1">
        <f t="array" aca="1" ref="DW496" ca="1">IFERROR(INDEX(Forecast_Capex_Input!BV$12:BV$286,$Z496)
*(INDEX(Forecast_Capex_Input!$H$12:$H$286,$Z496)=Repex),0)
*$DV496</f>
        <v>0</v>
      </c>
      <c r="DX496" s="43" cm="1">
        <f t="array" aca="1" ref="DX496" ca="1">IFERROR(INDEX(Forecast_Capex_Input!BW$12:BW$286,$Z496)
*(INDEX(Forecast_Capex_Input!$H$12:$H$286,$Z496)=Repex),0)
*$DV496</f>
        <v>0</v>
      </c>
      <c r="DY496" s="43" cm="1">
        <f t="array" aca="1" ref="DY496" ca="1">IFERROR(INDEX(Forecast_Capex_Input!BX$12:BX$286,$Z496)
*(INDEX(Forecast_Capex_Input!$H$12:$H$286,$Z496)=Repex),0)
*$DV496</f>
        <v>0</v>
      </c>
      <c r="DZ496" s="43" cm="1">
        <f t="array" aca="1" ref="DZ496" ca="1">IFERROR(INDEX(Forecast_Capex_Input!BY$12:BY$286,$Z496)
*(INDEX(Forecast_Capex_Input!$H$12:$H$286,$Z496)=Repex),0)
*$DV496</f>
        <v>0</v>
      </c>
      <c r="EA496" s="43" cm="1">
        <f t="array" aca="1" ref="EA496" ca="1">IFERROR(INDEX(Forecast_Capex_Input!BZ$12:BZ$286,$Z496)
*(INDEX(Forecast_Capex_Input!$H$12:$H$286,$Z496)=Repex),0)
*$DV496</f>
        <v>0</v>
      </c>
      <c r="EB496" s="43" cm="1">
        <f t="array" aca="1" ref="EB496" ca="1">IFERROR(INDEX(Forecast_Capex_Input!CA$12:CA$286,$Z496)
*(INDEX(Forecast_Capex_Input!$H$12:$H$286,$Z496)=Repex),0)
*$DV496</f>
        <v>0</v>
      </c>
      <c r="EC496" s="43" cm="1">
        <f t="array" aca="1" ref="EC496" ca="1">IFERROR(INDEX(Forecast_Capex_Input!CB$12:CB$286,$Z496)
*(INDEX(Forecast_Capex_Input!$H$12:$H$286,$Z496)=Repex),0)
*$DV496</f>
        <v>0</v>
      </c>
      <c r="ED496" s="43" cm="1">
        <f t="array" aca="1" ref="ED496" ca="1">IFERROR(INDEX(Forecast_Capex_Input!CC$12:CC$286,$Z496)
*(INDEX(Forecast_Capex_Input!$H$12:$H$286,$Z496)=Repex),0)
*$DV496</f>
        <v>0</v>
      </c>
      <c r="EF496" s="86" t="str">
        <f t="shared" si="49"/>
        <v>N/A</v>
      </c>
      <c r="EG496" s="28" t="str">
        <f>IFERROR(RANK(EF496,EF$11:EF$1010,0)+COUNTIF(EF$11:EF496,EF496)-1,NA)</f>
        <v>N/A</v>
      </c>
    </row>
    <row r="497" spans="3:137" x14ac:dyDescent="0.2">
      <c r="C497" s="28">
        <f t="shared" si="50"/>
        <v>487</v>
      </c>
      <c r="D497" s="9" t="str" cm="1">
        <f t="array" ref="D497">IFERROR(INDEX(Forecast_Capex_Input!$D$12:$D$286,$Z497),NA)</f>
        <v>N/A</v>
      </c>
      <c r="E497" s="24" t="str" cm="1">
        <f t="array" ref="E497">IF($Z497=NA,NA,INDEX(Forecast_Capex_Input!$E$12:$E$286,$Z497))</f>
        <v>N/A</v>
      </c>
      <c r="F497" s="9" t="str" cm="1">
        <f t="array" aca="1" ref="F497" ca="1">IFERROR(INDEX(General!$E$25:$E$26,$AA497),NA)</f>
        <v>N/A</v>
      </c>
      <c r="G497" s="9" t="str" cm="1">
        <f t="array" aca="1" ref="G497" ca="1">IFERROR(INDEX(Forecast_Capex_Input!$AI$11:$BB$11,$AC497),NA)</f>
        <v>N/A</v>
      </c>
      <c r="H497" s="50" t="str" cm="1">
        <f t="array" aca="1" ref="H497" ca="1">IFERROR(INDEX(Forecast_Capex_Input!$AI$12:$BB$286,$Z497,$AC497),NA)</f>
        <v>N/A</v>
      </c>
      <c r="I497" s="150" t="str" cm="1">
        <f t="array" ref="I497">IFERROR(INDEX(Forecast_Capex_Input!$F$12:$F$286,$Z497),NA)</f>
        <v>N/A</v>
      </c>
      <c r="J497" s="150" t="str" cm="1">
        <f t="array" ref="J497">IFERROR(INDEX(Forecast_Capex_Input!G$12:G$286,$Z497),NA)</f>
        <v>N/A</v>
      </c>
      <c r="K497" s="150" t="str" cm="1">
        <f t="array" ref="K497">IFERROR(INDEX(Forecast_Capex_Input!H$12:H$286,$Z497),NA)</f>
        <v>N/A</v>
      </c>
      <c r="L497" s="150" t="str" cm="1">
        <f t="array" ref="L497">IFERROR(INDEX(Forecast_Capex_Input!I$12:I$286,$Z497),NA)</f>
        <v>N/A</v>
      </c>
      <c r="M497" s="150" t="str" cm="1">
        <f t="array" ref="M497">IFERROR(INDEX(Forecast_Capex_Input!J$12:J$286,$Z497),NA)</f>
        <v>N/A</v>
      </c>
      <c r="N497" s="150" t="str" cm="1">
        <f t="array" ref="N497">IFERROR(INDEX(Forecast_Capex_Input!K$12:K$286,$Z497),NA)</f>
        <v>N/A</v>
      </c>
      <c r="O497" s="150" t="str" cm="1">
        <f t="array" ref="O497">IFERROR(INDEX(Forecast_Capex_Input!L$12:L$286,$Z497),NA)</f>
        <v>N/A</v>
      </c>
      <c r="P497" s="150" t="str" cm="1">
        <f t="array" ref="P497">IFERROR(INDEX(Forecast_Capex_Input!M$12:M$286,$Z497),NA)</f>
        <v>N/A</v>
      </c>
      <c r="Q497" s="24" t="str" cm="1">
        <f t="array" ref="Q497">IFERROR(INDEX(Forecast_Capex_Input!N$12:N$286,$Z497),NA)</f>
        <v>N/A</v>
      </c>
      <c r="R497" s="190" cm="1">
        <f t="array" ref="R497">IFERROR(INDEX(Forecast_Capex_Input!O$12:O$286,$Z497),0)</f>
        <v>0</v>
      </c>
      <c r="S497" s="24" cm="1">
        <f t="array" ref="S497">IFERROR(INDEX(Forecast_Capex_Input!P$12:P$286,$Z497),0)</f>
        <v>0</v>
      </c>
      <c r="T497" s="150" t="str" cm="1">
        <f t="array" aca="1" ref="T497" ca="1">IFERROR(INDEX(General!$K$91:$K$110,$AC497),NA)</f>
        <v>N/A</v>
      </c>
      <c r="U497" s="43" cm="1">
        <f t="array" aca="1" ref="U497" ca="1">IFERROR(
IF($F497=General!$E$25,INDEX(Forecast_Capex_Input!S$12:S$286,$Z497),
INDEX(Forecast_Capex_Input!T$12:T$286,$Z497)),0)</f>
        <v>0</v>
      </c>
      <c r="V497" s="82" t="b">
        <f>IFERROR(INDEX(Overheads!$T$19:$T$26,MATCH($I497,Overheads!$E$19:$E$26,0)),FALSE)</f>
        <v>0</v>
      </c>
      <c r="W497" s="209" cm="1">
        <f t="array" ref="W497">IFERROR(
INDEX(Forecast_Capex_Input!CN$12:CN$286,$Z497),0)</f>
        <v>0</v>
      </c>
      <c r="X497" s="209">
        <f>IFERROR(
MATCH($W497,General!$L$39:$S$39,0),1)</f>
        <v>1</v>
      </c>
      <c r="Z497" s="28" t="str">
        <f>IFERROR(
IF(MATCH($C497,Forecast_Capex_Input!$CI$12:$CI$286,1)+1&gt;MAX(Forecast_Capex_Input!$C$12:$C$286),NA,
MATCH($C497,Forecast_Capex_Input!$CI$12:$CI$286,1)+1),1)</f>
        <v>N/A</v>
      </c>
      <c r="AA497" s="28" t="str" cm="1">
        <f t="array" aca="1" ref="AA497" ca="1">IFERROR(
IF(Z496&lt;&gt;Z497,1,
IF(COUNTIF(OFFSET(AA496,0,0,-INDEX(Forecast_Capex_Input!$CG$12:$CG$286,$Z497)),AA496)=INDEX(Forecast_Capex_Input!$CG$12:$CG$286,$Z497),AA496+1,AA496)),NA)</f>
        <v>N/A</v>
      </c>
      <c r="AB497" s="28" t="str" cm="1">
        <f t="array" ref="AB497">IFERROR($C497-IF($Z497=1,1,INDEX(Forecast_Capex_Input!$CI$12:$CI$286,$Z497-1))+1,NA)</f>
        <v>N/A</v>
      </c>
      <c r="AC497" s="28" t="str" cm="1">
        <f t="array" aca="1" ref="AC497" ca="1">IFERROR(IF(AA497=1,
INDEX(Forecast_Capex_Input!$AI$10:$BB$10,SMALL(IF(INDEX(Forecast_Capex_Input!$AI$12:$BB$286,$Z497,0)&gt;0,COLUMN(Forecast_Capex_Input!$AI$10:$BB$10)-COLUMN(Forecast_Capex_Input!$AI$12)+1),ROWS(OFFSET(AC496,0,0,-$AB497)))),
OFFSET(AC496,-INDEX(Forecast_Capex_Input!$CG$12:$CG$286,$Z497)+1,0)),NA)</f>
        <v>N/A</v>
      </c>
      <c r="AD497" s="28" t="str">
        <f t="shared" ca="1" si="47"/>
        <v>N/A</v>
      </c>
      <c r="AE497" s="82" t="b">
        <f t="shared" si="51"/>
        <v>0</v>
      </c>
      <c r="AF497" s="78" t="b">
        <v>0</v>
      </c>
      <c r="AG497" s="82" t="b">
        <f t="shared" si="48"/>
        <v>1</v>
      </c>
      <c r="AI497" s="55">
        <v>0</v>
      </c>
      <c r="AJ497" s="55">
        <v>0</v>
      </c>
      <c r="AK497" s="55">
        <v>0</v>
      </c>
      <c r="AL497" s="55">
        <v>0</v>
      </c>
      <c r="AM497" s="55">
        <v>0</v>
      </c>
      <c r="AN497" s="135">
        <v>0</v>
      </c>
      <c r="AP497" s="55">
        <v>0</v>
      </c>
      <c r="AQ497" s="55">
        <v>0</v>
      </c>
      <c r="AR497" s="55">
        <v>0</v>
      </c>
      <c r="AS497" s="55">
        <v>0</v>
      </c>
      <c r="AT497" s="55">
        <v>0</v>
      </c>
      <c r="AU497" s="135">
        <v>0</v>
      </c>
      <c r="AW497" s="55">
        <v>0</v>
      </c>
      <c r="AX497" s="55">
        <v>0</v>
      </c>
      <c r="AY497" s="55">
        <v>0</v>
      </c>
      <c r="AZ497" s="55">
        <v>0</v>
      </c>
      <c r="BA497" s="55">
        <v>0</v>
      </c>
      <c r="BB497" s="135">
        <v>0</v>
      </c>
      <c r="BD497" s="55">
        <v>0</v>
      </c>
      <c r="BE497" s="55">
        <v>0</v>
      </c>
      <c r="BF497" s="55">
        <v>0</v>
      </c>
      <c r="BG497" s="55">
        <v>0</v>
      </c>
      <c r="BH497" s="55">
        <v>0</v>
      </c>
      <c r="BI497" s="135">
        <v>0</v>
      </c>
      <c r="BK497" s="55">
        <v>0</v>
      </c>
      <c r="BL497" s="55">
        <v>0</v>
      </c>
      <c r="BM497" s="55">
        <v>0</v>
      </c>
      <c r="BN497" s="55">
        <v>0</v>
      </c>
      <c r="BO497" s="55">
        <v>0</v>
      </c>
      <c r="BP497" s="135">
        <v>0</v>
      </c>
      <c r="BR497" s="147">
        <v>0</v>
      </c>
      <c r="BS497" s="147">
        <v>0</v>
      </c>
      <c r="BT497" s="147">
        <v>0</v>
      </c>
      <c r="BU497" s="147">
        <v>0</v>
      </c>
      <c r="BV497" s="147">
        <v>0</v>
      </c>
      <c r="BX497" s="55">
        <v>0</v>
      </c>
      <c r="BY497" s="55">
        <v>0</v>
      </c>
      <c r="BZ497" s="55">
        <v>0</v>
      </c>
      <c r="CA497" s="55">
        <v>0</v>
      </c>
      <c r="CB497" s="55">
        <v>0</v>
      </c>
      <c r="CC497" s="135">
        <v>0</v>
      </c>
      <c r="CE497" s="55">
        <v>0</v>
      </c>
      <c r="CF497" s="55">
        <v>0</v>
      </c>
      <c r="CG497" s="55">
        <v>0</v>
      </c>
      <c r="CH497" s="55">
        <v>0</v>
      </c>
      <c r="CI497" s="55">
        <v>0</v>
      </c>
      <c r="CJ497" s="135">
        <v>0</v>
      </c>
      <c r="CL497" s="55">
        <v>0</v>
      </c>
      <c r="CM497" s="55">
        <v>0</v>
      </c>
      <c r="CN497" s="55">
        <v>0</v>
      </c>
      <c r="CO497" s="55">
        <v>0</v>
      </c>
      <c r="CP497" s="55">
        <v>0</v>
      </c>
      <c r="CQ497" s="135">
        <v>0</v>
      </c>
      <c r="CS497" s="67">
        <v>0</v>
      </c>
      <c r="CT497" s="67">
        <v>0</v>
      </c>
      <c r="CU497" s="67">
        <v>0</v>
      </c>
      <c r="CV497" s="67">
        <v>0</v>
      </c>
      <c r="CW497" s="67">
        <v>0</v>
      </c>
      <c r="CX497" s="135">
        <v>0</v>
      </c>
      <c r="CZ497" s="55">
        <v>0</v>
      </c>
      <c r="DA497" s="55">
        <v>0</v>
      </c>
      <c r="DB497" s="55">
        <v>0</v>
      </c>
      <c r="DC497" s="55">
        <v>0</v>
      </c>
      <c r="DD497" s="55">
        <v>0</v>
      </c>
      <c r="DE497" s="135">
        <v>0</v>
      </c>
      <c r="DG497" s="43" t="b" cm="1">
        <f t="array" aca="1" ref="DG497" ca="1">OR($G497=Forecast_Capex_Input!$BF$8:$BF$10)</f>
        <v>0</v>
      </c>
      <c r="DH497" s="43" cm="1">
        <f t="array" aca="1" ref="DH497" ca="1">IFERROR(INDEX(Forecast_Capex_Input!BG$12:BG$286,$Z497)
*(INDEX(Forecast_Capex_Input!$H$12:$H$286,$Z497)=Repex),0)
*$DG497</f>
        <v>0</v>
      </c>
      <c r="DI497" s="43" cm="1">
        <f t="array" aca="1" ref="DI497" ca="1">IFERROR(INDEX(Forecast_Capex_Input!BH$12:BH$286,$Z497)
*(INDEX(Forecast_Capex_Input!$H$12:$H$286,$Z497)=Repex),0)
*$DG497</f>
        <v>0</v>
      </c>
      <c r="DJ497" s="43" cm="1">
        <f t="array" aca="1" ref="DJ497" ca="1">IFERROR(INDEX(Forecast_Capex_Input!BI$12:BI$286,$Z497)
*(INDEX(Forecast_Capex_Input!$H$12:$H$286,$Z497)=Repex),0)
*$DG497</f>
        <v>0</v>
      </c>
      <c r="DK497" s="43" cm="1">
        <f t="array" aca="1" ref="DK497" ca="1">IFERROR(INDEX(Forecast_Capex_Input!BJ$12:BJ$286,$Z497)
*(INDEX(Forecast_Capex_Input!$H$12:$H$286,$Z497)=Repex),0)
*$DG497</f>
        <v>0</v>
      </c>
      <c r="DL497" s="43" cm="1">
        <f t="array" aca="1" ref="DL497" ca="1">IFERROR(INDEX(Forecast_Capex_Input!BK$12:BK$286,$Z497)
*(INDEX(Forecast_Capex_Input!$H$12:$H$286,$Z497)=Repex),0)
*$DG497</f>
        <v>0</v>
      </c>
      <c r="DM497" s="43" cm="1">
        <f t="array" aca="1" ref="DM497" ca="1">IFERROR(INDEX(Forecast_Capex_Input!BL$12:BL$286,$Z497)
*(INDEX(Forecast_Capex_Input!$H$12:$H$286,$Z497)=Repex),0)
*$DG497</f>
        <v>0</v>
      </c>
      <c r="DO497" s="43" t="b" cm="1">
        <f t="array" aca="1" ref="DO497" ca="1">OR($G497=Forecast_Capex_Input!$BN$8:$BN$9)</f>
        <v>0</v>
      </c>
      <c r="DP497" s="43" cm="1">
        <f t="array" aca="1" ref="DP497" ca="1">IFERROR(INDEX(Forecast_Capex_Input!BO$12:BO$286,$Z497)
*(INDEX(Forecast_Capex_Input!$H$12:$H$286,$Z497)=Repex),0)
*$DO497</f>
        <v>0</v>
      </c>
      <c r="DQ497" s="43" cm="1">
        <f t="array" aca="1" ref="DQ497" ca="1">IFERROR(INDEX(Forecast_Capex_Input!BP$12:BP$286,$Z497)
*(INDEX(Forecast_Capex_Input!$H$12:$H$286,$Z497)=Repex),0)
*$DO497</f>
        <v>0</v>
      </c>
      <c r="DR497" s="43" cm="1">
        <f t="array" aca="1" ref="DR497" ca="1">IFERROR(INDEX(Forecast_Capex_Input!BQ$12:BQ$286,$Z497)
*(INDEX(Forecast_Capex_Input!$H$12:$H$286,$Z497)=Repex),0)
*$DO497</f>
        <v>0</v>
      </c>
      <c r="DS497" s="43" cm="1">
        <f t="array" aca="1" ref="DS497" ca="1">IFERROR(INDEX(Forecast_Capex_Input!BR$12:BR$286,$Z497)
*(INDEX(Forecast_Capex_Input!$H$12:$H$286,$Z497)=Repex),0)
*$DO497</f>
        <v>0</v>
      </c>
      <c r="DT497" s="43" cm="1">
        <f t="array" aca="1" ref="DT497" ca="1">IFERROR(INDEX(Forecast_Capex_Input!BS$12:BS$286,$Z497)
*(INDEX(Forecast_Capex_Input!$H$12:$H$286,$Z497)=Repex),0)
*$DO497</f>
        <v>0</v>
      </c>
      <c r="DV497" s="43" t="b" cm="1">
        <f t="array" aca="1" ref="DV497" ca="1">OR($G497=Forecast_Capex_Input!$BU$8:$BU$10)</f>
        <v>0</v>
      </c>
      <c r="DW497" s="43" cm="1">
        <f t="array" aca="1" ref="DW497" ca="1">IFERROR(INDEX(Forecast_Capex_Input!BV$12:BV$286,$Z497)
*(INDEX(Forecast_Capex_Input!$H$12:$H$286,$Z497)=Repex),0)
*$DV497</f>
        <v>0</v>
      </c>
      <c r="DX497" s="43" cm="1">
        <f t="array" aca="1" ref="DX497" ca="1">IFERROR(INDEX(Forecast_Capex_Input!BW$12:BW$286,$Z497)
*(INDEX(Forecast_Capex_Input!$H$12:$H$286,$Z497)=Repex),0)
*$DV497</f>
        <v>0</v>
      </c>
      <c r="DY497" s="43" cm="1">
        <f t="array" aca="1" ref="DY497" ca="1">IFERROR(INDEX(Forecast_Capex_Input!BX$12:BX$286,$Z497)
*(INDEX(Forecast_Capex_Input!$H$12:$H$286,$Z497)=Repex),0)
*$DV497</f>
        <v>0</v>
      </c>
      <c r="DZ497" s="43" cm="1">
        <f t="array" aca="1" ref="DZ497" ca="1">IFERROR(INDEX(Forecast_Capex_Input!BY$12:BY$286,$Z497)
*(INDEX(Forecast_Capex_Input!$H$12:$H$286,$Z497)=Repex),0)
*$DV497</f>
        <v>0</v>
      </c>
      <c r="EA497" s="43" cm="1">
        <f t="array" aca="1" ref="EA497" ca="1">IFERROR(INDEX(Forecast_Capex_Input!BZ$12:BZ$286,$Z497)
*(INDEX(Forecast_Capex_Input!$H$12:$H$286,$Z497)=Repex),0)
*$DV497</f>
        <v>0</v>
      </c>
      <c r="EB497" s="43" cm="1">
        <f t="array" aca="1" ref="EB497" ca="1">IFERROR(INDEX(Forecast_Capex_Input!CA$12:CA$286,$Z497)
*(INDEX(Forecast_Capex_Input!$H$12:$H$286,$Z497)=Repex),0)
*$DV497</f>
        <v>0</v>
      </c>
      <c r="EC497" s="43" cm="1">
        <f t="array" aca="1" ref="EC497" ca="1">IFERROR(INDEX(Forecast_Capex_Input!CB$12:CB$286,$Z497)
*(INDEX(Forecast_Capex_Input!$H$12:$H$286,$Z497)=Repex),0)
*$DV497</f>
        <v>0</v>
      </c>
      <c r="ED497" s="43" cm="1">
        <f t="array" aca="1" ref="ED497" ca="1">IFERROR(INDEX(Forecast_Capex_Input!CC$12:CC$286,$Z497)
*(INDEX(Forecast_Capex_Input!$H$12:$H$286,$Z497)=Repex),0)
*$DV497</f>
        <v>0</v>
      </c>
      <c r="EF497" s="86" t="str">
        <f t="shared" si="49"/>
        <v>N/A</v>
      </c>
      <c r="EG497" s="28" t="str">
        <f>IFERROR(RANK(EF497,EF$11:EF$1010,0)+COUNTIF(EF$11:EF497,EF497)-1,NA)</f>
        <v>N/A</v>
      </c>
    </row>
    <row r="498" spans="3:137" x14ac:dyDescent="0.2">
      <c r="C498" s="28">
        <f t="shared" si="50"/>
        <v>488</v>
      </c>
      <c r="D498" s="9" t="str" cm="1">
        <f t="array" ref="D498">IFERROR(INDEX(Forecast_Capex_Input!$D$12:$D$286,$Z498),NA)</f>
        <v>N/A</v>
      </c>
      <c r="E498" s="24" t="str" cm="1">
        <f t="array" ref="E498">IF($Z498=NA,NA,INDEX(Forecast_Capex_Input!$E$12:$E$286,$Z498))</f>
        <v>N/A</v>
      </c>
      <c r="F498" s="9" t="str" cm="1">
        <f t="array" aca="1" ref="F498" ca="1">IFERROR(INDEX(General!$E$25:$E$26,$AA498),NA)</f>
        <v>N/A</v>
      </c>
      <c r="G498" s="9" t="str" cm="1">
        <f t="array" aca="1" ref="G498" ca="1">IFERROR(INDEX(Forecast_Capex_Input!$AI$11:$BB$11,$AC498),NA)</f>
        <v>N/A</v>
      </c>
      <c r="H498" s="50" t="str" cm="1">
        <f t="array" aca="1" ref="H498" ca="1">IFERROR(INDEX(Forecast_Capex_Input!$AI$12:$BB$286,$Z498,$AC498),NA)</f>
        <v>N/A</v>
      </c>
      <c r="I498" s="150" t="str" cm="1">
        <f t="array" ref="I498">IFERROR(INDEX(Forecast_Capex_Input!$F$12:$F$286,$Z498),NA)</f>
        <v>N/A</v>
      </c>
      <c r="J498" s="150" t="str" cm="1">
        <f t="array" ref="J498">IFERROR(INDEX(Forecast_Capex_Input!G$12:G$286,$Z498),NA)</f>
        <v>N/A</v>
      </c>
      <c r="K498" s="150" t="str" cm="1">
        <f t="array" ref="K498">IFERROR(INDEX(Forecast_Capex_Input!H$12:H$286,$Z498),NA)</f>
        <v>N/A</v>
      </c>
      <c r="L498" s="150" t="str" cm="1">
        <f t="array" ref="L498">IFERROR(INDEX(Forecast_Capex_Input!I$12:I$286,$Z498),NA)</f>
        <v>N/A</v>
      </c>
      <c r="M498" s="150" t="str" cm="1">
        <f t="array" ref="M498">IFERROR(INDEX(Forecast_Capex_Input!J$12:J$286,$Z498),NA)</f>
        <v>N/A</v>
      </c>
      <c r="N498" s="150" t="str" cm="1">
        <f t="array" ref="N498">IFERROR(INDEX(Forecast_Capex_Input!K$12:K$286,$Z498),NA)</f>
        <v>N/A</v>
      </c>
      <c r="O498" s="150" t="str" cm="1">
        <f t="array" ref="O498">IFERROR(INDEX(Forecast_Capex_Input!L$12:L$286,$Z498),NA)</f>
        <v>N/A</v>
      </c>
      <c r="P498" s="150" t="str" cm="1">
        <f t="array" ref="P498">IFERROR(INDEX(Forecast_Capex_Input!M$12:M$286,$Z498),NA)</f>
        <v>N/A</v>
      </c>
      <c r="Q498" s="24" t="str" cm="1">
        <f t="array" ref="Q498">IFERROR(INDEX(Forecast_Capex_Input!N$12:N$286,$Z498),NA)</f>
        <v>N/A</v>
      </c>
      <c r="R498" s="190" cm="1">
        <f t="array" ref="R498">IFERROR(INDEX(Forecast_Capex_Input!O$12:O$286,$Z498),0)</f>
        <v>0</v>
      </c>
      <c r="S498" s="24" cm="1">
        <f t="array" ref="S498">IFERROR(INDEX(Forecast_Capex_Input!P$12:P$286,$Z498),0)</f>
        <v>0</v>
      </c>
      <c r="T498" s="150" t="str" cm="1">
        <f t="array" aca="1" ref="T498" ca="1">IFERROR(INDEX(General!$K$91:$K$110,$AC498),NA)</f>
        <v>N/A</v>
      </c>
      <c r="U498" s="43" cm="1">
        <f t="array" aca="1" ref="U498" ca="1">IFERROR(
IF($F498=General!$E$25,INDEX(Forecast_Capex_Input!S$12:S$286,$Z498),
INDEX(Forecast_Capex_Input!T$12:T$286,$Z498)),0)</f>
        <v>0</v>
      </c>
      <c r="V498" s="82" t="b">
        <f>IFERROR(INDEX(Overheads!$T$19:$T$26,MATCH($I498,Overheads!$E$19:$E$26,0)),FALSE)</f>
        <v>0</v>
      </c>
      <c r="W498" s="209" cm="1">
        <f t="array" ref="W498">IFERROR(
INDEX(Forecast_Capex_Input!CN$12:CN$286,$Z498),0)</f>
        <v>0</v>
      </c>
      <c r="X498" s="209">
        <f>IFERROR(
MATCH($W498,General!$L$39:$S$39,0),1)</f>
        <v>1</v>
      </c>
      <c r="Z498" s="28" t="str">
        <f>IFERROR(
IF(MATCH($C498,Forecast_Capex_Input!$CI$12:$CI$286,1)+1&gt;MAX(Forecast_Capex_Input!$C$12:$C$286),NA,
MATCH($C498,Forecast_Capex_Input!$CI$12:$CI$286,1)+1),1)</f>
        <v>N/A</v>
      </c>
      <c r="AA498" s="28" t="str" cm="1">
        <f t="array" aca="1" ref="AA498" ca="1">IFERROR(
IF(Z497&lt;&gt;Z498,1,
IF(COUNTIF(OFFSET(AA497,0,0,-INDEX(Forecast_Capex_Input!$CG$12:$CG$286,$Z498)),AA497)=INDEX(Forecast_Capex_Input!$CG$12:$CG$286,$Z498),AA497+1,AA497)),NA)</f>
        <v>N/A</v>
      </c>
      <c r="AB498" s="28" t="str" cm="1">
        <f t="array" ref="AB498">IFERROR($C498-IF($Z498=1,1,INDEX(Forecast_Capex_Input!$CI$12:$CI$286,$Z498-1))+1,NA)</f>
        <v>N/A</v>
      </c>
      <c r="AC498" s="28" t="str" cm="1">
        <f t="array" aca="1" ref="AC498" ca="1">IFERROR(IF(AA498=1,
INDEX(Forecast_Capex_Input!$AI$10:$BB$10,SMALL(IF(INDEX(Forecast_Capex_Input!$AI$12:$BB$286,$Z498,0)&gt;0,COLUMN(Forecast_Capex_Input!$AI$10:$BB$10)-COLUMN(Forecast_Capex_Input!$AI$12)+1),ROWS(OFFSET(AC497,0,0,-$AB498)))),
OFFSET(AC497,-INDEX(Forecast_Capex_Input!$CG$12:$CG$286,$Z498)+1,0)),NA)</f>
        <v>N/A</v>
      </c>
      <c r="AD498" s="28" t="str">
        <f t="shared" ca="1" si="47"/>
        <v>N/A</v>
      </c>
      <c r="AE498" s="82" t="b">
        <f t="shared" si="51"/>
        <v>0</v>
      </c>
      <c r="AF498" s="78" t="b">
        <v>0</v>
      </c>
      <c r="AG498" s="82" t="b">
        <f t="shared" si="48"/>
        <v>1</v>
      </c>
      <c r="AI498" s="55">
        <v>0</v>
      </c>
      <c r="AJ498" s="55">
        <v>0</v>
      </c>
      <c r="AK498" s="55">
        <v>0</v>
      </c>
      <c r="AL498" s="55">
        <v>0</v>
      </c>
      <c r="AM498" s="55">
        <v>0</v>
      </c>
      <c r="AN498" s="135">
        <v>0</v>
      </c>
      <c r="AP498" s="55">
        <v>0</v>
      </c>
      <c r="AQ498" s="55">
        <v>0</v>
      </c>
      <c r="AR498" s="55">
        <v>0</v>
      </c>
      <c r="AS498" s="55">
        <v>0</v>
      </c>
      <c r="AT498" s="55">
        <v>0</v>
      </c>
      <c r="AU498" s="135">
        <v>0</v>
      </c>
      <c r="AW498" s="55">
        <v>0</v>
      </c>
      <c r="AX498" s="55">
        <v>0</v>
      </c>
      <c r="AY498" s="55">
        <v>0</v>
      </c>
      <c r="AZ498" s="55">
        <v>0</v>
      </c>
      <c r="BA498" s="55">
        <v>0</v>
      </c>
      <c r="BB498" s="135">
        <v>0</v>
      </c>
      <c r="BD498" s="55">
        <v>0</v>
      </c>
      <c r="BE498" s="55">
        <v>0</v>
      </c>
      <c r="BF498" s="55">
        <v>0</v>
      </c>
      <c r="BG498" s="55">
        <v>0</v>
      </c>
      <c r="BH498" s="55">
        <v>0</v>
      </c>
      <c r="BI498" s="135">
        <v>0</v>
      </c>
      <c r="BK498" s="55">
        <v>0</v>
      </c>
      <c r="BL498" s="55">
        <v>0</v>
      </c>
      <c r="BM498" s="55">
        <v>0</v>
      </c>
      <c r="BN498" s="55">
        <v>0</v>
      </c>
      <c r="BO498" s="55">
        <v>0</v>
      </c>
      <c r="BP498" s="135">
        <v>0</v>
      </c>
      <c r="BR498" s="147">
        <v>0</v>
      </c>
      <c r="BS498" s="147">
        <v>0</v>
      </c>
      <c r="BT498" s="147">
        <v>0</v>
      </c>
      <c r="BU498" s="147">
        <v>0</v>
      </c>
      <c r="BV498" s="147">
        <v>0</v>
      </c>
      <c r="BX498" s="55">
        <v>0</v>
      </c>
      <c r="BY498" s="55">
        <v>0</v>
      </c>
      <c r="BZ498" s="55">
        <v>0</v>
      </c>
      <c r="CA498" s="55">
        <v>0</v>
      </c>
      <c r="CB498" s="55">
        <v>0</v>
      </c>
      <c r="CC498" s="135">
        <v>0</v>
      </c>
      <c r="CE498" s="55">
        <v>0</v>
      </c>
      <c r="CF498" s="55">
        <v>0</v>
      </c>
      <c r="CG498" s="55">
        <v>0</v>
      </c>
      <c r="CH498" s="55">
        <v>0</v>
      </c>
      <c r="CI498" s="55">
        <v>0</v>
      </c>
      <c r="CJ498" s="135">
        <v>0</v>
      </c>
      <c r="CL498" s="55">
        <v>0</v>
      </c>
      <c r="CM498" s="55">
        <v>0</v>
      </c>
      <c r="CN498" s="55">
        <v>0</v>
      </c>
      <c r="CO498" s="55">
        <v>0</v>
      </c>
      <c r="CP498" s="55">
        <v>0</v>
      </c>
      <c r="CQ498" s="135">
        <v>0</v>
      </c>
      <c r="CS498" s="67">
        <v>0</v>
      </c>
      <c r="CT498" s="67">
        <v>0</v>
      </c>
      <c r="CU498" s="67">
        <v>0</v>
      </c>
      <c r="CV498" s="67">
        <v>0</v>
      </c>
      <c r="CW498" s="67">
        <v>0</v>
      </c>
      <c r="CX498" s="135">
        <v>0</v>
      </c>
      <c r="CZ498" s="55">
        <v>0</v>
      </c>
      <c r="DA498" s="55">
        <v>0</v>
      </c>
      <c r="DB498" s="55">
        <v>0</v>
      </c>
      <c r="DC498" s="55">
        <v>0</v>
      </c>
      <c r="DD498" s="55">
        <v>0</v>
      </c>
      <c r="DE498" s="135">
        <v>0</v>
      </c>
      <c r="DG498" s="43" t="b" cm="1">
        <f t="array" aca="1" ref="DG498" ca="1">OR($G498=Forecast_Capex_Input!$BF$8:$BF$10)</f>
        <v>0</v>
      </c>
      <c r="DH498" s="43" cm="1">
        <f t="array" aca="1" ref="DH498" ca="1">IFERROR(INDEX(Forecast_Capex_Input!BG$12:BG$286,$Z498)
*(INDEX(Forecast_Capex_Input!$H$12:$H$286,$Z498)=Repex),0)
*$DG498</f>
        <v>0</v>
      </c>
      <c r="DI498" s="43" cm="1">
        <f t="array" aca="1" ref="DI498" ca="1">IFERROR(INDEX(Forecast_Capex_Input!BH$12:BH$286,$Z498)
*(INDEX(Forecast_Capex_Input!$H$12:$H$286,$Z498)=Repex),0)
*$DG498</f>
        <v>0</v>
      </c>
      <c r="DJ498" s="43" cm="1">
        <f t="array" aca="1" ref="DJ498" ca="1">IFERROR(INDEX(Forecast_Capex_Input!BI$12:BI$286,$Z498)
*(INDEX(Forecast_Capex_Input!$H$12:$H$286,$Z498)=Repex),0)
*$DG498</f>
        <v>0</v>
      </c>
      <c r="DK498" s="43" cm="1">
        <f t="array" aca="1" ref="DK498" ca="1">IFERROR(INDEX(Forecast_Capex_Input!BJ$12:BJ$286,$Z498)
*(INDEX(Forecast_Capex_Input!$H$12:$H$286,$Z498)=Repex),0)
*$DG498</f>
        <v>0</v>
      </c>
      <c r="DL498" s="43" cm="1">
        <f t="array" aca="1" ref="DL498" ca="1">IFERROR(INDEX(Forecast_Capex_Input!BK$12:BK$286,$Z498)
*(INDEX(Forecast_Capex_Input!$H$12:$H$286,$Z498)=Repex),0)
*$DG498</f>
        <v>0</v>
      </c>
      <c r="DM498" s="43" cm="1">
        <f t="array" aca="1" ref="DM498" ca="1">IFERROR(INDEX(Forecast_Capex_Input!BL$12:BL$286,$Z498)
*(INDEX(Forecast_Capex_Input!$H$12:$H$286,$Z498)=Repex),0)
*$DG498</f>
        <v>0</v>
      </c>
      <c r="DO498" s="43" t="b" cm="1">
        <f t="array" aca="1" ref="DO498" ca="1">OR($G498=Forecast_Capex_Input!$BN$8:$BN$9)</f>
        <v>0</v>
      </c>
      <c r="DP498" s="43" cm="1">
        <f t="array" aca="1" ref="DP498" ca="1">IFERROR(INDEX(Forecast_Capex_Input!BO$12:BO$286,$Z498)
*(INDEX(Forecast_Capex_Input!$H$12:$H$286,$Z498)=Repex),0)
*$DO498</f>
        <v>0</v>
      </c>
      <c r="DQ498" s="43" cm="1">
        <f t="array" aca="1" ref="DQ498" ca="1">IFERROR(INDEX(Forecast_Capex_Input!BP$12:BP$286,$Z498)
*(INDEX(Forecast_Capex_Input!$H$12:$H$286,$Z498)=Repex),0)
*$DO498</f>
        <v>0</v>
      </c>
      <c r="DR498" s="43" cm="1">
        <f t="array" aca="1" ref="DR498" ca="1">IFERROR(INDEX(Forecast_Capex_Input!BQ$12:BQ$286,$Z498)
*(INDEX(Forecast_Capex_Input!$H$12:$H$286,$Z498)=Repex),0)
*$DO498</f>
        <v>0</v>
      </c>
      <c r="DS498" s="43" cm="1">
        <f t="array" aca="1" ref="DS498" ca="1">IFERROR(INDEX(Forecast_Capex_Input!BR$12:BR$286,$Z498)
*(INDEX(Forecast_Capex_Input!$H$12:$H$286,$Z498)=Repex),0)
*$DO498</f>
        <v>0</v>
      </c>
      <c r="DT498" s="43" cm="1">
        <f t="array" aca="1" ref="DT498" ca="1">IFERROR(INDEX(Forecast_Capex_Input!BS$12:BS$286,$Z498)
*(INDEX(Forecast_Capex_Input!$H$12:$H$286,$Z498)=Repex),0)
*$DO498</f>
        <v>0</v>
      </c>
      <c r="DV498" s="43" t="b" cm="1">
        <f t="array" aca="1" ref="DV498" ca="1">OR($G498=Forecast_Capex_Input!$BU$8:$BU$10)</f>
        <v>0</v>
      </c>
      <c r="DW498" s="43" cm="1">
        <f t="array" aca="1" ref="DW498" ca="1">IFERROR(INDEX(Forecast_Capex_Input!BV$12:BV$286,$Z498)
*(INDEX(Forecast_Capex_Input!$H$12:$H$286,$Z498)=Repex),0)
*$DV498</f>
        <v>0</v>
      </c>
      <c r="DX498" s="43" cm="1">
        <f t="array" aca="1" ref="DX498" ca="1">IFERROR(INDEX(Forecast_Capex_Input!BW$12:BW$286,$Z498)
*(INDEX(Forecast_Capex_Input!$H$12:$H$286,$Z498)=Repex),0)
*$DV498</f>
        <v>0</v>
      </c>
      <c r="DY498" s="43" cm="1">
        <f t="array" aca="1" ref="DY498" ca="1">IFERROR(INDEX(Forecast_Capex_Input!BX$12:BX$286,$Z498)
*(INDEX(Forecast_Capex_Input!$H$12:$H$286,$Z498)=Repex),0)
*$DV498</f>
        <v>0</v>
      </c>
      <c r="DZ498" s="43" cm="1">
        <f t="array" aca="1" ref="DZ498" ca="1">IFERROR(INDEX(Forecast_Capex_Input!BY$12:BY$286,$Z498)
*(INDEX(Forecast_Capex_Input!$H$12:$H$286,$Z498)=Repex),0)
*$DV498</f>
        <v>0</v>
      </c>
      <c r="EA498" s="43" cm="1">
        <f t="array" aca="1" ref="EA498" ca="1">IFERROR(INDEX(Forecast_Capex_Input!BZ$12:BZ$286,$Z498)
*(INDEX(Forecast_Capex_Input!$H$12:$H$286,$Z498)=Repex),0)
*$DV498</f>
        <v>0</v>
      </c>
      <c r="EB498" s="43" cm="1">
        <f t="array" aca="1" ref="EB498" ca="1">IFERROR(INDEX(Forecast_Capex_Input!CA$12:CA$286,$Z498)
*(INDEX(Forecast_Capex_Input!$H$12:$H$286,$Z498)=Repex),0)
*$DV498</f>
        <v>0</v>
      </c>
      <c r="EC498" s="43" cm="1">
        <f t="array" aca="1" ref="EC498" ca="1">IFERROR(INDEX(Forecast_Capex_Input!CB$12:CB$286,$Z498)
*(INDEX(Forecast_Capex_Input!$H$12:$H$286,$Z498)=Repex),0)
*$DV498</f>
        <v>0</v>
      </c>
      <c r="ED498" s="43" cm="1">
        <f t="array" aca="1" ref="ED498" ca="1">IFERROR(INDEX(Forecast_Capex_Input!CC$12:CC$286,$Z498)
*(INDEX(Forecast_Capex_Input!$H$12:$H$286,$Z498)=Repex),0)
*$DV498</f>
        <v>0</v>
      </c>
      <c r="EF498" s="86" t="str">
        <f t="shared" si="49"/>
        <v>N/A</v>
      </c>
      <c r="EG498" s="28" t="str">
        <f>IFERROR(RANK(EF498,EF$11:EF$1010,0)+COUNTIF(EF$11:EF498,EF498)-1,NA)</f>
        <v>N/A</v>
      </c>
    </row>
    <row r="499" spans="3:137" x14ac:dyDescent="0.2">
      <c r="C499" s="28">
        <f t="shared" si="50"/>
        <v>489</v>
      </c>
      <c r="D499" s="9" t="str" cm="1">
        <f t="array" ref="D499">IFERROR(INDEX(Forecast_Capex_Input!$D$12:$D$286,$Z499),NA)</f>
        <v>N/A</v>
      </c>
      <c r="E499" s="24" t="str" cm="1">
        <f t="array" ref="E499">IF($Z499=NA,NA,INDEX(Forecast_Capex_Input!$E$12:$E$286,$Z499))</f>
        <v>N/A</v>
      </c>
      <c r="F499" s="9" t="str" cm="1">
        <f t="array" aca="1" ref="F499" ca="1">IFERROR(INDEX(General!$E$25:$E$26,$AA499),NA)</f>
        <v>N/A</v>
      </c>
      <c r="G499" s="9" t="str" cm="1">
        <f t="array" aca="1" ref="G499" ca="1">IFERROR(INDEX(Forecast_Capex_Input!$AI$11:$BB$11,$AC499),NA)</f>
        <v>N/A</v>
      </c>
      <c r="H499" s="50" t="str" cm="1">
        <f t="array" aca="1" ref="H499" ca="1">IFERROR(INDEX(Forecast_Capex_Input!$AI$12:$BB$286,$Z499,$AC499),NA)</f>
        <v>N/A</v>
      </c>
      <c r="I499" s="150" t="str" cm="1">
        <f t="array" ref="I499">IFERROR(INDEX(Forecast_Capex_Input!$F$12:$F$286,$Z499),NA)</f>
        <v>N/A</v>
      </c>
      <c r="J499" s="150" t="str" cm="1">
        <f t="array" ref="J499">IFERROR(INDEX(Forecast_Capex_Input!G$12:G$286,$Z499),NA)</f>
        <v>N/A</v>
      </c>
      <c r="K499" s="150" t="str" cm="1">
        <f t="array" ref="K499">IFERROR(INDEX(Forecast_Capex_Input!H$12:H$286,$Z499),NA)</f>
        <v>N/A</v>
      </c>
      <c r="L499" s="150" t="str" cm="1">
        <f t="array" ref="L499">IFERROR(INDEX(Forecast_Capex_Input!I$12:I$286,$Z499),NA)</f>
        <v>N/A</v>
      </c>
      <c r="M499" s="150" t="str" cm="1">
        <f t="array" ref="M499">IFERROR(INDEX(Forecast_Capex_Input!J$12:J$286,$Z499),NA)</f>
        <v>N/A</v>
      </c>
      <c r="N499" s="150" t="str" cm="1">
        <f t="array" ref="N499">IFERROR(INDEX(Forecast_Capex_Input!K$12:K$286,$Z499),NA)</f>
        <v>N/A</v>
      </c>
      <c r="O499" s="150" t="str" cm="1">
        <f t="array" ref="O499">IFERROR(INDEX(Forecast_Capex_Input!L$12:L$286,$Z499),NA)</f>
        <v>N/A</v>
      </c>
      <c r="P499" s="150" t="str" cm="1">
        <f t="array" ref="P499">IFERROR(INDEX(Forecast_Capex_Input!M$12:M$286,$Z499),NA)</f>
        <v>N/A</v>
      </c>
      <c r="Q499" s="24" t="str" cm="1">
        <f t="array" ref="Q499">IFERROR(INDEX(Forecast_Capex_Input!N$12:N$286,$Z499),NA)</f>
        <v>N/A</v>
      </c>
      <c r="R499" s="190" cm="1">
        <f t="array" ref="R499">IFERROR(INDEX(Forecast_Capex_Input!O$12:O$286,$Z499),0)</f>
        <v>0</v>
      </c>
      <c r="S499" s="24" cm="1">
        <f t="array" ref="S499">IFERROR(INDEX(Forecast_Capex_Input!P$12:P$286,$Z499),0)</f>
        <v>0</v>
      </c>
      <c r="T499" s="150" t="str" cm="1">
        <f t="array" aca="1" ref="T499" ca="1">IFERROR(INDEX(General!$K$91:$K$110,$AC499),NA)</f>
        <v>N/A</v>
      </c>
      <c r="U499" s="43" cm="1">
        <f t="array" aca="1" ref="U499" ca="1">IFERROR(
IF($F499=General!$E$25,INDEX(Forecast_Capex_Input!S$12:S$286,$Z499),
INDEX(Forecast_Capex_Input!T$12:T$286,$Z499)),0)</f>
        <v>0</v>
      </c>
      <c r="V499" s="82" t="b">
        <f>IFERROR(INDEX(Overheads!$T$19:$T$26,MATCH($I499,Overheads!$E$19:$E$26,0)),FALSE)</f>
        <v>0</v>
      </c>
      <c r="W499" s="209" cm="1">
        <f t="array" ref="W499">IFERROR(
INDEX(Forecast_Capex_Input!CN$12:CN$286,$Z499),0)</f>
        <v>0</v>
      </c>
      <c r="X499" s="209">
        <f>IFERROR(
MATCH($W499,General!$L$39:$S$39,0),1)</f>
        <v>1</v>
      </c>
      <c r="Z499" s="28" t="str">
        <f>IFERROR(
IF(MATCH($C499,Forecast_Capex_Input!$CI$12:$CI$286,1)+1&gt;MAX(Forecast_Capex_Input!$C$12:$C$286),NA,
MATCH($C499,Forecast_Capex_Input!$CI$12:$CI$286,1)+1),1)</f>
        <v>N/A</v>
      </c>
      <c r="AA499" s="28" t="str" cm="1">
        <f t="array" aca="1" ref="AA499" ca="1">IFERROR(
IF(Z498&lt;&gt;Z499,1,
IF(COUNTIF(OFFSET(AA498,0,0,-INDEX(Forecast_Capex_Input!$CG$12:$CG$286,$Z499)),AA498)=INDEX(Forecast_Capex_Input!$CG$12:$CG$286,$Z499),AA498+1,AA498)),NA)</f>
        <v>N/A</v>
      </c>
      <c r="AB499" s="28" t="str" cm="1">
        <f t="array" ref="AB499">IFERROR($C499-IF($Z499=1,1,INDEX(Forecast_Capex_Input!$CI$12:$CI$286,$Z499-1))+1,NA)</f>
        <v>N/A</v>
      </c>
      <c r="AC499" s="28" t="str" cm="1">
        <f t="array" aca="1" ref="AC499" ca="1">IFERROR(IF(AA499=1,
INDEX(Forecast_Capex_Input!$AI$10:$BB$10,SMALL(IF(INDEX(Forecast_Capex_Input!$AI$12:$BB$286,$Z499,0)&gt;0,COLUMN(Forecast_Capex_Input!$AI$10:$BB$10)-COLUMN(Forecast_Capex_Input!$AI$12)+1),ROWS(OFFSET(AC498,0,0,-$AB499)))),
OFFSET(AC498,-INDEX(Forecast_Capex_Input!$CG$12:$CG$286,$Z499)+1,0)),NA)</f>
        <v>N/A</v>
      </c>
      <c r="AD499" s="28" t="str">
        <f t="shared" ca="1" si="47"/>
        <v>N/A</v>
      </c>
      <c r="AE499" s="82" t="b">
        <f t="shared" si="51"/>
        <v>0</v>
      </c>
      <c r="AF499" s="78" t="b">
        <v>0</v>
      </c>
      <c r="AG499" s="82" t="b">
        <f t="shared" si="48"/>
        <v>1</v>
      </c>
      <c r="AI499" s="55">
        <v>0</v>
      </c>
      <c r="AJ499" s="55">
        <v>0</v>
      </c>
      <c r="AK499" s="55">
        <v>0</v>
      </c>
      <c r="AL499" s="55">
        <v>0</v>
      </c>
      <c r="AM499" s="55">
        <v>0</v>
      </c>
      <c r="AN499" s="135">
        <v>0</v>
      </c>
      <c r="AP499" s="55">
        <v>0</v>
      </c>
      <c r="AQ499" s="55">
        <v>0</v>
      </c>
      <c r="AR499" s="55">
        <v>0</v>
      </c>
      <c r="AS499" s="55">
        <v>0</v>
      </c>
      <c r="AT499" s="55">
        <v>0</v>
      </c>
      <c r="AU499" s="135">
        <v>0</v>
      </c>
      <c r="AW499" s="55">
        <v>0</v>
      </c>
      <c r="AX499" s="55">
        <v>0</v>
      </c>
      <c r="AY499" s="55">
        <v>0</v>
      </c>
      <c r="AZ499" s="55">
        <v>0</v>
      </c>
      <c r="BA499" s="55">
        <v>0</v>
      </c>
      <c r="BB499" s="135">
        <v>0</v>
      </c>
      <c r="BD499" s="55">
        <v>0</v>
      </c>
      <c r="BE499" s="55">
        <v>0</v>
      </c>
      <c r="BF499" s="55">
        <v>0</v>
      </c>
      <c r="BG499" s="55">
        <v>0</v>
      </c>
      <c r="BH499" s="55">
        <v>0</v>
      </c>
      <c r="BI499" s="135">
        <v>0</v>
      </c>
      <c r="BK499" s="55">
        <v>0</v>
      </c>
      <c r="BL499" s="55">
        <v>0</v>
      </c>
      <c r="BM499" s="55">
        <v>0</v>
      </c>
      <c r="BN499" s="55">
        <v>0</v>
      </c>
      <c r="BO499" s="55">
        <v>0</v>
      </c>
      <c r="BP499" s="135">
        <v>0</v>
      </c>
      <c r="BR499" s="147">
        <v>0</v>
      </c>
      <c r="BS499" s="147">
        <v>0</v>
      </c>
      <c r="BT499" s="147">
        <v>0</v>
      </c>
      <c r="BU499" s="147">
        <v>0</v>
      </c>
      <c r="BV499" s="147">
        <v>0</v>
      </c>
      <c r="BX499" s="55">
        <v>0</v>
      </c>
      <c r="BY499" s="55">
        <v>0</v>
      </c>
      <c r="BZ499" s="55">
        <v>0</v>
      </c>
      <c r="CA499" s="55">
        <v>0</v>
      </c>
      <c r="CB499" s="55">
        <v>0</v>
      </c>
      <c r="CC499" s="135">
        <v>0</v>
      </c>
      <c r="CE499" s="55">
        <v>0</v>
      </c>
      <c r="CF499" s="55">
        <v>0</v>
      </c>
      <c r="CG499" s="55">
        <v>0</v>
      </c>
      <c r="CH499" s="55">
        <v>0</v>
      </c>
      <c r="CI499" s="55">
        <v>0</v>
      </c>
      <c r="CJ499" s="135">
        <v>0</v>
      </c>
      <c r="CL499" s="55">
        <v>0</v>
      </c>
      <c r="CM499" s="55">
        <v>0</v>
      </c>
      <c r="CN499" s="55">
        <v>0</v>
      </c>
      <c r="CO499" s="55">
        <v>0</v>
      </c>
      <c r="CP499" s="55">
        <v>0</v>
      </c>
      <c r="CQ499" s="135">
        <v>0</v>
      </c>
      <c r="CS499" s="67">
        <v>0</v>
      </c>
      <c r="CT499" s="67">
        <v>0</v>
      </c>
      <c r="CU499" s="67">
        <v>0</v>
      </c>
      <c r="CV499" s="67">
        <v>0</v>
      </c>
      <c r="CW499" s="67">
        <v>0</v>
      </c>
      <c r="CX499" s="135">
        <v>0</v>
      </c>
      <c r="CZ499" s="55">
        <v>0</v>
      </c>
      <c r="DA499" s="55">
        <v>0</v>
      </c>
      <c r="DB499" s="55">
        <v>0</v>
      </c>
      <c r="DC499" s="55">
        <v>0</v>
      </c>
      <c r="DD499" s="55">
        <v>0</v>
      </c>
      <c r="DE499" s="135">
        <v>0</v>
      </c>
      <c r="DG499" s="43" t="b" cm="1">
        <f t="array" aca="1" ref="DG499" ca="1">OR($G499=Forecast_Capex_Input!$BF$8:$BF$10)</f>
        <v>0</v>
      </c>
      <c r="DH499" s="43" cm="1">
        <f t="array" aca="1" ref="DH499" ca="1">IFERROR(INDEX(Forecast_Capex_Input!BG$12:BG$286,$Z499)
*(INDEX(Forecast_Capex_Input!$H$12:$H$286,$Z499)=Repex),0)
*$DG499</f>
        <v>0</v>
      </c>
      <c r="DI499" s="43" cm="1">
        <f t="array" aca="1" ref="DI499" ca="1">IFERROR(INDEX(Forecast_Capex_Input!BH$12:BH$286,$Z499)
*(INDEX(Forecast_Capex_Input!$H$12:$H$286,$Z499)=Repex),0)
*$DG499</f>
        <v>0</v>
      </c>
      <c r="DJ499" s="43" cm="1">
        <f t="array" aca="1" ref="DJ499" ca="1">IFERROR(INDEX(Forecast_Capex_Input!BI$12:BI$286,$Z499)
*(INDEX(Forecast_Capex_Input!$H$12:$H$286,$Z499)=Repex),0)
*$DG499</f>
        <v>0</v>
      </c>
      <c r="DK499" s="43" cm="1">
        <f t="array" aca="1" ref="DK499" ca="1">IFERROR(INDEX(Forecast_Capex_Input!BJ$12:BJ$286,$Z499)
*(INDEX(Forecast_Capex_Input!$H$12:$H$286,$Z499)=Repex),0)
*$DG499</f>
        <v>0</v>
      </c>
      <c r="DL499" s="43" cm="1">
        <f t="array" aca="1" ref="DL499" ca="1">IFERROR(INDEX(Forecast_Capex_Input!BK$12:BK$286,$Z499)
*(INDEX(Forecast_Capex_Input!$H$12:$H$286,$Z499)=Repex),0)
*$DG499</f>
        <v>0</v>
      </c>
      <c r="DM499" s="43" cm="1">
        <f t="array" aca="1" ref="DM499" ca="1">IFERROR(INDEX(Forecast_Capex_Input!BL$12:BL$286,$Z499)
*(INDEX(Forecast_Capex_Input!$H$12:$H$286,$Z499)=Repex),0)
*$DG499</f>
        <v>0</v>
      </c>
      <c r="DO499" s="43" t="b" cm="1">
        <f t="array" aca="1" ref="DO499" ca="1">OR($G499=Forecast_Capex_Input!$BN$8:$BN$9)</f>
        <v>0</v>
      </c>
      <c r="DP499" s="43" cm="1">
        <f t="array" aca="1" ref="DP499" ca="1">IFERROR(INDEX(Forecast_Capex_Input!BO$12:BO$286,$Z499)
*(INDEX(Forecast_Capex_Input!$H$12:$H$286,$Z499)=Repex),0)
*$DO499</f>
        <v>0</v>
      </c>
      <c r="DQ499" s="43" cm="1">
        <f t="array" aca="1" ref="DQ499" ca="1">IFERROR(INDEX(Forecast_Capex_Input!BP$12:BP$286,$Z499)
*(INDEX(Forecast_Capex_Input!$H$12:$H$286,$Z499)=Repex),0)
*$DO499</f>
        <v>0</v>
      </c>
      <c r="DR499" s="43" cm="1">
        <f t="array" aca="1" ref="DR499" ca="1">IFERROR(INDEX(Forecast_Capex_Input!BQ$12:BQ$286,$Z499)
*(INDEX(Forecast_Capex_Input!$H$12:$H$286,$Z499)=Repex),0)
*$DO499</f>
        <v>0</v>
      </c>
      <c r="DS499" s="43" cm="1">
        <f t="array" aca="1" ref="DS499" ca="1">IFERROR(INDEX(Forecast_Capex_Input!BR$12:BR$286,$Z499)
*(INDEX(Forecast_Capex_Input!$H$12:$H$286,$Z499)=Repex),0)
*$DO499</f>
        <v>0</v>
      </c>
      <c r="DT499" s="43" cm="1">
        <f t="array" aca="1" ref="DT499" ca="1">IFERROR(INDEX(Forecast_Capex_Input!BS$12:BS$286,$Z499)
*(INDEX(Forecast_Capex_Input!$H$12:$H$286,$Z499)=Repex),0)
*$DO499</f>
        <v>0</v>
      </c>
      <c r="DV499" s="43" t="b" cm="1">
        <f t="array" aca="1" ref="DV499" ca="1">OR($G499=Forecast_Capex_Input!$BU$8:$BU$10)</f>
        <v>0</v>
      </c>
      <c r="DW499" s="43" cm="1">
        <f t="array" aca="1" ref="DW499" ca="1">IFERROR(INDEX(Forecast_Capex_Input!BV$12:BV$286,$Z499)
*(INDEX(Forecast_Capex_Input!$H$12:$H$286,$Z499)=Repex),0)
*$DV499</f>
        <v>0</v>
      </c>
      <c r="DX499" s="43" cm="1">
        <f t="array" aca="1" ref="DX499" ca="1">IFERROR(INDEX(Forecast_Capex_Input!BW$12:BW$286,$Z499)
*(INDEX(Forecast_Capex_Input!$H$12:$H$286,$Z499)=Repex),0)
*$DV499</f>
        <v>0</v>
      </c>
      <c r="DY499" s="43" cm="1">
        <f t="array" aca="1" ref="DY499" ca="1">IFERROR(INDEX(Forecast_Capex_Input!BX$12:BX$286,$Z499)
*(INDEX(Forecast_Capex_Input!$H$12:$H$286,$Z499)=Repex),0)
*$DV499</f>
        <v>0</v>
      </c>
      <c r="DZ499" s="43" cm="1">
        <f t="array" aca="1" ref="DZ499" ca="1">IFERROR(INDEX(Forecast_Capex_Input!BY$12:BY$286,$Z499)
*(INDEX(Forecast_Capex_Input!$H$12:$H$286,$Z499)=Repex),0)
*$DV499</f>
        <v>0</v>
      </c>
      <c r="EA499" s="43" cm="1">
        <f t="array" aca="1" ref="EA499" ca="1">IFERROR(INDEX(Forecast_Capex_Input!BZ$12:BZ$286,$Z499)
*(INDEX(Forecast_Capex_Input!$H$12:$H$286,$Z499)=Repex),0)
*$DV499</f>
        <v>0</v>
      </c>
      <c r="EB499" s="43" cm="1">
        <f t="array" aca="1" ref="EB499" ca="1">IFERROR(INDEX(Forecast_Capex_Input!CA$12:CA$286,$Z499)
*(INDEX(Forecast_Capex_Input!$H$12:$H$286,$Z499)=Repex),0)
*$DV499</f>
        <v>0</v>
      </c>
      <c r="EC499" s="43" cm="1">
        <f t="array" aca="1" ref="EC499" ca="1">IFERROR(INDEX(Forecast_Capex_Input!CB$12:CB$286,$Z499)
*(INDEX(Forecast_Capex_Input!$H$12:$H$286,$Z499)=Repex),0)
*$DV499</f>
        <v>0</v>
      </c>
      <c r="ED499" s="43" cm="1">
        <f t="array" aca="1" ref="ED499" ca="1">IFERROR(INDEX(Forecast_Capex_Input!CC$12:CC$286,$Z499)
*(INDEX(Forecast_Capex_Input!$H$12:$H$286,$Z499)=Repex),0)
*$DV499</f>
        <v>0</v>
      </c>
      <c r="EF499" s="86" t="str">
        <f t="shared" si="49"/>
        <v>N/A</v>
      </c>
      <c r="EG499" s="28" t="str">
        <f>IFERROR(RANK(EF499,EF$11:EF$1010,0)+COUNTIF(EF$11:EF499,EF499)-1,NA)</f>
        <v>N/A</v>
      </c>
    </row>
    <row r="500" spans="3:137" x14ac:dyDescent="0.2">
      <c r="C500" s="28">
        <f t="shared" si="50"/>
        <v>490</v>
      </c>
      <c r="D500" s="9" t="str" cm="1">
        <f t="array" ref="D500">IFERROR(INDEX(Forecast_Capex_Input!$D$12:$D$286,$Z500),NA)</f>
        <v>N/A</v>
      </c>
      <c r="E500" s="24" t="str" cm="1">
        <f t="array" ref="E500">IF($Z500=NA,NA,INDEX(Forecast_Capex_Input!$E$12:$E$286,$Z500))</f>
        <v>N/A</v>
      </c>
      <c r="F500" s="9" t="str" cm="1">
        <f t="array" aca="1" ref="F500" ca="1">IFERROR(INDEX(General!$E$25:$E$26,$AA500),NA)</f>
        <v>N/A</v>
      </c>
      <c r="G500" s="9" t="str" cm="1">
        <f t="array" aca="1" ref="G500" ca="1">IFERROR(INDEX(Forecast_Capex_Input!$AI$11:$BB$11,$AC500),NA)</f>
        <v>N/A</v>
      </c>
      <c r="H500" s="50" t="str" cm="1">
        <f t="array" aca="1" ref="H500" ca="1">IFERROR(INDEX(Forecast_Capex_Input!$AI$12:$BB$286,$Z500,$AC500),NA)</f>
        <v>N/A</v>
      </c>
      <c r="I500" s="150" t="str" cm="1">
        <f t="array" ref="I500">IFERROR(INDEX(Forecast_Capex_Input!$F$12:$F$286,$Z500),NA)</f>
        <v>N/A</v>
      </c>
      <c r="J500" s="150" t="str" cm="1">
        <f t="array" ref="J500">IFERROR(INDEX(Forecast_Capex_Input!G$12:G$286,$Z500),NA)</f>
        <v>N/A</v>
      </c>
      <c r="K500" s="150" t="str" cm="1">
        <f t="array" ref="K500">IFERROR(INDEX(Forecast_Capex_Input!H$12:H$286,$Z500),NA)</f>
        <v>N/A</v>
      </c>
      <c r="L500" s="150" t="str" cm="1">
        <f t="array" ref="L500">IFERROR(INDEX(Forecast_Capex_Input!I$12:I$286,$Z500),NA)</f>
        <v>N/A</v>
      </c>
      <c r="M500" s="150" t="str" cm="1">
        <f t="array" ref="M500">IFERROR(INDEX(Forecast_Capex_Input!J$12:J$286,$Z500),NA)</f>
        <v>N/A</v>
      </c>
      <c r="N500" s="150" t="str" cm="1">
        <f t="array" ref="N500">IFERROR(INDEX(Forecast_Capex_Input!K$12:K$286,$Z500),NA)</f>
        <v>N/A</v>
      </c>
      <c r="O500" s="150" t="str" cm="1">
        <f t="array" ref="O500">IFERROR(INDEX(Forecast_Capex_Input!L$12:L$286,$Z500),NA)</f>
        <v>N/A</v>
      </c>
      <c r="P500" s="150" t="str" cm="1">
        <f t="array" ref="P500">IFERROR(INDEX(Forecast_Capex_Input!M$12:M$286,$Z500),NA)</f>
        <v>N/A</v>
      </c>
      <c r="Q500" s="24" t="str" cm="1">
        <f t="array" ref="Q500">IFERROR(INDEX(Forecast_Capex_Input!N$12:N$286,$Z500),NA)</f>
        <v>N/A</v>
      </c>
      <c r="R500" s="190" cm="1">
        <f t="array" ref="R500">IFERROR(INDEX(Forecast_Capex_Input!O$12:O$286,$Z500),0)</f>
        <v>0</v>
      </c>
      <c r="S500" s="24" cm="1">
        <f t="array" ref="S500">IFERROR(INDEX(Forecast_Capex_Input!P$12:P$286,$Z500),0)</f>
        <v>0</v>
      </c>
      <c r="T500" s="150" t="str" cm="1">
        <f t="array" aca="1" ref="T500" ca="1">IFERROR(INDEX(General!$K$91:$K$110,$AC500),NA)</f>
        <v>N/A</v>
      </c>
      <c r="U500" s="43" cm="1">
        <f t="array" aca="1" ref="U500" ca="1">IFERROR(
IF($F500=General!$E$25,INDEX(Forecast_Capex_Input!S$12:S$286,$Z500),
INDEX(Forecast_Capex_Input!T$12:T$286,$Z500)),0)</f>
        <v>0</v>
      </c>
      <c r="V500" s="82" t="b">
        <f>IFERROR(INDEX(Overheads!$T$19:$T$26,MATCH($I500,Overheads!$E$19:$E$26,0)),FALSE)</f>
        <v>0</v>
      </c>
      <c r="W500" s="209" cm="1">
        <f t="array" ref="W500">IFERROR(
INDEX(Forecast_Capex_Input!CN$12:CN$286,$Z500),0)</f>
        <v>0</v>
      </c>
      <c r="X500" s="209">
        <f>IFERROR(
MATCH($W500,General!$L$39:$S$39,0),1)</f>
        <v>1</v>
      </c>
      <c r="Z500" s="28" t="str">
        <f>IFERROR(
IF(MATCH($C500,Forecast_Capex_Input!$CI$12:$CI$286,1)+1&gt;MAX(Forecast_Capex_Input!$C$12:$C$286),NA,
MATCH($C500,Forecast_Capex_Input!$CI$12:$CI$286,1)+1),1)</f>
        <v>N/A</v>
      </c>
      <c r="AA500" s="28" t="str" cm="1">
        <f t="array" aca="1" ref="AA500" ca="1">IFERROR(
IF(Z499&lt;&gt;Z500,1,
IF(COUNTIF(OFFSET(AA499,0,0,-INDEX(Forecast_Capex_Input!$CG$12:$CG$286,$Z500)),AA499)=INDEX(Forecast_Capex_Input!$CG$12:$CG$286,$Z500),AA499+1,AA499)),NA)</f>
        <v>N/A</v>
      </c>
      <c r="AB500" s="28" t="str" cm="1">
        <f t="array" ref="AB500">IFERROR($C500-IF($Z500=1,1,INDEX(Forecast_Capex_Input!$CI$12:$CI$286,$Z500-1))+1,NA)</f>
        <v>N/A</v>
      </c>
      <c r="AC500" s="28" t="str" cm="1">
        <f t="array" aca="1" ref="AC500" ca="1">IFERROR(IF(AA500=1,
INDEX(Forecast_Capex_Input!$AI$10:$BB$10,SMALL(IF(INDEX(Forecast_Capex_Input!$AI$12:$BB$286,$Z500,0)&gt;0,COLUMN(Forecast_Capex_Input!$AI$10:$BB$10)-COLUMN(Forecast_Capex_Input!$AI$12)+1),ROWS(OFFSET(AC499,0,0,-$AB500)))),
OFFSET(AC499,-INDEX(Forecast_Capex_Input!$CG$12:$CG$286,$Z500)+1,0)),NA)</f>
        <v>N/A</v>
      </c>
      <c r="AD500" s="28" t="str">
        <f t="shared" ca="1" si="47"/>
        <v>N/A</v>
      </c>
      <c r="AE500" s="82" t="b">
        <f t="shared" si="51"/>
        <v>0</v>
      </c>
      <c r="AF500" s="78" t="b">
        <v>0</v>
      </c>
      <c r="AG500" s="82" t="b">
        <f t="shared" si="48"/>
        <v>1</v>
      </c>
      <c r="AI500" s="55">
        <v>0</v>
      </c>
      <c r="AJ500" s="55">
        <v>0</v>
      </c>
      <c r="AK500" s="55">
        <v>0</v>
      </c>
      <c r="AL500" s="55">
        <v>0</v>
      </c>
      <c r="AM500" s="55">
        <v>0</v>
      </c>
      <c r="AN500" s="135">
        <v>0</v>
      </c>
      <c r="AP500" s="55">
        <v>0</v>
      </c>
      <c r="AQ500" s="55">
        <v>0</v>
      </c>
      <c r="AR500" s="55">
        <v>0</v>
      </c>
      <c r="AS500" s="55">
        <v>0</v>
      </c>
      <c r="AT500" s="55">
        <v>0</v>
      </c>
      <c r="AU500" s="135">
        <v>0</v>
      </c>
      <c r="AW500" s="55">
        <v>0</v>
      </c>
      <c r="AX500" s="55">
        <v>0</v>
      </c>
      <c r="AY500" s="55">
        <v>0</v>
      </c>
      <c r="AZ500" s="55">
        <v>0</v>
      </c>
      <c r="BA500" s="55">
        <v>0</v>
      </c>
      <c r="BB500" s="135">
        <v>0</v>
      </c>
      <c r="BD500" s="55">
        <v>0</v>
      </c>
      <c r="BE500" s="55">
        <v>0</v>
      </c>
      <c r="BF500" s="55">
        <v>0</v>
      </c>
      <c r="BG500" s="55">
        <v>0</v>
      </c>
      <c r="BH500" s="55">
        <v>0</v>
      </c>
      <c r="BI500" s="135">
        <v>0</v>
      </c>
      <c r="BK500" s="55">
        <v>0</v>
      </c>
      <c r="BL500" s="55">
        <v>0</v>
      </c>
      <c r="BM500" s="55">
        <v>0</v>
      </c>
      <c r="BN500" s="55">
        <v>0</v>
      </c>
      <c r="BO500" s="55">
        <v>0</v>
      </c>
      <c r="BP500" s="135">
        <v>0</v>
      </c>
      <c r="BR500" s="147">
        <v>0</v>
      </c>
      <c r="BS500" s="147">
        <v>0</v>
      </c>
      <c r="BT500" s="147">
        <v>0</v>
      </c>
      <c r="BU500" s="147">
        <v>0</v>
      </c>
      <c r="BV500" s="147">
        <v>0</v>
      </c>
      <c r="BX500" s="55">
        <v>0</v>
      </c>
      <c r="BY500" s="55">
        <v>0</v>
      </c>
      <c r="BZ500" s="55">
        <v>0</v>
      </c>
      <c r="CA500" s="55">
        <v>0</v>
      </c>
      <c r="CB500" s="55">
        <v>0</v>
      </c>
      <c r="CC500" s="135">
        <v>0</v>
      </c>
      <c r="CE500" s="55">
        <v>0</v>
      </c>
      <c r="CF500" s="55">
        <v>0</v>
      </c>
      <c r="CG500" s="55">
        <v>0</v>
      </c>
      <c r="CH500" s="55">
        <v>0</v>
      </c>
      <c r="CI500" s="55">
        <v>0</v>
      </c>
      <c r="CJ500" s="135">
        <v>0</v>
      </c>
      <c r="CL500" s="55">
        <v>0</v>
      </c>
      <c r="CM500" s="55">
        <v>0</v>
      </c>
      <c r="CN500" s="55">
        <v>0</v>
      </c>
      <c r="CO500" s="55">
        <v>0</v>
      </c>
      <c r="CP500" s="55">
        <v>0</v>
      </c>
      <c r="CQ500" s="135">
        <v>0</v>
      </c>
      <c r="CS500" s="67">
        <v>0</v>
      </c>
      <c r="CT500" s="67">
        <v>0</v>
      </c>
      <c r="CU500" s="67">
        <v>0</v>
      </c>
      <c r="CV500" s="67">
        <v>0</v>
      </c>
      <c r="CW500" s="67">
        <v>0</v>
      </c>
      <c r="CX500" s="135">
        <v>0</v>
      </c>
      <c r="CZ500" s="55">
        <v>0</v>
      </c>
      <c r="DA500" s="55">
        <v>0</v>
      </c>
      <c r="DB500" s="55">
        <v>0</v>
      </c>
      <c r="DC500" s="55">
        <v>0</v>
      </c>
      <c r="DD500" s="55">
        <v>0</v>
      </c>
      <c r="DE500" s="135">
        <v>0</v>
      </c>
      <c r="DG500" s="43" t="b" cm="1">
        <f t="array" aca="1" ref="DG500" ca="1">OR($G500=Forecast_Capex_Input!$BF$8:$BF$10)</f>
        <v>0</v>
      </c>
      <c r="DH500" s="43" cm="1">
        <f t="array" aca="1" ref="DH500" ca="1">IFERROR(INDEX(Forecast_Capex_Input!BG$12:BG$286,$Z500)
*(INDEX(Forecast_Capex_Input!$H$12:$H$286,$Z500)=Repex),0)
*$DG500</f>
        <v>0</v>
      </c>
      <c r="DI500" s="43" cm="1">
        <f t="array" aca="1" ref="DI500" ca="1">IFERROR(INDEX(Forecast_Capex_Input!BH$12:BH$286,$Z500)
*(INDEX(Forecast_Capex_Input!$H$12:$H$286,$Z500)=Repex),0)
*$DG500</f>
        <v>0</v>
      </c>
      <c r="DJ500" s="43" cm="1">
        <f t="array" aca="1" ref="DJ500" ca="1">IFERROR(INDEX(Forecast_Capex_Input!BI$12:BI$286,$Z500)
*(INDEX(Forecast_Capex_Input!$H$12:$H$286,$Z500)=Repex),0)
*$DG500</f>
        <v>0</v>
      </c>
      <c r="DK500" s="43" cm="1">
        <f t="array" aca="1" ref="DK500" ca="1">IFERROR(INDEX(Forecast_Capex_Input!BJ$12:BJ$286,$Z500)
*(INDEX(Forecast_Capex_Input!$H$12:$H$286,$Z500)=Repex),0)
*$DG500</f>
        <v>0</v>
      </c>
      <c r="DL500" s="43" cm="1">
        <f t="array" aca="1" ref="DL500" ca="1">IFERROR(INDEX(Forecast_Capex_Input!BK$12:BK$286,$Z500)
*(INDEX(Forecast_Capex_Input!$H$12:$H$286,$Z500)=Repex),0)
*$DG500</f>
        <v>0</v>
      </c>
      <c r="DM500" s="43" cm="1">
        <f t="array" aca="1" ref="DM500" ca="1">IFERROR(INDEX(Forecast_Capex_Input!BL$12:BL$286,$Z500)
*(INDEX(Forecast_Capex_Input!$H$12:$H$286,$Z500)=Repex),0)
*$DG500</f>
        <v>0</v>
      </c>
      <c r="DO500" s="43" t="b" cm="1">
        <f t="array" aca="1" ref="DO500" ca="1">OR($G500=Forecast_Capex_Input!$BN$8:$BN$9)</f>
        <v>0</v>
      </c>
      <c r="DP500" s="43" cm="1">
        <f t="array" aca="1" ref="DP500" ca="1">IFERROR(INDEX(Forecast_Capex_Input!BO$12:BO$286,$Z500)
*(INDEX(Forecast_Capex_Input!$H$12:$H$286,$Z500)=Repex),0)
*$DO500</f>
        <v>0</v>
      </c>
      <c r="DQ500" s="43" cm="1">
        <f t="array" aca="1" ref="DQ500" ca="1">IFERROR(INDEX(Forecast_Capex_Input!BP$12:BP$286,$Z500)
*(INDEX(Forecast_Capex_Input!$H$12:$H$286,$Z500)=Repex),0)
*$DO500</f>
        <v>0</v>
      </c>
      <c r="DR500" s="43" cm="1">
        <f t="array" aca="1" ref="DR500" ca="1">IFERROR(INDEX(Forecast_Capex_Input!BQ$12:BQ$286,$Z500)
*(INDEX(Forecast_Capex_Input!$H$12:$H$286,$Z500)=Repex),0)
*$DO500</f>
        <v>0</v>
      </c>
      <c r="DS500" s="43" cm="1">
        <f t="array" aca="1" ref="DS500" ca="1">IFERROR(INDEX(Forecast_Capex_Input!BR$12:BR$286,$Z500)
*(INDEX(Forecast_Capex_Input!$H$12:$H$286,$Z500)=Repex),0)
*$DO500</f>
        <v>0</v>
      </c>
      <c r="DT500" s="43" cm="1">
        <f t="array" aca="1" ref="DT500" ca="1">IFERROR(INDEX(Forecast_Capex_Input!BS$12:BS$286,$Z500)
*(INDEX(Forecast_Capex_Input!$H$12:$H$286,$Z500)=Repex),0)
*$DO500</f>
        <v>0</v>
      </c>
      <c r="DV500" s="43" t="b" cm="1">
        <f t="array" aca="1" ref="DV500" ca="1">OR($G500=Forecast_Capex_Input!$BU$8:$BU$10)</f>
        <v>0</v>
      </c>
      <c r="DW500" s="43" cm="1">
        <f t="array" aca="1" ref="DW500" ca="1">IFERROR(INDEX(Forecast_Capex_Input!BV$12:BV$286,$Z500)
*(INDEX(Forecast_Capex_Input!$H$12:$H$286,$Z500)=Repex),0)
*$DV500</f>
        <v>0</v>
      </c>
      <c r="DX500" s="43" cm="1">
        <f t="array" aca="1" ref="DX500" ca="1">IFERROR(INDEX(Forecast_Capex_Input!BW$12:BW$286,$Z500)
*(INDEX(Forecast_Capex_Input!$H$12:$H$286,$Z500)=Repex),0)
*$DV500</f>
        <v>0</v>
      </c>
      <c r="DY500" s="43" cm="1">
        <f t="array" aca="1" ref="DY500" ca="1">IFERROR(INDEX(Forecast_Capex_Input!BX$12:BX$286,$Z500)
*(INDEX(Forecast_Capex_Input!$H$12:$H$286,$Z500)=Repex),0)
*$DV500</f>
        <v>0</v>
      </c>
      <c r="DZ500" s="43" cm="1">
        <f t="array" aca="1" ref="DZ500" ca="1">IFERROR(INDEX(Forecast_Capex_Input!BY$12:BY$286,$Z500)
*(INDEX(Forecast_Capex_Input!$H$12:$H$286,$Z500)=Repex),0)
*$DV500</f>
        <v>0</v>
      </c>
      <c r="EA500" s="43" cm="1">
        <f t="array" aca="1" ref="EA500" ca="1">IFERROR(INDEX(Forecast_Capex_Input!BZ$12:BZ$286,$Z500)
*(INDEX(Forecast_Capex_Input!$H$12:$H$286,$Z500)=Repex),0)
*$DV500</f>
        <v>0</v>
      </c>
      <c r="EB500" s="43" cm="1">
        <f t="array" aca="1" ref="EB500" ca="1">IFERROR(INDEX(Forecast_Capex_Input!CA$12:CA$286,$Z500)
*(INDEX(Forecast_Capex_Input!$H$12:$H$286,$Z500)=Repex),0)
*$DV500</f>
        <v>0</v>
      </c>
      <c r="EC500" s="43" cm="1">
        <f t="array" aca="1" ref="EC500" ca="1">IFERROR(INDEX(Forecast_Capex_Input!CB$12:CB$286,$Z500)
*(INDEX(Forecast_Capex_Input!$H$12:$H$286,$Z500)=Repex),0)
*$DV500</f>
        <v>0</v>
      </c>
      <c r="ED500" s="43" cm="1">
        <f t="array" aca="1" ref="ED500" ca="1">IFERROR(INDEX(Forecast_Capex_Input!CC$12:CC$286,$Z500)
*(INDEX(Forecast_Capex_Input!$H$12:$H$286,$Z500)=Repex),0)
*$DV500</f>
        <v>0</v>
      </c>
      <c r="EF500" s="86" t="str">
        <f t="shared" si="49"/>
        <v>N/A</v>
      </c>
      <c r="EG500" s="28" t="str">
        <f>IFERROR(RANK(EF500,EF$11:EF$1010,0)+COUNTIF(EF$11:EF500,EF500)-1,NA)</f>
        <v>N/A</v>
      </c>
    </row>
    <row r="501" spans="3:137" x14ac:dyDescent="0.2">
      <c r="C501" s="28">
        <f t="shared" si="50"/>
        <v>491</v>
      </c>
      <c r="D501" s="9" t="str" cm="1">
        <f t="array" ref="D501">IFERROR(INDEX(Forecast_Capex_Input!$D$12:$D$286,$Z501),NA)</f>
        <v>N/A</v>
      </c>
      <c r="E501" s="24" t="str" cm="1">
        <f t="array" ref="E501">IF($Z501=NA,NA,INDEX(Forecast_Capex_Input!$E$12:$E$286,$Z501))</f>
        <v>N/A</v>
      </c>
      <c r="F501" s="9" t="str" cm="1">
        <f t="array" aca="1" ref="F501" ca="1">IFERROR(INDEX(General!$E$25:$E$26,$AA501),NA)</f>
        <v>N/A</v>
      </c>
      <c r="G501" s="9" t="str" cm="1">
        <f t="array" aca="1" ref="G501" ca="1">IFERROR(INDEX(Forecast_Capex_Input!$AI$11:$BB$11,$AC501),NA)</f>
        <v>N/A</v>
      </c>
      <c r="H501" s="50" t="str" cm="1">
        <f t="array" aca="1" ref="H501" ca="1">IFERROR(INDEX(Forecast_Capex_Input!$AI$12:$BB$286,$Z501,$AC501),NA)</f>
        <v>N/A</v>
      </c>
      <c r="I501" s="150" t="str" cm="1">
        <f t="array" ref="I501">IFERROR(INDEX(Forecast_Capex_Input!$F$12:$F$286,$Z501),NA)</f>
        <v>N/A</v>
      </c>
      <c r="J501" s="150" t="str" cm="1">
        <f t="array" ref="J501">IFERROR(INDEX(Forecast_Capex_Input!G$12:G$286,$Z501),NA)</f>
        <v>N/A</v>
      </c>
      <c r="K501" s="150" t="str" cm="1">
        <f t="array" ref="K501">IFERROR(INDEX(Forecast_Capex_Input!H$12:H$286,$Z501),NA)</f>
        <v>N/A</v>
      </c>
      <c r="L501" s="150" t="str" cm="1">
        <f t="array" ref="L501">IFERROR(INDEX(Forecast_Capex_Input!I$12:I$286,$Z501),NA)</f>
        <v>N/A</v>
      </c>
      <c r="M501" s="150" t="str" cm="1">
        <f t="array" ref="M501">IFERROR(INDEX(Forecast_Capex_Input!J$12:J$286,$Z501),NA)</f>
        <v>N/A</v>
      </c>
      <c r="N501" s="150" t="str" cm="1">
        <f t="array" ref="N501">IFERROR(INDEX(Forecast_Capex_Input!K$12:K$286,$Z501),NA)</f>
        <v>N/A</v>
      </c>
      <c r="O501" s="150" t="str" cm="1">
        <f t="array" ref="O501">IFERROR(INDEX(Forecast_Capex_Input!L$12:L$286,$Z501),NA)</f>
        <v>N/A</v>
      </c>
      <c r="P501" s="150" t="str" cm="1">
        <f t="array" ref="P501">IFERROR(INDEX(Forecast_Capex_Input!M$12:M$286,$Z501),NA)</f>
        <v>N/A</v>
      </c>
      <c r="Q501" s="24" t="str" cm="1">
        <f t="array" ref="Q501">IFERROR(INDEX(Forecast_Capex_Input!N$12:N$286,$Z501),NA)</f>
        <v>N/A</v>
      </c>
      <c r="R501" s="190" cm="1">
        <f t="array" ref="R501">IFERROR(INDEX(Forecast_Capex_Input!O$12:O$286,$Z501),0)</f>
        <v>0</v>
      </c>
      <c r="S501" s="24" cm="1">
        <f t="array" ref="S501">IFERROR(INDEX(Forecast_Capex_Input!P$12:P$286,$Z501),0)</f>
        <v>0</v>
      </c>
      <c r="T501" s="150" t="str" cm="1">
        <f t="array" aca="1" ref="T501" ca="1">IFERROR(INDEX(General!$K$91:$K$110,$AC501),NA)</f>
        <v>N/A</v>
      </c>
      <c r="U501" s="43" cm="1">
        <f t="array" aca="1" ref="U501" ca="1">IFERROR(
IF($F501=General!$E$25,INDEX(Forecast_Capex_Input!S$12:S$286,$Z501),
INDEX(Forecast_Capex_Input!T$12:T$286,$Z501)),0)</f>
        <v>0</v>
      </c>
      <c r="V501" s="82" t="b">
        <f>IFERROR(INDEX(Overheads!$T$19:$T$26,MATCH($I501,Overheads!$E$19:$E$26,0)),FALSE)</f>
        <v>0</v>
      </c>
      <c r="W501" s="209" cm="1">
        <f t="array" ref="W501">IFERROR(
INDEX(Forecast_Capex_Input!CN$12:CN$286,$Z501),0)</f>
        <v>0</v>
      </c>
      <c r="X501" s="209">
        <f>IFERROR(
MATCH($W501,General!$L$39:$S$39,0),1)</f>
        <v>1</v>
      </c>
      <c r="Z501" s="28" t="str">
        <f>IFERROR(
IF(MATCH($C501,Forecast_Capex_Input!$CI$12:$CI$286,1)+1&gt;MAX(Forecast_Capex_Input!$C$12:$C$286),NA,
MATCH($C501,Forecast_Capex_Input!$CI$12:$CI$286,1)+1),1)</f>
        <v>N/A</v>
      </c>
      <c r="AA501" s="28" t="str" cm="1">
        <f t="array" aca="1" ref="AA501" ca="1">IFERROR(
IF(Z500&lt;&gt;Z501,1,
IF(COUNTIF(OFFSET(AA500,0,0,-INDEX(Forecast_Capex_Input!$CG$12:$CG$286,$Z501)),AA500)=INDEX(Forecast_Capex_Input!$CG$12:$CG$286,$Z501),AA500+1,AA500)),NA)</f>
        <v>N/A</v>
      </c>
      <c r="AB501" s="28" t="str" cm="1">
        <f t="array" ref="AB501">IFERROR($C501-IF($Z501=1,1,INDEX(Forecast_Capex_Input!$CI$12:$CI$286,$Z501-1))+1,NA)</f>
        <v>N/A</v>
      </c>
      <c r="AC501" s="28" t="str" cm="1">
        <f t="array" aca="1" ref="AC501" ca="1">IFERROR(IF(AA501=1,
INDEX(Forecast_Capex_Input!$AI$10:$BB$10,SMALL(IF(INDEX(Forecast_Capex_Input!$AI$12:$BB$286,$Z501,0)&gt;0,COLUMN(Forecast_Capex_Input!$AI$10:$BB$10)-COLUMN(Forecast_Capex_Input!$AI$12)+1),ROWS(OFFSET(AC500,0,0,-$AB501)))),
OFFSET(AC500,-INDEX(Forecast_Capex_Input!$CG$12:$CG$286,$Z501)+1,0)),NA)</f>
        <v>N/A</v>
      </c>
      <c r="AD501" s="28" t="str">
        <f t="shared" ca="1" si="47"/>
        <v>N/A</v>
      </c>
      <c r="AE501" s="82" t="b">
        <f t="shared" si="51"/>
        <v>0</v>
      </c>
      <c r="AF501" s="78" t="b">
        <v>0</v>
      </c>
      <c r="AG501" s="82" t="b">
        <f t="shared" si="48"/>
        <v>1</v>
      </c>
      <c r="AI501" s="55">
        <v>0</v>
      </c>
      <c r="AJ501" s="55">
        <v>0</v>
      </c>
      <c r="AK501" s="55">
        <v>0</v>
      </c>
      <c r="AL501" s="55">
        <v>0</v>
      </c>
      <c r="AM501" s="55">
        <v>0</v>
      </c>
      <c r="AN501" s="135">
        <v>0</v>
      </c>
      <c r="AP501" s="55">
        <v>0</v>
      </c>
      <c r="AQ501" s="55">
        <v>0</v>
      </c>
      <c r="AR501" s="55">
        <v>0</v>
      </c>
      <c r="AS501" s="55">
        <v>0</v>
      </c>
      <c r="AT501" s="55">
        <v>0</v>
      </c>
      <c r="AU501" s="135">
        <v>0</v>
      </c>
      <c r="AW501" s="55">
        <v>0</v>
      </c>
      <c r="AX501" s="55">
        <v>0</v>
      </c>
      <c r="AY501" s="55">
        <v>0</v>
      </c>
      <c r="AZ501" s="55">
        <v>0</v>
      </c>
      <c r="BA501" s="55">
        <v>0</v>
      </c>
      <c r="BB501" s="135">
        <v>0</v>
      </c>
      <c r="BD501" s="55">
        <v>0</v>
      </c>
      <c r="BE501" s="55">
        <v>0</v>
      </c>
      <c r="BF501" s="55">
        <v>0</v>
      </c>
      <c r="BG501" s="55">
        <v>0</v>
      </c>
      <c r="BH501" s="55">
        <v>0</v>
      </c>
      <c r="BI501" s="135">
        <v>0</v>
      </c>
      <c r="BK501" s="55">
        <v>0</v>
      </c>
      <c r="BL501" s="55">
        <v>0</v>
      </c>
      <c r="BM501" s="55">
        <v>0</v>
      </c>
      <c r="BN501" s="55">
        <v>0</v>
      </c>
      <c r="BO501" s="55">
        <v>0</v>
      </c>
      <c r="BP501" s="135">
        <v>0</v>
      </c>
      <c r="BR501" s="147">
        <v>0</v>
      </c>
      <c r="BS501" s="147">
        <v>0</v>
      </c>
      <c r="BT501" s="147">
        <v>0</v>
      </c>
      <c r="BU501" s="147">
        <v>0</v>
      </c>
      <c r="BV501" s="147">
        <v>0</v>
      </c>
      <c r="BX501" s="55">
        <v>0</v>
      </c>
      <c r="BY501" s="55">
        <v>0</v>
      </c>
      <c r="BZ501" s="55">
        <v>0</v>
      </c>
      <c r="CA501" s="55">
        <v>0</v>
      </c>
      <c r="CB501" s="55">
        <v>0</v>
      </c>
      <c r="CC501" s="135">
        <v>0</v>
      </c>
      <c r="CE501" s="55">
        <v>0</v>
      </c>
      <c r="CF501" s="55">
        <v>0</v>
      </c>
      <c r="CG501" s="55">
        <v>0</v>
      </c>
      <c r="CH501" s="55">
        <v>0</v>
      </c>
      <c r="CI501" s="55">
        <v>0</v>
      </c>
      <c r="CJ501" s="135">
        <v>0</v>
      </c>
      <c r="CL501" s="55">
        <v>0</v>
      </c>
      <c r="CM501" s="55">
        <v>0</v>
      </c>
      <c r="CN501" s="55">
        <v>0</v>
      </c>
      <c r="CO501" s="55">
        <v>0</v>
      </c>
      <c r="CP501" s="55">
        <v>0</v>
      </c>
      <c r="CQ501" s="135">
        <v>0</v>
      </c>
      <c r="CS501" s="67">
        <v>0</v>
      </c>
      <c r="CT501" s="67">
        <v>0</v>
      </c>
      <c r="CU501" s="67">
        <v>0</v>
      </c>
      <c r="CV501" s="67">
        <v>0</v>
      </c>
      <c r="CW501" s="67">
        <v>0</v>
      </c>
      <c r="CX501" s="135">
        <v>0</v>
      </c>
      <c r="CZ501" s="55">
        <v>0</v>
      </c>
      <c r="DA501" s="55">
        <v>0</v>
      </c>
      <c r="DB501" s="55">
        <v>0</v>
      </c>
      <c r="DC501" s="55">
        <v>0</v>
      </c>
      <c r="DD501" s="55">
        <v>0</v>
      </c>
      <c r="DE501" s="135">
        <v>0</v>
      </c>
      <c r="DG501" s="43" t="b" cm="1">
        <f t="array" aca="1" ref="DG501" ca="1">OR($G501=Forecast_Capex_Input!$BF$8:$BF$10)</f>
        <v>0</v>
      </c>
      <c r="DH501" s="43" cm="1">
        <f t="array" aca="1" ref="DH501" ca="1">IFERROR(INDEX(Forecast_Capex_Input!BG$12:BG$286,$Z501)
*(INDEX(Forecast_Capex_Input!$H$12:$H$286,$Z501)=Repex),0)
*$DG501</f>
        <v>0</v>
      </c>
      <c r="DI501" s="43" cm="1">
        <f t="array" aca="1" ref="DI501" ca="1">IFERROR(INDEX(Forecast_Capex_Input!BH$12:BH$286,$Z501)
*(INDEX(Forecast_Capex_Input!$H$12:$H$286,$Z501)=Repex),0)
*$DG501</f>
        <v>0</v>
      </c>
      <c r="DJ501" s="43" cm="1">
        <f t="array" aca="1" ref="DJ501" ca="1">IFERROR(INDEX(Forecast_Capex_Input!BI$12:BI$286,$Z501)
*(INDEX(Forecast_Capex_Input!$H$12:$H$286,$Z501)=Repex),0)
*$DG501</f>
        <v>0</v>
      </c>
      <c r="DK501" s="43" cm="1">
        <f t="array" aca="1" ref="DK501" ca="1">IFERROR(INDEX(Forecast_Capex_Input!BJ$12:BJ$286,$Z501)
*(INDEX(Forecast_Capex_Input!$H$12:$H$286,$Z501)=Repex),0)
*$DG501</f>
        <v>0</v>
      </c>
      <c r="DL501" s="43" cm="1">
        <f t="array" aca="1" ref="DL501" ca="1">IFERROR(INDEX(Forecast_Capex_Input!BK$12:BK$286,$Z501)
*(INDEX(Forecast_Capex_Input!$H$12:$H$286,$Z501)=Repex),0)
*$DG501</f>
        <v>0</v>
      </c>
      <c r="DM501" s="43" cm="1">
        <f t="array" aca="1" ref="DM501" ca="1">IFERROR(INDEX(Forecast_Capex_Input!BL$12:BL$286,$Z501)
*(INDEX(Forecast_Capex_Input!$H$12:$H$286,$Z501)=Repex),0)
*$DG501</f>
        <v>0</v>
      </c>
      <c r="DO501" s="43" t="b" cm="1">
        <f t="array" aca="1" ref="DO501" ca="1">OR($G501=Forecast_Capex_Input!$BN$8:$BN$9)</f>
        <v>0</v>
      </c>
      <c r="DP501" s="43" cm="1">
        <f t="array" aca="1" ref="DP501" ca="1">IFERROR(INDEX(Forecast_Capex_Input!BO$12:BO$286,$Z501)
*(INDEX(Forecast_Capex_Input!$H$12:$H$286,$Z501)=Repex),0)
*$DO501</f>
        <v>0</v>
      </c>
      <c r="DQ501" s="43" cm="1">
        <f t="array" aca="1" ref="DQ501" ca="1">IFERROR(INDEX(Forecast_Capex_Input!BP$12:BP$286,$Z501)
*(INDEX(Forecast_Capex_Input!$H$12:$H$286,$Z501)=Repex),0)
*$DO501</f>
        <v>0</v>
      </c>
      <c r="DR501" s="43" cm="1">
        <f t="array" aca="1" ref="DR501" ca="1">IFERROR(INDEX(Forecast_Capex_Input!BQ$12:BQ$286,$Z501)
*(INDEX(Forecast_Capex_Input!$H$12:$H$286,$Z501)=Repex),0)
*$DO501</f>
        <v>0</v>
      </c>
      <c r="DS501" s="43" cm="1">
        <f t="array" aca="1" ref="DS501" ca="1">IFERROR(INDEX(Forecast_Capex_Input!BR$12:BR$286,$Z501)
*(INDEX(Forecast_Capex_Input!$H$12:$H$286,$Z501)=Repex),0)
*$DO501</f>
        <v>0</v>
      </c>
      <c r="DT501" s="43" cm="1">
        <f t="array" aca="1" ref="DT501" ca="1">IFERROR(INDEX(Forecast_Capex_Input!BS$12:BS$286,$Z501)
*(INDEX(Forecast_Capex_Input!$H$12:$H$286,$Z501)=Repex),0)
*$DO501</f>
        <v>0</v>
      </c>
      <c r="DV501" s="43" t="b" cm="1">
        <f t="array" aca="1" ref="DV501" ca="1">OR($G501=Forecast_Capex_Input!$BU$8:$BU$10)</f>
        <v>0</v>
      </c>
      <c r="DW501" s="43" cm="1">
        <f t="array" aca="1" ref="DW501" ca="1">IFERROR(INDEX(Forecast_Capex_Input!BV$12:BV$286,$Z501)
*(INDEX(Forecast_Capex_Input!$H$12:$H$286,$Z501)=Repex),0)
*$DV501</f>
        <v>0</v>
      </c>
      <c r="DX501" s="43" cm="1">
        <f t="array" aca="1" ref="DX501" ca="1">IFERROR(INDEX(Forecast_Capex_Input!BW$12:BW$286,$Z501)
*(INDEX(Forecast_Capex_Input!$H$12:$H$286,$Z501)=Repex),0)
*$DV501</f>
        <v>0</v>
      </c>
      <c r="DY501" s="43" cm="1">
        <f t="array" aca="1" ref="DY501" ca="1">IFERROR(INDEX(Forecast_Capex_Input!BX$12:BX$286,$Z501)
*(INDEX(Forecast_Capex_Input!$H$12:$H$286,$Z501)=Repex),0)
*$DV501</f>
        <v>0</v>
      </c>
      <c r="DZ501" s="43" cm="1">
        <f t="array" aca="1" ref="DZ501" ca="1">IFERROR(INDEX(Forecast_Capex_Input!BY$12:BY$286,$Z501)
*(INDEX(Forecast_Capex_Input!$H$12:$H$286,$Z501)=Repex),0)
*$DV501</f>
        <v>0</v>
      </c>
      <c r="EA501" s="43" cm="1">
        <f t="array" aca="1" ref="EA501" ca="1">IFERROR(INDEX(Forecast_Capex_Input!BZ$12:BZ$286,$Z501)
*(INDEX(Forecast_Capex_Input!$H$12:$H$286,$Z501)=Repex),0)
*$DV501</f>
        <v>0</v>
      </c>
      <c r="EB501" s="43" cm="1">
        <f t="array" aca="1" ref="EB501" ca="1">IFERROR(INDEX(Forecast_Capex_Input!CA$12:CA$286,$Z501)
*(INDEX(Forecast_Capex_Input!$H$12:$H$286,$Z501)=Repex),0)
*$DV501</f>
        <v>0</v>
      </c>
      <c r="EC501" s="43" cm="1">
        <f t="array" aca="1" ref="EC501" ca="1">IFERROR(INDEX(Forecast_Capex_Input!CB$12:CB$286,$Z501)
*(INDEX(Forecast_Capex_Input!$H$12:$H$286,$Z501)=Repex),0)
*$DV501</f>
        <v>0</v>
      </c>
      <c r="ED501" s="43" cm="1">
        <f t="array" aca="1" ref="ED501" ca="1">IFERROR(INDEX(Forecast_Capex_Input!CC$12:CC$286,$Z501)
*(INDEX(Forecast_Capex_Input!$H$12:$H$286,$Z501)=Repex),0)
*$DV501</f>
        <v>0</v>
      </c>
      <c r="EF501" s="86" t="str">
        <f t="shared" si="49"/>
        <v>N/A</v>
      </c>
      <c r="EG501" s="28" t="str">
        <f>IFERROR(RANK(EF501,EF$11:EF$1010,0)+COUNTIF(EF$11:EF501,EF501)-1,NA)</f>
        <v>N/A</v>
      </c>
    </row>
    <row r="502" spans="3:137" x14ac:dyDescent="0.2">
      <c r="C502" s="28">
        <f t="shared" si="50"/>
        <v>492</v>
      </c>
      <c r="D502" s="9" t="str" cm="1">
        <f t="array" ref="D502">IFERROR(INDEX(Forecast_Capex_Input!$D$12:$D$286,$Z502),NA)</f>
        <v>N/A</v>
      </c>
      <c r="E502" s="24" t="str" cm="1">
        <f t="array" ref="E502">IF($Z502=NA,NA,INDEX(Forecast_Capex_Input!$E$12:$E$286,$Z502))</f>
        <v>N/A</v>
      </c>
      <c r="F502" s="9" t="str" cm="1">
        <f t="array" aca="1" ref="F502" ca="1">IFERROR(INDEX(General!$E$25:$E$26,$AA502),NA)</f>
        <v>N/A</v>
      </c>
      <c r="G502" s="9" t="str" cm="1">
        <f t="array" aca="1" ref="G502" ca="1">IFERROR(INDEX(Forecast_Capex_Input!$AI$11:$BB$11,$AC502),NA)</f>
        <v>N/A</v>
      </c>
      <c r="H502" s="50" t="str" cm="1">
        <f t="array" aca="1" ref="H502" ca="1">IFERROR(INDEX(Forecast_Capex_Input!$AI$12:$BB$286,$Z502,$AC502),NA)</f>
        <v>N/A</v>
      </c>
      <c r="I502" s="150" t="str" cm="1">
        <f t="array" ref="I502">IFERROR(INDEX(Forecast_Capex_Input!$F$12:$F$286,$Z502),NA)</f>
        <v>N/A</v>
      </c>
      <c r="J502" s="150" t="str" cm="1">
        <f t="array" ref="J502">IFERROR(INDEX(Forecast_Capex_Input!G$12:G$286,$Z502),NA)</f>
        <v>N/A</v>
      </c>
      <c r="K502" s="150" t="str" cm="1">
        <f t="array" ref="K502">IFERROR(INDEX(Forecast_Capex_Input!H$12:H$286,$Z502),NA)</f>
        <v>N/A</v>
      </c>
      <c r="L502" s="150" t="str" cm="1">
        <f t="array" ref="L502">IFERROR(INDEX(Forecast_Capex_Input!I$12:I$286,$Z502),NA)</f>
        <v>N/A</v>
      </c>
      <c r="M502" s="150" t="str" cm="1">
        <f t="array" ref="M502">IFERROR(INDEX(Forecast_Capex_Input!J$12:J$286,$Z502),NA)</f>
        <v>N/A</v>
      </c>
      <c r="N502" s="150" t="str" cm="1">
        <f t="array" ref="N502">IFERROR(INDEX(Forecast_Capex_Input!K$12:K$286,$Z502),NA)</f>
        <v>N/A</v>
      </c>
      <c r="O502" s="150" t="str" cm="1">
        <f t="array" ref="O502">IFERROR(INDEX(Forecast_Capex_Input!L$12:L$286,$Z502),NA)</f>
        <v>N/A</v>
      </c>
      <c r="P502" s="150" t="str" cm="1">
        <f t="array" ref="P502">IFERROR(INDEX(Forecast_Capex_Input!M$12:M$286,$Z502),NA)</f>
        <v>N/A</v>
      </c>
      <c r="Q502" s="24" t="str" cm="1">
        <f t="array" ref="Q502">IFERROR(INDEX(Forecast_Capex_Input!N$12:N$286,$Z502),NA)</f>
        <v>N/A</v>
      </c>
      <c r="R502" s="190" cm="1">
        <f t="array" ref="R502">IFERROR(INDEX(Forecast_Capex_Input!O$12:O$286,$Z502),0)</f>
        <v>0</v>
      </c>
      <c r="S502" s="24" cm="1">
        <f t="array" ref="S502">IFERROR(INDEX(Forecast_Capex_Input!P$12:P$286,$Z502),0)</f>
        <v>0</v>
      </c>
      <c r="T502" s="150" t="str" cm="1">
        <f t="array" aca="1" ref="T502" ca="1">IFERROR(INDEX(General!$K$91:$K$110,$AC502),NA)</f>
        <v>N/A</v>
      </c>
      <c r="U502" s="43" cm="1">
        <f t="array" aca="1" ref="U502" ca="1">IFERROR(
IF($F502=General!$E$25,INDEX(Forecast_Capex_Input!S$12:S$286,$Z502),
INDEX(Forecast_Capex_Input!T$12:T$286,$Z502)),0)</f>
        <v>0</v>
      </c>
      <c r="V502" s="82" t="b">
        <f>IFERROR(INDEX(Overheads!$T$19:$T$26,MATCH($I502,Overheads!$E$19:$E$26,0)),FALSE)</f>
        <v>0</v>
      </c>
      <c r="W502" s="209" cm="1">
        <f t="array" ref="W502">IFERROR(
INDEX(Forecast_Capex_Input!CN$12:CN$286,$Z502),0)</f>
        <v>0</v>
      </c>
      <c r="X502" s="209">
        <f>IFERROR(
MATCH($W502,General!$L$39:$S$39,0),1)</f>
        <v>1</v>
      </c>
      <c r="Z502" s="28" t="str">
        <f>IFERROR(
IF(MATCH($C502,Forecast_Capex_Input!$CI$12:$CI$286,1)+1&gt;MAX(Forecast_Capex_Input!$C$12:$C$286),NA,
MATCH($C502,Forecast_Capex_Input!$CI$12:$CI$286,1)+1),1)</f>
        <v>N/A</v>
      </c>
      <c r="AA502" s="28" t="str" cm="1">
        <f t="array" aca="1" ref="AA502" ca="1">IFERROR(
IF(Z501&lt;&gt;Z502,1,
IF(COUNTIF(OFFSET(AA501,0,0,-INDEX(Forecast_Capex_Input!$CG$12:$CG$286,$Z502)),AA501)=INDEX(Forecast_Capex_Input!$CG$12:$CG$286,$Z502),AA501+1,AA501)),NA)</f>
        <v>N/A</v>
      </c>
      <c r="AB502" s="28" t="str" cm="1">
        <f t="array" ref="AB502">IFERROR($C502-IF($Z502=1,1,INDEX(Forecast_Capex_Input!$CI$12:$CI$286,$Z502-1))+1,NA)</f>
        <v>N/A</v>
      </c>
      <c r="AC502" s="28" t="str" cm="1">
        <f t="array" aca="1" ref="AC502" ca="1">IFERROR(IF(AA502=1,
INDEX(Forecast_Capex_Input!$AI$10:$BB$10,SMALL(IF(INDEX(Forecast_Capex_Input!$AI$12:$BB$286,$Z502,0)&gt;0,COLUMN(Forecast_Capex_Input!$AI$10:$BB$10)-COLUMN(Forecast_Capex_Input!$AI$12)+1),ROWS(OFFSET(AC501,0,0,-$AB502)))),
OFFSET(AC501,-INDEX(Forecast_Capex_Input!$CG$12:$CG$286,$Z502)+1,0)),NA)</f>
        <v>N/A</v>
      </c>
      <c r="AD502" s="28" t="str">
        <f t="shared" ca="1" si="47"/>
        <v>N/A</v>
      </c>
      <c r="AE502" s="82" t="b">
        <f t="shared" si="51"/>
        <v>0</v>
      </c>
      <c r="AF502" s="78" t="b">
        <v>0</v>
      </c>
      <c r="AG502" s="82" t="b">
        <f t="shared" si="48"/>
        <v>1</v>
      </c>
      <c r="AI502" s="55">
        <v>0</v>
      </c>
      <c r="AJ502" s="55">
        <v>0</v>
      </c>
      <c r="AK502" s="55">
        <v>0</v>
      </c>
      <c r="AL502" s="55">
        <v>0</v>
      </c>
      <c r="AM502" s="55">
        <v>0</v>
      </c>
      <c r="AN502" s="135">
        <v>0</v>
      </c>
      <c r="AP502" s="55">
        <v>0</v>
      </c>
      <c r="AQ502" s="55">
        <v>0</v>
      </c>
      <c r="AR502" s="55">
        <v>0</v>
      </c>
      <c r="AS502" s="55">
        <v>0</v>
      </c>
      <c r="AT502" s="55">
        <v>0</v>
      </c>
      <c r="AU502" s="135">
        <v>0</v>
      </c>
      <c r="AW502" s="55">
        <v>0</v>
      </c>
      <c r="AX502" s="55">
        <v>0</v>
      </c>
      <c r="AY502" s="55">
        <v>0</v>
      </c>
      <c r="AZ502" s="55">
        <v>0</v>
      </c>
      <c r="BA502" s="55">
        <v>0</v>
      </c>
      <c r="BB502" s="135">
        <v>0</v>
      </c>
      <c r="BD502" s="55">
        <v>0</v>
      </c>
      <c r="BE502" s="55">
        <v>0</v>
      </c>
      <c r="BF502" s="55">
        <v>0</v>
      </c>
      <c r="BG502" s="55">
        <v>0</v>
      </c>
      <c r="BH502" s="55">
        <v>0</v>
      </c>
      <c r="BI502" s="135">
        <v>0</v>
      </c>
      <c r="BK502" s="55">
        <v>0</v>
      </c>
      <c r="BL502" s="55">
        <v>0</v>
      </c>
      <c r="BM502" s="55">
        <v>0</v>
      </c>
      <c r="BN502" s="55">
        <v>0</v>
      </c>
      <c r="BO502" s="55">
        <v>0</v>
      </c>
      <c r="BP502" s="135">
        <v>0</v>
      </c>
      <c r="BR502" s="147">
        <v>0</v>
      </c>
      <c r="BS502" s="147">
        <v>0</v>
      </c>
      <c r="BT502" s="147">
        <v>0</v>
      </c>
      <c r="BU502" s="147">
        <v>0</v>
      </c>
      <c r="BV502" s="147">
        <v>0</v>
      </c>
      <c r="BX502" s="55">
        <v>0</v>
      </c>
      <c r="BY502" s="55">
        <v>0</v>
      </c>
      <c r="BZ502" s="55">
        <v>0</v>
      </c>
      <c r="CA502" s="55">
        <v>0</v>
      </c>
      <c r="CB502" s="55">
        <v>0</v>
      </c>
      <c r="CC502" s="135">
        <v>0</v>
      </c>
      <c r="CE502" s="55">
        <v>0</v>
      </c>
      <c r="CF502" s="55">
        <v>0</v>
      </c>
      <c r="CG502" s="55">
        <v>0</v>
      </c>
      <c r="CH502" s="55">
        <v>0</v>
      </c>
      <c r="CI502" s="55">
        <v>0</v>
      </c>
      <c r="CJ502" s="135">
        <v>0</v>
      </c>
      <c r="CL502" s="55">
        <v>0</v>
      </c>
      <c r="CM502" s="55">
        <v>0</v>
      </c>
      <c r="CN502" s="55">
        <v>0</v>
      </c>
      <c r="CO502" s="55">
        <v>0</v>
      </c>
      <c r="CP502" s="55">
        <v>0</v>
      </c>
      <c r="CQ502" s="135">
        <v>0</v>
      </c>
      <c r="CS502" s="67">
        <v>0</v>
      </c>
      <c r="CT502" s="67">
        <v>0</v>
      </c>
      <c r="CU502" s="67">
        <v>0</v>
      </c>
      <c r="CV502" s="67">
        <v>0</v>
      </c>
      <c r="CW502" s="67">
        <v>0</v>
      </c>
      <c r="CX502" s="135">
        <v>0</v>
      </c>
      <c r="CZ502" s="55">
        <v>0</v>
      </c>
      <c r="DA502" s="55">
        <v>0</v>
      </c>
      <c r="DB502" s="55">
        <v>0</v>
      </c>
      <c r="DC502" s="55">
        <v>0</v>
      </c>
      <c r="DD502" s="55">
        <v>0</v>
      </c>
      <c r="DE502" s="135">
        <v>0</v>
      </c>
      <c r="DG502" s="43" t="b" cm="1">
        <f t="array" aca="1" ref="DG502" ca="1">OR($G502=Forecast_Capex_Input!$BF$8:$BF$10)</f>
        <v>0</v>
      </c>
      <c r="DH502" s="43" cm="1">
        <f t="array" aca="1" ref="DH502" ca="1">IFERROR(INDEX(Forecast_Capex_Input!BG$12:BG$286,$Z502)
*(INDEX(Forecast_Capex_Input!$H$12:$H$286,$Z502)=Repex),0)
*$DG502</f>
        <v>0</v>
      </c>
      <c r="DI502" s="43" cm="1">
        <f t="array" aca="1" ref="DI502" ca="1">IFERROR(INDEX(Forecast_Capex_Input!BH$12:BH$286,$Z502)
*(INDEX(Forecast_Capex_Input!$H$12:$H$286,$Z502)=Repex),0)
*$DG502</f>
        <v>0</v>
      </c>
      <c r="DJ502" s="43" cm="1">
        <f t="array" aca="1" ref="DJ502" ca="1">IFERROR(INDEX(Forecast_Capex_Input!BI$12:BI$286,$Z502)
*(INDEX(Forecast_Capex_Input!$H$12:$H$286,$Z502)=Repex),0)
*$DG502</f>
        <v>0</v>
      </c>
      <c r="DK502" s="43" cm="1">
        <f t="array" aca="1" ref="DK502" ca="1">IFERROR(INDEX(Forecast_Capex_Input!BJ$12:BJ$286,$Z502)
*(INDEX(Forecast_Capex_Input!$H$12:$H$286,$Z502)=Repex),0)
*$DG502</f>
        <v>0</v>
      </c>
      <c r="DL502" s="43" cm="1">
        <f t="array" aca="1" ref="DL502" ca="1">IFERROR(INDEX(Forecast_Capex_Input!BK$12:BK$286,$Z502)
*(INDEX(Forecast_Capex_Input!$H$12:$H$286,$Z502)=Repex),0)
*$DG502</f>
        <v>0</v>
      </c>
      <c r="DM502" s="43" cm="1">
        <f t="array" aca="1" ref="DM502" ca="1">IFERROR(INDEX(Forecast_Capex_Input!BL$12:BL$286,$Z502)
*(INDEX(Forecast_Capex_Input!$H$12:$H$286,$Z502)=Repex),0)
*$DG502</f>
        <v>0</v>
      </c>
      <c r="DO502" s="43" t="b" cm="1">
        <f t="array" aca="1" ref="DO502" ca="1">OR($G502=Forecast_Capex_Input!$BN$8:$BN$9)</f>
        <v>0</v>
      </c>
      <c r="DP502" s="43" cm="1">
        <f t="array" aca="1" ref="DP502" ca="1">IFERROR(INDEX(Forecast_Capex_Input!BO$12:BO$286,$Z502)
*(INDEX(Forecast_Capex_Input!$H$12:$H$286,$Z502)=Repex),0)
*$DO502</f>
        <v>0</v>
      </c>
      <c r="DQ502" s="43" cm="1">
        <f t="array" aca="1" ref="DQ502" ca="1">IFERROR(INDEX(Forecast_Capex_Input!BP$12:BP$286,$Z502)
*(INDEX(Forecast_Capex_Input!$H$12:$H$286,$Z502)=Repex),0)
*$DO502</f>
        <v>0</v>
      </c>
      <c r="DR502" s="43" cm="1">
        <f t="array" aca="1" ref="DR502" ca="1">IFERROR(INDEX(Forecast_Capex_Input!BQ$12:BQ$286,$Z502)
*(INDEX(Forecast_Capex_Input!$H$12:$H$286,$Z502)=Repex),0)
*$DO502</f>
        <v>0</v>
      </c>
      <c r="DS502" s="43" cm="1">
        <f t="array" aca="1" ref="DS502" ca="1">IFERROR(INDEX(Forecast_Capex_Input!BR$12:BR$286,$Z502)
*(INDEX(Forecast_Capex_Input!$H$12:$H$286,$Z502)=Repex),0)
*$DO502</f>
        <v>0</v>
      </c>
      <c r="DT502" s="43" cm="1">
        <f t="array" aca="1" ref="DT502" ca="1">IFERROR(INDEX(Forecast_Capex_Input!BS$12:BS$286,$Z502)
*(INDEX(Forecast_Capex_Input!$H$12:$H$286,$Z502)=Repex),0)
*$DO502</f>
        <v>0</v>
      </c>
      <c r="DV502" s="43" t="b" cm="1">
        <f t="array" aca="1" ref="DV502" ca="1">OR($G502=Forecast_Capex_Input!$BU$8:$BU$10)</f>
        <v>0</v>
      </c>
      <c r="DW502" s="43" cm="1">
        <f t="array" aca="1" ref="DW502" ca="1">IFERROR(INDEX(Forecast_Capex_Input!BV$12:BV$286,$Z502)
*(INDEX(Forecast_Capex_Input!$H$12:$H$286,$Z502)=Repex),0)
*$DV502</f>
        <v>0</v>
      </c>
      <c r="DX502" s="43" cm="1">
        <f t="array" aca="1" ref="DX502" ca="1">IFERROR(INDEX(Forecast_Capex_Input!BW$12:BW$286,$Z502)
*(INDEX(Forecast_Capex_Input!$H$12:$H$286,$Z502)=Repex),0)
*$DV502</f>
        <v>0</v>
      </c>
      <c r="DY502" s="43" cm="1">
        <f t="array" aca="1" ref="DY502" ca="1">IFERROR(INDEX(Forecast_Capex_Input!BX$12:BX$286,$Z502)
*(INDEX(Forecast_Capex_Input!$H$12:$H$286,$Z502)=Repex),0)
*$DV502</f>
        <v>0</v>
      </c>
      <c r="DZ502" s="43" cm="1">
        <f t="array" aca="1" ref="DZ502" ca="1">IFERROR(INDEX(Forecast_Capex_Input!BY$12:BY$286,$Z502)
*(INDEX(Forecast_Capex_Input!$H$12:$H$286,$Z502)=Repex),0)
*$DV502</f>
        <v>0</v>
      </c>
      <c r="EA502" s="43" cm="1">
        <f t="array" aca="1" ref="EA502" ca="1">IFERROR(INDEX(Forecast_Capex_Input!BZ$12:BZ$286,$Z502)
*(INDEX(Forecast_Capex_Input!$H$12:$H$286,$Z502)=Repex),0)
*$DV502</f>
        <v>0</v>
      </c>
      <c r="EB502" s="43" cm="1">
        <f t="array" aca="1" ref="EB502" ca="1">IFERROR(INDEX(Forecast_Capex_Input!CA$12:CA$286,$Z502)
*(INDEX(Forecast_Capex_Input!$H$12:$H$286,$Z502)=Repex),0)
*$DV502</f>
        <v>0</v>
      </c>
      <c r="EC502" s="43" cm="1">
        <f t="array" aca="1" ref="EC502" ca="1">IFERROR(INDEX(Forecast_Capex_Input!CB$12:CB$286,$Z502)
*(INDEX(Forecast_Capex_Input!$H$12:$H$286,$Z502)=Repex),0)
*$DV502</f>
        <v>0</v>
      </c>
      <c r="ED502" s="43" cm="1">
        <f t="array" aca="1" ref="ED502" ca="1">IFERROR(INDEX(Forecast_Capex_Input!CC$12:CC$286,$Z502)
*(INDEX(Forecast_Capex_Input!$H$12:$H$286,$Z502)=Repex),0)
*$DV502</f>
        <v>0</v>
      </c>
      <c r="EF502" s="86" t="str">
        <f t="shared" si="49"/>
        <v>N/A</v>
      </c>
      <c r="EG502" s="28" t="str">
        <f>IFERROR(RANK(EF502,EF$11:EF$1010,0)+COUNTIF(EF$11:EF502,EF502)-1,NA)</f>
        <v>N/A</v>
      </c>
    </row>
    <row r="503" spans="3:137" x14ac:dyDescent="0.2">
      <c r="C503" s="28">
        <f t="shared" si="50"/>
        <v>493</v>
      </c>
      <c r="D503" s="9" t="str" cm="1">
        <f t="array" ref="D503">IFERROR(INDEX(Forecast_Capex_Input!$D$12:$D$286,$Z503),NA)</f>
        <v>N/A</v>
      </c>
      <c r="E503" s="24" t="str" cm="1">
        <f t="array" ref="E503">IF($Z503=NA,NA,INDEX(Forecast_Capex_Input!$E$12:$E$286,$Z503))</f>
        <v>N/A</v>
      </c>
      <c r="F503" s="9" t="str" cm="1">
        <f t="array" aca="1" ref="F503" ca="1">IFERROR(INDEX(General!$E$25:$E$26,$AA503),NA)</f>
        <v>N/A</v>
      </c>
      <c r="G503" s="9" t="str" cm="1">
        <f t="array" aca="1" ref="G503" ca="1">IFERROR(INDEX(Forecast_Capex_Input!$AI$11:$BB$11,$AC503),NA)</f>
        <v>N/A</v>
      </c>
      <c r="H503" s="50" t="str" cm="1">
        <f t="array" aca="1" ref="H503" ca="1">IFERROR(INDEX(Forecast_Capex_Input!$AI$12:$BB$286,$Z503,$AC503),NA)</f>
        <v>N/A</v>
      </c>
      <c r="I503" s="150" t="str" cm="1">
        <f t="array" ref="I503">IFERROR(INDEX(Forecast_Capex_Input!$F$12:$F$286,$Z503),NA)</f>
        <v>N/A</v>
      </c>
      <c r="J503" s="150" t="str" cm="1">
        <f t="array" ref="J503">IFERROR(INDEX(Forecast_Capex_Input!G$12:G$286,$Z503),NA)</f>
        <v>N/A</v>
      </c>
      <c r="K503" s="150" t="str" cm="1">
        <f t="array" ref="K503">IFERROR(INDEX(Forecast_Capex_Input!H$12:H$286,$Z503),NA)</f>
        <v>N/A</v>
      </c>
      <c r="L503" s="150" t="str" cm="1">
        <f t="array" ref="L503">IFERROR(INDEX(Forecast_Capex_Input!I$12:I$286,$Z503),NA)</f>
        <v>N/A</v>
      </c>
      <c r="M503" s="150" t="str" cm="1">
        <f t="array" ref="M503">IFERROR(INDEX(Forecast_Capex_Input!J$12:J$286,$Z503),NA)</f>
        <v>N/A</v>
      </c>
      <c r="N503" s="150" t="str" cm="1">
        <f t="array" ref="N503">IFERROR(INDEX(Forecast_Capex_Input!K$12:K$286,$Z503),NA)</f>
        <v>N/A</v>
      </c>
      <c r="O503" s="150" t="str" cm="1">
        <f t="array" ref="O503">IFERROR(INDEX(Forecast_Capex_Input!L$12:L$286,$Z503),NA)</f>
        <v>N/A</v>
      </c>
      <c r="P503" s="150" t="str" cm="1">
        <f t="array" ref="P503">IFERROR(INDEX(Forecast_Capex_Input!M$12:M$286,$Z503),NA)</f>
        <v>N/A</v>
      </c>
      <c r="Q503" s="24" t="str" cm="1">
        <f t="array" ref="Q503">IFERROR(INDEX(Forecast_Capex_Input!N$12:N$286,$Z503),NA)</f>
        <v>N/A</v>
      </c>
      <c r="R503" s="190" cm="1">
        <f t="array" ref="R503">IFERROR(INDEX(Forecast_Capex_Input!O$12:O$286,$Z503),0)</f>
        <v>0</v>
      </c>
      <c r="S503" s="24" cm="1">
        <f t="array" ref="S503">IFERROR(INDEX(Forecast_Capex_Input!P$12:P$286,$Z503),0)</f>
        <v>0</v>
      </c>
      <c r="T503" s="150" t="str" cm="1">
        <f t="array" aca="1" ref="T503" ca="1">IFERROR(INDEX(General!$K$91:$K$110,$AC503),NA)</f>
        <v>N/A</v>
      </c>
      <c r="U503" s="43" cm="1">
        <f t="array" aca="1" ref="U503" ca="1">IFERROR(
IF($F503=General!$E$25,INDEX(Forecast_Capex_Input!S$12:S$286,$Z503),
INDEX(Forecast_Capex_Input!T$12:T$286,$Z503)),0)</f>
        <v>0</v>
      </c>
      <c r="V503" s="82" t="b">
        <f>IFERROR(INDEX(Overheads!$T$19:$T$26,MATCH($I503,Overheads!$E$19:$E$26,0)),FALSE)</f>
        <v>0</v>
      </c>
      <c r="W503" s="209" cm="1">
        <f t="array" ref="W503">IFERROR(
INDEX(Forecast_Capex_Input!CN$12:CN$286,$Z503),0)</f>
        <v>0</v>
      </c>
      <c r="X503" s="209">
        <f>IFERROR(
MATCH($W503,General!$L$39:$S$39,0),1)</f>
        <v>1</v>
      </c>
      <c r="Z503" s="28" t="str">
        <f>IFERROR(
IF(MATCH($C503,Forecast_Capex_Input!$CI$12:$CI$286,1)+1&gt;MAX(Forecast_Capex_Input!$C$12:$C$286),NA,
MATCH($C503,Forecast_Capex_Input!$CI$12:$CI$286,1)+1),1)</f>
        <v>N/A</v>
      </c>
      <c r="AA503" s="28" t="str" cm="1">
        <f t="array" aca="1" ref="AA503" ca="1">IFERROR(
IF(Z502&lt;&gt;Z503,1,
IF(COUNTIF(OFFSET(AA502,0,0,-INDEX(Forecast_Capex_Input!$CG$12:$CG$286,$Z503)),AA502)=INDEX(Forecast_Capex_Input!$CG$12:$CG$286,$Z503),AA502+1,AA502)),NA)</f>
        <v>N/A</v>
      </c>
      <c r="AB503" s="28" t="str" cm="1">
        <f t="array" ref="AB503">IFERROR($C503-IF($Z503=1,1,INDEX(Forecast_Capex_Input!$CI$12:$CI$286,$Z503-1))+1,NA)</f>
        <v>N/A</v>
      </c>
      <c r="AC503" s="28" t="str" cm="1">
        <f t="array" aca="1" ref="AC503" ca="1">IFERROR(IF(AA503=1,
INDEX(Forecast_Capex_Input!$AI$10:$BB$10,SMALL(IF(INDEX(Forecast_Capex_Input!$AI$12:$BB$286,$Z503,0)&gt;0,COLUMN(Forecast_Capex_Input!$AI$10:$BB$10)-COLUMN(Forecast_Capex_Input!$AI$12)+1),ROWS(OFFSET(AC502,0,0,-$AB503)))),
OFFSET(AC502,-INDEX(Forecast_Capex_Input!$CG$12:$CG$286,$Z503)+1,0)),NA)</f>
        <v>N/A</v>
      </c>
      <c r="AD503" s="28" t="str">
        <f t="shared" ca="1" si="47"/>
        <v>N/A</v>
      </c>
      <c r="AE503" s="82" t="b">
        <f t="shared" si="51"/>
        <v>0</v>
      </c>
      <c r="AF503" s="78" t="b">
        <v>0</v>
      </c>
      <c r="AG503" s="82" t="b">
        <f t="shared" si="48"/>
        <v>1</v>
      </c>
      <c r="AI503" s="55">
        <v>0</v>
      </c>
      <c r="AJ503" s="55">
        <v>0</v>
      </c>
      <c r="AK503" s="55">
        <v>0</v>
      </c>
      <c r="AL503" s="55">
        <v>0</v>
      </c>
      <c r="AM503" s="55">
        <v>0</v>
      </c>
      <c r="AN503" s="135">
        <v>0</v>
      </c>
      <c r="AP503" s="55">
        <v>0</v>
      </c>
      <c r="AQ503" s="55">
        <v>0</v>
      </c>
      <c r="AR503" s="55">
        <v>0</v>
      </c>
      <c r="AS503" s="55">
        <v>0</v>
      </c>
      <c r="AT503" s="55">
        <v>0</v>
      </c>
      <c r="AU503" s="135">
        <v>0</v>
      </c>
      <c r="AW503" s="55">
        <v>0</v>
      </c>
      <c r="AX503" s="55">
        <v>0</v>
      </c>
      <c r="AY503" s="55">
        <v>0</v>
      </c>
      <c r="AZ503" s="55">
        <v>0</v>
      </c>
      <c r="BA503" s="55">
        <v>0</v>
      </c>
      <c r="BB503" s="135">
        <v>0</v>
      </c>
      <c r="BD503" s="55">
        <v>0</v>
      </c>
      <c r="BE503" s="55">
        <v>0</v>
      </c>
      <c r="BF503" s="55">
        <v>0</v>
      </c>
      <c r="BG503" s="55">
        <v>0</v>
      </c>
      <c r="BH503" s="55">
        <v>0</v>
      </c>
      <c r="BI503" s="135">
        <v>0</v>
      </c>
      <c r="BK503" s="55">
        <v>0</v>
      </c>
      <c r="BL503" s="55">
        <v>0</v>
      </c>
      <c r="BM503" s="55">
        <v>0</v>
      </c>
      <c r="BN503" s="55">
        <v>0</v>
      </c>
      <c r="BO503" s="55">
        <v>0</v>
      </c>
      <c r="BP503" s="135">
        <v>0</v>
      </c>
      <c r="BR503" s="147">
        <v>0</v>
      </c>
      <c r="BS503" s="147">
        <v>0</v>
      </c>
      <c r="BT503" s="147">
        <v>0</v>
      </c>
      <c r="BU503" s="147">
        <v>0</v>
      </c>
      <c r="BV503" s="147">
        <v>0</v>
      </c>
      <c r="BX503" s="55">
        <v>0</v>
      </c>
      <c r="BY503" s="55">
        <v>0</v>
      </c>
      <c r="BZ503" s="55">
        <v>0</v>
      </c>
      <c r="CA503" s="55">
        <v>0</v>
      </c>
      <c r="CB503" s="55">
        <v>0</v>
      </c>
      <c r="CC503" s="135">
        <v>0</v>
      </c>
      <c r="CE503" s="55">
        <v>0</v>
      </c>
      <c r="CF503" s="55">
        <v>0</v>
      </c>
      <c r="CG503" s="55">
        <v>0</v>
      </c>
      <c r="CH503" s="55">
        <v>0</v>
      </c>
      <c r="CI503" s="55">
        <v>0</v>
      </c>
      <c r="CJ503" s="135">
        <v>0</v>
      </c>
      <c r="CL503" s="55">
        <v>0</v>
      </c>
      <c r="CM503" s="55">
        <v>0</v>
      </c>
      <c r="CN503" s="55">
        <v>0</v>
      </c>
      <c r="CO503" s="55">
        <v>0</v>
      </c>
      <c r="CP503" s="55">
        <v>0</v>
      </c>
      <c r="CQ503" s="135">
        <v>0</v>
      </c>
      <c r="CS503" s="67">
        <v>0</v>
      </c>
      <c r="CT503" s="67">
        <v>0</v>
      </c>
      <c r="CU503" s="67">
        <v>0</v>
      </c>
      <c r="CV503" s="67">
        <v>0</v>
      </c>
      <c r="CW503" s="67">
        <v>0</v>
      </c>
      <c r="CX503" s="135">
        <v>0</v>
      </c>
      <c r="CZ503" s="55">
        <v>0</v>
      </c>
      <c r="DA503" s="55">
        <v>0</v>
      </c>
      <c r="DB503" s="55">
        <v>0</v>
      </c>
      <c r="DC503" s="55">
        <v>0</v>
      </c>
      <c r="DD503" s="55">
        <v>0</v>
      </c>
      <c r="DE503" s="135">
        <v>0</v>
      </c>
      <c r="DG503" s="43" t="b" cm="1">
        <f t="array" aca="1" ref="DG503" ca="1">OR($G503=Forecast_Capex_Input!$BF$8:$BF$10)</f>
        <v>0</v>
      </c>
      <c r="DH503" s="43" cm="1">
        <f t="array" aca="1" ref="DH503" ca="1">IFERROR(INDEX(Forecast_Capex_Input!BG$12:BG$286,$Z503)
*(INDEX(Forecast_Capex_Input!$H$12:$H$286,$Z503)=Repex),0)
*$DG503</f>
        <v>0</v>
      </c>
      <c r="DI503" s="43" cm="1">
        <f t="array" aca="1" ref="DI503" ca="1">IFERROR(INDEX(Forecast_Capex_Input!BH$12:BH$286,$Z503)
*(INDEX(Forecast_Capex_Input!$H$12:$H$286,$Z503)=Repex),0)
*$DG503</f>
        <v>0</v>
      </c>
      <c r="DJ503" s="43" cm="1">
        <f t="array" aca="1" ref="DJ503" ca="1">IFERROR(INDEX(Forecast_Capex_Input!BI$12:BI$286,$Z503)
*(INDEX(Forecast_Capex_Input!$H$12:$H$286,$Z503)=Repex),0)
*$DG503</f>
        <v>0</v>
      </c>
      <c r="DK503" s="43" cm="1">
        <f t="array" aca="1" ref="DK503" ca="1">IFERROR(INDEX(Forecast_Capex_Input!BJ$12:BJ$286,$Z503)
*(INDEX(Forecast_Capex_Input!$H$12:$H$286,$Z503)=Repex),0)
*$DG503</f>
        <v>0</v>
      </c>
      <c r="DL503" s="43" cm="1">
        <f t="array" aca="1" ref="DL503" ca="1">IFERROR(INDEX(Forecast_Capex_Input!BK$12:BK$286,$Z503)
*(INDEX(Forecast_Capex_Input!$H$12:$H$286,$Z503)=Repex),0)
*$DG503</f>
        <v>0</v>
      </c>
      <c r="DM503" s="43" cm="1">
        <f t="array" aca="1" ref="DM503" ca="1">IFERROR(INDEX(Forecast_Capex_Input!BL$12:BL$286,$Z503)
*(INDEX(Forecast_Capex_Input!$H$12:$H$286,$Z503)=Repex),0)
*$DG503</f>
        <v>0</v>
      </c>
      <c r="DO503" s="43" t="b" cm="1">
        <f t="array" aca="1" ref="DO503" ca="1">OR($G503=Forecast_Capex_Input!$BN$8:$BN$9)</f>
        <v>0</v>
      </c>
      <c r="DP503" s="43" cm="1">
        <f t="array" aca="1" ref="DP503" ca="1">IFERROR(INDEX(Forecast_Capex_Input!BO$12:BO$286,$Z503)
*(INDEX(Forecast_Capex_Input!$H$12:$H$286,$Z503)=Repex),0)
*$DO503</f>
        <v>0</v>
      </c>
      <c r="DQ503" s="43" cm="1">
        <f t="array" aca="1" ref="DQ503" ca="1">IFERROR(INDEX(Forecast_Capex_Input!BP$12:BP$286,$Z503)
*(INDEX(Forecast_Capex_Input!$H$12:$H$286,$Z503)=Repex),0)
*$DO503</f>
        <v>0</v>
      </c>
      <c r="DR503" s="43" cm="1">
        <f t="array" aca="1" ref="DR503" ca="1">IFERROR(INDEX(Forecast_Capex_Input!BQ$12:BQ$286,$Z503)
*(INDEX(Forecast_Capex_Input!$H$12:$H$286,$Z503)=Repex),0)
*$DO503</f>
        <v>0</v>
      </c>
      <c r="DS503" s="43" cm="1">
        <f t="array" aca="1" ref="DS503" ca="1">IFERROR(INDEX(Forecast_Capex_Input!BR$12:BR$286,$Z503)
*(INDEX(Forecast_Capex_Input!$H$12:$H$286,$Z503)=Repex),0)
*$DO503</f>
        <v>0</v>
      </c>
      <c r="DT503" s="43" cm="1">
        <f t="array" aca="1" ref="DT503" ca="1">IFERROR(INDEX(Forecast_Capex_Input!BS$12:BS$286,$Z503)
*(INDEX(Forecast_Capex_Input!$H$12:$H$286,$Z503)=Repex),0)
*$DO503</f>
        <v>0</v>
      </c>
      <c r="DV503" s="43" t="b" cm="1">
        <f t="array" aca="1" ref="DV503" ca="1">OR($G503=Forecast_Capex_Input!$BU$8:$BU$10)</f>
        <v>0</v>
      </c>
      <c r="DW503" s="43" cm="1">
        <f t="array" aca="1" ref="DW503" ca="1">IFERROR(INDEX(Forecast_Capex_Input!BV$12:BV$286,$Z503)
*(INDEX(Forecast_Capex_Input!$H$12:$H$286,$Z503)=Repex),0)
*$DV503</f>
        <v>0</v>
      </c>
      <c r="DX503" s="43" cm="1">
        <f t="array" aca="1" ref="DX503" ca="1">IFERROR(INDEX(Forecast_Capex_Input!BW$12:BW$286,$Z503)
*(INDEX(Forecast_Capex_Input!$H$12:$H$286,$Z503)=Repex),0)
*$DV503</f>
        <v>0</v>
      </c>
      <c r="DY503" s="43" cm="1">
        <f t="array" aca="1" ref="DY503" ca="1">IFERROR(INDEX(Forecast_Capex_Input!BX$12:BX$286,$Z503)
*(INDEX(Forecast_Capex_Input!$H$12:$H$286,$Z503)=Repex),0)
*$DV503</f>
        <v>0</v>
      </c>
      <c r="DZ503" s="43" cm="1">
        <f t="array" aca="1" ref="DZ503" ca="1">IFERROR(INDEX(Forecast_Capex_Input!BY$12:BY$286,$Z503)
*(INDEX(Forecast_Capex_Input!$H$12:$H$286,$Z503)=Repex),0)
*$DV503</f>
        <v>0</v>
      </c>
      <c r="EA503" s="43" cm="1">
        <f t="array" aca="1" ref="EA503" ca="1">IFERROR(INDEX(Forecast_Capex_Input!BZ$12:BZ$286,$Z503)
*(INDEX(Forecast_Capex_Input!$H$12:$H$286,$Z503)=Repex),0)
*$DV503</f>
        <v>0</v>
      </c>
      <c r="EB503" s="43" cm="1">
        <f t="array" aca="1" ref="EB503" ca="1">IFERROR(INDEX(Forecast_Capex_Input!CA$12:CA$286,$Z503)
*(INDEX(Forecast_Capex_Input!$H$12:$H$286,$Z503)=Repex),0)
*$DV503</f>
        <v>0</v>
      </c>
      <c r="EC503" s="43" cm="1">
        <f t="array" aca="1" ref="EC503" ca="1">IFERROR(INDEX(Forecast_Capex_Input!CB$12:CB$286,$Z503)
*(INDEX(Forecast_Capex_Input!$H$12:$H$286,$Z503)=Repex),0)
*$DV503</f>
        <v>0</v>
      </c>
      <c r="ED503" s="43" cm="1">
        <f t="array" aca="1" ref="ED503" ca="1">IFERROR(INDEX(Forecast_Capex_Input!CC$12:CC$286,$Z503)
*(INDEX(Forecast_Capex_Input!$H$12:$H$286,$Z503)=Repex),0)
*$DV503</f>
        <v>0</v>
      </c>
      <c r="EF503" s="86" t="str">
        <f t="shared" si="49"/>
        <v>N/A</v>
      </c>
      <c r="EG503" s="28" t="str">
        <f>IFERROR(RANK(EF503,EF$11:EF$1010,0)+COUNTIF(EF$11:EF503,EF503)-1,NA)</f>
        <v>N/A</v>
      </c>
    </row>
    <row r="504" spans="3:137" x14ac:dyDescent="0.2">
      <c r="C504" s="28">
        <f t="shared" si="50"/>
        <v>494</v>
      </c>
      <c r="D504" s="9" t="str" cm="1">
        <f t="array" ref="D504">IFERROR(INDEX(Forecast_Capex_Input!$D$12:$D$286,$Z504),NA)</f>
        <v>N/A</v>
      </c>
      <c r="E504" s="24" t="str" cm="1">
        <f t="array" ref="E504">IF($Z504=NA,NA,INDEX(Forecast_Capex_Input!$E$12:$E$286,$Z504))</f>
        <v>N/A</v>
      </c>
      <c r="F504" s="9" t="str" cm="1">
        <f t="array" aca="1" ref="F504" ca="1">IFERROR(INDEX(General!$E$25:$E$26,$AA504),NA)</f>
        <v>N/A</v>
      </c>
      <c r="G504" s="9" t="str" cm="1">
        <f t="array" aca="1" ref="G504" ca="1">IFERROR(INDEX(Forecast_Capex_Input!$AI$11:$BB$11,$AC504),NA)</f>
        <v>N/A</v>
      </c>
      <c r="H504" s="50" t="str" cm="1">
        <f t="array" aca="1" ref="H504" ca="1">IFERROR(INDEX(Forecast_Capex_Input!$AI$12:$BB$286,$Z504,$AC504),NA)</f>
        <v>N/A</v>
      </c>
      <c r="I504" s="150" t="str" cm="1">
        <f t="array" ref="I504">IFERROR(INDEX(Forecast_Capex_Input!$F$12:$F$286,$Z504),NA)</f>
        <v>N/A</v>
      </c>
      <c r="J504" s="150" t="str" cm="1">
        <f t="array" ref="J504">IFERROR(INDEX(Forecast_Capex_Input!G$12:G$286,$Z504),NA)</f>
        <v>N/A</v>
      </c>
      <c r="K504" s="150" t="str" cm="1">
        <f t="array" ref="K504">IFERROR(INDEX(Forecast_Capex_Input!H$12:H$286,$Z504),NA)</f>
        <v>N/A</v>
      </c>
      <c r="L504" s="150" t="str" cm="1">
        <f t="array" ref="L504">IFERROR(INDEX(Forecast_Capex_Input!I$12:I$286,$Z504),NA)</f>
        <v>N/A</v>
      </c>
      <c r="M504" s="150" t="str" cm="1">
        <f t="array" ref="M504">IFERROR(INDEX(Forecast_Capex_Input!J$12:J$286,$Z504),NA)</f>
        <v>N/A</v>
      </c>
      <c r="N504" s="150" t="str" cm="1">
        <f t="array" ref="N504">IFERROR(INDEX(Forecast_Capex_Input!K$12:K$286,$Z504),NA)</f>
        <v>N/A</v>
      </c>
      <c r="O504" s="150" t="str" cm="1">
        <f t="array" ref="O504">IFERROR(INDEX(Forecast_Capex_Input!L$12:L$286,$Z504),NA)</f>
        <v>N/A</v>
      </c>
      <c r="P504" s="150" t="str" cm="1">
        <f t="array" ref="P504">IFERROR(INDEX(Forecast_Capex_Input!M$12:M$286,$Z504),NA)</f>
        <v>N/A</v>
      </c>
      <c r="Q504" s="24" t="str" cm="1">
        <f t="array" ref="Q504">IFERROR(INDEX(Forecast_Capex_Input!N$12:N$286,$Z504),NA)</f>
        <v>N/A</v>
      </c>
      <c r="R504" s="190" cm="1">
        <f t="array" ref="R504">IFERROR(INDEX(Forecast_Capex_Input!O$12:O$286,$Z504),0)</f>
        <v>0</v>
      </c>
      <c r="S504" s="24" cm="1">
        <f t="array" ref="S504">IFERROR(INDEX(Forecast_Capex_Input!P$12:P$286,$Z504),0)</f>
        <v>0</v>
      </c>
      <c r="T504" s="150" t="str" cm="1">
        <f t="array" aca="1" ref="T504" ca="1">IFERROR(INDEX(General!$K$91:$K$110,$AC504),NA)</f>
        <v>N/A</v>
      </c>
      <c r="U504" s="43" cm="1">
        <f t="array" aca="1" ref="U504" ca="1">IFERROR(
IF($F504=General!$E$25,INDEX(Forecast_Capex_Input!S$12:S$286,$Z504),
INDEX(Forecast_Capex_Input!T$12:T$286,$Z504)),0)</f>
        <v>0</v>
      </c>
      <c r="V504" s="82" t="b">
        <f>IFERROR(INDEX(Overheads!$T$19:$T$26,MATCH($I504,Overheads!$E$19:$E$26,0)),FALSE)</f>
        <v>0</v>
      </c>
      <c r="W504" s="209" cm="1">
        <f t="array" ref="W504">IFERROR(
INDEX(Forecast_Capex_Input!CN$12:CN$286,$Z504),0)</f>
        <v>0</v>
      </c>
      <c r="X504" s="209">
        <f>IFERROR(
MATCH($W504,General!$L$39:$S$39,0),1)</f>
        <v>1</v>
      </c>
      <c r="Z504" s="28" t="str">
        <f>IFERROR(
IF(MATCH($C504,Forecast_Capex_Input!$CI$12:$CI$286,1)+1&gt;MAX(Forecast_Capex_Input!$C$12:$C$286),NA,
MATCH($C504,Forecast_Capex_Input!$CI$12:$CI$286,1)+1),1)</f>
        <v>N/A</v>
      </c>
      <c r="AA504" s="28" t="str" cm="1">
        <f t="array" aca="1" ref="AA504" ca="1">IFERROR(
IF(Z503&lt;&gt;Z504,1,
IF(COUNTIF(OFFSET(AA503,0,0,-INDEX(Forecast_Capex_Input!$CG$12:$CG$286,$Z504)),AA503)=INDEX(Forecast_Capex_Input!$CG$12:$CG$286,$Z504),AA503+1,AA503)),NA)</f>
        <v>N/A</v>
      </c>
      <c r="AB504" s="28" t="str" cm="1">
        <f t="array" ref="AB504">IFERROR($C504-IF($Z504=1,1,INDEX(Forecast_Capex_Input!$CI$12:$CI$286,$Z504-1))+1,NA)</f>
        <v>N/A</v>
      </c>
      <c r="AC504" s="28" t="str" cm="1">
        <f t="array" aca="1" ref="AC504" ca="1">IFERROR(IF(AA504=1,
INDEX(Forecast_Capex_Input!$AI$10:$BB$10,SMALL(IF(INDEX(Forecast_Capex_Input!$AI$12:$BB$286,$Z504,0)&gt;0,COLUMN(Forecast_Capex_Input!$AI$10:$BB$10)-COLUMN(Forecast_Capex_Input!$AI$12)+1),ROWS(OFFSET(AC503,0,0,-$AB504)))),
OFFSET(AC503,-INDEX(Forecast_Capex_Input!$CG$12:$CG$286,$Z504)+1,0)),NA)</f>
        <v>N/A</v>
      </c>
      <c r="AD504" s="28" t="str">
        <f t="shared" ca="1" si="47"/>
        <v>N/A</v>
      </c>
      <c r="AE504" s="82" t="b">
        <f t="shared" si="51"/>
        <v>0</v>
      </c>
      <c r="AF504" s="78" t="b">
        <v>0</v>
      </c>
      <c r="AG504" s="82" t="b">
        <f t="shared" si="48"/>
        <v>1</v>
      </c>
      <c r="AI504" s="55">
        <v>0</v>
      </c>
      <c r="AJ504" s="55">
        <v>0</v>
      </c>
      <c r="AK504" s="55">
        <v>0</v>
      </c>
      <c r="AL504" s="55">
        <v>0</v>
      </c>
      <c r="AM504" s="55">
        <v>0</v>
      </c>
      <c r="AN504" s="135">
        <v>0</v>
      </c>
      <c r="AP504" s="55">
        <v>0</v>
      </c>
      <c r="AQ504" s="55">
        <v>0</v>
      </c>
      <c r="AR504" s="55">
        <v>0</v>
      </c>
      <c r="AS504" s="55">
        <v>0</v>
      </c>
      <c r="AT504" s="55">
        <v>0</v>
      </c>
      <c r="AU504" s="135">
        <v>0</v>
      </c>
      <c r="AW504" s="55">
        <v>0</v>
      </c>
      <c r="AX504" s="55">
        <v>0</v>
      </c>
      <c r="AY504" s="55">
        <v>0</v>
      </c>
      <c r="AZ504" s="55">
        <v>0</v>
      </c>
      <c r="BA504" s="55">
        <v>0</v>
      </c>
      <c r="BB504" s="135">
        <v>0</v>
      </c>
      <c r="BD504" s="55">
        <v>0</v>
      </c>
      <c r="BE504" s="55">
        <v>0</v>
      </c>
      <c r="BF504" s="55">
        <v>0</v>
      </c>
      <c r="BG504" s="55">
        <v>0</v>
      </c>
      <c r="BH504" s="55">
        <v>0</v>
      </c>
      <c r="BI504" s="135">
        <v>0</v>
      </c>
      <c r="BK504" s="55">
        <v>0</v>
      </c>
      <c r="BL504" s="55">
        <v>0</v>
      </c>
      <c r="BM504" s="55">
        <v>0</v>
      </c>
      <c r="BN504" s="55">
        <v>0</v>
      </c>
      <c r="BO504" s="55">
        <v>0</v>
      </c>
      <c r="BP504" s="135">
        <v>0</v>
      </c>
      <c r="BR504" s="147">
        <v>0</v>
      </c>
      <c r="BS504" s="147">
        <v>0</v>
      </c>
      <c r="BT504" s="147">
        <v>0</v>
      </c>
      <c r="BU504" s="147">
        <v>0</v>
      </c>
      <c r="BV504" s="147">
        <v>0</v>
      </c>
      <c r="BX504" s="55">
        <v>0</v>
      </c>
      <c r="BY504" s="55">
        <v>0</v>
      </c>
      <c r="BZ504" s="55">
        <v>0</v>
      </c>
      <c r="CA504" s="55">
        <v>0</v>
      </c>
      <c r="CB504" s="55">
        <v>0</v>
      </c>
      <c r="CC504" s="135">
        <v>0</v>
      </c>
      <c r="CE504" s="55">
        <v>0</v>
      </c>
      <c r="CF504" s="55">
        <v>0</v>
      </c>
      <c r="CG504" s="55">
        <v>0</v>
      </c>
      <c r="CH504" s="55">
        <v>0</v>
      </c>
      <c r="CI504" s="55">
        <v>0</v>
      </c>
      <c r="CJ504" s="135">
        <v>0</v>
      </c>
      <c r="CL504" s="55">
        <v>0</v>
      </c>
      <c r="CM504" s="55">
        <v>0</v>
      </c>
      <c r="CN504" s="55">
        <v>0</v>
      </c>
      <c r="CO504" s="55">
        <v>0</v>
      </c>
      <c r="CP504" s="55">
        <v>0</v>
      </c>
      <c r="CQ504" s="135">
        <v>0</v>
      </c>
      <c r="CS504" s="67">
        <v>0</v>
      </c>
      <c r="CT504" s="67">
        <v>0</v>
      </c>
      <c r="CU504" s="67">
        <v>0</v>
      </c>
      <c r="CV504" s="67">
        <v>0</v>
      </c>
      <c r="CW504" s="67">
        <v>0</v>
      </c>
      <c r="CX504" s="135">
        <v>0</v>
      </c>
      <c r="CZ504" s="55">
        <v>0</v>
      </c>
      <c r="DA504" s="55">
        <v>0</v>
      </c>
      <c r="DB504" s="55">
        <v>0</v>
      </c>
      <c r="DC504" s="55">
        <v>0</v>
      </c>
      <c r="DD504" s="55">
        <v>0</v>
      </c>
      <c r="DE504" s="135">
        <v>0</v>
      </c>
      <c r="DG504" s="43" t="b" cm="1">
        <f t="array" aca="1" ref="DG504" ca="1">OR($G504=Forecast_Capex_Input!$BF$8:$BF$10)</f>
        <v>0</v>
      </c>
      <c r="DH504" s="43" cm="1">
        <f t="array" aca="1" ref="DH504" ca="1">IFERROR(INDEX(Forecast_Capex_Input!BG$12:BG$286,$Z504)
*(INDEX(Forecast_Capex_Input!$H$12:$H$286,$Z504)=Repex),0)
*$DG504</f>
        <v>0</v>
      </c>
      <c r="DI504" s="43" cm="1">
        <f t="array" aca="1" ref="DI504" ca="1">IFERROR(INDEX(Forecast_Capex_Input!BH$12:BH$286,$Z504)
*(INDEX(Forecast_Capex_Input!$H$12:$H$286,$Z504)=Repex),0)
*$DG504</f>
        <v>0</v>
      </c>
      <c r="DJ504" s="43" cm="1">
        <f t="array" aca="1" ref="DJ504" ca="1">IFERROR(INDEX(Forecast_Capex_Input!BI$12:BI$286,$Z504)
*(INDEX(Forecast_Capex_Input!$H$12:$H$286,$Z504)=Repex),0)
*$DG504</f>
        <v>0</v>
      </c>
      <c r="DK504" s="43" cm="1">
        <f t="array" aca="1" ref="DK504" ca="1">IFERROR(INDEX(Forecast_Capex_Input!BJ$12:BJ$286,$Z504)
*(INDEX(Forecast_Capex_Input!$H$12:$H$286,$Z504)=Repex),0)
*$DG504</f>
        <v>0</v>
      </c>
      <c r="DL504" s="43" cm="1">
        <f t="array" aca="1" ref="DL504" ca="1">IFERROR(INDEX(Forecast_Capex_Input!BK$12:BK$286,$Z504)
*(INDEX(Forecast_Capex_Input!$H$12:$H$286,$Z504)=Repex),0)
*$DG504</f>
        <v>0</v>
      </c>
      <c r="DM504" s="43" cm="1">
        <f t="array" aca="1" ref="DM504" ca="1">IFERROR(INDEX(Forecast_Capex_Input!BL$12:BL$286,$Z504)
*(INDEX(Forecast_Capex_Input!$H$12:$H$286,$Z504)=Repex),0)
*$DG504</f>
        <v>0</v>
      </c>
      <c r="DO504" s="43" t="b" cm="1">
        <f t="array" aca="1" ref="DO504" ca="1">OR($G504=Forecast_Capex_Input!$BN$8:$BN$9)</f>
        <v>0</v>
      </c>
      <c r="DP504" s="43" cm="1">
        <f t="array" aca="1" ref="DP504" ca="1">IFERROR(INDEX(Forecast_Capex_Input!BO$12:BO$286,$Z504)
*(INDEX(Forecast_Capex_Input!$H$12:$H$286,$Z504)=Repex),0)
*$DO504</f>
        <v>0</v>
      </c>
      <c r="DQ504" s="43" cm="1">
        <f t="array" aca="1" ref="DQ504" ca="1">IFERROR(INDEX(Forecast_Capex_Input!BP$12:BP$286,$Z504)
*(INDEX(Forecast_Capex_Input!$H$12:$H$286,$Z504)=Repex),0)
*$DO504</f>
        <v>0</v>
      </c>
      <c r="DR504" s="43" cm="1">
        <f t="array" aca="1" ref="DR504" ca="1">IFERROR(INDEX(Forecast_Capex_Input!BQ$12:BQ$286,$Z504)
*(INDEX(Forecast_Capex_Input!$H$12:$H$286,$Z504)=Repex),0)
*$DO504</f>
        <v>0</v>
      </c>
      <c r="DS504" s="43" cm="1">
        <f t="array" aca="1" ref="DS504" ca="1">IFERROR(INDEX(Forecast_Capex_Input!BR$12:BR$286,$Z504)
*(INDEX(Forecast_Capex_Input!$H$12:$H$286,$Z504)=Repex),0)
*$DO504</f>
        <v>0</v>
      </c>
      <c r="DT504" s="43" cm="1">
        <f t="array" aca="1" ref="DT504" ca="1">IFERROR(INDEX(Forecast_Capex_Input!BS$12:BS$286,$Z504)
*(INDEX(Forecast_Capex_Input!$H$12:$H$286,$Z504)=Repex),0)
*$DO504</f>
        <v>0</v>
      </c>
      <c r="DV504" s="43" t="b" cm="1">
        <f t="array" aca="1" ref="DV504" ca="1">OR($G504=Forecast_Capex_Input!$BU$8:$BU$10)</f>
        <v>0</v>
      </c>
      <c r="DW504" s="43" cm="1">
        <f t="array" aca="1" ref="DW504" ca="1">IFERROR(INDEX(Forecast_Capex_Input!BV$12:BV$286,$Z504)
*(INDEX(Forecast_Capex_Input!$H$12:$H$286,$Z504)=Repex),0)
*$DV504</f>
        <v>0</v>
      </c>
      <c r="DX504" s="43" cm="1">
        <f t="array" aca="1" ref="DX504" ca="1">IFERROR(INDEX(Forecast_Capex_Input!BW$12:BW$286,$Z504)
*(INDEX(Forecast_Capex_Input!$H$12:$H$286,$Z504)=Repex),0)
*$DV504</f>
        <v>0</v>
      </c>
      <c r="DY504" s="43" cm="1">
        <f t="array" aca="1" ref="DY504" ca="1">IFERROR(INDEX(Forecast_Capex_Input!BX$12:BX$286,$Z504)
*(INDEX(Forecast_Capex_Input!$H$12:$H$286,$Z504)=Repex),0)
*$DV504</f>
        <v>0</v>
      </c>
      <c r="DZ504" s="43" cm="1">
        <f t="array" aca="1" ref="DZ504" ca="1">IFERROR(INDEX(Forecast_Capex_Input!BY$12:BY$286,$Z504)
*(INDEX(Forecast_Capex_Input!$H$12:$H$286,$Z504)=Repex),0)
*$DV504</f>
        <v>0</v>
      </c>
      <c r="EA504" s="43" cm="1">
        <f t="array" aca="1" ref="EA504" ca="1">IFERROR(INDEX(Forecast_Capex_Input!BZ$12:BZ$286,$Z504)
*(INDEX(Forecast_Capex_Input!$H$12:$H$286,$Z504)=Repex),0)
*$DV504</f>
        <v>0</v>
      </c>
      <c r="EB504" s="43" cm="1">
        <f t="array" aca="1" ref="EB504" ca="1">IFERROR(INDEX(Forecast_Capex_Input!CA$12:CA$286,$Z504)
*(INDEX(Forecast_Capex_Input!$H$12:$H$286,$Z504)=Repex),0)
*$DV504</f>
        <v>0</v>
      </c>
      <c r="EC504" s="43" cm="1">
        <f t="array" aca="1" ref="EC504" ca="1">IFERROR(INDEX(Forecast_Capex_Input!CB$12:CB$286,$Z504)
*(INDEX(Forecast_Capex_Input!$H$12:$H$286,$Z504)=Repex),0)
*$DV504</f>
        <v>0</v>
      </c>
      <c r="ED504" s="43" cm="1">
        <f t="array" aca="1" ref="ED504" ca="1">IFERROR(INDEX(Forecast_Capex_Input!CC$12:CC$286,$Z504)
*(INDEX(Forecast_Capex_Input!$H$12:$H$286,$Z504)=Repex),0)
*$DV504</f>
        <v>0</v>
      </c>
      <c r="EF504" s="86" t="str">
        <f t="shared" si="49"/>
        <v>N/A</v>
      </c>
      <c r="EG504" s="28" t="str">
        <f>IFERROR(RANK(EF504,EF$11:EF$1010,0)+COUNTIF(EF$11:EF504,EF504)-1,NA)</f>
        <v>N/A</v>
      </c>
    </row>
    <row r="505" spans="3:137" x14ac:dyDescent="0.2">
      <c r="C505" s="28">
        <f t="shared" si="50"/>
        <v>495</v>
      </c>
      <c r="D505" s="9" t="str" cm="1">
        <f t="array" ref="D505">IFERROR(INDEX(Forecast_Capex_Input!$D$12:$D$286,$Z505),NA)</f>
        <v>N/A</v>
      </c>
      <c r="E505" s="24" t="str" cm="1">
        <f t="array" ref="E505">IF($Z505=NA,NA,INDEX(Forecast_Capex_Input!$E$12:$E$286,$Z505))</f>
        <v>N/A</v>
      </c>
      <c r="F505" s="9" t="str" cm="1">
        <f t="array" aca="1" ref="F505" ca="1">IFERROR(INDEX(General!$E$25:$E$26,$AA505),NA)</f>
        <v>N/A</v>
      </c>
      <c r="G505" s="9" t="str" cm="1">
        <f t="array" aca="1" ref="G505" ca="1">IFERROR(INDEX(Forecast_Capex_Input!$AI$11:$BB$11,$AC505),NA)</f>
        <v>N/A</v>
      </c>
      <c r="H505" s="50" t="str" cm="1">
        <f t="array" aca="1" ref="H505" ca="1">IFERROR(INDEX(Forecast_Capex_Input!$AI$12:$BB$286,$Z505,$AC505),NA)</f>
        <v>N/A</v>
      </c>
      <c r="I505" s="150" t="str" cm="1">
        <f t="array" ref="I505">IFERROR(INDEX(Forecast_Capex_Input!$F$12:$F$286,$Z505),NA)</f>
        <v>N/A</v>
      </c>
      <c r="J505" s="150" t="str" cm="1">
        <f t="array" ref="J505">IFERROR(INDEX(Forecast_Capex_Input!G$12:G$286,$Z505),NA)</f>
        <v>N/A</v>
      </c>
      <c r="K505" s="150" t="str" cm="1">
        <f t="array" ref="K505">IFERROR(INDEX(Forecast_Capex_Input!H$12:H$286,$Z505),NA)</f>
        <v>N/A</v>
      </c>
      <c r="L505" s="150" t="str" cm="1">
        <f t="array" ref="L505">IFERROR(INDEX(Forecast_Capex_Input!I$12:I$286,$Z505),NA)</f>
        <v>N/A</v>
      </c>
      <c r="M505" s="150" t="str" cm="1">
        <f t="array" ref="M505">IFERROR(INDEX(Forecast_Capex_Input!J$12:J$286,$Z505),NA)</f>
        <v>N/A</v>
      </c>
      <c r="N505" s="150" t="str" cm="1">
        <f t="array" ref="N505">IFERROR(INDEX(Forecast_Capex_Input!K$12:K$286,$Z505),NA)</f>
        <v>N/A</v>
      </c>
      <c r="O505" s="150" t="str" cm="1">
        <f t="array" ref="O505">IFERROR(INDEX(Forecast_Capex_Input!L$12:L$286,$Z505),NA)</f>
        <v>N/A</v>
      </c>
      <c r="P505" s="150" t="str" cm="1">
        <f t="array" ref="P505">IFERROR(INDEX(Forecast_Capex_Input!M$12:M$286,$Z505),NA)</f>
        <v>N/A</v>
      </c>
      <c r="Q505" s="24" t="str" cm="1">
        <f t="array" ref="Q505">IFERROR(INDEX(Forecast_Capex_Input!N$12:N$286,$Z505),NA)</f>
        <v>N/A</v>
      </c>
      <c r="R505" s="190" cm="1">
        <f t="array" ref="R505">IFERROR(INDEX(Forecast_Capex_Input!O$12:O$286,$Z505),0)</f>
        <v>0</v>
      </c>
      <c r="S505" s="24" cm="1">
        <f t="array" ref="S505">IFERROR(INDEX(Forecast_Capex_Input!P$12:P$286,$Z505),0)</f>
        <v>0</v>
      </c>
      <c r="T505" s="150" t="str" cm="1">
        <f t="array" aca="1" ref="T505" ca="1">IFERROR(INDEX(General!$K$91:$K$110,$AC505),NA)</f>
        <v>N/A</v>
      </c>
      <c r="U505" s="43" cm="1">
        <f t="array" aca="1" ref="U505" ca="1">IFERROR(
IF($F505=General!$E$25,INDEX(Forecast_Capex_Input!S$12:S$286,$Z505),
INDEX(Forecast_Capex_Input!T$12:T$286,$Z505)),0)</f>
        <v>0</v>
      </c>
      <c r="V505" s="82" t="b">
        <f>IFERROR(INDEX(Overheads!$T$19:$T$26,MATCH($I505,Overheads!$E$19:$E$26,0)),FALSE)</f>
        <v>0</v>
      </c>
      <c r="W505" s="209" cm="1">
        <f t="array" ref="W505">IFERROR(
INDEX(Forecast_Capex_Input!CN$12:CN$286,$Z505),0)</f>
        <v>0</v>
      </c>
      <c r="X505" s="209">
        <f>IFERROR(
MATCH($W505,General!$L$39:$S$39,0),1)</f>
        <v>1</v>
      </c>
      <c r="Z505" s="28" t="str">
        <f>IFERROR(
IF(MATCH($C505,Forecast_Capex_Input!$CI$12:$CI$286,1)+1&gt;MAX(Forecast_Capex_Input!$C$12:$C$286),NA,
MATCH($C505,Forecast_Capex_Input!$CI$12:$CI$286,1)+1),1)</f>
        <v>N/A</v>
      </c>
      <c r="AA505" s="28" t="str" cm="1">
        <f t="array" aca="1" ref="AA505" ca="1">IFERROR(
IF(Z504&lt;&gt;Z505,1,
IF(COUNTIF(OFFSET(AA504,0,0,-INDEX(Forecast_Capex_Input!$CG$12:$CG$286,$Z505)),AA504)=INDEX(Forecast_Capex_Input!$CG$12:$CG$286,$Z505),AA504+1,AA504)),NA)</f>
        <v>N/A</v>
      </c>
      <c r="AB505" s="28" t="str" cm="1">
        <f t="array" ref="AB505">IFERROR($C505-IF($Z505=1,1,INDEX(Forecast_Capex_Input!$CI$12:$CI$286,$Z505-1))+1,NA)</f>
        <v>N/A</v>
      </c>
      <c r="AC505" s="28" t="str" cm="1">
        <f t="array" aca="1" ref="AC505" ca="1">IFERROR(IF(AA505=1,
INDEX(Forecast_Capex_Input!$AI$10:$BB$10,SMALL(IF(INDEX(Forecast_Capex_Input!$AI$12:$BB$286,$Z505,0)&gt;0,COLUMN(Forecast_Capex_Input!$AI$10:$BB$10)-COLUMN(Forecast_Capex_Input!$AI$12)+1),ROWS(OFFSET(AC504,0,0,-$AB505)))),
OFFSET(AC504,-INDEX(Forecast_Capex_Input!$CG$12:$CG$286,$Z505)+1,0)),NA)</f>
        <v>N/A</v>
      </c>
      <c r="AD505" s="28" t="str">
        <f t="shared" ca="1" si="47"/>
        <v>N/A</v>
      </c>
      <c r="AE505" s="82" t="b">
        <f t="shared" si="51"/>
        <v>0</v>
      </c>
      <c r="AF505" s="78" t="b">
        <v>0</v>
      </c>
      <c r="AG505" s="82" t="b">
        <f t="shared" si="48"/>
        <v>1</v>
      </c>
      <c r="AI505" s="55">
        <v>0</v>
      </c>
      <c r="AJ505" s="55">
        <v>0</v>
      </c>
      <c r="AK505" s="55">
        <v>0</v>
      </c>
      <c r="AL505" s="55">
        <v>0</v>
      </c>
      <c r="AM505" s="55">
        <v>0</v>
      </c>
      <c r="AN505" s="135">
        <v>0</v>
      </c>
      <c r="AP505" s="55">
        <v>0</v>
      </c>
      <c r="AQ505" s="55">
        <v>0</v>
      </c>
      <c r="AR505" s="55">
        <v>0</v>
      </c>
      <c r="AS505" s="55">
        <v>0</v>
      </c>
      <c r="AT505" s="55">
        <v>0</v>
      </c>
      <c r="AU505" s="135">
        <v>0</v>
      </c>
      <c r="AW505" s="55">
        <v>0</v>
      </c>
      <c r="AX505" s="55">
        <v>0</v>
      </c>
      <c r="AY505" s="55">
        <v>0</v>
      </c>
      <c r="AZ505" s="55">
        <v>0</v>
      </c>
      <c r="BA505" s="55">
        <v>0</v>
      </c>
      <c r="BB505" s="135">
        <v>0</v>
      </c>
      <c r="BD505" s="55">
        <v>0</v>
      </c>
      <c r="BE505" s="55">
        <v>0</v>
      </c>
      <c r="BF505" s="55">
        <v>0</v>
      </c>
      <c r="BG505" s="55">
        <v>0</v>
      </c>
      <c r="BH505" s="55">
        <v>0</v>
      </c>
      <c r="BI505" s="135">
        <v>0</v>
      </c>
      <c r="BK505" s="55">
        <v>0</v>
      </c>
      <c r="BL505" s="55">
        <v>0</v>
      </c>
      <c r="BM505" s="55">
        <v>0</v>
      </c>
      <c r="BN505" s="55">
        <v>0</v>
      </c>
      <c r="BO505" s="55">
        <v>0</v>
      </c>
      <c r="BP505" s="135">
        <v>0</v>
      </c>
      <c r="BR505" s="147">
        <v>0</v>
      </c>
      <c r="BS505" s="147">
        <v>0</v>
      </c>
      <c r="BT505" s="147">
        <v>0</v>
      </c>
      <c r="BU505" s="147">
        <v>0</v>
      </c>
      <c r="BV505" s="147">
        <v>0</v>
      </c>
      <c r="BX505" s="55">
        <v>0</v>
      </c>
      <c r="BY505" s="55">
        <v>0</v>
      </c>
      <c r="BZ505" s="55">
        <v>0</v>
      </c>
      <c r="CA505" s="55">
        <v>0</v>
      </c>
      <c r="CB505" s="55">
        <v>0</v>
      </c>
      <c r="CC505" s="135">
        <v>0</v>
      </c>
      <c r="CE505" s="55">
        <v>0</v>
      </c>
      <c r="CF505" s="55">
        <v>0</v>
      </c>
      <c r="CG505" s="55">
        <v>0</v>
      </c>
      <c r="CH505" s="55">
        <v>0</v>
      </c>
      <c r="CI505" s="55">
        <v>0</v>
      </c>
      <c r="CJ505" s="135">
        <v>0</v>
      </c>
      <c r="CL505" s="55">
        <v>0</v>
      </c>
      <c r="CM505" s="55">
        <v>0</v>
      </c>
      <c r="CN505" s="55">
        <v>0</v>
      </c>
      <c r="CO505" s="55">
        <v>0</v>
      </c>
      <c r="CP505" s="55">
        <v>0</v>
      </c>
      <c r="CQ505" s="135">
        <v>0</v>
      </c>
      <c r="CS505" s="67">
        <v>0</v>
      </c>
      <c r="CT505" s="67">
        <v>0</v>
      </c>
      <c r="CU505" s="67">
        <v>0</v>
      </c>
      <c r="CV505" s="67">
        <v>0</v>
      </c>
      <c r="CW505" s="67">
        <v>0</v>
      </c>
      <c r="CX505" s="135">
        <v>0</v>
      </c>
      <c r="CZ505" s="55">
        <v>0</v>
      </c>
      <c r="DA505" s="55">
        <v>0</v>
      </c>
      <c r="DB505" s="55">
        <v>0</v>
      </c>
      <c r="DC505" s="55">
        <v>0</v>
      </c>
      <c r="DD505" s="55">
        <v>0</v>
      </c>
      <c r="DE505" s="135">
        <v>0</v>
      </c>
      <c r="DG505" s="43" t="b" cm="1">
        <f t="array" aca="1" ref="DG505" ca="1">OR($G505=Forecast_Capex_Input!$BF$8:$BF$10)</f>
        <v>0</v>
      </c>
      <c r="DH505" s="43" cm="1">
        <f t="array" aca="1" ref="DH505" ca="1">IFERROR(INDEX(Forecast_Capex_Input!BG$12:BG$286,$Z505)
*(INDEX(Forecast_Capex_Input!$H$12:$H$286,$Z505)=Repex),0)
*$DG505</f>
        <v>0</v>
      </c>
      <c r="DI505" s="43" cm="1">
        <f t="array" aca="1" ref="DI505" ca="1">IFERROR(INDEX(Forecast_Capex_Input!BH$12:BH$286,$Z505)
*(INDEX(Forecast_Capex_Input!$H$12:$H$286,$Z505)=Repex),0)
*$DG505</f>
        <v>0</v>
      </c>
      <c r="DJ505" s="43" cm="1">
        <f t="array" aca="1" ref="DJ505" ca="1">IFERROR(INDEX(Forecast_Capex_Input!BI$12:BI$286,$Z505)
*(INDEX(Forecast_Capex_Input!$H$12:$H$286,$Z505)=Repex),0)
*$DG505</f>
        <v>0</v>
      </c>
      <c r="DK505" s="43" cm="1">
        <f t="array" aca="1" ref="DK505" ca="1">IFERROR(INDEX(Forecast_Capex_Input!BJ$12:BJ$286,$Z505)
*(INDEX(Forecast_Capex_Input!$H$12:$H$286,$Z505)=Repex),0)
*$DG505</f>
        <v>0</v>
      </c>
      <c r="DL505" s="43" cm="1">
        <f t="array" aca="1" ref="DL505" ca="1">IFERROR(INDEX(Forecast_Capex_Input!BK$12:BK$286,$Z505)
*(INDEX(Forecast_Capex_Input!$H$12:$H$286,$Z505)=Repex),0)
*$DG505</f>
        <v>0</v>
      </c>
      <c r="DM505" s="43" cm="1">
        <f t="array" aca="1" ref="DM505" ca="1">IFERROR(INDEX(Forecast_Capex_Input!BL$12:BL$286,$Z505)
*(INDEX(Forecast_Capex_Input!$H$12:$H$286,$Z505)=Repex),0)
*$DG505</f>
        <v>0</v>
      </c>
      <c r="DO505" s="43" t="b" cm="1">
        <f t="array" aca="1" ref="DO505" ca="1">OR($G505=Forecast_Capex_Input!$BN$8:$BN$9)</f>
        <v>0</v>
      </c>
      <c r="DP505" s="43" cm="1">
        <f t="array" aca="1" ref="DP505" ca="1">IFERROR(INDEX(Forecast_Capex_Input!BO$12:BO$286,$Z505)
*(INDEX(Forecast_Capex_Input!$H$12:$H$286,$Z505)=Repex),0)
*$DO505</f>
        <v>0</v>
      </c>
      <c r="DQ505" s="43" cm="1">
        <f t="array" aca="1" ref="DQ505" ca="1">IFERROR(INDEX(Forecast_Capex_Input!BP$12:BP$286,$Z505)
*(INDEX(Forecast_Capex_Input!$H$12:$H$286,$Z505)=Repex),0)
*$DO505</f>
        <v>0</v>
      </c>
      <c r="DR505" s="43" cm="1">
        <f t="array" aca="1" ref="DR505" ca="1">IFERROR(INDEX(Forecast_Capex_Input!BQ$12:BQ$286,$Z505)
*(INDEX(Forecast_Capex_Input!$H$12:$H$286,$Z505)=Repex),0)
*$DO505</f>
        <v>0</v>
      </c>
      <c r="DS505" s="43" cm="1">
        <f t="array" aca="1" ref="DS505" ca="1">IFERROR(INDEX(Forecast_Capex_Input!BR$12:BR$286,$Z505)
*(INDEX(Forecast_Capex_Input!$H$12:$H$286,$Z505)=Repex),0)
*$DO505</f>
        <v>0</v>
      </c>
      <c r="DT505" s="43" cm="1">
        <f t="array" aca="1" ref="DT505" ca="1">IFERROR(INDEX(Forecast_Capex_Input!BS$12:BS$286,$Z505)
*(INDEX(Forecast_Capex_Input!$H$12:$H$286,$Z505)=Repex),0)
*$DO505</f>
        <v>0</v>
      </c>
      <c r="DV505" s="43" t="b" cm="1">
        <f t="array" aca="1" ref="DV505" ca="1">OR($G505=Forecast_Capex_Input!$BU$8:$BU$10)</f>
        <v>0</v>
      </c>
      <c r="DW505" s="43" cm="1">
        <f t="array" aca="1" ref="DW505" ca="1">IFERROR(INDEX(Forecast_Capex_Input!BV$12:BV$286,$Z505)
*(INDEX(Forecast_Capex_Input!$H$12:$H$286,$Z505)=Repex),0)
*$DV505</f>
        <v>0</v>
      </c>
      <c r="DX505" s="43" cm="1">
        <f t="array" aca="1" ref="DX505" ca="1">IFERROR(INDEX(Forecast_Capex_Input!BW$12:BW$286,$Z505)
*(INDEX(Forecast_Capex_Input!$H$12:$H$286,$Z505)=Repex),0)
*$DV505</f>
        <v>0</v>
      </c>
      <c r="DY505" s="43" cm="1">
        <f t="array" aca="1" ref="DY505" ca="1">IFERROR(INDEX(Forecast_Capex_Input!BX$12:BX$286,$Z505)
*(INDEX(Forecast_Capex_Input!$H$12:$H$286,$Z505)=Repex),0)
*$DV505</f>
        <v>0</v>
      </c>
      <c r="DZ505" s="43" cm="1">
        <f t="array" aca="1" ref="DZ505" ca="1">IFERROR(INDEX(Forecast_Capex_Input!BY$12:BY$286,$Z505)
*(INDEX(Forecast_Capex_Input!$H$12:$H$286,$Z505)=Repex),0)
*$DV505</f>
        <v>0</v>
      </c>
      <c r="EA505" s="43" cm="1">
        <f t="array" aca="1" ref="EA505" ca="1">IFERROR(INDEX(Forecast_Capex_Input!BZ$12:BZ$286,$Z505)
*(INDEX(Forecast_Capex_Input!$H$12:$H$286,$Z505)=Repex),0)
*$DV505</f>
        <v>0</v>
      </c>
      <c r="EB505" s="43" cm="1">
        <f t="array" aca="1" ref="EB505" ca="1">IFERROR(INDEX(Forecast_Capex_Input!CA$12:CA$286,$Z505)
*(INDEX(Forecast_Capex_Input!$H$12:$H$286,$Z505)=Repex),0)
*$DV505</f>
        <v>0</v>
      </c>
      <c r="EC505" s="43" cm="1">
        <f t="array" aca="1" ref="EC505" ca="1">IFERROR(INDEX(Forecast_Capex_Input!CB$12:CB$286,$Z505)
*(INDEX(Forecast_Capex_Input!$H$12:$H$286,$Z505)=Repex),0)
*$DV505</f>
        <v>0</v>
      </c>
      <c r="ED505" s="43" cm="1">
        <f t="array" aca="1" ref="ED505" ca="1">IFERROR(INDEX(Forecast_Capex_Input!CC$12:CC$286,$Z505)
*(INDEX(Forecast_Capex_Input!$H$12:$H$286,$Z505)=Repex),0)
*$DV505</f>
        <v>0</v>
      </c>
      <c r="EF505" s="86" t="str">
        <f t="shared" si="49"/>
        <v>N/A</v>
      </c>
      <c r="EG505" s="28" t="str">
        <f>IFERROR(RANK(EF505,EF$11:EF$1010,0)+COUNTIF(EF$11:EF505,EF505)-1,NA)</f>
        <v>N/A</v>
      </c>
    </row>
    <row r="506" spans="3:137" x14ac:dyDescent="0.2">
      <c r="C506" s="28">
        <f t="shared" si="50"/>
        <v>496</v>
      </c>
      <c r="D506" s="9" t="str" cm="1">
        <f t="array" ref="D506">IFERROR(INDEX(Forecast_Capex_Input!$D$12:$D$286,$Z506),NA)</f>
        <v>N/A</v>
      </c>
      <c r="E506" s="24" t="str" cm="1">
        <f t="array" ref="E506">IF($Z506=NA,NA,INDEX(Forecast_Capex_Input!$E$12:$E$286,$Z506))</f>
        <v>N/A</v>
      </c>
      <c r="F506" s="9" t="str" cm="1">
        <f t="array" aca="1" ref="F506" ca="1">IFERROR(INDEX(General!$E$25:$E$26,$AA506),NA)</f>
        <v>N/A</v>
      </c>
      <c r="G506" s="9" t="str" cm="1">
        <f t="array" aca="1" ref="G506" ca="1">IFERROR(INDEX(Forecast_Capex_Input!$AI$11:$BB$11,$AC506),NA)</f>
        <v>N/A</v>
      </c>
      <c r="H506" s="50" t="str" cm="1">
        <f t="array" aca="1" ref="H506" ca="1">IFERROR(INDEX(Forecast_Capex_Input!$AI$12:$BB$286,$Z506,$AC506),NA)</f>
        <v>N/A</v>
      </c>
      <c r="I506" s="150" t="str" cm="1">
        <f t="array" ref="I506">IFERROR(INDEX(Forecast_Capex_Input!$F$12:$F$286,$Z506),NA)</f>
        <v>N/A</v>
      </c>
      <c r="J506" s="150" t="str" cm="1">
        <f t="array" ref="J506">IFERROR(INDEX(Forecast_Capex_Input!G$12:G$286,$Z506),NA)</f>
        <v>N/A</v>
      </c>
      <c r="K506" s="150" t="str" cm="1">
        <f t="array" ref="K506">IFERROR(INDEX(Forecast_Capex_Input!H$12:H$286,$Z506),NA)</f>
        <v>N/A</v>
      </c>
      <c r="L506" s="150" t="str" cm="1">
        <f t="array" ref="L506">IFERROR(INDEX(Forecast_Capex_Input!I$12:I$286,$Z506),NA)</f>
        <v>N/A</v>
      </c>
      <c r="M506" s="150" t="str" cm="1">
        <f t="array" ref="M506">IFERROR(INDEX(Forecast_Capex_Input!J$12:J$286,$Z506),NA)</f>
        <v>N/A</v>
      </c>
      <c r="N506" s="150" t="str" cm="1">
        <f t="array" ref="N506">IFERROR(INDEX(Forecast_Capex_Input!K$12:K$286,$Z506),NA)</f>
        <v>N/A</v>
      </c>
      <c r="O506" s="150" t="str" cm="1">
        <f t="array" ref="O506">IFERROR(INDEX(Forecast_Capex_Input!L$12:L$286,$Z506),NA)</f>
        <v>N/A</v>
      </c>
      <c r="P506" s="150" t="str" cm="1">
        <f t="array" ref="P506">IFERROR(INDEX(Forecast_Capex_Input!M$12:M$286,$Z506),NA)</f>
        <v>N/A</v>
      </c>
      <c r="Q506" s="24" t="str" cm="1">
        <f t="array" ref="Q506">IFERROR(INDEX(Forecast_Capex_Input!N$12:N$286,$Z506),NA)</f>
        <v>N/A</v>
      </c>
      <c r="R506" s="190" cm="1">
        <f t="array" ref="R506">IFERROR(INDEX(Forecast_Capex_Input!O$12:O$286,$Z506),0)</f>
        <v>0</v>
      </c>
      <c r="S506" s="24" cm="1">
        <f t="array" ref="S506">IFERROR(INDEX(Forecast_Capex_Input!P$12:P$286,$Z506),0)</f>
        <v>0</v>
      </c>
      <c r="T506" s="150" t="str" cm="1">
        <f t="array" aca="1" ref="T506" ca="1">IFERROR(INDEX(General!$K$91:$K$110,$AC506),NA)</f>
        <v>N/A</v>
      </c>
      <c r="U506" s="43" cm="1">
        <f t="array" aca="1" ref="U506" ca="1">IFERROR(
IF($F506=General!$E$25,INDEX(Forecast_Capex_Input!S$12:S$286,$Z506),
INDEX(Forecast_Capex_Input!T$12:T$286,$Z506)),0)</f>
        <v>0</v>
      </c>
      <c r="V506" s="82" t="b">
        <f>IFERROR(INDEX(Overheads!$T$19:$T$26,MATCH($I506,Overheads!$E$19:$E$26,0)),FALSE)</f>
        <v>0</v>
      </c>
      <c r="W506" s="209" cm="1">
        <f t="array" ref="W506">IFERROR(
INDEX(Forecast_Capex_Input!CN$12:CN$286,$Z506),0)</f>
        <v>0</v>
      </c>
      <c r="X506" s="209">
        <f>IFERROR(
MATCH($W506,General!$L$39:$S$39,0),1)</f>
        <v>1</v>
      </c>
      <c r="Z506" s="28" t="str">
        <f>IFERROR(
IF(MATCH($C506,Forecast_Capex_Input!$CI$12:$CI$286,1)+1&gt;MAX(Forecast_Capex_Input!$C$12:$C$286),NA,
MATCH($C506,Forecast_Capex_Input!$CI$12:$CI$286,1)+1),1)</f>
        <v>N/A</v>
      </c>
      <c r="AA506" s="28" t="str" cm="1">
        <f t="array" aca="1" ref="AA506" ca="1">IFERROR(
IF(Z505&lt;&gt;Z506,1,
IF(COUNTIF(OFFSET(AA505,0,0,-INDEX(Forecast_Capex_Input!$CG$12:$CG$286,$Z506)),AA505)=INDEX(Forecast_Capex_Input!$CG$12:$CG$286,$Z506),AA505+1,AA505)),NA)</f>
        <v>N/A</v>
      </c>
      <c r="AB506" s="28" t="str" cm="1">
        <f t="array" ref="AB506">IFERROR($C506-IF($Z506=1,1,INDEX(Forecast_Capex_Input!$CI$12:$CI$286,$Z506-1))+1,NA)</f>
        <v>N/A</v>
      </c>
      <c r="AC506" s="28" t="str" cm="1">
        <f t="array" aca="1" ref="AC506" ca="1">IFERROR(IF(AA506=1,
INDEX(Forecast_Capex_Input!$AI$10:$BB$10,SMALL(IF(INDEX(Forecast_Capex_Input!$AI$12:$BB$286,$Z506,0)&gt;0,COLUMN(Forecast_Capex_Input!$AI$10:$BB$10)-COLUMN(Forecast_Capex_Input!$AI$12)+1),ROWS(OFFSET(AC505,0,0,-$AB506)))),
OFFSET(AC505,-INDEX(Forecast_Capex_Input!$CG$12:$CG$286,$Z506)+1,0)),NA)</f>
        <v>N/A</v>
      </c>
      <c r="AD506" s="28" t="str">
        <f t="shared" ca="1" si="47"/>
        <v>N/A</v>
      </c>
      <c r="AE506" s="82" t="b">
        <f t="shared" si="51"/>
        <v>0</v>
      </c>
      <c r="AF506" s="78" t="b">
        <v>0</v>
      </c>
      <c r="AG506" s="82" t="b">
        <f t="shared" si="48"/>
        <v>1</v>
      </c>
      <c r="AI506" s="55">
        <v>0</v>
      </c>
      <c r="AJ506" s="55">
        <v>0</v>
      </c>
      <c r="AK506" s="55">
        <v>0</v>
      </c>
      <c r="AL506" s="55">
        <v>0</v>
      </c>
      <c r="AM506" s="55">
        <v>0</v>
      </c>
      <c r="AN506" s="135">
        <v>0</v>
      </c>
      <c r="AP506" s="55">
        <v>0</v>
      </c>
      <c r="AQ506" s="55">
        <v>0</v>
      </c>
      <c r="AR506" s="55">
        <v>0</v>
      </c>
      <c r="AS506" s="55">
        <v>0</v>
      </c>
      <c r="AT506" s="55">
        <v>0</v>
      </c>
      <c r="AU506" s="135">
        <v>0</v>
      </c>
      <c r="AW506" s="55">
        <v>0</v>
      </c>
      <c r="AX506" s="55">
        <v>0</v>
      </c>
      <c r="AY506" s="55">
        <v>0</v>
      </c>
      <c r="AZ506" s="55">
        <v>0</v>
      </c>
      <c r="BA506" s="55">
        <v>0</v>
      </c>
      <c r="BB506" s="135">
        <v>0</v>
      </c>
      <c r="BD506" s="55">
        <v>0</v>
      </c>
      <c r="BE506" s="55">
        <v>0</v>
      </c>
      <c r="BF506" s="55">
        <v>0</v>
      </c>
      <c r="BG506" s="55">
        <v>0</v>
      </c>
      <c r="BH506" s="55">
        <v>0</v>
      </c>
      <c r="BI506" s="135">
        <v>0</v>
      </c>
      <c r="BK506" s="55">
        <v>0</v>
      </c>
      <c r="BL506" s="55">
        <v>0</v>
      </c>
      <c r="BM506" s="55">
        <v>0</v>
      </c>
      <c r="BN506" s="55">
        <v>0</v>
      </c>
      <c r="BO506" s="55">
        <v>0</v>
      </c>
      <c r="BP506" s="135">
        <v>0</v>
      </c>
      <c r="BR506" s="147">
        <v>0</v>
      </c>
      <c r="BS506" s="147">
        <v>0</v>
      </c>
      <c r="BT506" s="147">
        <v>0</v>
      </c>
      <c r="BU506" s="147">
        <v>0</v>
      </c>
      <c r="BV506" s="147">
        <v>0</v>
      </c>
      <c r="BX506" s="55">
        <v>0</v>
      </c>
      <c r="BY506" s="55">
        <v>0</v>
      </c>
      <c r="BZ506" s="55">
        <v>0</v>
      </c>
      <c r="CA506" s="55">
        <v>0</v>
      </c>
      <c r="CB506" s="55">
        <v>0</v>
      </c>
      <c r="CC506" s="135">
        <v>0</v>
      </c>
      <c r="CE506" s="55">
        <v>0</v>
      </c>
      <c r="CF506" s="55">
        <v>0</v>
      </c>
      <c r="CG506" s="55">
        <v>0</v>
      </c>
      <c r="CH506" s="55">
        <v>0</v>
      </c>
      <c r="CI506" s="55">
        <v>0</v>
      </c>
      <c r="CJ506" s="135">
        <v>0</v>
      </c>
      <c r="CL506" s="55">
        <v>0</v>
      </c>
      <c r="CM506" s="55">
        <v>0</v>
      </c>
      <c r="CN506" s="55">
        <v>0</v>
      </c>
      <c r="CO506" s="55">
        <v>0</v>
      </c>
      <c r="CP506" s="55">
        <v>0</v>
      </c>
      <c r="CQ506" s="135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135">
        <v>0</v>
      </c>
      <c r="CZ506" s="55">
        <v>0</v>
      </c>
      <c r="DA506" s="55">
        <v>0</v>
      </c>
      <c r="DB506" s="55">
        <v>0</v>
      </c>
      <c r="DC506" s="55">
        <v>0</v>
      </c>
      <c r="DD506" s="55">
        <v>0</v>
      </c>
      <c r="DE506" s="135">
        <v>0</v>
      </c>
      <c r="DG506" s="43" t="b" cm="1">
        <f t="array" aca="1" ref="DG506" ca="1">OR($G506=Forecast_Capex_Input!$BF$8:$BF$10)</f>
        <v>0</v>
      </c>
      <c r="DH506" s="43" cm="1">
        <f t="array" aca="1" ref="DH506" ca="1">IFERROR(INDEX(Forecast_Capex_Input!BG$12:BG$286,$Z506)
*(INDEX(Forecast_Capex_Input!$H$12:$H$286,$Z506)=Repex),0)
*$DG506</f>
        <v>0</v>
      </c>
      <c r="DI506" s="43" cm="1">
        <f t="array" aca="1" ref="DI506" ca="1">IFERROR(INDEX(Forecast_Capex_Input!BH$12:BH$286,$Z506)
*(INDEX(Forecast_Capex_Input!$H$12:$H$286,$Z506)=Repex),0)
*$DG506</f>
        <v>0</v>
      </c>
      <c r="DJ506" s="43" cm="1">
        <f t="array" aca="1" ref="DJ506" ca="1">IFERROR(INDEX(Forecast_Capex_Input!BI$12:BI$286,$Z506)
*(INDEX(Forecast_Capex_Input!$H$12:$H$286,$Z506)=Repex),0)
*$DG506</f>
        <v>0</v>
      </c>
      <c r="DK506" s="43" cm="1">
        <f t="array" aca="1" ref="DK506" ca="1">IFERROR(INDEX(Forecast_Capex_Input!BJ$12:BJ$286,$Z506)
*(INDEX(Forecast_Capex_Input!$H$12:$H$286,$Z506)=Repex),0)
*$DG506</f>
        <v>0</v>
      </c>
      <c r="DL506" s="43" cm="1">
        <f t="array" aca="1" ref="DL506" ca="1">IFERROR(INDEX(Forecast_Capex_Input!BK$12:BK$286,$Z506)
*(INDEX(Forecast_Capex_Input!$H$12:$H$286,$Z506)=Repex),0)
*$DG506</f>
        <v>0</v>
      </c>
      <c r="DM506" s="43" cm="1">
        <f t="array" aca="1" ref="DM506" ca="1">IFERROR(INDEX(Forecast_Capex_Input!BL$12:BL$286,$Z506)
*(INDEX(Forecast_Capex_Input!$H$12:$H$286,$Z506)=Repex),0)
*$DG506</f>
        <v>0</v>
      </c>
      <c r="DO506" s="43" t="b" cm="1">
        <f t="array" aca="1" ref="DO506" ca="1">OR($G506=Forecast_Capex_Input!$BN$8:$BN$9)</f>
        <v>0</v>
      </c>
      <c r="DP506" s="43" cm="1">
        <f t="array" aca="1" ref="DP506" ca="1">IFERROR(INDEX(Forecast_Capex_Input!BO$12:BO$286,$Z506)
*(INDEX(Forecast_Capex_Input!$H$12:$H$286,$Z506)=Repex),0)
*$DO506</f>
        <v>0</v>
      </c>
      <c r="DQ506" s="43" cm="1">
        <f t="array" aca="1" ref="DQ506" ca="1">IFERROR(INDEX(Forecast_Capex_Input!BP$12:BP$286,$Z506)
*(INDEX(Forecast_Capex_Input!$H$12:$H$286,$Z506)=Repex),0)
*$DO506</f>
        <v>0</v>
      </c>
      <c r="DR506" s="43" cm="1">
        <f t="array" aca="1" ref="DR506" ca="1">IFERROR(INDEX(Forecast_Capex_Input!BQ$12:BQ$286,$Z506)
*(INDEX(Forecast_Capex_Input!$H$12:$H$286,$Z506)=Repex),0)
*$DO506</f>
        <v>0</v>
      </c>
      <c r="DS506" s="43" cm="1">
        <f t="array" aca="1" ref="DS506" ca="1">IFERROR(INDEX(Forecast_Capex_Input!BR$12:BR$286,$Z506)
*(INDEX(Forecast_Capex_Input!$H$12:$H$286,$Z506)=Repex),0)
*$DO506</f>
        <v>0</v>
      </c>
      <c r="DT506" s="43" cm="1">
        <f t="array" aca="1" ref="DT506" ca="1">IFERROR(INDEX(Forecast_Capex_Input!BS$12:BS$286,$Z506)
*(INDEX(Forecast_Capex_Input!$H$12:$H$286,$Z506)=Repex),0)
*$DO506</f>
        <v>0</v>
      </c>
      <c r="DV506" s="43" t="b" cm="1">
        <f t="array" aca="1" ref="DV506" ca="1">OR($G506=Forecast_Capex_Input!$BU$8:$BU$10)</f>
        <v>0</v>
      </c>
      <c r="DW506" s="43" cm="1">
        <f t="array" aca="1" ref="DW506" ca="1">IFERROR(INDEX(Forecast_Capex_Input!BV$12:BV$286,$Z506)
*(INDEX(Forecast_Capex_Input!$H$12:$H$286,$Z506)=Repex),0)
*$DV506</f>
        <v>0</v>
      </c>
      <c r="DX506" s="43" cm="1">
        <f t="array" aca="1" ref="DX506" ca="1">IFERROR(INDEX(Forecast_Capex_Input!BW$12:BW$286,$Z506)
*(INDEX(Forecast_Capex_Input!$H$12:$H$286,$Z506)=Repex),0)
*$DV506</f>
        <v>0</v>
      </c>
      <c r="DY506" s="43" cm="1">
        <f t="array" aca="1" ref="DY506" ca="1">IFERROR(INDEX(Forecast_Capex_Input!BX$12:BX$286,$Z506)
*(INDEX(Forecast_Capex_Input!$H$12:$H$286,$Z506)=Repex),0)
*$DV506</f>
        <v>0</v>
      </c>
      <c r="DZ506" s="43" cm="1">
        <f t="array" aca="1" ref="DZ506" ca="1">IFERROR(INDEX(Forecast_Capex_Input!BY$12:BY$286,$Z506)
*(INDEX(Forecast_Capex_Input!$H$12:$H$286,$Z506)=Repex),0)
*$DV506</f>
        <v>0</v>
      </c>
      <c r="EA506" s="43" cm="1">
        <f t="array" aca="1" ref="EA506" ca="1">IFERROR(INDEX(Forecast_Capex_Input!BZ$12:BZ$286,$Z506)
*(INDEX(Forecast_Capex_Input!$H$12:$H$286,$Z506)=Repex),0)
*$DV506</f>
        <v>0</v>
      </c>
      <c r="EB506" s="43" cm="1">
        <f t="array" aca="1" ref="EB506" ca="1">IFERROR(INDEX(Forecast_Capex_Input!CA$12:CA$286,$Z506)
*(INDEX(Forecast_Capex_Input!$H$12:$H$286,$Z506)=Repex),0)
*$DV506</f>
        <v>0</v>
      </c>
      <c r="EC506" s="43" cm="1">
        <f t="array" aca="1" ref="EC506" ca="1">IFERROR(INDEX(Forecast_Capex_Input!CB$12:CB$286,$Z506)
*(INDEX(Forecast_Capex_Input!$H$12:$H$286,$Z506)=Repex),0)
*$DV506</f>
        <v>0</v>
      </c>
      <c r="ED506" s="43" cm="1">
        <f t="array" aca="1" ref="ED506" ca="1">IFERROR(INDEX(Forecast_Capex_Input!CC$12:CC$286,$Z506)
*(INDEX(Forecast_Capex_Input!$H$12:$H$286,$Z506)=Repex),0)
*$DV506</f>
        <v>0</v>
      </c>
      <c r="EF506" s="86" t="str">
        <f t="shared" si="49"/>
        <v>N/A</v>
      </c>
      <c r="EG506" s="28" t="str">
        <f>IFERROR(RANK(EF506,EF$11:EF$1010,0)+COUNTIF(EF$11:EF506,EF506)-1,NA)</f>
        <v>N/A</v>
      </c>
    </row>
    <row r="507" spans="3:137" x14ac:dyDescent="0.2">
      <c r="C507" s="28">
        <f t="shared" si="50"/>
        <v>497</v>
      </c>
      <c r="D507" s="9" t="str" cm="1">
        <f t="array" ref="D507">IFERROR(INDEX(Forecast_Capex_Input!$D$12:$D$286,$Z507),NA)</f>
        <v>N/A</v>
      </c>
      <c r="E507" s="24" t="str" cm="1">
        <f t="array" ref="E507">IF($Z507=NA,NA,INDEX(Forecast_Capex_Input!$E$12:$E$286,$Z507))</f>
        <v>N/A</v>
      </c>
      <c r="F507" s="9" t="str" cm="1">
        <f t="array" aca="1" ref="F507" ca="1">IFERROR(INDEX(General!$E$25:$E$26,$AA507),NA)</f>
        <v>N/A</v>
      </c>
      <c r="G507" s="9" t="str" cm="1">
        <f t="array" aca="1" ref="G507" ca="1">IFERROR(INDEX(Forecast_Capex_Input!$AI$11:$BB$11,$AC507),NA)</f>
        <v>N/A</v>
      </c>
      <c r="H507" s="50" t="str" cm="1">
        <f t="array" aca="1" ref="H507" ca="1">IFERROR(INDEX(Forecast_Capex_Input!$AI$12:$BB$286,$Z507,$AC507),NA)</f>
        <v>N/A</v>
      </c>
      <c r="I507" s="150" t="str" cm="1">
        <f t="array" ref="I507">IFERROR(INDEX(Forecast_Capex_Input!$F$12:$F$286,$Z507),NA)</f>
        <v>N/A</v>
      </c>
      <c r="J507" s="150" t="str" cm="1">
        <f t="array" ref="J507">IFERROR(INDEX(Forecast_Capex_Input!G$12:G$286,$Z507),NA)</f>
        <v>N/A</v>
      </c>
      <c r="K507" s="150" t="str" cm="1">
        <f t="array" ref="K507">IFERROR(INDEX(Forecast_Capex_Input!H$12:H$286,$Z507),NA)</f>
        <v>N/A</v>
      </c>
      <c r="L507" s="150" t="str" cm="1">
        <f t="array" ref="L507">IFERROR(INDEX(Forecast_Capex_Input!I$12:I$286,$Z507),NA)</f>
        <v>N/A</v>
      </c>
      <c r="M507" s="150" t="str" cm="1">
        <f t="array" ref="M507">IFERROR(INDEX(Forecast_Capex_Input!J$12:J$286,$Z507),NA)</f>
        <v>N/A</v>
      </c>
      <c r="N507" s="150" t="str" cm="1">
        <f t="array" ref="N507">IFERROR(INDEX(Forecast_Capex_Input!K$12:K$286,$Z507),NA)</f>
        <v>N/A</v>
      </c>
      <c r="O507" s="150" t="str" cm="1">
        <f t="array" ref="O507">IFERROR(INDEX(Forecast_Capex_Input!L$12:L$286,$Z507),NA)</f>
        <v>N/A</v>
      </c>
      <c r="P507" s="150" t="str" cm="1">
        <f t="array" ref="P507">IFERROR(INDEX(Forecast_Capex_Input!M$12:M$286,$Z507),NA)</f>
        <v>N/A</v>
      </c>
      <c r="Q507" s="24" t="str" cm="1">
        <f t="array" ref="Q507">IFERROR(INDEX(Forecast_Capex_Input!N$12:N$286,$Z507),NA)</f>
        <v>N/A</v>
      </c>
      <c r="R507" s="190" cm="1">
        <f t="array" ref="R507">IFERROR(INDEX(Forecast_Capex_Input!O$12:O$286,$Z507),0)</f>
        <v>0</v>
      </c>
      <c r="S507" s="24" cm="1">
        <f t="array" ref="S507">IFERROR(INDEX(Forecast_Capex_Input!P$12:P$286,$Z507),0)</f>
        <v>0</v>
      </c>
      <c r="T507" s="150" t="str" cm="1">
        <f t="array" aca="1" ref="T507" ca="1">IFERROR(INDEX(General!$K$91:$K$110,$AC507),NA)</f>
        <v>N/A</v>
      </c>
      <c r="U507" s="43" cm="1">
        <f t="array" aca="1" ref="U507" ca="1">IFERROR(
IF($F507=General!$E$25,INDEX(Forecast_Capex_Input!S$12:S$286,$Z507),
INDEX(Forecast_Capex_Input!T$12:T$286,$Z507)),0)</f>
        <v>0</v>
      </c>
      <c r="V507" s="82" t="b">
        <f>IFERROR(INDEX(Overheads!$T$19:$T$26,MATCH($I507,Overheads!$E$19:$E$26,0)),FALSE)</f>
        <v>0</v>
      </c>
      <c r="W507" s="209" cm="1">
        <f t="array" ref="W507">IFERROR(
INDEX(Forecast_Capex_Input!CN$12:CN$286,$Z507),0)</f>
        <v>0</v>
      </c>
      <c r="X507" s="209">
        <f>IFERROR(
MATCH($W507,General!$L$39:$S$39,0),1)</f>
        <v>1</v>
      </c>
      <c r="Z507" s="28" t="str">
        <f>IFERROR(
IF(MATCH($C507,Forecast_Capex_Input!$CI$12:$CI$286,1)+1&gt;MAX(Forecast_Capex_Input!$C$12:$C$286),NA,
MATCH($C507,Forecast_Capex_Input!$CI$12:$CI$286,1)+1),1)</f>
        <v>N/A</v>
      </c>
      <c r="AA507" s="28" t="str" cm="1">
        <f t="array" aca="1" ref="AA507" ca="1">IFERROR(
IF(Z506&lt;&gt;Z507,1,
IF(COUNTIF(OFFSET(AA506,0,0,-INDEX(Forecast_Capex_Input!$CG$12:$CG$286,$Z507)),AA506)=INDEX(Forecast_Capex_Input!$CG$12:$CG$286,$Z507),AA506+1,AA506)),NA)</f>
        <v>N/A</v>
      </c>
      <c r="AB507" s="28" t="str" cm="1">
        <f t="array" ref="AB507">IFERROR($C507-IF($Z507=1,1,INDEX(Forecast_Capex_Input!$CI$12:$CI$286,$Z507-1))+1,NA)</f>
        <v>N/A</v>
      </c>
      <c r="AC507" s="28" t="str" cm="1">
        <f t="array" aca="1" ref="AC507" ca="1">IFERROR(IF(AA507=1,
INDEX(Forecast_Capex_Input!$AI$10:$BB$10,SMALL(IF(INDEX(Forecast_Capex_Input!$AI$12:$BB$286,$Z507,0)&gt;0,COLUMN(Forecast_Capex_Input!$AI$10:$BB$10)-COLUMN(Forecast_Capex_Input!$AI$12)+1),ROWS(OFFSET(AC506,0,0,-$AB507)))),
OFFSET(AC506,-INDEX(Forecast_Capex_Input!$CG$12:$CG$286,$Z507)+1,0)),NA)</f>
        <v>N/A</v>
      </c>
      <c r="AD507" s="28" t="str">
        <f t="shared" ca="1" si="47"/>
        <v>N/A</v>
      </c>
      <c r="AE507" s="82" t="b">
        <f t="shared" si="51"/>
        <v>0</v>
      </c>
      <c r="AF507" s="78" t="b">
        <v>0</v>
      </c>
      <c r="AG507" s="82" t="b">
        <f t="shared" si="48"/>
        <v>1</v>
      </c>
      <c r="AI507" s="55">
        <v>0</v>
      </c>
      <c r="AJ507" s="55">
        <v>0</v>
      </c>
      <c r="AK507" s="55">
        <v>0</v>
      </c>
      <c r="AL507" s="55">
        <v>0</v>
      </c>
      <c r="AM507" s="55">
        <v>0</v>
      </c>
      <c r="AN507" s="135">
        <v>0</v>
      </c>
      <c r="AP507" s="55">
        <v>0</v>
      </c>
      <c r="AQ507" s="55">
        <v>0</v>
      </c>
      <c r="AR507" s="55">
        <v>0</v>
      </c>
      <c r="AS507" s="55">
        <v>0</v>
      </c>
      <c r="AT507" s="55">
        <v>0</v>
      </c>
      <c r="AU507" s="135">
        <v>0</v>
      </c>
      <c r="AW507" s="55">
        <v>0</v>
      </c>
      <c r="AX507" s="55">
        <v>0</v>
      </c>
      <c r="AY507" s="55">
        <v>0</v>
      </c>
      <c r="AZ507" s="55">
        <v>0</v>
      </c>
      <c r="BA507" s="55">
        <v>0</v>
      </c>
      <c r="BB507" s="135">
        <v>0</v>
      </c>
      <c r="BD507" s="55">
        <v>0</v>
      </c>
      <c r="BE507" s="55">
        <v>0</v>
      </c>
      <c r="BF507" s="55">
        <v>0</v>
      </c>
      <c r="BG507" s="55">
        <v>0</v>
      </c>
      <c r="BH507" s="55">
        <v>0</v>
      </c>
      <c r="BI507" s="135">
        <v>0</v>
      </c>
      <c r="BK507" s="55">
        <v>0</v>
      </c>
      <c r="BL507" s="55">
        <v>0</v>
      </c>
      <c r="BM507" s="55">
        <v>0</v>
      </c>
      <c r="BN507" s="55">
        <v>0</v>
      </c>
      <c r="BO507" s="55">
        <v>0</v>
      </c>
      <c r="BP507" s="135">
        <v>0</v>
      </c>
      <c r="BR507" s="147">
        <v>0</v>
      </c>
      <c r="BS507" s="147">
        <v>0</v>
      </c>
      <c r="BT507" s="147">
        <v>0</v>
      </c>
      <c r="BU507" s="147">
        <v>0</v>
      </c>
      <c r="BV507" s="147">
        <v>0</v>
      </c>
      <c r="BX507" s="55">
        <v>0</v>
      </c>
      <c r="BY507" s="55">
        <v>0</v>
      </c>
      <c r="BZ507" s="55">
        <v>0</v>
      </c>
      <c r="CA507" s="55">
        <v>0</v>
      </c>
      <c r="CB507" s="55">
        <v>0</v>
      </c>
      <c r="CC507" s="135">
        <v>0</v>
      </c>
      <c r="CE507" s="55">
        <v>0</v>
      </c>
      <c r="CF507" s="55">
        <v>0</v>
      </c>
      <c r="CG507" s="55">
        <v>0</v>
      </c>
      <c r="CH507" s="55">
        <v>0</v>
      </c>
      <c r="CI507" s="55">
        <v>0</v>
      </c>
      <c r="CJ507" s="135">
        <v>0</v>
      </c>
      <c r="CL507" s="55">
        <v>0</v>
      </c>
      <c r="CM507" s="55">
        <v>0</v>
      </c>
      <c r="CN507" s="55">
        <v>0</v>
      </c>
      <c r="CO507" s="55">
        <v>0</v>
      </c>
      <c r="CP507" s="55">
        <v>0</v>
      </c>
      <c r="CQ507" s="135">
        <v>0</v>
      </c>
      <c r="CS507" s="67">
        <v>0</v>
      </c>
      <c r="CT507" s="67">
        <v>0</v>
      </c>
      <c r="CU507" s="67">
        <v>0</v>
      </c>
      <c r="CV507" s="67">
        <v>0</v>
      </c>
      <c r="CW507" s="67">
        <v>0</v>
      </c>
      <c r="CX507" s="135">
        <v>0</v>
      </c>
      <c r="CZ507" s="55">
        <v>0</v>
      </c>
      <c r="DA507" s="55">
        <v>0</v>
      </c>
      <c r="DB507" s="55">
        <v>0</v>
      </c>
      <c r="DC507" s="55">
        <v>0</v>
      </c>
      <c r="DD507" s="55">
        <v>0</v>
      </c>
      <c r="DE507" s="135">
        <v>0</v>
      </c>
      <c r="DG507" s="43" t="b" cm="1">
        <f t="array" aca="1" ref="DG507" ca="1">OR($G507=Forecast_Capex_Input!$BF$8:$BF$10)</f>
        <v>0</v>
      </c>
      <c r="DH507" s="43" cm="1">
        <f t="array" aca="1" ref="DH507" ca="1">IFERROR(INDEX(Forecast_Capex_Input!BG$12:BG$286,$Z507)
*(INDEX(Forecast_Capex_Input!$H$12:$H$286,$Z507)=Repex),0)
*$DG507</f>
        <v>0</v>
      </c>
      <c r="DI507" s="43" cm="1">
        <f t="array" aca="1" ref="DI507" ca="1">IFERROR(INDEX(Forecast_Capex_Input!BH$12:BH$286,$Z507)
*(INDEX(Forecast_Capex_Input!$H$12:$H$286,$Z507)=Repex),0)
*$DG507</f>
        <v>0</v>
      </c>
      <c r="DJ507" s="43" cm="1">
        <f t="array" aca="1" ref="DJ507" ca="1">IFERROR(INDEX(Forecast_Capex_Input!BI$12:BI$286,$Z507)
*(INDEX(Forecast_Capex_Input!$H$12:$H$286,$Z507)=Repex),0)
*$DG507</f>
        <v>0</v>
      </c>
      <c r="DK507" s="43" cm="1">
        <f t="array" aca="1" ref="DK507" ca="1">IFERROR(INDEX(Forecast_Capex_Input!BJ$12:BJ$286,$Z507)
*(INDEX(Forecast_Capex_Input!$H$12:$H$286,$Z507)=Repex),0)
*$DG507</f>
        <v>0</v>
      </c>
      <c r="DL507" s="43" cm="1">
        <f t="array" aca="1" ref="DL507" ca="1">IFERROR(INDEX(Forecast_Capex_Input!BK$12:BK$286,$Z507)
*(INDEX(Forecast_Capex_Input!$H$12:$H$286,$Z507)=Repex),0)
*$DG507</f>
        <v>0</v>
      </c>
      <c r="DM507" s="43" cm="1">
        <f t="array" aca="1" ref="DM507" ca="1">IFERROR(INDEX(Forecast_Capex_Input!BL$12:BL$286,$Z507)
*(INDEX(Forecast_Capex_Input!$H$12:$H$286,$Z507)=Repex),0)
*$DG507</f>
        <v>0</v>
      </c>
      <c r="DO507" s="43" t="b" cm="1">
        <f t="array" aca="1" ref="DO507" ca="1">OR($G507=Forecast_Capex_Input!$BN$8:$BN$9)</f>
        <v>0</v>
      </c>
      <c r="DP507" s="43" cm="1">
        <f t="array" aca="1" ref="DP507" ca="1">IFERROR(INDEX(Forecast_Capex_Input!BO$12:BO$286,$Z507)
*(INDEX(Forecast_Capex_Input!$H$12:$H$286,$Z507)=Repex),0)
*$DO507</f>
        <v>0</v>
      </c>
      <c r="DQ507" s="43" cm="1">
        <f t="array" aca="1" ref="DQ507" ca="1">IFERROR(INDEX(Forecast_Capex_Input!BP$12:BP$286,$Z507)
*(INDEX(Forecast_Capex_Input!$H$12:$H$286,$Z507)=Repex),0)
*$DO507</f>
        <v>0</v>
      </c>
      <c r="DR507" s="43" cm="1">
        <f t="array" aca="1" ref="DR507" ca="1">IFERROR(INDEX(Forecast_Capex_Input!BQ$12:BQ$286,$Z507)
*(INDEX(Forecast_Capex_Input!$H$12:$H$286,$Z507)=Repex),0)
*$DO507</f>
        <v>0</v>
      </c>
      <c r="DS507" s="43" cm="1">
        <f t="array" aca="1" ref="DS507" ca="1">IFERROR(INDEX(Forecast_Capex_Input!BR$12:BR$286,$Z507)
*(INDEX(Forecast_Capex_Input!$H$12:$H$286,$Z507)=Repex),0)
*$DO507</f>
        <v>0</v>
      </c>
      <c r="DT507" s="43" cm="1">
        <f t="array" aca="1" ref="DT507" ca="1">IFERROR(INDEX(Forecast_Capex_Input!BS$12:BS$286,$Z507)
*(INDEX(Forecast_Capex_Input!$H$12:$H$286,$Z507)=Repex),0)
*$DO507</f>
        <v>0</v>
      </c>
      <c r="DV507" s="43" t="b" cm="1">
        <f t="array" aca="1" ref="DV507" ca="1">OR($G507=Forecast_Capex_Input!$BU$8:$BU$10)</f>
        <v>0</v>
      </c>
      <c r="DW507" s="43" cm="1">
        <f t="array" aca="1" ref="DW507" ca="1">IFERROR(INDEX(Forecast_Capex_Input!BV$12:BV$286,$Z507)
*(INDEX(Forecast_Capex_Input!$H$12:$H$286,$Z507)=Repex),0)
*$DV507</f>
        <v>0</v>
      </c>
      <c r="DX507" s="43" cm="1">
        <f t="array" aca="1" ref="DX507" ca="1">IFERROR(INDEX(Forecast_Capex_Input!BW$12:BW$286,$Z507)
*(INDEX(Forecast_Capex_Input!$H$12:$H$286,$Z507)=Repex),0)
*$DV507</f>
        <v>0</v>
      </c>
      <c r="DY507" s="43" cm="1">
        <f t="array" aca="1" ref="DY507" ca="1">IFERROR(INDEX(Forecast_Capex_Input!BX$12:BX$286,$Z507)
*(INDEX(Forecast_Capex_Input!$H$12:$H$286,$Z507)=Repex),0)
*$DV507</f>
        <v>0</v>
      </c>
      <c r="DZ507" s="43" cm="1">
        <f t="array" aca="1" ref="DZ507" ca="1">IFERROR(INDEX(Forecast_Capex_Input!BY$12:BY$286,$Z507)
*(INDEX(Forecast_Capex_Input!$H$12:$H$286,$Z507)=Repex),0)
*$DV507</f>
        <v>0</v>
      </c>
      <c r="EA507" s="43" cm="1">
        <f t="array" aca="1" ref="EA507" ca="1">IFERROR(INDEX(Forecast_Capex_Input!BZ$12:BZ$286,$Z507)
*(INDEX(Forecast_Capex_Input!$H$12:$H$286,$Z507)=Repex),0)
*$DV507</f>
        <v>0</v>
      </c>
      <c r="EB507" s="43" cm="1">
        <f t="array" aca="1" ref="EB507" ca="1">IFERROR(INDEX(Forecast_Capex_Input!CA$12:CA$286,$Z507)
*(INDEX(Forecast_Capex_Input!$H$12:$H$286,$Z507)=Repex),0)
*$DV507</f>
        <v>0</v>
      </c>
      <c r="EC507" s="43" cm="1">
        <f t="array" aca="1" ref="EC507" ca="1">IFERROR(INDEX(Forecast_Capex_Input!CB$12:CB$286,$Z507)
*(INDEX(Forecast_Capex_Input!$H$12:$H$286,$Z507)=Repex),0)
*$DV507</f>
        <v>0</v>
      </c>
      <c r="ED507" s="43" cm="1">
        <f t="array" aca="1" ref="ED507" ca="1">IFERROR(INDEX(Forecast_Capex_Input!CC$12:CC$286,$Z507)
*(INDEX(Forecast_Capex_Input!$H$12:$H$286,$Z507)=Repex),0)
*$DV507</f>
        <v>0</v>
      </c>
      <c r="EF507" s="86" t="str">
        <f t="shared" si="49"/>
        <v>N/A</v>
      </c>
      <c r="EG507" s="28" t="str">
        <f>IFERROR(RANK(EF507,EF$11:EF$1010,0)+COUNTIF(EF$11:EF507,EF507)-1,NA)</f>
        <v>N/A</v>
      </c>
    </row>
    <row r="508" spans="3:137" x14ac:dyDescent="0.2">
      <c r="C508" s="28">
        <f t="shared" si="50"/>
        <v>498</v>
      </c>
      <c r="D508" s="9" t="str" cm="1">
        <f t="array" ref="D508">IFERROR(INDEX(Forecast_Capex_Input!$D$12:$D$286,$Z508),NA)</f>
        <v>N/A</v>
      </c>
      <c r="E508" s="24" t="str" cm="1">
        <f t="array" ref="E508">IF($Z508=NA,NA,INDEX(Forecast_Capex_Input!$E$12:$E$286,$Z508))</f>
        <v>N/A</v>
      </c>
      <c r="F508" s="9" t="str" cm="1">
        <f t="array" aca="1" ref="F508" ca="1">IFERROR(INDEX(General!$E$25:$E$26,$AA508),NA)</f>
        <v>N/A</v>
      </c>
      <c r="G508" s="9" t="str" cm="1">
        <f t="array" aca="1" ref="G508" ca="1">IFERROR(INDEX(Forecast_Capex_Input!$AI$11:$BB$11,$AC508),NA)</f>
        <v>N/A</v>
      </c>
      <c r="H508" s="50" t="str" cm="1">
        <f t="array" aca="1" ref="H508" ca="1">IFERROR(INDEX(Forecast_Capex_Input!$AI$12:$BB$286,$Z508,$AC508),NA)</f>
        <v>N/A</v>
      </c>
      <c r="I508" s="150" t="str" cm="1">
        <f t="array" ref="I508">IFERROR(INDEX(Forecast_Capex_Input!$F$12:$F$286,$Z508),NA)</f>
        <v>N/A</v>
      </c>
      <c r="J508" s="150" t="str" cm="1">
        <f t="array" ref="J508">IFERROR(INDEX(Forecast_Capex_Input!G$12:G$286,$Z508),NA)</f>
        <v>N/A</v>
      </c>
      <c r="K508" s="150" t="str" cm="1">
        <f t="array" ref="K508">IFERROR(INDEX(Forecast_Capex_Input!H$12:H$286,$Z508),NA)</f>
        <v>N/A</v>
      </c>
      <c r="L508" s="150" t="str" cm="1">
        <f t="array" ref="L508">IFERROR(INDEX(Forecast_Capex_Input!I$12:I$286,$Z508),NA)</f>
        <v>N/A</v>
      </c>
      <c r="M508" s="150" t="str" cm="1">
        <f t="array" ref="M508">IFERROR(INDEX(Forecast_Capex_Input!J$12:J$286,$Z508),NA)</f>
        <v>N/A</v>
      </c>
      <c r="N508" s="150" t="str" cm="1">
        <f t="array" ref="N508">IFERROR(INDEX(Forecast_Capex_Input!K$12:K$286,$Z508),NA)</f>
        <v>N/A</v>
      </c>
      <c r="O508" s="150" t="str" cm="1">
        <f t="array" ref="O508">IFERROR(INDEX(Forecast_Capex_Input!L$12:L$286,$Z508),NA)</f>
        <v>N/A</v>
      </c>
      <c r="P508" s="150" t="str" cm="1">
        <f t="array" ref="P508">IFERROR(INDEX(Forecast_Capex_Input!M$12:M$286,$Z508),NA)</f>
        <v>N/A</v>
      </c>
      <c r="Q508" s="24" t="str" cm="1">
        <f t="array" ref="Q508">IFERROR(INDEX(Forecast_Capex_Input!N$12:N$286,$Z508),NA)</f>
        <v>N/A</v>
      </c>
      <c r="R508" s="190" cm="1">
        <f t="array" ref="R508">IFERROR(INDEX(Forecast_Capex_Input!O$12:O$286,$Z508),0)</f>
        <v>0</v>
      </c>
      <c r="S508" s="24" cm="1">
        <f t="array" ref="S508">IFERROR(INDEX(Forecast_Capex_Input!P$12:P$286,$Z508),0)</f>
        <v>0</v>
      </c>
      <c r="T508" s="150" t="str" cm="1">
        <f t="array" aca="1" ref="T508" ca="1">IFERROR(INDEX(General!$K$91:$K$110,$AC508),NA)</f>
        <v>N/A</v>
      </c>
      <c r="U508" s="43" cm="1">
        <f t="array" aca="1" ref="U508" ca="1">IFERROR(
IF($F508=General!$E$25,INDEX(Forecast_Capex_Input!S$12:S$286,$Z508),
INDEX(Forecast_Capex_Input!T$12:T$286,$Z508)),0)</f>
        <v>0</v>
      </c>
      <c r="V508" s="82" t="b">
        <f>IFERROR(INDEX(Overheads!$T$19:$T$26,MATCH($I508,Overheads!$E$19:$E$26,0)),FALSE)</f>
        <v>0</v>
      </c>
      <c r="W508" s="209" cm="1">
        <f t="array" ref="W508">IFERROR(
INDEX(Forecast_Capex_Input!CN$12:CN$286,$Z508),0)</f>
        <v>0</v>
      </c>
      <c r="X508" s="209">
        <f>IFERROR(
MATCH($W508,General!$L$39:$S$39,0),1)</f>
        <v>1</v>
      </c>
      <c r="Z508" s="28" t="str">
        <f>IFERROR(
IF(MATCH($C508,Forecast_Capex_Input!$CI$12:$CI$286,1)+1&gt;MAX(Forecast_Capex_Input!$C$12:$C$286),NA,
MATCH($C508,Forecast_Capex_Input!$CI$12:$CI$286,1)+1),1)</f>
        <v>N/A</v>
      </c>
      <c r="AA508" s="28" t="str" cm="1">
        <f t="array" aca="1" ref="AA508" ca="1">IFERROR(
IF(Z507&lt;&gt;Z508,1,
IF(COUNTIF(OFFSET(AA507,0,0,-INDEX(Forecast_Capex_Input!$CG$12:$CG$286,$Z508)),AA507)=INDEX(Forecast_Capex_Input!$CG$12:$CG$286,$Z508),AA507+1,AA507)),NA)</f>
        <v>N/A</v>
      </c>
      <c r="AB508" s="28" t="str" cm="1">
        <f t="array" ref="AB508">IFERROR($C508-IF($Z508=1,1,INDEX(Forecast_Capex_Input!$CI$12:$CI$286,$Z508-1))+1,NA)</f>
        <v>N/A</v>
      </c>
      <c r="AC508" s="28" t="str" cm="1">
        <f t="array" aca="1" ref="AC508" ca="1">IFERROR(IF(AA508=1,
INDEX(Forecast_Capex_Input!$AI$10:$BB$10,SMALL(IF(INDEX(Forecast_Capex_Input!$AI$12:$BB$286,$Z508,0)&gt;0,COLUMN(Forecast_Capex_Input!$AI$10:$BB$10)-COLUMN(Forecast_Capex_Input!$AI$12)+1),ROWS(OFFSET(AC507,0,0,-$AB508)))),
OFFSET(AC507,-INDEX(Forecast_Capex_Input!$CG$12:$CG$286,$Z508)+1,0)),NA)</f>
        <v>N/A</v>
      </c>
      <c r="AD508" s="28" t="str">
        <f t="shared" ca="1" si="47"/>
        <v>N/A</v>
      </c>
      <c r="AE508" s="82" t="b">
        <f t="shared" si="51"/>
        <v>0</v>
      </c>
      <c r="AF508" s="78" t="b">
        <v>0</v>
      </c>
      <c r="AG508" s="82" t="b">
        <f t="shared" si="48"/>
        <v>1</v>
      </c>
      <c r="AI508" s="55">
        <v>0</v>
      </c>
      <c r="AJ508" s="55">
        <v>0</v>
      </c>
      <c r="AK508" s="55">
        <v>0</v>
      </c>
      <c r="AL508" s="55">
        <v>0</v>
      </c>
      <c r="AM508" s="55">
        <v>0</v>
      </c>
      <c r="AN508" s="135">
        <v>0</v>
      </c>
      <c r="AP508" s="55">
        <v>0</v>
      </c>
      <c r="AQ508" s="55">
        <v>0</v>
      </c>
      <c r="AR508" s="55">
        <v>0</v>
      </c>
      <c r="AS508" s="55">
        <v>0</v>
      </c>
      <c r="AT508" s="55">
        <v>0</v>
      </c>
      <c r="AU508" s="135">
        <v>0</v>
      </c>
      <c r="AW508" s="55">
        <v>0</v>
      </c>
      <c r="AX508" s="55">
        <v>0</v>
      </c>
      <c r="AY508" s="55">
        <v>0</v>
      </c>
      <c r="AZ508" s="55">
        <v>0</v>
      </c>
      <c r="BA508" s="55">
        <v>0</v>
      </c>
      <c r="BB508" s="135">
        <v>0</v>
      </c>
      <c r="BD508" s="55">
        <v>0</v>
      </c>
      <c r="BE508" s="55">
        <v>0</v>
      </c>
      <c r="BF508" s="55">
        <v>0</v>
      </c>
      <c r="BG508" s="55">
        <v>0</v>
      </c>
      <c r="BH508" s="55">
        <v>0</v>
      </c>
      <c r="BI508" s="135">
        <v>0</v>
      </c>
      <c r="BK508" s="55">
        <v>0</v>
      </c>
      <c r="BL508" s="55">
        <v>0</v>
      </c>
      <c r="BM508" s="55">
        <v>0</v>
      </c>
      <c r="BN508" s="55">
        <v>0</v>
      </c>
      <c r="BO508" s="55">
        <v>0</v>
      </c>
      <c r="BP508" s="135">
        <v>0</v>
      </c>
      <c r="BR508" s="147">
        <v>0</v>
      </c>
      <c r="BS508" s="147">
        <v>0</v>
      </c>
      <c r="BT508" s="147">
        <v>0</v>
      </c>
      <c r="BU508" s="147">
        <v>0</v>
      </c>
      <c r="BV508" s="147">
        <v>0</v>
      </c>
      <c r="BX508" s="55">
        <v>0</v>
      </c>
      <c r="BY508" s="55">
        <v>0</v>
      </c>
      <c r="BZ508" s="55">
        <v>0</v>
      </c>
      <c r="CA508" s="55">
        <v>0</v>
      </c>
      <c r="CB508" s="55">
        <v>0</v>
      </c>
      <c r="CC508" s="135">
        <v>0</v>
      </c>
      <c r="CE508" s="55">
        <v>0</v>
      </c>
      <c r="CF508" s="55">
        <v>0</v>
      </c>
      <c r="CG508" s="55">
        <v>0</v>
      </c>
      <c r="CH508" s="55">
        <v>0</v>
      </c>
      <c r="CI508" s="55">
        <v>0</v>
      </c>
      <c r="CJ508" s="135">
        <v>0</v>
      </c>
      <c r="CL508" s="55">
        <v>0</v>
      </c>
      <c r="CM508" s="55">
        <v>0</v>
      </c>
      <c r="CN508" s="55">
        <v>0</v>
      </c>
      <c r="CO508" s="55">
        <v>0</v>
      </c>
      <c r="CP508" s="55">
        <v>0</v>
      </c>
      <c r="CQ508" s="135">
        <v>0</v>
      </c>
      <c r="CS508" s="67">
        <v>0</v>
      </c>
      <c r="CT508" s="67">
        <v>0</v>
      </c>
      <c r="CU508" s="67">
        <v>0</v>
      </c>
      <c r="CV508" s="67">
        <v>0</v>
      </c>
      <c r="CW508" s="67">
        <v>0</v>
      </c>
      <c r="CX508" s="135">
        <v>0</v>
      </c>
      <c r="CZ508" s="55">
        <v>0</v>
      </c>
      <c r="DA508" s="55">
        <v>0</v>
      </c>
      <c r="DB508" s="55">
        <v>0</v>
      </c>
      <c r="DC508" s="55">
        <v>0</v>
      </c>
      <c r="DD508" s="55">
        <v>0</v>
      </c>
      <c r="DE508" s="135">
        <v>0</v>
      </c>
      <c r="DG508" s="43" t="b" cm="1">
        <f t="array" aca="1" ref="DG508" ca="1">OR($G508=Forecast_Capex_Input!$BF$8:$BF$10)</f>
        <v>0</v>
      </c>
      <c r="DH508" s="43" cm="1">
        <f t="array" aca="1" ref="DH508" ca="1">IFERROR(INDEX(Forecast_Capex_Input!BG$12:BG$286,$Z508)
*(INDEX(Forecast_Capex_Input!$H$12:$H$286,$Z508)=Repex),0)
*$DG508</f>
        <v>0</v>
      </c>
      <c r="DI508" s="43" cm="1">
        <f t="array" aca="1" ref="DI508" ca="1">IFERROR(INDEX(Forecast_Capex_Input!BH$12:BH$286,$Z508)
*(INDEX(Forecast_Capex_Input!$H$12:$H$286,$Z508)=Repex),0)
*$DG508</f>
        <v>0</v>
      </c>
      <c r="DJ508" s="43" cm="1">
        <f t="array" aca="1" ref="DJ508" ca="1">IFERROR(INDEX(Forecast_Capex_Input!BI$12:BI$286,$Z508)
*(INDEX(Forecast_Capex_Input!$H$12:$H$286,$Z508)=Repex),0)
*$DG508</f>
        <v>0</v>
      </c>
      <c r="DK508" s="43" cm="1">
        <f t="array" aca="1" ref="DK508" ca="1">IFERROR(INDEX(Forecast_Capex_Input!BJ$12:BJ$286,$Z508)
*(INDEX(Forecast_Capex_Input!$H$12:$H$286,$Z508)=Repex),0)
*$DG508</f>
        <v>0</v>
      </c>
      <c r="DL508" s="43" cm="1">
        <f t="array" aca="1" ref="DL508" ca="1">IFERROR(INDEX(Forecast_Capex_Input!BK$12:BK$286,$Z508)
*(INDEX(Forecast_Capex_Input!$H$12:$H$286,$Z508)=Repex),0)
*$DG508</f>
        <v>0</v>
      </c>
      <c r="DM508" s="43" cm="1">
        <f t="array" aca="1" ref="DM508" ca="1">IFERROR(INDEX(Forecast_Capex_Input!BL$12:BL$286,$Z508)
*(INDEX(Forecast_Capex_Input!$H$12:$H$286,$Z508)=Repex),0)
*$DG508</f>
        <v>0</v>
      </c>
      <c r="DO508" s="43" t="b" cm="1">
        <f t="array" aca="1" ref="DO508" ca="1">OR($G508=Forecast_Capex_Input!$BN$8:$BN$9)</f>
        <v>0</v>
      </c>
      <c r="DP508" s="43" cm="1">
        <f t="array" aca="1" ref="DP508" ca="1">IFERROR(INDEX(Forecast_Capex_Input!BO$12:BO$286,$Z508)
*(INDEX(Forecast_Capex_Input!$H$12:$H$286,$Z508)=Repex),0)
*$DO508</f>
        <v>0</v>
      </c>
      <c r="DQ508" s="43" cm="1">
        <f t="array" aca="1" ref="DQ508" ca="1">IFERROR(INDEX(Forecast_Capex_Input!BP$12:BP$286,$Z508)
*(INDEX(Forecast_Capex_Input!$H$12:$H$286,$Z508)=Repex),0)
*$DO508</f>
        <v>0</v>
      </c>
      <c r="DR508" s="43" cm="1">
        <f t="array" aca="1" ref="DR508" ca="1">IFERROR(INDEX(Forecast_Capex_Input!BQ$12:BQ$286,$Z508)
*(INDEX(Forecast_Capex_Input!$H$12:$H$286,$Z508)=Repex),0)
*$DO508</f>
        <v>0</v>
      </c>
      <c r="DS508" s="43" cm="1">
        <f t="array" aca="1" ref="DS508" ca="1">IFERROR(INDEX(Forecast_Capex_Input!BR$12:BR$286,$Z508)
*(INDEX(Forecast_Capex_Input!$H$12:$H$286,$Z508)=Repex),0)
*$DO508</f>
        <v>0</v>
      </c>
      <c r="DT508" s="43" cm="1">
        <f t="array" aca="1" ref="DT508" ca="1">IFERROR(INDEX(Forecast_Capex_Input!BS$12:BS$286,$Z508)
*(INDEX(Forecast_Capex_Input!$H$12:$H$286,$Z508)=Repex),0)
*$DO508</f>
        <v>0</v>
      </c>
      <c r="DV508" s="43" t="b" cm="1">
        <f t="array" aca="1" ref="DV508" ca="1">OR($G508=Forecast_Capex_Input!$BU$8:$BU$10)</f>
        <v>0</v>
      </c>
      <c r="DW508" s="43" cm="1">
        <f t="array" aca="1" ref="DW508" ca="1">IFERROR(INDEX(Forecast_Capex_Input!BV$12:BV$286,$Z508)
*(INDEX(Forecast_Capex_Input!$H$12:$H$286,$Z508)=Repex),0)
*$DV508</f>
        <v>0</v>
      </c>
      <c r="DX508" s="43" cm="1">
        <f t="array" aca="1" ref="DX508" ca="1">IFERROR(INDEX(Forecast_Capex_Input!BW$12:BW$286,$Z508)
*(INDEX(Forecast_Capex_Input!$H$12:$H$286,$Z508)=Repex),0)
*$DV508</f>
        <v>0</v>
      </c>
      <c r="DY508" s="43" cm="1">
        <f t="array" aca="1" ref="DY508" ca="1">IFERROR(INDEX(Forecast_Capex_Input!BX$12:BX$286,$Z508)
*(INDEX(Forecast_Capex_Input!$H$12:$H$286,$Z508)=Repex),0)
*$DV508</f>
        <v>0</v>
      </c>
      <c r="DZ508" s="43" cm="1">
        <f t="array" aca="1" ref="DZ508" ca="1">IFERROR(INDEX(Forecast_Capex_Input!BY$12:BY$286,$Z508)
*(INDEX(Forecast_Capex_Input!$H$12:$H$286,$Z508)=Repex),0)
*$DV508</f>
        <v>0</v>
      </c>
      <c r="EA508" s="43" cm="1">
        <f t="array" aca="1" ref="EA508" ca="1">IFERROR(INDEX(Forecast_Capex_Input!BZ$12:BZ$286,$Z508)
*(INDEX(Forecast_Capex_Input!$H$12:$H$286,$Z508)=Repex),0)
*$DV508</f>
        <v>0</v>
      </c>
      <c r="EB508" s="43" cm="1">
        <f t="array" aca="1" ref="EB508" ca="1">IFERROR(INDEX(Forecast_Capex_Input!CA$12:CA$286,$Z508)
*(INDEX(Forecast_Capex_Input!$H$12:$H$286,$Z508)=Repex),0)
*$DV508</f>
        <v>0</v>
      </c>
      <c r="EC508" s="43" cm="1">
        <f t="array" aca="1" ref="EC508" ca="1">IFERROR(INDEX(Forecast_Capex_Input!CB$12:CB$286,$Z508)
*(INDEX(Forecast_Capex_Input!$H$12:$H$286,$Z508)=Repex),0)
*$DV508</f>
        <v>0</v>
      </c>
      <c r="ED508" s="43" cm="1">
        <f t="array" aca="1" ref="ED508" ca="1">IFERROR(INDEX(Forecast_Capex_Input!CC$12:CC$286,$Z508)
*(INDEX(Forecast_Capex_Input!$H$12:$H$286,$Z508)=Repex),0)
*$DV508</f>
        <v>0</v>
      </c>
      <c r="EF508" s="86" t="str">
        <f t="shared" si="49"/>
        <v>N/A</v>
      </c>
      <c r="EG508" s="28" t="str">
        <f>IFERROR(RANK(EF508,EF$11:EF$1010,0)+COUNTIF(EF$11:EF508,EF508)-1,NA)</f>
        <v>N/A</v>
      </c>
    </row>
    <row r="509" spans="3:137" x14ac:dyDescent="0.2">
      <c r="C509" s="28">
        <f t="shared" si="50"/>
        <v>499</v>
      </c>
      <c r="D509" s="9" t="str" cm="1">
        <f t="array" ref="D509">IFERROR(INDEX(Forecast_Capex_Input!$D$12:$D$286,$Z509),NA)</f>
        <v>N/A</v>
      </c>
      <c r="E509" s="24" t="str" cm="1">
        <f t="array" ref="E509">IF($Z509=NA,NA,INDEX(Forecast_Capex_Input!$E$12:$E$286,$Z509))</f>
        <v>N/A</v>
      </c>
      <c r="F509" s="9" t="str" cm="1">
        <f t="array" aca="1" ref="F509" ca="1">IFERROR(INDEX(General!$E$25:$E$26,$AA509),NA)</f>
        <v>N/A</v>
      </c>
      <c r="G509" s="9" t="str" cm="1">
        <f t="array" aca="1" ref="G509" ca="1">IFERROR(INDEX(Forecast_Capex_Input!$AI$11:$BB$11,$AC509),NA)</f>
        <v>N/A</v>
      </c>
      <c r="H509" s="50" t="str" cm="1">
        <f t="array" aca="1" ref="H509" ca="1">IFERROR(INDEX(Forecast_Capex_Input!$AI$12:$BB$286,$Z509,$AC509),NA)</f>
        <v>N/A</v>
      </c>
      <c r="I509" s="150" t="str" cm="1">
        <f t="array" ref="I509">IFERROR(INDEX(Forecast_Capex_Input!$F$12:$F$286,$Z509),NA)</f>
        <v>N/A</v>
      </c>
      <c r="J509" s="150" t="str" cm="1">
        <f t="array" ref="J509">IFERROR(INDEX(Forecast_Capex_Input!G$12:G$286,$Z509),NA)</f>
        <v>N/A</v>
      </c>
      <c r="K509" s="150" t="str" cm="1">
        <f t="array" ref="K509">IFERROR(INDEX(Forecast_Capex_Input!H$12:H$286,$Z509),NA)</f>
        <v>N/A</v>
      </c>
      <c r="L509" s="150" t="str" cm="1">
        <f t="array" ref="L509">IFERROR(INDEX(Forecast_Capex_Input!I$12:I$286,$Z509),NA)</f>
        <v>N/A</v>
      </c>
      <c r="M509" s="150" t="str" cm="1">
        <f t="array" ref="M509">IFERROR(INDEX(Forecast_Capex_Input!J$12:J$286,$Z509),NA)</f>
        <v>N/A</v>
      </c>
      <c r="N509" s="150" t="str" cm="1">
        <f t="array" ref="N509">IFERROR(INDEX(Forecast_Capex_Input!K$12:K$286,$Z509),NA)</f>
        <v>N/A</v>
      </c>
      <c r="O509" s="150" t="str" cm="1">
        <f t="array" ref="O509">IFERROR(INDEX(Forecast_Capex_Input!L$12:L$286,$Z509),NA)</f>
        <v>N/A</v>
      </c>
      <c r="P509" s="150" t="str" cm="1">
        <f t="array" ref="P509">IFERROR(INDEX(Forecast_Capex_Input!M$12:M$286,$Z509),NA)</f>
        <v>N/A</v>
      </c>
      <c r="Q509" s="24" t="str" cm="1">
        <f t="array" ref="Q509">IFERROR(INDEX(Forecast_Capex_Input!N$12:N$286,$Z509),NA)</f>
        <v>N/A</v>
      </c>
      <c r="R509" s="190" cm="1">
        <f t="array" ref="R509">IFERROR(INDEX(Forecast_Capex_Input!O$12:O$286,$Z509),0)</f>
        <v>0</v>
      </c>
      <c r="S509" s="24" cm="1">
        <f t="array" ref="S509">IFERROR(INDEX(Forecast_Capex_Input!P$12:P$286,$Z509),0)</f>
        <v>0</v>
      </c>
      <c r="T509" s="150" t="str" cm="1">
        <f t="array" aca="1" ref="T509" ca="1">IFERROR(INDEX(General!$K$91:$K$110,$AC509),NA)</f>
        <v>N/A</v>
      </c>
      <c r="U509" s="43" cm="1">
        <f t="array" aca="1" ref="U509" ca="1">IFERROR(
IF($F509=General!$E$25,INDEX(Forecast_Capex_Input!S$12:S$286,$Z509),
INDEX(Forecast_Capex_Input!T$12:T$286,$Z509)),0)</f>
        <v>0</v>
      </c>
      <c r="V509" s="82" t="b">
        <f>IFERROR(INDEX(Overheads!$T$19:$T$26,MATCH($I509,Overheads!$E$19:$E$26,0)),FALSE)</f>
        <v>0</v>
      </c>
      <c r="W509" s="209" cm="1">
        <f t="array" ref="W509">IFERROR(
INDEX(Forecast_Capex_Input!CN$12:CN$286,$Z509),0)</f>
        <v>0</v>
      </c>
      <c r="X509" s="209">
        <f>IFERROR(
MATCH($W509,General!$L$39:$S$39,0),1)</f>
        <v>1</v>
      </c>
      <c r="Z509" s="28" t="str">
        <f>IFERROR(
IF(MATCH($C509,Forecast_Capex_Input!$CI$12:$CI$286,1)+1&gt;MAX(Forecast_Capex_Input!$C$12:$C$286),NA,
MATCH($C509,Forecast_Capex_Input!$CI$12:$CI$286,1)+1),1)</f>
        <v>N/A</v>
      </c>
      <c r="AA509" s="28" t="str" cm="1">
        <f t="array" aca="1" ref="AA509" ca="1">IFERROR(
IF(Z508&lt;&gt;Z509,1,
IF(COUNTIF(OFFSET(AA508,0,0,-INDEX(Forecast_Capex_Input!$CG$12:$CG$286,$Z509)),AA508)=INDEX(Forecast_Capex_Input!$CG$12:$CG$286,$Z509),AA508+1,AA508)),NA)</f>
        <v>N/A</v>
      </c>
      <c r="AB509" s="28" t="str" cm="1">
        <f t="array" ref="AB509">IFERROR($C509-IF($Z509=1,1,INDEX(Forecast_Capex_Input!$CI$12:$CI$286,$Z509-1))+1,NA)</f>
        <v>N/A</v>
      </c>
      <c r="AC509" s="28" t="str" cm="1">
        <f t="array" aca="1" ref="AC509" ca="1">IFERROR(IF(AA509=1,
INDEX(Forecast_Capex_Input!$AI$10:$BB$10,SMALL(IF(INDEX(Forecast_Capex_Input!$AI$12:$BB$286,$Z509,0)&gt;0,COLUMN(Forecast_Capex_Input!$AI$10:$BB$10)-COLUMN(Forecast_Capex_Input!$AI$12)+1),ROWS(OFFSET(AC508,0,0,-$AB509)))),
OFFSET(AC508,-INDEX(Forecast_Capex_Input!$CG$12:$CG$286,$Z509)+1,0)),NA)</f>
        <v>N/A</v>
      </c>
      <c r="AD509" s="28" t="str">
        <f t="shared" ca="1" si="47"/>
        <v>N/A</v>
      </c>
      <c r="AE509" s="82" t="b">
        <f t="shared" si="51"/>
        <v>0</v>
      </c>
      <c r="AF509" s="78" t="b">
        <v>0</v>
      </c>
      <c r="AG509" s="82" t="b">
        <f t="shared" si="48"/>
        <v>1</v>
      </c>
      <c r="AI509" s="55">
        <v>0</v>
      </c>
      <c r="AJ509" s="55">
        <v>0</v>
      </c>
      <c r="AK509" s="55">
        <v>0</v>
      </c>
      <c r="AL509" s="55">
        <v>0</v>
      </c>
      <c r="AM509" s="55">
        <v>0</v>
      </c>
      <c r="AN509" s="135">
        <v>0</v>
      </c>
      <c r="AP509" s="55">
        <v>0</v>
      </c>
      <c r="AQ509" s="55">
        <v>0</v>
      </c>
      <c r="AR509" s="55">
        <v>0</v>
      </c>
      <c r="AS509" s="55">
        <v>0</v>
      </c>
      <c r="AT509" s="55">
        <v>0</v>
      </c>
      <c r="AU509" s="135">
        <v>0</v>
      </c>
      <c r="AW509" s="55">
        <v>0</v>
      </c>
      <c r="AX509" s="55">
        <v>0</v>
      </c>
      <c r="AY509" s="55">
        <v>0</v>
      </c>
      <c r="AZ509" s="55">
        <v>0</v>
      </c>
      <c r="BA509" s="55">
        <v>0</v>
      </c>
      <c r="BB509" s="135">
        <v>0</v>
      </c>
      <c r="BD509" s="55">
        <v>0</v>
      </c>
      <c r="BE509" s="55">
        <v>0</v>
      </c>
      <c r="BF509" s="55">
        <v>0</v>
      </c>
      <c r="BG509" s="55">
        <v>0</v>
      </c>
      <c r="BH509" s="55">
        <v>0</v>
      </c>
      <c r="BI509" s="135">
        <v>0</v>
      </c>
      <c r="BK509" s="55">
        <v>0</v>
      </c>
      <c r="BL509" s="55">
        <v>0</v>
      </c>
      <c r="BM509" s="55">
        <v>0</v>
      </c>
      <c r="BN509" s="55">
        <v>0</v>
      </c>
      <c r="BO509" s="55">
        <v>0</v>
      </c>
      <c r="BP509" s="135">
        <v>0</v>
      </c>
      <c r="BR509" s="147">
        <v>0</v>
      </c>
      <c r="BS509" s="147">
        <v>0</v>
      </c>
      <c r="BT509" s="147">
        <v>0</v>
      </c>
      <c r="BU509" s="147">
        <v>0</v>
      </c>
      <c r="BV509" s="147">
        <v>0</v>
      </c>
      <c r="BX509" s="55">
        <v>0</v>
      </c>
      <c r="BY509" s="55">
        <v>0</v>
      </c>
      <c r="BZ509" s="55">
        <v>0</v>
      </c>
      <c r="CA509" s="55">
        <v>0</v>
      </c>
      <c r="CB509" s="55">
        <v>0</v>
      </c>
      <c r="CC509" s="135">
        <v>0</v>
      </c>
      <c r="CE509" s="55">
        <v>0</v>
      </c>
      <c r="CF509" s="55">
        <v>0</v>
      </c>
      <c r="CG509" s="55">
        <v>0</v>
      </c>
      <c r="CH509" s="55">
        <v>0</v>
      </c>
      <c r="CI509" s="55">
        <v>0</v>
      </c>
      <c r="CJ509" s="135">
        <v>0</v>
      </c>
      <c r="CL509" s="55">
        <v>0</v>
      </c>
      <c r="CM509" s="55">
        <v>0</v>
      </c>
      <c r="CN509" s="55">
        <v>0</v>
      </c>
      <c r="CO509" s="55">
        <v>0</v>
      </c>
      <c r="CP509" s="55">
        <v>0</v>
      </c>
      <c r="CQ509" s="135">
        <v>0</v>
      </c>
      <c r="CS509" s="67">
        <v>0</v>
      </c>
      <c r="CT509" s="67">
        <v>0</v>
      </c>
      <c r="CU509" s="67">
        <v>0</v>
      </c>
      <c r="CV509" s="67">
        <v>0</v>
      </c>
      <c r="CW509" s="67">
        <v>0</v>
      </c>
      <c r="CX509" s="135">
        <v>0</v>
      </c>
      <c r="CZ509" s="55">
        <v>0</v>
      </c>
      <c r="DA509" s="55">
        <v>0</v>
      </c>
      <c r="DB509" s="55">
        <v>0</v>
      </c>
      <c r="DC509" s="55">
        <v>0</v>
      </c>
      <c r="DD509" s="55">
        <v>0</v>
      </c>
      <c r="DE509" s="135">
        <v>0</v>
      </c>
      <c r="DG509" s="43" t="b" cm="1">
        <f t="array" aca="1" ref="DG509" ca="1">OR($G509=Forecast_Capex_Input!$BF$8:$BF$10)</f>
        <v>0</v>
      </c>
      <c r="DH509" s="43" cm="1">
        <f t="array" aca="1" ref="DH509" ca="1">IFERROR(INDEX(Forecast_Capex_Input!BG$12:BG$286,$Z509)
*(INDEX(Forecast_Capex_Input!$H$12:$H$286,$Z509)=Repex),0)
*$DG509</f>
        <v>0</v>
      </c>
      <c r="DI509" s="43" cm="1">
        <f t="array" aca="1" ref="DI509" ca="1">IFERROR(INDEX(Forecast_Capex_Input!BH$12:BH$286,$Z509)
*(INDEX(Forecast_Capex_Input!$H$12:$H$286,$Z509)=Repex),0)
*$DG509</f>
        <v>0</v>
      </c>
      <c r="DJ509" s="43" cm="1">
        <f t="array" aca="1" ref="DJ509" ca="1">IFERROR(INDEX(Forecast_Capex_Input!BI$12:BI$286,$Z509)
*(INDEX(Forecast_Capex_Input!$H$12:$H$286,$Z509)=Repex),0)
*$DG509</f>
        <v>0</v>
      </c>
      <c r="DK509" s="43" cm="1">
        <f t="array" aca="1" ref="DK509" ca="1">IFERROR(INDEX(Forecast_Capex_Input!BJ$12:BJ$286,$Z509)
*(INDEX(Forecast_Capex_Input!$H$12:$H$286,$Z509)=Repex),0)
*$DG509</f>
        <v>0</v>
      </c>
      <c r="DL509" s="43" cm="1">
        <f t="array" aca="1" ref="DL509" ca="1">IFERROR(INDEX(Forecast_Capex_Input!BK$12:BK$286,$Z509)
*(INDEX(Forecast_Capex_Input!$H$12:$H$286,$Z509)=Repex),0)
*$DG509</f>
        <v>0</v>
      </c>
      <c r="DM509" s="43" cm="1">
        <f t="array" aca="1" ref="DM509" ca="1">IFERROR(INDEX(Forecast_Capex_Input!BL$12:BL$286,$Z509)
*(INDEX(Forecast_Capex_Input!$H$12:$H$286,$Z509)=Repex),0)
*$DG509</f>
        <v>0</v>
      </c>
      <c r="DO509" s="43" t="b" cm="1">
        <f t="array" aca="1" ref="DO509" ca="1">OR($G509=Forecast_Capex_Input!$BN$8:$BN$9)</f>
        <v>0</v>
      </c>
      <c r="DP509" s="43" cm="1">
        <f t="array" aca="1" ref="DP509" ca="1">IFERROR(INDEX(Forecast_Capex_Input!BO$12:BO$286,$Z509)
*(INDEX(Forecast_Capex_Input!$H$12:$H$286,$Z509)=Repex),0)
*$DO509</f>
        <v>0</v>
      </c>
      <c r="DQ509" s="43" cm="1">
        <f t="array" aca="1" ref="DQ509" ca="1">IFERROR(INDEX(Forecast_Capex_Input!BP$12:BP$286,$Z509)
*(INDEX(Forecast_Capex_Input!$H$12:$H$286,$Z509)=Repex),0)
*$DO509</f>
        <v>0</v>
      </c>
      <c r="DR509" s="43" cm="1">
        <f t="array" aca="1" ref="DR509" ca="1">IFERROR(INDEX(Forecast_Capex_Input!BQ$12:BQ$286,$Z509)
*(INDEX(Forecast_Capex_Input!$H$12:$H$286,$Z509)=Repex),0)
*$DO509</f>
        <v>0</v>
      </c>
      <c r="DS509" s="43" cm="1">
        <f t="array" aca="1" ref="DS509" ca="1">IFERROR(INDEX(Forecast_Capex_Input!BR$12:BR$286,$Z509)
*(INDEX(Forecast_Capex_Input!$H$12:$H$286,$Z509)=Repex),0)
*$DO509</f>
        <v>0</v>
      </c>
      <c r="DT509" s="43" cm="1">
        <f t="array" aca="1" ref="DT509" ca="1">IFERROR(INDEX(Forecast_Capex_Input!BS$12:BS$286,$Z509)
*(INDEX(Forecast_Capex_Input!$H$12:$H$286,$Z509)=Repex),0)
*$DO509</f>
        <v>0</v>
      </c>
      <c r="DV509" s="43" t="b" cm="1">
        <f t="array" aca="1" ref="DV509" ca="1">OR($G509=Forecast_Capex_Input!$BU$8:$BU$10)</f>
        <v>0</v>
      </c>
      <c r="DW509" s="43" cm="1">
        <f t="array" aca="1" ref="DW509" ca="1">IFERROR(INDEX(Forecast_Capex_Input!BV$12:BV$286,$Z509)
*(INDEX(Forecast_Capex_Input!$H$12:$H$286,$Z509)=Repex),0)
*$DV509</f>
        <v>0</v>
      </c>
      <c r="DX509" s="43" cm="1">
        <f t="array" aca="1" ref="DX509" ca="1">IFERROR(INDEX(Forecast_Capex_Input!BW$12:BW$286,$Z509)
*(INDEX(Forecast_Capex_Input!$H$12:$H$286,$Z509)=Repex),0)
*$DV509</f>
        <v>0</v>
      </c>
      <c r="DY509" s="43" cm="1">
        <f t="array" aca="1" ref="DY509" ca="1">IFERROR(INDEX(Forecast_Capex_Input!BX$12:BX$286,$Z509)
*(INDEX(Forecast_Capex_Input!$H$12:$H$286,$Z509)=Repex),0)
*$DV509</f>
        <v>0</v>
      </c>
      <c r="DZ509" s="43" cm="1">
        <f t="array" aca="1" ref="DZ509" ca="1">IFERROR(INDEX(Forecast_Capex_Input!BY$12:BY$286,$Z509)
*(INDEX(Forecast_Capex_Input!$H$12:$H$286,$Z509)=Repex),0)
*$DV509</f>
        <v>0</v>
      </c>
      <c r="EA509" s="43" cm="1">
        <f t="array" aca="1" ref="EA509" ca="1">IFERROR(INDEX(Forecast_Capex_Input!BZ$12:BZ$286,$Z509)
*(INDEX(Forecast_Capex_Input!$H$12:$H$286,$Z509)=Repex),0)
*$DV509</f>
        <v>0</v>
      </c>
      <c r="EB509" s="43" cm="1">
        <f t="array" aca="1" ref="EB509" ca="1">IFERROR(INDEX(Forecast_Capex_Input!CA$12:CA$286,$Z509)
*(INDEX(Forecast_Capex_Input!$H$12:$H$286,$Z509)=Repex),0)
*$DV509</f>
        <v>0</v>
      </c>
      <c r="EC509" s="43" cm="1">
        <f t="array" aca="1" ref="EC509" ca="1">IFERROR(INDEX(Forecast_Capex_Input!CB$12:CB$286,$Z509)
*(INDEX(Forecast_Capex_Input!$H$12:$H$286,$Z509)=Repex),0)
*$DV509</f>
        <v>0</v>
      </c>
      <c r="ED509" s="43" cm="1">
        <f t="array" aca="1" ref="ED509" ca="1">IFERROR(INDEX(Forecast_Capex_Input!CC$12:CC$286,$Z509)
*(INDEX(Forecast_Capex_Input!$H$12:$H$286,$Z509)=Repex),0)
*$DV509</f>
        <v>0</v>
      </c>
      <c r="EF509" s="86" t="str">
        <f t="shared" si="49"/>
        <v>N/A</v>
      </c>
      <c r="EG509" s="28" t="str">
        <f>IFERROR(RANK(EF509,EF$11:EF$1010,0)+COUNTIF(EF$11:EF509,EF509)-1,NA)</f>
        <v>N/A</v>
      </c>
    </row>
    <row r="510" spans="3:137" x14ac:dyDescent="0.2">
      <c r="C510" s="28">
        <f t="shared" si="50"/>
        <v>500</v>
      </c>
      <c r="D510" s="9" t="str" cm="1">
        <f t="array" ref="D510">IFERROR(INDEX(Forecast_Capex_Input!$D$12:$D$286,$Z510),NA)</f>
        <v>N/A</v>
      </c>
      <c r="E510" s="24" t="str" cm="1">
        <f t="array" ref="E510">IF($Z510=NA,NA,INDEX(Forecast_Capex_Input!$E$12:$E$286,$Z510))</f>
        <v>N/A</v>
      </c>
      <c r="F510" s="9" t="str" cm="1">
        <f t="array" aca="1" ref="F510" ca="1">IFERROR(INDEX(General!$E$25:$E$26,$AA510),NA)</f>
        <v>N/A</v>
      </c>
      <c r="G510" s="9" t="str" cm="1">
        <f t="array" aca="1" ref="G510" ca="1">IFERROR(INDEX(Forecast_Capex_Input!$AI$11:$BB$11,$AC510),NA)</f>
        <v>N/A</v>
      </c>
      <c r="H510" s="50" t="str" cm="1">
        <f t="array" aca="1" ref="H510" ca="1">IFERROR(INDEX(Forecast_Capex_Input!$AI$12:$BB$286,$Z510,$AC510),NA)</f>
        <v>N/A</v>
      </c>
      <c r="I510" s="150" t="str" cm="1">
        <f t="array" ref="I510">IFERROR(INDEX(Forecast_Capex_Input!$F$12:$F$286,$Z510),NA)</f>
        <v>N/A</v>
      </c>
      <c r="J510" s="150" t="str" cm="1">
        <f t="array" ref="J510">IFERROR(INDEX(Forecast_Capex_Input!G$12:G$286,$Z510),NA)</f>
        <v>N/A</v>
      </c>
      <c r="K510" s="150" t="str" cm="1">
        <f t="array" ref="K510">IFERROR(INDEX(Forecast_Capex_Input!H$12:H$286,$Z510),NA)</f>
        <v>N/A</v>
      </c>
      <c r="L510" s="150" t="str" cm="1">
        <f t="array" ref="L510">IFERROR(INDEX(Forecast_Capex_Input!I$12:I$286,$Z510),NA)</f>
        <v>N/A</v>
      </c>
      <c r="M510" s="150" t="str" cm="1">
        <f t="array" ref="M510">IFERROR(INDEX(Forecast_Capex_Input!J$12:J$286,$Z510),NA)</f>
        <v>N/A</v>
      </c>
      <c r="N510" s="150" t="str" cm="1">
        <f t="array" ref="N510">IFERROR(INDEX(Forecast_Capex_Input!K$12:K$286,$Z510),NA)</f>
        <v>N/A</v>
      </c>
      <c r="O510" s="150" t="str" cm="1">
        <f t="array" ref="O510">IFERROR(INDEX(Forecast_Capex_Input!L$12:L$286,$Z510),NA)</f>
        <v>N/A</v>
      </c>
      <c r="P510" s="150" t="str" cm="1">
        <f t="array" ref="P510">IFERROR(INDEX(Forecast_Capex_Input!M$12:M$286,$Z510),NA)</f>
        <v>N/A</v>
      </c>
      <c r="Q510" s="24" t="str" cm="1">
        <f t="array" ref="Q510">IFERROR(INDEX(Forecast_Capex_Input!N$12:N$286,$Z510),NA)</f>
        <v>N/A</v>
      </c>
      <c r="R510" s="190" cm="1">
        <f t="array" ref="R510">IFERROR(INDEX(Forecast_Capex_Input!O$12:O$286,$Z510),0)</f>
        <v>0</v>
      </c>
      <c r="S510" s="24" cm="1">
        <f t="array" ref="S510">IFERROR(INDEX(Forecast_Capex_Input!P$12:P$286,$Z510),0)</f>
        <v>0</v>
      </c>
      <c r="T510" s="150" t="str" cm="1">
        <f t="array" aca="1" ref="T510" ca="1">IFERROR(INDEX(General!$K$91:$K$110,$AC510),NA)</f>
        <v>N/A</v>
      </c>
      <c r="U510" s="43" cm="1">
        <f t="array" aca="1" ref="U510" ca="1">IFERROR(
IF($F510=General!$E$25,INDEX(Forecast_Capex_Input!S$12:S$286,$Z510),
INDEX(Forecast_Capex_Input!T$12:T$286,$Z510)),0)</f>
        <v>0</v>
      </c>
      <c r="V510" s="82" t="b">
        <f>IFERROR(INDEX(Overheads!$T$19:$T$26,MATCH($I510,Overheads!$E$19:$E$26,0)),FALSE)</f>
        <v>0</v>
      </c>
      <c r="W510" s="209" cm="1">
        <f t="array" ref="W510">IFERROR(
INDEX(Forecast_Capex_Input!CN$12:CN$286,$Z510),0)</f>
        <v>0</v>
      </c>
      <c r="X510" s="209">
        <f>IFERROR(
MATCH($W510,General!$L$39:$S$39,0),1)</f>
        <v>1</v>
      </c>
      <c r="Z510" s="28" t="str">
        <f>IFERROR(
IF(MATCH($C510,Forecast_Capex_Input!$CI$12:$CI$286,1)+1&gt;MAX(Forecast_Capex_Input!$C$12:$C$286),NA,
MATCH($C510,Forecast_Capex_Input!$CI$12:$CI$286,1)+1),1)</f>
        <v>N/A</v>
      </c>
      <c r="AA510" s="28" t="str" cm="1">
        <f t="array" aca="1" ref="AA510" ca="1">IFERROR(
IF(Z509&lt;&gt;Z510,1,
IF(COUNTIF(OFFSET(AA509,0,0,-INDEX(Forecast_Capex_Input!$CG$12:$CG$286,$Z510)),AA509)=INDEX(Forecast_Capex_Input!$CG$12:$CG$286,$Z510),AA509+1,AA509)),NA)</f>
        <v>N/A</v>
      </c>
      <c r="AB510" s="28" t="str" cm="1">
        <f t="array" ref="AB510">IFERROR($C510-IF($Z510=1,1,INDEX(Forecast_Capex_Input!$CI$12:$CI$286,$Z510-1))+1,NA)</f>
        <v>N/A</v>
      </c>
      <c r="AC510" s="28" t="str" cm="1">
        <f t="array" aca="1" ref="AC510" ca="1">IFERROR(IF(AA510=1,
INDEX(Forecast_Capex_Input!$AI$10:$BB$10,SMALL(IF(INDEX(Forecast_Capex_Input!$AI$12:$BB$286,$Z510,0)&gt;0,COLUMN(Forecast_Capex_Input!$AI$10:$BB$10)-COLUMN(Forecast_Capex_Input!$AI$12)+1),ROWS(OFFSET(AC509,0,0,-$AB510)))),
OFFSET(AC509,-INDEX(Forecast_Capex_Input!$CG$12:$CG$286,$Z510)+1,0)),NA)</f>
        <v>N/A</v>
      </c>
      <c r="AD510" s="28" t="str">
        <f t="shared" ca="1" si="47"/>
        <v>N/A</v>
      </c>
      <c r="AE510" s="82" t="b">
        <f t="shared" si="51"/>
        <v>0</v>
      </c>
      <c r="AF510" s="78" t="b">
        <v>0</v>
      </c>
      <c r="AG510" s="82" t="b">
        <f t="shared" si="48"/>
        <v>1</v>
      </c>
      <c r="AI510" s="55">
        <v>0</v>
      </c>
      <c r="AJ510" s="55">
        <v>0</v>
      </c>
      <c r="AK510" s="55">
        <v>0</v>
      </c>
      <c r="AL510" s="55">
        <v>0</v>
      </c>
      <c r="AM510" s="55">
        <v>0</v>
      </c>
      <c r="AN510" s="135">
        <v>0</v>
      </c>
      <c r="AP510" s="55">
        <v>0</v>
      </c>
      <c r="AQ510" s="55">
        <v>0</v>
      </c>
      <c r="AR510" s="55">
        <v>0</v>
      </c>
      <c r="AS510" s="55">
        <v>0</v>
      </c>
      <c r="AT510" s="55">
        <v>0</v>
      </c>
      <c r="AU510" s="135">
        <v>0</v>
      </c>
      <c r="AW510" s="55">
        <v>0</v>
      </c>
      <c r="AX510" s="55">
        <v>0</v>
      </c>
      <c r="AY510" s="55">
        <v>0</v>
      </c>
      <c r="AZ510" s="55">
        <v>0</v>
      </c>
      <c r="BA510" s="55">
        <v>0</v>
      </c>
      <c r="BB510" s="135">
        <v>0</v>
      </c>
      <c r="BD510" s="55">
        <v>0</v>
      </c>
      <c r="BE510" s="55">
        <v>0</v>
      </c>
      <c r="BF510" s="55">
        <v>0</v>
      </c>
      <c r="BG510" s="55">
        <v>0</v>
      </c>
      <c r="BH510" s="55">
        <v>0</v>
      </c>
      <c r="BI510" s="135">
        <v>0</v>
      </c>
      <c r="BK510" s="55">
        <v>0</v>
      </c>
      <c r="BL510" s="55">
        <v>0</v>
      </c>
      <c r="BM510" s="55">
        <v>0</v>
      </c>
      <c r="BN510" s="55">
        <v>0</v>
      </c>
      <c r="BO510" s="55">
        <v>0</v>
      </c>
      <c r="BP510" s="135">
        <v>0</v>
      </c>
      <c r="BR510" s="147">
        <v>0</v>
      </c>
      <c r="BS510" s="147">
        <v>0</v>
      </c>
      <c r="BT510" s="147">
        <v>0</v>
      </c>
      <c r="BU510" s="147">
        <v>0</v>
      </c>
      <c r="BV510" s="147">
        <v>0</v>
      </c>
      <c r="BX510" s="55">
        <v>0</v>
      </c>
      <c r="BY510" s="55">
        <v>0</v>
      </c>
      <c r="BZ510" s="55">
        <v>0</v>
      </c>
      <c r="CA510" s="55">
        <v>0</v>
      </c>
      <c r="CB510" s="55">
        <v>0</v>
      </c>
      <c r="CC510" s="135">
        <v>0</v>
      </c>
      <c r="CE510" s="55">
        <v>0</v>
      </c>
      <c r="CF510" s="55">
        <v>0</v>
      </c>
      <c r="CG510" s="55">
        <v>0</v>
      </c>
      <c r="CH510" s="55">
        <v>0</v>
      </c>
      <c r="CI510" s="55">
        <v>0</v>
      </c>
      <c r="CJ510" s="135">
        <v>0</v>
      </c>
      <c r="CL510" s="55">
        <v>0</v>
      </c>
      <c r="CM510" s="55">
        <v>0</v>
      </c>
      <c r="CN510" s="55">
        <v>0</v>
      </c>
      <c r="CO510" s="55">
        <v>0</v>
      </c>
      <c r="CP510" s="55">
        <v>0</v>
      </c>
      <c r="CQ510" s="135">
        <v>0</v>
      </c>
      <c r="CS510" s="67">
        <v>0</v>
      </c>
      <c r="CT510" s="67">
        <v>0</v>
      </c>
      <c r="CU510" s="67">
        <v>0</v>
      </c>
      <c r="CV510" s="67">
        <v>0</v>
      </c>
      <c r="CW510" s="67">
        <v>0</v>
      </c>
      <c r="CX510" s="135">
        <v>0</v>
      </c>
      <c r="CZ510" s="55">
        <v>0</v>
      </c>
      <c r="DA510" s="55">
        <v>0</v>
      </c>
      <c r="DB510" s="55">
        <v>0</v>
      </c>
      <c r="DC510" s="55">
        <v>0</v>
      </c>
      <c r="DD510" s="55">
        <v>0</v>
      </c>
      <c r="DE510" s="135">
        <v>0</v>
      </c>
      <c r="DG510" s="43" t="b" cm="1">
        <f t="array" aca="1" ref="DG510" ca="1">OR($G510=Forecast_Capex_Input!$BF$8:$BF$10)</f>
        <v>0</v>
      </c>
      <c r="DH510" s="43" cm="1">
        <f t="array" aca="1" ref="DH510" ca="1">IFERROR(INDEX(Forecast_Capex_Input!BG$12:BG$286,$Z510)
*(INDEX(Forecast_Capex_Input!$H$12:$H$286,$Z510)=Repex),0)
*$DG510</f>
        <v>0</v>
      </c>
      <c r="DI510" s="43" cm="1">
        <f t="array" aca="1" ref="DI510" ca="1">IFERROR(INDEX(Forecast_Capex_Input!BH$12:BH$286,$Z510)
*(INDEX(Forecast_Capex_Input!$H$12:$H$286,$Z510)=Repex),0)
*$DG510</f>
        <v>0</v>
      </c>
      <c r="DJ510" s="43" cm="1">
        <f t="array" aca="1" ref="DJ510" ca="1">IFERROR(INDEX(Forecast_Capex_Input!BI$12:BI$286,$Z510)
*(INDEX(Forecast_Capex_Input!$H$12:$H$286,$Z510)=Repex),0)
*$DG510</f>
        <v>0</v>
      </c>
      <c r="DK510" s="43" cm="1">
        <f t="array" aca="1" ref="DK510" ca="1">IFERROR(INDEX(Forecast_Capex_Input!BJ$12:BJ$286,$Z510)
*(INDEX(Forecast_Capex_Input!$H$12:$H$286,$Z510)=Repex),0)
*$DG510</f>
        <v>0</v>
      </c>
      <c r="DL510" s="43" cm="1">
        <f t="array" aca="1" ref="DL510" ca="1">IFERROR(INDEX(Forecast_Capex_Input!BK$12:BK$286,$Z510)
*(INDEX(Forecast_Capex_Input!$H$12:$H$286,$Z510)=Repex),0)
*$DG510</f>
        <v>0</v>
      </c>
      <c r="DM510" s="43" cm="1">
        <f t="array" aca="1" ref="DM510" ca="1">IFERROR(INDEX(Forecast_Capex_Input!BL$12:BL$286,$Z510)
*(INDEX(Forecast_Capex_Input!$H$12:$H$286,$Z510)=Repex),0)
*$DG510</f>
        <v>0</v>
      </c>
      <c r="DO510" s="43" t="b" cm="1">
        <f t="array" aca="1" ref="DO510" ca="1">OR($G510=Forecast_Capex_Input!$BN$8:$BN$9)</f>
        <v>0</v>
      </c>
      <c r="DP510" s="43" cm="1">
        <f t="array" aca="1" ref="DP510" ca="1">IFERROR(INDEX(Forecast_Capex_Input!BO$12:BO$286,$Z510)
*(INDEX(Forecast_Capex_Input!$H$12:$H$286,$Z510)=Repex),0)
*$DO510</f>
        <v>0</v>
      </c>
      <c r="DQ510" s="43" cm="1">
        <f t="array" aca="1" ref="DQ510" ca="1">IFERROR(INDEX(Forecast_Capex_Input!BP$12:BP$286,$Z510)
*(INDEX(Forecast_Capex_Input!$H$12:$H$286,$Z510)=Repex),0)
*$DO510</f>
        <v>0</v>
      </c>
      <c r="DR510" s="43" cm="1">
        <f t="array" aca="1" ref="DR510" ca="1">IFERROR(INDEX(Forecast_Capex_Input!BQ$12:BQ$286,$Z510)
*(INDEX(Forecast_Capex_Input!$H$12:$H$286,$Z510)=Repex),0)
*$DO510</f>
        <v>0</v>
      </c>
      <c r="DS510" s="43" cm="1">
        <f t="array" aca="1" ref="DS510" ca="1">IFERROR(INDEX(Forecast_Capex_Input!BR$12:BR$286,$Z510)
*(INDEX(Forecast_Capex_Input!$H$12:$H$286,$Z510)=Repex),0)
*$DO510</f>
        <v>0</v>
      </c>
      <c r="DT510" s="43" cm="1">
        <f t="array" aca="1" ref="DT510" ca="1">IFERROR(INDEX(Forecast_Capex_Input!BS$12:BS$286,$Z510)
*(INDEX(Forecast_Capex_Input!$H$12:$H$286,$Z510)=Repex),0)
*$DO510</f>
        <v>0</v>
      </c>
      <c r="DV510" s="43" t="b" cm="1">
        <f t="array" aca="1" ref="DV510" ca="1">OR($G510=Forecast_Capex_Input!$BU$8:$BU$10)</f>
        <v>0</v>
      </c>
      <c r="DW510" s="43" cm="1">
        <f t="array" aca="1" ref="DW510" ca="1">IFERROR(INDEX(Forecast_Capex_Input!BV$12:BV$286,$Z510)
*(INDEX(Forecast_Capex_Input!$H$12:$H$286,$Z510)=Repex),0)
*$DV510</f>
        <v>0</v>
      </c>
      <c r="DX510" s="43" cm="1">
        <f t="array" aca="1" ref="DX510" ca="1">IFERROR(INDEX(Forecast_Capex_Input!BW$12:BW$286,$Z510)
*(INDEX(Forecast_Capex_Input!$H$12:$H$286,$Z510)=Repex),0)
*$DV510</f>
        <v>0</v>
      </c>
      <c r="DY510" s="43" cm="1">
        <f t="array" aca="1" ref="DY510" ca="1">IFERROR(INDEX(Forecast_Capex_Input!BX$12:BX$286,$Z510)
*(INDEX(Forecast_Capex_Input!$H$12:$H$286,$Z510)=Repex),0)
*$DV510</f>
        <v>0</v>
      </c>
      <c r="DZ510" s="43" cm="1">
        <f t="array" aca="1" ref="DZ510" ca="1">IFERROR(INDEX(Forecast_Capex_Input!BY$12:BY$286,$Z510)
*(INDEX(Forecast_Capex_Input!$H$12:$H$286,$Z510)=Repex),0)
*$DV510</f>
        <v>0</v>
      </c>
      <c r="EA510" s="43" cm="1">
        <f t="array" aca="1" ref="EA510" ca="1">IFERROR(INDEX(Forecast_Capex_Input!BZ$12:BZ$286,$Z510)
*(INDEX(Forecast_Capex_Input!$H$12:$H$286,$Z510)=Repex),0)
*$DV510</f>
        <v>0</v>
      </c>
      <c r="EB510" s="43" cm="1">
        <f t="array" aca="1" ref="EB510" ca="1">IFERROR(INDEX(Forecast_Capex_Input!CA$12:CA$286,$Z510)
*(INDEX(Forecast_Capex_Input!$H$12:$H$286,$Z510)=Repex),0)
*$DV510</f>
        <v>0</v>
      </c>
      <c r="EC510" s="43" cm="1">
        <f t="array" aca="1" ref="EC510" ca="1">IFERROR(INDEX(Forecast_Capex_Input!CB$12:CB$286,$Z510)
*(INDEX(Forecast_Capex_Input!$H$12:$H$286,$Z510)=Repex),0)
*$DV510</f>
        <v>0</v>
      </c>
      <c r="ED510" s="43" cm="1">
        <f t="array" aca="1" ref="ED510" ca="1">IFERROR(INDEX(Forecast_Capex_Input!CC$12:CC$286,$Z510)
*(INDEX(Forecast_Capex_Input!$H$12:$H$286,$Z510)=Repex),0)
*$DV510</f>
        <v>0</v>
      </c>
      <c r="EF510" s="86" t="str">
        <f t="shared" si="49"/>
        <v>N/A</v>
      </c>
      <c r="EG510" s="28" t="str">
        <f>IFERROR(RANK(EF510,EF$11:EF$1010,0)+COUNTIF(EF$11:EF510,EF510)-1,NA)</f>
        <v>N/A</v>
      </c>
    </row>
    <row r="511" spans="3:137" x14ac:dyDescent="0.2">
      <c r="C511" s="28">
        <f t="shared" si="50"/>
        <v>501</v>
      </c>
      <c r="D511" s="9" t="str" cm="1">
        <f t="array" ref="D511">IFERROR(INDEX(Forecast_Capex_Input!$D$12:$D$286,$Z511),NA)</f>
        <v>N/A</v>
      </c>
      <c r="E511" s="24" t="str" cm="1">
        <f t="array" ref="E511">IF($Z511=NA,NA,INDEX(Forecast_Capex_Input!$E$12:$E$286,$Z511))</f>
        <v>N/A</v>
      </c>
      <c r="F511" s="9" t="str" cm="1">
        <f t="array" aca="1" ref="F511" ca="1">IFERROR(INDEX(General!$E$25:$E$26,$AA511),NA)</f>
        <v>N/A</v>
      </c>
      <c r="G511" s="9" t="str" cm="1">
        <f t="array" aca="1" ref="G511" ca="1">IFERROR(INDEX(Forecast_Capex_Input!$AI$11:$BB$11,$AC511),NA)</f>
        <v>N/A</v>
      </c>
      <c r="H511" s="50" t="str" cm="1">
        <f t="array" aca="1" ref="H511" ca="1">IFERROR(INDEX(Forecast_Capex_Input!$AI$12:$BB$286,$Z511,$AC511),NA)</f>
        <v>N/A</v>
      </c>
      <c r="I511" s="150" t="str" cm="1">
        <f t="array" ref="I511">IFERROR(INDEX(Forecast_Capex_Input!$F$12:$F$286,$Z511),NA)</f>
        <v>N/A</v>
      </c>
      <c r="J511" s="150" t="str" cm="1">
        <f t="array" ref="J511">IFERROR(INDEX(Forecast_Capex_Input!G$12:G$286,$Z511),NA)</f>
        <v>N/A</v>
      </c>
      <c r="K511" s="150" t="str" cm="1">
        <f t="array" ref="K511">IFERROR(INDEX(Forecast_Capex_Input!H$12:H$286,$Z511),NA)</f>
        <v>N/A</v>
      </c>
      <c r="L511" s="150" t="str" cm="1">
        <f t="array" ref="L511">IFERROR(INDEX(Forecast_Capex_Input!I$12:I$286,$Z511),NA)</f>
        <v>N/A</v>
      </c>
      <c r="M511" s="150" t="str" cm="1">
        <f t="array" ref="M511">IFERROR(INDEX(Forecast_Capex_Input!J$12:J$286,$Z511),NA)</f>
        <v>N/A</v>
      </c>
      <c r="N511" s="150" t="str" cm="1">
        <f t="array" ref="N511">IFERROR(INDEX(Forecast_Capex_Input!K$12:K$286,$Z511),NA)</f>
        <v>N/A</v>
      </c>
      <c r="O511" s="150" t="str" cm="1">
        <f t="array" ref="O511">IFERROR(INDEX(Forecast_Capex_Input!L$12:L$286,$Z511),NA)</f>
        <v>N/A</v>
      </c>
      <c r="P511" s="150" t="str" cm="1">
        <f t="array" ref="P511">IFERROR(INDEX(Forecast_Capex_Input!M$12:M$286,$Z511),NA)</f>
        <v>N/A</v>
      </c>
      <c r="Q511" s="24" t="str" cm="1">
        <f t="array" ref="Q511">IFERROR(INDEX(Forecast_Capex_Input!N$12:N$286,$Z511),NA)</f>
        <v>N/A</v>
      </c>
      <c r="R511" s="190" cm="1">
        <f t="array" ref="R511">IFERROR(INDEX(Forecast_Capex_Input!O$12:O$286,$Z511),0)</f>
        <v>0</v>
      </c>
      <c r="S511" s="24" cm="1">
        <f t="array" ref="S511">IFERROR(INDEX(Forecast_Capex_Input!P$12:P$286,$Z511),0)</f>
        <v>0</v>
      </c>
      <c r="T511" s="150" t="str" cm="1">
        <f t="array" aca="1" ref="T511" ca="1">IFERROR(INDEX(General!$K$91:$K$110,$AC511),NA)</f>
        <v>N/A</v>
      </c>
      <c r="U511" s="43" cm="1">
        <f t="array" aca="1" ref="U511" ca="1">IFERROR(
IF($F511=General!$E$25,INDEX(Forecast_Capex_Input!S$12:S$286,$Z511),
INDEX(Forecast_Capex_Input!T$12:T$286,$Z511)),0)</f>
        <v>0</v>
      </c>
      <c r="V511" s="82" t="b">
        <f>IFERROR(INDEX(Overheads!$T$19:$T$26,MATCH($I511,Overheads!$E$19:$E$26,0)),FALSE)</f>
        <v>0</v>
      </c>
      <c r="W511" s="209" cm="1">
        <f t="array" ref="W511">IFERROR(
INDEX(Forecast_Capex_Input!CN$12:CN$286,$Z511),0)</f>
        <v>0</v>
      </c>
      <c r="X511" s="209">
        <f>IFERROR(
MATCH($W511,General!$L$39:$S$39,0),1)</f>
        <v>1</v>
      </c>
      <c r="Z511" s="28" t="str">
        <f>IFERROR(
IF(MATCH($C511,Forecast_Capex_Input!$CI$12:$CI$286,1)+1&gt;MAX(Forecast_Capex_Input!$C$12:$C$286),NA,
MATCH($C511,Forecast_Capex_Input!$CI$12:$CI$286,1)+1),1)</f>
        <v>N/A</v>
      </c>
      <c r="AA511" s="28" t="str" cm="1">
        <f t="array" aca="1" ref="AA511" ca="1">IFERROR(
IF(Z510&lt;&gt;Z511,1,
IF(COUNTIF(OFFSET(AA510,0,0,-INDEX(Forecast_Capex_Input!$CG$12:$CG$286,$Z511)),AA510)=INDEX(Forecast_Capex_Input!$CG$12:$CG$286,$Z511),AA510+1,AA510)),NA)</f>
        <v>N/A</v>
      </c>
      <c r="AB511" s="28" t="str" cm="1">
        <f t="array" ref="AB511">IFERROR($C511-IF($Z511=1,1,INDEX(Forecast_Capex_Input!$CI$12:$CI$286,$Z511-1))+1,NA)</f>
        <v>N/A</v>
      </c>
      <c r="AC511" s="28" t="str" cm="1">
        <f t="array" aca="1" ref="AC511" ca="1">IFERROR(IF(AA511=1,
INDEX(Forecast_Capex_Input!$AI$10:$BB$10,SMALL(IF(INDEX(Forecast_Capex_Input!$AI$12:$BB$286,$Z511,0)&gt;0,COLUMN(Forecast_Capex_Input!$AI$10:$BB$10)-COLUMN(Forecast_Capex_Input!$AI$12)+1),ROWS(OFFSET(AC510,0,0,-$AB511)))),
OFFSET(AC510,-INDEX(Forecast_Capex_Input!$CG$12:$CG$286,$Z511)+1,0)),NA)</f>
        <v>N/A</v>
      </c>
      <c r="AD511" s="28" t="str">
        <f t="shared" ca="1" si="47"/>
        <v>N/A</v>
      </c>
      <c r="AE511" s="82" t="b">
        <f t="shared" si="51"/>
        <v>0</v>
      </c>
      <c r="AF511" s="78" t="b">
        <v>0</v>
      </c>
      <c r="AG511" s="82" t="b">
        <f t="shared" si="48"/>
        <v>1</v>
      </c>
      <c r="AI511" s="55">
        <v>0</v>
      </c>
      <c r="AJ511" s="55">
        <v>0</v>
      </c>
      <c r="AK511" s="55">
        <v>0</v>
      </c>
      <c r="AL511" s="55">
        <v>0</v>
      </c>
      <c r="AM511" s="55">
        <v>0</v>
      </c>
      <c r="AN511" s="135">
        <v>0</v>
      </c>
      <c r="AP511" s="55">
        <v>0</v>
      </c>
      <c r="AQ511" s="55">
        <v>0</v>
      </c>
      <c r="AR511" s="55">
        <v>0</v>
      </c>
      <c r="AS511" s="55">
        <v>0</v>
      </c>
      <c r="AT511" s="55">
        <v>0</v>
      </c>
      <c r="AU511" s="135">
        <v>0</v>
      </c>
      <c r="AW511" s="55">
        <v>0</v>
      </c>
      <c r="AX511" s="55">
        <v>0</v>
      </c>
      <c r="AY511" s="55">
        <v>0</v>
      </c>
      <c r="AZ511" s="55">
        <v>0</v>
      </c>
      <c r="BA511" s="55">
        <v>0</v>
      </c>
      <c r="BB511" s="135">
        <v>0</v>
      </c>
      <c r="BD511" s="55">
        <v>0</v>
      </c>
      <c r="BE511" s="55">
        <v>0</v>
      </c>
      <c r="BF511" s="55">
        <v>0</v>
      </c>
      <c r="BG511" s="55">
        <v>0</v>
      </c>
      <c r="BH511" s="55">
        <v>0</v>
      </c>
      <c r="BI511" s="135">
        <v>0</v>
      </c>
      <c r="BK511" s="55">
        <v>0</v>
      </c>
      <c r="BL511" s="55">
        <v>0</v>
      </c>
      <c r="BM511" s="55">
        <v>0</v>
      </c>
      <c r="BN511" s="55">
        <v>0</v>
      </c>
      <c r="BO511" s="55">
        <v>0</v>
      </c>
      <c r="BP511" s="135">
        <v>0</v>
      </c>
      <c r="BR511" s="147">
        <v>0</v>
      </c>
      <c r="BS511" s="147">
        <v>0</v>
      </c>
      <c r="BT511" s="147">
        <v>0</v>
      </c>
      <c r="BU511" s="147">
        <v>0</v>
      </c>
      <c r="BV511" s="147">
        <v>0</v>
      </c>
      <c r="BX511" s="55">
        <v>0</v>
      </c>
      <c r="BY511" s="55">
        <v>0</v>
      </c>
      <c r="BZ511" s="55">
        <v>0</v>
      </c>
      <c r="CA511" s="55">
        <v>0</v>
      </c>
      <c r="CB511" s="55">
        <v>0</v>
      </c>
      <c r="CC511" s="135">
        <v>0</v>
      </c>
      <c r="CE511" s="55">
        <v>0</v>
      </c>
      <c r="CF511" s="55">
        <v>0</v>
      </c>
      <c r="CG511" s="55">
        <v>0</v>
      </c>
      <c r="CH511" s="55">
        <v>0</v>
      </c>
      <c r="CI511" s="55">
        <v>0</v>
      </c>
      <c r="CJ511" s="135">
        <v>0</v>
      </c>
      <c r="CL511" s="55">
        <v>0</v>
      </c>
      <c r="CM511" s="55">
        <v>0</v>
      </c>
      <c r="CN511" s="55">
        <v>0</v>
      </c>
      <c r="CO511" s="55">
        <v>0</v>
      </c>
      <c r="CP511" s="55">
        <v>0</v>
      </c>
      <c r="CQ511" s="135">
        <v>0</v>
      </c>
      <c r="CS511" s="67">
        <v>0</v>
      </c>
      <c r="CT511" s="67">
        <v>0</v>
      </c>
      <c r="CU511" s="67">
        <v>0</v>
      </c>
      <c r="CV511" s="67">
        <v>0</v>
      </c>
      <c r="CW511" s="67">
        <v>0</v>
      </c>
      <c r="CX511" s="135">
        <v>0</v>
      </c>
      <c r="CZ511" s="55">
        <v>0</v>
      </c>
      <c r="DA511" s="55">
        <v>0</v>
      </c>
      <c r="DB511" s="55">
        <v>0</v>
      </c>
      <c r="DC511" s="55">
        <v>0</v>
      </c>
      <c r="DD511" s="55">
        <v>0</v>
      </c>
      <c r="DE511" s="135">
        <v>0</v>
      </c>
      <c r="DG511" s="43" t="b" cm="1">
        <f t="array" aca="1" ref="DG511" ca="1">OR($G511=Forecast_Capex_Input!$BF$8:$BF$10)</f>
        <v>0</v>
      </c>
      <c r="DH511" s="43" cm="1">
        <f t="array" aca="1" ref="DH511" ca="1">IFERROR(INDEX(Forecast_Capex_Input!BG$12:BG$286,$Z511)
*(INDEX(Forecast_Capex_Input!$H$12:$H$286,$Z511)=Repex),0)
*$DG511</f>
        <v>0</v>
      </c>
      <c r="DI511" s="43" cm="1">
        <f t="array" aca="1" ref="DI511" ca="1">IFERROR(INDEX(Forecast_Capex_Input!BH$12:BH$286,$Z511)
*(INDEX(Forecast_Capex_Input!$H$12:$H$286,$Z511)=Repex),0)
*$DG511</f>
        <v>0</v>
      </c>
      <c r="DJ511" s="43" cm="1">
        <f t="array" aca="1" ref="DJ511" ca="1">IFERROR(INDEX(Forecast_Capex_Input!BI$12:BI$286,$Z511)
*(INDEX(Forecast_Capex_Input!$H$12:$H$286,$Z511)=Repex),0)
*$DG511</f>
        <v>0</v>
      </c>
      <c r="DK511" s="43" cm="1">
        <f t="array" aca="1" ref="DK511" ca="1">IFERROR(INDEX(Forecast_Capex_Input!BJ$12:BJ$286,$Z511)
*(INDEX(Forecast_Capex_Input!$H$12:$H$286,$Z511)=Repex),0)
*$DG511</f>
        <v>0</v>
      </c>
      <c r="DL511" s="43" cm="1">
        <f t="array" aca="1" ref="DL511" ca="1">IFERROR(INDEX(Forecast_Capex_Input!BK$12:BK$286,$Z511)
*(INDEX(Forecast_Capex_Input!$H$12:$H$286,$Z511)=Repex),0)
*$DG511</f>
        <v>0</v>
      </c>
      <c r="DM511" s="43" cm="1">
        <f t="array" aca="1" ref="DM511" ca="1">IFERROR(INDEX(Forecast_Capex_Input!BL$12:BL$286,$Z511)
*(INDEX(Forecast_Capex_Input!$H$12:$H$286,$Z511)=Repex),0)
*$DG511</f>
        <v>0</v>
      </c>
      <c r="DO511" s="43" t="b" cm="1">
        <f t="array" aca="1" ref="DO511" ca="1">OR($G511=Forecast_Capex_Input!$BN$8:$BN$9)</f>
        <v>0</v>
      </c>
      <c r="DP511" s="43" cm="1">
        <f t="array" aca="1" ref="DP511" ca="1">IFERROR(INDEX(Forecast_Capex_Input!BO$12:BO$286,$Z511)
*(INDEX(Forecast_Capex_Input!$H$12:$H$286,$Z511)=Repex),0)
*$DO511</f>
        <v>0</v>
      </c>
      <c r="DQ511" s="43" cm="1">
        <f t="array" aca="1" ref="DQ511" ca="1">IFERROR(INDEX(Forecast_Capex_Input!BP$12:BP$286,$Z511)
*(INDEX(Forecast_Capex_Input!$H$12:$H$286,$Z511)=Repex),0)
*$DO511</f>
        <v>0</v>
      </c>
      <c r="DR511" s="43" cm="1">
        <f t="array" aca="1" ref="DR511" ca="1">IFERROR(INDEX(Forecast_Capex_Input!BQ$12:BQ$286,$Z511)
*(INDEX(Forecast_Capex_Input!$H$12:$H$286,$Z511)=Repex),0)
*$DO511</f>
        <v>0</v>
      </c>
      <c r="DS511" s="43" cm="1">
        <f t="array" aca="1" ref="DS511" ca="1">IFERROR(INDEX(Forecast_Capex_Input!BR$12:BR$286,$Z511)
*(INDEX(Forecast_Capex_Input!$H$12:$H$286,$Z511)=Repex),0)
*$DO511</f>
        <v>0</v>
      </c>
      <c r="DT511" s="43" cm="1">
        <f t="array" aca="1" ref="DT511" ca="1">IFERROR(INDEX(Forecast_Capex_Input!BS$12:BS$286,$Z511)
*(INDEX(Forecast_Capex_Input!$H$12:$H$286,$Z511)=Repex),0)
*$DO511</f>
        <v>0</v>
      </c>
      <c r="DV511" s="43" t="b" cm="1">
        <f t="array" aca="1" ref="DV511" ca="1">OR($G511=Forecast_Capex_Input!$BU$8:$BU$10)</f>
        <v>0</v>
      </c>
      <c r="DW511" s="43" cm="1">
        <f t="array" aca="1" ref="DW511" ca="1">IFERROR(INDEX(Forecast_Capex_Input!BV$12:BV$286,$Z511)
*(INDEX(Forecast_Capex_Input!$H$12:$H$286,$Z511)=Repex),0)
*$DV511</f>
        <v>0</v>
      </c>
      <c r="DX511" s="43" cm="1">
        <f t="array" aca="1" ref="DX511" ca="1">IFERROR(INDEX(Forecast_Capex_Input!BW$12:BW$286,$Z511)
*(INDEX(Forecast_Capex_Input!$H$12:$H$286,$Z511)=Repex),0)
*$DV511</f>
        <v>0</v>
      </c>
      <c r="DY511" s="43" cm="1">
        <f t="array" aca="1" ref="DY511" ca="1">IFERROR(INDEX(Forecast_Capex_Input!BX$12:BX$286,$Z511)
*(INDEX(Forecast_Capex_Input!$H$12:$H$286,$Z511)=Repex),0)
*$DV511</f>
        <v>0</v>
      </c>
      <c r="DZ511" s="43" cm="1">
        <f t="array" aca="1" ref="DZ511" ca="1">IFERROR(INDEX(Forecast_Capex_Input!BY$12:BY$286,$Z511)
*(INDEX(Forecast_Capex_Input!$H$12:$H$286,$Z511)=Repex),0)
*$DV511</f>
        <v>0</v>
      </c>
      <c r="EA511" s="43" cm="1">
        <f t="array" aca="1" ref="EA511" ca="1">IFERROR(INDEX(Forecast_Capex_Input!BZ$12:BZ$286,$Z511)
*(INDEX(Forecast_Capex_Input!$H$12:$H$286,$Z511)=Repex),0)
*$DV511</f>
        <v>0</v>
      </c>
      <c r="EB511" s="43" cm="1">
        <f t="array" aca="1" ref="EB511" ca="1">IFERROR(INDEX(Forecast_Capex_Input!CA$12:CA$286,$Z511)
*(INDEX(Forecast_Capex_Input!$H$12:$H$286,$Z511)=Repex),0)
*$DV511</f>
        <v>0</v>
      </c>
      <c r="EC511" s="43" cm="1">
        <f t="array" aca="1" ref="EC511" ca="1">IFERROR(INDEX(Forecast_Capex_Input!CB$12:CB$286,$Z511)
*(INDEX(Forecast_Capex_Input!$H$12:$H$286,$Z511)=Repex),0)
*$DV511</f>
        <v>0</v>
      </c>
      <c r="ED511" s="43" cm="1">
        <f t="array" aca="1" ref="ED511" ca="1">IFERROR(INDEX(Forecast_Capex_Input!CC$12:CC$286,$Z511)
*(INDEX(Forecast_Capex_Input!$H$12:$H$286,$Z511)=Repex),0)
*$DV511</f>
        <v>0</v>
      </c>
      <c r="EF511" s="86" t="str">
        <f t="shared" si="49"/>
        <v>N/A</v>
      </c>
      <c r="EG511" s="28" t="str">
        <f>IFERROR(RANK(EF511,EF$11:EF$1010,0)+COUNTIF(EF$11:EF511,EF511)-1,NA)</f>
        <v>N/A</v>
      </c>
    </row>
    <row r="512" spans="3:137" x14ac:dyDescent="0.2">
      <c r="C512" s="28">
        <f t="shared" si="50"/>
        <v>502</v>
      </c>
      <c r="D512" s="9" t="str" cm="1">
        <f t="array" ref="D512">IFERROR(INDEX(Forecast_Capex_Input!$D$12:$D$286,$Z512),NA)</f>
        <v>N/A</v>
      </c>
      <c r="E512" s="24" t="str" cm="1">
        <f t="array" ref="E512">IF($Z512=NA,NA,INDEX(Forecast_Capex_Input!$E$12:$E$286,$Z512))</f>
        <v>N/A</v>
      </c>
      <c r="F512" s="9" t="str" cm="1">
        <f t="array" aca="1" ref="F512" ca="1">IFERROR(INDEX(General!$E$25:$E$26,$AA512),NA)</f>
        <v>N/A</v>
      </c>
      <c r="G512" s="9" t="str" cm="1">
        <f t="array" aca="1" ref="G512" ca="1">IFERROR(INDEX(Forecast_Capex_Input!$AI$11:$BB$11,$AC512),NA)</f>
        <v>N/A</v>
      </c>
      <c r="H512" s="50" t="str" cm="1">
        <f t="array" aca="1" ref="H512" ca="1">IFERROR(INDEX(Forecast_Capex_Input!$AI$12:$BB$286,$Z512,$AC512),NA)</f>
        <v>N/A</v>
      </c>
      <c r="I512" s="150" t="str" cm="1">
        <f t="array" ref="I512">IFERROR(INDEX(Forecast_Capex_Input!$F$12:$F$286,$Z512),NA)</f>
        <v>N/A</v>
      </c>
      <c r="J512" s="150" t="str" cm="1">
        <f t="array" ref="J512">IFERROR(INDEX(Forecast_Capex_Input!G$12:G$286,$Z512),NA)</f>
        <v>N/A</v>
      </c>
      <c r="K512" s="150" t="str" cm="1">
        <f t="array" ref="K512">IFERROR(INDEX(Forecast_Capex_Input!H$12:H$286,$Z512),NA)</f>
        <v>N/A</v>
      </c>
      <c r="L512" s="150" t="str" cm="1">
        <f t="array" ref="L512">IFERROR(INDEX(Forecast_Capex_Input!I$12:I$286,$Z512),NA)</f>
        <v>N/A</v>
      </c>
      <c r="M512" s="150" t="str" cm="1">
        <f t="array" ref="M512">IFERROR(INDEX(Forecast_Capex_Input!J$12:J$286,$Z512),NA)</f>
        <v>N/A</v>
      </c>
      <c r="N512" s="150" t="str" cm="1">
        <f t="array" ref="N512">IFERROR(INDEX(Forecast_Capex_Input!K$12:K$286,$Z512),NA)</f>
        <v>N/A</v>
      </c>
      <c r="O512" s="150" t="str" cm="1">
        <f t="array" ref="O512">IFERROR(INDEX(Forecast_Capex_Input!L$12:L$286,$Z512),NA)</f>
        <v>N/A</v>
      </c>
      <c r="P512" s="150" t="str" cm="1">
        <f t="array" ref="P512">IFERROR(INDEX(Forecast_Capex_Input!M$12:M$286,$Z512),NA)</f>
        <v>N/A</v>
      </c>
      <c r="Q512" s="24" t="str" cm="1">
        <f t="array" ref="Q512">IFERROR(INDEX(Forecast_Capex_Input!N$12:N$286,$Z512),NA)</f>
        <v>N/A</v>
      </c>
      <c r="R512" s="190" cm="1">
        <f t="array" ref="R512">IFERROR(INDEX(Forecast_Capex_Input!O$12:O$286,$Z512),0)</f>
        <v>0</v>
      </c>
      <c r="S512" s="24" cm="1">
        <f t="array" ref="S512">IFERROR(INDEX(Forecast_Capex_Input!P$12:P$286,$Z512),0)</f>
        <v>0</v>
      </c>
      <c r="T512" s="150" t="str" cm="1">
        <f t="array" aca="1" ref="T512" ca="1">IFERROR(INDEX(General!$K$91:$K$110,$AC512),NA)</f>
        <v>N/A</v>
      </c>
      <c r="U512" s="43" cm="1">
        <f t="array" aca="1" ref="U512" ca="1">IFERROR(
IF($F512=General!$E$25,INDEX(Forecast_Capex_Input!S$12:S$286,$Z512),
INDEX(Forecast_Capex_Input!T$12:T$286,$Z512)),0)</f>
        <v>0</v>
      </c>
      <c r="V512" s="82" t="b">
        <f>IFERROR(INDEX(Overheads!$T$19:$T$26,MATCH($I512,Overheads!$E$19:$E$26,0)),FALSE)</f>
        <v>0</v>
      </c>
      <c r="W512" s="209" cm="1">
        <f t="array" ref="W512">IFERROR(
INDEX(Forecast_Capex_Input!CN$12:CN$286,$Z512),0)</f>
        <v>0</v>
      </c>
      <c r="X512" s="209">
        <f>IFERROR(
MATCH($W512,General!$L$39:$S$39,0),1)</f>
        <v>1</v>
      </c>
      <c r="Z512" s="28" t="str">
        <f>IFERROR(
IF(MATCH($C512,Forecast_Capex_Input!$CI$12:$CI$286,1)+1&gt;MAX(Forecast_Capex_Input!$C$12:$C$286),NA,
MATCH($C512,Forecast_Capex_Input!$CI$12:$CI$286,1)+1),1)</f>
        <v>N/A</v>
      </c>
      <c r="AA512" s="28" t="str" cm="1">
        <f t="array" aca="1" ref="AA512" ca="1">IFERROR(
IF(Z511&lt;&gt;Z512,1,
IF(COUNTIF(OFFSET(AA511,0,0,-INDEX(Forecast_Capex_Input!$CG$12:$CG$286,$Z512)),AA511)=INDEX(Forecast_Capex_Input!$CG$12:$CG$286,$Z512),AA511+1,AA511)),NA)</f>
        <v>N/A</v>
      </c>
      <c r="AB512" s="28" t="str" cm="1">
        <f t="array" ref="AB512">IFERROR($C512-IF($Z512=1,1,INDEX(Forecast_Capex_Input!$CI$12:$CI$286,$Z512-1))+1,NA)</f>
        <v>N/A</v>
      </c>
      <c r="AC512" s="28" t="str" cm="1">
        <f t="array" aca="1" ref="AC512" ca="1">IFERROR(IF(AA512=1,
INDEX(Forecast_Capex_Input!$AI$10:$BB$10,SMALL(IF(INDEX(Forecast_Capex_Input!$AI$12:$BB$286,$Z512,0)&gt;0,COLUMN(Forecast_Capex_Input!$AI$10:$BB$10)-COLUMN(Forecast_Capex_Input!$AI$12)+1),ROWS(OFFSET(AC511,0,0,-$AB512)))),
OFFSET(AC511,-INDEX(Forecast_Capex_Input!$CG$12:$CG$286,$Z512)+1,0)),NA)</f>
        <v>N/A</v>
      </c>
      <c r="AD512" s="28" t="str">
        <f t="shared" ca="1" si="47"/>
        <v>N/A</v>
      </c>
      <c r="AE512" s="82" t="b">
        <f t="shared" si="51"/>
        <v>0</v>
      </c>
      <c r="AF512" s="78" t="b">
        <v>0</v>
      </c>
      <c r="AG512" s="82" t="b">
        <f t="shared" si="48"/>
        <v>1</v>
      </c>
      <c r="AI512" s="55">
        <v>0</v>
      </c>
      <c r="AJ512" s="55">
        <v>0</v>
      </c>
      <c r="AK512" s="55">
        <v>0</v>
      </c>
      <c r="AL512" s="55">
        <v>0</v>
      </c>
      <c r="AM512" s="55">
        <v>0</v>
      </c>
      <c r="AN512" s="135">
        <v>0</v>
      </c>
      <c r="AP512" s="55">
        <v>0</v>
      </c>
      <c r="AQ512" s="55">
        <v>0</v>
      </c>
      <c r="AR512" s="55">
        <v>0</v>
      </c>
      <c r="AS512" s="55">
        <v>0</v>
      </c>
      <c r="AT512" s="55">
        <v>0</v>
      </c>
      <c r="AU512" s="135">
        <v>0</v>
      </c>
      <c r="AW512" s="55">
        <v>0</v>
      </c>
      <c r="AX512" s="55">
        <v>0</v>
      </c>
      <c r="AY512" s="55">
        <v>0</v>
      </c>
      <c r="AZ512" s="55">
        <v>0</v>
      </c>
      <c r="BA512" s="55">
        <v>0</v>
      </c>
      <c r="BB512" s="135">
        <v>0</v>
      </c>
      <c r="BD512" s="55">
        <v>0</v>
      </c>
      <c r="BE512" s="55">
        <v>0</v>
      </c>
      <c r="BF512" s="55">
        <v>0</v>
      </c>
      <c r="BG512" s="55">
        <v>0</v>
      </c>
      <c r="BH512" s="55">
        <v>0</v>
      </c>
      <c r="BI512" s="135">
        <v>0</v>
      </c>
      <c r="BK512" s="55">
        <v>0</v>
      </c>
      <c r="BL512" s="55">
        <v>0</v>
      </c>
      <c r="BM512" s="55">
        <v>0</v>
      </c>
      <c r="BN512" s="55">
        <v>0</v>
      </c>
      <c r="BO512" s="55">
        <v>0</v>
      </c>
      <c r="BP512" s="135">
        <v>0</v>
      </c>
      <c r="BR512" s="147">
        <v>0</v>
      </c>
      <c r="BS512" s="147">
        <v>0</v>
      </c>
      <c r="BT512" s="147">
        <v>0</v>
      </c>
      <c r="BU512" s="147">
        <v>0</v>
      </c>
      <c r="BV512" s="147">
        <v>0</v>
      </c>
      <c r="BX512" s="55">
        <v>0</v>
      </c>
      <c r="BY512" s="55">
        <v>0</v>
      </c>
      <c r="BZ512" s="55">
        <v>0</v>
      </c>
      <c r="CA512" s="55">
        <v>0</v>
      </c>
      <c r="CB512" s="55">
        <v>0</v>
      </c>
      <c r="CC512" s="135">
        <v>0</v>
      </c>
      <c r="CE512" s="55">
        <v>0</v>
      </c>
      <c r="CF512" s="55">
        <v>0</v>
      </c>
      <c r="CG512" s="55">
        <v>0</v>
      </c>
      <c r="CH512" s="55">
        <v>0</v>
      </c>
      <c r="CI512" s="55">
        <v>0</v>
      </c>
      <c r="CJ512" s="135">
        <v>0</v>
      </c>
      <c r="CL512" s="55">
        <v>0</v>
      </c>
      <c r="CM512" s="55">
        <v>0</v>
      </c>
      <c r="CN512" s="55">
        <v>0</v>
      </c>
      <c r="CO512" s="55">
        <v>0</v>
      </c>
      <c r="CP512" s="55">
        <v>0</v>
      </c>
      <c r="CQ512" s="135">
        <v>0</v>
      </c>
      <c r="CS512" s="67">
        <v>0</v>
      </c>
      <c r="CT512" s="67">
        <v>0</v>
      </c>
      <c r="CU512" s="67">
        <v>0</v>
      </c>
      <c r="CV512" s="67">
        <v>0</v>
      </c>
      <c r="CW512" s="67">
        <v>0</v>
      </c>
      <c r="CX512" s="135">
        <v>0</v>
      </c>
      <c r="CZ512" s="55">
        <v>0</v>
      </c>
      <c r="DA512" s="55">
        <v>0</v>
      </c>
      <c r="DB512" s="55">
        <v>0</v>
      </c>
      <c r="DC512" s="55">
        <v>0</v>
      </c>
      <c r="DD512" s="55">
        <v>0</v>
      </c>
      <c r="DE512" s="135">
        <v>0</v>
      </c>
      <c r="DG512" s="43" t="b" cm="1">
        <f t="array" aca="1" ref="DG512" ca="1">OR($G512=Forecast_Capex_Input!$BF$8:$BF$10)</f>
        <v>0</v>
      </c>
      <c r="DH512" s="43" cm="1">
        <f t="array" aca="1" ref="DH512" ca="1">IFERROR(INDEX(Forecast_Capex_Input!BG$12:BG$286,$Z512)
*(INDEX(Forecast_Capex_Input!$H$12:$H$286,$Z512)=Repex),0)
*$DG512</f>
        <v>0</v>
      </c>
      <c r="DI512" s="43" cm="1">
        <f t="array" aca="1" ref="DI512" ca="1">IFERROR(INDEX(Forecast_Capex_Input!BH$12:BH$286,$Z512)
*(INDEX(Forecast_Capex_Input!$H$12:$H$286,$Z512)=Repex),0)
*$DG512</f>
        <v>0</v>
      </c>
      <c r="DJ512" s="43" cm="1">
        <f t="array" aca="1" ref="DJ512" ca="1">IFERROR(INDEX(Forecast_Capex_Input!BI$12:BI$286,$Z512)
*(INDEX(Forecast_Capex_Input!$H$12:$H$286,$Z512)=Repex),0)
*$DG512</f>
        <v>0</v>
      </c>
      <c r="DK512" s="43" cm="1">
        <f t="array" aca="1" ref="DK512" ca="1">IFERROR(INDEX(Forecast_Capex_Input!BJ$12:BJ$286,$Z512)
*(INDEX(Forecast_Capex_Input!$H$12:$H$286,$Z512)=Repex),0)
*$DG512</f>
        <v>0</v>
      </c>
      <c r="DL512" s="43" cm="1">
        <f t="array" aca="1" ref="DL512" ca="1">IFERROR(INDEX(Forecast_Capex_Input!BK$12:BK$286,$Z512)
*(INDEX(Forecast_Capex_Input!$H$12:$H$286,$Z512)=Repex),0)
*$DG512</f>
        <v>0</v>
      </c>
      <c r="DM512" s="43" cm="1">
        <f t="array" aca="1" ref="DM512" ca="1">IFERROR(INDEX(Forecast_Capex_Input!BL$12:BL$286,$Z512)
*(INDEX(Forecast_Capex_Input!$H$12:$H$286,$Z512)=Repex),0)
*$DG512</f>
        <v>0</v>
      </c>
      <c r="DO512" s="43" t="b" cm="1">
        <f t="array" aca="1" ref="DO512" ca="1">OR($G512=Forecast_Capex_Input!$BN$8:$BN$9)</f>
        <v>0</v>
      </c>
      <c r="DP512" s="43" cm="1">
        <f t="array" aca="1" ref="DP512" ca="1">IFERROR(INDEX(Forecast_Capex_Input!BO$12:BO$286,$Z512)
*(INDEX(Forecast_Capex_Input!$H$12:$H$286,$Z512)=Repex),0)
*$DO512</f>
        <v>0</v>
      </c>
      <c r="DQ512" s="43" cm="1">
        <f t="array" aca="1" ref="DQ512" ca="1">IFERROR(INDEX(Forecast_Capex_Input!BP$12:BP$286,$Z512)
*(INDEX(Forecast_Capex_Input!$H$12:$H$286,$Z512)=Repex),0)
*$DO512</f>
        <v>0</v>
      </c>
      <c r="DR512" s="43" cm="1">
        <f t="array" aca="1" ref="DR512" ca="1">IFERROR(INDEX(Forecast_Capex_Input!BQ$12:BQ$286,$Z512)
*(INDEX(Forecast_Capex_Input!$H$12:$H$286,$Z512)=Repex),0)
*$DO512</f>
        <v>0</v>
      </c>
      <c r="DS512" s="43" cm="1">
        <f t="array" aca="1" ref="DS512" ca="1">IFERROR(INDEX(Forecast_Capex_Input!BR$12:BR$286,$Z512)
*(INDEX(Forecast_Capex_Input!$H$12:$H$286,$Z512)=Repex),0)
*$DO512</f>
        <v>0</v>
      </c>
      <c r="DT512" s="43" cm="1">
        <f t="array" aca="1" ref="DT512" ca="1">IFERROR(INDEX(Forecast_Capex_Input!BS$12:BS$286,$Z512)
*(INDEX(Forecast_Capex_Input!$H$12:$H$286,$Z512)=Repex),0)
*$DO512</f>
        <v>0</v>
      </c>
      <c r="DV512" s="43" t="b" cm="1">
        <f t="array" aca="1" ref="DV512" ca="1">OR($G512=Forecast_Capex_Input!$BU$8:$BU$10)</f>
        <v>0</v>
      </c>
      <c r="DW512" s="43" cm="1">
        <f t="array" aca="1" ref="DW512" ca="1">IFERROR(INDEX(Forecast_Capex_Input!BV$12:BV$286,$Z512)
*(INDEX(Forecast_Capex_Input!$H$12:$H$286,$Z512)=Repex),0)
*$DV512</f>
        <v>0</v>
      </c>
      <c r="DX512" s="43" cm="1">
        <f t="array" aca="1" ref="DX512" ca="1">IFERROR(INDEX(Forecast_Capex_Input!BW$12:BW$286,$Z512)
*(INDEX(Forecast_Capex_Input!$H$12:$H$286,$Z512)=Repex),0)
*$DV512</f>
        <v>0</v>
      </c>
      <c r="DY512" s="43" cm="1">
        <f t="array" aca="1" ref="DY512" ca="1">IFERROR(INDEX(Forecast_Capex_Input!BX$12:BX$286,$Z512)
*(INDEX(Forecast_Capex_Input!$H$12:$H$286,$Z512)=Repex),0)
*$DV512</f>
        <v>0</v>
      </c>
      <c r="DZ512" s="43" cm="1">
        <f t="array" aca="1" ref="DZ512" ca="1">IFERROR(INDEX(Forecast_Capex_Input!BY$12:BY$286,$Z512)
*(INDEX(Forecast_Capex_Input!$H$12:$H$286,$Z512)=Repex),0)
*$DV512</f>
        <v>0</v>
      </c>
      <c r="EA512" s="43" cm="1">
        <f t="array" aca="1" ref="EA512" ca="1">IFERROR(INDEX(Forecast_Capex_Input!BZ$12:BZ$286,$Z512)
*(INDEX(Forecast_Capex_Input!$H$12:$H$286,$Z512)=Repex),0)
*$DV512</f>
        <v>0</v>
      </c>
      <c r="EB512" s="43" cm="1">
        <f t="array" aca="1" ref="EB512" ca="1">IFERROR(INDEX(Forecast_Capex_Input!CA$12:CA$286,$Z512)
*(INDEX(Forecast_Capex_Input!$H$12:$H$286,$Z512)=Repex),0)
*$DV512</f>
        <v>0</v>
      </c>
      <c r="EC512" s="43" cm="1">
        <f t="array" aca="1" ref="EC512" ca="1">IFERROR(INDEX(Forecast_Capex_Input!CB$12:CB$286,$Z512)
*(INDEX(Forecast_Capex_Input!$H$12:$H$286,$Z512)=Repex),0)
*$DV512</f>
        <v>0</v>
      </c>
      <c r="ED512" s="43" cm="1">
        <f t="array" aca="1" ref="ED512" ca="1">IFERROR(INDEX(Forecast_Capex_Input!CC$12:CC$286,$Z512)
*(INDEX(Forecast_Capex_Input!$H$12:$H$286,$Z512)=Repex),0)
*$DV512</f>
        <v>0</v>
      </c>
      <c r="EF512" s="86" t="str">
        <f t="shared" si="49"/>
        <v>N/A</v>
      </c>
      <c r="EG512" s="28" t="str">
        <f>IFERROR(RANK(EF512,EF$11:EF$1010,0)+COUNTIF(EF$11:EF512,EF512)-1,NA)</f>
        <v>N/A</v>
      </c>
    </row>
    <row r="513" spans="3:137" x14ac:dyDescent="0.2">
      <c r="C513" s="28">
        <f t="shared" si="50"/>
        <v>503</v>
      </c>
      <c r="D513" s="9" t="str" cm="1">
        <f t="array" ref="D513">IFERROR(INDEX(Forecast_Capex_Input!$D$12:$D$286,$Z513),NA)</f>
        <v>N/A</v>
      </c>
      <c r="E513" s="24" t="str" cm="1">
        <f t="array" ref="E513">IF($Z513=NA,NA,INDEX(Forecast_Capex_Input!$E$12:$E$286,$Z513))</f>
        <v>N/A</v>
      </c>
      <c r="F513" s="9" t="str" cm="1">
        <f t="array" aca="1" ref="F513" ca="1">IFERROR(INDEX(General!$E$25:$E$26,$AA513),NA)</f>
        <v>N/A</v>
      </c>
      <c r="G513" s="9" t="str" cm="1">
        <f t="array" aca="1" ref="G513" ca="1">IFERROR(INDEX(Forecast_Capex_Input!$AI$11:$BB$11,$AC513),NA)</f>
        <v>N/A</v>
      </c>
      <c r="H513" s="50" t="str" cm="1">
        <f t="array" aca="1" ref="H513" ca="1">IFERROR(INDEX(Forecast_Capex_Input!$AI$12:$BB$286,$Z513,$AC513),NA)</f>
        <v>N/A</v>
      </c>
      <c r="I513" s="150" t="str" cm="1">
        <f t="array" ref="I513">IFERROR(INDEX(Forecast_Capex_Input!$F$12:$F$286,$Z513),NA)</f>
        <v>N/A</v>
      </c>
      <c r="J513" s="150" t="str" cm="1">
        <f t="array" ref="J513">IFERROR(INDEX(Forecast_Capex_Input!G$12:G$286,$Z513),NA)</f>
        <v>N/A</v>
      </c>
      <c r="K513" s="150" t="str" cm="1">
        <f t="array" ref="K513">IFERROR(INDEX(Forecast_Capex_Input!H$12:H$286,$Z513),NA)</f>
        <v>N/A</v>
      </c>
      <c r="L513" s="150" t="str" cm="1">
        <f t="array" ref="L513">IFERROR(INDEX(Forecast_Capex_Input!I$12:I$286,$Z513),NA)</f>
        <v>N/A</v>
      </c>
      <c r="M513" s="150" t="str" cm="1">
        <f t="array" ref="M513">IFERROR(INDEX(Forecast_Capex_Input!J$12:J$286,$Z513),NA)</f>
        <v>N/A</v>
      </c>
      <c r="N513" s="150" t="str" cm="1">
        <f t="array" ref="N513">IFERROR(INDEX(Forecast_Capex_Input!K$12:K$286,$Z513),NA)</f>
        <v>N/A</v>
      </c>
      <c r="O513" s="150" t="str" cm="1">
        <f t="array" ref="O513">IFERROR(INDEX(Forecast_Capex_Input!L$12:L$286,$Z513),NA)</f>
        <v>N/A</v>
      </c>
      <c r="P513" s="150" t="str" cm="1">
        <f t="array" ref="P513">IFERROR(INDEX(Forecast_Capex_Input!M$12:M$286,$Z513),NA)</f>
        <v>N/A</v>
      </c>
      <c r="Q513" s="24" t="str" cm="1">
        <f t="array" ref="Q513">IFERROR(INDEX(Forecast_Capex_Input!N$12:N$286,$Z513),NA)</f>
        <v>N/A</v>
      </c>
      <c r="R513" s="190" cm="1">
        <f t="array" ref="R513">IFERROR(INDEX(Forecast_Capex_Input!O$12:O$286,$Z513),0)</f>
        <v>0</v>
      </c>
      <c r="S513" s="24" cm="1">
        <f t="array" ref="S513">IFERROR(INDEX(Forecast_Capex_Input!P$12:P$286,$Z513),0)</f>
        <v>0</v>
      </c>
      <c r="T513" s="150" t="str" cm="1">
        <f t="array" aca="1" ref="T513" ca="1">IFERROR(INDEX(General!$K$91:$K$110,$AC513),NA)</f>
        <v>N/A</v>
      </c>
      <c r="U513" s="43" cm="1">
        <f t="array" aca="1" ref="U513" ca="1">IFERROR(
IF($F513=General!$E$25,INDEX(Forecast_Capex_Input!S$12:S$286,$Z513),
INDEX(Forecast_Capex_Input!T$12:T$286,$Z513)),0)</f>
        <v>0</v>
      </c>
      <c r="V513" s="82" t="b">
        <f>IFERROR(INDEX(Overheads!$T$19:$T$26,MATCH($I513,Overheads!$E$19:$E$26,0)),FALSE)</f>
        <v>0</v>
      </c>
      <c r="W513" s="209" cm="1">
        <f t="array" ref="W513">IFERROR(
INDEX(Forecast_Capex_Input!CN$12:CN$286,$Z513),0)</f>
        <v>0</v>
      </c>
      <c r="X513" s="209">
        <f>IFERROR(
MATCH($W513,General!$L$39:$S$39,0),1)</f>
        <v>1</v>
      </c>
      <c r="Z513" s="28" t="str">
        <f>IFERROR(
IF(MATCH($C513,Forecast_Capex_Input!$CI$12:$CI$286,1)+1&gt;MAX(Forecast_Capex_Input!$C$12:$C$286),NA,
MATCH($C513,Forecast_Capex_Input!$CI$12:$CI$286,1)+1),1)</f>
        <v>N/A</v>
      </c>
      <c r="AA513" s="28" t="str" cm="1">
        <f t="array" aca="1" ref="AA513" ca="1">IFERROR(
IF(Z512&lt;&gt;Z513,1,
IF(COUNTIF(OFFSET(AA512,0,0,-INDEX(Forecast_Capex_Input!$CG$12:$CG$286,$Z513)),AA512)=INDEX(Forecast_Capex_Input!$CG$12:$CG$286,$Z513),AA512+1,AA512)),NA)</f>
        <v>N/A</v>
      </c>
      <c r="AB513" s="28" t="str" cm="1">
        <f t="array" ref="AB513">IFERROR($C513-IF($Z513=1,1,INDEX(Forecast_Capex_Input!$CI$12:$CI$286,$Z513-1))+1,NA)</f>
        <v>N/A</v>
      </c>
      <c r="AC513" s="28" t="str" cm="1">
        <f t="array" aca="1" ref="AC513" ca="1">IFERROR(IF(AA513=1,
INDEX(Forecast_Capex_Input!$AI$10:$BB$10,SMALL(IF(INDEX(Forecast_Capex_Input!$AI$12:$BB$286,$Z513,0)&gt;0,COLUMN(Forecast_Capex_Input!$AI$10:$BB$10)-COLUMN(Forecast_Capex_Input!$AI$12)+1),ROWS(OFFSET(AC512,0,0,-$AB513)))),
OFFSET(AC512,-INDEX(Forecast_Capex_Input!$CG$12:$CG$286,$Z513)+1,0)),NA)</f>
        <v>N/A</v>
      </c>
      <c r="AD513" s="28" t="str">
        <f t="shared" ca="1" si="47"/>
        <v>N/A</v>
      </c>
      <c r="AE513" s="82" t="b">
        <f t="shared" si="51"/>
        <v>0</v>
      </c>
      <c r="AF513" s="78" t="b">
        <v>0</v>
      </c>
      <c r="AG513" s="82" t="b">
        <f t="shared" si="48"/>
        <v>1</v>
      </c>
      <c r="AI513" s="55">
        <v>0</v>
      </c>
      <c r="AJ513" s="55">
        <v>0</v>
      </c>
      <c r="AK513" s="55">
        <v>0</v>
      </c>
      <c r="AL513" s="55">
        <v>0</v>
      </c>
      <c r="AM513" s="55">
        <v>0</v>
      </c>
      <c r="AN513" s="135">
        <v>0</v>
      </c>
      <c r="AP513" s="55">
        <v>0</v>
      </c>
      <c r="AQ513" s="55">
        <v>0</v>
      </c>
      <c r="AR513" s="55">
        <v>0</v>
      </c>
      <c r="AS513" s="55">
        <v>0</v>
      </c>
      <c r="AT513" s="55">
        <v>0</v>
      </c>
      <c r="AU513" s="135">
        <v>0</v>
      </c>
      <c r="AW513" s="55">
        <v>0</v>
      </c>
      <c r="AX513" s="55">
        <v>0</v>
      </c>
      <c r="AY513" s="55">
        <v>0</v>
      </c>
      <c r="AZ513" s="55">
        <v>0</v>
      </c>
      <c r="BA513" s="55">
        <v>0</v>
      </c>
      <c r="BB513" s="135">
        <v>0</v>
      </c>
      <c r="BD513" s="55">
        <v>0</v>
      </c>
      <c r="BE513" s="55">
        <v>0</v>
      </c>
      <c r="BF513" s="55">
        <v>0</v>
      </c>
      <c r="BG513" s="55">
        <v>0</v>
      </c>
      <c r="BH513" s="55">
        <v>0</v>
      </c>
      <c r="BI513" s="135">
        <v>0</v>
      </c>
      <c r="BK513" s="55">
        <v>0</v>
      </c>
      <c r="BL513" s="55">
        <v>0</v>
      </c>
      <c r="BM513" s="55">
        <v>0</v>
      </c>
      <c r="BN513" s="55">
        <v>0</v>
      </c>
      <c r="BO513" s="55">
        <v>0</v>
      </c>
      <c r="BP513" s="135">
        <v>0</v>
      </c>
      <c r="BR513" s="147">
        <v>0</v>
      </c>
      <c r="BS513" s="147">
        <v>0</v>
      </c>
      <c r="BT513" s="147">
        <v>0</v>
      </c>
      <c r="BU513" s="147">
        <v>0</v>
      </c>
      <c r="BV513" s="147">
        <v>0</v>
      </c>
      <c r="BX513" s="55">
        <v>0</v>
      </c>
      <c r="BY513" s="55">
        <v>0</v>
      </c>
      <c r="BZ513" s="55">
        <v>0</v>
      </c>
      <c r="CA513" s="55">
        <v>0</v>
      </c>
      <c r="CB513" s="55">
        <v>0</v>
      </c>
      <c r="CC513" s="135">
        <v>0</v>
      </c>
      <c r="CE513" s="55">
        <v>0</v>
      </c>
      <c r="CF513" s="55">
        <v>0</v>
      </c>
      <c r="CG513" s="55">
        <v>0</v>
      </c>
      <c r="CH513" s="55">
        <v>0</v>
      </c>
      <c r="CI513" s="55">
        <v>0</v>
      </c>
      <c r="CJ513" s="135">
        <v>0</v>
      </c>
      <c r="CL513" s="55">
        <v>0</v>
      </c>
      <c r="CM513" s="55">
        <v>0</v>
      </c>
      <c r="CN513" s="55">
        <v>0</v>
      </c>
      <c r="CO513" s="55">
        <v>0</v>
      </c>
      <c r="CP513" s="55">
        <v>0</v>
      </c>
      <c r="CQ513" s="135">
        <v>0</v>
      </c>
      <c r="CS513" s="67">
        <v>0</v>
      </c>
      <c r="CT513" s="67">
        <v>0</v>
      </c>
      <c r="CU513" s="67">
        <v>0</v>
      </c>
      <c r="CV513" s="67">
        <v>0</v>
      </c>
      <c r="CW513" s="67">
        <v>0</v>
      </c>
      <c r="CX513" s="135">
        <v>0</v>
      </c>
      <c r="CZ513" s="55">
        <v>0</v>
      </c>
      <c r="DA513" s="55">
        <v>0</v>
      </c>
      <c r="DB513" s="55">
        <v>0</v>
      </c>
      <c r="DC513" s="55">
        <v>0</v>
      </c>
      <c r="DD513" s="55">
        <v>0</v>
      </c>
      <c r="DE513" s="135">
        <v>0</v>
      </c>
      <c r="DG513" s="43" t="b" cm="1">
        <f t="array" aca="1" ref="DG513" ca="1">OR($G513=Forecast_Capex_Input!$BF$8:$BF$10)</f>
        <v>0</v>
      </c>
      <c r="DH513" s="43" cm="1">
        <f t="array" aca="1" ref="DH513" ca="1">IFERROR(INDEX(Forecast_Capex_Input!BG$12:BG$286,$Z513)
*(INDEX(Forecast_Capex_Input!$H$12:$H$286,$Z513)=Repex),0)
*$DG513</f>
        <v>0</v>
      </c>
      <c r="DI513" s="43" cm="1">
        <f t="array" aca="1" ref="DI513" ca="1">IFERROR(INDEX(Forecast_Capex_Input!BH$12:BH$286,$Z513)
*(INDEX(Forecast_Capex_Input!$H$12:$H$286,$Z513)=Repex),0)
*$DG513</f>
        <v>0</v>
      </c>
      <c r="DJ513" s="43" cm="1">
        <f t="array" aca="1" ref="DJ513" ca="1">IFERROR(INDEX(Forecast_Capex_Input!BI$12:BI$286,$Z513)
*(INDEX(Forecast_Capex_Input!$H$12:$H$286,$Z513)=Repex),0)
*$DG513</f>
        <v>0</v>
      </c>
      <c r="DK513" s="43" cm="1">
        <f t="array" aca="1" ref="DK513" ca="1">IFERROR(INDEX(Forecast_Capex_Input!BJ$12:BJ$286,$Z513)
*(INDEX(Forecast_Capex_Input!$H$12:$H$286,$Z513)=Repex),0)
*$DG513</f>
        <v>0</v>
      </c>
      <c r="DL513" s="43" cm="1">
        <f t="array" aca="1" ref="DL513" ca="1">IFERROR(INDEX(Forecast_Capex_Input!BK$12:BK$286,$Z513)
*(INDEX(Forecast_Capex_Input!$H$12:$H$286,$Z513)=Repex),0)
*$DG513</f>
        <v>0</v>
      </c>
      <c r="DM513" s="43" cm="1">
        <f t="array" aca="1" ref="DM513" ca="1">IFERROR(INDEX(Forecast_Capex_Input!BL$12:BL$286,$Z513)
*(INDEX(Forecast_Capex_Input!$H$12:$H$286,$Z513)=Repex),0)
*$DG513</f>
        <v>0</v>
      </c>
      <c r="DO513" s="43" t="b" cm="1">
        <f t="array" aca="1" ref="DO513" ca="1">OR($G513=Forecast_Capex_Input!$BN$8:$BN$9)</f>
        <v>0</v>
      </c>
      <c r="DP513" s="43" cm="1">
        <f t="array" aca="1" ref="DP513" ca="1">IFERROR(INDEX(Forecast_Capex_Input!BO$12:BO$286,$Z513)
*(INDEX(Forecast_Capex_Input!$H$12:$H$286,$Z513)=Repex),0)
*$DO513</f>
        <v>0</v>
      </c>
      <c r="DQ513" s="43" cm="1">
        <f t="array" aca="1" ref="DQ513" ca="1">IFERROR(INDEX(Forecast_Capex_Input!BP$12:BP$286,$Z513)
*(INDEX(Forecast_Capex_Input!$H$12:$H$286,$Z513)=Repex),0)
*$DO513</f>
        <v>0</v>
      </c>
      <c r="DR513" s="43" cm="1">
        <f t="array" aca="1" ref="DR513" ca="1">IFERROR(INDEX(Forecast_Capex_Input!BQ$12:BQ$286,$Z513)
*(INDEX(Forecast_Capex_Input!$H$12:$H$286,$Z513)=Repex),0)
*$DO513</f>
        <v>0</v>
      </c>
      <c r="DS513" s="43" cm="1">
        <f t="array" aca="1" ref="DS513" ca="1">IFERROR(INDEX(Forecast_Capex_Input!BR$12:BR$286,$Z513)
*(INDEX(Forecast_Capex_Input!$H$12:$H$286,$Z513)=Repex),0)
*$DO513</f>
        <v>0</v>
      </c>
      <c r="DT513" s="43" cm="1">
        <f t="array" aca="1" ref="DT513" ca="1">IFERROR(INDEX(Forecast_Capex_Input!BS$12:BS$286,$Z513)
*(INDEX(Forecast_Capex_Input!$H$12:$H$286,$Z513)=Repex),0)
*$DO513</f>
        <v>0</v>
      </c>
      <c r="DV513" s="43" t="b" cm="1">
        <f t="array" aca="1" ref="DV513" ca="1">OR($G513=Forecast_Capex_Input!$BU$8:$BU$10)</f>
        <v>0</v>
      </c>
      <c r="DW513" s="43" cm="1">
        <f t="array" aca="1" ref="DW513" ca="1">IFERROR(INDEX(Forecast_Capex_Input!BV$12:BV$286,$Z513)
*(INDEX(Forecast_Capex_Input!$H$12:$H$286,$Z513)=Repex),0)
*$DV513</f>
        <v>0</v>
      </c>
      <c r="DX513" s="43" cm="1">
        <f t="array" aca="1" ref="DX513" ca="1">IFERROR(INDEX(Forecast_Capex_Input!BW$12:BW$286,$Z513)
*(INDEX(Forecast_Capex_Input!$H$12:$H$286,$Z513)=Repex),0)
*$DV513</f>
        <v>0</v>
      </c>
      <c r="DY513" s="43" cm="1">
        <f t="array" aca="1" ref="DY513" ca="1">IFERROR(INDEX(Forecast_Capex_Input!BX$12:BX$286,$Z513)
*(INDEX(Forecast_Capex_Input!$H$12:$H$286,$Z513)=Repex),0)
*$DV513</f>
        <v>0</v>
      </c>
      <c r="DZ513" s="43" cm="1">
        <f t="array" aca="1" ref="DZ513" ca="1">IFERROR(INDEX(Forecast_Capex_Input!BY$12:BY$286,$Z513)
*(INDEX(Forecast_Capex_Input!$H$12:$H$286,$Z513)=Repex),0)
*$DV513</f>
        <v>0</v>
      </c>
      <c r="EA513" s="43" cm="1">
        <f t="array" aca="1" ref="EA513" ca="1">IFERROR(INDEX(Forecast_Capex_Input!BZ$12:BZ$286,$Z513)
*(INDEX(Forecast_Capex_Input!$H$12:$H$286,$Z513)=Repex),0)
*$DV513</f>
        <v>0</v>
      </c>
      <c r="EB513" s="43" cm="1">
        <f t="array" aca="1" ref="EB513" ca="1">IFERROR(INDEX(Forecast_Capex_Input!CA$12:CA$286,$Z513)
*(INDEX(Forecast_Capex_Input!$H$12:$H$286,$Z513)=Repex),0)
*$DV513</f>
        <v>0</v>
      </c>
      <c r="EC513" s="43" cm="1">
        <f t="array" aca="1" ref="EC513" ca="1">IFERROR(INDEX(Forecast_Capex_Input!CB$12:CB$286,$Z513)
*(INDEX(Forecast_Capex_Input!$H$12:$H$286,$Z513)=Repex),0)
*$DV513</f>
        <v>0</v>
      </c>
      <c r="ED513" s="43" cm="1">
        <f t="array" aca="1" ref="ED513" ca="1">IFERROR(INDEX(Forecast_Capex_Input!CC$12:CC$286,$Z513)
*(INDEX(Forecast_Capex_Input!$H$12:$H$286,$Z513)=Repex),0)
*$DV513</f>
        <v>0</v>
      </c>
      <c r="EF513" s="86" t="str">
        <f t="shared" si="49"/>
        <v>N/A</v>
      </c>
      <c r="EG513" s="28" t="str">
        <f>IFERROR(RANK(EF513,EF$11:EF$1010,0)+COUNTIF(EF$11:EF513,EF513)-1,NA)</f>
        <v>N/A</v>
      </c>
    </row>
    <row r="514" spans="3:137" x14ac:dyDescent="0.2">
      <c r="C514" s="28">
        <f t="shared" si="50"/>
        <v>504</v>
      </c>
      <c r="D514" s="9" t="str" cm="1">
        <f t="array" ref="D514">IFERROR(INDEX(Forecast_Capex_Input!$D$12:$D$286,$Z514),NA)</f>
        <v>N/A</v>
      </c>
      <c r="E514" s="24" t="str" cm="1">
        <f t="array" ref="E514">IF($Z514=NA,NA,INDEX(Forecast_Capex_Input!$E$12:$E$286,$Z514))</f>
        <v>N/A</v>
      </c>
      <c r="F514" s="9" t="str" cm="1">
        <f t="array" aca="1" ref="F514" ca="1">IFERROR(INDEX(General!$E$25:$E$26,$AA514),NA)</f>
        <v>N/A</v>
      </c>
      <c r="G514" s="9" t="str" cm="1">
        <f t="array" aca="1" ref="G514" ca="1">IFERROR(INDEX(Forecast_Capex_Input!$AI$11:$BB$11,$AC514),NA)</f>
        <v>N/A</v>
      </c>
      <c r="H514" s="50" t="str" cm="1">
        <f t="array" aca="1" ref="H514" ca="1">IFERROR(INDEX(Forecast_Capex_Input!$AI$12:$BB$286,$Z514,$AC514),NA)</f>
        <v>N/A</v>
      </c>
      <c r="I514" s="150" t="str" cm="1">
        <f t="array" ref="I514">IFERROR(INDEX(Forecast_Capex_Input!$F$12:$F$286,$Z514),NA)</f>
        <v>N/A</v>
      </c>
      <c r="J514" s="150" t="str" cm="1">
        <f t="array" ref="J514">IFERROR(INDEX(Forecast_Capex_Input!G$12:G$286,$Z514),NA)</f>
        <v>N/A</v>
      </c>
      <c r="K514" s="150" t="str" cm="1">
        <f t="array" ref="K514">IFERROR(INDEX(Forecast_Capex_Input!H$12:H$286,$Z514),NA)</f>
        <v>N/A</v>
      </c>
      <c r="L514" s="150" t="str" cm="1">
        <f t="array" ref="L514">IFERROR(INDEX(Forecast_Capex_Input!I$12:I$286,$Z514),NA)</f>
        <v>N/A</v>
      </c>
      <c r="M514" s="150" t="str" cm="1">
        <f t="array" ref="M514">IFERROR(INDEX(Forecast_Capex_Input!J$12:J$286,$Z514),NA)</f>
        <v>N/A</v>
      </c>
      <c r="N514" s="150" t="str" cm="1">
        <f t="array" ref="N514">IFERROR(INDEX(Forecast_Capex_Input!K$12:K$286,$Z514),NA)</f>
        <v>N/A</v>
      </c>
      <c r="O514" s="150" t="str" cm="1">
        <f t="array" ref="O514">IFERROR(INDEX(Forecast_Capex_Input!L$12:L$286,$Z514),NA)</f>
        <v>N/A</v>
      </c>
      <c r="P514" s="150" t="str" cm="1">
        <f t="array" ref="P514">IFERROR(INDEX(Forecast_Capex_Input!M$12:M$286,$Z514),NA)</f>
        <v>N/A</v>
      </c>
      <c r="Q514" s="24" t="str" cm="1">
        <f t="array" ref="Q514">IFERROR(INDEX(Forecast_Capex_Input!N$12:N$286,$Z514),NA)</f>
        <v>N/A</v>
      </c>
      <c r="R514" s="190" cm="1">
        <f t="array" ref="R514">IFERROR(INDEX(Forecast_Capex_Input!O$12:O$286,$Z514),0)</f>
        <v>0</v>
      </c>
      <c r="S514" s="24" cm="1">
        <f t="array" ref="S514">IFERROR(INDEX(Forecast_Capex_Input!P$12:P$286,$Z514),0)</f>
        <v>0</v>
      </c>
      <c r="T514" s="150" t="str" cm="1">
        <f t="array" aca="1" ref="T514" ca="1">IFERROR(INDEX(General!$K$91:$K$110,$AC514),NA)</f>
        <v>N/A</v>
      </c>
      <c r="U514" s="43" cm="1">
        <f t="array" aca="1" ref="U514" ca="1">IFERROR(
IF($F514=General!$E$25,INDEX(Forecast_Capex_Input!S$12:S$286,$Z514),
INDEX(Forecast_Capex_Input!T$12:T$286,$Z514)),0)</f>
        <v>0</v>
      </c>
      <c r="V514" s="82" t="b">
        <f>IFERROR(INDEX(Overheads!$T$19:$T$26,MATCH($I514,Overheads!$E$19:$E$26,0)),FALSE)</f>
        <v>0</v>
      </c>
      <c r="W514" s="209" cm="1">
        <f t="array" ref="W514">IFERROR(
INDEX(Forecast_Capex_Input!CN$12:CN$286,$Z514),0)</f>
        <v>0</v>
      </c>
      <c r="X514" s="209">
        <f>IFERROR(
MATCH($W514,General!$L$39:$S$39,0),1)</f>
        <v>1</v>
      </c>
      <c r="Z514" s="28" t="str">
        <f>IFERROR(
IF(MATCH($C514,Forecast_Capex_Input!$CI$12:$CI$286,1)+1&gt;MAX(Forecast_Capex_Input!$C$12:$C$286),NA,
MATCH($C514,Forecast_Capex_Input!$CI$12:$CI$286,1)+1),1)</f>
        <v>N/A</v>
      </c>
      <c r="AA514" s="28" t="str" cm="1">
        <f t="array" aca="1" ref="AA514" ca="1">IFERROR(
IF(Z513&lt;&gt;Z514,1,
IF(COUNTIF(OFFSET(AA513,0,0,-INDEX(Forecast_Capex_Input!$CG$12:$CG$286,$Z514)),AA513)=INDEX(Forecast_Capex_Input!$CG$12:$CG$286,$Z514),AA513+1,AA513)),NA)</f>
        <v>N/A</v>
      </c>
      <c r="AB514" s="28" t="str" cm="1">
        <f t="array" ref="AB514">IFERROR($C514-IF($Z514=1,1,INDEX(Forecast_Capex_Input!$CI$12:$CI$286,$Z514-1))+1,NA)</f>
        <v>N/A</v>
      </c>
      <c r="AC514" s="28" t="str" cm="1">
        <f t="array" aca="1" ref="AC514" ca="1">IFERROR(IF(AA514=1,
INDEX(Forecast_Capex_Input!$AI$10:$BB$10,SMALL(IF(INDEX(Forecast_Capex_Input!$AI$12:$BB$286,$Z514,0)&gt;0,COLUMN(Forecast_Capex_Input!$AI$10:$BB$10)-COLUMN(Forecast_Capex_Input!$AI$12)+1),ROWS(OFFSET(AC513,0,0,-$AB514)))),
OFFSET(AC513,-INDEX(Forecast_Capex_Input!$CG$12:$CG$286,$Z514)+1,0)),NA)</f>
        <v>N/A</v>
      </c>
      <c r="AD514" s="28" t="str">
        <f t="shared" ca="1" si="47"/>
        <v>N/A</v>
      </c>
      <c r="AE514" s="82" t="b">
        <f t="shared" si="51"/>
        <v>0</v>
      </c>
      <c r="AF514" s="78" t="b">
        <v>0</v>
      </c>
      <c r="AG514" s="82" t="b">
        <f t="shared" si="48"/>
        <v>1</v>
      </c>
      <c r="AI514" s="55">
        <v>0</v>
      </c>
      <c r="AJ514" s="55">
        <v>0</v>
      </c>
      <c r="AK514" s="55">
        <v>0</v>
      </c>
      <c r="AL514" s="55">
        <v>0</v>
      </c>
      <c r="AM514" s="55">
        <v>0</v>
      </c>
      <c r="AN514" s="135">
        <v>0</v>
      </c>
      <c r="AP514" s="55">
        <v>0</v>
      </c>
      <c r="AQ514" s="55">
        <v>0</v>
      </c>
      <c r="AR514" s="55">
        <v>0</v>
      </c>
      <c r="AS514" s="55">
        <v>0</v>
      </c>
      <c r="AT514" s="55">
        <v>0</v>
      </c>
      <c r="AU514" s="135">
        <v>0</v>
      </c>
      <c r="AW514" s="55">
        <v>0</v>
      </c>
      <c r="AX514" s="55">
        <v>0</v>
      </c>
      <c r="AY514" s="55">
        <v>0</v>
      </c>
      <c r="AZ514" s="55">
        <v>0</v>
      </c>
      <c r="BA514" s="55">
        <v>0</v>
      </c>
      <c r="BB514" s="135">
        <v>0</v>
      </c>
      <c r="BD514" s="55">
        <v>0</v>
      </c>
      <c r="BE514" s="55">
        <v>0</v>
      </c>
      <c r="BF514" s="55">
        <v>0</v>
      </c>
      <c r="BG514" s="55">
        <v>0</v>
      </c>
      <c r="BH514" s="55">
        <v>0</v>
      </c>
      <c r="BI514" s="135">
        <v>0</v>
      </c>
      <c r="BK514" s="55">
        <v>0</v>
      </c>
      <c r="BL514" s="55">
        <v>0</v>
      </c>
      <c r="BM514" s="55">
        <v>0</v>
      </c>
      <c r="BN514" s="55">
        <v>0</v>
      </c>
      <c r="BO514" s="55">
        <v>0</v>
      </c>
      <c r="BP514" s="135">
        <v>0</v>
      </c>
      <c r="BR514" s="147">
        <v>0</v>
      </c>
      <c r="BS514" s="147">
        <v>0</v>
      </c>
      <c r="BT514" s="147">
        <v>0</v>
      </c>
      <c r="BU514" s="147">
        <v>0</v>
      </c>
      <c r="BV514" s="147">
        <v>0</v>
      </c>
      <c r="BX514" s="55">
        <v>0</v>
      </c>
      <c r="BY514" s="55">
        <v>0</v>
      </c>
      <c r="BZ514" s="55">
        <v>0</v>
      </c>
      <c r="CA514" s="55">
        <v>0</v>
      </c>
      <c r="CB514" s="55">
        <v>0</v>
      </c>
      <c r="CC514" s="135">
        <v>0</v>
      </c>
      <c r="CE514" s="55">
        <v>0</v>
      </c>
      <c r="CF514" s="55">
        <v>0</v>
      </c>
      <c r="CG514" s="55">
        <v>0</v>
      </c>
      <c r="CH514" s="55">
        <v>0</v>
      </c>
      <c r="CI514" s="55">
        <v>0</v>
      </c>
      <c r="CJ514" s="135">
        <v>0</v>
      </c>
      <c r="CL514" s="55">
        <v>0</v>
      </c>
      <c r="CM514" s="55">
        <v>0</v>
      </c>
      <c r="CN514" s="55">
        <v>0</v>
      </c>
      <c r="CO514" s="55">
        <v>0</v>
      </c>
      <c r="CP514" s="55">
        <v>0</v>
      </c>
      <c r="CQ514" s="135">
        <v>0</v>
      </c>
      <c r="CS514" s="67">
        <v>0</v>
      </c>
      <c r="CT514" s="67">
        <v>0</v>
      </c>
      <c r="CU514" s="67">
        <v>0</v>
      </c>
      <c r="CV514" s="67">
        <v>0</v>
      </c>
      <c r="CW514" s="67">
        <v>0</v>
      </c>
      <c r="CX514" s="135">
        <v>0</v>
      </c>
      <c r="CZ514" s="55">
        <v>0</v>
      </c>
      <c r="DA514" s="55">
        <v>0</v>
      </c>
      <c r="DB514" s="55">
        <v>0</v>
      </c>
      <c r="DC514" s="55">
        <v>0</v>
      </c>
      <c r="DD514" s="55">
        <v>0</v>
      </c>
      <c r="DE514" s="135">
        <v>0</v>
      </c>
      <c r="DG514" s="43" t="b" cm="1">
        <f t="array" aca="1" ref="DG514" ca="1">OR($G514=Forecast_Capex_Input!$BF$8:$BF$10)</f>
        <v>0</v>
      </c>
      <c r="DH514" s="43" cm="1">
        <f t="array" aca="1" ref="DH514" ca="1">IFERROR(INDEX(Forecast_Capex_Input!BG$12:BG$286,$Z514)
*(INDEX(Forecast_Capex_Input!$H$12:$H$286,$Z514)=Repex),0)
*$DG514</f>
        <v>0</v>
      </c>
      <c r="DI514" s="43" cm="1">
        <f t="array" aca="1" ref="DI514" ca="1">IFERROR(INDEX(Forecast_Capex_Input!BH$12:BH$286,$Z514)
*(INDEX(Forecast_Capex_Input!$H$12:$H$286,$Z514)=Repex),0)
*$DG514</f>
        <v>0</v>
      </c>
      <c r="DJ514" s="43" cm="1">
        <f t="array" aca="1" ref="DJ514" ca="1">IFERROR(INDEX(Forecast_Capex_Input!BI$12:BI$286,$Z514)
*(INDEX(Forecast_Capex_Input!$H$12:$H$286,$Z514)=Repex),0)
*$DG514</f>
        <v>0</v>
      </c>
      <c r="DK514" s="43" cm="1">
        <f t="array" aca="1" ref="DK514" ca="1">IFERROR(INDEX(Forecast_Capex_Input!BJ$12:BJ$286,$Z514)
*(INDEX(Forecast_Capex_Input!$H$12:$H$286,$Z514)=Repex),0)
*$DG514</f>
        <v>0</v>
      </c>
      <c r="DL514" s="43" cm="1">
        <f t="array" aca="1" ref="DL514" ca="1">IFERROR(INDEX(Forecast_Capex_Input!BK$12:BK$286,$Z514)
*(INDEX(Forecast_Capex_Input!$H$12:$H$286,$Z514)=Repex),0)
*$DG514</f>
        <v>0</v>
      </c>
      <c r="DM514" s="43" cm="1">
        <f t="array" aca="1" ref="DM514" ca="1">IFERROR(INDEX(Forecast_Capex_Input!BL$12:BL$286,$Z514)
*(INDEX(Forecast_Capex_Input!$H$12:$H$286,$Z514)=Repex),0)
*$DG514</f>
        <v>0</v>
      </c>
      <c r="DO514" s="43" t="b" cm="1">
        <f t="array" aca="1" ref="DO514" ca="1">OR($G514=Forecast_Capex_Input!$BN$8:$BN$9)</f>
        <v>0</v>
      </c>
      <c r="DP514" s="43" cm="1">
        <f t="array" aca="1" ref="DP514" ca="1">IFERROR(INDEX(Forecast_Capex_Input!BO$12:BO$286,$Z514)
*(INDEX(Forecast_Capex_Input!$H$12:$H$286,$Z514)=Repex),0)
*$DO514</f>
        <v>0</v>
      </c>
      <c r="DQ514" s="43" cm="1">
        <f t="array" aca="1" ref="DQ514" ca="1">IFERROR(INDEX(Forecast_Capex_Input!BP$12:BP$286,$Z514)
*(INDEX(Forecast_Capex_Input!$H$12:$H$286,$Z514)=Repex),0)
*$DO514</f>
        <v>0</v>
      </c>
      <c r="DR514" s="43" cm="1">
        <f t="array" aca="1" ref="DR514" ca="1">IFERROR(INDEX(Forecast_Capex_Input!BQ$12:BQ$286,$Z514)
*(INDEX(Forecast_Capex_Input!$H$12:$H$286,$Z514)=Repex),0)
*$DO514</f>
        <v>0</v>
      </c>
      <c r="DS514" s="43" cm="1">
        <f t="array" aca="1" ref="DS514" ca="1">IFERROR(INDEX(Forecast_Capex_Input!BR$12:BR$286,$Z514)
*(INDEX(Forecast_Capex_Input!$H$12:$H$286,$Z514)=Repex),0)
*$DO514</f>
        <v>0</v>
      </c>
      <c r="DT514" s="43" cm="1">
        <f t="array" aca="1" ref="DT514" ca="1">IFERROR(INDEX(Forecast_Capex_Input!BS$12:BS$286,$Z514)
*(INDEX(Forecast_Capex_Input!$H$12:$H$286,$Z514)=Repex),0)
*$DO514</f>
        <v>0</v>
      </c>
      <c r="DV514" s="43" t="b" cm="1">
        <f t="array" aca="1" ref="DV514" ca="1">OR($G514=Forecast_Capex_Input!$BU$8:$BU$10)</f>
        <v>0</v>
      </c>
      <c r="DW514" s="43" cm="1">
        <f t="array" aca="1" ref="DW514" ca="1">IFERROR(INDEX(Forecast_Capex_Input!BV$12:BV$286,$Z514)
*(INDEX(Forecast_Capex_Input!$H$12:$H$286,$Z514)=Repex),0)
*$DV514</f>
        <v>0</v>
      </c>
      <c r="DX514" s="43" cm="1">
        <f t="array" aca="1" ref="DX514" ca="1">IFERROR(INDEX(Forecast_Capex_Input!BW$12:BW$286,$Z514)
*(INDEX(Forecast_Capex_Input!$H$12:$H$286,$Z514)=Repex),0)
*$DV514</f>
        <v>0</v>
      </c>
      <c r="DY514" s="43" cm="1">
        <f t="array" aca="1" ref="DY514" ca="1">IFERROR(INDEX(Forecast_Capex_Input!BX$12:BX$286,$Z514)
*(INDEX(Forecast_Capex_Input!$H$12:$H$286,$Z514)=Repex),0)
*$DV514</f>
        <v>0</v>
      </c>
      <c r="DZ514" s="43" cm="1">
        <f t="array" aca="1" ref="DZ514" ca="1">IFERROR(INDEX(Forecast_Capex_Input!BY$12:BY$286,$Z514)
*(INDEX(Forecast_Capex_Input!$H$12:$H$286,$Z514)=Repex),0)
*$DV514</f>
        <v>0</v>
      </c>
      <c r="EA514" s="43" cm="1">
        <f t="array" aca="1" ref="EA514" ca="1">IFERROR(INDEX(Forecast_Capex_Input!BZ$12:BZ$286,$Z514)
*(INDEX(Forecast_Capex_Input!$H$12:$H$286,$Z514)=Repex),0)
*$DV514</f>
        <v>0</v>
      </c>
      <c r="EB514" s="43" cm="1">
        <f t="array" aca="1" ref="EB514" ca="1">IFERROR(INDEX(Forecast_Capex_Input!CA$12:CA$286,$Z514)
*(INDEX(Forecast_Capex_Input!$H$12:$H$286,$Z514)=Repex),0)
*$DV514</f>
        <v>0</v>
      </c>
      <c r="EC514" s="43" cm="1">
        <f t="array" aca="1" ref="EC514" ca="1">IFERROR(INDEX(Forecast_Capex_Input!CB$12:CB$286,$Z514)
*(INDEX(Forecast_Capex_Input!$H$12:$H$286,$Z514)=Repex),0)
*$DV514</f>
        <v>0</v>
      </c>
      <c r="ED514" s="43" cm="1">
        <f t="array" aca="1" ref="ED514" ca="1">IFERROR(INDEX(Forecast_Capex_Input!CC$12:CC$286,$Z514)
*(INDEX(Forecast_Capex_Input!$H$12:$H$286,$Z514)=Repex),0)
*$DV514</f>
        <v>0</v>
      </c>
      <c r="EF514" s="86" t="str">
        <f t="shared" si="49"/>
        <v>N/A</v>
      </c>
      <c r="EG514" s="28" t="str">
        <f>IFERROR(RANK(EF514,EF$11:EF$1010,0)+COUNTIF(EF$11:EF514,EF514)-1,NA)</f>
        <v>N/A</v>
      </c>
    </row>
    <row r="515" spans="3:137" x14ac:dyDescent="0.2">
      <c r="C515" s="28">
        <f t="shared" si="50"/>
        <v>505</v>
      </c>
      <c r="D515" s="9" t="str" cm="1">
        <f t="array" ref="D515">IFERROR(INDEX(Forecast_Capex_Input!$D$12:$D$286,$Z515),NA)</f>
        <v>N/A</v>
      </c>
      <c r="E515" s="24" t="str" cm="1">
        <f t="array" ref="E515">IF($Z515=NA,NA,INDEX(Forecast_Capex_Input!$E$12:$E$286,$Z515))</f>
        <v>N/A</v>
      </c>
      <c r="F515" s="9" t="str" cm="1">
        <f t="array" aca="1" ref="F515" ca="1">IFERROR(INDEX(General!$E$25:$E$26,$AA515),NA)</f>
        <v>N/A</v>
      </c>
      <c r="G515" s="9" t="str" cm="1">
        <f t="array" aca="1" ref="G515" ca="1">IFERROR(INDEX(Forecast_Capex_Input!$AI$11:$BB$11,$AC515),NA)</f>
        <v>N/A</v>
      </c>
      <c r="H515" s="50" t="str" cm="1">
        <f t="array" aca="1" ref="H515" ca="1">IFERROR(INDEX(Forecast_Capex_Input!$AI$12:$BB$286,$Z515,$AC515),NA)</f>
        <v>N/A</v>
      </c>
      <c r="I515" s="150" t="str" cm="1">
        <f t="array" ref="I515">IFERROR(INDEX(Forecast_Capex_Input!$F$12:$F$286,$Z515),NA)</f>
        <v>N/A</v>
      </c>
      <c r="J515" s="150" t="str" cm="1">
        <f t="array" ref="J515">IFERROR(INDEX(Forecast_Capex_Input!G$12:G$286,$Z515),NA)</f>
        <v>N/A</v>
      </c>
      <c r="K515" s="150" t="str" cm="1">
        <f t="array" ref="K515">IFERROR(INDEX(Forecast_Capex_Input!H$12:H$286,$Z515),NA)</f>
        <v>N/A</v>
      </c>
      <c r="L515" s="150" t="str" cm="1">
        <f t="array" ref="L515">IFERROR(INDEX(Forecast_Capex_Input!I$12:I$286,$Z515),NA)</f>
        <v>N/A</v>
      </c>
      <c r="M515" s="150" t="str" cm="1">
        <f t="array" ref="M515">IFERROR(INDEX(Forecast_Capex_Input!J$12:J$286,$Z515),NA)</f>
        <v>N/A</v>
      </c>
      <c r="N515" s="150" t="str" cm="1">
        <f t="array" ref="N515">IFERROR(INDEX(Forecast_Capex_Input!K$12:K$286,$Z515),NA)</f>
        <v>N/A</v>
      </c>
      <c r="O515" s="150" t="str" cm="1">
        <f t="array" ref="O515">IFERROR(INDEX(Forecast_Capex_Input!L$12:L$286,$Z515),NA)</f>
        <v>N/A</v>
      </c>
      <c r="P515" s="150" t="str" cm="1">
        <f t="array" ref="P515">IFERROR(INDEX(Forecast_Capex_Input!M$12:M$286,$Z515),NA)</f>
        <v>N/A</v>
      </c>
      <c r="Q515" s="24" t="str" cm="1">
        <f t="array" ref="Q515">IFERROR(INDEX(Forecast_Capex_Input!N$12:N$286,$Z515),NA)</f>
        <v>N/A</v>
      </c>
      <c r="R515" s="190" cm="1">
        <f t="array" ref="R515">IFERROR(INDEX(Forecast_Capex_Input!O$12:O$286,$Z515),0)</f>
        <v>0</v>
      </c>
      <c r="S515" s="24" cm="1">
        <f t="array" ref="S515">IFERROR(INDEX(Forecast_Capex_Input!P$12:P$286,$Z515),0)</f>
        <v>0</v>
      </c>
      <c r="T515" s="150" t="str" cm="1">
        <f t="array" aca="1" ref="T515" ca="1">IFERROR(INDEX(General!$K$91:$K$110,$AC515),NA)</f>
        <v>N/A</v>
      </c>
      <c r="U515" s="43" cm="1">
        <f t="array" aca="1" ref="U515" ca="1">IFERROR(
IF($F515=General!$E$25,INDEX(Forecast_Capex_Input!S$12:S$286,$Z515),
INDEX(Forecast_Capex_Input!T$12:T$286,$Z515)),0)</f>
        <v>0</v>
      </c>
      <c r="V515" s="82" t="b">
        <f>IFERROR(INDEX(Overheads!$T$19:$T$26,MATCH($I515,Overheads!$E$19:$E$26,0)),FALSE)</f>
        <v>0</v>
      </c>
      <c r="W515" s="209" cm="1">
        <f t="array" ref="W515">IFERROR(
INDEX(Forecast_Capex_Input!CN$12:CN$286,$Z515),0)</f>
        <v>0</v>
      </c>
      <c r="X515" s="209">
        <f>IFERROR(
MATCH($W515,General!$L$39:$S$39,0),1)</f>
        <v>1</v>
      </c>
      <c r="Z515" s="28" t="str">
        <f>IFERROR(
IF(MATCH($C515,Forecast_Capex_Input!$CI$12:$CI$286,1)+1&gt;MAX(Forecast_Capex_Input!$C$12:$C$286),NA,
MATCH($C515,Forecast_Capex_Input!$CI$12:$CI$286,1)+1),1)</f>
        <v>N/A</v>
      </c>
      <c r="AA515" s="28" t="str" cm="1">
        <f t="array" aca="1" ref="AA515" ca="1">IFERROR(
IF(Z514&lt;&gt;Z515,1,
IF(COUNTIF(OFFSET(AA514,0,0,-INDEX(Forecast_Capex_Input!$CG$12:$CG$286,$Z515)),AA514)=INDEX(Forecast_Capex_Input!$CG$12:$CG$286,$Z515),AA514+1,AA514)),NA)</f>
        <v>N/A</v>
      </c>
      <c r="AB515" s="28" t="str" cm="1">
        <f t="array" ref="AB515">IFERROR($C515-IF($Z515=1,1,INDEX(Forecast_Capex_Input!$CI$12:$CI$286,$Z515-1))+1,NA)</f>
        <v>N/A</v>
      </c>
      <c r="AC515" s="28" t="str" cm="1">
        <f t="array" aca="1" ref="AC515" ca="1">IFERROR(IF(AA515=1,
INDEX(Forecast_Capex_Input!$AI$10:$BB$10,SMALL(IF(INDEX(Forecast_Capex_Input!$AI$12:$BB$286,$Z515,0)&gt;0,COLUMN(Forecast_Capex_Input!$AI$10:$BB$10)-COLUMN(Forecast_Capex_Input!$AI$12)+1),ROWS(OFFSET(AC514,0,0,-$AB515)))),
OFFSET(AC514,-INDEX(Forecast_Capex_Input!$CG$12:$CG$286,$Z515)+1,0)),NA)</f>
        <v>N/A</v>
      </c>
      <c r="AD515" s="28" t="str">
        <f t="shared" ca="1" si="47"/>
        <v>N/A</v>
      </c>
      <c r="AE515" s="82" t="b">
        <f t="shared" si="51"/>
        <v>0</v>
      </c>
      <c r="AF515" s="78" t="b">
        <v>0</v>
      </c>
      <c r="AG515" s="82" t="b">
        <f t="shared" si="48"/>
        <v>1</v>
      </c>
      <c r="AI515" s="55">
        <v>0</v>
      </c>
      <c r="AJ515" s="55">
        <v>0</v>
      </c>
      <c r="AK515" s="55">
        <v>0</v>
      </c>
      <c r="AL515" s="55">
        <v>0</v>
      </c>
      <c r="AM515" s="55">
        <v>0</v>
      </c>
      <c r="AN515" s="135">
        <v>0</v>
      </c>
      <c r="AP515" s="55">
        <v>0</v>
      </c>
      <c r="AQ515" s="55">
        <v>0</v>
      </c>
      <c r="AR515" s="55">
        <v>0</v>
      </c>
      <c r="AS515" s="55">
        <v>0</v>
      </c>
      <c r="AT515" s="55">
        <v>0</v>
      </c>
      <c r="AU515" s="135">
        <v>0</v>
      </c>
      <c r="AW515" s="55">
        <v>0</v>
      </c>
      <c r="AX515" s="55">
        <v>0</v>
      </c>
      <c r="AY515" s="55">
        <v>0</v>
      </c>
      <c r="AZ515" s="55">
        <v>0</v>
      </c>
      <c r="BA515" s="55">
        <v>0</v>
      </c>
      <c r="BB515" s="135">
        <v>0</v>
      </c>
      <c r="BD515" s="55">
        <v>0</v>
      </c>
      <c r="BE515" s="55">
        <v>0</v>
      </c>
      <c r="BF515" s="55">
        <v>0</v>
      </c>
      <c r="BG515" s="55">
        <v>0</v>
      </c>
      <c r="BH515" s="55">
        <v>0</v>
      </c>
      <c r="BI515" s="135">
        <v>0</v>
      </c>
      <c r="BK515" s="55">
        <v>0</v>
      </c>
      <c r="BL515" s="55">
        <v>0</v>
      </c>
      <c r="BM515" s="55">
        <v>0</v>
      </c>
      <c r="BN515" s="55">
        <v>0</v>
      </c>
      <c r="BO515" s="55">
        <v>0</v>
      </c>
      <c r="BP515" s="135">
        <v>0</v>
      </c>
      <c r="BR515" s="147">
        <v>0</v>
      </c>
      <c r="BS515" s="147">
        <v>0</v>
      </c>
      <c r="BT515" s="147">
        <v>0</v>
      </c>
      <c r="BU515" s="147">
        <v>0</v>
      </c>
      <c r="BV515" s="147">
        <v>0</v>
      </c>
      <c r="BX515" s="55">
        <v>0</v>
      </c>
      <c r="BY515" s="55">
        <v>0</v>
      </c>
      <c r="BZ515" s="55">
        <v>0</v>
      </c>
      <c r="CA515" s="55">
        <v>0</v>
      </c>
      <c r="CB515" s="55">
        <v>0</v>
      </c>
      <c r="CC515" s="135">
        <v>0</v>
      </c>
      <c r="CE515" s="55">
        <v>0</v>
      </c>
      <c r="CF515" s="55">
        <v>0</v>
      </c>
      <c r="CG515" s="55">
        <v>0</v>
      </c>
      <c r="CH515" s="55">
        <v>0</v>
      </c>
      <c r="CI515" s="55">
        <v>0</v>
      </c>
      <c r="CJ515" s="135">
        <v>0</v>
      </c>
      <c r="CL515" s="55">
        <v>0</v>
      </c>
      <c r="CM515" s="55">
        <v>0</v>
      </c>
      <c r="CN515" s="55">
        <v>0</v>
      </c>
      <c r="CO515" s="55">
        <v>0</v>
      </c>
      <c r="CP515" s="55">
        <v>0</v>
      </c>
      <c r="CQ515" s="135">
        <v>0</v>
      </c>
      <c r="CS515" s="67">
        <v>0</v>
      </c>
      <c r="CT515" s="67">
        <v>0</v>
      </c>
      <c r="CU515" s="67">
        <v>0</v>
      </c>
      <c r="CV515" s="67">
        <v>0</v>
      </c>
      <c r="CW515" s="67">
        <v>0</v>
      </c>
      <c r="CX515" s="135">
        <v>0</v>
      </c>
      <c r="CZ515" s="55">
        <v>0</v>
      </c>
      <c r="DA515" s="55">
        <v>0</v>
      </c>
      <c r="DB515" s="55">
        <v>0</v>
      </c>
      <c r="DC515" s="55">
        <v>0</v>
      </c>
      <c r="DD515" s="55">
        <v>0</v>
      </c>
      <c r="DE515" s="135">
        <v>0</v>
      </c>
      <c r="DG515" s="43" t="b" cm="1">
        <f t="array" aca="1" ref="DG515" ca="1">OR($G515=Forecast_Capex_Input!$BF$8:$BF$10)</f>
        <v>0</v>
      </c>
      <c r="DH515" s="43" cm="1">
        <f t="array" aca="1" ref="DH515" ca="1">IFERROR(INDEX(Forecast_Capex_Input!BG$12:BG$286,$Z515)
*(INDEX(Forecast_Capex_Input!$H$12:$H$286,$Z515)=Repex),0)
*$DG515</f>
        <v>0</v>
      </c>
      <c r="DI515" s="43" cm="1">
        <f t="array" aca="1" ref="DI515" ca="1">IFERROR(INDEX(Forecast_Capex_Input!BH$12:BH$286,$Z515)
*(INDEX(Forecast_Capex_Input!$H$12:$H$286,$Z515)=Repex),0)
*$DG515</f>
        <v>0</v>
      </c>
      <c r="DJ515" s="43" cm="1">
        <f t="array" aca="1" ref="DJ515" ca="1">IFERROR(INDEX(Forecast_Capex_Input!BI$12:BI$286,$Z515)
*(INDEX(Forecast_Capex_Input!$H$12:$H$286,$Z515)=Repex),0)
*$DG515</f>
        <v>0</v>
      </c>
      <c r="DK515" s="43" cm="1">
        <f t="array" aca="1" ref="DK515" ca="1">IFERROR(INDEX(Forecast_Capex_Input!BJ$12:BJ$286,$Z515)
*(INDEX(Forecast_Capex_Input!$H$12:$H$286,$Z515)=Repex),0)
*$DG515</f>
        <v>0</v>
      </c>
      <c r="DL515" s="43" cm="1">
        <f t="array" aca="1" ref="DL515" ca="1">IFERROR(INDEX(Forecast_Capex_Input!BK$12:BK$286,$Z515)
*(INDEX(Forecast_Capex_Input!$H$12:$H$286,$Z515)=Repex),0)
*$DG515</f>
        <v>0</v>
      </c>
      <c r="DM515" s="43" cm="1">
        <f t="array" aca="1" ref="DM515" ca="1">IFERROR(INDEX(Forecast_Capex_Input!BL$12:BL$286,$Z515)
*(INDEX(Forecast_Capex_Input!$H$12:$H$286,$Z515)=Repex),0)
*$DG515</f>
        <v>0</v>
      </c>
      <c r="DO515" s="43" t="b" cm="1">
        <f t="array" aca="1" ref="DO515" ca="1">OR($G515=Forecast_Capex_Input!$BN$8:$BN$9)</f>
        <v>0</v>
      </c>
      <c r="DP515" s="43" cm="1">
        <f t="array" aca="1" ref="DP515" ca="1">IFERROR(INDEX(Forecast_Capex_Input!BO$12:BO$286,$Z515)
*(INDEX(Forecast_Capex_Input!$H$12:$H$286,$Z515)=Repex),0)
*$DO515</f>
        <v>0</v>
      </c>
      <c r="DQ515" s="43" cm="1">
        <f t="array" aca="1" ref="DQ515" ca="1">IFERROR(INDEX(Forecast_Capex_Input!BP$12:BP$286,$Z515)
*(INDEX(Forecast_Capex_Input!$H$12:$H$286,$Z515)=Repex),0)
*$DO515</f>
        <v>0</v>
      </c>
      <c r="DR515" s="43" cm="1">
        <f t="array" aca="1" ref="DR515" ca="1">IFERROR(INDEX(Forecast_Capex_Input!BQ$12:BQ$286,$Z515)
*(INDEX(Forecast_Capex_Input!$H$12:$H$286,$Z515)=Repex),0)
*$DO515</f>
        <v>0</v>
      </c>
      <c r="DS515" s="43" cm="1">
        <f t="array" aca="1" ref="DS515" ca="1">IFERROR(INDEX(Forecast_Capex_Input!BR$12:BR$286,$Z515)
*(INDEX(Forecast_Capex_Input!$H$12:$H$286,$Z515)=Repex),0)
*$DO515</f>
        <v>0</v>
      </c>
      <c r="DT515" s="43" cm="1">
        <f t="array" aca="1" ref="DT515" ca="1">IFERROR(INDEX(Forecast_Capex_Input!BS$12:BS$286,$Z515)
*(INDEX(Forecast_Capex_Input!$H$12:$H$286,$Z515)=Repex),0)
*$DO515</f>
        <v>0</v>
      </c>
      <c r="DV515" s="43" t="b" cm="1">
        <f t="array" aca="1" ref="DV515" ca="1">OR($G515=Forecast_Capex_Input!$BU$8:$BU$10)</f>
        <v>0</v>
      </c>
      <c r="DW515" s="43" cm="1">
        <f t="array" aca="1" ref="DW515" ca="1">IFERROR(INDEX(Forecast_Capex_Input!BV$12:BV$286,$Z515)
*(INDEX(Forecast_Capex_Input!$H$12:$H$286,$Z515)=Repex),0)
*$DV515</f>
        <v>0</v>
      </c>
      <c r="DX515" s="43" cm="1">
        <f t="array" aca="1" ref="DX515" ca="1">IFERROR(INDEX(Forecast_Capex_Input!BW$12:BW$286,$Z515)
*(INDEX(Forecast_Capex_Input!$H$12:$H$286,$Z515)=Repex),0)
*$DV515</f>
        <v>0</v>
      </c>
      <c r="DY515" s="43" cm="1">
        <f t="array" aca="1" ref="DY515" ca="1">IFERROR(INDEX(Forecast_Capex_Input!BX$12:BX$286,$Z515)
*(INDEX(Forecast_Capex_Input!$H$12:$H$286,$Z515)=Repex),0)
*$DV515</f>
        <v>0</v>
      </c>
      <c r="DZ515" s="43" cm="1">
        <f t="array" aca="1" ref="DZ515" ca="1">IFERROR(INDEX(Forecast_Capex_Input!BY$12:BY$286,$Z515)
*(INDEX(Forecast_Capex_Input!$H$12:$H$286,$Z515)=Repex),0)
*$DV515</f>
        <v>0</v>
      </c>
      <c r="EA515" s="43" cm="1">
        <f t="array" aca="1" ref="EA515" ca="1">IFERROR(INDEX(Forecast_Capex_Input!BZ$12:BZ$286,$Z515)
*(INDEX(Forecast_Capex_Input!$H$12:$H$286,$Z515)=Repex),0)
*$DV515</f>
        <v>0</v>
      </c>
      <c r="EB515" s="43" cm="1">
        <f t="array" aca="1" ref="EB515" ca="1">IFERROR(INDEX(Forecast_Capex_Input!CA$12:CA$286,$Z515)
*(INDEX(Forecast_Capex_Input!$H$12:$H$286,$Z515)=Repex),0)
*$DV515</f>
        <v>0</v>
      </c>
      <c r="EC515" s="43" cm="1">
        <f t="array" aca="1" ref="EC515" ca="1">IFERROR(INDEX(Forecast_Capex_Input!CB$12:CB$286,$Z515)
*(INDEX(Forecast_Capex_Input!$H$12:$H$286,$Z515)=Repex),0)
*$DV515</f>
        <v>0</v>
      </c>
      <c r="ED515" s="43" cm="1">
        <f t="array" aca="1" ref="ED515" ca="1">IFERROR(INDEX(Forecast_Capex_Input!CC$12:CC$286,$Z515)
*(INDEX(Forecast_Capex_Input!$H$12:$H$286,$Z515)=Repex),0)
*$DV515</f>
        <v>0</v>
      </c>
      <c r="EF515" s="86" t="str">
        <f t="shared" si="49"/>
        <v>N/A</v>
      </c>
      <c r="EG515" s="28" t="str">
        <f>IFERROR(RANK(EF515,EF$11:EF$1010,0)+COUNTIF(EF$11:EF515,EF515)-1,NA)</f>
        <v>N/A</v>
      </c>
    </row>
    <row r="516" spans="3:137" x14ac:dyDescent="0.2">
      <c r="C516" s="28">
        <f t="shared" si="50"/>
        <v>506</v>
      </c>
      <c r="D516" s="9" t="str" cm="1">
        <f t="array" ref="D516">IFERROR(INDEX(Forecast_Capex_Input!$D$12:$D$286,$Z516),NA)</f>
        <v>N/A</v>
      </c>
      <c r="E516" s="24" t="str" cm="1">
        <f t="array" ref="E516">IF($Z516=NA,NA,INDEX(Forecast_Capex_Input!$E$12:$E$286,$Z516))</f>
        <v>N/A</v>
      </c>
      <c r="F516" s="9" t="str" cm="1">
        <f t="array" aca="1" ref="F516" ca="1">IFERROR(INDEX(General!$E$25:$E$26,$AA516),NA)</f>
        <v>N/A</v>
      </c>
      <c r="G516" s="9" t="str" cm="1">
        <f t="array" aca="1" ref="G516" ca="1">IFERROR(INDEX(Forecast_Capex_Input!$AI$11:$BB$11,$AC516),NA)</f>
        <v>N/A</v>
      </c>
      <c r="H516" s="50" t="str" cm="1">
        <f t="array" aca="1" ref="H516" ca="1">IFERROR(INDEX(Forecast_Capex_Input!$AI$12:$BB$286,$Z516,$AC516),NA)</f>
        <v>N/A</v>
      </c>
      <c r="I516" s="150" t="str" cm="1">
        <f t="array" ref="I516">IFERROR(INDEX(Forecast_Capex_Input!$F$12:$F$286,$Z516),NA)</f>
        <v>N/A</v>
      </c>
      <c r="J516" s="150" t="str" cm="1">
        <f t="array" ref="J516">IFERROR(INDEX(Forecast_Capex_Input!G$12:G$286,$Z516),NA)</f>
        <v>N/A</v>
      </c>
      <c r="K516" s="150" t="str" cm="1">
        <f t="array" ref="K516">IFERROR(INDEX(Forecast_Capex_Input!H$12:H$286,$Z516),NA)</f>
        <v>N/A</v>
      </c>
      <c r="L516" s="150" t="str" cm="1">
        <f t="array" ref="L516">IFERROR(INDEX(Forecast_Capex_Input!I$12:I$286,$Z516),NA)</f>
        <v>N/A</v>
      </c>
      <c r="M516" s="150" t="str" cm="1">
        <f t="array" ref="M516">IFERROR(INDEX(Forecast_Capex_Input!J$12:J$286,$Z516),NA)</f>
        <v>N/A</v>
      </c>
      <c r="N516" s="150" t="str" cm="1">
        <f t="array" ref="N516">IFERROR(INDEX(Forecast_Capex_Input!K$12:K$286,$Z516),NA)</f>
        <v>N/A</v>
      </c>
      <c r="O516" s="150" t="str" cm="1">
        <f t="array" ref="O516">IFERROR(INDEX(Forecast_Capex_Input!L$12:L$286,$Z516),NA)</f>
        <v>N/A</v>
      </c>
      <c r="P516" s="150" t="str" cm="1">
        <f t="array" ref="P516">IFERROR(INDEX(Forecast_Capex_Input!M$12:M$286,$Z516),NA)</f>
        <v>N/A</v>
      </c>
      <c r="Q516" s="24" t="str" cm="1">
        <f t="array" ref="Q516">IFERROR(INDEX(Forecast_Capex_Input!N$12:N$286,$Z516),NA)</f>
        <v>N/A</v>
      </c>
      <c r="R516" s="190" cm="1">
        <f t="array" ref="R516">IFERROR(INDEX(Forecast_Capex_Input!O$12:O$286,$Z516),0)</f>
        <v>0</v>
      </c>
      <c r="S516" s="24" cm="1">
        <f t="array" ref="S516">IFERROR(INDEX(Forecast_Capex_Input!P$12:P$286,$Z516),0)</f>
        <v>0</v>
      </c>
      <c r="T516" s="150" t="str" cm="1">
        <f t="array" aca="1" ref="T516" ca="1">IFERROR(INDEX(General!$K$91:$K$110,$AC516),NA)</f>
        <v>N/A</v>
      </c>
      <c r="U516" s="43" cm="1">
        <f t="array" aca="1" ref="U516" ca="1">IFERROR(
IF($F516=General!$E$25,INDEX(Forecast_Capex_Input!S$12:S$286,$Z516),
INDEX(Forecast_Capex_Input!T$12:T$286,$Z516)),0)</f>
        <v>0</v>
      </c>
      <c r="V516" s="82" t="b">
        <f>IFERROR(INDEX(Overheads!$T$19:$T$26,MATCH($I516,Overheads!$E$19:$E$26,0)),FALSE)</f>
        <v>0</v>
      </c>
      <c r="W516" s="209" cm="1">
        <f t="array" ref="W516">IFERROR(
INDEX(Forecast_Capex_Input!CN$12:CN$286,$Z516),0)</f>
        <v>0</v>
      </c>
      <c r="X516" s="209">
        <f>IFERROR(
MATCH($W516,General!$L$39:$S$39,0),1)</f>
        <v>1</v>
      </c>
      <c r="Z516" s="28" t="str">
        <f>IFERROR(
IF(MATCH($C516,Forecast_Capex_Input!$CI$12:$CI$286,1)+1&gt;MAX(Forecast_Capex_Input!$C$12:$C$286),NA,
MATCH($C516,Forecast_Capex_Input!$CI$12:$CI$286,1)+1),1)</f>
        <v>N/A</v>
      </c>
      <c r="AA516" s="28" t="str" cm="1">
        <f t="array" aca="1" ref="AA516" ca="1">IFERROR(
IF(Z515&lt;&gt;Z516,1,
IF(COUNTIF(OFFSET(AA515,0,0,-INDEX(Forecast_Capex_Input!$CG$12:$CG$286,$Z516)),AA515)=INDEX(Forecast_Capex_Input!$CG$12:$CG$286,$Z516),AA515+1,AA515)),NA)</f>
        <v>N/A</v>
      </c>
      <c r="AB516" s="28" t="str" cm="1">
        <f t="array" ref="AB516">IFERROR($C516-IF($Z516=1,1,INDEX(Forecast_Capex_Input!$CI$12:$CI$286,$Z516-1))+1,NA)</f>
        <v>N/A</v>
      </c>
      <c r="AC516" s="28" t="str" cm="1">
        <f t="array" aca="1" ref="AC516" ca="1">IFERROR(IF(AA516=1,
INDEX(Forecast_Capex_Input!$AI$10:$BB$10,SMALL(IF(INDEX(Forecast_Capex_Input!$AI$12:$BB$286,$Z516,0)&gt;0,COLUMN(Forecast_Capex_Input!$AI$10:$BB$10)-COLUMN(Forecast_Capex_Input!$AI$12)+1),ROWS(OFFSET(AC515,0,0,-$AB516)))),
OFFSET(AC515,-INDEX(Forecast_Capex_Input!$CG$12:$CG$286,$Z516)+1,0)),NA)</f>
        <v>N/A</v>
      </c>
      <c r="AD516" s="28" t="str">
        <f t="shared" ca="1" si="47"/>
        <v>N/A</v>
      </c>
      <c r="AE516" s="82" t="b">
        <f t="shared" si="51"/>
        <v>0</v>
      </c>
      <c r="AF516" s="78" t="b">
        <v>0</v>
      </c>
      <c r="AG516" s="82" t="b">
        <f t="shared" si="48"/>
        <v>1</v>
      </c>
      <c r="AI516" s="55">
        <v>0</v>
      </c>
      <c r="AJ516" s="55">
        <v>0</v>
      </c>
      <c r="AK516" s="55">
        <v>0</v>
      </c>
      <c r="AL516" s="55">
        <v>0</v>
      </c>
      <c r="AM516" s="55">
        <v>0</v>
      </c>
      <c r="AN516" s="135">
        <v>0</v>
      </c>
      <c r="AP516" s="55">
        <v>0</v>
      </c>
      <c r="AQ516" s="55">
        <v>0</v>
      </c>
      <c r="AR516" s="55">
        <v>0</v>
      </c>
      <c r="AS516" s="55">
        <v>0</v>
      </c>
      <c r="AT516" s="55">
        <v>0</v>
      </c>
      <c r="AU516" s="135">
        <v>0</v>
      </c>
      <c r="AW516" s="55">
        <v>0</v>
      </c>
      <c r="AX516" s="55">
        <v>0</v>
      </c>
      <c r="AY516" s="55">
        <v>0</v>
      </c>
      <c r="AZ516" s="55">
        <v>0</v>
      </c>
      <c r="BA516" s="55">
        <v>0</v>
      </c>
      <c r="BB516" s="135">
        <v>0</v>
      </c>
      <c r="BD516" s="55">
        <v>0</v>
      </c>
      <c r="BE516" s="55">
        <v>0</v>
      </c>
      <c r="BF516" s="55">
        <v>0</v>
      </c>
      <c r="BG516" s="55">
        <v>0</v>
      </c>
      <c r="BH516" s="55">
        <v>0</v>
      </c>
      <c r="BI516" s="135">
        <v>0</v>
      </c>
      <c r="BK516" s="55">
        <v>0</v>
      </c>
      <c r="BL516" s="55">
        <v>0</v>
      </c>
      <c r="BM516" s="55">
        <v>0</v>
      </c>
      <c r="BN516" s="55">
        <v>0</v>
      </c>
      <c r="BO516" s="55">
        <v>0</v>
      </c>
      <c r="BP516" s="135">
        <v>0</v>
      </c>
      <c r="BR516" s="147">
        <v>0</v>
      </c>
      <c r="BS516" s="147">
        <v>0</v>
      </c>
      <c r="BT516" s="147">
        <v>0</v>
      </c>
      <c r="BU516" s="147">
        <v>0</v>
      </c>
      <c r="BV516" s="147">
        <v>0</v>
      </c>
      <c r="BX516" s="55">
        <v>0</v>
      </c>
      <c r="BY516" s="55">
        <v>0</v>
      </c>
      <c r="BZ516" s="55">
        <v>0</v>
      </c>
      <c r="CA516" s="55">
        <v>0</v>
      </c>
      <c r="CB516" s="55">
        <v>0</v>
      </c>
      <c r="CC516" s="135">
        <v>0</v>
      </c>
      <c r="CE516" s="55">
        <v>0</v>
      </c>
      <c r="CF516" s="55">
        <v>0</v>
      </c>
      <c r="CG516" s="55">
        <v>0</v>
      </c>
      <c r="CH516" s="55">
        <v>0</v>
      </c>
      <c r="CI516" s="55">
        <v>0</v>
      </c>
      <c r="CJ516" s="135">
        <v>0</v>
      </c>
      <c r="CL516" s="55">
        <v>0</v>
      </c>
      <c r="CM516" s="55">
        <v>0</v>
      </c>
      <c r="CN516" s="55">
        <v>0</v>
      </c>
      <c r="CO516" s="55">
        <v>0</v>
      </c>
      <c r="CP516" s="55">
        <v>0</v>
      </c>
      <c r="CQ516" s="135">
        <v>0</v>
      </c>
      <c r="CS516" s="67">
        <v>0</v>
      </c>
      <c r="CT516" s="67">
        <v>0</v>
      </c>
      <c r="CU516" s="67">
        <v>0</v>
      </c>
      <c r="CV516" s="67">
        <v>0</v>
      </c>
      <c r="CW516" s="67">
        <v>0</v>
      </c>
      <c r="CX516" s="135">
        <v>0</v>
      </c>
      <c r="CZ516" s="55">
        <v>0</v>
      </c>
      <c r="DA516" s="55">
        <v>0</v>
      </c>
      <c r="DB516" s="55">
        <v>0</v>
      </c>
      <c r="DC516" s="55">
        <v>0</v>
      </c>
      <c r="DD516" s="55">
        <v>0</v>
      </c>
      <c r="DE516" s="135">
        <v>0</v>
      </c>
      <c r="DG516" s="43" t="b" cm="1">
        <f t="array" aca="1" ref="DG516" ca="1">OR($G516=Forecast_Capex_Input!$BF$8:$BF$10)</f>
        <v>0</v>
      </c>
      <c r="DH516" s="43" cm="1">
        <f t="array" aca="1" ref="DH516" ca="1">IFERROR(INDEX(Forecast_Capex_Input!BG$12:BG$286,$Z516)
*(INDEX(Forecast_Capex_Input!$H$12:$H$286,$Z516)=Repex),0)
*$DG516</f>
        <v>0</v>
      </c>
      <c r="DI516" s="43" cm="1">
        <f t="array" aca="1" ref="DI516" ca="1">IFERROR(INDEX(Forecast_Capex_Input!BH$12:BH$286,$Z516)
*(INDEX(Forecast_Capex_Input!$H$12:$H$286,$Z516)=Repex),0)
*$DG516</f>
        <v>0</v>
      </c>
      <c r="DJ516" s="43" cm="1">
        <f t="array" aca="1" ref="DJ516" ca="1">IFERROR(INDEX(Forecast_Capex_Input!BI$12:BI$286,$Z516)
*(INDEX(Forecast_Capex_Input!$H$12:$H$286,$Z516)=Repex),0)
*$DG516</f>
        <v>0</v>
      </c>
      <c r="DK516" s="43" cm="1">
        <f t="array" aca="1" ref="DK516" ca="1">IFERROR(INDEX(Forecast_Capex_Input!BJ$12:BJ$286,$Z516)
*(INDEX(Forecast_Capex_Input!$H$12:$H$286,$Z516)=Repex),0)
*$DG516</f>
        <v>0</v>
      </c>
      <c r="DL516" s="43" cm="1">
        <f t="array" aca="1" ref="DL516" ca="1">IFERROR(INDEX(Forecast_Capex_Input!BK$12:BK$286,$Z516)
*(INDEX(Forecast_Capex_Input!$H$12:$H$286,$Z516)=Repex),0)
*$DG516</f>
        <v>0</v>
      </c>
      <c r="DM516" s="43" cm="1">
        <f t="array" aca="1" ref="DM516" ca="1">IFERROR(INDEX(Forecast_Capex_Input!BL$12:BL$286,$Z516)
*(INDEX(Forecast_Capex_Input!$H$12:$H$286,$Z516)=Repex),0)
*$DG516</f>
        <v>0</v>
      </c>
      <c r="DO516" s="43" t="b" cm="1">
        <f t="array" aca="1" ref="DO516" ca="1">OR($G516=Forecast_Capex_Input!$BN$8:$BN$9)</f>
        <v>0</v>
      </c>
      <c r="DP516" s="43" cm="1">
        <f t="array" aca="1" ref="DP516" ca="1">IFERROR(INDEX(Forecast_Capex_Input!BO$12:BO$286,$Z516)
*(INDEX(Forecast_Capex_Input!$H$12:$H$286,$Z516)=Repex),0)
*$DO516</f>
        <v>0</v>
      </c>
      <c r="DQ516" s="43" cm="1">
        <f t="array" aca="1" ref="DQ516" ca="1">IFERROR(INDEX(Forecast_Capex_Input!BP$12:BP$286,$Z516)
*(INDEX(Forecast_Capex_Input!$H$12:$H$286,$Z516)=Repex),0)
*$DO516</f>
        <v>0</v>
      </c>
      <c r="DR516" s="43" cm="1">
        <f t="array" aca="1" ref="DR516" ca="1">IFERROR(INDEX(Forecast_Capex_Input!BQ$12:BQ$286,$Z516)
*(INDEX(Forecast_Capex_Input!$H$12:$H$286,$Z516)=Repex),0)
*$DO516</f>
        <v>0</v>
      </c>
      <c r="DS516" s="43" cm="1">
        <f t="array" aca="1" ref="DS516" ca="1">IFERROR(INDEX(Forecast_Capex_Input!BR$12:BR$286,$Z516)
*(INDEX(Forecast_Capex_Input!$H$12:$H$286,$Z516)=Repex),0)
*$DO516</f>
        <v>0</v>
      </c>
      <c r="DT516" s="43" cm="1">
        <f t="array" aca="1" ref="DT516" ca="1">IFERROR(INDEX(Forecast_Capex_Input!BS$12:BS$286,$Z516)
*(INDEX(Forecast_Capex_Input!$H$12:$H$286,$Z516)=Repex),0)
*$DO516</f>
        <v>0</v>
      </c>
      <c r="DV516" s="43" t="b" cm="1">
        <f t="array" aca="1" ref="DV516" ca="1">OR($G516=Forecast_Capex_Input!$BU$8:$BU$10)</f>
        <v>0</v>
      </c>
      <c r="DW516" s="43" cm="1">
        <f t="array" aca="1" ref="DW516" ca="1">IFERROR(INDEX(Forecast_Capex_Input!BV$12:BV$286,$Z516)
*(INDEX(Forecast_Capex_Input!$H$12:$H$286,$Z516)=Repex),0)
*$DV516</f>
        <v>0</v>
      </c>
      <c r="DX516" s="43" cm="1">
        <f t="array" aca="1" ref="DX516" ca="1">IFERROR(INDEX(Forecast_Capex_Input!BW$12:BW$286,$Z516)
*(INDEX(Forecast_Capex_Input!$H$12:$H$286,$Z516)=Repex),0)
*$DV516</f>
        <v>0</v>
      </c>
      <c r="DY516" s="43" cm="1">
        <f t="array" aca="1" ref="DY516" ca="1">IFERROR(INDEX(Forecast_Capex_Input!BX$12:BX$286,$Z516)
*(INDEX(Forecast_Capex_Input!$H$12:$H$286,$Z516)=Repex),0)
*$DV516</f>
        <v>0</v>
      </c>
      <c r="DZ516" s="43" cm="1">
        <f t="array" aca="1" ref="DZ516" ca="1">IFERROR(INDEX(Forecast_Capex_Input!BY$12:BY$286,$Z516)
*(INDEX(Forecast_Capex_Input!$H$12:$H$286,$Z516)=Repex),0)
*$DV516</f>
        <v>0</v>
      </c>
      <c r="EA516" s="43" cm="1">
        <f t="array" aca="1" ref="EA516" ca="1">IFERROR(INDEX(Forecast_Capex_Input!BZ$12:BZ$286,$Z516)
*(INDEX(Forecast_Capex_Input!$H$12:$H$286,$Z516)=Repex),0)
*$DV516</f>
        <v>0</v>
      </c>
      <c r="EB516" s="43" cm="1">
        <f t="array" aca="1" ref="EB516" ca="1">IFERROR(INDEX(Forecast_Capex_Input!CA$12:CA$286,$Z516)
*(INDEX(Forecast_Capex_Input!$H$12:$H$286,$Z516)=Repex),0)
*$DV516</f>
        <v>0</v>
      </c>
      <c r="EC516" s="43" cm="1">
        <f t="array" aca="1" ref="EC516" ca="1">IFERROR(INDEX(Forecast_Capex_Input!CB$12:CB$286,$Z516)
*(INDEX(Forecast_Capex_Input!$H$12:$H$286,$Z516)=Repex),0)
*$DV516</f>
        <v>0</v>
      </c>
      <c r="ED516" s="43" cm="1">
        <f t="array" aca="1" ref="ED516" ca="1">IFERROR(INDEX(Forecast_Capex_Input!CC$12:CC$286,$Z516)
*(INDEX(Forecast_Capex_Input!$H$12:$H$286,$Z516)=Repex),0)
*$DV516</f>
        <v>0</v>
      </c>
      <c r="EF516" s="86" t="str">
        <f t="shared" si="49"/>
        <v>N/A</v>
      </c>
      <c r="EG516" s="28" t="str">
        <f>IFERROR(RANK(EF516,EF$11:EF$1010,0)+COUNTIF(EF$11:EF516,EF516)-1,NA)</f>
        <v>N/A</v>
      </c>
    </row>
    <row r="517" spans="3:137" x14ac:dyDescent="0.2">
      <c r="C517" s="28">
        <f t="shared" si="50"/>
        <v>507</v>
      </c>
      <c r="D517" s="9" t="str" cm="1">
        <f t="array" ref="D517">IFERROR(INDEX(Forecast_Capex_Input!$D$12:$D$286,$Z517),NA)</f>
        <v>N/A</v>
      </c>
      <c r="E517" s="24" t="str" cm="1">
        <f t="array" ref="E517">IF($Z517=NA,NA,INDEX(Forecast_Capex_Input!$E$12:$E$286,$Z517))</f>
        <v>N/A</v>
      </c>
      <c r="F517" s="9" t="str" cm="1">
        <f t="array" aca="1" ref="F517" ca="1">IFERROR(INDEX(General!$E$25:$E$26,$AA517),NA)</f>
        <v>N/A</v>
      </c>
      <c r="G517" s="9" t="str" cm="1">
        <f t="array" aca="1" ref="G517" ca="1">IFERROR(INDEX(Forecast_Capex_Input!$AI$11:$BB$11,$AC517),NA)</f>
        <v>N/A</v>
      </c>
      <c r="H517" s="50" t="str" cm="1">
        <f t="array" aca="1" ref="H517" ca="1">IFERROR(INDEX(Forecast_Capex_Input!$AI$12:$BB$286,$Z517,$AC517),NA)</f>
        <v>N/A</v>
      </c>
      <c r="I517" s="150" t="str" cm="1">
        <f t="array" ref="I517">IFERROR(INDEX(Forecast_Capex_Input!$F$12:$F$286,$Z517),NA)</f>
        <v>N/A</v>
      </c>
      <c r="J517" s="150" t="str" cm="1">
        <f t="array" ref="J517">IFERROR(INDEX(Forecast_Capex_Input!G$12:G$286,$Z517),NA)</f>
        <v>N/A</v>
      </c>
      <c r="K517" s="150" t="str" cm="1">
        <f t="array" ref="K517">IFERROR(INDEX(Forecast_Capex_Input!H$12:H$286,$Z517),NA)</f>
        <v>N/A</v>
      </c>
      <c r="L517" s="150" t="str" cm="1">
        <f t="array" ref="L517">IFERROR(INDEX(Forecast_Capex_Input!I$12:I$286,$Z517),NA)</f>
        <v>N/A</v>
      </c>
      <c r="M517" s="150" t="str" cm="1">
        <f t="array" ref="M517">IFERROR(INDEX(Forecast_Capex_Input!J$12:J$286,$Z517),NA)</f>
        <v>N/A</v>
      </c>
      <c r="N517" s="150" t="str" cm="1">
        <f t="array" ref="N517">IFERROR(INDEX(Forecast_Capex_Input!K$12:K$286,$Z517),NA)</f>
        <v>N/A</v>
      </c>
      <c r="O517" s="150" t="str" cm="1">
        <f t="array" ref="O517">IFERROR(INDEX(Forecast_Capex_Input!L$12:L$286,$Z517),NA)</f>
        <v>N/A</v>
      </c>
      <c r="P517" s="150" t="str" cm="1">
        <f t="array" ref="P517">IFERROR(INDEX(Forecast_Capex_Input!M$12:M$286,$Z517),NA)</f>
        <v>N/A</v>
      </c>
      <c r="Q517" s="24" t="str" cm="1">
        <f t="array" ref="Q517">IFERROR(INDEX(Forecast_Capex_Input!N$12:N$286,$Z517),NA)</f>
        <v>N/A</v>
      </c>
      <c r="R517" s="190" cm="1">
        <f t="array" ref="R517">IFERROR(INDEX(Forecast_Capex_Input!O$12:O$286,$Z517),0)</f>
        <v>0</v>
      </c>
      <c r="S517" s="24" cm="1">
        <f t="array" ref="S517">IFERROR(INDEX(Forecast_Capex_Input!P$12:P$286,$Z517),0)</f>
        <v>0</v>
      </c>
      <c r="T517" s="150" t="str" cm="1">
        <f t="array" aca="1" ref="T517" ca="1">IFERROR(INDEX(General!$K$91:$K$110,$AC517),NA)</f>
        <v>N/A</v>
      </c>
      <c r="U517" s="43" cm="1">
        <f t="array" aca="1" ref="U517" ca="1">IFERROR(
IF($F517=General!$E$25,INDEX(Forecast_Capex_Input!S$12:S$286,$Z517),
INDEX(Forecast_Capex_Input!T$12:T$286,$Z517)),0)</f>
        <v>0</v>
      </c>
      <c r="V517" s="82" t="b">
        <f>IFERROR(INDEX(Overheads!$T$19:$T$26,MATCH($I517,Overheads!$E$19:$E$26,0)),FALSE)</f>
        <v>0</v>
      </c>
      <c r="W517" s="209" cm="1">
        <f t="array" ref="W517">IFERROR(
INDEX(Forecast_Capex_Input!CN$12:CN$286,$Z517),0)</f>
        <v>0</v>
      </c>
      <c r="X517" s="209">
        <f>IFERROR(
MATCH($W517,General!$L$39:$S$39,0),1)</f>
        <v>1</v>
      </c>
      <c r="Z517" s="28" t="str">
        <f>IFERROR(
IF(MATCH($C517,Forecast_Capex_Input!$CI$12:$CI$286,1)+1&gt;MAX(Forecast_Capex_Input!$C$12:$C$286),NA,
MATCH($C517,Forecast_Capex_Input!$CI$12:$CI$286,1)+1),1)</f>
        <v>N/A</v>
      </c>
      <c r="AA517" s="28" t="str" cm="1">
        <f t="array" aca="1" ref="AA517" ca="1">IFERROR(
IF(Z516&lt;&gt;Z517,1,
IF(COUNTIF(OFFSET(AA516,0,0,-INDEX(Forecast_Capex_Input!$CG$12:$CG$286,$Z517)),AA516)=INDEX(Forecast_Capex_Input!$CG$12:$CG$286,$Z517),AA516+1,AA516)),NA)</f>
        <v>N/A</v>
      </c>
      <c r="AB517" s="28" t="str" cm="1">
        <f t="array" ref="AB517">IFERROR($C517-IF($Z517=1,1,INDEX(Forecast_Capex_Input!$CI$12:$CI$286,$Z517-1))+1,NA)</f>
        <v>N/A</v>
      </c>
      <c r="AC517" s="28" t="str" cm="1">
        <f t="array" aca="1" ref="AC517" ca="1">IFERROR(IF(AA517=1,
INDEX(Forecast_Capex_Input!$AI$10:$BB$10,SMALL(IF(INDEX(Forecast_Capex_Input!$AI$12:$BB$286,$Z517,0)&gt;0,COLUMN(Forecast_Capex_Input!$AI$10:$BB$10)-COLUMN(Forecast_Capex_Input!$AI$12)+1),ROWS(OFFSET(AC516,0,0,-$AB517)))),
OFFSET(AC516,-INDEX(Forecast_Capex_Input!$CG$12:$CG$286,$Z517)+1,0)),NA)</f>
        <v>N/A</v>
      </c>
      <c r="AD517" s="28" t="str">
        <f t="shared" ca="1" si="47"/>
        <v>N/A</v>
      </c>
      <c r="AE517" s="82" t="b">
        <f t="shared" si="51"/>
        <v>0</v>
      </c>
      <c r="AF517" s="78" t="b">
        <v>0</v>
      </c>
      <c r="AG517" s="82" t="b">
        <f t="shared" si="48"/>
        <v>1</v>
      </c>
      <c r="AI517" s="55">
        <v>0</v>
      </c>
      <c r="AJ517" s="55">
        <v>0</v>
      </c>
      <c r="AK517" s="55">
        <v>0</v>
      </c>
      <c r="AL517" s="55">
        <v>0</v>
      </c>
      <c r="AM517" s="55">
        <v>0</v>
      </c>
      <c r="AN517" s="135">
        <v>0</v>
      </c>
      <c r="AP517" s="55">
        <v>0</v>
      </c>
      <c r="AQ517" s="55">
        <v>0</v>
      </c>
      <c r="AR517" s="55">
        <v>0</v>
      </c>
      <c r="AS517" s="55">
        <v>0</v>
      </c>
      <c r="AT517" s="55">
        <v>0</v>
      </c>
      <c r="AU517" s="135">
        <v>0</v>
      </c>
      <c r="AW517" s="55">
        <v>0</v>
      </c>
      <c r="AX517" s="55">
        <v>0</v>
      </c>
      <c r="AY517" s="55">
        <v>0</v>
      </c>
      <c r="AZ517" s="55">
        <v>0</v>
      </c>
      <c r="BA517" s="55">
        <v>0</v>
      </c>
      <c r="BB517" s="135">
        <v>0</v>
      </c>
      <c r="BD517" s="55">
        <v>0</v>
      </c>
      <c r="BE517" s="55">
        <v>0</v>
      </c>
      <c r="BF517" s="55">
        <v>0</v>
      </c>
      <c r="BG517" s="55">
        <v>0</v>
      </c>
      <c r="BH517" s="55">
        <v>0</v>
      </c>
      <c r="BI517" s="135">
        <v>0</v>
      </c>
      <c r="BK517" s="55">
        <v>0</v>
      </c>
      <c r="BL517" s="55">
        <v>0</v>
      </c>
      <c r="BM517" s="55">
        <v>0</v>
      </c>
      <c r="BN517" s="55">
        <v>0</v>
      </c>
      <c r="BO517" s="55">
        <v>0</v>
      </c>
      <c r="BP517" s="135">
        <v>0</v>
      </c>
      <c r="BR517" s="147">
        <v>0</v>
      </c>
      <c r="BS517" s="147">
        <v>0</v>
      </c>
      <c r="BT517" s="147">
        <v>0</v>
      </c>
      <c r="BU517" s="147">
        <v>0</v>
      </c>
      <c r="BV517" s="147">
        <v>0</v>
      </c>
      <c r="BX517" s="55">
        <v>0</v>
      </c>
      <c r="BY517" s="55">
        <v>0</v>
      </c>
      <c r="BZ517" s="55">
        <v>0</v>
      </c>
      <c r="CA517" s="55">
        <v>0</v>
      </c>
      <c r="CB517" s="55">
        <v>0</v>
      </c>
      <c r="CC517" s="135">
        <v>0</v>
      </c>
      <c r="CE517" s="55">
        <v>0</v>
      </c>
      <c r="CF517" s="55">
        <v>0</v>
      </c>
      <c r="CG517" s="55">
        <v>0</v>
      </c>
      <c r="CH517" s="55">
        <v>0</v>
      </c>
      <c r="CI517" s="55">
        <v>0</v>
      </c>
      <c r="CJ517" s="135">
        <v>0</v>
      </c>
      <c r="CL517" s="55">
        <v>0</v>
      </c>
      <c r="CM517" s="55">
        <v>0</v>
      </c>
      <c r="CN517" s="55">
        <v>0</v>
      </c>
      <c r="CO517" s="55">
        <v>0</v>
      </c>
      <c r="CP517" s="55">
        <v>0</v>
      </c>
      <c r="CQ517" s="135">
        <v>0</v>
      </c>
      <c r="CS517" s="67">
        <v>0</v>
      </c>
      <c r="CT517" s="67">
        <v>0</v>
      </c>
      <c r="CU517" s="67">
        <v>0</v>
      </c>
      <c r="CV517" s="67">
        <v>0</v>
      </c>
      <c r="CW517" s="67">
        <v>0</v>
      </c>
      <c r="CX517" s="135">
        <v>0</v>
      </c>
      <c r="CZ517" s="55">
        <v>0</v>
      </c>
      <c r="DA517" s="55">
        <v>0</v>
      </c>
      <c r="DB517" s="55">
        <v>0</v>
      </c>
      <c r="DC517" s="55">
        <v>0</v>
      </c>
      <c r="DD517" s="55">
        <v>0</v>
      </c>
      <c r="DE517" s="135">
        <v>0</v>
      </c>
      <c r="DG517" s="43" t="b" cm="1">
        <f t="array" aca="1" ref="DG517" ca="1">OR($G517=Forecast_Capex_Input!$BF$8:$BF$10)</f>
        <v>0</v>
      </c>
      <c r="DH517" s="43" cm="1">
        <f t="array" aca="1" ref="DH517" ca="1">IFERROR(INDEX(Forecast_Capex_Input!BG$12:BG$286,$Z517)
*(INDEX(Forecast_Capex_Input!$H$12:$H$286,$Z517)=Repex),0)
*$DG517</f>
        <v>0</v>
      </c>
      <c r="DI517" s="43" cm="1">
        <f t="array" aca="1" ref="DI517" ca="1">IFERROR(INDEX(Forecast_Capex_Input!BH$12:BH$286,$Z517)
*(INDEX(Forecast_Capex_Input!$H$12:$H$286,$Z517)=Repex),0)
*$DG517</f>
        <v>0</v>
      </c>
      <c r="DJ517" s="43" cm="1">
        <f t="array" aca="1" ref="DJ517" ca="1">IFERROR(INDEX(Forecast_Capex_Input!BI$12:BI$286,$Z517)
*(INDEX(Forecast_Capex_Input!$H$12:$H$286,$Z517)=Repex),0)
*$DG517</f>
        <v>0</v>
      </c>
      <c r="DK517" s="43" cm="1">
        <f t="array" aca="1" ref="DK517" ca="1">IFERROR(INDEX(Forecast_Capex_Input!BJ$12:BJ$286,$Z517)
*(INDEX(Forecast_Capex_Input!$H$12:$H$286,$Z517)=Repex),0)
*$DG517</f>
        <v>0</v>
      </c>
      <c r="DL517" s="43" cm="1">
        <f t="array" aca="1" ref="DL517" ca="1">IFERROR(INDEX(Forecast_Capex_Input!BK$12:BK$286,$Z517)
*(INDEX(Forecast_Capex_Input!$H$12:$H$286,$Z517)=Repex),0)
*$DG517</f>
        <v>0</v>
      </c>
      <c r="DM517" s="43" cm="1">
        <f t="array" aca="1" ref="DM517" ca="1">IFERROR(INDEX(Forecast_Capex_Input!BL$12:BL$286,$Z517)
*(INDEX(Forecast_Capex_Input!$H$12:$H$286,$Z517)=Repex),0)
*$DG517</f>
        <v>0</v>
      </c>
      <c r="DO517" s="43" t="b" cm="1">
        <f t="array" aca="1" ref="DO517" ca="1">OR($G517=Forecast_Capex_Input!$BN$8:$BN$9)</f>
        <v>0</v>
      </c>
      <c r="DP517" s="43" cm="1">
        <f t="array" aca="1" ref="DP517" ca="1">IFERROR(INDEX(Forecast_Capex_Input!BO$12:BO$286,$Z517)
*(INDEX(Forecast_Capex_Input!$H$12:$H$286,$Z517)=Repex),0)
*$DO517</f>
        <v>0</v>
      </c>
      <c r="DQ517" s="43" cm="1">
        <f t="array" aca="1" ref="DQ517" ca="1">IFERROR(INDEX(Forecast_Capex_Input!BP$12:BP$286,$Z517)
*(INDEX(Forecast_Capex_Input!$H$12:$H$286,$Z517)=Repex),0)
*$DO517</f>
        <v>0</v>
      </c>
      <c r="DR517" s="43" cm="1">
        <f t="array" aca="1" ref="DR517" ca="1">IFERROR(INDEX(Forecast_Capex_Input!BQ$12:BQ$286,$Z517)
*(INDEX(Forecast_Capex_Input!$H$12:$H$286,$Z517)=Repex),0)
*$DO517</f>
        <v>0</v>
      </c>
      <c r="DS517" s="43" cm="1">
        <f t="array" aca="1" ref="DS517" ca="1">IFERROR(INDEX(Forecast_Capex_Input!BR$12:BR$286,$Z517)
*(INDEX(Forecast_Capex_Input!$H$12:$H$286,$Z517)=Repex),0)
*$DO517</f>
        <v>0</v>
      </c>
      <c r="DT517" s="43" cm="1">
        <f t="array" aca="1" ref="DT517" ca="1">IFERROR(INDEX(Forecast_Capex_Input!BS$12:BS$286,$Z517)
*(INDEX(Forecast_Capex_Input!$H$12:$H$286,$Z517)=Repex),0)
*$DO517</f>
        <v>0</v>
      </c>
      <c r="DV517" s="43" t="b" cm="1">
        <f t="array" aca="1" ref="DV517" ca="1">OR($G517=Forecast_Capex_Input!$BU$8:$BU$10)</f>
        <v>0</v>
      </c>
      <c r="DW517" s="43" cm="1">
        <f t="array" aca="1" ref="DW517" ca="1">IFERROR(INDEX(Forecast_Capex_Input!BV$12:BV$286,$Z517)
*(INDEX(Forecast_Capex_Input!$H$12:$H$286,$Z517)=Repex),0)
*$DV517</f>
        <v>0</v>
      </c>
      <c r="DX517" s="43" cm="1">
        <f t="array" aca="1" ref="DX517" ca="1">IFERROR(INDEX(Forecast_Capex_Input!BW$12:BW$286,$Z517)
*(INDEX(Forecast_Capex_Input!$H$12:$H$286,$Z517)=Repex),0)
*$DV517</f>
        <v>0</v>
      </c>
      <c r="DY517" s="43" cm="1">
        <f t="array" aca="1" ref="DY517" ca="1">IFERROR(INDEX(Forecast_Capex_Input!BX$12:BX$286,$Z517)
*(INDEX(Forecast_Capex_Input!$H$12:$H$286,$Z517)=Repex),0)
*$DV517</f>
        <v>0</v>
      </c>
      <c r="DZ517" s="43" cm="1">
        <f t="array" aca="1" ref="DZ517" ca="1">IFERROR(INDEX(Forecast_Capex_Input!BY$12:BY$286,$Z517)
*(INDEX(Forecast_Capex_Input!$H$12:$H$286,$Z517)=Repex),0)
*$DV517</f>
        <v>0</v>
      </c>
      <c r="EA517" s="43" cm="1">
        <f t="array" aca="1" ref="EA517" ca="1">IFERROR(INDEX(Forecast_Capex_Input!BZ$12:BZ$286,$Z517)
*(INDEX(Forecast_Capex_Input!$H$12:$H$286,$Z517)=Repex),0)
*$DV517</f>
        <v>0</v>
      </c>
      <c r="EB517" s="43" cm="1">
        <f t="array" aca="1" ref="EB517" ca="1">IFERROR(INDEX(Forecast_Capex_Input!CA$12:CA$286,$Z517)
*(INDEX(Forecast_Capex_Input!$H$12:$H$286,$Z517)=Repex),0)
*$DV517</f>
        <v>0</v>
      </c>
      <c r="EC517" s="43" cm="1">
        <f t="array" aca="1" ref="EC517" ca="1">IFERROR(INDEX(Forecast_Capex_Input!CB$12:CB$286,$Z517)
*(INDEX(Forecast_Capex_Input!$H$12:$H$286,$Z517)=Repex),0)
*$DV517</f>
        <v>0</v>
      </c>
      <c r="ED517" s="43" cm="1">
        <f t="array" aca="1" ref="ED517" ca="1">IFERROR(INDEX(Forecast_Capex_Input!CC$12:CC$286,$Z517)
*(INDEX(Forecast_Capex_Input!$H$12:$H$286,$Z517)=Repex),0)
*$DV517</f>
        <v>0</v>
      </c>
      <c r="EF517" s="86" t="str">
        <f t="shared" si="49"/>
        <v>N/A</v>
      </c>
      <c r="EG517" s="28" t="str">
        <f>IFERROR(RANK(EF517,EF$11:EF$1010,0)+COUNTIF(EF$11:EF517,EF517)-1,NA)</f>
        <v>N/A</v>
      </c>
    </row>
    <row r="518" spans="3:137" x14ac:dyDescent="0.2">
      <c r="C518" s="28">
        <f t="shared" si="50"/>
        <v>508</v>
      </c>
      <c r="D518" s="9" t="str" cm="1">
        <f t="array" ref="D518">IFERROR(INDEX(Forecast_Capex_Input!$D$12:$D$286,$Z518),NA)</f>
        <v>N/A</v>
      </c>
      <c r="E518" s="24" t="str" cm="1">
        <f t="array" ref="E518">IF($Z518=NA,NA,INDEX(Forecast_Capex_Input!$E$12:$E$286,$Z518))</f>
        <v>N/A</v>
      </c>
      <c r="F518" s="9" t="str" cm="1">
        <f t="array" aca="1" ref="F518" ca="1">IFERROR(INDEX(General!$E$25:$E$26,$AA518),NA)</f>
        <v>N/A</v>
      </c>
      <c r="G518" s="9" t="str" cm="1">
        <f t="array" aca="1" ref="G518" ca="1">IFERROR(INDEX(Forecast_Capex_Input!$AI$11:$BB$11,$AC518),NA)</f>
        <v>N/A</v>
      </c>
      <c r="H518" s="50" t="str" cm="1">
        <f t="array" aca="1" ref="H518" ca="1">IFERROR(INDEX(Forecast_Capex_Input!$AI$12:$BB$286,$Z518,$AC518),NA)</f>
        <v>N/A</v>
      </c>
      <c r="I518" s="150" t="str" cm="1">
        <f t="array" ref="I518">IFERROR(INDEX(Forecast_Capex_Input!$F$12:$F$286,$Z518),NA)</f>
        <v>N/A</v>
      </c>
      <c r="J518" s="150" t="str" cm="1">
        <f t="array" ref="J518">IFERROR(INDEX(Forecast_Capex_Input!G$12:G$286,$Z518),NA)</f>
        <v>N/A</v>
      </c>
      <c r="K518" s="150" t="str" cm="1">
        <f t="array" ref="K518">IFERROR(INDEX(Forecast_Capex_Input!H$12:H$286,$Z518),NA)</f>
        <v>N/A</v>
      </c>
      <c r="L518" s="150" t="str" cm="1">
        <f t="array" ref="L518">IFERROR(INDEX(Forecast_Capex_Input!I$12:I$286,$Z518),NA)</f>
        <v>N/A</v>
      </c>
      <c r="M518" s="150" t="str" cm="1">
        <f t="array" ref="M518">IFERROR(INDEX(Forecast_Capex_Input!J$12:J$286,$Z518),NA)</f>
        <v>N/A</v>
      </c>
      <c r="N518" s="150" t="str" cm="1">
        <f t="array" ref="N518">IFERROR(INDEX(Forecast_Capex_Input!K$12:K$286,$Z518),NA)</f>
        <v>N/A</v>
      </c>
      <c r="O518" s="150" t="str" cm="1">
        <f t="array" ref="O518">IFERROR(INDEX(Forecast_Capex_Input!L$12:L$286,$Z518),NA)</f>
        <v>N/A</v>
      </c>
      <c r="P518" s="150" t="str" cm="1">
        <f t="array" ref="P518">IFERROR(INDEX(Forecast_Capex_Input!M$12:M$286,$Z518),NA)</f>
        <v>N/A</v>
      </c>
      <c r="Q518" s="24" t="str" cm="1">
        <f t="array" ref="Q518">IFERROR(INDEX(Forecast_Capex_Input!N$12:N$286,$Z518),NA)</f>
        <v>N/A</v>
      </c>
      <c r="R518" s="190" cm="1">
        <f t="array" ref="R518">IFERROR(INDEX(Forecast_Capex_Input!O$12:O$286,$Z518),0)</f>
        <v>0</v>
      </c>
      <c r="S518" s="24" cm="1">
        <f t="array" ref="S518">IFERROR(INDEX(Forecast_Capex_Input!P$12:P$286,$Z518),0)</f>
        <v>0</v>
      </c>
      <c r="T518" s="150" t="str" cm="1">
        <f t="array" aca="1" ref="T518" ca="1">IFERROR(INDEX(General!$K$91:$K$110,$AC518),NA)</f>
        <v>N/A</v>
      </c>
      <c r="U518" s="43" cm="1">
        <f t="array" aca="1" ref="U518" ca="1">IFERROR(
IF($F518=General!$E$25,INDEX(Forecast_Capex_Input!S$12:S$286,$Z518),
INDEX(Forecast_Capex_Input!T$12:T$286,$Z518)),0)</f>
        <v>0</v>
      </c>
      <c r="V518" s="82" t="b">
        <f>IFERROR(INDEX(Overheads!$T$19:$T$26,MATCH($I518,Overheads!$E$19:$E$26,0)),FALSE)</f>
        <v>0</v>
      </c>
      <c r="W518" s="209" cm="1">
        <f t="array" ref="W518">IFERROR(
INDEX(Forecast_Capex_Input!CN$12:CN$286,$Z518),0)</f>
        <v>0</v>
      </c>
      <c r="X518" s="209">
        <f>IFERROR(
MATCH($W518,General!$L$39:$S$39,0),1)</f>
        <v>1</v>
      </c>
      <c r="Z518" s="28" t="str">
        <f>IFERROR(
IF(MATCH($C518,Forecast_Capex_Input!$CI$12:$CI$286,1)+1&gt;MAX(Forecast_Capex_Input!$C$12:$C$286),NA,
MATCH($C518,Forecast_Capex_Input!$CI$12:$CI$286,1)+1),1)</f>
        <v>N/A</v>
      </c>
      <c r="AA518" s="28" t="str" cm="1">
        <f t="array" aca="1" ref="AA518" ca="1">IFERROR(
IF(Z517&lt;&gt;Z518,1,
IF(COUNTIF(OFFSET(AA517,0,0,-INDEX(Forecast_Capex_Input!$CG$12:$CG$286,$Z518)),AA517)=INDEX(Forecast_Capex_Input!$CG$12:$CG$286,$Z518),AA517+1,AA517)),NA)</f>
        <v>N/A</v>
      </c>
      <c r="AB518" s="28" t="str" cm="1">
        <f t="array" ref="AB518">IFERROR($C518-IF($Z518=1,1,INDEX(Forecast_Capex_Input!$CI$12:$CI$286,$Z518-1))+1,NA)</f>
        <v>N/A</v>
      </c>
      <c r="AC518" s="28" t="str" cm="1">
        <f t="array" aca="1" ref="AC518" ca="1">IFERROR(IF(AA518=1,
INDEX(Forecast_Capex_Input!$AI$10:$BB$10,SMALL(IF(INDEX(Forecast_Capex_Input!$AI$12:$BB$286,$Z518,0)&gt;0,COLUMN(Forecast_Capex_Input!$AI$10:$BB$10)-COLUMN(Forecast_Capex_Input!$AI$12)+1),ROWS(OFFSET(AC517,0,0,-$AB518)))),
OFFSET(AC517,-INDEX(Forecast_Capex_Input!$CG$12:$CG$286,$Z518)+1,0)),NA)</f>
        <v>N/A</v>
      </c>
      <c r="AD518" s="28" t="str">
        <f t="shared" ca="1" si="47"/>
        <v>N/A</v>
      </c>
      <c r="AE518" s="82" t="b">
        <f t="shared" si="51"/>
        <v>0</v>
      </c>
      <c r="AF518" s="78" t="b">
        <v>0</v>
      </c>
      <c r="AG518" s="82" t="b">
        <f t="shared" si="48"/>
        <v>1</v>
      </c>
      <c r="AI518" s="55">
        <v>0</v>
      </c>
      <c r="AJ518" s="55">
        <v>0</v>
      </c>
      <c r="AK518" s="55">
        <v>0</v>
      </c>
      <c r="AL518" s="55">
        <v>0</v>
      </c>
      <c r="AM518" s="55">
        <v>0</v>
      </c>
      <c r="AN518" s="135">
        <v>0</v>
      </c>
      <c r="AP518" s="55">
        <v>0</v>
      </c>
      <c r="AQ518" s="55">
        <v>0</v>
      </c>
      <c r="AR518" s="55">
        <v>0</v>
      </c>
      <c r="AS518" s="55">
        <v>0</v>
      </c>
      <c r="AT518" s="55">
        <v>0</v>
      </c>
      <c r="AU518" s="135">
        <v>0</v>
      </c>
      <c r="AW518" s="55">
        <v>0</v>
      </c>
      <c r="AX518" s="55">
        <v>0</v>
      </c>
      <c r="AY518" s="55">
        <v>0</v>
      </c>
      <c r="AZ518" s="55">
        <v>0</v>
      </c>
      <c r="BA518" s="55">
        <v>0</v>
      </c>
      <c r="BB518" s="135">
        <v>0</v>
      </c>
      <c r="BD518" s="55">
        <v>0</v>
      </c>
      <c r="BE518" s="55">
        <v>0</v>
      </c>
      <c r="BF518" s="55">
        <v>0</v>
      </c>
      <c r="BG518" s="55">
        <v>0</v>
      </c>
      <c r="BH518" s="55">
        <v>0</v>
      </c>
      <c r="BI518" s="135">
        <v>0</v>
      </c>
      <c r="BK518" s="55">
        <v>0</v>
      </c>
      <c r="BL518" s="55">
        <v>0</v>
      </c>
      <c r="BM518" s="55">
        <v>0</v>
      </c>
      <c r="BN518" s="55">
        <v>0</v>
      </c>
      <c r="BO518" s="55">
        <v>0</v>
      </c>
      <c r="BP518" s="135">
        <v>0</v>
      </c>
      <c r="BR518" s="147">
        <v>0</v>
      </c>
      <c r="BS518" s="147">
        <v>0</v>
      </c>
      <c r="BT518" s="147">
        <v>0</v>
      </c>
      <c r="BU518" s="147">
        <v>0</v>
      </c>
      <c r="BV518" s="147">
        <v>0</v>
      </c>
      <c r="BX518" s="55">
        <v>0</v>
      </c>
      <c r="BY518" s="55">
        <v>0</v>
      </c>
      <c r="BZ518" s="55">
        <v>0</v>
      </c>
      <c r="CA518" s="55">
        <v>0</v>
      </c>
      <c r="CB518" s="55">
        <v>0</v>
      </c>
      <c r="CC518" s="135">
        <v>0</v>
      </c>
      <c r="CE518" s="55">
        <v>0</v>
      </c>
      <c r="CF518" s="55">
        <v>0</v>
      </c>
      <c r="CG518" s="55">
        <v>0</v>
      </c>
      <c r="CH518" s="55">
        <v>0</v>
      </c>
      <c r="CI518" s="55">
        <v>0</v>
      </c>
      <c r="CJ518" s="135">
        <v>0</v>
      </c>
      <c r="CL518" s="55">
        <v>0</v>
      </c>
      <c r="CM518" s="55">
        <v>0</v>
      </c>
      <c r="CN518" s="55">
        <v>0</v>
      </c>
      <c r="CO518" s="55">
        <v>0</v>
      </c>
      <c r="CP518" s="55">
        <v>0</v>
      </c>
      <c r="CQ518" s="135">
        <v>0</v>
      </c>
      <c r="CS518" s="67">
        <v>0</v>
      </c>
      <c r="CT518" s="67">
        <v>0</v>
      </c>
      <c r="CU518" s="67">
        <v>0</v>
      </c>
      <c r="CV518" s="67">
        <v>0</v>
      </c>
      <c r="CW518" s="67">
        <v>0</v>
      </c>
      <c r="CX518" s="135">
        <v>0</v>
      </c>
      <c r="CZ518" s="55">
        <v>0</v>
      </c>
      <c r="DA518" s="55">
        <v>0</v>
      </c>
      <c r="DB518" s="55">
        <v>0</v>
      </c>
      <c r="DC518" s="55">
        <v>0</v>
      </c>
      <c r="DD518" s="55">
        <v>0</v>
      </c>
      <c r="DE518" s="135">
        <v>0</v>
      </c>
      <c r="DG518" s="43" t="b" cm="1">
        <f t="array" aca="1" ref="DG518" ca="1">OR($G518=Forecast_Capex_Input!$BF$8:$BF$10)</f>
        <v>0</v>
      </c>
      <c r="DH518" s="43" cm="1">
        <f t="array" aca="1" ref="DH518" ca="1">IFERROR(INDEX(Forecast_Capex_Input!BG$12:BG$286,$Z518)
*(INDEX(Forecast_Capex_Input!$H$12:$H$286,$Z518)=Repex),0)
*$DG518</f>
        <v>0</v>
      </c>
      <c r="DI518" s="43" cm="1">
        <f t="array" aca="1" ref="DI518" ca="1">IFERROR(INDEX(Forecast_Capex_Input!BH$12:BH$286,$Z518)
*(INDEX(Forecast_Capex_Input!$H$12:$H$286,$Z518)=Repex),0)
*$DG518</f>
        <v>0</v>
      </c>
      <c r="DJ518" s="43" cm="1">
        <f t="array" aca="1" ref="DJ518" ca="1">IFERROR(INDEX(Forecast_Capex_Input!BI$12:BI$286,$Z518)
*(INDEX(Forecast_Capex_Input!$H$12:$H$286,$Z518)=Repex),0)
*$DG518</f>
        <v>0</v>
      </c>
      <c r="DK518" s="43" cm="1">
        <f t="array" aca="1" ref="DK518" ca="1">IFERROR(INDEX(Forecast_Capex_Input!BJ$12:BJ$286,$Z518)
*(INDEX(Forecast_Capex_Input!$H$12:$H$286,$Z518)=Repex),0)
*$DG518</f>
        <v>0</v>
      </c>
      <c r="DL518" s="43" cm="1">
        <f t="array" aca="1" ref="DL518" ca="1">IFERROR(INDEX(Forecast_Capex_Input!BK$12:BK$286,$Z518)
*(INDEX(Forecast_Capex_Input!$H$12:$H$286,$Z518)=Repex),0)
*$DG518</f>
        <v>0</v>
      </c>
      <c r="DM518" s="43" cm="1">
        <f t="array" aca="1" ref="DM518" ca="1">IFERROR(INDEX(Forecast_Capex_Input!BL$12:BL$286,$Z518)
*(INDEX(Forecast_Capex_Input!$H$12:$H$286,$Z518)=Repex),0)
*$DG518</f>
        <v>0</v>
      </c>
      <c r="DO518" s="43" t="b" cm="1">
        <f t="array" aca="1" ref="DO518" ca="1">OR($G518=Forecast_Capex_Input!$BN$8:$BN$9)</f>
        <v>0</v>
      </c>
      <c r="DP518" s="43" cm="1">
        <f t="array" aca="1" ref="DP518" ca="1">IFERROR(INDEX(Forecast_Capex_Input!BO$12:BO$286,$Z518)
*(INDEX(Forecast_Capex_Input!$H$12:$H$286,$Z518)=Repex),0)
*$DO518</f>
        <v>0</v>
      </c>
      <c r="DQ518" s="43" cm="1">
        <f t="array" aca="1" ref="DQ518" ca="1">IFERROR(INDEX(Forecast_Capex_Input!BP$12:BP$286,$Z518)
*(INDEX(Forecast_Capex_Input!$H$12:$H$286,$Z518)=Repex),0)
*$DO518</f>
        <v>0</v>
      </c>
      <c r="DR518" s="43" cm="1">
        <f t="array" aca="1" ref="DR518" ca="1">IFERROR(INDEX(Forecast_Capex_Input!BQ$12:BQ$286,$Z518)
*(INDEX(Forecast_Capex_Input!$H$12:$H$286,$Z518)=Repex),0)
*$DO518</f>
        <v>0</v>
      </c>
      <c r="DS518" s="43" cm="1">
        <f t="array" aca="1" ref="DS518" ca="1">IFERROR(INDEX(Forecast_Capex_Input!BR$12:BR$286,$Z518)
*(INDEX(Forecast_Capex_Input!$H$12:$H$286,$Z518)=Repex),0)
*$DO518</f>
        <v>0</v>
      </c>
      <c r="DT518" s="43" cm="1">
        <f t="array" aca="1" ref="DT518" ca="1">IFERROR(INDEX(Forecast_Capex_Input!BS$12:BS$286,$Z518)
*(INDEX(Forecast_Capex_Input!$H$12:$H$286,$Z518)=Repex),0)
*$DO518</f>
        <v>0</v>
      </c>
      <c r="DV518" s="43" t="b" cm="1">
        <f t="array" aca="1" ref="DV518" ca="1">OR($G518=Forecast_Capex_Input!$BU$8:$BU$10)</f>
        <v>0</v>
      </c>
      <c r="DW518" s="43" cm="1">
        <f t="array" aca="1" ref="DW518" ca="1">IFERROR(INDEX(Forecast_Capex_Input!BV$12:BV$286,$Z518)
*(INDEX(Forecast_Capex_Input!$H$12:$H$286,$Z518)=Repex),0)
*$DV518</f>
        <v>0</v>
      </c>
      <c r="DX518" s="43" cm="1">
        <f t="array" aca="1" ref="DX518" ca="1">IFERROR(INDEX(Forecast_Capex_Input!BW$12:BW$286,$Z518)
*(INDEX(Forecast_Capex_Input!$H$12:$H$286,$Z518)=Repex),0)
*$DV518</f>
        <v>0</v>
      </c>
      <c r="DY518" s="43" cm="1">
        <f t="array" aca="1" ref="DY518" ca="1">IFERROR(INDEX(Forecast_Capex_Input!BX$12:BX$286,$Z518)
*(INDEX(Forecast_Capex_Input!$H$12:$H$286,$Z518)=Repex),0)
*$DV518</f>
        <v>0</v>
      </c>
      <c r="DZ518" s="43" cm="1">
        <f t="array" aca="1" ref="DZ518" ca="1">IFERROR(INDEX(Forecast_Capex_Input!BY$12:BY$286,$Z518)
*(INDEX(Forecast_Capex_Input!$H$12:$H$286,$Z518)=Repex),0)
*$DV518</f>
        <v>0</v>
      </c>
      <c r="EA518" s="43" cm="1">
        <f t="array" aca="1" ref="EA518" ca="1">IFERROR(INDEX(Forecast_Capex_Input!BZ$12:BZ$286,$Z518)
*(INDEX(Forecast_Capex_Input!$H$12:$H$286,$Z518)=Repex),0)
*$DV518</f>
        <v>0</v>
      </c>
      <c r="EB518" s="43" cm="1">
        <f t="array" aca="1" ref="EB518" ca="1">IFERROR(INDEX(Forecast_Capex_Input!CA$12:CA$286,$Z518)
*(INDEX(Forecast_Capex_Input!$H$12:$H$286,$Z518)=Repex),0)
*$DV518</f>
        <v>0</v>
      </c>
      <c r="EC518" s="43" cm="1">
        <f t="array" aca="1" ref="EC518" ca="1">IFERROR(INDEX(Forecast_Capex_Input!CB$12:CB$286,$Z518)
*(INDEX(Forecast_Capex_Input!$H$12:$H$286,$Z518)=Repex),0)
*$DV518</f>
        <v>0</v>
      </c>
      <c r="ED518" s="43" cm="1">
        <f t="array" aca="1" ref="ED518" ca="1">IFERROR(INDEX(Forecast_Capex_Input!CC$12:CC$286,$Z518)
*(INDEX(Forecast_Capex_Input!$H$12:$H$286,$Z518)=Repex),0)
*$DV518</f>
        <v>0</v>
      </c>
      <c r="EF518" s="86" t="str">
        <f t="shared" si="49"/>
        <v>N/A</v>
      </c>
      <c r="EG518" s="28" t="str">
        <f>IFERROR(RANK(EF518,EF$11:EF$1010,0)+COUNTIF(EF$11:EF518,EF518)-1,NA)</f>
        <v>N/A</v>
      </c>
    </row>
    <row r="519" spans="3:137" x14ac:dyDescent="0.2">
      <c r="C519" s="28">
        <f t="shared" si="50"/>
        <v>509</v>
      </c>
      <c r="D519" s="9" t="str" cm="1">
        <f t="array" ref="D519">IFERROR(INDEX(Forecast_Capex_Input!$D$12:$D$286,$Z519),NA)</f>
        <v>N/A</v>
      </c>
      <c r="E519" s="24" t="str" cm="1">
        <f t="array" ref="E519">IF($Z519=NA,NA,INDEX(Forecast_Capex_Input!$E$12:$E$286,$Z519))</f>
        <v>N/A</v>
      </c>
      <c r="F519" s="9" t="str" cm="1">
        <f t="array" aca="1" ref="F519" ca="1">IFERROR(INDEX(General!$E$25:$E$26,$AA519),NA)</f>
        <v>N/A</v>
      </c>
      <c r="G519" s="9" t="str" cm="1">
        <f t="array" aca="1" ref="G519" ca="1">IFERROR(INDEX(Forecast_Capex_Input!$AI$11:$BB$11,$AC519),NA)</f>
        <v>N/A</v>
      </c>
      <c r="H519" s="50" t="str" cm="1">
        <f t="array" aca="1" ref="H519" ca="1">IFERROR(INDEX(Forecast_Capex_Input!$AI$12:$BB$286,$Z519,$AC519),NA)</f>
        <v>N/A</v>
      </c>
      <c r="I519" s="150" t="str" cm="1">
        <f t="array" ref="I519">IFERROR(INDEX(Forecast_Capex_Input!$F$12:$F$286,$Z519),NA)</f>
        <v>N/A</v>
      </c>
      <c r="J519" s="150" t="str" cm="1">
        <f t="array" ref="J519">IFERROR(INDEX(Forecast_Capex_Input!G$12:G$286,$Z519),NA)</f>
        <v>N/A</v>
      </c>
      <c r="K519" s="150" t="str" cm="1">
        <f t="array" ref="K519">IFERROR(INDEX(Forecast_Capex_Input!H$12:H$286,$Z519),NA)</f>
        <v>N/A</v>
      </c>
      <c r="L519" s="150" t="str" cm="1">
        <f t="array" ref="L519">IFERROR(INDEX(Forecast_Capex_Input!I$12:I$286,$Z519),NA)</f>
        <v>N/A</v>
      </c>
      <c r="M519" s="150" t="str" cm="1">
        <f t="array" ref="M519">IFERROR(INDEX(Forecast_Capex_Input!J$12:J$286,$Z519),NA)</f>
        <v>N/A</v>
      </c>
      <c r="N519" s="150" t="str" cm="1">
        <f t="array" ref="N519">IFERROR(INDEX(Forecast_Capex_Input!K$12:K$286,$Z519),NA)</f>
        <v>N/A</v>
      </c>
      <c r="O519" s="150" t="str" cm="1">
        <f t="array" ref="O519">IFERROR(INDEX(Forecast_Capex_Input!L$12:L$286,$Z519),NA)</f>
        <v>N/A</v>
      </c>
      <c r="P519" s="150" t="str" cm="1">
        <f t="array" ref="P519">IFERROR(INDEX(Forecast_Capex_Input!M$12:M$286,$Z519),NA)</f>
        <v>N/A</v>
      </c>
      <c r="Q519" s="24" t="str" cm="1">
        <f t="array" ref="Q519">IFERROR(INDEX(Forecast_Capex_Input!N$12:N$286,$Z519),NA)</f>
        <v>N/A</v>
      </c>
      <c r="R519" s="190" cm="1">
        <f t="array" ref="R519">IFERROR(INDEX(Forecast_Capex_Input!O$12:O$286,$Z519),0)</f>
        <v>0</v>
      </c>
      <c r="S519" s="24" cm="1">
        <f t="array" ref="S519">IFERROR(INDEX(Forecast_Capex_Input!P$12:P$286,$Z519),0)</f>
        <v>0</v>
      </c>
      <c r="T519" s="150" t="str" cm="1">
        <f t="array" aca="1" ref="T519" ca="1">IFERROR(INDEX(General!$K$91:$K$110,$AC519),NA)</f>
        <v>N/A</v>
      </c>
      <c r="U519" s="43" cm="1">
        <f t="array" aca="1" ref="U519" ca="1">IFERROR(
IF($F519=General!$E$25,INDEX(Forecast_Capex_Input!S$12:S$286,$Z519),
INDEX(Forecast_Capex_Input!T$12:T$286,$Z519)),0)</f>
        <v>0</v>
      </c>
      <c r="V519" s="82" t="b">
        <f>IFERROR(INDEX(Overheads!$T$19:$T$26,MATCH($I519,Overheads!$E$19:$E$26,0)),FALSE)</f>
        <v>0</v>
      </c>
      <c r="W519" s="209" cm="1">
        <f t="array" ref="W519">IFERROR(
INDEX(Forecast_Capex_Input!CN$12:CN$286,$Z519),0)</f>
        <v>0</v>
      </c>
      <c r="X519" s="209">
        <f>IFERROR(
MATCH($W519,General!$L$39:$S$39,0),1)</f>
        <v>1</v>
      </c>
      <c r="Z519" s="28" t="str">
        <f>IFERROR(
IF(MATCH($C519,Forecast_Capex_Input!$CI$12:$CI$286,1)+1&gt;MAX(Forecast_Capex_Input!$C$12:$C$286),NA,
MATCH($C519,Forecast_Capex_Input!$CI$12:$CI$286,1)+1),1)</f>
        <v>N/A</v>
      </c>
      <c r="AA519" s="28" t="str" cm="1">
        <f t="array" aca="1" ref="AA519" ca="1">IFERROR(
IF(Z518&lt;&gt;Z519,1,
IF(COUNTIF(OFFSET(AA518,0,0,-INDEX(Forecast_Capex_Input!$CG$12:$CG$286,$Z519)),AA518)=INDEX(Forecast_Capex_Input!$CG$12:$CG$286,$Z519),AA518+1,AA518)),NA)</f>
        <v>N/A</v>
      </c>
      <c r="AB519" s="28" t="str" cm="1">
        <f t="array" ref="AB519">IFERROR($C519-IF($Z519=1,1,INDEX(Forecast_Capex_Input!$CI$12:$CI$286,$Z519-1))+1,NA)</f>
        <v>N/A</v>
      </c>
      <c r="AC519" s="28" t="str" cm="1">
        <f t="array" aca="1" ref="AC519" ca="1">IFERROR(IF(AA519=1,
INDEX(Forecast_Capex_Input!$AI$10:$BB$10,SMALL(IF(INDEX(Forecast_Capex_Input!$AI$12:$BB$286,$Z519,0)&gt;0,COLUMN(Forecast_Capex_Input!$AI$10:$BB$10)-COLUMN(Forecast_Capex_Input!$AI$12)+1),ROWS(OFFSET(AC518,0,0,-$AB519)))),
OFFSET(AC518,-INDEX(Forecast_Capex_Input!$CG$12:$CG$286,$Z519)+1,0)),NA)</f>
        <v>N/A</v>
      </c>
      <c r="AD519" s="28" t="str">
        <f t="shared" ca="1" si="47"/>
        <v>N/A</v>
      </c>
      <c r="AE519" s="82" t="b">
        <f t="shared" si="51"/>
        <v>0</v>
      </c>
      <c r="AF519" s="78" t="b">
        <v>0</v>
      </c>
      <c r="AG519" s="82" t="b">
        <f t="shared" si="48"/>
        <v>1</v>
      </c>
      <c r="AI519" s="55">
        <v>0</v>
      </c>
      <c r="AJ519" s="55">
        <v>0</v>
      </c>
      <c r="AK519" s="55">
        <v>0</v>
      </c>
      <c r="AL519" s="55">
        <v>0</v>
      </c>
      <c r="AM519" s="55">
        <v>0</v>
      </c>
      <c r="AN519" s="135">
        <v>0</v>
      </c>
      <c r="AP519" s="55">
        <v>0</v>
      </c>
      <c r="AQ519" s="55">
        <v>0</v>
      </c>
      <c r="AR519" s="55">
        <v>0</v>
      </c>
      <c r="AS519" s="55">
        <v>0</v>
      </c>
      <c r="AT519" s="55">
        <v>0</v>
      </c>
      <c r="AU519" s="135">
        <v>0</v>
      </c>
      <c r="AW519" s="55">
        <v>0</v>
      </c>
      <c r="AX519" s="55">
        <v>0</v>
      </c>
      <c r="AY519" s="55">
        <v>0</v>
      </c>
      <c r="AZ519" s="55">
        <v>0</v>
      </c>
      <c r="BA519" s="55">
        <v>0</v>
      </c>
      <c r="BB519" s="135">
        <v>0</v>
      </c>
      <c r="BD519" s="55">
        <v>0</v>
      </c>
      <c r="BE519" s="55">
        <v>0</v>
      </c>
      <c r="BF519" s="55">
        <v>0</v>
      </c>
      <c r="BG519" s="55">
        <v>0</v>
      </c>
      <c r="BH519" s="55">
        <v>0</v>
      </c>
      <c r="BI519" s="135">
        <v>0</v>
      </c>
      <c r="BK519" s="55">
        <v>0</v>
      </c>
      <c r="BL519" s="55">
        <v>0</v>
      </c>
      <c r="BM519" s="55">
        <v>0</v>
      </c>
      <c r="BN519" s="55">
        <v>0</v>
      </c>
      <c r="BO519" s="55">
        <v>0</v>
      </c>
      <c r="BP519" s="135">
        <v>0</v>
      </c>
      <c r="BR519" s="147">
        <v>0</v>
      </c>
      <c r="BS519" s="147">
        <v>0</v>
      </c>
      <c r="BT519" s="147">
        <v>0</v>
      </c>
      <c r="BU519" s="147">
        <v>0</v>
      </c>
      <c r="BV519" s="147">
        <v>0</v>
      </c>
      <c r="BX519" s="55">
        <v>0</v>
      </c>
      <c r="BY519" s="55">
        <v>0</v>
      </c>
      <c r="BZ519" s="55">
        <v>0</v>
      </c>
      <c r="CA519" s="55">
        <v>0</v>
      </c>
      <c r="CB519" s="55">
        <v>0</v>
      </c>
      <c r="CC519" s="135">
        <v>0</v>
      </c>
      <c r="CE519" s="55">
        <v>0</v>
      </c>
      <c r="CF519" s="55">
        <v>0</v>
      </c>
      <c r="CG519" s="55">
        <v>0</v>
      </c>
      <c r="CH519" s="55">
        <v>0</v>
      </c>
      <c r="CI519" s="55">
        <v>0</v>
      </c>
      <c r="CJ519" s="135">
        <v>0</v>
      </c>
      <c r="CL519" s="55">
        <v>0</v>
      </c>
      <c r="CM519" s="55">
        <v>0</v>
      </c>
      <c r="CN519" s="55">
        <v>0</v>
      </c>
      <c r="CO519" s="55">
        <v>0</v>
      </c>
      <c r="CP519" s="55">
        <v>0</v>
      </c>
      <c r="CQ519" s="135">
        <v>0</v>
      </c>
      <c r="CS519" s="67">
        <v>0</v>
      </c>
      <c r="CT519" s="67">
        <v>0</v>
      </c>
      <c r="CU519" s="67">
        <v>0</v>
      </c>
      <c r="CV519" s="67">
        <v>0</v>
      </c>
      <c r="CW519" s="67">
        <v>0</v>
      </c>
      <c r="CX519" s="135">
        <v>0</v>
      </c>
      <c r="CZ519" s="55">
        <v>0</v>
      </c>
      <c r="DA519" s="55">
        <v>0</v>
      </c>
      <c r="DB519" s="55">
        <v>0</v>
      </c>
      <c r="DC519" s="55">
        <v>0</v>
      </c>
      <c r="DD519" s="55">
        <v>0</v>
      </c>
      <c r="DE519" s="135">
        <v>0</v>
      </c>
      <c r="DG519" s="43" t="b" cm="1">
        <f t="array" aca="1" ref="DG519" ca="1">OR($G519=Forecast_Capex_Input!$BF$8:$BF$10)</f>
        <v>0</v>
      </c>
      <c r="DH519" s="43" cm="1">
        <f t="array" aca="1" ref="DH519" ca="1">IFERROR(INDEX(Forecast_Capex_Input!BG$12:BG$286,$Z519)
*(INDEX(Forecast_Capex_Input!$H$12:$H$286,$Z519)=Repex),0)
*$DG519</f>
        <v>0</v>
      </c>
      <c r="DI519" s="43" cm="1">
        <f t="array" aca="1" ref="DI519" ca="1">IFERROR(INDEX(Forecast_Capex_Input!BH$12:BH$286,$Z519)
*(INDEX(Forecast_Capex_Input!$H$12:$H$286,$Z519)=Repex),0)
*$DG519</f>
        <v>0</v>
      </c>
      <c r="DJ519" s="43" cm="1">
        <f t="array" aca="1" ref="DJ519" ca="1">IFERROR(INDEX(Forecast_Capex_Input!BI$12:BI$286,$Z519)
*(INDEX(Forecast_Capex_Input!$H$12:$H$286,$Z519)=Repex),0)
*$DG519</f>
        <v>0</v>
      </c>
      <c r="DK519" s="43" cm="1">
        <f t="array" aca="1" ref="DK519" ca="1">IFERROR(INDEX(Forecast_Capex_Input!BJ$12:BJ$286,$Z519)
*(INDEX(Forecast_Capex_Input!$H$12:$H$286,$Z519)=Repex),0)
*$DG519</f>
        <v>0</v>
      </c>
      <c r="DL519" s="43" cm="1">
        <f t="array" aca="1" ref="DL519" ca="1">IFERROR(INDEX(Forecast_Capex_Input!BK$12:BK$286,$Z519)
*(INDEX(Forecast_Capex_Input!$H$12:$H$286,$Z519)=Repex),0)
*$DG519</f>
        <v>0</v>
      </c>
      <c r="DM519" s="43" cm="1">
        <f t="array" aca="1" ref="DM519" ca="1">IFERROR(INDEX(Forecast_Capex_Input!BL$12:BL$286,$Z519)
*(INDEX(Forecast_Capex_Input!$H$12:$H$286,$Z519)=Repex),0)
*$DG519</f>
        <v>0</v>
      </c>
      <c r="DO519" s="43" t="b" cm="1">
        <f t="array" aca="1" ref="DO519" ca="1">OR($G519=Forecast_Capex_Input!$BN$8:$BN$9)</f>
        <v>0</v>
      </c>
      <c r="DP519" s="43" cm="1">
        <f t="array" aca="1" ref="DP519" ca="1">IFERROR(INDEX(Forecast_Capex_Input!BO$12:BO$286,$Z519)
*(INDEX(Forecast_Capex_Input!$H$12:$H$286,$Z519)=Repex),0)
*$DO519</f>
        <v>0</v>
      </c>
      <c r="DQ519" s="43" cm="1">
        <f t="array" aca="1" ref="DQ519" ca="1">IFERROR(INDEX(Forecast_Capex_Input!BP$12:BP$286,$Z519)
*(INDEX(Forecast_Capex_Input!$H$12:$H$286,$Z519)=Repex),0)
*$DO519</f>
        <v>0</v>
      </c>
      <c r="DR519" s="43" cm="1">
        <f t="array" aca="1" ref="DR519" ca="1">IFERROR(INDEX(Forecast_Capex_Input!BQ$12:BQ$286,$Z519)
*(INDEX(Forecast_Capex_Input!$H$12:$H$286,$Z519)=Repex),0)
*$DO519</f>
        <v>0</v>
      </c>
      <c r="DS519" s="43" cm="1">
        <f t="array" aca="1" ref="DS519" ca="1">IFERROR(INDEX(Forecast_Capex_Input!BR$12:BR$286,$Z519)
*(INDEX(Forecast_Capex_Input!$H$12:$H$286,$Z519)=Repex),0)
*$DO519</f>
        <v>0</v>
      </c>
      <c r="DT519" s="43" cm="1">
        <f t="array" aca="1" ref="DT519" ca="1">IFERROR(INDEX(Forecast_Capex_Input!BS$12:BS$286,$Z519)
*(INDEX(Forecast_Capex_Input!$H$12:$H$286,$Z519)=Repex),0)
*$DO519</f>
        <v>0</v>
      </c>
      <c r="DV519" s="43" t="b" cm="1">
        <f t="array" aca="1" ref="DV519" ca="1">OR($G519=Forecast_Capex_Input!$BU$8:$BU$10)</f>
        <v>0</v>
      </c>
      <c r="DW519" s="43" cm="1">
        <f t="array" aca="1" ref="DW519" ca="1">IFERROR(INDEX(Forecast_Capex_Input!BV$12:BV$286,$Z519)
*(INDEX(Forecast_Capex_Input!$H$12:$H$286,$Z519)=Repex),0)
*$DV519</f>
        <v>0</v>
      </c>
      <c r="DX519" s="43" cm="1">
        <f t="array" aca="1" ref="DX519" ca="1">IFERROR(INDEX(Forecast_Capex_Input!BW$12:BW$286,$Z519)
*(INDEX(Forecast_Capex_Input!$H$12:$H$286,$Z519)=Repex),0)
*$DV519</f>
        <v>0</v>
      </c>
      <c r="DY519" s="43" cm="1">
        <f t="array" aca="1" ref="DY519" ca="1">IFERROR(INDEX(Forecast_Capex_Input!BX$12:BX$286,$Z519)
*(INDEX(Forecast_Capex_Input!$H$12:$H$286,$Z519)=Repex),0)
*$DV519</f>
        <v>0</v>
      </c>
      <c r="DZ519" s="43" cm="1">
        <f t="array" aca="1" ref="DZ519" ca="1">IFERROR(INDEX(Forecast_Capex_Input!BY$12:BY$286,$Z519)
*(INDEX(Forecast_Capex_Input!$H$12:$H$286,$Z519)=Repex),0)
*$DV519</f>
        <v>0</v>
      </c>
      <c r="EA519" s="43" cm="1">
        <f t="array" aca="1" ref="EA519" ca="1">IFERROR(INDEX(Forecast_Capex_Input!BZ$12:BZ$286,$Z519)
*(INDEX(Forecast_Capex_Input!$H$12:$H$286,$Z519)=Repex),0)
*$DV519</f>
        <v>0</v>
      </c>
      <c r="EB519" s="43" cm="1">
        <f t="array" aca="1" ref="EB519" ca="1">IFERROR(INDEX(Forecast_Capex_Input!CA$12:CA$286,$Z519)
*(INDEX(Forecast_Capex_Input!$H$12:$H$286,$Z519)=Repex),0)
*$DV519</f>
        <v>0</v>
      </c>
      <c r="EC519" s="43" cm="1">
        <f t="array" aca="1" ref="EC519" ca="1">IFERROR(INDEX(Forecast_Capex_Input!CB$12:CB$286,$Z519)
*(INDEX(Forecast_Capex_Input!$H$12:$H$286,$Z519)=Repex),0)
*$DV519</f>
        <v>0</v>
      </c>
      <c r="ED519" s="43" cm="1">
        <f t="array" aca="1" ref="ED519" ca="1">IFERROR(INDEX(Forecast_Capex_Input!CC$12:CC$286,$Z519)
*(INDEX(Forecast_Capex_Input!$H$12:$H$286,$Z519)=Repex),0)
*$DV519</f>
        <v>0</v>
      </c>
      <c r="EF519" s="86" t="str">
        <f t="shared" si="49"/>
        <v>N/A</v>
      </c>
      <c r="EG519" s="28" t="str">
        <f>IFERROR(RANK(EF519,EF$11:EF$1010,0)+COUNTIF(EF$11:EF519,EF519)-1,NA)</f>
        <v>N/A</v>
      </c>
    </row>
    <row r="520" spans="3:137" x14ac:dyDescent="0.2">
      <c r="C520" s="28">
        <f t="shared" si="50"/>
        <v>510</v>
      </c>
      <c r="D520" s="9" t="str" cm="1">
        <f t="array" ref="D520">IFERROR(INDEX(Forecast_Capex_Input!$D$12:$D$286,$Z520),NA)</f>
        <v>N/A</v>
      </c>
      <c r="E520" s="24" t="str" cm="1">
        <f t="array" ref="E520">IF($Z520=NA,NA,INDEX(Forecast_Capex_Input!$E$12:$E$286,$Z520))</f>
        <v>N/A</v>
      </c>
      <c r="F520" s="9" t="str" cm="1">
        <f t="array" aca="1" ref="F520" ca="1">IFERROR(INDEX(General!$E$25:$E$26,$AA520),NA)</f>
        <v>N/A</v>
      </c>
      <c r="G520" s="9" t="str" cm="1">
        <f t="array" aca="1" ref="G520" ca="1">IFERROR(INDEX(Forecast_Capex_Input!$AI$11:$BB$11,$AC520),NA)</f>
        <v>N/A</v>
      </c>
      <c r="H520" s="50" t="str" cm="1">
        <f t="array" aca="1" ref="H520" ca="1">IFERROR(INDEX(Forecast_Capex_Input!$AI$12:$BB$286,$Z520,$AC520),NA)</f>
        <v>N/A</v>
      </c>
      <c r="I520" s="150" t="str" cm="1">
        <f t="array" ref="I520">IFERROR(INDEX(Forecast_Capex_Input!$F$12:$F$286,$Z520),NA)</f>
        <v>N/A</v>
      </c>
      <c r="J520" s="150" t="str" cm="1">
        <f t="array" ref="J520">IFERROR(INDEX(Forecast_Capex_Input!G$12:G$286,$Z520),NA)</f>
        <v>N/A</v>
      </c>
      <c r="K520" s="150" t="str" cm="1">
        <f t="array" ref="K520">IFERROR(INDEX(Forecast_Capex_Input!H$12:H$286,$Z520),NA)</f>
        <v>N/A</v>
      </c>
      <c r="L520" s="150" t="str" cm="1">
        <f t="array" ref="L520">IFERROR(INDEX(Forecast_Capex_Input!I$12:I$286,$Z520),NA)</f>
        <v>N/A</v>
      </c>
      <c r="M520" s="150" t="str" cm="1">
        <f t="array" ref="M520">IFERROR(INDEX(Forecast_Capex_Input!J$12:J$286,$Z520),NA)</f>
        <v>N/A</v>
      </c>
      <c r="N520" s="150" t="str" cm="1">
        <f t="array" ref="N520">IFERROR(INDEX(Forecast_Capex_Input!K$12:K$286,$Z520),NA)</f>
        <v>N/A</v>
      </c>
      <c r="O520" s="150" t="str" cm="1">
        <f t="array" ref="O520">IFERROR(INDEX(Forecast_Capex_Input!L$12:L$286,$Z520),NA)</f>
        <v>N/A</v>
      </c>
      <c r="P520" s="150" t="str" cm="1">
        <f t="array" ref="P520">IFERROR(INDEX(Forecast_Capex_Input!M$12:M$286,$Z520),NA)</f>
        <v>N/A</v>
      </c>
      <c r="Q520" s="24" t="str" cm="1">
        <f t="array" ref="Q520">IFERROR(INDEX(Forecast_Capex_Input!N$12:N$286,$Z520),NA)</f>
        <v>N/A</v>
      </c>
      <c r="R520" s="190" cm="1">
        <f t="array" ref="R520">IFERROR(INDEX(Forecast_Capex_Input!O$12:O$286,$Z520),0)</f>
        <v>0</v>
      </c>
      <c r="S520" s="24" cm="1">
        <f t="array" ref="S520">IFERROR(INDEX(Forecast_Capex_Input!P$12:P$286,$Z520),0)</f>
        <v>0</v>
      </c>
      <c r="T520" s="150" t="str" cm="1">
        <f t="array" aca="1" ref="T520" ca="1">IFERROR(INDEX(General!$K$91:$K$110,$AC520),NA)</f>
        <v>N/A</v>
      </c>
      <c r="U520" s="43" cm="1">
        <f t="array" aca="1" ref="U520" ca="1">IFERROR(
IF($F520=General!$E$25,INDEX(Forecast_Capex_Input!S$12:S$286,$Z520),
INDEX(Forecast_Capex_Input!T$12:T$286,$Z520)),0)</f>
        <v>0</v>
      </c>
      <c r="V520" s="82" t="b">
        <f>IFERROR(INDEX(Overheads!$T$19:$T$26,MATCH($I520,Overheads!$E$19:$E$26,0)),FALSE)</f>
        <v>0</v>
      </c>
      <c r="W520" s="209" cm="1">
        <f t="array" ref="W520">IFERROR(
INDEX(Forecast_Capex_Input!CN$12:CN$286,$Z520),0)</f>
        <v>0</v>
      </c>
      <c r="X520" s="209">
        <f>IFERROR(
MATCH($W520,General!$L$39:$S$39,0),1)</f>
        <v>1</v>
      </c>
      <c r="Z520" s="28" t="str">
        <f>IFERROR(
IF(MATCH($C520,Forecast_Capex_Input!$CI$12:$CI$286,1)+1&gt;MAX(Forecast_Capex_Input!$C$12:$C$286),NA,
MATCH($C520,Forecast_Capex_Input!$CI$12:$CI$286,1)+1),1)</f>
        <v>N/A</v>
      </c>
      <c r="AA520" s="28" t="str" cm="1">
        <f t="array" aca="1" ref="AA520" ca="1">IFERROR(
IF(Z519&lt;&gt;Z520,1,
IF(COUNTIF(OFFSET(AA519,0,0,-INDEX(Forecast_Capex_Input!$CG$12:$CG$286,$Z520)),AA519)=INDEX(Forecast_Capex_Input!$CG$12:$CG$286,$Z520),AA519+1,AA519)),NA)</f>
        <v>N/A</v>
      </c>
      <c r="AB520" s="28" t="str" cm="1">
        <f t="array" ref="AB520">IFERROR($C520-IF($Z520=1,1,INDEX(Forecast_Capex_Input!$CI$12:$CI$286,$Z520-1))+1,NA)</f>
        <v>N/A</v>
      </c>
      <c r="AC520" s="28" t="str" cm="1">
        <f t="array" aca="1" ref="AC520" ca="1">IFERROR(IF(AA520=1,
INDEX(Forecast_Capex_Input!$AI$10:$BB$10,SMALL(IF(INDEX(Forecast_Capex_Input!$AI$12:$BB$286,$Z520,0)&gt;0,COLUMN(Forecast_Capex_Input!$AI$10:$BB$10)-COLUMN(Forecast_Capex_Input!$AI$12)+1),ROWS(OFFSET(AC519,0,0,-$AB520)))),
OFFSET(AC519,-INDEX(Forecast_Capex_Input!$CG$12:$CG$286,$Z520)+1,0)),NA)</f>
        <v>N/A</v>
      </c>
      <c r="AD520" s="28" t="str">
        <f t="shared" ca="1" si="47"/>
        <v>N/A</v>
      </c>
      <c r="AE520" s="82" t="b">
        <f t="shared" si="51"/>
        <v>0</v>
      </c>
      <c r="AF520" s="78" t="b">
        <v>0</v>
      </c>
      <c r="AG520" s="82" t="b">
        <f t="shared" si="48"/>
        <v>1</v>
      </c>
      <c r="AI520" s="55">
        <v>0</v>
      </c>
      <c r="AJ520" s="55">
        <v>0</v>
      </c>
      <c r="AK520" s="55">
        <v>0</v>
      </c>
      <c r="AL520" s="55">
        <v>0</v>
      </c>
      <c r="AM520" s="55">
        <v>0</v>
      </c>
      <c r="AN520" s="135">
        <v>0</v>
      </c>
      <c r="AP520" s="55">
        <v>0</v>
      </c>
      <c r="AQ520" s="55">
        <v>0</v>
      </c>
      <c r="AR520" s="55">
        <v>0</v>
      </c>
      <c r="AS520" s="55">
        <v>0</v>
      </c>
      <c r="AT520" s="55">
        <v>0</v>
      </c>
      <c r="AU520" s="135">
        <v>0</v>
      </c>
      <c r="AW520" s="55">
        <v>0</v>
      </c>
      <c r="AX520" s="55">
        <v>0</v>
      </c>
      <c r="AY520" s="55">
        <v>0</v>
      </c>
      <c r="AZ520" s="55">
        <v>0</v>
      </c>
      <c r="BA520" s="55">
        <v>0</v>
      </c>
      <c r="BB520" s="135">
        <v>0</v>
      </c>
      <c r="BD520" s="55">
        <v>0</v>
      </c>
      <c r="BE520" s="55">
        <v>0</v>
      </c>
      <c r="BF520" s="55">
        <v>0</v>
      </c>
      <c r="BG520" s="55">
        <v>0</v>
      </c>
      <c r="BH520" s="55">
        <v>0</v>
      </c>
      <c r="BI520" s="135">
        <v>0</v>
      </c>
      <c r="BK520" s="55">
        <v>0</v>
      </c>
      <c r="BL520" s="55">
        <v>0</v>
      </c>
      <c r="BM520" s="55">
        <v>0</v>
      </c>
      <c r="BN520" s="55">
        <v>0</v>
      </c>
      <c r="BO520" s="55">
        <v>0</v>
      </c>
      <c r="BP520" s="135">
        <v>0</v>
      </c>
      <c r="BR520" s="147">
        <v>0</v>
      </c>
      <c r="BS520" s="147">
        <v>0</v>
      </c>
      <c r="BT520" s="147">
        <v>0</v>
      </c>
      <c r="BU520" s="147">
        <v>0</v>
      </c>
      <c r="BV520" s="147">
        <v>0</v>
      </c>
      <c r="BX520" s="55">
        <v>0</v>
      </c>
      <c r="BY520" s="55">
        <v>0</v>
      </c>
      <c r="BZ520" s="55">
        <v>0</v>
      </c>
      <c r="CA520" s="55">
        <v>0</v>
      </c>
      <c r="CB520" s="55">
        <v>0</v>
      </c>
      <c r="CC520" s="135">
        <v>0</v>
      </c>
      <c r="CE520" s="55">
        <v>0</v>
      </c>
      <c r="CF520" s="55">
        <v>0</v>
      </c>
      <c r="CG520" s="55">
        <v>0</v>
      </c>
      <c r="CH520" s="55">
        <v>0</v>
      </c>
      <c r="CI520" s="55">
        <v>0</v>
      </c>
      <c r="CJ520" s="135">
        <v>0</v>
      </c>
      <c r="CL520" s="55">
        <v>0</v>
      </c>
      <c r="CM520" s="55">
        <v>0</v>
      </c>
      <c r="CN520" s="55">
        <v>0</v>
      </c>
      <c r="CO520" s="55">
        <v>0</v>
      </c>
      <c r="CP520" s="55">
        <v>0</v>
      </c>
      <c r="CQ520" s="135">
        <v>0</v>
      </c>
      <c r="CS520" s="67">
        <v>0</v>
      </c>
      <c r="CT520" s="67">
        <v>0</v>
      </c>
      <c r="CU520" s="67">
        <v>0</v>
      </c>
      <c r="CV520" s="67">
        <v>0</v>
      </c>
      <c r="CW520" s="67">
        <v>0</v>
      </c>
      <c r="CX520" s="135">
        <v>0</v>
      </c>
      <c r="CZ520" s="55">
        <v>0</v>
      </c>
      <c r="DA520" s="55">
        <v>0</v>
      </c>
      <c r="DB520" s="55">
        <v>0</v>
      </c>
      <c r="DC520" s="55">
        <v>0</v>
      </c>
      <c r="DD520" s="55">
        <v>0</v>
      </c>
      <c r="DE520" s="135">
        <v>0</v>
      </c>
      <c r="DG520" s="43" t="b" cm="1">
        <f t="array" aca="1" ref="DG520" ca="1">OR($G520=Forecast_Capex_Input!$BF$8:$BF$10)</f>
        <v>0</v>
      </c>
      <c r="DH520" s="43" cm="1">
        <f t="array" aca="1" ref="DH520" ca="1">IFERROR(INDEX(Forecast_Capex_Input!BG$12:BG$286,$Z520)
*(INDEX(Forecast_Capex_Input!$H$12:$H$286,$Z520)=Repex),0)
*$DG520</f>
        <v>0</v>
      </c>
      <c r="DI520" s="43" cm="1">
        <f t="array" aca="1" ref="DI520" ca="1">IFERROR(INDEX(Forecast_Capex_Input!BH$12:BH$286,$Z520)
*(INDEX(Forecast_Capex_Input!$H$12:$H$286,$Z520)=Repex),0)
*$DG520</f>
        <v>0</v>
      </c>
      <c r="DJ520" s="43" cm="1">
        <f t="array" aca="1" ref="DJ520" ca="1">IFERROR(INDEX(Forecast_Capex_Input!BI$12:BI$286,$Z520)
*(INDEX(Forecast_Capex_Input!$H$12:$H$286,$Z520)=Repex),0)
*$DG520</f>
        <v>0</v>
      </c>
      <c r="DK520" s="43" cm="1">
        <f t="array" aca="1" ref="DK520" ca="1">IFERROR(INDEX(Forecast_Capex_Input!BJ$12:BJ$286,$Z520)
*(INDEX(Forecast_Capex_Input!$H$12:$H$286,$Z520)=Repex),0)
*$DG520</f>
        <v>0</v>
      </c>
      <c r="DL520" s="43" cm="1">
        <f t="array" aca="1" ref="DL520" ca="1">IFERROR(INDEX(Forecast_Capex_Input!BK$12:BK$286,$Z520)
*(INDEX(Forecast_Capex_Input!$H$12:$H$286,$Z520)=Repex),0)
*$DG520</f>
        <v>0</v>
      </c>
      <c r="DM520" s="43" cm="1">
        <f t="array" aca="1" ref="DM520" ca="1">IFERROR(INDEX(Forecast_Capex_Input!BL$12:BL$286,$Z520)
*(INDEX(Forecast_Capex_Input!$H$12:$H$286,$Z520)=Repex),0)
*$DG520</f>
        <v>0</v>
      </c>
      <c r="DO520" s="43" t="b" cm="1">
        <f t="array" aca="1" ref="DO520" ca="1">OR($G520=Forecast_Capex_Input!$BN$8:$BN$9)</f>
        <v>0</v>
      </c>
      <c r="DP520" s="43" cm="1">
        <f t="array" aca="1" ref="DP520" ca="1">IFERROR(INDEX(Forecast_Capex_Input!BO$12:BO$286,$Z520)
*(INDEX(Forecast_Capex_Input!$H$12:$H$286,$Z520)=Repex),0)
*$DO520</f>
        <v>0</v>
      </c>
      <c r="DQ520" s="43" cm="1">
        <f t="array" aca="1" ref="DQ520" ca="1">IFERROR(INDEX(Forecast_Capex_Input!BP$12:BP$286,$Z520)
*(INDEX(Forecast_Capex_Input!$H$12:$H$286,$Z520)=Repex),0)
*$DO520</f>
        <v>0</v>
      </c>
      <c r="DR520" s="43" cm="1">
        <f t="array" aca="1" ref="DR520" ca="1">IFERROR(INDEX(Forecast_Capex_Input!BQ$12:BQ$286,$Z520)
*(INDEX(Forecast_Capex_Input!$H$12:$H$286,$Z520)=Repex),0)
*$DO520</f>
        <v>0</v>
      </c>
      <c r="DS520" s="43" cm="1">
        <f t="array" aca="1" ref="DS520" ca="1">IFERROR(INDEX(Forecast_Capex_Input!BR$12:BR$286,$Z520)
*(INDEX(Forecast_Capex_Input!$H$12:$H$286,$Z520)=Repex),0)
*$DO520</f>
        <v>0</v>
      </c>
      <c r="DT520" s="43" cm="1">
        <f t="array" aca="1" ref="DT520" ca="1">IFERROR(INDEX(Forecast_Capex_Input!BS$12:BS$286,$Z520)
*(INDEX(Forecast_Capex_Input!$H$12:$H$286,$Z520)=Repex),0)
*$DO520</f>
        <v>0</v>
      </c>
      <c r="DV520" s="43" t="b" cm="1">
        <f t="array" aca="1" ref="DV520" ca="1">OR($G520=Forecast_Capex_Input!$BU$8:$BU$10)</f>
        <v>0</v>
      </c>
      <c r="DW520" s="43" cm="1">
        <f t="array" aca="1" ref="DW520" ca="1">IFERROR(INDEX(Forecast_Capex_Input!BV$12:BV$286,$Z520)
*(INDEX(Forecast_Capex_Input!$H$12:$H$286,$Z520)=Repex),0)
*$DV520</f>
        <v>0</v>
      </c>
      <c r="DX520" s="43" cm="1">
        <f t="array" aca="1" ref="DX520" ca="1">IFERROR(INDEX(Forecast_Capex_Input!BW$12:BW$286,$Z520)
*(INDEX(Forecast_Capex_Input!$H$12:$H$286,$Z520)=Repex),0)
*$DV520</f>
        <v>0</v>
      </c>
      <c r="DY520" s="43" cm="1">
        <f t="array" aca="1" ref="DY520" ca="1">IFERROR(INDEX(Forecast_Capex_Input!BX$12:BX$286,$Z520)
*(INDEX(Forecast_Capex_Input!$H$12:$H$286,$Z520)=Repex),0)
*$DV520</f>
        <v>0</v>
      </c>
      <c r="DZ520" s="43" cm="1">
        <f t="array" aca="1" ref="DZ520" ca="1">IFERROR(INDEX(Forecast_Capex_Input!BY$12:BY$286,$Z520)
*(INDEX(Forecast_Capex_Input!$H$12:$H$286,$Z520)=Repex),0)
*$DV520</f>
        <v>0</v>
      </c>
      <c r="EA520" s="43" cm="1">
        <f t="array" aca="1" ref="EA520" ca="1">IFERROR(INDEX(Forecast_Capex_Input!BZ$12:BZ$286,$Z520)
*(INDEX(Forecast_Capex_Input!$H$12:$H$286,$Z520)=Repex),0)
*$DV520</f>
        <v>0</v>
      </c>
      <c r="EB520" s="43" cm="1">
        <f t="array" aca="1" ref="EB520" ca="1">IFERROR(INDEX(Forecast_Capex_Input!CA$12:CA$286,$Z520)
*(INDEX(Forecast_Capex_Input!$H$12:$H$286,$Z520)=Repex),0)
*$DV520</f>
        <v>0</v>
      </c>
      <c r="EC520" s="43" cm="1">
        <f t="array" aca="1" ref="EC520" ca="1">IFERROR(INDEX(Forecast_Capex_Input!CB$12:CB$286,$Z520)
*(INDEX(Forecast_Capex_Input!$H$12:$H$286,$Z520)=Repex),0)
*$DV520</f>
        <v>0</v>
      </c>
      <c r="ED520" s="43" cm="1">
        <f t="array" aca="1" ref="ED520" ca="1">IFERROR(INDEX(Forecast_Capex_Input!CC$12:CC$286,$Z520)
*(INDEX(Forecast_Capex_Input!$H$12:$H$286,$Z520)=Repex),0)
*$DV520</f>
        <v>0</v>
      </c>
      <c r="EF520" s="86" t="str">
        <f t="shared" si="49"/>
        <v>N/A</v>
      </c>
      <c r="EG520" s="28" t="str">
        <f>IFERROR(RANK(EF520,EF$11:EF$1010,0)+COUNTIF(EF$11:EF520,EF520)-1,NA)</f>
        <v>N/A</v>
      </c>
    </row>
    <row r="521" spans="3:137" x14ac:dyDescent="0.2">
      <c r="C521" s="28">
        <f t="shared" si="50"/>
        <v>511</v>
      </c>
      <c r="D521" s="9" t="str" cm="1">
        <f t="array" ref="D521">IFERROR(INDEX(Forecast_Capex_Input!$D$12:$D$286,$Z521),NA)</f>
        <v>N/A</v>
      </c>
      <c r="E521" s="24" t="str" cm="1">
        <f t="array" ref="E521">IF($Z521=NA,NA,INDEX(Forecast_Capex_Input!$E$12:$E$286,$Z521))</f>
        <v>N/A</v>
      </c>
      <c r="F521" s="9" t="str" cm="1">
        <f t="array" aca="1" ref="F521" ca="1">IFERROR(INDEX(General!$E$25:$E$26,$AA521),NA)</f>
        <v>N/A</v>
      </c>
      <c r="G521" s="9" t="str" cm="1">
        <f t="array" aca="1" ref="G521" ca="1">IFERROR(INDEX(Forecast_Capex_Input!$AI$11:$BB$11,$AC521),NA)</f>
        <v>N/A</v>
      </c>
      <c r="H521" s="50" t="str" cm="1">
        <f t="array" aca="1" ref="H521" ca="1">IFERROR(INDEX(Forecast_Capex_Input!$AI$12:$BB$286,$Z521,$AC521),NA)</f>
        <v>N/A</v>
      </c>
      <c r="I521" s="150" t="str" cm="1">
        <f t="array" ref="I521">IFERROR(INDEX(Forecast_Capex_Input!$F$12:$F$286,$Z521),NA)</f>
        <v>N/A</v>
      </c>
      <c r="J521" s="150" t="str" cm="1">
        <f t="array" ref="J521">IFERROR(INDEX(Forecast_Capex_Input!G$12:G$286,$Z521),NA)</f>
        <v>N/A</v>
      </c>
      <c r="K521" s="150" t="str" cm="1">
        <f t="array" ref="K521">IFERROR(INDEX(Forecast_Capex_Input!H$12:H$286,$Z521),NA)</f>
        <v>N/A</v>
      </c>
      <c r="L521" s="150" t="str" cm="1">
        <f t="array" ref="L521">IFERROR(INDEX(Forecast_Capex_Input!I$12:I$286,$Z521),NA)</f>
        <v>N/A</v>
      </c>
      <c r="M521" s="150" t="str" cm="1">
        <f t="array" ref="M521">IFERROR(INDEX(Forecast_Capex_Input!J$12:J$286,$Z521),NA)</f>
        <v>N/A</v>
      </c>
      <c r="N521" s="150" t="str" cm="1">
        <f t="array" ref="N521">IFERROR(INDEX(Forecast_Capex_Input!K$12:K$286,$Z521),NA)</f>
        <v>N/A</v>
      </c>
      <c r="O521" s="150" t="str" cm="1">
        <f t="array" ref="O521">IFERROR(INDEX(Forecast_Capex_Input!L$12:L$286,$Z521),NA)</f>
        <v>N/A</v>
      </c>
      <c r="P521" s="150" t="str" cm="1">
        <f t="array" ref="P521">IFERROR(INDEX(Forecast_Capex_Input!M$12:M$286,$Z521),NA)</f>
        <v>N/A</v>
      </c>
      <c r="Q521" s="24" t="str" cm="1">
        <f t="array" ref="Q521">IFERROR(INDEX(Forecast_Capex_Input!N$12:N$286,$Z521),NA)</f>
        <v>N/A</v>
      </c>
      <c r="R521" s="190" cm="1">
        <f t="array" ref="R521">IFERROR(INDEX(Forecast_Capex_Input!O$12:O$286,$Z521),0)</f>
        <v>0</v>
      </c>
      <c r="S521" s="24" cm="1">
        <f t="array" ref="S521">IFERROR(INDEX(Forecast_Capex_Input!P$12:P$286,$Z521),0)</f>
        <v>0</v>
      </c>
      <c r="T521" s="150" t="str" cm="1">
        <f t="array" aca="1" ref="T521" ca="1">IFERROR(INDEX(General!$K$91:$K$110,$AC521),NA)</f>
        <v>N/A</v>
      </c>
      <c r="U521" s="43" cm="1">
        <f t="array" aca="1" ref="U521" ca="1">IFERROR(
IF($F521=General!$E$25,INDEX(Forecast_Capex_Input!S$12:S$286,$Z521),
INDEX(Forecast_Capex_Input!T$12:T$286,$Z521)),0)</f>
        <v>0</v>
      </c>
      <c r="V521" s="82" t="b">
        <f>IFERROR(INDEX(Overheads!$T$19:$T$26,MATCH($I521,Overheads!$E$19:$E$26,0)),FALSE)</f>
        <v>0</v>
      </c>
      <c r="W521" s="209" cm="1">
        <f t="array" ref="W521">IFERROR(
INDEX(Forecast_Capex_Input!CN$12:CN$286,$Z521),0)</f>
        <v>0</v>
      </c>
      <c r="X521" s="209">
        <f>IFERROR(
MATCH($W521,General!$L$39:$S$39,0),1)</f>
        <v>1</v>
      </c>
      <c r="Z521" s="28" t="str">
        <f>IFERROR(
IF(MATCH($C521,Forecast_Capex_Input!$CI$12:$CI$286,1)+1&gt;MAX(Forecast_Capex_Input!$C$12:$C$286),NA,
MATCH($C521,Forecast_Capex_Input!$CI$12:$CI$286,1)+1),1)</f>
        <v>N/A</v>
      </c>
      <c r="AA521" s="28" t="str" cm="1">
        <f t="array" aca="1" ref="AA521" ca="1">IFERROR(
IF(Z520&lt;&gt;Z521,1,
IF(COUNTIF(OFFSET(AA520,0,0,-INDEX(Forecast_Capex_Input!$CG$12:$CG$286,$Z521)),AA520)=INDEX(Forecast_Capex_Input!$CG$12:$CG$286,$Z521),AA520+1,AA520)),NA)</f>
        <v>N/A</v>
      </c>
      <c r="AB521" s="28" t="str" cm="1">
        <f t="array" ref="AB521">IFERROR($C521-IF($Z521=1,1,INDEX(Forecast_Capex_Input!$CI$12:$CI$286,$Z521-1))+1,NA)</f>
        <v>N/A</v>
      </c>
      <c r="AC521" s="28" t="str" cm="1">
        <f t="array" aca="1" ref="AC521" ca="1">IFERROR(IF(AA521=1,
INDEX(Forecast_Capex_Input!$AI$10:$BB$10,SMALL(IF(INDEX(Forecast_Capex_Input!$AI$12:$BB$286,$Z521,0)&gt;0,COLUMN(Forecast_Capex_Input!$AI$10:$BB$10)-COLUMN(Forecast_Capex_Input!$AI$12)+1),ROWS(OFFSET(AC520,0,0,-$AB521)))),
OFFSET(AC520,-INDEX(Forecast_Capex_Input!$CG$12:$CG$286,$Z521)+1,0)),NA)</f>
        <v>N/A</v>
      </c>
      <c r="AD521" s="28" t="str">
        <f t="shared" ca="1" si="47"/>
        <v>N/A</v>
      </c>
      <c r="AE521" s="82" t="b">
        <f t="shared" si="51"/>
        <v>0</v>
      </c>
      <c r="AF521" s="78" t="b">
        <v>0</v>
      </c>
      <c r="AG521" s="82" t="b">
        <f t="shared" si="48"/>
        <v>1</v>
      </c>
      <c r="AI521" s="55">
        <v>0</v>
      </c>
      <c r="AJ521" s="55">
        <v>0</v>
      </c>
      <c r="AK521" s="55">
        <v>0</v>
      </c>
      <c r="AL521" s="55">
        <v>0</v>
      </c>
      <c r="AM521" s="55">
        <v>0</v>
      </c>
      <c r="AN521" s="135">
        <v>0</v>
      </c>
      <c r="AP521" s="55">
        <v>0</v>
      </c>
      <c r="AQ521" s="55">
        <v>0</v>
      </c>
      <c r="AR521" s="55">
        <v>0</v>
      </c>
      <c r="AS521" s="55">
        <v>0</v>
      </c>
      <c r="AT521" s="55">
        <v>0</v>
      </c>
      <c r="AU521" s="135">
        <v>0</v>
      </c>
      <c r="AW521" s="55">
        <v>0</v>
      </c>
      <c r="AX521" s="55">
        <v>0</v>
      </c>
      <c r="AY521" s="55">
        <v>0</v>
      </c>
      <c r="AZ521" s="55">
        <v>0</v>
      </c>
      <c r="BA521" s="55">
        <v>0</v>
      </c>
      <c r="BB521" s="135">
        <v>0</v>
      </c>
      <c r="BD521" s="55">
        <v>0</v>
      </c>
      <c r="BE521" s="55">
        <v>0</v>
      </c>
      <c r="BF521" s="55">
        <v>0</v>
      </c>
      <c r="BG521" s="55">
        <v>0</v>
      </c>
      <c r="BH521" s="55">
        <v>0</v>
      </c>
      <c r="BI521" s="135">
        <v>0</v>
      </c>
      <c r="BK521" s="55">
        <v>0</v>
      </c>
      <c r="BL521" s="55">
        <v>0</v>
      </c>
      <c r="BM521" s="55">
        <v>0</v>
      </c>
      <c r="BN521" s="55">
        <v>0</v>
      </c>
      <c r="BO521" s="55">
        <v>0</v>
      </c>
      <c r="BP521" s="135">
        <v>0</v>
      </c>
      <c r="BR521" s="147">
        <v>0</v>
      </c>
      <c r="BS521" s="147">
        <v>0</v>
      </c>
      <c r="BT521" s="147">
        <v>0</v>
      </c>
      <c r="BU521" s="147">
        <v>0</v>
      </c>
      <c r="BV521" s="147">
        <v>0</v>
      </c>
      <c r="BX521" s="55">
        <v>0</v>
      </c>
      <c r="BY521" s="55">
        <v>0</v>
      </c>
      <c r="BZ521" s="55">
        <v>0</v>
      </c>
      <c r="CA521" s="55">
        <v>0</v>
      </c>
      <c r="CB521" s="55">
        <v>0</v>
      </c>
      <c r="CC521" s="135">
        <v>0</v>
      </c>
      <c r="CE521" s="55">
        <v>0</v>
      </c>
      <c r="CF521" s="55">
        <v>0</v>
      </c>
      <c r="CG521" s="55">
        <v>0</v>
      </c>
      <c r="CH521" s="55">
        <v>0</v>
      </c>
      <c r="CI521" s="55">
        <v>0</v>
      </c>
      <c r="CJ521" s="135">
        <v>0</v>
      </c>
      <c r="CL521" s="55">
        <v>0</v>
      </c>
      <c r="CM521" s="55">
        <v>0</v>
      </c>
      <c r="CN521" s="55">
        <v>0</v>
      </c>
      <c r="CO521" s="55">
        <v>0</v>
      </c>
      <c r="CP521" s="55">
        <v>0</v>
      </c>
      <c r="CQ521" s="135">
        <v>0</v>
      </c>
      <c r="CS521" s="67">
        <v>0</v>
      </c>
      <c r="CT521" s="67">
        <v>0</v>
      </c>
      <c r="CU521" s="67">
        <v>0</v>
      </c>
      <c r="CV521" s="67">
        <v>0</v>
      </c>
      <c r="CW521" s="67">
        <v>0</v>
      </c>
      <c r="CX521" s="135">
        <v>0</v>
      </c>
      <c r="CZ521" s="55">
        <v>0</v>
      </c>
      <c r="DA521" s="55">
        <v>0</v>
      </c>
      <c r="DB521" s="55">
        <v>0</v>
      </c>
      <c r="DC521" s="55">
        <v>0</v>
      </c>
      <c r="DD521" s="55">
        <v>0</v>
      </c>
      <c r="DE521" s="135">
        <v>0</v>
      </c>
      <c r="DG521" s="43" t="b" cm="1">
        <f t="array" aca="1" ref="DG521" ca="1">OR($G521=Forecast_Capex_Input!$BF$8:$BF$10)</f>
        <v>0</v>
      </c>
      <c r="DH521" s="43" cm="1">
        <f t="array" aca="1" ref="DH521" ca="1">IFERROR(INDEX(Forecast_Capex_Input!BG$12:BG$286,$Z521)
*(INDEX(Forecast_Capex_Input!$H$12:$H$286,$Z521)=Repex),0)
*$DG521</f>
        <v>0</v>
      </c>
      <c r="DI521" s="43" cm="1">
        <f t="array" aca="1" ref="DI521" ca="1">IFERROR(INDEX(Forecast_Capex_Input!BH$12:BH$286,$Z521)
*(INDEX(Forecast_Capex_Input!$H$12:$H$286,$Z521)=Repex),0)
*$DG521</f>
        <v>0</v>
      </c>
      <c r="DJ521" s="43" cm="1">
        <f t="array" aca="1" ref="DJ521" ca="1">IFERROR(INDEX(Forecast_Capex_Input!BI$12:BI$286,$Z521)
*(INDEX(Forecast_Capex_Input!$H$12:$H$286,$Z521)=Repex),0)
*$DG521</f>
        <v>0</v>
      </c>
      <c r="DK521" s="43" cm="1">
        <f t="array" aca="1" ref="DK521" ca="1">IFERROR(INDEX(Forecast_Capex_Input!BJ$12:BJ$286,$Z521)
*(INDEX(Forecast_Capex_Input!$H$12:$H$286,$Z521)=Repex),0)
*$DG521</f>
        <v>0</v>
      </c>
      <c r="DL521" s="43" cm="1">
        <f t="array" aca="1" ref="DL521" ca="1">IFERROR(INDEX(Forecast_Capex_Input!BK$12:BK$286,$Z521)
*(INDEX(Forecast_Capex_Input!$H$12:$H$286,$Z521)=Repex),0)
*$DG521</f>
        <v>0</v>
      </c>
      <c r="DM521" s="43" cm="1">
        <f t="array" aca="1" ref="DM521" ca="1">IFERROR(INDEX(Forecast_Capex_Input!BL$12:BL$286,$Z521)
*(INDEX(Forecast_Capex_Input!$H$12:$H$286,$Z521)=Repex),0)
*$DG521</f>
        <v>0</v>
      </c>
      <c r="DO521" s="43" t="b" cm="1">
        <f t="array" aca="1" ref="DO521" ca="1">OR($G521=Forecast_Capex_Input!$BN$8:$BN$9)</f>
        <v>0</v>
      </c>
      <c r="DP521" s="43" cm="1">
        <f t="array" aca="1" ref="DP521" ca="1">IFERROR(INDEX(Forecast_Capex_Input!BO$12:BO$286,$Z521)
*(INDEX(Forecast_Capex_Input!$H$12:$H$286,$Z521)=Repex),0)
*$DO521</f>
        <v>0</v>
      </c>
      <c r="DQ521" s="43" cm="1">
        <f t="array" aca="1" ref="DQ521" ca="1">IFERROR(INDEX(Forecast_Capex_Input!BP$12:BP$286,$Z521)
*(INDEX(Forecast_Capex_Input!$H$12:$H$286,$Z521)=Repex),0)
*$DO521</f>
        <v>0</v>
      </c>
      <c r="DR521" s="43" cm="1">
        <f t="array" aca="1" ref="DR521" ca="1">IFERROR(INDEX(Forecast_Capex_Input!BQ$12:BQ$286,$Z521)
*(INDEX(Forecast_Capex_Input!$H$12:$H$286,$Z521)=Repex),0)
*$DO521</f>
        <v>0</v>
      </c>
      <c r="DS521" s="43" cm="1">
        <f t="array" aca="1" ref="DS521" ca="1">IFERROR(INDEX(Forecast_Capex_Input!BR$12:BR$286,$Z521)
*(INDEX(Forecast_Capex_Input!$H$12:$H$286,$Z521)=Repex),0)
*$DO521</f>
        <v>0</v>
      </c>
      <c r="DT521" s="43" cm="1">
        <f t="array" aca="1" ref="DT521" ca="1">IFERROR(INDEX(Forecast_Capex_Input!BS$12:BS$286,$Z521)
*(INDEX(Forecast_Capex_Input!$H$12:$H$286,$Z521)=Repex),0)
*$DO521</f>
        <v>0</v>
      </c>
      <c r="DV521" s="43" t="b" cm="1">
        <f t="array" aca="1" ref="DV521" ca="1">OR($G521=Forecast_Capex_Input!$BU$8:$BU$10)</f>
        <v>0</v>
      </c>
      <c r="DW521" s="43" cm="1">
        <f t="array" aca="1" ref="DW521" ca="1">IFERROR(INDEX(Forecast_Capex_Input!BV$12:BV$286,$Z521)
*(INDEX(Forecast_Capex_Input!$H$12:$H$286,$Z521)=Repex),0)
*$DV521</f>
        <v>0</v>
      </c>
      <c r="DX521" s="43" cm="1">
        <f t="array" aca="1" ref="DX521" ca="1">IFERROR(INDEX(Forecast_Capex_Input!BW$12:BW$286,$Z521)
*(INDEX(Forecast_Capex_Input!$H$12:$H$286,$Z521)=Repex),0)
*$DV521</f>
        <v>0</v>
      </c>
      <c r="DY521" s="43" cm="1">
        <f t="array" aca="1" ref="DY521" ca="1">IFERROR(INDEX(Forecast_Capex_Input!BX$12:BX$286,$Z521)
*(INDEX(Forecast_Capex_Input!$H$12:$H$286,$Z521)=Repex),0)
*$DV521</f>
        <v>0</v>
      </c>
      <c r="DZ521" s="43" cm="1">
        <f t="array" aca="1" ref="DZ521" ca="1">IFERROR(INDEX(Forecast_Capex_Input!BY$12:BY$286,$Z521)
*(INDEX(Forecast_Capex_Input!$H$12:$H$286,$Z521)=Repex),0)
*$DV521</f>
        <v>0</v>
      </c>
      <c r="EA521" s="43" cm="1">
        <f t="array" aca="1" ref="EA521" ca="1">IFERROR(INDEX(Forecast_Capex_Input!BZ$12:BZ$286,$Z521)
*(INDEX(Forecast_Capex_Input!$H$12:$H$286,$Z521)=Repex),0)
*$DV521</f>
        <v>0</v>
      </c>
      <c r="EB521" s="43" cm="1">
        <f t="array" aca="1" ref="EB521" ca="1">IFERROR(INDEX(Forecast_Capex_Input!CA$12:CA$286,$Z521)
*(INDEX(Forecast_Capex_Input!$H$12:$H$286,$Z521)=Repex),0)
*$DV521</f>
        <v>0</v>
      </c>
      <c r="EC521" s="43" cm="1">
        <f t="array" aca="1" ref="EC521" ca="1">IFERROR(INDEX(Forecast_Capex_Input!CB$12:CB$286,$Z521)
*(INDEX(Forecast_Capex_Input!$H$12:$H$286,$Z521)=Repex),0)
*$DV521</f>
        <v>0</v>
      </c>
      <c r="ED521" s="43" cm="1">
        <f t="array" aca="1" ref="ED521" ca="1">IFERROR(INDEX(Forecast_Capex_Input!CC$12:CC$286,$Z521)
*(INDEX(Forecast_Capex_Input!$H$12:$H$286,$Z521)=Repex),0)
*$DV521</f>
        <v>0</v>
      </c>
      <c r="EF521" s="86" t="str">
        <f t="shared" si="49"/>
        <v>N/A</v>
      </c>
      <c r="EG521" s="28" t="str">
        <f>IFERROR(RANK(EF521,EF$11:EF$1010,0)+COUNTIF(EF$11:EF521,EF521)-1,NA)</f>
        <v>N/A</v>
      </c>
    </row>
    <row r="522" spans="3:137" x14ac:dyDescent="0.2">
      <c r="C522" s="28">
        <f t="shared" si="50"/>
        <v>512</v>
      </c>
      <c r="D522" s="9" t="str" cm="1">
        <f t="array" ref="D522">IFERROR(INDEX(Forecast_Capex_Input!$D$12:$D$286,$Z522),NA)</f>
        <v>N/A</v>
      </c>
      <c r="E522" s="24" t="str" cm="1">
        <f t="array" ref="E522">IF($Z522=NA,NA,INDEX(Forecast_Capex_Input!$E$12:$E$286,$Z522))</f>
        <v>N/A</v>
      </c>
      <c r="F522" s="9" t="str" cm="1">
        <f t="array" aca="1" ref="F522" ca="1">IFERROR(INDEX(General!$E$25:$E$26,$AA522),NA)</f>
        <v>N/A</v>
      </c>
      <c r="G522" s="9" t="str" cm="1">
        <f t="array" aca="1" ref="G522" ca="1">IFERROR(INDEX(Forecast_Capex_Input!$AI$11:$BB$11,$AC522),NA)</f>
        <v>N/A</v>
      </c>
      <c r="H522" s="50" t="str" cm="1">
        <f t="array" aca="1" ref="H522" ca="1">IFERROR(INDEX(Forecast_Capex_Input!$AI$12:$BB$286,$Z522,$AC522),NA)</f>
        <v>N/A</v>
      </c>
      <c r="I522" s="150" t="str" cm="1">
        <f t="array" ref="I522">IFERROR(INDEX(Forecast_Capex_Input!$F$12:$F$286,$Z522),NA)</f>
        <v>N/A</v>
      </c>
      <c r="J522" s="150" t="str" cm="1">
        <f t="array" ref="J522">IFERROR(INDEX(Forecast_Capex_Input!G$12:G$286,$Z522),NA)</f>
        <v>N/A</v>
      </c>
      <c r="K522" s="150" t="str" cm="1">
        <f t="array" ref="K522">IFERROR(INDEX(Forecast_Capex_Input!H$12:H$286,$Z522),NA)</f>
        <v>N/A</v>
      </c>
      <c r="L522" s="150" t="str" cm="1">
        <f t="array" ref="L522">IFERROR(INDEX(Forecast_Capex_Input!I$12:I$286,$Z522),NA)</f>
        <v>N/A</v>
      </c>
      <c r="M522" s="150" t="str" cm="1">
        <f t="array" ref="M522">IFERROR(INDEX(Forecast_Capex_Input!J$12:J$286,$Z522),NA)</f>
        <v>N/A</v>
      </c>
      <c r="N522" s="150" t="str" cm="1">
        <f t="array" ref="N522">IFERROR(INDEX(Forecast_Capex_Input!K$12:K$286,$Z522),NA)</f>
        <v>N/A</v>
      </c>
      <c r="O522" s="150" t="str" cm="1">
        <f t="array" ref="O522">IFERROR(INDEX(Forecast_Capex_Input!L$12:L$286,$Z522),NA)</f>
        <v>N/A</v>
      </c>
      <c r="P522" s="150" t="str" cm="1">
        <f t="array" ref="P522">IFERROR(INDEX(Forecast_Capex_Input!M$12:M$286,$Z522),NA)</f>
        <v>N/A</v>
      </c>
      <c r="Q522" s="24" t="str" cm="1">
        <f t="array" ref="Q522">IFERROR(INDEX(Forecast_Capex_Input!N$12:N$286,$Z522),NA)</f>
        <v>N/A</v>
      </c>
      <c r="R522" s="190" cm="1">
        <f t="array" ref="R522">IFERROR(INDEX(Forecast_Capex_Input!O$12:O$286,$Z522),0)</f>
        <v>0</v>
      </c>
      <c r="S522" s="24" cm="1">
        <f t="array" ref="S522">IFERROR(INDEX(Forecast_Capex_Input!P$12:P$286,$Z522),0)</f>
        <v>0</v>
      </c>
      <c r="T522" s="150" t="str" cm="1">
        <f t="array" aca="1" ref="T522" ca="1">IFERROR(INDEX(General!$K$91:$K$110,$AC522),NA)</f>
        <v>N/A</v>
      </c>
      <c r="U522" s="43" cm="1">
        <f t="array" aca="1" ref="U522" ca="1">IFERROR(
IF($F522=General!$E$25,INDEX(Forecast_Capex_Input!S$12:S$286,$Z522),
INDEX(Forecast_Capex_Input!T$12:T$286,$Z522)),0)</f>
        <v>0</v>
      </c>
      <c r="V522" s="82" t="b">
        <f>IFERROR(INDEX(Overheads!$T$19:$T$26,MATCH($I522,Overheads!$E$19:$E$26,0)),FALSE)</f>
        <v>0</v>
      </c>
      <c r="W522" s="209" cm="1">
        <f t="array" ref="W522">IFERROR(
INDEX(Forecast_Capex_Input!CN$12:CN$286,$Z522),0)</f>
        <v>0</v>
      </c>
      <c r="X522" s="209">
        <f>IFERROR(
MATCH($W522,General!$L$39:$S$39,0),1)</f>
        <v>1</v>
      </c>
      <c r="Z522" s="28" t="str">
        <f>IFERROR(
IF(MATCH($C522,Forecast_Capex_Input!$CI$12:$CI$286,1)+1&gt;MAX(Forecast_Capex_Input!$C$12:$C$286),NA,
MATCH($C522,Forecast_Capex_Input!$CI$12:$CI$286,1)+1),1)</f>
        <v>N/A</v>
      </c>
      <c r="AA522" s="28" t="str" cm="1">
        <f t="array" aca="1" ref="AA522" ca="1">IFERROR(
IF(Z521&lt;&gt;Z522,1,
IF(COUNTIF(OFFSET(AA521,0,0,-INDEX(Forecast_Capex_Input!$CG$12:$CG$286,$Z522)),AA521)=INDEX(Forecast_Capex_Input!$CG$12:$CG$286,$Z522),AA521+1,AA521)),NA)</f>
        <v>N/A</v>
      </c>
      <c r="AB522" s="28" t="str" cm="1">
        <f t="array" ref="AB522">IFERROR($C522-IF($Z522=1,1,INDEX(Forecast_Capex_Input!$CI$12:$CI$286,$Z522-1))+1,NA)</f>
        <v>N/A</v>
      </c>
      <c r="AC522" s="28" t="str" cm="1">
        <f t="array" aca="1" ref="AC522" ca="1">IFERROR(IF(AA522=1,
INDEX(Forecast_Capex_Input!$AI$10:$BB$10,SMALL(IF(INDEX(Forecast_Capex_Input!$AI$12:$BB$286,$Z522,0)&gt;0,COLUMN(Forecast_Capex_Input!$AI$10:$BB$10)-COLUMN(Forecast_Capex_Input!$AI$12)+1),ROWS(OFFSET(AC521,0,0,-$AB522)))),
OFFSET(AC521,-INDEX(Forecast_Capex_Input!$CG$12:$CG$286,$Z522)+1,0)),NA)</f>
        <v>N/A</v>
      </c>
      <c r="AD522" s="28" t="str">
        <f t="shared" ca="1" si="47"/>
        <v>N/A</v>
      </c>
      <c r="AE522" s="82" t="b">
        <f t="shared" si="51"/>
        <v>0</v>
      </c>
      <c r="AF522" s="78" t="b">
        <v>0</v>
      </c>
      <c r="AG522" s="82" t="b">
        <f t="shared" si="48"/>
        <v>1</v>
      </c>
      <c r="AI522" s="55">
        <v>0</v>
      </c>
      <c r="AJ522" s="55">
        <v>0</v>
      </c>
      <c r="AK522" s="55">
        <v>0</v>
      </c>
      <c r="AL522" s="55">
        <v>0</v>
      </c>
      <c r="AM522" s="55">
        <v>0</v>
      </c>
      <c r="AN522" s="135">
        <v>0</v>
      </c>
      <c r="AP522" s="55">
        <v>0</v>
      </c>
      <c r="AQ522" s="55">
        <v>0</v>
      </c>
      <c r="AR522" s="55">
        <v>0</v>
      </c>
      <c r="AS522" s="55">
        <v>0</v>
      </c>
      <c r="AT522" s="55">
        <v>0</v>
      </c>
      <c r="AU522" s="135">
        <v>0</v>
      </c>
      <c r="AW522" s="55">
        <v>0</v>
      </c>
      <c r="AX522" s="55">
        <v>0</v>
      </c>
      <c r="AY522" s="55">
        <v>0</v>
      </c>
      <c r="AZ522" s="55">
        <v>0</v>
      </c>
      <c r="BA522" s="55">
        <v>0</v>
      </c>
      <c r="BB522" s="135">
        <v>0</v>
      </c>
      <c r="BD522" s="55">
        <v>0</v>
      </c>
      <c r="BE522" s="55">
        <v>0</v>
      </c>
      <c r="BF522" s="55">
        <v>0</v>
      </c>
      <c r="BG522" s="55">
        <v>0</v>
      </c>
      <c r="BH522" s="55">
        <v>0</v>
      </c>
      <c r="BI522" s="135">
        <v>0</v>
      </c>
      <c r="BK522" s="55">
        <v>0</v>
      </c>
      <c r="BL522" s="55">
        <v>0</v>
      </c>
      <c r="BM522" s="55">
        <v>0</v>
      </c>
      <c r="BN522" s="55">
        <v>0</v>
      </c>
      <c r="BO522" s="55">
        <v>0</v>
      </c>
      <c r="BP522" s="135">
        <v>0</v>
      </c>
      <c r="BR522" s="147">
        <v>0</v>
      </c>
      <c r="BS522" s="147">
        <v>0</v>
      </c>
      <c r="BT522" s="147">
        <v>0</v>
      </c>
      <c r="BU522" s="147">
        <v>0</v>
      </c>
      <c r="BV522" s="147">
        <v>0</v>
      </c>
      <c r="BX522" s="55">
        <v>0</v>
      </c>
      <c r="BY522" s="55">
        <v>0</v>
      </c>
      <c r="BZ522" s="55">
        <v>0</v>
      </c>
      <c r="CA522" s="55">
        <v>0</v>
      </c>
      <c r="CB522" s="55">
        <v>0</v>
      </c>
      <c r="CC522" s="135">
        <v>0</v>
      </c>
      <c r="CE522" s="55">
        <v>0</v>
      </c>
      <c r="CF522" s="55">
        <v>0</v>
      </c>
      <c r="CG522" s="55">
        <v>0</v>
      </c>
      <c r="CH522" s="55">
        <v>0</v>
      </c>
      <c r="CI522" s="55">
        <v>0</v>
      </c>
      <c r="CJ522" s="135">
        <v>0</v>
      </c>
      <c r="CL522" s="55">
        <v>0</v>
      </c>
      <c r="CM522" s="55">
        <v>0</v>
      </c>
      <c r="CN522" s="55">
        <v>0</v>
      </c>
      <c r="CO522" s="55">
        <v>0</v>
      </c>
      <c r="CP522" s="55">
        <v>0</v>
      </c>
      <c r="CQ522" s="135">
        <v>0</v>
      </c>
      <c r="CS522" s="67">
        <v>0</v>
      </c>
      <c r="CT522" s="67">
        <v>0</v>
      </c>
      <c r="CU522" s="67">
        <v>0</v>
      </c>
      <c r="CV522" s="67">
        <v>0</v>
      </c>
      <c r="CW522" s="67">
        <v>0</v>
      </c>
      <c r="CX522" s="135">
        <v>0</v>
      </c>
      <c r="CZ522" s="55">
        <v>0</v>
      </c>
      <c r="DA522" s="55">
        <v>0</v>
      </c>
      <c r="DB522" s="55">
        <v>0</v>
      </c>
      <c r="DC522" s="55">
        <v>0</v>
      </c>
      <c r="DD522" s="55">
        <v>0</v>
      </c>
      <c r="DE522" s="135">
        <v>0</v>
      </c>
      <c r="DG522" s="43" t="b" cm="1">
        <f t="array" aca="1" ref="DG522" ca="1">OR($G522=Forecast_Capex_Input!$BF$8:$BF$10)</f>
        <v>0</v>
      </c>
      <c r="DH522" s="43" cm="1">
        <f t="array" aca="1" ref="DH522" ca="1">IFERROR(INDEX(Forecast_Capex_Input!BG$12:BG$286,$Z522)
*(INDEX(Forecast_Capex_Input!$H$12:$H$286,$Z522)=Repex),0)
*$DG522</f>
        <v>0</v>
      </c>
      <c r="DI522" s="43" cm="1">
        <f t="array" aca="1" ref="DI522" ca="1">IFERROR(INDEX(Forecast_Capex_Input!BH$12:BH$286,$Z522)
*(INDEX(Forecast_Capex_Input!$H$12:$H$286,$Z522)=Repex),0)
*$DG522</f>
        <v>0</v>
      </c>
      <c r="DJ522" s="43" cm="1">
        <f t="array" aca="1" ref="DJ522" ca="1">IFERROR(INDEX(Forecast_Capex_Input!BI$12:BI$286,$Z522)
*(INDEX(Forecast_Capex_Input!$H$12:$H$286,$Z522)=Repex),0)
*$DG522</f>
        <v>0</v>
      </c>
      <c r="DK522" s="43" cm="1">
        <f t="array" aca="1" ref="DK522" ca="1">IFERROR(INDEX(Forecast_Capex_Input!BJ$12:BJ$286,$Z522)
*(INDEX(Forecast_Capex_Input!$H$12:$H$286,$Z522)=Repex),0)
*$DG522</f>
        <v>0</v>
      </c>
      <c r="DL522" s="43" cm="1">
        <f t="array" aca="1" ref="DL522" ca="1">IFERROR(INDEX(Forecast_Capex_Input!BK$12:BK$286,$Z522)
*(INDEX(Forecast_Capex_Input!$H$12:$H$286,$Z522)=Repex),0)
*$DG522</f>
        <v>0</v>
      </c>
      <c r="DM522" s="43" cm="1">
        <f t="array" aca="1" ref="DM522" ca="1">IFERROR(INDEX(Forecast_Capex_Input!BL$12:BL$286,$Z522)
*(INDEX(Forecast_Capex_Input!$H$12:$H$286,$Z522)=Repex),0)
*$DG522</f>
        <v>0</v>
      </c>
      <c r="DO522" s="43" t="b" cm="1">
        <f t="array" aca="1" ref="DO522" ca="1">OR($G522=Forecast_Capex_Input!$BN$8:$BN$9)</f>
        <v>0</v>
      </c>
      <c r="DP522" s="43" cm="1">
        <f t="array" aca="1" ref="DP522" ca="1">IFERROR(INDEX(Forecast_Capex_Input!BO$12:BO$286,$Z522)
*(INDEX(Forecast_Capex_Input!$H$12:$H$286,$Z522)=Repex),0)
*$DO522</f>
        <v>0</v>
      </c>
      <c r="DQ522" s="43" cm="1">
        <f t="array" aca="1" ref="DQ522" ca="1">IFERROR(INDEX(Forecast_Capex_Input!BP$12:BP$286,$Z522)
*(INDEX(Forecast_Capex_Input!$H$12:$H$286,$Z522)=Repex),0)
*$DO522</f>
        <v>0</v>
      </c>
      <c r="DR522" s="43" cm="1">
        <f t="array" aca="1" ref="DR522" ca="1">IFERROR(INDEX(Forecast_Capex_Input!BQ$12:BQ$286,$Z522)
*(INDEX(Forecast_Capex_Input!$H$12:$H$286,$Z522)=Repex),0)
*$DO522</f>
        <v>0</v>
      </c>
      <c r="DS522" s="43" cm="1">
        <f t="array" aca="1" ref="DS522" ca="1">IFERROR(INDEX(Forecast_Capex_Input!BR$12:BR$286,$Z522)
*(INDEX(Forecast_Capex_Input!$H$12:$H$286,$Z522)=Repex),0)
*$DO522</f>
        <v>0</v>
      </c>
      <c r="DT522" s="43" cm="1">
        <f t="array" aca="1" ref="DT522" ca="1">IFERROR(INDEX(Forecast_Capex_Input!BS$12:BS$286,$Z522)
*(INDEX(Forecast_Capex_Input!$H$12:$H$286,$Z522)=Repex),0)
*$DO522</f>
        <v>0</v>
      </c>
      <c r="DV522" s="43" t="b" cm="1">
        <f t="array" aca="1" ref="DV522" ca="1">OR($G522=Forecast_Capex_Input!$BU$8:$BU$10)</f>
        <v>0</v>
      </c>
      <c r="DW522" s="43" cm="1">
        <f t="array" aca="1" ref="DW522" ca="1">IFERROR(INDEX(Forecast_Capex_Input!BV$12:BV$286,$Z522)
*(INDEX(Forecast_Capex_Input!$H$12:$H$286,$Z522)=Repex),0)
*$DV522</f>
        <v>0</v>
      </c>
      <c r="DX522" s="43" cm="1">
        <f t="array" aca="1" ref="DX522" ca="1">IFERROR(INDEX(Forecast_Capex_Input!BW$12:BW$286,$Z522)
*(INDEX(Forecast_Capex_Input!$H$12:$H$286,$Z522)=Repex),0)
*$DV522</f>
        <v>0</v>
      </c>
      <c r="DY522" s="43" cm="1">
        <f t="array" aca="1" ref="DY522" ca="1">IFERROR(INDEX(Forecast_Capex_Input!BX$12:BX$286,$Z522)
*(INDEX(Forecast_Capex_Input!$H$12:$H$286,$Z522)=Repex),0)
*$DV522</f>
        <v>0</v>
      </c>
      <c r="DZ522" s="43" cm="1">
        <f t="array" aca="1" ref="DZ522" ca="1">IFERROR(INDEX(Forecast_Capex_Input!BY$12:BY$286,$Z522)
*(INDEX(Forecast_Capex_Input!$H$12:$H$286,$Z522)=Repex),0)
*$DV522</f>
        <v>0</v>
      </c>
      <c r="EA522" s="43" cm="1">
        <f t="array" aca="1" ref="EA522" ca="1">IFERROR(INDEX(Forecast_Capex_Input!BZ$12:BZ$286,$Z522)
*(INDEX(Forecast_Capex_Input!$H$12:$H$286,$Z522)=Repex),0)
*$DV522</f>
        <v>0</v>
      </c>
      <c r="EB522" s="43" cm="1">
        <f t="array" aca="1" ref="EB522" ca="1">IFERROR(INDEX(Forecast_Capex_Input!CA$12:CA$286,$Z522)
*(INDEX(Forecast_Capex_Input!$H$12:$H$286,$Z522)=Repex),0)
*$DV522</f>
        <v>0</v>
      </c>
      <c r="EC522" s="43" cm="1">
        <f t="array" aca="1" ref="EC522" ca="1">IFERROR(INDEX(Forecast_Capex_Input!CB$12:CB$286,$Z522)
*(INDEX(Forecast_Capex_Input!$H$12:$H$286,$Z522)=Repex),0)
*$DV522</f>
        <v>0</v>
      </c>
      <c r="ED522" s="43" cm="1">
        <f t="array" aca="1" ref="ED522" ca="1">IFERROR(INDEX(Forecast_Capex_Input!CC$12:CC$286,$Z522)
*(INDEX(Forecast_Capex_Input!$H$12:$H$286,$Z522)=Repex),0)
*$DV522</f>
        <v>0</v>
      </c>
      <c r="EF522" s="86" t="str">
        <f t="shared" si="49"/>
        <v>N/A</v>
      </c>
      <c r="EG522" s="28" t="str">
        <f>IFERROR(RANK(EF522,EF$11:EF$1010,0)+COUNTIF(EF$11:EF522,EF522)-1,NA)</f>
        <v>N/A</v>
      </c>
    </row>
    <row r="523" spans="3:137" x14ac:dyDescent="0.2">
      <c r="C523" s="28">
        <f t="shared" si="50"/>
        <v>513</v>
      </c>
      <c r="D523" s="9" t="str" cm="1">
        <f t="array" ref="D523">IFERROR(INDEX(Forecast_Capex_Input!$D$12:$D$286,$Z523),NA)</f>
        <v>N/A</v>
      </c>
      <c r="E523" s="24" t="str" cm="1">
        <f t="array" ref="E523">IF($Z523=NA,NA,INDEX(Forecast_Capex_Input!$E$12:$E$286,$Z523))</f>
        <v>N/A</v>
      </c>
      <c r="F523" s="9" t="str" cm="1">
        <f t="array" aca="1" ref="F523" ca="1">IFERROR(INDEX(General!$E$25:$E$26,$AA523),NA)</f>
        <v>N/A</v>
      </c>
      <c r="G523" s="9" t="str" cm="1">
        <f t="array" aca="1" ref="G523" ca="1">IFERROR(INDEX(Forecast_Capex_Input!$AI$11:$BB$11,$AC523),NA)</f>
        <v>N/A</v>
      </c>
      <c r="H523" s="50" t="str" cm="1">
        <f t="array" aca="1" ref="H523" ca="1">IFERROR(INDEX(Forecast_Capex_Input!$AI$12:$BB$286,$Z523,$AC523),NA)</f>
        <v>N/A</v>
      </c>
      <c r="I523" s="150" t="str" cm="1">
        <f t="array" ref="I523">IFERROR(INDEX(Forecast_Capex_Input!$F$12:$F$286,$Z523),NA)</f>
        <v>N/A</v>
      </c>
      <c r="J523" s="150" t="str" cm="1">
        <f t="array" ref="J523">IFERROR(INDEX(Forecast_Capex_Input!G$12:G$286,$Z523),NA)</f>
        <v>N/A</v>
      </c>
      <c r="K523" s="150" t="str" cm="1">
        <f t="array" ref="K523">IFERROR(INDEX(Forecast_Capex_Input!H$12:H$286,$Z523),NA)</f>
        <v>N/A</v>
      </c>
      <c r="L523" s="150" t="str" cm="1">
        <f t="array" ref="L523">IFERROR(INDEX(Forecast_Capex_Input!I$12:I$286,$Z523),NA)</f>
        <v>N/A</v>
      </c>
      <c r="M523" s="150" t="str" cm="1">
        <f t="array" ref="M523">IFERROR(INDEX(Forecast_Capex_Input!J$12:J$286,$Z523),NA)</f>
        <v>N/A</v>
      </c>
      <c r="N523" s="150" t="str" cm="1">
        <f t="array" ref="N523">IFERROR(INDEX(Forecast_Capex_Input!K$12:K$286,$Z523),NA)</f>
        <v>N/A</v>
      </c>
      <c r="O523" s="150" t="str" cm="1">
        <f t="array" ref="O523">IFERROR(INDEX(Forecast_Capex_Input!L$12:L$286,$Z523),NA)</f>
        <v>N/A</v>
      </c>
      <c r="P523" s="150" t="str" cm="1">
        <f t="array" ref="P523">IFERROR(INDEX(Forecast_Capex_Input!M$12:M$286,$Z523),NA)</f>
        <v>N/A</v>
      </c>
      <c r="Q523" s="24" t="str" cm="1">
        <f t="array" ref="Q523">IFERROR(INDEX(Forecast_Capex_Input!N$12:N$286,$Z523),NA)</f>
        <v>N/A</v>
      </c>
      <c r="R523" s="190" cm="1">
        <f t="array" ref="R523">IFERROR(INDEX(Forecast_Capex_Input!O$12:O$286,$Z523),0)</f>
        <v>0</v>
      </c>
      <c r="S523" s="24" cm="1">
        <f t="array" ref="S523">IFERROR(INDEX(Forecast_Capex_Input!P$12:P$286,$Z523),0)</f>
        <v>0</v>
      </c>
      <c r="T523" s="150" t="str" cm="1">
        <f t="array" aca="1" ref="T523" ca="1">IFERROR(INDEX(General!$K$91:$K$110,$AC523),NA)</f>
        <v>N/A</v>
      </c>
      <c r="U523" s="43" cm="1">
        <f t="array" aca="1" ref="U523" ca="1">IFERROR(
IF($F523=General!$E$25,INDEX(Forecast_Capex_Input!S$12:S$286,$Z523),
INDEX(Forecast_Capex_Input!T$12:T$286,$Z523)),0)</f>
        <v>0</v>
      </c>
      <c r="V523" s="82" t="b">
        <f>IFERROR(INDEX(Overheads!$T$19:$T$26,MATCH($I523,Overheads!$E$19:$E$26,0)),FALSE)</f>
        <v>0</v>
      </c>
      <c r="W523" s="209" cm="1">
        <f t="array" ref="W523">IFERROR(
INDEX(Forecast_Capex_Input!CN$12:CN$286,$Z523),0)</f>
        <v>0</v>
      </c>
      <c r="X523" s="209">
        <f>IFERROR(
MATCH($W523,General!$L$39:$S$39,0),1)</f>
        <v>1</v>
      </c>
      <c r="Z523" s="28" t="str">
        <f>IFERROR(
IF(MATCH($C523,Forecast_Capex_Input!$CI$12:$CI$286,1)+1&gt;MAX(Forecast_Capex_Input!$C$12:$C$286),NA,
MATCH($C523,Forecast_Capex_Input!$CI$12:$CI$286,1)+1),1)</f>
        <v>N/A</v>
      </c>
      <c r="AA523" s="28" t="str" cm="1">
        <f t="array" aca="1" ref="AA523" ca="1">IFERROR(
IF(Z522&lt;&gt;Z523,1,
IF(COUNTIF(OFFSET(AA522,0,0,-INDEX(Forecast_Capex_Input!$CG$12:$CG$286,$Z523)),AA522)=INDEX(Forecast_Capex_Input!$CG$12:$CG$286,$Z523),AA522+1,AA522)),NA)</f>
        <v>N/A</v>
      </c>
      <c r="AB523" s="28" t="str" cm="1">
        <f t="array" ref="AB523">IFERROR($C523-IF($Z523=1,1,INDEX(Forecast_Capex_Input!$CI$12:$CI$286,$Z523-1))+1,NA)</f>
        <v>N/A</v>
      </c>
      <c r="AC523" s="28" t="str" cm="1">
        <f t="array" aca="1" ref="AC523" ca="1">IFERROR(IF(AA523=1,
INDEX(Forecast_Capex_Input!$AI$10:$BB$10,SMALL(IF(INDEX(Forecast_Capex_Input!$AI$12:$BB$286,$Z523,0)&gt;0,COLUMN(Forecast_Capex_Input!$AI$10:$BB$10)-COLUMN(Forecast_Capex_Input!$AI$12)+1),ROWS(OFFSET(AC522,0,0,-$AB523)))),
OFFSET(AC522,-INDEX(Forecast_Capex_Input!$CG$12:$CG$286,$Z523)+1,0)),NA)</f>
        <v>N/A</v>
      </c>
      <c r="AD523" s="28" t="str">
        <f t="shared" ref="AD523:AD586" ca="1" si="52">IFERROR(
MATCH($F523,Esc_Category_List,0),NA)</f>
        <v>N/A</v>
      </c>
      <c r="AE523" s="82" t="b">
        <f t="shared" si="51"/>
        <v>0</v>
      </c>
      <c r="AF523" s="78" t="b">
        <v>0</v>
      </c>
      <c r="AG523" s="82" t="b">
        <f t="shared" ref="AG523:AG586" si="53">AND(NOT(AND(AE523,NOT(Inc_NCIPAP))),
NOT(AND(AF523,NOT(Inc_CP))))</f>
        <v>1</v>
      </c>
      <c r="AI523" s="55">
        <v>0</v>
      </c>
      <c r="AJ523" s="55">
        <v>0</v>
      </c>
      <c r="AK523" s="55">
        <v>0</v>
      </c>
      <c r="AL523" s="55">
        <v>0</v>
      </c>
      <c r="AM523" s="55">
        <v>0</v>
      </c>
      <c r="AN523" s="135">
        <v>0</v>
      </c>
      <c r="AP523" s="55">
        <v>0</v>
      </c>
      <c r="AQ523" s="55">
        <v>0</v>
      </c>
      <c r="AR523" s="55">
        <v>0</v>
      </c>
      <c r="AS523" s="55">
        <v>0</v>
      </c>
      <c r="AT523" s="55">
        <v>0</v>
      </c>
      <c r="AU523" s="135">
        <v>0</v>
      </c>
      <c r="AW523" s="55">
        <v>0</v>
      </c>
      <c r="AX523" s="55">
        <v>0</v>
      </c>
      <c r="AY523" s="55">
        <v>0</v>
      </c>
      <c r="AZ523" s="55">
        <v>0</v>
      </c>
      <c r="BA523" s="55">
        <v>0</v>
      </c>
      <c r="BB523" s="135">
        <v>0</v>
      </c>
      <c r="BD523" s="55">
        <v>0</v>
      </c>
      <c r="BE523" s="55">
        <v>0</v>
      </c>
      <c r="BF523" s="55">
        <v>0</v>
      </c>
      <c r="BG523" s="55">
        <v>0</v>
      </c>
      <c r="BH523" s="55">
        <v>0</v>
      </c>
      <c r="BI523" s="135">
        <v>0</v>
      </c>
      <c r="BK523" s="55">
        <v>0</v>
      </c>
      <c r="BL523" s="55">
        <v>0</v>
      </c>
      <c r="BM523" s="55">
        <v>0</v>
      </c>
      <c r="BN523" s="55">
        <v>0</v>
      </c>
      <c r="BO523" s="55">
        <v>0</v>
      </c>
      <c r="BP523" s="135">
        <v>0</v>
      </c>
      <c r="BR523" s="147">
        <v>0</v>
      </c>
      <c r="BS523" s="147">
        <v>0</v>
      </c>
      <c r="BT523" s="147">
        <v>0</v>
      </c>
      <c r="BU523" s="147">
        <v>0</v>
      </c>
      <c r="BV523" s="147">
        <v>0</v>
      </c>
      <c r="BX523" s="55">
        <v>0</v>
      </c>
      <c r="BY523" s="55">
        <v>0</v>
      </c>
      <c r="BZ523" s="55">
        <v>0</v>
      </c>
      <c r="CA523" s="55">
        <v>0</v>
      </c>
      <c r="CB523" s="55">
        <v>0</v>
      </c>
      <c r="CC523" s="135">
        <v>0</v>
      </c>
      <c r="CE523" s="55">
        <v>0</v>
      </c>
      <c r="CF523" s="55">
        <v>0</v>
      </c>
      <c r="CG523" s="55">
        <v>0</v>
      </c>
      <c r="CH523" s="55">
        <v>0</v>
      </c>
      <c r="CI523" s="55">
        <v>0</v>
      </c>
      <c r="CJ523" s="135">
        <v>0</v>
      </c>
      <c r="CL523" s="55">
        <v>0</v>
      </c>
      <c r="CM523" s="55">
        <v>0</v>
      </c>
      <c r="CN523" s="55">
        <v>0</v>
      </c>
      <c r="CO523" s="55">
        <v>0</v>
      </c>
      <c r="CP523" s="55">
        <v>0</v>
      </c>
      <c r="CQ523" s="135">
        <v>0</v>
      </c>
      <c r="CS523" s="67">
        <v>0</v>
      </c>
      <c r="CT523" s="67">
        <v>0</v>
      </c>
      <c r="CU523" s="67">
        <v>0</v>
      </c>
      <c r="CV523" s="67">
        <v>0</v>
      </c>
      <c r="CW523" s="67">
        <v>0</v>
      </c>
      <c r="CX523" s="135">
        <v>0</v>
      </c>
      <c r="CZ523" s="55">
        <v>0</v>
      </c>
      <c r="DA523" s="55">
        <v>0</v>
      </c>
      <c r="DB523" s="55">
        <v>0</v>
      </c>
      <c r="DC523" s="55">
        <v>0</v>
      </c>
      <c r="DD523" s="55">
        <v>0</v>
      </c>
      <c r="DE523" s="135">
        <v>0</v>
      </c>
      <c r="DG523" s="43" t="b" cm="1">
        <f t="array" aca="1" ref="DG523" ca="1">OR($G523=Forecast_Capex_Input!$BF$8:$BF$10)</f>
        <v>0</v>
      </c>
      <c r="DH523" s="43" cm="1">
        <f t="array" aca="1" ref="DH523" ca="1">IFERROR(INDEX(Forecast_Capex_Input!BG$12:BG$286,$Z523)
*(INDEX(Forecast_Capex_Input!$H$12:$H$286,$Z523)=Repex),0)
*$DG523</f>
        <v>0</v>
      </c>
      <c r="DI523" s="43" cm="1">
        <f t="array" aca="1" ref="DI523" ca="1">IFERROR(INDEX(Forecast_Capex_Input!BH$12:BH$286,$Z523)
*(INDEX(Forecast_Capex_Input!$H$12:$H$286,$Z523)=Repex),0)
*$DG523</f>
        <v>0</v>
      </c>
      <c r="DJ523" s="43" cm="1">
        <f t="array" aca="1" ref="DJ523" ca="1">IFERROR(INDEX(Forecast_Capex_Input!BI$12:BI$286,$Z523)
*(INDEX(Forecast_Capex_Input!$H$12:$H$286,$Z523)=Repex),0)
*$DG523</f>
        <v>0</v>
      </c>
      <c r="DK523" s="43" cm="1">
        <f t="array" aca="1" ref="DK523" ca="1">IFERROR(INDEX(Forecast_Capex_Input!BJ$12:BJ$286,$Z523)
*(INDEX(Forecast_Capex_Input!$H$12:$H$286,$Z523)=Repex),0)
*$DG523</f>
        <v>0</v>
      </c>
      <c r="DL523" s="43" cm="1">
        <f t="array" aca="1" ref="DL523" ca="1">IFERROR(INDEX(Forecast_Capex_Input!BK$12:BK$286,$Z523)
*(INDEX(Forecast_Capex_Input!$H$12:$H$286,$Z523)=Repex),0)
*$DG523</f>
        <v>0</v>
      </c>
      <c r="DM523" s="43" cm="1">
        <f t="array" aca="1" ref="DM523" ca="1">IFERROR(INDEX(Forecast_Capex_Input!BL$12:BL$286,$Z523)
*(INDEX(Forecast_Capex_Input!$H$12:$H$286,$Z523)=Repex),0)
*$DG523</f>
        <v>0</v>
      </c>
      <c r="DO523" s="43" t="b" cm="1">
        <f t="array" aca="1" ref="DO523" ca="1">OR($G523=Forecast_Capex_Input!$BN$8:$BN$9)</f>
        <v>0</v>
      </c>
      <c r="DP523" s="43" cm="1">
        <f t="array" aca="1" ref="DP523" ca="1">IFERROR(INDEX(Forecast_Capex_Input!BO$12:BO$286,$Z523)
*(INDEX(Forecast_Capex_Input!$H$12:$H$286,$Z523)=Repex),0)
*$DO523</f>
        <v>0</v>
      </c>
      <c r="DQ523" s="43" cm="1">
        <f t="array" aca="1" ref="DQ523" ca="1">IFERROR(INDEX(Forecast_Capex_Input!BP$12:BP$286,$Z523)
*(INDEX(Forecast_Capex_Input!$H$12:$H$286,$Z523)=Repex),0)
*$DO523</f>
        <v>0</v>
      </c>
      <c r="DR523" s="43" cm="1">
        <f t="array" aca="1" ref="DR523" ca="1">IFERROR(INDEX(Forecast_Capex_Input!BQ$12:BQ$286,$Z523)
*(INDEX(Forecast_Capex_Input!$H$12:$H$286,$Z523)=Repex),0)
*$DO523</f>
        <v>0</v>
      </c>
      <c r="DS523" s="43" cm="1">
        <f t="array" aca="1" ref="DS523" ca="1">IFERROR(INDEX(Forecast_Capex_Input!BR$12:BR$286,$Z523)
*(INDEX(Forecast_Capex_Input!$H$12:$H$286,$Z523)=Repex),0)
*$DO523</f>
        <v>0</v>
      </c>
      <c r="DT523" s="43" cm="1">
        <f t="array" aca="1" ref="DT523" ca="1">IFERROR(INDEX(Forecast_Capex_Input!BS$12:BS$286,$Z523)
*(INDEX(Forecast_Capex_Input!$H$12:$H$286,$Z523)=Repex),0)
*$DO523</f>
        <v>0</v>
      </c>
      <c r="DV523" s="43" t="b" cm="1">
        <f t="array" aca="1" ref="DV523" ca="1">OR($G523=Forecast_Capex_Input!$BU$8:$BU$10)</f>
        <v>0</v>
      </c>
      <c r="DW523" s="43" cm="1">
        <f t="array" aca="1" ref="DW523" ca="1">IFERROR(INDEX(Forecast_Capex_Input!BV$12:BV$286,$Z523)
*(INDEX(Forecast_Capex_Input!$H$12:$H$286,$Z523)=Repex),0)
*$DV523</f>
        <v>0</v>
      </c>
      <c r="DX523" s="43" cm="1">
        <f t="array" aca="1" ref="DX523" ca="1">IFERROR(INDEX(Forecast_Capex_Input!BW$12:BW$286,$Z523)
*(INDEX(Forecast_Capex_Input!$H$12:$H$286,$Z523)=Repex),0)
*$DV523</f>
        <v>0</v>
      </c>
      <c r="DY523" s="43" cm="1">
        <f t="array" aca="1" ref="DY523" ca="1">IFERROR(INDEX(Forecast_Capex_Input!BX$12:BX$286,$Z523)
*(INDEX(Forecast_Capex_Input!$H$12:$H$286,$Z523)=Repex),0)
*$DV523</f>
        <v>0</v>
      </c>
      <c r="DZ523" s="43" cm="1">
        <f t="array" aca="1" ref="DZ523" ca="1">IFERROR(INDEX(Forecast_Capex_Input!BY$12:BY$286,$Z523)
*(INDEX(Forecast_Capex_Input!$H$12:$H$286,$Z523)=Repex),0)
*$DV523</f>
        <v>0</v>
      </c>
      <c r="EA523" s="43" cm="1">
        <f t="array" aca="1" ref="EA523" ca="1">IFERROR(INDEX(Forecast_Capex_Input!BZ$12:BZ$286,$Z523)
*(INDEX(Forecast_Capex_Input!$H$12:$H$286,$Z523)=Repex),0)
*$DV523</f>
        <v>0</v>
      </c>
      <c r="EB523" s="43" cm="1">
        <f t="array" aca="1" ref="EB523" ca="1">IFERROR(INDEX(Forecast_Capex_Input!CA$12:CA$286,$Z523)
*(INDEX(Forecast_Capex_Input!$H$12:$H$286,$Z523)=Repex),0)
*$DV523</f>
        <v>0</v>
      </c>
      <c r="EC523" s="43" cm="1">
        <f t="array" aca="1" ref="EC523" ca="1">IFERROR(INDEX(Forecast_Capex_Input!CB$12:CB$286,$Z523)
*(INDEX(Forecast_Capex_Input!$H$12:$H$286,$Z523)=Repex),0)
*$DV523</f>
        <v>0</v>
      </c>
      <c r="ED523" s="43" cm="1">
        <f t="array" aca="1" ref="ED523" ca="1">IFERROR(INDEX(Forecast_Capex_Input!CC$12:CC$286,$Z523)
*(INDEX(Forecast_Capex_Input!$H$12:$H$286,$Z523)=Repex),0)
*$DV523</f>
        <v>0</v>
      </c>
      <c r="EF523" s="86" t="str">
        <f t="shared" ref="EF523:EF586" si="54">IF(AND($AG523,$K523=Augex),
$AU523,NA)</f>
        <v>N/A</v>
      </c>
      <c r="EG523" s="28" t="str">
        <f>IFERROR(RANK(EF523,EF$11:EF$1010,0)+COUNTIF(EF$11:EF523,EF523)-1,NA)</f>
        <v>N/A</v>
      </c>
    </row>
    <row r="524" spans="3:137" x14ac:dyDescent="0.2">
      <c r="C524" s="28">
        <f t="shared" ref="C524:C587" si="55">IF(ISNUMBER(C523),C523+1,1)</f>
        <v>514</v>
      </c>
      <c r="D524" s="9" t="str" cm="1">
        <f t="array" ref="D524">IFERROR(INDEX(Forecast_Capex_Input!$D$12:$D$286,$Z524),NA)</f>
        <v>N/A</v>
      </c>
      <c r="E524" s="24" t="str" cm="1">
        <f t="array" ref="E524">IF($Z524=NA,NA,INDEX(Forecast_Capex_Input!$E$12:$E$286,$Z524))</f>
        <v>N/A</v>
      </c>
      <c r="F524" s="9" t="str" cm="1">
        <f t="array" aca="1" ref="F524" ca="1">IFERROR(INDEX(General!$E$25:$E$26,$AA524),NA)</f>
        <v>N/A</v>
      </c>
      <c r="G524" s="9" t="str" cm="1">
        <f t="array" aca="1" ref="G524" ca="1">IFERROR(INDEX(Forecast_Capex_Input!$AI$11:$BB$11,$AC524),NA)</f>
        <v>N/A</v>
      </c>
      <c r="H524" s="50" t="str" cm="1">
        <f t="array" aca="1" ref="H524" ca="1">IFERROR(INDEX(Forecast_Capex_Input!$AI$12:$BB$286,$Z524,$AC524),NA)</f>
        <v>N/A</v>
      </c>
      <c r="I524" s="150" t="str" cm="1">
        <f t="array" ref="I524">IFERROR(INDEX(Forecast_Capex_Input!$F$12:$F$286,$Z524),NA)</f>
        <v>N/A</v>
      </c>
      <c r="J524" s="150" t="str" cm="1">
        <f t="array" ref="J524">IFERROR(INDEX(Forecast_Capex_Input!G$12:G$286,$Z524),NA)</f>
        <v>N/A</v>
      </c>
      <c r="K524" s="150" t="str" cm="1">
        <f t="array" ref="K524">IFERROR(INDEX(Forecast_Capex_Input!H$12:H$286,$Z524),NA)</f>
        <v>N/A</v>
      </c>
      <c r="L524" s="150" t="str" cm="1">
        <f t="array" ref="L524">IFERROR(INDEX(Forecast_Capex_Input!I$12:I$286,$Z524),NA)</f>
        <v>N/A</v>
      </c>
      <c r="M524" s="150" t="str" cm="1">
        <f t="array" ref="M524">IFERROR(INDEX(Forecast_Capex_Input!J$12:J$286,$Z524),NA)</f>
        <v>N/A</v>
      </c>
      <c r="N524" s="150" t="str" cm="1">
        <f t="array" ref="N524">IFERROR(INDEX(Forecast_Capex_Input!K$12:K$286,$Z524),NA)</f>
        <v>N/A</v>
      </c>
      <c r="O524" s="150" t="str" cm="1">
        <f t="array" ref="O524">IFERROR(INDEX(Forecast_Capex_Input!L$12:L$286,$Z524),NA)</f>
        <v>N/A</v>
      </c>
      <c r="P524" s="150" t="str" cm="1">
        <f t="array" ref="P524">IFERROR(INDEX(Forecast_Capex_Input!M$12:M$286,$Z524),NA)</f>
        <v>N/A</v>
      </c>
      <c r="Q524" s="24" t="str" cm="1">
        <f t="array" ref="Q524">IFERROR(INDEX(Forecast_Capex_Input!N$12:N$286,$Z524),NA)</f>
        <v>N/A</v>
      </c>
      <c r="R524" s="190" cm="1">
        <f t="array" ref="R524">IFERROR(INDEX(Forecast_Capex_Input!O$12:O$286,$Z524),0)</f>
        <v>0</v>
      </c>
      <c r="S524" s="24" cm="1">
        <f t="array" ref="S524">IFERROR(INDEX(Forecast_Capex_Input!P$12:P$286,$Z524),0)</f>
        <v>0</v>
      </c>
      <c r="T524" s="150" t="str" cm="1">
        <f t="array" aca="1" ref="T524" ca="1">IFERROR(INDEX(General!$K$91:$K$110,$AC524),NA)</f>
        <v>N/A</v>
      </c>
      <c r="U524" s="43" cm="1">
        <f t="array" aca="1" ref="U524" ca="1">IFERROR(
IF($F524=General!$E$25,INDEX(Forecast_Capex_Input!S$12:S$286,$Z524),
INDEX(Forecast_Capex_Input!T$12:T$286,$Z524)),0)</f>
        <v>0</v>
      </c>
      <c r="V524" s="82" t="b">
        <f>IFERROR(INDEX(Overheads!$T$19:$T$26,MATCH($I524,Overheads!$E$19:$E$26,0)),FALSE)</f>
        <v>0</v>
      </c>
      <c r="W524" s="209" cm="1">
        <f t="array" ref="W524">IFERROR(
INDEX(Forecast_Capex_Input!CN$12:CN$286,$Z524),0)</f>
        <v>0</v>
      </c>
      <c r="X524" s="209">
        <f>IFERROR(
MATCH($W524,General!$L$39:$S$39,0),1)</f>
        <v>1</v>
      </c>
      <c r="Z524" s="28" t="str">
        <f>IFERROR(
IF(MATCH($C524,Forecast_Capex_Input!$CI$12:$CI$286,1)+1&gt;MAX(Forecast_Capex_Input!$C$12:$C$286),NA,
MATCH($C524,Forecast_Capex_Input!$CI$12:$CI$286,1)+1),1)</f>
        <v>N/A</v>
      </c>
      <c r="AA524" s="28" t="str" cm="1">
        <f t="array" aca="1" ref="AA524" ca="1">IFERROR(
IF(Z523&lt;&gt;Z524,1,
IF(COUNTIF(OFFSET(AA523,0,0,-INDEX(Forecast_Capex_Input!$CG$12:$CG$286,$Z524)),AA523)=INDEX(Forecast_Capex_Input!$CG$12:$CG$286,$Z524),AA523+1,AA523)),NA)</f>
        <v>N/A</v>
      </c>
      <c r="AB524" s="28" t="str" cm="1">
        <f t="array" ref="AB524">IFERROR($C524-IF($Z524=1,1,INDEX(Forecast_Capex_Input!$CI$12:$CI$286,$Z524-1))+1,NA)</f>
        <v>N/A</v>
      </c>
      <c r="AC524" s="28" t="str" cm="1">
        <f t="array" aca="1" ref="AC524" ca="1">IFERROR(IF(AA524=1,
INDEX(Forecast_Capex_Input!$AI$10:$BB$10,SMALL(IF(INDEX(Forecast_Capex_Input!$AI$12:$BB$286,$Z524,0)&gt;0,COLUMN(Forecast_Capex_Input!$AI$10:$BB$10)-COLUMN(Forecast_Capex_Input!$AI$12)+1),ROWS(OFFSET(AC523,0,0,-$AB524)))),
OFFSET(AC523,-INDEX(Forecast_Capex_Input!$CG$12:$CG$286,$Z524)+1,0)),NA)</f>
        <v>N/A</v>
      </c>
      <c r="AD524" s="28" t="str">
        <f t="shared" ca="1" si="52"/>
        <v>N/A</v>
      </c>
      <c r="AE524" s="82" t="b">
        <f t="shared" ref="AE524:AE587" si="56">$K524=AE$6</f>
        <v>0</v>
      </c>
      <c r="AF524" s="78" t="b">
        <v>0</v>
      </c>
      <c r="AG524" s="82" t="b">
        <f t="shared" si="53"/>
        <v>1</v>
      </c>
      <c r="AI524" s="55">
        <v>0</v>
      </c>
      <c r="AJ524" s="55">
        <v>0</v>
      </c>
      <c r="AK524" s="55">
        <v>0</v>
      </c>
      <c r="AL524" s="55">
        <v>0</v>
      </c>
      <c r="AM524" s="55">
        <v>0</v>
      </c>
      <c r="AN524" s="135">
        <v>0</v>
      </c>
      <c r="AP524" s="55">
        <v>0</v>
      </c>
      <c r="AQ524" s="55">
        <v>0</v>
      </c>
      <c r="AR524" s="55">
        <v>0</v>
      </c>
      <c r="AS524" s="55">
        <v>0</v>
      </c>
      <c r="AT524" s="55">
        <v>0</v>
      </c>
      <c r="AU524" s="135">
        <v>0</v>
      </c>
      <c r="AW524" s="55">
        <v>0</v>
      </c>
      <c r="AX524" s="55">
        <v>0</v>
      </c>
      <c r="AY524" s="55">
        <v>0</v>
      </c>
      <c r="AZ524" s="55">
        <v>0</v>
      </c>
      <c r="BA524" s="55">
        <v>0</v>
      </c>
      <c r="BB524" s="135">
        <v>0</v>
      </c>
      <c r="BD524" s="55">
        <v>0</v>
      </c>
      <c r="BE524" s="55">
        <v>0</v>
      </c>
      <c r="BF524" s="55">
        <v>0</v>
      </c>
      <c r="BG524" s="55">
        <v>0</v>
      </c>
      <c r="BH524" s="55">
        <v>0</v>
      </c>
      <c r="BI524" s="135">
        <v>0</v>
      </c>
      <c r="BK524" s="55">
        <v>0</v>
      </c>
      <c r="BL524" s="55">
        <v>0</v>
      </c>
      <c r="BM524" s="55">
        <v>0</v>
      </c>
      <c r="BN524" s="55">
        <v>0</v>
      </c>
      <c r="BO524" s="55">
        <v>0</v>
      </c>
      <c r="BP524" s="135">
        <v>0</v>
      </c>
      <c r="BR524" s="147">
        <v>0</v>
      </c>
      <c r="BS524" s="147">
        <v>0</v>
      </c>
      <c r="BT524" s="147">
        <v>0</v>
      </c>
      <c r="BU524" s="147">
        <v>0</v>
      </c>
      <c r="BV524" s="147">
        <v>0</v>
      </c>
      <c r="BX524" s="55">
        <v>0</v>
      </c>
      <c r="BY524" s="55">
        <v>0</v>
      </c>
      <c r="BZ524" s="55">
        <v>0</v>
      </c>
      <c r="CA524" s="55">
        <v>0</v>
      </c>
      <c r="CB524" s="55">
        <v>0</v>
      </c>
      <c r="CC524" s="135">
        <v>0</v>
      </c>
      <c r="CE524" s="55">
        <v>0</v>
      </c>
      <c r="CF524" s="55">
        <v>0</v>
      </c>
      <c r="CG524" s="55">
        <v>0</v>
      </c>
      <c r="CH524" s="55">
        <v>0</v>
      </c>
      <c r="CI524" s="55">
        <v>0</v>
      </c>
      <c r="CJ524" s="135">
        <v>0</v>
      </c>
      <c r="CL524" s="55">
        <v>0</v>
      </c>
      <c r="CM524" s="55">
        <v>0</v>
      </c>
      <c r="CN524" s="55">
        <v>0</v>
      </c>
      <c r="CO524" s="55">
        <v>0</v>
      </c>
      <c r="CP524" s="55">
        <v>0</v>
      </c>
      <c r="CQ524" s="135">
        <v>0</v>
      </c>
      <c r="CS524" s="67">
        <v>0</v>
      </c>
      <c r="CT524" s="67">
        <v>0</v>
      </c>
      <c r="CU524" s="67">
        <v>0</v>
      </c>
      <c r="CV524" s="67">
        <v>0</v>
      </c>
      <c r="CW524" s="67">
        <v>0</v>
      </c>
      <c r="CX524" s="135">
        <v>0</v>
      </c>
      <c r="CZ524" s="55">
        <v>0</v>
      </c>
      <c r="DA524" s="55">
        <v>0</v>
      </c>
      <c r="DB524" s="55">
        <v>0</v>
      </c>
      <c r="DC524" s="55">
        <v>0</v>
      </c>
      <c r="DD524" s="55">
        <v>0</v>
      </c>
      <c r="DE524" s="135">
        <v>0</v>
      </c>
      <c r="DG524" s="43" t="b" cm="1">
        <f t="array" aca="1" ref="DG524" ca="1">OR($G524=Forecast_Capex_Input!$BF$8:$BF$10)</f>
        <v>0</v>
      </c>
      <c r="DH524" s="43" cm="1">
        <f t="array" aca="1" ref="DH524" ca="1">IFERROR(INDEX(Forecast_Capex_Input!BG$12:BG$286,$Z524)
*(INDEX(Forecast_Capex_Input!$H$12:$H$286,$Z524)=Repex),0)
*$DG524</f>
        <v>0</v>
      </c>
      <c r="DI524" s="43" cm="1">
        <f t="array" aca="1" ref="DI524" ca="1">IFERROR(INDEX(Forecast_Capex_Input!BH$12:BH$286,$Z524)
*(INDEX(Forecast_Capex_Input!$H$12:$H$286,$Z524)=Repex),0)
*$DG524</f>
        <v>0</v>
      </c>
      <c r="DJ524" s="43" cm="1">
        <f t="array" aca="1" ref="DJ524" ca="1">IFERROR(INDEX(Forecast_Capex_Input!BI$12:BI$286,$Z524)
*(INDEX(Forecast_Capex_Input!$H$12:$H$286,$Z524)=Repex),0)
*$DG524</f>
        <v>0</v>
      </c>
      <c r="DK524" s="43" cm="1">
        <f t="array" aca="1" ref="DK524" ca="1">IFERROR(INDEX(Forecast_Capex_Input!BJ$12:BJ$286,$Z524)
*(INDEX(Forecast_Capex_Input!$H$12:$H$286,$Z524)=Repex),0)
*$DG524</f>
        <v>0</v>
      </c>
      <c r="DL524" s="43" cm="1">
        <f t="array" aca="1" ref="DL524" ca="1">IFERROR(INDEX(Forecast_Capex_Input!BK$12:BK$286,$Z524)
*(INDEX(Forecast_Capex_Input!$H$12:$H$286,$Z524)=Repex),0)
*$DG524</f>
        <v>0</v>
      </c>
      <c r="DM524" s="43" cm="1">
        <f t="array" aca="1" ref="DM524" ca="1">IFERROR(INDEX(Forecast_Capex_Input!BL$12:BL$286,$Z524)
*(INDEX(Forecast_Capex_Input!$H$12:$H$286,$Z524)=Repex),0)
*$DG524</f>
        <v>0</v>
      </c>
      <c r="DO524" s="43" t="b" cm="1">
        <f t="array" aca="1" ref="DO524" ca="1">OR($G524=Forecast_Capex_Input!$BN$8:$BN$9)</f>
        <v>0</v>
      </c>
      <c r="DP524" s="43" cm="1">
        <f t="array" aca="1" ref="DP524" ca="1">IFERROR(INDEX(Forecast_Capex_Input!BO$12:BO$286,$Z524)
*(INDEX(Forecast_Capex_Input!$H$12:$H$286,$Z524)=Repex),0)
*$DO524</f>
        <v>0</v>
      </c>
      <c r="DQ524" s="43" cm="1">
        <f t="array" aca="1" ref="DQ524" ca="1">IFERROR(INDEX(Forecast_Capex_Input!BP$12:BP$286,$Z524)
*(INDEX(Forecast_Capex_Input!$H$12:$H$286,$Z524)=Repex),0)
*$DO524</f>
        <v>0</v>
      </c>
      <c r="DR524" s="43" cm="1">
        <f t="array" aca="1" ref="DR524" ca="1">IFERROR(INDEX(Forecast_Capex_Input!BQ$12:BQ$286,$Z524)
*(INDEX(Forecast_Capex_Input!$H$12:$H$286,$Z524)=Repex),0)
*$DO524</f>
        <v>0</v>
      </c>
      <c r="DS524" s="43" cm="1">
        <f t="array" aca="1" ref="DS524" ca="1">IFERROR(INDEX(Forecast_Capex_Input!BR$12:BR$286,$Z524)
*(INDEX(Forecast_Capex_Input!$H$12:$H$286,$Z524)=Repex),0)
*$DO524</f>
        <v>0</v>
      </c>
      <c r="DT524" s="43" cm="1">
        <f t="array" aca="1" ref="DT524" ca="1">IFERROR(INDEX(Forecast_Capex_Input!BS$12:BS$286,$Z524)
*(INDEX(Forecast_Capex_Input!$H$12:$H$286,$Z524)=Repex),0)
*$DO524</f>
        <v>0</v>
      </c>
      <c r="DV524" s="43" t="b" cm="1">
        <f t="array" aca="1" ref="DV524" ca="1">OR($G524=Forecast_Capex_Input!$BU$8:$BU$10)</f>
        <v>0</v>
      </c>
      <c r="DW524" s="43" cm="1">
        <f t="array" aca="1" ref="DW524" ca="1">IFERROR(INDEX(Forecast_Capex_Input!BV$12:BV$286,$Z524)
*(INDEX(Forecast_Capex_Input!$H$12:$H$286,$Z524)=Repex),0)
*$DV524</f>
        <v>0</v>
      </c>
      <c r="DX524" s="43" cm="1">
        <f t="array" aca="1" ref="DX524" ca="1">IFERROR(INDEX(Forecast_Capex_Input!BW$12:BW$286,$Z524)
*(INDEX(Forecast_Capex_Input!$H$12:$H$286,$Z524)=Repex),0)
*$DV524</f>
        <v>0</v>
      </c>
      <c r="DY524" s="43" cm="1">
        <f t="array" aca="1" ref="DY524" ca="1">IFERROR(INDEX(Forecast_Capex_Input!BX$12:BX$286,$Z524)
*(INDEX(Forecast_Capex_Input!$H$12:$H$286,$Z524)=Repex),0)
*$DV524</f>
        <v>0</v>
      </c>
      <c r="DZ524" s="43" cm="1">
        <f t="array" aca="1" ref="DZ524" ca="1">IFERROR(INDEX(Forecast_Capex_Input!BY$12:BY$286,$Z524)
*(INDEX(Forecast_Capex_Input!$H$12:$H$286,$Z524)=Repex),0)
*$DV524</f>
        <v>0</v>
      </c>
      <c r="EA524" s="43" cm="1">
        <f t="array" aca="1" ref="EA524" ca="1">IFERROR(INDEX(Forecast_Capex_Input!BZ$12:BZ$286,$Z524)
*(INDEX(Forecast_Capex_Input!$H$12:$H$286,$Z524)=Repex),0)
*$DV524</f>
        <v>0</v>
      </c>
      <c r="EB524" s="43" cm="1">
        <f t="array" aca="1" ref="EB524" ca="1">IFERROR(INDEX(Forecast_Capex_Input!CA$12:CA$286,$Z524)
*(INDEX(Forecast_Capex_Input!$H$12:$H$286,$Z524)=Repex),0)
*$DV524</f>
        <v>0</v>
      </c>
      <c r="EC524" s="43" cm="1">
        <f t="array" aca="1" ref="EC524" ca="1">IFERROR(INDEX(Forecast_Capex_Input!CB$12:CB$286,$Z524)
*(INDEX(Forecast_Capex_Input!$H$12:$H$286,$Z524)=Repex),0)
*$DV524</f>
        <v>0</v>
      </c>
      <c r="ED524" s="43" cm="1">
        <f t="array" aca="1" ref="ED524" ca="1">IFERROR(INDEX(Forecast_Capex_Input!CC$12:CC$286,$Z524)
*(INDEX(Forecast_Capex_Input!$H$12:$H$286,$Z524)=Repex),0)
*$DV524</f>
        <v>0</v>
      </c>
      <c r="EF524" s="86" t="str">
        <f t="shared" si="54"/>
        <v>N/A</v>
      </c>
      <c r="EG524" s="28" t="str">
        <f>IFERROR(RANK(EF524,EF$11:EF$1010,0)+COUNTIF(EF$11:EF524,EF524)-1,NA)</f>
        <v>N/A</v>
      </c>
    </row>
    <row r="525" spans="3:137" x14ac:dyDescent="0.2">
      <c r="C525" s="28">
        <f t="shared" si="55"/>
        <v>515</v>
      </c>
      <c r="D525" s="9" t="str" cm="1">
        <f t="array" ref="D525">IFERROR(INDEX(Forecast_Capex_Input!$D$12:$D$286,$Z525),NA)</f>
        <v>N/A</v>
      </c>
      <c r="E525" s="24" t="str" cm="1">
        <f t="array" ref="E525">IF($Z525=NA,NA,INDEX(Forecast_Capex_Input!$E$12:$E$286,$Z525))</f>
        <v>N/A</v>
      </c>
      <c r="F525" s="9" t="str" cm="1">
        <f t="array" aca="1" ref="F525" ca="1">IFERROR(INDEX(General!$E$25:$E$26,$AA525),NA)</f>
        <v>N/A</v>
      </c>
      <c r="G525" s="9" t="str" cm="1">
        <f t="array" aca="1" ref="G525" ca="1">IFERROR(INDEX(Forecast_Capex_Input!$AI$11:$BB$11,$AC525),NA)</f>
        <v>N/A</v>
      </c>
      <c r="H525" s="50" t="str" cm="1">
        <f t="array" aca="1" ref="H525" ca="1">IFERROR(INDEX(Forecast_Capex_Input!$AI$12:$BB$286,$Z525,$AC525),NA)</f>
        <v>N/A</v>
      </c>
      <c r="I525" s="150" t="str" cm="1">
        <f t="array" ref="I525">IFERROR(INDEX(Forecast_Capex_Input!$F$12:$F$286,$Z525),NA)</f>
        <v>N/A</v>
      </c>
      <c r="J525" s="150" t="str" cm="1">
        <f t="array" ref="J525">IFERROR(INDEX(Forecast_Capex_Input!G$12:G$286,$Z525),NA)</f>
        <v>N/A</v>
      </c>
      <c r="K525" s="150" t="str" cm="1">
        <f t="array" ref="K525">IFERROR(INDEX(Forecast_Capex_Input!H$12:H$286,$Z525),NA)</f>
        <v>N/A</v>
      </c>
      <c r="L525" s="150" t="str" cm="1">
        <f t="array" ref="L525">IFERROR(INDEX(Forecast_Capex_Input!I$12:I$286,$Z525),NA)</f>
        <v>N/A</v>
      </c>
      <c r="M525" s="150" t="str" cm="1">
        <f t="array" ref="M525">IFERROR(INDEX(Forecast_Capex_Input!J$12:J$286,$Z525),NA)</f>
        <v>N/A</v>
      </c>
      <c r="N525" s="150" t="str" cm="1">
        <f t="array" ref="N525">IFERROR(INDEX(Forecast_Capex_Input!K$12:K$286,$Z525),NA)</f>
        <v>N/A</v>
      </c>
      <c r="O525" s="150" t="str" cm="1">
        <f t="array" ref="O525">IFERROR(INDEX(Forecast_Capex_Input!L$12:L$286,$Z525),NA)</f>
        <v>N/A</v>
      </c>
      <c r="P525" s="150" t="str" cm="1">
        <f t="array" ref="P525">IFERROR(INDEX(Forecast_Capex_Input!M$12:M$286,$Z525),NA)</f>
        <v>N/A</v>
      </c>
      <c r="Q525" s="24" t="str" cm="1">
        <f t="array" ref="Q525">IFERROR(INDEX(Forecast_Capex_Input!N$12:N$286,$Z525),NA)</f>
        <v>N/A</v>
      </c>
      <c r="R525" s="190" cm="1">
        <f t="array" ref="R525">IFERROR(INDEX(Forecast_Capex_Input!O$12:O$286,$Z525),0)</f>
        <v>0</v>
      </c>
      <c r="S525" s="24" cm="1">
        <f t="array" ref="S525">IFERROR(INDEX(Forecast_Capex_Input!P$12:P$286,$Z525),0)</f>
        <v>0</v>
      </c>
      <c r="T525" s="150" t="str" cm="1">
        <f t="array" aca="1" ref="T525" ca="1">IFERROR(INDEX(General!$K$91:$K$110,$AC525),NA)</f>
        <v>N/A</v>
      </c>
      <c r="U525" s="43" cm="1">
        <f t="array" aca="1" ref="U525" ca="1">IFERROR(
IF($F525=General!$E$25,INDEX(Forecast_Capex_Input!S$12:S$286,$Z525),
INDEX(Forecast_Capex_Input!T$12:T$286,$Z525)),0)</f>
        <v>0</v>
      </c>
      <c r="V525" s="82" t="b">
        <f>IFERROR(INDEX(Overheads!$T$19:$T$26,MATCH($I525,Overheads!$E$19:$E$26,0)),FALSE)</f>
        <v>0</v>
      </c>
      <c r="W525" s="209" cm="1">
        <f t="array" ref="W525">IFERROR(
INDEX(Forecast_Capex_Input!CN$12:CN$286,$Z525),0)</f>
        <v>0</v>
      </c>
      <c r="X525" s="209">
        <f>IFERROR(
MATCH($W525,General!$L$39:$S$39,0),1)</f>
        <v>1</v>
      </c>
      <c r="Z525" s="28" t="str">
        <f>IFERROR(
IF(MATCH($C525,Forecast_Capex_Input!$CI$12:$CI$286,1)+1&gt;MAX(Forecast_Capex_Input!$C$12:$C$286),NA,
MATCH($C525,Forecast_Capex_Input!$CI$12:$CI$286,1)+1),1)</f>
        <v>N/A</v>
      </c>
      <c r="AA525" s="28" t="str" cm="1">
        <f t="array" aca="1" ref="AA525" ca="1">IFERROR(
IF(Z524&lt;&gt;Z525,1,
IF(COUNTIF(OFFSET(AA524,0,0,-INDEX(Forecast_Capex_Input!$CG$12:$CG$286,$Z525)),AA524)=INDEX(Forecast_Capex_Input!$CG$12:$CG$286,$Z525),AA524+1,AA524)),NA)</f>
        <v>N/A</v>
      </c>
      <c r="AB525" s="28" t="str" cm="1">
        <f t="array" ref="AB525">IFERROR($C525-IF($Z525=1,1,INDEX(Forecast_Capex_Input!$CI$12:$CI$286,$Z525-1))+1,NA)</f>
        <v>N/A</v>
      </c>
      <c r="AC525" s="28" t="str" cm="1">
        <f t="array" aca="1" ref="AC525" ca="1">IFERROR(IF(AA525=1,
INDEX(Forecast_Capex_Input!$AI$10:$BB$10,SMALL(IF(INDEX(Forecast_Capex_Input!$AI$12:$BB$286,$Z525,0)&gt;0,COLUMN(Forecast_Capex_Input!$AI$10:$BB$10)-COLUMN(Forecast_Capex_Input!$AI$12)+1),ROWS(OFFSET(AC524,0,0,-$AB525)))),
OFFSET(AC524,-INDEX(Forecast_Capex_Input!$CG$12:$CG$286,$Z525)+1,0)),NA)</f>
        <v>N/A</v>
      </c>
      <c r="AD525" s="28" t="str">
        <f t="shared" ca="1" si="52"/>
        <v>N/A</v>
      </c>
      <c r="AE525" s="82" t="b">
        <f t="shared" si="56"/>
        <v>0</v>
      </c>
      <c r="AF525" s="78" t="b">
        <v>0</v>
      </c>
      <c r="AG525" s="82" t="b">
        <f t="shared" si="53"/>
        <v>1</v>
      </c>
      <c r="AI525" s="55">
        <v>0</v>
      </c>
      <c r="AJ525" s="55">
        <v>0</v>
      </c>
      <c r="AK525" s="55">
        <v>0</v>
      </c>
      <c r="AL525" s="55">
        <v>0</v>
      </c>
      <c r="AM525" s="55">
        <v>0</v>
      </c>
      <c r="AN525" s="135">
        <v>0</v>
      </c>
      <c r="AP525" s="55">
        <v>0</v>
      </c>
      <c r="AQ525" s="55">
        <v>0</v>
      </c>
      <c r="AR525" s="55">
        <v>0</v>
      </c>
      <c r="AS525" s="55">
        <v>0</v>
      </c>
      <c r="AT525" s="55">
        <v>0</v>
      </c>
      <c r="AU525" s="135">
        <v>0</v>
      </c>
      <c r="AW525" s="55">
        <v>0</v>
      </c>
      <c r="AX525" s="55">
        <v>0</v>
      </c>
      <c r="AY525" s="55">
        <v>0</v>
      </c>
      <c r="AZ525" s="55">
        <v>0</v>
      </c>
      <c r="BA525" s="55">
        <v>0</v>
      </c>
      <c r="BB525" s="135">
        <v>0</v>
      </c>
      <c r="BD525" s="55">
        <v>0</v>
      </c>
      <c r="BE525" s="55">
        <v>0</v>
      </c>
      <c r="BF525" s="55">
        <v>0</v>
      </c>
      <c r="BG525" s="55">
        <v>0</v>
      </c>
      <c r="BH525" s="55">
        <v>0</v>
      </c>
      <c r="BI525" s="135">
        <v>0</v>
      </c>
      <c r="BK525" s="55">
        <v>0</v>
      </c>
      <c r="BL525" s="55">
        <v>0</v>
      </c>
      <c r="BM525" s="55">
        <v>0</v>
      </c>
      <c r="BN525" s="55">
        <v>0</v>
      </c>
      <c r="BO525" s="55">
        <v>0</v>
      </c>
      <c r="BP525" s="135">
        <v>0</v>
      </c>
      <c r="BR525" s="147">
        <v>0</v>
      </c>
      <c r="BS525" s="147">
        <v>0</v>
      </c>
      <c r="BT525" s="147">
        <v>0</v>
      </c>
      <c r="BU525" s="147">
        <v>0</v>
      </c>
      <c r="BV525" s="147">
        <v>0</v>
      </c>
      <c r="BX525" s="55">
        <v>0</v>
      </c>
      <c r="BY525" s="55">
        <v>0</v>
      </c>
      <c r="BZ525" s="55">
        <v>0</v>
      </c>
      <c r="CA525" s="55">
        <v>0</v>
      </c>
      <c r="CB525" s="55">
        <v>0</v>
      </c>
      <c r="CC525" s="135">
        <v>0</v>
      </c>
      <c r="CE525" s="55">
        <v>0</v>
      </c>
      <c r="CF525" s="55">
        <v>0</v>
      </c>
      <c r="CG525" s="55">
        <v>0</v>
      </c>
      <c r="CH525" s="55">
        <v>0</v>
      </c>
      <c r="CI525" s="55">
        <v>0</v>
      </c>
      <c r="CJ525" s="135">
        <v>0</v>
      </c>
      <c r="CL525" s="55">
        <v>0</v>
      </c>
      <c r="CM525" s="55">
        <v>0</v>
      </c>
      <c r="CN525" s="55">
        <v>0</v>
      </c>
      <c r="CO525" s="55">
        <v>0</v>
      </c>
      <c r="CP525" s="55">
        <v>0</v>
      </c>
      <c r="CQ525" s="135">
        <v>0</v>
      </c>
      <c r="CS525" s="67">
        <v>0</v>
      </c>
      <c r="CT525" s="67">
        <v>0</v>
      </c>
      <c r="CU525" s="67">
        <v>0</v>
      </c>
      <c r="CV525" s="67">
        <v>0</v>
      </c>
      <c r="CW525" s="67">
        <v>0</v>
      </c>
      <c r="CX525" s="135">
        <v>0</v>
      </c>
      <c r="CZ525" s="55">
        <v>0</v>
      </c>
      <c r="DA525" s="55">
        <v>0</v>
      </c>
      <c r="DB525" s="55">
        <v>0</v>
      </c>
      <c r="DC525" s="55">
        <v>0</v>
      </c>
      <c r="DD525" s="55">
        <v>0</v>
      </c>
      <c r="DE525" s="135">
        <v>0</v>
      </c>
      <c r="DG525" s="43" t="b" cm="1">
        <f t="array" aca="1" ref="DG525" ca="1">OR($G525=Forecast_Capex_Input!$BF$8:$BF$10)</f>
        <v>0</v>
      </c>
      <c r="DH525" s="43" cm="1">
        <f t="array" aca="1" ref="DH525" ca="1">IFERROR(INDEX(Forecast_Capex_Input!BG$12:BG$286,$Z525)
*(INDEX(Forecast_Capex_Input!$H$12:$H$286,$Z525)=Repex),0)
*$DG525</f>
        <v>0</v>
      </c>
      <c r="DI525" s="43" cm="1">
        <f t="array" aca="1" ref="DI525" ca="1">IFERROR(INDEX(Forecast_Capex_Input!BH$12:BH$286,$Z525)
*(INDEX(Forecast_Capex_Input!$H$12:$H$286,$Z525)=Repex),0)
*$DG525</f>
        <v>0</v>
      </c>
      <c r="DJ525" s="43" cm="1">
        <f t="array" aca="1" ref="DJ525" ca="1">IFERROR(INDEX(Forecast_Capex_Input!BI$12:BI$286,$Z525)
*(INDEX(Forecast_Capex_Input!$H$12:$H$286,$Z525)=Repex),0)
*$DG525</f>
        <v>0</v>
      </c>
      <c r="DK525" s="43" cm="1">
        <f t="array" aca="1" ref="DK525" ca="1">IFERROR(INDEX(Forecast_Capex_Input!BJ$12:BJ$286,$Z525)
*(INDEX(Forecast_Capex_Input!$H$12:$H$286,$Z525)=Repex),0)
*$DG525</f>
        <v>0</v>
      </c>
      <c r="DL525" s="43" cm="1">
        <f t="array" aca="1" ref="DL525" ca="1">IFERROR(INDEX(Forecast_Capex_Input!BK$12:BK$286,$Z525)
*(INDEX(Forecast_Capex_Input!$H$12:$H$286,$Z525)=Repex),0)
*$DG525</f>
        <v>0</v>
      </c>
      <c r="DM525" s="43" cm="1">
        <f t="array" aca="1" ref="DM525" ca="1">IFERROR(INDEX(Forecast_Capex_Input!BL$12:BL$286,$Z525)
*(INDEX(Forecast_Capex_Input!$H$12:$H$286,$Z525)=Repex),0)
*$DG525</f>
        <v>0</v>
      </c>
      <c r="DO525" s="43" t="b" cm="1">
        <f t="array" aca="1" ref="DO525" ca="1">OR($G525=Forecast_Capex_Input!$BN$8:$BN$9)</f>
        <v>0</v>
      </c>
      <c r="DP525" s="43" cm="1">
        <f t="array" aca="1" ref="DP525" ca="1">IFERROR(INDEX(Forecast_Capex_Input!BO$12:BO$286,$Z525)
*(INDEX(Forecast_Capex_Input!$H$12:$H$286,$Z525)=Repex),0)
*$DO525</f>
        <v>0</v>
      </c>
      <c r="DQ525" s="43" cm="1">
        <f t="array" aca="1" ref="DQ525" ca="1">IFERROR(INDEX(Forecast_Capex_Input!BP$12:BP$286,$Z525)
*(INDEX(Forecast_Capex_Input!$H$12:$H$286,$Z525)=Repex),0)
*$DO525</f>
        <v>0</v>
      </c>
      <c r="DR525" s="43" cm="1">
        <f t="array" aca="1" ref="DR525" ca="1">IFERROR(INDEX(Forecast_Capex_Input!BQ$12:BQ$286,$Z525)
*(INDEX(Forecast_Capex_Input!$H$12:$H$286,$Z525)=Repex),0)
*$DO525</f>
        <v>0</v>
      </c>
      <c r="DS525" s="43" cm="1">
        <f t="array" aca="1" ref="DS525" ca="1">IFERROR(INDEX(Forecast_Capex_Input!BR$12:BR$286,$Z525)
*(INDEX(Forecast_Capex_Input!$H$12:$H$286,$Z525)=Repex),0)
*$DO525</f>
        <v>0</v>
      </c>
      <c r="DT525" s="43" cm="1">
        <f t="array" aca="1" ref="DT525" ca="1">IFERROR(INDEX(Forecast_Capex_Input!BS$12:BS$286,$Z525)
*(INDEX(Forecast_Capex_Input!$H$12:$H$286,$Z525)=Repex),0)
*$DO525</f>
        <v>0</v>
      </c>
      <c r="DV525" s="43" t="b" cm="1">
        <f t="array" aca="1" ref="DV525" ca="1">OR($G525=Forecast_Capex_Input!$BU$8:$BU$10)</f>
        <v>0</v>
      </c>
      <c r="DW525" s="43" cm="1">
        <f t="array" aca="1" ref="DW525" ca="1">IFERROR(INDEX(Forecast_Capex_Input!BV$12:BV$286,$Z525)
*(INDEX(Forecast_Capex_Input!$H$12:$H$286,$Z525)=Repex),0)
*$DV525</f>
        <v>0</v>
      </c>
      <c r="DX525" s="43" cm="1">
        <f t="array" aca="1" ref="DX525" ca="1">IFERROR(INDEX(Forecast_Capex_Input!BW$12:BW$286,$Z525)
*(INDEX(Forecast_Capex_Input!$H$12:$H$286,$Z525)=Repex),0)
*$DV525</f>
        <v>0</v>
      </c>
      <c r="DY525" s="43" cm="1">
        <f t="array" aca="1" ref="DY525" ca="1">IFERROR(INDEX(Forecast_Capex_Input!BX$12:BX$286,$Z525)
*(INDEX(Forecast_Capex_Input!$H$12:$H$286,$Z525)=Repex),0)
*$DV525</f>
        <v>0</v>
      </c>
      <c r="DZ525" s="43" cm="1">
        <f t="array" aca="1" ref="DZ525" ca="1">IFERROR(INDEX(Forecast_Capex_Input!BY$12:BY$286,$Z525)
*(INDEX(Forecast_Capex_Input!$H$12:$H$286,$Z525)=Repex),0)
*$DV525</f>
        <v>0</v>
      </c>
      <c r="EA525" s="43" cm="1">
        <f t="array" aca="1" ref="EA525" ca="1">IFERROR(INDEX(Forecast_Capex_Input!BZ$12:BZ$286,$Z525)
*(INDEX(Forecast_Capex_Input!$H$12:$H$286,$Z525)=Repex),0)
*$DV525</f>
        <v>0</v>
      </c>
      <c r="EB525" s="43" cm="1">
        <f t="array" aca="1" ref="EB525" ca="1">IFERROR(INDEX(Forecast_Capex_Input!CA$12:CA$286,$Z525)
*(INDEX(Forecast_Capex_Input!$H$12:$H$286,$Z525)=Repex),0)
*$DV525</f>
        <v>0</v>
      </c>
      <c r="EC525" s="43" cm="1">
        <f t="array" aca="1" ref="EC525" ca="1">IFERROR(INDEX(Forecast_Capex_Input!CB$12:CB$286,$Z525)
*(INDEX(Forecast_Capex_Input!$H$12:$H$286,$Z525)=Repex),0)
*$DV525</f>
        <v>0</v>
      </c>
      <c r="ED525" s="43" cm="1">
        <f t="array" aca="1" ref="ED525" ca="1">IFERROR(INDEX(Forecast_Capex_Input!CC$12:CC$286,$Z525)
*(INDEX(Forecast_Capex_Input!$H$12:$H$286,$Z525)=Repex),0)
*$DV525</f>
        <v>0</v>
      </c>
      <c r="EF525" s="86" t="str">
        <f t="shared" si="54"/>
        <v>N/A</v>
      </c>
      <c r="EG525" s="28" t="str">
        <f>IFERROR(RANK(EF525,EF$11:EF$1010,0)+COUNTIF(EF$11:EF525,EF525)-1,NA)</f>
        <v>N/A</v>
      </c>
    </row>
    <row r="526" spans="3:137" x14ac:dyDescent="0.2">
      <c r="C526" s="28">
        <f t="shared" si="55"/>
        <v>516</v>
      </c>
      <c r="D526" s="9" t="str" cm="1">
        <f t="array" ref="D526">IFERROR(INDEX(Forecast_Capex_Input!$D$12:$D$286,$Z526),NA)</f>
        <v>N/A</v>
      </c>
      <c r="E526" s="24" t="str" cm="1">
        <f t="array" ref="E526">IF($Z526=NA,NA,INDEX(Forecast_Capex_Input!$E$12:$E$286,$Z526))</f>
        <v>N/A</v>
      </c>
      <c r="F526" s="9" t="str" cm="1">
        <f t="array" aca="1" ref="F526" ca="1">IFERROR(INDEX(General!$E$25:$E$26,$AA526),NA)</f>
        <v>N/A</v>
      </c>
      <c r="G526" s="9" t="str" cm="1">
        <f t="array" aca="1" ref="G526" ca="1">IFERROR(INDEX(Forecast_Capex_Input!$AI$11:$BB$11,$AC526),NA)</f>
        <v>N/A</v>
      </c>
      <c r="H526" s="50" t="str" cm="1">
        <f t="array" aca="1" ref="H526" ca="1">IFERROR(INDEX(Forecast_Capex_Input!$AI$12:$BB$286,$Z526,$AC526),NA)</f>
        <v>N/A</v>
      </c>
      <c r="I526" s="150" t="str" cm="1">
        <f t="array" ref="I526">IFERROR(INDEX(Forecast_Capex_Input!$F$12:$F$286,$Z526),NA)</f>
        <v>N/A</v>
      </c>
      <c r="J526" s="150" t="str" cm="1">
        <f t="array" ref="J526">IFERROR(INDEX(Forecast_Capex_Input!G$12:G$286,$Z526),NA)</f>
        <v>N/A</v>
      </c>
      <c r="K526" s="150" t="str" cm="1">
        <f t="array" ref="K526">IFERROR(INDEX(Forecast_Capex_Input!H$12:H$286,$Z526),NA)</f>
        <v>N/A</v>
      </c>
      <c r="L526" s="150" t="str" cm="1">
        <f t="array" ref="L526">IFERROR(INDEX(Forecast_Capex_Input!I$12:I$286,$Z526),NA)</f>
        <v>N/A</v>
      </c>
      <c r="M526" s="150" t="str" cm="1">
        <f t="array" ref="M526">IFERROR(INDEX(Forecast_Capex_Input!J$12:J$286,$Z526),NA)</f>
        <v>N/A</v>
      </c>
      <c r="N526" s="150" t="str" cm="1">
        <f t="array" ref="N526">IFERROR(INDEX(Forecast_Capex_Input!K$12:K$286,$Z526),NA)</f>
        <v>N/A</v>
      </c>
      <c r="O526" s="150" t="str" cm="1">
        <f t="array" ref="O526">IFERROR(INDEX(Forecast_Capex_Input!L$12:L$286,$Z526),NA)</f>
        <v>N/A</v>
      </c>
      <c r="P526" s="150" t="str" cm="1">
        <f t="array" ref="P526">IFERROR(INDEX(Forecast_Capex_Input!M$12:M$286,$Z526),NA)</f>
        <v>N/A</v>
      </c>
      <c r="Q526" s="24" t="str" cm="1">
        <f t="array" ref="Q526">IFERROR(INDEX(Forecast_Capex_Input!N$12:N$286,$Z526),NA)</f>
        <v>N/A</v>
      </c>
      <c r="R526" s="190" cm="1">
        <f t="array" ref="R526">IFERROR(INDEX(Forecast_Capex_Input!O$12:O$286,$Z526),0)</f>
        <v>0</v>
      </c>
      <c r="S526" s="24" cm="1">
        <f t="array" ref="S526">IFERROR(INDEX(Forecast_Capex_Input!P$12:P$286,$Z526),0)</f>
        <v>0</v>
      </c>
      <c r="T526" s="150" t="str" cm="1">
        <f t="array" aca="1" ref="T526" ca="1">IFERROR(INDEX(General!$K$91:$K$110,$AC526),NA)</f>
        <v>N/A</v>
      </c>
      <c r="U526" s="43" cm="1">
        <f t="array" aca="1" ref="U526" ca="1">IFERROR(
IF($F526=General!$E$25,INDEX(Forecast_Capex_Input!S$12:S$286,$Z526),
INDEX(Forecast_Capex_Input!T$12:T$286,$Z526)),0)</f>
        <v>0</v>
      </c>
      <c r="V526" s="82" t="b">
        <f>IFERROR(INDEX(Overheads!$T$19:$T$26,MATCH($I526,Overheads!$E$19:$E$26,0)),FALSE)</f>
        <v>0</v>
      </c>
      <c r="W526" s="209" cm="1">
        <f t="array" ref="W526">IFERROR(
INDEX(Forecast_Capex_Input!CN$12:CN$286,$Z526),0)</f>
        <v>0</v>
      </c>
      <c r="X526" s="209">
        <f>IFERROR(
MATCH($W526,General!$L$39:$S$39,0),1)</f>
        <v>1</v>
      </c>
      <c r="Z526" s="28" t="str">
        <f>IFERROR(
IF(MATCH($C526,Forecast_Capex_Input!$CI$12:$CI$286,1)+1&gt;MAX(Forecast_Capex_Input!$C$12:$C$286),NA,
MATCH($C526,Forecast_Capex_Input!$CI$12:$CI$286,1)+1),1)</f>
        <v>N/A</v>
      </c>
      <c r="AA526" s="28" t="str" cm="1">
        <f t="array" aca="1" ref="AA526" ca="1">IFERROR(
IF(Z525&lt;&gt;Z526,1,
IF(COUNTIF(OFFSET(AA525,0,0,-INDEX(Forecast_Capex_Input!$CG$12:$CG$286,$Z526)),AA525)=INDEX(Forecast_Capex_Input!$CG$12:$CG$286,$Z526),AA525+1,AA525)),NA)</f>
        <v>N/A</v>
      </c>
      <c r="AB526" s="28" t="str" cm="1">
        <f t="array" ref="AB526">IFERROR($C526-IF($Z526=1,1,INDEX(Forecast_Capex_Input!$CI$12:$CI$286,$Z526-1))+1,NA)</f>
        <v>N/A</v>
      </c>
      <c r="AC526" s="28" t="str" cm="1">
        <f t="array" aca="1" ref="AC526" ca="1">IFERROR(IF(AA526=1,
INDEX(Forecast_Capex_Input!$AI$10:$BB$10,SMALL(IF(INDEX(Forecast_Capex_Input!$AI$12:$BB$286,$Z526,0)&gt;0,COLUMN(Forecast_Capex_Input!$AI$10:$BB$10)-COLUMN(Forecast_Capex_Input!$AI$12)+1),ROWS(OFFSET(AC525,0,0,-$AB526)))),
OFFSET(AC525,-INDEX(Forecast_Capex_Input!$CG$12:$CG$286,$Z526)+1,0)),NA)</f>
        <v>N/A</v>
      </c>
      <c r="AD526" s="28" t="str">
        <f t="shared" ca="1" si="52"/>
        <v>N/A</v>
      </c>
      <c r="AE526" s="82" t="b">
        <f t="shared" si="56"/>
        <v>0</v>
      </c>
      <c r="AF526" s="78" t="b">
        <v>0</v>
      </c>
      <c r="AG526" s="82" t="b">
        <f t="shared" si="53"/>
        <v>1</v>
      </c>
      <c r="AI526" s="55">
        <v>0</v>
      </c>
      <c r="AJ526" s="55">
        <v>0</v>
      </c>
      <c r="AK526" s="55">
        <v>0</v>
      </c>
      <c r="AL526" s="55">
        <v>0</v>
      </c>
      <c r="AM526" s="55">
        <v>0</v>
      </c>
      <c r="AN526" s="135">
        <v>0</v>
      </c>
      <c r="AP526" s="55">
        <v>0</v>
      </c>
      <c r="AQ526" s="55">
        <v>0</v>
      </c>
      <c r="AR526" s="55">
        <v>0</v>
      </c>
      <c r="AS526" s="55">
        <v>0</v>
      </c>
      <c r="AT526" s="55">
        <v>0</v>
      </c>
      <c r="AU526" s="135">
        <v>0</v>
      </c>
      <c r="AW526" s="55">
        <v>0</v>
      </c>
      <c r="AX526" s="55">
        <v>0</v>
      </c>
      <c r="AY526" s="55">
        <v>0</v>
      </c>
      <c r="AZ526" s="55">
        <v>0</v>
      </c>
      <c r="BA526" s="55">
        <v>0</v>
      </c>
      <c r="BB526" s="135">
        <v>0</v>
      </c>
      <c r="BD526" s="55">
        <v>0</v>
      </c>
      <c r="BE526" s="55">
        <v>0</v>
      </c>
      <c r="BF526" s="55">
        <v>0</v>
      </c>
      <c r="BG526" s="55">
        <v>0</v>
      </c>
      <c r="BH526" s="55">
        <v>0</v>
      </c>
      <c r="BI526" s="135">
        <v>0</v>
      </c>
      <c r="BK526" s="55">
        <v>0</v>
      </c>
      <c r="BL526" s="55">
        <v>0</v>
      </c>
      <c r="BM526" s="55">
        <v>0</v>
      </c>
      <c r="BN526" s="55">
        <v>0</v>
      </c>
      <c r="BO526" s="55">
        <v>0</v>
      </c>
      <c r="BP526" s="135">
        <v>0</v>
      </c>
      <c r="BR526" s="147">
        <v>0</v>
      </c>
      <c r="BS526" s="147">
        <v>0</v>
      </c>
      <c r="BT526" s="147">
        <v>0</v>
      </c>
      <c r="BU526" s="147">
        <v>0</v>
      </c>
      <c r="BV526" s="147">
        <v>0</v>
      </c>
      <c r="BX526" s="55">
        <v>0</v>
      </c>
      <c r="BY526" s="55">
        <v>0</v>
      </c>
      <c r="BZ526" s="55">
        <v>0</v>
      </c>
      <c r="CA526" s="55">
        <v>0</v>
      </c>
      <c r="CB526" s="55">
        <v>0</v>
      </c>
      <c r="CC526" s="135">
        <v>0</v>
      </c>
      <c r="CE526" s="55">
        <v>0</v>
      </c>
      <c r="CF526" s="55">
        <v>0</v>
      </c>
      <c r="CG526" s="55">
        <v>0</v>
      </c>
      <c r="CH526" s="55">
        <v>0</v>
      </c>
      <c r="CI526" s="55">
        <v>0</v>
      </c>
      <c r="CJ526" s="135">
        <v>0</v>
      </c>
      <c r="CL526" s="55">
        <v>0</v>
      </c>
      <c r="CM526" s="55">
        <v>0</v>
      </c>
      <c r="CN526" s="55">
        <v>0</v>
      </c>
      <c r="CO526" s="55">
        <v>0</v>
      </c>
      <c r="CP526" s="55">
        <v>0</v>
      </c>
      <c r="CQ526" s="135">
        <v>0</v>
      </c>
      <c r="CS526" s="67">
        <v>0</v>
      </c>
      <c r="CT526" s="67">
        <v>0</v>
      </c>
      <c r="CU526" s="67">
        <v>0</v>
      </c>
      <c r="CV526" s="67">
        <v>0</v>
      </c>
      <c r="CW526" s="67">
        <v>0</v>
      </c>
      <c r="CX526" s="135">
        <v>0</v>
      </c>
      <c r="CZ526" s="55">
        <v>0</v>
      </c>
      <c r="DA526" s="55">
        <v>0</v>
      </c>
      <c r="DB526" s="55">
        <v>0</v>
      </c>
      <c r="DC526" s="55">
        <v>0</v>
      </c>
      <c r="DD526" s="55">
        <v>0</v>
      </c>
      <c r="DE526" s="135">
        <v>0</v>
      </c>
      <c r="DG526" s="43" t="b" cm="1">
        <f t="array" aca="1" ref="DG526" ca="1">OR($G526=Forecast_Capex_Input!$BF$8:$BF$10)</f>
        <v>0</v>
      </c>
      <c r="DH526" s="43" cm="1">
        <f t="array" aca="1" ref="DH526" ca="1">IFERROR(INDEX(Forecast_Capex_Input!BG$12:BG$286,$Z526)
*(INDEX(Forecast_Capex_Input!$H$12:$H$286,$Z526)=Repex),0)
*$DG526</f>
        <v>0</v>
      </c>
      <c r="DI526" s="43" cm="1">
        <f t="array" aca="1" ref="DI526" ca="1">IFERROR(INDEX(Forecast_Capex_Input!BH$12:BH$286,$Z526)
*(INDEX(Forecast_Capex_Input!$H$12:$H$286,$Z526)=Repex),0)
*$DG526</f>
        <v>0</v>
      </c>
      <c r="DJ526" s="43" cm="1">
        <f t="array" aca="1" ref="DJ526" ca="1">IFERROR(INDEX(Forecast_Capex_Input!BI$12:BI$286,$Z526)
*(INDEX(Forecast_Capex_Input!$H$12:$H$286,$Z526)=Repex),0)
*$DG526</f>
        <v>0</v>
      </c>
      <c r="DK526" s="43" cm="1">
        <f t="array" aca="1" ref="DK526" ca="1">IFERROR(INDEX(Forecast_Capex_Input!BJ$12:BJ$286,$Z526)
*(INDEX(Forecast_Capex_Input!$H$12:$H$286,$Z526)=Repex),0)
*$DG526</f>
        <v>0</v>
      </c>
      <c r="DL526" s="43" cm="1">
        <f t="array" aca="1" ref="DL526" ca="1">IFERROR(INDEX(Forecast_Capex_Input!BK$12:BK$286,$Z526)
*(INDEX(Forecast_Capex_Input!$H$12:$H$286,$Z526)=Repex),0)
*$DG526</f>
        <v>0</v>
      </c>
      <c r="DM526" s="43" cm="1">
        <f t="array" aca="1" ref="DM526" ca="1">IFERROR(INDEX(Forecast_Capex_Input!BL$12:BL$286,$Z526)
*(INDEX(Forecast_Capex_Input!$H$12:$H$286,$Z526)=Repex),0)
*$DG526</f>
        <v>0</v>
      </c>
      <c r="DO526" s="43" t="b" cm="1">
        <f t="array" aca="1" ref="DO526" ca="1">OR($G526=Forecast_Capex_Input!$BN$8:$BN$9)</f>
        <v>0</v>
      </c>
      <c r="DP526" s="43" cm="1">
        <f t="array" aca="1" ref="DP526" ca="1">IFERROR(INDEX(Forecast_Capex_Input!BO$12:BO$286,$Z526)
*(INDEX(Forecast_Capex_Input!$H$12:$H$286,$Z526)=Repex),0)
*$DO526</f>
        <v>0</v>
      </c>
      <c r="DQ526" s="43" cm="1">
        <f t="array" aca="1" ref="DQ526" ca="1">IFERROR(INDEX(Forecast_Capex_Input!BP$12:BP$286,$Z526)
*(INDEX(Forecast_Capex_Input!$H$12:$H$286,$Z526)=Repex),0)
*$DO526</f>
        <v>0</v>
      </c>
      <c r="DR526" s="43" cm="1">
        <f t="array" aca="1" ref="DR526" ca="1">IFERROR(INDEX(Forecast_Capex_Input!BQ$12:BQ$286,$Z526)
*(INDEX(Forecast_Capex_Input!$H$12:$H$286,$Z526)=Repex),0)
*$DO526</f>
        <v>0</v>
      </c>
      <c r="DS526" s="43" cm="1">
        <f t="array" aca="1" ref="DS526" ca="1">IFERROR(INDEX(Forecast_Capex_Input!BR$12:BR$286,$Z526)
*(INDEX(Forecast_Capex_Input!$H$12:$H$286,$Z526)=Repex),0)
*$DO526</f>
        <v>0</v>
      </c>
      <c r="DT526" s="43" cm="1">
        <f t="array" aca="1" ref="DT526" ca="1">IFERROR(INDEX(Forecast_Capex_Input!BS$12:BS$286,$Z526)
*(INDEX(Forecast_Capex_Input!$H$12:$H$286,$Z526)=Repex),0)
*$DO526</f>
        <v>0</v>
      </c>
      <c r="DV526" s="43" t="b" cm="1">
        <f t="array" aca="1" ref="DV526" ca="1">OR($G526=Forecast_Capex_Input!$BU$8:$BU$10)</f>
        <v>0</v>
      </c>
      <c r="DW526" s="43" cm="1">
        <f t="array" aca="1" ref="DW526" ca="1">IFERROR(INDEX(Forecast_Capex_Input!BV$12:BV$286,$Z526)
*(INDEX(Forecast_Capex_Input!$H$12:$H$286,$Z526)=Repex),0)
*$DV526</f>
        <v>0</v>
      </c>
      <c r="DX526" s="43" cm="1">
        <f t="array" aca="1" ref="DX526" ca="1">IFERROR(INDEX(Forecast_Capex_Input!BW$12:BW$286,$Z526)
*(INDEX(Forecast_Capex_Input!$H$12:$H$286,$Z526)=Repex),0)
*$DV526</f>
        <v>0</v>
      </c>
      <c r="DY526" s="43" cm="1">
        <f t="array" aca="1" ref="DY526" ca="1">IFERROR(INDEX(Forecast_Capex_Input!BX$12:BX$286,$Z526)
*(INDEX(Forecast_Capex_Input!$H$12:$H$286,$Z526)=Repex),0)
*$DV526</f>
        <v>0</v>
      </c>
      <c r="DZ526" s="43" cm="1">
        <f t="array" aca="1" ref="DZ526" ca="1">IFERROR(INDEX(Forecast_Capex_Input!BY$12:BY$286,$Z526)
*(INDEX(Forecast_Capex_Input!$H$12:$H$286,$Z526)=Repex),0)
*$DV526</f>
        <v>0</v>
      </c>
      <c r="EA526" s="43" cm="1">
        <f t="array" aca="1" ref="EA526" ca="1">IFERROR(INDEX(Forecast_Capex_Input!BZ$12:BZ$286,$Z526)
*(INDEX(Forecast_Capex_Input!$H$12:$H$286,$Z526)=Repex),0)
*$DV526</f>
        <v>0</v>
      </c>
      <c r="EB526" s="43" cm="1">
        <f t="array" aca="1" ref="EB526" ca="1">IFERROR(INDEX(Forecast_Capex_Input!CA$12:CA$286,$Z526)
*(INDEX(Forecast_Capex_Input!$H$12:$H$286,$Z526)=Repex),0)
*$DV526</f>
        <v>0</v>
      </c>
      <c r="EC526" s="43" cm="1">
        <f t="array" aca="1" ref="EC526" ca="1">IFERROR(INDEX(Forecast_Capex_Input!CB$12:CB$286,$Z526)
*(INDEX(Forecast_Capex_Input!$H$12:$H$286,$Z526)=Repex),0)
*$DV526</f>
        <v>0</v>
      </c>
      <c r="ED526" s="43" cm="1">
        <f t="array" aca="1" ref="ED526" ca="1">IFERROR(INDEX(Forecast_Capex_Input!CC$12:CC$286,$Z526)
*(INDEX(Forecast_Capex_Input!$H$12:$H$286,$Z526)=Repex),0)
*$DV526</f>
        <v>0</v>
      </c>
      <c r="EF526" s="86" t="str">
        <f t="shared" si="54"/>
        <v>N/A</v>
      </c>
      <c r="EG526" s="28" t="str">
        <f>IFERROR(RANK(EF526,EF$11:EF$1010,0)+COUNTIF(EF$11:EF526,EF526)-1,NA)</f>
        <v>N/A</v>
      </c>
    </row>
    <row r="527" spans="3:137" x14ac:dyDescent="0.2">
      <c r="C527" s="28">
        <f t="shared" si="55"/>
        <v>517</v>
      </c>
      <c r="D527" s="9" t="str" cm="1">
        <f t="array" ref="D527">IFERROR(INDEX(Forecast_Capex_Input!$D$12:$D$286,$Z527),NA)</f>
        <v>N/A</v>
      </c>
      <c r="E527" s="24" t="str" cm="1">
        <f t="array" ref="E527">IF($Z527=NA,NA,INDEX(Forecast_Capex_Input!$E$12:$E$286,$Z527))</f>
        <v>N/A</v>
      </c>
      <c r="F527" s="9" t="str" cm="1">
        <f t="array" aca="1" ref="F527" ca="1">IFERROR(INDEX(General!$E$25:$E$26,$AA527),NA)</f>
        <v>N/A</v>
      </c>
      <c r="G527" s="9" t="str" cm="1">
        <f t="array" aca="1" ref="G527" ca="1">IFERROR(INDEX(Forecast_Capex_Input!$AI$11:$BB$11,$AC527),NA)</f>
        <v>N/A</v>
      </c>
      <c r="H527" s="50" t="str" cm="1">
        <f t="array" aca="1" ref="H527" ca="1">IFERROR(INDEX(Forecast_Capex_Input!$AI$12:$BB$286,$Z527,$AC527),NA)</f>
        <v>N/A</v>
      </c>
      <c r="I527" s="150" t="str" cm="1">
        <f t="array" ref="I527">IFERROR(INDEX(Forecast_Capex_Input!$F$12:$F$286,$Z527),NA)</f>
        <v>N/A</v>
      </c>
      <c r="J527" s="150" t="str" cm="1">
        <f t="array" ref="J527">IFERROR(INDEX(Forecast_Capex_Input!G$12:G$286,$Z527),NA)</f>
        <v>N/A</v>
      </c>
      <c r="K527" s="150" t="str" cm="1">
        <f t="array" ref="K527">IFERROR(INDEX(Forecast_Capex_Input!H$12:H$286,$Z527),NA)</f>
        <v>N/A</v>
      </c>
      <c r="L527" s="150" t="str" cm="1">
        <f t="array" ref="L527">IFERROR(INDEX(Forecast_Capex_Input!I$12:I$286,$Z527),NA)</f>
        <v>N/A</v>
      </c>
      <c r="M527" s="150" t="str" cm="1">
        <f t="array" ref="M527">IFERROR(INDEX(Forecast_Capex_Input!J$12:J$286,$Z527),NA)</f>
        <v>N/A</v>
      </c>
      <c r="N527" s="150" t="str" cm="1">
        <f t="array" ref="N527">IFERROR(INDEX(Forecast_Capex_Input!K$12:K$286,$Z527),NA)</f>
        <v>N/A</v>
      </c>
      <c r="O527" s="150" t="str" cm="1">
        <f t="array" ref="O527">IFERROR(INDEX(Forecast_Capex_Input!L$12:L$286,$Z527),NA)</f>
        <v>N/A</v>
      </c>
      <c r="P527" s="150" t="str" cm="1">
        <f t="array" ref="P527">IFERROR(INDEX(Forecast_Capex_Input!M$12:M$286,$Z527),NA)</f>
        <v>N/A</v>
      </c>
      <c r="Q527" s="24" t="str" cm="1">
        <f t="array" ref="Q527">IFERROR(INDEX(Forecast_Capex_Input!N$12:N$286,$Z527),NA)</f>
        <v>N/A</v>
      </c>
      <c r="R527" s="190" cm="1">
        <f t="array" ref="R527">IFERROR(INDEX(Forecast_Capex_Input!O$12:O$286,$Z527),0)</f>
        <v>0</v>
      </c>
      <c r="S527" s="24" cm="1">
        <f t="array" ref="S527">IFERROR(INDEX(Forecast_Capex_Input!P$12:P$286,$Z527),0)</f>
        <v>0</v>
      </c>
      <c r="T527" s="150" t="str" cm="1">
        <f t="array" aca="1" ref="T527" ca="1">IFERROR(INDEX(General!$K$91:$K$110,$AC527),NA)</f>
        <v>N/A</v>
      </c>
      <c r="U527" s="43" cm="1">
        <f t="array" aca="1" ref="U527" ca="1">IFERROR(
IF($F527=General!$E$25,INDEX(Forecast_Capex_Input!S$12:S$286,$Z527),
INDEX(Forecast_Capex_Input!T$12:T$286,$Z527)),0)</f>
        <v>0</v>
      </c>
      <c r="V527" s="82" t="b">
        <f>IFERROR(INDEX(Overheads!$T$19:$T$26,MATCH($I527,Overheads!$E$19:$E$26,0)),FALSE)</f>
        <v>0</v>
      </c>
      <c r="W527" s="209" cm="1">
        <f t="array" ref="W527">IFERROR(
INDEX(Forecast_Capex_Input!CN$12:CN$286,$Z527),0)</f>
        <v>0</v>
      </c>
      <c r="X527" s="209">
        <f>IFERROR(
MATCH($W527,General!$L$39:$S$39,0),1)</f>
        <v>1</v>
      </c>
      <c r="Z527" s="28" t="str">
        <f>IFERROR(
IF(MATCH($C527,Forecast_Capex_Input!$CI$12:$CI$286,1)+1&gt;MAX(Forecast_Capex_Input!$C$12:$C$286),NA,
MATCH($C527,Forecast_Capex_Input!$CI$12:$CI$286,1)+1),1)</f>
        <v>N/A</v>
      </c>
      <c r="AA527" s="28" t="str" cm="1">
        <f t="array" aca="1" ref="AA527" ca="1">IFERROR(
IF(Z526&lt;&gt;Z527,1,
IF(COUNTIF(OFFSET(AA526,0,0,-INDEX(Forecast_Capex_Input!$CG$12:$CG$286,$Z527)),AA526)=INDEX(Forecast_Capex_Input!$CG$12:$CG$286,$Z527),AA526+1,AA526)),NA)</f>
        <v>N/A</v>
      </c>
      <c r="AB527" s="28" t="str" cm="1">
        <f t="array" ref="AB527">IFERROR($C527-IF($Z527=1,1,INDEX(Forecast_Capex_Input!$CI$12:$CI$286,$Z527-1))+1,NA)</f>
        <v>N/A</v>
      </c>
      <c r="AC527" s="28" t="str" cm="1">
        <f t="array" aca="1" ref="AC527" ca="1">IFERROR(IF(AA527=1,
INDEX(Forecast_Capex_Input!$AI$10:$BB$10,SMALL(IF(INDEX(Forecast_Capex_Input!$AI$12:$BB$286,$Z527,0)&gt;0,COLUMN(Forecast_Capex_Input!$AI$10:$BB$10)-COLUMN(Forecast_Capex_Input!$AI$12)+1),ROWS(OFFSET(AC526,0,0,-$AB527)))),
OFFSET(AC526,-INDEX(Forecast_Capex_Input!$CG$12:$CG$286,$Z527)+1,0)),NA)</f>
        <v>N/A</v>
      </c>
      <c r="AD527" s="28" t="str">
        <f t="shared" ca="1" si="52"/>
        <v>N/A</v>
      </c>
      <c r="AE527" s="82" t="b">
        <f t="shared" si="56"/>
        <v>0</v>
      </c>
      <c r="AF527" s="78" t="b">
        <v>0</v>
      </c>
      <c r="AG527" s="82" t="b">
        <f t="shared" si="53"/>
        <v>1</v>
      </c>
      <c r="AI527" s="55">
        <v>0</v>
      </c>
      <c r="AJ527" s="55">
        <v>0</v>
      </c>
      <c r="AK527" s="55">
        <v>0</v>
      </c>
      <c r="AL527" s="55">
        <v>0</v>
      </c>
      <c r="AM527" s="55">
        <v>0</v>
      </c>
      <c r="AN527" s="135">
        <v>0</v>
      </c>
      <c r="AP527" s="55">
        <v>0</v>
      </c>
      <c r="AQ527" s="55">
        <v>0</v>
      </c>
      <c r="AR527" s="55">
        <v>0</v>
      </c>
      <c r="AS527" s="55">
        <v>0</v>
      </c>
      <c r="AT527" s="55">
        <v>0</v>
      </c>
      <c r="AU527" s="135">
        <v>0</v>
      </c>
      <c r="AW527" s="55">
        <v>0</v>
      </c>
      <c r="AX527" s="55">
        <v>0</v>
      </c>
      <c r="AY527" s="55">
        <v>0</v>
      </c>
      <c r="AZ527" s="55">
        <v>0</v>
      </c>
      <c r="BA527" s="55">
        <v>0</v>
      </c>
      <c r="BB527" s="135">
        <v>0</v>
      </c>
      <c r="BD527" s="55">
        <v>0</v>
      </c>
      <c r="BE527" s="55">
        <v>0</v>
      </c>
      <c r="BF527" s="55">
        <v>0</v>
      </c>
      <c r="BG527" s="55">
        <v>0</v>
      </c>
      <c r="BH527" s="55">
        <v>0</v>
      </c>
      <c r="BI527" s="135">
        <v>0</v>
      </c>
      <c r="BK527" s="55">
        <v>0</v>
      </c>
      <c r="BL527" s="55">
        <v>0</v>
      </c>
      <c r="BM527" s="55">
        <v>0</v>
      </c>
      <c r="BN527" s="55">
        <v>0</v>
      </c>
      <c r="BO527" s="55">
        <v>0</v>
      </c>
      <c r="BP527" s="135">
        <v>0</v>
      </c>
      <c r="BR527" s="147">
        <v>0</v>
      </c>
      <c r="BS527" s="147">
        <v>0</v>
      </c>
      <c r="BT527" s="147">
        <v>0</v>
      </c>
      <c r="BU527" s="147">
        <v>0</v>
      </c>
      <c r="BV527" s="147">
        <v>0</v>
      </c>
      <c r="BX527" s="55">
        <v>0</v>
      </c>
      <c r="BY527" s="55">
        <v>0</v>
      </c>
      <c r="BZ527" s="55">
        <v>0</v>
      </c>
      <c r="CA527" s="55">
        <v>0</v>
      </c>
      <c r="CB527" s="55">
        <v>0</v>
      </c>
      <c r="CC527" s="135">
        <v>0</v>
      </c>
      <c r="CE527" s="55">
        <v>0</v>
      </c>
      <c r="CF527" s="55">
        <v>0</v>
      </c>
      <c r="CG527" s="55">
        <v>0</v>
      </c>
      <c r="CH527" s="55">
        <v>0</v>
      </c>
      <c r="CI527" s="55">
        <v>0</v>
      </c>
      <c r="CJ527" s="135">
        <v>0</v>
      </c>
      <c r="CL527" s="55">
        <v>0</v>
      </c>
      <c r="CM527" s="55">
        <v>0</v>
      </c>
      <c r="CN527" s="55">
        <v>0</v>
      </c>
      <c r="CO527" s="55">
        <v>0</v>
      </c>
      <c r="CP527" s="55">
        <v>0</v>
      </c>
      <c r="CQ527" s="135">
        <v>0</v>
      </c>
      <c r="CS527" s="67">
        <v>0</v>
      </c>
      <c r="CT527" s="67">
        <v>0</v>
      </c>
      <c r="CU527" s="67">
        <v>0</v>
      </c>
      <c r="CV527" s="67">
        <v>0</v>
      </c>
      <c r="CW527" s="67">
        <v>0</v>
      </c>
      <c r="CX527" s="135">
        <v>0</v>
      </c>
      <c r="CZ527" s="55">
        <v>0</v>
      </c>
      <c r="DA527" s="55">
        <v>0</v>
      </c>
      <c r="DB527" s="55">
        <v>0</v>
      </c>
      <c r="DC527" s="55">
        <v>0</v>
      </c>
      <c r="DD527" s="55">
        <v>0</v>
      </c>
      <c r="DE527" s="135">
        <v>0</v>
      </c>
      <c r="DG527" s="43" t="b" cm="1">
        <f t="array" aca="1" ref="DG527" ca="1">OR($G527=Forecast_Capex_Input!$BF$8:$BF$10)</f>
        <v>0</v>
      </c>
      <c r="DH527" s="43" cm="1">
        <f t="array" aca="1" ref="DH527" ca="1">IFERROR(INDEX(Forecast_Capex_Input!BG$12:BG$286,$Z527)
*(INDEX(Forecast_Capex_Input!$H$12:$H$286,$Z527)=Repex),0)
*$DG527</f>
        <v>0</v>
      </c>
      <c r="DI527" s="43" cm="1">
        <f t="array" aca="1" ref="DI527" ca="1">IFERROR(INDEX(Forecast_Capex_Input!BH$12:BH$286,$Z527)
*(INDEX(Forecast_Capex_Input!$H$12:$H$286,$Z527)=Repex),0)
*$DG527</f>
        <v>0</v>
      </c>
      <c r="DJ527" s="43" cm="1">
        <f t="array" aca="1" ref="DJ527" ca="1">IFERROR(INDEX(Forecast_Capex_Input!BI$12:BI$286,$Z527)
*(INDEX(Forecast_Capex_Input!$H$12:$H$286,$Z527)=Repex),0)
*$DG527</f>
        <v>0</v>
      </c>
      <c r="DK527" s="43" cm="1">
        <f t="array" aca="1" ref="DK527" ca="1">IFERROR(INDEX(Forecast_Capex_Input!BJ$12:BJ$286,$Z527)
*(INDEX(Forecast_Capex_Input!$H$12:$H$286,$Z527)=Repex),0)
*$DG527</f>
        <v>0</v>
      </c>
      <c r="DL527" s="43" cm="1">
        <f t="array" aca="1" ref="DL527" ca="1">IFERROR(INDEX(Forecast_Capex_Input!BK$12:BK$286,$Z527)
*(INDEX(Forecast_Capex_Input!$H$12:$H$286,$Z527)=Repex),0)
*$DG527</f>
        <v>0</v>
      </c>
      <c r="DM527" s="43" cm="1">
        <f t="array" aca="1" ref="DM527" ca="1">IFERROR(INDEX(Forecast_Capex_Input!BL$12:BL$286,$Z527)
*(INDEX(Forecast_Capex_Input!$H$12:$H$286,$Z527)=Repex),0)
*$DG527</f>
        <v>0</v>
      </c>
      <c r="DO527" s="43" t="b" cm="1">
        <f t="array" aca="1" ref="DO527" ca="1">OR($G527=Forecast_Capex_Input!$BN$8:$BN$9)</f>
        <v>0</v>
      </c>
      <c r="DP527" s="43" cm="1">
        <f t="array" aca="1" ref="DP527" ca="1">IFERROR(INDEX(Forecast_Capex_Input!BO$12:BO$286,$Z527)
*(INDEX(Forecast_Capex_Input!$H$12:$H$286,$Z527)=Repex),0)
*$DO527</f>
        <v>0</v>
      </c>
      <c r="DQ527" s="43" cm="1">
        <f t="array" aca="1" ref="DQ527" ca="1">IFERROR(INDEX(Forecast_Capex_Input!BP$12:BP$286,$Z527)
*(INDEX(Forecast_Capex_Input!$H$12:$H$286,$Z527)=Repex),0)
*$DO527</f>
        <v>0</v>
      </c>
      <c r="DR527" s="43" cm="1">
        <f t="array" aca="1" ref="DR527" ca="1">IFERROR(INDEX(Forecast_Capex_Input!BQ$12:BQ$286,$Z527)
*(INDEX(Forecast_Capex_Input!$H$12:$H$286,$Z527)=Repex),0)
*$DO527</f>
        <v>0</v>
      </c>
      <c r="DS527" s="43" cm="1">
        <f t="array" aca="1" ref="DS527" ca="1">IFERROR(INDEX(Forecast_Capex_Input!BR$12:BR$286,$Z527)
*(INDEX(Forecast_Capex_Input!$H$12:$H$286,$Z527)=Repex),0)
*$DO527</f>
        <v>0</v>
      </c>
      <c r="DT527" s="43" cm="1">
        <f t="array" aca="1" ref="DT527" ca="1">IFERROR(INDEX(Forecast_Capex_Input!BS$12:BS$286,$Z527)
*(INDEX(Forecast_Capex_Input!$H$12:$H$286,$Z527)=Repex),0)
*$DO527</f>
        <v>0</v>
      </c>
      <c r="DV527" s="43" t="b" cm="1">
        <f t="array" aca="1" ref="DV527" ca="1">OR($G527=Forecast_Capex_Input!$BU$8:$BU$10)</f>
        <v>0</v>
      </c>
      <c r="DW527" s="43" cm="1">
        <f t="array" aca="1" ref="DW527" ca="1">IFERROR(INDEX(Forecast_Capex_Input!BV$12:BV$286,$Z527)
*(INDEX(Forecast_Capex_Input!$H$12:$H$286,$Z527)=Repex),0)
*$DV527</f>
        <v>0</v>
      </c>
      <c r="DX527" s="43" cm="1">
        <f t="array" aca="1" ref="DX527" ca="1">IFERROR(INDEX(Forecast_Capex_Input!BW$12:BW$286,$Z527)
*(INDEX(Forecast_Capex_Input!$H$12:$H$286,$Z527)=Repex),0)
*$DV527</f>
        <v>0</v>
      </c>
      <c r="DY527" s="43" cm="1">
        <f t="array" aca="1" ref="DY527" ca="1">IFERROR(INDEX(Forecast_Capex_Input!BX$12:BX$286,$Z527)
*(INDEX(Forecast_Capex_Input!$H$12:$H$286,$Z527)=Repex),0)
*$DV527</f>
        <v>0</v>
      </c>
      <c r="DZ527" s="43" cm="1">
        <f t="array" aca="1" ref="DZ527" ca="1">IFERROR(INDEX(Forecast_Capex_Input!BY$12:BY$286,$Z527)
*(INDEX(Forecast_Capex_Input!$H$12:$H$286,$Z527)=Repex),0)
*$DV527</f>
        <v>0</v>
      </c>
      <c r="EA527" s="43" cm="1">
        <f t="array" aca="1" ref="EA527" ca="1">IFERROR(INDEX(Forecast_Capex_Input!BZ$12:BZ$286,$Z527)
*(INDEX(Forecast_Capex_Input!$H$12:$H$286,$Z527)=Repex),0)
*$DV527</f>
        <v>0</v>
      </c>
      <c r="EB527" s="43" cm="1">
        <f t="array" aca="1" ref="EB527" ca="1">IFERROR(INDEX(Forecast_Capex_Input!CA$12:CA$286,$Z527)
*(INDEX(Forecast_Capex_Input!$H$12:$H$286,$Z527)=Repex),0)
*$DV527</f>
        <v>0</v>
      </c>
      <c r="EC527" s="43" cm="1">
        <f t="array" aca="1" ref="EC527" ca="1">IFERROR(INDEX(Forecast_Capex_Input!CB$12:CB$286,$Z527)
*(INDEX(Forecast_Capex_Input!$H$12:$H$286,$Z527)=Repex),0)
*$DV527</f>
        <v>0</v>
      </c>
      <c r="ED527" s="43" cm="1">
        <f t="array" aca="1" ref="ED527" ca="1">IFERROR(INDEX(Forecast_Capex_Input!CC$12:CC$286,$Z527)
*(INDEX(Forecast_Capex_Input!$H$12:$H$286,$Z527)=Repex),0)
*$DV527</f>
        <v>0</v>
      </c>
      <c r="EF527" s="86" t="str">
        <f t="shared" si="54"/>
        <v>N/A</v>
      </c>
      <c r="EG527" s="28" t="str">
        <f>IFERROR(RANK(EF527,EF$11:EF$1010,0)+COUNTIF(EF$11:EF527,EF527)-1,NA)</f>
        <v>N/A</v>
      </c>
    </row>
    <row r="528" spans="3:137" x14ac:dyDescent="0.2">
      <c r="C528" s="28">
        <f t="shared" si="55"/>
        <v>518</v>
      </c>
      <c r="D528" s="9" t="str" cm="1">
        <f t="array" ref="D528">IFERROR(INDEX(Forecast_Capex_Input!$D$12:$D$286,$Z528),NA)</f>
        <v>N/A</v>
      </c>
      <c r="E528" s="24" t="str" cm="1">
        <f t="array" ref="E528">IF($Z528=NA,NA,INDEX(Forecast_Capex_Input!$E$12:$E$286,$Z528))</f>
        <v>N/A</v>
      </c>
      <c r="F528" s="9" t="str" cm="1">
        <f t="array" aca="1" ref="F528" ca="1">IFERROR(INDEX(General!$E$25:$E$26,$AA528),NA)</f>
        <v>N/A</v>
      </c>
      <c r="G528" s="9" t="str" cm="1">
        <f t="array" aca="1" ref="G528" ca="1">IFERROR(INDEX(Forecast_Capex_Input!$AI$11:$BB$11,$AC528),NA)</f>
        <v>N/A</v>
      </c>
      <c r="H528" s="50" t="str" cm="1">
        <f t="array" aca="1" ref="H528" ca="1">IFERROR(INDEX(Forecast_Capex_Input!$AI$12:$BB$286,$Z528,$AC528),NA)</f>
        <v>N/A</v>
      </c>
      <c r="I528" s="150" t="str" cm="1">
        <f t="array" ref="I528">IFERROR(INDEX(Forecast_Capex_Input!$F$12:$F$286,$Z528),NA)</f>
        <v>N/A</v>
      </c>
      <c r="J528" s="150" t="str" cm="1">
        <f t="array" ref="J528">IFERROR(INDEX(Forecast_Capex_Input!G$12:G$286,$Z528),NA)</f>
        <v>N/A</v>
      </c>
      <c r="K528" s="150" t="str" cm="1">
        <f t="array" ref="K528">IFERROR(INDEX(Forecast_Capex_Input!H$12:H$286,$Z528),NA)</f>
        <v>N/A</v>
      </c>
      <c r="L528" s="150" t="str" cm="1">
        <f t="array" ref="L528">IFERROR(INDEX(Forecast_Capex_Input!I$12:I$286,$Z528),NA)</f>
        <v>N/A</v>
      </c>
      <c r="M528" s="150" t="str" cm="1">
        <f t="array" ref="M528">IFERROR(INDEX(Forecast_Capex_Input!J$12:J$286,$Z528),NA)</f>
        <v>N/A</v>
      </c>
      <c r="N528" s="150" t="str" cm="1">
        <f t="array" ref="N528">IFERROR(INDEX(Forecast_Capex_Input!K$12:K$286,$Z528),NA)</f>
        <v>N/A</v>
      </c>
      <c r="O528" s="150" t="str" cm="1">
        <f t="array" ref="O528">IFERROR(INDEX(Forecast_Capex_Input!L$12:L$286,$Z528),NA)</f>
        <v>N/A</v>
      </c>
      <c r="P528" s="150" t="str" cm="1">
        <f t="array" ref="P528">IFERROR(INDEX(Forecast_Capex_Input!M$12:M$286,$Z528),NA)</f>
        <v>N/A</v>
      </c>
      <c r="Q528" s="24" t="str" cm="1">
        <f t="array" ref="Q528">IFERROR(INDEX(Forecast_Capex_Input!N$12:N$286,$Z528),NA)</f>
        <v>N/A</v>
      </c>
      <c r="R528" s="190" cm="1">
        <f t="array" ref="R528">IFERROR(INDEX(Forecast_Capex_Input!O$12:O$286,$Z528),0)</f>
        <v>0</v>
      </c>
      <c r="S528" s="24" cm="1">
        <f t="array" ref="S528">IFERROR(INDEX(Forecast_Capex_Input!P$12:P$286,$Z528),0)</f>
        <v>0</v>
      </c>
      <c r="T528" s="150" t="str" cm="1">
        <f t="array" aca="1" ref="T528" ca="1">IFERROR(INDEX(General!$K$91:$K$110,$AC528),NA)</f>
        <v>N/A</v>
      </c>
      <c r="U528" s="43" cm="1">
        <f t="array" aca="1" ref="U528" ca="1">IFERROR(
IF($F528=General!$E$25,INDEX(Forecast_Capex_Input!S$12:S$286,$Z528),
INDEX(Forecast_Capex_Input!T$12:T$286,$Z528)),0)</f>
        <v>0</v>
      </c>
      <c r="V528" s="82" t="b">
        <f>IFERROR(INDEX(Overheads!$T$19:$T$26,MATCH($I528,Overheads!$E$19:$E$26,0)),FALSE)</f>
        <v>0</v>
      </c>
      <c r="W528" s="209" cm="1">
        <f t="array" ref="W528">IFERROR(
INDEX(Forecast_Capex_Input!CN$12:CN$286,$Z528),0)</f>
        <v>0</v>
      </c>
      <c r="X528" s="209">
        <f>IFERROR(
MATCH($W528,General!$L$39:$S$39,0),1)</f>
        <v>1</v>
      </c>
      <c r="Z528" s="28" t="str">
        <f>IFERROR(
IF(MATCH($C528,Forecast_Capex_Input!$CI$12:$CI$286,1)+1&gt;MAX(Forecast_Capex_Input!$C$12:$C$286),NA,
MATCH($C528,Forecast_Capex_Input!$CI$12:$CI$286,1)+1),1)</f>
        <v>N/A</v>
      </c>
      <c r="AA528" s="28" t="str" cm="1">
        <f t="array" aca="1" ref="AA528" ca="1">IFERROR(
IF(Z527&lt;&gt;Z528,1,
IF(COUNTIF(OFFSET(AA527,0,0,-INDEX(Forecast_Capex_Input!$CG$12:$CG$286,$Z528)),AA527)=INDEX(Forecast_Capex_Input!$CG$12:$CG$286,$Z528),AA527+1,AA527)),NA)</f>
        <v>N/A</v>
      </c>
      <c r="AB528" s="28" t="str" cm="1">
        <f t="array" ref="AB528">IFERROR($C528-IF($Z528=1,1,INDEX(Forecast_Capex_Input!$CI$12:$CI$286,$Z528-1))+1,NA)</f>
        <v>N/A</v>
      </c>
      <c r="AC528" s="28" t="str" cm="1">
        <f t="array" aca="1" ref="AC528" ca="1">IFERROR(IF(AA528=1,
INDEX(Forecast_Capex_Input!$AI$10:$BB$10,SMALL(IF(INDEX(Forecast_Capex_Input!$AI$12:$BB$286,$Z528,0)&gt;0,COLUMN(Forecast_Capex_Input!$AI$10:$BB$10)-COLUMN(Forecast_Capex_Input!$AI$12)+1),ROWS(OFFSET(AC527,0,0,-$AB528)))),
OFFSET(AC527,-INDEX(Forecast_Capex_Input!$CG$12:$CG$286,$Z528)+1,0)),NA)</f>
        <v>N/A</v>
      </c>
      <c r="AD528" s="28" t="str">
        <f t="shared" ca="1" si="52"/>
        <v>N/A</v>
      </c>
      <c r="AE528" s="82" t="b">
        <f t="shared" si="56"/>
        <v>0</v>
      </c>
      <c r="AF528" s="78" t="b">
        <v>0</v>
      </c>
      <c r="AG528" s="82" t="b">
        <f t="shared" si="53"/>
        <v>1</v>
      </c>
      <c r="AI528" s="55">
        <v>0</v>
      </c>
      <c r="AJ528" s="55">
        <v>0</v>
      </c>
      <c r="AK528" s="55">
        <v>0</v>
      </c>
      <c r="AL528" s="55">
        <v>0</v>
      </c>
      <c r="AM528" s="55">
        <v>0</v>
      </c>
      <c r="AN528" s="135">
        <v>0</v>
      </c>
      <c r="AP528" s="55">
        <v>0</v>
      </c>
      <c r="AQ528" s="55">
        <v>0</v>
      </c>
      <c r="AR528" s="55">
        <v>0</v>
      </c>
      <c r="AS528" s="55">
        <v>0</v>
      </c>
      <c r="AT528" s="55">
        <v>0</v>
      </c>
      <c r="AU528" s="135">
        <v>0</v>
      </c>
      <c r="AW528" s="55">
        <v>0</v>
      </c>
      <c r="AX528" s="55">
        <v>0</v>
      </c>
      <c r="AY528" s="55">
        <v>0</v>
      </c>
      <c r="AZ528" s="55">
        <v>0</v>
      </c>
      <c r="BA528" s="55">
        <v>0</v>
      </c>
      <c r="BB528" s="135">
        <v>0</v>
      </c>
      <c r="BD528" s="55">
        <v>0</v>
      </c>
      <c r="BE528" s="55">
        <v>0</v>
      </c>
      <c r="BF528" s="55">
        <v>0</v>
      </c>
      <c r="BG528" s="55">
        <v>0</v>
      </c>
      <c r="BH528" s="55">
        <v>0</v>
      </c>
      <c r="BI528" s="135">
        <v>0</v>
      </c>
      <c r="BK528" s="55">
        <v>0</v>
      </c>
      <c r="BL528" s="55">
        <v>0</v>
      </c>
      <c r="BM528" s="55">
        <v>0</v>
      </c>
      <c r="BN528" s="55">
        <v>0</v>
      </c>
      <c r="BO528" s="55">
        <v>0</v>
      </c>
      <c r="BP528" s="135">
        <v>0</v>
      </c>
      <c r="BR528" s="147">
        <v>0</v>
      </c>
      <c r="BS528" s="147">
        <v>0</v>
      </c>
      <c r="BT528" s="147">
        <v>0</v>
      </c>
      <c r="BU528" s="147">
        <v>0</v>
      </c>
      <c r="BV528" s="147">
        <v>0</v>
      </c>
      <c r="BX528" s="55">
        <v>0</v>
      </c>
      <c r="BY528" s="55">
        <v>0</v>
      </c>
      <c r="BZ528" s="55">
        <v>0</v>
      </c>
      <c r="CA528" s="55">
        <v>0</v>
      </c>
      <c r="CB528" s="55">
        <v>0</v>
      </c>
      <c r="CC528" s="135">
        <v>0</v>
      </c>
      <c r="CE528" s="55">
        <v>0</v>
      </c>
      <c r="CF528" s="55">
        <v>0</v>
      </c>
      <c r="CG528" s="55">
        <v>0</v>
      </c>
      <c r="CH528" s="55">
        <v>0</v>
      </c>
      <c r="CI528" s="55">
        <v>0</v>
      </c>
      <c r="CJ528" s="135">
        <v>0</v>
      </c>
      <c r="CL528" s="55">
        <v>0</v>
      </c>
      <c r="CM528" s="55">
        <v>0</v>
      </c>
      <c r="CN528" s="55">
        <v>0</v>
      </c>
      <c r="CO528" s="55">
        <v>0</v>
      </c>
      <c r="CP528" s="55">
        <v>0</v>
      </c>
      <c r="CQ528" s="135">
        <v>0</v>
      </c>
      <c r="CS528" s="67">
        <v>0</v>
      </c>
      <c r="CT528" s="67">
        <v>0</v>
      </c>
      <c r="CU528" s="67">
        <v>0</v>
      </c>
      <c r="CV528" s="67">
        <v>0</v>
      </c>
      <c r="CW528" s="67">
        <v>0</v>
      </c>
      <c r="CX528" s="135">
        <v>0</v>
      </c>
      <c r="CZ528" s="55">
        <v>0</v>
      </c>
      <c r="DA528" s="55">
        <v>0</v>
      </c>
      <c r="DB528" s="55">
        <v>0</v>
      </c>
      <c r="DC528" s="55">
        <v>0</v>
      </c>
      <c r="DD528" s="55">
        <v>0</v>
      </c>
      <c r="DE528" s="135">
        <v>0</v>
      </c>
      <c r="DG528" s="43" t="b" cm="1">
        <f t="array" aca="1" ref="DG528" ca="1">OR($G528=Forecast_Capex_Input!$BF$8:$BF$10)</f>
        <v>0</v>
      </c>
      <c r="DH528" s="43" cm="1">
        <f t="array" aca="1" ref="DH528" ca="1">IFERROR(INDEX(Forecast_Capex_Input!BG$12:BG$286,$Z528)
*(INDEX(Forecast_Capex_Input!$H$12:$H$286,$Z528)=Repex),0)
*$DG528</f>
        <v>0</v>
      </c>
      <c r="DI528" s="43" cm="1">
        <f t="array" aca="1" ref="DI528" ca="1">IFERROR(INDEX(Forecast_Capex_Input!BH$12:BH$286,$Z528)
*(INDEX(Forecast_Capex_Input!$H$12:$H$286,$Z528)=Repex),0)
*$DG528</f>
        <v>0</v>
      </c>
      <c r="DJ528" s="43" cm="1">
        <f t="array" aca="1" ref="DJ528" ca="1">IFERROR(INDEX(Forecast_Capex_Input!BI$12:BI$286,$Z528)
*(INDEX(Forecast_Capex_Input!$H$12:$H$286,$Z528)=Repex),0)
*$DG528</f>
        <v>0</v>
      </c>
      <c r="DK528" s="43" cm="1">
        <f t="array" aca="1" ref="DK528" ca="1">IFERROR(INDEX(Forecast_Capex_Input!BJ$12:BJ$286,$Z528)
*(INDEX(Forecast_Capex_Input!$H$12:$H$286,$Z528)=Repex),0)
*$DG528</f>
        <v>0</v>
      </c>
      <c r="DL528" s="43" cm="1">
        <f t="array" aca="1" ref="DL528" ca="1">IFERROR(INDEX(Forecast_Capex_Input!BK$12:BK$286,$Z528)
*(INDEX(Forecast_Capex_Input!$H$12:$H$286,$Z528)=Repex),0)
*$DG528</f>
        <v>0</v>
      </c>
      <c r="DM528" s="43" cm="1">
        <f t="array" aca="1" ref="DM528" ca="1">IFERROR(INDEX(Forecast_Capex_Input!BL$12:BL$286,$Z528)
*(INDEX(Forecast_Capex_Input!$H$12:$H$286,$Z528)=Repex),0)
*$DG528</f>
        <v>0</v>
      </c>
      <c r="DO528" s="43" t="b" cm="1">
        <f t="array" aca="1" ref="DO528" ca="1">OR($G528=Forecast_Capex_Input!$BN$8:$BN$9)</f>
        <v>0</v>
      </c>
      <c r="DP528" s="43" cm="1">
        <f t="array" aca="1" ref="DP528" ca="1">IFERROR(INDEX(Forecast_Capex_Input!BO$12:BO$286,$Z528)
*(INDEX(Forecast_Capex_Input!$H$12:$H$286,$Z528)=Repex),0)
*$DO528</f>
        <v>0</v>
      </c>
      <c r="DQ528" s="43" cm="1">
        <f t="array" aca="1" ref="DQ528" ca="1">IFERROR(INDEX(Forecast_Capex_Input!BP$12:BP$286,$Z528)
*(INDEX(Forecast_Capex_Input!$H$12:$H$286,$Z528)=Repex),0)
*$DO528</f>
        <v>0</v>
      </c>
      <c r="DR528" s="43" cm="1">
        <f t="array" aca="1" ref="DR528" ca="1">IFERROR(INDEX(Forecast_Capex_Input!BQ$12:BQ$286,$Z528)
*(INDEX(Forecast_Capex_Input!$H$12:$H$286,$Z528)=Repex),0)
*$DO528</f>
        <v>0</v>
      </c>
      <c r="DS528" s="43" cm="1">
        <f t="array" aca="1" ref="DS528" ca="1">IFERROR(INDEX(Forecast_Capex_Input!BR$12:BR$286,$Z528)
*(INDEX(Forecast_Capex_Input!$H$12:$H$286,$Z528)=Repex),0)
*$DO528</f>
        <v>0</v>
      </c>
      <c r="DT528" s="43" cm="1">
        <f t="array" aca="1" ref="DT528" ca="1">IFERROR(INDEX(Forecast_Capex_Input!BS$12:BS$286,$Z528)
*(INDEX(Forecast_Capex_Input!$H$12:$H$286,$Z528)=Repex),0)
*$DO528</f>
        <v>0</v>
      </c>
      <c r="DV528" s="43" t="b" cm="1">
        <f t="array" aca="1" ref="DV528" ca="1">OR($G528=Forecast_Capex_Input!$BU$8:$BU$10)</f>
        <v>0</v>
      </c>
      <c r="DW528" s="43" cm="1">
        <f t="array" aca="1" ref="DW528" ca="1">IFERROR(INDEX(Forecast_Capex_Input!BV$12:BV$286,$Z528)
*(INDEX(Forecast_Capex_Input!$H$12:$H$286,$Z528)=Repex),0)
*$DV528</f>
        <v>0</v>
      </c>
      <c r="DX528" s="43" cm="1">
        <f t="array" aca="1" ref="DX528" ca="1">IFERROR(INDEX(Forecast_Capex_Input!BW$12:BW$286,$Z528)
*(INDEX(Forecast_Capex_Input!$H$12:$H$286,$Z528)=Repex),0)
*$DV528</f>
        <v>0</v>
      </c>
      <c r="DY528" s="43" cm="1">
        <f t="array" aca="1" ref="DY528" ca="1">IFERROR(INDEX(Forecast_Capex_Input!BX$12:BX$286,$Z528)
*(INDEX(Forecast_Capex_Input!$H$12:$H$286,$Z528)=Repex),0)
*$DV528</f>
        <v>0</v>
      </c>
      <c r="DZ528" s="43" cm="1">
        <f t="array" aca="1" ref="DZ528" ca="1">IFERROR(INDEX(Forecast_Capex_Input!BY$12:BY$286,$Z528)
*(INDEX(Forecast_Capex_Input!$H$12:$H$286,$Z528)=Repex),0)
*$DV528</f>
        <v>0</v>
      </c>
      <c r="EA528" s="43" cm="1">
        <f t="array" aca="1" ref="EA528" ca="1">IFERROR(INDEX(Forecast_Capex_Input!BZ$12:BZ$286,$Z528)
*(INDEX(Forecast_Capex_Input!$H$12:$H$286,$Z528)=Repex),0)
*$DV528</f>
        <v>0</v>
      </c>
      <c r="EB528" s="43" cm="1">
        <f t="array" aca="1" ref="EB528" ca="1">IFERROR(INDEX(Forecast_Capex_Input!CA$12:CA$286,$Z528)
*(INDEX(Forecast_Capex_Input!$H$12:$H$286,$Z528)=Repex),0)
*$DV528</f>
        <v>0</v>
      </c>
      <c r="EC528" s="43" cm="1">
        <f t="array" aca="1" ref="EC528" ca="1">IFERROR(INDEX(Forecast_Capex_Input!CB$12:CB$286,$Z528)
*(INDEX(Forecast_Capex_Input!$H$12:$H$286,$Z528)=Repex),0)
*$DV528</f>
        <v>0</v>
      </c>
      <c r="ED528" s="43" cm="1">
        <f t="array" aca="1" ref="ED528" ca="1">IFERROR(INDEX(Forecast_Capex_Input!CC$12:CC$286,$Z528)
*(INDEX(Forecast_Capex_Input!$H$12:$H$286,$Z528)=Repex),0)
*$DV528</f>
        <v>0</v>
      </c>
      <c r="EF528" s="86" t="str">
        <f t="shared" si="54"/>
        <v>N/A</v>
      </c>
      <c r="EG528" s="28" t="str">
        <f>IFERROR(RANK(EF528,EF$11:EF$1010,0)+COUNTIF(EF$11:EF528,EF528)-1,NA)</f>
        <v>N/A</v>
      </c>
    </row>
    <row r="529" spans="3:137" x14ac:dyDescent="0.2">
      <c r="C529" s="28">
        <f t="shared" si="55"/>
        <v>519</v>
      </c>
      <c r="D529" s="9" t="str" cm="1">
        <f t="array" ref="D529">IFERROR(INDEX(Forecast_Capex_Input!$D$12:$D$286,$Z529),NA)</f>
        <v>N/A</v>
      </c>
      <c r="E529" s="24" t="str" cm="1">
        <f t="array" ref="E529">IF($Z529=NA,NA,INDEX(Forecast_Capex_Input!$E$12:$E$286,$Z529))</f>
        <v>N/A</v>
      </c>
      <c r="F529" s="9" t="str" cm="1">
        <f t="array" aca="1" ref="F529" ca="1">IFERROR(INDEX(General!$E$25:$E$26,$AA529),NA)</f>
        <v>N/A</v>
      </c>
      <c r="G529" s="9" t="str" cm="1">
        <f t="array" aca="1" ref="G529" ca="1">IFERROR(INDEX(Forecast_Capex_Input!$AI$11:$BB$11,$AC529),NA)</f>
        <v>N/A</v>
      </c>
      <c r="H529" s="50" t="str" cm="1">
        <f t="array" aca="1" ref="H529" ca="1">IFERROR(INDEX(Forecast_Capex_Input!$AI$12:$BB$286,$Z529,$AC529),NA)</f>
        <v>N/A</v>
      </c>
      <c r="I529" s="150" t="str" cm="1">
        <f t="array" ref="I529">IFERROR(INDEX(Forecast_Capex_Input!$F$12:$F$286,$Z529),NA)</f>
        <v>N/A</v>
      </c>
      <c r="J529" s="150" t="str" cm="1">
        <f t="array" ref="J529">IFERROR(INDEX(Forecast_Capex_Input!G$12:G$286,$Z529),NA)</f>
        <v>N/A</v>
      </c>
      <c r="K529" s="150" t="str" cm="1">
        <f t="array" ref="K529">IFERROR(INDEX(Forecast_Capex_Input!H$12:H$286,$Z529),NA)</f>
        <v>N/A</v>
      </c>
      <c r="L529" s="150" t="str" cm="1">
        <f t="array" ref="L529">IFERROR(INDEX(Forecast_Capex_Input!I$12:I$286,$Z529),NA)</f>
        <v>N/A</v>
      </c>
      <c r="M529" s="150" t="str" cm="1">
        <f t="array" ref="M529">IFERROR(INDEX(Forecast_Capex_Input!J$12:J$286,$Z529),NA)</f>
        <v>N/A</v>
      </c>
      <c r="N529" s="150" t="str" cm="1">
        <f t="array" ref="N529">IFERROR(INDEX(Forecast_Capex_Input!K$12:K$286,$Z529),NA)</f>
        <v>N/A</v>
      </c>
      <c r="O529" s="150" t="str" cm="1">
        <f t="array" ref="O529">IFERROR(INDEX(Forecast_Capex_Input!L$12:L$286,$Z529),NA)</f>
        <v>N/A</v>
      </c>
      <c r="P529" s="150" t="str" cm="1">
        <f t="array" ref="P529">IFERROR(INDEX(Forecast_Capex_Input!M$12:M$286,$Z529),NA)</f>
        <v>N/A</v>
      </c>
      <c r="Q529" s="24" t="str" cm="1">
        <f t="array" ref="Q529">IFERROR(INDEX(Forecast_Capex_Input!N$12:N$286,$Z529),NA)</f>
        <v>N/A</v>
      </c>
      <c r="R529" s="190" cm="1">
        <f t="array" ref="R529">IFERROR(INDEX(Forecast_Capex_Input!O$12:O$286,$Z529),0)</f>
        <v>0</v>
      </c>
      <c r="S529" s="24" cm="1">
        <f t="array" ref="S529">IFERROR(INDEX(Forecast_Capex_Input!P$12:P$286,$Z529),0)</f>
        <v>0</v>
      </c>
      <c r="T529" s="150" t="str" cm="1">
        <f t="array" aca="1" ref="T529" ca="1">IFERROR(INDEX(General!$K$91:$K$110,$AC529),NA)</f>
        <v>N/A</v>
      </c>
      <c r="U529" s="43" cm="1">
        <f t="array" aca="1" ref="U529" ca="1">IFERROR(
IF($F529=General!$E$25,INDEX(Forecast_Capex_Input!S$12:S$286,$Z529),
INDEX(Forecast_Capex_Input!T$12:T$286,$Z529)),0)</f>
        <v>0</v>
      </c>
      <c r="V529" s="82" t="b">
        <f>IFERROR(INDEX(Overheads!$T$19:$T$26,MATCH($I529,Overheads!$E$19:$E$26,0)),FALSE)</f>
        <v>0</v>
      </c>
      <c r="W529" s="209" cm="1">
        <f t="array" ref="W529">IFERROR(
INDEX(Forecast_Capex_Input!CN$12:CN$286,$Z529),0)</f>
        <v>0</v>
      </c>
      <c r="X529" s="209">
        <f>IFERROR(
MATCH($W529,General!$L$39:$S$39,0),1)</f>
        <v>1</v>
      </c>
      <c r="Z529" s="28" t="str">
        <f>IFERROR(
IF(MATCH($C529,Forecast_Capex_Input!$CI$12:$CI$286,1)+1&gt;MAX(Forecast_Capex_Input!$C$12:$C$286),NA,
MATCH($C529,Forecast_Capex_Input!$CI$12:$CI$286,1)+1),1)</f>
        <v>N/A</v>
      </c>
      <c r="AA529" s="28" t="str" cm="1">
        <f t="array" aca="1" ref="AA529" ca="1">IFERROR(
IF(Z528&lt;&gt;Z529,1,
IF(COUNTIF(OFFSET(AA528,0,0,-INDEX(Forecast_Capex_Input!$CG$12:$CG$286,$Z529)),AA528)=INDEX(Forecast_Capex_Input!$CG$12:$CG$286,$Z529),AA528+1,AA528)),NA)</f>
        <v>N/A</v>
      </c>
      <c r="AB529" s="28" t="str" cm="1">
        <f t="array" ref="AB529">IFERROR($C529-IF($Z529=1,1,INDEX(Forecast_Capex_Input!$CI$12:$CI$286,$Z529-1))+1,NA)</f>
        <v>N/A</v>
      </c>
      <c r="AC529" s="28" t="str" cm="1">
        <f t="array" aca="1" ref="AC529" ca="1">IFERROR(IF(AA529=1,
INDEX(Forecast_Capex_Input!$AI$10:$BB$10,SMALL(IF(INDEX(Forecast_Capex_Input!$AI$12:$BB$286,$Z529,0)&gt;0,COLUMN(Forecast_Capex_Input!$AI$10:$BB$10)-COLUMN(Forecast_Capex_Input!$AI$12)+1),ROWS(OFFSET(AC528,0,0,-$AB529)))),
OFFSET(AC528,-INDEX(Forecast_Capex_Input!$CG$12:$CG$286,$Z529)+1,0)),NA)</f>
        <v>N/A</v>
      </c>
      <c r="AD529" s="28" t="str">
        <f t="shared" ca="1" si="52"/>
        <v>N/A</v>
      </c>
      <c r="AE529" s="82" t="b">
        <f t="shared" si="56"/>
        <v>0</v>
      </c>
      <c r="AF529" s="78" t="b">
        <v>0</v>
      </c>
      <c r="AG529" s="82" t="b">
        <f t="shared" si="53"/>
        <v>1</v>
      </c>
      <c r="AI529" s="55">
        <v>0</v>
      </c>
      <c r="AJ529" s="55">
        <v>0</v>
      </c>
      <c r="AK529" s="55">
        <v>0</v>
      </c>
      <c r="AL529" s="55">
        <v>0</v>
      </c>
      <c r="AM529" s="55">
        <v>0</v>
      </c>
      <c r="AN529" s="135">
        <v>0</v>
      </c>
      <c r="AP529" s="55">
        <v>0</v>
      </c>
      <c r="AQ529" s="55">
        <v>0</v>
      </c>
      <c r="AR529" s="55">
        <v>0</v>
      </c>
      <c r="AS529" s="55">
        <v>0</v>
      </c>
      <c r="AT529" s="55">
        <v>0</v>
      </c>
      <c r="AU529" s="135">
        <v>0</v>
      </c>
      <c r="AW529" s="55">
        <v>0</v>
      </c>
      <c r="AX529" s="55">
        <v>0</v>
      </c>
      <c r="AY529" s="55">
        <v>0</v>
      </c>
      <c r="AZ529" s="55">
        <v>0</v>
      </c>
      <c r="BA529" s="55">
        <v>0</v>
      </c>
      <c r="BB529" s="135">
        <v>0</v>
      </c>
      <c r="BD529" s="55">
        <v>0</v>
      </c>
      <c r="BE529" s="55">
        <v>0</v>
      </c>
      <c r="BF529" s="55">
        <v>0</v>
      </c>
      <c r="BG529" s="55">
        <v>0</v>
      </c>
      <c r="BH529" s="55">
        <v>0</v>
      </c>
      <c r="BI529" s="135">
        <v>0</v>
      </c>
      <c r="BK529" s="55">
        <v>0</v>
      </c>
      <c r="BL529" s="55">
        <v>0</v>
      </c>
      <c r="BM529" s="55">
        <v>0</v>
      </c>
      <c r="BN529" s="55">
        <v>0</v>
      </c>
      <c r="BO529" s="55">
        <v>0</v>
      </c>
      <c r="BP529" s="135">
        <v>0</v>
      </c>
      <c r="BR529" s="147">
        <v>0</v>
      </c>
      <c r="BS529" s="147">
        <v>0</v>
      </c>
      <c r="BT529" s="147">
        <v>0</v>
      </c>
      <c r="BU529" s="147">
        <v>0</v>
      </c>
      <c r="BV529" s="147">
        <v>0</v>
      </c>
      <c r="BX529" s="55">
        <v>0</v>
      </c>
      <c r="BY529" s="55">
        <v>0</v>
      </c>
      <c r="BZ529" s="55">
        <v>0</v>
      </c>
      <c r="CA529" s="55">
        <v>0</v>
      </c>
      <c r="CB529" s="55">
        <v>0</v>
      </c>
      <c r="CC529" s="135">
        <v>0</v>
      </c>
      <c r="CE529" s="55">
        <v>0</v>
      </c>
      <c r="CF529" s="55">
        <v>0</v>
      </c>
      <c r="CG529" s="55">
        <v>0</v>
      </c>
      <c r="CH529" s="55">
        <v>0</v>
      </c>
      <c r="CI529" s="55">
        <v>0</v>
      </c>
      <c r="CJ529" s="135">
        <v>0</v>
      </c>
      <c r="CL529" s="55">
        <v>0</v>
      </c>
      <c r="CM529" s="55">
        <v>0</v>
      </c>
      <c r="CN529" s="55">
        <v>0</v>
      </c>
      <c r="CO529" s="55">
        <v>0</v>
      </c>
      <c r="CP529" s="55">
        <v>0</v>
      </c>
      <c r="CQ529" s="135">
        <v>0</v>
      </c>
      <c r="CS529" s="67">
        <v>0</v>
      </c>
      <c r="CT529" s="67">
        <v>0</v>
      </c>
      <c r="CU529" s="67">
        <v>0</v>
      </c>
      <c r="CV529" s="67">
        <v>0</v>
      </c>
      <c r="CW529" s="67">
        <v>0</v>
      </c>
      <c r="CX529" s="135">
        <v>0</v>
      </c>
      <c r="CZ529" s="55">
        <v>0</v>
      </c>
      <c r="DA529" s="55">
        <v>0</v>
      </c>
      <c r="DB529" s="55">
        <v>0</v>
      </c>
      <c r="DC529" s="55">
        <v>0</v>
      </c>
      <c r="DD529" s="55">
        <v>0</v>
      </c>
      <c r="DE529" s="135">
        <v>0</v>
      </c>
      <c r="DG529" s="43" t="b" cm="1">
        <f t="array" aca="1" ref="DG529" ca="1">OR($G529=Forecast_Capex_Input!$BF$8:$BF$10)</f>
        <v>0</v>
      </c>
      <c r="DH529" s="43" cm="1">
        <f t="array" aca="1" ref="DH529" ca="1">IFERROR(INDEX(Forecast_Capex_Input!BG$12:BG$286,$Z529)
*(INDEX(Forecast_Capex_Input!$H$12:$H$286,$Z529)=Repex),0)
*$DG529</f>
        <v>0</v>
      </c>
      <c r="DI529" s="43" cm="1">
        <f t="array" aca="1" ref="DI529" ca="1">IFERROR(INDEX(Forecast_Capex_Input!BH$12:BH$286,$Z529)
*(INDEX(Forecast_Capex_Input!$H$12:$H$286,$Z529)=Repex),0)
*$DG529</f>
        <v>0</v>
      </c>
      <c r="DJ529" s="43" cm="1">
        <f t="array" aca="1" ref="DJ529" ca="1">IFERROR(INDEX(Forecast_Capex_Input!BI$12:BI$286,$Z529)
*(INDEX(Forecast_Capex_Input!$H$12:$H$286,$Z529)=Repex),0)
*$DG529</f>
        <v>0</v>
      </c>
      <c r="DK529" s="43" cm="1">
        <f t="array" aca="1" ref="DK529" ca="1">IFERROR(INDEX(Forecast_Capex_Input!BJ$12:BJ$286,$Z529)
*(INDEX(Forecast_Capex_Input!$H$12:$H$286,$Z529)=Repex),0)
*$DG529</f>
        <v>0</v>
      </c>
      <c r="DL529" s="43" cm="1">
        <f t="array" aca="1" ref="DL529" ca="1">IFERROR(INDEX(Forecast_Capex_Input!BK$12:BK$286,$Z529)
*(INDEX(Forecast_Capex_Input!$H$12:$H$286,$Z529)=Repex),0)
*$DG529</f>
        <v>0</v>
      </c>
      <c r="DM529" s="43" cm="1">
        <f t="array" aca="1" ref="DM529" ca="1">IFERROR(INDEX(Forecast_Capex_Input!BL$12:BL$286,$Z529)
*(INDEX(Forecast_Capex_Input!$H$12:$H$286,$Z529)=Repex),0)
*$DG529</f>
        <v>0</v>
      </c>
      <c r="DO529" s="43" t="b" cm="1">
        <f t="array" aca="1" ref="DO529" ca="1">OR($G529=Forecast_Capex_Input!$BN$8:$BN$9)</f>
        <v>0</v>
      </c>
      <c r="DP529" s="43" cm="1">
        <f t="array" aca="1" ref="DP529" ca="1">IFERROR(INDEX(Forecast_Capex_Input!BO$12:BO$286,$Z529)
*(INDEX(Forecast_Capex_Input!$H$12:$H$286,$Z529)=Repex),0)
*$DO529</f>
        <v>0</v>
      </c>
      <c r="DQ529" s="43" cm="1">
        <f t="array" aca="1" ref="DQ529" ca="1">IFERROR(INDEX(Forecast_Capex_Input!BP$12:BP$286,$Z529)
*(INDEX(Forecast_Capex_Input!$H$12:$H$286,$Z529)=Repex),0)
*$DO529</f>
        <v>0</v>
      </c>
      <c r="DR529" s="43" cm="1">
        <f t="array" aca="1" ref="DR529" ca="1">IFERROR(INDEX(Forecast_Capex_Input!BQ$12:BQ$286,$Z529)
*(INDEX(Forecast_Capex_Input!$H$12:$H$286,$Z529)=Repex),0)
*$DO529</f>
        <v>0</v>
      </c>
      <c r="DS529" s="43" cm="1">
        <f t="array" aca="1" ref="DS529" ca="1">IFERROR(INDEX(Forecast_Capex_Input!BR$12:BR$286,$Z529)
*(INDEX(Forecast_Capex_Input!$H$12:$H$286,$Z529)=Repex),0)
*$DO529</f>
        <v>0</v>
      </c>
      <c r="DT529" s="43" cm="1">
        <f t="array" aca="1" ref="DT529" ca="1">IFERROR(INDEX(Forecast_Capex_Input!BS$12:BS$286,$Z529)
*(INDEX(Forecast_Capex_Input!$H$12:$H$286,$Z529)=Repex),0)
*$DO529</f>
        <v>0</v>
      </c>
      <c r="DV529" s="43" t="b" cm="1">
        <f t="array" aca="1" ref="DV529" ca="1">OR($G529=Forecast_Capex_Input!$BU$8:$BU$10)</f>
        <v>0</v>
      </c>
      <c r="DW529" s="43" cm="1">
        <f t="array" aca="1" ref="DW529" ca="1">IFERROR(INDEX(Forecast_Capex_Input!BV$12:BV$286,$Z529)
*(INDEX(Forecast_Capex_Input!$H$12:$H$286,$Z529)=Repex),0)
*$DV529</f>
        <v>0</v>
      </c>
      <c r="DX529" s="43" cm="1">
        <f t="array" aca="1" ref="DX529" ca="1">IFERROR(INDEX(Forecast_Capex_Input!BW$12:BW$286,$Z529)
*(INDEX(Forecast_Capex_Input!$H$12:$H$286,$Z529)=Repex),0)
*$DV529</f>
        <v>0</v>
      </c>
      <c r="DY529" s="43" cm="1">
        <f t="array" aca="1" ref="DY529" ca="1">IFERROR(INDEX(Forecast_Capex_Input!BX$12:BX$286,$Z529)
*(INDEX(Forecast_Capex_Input!$H$12:$H$286,$Z529)=Repex),0)
*$DV529</f>
        <v>0</v>
      </c>
      <c r="DZ529" s="43" cm="1">
        <f t="array" aca="1" ref="DZ529" ca="1">IFERROR(INDEX(Forecast_Capex_Input!BY$12:BY$286,$Z529)
*(INDEX(Forecast_Capex_Input!$H$12:$H$286,$Z529)=Repex),0)
*$DV529</f>
        <v>0</v>
      </c>
      <c r="EA529" s="43" cm="1">
        <f t="array" aca="1" ref="EA529" ca="1">IFERROR(INDEX(Forecast_Capex_Input!BZ$12:BZ$286,$Z529)
*(INDEX(Forecast_Capex_Input!$H$12:$H$286,$Z529)=Repex),0)
*$DV529</f>
        <v>0</v>
      </c>
      <c r="EB529" s="43" cm="1">
        <f t="array" aca="1" ref="EB529" ca="1">IFERROR(INDEX(Forecast_Capex_Input!CA$12:CA$286,$Z529)
*(INDEX(Forecast_Capex_Input!$H$12:$H$286,$Z529)=Repex),0)
*$DV529</f>
        <v>0</v>
      </c>
      <c r="EC529" s="43" cm="1">
        <f t="array" aca="1" ref="EC529" ca="1">IFERROR(INDEX(Forecast_Capex_Input!CB$12:CB$286,$Z529)
*(INDEX(Forecast_Capex_Input!$H$12:$H$286,$Z529)=Repex),0)
*$DV529</f>
        <v>0</v>
      </c>
      <c r="ED529" s="43" cm="1">
        <f t="array" aca="1" ref="ED529" ca="1">IFERROR(INDEX(Forecast_Capex_Input!CC$12:CC$286,$Z529)
*(INDEX(Forecast_Capex_Input!$H$12:$H$286,$Z529)=Repex),0)
*$DV529</f>
        <v>0</v>
      </c>
      <c r="EF529" s="86" t="str">
        <f t="shared" si="54"/>
        <v>N/A</v>
      </c>
      <c r="EG529" s="28" t="str">
        <f>IFERROR(RANK(EF529,EF$11:EF$1010,0)+COUNTIF(EF$11:EF529,EF529)-1,NA)</f>
        <v>N/A</v>
      </c>
    </row>
    <row r="530" spans="3:137" x14ac:dyDescent="0.2">
      <c r="C530" s="28">
        <f t="shared" si="55"/>
        <v>520</v>
      </c>
      <c r="D530" s="9" t="str" cm="1">
        <f t="array" ref="D530">IFERROR(INDEX(Forecast_Capex_Input!$D$12:$D$286,$Z530),NA)</f>
        <v>N/A</v>
      </c>
      <c r="E530" s="24" t="str" cm="1">
        <f t="array" ref="E530">IF($Z530=NA,NA,INDEX(Forecast_Capex_Input!$E$12:$E$286,$Z530))</f>
        <v>N/A</v>
      </c>
      <c r="F530" s="9" t="str" cm="1">
        <f t="array" aca="1" ref="F530" ca="1">IFERROR(INDEX(General!$E$25:$E$26,$AA530),NA)</f>
        <v>N/A</v>
      </c>
      <c r="G530" s="9" t="str" cm="1">
        <f t="array" aca="1" ref="G530" ca="1">IFERROR(INDEX(Forecast_Capex_Input!$AI$11:$BB$11,$AC530),NA)</f>
        <v>N/A</v>
      </c>
      <c r="H530" s="50" t="str" cm="1">
        <f t="array" aca="1" ref="H530" ca="1">IFERROR(INDEX(Forecast_Capex_Input!$AI$12:$BB$286,$Z530,$AC530),NA)</f>
        <v>N/A</v>
      </c>
      <c r="I530" s="150" t="str" cm="1">
        <f t="array" ref="I530">IFERROR(INDEX(Forecast_Capex_Input!$F$12:$F$286,$Z530),NA)</f>
        <v>N/A</v>
      </c>
      <c r="J530" s="150" t="str" cm="1">
        <f t="array" ref="J530">IFERROR(INDEX(Forecast_Capex_Input!G$12:G$286,$Z530),NA)</f>
        <v>N/A</v>
      </c>
      <c r="K530" s="150" t="str" cm="1">
        <f t="array" ref="K530">IFERROR(INDEX(Forecast_Capex_Input!H$12:H$286,$Z530),NA)</f>
        <v>N/A</v>
      </c>
      <c r="L530" s="150" t="str" cm="1">
        <f t="array" ref="L530">IFERROR(INDEX(Forecast_Capex_Input!I$12:I$286,$Z530),NA)</f>
        <v>N/A</v>
      </c>
      <c r="M530" s="150" t="str" cm="1">
        <f t="array" ref="M530">IFERROR(INDEX(Forecast_Capex_Input!J$12:J$286,$Z530),NA)</f>
        <v>N/A</v>
      </c>
      <c r="N530" s="150" t="str" cm="1">
        <f t="array" ref="N530">IFERROR(INDEX(Forecast_Capex_Input!K$12:K$286,$Z530),NA)</f>
        <v>N/A</v>
      </c>
      <c r="O530" s="150" t="str" cm="1">
        <f t="array" ref="O530">IFERROR(INDEX(Forecast_Capex_Input!L$12:L$286,$Z530),NA)</f>
        <v>N/A</v>
      </c>
      <c r="P530" s="150" t="str" cm="1">
        <f t="array" ref="P530">IFERROR(INDEX(Forecast_Capex_Input!M$12:M$286,$Z530),NA)</f>
        <v>N/A</v>
      </c>
      <c r="Q530" s="24" t="str" cm="1">
        <f t="array" ref="Q530">IFERROR(INDEX(Forecast_Capex_Input!N$12:N$286,$Z530),NA)</f>
        <v>N/A</v>
      </c>
      <c r="R530" s="190" cm="1">
        <f t="array" ref="R530">IFERROR(INDEX(Forecast_Capex_Input!O$12:O$286,$Z530),0)</f>
        <v>0</v>
      </c>
      <c r="S530" s="24" cm="1">
        <f t="array" ref="S530">IFERROR(INDEX(Forecast_Capex_Input!P$12:P$286,$Z530),0)</f>
        <v>0</v>
      </c>
      <c r="T530" s="150" t="str" cm="1">
        <f t="array" aca="1" ref="T530" ca="1">IFERROR(INDEX(General!$K$91:$K$110,$AC530),NA)</f>
        <v>N/A</v>
      </c>
      <c r="U530" s="43" cm="1">
        <f t="array" aca="1" ref="U530" ca="1">IFERROR(
IF($F530=General!$E$25,INDEX(Forecast_Capex_Input!S$12:S$286,$Z530),
INDEX(Forecast_Capex_Input!T$12:T$286,$Z530)),0)</f>
        <v>0</v>
      </c>
      <c r="V530" s="82" t="b">
        <f>IFERROR(INDEX(Overheads!$T$19:$T$26,MATCH($I530,Overheads!$E$19:$E$26,0)),FALSE)</f>
        <v>0</v>
      </c>
      <c r="W530" s="209" cm="1">
        <f t="array" ref="W530">IFERROR(
INDEX(Forecast_Capex_Input!CN$12:CN$286,$Z530),0)</f>
        <v>0</v>
      </c>
      <c r="X530" s="209">
        <f>IFERROR(
MATCH($W530,General!$L$39:$S$39,0),1)</f>
        <v>1</v>
      </c>
      <c r="Z530" s="28" t="str">
        <f>IFERROR(
IF(MATCH($C530,Forecast_Capex_Input!$CI$12:$CI$286,1)+1&gt;MAX(Forecast_Capex_Input!$C$12:$C$286),NA,
MATCH($C530,Forecast_Capex_Input!$CI$12:$CI$286,1)+1),1)</f>
        <v>N/A</v>
      </c>
      <c r="AA530" s="28" t="str" cm="1">
        <f t="array" aca="1" ref="AA530" ca="1">IFERROR(
IF(Z529&lt;&gt;Z530,1,
IF(COUNTIF(OFFSET(AA529,0,0,-INDEX(Forecast_Capex_Input!$CG$12:$CG$286,$Z530)),AA529)=INDEX(Forecast_Capex_Input!$CG$12:$CG$286,$Z530),AA529+1,AA529)),NA)</f>
        <v>N/A</v>
      </c>
      <c r="AB530" s="28" t="str" cm="1">
        <f t="array" ref="AB530">IFERROR($C530-IF($Z530=1,1,INDEX(Forecast_Capex_Input!$CI$12:$CI$286,$Z530-1))+1,NA)</f>
        <v>N/A</v>
      </c>
      <c r="AC530" s="28" t="str" cm="1">
        <f t="array" aca="1" ref="AC530" ca="1">IFERROR(IF(AA530=1,
INDEX(Forecast_Capex_Input!$AI$10:$BB$10,SMALL(IF(INDEX(Forecast_Capex_Input!$AI$12:$BB$286,$Z530,0)&gt;0,COLUMN(Forecast_Capex_Input!$AI$10:$BB$10)-COLUMN(Forecast_Capex_Input!$AI$12)+1),ROWS(OFFSET(AC529,0,0,-$AB530)))),
OFFSET(AC529,-INDEX(Forecast_Capex_Input!$CG$12:$CG$286,$Z530)+1,0)),NA)</f>
        <v>N/A</v>
      </c>
      <c r="AD530" s="28" t="str">
        <f t="shared" ca="1" si="52"/>
        <v>N/A</v>
      </c>
      <c r="AE530" s="82" t="b">
        <f t="shared" si="56"/>
        <v>0</v>
      </c>
      <c r="AF530" s="78" t="b">
        <v>0</v>
      </c>
      <c r="AG530" s="82" t="b">
        <f t="shared" si="53"/>
        <v>1</v>
      </c>
      <c r="AI530" s="55">
        <v>0</v>
      </c>
      <c r="AJ530" s="55">
        <v>0</v>
      </c>
      <c r="AK530" s="55">
        <v>0</v>
      </c>
      <c r="AL530" s="55">
        <v>0</v>
      </c>
      <c r="AM530" s="55">
        <v>0</v>
      </c>
      <c r="AN530" s="135">
        <v>0</v>
      </c>
      <c r="AP530" s="55">
        <v>0</v>
      </c>
      <c r="AQ530" s="55">
        <v>0</v>
      </c>
      <c r="AR530" s="55">
        <v>0</v>
      </c>
      <c r="AS530" s="55">
        <v>0</v>
      </c>
      <c r="AT530" s="55">
        <v>0</v>
      </c>
      <c r="AU530" s="135">
        <v>0</v>
      </c>
      <c r="AW530" s="55">
        <v>0</v>
      </c>
      <c r="AX530" s="55">
        <v>0</v>
      </c>
      <c r="AY530" s="55">
        <v>0</v>
      </c>
      <c r="AZ530" s="55">
        <v>0</v>
      </c>
      <c r="BA530" s="55">
        <v>0</v>
      </c>
      <c r="BB530" s="135">
        <v>0</v>
      </c>
      <c r="BD530" s="55">
        <v>0</v>
      </c>
      <c r="BE530" s="55">
        <v>0</v>
      </c>
      <c r="BF530" s="55">
        <v>0</v>
      </c>
      <c r="BG530" s="55">
        <v>0</v>
      </c>
      <c r="BH530" s="55">
        <v>0</v>
      </c>
      <c r="BI530" s="135">
        <v>0</v>
      </c>
      <c r="BK530" s="55">
        <v>0</v>
      </c>
      <c r="BL530" s="55">
        <v>0</v>
      </c>
      <c r="BM530" s="55">
        <v>0</v>
      </c>
      <c r="BN530" s="55">
        <v>0</v>
      </c>
      <c r="BO530" s="55">
        <v>0</v>
      </c>
      <c r="BP530" s="135">
        <v>0</v>
      </c>
      <c r="BR530" s="147">
        <v>0</v>
      </c>
      <c r="BS530" s="147">
        <v>0</v>
      </c>
      <c r="BT530" s="147">
        <v>0</v>
      </c>
      <c r="BU530" s="147">
        <v>0</v>
      </c>
      <c r="BV530" s="147">
        <v>0</v>
      </c>
      <c r="BX530" s="55">
        <v>0</v>
      </c>
      <c r="BY530" s="55">
        <v>0</v>
      </c>
      <c r="BZ530" s="55">
        <v>0</v>
      </c>
      <c r="CA530" s="55">
        <v>0</v>
      </c>
      <c r="CB530" s="55">
        <v>0</v>
      </c>
      <c r="CC530" s="135">
        <v>0</v>
      </c>
      <c r="CE530" s="55">
        <v>0</v>
      </c>
      <c r="CF530" s="55">
        <v>0</v>
      </c>
      <c r="CG530" s="55">
        <v>0</v>
      </c>
      <c r="CH530" s="55">
        <v>0</v>
      </c>
      <c r="CI530" s="55">
        <v>0</v>
      </c>
      <c r="CJ530" s="135">
        <v>0</v>
      </c>
      <c r="CL530" s="55">
        <v>0</v>
      </c>
      <c r="CM530" s="55">
        <v>0</v>
      </c>
      <c r="CN530" s="55">
        <v>0</v>
      </c>
      <c r="CO530" s="55">
        <v>0</v>
      </c>
      <c r="CP530" s="55">
        <v>0</v>
      </c>
      <c r="CQ530" s="135">
        <v>0</v>
      </c>
      <c r="CS530" s="67">
        <v>0</v>
      </c>
      <c r="CT530" s="67">
        <v>0</v>
      </c>
      <c r="CU530" s="67">
        <v>0</v>
      </c>
      <c r="CV530" s="67">
        <v>0</v>
      </c>
      <c r="CW530" s="67">
        <v>0</v>
      </c>
      <c r="CX530" s="135">
        <v>0</v>
      </c>
      <c r="CZ530" s="55">
        <v>0</v>
      </c>
      <c r="DA530" s="55">
        <v>0</v>
      </c>
      <c r="DB530" s="55">
        <v>0</v>
      </c>
      <c r="DC530" s="55">
        <v>0</v>
      </c>
      <c r="DD530" s="55">
        <v>0</v>
      </c>
      <c r="DE530" s="135">
        <v>0</v>
      </c>
      <c r="DG530" s="43" t="b" cm="1">
        <f t="array" aca="1" ref="DG530" ca="1">OR($G530=Forecast_Capex_Input!$BF$8:$BF$10)</f>
        <v>0</v>
      </c>
      <c r="DH530" s="43" cm="1">
        <f t="array" aca="1" ref="DH530" ca="1">IFERROR(INDEX(Forecast_Capex_Input!BG$12:BG$286,$Z530)
*(INDEX(Forecast_Capex_Input!$H$12:$H$286,$Z530)=Repex),0)
*$DG530</f>
        <v>0</v>
      </c>
      <c r="DI530" s="43" cm="1">
        <f t="array" aca="1" ref="DI530" ca="1">IFERROR(INDEX(Forecast_Capex_Input!BH$12:BH$286,$Z530)
*(INDEX(Forecast_Capex_Input!$H$12:$H$286,$Z530)=Repex),0)
*$DG530</f>
        <v>0</v>
      </c>
      <c r="DJ530" s="43" cm="1">
        <f t="array" aca="1" ref="DJ530" ca="1">IFERROR(INDEX(Forecast_Capex_Input!BI$12:BI$286,$Z530)
*(INDEX(Forecast_Capex_Input!$H$12:$H$286,$Z530)=Repex),0)
*$DG530</f>
        <v>0</v>
      </c>
      <c r="DK530" s="43" cm="1">
        <f t="array" aca="1" ref="DK530" ca="1">IFERROR(INDEX(Forecast_Capex_Input!BJ$12:BJ$286,$Z530)
*(INDEX(Forecast_Capex_Input!$H$12:$H$286,$Z530)=Repex),0)
*$DG530</f>
        <v>0</v>
      </c>
      <c r="DL530" s="43" cm="1">
        <f t="array" aca="1" ref="DL530" ca="1">IFERROR(INDEX(Forecast_Capex_Input!BK$12:BK$286,$Z530)
*(INDEX(Forecast_Capex_Input!$H$12:$H$286,$Z530)=Repex),0)
*$DG530</f>
        <v>0</v>
      </c>
      <c r="DM530" s="43" cm="1">
        <f t="array" aca="1" ref="DM530" ca="1">IFERROR(INDEX(Forecast_Capex_Input!BL$12:BL$286,$Z530)
*(INDEX(Forecast_Capex_Input!$H$12:$H$286,$Z530)=Repex),0)
*$DG530</f>
        <v>0</v>
      </c>
      <c r="DO530" s="43" t="b" cm="1">
        <f t="array" aca="1" ref="DO530" ca="1">OR($G530=Forecast_Capex_Input!$BN$8:$BN$9)</f>
        <v>0</v>
      </c>
      <c r="DP530" s="43" cm="1">
        <f t="array" aca="1" ref="DP530" ca="1">IFERROR(INDEX(Forecast_Capex_Input!BO$12:BO$286,$Z530)
*(INDEX(Forecast_Capex_Input!$H$12:$H$286,$Z530)=Repex),0)
*$DO530</f>
        <v>0</v>
      </c>
      <c r="DQ530" s="43" cm="1">
        <f t="array" aca="1" ref="DQ530" ca="1">IFERROR(INDEX(Forecast_Capex_Input!BP$12:BP$286,$Z530)
*(INDEX(Forecast_Capex_Input!$H$12:$H$286,$Z530)=Repex),0)
*$DO530</f>
        <v>0</v>
      </c>
      <c r="DR530" s="43" cm="1">
        <f t="array" aca="1" ref="DR530" ca="1">IFERROR(INDEX(Forecast_Capex_Input!BQ$12:BQ$286,$Z530)
*(INDEX(Forecast_Capex_Input!$H$12:$H$286,$Z530)=Repex),0)
*$DO530</f>
        <v>0</v>
      </c>
      <c r="DS530" s="43" cm="1">
        <f t="array" aca="1" ref="DS530" ca="1">IFERROR(INDEX(Forecast_Capex_Input!BR$12:BR$286,$Z530)
*(INDEX(Forecast_Capex_Input!$H$12:$H$286,$Z530)=Repex),0)
*$DO530</f>
        <v>0</v>
      </c>
      <c r="DT530" s="43" cm="1">
        <f t="array" aca="1" ref="DT530" ca="1">IFERROR(INDEX(Forecast_Capex_Input!BS$12:BS$286,$Z530)
*(INDEX(Forecast_Capex_Input!$H$12:$H$286,$Z530)=Repex),0)
*$DO530</f>
        <v>0</v>
      </c>
      <c r="DV530" s="43" t="b" cm="1">
        <f t="array" aca="1" ref="DV530" ca="1">OR($G530=Forecast_Capex_Input!$BU$8:$BU$10)</f>
        <v>0</v>
      </c>
      <c r="DW530" s="43" cm="1">
        <f t="array" aca="1" ref="DW530" ca="1">IFERROR(INDEX(Forecast_Capex_Input!BV$12:BV$286,$Z530)
*(INDEX(Forecast_Capex_Input!$H$12:$H$286,$Z530)=Repex),0)
*$DV530</f>
        <v>0</v>
      </c>
      <c r="DX530" s="43" cm="1">
        <f t="array" aca="1" ref="DX530" ca="1">IFERROR(INDEX(Forecast_Capex_Input!BW$12:BW$286,$Z530)
*(INDEX(Forecast_Capex_Input!$H$12:$H$286,$Z530)=Repex),0)
*$DV530</f>
        <v>0</v>
      </c>
      <c r="DY530" s="43" cm="1">
        <f t="array" aca="1" ref="DY530" ca="1">IFERROR(INDEX(Forecast_Capex_Input!BX$12:BX$286,$Z530)
*(INDEX(Forecast_Capex_Input!$H$12:$H$286,$Z530)=Repex),0)
*$DV530</f>
        <v>0</v>
      </c>
      <c r="DZ530" s="43" cm="1">
        <f t="array" aca="1" ref="DZ530" ca="1">IFERROR(INDEX(Forecast_Capex_Input!BY$12:BY$286,$Z530)
*(INDEX(Forecast_Capex_Input!$H$12:$H$286,$Z530)=Repex),0)
*$DV530</f>
        <v>0</v>
      </c>
      <c r="EA530" s="43" cm="1">
        <f t="array" aca="1" ref="EA530" ca="1">IFERROR(INDEX(Forecast_Capex_Input!BZ$12:BZ$286,$Z530)
*(INDEX(Forecast_Capex_Input!$H$12:$H$286,$Z530)=Repex),0)
*$DV530</f>
        <v>0</v>
      </c>
      <c r="EB530" s="43" cm="1">
        <f t="array" aca="1" ref="EB530" ca="1">IFERROR(INDEX(Forecast_Capex_Input!CA$12:CA$286,$Z530)
*(INDEX(Forecast_Capex_Input!$H$12:$H$286,$Z530)=Repex),0)
*$DV530</f>
        <v>0</v>
      </c>
      <c r="EC530" s="43" cm="1">
        <f t="array" aca="1" ref="EC530" ca="1">IFERROR(INDEX(Forecast_Capex_Input!CB$12:CB$286,$Z530)
*(INDEX(Forecast_Capex_Input!$H$12:$H$286,$Z530)=Repex),0)
*$DV530</f>
        <v>0</v>
      </c>
      <c r="ED530" s="43" cm="1">
        <f t="array" aca="1" ref="ED530" ca="1">IFERROR(INDEX(Forecast_Capex_Input!CC$12:CC$286,$Z530)
*(INDEX(Forecast_Capex_Input!$H$12:$H$286,$Z530)=Repex),0)
*$DV530</f>
        <v>0</v>
      </c>
      <c r="EF530" s="86" t="str">
        <f t="shared" si="54"/>
        <v>N/A</v>
      </c>
      <c r="EG530" s="28" t="str">
        <f>IFERROR(RANK(EF530,EF$11:EF$1010,0)+COUNTIF(EF$11:EF530,EF530)-1,NA)</f>
        <v>N/A</v>
      </c>
    </row>
    <row r="531" spans="3:137" x14ac:dyDescent="0.2">
      <c r="C531" s="28">
        <f t="shared" si="55"/>
        <v>521</v>
      </c>
      <c r="D531" s="9" t="str" cm="1">
        <f t="array" ref="D531">IFERROR(INDEX(Forecast_Capex_Input!$D$12:$D$286,$Z531),NA)</f>
        <v>N/A</v>
      </c>
      <c r="E531" s="24" t="str" cm="1">
        <f t="array" ref="E531">IF($Z531=NA,NA,INDEX(Forecast_Capex_Input!$E$12:$E$286,$Z531))</f>
        <v>N/A</v>
      </c>
      <c r="F531" s="9" t="str" cm="1">
        <f t="array" aca="1" ref="F531" ca="1">IFERROR(INDEX(General!$E$25:$E$26,$AA531),NA)</f>
        <v>N/A</v>
      </c>
      <c r="G531" s="9" t="str" cm="1">
        <f t="array" aca="1" ref="G531" ca="1">IFERROR(INDEX(Forecast_Capex_Input!$AI$11:$BB$11,$AC531),NA)</f>
        <v>N/A</v>
      </c>
      <c r="H531" s="50" t="str" cm="1">
        <f t="array" aca="1" ref="H531" ca="1">IFERROR(INDEX(Forecast_Capex_Input!$AI$12:$BB$286,$Z531,$AC531),NA)</f>
        <v>N/A</v>
      </c>
      <c r="I531" s="150" t="str" cm="1">
        <f t="array" ref="I531">IFERROR(INDEX(Forecast_Capex_Input!$F$12:$F$286,$Z531),NA)</f>
        <v>N/A</v>
      </c>
      <c r="J531" s="150" t="str" cm="1">
        <f t="array" ref="J531">IFERROR(INDEX(Forecast_Capex_Input!G$12:G$286,$Z531),NA)</f>
        <v>N/A</v>
      </c>
      <c r="K531" s="150" t="str" cm="1">
        <f t="array" ref="K531">IFERROR(INDEX(Forecast_Capex_Input!H$12:H$286,$Z531),NA)</f>
        <v>N/A</v>
      </c>
      <c r="L531" s="150" t="str" cm="1">
        <f t="array" ref="L531">IFERROR(INDEX(Forecast_Capex_Input!I$12:I$286,$Z531),NA)</f>
        <v>N/A</v>
      </c>
      <c r="M531" s="150" t="str" cm="1">
        <f t="array" ref="M531">IFERROR(INDEX(Forecast_Capex_Input!J$12:J$286,$Z531),NA)</f>
        <v>N/A</v>
      </c>
      <c r="N531" s="150" t="str" cm="1">
        <f t="array" ref="N531">IFERROR(INDEX(Forecast_Capex_Input!K$12:K$286,$Z531),NA)</f>
        <v>N/A</v>
      </c>
      <c r="O531" s="150" t="str" cm="1">
        <f t="array" ref="O531">IFERROR(INDEX(Forecast_Capex_Input!L$12:L$286,$Z531),NA)</f>
        <v>N/A</v>
      </c>
      <c r="P531" s="150" t="str" cm="1">
        <f t="array" ref="P531">IFERROR(INDEX(Forecast_Capex_Input!M$12:M$286,$Z531),NA)</f>
        <v>N/A</v>
      </c>
      <c r="Q531" s="24" t="str" cm="1">
        <f t="array" ref="Q531">IFERROR(INDEX(Forecast_Capex_Input!N$12:N$286,$Z531),NA)</f>
        <v>N/A</v>
      </c>
      <c r="R531" s="190" cm="1">
        <f t="array" ref="R531">IFERROR(INDEX(Forecast_Capex_Input!O$12:O$286,$Z531),0)</f>
        <v>0</v>
      </c>
      <c r="S531" s="24" cm="1">
        <f t="array" ref="S531">IFERROR(INDEX(Forecast_Capex_Input!P$12:P$286,$Z531),0)</f>
        <v>0</v>
      </c>
      <c r="T531" s="150" t="str" cm="1">
        <f t="array" aca="1" ref="T531" ca="1">IFERROR(INDEX(General!$K$91:$K$110,$AC531),NA)</f>
        <v>N/A</v>
      </c>
      <c r="U531" s="43" cm="1">
        <f t="array" aca="1" ref="U531" ca="1">IFERROR(
IF($F531=General!$E$25,INDEX(Forecast_Capex_Input!S$12:S$286,$Z531),
INDEX(Forecast_Capex_Input!T$12:T$286,$Z531)),0)</f>
        <v>0</v>
      </c>
      <c r="V531" s="82" t="b">
        <f>IFERROR(INDEX(Overheads!$T$19:$T$26,MATCH($I531,Overheads!$E$19:$E$26,0)),FALSE)</f>
        <v>0</v>
      </c>
      <c r="W531" s="209" cm="1">
        <f t="array" ref="W531">IFERROR(
INDEX(Forecast_Capex_Input!CN$12:CN$286,$Z531),0)</f>
        <v>0</v>
      </c>
      <c r="X531" s="209">
        <f>IFERROR(
MATCH($W531,General!$L$39:$S$39,0),1)</f>
        <v>1</v>
      </c>
      <c r="Z531" s="28" t="str">
        <f>IFERROR(
IF(MATCH($C531,Forecast_Capex_Input!$CI$12:$CI$286,1)+1&gt;MAX(Forecast_Capex_Input!$C$12:$C$286),NA,
MATCH($C531,Forecast_Capex_Input!$CI$12:$CI$286,1)+1),1)</f>
        <v>N/A</v>
      </c>
      <c r="AA531" s="28" t="str" cm="1">
        <f t="array" aca="1" ref="AA531" ca="1">IFERROR(
IF(Z530&lt;&gt;Z531,1,
IF(COUNTIF(OFFSET(AA530,0,0,-INDEX(Forecast_Capex_Input!$CG$12:$CG$286,$Z531)),AA530)=INDEX(Forecast_Capex_Input!$CG$12:$CG$286,$Z531),AA530+1,AA530)),NA)</f>
        <v>N/A</v>
      </c>
      <c r="AB531" s="28" t="str" cm="1">
        <f t="array" ref="AB531">IFERROR($C531-IF($Z531=1,1,INDEX(Forecast_Capex_Input!$CI$12:$CI$286,$Z531-1))+1,NA)</f>
        <v>N/A</v>
      </c>
      <c r="AC531" s="28" t="str" cm="1">
        <f t="array" aca="1" ref="AC531" ca="1">IFERROR(IF(AA531=1,
INDEX(Forecast_Capex_Input!$AI$10:$BB$10,SMALL(IF(INDEX(Forecast_Capex_Input!$AI$12:$BB$286,$Z531,0)&gt;0,COLUMN(Forecast_Capex_Input!$AI$10:$BB$10)-COLUMN(Forecast_Capex_Input!$AI$12)+1),ROWS(OFFSET(AC530,0,0,-$AB531)))),
OFFSET(AC530,-INDEX(Forecast_Capex_Input!$CG$12:$CG$286,$Z531)+1,0)),NA)</f>
        <v>N/A</v>
      </c>
      <c r="AD531" s="28" t="str">
        <f t="shared" ca="1" si="52"/>
        <v>N/A</v>
      </c>
      <c r="AE531" s="82" t="b">
        <f t="shared" si="56"/>
        <v>0</v>
      </c>
      <c r="AF531" s="78" t="b">
        <v>0</v>
      </c>
      <c r="AG531" s="82" t="b">
        <f t="shared" si="53"/>
        <v>1</v>
      </c>
      <c r="AI531" s="55">
        <v>0</v>
      </c>
      <c r="AJ531" s="55">
        <v>0</v>
      </c>
      <c r="AK531" s="55">
        <v>0</v>
      </c>
      <c r="AL531" s="55">
        <v>0</v>
      </c>
      <c r="AM531" s="55">
        <v>0</v>
      </c>
      <c r="AN531" s="135">
        <v>0</v>
      </c>
      <c r="AP531" s="55">
        <v>0</v>
      </c>
      <c r="AQ531" s="55">
        <v>0</v>
      </c>
      <c r="AR531" s="55">
        <v>0</v>
      </c>
      <c r="AS531" s="55">
        <v>0</v>
      </c>
      <c r="AT531" s="55">
        <v>0</v>
      </c>
      <c r="AU531" s="135">
        <v>0</v>
      </c>
      <c r="AW531" s="55">
        <v>0</v>
      </c>
      <c r="AX531" s="55">
        <v>0</v>
      </c>
      <c r="AY531" s="55">
        <v>0</v>
      </c>
      <c r="AZ531" s="55">
        <v>0</v>
      </c>
      <c r="BA531" s="55">
        <v>0</v>
      </c>
      <c r="BB531" s="135">
        <v>0</v>
      </c>
      <c r="BD531" s="55">
        <v>0</v>
      </c>
      <c r="BE531" s="55">
        <v>0</v>
      </c>
      <c r="BF531" s="55">
        <v>0</v>
      </c>
      <c r="BG531" s="55">
        <v>0</v>
      </c>
      <c r="BH531" s="55">
        <v>0</v>
      </c>
      <c r="BI531" s="135">
        <v>0</v>
      </c>
      <c r="BK531" s="55">
        <v>0</v>
      </c>
      <c r="BL531" s="55">
        <v>0</v>
      </c>
      <c r="BM531" s="55">
        <v>0</v>
      </c>
      <c r="BN531" s="55">
        <v>0</v>
      </c>
      <c r="BO531" s="55">
        <v>0</v>
      </c>
      <c r="BP531" s="135">
        <v>0</v>
      </c>
      <c r="BR531" s="147">
        <v>0</v>
      </c>
      <c r="BS531" s="147">
        <v>0</v>
      </c>
      <c r="BT531" s="147">
        <v>0</v>
      </c>
      <c r="BU531" s="147">
        <v>0</v>
      </c>
      <c r="BV531" s="147">
        <v>0</v>
      </c>
      <c r="BX531" s="55">
        <v>0</v>
      </c>
      <c r="BY531" s="55">
        <v>0</v>
      </c>
      <c r="BZ531" s="55">
        <v>0</v>
      </c>
      <c r="CA531" s="55">
        <v>0</v>
      </c>
      <c r="CB531" s="55">
        <v>0</v>
      </c>
      <c r="CC531" s="135">
        <v>0</v>
      </c>
      <c r="CE531" s="55">
        <v>0</v>
      </c>
      <c r="CF531" s="55">
        <v>0</v>
      </c>
      <c r="CG531" s="55">
        <v>0</v>
      </c>
      <c r="CH531" s="55">
        <v>0</v>
      </c>
      <c r="CI531" s="55">
        <v>0</v>
      </c>
      <c r="CJ531" s="135">
        <v>0</v>
      </c>
      <c r="CL531" s="55">
        <v>0</v>
      </c>
      <c r="CM531" s="55">
        <v>0</v>
      </c>
      <c r="CN531" s="55">
        <v>0</v>
      </c>
      <c r="CO531" s="55">
        <v>0</v>
      </c>
      <c r="CP531" s="55">
        <v>0</v>
      </c>
      <c r="CQ531" s="135">
        <v>0</v>
      </c>
      <c r="CS531" s="67">
        <v>0</v>
      </c>
      <c r="CT531" s="67">
        <v>0</v>
      </c>
      <c r="CU531" s="67">
        <v>0</v>
      </c>
      <c r="CV531" s="67">
        <v>0</v>
      </c>
      <c r="CW531" s="67">
        <v>0</v>
      </c>
      <c r="CX531" s="135">
        <v>0</v>
      </c>
      <c r="CZ531" s="55">
        <v>0</v>
      </c>
      <c r="DA531" s="55">
        <v>0</v>
      </c>
      <c r="DB531" s="55">
        <v>0</v>
      </c>
      <c r="DC531" s="55">
        <v>0</v>
      </c>
      <c r="DD531" s="55">
        <v>0</v>
      </c>
      <c r="DE531" s="135">
        <v>0</v>
      </c>
      <c r="DG531" s="43" t="b" cm="1">
        <f t="array" aca="1" ref="DG531" ca="1">OR($G531=Forecast_Capex_Input!$BF$8:$BF$10)</f>
        <v>0</v>
      </c>
      <c r="DH531" s="43" cm="1">
        <f t="array" aca="1" ref="DH531" ca="1">IFERROR(INDEX(Forecast_Capex_Input!BG$12:BG$286,$Z531)
*(INDEX(Forecast_Capex_Input!$H$12:$H$286,$Z531)=Repex),0)
*$DG531</f>
        <v>0</v>
      </c>
      <c r="DI531" s="43" cm="1">
        <f t="array" aca="1" ref="DI531" ca="1">IFERROR(INDEX(Forecast_Capex_Input!BH$12:BH$286,$Z531)
*(INDEX(Forecast_Capex_Input!$H$12:$H$286,$Z531)=Repex),0)
*$DG531</f>
        <v>0</v>
      </c>
      <c r="DJ531" s="43" cm="1">
        <f t="array" aca="1" ref="DJ531" ca="1">IFERROR(INDEX(Forecast_Capex_Input!BI$12:BI$286,$Z531)
*(INDEX(Forecast_Capex_Input!$H$12:$H$286,$Z531)=Repex),0)
*$DG531</f>
        <v>0</v>
      </c>
      <c r="DK531" s="43" cm="1">
        <f t="array" aca="1" ref="DK531" ca="1">IFERROR(INDEX(Forecast_Capex_Input!BJ$12:BJ$286,$Z531)
*(INDEX(Forecast_Capex_Input!$H$12:$H$286,$Z531)=Repex),0)
*$DG531</f>
        <v>0</v>
      </c>
      <c r="DL531" s="43" cm="1">
        <f t="array" aca="1" ref="DL531" ca="1">IFERROR(INDEX(Forecast_Capex_Input!BK$12:BK$286,$Z531)
*(INDEX(Forecast_Capex_Input!$H$12:$H$286,$Z531)=Repex),0)
*$DG531</f>
        <v>0</v>
      </c>
      <c r="DM531" s="43" cm="1">
        <f t="array" aca="1" ref="DM531" ca="1">IFERROR(INDEX(Forecast_Capex_Input!BL$12:BL$286,$Z531)
*(INDEX(Forecast_Capex_Input!$H$12:$H$286,$Z531)=Repex),0)
*$DG531</f>
        <v>0</v>
      </c>
      <c r="DO531" s="43" t="b" cm="1">
        <f t="array" aca="1" ref="DO531" ca="1">OR($G531=Forecast_Capex_Input!$BN$8:$BN$9)</f>
        <v>0</v>
      </c>
      <c r="DP531" s="43" cm="1">
        <f t="array" aca="1" ref="DP531" ca="1">IFERROR(INDEX(Forecast_Capex_Input!BO$12:BO$286,$Z531)
*(INDEX(Forecast_Capex_Input!$H$12:$H$286,$Z531)=Repex),0)
*$DO531</f>
        <v>0</v>
      </c>
      <c r="DQ531" s="43" cm="1">
        <f t="array" aca="1" ref="DQ531" ca="1">IFERROR(INDEX(Forecast_Capex_Input!BP$12:BP$286,$Z531)
*(INDEX(Forecast_Capex_Input!$H$12:$H$286,$Z531)=Repex),0)
*$DO531</f>
        <v>0</v>
      </c>
      <c r="DR531" s="43" cm="1">
        <f t="array" aca="1" ref="DR531" ca="1">IFERROR(INDEX(Forecast_Capex_Input!BQ$12:BQ$286,$Z531)
*(INDEX(Forecast_Capex_Input!$H$12:$H$286,$Z531)=Repex),0)
*$DO531</f>
        <v>0</v>
      </c>
      <c r="DS531" s="43" cm="1">
        <f t="array" aca="1" ref="DS531" ca="1">IFERROR(INDEX(Forecast_Capex_Input!BR$12:BR$286,$Z531)
*(INDEX(Forecast_Capex_Input!$H$12:$H$286,$Z531)=Repex),0)
*$DO531</f>
        <v>0</v>
      </c>
      <c r="DT531" s="43" cm="1">
        <f t="array" aca="1" ref="DT531" ca="1">IFERROR(INDEX(Forecast_Capex_Input!BS$12:BS$286,$Z531)
*(INDEX(Forecast_Capex_Input!$H$12:$H$286,$Z531)=Repex),0)
*$DO531</f>
        <v>0</v>
      </c>
      <c r="DV531" s="43" t="b" cm="1">
        <f t="array" aca="1" ref="DV531" ca="1">OR($G531=Forecast_Capex_Input!$BU$8:$BU$10)</f>
        <v>0</v>
      </c>
      <c r="DW531" s="43" cm="1">
        <f t="array" aca="1" ref="DW531" ca="1">IFERROR(INDEX(Forecast_Capex_Input!BV$12:BV$286,$Z531)
*(INDEX(Forecast_Capex_Input!$H$12:$H$286,$Z531)=Repex),0)
*$DV531</f>
        <v>0</v>
      </c>
      <c r="DX531" s="43" cm="1">
        <f t="array" aca="1" ref="DX531" ca="1">IFERROR(INDEX(Forecast_Capex_Input!BW$12:BW$286,$Z531)
*(INDEX(Forecast_Capex_Input!$H$12:$H$286,$Z531)=Repex),0)
*$DV531</f>
        <v>0</v>
      </c>
      <c r="DY531" s="43" cm="1">
        <f t="array" aca="1" ref="DY531" ca="1">IFERROR(INDEX(Forecast_Capex_Input!BX$12:BX$286,$Z531)
*(INDEX(Forecast_Capex_Input!$H$12:$H$286,$Z531)=Repex),0)
*$DV531</f>
        <v>0</v>
      </c>
      <c r="DZ531" s="43" cm="1">
        <f t="array" aca="1" ref="DZ531" ca="1">IFERROR(INDEX(Forecast_Capex_Input!BY$12:BY$286,$Z531)
*(INDEX(Forecast_Capex_Input!$H$12:$H$286,$Z531)=Repex),0)
*$DV531</f>
        <v>0</v>
      </c>
      <c r="EA531" s="43" cm="1">
        <f t="array" aca="1" ref="EA531" ca="1">IFERROR(INDEX(Forecast_Capex_Input!BZ$12:BZ$286,$Z531)
*(INDEX(Forecast_Capex_Input!$H$12:$H$286,$Z531)=Repex),0)
*$DV531</f>
        <v>0</v>
      </c>
      <c r="EB531" s="43" cm="1">
        <f t="array" aca="1" ref="EB531" ca="1">IFERROR(INDEX(Forecast_Capex_Input!CA$12:CA$286,$Z531)
*(INDEX(Forecast_Capex_Input!$H$12:$H$286,$Z531)=Repex),0)
*$DV531</f>
        <v>0</v>
      </c>
      <c r="EC531" s="43" cm="1">
        <f t="array" aca="1" ref="EC531" ca="1">IFERROR(INDEX(Forecast_Capex_Input!CB$12:CB$286,$Z531)
*(INDEX(Forecast_Capex_Input!$H$12:$H$286,$Z531)=Repex),0)
*$DV531</f>
        <v>0</v>
      </c>
      <c r="ED531" s="43" cm="1">
        <f t="array" aca="1" ref="ED531" ca="1">IFERROR(INDEX(Forecast_Capex_Input!CC$12:CC$286,$Z531)
*(INDEX(Forecast_Capex_Input!$H$12:$H$286,$Z531)=Repex),0)
*$DV531</f>
        <v>0</v>
      </c>
      <c r="EF531" s="86" t="str">
        <f t="shared" si="54"/>
        <v>N/A</v>
      </c>
      <c r="EG531" s="28" t="str">
        <f>IFERROR(RANK(EF531,EF$11:EF$1010,0)+COUNTIF(EF$11:EF531,EF531)-1,NA)</f>
        <v>N/A</v>
      </c>
    </row>
    <row r="532" spans="3:137" x14ac:dyDescent="0.2">
      <c r="C532" s="28">
        <f t="shared" si="55"/>
        <v>522</v>
      </c>
      <c r="D532" s="9" t="str" cm="1">
        <f t="array" ref="D532">IFERROR(INDEX(Forecast_Capex_Input!$D$12:$D$286,$Z532),NA)</f>
        <v>N/A</v>
      </c>
      <c r="E532" s="24" t="str" cm="1">
        <f t="array" ref="E532">IF($Z532=NA,NA,INDEX(Forecast_Capex_Input!$E$12:$E$286,$Z532))</f>
        <v>N/A</v>
      </c>
      <c r="F532" s="9" t="str" cm="1">
        <f t="array" aca="1" ref="F532" ca="1">IFERROR(INDEX(General!$E$25:$E$26,$AA532),NA)</f>
        <v>N/A</v>
      </c>
      <c r="G532" s="9" t="str" cm="1">
        <f t="array" aca="1" ref="G532" ca="1">IFERROR(INDEX(Forecast_Capex_Input!$AI$11:$BB$11,$AC532),NA)</f>
        <v>N/A</v>
      </c>
      <c r="H532" s="50" t="str" cm="1">
        <f t="array" aca="1" ref="H532" ca="1">IFERROR(INDEX(Forecast_Capex_Input!$AI$12:$BB$286,$Z532,$AC532),NA)</f>
        <v>N/A</v>
      </c>
      <c r="I532" s="150" t="str" cm="1">
        <f t="array" ref="I532">IFERROR(INDEX(Forecast_Capex_Input!$F$12:$F$286,$Z532),NA)</f>
        <v>N/A</v>
      </c>
      <c r="J532" s="150" t="str" cm="1">
        <f t="array" ref="J532">IFERROR(INDEX(Forecast_Capex_Input!G$12:G$286,$Z532),NA)</f>
        <v>N/A</v>
      </c>
      <c r="K532" s="150" t="str" cm="1">
        <f t="array" ref="K532">IFERROR(INDEX(Forecast_Capex_Input!H$12:H$286,$Z532),NA)</f>
        <v>N/A</v>
      </c>
      <c r="L532" s="150" t="str" cm="1">
        <f t="array" ref="L532">IFERROR(INDEX(Forecast_Capex_Input!I$12:I$286,$Z532),NA)</f>
        <v>N/A</v>
      </c>
      <c r="M532" s="150" t="str" cm="1">
        <f t="array" ref="M532">IFERROR(INDEX(Forecast_Capex_Input!J$12:J$286,$Z532),NA)</f>
        <v>N/A</v>
      </c>
      <c r="N532" s="150" t="str" cm="1">
        <f t="array" ref="N532">IFERROR(INDEX(Forecast_Capex_Input!K$12:K$286,$Z532),NA)</f>
        <v>N/A</v>
      </c>
      <c r="O532" s="150" t="str" cm="1">
        <f t="array" ref="O532">IFERROR(INDEX(Forecast_Capex_Input!L$12:L$286,$Z532),NA)</f>
        <v>N/A</v>
      </c>
      <c r="P532" s="150" t="str" cm="1">
        <f t="array" ref="P532">IFERROR(INDEX(Forecast_Capex_Input!M$12:M$286,$Z532),NA)</f>
        <v>N/A</v>
      </c>
      <c r="Q532" s="24" t="str" cm="1">
        <f t="array" ref="Q532">IFERROR(INDEX(Forecast_Capex_Input!N$12:N$286,$Z532),NA)</f>
        <v>N/A</v>
      </c>
      <c r="R532" s="190" cm="1">
        <f t="array" ref="R532">IFERROR(INDEX(Forecast_Capex_Input!O$12:O$286,$Z532),0)</f>
        <v>0</v>
      </c>
      <c r="S532" s="24" cm="1">
        <f t="array" ref="S532">IFERROR(INDEX(Forecast_Capex_Input!P$12:P$286,$Z532),0)</f>
        <v>0</v>
      </c>
      <c r="T532" s="150" t="str" cm="1">
        <f t="array" aca="1" ref="T532" ca="1">IFERROR(INDEX(General!$K$91:$K$110,$AC532),NA)</f>
        <v>N/A</v>
      </c>
      <c r="U532" s="43" cm="1">
        <f t="array" aca="1" ref="U532" ca="1">IFERROR(
IF($F532=General!$E$25,INDEX(Forecast_Capex_Input!S$12:S$286,$Z532),
INDEX(Forecast_Capex_Input!T$12:T$286,$Z532)),0)</f>
        <v>0</v>
      </c>
      <c r="V532" s="82" t="b">
        <f>IFERROR(INDEX(Overheads!$T$19:$T$26,MATCH($I532,Overheads!$E$19:$E$26,0)),FALSE)</f>
        <v>0</v>
      </c>
      <c r="W532" s="209" cm="1">
        <f t="array" ref="W532">IFERROR(
INDEX(Forecast_Capex_Input!CN$12:CN$286,$Z532),0)</f>
        <v>0</v>
      </c>
      <c r="X532" s="209">
        <f>IFERROR(
MATCH($W532,General!$L$39:$S$39,0),1)</f>
        <v>1</v>
      </c>
      <c r="Z532" s="28" t="str">
        <f>IFERROR(
IF(MATCH($C532,Forecast_Capex_Input!$CI$12:$CI$286,1)+1&gt;MAX(Forecast_Capex_Input!$C$12:$C$286),NA,
MATCH($C532,Forecast_Capex_Input!$CI$12:$CI$286,1)+1),1)</f>
        <v>N/A</v>
      </c>
      <c r="AA532" s="28" t="str" cm="1">
        <f t="array" aca="1" ref="AA532" ca="1">IFERROR(
IF(Z531&lt;&gt;Z532,1,
IF(COUNTIF(OFFSET(AA531,0,0,-INDEX(Forecast_Capex_Input!$CG$12:$CG$286,$Z532)),AA531)=INDEX(Forecast_Capex_Input!$CG$12:$CG$286,$Z532),AA531+1,AA531)),NA)</f>
        <v>N/A</v>
      </c>
      <c r="AB532" s="28" t="str" cm="1">
        <f t="array" ref="AB532">IFERROR($C532-IF($Z532=1,1,INDEX(Forecast_Capex_Input!$CI$12:$CI$286,$Z532-1))+1,NA)</f>
        <v>N/A</v>
      </c>
      <c r="AC532" s="28" t="str" cm="1">
        <f t="array" aca="1" ref="AC532" ca="1">IFERROR(IF(AA532=1,
INDEX(Forecast_Capex_Input!$AI$10:$BB$10,SMALL(IF(INDEX(Forecast_Capex_Input!$AI$12:$BB$286,$Z532,0)&gt;0,COLUMN(Forecast_Capex_Input!$AI$10:$BB$10)-COLUMN(Forecast_Capex_Input!$AI$12)+1),ROWS(OFFSET(AC531,0,0,-$AB532)))),
OFFSET(AC531,-INDEX(Forecast_Capex_Input!$CG$12:$CG$286,$Z532)+1,0)),NA)</f>
        <v>N/A</v>
      </c>
      <c r="AD532" s="28" t="str">
        <f t="shared" ca="1" si="52"/>
        <v>N/A</v>
      </c>
      <c r="AE532" s="82" t="b">
        <f t="shared" si="56"/>
        <v>0</v>
      </c>
      <c r="AF532" s="78" t="b">
        <v>0</v>
      </c>
      <c r="AG532" s="82" t="b">
        <f t="shared" si="53"/>
        <v>1</v>
      </c>
      <c r="AI532" s="55">
        <v>0</v>
      </c>
      <c r="AJ532" s="55">
        <v>0</v>
      </c>
      <c r="AK532" s="55">
        <v>0</v>
      </c>
      <c r="AL532" s="55">
        <v>0</v>
      </c>
      <c r="AM532" s="55">
        <v>0</v>
      </c>
      <c r="AN532" s="135">
        <v>0</v>
      </c>
      <c r="AP532" s="55">
        <v>0</v>
      </c>
      <c r="AQ532" s="55">
        <v>0</v>
      </c>
      <c r="AR532" s="55">
        <v>0</v>
      </c>
      <c r="AS532" s="55">
        <v>0</v>
      </c>
      <c r="AT532" s="55">
        <v>0</v>
      </c>
      <c r="AU532" s="135">
        <v>0</v>
      </c>
      <c r="AW532" s="55">
        <v>0</v>
      </c>
      <c r="AX532" s="55">
        <v>0</v>
      </c>
      <c r="AY532" s="55">
        <v>0</v>
      </c>
      <c r="AZ532" s="55">
        <v>0</v>
      </c>
      <c r="BA532" s="55">
        <v>0</v>
      </c>
      <c r="BB532" s="135">
        <v>0</v>
      </c>
      <c r="BD532" s="55">
        <v>0</v>
      </c>
      <c r="BE532" s="55">
        <v>0</v>
      </c>
      <c r="BF532" s="55">
        <v>0</v>
      </c>
      <c r="BG532" s="55">
        <v>0</v>
      </c>
      <c r="BH532" s="55">
        <v>0</v>
      </c>
      <c r="BI532" s="135">
        <v>0</v>
      </c>
      <c r="BK532" s="55">
        <v>0</v>
      </c>
      <c r="BL532" s="55">
        <v>0</v>
      </c>
      <c r="BM532" s="55">
        <v>0</v>
      </c>
      <c r="BN532" s="55">
        <v>0</v>
      </c>
      <c r="BO532" s="55">
        <v>0</v>
      </c>
      <c r="BP532" s="135">
        <v>0</v>
      </c>
      <c r="BR532" s="147">
        <v>0</v>
      </c>
      <c r="BS532" s="147">
        <v>0</v>
      </c>
      <c r="BT532" s="147">
        <v>0</v>
      </c>
      <c r="BU532" s="147">
        <v>0</v>
      </c>
      <c r="BV532" s="147">
        <v>0</v>
      </c>
      <c r="BX532" s="55">
        <v>0</v>
      </c>
      <c r="BY532" s="55">
        <v>0</v>
      </c>
      <c r="BZ532" s="55">
        <v>0</v>
      </c>
      <c r="CA532" s="55">
        <v>0</v>
      </c>
      <c r="CB532" s="55">
        <v>0</v>
      </c>
      <c r="CC532" s="135">
        <v>0</v>
      </c>
      <c r="CE532" s="55">
        <v>0</v>
      </c>
      <c r="CF532" s="55">
        <v>0</v>
      </c>
      <c r="CG532" s="55">
        <v>0</v>
      </c>
      <c r="CH532" s="55">
        <v>0</v>
      </c>
      <c r="CI532" s="55">
        <v>0</v>
      </c>
      <c r="CJ532" s="135">
        <v>0</v>
      </c>
      <c r="CL532" s="55">
        <v>0</v>
      </c>
      <c r="CM532" s="55">
        <v>0</v>
      </c>
      <c r="CN532" s="55">
        <v>0</v>
      </c>
      <c r="CO532" s="55">
        <v>0</v>
      </c>
      <c r="CP532" s="55">
        <v>0</v>
      </c>
      <c r="CQ532" s="135">
        <v>0</v>
      </c>
      <c r="CS532" s="67">
        <v>0</v>
      </c>
      <c r="CT532" s="67">
        <v>0</v>
      </c>
      <c r="CU532" s="67">
        <v>0</v>
      </c>
      <c r="CV532" s="67">
        <v>0</v>
      </c>
      <c r="CW532" s="67">
        <v>0</v>
      </c>
      <c r="CX532" s="135">
        <v>0</v>
      </c>
      <c r="CZ532" s="55">
        <v>0</v>
      </c>
      <c r="DA532" s="55">
        <v>0</v>
      </c>
      <c r="DB532" s="55">
        <v>0</v>
      </c>
      <c r="DC532" s="55">
        <v>0</v>
      </c>
      <c r="DD532" s="55">
        <v>0</v>
      </c>
      <c r="DE532" s="135">
        <v>0</v>
      </c>
      <c r="DG532" s="43" t="b" cm="1">
        <f t="array" aca="1" ref="DG532" ca="1">OR($G532=Forecast_Capex_Input!$BF$8:$BF$10)</f>
        <v>0</v>
      </c>
      <c r="DH532" s="43" cm="1">
        <f t="array" aca="1" ref="DH532" ca="1">IFERROR(INDEX(Forecast_Capex_Input!BG$12:BG$286,$Z532)
*(INDEX(Forecast_Capex_Input!$H$12:$H$286,$Z532)=Repex),0)
*$DG532</f>
        <v>0</v>
      </c>
      <c r="DI532" s="43" cm="1">
        <f t="array" aca="1" ref="DI532" ca="1">IFERROR(INDEX(Forecast_Capex_Input!BH$12:BH$286,$Z532)
*(INDEX(Forecast_Capex_Input!$H$12:$H$286,$Z532)=Repex),0)
*$DG532</f>
        <v>0</v>
      </c>
      <c r="DJ532" s="43" cm="1">
        <f t="array" aca="1" ref="DJ532" ca="1">IFERROR(INDEX(Forecast_Capex_Input!BI$12:BI$286,$Z532)
*(INDEX(Forecast_Capex_Input!$H$12:$H$286,$Z532)=Repex),0)
*$DG532</f>
        <v>0</v>
      </c>
      <c r="DK532" s="43" cm="1">
        <f t="array" aca="1" ref="DK532" ca="1">IFERROR(INDEX(Forecast_Capex_Input!BJ$12:BJ$286,$Z532)
*(INDEX(Forecast_Capex_Input!$H$12:$H$286,$Z532)=Repex),0)
*$DG532</f>
        <v>0</v>
      </c>
      <c r="DL532" s="43" cm="1">
        <f t="array" aca="1" ref="DL532" ca="1">IFERROR(INDEX(Forecast_Capex_Input!BK$12:BK$286,$Z532)
*(INDEX(Forecast_Capex_Input!$H$12:$H$286,$Z532)=Repex),0)
*$DG532</f>
        <v>0</v>
      </c>
      <c r="DM532" s="43" cm="1">
        <f t="array" aca="1" ref="DM532" ca="1">IFERROR(INDEX(Forecast_Capex_Input!BL$12:BL$286,$Z532)
*(INDEX(Forecast_Capex_Input!$H$12:$H$286,$Z532)=Repex),0)
*$DG532</f>
        <v>0</v>
      </c>
      <c r="DO532" s="43" t="b" cm="1">
        <f t="array" aca="1" ref="DO532" ca="1">OR($G532=Forecast_Capex_Input!$BN$8:$BN$9)</f>
        <v>0</v>
      </c>
      <c r="DP532" s="43" cm="1">
        <f t="array" aca="1" ref="DP532" ca="1">IFERROR(INDEX(Forecast_Capex_Input!BO$12:BO$286,$Z532)
*(INDEX(Forecast_Capex_Input!$H$12:$H$286,$Z532)=Repex),0)
*$DO532</f>
        <v>0</v>
      </c>
      <c r="DQ532" s="43" cm="1">
        <f t="array" aca="1" ref="DQ532" ca="1">IFERROR(INDEX(Forecast_Capex_Input!BP$12:BP$286,$Z532)
*(INDEX(Forecast_Capex_Input!$H$12:$H$286,$Z532)=Repex),0)
*$DO532</f>
        <v>0</v>
      </c>
      <c r="DR532" s="43" cm="1">
        <f t="array" aca="1" ref="DR532" ca="1">IFERROR(INDEX(Forecast_Capex_Input!BQ$12:BQ$286,$Z532)
*(INDEX(Forecast_Capex_Input!$H$12:$H$286,$Z532)=Repex),0)
*$DO532</f>
        <v>0</v>
      </c>
      <c r="DS532" s="43" cm="1">
        <f t="array" aca="1" ref="DS532" ca="1">IFERROR(INDEX(Forecast_Capex_Input!BR$12:BR$286,$Z532)
*(INDEX(Forecast_Capex_Input!$H$12:$H$286,$Z532)=Repex),0)
*$DO532</f>
        <v>0</v>
      </c>
      <c r="DT532" s="43" cm="1">
        <f t="array" aca="1" ref="DT532" ca="1">IFERROR(INDEX(Forecast_Capex_Input!BS$12:BS$286,$Z532)
*(INDEX(Forecast_Capex_Input!$H$12:$H$286,$Z532)=Repex),0)
*$DO532</f>
        <v>0</v>
      </c>
      <c r="DV532" s="43" t="b" cm="1">
        <f t="array" aca="1" ref="DV532" ca="1">OR($G532=Forecast_Capex_Input!$BU$8:$BU$10)</f>
        <v>0</v>
      </c>
      <c r="DW532" s="43" cm="1">
        <f t="array" aca="1" ref="DW532" ca="1">IFERROR(INDEX(Forecast_Capex_Input!BV$12:BV$286,$Z532)
*(INDEX(Forecast_Capex_Input!$H$12:$H$286,$Z532)=Repex),0)
*$DV532</f>
        <v>0</v>
      </c>
      <c r="DX532" s="43" cm="1">
        <f t="array" aca="1" ref="DX532" ca="1">IFERROR(INDEX(Forecast_Capex_Input!BW$12:BW$286,$Z532)
*(INDEX(Forecast_Capex_Input!$H$12:$H$286,$Z532)=Repex),0)
*$DV532</f>
        <v>0</v>
      </c>
      <c r="DY532" s="43" cm="1">
        <f t="array" aca="1" ref="DY532" ca="1">IFERROR(INDEX(Forecast_Capex_Input!BX$12:BX$286,$Z532)
*(INDEX(Forecast_Capex_Input!$H$12:$H$286,$Z532)=Repex),0)
*$DV532</f>
        <v>0</v>
      </c>
      <c r="DZ532" s="43" cm="1">
        <f t="array" aca="1" ref="DZ532" ca="1">IFERROR(INDEX(Forecast_Capex_Input!BY$12:BY$286,$Z532)
*(INDEX(Forecast_Capex_Input!$H$12:$H$286,$Z532)=Repex),0)
*$DV532</f>
        <v>0</v>
      </c>
      <c r="EA532" s="43" cm="1">
        <f t="array" aca="1" ref="EA532" ca="1">IFERROR(INDEX(Forecast_Capex_Input!BZ$12:BZ$286,$Z532)
*(INDEX(Forecast_Capex_Input!$H$12:$H$286,$Z532)=Repex),0)
*$DV532</f>
        <v>0</v>
      </c>
      <c r="EB532" s="43" cm="1">
        <f t="array" aca="1" ref="EB532" ca="1">IFERROR(INDEX(Forecast_Capex_Input!CA$12:CA$286,$Z532)
*(INDEX(Forecast_Capex_Input!$H$12:$H$286,$Z532)=Repex),0)
*$DV532</f>
        <v>0</v>
      </c>
      <c r="EC532" s="43" cm="1">
        <f t="array" aca="1" ref="EC532" ca="1">IFERROR(INDEX(Forecast_Capex_Input!CB$12:CB$286,$Z532)
*(INDEX(Forecast_Capex_Input!$H$12:$H$286,$Z532)=Repex),0)
*$DV532</f>
        <v>0</v>
      </c>
      <c r="ED532" s="43" cm="1">
        <f t="array" aca="1" ref="ED532" ca="1">IFERROR(INDEX(Forecast_Capex_Input!CC$12:CC$286,$Z532)
*(INDEX(Forecast_Capex_Input!$H$12:$H$286,$Z532)=Repex),0)
*$DV532</f>
        <v>0</v>
      </c>
      <c r="EF532" s="86" t="str">
        <f t="shared" si="54"/>
        <v>N/A</v>
      </c>
      <c r="EG532" s="28" t="str">
        <f>IFERROR(RANK(EF532,EF$11:EF$1010,0)+COUNTIF(EF$11:EF532,EF532)-1,NA)</f>
        <v>N/A</v>
      </c>
    </row>
    <row r="533" spans="3:137" x14ac:dyDescent="0.2">
      <c r="C533" s="28">
        <f t="shared" si="55"/>
        <v>523</v>
      </c>
      <c r="D533" s="9" t="str" cm="1">
        <f t="array" ref="D533">IFERROR(INDEX(Forecast_Capex_Input!$D$12:$D$286,$Z533),NA)</f>
        <v>N/A</v>
      </c>
      <c r="E533" s="24" t="str" cm="1">
        <f t="array" ref="E533">IF($Z533=NA,NA,INDEX(Forecast_Capex_Input!$E$12:$E$286,$Z533))</f>
        <v>N/A</v>
      </c>
      <c r="F533" s="9" t="str" cm="1">
        <f t="array" aca="1" ref="F533" ca="1">IFERROR(INDEX(General!$E$25:$E$26,$AA533),NA)</f>
        <v>N/A</v>
      </c>
      <c r="G533" s="9" t="str" cm="1">
        <f t="array" aca="1" ref="G533" ca="1">IFERROR(INDEX(Forecast_Capex_Input!$AI$11:$BB$11,$AC533),NA)</f>
        <v>N/A</v>
      </c>
      <c r="H533" s="50" t="str" cm="1">
        <f t="array" aca="1" ref="H533" ca="1">IFERROR(INDEX(Forecast_Capex_Input!$AI$12:$BB$286,$Z533,$AC533),NA)</f>
        <v>N/A</v>
      </c>
      <c r="I533" s="150" t="str" cm="1">
        <f t="array" ref="I533">IFERROR(INDEX(Forecast_Capex_Input!$F$12:$F$286,$Z533),NA)</f>
        <v>N/A</v>
      </c>
      <c r="J533" s="150" t="str" cm="1">
        <f t="array" ref="J533">IFERROR(INDEX(Forecast_Capex_Input!G$12:G$286,$Z533),NA)</f>
        <v>N/A</v>
      </c>
      <c r="K533" s="150" t="str" cm="1">
        <f t="array" ref="K533">IFERROR(INDEX(Forecast_Capex_Input!H$12:H$286,$Z533),NA)</f>
        <v>N/A</v>
      </c>
      <c r="L533" s="150" t="str" cm="1">
        <f t="array" ref="L533">IFERROR(INDEX(Forecast_Capex_Input!I$12:I$286,$Z533),NA)</f>
        <v>N/A</v>
      </c>
      <c r="M533" s="150" t="str" cm="1">
        <f t="array" ref="M533">IFERROR(INDEX(Forecast_Capex_Input!J$12:J$286,$Z533),NA)</f>
        <v>N/A</v>
      </c>
      <c r="N533" s="150" t="str" cm="1">
        <f t="array" ref="N533">IFERROR(INDEX(Forecast_Capex_Input!K$12:K$286,$Z533),NA)</f>
        <v>N/A</v>
      </c>
      <c r="O533" s="150" t="str" cm="1">
        <f t="array" ref="O533">IFERROR(INDEX(Forecast_Capex_Input!L$12:L$286,$Z533),NA)</f>
        <v>N/A</v>
      </c>
      <c r="P533" s="150" t="str" cm="1">
        <f t="array" ref="P533">IFERROR(INDEX(Forecast_Capex_Input!M$12:M$286,$Z533),NA)</f>
        <v>N/A</v>
      </c>
      <c r="Q533" s="24" t="str" cm="1">
        <f t="array" ref="Q533">IFERROR(INDEX(Forecast_Capex_Input!N$12:N$286,$Z533),NA)</f>
        <v>N/A</v>
      </c>
      <c r="R533" s="190" cm="1">
        <f t="array" ref="R533">IFERROR(INDEX(Forecast_Capex_Input!O$12:O$286,$Z533),0)</f>
        <v>0</v>
      </c>
      <c r="S533" s="24" cm="1">
        <f t="array" ref="S533">IFERROR(INDEX(Forecast_Capex_Input!P$12:P$286,$Z533),0)</f>
        <v>0</v>
      </c>
      <c r="T533" s="150" t="str" cm="1">
        <f t="array" aca="1" ref="T533" ca="1">IFERROR(INDEX(General!$K$91:$K$110,$AC533),NA)</f>
        <v>N/A</v>
      </c>
      <c r="U533" s="43" cm="1">
        <f t="array" aca="1" ref="U533" ca="1">IFERROR(
IF($F533=General!$E$25,INDEX(Forecast_Capex_Input!S$12:S$286,$Z533),
INDEX(Forecast_Capex_Input!T$12:T$286,$Z533)),0)</f>
        <v>0</v>
      </c>
      <c r="V533" s="82" t="b">
        <f>IFERROR(INDEX(Overheads!$T$19:$T$26,MATCH($I533,Overheads!$E$19:$E$26,0)),FALSE)</f>
        <v>0</v>
      </c>
      <c r="W533" s="209" cm="1">
        <f t="array" ref="W533">IFERROR(
INDEX(Forecast_Capex_Input!CN$12:CN$286,$Z533),0)</f>
        <v>0</v>
      </c>
      <c r="X533" s="209">
        <f>IFERROR(
MATCH($W533,General!$L$39:$S$39,0),1)</f>
        <v>1</v>
      </c>
      <c r="Z533" s="28" t="str">
        <f>IFERROR(
IF(MATCH($C533,Forecast_Capex_Input!$CI$12:$CI$286,1)+1&gt;MAX(Forecast_Capex_Input!$C$12:$C$286),NA,
MATCH($C533,Forecast_Capex_Input!$CI$12:$CI$286,1)+1),1)</f>
        <v>N/A</v>
      </c>
      <c r="AA533" s="28" t="str" cm="1">
        <f t="array" aca="1" ref="AA533" ca="1">IFERROR(
IF(Z532&lt;&gt;Z533,1,
IF(COUNTIF(OFFSET(AA532,0,0,-INDEX(Forecast_Capex_Input!$CG$12:$CG$286,$Z533)),AA532)=INDEX(Forecast_Capex_Input!$CG$12:$CG$286,$Z533),AA532+1,AA532)),NA)</f>
        <v>N/A</v>
      </c>
      <c r="AB533" s="28" t="str" cm="1">
        <f t="array" ref="AB533">IFERROR($C533-IF($Z533=1,1,INDEX(Forecast_Capex_Input!$CI$12:$CI$286,$Z533-1))+1,NA)</f>
        <v>N/A</v>
      </c>
      <c r="AC533" s="28" t="str" cm="1">
        <f t="array" aca="1" ref="AC533" ca="1">IFERROR(IF(AA533=1,
INDEX(Forecast_Capex_Input!$AI$10:$BB$10,SMALL(IF(INDEX(Forecast_Capex_Input!$AI$12:$BB$286,$Z533,0)&gt;0,COLUMN(Forecast_Capex_Input!$AI$10:$BB$10)-COLUMN(Forecast_Capex_Input!$AI$12)+1),ROWS(OFFSET(AC532,0,0,-$AB533)))),
OFFSET(AC532,-INDEX(Forecast_Capex_Input!$CG$12:$CG$286,$Z533)+1,0)),NA)</f>
        <v>N/A</v>
      </c>
      <c r="AD533" s="28" t="str">
        <f t="shared" ca="1" si="52"/>
        <v>N/A</v>
      </c>
      <c r="AE533" s="82" t="b">
        <f t="shared" si="56"/>
        <v>0</v>
      </c>
      <c r="AF533" s="78" t="b">
        <v>0</v>
      </c>
      <c r="AG533" s="82" t="b">
        <f t="shared" si="53"/>
        <v>1</v>
      </c>
      <c r="AI533" s="55">
        <v>0</v>
      </c>
      <c r="AJ533" s="55">
        <v>0</v>
      </c>
      <c r="AK533" s="55">
        <v>0</v>
      </c>
      <c r="AL533" s="55">
        <v>0</v>
      </c>
      <c r="AM533" s="55">
        <v>0</v>
      </c>
      <c r="AN533" s="135">
        <v>0</v>
      </c>
      <c r="AP533" s="55">
        <v>0</v>
      </c>
      <c r="AQ533" s="55">
        <v>0</v>
      </c>
      <c r="AR533" s="55">
        <v>0</v>
      </c>
      <c r="AS533" s="55">
        <v>0</v>
      </c>
      <c r="AT533" s="55">
        <v>0</v>
      </c>
      <c r="AU533" s="135">
        <v>0</v>
      </c>
      <c r="AW533" s="55">
        <v>0</v>
      </c>
      <c r="AX533" s="55">
        <v>0</v>
      </c>
      <c r="AY533" s="55">
        <v>0</v>
      </c>
      <c r="AZ533" s="55">
        <v>0</v>
      </c>
      <c r="BA533" s="55">
        <v>0</v>
      </c>
      <c r="BB533" s="135">
        <v>0</v>
      </c>
      <c r="BD533" s="55">
        <v>0</v>
      </c>
      <c r="BE533" s="55">
        <v>0</v>
      </c>
      <c r="BF533" s="55">
        <v>0</v>
      </c>
      <c r="BG533" s="55">
        <v>0</v>
      </c>
      <c r="BH533" s="55">
        <v>0</v>
      </c>
      <c r="BI533" s="135">
        <v>0</v>
      </c>
      <c r="BK533" s="55">
        <v>0</v>
      </c>
      <c r="BL533" s="55">
        <v>0</v>
      </c>
      <c r="BM533" s="55">
        <v>0</v>
      </c>
      <c r="BN533" s="55">
        <v>0</v>
      </c>
      <c r="BO533" s="55">
        <v>0</v>
      </c>
      <c r="BP533" s="135">
        <v>0</v>
      </c>
      <c r="BR533" s="147">
        <v>0</v>
      </c>
      <c r="BS533" s="147">
        <v>0</v>
      </c>
      <c r="BT533" s="147">
        <v>0</v>
      </c>
      <c r="BU533" s="147">
        <v>0</v>
      </c>
      <c r="BV533" s="147">
        <v>0</v>
      </c>
      <c r="BX533" s="55">
        <v>0</v>
      </c>
      <c r="BY533" s="55">
        <v>0</v>
      </c>
      <c r="BZ533" s="55">
        <v>0</v>
      </c>
      <c r="CA533" s="55">
        <v>0</v>
      </c>
      <c r="CB533" s="55">
        <v>0</v>
      </c>
      <c r="CC533" s="135">
        <v>0</v>
      </c>
      <c r="CE533" s="55">
        <v>0</v>
      </c>
      <c r="CF533" s="55">
        <v>0</v>
      </c>
      <c r="CG533" s="55">
        <v>0</v>
      </c>
      <c r="CH533" s="55">
        <v>0</v>
      </c>
      <c r="CI533" s="55">
        <v>0</v>
      </c>
      <c r="CJ533" s="135">
        <v>0</v>
      </c>
      <c r="CL533" s="55">
        <v>0</v>
      </c>
      <c r="CM533" s="55">
        <v>0</v>
      </c>
      <c r="CN533" s="55">
        <v>0</v>
      </c>
      <c r="CO533" s="55">
        <v>0</v>
      </c>
      <c r="CP533" s="55">
        <v>0</v>
      </c>
      <c r="CQ533" s="135">
        <v>0</v>
      </c>
      <c r="CS533" s="67">
        <v>0</v>
      </c>
      <c r="CT533" s="67">
        <v>0</v>
      </c>
      <c r="CU533" s="67">
        <v>0</v>
      </c>
      <c r="CV533" s="67">
        <v>0</v>
      </c>
      <c r="CW533" s="67">
        <v>0</v>
      </c>
      <c r="CX533" s="135">
        <v>0</v>
      </c>
      <c r="CZ533" s="55">
        <v>0</v>
      </c>
      <c r="DA533" s="55">
        <v>0</v>
      </c>
      <c r="DB533" s="55">
        <v>0</v>
      </c>
      <c r="DC533" s="55">
        <v>0</v>
      </c>
      <c r="DD533" s="55">
        <v>0</v>
      </c>
      <c r="DE533" s="135">
        <v>0</v>
      </c>
      <c r="DG533" s="43" t="b" cm="1">
        <f t="array" aca="1" ref="DG533" ca="1">OR($G533=Forecast_Capex_Input!$BF$8:$BF$10)</f>
        <v>0</v>
      </c>
      <c r="DH533" s="43" cm="1">
        <f t="array" aca="1" ref="DH533" ca="1">IFERROR(INDEX(Forecast_Capex_Input!BG$12:BG$286,$Z533)
*(INDEX(Forecast_Capex_Input!$H$12:$H$286,$Z533)=Repex),0)
*$DG533</f>
        <v>0</v>
      </c>
      <c r="DI533" s="43" cm="1">
        <f t="array" aca="1" ref="DI533" ca="1">IFERROR(INDEX(Forecast_Capex_Input!BH$12:BH$286,$Z533)
*(INDEX(Forecast_Capex_Input!$H$12:$H$286,$Z533)=Repex),0)
*$DG533</f>
        <v>0</v>
      </c>
      <c r="DJ533" s="43" cm="1">
        <f t="array" aca="1" ref="DJ533" ca="1">IFERROR(INDEX(Forecast_Capex_Input!BI$12:BI$286,$Z533)
*(INDEX(Forecast_Capex_Input!$H$12:$H$286,$Z533)=Repex),0)
*$DG533</f>
        <v>0</v>
      </c>
      <c r="DK533" s="43" cm="1">
        <f t="array" aca="1" ref="DK533" ca="1">IFERROR(INDEX(Forecast_Capex_Input!BJ$12:BJ$286,$Z533)
*(INDEX(Forecast_Capex_Input!$H$12:$H$286,$Z533)=Repex),0)
*$DG533</f>
        <v>0</v>
      </c>
      <c r="DL533" s="43" cm="1">
        <f t="array" aca="1" ref="DL533" ca="1">IFERROR(INDEX(Forecast_Capex_Input!BK$12:BK$286,$Z533)
*(INDEX(Forecast_Capex_Input!$H$12:$H$286,$Z533)=Repex),0)
*$DG533</f>
        <v>0</v>
      </c>
      <c r="DM533" s="43" cm="1">
        <f t="array" aca="1" ref="DM533" ca="1">IFERROR(INDEX(Forecast_Capex_Input!BL$12:BL$286,$Z533)
*(INDEX(Forecast_Capex_Input!$H$12:$H$286,$Z533)=Repex),0)
*$DG533</f>
        <v>0</v>
      </c>
      <c r="DO533" s="43" t="b" cm="1">
        <f t="array" aca="1" ref="DO533" ca="1">OR($G533=Forecast_Capex_Input!$BN$8:$BN$9)</f>
        <v>0</v>
      </c>
      <c r="DP533" s="43" cm="1">
        <f t="array" aca="1" ref="DP533" ca="1">IFERROR(INDEX(Forecast_Capex_Input!BO$12:BO$286,$Z533)
*(INDEX(Forecast_Capex_Input!$H$12:$H$286,$Z533)=Repex),0)
*$DO533</f>
        <v>0</v>
      </c>
      <c r="DQ533" s="43" cm="1">
        <f t="array" aca="1" ref="DQ533" ca="1">IFERROR(INDEX(Forecast_Capex_Input!BP$12:BP$286,$Z533)
*(INDEX(Forecast_Capex_Input!$H$12:$H$286,$Z533)=Repex),0)
*$DO533</f>
        <v>0</v>
      </c>
      <c r="DR533" s="43" cm="1">
        <f t="array" aca="1" ref="DR533" ca="1">IFERROR(INDEX(Forecast_Capex_Input!BQ$12:BQ$286,$Z533)
*(INDEX(Forecast_Capex_Input!$H$12:$H$286,$Z533)=Repex),0)
*$DO533</f>
        <v>0</v>
      </c>
      <c r="DS533" s="43" cm="1">
        <f t="array" aca="1" ref="DS533" ca="1">IFERROR(INDEX(Forecast_Capex_Input!BR$12:BR$286,$Z533)
*(INDEX(Forecast_Capex_Input!$H$12:$H$286,$Z533)=Repex),0)
*$DO533</f>
        <v>0</v>
      </c>
      <c r="DT533" s="43" cm="1">
        <f t="array" aca="1" ref="DT533" ca="1">IFERROR(INDEX(Forecast_Capex_Input!BS$12:BS$286,$Z533)
*(INDEX(Forecast_Capex_Input!$H$12:$H$286,$Z533)=Repex),0)
*$DO533</f>
        <v>0</v>
      </c>
      <c r="DV533" s="43" t="b" cm="1">
        <f t="array" aca="1" ref="DV533" ca="1">OR($G533=Forecast_Capex_Input!$BU$8:$BU$10)</f>
        <v>0</v>
      </c>
      <c r="DW533" s="43" cm="1">
        <f t="array" aca="1" ref="DW533" ca="1">IFERROR(INDEX(Forecast_Capex_Input!BV$12:BV$286,$Z533)
*(INDEX(Forecast_Capex_Input!$H$12:$H$286,$Z533)=Repex),0)
*$DV533</f>
        <v>0</v>
      </c>
      <c r="DX533" s="43" cm="1">
        <f t="array" aca="1" ref="DX533" ca="1">IFERROR(INDEX(Forecast_Capex_Input!BW$12:BW$286,$Z533)
*(INDEX(Forecast_Capex_Input!$H$12:$H$286,$Z533)=Repex),0)
*$DV533</f>
        <v>0</v>
      </c>
      <c r="DY533" s="43" cm="1">
        <f t="array" aca="1" ref="DY533" ca="1">IFERROR(INDEX(Forecast_Capex_Input!BX$12:BX$286,$Z533)
*(INDEX(Forecast_Capex_Input!$H$12:$H$286,$Z533)=Repex),0)
*$DV533</f>
        <v>0</v>
      </c>
      <c r="DZ533" s="43" cm="1">
        <f t="array" aca="1" ref="DZ533" ca="1">IFERROR(INDEX(Forecast_Capex_Input!BY$12:BY$286,$Z533)
*(INDEX(Forecast_Capex_Input!$H$12:$H$286,$Z533)=Repex),0)
*$DV533</f>
        <v>0</v>
      </c>
      <c r="EA533" s="43" cm="1">
        <f t="array" aca="1" ref="EA533" ca="1">IFERROR(INDEX(Forecast_Capex_Input!BZ$12:BZ$286,$Z533)
*(INDEX(Forecast_Capex_Input!$H$12:$H$286,$Z533)=Repex),0)
*$DV533</f>
        <v>0</v>
      </c>
      <c r="EB533" s="43" cm="1">
        <f t="array" aca="1" ref="EB533" ca="1">IFERROR(INDEX(Forecast_Capex_Input!CA$12:CA$286,$Z533)
*(INDEX(Forecast_Capex_Input!$H$12:$H$286,$Z533)=Repex),0)
*$DV533</f>
        <v>0</v>
      </c>
      <c r="EC533" s="43" cm="1">
        <f t="array" aca="1" ref="EC533" ca="1">IFERROR(INDEX(Forecast_Capex_Input!CB$12:CB$286,$Z533)
*(INDEX(Forecast_Capex_Input!$H$12:$H$286,$Z533)=Repex),0)
*$DV533</f>
        <v>0</v>
      </c>
      <c r="ED533" s="43" cm="1">
        <f t="array" aca="1" ref="ED533" ca="1">IFERROR(INDEX(Forecast_Capex_Input!CC$12:CC$286,$Z533)
*(INDEX(Forecast_Capex_Input!$H$12:$H$286,$Z533)=Repex),0)
*$DV533</f>
        <v>0</v>
      </c>
      <c r="EF533" s="86" t="str">
        <f t="shared" si="54"/>
        <v>N/A</v>
      </c>
      <c r="EG533" s="28" t="str">
        <f>IFERROR(RANK(EF533,EF$11:EF$1010,0)+COUNTIF(EF$11:EF533,EF533)-1,NA)</f>
        <v>N/A</v>
      </c>
    </row>
    <row r="534" spans="3:137" x14ac:dyDescent="0.2">
      <c r="C534" s="28">
        <f t="shared" si="55"/>
        <v>524</v>
      </c>
      <c r="D534" s="9" t="str" cm="1">
        <f t="array" ref="D534">IFERROR(INDEX(Forecast_Capex_Input!$D$12:$D$286,$Z534),NA)</f>
        <v>N/A</v>
      </c>
      <c r="E534" s="24" t="str" cm="1">
        <f t="array" ref="E534">IF($Z534=NA,NA,INDEX(Forecast_Capex_Input!$E$12:$E$286,$Z534))</f>
        <v>N/A</v>
      </c>
      <c r="F534" s="9" t="str" cm="1">
        <f t="array" aca="1" ref="F534" ca="1">IFERROR(INDEX(General!$E$25:$E$26,$AA534),NA)</f>
        <v>N/A</v>
      </c>
      <c r="G534" s="9" t="str" cm="1">
        <f t="array" aca="1" ref="G534" ca="1">IFERROR(INDEX(Forecast_Capex_Input!$AI$11:$BB$11,$AC534),NA)</f>
        <v>N/A</v>
      </c>
      <c r="H534" s="50" t="str" cm="1">
        <f t="array" aca="1" ref="H534" ca="1">IFERROR(INDEX(Forecast_Capex_Input!$AI$12:$BB$286,$Z534,$AC534),NA)</f>
        <v>N/A</v>
      </c>
      <c r="I534" s="150" t="str" cm="1">
        <f t="array" ref="I534">IFERROR(INDEX(Forecast_Capex_Input!$F$12:$F$286,$Z534),NA)</f>
        <v>N/A</v>
      </c>
      <c r="J534" s="150" t="str" cm="1">
        <f t="array" ref="J534">IFERROR(INDEX(Forecast_Capex_Input!G$12:G$286,$Z534),NA)</f>
        <v>N/A</v>
      </c>
      <c r="K534" s="150" t="str" cm="1">
        <f t="array" ref="K534">IFERROR(INDEX(Forecast_Capex_Input!H$12:H$286,$Z534),NA)</f>
        <v>N/A</v>
      </c>
      <c r="L534" s="150" t="str" cm="1">
        <f t="array" ref="L534">IFERROR(INDEX(Forecast_Capex_Input!I$12:I$286,$Z534),NA)</f>
        <v>N/A</v>
      </c>
      <c r="M534" s="150" t="str" cm="1">
        <f t="array" ref="M534">IFERROR(INDEX(Forecast_Capex_Input!J$12:J$286,$Z534),NA)</f>
        <v>N/A</v>
      </c>
      <c r="N534" s="150" t="str" cm="1">
        <f t="array" ref="N534">IFERROR(INDEX(Forecast_Capex_Input!K$12:K$286,$Z534),NA)</f>
        <v>N/A</v>
      </c>
      <c r="O534" s="150" t="str" cm="1">
        <f t="array" ref="O534">IFERROR(INDEX(Forecast_Capex_Input!L$12:L$286,$Z534),NA)</f>
        <v>N/A</v>
      </c>
      <c r="P534" s="150" t="str" cm="1">
        <f t="array" ref="P534">IFERROR(INDEX(Forecast_Capex_Input!M$12:M$286,$Z534),NA)</f>
        <v>N/A</v>
      </c>
      <c r="Q534" s="24" t="str" cm="1">
        <f t="array" ref="Q534">IFERROR(INDEX(Forecast_Capex_Input!N$12:N$286,$Z534),NA)</f>
        <v>N/A</v>
      </c>
      <c r="R534" s="190" cm="1">
        <f t="array" ref="R534">IFERROR(INDEX(Forecast_Capex_Input!O$12:O$286,$Z534),0)</f>
        <v>0</v>
      </c>
      <c r="S534" s="24" cm="1">
        <f t="array" ref="S534">IFERROR(INDEX(Forecast_Capex_Input!P$12:P$286,$Z534),0)</f>
        <v>0</v>
      </c>
      <c r="T534" s="150" t="str" cm="1">
        <f t="array" aca="1" ref="T534" ca="1">IFERROR(INDEX(General!$K$91:$K$110,$AC534),NA)</f>
        <v>N/A</v>
      </c>
      <c r="U534" s="43" cm="1">
        <f t="array" aca="1" ref="U534" ca="1">IFERROR(
IF($F534=General!$E$25,INDEX(Forecast_Capex_Input!S$12:S$286,$Z534),
INDEX(Forecast_Capex_Input!T$12:T$286,$Z534)),0)</f>
        <v>0</v>
      </c>
      <c r="V534" s="82" t="b">
        <f>IFERROR(INDEX(Overheads!$T$19:$T$26,MATCH($I534,Overheads!$E$19:$E$26,0)),FALSE)</f>
        <v>0</v>
      </c>
      <c r="W534" s="209" cm="1">
        <f t="array" ref="W534">IFERROR(
INDEX(Forecast_Capex_Input!CN$12:CN$286,$Z534),0)</f>
        <v>0</v>
      </c>
      <c r="X534" s="209">
        <f>IFERROR(
MATCH($W534,General!$L$39:$S$39,0),1)</f>
        <v>1</v>
      </c>
      <c r="Z534" s="28" t="str">
        <f>IFERROR(
IF(MATCH($C534,Forecast_Capex_Input!$CI$12:$CI$286,1)+1&gt;MAX(Forecast_Capex_Input!$C$12:$C$286),NA,
MATCH($C534,Forecast_Capex_Input!$CI$12:$CI$286,1)+1),1)</f>
        <v>N/A</v>
      </c>
      <c r="AA534" s="28" t="str" cm="1">
        <f t="array" aca="1" ref="AA534" ca="1">IFERROR(
IF(Z533&lt;&gt;Z534,1,
IF(COUNTIF(OFFSET(AA533,0,0,-INDEX(Forecast_Capex_Input!$CG$12:$CG$286,$Z534)),AA533)=INDEX(Forecast_Capex_Input!$CG$12:$CG$286,$Z534),AA533+1,AA533)),NA)</f>
        <v>N/A</v>
      </c>
      <c r="AB534" s="28" t="str" cm="1">
        <f t="array" ref="AB534">IFERROR($C534-IF($Z534=1,1,INDEX(Forecast_Capex_Input!$CI$12:$CI$286,$Z534-1))+1,NA)</f>
        <v>N/A</v>
      </c>
      <c r="AC534" s="28" t="str" cm="1">
        <f t="array" aca="1" ref="AC534" ca="1">IFERROR(IF(AA534=1,
INDEX(Forecast_Capex_Input!$AI$10:$BB$10,SMALL(IF(INDEX(Forecast_Capex_Input!$AI$12:$BB$286,$Z534,0)&gt;0,COLUMN(Forecast_Capex_Input!$AI$10:$BB$10)-COLUMN(Forecast_Capex_Input!$AI$12)+1),ROWS(OFFSET(AC533,0,0,-$AB534)))),
OFFSET(AC533,-INDEX(Forecast_Capex_Input!$CG$12:$CG$286,$Z534)+1,0)),NA)</f>
        <v>N/A</v>
      </c>
      <c r="AD534" s="28" t="str">
        <f t="shared" ca="1" si="52"/>
        <v>N/A</v>
      </c>
      <c r="AE534" s="82" t="b">
        <f t="shared" si="56"/>
        <v>0</v>
      </c>
      <c r="AF534" s="78" t="b">
        <v>0</v>
      </c>
      <c r="AG534" s="82" t="b">
        <f t="shared" si="53"/>
        <v>1</v>
      </c>
      <c r="AI534" s="55">
        <v>0</v>
      </c>
      <c r="AJ534" s="55">
        <v>0</v>
      </c>
      <c r="AK534" s="55">
        <v>0</v>
      </c>
      <c r="AL534" s="55">
        <v>0</v>
      </c>
      <c r="AM534" s="55">
        <v>0</v>
      </c>
      <c r="AN534" s="135">
        <v>0</v>
      </c>
      <c r="AP534" s="55">
        <v>0</v>
      </c>
      <c r="AQ534" s="55">
        <v>0</v>
      </c>
      <c r="AR534" s="55">
        <v>0</v>
      </c>
      <c r="AS534" s="55">
        <v>0</v>
      </c>
      <c r="AT534" s="55">
        <v>0</v>
      </c>
      <c r="AU534" s="135">
        <v>0</v>
      </c>
      <c r="AW534" s="55">
        <v>0</v>
      </c>
      <c r="AX534" s="55">
        <v>0</v>
      </c>
      <c r="AY534" s="55">
        <v>0</v>
      </c>
      <c r="AZ534" s="55">
        <v>0</v>
      </c>
      <c r="BA534" s="55">
        <v>0</v>
      </c>
      <c r="BB534" s="135">
        <v>0</v>
      </c>
      <c r="BD534" s="55">
        <v>0</v>
      </c>
      <c r="BE534" s="55">
        <v>0</v>
      </c>
      <c r="BF534" s="55">
        <v>0</v>
      </c>
      <c r="BG534" s="55">
        <v>0</v>
      </c>
      <c r="BH534" s="55">
        <v>0</v>
      </c>
      <c r="BI534" s="135">
        <v>0</v>
      </c>
      <c r="BK534" s="55">
        <v>0</v>
      </c>
      <c r="BL534" s="55">
        <v>0</v>
      </c>
      <c r="BM534" s="55">
        <v>0</v>
      </c>
      <c r="BN534" s="55">
        <v>0</v>
      </c>
      <c r="BO534" s="55">
        <v>0</v>
      </c>
      <c r="BP534" s="135">
        <v>0</v>
      </c>
      <c r="BR534" s="147">
        <v>0</v>
      </c>
      <c r="BS534" s="147">
        <v>0</v>
      </c>
      <c r="BT534" s="147">
        <v>0</v>
      </c>
      <c r="BU534" s="147">
        <v>0</v>
      </c>
      <c r="BV534" s="147">
        <v>0</v>
      </c>
      <c r="BX534" s="55">
        <v>0</v>
      </c>
      <c r="BY534" s="55">
        <v>0</v>
      </c>
      <c r="BZ534" s="55">
        <v>0</v>
      </c>
      <c r="CA534" s="55">
        <v>0</v>
      </c>
      <c r="CB534" s="55">
        <v>0</v>
      </c>
      <c r="CC534" s="135">
        <v>0</v>
      </c>
      <c r="CE534" s="55">
        <v>0</v>
      </c>
      <c r="CF534" s="55">
        <v>0</v>
      </c>
      <c r="CG534" s="55">
        <v>0</v>
      </c>
      <c r="CH534" s="55">
        <v>0</v>
      </c>
      <c r="CI534" s="55">
        <v>0</v>
      </c>
      <c r="CJ534" s="135">
        <v>0</v>
      </c>
      <c r="CL534" s="55">
        <v>0</v>
      </c>
      <c r="CM534" s="55">
        <v>0</v>
      </c>
      <c r="CN534" s="55">
        <v>0</v>
      </c>
      <c r="CO534" s="55">
        <v>0</v>
      </c>
      <c r="CP534" s="55">
        <v>0</v>
      </c>
      <c r="CQ534" s="135">
        <v>0</v>
      </c>
      <c r="CS534" s="67">
        <v>0</v>
      </c>
      <c r="CT534" s="67">
        <v>0</v>
      </c>
      <c r="CU534" s="67">
        <v>0</v>
      </c>
      <c r="CV534" s="67">
        <v>0</v>
      </c>
      <c r="CW534" s="67">
        <v>0</v>
      </c>
      <c r="CX534" s="135">
        <v>0</v>
      </c>
      <c r="CZ534" s="55">
        <v>0</v>
      </c>
      <c r="DA534" s="55">
        <v>0</v>
      </c>
      <c r="DB534" s="55">
        <v>0</v>
      </c>
      <c r="DC534" s="55">
        <v>0</v>
      </c>
      <c r="DD534" s="55">
        <v>0</v>
      </c>
      <c r="DE534" s="135">
        <v>0</v>
      </c>
      <c r="DG534" s="43" t="b" cm="1">
        <f t="array" aca="1" ref="DG534" ca="1">OR($G534=Forecast_Capex_Input!$BF$8:$BF$10)</f>
        <v>0</v>
      </c>
      <c r="DH534" s="43" cm="1">
        <f t="array" aca="1" ref="DH534" ca="1">IFERROR(INDEX(Forecast_Capex_Input!BG$12:BG$286,$Z534)
*(INDEX(Forecast_Capex_Input!$H$12:$H$286,$Z534)=Repex),0)
*$DG534</f>
        <v>0</v>
      </c>
      <c r="DI534" s="43" cm="1">
        <f t="array" aca="1" ref="DI534" ca="1">IFERROR(INDEX(Forecast_Capex_Input!BH$12:BH$286,$Z534)
*(INDEX(Forecast_Capex_Input!$H$12:$H$286,$Z534)=Repex),0)
*$DG534</f>
        <v>0</v>
      </c>
      <c r="DJ534" s="43" cm="1">
        <f t="array" aca="1" ref="DJ534" ca="1">IFERROR(INDEX(Forecast_Capex_Input!BI$12:BI$286,$Z534)
*(INDEX(Forecast_Capex_Input!$H$12:$H$286,$Z534)=Repex),0)
*$DG534</f>
        <v>0</v>
      </c>
      <c r="DK534" s="43" cm="1">
        <f t="array" aca="1" ref="DK534" ca="1">IFERROR(INDEX(Forecast_Capex_Input!BJ$12:BJ$286,$Z534)
*(INDEX(Forecast_Capex_Input!$H$12:$H$286,$Z534)=Repex),0)
*$DG534</f>
        <v>0</v>
      </c>
      <c r="DL534" s="43" cm="1">
        <f t="array" aca="1" ref="DL534" ca="1">IFERROR(INDEX(Forecast_Capex_Input!BK$12:BK$286,$Z534)
*(INDEX(Forecast_Capex_Input!$H$12:$H$286,$Z534)=Repex),0)
*$DG534</f>
        <v>0</v>
      </c>
      <c r="DM534" s="43" cm="1">
        <f t="array" aca="1" ref="DM534" ca="1">IFERROR(INDEX(Forecast_Capex_Input!BL$12:BL$286,$Z534)
*(INDEX(Forecast_Capex_Input!$H$12:$H$286,$Z534)=Repex),0)
*$DG534</f>
        <v>0</v>
      </c>
      <c r="DO534" s="43" t="b" cm="1">
        <f t="array" aca="1" ref="DO534" ca="1">OR($G534=Forecast_Capex_Input!$BN$8:$BN$9)</f>
        <v>0</v>
      </c>
      <c r="DP534" s="43" cm="1">
        <f t="array" aca="1" ref="DP534" ca="1">IFERROR(INDEX(Forecast_Capex_Input!BO$12:BO$286,$Z534)
*(INDEX(Forecast_Capex_Input!$H$12:$H$286,$Z534)=Repex),0)
*$DO534</f>
        <v>0</v>
      </c>
      <c r="DQ534" s="43" cm="1">
        <f t="array" aca="1" ref="DQ534" ca="1">IFERROR(INDEX(Forecast_Capex_Input!BP$12:BP$286,$Z534)
*(INDEX(Forecast_Capex_Input!$H$12:$H$286,$Z534)=Repex),0)
*$DO534</f>
        <v>0</v>
      </c>
      <c r="DR534" s="43" cm="1">
        <f t="array" aca="1" ref="DR534" ca="1">IFERROR(INDEX(Forecast_Capex_Input!BQ$12:BQ$286,$Z534)
*(INDEX(Forecast_Capex_Input!$H$12:$H$286,$Z534)=Repex),0)
*$DO534</f>
        <v>0</v>
      </c>
      <c r="DS534" s="43" cm="1">
        <f t="array" aca="1" ref="DS534" ca="1">IFERROR(INDEX(Forecast_Capex_Input!BR$12:BR$286,$Z534)
*(INDEX(Forecast_Capex_Input!$H$12:$H$286,$Z534)=Repex),0)
*$DO534</f>
        <v>0</v>
      </c>
      <c r="DT534" s="43" cm="1">
        <f t="array" aca="1" ref="DT534" ca="1">IFERROR(INDEX(Forecast_Capex_Input!BS$12:BS$286,$Z534)
*(INDEX(Forecast_Capex_Input!$H$12:$H$286,$Z534)=Repex),0)
*$DO534</f>
        <v>0</v>
      </c>
      <c r="DV534" s="43" t="b" cm="1">
        <f t="array" aca="1" ref="DV534" ca="1">OR($G534=Forecast_Capex_Input!$BU$8:$BU$10)</f>
        <v>0</v>
      </c>
      <c r="DW534" s="43" cm="1">
        <f t="array" aca="1" ref="DW534" ca="1">IFERROR(INDEX(Forecast_Capex_Input!BV$12:BV$286,$Z534)
*(INDEX(Forecast_Capex_Input!$H$12:$H$286,$Z534)=Repex),0)
*$DV534</f>
        <v>0</v>
      </c>
      <c r="DX534" s="43" cm="1">
        <f t="array" aca="1" ref="DX534" ca="1">IFERROR(INDEX(Forecast_Capex_Input!BW$12:BW$286,$Z534)
*(INDEX(Forecast_Capex_Input!$H$12:$H$286,$Z534)=Repex),0)
*$DV534</f>
        <v>0</v>
      </c>
      <c r="DY534" s="43" cm="1">
        <f t="array" aca="1" ref="DY534" ca="1">IFERROR(INDEX(Forecast_Capex_Input!BX$12:BX$286,$Z534)
*(INDEX(Forecast_Capex_Input!$H$12:$H$286,$Z534)=Repex),0)
*$DV534</f>
        <v>0</v>
      </c>
      <c r="DZ534" s="43" cm="1">
        <f t="array" aca="1" ref="DZ534" ca="1">IFERROR(INDEX(Forecast_Capex_Input!BY$12:BY$286,$Z534)
*(INDEX(Forecast_Capex_Input!$H$12:$H$286,$Z534)=Repex),0)
*$DV534</f>
        <v>0</v>
      </c>
      <c r="EA534" s="43" cm="1">
        <f t="array" aca="1" ref="EA534" ca="1">IFERROR(INDEX(Forecast_Capex_Input!BZ$12:BZ$286,$Z534)
*(INDEX(Forecast_Capex_Input!$H$12:$H$286,$Z534)=Repex),0)
*$DV534</f>
        <v>0</v>
      </c>
      <c r="EB534" s="43" cm="1">
        <f t="array" aca="1" ref="EB534" ca="1">IFERROR(INDEX(Forecast_Capex_Input!CA$12:CA$286,$Z534)
*(INDEX(Forecast_Capex_Input!$H$12:$H$286,$Z534)=Repex),0)
*$DV534</f>
        <v>0</v>
      </c>
      <c r="EC534" s="43" cm="1">
        <f t="array" aca="1" ref="EC534" ca="1">IFERROR(INDEX(Forecast_Capex_Input!CB$12:CB$286,$Z534)
*(INDEX(Forecast_Capex_Input!$H$12:$H$286,$Z534)=Repex),0)
*$DV534</f>
        <v>0</v>
      </c>
      <c r="ED534" s="43" cm="1">
        <f t="array" aca="1" ref="ED534" ca="1">IFERROR(INDEX(Forecast_Capex_Input!CC$12:CC$286,$Z534)
*(INDEX(Forecast_Capex_Input!$H$12:$H$286,$Z534)=Repex),0)
*$DV534</f>
        <v>0</v>
      </c>
      <c r="EF534" s="86" t="str">
        <f t="shared" si="54"/>
        <v>N/A</v>
      </c>
      <c r="EG534" s="28" t="str">
        <f>IFERROR(RANK(EF534,EF$11:EF$1010,0)+COUNTIF(EF$11:EF534,EF534)-1,NA)</f>
        <v>N/A</v>
      </c>
    </row>
    <row r="535" spans="3:137" x14ac:dyDescent="0.2">
      <c r="C535" s="28">
        <f t="shared" si="55"/>
        <v>525</v>
      </c>
      <c r="D535" s="9" t="str" cm="1">
        <f t="array" ref="D535">IFERROR(INDEX(Forecast_Capex_Input!$D$12:$D$286,$Z535),NA)</f>
        <v>N/A</v>
      </c>
      <c r="E535" s="24" t="str" cm="1">
        <f t="array" ref="E535">IF($Z535=NA,NA,INDEX(Forecast_Capex_Input!$E$12:$E$286,$Z535))</f>
        <v>N/A</v>
      </c>
      <c r="F535" s="9" t="str" cm="1">
        <f t="array" aca="1" ref="F535" ca="1">IFERROR(INDEX(General!$E$25:$E$26,$AA535),NA)</f>
        <v>N/A</v>
      </c>
      <c r="G535" s="9" t="str" cm="1">
        <f t="array" aca="1" ref="G535" ca="1">IFERROR(INDEX(Forecast_Capex_Input!$AI$11:$BB$11,$AC535),NA)</f>
        <v>N/A</v>
      </c>
      <c r="H535" s="50" t="str" cm="1">
        <f t="array" aca="1" ref="H535" ca="1">IFERROR(INDEX(Forecast_Capex_Input!$AI$12:$BB$286,$Z535,$AC535),NA)</f>
        <v>N/A</v>
      </c>
      <c r="I535" s="150" t="str" cm="1">
        <f t="array" ref="I535">IFERROR(INDEX(Forecast_Capex_Input!$F$12:$F$286,$Z535),NA)</f>
        <v>N/A</v>
      </c>
      <c r="J535" s="150" t="str" cm="1">
        <f t="array" ref="J535">IFERROR(INDEX(Forecast_Capex_Input!G$12:G$286,$Z535),NA)</f>
        <v>N/A</v>
      </c>
      <c r="K535" s="150" t="str" cm="1">
        <f t="array" ref="K535">IFERROR(INDEX(Forecast_Capex_Input!H$12:H$286,$Z535),NA)</f>
        <v>N/A</v>
      </c>
      <c r="L535" s="150" t="str" cm="1">
        <f t="array" ref="L535">IFERROR(INDEX(Forecast_Capex_Input!I$12:I$286,$Z535),NA)</f>
        <v>N/A</v>
      </c>
      <c r="M535" s="150" t="str" cm="1">
        <f t="array" ref="M535">IFERROR(INDEX(Forecast_Capex_Input!J$12:J$286,$Z535),NA)</f>
        <v>N/A</v>
      </c>
      <c r="N535" s="150" t="str" cm="1">
        <f t="array" ref="N535">IFERROR(INDEX(Forecast_Capex_Input!K$12:K$286,$Z535),NA)</f>
        <v>N/A</v>
      </c>
      <c r="O535" s="150" t="str" cm="1">
        <f t="array" ref="O535">IFERROR(INDEX(Forecast_Capex_Input!L$12:L$286,$Z535),NA)</f>
        <v>N/A</v>
      </c>
      <c r="P535" s="150" t="str" cm="1">
        <f t="array" ref="P535">IFERROR(INDEX(Forecast_Capex_Input!M$12:M$286,$Z535),NA)</f>
        <v>N/A</v>
      </c>
      <c r="Q535" s="24" t="str" cm="1">
        <f t="array" ref="Q535">IFERROR(INDEX(Forecast_Capex_Input!N$12:N$286,$Z535),NA)</f>
        <v>N/A</v>
      </c>
      <c r="R535" s="190" cm="1">
        <f t="array" ref="R535">IFERROR(INDEX(Forecast_Capex_Input!O$12:O$286,$Z535),0)</f>
        <v>0</v>
      </c>
      <c r="S535" s="24" cm="1">
        <f t="array" ref="S535">IFERROR(INDEX(Forecast_Capex_Input!P$12:P$286,$Z535),0)</f>
        <v>0</v>
      </c>
      <c r="T535" s="150" t="str" cm="1">
        <f t="array" aca="1" ref="T535" ca="1">IFERROR(INDEX(General!$K$91:$K$110,$AC535),NA)</f>
        <v>N/A</v>
      </c>
      <c r="U535" s="43" cm="1">
        <f t="array" aca="1" ref="U535" ca="1">IFERROR(
IF($F535=General!$E$25,INDEX(Forecast_Capex_Input!S$12:S$286,$Z535),
INDEX(Forecast_Capex_Input!T$12:T$286,$Z535)),0)</f>
        <v>0</v>
      </c>
      <c r="V535" s="82" t="b">
        <f>IFERROR(INDEX(Overheads!$T$19:$T$26,MATCH($I535,Overheads!$E$19:$E$26,0)),FALSE)</f>
        <v>0</v>
      </c>
      <c r="W535" s="209" cm="1">
        <f t="array" ref="W535">IFERROR(
INDEX(Forecast_Capex_Input!CN$12:CN$286,$Z535),0)</f>
        <v>0</v>
      </c>
      <c r="X535" s="209">
        <f>IFERROR(
MATCH($W535,General!$L$39:$S$39,0),1)</f>
        <v>1</v>
      </c>
      <c r="Z535" s="28" t="str">
        <f>IFERROR(
IF(MATCH($C535,Forecast_Capex_Input!$CI$12:$CI$286,1)+1&gt;MAX(Forecast_Capex_Input!$C$12:$C$286),NA,
MATCH($C535,Forecast_Capex_Input!$CI$12:$CI$286,1)+1),1)</f>
        <v>N/A</v>
      </c>
      <c r="AA535" s="28" t="str" cm="1">
        <f t="array" aca="1" ref="AA535" ca="1">IFERROR(
IF(Z534&lt;&gt;Z535,1,
IF(COUNTIF(OFFSET(AA534,0,0,-INDEX(Forecast_Capex_Input!$CG$12:$CG$286,$Z535)),AA534)=INDEX(Forecast_Capex_Input!$CG$12:$CG$286,$Z535),AA534+1,AA534)),NA)</f>
        <v>N/A</v>
      </c>
      <c r="AB535" s="28" t="str" cm="1">
        <f t="array" ref="AB535">IFERROR($C535-IF($Z535=1,1,INDEX(Forecast_Capex_Input!$CI$12:$CI$286,$Z535-1))+1,NA)</f>
        <v>N/A</v>
      </c>
      <c r="AC535" s="28" t="str" cm="1">
        <f t="array" aca="1" ref="AC535" ca="1">IFERROR(IF(AA535=1,
INDEX(Forecast_Capex_Input!$AI$10:$BB$10,SMALL(IF(INDEX(Forecast_Capex_Input!$AI$12:$BB$286,$Z535,0)&gt;0,COLUMN(Forecast_Capex_Input!$AI$10:$BB$10)-COLUMN(Forecast_Capex_Input!$AI$12)+1),ROWS(OFFSET(AC534,0,0,-$AB535)))),
OFFSET(AC534,-INDEX(Forecast_Capex_Input!$CG$12:$CG$286,$Z535)+1,0)),NA)</f>
        <v>N/A</v>
      </c>
      <c r="AD535" s="28" t="str">
        <f t="shared" ca="1" si="52"/>
        <v>N/A</v>
      </c>
      <c r="AE535" s="82" t="b">
        <f t="shared" si="56"/>
        <v>0</v>
      </c>
      <c r="AF535" s="78" t="b">
        <v>0</v>
      </c>
      <c r="AG535" s="82" t="b">
        <f t="shared" si="53"/>
        <v>1</v>
      </c>
      <c r="AI535" s="55">
        <v>0</v>
      </c>
      <c r="AJ535" s="55">
        <v>0</v>
      </c>
      <c r="AK535" s="55">
        <v>0</v>
      </c>
      <c r="AL535" s="55">
        <v>0</v>
      </c>
      <c r="AM535" s="55">
        <v>0</v>
      </c>
      <c r="AN535" s="135">
        <v>0</v>
      </c>
      <c r="AP535" s="55">
        <v>0</v>
      </c>
      <c r="AQ535" s="55">
        <v>0</v>
      </c>
      <c r="AR535" s="55">
        <v>0</v>
      </c>
      <c r="AS535" s="55">
        <v>0</v>
      </c>
      <c r="AT535" s="55">
        <v>0</v>
      </c>
      <c r="AU535" s="135">
        <v>0</v>
      </c>
      <c r="AW535" s="55">
        <v>0</v>
      </c>
      <c r="AX535" s="55">
        <v>0</v>
      </c>
      <c r="AY535" s="55">
        <v>0</v>
      </c>
      <c r="AZ535" s="55">
        <v>0</v>
      </c>
      <c r="BA535" s="55">
        <v>0</v>
      </c>
      <c r="BB535" s="135">
        <v>0</v>
      </c>
      <c r="BD535" s="55">
        <v>0</v>
      </c>
      <c r="BE535" s="55">
        <v>0</v>
      </c>
      <c r="BF535" s="55">
        <v>0</v>
      </c>
      <c r="BG535" s="55">
        <v>0</v>
      </c>
      <c r="BH535" s="55">
        <v>0</v>
      </c>
      <c r="BI535" s="135">
        <v>0</v>
      </c>
      <c r="BK535" s="55">
        <v>0</v>
      </c>
      <c r="BL535" s="55">
        <v>0</v>
      </c>
      <c r="BM535" s="55">
        <v>0</v>
      </c>
      <c r="BN535" s="55">
        <v>0</v>
      </c>
      <c r="BO535" s="55">
        <v>0</v>
      </c>
      <c r="BP535" s="135">
        <v>0</v>
      </c>
      <c r="BR535" s="147">
        <v>0</v>
      </c>
      <c r="BS535" s="147">
        <v>0</v>
      </c>
      <c r="BT535" s="147">
        <v>0</v>
      </c>
      <c r="BU535" s="147">
        <v>0</v>
      </c>
      <c r="BV535" s="147">
        <v>0</v>
      </c>
      <c r="BX535" s="55">
        <v>0</v>
      </c>
      <c r="BY535" s="55">
        <v>0</v>
      </c>
      <c r="BZ535" s="55">
        <v>0</v>
      </c>
      <c r="CA535" s="55">
        <v>0</v>
      </c>
      <c r="CB535" s="55">
        <v>0</v>
      </c>
      <c r="CC535" s="135">
        <v>0</v>
      </c>
      <c r="CE535" s="55">
        <v>0</v>
      </c>
      <c r="CF535" s="55">
        <v>0</v>
      </c>
      <c r="CG535" s="55">
        <v>0</v>
      </c>
      <c r="CH535" s="55">
        <v>0</v>
      </c>
      <c r="CI535" s="55">
        <v>0</v>
      </c>
      <c r="CJ535" s="135">
        <v>0</v>
      </c>
      <c r="CL535" s="55">
        <v>0</v>
      </c>
      <c r="CM535" s="55">
        <v>0</v>
      </c>
      <c r="CN535" s="55">
        <v>0</v>
      </c>
      <c r="CO535" s="55">
        <v>0</v>
      </c>
      <c r="CP535" s="55">
        <v>0</v>
      </c>
      <c r="CQ535" s="135">
        <v>0</v>
      </c>
      <c r="CS535" s="67">
        <v>0</v>
      </c>
      <c r="CT535" s="67">
        <v>0</v>
      </c>
      <c r="CU535" s="67">
        <v>0</v>
      </c>
      <c r="CV535" s="67">
        <v>0</v>
      </c>
      <c r="CW535" s="67">
        <v>0</v>
      </c>
      <c r="CX535" s="135">
        <v>0</v>
      </c>
      <c r="CZ535" s="55">
        <v>0</v>
      </c>
      <c r="DA535" s="55">
        <v>0</v>
      </c>
      <c r="DB535" s="55">
        <v>0</v>
      </c>
      <c r="DC535" s="55">
        <v>0</v>
      </c>
      <c r="DD535" s="55">
        <v>0</v>
      </c>
      <c r="DE535" s="135">
        <v>0</v>
      </c>
      <c r="DG535" s="43" t="b" cm="1">
        <f t="array" aca="1" ref="DG535" ca="1">OR($G535=Forecast_Capex_Input!$BF$8:$BF$10)</f>
        <v>0</v>
      </c>
      <c r="DH535" s="43" cm="1">
        <f t="array" aca="1" ref="DH535" ca="1">IFERROR(INDEX(Forecast_Capex_Input!BG$12:BG$286,$Z535)
*(INDEX(Forecast_Capex_Input!$H$12:$H$286,$Z535)=Repex),0)
*$DG535</f>
        <v>0</v>
      </c>
      <c r="DI535" s="43" cm="1">
        <f t="array" aca="1" ref="DI535" ca="1">IFERROR(INDEX(Forecast_Capex_Input!BH$12:BH$286,$Z535)
*(INDEX(Forecast_Capex_Input!$H$12:$H$286,$Z535)=Repex),0)
*$DG535</f>
        <v>0</v>
      </c>
      <c r="DJ535" s="43" cm="1">
        <f t="array" aca="1" ref="DJ535" ca="1">IFERROR(INDEX(Forecast_Capex_Input!BI$12:BI$286,$Z535)
*(INDEX(Forecast_Capex_Input!$H$12:$H$286,$Z535)=Repex),0)
*$DG535</f>
        <v>0</v>
      </c>
      <c r="DK535" s="43" cm="1">
        <f t="array" aca="1" ref="DK535" ca="1">IFERROR(INDEX(Forecast_Capex_Input!BJ$12:BJ$286,$Z535)
*(INDEX(Forecast_Capex_Input!$H$12:$H$286,$Z535)=Repex),0)
*$DG535</f>
        <v>0</v>
      </c>
      <c r="DL535" s="43" cm="1">
        <f t="array" aca="1" ref="DL535" ca="1">IFERROR(INDEX(Forecast_Capex_Input!BK$12:BK$286,$Z535)
*(INDEX(Forecast_Capex_Input!$H$12:$H$286,$Z535)=Repex),0)
*$DG535</f>
        <v>0</v>
      </c>
      <c r="DM535" s="43" cm="1">
        <f t="array" aca="1" ref="DM535" ca="1">IFERROR(INDEX(Forecast_Capex_Input!BL$12:BL$286,$Z535)
*(INDEX(Forecast_Capex_Input!$H$12:$H$286,$Z535)=Repex),0)
*$DG535</f>
        <v>0</v>
      </c>
      <c r="DO535" s="43" t="b" cm="1">
        <f t="array" aca="1" ref="DO535" ca="1">OR($G535=Forecast_Capex_Input!$BN$8:$BN$9)</f>
        <v>0</v>
      </c>
      <c r="DP535" s="43" cm="1">
        <f t="array" aca="1" ref="DP535" ca="1">IFERROR(INDEX(Forecast_Capex_Input!BO$12:BO$286,$Z535)
*(INDEX(Forecast_Capex_Input!$H$12:$H$286,$Z535)=Repex),0)
*$DO535</f>
        <v>0</v>
      </c>
      <c r="DQ535" s="43" cm="1">
        <f t="array" aca="1" ref="DQ535" ca="1">IFERROR(INDEX(Forecast_Capex_Input!BP$12:BP$286,$Z535)
*(INDEX(Forecast_Capex_Input!$H$12:$H$286,$Z535)=Repex),0)
*$DO535</f>
        <v>0</v>
      </c>
      <c r="DR535" s="43" cm="1">
        <f t="array" aca="1" ref="DR535" ca="1">IFERROR(INDEX(Forecast_Capex_Input!BQ$12:BQ$286,$Z535)
*(INDEX(Forecast_Capex_Input!$H$12:$H$286,$Z535)=Repex),0)
*$DO535</f>
        <v>0</v>
      </c>
      <c r="DS535" s="43" cm="1">
        <f t="array" aca="1" ref="DS535" ca="1">IFERROR(INDEX(Forecast_Capex_Input!BR$12:BR$286,$Z535)
*(INDEX(Forecast_Capex_Input!$H$12:$H$286,$Z535)=Repex),0)
*$DO535</f>
        <v>0</v>
      </c>
      <c r="DT535" s="43" cm="1">
        <f t="array" aca="1" ref="DT535" ca="1">IFERROR(INDEX(Forecast_Capex_Input!BS$12:BS$286,$Z535)
*(INDEX(Forecast_Capex_Input!$H$12:$H$286,$Z535)=Repex),0)
*$DO535</f>
        <v>0</v>
      </c>
      <c r="DV535" s="43" t="b" cm="1">
        <f t="array" aca="1" ref="DV535" ca="1">OR($G535=Forecast_Capex_Input!$BU$8:$BU$10)</f>
        <v>0</v>
      </c>
      <c r="DW535" s="43" cm="1">
        <f t="array" aca="1" ref="DW535" ca="1">IFERROR(INDEX(Forecast_Capex_Input!BV$12:BV$286,$Z535)
*(INDEX(Forecast_Capex_Input!$H$12:$H$286,$Z535)=Repex),0)
*$DV535</f>
        <v>0</v>
      </c>
      <c r="DX535" s="43" cm="1">
        <f t="array" aca="1" ref="DX535" ca="1">IFERROR(INDEX(Forecast_Capex_Input!BW$12:BW$286,$Z535)
*(INDEX(Forecast_Capex_Input!$H$12:$H$286,$Z535)=Repex),0)
*$DV535</f>
        <v>0</v>
      </c>
      <c r="DY535" s="43" cm="1">
        <f t="array" aca="1" ref="DY535" ca="1">IFERROR(INDEX(Forecast_Capex_Input!BX$12:BX$286,$Z535)
*(INDEX(Forecast_Capex_Input!$H$12:$H$286,$Z535)=Repex),0)
*$DV535</f>
        <v>0</v>
      </c>
      <c r="DZ535" s="43" cm="1">
        <f t="array" aca="1" ref="DZ535" ca="1">IFERROR(INDEX(Forecast_Capex_Input!BY$12:BY$286,$Z535)
*(INDEX(Forecast_Capex_Input!$H$12:$H$286,$Z535)=Repex),0)
*$DV535</f>
        <v>0</v>
      </c>
      <c r="EA535" s="43" cm="1">
        <f t="array" aca="1" ref="EA535" ca="1">IFERROR(INDEX(Forecast_Capex_Input!BZ$12:BZ$286,$Z535)
*(INDEX(Forecast_Capex_Input!$H$12:$H$286,$Z535)=Repex),0)
*$DV535</f>
        <v>0</v>
      </c>
      <c r="EB535" s="43" cm="1">
        <f t="array" aca="1" ref="EB535" ca="1">IFERROR(INDEX(Forecast_Capex_Input!CA$12:CA$286,$Z535)
*(INDEX(Forecast_Capex_Input!$H$12:$H$286,$Z535)=Repex),0)
*$DV535</f>
        <v>0</v>
      </c>
      <c r="EC535" s="43" cm="1">
        <f t="array" aca="1" ref="EC535" ca="1">IFERROR(INDEX(Forecast_Capex_Input!CB$12:CB$286,$Z535)
*(INDEX(Forecast_Capex_Input!$H$12:$H$286,$Z535)=Repex),0)
*$DV535</f>
        <v>0</v>
      </c>
      <c r="ED535" s="43" cm="1">
        <f t="array" aca="1" ref="ED535" ca="1">IFERROR(INDEX(Forecast_Capex_Input!CC$12:CC$286,$Z535)
*(INDEX(Forecast_Capex_Input!$H$12:$H$286,$Z535)=Repex),0)
*$DV535</f>
        <v>0</v>
      </c>
      <c r="EF535" s="86" t="str">
        <f t="shared" si="54"/>
        <v>N/A</v>
      </c>
      <c r="EG535" s="28" t="str">
        <f>IFERROR(RANK(EF535,EF$11:EF$1010,0)+COUNTIF(EF$11:EF535,EF535)-1,NA)</f>
        <v>N/A</v>
      </c>
    </row>
    <row r="536" spans="3:137" x14ac:dyDescent="0.2">
      <c r="C536" s="28">
        <f t="shared" si="55"/>
        <v>526</v>
      </c>
      <c r="D536" s="9" t="str" cm="1">
        <f t="array" ref="D536">IFERROR(INDEX(Forecast_Capex_Input!$D$12:$D$286,$Z536),NA)</f>
        <v>N/A</v>
      </c>
      <c r="E536" s="24" t="str" cm="1">
        <f t="array" ref="E536">IF($Z536=NA,NA,INDEX(Forecast_Capex_Input!$E$12:$E$286,$Z536))</f>
        <v>N/A</v>
      </c>
      <c r="F536" s="9" t="str" cm="1">
        <f t="array" aca="1" ref="F536" ca="1">IFERROR(INDEX(General!$E$25:$E$26,$AA536),NA)</f>
        <v>N/A</v>
      </c>
      <c r="G536" s="9" t="str" cm="1">
        <f t="array" aca="1" ref="G536" ca="1">IFERROR(INDEX(Forecast_Capex_Input!$AI$11:$BB$11,$AC536),NA)</f>
        <v>N/A</v>
      </c>
      <c r="H536" s="50" t="str" cm="1">
        <f t="array" aca="1" ref="H536" ca="1">IFERROR(INDEX(Forecast_Capex_Input!$AI$12:$BB$286,$Z536,$AC536),NA)</f>
        <v>N/A</v>
      </c>
      <c r="I536" s="150" t="str" cm="1">
        <f t="array" ref="I536">IFERROR(INDEX(Forecast_Capex_Input!$F$12:$F$286,$Z536),NA)</f>
        <v>N/A</v>
      </c>
      <c r="J536" s="150" t="str" cm="1">
        <f t="array" ref="J536">IFERROR(INDEX(Forecast_Capex_Input!G$12:G$286,$Z536),NA)</f>
        <v>N/A</v>
      </c>
      <c r="K536" s="150" t="str" cm="1">
        <f t="array" ref="K536">IFERROR(INDEX(Forecast_Capex_Input!H$12:H$286,$Z536),NA)</f>
        <v>N/A</v>
      </c>
      <c r="L536" s="150" t="str" cm="1">
        <f t="array" ref="L536">IFERROR(INDEX(Forecast_Capex_Input!I$12:I$286,$Z536),NA)</f>
        <v>N/A</v>
      </c>
      <c r="M536" s="150" t="str" cm="1">
        <f t="array" ref="M536">IFERROR(INDEX(Forecast_Capex_Input!J$12:J$286,$Z536),NA)</f>
        <v>N/A</v>
      </c>
      <c r="N536" s="150" t="str" cm="1">
        <f t="array" ref="N536">IFERROR(INDEX(Forecast_Capex_Input!K$12:K$286,$Z536),NA)</f>
        <v>N/A</v>
      </c>
      <c r="O536" s="150" t="str" cm="1">
        <f t="array" ref="O536">IFERROR(INDEX(Forecast_Capex_Input!L$12:L$286,$Z536),NA)</f>
        <v>N/A</v>
      </c>
      <c r="P536" s="150" t="str" cm="1">
        <f t="array" ref="P536">IFERROR(INDEX(Forecast_Capex_Input!M$12:M$286,$Z536),NA)</f>
        <v>N/A</v>
      </c>
      <c r="Q536" s="24" t="str" cm="1">
        <f t="array" ref="Q536">IFERROR(INDEX(Forecast_Capex_Input!N$12:N$286,$Z536),NA)</f>
        <v>N/A</v>
      </c>
      <c r="R536" s="190" cm="1">
        <f t="array" ref="R536">IFERROR(INDEX(Forecast_Capex_Input!O$12:O$286,$Z536),0)</f>
        <v>0</v>
      </c>
      <c r="S536" s="24" cm="1">
        <f t="array" ref="S536">IFERROR(INDEX(Forecast_Capex_Input!P$12:P$286,$Z536),0)</f>
        <v>0</v>
      </c>
      <c r="T536" s="150" t="str" cm="1">
        <f t="array" aca="1" ref="T536" ca="1">IFERROR(INDEX(General!$K$91:$K$110,$AC536),NA)</f>
        <v>N/A</v>
      </c>
      <c r="U536" s="43" cm="1">
        <f t="array" aca="1" ref="U536" ca="1">IFERROR(
IF($F536=General!$E$25,INDEX(Forecast_Capex_Input!S$12:S$286,$Z536),
INDEX(Forecast_Capex_Input!T$12:T$286,$Z536)),0)</f>
        <v>0</v>
      </c>
      <c r="V536" s="82" t="b">
        <f>IFERROR(INDEX(Overheads!$T$19:$T$26,MATCH($I536,Overheads!$E$19:$E$26,0)),FALSE)</f>
        <v>0</v>
      </c>
      <c r="W536" s="209" cm="1">
        <f t="array" ref="W536">IFERROR(
INDEX(Forecast_Capex_Input!CN$12:CN$286,$Z536),0)</f>
        <v>0</v>
      </c>
      <c r="X536" s="209">
        <f>IFERROR(
MATCH($W536,General!$L$39:$S$39,0),1)</f>
        <v>1</v>
      </c>
      <c r="Z536" s="28" t="str">
        <f>IFERROR(
IF(MATCH($C536,Forecast_Capex_Input!$CI$12:$CI$286,1)+1&gt;MAX(Forecast_Capex_Input!$C$12:$C$286),NA,
MATCH($C536,Forecast_Capex_Input!$CI$12:$CI$286,1)+1),1)</f>
        <v>N/A</v>
      </c>
      <c r="AA536" s="28" t="str" cm="1">
        <f t="array" aca="1" ref="AA536" ca="1">IFERROR(
IF(Z535&lt;&gt;Z536,1,
IF(COUNTIF(OFFSET(AA535,0,0,-INDEX(Forecast_Capex_Input!$CG$12:$CG$286,$Z536)),AA535)=INDEX(Forecast_Capex_Input!$CG$12:$CG$286,$Z536),AA535+1,AA535)),NA)</f>
        <v>N/A</v>
      </c>
      <c r="AB536" s="28" t="str" cm="1">
        <f t="array" ref="AB536">IFERROR($C536-IF($Z536=1,1,INDEX(Forecast_Capex_Input!$CI$12:$CI$286,$Z536-1))+1,NA)</f>
        <v>N/A</v>
      </c>
      <c r="AC536" s="28" t="str" cm="1">
        <f t="array" aca="1" ref="AC536" ca="1">IFERROR(IF(AA536=1,
INDEX(Forecast_Capex_Input!$AI$10:$BB$10,SMALL(IF(INDEX(Forecast_Capex_Input!$AI$12:$BB$286,$Z536,0)&gt;0,COLUMN(Forecast_Capex_Input!$AI$10:$BB$10)-COLUMN(Forecast_Capex_Input!$AI$12)+1),ROWS(OFFSET(AC535,0,0,-$AB536)))),
OFFSET(AC535,-INDEX(Forecast_Capex_Input!$CG$12:$CG$286,$Z536)+1,0)),NA)</f>
        <v>N/A</v>
      </c>
      <c r="AD536" s="28" t="str">
        <f t="shared" ca="1" si="52"/>
        <v>N/A</v>
      </c>
      <c r="AE536" s="82" t="b">
        <f t="shared" si="56"/>
        <v>0</v>
      </c>
      <c r="AF536" s="78" t="b">
        <v>0</v>
      </c>
      <c r="AG536" s="82" t="b">
        <f t="shared" si="53"/>
        <v>1</v>
      </c>
      <c r="AI536" s="55">
        <v>0</v>
      </c>
      <c r="AJ536" s="55">
        <v>0</v>
      </c>
      <c r="AK536" s="55">
        <v>0</v>
      </c>
      <c r="AL536" s="55">
        <v>0</v>
      </c>
      <c r="AM536" s="55">
        <v>0</v>
      </c>
      <c r="AN536" s="135">
        <v>0</v>
      </c>
      <c r="AP536" s="55">
        <v>0</v>
      </c>
      <c r="AQ536" s="55">
        <v>0</v>
      </c>
      <c r="AR536" s="55">
        <v>0</v>
      </c>
      <c r="AS536" s="55">
        <v>0</v>
      </c>
      <c r="AT536" s="55">
        <v>0</v>
      </c>
      <c r="AU536" s="135">
        <v>0</v>
      </c>
      <c r="AW536" s="55">
        <v>0</v>
      </c>
      <c r="AX536" s="55">
        <v>0</v>
      </c>
      <c r="AY536" s="55">
        <v>0</v>
      </c>
      <c r="AZ536" s="55">
        <v>0</v>
      </c>
      <c r="BA536" s="55">
        <v>0</v>
      </c>
      <c r="BB536" s="135">
        <v>0</v>
      </c>
      <c r="BD536" s="55">
        <v>0</v>
      </c>
      <c r="BE536" s="55">
        <v>0</v>
      </c>
      <c r="BF536" s="55">
        <v>0</v>
      </c>
      <c r="BG536" s="55">
        <v>0</v>
      </c>
      <c r="BH536" s="55">
        <v>0</v>
      </c>
      <c r="BI536" s="135">
        <v>0</v>
      </c>
      <c r="BK536" s="55">
        <v>0</v>
      </c>
      <c r="BL536" s="55">
        <v>0</v>
      </c>
      <c r="BM536" s="55">
        <v>0</v>
      </c>
      <c r="BN536" s="55">
        <v>0</v>
      </c>
      <c r="BO536" s="55">
        <v>0</v>
      </c>
      <c r="BP536" s="135">
        <v>0</v>
      </c>
      <c r="BR536" s="147">
        <v>0</v>
      </c>
      <c r="BS536" s="147">
        <v>0</v>
      </c>
      <c r="BT536" s="147">
        <v>0</v>
      </c>
      <c r="BU536" s="147">
        <v>0</v>
      </c>
      <c r="BV536" s="147">
        <v>0</v>
      </c>
      <c r="BX536" s="55">
        <v>0</v>
      </c>
      <c r="BY536" s="55">
        <v>0</v>
      </c>
      <c r="BZ536" s="55">
        <v>0</v>
      </c>
      <c r="CA536" s="55">
        <v>0</v>
      </c>
      <c r="CB536" s="55">
        <v>0</v>
      </c>
      <c r="CC536" s="135">
        <v>0</v>
      </c>
      <c r="CE536" s="55">
        <v>0</v>
      </c>
      <c r="CF536" s="55">
        <v>0</v>
      </c>
      <c r="CG536" s="55">
        <v>0</v>
      </c>
      <c r="CH536" s="55">
        <v>0</v>
      </c>
      <c r="CI536" s="55">
        <v>0</v>
      </c>
      <c r="CJ536" s="135">
        <v>0</v>
      </c>
      <c r="CL536" s="55">
        <v>0</v>
      </c>
      <c r="CM536" s="55">
        <v>0</v>
      </c>
      <c r="CN536" s="55">
        <v>0</v>
      </c>
      <c r="CO536" s="55">
        <v>0</v>
      </c>
      <c r="CP536" s="55">
        <v>0</v>
      </c>
      <c r="CQ536" s="135">
        <v>0</v>
      </c>
      <c r="CS536" s="67">
        <v>0</v>
      </c>
      <c r="CT536" s="67">
        <v>0</v>
      </c>
      <c r="CU536" s="67">
        <v>0</v>
      </c>
      <c r="CV536" s="67">
        <v>0</v>
      </c>
      <c r="CW536" s="67">
        <v>0</v>
      </c>
      <c r="CX536" s="135">
        <v>0</v>
      </c>
      <c r="CZ536" s="55">
        <v>0</v>
      </c>
      <c r="DA536" s="55">
        <v>0</v>
      </c>
      <c r="DB536" s="55">
        <v>0</v>
      </c>
      <c r="DC536" s="55">
        <v>0</v>
      </c>
      <c r="DD536" s="55">
        <v>0</v>
      </c>
      <c r="DE536" s="135">
        <v>0</v>
      </c>
      <c r="DG536" s="43" t="b" cm="1">
        <f t="array" aca="1" ref="DG536" ca="1">OR($G536=Forecast_Capex_Input!$BF$8:$BF$10)</f>
        <v>0</v>
      </c>
      <c r="DH536" s="43" cm="1">
        <f t="array" aca="1" ref="DH536" ca="1">IFERROR(INDEX(Forecast_Capex_Input!BG$12:BG$286,$Z536)
*(INDEX(Forecast_Capex_Input!$H$12:$H$286,$Z536)=Repex),0)
*$DG536</f>
        <v>0</v>
      </c>
      <c r="DI536" s="43" cm="1">
        <f t="array" aca="1" ref="DI536" ca="1">IFERROR(INDEX(Forecast_Capex_Input!BH$12:BH$286,$Z536)
*(INDEX(Forecast_Capex_Input!$H$12:$H$286,$Z536)=Repex),0)
*$DG536</f>
        <v>0</v>
      </c>
      <c r="DJ536" s="43" cm="1">
        <f t="array" aca="1" ref="DJ536" ca="1">IFERROR(INDEX(Forecast_Capex_Input!BI$12:BI$286,$Z536)
*(INDEX(Forecast_Capex_Input!$H$12:$H$286,$Z536)=Repex),0)
*$DG536</f>
        <v>0</v>
      </c>
      <c r="DK536" s="43" cm="1">
        <f t="array" aca="1" ref="DK536" ca="1">IFERROR(INDEX(Forecast_Capex_Input!BJ$12:BJ$286,$Z536)
*(INDEX(Forecast_Capex_Input!$H$12:$H$286,$Z536)=Repex),0)
*$DG536</f>
        <v>0</v>
      </c>
      <c r="DL536" s="43" cm="1">
        <f t="array" aca="1" ref="DL536" ca="1">IFERROR(INDEX(Forecast_Capex_Input!BK$12:BK$286,$Z536)
*(INDEX(Forecast_Capex_Input!$H$12:$H$286,$Z536)=Repex),0)
*$DG536</f>
        <v>0</v>
      </c>
      <c r="DM536" s="43" cm="1">
        <f t="array" aca="1" ref="DM536" ca="1">IFERROR(INDEX(Forecast_Capex_Input!BL$12:BL$286,$Z536)
*(INDEX(Forecast_Capex_Input!$H$12:$H$286,$Z536)=Repex),0)
*$DG536</f>
        <v>0</v>
      </c>
      <c r="DO536" s="43" t="b" cm="1">
        <f t="array" aca="1" ref="DO536" ca="1">OR($G536=Forecast_Capex_Input!$BN$8:$BN$9)</f>
        <v>0</v>
      </c>
      <c r="DP536" s="43" cm="1">
        <f t="array" aca="1" ref="DP536" ca="1">IFERROR(INDEX(Forecast_Capex_Input!BO$12:BO$286,$Z536)
*(INDEX(Forecast_Capex_Input!$H$12:$H$286,$Z536)=Repex),0)
*$DO536</f>
        <v>0</v>
      </c>
      <c r="DQ536" s="43" cm="1">
        <f t="array" aca="1" ref="DQ536" ca="1">IFERROR(INDEX(Forecast_Capex_Input!BP$12:BP$286,$Z536)
*(INDEX(Forecast_Capex_Input!$H$12:$H$286,$Z536)=Repex),0)
*$DO536</f>
        <v>0</v>
      </c>
      <c r="DR536" s="43" cm="1">
        <f t="array" aca="1" ref="DR536" ca="1">IFERROR(INDEX(Forecast_Capex_Input!BQ$12:BQ$286,$Z536)
*(INDEX(Forecast_Capex_Input!$H$12:$H$286,$Z536)=Repex),0)
*$DO536</f>
        <v>0</v>
      </c>
      <c r="DS536" s="43" cm="1">
        <f t="array" aca="1" ref="DS536" ca="1">IFERROR(INDEX(Forecast_Capex_Input!BR$12:BR$286,$Z536)
*(INDEX(Forecast_Capex_Input!$H$12:$H$286,$Z536)=Repex),0)
*$DO536</f>
        <v>0</v>
      </c>
      <c r="DT536" s="43" cm="1">
        <f t="array" aca="1" ref="DT536" ca="1">IFERROR(INDEX(Forecast_Capex_Input!BS$12:BS$286,$Z536)
*(INDEX(Forecast_Capex_Input!$H$12:$H$286,$Z536)=Repex),0)
*$DO536</f>
        <v>0</v>
      </c>
      <c r="DV536" s="43" t="b" cm="1">
        <f t="array" aca="1" ref="DV536" ca="1">OR($G536=Forecast_Capex_Input!$BU$8:$BU$10)</f>
        <v>0</v>
      </c>
      <c r="DW536" s="43" cm="1">
        <f t="array" aca="1" ref="DW536" ca="1">IFERROR(INDEX(Forecast_Capex_Input!BV$12:BV$286,$Z536)
*(INDEX(Forecast_Capex_Input!$H$12:$H$286,$Z536)=Repex),0)
*$DV536</f>
        <v>0</v>
      </c>
      <c r="DX536" s="43" cm="1">
        <f t="array" aca="1" ref="DX536" ca="1">IFERROR(INDEX(Forecast_Capex_Input!BW$12:BW$286,$Z536)
*(INDEX(Forecast_Capex_Input!$H$12:$H$286,$Z536)=Repex),0)
*$DV536</f>
        <v>0</v>
      </c>
      <c r="DY536" s="43" cm="1">
        <f t="array" aca="1" ref="DY536" ca="1">IFERROR(INDEX(Forecast_Capex_Input!BX$12:BX$286,$Z536)
*(INDEX(Forecast_Capex_Input!$H$12:$H$286,$Z536)=Repex),0)
*$DV536</f>
        <v>0</v>
      </c>
      <c r="DZ536" s="43" cm="1">
        <f t="array" aca="1" ref="DZ536" ca="1">IFERROR(INDEX(Forecast_Capex_Input!BY$12:BY$286,$Z536)
*(INDEX(Forecast_Capex_Input!$H$12:$H$286,$Z536)=Repex),0)
*$DV536</f>
        <v>0</v>
      </c>
      <c r="EA536" s="43" cm="1">
        <f t="array" aca="1" ref="EA536" ca="1">IFERROR(INDEX(Forecast_Capex_Input!BZ$12:BZ$286,$Z536)
*(INDEX(Forecast_Capex_Input!$H$12:$H$286,$Z536)=Repex),0)
*$DV536</f>
        <v>0</v>
      </c>
      <c r="EB536" s="43" cm="1">
        <f t="array" aca="1" ref="EB536" ca="1">IFERROR(INDEX(Forecast_Capex_Input!CA$12:CA$286,$Z536)
*(INDEX(Forecast_Capex_Input!$H$12:$H$286,$Z536)=Repex),0)
*$DV536</f>
        <v>0</v>
      </c>
      <c r="EC536" s="43" cm="1">
        <f t="array" aca="1" ref="EC536" ca="1">IFERROR(INDEX(Forecast_Capex_Input!CB$12:CB$286,$Z536)
*(INDEX(Forecast_Capex_Input!$H$12:$H$286,$Z536)=Repex),0)
*$DV536</f>
        <v>0</v>
      </c>
      <c r="ED536" s="43" cm="1">
        <f t="array" aca="1" ref="ED536" ca="1">IFERROR(INDEX(Forecast_Capex_Input!CC$12:CC$286,$Z536)
*(INDEX(Forecast_Capex_Input!$H$12:$H$286,$Z536)=Repex),0)
*$DV536</f>
        <v>0</v>
      </c>
      <c r="EF536" s="86" t="str">
        <f t="shared" si="54"/>
        <v>N/A</v>
      </c>
      <c r="EG536" s="28" t="str">
        <f>IFERROR(RANK(EF536,EF$11:EF$1010,0)+COUNTIF(EF$11:EF536,EF536)-1,NA)</f>
        <v>N/A</v>
      </c>
    </row>
    <row r="537" spans="3:137" x14ac:dyDescent="0.2">
      <c r="C537" s="28">
        <f t="shared" si="55"/>
        <v>527</v>
      </c>
      <c r="D537" s="9" t="str" cm="1">
        <f t="array" ref="D537">IFERROR(INDEX(Forecast_Capex_Input!$D$12:$D$286,$Z537),NA)</f>
        <v>N/A</v>
      </c>
      <c r="E537" s="24" t="str" cm="1">
        <f t="array" ref="E537">IF($Z537=NA,NA,INDEX(Forecast_Capex_Input!$E$12:$E$286,$Z537))</f>
        <v>N/A</v>
      </c>
      <c r="F537" s="9" t="str" cm="1">
        <f t="array" aca="1" ref="F537" ca="1">IFERROR(INDEX(General!$E$25:$E$26,$AA537),NA)</f>
        <v>N/A</v>
      </c>
      <c r="G537" s="9" t="str" cm="1">
        <f t="array" aca="1" ref="G537" ca="1">IFERROR(INDEX(Forecast_Capex_Input!$AI$11:$BB$11,$AC537),NA)</f>
        <v>N/A</v>
      </c>
      <c r="H537" s="50" t="str" cm="1">
        <f t="array" aca="1" ref="H537" ca="1">IFERROR(INDEX(Forecast_Capex_Input!$AI$12:$BB$286,$Z537,$AC537),NA)</f>
        <v>N/A</v>
      </c>
      <c r="I537" s="150" t="str" cm="1">
        <f t="array" ref="I537">IFERROR(INDEX(Forecast_Capex_Input!$F$12:$F$286,$Z537),NA)</f>
        <v>N/A</v>
      </c>
      <c r="J537" s="150" t="str" cm="1">
        <f t="array" ref="J537">IFERROR(INDEX(Forecast_Capex_Input!G$12:G$286,$Z537),NA)</f>
        <v>N/A</v>
      </c>
      <c r="K537" s="150" t="str" cm="1">
        <f t="array" ref="K537">IFERROR(INDEX(Forecast_Capex_Input!H$12:H$286,$Z537),NA)</f>
        <v>N/A</v>
      </c>
      <c r="L537" s="150" t="str" cm="1">
        <f t="array" ref="L537">IFERROR(INDEX(Forecast_Capex_Input!I$12:I$286,$Z537),NA)</f>
        <v>N/A</v>
      </c>
      <c r="M537" s="150" t="str" cm="1">
        <f t="array" ref="M537">IFERROR(INDEX(Forecast_Capex_Input!J$12:J$286,$Z537),NA)</f>
        <v>N/A</v>
      </c>
      <c r="N537" s="150" t="str" cm="1">
        <f t="array" ref="N537">IFERROR(INDEX(Forecast_Capex_Input!K$12:K$286,$Z537),NA)</f>
        <v>N/A</v>
      </c>
      <c r="O537" s="150" t="str" cm="1">
        <f t="array" ref="O537">IFERROR(INDEX(Forecast_Capex_Input!L$12:L$286,$Z537),NA)</f>
        <v>N/A</v>
      </c>
      <c r="P537" s="150" t="str" cm="1">
        <f t="array" ref="P537">IFERROR(INDEX(Forecast_Capex_Input!M$12:M$286,$Z537),NA)</f>
        <v>N/A</v>
      </c>
      <c r="Q537" s="24" t="str" cm="1">
        <f t="array" ref="Q537">IFERROR(INDEX(Forecast_Capex_Input!N$12:N$286,$Z537),NA)</f>
        <v>N/A</v>
      </c>
      <c r="R537" s="190" cm="1">
        <f t="array" ref="R537">IFERROR(INDEX(Forecast_Capex_Input!O$12:O$286,$Z537),0)</f>
        <v>0</v>
      </c>
      <c r="S537" s="24" cm="1">
        <f t="array" ref="S537">IFERROR(INDEX(Forecast_Capex_Input!P$12:P$286,$Z537),0)</f>
        <v>0</v>
      </c>
      <c r="T537" s="150" t="str" cm="1">
        <f t="array" aca="1" ref="T537" ca="1">IFERROR(INDEX(General!$K$91:$K$110,$AC537),NA)</f>
        <v>N/A</v>
      </c>
      <c r="U537" s="43" cm="1">
        <f t="array" aca="1" ref="U537" ca="1">IFERROR(
IF($F537=General!$E$25,INDEX(Forecast_Capex_Input!S$12:S$286,$Z537),
INDEX(Forecast_Capex_Input!T$12:T$286,$Z537)),0)</f>
        <v>0</v>
      </c>
      <c r="V537" s="82" t="b">
        <f>IFERROR(INDEX(Overheads!$T$19:$T$26,MATCH($I537,Overheads!$E$19:$E$26,0)),FALSE)</f>
        <v>0</v>
      </c>
      <c r="W537" s="209" cm="1">
        <f t="array" ref="W537">IFERROR(
INDEX(Forecast_Capex_Input!CN$12:CN$286,$Z537),0)</f>
        <v>0</v>
      </c>
      <c r="X537" s="209">
        <f>IFERROR(
MATCH($W537,General!$L$39:$S$39,0),1)</f>
        <v>1</v>
      </c>
      <c r="Z537" s="28" t="str">
        <f>IFERROR(
IF(MATCH($C537,Forecast_Capex_Input!$CI$12:$CI$286,1)+1&gt;MAX(Forecast_Capex_Input!$C$12:$C$286),NA,
MATCH($C537,Forecast_Capex_Input!$CI$12:$CI$286,1)+1),1)</f>
        <v>N/A</v>
      </c>
      <c r="AA537" s="28" t="str" cm="1">
        <f t="array" aca="1" ref="AA537" ca="1">IFERROR(
IF(Z536&lt;&gt;Z537,1,
IF(COUNTIF(OFFSET(AA536,0,0,-INDEX(Forecast_Capex_Input!$CG$12:$CG$286,$Z537)),AA536)=INDEX(Forecast_Capex_Input!$CG$12:$CG$286,$Z537),AA536+1,AA536)),NA)</f>
        <v>N/A</v>
      </c>
      <c r="AB537" s="28" t="str" cm="1">
        <f t="array" ref="AB537">IFERROR($C537-IF($Z537=1,1,INDEX(Forecast_Capex_Input!$CI$12:$CI$286,$Z537-1))+1,NA)</f>
        <v>N/A</v>
      </c>
      <c r="AC537" s="28" t="str" cm="1">
        <f t="array" aca="1" ref="AC537" ca="1">IFERROR(IF(AA537=1,
INDEX(Forecast_Capex_Input!$AI$10:$BB$10,SMALL(IF(INDEX(Forecast_Capex_Input!$AI$12:$BB$286,$Z537,0)&gt;0,COLUMN(Forecast_Capex_Input!$AI$10:$BB$10)-COLUMN(Forecast_Capex_Input!$AI$12)+1),ROWS(OFFSET(AC536,0,0,-$AB537)))),
OFFSET(AC536,-INDEX(Forecast_Capex_Input!$CG$12:$CG$286,$Z537)+1,0)),NA)</f>
        <v>N/A</v>
      </c>
      <c r="AD537" s="28" t="str">
        <f t="shared" ca="1" si="52"/>
        <v>N/A</v>
      </c>
      <c r="AE537" s="82" t="b">
        <f t="shared" si="56"/>
        <v>0</v>
      </c>
      <c r="AF537" s="78" t="b">
        <v>0</v>
      </c>
      <c r="AG537" s="82" t="b">
        <f t="shared" si="53"/>
        <v>1</v>
      </c>
      <c r="AI537" s="55">
        <v>0</v>
      </c>
      <c r="AJ537" s="55">
        <v>0</v>
      </c>
      <c r="AK537" s="55">
        <v>0</v>
      </c>
      <c r="AL537" s="55">
        <v>0</v>
      </c>
      <c r="AM537" s="55">
        <v>0</v>
      </c>
      <c r="AN537" s="135">
        <v>0</v>
      </c>
      <c r="AP537" s="55">
        <v>0</v>
      </c>
      <c r="AQ537" s="55">
        <v>0</v>
      </c>
      <c r="AR537" s="55">
        <v>0</v>
      </c>
      <c r="AS537" s="55">
        <v>0</v>
      </c>
      <c r="AT537" s="55">
        <v>0</v>
      </c>
      <c r="AU537" s="135">
        <v>0</v>
      </c>
      <c r="AW537" s="55">
        <v>0</v>
      </c>
      <c r="AX537" s="55">
        <v>0</v>
      </c>
      <c r="AY537" s="55">
        <v>0</v>
      </c>
      <c r="AZ537" s="55">
        <v>0</v>
      </c>
      <c r="BA537" s="55">
        <v>0</v>
      </c>
      <c r="BB537" s="135">
        <v>0</v>
      </c>
      <c r="BD537" s="55">
        <v>0</v>
      </c>
      <c r="BE537" s="55">
        <v>0</v>
      </c>
      <c r="BF537" s="55">
        <v>0</v>
      </c>
      <c r="BG537" s="55">
        <v>0</v>
      </c>
      <c r="BH537" s="55">
        <v>0</v>
      </c>
      <c r="BI537" s="135">
        <v>0</v>
      </c>
      <c r="BK537" s="55">
        <v>0</v>
      </c>
      <c r="BL537" s="55">
        <v>0</v>
      </c>
      <c r="BM537" s="55">
        <v>0</v>
      </c>
      <c r="BN537" s="55">
        <v>0</v>
      </c>
      <c r="BO537" s="55">
        <v>0</v>
      </c>
      <c r="BP537" s="135">
        <v>0</v>
      </c>
      <c r="BR537" s="147">
        <v>0</v>
      </c>
      <c r="BS537" s="147">
        <v>0</v>
      </c>
      <c r="BT537" s="147">
        <v>0</v>
      </c>
      <c r="BU537" s="147">
        <v>0</v>
      </c>
      <c r="BV537" s="147">
        <v>0</v>
      </c>
      <c r="BX537" s="55">
        <v>0</v>
      </c>
      <c r="BY537" s="55">
        <v>0</v>
      </c>
      <c r="BZ537" s="55">
        <v>0</v>
      </c>
      <c r="CA537" s="55">
        <v>0</v>
      </c>
      <c r="CB537" s="55">
        <v>0</v>
      </c>
      <c r="CC537" s="135">
        <v>0</v>
      </c>
      <c r="CE537" s="55">
        <v>0</v>
      </c>
      <c r="CF537" s="55">
        <v>0</v>
      </c>
      <c r="CG537" s="55">
        <v>0</v>
      </c>
      <c r="CH537" s="55">
        <v>0</v>
      </c>
      <c r="CI537" s="55">
        <v>0</v>
      </c>
      <c r="CJ537" s="135">
        <v>0</v>
      </c>
      <c r="CL537" s="55">
        <v>0</v>
      </c>
      <c r="CM537" s="55">
        <v>0</v>
      </c>
      <c r="CN537" s="55">
        <v>0</v>
      </c>
      <c r="CO537" s="55">
        <v>0</v>
      </c>
      <c r="CP537" s="55">
        <v>0</v>
      </c>
      <c r="CQ537" s="135">
        <v>0</v>
      </c>
      <c r="CS537" s="67">
        <v>0</v>
      </c>
      <c r="CT537" s="67">
        <v>0</v>
      </c>
      <c r="CU537" s="67">
        <v>0</v>
      </c>
      <c r="CV537" s="67">
        <v>0</v>
      </c>
      <c r="CW537" s="67">
        <v>0</v>
      </c>
      <c r="CX537" s="135">
        <v>0</v>
      </c>
      <c r="CZ537" s="55">
        <v>0</v>
      </c>
      <c r="DA537" s="55">
        <v>0</v>
      </c>
      <c r="DB537" s="55">
        <v>0</v>
      </c>
      <c r="DC537" s="55">
        <v>0</v>
      </c>
      <c r="DD537" s="55">
        <v>0</v>
      </c>
      <c r="DE537" s="135">
        <v>0</v>
      </c>
      <c r="DG537" s="43" t="b" cm="1">
        <f t="array" aca="1" ref="DG537" ca="1">OR($G537=Forecast_Capex_Input!$BF$8:$BF$10)</f>
        <v>0</v>
      </c>
      <c r="DH537" s="43" cm="1">
        <f t="array" aca="1" ref="DH537" ca="1">IFERROR(INDEX(Forecast_Capex_Input!BG$12:BG$286,$Z537)
*(INDEX(Forecast_Capex_Input!$H$12:$H$286,$Z537)=Repex),0)
*$DG537</f>
        <v>0</v>
      </c>
      <c r="DI537" s="43" cm="1">
        <f t="array" aca="1" ref="DI537" ca="1">IFERROR(INDEX(Forecast_Capex_Input!BH$12:BH$286,$Z537)
*(INDEX(Forecast_Capex_Input!$H$12:$H$286,$Z537)=Repex),0)
*$DG537</f>
        <v>0</v>
      </c>
      <c r="DJ537" s="43" cm="1">
        <f t="array" aca="1" ref="DJ537" ca="1">IFERROR(INDEX(Forecast_Capex_Input!BI$12:BI$286,$Z537)
*(INDEX(Forecast_Capex_Input!$H$12:$H$286,$Z537)=Repex),0)
*$DG537</f>
        <v>0</v>
      </c>
      <c r="DK537" s="43" cm="1">
        <f t="array" aca="1" ref="DK537" ca="1">IFERROR(INDEX(Forecast_Capex_Input!BJ$12:BJ$286,$Z537)
*(INDEX(Forecast_Capex_Input!$H$12:$H$286,$Z537)=Repex),0)
*$DG537</f>
        <v>0</v>
      </c>
      <c r="DL537" s="43" cm="1">
        <f t="array" aca="1" ref="DL537" ca="1">IFERROR(INDEX(Forecast_Capex_Input!BK$12:BK$286,$Z537)
*(INDEX(Forecast_Capex_Input!$H$12:$H$286,$Z537)=Repex),0)
*$DG537</f>
        <v>0</v>
      </c>
      <c r="DM537" s="43" cm="1">
        <f t="array" aca="1" ref="DM537" ca="1">IFERROR(INDEX(Forecast_Capex_Input!BL$12:BL$286,$Z537)
*(INDEX(Forecast_Capex_Input!$H$12:$H$286,$Z537)=Repex),0)
*$DG537</f>
        <v>0</v>
      </c>
      <c r="DO537" s="43" t="b" cm="1">
        <f t="array" aca="1" ref="DO537" ca="1">OR($G537=Forecast_Capex_Input!$BN$8:$BN$9)</f>
        <v>0</v>
      </c>
      <c r="DP537" s="43" cm="1">
        <f t="array" aca="1" ref="DP537" ca="1">IFERROR(INDEX(Forecast_Capex_Input!BO$12:BO$286,$Z537)
*(INDEX(Forecast_Capex_Input!$H$12:$H$286,$Z537)=Repex),0)
*$DO537</f>
        <v>0</v>
      </c>
      <c r="DQ537" s="43" cm="1">
        <f t="array" aca="1" ref="DQ537" ca="1">IFERROR(INDEX(Forecast_Capex_Input!BP$12:BP$286,$Z537)
*(INDEX(Forecast_Capex_Input!$H$12:$H$286,$Z537)=Repex),0)
*$DO537</f>
        <v>0</v>
      </c>
      <c r="DR537" s="43" cm="1">
        <f t="array" aca="1" ref="DR537" ca="1">IFERROR(INDEX(Forecast_Capex_Input!BQ$12:BQ$286,$Z537)
*(INDEX(Forecast_Capex_Input!$H$12:$H$286,$Z537)=Repex),0)
*$DO537</f>
        <v>0</v>
      </c>
      <c r="DS537" s="43" cm="1">
        <f t="array" aca="1" ref="DS537" ca="1">IFERROR(INDEX(Forecast_Capex_Input!BR$12:BR$286,$Z537)
*(INDEX(Forecast_Capex_Input!$H$12:$H$286,$Z537)=Repex),0)
*$DO537</f>
        <v>0</v>
      </c>
      <c r="DT537" s="43" cm="1">
        <f t="array" aca="1" ref="DT537" ca="1">IFERROR(INDEX(Forecast_Capex_Input!BS$12:BS$286,$Z537)
*(INDEX(Forecast_Capex_Input!$H$12:$H$286,$Z537)=Repex),0)
*$DO537</f>
        <v>0</v>
      </c>
      <c r="DV537" s="43" t="b" cm="1">
        <f t="array" aca="1" ref="DV537" ca="1">OR($G537=Forecast_Capex_Input!$BU$8:$BU$10)</f>
        <v>0</v>
      </c>
      <c r="DW537" s="43" cm="1">
        <f t="array" aca="1" ref="DW537" ca="1">IFERROR(INDEX(Forecast_Capex_Input!BV$12:BV$286,$Z537)
*(INDEX(Forecast_Capex_Input!$H$12:$H$286,$Z537)=Repex),0)
*$DV537</f>
        <v>0</v>
      </c>
      <c r="DX537" s="43" cm="1">
        <f t="array" aca="1" ref="DX537" ca="1">IFERROR(INDEX(Forecast_Capex_Input!BW$12:BW$286,$Z537)
*(INDEX(Forecast_Capex_Input!$H$12:$H$286,$Z537)=Repex),0)
*$DV537</f>
        <v>0</v>
      </c>
      <c r="DY537" s="43" cm="1">
        <f t="array" aca="1" ref="DY537" ca="1">IFERROR(INDEX(Forecast_Capex_Input!BX$12:BX$286,$Z537)
*(INDEX(Forecast_Capex_Input!$H$12:$H$286,$Z537)=Repex),0)
*$DV537</f>
        <v>0</v>
      </c>
      <c r="DZ537" s="43" cm="1">
        <f t="array" aca="1" ref="DZ537" ca="1">IFERROR(INDEX(Forecast_Capex_Input!BY$12:BY$286,$Z537)
*(INDEX(Forecast_Capex_Input!$H$12:$H$286,$Z537)=Repex),0)
*$DV537</f>
        <v>0</v>
      </c>
      <c r="EA537" s="43" cm="1">
        <f t="array" aca="1" ref="EA537" ca="1">IFERROR(INDEX(Forecast_Capex_Input!BZ$12:BZ$286,$Z537)
*(INDEX(Forecast_Capex_Input!$H$12:$H$286,$Z537)=Repex),0)
*$DV537</f>
        <v>0</v>
      </c>
      <c r="EB537" s="43" cm="1">
        <f t="array" aca="1" ref="EB537" ca="1">IFERROR(INDEX(Forecast_Capex_Input!CA$12:CA$286,$Z537)
*(INDEX(Forecast_Capex_Input!$H$12:$H$286,$Z537)=Repex),0)
*$DV537</f>
        <v>0</v>
      </c>
      <c r="EC537" s="43" cm="1">
        <f t="array" aca="1" ref="EC537" ca="1">IFERROR(INDEX(Forecast_Capex_Input!CB$12:CB$286,$Z537)
*(INDEX(Forecast_Capex_Input!$H$12:$H$286,$Z537)=Repex),0)
*$DV537</f>
        <v>0</v>
      </c>
      <c r="ED537" s="43" cm="1">
        <f t="array" aca="1" ref="ED537" ca="1">IFERROR(INDEX(Forecast_Capex_Input!CC$12:CC$286,$Z537)
*(INDEX(Forecast_Capex_Input!$H$12:$H$286,$Z537)=Repex),0)
*$DV537</f>
        <v>0</v>
      </c>
      <c r="EF537" s="86" t="str">
        <f t="shared" si="54"/>
        <v>N/A</v>
      </c>
      <c r="EG537" s="28" t="str">
        <f>IFERROR(RANK(EF537,EF$11:EF$1010,0)+COUNTIF(EF$11:EF537,EF537)-1,NA)</f>
        <v>N/A</v>
      </c>
    </row>
    <row r="538" spans="3:137" x14ac:dyDescent="0.2">
      <c r="C538" s="28">
        <f t="shared" si="55"/>
        <v>528</v>
      </c>
      <c r="D538" s="9" t="str" cm="1">
        <f t="array" ref="D538">IFERROR(INDEX(Forecast_Capex_Input!$D$12:$D$286,$Z538),NA)</f>
        <v>N/A</v>
      </c>
      <c r="E538" s="24" t="str" cm="1">
        <f t="array" ref="E538">IF($Z538=NA,NA,INDEX(Forecast_Capex_Input!$E$12:$E$286,$Z538))</f>
        <v>N/A</v>
      </c>
      <c r="F538" s="9" t="str" cm="1">
        <f t="array" aca="1" ref="F538" ca="1">IFERROR(INDEX(General!$E$25:$E$26,$AA538),NA)</f>
        <v>N/A</v>
      </c>
      <c r="G538" s="9" t="str" cm="1">
        <f t="array" aca="1" ref="G538" ca="1">IFERROR(INDEX(Forecast_Capex_Input!$AI$11:$BB$11,$AC538),NA)</f>
        <v>N/A</v>
      </c>
      <c r="H538" s="50" t="str" cm="1">
        <f t="array" aca="1" ref="H538" ca="1">IFERROR(INDEX(Forecast_Capex_Input!$AI$12:$BB$286,$Z538,$AC538),NA)</f>
        <v>N/A</v>
      </c>
      <c r="I538" s="150" t="str" cm="1">
        <f t="array" ref="I538">IFERROR(INDEX(Forecast_Capex_Input!$F$12:$F$286,$Z538),NA)</f>
        <v>N/A</v>
      </c>
      <c r="J538" s="150" t="str" cm="1">
        <f t="array" ref="J538">IFERROR(INDEX(Forecast_Capex_Input!G$12:G$286,$Z538),NA)</f>
        <v>N/A</v>
      </c>
      <c r="K538" s="150" t="str" cm="1">
        <f t="array" ref="K538">IFERROR(INDEX(Forecast_Capex_Input!H$12:H$286,$Z538),NA)</f>
        <v>N/A</v>
      </c>
      <c r="L538" s="150" t="str" cm="1">
        <f t="array" ref="L538">IFERROR(INDEX(Forecast_Capex_Input!I$12:I$286,$Z538),NA)</f>
        <v>N/A</v>
      </c>
      <c r="M538" s="150" t="str" cm="1">
        <f t="array" ref="M538">IFERROR(INDEX(Forecast_Capex_Input!J$12:J$286,$Z538),NA)</f>
        <v>N/A</v>
      </c>
      <c r="N538" s="150" t="str" cm="1">
        <f t="array" ref="N538">IFERROR(INDEX(Forecast_Capex_Input!K$12:K$286,$Z538),NA)</f>
        <v>N/A</v>
      </c>
      <c r="O538" s="150" t="str" cm="1">
        <f t="array" ref="O538">IFERROR(INDEX(Forecast_Capex_Input!L$12:L$286,$Z538),NA)</f>
        <v>N/A</v>
      </c>
      <c r="P538" s="150" t="str" cm="1">
        <f t="array" ref="P538">IFERROR(INDEX(Forecast_Capex_Input!M$12:M$286,$Z538),NA)</f>
        <v>N/A</v>
      </c>
      <c r="Q538" s="24" t="str" cm="1">
        <f t="array" ref="Q538">IFERROR(INDEX(Forecast_Capex_Input!N$12:N$286,$Z538),NA)</f>
        <v>N/A</v>
      </c>
      <c r="R538" s="190" cm="1">
        <f t="array" ref="R538">IFERROR(INDEX(Forecast_Capex_Input!O$12:O$286,$Z538),0)</f>
        <v>0</v>
      </c>
      <c r="S538" s="24" cm="1">
        <f t="array" ref="S538">IFERROR(INDEX(Forecast_Capex_Input!P$12:P$286,$Z538),0)</f>
        <v>0</v>
      </c>
      <c r="T538" s="150" t="str" cm="1">
        <f t="array" aca="1" ref="T538" ca="1">IFERROR(INDEX(General!$K$91:$K$110,$AC538),NA)</f>
        <v>N/A</v>
      </c>
      <c r="U538" s="43" cm="1">
        <f t="array" aca="1" ref="U538" ca="1">IFERROR(
IF($F538=General!$E$25,INDEX(Forecast_Capex_Input!S$12:S$286,$Z538),
INDEX(Forecast_Capex_Input!T$12:T$286,$Z538)),0)</f>
        <v>0</v>
      </c>
      <c r="V538" s="82" t="b">
        <f>IFERROR(INDEX(Overheads!$T$19:$T$26,MATCH($I538,Overheads!$E$19:$E$26,0)),FALSE)</f>
        <v>0</v>
      </c>
      <c r="W538" s="209" cm="1">
        <f t="array" ref="W538">IFERROR(
INDEX(Forecast_Capex_Input!CN$12:CN$286,$Z538),0)</f>
        <v>0</v>
      </c>
      <c r="X538" s="209">
        <f>IFERROR(
MATCH($W538,General!$L$39:$S$39,0),1)</f>
        <v>1</v>
      </c>
      <c r="Z538" s="28" t="str">
        <f>IFERROR(
IF(MATCH($C538,Forecast_Capex_Input!$CI$12:$CI$286,1)+1&gt;MAX(Forecast_Capex_Input!$C$12:$C$286),NA,
MATCH($C538,Forecast_Capex_Input!$CI$12:$CI$286,1)+1),1)</f>
        <v>N/A</v>
      </c>
      <c r="AA538" s="28" t="str" cm="1">
        <f t="array" aca="1" ref="AA538" ca="1">IFERROR(
IF(Z537&lt;&gt;Z538,1,
IF(COUNTIF(OFFSET(AA537,0,0,-INDEX(Forecast_Capex_Input!$CG$12:$CG$286,$Z538)),AA537)=INDEX(Forecast_Capex_Input!$CG$12:$CG$286,$Z538),AA537+1,AA537)),NA)</f>
        <v>N/A</v>
      </c>
      <c r="AB538" s="28" t="str" cm="1">
        <f t="array" ref="AB538">IFERROR($C538-IF($Z538=1,1,INDEX(Forecast_Capex_Input!$CI$12:$CI$286,$Z538-1))+1,NA)</f>
        <v>N/A</v>
      </c>
      <c r="AC538" s="28" t="str" cm="1">
        <f t="array" aca="1" ref="AC538" ca="1">IFERROR(IF(AA538=1,
INDEX(Forecast_Capex_Input!$AI$10:$BB$10,SMALL(IF(INDEX(Forecast_Capex_Input!$AI$12:$BB$286,$Z538,0)&gt;0,COLUMN(Forecast_Capex_Input!$AI$10:$BB$10)-COLUMN(Forecast_Capex_Input!$AI$12)+1),ROWS(OFFSET(AC537,0,0,-$AB538)))),
OFFSET(AC537,-INDEX(Forecast_Capex_Input!$CG$12:$CG$286,$Z538)+1,0)),NA)</f>
        <v>N/A</v>
      </c>
      <c r="AD538" s="28" t="str">
        <f t="shared" ca="1" si="52"/>
        <v>N/A</v>
      </c>
      <c r="AE538" s="82" t="b">
        <f t="shared" si="56"/>
        <v>0</v>
      </c>
      <c r="AF538" s="78" t="b">
        <v>0</v>
      </c>
      <c r="AG538" s="82" t="b">
        <f t="shared" si="53"/>
        <v>1</v>
      </c>
      <c r="AI538" s="55">
        <v>0</v>
      </c>
      <c r="AJ538" s="55">
        <v>0</v>
      </c>
      <c r="AK538" s="55">
        <v>0</v>
      </c>
      <c r="AL538" s="55">
        <v>0</v>
      </c>
      <c r="AM538" s="55">
        <v>0</v>
      </c>
      <c r="AN538" s="135">
        <v>0</v>
      </c>
      <c r="AP538" s="55">
        <v>0</v>
      </c>
      <c r="AQ538" s="55">
        <v>0</v>
      </c>
      <c r="AR538" s="55">
        <v>0</v>
      </c>
      <c r="AS538" s="55">
        <v>0</v>
      </c>
      <c r="AT538" s="55">
        <v>0</v>
      </c>
      <c r="AU538" s="135">
        <v>0</v>
      </c>
      <c r="AW538" s="55">
        <v>0</v>
      </c>
      <c r="AX538" s="55">
        <v>0</v>
      </c>
      <c r="AY538" s="55">
        <v>0</v>
      </c>
      <c r="AZ538" s="55">
        <v>0</v>
      </c>
      <c r="BA538" s="55">
        <v>0</v>
      </c>
      <c r="BB538" s="135">
        <v>0</v>
      </c>
      <c r="BD538" s="55">
        <v>0</v>
      </c>
      <c r="BE538" s="55">
        <v>0</v>
      </c>
      <c r="BF538" s="55">
        <v>0</v>
      </c>
      <c r="BG538" s="55">
        <v>0</v>
      </c>
      <c r="BH538" s="55">
        <v>0</v>
      </c>
      <c r="BI538" s="135">
        <v>0</v>
      </c>
      <c r="BK538" s="55">
        <v>0</v>
      </c>
      <c r="BL538" s="55">
        <v>0</v>
      </c>
      <c r="BM538" s="55">
        <v>0</v>
      </c>
      <c r="BN538" s="55">
        <v>0</v>
      </c>
      <c r="BO538" s="55">
        <v>0</v>
      </c>
      <c r="BP538" s="135">
        <v>0</v>
      </c>
      <c r="BR538" s="147">
        <v>0</v>
      </c>
      <c r="BS538" s="147">
        <v>0</v>
      </c>
      <c r="BT538" s="147">
        <v>0</v>
      </c>
      <c r="BU538" s="147">
        <v>0</v>
      </c>
      <c r="BV538" s="147">
        <v>0</v>
      </c>
      <c r="BX538" s="55">
        <v>0</v>
      </c>
      <c r="BY538" s="55">
        <v>0</v>
      </c>
      <c r="BZ538" s="55">
        <v>0</v>
      </c>
      <c r="CA538" s="55">
        <v>0</v>
      </c>
      <c r="CB538" s="55">
        <v>0</v>
      </c>
      <c r="CC538" s="135">
        <v>0</v>
      </c>
      <c r="CE538" s="55">
        <v>0</v>
      </c>
      <c r="CF538" s="55">
        <v>0</v>
      </c>
      <c r="CG538" s="55">
        <v>0</v>
      </c>
      <c r="CH538" s="55">
        <v>0</v>
      </c>
      <c r="CI538" s="55">
        <v>0</v>
      </c>
      <c r="CJ538" s="135">
        <v>0</v>
      </c>
      <c r="CL538" s="55">
        <v>0</v>
      </c>
      <c r="CM538" s="55">
        <v>0</v>
      </c>
      <c r="CN538" s="55">
        <v>0</v>
      </c>
      <c r="CO538" s="55">
        <v>0</v>
      </c>
      <c r="CP538" s="55">
        <v>0</v>
      </c>
      <c r="CQ538" s="135">
        <v>0</v>
      </c>
      <c r="CS538" s="67">
        <v>0</v>
      </c>
      <c r="CT538" s="67">
        <v>0</v>
      </c>
      <c r="CU538" s="67">
        <v>0</v>
      </c>
      <c r="CV538" s="67">
        <v>0</v>
      </c>
      <c r="CW538" s="67">
        <v>0</v>
      </c>
      <c r="CX538" s="135">
        <v>0</v>
      </c>
      <c r="CZ538" s="55">
        <v>0</v>
      </c>
      <c r="DA538" s="55">
        <v>0</v>
      </c>
      <c r="DB538" s="55">
        <v>0</v>
      </c>
      <c r="DC538" s="55">
        <v>0</v>
      </c>
      <c r="DD538" s="55">
        <v>0</v>
      </c>
      <c r="DE538" s="135">
        <v>0</v>
      </c>
      <c r="DG538" s="43" t="b" cm="1">
        <f t="array" aca="1" ref="DG538" ca="1">OR($G538=Forecast_Capex_Input!$BF$8:$BF$10)</f>
        <v>0</v>
      </c>
      <c r="DH538" s="43" cm="1">
        <f t="array" aca="1" ref="DH538" ca="1">IFERROR(INDEX(Forecast_Capex_Input!BG$12:BG$286,$Z538)
*(INDEX(Forecast_Capex_Input!$H$12:$H$286,$Z538)=Repex),0)
*$DG538</f>
        <v>0</v>
      </c>
      <c r="DI538" s="43" cm="1">
        <f t="array" aca="1" ref="DI538" ca="1">IFERROR(INDEX(Forecast_Capex_Input!BH$12:BH$286,$Z538)
*(INDEX(Forecast_Capex_Input!$H$12:$H$286,$Z538)=Repex),0)
*$DG538</f>
        <v>0</v>
      </c>
      <c r="DJ538" s="43" cm="1">
        <f t="array" aca="1" ref="DJ538" ca="1">IFERROR(INDEX(Forecast_Capex_Input!BI$12:BI$286,$Z538)
*(INDEX(Forecast_Capex_Input!$H$12:$H$286,$Z538)=Repex),0)
*$DG538</f>
        <v>0</v>
      </c>
      <c r="DK538" s="43" cm="1">
        <f t="array" aca="1" ref="DK538" ca="1">IFERROR(INDEX(Forecast_Capex_Input!BJ$12:BJ$286,$Z538)
*(INDEX(Forecast_Capex_Input!$H$12:$H$286,$Z538)=Repex),0)
*$DG538</f>
        <v>0</v>
      </c>
      <c r="DL538" s="43" cm="1">
        <f t="array" aca="1" ref="DL538" ca="1">IFERROR(INDEX(Forecast_Capex_Input!BK$12:BK$286,$Z538)
*(INDEX(Forecast_Capex_Input!$H$12:$H$286,$Z538)=Repex),0)
*$DG538</f>
        <v>0</v>
      </c>
      <c r="DM538" s="43" cm="1">
        <f t="array" aca="1" ref="DM538" ca="1">IFERROR(INDEX(Forecast_Capex_Input!BL$12:BL$286,$Z538)
*(INDEX(Forecast_Capex_Input!$H$12:$H$286,$Z538)=Repex),0)
*$DG538</f>
        <v>0</v>
      </c>
      <c r="DO538" s="43" t="b" cm="1">
        <f t="array" aca="1" ref="DO538" ca="1">OR($G538=Forecast_Capex_Input!$BN$8:$BN$9)</f>
        <v>0</v>
      </c>
      <c r="DP538" s="43" cm="1">
        <f t="array" aca="1" ref="DP538" ca="1">IFERROR(INDEX(Forecast_Capex_Input!BO$12:BO$286,$Z538)
*(INDEX(Forecast_Capex_Input!$H$12:$H$286,$Z538)=Repex),0)
*$DO538</f>
        <v>0</v>
      </c>
      <c r="DQ538" s="43" cm="1">
        <f t="array" aca="1" ref="DQ538" ca="1">IFERROR(INDEX(Forecast_Capex_Input!BP$12:BP$286,$Z538)
*(INDEX(Forecast_Capex_Input!$H$12:$H$286,$Z538)=Repex),0)
*$DO538</f>
        <v>0</v>
      </c>
      <c r="DR538" s="43" cm="1">
        <f t="array" aca="1" ref="DR538" ca="1">IFERROR(INDEX(Forecast_Capex_Input!BQ$12:BQ$286,$Z538)
*(INDEX(Forecast_Capex_Input!$H$12:$H$286,$Z538)=Repex),0)
*$DO538</f>
        <v>0</v>
      </c>
      <c r="DS538" s="43" cm="1">
        <f t="array" aca="1" ref="DS538" ca="1">IFERROR(INDEX(Forecast_Capex_Input!BR$12:BR$286,$Z538)
*(INDEX(Forecast_Capex_Input!$H$12:$H$286,$Z538)=Repex),0)
*$DO538</f>
        <v>0</v>
      </c>
      <c r="DT538" s="43" cm="1">
        <f t="array" aca="1" ref="DT538" ca="1">IFERROR(INDEX(Forecast_Capex_Input!BS$12:BS$286,$Z538)
*(INDEX(Forecast_Capex_Input!$H$12:$H$286,$Z538)=Repex),0)
*$DO538</f>
        <v>0</v>
      </c>
      <c r="DV538" s="43" t="b" cm="1">
        <f t="array" aca="1" ref="DV538" ca="1">OR($G538=Forecast_Capex_Input!$BU$8:$BU$10)</f>
        <v>0</v>
      </c>
      <c r="DW538" s="43" cm="1">
        <f t="array" aca="1" ref="DW538" ca="1">IFERROR(INDEX(Forecast_Capex_Input!BV$12:BV$286,$Z538)
*(INDEX(Forecast_Capex_Input!$H$12:$H$286,$Z538)=Repex),0)
*$DV538</f>
        <v>0</v>
      </c>
      <c r="DX538" s="43" cm="1">
        <f t="array" aca="1" ref="DX538" ca="1">IFERROR(INDEX(Forecast_Capex_Input!BW$12:BW$286,$Z538)
*(INDEX(Forecast_Capex_Input!$H$12:$H$286,$Z538)=Repex),0)
*$DV538</f>
        <v>0</v>
      </c>
      <c r="DY538" s="43" cm="1">
        <f t="array" aca="1" ref="DY538" ca="1">IFERROR(INDEX(Forecast_Capex_Input!BX$12:BX$286,$Z538)
*(INDEX(Forecast_Capex_Input!$H$12:$H$286,$Z538)=Repex),0)
*$DV538</f>
        <v>0</v>
      </c>
      <c r="DZ538" s="43" cm="1">
        <f t="array" aca="1" ref="DZ538" ca="1">IFERROR(INDEX(Forecast_Capex_Input!BY$12:BY$286,$Z538)
*(INDEX(Forecast_Capex_Input!$H$12:$H$286,$Z538)=Repex),0)
*$DV538</f>
        <v>0</v>
      </c>
      <c r="EA538" s="43" cm="1">
        <f t="array" aca="1" ref="EA538" ca="1">IFERROR(INDEX(Forecast_Capex_Input!BZ$12:BZ$286,$Z538)
*(INDEX(Forecast_Capex_Input!$H$12:$H$286,$Z538)=Repex),0)
*$DV538</f>
        <v>0</v>
      </c>
      <c r="EB538" s="43" cm="1">
        <f t="array" aca="1" ref="EB538" ca="1">IFERROR(INDEX(Forecast_Capex_Input!CA$12:CA$286,$Z538)
*(INDEX(Forecast_Capex_Input!$H$12:$H$286,$Z538)=Repex),0)
*$DV538</f>
        <v>0</v>
      </c>
      <c r="EC538" s="43" cm="1">
        <f t="array" aca="1" ref="EC538" ca="1">IFERROR(INDEX(Forecast_Capex_Input!CB$12:CB$286,$Z538)
*(INDEX(Forecast_Capex_Input!$H$12:$H$286,$Z538)=Repex),0)
*$DV538</f>
        <v>0</v>
      </c>
      <c r="ED538" s="43" cm="1">
        <f t="array" aca="1" ref="ED538" ca="1">IFERROR(INDEX(Forecast_Capex_Input!CC$12:CC$286,$Z538)
*(INDEX(Forecast_Capex_Input!$H$12:$H$286,$Z538)=Repex),0)
*$DV538</f>
        <v>0</v>
      </c>
      <c r="EF538" s="86" t="str">
        <f t="shared" si="54"/>
        <v>N/A</v>
      </c>
      <c r="EG538" s="28" t="str">
        <f>IFERROR(RANK(EF538,EF$11:EF$1010,0)+COUNTIF(EF$11:EF538,EF538)-1,NA)</f>
        <v>N/A</v>
      </c>
    </row>
    <row r="539" spans="3:137" x14ac:dyDescent="0.2">
      <c r="C539" s="28">
        <f t="shared" si="55"/>
        <v>529</v>
      </c>
      <c r="D539" s="9" t="str" cm="1">
        <f t="array" ref="D539">IFERROR(INDEX(Forecast_Capex_Input!$D$12:$D$286,$Z539),NA)</f>
        <v>N/A</v>
      </c>
      <c r="E539" s="24" t="str" cm="1">
        <f t="array" ref="E539">IF($Z539=NA,NA,INDEX(Forecast_Capex_Input!$E$12:$E$286,$Z539))</f>
        <v>N/A</v>
      </c>
      <c r="F539" s="9" t="str" cm="1">
        <f t="array" aca="1" ref="F539" ca="1">IFERROR(INDEX(General!$E$25:$E$26,$AA539),NA)</f>
        <v>N/A</v>
      </c>
      <c r="G539" s="9" t="str" cm="1">
        <f t="array" aca="1" ref="G539" ca="1">IFERROR(INDEX(Forecast_Capex_Input!$AI$11:$BB$11,$AC539),NA)</f>
        <v>N/A</v>
      </c>
      <c r="H539" s="50" t="str" cm="1">
        <f t="array" aca="1" ref="H539" ca="1">IFERROR(INDEX(Forecast_Capex_Input!$AI$12:$BB$286,$Z539,$AC539),NA)</f>
        <v>N/A</v>
      </c>
      <c r="I539" s="150" t="str" cm="1">
        <f t="array" ref="I539">IFERROR(INDEX(Forecast_Capex_Input!$F$12:$F$286,$Z539),NA)</f>
        <v>N/A</v>
      </c>
      <c r="J539" s="150" t="str" cm="1">
        <f t="array" ref="J539">IFERROR(INDEX(Forecast_Capex_Input!G$12:G$286,$Z539),NA)</f>
        <v>N/A</v>
      </c>
      <c r="K539" s="150" t="str" cm="1">
        <f t="array" ref="K539">IFERROR(INDEX(Forecast_Capex_Input!H$12:H$286,$Z539),NA)</f>
        <v>N/A</v>
      </c>
      <c r="L539" s="150" t="str" cm="1">
        <f t="array" ref="L539">IFERROR(INDEX(Forecast_Capex_Input!I$12:I$286,$Z539),NA)</f>
        <v>N/A</v>
      </c>
      <c r="M539" s="150" t="str" cm="1">
        <f t="array" ref="M539">IFERROR(INDEX(Forecast_Capex_Input!J$12:J$286,$Z539),NA)</f>
        <v>N/A</v>
      </c>
      <c r="N539" s="150" t="str" cm="1">
        <f t="array" ref="N539">IFERROR(INDEX(Forecast_Capex_Input!K$12:K$286,$Z539),NA)</f>
        <v>N/A</v>
      </c>
      <c r="O539" s="150" t="str" cm="1">
        <f t="array" ref="O539">IFERROR(INDEX(Forecast_Capex_Input!L$12:L$286,$Z539),NA)</f>
        <v>N/A</v>
      </c>
      <c r="P539" s="150" t="str" cm="1">
        <f t="array" ref="P539">IFERROR(INDEX(Forecast_Capex_Input!M$12:M$286,$Z539),NA)</f>
        <v>N/A</v>
      </c>
      <c r="Q539" s="24" t="str" cm="1">
        <f t="array" ref="Q539">IFERROR(INDEX(Forecast_Capex_Input!N$12:N$286,$Z539),NA)</f>
        <v>N/A</v>
      </c>
      <c r="R539" s="190" cm="1">
        <f t="array" ref="R539">IFERROR(INDEX(Forecast_Capex_Input!O$12:O$286,$Z539),0)</f>
        <v>0</v>
      </c>
      <c r="S539" s="24" cm="1">
        <f t="array" ref="S539">IFERROR(INDEX(Forecast_Capex_Input!P$12:P$286,$Z539),0)</f>
        <v>0</v>
      </c>
      <c r="T539" s="150" t="str" cm="1">
        <f t="array" aca="1" ref="T539" ca="1">IFERROR(INDEX(General!$K$91:$K$110,$AC539),NA)</f>
        <v>N/A</v>
      </c>
      <c r="U539" s="43" cm="1">
        <f t="array" aca="1" ref="U539" ca="1">IFERROR(
IF($F539=General!$E$25,INDEX(Forecast_Capex_Input!S$12:S$286,$Z539),
INDEX(Forecast_Capex_Input!T$12:T$286,$Z539)),0)</f>
        <v>0</v>
      </c>
      <c r="V539" s="82" t="b">
        <f>IFERROR(INDEX(Overheads!$T$19:$T$26,MATCH($I539,Overheads!$E$19:$E$26,0)),FALSE)</f>
        <v>0</v>
      </c>
      <c r="W539" s="209" cm="1">
        <f t="array" ref="W539">IFERROR(
INDEX(Forecast_Capex_Input!CN$12:CN$286,$Z539),0)</f>
        <v>0</v>
      </c>
      <c r="X539" s="209">
        <f>IFERROR(
MATCH($W539,General!$L$39:$S$39,0),1)</f>
        <v>1</v>
      </c>
      <c r="Z539" s="28" t="str">
        <f>IFERROR(
IF(MATCH($C539,Forecast_Capex_Input!$CI$12:$CI$286,1)+1&gt;MAX(Forecast_Capex_Input!$C$12:$C$286),NA,
MATCH($C539,Forecast_Capex_Input!$CI$12:$CI$286,1)+1),1)</f>
        <v>N/A</v>
      </c>
      <c r="AA539" s="28" t="str" cm="1">
        <f t="array" aca="1" ref="AA539" ca="1">IFERROR(
IF(Z538&lt;&gt;Z539,1,
IF(COUNTIF(OFFSET(AA538,0,0,-INDEX(Forecast_Capex_Input!$CG$12:$CG$286,$Z539)),AA538)=INDEX(Forecast_Capex_Input!$CG$12:$CG$286,$Z539),AA538+1,AA538)),NA)</f>
        <v>N/A</v>
      </c>
      <c r="AB539" s="28" t="str" cm="1">
        <f t="array" ref="AB539">IFERROR($C539-IF($Z539=1,1,INDEX(Forecast_Capex_Input!$CI$12:$CI$286,$Z539-1))+1,NA)</f>
        <v>N/A</v>
      </c>
      <c r="AC539" s="28" t="str" cm="1">
        <f t="array" aca="1" ref="AC539" ca="1">IFERROR(IF(AA539=1,
INDEX(Forecast_Capex_Input!$AI$10:$BB$10,SMALL(IF(INDEX(Forecast_Capex_Input!$AI$12:$BB$286,$Z539,0)&gt;0,COLUMN(Forecast_Capex_Input!$AI$10:$BB$10)-COLUMN(Forecast_Capex_Input!$AI$12)+1),ROWS(OFFSET(AC538,0,0,-$AB539)))),
OFFSET(AC538,-INDEX(Forecast_Capex_Input!$CG$12:$CG$286,$Z539)+1,0)),NA)</f>
        <v>N/A</v>
      </c>
      <c r="AD539" s="28" t="str">
        <f t="shared" ca="1" si="52"/>
        <v>N/A</v>
      </c>
      <c r="AE539" s="82" t="b">
        <f t="shared" si="56"/>
        <v>0</v>
      </c>
      <c r="AF539" s="78" t="b">
        <v>0</v>
      </c>
      <c r="AG539" s="82" t="b">
        <f t="shared" si="53"/>
        <v>1</v>
      </c>
      <c r="AI539" s="55">
        <v>0</v>
      </c>
      <c r="AJ539" s="55">
        <v>0</v>
      </c>
      <c r="AK539" s="55">
        <v>0</v>
      </c>
      <c r="AL539" s="55">
        <v>0</v>
      </c>
      <c r="AM539" s="55">
        <v>0</v>
      </c>
      <c r="AN539" s="135">
        <v>0</v>
      </c>
      <c r="AP539" s="55">
        <v>0</v>
      </c>
      <c r="AQ539" s="55">
        <v>0</v>
      </c>
      <c r="AR539" s="55">
        <v>0</v>
      </c>
      <c r="AS539" s="55">
        <v>0</v>
      </c>
      <c r="AT539" s="55">
        <v>0</v>
      </c>
      <c r="AU539" s="135">
        <v>0</v>
      </c>
      <c r="AW539" s="55">
        <v>0</v>
      </c>
      <c r="AX539" s="55">
        <v>0</v>
      </c>
      <c r="AY539" s="55">
        <v>0</v>
      </c>
      <c r="AZ539" s="55">
        <v>0</v>
      </c>
      <c r="BA539" s="55">
        <v>0</v>
      </c>
      <c r="BB539" s="135">
        <v>0</v>
      </c>
      <c r="BD539" s="55">
        <v>0</v>
      </c>
      <c r="BE539" s="55">
        <v>0</v>
      </c>
      <c r="BF539" s="55">
        <v>0</v>
      </c>
      <c r="BG539" s="55">
        <v>0</v>
      </c>
      <c r="BH539" s="55">
        <v>0</v>
      </c>
      <c r="BI539" s="135">
        <v>0</v>
      </c>
      <c r="BK539" s="55">
        <v>0</v>
      </c>
      <c r="BL539" s="55">
        <v>0</v>
      </c>
      <c r="BM539" s="55">
        <v>0</v>
      </c>
      <c r="BN539" s="55">
        <v>0</v>
      </c>
      <c r="BO539" s="55">
        <v>0</v>
      </c>
      <c r="BP539" s="135">
        <v>0</v>
      </c>
      <c r="BR539" s="147">
        <v>0</v>
      </c>
      <c r="BS539" s="147">
        <v>0</v>
      </c>
      <c r="BT539" s="147">
        <v>0</v>
      </c>
      <c r="BU539" s="147">
        <v>0</v>
      </c>
      <c r="BV539" s="147">
        <v>0</v>
      </c>
      <c r="BX539" s="55">
        <v>0</v>
      </c>
      <c r="BY539" s="55">
        <v>0</v>
      </c>
      <c r="BZ539" s="55">
        <v>0</v>
      </c>
      <c r="CA539" s="55">
        <v>0</v>
      </c>
      <c r="CB539" s="55">
        <v>0</v>
      </c>
      <c r="CC539" s="135">
        <v>0</v>
      </c>
      <c r="CE539" s="55">
        <v>0</v>
      </c>
      <c r="CF539" s="55">
        <v>0</v>
      </c>
      <c r="CG539" s="55">
        <v>0</v>
      </c>
      <c r="CH539" s="55">
        <v>0</v>
      </c>
      <c r="CI539" s="55">
        <v>0</v>
      </c>
      <c r="CJ539" s="135">
        <v>0</v>
      </c>
      <c r="CL539" s="55">
        <v>0</v>
      </c>
      <c r="CM539" s="55">
        <v>0</v>
      </c>
      <c r="CN539" s="55">
        <v>0</v>
      </c>
      <c r="CO539" s="55">
        <v>0</v>
      </c>
      <c r="CP539" s="55">
        <v>0</v>
      </c>
      <c r="CQ539" s="135">
        <v>0</v>
      </c>
      <c r="CS539" s="67">
        <v>0</v>
      </c>
      <c r="CT539" s="67">
        <v>0</v>
      </c>
      <c r="CU539" s="67">
        <v>0</v>
      </c>
      <c r="CV539" s="67">
        <v>0</v>
      </c>
      <c r="CW539" s="67">
        <v>0</v>
      </c>
      <c r="CX539" s="135">
        <v>0</v>
      </c>
      <c r="CZ539" s="55">
        <v>0</v>
      </c>
      <c r="DA539" s="55">
        <v>0</v>
      </c>
      <c r="DB539" s="55">
        <v>0</v>
      </c>
      <c r="DC539" s="55">
        <v>0</v>
      </c>
      <c r="DD539" s="55">
        <v>0</v>
      </c>
      <c r="DE539" s="135">
        <v>0</v>
      </c>
      <c r="DG539" s="43" t="b" cm="1">
        <f t="array" aca="1" ref="DG539" ca="1">OR($G539=Forecast_Capex_Input!$BF$8:$BF$10)</f>
        <v>0</v>
      </c>
      <c r="DH539" s="43" cm="1">
        <f t="array" aca="1" ref="DH539" ca="1">IFERROR(INDEX(Forecast_Capex_Input!BG$12:BG$286,$Z539)
*(INDEX(Forecast_Capex_Input!$H$12:$H$286,$Z539)=Repex),0)
*$DG539</f>
        <v>0</v>
      </c>
      <c r="DI539" s="43" cm="1">
        <f t="array" aca="1" ref="DI539" ca="1">IFERROR(INDEX(Forecast_Capex_Input!BH$12:BH$286,$Z539)
*(INDEX(Forecast_Capex_Input!$H$12:$H$286,$Z539)=Repex),0)
*$DG539</f>
        <v>0</v>
      </c>
      <c r="DJ539" s="43" cm="1">
        <f t="array" aca="1" ref="DJ539" ca="1">IFERROR(INDEX(Forecast_Capex_Input!BI$12:BI$286,$Z539)
*(INDEX(Forecast_Capex_Input!$H$12:$H$286,$Z539)=Repex),0)
*$DG539</f>
        <v>0</v>
      </c>
      <c r="DK539" s="43" cm="1">
        <f t="array" aca="1" ref="DK539" ca="1">IFERROR(INDEX(Forecast_Capex_Input!BJ$12:BJ$286,$Z539)
*(INDEX(Forecast_Capex_Input!$H$12:$H$286,$Z539)=Repex),0)
*$DG539</f>
        <v>0</v>
      </c>
      <c r="DL539" s="43" cm="1">
        <f t="array" aca="1" ref="DL539" ca="1">IFERROR(INDEX(Forecast_Capex_Input!BK$12:BK$286,$Z539)
*(INDEX(Forecast_Capex_Input!$H$12:$H$286,$Z539)=Repex),0)
*$DG539</f>
        <v>0</v>
      </c>
      <c r="DM539" s="43" cm="1">
        <f t="array" aca="1" ref="DM539" ca="1">IFERROR(INDEX(Forecast_Capex_Input!BL$12:BL$286,$Z539)
*(INDEX(Forecast_Capex_Input!$H$12:$H$286,$Z539)=Repex),0)
*$DG539</f>
        <v>0</v>
      </c>
      <c r="DO539" s="43" t="b" cm="1">
        <f t="array" aca="1" ref="DO539" ca="1">OR($G539=Forecast_Capex_Input!$BN$8:$BN$9)</f>
        <v>0</v>
      </c>
      <c r="DP539" s="43" cm="1">
        <f t="array" aca="1" ref="DP539" ca="1">IFERROR(INDEX(Forecast_Capex_Input!BO$12:BO$286,$Z539)
*(INDEX(Forecast_Capex_Input!$H$12:$H$286,$Z539)=Repex),0)
*$DO539</f>
        <v>0</v>
      </c>
      <c r="DQ539" s="43" cm="1">
        <f t="array" aca="1" ref="DQ539" ca="1">IFERROR(INDEX(Forecast_Capex_Input!BP$12:BP$286,$Z539)
*(INDEX(Forecast_Capex_Input!$H$12:$H$286,$Z539)=Repex),0)
*$DO539</f>
        <v>0</v>
      </c>
      <c r="DR539" s="43" cm="1">
        <f t="array" aca="1" ref="DR539" ca="1">IFERROR(INDEX(Forecast_Capex_Input!BQ$12:BQ$286,$Z539)
*(INDEX(Forecast_Capex_Input!$H$12:$H$286,$Z539)=Repex),0)
*$DO539</f>
        <v>0</v>
      </c>
      <c r="DS539" s="43" cm="1">
        <f t="array" aca="1" ref="DS539" ca="1">IFERROR(INDEX(Forecast_Capex_Input!BR$12:BR$286,$Z539)
*(INDEX(Forecast_Capex_Input!$H$12:$H$286,$Z539)=Repex),0)
*$DO539</f>
        <v>0</v>
      </c>
      <c r="DT539" s="43" cm="1">
        <f t="array" aca="1" ref="DT539" ca="1">IFERROR(INDEX(Forecast_Capex_Input!BS$12:BS$286,$Z539)
*(INDEX(Forecast_Capex_Input!$H$12:$H$286,$Z539)=Repex),0)
*$DO539</f>
        <v>0</v>
      </c>
      <c r="DV539" s="43" t="b" cm="1">
        <f t="array" aca="1" ref="DV539" ca="1">OR($G539=Forecast_Capex_Input!$BU$8:$BU$10)</f>
        <v>0</v>
      </c>
      <c r="DW539" s="43" cm="1">
        <f t="array" aca="1" ref="DW539" ca="1">IFERROR(INDEX(Forecast_Capex_Input!BV$12:BV$286,$Z539)
*(INDEX(Forecast_Capex_Input!$H$12:$H$286,$Z539)=Repex),0)
*$DV539</f>
        <v>0</v>
      </c>
      <c r="DX539" s="43" cm="1">
        <f t="array" aca="1" ref="DX539" ca="1">IFERROR(INDEX(Forecast_Capex_Input!BW$12:BW$286,$Z539)
*(INDEX(Forecast_Capex_Input!$H$12:$H$286,$Z539)=Repex),0)
*$DV539</f>
        <v>0</v>
      </c>
      <c r="DY539" s="43" cm="1">
        <f t="array" aca="1" ref="DY539" ca="1">IFERROR(INDEX(Forecast_Capex_Input!BX$12:BX$286,$Z539)
*(INDEX(Forecast_Capex_Input!$H$12:$H$286,$Z539)=Repex),0)
*$DV539</f>
        <v>0</v>
      </c>
      <c r="DZ539" s="43" cm="1">
        <f t="array" aca="1" ref="DZ539" ca="1">IFERROR(INDEX(Forecast_Capex_Input!BY$12:BY$286,$Z539)
*(INDEX(Forecast_Capex_Input!$H$12:$H$286,$Z539)=Repex),0)
*$DV539</f>
        <v>0</v>
      </c>
      <c r="EA539" s="43" cm="1">
        <f t="array" aca="1" ref="EA539" ca="1">IFERROR(INDEX(Forecast_Capex_Input!BZ$12:BZ$286,$Z539)
*(INDEX(Forecast_Capex_Input!$H$12:$H$286,$Z539)=Repex),0)
*$DV539</f>
        <v>0</v>
      </c>
      <c r="EB539" s="43" cm="1">
        <f t="array" aca="1" ref="EB539" ca="1">IFERROR(INDEX(Forecast_Capex_Input!CA$12:CA$286,$Z539)
*(INDEX(Forecast_Capex_Input!$H$12:$H$286,$Z539)=Repex),0)
*$DV539</f>
        <v>0</v>
      </c>
      <c r="EC539" s="43" cm="1">
        <f t="array" aca="1" ref="EC539" ca="1">IFERROR(INDEX(Forecast_Capex_Input!CB$12:CB$286,$Z539)
*(INDEX(Forecast_Capex_Input!$H$12:$H$286,$Z539)=Repex),0)
*$DV539</f>
        <v>0</v>
      </c>
      <c r="ED539" s="43" cm="1">
        <f t="array" aca="1" ref="ED539" ca="1">IFERROR(INDEX(Forecast_Capex_Input!CC$12:CC$286,$Z539)
*(INDEX(Forecast_Capex_Input!$H$12:$H$286,$Z539)=Repex),0)
*$DV539</f>
        <v>0</v>
      </c>
      <c r="EF539" s="86" t="str">
        <f t="shared" si="54"/>
        <v>N/A</v>
      </c>
      <c r="EG539" s="28" t="str">
        <f>IFERROR(RANK(EF539,EF$11:EF$1010,0)+COUNTIF(EF$11:EF539,EF539)-1,NA)</f>
        <v>N/A</v>
      </c>
    </row>
    <row r="540" spans="3:137" x14ac:dyDescent="0.2">
      <c r="C540" s="28">
        <f t="shared" si="55"/>
        <v>530</v>
      </c>
      <c r="D540" s="9" t="str" cm="1">
        <f t="array" ref="D540">IFERROR(INDEX(Forecast_Capex_Input!$D$12:$D$286,$Z540),NA)</f>
        <v>N/A</v>
      </c>
      <c r="E540" s="24" t="str" cm="1">
        <f t="array" ref="E540">IF($Z540=NA,NA,INDEX(Forecast_Capex_Input!$E$12:$E$286,$Z540))</f>
        <v>N/A</v>
      </c>
      <c r="F540" s="9" t="str" cm="1">
        <f t="array" aca="1" ref="F540" ca="1">IFERROR(INDEX(General!$E$25:$E$26,$AA540),NA)</f>
        <v>N/A</v>
      </c>
      <c r="G540" s="9" t="str" cm="1">
        <f t="array" aca="1" ref="G540" ca="1">IFERROR(INDEX(Forecast_Capex_Input!$AI$11:$BB$11,$AC540),NA)</f>
        <v>N/A</v>
      </c>
      <c r="H540" s="50" t="str" cm="1">
        <f t="array" aca="1" ref="H540" ca="1">IFERROR(INDEX(Forecast_Capex_Input!$AI$12:$BB$286,$Z540,$AC540),NA)</f>
        <v>N/A</v>
      </c>
      <c r="I540" s="150" t="str" cm="1">
        <f t="array" ref="I540">IFERROR(INDEX(Forecast_Capex_Input!$F$12:$F$286,$Z540),NA)</f>
        <v>N/A</v>
      </c>
      <c r="J540" s="150" t="str" cm="1">
        <f t="array" ref="J540">IFERROR(INDEX(Forecast_Capex_Input!G$12:G$286,$Z540),NA)</f>
        <v>N/A</v>
      </c>
      <c r="K540" s="150" t="str" cm="1">
        <f t="array" ref="K540">IFERROR(INDEX(Forecast_Capex_Input!H$12:H$286,$Z540),NA)</f>
        <v>N/A</v>
      </c>
      <c r="L540" s="150" t="str" cm="1">
        <f t="array" ref="L540">IFERROR(INDEX(Forecast_Capex_Input!I$12:I$286,$Z540),NA)</f>
        <v>N/A</v>
      </c>
      <c r="M540" s="150" t="str" cm="1">
        <f t="array" ref="M540">IFERROR(INDEX(Forecast_Capex_Input!J$12:J$286,$Z540),NA)</f>
        <v>N/A</v>
      </c>
      <c r="N540" s="150" t="str" cm="1">
        <f t="array" ref="N540">IFERROR(INDEX(Forecast_Capex_Input!K$12:K$286,$Z540),NA)</f>
        <v>N/A</v>
      </c>
      <c r="O540" s="150" t="str" cm="1">
        <f t="array" ref="O540">IFERROR(INDEX(Forecast_Capex_Input!L$12:L$286,$Z540),NA)</f>
        <v>N/A</v>
      </c>
      <c r="P540" s="150" t="str" cm="1">
        <f t="array" ref="P540">IFERROR(INDEX(Forecast_Capex_Input!M$12:M$286,$Z540),NA)</f>
        <v>N/A</v>
      </c>
      <c r="Q540" s="24" t="str" cm="1">
        <f t="array" ref="Q540">IFERROR(INDEX(Forecast_Capex_Input!N$12:N$286,$Z540),NA)</f>
        <v>N/A</v>
      </c>
      <c r="R540" s="190" cm="1">
        <f t="array" ref="R540">IFERROR(INDEX(Forecast_Capex_Input!O$12:O$286,$Z540),0)</f>
        <v>0</v>
      </c>
      <c r="S540" s="24" cm="1">
        <f t="array" ref="S540">IFERROR(INDEX(Forecast_Capex_Input!P$12:P$286,$Z540),0)</f>
        <v>0</v>
      </c>
      <c r="T540" s="150" t="str" cm="1">
        <f t="array" aca="1" ref="T540" ca="1">IFERROR(INDEX(General!$K$91:$K$110,$AC540),NA)</f>
        <v>N/A</v>
      </c>
      <c r="U540" s="43" cm="1">
        <f t="array" aca="1" ref="U540" ca="1">IFERROR(
IF($F540=General!$E$25,INDEX(Forecast_Capex_Input!S$12:S$286,$Z540),
INDEX(Forecast_Capex_Input!T$12:T$286,$Z540)),0)</f>
        <v>0</v>
      </c>
      <c r="V540" s="82" t="b">
        <f>IFERROR(INDEX(Overheads!$T$19:$T$26,MATCH($I540,Overheads!$E$19:$E$26,0)),FALSE)</f>
        <v>0</v>
      </c>
      <c r="W540" s="209" cm="1">
        <f t="array" ref="W540">IFERROR(
INDEX(Forecast_Capex_Input!CN$12:CN$286,$Z540),0)</f>
        <v>0</v>
      </c>
      <c r="X540" s="209">
        <f>IFERROR(
MATCH($W540,General!$L$39:$S$39,0),1)</f>
        <v>1</v>
      </c>
      <c r="Z540" s="28" t="str">
        <f>IFERROR(
IF(MATCH($C540,Forecast_Capex_Input!$CI$12:$CI$286,1)+1&gt;MAX(Forecast_Capex_Input!$C$12:$C$286),NA,
MATCH($C540,Forecast_Capex_Input!$CI$12:$CI$286,1)+1),1)</f>
        <v>N/A</v>
      </c>
      <c r="AA540" s="28" t="str" cm="1">
        <f t="array" aca="1" ref="AA540" ca="1">IFERROR(
IF(Z539&lt;&gt;Z540,1,
IF(COUNTIF(OFFSET(AA539,0,0,-INDEX(Forecast_Capex_Input!$CG$12:$CG$286,$Z540)),AA539)=INDEX(Forecast_Capex_Input!$CG$12:$CG$286,$Z540),AA539+1,AA539)),NA)</f>
        <v>N/A</v>
      </c>
      <c r="AB540" s="28" t="str" cm="1">
        <f t="array" ref="AB540">IFERROR($C540-IF($Z540=1,1,INDEX(Forecast_Capex_Input!$CI$12:$CI$286,$Z540-1))+1,NA)</f>
        <v>N/A</v>
      </c>
      <c r="AC540" s="28" t="str" cm="1">
        <f t="array" aca="1" ref="AC540" ca="1">IFERROR(IF(AA540=1,
INDEX(Forecast_Capex_Input!$AI$10:$BB$10,SMALL(IF(INDEX(Forecast_Capex_Input!$AI$12:$BB$286,$Z540,0)&gt;0,COLUMN(Forecast_Capex_Input!$AI$10:$BB$10)-COLUMN(Forecast_Capex_Input!$AI$12)+1),ROWS(OFFSET(AC539,0,0,-$AB540)))),
OFFSET(AC539,-INDEX(Forecast_Capex_Input!$CG$12:$CG$286,$Z540)+1,0)),NA)</f>
        <v>N/A</v>
      </c>
      <c r="AD540" s="28" t="str">
        <f t="shared" ca="1" si="52"/>
        <v>N/A</v>
      </c>
      <c r="AE540" s="82" t="b">
        <f t="shared" si="56"/>
        <v>0</v>
      </c>
      <c r="AF540" s="78" t="b">
        <v>0</v>
      </c>
      <c r="AG540" s="82" t="b">
        <f t="shared" si="53"/>
        <v>1</v>
      </c>
      <c r="AI540" s="55">
        <v>0</v>
      </c>
      <c r="AJ540" s="55">
        <v>0</v>
      </c>
      <c r="AK540" s="55">
        <v>0</v>
      </c>
      <c r="AL540" s="55">
        <v>0</v>
      </c>
      <c r="AM540" s="55">
        <v>0</v>
      </c>
      <c r="AN540" s="135">
        <v>0</v>
      </c>
      <c r="AP540" s="55">
        <v>0</v>
      </c>
      <c r="AQ540" s="55">
        <v>0</v>
      </c>
      <c r="AR540" s="55">
        <v>0</v>
      </c>
      <c r="AS540" s="55">
        <v>0</v>
      </c>
      <c r="AT540" s="55">
        <v>0</v>
      </c>
      <c r="AU540" s="135">
        <v>0</v>
      </c>
      <c r="AW540" s="55">
        <v>0</v>
      </c>
      <c r="AX540" s="55">
        <v>0</v>
      </c>
      <c r="AY540" s="55">
        <v>0</v>
      </c>
      <c r="AZ540" s="55">
        <v>0</v>
      </c>
      <c r="BA540" s="55">
        <v>0</v>
      </c>
      <c r="BB540" s="135">
        <v>0</v>
      </c>
      <c r="BD540" s="55">
        <v>0</v>
      </c>
      <c r="BE540" s="55">
        <v>0</v>
      </c>
      <c r="BF540" s="55">
        <v>0</v>
      </c>
      <c r="BG540" s="55">
        <v>0</v>
      </c>
      <c r="BH540" s="55">
        <v>0</v>
      </c>
      <c r="BI540" s="135">
        <v>0</v>
      </c>
      <c r="BK540" s="55">
        <v>0</v>
      </c>
      <c r="BL540" s="55">
        <v>0</v>
      </c>
      <c r="BM540" s="55">
        <v>0</v>
      </c>
      <c r="BN540" s="55">
        <v>0</v>
      </c>
      <c r="BO540" s="55">
        <v>0</v>
      </c>
      <c r="BP540" s="135">
        <v>0</v>
      </c>
      <c r="BR540" s="147">
        <v>0</v>
      </c>
      <c r="BS540" s="147">
        <v>0</v>
      </c>
      <c r="BT540" s="147">
        <v>0</v>
      </c>
      <c r="BU540" s="147">
        <v>0</v>
      </c>
      <c r="BV540" s="147">
        <v>0</v>
      </c>
      <c r="BX540" s="55">
        <v>0</v>
      </c>
      <c r="BY540" s="55">
        <v>0</v>
      </c>
      <c r="BZ540" s="55">
        <v>0</v>
      </c>
      <c r="CA540" s="55">
        <v>0</v>
      </c>
      <c r="CB540" s="55">
        <v>0</v>
      </c>
      <c r="CC540" s="135">
        <v>0</v>
      </c>
      <c r="CE540" s="55">
        <v>0</v>
      </c>
      <c r="CF540" s="55">
        <v>0</v>
      </c>
      <c r="CG540" s="55">
        <v>0</v>
      </c>
      <c r="CH540" s="55">
        <v>0</v>
      </c>
      <c r="CI540" s="55">
        <v>0</v>
      </c>
      <c r="CJ540" s="135">
        <v>0</v>
      </c>
      <c r="CL540" s="55">
        <v>0</v>
      </c>
      <c r="CM540" s="55">
        <v>0</v>
      </c>
      <c r="CN540" s="55">
        <v>0</v>
      </c>
      <c r="CO540" s="55">
        <v>0</v>
      </c>
      <c r="CP540" s="55">
        <v>0</v>
      </c>
      <c r="CQ540" s="135">
        <v>0</v>
      </c>
      <c r="CS540" s="67">
        <v>0</v>
      </c>
      <c r="CT540" s="67">
        <v>0</v>
      </c>
      <c r="CU540" s="67">
        <v>0</v>
      </c>
      <c r="CV540" s="67">
        <v>0</v>
      </c>
      <c r="CW540" s="67">
        <v>0</v>
      </c>
      <c r="CX540" s="135">
        <v>0</v>
      </c>
      <c r="CZ540" s="55">
        <v>0</v>
      </c>
      <c r="DA540" s="55">
        <v>0</v>
      </c>
      <c r="DB540" s="55">
        <v>0</v>
      </c>
      <c r="DC540" s="55">
        <v>0</v>
      </c>
      <c r="DD540" s="55">
        <v>0</v>
      </c>
      <c r="DE540" s="135">
        <v>0</v>
      </c>
      <c r="DG540" s="43" t="b" cm="1">
        <f t="array" aca="1" ref="DG540" ca="1">OR($G540=Forecast_Capex_Input!$BF$8:$BF$10)</f>
        <v>0</v>
      </c>
      <c r="DH540" s="43" cm="1">
        <f t="array" aca="1" ref="DH540" ca="1">IFERROR(INDEX(Forecast_Capex_Input!BG$12:BG$286,$Z540)
*(INDEX(Forecast_Capex_Input!$H$12:$H$286,$Z540)=Repex),0)
*$DG540</f>
        <v>0</v>
      </c>
      <c r="DI540" s="43" cm="1">
        <f t="array" aca="1" ref="DI540" ca="1">IFERROR(INDEX(Forecast_Capex_Input!BH$12:BH$286,$Z540)
*(INDEX(Forecast_Capex_Input!$H$12:$H$286,$Z540)=Repex),0)
*$DG540</f>
        <v>0</v>
      </c>
      <c r="DJ540" s="43" cm="1">
        <f t="array" aca="1" ref="DJ540" ca="1">IFERROR(INDEX(Forecast_Capex_Input!BI$12:BI$286,$Z540)
*(INDEX(Forecast_Capex_Input!$H$12:$H$286,$Z540)=Repex),0)
*$DG540</f>
        <v>0</v>
      </c>
      <c r="DK540" s="43" cm="1">
        <f t="array" aca="1" ref="DK540" ca="1">IFERROR(INDEX(Forecast_Capex_Input!BJ$12:BJ$286,$Z540)
*(INDEX(Forecast_Capex_Input!$H$12:$H$286,$Z540)=Repex),0)
*$DG540</f>
        <v>0</v>
      </c>
      <c r="DL540" s="43" cm="1">
        <f t="array" aca="1" ref="DL540" ca="1">IFERROR(INDEX(Forecast_Capex_Input!BK$12:BK$286,$Z540)
*(INDEX(Forecast_Capex_Input!$H$12:$H$286,$Z540)=Repex),0)
*$DG540</f>
        <v>0</v>
      </c>
      <c r="DM540" s="43" cm="1">
        <f t="array" aca="1" ref="DM540" ca="1">IFERROR(INDEX(Forecast_Capex_Input!BL$12:BL$286,$Z540)
*(INDEX(Forecast_Capex_Input!$H$12:$H$286,$Z540)=Repex),0)
*$DG540</f>
        <v>0</v>
      </c>
      <c r="DO540" s="43" t="b" cm="1">
        <f t="array" aca="1" ref="DO540" ca="1">OR($G540=Forecast_Capex_Input!$BN$8:$BN$9)</f>
        <v>0</v>
      </c>
      <c r="DP540" s="43" cm="1">
        <f t="array" aca="1" ref="DP540" ca="1">IFERROR(INDEX(Forecast_Capex_Input!BO$12:BO$286,$Z540)
*(INDEX(Forecast_Capex_Input!$H$12:$H$286,$Z540)=Repex),0)
*$DO540</f>
        <v>0</v>
      </c>
      <c r="DQ540" s="43" cm="1">
        <f t="array" aca="1" ref="DQ540" ca="1">IFERROR(INDEX(Forecast_Capex_Input!BP$12:BP$286,$Z540)
*(INDEX(Forecast_Capex_Input!$H$12:$H$286,$Z540)=Repex),0)
*$DO540</f>
        <v>0</v>
      </c>
      <c r="DR540" s="43" cm="1">
        <f t="array" aca="1" ref="DR540" ca="1">IFERROR(INDEX(Forecast_Capex_Input!BQ$12:BQ$286,$Z540)
*(INDEX(Forecast_Capex_Input!$H$12:$H$286,$Z540)=Repex),0)
*$DO540</f>
        <v>0</v>
      </c>
      <c r="DS540" s="43" cm="1">
        <f t="array" aca="1" ref="DS540" ca="1">IFERROR(INDEX(Forecast_Capex_Input!BR$12:BR$286,$Z540)
*(INDEX(Forecast_Capex_Input!$H$12:$H$286,$Z540)=Repex),0)
*$DO540</f>
        <v>0</v>
      </c>
      <c r="DT540" s="43" cm="1">
        <f t="array" aca="1" ref="DT540" ca="1">IFERROR(INDEX(Forecast_Capex_Input!BS$12:BS$286,$Z540)
*(INDEX(Forecast_Capex_Input!$H$12:$H$286,$Z540)=Repex),0)
*$DO540</f>
        <v>0</v>
      </c>
      <c r="DV540" s="43" t="b" cm="1">
        <f t="array" aca="1" ref="DV540" ca="1">OR($G540=Forecast_Capex_Input!$BU$8:$BU$10)</f>
        <v>0</v>
      </c>
      <c r="DW540" s="43" cm="1">
        <f t="array" aca="1" ref="DW540" ca="1">IFERROR(INDEX(Forecast_Capex_Input!BV$12:BV$286,$Z540)
*(INDEX(Forecast_Capex_Input!$H$12:$H$286,$Z540)=Repex),0)
*$DV540</f>
        <v>0</v>
      </c>
      <c r="DX540" s="43" cm="1">
        <f t="array" aca="1" ref="DX540" ca="1">IFERROR(INDEX(Forecast_Capex_Input!BW$12:BW$286,$Z540)
*(INDEX(Forecast_Capex_Input!$H$12:$H$286,$Z540)=Repex),0)
*$DV540</f>
        <v>0</v>
      </c>
      <c r="DY540" s="43" cm="1">
        <f t="array" aca="1" ref="DY540" ca="1">IFERROR(INDEX(Forecast_Capex_Input!BX$12:BX$286,$Z540)
*(INDEX(Forecast_Capex_Input!$H$12:$H$286,$Z540)=Repex),0)
*$DV540</f>
        <v>0</v>
      </c>
      <c r="DZ540" s="43" cm="1">
        <f t="array" aca="1" ref="DZ540" ca="1">IFERROR(INDEX(Forecast_Capex_Input!BY$12:BY$286,$Z540)
*(INDEX(Forecast_Capex_Input!$H$12:$H$286,$Z540)=Repex),0)
*$DV540</f>
        <v>0</v>
      </c>
      <c r="EA540" s="43" cm="1">
        <f t="array" aca="1" ref="EA540" ca="1">IFERROR(INDEX(Forecast_Capex_Input!BZ$12:BZ$286,$Z540)
*(INDEX(Forecast_Capex_Input!$H$12:$H$286,$Z540)=Repex),0)
*$DV540</f>
        <v>0</v>
      </c>
      <c r="EB540" s="43" cm="1">
        <f t="array" aca="1" ref="EB540" ca="1">IFERROR(INDEX(Forecast_Capex_Input!CA$12:CA$286,$Z540)
*(INDEX(Forecast_Capex_Input!$H$12:$H$286,$Z540)=Repex),0)
*$DV540</f>
        <v>0</v>
      </c>
      <c r="EC540" s="43" cm="1">
        <f t="array" aca="1" ref="EC540" ca="1">IFERROR(INDEX(Forecast_Capex_Input!CB$12:CB$286,$Z540)
*(INDEX(Forecast_Capex_Input!$H$12:$H$286,$Z540)=Repex),0)
*$DV540</f>
        <v>0</v>
      </c>
      <c r="ED540" s="43" cm="1">
        <f t="array" aca="1" ref="ED540" ca="1">IFERROR(INDEX(Forecast_Capex_Input!CC$12:CC$286,$Z540)
*(INDEX(Forecast_Capex_Input!$H$12:$H$286,$Z540)=Repex),0)
*$DV540</f>
        <v>0</v>
      </c>
      <c r="EF540" s="86" t="str">
        <f t="shared" si="54"/>
        <v>N/A</v>
      </c>
      <c r="EG540" s="28" t="str">
        <f>IFERROR(RANK(EF540,EF$11:EF$1010,0)+COUNTIF(EF$11:EF540,EF540)-1,NA)</f>
        <v>N/A</v>
      </c>
    </row>
    <row r="541" spans="3:137" x14ac:dyDescent="0.2">
      <c r="C541" s="28">
        <f t="shared" si="55"/>
        <v>531</v>
      </c>
      <c r="D541" s="9" t="str" cm="1">
        <f t="array" ref="D541">IFERROR(INDEX(Forecast_Capex_Input!$D$12:$D$286,$Z541),NA)</f>
        <v>N/A</v>
      </c>
      <c r="E541" s="24" t="str" cm="1">
        <f t="array" ref="E541">IF($Z541=NA,NA,INDEX(Forecast_Capex_Input!$E$12:$E$286,$Z541))</f>
        <v>N/A</v>
      </c>
      <c r="F541" s="9" t="str" cm="1">
        <f t="array" aca="1" ref="F541" ca="1">IFERROR(INDEX(General!$E$25:$E$26,$AA541),NA)</f>
        <v>N/A</v>
      </c>
      <c r="G541" s="9" t="str" cm="1">
        <f t="array" aca="1" ref="G541" ca="1">IFERROR(INDEX(Forecast_Capex_Input!$AI$11:$BB$11,$AC541),NA)</f>
        <v>N/A</v>
      </c>
      <c r="H541" s="50" t="str" cm="1">
        <f t="array" aca="1" ref="H541" ca="1">IFERROR(INDEX(Forecast_Capex_Input!$AI$12:$BB$286,$Z541,$AC541),NA)</f>
        <v>N/A</v>
      </c>
      <c r="I541" s="150" t="str" cm="1">
        <f t="array" ref="I541">IFERROR(INDEX(Forecast_Capex_Input!$F$12:$F$286,$Z541),NA)</f>
        <v>N/A</v>
      </c>
      <c r="J541" s="150" t="str" cm="1">
        <f t="array" ref="J541">IFERROR(INDEX(Forecast_Capex_Input!G$12:G$286,$Z541),NA)</f>
        <v>N/A</v>
      </c>
      <c r="K541" s="150" t="str" cm="1">
        <f t="array" ref="K541">IFERROR(INDEX(Forecast_Capex_Input!H$12:H$286,$Z541),NA)</f>
        <v>N/A</v>
      </c>
      <c r="L541" s="150" t="str" cm="1">
        <f t="array" ref="L541">IFERROR(INDEX(Forecast_Capex_Input!I$12:I$286,$Z541),NA)</f>
        <v>N/A</v>
      </c>
      <c r="M541" s="150" t="str" cm="1">
        <f t="array" ref="M541">IFERROR(INDEX(Forecast_Capex_Input!J$12:J$286,$Z541),NA)</f>
        <v>N/A</v>
      </c>
      <c r="N541" s="150" t="str" cm="1">
        <f t="array" ref="N541">IFERROR(INDEX(Forecast_Capex_Input!K$12:K$286,$Z541),NA)</f>
        <v>N/A</v>
      </c>
      <c r="O541" s="150" t="str" cm="1">
        <f t="array" ref="O541">IFERROR(INDEX(Forecast_Capex_Input!L$12:L$286,$Z541),NA)</f>
        <v>N/A</v>
      </c>
      <c r="P541" s="150" t="str" cm="1">
        <f t="array" ref="P541">IFERROR(INDEX(Forecast_Capex_Input!M$12:M$286,$Z541),NA)</f>
        <v>N/A</v>
      </c>
      <c r="Q541" s="24" t="str" cm="1">
        <f t="array" ref="Q541">IFERROR(INDEX(Forecast_Capex_Input!N$12:N$286,$Z541),NA)</f>
        <v>N/A</v>
      </c>
      <c r="R541" s="190" cm="1">
        <f t="array" ref="R541">IFERROR(INDEX(Forecast_Capex_Input!O$12:O$286,$Z541),0)</f>
        <v>0</v>
      </c>
      <c r="S541" s="24" cm="1">
        <f t="array" ref="S541">IFERROR(INDEX(Forecast_Capex_Input!P$12:P$286,$Z541),0)</f>
        <v>0</v>
      </c>
      <c r="T541" s="150" t="str" cm="1">
        <f t="array" aca="1" ref="T541" ca="1">IFERROR(INDEX(General!$K$91:$K$110,$AC541),NA)</f>
        <v>N/A</v>
      </c>
      <c r="U541" s="43" cm="1">
        <f t="array" aca="1" ref="U541" ca="1">IFERROR(
IF($F541=General!$E$25,INDEX(Forecast_Capex_Input!S$12:S$286,$Z541),
INDEX(Forecast_Capex_Input!T$12:T$286,$Z541)),0)</f>
        <v>0</v>
      </c>
      <c r="V541" s="82" t="b">
        <f>IFERROR(INDEX(Overheads!$T$19:$T$26,MATCH($I541,Overheads!$E$19:$E$26,0)),FALSE)</f>
        <v>0</v>
      </c>
      <c r="W541" s="209" cm="1">
        <f t="array" ref="W541">IFERROR(
INDEX(Forecast_Capex_Input!CN$12:CN$286,$Z541),0)</f>
        <v>0</v>
      </c>
      <c r="X541" s="209">
        <f>IFERROR(
MATCH($W541,General!$L$39:$S$39,0),1)</f>
        <v>1</v>
      </c>
      <c r="Z541" s="28" t="str">
        <f>IFERROR(
IF(MATCH($C541,Forecast_Capex_Input!$CI$12:$CI$286,1)+1&gt;MAX(Forecast_Capex_Input!$C$12:$C$286),NA,
MATCH($C541,Forecast_Capex_Input!$CI$12:$CI$286,1)+1),1)</f>
        <v>N/A</v>
      </c>
      <c r="AA541" s="28" t="str" cm="1">
        <f t="array" aca="1" ref="AA541" ca="1">IFERROR(
IF(Z540&lt;&gt;Z541,1,
IF(COUNTIF(OFFSET(AA540,0,0,-INDEX(Forecast_Capex_Input!$CG$12:$CG$286,$Z541)),AA540)=INDEX(Forecast_Capex_Input!$CG$12:$CG$286,$Z541),AA540+1,AA540)),NA)</f>
        <v>N/A</v>
      </c>
      <c r="AB541" s="28" t="str" cm="1">
        <f t="array" ref="AB541">IFERROR($C541-IF($Z541=1,1,INDEX(Forecast_Capex_Input!$CI$12:$CI$286,$Z541-1))+1,NA)</f>
        <v>N/A</v>
      </c>
      <c r="AC541" s="28" t="str" cm="1">
        <f t="array" aca="1" ref="AC541" ca="1">IFERROR(IF(AA541=1,
INDEX(Forecast_Capex_Input!$AI$10:$BB$10,SMALL(IF(INDEX(Forecast_Capex_Input!$AI$12:$BB$286,$Z541,0)&gt;0,COLUMN(Forecast_Capex_Input!$AI$10:$BB$10)-COLUMN(Forecast_Capex_Input!$AI$12)+1),ROWS(OFFSET(AC540,0,0,-$AB541)))),
OFFSET(AC540,-INDEX(Forecast_Capex_Input!$CG$12:$CG$286,$Z541)+1,0)),NA)</f>
        <v>N/A</v>
      </c>
      <c r="AD541" s="28" t="str">
        <f t="shared" ca="1" si="52"/>
        <v>N/A</v>
      </c>
      <c r="AE541" s="82" t="b">
        <f t="shared" si="56"/>
        <v>0</v>
      </c>
      <c r="AF541" s="78" t="b">
        <v>0</v>
      </c>
      <c r="AG541" s="82" t="b">
        <f t="shared" si="53"/>
        <v>1</v>
      </c>
      <c r="AI541" s="55">
        <v>0</v>
      </c>
      <c r="AJ541" s="55">
        <v>0</v>
      </c>
      <c r="AK541" s="55">
        <v>0</v>
      </c>
      <c r="AL541" s="55">
        <v>0</v>
      </c>
      <c r="AM541" s="55">
        <v>0</v>
      </c>
      <c r="AN541" s="135">
        <v>0</v>
      </c>
      <c r="AP541" s="55">
        <v>0</v>
      </c>
      <c r="AQ541" s="55">
        <v>0</v>
      </c>
      <c r="AR541" s="55">
        <v>0</v>
      </c>
      <c r="AS541" s="55">
        <v>0</v>
      </c>
      <c r="AT541" s="55">
        <v>0</v>
      </c>
      <c r="AU541" s="135">
        <v>0</v>
      </c>
      <c r="AW541" s="55">
        <v>0</v>
      </c>
      <c r="AX541" s="55">
        <v>0</v>
      </c>
      <c r="AY541" s="55">
        <v>0</v>
      </c>
      <c r="AZ541" s="55">
        <v>0</v>
      </c>
      <c r="BA541" s="55">
        <v>0</v>
      </c>
      <c r="BB541" s="135">
        <v>0</v>
      </c>
      <c r="BD541" s="55">
        <v>0</v>
      </c>
      <c r="BE541" s="55">
        <v>0</v>
      </c>
      <c r="BF541" s="55">
        <v>0</v>
      </c>
      <c r="BG541" s="55">
        <v>0</v>
      </c>
      <c r="BH541" s="55">
        <v>0</v>
      </c>
      <c r="BI541" s="135">
        <v>0</v>
      </c>
      <c r="BK541" s="55">
        <v>0</v>
      </c>
      <c r="BL541" s="55">
        <v>0</v>
      </c>
      <c r="BM541" s="55">
        <v>0</v>
      </c>
      <c r="BN541" s="55">
        <v>0</v>
      </c>
      <c r="BO541" s="55">
        <v>0</v>
      </c>
      <c r="BP541" s="135">
        <v>0</v>
      </c>
      <c r="BR541" s="147">
        <v>0</v>
      </c>
      <c r="BS541" s="147">
        <v>0</v>
      </c>
      <c r="BT541" s="147">
        <v>0</v>
      </c>
      <c r="BU541" s="147">
        <v>0</v>
      </c>
      <c r="BV541" s="147">
        <v>0</v>
      </c>
      <c r="BX541" s="55">
        <v>0</v>
      </c>
      <c r="BY541" s="55">
        <v>0</v>
      </c>
      <c r="BZ541" s="55">
        <v>0</v>
      </c>
      <c r="CA541" s="55">
        <v>0</v>
      </c>
      <c r="CB541" s="55">
        <v>0</v>
      </c>
      <c r="CC541" s="135">
        <v>0</v>
      </c>
      <c r="CE541" s="55">
        <v>0</v>
      </c>
      <c r="CF541" s="55">
        <v>0</v>
      </c>
      <c r="CG541" s="55">
        <v>0</v>
      </c>
      <c r="CH541" s="55">
        <v>0</v>
      </c>
      <c r="CI541" s="55">
        <v>0</v>
      </c>
      <c r="CJ541" s="135">
        <v>0</v>
      </c>
      <c r="CL541" s="55">
        <v>0</v>
      </c>
      <c r="CM541" s="55">
        <v>0</v>
      </c>
      <c r="CN541" s="55">
        <v>0</v>
      </c>
      <c r="CO541" s="55">
        <v>0</v>
      </c>
      <c r="CP541" s="55">
        <v>0</v>
      </c>
      <c r="CQ541" s="135">
        <v>0</v>
      </c>
      <c r="CS541" s="67">
        <v>0</v>
      </c>
      <c r="CT541" s="67">
        <v>0</v>
      </c>
      <c r="CU541" s="67">
        <v>0</v>
      </c>
      <c r="CV541" s="67">
        <v>0</v>
      </c>
      <c r="CW541" s="67">
        <v>0</v>
      </c>
      <c r="CX541" s="135">
        <v>0</v>
      </c>
      <c r="CZ541" s="55">
        <v>0</v>
      </c>
      <c r="DA541" s="55">
        <v>0</v>
      </c>
      <c r="DB541" s="55">
        <v>0</v>
      </c>
      <c r="DC541" s="55">
        <v>0</v>
      </c>
      <c r="DD541" s="55">
        <v>0</v>
      </c>
      <c r="DE541" s="135">
        <v>0</v>
      </c>
      <c r="DG541" s="43" t="b" cm="1">
        <f t="array" aca="1" ref="DG541" ca="1">OR($G541=Forecast_Capex_Input!$BF$8:$BF$10)</f>
        <v>0</v>
      </c>
      <c r="DH541" s="43" cm="1">
        <f t="array" aca="1" ref="DH541" ca="1">IFERROR(INDEX(Forecast_Capex_Input!BG$12:BG$286,$Z541)
*(INDEX(Forecast_Capex_Input!$H$12:$H$286,$Z541)=Repex),0)
*$DG541</f>
        <v>0</v>
      </c>
      <c r="DI541" s="43" cm="1">
        <f t="array" aca="1" ref="DI541" ca="1">IFERROR(INDEX(Forecast_Capex_Input!BH$12:BH$286,$Z541)
*(INDEX(Forecast_Capex_Input!$H$12:$H$286,$Z541)=Repex),0)
*$DG541</f>
        <v>0</v>
      </c>
      <c r="DJ541" s="43" cm="1">
        <f t="array" aca="1" ref="DJ541" ca="1">IFERROR(INDEX(Forecast_Capex_Input!BI$12:BI$286,$Z541)
*(INDEX(Forecast_Capex_Input!$H$12:$H$286,$Z541)=Repex),0)
*$DG541</f>
        <v>0</v>
      </c>
      <c r="DK541" s="43" cm="1">
        <f t="array" aca="1" ref="DK541" ca="1">IFERROR(INDEX(Forecast_Capex_Input!BJ$12:BJ$286,$Z541)
*(INDEX(Forecast_Capex_Input!$H$12:$H$286,$Z541)=Repex),0)
*$DG541</f>
        <v>0</v>
      </c>
      <c r="DL541" s="43" cm="1">
        <f t="array" aca="1" ref="DL541" ca="1">IFERROR(INDEX(Forecast_Capex_Input!BK$12:BK$286,$Z541)
*(INDEX(Forecast_Capex_Input!$H$12:$H$286,$Z541)=Repex),0)
*$DG541</f>
        <v>0</v>
      </c>
      <c r="DM541" s="43" cm="1">
        <f t="array" aca="1" ref="DM541" ca="1">IFERROR(INDEX(Forecast_Capex_Input!BL$12:BL$286,$Z541)
*(INDEX(Forecast_Capex_Input!$H$12:$H$286,$Z541)=Repex),0)
*$DG541</f>
        <v>0</v>
      </c>
      <c r="DO541" s="43" t="b" cm="1">
        <f t="array" aca="1" ref="DO541" ca="1">OR($G541=Forecast_Capex_Input!$BN$8:$BN$9)</f>
        <v>0</v>
      </c>
      <c r="DP541" s="43" cm="1">
        <f t="array" aca="1" ref="DP541" ca="1">IFERROR(INDEX(Forecast_Capex_Input!BO$12:BO$286,$Z541)
*(INDEX(Forecast_Capex_Input!$H$12:$H$286,$Z541)=Repex),0)
*$DO541</f>
        <v>0</v>
      </c>
      <c r="DQ541" s="43" cm="1">
        <f t="array" aca="1" ref="DQ541" ca="1">IFERROR(INDEX(Forecast_Capex_Input!BP$12:BP$286,$Z541)
*(INDEX(Forecast_Capex_Input!$H$12:$H$286,$Z541)=Repex),0)
*$DO541</f>
        <v>0</v>
      </c>
      <c r="DR541" s="43" cm="1">
        <f t="array" aca="1" ref="DR541" ca="1">IFERROR(INDEX(Forecast_Capex_Input!BQ$12:BQ$286,$Z541)
*(INDEX(Forecast_Capex_Input!$H$12:$H$286,$Z541)=Repex),0)
*$DO541</f>
        <v>0</v>
      </c>
      <c r="DS541" s="43" cm="1">
        <f t="array" aca="1" ref="DS541" ca="1">IFERROR(INDEX(Forecast_Capex_Input!BR$12:BR$286,$Z541)
*(INDEX(Forecast_Capex_Input!$H$12:$H$286,$Z541)=Repex),0)
*$DO541</f>
        <v>0</v>
      </c>
      <c r="DT541" s="43" cm="1">
        <f t="array" aca="1" ref="DT541" ca="1">IFERROR(INDEX(Forecast_Capex_Input!BS$12:BS$286,$Z541)
*(INDEX(Forecast_Capex_Input!$H$12:$H$286,$Z541)=Repex),0)
*$DO541</f>
        <v>0</v>
      </c>
      <c r="DV541" s="43" t="b" cm="1">
        <f t="array" aca="1" ref="DV541" ca="1">OR($G541=Forecast_Capex_Input!$BU$8:$BU$10)</f>
        <v>0</v>
      </c>
      <c r="DW541" s="43" cm="1">
        <f t="array" aca="1" ref="DW541" ca="1">IFERROR(INDEX(Forecast_Capex_Input!BV$12:BV$286,$Z541)
*(INDEX(Forecast_Capex_Input!$H$12:$H$286,$Z541)=Repex),0)
*$DV541</f>
        <v>0</v>
      </c>
      <c r="DX541" s="43" cm="1">
        <f t="array" aca="1" ref="DX541" ca="1">IFERROR(INDEX(Forecast_Capex_Input!BW$12:BW$286,$Z541)
*(INDEX(Forecast_Capex_Input!$H$12:$H$286,$Z541)=Repex),0)
*$DV541</f>
        <v>0</v>
      </c>
      <c r="DY541" s="43" cm="1">
        <f t="array" aca="1" ref="DY541" ca="1">IFERROR(INDEX(Forecast_Capex_Input!BX$12:BX$286,$Z541)
*(INDEX(Forecast_Capex_Input!$H$12:$H$286,$Z541)=Repex),0)
*$DV541</f>
        <v>0</v>
      </c>
      <c r="DZ541" s="43" cm="1">
        <f t="array" aca="1" ref="DZ541" ca="1">IFERROR(INDEX(Forecast_Capex_Input!BY$12:BY$286,$Z541)
*(INDEX(Forecast_Capex_Input!$H$12:$H$286,$Z541)=Repex),0)
*$DV541</f>
        <v>0</v>
      </c>
      <c r="EA541" s="43" cm="1">
        <f t="array" aca="1" ref="EA541" ca="1">IFERROR(INDEX(Forecast_Capex_Input!BZ$12:BZ$286,$Z541)
*(INDEX(Forecast_Capex_Input!$H$12:$H$286,$Z541)=Repex),0)
*$DV541</f>
        <v>0</v>
      </c>
      <c r="EB541" s="43" cm="1">
        <f t="array" aca="1" ref="EB541" ca="1">IFERROR(INDEX(Forecast_Capex_Input!CA$12:CA$286,$Z541)
*(INDEX(Forecast_Capex_Input!$H$12:$H$286,$Z541)=Repex),0)
*$DV541</f>
        <v>0</v>
      </c>
      <c r="EC541" s="43" cm="1">
        <f t="array" aca="1" ref="EC541" ca="1">IFERROR(INDEX(Forecast_Capex_Input!CB$12:CB$286,$Z541)
*(INDEX(Forecast_Capex_Input!$H$12:$H$286,$Z541)=Repex),0)
*$DV541</f>
        <v>0</v>
      </c>
      <c r="ED541" s="43" cm="1">
        <f t="array" aca="1" ref="ED541" ca="1">IFERROR(INDEX(Forecast_Capex_Input!CC$12:CC$286,$Z541)
*(INDEX(Forecast_Capex_Input!$H$12:$H$286,$Z541)=Repex),0)
*$DV541</f>
        <v>0</v>
      </c>
      <c r="EF541" s="86" t="str">
        <f t="shared" si="54"/>
        <v>N/A</v>
      </c>
      <c r="EG541" s="28" t="str">
        <f>IFERROR(RANK(EF541,EF$11:EF$1010,0)+COUNTIF(EF$11:EF541,EF541)-1,NA)</f>
        <v>N/A</v>
      </c>
    </row>
    <row r="542" spans="3:137" x14ac:dyDescent="0.2">
      <c r="C542" s="28">
        <f t="shared" si="55"/>
        <v>532</v>
      </c>
      <c r="D542" s="9" t="str" cm="1">
        <f t="array" ref="D542">IFERROR(INDEX(Forecast_Capex_Input!$D$12:$D$286,$Z542),NA)</f>
        <v>N/A</v>
      </c>
      <c r="E542" s="24" t="str" cm="1">
        <f t="array" ref="E542">IF($Z542=NA,NA,INDEX(Forecast_Capex_Input!$E$12:$E$286,$Z542))</f>
        <v>N/A</v>
      </c>
      <c r="F542" s="9" t="str" cm="1">
        <f t="array" aca="1" ref="F542" ca="1">IFERROR(INDEX(General!$E$25:$E$26,$AA542),NA)</f>
        <v>N/A</v>
      </c>
      <c r="G542" s="9" t="str" cm="1">
        <f t="array" aca="1" ref="G542" ca="1">IFERROR(INDEX(Forecast_Capex_Input!$AI$11:$BB$11,$AC542),NA)</f>
        <v>N/A</v>
      </c>
      <c r="H542" s="50" t="str" cm="1">
        <f t="array" aca="1" ref="H542" ca="1">IFERROR(INDEX(Forecast_Capex_Input!$AI$12:$BB$286,$Z542,$AC542),NA)</f>
        <v>N/A</v>
      </c>
      <c r="I542" s="150" t="str" cm="1">
        <f t="array" ref="I542">IFERROR(INDEX(Forecast_Capex_Input!$F$12:$F$286,$Z542),NA)</f>
        <v>N/A</v>
      </c>
      <c r="J542" s="150" t="str" cm="1">
        <f t="array" ref="J542">IFERROR(INDEX(Forecast_Capex_Input!G$12:G$286,$Z542),NA)</f>
        <v>N/A</v>
      </c>
      <c r="K542" s="150" t="str" cm="1">
        <f t="array" ref="K542">IFERROR(INDEX(Forecast_Capex_Input!H$12:H$286,$Z542),NA)</f>
        <v>N/A</v>
      </c>
      <c r="L542" s="150" t="str" cm="1">
        <f t="array" ref="L542">IFERROR(INDEX(Forecast_Capex_Input!I$12:I$286,$Z542),NA)</f>
        <v>N/A</v>
      </c>
      <c r="M542" s="150" t="str" cm="1">
        <f t="array" ref="M542">IFERROR(INDEX(Forecast_Capex_Input!J$12:J$286,$Z542),NA)</f>
        <v>N/A</v>
      </c>
      <c r="N542" s="150" t="str" cm="1">
        <f t="array" ref="N542">IFERROR(INDEX(Forecast_Capex_Input!K$12:K$286,$Z542),NA)</f>
        <v>N/A</v>
      </c>
      <c r="O542" s="150" t="str" cm="1">
        <f t="array" ref="O542">IFERROR(INDEX(Forecast_Capex_Input!L$12:L$286,$Z542),NA)</f>
        <v>N/A</v>
      </c>
      <c r="P542" s="150" t="str" cm="1">
        <f t="array" ref="P542">IFERROR(INDEX(Forecast_Capex_Input!M$12:M$286,$Z542),NA)</f>
        <v>N/A</v>
      </c>
      <c r="Q542" s="24" t="str" cm="1">
        <f t="array" ref="Q542">IFERROR(INDEX(Forecast_Capex_Input!N$12:N$286,$Z542),NA)</f>
        <v>N/A</v>
      </c>
      <c r="R542" s="190" cm="1">
        <f t="array" ref="R542">IFERROR(INDEX(Forecast_Capex_Input!O$12:O$286,$Z542),0)</f>
        <v>0</v>
      </c>
      <c r="S542" s="24" cm="1">
        <f t="array" ref="S542">IFERROR(INDEX(Forecast_Capex_Input!P$12:P$286,$Z542),0)</f>
        <v>0</v>
      </c>
      <c r="T542" s="150" t="str" cm="1">
        <f t="array" aca="1" ref="T542" ca="1">IFERROR(INDEX(General!$K$91:$K$110,$AC542),NA)</f>
        <v>N/A</v>
      </c>
      <c r="U542" s="43" cm="1">
        <f t="array" aca="1" ref="U542" ca="1">IFERROR(
IF($F542=General!$E$25,INDEX(Forecast_Capex_Input!S$12:S$286,$Z542),
INDEX(Forecast_Capex_Input!T$12:T$286,$Z542)),0)</f>
        <v>0</v>
      </c>
      <c r="V542" s="82" t="b">
        <f>IFERROR(INDEX(Overheads!$T$19:$T$26,MATCH($I542,Overheads!$E$19:$E$26,0)),FALSE)</f>
        <v>0</v>
      </c>
      <c r="W542" s="209" cm="1">
        <f t="array" ref="W542">IFERROR(
INDEX(Forecast_Capex_Input!CN$12:CN$286,$Z542),0)</f>
        <v>0</v>
      </c>
      <c r="X542" s="209">
        <f>IFERROR(
MATCH($W542,General!$L$39:$S$39,0),1)</f>
        <v>1</v>
      </c>
      <c r="Z542" s="28" t="str">
        <f>IFERROR(
IF(MATCH($C542,Forecast_Capex_Input!$CI$12:$CI$286,1)+1&gt;MAX(Forecast_Capex_Input!$C$12:$C$286),NA,
MATCH($C542,Forecast_Capex_Input!$CI$12:$CI$286,1)+1),1)</f>
        <v>N/A</v>
      </c>
      <c r="AA542" s="28" t="str" cm="1">
        <f t="array" aca="1" ref="AA542" ca="1">IFERROR(
IF(Z541&lt;&gt;Z542,1,
IF(COUNTIF(OFFSET(AA541,0,0,-INDEX(Forecast_Capex_Input!$CG$12:$CG$286,$Z542)),AA541)=INDEX(Forecast_Capex_Input!$CG$12:$CG$286,$Z542),AA541+1,AA541)),NA)</f>
        <v>N/A</v>
      </c>
      <c r="AB542" s="28" t="str" cm="1">
        <f t="array" ref="AB542">IFERROR($C542-IF($Z542=1,1,INDEX(Forecast_Capex_Input!$CI$12:$CI$286,$Z542-1))+1,NA)</f>
        <v>N/A</v>
      </c>
      <c r="AC542" s="28" t="str" cm="1">
        <f t="array" aca="1" ref="AC542" ca="1">IFERROR(IF(AA542=1,
INDEX(Forecast_Capex_Input!$AI$10:$BB$10,SMALL(IF(INDEX(Forecast_Capex_Input!$AI$12:$BB$286,$Z542,0)&gt;0,COLUMN(Forecast_Capex_Input!$AI$10:$BB$10)-COLUMN(Forecast_Capex_Input!$AI$12)+1),ROWS(OFFSET(AC541,0,0,-$AB542)))),
OFFSET(AC541,-INDEX(Forecast_Capex_Input!$CG$12:$CG$286,$Z542)+1,0)),NA)</f>
        <v>N/A</v>
      </c>
      <c r="AD542" s="28" t="str">
        <f t="shared" ca="1" si="52"/>
        <v>N/A</v>
      </c>
      <c r="AE542" s="82" t="b">
        <f t="shared" si="56"/>
        <v>0</v>
      </c>
      <c r="AF542" s="78" t="b">
        <v>0</v>
      </c>
      <c r="AG542" s="82" t="b">
        <f t="shared" si="53"/>
        <v>1</v>
      </c>
      <c r="AI542" s="55">
        <v>0</v>
      </c>
      <c r="AJ542" s="55">
        <v>0</v>
      </c>
      <c r="AK542" s="55">
        <v>0</v>
      </c>
      <c r="AL542" s="55">
        <v>0</v>
      </c>
      <c r="AM542" s="55">
        <v>0</v>
      </c>
      <c r="AN542" s="135">
        <v>0</v>
      </c>
      <c r="AP542" s="55">
        <v>0</v>
      </c>
      <c r="AQ542" s="55">
        <v>0</v>
      </c>
      <c r="AR542" s="55">
        <v>0</v>
      </c>
      <c r="AS542" s="55">
        <v>0</v>
      </c>
      <c r="AT542" s="55">
        <v>0</v>
      </c>
      <c r="AU542" s="135">
        <v>0</v>
      </c>
      <c r="AW542" s="55">
        <v>0</v>
      </c>
      <c r="AX542" s="55">
        <v>0</v>
      </c>
      <c r="AY542" s="55">
        <v>0</v>
      </c>
      <c r="AZ542" s="55">
        <v>0</v>
      </c>
      <c r="BA542" s="55">
        <v>0</v>
      </c>
      <c r="BB542" s="135">
        <v>0</v>
      </c>
      <c r="BD542" s="55">
        <v>0</v>
      </c>
      <c r="BE542" s="55">
        <v>0</v>
      </c>
      <c r="BF542" s="55">
        <v>0</v>
      </c>
      <c r="BG542" s="55">
        <v>0</v>
      </c>
      <c r="BH542" s="55">
        <v>0</v>
      </c>
      <c r="BI542" s="135">
        <v>0</v>
      </c>
      <c r="BK542" s="55">
        <v>0</v>
      </c>
      <c r="BL542" s="55">
        <v>0</v>
      </c>
      <c r="BM542" s="55">
        <v>0</v>
      </c>
      <c r="BN542" s="55">
        <v>0</v>
      </c>
      <c r="BO542" s="55">
        <v>0</v>
      </c>
      <c r="BP542" s="135">
        <v>0</v>
      </c>
      <c r="BR542" s="147">
        <v>0</v>
      </c>
      <c r="BS542" s="147">
        <v>0</v>
      </c>
      <c r="BT542" s="147">
        <v>0</v>
      </c>
      <c r="BU542" s="147">
        <v>0</v>
      </c>
      <c r="BV542" s="147">
        <v>0</v>
      </c>
      <c r="BX542" s="55">
        <v>0</v>
      </c>
      <c r="BY542" s="55">
        <v>0</v>
      </c>
      <c r="BZ542" s="55">
        <v>0</v>
      </c>
      <c r="CA542" s="55">
        <v>0</v>
      </c>
      <c r="CB542" s="55">
        <v>0</v>
      </c>
      <c r="CC542" s="135">
        <v>0</v>
      </c>
      <c r="CE542" s="55">
        <v>0</v>
      </c>
      <c r="CF542" s="55">
        <v>0</v>
      </c>
      <c r="CG542" s="55">
        <v>0</v>
      </c>
      <c r="CH542" s="55">
        <v>0</v>
      </c>
      <c r="CI542" s="55">
        <v>0</v>
      </c>
      <c r="CJ542" s="135">
        <v>0</v>
      </c>
      <c r="CL542" s="55">
        <v>0</v>
      </c>
      <c r="CM542" s="55">
        <v>0</v>
      </c>
      <c r="CN542" s="55">
        <v>0</v>
      </c>
      <c r="CO542" s="55">
        <v>0</v>
      </c>
      <c r="CP542" s="55">
        <v>0</v>
      </c>
      <c r="CQ542" s="135">
        <v>0</v>
      </c>
      <c r="CS542" s="67">
        <v>0</v>
      </c>
      <c r="CT542" s="67">
        <v>0</v>
      </c>
      <c r="CU542" s="67">
        <v>0</v>
      </c>
      <c r="CV542" s="67">
        <v>0</v>
      </c>
      <c r="CW542" s="67">
        <v>0</v>
      </c>
      <c r="CX542" s="135">
        <v>0</v>
      </c>
      <c r="CZ542" s="55">
        <v>0</v>
      </c>
      <c r="DA542" s="55">
        <v>0</v>
      </c>
      <c r="DB542" s="55">
        <v>0</v>
      </c>
      <c r="DC542" s="55">
        <v>0</v>
      </c>
      <c r="DD542" s="55">
        <v>0</v>
      </c>
      <c r="DE542" s="135">
        <v>0</v>
      </c>
      <c r="DG542" s="43" t="b" cm="1">
        <f t="array" aca="1" ref="DG542" ca="1">OR($G542=Forecast_Capex_Input!$BF$8:$BF$10)</f>
        <v>0</v>
      </c>
      <c r="DH542" s="43" cm="1">
        <f t="array" aca="1" ref="DH542" ca="1">IFERROR(INDEX(Forecast_Capex_Input!BG$12:BG$286,$Z542)
*(INDEX(Forecast_Capex_Input!$H$12:$H$286,$Z542)=Repex),0)
*$DG542</f>
        <v>0</v>
      </c>
      <c r="DI542" s="43" cm="1">
        <f t="array" aca="1" ref="DI542" ca="1">IFERROR(INDEX(Forecast_Capex_Input!BH$12:BH$286,$Z542)
*(INDEX(Forecast_Capex_Input!$H$12:$H$286,$Z542)=Repex),0)
*$DG542</f>
        <v>0</v>
      </c>
      <c r="DJ542" s="43" cm="1">
        <f t="array" aca="1" ref="DJ542" ca="1">IFERROR(INDEX(Forecast_Capex_Input!BI$12:BI$286,$Z542)
*(INDEX(Forecast_Capex_Input!$H$12:$H$286,$Z542)=Repex),0)
*$DG542</f>
        <v>0</v>
      </c>
      <c r="DK542" s="43" cm="1">
        <f t="array" aca="1" ref="DK542" ca="1">IFERROR(INDEX(Forecast_Capex_Input!BJ$12:BJ$286,$Z542)
*(INDEX(Forecast_Capex_Input!$H$12:$H$286,$Z542)=Repex),0)
*$DG542</f>
        <v>0</v>
      </c>
      <c r="DL542" s="43" cm="1">
        <f t="array" aca="1" ref="DL542" ca="1">IFERROR(INDEX(Forecast_Capex_Input!BK$12:BK$286,$Z542)
*(INDEX(Forecast_Capex_Input!$H$12:$H$286,$Z542)=Repex),0)
*$DG542</f>
        <v>0</v>
      </c>
      <c r="DM542" s="43" cm="1">
        <f t="array" aca="1" ref="DM542" ca="1">IFERROR(INDEX(Forecast_Capex_Input!BL$12:BL$286,$Z542)
*(INDEX(Forecast_Capex_Input!$H$12:$H$286,$Z542)=Repex),0)
*$DG542</f>
        <v>0</v>
      </c>
      <c r="DO542" s="43" t="b" cm="1">
        <f t="array" aca="1" ref="DO542" ca="1">OR($G542=Forecast_Capex_Input!$BN$8:$BN$9)</f>
        <v>0</v>
      </c>
      <c r="DP542" s="43" cm="1">
        <f t="array" aca="1" ref="DP542" ca="1">IFERROR(INDEX(Forecast_Capex_Input!BO$12:BO$286,$Z542)
*(INDEX(Forecast_Capex_Input!$H$12:$H$286,$Z542)=Repex),0)
*$DO542</f>
        <v>0</v>
      </c>
      <c r="DQ542" s="43" cm="1">
        <f t="array" aca="1" ref="DQ542" ca="1">IFERROR(INDEX(Forecast_Capex_Input!BP$12:BP$286,$Z542)
*(INDEX(Forecast_Capex_Input!$H$12:$H$286,$Z542)=Repex),0)
*$DO542</f>
        <v>0</v>
      </c>
      <c r="DR542" s="43" cm="1">
        <f t="array" aca="1" ref="DR542" ca="1">IFERROR(INDEX(Forecast_Capex_Input!BQ$12:BQ$286,$Z542)
*(INDEX(Forecast_Capex_Input!$H$12:$H$286,$Z542)=Repex),0)
*$DO542</f>
        <v>0</v>
      </c>
      <c r="DS542" s="43" cm="1">
        <f t="array" aca="1" ref="DS542" ca="1">IFERROR(INDEX(Forecast_Capex_Input!BR$12:BR$286,$Z542)
*(INDEX(Forecast_Capex_Input!$H$12:$H$286,$Z542)=Repex),0)
*$DO542</f>
        <v>0</v>
      </c>
      <c r="DT542" s="43" cm="1">
        <f t="array" aca="1" ref="DT542" ca="1">IFERROR(INDEX(Forecast_Capex_Input!BS$12:BS$286,$Z542)
*(INDEX(Forecast_Capex_Input!$H$12:$H$286,$Z542)=Repex),0)
*$DO542</f>
        <v>0</v>
      </c>
      <c r="DV542" s="43" t="b" cm="1">
        <f t="array" aca="1" ref="DV542" ca="1">OR($G542=Forecast_Capex_Input!$BU$8:$BU$10)</f>
        <v>0</v>
      </c>
      <c r="DW542" s="43" cm="1">
        <f t="array" aca="1" ref="DW542" ca="1">IFERROR(INDEX(Forecast_Capex_Input!BV$12:BV$286,$Z542)
*(INDEX(Forecast_Capex_Input!$H$12:$H$286,$Z542)=Repex),0)
*$DV542</f>
        <v>0</v>
      </c>
      <c r="DX542" s="43" cm="1">
        <f t="array" aca="1" ref="DX542" ca="1">IFERROR(INDEX(Forecast_Capex_Input!BW$12:BW$286,$Z542)
*(INDEX(Forecast_Capex_Input!$H$12:$H$286,$Z542)=Repex),0)
*$DV542</f>
        <v>0</v>
      </c>
      <c r="DY542" s="43" cm="1">
        <f t="array" aca="1" ref="DY542" ca="1">IFERROR(INDEX(Forecast_Capex_Input!BX$12:BX$286,$Z542)
*(INDEX(Forecast_Capex_Input!$H$12:$H$286,$Z542)=Repex),0)
*$DV542</f>
        <v>0</v>
      </c>
      <c r="DZ542" s="43" cm="1">
        <f t="array" aca="1" ref="DZ542" ca="1">IFERROR(INDEX(Forecast_Capex_Input!BY$12:BY$286,$Z542)
*(INDEX(Forecast_Capex_Input!$H$12:$H$286,$Z542)=Repex),0)
*$DV542</f>
        <v>0</v>
      </c>
      <c r="EA542" s="43" cm="1">
        <f t="array" aca="1" ref="EA542" ca="1">IFERROR(INDEX(Forecast_Capex_Input!BZ$12:BZ$286,$Z542)
*(INDEX(Forecast_Capex_Input!$H$12:$H$286,$Z542)=Repex),0)
*$DV542</f>
        <v>0</v>
      </c>
      <c r="EB542" s="43" cm="1">
        <f t="array" aca="1" ref="EB542" ca="1">IFERROR(INDEX(Forecast_Capex_Input!CA$12:CA$286,$Z542)
*(INDEX(Forecast_Capex_Input!$H$12:$H$286,$Z542)=Repex),0)
*$DV542</f>
        <v>0</v>
      </c>
      <c r="EC542" s="43" cm="1">
        <f t="array" aca="1" ref="EC542" ca="1">IFERROR(INDEX(Forecast_Capex_Input!CB$12:CB$286,$Z542)
*(INDEX(Forecast_Capex_Input!$H$12:$H$286,$Z542)=Repex),0)
*$DV542</f>
        <v>0</v>
      </c>
      <c r="ED542" s="43" cm="1">
        <f t="array" aca="1" ref="ED542" ca="1">IFERROR(INDEX(Forecast_Capex_Input!CC$12:CC$286,$Z542)
*(INDEX(Forecast_Capex_Input!$H$12:$H$286,$Z542)=Repex),0)
*$DV542</f>
        <v>0</v>
      </c>
      <c r="EF542" s="86" t="str">
        <f t="shared" si="54"/>
        <v>N/A</v>
      </c>
      <c r="EG542" s="28" t="str">
        <f>IFERROR(RANK(EF542,EF$11:EF$1010,0)+COUNTIF(EF$11:EF542,EF542)-1,NA)</f>
        <v>N/A</v>
      </c>
    </row>
    <row r="543" spans="3:137" x14ac:dyDescent="0.2">
      <c r="C543" s="28">
        <f t="shared" si="55"/>
        <v>533</v>
      </c>
      <c r="D543" s="9" t="str" cm="1">
        <f t="array" ref="D543">IFERROR(INDEX(Forecast_Capex_Input!$D$12:$D$286,$Z543),NA)</f>
        <v>N/A</v>
      </c>
      <c r="E543" s="24" t="str" cm="1">
        <f t="array" ref="E543">IF($Z543=NA,NA,INDEX(Forecast_Capex_Input!$E$12:$E$286,$Z543))</f>
        <v>N/A</v>
      </c>
      <c r="F543" s="9" t="str" cm="1">
        <f t="array" aca="1" ref="F543" ca="1">IFERROR(INDEX(General!$E$25:$E$26,$AA543),NA)</f>
        <v>N/A</v>
      </c>
      <c r="G543" s="9" t="str" cm="1">
        <f t="array" aca="1" ref="G543" ca="1">IFERROR(INDEX(Forecast_Capex_Input!$AI$11:$BB$11,$AC543),NA)</f>
        <v>N/A</v>
      </c>
      <c r="H543" s="50" t="str" cm="1">
        <f t="array" aca="1" ref="H543" ca="1">IFERROR(INDEX(Forecast_Capex_Input!$AI$12:$BB$286,$Z543,$AC543),NA)</f>
        <v>N/A</v>
      </c>
      <c r="I543" s="150" t="str" cm="1">
        <f t="array" ref="I543">IFERROR(INDEX(Forecast_Capex_Input!$F$12:$F$286,$Z543),NA)</f>
        <v>N/A</v>
      </c>
      <c r="J543" s="150" t="str" cm="1">
        <f t="array" ref="J543">IFERROR(INDEX(Forecast_Capex_Input!G$12:G$286,$Z543),NA)</f>
        <v>N/A</v>
      </c>
      <c r="K543" s="150" t="str" cm="1">
        <f t="array" ref="K543">IFERROR(INDEX(Forecast_Capex_Input!H$12:H$286,$Z543),NA)</f>
        <v>N/A</v>
      </c>
      <c r="L543" s="150" t="str" cm="1">
        <f t="array" ref="L543">IFERROR(INDEX(Forecast_Capex_Input!I$12:I$286,$Z543),NA)</f>
        <v>N/A</v>
      </c>
      <c r="M543" s="150" t="str" cm="1">
        <f t="array" ref="M543">IFERROR(INDEX(Forecast_Capex_Input!J$12:J$286,$Z543),NA)</f>
        <v>N/A</v>
      </c>
      <c r="N543" s="150" t="str" cm="1">
        <f t="array" ref="N543">IFERROR(INDEX(Forecast_Capex_Input!K$12:K$286,$Z543),NA)</f>
        <v>N/A</v>
      </c>
      <c r="O543" s="150" t="str" cm="1">
        <f t="array" ref="O543">IFERROR(INDEX(Forecast_Capex_Input!L$12:L$286,$Z543),NA)</f>
        <v>N/A</v>
      </c>
      <c r="P543" s="150" t="str" cm="1">
        <f t="array" ref="P543">IFERROR(INDEX(Forecast_Capex_Input!M$12:M$286,$Z543),NA)</f>
        <v>N/A</v>
      </c>
      <c r="Q543" s="24" t="str" cm="1">
        <f t="array" ref="Q543">IFERROR(INDEX(Forecast_Capex_Input!N$12:N$286,$Z543),NA)</f>
        <v>N/A</v>
      </c>
      <c r="R543" s="190" cm="1">
        <f t="array" ref="R543">IFERROR(INDEX(Forecast_Capex_Input!O$12:O$286,$Z543),0)</f>
        <v>0</v>
      </c>
      <c r="S543" s="24" cm="1">
        <f t="array" ref="S543">IFERROR(INDEX(Forecast_Capex_Input!P$12:P$286,$Z543),0)</f>
        <v>0</v>
      </c>
      <c r="T543" s="150" t="str" cm="1">
        <f t="array" aca="1" ref="T543" ca="1">IFERROR(INDEX(General!$K$91:$K$110,$AC543),NA)</f>
        <v>N/A</v>
      </c>
      <c r="U543" s="43" cm="1">
        <f t="array" aca="1" ref="U543" ca="1">IFERROR(
IF($F543=General!$E$25,INDEX(Forecast_Capex_Input!S$12:S$286,$Z543),
INDEX(Forecast_Capex_Input!T$12:T$286,$Z543)),0)</f>
        <v>0</v>
      </c>
      <c r="V543" s="82" t="b">
        <f>IFERROR(INDEX(Overheads!$T$19:$T$26,MATCH($I543,Overheads!$E$19:$E$26,0)),FALSE)</f>
        <v>0</v>
      </c>
      <c r="W543" s="209" cm="1">
        <f t="array" ref="W543">IFERROR(
INDEX(Forecast_Capex_Input!CN$12:CN$286,$Z543),0)</f>
        <v>0</v>
      </c>
      <c r="X543" s="209">
        <f>IFERROR(
MATCH($W543,General!$L$39:$S$39,0),1)</f>
        <v>1</v>
      </c>
      <c r="Z543" s="28" t="str">
        <f>IFERROR(
IF(MATCH($C543,Forecast_Capex_Input!$CI$12:$CI$286,1)+1&gt;MAX(Forecast_Capex_Input!$C$12:$C$286),NA,
MATCH($C543,Forecast_Capex_Input!$CI$12:$CI$286,1)+1),1)</f>
        <v>N/A</v>
      </c>
      <c r="AA543" s="28" t="str" cm="1">
        <f t="array" aca="1" ref="AA543" ca="1">IFERROR(
IF(Z542&lt;&gt;Z543,1,
IF(COUNTIF(OFFSET(AA542,0,0,-INDEX(Forecast_Capex_Input!$CG$12:$CG$286,$Z543)),AA542)=INDEX(Forecast_Capex_Input!$CG$12:$CG$286,$Z543),AA542+1,AA542)),NA)</f>
        <v>N/A</v>
      </c>
      <c r="AB543" s="28" t="str" cm="1">
        <f t="array" ref="AB543">IFERROR($C543-IF($Z543=1,1,INDEX(Forecast_Capex_Input!$CI$12:$CI$286,$Z543-1))+1,NA)</f>
        <v>N/A</v>
      </c>
      <c r="AC543" s="28" t="str" cm="1">
        <f t="array" aca="1" ref="AC543" ca="1">IFERROR(IF(AA543=1,
INDEX(Forecast_Capex_Input!$AI$10:$BB$10,SMALL(IF(INDEX(Forecast_Capex_Input!$AI$12:$BB$286,$Z543,0)&gt;0,COLUMN(Forecast_Capex_Input!$AI$10:$BB$10)-COLUMN(Forecast_Capex_Input!$AI$12)+1),ROWS(OFFSET(AC542,0,0,-$AB543)))),
OFFSET(AC542,-INDEX(Forecast_Capex_Input!$CG$12:$CG$286,$Z543)+1,0)),NA)</f>
        <v>N/A</v>
      </c>
      <c r="AD543" s="28" t="str">
        <f t="shared" ca="1" si="52"/>
        <v>N/A</v>
      </c>
      <c r="AE543" s="82" t="b">
        <f t="shared" si="56"/>
        <v>0</v>
      </c>
      <c r="AF543" s="78" t="b">
        <v>0</v>
      </c>
      <c r="AG543" s="82" t="b">
        <f t="shared" si="53"/>
        <v>1</v>
      </c>
      <c r="AI543" s="55">
        <v>0</v>
      </c>
      <c r="AJ543" s="55">
        <v>0</v>
      </c>
      <c r="AK543" s="55">
        <v>0</v>
      </c>
      <c r="AL543" s="55">
        <v>0</v>
      </c>
      <c r="AM543" s="55">
        <v>0</v>
      </c>
      <c r="AN543" s="135">
        <v>0</v>
      </c>
      <c r="AP543" s="55">
        <v>0</v>
      </c>
      <c r="AQ543" s="55">
        <v>0</v>
      </c>
      <c r="AR543" s="55">
        <v>0</v>
      </c>
      <c r="AS543" s="55">
        <v>0</v>
      </c>
      <c r="AT543" s="55">
        <v>0</v>
      </c>
      <c r="AU543" s="135">
        <v>0</v>
      </c>
      <c r="AW543" s="55">
        <v>0</v>
      </c>
      <c r="AX543" s="55">
        <v>0</v>
      </c>
      <c r="AY543" s="55">
        <v>0</v>
      </c>
      <c r="AZ543" s="55">
        <v>0</v>
      </c>
      <c r="BA543" s="55">
        <v>0</v>
      </c>
      <c r="BB543" s="135">
        <v>0</v>
      </c>
      <c r="BD543" s="55">
        <v>0</v>
      </c>
      <c r="BE543" s="55">
        <v>0</v>
      </c>
      <c r="BF543" s="55">
        <v>0</v>
      </c>
      <c r="BG543" s="55">
        <v>0</v>
      </c>
      <c r="BH543" s="55">
        <v>0</v>
      </c>
      <c r="BI543" s="135">
        <v>0</v>
      </c>
      <c r="BK543" s="55">
        <v>0</v>
      </c>
      <c r="BL543" s="55">
        <v>0</v>
      </c>
      <c r="BM543" s="55">
        <v>0</v>
      </c>
      <c r="BN543" s="55">
        <v>0</v>
      </c>
      <c r="BO543" s="55">
        <v>0</v>
      </c>
      <c r="BP543" s="135">
        <v>0</v>
      </c>
      <c r="BR543" s="147">
        <v>0</v>
      </c>
      <c r="BS543" s="147">
        <v>0</v>
      </c>
      <c r="BT543" s="147">
        <v>0</v>
      </c>
      <c r="BU543" s="147">
        <v>0</v>
      </c>
      <c r="BV543" s="147">
        <v>0</v>
      </c>
      <c r="BX543" s="55">
        <v>0</v>
      </c>
      <c r="BY543" s="55">
        <v>0</v>
      </c>
      <c r="BZ543" s="55">
        <v>0</v>
      </c>
      <c r="CA543" s="55">
        <v>0</v>
      </c>
      <c r="CB543" s="55">
        <v>0</v>
      </c>
      <c r="CC543" s="135">
        <v>0</v>
      </c>
      <c r="CE543" s="55">
        <v>0</v>
      </c>
      <c r="CF543" s="55">
        <v>0</v>
      </c>
      <c r="CG543" s="55">
        <v>0</v>
      </c>
      <c r="CH543" s="55">
        <v>0</v>
      </c>
      <c r="CI543" s="55">
        <v>0</v>
      </c>
      <c r="CJ543" s="135">
        <v>0</v>
      </c>
      <c r="CL543" s="55">
        <v>0</v>
      </c>
      <c r="CM543" s="55">
        <v>0</v>
      </c>
      <c r="CN543" s="55">
        <v>0</v>
      </c>
      <c r="CO543" s="55">
        <v>0</v>
      </c>
      <c r="CP543" s="55">
        <v>0</v>
      </c>
      <c r="CQ543" s="135">
        <v>0</v>
      </c>
      <c r="CS543" s="67">
        <v>0</v>
      </c>
      <c r="CT543" s="67">
        <v>0</v>
      </c>
      <c r="CU543" s="67">
        <v>0</v>
      </c>
      <c r="CV543" s="67">
        <v>0</v>
      </c>
      <c r="CW543" s="67">
        <v>0</v>
      </c>
      <c r="CX543" s="135">
        <v>0</v>
      </c>
      <c r="CZ543" s="55">
        <v>0</v>
      </c>
      <c r="DA543" s="55">
        <v>0</v>
      </c>
      <c r="DB543" s="55">
        <v>0</v>
      </c>
      <c r="DC543" s="55">
        <v>0</v>
      </c>
      <c r="DD543" s="55">
        <v>0</v>
      </c>
      <c r="DE543" s="135">
        <v>0</v>
      </c>
      <c r="DG543" s="43" t="b" cm="1">
        <f t="array" aca="1" ref="DG543" ca="1">OR($G543=Forecast_Capex_Input!$BF$8:$BF$10)</f>
        <v>0</v>
      </c>
      <c r="DH543" s="43" cm="1">
        <f t="array" aca="1" ref="DH543" ca="1">IFERROR(INDEX(Forecast_Capex_Input!BG$12:BG$286,$Z543)
*(INDEX(Forecast_Capex_Input!$H$12:$H$286,$Z543)=Repex),0)
*$DG543</f>
        <v>0</v>
      </c>
      <c r="DI543" s="43" cm="1">
        <f t="array" aca="1" ref="DI543" ca="1">IFERROR(INDEX(Forecast_Capex_Input!BH$12:BH$286,$Z543)
*(INDEX(Forecast_Capex_Input!$H$12:$H$286,$Z543)=Repex),0)
*$DG543</f>
        <v>0</v>
      </c>
      <c r="DJ543" s="43" cm="1">
        <f t="array" aca="1" ref="DJ543" ca="1">IFERROR(INDEX(Forecast_Capex_Input!BI$12:BI$286,$Z543)
*(INDEX(Forecast_Capex_Input!$H$12:$H$286,$Z543)=Repex),0)
*$DG543</f>
        <v>0</v>
      </c>
      <c r="DK543" s="43" cm="1">
        <f t="array" aca="1" ref="DK543" ca="1">IFERROR(INDEX(Forecast_Capex_Input!BJ$12:BJ$286,$Z543)
*(INDEX(Forecast_Capex_Input!$H$12:$H$286,$Z543)=Repex),0)
*$DG543</f>
        <v>0</v>
      </c>
      <c r="DL543" s="43" cm="1">
        <f t="array" aca="1" ref="DL543" ca="1">IFERROR(INDEX(Forecast_Capex_Input!BK$12:BK$286,$Z543)
*(INDEX(Forecast_Capex_Input!$H$12:$H$286,$Z543)=Repex),0)
*$DG543</f>
        <v>0</v>
      </c>
      <c r="DM543" s="43" cm="1">
        <f t="array" aca="1" ref="DM543" ca="1">IFERROR(INDEX(Forecast_Capex_Input!BL$12:BL$286,$Z543)
*(INDEX(Forecast_Capex_Input!$H$12:$H$286,$Z543)=Repex),0)
*$DG543</f>
        <v>0</v>
      </c>
      <c r="DO543" s="43" t="b" cm="1">
        <f t="array" aca="1" ref="DO543" ca="1">OR($G543=Forecast_Capex_Input!$BN$8:$BN$9)</f>
        <v>0</v>
      </c>
      <c r="DP543" s="43" cm="1">
        <f t="array" aca="1" ref="DP543" ca="1">IFERROR(INDEX(Forecast_Capex_Input!BO$12:BO$286,$Z543)
*(INDEX(Forecast_Capex_Input!$H$12:$H$286,$Z543)=Repex),0)
*$DO543</f>
        <v>0</v>
      </c>
      <c r="DQ543" s="43" cm="1">
        <f t="array" aca="1" ref="DQ543" ca="1">IFERROR(INDEX(Forecast_Capex_Input!BP$12:BP$286,$Z543)
*(INDEX(Forecast_Capex_Input!$H$12:$H$286,$Z543)=Repex),0)
*$DO543</f>
        <v>0</v>
      </c>
      <c r="DR543" s="43" cm="1">
        <f t="array" aca="1" ref="DR543" ca="1">IFERROR(INDEX(Forecast_Capex_Input!BQ$12:BQ$286,$Z543)
*(INDEX(Forecast_Capex_Input!$H$12:$H$286,$Z543)=Repex),0)
*$DO543</f>
        <v>0</v>
      </c>
      <c r="DS543" s="43" cm="1">
        <f t="array" aca="1" ref="DS543" ca="1">IFERROR(INDEX(Forecast_Capex_Input!BR$12:BR$286,$Z543)
*(INDEX(Forecast_Capex_Input!$H$12:$H$286,$Z543)=Repex),0)
*$DO543</f>
        <v>0</v>
      </c>
      <c r="DT543" s="43" cm="1">
        <f t="array" aca="1" ref="DT543" ca="1">IFERROR(INDEX(Forecast_Capex_Input!BS$12:BS$286,$Z543)
*(INDEX(Forecast_Capex_Input!$H$12:$H$286,$Z543)=Repex),0)
*$DO543</f>
        <v>0</v>
      </c>
      <c r="DV543" s="43" t="b" cm="1">
        <f t="array" aca="1" ref="DV543" ca="1">OR($G543=Forecast_Capex_Input!$BU$8:$BU$10)</f>
        <v>0</v>
      </c>
      <c r="DW543" s="43" cm="1">
        <f t="array" aca="1" ref="DW543" ca="1">IFERROR(INDEX(Forecast_Capex_Input!BV$12:BV$286,$Z543)
*(INDEX(Forecast_Capex_Input!$H$12:$H$286,$Z543)=Repex),0)
*$DV543</f>
        <v>0</v>
      </c>
      <c r="DX543" s="43" cm="1">
        <f t="array" aca="1" ref="DX543" ca="1">IFERROR(INDEX(Forecast_Capex_Input!BW$12:BW$286,$Z543)
*(INDEX(Forecast_Capex_Input!$H$12:$H$286,$Z543)=Repex),0)
*$DV543</f>
        <v>0</v>
      </c>
      <c r="DY543" s="43" cm="1">
        <f t="array" aca="1" ref="DY543" ca="1">IFERROR(INDEX(Forecast_Capex_Input!BX$12:BX$286,$Z543)
*(INDEX(Forecast_Capex_Input!$H$12:$H$286,$Z543)=Repex),0)
*$DV543</f>
        <v>0</v>
      </c>
      <c r="DZ543" s="43" cm="1">
        <f t="array" aca="1" ref="DZ543" ca="1">IFERROR(INDEX(Forecast_Capex_Input!BY$12:BY$286,$Z543)
*(INDEX(Forecast_Capex_Input!$H$12:$H$286,$Z543)=Repex),0)
*$DV543</f>
        <v>0</v>
      </c>
      <c r="EA543" s="43" cm="1">
        <f t="array" aca="1" ref="EA543" ca="1">IFERROR(INDEX(Forecast_Capex_Input!BZ$12:BZ$286,$Z543)
*(INDEX(Forecast_Capex_Input!$H$12:$H$286,$Z543)=Repex),0)
*$DV543</f>
        <v>0</v>
      </c>
      <c r="EB543" s="43" cm="1">
        <f t="array" aca="1" ref="EB543" ca="1">IFERROR(INDEX(Forecast_Capex_Input!CA$12:CA$286,$Z543)
*(INDEX(Forecast_Capex_Input!$H$12:$H$286,$Z543)=Repex),0)
*$DV543</f>
        <v>0</v>
      </c>
      <c r="EC543" s="43" cm="1">
        <f t="array" aca="1" ref="EC543" ca="1">IFERROR(INDEX(Forecast_Capex_Input!CB$12:CB$286,$Z543)
*(INDEX(Forecast_Capex_Input!$H$12:$H$286,$Z543)=Repex),0)
*$DV543</f>
        <v>0</v>
      </c>
      <c r="ED543" s="43" cm="1">
        <f t="array" aca="1" ref="ED543" ca="1">IFERROR(INDEX(Forecast_Capex_Input!CC$12:CC$286,$Z543)
*(INDEX(Forecast_Capex_Input!$H$12:$H$286,$Z543)=Repex),0)
*$DV543</f>
        <v>0</v>
      </c>
      <c r="EF543" s="86" t="str">
        <f t="shared" si="54"/>
        <v>N/A</v>
      </c>
      <c r="EG543" s="28" t="str">
        <f>IFERROR(RANK(EF543,EF$11:EF$1010,0)+COUNTIF(EF$11:EF543,EF543)-1,NA)</f>
        <v>N/A</v>
      </c>
    </row>
    <row r="544" spans="3:137" x14ac:dyDescent="0.2">
      <c r="C544" s="28">
        <f t="shared" si="55"/>
        <v>534</v>
      </c>
      <c r="D544" s="9" t="str" cm="1">
        <f t="array" ref="D544">IFERROR(INDEX(Forecast_Capex_Input!$D$12:$D$286,$Z544),NA)</f>
        <v>N/A</v>
      </c>
      <c r="E544" s="24" t="str" cm="1">
        <f t="array" ref="E544">IF($Z544=NA,NA,INDEX(Forecast_Capex_Input!$E$12:$E$286,$Z544))</f>
        <v>N/A</v>
      </c>
      <c r="F544" s="9" t="str" cm="1">
        <f t="array" aca="1" ref="F544" ca="1">IFERROR(INDEX(General!$E$25:$E$26,$AA544),NA)</f>
        <v>N/A</v>
      </c>
      <c r="G544" s="9" t="str" cm="1">
        <f t="array" aca="1" ref="G544" ca="1">IFERROR(INDEX(Forecast_Capex_Input!$AI$11:$BB$11,$AC544),NA)</f>
        <v>N/A</v>
      </c>
      <c r="H544" s="50" t="str" cm="1">
        <f t="array" aca="1" ref="H544" ca="1">IFERROR(INDEX(Forecast_Capex_Input!$AI$12:$BB$286,$Z544,$AC544),NA)</f>
        <v>N/A</v>
      </c>
      <c r="I544" s="150" t="str" cm="1">
        <f t="array" ref="I544">IFERROR(INDEX(Forecast_Capex_Input!$F$12:$F$286,$Z544),NA)</f>
        <v>N/A</v>
      </c>
      <c r="J544" s="150" t="str" cm="1">
        <f t="array" ref="J544">IFERROR(INDEX(Forecast_Capex_Input!G$12:G$286,$Z544),NA)</f>
        <v>N/A</v>
      </c>
      <c r="K544" s="150" t="str" cm="1">
        <f t="array" ref="K544">IFERROR(INDEX(Forecast_Capex_Input!H$12:H$286,$Z544),NA)</f>
        <v>N/A</v>
      </c>
      <c r="L544" s="150" t="str" cm="1">
        <f t="array" ref="L544">IFERROR(INDEX(Forecast_Capex_Input!I$12:I$286,$Z544),NA)</f>
        <v>N/A</v>
      </c>
      <c r="M544" s="150" t="str" cm="1">
        <f t="array" ref="M544">IFERROR(INDEX(Forecast_Capex_Input!J$12:J$286,$Z544),NA)</f>
        <v>N/A</v>
      </c>
      <c r="N544" s="150" t="str" cm="1">
        <f t="array" ref="N544">IFERROR(INDEX(Forecast_Capex_Input!K$12:K$286,$Z544),NA)</f>
        <v>N/A</v>
      </c>
      <c r="O544" s="150" t="str" cm="1">
        <f t="array" ref="O544">IFERROR(INDEX(Forecast_Capex_Input!L$12:L$286,$Z544),NA)</f>
        <v>N/A</v>
      </c>
      <c r="P544" s="150" t="str" cm="1">
        <f t="array" ref="P544">IFERROR(INDEX(Forecast_Capex_Input!M$12:M$286,$Z544),NA)</f>
        <v>N/A</v>
      </c>
      <c r="Q544" s="24" t="str" cm="1">
        <f t="array" ref="Q544">IFERROR(INDEX(Forecast_Capex_Input!N$12:N$286,$Z544),NA)</f>
        <v>N/A</v>
      </c>
      <c r="R544" s="190" cm="1">
        <f t="array" ref="R544">IFERROR(INDEX(Forecast_Capex_Input!O$12:O$286,$Z544),0)</f>
        <v>0</v>
      </c>
      <c r="S544" s="24" cm="1">
        <f t="array" ref="S544">IFERROR(INDEX(Forecast_Capex_Input!P$12:P$286,$Z544),0)</f>
        <v>0</v>
      </c>
      <c r="T544" s="150" t="str" cm="1">
        <f t="array" aca="1" ref="T544" ca="1">IFERROR(INDEX(General!$K$91:$K$110,$AC544),NA)</f>
        <v>N/A</v>
      </c>
      <c r="U544" s="43" cm="1">
        <f t="array" aca="1" ref="U544" ca="1">IFERROR(
IF($F544=General!$E$25,INDEX(Forecast_Capex_Input!S$12:S$286,$Z544),
INDEX(Forecast_Capex_Input!T$12:T$286,$Z544)),0)</f>
        <v>0</v>
      </c>
      <c r="V544" s="82" t="b">
        <f>IFERROR(INDEX(Overheads!$T$19:$T$26,MATCH($I544,Overheads!$E$19:$E$26,0)),FALSE)</f>
        <v>0</v>
      </c>
      <c r="W544" s="209" cm="1">
        <f t="array" ref="W544">IFERROR(
INDEX(Forecast_Capex_Input!CN$12:CN$286,$Z544),0)</f>
        <v>0</v>
      </c>
      <c r="X544" s="209">
        <f>IFERROR(
MATCH($W544,General!$L$39:$S$39,0),1)</f>
        <v>1</v>
      </c>
      <c r="Z544" s="28" t="str">
        <f>IFERROR(
IF(MATCH($C544,Forecast_Capex_Input!$CI$12:$CI$286,1)+1&gt;MAX(Forecast_Capex_Input!$C$12:$C$286),NA,
MATCH($C544,Forecast_Capex_Input!$CI$12:$CI$286,1)+1),1)</f>
        <v>N/A</v>
      </c>
      <c r="AA544" s="28" t="str" cm="1">
        <f t="array" aca="1" ref="AA544" ca="1">IFERROR(
IF(Z543&lt;&gt;Z544,1,
IF(COUNTIF(OFFSET(AA543,0,0,-INDEX(Forecast_Capex_Input!$CG$12:$CG$286,$Z544)),AA543)=INDEX(Forecast_Capex_Input!$CG$12:$CG$286,$Z544),AA543+1,AA543)),NA)</f>
        <v>N/A</v>
      </c>
      <c r="AB544" s="28" t="str" cm="1">
        <f t="array" ref="AB544">IFERROR($C544-IF($Z544=1,1,INDEX(Forecast_Capex_Input!$CI$12:$CI$286,$Z544-1))+1,NA)</f>
        <v>N/A</v>
      </c>
      <c r="AC544" s="28" t="str" cm="1">
        <f t="array" aca="1" ref="AC544" ca="1">IFERROR(IF(AA544=1,
INDEX(Forecast_Capex_Input!$AI$10:$BB$10,SMALL(IF(INDEX(Forecast_Capex_Input!$AI$12:$BB$286,$Z544,0)&gt;0,COLUMN(Forecast_Capex_Input!$AI$10:$BB$10)-COLUMN(Forecast_Capex_Input!$AI$12)+1),ROWS(OFFSET(AC543,0,0,-$AB544)))),
OFFSET(AC543,-INDEX(Forecast_Capex_Input!$CG$12:$CG$286,$Z544)+1,0)),NA)</f>
        <v>N/A</v>
      </c>
      <c r="AD544" s="28" t="str">
        <f t="shared" ca="1" si="52"/>
        <v>N/A</v>
      </c>
      <c r="AE544" s="82" t="b">
        <f t="shared" si="56"/>
        <v>0</v>
      </c>
      <c r="AF544" s="78" t="b">
        <v>0</v>
      </c>
      <c r="AG544" s="82" t="b">
        <f t="shared" si="53"/>
        <v>1</v>
      </c>
      <c r="AI544" s="55">
        <v>0</v>
      </c>
      <c r="AJ544" s="55">
        <v>0</v>
      </c>
      <c r="AK544" s="55">
        <v>0</v>
      </c>
      <c r="AL544" s="55">
        <v>0</v>
      </c>
      <c r="AM544" s="55">
        <v>0</v>
      </c>
      <c r="AN544" s="135">
        <v>0</v>
      </c>
      <c r="AP544" s="55">
        <v>0</v>
      </c>
      <c r="AQ544" s="55">
        <v>0</v>
      </c>
      <c r="AR544" s="55">
        <v>0</v>
      </c>
      <c r="AS544" s="55">
        <v>0</v>
      </c>
      <c r="AT544" s="55">
        <v>0</v>
      </c>
      <c r="AU544" s="135">
        <v>0</v>
      </c>
      <c r="AW544" s="55">
        <v>0</v>
      </c>
      <c r="AX544" s="55">
        <v>0</v>
      </c>
      <c r="AY544" s="55">
        <v>0</v>
      </c>
      <c r="AZ544" s="55">
        <v>0</v>
      </c>
      <c r="BA544" s="55">
        <v>0</v>
      </c>
      <c r="BB544" s="135">
        <v>0</v>
      </c>
      <c r="BD544" s="55">
        <v>0</v>
      </c>
      <c r="BE544" s="55">
        <v>0</v>
      </c>
      <c r="BF544" s="55">
        <v>0</v>
      </c>
      <c r="BG544" s="55">
        <v>0</v>
      </c>
      <c r="BH544" s="55">
        <v>0</v>
      </c>
      <c r="BI544" s="135">
        <v>0</v>
      </c>
      <c r="BK544" s="55">
        <v>0</v>
      </c>
      <c r="BL544" s="55">
        <v>0</v>
      </c>
      <c r="BM544" s="55">
        <v>0</v>
      </c>
      <c r="BN544" s="55">
        <v>0</v>
      </c>
      <c r="BO544" s="55">
        <v>0</v>
      </c>
      <c r="BP544" s="135">
        <v>0</v>
      </c>
      <c r="BR544" s="147">
        <v>0</v>
      </c>
      <c r="BS544" s="147">
        <v>0</v>
      </c>
      <c r="BT544" s="147">
        <v>0</v>
      </c>
      <c r="BU544" s="147">
        <v>0</v>
      </c>
      <c r="BV544" s="147">
        <v>0</v>
      </c>
      <c r="BX544" s="55">
        <v>0</v>
      </c>
      <c r="BY544" s="55">
        <v>0</v>
      </c>
      <c r="BZ544" s="55">
        <v>0</v>
      </c>
      <c r="CA544" s="55">
        <v>0</v>
      </c>
      <c r="CB544" s="55">
        <v>0</v>
      </c>
      <c r="CC544" s="135">
        <v>0</v>
      </c>
      <c r="CE544" s="55">
        <v>0</v>
      </c>
      <c r="CF544" s="55">
        <v>0</v>
      </c>
      <c r="CG544" s="55">
        <v>0</v>
      </c>
      <c r="CH544" s="55">
        <v>0</v>
      </c>
      <c r="CI544" s="55">
        <v>0</v>
      </c>
      <c r="CJ544" s="135">
        <v>0</v>
      </c>
      <c r="CL544" s="55">
        <v>0</v>
      </c>
      <c r="CM544" s="55">
        <v>0</v>
      </c>
      <c r="CN544" s="55">
        <v>0</v>
      </c>
      <c r="CO544" s="55">
        <v>0</v>
      </c>
      <c r="CP544" s="55">
        <v>0</v>
      </c>
      <c r="CQ544" s="135">
        <v>0</v>
      </c>
      <c r="CS544" s="67">
        <v>0</v>
      </c>
      <c r="CT544" s="67">
        <v>0</v>
      </c>
      <c r="CU544" s="67">
        <v>0</v>
      </c>
      <c r="CV544" s="67">
        <v>0</v>
      </c>
      <c r="CW544" s="67">
        <v>0</v>
      </c>
      <c r="CX544" s="135">
        <v>0</v>
      </c>
      <c r="CZ544" s="55">
        <v>0</v>
      </c>
      <c r="DA544" s="55">
        <v>0</v>
      </c>
      <c r="DB544" s="55">
        <v>0</v>
      </c>
      <c r="DC544" s="55">
        <v>0</v>
      </c>
      <c r="DD544" s="55">
        <v>0</v>
      </c>
      <c r="DE544" s="135">
        <v>0</v>
      </c>
      <c r="DG544" s="43" t="b" cm="1">
        <f t="array" aca="1" ref="DG544" ca="1">OR($G544=Forecast_Capex_Input!$BF$8:$BF$10)</f>
        <v>0</v>
      </c>
      <c r="DH544" s="43" cm="1">
        <f t="array" aca="1" ref="DH544" ca="1">IFERROR(INDEX(Forecast_Capex_Input!BG$12:BG$286,$Z544)
*(INDEX(Forecast_Capex_Input!$H$12:$H$286,$Z544)=Repex),0)
*$DG544</f>
        <v>0</v>
      </c>
      <c r="DI544" s="43" cm="1">
        <f t="array" aca="1" ref="DI544" ca="1">IFERROR(INDEX(Forecast_Capex_Input!BH$12:BH$286,$Z544)
*(INDEX(Forecast_Capex_Input!$H$12:$H$286,$Z544)=Repex),0)
*$DG544</f>
        <v>0</v>
      </c>
      <c r="DJ544" s="43" cm="1">
        <f t="array" aca="1" ref="DJ544" ca="1">IFERROR(INDEX(Forecast_Capex_Input!BI$12:BI$286,$Z544)
*(INDEX(Forecast_Capex_Input!$H$12:$H$286,$Z544)=Repex),0)
*$DG544</f>
        <v>0</v>
      </c>
      <c r="DK544" s="43" cm="1">
        <f t="array" aca="1" ref="DK544" ca="1">IFERROR(INDEX(Forecast_Capex_Input!BJ$12:BJ$286,$Z544)
*(INDEX(Forecast_Capex_Input!$H$12:$H$286,$Z544)=Repex),0)
*$DG544</f>
        <v>0</v>
      </c>
      <c r="DL544" s="43" cm="1">
        <f t="array" aca="1" ref="DL544" ca="1">IFERROR(INDEX(Forecast_Capex_Input!BK$12:BK$286,$Z544)
*(INDEX(Forecast_Capex_Input!$H$12:$H$286,$Z544)=Repex),0)
*$DG544</f>
        <v>0</v>
      </c>
      <c r="DM544" s="43" cm="1">
        <f t="array" aca="1" ref="DM544" ca="1">IFERROR(INDEX(Forecast_Capex_Input!BL$12:BL$286,$Z544)
*(INDEX(Forecast_Capex_Input!$H$12:$H$286,$Z544)=Repex),0)
*$DG544</f>
        <v>0</v>
      </c>
      <c r="DO544" s="43" t="b" cm="1">
        <f t="array" aca="1" ref="DO544" ca="1">OR($G544=Forecast_Capex_Input!$BN$8:$BN$9)</f>
        <v>0</v>
      </c>
      <c r="DP544" s="43" cm="1">
        <f t="array" aca="1" ref="DP544" ca="1">IFERROR(INDEX(Forecast_Capex_Input!BO$12:BO$286,$Z544)
*(INDEX(Forecast_Capex_Input!$H$12:$H$286,$Z544)=Repex),0)
*$DO544</f>
        <v>0</v>
      </c>
      <c r="DQ544" s="43" cm="1">
        <f t="array" aca="1" ref="DQ544" ca="1">IFERROR(INDEX(Forecast_Capex_Input!BP$12:BP$286,$Z544)
*(INDEX(Forecast_Capex_Input!$H$12:$H$286,$Z544)=Repex),0)
*$DO544</f>
        <v>0</v>
      </c>
      <c r="DR544" s="43" cm="1">
        <f t="array" aca="1" ref="DR544" ca="1">IFERROR(INDEX(Forecast_Capex_Input!BQ$12:BQ$286,$Z544)
*(INDEX(Forecast_Capex_Input!$H$12:$H$286,$Z544)=Repex),0)
*$DO544</f>
        <v>0</v>
      </c>
      <c r="DS544" s="43" cm="1">
        <f t="array" aca="1" ref="DS544" ca="1">IFERROR(INDEX(Forecast_Capex_Input!BR$12:BR$286,$Z544)
*(INDEX(Forecast_Capex_Input!$H$12:$H$286,$Z544)=Repex),0)
*$DO544</f>
        <v>0</v>
      </c>
      <c r="DT544" s="43" cm="1">
        <f t="array" aca="1" ref="DT544" ca="1">IFERROR(INDEX(Forecast_Capex_Input!BS$12:BS$286,$Z544)
*(INDEX(Forecast_Capex_Input!$H$12:$H$286,$Z544)=Repex),0)
*$DO544</f>
        <v>0</v>
      </c>
      <c r="DV544" s="43" t="b" cm="1">
        <f t="array" aca="1" ref="DV544" ca="1">OR($G544=Forecast_Capex_Input!$BU$8:$BU$10)</f>
        <v>0</v>
      </c>
      <c r="DW544" s="43" cm="1">
        <f t="array" aca="1" ref="DW544" ca="1">IFERROR(INDEX(Forecast_Capex_Input!BV$12:BV$286,$Z544)
*(INDEX(Forecast_Capex_Input!$H$12:$H$286,$Z544)=Repex),0)
*$DV544</f>
        <v>0</v>
      </c>
      <c r="DX544" s="43" cm="1">
        <f t="array" aca="1" ref="DX544" ca="1">IFERROR(INDEX(Forecast_Capex_Input!BW$12:BW$286,$Z544)
*(INDEX(Forecast_Capex_Input!$H$12:$H$286,$Z544)=Repex),0)
*$DV544</f>
        <v>0</v>
      </c>
      <c r="DY544" s="43" cm="1">
        <f t="array" aca="1" ref="DY544" ca="1">IFERROR(INDEX(Forecast_Capex_Input!BX$12:BX$286,$Z544)
*(INDEX(Forecast_Capex_Input!$H$12:$H$286,$Z544)=Repex),0)
*$DV544</f>
        <v>0</v>
      </c>
      <c r="DZ544" s="43" cm="1">
        <f t="array" aca="1" ref="DZ544" ca="1">IFERROR(INDEX(Forecast_Capex_Input!BY$12:BY$286,$Z544)
*(INDEX(Forecast_Capex_Input!$H$12:$H$286,$Z544)=Repex),0)
*$DV544</f>
        <v>0</v>
      </c>
      <c r="EA544" s="43" cm="1">
        <f t="array" aca="1" ref="EA544" ca="1">IFERROR(INDEX(Forecast_Capex_Input!BZ$12:BZ$286,$Z544)
*(INDEX(Forecast_Capex_Input!$H$12:$H$286,$Z544)=Repex),0)
*$DV544</f>
        <v>0</v>
      </c>
      <c r="EB544" s="43" cm="1">
        <f t="array" aca="1" ref="EB544" ca="1">IFERROR(INDEX(Forecast_Capex_Input!CA$12:CA$286,$Z544)
*(INDEX(Forecast_Capex_Input!$H$12:$H$286,$Z544)=Repex),0)
*$DV544</f>
        <v>0</v>
      </c>
      <c r="EC544" s="43" cm="1">
        <f t="array" aca="1" ref="EC544" ca="1">IFERROR(INDEX(Forecast_Capex_Input!CB$12:CB$286,$Z544)
*(INDEX(Forecast_Capex_Input!$H$12:$H$286,$Z544)=Repex),0)
*$DV544</f>
        <v>0</v>
      </c>
      <c r="ED544" s="43" cm="1">
        <f t="array" aca="1" ref="ED544" ca="1">IFERROR(INDEX(Forecast_Capex_Input!CC$12:CC$286,$Z544)
*(INDEX(Forecast_Capex_Input!$H$12:$H$286,$Z544)=Repex),0)
*$DV544</f>
        <v>0</v>
      </c>
      <c r="EF544" s="86" t="str">
        <f t="shared" si="54"/>
        <v>N/A</v>
      </c>
      <c r="EG544" s="28" t="str">
        <f>IFERROR(RANK(EF544,EF$11:EF$1010,0)+COUNTIF(EF$11:EF544,EF544)-1,NA)</f>
        <v>N/A</v>
      </c>
    </row>
    <row r="545" spans="3:137" x14ac:dyDescent="0.2">
      <c r="C545" s="28">
        <f t="shared" si="55"/>
        <v>535</v>
      </c>
      <c r="D545" s="9" t="str" cm="1">
        <f t="array" ref="D545">IFERROR(INDEX(Forecast_Capex_Input!$D$12:$D$286,$Z545),NA)</f>
        <v>N/A</v>
      </c>
      <c r="E545" s="24" t="str" cm="1">
        <f t="array" ref="E545">IF($Z545=NA,NA,INDEX(Forecast_Capex_Input!$E$12:$E$286,$Z545))</f>
        <v>N/A</v>
      </c>
      <c r="F545" s="9" t="str" cm="1">
        <f t="array" aca="1" ref="F545" ca="1">IFERROR(INDEX(General!$E$25:$E$26,$AA545),NA)</f>
        <v>N/A</v>
      </c>
      <c r="G545" s="9" t="str" cm="1">
        <f t="array" aca="1" ref="G545" ca="1">IFERROR(INDEX(Forecast_Capex_Input!$AI$11:$BB$11,$AC545),NA)</f>
        <v>N/A</v>
      </c>
      <c r="H545" s="50" t="str" cm="1">
        <f t="array" aca="1" ref="H545" ca="1">IFERROR(INDEX(Forecast_Capex_Input!$AI$12:$BB$286,$Z545,$AC545),NA)</f>
        <v>N/A</v>
      </c>
      <c r="I545" s="150" t="str" cm="1">
        <f t="array" ref="I545">IFERROR(INDEX(Forecast_Capex_Input!$F$12:$F$286,$Z545),NA)</f>
        <v>N/A</v>
      </c>
      <c r="J545" s="150" t="str" cm="1">
        <f t="array" ref="J545">IFERROR(INDEX(Forecast_Capex_Input!G$12:G$286,$Z545),NA)</f>
        <v>N/A</v>
      </c>
      <c r="K545" s="150" t="str" cm="1">
        <f t="array" ref="K545">IFERROR(INDEX(Forecast_Capex_Input!H$12:H$286,$Z545),NA)</f>
        <v>N/A</v>
      </c>
      <c r="L545" s="150" t="str" cm="1">
        <f t="array" ref="L545">IFERROR(INDEX(Forecast_Capex_Input!I$12:I$286,$Z545),NA)</f>
        <v>N/A</v>
      </c>
      <c r="M545" s="150" t="str" cm="1">
        <f t="array" ref="M545">IFERROR(INDEX(Forecast_Capex_Input!J$12:J$286,$Z545),NA)</f>
        <v>N/A</v>
      </c>
      <c r="N545" s="150" t="str" cm="1">
        <f t="array" ref="N545">IFERROR(INDEX(Forecast_Capex_Input!K$12:K$286,$Z545),NA)</f>
        <v>N/A</v>
      </c>
      <c r="O545" s="150" t="str" cm="1">
        <f t="array" ref="O545">IFERROR(INDEX(Forecast_Capex_Input!L$12:L$286,$Z545),NA)</f>
        <v>N/A</v>
      </c>
      <c r="P545" s="150" t="str" cm="1">
        <f t="array" ref="P545">IFERROR(INDEX(Forecast_Capex_Input!M$12:M$286,$Z545),NA)</f>
        <v>N/A</v>
      </c>
      <c r="Q545" s="24" t="str" cm="1">
        <f t="array" ref="Q545">IFERROR(INDEX(Forecast_Capex_Input!N$12:N$286,$Z545),NA)</f>
        <v>N/A</v>
      </c>
      <c r="R545" s="190" cm="1">
        <f t="array" ref="R545">IFERROR(INDEX(Forecast_Capex_Input!O$12:O$286,$Z545),0)</f>
        <v>0</v>
      </c>
      <c r="S545" s="24" cm="1">
        <f t="array" ref="S545">IFERROR(INDEX(Forecast_Capex_Input!P$12:P$286,$Z545),0)</f>
        <v>0</v>
      </c>
      <c r="T545" s="150" t="str" cm="1">
        <f t="array" aca="1" ref="T545" ca="1">IFERROR(INDEX(General!$K$91:$K$110,$AC545),NA)</f>
        <v>N/A</v>
      </c>
      <c r="U545" s="43" cm="1">
        <f t="array" aca="1" ref="U545" ca="1">IFERROR(
IF($F545=General!$E$25,INDEX(Forecast_Capex_Input!S$12:S$286,$Z545),
INDEX(Forecast_Capex_Input!T$12:T$286,$Z545)),0)</f>
        <v>0</v>
      </c>
      <c r="V545" s="82" t="b">
        <f>IFERROR(INDEX(Overheads!$T$19:$T$26,MATCH($I545,Overheads!$E$19:$E$26,0)),FALSE)</f>
        <v>0</v>
      </c>
      <c r="W545" s="209" cm="1">
        <f t="array" ref="W545">IFERROR(
INDEX(Forecast_Capex_Input!CN$12:CN$286,$Z545),0)</f>
        <v>0</v>
      </c>
      <c r="X545" s="209">
        <f>IFERROR(
MATCH($W545,General!$L$39:$S$39,0),1)</f>
        <v>1</v>
      </c>
      <c r="Z545" s="28" t="str">
        <f>IFERROR(
IF(MATCH($C545,Forecast_Capex_Input!$CI$12:$CI$286,1)+1&gt;MAX(Forecast_Capex_Input!$C$12:$C$286),NA,
MATCH($C545,Forecast_Capex_Input!$CI$12:$CI$286,1)+1),1)</f>
        <v>N/A</v>
      </c>
      <c r="AA545" s="28" t="str" cm="1">
        <f t="array" aca="1" ref="AA545" ca="1">IFERROR(
IF(Z544&lt;&gt;Z545,1,
IF(COUNTIF(OFFSET(AA544,0,0,-INDEX(Forecast_Capex_Input!$CG$12:$CG$286,$Z545)),AA544)=INDEX(Forecast_Capex_Input!$CG$12:$CG$286,$Z545),AA544+1,AA544)),NA)</f>
        <v>N/A</v>
      </c>
      <c r="AB545" s="28" t="str" cm="1">
        <f t="array" ref="AB545">IFERROR($C545-IF($Z545=1,1,INDEX(Forecast_Capex_Input!$CI$12:$CI$286,$Z545-1))+1,NA)</f>
        <v>N/A</v>
      </c>
      <c r="AC545" s="28" t="str" cm="1">
        <f t="array" aca="1" ref="AC545" ca="1">IFERROR(IF(AA545=1,
INDEX(Forecast_Capex_Input!$AI$10:$BB$10,SMALL(IF(INDEX(Forecast_Capex_Input!$AI$12:$BB$286,$Z545,0)&gt;0,COLUMN(Forecast_Capex_Input!$AI$10:$BB$10)-COLUMN(Forecast_Capex_Input!$AI$12)+1),ROWS(OFFSET(AC544,0,0,-$AB545)))),
OFFSET(AC544,-INDEX(Forecast_Capex_Input!$CG$12:$CG$286,$Z545)+1,0)),NA)</f>
        <v>N/A</v>
      </c>
      <c r="AD545" s="28" t="str">
        <f t="shared" ca="1" si="52"/>
        <v>N/A</v>
      </c>
      <c r="AE545" s="82" t="b">
        <f t="shared" si="56"/>
        <v>0</v>
      </c>
      <c r="AF545" s="78" t="b">
        <v>0</v>
      </c>
      <c r="AG545" s="82" t="b">
        <f t="shared" si="53"/>
        <v>1</v>
      </c>
      <c r="AI545" s="55">
        <v>0</v>
      </c>
      <c r="AJ545" s="55">
        <v>0</v>
      </c>
      <c r="AK545" s="55">
        <v>0</v>
      </c>
      <c r="AL545" s="55">
        <v>0</v>
      </c>
      <c r="AM545" s="55">
        <v>0</v>
      </c>
      <c r="AN545" s="135">
        <v>0</v>
      </c>
      <c r="AP545" s="55">
        <v>0</v>
      </c>
      <c r="AQ545" s="55">
        <v>0</v>
      </c>
      <c r="AR545" s="55">
        <v>0</v>
      </c>
      <c r="AS545" s="55">
        <v>0</v>
      </c>
      <c r="AT545" s="55">
        <v>0</v>
      </c>
      <c r="AU545" s="135">
        <v>0</v>
      </c>
      <c r="AW545" s="55">
        <v>0</v>
      </c>
      <c r="AX545" s="55">
        <v>0</v>
      </c>
      <c r="AY545" s="55">
        <v>0</v>
      </c>
      <c r="AZ545" s="55">
        <v>0</v>
      </c>
      <c r="BA545" s="55">
        <v>0</v>
      </c>
      <c r="BB545" s="135">
        <v>0</v>
      </c>
      <c r="BD545" s="55">
        <v>0</v>
      </c>
      <c r="BE545" s="55">
        <v>0</v>
      </c>
      <c r="BF545" s="55">
        <v>0</v>
      </c>
      <c r="BG545" s="55">
        <v>0</v>
      </c>
      <c r="BH545" s="55">
        <v>0</v>
      </c>
      <c r="BI545" s="135">
        <v>0</v>
      </c>
      <c r="BK545" s="55">
        <v>0</v>
      </c>
      <c r="BL545" s="55">
        <v>0</v>
      </c>
      <c r="BM545" s="55">
        <v>0</v>
      </c>
      <c r="BN545" s="55">
        <v>0</v>
      </c>
      <c r="BO545" s="55">
        <v>0</v>
      </c>
      <c r="BP545" s="135">
        <v>0</v>
      </c>
      <c r="BR545" s="147">
        <v>0</v>
      </c>
      <c r="BS545" s="147">
        <v>0</v>
      </c>
      <c r="BT545" s="147">
        <v>0</v>
      </c>
      <c r="BU545" s="147">
        <v>0</v>
      </c>
      <c r="BV545" s="147">
        <v>0</v>
      </c>
      <c r="BX545" s="55">
        <v>0</v>
      </c>
      <c r="BY545" s="55">
        <v>0</v>
      </c>
      <c r="BZ545" s="55">
        <v>0</v>
      </c>
      <c r="CA545" s="55">
        <v>0</v>
      </c>
      <c r="CB545" s="55">
        <v>0</v>
      </c>
      <c r="CC545" s="135">
        <v>0</v>
      </c>
      <c r="CE545" s="55">
        <v>0</v>
      </c>
      <c r="CF545" s="55">
        <v>0</v>
      </c>
      <c r="CG545" s="55">
        <v>0</v>
      </c>
      <c r="CH545" s="55">
        <v>0</v>
      </c>
      <c r="CI545" s="55">
        <v>0</v>
      </c>
      <c r="CJ545" s="135">
        <v>0</v>
      </c>
      <c r="CL545" s="55">
        <v>0</v>
      </c>
      <c r="CM545" s="55">
        <v>0</v>
      </c>
      <c r="CN545" s="55">
        <v>0</v>
      </c>
      <c r="CO545" s="55">
        <v>0</v>
      </c>
      <c r="CP545" s="55">
        <v>0</v>
      </c>
      <c r="CQ545" s="135">
        <v>0</v>
      </c>
      <c r="CS545" s="67">
        <v>0</v>
      </c>
      <c r="CT545" s="67">
        <v>0</v>
      </c>
      <c r="CU545" s="67">
        <v>0</v>
      </c>
      <c r="CV545" s="67">
        <v>0</v>
      </c>
      <c r="CW545" s="67">
        <v>0</v>
      </c>
      <c r="CX545" s="135">
        <v>0</v>
      </c>
      <c r="CZ545" s="55">
        <v>0</v>
      </c>
      <c r="DA545" s="55">
        <v>0</v>
      </c>
      <c r="DB545" s="55">
        <v>0</v>
      </c>
      <c r="DC545" s="55">
        <v>0</v>
      </c>
      <c r="DD545" s="55">
        <v>0</v>
      </c>
      <c r="DE545" s="135">
        <v>0</v>
      </c>
      <c r="DG545" s="43" t="b" cm="1">
        <f t="array" aca="1" ref="DG545" ca="1">OR($G545=Forecast_Capex_Input!$BF$8:$BF$10)</f>
        <v>0</v>
      </c>
      <c r="DH545" s="43" cm="1">
        <f t="array" aca="1" ref="DH545" ca="1">IFERROR(INDEX(Forecast_Capex_Input!BG$12:BG$286,$Z545)
*(INDEX(Forecast_Capex_Input!$H$12:$H$286,$Z545)=Repex),0)
*$DG545</f>
        <v>0</v>
      </c>
      <c r="DI545" s="43" cm="1">
        <f t="array" aca="1" ref="DI545" ca="1">IFERROR(INDEX(Forecast_Capex_Input!BH$12:BH$286,$Z545)
*(INDEX(Forecast_Capex_Input!$H$12:$H$286,$Z545)=Repex),0)
*$DG545</f>
        <v>0</v>
      </c>
      <c r="DJ545" s="43" cm="1">
        <f t="array" aca="1" ref="DJ545" ca="1">IFERROR(INDEX(Forecast_Capex_Input!BI$12:BI$286,$Z545)
*(INDEX(Forecast_Capex_Input!$H$12:$H$286,$Z545)=Repex),0)
*$DG545</f>
        <v>0</v>
      </c>
      <c r="DK545" s="43" cm="1">
        <f t="array" aca="1" ref="DK545" ca="1">IFERROR(INDEX(Forecast_Capex_Input!BJ$12:BJ$286,$Z545)
*(INDEX(Forecast_Capex_Input!$H$12:$H$286,$Z545)=Repex),0)
*$DG545</f>
        <v>0</v>
      </c>
      <c r="DL545" s="43" cm="1">
        <f t="array" aca="1" ref="DL545" ca="1">IFERROR(INDEX(Forecast_Capex_Input!BK$12:BK$286,$Z545)
*(INDEX(Forecast_Capex_Input!$H$12:$H$286,$Z545)=Repex),0)
*$DG545</f>
        <v>0</v>
      </c>
      <c r="DM545" s="43" cm="1">
        <f t="array" aca="1" ref="DM545" ca="1">IFERROR(INDEX(Forecast_Capex_Input!BL$12:BL$286,$Z545)
*(INDEX(Forecast_Capex_Input!$H$12:$H$286,$Z545)=Repex),0)
*$DG545</f>
        <v>0</v>
      </c>
      <c r="DO545" s="43" t="b" cm="1">
        <f t="array" aca="1" ref="DO545" ca="1">OR($G545=Forecast_Capex_Input!$BN$8:$BN$9)</f>
        <v>0</v>
      </c>
      <c r="DP545" s="43" cm="1">
        <f t="array" aca="1" ref="DP545" ca="1">IFERROR(INDEX(Forecast_Capex_Input!BO$12:BO$286,$Z545)
*(INDEX(Forecast_Capex_Input!$H$12:$H$286,$Z545)=Repex),0)
*$DO545</f>
        <v>0</v>
      </c>
      <c r="DQ545" s="43" cm="1">
        <f t="array" aca="1" ref="DQ545" ca="1">IFERROR(INDEX(Forecast_Capex_Input!BP$12:BP$286,$Z545)
*(INDEX(Forecast_Capex_Input!$H$12:$H$286,$Z545)=Repex),0)
*$DO545</f>
        <v>0</v>
      </c>
      <c r="DR545" s="43" cm="1">
        <f t="array" aca="1" ref="DR545" ca="1">IFERROR(INDEX(Forecast_Capex_Input!BQ$12:BQ$286,$Z545)
*(INDEX(Forecast_Capex_Input!$H$12:$H$286,$Z545)=Repex),0)
*$DO545</f>
        <v>0</v>
      </c>
      <c r="DS545" s="43" cm="1">
        <f t="array" aca="1" ref="DS545" ca="1">IFERROR(INDEX(Forecast_Capex_Input!BR$12:BR$286,$Z545)
*(INDEX(Forecast_Capex_Input!$H$12:$H$286,$Z545)=Repex),0)
*$DO545</f>
        <v>0</v>
      </c>
      <c r="DT545" s="43" cm="1">
        <f t="array" aca="1" ref="DT545" ca="1">IFERROR(INDEX(Forecast_Capex_Input!BS$12:BS$286,$Z545)
*(INDEX(Forecast_Capex_Input!$H$12:$H$286,$Z545)=Repex),0)
*$DO545</f>
        <v>0</v>
      </c>
      <c r="DV545" s="43" t="b" cm="1">
        <f t="array" aca="1" ref="DV545" ca="1">OR($G545=Forecast_Capex_Input!$BU$8:$BU$10)</f>
        <v>0</v>
      </c>
      <c r="DW545" s="43" cm="1">
        <f t="array" aca="1" ref="DW545" ca="1">IFERROR(INDEX(Forecast_Capex_Input!BV$12:BV$286,$Z545)
*(INDEX(Forecast_Capex_Input!$H$12:$H$286,$Z545)=Repex),0)
*$DV545</f>
        <v>0</v>
      </c>
      <c r="DX545" s="43" cm="1">
        <f t="array" aca="1" ref="DX545" ca="1">IFERROR(INDEX(Forecast_Capex_Input!BW$12:BW$286,$Z545)
*(INDEX(Forecast_Capex_Input!$H$12:$H$286,$Z545)=Repex),0)
*$DV545</f>
        <v>0</v>
      </c>
      <c r="DY545" s="43" cm="1">
        <f t="array" aca="1" ref="DY545" ca="1">IFERROR(INDEX(Forecast_Capex_Input!BX$12:BX$286,$Z545)
*(INDEX(Forecast_Capex_Input!$H$12:$H$286,$Z545)=Repex),0)
*$DV545</f>
        <v>0</v>
      </c>
      <c r="DZ545" s="43" cm="1">
        <f t="array" aca="1" ref="DZ545" ca="1">IFERROR(INDEX(Forecast_Capex_Input!BY$12:BY$286,$Z545)
*(INDEX(Forecast_Capex_Input!$H$12:$H$286,$Z545)=Repex),0)
*$DV545</f>
        <v>0</v>
      </c>
      <c r="EA545" s="43" cm="1">
        <f t="array" aca="1" ref="EA545" ca="1">IFERROR(INDEX(Forecast_Capex_Input!BZ$12:BZ$286,$Z545)
*(INDEX(Forecast_Capex_Input!$H$12:$H$286,$Z545)=Repex),0)
*$DV545</f>
        <v>0</v>
      </c>
      <c r="EB545" s="43" cm="1">
        <f t="array" aca="1" ref="EB545" ca="1">IFERROR(INDEX(Forecast_Capex_Input!CA$12:CA$286,$Z545)
*(INDEX(Forecast_Capex_Input!$H$12:$H$286,$Z545)=Repex),0)
*$DV545</f>
        <v>0</v>
      </c>
      <c r="EC545" s="43" cm="1">
        <f t="array" aca="1" ref="EC545" ca="1">IFERROR(INDEX(Forecast_Capex_Input!CB$12:CB$286,$Z545)
*(INDEX(Forecast_Capex_Input!$H$12:$H$286,$Z545)=Repex),0)
*$DV545</f>
        <v>0</v>
      </c>
      <c r="ED545" s="43" cm="1">
        <f t="array" aca="1" ref="ED545" ca="1">IFERROR(INDEX(Forecast_Capex_Input!CC$12:CC$286,$Z545)
*(INDEX(Forecast_Capex_Input!$H$12:$H$286,$Z545)=Repex),0)
*$DV545</f>
        <v>0</v>
      </c>
      <c r="EF545" s="86" t="str">
        <f t="shared" si="54"/>
        <v>N/A</v>
      </c>
      <c r="EG545" s="28" t="str">
        <f>IFERROR(RANK(EF545,EF$11:EF$1010,0)+COUNTIF(EF$11:EF545,EF545)-1,NA)</f>
        <v>N/A</v>
      </c>
    </row>
    <row r="546" spans="3:137" x14ac:dyDescent="0.2">
      <c r="C546" s="28">
        <f t="shared" si="55"/>
        <v>536</v>
      </c>
      <c r="D546" s="9" t="str" cm="1">
        <f t="array" ref="D546">IFERROR(INDEX(Forecast_Capex_Input!$D$12:$D$286,$Z546),NA)</f>
        <v>N/A</v>
      </c>
      <c r="E546" s="24" t="str" cm="1">
        <f t="array" ref="E546">IF($Z546=NA,NA,INDEX(Forecast_Capex_Input!$E$12:$E$286,$Z546))</f>
        <v>N/A</v>
      </c>
      <c r="F546" s="9" t="str" cm="1">
        <f t="array" aca="1" ref="F546" ca="1">IFERROR(INDEX(General!$E$25:$E$26,$AA546),NA)</f>
        <v>N/A</v>
      </c>
      <c r="G546" s="9" t="str" cm="1">
        <f t="array" aca="1" ref="G546" ca="1">IFERROR(INDEX(Forecast_Capex_Input!$AI$11:$BB$11,$AC546),NA)</f>
        <v>N/A</v>
      </c>
      <c r="H546" s="50" t="str" cm="1">
        <f t="array" aca="1" ref="H546" ca="1">IFERROR(INDEX(Forecast_Capex_Input!$AI$12:$BB$286,$Z546,$AC546),NA)</f>
        <v>N/A</v>
      </c>
      <c r="I546" s="150" t="str" cm="1">
        <f t="array" ref="I546">IFERROR(INDEX(Forecast_Capex_Input!$F$12:$F$286,$Z546),NA)</f>
        <v>N/A</v>
      </c>
      <c r="J546" s="150" t="str" cm="1">
        <f t="array" ref="J546">IFERROR(INDEX(Forecast_Capex_Input!G$12:G$286,$Z546),NA)</f>
        <v>N/A</v>
      </c>
      <c r="K546" s="150" t="str" cm="1">
        <f t="array" ref="K546">IFERROR(INDEX(Forecast_Capex_Input!H$12:H$286,$Z546),NA)</f>
        <v>N/A</v>
      </c>
      <c r="L546" s="150" t="str" cm="1">
        <f t="array" ref="L546">IFERROR(INDEX(Forecast_Capex_Input!I$12:I$286,$Z546),NA)</f>
        <v>N/A</v>
      </c>
      <c r="M546" s="150" t="str" cm="1">
        <f t="array" ref="M546">IFERROR(INDEX(Forecast_Capex_Input!J$12:J$286,$Z546),NA)</f>
        <v>N/A</v>
      </c>
      <c r="N546" s="150" t="str" cm="1">
        <f t="array" ref="N546">IFERROR(INDEX(Forecast_Capex_Input!K$12:K$286,$Z546),NA)</f>
        <v>N/A</v>
      </c>
      <c r="O546" s="150" t="str" cm="1">
        <f t="array" ref="O546">IFERROR(INDEX(Forecast_Capex_Input!L$12:L$286,$Z546),NA)</f>
        <v>N/A</v>
      </c>
      <c r="P546" s="150" t="str" cm="1">
        <f t="array" ref="P546">IFERROR(INDEX(Forecast_Capex_Input!M$12:M$286,$Z546),NA)</f>
        <v>N/A</v>
      </c>
      <c r="Q546" s="24" t="str" cm="1">
        <f t="array" ref="Q546">IFERROR(INDEX(Forecast_Capex_Input!N$12:N$286,$Z546),NA)</f>
        <v>N/A</v>
      </c>
      <c r="R546" s="190" cm="1">
        <f t="array" ref="R546">IFERROR(INDEX(Forecast_Capex_Input!O$12:O$286,$Z546),0)</f>
        <v>0</v>
      </c>
      <c r="S546" s="24" cm="1">
        <f t="array" ref="S546">IFERROR(INDEX(Forecast_Capex_Input!P$12:P$286,$Z546),0)</f>
        <v>0</v>
      </c>
      <c r="T546" s="150" t="str" cm="1">
        <f t="array" aca="1" ref="T546" ca="1">IFERROR(INDEX(General!$K$91:$K$110,$AC546),NA)</f>
        <v>N/A</v>
      </c>
      <c r="U546" s="43" cm="1">
        <f t="array" aca="1" ref="U546" ca="1">IFERROR(
IF($F546=General!$E$25,INDEX(Forecast_Capex_Input!S$12:S$286,$Z546),
INDEX(Forecast_Capex_Input!T$12:T$286,$Z546)),0)</f>
        <v>0</v>
      </c>
      <c r="V546" s="82" t="b">
        <f>IFERROR(INDEX(Overheads!$T$19:$T$26,MATCH($I546,Overheads!$E$19:$E$26,0)),FALSE)</f>
        <v>0</v>
      </c>
      <c r="W546" s="209" cm="1">
        <f t="array" ref="W546">IFERROR(
INDEX(Forecast_Capex_Input!CN$12:CN$286,$Z546),0)</f>
        <v>0</v>
      </c>
      <c r="X546" s="209">
        <f>IFERROR(
MATCH($W546,General!$L$39:$S$39,0),1)</f>
        <v>1</v>
      </c>
      <c r="Z546" s="28" t="str">
        <f>IFERROR(
IF(MATCH($C546,Forecast_Capex_Input!$CI$12:$CI$286,1)+1&gt;MAX(Forecast_Capex_Input!$C$12:$C$286),NA,
MATCH($C546,Forecast_Capex_Input!$CI$12:$CI$286,1)+1),1)</f>
        <v>N/A</v>
      </c>
      <c r="AA546" s="28" t="str" cm="1">
        <f t="array" aca="1" ref="AA546" ca="1">IFERROR(
IF(Z545&lt;&gt;Z546,1,
IF(COUNTIF(OFFSET(AA545,0,0,-INDEX(Forecast_Capex_Input!$CG$12:$CG$286,$Z546)),AA545)=INDEX(Forecast_Capex_Input!$CG$12:$CG$286,$Z546),AA545+1,AA545)),NA)</f>
        <v>N/A</v>
      </c>
      <c r="AB546" s="28" t="str" cm="1">
        <f t="array" ref="AB546">IFERROR($C546-IF($Z546=1,1,INDEX(Forecast_Capex_Input!$CI$12:$CI$286,$Z546-1))+1,NA)</f>
        <v>N/A</v>
      </c>
      <c r="AC546" s="28" t="str" cm="1">
        <f t="array" aca="1" ref="AC546" ca="1">IFERROR(IF(AA546=1,
INDEX(Forecast_Capex_Input!$AI$10:$BB$10,SMALL(IF(INDEX(Forecast_Capex_Input!$AI$12:$BB$286,$Z546,0)&gt;0,COLUMN(Forecast_Capex_Input!$AI$10:$BB$10)-COLUMN(Forecast_Capex_Input!$AI$12)+1),ROWS(OFFSET(AC545,0,0,-$AB546)))),
OFFSET(AC545,-INDEX(Forecast_Capex_Input!$CG$12:$CG$286,$Z546)+1,0)),NA)</f>
        <v>N/A</v>
      </c>
      <c r="AD546" s="28" t="str">
        <f t="shared" ca="1" si="52"/>
        <v>N/A</v>
      </c>
      <c r="AE546" s="82" t="b">
        <f t="shared" si="56"/>
        <v>0</v>
      </c>
      <c r="AF546" s="78" t="b">
        <v>0</v>
      </c>
      <c r="AG546" s="82" t="b">
        <f t="shared" si="53"/>
        <v>1</v>
      </c>
      <c r="AI546" s="55">
        <v>0</v>
      </c>
      <c r="AJ546" s="55">
        <v>0</v>
      </c>
      <c r="AK546" s="55">
        <v>0</v>
      </c>
      <c r="AL546" s="55">
        <v>0</v>
      </c>
      <c r="AM546" s="55">
        <v>0</v>
      </c>
      <c r="AN546" s="135">
        <v>0</v>
      </c>
      <c r="AP546" s="55">
        <v>0</v>
      </c>
      <c r="AQ546" s="55">
        <v>0</v>
      </c>
      <c r="AR546" s="55">
        <v>0</v>
      </c>
      <c r="AS546" s="55">
        <v>0</v>
      </c>
      <c r="AT546" s="55">
        <v>0</v>
      </c>
      <c r="AU546" s="135">
        <v>0</v>
      </c>
      <c r="AW546" s="55">
        <v>0</v>
      </c>
      <c r="AX546" s="55">
        <v>0</v>
      </c>
      <c r="AY546" s="55">
        <v>0</v>
      </c>
      <c r="AZ546" s="55">
        <v>0</v>
      </c>
      <c r="BA546" s="55">
        <v>0</v>
      </c>
      <c r="BB546" s="135">
        <v>0</v>
      </c>
      <c r="BD546" s="55">
        <v>0</v>
      </c>
      <c r="BE546" s="55">
        <v>0</v>
      </c>
      <c r="BF546" s="55">
        <v>0</v>
      </c>
      <c r="BG546" s="55">
        <v>0</v>
      </c>
      <c r="BH546" s="55">
        <v>0</v>
      </c>
      <c r="BI546" s="135">
        <v>0</v>
      </c>
      <c r="BK546" s="55">
        <v>0</v>
      </c>
      <c r="BL546" s="55">
        <v>0</v>
      </c>
      <c r="BM546" s="55">
        <v>0</v>
      </c>
      <c r="BN546" s="55">
        <v>0</v>
      </c>
      <c r="BO546" s="55">
        <v>0</v>
      </c>
      <c r="BP546" s="135">
        <v>0</v>
      </c>
      <c r="BR546" s="147">
        <v>0</v>
      </c>
      <c r="BS546" s="147">
        <v>0</v>
      </c>
      <c r="BT546" s="147">
        <v>0</v>
      </c>
      <c r="BU546" s="147">
        <v>0</v>
      </c>
      <c r="BV546" s="147">
        <v>0</v>
      </c>
      <c r="BX546" s="55">
        <v>0</v>
      </c>
      <c r="BY546" s="55">
        <v>0</v>
      </c>
      <c r="BZ546" s="55">
        <v>0</v>
      </c>
      <c r="CA546" s="55">
        <v>0</v>
      </c>
      <c r="CB546" s="55">
        <v>0</v>
      </c>
      <c r="CC546" s="135">
        <v>0</v>
      </c>
      <c r="CE546" s="55">
        <v>0</v>
      </c>
      <c r="CF546" s="55">
        <v>0</v>
      </c>
      <c r="CG546" s="55">
        <v>0</v>
      </c>
      <c r="CH546" s="55">
        <v>0</v>
      </c>
      <c r="CI546" s="55">
        <v>0</v>
      </c>
      <c r="CJ546" s="135">
        <v>0</v>
      </c>
      <c r="CL546" s="55">
        <v>0</v>
      </c>
      <c r="CM546" s="55">
        <v>0</v>
      </c>
      <c r="CN546" s="55">
        <v>0</v>
      </c>
      <c r="CO546" s="55">
        <v>0</v>
      </c>
      <c r="CP546" s="55">
        <v>0</v>
      </c>
      <c r="CQ546" s="135">
        <v>0</v>
      </c>
      <c r="CS546" s="67">
        <v>0</v>
      </c>
      <c r="CT546" s="67">
        <v>0</v>
      </c>
      <c r="CU546" s="67">
        <v>0</v>
      </c>
      <c r="CV546" s="67">
        <v>0</v>
      </c>
      <c r="CW546" s="67">
        <v>0</v>
      </c>
      <c r="CX546" s="135">
        <v>0</v>
      </c>
      <c r="CZ546" s="55">
        <v>0</v>
      </c>
      <c r="DA546" s="55">
        <v>0</v>
      </c>
      <c r="DB546" s="55">
        <v>0</v>
      </c>
      <c r="DC546" s="55">
        <v>0</v>
      </c>
      <c r="DD546" s="55">
        <v>0</v>
      </c>
      <c r="DE546" s="135">
        <v>0</v>
      </c>
      <c r="DG546" s="43" t="b" cm="1">
        <f t="array" aca="1" ref="DG546" ca="1">OR($G546=Forecast_Capex_Input!$BF$8:$BF$10)</f>
        <v>0</v>
      </c>
      <c r="DH546" s="43" cm="1">
        <f t="array" aca="1" ref="DH546" ca="1">IFERROR(INDEX(Forecast_Capex_Input!BG$12:BG$286,$Z546)
*(INDEX(Forecast_Capex_Input!$H$12:$H$286,$Z546)=Repex),0)
*$DG546</f>
        <v>0</v>
      </c>
      <c r="DI546" s="43" cm="1">
        <f t="array" aca="1" ref="DI546" ca="1">IFERROR(INDEX(Forecast_Capex_Input!BH$12:BH$286,$Z546)
*(INDEX(Forecast_Capex_Input!$H$12:$H$286,$Z546)=Repex),0)
*$DG546</f>
        <v>0</v>
      </c>
      <c r="DJ546" s="43" cm="1">
        <f t="array" aca="1" ref="DJ546" ca="1">IFERROR(INDEX(Forecast_Capex_Input!BI$12:BI$286,$Z546)
*(INDEX(Forecast_Capex_Input!$H$12:$H$286,$Z546)=Repex),0)
*$DG546</f>
        <v>0</v>
      </c>
      <c r="DK546" s="43" cm="1">
        <f t="array" aca="1" ref="DK546" ca="1">IFERROR(INDEX(Forecast_Capex_Input!BJ$12:BJ$286,$Z546)
*(INDEX(Forecast_Capex_Input!$H$12:$H$286,$Z546)=Repex),0)
*$DG546</f>
        <v>0</v>
      </c>
      <c r="DL546" s="43" cm="1">
        <f t="array" aca="1" ref="DL546" ca="1">IFERROR(INDEX(Forecast_Capex_Input!BK$12:BK$286,$Z546)
*(INDEX(Forecast_Capex_Input!$H$12:$H$286,$Z546)=Repex),0)
*$DG546</f>
        <v>0</v>
      </c>
      <c r="DM546" s="43" cm="1">
        <f t="array" aca="1" ref="DM546" ca="1">IFERROR(INDEX(Forecast_Capex_Input!BL$12:BL$286,$Z546)
*(INDEX(Forecast_Capex_Input!$H$12:$H$286,$Z546)=Repex),0)
*$DG546</f>
        <v>0</v>
      </c>
      <c r="DO546" s="43" t="b" cm="1">
        <f t="array" aca="1" ref="DO546" ca="1">OR($G546=Forecast_Capex_Input!$BN$8:$BN$9)</f>
        <v>0</v>
      </c>
      <c r="DP546" s="43" cm="1">
        <f t="array" aca="1" ref="DP546" ca="1">IFERROR(INDEX(Forecast_Capex_Input!BO$12:BO$286,$Z546)
*(INDEX(Forecast_Capex_Input!$H$12:$H$286,$Z546)=Repex),0)
*$DO546</f>
        <v>0</v>
      </c>
      <c r="DQ546" s="43" cm="1">
        <f t="array" aca="1" ref="DQ546" ca="1">IFERROR(INDEX(Forecast_Capex_Input!BP$12:BP$286,$Z546)
*(INDEX(Forecast_Capex_Input!$H$12:$H$286,$Z546)=Repex),0)
*$DO546</f>
        <v>0</v>
      </c>
      <c r="DR546" s="43" cm="1">
        <f t="array" aca="1" ref="DR546" ca="1">IFERROR(INDEX(Forecast_Capex_Input!BQ$12:BQ$286,$Z546)
*(INDEX(Forecast_Capex_Input!$H$12:$H$286,$Z546)=Repex),0)
*$DO546</f>
        <v>0</v>
      </c>
      <c r="DS546" s="43" cm="1">
        <f t="array" aca="1" ref="DS546" ca="1">IFERROR(INDEX(Forecast_Capex_Input!BR$12:BR$286,$Z546)
*(INDEX(Forecast_Capex_Input!$H$12:$H$286,$Z546)=Repex),0)
*$DO546</f>
        <v>0</v>
      </c>
      <c r="DT546" s="43" cm="1">
        <f t="array" aca="1" ref="DT546" ca="1">IFERROR(INDEX(Forecast_Capex_Input!BS$12:BS$286,$Z546)
*(INDEX(Forecast_Capex_Input!$H$12:$H$286,$Z546)=Repex),0)
*$DO546</f>
        <v>0</v>
      </c>
      <c r="DV546" s="43" t="b" cm="1">
        <f t="array" aca="1" ref="DV546" ca="1">OR($G546=Forecast_Capex_Input!$BU$8:$BU$10)</f>
        <v>0</v>
      </c>
      <c r="DW546" s="43" cm="1">
        <f t="array" aca="1" ref="DW546" ca="1">IFERROR(INDEX(Forecast_Capex_Input!BV$12:BV$286,$Z546)
*(INDEX(Forecast_Capex_Input!$H$12:$H$286,$Z546)=Repex),0)
*$DV546</f>
        <v>0</v>
      </c>
      <c r="DX546" s="43" cm="1">
        <f t="array" aca="1" ref="DX546" ca="1">IFERROR(INDEX(Forecast_Capex_Input!BW$12:BW$286,$Z546)
*(INDEX(Forecast_Capex_Input!$H$12:$H$286,$Z546)=Repex),0)
*$DV546</f>
        <v>0</v>
      </c>
      <c r="DY546" s="43" cm="1">
        <f t="array" aca="1" ref="DY546" ca="1">IFERROR(INDEX(Forecast_Capex_Input!BX$12:BX$286,$Z546)
*(INDEX(Forecast_Capex_Input!$H$12:$H$286,$Z546)=Repex),0)
*$DV546</f>
        <v>0</v>
      </c>
      <c r="DZ546" s="43" cm="1">
        <f t="array" aca="1" ref="DZ546" ca="1">IFERROR(INDEX(Forecast_Capex_Input!BY$12:BY$286,$Z546)
*(INDEX(Forecast_Capex_Input!$H$12:$H$286,$Z546)=Repex),0)
*$DV546</f>
        <v>0</v>
      </c>
      <c r="EA546" s="43" cm="1">
        <f t="array" aca="1" ref="EA546" ca="1">IFERROR(INDEX(Forecast_Capex_Input!BZ$12:BZ$286,$Z546)
*(INDEX(Forecast_Capex_Input!$H$12:$H$286,$Z546)=Repex),0)
*$DV546</f>
        <v>0</v>
      </c>
      <c r="EB546" s="43" cm="1">
        <f t="array" aca="1" ref="EB546" ca="1">IFERROR(INDEX(Forecast_Capex_Input!CA$12:CA$286,$Z546)
*(INDEX(Forecast_Capex_Input!$H$12:$H$286,$Z546)=Repex),0)
*$DV546</f>
        <v>0</v>
      </c>
      <c r="EC546" s="43" cm="1">
        <f t="array" aca="1" ref="EC546" ca="1">IFERROR(INDEX(Forecast_Capex_Input!CB$12:CB$286,$Z546)
*(INDEX(Forecast_Capex_Input!$H$12:$H$286,$Z546)=Repex),0)
*$DV546</f>
        <v>0</v>
      </c>
      <c r="ED546" s="43" cm="1">
        <f t="array" aca="1" ref="ED546" ca="1">IFERROR(INDEX(Forecast_Capex_Input!CC$12:CC$286,$Z546)
*(INDEX(Forecast_Capex_Input!$H$12:$H$286,$Z546)=Repex),0)
*$DV546</f>
        <v>0</v>
      </c>
      <c r="EF546" s="86" t="str">
        <f t="shared" si="54"/>
        <v>N/A</v>
      </c>
      <c r="EG546" s="28" t="str">
        <f>IFERROR(RANK(EF546,EF$11:EF$1010,0)+COUNTIF(EF$11:EF546,EF546)-1,NA)</f>
        <v>N/A</v>
      </c>
    </row>
    <row r="547" spans="3:137" x14ac:dyDescent="0.2">
      <c r="C547" s="28">
        <f t="shared" si="55"/>
        <v>537</v>
      </c>
      <c r="D547" s="9" t="str" cm="1">
        <f t="array" ref="D547">IFERROR(INDEX(Forecast_Capex_Input!$D$12:$D$286,$Z547),NA)</f>
        <v>N/A</v>
      </c>
      <c r="E547" s="24" t="str" cm="1">
        <f t="array" ref="E547">IF($Z547=NA,NA,INDEX(Forecast_Capex_Input!$E$12:$E$286,$Z547))</f>
        <v>N/A</v>
      </c>
      <c r="F547" s="9" t="str" cm="1">
        <f t="array" aca="1" ref="F547" ca="1">IFERROR(INDEX(General!$E$25:$E$26,$AA547),NA)</f>
        <v>N/A</v>
      </c>
      <c r="G547" s="9" t="str" cm="1">
        <f t="array" aca="1" ref="G547" ca="1">IFERROR(INDEX(Forecast_Capex_Input!$AI$11:$BB$11,$AC547),NA)</f>
        <v>N/A</v>
      </c>
      <c r="H547" s="50" t="str" cm="1">
        <f t="array" aca="1" ref="H547" ca="1">IFERROR(INDEX(Forecast_Capex_Input!$AI$12:$BB$286,$Z547,$AC547),NA)</f>
        <v>N/A</v>
      </c>
      <c r="I547" s="150" t="str" cm="1">
        <f t="array" ref="I547">IFERROR(INDEX(Forecast_Capex_Input!$F$12:$F$286,$Z547),NA)</f>
        <v>N/A</v>
      </c>
      <c r="J547" s="150" t="str" cm="1">
        <f t="array" ref="J547">IFERROR(INDEX(Forecast_Capex_Input!G$12:G$286,$Z547),NA)</f>
        <v>N/A</v>
      </c>
      <c r="K547" s="150" t="str" cm="1">
        <f t="array" ref="K547">IFERROR(INDEX(Forecast_Capex_Input!H$12:H$286,$Z547),NA)</f>
        <v>N/A</v>
      </c>
      <c r="L547" s="150" t="str" cm="1">
        <f t="array" ref="L547">IFERROR(INDEX(Forecast_Capex_Input!I$12:I$286,$Z547),NA)</f>
        <v>N/A</v>
      </c>
      <c r="M547" s="150" t="str" cm="1">
        <f t="array" ref="M547">IFERROR(INDEX(Forecast_Capex_Input!J$12:J$286,$Z547),NA)</f>
        <v>N/A</v>
      </c>
      <c r="N547" s="150" t="str" cm="1">
        <f t="array" ref="N547">IFERROR(INDEX(Forecast_Capex_Input!K$12:K$286,$Z547),NA)</f>
        <v>N/A</v>
      </c>
      <c r="O547" s="150" t="str" cm="1">
        <f t="array" ref="O547">IFERROR(INDEX(Forecast_Capex_Input!L$12:L$286,$Z547),NA)</f>
        <v>N/A</v>
      </c>
      <c r="P547" s="150" t="str" cm="1">
        <f t="array" ref="P547">IFERROR(INDEX(Forecast_Capex_Input!M$12:M$286,$Z547),NA)</f>
        <v>N/A</v>
      </c>
      <c r="Q547" s="24" t="str" cm="1">
        <f t="array" ref="Q547">IFERROR(INDEX(Forecast_Capex_Input!N$12:N$286,$Z547),NA)</f>
        <v>N/A</v>
      </c>
      <c r="R547" s="190" cm="1">
        <f t="array" ref="R547">IFERROR(INDEX(Forecast_Capex_Input!O$12:O$286,$Z547),0)</f>
        <v>0</v>
      </c>
      <c r="S547" s="24" cm="1">
        <f t="array" ref="S547">IFERROR(INDEX(Forecast_Capex_Input!P$12:P$286,$Z547),0)</f>
        <v>0</v>
      </c>
      <c r="T547" s="150" t="str" cm="1">
        <f t="array" aca="1" ref="T547" ca="1">IFERROR(INDEX(General!$K$91:$K$110,$AC547),NA)</f>
        <v>N/A</v>
      </c>
      <c r="U547" s="43" cm="1">
        <f t="array" aca="1" ref="U547" ca="1">IFERROR(
IF($F547=General!$E$25,INDEX(Forecast_Capex_Input!S$12:S$286,$Z547),
INDEX(Forecast_Capex_Input!T$12:T$286,$Z547)),0)</f>
        <v>0</v>
      </c>
      <c r="V547" s="82" t="b">
        <f>IFERROR(INDEX(Overheads!$T$19:$T$26,MATCH($I547,Overheads!$E$19:$E$26,0)),FALSE)</f>
        <v>0</v>
      </c>
      <c r="W547" s="209" cm="1">
        <f t="array" ref="W547">IFERROR(
INDEX(Forecast_Capex_Input!CN$12:CN$286,$Z547),0)</f>
        <v>0</v>
      </c>
      <c r="X547" s="209">
        <f>IFERROR(
MATCH($W547,General!$L$39:$S$39,0),1)</f>
        <v>1</v>
      </c>
      <c r="Z547" s="28" t="str">
        <f>IFERROR(
IF(MATCH($C547,Forecast_Capex_Input!$CI$12:$CI$286,1)+1&gt;MAX(Forecast_Capex_Input!$C$12:$C$286),NA,
MATCH($C547,Forecast_Capex_Input!$CI$12:$CI$286,1)+1),1)</f>
        <v>N/A</v>
      </c>
      <c r="AA547" s="28" t="str" cm="1">
        <f t="array" aca="1" ref="AA547" ca="1">IFERROR(
IF(Z546&lt;&gt;Z547,1,
IF(COUNTIF(OFFSET(AA546,0,0,-INDEX(Forecast_Capex_Input!$CG$12:$CG$286,$Z547)),AA546)=INDEX(Forecast_Capex_Input!$CG$12:$CG$286,$Z547),AA546+1,AA546)),NA)</f>
        <v>N/A</v>
      </c>
      <c r="AB547" s="28" t="str" cm="1">
        <f t="array" ref="AB547">IFERROR($C547-IF($Z547=1,1,INDEX(Forecast_Capex_Input!$CI$12:$CI$286,$Z547-1))+1,NA)</f>
        <v>N/A</v>
      </c>
      <c r="AC547" s="28" t="str" cm="1">
        <f t="array" aca="1" ref="AC547" ca="1">IFERROR(IF(AA547=1,
INDEX(Forecast_Capex_Input!$AI$10:$BB$10,SMALL(IF(INDEX(Forecast_Capex_Input!$AI$12:$BB$286,$Z547,0)&gt;0,COLUMN(Forecast_Capex_Input!$AI$10:$BB$10)-COLUMN(Forecast_Capex_Input!$AI$12)+1),ROWS(OFFSET(AC546,0,0,-$AB547)))),
OFFSET(AC546,-INDEX(Forecast_Capex_Input!$CG$12:$CG$286,$Z547)+1,0)),NA)</f>
        <v>N/A</v>
      </c>
      <c r="AD547" s="28" t="str">
        <f t="shared" ca="1" si="52"/>
        <v>N/A</v>
      </c>
      <c r="AE547" s="82" t="b">
        <f t="shared" si="56"/>
        <v>0</v>
      </c>
      <c r="AF547" s="78" t="b">
        <v>0</v>
      </c>
      <c r="AG547" s="82" t="b">
        <f t="shared" si="53"/>
        <v>1</v>
      </c>
      <c r="AI547" s="55">
        <v>0</v>
      </c>
      <c r="AJ547" s="55">
        <v>0</v>
      </c>
      <c r="AK547" s="55">
        <v>0</v>
      </c>
      <c r="AL547" s="55">
        <v>0</v>
      </c>
      <c r="AM547" s="55">
        <v>0</v>
      </c>
      <c r="AN547" s="135">
        <v>0</v>
      </c>
      <c r="AP547" s="55">
        <v>0</v>
      </c>
      <c r="AQ547" s="55">
        <v>0</v>
      </c>
      <c r="AR547" s="55">
        <v>0</v>
      </c>
      <c r="AS547" s="55">
        <v>0</v>
      </c>
      <c r="AT547" s="55">
        <v>0</v>
      </c>
      <c r="AU547" s="135">
        <v>0</v>
      </c>
      <c r="AW547" s="55">
        <v>0</v>
      </c>
      <c r="AX547" s="55">
        <v>0</v>
      </c>
      <c r="AY547" s="55">
        <v>0</v>
      </c>
      <c r="AZ547" s="55">
        <v>0</v>
      </c>
      <c r="BA547" s="55">
        <v>0</v>
      </c>
      <c r="BB547" s="135">
        <v>0</v>
      </c>
      <c r="BD547" s="55">
        <v>0</v>
      </c>
      <c r="BE547" s="55">
        <v>0</v>
      </c>
      <c r="BF547" s="55">
        <v>0</v>
      </c>
      <c r="BG547" s="55">
        <v>0</v>
      </c>
      <c r="BH547" s="55">
        <v>0</v>
      </c>
      <c r="BI547" s="135">
        <v>0</v>
      </c>
      <c r="BK547" s="55">
        <v>0</v>
      </c>
      <c r="BL547" s="55">
        <v>0</v>
      </c>
      <c r="BM547" s="55">
        <v>0</v>
      </c>
      <c r="BN547" s="55">
        <v>0</v>
      </c>
      <c r="BO547" s="55">
        <v>0</v>
      </c>
      <c r="BP547" s="135">
        <v>0</v>
      </c>
      <c r="BR547" s="147">
        <v>0</v>
      </c>
      <c r="BS547" s="147">
        <v>0</v>
      </c>
      <c r="BT547" s="147">
        <v>0</v>
      </c>
      <c r="BU547" s="147">
        <v>0</v>
      </c>
      <c r="BV547" s="147">
        <v>0</v>
      </c>
      <c r="BX547" s="55">
        <v>0</v>
      </c>
      <c r="BY547" s="55">
        <v>0</v>
      </c>
      <c r="BZ547" s="55">
        <v>0</v>
      </c>
      <c r="CA547" s="55">
        <v>0</v>
      </c>
      <c r="CB547" s="55">
        <v>0</v>
      </c>
      <c r="CC547" s="135">
        <v>0</v>
      </c>
      <c r="CE547" s="55">
        <v>0</v>
      </c>
      <c r="CF547" s="55">
        <v>0</v>
      </c>
      <c r="CG547" s="55">
        <v>0</v>
      </c>
      <c r="CH547" s="55">
        <v>0</v>
      </c>
      <c r="CI547" s="55">
        <v>0</v>
      </c>
      <c r="CJ547" s="135">
        <v>0</v>
      </c>
      <c r="CL547" s="55">
        <v>0</v>
      </c>
      <c r="CM547" s="55">
        <v>0</v>
      </c>
      <c r="CN547" s="55">
        <v>0</v>
      </c>
      <c r="CO547" s="55">
        <v>0</v>
      </c>
      <c r="CP547" s="55">
        <v>0</v>
      </c>
      <c r="CQ547" s="135">
        <v>0</v>
      </c>
      <c r="CS547" s="67">
        <v>0</v>
      </c>
      <c r="CT547" s="67">
        <v>0</v>
      </c>
      <c r="CU547" s="67">
        <v>0</v>
      </c>
      <c r="CV547" s="67">
        <v>0</v>
      </c>
      <c r="CW547" s="67">
        <v>0</v>
      </c>
      <c r="CX547" s="135">
        <v>0</v>
      </c>
      <c r="CZ547" s="55">
        <v>0</v>
      </c>
      <c r="DA547" s="55">
        <v>0</v>
      </c>
      <c r="DB547" s="55">
        <v>0</v>
      </c>
      <c r="DC547" s="55">
        <v>0</v>
      </c>
      <c r="DD547" s="55">
        <v>0</v>
      </c>
      <c r="DE547" s="135">
        <v>0</v>
      </c>
      <c r="DG547" s="43" t="b" cm="1">
        <f t="array" aca="1" ref="DG547" ca="1">OR($G547=Forecast_Capex_Input!$BF$8:$BF$10)</f>
        <v>0</v>
      </c>
      <c r="DH547" s="43" cm="1">
        <f t="array" aca="1" ref="DH547" ca="1">IFERROR(INDEX(Forecast_Capex_Input!BG$12:BG$286,$Z547)
*(INDEX(Forecast_Capex_Input!$H$12:$H$286,$Z547)=Repex),0)
*$DG547</f>
        <v>0</v>
      </c>
      <c r="DI547" s="43" cm="1">
        <f t="array" aca="1" ref="DI547" ca="1">IFERROR(INDEX(Forecast_Capex_Input!BH$12:BH$286,$Z547)
*(INDEX(Forecast_Capex_Input!$H$12:$H$286,$Z547)=Repex),0)
*$DG547</f>
        <v>0</v>
      </c>
      <c r="DJ547" s="43" cm="1">
        <f t="array" aca="1" ref="DJ547" ca="1">IFERROR(INDEX(Forecast_Capex_Input!BI$12:BI$286,$Z547)
*(INDEX(Forecast_Capex_Input!$H$12:$H$286,$Z547)=Repex),0)
*$DG547</f>
        <v>0</v>
      </c>
      <c r="DK547" s="43" cm="1">
        <f t="array" aca="1" ref="DK547" ca="1">IFERROR(INDEX(Forecast_Capex_Input!BJ$12:BJ$286,$Z547)
*(INDEX(Forecast_Capex_Input!$H$12:$H$286,$Z547)=Repex),0)
*$DG547</f>
        <v>0</v>
      </c>
      <c r="DL547" s="43" cm="1">
        <f t="array" aca="1" ref="DL547" ca="1">IFERROR(INDEX(Forecast_Capex_Input!BK$12:BK$286,$Z547)
*(INDEX(Forecast_Capex_Input!$H$12:$H$286,$Z547)=Repex),0)
*$DG547</f>
        <v>0</v>
      </c>
      <c r="DM547" s="43" cm="1">
        <f t="array" aca="1" ref="DM547" ca="1">IFERROR(INDEX(Forecast_Capex_Input!BL$12:BL$286,$Z547)
*(INDEX(Forecast_Capex_Input!$H$12:$H$286,$Z547)=Repex),0)
*$DG547</f>
        <v>0</v>
      </c>
      <c r="DO547" s="43" t="b" cm="1">
        <f t="array" aca="1" ref="DO547" ca="1">OR($G547=Forecast_Capex_Input!$BN$8:$BN$9)</f>
        <v>0</v>
      </c>
      <c r="DP547" s="43" cm="1">
        <f t="array" aca="1" ref="DP547" ca="1">IFERROR(INDEX(Forecast_Capex_Input!BO$12:BO$286,$Z547)
*(INDEX(Forecast_Capex_Input!$H$12:$H$286,$Z547)=Repex),0)
*$DO547</f>
        <v>0</v>
      </c>
      <c r="DQ547" s="43" cm="1">
        <f t="array" aca="1" ref="DQ547" ca="1">IFERROR(INDEX(Forecast_Capex_Input!BP$12:BP$286,$Z547)
*(INDEX(Forecast_Capex_Input!$H$12:$H$286,$Z547)=Repex),0)
*$DO547</f>
        <v>0</v>
      </c>
      <c r="DR547" s="43" cm="1">
        <f t="array" aca="1" ref="DR547" ca="1">IFERROR(INDEX(Forecast_Capex_Input!BQ$12:BQ$286,$Z547)
*(INDEX(Forecast_Capex_Input!$H$12:$H$286,$Z547)=Repex),0)
*$DO547</f>
        <v>0</v>
      </c>
      <c r="DS547" s="43" cm="1">
        <f t="array" aca="1" ref="DS547" ca="1">IFERROR(INDEX(Forecast_Capex_Input!BR$12:BR$286,$Z547)
*(INDEX(Forecast_Capex_Input!$H$12:$H$286,$Z547)=Repex),0)
*$DO547</f>
        <v>0</v>
      </c>
      <c r="DT547" s="43" cm="1">
        <f t="array" aca="1" ref="DT547" ca="1">IFERROR(INDEX(Forecast_Capex_Input!BS$12:BS$286,$Z547)
*(INDEX(Forecast_Capex_Input!$H$12:$H$286,$Z547)=Repex),0)
*$DO547</f>
        <v>0</v>
      </c>
      <c r="DV547" s="43" t="b" cm="1">
        <f t="array" aca="1" ref="DV547" ca="1">OR($G547=Forecast_Capex_Input!$BU$8:$BU$10)</f>
        <v>0</v>
      </c>
      <c r="DW547" s="43" cm="1">
        <f t="array" aca="1" ref="DW547" ca="1">IFERROR(INDEX(Forecast_Capex_Input!BV$12:BV$286,$Z547)
*(INDEX(Forecast_Capex_Input!$H$12:$H$286,$Z547)=Repex),0)
*$DV547</f>
        <v>0</v>
      </c>
      <c r="DX547" s="43" cm="1">
        <f t="array" aca="1" ref="DX547" ca="1">IFERROR(INDEX(Forecast_Capex_Input!BW$12:BW$286,$Z547)
*(INDEX(Forecast_Capex_Input!$H$12:$H$286,$Z547)=Repex),0)
*$DV547</f>
        <v>0</v>
      </c>
      <c r="DY547" s="43" cm="1">
        <f t="array" aca="1" ref="DY547" ca="1">IFERROR(INDEX(Forecast_Capex_Input!BX$12:BX$286,$Z547)
*(INDEX(Forecast_Capex_Input!$H$12:$H$286,$Z547)=Repex),0)
*$DV547</f>
        <v>0</v>
      </c>
      <c r="DZ547" s="43" cm="1">
        <f t="array" aca="1" ref="DZ547" ca="1">IFERROR(INDEX(Forecast_Capex_Input!BY$12:BY$286,$Z547)
*(INDEX(Forecast_Capex_Input!$H$12:$H$286,$Z547)=Repex),0)
*$DV547</f>
        <v>0</v>
      </c>
      <c r="EA547" s="43" cm="1">
        <f t="array" aca="1" ref="EA547" ca="1">IFERROR(INDEX(Forecast_Capex_Input!BZ$12:BZ$286,$Z547)
*(INDEX(Forecast_Capex_Input!$H$12:$H$286,$Z547)=Repex),0)
*$DV547</f>
        <v>0</v>
      </c>
      <c r="EB547" s="43" cm="1">
        <f t="array" aca="1" ref="EB547" ca="1">IFERROR(INDEX(Forecast_Capex_Input!CA$12:CA$286,$Z547)
*(INDEX(Forecast_Capex_Input!$H$12:$H$286,$Z547)=Repex),0)
*$DV547</f>
        <v>0</v>
      </c>
      <c r="EC547" s="43" cm="1">
        <f t="array" aca="1" ref="EC547" ca="1">IFERROR(INDEX(Forecast_Capex_Input!CB$12:CB$286,$Z547)
*(INDEX(Forecast_Capex_Input!$H$12:$H$286,$Z547)=Repex),0)
*$DV547</f>
        <v>0</v>
      </c>
      <c r="ED547" s="43" cm="1">
        <f t="array" aca="1" ref="ED547" ca="1">IFERROR(INDEX(Forecast_Capex_Input!CC$12:CC$286,$Z547)
*(INDEX(Forecast_Capex_Input!$H$12:$H$286,$Z547)=Repex),0)
*$DV547</f>
        <v>0</v>
      </c>
      <c r="EF547" s="86" t="str">
        <f t="shared" si="54"/>
        <v>N/A</v>
      </c>
      <c r="EG547" s="28" t="str">
        <f>IFERROR(RANK(EF547,EF$11:EF$1010,0)+COUNTIF(EF$11:EF547,EF547)-1,NA)</f>
        <v>N/A</v>
      </c>
    </row>
    <row r="548" spans="3:137" x14ac:dyDescent="0.2">
      <c r="C548" s="28">
        <f t="shared" si="55"/>
        <v>538</v>
      </c>
      <c r="D548" s="9" t="str" cm="1">
        <f t="array" ref="D548">IFERROR(INDEX(Forecast_Capex_Input!$D$12:$D$286,$Z548),NA)</f>
        <v>N/A</v>
      </c>
      <c r="E548" s="24" t="str" cm="1">
        <f t="array" ref="E548">IF($Z548=NA,NA,INDEX(Forecast_Capex_Input!$E$12:$E$286,$Z548))</f>
        <v>N/A</v>
      </c>
      <c r="F548" s="9" t="str" cm="1">
        <f t="array" aca="1" ref="F548" ca="1">IFERROR(INDEX(General!$E$25:$E$26,$AA548),NA)</f>
        <v>N/A</v>
      </c>
      <c r="G548" s="9" t="str" cm="1">
        <f t="array" aca="1" ref="G548" ca="1">IFERROR(INDEX(Forecast_Capex_Input!$AI$11:$BB$11,$AC548),NA)</f>
        <v>N/A</v>
      </c>
      <c r="H548" s="50" t="str" cm="1">
        <f t="array" aca="1" ref="H548" ca="1">IFERROR(INDEX(Forecast_Capex_Input!$AI$12:$BB$286,$Z548,$AC548),NA)</f>
        <v>N/A</v>
      </c>
      <c r="I548" s="150" t="str" cm="1">
        <f t="array" ref="I548">IFERROR(INDEX(Forecast_Capex_Input!$F$12:$F$286,$Z548),NA)</f>
        <v>N/A</v>
      </c>
      <c r="J548" s="150" t="str" cm="1">
        <f t="array" ref="J548">IFERROR(INDEX(Forecast_Capex_Input!G$12:G$286,$Z548),NA)</f>
        <v>N/A</v>
      </c>
      <c r="K548" s="150" t="str" cm="1">
        <f t="array" ref="K548">IFERROR(INDEX(Forecast_Capex_Input!H$12:H$286,$Z548),NA)</f>
        <v>N/A</v>
      </c>
      <c r="L548" s="150" t="str" cm="1">
        <f t="array" ref="L548">IFERROR(INDEX(Forecast_Capex_Input!I$12:I$286,$Z548),NA)</f>
        <v>N/A</v>
      </c>
      <c r="M548" s="150" t="str" cm="1">
        <f t="array" ref="M548">IFERROR(INDEX(Forecast_Capex_Input!J$12:J$286,$Z548),NA)</f>
        <v>N/A</v>
      </c>
      <c r="N548" s="150" t="str" cm="1">
        <f t="array" ref="N548">IFERROR(INDEX(Forecast_Capex_Input!K$12:K$286,$Z548),NA)</f>
        <v>N/A</v>
      </c>
      <c r="O548" s="150" t="str" cm="1">
        <f t="array" ref="O548">IFERROR(INDEX(Forecast_Capex_Input!L$12:L$286,$Z548),NA)</f>
        <v>N/A</v>
      </c>
      <c r="P548" s="150" t="str" cm="1">
        <f t="array" ref="P548">IFERROR(INDEX(Forecast_Capex_Input!M$12:M$286,$Z548),NA)</f>
        <v>N/A</v>
      </c>
      <c r="Q548" s="24" t="str" cm="1">
        <f t="array" ref="Q548">IFERROR(INDEX(Forecast_Capex_Input!N$12:N$286,$Z548),NA)</f>
        <v>N/A</v>
      </c>
      <c r="R548" s="190" cm="1">
        <f t="array" ref="R548">IFERROR(INDEX(Forecast_Capex_Input!O$12:O$286,$Z548),0)</f>
        <v>0</v>
      </c>
      <c r="S548" s="24" cm="1">
        <f t="array" ref="S548">IFERROR(INDEX(Forecast_Capex_Input!P$12:P$286,$Z548),0)</f>
        <v>0</v>
      </c>
      <c r="T548" s="150" t="str" cm="1">
        <f t="array" aca="1" ref="T548" ca="1">IFERROR(INDEX(General!$K$91:$K$110,$AC548),NA)</f>
        <v>N/A</v>
      </c>
      <c r="U548" s="43" cm="1">
        <f t="array" aca="1" ref="U548" ca="1">IFERROR(
IF($F548=General!$E$25,INDEX(Forecast_Capex_Input!S$12:S$286,$Z548),
INDEX(Forecast_Capex_Input!T$12:T$286,$Z548)),0)</f>
        <v>0</v>
      </c>
      <c r="V548" s="82" t="b">
        <f>IFERROR(INDEX(Overheads!$T$19:$T$26,MATCH($I548,Overheads!$E$19:$E$26,0)),FALSE)</f>
        <v>0</v>
      </c>
      <c r="W548" s="209" cm="1">
        <f t="array" ref="W548">IFERROR(
INDEX(Forecast_Capex_Input!CN$12:CN$286,$Z548),0)</f>
        <v>0</v>
      </c>
      <c r="X548" s="209">
        <f>IFERROR(
MATCH($W548,General!$L$39:$S$39,0),1)</f>
        <v>1</v>
      </c>
      <c r="Z548" s="28" t="str">
        <f>IFERROR(
IF(MATCH($C548,Forecast_Capex_Input!$CI$12:$CI$286,1)+1&gt;MAX(Forecast_Capex_Input!$C$12:$C$286),NA,
MATCH($C548,Forecast_Capex_Input!$CI$12:$CI$286,1)+1),1)</f>
        <v>N/A</v>
      </c>
      <c r="AA548" s="28" t="str" cm="1">
        <f t="array" aca="1" ref="AA548" ca="1">IFERROR(
IF(Z547&lt;&gt;Z548,1,
IF(COUNTIF(OFFSET(AA547,0,0,-INDEX(Forecast_Capex_Input!$CG$12:$CG$286,$Z548)),AA547)=INDEX(Forecast_Capex_Input!$CG$12:$CG$286,$Z548),AA547+1,AA547)),NA)</f>
        <v>N/A</v>
      </c>
      <c r="AB548" s="28" t="str" cm="1">
        <f t="array" ref="AB548">IFERROR($C548-IF($Z548=1,1,INDEX(Forecast_Capex_Input!$CI$12:$CI$286,$Z548-1))+1,NA)</f>
        <v>N/A</v>
      </c>
      <c r="AC548" s="28" t="str" cm="1">
        <f t="array" aca="1" ref="AC548" ca="1">IFERROR(IF(AA548=1,
INDEX(Forecast_Capex_Input!$AI$10:$BB$10,SMALL(IF(INDEX(Forecast_Capex_Input!$AI$12:$BB$286,$Z548,0)&gt;0,COLUMN(Forecast_Capex_Input!$AI$10:$BB$10)-COLUMN(Forecast_Capex_Input!$AI$12)+1),ROWS(OFFSET(AC547,0,0,-$AB548)))),
OFFSET(AC547,-INDEX(Forecast_Capex_Input!$CG$12:$CG$286,$Z548)+1,0)),NA)</f>
        <v>N/A</v>
      </c>
      <c r="AD548" s="28" t="str">
        <f t="shared" ca="1" si="52"/>
        <v>N/A</v>
      </c>
      <c r="AE548" s="82" t="b">
        <f t="shared" si="56"/>
        <v>0</v>
      </c>
      <c r="AF548" s="78" t="b">
        <v>0</v>
      </c>
      <c r="AG548" s="82" t="b">
        <f t="shared" si="53"/>
        <v>1</v>
      </c>
      <c r="AI548" s="55">
        <v>0</v>
      </c>
      <c r="AJ548" s="55">
        <v>0</v>
      </c>
      <c r="AK548" s="55">
        <v>0</v>
      </c>
      <c r="AL548" s="55">
        <v>0</v>
      </c>
      <c r="AM548" s="55">
        <v>0</v>
      </c>
      <c r="AN548" s="135">
        <v>0</v>
      </c>
      <c r="AP548" s="55">
        <v>0</v>
      </c>
      <c r="AQ548" s="55">
        <v>0</v>
      </c>
      <c r="AR548" s="55">
        <v>0</v>
      </c>
      <c r="AS548" s="55">
        <v>0</v>
      </c>
      <c r="AT548" s="55">
        <v>0</v>
      </c>
      <c r="AU548" s="135">
        <v>0</v>
      </c>
      <c r="AW548" s="55">
        <v>0</v>
      </c>
      <c r="AX548" s="55">
        <v>0</v>
      </c>
      <c r="AY548" s="55">
        <v>0</v>
      </c>
      <c r="AZ548" s="55">
        <v>0</v>
      </c>
      <c r="BA548" s="55">
        <v>0</v>
      </c>
      <c r="BB548" s="135">
        <v>0</v>
      </c>
      <c r="BD548" s="55">
        <v>0</v>
      </c>
      <c r="BE548" s="55">
        <v>0</v>
      </c>
      <c r="BF548" s="55">
        <v>0</v>
      </c>
      <c r="BG548" s="55">
        <v>0</v>
      </c>
      <c r="BH548" s="55">
        <v>0</v>
      </c>
      <c r="BI548" s="135">
        <v>0</v>
      </c>
      <c r="BK548" s="55">
        <v>0</v>
      </c>
      <c r="BL548" s="55">
        <v>0</v>
      </c>
      <c r="BM548" s="55">
        <v>0</v>
      </c>
      <c r="BN548" s="55">
        <v>0</v>
      </c>
      <c r="BO548" s="55">
        <v>0</v>
      </c>
      <c r="BP548" s="135">
        <v>0</v>
      </c>
      <c r="BR548" s="147">
        <v>0</v>
      </c>
      <c r="BS548" s="147">
        <v>0</v>
      </c>
      <c r="BT548" s="147">
        <v>0</v>
      </c>
      <c r="BU548" s="147">
        <v>0</v>
      </c>
      <c r="BV548" s="147">
        <v>0</v>
      </c>
      <c r="BX548" s="55">
        <v>0</v>
      </c>
      <c r="BY548" s="55">
        <v>0</v>
      </c>
      <c r="BZ548" s="55">
        <v>0</v>
      </c>
      <c r="CA548" s="55">
        <v>0</v>
      </c>
      <c r="CB548" s="55">
        <v>0</v>
      </c>
      <c r="CC548" s="135">
        <v>0</v>
      </c>
      <c r="CE548" s="55">
        <v>0</v>
      </c>
      <c r="CF548" s="55">
        <v>0</v>
      </c>
      <c r="CG548" s="55">
        <v>0</v>
      </c>
      <c r="CH548" s="55">
        <v>0</v>
      </c>
      <c r="CI548" s="55">
        <v>0</v>
      </c>
      <c r="CJ548" s="135">
        <v>0</v>
      </c>
      <c r="CL548" s="55">
        <v>0</v>
      </c>
      <c r="CM548" s="55">
        <v>0</v>
      </c>
      <c r="CN548" s="55">
        <v>0</v>
      </c>
      <c r="CO548" s="55">
        <v>0</v>
      </c>
      <c r="CP548" s="55">
        <v>0</v>
      </c>
      <c r="CQ548" s="135">
        <v>0</v>
      </c>
      <c r="CS548" s="67">
        <v>0</v>
      </c>
      <c r="CT548" s="67">
        <v>0</v>
      </c>
      <c r="CU548" s="67">
        <v>0</v>
      </c>
      <c r="CV548" s="67">
        <v>0</v>
      </c>
      <c r="CW548" s="67">
        <v>0</v>
      </c>
      <c r="CX548" s="135">
        <v>0</v>
      </c>
      <c r="CZ548" s="55">
        <v>0</v>
      </c>
      <c r="DA548" s="55">
        <v>0</v>
      </c>
      <c r="DB548" s="55">
        <v>0</v>
      </c>
      <c r="DC548" s="55">
        <v>0</v>
      </c>
      <c r="DD548" s="55">
        <v>0</v>
      </c>
      <c r="DE548" s="135">
        <v>0</v>
      </c>
      <c r="DG548" s="43" t="b" cm="1">
        <f t="array" aca="1" ref="DG548" ca="1">OR($G548=Forecast_Capex_Input!$BF$8:$BF$10)</f>
        <v>0</v>
      </c>
      <c r="DH548" s="43" cm="1">
        <f t="array" aca="1" ref="DH548" ca="1">IFERROR(INDEX(Forecast_Capex_Input!BG$12:BG$286,$Z548)
*(INDEX(Forecast_Capex_Input!$H$12:$H$286,$Z548)=Repex),0)
*$DG548</f>
        <v>0</v>
      </c>
      <c r="DI548" s="43" cm="1">
        <f t="array" aca="1" ref="DI548" ca="1">IFERROR(INDEX(Forecast_Capex_Input!BH$12:BH$286,$Z548)
*(INDEX(Forecast_Capex_Input!$H$12:$H$286,$Z548)=Repex),0)
*$DG548</f>
        <v>0</v>
      </c>
      <c r="DJ548" s="43" cm="1">
        <f t="array" aca="1" ref="DJ548" ca="1">IFERROR(INDEX(Forecast_Capex_Input!BI$12:BI$286,$Z548)
*(INDEX(Forecast_Capex_Input!$H$12:$H$286,$Z548)=Repex),0)
*$DG548</f>
        <v>0</v>
      </c>
      <c r="DK548" s="43" cm="1">
        <f t="array" aca="1" ref="DK548" ca="1">IFERROR(INDEX(Forecast_Capex_Input!BJ$12:BJ$286,$Z548)
*(INDEX(Forecast_Capex_Input!$H$12:$H$286,$Z548)=Repex),0)
*$DG548</f>
        <v>0</v>
      </c>
      <c r="DL548" s="43" cm="1">
        <f t="array" aca="1" ref="DL548" ca="1">IFERROR(INDEX(Forecast_Capex_Input!BK$12:BK$286,$Z548)
*(INDEX(Forecast_Capex_Input!$H$12:$H$286,$Z548)=Repex),0)
*$DG548</f>
        <v>0</v>
      </c>
      <c r="DM548" s="43" cm="1">
        <f t="array" aca="1" ref="DM548" ca="1">IFERROR(INDEX(Forecast_Capex_Input!BL$12:BL$286,$Z548)
*(INDEX(Forecast_Capex_Input!$H$12:$H$286,$Z548)=Repex),0)
*$DG548</f>
        <v>0</v>
      </c>
      <c r="DO548" s="43" t="b" cm="1">
        <f t="array" aca="1" ref="DO548" ca="1">OR($G548=Forecast_Capex_Input!$BN$8:$BN$9)</f>
        <v>0</v>
      </c>
      <c r="DP548" s="43" cm="1">
        <f t="array" aca="1" ref="DP548" ca="1">IFERROR(INDEX(Forecast_Capex_Input!BO$12:BO$286,$Z548)
*(INDEX(Forecast_Capex_Input!$H$12:$H$286,$Z548)=Repex),0)
*$DO548</f>
        <v>0</v>
      </c>
      <c r="DQ548" s="43" cm="1">
        <f t="array" aca="1" ref="DQ548" ca="1">IFERROR(INDEX(Forecast_Capex_Input!BP$12:BP$286,$Z548)
*(INDEX(Forecast_Capex_Input!$H$12:$H$286,$Z548)=Repex),0)
*$DO548</f>
        <v>0</v>
      </c>
      <c r="DR548" s="43" cm="1">
        <f t="array" aca="1" ref="DR548" ca="1">IFERROR(INDEX(Forecast_Capex_Input!BQ$12:BQ$286,$Z548)
*(INDEX(Forecast_Capex_Input!$H$12:$H$286,$Z548)=Repex),0)
*$DO548</f>
        <v>0</v>
      </c>
      <c r="DS548" s="43" cm="1">
        <f t="array" aca="1" ref="DS548" ca="1">IFERROR(INDEX(Forecast_Capex_Input!BR$12:BR$286,$Z548)
*(INDEX(Forecast_Capex_Input!$H$12:$H$286,$Z548)=Repex),0)
*$DO548</f>
        <v>0</v>
      </c>
      <c r="DT548" s="43" cm="1">
        <f t="array" aca="1" ref="DT548" ca="1">IFERROR(INDEX(Forecast_Capex_Input!BS$12:BS$286,$Z548)
*(INDEX(Forecast_Capex_Input!$H$12:$H$286,$Z548)=Repex),0)
*$DO548</f>
        <v>0</v>
      </c>
      <c r="DV548" s="43" t="b" cm="1">
        <f t="array" aca="1" ref="DV548" ca="1">OR($G548=Forecast_Capex_Input!$BU$8:$BU$10)</f>
        <v>0</v>
      </c>
      <c r="DW548" s="43" cm="1">
        <f t="array" aca="1" ref="DW548" ca="1">IFERROR(INDEX(Forecast_Capex_Input!BV$12:BV$286,$Z548)
*(INDEX(Forecast_Capex_Input!$H$12:$H$286,$Z548)=Repex),0)
*$DV548</f>
        <v>0</v>
      </c>
      <c r="DX548" s="43" cm="1">
        <f t="array" aca="1" ref="DX548" ca="1">IFERROR(INDEX(Forecast_Capex_Input!BW$12:BW$286,$Z548)
*(INDEX(Forecast_Capex_Input!$H$12:$H$286,$Z548)=Repex),0)
*$DV548</f>
        <v>0</v>
      </c>
      <c r="DY548" s="43" cm="1">
        <f t="array" aca="1" ref="DY548" ca="1">IFERROR(INDEX(Forecast_Capex_Input!BX$12:BX$286,$Z548)
*(INDEX(Forecast_Capex_Input!$H$12:$H$286,$Z548)=Repex),0)
*$DV548</f>
        <v>0</v>
      </c>
      <c r="DZ548" s="43" cm="1">
        <f t="array" aca="1" ref="DZ548" ca="1">IFERROR(INDEX(Forecast_Capex_Input!BY$12:BY$286,$Z548)
*(INDEX(Forecast_Capex_Input!$H$12:$H$286,$Z548)=Repex),0)
*$DV548</f>
        <v>0</v>
      </c>
      <c r="EA548" s="43" cm="1">
        <f t="array" aca="1" ref="EA548" ca="1">IFERROR(INDEX(Forecast_Capex_Input!BZ$12:BZ$286,$Z548)
*(INDEX(Forecast_Capex_Input!$H$12:$H$286,$Z548)=Repex),0)
*$DV548</f>
        <v>0</v>
      </c>
      <c r="EB548" s="43" cm="1">
        <f t="array" aca="1" ref="EB548" ca="1">IFERROR(INDEX(Forecast_Capex_Input!CA$12:CA$286,$Z548)
*(INDEX(Forecast_Capex_Input!$H$12:$H$286,$Z548)=Repex),0)
*$DV548</f>
        <v>0</v>
      </c>
      <c r="EC548" s="43" cm="1">
        <f t="array" aca="1" ref="EC548" ca="1">IFERROR(INDEX(Forecast_Capex_Input!CB$12:CB$286,$Z548)
*(INDEX(Forecast_Capex_Input!$H$12:$H$286,$Z548)=Repex),0)
*$DV548</f>
        <v>0</v>
      </c>
      <c r="ED548" s="43" cm="1">
        <f t="array" aca="1" ref="ED548" ca="1">IFERROR(INDEX(Forecast_Capex_Input!CC$12:CC$286,$Z548)
*(INDEX(Forecast_Capex_Input!$H$12:$H$286,$Z548)=Repex),0)
*$DV548</f>
        <v>0</v>
      </c>
      <c r="EF548" s="86" t="str">
        <f t="shared" si="54"/>
        <v>N/A</v>
      </c>
      <c r="EG548" s="28" t="str">
        <f>IFERROR(RANK(EF548,EF$11:EF$1010,0)+COUNTIF(EF$11:EF548,EF548)-1,NA)</f>
        <v>N/A</v>
      </c>
    </row>
    <row r="549" spans="3:137" x14ac:dyDescent="0.2">
      <c r="C549" s="28">
        <f t="shared" si="55"/>
        <v>539</v>
      </c>
      <c r="D549" s="9" t="str" cm="1">
        <f t="array" ref="D549">IFERROR(INDEX(Forecast_Capex_Input!$D$12:$D$286,$Z549),NA)</f>
        <v>N/A</v>
      </c>
      <c r="E549" s="24" t="str" cm="1">
        <f t="array" ref="E549">IF($Z549=NA,NA,INDEX(Forecast_Capex_Input!$E$12:$E$286,$Z549))</f>
        <v>N/A</v>
      </c>
      <c r="F549" s="9" t="str" cm="1">
        <f t="array" aca="1" ref="F549" ca="1">IFERROR(INDEX(General!$E$25:$E$26,$AA549),NA)</f>
        <v>N/A</v>
      </c>
      <c r="G549" s="9" t="str" cm="1">
        <f t="array" aca="1" ref="G549" ca="1">IFERROR(INDEX(Forecast_Capex_Input!$AI$11:$BB$11,$AC549),NA)</f>
        <v>N/A</v>
      </c>
      <c r="H549" s="50" t="str" cm="1">
        <f t="array" aca="1" ref="H549" ca="1">IFERROR(INDEX(Forecast_Capex_Input!$AI$12:$BB$286,$Z549,$AC549),NA)</f>
        <v>N/A</v>
      </c>
      <c r="I549" s="150" t="str" cm="1">
        <f t="array" ref="I549">IFERROR(INDEX(Forecast_Capex_Input!$F$12:$F$286,$Z549),NA)</f>
        <v>N/A</v>
      </c>
      <c r="J549" s="150" t="str" cm="1">
        <f t="array" ref="J549">IFERROR(INDEX(Forecast_Capex_Input!G$12:G$286,$Z549),NA)</f>
        <v>N/A</v>
      </c>
      <c r="K549" s="150" t="str" cm="1">
        <f t="array" ref="K549">IFERROR(INDEX(Forecast_Capex_Input!H$12:H$286,$Z549),NA)</f>
        <v>N/A</v>
      </c>
      <c r="L549" s="150" t="str" cm="1">
        <f t="array" ref="L549">IFERROR(INDEX(Forecast_Capex_Input!I$12:I$286,$Z549),NA)</f>
        <v>N/A</v>
      </c>
      <c r="M549" s="150" t="str" cm="1">
        <f t="array" ref="M549">IFERROR(INDEX(Forecast_Capex_Input!J$12:J$286,$Z549),NA)</f>
        <v>N/A</v>
      </c>
      <c r="N549" s="150" t="str" cm="1">
        <f t="array" ref="N549">IFERROR(INDEX(Forecast_Capex_Input!K$12:K$286,$Z549),NA)</f>
        <v>N/A</v>
      </c>
      <c r="O549" s="150" t="str" cm="1">
        <f t="array" ref="O549">IFERROR(INDEX(Forecast_Capex_Input!L$12:L$286,$Z549),NA)</f>
        <v>N/A</v>
      </c>
      <c r="P549" s="150" t="str" cm="1">
        <f t="array" ref="P549">IFERROR(INDEX(Forecast_Capex_Input!M$12:M$286,$Z549),NA)</f>
        <v>N/A</v>
      </c>
      <c r="Q549" s="24" t="str" cm="1">
        <f t="array" ref="Q549">IFERROR(INDEX(Forecast_Capex_Input!N$12:N$286,$Z549),NA)</f>
        <v>N/A</v>
      </c>
      <c r="R549" s="190" cm="1">
        <f t="array" ref="R549">IFERROR(INDEX(Forecast_Capex_Input!O$12:O$286,$Z549),0)</f>
        <v>0</v>
      </c>
      <c r="S549" s="24" cm="1">
        <f t="array" ref="S549">IFERROR(INDEX(Forecast_Capex_Input!P$12:P$286,$Z549),0)</f>
        <v>0</v>
      </c>
      <c r="T549" s="150" t="str" cm="1">
        <f t="array" aca="1" ref="T549" ca="1">IFERROR(INDEX(General!$K$91:$K$110,$AC549),NA)</f>
        <v>N/A</v>
      </c>
      <c r="U549" s="43" cm="1">
        <f t="array" aca="1" ref="U549" ca="1">IFERROR(
IF($F549=General!$E$25,INDEX(Forecast_Capex_Input!S$12:S$286,$Z549),
INDEX(Forecast_Capex_Input!T$12:T$286,$Z549)),0)</f>
        <v>0</v>
      </c>
      <c r="V549" s="82" t="b">
        <f>IFERROR(INDEX(Overheads!$T$19:$T$26,MATCH($I549,Overheads!$E$19:$E$26,0)),FALSE)</f>
        <v>0</v>
      </c>
      <c r="W549" s="209" cm="1">
        <f t="array" ref="W549">IFERROR(
INDEX(Forecast_Capex_Input!CN$12:CN$286,$Z549),0)</f>
        <v>0</v>
      </c>
      <c r="X549" s="209">
        <f>IFERROR(
MATCH($W549,General!$L$39:$S$39,0),1)</f>
        <v>1</v>
      </c>
      <c r="Z549" s="28" t="str">
        <f>IFERROR(
IF(MATCH($C549,Forecast_Capex_Input!$CI$12:$CI$286,1)+1&gt;MAX(Forecast_Capex_Input!$C$12:$C$286),NA,
MATCH($C549,Forecast_Capex_Input!$CI$12:$CI$286,1)+1),1)</f>
        <v>N/A</v>
      </c>
      <c r="AA549" s="28" t="str" cm="1">
        <f t="array" aca="1" ref="AA549" ca="1">IFERROR(
IF(Z548&lt;&gt;Z549,1,
IF(COUNTIF(OFFSET(AA548,0,0,-INDEX(Forecast_Capex_Input!$CG$12:$CG$286,$Z549)),AA548)=INDEX(Forecast_Capex_Input!$CG$12:$CG$286,$Z549),AA548+1,AA548)),NA)</f>
        <v>N/A</v>
      </c>
      <c r="AB549" s="28" t="str" cm="1">
        <f t="array" ref="AB549">IFERROR($C549-IF($Z549=1,1,INDEX(Forecast_Capex_Input!$CI$12:$CI$286,$Z549-1))+1,NA)</f>
        <v>N/A</v>
      </c>
      <c r="AC549" s="28" t="str" cm="1">
        <f t="array" aca="1" ref="AC549" ca="1">IFERROR(IF(AA549=1,
INDEX(Forecast_Capex_Input!$AI$10:$BB$10,SMALL(IF(INDEX(Forecast_Capex_Input!$AI$12:$BB$286,$Z549,0)&gt;0,COLUMN(Forecast_Capex_Input!$AI$10:$BB$10)-COLUMN(Forecast_Capex_Input!$AI$12)+1),ROWS(OFFSET(AC548,0,0,-$AB549)))),
OFFSET(AC548,-INDEX(Forecast_Capex_Input!$CG$12:$CG$286,$Z549)+1,0)),NA)</f>
        <v>N/A</v>
      </c>
      <c r="AD549" s="28" t="str">
        <f t="shared" ca="1" si="52"/>
        <v>N/A</v>
      </c>
      <c r="AE549" s="82" t="b">
        <f t="shared" si="56"/>
        <v>0</v>
      </c>
      <c r="AF549" s="78" t="b">
        <v>0</v>
      </c>
      <c r="AG549" s="82" t="b">
        <f t="shared" si="53"/>
        <v>1</v>
      </c>
      <c r="AI549" s="55">
        <v>0</v>
      </c>
      <c r="AJ549" s="55">
        <v>0</v>
      </c>
      <c r="AK549" s="55">
        <v>0</v>
      </c>
      <c r="AL549" s="55">
        <v>0</v>
      </c>
      <c r="AM549" s="55">
        <v>0</v>
      </c>
      <c r="AN549" s="135">
        <v>0</v>
      </c>
      <c r="AP549" s="55">
        <v>0</v>
      </c>
      <c r="AQ549" s="55">
        <v>0</v>
      </c>
      <c r="AR549" s="55">
        <v>0</v>
      </c>
      <c r="AS549" s="55">
        <v>0</v>
      </c>
      <c r="AT549" s="55">
        <v>0</v>
      </c>
      <c r="AU549" s="135">
        <v>0</v>
      </c>
      <c r="AW549" s="55">
        <v>0</v>
      </c>
      <c r="AX549" s="55">
        <v>0</v>
      </c>
      <c r="AY549" s="55">
        <v>0</v>
      </c>
      <c r="AZ549" s="55">
        <v>0</v>
      </c>
      <c r="BA549" s="55">
        <v>0</v>
      </c>
      <c r="BB549" s="135">
        <v>0</v>
      </c>
      <c r="BD549" s="55">
        <v>0</v>
      </c>
      <c r="BE549" s="55">
        <v>0</v>
      </c>
      <c r="BF549" s="55">
        <v>0</v>
      </c>
      <c r="BG549" s="55">
        <v>0</v>
      </c>
      <c r="BH549" s="55">
        <v>0</v>
      </c>
      <c r="BI549" s="135">
        <v>0</v>
      </c>
      <c r="BK549" s="55">
        <v>0</v>
      </c>
      <c r="BL549" s="55">
        <v>0</v>
      </c>
      <c r="BM549" s="55">
        <v>0</v>
      </c>
      <c r="BN549" s="55">
        <v>0</v>
      </c>
      <c r="BO549" s="55">
        <v>0</v>
      </c>
      <c r="BP549" s="135">
        <v>0</v>
      </c>
      <c r="BR549" s="147">
        <v>0</v>
      </c>
      <c r="BS549" s="147">
        <v>0</v>
      </c>
      <c r="BT549" s="147">
        <v>0</v>
      </c>
      <c r="BU549" s="147">
        <v>0</v>
      </c>
      <c r="BV549" s="147">
        <v>0</v>
      </c>
      <c r="BX549" s="55">
        <v>0</v>
      </c>
      <c r="BY549" s="55">
        <v>0</v>
      </c>
      <c r="BZ549" s="55">
        <v>0</v>
      </c>
      <c r="CA549" s="55">
        <v>0</v>
      </c>
      <c r="CB549" s="55">
        <v>0</v>
      </c>
      <c r="CC549" s="135">
        <v>0</v>
      </c>
      <c r="CE549" s="55">
        <v>0</v>
      </c>
      <c r="CF549" s="55">
        <v>0</v>
      </c>
      <c r="CG549" s="55">
        <v>0</v>
      </c>
      <c r="CH549" s="55">
        <v>0</v>
      </c>
      <c r="CI549" s="55">
        <v>0</v>
      </c>
      <c r="CJ549" s="135">
        <v>0</v>
      </c>
      <c r="CL549" s="55">
        <v>0</v>
      </c>
      <c r="CM549" s="55">
        <v>0</v>
      </c>
      <c r="CN549" s="55">
        <v>0</v>
      </c>
      <c r="CO549" s="55">
        <v>0</v>
      </c>
      <c r="CP549" s="55">
        <v>0</v>
      </c>
      <c r="CQ549" s="135">
        <v>0</v>
      </c>
      <c r="CS549" s="67">
        <v>0</v>
      </c>
      <c r="CT549" s="67">
        <v>0</v>
      </c>
      <c r="CU549" s="67">
        <v>0</v>
      </c>
      <c r="CV549" s="67">
        <v>0</v>
      </c>
      <c r="CW549" s="67">
        <v>0</v>
      </c>
      <c r="CX549" s="135">
        <v>0</v>
      </c>
      <c r="CZ549" s="55">
        <v>0</v>
      </c>
      <c r="DA549" s="55">
        <v>0</v>
      </c>
      <c r="DB549" s="55">
        <v>0</v>
      </c>
      <c r="DC549" s="55">
        <v>0</v>
      </c>
      <c r="DD549" s="55">
        <v>0</v>
      </c>
      <c r="DE549" s="135">
        <v>0</v>
      </c>
      <c r="DG549" s="43" t="b" cm="1">
        <f t="array" aca="1" ref="DG549" ca="1">OR($G549=Forecast_Capex_Input!$BF$8:$BF$10)</f>
        <v>0</v>
      </c>
      <c r="DH549" s="43" cm="1">
        <f t="array" aca="1" ref="DH549" ca="1">IFERROR(INDEX(Forecast_Capex_Input!BG$12:BG$286,$Z549)
*(INDEX(Forecast_Capex_Input!$H$12:$H$286,$Z549)=Repex),0)
*$DG549</f>
        <v>0</v>
      </c>
      <c r="DI549" s="43" cm="1">
        <f t="array" aca="1" ref="DI549" ca="1">IFERROR(INDEX(Forecast_Capex_Input!BH$12:BH$286,$Z549)
*(INDEX(Forecast_Capex_Input!$H$12:$H$286,$Z549)=Repex),0)
*$DG549</f>
        <v>0</v>
      </c>
      <c r="DJ549" s="43" cm="1">
        <f t="array" aca="1" ref="DJ549" ca="1">IFERROR(INDEX(Forecast_Capex_Input!BI$12:BI$286,$Z549)
*(INDEX(Forecast_Capex_Input!$H$12:$H$286,$Z549)=Repex),0)
*$DG549</f>
        <v>0</v>
      </c>
      <c r="DK549" s="43" cm="1">
        <f t="array" aca="1" ref="DK549" ca="1">IFERROR(INDEX(Forecast_Capex_Input!BJ$12:BJ$286,$Z549)
*(INDEX(Forecast_Capex_Input!$H$12:$H$286,$Z549)=Repex),0)
*$DG549</f>
        <v>0</v>
      </c>
      <c r="DL549" s="43" cm="1">
        <f t="array" aca="1" ref="DL549" ca="1">IFERROR(INDEX(Forecast_Capex_Input!BK$12:BK$286,$Z549)
*(INDEX(Forecast_Capex_Input!$H$12:$H$286,$Z549)=Repex),0)
*$DG549</f>
        <v>0</v>
      </c>
      <c r="DM549" s="43" cm="1">
        <f t="array" aca="1" ref="DM549" ca="1">IFERROR(INDEX(Forecast_Capex_Input!BL$12:BL$286,$Z549)
*(INDEX(Forecast_Capex_Input!$H$12:$H$286,$Z549)=Repex),0)
*$DG549</f>
        <v>0</v>
      </c>
      <c r="DO549" s="43" t="b" cm="1">
        <f t="array" aca="1" ref="DO549" ca="1">OR($G549=Forecast_Capex_Input!$BN$8:$BN$9)</f>
        <v>0</v>
      </c>
      <c r="DP549" s="43" cm="1">
        <f t="array" aca="1" ref="DP549" ca="1">IFERROR(INDEX(Forecast_Capex_Input!BO$12:BO$286,$Z549)
*(INDEX(Forecast_Capex_Input!$H$12:$H$286,$Z549)=Repex),0)
*$DO549</f>
        <v>0</v>
      </c>
      <c r="DQ549" s="43" cm="1">
        <f t="array" aca="1" ref="DQ549" ca="1">IFERROR(INDEX(Forecast_Capex_Input!BP$12:BP$286,$Z549)
*(INDEX(Forecast_Capex_Input!$H$12:$H$286,$Z549)=Repex),0)
*$DO549</f>
        <v>0</v>
      </c>
      <c r="DR549" s="43" cm="1">
        <f t="array" aca="1" ref="DR549" ca="1">IFERROR(INDEX(Forecast_Capex_Input!BQ$12:BQ$286,$Z549)
*(INDEX(Forecast_Capex_Input!$H$12:$H$286,$Z549)=Repex),0)
*$DO549</f>
        <v>0</v>
      </c>
      <c r="DS549" s="43" cm="1">
        <f t="array" aca="1" ref="DS549" ca="1">IFERROR(INDEX(Forecast_Capex_Input!BR$12:BR$286,$Z549)
*(INDEX(Forecast_Capex_Input!$H$12:$H$286,$Z549)=Repex),0)
*$DO549</f>
        <v>0</v>
      </c>
      <c r="DT549" s="43" cm="1">
        <f t="array" aca="1" ref="DT549" ca="1">IFERROR(INDEX(Forecast_Capex_Input!BS$12:BS$286,$Z549)
*(INDEX(Forecast_Capex_Input!$H$12:$H$286,$Z549)=Repex),0)
*$DO549</f>
        <v>0</v>
      </c>
      <c r="DV549" s="43" t="b" cm="1">
        <f t="array" aca="1" ref="DV549" ca="1">OR($G549=Forecast_Capex_Input!$BU$8:$BU$10)</f>
        <v>0</v>
      </c>
      <c r="DW549" s="43" cm="1">
        <f t="array" aca="1" ref="DW549" ca="1">IFERROR(INDEX(Forecast_Capex_Input!BV$12:BV$286,$Z549)
*(INDEX(Forecast_Capex_Input!$H$12:$H$286,$Z549)=Repex),0)
*$DV549</f>
        <v>0</v>
      </c>
      <c r="DX549" s="43" cm="1">
        <f t="array" aca="1" ref="DX549" ca="1">IFERROR(INDEX(Forecast_Capex_Input!BW$12:BW$286,$Z549)
*(INDEX(Forecast_Capex_Input!$H$12:$H$286,$Z549)=Repex),0)
*$DV549</f>
        <v>0</v>
      </c>
      <c r="DY549" s="43" cm="1">
        <f t="array" aca="1" ref="DY549" ca="1">IFERROR(INDEX(Forecast_Capex_Input!BX$12:BX$286,$Z549)
*(INDEX(Forecast_Capex_Input!$H$12:$H$286,$Z549)=Repex),0)
*$DV549</f>
        <v>0</v>
      </c>
      <c r="DZ549" s="43" cm="1">
        <f t="array" aca="1" ref="DZ549" ca="1">IFERROR(INDEX(Forecast_Capex_Input!BY$12:BY$286,$Z549)
*(INDEX(Forecast_Capex_Input!$H$12:$H$286,$Z549)=Repex),0)
*$DV549</f>
        <v>0</v>
      </c>
      <c r="EA549" s="43" cm="1">
        <f t="array" aca="1" ref="EA549" ca="1">IFERROR(INDEX(Forecast_Capex_Input!BZ$12:BZ$286,$Z549)
*(INDEX(Forecast_Capex_Input!$H$12:$H$286,$Z549)=Repex),0)
*$DV549</f>
        <v>0</v>
      </c>
      <c r="EB549" s="43" cm="1">
        <f t="array" aca="1" ref="EB549" ca="1">IFERROR(INDEX(Forecast_Capex_Input!CA$12:CA$286,$Z549)
*(INDEX(Forecast_Capex_Input!$H$12:$H$286,$Z549)=Repex),0)
*$DV549</f>
        <v>0</v>
      </c>
      <c r="EC549" s="43" cm="1">
        <f t="array" aca="1" ref="EC549" ca="1">IFERROR(INDEX(Forecast_Capex_Input!CB$12:CB$286,$Z549)
*(INDEX(Forecast_Capex_Input!$H$12:$H$286,$Z549)=Repex),0)
*$DV549</f>
        <v>0</v>
      </c>
      <c r="ED549" s="43" cm="1">
        <f t="array" aca="1" ref="ED549" ca="1">IFERROR(INDEX(Forecast_Capex_Input!CC$12:CC$286,$Z549)
*(INDEX(Forecast_Capex_Input!$H$12:$H$286,$Z549)=Repex),0)
*$DV549</f>
        <v>0</v>
      </c>
      <c r="EF549" s="86" t="str">
        <f t="shared" si="54"/>
        <v>N/A</v>
      </c>
      <c r="EG549" s="28" t="str">
        <f>IFERROR(RANK(EF549,EF$11:EF$1010,0)+COUNTIF(EF$11:EF549,EF549)-1,NA)</f>
        <v>N/A</v>
      </c>
    </row>
    <row r="550" spans="3:137" x14ac:dyDescent="0.2">
      <c r="C550" s="28">
        <f t="shared" si="55"/>
        <v>540</v>
      </c>
      <c r="D550" s="9" t="str" cm="1">
        <f t="array" ref="D550">IFERROR(INDEX(Forecast_Capex_Input!$D$12:$D$286,$Z550),NA)</f>
        <v>N/A</v>
      </c>
      <c r="E550" s="24" t="str" cm="1">
        <f t="array" ref="E550">IF($Z550=NA,NA,INDEX(Forecast_Capex_Input!$E$12:$E$286,$Z550))</f>
        <v>N/A</v>
      </c>
      <c r="F550" s="9" t="str" cm="1">
        <f t="array" aca="1" ref="F550" ca="1">IFERROR(INDEX(General!$E$25:$E$26,$AA550),NA)</f>
        <v>N/A</v>
      </c>
      <c r="G550" s="9" t="str" cm="1">
        <f t="array" aca="1" ref="G550" ca="1">IFERROR(INDEX(Forecast_Capex_Input!$AI$11:$BB$11,$AC550),NA)</f>
        <v>N/A</v>
      </c>
      <c r="H550" s="50" t="str" cm="1">
        <f t="array" aca="1" ref="H550" ca="1">IFERROR(INDEX(Forecast_Capex_Input!$AI$12:$BB$286,$Z550,$AC550),NA)</f>
        <v>N/A</v>
      </c>
      <c r="I550" s="150" t="str" cm="1">
        <f t="array" ref="I550">IFERROR(INDEX(Forecast_Capex_Input!$F$12:$F$286,$Z550),NA)</f>
        <v>N/A</v>
      </c>
      <c r="J550" s="150" t="str" cm="1">
        <f t="array" ref="J550">IFERROR(INDEX(Forecast_Capex_Input!G$12:G$286,$Z550),NA)</f>
        <v>N/A</v>
      </c>
      <c r="K550" s="150" t="str" cm="1">
        <f t="array" ref="K550">IFERROR(INDEX(Forecast_Capex_Input!H$12:H$286,$Z550),NA)</f>
        <v>N/A</v>
      </c>
      <c r="L550" s="150" t="str" cm="1">
        <f t="array" ref="L550">IFERROR(INDEX(Forecast_Capex_Input!I$12:I$286,$Z550),NA)</f>
        <v>N/A</v>
      </c>
      <c r="M550" s="150" t="str" cm="1">
        <f t="array" ref="M550">IFERROR(INDEX(Forecast_Capex_Input!J$12:J$286,$Z550),NA)</f>
        <v>N/A</v>
      </c>
      <c r="N550" s="150" t="str" cm="1">
        <f t="array" ref="N550">IFERROR(INDEX(Forecast_Capex_Input!K$12:K$286,$Z550),NA)</f>
        <v>N/A</v>
      </c>
      <c r="O550" s="150" t="str" cm="1">
        <f t="array" ref="O550">IFERROR(INDEX(Forecast_Capex_Input!L$12:L$286,$Z550),NA)</f>
        <v>N/A</v>
      </c>
      <c r="P550" s="150" t="str" cm="1">
        <f t="array" ref="P550">IFERROR(INDEX(Forecast_Capex_Input!M$12:M$286,$Z550),NA)</f>
        <v>N/A</v>
      </c>
      <c r="Q550" s="24" t="str" cm="1">
        <f t="array" ref="Q550">IFERROR(INDEX(Forecast_Capex_Input!N$12:N$286,$Z550),NA)</f>
        <v>N/A</v>
      </c>
      <c r="R550" s="190" cm="1">
        <f t="array" ref="R550">IFERROR(INDEX(Forecast_Capex_Input!O$12:O$286,$Z550),0)</f>
        <v>0</v>
      </c>
      <c r="S550" s="24" cm="1">
        <f t="array" ref="S550">IFERROR(INDEX(Forecast_Capex_Input!P$12:P$286,$Z550),0)</f>
        <v>0</v>
      </c>
      <c r="T550" s="150" t="str" cm="1">
        <f t="array" aca="1" ref="T550" ca="1">IFERROR(INDEX(General!$K$91:$K$110,$AC550),NA)</f>
        <v>N/A</v>
      </c>
      <c r="U550" s="43" cm="1">
        <f t="array" aca="1" ref="U550" ca="1">IFERROR(
IF($F550=General!$E$25,INDEX(Forecast_Capex_Input!S$12:S$286,$Z550),
INDEX(Forecast_Capex_Input!T$12:T$286,$Z550)),0)</f>
        <v>0</v>
      </c>
      <c r="V550" s="82" t="b">
        <f>IFERROR(INDEX(Overheads!$T$19:$T$26,MATCH($I550,Overheads!$E$19:$E$26,0)),FALSE)</f>
        <v>0</v>
      </c>
      <c r="W550" s="209" cm="1">
        <f t="array" ref="W550">IFERROR(
INDEX(Forecast_Capex_Input!CN$12:CN$286,$Z550),0)</f>
        <v>0</v>
      </c>
      <c r="X550" s="209">
        <f>IFERROR(
MATCH($W550,General!$L$39:$S$39,0),1)</f>
        <v>1</v>
      </c>
      <c r="Z550" s="28" t="str">
        <f>IFERROR(
IF(MATCH($C550,Forecast_Capex_Input!$CI$12:$CI$286,1)+1&gt;MAX(Forecast_Capex_Input!$C$12:$C$286),NA,
MATCH($C550,Forecast_Capex_Input!$CI$12:$CI$286,1)+1),1)</f>
        <v>N/A</v>
      </c>
      <c r="AA550" s="28" t="str" cm="1">
        <f t="array" aca="1" ref="AA550" ca="1">IFERROR(
IF(Z549&lt;&gt;Z550,1,
IF(COUNTIF(OFFSET(AA549,0,0,-INDEX(Forecast_Capex_Input!$CG$12:$CG$286,$Z550)),AA549)=INDEX(Forecast_Capex_Input!$CG$12:$CG$286,$Z550),AA549+1,AA549)),NA)</f>
        <v>N/A</v>
      </c>
      <c r="AB550" s="28" t="str" cm="1">
        <f t="array" ref="AB550">IFERROR($C550-IF($Z550=1,1,INDEX(Forecast_Capex_Input!$CI$12:$CI$286,$Z550-1))+1,NA)</f>
        <v>N/A</v>
      </c>
      <c r="AC550" s="28" t="str" cm="1">
        <f t="array" aca="1" ref="AC550" ca="1">IFERROR(IF(AA550=1,
INDEX(Forecast_Capex_Input!$AI$10:$BB$10,SMALL(IF(INDEX(Forecast_Capex_Input!$AI$12:$BB$286,$Z550,0)&gt;0,COLUMN(Forecast_Capex_Input!$AI$10:$BB$10)-COLUMN(Forecast_Capex_Input!$AI$12)+1),ROWS(OFFSET(AC549,0,0,-$AB550)))),
OFFSET(AC549,-INDEX(Forecast_Capex_Input!$CG$12:$CG$286,$Z550)+1,0)),NA)</f>
        <v>N/A</v>
      </c>
      <c r="AD550" s="28" t="str">
        <f t="shared" ca="1" si="52"/>
        <v>N/A</v>
      </c>
      <c r="AE550" s="82" t="b">
        <f t="shared" si="56"/>
        <v>0</v>
      </c>
      <c r="AF550" s="78" t="b">
        <v>0</v>
      </c>
      <c r="AG550" s="82" t="b">
        <f t="shared" si="53"/>
        <v>1</v>
      </c>
      <c r="AI550" s="55">
        <v>0</v>
      </c>
      <c r="AJ550" s="55">
        <v>0</v>
      </c>
      <c r="AK550" s="55">
        <v>0</v>
      </c>
      <c r="AL550" s="55">
        <v>0</v>
      </c>
      <c r="AM550" s="55">
        <v>0</v>
      </c>
      <c r="AN550" s="135">
        <v>0</v>
      </c>
      <c r="AP550" s="55">
        <v>0</v>
      </c>
      <c r="AQ550" s="55">
        <v>0</v>
      </c>
      <c r="AR550" s="55">
        <v>0</v>
      </c>
      <c r="AS550" s="55">
        <v>0</v>
      </c>
      <c r="AT550" s="55">
        <v>0</v>
      </c>
      <c r="AU550" s="135">
        <v>0</v>
      </c>
      <c r="AW550" s="55">
        <v>0</v>
      </c>
      <c r="AX550" s="55">
        <v>0</v>
      </c>
      <c r="AY550" s="55">
        <v>0</v>
      </c>
      <c r="AZ550" s="55">
        <v>0</v>
      </c>
      <c r="BA550" s="55">
        <v>0</v>
      </c>
      <c r="BB550" s="135">
        <v>0</v>
      </c>
      <c r="BD550" s="55">
        <v>0</v>
      </c>
      <c r="BE550" s="55">
        <v>0</v>
      </c>
      <c r="BF550" s="55">
        <v>0</v>
      </c>
      <c r="BG550" s="55">
        <v>0</v>
      </c>
      <c r="BH550" s="55">
        <v>0</v>
      </c>
      <c r="BI550" s="135">
        <v>0</v>
      </c>
      <c r="BK550" s="55">
        <v>0</v>
      </c>
      <c r="BL550" s="55">
        <v>0</v>
      </c>
      <c r="BM550" s="55">
        <v>0</v>
      </c>
      <c r="BN550" s="55">
        <v>0</v>
      </c>
      <c r="BO550" s="55">
        <v>0</v>
      </c>
      <c r="BP550" s="135">
        <v>0</v>
      </c>
      <c r="BR550" s="147">
        <v>0</v>
      </c>
      <c r="BS550" s="147">
        <v>0</v>
      </c>
      <c r="BT550" s="147">
        <v>0</v>
      </c>
      <c r="BU550" s="147">
        <v>0</v>
      </c>
      <c r="BV550" s="147">
        <v>0</v>
      </c>
      <c r="BX550" s="55">
        <v>0</v>
      </c>
      <c r="BY550" s="55">
        <v>0</v>
      </c>
      <c r="BZ550" s="55">
        <v>0</v>
      </c>
      <c r="CA550" s="55">
        <v>0</v>
      </c>
      <c r="CB550" s="55">
        <v>0</v>
      </c>
      <c r="CC550" s="135">
        <v>0</v>
      </c>
      <c r="CE550" s="55">
        <v>0</v>
      </c>
      <c r="CF550" s="55">
        <v>0</v>
      </c>
      <c r="CG550" s="55">
        <v>0</v>
      </c>
      <c r="CH550" s="55">
        <v>0</v>
      </c>
      <c r="CI550" s="55">
        <v>0</v>
      </c>
      <c r="CJ550" s="135">
        <v>0</v>
      </c>
      <c r="CL550" s="55">
        <v>0</v>
      </c>
      <c r="CM550" s="55">
        <v>0</v>
      </c>
      <c r="CN550" s="55">
        <v>0</v>
      </c>
      <c r="CO550" s="55">
        <v>0</v>
      </c>
      <c r="CP550" s="55">
        <v>0</v>
      </c>
      <c r="CQ550" s="135">
        <v>0</v>
      </c>
      <c r="CS550" s="67">
        <v>0</v>
      </c>
      <c r="CT550" s="67">
        <v>0</v>
      </c>
      <c r="CU550" s="67">
        <v>0</v>
      </c>
      <c r="CV550" s="67">
        <v>0</v>
      </c>
      <c r="CW550" s="67">
        <v>0</v>
      </c>
      <c r="CX550" s="135">
        <v>0</v>
      </c>
      <c r="CZ550" s="55">
        <v>0</v>
      </c>
      <c r="DA550" s="55">
        <v>0</v>
      </c>
      <c r="DB550" s="55">
        <v>0</v>
      </c>
      <c r="DC550" s="55">
        <v>0</v>
      </c>
      <c r="DD550" s="55">
        <v>0</v>
      </c>
      <c r="DE550" s="135">
        <v>0</v>
      </c>
      <c r="DG550" s="43" t="b" cm="1">
        <f t="array" aca="1" ref="DG550" ca="1">OR($G550=Forecast_Capex_Input!$BF$8:$BF$10)</f>
        <v>0</v>
      </c>
      <c r="DH550" s="43" cm="1">
        <f t="array" aca="1" ref="DH550" ca="1">IFERROR(INDEX(Forecast_Capex_Input!BG$12:BG$286,$Z550)
*(INDEX(Forecast_Capex_Input!$H$12:$H$286,$Z550)=Repex),0)
*$DG550</f>
        <v>0</v>
      </c>
      <c r="DI550" s="43" cm="1">
        <f t="array" aca="1" ref="DI550" ca="1">IFERROR(INDEX(Forecast_Capex_Input!BH$12:BH$286,$Z550)
*(INDEX(Forecast_Capex_Input!$H$12:$H$286,$Z550)=Repex),0)
*$DG550</f>
        <v>0</v>
      </c>
      <c r="DJ550" s="43" cm="1">
        <f t="array" aca="1" ref="DJ550" ca="1">IFERROR(INDEX(Forecast_Capex_Input!BI$12:BI$286,$Z550)
*(INDEX(Forecast_Capex_Input!$H$12:$H$286,$Z550)=Repex),0)
*$DG550</f>
        <v>0</v>
      </c>
      <c r="DK550" s="43" cm="1">
        <f t="array" aca="1" ref="DK550" ca="1">IFERROR(INDEX(Forecast_Capex_Input!BJ$12:BJ$286,$Z550)
*(INDEX(Forecast_Capex_Input!$H$12:$H$286,$Z550)=Repex),0)
*$DG550</f>
        <v>0</v>
      </c>
      <c r="DL550" s="43" cm="1">
        <f t="array" aca="1" ref="DL550" ca="1">IFERROR(INDEX(Forecast_Capex_Input!BK$12:BK$286,$Z550)
*(INDEX(Forecast_Capex_Input!$H$12:$H$286,$Z550)=Repex),0)
*$DG550</f>
        <v>0</v>
      </c>
      <c r="DM550" s="43" cm="1">
        <f t="array" aca="1" ref="DM550" ca="1">IFERROR(INDEX(Forecast_Capex_Input!BL$12:BL$286,$Z550)
*(INDEX(Forecast_Capex_Input!$H$12:$H$286,$Z550)=Repex),0)
*$DG550</f>
        <v>0</v>
      </c>
      <c r="DO550" s="43" t="b" cm="1">
        <f t="array" aca="1" ref="DO550" ca="1">OR($G550=Forecast_Capex_Input!$BN$8:$BN$9)</f>
        <v>0</v>
      </c>
      <c r="DP550" s="43" cm="1">
        <f t="array" aca="1" ref="DP550" ca="1">IFERROR(INDEX(Forecast_Capex_Input!BO$12:BO$286,$Z550)
*(INDEX(Forecast_Capex_Input!$H$12:$H$286,$Z550)=Repex),0)
*$DO550</f>
        <v>0</v>
      </c>
      <c r="DQ550" s="43" cm="1">
        <f t="array" aca="1" ref="DQ550" ca="1">IFERROR(INDEX(Forecast_Capex_Input!BP$12:BP$286,$Z550)
*(INDEX(Forecast_Capex_Input!$H$12:$H$286,$Z550)=Repex),0)
*$DO550</f>
        <v>0</v>
      </c>
      <c r="DR550" s="43" cm="1">
        <f t="array" aca="1" ref="DR550" ca="1">IFERROR(INDEX(Forecast_Capex_Input!BQ$12:BQ$286,$Z550)
*(INDEX(Forecast_Capex_Input!$H$12:$H$286,$Z550)=Repex),0)
*$DO550</f>
        <v>0</v>
      </c>
      <c r="DS550" s="43" cm="1">
        <f t="array" aca="1" ref="DS550" ca="1">IFERROR(INDEX(Forecast_Capex_Input!BR$12:BR$286,$Z550)
*(INDEX(Forecast_Capex_Input!$H$12:$H$286,$Z550)=Repex),0)
*$DO550</f>
        <v>0</v>
      </c>
      <c r="DT550" s="43" cm="1">
        <f t="array" aca="1" ref="DT550" ca="1">IFERROR(INDEX(Forecast_Capex_Input!BS$12:BS$286,$Z550)
*(INDEX(Forecast_Capex_Input!$H$12:$H$286,$Z550)=Repex),0)
*$DO550</f>
        <v>0</v>
      </c>
      <c r="DV550" s="43" t="b" cm="1">
        <f t="array" aca="1" ref="DV550" ca="1">OR($G550=Forecast_Capex_Input!$BU$8:$BU$10)</f>
        <v>0</v>
      </c>
      <c r="DW550" s="43" cm="1">
        <f t="array" aca="1" ref="DW550" ca="1">IFERROR(INDEX(Forecast_Capex_Input!BV$12:BV$286,$Z550)
*(INDEX(Forecast_Capex_Input!$H$12:$H$286,$Z550)=Repex),0)
*$DV550</f>
        <v>0</v>
      </c>
      <c r="DX550" s="43" cm="1">
        <f t="array" aca="1" ref="DX550" ca="1">IFERROR(INDEX(Forecast_Capex_Input!BW$12:BW$286,$Z550)
*(INDEX(Forecast_Capex_Input!$H$12:$H$286,$Z550)=Repex),0)
*$DV550</f>
        <v>0</v>
      </c>
      <c r="DY550" s="43" cm="1">
        <f t="array" aca="1" ref="DY550" ca="1">IFERROR(INDEX(Forecast_Capex_Input!BX$12:BX$286,$Z550)
*(INDEX(Forecast_Capex_Input!$H$12:$H$286,$Z550)=Repex),0)
*$DV550</f>
        <v>0</v>
      </c>
      <c r="DZ550" s="43" cm="1">
        <f t="array" aca="1" ref="DZ550" ca="1">IFERROR(INDEX(Forecast_Capex_Input!BY$12:BY$286,$Z550)
*(INDEX(Forecast_Capex_Input!$H$12:$H$286,$Z550)=Repex),0)
*$DV550</f>
        <v>0</v>
      </c>
      <c r="EA550" s="43" cm="1">
        <f t="array" aca="1" ref="EA550" ca="1">IFERROR(INDEX(Forecast_Capex_Input!BZ$12:BZ$286,$Z550)
*(INDEX(Forecast_Capex_Input!$H$12:$H$286,$Z550)=Repex),0)
*$DV550</f>
        <v>0</v>
      </c>
      <c r="EB550" s="43" cm="1">
        <f t="array" aca="1" ref="EB550" ca="1">IFERROR(INDEX(Forecast_Capex_Input!CA$12:CA$286,$Z550)
*(INDEX(Forecast_Capex_Input!$H$12:$H$286,$Z550)=Repex),0)
*$DV550</f>
        <v>0</v>
      </c>
      <c r="EC550" s="43" cm="1">
        <f t="array" aca="1" ref="EC550" ca="1">IFERROR(INDEX(Forecast_Capex_Input!CB$12:CB$286,$Z550)
*(INDEX(Forecast_Capex_Input!$H$12:$H$286,$Z550)=Repex),0)
*$DV550</f>
        <v>0</v>
      </c>
      <c r="ED550" s="43" cm="1">
        <f t="array" aca="1" ref="ED550" ca="1">IFERROR(INDEX(Forecast_Capex_Input!CC$12:CC$286,$Z550)
*(INDEX(Forecast_Capex_Input!$H$12:$H$286,$Z550)=Repex),0)
*$DV550</f>
        <v>0</v>
      </c>
      <c r="EF550" s="86" t="str">
        <f t="shared" si="54"/>
        <v>N/A</v>
      </c>
      <c r="EG550" s="28" t="str">
        <f>IFERROR(RANK(EF550,EF$11:EF$1010,0)+COUNTIF(EF$11:EF550,EF550)-1,NA)</f>
        <v>N/A</v>
      </c>
    </row>
    <row r="551" spans="3:137" x14ac:dyDescent="0.2">
      <c r="C551" s="28">
        <f t="shared" si="55"/>
        <v>541</v>
      </c>
      <c r="D551" s="9" t="str" cm="1">
        <f t="array" ref="D551">IFERROR(INDEX(Forecast_Capex_Input!$D$12:$D$286,$Z551),NA)</f>
        <v>N/A</v>
      </c>
      <c r="E551" s="24" t="str" cm="1">
        <f t="array" ref="E551">IF($Z551=NA,NA,INDEX(Forecast_Capex_Input!$E$12:$E$286,$Z551))</f>
        <v>N/A</v>
      </c>
      <c r="F551" s="9" t="str" cm="1">
        <f t="array" aca="1" ref="F551" ca="1">IFERROR(INDEX(General!$E$25:$E$26,$AA551),NA)</f>
        <v>N/A</v>
      </c>
      <c r="G551" s="9" t="str" cm="1">
        <f t="array" aca="1" ref="G551" ca="1">IFERROR(INDEX(Forecast_Capex_Input!$AI$11:$BB$11,$AC551),NA)</f>
        <v>N/A</v>
      </c>
      <c r="H551" s="50" t="str" cm="1">
        <f t="array" aca="1" ref="H551" ca="1">IFERROR(INDEX(Forecast_Capex_Input!$AI$12:$BB$286,$Z551,$AC551),NA)</f>
        <v>N/A</v>
      </c>
      <c r="I551" s="150" t="str" cm="1">
        <f t="array" ref="I551">IFERROR(INDEX(Forecast_Capex_Input!$F$12:$F$286,$Z551),NA)</f>
        <v>N/A</v>
      </c>
      <c r="J551" s="150" t="str" cm="1">
        <f t="array" ref="J551">IFERROR(INDEX(Forecast_Capex_Input!G$12:G$286,$Z551),NA)</f>
        <v>N/A</v>
      </c>
      <c r="K551" s="150" t="str" cm="1">
        <f t="array" ref="K551">IFERROR(INDEX(Forecast_Capex_Input!H$12:H$286,$Z551),NA)</f>
        <v>N/A</v>
      </c>
      <c r="L551" s="150" t="str" cm="1">
        <f t="array" ref="L551">IFERROR(INDEX(Forecast_Capex_Input!I$12:I$286,$Z551),NA)</f>
        <v>N/A</v>
      </c>
      <c r="M551" s="150" t="str" cm="1">
        <f t="array" ref="M551">IFERROR(INDEX(Forecast_Capex_Input!J$12:J$286,$Z551),NA)</f>
        <v>N/A</v>
      </c>
      <c r="N551" s="150" t="str" cm="1">
        <f t="array" ref="N551">IFERROR(INDEX(Forecast_Capex_Input!K$12:K$286,$Z551),NA)</f>
        <v>N/A</v>
      </c>
      <c r="O551" s="150" t="str" cm="1">
        <f t="array" ref="O551">IFERROR(INDEX(Forecast_Capex_Input!L$12:L$286,$Z551),NA)</f>
        <v>N/A</v>
      </c>
      <c r="P551" s="150" t="str" cm="1">
        <f t="array" ref="P551">IFERROR(INDEX(Forecast_Capex_Input!M$12:M$286,$Z551),NA)</f>
        <v>N/A</v>
      </c>
      <c r="Q551" s="24" t="str" cm="1">
        <f t="array" ref="Q551">IFERROR(INDEX(Forecast_Capex_Input!N$12:N$286,$Z551),NA)</f>
        <v>N/A</v>
      </c>
      <c r="R551" s="190" cm="1">
        <f t="array" ref="R551">IFERROR(INDEX(Forecast_Capex_Input!O$12:O$286,$Z551),0)</f>
        <v>0</v>
      </c>
      <c r="S551" s="24" cm="1">
        <f t="array" ref="S551">IFERROR(INDEX(Forecast_Capex_Input!P$12:P$286,$Z551),0)</f>
        <v>0</v>
      </c>
      <c r="T551" s="150" t="str" cm="1">
        <f t="array" aca="1" ref="T551" ca="1">IFERROR(INDEX(General!$K$91:$K$110,$AC551),NA)</f>
        <v>N/A</v>
      </c>
      <c r="U551" s="43" cm="1">
        <f t="array" aca="1" ref="U551" ca="1">IFERROR(
IF($F551=General!$E$25,INDEX(Forecast_Capex_Input!S$12:S$286,$Z551),
INDEX(Forecast_Capex_Input!T$12:T$286,$Z551)),0)</f>
        <v>0</v>
      </c>
      <c r="V551" s="82" t="b">
        <f>IFERROR(INDEX(Overheads!$T$19:$T$26,MATCH($I551,Overheads!$E$19:$E$26,0)),FALSE)</f>
        <v>0</v>
      </c>
      <c r="W551" s="209" cm="1">
        <f t="array" ref="W551">IFERROR(
INDEX(Forecast_Capex_Input!CN$12:CN$286,$Z551),0)</f>
        <v>0</v>
      </c>
      <c r="X551" s="209">
        <f>IFERROR(
MATCH($W551,General!$L$39:$S$39,0),1)</f>
        <v>1</v>
      </c>
      <c r="Z551" s="28" t="str">
        <f>IFERROR(
IF(MATCH($C551,Forecast_Capex_Input!$CI$12:$CI$286,1)+1&gt;MAX(Forecast_Capex_Input!$C$12:$C$286),NA,
MATCH($C551,Forecast_Capex_Input!$CI$12:$CI$286,1)+1),1)</f>
        <v>N/A</v>
      </c>
      <c r="AA551" s="28" t="str" cm="1">
        <f t="array" aca="1" ref="AA551" ca="1">IFERROR(
IF(Z550&lt;&gt;Z551,1,
IF(COUNTIF(OFFSET(AA550,0,0,-INDEX(Forecast_Capex_Input!$CG$12:$CG$286,$Z551)),AA550)=INDEX(Forecast_Capex_Input!$CG$12:$CG$286,$Z551),AA550+1,AA550)),NA)</f>
        <v>N/A</v>
      </c>
      <c r="AB551" s="28" t="str" cm="1">
        <f t="array" ref="AB551">IFERROR($C551-IF($Z551=1,1,INDEX(Forecast_Capex_Input!$CI$12:$CI$286,$Z551-1))+1,NA)</f>
        <v>N/A</v>
      </c>
      <c r="AC551" s="28" t="str" cm="1">
        <f t="array" aca="1" ref="AC551" ca="1">IFERROR(IF(AA551=1,
INDEX(Forecast_Capex_Input!$AI$10:$BB$10,SMALL(IF(INDEX(Forecast_Capex_Input!$AI$12:$BB$286,$Z551,0)&gt;0,COLUMN(Forecast_Capex_Input!$AI$10:$BB$10)-COLUMN(Forecast_Capex_Input!$AI$12)+1),ROWS(OFFSET(AC550,0,0,-$AB551)))),
OFFSET(AC550,-INDEX(Forecast_Capex_Input!$CG$12:$CG$286,$Z551)+1,0)),NA)</f>
        <v>N/A</v>
      </c>
      <c r="AD551" s="28" t="str">
        <f t="shared" ca="1" si="52"/>
        <v>N/A</v>
      </c>
      <c r="AE551" s="82" t="b">
        <f t="shared" si="56"/>
        <v>0</v>
      </c>
      <c r="AF551" s="78" t="b">
        <v>0</v>
      </c>
      <c r="AG551" s="82" t="b">
        <f t="shared" si="53"/>
        <v>1</v>
      </c>
      <c r="AI551" s="55">
        <v>0</v>
      </c>
      <c r="AJ551" s="55">
        <v>0</v>
      </c>
      <c r="AK551" s="55">
        <v>0</v>
      </c>
      <c r="AL551" s="55">
        <v>0</v>
      </c>
      <c r="AM551" s="55">
        <v>0</v>
      </c>
      <c r="AN551" s="135">
        <v>0</v>
      </c>
      <c r="AP551" s="55">
        <v>0</v>
      </c>
      <c r="AQ551" s="55">
        <v>0</v>
      </c>
      <c r="AR551" s="55">
        <v>0</v>
      </c>
      <c r="AS551" s="55">
        <v>0</v>
      </c>
      <c r="AT551" s="55">
        <v>0</v>
      </c>
      <c r="AU551" s="135">
        <v>0</v>
      </c>
      <c r="AW551" s="55">
        <v>0</v>
      </c>
      <c r="AX551" s="55">
        <v>0</v>
      </c>
      <c r="AY551" s="55">
        <v>0</v>
      </c>
      <c r="AZ551" s="55">
        <v>0</v>
      </c>
      <c r="BA551" s="55">
        <v>0</v>
      </c>
      <c r="BB551" s="135">
        <v>0</v>
      </c>
      <c r="BD551" s="55">
        <v>0</v>
      </c>
      <c r="BE551" s="55">
        <v>0</v>
      </c>
      <c r="BF551" s="55">
        <v>0</v>
      </c>
      <c r="BG551" s="55">
        <v>0</v>
      </c>
      <c r="BH551" s="55">
        <v>0</v>
      </c>
      <c r="BI551" s="135">
        <v>0</v>
      </c>
      <c r="BK551" s="55">
        <v>0</v>
      </c>
      <c r="BL551" s="55">
        <v>0</v>
      </c>
      <c r="BM551" s="55">
        <v>0</v>
      </c>
      <c r="BN551" s="55">
        <v>0</v>
      </c>
      <c r="BO551" s="55">
        <v>0</v>
      </c>
      <c r="BP551" s="135">
        <v>0</v>
      </c>
      <c r="BR551" s="147">
        <v>0</v>
      </c>
      <c r="BS551" s="147">
        <v>0</v>
      </c>
      <c r="BT551" s="147">
        <v>0</v>
      </c>
      <c r="BU551" s="147">
        <v>0</v>
      </c>
      <c r="BV551" s="147">
        <v>0</v>
      </c>
      <c r="BX551" s="55">
        <v>0</v>
      </c>
      <c r="BY551" s="55">
        <v>0</v>
      </c>
      <c r="BZ551" s="55">
        <v>0</v>
      </c>
      <c r="CA551" s="55">
        <v>0</v>
      </c>
      <c r="CB551" s="55">
        <v>0</v>
      </c>
      <c r="CC551" s="135">
        <v>0</v>
      </c>
      <c r="CE551" s="55">
        <v>0</v>
      </c>
      <c r="CF551" s="55">
        <v>0</v>
      </c>
      <c r="CG551" s="55">
        <v>0</v>
      </c>
      <c r="CH551" s="55">
        <v>0</v>
      </c>
      <c r="CI551" s="55">
        <v>0</v>
      </c>
      <c r="CJ551" s="135">
        <v>0</v>
      </c>
      <c r="CL551" s="55">
        <v>0</v>
      </c>
      <c r="CM551" s="55">
        <v>0</v>
      </c>
      <c r="CN551" s="55">
        <v>0</v>
      </c>
      <c r="CO551" s="55">
        <v>0</v>
      </c>
      <c r="CP551" s="55">
        <v>0</v>
      </c>
      <c r="CQ551" s="135">
        <v>0</v>
      </c>
      <c r="CS551" s="67">
        <v>0</v>
      </c>
      <c r="CT551" s="67">
        <v>0</v>
      </c>
      <c r="CU551" s="67">
        <v>0</v>
      </c>
      <c r="CV551" s="67">
        <v>0</v>
      </c>
      <c r="CW551" s="67">
        <v>0</v>
      </c>
      <c r="CX551" s="135">
        <v>0</v>
      </c>
      <c r="CZ551" s="55">
        <v>0</v>
      </c>
      <c r="DA551" s="55">
        <v>0</v>
      </c>
      <c r="DB551" s="55">
        <v>0</v>
      </c>
      <c r="DC551" s="55">
        <v>0</v>
      </c>
      <c r="DD551" s="55">
        <v>0</v>
      </c>
      <c r="DE551" s="135">
        <v>0</v>
      </c>
      <c r="DG551" s="43" t="b" cm="1">
        <f t="array" aca="1" ref="DG551" ca="1">OR($G551=Forecast_Capex_Input!$BF$8:$BF$10)</f>
        <v>0</v>
      </c>
      <c r="DH551" s="43" cm="1">
        <f t="array" aca="1" ref="DH551" ca="1">IFERROR(INDEX(Forecast_Capex_Input!BG$12:BG$286,$Z551)
*(INDEX(Forecast_Capex_Input!$H$12:$H$286,$Z551)=Repex),0)
*$DG551</f>
        <v>0</v>
      </c>
      <c r="DI551" s="43" cm="1">
        <f t="array" aca="1" ref="DI551" ca="1">IFERROR(INDEX(Forecast_Capex_Input!BH$12:BH$286,$Z551)
*(INDEX(Forecast_Capex_Input!$H$12:$H$286,$Z551)=Repex),0)
*$DG551</f>
        <v>0</v>
      </c>
      <c r="DJ551" s="43" cm="1">
        <f t="array" aca="1" ref="DJ551" ca="1">IFERROR(INDEX(Forecast_Capex_Input!BI$12:BI$286,$Z551)
*(INDEX(Forecast_Capex_Input!$H$12:$H$286,$Z551)=Repex),0)
*$DG551</f>
        <v>0</v>
      </c>
      <c r="DK551" s="43" cm="1">
        <f t="array" aca="1" ref="DK551" ca="1">IFERROR(INDEX(Forecast_Capex_Input!BJ$12:BJ$286,$Z551)
*(INDEX(Forecast_Capex_Input!$H$12:$H$286,$Z551)=Repex),0)
*$DG551</f>
        <v>0</v>
      </c>
      <c r="DL551" s="43" cm="1">
        <f t="array" aca="1" ref="DL551" ca="1">IFERROR(INDEX(Forecast_Capex_Input!BK$12:BK$286,$Z551)
*(INDEX(Forecast_Capex_Input!$H$12:$H$286,$Z551)=Repex),0)
*$DG551</f>
        <v>0</v>
      </c>
      <c r="DM551" s="43" cm="1">
        <f t="array" aca="1" ref="DM551" ca="1">IFERROR(INDEX(Forecast_Capex_Input!BL$12:BL$286,$Z551)
*(INDEX(Forecast_Capex_Input!$H$12:$H$286,$Z551)=Repex),0)
*$DG551</f>
        <v>0</v>
      </c>
      <c r="DO551" s="43" t="b" cm="1">
        <f t="array" aca="1" ref="DO551" ca="1">OR($G551=Forecast_Capex_Input!$BN$8:$BN$9)</f>
        <v>0</v>
      </c>
      <c r="DP551" s="43" cm="1">
        <f t="array" aca="1" ref="DP551" ca="1">IFERROR(INDEX(Forecast_Capex_Input!BO$12:BO$286,$Z551)
*(INDEX(Forecast_Capex_Input!$H$12:$H$286,$Z551)=Repex),0)
*$DO551</f>
        <v>0</v>
      </c>
      <c r="DQ551" s="43" cm="1">
        <f t="array" aca="1" ref="DQ551" ca="1">IFERROR(INDEX(Forecast_Capex_Input!BP$12:BP$286,$Z551)
*(INDEX(Forecast_Capex_Input!$H$12:$H$286,$Z551)=Repex),0)
*$DO551</f>
        <v>0</v>
      </c>
      <c r="DR551" s="43" cm="1">
        <f t="array" aca="1" ref="DR551" ca="1">IFERROR(INDEX(Forecast_Capex_Input!BQ$12:BQ$286,$Z551)
*(INDEX(Forecast_Capex_Input!$H$12:$H$286,$Z551)=Repex),0)
*$DO551</f>
        <v>0</v>
      </c>
      <c r="DS551" s="43" cm="1">
        <f t="array" aca="1" ref="DS551" ca="1">IFERROR(INDEX(Forecast_Capex_Input!BR$12:BR$286,$Z551)
*(INDEX(Forecast_Capex_Input!$H$12:$H$286,$Z551)=Repex),0)
*$DO551</f>
        <v>0</v>
      </c>
      <c r="DT551" s="43" cm="1">
        <f t="array" aca="1" ref="DT551" ca="1">IFERROR(INDEX(Forecast_Capex_Input!BS$12:BS$286,$Z551)
*(INDEX(Forecast_Capex_Input!$H$12:$H$286,$Z551)=Repex),0)
*$DO551</f>
        <v>0</v>
      </c>
      <c r="DV551" s="43" t="b" cm="1">
        <f t="array" aca="1" ref="DV551" ca="1">OR($G551=Forecast_Capex_Input!$BU$8:$BU$10)</f>
        <v>0</v>
      </c>
      <c r="DW551" s="43" cm="1">
        <f t="array" aca="1" ref="DW551" ca="1">IFERROR(INDEX(Forecast_Capex_Input!BV$12:BV$286,$Z551)
*(INDEX(Forecast_Capex_Input!$H$12:$H$286,$Z551)=Repex),0)
*$DV551</f>
        <v>0</v>
      </c>
      <c r="DX551" s="43" cm="1">
        <f t="array" aca="1" ref="DX551" ca="1">IFERROR(INDEX(Forecast_Capex_Input!BW$12:BW$286,$Z551)
*(INDEX(Forecast_Capex_Input!$H$12:$H$286,$Z551)=Repex),0)
*$DV551</f>
        <v>0</v>
      </c>
      <c r="DY551" s="43" cm="1">
        <f t="array" aca="1" ref="DY551" ca="1">IFERROR(INDEX(Forecast_Capex_Input!BX$12:BX$286,$Z551)
*(INDEX(Forecast_Capex_Input!$H$12:$H$286,$Z551)=Repex),0)
*$DV551</f>
        <v>0</v>
      </c>
      <c r="DZ551" s="43" cm="1">
        <f t="array" aca="1" ref="DZ551" ca="1">IFERROR(INDEX(Forecast_Capex_Input!BY$12:BY$286,$Z551)
*(INDEX(Forecast_Capex_Input!$H$12:$H$286,$Z551)=Repex),0)
*$DV551</f>
        <v>0</v>
      </c>
      <c r="EA551" s="43" cm="1">
        <f t="array" aca="1" ref="EA551" ca="1">IFERROR(INDEX(Forecast_Capex_Input!BZ$12:BZ$286,$Z551)
*(INDEX(Forecast_Capex_Input!$H$12:$H$286,$Z551)=Repex),0)
*$DV551</f>
        <v>0</v>
      </c>
      <c r="EB551" s="43" cm="1">
        <f t="array" aca="1" ref="EB551" ca="1">IFERROR(INDEX(Forecast_Capex_Input!CA$12:CA$286,$Z551)
*(INDEX(Forecast_Capex_Input!$H$12:$H$286,$Z551)=Repex),0)
*$DV551</f>
        <v>0</v>
      </c>
      <c r="EC551" s="43" cm="1">
        <f t="array" aca="1" ref="EC551" ca="1">IFERROR(INDEX(Forecast_Capex_Input!CB$12:CB$286,$Z551)
*(INDEX(Forecast_Capex_Input!$H$12:$H$286,$Z551)=Repex),0)
*$DV551</f>
        <v>0</v>
      </c>
      <c r="ED551" s="43" cm="1">
        <f t="array" aca="1" ref="ED551" ca="1">IFERROR(INDEX(Forecast_Capex_Input!CC$12:CC$286,$Z551)
*(INDEX(Forecast_Capex_Input!$H$12:$H$286,$Z551)=Repex),0)
*$DV551</f>
        <v>0</v>
      </c>
      <c r="EF551" s="86" t="str">
        <f t="shared" si="54"/>
        <v>N/A</v>
      </c>
      <c r="EG551" s="28" t="str">
        <f>IFERROR(RANK(EF551,EF$11:EF$1010,0)+COUNTIF(EF$11:EF551,EF551)-1,NA)</f>
        <v>N/A</v>
      </c>
    </row>
    <row r="552" spans="3:137" x14ac:dyDescent="0.2">
      <c r="C552" s="28">
        <f t="shared" si="55"/>
        <v>542</v>
      </c>
      <c r="D552" s="9" t="str" cm="1">
        <f t="array" ref="D552">IFERROR(INDEX(Forecast_Capex_Input!$D$12:$D$286,$Z552),NA)</f>
        <v>N/A</v>
      </c>
      <c r="E552" s="24" t="str" cm="1">
        <f t="array" ref="E552">IF($Z552=NA,NA,INDEX(Forecast_Capex_Input!$E$12:$E$286,$Z552))</f>
        <v>N/A</v>
      </c>
      <c r="F552" s="9" t="str" cm="1">
        <f t="array" aca="1" ref="F552" ca="1">IFERROR(INDEX(General!$E$25:$E$26,$AA552),NA)</f>
        <v>N/A</v>
      </c>
      <c r="G552" s="9" t="str" cm="1">
        <f t="array" aca="1" ref="G552" ca="1">IFERROR(INDEX(Forecast_Capex_Input!$AI$11:$BB$11,$AC552),NA)</f>
        <v>N/A</v>
      </c>
      <c r="H552" s="50" t="str" cm="1">
        <f t="array" aca="1" ref="H552" ca="1">IFERROR(INDEX(Forecast_Capex_Input!$AI$12:$BB$286,$Z552,$AC552),NA)</f>
        <v>N/A</v>
      </c>
      <c r="I552" s="150" t="str" cm="1">
        <f t="array" ref="I552">IFERROR(INDEX(Forecast_Capex_Input!$F$12:$F$286,$Z552),NA)</f>
        <v>N/A</v>
      </c>
      <c r="J552" s="150" t="str" cm="1">
        <f t="array" ref="J552">IFERROR(INDEX(Forecast_Capex_Input!G$12:G$286,$Z552),NA)</f>
        <v>N/A</v>
      </c>
      <c r="K552" s="150" t="str" cm="1">
        <f t="array" ref="K552">IFERROR(INDEX(Forecast_Capex_Input!H$12:H$286,$Z552),NA)</f>
        <v>N/A</v>
      </c>
      <c r="L552" s="150" t="str" cm="1">
        <f t="array" ref="L552">IFERROR(INDEX(Forecast_Capex_Input!I$12:I$286,$Z552),NA)</f>
        <v>N/A</v>
      </c>
      <c r="M552" s="150" t="str" cm="1">
        <f t="array" ref="M552">IFERROR(INDEX(Forecast_Capex_Input!J$12:J$286,$Z552),NA)</f>
        <v>N/A</v>
      </c>
      <c r="N552" s="150" t="str" cm="1">
        <f t="array" ref="N552">IFERROR(INDEX(Forecast_Capex_Input!K$12:K$286,$Z552),NA)</f>
        <v>N/A</v>
      </c>
      <c r="O552" s="150" t="str" cm="1">
        <f t="array" ref="O552">IFERROR(INDEX(Forecast_Capex_Input!L$12:L$286,$Z552),NA)</f>
        <v>N/A</v>
      </c>
      <c r="P552" s="150" t="str" cm="1">
        <f t="array" ref="P552">IFERROR(INDEX(Forecast_Capex_Input!M$12:M$286,$Z552),NA)</f>
        <v>N/A</v>
      </c>
      <c r="Q552" s="24" t="str" cm="1">
        <f t="array" ref="Q552">IFERROR(INDEX(Forecast_Capex_Input!N$12:N$286,$Z552),NA)</f>
        <v>N/A</v>
      </c>
      <c r="R552" s="190" cm="1">
        <f t="array" ref="R552">IFERROR(INDEX(Forecast_Capex_Input!O$12:O$286,$Z552),0)</f>
        <v>0</v>
      </c>
      <c r="S552" s="24" cm="1">
        <f t="array" ref="S552">IFERROR(INDEX(Forecast_Capex_Input!P$12:P$286,$Z552),0)</f>
        <v>0</v>
      </c>
      <c r="T552" s="150" t="str" cm="1">
        <f t="array" aca="1" ref="T552" ca="1">IFERROR(INDEX(General!$K$91:$K$110,$AC552),NA)</f>
        <v>N/A</v>
      </c>
      <c r="U552" s="43" cm="1">
        <f t="array" aca="1" ref="U552" ca="1">IFERROR(
IF($F552=General!$E$25,INDEX(Forecast_Capex_Input!S$12:S$286,$Z552),
INDEX(Forecast_Capex_Input!T$12:T$286,$Z552)),0)</f>
        <v>0</v>
      </c>
      <c r="V552" s="82" t="b">
        <f>IFERROR(INDEX(Overheads!$T$19:$T$26,MATCH($I552,Overheads!$E$19:$E$26,0)),FALSE)</f>
        <v>0</v>
      </c>
      <c r="W552" s="209" cm="1">
        <f t="array" ref="W552">IFERROR(
INDEX(Forecast_Capex_Input!CN$12:CN$286,$Z552),0)</f>
        <v>0</v>
      </c>
      <c r="X552" s="209">
        <f>IFERROR(
MATCH($W552,General!$L$39:$S$39,0),1)</f>
        <v>1</v>
      </c>
      <c r="Z552" s="28" t="str">
        <f>IFERROR(
IF(MATCH($C552,Forecast_Capex_Input!$CI$12:$CI$286,1)+1&gt;MAX(Forecast_Capex_Input!$C$12:$C$286),NA,
MATCH($C552,Forecast_Capex_Input!$CI$12:$CI$286,1)+1),1)</f>
        <v>N/A</v>
      </c>
      <c r="AA552" s="28" t="str" cm="1">
        <f t="array" aca="1" ref="AA552" ca="1">IFERROR(
IF(Z551&lt;&gt;Z552,1,
IF(COUNTIF(OFFSET(AA551,0,0,-INDEX(Forecast_Capex_Input!$CG$12:$CG$286,$Z552)),AA551)=INDEX(Forecast_Capex_Input!$CG$12:$CG$286,$Z552),AA551+1,AA551)),NA)</f>
        <v>N/A</v>
      </c>
      <c r="AB552" s="28" t="str" cm="1">
        <f t="array" ref="AB552">IFERROR($C552-IF($Z552=1,1,INDEX(Forecast_Capex_Input!$CI$12:$CI$286,$Z552-1))+1,NA)</f>
        <v>N/A</v>
      </c>
      <c r="AC552" s="28" t="str" cm="1">
        <f t="array" aca="1" ref="AC552" ca="1">IFERROR(IF(AA552=1,
INDEX(Forecast_Capex_Input!$AI$10:$BB$10,SMALL(IF(INDEX(Forecast_Capex_Input!$AI$12:$BB$286,$Z552,0)&gt;0,COLUMN(Forecast_Capex_Input!$AI$10:$BB$10)-COLUMN(Forecast_Capex_Input!$AI$12)+1),ROWS(OFFSET(AC551,0,0,-$AB552)))),
OFFSET(AC551,-INDEX(Forecast_Capex_Input!$CG$12:$CG$286,$Z552)+1,0)),NA)</f>
        <v>N/A</v>
      </c>
      <c r="AD552" s="28" t="str">
        <f t="shared" ca="1" si="52"/>
        <v>N/A</v>
      </c>
      <c r="AE552" s="82" t="b">
        <f t="shared" si="56"/>
        <v>0</v>
      </c>
      <c r="AF552" s="78" t="b">
        <v>0</v>
      </c>
      <c r="AG552" s="82" t="b">
        <f t="shared" si="53"/>
        <v>1</v>
      </c>
      <c r="AI552" s="55">
        <v>0</v>
      </c>
      <c r="AJ552" s="55">
        <v>0</v>
      </c>
      <c r="AK552" s="55">
        <v>0</v>
      </c>
      <c r="AL552" s="55">
        <v>0</v>
      </c>
      <c r="AM552" s="55">
        <v>0</v>
      </c>
      <c r="AN552" s="135">
        <v>0</v>
      </c>
      <c r="AP552" s="55">
        <v>0</v>
      </c>
      <c r="AQ552" s="55">
        <v>0</v>
      </c>
      <c r="AR552" s="55">
        <v>0</v>
      </c>
      <c r="AS552" s="55">
        <v>0</v>
      </c>
      <c r="AT552" s="55">
        <v>0</v>
      </c>
      <c r="AU552" s="135">
        <v>0</v>
      </c>
      <c r="AW552" s="55">
        <v>0</v>
      </c>
      <c r="AX552" s="55">
        <v>0</v>
      </c>
      <c r="AY552" s="55">
        <v>0</v>
      </c>
      <c r="AZ552" s="55">
        <v>0</v>
      </c>
      <c r="BA552" s="55">
        <v>0</v>
      </c>
      <c r="BB552" s="135">
        <v>0</v>
      </c>
      <c r="BD552" s="55">
        <v>0</v>
      </c>
      <c r="BE552" s="55">
        <v>0</v>
      </c>
      <c r="BF552" s="55">
        <v>0</v>
      </c>
      <c r="BG552" s="55">
        <v>0</v>
      </c>
      <c r="BH552" s="55">
        <v>0</v>
      </c>
      <c r="BI552" s="135">
        <v>0</v>
      </c>
      <c r="BK552" s="55">
        <v>0</v>
      </c>
      <c r="BL552" s="55">
        <v>0</v>
      </c>
      <c r="BM552" s="55">
        <v>0</v>
      </c>
      <c r="BN552" s="55">
        <v>0</v>
      </c>
      <c r="BO552" s="55">
        <v>0</v>
      </c>
      <c r="BP552" s="135">
        <v>0</v>
      </c>
      <c r="BR552" s="147">
        <v>0</v>
      </c>
      <c r="BS552" s="147">
        <v>0</v>
      </c>
      <c r="BT552" s="147">
        <v>0</v>
      </c>
      <c r="BU552" s="147">
        <v>0</v>
      </c>
      <c r="BV552" s="147">
        <v>0</v>
      </c>
      <c r="BX552" s="55">
        <v>0</v>
      </c>
      <c r="BY552" s="55">
        <v>0</v>
      </c>
      <c r="BZ552" s="55">
        <v>0</v>
      </c>
      <c r="CA552" s="55">
        <v>0</v>
      </c>
      <c r="CB552" s="55">
        <v>0</v>
      </c>
      <c r="CC552" s="135">
        <v>0</v>
      </c>
      <c r="CE552" s="55">
        <v>0</v>
      </c>
      <c r="CF552" s="55">
        <v>0</v>
      </c>
      <c r="CG552" s="55">
        <v>0</v>
      </c>
      <c r="CH552" s="55">
        <v>0</v>
      </c>
      <c r="CI552" s="55">
        <v>0</v>
      </c>
      <c r="CJ552" s="135">
        <v>0</v>
      </c>
      <c r="CL552" s="55">
        <v>0</v>
      </c>
      <c r="CM552" s="55">
        <v>0</v>
      </c>
      <c r="CN552" s="55">
        <v>0</v>
      </c>
      <c r="CO552" s="55">
        <v>0</v>
      </c>
      <c r="CP552" s="55">
        <v>0</v>
      </c>
      <c r="CQ552" s="135">
        <v>0</v>
      </c>
      <c r="CS552" s="67">
        <v>0</v>
      </c>
      <c r="CT552" s="67">
        <v>0</v>
      </c>
      <c r="CU552" s="67">
        <v>0</v>
      </c>
      <c r="CV552" s="67">
        <v>0</v>
      </c>
      <c r="CW552" s="67">
        <v>0</v>
      </c>
      <c r="CX552" s="135">
        <v>0</v>
      </c>
      <c r="CZ552" s="55">
        <v>0</v>
      </c>
      <c r="DA552" s="55">
        <v>0</v>
      </c>
      <c r="DB552" s="55">
        <v>0</v>
      </c>
      <c r="DC552" s="55">
        <v>0</v>
      </c>
      <c r="DD552" s="55">
        <v>0</v>
      </c>
      <c r="DE552" s="135">
        <v>0</v>
      </c>
      <c r="DG552" s="43" t="b" cm="1">
        <f t="array" aca="1" ref="DG552" ca="1">OR($G552=Forecast_Capex_Input!$BF$8:$BF$10)</f>
        <v>0</v>
      </c>
      <c r="DH552" s="43" cm="1">
        <f t="array" aca="1" ref="DH552" ca="1">IFERROR(INDEX(Forecast_Capex_Input!BG$12:BG$286,$Z552)
*(INDEX(Forecast_Capex_Input!$H$12:$H$286,$Z552)=Repex),0)
*$DG552</f>
        <v>0</v>
      </c>
      <c r="DI552" s="43" cm="1">
        <f t="array" aca="1" ref="DI552" ca="1">IFERROR(INDEX(Forecast_Capex_Input!BH$12:BH$286,$Z552)
*(INDEX(Forecast_Capex_Input!$H$12:$H$286,$Z552)=Repex),0)
*$DG552</f>
        <v>0</v>
      </c>
      <c r="DJ552" s="43" cm="1">
        <f t="array" aca="1" ref="DJ552" ca="1">IFERROR(INDEX(Forecast_Capex_Input!BI$12:BI$286,$Z552)
*(INDEX(Forecast_Capex_Input!$H$12:$H$286,$Z552)=Repex),0)
*$DG552</f>
        <v>0</v>
      </c>
      <c r="DK552" s="43" cm="1">
        <f t="array" aca="1" ref="DK552" ca="1">IFERROR(INDEX(Forecast_Capex_Input!BJ$12:BJ$286,$Z552)
*(INDEX(Forecast_Capex_Input!$H$12:$H$286,$Z552)=Repex),0)
*$DG552</f>
        <v>0</v>
      </c>
      <c r="DL552" s="43" cm="1">
        <f t="array" aca="1" ref="DL552" ca="1">IFERROR(INDEX(Forecast_Capex_Input!BK$12:BK$286,$Z552)
*(INDEX(Forecast_Capex_Input!$H$12:$H$286,$Z552)=Repex),0)
*$DG552</f>
        <v>0</v>
      </c>
      <c r="DM552" s="43" cm="1">
        <f t="array" aca="1" ref="DM552" ca="1">IFERROR(INDEX(Forecast_Capex_Input!BL$12:BL$286,$Z552)
*(INDEX(Forecast_Capex_Input!$H$12:$H$286,$Z552)=Repex),0)
*$DG552</f>
        <v>0</v>
      </c>
      <c r="DO552" s="43" t="b" cm="1">
        <f t="array" aca="1" ref="DO552" ca="1">OR($G552=Forecast_Capex_Input!$BN$8:$BN$9)</f>
        <v>0</v>
      </c>
      <c r="DP552" s="43" cm="1">
        <f t="array" aca="1" ref="DP552" ca="1">IFERROR(INDEX(Forecast_Capex_Input!BO$12:BO$286,$Z552)
*(INDEX(Forecast_Capex_Input!$H$12:$H$286,$Z552)=Repex),0)
*$DO552</f>
        <v>0</v>
      </c>
      <c r="DQ552" s="43" cm="1">
        <f t="array" aca="1" ref="DQ552" ca="1">IFERROR(INDEX(Forecast_Capex_Input!BP$12:BP$286,$Z552)
*(INDEX(Forecast_Capex_Input!$H$12:$H$286,$Z552)=Repex),0)
*$DO552</f>
        <v>0</v>
      </c>
      <c r="DR552" s="43" cm="1">
        <f t="array" aca="1" ref="DR552" ca="1">IFERROR(INDEX(Forecast_Capex_Input!BQ$12:BQ$286,$Z552)
*(INDEX(Forecast_Capex_Input!$H$12:$H$286,$Z552)=Repex),0)
*$DO552</f>
        <v>0</v>
      </c>
      <c r="DS552" s="43" cm="1">
        <f t="array" aca="1" ref="DS552" ca="1">IFERROR(INDEX(Forecast_Capex_Input!BR$12:BR$286,$Z552)
*(INDEX(Forecast_Capex_Input!$H$12:$H$286,$Z552)=Repex),0)
*$DO552</f>
        <v>0</v>
      </c>
      <c r="DT552" s="43" cm="1">
        <f t="array" aca="1" ref="DT552" ca="1">IFERROR(INDEX(Forecast_Capex_Input!BS$12:BS$286,$Z552)
*(INDEX(Forecast_Capex_Input!$H$12:$H$286,$Z552)=Repex),0)
*$DO552</f>
        <v>0</v>
      </c>
      <c r="DV552" s="43" t="b" cm="1">
        <f t="array" aca="1" ref="DV552" ca="1">OR($G552=Forecast_Capex_Input!$BU$8:$BU$10)</f>
        <v>0</v>
      </c>
      <c r="DW552" s="43" cm="1">
        <f t="array" aca="1" ref="DW552" ca="1">IFERROR(INDEX(Forecast_Capex_Input!BV$12:BV$286,$Z552)
*(INDEX(Forecast_Capex_Input!$H$12:$H$286,$Z552)=Repex),0)
*$DV552</f>
        <v>0</v>
      </c>
      <c r="DX552" s="43" cm="1">
        <f t="array" aca="1" ref="DX552" ca="1">IFERROR(INDEX(Forecast_Capex_Input!BW$12:BW$286,$Z552)
*(INDEX(Forecast_Capex_Input!$H$12:$H$286,$Z552)=Repex),0)
*$DV552</f>
        <v>0</v>
      </c>
      <c r="DY552" s="43" cm="1">
        <f t="array" aca="1" ref="DY552" ca="1">IFERROR(INDEX(Forecast_Capex_Input!BX$12:BX$286,$Z552)
*(INDEX(Forecast_Capex_Input!$H$12:$H$286,$Z552)=Repex),0)
*$DV552</f>
        <v>0</v>
      </c>
      <c r="DZ552" s="43" cm="1">
        <f t="array" aca="1" ref="DZ552" ca="1">IFERROR(INDEX(Forecast_Capex_Input!BY$12:BY$286,$Z552)
*(INDEX(Forecast_Capex_Input!$H$12:$H$286,$Z552)=Repex),0)
*$DV552</f>
        <v>0</v>
      </c>
      <c r="EA552" s="43" cm="1">
        <f t="array" aca="1" ref="EA552" ca="1">IFERROR(INDEX(Forecast_Capex_Input!BZ$12:BZ$286,$Z552)
*(INDEX(Forecast_Capex_Input!$H$12:$H$286,$Z552)=Repex),0)
*$DV552</f>
        <v>0</v>
      </c>
      <c r="EB552" s="43" cm="1">
        <f t="array" aca="1" ref="EB552" ca="1">IFERROR(INDEX(Forecast_Capex_Input!CA$12:CA$286,$Z552)
*(INDEX(Forecast_Capex_Input!$H$12:$H$286,$Z552)=Repex),0)
*$DV552</f>
        <v>0</v>
      </c>
      <c r="EC552" s="43" cm="1">
        <f t="array" aca="1" ref="EC552" ca="1">IFERROR(INDEX(Forecast_Capex_Input!CB$12:CB$286,$Z552)
*(INDEX(Forecast_Capex_Input!$H$12:$H$286,$Z552)=Repex),0)
*$DV552</f>
        <v>0</v>
      </c>
      <c r="ED552" s="43" cm="1">
        <f t="array" aca="1" ref="ED552" ca="1">IFERROR(INDEX(Forecast_Capex_Input!CC$12:CC$286,$Z552)
*(INDEX(Forecast_Capex_Input!$H$12:$H$286,$Z552)=Repex),0)
*$DV552</f>
        <v>0</v>
      </c>
      <c r="EF552" s="86" t="str">
        <f t="shared" si="54"/>
        <v>N/A</v>
      </c>
      <c r="EG552" s="28" t="str">
        <f>IFERROR(RANK(EF552,EF$11:EF$1010,0)+COUNTIF(EF$11:EF552,EF552)-1,NA)</f>
        <v>N/A</v>
      </c>
    </row>
    <row r="553" spans="3:137" x14ac:dyDescent="0.2">
      <c r="C553" s="28">
        <f t="shared" si="55"/>
        <v>543</v>
      </c>
      <c r="D553" s="9" t="str" cm="1">
        <f t="array" ref="D553">IFERROR(INDEX(Forecast_Capex_Input!$D$12:$D$286,$Z553),NA)</f>
        <v>N/A</v>
      </c>
      <c r="E553" s="24" t="str" cm="1">
        <f t="array" ref="E553">IF($Z553=NA,NA,INDEX(Forecast_Capex_Input!$E$12:$E$286,$Z553))</f>
        <v>N/A</v>
      </c>
      <c r="F553" s="9" t="str" cm="1">
        <f t="array" aca="1" ref="F553" ca="1">IFERROR(INDEX(General!$E$25:$E$26,$AA553),NA)</f>
        <v>N/A</v>
      </c>
      <c r="G553" s="9" t="str" cm="1">
        <f t="array" aca="1" ref="G553" ca="1">IFERROR(INDEX(Forecast_Capex_Input!$AI$11:$BB$11,$AC553),NA)</f>
        <v>N/A</v>
      </c>
      <c r="H553" s="50" t="str" cm="1">
        <f t="array" aca="1" ref="H553" ca="1">IFERROR(INDEX(Forecast_Capex_Input!$AI$12:$BB$286,$Z553,$AC553),NA)</f>
        <v>N/A</v>
      </c>
      <c r="I553" s="150" t="str" cm="1">
        <f t="array" ref="I553">IFERROR(INDEX(Forecast_Capex_Input!$F$12:$F$286,$Z553),NA)</f>
        <v>N/A</v>
      </c>
      <c r="J553" s="150" t="str" cm="1">
        <f t="array" ref="J553">IFERROR(INDEX(Forecast_Capex_Input!G$12:G$286,$Z553),NA)</f>
        <v>N/A</v>
      </c>
      <c r="K553" s="150" t="str" cm="1">
        <f t="array" ref="K553">IFERROR(INDEX(Forecast_Capex_Input!H$12:H$286,$Z553),NA)</f>
        <v>N/A</v>
      </c>
      <c r="L553" s="150" t="str" cm="1">
        <f t="array" ref="L553">IFERROR(INDEX(Forecast_Capex_Input!I$12:I$286,$Z553),NA)</f>
        <v>N/A</v>
      </c>
      <c r="M553" s="150" t="str" cm="1">
        <f t="array" ref="M553">IFERROR(INDEX(Forecast_Capex_Input!J$12:J$286,$Z553),NA)</f>
        <v>N/A</v>
      </c>
      <c r="N553" s="150" t="str" cm="1">
        <f t="array" ref="N553">IFERROR(INDEX(Forecast_Capex_Input!K$12:K$286,$Z553),NA)</f>
        <v>N/A</v>
      </c>
      <c r="O553" s="150" t="str" cm="1">
        <f t="array" ref="O553">IFERROR(INDEX(Forecast_Capex_Input!L$12:L$286,$Z553),NA)</f>
        <v>N/A</v>
      </c>
      <c r="P553" s="150" t="str" cm="1">
        <f t="array" ref="P553">IFERROR(INDEX(Forecast_Capex_Input!M$12:M$286,$Z553),NA)</f>
        <v>N/A</v>
      </c>
      <c r="Q553" s="24" t="str" cm="1">
        <f t="array" ref="Q553">IFERROR(INDEX(Forecast_Capex_Input!N$12:N$286,$Z553),NA)</f>
        <v>N/A</v>
      </c>
      <c r="R553" s="190" cm="1">
        <f t="array" ref="R553">IFERROR(INDEX(Forecast_Capex_Input!O$12:O$286,$Z553),0)</f>
        <v>0</v>
      </c>
      <c r="S553" s="24" cm="1">
        <f t="array" ref="S553">IFERROR(INDEX(Forecast_Capex_Input!P$12:P$286,$Z553),0)</f>
        <v>0</v>
      </c>
      <c r="T553" s="150" t="str" cm="1">
        <f t="array" aca="1" ref="T553" ca="1">IFERROR(INDEX(General!$K$91:$K$110,$AC553),NA)</f>
        <v>N/A</v>
      </c>
      <c r="U553" s="43" cm="1">
        <f t="array" aca="1" ref="U553" ca="1">IFERROR(
IF($F553=General!$E$25,INDEX(Forecast_Capex_Input!S$12:S$286,$Z553),
INDEX(Forecast_Capex_Input!T$12:T$286,$Z553)),0)</f>
        <v>0</v>
      </c>
      <c r="V553" s="82" t="b">
        <f>IFERROR(INDEX(Overheads!$T$19:$T$26,MATCH($I553,Overheads!$E$19:$E$26,0)),FALSE)</f>
        <v>0</v>
      </c>
      <c r="W553" s="209" cm="1">
        <f t="array" ref="W553">IFERROR(
INDEX(Forecast_Capex_Input!CN$12:CN$286,$Z553),0)</f>
        <v>0</v>
      </c>
      <c r="X553" s="209">
        <f>IFERROR(
MATCH($W553,General!$L$39:$S$39,0),1)</f>
        <v>1</v>
      </c>
      <c r="Z553" s="28" t="str">
        <f>IFERROR(
IF(MATCH($C553,Forecast_Capex_Input!$CI$12:$CI$286,1)+1&gt;MAX(Forecast_Capex_Input!$C$12:$C$286),NA,
MATCH($C553,Forecast_Capex_Input!$CI$12:$CI$286,1)+1),1)</f>
        <v>N/A</v>
      </c>
      <c r="AA553" s="28" t="str" cm="1">
        <f t="array" aca="1" ref="AA553" ca="1">IFERROR(
IF(Z552&lt;&gt;Z553,1,
IF(COUNTIF(OFFSET(AA552,0,0,-INDEX(Forecast_Capex_Input!$CG$12:$CG$286,$Z553)),AA552)=INDEX(Forecast_Capex_Input!$CG$12:$CG$286,$Z553),AA552+1,AA552)),NA)</f>
        <v>N/A</v>
      </c>
      <c r="AB553" s="28" t="str" cm="1">
        <f t="array" ref="AB553">IFERROR($C553-IF($Z553=1,1,INDEX(Forecast_Capex_Input!$CI$12:$CI$286,$Z553-1))+1,NA)</f>
        <v>N/A</v>
      </c>
      <c r="AC553" s="28" t="str" cm="1">
        <f t="array" aca="1" ref="AC553" ca="1">IFERROR(IF(AA553=1,
INDEX(Forecast_Capex_Input!$AI$10:$BB$10,SMALL(IF(INDEX(Forecast_Capex_Input!$AI$12:$BB$286,$Z553,0)&gt;0,COLUMN(Forecast_Capex_Input!$AI$10:$BB$10)-COLUMN(Forecast_Capex_Input!$AI$12)+1),ROWS(OFFSET(AC552,0,0,-$AB553)))),
OFFSET(AC552,-INDEX(Forecast_Capex_Input!$CG$12:$CG$286,$Z553)+1,0)),NA)</f>
        <v>N/A</v>
      </c>
      <c r="AD553" s="28" t="str">
        <f t="shared" ca="1" si="52"/>
        <v>N/A</v>
      </c>
      <c r="AE553" s="82" t="b">
        <f t="shared" si="56"/>
        <v>0</v>
      </c>
      <c r="AF553" s="78" t="b">
        <v>0</v>
      </c>
      <c r="AG553" s="82" t="b">
        <f t="shared" si="53"/>
        <v>1</v>
      </c>
      <c r="AI553" s="55">
        <v>0</v>
      </c>
      <c r="AJ553" s="55">
        <v>0</v>
      </c>
      <c r="AK553" s="55">
        <v>0</v>
      </c>
      <c r="AL553" s="55">
        <v>0</v>
      </c>
      <c r="AM553" s="55">
        <v>0</v>
      </c>
      <c r="AN553" s="135">
        <v>0</v>
      </c>
      <c r="AP553" s="55">
        <v>0</v>
      </c>
      <c r="AQ553" s="55">
        <v>0</v>
      </c>
      <c r="AR553" s="55">
        <v>0</v>
      </c>
      <c r="AS553" s="55">
        <v>0</v>
      </c>
      <c r="AT553" s="55">
        <v>0</v>
      </c>
      <c r="AU553" s="135">
        <v>0</v>
      </c>
      <c r="AW553" s="55">
        <v>0</v>
      </c>
      <c r="AX553" s="55">
        <v>0</v>
      </c>
      <c r="AY553" s="55">
        <v>0</v>
      </c>
      <c r="AZ553" s="55">
        <v>0</v>
      </c>
      <c r="BA553" s="55">
        <v>0</v>
      </c>
      <c r="BB553" s="135">
        <v>0</v>
      </c>
      <c r="BD553" s="55">
        <v>0</v>
      </c>
      <c r="BE553" s="55">
        <v>0</v>
      </c>
      <c r="BF553" s="55">
        <v>0</v>
      </c>
      <c r="BG553" s="55">
        <v>0</v>
      </c>
      <c r="BH553" s="55">
        <v>0</v>
      </c>
      <c r="BI553" s="135">
        <v>0</v>
      </c>
      <c r="BK553" s="55">
        <v>0</v>
      </c>
      <c r="BL553" s="55">
        <v>0</v>
      </c>
      <c r="BM553" s="55">
        <v>0</v>
      </c>
      <c r="BN553" s="55">
        <v>0</v>
      </c>
      <c r="BO553" s="55">
        <v>0</v>
      </c>
      <c r="BP553" s="135">
        <v>0</v>
      </c>
      <c r="BR553" s="147">
        <v>0</v>
      </c>
      <c r="BS553" s="147">
        <v>0</v>
      </c>
      <c r="BT553" s="147">
        <v>0</v>
      </c>
      <c r="BU553" s="147">
        <v>0</v>
      </c>
      <c r="BV553" s="147">
        <v>0</v>
      </c>
      <c r="BX553" s="55">
        <v>0</v>
      </c>
      <c r="BY553" s="55">
        <v>0</v>
      </c>
      <c r="BZ553" s="55">
        <v>0</v>
      </c>
      <c r="CA553" s="55">
        <v>0</v>
      </c>
      <c r="CB553" s="55">
        <v>0</v>
      </c>
      <c r="CC553" s="135">
        <v>0</v>
      </c>
      <c r="CE553" s="55">
        <v>0</v>
      </c>
      <c r="CF553" s="55">
        <v>0</v>
      </c>
      <c r="CG553" s="55">
        <v>0</v>
      </c>
      <c r="CH553" s="55">
        <v>0</v>
      </c>
      <c r="CI553" s="55">
        <v>0</v>
      </c>
      <c r="CJ553" s="135">
        <v>0</v>
      </c>
      <c r="CL553" s="55">
        <v>0</v>
      </c>
      <c r="CM553" s="55">
        <v>0</v>
      </c>
      <c r="CN553" s="55">
        <v>0</v>
      </c>
      <c r="CO553" s="55">
        <v>0</v>
      </c>
      <c r="CP553" s="55">
        <v>0</v>
      </c>
      <c r="CQ553" s="135">
        <v>0</v>
      </c>
      <c r="CS553" s="67">
        <v>0</v>
      </c>
      <c r="CT553" s="67">
        <v>0</v>
      </c>
      <c r="CU553" s="67">
        <v>0</v>
      </c>
      <c r="CV553" s="67">
        <v>0</v>
      </c>
      <c r="CW553" s="67">
        <v>0</v>
      </c>
      <c r="CX553" s="135">
        <v>0</v>
      </c>
      <c r="CZ553" s="55">
        <v>0</v>
      </c>
      <c r="DA553" s="55">
        <v>0</v>
      </c>
      <c r="DB553" s="55">
        <v>0</v>
      </c>
      <c r="DC553" s="55">
        <v>0</v>
      </c>
      <c r="DD553" s="55">
        <v>0</v>
      </c>
      <c r="DE553" s="135">
        <v>0</v>
      </c>
      <c r="DG553" s="43" t="b" cm="1">
        <f t="array" aca="1" ref="DG553" ca="1">OR($G553=Forecast_Capex_Input!$BF$8:$BF$10)</f>
        <v>0</v>
      </c>
      <c r="DH553" s="43" cm="1">
        <f t="array" aca="1" ref="DH553" ca="1">IFERROR(INDEX(Forecast_Capex_Input!BG$12:BG$286,$Z553)
*(INDEX(Forecast_Capex_Input!$H$12:$H$286,$Z553)=Repex),0)
*$DG553</f>
        <v>0</v>
      </c>
      <c r="DI553" s="43" cm="1">
        <f t="array" aca="1" ref="DI553" ca="1">IFERROR(INDEX(Forecast_Capex_Input!BH$12:BH$286,$Z553)
*(INDEX(Forecast_Capex_Input!$H$12:$H$286,$Z553)=Repex),0)
*$DG553</f>
        <v>0</v>
      </c>
      <c r="DJ553" s="43" cm="1">
        <f t="array" aca="1" ref="DJ553" ca="1">IFERROR(INDEX(Forecast_Capex_Input!BI$12:BI$286,$Z553)
*(INDEX(Forecast_Capex_Input!$H$12:$H$286,$Z553)=Repex),0)
*$DG553</f>
        <v>0</v>
      </c>
      <c r="DK553" s="43" cm="1">
        <f t="array" aca="1" ref="DK553" ca="1">IFERROR(INDEX(Forecast_Capex_Input!BJ$12:BJ$286,$Z553)
*(INDEX(Forecast_Capex_Input!$H$12:$H$286,$Z553)=Repex),0)
*$DG553</f>
        <v>0</v>
      </c>
      <c r="DL553" s="43" cm="1">
        <f t="array" aca="1" ref="DL553" ca="1">IFERROR(INDEX(Forecast_Capex_Input!BK$12:BK$286,$Z553)
*(INDEX(Forecast_Capex_Input!$H$12:$H$286,$Z553)=Repex),0)
*$DG553</f>
        <v>0</v>
      </c>
      <c r="DM553" s="43" cm="1">
        <f t="array" aca="1" ref="DM553" ca="1">IFERROR(INDEX(Forecast_Capex_Input!BL$12:BL$286,$Z553)
*(INDEX(Forecast_Capex_Input!$H$12:$H$286,$Z553)=Repex),0)
*$DG553</f>
        <v>0</v>
      </c>
      <c r="DO553" s="43" t="b" cm="1">
        <f t="array" aca="1" ref="DO553" ca="1">OR($G553=Forecast_Capex_Input!$BN$8:$BN$9)</f>
        <v>0</v>
      </c>
      <c r="DP553" s="43" cm="1">
        <f t="array" aca="1" ref="DP553" ca="1">IFERROR(INDEX(Forecast_Capex_Input!BO$12:BO$286,$Z553)
*(INDEX(Forecast_Capex_Input!$H$12:$H$286,$Z553)=Repex),0)
*$DO553</f>
        <v>0</v>
      </c>
      <c r="DQ553" s="43" cm="1">
        <f t="array" aca="1" ref="DQ553" ca="1">IFERROR(INDEX(Forecast_Capex_Input!BP$12:BP$286,$Z553)
*(INDEX(Forecast_Capex_Input!$H$12:$H$286,$Z553)=Repex),0)
*$DO553</f>
        <v>0</v>
      </c>
      <c r="DR553" s="43" cm="1">
        <f t="array" aca="1" ref="DR553" ca="1">IFERROR(INDEX(Forecast_Capex_Input!BQ$12:BQ$286,$Z553)
*(INDEX(Forecast_Capex_Input!$H$12:$H$286,$Z553)=Repex),0)
*$DO553</f>
        <v>0</v>
      </c>
      <c r="DS553" s="43" cm="1">
        <f t="array" aca="1" ref="DS553" ca="1">IFERROR(INDEX(Forecast_Capex_Input!BR$12:BR$286,$Z553)
*(INDEX(Forecast_Capex_Input!$H$12:$H$286,$Z553)=Repex),0)
*$DO553</f>
        <v>0</v>
      </c>
      <c r="DT553" s="43" cm="1">
        <f t="array" aca="1" ref="DT553" ca="1">IFERROR(INDEX(Forecast_Capex_Input!BS$12:BS$286,$Z553)
*(INDEX(Forecast_Capex_Input!$H$12:$H$286,$Z553)=Repex),0)
*$DO553</f>
        <v>0</v>
      </c>
      <c r="DV553" s="43" t="b" cm="1">
        <f t="array" aca="1" ref="DV553" ca="1">OR($G553=Forecast_Capex_Input!$BU$8:$BU$10)</f>
        <v>0</v>
      </c>
      <c r="DW553" s="43" cm="1">
        <f t="array" aca="1" ref="DW553" ca="1">IFERROR(INDEX(Forecast_Capex_Input!BV$12:BV$286,$Z553)
*(INDEX(Forecast_Capex_Input!$H$12:$H$286,$Z553)=Repex),0)
*$DV553</f>
        <v>0</v>
      </c>
      <c r="DX553" s="43" cm="1">
        <f t="array" aca="1" ref="DX553" ca="1">IFERROR(INDEX(Forecast_Capex_Input!BW$12:BW$286,$Z553)
*(INDEX(Forecast_Capex_Input!$H$12:$H$286,$Z553)=Repex),0)
*$DV553</f>
        <v>0</v>
      </c>
      <c r="DY553" s="43" cm="1">
        <f t="array" aca="1" ref="DY553" ca="1">IFERROR(INDEX(Forecast_Capex_Input!BX$12:BX$286,$Z553)
*(INDEX(Forecast_Capex_Input!$H$12:$H$286,$Z553)=Repex),0)
*$DV553</f>
        <v>0</v>
      </c>
      <c r="DZ553" s="43" cm="1">
        <f t="array" aca="1" ref="DZ553" ca="1">IFERROR(INDEX(Forecast_Capex_Input!BY$12:BY$286,$Z553)
*(INDEX(Forecast_Capex_Input!$H$12:$H$286,$Z553)=Repex),0)
*$DV553</f>
        <v>0</v>
      </c>
      <c r="EA553" s="43" cm="1">
        <f t="array" aca="1" ref="EA553" ca="1">IFERROR(INDEX(Forecast_Capex_Input!BZ$12:BZ$286,$Z553)
*(INDEX(Forecast_Capex_Input!$H$12:$H$286,$Z553)=Repex),0)
*$DV553</f>
        <v>0</v>
      </c>
      <c r="EB553" s="43" cm="1">
        <f t="array" aca="1" ref="EB553" ca="1">IFERROR(INDEX(Forecast_Capex_Input!CA$12:CA$286,$Z553)
*(INDEX(Forecast_Capex_Input!$H$12:$H$286,$Z553)=Repex),0)
*$DV553</f>
        <v>0</v>
      </c>
      <c r="EC553" s="43" cm="1">
        <f t="array" aca="1" ref="EC553" ca="1">IFERROR(INDEX(Forecast_Capex_Input!CB$12:CB$286,$Z553)
*(INDEX(Forecast_Capex_Input!$H$12:$H$286,$Z553)=Repex),0)
*$DV553</f>
        <v>0</v>
      </c>
      <c r="ED553" s="43" cm="1">
        <f t="array" aca="1" ref="ED553" ca="1">IFERROR(INDEX(Forecast_Capex_Input!CC$12:CC$286,$Z553)
*(INDEX(Forecast_Capex_Input!$H$12:$H$286,$Z553)=Repex),0)
*$DV553</f>
        <v>0</v>
      </c>
      <c r="EF553" s="86" t="str">
        <f t="shared" si="54"/>
        <v>N/A</v>
      </c>
      <c r="EG553" s="28" t="str">
        <f>IFERROR(RANK(EF553,EF$11:EF$1010,0)+COUNTIF(EF$11:EF553,EF553)-1,NA)</f>
        <v>N/A</v>
      </c>
    </row>
    <row r="554" spans="3:137" x14ac:dyDescent="0.2">
      <c r="C554" s="28">
        <f t="shared" si="55"/>
        <v>544</v>
      </c>
      <c r="D554" s="9" t="str" cm="1">
        <f t="array" ref="D554">IFERROR(INDEX(Forecast_Capex_Input!$D$12:$D$286,$Z554),NA)</f>
        <v>N/A</v>
      </c>
      <c r="E554" s="24" t="str" cm="1">
        <f t="array" ref="E554">IF($Z554=NA,NA,INDEX(Forecast_Capex_Input!$E$12:$E$286,$Z554))</f>
        <v>N/A</v>
      </c>
      <c r="F554" s="9" t="str" cm="1">
        <f t="array" aca="1" ref="F554" ca="1">IFERROR(INDEX(General!$E$25:$E$26,$AA554),NA)</f>
        <v>N/A</v>
      </c>
      <c r="G554" s="9" t="str" cm="1">
        <f t="array" aca="1" ref="G554" ca="1">IFERROR(INDEX(Forecast_Capex_Input!$AI$11:$BB$11,$AC554),NA)</f>
        <v>N/A</v>
      </c>
      <c r="H554" s="50" t="str" cm="1">
        <f t="array" aca="1" ref="H554" ca="1">IFERROR(INDEX(Forecast_Capex_Input!$AI$12:$BB$286,$Z554,$AC554),NA)</f>
        <v>N/A</v>
      </c>
      <c r="I554" s="150" t="str" cm="1">
        <f t="array" ref="I554">IFERROR(INDEX(Forecast_Capex_Input!$F$12:$F$286,$Z554),NA)</f>
        <v>N/A</v>
      </c>
      <c r="J554" s="150" t="str" cm="1">
        <f t="array" ref="J554">IFERROR(INDEX(Forecast_Capex_Input!G$12:G$286,$Z554),NA)</f>
        <v>N/A</v>
      </c>
      <c r="K554" s="150" t="str" cm="1">
        <f t="array" ref="K554">IFERROR(INDEX(Forecast_Capex_Input!H$12:H$286,$Z554),NA)</f>
        <v>N/A</v>
      </c>
      <c r="L554" s="150" t="str" cm="1">
        <f t="array" ref="L554">IFERROR(INDEX(Forecast_Capex_Input!I$12:I$286,$Z554),NA)</f>
        <v>N/A</v>
      </c>
      <c r="M554" s="150" t="str" cm="1">
        <f t="array" ref="M554">IFERROR(INDEX(Forecast_Capex_Input!J$12:J$286,$Z554),NA)</f>
        <v>N/A</v>
      </c>
      <c r="N554" s="150" t="str" cm="1">
        <f t="array" ref="N554">IFERROR(INDEX(Forecast_Capex_Input!K$12:K$286,$Z554),NA)</f>
        <v>N/A</v>
      </c>
      <c r="O554" s="150" t="str" cm="1">
        <f t="array" ref="O554">IFERROR(INDEX(Forecast_Capex_Input!L$12:L$286,$Z554),NA)</f>
        <v>N/A</v>
      </c>
      <c r="P554" s="150" t="str" cm="1">
        <f t="array" ref="P554">IFERROR(INDEX(Forecast_Capex_Input!M$12:M$286,$Z554),NA)</f>
        <v>N/A</v>
      </c>
      <c r="Q554" s="24" t="str" cm="1">
        <f t="array" ref="Q554">IFERROR(INDEX(Forecast_Capex_Input!N$12:N$286,$Z554),NA)</f>
        <v>N/A</v>
      </c>
      <c r="R554" s="190" cm="1">
        <f t="array" ref="R554">IFERROR(INDEX(Forecast_Capex_Input!O$12:O$286,$Z554),0)</f>
        <v>0</v>
      </c>
      <c r="S554" s="24" cm="1">
        <f t="array" ref="S554">IFERROR(INDEX(Forecast_Capex_Input!P$12:P$286,$Z554),0)</f>
        <v>0</v>
      </c>
      <c r="T554" s="150" t="str" cm="1">
        <f t="array" aca="1" ref="T554" ca="1">IFERROR(INDEX(General!$K$91:$K$110,$AC554),NA)</f>
        <v>N/A</v>
      </c>
      <c r="U554" s="43" cm="1">
        <f t="array" aca="1" ref="U554" ca="1">IFERROR(
IF($F554=General!$E$25,INDEX(Forecast_Capex_Input!S$12:S$286,$Z554),
INDEX(Forecast_Capex_Input!T$12:T$286,$Z554)),0)</f>
        <v>0</v>
      </c>
      <c r="V554" s="82" t="b">
        <f>IFERROR(INDEX(Overheads!$T$19:$T$26,MATCH($I554,Overheads!$E$19:$E$26,0)),FALSE)</f>
        <v>0</v>
      </c>
      <c r="W554" s="209" cm="1">
        <f t="array" ref="W554">IFERROR(
INDEX(Forecast_Capex_Input!CN$12:CN$286,$Z554),0)</f>
        <v>0</v>
      </c>
      <c r="X554" s="209">
        <f>IFERROR(
MATCH($W554,General!$L$39:$S$39,0),1)</f>
        <v>1</v>
      </c>
      <c r="Z554" s="28" t="str">
        <f>IFERROR(
IF(MATCH($C554,Forecast_Capex_Input!$CI$12:$CI$286,1)+1&gt;MAX(Forecast_Capex_Input!$C$12:$C$286),NA,
MATCH($C554,Forecast_Capex_Input!$CI$12:$CI$286,1)+1),1)</f>
        <v>N/A</v>
      </c>
      <c r="AA554" s="28" t="str" cm="1">
        <f t="array" aca="1" ref="AA554" ca="1">IFERROR(
IF(Z553&lt;&gt;Z554,1,
IF(COUNTIF(OFFSET(AA553,0,0,-INDEX(Forecast_Capex_Input!$CG$12:$CG$286,$Z554)),AA553)=INDEX(Forecast_Capex_Input!$CG$12:$CG$286,$Z554),AA553+1,AA553)),NA)</f>
        <v>N/A</v>
      </c>
      <c r="AB554" s="28" t="str" cm="1">
        <f t="array" ref="AB554">IFERROR($C554-IF($Z554=1,1,INDEX(Forecast_Capex_Input!$CI$12:$CI$286,$Z554-1))+1,NA)</f>
        <v>N/A</v>
      </c>
      <c r="AC554" s="28" t="str" cm="1">
        <f t="array" aca="1" ref="AC554" ca="1">IFERROR(IF(AA554=1,
INDEX(Forecast_Capex_Input!$AI$10:$BB$10,SMALL(IF(INDEX(Forecast_Capex_Input!$AI$12:$BB$286,$Z554,0)&gt;0,COLUMN(Forecast_Capex_Input!$AI$10:$BB$10)-COLUMN(Forecast_Capex_Input!$AI$12)+1),ROWS(OFFSET(AC553,0,0,-$AB554)))),
OFFSET(AC553,-INDEX(Forecast_Capex_Input!$CG$12:$CG$286,$Z554)+1,0)),NA)</f>
        <v>N/A</v>
      </c>
      <c r="AD554" s="28" t="str">
        <f t="shared" ca="1" si="52"/>
        <v>N/A</v>
      </c>
      <c r="AE554" s="82" t="b">
        <f t="shared" si="56"/>
        <v>0</v>
      </c>
      <c r="AF554" s="78" t="b">
        <v>0</v>
      </c>
      <c r="AG554" s="82" t="b">
        <f t="shared" si="53"/>
        <v>1</v>
      </c>
      <c r="AI554" s="55">
        <v>0</v>
      </c>
      <c r="AJ554" s="55">
        <v>0</v>
      </c>
      <c r="AK554" s="55">
        <v>0</v>
      </c>
      <c r="AL554" s="55">
        <v>0</v>
      </c>
      <c r="AM554" s="55">
        <v>0</v>
      </c>
      <c r="AN554" s="135">
        <v>0</v>
      </c>
      <c r="AP554" s="55">
        <v>0</v>
      </c>
      <c r="AQ554" s="55">
        <v>0</v>
      </c>
      <c r="AR554" s="55">
        <v>0</v>
      </c>
      <c r="AS554" s="55">
        <v>0</v>
      </c>
      <c r="AT554" s="55">
        <v>0</v>
      </c>
      <c r="AU554" s="135">
        <v>0</v>
      </c>
      <c r="AW554" s="55">
        <v>0</v>
      </c>
      <c r="AX554" s="55">
        <v>0</v>
      </c>
      <c r="AY554" s="55">
        <v>0</v>
      </c>
      <c r="AZ554" s="55">
        <v>0</v>
      </c>
      <c r="BA554" s="55">
        <v>0</v>
      </c>
      <c r="BB554" s="135">
        <v>0</v>
      </c>
      <c r="BD554" s="55">
        <v>0</v>
      </c>
      <c r="BE554" s="55">
        <v>0</v>
      </c>
      <c r="BF554" s="55">
        <v>0</v>
      </c>
      <c r="BG554" s="55">
        <v>0</v>
      </c>
      <c r="BH554" s="55">
        <v>0</v>
      </c>
      <c r="BI554" s="135">
        <v>0</v>
      </c>
      <c r="BK554" s="55">
        <v>0</v>
      </c>
      <c r="BL554" s="55">
        <v>0</v>
      </c>
      <c r="BM554" s="55">
        <v>0</v>
      </c>
      <c r="BN554" s="55">
        <v>0</v>
      </c>
      <c r="BO554" s="55">
        <v>0</v>
      </c>
      <c r="BP554" s="135">
        <v>0</v>
      </c>
      <c r="BR554" s="147">
        <v>0</v>
      </c>
      <c r="BS554" s="147">
        <v>0</v>
      </c>
      <c r="BT554" s="147">
        <v>0</v>
      </c>
      <c r="BU554" s="147">
        <v>0</v>
      </c>
      <c r="BV554" s="147">
        <v>0</v>
      </c>
      <c r="BX554" s="55">
        <v>0</v>
      </c>
      <c r="BY554" s="55">
        <v>0</v>
      </c>
      <c r="BZ554" s="55">
        <v>0</v>
      </c>
      <c r="CA554" s="55">
        <v>0</v>
      </c>
      <c r="CB554" s="55">
        <v>0</v>
      </c>
      <c r="CC554" s="135">
        <v>0</v>
      </c>
      <c r="CE554" s="55">
        <v>0</v>
      </c>
      <c r="CF554" s="55">
        <v>0</v>
      </c>
      <c r="CG554" s="55">
        <v>0</v>
      </c>
      <c r="CH554" s="55">
        <v>0</v>
      </c>
      <c r="CI554" s="55">
        <v>0</v>
      </c>
      <c r="CJ554" s="135">
        <v>0</v>
      </c>
      <c r="CL554" s="55">
        <v>0</v>
      </c>
      <c r="CM554" s="55">
        <v>0</v>
      </c>
      <c r="CN554" s="55">
        <v>0</v>
      </c>
      <c r="CO554" s="55">
        <v>0</v>
      </c>
      <c r="CP554" s="55">
        <v>0</v>
      </c>
      <c r="CQ554" s="135">
        <v>0</v>
      </c>
      <c r="CS554" s="67">
        <v>0</v>
      </c>
      <c r="CT554" s="67">
        <v>0</v>
      </c>
      <c r="CU554" s="67">
        <v>0</v>
      </c>
      <c r="CV554" s="67">
        <v>0</v>
      </c>
      <c r="CW554" s="67">
        <v>0</v>
      </c>
      <c r="CX554" s="135">
        <v>0</v>
      </c>
      <c r="CZ554" s="55">
        <v>0</v>
      </c>
      <c r="DA554" s="55">
        <v>0</v>
      </c>
      <c r="DB554" s="55">
        <v>0</v>
      </c>
      <c r="DC554" s="55">
        <v>0</v>
      </c>
      <c r="DD554" s="55">
        <v>0</v>
      </c>
      <c r="DE554" s="135">
        <v>0</v>
      </c>
      <c r="DG554" s="43" t="b" cm="1">
        <f t="array" aca="1" ref="DG554" ca="1">OR($G554=Forecast_Capex_Input!$BF$8:$BF$10)</f>
        <v>0</v>
      </c>
      <c r="DH554" s="43" cm="1">
        <f t="array" aca="1" ref="DH554" ca="1">IFERROR(INDEX(Forecast_Capex_Input!BG$12:BG$286,$Z554)
*(INDEX(Forecast_Capex_Input!$H$12:$H$286,$Z554)=Repex),0)
*$DG554</f>
        <v>0</v>
      </c>
      <c r="DI554" s="43" cm="1">
        <f t="array" aca="1" ref="DI554" ca="1">IFERROR(INDEX(Forecast_Capex_Input!BH$12:BH$286,$Z554)
*(INDEX(Forecast_Capex_Input!$H$12:$H$286,$Z554)=Repex),0)
*$DG554</f>
        <v>0</v>
      </c>
      <c r="DJ554" s="43" cm="1">
        <f t="array" aca="1" ref="DJ554" ca="1">IFERROR(INDEX(Forecast_Capex_Input!BI$12:BI$286,$Z554)
*(INDEX(Forecast_Capex_Input!$H$12:$H$286,$Z554)=Repex),0)
*$DG554</f>
        <v>0</v>
      </c>
      <c r="DK554" s="43" cm="1">
        <f t="array" aca="1" ref="DK554" ca="1">IFERROR(INDEX(Forecast_Capex_Input!BJ$12:BJ$286,$Z554)
*(INDEX(Forecast_Capex_Input!$H$12:$H$286,$Z554)=Repex),0)
*$DG554</f>
        <v>0</v>
      </c>
      <c r="DL554" s="43" cm="1">
        <f t="array" aca="1" ref="DL554" ca="1">IFERROR(INDEX(Forecast_Capex_Input!BK$12:BK$286,$Z554)
*(INDEX(Forecast_Capex_Input!$H$12:$H$286,$Z554)=Repex),0)
*$DG554</f>
        <v>0</v>
      </c>
      <c r="DM554" s="43" cm="1">
        <f t="array" aca="1" ref="DM554" ca="1">IFERROR(INDEX(Forecast_Capex_Input!BL$12:BL$286,$Z554)
*(INDEX(Forecast_Capex_Input!$H$12:$H$286,$Z554)=Repex),0)
*$DG554</f>
        <v>0</v>
      </c>
      <c r="DO554" s="43" t="b" cm="1">
        <f t="array" aca="1" ref="DO554" ca="1">OR($G554=Forecast_Capex_Input!$BN$8:$BN$9)</f>
        <v>0</v>
      </c>
      <c r="DP554" s="43" cm="1">
        <f t="array" aca="1" ref="DP554" ca="1">IFERROR(INDEX(Forecast_Capex_Input!BO$12:BO$286,$Z554)
*(INDEX(Forecast_Capex_Input!$H$12:$H$286,$Z554)=Repex),0)
*$DO554</f>
        <v>0</v>
      </c>
      <c r="DQ554" s="43" cm="1">
        <f t="array" aca="1" ref="DQ554" ca="1">IFERROR(INDEX(Forecast_Capex_Input!BP$12:BP$286,$Z554)
*(INDEX(Forecast_Capex_Input!$H$12:$H$286,$Z554)=Repex),0)
*$DO554</f>
        <v>0</v>
      </c>
      <c r="DR554" s="43" cm="1">
        <f t="array" aca="1" ref="DR554" ca="1">IFERROR(INDEX(Forecast_Capex_Input!BQ$12:BQ$286,$Z554)
*(INDEX(Forecast_Capex_Input!$H$12:$H$286,$Z554)=Repex),0)
*$DO554</f>
        <v>0</v>
      </c>
      <c r="DS554" s="43" cm="1">
        <f t="array" aca="1" ref="DS554" ca="1">IFERROR(INDEX(Forecast_Capex_Input!BR$12:BR$286,$Z554)
*(INDEX(Forecast_Capex_Input!$H$12:$H$286,$Z554)=Repex),0)
*$DO554</f>
        <v>0</v>
      </c>
      <c r="DT554" s="43" cm="1">
        <f t="array" aca="1" ref="DT554" ca="1">IFERROR(INDEX(Forecast_Capex_Input!BS$12:BS$286,$Z554)
*(INDEX(Forecast_Capex_Input!$H$12:$H$286,$Z554)=Repex),0)
*$DO554</f>
        <v>0</v>
      </c>
      <c r="DV554" s="43" t="b" cm="1">
        <f t="array" aca="1" ref="DV554" ca="1">OR($G554=Forecast_Capex_Input!$BU$8:$BU$10)</f>
        <v>0</v>
      </c>
      <c r="DW554" s="43" cm="1">
        <f t="array" aca="1" ref="DW554" ca="1">IFERROR(INDEX(Forecast_Capex_Input!BV$12:BV$286,$Z554)
*(INDEX(Forecast_Capex_Input!$H$12:$H$286,$Z554)=Repex),0)
*$DV554</f>
        <v>0</v>
      </c>
      <c r="DX554" s="43" cm="1">
        <f t="array" aca="1" ref="DX554" ca="1">IFERROR(INDEX(Forecast_Capex_Input!BW$12:BW$286,$Z554)
*(INDEX(Forecast_Capex_Input!$H$12:$H$286,$Z554)=Repex),0)
*$DV554</f>
        <v>0</v>
      </c>
      <c r="DY554" s="43" cm="1">
        <f t="array" aca="1" ref="DY554" ca="1">IFERROR(INDEX(Forecast_Capex_Input!BX$12:BX$286,$Z554)
*(INDEX(Forecast_Capex_Input!$H$12:$H$286,$Z554)=Repex),0)
*$DV554</f>
        <v>0</v>
      </c>
      <c r="DZ554" s="43" cm="1">
        <f t="array" aca="1" ref="DZ554" ca="1">IFERROR(INDEX(Forecast_Capex_Input!BY$12:BY$286,$Z554)
*(INDEX(Forecast_Capex_Input!$H$12:$H$286,$Z554)=Repex),0)
*$DV554</f>
        <v>0</v>
      </c>
      <c r="EA554" s="43" cm="1">
        <f t="array" aca="1" ref="EA554" ca="1">IFERROR(INDEX(Forecast_Capex_Input!BZ$12:BZ$286,$Z554)
*(INDEX(Forecast_Capex_Input!$H$12:$H$286,$Z554)=Repex),0)
*$DV554</f>
        <v>0</v>
      </c>
      <c r="EB554" s="43" cm="1">
        <f t="array" aca="1" ref="EB554" ca="1">IFERROR(INDEX(Forecast_Capex_Input!CA$12:CA$286,$Z554)
*(INDEX(Forecast_Capex_Input!$H$12:$H$286,$Z554)=Repex),0)
*$DV554</f>
        <v>0</v>
      </c>
      <c r="EC554" s="43" cm="1">
        <f t="array" aca="1" ref="EC554" ca="1">IFERROR(INDEX(Forecast_Capex_Input!CB$12:CB$286,$Z554)
*(INDEX(Forecast_Capex_Input!$H$12:$H$286,$Z554)=Repex),0)
*$DV554</f>
        <v>0</v>
      </c>
      <c r="ED554" s="43" cm="1">
        <f t="array" aca="1" ref="ED554" ca="1">IFERROR(INDEX(Forecast_Capex_Input!CC$12:CC$286,$Z554)
*(INDEX(Forecast_Capex_Input!$H$12:$H$286,$Z554)=Repex),0)
*$DV554</f>
        <v>0</v>
      </c>
      <c r="EF554" s="86" t="str">
        <f t="shared" si="54"/>
        <v>N/A</v>
      </c>
      <c r="EG554" s="28" t="str">
        <f>IFERROR(RANK(EF554,EF$11:EF$1010,0)+COUNTIF(EF$11:EF554,EF554)-1,NA)</f>
        <v>N/A</v>
      </c>
    </row>
    <row r="555" spans="3:137" x14ac:dyDescent="0.2">
      <c r="C555" s="28">
        <f t="shared" si="55"/>
        <v>545</v>
      </c>
      <c r="D555" s="9" t="str" cm="1">
        <f t="array" ref="D555">IFERROR(INDEX(Forecast_Capex_Input!$D$12:$D$286,$Z555),NA)</f>
        <v>N/A</v>
      </c>
      <c r="E555" s="24" t="str" cm="1">
        <f t="array" ref="E555">IF($Z555=NA,NA,INDEX(Forecast_Capex_Input!$E$12:$E$286,$Z555))</f>
        <v>N/A</v>
      </c>
      <c r="F555" s="9" t="str" cm="1">
        <f t="array" aca="1" ref="F555" ca="1">IFERROR(INDEX(General!$E$25:$E$26,$AA555),NA)</f>
        <v>N/A</v>
      </c>
      <c r="G555" s="9" t="str" cm="1">
        <f t="array" aca="1" ref="G555" ca="1">IFERROR(INDEX(Forecast_Capex_Input!$AI$11:$BB$11,$AC555),NA)</f>
        <v>N/A</v>
      </c>
      <c r="H555" s="50" t="str" cm="1">
        <f t="array" aca="1" ref="H555" ca="1">IFERROR(INDEX(Forecast_Capex_Input!$AI$12:$BB$286,$Z555,$AC555),NA)</f>
        <v>N/A</v>
      </c>
      <c r="I555" s="150" t="str" cm="1">
        <f t="array" ref="I555">IFERROR(INDEX(Forecast_Capex_Input!$F$12:$F$286,$Z555),NA)</f>
        <v>N/A</v>
      </c>
      <c r="J555" s="150" t="str" cm="1">
        <f t="array" ref="J555">IFERROR(INDEX(Forecast_Capex_Input!G$12:G$286,$Z555),NA)</f>
        <v>N/A</v>
      </c>
      <c r="K555" s="150" t="str" cm="1">
        <f t="array" ref="K555">IFERROR(INDEX(Forecast_Capex_Input!H$12:H$286,$Z555),NA)</f>
        <v>N/A</v>
      </c>
      <c r="L555" s="150" t="str" cm="1">
        <f t="array" ref="L555">IFERROR(INDEX(Forecast_Capex_Input!I$12:I$286,$Z555),NA)</f>
        <v>N/A</v>
      </c>
      <c r="M555" s="150" t="str" cm="1">
        <f t="array" ref="M555">IFERROR(INDEX(Forecast_Capex_Input!J$12:J$286,$Z555),NA)</f>
        <v>N/A</v>
      </c>
      <c r="N555" s="150" t="str" cm="1">
        <f t="array" ref="N555">IFERROR(INDEX(Forecast_Capex_Input!K$12:K$286,$Z555),NA)</f>
        <v>N/A</v>
      </c>
      <c r="O555" s="150" t="str" cm="1">
        <f t="array" ref="O555">IFERROR(INDEX(Forecast_Capex_Input!L$12:L$286,$Z555),NA)</f>
        <v>N/A</v>
      </c>
      <c r="P555" s="150" t="str" cm="1">
        <f t="array" ref="P555">IFERROR(INDEX(Forecast_Capex_Input!M$12:M$286,$Z555),NA)</f>
        <v>N/A</v>
      </c>
      <c r="Q555" s="24" t="str" cm="1">
        <f t="array" ref="Q555">IFERROR(INDEX(Forecast_Capex_Input!N$12:N$286,$Z555),NA)</f>
        <v>N/A</v>
      </c>
      <c r="R555" s="190" cm="1">
        <f t="array" ref="R555">IFERROR(INDEX(Forecast_Capex_Input!O$12:O$286,$Z555),0)</f>
        <v>0</v>
      </c>
      <c r="S555" s="24" cm="1">
        <f t="array" ref="S555">IFERROR(INDEX(Forecast_Capex_Input!P$12:P$286,$Z555),0)</f>
        <v>0</v>
      </c>
      <c r="T555" s="150" t="str" cm="1">
        <f t="array" aca="1" ref="T555" ca="1">IFERROR(INDEX(General!$K$91:$K$110,$AC555),NA)</f>
        <v>N/A</v>
      </c>
      <c r="U555" s="43" cm="1">
        <f t="array" aca="1" ref="U555" ca="1">IFERROR(
IF($F555=General!$E$25,INDEX(Forecast_Capex_Input!S$12:S$286,$Z555),
INDEX(Forecast_Capex_Input!T$12:T$286,$Z555)),0)</f>
        <v>0</v>
      </c>
      <c r="V555" s="82" t="b">
        <f>IFERROR(INDEX(Overheads!$T$19:$T$26,MATCH($I555,Overheads!$E$19:$E$26,0)),FALSE)</f>
        <v>0</v>
      </c>
      <c r="W555" s="209" cm="1">
        <f t="array" ref="W555">IFERROR(
INDEX(Forecast_Capex_Input!CN$12:CN$286,$Z555),0)</f>
        <v>0</v>
      </c>
      <c r="X555" s="209">
        <f>IFERROR(
MATCH($W555,General!$L$39:$S$39,0),1)</f>
        <v>1</v>
      </c>
      <c r="Z555" s="28" t="str">
        <f>IFERROR(
IF(MATCH($C555,Forecast_Capex_Input!$CI$12:$CI$286,1)+1&gt;MAX(Forecast_Capex_Input!$C$12:$C$286),NA,
MATCH($C555,Forecast_Capex_Input!$CI$12:$CI$286,1)+1),1)</f>
        <v>N/A</v>
      </c>
      <c r="AA555" s="28" t="str" cm="1">
        <f t="array" aca="1" ref="AA555" ca="1">IFERROR(
IF(Z554&lt;&gt;Z555,1,
IF(COUNTIF(OFFSET(AA554,0,0,-INDEX(Forecast_Capex_Input!$CG$12:$CG$286,$Z555)),AA554)=INDEX(Forecast_Capex_Input!$CG$12:$CG$286,$Z555),AA554+1,AA554)),NA)</f>
        <v>N/A</v>
      </c>
      <c r="AB555" s="28" t="str" cm="1">
        <f t="array" ref="AB555">IFERROR($C555-IF($Z555=1,1,INDEX(Forecast_Capex_Input!$CI$12:$CI$286,$Z555-1))+1,NA)</f>
        <v>N/A</v>
      </c>
      <c r="AC555" s="28" t="str" cm="1">
        <f t="array" aca="1" ref="AC555" ca="1">IFERROR(IF(AA555=1,
INDEX(Forecast_Capex_Input!$AI$10:$BB$10,SMALL(IF(INDEX(Forecast_Capex_Input!$AI$12:$BB$286,$Z555,0)&gt;0,COLUMN(Forecast_Capex_Input!$AI$10:$BB$10)-COLUMN(Forecast_Capex_Input!$AI$12)+1),ROWS(OFFSET(AC554,0,0,-$AB555)))),
OFFSET(AC554,-INDEX(Forecast_Capex_Input!$CG$12:$CG$286,$Z555)+1,0)),NA)</f>
        <v>N/A</v>
      </c>
      <c r="AD555" s="28" t="str">
        <f t="shared" ca="1" si="52"/>
        <v>N/A</v>
      </c>
      <c r="AE555" s="82" t="b">
        <f t="shared" si="56"/>
        <v>0</v>
      </c>
      <c r="AF555" s="78" t="b">
        <v>0</v>
      </c>
      <c r="AG555" s="82" t="b">
        <f t="shared" si="53"/>
        <v>1</v>
      </c>
      <c r="AI555" s="55">
        <v>0</v>
      </c>
      <c r="AJ555" s="55">
        <v>0</v>
      </c>
      <c r="AK555" s="55">
        <v>0</v>
      </c>
      <c r="AL555" s="55">
        <v>0</v>
      </c>
      <c r="AM555" s="55">
        <v>0</v>
      </c>
      <c r="AN555" s="135">
        <v>0</v>
      </c>
      <c r="AP555" s="55">
        <v>0</v>
      </c>
      <c r="AQ555" s="55">
        <v>0</v>
      </c>
      <c r="AR555" s="55">
        <v>0</v>
      </c>
      <c r="AS555" s="55">
        <v>0</v>
      </c>
      <c r="AT555" s="55">
        <v>0</v>
      </c>
      <c r="AU555" s="135">
        <v>0</v>
      </c>
      <c r="AW555" s="55">
        <v>0</v>
      </c>
      <c r="AX555" s="55">
        <v>0</v>
      </c>
      <c r="AY555" s="55">
        <v>0</v>
      </c>
      <c r="AZ555" s="55">
        <v>0</v>
      </c>
      <c r="BA555" s="55">
        <v>0</v>
      </c>
      <c r="BB555" s="135">
        <v>0</v>
      </c>
      <c r="BD555" s="55">
        <v>0</v>
      </c>
      <c r="BE555" s="55">
        <v>0</v>
      </c>
      <c r="BF555" s="55">
        <v>0</v>
      </c>
      <c r="BG555" s="55">
        <v>0</v>
      </c>
      <c r="BH555" s="55">
        <v>0</v>
      </c>
      <c r="BI555" s="135">
        <v>0</v>
      </c>
      <c r="BK555" s="55">
        <v>0</v>
      </c>
      <c r="BL555" s="55">
        <v>0</v>
      </c>
      <c r="BM555" s="55">
        <v>0</v>
      </c>
      <c r="BN555" s="55">
        <v>0</v>
      </c>
      <c r="BO555" s="55">
        <v>0</v>
      </c>
      <c r="BP555" s="135">
        <v>0</v>
      </c>
      <c r="BR555" s="147">
        <v>0</v>
      </c>
      <c r="BS555" s="147">
        <v>0</v>
      </c>
      <c r="BT555" s="147">
        <v>0</v>
      </c>
      <c r="BU555" s="147">
        <v>0</v>
      </c>
      <c r="BV555" s="147">
        <v>0</v>
      </c>
      <c r="BX555" s="55">
        <v>0</v>
      </c>
      <c r="BY555" s="55">
        <v>0</v>
      </c>
      <c r="BZ555" s="55">
        <v>0</v>
      </c>
      <c r="CA555" s="55">
        <v>0</v>
      </c>
      <c r="CB555" s="55">
        <v>0</v>
      </c>
      <c r="CC555" s="135">
        <v>0</v>
      </c>
      <c r="CE555" s="55">
        <v>0</v>
      </c>
      <c r="CF555" s="55">
        <v>0</v>
      </c>
      <c r="CG555" s="55">
        <v>0</v>
      </c>
      <c r="CH555" s="55">
        <v>0</v>
      </c>
      <c r="CI555" s="55">
        <v>0</v>
      </c>
      <c r="CJ555" s="135">
        <v>0</v>
      </c>
      <c r="CL555" s="55">
        <v>0</v>
      </c>
      <c r="CM555" s="55">
        <v>0</v>
      </c>
      <c r="CN555" s="55">
        <v>0</v>
      </c>
      <c r="CO555" s="55">
        <v>0</v>
      </c>
      <c r="CP555" s="55">
        <v>0</v>
      </c>
      <c r="CQ555" s="135">
        <v>0</v>
      </c>
      <c r="CS555" s="67">
        <v>0</v>
      </c>
      <c r="CT555" s="67">
        <v>0</v>
      </c>
      <c r="CU555" s="67">
        <v>0</v>
      </c>
      <c r="CV555" s="67">
        <v>0</v>
      </c>
      <c r="CW555" s="67">
        <v>0</v>
      </c>
      <c r="CX555" s="135">
        <v>0</v>
      </c>
      <c r="CZ555" s="55">
        <v>0</v>
      </c>
      <c r="DA555" s="55">
        <v>0</v>
      </c>
      <c r="DB555" s="55">
        <v>0</v>
      </c>
      <c r="DC555" s="55">
        <v>0</v>
      </c>
      <c r="DD555" s="55">
        <v>0</v>
      </c>
      <c r="DE555" s="135">
        <v>0</v>
      </c>
      <c r="DG555" s="43" t="b" cm="1">
        <f t="array" aca="1" ref="DG555" ca="1">OR($G555=Forecast_Capex_Input!$BF$8:$BF$10)</f>
        <v>0</v>
      </c>
      <c r="DH555" s="43" cm="1">
        <f t="array" aca="1" ref="DH555" ca="1">IFERROR(INDEX(Forecast_Capex_Input!BG$12:BG$286,$Z555)
*(INDEX(Forecast_Capex_Input!$H$12:$H$286,$Z555)=Repex),0)
*$DG555</f>
        <v>0</v>
      </c>
      <c r="DI555" s="43" cm="1">
        <f t="array" aca="1" ref="DI555" ca="1">IFERROR(INDEX(Forecast_Capex_Input!BH$12:BH$286,$Z555)
*(INDEX(Forecast_Capex_Input!$H$12:$H$286,$Z555)=Repex),0)
*$DG555</f>
        <v>0</v>
      </c>
      <c r="DJ555" s="43" cm="1">
        <f t="array" aca="1" ref="DJ555" ca="1">IFERROR(INDEX(Forecast_Capex_Input!BI$12:BI$286,$Z555)
*(INDEX(Forecast_Capex_Input!$H$12:$H$286,$Z555)=Repex),0)
*$DG555</f>
        <v>0</v>
      </c>
      <c r="DK555" s="43" cm="1">
        <f t="array" aca="1" ref="DK555" ca="1">IFERROR(INDEX(Forecast_Capex_Input!BJ$12:BJ$286,$Z555)
*(INDEX(Forecast_Capex_Input!$H$12:$H$286,$Z555)=Repex),0)
*$DG555</f>
        <v>0</v>
      </c>
      <c r="DL555" s="43" cm="1">
        <f t="array" aca="1" ref="DL555" ca="1">IFERROR(INDEX(Forecast_Capex_Input!BK$12:BK$286,$Z555)
*(INDEX(Forecast_Capex_Input!$H$12:$H$286,$Z555)=Repex),0)
*$DG555</f>
        <v>0</v>
      </c>
      <c r="DM555" s="43" cm="1">
        <f t="array" aca="1" ref="DM555" ca="1">IFERROR(INDEX(Forecast_Capex_Input!BL$12:BL$286,$Z555)
*(INDEX(Forecast_Capex_Input!$H$12:$H$286,$Z555)=Repex),0)
*$DG555</f>
        <v>0</v>
      </c>
      <c r="DO555" s="43" t="b" cm="1">
        <f t="array" aca="1" ref="DO555" ca="1">OR($G555=Forecast_Capex_Input!$BN$8:$BN$9)</f>
        <v>0</v>
      </c>
      <c r="DP555" s="43" cm="1">
        <f t="array" aca="1" ref="DP555" ca="1">IFERROR(INDEX(Forecast_Capex_Input!BO$12:BO$286,$Z555)
*(INDEX(Forecast_Capex_Input!$H$12:$H$286,$Z555)=Repex),0)
*$DO555</f>
        <v>0</v>
      </c>
      <c r="DQ555" s="43" cm="1">
        <f t="array" aca="1" ref="DQ555" ca="1">IFERROR(INDEX(Forecast_Capex_Input!BP$12:BP$286,$Z555)
*(INDEX(Forecast_Capex_Input!$H$12:$H$286,$Z555)=Repex),0)
*$DO555</f>
        <v>0</v>
      </c>
      <c r="DR555" s="43" cm="1">
        <f t="array" aca="1" ref="DR555" ca="1">IFERROR(INDEX(Forecast_Capex_Input!BQ$12:BQ$286,$Z555)
*(INDEX(Forecast_Capex_Input!$H$12:$H$286,$Z555)=Repex),0)
*$DO555</f>
        <v>0</v>
      </c>
      <c r="DS555" s="43" cm="1">
        <f t="array" aca="1" ref="DS555" ca="1">IFERROR(INDEX(Forecast_Capex_Input!BR$12:BR$286,$Z555)
*(INDEX(Forecast_Capex_Input!$H$12:$H$286,$Z555)=Repex),0)
*$DO555</f>
        <v>0</v>
      </c>
      <c r="DT555" s="43" cm="1">
        <f t="array" aca="1" ref="DT555" ca="1">IFERROR(INDEX(Forecast_Capex_Input!BS$12:BS$286,$Z555)
*(INDEX(Forecast_Capex_Input!$H$12:$H$286,$Z555)=Repex),0)
*$DO555</f>
        <v>0</v>
      </c>
      <c r="DV555" s="43" t="b" cm="1">
        <f t="array" aca="1" ref="DV555" ca="1">OR($G555=Forecast_Capex_Input!$BU$8:$BU$10)</f>
        <v>0</v>
      </c>
      <c r="DW555" s="43" cm="1">
        <f t="array" aca="1" ref="DW555" ca="1">IFERROR(INDEX(Forecast_Capex_Input!BV$12:BV$286,$Z555)
*(INDEX(Forecast_Capex_Input!$H$12:$H$286,$Z555)=Repex),0)
*$DV555</f>
        <v>0</v>
      </c>
      <c r="DX555" s="43" cm="1">
        <f t="array" aca="1" ref="DX555" ca="1">IFERROR(INDEX(Forecast_Capex_Input!BW$12:BW$286,$Z555)
*(INDEX(Forecast_Capex_Input!$H$12:$H$286,$Z555)=Repex),0)
*$DV555</f>
        <v>0</v>
      </c>
      <c r="DY555" s="43" cm="1">
        <f t="array" aca="1" ref="DY555" ca="1">IFERROR(INDEX(Forecast_Capex_Input!BX$12:BX$286,$Z555)
*(INDEX(Forecast_Capex_Input!$H$12:$H$286,$Z555)=Repex),0)
*$DV555</f>
        <v>0</v>
      </c>
      <c r="DZ555" s="43" cm="1">
        <f t="array" aca="1" ref="DZ555" ca="1">IFERROR(INDEX(Forecast_Capex_Input!BY$12:BY$286,$Z555)
*(INDEX(Forecast_Capex_Input!$H$12:$H$286,$Z555)=Repex),0)
*$DV555</f>
        <v>0</v>
      </c>
      <c r="EA555" s="43" cm="1">
        <f t="array" aca="1" ref="EA555" ca="1">IFERROR(INDEX(Forecast_Capex_Input!BZ$12:BZ$286,$Z555)
*(INDEX(Forecast_Capex_Input!$H$12:$H$286,$Z555)=Repex),0)
*$DV555</f>
        <v>0</v>
      </c>
      <c r="EB555" s="43" cm="1">
        <f t="array" aca="1" ref="EB555" ca="1">IFERROR(INDEX(Forecast_Capex_Input!CA$12:CA$286,$Z555)
*(INDEX(Forecast_Capex_Input!$H$12:$H$286,$Z555)=Repex),0)
*$DV555</f>
        <v>0</v>
      </c>
      <c r="EC555" s="43" cm="1">
        <f t="array" aca="1" ref="EC555" ca="1">IFERROR(INDEX(Forecast_Capex_Input!CB$12:CB$286,$Z555)
*(INDEX(Forecast_Capex_Input!$H$12:$H$286,$Z555)=Repex),0)
*$DV555</f>
        <v>0</v>
      </c>
      <c r="ED555" s="43" cm="1">
        <f t="array" aca="1" ref="ED555" ca="1">IFERROR(INDEX(Forecast_Capex_Input!CC$12:CC$286,$Z555)
*(INDEX(Forecast_Capex_Input!$H$12:$H$286,$Z555)=Repex),0)
*$DV555</f>
        <v>0</v>
      </c>
      <c r="EF555" s="86" t="str">
        <f t="shared" si="54"/>
        <v>N/A</v>
      </c>
      <c r="EG555" s="28" t="str">
        <f>IFERROR(RANK(EF555,EF$11:EF$1010,0)+COUNTIF(EF$11:EF555,EF555)-1,NA)</f>
        <v>N/A</v>
      </c>
    </row>
    <row r="556" spans="3:137" x14ac:dyDescent="0.2">
      <c r="C556" s="28">
        <f t="shared" si="55"/>
        <v>546</v>
      </c>
      <c r="D556" s="9" t="str" cm="1">
        <f t="array" ref="D556">IFERROR(INDEX(Forecast_Capex_Input!$D$12:$D$286,$Z556),NA)</f>
        <v>N/A</v>
      </c>
      <c r="E556" s="24" t="str" cm="1">
        <f t="array" ref="E556">IF($Z556=NA,NA,INDEX(Forecast_Capex_Input!$E$12:$E$286,$Z556))</f>
        <v>N/A</v>
      </c>
      <c r="F556" s="9" t="str" cm="1">
        <f t="array" aca="1" ref="F556" ca="1">IFERROR(INDEX(General!$E$25:$E$26,$AA556),NA)</f>
        <v>N/A</v>
      </c>
      <c r="G556" s="9" t="str" cm="1">
        <f t="array" aca="1" ref="G556" ca="1">IFERROR(INDEX(Forecast_Capex_Input!$AI$11:$BB$11,$AC556),NA)</f>
        <v>N/A</v>
      </c>
      <c r="H556" s="50" t="str" cm="1">
        <f t="array" aca="1" ref="H556" ca="1">IFERROR(INDEX(Forecast_Capex_Input!$AI$12:$BB$286,$Z556,$AC556),NA)</f>
        <v>N/A</v>
      </c>
      <c r="I556" s="150" t="str" cm="1">
        <f t="array" ref="I556">IFERROR(INDEX(Forecast_Capex_Input!$F$12:$F$286,$Z556),NA)</f>
        <v>N/A</v>
      </c>
      <c r="J556" s="150" t="str" cm="1">
        <f t="array" ref="J556">IFERROR(INDEX(Forecast_Capex_Input!G$12:G$286,$Z556),NA)</f>
        <v>N/A</v>
      </c>
      <c r="K556" s="150" t="str" cm="1">
        <f t="array" ref="K556">IFERROR(INDEX(Forecast_Capex_Input!H$12:H$286,$Z556),NA)</f>
        <v>N/A</v>
      </c>
      <c r="L556" s="150" t="str" cm="1">
        <f t="array" ref="L556">IFERROR(INDEX(Forecast_Capex_Input!I$12:I$286,$Z556),NA)</f>
        <v>N/A</v>
      </c>
      <c r="M556" s="150" t="str" cm="1">
        <f t="array" ref="M556">IFERROR(INDEX(Forecast_Capex_Input!J$12:J$286,$Z556),NA)</f>
        <v>N/A</v>
      </c>
      <c r="N556" s="150" t="str" cm="1">
        <f t="array" ref="N556">IFERROR(INDEX(Forecast_Capex_Input!K$12:K$286,$Z556),NA)</f>
        <v>N/A</v>
      </c>
      <c r="O556" s="150" t="str" cm="1">
        <f t="array" ref="O556">IFERROR(INDEX(Forecast_Capex_Input!L$12:L$286,$Z556),NA)</f>
        <v>N/A</v>
      </c>
      <c r="P556" s="150" t="str" cm="1">
        <f t="array" ref="P556">IFERROR(INDEX(Forecast_Capex_Input!M$12:M$286,$Z556),NA)</f>
        <v>N/A</v>
      </c>
      <c r="Q556" s="24" t="str" cm="1">
        <f t="array" ref="Q556">IFERROR(INDEX(Forecast_Capex_Input!N$12:N$286,$Z556),NA)</f>
        <v>N/A</v>
      </c>
      <c r="R556" s="190" cm="1">
        <f t="array" ref="R556">IFERROR(INDEX(Forecast_Capex_Input!O$12:O$286,$Z556),0)</f>
        <v>0</v>
      </c>
      <c r="S556" s="24" cm="1">
        <f t="array" ref="S556">IFERROR(INDEX(Forecast_Capex_Input!P$12:P$286,$Z556),0)</f>
        <v>0</v>
      </c>
      <c r="T556" s="150" t="str" cm="1">
        <f t="array" aca="1" ref="T556" ca="1">IFERROR(INDEX(General!$K$91:$K$110,$AC556),NA)</f>
        <v>N/A</v>
      </c>
      <c r="U556" s="43" cm="1">
        <f t="array" aca="1" ref="U556" ca="1">IFERROR(
IF($F556=General!$E$25,INDEX(Forecast_Capex_Input!S$12:S$286,$Z556),
INDEX(Forecast_Capex_Input!T$12:T$286,$Z556)),0)</f>
        <v>0</v>
      </c>
      <c r="V556" s="82" t="b">
        <f>IFERROR(INDEX(Overheads!$T$19:$T$26,MATCH($I556,Overheads!$E$19:$E$26,0)),FALSE)</f>
        <v>0</v>
      </c>
      <c r="W556" s="209" cm="1">
        <f t="array" ref="W556">IFERROR(
INDEX(Forecast_Capex_Input!CN$12:CN$286,$Z556),0)</f>
        <v>0</v>
      </c>
      <c r="X556" s="209">
        <f>IFERROR(
MATCH($W556,General!$L$39:$S$39,0),1)</f>
        <v>1</v>
      </c>
      <c r="Z556" s="28" t="str">
        <f>IFERROR(
IF(MATCH($C556,Forecast_Capex_Input!$CI$12:$CI$286,1)+1&gt;MAX(Forecast_Capex_Input!$C$12:$C$286),NA,
MATCH($C556,Forecast_Capex_Input!$CI$12:$CI$286,1)+1),1)</f>
        <v>N/A</v>
      </c>
      <c r="AA556" s="28" t="str" cm="1">
        <f t="array" aca="1" ref="AA556" ca="1">IFERROR(
IF(Z555&lt;&gt;Z556,1,
IF(COUNTIF(OFFSET(AA555,0,0,-INDEX(Forecast_Capex_Input!$CG$12:$CG$286,$Z556)),AA555)=INDEX(Forecast_Capex_Input!$CG$12:$CG$286,$Z556),AA555+1,AA555)),NA)</f>
        <v>N/A</v>
      </c>
      <c r="AB556" s="28" t="str" cm="1">
        <f t="array" ref="AB556">IFERROR($C556-IF($Z556=1,1,INDEX(Forecast_Capex_Input!$CI$12:$CI$286,$Z556-1))+1,NA)</f>
        <v>N/A</v>
      </c>
      <c r="AC556" s="28" t="str" cm="1">
        <f t="array" aca="1" ref="AC556" ca="1">IFERROR(IF(AA556=1,
INDEX(Forecast_Capex_Input!$AI$10:$BB$10,SMALL(IF(INDEX(Forecast_Capex_Input!$AI$12:$BB$286,$Z556,0)&gt;0,COLUMN(Forecast_Capex_Input!$AI$10:$BB$10)-COLUMN(Forecast_Capex_Input!$AI$12)+1),ROWS(OFFSET(AC555,0,0,-$AB556)))),
OFFSET(AC555,-INDEX(Forecast_Capex_Input!$CG$12:$CG$286,$Z556)+1,0)),NA)</f>
        <v>N/A</v>
      </c>
      <c r="AD556" s="28" t="str">
        <f t="shared" ca="1" si="52"/>
        <v>N/A</v>
      </c>
      <c r="AE556" s="82" t="b">
        <f t="shared" si="56"/>
        <v>0</v>
      </c>
      <c r="AF556" s="78" t="b">
        <v>0</v>
      </c>
      <c r="AG556" s="82" t="b">
        <f t="shared" si="53"/>
        <v>1</v>
      </c>
      <c r="AI556" s="55">
        <v>0</v>
      </c>
      <c r="AJ556" s="55">
        <v>0</v>
      </c>
      <c r="AK556" s="55">
        <v>0</v>
      </c>
      <c r="AL556" s="55">
        <v>0</v>
      </c>
      <c r="AM556" s="55">
        <v>0</v>
      </c>
      <c r="AN556" s="135">
        <v>0</v>
      </c>
      <c r="AP556" s="55">
        <v>0</v>
      </c>
      <c r="AQ556" s="55">
        <v>0</v>
      </c>
      <c r="AR556" s="55">
        <v>0</v>
      </c>
      <c r="AS556" s="55">
        <v>0</v>
      </c>
      <c r="AT556" s="55">
        <v>0</v>
      </c>
      <c r="AU556" s="135">
        <v>0</v>
      </c>
      <c r="AW556" s="55">
        <v>0</v>
      </c>
      <c r="AX556" s="55">
        <v>0</v>
      </c>
      <c r="AY556" s="55">
        <v>0</v>
      </c>
      <c r="AZ556" s="55">
        <v>0</v>
      </c>
      <c r="BA556" s="55">
        <v>0</v>
      </c>
      <c r="BB556" s="135">
        <v>0</v>
      </c>
      <c r="BD556" s="55">
        <v>0</v>
      </c>
      <c r="BE556" s="55">
        <v>0</v>
      </c>
      <c r="BF556" s="55">
        <v>0</v>
      </c>
      <c r="BG556" s="55">
        <v>0</v>
      </c>
      <c r="BH556" s="55">
        <v>0</v>
      </c>
      <c r="BI556" s="135">
        <v>0</v>
      </c>
      <c r="BK556" s="55">
        <v>0</v>
      </c>
      <c r="BL556" s="55">
        <v>0</v>
      </c>
      <c r="BM556" s="55">
        <v>0</v>
      </c>
      <c r="BN556" s="55">
        <v>0</v>
      </c>
      <c r="BO556" s="55">
        <v>0</v>
      </c>
      <c r="BP556" s="135">
        <v>0</v>
      </c>
      <c r="BR556" s="147">
        <v>0</v>
      </c>
      <c r="BS556" s="147">
        <v>0</v>
      </c>
      <c r="BT556" s="147">
        <v>0</v>
      </c>
      <c r="BU556" s="147">
        <v>0</v>
      </c>
      <c r="BV556" s="147">
        <v>0</v>
      </c>
      <c r="BX556" s="55">
        <v>0</v>
      </c>
      <c r="BY556" s="55">
        <v>0</v>
      </c>
      <c r="BZ556" s="55">
        <v>0</v>
      </c>
      <c r="CA556" s="55">
        <v>0</v>
      </c>
      <c r="CB556" s="55">
        <v>0</v>
      </c>
      <c r="CC556" s="135">
        <v>0</v>
      </c>
      <c r="CE556" s="55">
        <v>0</v>
      </c>
      <c r="CF556" s="55">
        <v>0</v>
      </c>
      <c r="CG556" s="55">
        <v>0</v>
      </c>
      <c r="CH556" s="55">
        <v>0</v>
      </c>
      <c r="CI556" s="55">
        <v>0</v>
      </c>
      <c r="CJ556" s="135">
        <v>0</v>
      </c>
      <c r="CL556" s="55">
        <v>0</v>
      </c>
      <c r="CM556" s="55">
        <v>0</v>
      </c>
      <c r="CN556" s="55">
        <v>0</v>
      </c>
      <c r="CO556" s="55">
        <v>0</v>
      </c>
      <c r="CP556" s="55">
        <v>0</v>
      </c>
      <c r="CQ556" s="135">
        <v>0</v>
      </c>
      <c r="CS556" s="67">
        <v>0</v>
      </c>
      <c r="CT556" s="67">
        <v>0</v>
      </c>
      <c r="CU556" s="67">
        <v>0</v>
      </c>
      <c r="CV556" s="67">
        <v>0</v>
      </c>
      <c r="CW556" s="67">
        <v>0</v>
      </c>
      <c r="CX556" s="135">
        <v>0</v>
      </c>
      <c r="CZ556" s="55">
        <v>0</v>
      </c>
      <c r="DA556" s="55">
        <v>0</v>
      </c>
      <c r="DB556" s="55">
        <v>0</v>
      </c>
      <c r="DC556" s="55">
        <v>0</v>
      </c>
      <c r="DD556" s="55">
        <v>0</v>
      </c>
      <c r="DE556" s="135">
        <v>0</v>
      </c>
      <c r="DG556" s="43" t="b" cm="1">
        <f t="array" aca="1" ref="DG556" ca="1">OR($G556=Forecast_Capex_Input!$BF$8:$BF$10)</f>
        <v>0</v>
      </c>
      <c r="DH556" s="43" cm="1">
        <f t="array" aca="1" ref="DH556" ca="1">IFERROR(INDEX(Forecast_Capex_Input!BG$12:BG$286,$Z556)
*(INDEX(Forecast_Capex_Input!$H$12:$H$286,$Z556)=Repex),0)
*$DG556</f>
        <v>0</v>
      </c>
      <c r="DI556" s="43" cm="1">
        <f t="array" aca="1" ref="DI556" ca="1">IFERROR(INDEX(Forecast_Capex_Input!BH$12:BH$286,$Z556)
*(INDEX(Forecast_Capex_Input!$H$12:$H$286,$Z556)=Repex),0)
*$DG556</f>
        <v>0</v>
      </c>
      <c r="DJ556" s="43" cm="1">
        <f t="array" aca="1" ref="DJ556" ca="1">IFERROR(INDEX(Forecast_Capex_Input!BI$12:BI$286,$Z556)
*(INDEX(Forecast_Capex_Input!$H$12:$H$286,$Z556)=Repex),0)
*$DG556</f>
        <v>0</v>
      </c>
      <c r="DK556" s="43" cm="1">
        <f t="array" aca="1" ref="DK556" ca="1">IFERROR(INDEX(Forecast_Capex_Input!BJ$12:BJ$286,$Z556)
*(INDEX(Forecast_Capex_Input!$H$12:$H$286,$Z556)=Repex),0)
*$DG556</f>
        <v>0</v>
      </c>
      <c r="DL556" s="43" cm="1">
        <f t="array" aca="1" ref="DL556" ca="1">IFERROR(INDEX(Forecast_Capex_Input!BK$12:BK$286,$Z556)
*(INDEX(Forecast_Capex_Input!$H$12:$H$286,$Z556)=Repex),0)
*$DG556</f>
        <v>0</v>
      </c>
      <c r="DM556" s="43" cm="1">
        <f t="array" aca="1" ref="DM556" ca="1">IFERROR(INDEX(Forecast_Capex_Input!BL$12:BL$286,$Z556)
*(INDEX(Forecast_Capex_Input!$H$12:$H$286,$Z556)=Repex),0)
*$DG556</f>
        <v>0</v>
      </c>
      <c r="DO556" s="43" t="b" cm="1">
        <f t="array" aca="1" ref="DO556" ca="1">OR($G556=Forecast_Capex_Input!$BN$8:$BN$9)</f>
        <v>0</v>
      </c>
      <c r="DP556" s="43" cm="1">
        <f t="array" aca="1" ref="DP556" ca="1">IFERROR(INDEX(Forecast_Capex_Input!BO$12:BO$286,$Z556)
*(INDEX(Forecast_Capex_Input!$H$12:$H$286,$Z556)=Repex),0)
*$DO556</f>
        <v>0</v>
      </c>
      <c r="DQ556" s="43" cm="1">
        <f t="array" aca="1" ref="DQ556" ca="1">IFERROR(INDEX(Forecast_Capex_Input!BP$12:BP$286,$Z556)
*(INDEX(Forecast_Capex_Input!$H$12:$H$286,$Z556)=Repex),0)
*$DO556</f>
        <v>0</v>
      </c>
      <c r="DR556" s="43" cm="1">
        <f t="array" aca="1" ref="DR556" ca="1">IFERROR(INDEX(Forecast_Capex_Input!BQ$12:BQ$286,$Z556)
*(INDEX(Forecast_Capex_Input!$H$12:$H$286,$Z556)=Repex),0)
*$DO556</f>
        <v>0</v>
      </c>
      <c r="DS556" s="43" cm="1">
        <f t="array" aca="1" ref="DS556" ca="1">IFERROR(INDEX(Forecast_Capex_Input!BR$12:BR$286,$Z556)
*(INDEX(Forecast_Capex_Input!$H$12:$H$286,$Z556)=Repex),0)
*$DO556</f>
        <v>0</v>
      </c>
      <c r="DT556" s="43" cm="1">
        <f t="array" aca="1" ref="DT556" ca="1">IFERROR(INDEX(Forecast_Capex_Input!BS$12:BS$286,$Z556)
*(INDEX(Forecast_Capex_Input!$H$12:$H$286,$Z556)=Repex),0)
*$DO556</f>
        <v>0</v>
      </c>
      <c r="DV556" s="43" t="b" cm="1">
        <f t="array" aca="1" ref="DV556" ca="1">OR($G556=Forecast_Capex_Input!$BU$8:$BU$10)</f>
        <v>0</v>
      </c>
      <c r="DW556" s="43" cm="1">
        <f t="array" aca="1" ref="DW556" ca="1">IFERROR(INDEX(Forecast_Capex_Input!BV$12:BV$286,$Z556)
*(INDEX(Forecast_Capex_Input!$H$12:$H$286,$Z556)=Repex),0)
*$DV556</f>
        <v>0</v>
      </c>
      <c r="DX556" s="43" cm="1">
        <f t="array" aca="1" ref="DX556" ca="1">IFERROR(INDEX(Forecast_Capex_Input!BW$12:BW$286,$Z556)
*(INDEX(Forecast_Capex_Input!$H$12:$H$286,$Z556)=Repex),0)
*$DV556</f>
        <v>0</v>
      </c>
      <c r="DY556" s="43" cm="1">
        <f t="array" aca="1" ref="DY556" ca="1">IFERROR(INDEX(Forecast_Capex_Input!BX$12:BX$286,$Z556)
*(INDEX(Forecast_Capex_Input!$H$12:$H$286,$Z556)=Repex),0)
*$DV556</f>
        <v>0</v>
      </c>
      <c r="DZ556" s="43" cm="1">
        <f t="array" aca="1" ref="DZ556" ca="1">IFERROR(INDEX(Forecast_Capex_Input!BY$12:BY$286,$Z556)
*(INDEX(Forecast_Capex_Input!$H$12:$H$286,$Z556)=Repex),0)
*$DV556</f>
        <v>0</v>
      </c>
      <c r="EA556" s="43" cm="1">
        <f t="array" aca="1" ref="EA556" ca="1">IFERROR(INDEX(Forecast_Capex_Input!BZ$12:BZ$286,$Z556)
*(INDEX(Forecast_Capex_Input!$H$12:$H$286,$Z556)=Repex),0)
*$DV556</f>
        <v>0</v>
      </c>
      <c r="EB556" s="43" cm="1">
        <f t="array" aca="1" ref="EB556" ca="1">IFERROR(INDEX(Forecast_Capex_Input!CA$12:CA$286,$Z556)
*(INDEX(Forecast_Capex_Input!$H$12:$H$286,$Z556)=Repex),0)
*$DV556</f>
        <v>0</v>
      </c>
      <c r="EC556" s="43" cm="1">
        <f t="array" aca="1" ref="EC556" ca="1">IFERROR(INDEX(Forecast_Capex_Input!CB$12:CB$286,$Z556)
*(INDEX(Forecast_Capex_Input!$H$12:$H$286,$Z556)=Repex),0)
*$DV556</f>
        <v>0</v>
      </c>
      <c r="ED556" s="43" cm="1">
        <f t="array" aca="1" ref="ED556" ca="1">IFERROR(INDEX(Forecast_Capex_Input!CC$12:CC$286,$Z556)
*(INDEX(Forecast_Capex_Input!$H$12:$H$286,$Z556)=Repex),0)
*$DV556</f>
        <v>0</v>
      </c>
      <c r="EF556" s="86" t="str">
        <f t="shared" si="54"/>
        <v>N/A</v>
      </c>
      <c r="EG556" s="28" t="str">
        <f>IFERROR(RANK(EF556,EF$11:EF$1010,0)+COUNTIF(EF$11:EF556,EF556)-1,NA)</f>
        <v>N/A</v>
      </c>
    </row>
    <row r="557" spans="3:137" x14ac:dyDescent="0.2">
      <c r="C557" s="28">
        <f t="shared" si="55"/>
        <v>547</v>
      </c>
      <c r="D557" s="9" t="str" cm="1">
        <f t="array" ref="D557">IFERROR(INDEX(Forecast_Capex_Input!$D$12:$D$286,$Z557),NA)</f>
        <v>N/A</v>
      </c>
      <c r="E557" s="24" t="str" cm="1">
        <f t="array" ref="E557">IF($Z557=NA,NA,INDEX(Forecast_Capex_Input!$E$12:$E$286,$Z557))</f>
        <v>N/A</v>
      </c>
      <c r="F557" s="9" t="str" cm="1">
        <f t="array" aca="1" ref="F557" ca="1">IFERROR(INDEX(General!$E$25:$E$26,$AA557),NA)</f>
        <v>N/A</v>
      </c>
      <c r="G557" s="9" t="str" cm="1">
        <f t="array" aca="1" ref="G557" ca="1">IFERROR(INDEX(Forecast_Capex_Input!$AI$11:$BB$11,$AC557),NA)</f>
        <v>N/A</v>
      </c>
      <c r="H557" s="50" t="str" cm="1">
        <f t="array" aca="1" ref="H557" ca="1">IFERROR(INDEX(Forecast_Capex_Input!$AI$12:$BB$286,$Z557,$AC557),NA)</f>
        <v>N/A</v>
      </c>
      <c r="I557" s="150" t="str" cm="1">
        <f t="array" ref="I557">IFERROR(INDEX(Forecast_Capex_Input!$F$12:$F$286,$Z557),NA)</f>
        <v>N/A</v>
      </c>
      <c r="J557" s="150" t="str" cm="1">
        <f t="array" ref="J557">IFERROR(INDEX(Forecast_Capex_Input!G$12:G$286,$Z557),NA)</f>
        <v>N/A</v>
      </c>
      <c r="K557" s="150" t="str" cm="1">
        <f t="array" ref="K557">IFERROR(INDEX(Forecast_Capex_Input!H$12:H$286,$Z557),NA)</f>
        <v>N/A</v>
      </c>
      <c r="L557" s="150" t="str" cm="1">
        <f t="array" ref="L557">IFERROR(INDEX(Forecast_Capex_Input!I$12:I$286,$Z557),NA)</f>
        <v>N/A</v>
      </c>
      <c r="M557" s="150" t="str" cm="1">
        <f t="array" ref="M557">IFERROR(INDEX(Forecast_Capex_Input!J$12:J$286,$Z557),NA)</f>
        <v>N/A</v>
      </c>
      <c r="N557" s="150" t="str" cm="1">
        <f t="array" ref="N557">IFERROR(INDEX(Forecast_Capex_Input!K$12:K$286,$Z557),NA)</f>
        <v>N/A</v>
      </c>
      <c r="O557" s="150" t="str" cm="1">
        <f t="array" ref="O557">IFERROR(INDEX(Forecast_Capex_Input!L$12:L$286,$Z557),NA)</f>
        <v>N/A</v>
      </c>
      <c r="P557" s="150" t="str" cm="1">
        <f t="array" ref="P557">IFERROR(INDEX(Forecast_Capex_Input!M$12:M$286,$Z557),NA)</f>
        <v>N/A</v>
      </c>
      <c r="Q557" s="24" t="str" cm="1">
        <f t="array" ref="Q557">IFERROR(INDEX(Forecast_Capex_Input!N$12:N$286,$Z557),NA)</f>
        <v>N/A</v>
      </c>
      <c r="R557" s="190" cm="1">
        <f t="array" ref="R557">IFERROR(INDEX(Forecast_Capex_Input!O$12:O$286,$Z557),0)</f>
        <v>0</v>
      </c>
      <c r="S557" s="24" cm="1">
        <f t="array" ref="S557">IFERROR(INDEX(Forecast_Capex_Input!P$12:P$286,$Z557),0)</f>
        <v>0</v>
      </c>
      <c r="T557" s="150" t="str" cm="1">
        <f t="array" aca="1" ref="T557" ca="1">IFERROR(INDEX(General!$K$91:$K$110,$AC557),NA)</f>
        <v>N/A</v>
      </c>
      <c r="U557" s="43" cm="1">
        <f t="array" aca="1" ref="U557" ca="1">IFERROR(
IF($F557=General!$E$25,INDEX(Forecast_Capex_Input!S$12:S$286,$Z557),
INDEX(Forecast_Capex_Input!T$12:T$286,$Z557)),0)</f>
        <v>0</v>
      </c>
      <c r="V557" s="82" t="b">
        <f>IFERROR(INDEX(Overheads!$T$19:$T$26,MATCH($I557,Overheads!$E$19:$E$26,0)),FALSE)</f>
        <v>0</v>
      </c>
      <c r="W557" s="209" cm="1">
        <f t="array" ref="W557">IFERROR(
INDEX(Forecast_Capex_Input!CN$12:CN$286,$Z557),0)</f>
        <v>0</v>
      </c>
      <c r="X557" s="209">
        <f>IFERROR(
MATCH($W557,General!$L$39:$S$39,0),1)</f>
        <v>1</v>
      </c>
      <c r="Z557" s="28" t="str">
        <f>IFERROR(
IF(MATCH($C557,Forecast_Capex_Input!$CI$12:$CI$286,1)+1&gt;MAX(Forecast_Capex_Input!$C$12:$C$286),NA,
MATCH($C557,Forecast_Capex_Input!$CI$12:$CI$286,1)+1),1)</f>
        <v>N/A</v>
      </c>
      <c r="AA557" s="28" t="str" cm="1">
        <f t="array" aca="1" ref="AA557" ca="1">IFERROR(
IF(Z556&lt;&gt;Z557,1,
IF(COUNTIF(OFFSET(AA556,0,0,-INDEX(Forecast_Capex_Input!$CG$12:$CG$286,$Z557)),AA556)=INDEX(Forecast_Capex_Input!$CG$12:$CG$286,$Z557),AA556+1,AA556)),NA)</f>
        <v>N/A</v>
      </c>
      <c r="AB557" s="28" t="str" cm="1">
        <f t="array" ref="AB557">IFERROR($C557-IF($Z557=1,1,INDEX(Forecast_Capex_Input!$CI$12:$CI$286,$Z557-1))+1,NA)</f>
        <v>N/A</v>
      </c>
      <c r="AC557" s="28" t="str" cm="1">
        <f t="array" aca="1" ref="AC557" ca="1">IFERROR(IF(AA557=1,
INDEX(Forecast_Capex_Input!$AI$10:$BB$10,SMALL(IF(INDEX(Forecast_Capex_Input!$AI$12:$BB$286,$Z557,0)&gt;0,COLUMN(Forecast_Capex_Input!$AI$10:$BB$10)-COLUMN(Forecast_Capex_Input!$AI$12)+1),ROWS(OFFSET(AC556,0,0,-$AB557)))),
OFFSET(AC556,-INDEX(Forecast_Capex_Input!$CG$12:$CG$286,$Z557)+1,0)),NA)</f>
        <v>N/A</v>
      </c>
      <c r="AD557" s="28" t="str">
        <f t="shared" ca="1" si="52"/>
        <v>N/A</v>
      </c>
      <c r="AE557" s="82" t="b">
        <f t="shared" si="56"/>
        <v>0</v>
      </c>
      <c r="AF557" s="78" t="b">
        <v>0</v>
      </c>
      <c r="AG557" s="82" t="b">
        <f t="shared" si="53"/>
        <v>1</v>
      </c>
      <c r="AI557" s="55">
        <v>0</v>
      </c>
      <c r="AJ557" s="55">
        <v>0</v>
      </c>
      <c r="AK557" s="55">
        <v>0</v>
      </c>
      <c r="AL557" s="55">
        <v>0</v>
      </c>
      <c r="AM557" s="55">
        <v>0</v>
      </c>
      <c r="AN557" s="135">
        <v>0</v>
      </c>
      <c r="AP557" s="55">
        <v>0</v>
      </c>
      <c r="AQ557" s="55">
        <v>0</v>
      </c>
      <c r="AR557" s="55">
        <v>0</v>
      </c>
      <c r="AS557" s="55">
        <v>0</v>
      </c>
      <c r="AT557" s="55">
        <v>0</v>
      </c>
      <c r="AU557" s="135">
        <v>0</v>
      </c>
      <c r="AW557" s="55">
        <v>0</v>
      </c>
      <c r="AX557" s="55">
        <v>0</v>
      </c>
      <c r="AY557" s="55">
        <v>0</v>
      </c>
      <c r="AZ557" s="55">
        <v>0</v>
      </c>
      <c r="BA557" s="55">
        <v>0</v>
      </c>
      <c r="BB557" s="135">
        <v>0</v>
      </c>
      <c r="BD557" s="55">
        <v>0</v>
      </c>
      <c r="BE557" s="55">
        <v>0</v>
      </c>
      <c r="BF557" s="55">
        <v>0</v>
      </c>
      <c r="BG557" s="55">
        <v>0</v>
      </c>
      <c r="BH557" s="55">
        <v>0</v>
      </c>
      <c r="BI557" s="135">
        <v>0</v>
      </c>
      <c r="BK557" s="55">
        <v>0</v>
      </c>
      <c r="BL557" s="55">
        <v>0</v>
      </c>
      <c r="BM557" s="55">
        <v>0</v>
      </c>
      <c r="BN557" s="55">
        <v>0</v>
      </c>
      <c r="BO557" s="55">
        <v>0</v>
      </c>
      <c r="BP557" s="135">
        <v>0</v>
      </c>
      <c r="BR557" s="147">
        <v>0</v>
      </c>
      <c r="BS557" s="147">
        <v>0</v>
      </c>
      <c r="BT557" s="147">
        <v>0</v>
      </c>
      <c r="BU557" s="147">
        <v>0</v>
      </c>
      <c r="BV557" s="147">
        <v>0</v>
      </c>
      <c r="BX557" s="55">
        <v>0</v>
      </c>
      <c r="BY557" s="55">
        <v>0</v>
      </c>
      <c r="BZ557" s="55">
        <v>0</v>
      </c>
      <c r="CA557" s="55">
        <v>0</v>
      </c>
      <c r="CB557" s="55">
        <v>0</v>
      </c>
      <c r="CC557" s="135">
        <v>0</v>
      </c>
      <c r="CE557" s="55">
        <v>0</v>
      </c>
      <c r="CF557" s="55">
        <v>0</v>
      </c>
      <c r="CG557" s="55">
        <v>0</v>
      </c>
      <c r="CH557" s="55">
        <v>0</v>
      </c>
      <c r="CI557" s="55">
        <v>0</v>
      </c>
      <c r="CJ557" s="135">
        <v>0</v>
      </c>
      <c r="CL557" s="55">
        <v>0</v>
      </c>
      <c r="CM557" s="55">
        <v>0</v>
      </c>
      <c r="CN557" s="55">
        <v>0</v>
      </c>
      <c r="CO557" s="55">
        <v>0</v>
      </c>
      <c r="CP557" s="55">
        <v>0</v>
      </c>
      <c r="CQ557" s="135">
        <v>0</v>
      </c>
      <c r="CS557" s="67">
        <v>0</v>
      </c>
      <c r="CT557" s="67">
        <v>0</v>
      </c>
      <c r="CU557" s="67">
        <v>0</v>
      </c>
      <c r="CV557" s="67">
        <v>0</v>
      </c>
      <c r="CW557" s="67">
        <v>0</v>
      </c>
      <c r="CX557" s="135">
        <v>0</v>
      </c>
      <c r="CZ557" s="55">
        <v>0</v>
      </c>
      <c r="DA557" s="55">
        <v>0</v>
      </c>
      <c r="DB557" s="55">
        <v>0</v>
      </c>
      <c r="DC557" s="55">
        <v>0</v>
      </c>
      <c r="DD557" s="55">
        <v>0</v>
      </c>
      <c r="DE557" s="135">
        <v>0</v>
      </c>
      <c r="DG557" s="43" t="b" cm="1">
        <f t="array" aca="1" ref="DG557" ca="1">OR($G557=Forecast_Capex_Input!$BF$8:$BF$10)</f>
        <v>0</v>
      </c>
      <c r="DH557" s="43" cm="1">
        <f t="array" aca="1" ref="DH557" ca="1">IFERROR(INDEX(Forecast_Capex_Input!BG$12:BG$286,$Z557)
*(INDEX(Forecast_Capex_Input!$H$12:$H$286,$Z557)=Repex),0)
*$DG557</f>
        <v>0</v>
      </c>
      <c r="DI557" s="43" cm="1">
        <f t="array" aca="1" ref="DI557" ca="1">IFERROR(INDEX(Forecast_Capex_Input!BH$12:BH$286,$Z557)
*(INDEX(Forecast_Capex_Input!$H$12:$H$286,$Z557)=Repex),0)
*$DG557</f>
        <v>0</v>
      </c>
      <c r="DJ557" s="43" cm="1">
        <f t="array" aca="1" ref="DJ557" ca="1">IFERROR(INDEX(Forecast_Capex_Input!BI$12:BI$286,$Z557)
*(INDEX(Forecast_Capex_Input!$H$12:$H$286,$Z557)=Repex),0)
*$DG557</f>
        <v>0</v>
      </c>
      <c r="DK557" s="43" cm="1">
        <f t="array" aca="1" ref="DK557" ca="1">IFERROR(INDEX(Forecast_Capex_Input!BJ$12:BJ$286,$Z557)
*(INDEX(Forecast_Capex_Input!$H$12:$H$286,$Z557)=Repex),0)
*$DG557</f>
        <v>0</v>
      </c>
      <c r="DL557" s="43" cm="1">
        <f t="array" aca="1" ref="DL557" ca="1">IFERROR(INDEX(Forecast_Capex_Input!BK$12:BK$286,$Z557)
*(INDEX(Forecast_Capex_Input!$H$12:$H$286,$Z557)=Repex),0)
*$DG557</f>
        <v>0</v>
      </c>
      <c r="DM557" s="43" cm="1">
        <f t="array" aca="1" ref="DM557" ca="1">IFERROR(INDEX(Forecast_Capex_Input!BL$12:BL$286,$Z557)
*(INDEX(Forecast_Capex_Input!$H$12:$H$286,$Z557)=Repex),0)
*$DG557</f>
        <v>0</v>
      </c>
      <c r="DO557" s="43" t="b" cm="1">
        <f t="array" aca="1" ref="DO557" ca="1">OR($G557=Forecast_Capex_Input!$BN$8:$BN$9)</f>
        <v>0</v>
      </c>
      <c r="DP557" s="43" cm="1">
        <f t="array" aca="1" ref="DP557" ca="1">IFERROR(INDEX(Forecast_Capex_Input!BO$12:BO$286,$Z557)
*(INDEX(Forecast_Capex_Input!$H$12:$H$286,$Z557)=Repex),0)
*$DO557</f>
        <v>0</v>
      </c>
      <c r="DQ557" s="43" cm="1">
        <f t="array" aca="1" ref="DQ557" ca="1">IFERROR(INDEX(Forecast_Capex_Input!BP$12:BP$286,$Z557)
*(INDEX(Forecast_Capex_Input!$H$12:$H$286,$Z557)=Repex),0)
*$DO557</f>
        <v>0</v>
      </c>
      <c r="DR557" s="43" cm="1">
        <f t="array" aca="1" ref="DR557" ca="1">IFERROR(INDEX(Forecast_Capex_Input!BQ$12:BQ$286,$Z557)
*(INDEX(Forecast_Capex_Input!$H$12:$H$286,$Z557)=Repex),0)
*$DO557</f>
        <v>0</v>
      </c>
      <c r="DS557" s="43" cm="1">
        <f t="array" aca="1" ref="DS557" ca="1">IFERROR(INDEX(Forecast_Capex_Input!BR$12:BR$286,$Z557)
*(INDEX(Forecast_Capex_Input!$H$12:$H$286,$Z557)=Repex),0)
*$DO557</f>
        <v>0</v>
      </c>
      <c r="DT557" s="43" cm="1">
        <f t="array" aca="1" ref="DT557" ca="1">IFERROR(INDEX(Forecast_Capex_Input!BS$12:BS$286,$Z557)
*(INDEX(Forecast_Capex_Input!$H$12:$H$286,$Z557)=Repex),0)
*$DO557</f>
        <v>0</v>
      </c>
      <c r="DV557" s="43" t="b" cm="1">
        <f t="array" aca="1" ref="DV557" ca="1">OR($G557=Forecast_Capex_Input!$BU$8:$BU$10)</f>
        <v>0</v>
      </c>
      <c r="DW557" s="43" cm="1">
        <f t="array" aca="1" ref="DW557" ca="1">IFERROR(INDEX(Forecast_Capex_Input!BV$12:BV$286,$Z557)
*(INDEX(Forecast_Capex_Input!$H$12:$H$286,$Z557)=Repex),0)
*$DV557</f>
        <v>0</v>
      </c>
      <c r="DX557" s="43" cm="1">
        <f t="array" aca="1" ref="DX557" ca="1">IFERROR(INDEX(Forecast_Capex_Input!BW$12:BW$286,$Z557)
*(INDEX(Forecast_Capex_Input!$H$12:$H$286,$Z557)=Repex),0)
*$DV557</f>
        <v>0</v>
      </c>
      <c r="DY557" s="43" cm="1">
        <f t="array" aca="1" ref="DY557" ca="1">IFERROR(INDEX(Forecast_Capex_Input!BX$12:BX$286,$Z557)
*(INDEX(Forecast_Capex_Input!$H$12:$H$286,$Z557)=Repex),0)
*$DV557</f>
        <v>0</v>
      </c>
      <c r="DZ557" s="43" cm="1">
        <f t="array" aca="1" ref="DZ557" ca="1">IFERROR(INDEX(Forecast_Capex_Input!BY$12:BY$286,$Z557)
*(INDEX(Forecast_Capex_Input!$H$12:$H$286,$Z557)=Repex),0)
*$DV557</f>
        <v>0</v>
      </c>
      <c r="EA557" s="43" cm="1">
        <f t="array" aca="1" ref="EA557" ca="1">IFERROR(INDEX(Forecast_Capex_Input!BZ$12:BZ$286,$Z557)
*(INDEX(Forecast_Capex_Input!$H$12:$H$286,$Z557)=Repex),0)
*$DV557</f>
        <v>0</v>
      </c>
      <c r="EB557" s="43" cm="1">
        <f t="array" aca="1" ref="EB557" ca="1">IFERROR(INDEX(Forecast_Capex_Input!CA$12:CA$286,$Z557)
*(INDEX(Forecast_Capex_Input!$H$12:$H$286,$Z557)=Repex),0)
*$DV557</f>
        <v>0</v>
      </c>
      <c r="EC557" s="43" cm="1">
        <f t="array" aca="1" ref="EC557" ca="1">IFERROR(INDEX(Forecast_Capex_Input!CB$12:CB$286,$Z557)
*(INDEX(Forecast_Capex_Input!$H$12:$H$286,$Z557)=Repex),0)
*$DV557</f>
        <v>0</v>
      </c>
      <c r="ED557" s="43" cm="1">
        <f t="array" aca="1" ref="ED557" ca="1">IFERROR(INDEX(Forecast_Capex_Input!CC$12:CC$286,$Z557)
*(INDEX(Forecast_Capex_Input!$H$12:$H$286,$Z557)=Repex),0)
*$DV557</f>
        <v>0</v>
      </c>
      <c r="EF557" s="86" t="str">
        <f t="shared" si="54"/>
        <v>N/A</v>
      </c>
      <c r="EG557" s="28" t="str">
        <f>IFERROR(RANK(EF557,EF$11:EF$1010,0)+COUNTIF(EF$11:EF557,EF557)-1,NA)</f>
        <v>N/A</v>
      </c>
    </row>
    <row r="558" spans="3:137" x14ac:dyDescent="0.2">
      <c r="C558" s="28">
        <f t="shared" si="55"/>
        <v>548</v>
      </c>
      <c r="D558" s="9" t="str" cm="1">
        <f t="array" ref="D558">IFERROR(INDEX(Forecast_Capex_Input!$D$12:$D$286,$Z558),NA)</f>
        <v>N/A</v>
      </c>
      <c r="E558" s="24" t="str" cm="1">
        <f t="array" ref="E558">IF($Z558=NA,NA,INDEX(Forecast_Capex_Input!$E$12:$E$286,$Z558))</f>
        <v>N/A</v>
      </c>
      <c r="F558" s="9" t="str" cm="1">
        <f t="array" aca="1" ref="F558" ca="1">IFERROR(INDEX(General!$E$25:$E$26,$AA558),NA)</f>
        <v>N/A</v>
      </c>
      <c r="G558" s="9" t="str" cm="1">
        <f t="array" aca="1" ref="G558" ca="1">IFERROR(INDEX(Forecast_Capex_Input!$AI$11:$BB$11,$AC558),NA)</f>
        <v>N/A</v>
      </c>
      <c r="H558" s="50" t="str" cm="1">
        <f t="array" aca="1" ref="H558" ca="1">IFERROR(INDEX(Forecast_Capex_Input!$AI$12:$BB$286,$Z558,$AC558),NA)</f>
        <v>N/A</v>
      </c>
      <c r="I558" s="150" t="str" cm="1">
        <f t="array" ref="I558">IFERROR(INDEX(Forecast_Capex_Input!$F$12:$F$286,$Z558),NA)</f>
        <v>N/A</v>
      </c>
      <c r="J558" s="150" t="str" cm="1">
        <f t="array" ref="J558">IFERROR(INDEX(Forecast_Capex_Input!G$12:G$286,$Z558),NA)</f>
        <v>N/A</v>
      </c>
      <c r="K558" s="150" t="str" cm="1">
        <f t="array" ref="K558">IFERROR(INDEX(Forecast_Capex_Input!H$12:H$286,$Z558),NA)</f>
        <v>N/A</v>
      </c>
      <c r="L558" s="150" t="str" cm="1">
        <f t="array" ref="L558">IFERROR(INDEX(Forecast_Capex_Input!I$12:I$286,$Z558),NA)</f>
        <v>N/A</v>
      </c>
      <c r="M558" s="150" t="str" cm="1">
        <f t="array" ref="M558">IFERROR(INDEX(Forecast_Capex_Input!J$12:J$286,$Z558),NA)</f>
        <v>N/A</v>
      </c>
      <c r="N558" s="150" t="str" cm="1">
        <f t="array" ref="N558">IFERROR(INDEX(Forecast_Capex_Input!K$12:K$286,$Z558),NA)</f>
        <v>N/A</v>
      </c>
      <c r="O558" s="150" t="str" cm="1">
        <f t="array" ref="O558">IFERROR(INDEX(Forecast_Capex_Input!L$12:L$286,$Z558),NA)</f>
        <v>N/A</v>
      </c>
      <c r="P558" s="150" t="str" cm="1">
        <f t="array" ref="P558">IFERROR(INDEX(Forecast_Capex_Input!M$12:M$286,$Z558),NA)</f>
        <v>N/A</v>
      </c>
      <c r="Q558" s="24" t="str" cm="1">
        <f t="array" ref="Q558">IFERROR(INDEX(Forecast_Capex_Input!N$12:N$286,$Z558),NA)</f>
        <v>N/A</v>
      </c>
      <c r="R558" s="190" cm="1">
        <f t="array" ref="R558">IFERROR(INDEX(Forecast_Capex_Input!O$12:O$286,$Z558),0)</f>
        <v>0</v>
      </c>
      <c r="S558" s="24" cm="1">
        <f t="array" ref="S558">IFERROR(INDEX(Forecast_Capex_Input!P$12:P$286,$Z558),0)</f>
        <v>0</v>
      </c>
      <c r="T558" s="150" t="str" cm="1">
        <f t="array" aca="1" ref="T558" ca="1">IFERROR(INDEX(General!$K$91:$K$110,$AC558),NA)</f>
        <v>N/A</v>
      </c>
      <c r="U558" s="43" cm="1">
        <f t="array" aca="1" ref="U558" ca="1">IFERROR(
IF($F558=General!$E$25,INDEX(Forecast_Capex_Input!S$12:S$286,$Z558),
INDEX(Forecast_Capex_Input!T$12:T$286,$Z558)),0)</f>
        <v>0</v>
      </c>
      <c r="V558" s="82" t="b">
        <f>IFERROR(INDEX(Overheads!$T$19:$T$26,MATCH($I558,Overheads!$E$19:$E$26,0)),FALSE)</f>
        <v>0</v>
      </c>
      <c r="W558" s="209" cm="1">
        <f t="array" ref="W558">IFERROR(
INDEX(Forecast_Capex_Input!CN$12:CN$286,$Z558),0)</f>
        <v>0</v>
      </c>
      <c r="X558" s="209">
        <f>IFERROR(
MATCH($W558,General!$L$39:$S$39,0),1)</f>
        <v>1</v>
      </c>
      <c r="Z558" s="28" t="str">
        <f>IFERROR(
IF(MATCH($C558,Forecast_Capex_Input!$CI$12:$CI$286,1)+1&gt;MAX(Forecast_Capex_Input!$C$12:$C$286),NA,
MATCH($C558,Forecast_Capex_Input!$CI$12:$CI$286,1)+1),1)</f>
        <v>N/A</v>
      </c>
      <c r="AA558" s="28" t="str" cm="1">
        <f t="array" aca="1" ref="AA558" ca="1">IFERROR(
IF(Z557&lt;&gt;Z558,1,
IF(COUNTIF(OFFSET(AA557,0,0,-INDEX(Forecast_Capex_Input!$CG$12:$CG$286,$Z558)),AA557)=INDEX(Forecast_Capex_Input!$CG$12:$CG$286,$Z558),AA557+1,AA557)),NA)</f>
        <v>N/A</v>
      </c>
      <c r="AB558" s="28" t="str" cm="1">
        <f t="array" ref="AB558">IFERROR($C558-IF($Z558=1,1,INDEX(Forecast_Capex_Input!$CI$12:$CI$286,$Z558-1))+1,NA)</f>
        <v>N/A</v>
      </c>
      <c r="AC558" s="28" t="str" cm="1">
        <f t="array" aca="1" ref="AC558" ca="1">IFERROR(IF(AA558=1,
INDEX(Forecast_Capex_Input!$AI$10:$BB$10,SMALL(IF(INDEX(Forecast_Capex_Input!$AI$12:$BB$286,$Z558,0)&gt;0,COLUMN(Forecast_Capex_Input!$AI$10:$BB$10)-COLUMN(Forecast_Capex_Input!$AI$12)+1),ROWS(OFFSET(AC557,0,0,-$AB558)))),
OFFSET(AC557,-INDEX(Forecast_Capex_Input!$CG$12:$CG$286,$Z558)+1,0)),NA)</f>
        <v>N/A</v>
      </c>
      <c r="AD558" s="28" t="str">
        <f t="shared" ca="1" si="52"/>
        <v>N/A</v>
      </c>
      <c r="AE558" s="82" t="b">
        <f t="shared" si="56"/>
        <v>0</v>
      </c>
      <c r="AF558" s="78" t="b">
        <v>0</v>
      </c>
      <c r="AG558" s="82" t="b">
        <f t="shared" si="53"/>
        <v>1</v>
      </c>
      <c r="AI558" s="55">
        <v>0</v>
      </c>
      <c r="AJ558" s="55">
        <v>0</v>
      </c>
      <c r="AK558" s="55">
        <v>0</v>
      </c>
      <c r="AL558" s="55">
        <v>0</v>
      </c>
      <c r="AM558" s="55">
        <v>0</v>
      </c>
      <c r="AN558" s="135">
        <v>0</v>
      </c>
      <c r="AP558" s="55">
        <v>0</v>
      </c>
      <c r="AQ558" s="55">
        <v>0</v>
      </c>
      <c r="AR558" s="55">
        <v>0</v>
      </c>
      <c r="AS558" s="55">
        <v>0</v>
      </c>
      <c r="AT558" s="55">
        <v>0</v>
      </c>
      <c r="AU558" s="135">
        <v>0</v>
      </c>
      <c r="AW558" s="55">
        <v>0</v>
      </c>
      <c r="AX558" s="55">
        <v>0</v>
      </c>
      <c r="AY558" s="55">
        <v>0</v>
      </c>
      <c r="AZ558" s="55">
        <v>0</v>
      </c>
      <c r="BA558" s="55">
        <v>0</v>
      </c>
      <c r="BB558" s="135">
        <v>0</v>
      </c>
      <c r="BD558" s="55">
        <v>0</v>
      </c>
      <c r="BE558" s="55">
        <v>0</v>
      </c>
      <c r="BF558" s="55">
        <v>0</v>
      </c>
      <c r="BG558" s="55">
        <v>0</v>
      </c>
      <c r="BH558" s="55">
        <v>0</v>
      </c>
      <c r="BI558" s="135">
        <v>0</v>
      </c>
      <c r="BK558" s="55">
        <v>0</v>
      </c>
      <c r="BL558" s="55">
        <v>0</v>
      </c>
      <c r="BM558" s="55">
        <v>0</v>
      </c>
      <c r="BN558" s="55">
        <v>0</v>
      </c>
      <c r="BO558" s="55">
        <v>0</v>
      </c>
      <c r="BP558" s="135">
        <v>0</v>
      </c>
      <c r="BR558" s="147">
        <v>0</v>
      </c>
      <c r="BS558" s="147">
        <v>0</v>
      </c>
      <c r="BT558" s="147">
        <v>0</v>
      </c>
      <c r="BU558" s="147">
        <v>0</v>
      </c>
      <c r="BV558" s="147">
        <v>0</v>
      </c>
      <c r="BX558" s="55">
        <v>0</v>
      </c>
      <c r="BY558" s="55">
        <v>0</v>
      </c>
      <c r="BZ558" s="55">
        <v>0</v>
      </c>
      <c r="CA558" s="55">
        <v>0</v>
      </c>
      <c r="CB558" s="55">
        <v>0</v>
      </c>
      <c r="CC558" s="135">
        <v>0</v>
      </c>
      <c r="CE558" s="55">
        <v>0</v>
      </c>
      <c r="CF558" s="55">
        <v>0</v>
      </c>
      <c r="CG558" s="55">
        <v>0</v>
      </c>
      <c r="CH558" s="55">
        <v>0</v>
      </c>
      <c r="CI558" s="55">
        <v>0</v>
      </c>
      <c r="CJ558" s="135">
        <v>0</v>
      </c>
      <c r="CL558" s="55">
        <v>0</v>
      </c>
      <c r="CM558" s="55">
        <v>0</v>
      </c>
      <c r="CN558" s="55">
        <v>0</v>
      </c>
      <c r="CO558" s="55">
        <v>0</v>
      </c>
      <c r="CP558" s="55">
        <v>0</v>
      </c>
      <c r="CQ558" s="135">
        <v>0</v>
      </c>
      <c r="CS558" s="67">
        <v>0</v>
      </c>
      <c r="CT558" s="67">
        <v>0</v>
      </c>
      <c r="CU558" s="67">
        <v>0</v>
      </c>
      <c r="CV558" s="67">
        <v>0</v>
      </c>
      <c r="CW558" s="67">
        <v>0</v>
      </c>
      <c r="CX558" s="135">
        <v>0</v>
      </c>
      <c r="CZ558" s="55">
        <v>0</v>
      </c>
      <c r="DA558" s="55">
        <v>0</v>
      </c>
      <c r="DB558" s="55">
        <v>0</v>
      </c>
      <c r="DC558" s="55">
        <v>0</v>
      </c>
      <c r="DD558" s="55">
        <v>0</v>
      </c>
      <c r="DE558" s="135">
        <v>0</v>
      </c>
      <c r="DG558" s="43" t="b" cm="1">
        <f t="array" aca="1" ref="DG558" ca="1">OR($G558=Forecast_Capex_Input!$BF$8:$BF$10)</f>
        <v>0</v>
      </c>
      <c r="DH558" s="43" cm="1">
        <f t="array" aca="1" ref="DH558" ca="1">IFERROR(INDEX(Forecast_Capex_Input!BG$12:BG$286,$Z558)
*(INDEX(Forecast_Capex_Input!$H$12:$H$286,$Z558)=Repex),0)
*$DG558</f>
        <v>0</v>
      </c>
      <c r="DI558" s="43" cm="1">
        <f t="array" aca="1" ref="DI558" ca="1">IFERROR(INDEX(Forecast_Capex_Input!BH$12:BH$286,$Z558)
*(INDEX(Forecast_Capex_Input!$H$12:$H$286,$Z558)=Repex),0)
*$DG558</f>
        <v>0</v>
      </c>
      <c r="DJ558" s="43" cm="1">
        <f t="array" aca="1" ref="DJ558" ca="1">IFERROR(INDEX(Forecast_Capex_Input!BI$12:BI$286,$Z558)
*(INDEX(Forecast_Capex_Input!$H$12:$H$286,$Z558)=Repex),0)
*$DG558</f>
        <v>0</v>
      </c>
      <c r="DK558" s="43" cm="1">
        <f t="array" aca="1" ref="DK558" ca="1">IFERROR(INDEX(Forecast_Capex_Input!BJ$12:BJ$286,$Z558)
*(INDEX(Forecast_Capex_Input!$H$12:$H$286,$Z558)=Repex),0)
*$DG558</f>
        <v>0</v>
      </c>
      <c r="DL558" s="43" cm="1">
        <f t="array" aca="1" ref="DL558" ca="1">IFERROR(INDEX(Forecast_Capex_Input!BK$12:BK$286,$Z558)
*(INDEX(Forecast_Capex_Input!$H$12:$H$286,$Z558)=Repex),0)
*$DG558</f>
        <v>0</v>
      </c>
      <c r="DM558" s="43" cm="1">
        <f t="array" aca="1" ref="DM558" ca="1">IFERROR(INDEX(Forecast_Capex_Input!BL$12:BL$286,$Z558)
*(INDEX(Forecast_Capex_Input!$H$12:$H$286,$Z558)=Repex),0)
*$DG558</f>
        <v>0</v>
      </c>
      <c r="DO558" s="43" t="b" cm="1">
        <f t="array" aca="1" ref="DO558" ca="1">OR($G558=Forecast_Capex_Input!$BN$8:$BN$9)</f>
        <v>0</v>
      </c>
      <c r="DP558" s="43" cm="1">
        <f t="array" aca="1" ref="DP558" ca="1">IFERROR(INDEX(Forecast_Capex_Input!BO$12:BO$286,$Z558)
*(INDEX(Forecast_Capex_Input!$H$12:$H$286,$Z558)=Repex),0)
*$DO558</f>
        <v>0</v>
      </c>
      <c r="DQ558" s="43" cm="1">
        <f t="array" aca="1" ref="DQ558" ca="1">IFERROR(INDEX(Forecast_Capex_Input!BP$12:BP$286,$Z558)
*(INDEX(Forecast_Capex_Input!$H$12:$H$286,$Z558)=Repex),0)
*$DO558</f>
        <v>0</v>
      </c>
      <c r="DR558" s="43" cm="1">
        <f t="array" aca="1" ref="DR558" ca="1">IFERROR(INDEX(Forecast_Capex_Input!BQ$12:BQ$286,$Z558)
*(INDEX(Forecast_Capex_Input!$H$12:$H$286,$Z558)=Repex),0)
*$DO558</f>
        <v>0</v>
      </c>
      <c r="DS558" s="43" cm="1">
        <f t="array" aca="1" ref="DS558" ca="1">IFERROR(INDEX(Forecast_Capex_Input!BR$12:BR$286,$Z558)
*(INDEX(Forecast_Capex_Input!$H$12:$H$286,$Z558)=Repex),0)
*$DO558</f>
        <v>0</v>
      </c>
      <c r="DT558" s="43" cm="1">
        <f t="array" aca="1" ref="DT558" ca="1">IFERROR(INDEX(Forecast_Capex_Input!BS$12:BS$286,$Z558)
*(INDEX(Forecast_Capex_Input!$H$12:$H$286,$Z558)=Repex),0)
*$DO558</f>
        <v>0</v>
      </c>
      <c r="DV558" s="43" t="b" cm="1">
        <f t="array" aca="1" ref="DV558" ca="1">OR($G558=Forecast_Capex_Input!$BU$8:$BU$10)</f>
        <v>0</v>
      </c>
      <c r="DW558" s="43" cm="1">
        <f t="array" aca="1" ref="DW558" ca="1">IFERROR(INDEX(Forecast_Capex_Input!BV$12:BV$286,$Z558)
*(INDEX(Forecast_Capex_Input!$H$12:$H$286,$Z558)=Repex),0)
*$DV558</f>
        <v>0</v>
      </c>
      <c r="DX558" s="43" cm="1">
        <f t="array" aca="1" ref="DX558" ca="1">IFERROR(INDEX(Forecast_Capex_Input!BW$12:BW$286,$Z558)
*(INDEX(Forecast_Capex_Input!$H$12:$H$286,$Z558)=Repex),0)
*$DV558</f>
        <v>0</v>
      </c>
      <c r="DY558" s="43" cm="1">
        <f t="array" aca="1" ref="DY558" ca="1">IFERROR(INDEX(Forecast_Capex_Input!BX$12:BX$286,$Z558)
*(INDEX(Forecast_Capex_Input!$H$12:$H$286,$Z558)=Repex),0)
*$DV558</f>
        <v>0</v>
      </c>
      <c r="DZ558" s="43" cm="1">
        <f t="array" aca="1" ref="DZ558" ca="1">IFERROR(INDEX(Forecast_Capex_Input!BY$12:BY$286,$Z558)
*(INDEX(Forecast_Capex_Input!$H$12:$H$286,$Z558)=Repex),0)
*$DV558</f>
        <v>0</v>
      </c>
      <c r="EA558" s="43" cm="1">
        <f t="array" aca="1" ref="EA558" ca="1">IFERROR(INDEX(Forecast_Capex_Input!BZ$12:BZ$286,$Z558)
*(INDEX(Forecast_Capex_Input!$H$12:$H$286,$Z558)=Repex),0)
*$DV558</f>
        <v>0</v>
      </c>
      <c r="EB558" s="43" cm="1">
        <f t="array" aca="1" ref="EB558" ca="1">IFERROR(INDEX(Forecast_Capex_Input!CA$12:CA$286,$Z558)
*(INDEX(Forecast_Capex_Input!$H$12:$H$286,$Z558)=Repex),0)
*$DV558</f>
        <v>0</v>
      </c>
      <c r="EC558" s="43" cm="1">
        <f t="array" aca="1" ref="EC558" ca="1">IFERROR(INDEX(Forecast_Capex_Input!CB$12:CB$286,$Z558)
*(INDEX(Forecast_Capex_Input!$H$12:$H$286,$Z558)=Repex),0)
*$DV558</f>
        <v>0</v>
      </c>
      <c r="ED558" s="43" cm="1">
        <f t="array" aca="1" ref="ED558" ca="1">IFERROR(INDEX(Forecast_Capex_Input!CC$12:CC$286,$Z558)
*(INDEX(Forecast_Capex_Input!$H$12:$H$286,$Z558)=Repex),0)
*$DV558</f>
        <v>0</v>
      </c>
      <c r="EF558" s="86" t="str">
        <f t="shared" si="54"/>
        <v>N/A</v>
      </c>
      <c r="EG558" s="28" t="str">
        <f>IFERROR(RANK(EF558,EF$11:EF$1010,0)+COUNTIF(EF$11:EF558,EF558)-1,NA)</f>
        <v>N/A</v>
      </c>
    </row>
    <row r="559" spans="3:137" x14ac:dyDescent="0.2">
      <c r="C559" s="28">
        <f t="shared" si="55"/>
        <v>549</v>
      </c>
      <c r="D559" s="9" t="str" cm="1">
        <f t="array" ref="D559">IFERROR(INDEX(Forecast_Capex_Input!$D$12:$D$286,$Z559),NA)</f>
        <v>N/A</v>
      </c>
      <c r="E559" s="24" t="str" cm="1">
        <f t="array" ref="E559">IF($Z559=NA,NA,INDEX(Forecast_Capex_Input!$E$12:$E$286,$Z559))</f>
        <v>N/A</v>
      </c>
      <c r="F559" s="9" t="str" cm="1">
        <f t="array" aca="1" ref="F559" ca="1">IFERROR(INDEX(General!$E$25:$E$26,$AA559),NA)</f>
        <v>N/A</v>
      </c>
      <c r="G559" s="9" t="str" cm="1">
        <f t="array" aca="1" ref="G559" ca="1">IFERROR(INDEX(Forecast_Capex_Input!$AI$11:$BB$11,$AC559),NA)</f>
        <v>N/A</v>
      </c>
      <c r="H559" s="50" t="str" cm="1">
        <f t="array" aca="1" ref="H559" ca="1">IFERROR(INDEX(Forecast_Capex_Input!$AI$12:$BB$286,$Z559,$AC559),NA)</f>
        <v>N/A</v>
      </c>
      <c r="I559" s="150" t="str" cm="1">
        <f t="array" ref="I559">IFERROR(INDEX(Forecast_Capex_Input!$F$12:$F$286,$Z559),NA)</f>
        <v>N/A</v>
      </c>
      <c r="J559" s="150" t="str" cm="1">
        <f t="array" ref="J559">IFERROR(INDEX(Forecast_Capex_Input!G$12:G$286,$Z559),NA)</f>
        <v>N/A</v>
      </c>
      <c r="K559" s="150" t="str" cm="1">
        <f t="array" ref="K559">IFERROR(INDEX(Forecast_Capex_Input!H$12:H$286,$Z559),NA)</f>
        <v>N/A</v>
      </c>
      <c r="L559" s="150" t="str" cm="1">
        <f t="array" ref="L559">IFERROR(INDEX(Forecast_Capex_Input!I$12:I$286,$Z559),NA)</f>
        <v>N/A</v>
      </c>
      <c r="M559" s="150" t="str" cm="1">
        <f t="array" ref="M559">IFERROR(INDEX(Forecast_Capex_Input!J$12:J$286,$Z559),NA)</f>
        <v>N/A</v>
      </c>
      <c r="N559" s="150" t="str" cm="1">
        <f t="array" ref="N559">IFERROR(INDEX(Forecast_Capex_Input!K$12:K$286,$Z559),NA)</f>
        <v>N/A</v>
      </c>
      <c r="O559" s="150" t="str" cm="1">
        <f t="array" ref="O559">IFERROR(INDEX(Forecast_Capex_Input!L$12:L$286,$Z559),NA)</f>
        <v>N/A</v>
      </c>
      <c r="P559" s="150" t="str" cm="1">
        <f t="array" ref="P559">IFERROR(INDEX(Forecast_Capex_Input!M$12:M$286,$Z559),NA)</f>
        <v>N/A</v>
      </c>
      <c r="Q559" s="24" t="str" cm="1">
        <f t="array" ref="Q559">IFERROR(INDEX(Forecast_Capex_Input!N$12:N$286,$Z559),NA)</f>
        <v>N/A</v>
      </c>
      <c r="R559" s="190" cm="1">
        <f t="array" ref="R559">IFERROR(INDEX(Forecast_Capex_Input!O$12:O$286,$Z559),0)</f>
        <v>0</v>
      </c>
      <c r="S559" s="24" cm="1">
        <f t="array" ref="S559">IFERROR(INDEX(Forecast_Capex_Input!P$12:P$286,$Z559),0)</f>
        <v>0</v>
      </c>
      <c r="T559" s="150" t="str" cm="1">
        <f t="array" aca="1" ref="T559" ca="1">IFERROR(INDEX(General!$K$91:$K$110,$AC559),NA)</f>
        <v>N/A</v>
      </c>
      <c r="U559" s="43" cm="1">
        <f t="array" aca="1" ref="U559" ca="1">IFERROR(
IF($F559=General!$E$25,INDEX(Forecast_Capex_Input!S$12:S$286,$Z559),
INDEX(Forecast_Capex_Input!T$12:T$286,$Z559)),0)</f>
        <v>0</v>
      </c>
      <c r="V559" s="82" t="b">
        <f>IFERROR(INDEX(Overheads!$T$19:$T$26,MATCH($I559,Overheads!$E$19:$E$26,0)),FALSE)</f>
        <v>0</v>
      </c>
      <c r="W559" s="209" cm="1">
        <f t="array" ref="W559">IFERROR(
INDEX(Forecast_Capex_Input!CN$12:CN$286,$Z559),0)</f>
        <v>0</v>
      </c>
      <c r="X559" s="209">
        <f>IFERROR(
MATCH($W559,General!$L$39:$S$39,0),1)</f>
        <v>1</v>
      </c>
      <c r="Z559" s="28" t="str">
        <f>IFERROR(
IF(MATCH($C559,Forecast_Capex_Input!$CI$12:$CI$286,1)+1&gt;MAX(Forecast_Capex_Input!$C$12:$C$286),NA,
MATCH($C559,Forecast_Capex_Input!$CI$12:$CI$286,1)+1),1)</f>
        <v>N/A</v>
      </c>
      <c r="AA559" s="28" t="str" cm="1">
        <f t="array" aca="1" ref="AA559" ca="1">IFERROR(
IF(Z558&lt;&gt;Z559,1,
IF(COUNTIF(OFFSET(AA558,0,0,-INDEX(Forecast_Capex_Input!$CG$12:$CG$286,$Z559)),AA558)=INDEX(Forecast_Capex_Input!$CG$12:$CG$286,$Z559),AA558+1,AA558)),NA)</f>
        <v>N/A</v>
      </c>
      <c r="AB559" s="28" t="str" cm="1">
        <f t="array" ref="AB559">IFERROR($C559-IF($Z559=1,1,INDEX(Forecast_Capex_Input!$CI$12:$CI$286,$Z559-1))+1,NA)</f>
        <v>N/A</v>
      </c>
      <c r="AC559" s="28" t="str" cm="1">
        <f t="array" aca="1" ref="AC559" ca="1">IFERROR(IF(AA559=1,
INDEX(Forecast_Capex_Input!$AI$10:$BB$10,SMALL(IF(INDEX(Forecast_Capex_Input!$AI$12:$BB$286,$Z559,0)&gt;0,COLUMN(Forecast_Capex_Input!$AI$10:$BB$10)-COLUMN(Forecast_Capex_Input!$AI$12)+1),ROWS(OFFSET(AC558,0,0,-$AB559)))),
OFFSET(AC558,-INDEX(Forecast_Capex_Input!$CG$12:$CG$286,$Z559)+1,0)),NA)</f>
        <v>N/A</v>
      </c>
      <c r="AD559" s="28" t="str">
        <f t="shared" ca="1" si="52"/>
        <v>N/A</v>
      </c>
      <c r="AE559" s="82" t="b">
        <f t="shared" si="56"/>
        <v>0</v>
      </c>
      <c r="AF559" s="78" t="b">
        <v>0</v>
      </c>
      <c r="AG559" s="82" t="b">
        <f t="shared" si="53"/>
        <v>1</v>
      </c>
      <c r="AI559" s="55">
        <v>0</v>
      </c>
      <c r="AJ559" s="55">
        <v>0</v>
      </c>
      <c r="AK559" s="55">
        <v>0</v>
      </c>
      <c r="AL559" s="55">
        <v>0</v>
      </c>
      <c r="AM559" s="55">
        <v>0</v>
      </c>
      <c r="AN559" s="135">
        <v>0</v>
      </c>
      <c r="AP559" s="55">
        <v>0</v>
      </c>
      <c r="AQ559" s="55">
        <v>0</v>
      </c>
      <c r="AR559" s="55">
        <v>0</v>
      </c>
      <c r="AS559" s="55">
        <v>0</v>
      </c>
      <c r="AT559" s="55">
        <v>0</v>
      </c>
      <c r="AU559" s="135">
        <v>0</v>
      </c>
      <c r="AW559" s="55">
        <v>0</v>
      </c>
      <c r="AX559" s="55">
        <v>0</v>
      </c>
      <c r="AY559" s="55">
        <v>0</v>
      </c>
      <c r="AZ559" s="55">
        <v>0</v>
      </c>
      <c r="BA559" s="55">
        <v>0</v>
      </c>
      <c r="BB559" s="135">
        <v>0</v>
      </c>
      <c r="BD559" s="55">
        <v>0</v>
      </c>
      <c r="BE559" s="55">
        <v>0</v>
      </c>
      <c r="BF559" s="55">
        <v>0</v>
      </c>
      <c r="BG559" s="55">
        <v>0</v>
      </c>
      <c r="BH559" s="55">
        <v>0</v>
      </c>
      <c r="BI559" s="135">
        <v>0</v>
      </c>
      <c r="BK559" s="55">
        <v>0</v>
      </c>
      <c r="BL559" s="55">
        <v>0</v>
      </c>
      <c r="BM559" s="55">
        <v>0</v>
      </c>
      <c r="BN559" s="55">
        <v>0</v>
      </c>
      <c r="BO559" s="55">
        <v>0</v>
      </c>
      <c r="BP559" s="135">
        <v>0</v>
      </c>
      <c r="BR559" s="147">
        <v>0</v>
      </c>
      <c r="BS559" s="147">
        <v>0</v>
      </c>
      <c r="BT559" s="147">
        <v>0</v>
      </c>
      <c r="BU559" s="147">
        <v>0</v>
      </c>
      <c r="BV559" s="147">
        <v>0</v>
      </c>
      <c r="BX559" s="55">
        <v>0</v>
      </c>
      <c r="BY559" s="55">
        <v>0</v>
      </c>
      <c r="BZ559" s="55">
        <v>0</v>
      </c>
      <c r="CA559" s="55">
        <v>0</v>
      </c>
      <c r="CB559" s="55">
        <v>0</v>
      </c>
      <c r="CC559" s="135">
        <v>0</v>
      </c>
      <c r="CE559" s="55">
        <v>0</v>
      </c>
      <c r="CF559" s="55">
        <v>0</v>
      </c>
      <c r="CG559" s="55">
        <v>0</v>
      </c>
      <c r="CH559" s="55">
        <v>0</v>
      </c>
      <c r="CI559" s="55">
        <v>0</v>
      </c>
      <c r="CJ559" s="135">
        <v>0</v>
      </c>
      <c r="CL559" s="55">
        <v>0</v>
      </c>
      <c r="CM559" s="55">
        <v>0</v>
      </c>
      <c r="CN559" s="55">
        <v>0</v>
      </c>
      <c r="CO559" s="55">
        <v>0</v>
      </c>
      <c r="CP559" s="55">
        <v>0</v>
      </c>
      <c r="CQ559" s="135">
        <v>0</v>
      </c>
      <c r="CS559" s="67">
        <v>0</v>
      </c>
      <c r="CT559" s="67">
        <v>0</v>
      </c>
      <c r="CU559" s="67">
        <v>0</v>
      </c>
      <c r="CV559" s="67">
        <v>0</v>
      </c>
      <c r="CW559" s="67">
        <v>0</v>
      </c>
      <c r="CX559" s="135">
        <v>0</v>
      </c>
      <c r="CZ559" s="55">
        <v>0</v>
      </c>
      <c r="DA559" s="55">
        <v>0</v>
      </c>
      <c r="DB559" s="55">
        <v>0</v>
      </c>
      <c r="DC559" s="55">
        <v>0</v>
      </c>
      <c r="DD559" s="55">
        <v>0</v>
      </c>
      <c r="DE559" s="135">
        <v>0</v>
      </c>
      <c r="DG559" s="43" t="b" cm="1">
        <f t="array" aca="1" ref="DG559" ca="1">OR($G559=Forecast_Capex_Input!$BF$8:$BF$10)</f>
        <v>0</v>
      </c>
      <c r="DH559" s="43" cm="1">
        <f t="array" aca="1" ref="DH559" ca="1">IFERROR(INDEX(Forecast_Capex_Input!BG$12:BG$286,$Z559)
*(INDEX(Forecast_Capex_Input!$H$12:$H$286,$Z559)=Repex),0)
*$DG559</f>
        <v>0</v>
      </c>
      <c r="DI559" s="43" cm="1">
        <f t="array" aca="1" ref="DI559" ca="1">IFERROR(INDEX(Forecast_Capex_Input!BH$12:BH$286,$Z559)
*(INDEX(Forecast_Capex_Input!$H$12:$H$286,$Z559)=Repex),0)
*$DG559</f>
        <v>0</v>
      </c>
      <c r="DJ559" s="43" cm="1">
        <f t="array" aca="1" ref="DJ559" ca="1">IFERROR(INDEX(Forecast_Capex_Input!BI$12:BI$286,$Z559)
*(INDEX(Forecast_Capex_Input!$H$12:$H$286,$Z559)=Repex),0)
*$DG559</f>
        <v>0</v>
      </c>
      <c r="DK559" s="43" cm="1">
        <f t="array" aca="1" ref="DK559" ca="1">IFERROR(INDEX(Forecast_Capex_Input!BJ$12:BJ$286,$Z559)
*(INDEX(Forecast_Capex_Input!$H$12:$H$286,$Z559)=Repex),0)
*$DG559</f>
        <v>0</v>
      </c>
      <c r="DL559" s="43" cm="1">
        <f t="array" aca="1" ref="DL559" ca="1">IFERROR(INDEX(Forecast_Capex_Input!BK$12:BK$286,$Z559)
*(INDEX(Forecast_Capex_Input!$H$12:$H$286,$Z559)=Repex),0)
*$DG559</f>
        <v>0</v>
      </c>
      <c r="DM559" s="43" cm="1">
        <f t="array" aca="1" ref="DM559" ca="1">IFERROR(INDEX(Forecast_Capex_Input!BL$12:BL$286,$Z559)
*(INDEX(Forecast_Capex_Input!$H$12:$H$286,$Z559)=Repex),0)
*$DG559</f>
        <v>0</v>
      </c>
      <c r="DO559" s="43" t="b" cm="1">
        <f t="array" aca="1" ref="DO559" ca="1">OR($G559=Forecast_Capex_Input!$BN$8:$BN$9)</f>
        <v>0</v>
      </c>
      <c r="DP559" s="43" cm="1">
        <f t="array" aca="1" ref="DP559" ca="1">IFERROR(INDEX(Forecast_Capex_Input!BO$12:BO$286,$Z559)
*(INDEX(Forecast_Capex_Input!$H$12:$H$286,$Z559)=Repex),0)
*$DO559</f>
        <v>0</v>
      </c>
      <c r="DQ559" s="43" cm="1">
        <f t="array" aca="1" ref="DQ559" ca="1">IFERROR(INDEX(Forecast_Capex_Input!BP$12:BP$286,$Z559)
*(INDEX(Forecast_Capex_Input!$H$12:$H$286,$Z559)=Repex),0)
*$DO559</f>
        <v>0</v>
      </c>
      <c r="DR559" s="43" cm="1">
        <f t="array" aca="1" ref="DR559" ca="1">IFERROR(INDEX(Forecast_Capex_Input!BQ$12:BQ$286,$Z559)
*(INDEX(Forecast_Capex_Input!$H$12:$H$286,$Z559)=Repex),0)
*$DO559</f>
        <v>0</v>
      </c>
      <c r="DS559" s="43" cm="1">
        <f t="array" aca="1" ref="DS559" ca="1">IFERROR(INDEX(Forecast_Capex_Input!BR$12:BR$286,$Z559)
*(INDEX(Forecast_Capex_Input!$H$12:$H$286,$Z559)=Repex),0)
*$DO559</f>
        <v>0</v>
      </c>
      <c r="DT559" s="43" cm="1">
        <f t="array" aca="1" ref="DT559" ca="1">IFERROR(INDEX(Forecast_Capex_Input!BS$12:BS$286,$Z559)
*(INDEX(Forecast_Capex_Input!$H$12:$H$286,$Z559)=Repex),0)
*$DO559</f>
        <v>0</v>
      </c>
      <c r="DV559" s="43" t="b" cm="1">
        <f t="array" aca="1" ref="DV559" ca="1">OR($G559=Forecast_Capex_Input!$BU$8:$BU$10)</f>
        <v>0</v>
      </c>
      <c r="DW559" s="43" cm="1">
        <f t="array" aca="1" ref="DW559" ca="1">IFERROR(INDEX(Forecast_Capex_Input!BV$12:BV$286,$Z559)
*(INDEX(Forecast_Capex_Input!$H$12:$H$286,$Z559)=Repex),0)
*$DV559</f>
        <v>0</v>
      </c>
      <c r="DX559" s="43" cm="1">
        <f t="array" aca="1" ref="DX559" ca="1">IFERROR(INDEX(Forecast_Capex_Input!BW$12:BW$286,$Z559)
*(INDEX(Forecast_Capex_Input!$H$12:$H$286,$Z559)=Repex),0)
*$DV559</f>
        <v>0</v>
      </c>
      <c r="DY559" s="43" cm="1">
        <f t="array" aca="1" ref="DY559" ca="1">IFERROR(INDEX(Forecast_Capex_Input!BX$12:BX$286,$Z559)
*(INDEX(Forecast_Capex_Input!$H$12:$H$286,$Z559)=Repex),0)
*$DV559</f>
        <v>0</v>
      </c>
      <c r="DZ559" s="43" cm="1">
        <f t="array" aca="1" ref="DZ559" ca="1">IFERROR(INDEX(Forecast_Capex_Input!BY$12:BY$286,$Z559)
*(INDEX(Forecast_Capex_Input!$H$12:$H$286,$Z559)=Repex),0)
*$DV559</f>
        <v>0</v>
      </c>
      <c r="EA559" s="43" cm="1">
        <f t="array" aca="1" ref="EA559" ca="1">IFERROR(INDEX(Forecast_Capex_Input!BZ$12:BZ$286,$Z559)
*(INDEX(Forecast_Capex_Input!$H$12:$H$286,$Z559)=Repex),0)
*$DV559</f>
        <v>0</v>
      </c>
      <c r="EB559" s="43" cm="1">
        <f t="array" aca="1" ref="EB559" ca="1">IFERROR(INDEX(Forecast_Capex_Input!CA$12:CA$286,$Z559)
*(INDEX(Forecast_Capex_Input!$H$12:$H$286,$Z559)=Repex),0)
*$DV559</f>
        <v>0</v>
      </c>
      <c r="EC559" s="43" cm="1">
        <f t="array" aca="1" ref="EC559" ca="1">IFERROR(INDEX(Forecast_Capex_Input!CB$12:CB$286,$Z559)
*(INDEX(Forecast_Capex_Input!$H$12:$H$286,$Z559)=Repex),0)
*$DV559</f>
        <v>0</v>
      </c>
      <c r="ED559" s="43" cm="1">
        <f t="array" aca="1" ref="ED559" ca="1">IFERROR(INDEX(Forecast_Capex_Input!CC$12:CC$286,$Z559)
*(INDEX(Forecast_Capex_Input!$H$12:$H$286,$Z559)=Repex),0)
*$DV559</f>
        <v>0</v>
      </c>
      <c r="EF559" s="86" t="str">
        <f t="shared" si="54"/>
        <v>N/A</v>
      </c>
      <c r="EG559" s="28" t="str">
        <f>IFERROR(RANK(EF559,EF$11:EF$1010,0)+COUNTIF(EF$11:EF559,EF559)-1,NA)</f>
        <v>N/A</v>
      </c>
    </row>
    <row r="560" spans="3:137" x14ac:dyDescent="0.2">
      <c r="C560" s="28">
        <f t="shared" si="55"/>
        <v>550</v>
      </c>
      <c r="D560" s="9" t="str" cm="1">
        <f t="array" ref="D560">IFERROR(INDEX(Forecast_Capex_Input!$D$12:$D$286,$Z560),NA)</f>
        <v>N/A</v>
      </c>
      <c r="E560" s="24" t="str" cm="1">
        <f t="array" ref="E560">IF($Z560=NA,NA,INDEX(Forecast_Capex_Input!$E$12:$E$286,$Z560))</f>
        <v>N/A</v>
      </c>
      <c r="F560" s="9" t="str" cm="1">
        <f t="array" aca="1" ref="F560" ca="1">IFERROR(INDEX(General!$E$25:$E$26,$AA560),NA)</f>
        <v>N/A</v>
      </c>
      <c r="G560" s="9" t="str" cm="1">
        <f t="array" aca="1" ref="G560" ca="1">IFERROR(INDEX(Forecast_Capex_Input!$AI$11:$BB$11,$AC560),NA)</f>
        <v>N/A</v>
      </c>
      <c r="H560" s="50" t="str" cm="1">
        <f t="array" aca="1" ref="H560" ca="1">IFERROR(INDEX(Forecast_Capex_Input!$AI$12:$BB$286,$Z560,$AC560),NA)</f>
        <v>N/A</v>
      </c>
      <c r="I560" s="150" t="str" cm="1">
        <f t="array" ref="I560">IFERROR(INDEX(Forecast_Capex_Input!$F$12:$F$286,$Z560),NA)</f>
        <v>N/A</v>
      </c>
      <c r="J560" s="150" t="str" cm="1">
        <f t="array" ref="J560">IFERROR(INDEX(Forecast_Capex_Input!G$12:G$286,$Z560),NA)</f>
        <v>N/A</v>
      </c>
      <c r="K560" s="150" t="str" cm="1">
        <f t="array" ref="K560">IFERROR(INDEX(Forecast_Capex_Input!H$12:H$286,$Z560),NA)</f>
        <v>N/A</v>
      </c>
      <c r="L560" s="150" t="str" cm="1">
        <f t="array" ref="L560">IFERROR(INDEX(Forecast_Capex_Input!I$12:I$286,$Z560),NA)</f>
        <v>N/A</v>
      </c>
      <c r="M560" s="150" t="str" cm="1">
        <f t="array" ref="M560">IFERROR(INDEX(Forecast_Capex_Input!J$12:J$286,$Z560),NA)</f>
        <v>N/A</v>
      </c>
      <c r="N560" s="150" t="str" cm="1">
        <f t="array" ref="N560">IFERROR(INDEX(Forecast_Capex_Input!K$12:K$286,$Z560),NA)</f>
        <v>N/A</v>
      </c>
      <c r="O560" s="150" t="str" cm="1">
        <f t="array" ref="O560">IFERROR(INDEX(Forecast_Capex_Input!L$12:L$286,$Z560),NA)</f>
        <v>N/A</v>
      </c>
      <c r="P560" s="150" t="str" cm="1">
        <f t="array" ref="P560">IFERROR(INDEX(Forecast_Capex_Input!M$12:M$286,$Z560),NA)</f>
        <v>N/A</v>
      </c>
      <c r="Q560" s="24" t="str" cm="1">
        <f t="array" ref="Q560">IFERROR(INDEX(Forecast_Capex_Input!N$12:N$286,$Z560),NA)</f>
        <v>N/A</v>
      </c>
      <c r="R560" s="190" cm="1">
        <f t="array" ref="R560">IFERROR(INDEX(Forecast_Capex_Input!O$12:O$286,$Z560),0)</f>
        <v>0</v>
      </c>
      <c r="S560" s="24" cm="1">
        <f t="array" ref="S560">IFERROR(INDEX(Forecast_Capex_Input!P$12:P$286,$Z560),0)</f>
        <v>0</v>
      </c>
      <c r="T560" s="150" t="str" cm="1">
        <f t="array" aca="1" ref="T560" ca="1">IFERROR(INDEX(General!$K$91:$K$110,$AC560),NA)</f>
        <v>N/A</v>
      </c>
      <c r="U560" s="43" cm="1">
        <f t="array" aca="1" ref="U560" ca="1">IFERROR(
IF($F560=General!$E$25,INDEX(Forecast_Capex_Input!S$12:S$286,$Z560),
INDEX(Forecast_Capex_Input!T$12:T$286,$Z560)),0)</f>
        <v>0</v>
      </c>
      <c r="V560" s="82" t="b">
        <f>IFERROR(INDEX(Overheads!$T$19:$T$26,MATCH($I560,Overheads!$E$19:$E$26,0)),FALSE)</f>
        <v>0</v>
      </c>
      <c r="W560" s="209" cm="1">
        <f t="array" ref="W560">IFERROR(
INDEX(Forecast_Capex_Input!CN$12:CN$286,$Z560),0)</f>
        <v>0</v>
      </c>
      <c r="X560" s="209">
        <f>IFERROR(
MATCH($W560,General!$L$39:$S$39,0),1)</f>
        <v>1</v>
      </c>
      <c r="Z560" s="28" t="str">
        <f>IFERROR(
IF(MATCH($C560,Forecast_Capex_Input!$CI$12:$CI$286,1)+1&gt;MAX(Forecast_Capex_Input!$C$12:$C$286),NA,
MATCH($C560,Forecast_Capex_Input!$CI$12:$CI$286,1)+1),1)</f>
        <v>N/A</v>
      </c>
      <c r="AA560" s="28" t="str" cm="1">
        <f t="array" aca="1" ref="AA560" ca="1">IFERROR(
IF(Z559&lt;&gt;Z560,1,
IF(COUNTIF(OFFSET(AA559,0,0,-INDEX(Forecast_Capex_Input!$CG$12:$CG$286,$Z560)),AA559)=INDEX(Forecast_Capex_Input!$CG$12:$CG$286,$Z560),AA559+1,AA559)),NA)</f>
        <v>N/A</v>
      </c>
      <c r="AB560" s="28" t="str" cm="1">
        <f t="array" ref="AB560">IFERROR($C560-IF($Z560=1,1,INDEX(Forecast_Capex_Input!$CI$12:$CI$286,$Z560-1))+1,NA)</f>
        <v>N/A</v>
      </c>
      <c r="AC560" s="28" t="str" cm="1">
        <f t="array" aca="1" ref="AC560" ca="1">IFERROR(IF(AA560=1,
INDEX(Forecast_Capex_Input!$AI$10:$BB$10,SMALL(IF(INDEX(Forecast_Capex_Input!$AI$12:$BB$286,$Z560,0)&gt;0,COLUMN(Forecast_Capex_Input!$AI$10:$BB$10)-COLUMN(Forecast_Capex_Input!$AI$12)+1),ROWS(OFFSET(AC559,0,0,-$AB560)))),
OFFSET(AC559,-INDEX(Forecast_Capex_Input!$CG$12:$CG$286,$Z560)+1,0)),NA)</f>
        <v>N/A</v>
      </c>
      <c r="AD560" s="28" t="str">
        <f t="shared" ca="1" si="52"/>
        <v>N/A</v>
      </c>
      <c r="AE560" s="82" t="b">
        <f t="shared" si="56"/>
        <v>0</v>
      </c>
      <c r="AF560" s="78" t="b">
        <v>0</v>
      </c>
      <c r="AG560" s="82" t="b">
        <f t="shared" si="53"/>
        <v>1</v>
      </c>
      <c r="AI560" s="55">
        <v>0</v>
      </c>
      <c r="AJ560" s="55">
        <v>0</v>
      </c>
      <c r="AK560" s="55">
        <v>0</v>
      </c>
      <c r="AL560" s="55">
        <v>0</v>
      </c>
      <c r="AM560" s="55">
        <v>0</v>
      </c>
      <c r="AN560" s="135">
        <v>0</v>
      </c>
      <c r="AP560" s="55">
        <v>0</v>
      </c>
      <c r="AQ560" s="55">
        <v>0</v>
      </c>
      <c r="AR560" s="55">
        <v>0</v>
      </c>
      <c r="AS560" s="55">
        <v>0</v>
      </c>
      <c r="AT560" s="55">
        <v>0</v>
      </c>
      <c r="AU560" s="135">
        <v>0</v>
      </c>
      <c r="AW560" s="55">
        <v>0</v>
      </c>
      <c r="AX560" s="55">
        <v>0</v>
      </c>
      <c r="AY560" s="55">
        <v>0</v>
      </c>
      <c r="AZ560" s="55">
        <v>0</v>
      </c>
      <c r="BA560" s="55">
        <v>0</v>
      </c>
      <c r="BB560" s="135">
        <v>0</v>
      </c>
      <c r="BD560" s="55">
        <v>0</v>
      </c>
      <c r="BE560" s="55">
        <v>0</v>
      </c>
      <c r="BF560" s="55">
        <v>0</v>
      </c>
      <c r="BG560" s="55">
        <v>0</v>
      </c>
      <c r="BH560" s="55">
        <v>0</v>
      </c>
      <c r="BI560" s="135">
        <v>0</v>
      </c>
      <c r="BK560" s="55">
        <v>0</v>
      </c>
      <c r="BL560" s="55">
        <v>0</v>
      </c>
      <c r="BM560" s="55">
        <v>0</v>
      </c>
      <c r="BN560" s="55">
        <v>0</v>
      </c>
      <c r="BO560" s="55">
        <v>0</v>
      </c>
      <c r="BP560" s="135">
        <v>0</v>
      </c>
      <c r="BR560" s="147">
        <v>0</v>
      </c>
      <c r="BS560" s="147">
        <v>0</v>
      </c>
      <c r="BT560" s="147">
        <v>0</v>
      </c>
      <c r="BU560" s="147">
        <v>0</v>
      </c>
      <c r="BV560" s="147">
        <v>0</v>
      </c>
      <c r="BX560" s="55">
        <v>0</v>
      </c>
      <c r="BY560" s="55">
        <v>0</v>
      </c>
      <c r="BZ560" s="55">
        <v>0</v>
      </c>
      <c r="CA560" s="55">
        <v>0</v>
      </c>
      <c r="CB560" s="55">
        <v>0</v>
      </c>
      <c r="CC560" s="135">
        <v>0</v>
      </c>
      <c r="CE560" s="55">
        <v>0</v>
      </c>
      <c r="CF560" s="55">
        <v>0</v>
      </c>
      <c r="CG560" s="55">
        <v>0</v>
      </c>
      <c r="CH560" s="55">
        <v>0</v>
      </c>
      <c r="CI560" s="55">
        <v>0</v>
      </c>
      <c r="CJ560" s="135">
        <v>0</v>
      </c>
      <c r="CL560" s="55">
        <v>0</v>
      </c>
      <c r="CM560" s="55">
        <v>0</v>
      </c>
      <c r="CN560" s="55">
        <v>0</v>
      </c>
      <c r="CO560" s="55">
        <v>0</v>
      </c>
      <c r="CP560" s="55">
        <v>0</v>
      </c>
      <c r="CQ560" s="135">
        <v>0</v>
      </c>
      <c r="CS560" s="67">
        <v>0</v>
      </c>
      <c r="CT560" s="67">
        <v>0</v>
      </c>
      <c r="CU560" s="67">
        <v>0</v>
      </c>
      <c r="CV560" s="67">
        <v>0</v>
      </c>
      <c r="CW560" s="67">
        <v>0</v>
      </c>
      <c r="CX560" s="135">
        <v>0</v>
      </c>
      <c r="CZ560" s="55">
        <v>0</v>
      </c>
      <c r="DA560" s="55">
        <v>0</v>
      </c>
      <c r="DB560" s="55">
        <v>0</v>
      </c>
      <c r="DC560" s="55">
        <v>0</v>
      </c>
      <c r="DD560" s="55">
        <v>0</v>
      </c>
      <c r="DE560" s="135">
        <v>0</v>
      </c>
      <c r="DG560" s="43" t="b" cm="1">
        <f t="array" aca="1" ref="DG560" ca="1">OR($G560=Forecast_Capex_Input!$BF$8:$BF$10)</f>
        <v>0</v>
      </c>
      <c r="DH560" s="43" cm="1">
        <f t="array" aca="1" ref="DH560" ca="1">IFERROR(INDEX(Forecast_Capex_Input!BG$12:BG$286,$Z560)
*(INDEX(Forecast_Capex_Input!$H$12:$H$286,$Z560)=Repex),0)
*$DG560</f>
        <v>0</v>
      </c>
      <c r="DI560" s="43" cm="1">
        <f t="array" aca="1" ref="DI560" ca="1">IFERROR(INDEX(Forecast_Capex_Input!BH$12:BH$286,$Z560)
*(INDEX(Forecast_Capex_Input!$H$12:$H$286,$Z560)=Repex),0)
*$DG560</f>
        <v>0</v>
      </c>
      <c r="DJ560" s="43" cm="1">
        <f t="array" aca="1" ref="DJ560" ca="1">IFERROR(INDEX(Forecast_Capex_Input!BI$12:BI$286,$Z560)
*(INDEX(Forecast_Capex_Input!$H$12:$H$286,$Z560)=Repex),0)
*$DG560</f>
        <v>0</v>
      </c>
      <c r="DK560" s="43" cm="1">
        <f t="array" aca="1" ref="DK560" ca="1">IFERROR(INDEX(Forecast_Capex_Input!BJ$12:BJ$286,$Z560)
*(INDEX(Forecast_Capex_Input!$H$12:$H$286,$Z560)=Repex),0)
*$DG560</f>
        <v>0</v>
      </c>
      <c r="DL560" s="43" cm="1">
        <f t="array" aca="1" ref="DL560" ca="1">IFERROR(INDEX(Forecast_Capex_Input!BK$12:BK$286,$Z560)
*(INDEX(Forecast_Capex_Input!$H$12:$H$286,$Z560)=Repex),0)
*$DG560</f>
        <v>0</v>
      </c>
      <c r="DM560" s="43" cm="1">
        <f t="array" aca="1" ref="DM560" ca="1">IFERROR(INDEX(Forecast_Capex_Input!BL$12:BL$286,$Z560)
*(INDEX(Forecast_Capex_Input!$H$12:$H$286,$Z560)=Repex),0)
*$DG560</f>
        <v>0</v>
      </c>
      <c r="DO560" s="43" t="b" cm="1">
        <f t="array" aca="1" ref="DO560" ca="1">OR($G560=Forecast_Capex_Input!$BN$8:$BN$9)</f>
        <v>0</v>
      </c>
      <c r="DP560" s="43" cm="1">
        <f t="array" aca="1" ref="DP560" ca="1">IFERROR(INDEX(Forecast_Capex_Input!BO$12:BO$286,$Z560)
*(INDEX(Forecast_Capex_Input!$H$12:$H$286,$Z560)=Repex),0)
*$DO560</f>
        <v>0</v>
      </c>
      <c r="DQ560" s="43" cm="1">
        <f t="array" aca="1" ref="DQ560" ca="1">IFERROR(INDEX(Forecast_Capex_Input!BP$12:BP$286,$Z560)
*(INDEX(Forecast_Capex_Input!$H$12:$H$286,$Z560)=Repex),0)
*$DO560</f>
        <v>0</v>
      </c>
      <c r="DR560" s="43" cm="1">
        <f t="array" aca="1" ref="DR560" ca="1">IFERROR(INDEX(Forecast_Capex_Input!BQ$12:BQ$286,$Z560)
*(INDEX(Forecast_Capex_Input!$H$12:$H$286,$Z560)=Repex),0)
*$DO560</f>
        <v>0</v>
      </c>
      <c r="DS560" s="43" cm="1">
        <f t="array" aca="1" ref="DS560" ca="1">IFERROR(INDEX(Forecast_Capex_Input!BR$12:BR$286,$Z560)
*(INDEX(Forecast_Capex_Input!$H$12:$H$286,$Z560)=Repex),0)
*$DO560</f>
        <v>0</v>
      </c>
      <c r="DT560" s="43" cm="1">
        <f t="array" aca="1" ref="DT560" ca="1">IFERROR(INDEX(Forecast_Capex_Input!BS$12:BS$286,$Z560)
*(INDEX(Forecast_Capex_Input!$H$12:$H$286,$Z560)=Repex),0)
*$DO560</f>
        <v>0</v>
      </c>
      <c r="DV560" s="43" t="b" cm="1">
        <f t="array" aca="1" ref="DV560" ca="1">OR($G560=Forecast_Capex_Input!$BU$8:$BU$10)</f>
        <v>0</v>
      </c>
      <c r="DW560" s="43" cm="1">
        <f t="array" aca="1" ref="DW560" ca="1">IFERROR(INDEX(Forecast_Capex_Input!BV$12:BV$286,$Z560)
*(INDEX(Forecast_Capex_Input!$H$12:$H$286,$Z560)=Repex),0)
*$DV560</f>
        <v>0</v>
      </c>
      <c r="DX560" s="43" cm="1">
        <f t="array" aca="1" ref="DX560" ca="1">IFERROR(INDEX(Forecast_Capex_Input!BW$12:BW$286,$Z560)
*(INDEX(Forecast_Capex_Input!$H$12:$H$286,$Z560)=Repex),0)
*$DV560</f>
        <v>0</v>
      </c>
      <c r="DY560" s="43" cm="1">
        <f t="array" aca="1" ref="DY560" ca="1">IFERROR(INDEX(Forecast_Capex_Input!BX$12:BX$286,$Z560)
*(INDEX(Forecast_Capex_Input!$H$12:$H$286,$Z560)=Repex),0)
*$DV560</f>
        <v>0</v>
      </c>
      <c r="DZ560" s="43" cm="1">
        <f t="array" aca="1" ref="DZ560" ca="1">IFERROR(INDEX(Forecast_Capex_Input!BY$12:BY$286,$Z560)
*(INDEX(Forecast_Capex_Input!$H$12:$H$286,$Z560)=Repex),0)
*$DV560</f>
        <v>0</v>
      </c>
      <c r="EA560" s="43" cm="1">
        <f t="array" aca="1" ref="EA560" ca="1">IFERROR(INDEX(Forecast_Capex_Input!BZ$12:BZ$286,$Z560)
*(INDEX(Forecast_Capex_Input!$H$12:$H$286,$Z560)=Repex),0)
*$DV560</f>
        <v>0</v>
      </c>
      <c r="EB560" s="43" cm="1">
        <f t="array" aca="1" ref="EB560" ca="1">IFERROR(INDEX(Forecast_Capex_Input!CA$12:CA$286,$Z560)
*(INDEX(Forecast_Capex_Input!$H$12:$H$286,$Z560)=Repex),0)
*$DV560</f>
        <v>0</v>
      </c>
      <c r="EC560" s="43" cm="1">
        <f t="array" aca="1" ref="EC560" ca="1">IFERROR(INDEX(Forecast_Capex_Input!CB$12:CB$286,$Z560)
*(INDEX(Forecast_Capex_Input!$H$12:$H$286,$Z560)=Repex),0)
*$DV560</f>
        <v>0</v>
      </c>
      <c r="ED560" s="43" cm="1">
        <f t="array" aca="1" ref="ED560" ca="1">IFERROR(INDEX(Forecast_Capex_Input!CC$12:CC$286,$Z560)
*(INDEX(Forecast_Capex_Input!$H$12:$H$286,$Z560)=Repex),0)
*$DV560</f>
        <v>0</v>
      </c>
      <c r="EF560" s="86" t="str">
        <f t="shared" si="54"/>
        <v>N/A</v>
      </c>
      <c r="EG560" s="28" t="str">
        <f>IFERROR(RANK(EF560,EF$11:EF$1010,0)+COUNTIF(EF$11:EF560,EF560)-1,NA)</f>
        <v>N/A</v>
      </c>
    </row>
    <row r="561" spans="3:137" x14ac:dyDescent="0.2">
      <c r="C561" s="28">
        <f t="shared" si="55"/>
        <v>551</v>
      </c>
      <c r="D561" s="9" t="str" cm="1">
        <f t="array" ref="D561">IFERROR(INDEX(Forecast_Capex_Input!$D$12:$D$286,$Z561),NA)</f>
        <v>N/A</v>
      </c>
      <c r="E561" s="24" t="str" cm="1">
        <f t="array" ref="E561">IF($Z561=NA,NA,INDEX(Forecast_Capex_Input!$E$12:$E$286,$Z561))</f>
        <v>N/A</v>
      </c>
      <c r="F561" s="9" t="str" cm="1">
        <f t="array" aca="1" ref="F561" ca="1">IFERROR(INDEX(General!$E$25:$E$26,$AA561),NA)</f>
        <v>N/A</v>
      </c>
      <c r="G561" s="9" t="str" cm="1">
        <f t="array" aca="1" ref="G561" ca="1">IFERROR(INDEX(Forecast_Capex_Input!$AI$11:$BB$11,$AC561),NA)</f>
        <v>N/A</v>
      </c>
      <c r="H561" s="50" t="str" cm="1">
        <f t="array" aca="1" ref="H561" ca="1">IFERROR(INDEX(Forecast_Capex_Input!$AI$12:$BB$286,$Z561,$AC561),NA)</f>
        <v>N/A</v>
      </c>
      <c r="I561" s="150" t="str" cm="1">
        <f t="array" ref="I561">IFERROR(INDEX(Forecast_Capex_Input!$F$12:$F$286,$Z561),NA)</f>
        <v>N/A</v>
      </c>
      <c r="J561" s="150" t="str" cm="1">
        <f t="array" ref="J561">IFERROR(INDEX(Forecast_Capex_Input!G$12:G$286,$Z561),NA)</f>
        <v>N/A</v>
      </c>
      <c r="K561" s="150" t="str" cm="1">
        <f t="array" ref="K561">IFERROR(INDEX(Forecast_Capex_Input!H$12:H$286,$Z561),NA)</f>
        <v>N/A</v>
      </c>
      <c r="L561" s="150" t="str" cm="1">
        <f t="array" ref="L561">IFERROR(INDEX(Forecast_Capex_Input!I$12:I$286,$Z561),NA)</f>
        <v>N/A</v>
      </c>
      <c r="M561" s="150" t="str" cm="1">
        <f t="array" ref="M561">IFERROR(INDEX(Forecast_Capex_Input!J$12:J$286,$Z561),NA)</f>
        <v>N/A</v>
      </c>
      <c r="N561" s="150" t="str" cm="1">
        <f t="array" ref="N561">IFERROR(INDEX(Forecast_Capex_Input!K$12:K$286,$Z561),NA)</f>
        <v>N/A</v>
      </c>
      <c r="O561" s="150" t="str" cm="1">
        <f t="array" ref="O561">IFERROR(INDEX(Forecast_Capex_Input!L$12:L$286,$Z561),NA)</f>
        <v>N/A</v>
      </c>
      <c r="P561" s="150" t="str" cm="1">
        <f t="array" ref="P561">IFERROR(INDEX(Forecast_Capex_Input!M$12:M$286,$Z561),NA)</f>
        <v>N/A</v>
      </c>
      <c r="Q561" s="24" t="str" cm="1">
        <f t="array" ref="Q561">IFERROR(INDEX(Forecast_Capex_Input!N$12:N$286,$Z561),NA)</f>
        <v>N/A</v>
      </c>
      <c r="R561" s="190" cm="1">
        <f t="array" ref="R561">IFERROR(INDEX(Forecast_Capex_Input!O$12:O$286,$Z561),0)</f>
        <v>0</v>
      </c>
      <c r="S561" s="24" cm="1">
        <f t="array" ref="S561">IFERROR(INDEX(Forecast_Capex_Input!P$12:P$286,$Z561),0)</f>
        <v>0</v>
      </c>
      <c r="T561" s="150" t="str" cm="1">
        <f t="array" aca="1" ref="T561" ca="1">IFERROR(INDEX(General!$K$91:$K$110,$AC561),NA)</f>
        <v>N/A</v>
      </c>
      <c r="U561" s="43" cm="1">
        <f t="array" aca="1" ref="U561" ca="1">IFERROR(
IF($F561=General!$E$25,INDEX(Forecast_Capex_Input!S$12:S$286,$Z561),
INDEX(Forecast_Capex_Input!T$12:T$286,$Z561)),0)</f>
        <v>0</v>
      </c>
      <c r="V561" s="82" t="b">
        <f>IFERROR(INDEX(Overheads!$T$19:$T$26,MATCH($I561,Overheads!$E$19:$E$26,0)),FALSE)</f>
        <v>0</v>
      </c>
      <c r="W561" s="209" cm="1">
        <f t="array" ref="W561">IFERROR(
INDEX(Forecast_Capex_Input!CN$12:CN$286,$Z561),0)</f>
        <v>0</v>
      </c>
      <c r="X561" s="209">
        <f>IFERROR(
MATCH($W561,General!$L$39:$S$39,0),1)</f>
        <v>1</v>
      </c>
      <c r="Z561" s="28" t="str">
        <f>IFERROR(
IF(MATCH($C561,Forecast_Capex_Input!$CI$12:$CI$286,1)+1&gt;MAX(Forecast_Capex_Input!$C$12:$C$286),NA,
MATCH($C561,Forecast_Capex_Input!$CI$12:$CI$286,1)+1),1)</f>
        <v>N/A</v>
      </c>
      <c r="AA561" s="28" t="str" cm="1">
        <f t="array" aca="1" ref="AA561" ca="1">IFERROR(
IF(Z560&lt;&gt;Z561,1,
IF(COUNTIF(OFFSET(AA560,0,0,-INDEX(Forecast_Capex_Input!$CG$12:$CG$286,$Z561)),AA560)=INDEX(Forecast_Capex_Input!$CG$12:$CG$286,$Z561),AA560+1,AA560)),NA)</f>
        <v>N/A</v>
      </c>
      <c r="AB561" s="28" t="str" cm="1">
        <f t="array" ref="AB561">IFERROR($C561-IF($Z561=1,1,INDEX(Forecast_Capex_Input!$CI$12:$CI$286,$Z561-1))+1,NA)</f>
        <v>N/A</v>
      </c>
      <c r="AC561" s="28" t="str" cm="1">
        <f t="array" aca="1" ref="AC561" ca="1">IFERROR(IF(AA561=1,
INDEX(Forecast_Capex_Input!$AI$10:$BB$10,SMALL(IF(INDEX(Forecast_Capex_Input!$AI$12:$BB$286,$Z561,0)&gt;0,COLUMN(Forecast_Capex_Input!$AI$10:$BB$10)-COLUMN(Forecast_Capex_Input!$AI$12)+1),ROWS(OFFSET(AC560,0,0,-$AB561)))),
OFFSET(AC560,-INDEX(Forecast_Capex_Input!$CG$12:$CG$286,$Z561)+1,0)),NA)</f>
        <v>N/A</v>
      </c>
      <c r="AD561" s="28" t="str">
        <f t="shared" ca="1" si="52"/>
        <v>N/A</v>
      </c>
      <c r="AE561" s="82" t="b">
        <f t="shared" si="56"/>
        <v>0</v>
      </c>
      <c r="AF561" s="78" t="b">
        <v>0</v>
      </c>
      <c r="AG561" s="82" t="b">
        <f t="shared" si="53"/>
        <v>1</v>
      </c>
      <c r="AI561" s="55">
        <v>0</v>
      </c>
      <c r="AJ561" s="55">
        <v>0</v>
      </c>
      <c r="AK561" s="55">
        <v>0</v>
      </c>
      <c r="AL561" s="55">
        <v>0</v>
      </c>
      <c r="AM561" s="55">
        <v>0</v>
      </c>
      <c r="AN561" s="135">
        <v>0</v>
      </c>
      <c r="AP561" s="55">
        <v>0</v>
      </c>
      <c r="AQ561" s="55">
        <v>0</v>
      </c>
      <c r="AR561" s="55">
        <v>0</v>
      </c>
      <c r="AS561" s="55">
        <v>0</v>
      </c>
      <c r="AT561" s="55">
        <v>0</v>
      </c>
      <c r="AU561" s="135">
        <v>0</v>
      </c>
      <c r="AW561" s="55">
        <v>0</v>
      </c>
      <c r="AX561" s="55">
        <v>0</v>
      </c>
      <c r="AY561" s="55">
        <v>0</v>
      </c>
      <c r="AZ561" s="55">
        <v>0</v>
      </c>
      <c r="BA561" s="55">
        <v>0</v>
      </c>
      <c r="BB561" s="135">
        <v>0</v>
      </c>
      <c r="BD561" s="55">
        <v>0</v>
      </c>
      <c r="BE561" s="55">
        <v>0</v>
      </c>
      <c r="BF561" s="55">
        <v>0</v>
      </c>
      <c r="BG561" s="55">
        <v>0</v>
      </c>
      <c r="BH561" s="55">
        <v>0</v>
      </c>
      <c r="BI561" s="135">
        <v>0</v>
      </c>
      <c r="BK561" s="55">
        <v>0</v>
      </c>
      <c r="BL561" s="55">
        <v>0</v>
      </c>
      <c r="BM561" s="55">
        <v>0</v>
      </c>
      <c r="BN561" s="55">
        <v>0</v>
      </c>
      <c r="BO561" s="55">
        <v>0</v>
      </c>
      <c r="BP561" s="135">
        <v>0</v>
      </c>
      <c r="BR561" s="147">
        <v>0</v>
      </c>
      <c r="BS561" s="147">
        <v>0</v>
      </c>
      <c r="BT561" s="147">
        <v>0</v>
      </c>
      <c r="BU561" s="147">
        <v>0</v>
      </c>
      <c r="BV561" s="147">
        <v>0</v>
      </c>
      <c r="BX561" s="55">
        <v>0</v>
      </c>
      <c r="BY561" s="55">
        <v>0</v>
      </c>
      <c r="BZ561" s="55">
        <v>0</v>
      </c>
      <c r="CA561" s="55">
        <v>0</v>
      </c>
      <c r="CB561" s="55">
        <v>0</v>
      </c>
      <c r="CC561" s="135">
        <v>0</v>
      </c>
      <c r="CE561" s="55">
        <v>0</v>
      </c>
      <c r="CF561" s="55">
        <v>0</v>
      </c>
      <c r="CG561" s="55">
        <v>0</v>
      </c>
      <c r="CH561" s="55">
        <v>0</v>
      </c>
      <c r="CI561" s="55">
        <v>0</v>
      </c>
      <c r="CJ561" s="135">
        <v>0</v>
      </c>
      <c r="CL561" s="55">
        <v>0</v>
      </c>
      <c r="CM561" s="55">
        <v>0</v>
      </c>
      <c r="CN561" s="55">
        <v>0</v>
      </c>
      <c r="CO561" s="55">
        <v>0</v>
      </c>
      <c r="CP561" s="55">
        <v>0</v>
      </c>
      <c r="CQ561" s="135">
        <v>0</v>
      </c>
      <c r="CS561" s="67">
        <v>0</v>
      </c>
      <c r="CT561" s="67">
        <v>0</v>
      </c>
      <c r="CU561" s="67">
        <v>0</v>
      </c>
      <c r="CV561" s="67">
        <v>0</v>
      </c>
      <c r="CW561" s="67">
        <v>0</v>
      </c>
      <c r="CX561" s="135">
        <v>0</v>
      </c>
      <c r="CZ561" s="55">
        <v>0</v>
      </c>
      <c r="DA561" s="55">
        <v>0</v>
      </c>
      <c r="DB561" s="55">
        <v>0</v>
      </c>
      <c r="DC561" s="55">
        <v>0</v>
      </c>
      <c r="DD561" s="55">
        <v>0</v>
      </c>
      <c r="DE561" s="135">
        <v>0</v>
      </c>
      <c r="DG561" s="43" t="b" cm="1">
        <f t="array" aca="1" ref="DG561" ca="1">OR($G561=Forecast_Capex_Input!$BF$8:$BF$10)</f>
        <v>0</v>
      </c>
      <c r="DH561" s="43" cm="1">
        <f t="array" aca="1" ref="DH561" ca="1">IFERROR(INDEX(Forecast_Capex_Input!BG$12:BG$286,$Z561)
*(INDEX(Forecast_Capex_Input!$H$12:$H$286,$Z561)=Repex),0)
*$DG561</f>
        <v>0</v>
      </c>
      <c r="DI561" s="43" cm="1">
        <f t="array" aca="1" ref="DI561" ca="1">IFERROR(INDEX(Forecast_Capex_Input!BH$12:BH$286,$Z561)
*(INDEX(Forecast_Capex_Input!$H$12:$H$286,$Z561)=Repex),0)
*$DG561</f>
        <v>0</v>
      </c>
      <c r="DJ561" s="43" cm="1">
        <f t="array" aca="1" ref="DJ561" ca="1">IFERROR(INDEX(Forecast_Capex_Input!BI$12:BI$286,$Z561)
*(INDEX(Forecast_Capex_Input!$H$12:$H$286,$Z561)=Repex),0)
*$DG561</f>
        <v>0</v>
      </c>
      <c r="DK561" s="43" cm="1">
        <f t="array" aca="1" ref="DK561" ca="1">IFERROR(INDEX(Forecast_Capex_Input!BJ$12:BJ$286,$Z561)
*(INDEX(Forecast_Capex_Input!$H$12:$H$286,$Z561)=Repex),0)
*$DG561</f>
        <v>0</v>
      </c>
      <c r="DL561" s="43" cm="1">
        <f t="array" aca="1" ref="DL561" ca="1">IFERROR(INDEX(Forecast_Capex_Input!BK$12:BK$286,$Z561)
*(INDEX(Forecast_Capex_Input!$H$12:$H$286,$Z561)=Repex),0)
*$DG561</f>
        <v>0</v>
      </c>
      <c r="DM561" s="43" cm="1">
        <f t="array" aca="1" ref="DM561" ca="1">IFERROR(INDEX(Forecast_Capex_Input!BL$12:BL$286,$Z561)
*(INDEX(Forecast_Capex_Input!$H$12:$H$286,$Z561)=Repex),0)
*$DG561</f>
        <v>0</v>
      </c>
      <c r="DO561" s="43" t="b" cm="1">
        <f t="array" aca="1" ref="DO561" ca="1">OR($G561=Forecast_Capex_Input!$BN$8:$BN$9)</f>
        <v>0</v>
      </c>
      <c r="DP561" s="43" cm="1">
        <f t="array" aca="1" ref="DP561" ca="1">IFERROR(INDEX(Forecast_Capex_Input!BO$12:BO$286,$Z561)
*(INDEX(Forecast_Capex_Input!$H$12:$H$286,$Z561)=Repex),0)
*$DO561</f>
        <v>0</v>
      </c>
      <c r="DQ561" s="43" cm="1">
        <f t="array" aca="1" ref="DQ561" ca="1">IFERROR(INDEX(Forecast_Capex_Input!BP$12:BP$286,$Z561)
*(INDEX(Forecast_Capex_Input!$H$12:$H$286,$Z561)=Repex),0)
*$DO561</f>
        <v>0</v>
      </c>
      <c r="DR561" s="43" cm="1">
        <f t="array" aca="1" ref="DR561" ca="1">IFERROR(INDEX(Forecast_Capex_Input!BQ$12:BQ$286,$Z561)
*(INDEX(Forecast_Capex_Input!$H$12:$H$286,$Z561)=Repex),0)
*$DO561</f>
        <v>0</v>
      </c>
      <c r="DS561" s="43" cm="1">
        <f t="array" aca="1" ref="DS561" ca="1">IFERROR(INDEX(Forecast_Capex_Input!BR$12:BR$286,$Z561)
*(INDEX(Forecast_Capex_Input!$H$12:$H$286,$Z561)=Repex),0)
*$DO561</f>
        <v>0</v>
      </c>
      <c r="DT561" s="43" cm="1">
        <f t="array" aca="1" ref="DT561" ca="1">IFERROR(INDEX(Forecast_Capex_Input!BS$12:BS$286,$Z561)
*(INDEX(Forecast_Capex_Input!$H$12:$H$286,$Z561)=Repex),0)
*$DO561</f>
        <v>0</v>
      </c>
      <c r="DV561" s="43" t="b" cm="1">
        <f t="array" aca="1" ref="DV561" ca="1">OR($G561=Forecast_Capex_Input!$BU$8:$BU$10)</f>
        <v>0</v>
      </c>
      <c r="DW561" s="43" cm="1">
        <f t="array" aca="1" ref="DW561" ca="1">IFERROR(INDEX(Forecast_Capex_Input!BV$12:BV$286,$Z561)
*(INDEX(Forecast_Capex_Input!$H$12:$H$286,$Z561)=Repex),0)
*$DV561</f>
        <v>0</v>
      </c>
      <c r="DX561" s="43" cm="1">
        <f t="array" aca="1" ref="DX561" ca="1">IFERROR(INDEX(Forecast_Capex_Input!BW$12:BW$286,$Z561)
*(INDEX(Forecast_Capex_Input!$H$12:$H$286,$Z561)=Repex),0)
*$DV561</f>
        <v>0</v>
      </c>
      <c r="DY561" s="43" cm="1">
        <f t="array" aca="1" ref="DY561" ca="1">IFERROR(INDEX(Forecast_Capex_Input!BX$12:BX$286,$Z561)
*(INDEX(Forecast_Capex_Input!$H$12:$H$286,$Z561)=Repex),0)
*$DV561</f>
        <v>0</v>
      </c>
      <c r="DZ561" s="43" cm="1">
        <f t="array" aca="1" ref="DZ561" ca="1">IFERROR(INDEX(Forecast_Capex_Input!BY$12:BY$286,$Z561)
*(INDEX(Forecast_Capex_Input!$H$12:$H$286,$Z561)=Repex),0)
*$DV561</f>
        <v>0</v>
      </c>
      <c r="EA561" s="43" cm="1">
        <f t="array" aca="1" ref="EA561" ca="1">IFERROR(INDEX(Forecast_Capex_Input!BZ$12:BZ$286,$Z561)
*(INDEX(Forecast_Capex_Input!$H$12:$H$286,$Z561)=Repex),0)
*$DV561</f>
        <v>0</v>
      </c>
      <c r="EB561" s="43" cm="1">
        <f t="array" aca="1" ref="EB561" ca="1">IFERROR(INDEX(Forecast_Capex_Input!CA$12:CA$286,$Z561)
*(INDEX(Forecast_Capex_Input!$H$12:$H$286,$Z561)=Repex),0)
*$DV561</f>
        <v>0</v>
      </c>
      <c r="EC561" s="43" cm="1">
        <f t="array" aca="1" ref="EC561" ca="1">IFERROR(INDEX(Forecast_Capex_Input!CB$12:CB$286,$Z561)
*(INDEX(Forecast_Capex_Input!$H$12:$H$286,$Z561)=Repex),0)
*$DV561</f>
        <v>0</v>
      </c>
      <c r="ED561" s="43" cm="1">
        <f t="array" aca="1" ref="ED561" ca="1">IFERROR(INDEX(Forecast_Capex_Input!CC$12:CC$286,$Z561)
*(INDEX(Forecast_Capex_Input!$H$12:$H$286,$Z561)=Repex),0)
*$DV561</f>
        <v>0</v>
      </c>
      <c r="EF561" s="86" t="str">
        <f t="shared" si="54"/>
        <v>N/A</v>
      </c>
      <c r="EG561" s="28" t="str">
        <f>IFERROR(RANK(EF561,EF$11:EF$1010,0)+COUNTIF(EF$11:EF561,EF561)-1,NA)</f>
        <v>N/A</v>
      </c>
    </row>
    <row r="562" spans="3:137" x14ac:dyDescent="0.2">
      <c r="C562" s="28">
        <f t="shared" si="55"/>
        <v>552</v>
      </c>
      <c r="D562" s="9" t="str" cm="1">
        <f t="array" ref="D562">IFERROR(INDEX(Forecast_Capex_Input!$D$12:$D$286,$Z562),NA)</f>
        <v>N/A</v>
      </c>
      <c r="E562" s="24" t="str" cm="1">
        <f t="array" ref="E562">IF($Z562=NA,NA,INDEX(Forecast_Capex_Input!$E$12:$E$286,$Z562))</f>
        <v>N/A</v>
      </c>
      <c r="F562" s="9" t="str" cm="1">
        <f t="array" aca="1" ref="F562" ca="1">IFERROR(INDEX(General!$E$25:$E$26,$AA562),NA)</f>
        <v>N/A</v>
      </c>
      <c r="G562" s="9" t="str" cm="1">
        <f t="array" aca="1" ref="G562" ca="1">IFERROR(INDEX(Forecast_Capex_Input!$AI$11:$BB$11,$AC562),NA)</f>
        <v>N/A</v>
      </c>
      <c r="H562" s="50" t="str" cm="1">
        <f t="array" aca="1" ref="H562" ca="1">IFERROR(INDEX(Forecast_Capex_Input!$AI$12:$BB$286,$Z562,$AC562),NA)</f>
        <v>N/A</v>
      </c>
      <c r="I562" s="150" t="str" cm="1">
        <f t="array" ref="I562">IFERROR(INDEX(Forecast_Capex_Input!$F$12:$F$286,$Z562),NA)</f>
        <v>N/A</v>
      </c>
      <c r="J562" s="150" t="str" cm="1">
        <f t="array" ref="J562">IFERROR(INDEX(Forecast_Capex_Input!G$12:G$286,$Z562),NA)</f>
        <v>N/A</v>
      </c>
      <c r="K562" s="150" t="str" cm="1">
        <f t="array" ref="K562">IFERROR(INDEX(Forecast_Capex_Input!H$12:H$286,$Z562),NA)</f>
        <v>N/A</v>
      </c>
      <c r="L562" s="150" t="str" cm="1">
        <f t="array" ref="L562">IFERROR(INDEX(Forecast_Capex_Input!I$12:I$286,$Z562),NA)</f>
        <v>N/A</v>
      </c>
      <c r="M562" s="150" t="str" cm="1">
        <f t="array" ref="M562">IFERROR(INDEX(Forecast_Capex_Input!J$12:J$286,$Z562),NA)</f>
        <v>N/A</v>
      </c>
      <c r="N562" s="150" t="str" cm="1">
        <f t="array" ref="N562">IFERROR(INDEX(Forecast_Capex_Input!K$12:K$286,$Z562),NA)</f>
        <v>N/A</v>
      </c>
      <c r="O562" s="150" t="str" cm="1">
        <f t="array" ref="O562">IFERROR(INDEX(Forecast_Capex_Input!L$12:L$286,$Z562),NA)</f>
        <v>N/A</v>
      </c>
      <c r="P562" s="150" t="str" cm="1">
        <f t="array" ref="P562">IFERROR(INDEX(Forecast_Capex_Input!M$12:M$286,$Z562),NA)</f>
        <v>N/A</v>
      </c>
      <c r="Q562" s="24" t="str" cm="1">
        <f t="array" ref="Q562">IFERROR(INDEX(Forecast_Capex_Input!N$12:N$286,$Z562),NA)</f>
        <v>N/A</v>
      </c>
      <c r="R562" s="190" cm="1">
        <f t="array" ref="R562">IFERROR(INDEX(Forecast_Capex_Input!O$12:O$286,$Z562),0)</f>
        <v>0</v>
      </c>
      <c r="S562" s="24" cm="1">
        <f t="array" ref="S562">IFERROR(INDEX(Forecast_Capex_Input!P$12:P$286,$Z562),0)</f>
        <v>0</v>
      </c>
      <c r="T562" s="150" t="str" cm="1">
        <f t="array" aca="1" ref="T562" ca="1">IFERROR(INDEX(General!$K$91:$K$110,$AC562),NA)</f>
        <v>N/A</v>
      </c>
      <c r="U562" s="43" cm="1">
        <f t="array" aca="1" ref="U562" ca="1">IFERROR(
IF($F562=General!$E$25,INDEX(Forecast_Capex_Input!S$12:S$286,$Z562),
INDEX(Forecast_Capex_Input!T$12:T$286,$Z562)),0)</f>
        <v>0</v>
      </c>
      <c r="V562" s="82" t="b">
        <f>IFERROR(INDEX(Overheads!$T$19:$T$26,MATCH($I562,Overheads!$E$19:$E$26,0)),FALSE)</f>
        <v>0</v>
      </c>
      <c r="W562" s="209" cm="1">
        <f t="array" ref="W562">IFERROR(
INDEX(Forecast_Capex_Input!CN$12:CN$286,$Z562),0)</f>
        <v>0</v>
      </c>
      <c r="X562" s="209">
        <f>IFERROR(
MATCH($W562,General!$L$39:$S$39,0),1)</f>
        <v>1</v>
      </c>
      <c r="Z562" s="28" t="str">
        <f>IFERROR(
IF(MATCH($C562,Forecast_Capex_Input!$CI$12:$CI$286,1)+1&gt;MAX(Forecast_Capex_Input!$C$12:$C$286),NA,
MATCH($C562,Forecast_Capex_Input!$CI$12:$CI$286,1)+1),1)</f>
        <v>N/A</v>
      </c>
      <c r="AA562" s="28" t="str" cm="1">
        <f t="array" aca="1" ref="AA562" ca="1">IFERROR(
IF(Z561&lt;&gt;Z562,1,
IF(COUNTIF(OFFSET(AA561,0,0,-INDEX(Forecast_Capex_Input!$CG$12:$CG$286,$Z562)),AA561)=INDEX(Forecast_Capex_Input!$CG$12:$CG$286,$Z562),AA561+1,AA561)),NA)</f>
        <v>N/A</v>
      </c>
      <c r="AB562" s="28" t="str" cm="1">
        <f t="array" ref="AB562">IFERROR($C562-IF($Z562=1,1,INDEX(Forecast_Capex_Input!$CI$12:$CI$286,$Z562-1))+1,NA)</f>
        <v>N/A</v>
      </c>
      <c r="AC562" s="28" t="str" cm="1">
        <f t="array" aca="1" ref="AC562" ca="1">IFERROR(IF(AA562=1,
INDEX(Forecast_Capex_Input!$AI$10:$BB$10,SMALL(IF(INDEX(Forecast_Capex_Input!$AI$12:$BB$286,$Z562,0)&gt;0,COLUMN(Forecast_Capex_Input!$AI$10:$BB$10)-COLUMN(Forecast_Capex_Input!$AI$12)+1),ROWS(OFFSET(AC561,0,0,-$AB562)))),
OFFSET(AC561,-INDEX(Forecast_Capex_Input!$CG$12:$CG$286,$Z562)+1,0)),NA)</f>
        <v>N/A</v>
      </c>
      <c r="AD562" s="28" t="str">
        <f t="shared" ca="1" si="52"/>
        <v>N/A</v>
      </c>
      <c r="AE562" s="82" t="b">
        <f t="shared" si="56"/>
        <v>0</v>
      </c>
      <c r="AF562" s="78" t="b">
        <v>0</v>
      </c>
      <c r="AG562" s="82" t="b">
        <f t="shared" si="53"/>
        <v>1</v>
      </c>
      <c r="AI562" s="55">
        <v>0</v>
      </c>
      <c r="AJ562" s="55">
        <v>0</v>
      </c>
      <c r="AK562" s="55">
        <v>0</v>
      </c>
      <c r="AL562" s="55">
        <v>0</v>
      </c>
      <c r="AM562" s="55">
        <v>0</v>
      </c>
      <c r="AN562" s="135">
        <v>0</v>
      </c>
      <c r="AP562" s="55">
        <v>0</v>
      </c>
      <c r="AQ562" s="55">
        <v>0</v>
      </c>
      <c r="AR562" s="55">
        <v>0</v>
      </c>
      <c r="AS562" s="55">
        <v>0</v>
      </c>
      <c r="AT562" s="55">
        <v>0</v>
      </c>
      <c r="AU562" s="135">
        <v>0</v>
      </c>
      <c r="AW562" s="55">
        <v>0</v>
      </c>
      <c r="AX562" s="55">
        <v>0</v>
      </c>
      <c r="AY562" s="55">
        <v>0</v>
      </c>
      <c r="AZ562" s="55">
        <v>0</v>
      </c>
      <c r="BA562" s="55">
        <v>0</v>
      </c>
      <c r="BB562" s="135">
        <v>0</v>
      </c>
      <c r="BD562" s="55">
        <v>0</v>
      </c>
      <c r="BE562" s="55">
        <v>0</v>
      </c>
      <c r="BF562" s="55">
        <v>0</v>
      </c>
      <c r="BG562" s="55">
        <v>0</v>
      </c>
      <c r="BH562" s="55">
        <v>0</v>
      </c>
      <c r="BI562" s="135">
        <v>0</v>
      </c>
      <c r="BK562" s="55">
        <v>0</v>
      </c>
      <c r="BL562" s="55">
        <v>0</v>
      </c>
      <c r="BM562" s="55">
        <v>0</v>
      </c>
      <c r="BN562" s="55">
        <v>0</v>
      </c>
      <c r="BO562" s="55">
        <v>0</v>
      </c>
      <c r="BP562" s="135">
        <v>0</v>
      </c>
      <c r="BR562" s="147">
        <v>0</v>
      </c>
      <c r="BS562" s="147">
        <v>0</v>
      </c>
      <c r="BT562" s="147">
        <v>0</v>
      </c>
      <c r="BU562" s="147">
        <v>0</v>
      </c>
      <c r="BV562" s="147">
        <v>0</v>
      </c>
      <c r="BX562" s="55">
        <v>0</v>
      </c>
      <c r="BY562" s="55">
        <v>0</v>
      </c>
      <c r="BZ562" s="55">
        <v>0</v>
      </c>
      <c r="CA562" s="55">
        <v>0</v>
      </c>
      <c r="CB562" s="55">
        <v>0</v>
      </c>
      <c r="CC562" s="135">
        <v>0</v>
      </c>
      <c r="CE562" s="55">
        <v>0</v>
      </c>
      <c r="CF562" s="55">
        <v>0</v>
      </c>
      <c r="CG562" s="55">
        <v>0</v>
      </c>
      <c r="CH562" s="55">
        <v>0</v>
      </c>
      <c r="CI562" s="55">
        <v>0</v>
      </c>
      <c r="CJ562" s="135">
        <v>0</v>
      </c>
      <c r="CL562" s="55">
        <v>0</v>
      </c>
      <c r="CM562" s="55">
        <v>0</v>
      </c>
      <c r="CN562" s="55">
        <v>0</v>
      </c>
      <c r="CO562" s="55">
        <v>0</v>
      </c>
      <c r="CP562" s="55">
        <v>0</v>
      </c>
      <c r="CQ562" s="135">
        <v>0</v>
      </c>
      <c r="CS562" s="67">
        <v>0</v>
      </c>
      <c r="CT562" s="67">
        <v>0</v>
      </c>
      <c r="CU562" s="67">
        <v>0</v>
      </c>
      <c r="CV562" s="67">
        <v>0</v>
      </c>
      <c r="CW562" s="67">
        <v>0</v>
      </c>
      <c r="CX562" s="135">
        <v>0</v>
      </c>
      <c r="CZ562" s="55">
        <v>0</v>
      </c>
      <c r="DA562" s="55">
        <v>0</v>
      </c>
      <c r="DB562" s="55">
        <v>0</v>
      </c>
      <c r="DC562" s="55">
        <v>0</v>
      </c>
      <c r="DD562" s="55">
        <v>0</v>
      </c>
      <c r="DE562" s="135">
        <v>0</v>
      </c>
      <c r="DG562" s="43" t="b" cm="1">
        <f t="array" aca="1" ref="DG562" ca="1">OR($G562=Forecast_Capex_Input!$BF$8:$BF$10)</f>
        <v>0</v>
      </c>
      <c r="DH562" s="43" cm="1">
        <f t="array" aca="1" ref="DH562" ca="1">IFERROR(INDEX(Forecast_Capex_Input!BG$12:BG$286,$Z562)
*(INDEX(Forecast_Capex_Input!$H$12:$H$286,$Z562)=Repex),0)
*$DG562</f>
        <v>0</v>
      </c>
      <c r="DI562" s="43" cm="1">
        <f t="array" aca="1" ref="DI562" ca="1">IFERROR(INDEX(Forecast_Capex_Input!BH$12:BH$286,$Z562)
*(INDEX(Forecast_Capex_Input!$H$12:$H$286,$Z562)=Repex),0)
*$DG562</f>
        <v>0</v>
      </c>
      <c r="DJ562" s="43" cm="1">
        <f t="array" aca="1" ref="DJ562" ca="1">IFERROR(INDEX(Forecast_Capex_Input!BI$12:BI$286,$Z562)
*(INDEX(Forecast_Capex_Input!$H$12:$H$286,$Z562)=Repex),0)
*$DG562</f>
        <v>0</v>
      </c>
      <c r="DK562" s="43" cm="1">
        <f t="array" aca="1" ref="DK562" ca="1">IFERROR(INDEX(Forecast_Capex_Input!BJ$12:BJ$286,$Z562)
*(INDEX(Forecast_Capex_Input!$H$12:$H$286,$Z562)=Repex),0)
*$DG562</f>
        <v>0</v>
      </c>
      <c r="DL562" s="43" cm="1">
        <f t="array" aca="1" ref="DL562" ca="1">IFERROR(INDEX(Forecast_Capex_Input!BK$12:BK$286,$Z562)
*(INDEX(Forecast_Capex_Input!$H$12:$H$286,$Z562)=Repex),0)
*$DG562</f>
        <v>0</v>
      </c>
      <c r="DM562" s="43" cm="1">
        <f t="array" aca="1" ref="DM562" ca="1">IFERROR(INDEX(Forecast_Capex_Input!BL$12:BL$286,$Z562)
*(INDEX(Forecast_Capex_Input!$H$12:$H$286,$Z562)=Repex),0)
*$DG562</f>
        <v>0</v>
      </c>
      <c r="DO562" s="43" t="b" cm="1">
        <f t="array" aca="1" ref="DO562" ca="1">OR($G562=Forecast_Capex_Input!$BN$8:$BN$9)</f>
        <v>0</v>
      </c>
      <c r="DP562" s="43" cm="1">
        <f t="array" aca="1" ref="DP562" ca="1">IFERROR(INDEX(Forecast_Capex_Input!BO$12:BO$286,$Z562)
*(INDEX(Forecast_Capex_Input!$H$12:$H$286,$Z562)=Repex),0)
*$DO562</f>
        <v>0</v>
      </c>
      <c r="DQ562" s="43" cm="1">
        <f t="array" aca="1" ref="DQ562" ca="1">IFERROR(INDEX(Forecast_Capex_Input!BP$12:BP$286,$Z562)
*(INDEX(Forecast_Capex_Input!$H$12:$H$286,$Z562)=Repex),0)
*$DO562</f>
        <v>0</v>
      </c>
      <c r="DR562" s="43" cm="1">
        <f t="array" aca="1" ref="DR562" ca="1">IFERROR(INDEX(Forecast_Capex_Input!BQ$12:BQ$286,$Z562)
*(INDEX(Forecast_Capex_Input!$H$12:$H$286,$Z562)=Repex),0)
*$DO562</f>
        <v>0</v>
      </c>
      <c r="DS562" s="43" cm="1">
        <f t="array" aca="1" ref="DS562" ca="1">IFERROR(INDEX(Forecast_Capex_Input!BR$12:BR$286,$Z562)
*(INDEX(Forecast_Capex_Input!$H$12:$H$286,$Z562)=Repex),0)
*$DO562</f>
        <v>0</v>
      </c>
      <c r="DT562" s="43" cm="1">
        <f t="array" aca="1" ref="DT562" ca="1">IFERROR(INDEX(Forecast_Capex_Input!BS$12:BS$286,$Z562)
*(INDEX(Forecast_Capex_Input!$H$12:$H$286,$Z562)=Repex),0)
*$DO562</f>
        <v>0</v>
      </c>
      <c r="DV562" s="43" t="b" cm="1">
        <f t="array" aca="1" ref="DV562" ca="1">OR($G562=Forecast_Capex_Input!$BU$8:$BU$10)</f>
        <v>0</v>
      </c>
      <c r="DW562" s="43" cm="1">
        <f t="array" aca="1" ref="DW562" ca="1">IFERROR(INDEX(Forecast_Capex_Input!BV$12:BV$286,$Z562)
*(INDEX(Forecast_Capex_Input!$H$12:$H$286,$Z562)=Repex),0)
*$DV562</f>
        <v>0</v>
      </c>
      <c r="DX562" s="43" cm="1">
        <f t="array" aca="1" ref="DX562" ca="1">IFERROR(INDEX(Forecast_Capex_Input!BW$12:BW$286,$Z562)
*(INDEX(Forecast_Capex_Input!$H$12:$H$286,$Z562)=Repex),0)
*$DV562</f>
        <v>0</v>
      </c>
      <c r="DY562" s="43" cm="1">
        <f t="array" aca="1" ref="DY562" ca="1">IFERROR(INDEX(Forecast_Capex_Input!BX$12:BX$286,$Z562)
*(INDEX(Forecast_Capex_Input!$H$12:$H$286,$Z562)=Repex),0)
*$DV562</f>
        <v>0</v>
      </c>
      <c r="DZ562" s="43" cm="1">
        <f t="array" aca="1" ref="DZ562" ca="1">IFERROR(INDEX(Forecast_Capex_Input!BY$12:BY$286,$Z562)
*(INDEX(Forecast_Capex_Input!$H$12:$H$286,$Z562)=Repex),0)
*$DV562</f>
        <v>0</v>
      </c>
      <c r="EA562" s="43" cm="1">
        <f t="array" aca="1" ref="EA562" ca="1">IFERROR(INDEX(Forecast_Capex_Input!BZ$12:BZ$286,$Z562)
*(INDEX(Forecast_Capex_Input!$H$12:$H$286,$Z562)=Repex),0)
*$DV562</f>
        <v>0</v>
      </c>
      <c r="EB562" s="43" cm="1">
        <f t="array" aca="1" ref="EB562" ca="1">IFERROR(INDEX(Forecast_Capex_Input!CA$12:CA$286,$Z562)
*(INDEX(Forecast_Capex_Input!$H$12:$H$286,$Z562)=Repex),0)
*$DV562</f>
        <v>0</v>
      </c>
      <c r="EC562" s="43" cm="1">
        <f t="array" aca="1" ref="EC562" ca="1">IFERROR(INDEX(Forecast_Capex_Input!CB$12:CB$286,$Z562)
*(INDEX(Forecast_Capex_Input!$H$12:$H$286,$Z562)=Repex),0)
*$DV562</f>
        <v>0</v>
      </c>
      <c r="ED562" s="43" cm="1">
        <f t="array" aca="1" ref="ED562" ca="1">IFERROR(INDEX(Forecast_Capex_Input!CC$12:CC$286,$Z562)
*(INDEX(Forecast_Capex_Input!$H$12:$H$286,$Z562)=Repex),0)
*$DV562</f>
        <v>0</v>
      </c>
      <c r="EF562" s="86" t="str">
        <f t="shared" si="54"/>
        <v>N/A</v>
      </c>
      <c r="EG562" s="28" t="str">
        <f>IFERROR(RANK(EF562,EF$11:EF$1010,0)+COUNTIF(EF$11:EF562,EF562)-1,NA)</f>
        <v>N/A</v>
      </c>
    </row>
    <row r="563" spans="3:137" x14ac:dyDescent="0.2">
      <c r="C563" s="28">
        <f t="shared" si="55"/>
        <v>553</v>
      </c>
      <c r="D563" s="9" t="str" cm="1">
        <f t="array" ref="D563">IFERROR(INDEX(Forecast_Capex_Input!$D$12:$D$286,$Z563),NA)</f>
        <v>N/A</v>
      </c>
      <c r="E563" s="24" t="str" cm="1">
        <f t="array" ref="E563">IF($Z563=NA,NA,INDEX(Forecast_Capex_Input!$E$12:$E$286,$Z563))</f>
        <v>N/A</v>
      </c>
      <c r="F563" s="9" t="str" cm="1">
        <f t="array" aca="1" ref="F563" ca="1">IFERROR(INDEX(General!$E$25:$E$26,$AA563),NA)</f>
        <v>N/A</v>
      </c>
      <c r="G563" s="9" t="str" cm="1">
        <f t="array" aca="1" ref="G563" ca="1">IFERROR(INDEX(Forecast_Capex_Input!$AI$11:$BB$11,$AC563),NA)</f>
        <v>N/A</v>
      </c>
      <c r="H563" s="50" t="str" cm="1">
        <f t="array" aca="1" ref="H563" ca="1">IFERROR(INDEX(Forecast_Capex_Input!$AI$12:$BB$286,$Z563,$AC563),NA)</f>
        <v>N/A</v>
      </c>
      <c r="I563" s="150" t="str" cm="1">
        <f t="array" ref="I563">IFERROR(INDEX(Forecast_Capex_Input!$F$12:$F$286,$Z563),NA)</f>
        <v>N/A</v>
      </c>
      <c r="J563" s="150" t="str" cm="1">
        <f t="array" ref="J563">IFERROR(INDEX(Forecast_Capex_Input!G$12:G$286,$Z563),NA)</f>
        <v>N/A</v>
      </c>
      <c r="K563" s="150" t="str" cm="1">
        <f t="array" ref="K563">IFERROR(INDEX(Forecast_Capex_Input!H$12:H$286,$Z563),NA)</f>
        <v>N/A</v>
      </c>
      <c r="L563" s="150" t="str" cm="1">
        <f t="array" ref="L563">IFERROR(INDEX(Forecast_Capex_Input!I$12:I$286,$Z563),NA)</f>
        <v>N/A</v>
      </c>
      <c r="M563" s="150" t="str" cm="1">
        <f t="array" ref="M563">IFERROR(INDEX(Forecast_Capex_Input!J$12:J$286,$Z563),NA)</f>
        <v>N/A</v>
      </c>
      <c r="N563" s="150" t="str" cm="1">
        <f t="array" ref="N563">IFERROR(INDEX(Forecast_Capex_Input!K$12:K$286,$Z563),NA)</f>
        <v>N/A</v>
      </c>
      <c r="O563" s="150" t="str" cm="1">
        <f t="array" ref="O563">IFERROR(INDEX(Forecast_Capex_Input!L$12:L$286,$Z563),NA)</f>
        <v>N/A</v>
      </c>
      <c r="P563" s="150" t="str" cm="1">
        <f t="array" ref="P563">IFERROR(INDEX(Forecast_Capex_Input!M$12:M$286,$Z563),NA)</f>
        <v>N/A</v>
      </c>
      <c r="Q563" s="24" t="str" cm="1">
        <f t="array" ref="Q563">IFERROR(INDEX(Forecast_Capex_Input!N$12:N$286,$Z563),NA)</f>
        <v>N/A</v>
      </c>
      <c r="R563" s="190" cm="1">
        <f t="array" ref="R563">IFERROR(INDEX(Forecast_Capex_Input!O$12:O$286,$Z563),0)</f>
        <v>0</v>
      </c>
      <c r="S563" s="24" cm="1">
        <f t="array" ref="S563">IFERROR(INDEX(Forecast_Capex_Input!P$12:P$286,$Z563),0)</f>
        <v>0</v>
      </c>
      <c r="T563" s="150" t="str" cm="1">
        <f t="array" aca="1" ref="T563" ca="1">IFERROR(INDEX(General!$K$91:$K$110,$AC563),NA)</f>
        <v>N/A</v>
      </c>
      <c r="U563" s="43" cm="1">
        <f t="array" aca="1" ref="U563" ca="1">IFERROR(
IF($F563=General!$E$25,INDEX(Forecast_Capex_Input!S$12:S$286,$Z563),
INDEX(Forecast_Capex_Input!T$12:T$286,$Z563)),0)</f>
        <v>0</v>
      </c>
      <c r="V563" s="82" t="b">
        <f>IFERROR(INDEX(Overheads!$T$19:$T$26,MATCH($I563,Overheads!$E$19:$E$26,0)),FALSE)</f>
        <v>0</v>
      </c>
      <c r="W563" s="209" cm="1">
        <f t="array" ref="W563">IFERROR(
INDEX(Forecast_Capex_Input!CN$12:CN$286,$Z563),0)</f>
        <v>0</v>
      </c>
      <c r="X563" s="209">
        <f>IFERROR(
MATCH($W563,General!$L$39:$S$39,0),1)</f>
        <v>1</v>
      </c>
      <c r="Z563" s="28" t="str">
        <f>IFERROR(
IF(MATCH($C563,Forecast_Capex_Input!$CI$12:$CI$286,1)+1&gt;MAX(Forecast_Capex_Input!$C$12:$C$286),NA,
MATCH($C563,Forecast_Capex_Input!$CI$12:$CI$286,1)+1),1)</f>
        <v>N/A</v>
      </c>
      <c r="AA563" s="28" t="str" cm="1">
        <f t="array" aca="1" ref="AA563" ca="1">IFERROR(
IF(Z562&lt;&gt;Z563,1,
IF(COUNTIF(OFFSET(AA562,0,0,-INDEX(Forecast_Capex_Input!$CG$12:$CG$286,$Z563)),AA562)=INDEX(Forecast_Capex_Input!$CG$12:$CG$286,$Z563),AA562+1,AA562)),NA)</f>
        <v>N/A</v>
      </c>
      <c r="AB563" s="28" t="str" cm="1">
        <f t="array" ref="AB563">IFERROR($C563-IF($Z563=1,1,INDEX(Forecast_Capex_Input!$CI$12:$CI$286,$Z563-1))+1,NA)</f>
        <v>N/A</v>
      </c>
      <c r="AC563" s="28" t="str" cm="1">
        <f t="array" aca="1" ref="AC563" ca="1">IFERROR(IF(AA563=1,
INDEX(Forecast_Capex_Input!$AI$10:$BB$10,SMALL(IF(INDEX(Forecast_Capex_Input!$AI$12:$BB$286,$Z563,0)&gt;0,COLUMN(Forecast_Capex_Input!$AI$10:$BB$10)-COLUMN(Forecast_Capex_Input!$AI$12)+1),ROWS(OFFSET(AC562,0,0,-$AB563)))),
OFFSET(AC562,-INDEX(Forecast_Capex_Input!$CG$12:$CG$286,$Z563)+1,0)),NA)</f>
        <v>N/A</v>
      </c>
      <c r="AD563" s="28" t="str">
        <f t="shared" ca="1" si="52"/>
        <v>N/A</v>
      </c>
      <c r="AE563" s="82" t="b">
        <f t="shared" si="56"/>
        <v>0</v>
      </c>
      <c r="AF563" s="78" t="b">
        <v>0</v>
      </c>
      <c r="AG563" s="82" t="b">
        <f t="shared" si="53"/>
        <v>1</v>
      </c>
      <c r="AI563" s="55">
        <v>0</v>
      </c>
      <c r="AJ563" s="55">
        <v>0</v>
      </c>
      <c r="AK563" s="55">
        <v>0</v>
      </c>
      <c r="AL563" s="55">
        <v>0</v>
      </c>
      <c r="AM563" s="55">
        <v>0</v>
      </c>
      <c r="AN563" s="135">
        <v>0</v>
      </c>
      <c r="AP563" s="55">
        <v>0</v>
      </c>
      <c r="AQ563" s="55">
        <v>0</v>
      </c>
      <c r="AR563" s="55">
        <v>0</v>
      </c>
      <c r="AS563" s="55">
        <v>0</v>
      </c>
      <c r="AT563" s="55">
        <v>0</v>
      </c>
      <c r="AU563" s="135">
        <v>0</v>
      </c>
      <c r="AW563" s="55">
        <v>0</v>
      </c>
      <c r="AX563" s="55">
        <v>0</v>
      </c>
      <c r="AY563" s="55">
        <v>0</v>
      </c>
      <c r="AZ563" s="55">
        <v>0</v>
      </c>
      <c r="BA563" s="55">
        <v>0</v>
      </c>
      <c r="BB563" s="135">
        <v>0</v>
      </c>
      <c r="BD563" s="55">
        <v>0</v>
      </c>
      <c r="BE563" s="55">
        <v>0</v>
      </c>
      <c r="BF563" s="55">
        <v>0</v>
      </c>
      <c r="BG563" s="55">
        <v>0</v>
      </c>
      <c r="BH563" s="55">
        <v>0</v>
      </c>
      <c r="BI563" s="135">
        <v>0</v>
      </c>
      <c r="BK563" s="55">
        <v>0</v>
      </c>
      <c r="BL563" s="55">
        <v>0</v>
      </c>
      <c r="BM563" s="55">
        <v>0</v>
      </c>
      <c r="BN563" s="55">
        <v>0</v>
      </c>
      <c r="BO563" s="55">
        <v>0</v>
      </c>
      <c r="BP563" s="135">
        <v>0</v>
      </c>
      <c r="BR563" s="147">
        <v>0</v>
      </c>
      <c r="BS563" s="147">
        <v>0</v>
      </c>
      <c r="BT563" s="147">
        <v>0</v>
      </c>
      <c r="BU563" s="147">
        <v>0</v>
      </c>
      <c r="BV563" s="147">
        <v>0</v>
      </c>
      <c r="BX563" s="55">
        <v>0</v>
      </c>
      <c r="BY563" s="55">
        <v>0</v>
      </c>
      <c r="BZ563" s="55">
        <v>0</v>
      </c>
      <c r="CA563" s="55">
        <v>0</v>
      </c>
      <c r="CB563" s="55">
        <v>0</v>
      </c>
      <c r="CC563" s="135">
        <v>0</v>
      </c>
      <c r="CE563" s="55">
        <v>0</v>
      </c>
      <c r="CF563" s="55">
        <v>0</v>
      </c>
      <c r="CG563" s="55">
        <v>0</v>
      </c>
      <c r="CH563" s="55">
        <v>0</v>
      </c>
      <c r="CI563" s="55">
        <v>0</v>
      </c>
      <c r="CJ563" s="135">
        <v>0</v>
      </c>
      <c r="CL563" s="55">
        <v>0</v>
      </c>
      <c r="CM563" s="55">
        <v>0</v>
      </c>
      <c r="CN563" s="55">
        <v>0</v>
      </c>
      <c r="CO563" s="55">
        <v>0</v>
      </c>
      <c r="CP563" s="55">
        <v>0</v>
      </c>
      <c r="CQ563" s="135">
        <v>0</v>
      </c>
      <c r="CS563" s="67">
        <v>0</v>
      </c>
      <c r="CT563" s="67">
        <v>0</v>
      </c>
      <c r="CU563" s="67">
        <v>0</v>
      </c>
      <c r="CV563" s="67">
        <v>0</v>
      </c>
      <c r="CW563" s="67">
        <v>0</v>
      </c>
      <c r="CX563" s="135">
        <v>0</v>
      </c>
      <c r="CZ563" s="55">
        <v>0</v>
      </c>
      <c r="DA563" s="55">
        <v>0</v>
      </c>
      <c r="DB563" s="55">
        <v>0</v>
      </c>
      <c r="DC563" s="55">
        <v>0</v>
      </c>
      <c r="DD563" s="55">
        <v>0</v>
      </c>
      <c r="DE563" s="135">
        <v>0</v>
      </c>
      <c r="DG563" s="43" t="b" cm="1">
        <f t="array" aca="1" ref="DG563" ca="1">OR($G563=Forecast_Capex_Input!$BF$8:$BF$10)</f>
        <v>0</v>
      </c>
      <c r="DH563" s="43" cm="1">
        <f t="array" aca="1" ref="DH563" ca="1">IFERROR(INDEX(Forecast_Capex_Input!BG$12:BG$286,$Z563)
*(INDEX(Forecast_Capex_Input!$H$12:$H$286,$Z563)=Repex),0)
*$DG563</f>
        <v>0</v>
      </c>
      <c r="DI563" s="43" cm="1">
        <f t="array" aca="1" ref="DI563" ca="1">IFERROR(INDEX(Forecast_Capex_Input!BH$12:BH$286,$Z563)
*(INDEX(Forecast_Capex_Input!$H$12:$H$286,$Z563)=Repex),0)
*$DG563</f>
        <v>0</v>
      </c>
      <c r="DJ563" s="43" cm="1">
        <f t="array" aca="1" ref="DJ563" ca="1">IFERROR(INDEX(Forecast_Capex_Input!BI$12:BI$286,$Z563)
*(INDEX(Forecast_Capex_Input!$H$12:$H$286,$Z563)=Repex),0)
*$DG563</f>
        <v>0</v>
      </c>
      <c r="DK563" s="43" cm="1">
        <f t="array" aca="1" ref="DK563" ca="1">IFERROR(INDEX(Forecast_Capex_Input!BJ$12:BJ$286,$Z563)
*(INDEX(Forecast_Capex_Input!$H$12:$H$286,$Z563)=Repex),0)
*$DG563</f>
        <v>0</v>
      </c>
      <c r="DL563" s="43" cm="1">
        <f t="array" aca="1" ref="DL563" ca="1">IFERROR(INDEX(Forecast_Capex_Input!BK$12:BK$286,$Z563)
*(INDEX(Forecast_Capex_Input!$H$12:$H$286,$Z563)=Repex),0)
*$DG563</f>
        <v>0</v>
      </c>
      <c r="DM563" s="43" cm="1">
        <f t="array" aca="1" ref="DM563" ca="1">IFERROR(INDEX(Forecast_Capex_Input!BL$12:BL$286,$Z563)
*(INDEX(Forecast_Capex_Input!$H$12:$H$286,$Z563)=Repex),0)
*$DG563</f>
        <v>0</v>
      </c>
      <c r="DO563" s="43" t="b" cm="1">
        <f t="array" aca="1" ref="DO563" ca="1">OR($G563=Forecast_Capex_Input!$BN$8:$BN$9)</f>
        <v>0</v>
      </c>
      <c r="DP563" s="43" cm="1">
        <f t="array" aca="1" ref="DP563" ca="1">IFERROR(INDEX(Forecast_Capex_Input!BO$12:BO$286,$Z563)
*(INDEX(Forecast_Capex_Input!$H$12:$H$286,$Z563)=Repex),0)
*$DO563</f>
        <v>0</v>
      </c>
      <c r="DQ563" s="43" cm="1">
        <f t="array" aca="1" ref="DQ563" ca="1">IFERROR(INDEX(Forecast_Capex_Input!BP$12:BP$286,$Z563)
*(INDEX(Forecast_Capex_Input!$H$12:$H$286,$Z563)=Repex),0)
*$DO563</f>
        <v>0</v>
      </c>
      <c r="DR563" s="43" cm="1">
        <f t="array" aca="1" ref="DR563" ca="1">IFERROR(INDEX(Forecast_Capex_Input!BQ$12:BQ$286,$Z563)
*(INDEX(Forecast_Capex_Input!$H$12:$H$286,$Z563)=Repex),0)
*$DO563</f>
        <v>0</v>
      </c>
      <c r="DS563" s="43" cm="1">
        <f t="array" aca="1" ref="DS563" ca="1">IFERROR(INDEX(Forecast_Capex_Input!BR$12:BR$286,$Z563)
*(INDEX(Forecast_Capex_Input!$H$12:$H$286,$Z563)=Repex),0)
*$DO563</f>
        <v>0</v>
      </c>
      <c r="DT563" s="43" cm="1">
        <f t="array" aca="1" ref="DT563" ca="1">IFERROR(INDEX(Forecast_Capex_Input!BS$12:BS$286,$Z563)
*(INDEX(Forecast_Capex_Input!$H$12:$H$286,$Z563)=Repex),0)
*$DO563</f>
        <v>0</v>
      </c>
      <c r="DV563" s="43" t="b" cm="1">
        <f t="array" aca="1" ref="DV563" ca="1">OR($G563=Forecast_Capex_Input!$BU$8:$BU$10)</f>
        <v>0</v>
      </c>
      <c r="DW563" s="43" cm="1">
        <f t="array" aca="1" ref="DW563" ca="1">IFERROR(INDEX(Forecast_Capex_Input!BV$12:BV$286,$Z563)
*(INDEX(Forecast_Capex_Input!$H$12:$H$286,$Z563)=Repex),0)
*$DV563</f>
        <v>0</v>
      </c>
      <c r="DX563" s="43" cm="1">
        <f t="array" aca="1" ref="DX563" ca="1">IFERROR(INDEX(Forecast_Capex_Input!BW$12:BW$286,$Z563)
*(INDEX(Forecast_Capex_Input!$H$12:$H$286,$Z563)=Repex),0)
*$DV563</f>
        <v>0</v>
      </c>
      <c r="DY563" s="43" cm="1">
        <f t="array" aca="1" ref="DY563" ca="1">IFERROR(INDEX(Forecast_Capex_Input!BX$12:BX$286,$Z563)
*(INDEX(Forecast_Capex_Input!$H$12:$H$286,$Z563)=Repex),0)
*$DV563</f>
        <v>0</v>
      </c>
      <c r="DZ563" s="43" cm="1">
        <f t="array" aca="1" ref="DZ563" ca="1">IFERROR(INDEX(Forecast_Capex_Input!BY$12:BY$286,$Z563)
*(INDEX(Forecast_Capex_Input!$H$12:$H$286,$Z563)=Repex),0)
*$DV563</f>
        <v>0</v>
      </c>
      <c r="EA563" s="43" cm="1">
        <f t="array" aca="1" ref="EA563" ca="1">IFERROR(INDEX(Forecast_Capex_Input!BZ$12:BZ$286,$Z563)
*(INDEX(Forecast_Capex_Input!$H$12:$H$286,$Z563)=Repex),0)
*$DV563</f>
        <v>0</v>
      </c>
      <c r="EB563" s="43" cm="1">
        <f t="array" aca="1" ref="EB563" ca="1">IFERROR(INDEX(Forecast_Capex_Input!CA$12:CA$286,$Z563)
*(INDEX(Forecast_Capex_Input!$H$12:$H$286,$Z563)=Repex),0)
*$DV563</f>
        <v>0</v>
      </c>
      <c r="EC563" s="43" cm="1">
        <f t="array" aca="1" ref="EC563" ca="1">IFERROR(INDEX(Forecast_Capex_Input!CB$12:CB$286,$Z563)
*(INDEX(Forecast_Capex_Input!$H$12:$H$286,$Z563)=Repex),0)
*$DV563</f>
        <v>0</v>
      </c>
      <c r="ED563" s="43" cm="1">
        <f t="array" aca="1" ref="ED563" ca="1">IFERROR(INDEX(Forecast_Capex_Input!CC$12:CC$286,$Z563)
*(INDEX(Forecast_Capex_Input!$H$12:$H$286,$Z563)=Repex),0)
*$DV563</f>
        <v>0</v>
      </c>
      <c r="EF563" s="86" t="str">
        <f t="shared" si="54"/>
        <v>N/A</v>
      </c>
      <c r="EG563" s="28" t="str">
        <f>IFERROR(RANK(EF563,EF$11:EF$1010,0)+COUNTIF(EF$11:EF563,EF563)-1,NA)</f>
        <v>N/A</v>
      </c>
    </row>
    <row r="564" spans="3:137" x14ac:dyDescent="0.2">
      <c r="C564" s="28">
        <f t="shared" si="55"/>
        <v>554</v>
      </c>
      <c r="D564" s="9" t="str" cm="1">
        <f t="array" ref="D564">IFERROR(INDEX(Forecast_Capex_Input!$D$12:$D$286,$Z564),NA)</f>
        <v>N/A</v>
      </c>
      <c r="E564" s="24" t="str" cm="1">
        <f t="array" ref="E564">IF($Z564=NA,NA,INDEX(Forecast_Capex_Input!$E$12:$E$286,$Z564))</f>
        <v>N/A</v>
      </c>
      <c r="F564" s="9" t="str" cm="1">
        <f t="array" aca="1" ref="F564" ca="1">IFERROR(INDEX(General!$E$25:$E$26,$AA564),NA)</f>
        <v>N/A</v>
      </c>
      <c r="G564" s="9" t="str" cm="1">
        <f t="array" aca="1" ref="G564" ca="1">IFERROR(INDEX(Forecast_Capex_Input!$AI$11:$BB$11,$AC564),NA)</f>
        <v>N/A</v>
      </c>
      <c r="H564" s="50" t="str" cm="1">
        <f t="array" aca="1" ref="H564" ca="1">IFERROR(INDEX(Forecast_Capex_Input!$AI$12:$BB$286,$Z564,$AC564),NA)</f>
        <v>N/A</v>
      </c>
      <c r="I564" s="150" t="str" cm="1">
        <f t="array" ref="I564">IFERROR(INDEX(Forecast_Capex_Input!$F$12:$F$286,$Z564),NA)</f>
        <v>N/A</v>
      </c>
      <c r="J564" s="150" t="str" cm="1">
        <f t="array" ref="J564">IFERROR(INDEX(Forecast_Capex_Input!G$12:G$286,$Z564),NA)</f>
        <v>N/A</v>
      </c>
      <c r="K564" s="150" t="str" cm="1">
        <f t="array" ref="K564">IFERROR(INDEX(Forecast_Capex_Input!H$12:H$286,$Z564),NA)</f>
        <v>N/A</v>
      </c>
      <c r="L564" s="150" t="str" cm="1">
        <f t="array" ref="L564">IFERROR(INDEX(Forecast_Capex_Input!I$12:I$286,$Z564),NA)</f>
        <v>N/A</v>
      </c>
      <c r="M564" s="150" t="str" cm="1">
        <f t="array" ref="M564">IFERROR(INDEX(Forecast_Capex_Input!J$12:J$286,$Z564),NA)</f>
        <v>N/A</v>
      </c>
      <c r="N564" s="150" t="str" cm="1">
        <f t="array" ref="N564">IFERROR(INDEX(Forecast_Capex_Input!K$12:K$286,$Z564),NA)</f>
        <v>N/A</v>
      </c>
      <c r="O564" s="150" t="str" cm="1">
        <f t="array" ref="O564">IFERROR(INDEX(Forecast_Capex_Input!L$12:L$286,$Z564),NA)</f>
        <v>N/A</v>
      </c>
      <c r="P564" s="150" t="str" cm="1">
        <f t="array" ref="P564">IFERROR(INDEX(Forecast_Capex_Input!M$12:M$286,$Z564),NA)</f>
        <v>N/A</v>
      </c>
      <c r="Q564" s="24" t="str" cm="1">
        <f t="array" ref="Q564">IFERROR(INDEX(Forecast_Capex_Input!N$12:N$286,$Z564),NA)</f>
        <v>N/A</v>
      </c>
      <c r="R564" s="190" cm="1">
        <f t="array" ref="R564">IFERROR(INDEX(Forecast_Capex_Input!O$12:O$286,$Z564),0)</f>
        <v>0</v>
      </c>
      <c r="S564" s="24" cm="1">
        <f t="array" ref="S564">IFERROR(INDEX(Forecast_Capex_Input!P$12:P$286,$Z564),0)</f>
        <v>0</v>
      </c>
      <c r="T564" s="150" t="str" cm="1">
        <f t="array" aca="1" ref="T564" ca="1">IFERROR(INDEX(General!$K$91:$K$110,$AC564),NA)</f>
        <v>N/A</v>
      </c>
      <c r="U564" s="43" cm="1">
        <f t="array" aca="1" ref="U564" ca="1">IFERROR(
IF($F564=General!$E$25,INDEX(Forecast_Capex_Input!S$12:S$286,$Z564),
INDEX(Forecast_Capex_Input!T$12:T$286,$Z564)),0)</f>
        <v>0</v>
      </c>
      <c r="V564" s="82" t="b">
        <f>IFERROR(INDEX(Overheads!$T$19:$T$26,MATCH($I564,Overheads!$E$19:$E$26,0)),FALSE)</f>
        <v>0</v>
      </c>
      <c r="W564" s="209" cm="1">
        <f t="array" ref="W564">IFERROR(
INDEX(Forecast_Capex_Input!CN$12:CN$286,$Z564),0)</f>
        <v>0</v>
      </c>
      <c r="X564" s="209">
        <f>IFERROR(
MATCH($W564,General!$L$39:$S$39,0),1)</f>
        <v>1</v>
      </c>
      <c r="Z564" s="28" t="str">
        <f>IFERROR(
IF(MATCH($C564,Forecast_Capex_Input!$CI$12:$CI$286,1)+1&gt;MAX(Forecast_Capex_Input!$C$12:$C$286),NA,
MATCH($C564,Forecast_Capex_Input!$CI$12:$CI$286,1)+1),1)</f>
        <v>N/A</v>
      </c>
      <c r="AA564" s="28" t="str" cm="1">
        <f t="array" aca="1" ref="AA564" ca="1">IFERROR(
IF(Z563&lt;&gt;Z564,1,
IF(COUNTIF(OFFSET(AA563,0,0,-INDEX(Forecast_Capex_Input!$CG$12:$CG$286,$Z564)),AA563)=INDEX(Forecast_Capex_Input!$CG$12:$CG$286,$Z564),AA563+1,AA563)),NA)</f>
        <v>N/A</v>
      </c>
      <c r="AB564" s="28" t="str" cm="1">
        <f t="array" ref="AB564">IFERROR($C564-IF($Z564=1,1,INDEX(Forecast_Capex_Input!$CI$12:$CI$286,$Z564-1))+1,NA)</f>
        <v>N/A</v>
      </c>
      <c r="AC564" s="28" t="str" cm="1">
        <f t="array" aca="1" ref="AC564" ca="1">IFERROR(IF(AA564=1,
INDEX(Forecast_Capex_Input!$AI$10:$BB$10,SMALL(IF(INDEX(Forecast_Capex_Input!$AI$12:$BB$286,$Z564,0)&gt;0,COLUMN(Forecast_Capex_Input!$AI$10:$BB$10)-COLUMN(Forecast_Capex_Input!$AI$12)+1),ROWS(OFFSET(AC563,0,0,-$AB564)))),
OFFSET(AC563,-INDEX(Forecast_Capex_Input!$CG$12:$CG$286,$Z564)+1,0)),NA)</f>
        <v>N/A</v>
      </c>
      <c r="AD564" s="28" t="str">
        <f t="shared" ca="1" si="52"/>
        <v>N/A</v>
      </c>
      <c r="AE564" s="82" t="b">
        <f t="shared" si="56"/>
        <v>0</v>
      </c>
      <c r="AF564" s="78" t="b">
        <v>0</v>
      </c>
      <c r="AG564" s="82" t="b">
        <f t="shared" si="53"/>
        <v>1</v>
      </c>
      <c r="AI564" s="55">
        <v>0</v>
      </c>
      <c r="AJ564" s="55">
        <v>0</v>
      </c>
      <c r="AK564" s="55">
        <v>0</v>
      </c>
      <c r="AL564" s="55">
        <v>0</v>
      </c>
      <c r="AM564" s="55">
        <v>0</v>
      </c>
      <c r="AN564" s="135">
        <v>0</v>
      </c>
      <c r="AP564" s="55">
        <v>0</v>
      </c>
      <c r="AQ564" s="55">
        <v>0</v>
      </c>
      <c r="AR564" s="55">
        <v>0</v>
      </c>
      <c r="AS564" s="55">
        <v>0</v>
      </c>
      <c r="AT564" s="55">
        <v>0</v>
      </c>
      <c r="AU564" s="135">
        <v>0</v>
      </c>
      <c r="AW564" s="55">
        <v>0</v>
      </c>
      <c r="AX564" s="55">
        <v>0</v>
      </c>
      <c r="AY564" s="55">
        <v>0</v>
      </c>
      <c r="AZ564" s="55">
        <v>0</v>
      </c>
      <c r="BA564" s="55">
        <v>0</v>
      </c>
      <c r="BB564" s="135">
        <v>0</v>
      </c>
      <c r="BD564" s="55">
        <v>0</v>
      </c>
      <c r="BE564" s="55">
        <v>0</v>
      </c>
      <c r="BF564" s="55">
        <v>0</v>
      </c>
      <c r="BG564" s="55">
        <v>0</v>
      </c>
      <c r="BH564" s="55">
        <v>0</v>
      </c>
      <c r="BI564" s="135">
        <v>0</v>
      </c>
      <c r="BK564" s="55">
        <v>0</v>
      </c>
      <c r="BL564" s="55">
        <v>0</v>
      </c>
      <c r="BM564" s="55">
        <v>0</v>
      </c>
      <c r="BN564" s="55">
        <v>0</v>
      </c>
      <c r="BO564" s="55">
        <v>0</v>
      </c>
      <c r="BP564" s="135">
        <v>0</v>
      </c>
      <c r="BR564" s="147">
        <v>0</v>
      </c>
      <c r="BS564" s="147">
        <v>0</v>
      </c>
      <c r="BT564" s="147">
        <v>0</v>
      </c>
      <c r="BU564" s="147">
        <v>0</v>
      </c>
      <c r="BV564" s="147">
        <v>0</v>
      </c>
      <c r="BX564" s="55">
        <v>0</v>
      </c>
      <c r="BY564" s="55">
        <v>0</v>
      </c>
      <c r="BZ564" s="55">
        <v>0</v>
      </c>
      <c r="CA564" s="55">
        <v>0</v>
      </c>
      <c r="CB564" s="55">
        <v>0</v>
      </c>
      <c r="CC564" s="135">
        <v>0</v>
      </c>
      <c r="CE564" s="55">
        <v>0</v>
      </c>
      <c r="CF564" s="55">
        <v>0</v>
      </c>
      <c r="CG564" s="55">
        <v>0</v>
      </c>
      <c r="CH564" s="55">
        <v>0</v>
      </c>
      <c r="CI564" s="55">
        <v>0</v>
      </c>
      <c r="CJ564" s="135">
        <v>0</v>
      </c>
      <c r="CL564" s="55">
        <v>0</v>
      </c>
      <c r="CM564" s="55">
        <v>0</v>
      </c>
      <c r="CN564" s="55">
        <v>0</v>
      </c>
      <c r="CO564" s="55">
        <v>0</v>
      </c>
      <c r="CP564" s="55">
        <v>0</v>
      </c>
      <c r="CQ564" s="135">
        <v>0</v>
      </c>
      <c r="CS564" s="67">
        <v>0</v>
      </c>
      <c r="CT564" s="67">
        <v>0</v>
      </c>
      <c r="CU564" s="67">
        <v>0</v>
      </c>
      <c r="CV564" s="67">
        <v>0</v>
      </c>
      <c r="CW564" s="67">
        <v>0</v>
      </c>
      <c r="CX564" s="135">
        <v>0</v>
      </c>
      <c r="CZ564" s="55">
        <v>0</v>
      </c>
      <c r="DA564" s="55">
        <v>0</v>
      </c>
      <c r="DB564" s="55">
        <v>0</v>
      </c>
      <c r="DC564" s="55">
        <v>0</v>
      </c>
      <c r="DD564" s="55">
        <v>0</v>
      </c>
      <c r="DE564" s="135">
        <v>0</v>
      </c>
      <c r="DG564" s="43" t="b" cm="1">
        <f t="array" aca="1" ref="DG564" ca="1">OR($G564=Forecast_Capex_Input!$BF$8:$BF$10)</f>
        <v>0</v>
      </c>
      <c r="DH564" s="43" cm="1">
        <f t="array" aca="1" ref="DH564" ca="1">IFERROR(INDEX(Forecast_Capex_Input!BG$12:BG$286,$Z564)
*(INDEX(Forecast_Capex_Input!$H$12:$H$286,$Z564)=Repex),0)
*$DG564</f>
        <v>0</v>
      </c>
      <c r="DI564" s="43" cm="1">
        <f t="array" aca="1" ref="DI564" ca="1">IFERROR(INDEX(Forecast_Capex_Input!BH$12:BH$286,$Z564)
*(INDEX(Forecast_Capex_Input!$H$12:$H$286,$Z564)=Repex),0)
*$DG564</f>
        <v>0</v>
      </c>
      <c r="DJ564" s="43" cm="1">
        <f t="array" aca="1" ref="DJ564" ca="1">IFERROR(INDEX(Forecast_Capex_Input!BI$12:BI$286,$Z564)
*(INDEX(Forecast_Capex_Input!$H$12:$H$286,$Z564)=Repex),0)
*$DG564</f>
        <v>0</v>
      </c>
      <c r="DK564" s="43" cm="1">
        <f t="array" aca="1" ref="DK564" ca="1">IFERROR(INDEX(Forecast_Capex_Input!BJ$12:BJ$286,$Z564)
*(INDEX(Forecast_Capex_Input!$H$12:$H$286,$Z564)=Repex),0)
*$DG564</f>
        <v>0</v>
      </c>
      <c r="DL564" s="43" cm="1">
        <f t="array" aca="1" ref="DL564" ca="1">IFERROR(INDEX(Forecast_Capex_Input!BK$12:BK$286,$Z564)
*(INDEX(Forecast_Capex_Input!$H$12:$H$286,$Z564)=Repex),0)
*$DG564</f>
        <v>0</v>
      </c>
      <c r="DM564" s="43" cm="1">
        <f t="array" aca="1" ref="DM564" ca="1">IFERROR(INDEX(Forecast_Capex_Input!BL$12:BL$286,$Z564)
*(INDEX(Forecast_Capex_Input!$H$12:$H$286,$Z564)=Repex),0)
*$DG564</f>
        <v>0</v>
      </c>
      <c r="DO564" s="43" t="b" cm="1">
        <f t="array" aca="1" ref="DO564" ca="1">OR($G564=Forecast_Capex_Input!$BN$8:$BN$9)</f>
        <v>0</v>
      </c>
      <c r="DP564" s="43" cm="1">
        <f t="array" aca="1" ref="DP564" ca="1">IFERROR(INDEX(Forecast_Capex_Input!BO$12:BO$286,$Z564)
*(INDEX(Forecast_Capex_Input!$H$12:$H$286,$Z564)=Repex),0)
*$DO564</f>
        <v>0</v>
      </c>
      <c r="DQ564" s="43" cm="1">
        <f t="array" aca="1" ref="DQ564" ca="1">IFERROR(INDEX(Forecast_Capex_Input!BP$12:BP$286,$Z564)
*(INDEX(Forecast_Capex_Input!$H$12:$H$286,$Z564)=Repex),0)
*$DO564</f>
        <v>0</v>
      </c>
      <c r="DR564" s="43" cm="1">
        <f t="array" aca="1" ref="DR564" ca="1">IFERROR(INDEX(Forecast_Capex_Input!BQ$12:BQ$286,$Z564)
*(INDEX(Forecast_Capex_Input!$H$12:$H$286,$Z564)=Repex),0)
*$DO564</f>
        <v>0</v>
      </c>
      <c r="DS564" s="43" cm="1">
        <f t="array" aca="1" ref="DS564" ca="1">IFERROR(INDEX(Forecast_Capex_Input!BR$12:BR$286,$Z564)
*(INDEX(Forecast_Capex_Input!$H$12:$H$286,$Z564)=Repex),0)
*$DO564</f>
        <v>0</v>
      </c>
      <c r="DT564" s="43" cm="1">
        <f t="array" aca="1" ref="DT564" ca="1">IFERROR(INDEX(Forecast_Capex_Input!BS$12:BS$286,$Z564)
*(INDEX(Forecast_Capex_Input!$H$12:$H$286,$Z564)=Repex),0)
*$DO564</f>
        <v>0</v>
      </c>
      <c r="DV564" s="43" t="b" cm="1">
        <f t="array" aca="1" ref="DV564" ca="1">OR($G564=Forecast_Capex_Input!$BU$8:$BU$10)</f>
        <v>0</v>
      </c>
      <c r="DW564" s="43" cm="1">
        <f t="array" aca="1" ref="DW564" ca="1">IFERROR(INDEX(Forecast_Capex_Input!BV$12:BV$286,$Z564)
*(INDEX(Forecast_Capex_Input!$H$12:$H$286,$Z564)=Repex),0)
*$DV564</f>
        <v>0</v>
      </c>
      <c r="DX564" s="43" cm="1">
        <f t="array" aca="1" ref="DX564" ca="1">IFERROR(INDEX(Forecast_Capex_Input!BW$12:BW$286,$Z564)
*(INDEX(Forecast_Capex_Input!$H$12:$H$286,$Z564)=Repex),0)
*$DV564</f>
        <v>0</v>
      </c>
      <c r="DY564" s="43" cm="1">
        <f t="array" aca="1" ref="DY564" ca="1">IFERROR(INDEX(Forecast_Capex_Input!BX$12:BX$286,$Z564)
*(INDEX(Forecast_Capex_Input!$H$12:$H$286,$Z564)=Repex),0)
*$DV564</f>
        <v>0</v>
      </c>
      <c r="DZ564" s="43" cm="1">
        <f t="array" aca="1" ref="DZ564" ca="1">IFERROR(INDEX(Forecast_Capex_Input!BY$12:BY$286,$Z564)
*(INDEX(Forecast_Capex_Input!$H$12:$H$286,$Z564)=Repex),0)
*$DV564</f>
        <v>0</v>
      </c>
      <c r="EA564" s="43" cm="1">
        <f t="array" aca="1" ref="EA564" ca="1">IFERROR(INDEX(Forecast_Capex_Input!BZ$12:BZ$286,$Z564)
*(INDEX(Forecast_Capex_Input!$H$12:$H$286,$Z564)=Repex),0)
*$DV564</f>
        <v>0</v>
      </c>
      <c r="EB564" s="43" cm="1">
        <f t="array" aca="1" ref="EB564" ca="1">IFERROR(INDEX(Forecast_Capex_Input!CA$12:CA$286,$Z564)
*(INDEX(Forecast_Capex_Input!$H$12:$H$286,$Z564)=Repex),0)
*$DV564</f>
        <v>0</v>
      </c>
      <c r="EC564" s="43" cm="1">
        <f t="array" aca="1" ref="EC564" ca="1">IFERROR(INDEX(Forecast_Capex_Input!CB$12:CB$286,$Z564)
*(INDEX(Forecast_Capex_Input!$H$12:$H$286,$Z564)=Repex),0)
*$DV564</f>
        <v>0</v>
      </c>
      <c r="ED564" s="43" cm="1">
        <f t="array" aca="1" ref="ED564" ca="1">IFERROR(INDEX(Forecast_Capex_Input!CC$12:CC$286,$Z564)
*(INDEX(Forecast_Capex_Input!$H$12:$H$286,$Z564)=Repex),0)
*$DV564</f>
        <v>0</v>
      </c>
      <c r="EF564" s="86" t="str">
        <f t="shared" si="54"/>
        <v>N/A</v>
      </c>
      <c r="EG564" s="28" t="str">
        <f>IFERROR(RANK(EF564,EF$11:EF$1010,0)+COUNTIF(EF$11:EF564,EF564)-1,NA)</f>
        <v>N/A</v>
      </c>
    </row>
    <row r="565" spans="3:137" x14ac:dyDescent="0.2">
      <c r="C565" s="28">
        <f t="shared" si="55"/>
        <v>555</v>
      </c>
      <c r="D565" s="9" t="str" cm="1">
        <f t="array" ref="D565">IFERROR(INDEX(Forecast_Capex_Input!$D$12:$D$286,$Z565),NA)</f>
        <v>N/A</v>
      </c>
      <c r="E565" s="24" t="str" cm="1">
        <f t="array" ref="E565">IF($Z565=NA,NA,INDEX(Forecast_Capex_Input!$E$12:$E$286,$Z565))</f>
        <v>N/A</v>
      </c>
      <c r="F565" s="9" t="str" cm="1">
        <f t="array" aca="1" ref="F565" ca="1">IFERROR(INDEX(General!$E$25:$E$26,$AA565),NA)</f>
        <v>N/A</v>
      </c>
      <c r="G565" s="9" t="str" cm="1">
        <f t="array" aca="1" ref="G565" ca="1">IFERROR(INDEX(Forecast_Capex_Input!$AI$11:$BB$11,$AC565),NA)</f>
        <v>N/A</v>
      </c>
      <c r="H565" s="50" t="str" cm="1">
        <f t="array" aca="1" ref="H565" ca="1">IFERROR(INDEX(Forecast_Capex_Input!$AI$12:$BB$286,$Z565,$AC565),NA)</f>
        <v>N/A</v>
      </c>
      <c r="I565" s="150" t="str" cm="1">
        <f t="array" ref="I565">IFERROR(INDEX(Forecast_Capex_Input!$F$12:$F$286,$Z565),NA)</f>
        <v>N/A</v>
      </c>
      <c r="J565" s="150" t="str" cm="1">
        <f t="array" ref="J565">IFERROR(INDEX(Forecast_Capex_Input!G$12:G$286,$Z565),NA)</f>
        <v>N/A</v>
      </c>
      <c r="K565" s="150" t="str" cm="1">
        <f t="array" ref="K565">IFERROR(INDEX(Forecast_Capex_Input!H$12:H$286,$Z565),NA)</f>
        <v>N/A</v>
      </c>
      <c r="L565" s="150" t="str" cm="1">
        <f t="array" ref="L565">IFERROR(INDEX(Forecast_Capex_Input!I$12:I$286,$Z565),NA)</f>
        <v>N/A</v>
      </c>
      <c r="M565" s="150" t="str" cm="1">
        <f t="array" ref="M565">IFERROR(INDEX(Forecast_Capex_Input!J$12:J$286,$Z565),NA)</f>
        <v>N/A</v>
      </c>
      <c r="N565" s="150" t="str" cm="1">
        <f t="array" ref="N565">IFERROR(INDEX(Forecast_Capex_Input!K$12:K$286,$Z565),NA)</f>
        <v>N/A</v>
      </c>
      <c r="O565" s="150" t="str" cm="1">
        <f t="array" ref="O565">IFERROR(INDEX(Forecast_Capex_Input!L$12:L$286,$Z565),NA)</f>
        <v>N/A</v>
      </c>
      <c r="P565" s="150" t="str" cm="1">
        <f t="array" ref="P565">IFERROR(INDEX(Forecast_Capex_Input!M$12:M$286,$Z565),NA)</f>
        <v>N/A</v>
      </c>
      <c r="Q565" s="24" t="str" cm="1">
        <f t="array" ref="Q565">IFERROR(INDEX(Forecast_Capex_Input!N$12:N$286,$Z565),NA)</f>
        <v>N/A</v>
      </c>
      <c r="R565" s="190" cm="1">
        <f t="array" ref="R565">IFERROR(INDEX(Forecast_Capex_Input!O$12:O$286,$Z565),0)</f>
        <v>0</v>
      </c>
      <c r="S565" s="24" cm="1">
        <f t="array" ref="S565">IFERROR(INDEX(Forecast_Capex_Input!P$12:P$286,$Z565),0)</f>
        <v>0</v>
      </c>
      <c r="T565" s="150" t="str" cm="1">
        <f t="array" aca="1" ref="T565" ca="1">IFERROR(INDEX(General!$K$91:$K$110,$AC565),NA)</f>
        <v>N/A</v>
      </c>
      <c r="U565" s="43" cm="1">
        <f t="array" aca="1" ref="U565" ca="1">IFERROR(
IF($F565=General!$E$25,INDEX(Forecast_Capex_Input!S$12:S$286,$Z565),
INDEX(Forecast_Capex_Input!T$12:T$286,$Z565)),0)</f>
        <v>0</v>
      </c>
      <c r="V565" s="82" t="b">
        <f>IFERROR(INDEX(Overheads!$T$19:$T$26,MATCH($I565,Overheads!$E$19:$E$26,0)),FALSE)</f>
        <v>0</v>
      </c>
      <c r="W565" s="209" cm="1">
        <f t="array" ref="W565">IFERROR(
INDEX(Forecast_Capex_Input!CN$12:CN$286,$Z565),0)</f>
        <v>0</v>
      </c>
      <c r="X565" s="209">
        <f>IFERROR(
MATCH($W565,General!$L$39:$S$39,0),1)</f>
        <v>1</v>
      </c>
      <c r="Z565" s="28" t="str">
        <f>IFERROR(
IF(MATCH($C565,Forecast_Capex_Input!$CI$12:$CI$286,1)+1&gt;MAX(Forecast_Capex_Input!$C$12:$C$286),NA,
MATCH($C565,Forecast_Capex_Input!$CI$12:$CI$286,1)+1),1)</f>
        <v>N/A</v>
      </c>
      <c r="AA565" s="28" t="str" cm="1">
        <f t="array" aca="1" ref="AA565" ca="1">IFERROR(
IF(Z564&lt;&gt;Z565,1,
IF(COUNTIF(OFFSET(AA564,0,0,-INDEX(Forecast_Capex_Input!$CG$12:$CG$286,$Z565)),AA564)=INDEX(Forecast_Capex_Input!$CG$12:$CG$286,$Z565),AA564+1,AA564)),NA)</f>
        <v>N/A</v>
      </c>
      <c r="AB565" s="28" t="str" cm="1">
        <f t="array" ref="AB565">IFERROR($C565-IF($Z565=1,1,INDEX(Forecast_Capex_Input!$CI$12:$CI$286,$Z565-1))+1,NA)</f>
        <v>N/A</v>
      </c>
      <c r="AC565" s="28" t="str" cm="1">
        <f t="array" aca="1" ref="AC565" ca="1">IFERROR(IF(AA565=1,
INDEX(Forecast_Capex_Input!$AI$10:$BB$10,SMALL(IF(INDEX(Forecast_Capex_Input!$AI$12:$BB$286,$Z565,0)&gt;0,COLUMN(Forecast_Capex_Input!$AI$10:$BB$10)-COLUMN(Forecast_Capex_Input!$AI$12)+1),ROWS(OFFSET(AC564,0,0,-$AB565)))),
OFFSET(AC564,-INDEX(Forecast_Capex_Input!$CG$12:$CG$286,$Z565)+1,0)),NA)</f>
        <v>N/A</v>
      </c>
      <c r="AD565" s="28" t="str">
        <f t="shared" ca="1" si="52"/>
        <v>N/A</v>
      </c>
      <c r="AE565" s="82" t="b">
        <f t="shared" si="56"/>
        <v>0</v>
      </c>
      <c r="AF565" s="78" t="b">
        <v>0</v>
      </c>
      <c r="AG565" s="82" t="b">
        <f t="shared" si="53"/>
        <v>1</v>
      </c>
      <c r="AI565" s="55">
        <v>0</v>
      </c>
      <c r="AJ565" s="55">
        <v>0</v>
      </c>
      <c r="AK565" s="55">
        <v>0</v>
      </c>
      <c r="AL565" s="55">
        <v>0</v>
      </c>
      <c r="AM565" s="55">
        <v>0</v>
      </c>
      <c r="AN565" s="135">
        <v>0</v>
      </c>
      <c r="AP565" s="55">
        <v>0</v>
      </c>
      <c r="AQ565" s="55">
        <v>0</v>
      </c>
      <c r="AR565" s="55">
        <v>0</v>
      </c>
      <c r="AS565" s="55">
        <v>0</v>
      </c>
      <c r="AT565" s="55">
        <v>0</v>
      </c>
      <c r="AU565" s="135">
        <v>0</v>
      </c>
      <c r="AW565" s="55">
        <v>0</v>
      </c>
      <c r="AX565" s="55">
        <v>0</v>
      </c>
      <c r="AY565" s="55">
        <v>0</v>
      </c>
      <c r="AZ565" s="55">
        <v>0</v>
      </c>
      <c r="BA565" s="55">
        <v>0</v>
      </c>
      <c r="BB565" s="135">
        <v>0</v>
      </c>
      <c r="BD565" s="55">
        <v>0</v>
      </c>
      <c r="BE565" s="55">
        <v>0</v>
      </c>
      <c r="BF565" s="55">
        <v>0</v>
      </c>
      <c r="BG565" s="55">
        <v>0</v>
      </c>
      <c r="BH565" s="55">
        <v>0</v>
      </c>
      <c r="BI565" s="135">
        <v>0</v>
      </c>
      <c r="BK565" s="55">
        <v>0</v>
      </c>
      <c r="BL565" s="55">
        <v>0</v>
      </c>
      <c r="BM565" s="55">
        <v>0</v>
      </c>
      <c r="BN565" s="55">
        <v>0</v>
      </c>
      <c r="BO565" s="55">
        <v>0</v>
      </c>
      <c r="BP565" s="135">
        <v>0</v>
      </c>
      <c r="BR565" s="147">
        <v>0</v>
      </c>
      <c r="BS565" s="147">
        <v>0</v>
      </c>
      <c r="BT565" s="147">
        <v>0</v>
      </c>
      <c r="BU565" s="147">
        <v>0</v>
      </c>
      <c r="BV565" s="147">
        <v>0</v>
      </c>
      <c r="BX565" s="55">
        <v>0</v>
      </c>
      <c r="BY565" s="55">
        <v>0</v>
      </c>
      <c r="BZ565" s="55">
        <v>0</v>
      </c>
      <c r="CA565" s="55">
        <v>0</v>
      </c>
      <c r="CB565" s="55">
        <v>0</v>
      </c>
      <c r="CC565" s="135">
        <v>0</v>
      </c>
      <c r="CE565" s="55">
        <v>0</v>
      </c>
      <c r="CF565" s="55">
        <v>0</v>
      </c>
      <c r="CG565" s="55">
        <v>0</v>
      </c>
      <c r="CH565" s="55">
        <v>0</v>
      </c>
      <c r="CI565" s="55">
        <v>0</v>
      </c>
      <c r="CJ565" s="135">
        <v>0</v>
      </c>
      <c r="CL565" s="55">
        <v>0</v>
      </c>
      <c r="CM565" s="55">
        <v>0</v>
      </c>
      <c r="CN565" s="55">
        <v>0</v>
      </c>
      <c r="CO565" s="55">
        <v>0</v>
      </c>
      <c r="CP565" s="55">
        <v>0</v>
      </c>
      <c r="CQ565" s="135">
        <v>0</v>
      </c>
      <c r="CS565" s="67">
        <v>0</v>
      </c>
      <c r="CT565" s="67">
        <v>0</v>
      </c>
      <c r="CU565" s="67">
        <v>0</v>
      </c>
      <c r="CV565" s="67">
        <v>0</v>
      </c>
      <c r="CW565" s="67">
        <v>0</v>
      </c>
      <c r="CX565" s="135">
        <v>0</v>
      </c>
      <c r="CZ565" s="55">
        <v>0</v>
      </c>
      <c r="DA565" s="55">
        <v>0</v>
      </c>
      <c r="DB565" s="55">
        <v>0</v>
      </c>
      <c r="DC565" s="55">
        <v>0</v>
      </c>
      <c r="DD565" s="55">
        <v>0</v>
      </c>
      <c r="DE565" s="135">
        <v>0</v>
      </c>
      <c r="DG565" s="43" t="b" cm="1">
        <f t="array" aca="1" ref="DG565" ca="1">OR($G565=Forecast_Capex_Input!$BF$8:$BF$10)</f>
        <v>0</v>
      </c>
      <c r="DH565" s="43" cm="1">
        <f t="array" aca="1" ref="DH565" ca="1">IFERROR(INDEX(Forecast_Capex_Input!BG$12:BG$286,$Z565)
*(INDEX(Forecast_Capex_Input!$H$12:$H$286,$Z565)=Repex),0)
*$DG565</f>
        <v>0</v>
      </c>
      <c r="DI565" s="43" cm="1">
        <f t="array" aca="1" ref="DI565" ca="1">IFERROR(INDEX(Forecast_Capex_Input!BH$12:BH$286,$Z565)
*(INDEX(Forecast_Capex_Input!$H$12:$H$286,$Z565)=Repex),0)
*$DG565</f>
        <v>0</v>
      </c>
      <c r="DJ565" s="43" cm="1">
        <f t="array" aca="1" ref="DJ565" ca="1">IFERROR(INDEX(Forecast_Capex_Input!BI$12:BI$286,$Z565)
*(INDEX(Forecast_Capex_Input!$H$12:$H$286,$Z565)=Repex),0)
*$DG565</f>
        <v>0</v>
      </c>
      <c r="DK565" s="43" cm="1">
        <f t="array" aca="1" ref="DK565" ca="1">IFERROR(INDEX(Forecast_Capex_Input!BJ$12:BJ$286,$Z565)
*(INDEX(Forecast_Capex_Input!$H$12:$H$286,$Z565)=Repex),0)
*$DG565</f>
        <v>0</v>
      </c>
      <c r="DL565" s="43" cm="1">
        <f t="array" aca="1" ref="DL565" ca="1">IFERROR(INDEX(Forecast_Capex_Input!BK$12:BK$286,$Z565)
*(INDEX(Forecast_Capex_Input!$H$12:$H$286,$Z565)=Repex),0)
*$DG565</f>
        <v>0</v>
      </c>
      <c r="DM565" s="43" cm="1">
        <f t="array" aca="1" ref="DM565" ca="1">IFERROR(INDEX(Forecast_Capex_Input!BL$12:BL$286,$Z565)
*(INDEX(Forecast_Capex_Input!$H$12:$H$286,$Z565)=Repex),0)
*$DG565</f>
        <v>0</v>
      </c>
      <c r="DO565" s="43" t="b" cm="1">
        <f t="array" aca="1" ref="DO565" ca="1">OR($G565=Forecast_Capex_Input!$BN$8:$BN$9)</f>
        <v>0</v>
      </c>
      <c r="DP565" s="43" cm="1">
        <f t="array" aca="1" ref="DP565" ca="1">IFERROR(INDEX(Forecast_Capex_Input!BO$12:BO$286,$Z565)
*(INDEX(Forecast_Capex_Input!$H$12:$H$286,$Z565)=Repex),0)
*$DO565</f>
        <v>0</v>
      </c>
      <c r="DQ565" s="43" cm="1">
        <f t="array" aca="1" ref="DQ565" ca="1">IFERROR(INDEX(Forecast_Capex_Input!BP$12:BP$286,$Z565)
*(INDEX(Forecast_Capex_Input!$H$12:$H$286,$Z565)=Repex),0)
*$DO565</f>
        <v>0</v>
      </c>
      <c r="DR565" s="43" cm="1">
        <f t="array" aca="1" ref="DR565" ca="1">IFERROR(INDEX(Forecast_Capex_Input!BQ$12:BQ$286,$Z565)
*(INDEX(Forecast_Capex_Input!$H$12:$H$286,$Z565)=Repex),0)
*$DO565</f>
        <v>0</v>
      </c>
      <c r="DS565" s="43" cm="1">
        <f t="array" aca="1" ref="DS565" ca="1">IFERROR(INDEX(Forecast_Capex_Input!BR$12:BR$286,$Z565)
*(INDEX(Forecast_Capex_Input!$H$12:$H$286,$Z565)=Repex),0)
*$DO565</f>
        <v>0</v>
      </c>
      <c r="DT565" s="43" cm="1">
        <f t="array" aca="1" ref="DT565" ca="1">IFERROR(INDEX(Forecast_Capex_Input!BS$12:BS$286,$Z565)
*(INDEX(Forecast_Capex_Input!$H$12:$H$286,$Z565)=Repex),0)
*$DO565</f>
        <v>0</v>
      </c>
      <c r="DV565" s="43" t="b" cm="1">
        <f t="array" aca="1" ref="DV565" ca="1">OR($G565=Forecast_Capex_Input!$BU$8:$BU$10)</f>
        <v>0</v>
      </c>
      <c r="DW565" s="43" cm="1">
        <f t="array" aca="1" ref="DW565" ca="1">IFERROR(INDEX(Forecast_Capex_Input!BV$12:BV$286,$Z565)
*(INDEX(Forecast_Capex_Input!$H$12:$H$286,$Z565)=Repex),0)
*$DV565</f>
        <v>0</v>
      </c>
      <c r="DX565" s="43" cm="1">
        <f t="array" aca="1" ref="DX565" ca="1">IFERROR(INDEX(Forecast_Capex_Input!BW$12:BW$286,$Z565)
*(INDEX(Forecast_Capex_Input!$H$12:$H$286,$Z565)=Repex),0)
*$DV565</f>
        <v>0</v>
      </c>
      <c r="DY565" s="43" cm="1">
        <f t="array" aca="1" ref="DY565" ca="1">IFERROR(INDEX(Forecast_Capex_Input!BX$12:BX$286,$Z565)
*(INDEX(Forecast_Capex_Input!$H$12:$H$286,$Z565)=Repex),0)
*$DV565</f>
        <v>0</v>
      </c>
      <c r="DZ565" s="43" cm="1">
        <f t="array" aca="1" ref="DZ565" ca="1">IFERROR(INDEX(Forecast_Capex_Input!BY$12:BY$286,$Z565)
*(INDEX(Forecast_Capex_Input!$H$12:$H$286,$Z565)=Repex),0)
*$DV565</f>
        <v>0</v>
      </c>
      <c r="EA565" s="43" cm="1">
        <f t="array" aca="1" ref="EA565" ca="1">IFERROR(INDEX(Forecast_Capex_Input!BZ$12:BZ$286,$Z565)
*(INDEX(Forecast_Capex_Input!$H$12:$H$286,$Z565)=Repex),0)
*$DV565</f>
        <v>0</v>
      </c>
      <c r="EB565" s="43" cm="1">
        <f t="array" aca="1" ref="EB565" ca="1">IFERROR(INDEX(Forecast_Capex_Input!CA$12:CA$286,$Z565)
*(INDEX(Forecast_Capex_Input!$H$12:$H$286,$Z565)=Repex),0)
*$DV565</f>
        <v>0</v>
      </c>
      <c r="EC565" s="43" cm="1">
        <f t="array" aca="1" ref="EC565" ca="1">IFERROR(INDEX(Forecast_Capex_Input!CB$12:CB$286,$Z565)
*(INDEX(Forecast_Capex_Input!$H$12:$H$286,$Z565)=Repex),0)
*$DV565</f>
        <v>0</v>
      </c>
      <c r="ED565" s="43" cm="1">
        <f t="array" aca="1" ref="ED565" ca="1">IFERROR(INDEX(Forecast_Capex_Input!CC$12:CC$286,$Z565)
*(INDEX(Forecast_Capex_Input!$H$12:$H$286,$Z565)=Repex),0)
*$DV565</f>
        <v>0</v>
      </c>
      <c r="EF565" s="86" t="str">
        <f t="shared" si="54"/>
        <v>N/A</v>
      </c>
      <c r="EG565" s="28" t="str">
        <f>IFERROR(RANK(EF565,EF$11:EF$1010,0)+COUNTIF(EF$11:EF565,EF565)-1,NA)</f>
        <v>N/A</v>
      </c>
    </row>
    <row r="566" spans="3:137" x14ac:dyDescent="0.2">
      <c r="C566" s="28">
        <f t="shared" si="55"/>
        <v>556</v>
      </c>
      <c r="D566" s="9" t="str" cm="1">
        <f t="array" ref="D566">IFERROR(INDEX(Forecast_Capex_Input!$D$12:$D$286,$Z566),NA)</f>
        <v>N/A</v>
      </c>
      <c r="E566" s="24" t="str" cm="1">
        <f t="array" ref="E566">IF($Z566=NA,NA,INDEX(Forecast_Capex_Input!$E$12:$E$286,$Z566))</f>
        <v>N/A</v>
      </c>
      <c r="F566" s="9" t="str" cm="1">
        <f t="array" aca="1" ref="F566" ca="1">IFERROR(INDEX(General!$E$25:$E$26,$AA566),NA)</f>
        <v>N/A</v>
      </c>
      <c r="G566" s="9" t="str" cm="1">
        <f t="array" aca="1" ref="G566" ca="1">IFERROR(INDEX(Forecast_Capex_Input!$AI$11:$BB$11,$AC566),NA)</f>
        <v>N/A</v>
      </c>
      <c r="H566" s="50" t="str" cm="1">
        <f t="array" aca="1" ref="H566" ca="1">IFERROR(INDEX(Forecast_Capex_Input!$AI$12:$BB$286,$Z566,$AC566),NA)</f>
        <v>N/A</v>
      </c>
      <c r="I566" s="150" t="str" cm="1">
        <f t="array" ref="I566">IFERROR(INDEX(Forecast_Capex_Input!$F$12:$F$286,$Z566),NA)</f>
        <v>N/A</v>
      </c>
      <c r="J566" s="150" t="str" cm="1">
        <f t="array" ref="J566">IFERROR(INDEX(Forecast_Capex_Input!G$12:G$286,$Z566),NA)</f>
        <v>N/A</v>
      </c>
      <c r="K566" s="150" t="str" cm="1">
        <f t="array" ref="K566">IFERROR(INDEX(Forecast_Capex_Input!H$12:H$286,$Z566),NA)</f>
        <v>N/A</v>
      </c>
      <c r="L566" s="150" t="str" cm="1">
        <f t="array" ref="L566">IFERROR(INDEX(Forecast_Capex_Input!I$12:I$286,$Z566),NA)</f>
        <v>N/A</v>
      </c>
      <c r="M566" s="150" t="str" cm="1">
        <f t="array" ref="M566">IFERROR(INDEX(Forecast_Capex_Input!J$12:J$286,$Z566),NA)</f>
        <v>N/A</v>
      </c>
      <c r="N566" s="150" t="str" cm="1">
        <f t="array" ref="N566">IFERROR(INDEX(Forecast_Capex_Input!K$12:K$286,$Z566),NA)</f>
        <v>N/A</v>
      </c>
      <c r="O566" s="150" t="str" cm="1">
        <f t="array" ref="O566">IFERROR(INDEX(Forecast_Capex_Input!L$12:L$286,$Z566),NA)</f>
        <v>N/A</v>
      </c>
      <c r="P566" s="150" t="str" cm="1">
        <f t="array" ref="P566">IFERROR(INDEX(Forecast_Capex_Input!M$12:M$286,$Z566),NA)</f>
        <v>N/A</v>
      </c>
      <c r="Q566" s="24" t="str" cm="1">
        <f t="array" ref="Q566">IFERROR(INDEX(Forecast_Capex_Input!N$12:N$286,$Z566),NA)</f>
        <v>N/A</v>
      </c>
      <c r="R566" s="190" cm="1">
        <f t="array" ref="R566">IFERROR(INDEX(Forecast_Capex_Input!O$12:O$286,$Z566),0)</f>
        <v>0</v>
      </c>
      <c r="S566" s="24" cm="1">
        <f t="array" ref="S566">IFERROR(INDEX(Forecast_Capex_Input!P$12:P$286,$Z566),0)</f>
        <v>0</v>
      </c>
      <c r="T566" s="150" t="str" cm="1">
        <f t="array" aca="1" ref="T566" ca="1">IFERROR(INDEX(General!$K$91:$K$110,$AC566),NA)</f>
        <v>N/A</v>
      </c>
      <c r="U566" s="43" cm="1">
        <f t="array" aca="1" ref="U566" ca="1">IFERROR(
IF($F566=General!$E$25,INDEX(Forecast_Capex_Input!S$12:S$286,$Z566),
INDEX(Forecast_Capex_Input!T$12:T$286,$Z566)),0)</f>
        <v>0</v>
      </c>
      <c r="V566" s="82" t="b">
        <f>IFERROR(INDEX(Overheads!$T$19:$T$26,MATCH($I566,Overheads!$E$19:$E$26,0)),FALSE)</f>
        <v>0</v>
      </c>
      <c r="W566" s="209" cm="1">
        <f t="array" ref="W566">IFERROR(
INDEX(Forecast_Capex_Input!CN$12:CN$286,$Z566),0)</f>
        <v>0</v>
      </c>
      <c r="X566" s="209">
        <f>IFERROR(
MATCH($W566,General!$L$39:$S$39,0),1)</f>
        <v>1</v>
      </c>
      <c r="Z566" s="28" t="str">
        <f>IFERROR(
IF(MATCH($C566,Forecast_Capex_Input!$CI$12:$CI$286,1)+1&gt;MAX(Forecast_Capex_Input!$C$12:$C$286),NA,
MATCH($C566,Forecast_Capex_Input!$CI$12:$CI$286,1)+1),1)</f>
        <v>N/A</v>
      </c>
      <c r="AA566" s="28" t="str" cm="1">
        <f t="array" aca="1" ref="AA566" ca="1">IFERROR(
IF(Z565&lt;&gt;Z566,1,
IF(COUNTIF(OFFSET(AA565,0,0,-INDEX(Forecast_Capex_Input!$CG$12:$CG$286,$Z566)),AA565)=INDEX(Forecast_Capex_Input!$CG$12:$CG$286,$Z566),AA565+1,AA565)),NA)</f>
        <v>N/A</v>
      </c>
      <c r="AB566" s="28" t="str" cm="1">
        <f t="array" ref="AB566">IFERROR($C566-IF($Z566=1,1,INDEX(Forecast_Capex_Input!$CI$12:$CI$286,$Z566-1))+1,NA)</f>
        <v>N/A</v>
      </c>
      <c r="AC566" s="28" t="str" cm="1">
        <f t="array" aca="1" ref="AC566" ca="1">IFERROR(IF(AA566=1,
INDEX(Forecast_Capex_Input!$AI$10:$BB$10,SMALL(IF(INDEX(Forecast_Capex_Input!$AI$12:$BB$286,$Z566,0)&gt;0,COLUMN(Forecast_Capex_Input!$AI$10:$BB$10)-COLUMN(Forecast_Capex_Input!$AI$12)+1),ROWS(OFFSET(AC565,0,0,-$AB566)))),
OFFSET(AC565,-INDEX(Forecast_Capex_Input!$CG$12:$CG$286,$Z566)+1,0)),NA)</f>
        <v>N/A</v>
      </c>
      <c r="AD566" s="28" t="str">
        <f t="shared" ca="1" si="52"/>
        <v>N/A</v>
      </c>
      <c r="AE566" s="82" t="b">
        <f t="shared" si="56"/>
        <v>0</v>
      </c>
      <c r="AF566" s="78" t="b">
        <v>0</v>
      </c>
      <c r="AG566" s="82" t="b">
        <f t="shared" si="53"/>
        <v>1</v>
      </c>
      <c r="AI566" s="55">
        <v>0</v>
      </c>
      <c r="AJ566" s="55">
        <v>0</v>
      </c>
      <c r="AK566" s="55">
        <v>0</v>
      </c>
      <c r="AL566" s="55">
        <v>0</v>
      </c>
      <c r="AM566" s="55">
        <v>0</v>
      </c>
      <c r="AN566" s="135">
        <v>0</v>
      </c>
      <c r="AP566" s="55">
        <v>0</v>
      </c>
      <c r="AQ566" s="55">
        <v>0</v>
      </c>
      <c r="AR566" s="55">
        <v>0</v>
      </c>
      <c r="AS566" s="55">
        <v>0</v>
      </c>
      <c r="AT566" s="55">
        <v>0</v>
      </c>
      <c r="AU566" s="135">
        <v>0</v>
      </c>
      <c r="AW566" s="55">
        <v>0</v>
      </c>
      <c r="AX566" s="55">
        <v>0</v>
      </c>
      <c r="AY566" s="55">
        <v>0</v>
      </c>
      <c r="AZ566" s="55">
        <v>0</v>
      </c>
      <c r="BA566" s="55">
        <v>0</v>
      </c>
      <c r="BB566" s="135">
        <v>0</v>
      </c>
      <c r="BD566" s="55">
        <v>0</v>
      </c>
      <c r="BE566" s="55">
        <v>0</v>
      </c>
      <c r="BF566" s="55">
        <v>0</v>
      </c>
      <c r="BG566" s="55">
        <v>0</v>
      </c>
      <c r="BH566" s="55">
        <v>0</v>
      </c>
      <c r="BI566" s="135">
        <v>0</v>
      </c>
      <c r="BK566" s="55">
        <v>0</v>
      </c>
      <c r="BL566" s="55">
        <v>0</v>
      </c>
      <c r="BM566" s="55">
        <v>0</v>
      </c>
      <c r="BN566" s="55">
        <v>0</v>
      </c>
      <c r="BO566" s="55">
        <v>0</v>
      </c>
      <c r="BP566" s="135">
        <v>0</v>
      </c>
      <c r="BR566" s="147">
        <v>0</v>
      </c>
      <c r="BS566" s="147">
        <v>0</v>
      </c>
      <c r="BT566" s="147">
        <v>0</v>
      </c>
      <c r="BU566" s="147">
        <v>0</v>
      </c>
      <c r="BV566" s="147">
        <v>0</v>
      </c>
      <c r="BX566" s="55">
        <v>0</v>
      </c>
      <c r="BY566" s="55">
        <v>0</v>
      </c>
      <c r="BZ566" s="55">
        <v>0</v>
      </c>
      <c r="CA566" s="55">
        <v>0</v>
      </c>
      <c r="CB566" s="55">
        <v>0</v>
      </c>
      <c r="CC566" s="135">
        <v>0</v>
      </c>
      <c r="CE566" s="55">
        <v>0</v>
      </c>
      <c r="CF566" s="55">
        <v>0</v>
      </c>
      <c r="CG566" s="55">
        <v>0</v>
      </c>
      <c r="CH566" s="55">
        <v>0</v>
      </c>
      <c r="CI566" s="55">
        <v>0</v>
      </c>
      <c r="CJ566" s="135">
        <v>0</v>
      </c>
      <c r="CL566" s="55">
        <v>0</v>
      </c>
      <c r="CM566" s="55">
        <v>0</v>
      </c>
      <c r="CN566" s="55">
        <v>0</v>
      </c>
      <c r="CO566" s="55">
        <v>0</v>
      </c>
      <c r="CP566" s="55">
        <v>0</v>
      </c>
      <c r="CQ566" s="135">
        <v>0</v>
      </c>
      <c r="CS566" s="67">
        <v>0</v>
      </c>
      <c r="CT566" s="67">
        <v>0</v>
      </c>
      <c r="CU566" s="67">
        <v>0</v>
      </c>
      <c r="CV566" s="67">
        <v>0</v>
      </c>
      <c r="CW566" s="67">
        <v>0</v>
      </c>
      <c r="CX566" s="135">
        <v>0</v>
      </c>
      <c r="CZ566" s="55">
        <v>0</v>
      </c>
      <c r="DA566" s="55">
        <v>0</v>
      </c>
      <c r="DB566" s="55">
        <v>0</v>
      </c>
      <c r="DC566" s="55">
        <v>0</v>
      </c>
      <c r="DD566" s="55">
        <v>0</v>
      </c>
      <c r="DE566" s="135">
        <v>0</v>
      </c>
      <c r="DG566" s="43" t="b" cm="1">
        <f t="array" aca="1" ref="DG566" ca="1">OR($G566=Forecast_Capex_Input!$BF$8:$BF$10)</f>
        <v>0</v>
      </c>
      <c r="DH566" s="43" cm="1">
        <f t="array" aca="1" ref="DH566" ca="1">IFERROR(INDEX(Forecast_Capex_Input!BG$12:BG$286,$Z566)
*(INDEX(Forecast_Capex_Input!$H$12:$H$286,$Z566)=Repex),0)
*$DG566</f>
        <v>0</v>
      </c>
      <c r="DI566" s="43" cm="1">
        <f t="array" aca="1" ref="DI566" ca="1">IFERROR(INDEX(Forecast_Capex_Input!BH$12:BH$286,$Z566)
*(INDEX(Forecast_Capex_Input!$H$12:$H$286,$Z566)=Repex),0)
*$DG566</f>
        <v>0</v>
      </c>
      <c r="DJ566" s="43" cm="1">
        <f t="array" aca="1" ref="DJ566" ca="1">IFERROR(INDEX(Forecast_Capex_Input!BI$12:BI$286,$Z566)
*(INDEX(Forecast_Capex_Input!$H$12:$H$286,$Z566)=Repex),0)
*$DG566</f>
        <v>0</v>
      </c>
      <c r="DK566" s="43" cm="1">
        <f t="array" aca="1" ref="DK566" ca="1">IFERROR(INDEX(Forecast_Capex_Input!BJ$12:BJ$286,$Z566)
*(INDEX(Forecast_Capex_Input!$H$12:$H$286,$Z566)=Repex),0)
*$DG566</f>
        <v>0</v>
      </c>
      <c r="DL566" s="43" cm="1">
        <f t="array" aca="1" ref="DL566" ca="1">IFERROR(INDEX(Forecast_Capex_Input!BK$12:BK$286,$Z566)
*(INDEX(Forecast_Capex_Input!$H$12:$H$286,$Z566)=Repex),0)
*$DG566</f>
        <v>0</v>
      </c>
      <c r="DM566" s="43" cm="1">
        <f t="array" aca="1" ref="DM566" ca="1">IFERROR(INDEX(Forecast_Capex_Input!BL$12:BL$286,$Z566)
*(INDEX(Forecast_Capex_Input!$H$12:$H$286,$Z566)=Repex),0)
*$DG566</f>
        <v>0</v>
      </c>
      <c r="DO566" s="43" t="b" cm="1">
        <f t="array" aca="1" ref="DO566" ca="1">OR($G566=Forecast_Capex_Input!$BN$8:$BN$9)</f>
        <v>0</v>
      </c>
      <c r="DP566" s="43" cm="1">
        <f t="array" aca="1" ref="DP566" ca="1">IFERROR(INDEX(Forecast_Capex_Input!BO$12:BO$286,$Z566)
*(INDEX(Forecast_Capex_Input!$H$12:$H$286,$Z566)=Repex),0)
*$DO566</f>
        <v>0</v>
      </c>
      <c r="DQ566" s="43" cm="1">
        <f t="array" aca="1" ref="DQ566" ca="1">IFERROR(INDEX(Forecast_Capex_Input!BP$12:BP$286,$Z566)
*(INDEX(Forecast_Capex_Input!$H$12:$H$286,$Z566)=Repex),0)
*$DO566</f>
        <v>0</v>
      </c>
      <c r="DR566" s="43" cm="1">
        <f t="array" aca="1" ref="DR566" ca="1">IFERROR(INDEX(Forecast_Capex_Input!BQ$12:BQ$286,$Z566)
*(INDEX(Forecast_Capex_Input!$H$12:$H$286,$Z566)=Repex),0)
*$DO566</f>
        <v>0</v>
      </c>
      <c r="DS566" s="43" cm="1">
        <f t="array" aca="1" ref="DS566" ca="1">IFERROR(INDEX(Forecast_Capex_Input!BR$12:BR$286,$Z566)
*(INDEX(Forecast_Capex_Input!$H$12:$H$286,$Z566)=Repex),0)
*$DO566</f>
        <v>0</v>
      </c>
      <c r="DT566" s="43" cm="1">
        <f t="array" aca="1" ref="DT566" ca="1">IFERROR(INDEX(Forecast_Capex_Input!BS$12:BS$286,$Z566)
*(INDEX(Forecast_Capex_Input!$H$12:$H$286,$Z566)=Repex),0)
*$DO566</f>
        <v>0</v>
      </c>
      <c r="DV566" s="43" t="b" cm="1">
        <f t="array" aca="1" ref="DV566" ca="1">OR($G566=Forecast_Capex_Input!$BU$8:$BU$10)</f>
        <v>0</v>
      </c>
      <c r="DW566" s="43" cm="1">
        <f t="array" aca="1" ref="DW566" ca="1">IFERROR(INDEX(Forecast_Capex_Input!BV$12:BV$286,$Z566)
*(INDEX(Forecast_Capex_Input!$H$12:$H$286,$Z566)=Repex),0)
*$DV566</f>
        <v>0</v>
      </c>
      <c r="DX566" s="43" cm="1">
        <f t="array" aca="1" ref="DX566" ca="1">IFERROR(INDEX(Forecast_Capex_Input!BW$12:BW$286,$Z566)
*(INDEX(Forecast_Capex_Input!$H$12:$H$286,$Z566)=Repex),0)
*$DV566</f>
        <v>0</v>
      </c>
      <c r="DY566" s="43" cm="1">
        <f t="array" aca="1" ref="DY566" ca="1">IFERROR(INDEX(Forecast_Capex_Input!BX$12:BX$286,$Z566)
*(INDEX(Forecast_Capex_Input!$H$12:$H$286,$Z566)=Repex),0)
*$DV566</f>
        <v>0</v>
      </c>
      <c r="DZ566" s="43" cm="1">
        <f t="array" aca="1" ref="DZ566" ca="1">IFERROR(INDEX(Forecast_Capex_Input!BY$12:BY$286,$Z566)
*(INDEX(Forecast_Capex_Input!$H$12:$H$286,$Z566)=Repex),0)
*$DV566</f>
        <v>0</v>
      </c>
      <c r="EA566" s="43" cm="1">
        <f t="array" aca="1" ref="EA566" ca="1">IFERROR(INDEX(Forecast_Capex_Input!BZ$12:BZ$286,$Z566)
*(INDEX(Forecast_Capex_Input!$H$12:$H$286,$Z566)=Repex),0)
*$DV566</f>
        <v>0</v>
      </c>
      <c r="EB566" s="43" cm="1">
        <f t="array" aca="1" ref="EB566" ca="1">IFERROR(INDEX(Forecast_Capex_Input!CA$12:CA$286,$Z566)
*(INDEX(Forecast_Capex_Input!$H$12:$H$286,$Z566)=Repex),0)
*$DV566</f>
        <v>0</v>
      </c>
      <c r="EC566" s="43" cm="1">
        <f t="array" aca="1" ref="EC566" ca="1">IFERROR(INDEX(Forecast_Capex_Input!CB$12:CB$286,$Z566)
*(INDEX(Forecast_Capex_Input!$H$12:$H$286,$Z566)=Repex),0)
*$DV566</f>
        <v>0</v>
      </c>
      <c r="ED566" s="43" cm="1">
        <f t="array" aca="1" ref="ED566" ca="1">IFERROR(INDEX(Forecast_Capex_Input!CC$12:CC$286,$Z566)
*(INDEX(Forecast_Capex_Input!$H$12:$H$286,$Z566)=Repex),0)
*$DV566</f>
        <v>0</v>
      </c>
      <c r="EF566" s="86" t="str">
        <f t="shared" si="54"/>
        <v>N/A</v>
      </c>
      <c r="EG566" s="28" t="str">
        <f>IFERROR(RANK(EF566,EF$11:EF$1010,0)+COUNTIF(EF$11:EF566,EF566)-1,NA)</f>
        <v>N/A</v>
      </c>
    </row>
    <row r="567" spans="3:137" x14ac:dyDescent="0.2">
      <c r="C567" s="28">
        <f t="shared" si="55"/>
        <v>557</v>
      </c>
      <c r="D567" s="9" t="str" cm="1">
        <f t="array" ref="D567">IFERROR(INDEX(Forecast_Capex_Input!$D$12:$D$286,$Z567),NA)</f>
        <v>N/A</v>
      </c>
      <c r="E567" s="24" t="str" cm="1">
        <f t="array" ref="E567">IF($Z567=NA,NA,INDEX(Forecast_Capex_Input!$E$12:$E$286,$Z567))</f>
        <v>N/A</v>
      </c>
      <c r="F567" s="9" t="str" cm="1">
        <f t="array" aca="1" ref="F567" ca="1">IFERROR(INDEX(General!$E$25:$E$26,$AA567),NA)</f>
        <v>N/A</v>
      </c>
      <c r="G567" s="9" t="str" cm="1">
        <f t="array" aca="1" ref="G567" ca="1">IFERROR(INDEX(Forecast_Capex_Input!$AI$11:$BB$11,$AC567),NA)</f>
        <v>N/A</v>
      </c>
      <c r="H567" s="50" t="str" cm="1">
        <f t="array" aca="1" ref="H567" ca="1">IFERROR(INDEX(Forecast_Capex_Input!$AI$12:$BB$286,$Z567,$AC567),NA)</f>
        <v>N/A</v>
      </c>
      <c r="I567" s="150" t="str" cm="1">
        <f t="array" ref="I567">IFERROR(INDEX(Forecast_Capex_Input!$F$12:$F$286,$Z567),NA)</f>
        <v>N/A</v>
      </c>
      <c r="J567" s="150" t="str" cm="1">
        <f t="array" ref="J567">IFERROR(INDEX(Forecast_Capex_Input!G$12:G$286,$Z567),NA)</f>
        <v>N/A</v>
      </c>
      <c r="K567" s="150" t="str" cm="1">
        <f t="array" ref="K567">IFERROR(INDEX(Forecast_Capex_Input!H$12:H$286,$Z567),NA)</f>
        <v>N/A</v>
      </c>
      <c r="L567" s="150" t="str" cm="1">
        <f t="array" ref="L567">IFERROR(INDEX(Forecast_Capex_Input!I$12:I$286,$Z567),NA)</f>
        <v>N/A</v>
      </c>
      <c r="M567" s="150" t="str" cm="1">
        <f t="array" ref="M567">IFERROR(INDEX(Forecast_Capex_Input!J$12:J$286,$Z567),NA)</f>
        <v>N/A</v>
      </c>
      <c r="N567" s="150" t="str" cm="1">
        <f t="array" ref="N567">IFERROR(INDEX(Forecast_Capex_Input!K$12:K$286,$Z567),NA)</f>
        <v>N/A</v>
      </c>
      <c r="O567" s="150" t="str" cm="1">
        <f t="array" ref="O567">IFERROR(INDEX(Forecast_Capex_Input!L$12:L$286,$Z567),NA)</f>
        <v>N/A</v>
      </c>
      <c r="P567" s="150" t="str" cm="1">
        <f t="array" ref="P567">IFERROR(INDEX(Forecast_Capex_Input!M$12:M$286,$Z567),NA)</f>
        <v>N/A</v>
      </c>
      <c r="Q567" s="24" t="str" cm="1">
        <f t="array" ref="Q567">IFERROR(INDEX(Forecast_Capex_Input!N$12:N$286,$Z567),NA)</f>
        <v>N/A</v>
      </c>
      <c r="R567" s="190" cm="1">
        <f t="array" ref="R567">IFERROR(INDEX(Forecast_Capex_Input!O$12:O$286,$Z567),0)</f>
        <v>0</v>
      </c>
      <c r="S567" s="24" cm="1">
        <f t="array" ref="S567">IFERROR(INDEX(Forecast_Capex_Input!P$12:P$286,$Z567),0)</f>
        <v>0</v>
      </c>
      <c r="T567" s="150" t="str" cm="1">
        <f t="array" aca="1" ref="T567" ca="1">IFERROR(INDEX(General!$K$91:$K$110,$AC567),NA)</f>
        <v>N/A</v>
      </c>
      <c r="U567" s="43" cm="1">
        <f t="array" aca="1" ref="U567" ca="1">IFERROR(
IF($F567=General!$E$25,INDEX(Forecast_Capex_Input!S$12:S$286,$Z567),
INDEX(Forecast_Capex_Input!T$12:T$286,$Z567)),0)</f>
        <v>0</v>
      </c>
      <c r="V567" s="82" t="b">
        <f>IFERROR(INDEX(Overheads!$T$19:$T$26,MATCH($I567,Overheads!$E$19:$E$26,0)),FALSE)</f>
        <v>0</v>
      </c>
      <c r="W567" s="209" cm="1">
        <f t="array" ref="W567">IFERROR(
INDEX(Forecast_Capex_Input!CN$12:CN$286,$Z567),0)</f>
        <v>0</v>
      </c>
      <c r="X567" s="209">
        <f>IFERROR(
MATCH($W567,General!$L$39:$S$39,0),1)</f>
        <v>1</v>
      </c>
      <c r="Z567" s="28" t="str">
        <f>IFERROR(
IF(MATCH($C567,Forecast_Capex_Input!$CI$12:$CI$286,1)+1&gt;MAX(Forecast_Capex_Input!$C$12:$C$286),NA,
MATCH($C567,Forecast_Capex_Input!$CI$12:$CI$286,1)+1),1)</f>
        <v>N/A</v>
      </c>
      <c r="AA567" s="28" t="str" cm="1">
        <f t="array" aca="1" ref="AA567" ca="1">IFERROR(
IF(Z566&lt;&gt;Z567,1,
IF(COUNTIF(OFFSET(AA566,0,0,-INDEX(Forecast_Capex_Input!$CG$12:$CG$286,$Z567)),AA566)=INDEX(Forecast_Capex_Input!$CG$12:$CG$286,$Z567),AA566+1,AA566)),NA)</f>
        <v>N/A</v>
      </c>
      <c r="AB567" s="28" t="str" cm="1">
        <f t="array" ref="AB567">IFERROR($C567-IF($Z567=1,1,INDEX(Forecast_Capex_Input!$CI$12:$CI$286,$Z567-1))+1,NA)</f>
        <v>N/A</v>
      </c>
      <c r="AC567" s="28" t="str" cm="1">
        <f t="array" aca="1" ref="AC567" ca="1">IFERROR(IF(AA567=1,
INDEX(Forecast_Capex_Input!$AI$10:$BB$10,SMALL(IF(INDEX(Forecast_Capex_Input!$AI$12:$BB$286,$Z567,0)&gt;0,COLUMN(Forecast_Capex_Input!$AI$10:$BB$10)-COLUMN(Forecast_Capex_Input!$AI$12)+1),ROWS(OFFSET(AC566,0,0,-$AB567)))),
OFFSET(AC566,-INDEX(Forecast_Capex_Input!$CG$12:$CG$286,$Z567)+1,0)),NA)</f>
        <v>N/A</v>
      </c>
      <c r="AD567" s="28" t="str">
        <f t="shared" ca="1" si="52"/>
        <v>N/A</v>
      </c>
      <c r="AE567" s="82" t="b">
        <f t="shared" si="56"/>
        <v>0</v>
      </c>
      <c r="AF567" s="78" t="b">
        <v>0</v>
      </c>
      <c r="AG567" s="82" t="b">
        <f t="shared" si="53"/>
        <v>1</v>
      </c>
      <c r="AI567" s="55">
        <v>0</v>
      </c>
      <c r="AJ567" s="55">
        <v>0</v>
      </c>
      <c r="AK567" s="55">
        <v>0</v>
      </c>
      <c r="AL567" s="55">
        <v>0</v>
      </c>
      <c r="AM567" s="55">
        <v>0</v>
      </c>
      <c r="AN567" s="135">
        <v>0</v>
      </c>
      <c r="AP567" s="55">
        <v>0</v>
      </c>
      <c r="AQ567" s="55">
        <v>0</v>
      </c>
      <c r="AR567" s="55">
        <v>0</v>
      </c>
      <c r="AS567" s="55">
        <v>0</v>
      </c>
      <c r="AT567" s="55">
        <v>0</v>
      </c>
      <c r="AU567" s="135">
        <v>0</v>
      </c>
      <c r="AW567" s="55">
        <v>0</v>
      </c>
      <c r="AX567" s="55">
        <v>0</v>
      </c>
      <c r="AY567" s="55">
        <v>0</v>
      </c>
      <c r="AZ567" s="55">
        <v>0</v>
      </c>
      <c r="BA567" s="55">
        <v>0</v>
      </c>
      <c r="BB567" s="135">
        <v>0</v>
      </c>
      <c r="BD567" s="55">
        <v>0</v>
      </c>
      <c r="BE567" s="55">
        <v>0</v>
      </c>
      <c r="BF567" s="55">
        <v>0</v>
      </c>
      <c r="BG567" s="55">
        <v>0</v>
      </c>
      <c r="BH567" s="55">
        <v>0</v>
      </c>
      <c r="BI567" s="135">
        <v>0</v>
      </c>
      <c r="BK567" s="55">
        <v>0</v>
      </c>
      <c r="BL567" s="55">
        <v>0</v>
      </c>
      <c r="BM567" s="55">
        <v>0</v>
      </c>
      <c r="BN567" s="55">
        <v>0</v>
      </c>
      <c r="BO567" s="55">
        <v>0</v>
      </c>
      <c r="BP567" s="135">
        <v>0</v>
      </c>
      <c r="BR567" s="147">
        <v>0</v>
      </c>
      <c r="BS567" s="147">
        <v>0</v>
      </c>
      <c r="BT567" s="147">
        <v>0</v>
      </c>
      <c r="BU567" s="147">
        <v>0</v>
      </c>
      <c r="BV567" s="147">
        <v>0</v>
      </c>
      <c r="BX567" s="55">
        <v>0</v>
      </c>
      <c r="BY567" s="55">
        <v>0</v>
      </c>
      <c r="BZ567" s="55">
        <v>0</v>
      </c>
      <c r="CA567" s="55">
        <v>0</v>
      </c>
      <c r="CB567" s="55">
        <v>0</v>
      </c>
      <c r="CC567" s="135">
        <v>0</v>
      </c>
      <c r="CE567" s="55">
        <v>0</v>
      </c>
      <c r="CF567" s="55">
        <v>0</v>
      </c>
      <c r="CG567" s="55">
        <v>0</v>
      </c>
      <c r="CH567" s="55">
        <v>0</v>
      </c>
      <c r="CI567" s="55">
        <v>0</v>
      </c>
      <c r="CJ567" s="135">
        <v>0</v>
      </c>
      <c r="CL567" s="55">
        <v>0</v>
      </c>
      <c r="CM567" s="55">
        <v>0</v>
      </c>
      <c r="CN567" s="55">
        <v>0</v>
      </c>
      <c r="CO567" s="55">
        <v>0</v>
      </c>
      <c r="CP567" s="55">
        <v>0</v>
      </c>
      <c r="CQ567" s="135">
        <v>0</v>
      </c>
      <c r="CS567" s="67">
        <v>0</v>
      </c>
      <c r="CT567" s="67">
        <v>0</v>
      </c>
      <c r="CU567" s="67">
        <v>0</v>
      </c>
      <c r="CV567" s="67">
        <v>0</v>
      </c>
      <c r="CW567" s="67">
        <v>0</v>
      </c>
      <c r="CX567" s="135">
        <v>0</v>
      </c>
      <c r="CZ567" s="55">
        <v>0</v>
      </c>
      <c r="DA567" s="55">
        <v>0</v>
      </c>
      <c r="DB567" s="55">
        <v>0</v>
      </c>
      <c r="DC567" s="55">
        <v>0</v>
      </c>
      <c r="DD567" s="55">
        <v>0</v>
      </c>
      <c r="DE567" s="135">
        <v>0</v>
      </c>
      <c r="DG567" s="43" t="b" cm="1">
        <f t="array" aca="1" ref="DG567" ca="1">OR($G567=Forecast_Capex_Input!$BF$8:$BF$10)</f>
        <v>0</v>
      </c>
      <c r="DH567" s="43" cm="1">
        <f t="array" aca="1" ref="DH567" ca="1">IFERROR(INDEX(Forecast_Capex_Input!BG$12:BG$286,$Z567)
*(INDEX(Forecast_Capex_Input!$H$12:$H$286,$Z567)=Repex),0)
*$DG567</f>
        <v>0</v>
      </c>
      <c r="DI567" s="43" cm="1">
        <f t="array" aca="1" ref="DI567" ca="1">IFERROR(INDEX(Forecast_Capex_Input!BH$12:BH$286,$Z567)
*(INDEX(Forecast_Capex_Input!$H$12:$H$286,$Z567)=Repex),0)
*$DG567</f>
        <v>0</v>
      </c>
      <c r="DJ567" s="43" cm="1">
        <f t="array" aca="1" ref="DJ567" ca="1">IFERROR(INDEX(Forecast_Capex_Input!BI$12:BI$286,$Z567)
*(INDEX(Forecast_Capex_Input!$H$12:$H$286,$Z567)=Repex),0)
*$DG567</f>
        <v>0</v>
      </c>
      <c r="DK567" s="43" cm="1">
        <f t="array" aca="1" ref="DK567" ca="1">IFERROR(INDEX(Forecast_Capex_Input!BJ$12:BJ$286,$Z567)
*(INDEX(Forecast_Capex_Input!$H$12:$H$286,$Z567)=Repex),0)
*$DG567</f>
        <v>0</v>
      </c>
      <c r="DL567" s="43" cm="1">
        <f t="array" aca="1" ref="DL567" ca="1">IFERROR(INDEX(Forecast_Capex_Input!BK$12:BK$286,$Z567)
*(INDEX(Forecast_Capex_Input!$H$12:$H$286,$Z567)=Repex),0)
*$DG567</f>
        <v>0</v>
      </c>
      <c r="DM567" s="43" cm="1">
        <f t="array" aca="1" ref="DM567" ca="1">IFERROR(INDEX(Forecast_Capex_Input!BL$12:BL$286,$Z567)
*(INDEX(Forecast_Capex_Input!$H$12:$H$286,$Z567)=Repex),0)
*$DG567</f>
        <v>0</v>
      </c>
      <c r="DO567" s="43" t="b" cm="1">
        <f t="array" aca="1" ref="DO567" ca="1">OR($G567=Forecast_Capex_Input!$BN$8:$BN$9)</f>
        <v>0</v>
      </c>
      <c r="DP567" s="43" cm="1">
        <f t="array" aca="1" ref="DP567" ca="1">IFERROR(INDEX(Forecast_Capex_Input!BO$12:BO$286,$Z567)
*(INDEX(Forecast_Capex_Input!$H$12:$H$286,$Z567)=Repex),0)
*$DO567</f>
        <v>0</v>
      </c>
      <c r="DQ567" s="43" cm="1">
        <f t="array" aca="1" ref="DQ567" ca="1">IFERROR(INDEX(Forecast_Capex_Input!BP$12:BP$286,$Z567)
*(INDEX(Forecast_Capex_Input!$H$12:$H$286,$Z567)=Repex),0)
*$DO567</f>
        <v>0</v>
      </c>
      <c r="DR567" s="43" cm="1">
        <f t="array" aca="1" ref="DR567" ca="1">IFERROR(INDEX(Forecast_Capex_Input!BQ$12:BQ$286,$Z567)
*(INDEX(Forecast_Capex_Input!$H$12:$H$286,$Z567)=Repex),0)
*$DO567</f>
        <v>0</v>
      </c>
      <c r="DS567" s="43" cm="1">
        <f t="array" aca="1" ref="DS567" ca="1">IFERROR(INDEX(Forecast_Capex_Input!BR$12:BR$286,$Z567)
*(INDEX(Forecast_Capex_Input!$H$12:$H$286,$Z567)=Repex),0)
*$DO567</f>
        <v>0</v>
      </c>
      <c r="DT567" s="43" cm="1">
        <f t="array" aca="1" ref="DT567" ca="1">IFERROR(INDEX(Forecast_Capex_Input!BS$12:BS$286,$Z567)
*(INDEX(Forecast_Capex_Input!$H$12:$H$286,$Z567)=Repex),0)
*$DO567</f>
        <v>0</v>
      </c>
      <c r="DV567" s="43" t="b" cm="1">
        <f t="array" aca="1" ref="DV567" ca="1">OR($G567=Forecast_Capex_Input!$BU$8:$BU$10)</f>
        <v>0</v>
      </c>
      <c r="DW567" s="43" cm="1">
        <f t="array" aca="1" ref="DW567" ca="1">IFERROR(INDEX(Forecast_Capex_Input!BV$12:BV$286,$Z567)
*(INDEX(Forecast_Capex_Input!$H$12:$H$286,$Z567)=Repex),0)
*$DV567</f>
        <v>0</v>
      </c>
      <c r="DX567" s="43" cm="1">
        <f t="array" aca="1" ref="DX567" ca="1">IFERROR(INDEX(Forecast_Capex_Input!BW$12:BW$286,$Z567)
*(INDEX(Forecast_Capex_Input!$H$12:$H$286,$Z567)=Repex),0)
*$DV567</f>
        <v>0</v>
      </c>
      <c r="DY567" s="43" cm="1">
        <f t="array" aca="1" ref="DY567" ca="1">IFERROR(INDEX(Forecast_Capex_Input!BX$12:BX$286,$Z567)
*(INDEX(Forecast_Capex_Input!$H$12:$H$286,$Z567)=Repex),0)
*$DV567</f>
        <v>0</v>
      </c>
      <c r="DZ567" s="43" cm="1">
        <f t="array" aca="1" ref="DZ567" ca="1">IFERROR(INDEX(Forecast_Capex_Input!BY$12:BY$286,$Z567)
*(INDEX(Forecast_Capex_Input!$H$12:$H$286,$Z567)=Repex),0)
*$DV567</f>
        <v>0</v>
      </c>
      <c r="EA567" s="43" cm="1">
        <f t="array" aca="1" ref="EA567" ca="1">IFERROR(INDEX(Forecast_Capex_Input!BZ$12:BZ$286,$Z567)
*(INDEX(Forecast_Capex_Input!$H$12:$H$286,$Z567)=Repex),0)
*$DV567</f>
        <v>0</v>
      </c>
      <c r="EB567" s="43" cm="1">
        <f t="array" aca="1" ref="EB567" ca="1">IFERROR(INDEX(Forecast_Capex_Input!CA$12:CA$286,$Z567)
*(INDEX(Forecast_Capex_Input!$H$12:$H$286,$Z567)=Repex),0)
*$DV567</f>
        <v>0</v>
      </c>
      <c r="EC567" s="43" cm="1">
        <f t="array" aca="1" ref="EC567" ca="1">IFERROR(INDEX(Forecast_Capex_Input!CB$12:CB$286,$Z567)
*(INDEX(Forecast_Capex_Input!$H$12:$H$286,$Z567)=Repex),0)
*$DV567</f>
        <v>0</v>
      </c>
      <c r="ED567" s="43" cm="1">
        <f t="array" aca="1" ref="ED567" ca="1">IFERROR(INDEX(Forecast_Capex_Input!CC$12:CC$286,$Z567)
*(INDEX(Forecast_Capex_Input!$H$12:$H$286,$Z567)=Repex),0)
*$DV567</f>
        <v>0</v>
      </c>
      <c r="EF567" s="86" t="str">
        <f t="shared" si="54"/>
        <v>N/A</v>
      </c>
      <c r="EG567" s="28" t="str">
        <f>IFERROR(RANK(EF567,EF$11:EF$1010,0)+COUNTIF(EF$11:EF567,EF567)-1,NA)</f>
        <v>N/A</v>
      </c>
    </row>
    <row r="568" spans="3:137" x14ac:dyDescent="0.2">
      <c r="C568" s="28">
        <f t="shared" si="55"/>
        <v>558</v>
      </c>
      <c r="D568" s="9" t="str" cm="1">
        <f t="array" ref="D568">IFERROR(INDEX(Forecast_Capex_Input!$D$12:$D$286,$Z568),NA)</f>
        <v>N/A</v>
      </c>
      <c r="E568" s="24" t="str" cm="1">
        <f t="array" ref="E568">IF($Z568=NA,NA,INDEX(Forecast_Capex_Input!$E$12:$E$286,$Z568))</f>
        <v>N/A</v>
      </c>
      <c r="F568" s="9" t="str" cm="1">
        <f t="array" aca="1" ref="F568" ca="1">IFERROR(INDEX(General!$E$25:$E$26,$AA568),NA)</f>
        <v>N/A</v>
      </c>
      <c r="G568" s="9" t="str" cm="1">
        <f t="array" aca="1" ref="G568" ca="1">IFERROR(INDEX(Forecast_Capex_Input!$AI$11:$BB$11,$AC568),NA)</f>
        <v>N/A</v>
      </c>
      <c r="H568" s="50" t="str" cm="1">
        <f t="array" aca="1" ref="H568" ca="1">IFERROR(INDEX(Forecast_Capex_Input!$AI$12:$BB$286,$Z568,$AC568),NA)</f>
        <v>N/A</v>
      </c>
      <c r="I568" s="150" t="str" cm="1">
        <f t="array" ref="I568">IFERROR(INDEX(Forecast_Capex_Input!$F$12:$F$286,$Z568),NA)</f>
        <v>N/A</v>
      </c>
      <c r="J568" s="150" t="str" cm="1">
        <f t="array" ref="J568">IFERROR(INDEX(Forecast_Capex_Input!G$12:G$286,$Z568),NA)</f>
        <v>N/A</v>
      </c>
      <c r="K568" s="150" t="str" cm="1">
        <f t="array" ref="K568">IFERROR(INDEX(Forecast_Capex_Input!H$12:H$286,$Z568),NA)</f>
        <v>N/A</v>
      </c>
      <c r="L568" s="150" t="str" cm="1">
        <f t="array" ref="L568">IFERROR(INDEX(Forecast_Capex_Input!I$12:I$286,$Z568),NA)</f>
        <v>N/A</v>
      </c>
      <c r="M568" s="150" t="str" cm="1">
        <f t="array" ref="M568">IFERROR(INDEX(Forecast_Capex_Input!J$12:J$286,$Z568),NA)</f>
        <v>N/A</v>
      </c>
      <c r="N568" s="150" t="str" cm="1">
        <f t="array" ref="N568">IFERROR(INDEX(Forecast_Capex_Input!K$12:K$286,$Z568),NA)</f>
        <v>N/A</v>
      </c>
      <c r="O568" s="150" t="str" cm="1">
        <f t="array" ref="O568">IFERROR(INDEX(Forecast_Capex_Input!L$12:L$286,$Z568),NA)</f>
        <v>N/A</v>
      </c>
      <c r="P568" s="150" t="str" cm="1">
        <f t="array" ref="P568">IFERROR(INDEX(Forecast_Capex_Input!M$12:M$286,$Z568),NA)</f>
        <v>N/A</v>
      </c>
      <c r="Q568" s="24" t="str" cm="1">
        <f t="array" ref="Q568">IFERROR(INDEX(Forecast_Capex_Input!N$12:N$286,$Z568),NA)</f>
        <v>N/A</v>
      </c>
      <c r="R568" s="190" cm="1">
        <f t="array" ref="R568">IFERROR(INDEX(Forecast_Capex_Input!O$12:O$286,$Z568),0)</f>
        <v>0</v>
      </c>
      <c r="S568" s="24" cm="1">
        <f t="array" ref="S568">IFERROR(INDEX(Forecast_Capex_Input!P$12:P$286,$Z568),0)</f>
        <v>0</v>
      </c>
      <c r="T568" s="150" t="str" cm="1">
        <f t="array" aca="1" ref="T568" ca="1">IFERROR(INDEX(General!$K$91:$K$110,$AC568),NA)</f>
        <v>N/A</v>
      </c>
      <c r="U568" s="43" cm="1">
        <f t="array" aca="1" ref="U568" ca="1">IFERROR(
IF($F568=General!$E$25,INDEX(Forecast_Capex_Input!S$12:S$286,$Z568),
INDEX(Forecast_Capex_Input!T$12:T$286,$Z568)),0)</f>
        <v>0</v>
      </c>
      <c r="V568" s="82" t="b">
        <f>IFERROR(INDEX(Overheads!$T$19:$T$26,MATCH($I568,Overheads!$E$19:$E$26,0)),FALSE)</f>
        <v>0</v>
      </c>
      <c r="W568" s="209" cm="1">
        <f t="array" ref="W568">IFERROR(
INDEX(Forecast_Capex_Input!CN$12:CN$286,$Z568),0)</f>
        <v>0</v>
      </c>
      <c r="X568" s="209">
        <f>IFERROR(
MATCH($W568,General!$L$39:$S$39,0),1)</f>
        <v>1</v>
      </c>
      <c r="Z568" s="28" t="str">
        <f>IFERROR(
IF(MATCH($C568,Forecast_Capex_Input!$CI$12:$CI$286,1)+1&gt;MAX(Forecast_Capex_Input!$C$12:$C$286),NA,
MATCH($C568,Forecast_Capex_Input!$CI$12:$CI$286,1)+1),1)</f>
        <v>N/A</v>
      </c>
      <c r="AA568" s="28" t="str" cm="1">
        <f t="array" aca="1" ref="AA568" ca="1">IFERROR(
IF(Z567&lt;&gt;Z568,1,
IF(COUNTIF(OFFSET(AA567,0,0,-INDEX(Forecast_Capex_Input!$CG$12:$CG$286,$Z568)),AA567)=INDEX(Forecast_Capex_Input!$CG$12:$CG$286,$Z568),AA567+1,AA567)),NA)</f>
        <v>N/A</v>
      </c>
      <c r="AB568" s="28" t="str" cm="1">
        <f t="array" ref="AB568">IFERROR($C568-IF($Z568=1,1,INDEX(Forecast_Capex_Input!$CI$12:$CI$286,$Z568-1))+1,NA)</f>
        <v>N/A</v>
      </c>
      <c r="AC568" s="28" t="str" cm="1">
        <f t="array" aca="1" ref="AC568" ca="1">IFERROR(IF(AA568=1,
INDEX(Forecast_Capex_Input!$AI$10:$BB$10,SMALL(IF(INDEX(Forecast_Capex_Input!$AI$12:$BB$286,$Z568,0)&gt;0,COLUMN(Forecast_Capex_Input!$AI$10:$BB$10)-COLUMN(Forecast_Capex_Input!$AI$12)+1),ROWS(OFFSET(AC567,0,0,-$AB568)))),
OFFSET(AC567,-INDEX(Forecast_Capex_Input!$CG$12:$CG$286,$Z568)+1,0)),NA)</f>
        <v>N/A</v>
      </c>
      <c r="AD568" s="28" t="str">
        <f t="shared" ca="1" si="52"/>
        <v>N/A</v>
      </c>
      <c r="AE568" s="82" t="b">
        <f t="shared" si="56"/>
        <v>0</v>
      </c>
      <c r="AF568" s="78" t="b">
        <v>0</v>
      </c>
      <c r="AG568" s="82" t="b">
        <f t="shared" si="53"/>
        <v>1</v>
      </c>
      <c r="AI568" s="55">
        <v>0</v>
      </c>
      <c r="AJ568" s="55">
        <v>0</v>
      </c>
      <c r="AK568" s="55">
        <v>0</v>
      </c>
      <c r="AL568" s="55">
        <v>0</v>
      </c>
      <c r="AM568" s="55">
        <v>0</v>
      </c>
      <c r="AN568" s="135">
        <v>0</v>
      </c>
      <c r="AP568" s="55">
        <v>0</v>
      </c>
      <c r="AQ568" s="55">
        <v>0</v>
      </c>
      <c r="AR568" s="55">
        <v>0</v>
      </c>
      <c r="AS568" s="55">
        <v>0</v>
      </c>
      <c r="AT568" s="55">
        <v>0</v>
      </c>
      <c r="AU568" s="135">
        <v>0</v>
      </c>
      <c r="AW568" s="55">
        <v>0</v>
      </c>
      <c r="AX568" s="55">
        <v>0</v>
      </c>
      <c r="AY568" s="55">
        <v>0</v>
      </c>
      <c r="AZ568" s="55">
        <v>0</v>
      </c>
      <c r="BA568" s="55">
        <v>0</v>
      </c>
      <c r="BB568" s="135">
        <v>0</v>
      </c>
      <c r="BD568" s="55">
        <v>0</v>
      </c>
      <c r="BE568" s="55">
        <v>0</v>
      </c>
      <c r="BF568" s="55">
        <v>0</v>
      </c>
      <c r="BG568" s="55">
        <v>0</v>
      </c>
      <c r="BH568" s="55">
        <v>0</v>
      </c>
      <c r="BI568" s="135">
        <v>0</v>
      </c>
      <c r="BK568" s="55">
        <v>0</v>
      </c>
      <c r="BL568" s="55">
        <v>0</v>
      </c>
      <c r="BM568" s="55">
        <v>0</v>
      </c>
      <c r="BN568" s="55">
        <v>0</v>
      </c>
      <c r="BO568" s="55">
        <v>0</v>
      </c>
      <c r="BP568" s="135">
        <v>0</v>
      </c>
      <c r="BR568" s="147">
        <v>0</v>
      </c>
      <c r="BS568" s="147">
        <v>0</v>
      </c>
      <c r="BT568" s="147">
        <v>0</v>
      </c>
      <c r="BU568" s="147">
        <v>0</v>
      </c>
      <c r="BV568" s="147">
        <v>0</v>
      </c>
      <c r="BX568" s="55">
        <v>0</v>
      </c>
      <c r="BY568" s="55">
        <v>0</v>
      </c>
      <c r="BZ568" s="55">
        <v>0</v>
      </c>
      <c r="CA568" s="55">
        <v>0</v>
      </c>
      <c r="CB568" s="55">
        <v>0</v>
      </c>
      <c r="CC568" s="135">
        <v>0</v>
      </c>
      <c r="CE568" s="55">
        <v>0</v>
      </c>
      <c r="CF568" s="55">
        <v>0</v>
      </c>
      <c r="CG568" s="55">
        <v>0</v>
      </c>
      <c r="CH568" s="55">
        <v>0</v>
      </c>
      <c r="CI568" s="55">
        <v>0</v>
      </c>
      <c r="CJ568" s="135">
        <v>0</v>
      </c>
      <c r="CL568" s="55">
        <v>0</v>
      </c>
      <c r="CM568" s="55">
        <v>0</v>
      </c>
      <c r="CN568" s="55">
        <v>0</v>
      </c>
      <c r="CO568" s="55">
        <v>0</v>
      </c>
      <c r="CP568" s="55">
        <v>0</v>
      </c>
      <c r="CQ568" s="135">
        <v>0</v>
      </c>
      <c r="CS568" s="67">
        <v>0</v>
      </c>
      <c r="CT568" s="67">
        <v>0</v>
      </c>
      <c r="CU568" s="67">
        <v>0</v>
      </c>
      <c r="CV568" s="67">
        <v>0</v>
      </c>
      <c r="CW568" s="67">
        <v>0</v>
      </c>
      <c r="CX568" s="135">
        <v>0</v>
      </c>
      <c r="CZ568" s="55">
        <v>0</v>
      </c>
      <c r="DA568" s="55">
        <v>0</v>
      </c>
      <c r="DB568" s="55">
        <v>0</v>
      </c>
      <c r="DC568" s="55">
        <v>0</v>
      </c>
      <c r="DD568" s="55">
        <v>0</v>
      </c>
      <c r="DE568" s="135">
        <v>0</v>
      </c>
      <c r="DG568" s="43" t="b" cm="1">
        <f t="array" aca="1" ref="DG568" ca="1">OR($G568=Forecast_Capex_Input!$BF$8:$BF$10)</f>
        <v>0</v>
      </c>
      <c r="DH568" s="43" cm="1">
        <f t="array" aca="1" ref="DH568" ca="1">IFERROR(INDEX(Forecast_Capex_Input!BG$12:BG$286,$Z568)
*(INDEX(Forecast_Capex_Input!$H$12:$H$286,$Z568)=Repex),0)
*$DG568</f>
        <v>0</v>
      </c>
      <c r="DI568" s="43" cm="1">
        <f t="array" aca="1" ref="DI568" ca="1">IFERROR(INDEX(Forecast_Capex_Input!BH$12:BH$286,$Z568)
*(INDEX(Forecast_Capex_Input!$H$12:$H$286,$Z568)=Repex),0)
*$DG568</f>
        <v>0</v>
      </c>
      <c r="DJ568" s="43" cm="1">
        <f t="array" aca="1" ref="DJ568" ca="1">IFERROR(INDEX(Forecast_Capex_Input!BI$12:BI$286,$Z568)
*(INDEX(Forecast_Capex_Input!$H$12:$H$286,$Z568)=Repex),0)
*$DG568</f>
        <v>0</v>
      </c>
      <c r="DK568" s="43" cm="1">
        <f t="array" aca="1" ref="DK568" ca="1">IFERROR(INDEX(Forecast_Capex_Input!BJ$12:BJ$286,$Z568)
*(INDEX(Forecast_Capex_Input!$H$12:$H$286,$Z568)=Repex),0)
*$DG568</f>
        <v>0</v>
      </c>
      <c r="DL568" s="43" cm="1">
        <f t="array" aca="1" ref="DL568" ca="1">IFERROR(INDEX(Forecast_Capex_Input!BK$12:BK$286,$Z568)
*(INDEX(Forecast_Capex_Input!$H$12:$H$286,$Z568)=Repex),0)
*$DG568</f>
        <v>0</v>
      </c>
      <c r="DM568" s="43" cm="1">
        <f t="array" aca="1" ref="DM568" ca="1">IFERROR(INDEX(Forecast_Capex_Input!BL$12:BL$286,$Z568)
*(INDEX(Forecast_Capex_Input!$H$12:$H$286,$Z568)=Repex),0)
*$DG568</f>
        <v>0</v>
      </c>
      <c r="DO568" s="43" t="b" cm="1">
        <f t="array" aca="1" ref="DO568" ca="1">OR($G568=Forecast_Capex_Input!$BN$8:$BN$9)</f>
        <v>0</v>
      </c>
      <c r="DP568" s="43" cm="1">
        <f t="array" aca="1" ref="DP568" ca="1">IFERROR(INDEX(Forecast_Capex_Input!BO$12:BO$286,$Z568)
*(INDEX(Forecast_Capex_Input!$H$12:$H$286,$Z568)=Repex),0)
*$DO568</f>
        <v>0</v>
      </c>
      <c r="DQ568" s="43" cm="1">
        <f t="array" aca="1" ref="DQ568" ca="1">IFERROR(INDEX(Forecast_Capex_Input!BP$12:BP$286,$Z568)
*(INDEX(Forecast_Capex_Input!$H$12:$H$286,$Z568)=Repex),0)
*$DO568</f>
        <v>0</v>
      </c>
      <c r="DR568" s="43" cm="1">
        <f t="array" aca="1" ref="DR568" ca="1">IFERROR(INDEX(Forecast_Capex_Input!BQ$12:BQ$286,$Z568)
*(INDEX(Forecast_Capex_Input!$H$12:$H$286,$Z568)=Repex),0)
*$DO568</f>
        <v>0</v>
      </c>
      <c r="DS568" s="43" cm="1">
        <f t="array" aca="1" ref="DS568" ca="1">IFERROR(INDEX(Forecast_Capex_Input!BR$12:BR$286,$Z568)
*(INDEX(Forecast_Capex_Input!$H$12:$H$286,$Z568)=Repex),0)
*$DO568</f>
        <v>0</v>
      </c>
      <c r="DT568" s="43" cm="1">
        <f t="array" aca="1" ref="DT568" ca="1">IFERROR(INDEX(Forecast_Capex_Input!BS$12:BS$286,$Z568)
*(INDEX(Forecast_Capex_Input!$H$12:$H$286,$Z568)=Repex),0)
*$DO568</f>
        <v>0</v>
      </c>
      <c r="DV568" s="43" t="b" cm="1">
        <f t="array" aca="1" ref="DV568" ca="1">OR($G568=Forecast_Capex_Input!$BU$8:$BU$10)</f>
        <v>0</v>
      </c>
      <c r="DW568" s="43" cm="1">
        <f t="array" aca="1" ref="DW568" ca="1">IFERROR(INDEX(Forecast_Capex_Input!BV$12:BV$286,$Z568)
*(INDEX(Forecast_Capex_Input!$H$12:$H$286,$Z568)=Repex),0)
*$DV568</f>
        <v>0</v>
      </c>
      <c r="DX568" s="43" cm="1">
        <f t="array" aca="1" ref="DX568" ca="1">IFERROR(INDEX(Forecast_Capex_Input!BW$12:BW$286,$Z568)
*(INDEX(Forecast_Capex_Input!$H$12:$H$286,$Z568)=Repex),0)
*$DV568</f>
        <v>0</v>
      </c>
      <c r="DY568" s="43" cm="1">
        <f t="array" aca="1" ref="DY568" ca="1">IFERROR(INDEX(Forecast_Capex_Input!BX$12:BX$286,$Z568)
*(INDEX(Forecast_Capex_Input!$H$12:$H$286,$Z568)=Repex),0)
*$DV568</f>
        <v>0</v>
      </c>
      <c r="DZ568" s="43" cm="1">
        <f t="array" aca="1" ref="DZ568" ca="1">IFERROR(INDEX(Forecast_Capex_Input!BY$12:BY$286,$Z568)
*(INDEX(Forecast_Capex_Input!$H$12:$H$286,$Z568)=Repex),0)
*$DV568</f>
        <v>0</v>
      </c>
      <c r="EA568" s="43" cm="1">
        <f t="array" aca="1" ref="EA568" ca="1">IFERROR(INDEX(Forecast_Capex_Input!BZ$12:BZ$286,$Z568)
*(INDEX(Forecast_Capex_Input!$H$12:$H$286,$Z568)=Repex),0)
*$DV568</f>
        <v>0</v>
      </c>
      <c r="EB568" s="43" cm="1">
        <f t="array" aca="1" ref="EB568" ca="1">IFERROR(INDEX(Forecast_Capex_Input!CA$12:CA$286,$Z568)
*(INDEX(Forecast_Capex_Input!$H$12:$H$286,$Z568)=Repex),0)
*$DV568</f>
        <v>0</v>
      </c>
      <c r="EC568" s="43" cm="1">
        <f t="array" aca="1" ref="EC568" ca="1">IFERROR(INDEX(Forecast_Capex_Input!CB$12:CB$286,$Z568)
*(INDEX(Forecast_Capex_Input!$H$12:$H$286,$Z568)=Repex),0)
*$DV568</f>
        <v>0</v>
      </c>
      <c r="ED568" s="43" cm="1">
        <f t="array" aca="1" ref="ED568" ca="1">IFERROR(INDEX(Forecast_Capex_Input!CC$12:CC$286,$Z568)
*(INDEX(Forecast_Capex_Input!$H$12:$H$286,$Z568)=Repex),0)
*$DV568</f>
        <v>0</v>
      </c>
      <c r="EF568" s="86" t="str">
        <f t="shared" si="54"/>
        <v>N/A</v>
      </c>
      <c r="EG568" s="28" t="str">
        <f>IFERROR(RANK(EF568,EF$11:EF$1010,0)+COUNTIF(EF$11:EF568,EF568)-1,NA)</f>
        <v>N/A</v>
      </c>
    </row>
    <row r="569" spans="3:137" x14ac:dyDescent="0.2">
      <c r="C569" s="28">
        <f t="shared" si="55"/>
        <v>559</v>
      </c>
      <c r="D569" s="9" t="str" cm="1">
        <f t="array" ref="D569">IFERROR(INDEX(Forecast_Capex_Input!$D$12:$D$286,$Z569),NA)</f>
        <v>N/A</v>
      </c>
      <c r="E569" s="24" t="str" cm="1">
        <f t="array" ref="E569">IF($Z569=NA,NA,INDEX(Forecast_Capex_Input!$E$12:$E$286,$Z569))</f>
        <v>N/A</v>
      </c>
      <c r="F569" s="9" t="str" cm="1">
        <f t="array" aca="1" ref="F569" ca="1">IFERROR(INDEX(General!$E$25:$E$26,$AA569),NA)</f>
        <v>N/A</v>
      </c>
      <c r="G569" s="9" t="str" cm="1">
        <f t="array" aca="1" ref="G569" ca="1">IFERROR(INDEX(Forecast_Capex_Input!$AI$11:$BB$11,$AC569),NA)</f>
        <v>N/A</v>
      </c>
      <c r="H569" s="50" t="str" cm="1">
        <f t="array" aca="1" ref="H569" ca="1">IFERROR(INDEX(Forecast_Capex_Input!$AI$12:$BB$286,$Z569,$AC569),NA)</f>
        <v>N/A</v>
      </c>
      <c r="I569" s="150" t="str" cm="1">
        <f t="array" ref="I569">IFERROR(INDEX(Forecast_Capex_Input!$F$12:$F$286,$Z569),NA)</f>
        <v>N/A</v>
      </c>
      <c r="J569" s="150" t="str" cm="1">
        <f t="array" ref="J569">IFERROR(INDEX(Forecast_Capex_Input!G$12:G$286,$Z569),NA)</f>
        <v>N/A</v>
      </c>
      <c r="K569" s="150" t="str" cm="1">
        <f t="array" ref="K569">IFERROR(INDEX(Forecast_Capex_Input!H$12:H$286,$Z569),NA)</f>
        <v>N/A</v>
      </c>
      <c r="L569" s="150" t="str" cm="1">
        <f t="array" ref="L569">IFERROR(INDEX(Forecast_Capex_Input!I$12:I$286,$Z569),NA)</f>
        <v>N/A</v>
      </c>
      <c r="M569" s="150" t="str" cm="1">
        <f t="array" ref="M569">IFERROR(INDEX(Forecast_Capex_Input!J$12:J$286,$Z569),NA)</f>
        <v>N/A</v>
      </c>
      <c r="N569" s="150" t="str" cm="1">
        <f t="array" ref="N569">IFERROR(INDEX(Forecast_Capex_Input!K$12:K$286,$Z569),NA)</f>
        <v>N/A</v>
      </c>
      <c r="O569" s="150" t="str" cm="1">
        <f t="array" ref="O569">IFERROR(INDEX(Forecast_Capex_Input!L$12:L$286,$Z569),NA)</f>
        <v>N/A</v>
      </c>
      <c r="P569" s="150" t="str" cm="1">
        <f t="array" ref="P569">IFERROR(INDEX(Forecast_Capex_Input!M$12:M$286,$Z569),NA)</f>
        <v>N/A</v>
      </c>
      <c r="Q569" s="24" t="str" cm="1">
        <f t="array" ref="Q569">IFERROR(INDEX(Forecast_Capex_Input!N$12:N$286,$Z569),NA)</f>
        <v>N/A</v>
      </c>
      <c r="R569" s="190" cm="1">
        <f t="array" ref="R569">IFERROR(INDEX(Forecast_Capex_Input!O$12:O$286,$Z569),0)</f>
        <v>0</v>
      </c>
      <c r="S569" s="24" cm="1">
        <f t="array" ref="S569">IFERROR(INDEX(Forecast_Capex_Input!P$12:P$286,$Z569),0)</f>
        <v>0</v>
      </c>
      <c r="T569" s="150" t="str" cm="1">
        <f t="array" aca="1" ref="T569" ca="1">IFERROR(INDEX(General!$K$91:$K$110,$AC569),NA)</f>
        <v>N/A</v>
      </c>
      <c r="U569" s="43" cm="1">
        <f t="array" aca="1" ref="U569" ca="1">IFERROR(
IF($F569=General!$E$25,INDEX(Forecast_Capex_Input!S$12:S$286,$Z569),
INDEX(Forecast_Capex_Input!T$12:T$286,$Z569)),0)</f>
        <v>0</v>
      </c>
      <c r="V569" s="82" t="b">
        <f>IFERROR(INDEX(Overheads!$T$19:$T$26,MATCH($I569,Overheads!$E$19:$E$26,0)),FALSE)</f>
        <v>0</v>
      </c>
      <c r="W569" s="209" cm="1">
        <f t="array" ref="W569">IFERROR(
INDEX(Forecast_Capex_Input!CN$12:CN$286,$Z569),0)</f>
        <v>0</v>
      </c>
      <c r="X569" s="209">
        <f>IFERROR(
MATCH($W569,General!$L$39:$S$39,0),1)</f>
        <v>1</v>
      </c>
      <c r="Z569" s="28" t="str">
        <f>IFERROR(
IF(MATCH($C569,Forecast_Capex_Input!$CI$12:$CI$286,1)+1&gt;MAX(Forecast_Capex_Input!$C$12:$C$286),NA,
MATCH($C569,Forecast_Capex_Input!$CI$12:$CI$286,1)+1),1)</f>
        <v>N/A</v>
      </c>
      <c r="AA569" s="28" t="str" cm="1">
        <f t="array" aca="1" ref="AA569" ca="1">IFERROR(
IF(Z568&lt;&gt;Z569,1,
IF(COUNTIF(OFFSET(AA568,0,0,-INDEX(Forecast_Capex_Input!$CG$12:$CG$286,$Z569)),AA568)=INDEX(Forecast_Capex_Input!$CG$12:$CG$286,$Z569),AA568+1,AA568)),NA)</f>
        <v>N/A</v>
      </c>
      <c r="AB569" s="28" t="str" cm="1">
        <f t="array" ref="AB569">IFERROR($C569-IF($Z569=1,1,INDEX(Forecast_Capex_Input!$CI$12:$CI$286,$Z569-1))+1,NA)</f>
        <v>N/A</v>
      </c>
      <c r="AC569" s="28" t="str" cm="1">
        <f t="array" aca="1" ref="AC569" ca="1">IFERROR(IF(AA569=1,
INDEX(Forecast_Capex_Input!$AI$10:$BB$10,SMALL(IF(INDEX(Forecast_Capex_Input!$AI$12:$BB$286,$Z569,0)&gt;0,COLUMN(Forecast_Capex_Input!$AI$10:$BB$10)-COLUMN(Forecast_Capex_Input!$AI$12)+1),ROWS(OFFSET(AC568,0,0,-$AB569)))),
OFFSET(AC568,-INDEX(Forecast_Capex_Input!$CG$12:$CG$286,$Z569)+1,0)),NA)</f>
        <v>N/A</v>
      </c>
      <c r="AD569" s="28" t="str">
        <f t="shared" ca="1" si="52"/>
        <v>N/A</v>
      </c>
      <c r="AE569" s="82" t="b">
        <f t="shared" si="56"/>
        <v>0</v>
      </c>
      <c r="AF569" s="78" t="b">
        <v>0</v>
      </c>
      <c r="AG569" s="82" t="b">
        <f t="shared" si="53"/>
        <v>1</v>
      </c>
      <c r="AI569" s="55">
        <v>0</v>
      </c>
      <c r="AJ569" s="55">
        <v>0</v>
      </c>
      <c r="AK569" s="55">
        <v>0</v>
      </c>
      <c r="AL569" s="55">
        <v>0</v>
      </c>
      <c r="AM569" s="55">
        <v>0</v>
      </c>
      <c r="AN569" s="135">
        <v>0</v>
      </c>
      <c r="AP569" s="55">
        <v>0</v>
      </c>
      <c r="AQ569" s="55">
        <v>0</v>
      </c>
      <c r="AR569" s="55">
        <v>0</v>
      </c>
      <c r="AS569" s="55">
        <v>0</v>
      </c>
      <c r="AT569" s="55">
        <v>0</v>
      </c>
      <c r="AU569" s="135">
        <v>0</v>
      </c>
      <c r="AW569" s="55">
        <v>0</v>
      </c>
      <c r="AX569" s="55">
        <v>0</v>
      </c>
      <c r="AY569" s="55">
        <v>0</v>
      </c>
      <c r="AZ569" s="55">
        <v>0</v>
      </c>
      <c r="BA569" s="55">
        <v>0</v>
      </c>
      <c r="BB569" s="135">
        <v>0</v>
      </c>
      <c r="BD569" s="55">
        <v>0</v>
      </c>
      <c r="BE569" s="55">
        <v>0</v>
      </c>
      <c r="BF569" s="55">
        <v>0</v>
      </c>
      <c r="BG569" s="55">
        <v>0</v>
      </c>
      <c r="BH569" s="55">
        <v>0</v>
      </c>
      <c r="BI569" s="135">
        <v>0</v>
      </c>
      <c r="BK569" s="55">
        <v>0</v>
      </c>
      <c r="BL569" s="55">
        <v>0</v>
      </c>
      <c r="BM569" s="55">
        <v>0</v>
      </c>
      <c r="BN569" s="55">
        <v>0</v>
      </c>
      <c r="BO569" s="55">
        <v>0</v>
      </c>
      <c r="BP569" s="135">
        <v>0</v>
      </c>
      <c r="BR569" s="147">
        <v>0</v>
      </c>
      <c r="BS569" s="147">
        <v>0</v>
      </c>
      <c r="BT569" s="147">
        <v>0</v>
      </c>
      <c r="BU569" s="147">
        <v>0</v>
      </c>
      <c r="BV569" s="147">
        <v>0</v>
      </c>
      <c r="BX569" s="55">
        <v>0</v>
      </c>
      <c r="BY569" s="55">
        <v>0</v>
      </c>
      <c r="BZ569" s="55">
        <v>0</v>
      </c>
      <c r="CA569" s="55">
        <v>0</v>
      </c>
      <c r="CB569" s="55">
        <v>0</v>
      </c>
      <c r="CC569" s="135">
        <v>0</v>
      </c>
      <c r="CE569" s="55">
        <v>0</v>
      </c>
      <c r="CF569" s="55">
        <v>0</v>
      </c>
      <c r="CG569" s="55">
        <v>0</v>
      </c>
      <c r="CH569" s="55">
        <v>0</v>
      </c>
      <c r="CI569" s="55">
        <v>0</v>
      </c>
      <c r="CJ569" s="135">
        <v>0</v>
      </c>
      <c r="CL569" s="55">
        <v>0</v>
      </c>
      <c r="CM569" s="55">
        <v>0</v>
      </c>
      <c r="CN569" s="55">
        <v>0</v>
      </c>
      <c r="CO569" s="55">
        <v>0</v>
      </c>
      <c r="CP569" s="55">
        <v>0</v>
      </c>
      <c r="CQ569" s="135">
        <v>0</v>
      </c>
      <c r="CS569" s="67">
        <v>0</v>
      </c>
      <c r="CT569" s="67">
        <v>0</v>
      </c>
      <c r="CU569" s="67">
        <v>0</v>
      </c>
      <c r="CV569" s="67">
        <v>0</v>
      </c>
      <c r="CW569" s="67">
        <v>0</v>
      </c>
      <c r="CX569" s="135">
        <v>0</v>
      </c>
      <c r="CZ569" s="55">
        <v>0</v>
      </c>
      <c r="DA569" s="55">
        <v>0</v>
      </c>
      <c r="DB569" s="55">
        <v>0</v>
      </c>
      <c r="DC569" s="55">
        <v>0</v>
      </c>
      <c r="DD569" s="55">
        <v>0</v>
      </c>
      <c r="DE569" s="135">
        <v>0</v>
      </c>
      <c r="DG569" s="43" t="b" cm="1">
        <f t="array" aca="1" ref="DG569" ca="1">OR($G569=Forecast_Capex_Input!$BF$8:$BF$10)</f>
        <v>0</v>
      </c>
      <c r="DH569" s="43" cm="1">
        <f t="array" aca="1" ref="DH569" ca="1">IFERROR(INDEX(Forecast_Capex_Input!BG$12:BG$286,$Z569)
*(INDEX(Forecast_Capex_Input!$H$12:$H$286,$Z569)=Repex),0)
*$DG569</f>
        <v>0</v>
      </c>
      <c r="DI569" s="43" cm="1">
        <f t="array" aca="1" ref="DI569" ca="1">IFERROR(INDEX(Forecast_Capex_Input!BH$12:BH$286,$Z569)
*(INDEX(Forecast_Capex_Input!$H$12:$H$286,$Z569)=Repex),0)
*$DG569</f>
        <v>0</v>
      </c>
      <c r="DJ569" s="43" cm="1">
        <f t="array" aca="1" ref="DJ569" ca="1">IFERROR(INDEX(Forecast_Capex_Input!BI$12:BI$286,$Z569)
*(INDEX(Forecast_Capex_Input!$H$12:$H$286,$Z569)=Repex),0)
*$DG569</f>
        <v>0</v>
      </c>
      <c r="DK569" s="43" cm="1">
        <f t="array" aca="1" ref="DK569" ca="1">IFERROR(INDEX(Forecast_Capex_Input!BJ$12:BJ$286,$Z569)
*(INDEX(Forecast_Capex_Input!$H$12:$H$286,$Z569)=Repex),0)
*$DG569</f>
        <v>0</v>
      </c>
      <c r="DL569" s="43" cm="1">
        <f t="array" aca="1" ref="DL569" ca="1">IFERROR(INDEX(Forecast_Capex_Input!BK$12:BK$286,$Z569)
*(INDEX(Forecast_Capex_Input!$H$12:$H$286,$Z569)=Repex),0)
*$DG569</f>
        <v>0</v>
      </c>
      <c r="DM569" s="43" cm="1">
        <f t="array" aca="1" ref="DM569" ca="1">IFERROR(INDEX(Forecast_Capex_Input!BL$12:BL$286,$Z569)
*(INDEX(Forecast_Capex_Input!$H$12:$H$286,$Z569)=Repex),0)
*$DG569</f>
        <v>0</v>
      </c>
      <c r="DO569" s="43" t="b" cm="1">
        <f t="array" aca="1" ref="DO569" ca="1">OR($G569=Forecast_Capex_Input!$BN$8:$BN$9)</f>
        <v>0</v>
      </c>
      <c r="DP569" s="43" cm="1">
        <f t="array" aca="1" ref="DP569" ca="1">IFERROR(INDEX(Forecast_Capex_Input!BO$12:BO$286,$Z569)
*(INDEX(Forecast_Capex_Input!$H$12:$H$286,$Z569)=Repex),0)
*$DO569</f>
        <v>0</v>
      </c>
      <c r="DQ569" s="43" cm="1">
        <f t="array" aca="1" ref="DQ569" ca="1">IFERROR(INDEX(Forecast_Capex_Input!BP$12:BP$286,$Z569)
*(INDEX(Forecast_Capex_Input!$H$12:$H$286,$Z569)=Repex),0)
*$DO569</f>
        <v>0</v>
      </c>
      <c r="DR569" s="43" cm="1">
        <f t="array" aca="1" ref="DR569" ca="1">IFERROR(INDEX(Forecast_Capex_Input!BQ$12:BQ$286,$Z569)
*(INDEX(Forecast_Capex_Input!$H$12:$H$286,$Z569)=Repex),0)
*$DO569</f>
        <v>0</v>
      </c>
      <c r="DS569" s="43" cm="1">
        <f t="array" aca="1" ref="DS569" ca="1">IFERROR(INDEX(Forecast_Capex_Input!BR$12:BR$286,$Z569)
*(INDEX(Forecast_Capex_Input!$H$12:$H$286,$Z569)=Repex),0)
*$DO569</f>
        <v>0</v>
      </c>
      <c r="DT569" s="43" cm="1">
        <f t="array" aca="1" ref="DT569" ca="1">IFERROR(INDEX(Forecast_Capex_Input!BS$12:BS$286,$Z569)
*(INDEX(Forecast_Capex_Input!$H$12:$H$286,$Z569)=Repex),0)
*$DO569</f>
        <v>0</v>
      </c>
      <c r="DV569" s="43" t="b" cm="1">
        <f t="array" aca="1" ref="DV569" ca="1">OR($G569=Forecast_Capex_Input!$BU$8:$BU$10)</f>
        <v>0</v>
      </c>
      <c r="DW569" s="43" cm="1">
        <f t="array" aca="1" ref="DW569" ca="1">IFERROR(INDEX(Forecast_Capex_Input!BV$12:BV$286,$Z569)
*(INDEX(Forecast_Capex_Input!$H$12:$H$286,$Z569)=Repex),0)
*$DV569</f>
        <v>0</v>
      </c>
      <c r="DX569" s="43" cm="1">
        <f t="array" aca="1" ref="DX569" ca="1">IFERROR(INDEX(Forecast_Capex_Input!BW$12:BW$286,$Z569)
*(INDEX(Forecast_Capex_Input!$H$12:$H$286,$Z569)=Repex),0)
*$DV569</f>
        <v>0</v>
      </c>
      <c r="DY569" s="43" cm="1">
        <f t="array" aca="1" ref="DY569" ca="1">IFERROR(INDEX(Forecast_Capex_Input!BX$12:BX$286,$Z569)
*(INDEX(Forecast_Capex_Input!$H$12:$H$286,$Z569)=Repex),0)
*$DV569</f>
        <v>0</v>
      </c>
      <c r="DZ569" s="43" cm="1">
        <f t="array" aca="1" ref="DZ569" ca="1">IFERROR(INDEX(Forecast_Capex_Input!BY$12:BY$286,$Z569)
*(INDEX(Forecast_Capex_Input!$H$12:$H$286,$Z569)=Repex),0)
*$DV569</f>
        <v>0</v>
      </c>
      <c r="EA569" s="43" cm="1">
        <f t="array" aca="1" ref="EA569" ca="1">IFERROR(INDEX(Forecast_Capex_Input!BZ$12:BZ$286,$Z569)
*(INDEX(Forecast_Capex_Input!$H$12:$H$286,$Z569)=Repex),0)
*$DV569</f>
        <v>0</v>
      </c>
      <c r="EB569" s="43" cm="1">
        <f t="array" aca="1" ref="EB569" ca="1">IFERROR(INDEX(Forecast_Capex_Input!CA$12:CA$286,$Z569)
*(INDEX(Forecast_Capex_Input!$H$12:$H$286,$Z569)=Repex),0)
*$DV569</f>
        <v>0</v>
      </c>
      <c r="EC569" s="43" cm="1">
        <f t="array" aca="1" ref="EC569" ca="1">IFERROR(INDEX(Forecast_Capex_Input!CB$12:CB$286,$Z569)
*(INDEX(Forecast_Capex_Input!$H$12:$H$286,$Z569)=Repex),0)
*$DV569</f>
        <v>0</v>
      </c>
      <c r="ED569" s="43" cm="1">
        <f t="array" aca="1" ref="ED569" ca="1">IFERROR(INDEX(Forecast_Capex_Input!CC$12:CC$286,$Z569)
*(INDEX(Forecast_Capex_Input!$H$12:$H$286,$Z569)=Repex),0)
*$DV569</f>
        <v>0</v>
      </c>
      <c r="EF569" s="86" t="str">
        <f t="shared" si="54"/>
        <v>N/A</v>
      </c>
      <c r="EG569" s="28" t="str">
        <f>IFERROR(RANK(EF569,EF$11:EF$1010,0)+COUNTIF(EF$11:EF569,EF569)-1,NA)</f>
        <v>N/A</v>
      </c>
    </row>
    <row r="570" spans="3:137" x14ac:dyDescent="0.2">
      <c r="C570" s="28">
        <f t="shared" si="55"/>
        <v>560</v>
      </c>
      <c r="D570" s="9" t="str" cm="1">
        <f t="array" ref="D570">IFERROR(INDEX(Forecast_Capex_Input!$D$12:$D$286,$Z570),NA)</f>
        <v>N/A</v>
      </c>
      <c r="E570" s="24" t="str" cm="1">
        <f t="array" ref="E570">IF($Z570=NA,NA,INDEX(Forecast_Capex_Input!$E$12:$E$286,$Z570))</f>
        <v>N/A</v>
      </c>
      <c r="F570" s="9" t="str" cm="1">
        <f t="array" aca="1" ref="F570" ca="1">IFERROR(INDEX(General!$E$25:$E$26,$AA570),NA)</f>
        <v>N/A</v>
      </c>
      <c r="G570" s="9" t="str" cm="1">
        <f t="array" aca="1" ref="G570" ca="1">IFERROR(INDEX(Forecast_Capex_Input!$AI$11:$BB$11,$AC570),NA)</f>
        <v>N/A</v>
      </c>
      <c r="H570" s="50" t="str" cm="1">
        <f t="array" aca="1" ref="H570" ca="1">IFERROR(INDEX(Forecast_Capex_Input!$AI$12:$BB$286,$Z570,$AC570),NA)</f>
        <v>N/A</v>
      </c>
      <c r="I570" s="150" t="str" cm="1">
        <f t="array" ref="I570">IFERROR(INDEX(Forecast_Capex_Input!$F$12:$F$286,$Z570),NA)</f>
        <v>N/A</v>
      </c>
      <c r="J570" s="150" t="str" cm="1">
        <f t="array" ref="J570">IFERROR(INDEX(Forecast_Capex_Input!G$12:G$286,$Z570),NA)</f>
        <v>N/A</v>
      </c>
      <c r="K570" s="150" t="str" cm="1">
        <f t="array" ref="K570">IFERROR(INDEX(Forecast_Capex_Input!H$12:H$286,$Z570),NA)</f>
        <v>N/A</v>
      </c>
      <c r="L570" s="150" t="str" cm="1">
        <f t="array" ref="L570">IFERROR(INDEX(Forecast_Capex_Input!I$12:I$286,$Z570),NA)</f>
        <v>N/A</v>
      </c>
      <c r="M570" s="150" t="str" cm="1">
        <f t="array" ref="M570">IFERROR(INDEX(Forecast_Capex_Input!J$12:J$286,$Z570),NA)</f>
        <v>N/A</v>
      </c>
      <c r="N570" s="150" t="str" cm="1">
        <f t="array" ref="N570">IFERROR(INDEX(Forecast_Capex_Input!K$12:K$286,$Z570),NA)</f>
        <v>N/A</v>
      </c>
      <c r="O570" s="150" t="str" cm="1">
        <f t="array" ref="O570">IFERROR(INDEX(Forecast_Capex_Input!L$12:L$286,$Z570),NA)</f>
        <v>N/A</v>
      </c>
      <c r="P570" s="150" t="str" cm="1">
        <f t="array" ref="P570">IFERROR(INDEX(Forecast_Capex_Input!M$12:M$286,$Z570),NA)</f>
        <v>N/A</v>
      </c>
      <c r="Q570" s="24" t="str" cm="1">
        <f t="array" ref="Q570">IFERROR(INDEX(Forecast_Capex_Input!N$12:N$286,$Z570),NA)</f>
        <v>N/A</v>
      </c>
      <c r="R570" s="190" cm="1">
        <f t="array" ref="R570">IFERROR(INDEX(Forecast_Capex_Input!O$12:O$286,$Z570),0)</f>
        <v>0</v>
      </c>
      <c r="S570" s="24" cm="1">
        <f t="array" ref="S570">IFERROR(INDEX(Forecast_Capex_Input!P$12:P$286,$Z570),0)</f>
        <v>0</v>
      </c>
      <c r="T570" s="150" t="str" cm="1">
        <f t="array" aca="1" ref="T570" ca="1">IFERROR(INDEX(General!$K$91:$K$110,$AC570),NA)</f>
        <v>N/A</v>
      </c>
      <c r="U570" s="43" cm="1">
        <f t="array" aca="1" ref="U570" ca="1">IFERROR(
IF($F570=General!$E$25,INDEX(Forecast_Capex_Input!S$12:S$286,$Z570),
INDEX(Forecast_Capex_Input!T$12:T$286,$Z570)),0)</f>
        <v>0</v>
      </c>
      <c r="V570" s="82" t="b">
        <f>IFERROR(INDEX(Overheads!$T$19:$T$26,MATCH($I570,Overheads!$E$19:$E$26,0)),FALSE)</f>
        <v>0</v>
      </c>
      <c r="W570" s="209" cm="1">
        <f t="array" ref="W570">IFERROR(
INDEX(Forecast_Capex_Input!CN$12:CN$286,$Z570),0)</f>
        <v>0</v>
      </c>
      <c r="X570" s="209">
        <f>IFERROR(
MATCH($W570,General!$L$39:$S$39,0),1)</f>
        <v>1</v>
      </c>
      <c r="Z570" s="28" t="str">
        <f>IFERROR(
IF(MATCH($C570,Forecast_Capex_Input!$CI$12:$CI$286,1)+1&gt;MAX(Forecast_Capex_Input!$C$12:$C$286),NA,
MATCH($C570,Forecast_Capex_Input!$CI$12:$CI$286,1)+1),1)</f>
        <v>N/A</v>
      </c>
      <c r="AA570" s="28" t="str" cm="1">
        <f t="array" aca="1" ref="AA570" ca="1">IFERROR(
IF(Z569&lt;&gt;Z570,1,
IF(COUNTIF(OFFSET(AA569,0,0,-INDEX(Forecast_Capex_Input!$CG$12:$CG$286,$Z570)),AA569)=INDEX(Forecast_Capex_Input!$CG$12:$CG$286,$Z570),AA569+1,AA569)),NA)</f>
        <v>N/A</v>
      </c>
      <c r="AB570" s="28" t="str" cm="1">
        <f t="array" ref="AB570">IFERROR($C570-IF($Z570=1,1,INDEX(Forecast_Capex_Input!$CI$12:$CI$286,$Z570-1))+1,NA)</f>
        <v>N/A</v>
      </c>
      <c r="AC570" s="28" t="str" cm="1">
        <f t="array" aca="1" ref="AC570" ca="1">IFERROR(IF(AA570=1,
INDEX(Forecast_Capex_Input!$AI$10:$BB$10,SMALL(IF(INDEX(Forecast_Capex_Input!$AI$12:$BB$286,$Z570,0)&gt;0,COLUMN(Forecast_Capex_Input!$AI$10:$BB$10)-COLUMN(Forecast_Capex_Input!$AI$12)+1),ROWS(OFFSET(AC569,0,0,-$AB570)))),
OFFSET(AC569,-INDEX(Forecast_Capex_Input!$CG$12:$CG$286,$Z570)+1,0)),NA)</f>
        <v>N/A</v>
      </c>
      <c r="AD570" s="28" t="str">
        <f t="shared" ca="1" si="52"/>
        <v>N/A</v>
      </c>
      <c r="AE570" s="82" t="b">
        <f t="shared" si="56"/>
        <v>0</v>
      </c>
      <c r="AF570" s="78" t="b">
        <v>0</v>
      </c>
      <c r="AG570" s="82" t="b">
        <f t="shared" si="53"/>
        <v>1</v>
      </c>
      <c r="AI570" s="55">
        <v>0</v>
      </c>
      <c r="AJ570" s="55">
        <v>0</v>
      </c>
      <c r="AK570" s="55">
        <v>0</v>
      </c>
      <c r="AL570" s="55">
        <v>0</v>
      </c>
      <c r="AM570" s="55">
        <v>0</v>
      </c>
      <c r="AN570" s="135">
        <v>0</v>
      </c>
      <c r="AP570" s="55">
        <v>0</v>
      </c>
      <c r="AQ570" s="55">
        <v>0</v>
      </c>
      <c r="AR570" s="55">
        <v>0</v>
      </c>
      <c r="AS570" s="55">
        <v>0</v>
      </c>
      <c r="AT570" s="55">
        <v>0</v>
      </c>
      <c r="AU570" s="135">
        <v>0</v>
      </c>
      <c r="AW570" s="55">
        <v>0</v>
      </c>
      <c r="AX570" s="55">
        <v>0</v>
      </c>
      <c r="AY570" s="55">
        <v>0</v>
      </c>
      <c r="AZ570" s="55">
        <v>0</v>
      </c>
      <c r="BA570" s="55">
        <v>0</v>
      </c>
      <c r="BB570" s="135">
        <v>0</v>
      </c>
      <c r="BD570" s="55">
        <v>0</v>
      </c>
      <c r="BE570" s="55">
        <v>0</v>
      </c>
      <c r="BF570" s="55">
        <v>0</v>
      </c>
      <c r="BG570" s="55">
        <v>0</v>
      </c>
      <c r="BH570" s="55">
        <v>0</v>
      </c>
      <c r="BI570" s="135">
        <v>0</v>
      </c>
      <c r="BK570" s="55">
        <v>0</v>
      </c>
      <c r="BL570" s="55">
        <v>0</v>
      </c>
      <c r="BM570" s="55">
        <v>0</v>
      </c>
      <c r="BN570" s="55">
        <v>0</v>
      </c>
      <c r="BO570" s="55">
        <v>0</v>
      </c>
      <c r="BP570" s="135">
        <v>0</v>
      </c>
      <c r="BR570" s="147">
        <v>0</v>
      </c>
      <c r="BS570" s="147">
        <v>0</v>
      </c>
      <c r="BT570" s="147">
        <v>0</v>
      </c>
      <c r="BU570" s="147">
        <v>0</v>
      </c>
      <c r="BV570" s="147">
        <v>0</v>
      </c>
      <c r="BX570" s="55">
        <v>0</v>
      </c>
      <c r="BY570" s="55">
        <v>0</v>
      </c>
      <c r="BZ570" s="55">
        <v>0</v>
      </c>
      <c r="CA570" s="55">
        <v>0</v>
      </c>
      <c r="CB570" s="55">
        <v>0</v>
      </c>
      <c r="CC570" s="135">
        <v>0</v>
      </c>
      <c r="CE570" s="55">
        <v>0</v>
      </c>
      <c r="CF570" s="55">
        <v>0</v>
      </c>
      <c r="CG570" s="55">
        <v>0</v>
      </c>
      <c r="CH570" s="55">
        <v>0</v>
      </c>
      <c r="CI570" s="55">
        <v>0</v>
      </c>
      <c r="CJ570" s="135">
        <v>0</v>
      </c>
      <c r="CL570" s="55">
        <v>0</v>
      </c>
      <c r="CM570" s="55">
        <v>0</v>
      </c>
      <c r="CN570" s="55">
        <v>0</v>
      </c>
      <c r="CO570" s="55">
        <v>0</v>
      </c>
      <c r="CP570" s="55">
        <v>0</v>
      </c>
      <c r="CQ570" s="135">
        <v>0</v>
      </c>
      <c r="CS570" s="67">
        <v>0</v>
      </c>
      <c r="CT570" s="67">
        <v>0</v>
      </c>
      <c r="CU570" s="67">
        <v>0</v>
      </c>
      <c r="CV570" s="67">
        <v>0</v>
      </c>
      <c r="CW570" s="67">
        <v>0</v>
      </c>
      <c r="CX570" s="135">
        <v>0</v>
      </c>
      <c r="CZ570" s="55">
        <v>0</v>
      </c>
      <c r="DA570" s="55">
        <v>0</v>
      </c>
      <c r="DB570" s="55">
        <v>0</v>
      </c>
      <c r="DC570" s="55">
        <v>0</v>
      </c>
      <c r="DD570" s="55">
        <v>0</v>
      </c>
      <c r="DE570" s="135">
        <v>0</v>
      </c>
      <c r="DG570" s="43" t="b" cm="1">
        <f t="array" aca="1" ref="DG570" ca="1">OR($G570=Forecast_Capex_Input!$BF$8:$BF$10)</f>
        <v>0</v>
      </c>
      <c r="DH570" s="43" cm="1">
        <f t="array" aca="1" ref="DH570" ca="1">IFERROR(INDEX(Forecast_Capex_Input!BG$12:BG$286,$Z570)
*(INDEX(Forecast_Capex_Input!$H$12:$H$286,$Z570)=Repex),0)
*$DG570</f>
        <v>0</v>
      </c>
      <c r="DI570" s="43" cm="1">
        <f t="array" aca="1" ref="DI570" ca="1">IFERROR(INDEX(Forecast_Capex_Input!BH$12:BH$286,$Z570)
*(INDEX(Forecast_Capex_Input!$H$12:$H$286,$Z570)=Repex),0)
*$DG570</f>
        <v>0</v>
      </c>
      <c r="DJ570" s="43" cm="1">
        <f t="array" aca="1" ref="DJ570" ca="1">IFERROR(INDEX(Forecast_Capex_Input!BI$12:BI$286,$Z570)
*(INDEX(Forecast_Capex_Input!$H$12:$H$286,$Z570)=Repex),0)
*$DG570</f>
        <v>0</v>
      </c>
      <c r="DK570" s="43" cm="1">
        <f t="array" aca="1" ref="DK570" ca="1">IFERROR(INDEX(Forecast_Capex_Input!BJ$12:BJ$286,$Z570)
*(INDEX(Forecast_Capex_Input!$H$12:$H$286,$Z570)=Repex),0)
*$DG570</f>
        <v>0</v>
      </c>
      <c r="DL570" s="43" cm="1">
        <f t="array" aca="1" ref="DL570" ca="1">IFERROR(INDEX(Forecast_Capex_Input!BK$12:BK$286,$Z570)
*(INDEX(Forecast_Capex_Input!$H$12:$H$286,$Z570)=Repex),0)
*$DG570</f>
        <v>0</v>
      </c>
      <c r="DM570" s="43" cm="1">
        <f t="array" aca="1" ref="DM570" ca="1">IFERROR(INDEX(Forecast_Capex_Input!BL$12:BL$286,$Z570)
*(INDEX(Forecast_Capex_Input!$H$12:$H$286,$Z570)=Repex),0)
*$DG570</f>
        <v>0</v>
      </c>
      <c r="DO570" s="43" t="b" cm="1">
        <f t="array" aca="1" ref="DO570" ca="1">OR($G570=Forecast_Capex_Input!$BN$8:$BN$9)</f>
        <v>0</v>
      </c>
      <c r="DP570" s="43" cm="1">
        <f t="array" aca="1" ref="DP570" ca="1">IFERROR(INDEX(Forecast_Capex_Input!BO$12:BO$286,$Z570)
*(INDEX(Forecast_Capex_Input!$H$12:$H$286,$Z570)=Repex),0)
*$DO570</f>
        <v>0</v>
      </c>
      <c r="DQ570" s="43" cm="1">
        <f t="array" aca="1" ref="DQ570" ca="1">IFERROR(INDEX(Forecast_Capex_Input!BP$12:BP$286,$Z570)
*(INDEX(Forecast_Capex_Input!$H$12:$H$286,$Z570)=Repex),0)
*$DO570</f>
        <v>0</v>
      </c>
      <c r="DR570" s="43" cm="1">
        <f t="array" aca="1" ref="DR570" ca="1">IFERROR(INDEX(Forecast_Capex_Input!BQ$12:BQ$286,$Z570)
*(INDEX(Forecast_Capex_Input!$H$12:$H$286,$Z570)=Repex),0)
*$DO570</f>
        <v>0</v>
      </c>
      <c r="DS570" s="43" cm="1">
        <f t="array" aca="1" ref="DS570" ca="1">IFERROR(INDEX(Forecast_Capex_Input!BR$12:BR$286,$Z570)
*(INDEX(Forecast_Capex_Input!$H$12:$H$286,$Z570)=Repex),0)
*$DO570</f>
        <v>0</v>
      </c>
      <c r="DT570" s="43" cm="1">
        <f t="array" aca="1" ref="DT570" ca="1">IFERROR(INDEX(Forecast_Capex_Input!BS$12:BS$286,$Z570)
*(INDEX(Forecast_Capex_Input!$H$12:$H$286,$Z570)=Repex),0)
*$DO570</f>
        <v>0</v>
      </c>
      <c r="DV570" s="43" t="b" cm="1">
        <f t="array" aca="1" ref="DV570" ca="1">OR($G570=Forecast_Capex_Input!$BU$8:$BU$10)</f>
        <v>0</v>
      </c>
      <c r="DW570" s="43" cm="1">
        <f t="array" aca="1" ref="DW570" ca="1">IFERROR(INDEX(Forecast_Capex_Input!BV$12:BV$286,$Z570)
*(INDEX(Forecast_Capex_Input!$H$12:$H$286,$Z570)=Repex),0)
*$DV570</f>
        <v>0</v>
      </c>
      <c r="DX570" s="43" cm="1">
        <f t="array" aca="1" ref="DX570" ca="1">IFERROR(INDEX(Forecast_Capex_Input!BW$12:BW$286,$Z570)
*(INDEX(Forecast_Capex_Input!$H$12:$H$286,$Z570)=Repex),0)
*$DV570</f>
        <v>0</v>
      </c>
      <c r="DY570" s="43" cm="1">
        <f t="array" aca="1" ref="DY570" ca="1">IFERROR(INDEX(Forecast_Capex_Input!BX$12:BX$286,$Z570)
*(INDEX(Forecast_Capex_Input!$H$12:$H$286,$Z570)=Repex),0)
*$DV570</f>
        <v>0</v>
      </c>
      <c r="DZ570" s="43" cm="1">
        <f t="array" aca="1" ref="DZ570" ca="1">IFERROR(INDEX(Forecast_Capex_Input!BY$12:BY$286,$Z570)
*(INDEX(Forecast_Capex_Input!$H$12:$H$286,$Z570)=Repex),0)
*$DV570</f>
        <v>0</v>
      </c>
      <c r="EA570" s="43" cm="1">
        <f t="array" aca="1" ref="EA570" ca="1">IFERROR(INDEX(Forecast_Capex_Input!BZ$12:BZ$286,$Z570)
*(INDEX(Forecast_Capex_Input!$H$12:$H$286,$Z570)=Repex),0)
*$DV570</f>
        <v>0</v>
      </c>
      <c r="EB570" s="43" cm="1">
        <f t="array" aca="1" ref="EB570" ca="1">IFERROR(INDEX(Forecast_Capex_Input!CA$12:CA$286,$Z570)
*(INDEX(Forecast_Capex_Input!$H$12:$H$286,$Z570)=Repex),0)
*$DV570</f>
        <v>0</v>
      </c>
      <c r="EC570" s="43" cm="1">
        <f t="array" aca="1" ref="EC570" ca="1">IFERROR(INDEX(Forecast_Capex_Input!CB$12:CB$286,$Z570)
*(INDEX(Forecast_Capex_Input!$H$12:$H$286,$Z570)=Repex),0)
*$DV570</f>
        <v>0</v>
      </c>
      <c r="ED570" s="43" cm="1">
        <f t="array" aca="1" ref="ED570" ca="1">IFERROR(INDEX(Forecast_Capex_Input!CC$12:CC$286,$Z570)
*(INDEX(Forecast_Capex_Input!$H$12:$H$286,$Z570)=Repex),0)
*$DV570</f>
        <v>0</v>
      </c>
      <c r="EF570" s="86" t="str">
        <f t="shared" si="54"/>
        <v>N/A</v>
      </c>
      <c r="EG570" s="28" t="str">
        <f>IFERROR(RANK(EF570,EF$11:EF$1010,0)+COUNTIF(EF$11:EF570,EF570)-1,NA)</f>
        <v>N/A</v>
      </c>
    </row>
    <row r="571" spans="3:137" x14ac:dyDescent="0.2">
      <c r="C571" s="28">
        <f t="shared" si="55"/>
        <v>561</v>
      </c>
      <c r="D571" s="9" t="str" cm="1">
        <f t="array" ref="D571">IFERROR(INDEX(Forecast_Capex_Input!$D$12:$D$286,$Z571),NA)</f>
        <v>N/A</v>
      </c>
      <c r="E571" s="24" t="str" cm="1">
        <f t="array" ref="E571">IF($Z571=NA,NA,INDEX(Forecast_Capex_Input!$E$12:$E$286,$Z571))</f>
        <v>N/A</v>
      </c>
      <c r="F571" s="9" t="str" cm="1">
        <f t="array" aca="1" ref="F571" ca="1">IFERROR(INDEX(General!$E$25:$E$26,$AA571),NA)</f>
        <v>N/A</v>
      </c>
      <c r="G571" s="9" t="str" cm="1">
        <f t="array" aca="1" ref="G571" ca="1">IFERROR(INDEX(Forecast_Capex_Input!$AI$11:$BB$11,$AC571),NA)</f>
        <v>N/A</v>
      </c>
      <c r="H571" s="50" t="str" cm="1">
        <f t="array" aca="1" ref="H571" ca="1">IFERROR(INDEX(Forecast_Capex_Input!$AI$12:$BB$286,$Z571,$AC571),NA)</f>
        <v>N/A</v>
      </c>
      <c r="I571" s="150" t="str" cm="1">
        <f t="array" ref="I571">IFERROR(INDEX(Forecast_Capex_Input!$F$12:$F$286,$Z571),NA)</f>
        <v>N/A</v>
      </c>
      <c r="J571" s="150" t="str" cm="1">
        <f t="array" ref="J571">IFERROR(INDEX(Forecast_Capex_Input!G$12:G$286,$Z571),NA)</f>
        <v>N/A</v>
      </c>
      <c r="K571" s="150" t="str" cm="1">
        <f t="array" ref="K571">IFERROR(INDEX(Forecast_Capex_Input!H$12:H$286,$Z571),NA)</f>
        <v>N/A</v>
      </c>
      <c r="L571" s="150" t="str" cm="1">
        <f t="array" ref="L571">IFERROR(INDEX(Forecast_Capex_Input!I$12:I$286,$Z571),NA)</f>
        <v>N/A</v>
      </c>
      <c r="M571" s="150" t="str" cm="1">
        <f t="array" ref="M571">IFERROR(INDEX(Forecast_Capex_Input!J$12:J$286,$Z571),NA)</f>
        <v>N/A</v>
      </c>
      <c r="N571" s="150" t="str" cm="1">
        <f t="array" ref="N571">IFERROR(INDEX(Forecast_Capex_Input!K$12:K$286,$Z571),NA)</f>
        <v>N/A</v>
      </c>
      <c r="O571" s="150" t="str" cm="1">
        <f t="array" ref="O571">IFERROR(INDEX(Forecast_Capex_Input!L$12:L$286,$Z571),NA)</f>
        <v>N/A</v>
      </c>
      <c r="P571" s="150" t="str" cm="1">
        <f t="array" ref="P571">IFERROR(INDEX(Forecast_Capex_Input!M$12:M$286,$Z571),NA)</f>
        <v>N/A</v>
      </c>
      <c r="Q571" s="24" t="str" cm="1">
        <f t="array" ref="Q571">IFERROR(INDEX(Forecast_Capex_Input!N$12:N$286,$Z571),NA)</f>
        <v>N/A</v>
      </c>
      <c r="R571" s="190" cm="1">
        <f t="array" ref="R571">IFERROR(INDEX(Forecast_Capex_Input!O$12:O$286,$Z571),0)</f>
        <v>0</v>
      </c>
      <c r="S571" s="24" cm="1">
        <f t="array" ref="S571">IFERROR(INDEX(Forecast_Capex_Input!P$12:P$286,$Z571),0)</f>
        <v>0</v>
      </c>
      <c r="T571" s="150" t="str" cm="1">
        <f t="array" aca="1" ref="T571" ca="1">IFERROR(INDEX(General!$K$91:$K$110,$AC571),NA)</f>
        <v>N/A</v>
      </c>
      <c r="U571" s="43" cm="1">
        <f t="array" aca="1" ref="U571" ca="1">IFERROR(
IF($F571=General!$E$25,INDEX(Forecast_Capex_Input!S$12:S$286,$Z571),
INDEX(Forecast_Capex_Input!T$12:T$286,$Z571)),0)</f>
        <v>0</v>
      </c>
      <c r="V571" s="82" t="b">
        <f>IFERROR(INDEX(Overheads!$T$19:$T$26,MATCH($I571,Overheads!$E$19:$E$26,0)),FALSE)</f>
        <v>0</v>
      </c>
      <c r="W571" s="209" cm="1">
        <f t="array" ref="W571">IFERROR(
INDEX(Forecast_Capex_Input!CN$12:CN$286,$Z571),0)</f>
        <v>0</v>
      </c>
      <c r="X571" s="209">
        <f>IFERROR(
MATCH($W571,General!$L$39:$S$39,0),1)</f>
        <v>1</v>
      </c>
      <c r="Z571" s="28" t="str">
        <f>IFERROR(
IF(MATCH($C571,Forecast_Capex_Input!$CI$12:$CI$286,1)+1&gt;MAX(Forecast_Capex_Input!$C$12:$C$286),NA,
MATCH($C571,Forecast_Capex_Input!$CI$12:$CI$286,1)+1),1)</f>
        <v>N/A</v>
      </c>
      <c r="AA571" s="28" t="str" cm="1">
        <f t="array" aca="1" ref="AA571" ca="1">IFERROR(
IF(Z570&lt;&gt;Z571,1,
IF(COUNTIF(OFFSET(AA570,0,0,-INDEX(Forecast_Capex_Input!$CG$12:$CG$286,$Z571)),AA570)=INDEX(Forecast_Capex_Input!$CG$12:$CG$286,$Z571),AA570+1,AA570)),NA)</f>
        <v>N/A</v>
      </c>
      <c r="AB571" s="28" t="str" cm="1">
        <f t="array" ref="AB571">IFERROR($C571-IF($Z571=1,1,INDEX(Forecast_Capex_Input!$CI$12:$CI$286,$Z571-1))+1,NA)</f>
        <v>N/A</v>
      </c>
      <c r="AC571" s="28" t="str" cm="1">
        <f t="array" aca="1" ref="AC571" ca="1">IFERROR(IF(AA571=1,
INDEX(Forecast_Capex_Input!$AI$10:$BB$10,SMALL(IF(INDEX(Forecast_Capex_Input!$AI$12:$BB$286,$Z571,0)&gt;0,COLUMN(Forecast_Capex_Input!$AI$10:$BB$10)-COLUMN(Forecast_Capex_Input!$AI$12)+1),ROWS(OFFSET(AC570,0,0,-$AB571)))),
OFFSET(AC570,-INDEX(Forecast_Capex_Input!$CG$12:$CG$286,$Z571)+1,0)),NA)</f>
        <v>N/A</v>
      </c>
      <c r="AD571" s="28" t="str">
        <f t="shared" ca="1" si="52"/>
        <v>N/A</v>
      </c>
      <c r="AE571" s="82" t="b">
        <f t="shared" si="56"/>
        <v>0</v>
      </c>
      <c r="AF571" s="78" t="b">
        <v>0</v>
      </c>
      <c r="AG571" s="82" t="b">
        <f t="shared" si="53"/>
        <v>1</v>
      </c>
      <c r="AI571" s="55">
        <v>0</v>
      </c>
      <c r="AJ571" s="55">
        <v>0</v>
      </c>
      <c r="AK571" s="55">
        <v>0</v>
      </c>
      <c r="AL571" s="55">
        <v>0</v>
      </c>
      <c r="AM571" s="55">
        <v>0</v>
      </c>
      <c r="AN571" s="135">
        <v>0</v>
      </c>
      <c r="AP571" s="55">
        <v>0</v>
      </c>
      <c r="AQ571" s="55">
        <v>0</v>
      </c>
      <c r="AR571" s="55">
        <v>0</v>
      </c>
      <c r="AS571" s="55">
        <v>0</v>
      </c>
      <c r="AT571" s="55">
        <v>0</v>
      </c>
      <c r="AU571" s="135">
        <v>0</v>
      </c>
      <c r="AW571" s="55">
        <v>0</v>
      </c>
      <c r="AX571" s="55">
        <v>0</v>
      </c>
      <c r="AY571" s="55">
        <v>0</v>
      </c>
      <c r="AZ571" s="55">
        <v>0</v>
      </c>
      <c r="BA571" s="55">
        <v>0</v>
      </c>
      <c r="BB571" s="135">
        <v>0</v>
      </c>
      <c r="BD571" s="55">
        <v>0</v>
      </c>
      <c r="BE571" s="55">
        <v>0</v>
      </c>
      <c r="BF571" s="55">
        <v>0</v>
      </c>
      <c r="BG571" s="55">
        <v>0</v>
      </c>
      <c r="BH571" s="55">
        <v>0</v>
      </c>
      <c r="BI571" s="135">
        <v>0</v>
      </c>
      <c r="BK571" s="55">
        <v>0</v>
      </c>
      <c r="BL571" s="55">
        <v>0</v>
      </c>
      <c r="BM571" s="55">
        <v>0</v>
      </c>
      <c r="BN571" s="55">
        <v>0</v>
      </c>
      <c r="BO571" s="55">
        <v>0</v>
      </c>
      <c r="BP571" s="135">
        <v>0</v>
      </c>
      <c r="BR571" s="147">
        <v>0</v>
      </c>
      <c r="BS571" s="147">
        <v>0</v>
      </c>
      <c r="BT571" s="147">
        <v>0</v>
      </c>
      <c r="BU571" s="147">
        <v>0</v>
      </c>
      <c r="BV571" s="147">
        <v>0</v>
      </c>
      <c r="BX571" s="55">
        <v>0</v>
      </c>
      <c r="BY571" s="55">
        <v>0</v>
      </c>
      <c r="BZ571" s="55">
        <v>0</v>
      </c>
      <c r="CA571" s="55">
        <v>0</v>
      </c>
      <c r="CB571" s="55">
        <v>0</v>
      </c>
      <c r="CC571" s="135">
        <v>0</v>
      </c>
      <c r="CE571" s="55">
        <v>0</v>
      </c>
      <c r="CF571" s="55">
        <v>0</v>
      </c>
      <c r="CG571" s="55">
        <v>0</v>
      </c>
      <c r="CH571" s="55">
        <v>0</v>
      </c>
      <c r="CI571" s="55">
        <v>0</v>
      </c>
      <c r="CJ571" s="135">
        <v>0</v>
      </c>
      <c r="CL571" s="55">
        <v>0</v>
      </c>
      <c r="CM571" s="55">
        <v>0</v>
      </c>
      <c r="CN571" s="55">
        <v>0</v>
      </c>
      <c r="CO571" s="55">
        <v>0</v>
      </c>
      <c r="CP571" s="55">
        <v>0</v>
      </c>
      <c r="CQ571" s="135">
        <v>0</v>
      </c>
      <c r="CS571" s="67">
        <v>0</v>
      </c>
      <c r="CT571" s="67">
        <v>0</v>
      </c>
      <c r="CU571" s="67">
        <v>0</v>
      </c>
      <c r="CV571" s="67">
        <v>0</v>
      </c>
      <c r="CW571" s="67">
        <v>0</v>
      </c>
      <c r="CX571" s="135">
        <v>0</v>
      </c>
      <c r="CZ571" s="55">
        <v>0</v>
      </c>
      <c r="DA571" s="55">
        <v>0</v>
      </c>
      <c r="DB571" s="55">
        <v>0</v>
      </c>
      <c r="DC571" s="55">
        <v>0</v>
      </c>
      <c r="DD571" s="55">
        <v>0</v>
      </c>
      <c r="DE571" s="135">
        <v>0</v>
      </c>
      <c r="DG571" s="43" t="b" cm="1">
        <f t="array" aca="1" ref="DG571" ca="1">OR($G571=Forecast_Capex_Input!$BF$8:$BF$10)</f>
        <v>0</v>
      </c>
      <c r="DH571" s="43" cm="1">
        <f t="array" aca="1" ref="DH571" ca="1">IFERROR(INDEX(Forecast_Capex_Input!BG$12:BG$286,$Z571)
*(INDEX(Forecast_Capex_Input!$H$12:$H$286,$Z571)=Repex),0)
*$DG571</f>
        <v>0</v>
      </c>
      <c r="DI571" s="43" cm="1">
        <f t="array" aca="1" ref="DI571" ca="1">IFERROR(INDEX(Forecast_Capex_Input!BH$12:BH$286,$Z571)
*(INDEX(Forecast_Capex_Input!$H$12:$H$286,$Z571)=Repex),0)
*$DG571</f>
        <v>0</v>
      </c>
      <c r="DJ571" s="43" cm="1">
        <f t="array" aca="1" ref="DJ571" ca="1">IFERROR(INDEX(Forecast_Capex_Input!BI$12:BI$286,$Z571)
*(INDEX(Forecast_Capex_Input!$H$12:$H$286,$Z571)=Repex),0)
*$DG571</f>
        <v>0</v>
      </c>
      <c r="DK571" s="43" cm="1">
        <f t="array" aca="1" ref="DK571" ca="1">IFERROR(INDEX(Forecast_Capex_Input!BJ$12:BJ$286,$Z571)
*(INDEX(Forecast_Capex_Input!$H$12:$H$286,$Z571)=Repex),0)
*$DG571</f>
        <v>0</v>
      </c>
      <c r="DL571" s="43" cm="1">
        <f t="array" aca="1" ref="DL571" ca="1">IFERROR(INDEX(Forecast_Capex_Input!BK$12:BK$286,$Z571)
*(INDEX(Forecast_Capex_Input!$H$12:$H$286,$Z571)=Repex),0)
*$DG571</f>
        <v>0</v>
      </c>
      <c r="DM571" s="43" cm="1">
        <f t="array" aca="1" ref="DM571" ca="1">IFERROR(INDEX(Forecast_Capex_Input!BL$12:BL$286,$Z571)
*(INDEX(Forecast_Capex_Input!$H$12:$H$286,$Z571)=Repex),0)
*$DG571</f>
        <v>0</v>
      </c>
      <c r="DO571" s="43" t="b" cm="1">
        <f t="array" aca="1" ref="DO571" ca="1">OR($G571=Forecast_Capex_Input!$BN$8:$BN$9)</f>
        <v>0</v>
      </c>
      <c r="DP571" s="43" cm="1">
        <f t="array" aca="1" ref="DP571" ca="1">IFERROR(INDEX(Forecast_Capex_Input!BO$12:BO$286,$Z571)
*(INDEX(Forecast_Capex_Input!$H$12:$H$286,$Z571)=Repex),0)
*$DO571</f>
        <v>0</v>
      </c>
      <c r="DQ571" s="43" cm="1">
        <f t="array" aca="1" ref="DQ571" ca="1">IFERROR(INDEX(Forecast_Capex_Input!BP$12:BP$286,$Z571)
*(INDEX(Forecast_Capex_Input!$H$12:$H$286,$Z571)=Repex),0)
*$DO571</f>
        <v>0</v>
      </c>
      <c r="DR571" s="43" cm="1">
        <f t="array" aca="1" ref="DR571" ca="1">IFERROR(INDEX(Forecast_Capex_Input!BQ$12:BQ$286,$Z571)
*(INDEX(Forecast_Capex_Input!$H$12:$H$286,$Z571)=Repex),0)
*$DO571</f>
        <v>0</v>
      </c>
      <c r="DS571" s="43" cm="1">
        <f t="array" aca="1" ref="DS571" ca="1">IFERROR(INDEX(Forecast_Capex_Input!BR$12:BR$286,$Z571)
*(INDEX(Forecast_Capex_Input!$H$12:$H$286,$Z571)=Repex),0)
*$DO571</f>
        <v>0</v>
      </c>
      <c r="DT571" s="43" cm="1">
        <f t="array" aca="1" ref="DT571" ca="1">IFERROR(INDEX(Forecast_Capex_Input!BS$12:BS$286,$Z571)
*(INDEX(Forecast_Capex_Input!$H$12:$H$286,$Z571)=Repex),0)
*$DO571</f>
        <v>0</v>
      </c>
      <c r="DV571" s="43" t="b" cm="1">
        <f t="array" aca="1" ref="DV571" ca="1">OR($G571=Forecast_Capex_Input!$BU$8:$BU$10)</f>
        <v>0</v>
      </c>
      <c r="DW571" s="43" cm="1">
        <f t="array" aca="1" ref="DW571" ca="1">IFERROR(INDEX(Forecast_Capex_Input!BV$12:BV$286,$Z571)
*(INDEX(Forecast_Capex_Input!$H$12:$H$286,$Z571)=Repex),0)
*$DV571</f>
        <v>0</v>
      </c>
      <c r="DX571" s="43" cm="1">
        <f t="array" aca="1" ref="DX571" ca="1">IFERROR(INDEX(Forecast_Capex_Input!BW$12:BW$286,$Z571)
*(INDEX(Forecast_Capex_Input!$H$12:$H$286,$Z571)=Repex),0)
*$DV571</f>
        <v>0</v>
      </c>
      <c r="DY571" s="43" cm="1">
        <f t="array" aca="1" ref="DY571" ca="1">IFERROR(INDEX(Forecast_Capex_Input!BX$12:BX$286,$Z571)
*(INDEX(Forecast_Capex_Input!$H$12:$H$286,$Z571)=Repex),0)
*$DV571</f>
        <v>0</v>
      </c>
      <c r="DZ571" s="43" cm="1">
        <f t="array" aca="1" ref="DZ571" ca="1">IFERROR(INDEX(Forecast_Capex_Input!BY$12:BY$286,$Z571)
*(INDEX(Forecast_Capex_Input!$H$12:$H$286,$Z571)=Repex),0)
*$DV571</f>
        <v>0</v>
      </c>
      <c r="EA571" s="43" cm="1">
        <f t="array" aca="1" ref="EA571" ca="1">IFERROR(INDEX(Forecast_Capex_Input!BZ$12:BZ$286,$Z571)
*(INDEX(Forecast_Capex_Input!$H$12:$H$286,$Z571)=Repex),0)
*$DV571</f>
        <v>0</v>
      </c>
      <c r="EB571" s="43" cm="1">
        <f t="array" aca="1" ref="EB571" ca="1">IFERROR(INDEX(Forecast_Capex_Input!CA$12:CA$286,$Z571)
*(INDEX(Forecast_Capex_Input!$H$12:$H$286,$Z571)=Repex),0)
*$DV571</f>
        <v>0</v>
      </c>
      <c r="EC571" s="43" cm="1">
        <f t="array" aca="1" ref="EC571" ca="1">IFERROR(INDEX(Forecast_Capex_Input!CB$12:CB$286,$Z571)
*(INDEX(Forecast_Capex_Input!$H$12:$H$286,$Z571)=Repex),0)
*$DV571</f>
        <v>0</v>
      </c>
      <c r="ED571" s="43" cm="1">
        <f t="array" aca="1" ref="ED571" ca="1">IFERROR(INDEX(Forecast_Capex_Input!CC$12:CC$286,$Z571)
*(INDEX(Forecast_Capex_Input!$H$12:$H$286,$Z571)=Repex),0)
*$DV571</f>
        <v>0</v>
      </c>
      <c r="EF571" s="86" t="str">
        <f t="shared" si="54"/>
        <v>N/A</v>
      </c>
      <c r="EG571" s="28" t="str">
        <f>IFERROR(RANK(EF571,EF$11:EF$1010,0)+COUNTIF(EF$11:EF571,EF571)-1,NA)</f>
        <v>N/A</v>
      </c>
    </row>
    <row r="572" spans="3:137" x14ac:dyDescent="0.2">
      <c r="C572" s="28">
        <f t="shared" si="55"/>
        <v>562</v>
      </c>
      <c r="D572" s="9" t="str" cm="1">
        <f t="array" ref="D572">IFERROR(INDEX(Forecast_Capex_Input!$D$12:$D$286,$Z572),NA)</f>
        <v>N/A</v>
      </c>
      <c r="E572" s="24" t="str" cm="1">
        <f t="array" ref="E572">IF($Z572=NA,NA,INDEX(Forecast_Capex_Input!$E$12:$E$286,$Z572))</f>
        <v>N/A</v>
      </c>
      <c r="F572" s="9" t="str" cm="1">
        <f t="array" aca="1" ref="F572" ca="1">IFERROR(INDEX(General!$E$25:$E$26,$AA572),NA)</f>
        <v>N/A</v>
      </c>
      <c r="G572" s="9" t="str" cm="1">
        <f t="array" aca="1" ref="G572" ca="1">IFERROR(INDEX(Forecast_Capex_Input!$AI$11:$BB$11,$AC572),NA)</f>
        <v>N/A</v>
      </c>
      <c r="H572" s="50" t="str" cm="1">
        <f t="array" aca="1" ref="H572" ca="1">IFERROR(INDEX(Forecast_Capex_Input!$AI$12:$BB$286,$Z572,$AC572),NA)</f>
        <v>N/A</v>
      </c>
      <c r="I572" s="150" t="str" cm="1">
        <f t="array" ref="I572">IFERROR(INDEX(Forecast_Capex_Input!$F$12:$F$286,$Z572),NA)</f>
        <v>N/A</v>
      </c>
      <c r="J572" s="150" t="str" cm="1">
        <f t="array" ref="J572">IFERROR(INDEX(Forecast_Capex_Input!G$12:G$286,$Z572),NA)</f>
        <v>N/A</v>
      </c>
      <c r="K572" s="150" t="str" cm="1">
        <f t="array" ref="K572">IFERROR(INDEX(Forecast_Capex_Input!H$12:H$286,$Z572),NA)</f>
        <v>N/A</v>
      </c>
      <c r="L572" s="150" t="str" cm="1">
        <f t="array" ref="L572">IFERROR(INDEX(Forecast_Capex_Input!I$12:I$286,$Z572),NA)</f>
        <v>N/A</v>
      </c>
      <c r="M572" s="150" t="str" cm="1">
        <f t="array" ref="M572">IFERROR(INDEX(Forecast_Capex_Input!J$12:J$286,$Z572),NA)</f>
        <v>N/A</v>
      </c>
      <c r="N572" s="150" t="str" cm="1">
        <f t="array" ref="N572">IFERROR(INDEX(Forecast_Capex_Input!K$12:K$286,$Z572),NA)</f>
        <v>N/A</v>
      </c>
      <c r="O572" s="150" t="str" cm="1">
        <f t="array" ref="O572">IFERROR(INDEX(Forecast_Capex_Input!L$12:L$286,$Z572),NA)</f>
        <v>N/A</v>
      </c>
      <c r="P572" s="150" t="str" cm="1">
        <f t="array" ref="P572">IFERROR(INDEX(Forecast_Capex_Input!M$12:M$286,$Z572),NA)</f>
        <v>N/A</v>
      </c>
      <c r="Q572" s="24" t="str" cm="1">
        <f t="array" ref="Q572">IFERROR(INDEX(Forecast_Capex_Input!N$12:N$286,$Z572),NA)</f>
        <v>N/A</v>
      </c>
      <c r="R572" s="190" cm="1">
        <f t="array" ref="R572">IFERROR(INDEX(Forecast_Capex_Input!O$12:O$286,$Z572),0)</f>
        <v>0</v>
      </c>
      <c r="S572" s="24" cm="1">
        <f t="array" ref="S572">IFERROR(INDEX(Forecast_Capex_Input!P$12:P$286,$Z572),0)</f>
        <v>0</v>
      </c>
      <c r="T572" s="150" t="str" cm="1">
        <f t="array" aca="1" ref="T572" ca="1">IFERROR(INDEX(General!$K$91:$K$110,$AC572),NA)</f>
        <v>N/A</v>
      </c>
      <c r="U572" s="43" cm="1">
        <f t="array" aca="1" ref="U572" ca="1">IFERROR(
IF($F572=General!$E$25,INDEX(Forecast_Capex_Input!S$12:S$286,$Z572),
INDEX(Forecast_Capex_Input!T$12:T$286,$Z572)),0)</f>
        <v>0</v>
      </c>
      <c r="V572" s="82" t="b">
        <f>IFERROR(INDEX(Overheads!$T$19:$T$26,MATCH($I572,Overheads!$E$19:$E$26,0)),FALSE)</f>
        <v>0</v>
      </c>
      <c r="W572" s="209" cm="1">
        <f t="array" ref="W572">IFERROR(
INDEX(Forecast_Capex_Input!CN$12:CN$286,$Z572),0)</f>
        <v>0</v>
      </c>
      <c r="X572" s="209">
        <f>IFERROR(
MATCH($W572,General!$L$39:$S$39,0),1)</f>
        <v>1</v>
      </c>
      <c r="Z572" s="28" t="str">
        <f>IFERROR(
IF(MATCH($C572,Forecast_Capex_Input!$CI$12:$CI$286,1)+1&gt;MAX(Forecast_Capex_Input!$C$12:$C$286),NA,
MATCH($C572,Forecast_Capex_Input!$CI$12:$CI$286,1)+1),1)</f>
        <v>N/A</v>
      </c>
      <c r="AA572" s="28" t="str" cm="1">
        <f t="array" aca="1" ref="AA572" ca="1">IFERROR(
IF(Z571&lt;&gt;Z572,1,
IF(COUNTIF(OFFSET(AA571,0,0,-INDEX(Forecast_Capex_Input!$CG$12:$CG$286,$Z572)),AA571)=INDEX(Forecast_Capex_Input!$CG$12:$CG$286,$Z572),AA571+1,AA571)),NA)</f>
        <v>N/A</v>
      </c>
      <c r="AB572" s="28" t="str" cm="1">
        <f t="array" ref="AB572">IFERROR($C572-IF($Z572=1,1,INDEX(Forecast_Capex_Input!$CI$12:$CI$286,$Z572-1))+1,NA)</f>
        <v>N/A</v>
      </c>
      <c r="AC572" s="28" t="str" cm="1">
        <f t="array" aca="1" ref="AC572" ca="1">IFERROR(IF(AA572=1,
INDEX(Forecast_Capex_Input!$AI$10:$BB$10,SMALL(IF(INDEX(Forecast_Capex_Input!$AI$12:$BB$286,$Z572,0)&gt;0,COLUMN(Forecast_Capex_Input!$AI$10:$BB$10)-COLUMN(Forecast_Capex_Input!$AI$12)+1),ROWS(OFFSET(AC571,0,0,-$AB572)))),
OFFSET(AC571,-INDEX(Forecast_Capex_Input!$CG$12:$CG$286,$Z572)+1,0)),NA)</f>
        <v>N/A</v>
      </c>
      <c r="AD572" s="28" t="str">
        <f t="shared" ca="1" si="52"/>
        <v>N/A</v>
      </c>
      <c r="AE572" s="82" t="b">
        <f t="shared" si="56"/>
        <v>0</v>
      </c>
      <c r="AF572" s="78" t="b">
        <v>0</v>
      </c>
      <c r="AG572" s="82" t="b">
        <f t="shared" si="53"/>
        <v>1</v>
      </c>
      <c r="AI572" s="55">
        <v>0</v>
      </c>
      <c r="AJ572" s="55">
        <v>0</v>
      </c>
      <c r="AK572" s="55">
        <v>0</v>
      </c>
      <c r="AL572" s="55">
        <v>0</v>
      </c>
      <c r="AM572" s="55">
        <v>0</v>
      </c>
      <c r="AN572" s="135">
        <v>0</v>
      </c>
      <c r="AP572" s="55">
        <v>0</v>
      </c>
      <c r="AQ572" s="55">
        <v>0</v>
      </c>
      <c r="AR572" s="55">
        <v>0</v>
      </c>
      <c r="AS572" s="55">
        <v>0</v>
      </c>
      <c r="AT572" s="55">
        <v>0</v>
      </c>
      <c r="AU572" s="135">
        <v>0</v>
      </c>
      <c r="AW572" s="55">
        <v>0</v>
      </c>
      <c r="AX572" s="55">
        <v>0</v>
      </c>
      <c r="AY572" s="55">
        <v>0</v>
      </c>
      <c r="AZ572" s="55">
        <v>0</v>
      </c>
      <c r="BA572" s="55">
        <v>0</v>
      </c>
      <c r="BB572" s="135">
        <v>0</v>
      </c>
      <c r="BD572" s="55">
        <v>0</v>
      </c>
      <c r="BE572" s="55">
        <v>0</v>
      </c>
      <c r="BF572" s="55">
        <v>0</v>
      </c>
      <c r="BG572" s="55">
        <v>0</v>
      </c>
      <c r="BH572" s="55">
        <v>0</v>
      </c>
      <c r="BI572" s="135">
        <v>0</v>
      </c>
      <c r="BK572" s="55">
        <v>0</v>
      </c>
      <c r="BL572" s="55">
        <v>0</v>
      </c>
      <c r="BM572" s="55">
        <v>0</v>
      </c>
      <c r="BN572" s="55">
        <v>0</v>
      </c>
      <c r="BO572" s="55">
        <v>0</v>
      </c>
      <c r="BP572" s="135">
        <v>0</v>
      </c>
      <c r="BR572" s="147">
        <v>0</v>
      </c>
      <c r="BS572" s="147">
        <v>0</v>
      </c>
      <c r="BT572" s="147">
        <v>0</v>
      </c>
      <c r="BU572" s="147">
        <v>0</v>
      </c>
      <c r="BV572" s="147">
        <v>0</v>
      </c>
      <c r="BX572" s="55">
        <v>0</v>
      </c>
      <c r="BY572" s="55">
        <v>0</v>
      </c>
      <c r="BZ572" s="55">
        <v>0</v>
      </c>
      <c r="CA572" s="55">
        <v>0</v>
      </c>
      <c r="CB572" s="55">
        <v>0</v>
      </c>
      <c r="CC572" s="135">
        <v>0</v>
      </c>
      <c r="CE572" s="55">
        <v>0</v>
      </c>
      <c r="CF572" s="55">
        <v>0</v>
      </c>
      <c r="CG572" s="55">
        <v>0</v>
      </c>
      <c r="CH572" s="55">
        <v>0</v>
      </c>
      <c r="CI572" s="55">
        <v>0</v>
      </c>
      <c r="CJ572" s="135">
        <v>0</v>
      </c>
      <c r="CL572" s="55">
        <v>0</v>
      </c>
      <c r="CM572" s="55">
        <v>0</v>
      </c>
      <c r="CN572" s="55">
        <v>0</v>
      </c>
      <c r="CO572" s="55">
        <v>0</v>
      </c>
      <c r="CP572" s="55">
        <v>0</v>
      </c>
      <c r="CQ572" s="135">
        <v>0</v>
      </c>
      <c r="CS572" s="67">
        <v>0</v>
      </c>
      <c r="CT572" s="67">
        <v>0</v>
      </c>
      <c r="CU572" s="67">
        <v>0</v>
      </c>
      <c r="CV572" s="67">
        <v>0</v>
      </c>
      <c r="CW572" s="67">
        <v>0</v>
      </c>
      <c r="CX572" s="135">
        <v>0</v>
      </c>
      <c r="CZ572" s="55">
        <v>0</v>
      </c>
      <c r="DA572" s="55">
        <v>0</v>
      </c>
      <c r="DB572" s="55">
        <v>0</v>
      </c>
      <c r="DC572" s="55">
        <v>0</v>
      </c>
      <c r="DD572" s="55">
        <v>0</v>
      </c>
      <c r="DE572" s="135">
        <v>0</v>
      </c>
      <c r="DG572" s="43" t="b" cm="1">
        <f t="array" aca="1" ref="DG572" ca="1">OR($G572=Forecast_Capex_Input!$BF$8:$BF$10)</f>
        <v>0</v>
      </c>
      <c r="DH572" s="43" cm="1">
        <f t="array" aca="1" ref="DH572" ca="1">IFERROR(INDEX(Forecast_Capex_Input!BG$12:BG$286,$Z572)
*(INDEX(Forecast_Capex_Input!$H$12:$H$286,$Z572)=Repex),0)
*$DG572</f>
        <v>0</v>
      </c>
      <c r="DI572" s="43" cm="1">
        <f t="array" aca="1" ref="DI572" ca="1">IFERROR(INDEX(Forecast_Capex_Input!BH$12:BH$286,$Z572)
*(INDEX(Forecast_Capex_Input!$H$12:$H$286,$Z572)=Repex),0)
*$DG572</f>
        <v>0</v>
      </c>
      <c r="DJ572" s="43" cm="1">
        <f t="array" aca="1" ref="DJ572" ca="1">IFERROR(INDEX(Forecast_Capex_Input!BI$12:BI$286,$Z572)
*(INDEX(Forecast_Capex_Input!$H$12:$H$286,$Z572)=Repex),0)
*$DG572</f>
        <v>0</v>
      </c>
      <c r="DK572" s="43" cm="1">
        <f t="array" aca="1" ref="DK572" ca="1">IFERROR(INDEX(Forecast_Capex_Input!BJ$12:BJ$286,$Z572)
*(INDEX(Forecast_Capex_Input!$H$12:$H$286,$Z572)=Repex),0)
*$DG572</f>
        <v>0</v>
      </c>
      <c r="DL572" s="43" cm="1">
        <f t="array" aca="1" ref="DL572" ca="1">IFERROR(INDEX(Forecast_Capex_Input!BK$12:BK$286,$Z572)
*(INDEX(Forecast_Capex_Input!$H$12:$H$286,$Z572)=Repex),0)
*$DG572</f>
        <v>0</v>
      </c>
      <c r="DM572" s="43" cm="1">
        <f t="array" aca="1" ref="DM572" ca="1">IFERROR(INDEX(Forecast_Capex_Input!BL$12:BL$286,$Z572)
*(INDEX(Forecast_Capex_Input!$H$12:$H$286,$Z572)=Repex),0)
*$DG572</f>
        <v>0</v>
      </c>
      <c r="DO572" s="43" t="b" cm="1">
        <f t="array" aca="1" ref="DO572" ca="1">OR($G572=Forecast_Capex_Input!$BN$8:$BN$9)</f>
        <v>0</v>
      </c>
      <c r="DP572" s="43" cm="1">
        <f t="array" aca="1" ref="DP572" ca="1">IFERROR(INDEX(Forecast_Capex_Input!BO$12:BO$286,$Z572)
*(INDEX(Forecast_Capex_Input!$H$12:$H$286,$Z572)=Repex),0)
*$DO572</f>
        <v>0</v>
      </c>
      <c r="DQ572" s="43" cm="1">
        <f t="array" aca="1" ref="DQ572" ca="1">IFERROR(INDEX(Forecast_Capex_Input!BP$12:BP$286,$Z572)
*(INDEX(Forecast_Capex_Input!$H$12:$H$286,$Z572)=Repex),0)
*$DO572</f>
        <v>0</v>
      </c>
      <c r="DR572" s="43" cm="1">
        <f t="array" aca="1" ref="DR572" ca="1">IFERROR(INDEX(Forecast_Capex_Input!BQ$12:BQ$286,$Z572)
*(INDEX(Forecast_Capex_Input!$H$12:$H$286,$Z572)=Repex),0)
*$DO572</f>
        <v>0</v>
      </c>
      <c r="DS572" s="43" cm="1">
        <f t="array" aca="1" ref="DS572" ca="1">IFERROR(INDEX(Forecast_Capex_Input!BR$12:BR$286,$Z572)
*(INDEX(Forecast_Capex_Input!$H$12:$H$286,$Z572)=Repex),0)
*$DO572</f>
        <v>0</v>
      </c>
      <c r="DT572" s="43" cm="1">
        <f t="array" aca="1" ref="DT572" ca="1">IFERROR(INDEX(Forecast_Capex_Input!BS$12:BS$286,$Z572)
*(INDEX(Forecast_Capex_Input!$H$12:$H$286,$Z572)=Repex),0)
*$DO572</f>
        <v>0</v>
      </c>
      <c r="DV572" s="43" t="b" cm="1">
        <f t="array" aca="1" ref="DV572" ca="1">OR($G572=Forecast_Capex_Input!$BU$8:$BU$10)</f>
        <v>0</v>
      </c>
      <c r="DW572" s="43" cm="1">
        <f t="array" aca="1" ref="DW572" ca="1">IFERROR(INDEX(Forecast_Capex_Input!BV$12:BV$286,$Z572)
*(INDEX(Forecast_Capex_Input!$H$12:$H$286,$Z572)=Repex),0)
*$DV572</f>
        <v>0</v>
      </c>
      <c r="DX572" s="43" cm="1">
        <f t="array" aca="1" ref="DX572" ca="1">IFERROR(INDEX(Forecast_Capex_Input!BW$12:BW$286,$Z572)
*(INDEX(Forecast_Capex_Input!$H$12:$H$286,$Z572)=Repex),0)
*$DV572</f>
        <v>0</v>
      </c>
      <c r="DY572" s="43" cm="1">
        <f t="array" aca="1" ref="DY572" ca="1">IFERROR(INDEX(Forecast_Capex_Input!BX$12:BX$286,$Z572)
*(INDEX(Forecast_Capex_Input!$H$12:$H$286,$Z572)=Repex),0)
*$DV572</f>
        <v>0</v>
      </c>
      <c r="DZ572" s="43" cm="1">
        <f t="array" aca="1" ref="DZ572" ca="1">IFERROR(INDEX(Forecast_Capex_Input!BY$12:BY$286,$Z572)
*(INDEX(Forecast_Capex_Input!$H$12:$H$286,$Z572)=Repex),0)
*$DV572</f>
        <v>0</v>
      </c>
      <c r="EA572" s="43" cm="1">
        <f t="array" aca="1" ref="EA572" ca="1">IFERROR(INDEX(Forecast_Capex_Input!BZ$12:BZ$286,$Z572)
*(INDEX(Forecast_Capex_Input!$H$12:$H$286,$Z572)=Repex),0)
*$DV572</f>
        <v>0</v>
      </c>
      <c r="EB572" s="43" cm="1">
        <f t="array" aca="1" ref="EB572" ca="1">IFERROR(INDEX(Forecast_Capex_Input!CA$12:CA$286,$Z572)
*(INDEX(Forecast_Capex_Input!$H$12:$H$286,$Z572)=Repex),0)
*$DV572</f>
        <v>0</v>
      </c>
      <c r="EC572" s="43" cm="1">
        <f t="array" aca="1" ref="EC572" ca="1">IFERROR(INDEX(Forecast_Capex_Input!CB$12:CB$286,$Z572)
*(INDEX(Forecast_Capex_Input!$H$12:$H$286,$Z572)=Repex),0)
*$DV572</f>
        <v>0</v>
      </c>
      <c r="ED572" s="43" cm="1">
        <f t="array" aca="1" ref="ED572" ca="1">IFERROR(INDEX(Forecast_Capex_Input!CC$12:CC$286,$Z572)
*(INDEX(Forecast_Capex_Input!$H$12:$H$286,$Z572)=Repex),0)
*$DV572</f>
        <v>0</v>
      </c>
      <c r="EF572" s="86" t="str">
        <f t="shared" si="54"/>
        <v>N/A</v>
      </c>
      <c r="EG572" s="28" t="str">
        <f>IFERROR(RANK(EF572,EF$11:EF$1010,0)+COUNTIF(EF$11:EF572,EF572)-1,NA)</f>
        <v>N/A</v>
      </c>
    </row>
    <row r="573" spans="3:137" x14ac:dyDescent="0.2">
      <c r="C573" s="28">
        <f t="shared" si="55"/>
        <v>563</v>
      </c>
      <c r="D573" s="9" t="str" cm="1">
        <f t="array" ref="D573">IFERROR(INDEX(Forecast_Capex_Input!$D$12:$D$286,$Z573),NA)</f>
        <v>N/A</v>
      </c>
      <c r="E573" s="24" t="str" cm="1">
        <f t="array" ref="E573">IF($Z573=NA,NA,INDEX(Forecast_Capex_Input!$E$12:$E$286,$Z573))</f>
        <v>N/A</v>
      </c>
      <c r="F573" s="9" t="str" cm="1">
        <f t="array" aca="1" ref="F573" ca="1">IFERROR(INDEX(General!$E$25:$E$26,$AA573),NA)</f>
        <v>N/A</v>
      </c>
      <c r="G573" s="9" t="str" cm="1">
        <f t="array" aca="1" ref="G573" ca="1">IFERROR(INDEX(Forecast_Capex_Input!$AI$11:$BB$11,$AC573),NA)</f>
        <v>N/A</v>
      </c>
      <c r="H573" s="50" t="str" cm="1">
        <f t="array" aca="1" ref="H573" ca="1">IFERROR(INDEX(Forecast_Capex_Input!$AI$12:$BB$286,$Z573,$AC573),NA)</f>
        <v>N/A</v>
      </c>
      <c r="I573" s="150" t="str" cm="1">
        <f t="array" ref="I573">IFERROR(INDEX(Forecast_Capex_Input!$F$12:$F$286,$Z573),NA)</f>
        <v>N/A</v>
      </c>
      <c r="J573" s="150" t="str" cm="1">
        <f t="array" ref="J573">IFERROR(INDEX(Forecast_Capex_Input!G$12:G$286,$Z573),NA)</f>
        <v>N/A</v>
      </c>
      <c r="K573" s="150" t="str" cm="1">
        <f t="array" ref="K573">IFERROR(INDEX(Forecast_Capex_Input!H$12:H$286,$Z573),NA)</f>
        <v>N/A</v>
      </c>
      <c r="L573" s="150" t="str" cm="1">
        <f t="array" ref="L573">IFERROR(INDEX(Forecast_Capex_Input!I$12:I$286,$Z573),NA)</f>
        <v>N/A</v>
      </c>
      <c r="M573" s="150" t="str" cm="1">
        <f t="array" ref="M573">IFERROR(INDEX(Forecast_Capex_Input!J$12:J$286,$Z573),NA)</f>
        <v>N/A</v>
      </c>
      <c r="N573" s="150" t="str" cm="1">
        <f t="array" ref="N573">IFERROR(INDEX(Forecast_Capex_Input!K$12:K$286,$Z573),NA)</f>
        <v>N/A</v>
      </c>
      <c r="O573" s="150" t="str" cm="1">
        <f t="array" ref="O573">IFERROR(INDEX(Forecast_Capex_Input!L$12:L$286,$Z573),NA)</f>
        <v>N/A</v>
      </c>
      <c r="P573" s="150" t="str" cm="1">
        <f t="array" ref="P573">IFERROR(INDEX(Forecast_Capex_Input!M$12:M$286,$Z573),NA)</f>
        <v>N/A</v>
      </c>
      <c r="Q573" s="24" t="str" cm="1">
        <f t="array" ref="Q573">IFERROR(INDEX(Forecast_Capex_Input!N$12:N$286,$Z573),NA)</f>
        <v>N/A</v>
      </c>
      <c r="R573" s="190" cm="1">
        <f t="array" ref="R573">IFERROR(INDEX(Forecast_Capex_Input!O$12:O$286,$Z573),0)</f>
        <v>0</v>
      </c>
      <c r="S573" s="24" cm="1">
        <f t="array" ref="S573">IFERROR(INDEX(Forecast_Capex_Input!P$12:P$286,$Z573),0)</f>
        <v>0</v>
      </c>
      <c r="T573" s="150" t="str" cm="1">
        <f t="array" aca="1" ref="T573" ca="1">IFERROR(INDEX(General!$K$91:$K$110,$AC573),NA)</f>
        <v>N/A</v>
      </c>
      <c r="U573" s="43" cm="1">
        <f t="array" aca="1" ref="U573" ca="1">IFERROR(
IF($F573=General!$E$25,INDEX(Forecast_Capex_Input!S$12:S$286,$Z573),
INDEX(Forecast_Capex_Input!T$12:T$286,$Z573)),0)</f>
        <v>0</v>
      </c>
      <c r="V573" s="82" t="b">
        <f>IFERROR(INDEX(Overheads!$T$19:$T$26,MATCH($I573,Overheads!$E$19:$E$26,0)),FALSE)</f>
        <v>0</v>
      </c>
      <c r="W573" s="209" cm="1">
        <f t="array" ref="W573">IFERROR(
INDEX(Forecast_Capex_Input!CN$12:CN$286,$Z573),0)</f>
        <v>0</v>
      </c>
      <c r="X573" s="209">
        <f>IFERROR(
MATCH($W573,General!$L$39:$S$39,0),1)</f>
        <v>1</v>
      </c>
      <c r="Z573" s="28" t="str">
        <f>IFERROR(
IF(MATCH($C573,Forecast_Capex_Input!$CI$12:$CI$286,1)+1&gt;MAX(Forecast_Capex_Input!$C$12:$C$286),NA,
MATCH($C573,Forecast_Capex_Input!$CI$12:$CI$286,1)+1),1)</f>
        <v>N/A</v>
      </c>
      <c r="AA573" s="28" t="str" cm="1">
        <f t="array" aca="1" ref="AA573" ca="1">IFERROR(
IF(Z572&lt;&gt;Z573,1,
IF(COUNTIF(OFFSET(AA572,0,0,-INDEX(Forecast_Capex_Input!$CG$12:$CG$286,$Z573)),AA572)=INDEX(Forecast_Capex_Input!$CG$12:$CG$286,$Z573),AA572+1,AA572)),NA)</f>
        <v>N/A</v>
      </c>
      <c r="AB573" s="28" t="str" cm="1">
        <f t="array" ref="AB573">IFERROR($C573-IF($Z573=1,1,INDEX(Forecast_Capex_Input!$CI$12:$CI$286,$Z573-1))+1,NA)</f>
        <v>N/A</v>
      </c>
      <c r="AC573" s="28" t="str" cm="1">
        <f t="array" aca="1" ref="AC573" ca="1">IFERROR(IF(AA573=1,
INDEX(Forecast_Capex_Input!$AI$10:$BB$10,SMALL(IF(INDEX(Forecast_Capex_Input!$AI$12:$BB$286,$Z573,0)&gt;0,COLUMN(Forecast_Capex_Input!$AI$10:$BB$10)-COLUMN(Forecast_Capex_Input!$AI$12)+1),ROWS(OFFSET(AC572,0,0,-$AB573)))),
OFFSET(AC572,-INDEX(Forecast_Capex_Input!$CG$12:$CG$286,$Z573)+1,0)),NA)</f>
        <v>N/A</v>
      </c>
      <c r="AD573" s="28" t="str">
        <f t="shared" ca="1" si="52"/>
        <v>N/A</v>
      </c>
      <c r="AE573" s="82" t="b">
        <f t="shared" si="56"/>
        <v>0</v>
      </c>
      <c r="AF573" s="78" t="b">
        <v>0</v>
      </c>
      <c r="AG573" s="82" t="b">
        <f t="shared" si="53"/>
        <v>1</v>
      </c>
      <c r="AI573" s="55">
        <v>0</v>
      </c>
      <c r="AJ573" s="55">
        <v>0</v>
      </c>
      <c r="AK573" s="55">
        <v>0</v>
      </c>
      <c r="AL573" s="55">
        <v>0</v>
      </c>
      <c r="AM573" s="55">
        <v>0</v>
      </c>
      <c r="AN573" s="135">
        <v>0</v>
      </c>
      <c r="AP573" s="55">
        <v>0</v>
      </c>
      <c r="AQ573" s="55">
        <v>0</v>
      </c>
      <c r="AR573" s="55">
        <v>0</v>
      </c>
      <c r="AS573" s="55">
        <v>0</v>
      </c>
      <c r="AT573" s="55">
        <v>0</v>
      </c>
      <c r="AU573" s="135">
        <v>0</v>
      </c>
      <c r="AW573" s="55">
        <v>0</v>
      </c>
      <c r="AX573" s="55">
        <v>0</v>
      </c>
      <c r="AY573" s="55">
        <v>0</v>
      </c>
      <c r="AZ573" s="55">
        <v>0</v>
      </c>
      <c r="BA573" s="55">
        <v>0</v>
      </c>
      <c r="BB573" s="135">
        <v>0</v>
      </c>
      <c r="BD573" s="55">
        <v>0</v>
      </c>
      <c r="BE573" s="55">
        <v>0</v>
      </c>
      <c r="BF573" s="55">
        <v>0</v>
      </c>
      <c r="BG573" s="55">
        <v>0</v>
      </c>
      <c r="BH573" s="55">
        <v>0</v>
      </c>
      <c r="BI573" s="135">
        <v>0</v>
      </c>
      <c r="BK573" s="55">
        <v>0</v>
      </c>
      <c r="BL573" s="55">
        <v>0</v>
      </c>
      <c r="BM573" s="55">
        <v>0</v>
      </c>
      <c r="BN573" s="55">
        <v>0</v>
      </c>
      <c r="BO573" s="55">
        <v>0</v>
      </c>
      <c r="BP573" s="135">
        <v>0</v>
      </c>
      <c r="BR573" s="147">
        <v>0</v>
      </c>
      <c r="BS573" s="147">
        <v>0</v>
      </c>
      <c r="BT573" s="147">
        <v>0</v>
      </c>
      <c r="BU573" s="147">
        <v>0</v>
      </c>
      <c r="BV573" s="147">
        <v>0</v>
      </c>
      <c r="BX573" s="55">
        <v>0</v>
      </c>
      <c r="BY573" s="55">
        <v>0</v>
      </c>
      <c r="BZ573" s="55">
        <v>0</v>
      </c>
      <c r="CA573" s="55">
        <v>0</v>
      </c>
      <c r="CB573" s="55">
        <v>0</v>
      </c>
      <c r="CC573" s="135">
        <v>0</v>
      </c>
      <c r="CE573" s="55">
        <v>0</v>
      </c>
      <c r="CF573" s="55">
        <v>0</v>
      </c>
      <c r="CG573" s="55">
        <v>0</v>
      </c>
      <c r="CH573" s="55">
        <v>0</v>
      </c>
      <c r="CI573" s="55">
        <v>0</v>
      </c>
      <c r="CJ573" s="135">
        <v>0</v>
      </c>
      <c r="CL573" s="55">
        <v>0</v>
      </c>
      <c r="CM573" s="55">
        <v>0</v>
      </c>
      <c r="CN573" s="55">
        <v>0</v>
      </c>
      <c r="CO573" s="55">
        <v>0</v>
      </c>
      <c r="CP573" s="55">
        <v>0</v>
      </c>
      <c r="CQ573" s="135">
        <v>0</v>
      </c>
      <c r="CS573" s="67">
        <v>0</v>
      </c>
      <c r="CT573" s="67">
        <v>0</v>
      </c>
      <c r="CU573" s="67">
        <v>0</v>
      </c>
      <c r="CV573" s="67">
        <v>0</v>
      </c>
      <c r="CW573" s="67">
        <v>0</v>
      </c>
      <c r="CX573" s="135">
        <v>0</v>
      </c>
      <c r="CZ573" s="55">
        <v>0</v>
      </c>
      <c r="DA573" s="55">
        <v>0</v>
      </c>
      <c r="DB573" s="55">
        <v>0</v>
      </c>
      <c r="DC573" s="55">
        <v>0</v>
      </c>
      <c r="DD573" s="55">
        <v>0</v>
      </c>
      <c r="DE573" s="135">
        <v>0</v>
      </c>
      <c r="DG573" s="43" t="b" cm="1">
        <f t="array" aca="1" ref="DG573" ca="1">OR($G573=Forecast_Capex_Input!$BF$8:$BF$10)</f>
        <v>0</v>
      </c>
      <c r="DH573" s="43" cm="1">
        <f t="array" aca="1" ref="DH573" ca="1">IFERROR(INDEX(Forecast_Capex_Input!BG$12:BG$286,$Z573)
*(INDEX(Forecast_Capex_Input!$H$12:$H$286,$Z573)=Repex),0)
*$DG573</f>
        <v>0</v>
      </c>
      <c r="DI573" s="43" cm="1">
        <f t="array" aca="1" ref="DI573" ca="1">IFERROR(INDEX(Forecast_Capex_Input!BH$12:BH$286,$Z573)
*(INDEX(Forecast_Capex_Input!$H$12:$H$286,$Z573)=Repex),0)
*$DG573</f>
        <v>0</v>
      </c>
      <c r="DJ573" s="43" cm="1">
        <f t="array" aca="1" ref="DJ573" ca="1">IFERROR(INDEX(Forecast_Capex_Input!BI$12:BI$286,$Z573)
*(INDEX(Forecast_Capex_Input!$H$12:$H$286,$Z573)=Repex),0)
*$DG573</f>
        <v>0</v>
      </c>
      <c r="DK573" s="43" cm="1">
        <f t="array" aca="1" ref="DK573" ca="1">IFERROR(INDEX(Forecast_Capex_Input!BJ$12:BJ$286,$Z573)
*(INDEX(Forecast_Capex_Input!$H$12:$H$286,$Z573)=Repex),0)
*$DG573</f>
        <v>0</v>
      </c>
      <c r="DL573" s="43" cm="1">
        <f t="array" aca="1" ref="DL573" ca="1">IFERROR(INDEX(Forecast_Capex_Input!BK$12:BK$286,$Z573)
*(INDEX(Forecast_Capex_Input!$H$12:$H$286,$Z573)=Repex),0)
*$DG573</f>
        <v>0</v>
      </c>
      <c r="DM573" s="43" cm="1">
        <f t="array" aca="1" ref="DM573" ca="1">IFERROR(INDEX(Forecast_Capex_Input!BL$12:BL$286,$Z573)
*(INDEX(Forecast_Capex_Input!$H$12:$H$286,$Z573)=Repex),0)
*$DG573</f>
        <v>0</v>
      </c>
      <c r="DO573" s="43" t="b" cm="1">
        <f t="array" aca="1" ref="DO573" ca="1">OR($G573=Forecast_Capex_Input!$BN$8:$BN$9)</f>
        <v>0</v>
      </c>
      <c r="DP573" s="43" cm="1">
        <f t="array" aca="1" ref="DP573" ca="1">IFERROR(INDEX(Forecast_Capex_Input!BO$12:BO$286,$Z573)
*(INDEX(Forecast_Capex_Input!$H$12:$H$286,$Z573)=Repex),0)
*$DO573</f>
        <v>0</v>
      </c>
      <c r="DQ573" s="43" cm="1">
        <f t="array" aca="1" ref="DQ573" ca="1">IFERROR(INDEX(Forecast_Capex_Input!BP$12:BP$286,$Z573)
*(INDEX(Forecast_Capex_Input!$H$12:$H$286,$Z573)=Repex),0)
*$DO573</f>
        <v>0</v>
      </c>
      <c r="DR573" s="43" cm="1">
        <f t="array" aca="1" ref="DR573" ca="1">IFERROR(INDEX(Forecast_Capex_Input!BQ$12:BQ$286,$Z573)
*(INDEX(Forecast_Capex_Input!$H$12:$H$286,$Z573)=Repex),0)
*$DO573</f>
        <v>0</v>
      </c>
      <c r="DS573" s="43" cm="1">
        <f t="array" aca="1" ref="DS573" ca="1">IFERROR(INDEX(Forecast_Capex_Input!BR$12:BR$286,$Z573)
*(INDEX(Forecast_Capex_Input!$H$12:$H$286,$Z573)=Repex),0)
*$DO573</f>
        <v>0</v>
      </c>
      <c r="DT573" s="43" cm="1">
        <f t="array" aca="1" ref="DT573" ca="1">IFERROR(INDEX(Forecast_Capex_Input!BS$12:BS$286,$Z573)
*(INDEX(Forecast_Capex_Input!$H$12:$H$286,$Z573)=Repex),0)
*$DO573</f>
        <v>0</v>
      </c>
      <c r="DV573" s="43" t="b" cm="1">
        <f t="array" aca="1" ref="DV573" ca="1">OR($G573=Forecast_Capex_Input!$BU$8:$BU$10)</f>
        <v>0</v>
      </c>
      <c r="DW573" s="43" cm="1">
        <f t="array" aca="1" ref="DW573" ca="1">IFERROR(INDEX(Forecast_Capex_Input!BV$12:BV$286,$Z573)
*(INDEX(Forecast_Capex_Input!$H$12:$H$286,$Z573)=Repex),0)
*$DV573</f>
        <v>0</v>
      </c>
      <c r="DX573" s="43" cm="1">
        <f t="array" aca="1" ref="DX573" ca="1">IFERROR(INDEX(Forecast_Capex_Input!BW$12:BW$286,$Z573)
*(INDEX(Forecast_Capex_Input!$H$12:$H$286,$Z573)=Repex),0)
*$DV573</f>
        <v>0</v>
      </c>
      <c r="DY573" s="43" cm="1">
        <f t="array" aca="1" ref="DY573" ca="1">IFERROR(INDEX(Forecast_Capex_Input!BX$12:BX$286,$Z573)
*(INDEX(Forecast_Capex_Input!$H$12:$H$286,$Z573)=Repex),0)
*$DV573</f>
        <v>0</v>
      </c>
      <c r="DZ573" s="43" cm="1">
        <f t="array" aca="1" ref="DZ573" ca="1">IFERROR(INDEX(Forecast_Capex_Input!BY$12:BY$286,$Z573)
*(INDEX(Forecast_Capex_Input!$H$12:$H$286,$Z573)=Repex),0)
*$DV573</f>
        <v>0</v>
      </c>
      <c r="EA573" s="43" cm="1">
        <f t="array" aca="1" ref="EA573" ca="1">IFERROR(INDEX(Forecast_Capex_Input!BZ$12:BZ$286,$Z573)
*(INDEX(Forecast_Capex_Input!$H$12:$H$286,$Z573)=Repex),0)
*$DV573</f>
        <v>0</v>
      </c>
      <c r="EB573" s="43" cm="1">
        <f t="array" aca="1" ref="EB573" ca="1">IFERROR(INDEX(Forecast_Capex_Input!CA$12:CA$286,$Z573)
*(INDEX(Forecast_Capex_Input!$H$12:$H$286,$Z573)=Repex),0)
*$DV573</f>
        <v>0</v>
      </c>
      <c r="EC573" s="43" cm="1">
        <f t="array" aca="1" ref="EC573" ca="1">IFERROR(INDEX(Forecast_Capex_Input!CB$12:CB$286,$Z573)
*(INDEX(Forecast_Capex_Input!$H$12:$H$286,$Z573)=Repex),0)
*$DV573</f>
        <v>0</v>
      </c>
      <c r="ED573" s="43" cm="1">
        <f t="array" aca="1" ref="ED573" ca="1">IFERROR(INDEX(Forecast_Capex_Input!CC$12:CC$286,$Z573)
*(INDEX(Forecast_Capex_Input!$H$12:$H$286,$Z573)=Repex),0)
*$DV573</f>
        <v>0</v>
      </c>
      <c r="EF573" s="86" t="str">
        <f t="shared" si="54"/>
        <v>N/A</v>
      </c>
      <c r="EG573" s="28" t="str">
        <f>IFERROR(RANK(EF573,EF$11:EF$1010,0)+COUNTIF(EF$11:EF573,EF573)-1,NA)</f>
        <v>N/A</v>
      </c>
    </row>
    <row r="574" spans="3:137" x14ac:dyDescent="0.2">
      <c r="C574" s="28">
        <f t="shared" si="55"/>
        <v>564</v>
      </c>
      <c r="D574" s="9" t="str" cm="1">
        <f t="array" ref="D574">IFERROR(INDEX(Forecast_Capex_Input!$D$12:$D$286,$Z574),NA)</f>
        <v>N/A</v>
      </c>
      <c r="E574" s="24" t="str" cm="1">
        <f t="array" ref="E574">IF($Z574=NA,NA,INDEX(Forecast_Capex_Input!$E$12:$E$286,$Z574))</f>
        <v>N/A</v>
      </c>
      <c r="F574" s="9" t="str" cm="1">
        <f t="array" aca="1" ref="F574" ca="1">IFERROR(INDEX(General!$E$25:$E$26,$AA574),NA)</f>
        <v>N/A</v>
      </c>
      <c r="G574" s="9" t="str" cm="1">
        <f t="array" aca="1" ref="G574" ca="1">IFERROR(INDEX(Forecast_Capex_Input!$AI$11:$BB$11,$AC574),NA)</f>
        <v>N/A</v>
      </c>
      <c r="H574" s="50" t="str" cm="1">
        <f t="array" aca="1" ref="H574" ca="1">IFERROR(INDEX(Forecast_Capex_Input!$AI$12:$BB$286,$Z574,$AC574),NA)</f>
        <v>N/A</v>
      </c>
      <c r="I574" s="150" t="str" cm="1">
        <f t="array" ref="I574">IFERROR(INDEX(Forecast_Capex_Input!$F$12:$F$286,$Z574),NA)</f>
        <v>N/A</v>
      </c>
      <c r="J574" s="150" t="str" cm="1">
        <f t="array" ref="J574">IFERROR(INDEX(Forecast_Capex_Input!G$12:G$286,$Z574),NA)</f>
        <v>N/A</v>
      </c>
      <c r="K574" s="150" t="str" cm="1">
        <f t="array" ref="K574">IFERROR(INDEX(Forecast_Capex_Input!H$12:H$286,$Z574),NA)</f>
        <v>N/A</v>
      </c>
      <c r="L574" s="150" t="str" cm="1">
        <f t="array" ref="L574">IFERROR(INDEX(Forecast_Capex_Input!I$12:I$286,$Z574),NA)</f>
        <v>N/A</v>
      </c>
      <c r="M574" s="150" t="str" cm="1">
        <f t="array" ref="M574">IFERROR(INDEX(Forecast_Capex_Input!J$12:J$286,$Z574),NA)</f>
        <v>N/A</v>
      </c>
      <c r="N574" s="150" t="str" cm="1">
        <f t="array" ref="N574">IFERROR(INDEX(Forecast_Capex_Input!K$12:K$286,$Z574),NA)</f>
        <v>N/A</v>
      </c>
      <c r="O574" s="150" t="str" cm="1">
        <f t="array" ref="O574">IFERROR(INDEX(Forecast_Capex_Input!L$12:L$286,$Z574),NA)</f>
        <v>N/A</v>
      </c>
      <c r="P574" s="150" t="str" cm="1">
        <f t="array" ref="P574">IFERROR(INDEX(Forecast_Capex_Input!M$12:M$286,$Z574),NA)</f>
        <v>N/A</v>
      </c>
      <c r="Q574" s="24" t="str" cm="1">
        <f t="array" ref="Q574">IFERROR(INDEX(Forecast_Capex_Input!N$12:N$286,$Z574),NA)</f>
        <v>N/A</v>
      </c>
      <c r="R574" s="190" cm="1">
        <f t="array" ref="R574">IFERROR(INDEX(Forecast_Capex_Input!O$12:O$286,$Z574),0)</f>
        <v>0</v>
      </c>
      <c r="S574" s="24" cm="1">
        <f t="array" ref="S574">IFERROR(INDEX(Forecast_Capex_Input!P$12:P$286,$Z574),0)</f>
        <v>0</v>
      </c>
      <c r="T574" s="150" t="str" cm="1">
        <f t="array" aca="1" ref="T574" ca="1">IFERROR(INDEX(General!$K$91:$K$110,$AC574),NA)</f>
        <v>N/A</v>
      </c>
      <c r="U574" s="43" cm="1">
        <f t="array" aca="1" ref="U574" ca="1">IFERROR(
IF($F574=General!$E$25,INDEX(Forecast_Capex_Input!S$12:S$286,$Z574),
INDEX(Forecast_Capex_Input!T$12:T$286,$Z574)),0)</f>
        <v>0</v>
      </c>
      <c r="V574" s="82" t="b">
        <f>IFERROR(INDEX(Overheads!$T$19:$T$26,MATCH($I574,Overheads!$E$19:$E$26,0)),FALSE)</f>
        <v>0</v>
      </c>
      <c r="W574" s="209" cm="1">
        <f t="array" ref="W574">IFERROR(
INDEX(Forecast_Capex_Input!CN$12:CN$286,$Z574),0)</f>
        <v>0</v>
      </c>
      <c r="X574" s="209">
        <f>IFERROR(
MATCH($W574,General!$L$39:$S$39,0),1)</f>
        <v>1</v>
      </c>
      <c r="Z574" s="28" t="str">
        <f>IFERROR(
IF(MATCH($C574,Forecast_Capex_Input!$CI$12:$CI$286,1)+1&gt;MAX(Forecast_Capex_Input!$C$12:$C$286),NA,
MATCH($C574,Forecast_Capex_Input!$CI$12:$CI$286,1)+1),1)</f>
        <v>N/A</v>
      </c>
      <c r="AA574" s="28" t="str" cm="1">
        <f t="array" aca="1" ref="AA574" ca="1">IFERROR(
IF(Z573&lt;&gt;Z574,1,
IF(COUNTIF(OFFSET(AA573,0,0,-INDEX(Forecast_Capex_Input!$CG$12:$CG$286,$Z574)),AA573)=INDEX(Forecast_Capex_Input!$CG$12:$CG$286,$Z574),AA573+1,AA573)),NA)</f>
        <v>N/A</v>
      </c>
      <c r="AB574" s="28" t="str" cm="1">
        <f t="array" ref="AB574">IFERROR($C574-IF($Z574=1,1,INDEX(Forecast_Capex_Input!$CI$12:$CI$286,$Z574-1))+1,NA)</f>
        <v>N/A</v>
      </c>
      <c r="AC574" s="28" t="str" cm="1">
        <f t="array" aca="1" ref="AC574" ca="1">IFERROR(IF(AA574=1,
INDEX(Forecast_Capex_Input!$AI$10:$BB$10,SMALL(IF(INDEX(Forecast_Capex_Input!$AI$12:$BB$286,$Z574,0)&gt;0,COLUMN(Forecast_Capex_Input!$AI$10:$BB$10)-COLUMN(Forecast_Capex_Input!$AI$12)+1),ROWS(OFFSET(AC573,0,0,-$AB574)))),
OFFSET(AC573,-INDEX(Forecast_Capex_Input!$CG$12:$CG$286,$Z574)+1,0)),NA)</f>
        <v>N/A</v>
      </c>
      <c r="AD574" s="28" t="str">
        <f t="shared" ca="1" si="52"/>
        <v>N/A</v>
      </c>
      <c r="AE574" s="82" t="b">
        <f t="shared" si="56"/>
        <v>0</v>
      </c>
      <c r="AF574" s="78" t="b">
        <v>0</v>
      </c>
      <c r="AG574" s="82" t="b">
        <f t="shared" si="53"/>
        <v>1</v>
      </c>
      <c r="AI574" s="55">
        <v>0</v>
      </c>
      <c r="AJ574" s="55">
        <v>0</v>
      </c>
      <c r="AK574" s="55">
        <v>0</v>
      </c>
      <c r="AL574" s="55">
        <v>0</v>
      </c>
      <c r="AM574" s="55">
        <v>0</v>
      </c>
      <c r="AN574" s="135">
        <v>0</v>
      </c>
      <c r="AP574" s="55">
        <v>0</v>
      </c>
      <c r="AQ574" s="55">
        <v>0</v>
      </c>
      <c r="AR574" s="55">
        <v>0</v>
      </c>
      <c r="AS574" s="55">
        <v>0</v>
      </c>
      <c r="AT574" s="55">
        <v>0</v>
      </c>
      <c r="AU574" s="135">
        <v>0</v>
      </c>
      <c r="AW574" s="55">
        <v>0</v>
      </c>
      <c r="AX574" s="55">
        <v>0</v>
      </c>
      <c r="AY574" s="55">
        <v>0</v>
      </c>
      <c r="AZ574" s="55">
        <v>0</v>
      </c>
      <c r="BA574" s="55">
        <v>0</v>
      </c>
      <c r="BB574" s="135">
        <v>0</v>
      </c>
      <c r="BD574" s="55">
        <v>0</v>
      </c>
      <c r="BE574" s="55">
        <v>0</v>
      </c>
      <c r="BF574" s="55">
        <v>0</v>
      </c>
      <c r="BG574" s="55">
        <v>0</v>
      </c>
      <c r="BH574" s="55">
        <v>0</v>
      </c>
      <c r="BI574" s="135">
        <v>0</v>
      </c>
      <c r="BK574" s="55">
        <v>0</v>
      </c>
      <c r="BL574" s="55">
        <v>0</v>
      </c>
      <c r="BM574" s="55">
        <v>0</v>
      </c>
      <c r="BN574" s="55">
        <v>0</v>
      </c>
      <c r="BO574" s="55">
        <v>0</v>
      </c>
      <c r="BP574" s="135">
        <v>0</v>
      </c>
      <c r="BR574" s="147">
        <v>0</v>
      </c>
      <c r="BS574" s="147">
        <v>0</v>
      </c>
      <c r="BT574" s="147">
        <v>0</v>
      </c>
      <c r="BU574" s="147">
        <v>0</v>
      </c>
      <c r="BV574" s="147">
        <v>0</v>
      </c>
      <c r="BX574" s="55">
        <v>0</v>
      </c>
      <c r="BY574" s="55">
        <v>0</v>
      </c>
      <c r="BZ574" s="55">
        <v>0</v>
      </c>
      <c r="CA574" s="55">
        <v>0</v>
      </c>
      <c r="CB574" s="55">
        <v>0</v>
      </c>
      <c r="CC574" s="135">
        <v>0</v>
      </c>
      <c r="CE574" s="55">
        <v>0</v>
      </c>
      <c r="CF574" s="55">
        <v>0</v>
      </c>
      <c r="CG574" s="55">
        <v>0</v>
      </c>
      <c r="CH574" s="55">
        <v>0</v>
      </c>
      <c r="CI574" s="55">
        <v>0</v>
      </c>
      <c r="CJ574" s="135">
        <v>0</v>
      </c>
      <c r="CL574" s="55">
        <v>0</v>
      </c>
      <c r="CM574" s="55">
        <v>0</v>
      </c>
      <c r="CN574" s="55">
        <v>0</v>
      </c>
      <c r="CO574" s="55">
        <v>0</v>
      </c>
      <c r="CP574" s="55">
        <v>0</v>
      </c>
      <c r="CQ574" s="135">
        <v>0</v>
      </c>
      <c r="CS574" s="67">
        <v>0</v>
      </c>
      <c r="CT574" s="67">
        <v>0</v>
      </c>
      <c r="CU574" s="67">
        <v>0</v>
      </c>
      <c r="CV574" s="67">
        <v>0</v>
      </c>
      <c r="CW574" s="67">
        <v>0</v>
      </c>
      <c r="CX574" s="135">
        <v>0</v>
      </c>
      <c r="CZ574" s="55">
        <v>0</v>
      </c>
      <c r="DA574" s="55">
        <v>0</v>
      </c>
      <c r="DB574" s="55">
        <v>0</v>
      </c>
      <c r="DC574" s="55">
        <v>0</v>
      </c>
      <c r="DD574" s="55">
        <v>0</v>
      </c>
      <c r="DE574" s="135">
        <v>0</v>
      </c>
      <c r="DG574" s="43" t="b" cm="1">
        <f t="array" aca="1" ref="DG574" ca="1">OR($G574=Forecast_Capex_Input!$BF$8:$BF$10)</f>
        <v>0</v>
      </c>
      <c r="DH574" s="43" cm="1">
        <f t="array" aca="1" ref="DH574" ca="1">IFERROR(INDEX(Forecast_Capex_Input!BG$12:BG$286,$Z574)
*(INDEX(Forecast_Capex_Input!$H$12:$H$286,$Z574)=Repex),0)
*$DG574</f>
        <v>0</v>
      </c>
      <c r="DI574" s="43" cm="1">
        <f t="array" aca="1" ref="DI574" ca="1">IFERROR(INDEX(Forecast_Capex_Input!BH$12:BH$286,$Z574)
*(INDEX(Forecast_Capex_Input!$H$12:$H$286,$Z574)=Repex),0)
*$DG574</f>
        <v>0</v>
      </c>
      <c r="DJ574" s="43" cm="1">
        <f t="array" aca="1" ref="DJ574" ca="1">IFERROR(INDEX(Forecast_Capex_Input!BI$12:BI$286,$Z574)
*(INDEX(Forecast_Capex_Input!$H$12:$H$286,$Z574)=Repex),0)
*$DG574</f>
        <v>0</v>
      </c>
      <c r="DK574" s="43" cm="1">
        <f t="array" aca="1" ref="DK574" ca="1">IFERROR(INDEX(Forecast_Capex_Input!BJ$12:BJ$286,$Z574)
*(INDEX(Forecast_Capex_Input!$H$12:$H$286,$Z574)=Repex),0)
*$DG574</f>
        <v>0</v>
      </c>
      <c r="DL574" s="43" cm="1">
        <f t="array" aca="1" ref="DL574" ca="1">IFERROR(INDEX(Forecast_Capex_Input!BK$12:BK$286,$Z574)
*(INDEX(Forecast_Capex_Input!$H$12:$H$286,$Z574)=Repex),0)
*$DG574</f>
        <v>0</v>
      </c>
      <c r="DM574" s="43" cm="1">
        <f t="array" aca="1" ref="DM574" ca="1">IFERROR(INDEX(Forecast_Capex_Input!BL$12:BL$286,$Z574)
*(INDEX(Forecast_Capex_Input!$H$12:$H$286,$Z574)=Repex),0)
*$DG574</f>
        <v>0</v>
      </c>
      <c r="DO574" s="43" t="b" cm="1">
        <f t="array" aca="1" ref="DO574" ca="1">OR($G574=Forecast_Capex_Input!$BN$8:$BN$9)</f>
        <v>0</v>
      </c>
      <c r="DP574" s="43" cm="1">
        <f t="array" aca="1" ref="DP574" ca="1">IFERROR(INDEX(Forecast_Capex_Input!BO$12:BO$286,$Z574)
*(INDEX(Forecast_Capex_Input!$H$12:$H$286,$Z574)=Repex),0)
*$DO574</f>
        <v>0</v>
      </c>
      <c r="DQ574" s="43" cm="1">
        <f t="array" aca="1" ref="DQ574" ca="1">IFERROR(INDEX(Forecast_Capex_Input!BP$12:BP$286,$Z574)
*(INDEX(Forecast_Capex_Input!$H$12:$H$286,$Z574)=Repex),0)
*$DO574</f>
        <v>0</v>
      </c>
      <c r="DR574" s="43" cm="1">
        <f t="array" aca="1" ref="DR574" ca="1">IFERROR(INDEX(Forecast_Capex_Input!BQ$12:BQ$286,$Z574)
*(INDEX(Forecast_Capex_Input!$H$12:$H$286,$Z574)=Repex),0)
*$DO574</f>
        <v>0</v>
      </c>
      <c r="DS574" s="43" cm="1">
        <f t="array" aca="1" ref="DS574" ca="1">IFERROR(INDEX(Forecast_Capex_Input!BR$12:BR$286,$Z574)
*(INDEX(Forecast_Capex_Input!$H$12:$H$286,$Z574)=Repex),0)
*$DO574</f>
        <v>0</v>
      </c>
      <c r="DT574" s="43" cm="1">
        <f t="array" aca="1" ref="DT574" ca="1">IFERROR(INDEX(Forecast_Capex_Input!BS$12:BS$286,$Z574)
*(INDEX(Forecast_Capex_Input!$H$12:$H$286,$Z574)=Repex),0)
*$DO574</f>
        <v>0</v>
      </c>
      <c r="DV574" s="43" t="b" cm="1">
        <f t="array" aca="1" ref="DV574" ca="1">OR($G574=Forecast_Capex_Input!$BU$8:$BU$10)</f>
        <v>0</v>
      </c>
      <c r="DW574" s="43" cm="1">
        <f t="array" aca="1" ref="DW574" ca="1">IFERROR(INDEX(Forecast_Capex_Input!BV$12:BV$286,$Z574)
*(INDEX(Forecast_Capex_Input!$H$12:$H$286,$Z574)=Repex),0)
*$DV574</f>
        <v>0</v>
      </c>
      <c r="DX574" s="43" cm="1">
        <f t="array" aca="1" ref="DX574" ca="1">IFERROR(INDEX(Forecast_Capex_Input!BW$12:BW$286,$Z574)
*(INDEX(Forecast_Capex_Input!$H$12:$H$286,$Z574)=Repex),0)
*$DV574</f>
        <v>0</v>
      </c>
      <c r="DY574" s="43" cm="1">
        <f t="array" aca="1" ref="DY574" ca="1">IFERROR(INDEX(Forecast_Capex_Input!BX$12:BX$286,$Z574)
*(INDEX(Forecast_Capex_Input!$H$12:$H$286,$Z574)=Repex),0)
*$DV574</f>
        <v>0</v>
      </c>
      <c r="DZ574" s="43" cm="1">
        <f t="array" aca="1" ref="DZ574" ca="1">IFERROR(INDEX(Forecast_Capex_Input!BY$12:BY$286,$Z574)
*(INDEX(Forecast_Capex_Input!$H$12:$H$286,$Z574)=Repex),0)
*$DV574</f>
        <v>0</v>
      </c>
      <c r="EA574" s="43" cm="1">
        <f t="array" aca="1" ref="EA574" ca="1">IFERROR(INDEX(Forecast_Capex_Input!BZ$12:BZ$286,$Z574)
*(INDEX(Forecast_Capex_Input!$H$12:$H$286,$Z574)=Repex),0)
*$DV574</f>
        <v>0</v>
      </c>
      <c r="EB574" s="43" cm="1">
        <f t="array" aca="1" ref="EB574" ca="1">IFERROR(INDEX(Forecast_Capex_Input!CA$12:CA$286,$Z574)
*(INDEX(Forecast_Capex_Input!$H$12:$H$286,$Z574)=Repex),0)
*$DV574</f>
        <v>0</v>
      </c>
      <c r="EC574" s="43" cm="1">
        <f t="array" aca="1" ref="EC574" ca="1">IFERROR(INDEX(Forecast_Capex_Input!CB$12:CB$286,$Z574)
*(INDEX(Forecast_Capex_Input!$H$12:$H$286,$Z574)=Repex),0)
*$DV574</f>
        <v>0</v>
      </c>
      <c r="ED574" s="43" cm="1">
        <f t="array" aca="1" ref="ED574" ca="1">IFERROR(INDEX(Forecast_Capex_Input!CC$12:CC$286,$Z574)
*(INDEX(Forecast_Capex_Input!$H$12:$H$286,$Z574)=Repex),0)
*$DV574</f>
        <v>0</v>
      </c>
      <c r="EF574" s="86" t="str">
        <f t="shared" si="54"/>
        <v>N/A</v>
      </c>
      <c r="EG574" s="28" t="str">
        <f>IFERROR(RANK(EF574,EF$11:EF$1010,0)+COUNTIF(EF$11:EF574,EF574)-1,NA)</f>
        <v>N/A</v>
      </c>
    </row>
    <row r="575" spans="3:137" x14ac:dyDescent="0.2">
      <c r="C575" s="28">
        <f t="shared" si="55"/>
        <v>565</v>
      </c>
      <c r="D575" s="9" t="str" cm="1">
        <f t="array" ref="D575">IFERROR(INDEX(Forecast_Capex_Input!$D$12:$D$286,$Z575),NA)</f>
        <v>N/A</v>
      </c>
      <c r="E575" s="24" t="str" cm="1">
        <f t="array" ref="E575">IF($Z575=NA,NA,INDEX(Forecast_Capex_Input!$E$12:$E$286,$Z575))</f>
        <v>N/A</v>
      </c>
      <c r="F575" s="9" t="str" cm="1">
        <f t="array" aca="1" ref="F575" ca="1">IFERROR(INDEX(General!$E$25:$E$26,$AA575),NA)</f>
        <v>N/A</v>
      </c>
      <c r="G575" s="9" t="str" cm="1">
        <f t="array" aca="1" ref="G575" ca="1">IFERROR(INDEX(Forecast_Capex_Input!$AI$11:$BB$11,$AC575),NA)</f>
        <v>N/A</v>
      </c>
      <c r="H575" s="50" t="str" cm="1">
        <f t="array" aca="1" ref="H575" ca="1">IFERROR(INDEX(Forecast_Capex_Input!$AI$12:$BB$286,$Z575,$AC575),NA)</f>
        <v>N/A</v>
      </c>
      <c r="I575" s="150" t="str" cm="1">
        <f t="array" ref="I575">IFERROR(INDEX(Forecast_Capex_Input!$F$12:$F$286,$Z575),NA)</f>
        <v>N/A</v>
      </c>
      <c r="J575" s="150" t="str" cm="1">
        <f t="array" ref="J575">IFERROR(INDEX(Forecast_Capex_Input!G$12:G$286,$Z575),NA)</f>
        <v>N/A</v>
      </c>
      <c r="K575" s="150" t="str" cm="1">
        <f t="array" ref="K575">IFERROR(INDEX(Forecast_Capex_Input!H$12:H$286,$Z575),NA)</f>
        <v>N/A</v>
      </c>
      <c r="L575" s="150" t="str" cm="1">
        <f t="array" ref="L575">IFERROR(INDEX(Forecast_Capex_Input!I$12:I$286,$Z575),NA)</f>
        <v>N/A</v>
      </c>
      <c r="M575" s="150" t="str" cm="1">
        <f t="array" ref="M575">IFERROR(INDEX(Forecast_Capex_Input!J$12:J$286,$Z575),NA)</f>
        <v>N/A</v>
      </c>
      <c r="N575" s="150" t="str" cm="1">
        <f t="array" ref="N575">IFERROR(INDEX(Forecast_Capex_Input!K$12:K$286,$Z575),NA)</f>
        <v>N/A</v>
      </c>
      <c r="O575" s="150" t="str" cm="1">
        <f t="array" ref="O575">IFERROR(INDEX(Forecast_Capex_Input!L$12:L$286,$Z575),NA)</f>
        <v>N/A</v>
      </c>
      <c r="P575" s="150" t="str" cm="1">
        <f t="array" ref="P575">IFERROR(INDEX(Forecast_Capex_Input!M$12:M$286,$Z575),NA)</f>
        <v>N/A</v>
      </c>
      <c r="Q575" s="24" t="str" cm="1">
        <f t="array" ref="Q575">IFERROR(INDEX(Forecast_Capex_Input!N$12:N$286,$Z575),NA)</f>
        <v>N/A</v>
      </c>
      <c r="R575" s="190" cm="1">
        <f t="array" ref="R575">IFERROR(INDEX(Forecast_Capex_Input!O$12:O$286,$Z575),0)</f>
        <v>0</v>
      </c>
      <c r="S575" s="24" cm="1">
        <f t="array" ref="S575">IFERROR(INDEX(Forecast_Capex_Input!P$12:P$286,$Z575),0)</f>
        <v>0</v>
      </c>
      <c r="T575" s="150" t="str" cm="1">
        <f t="array" aca="1" ref="T575" ca="1">IFERROR(INDEX(General!$K$91:$K$110,$AC575),NA)</f>
        <v>N/A</v>
      </c>
      <c r="U575" s="43" cm="1">
        <f t="array" aca="1" ref="U575" ca="1">IFERROR(
IF($F575=General!$E$25,INDEX(Forecast_Capex_Input!S$12:S$286,$Z575),
INDEX(Forecast_Capex_Input!T$12:T$286,$Z575)),0)</f>
        <v>0</v>
      </c>
      <c r="V575" s="82" t="b">
        <f>IFERROR(INDEX(Overheads!$T$19:$T$26,MATCH($I575,Overheads!$E$19:$E$26,0)),FALSE)</f>
        <v>0</v>
      </c>
      <c r="W575" s="209" cm="1">
        <f t="array" ref="W575">IFERROR(
INDEX(Forecast_Capex_Input!CN$12:CN$286,$Z575),0)</f>
        <v>0</v>
      </c>
      <c r="X575" s="209">
        <f>IFERROR(
MATCH($W575,General!$L$39:$S$39,0),1)</f>
        <v>1</v>
      </c>
      <c r="Z575" s="28" t="str">
        <f>IFERROR(
IF(MATCH($C575,Forecast_Capex_Input!$CI$12:$CI$286,1)+1&gt;MAX(Forecast_Capex_Input!$C$12:$C$286),NA,
MATCH($C575,Forecast_Capex_Input!$CI$12:$CI$286,1)+1),1)</f>
        <v>N/A</v>
      </c>
      <c r="AA575" s="28" t="str" cm="1">
        <f t="array" aca="1" ref="AA575" ca="1">IFERROR(
IF(Z574&lt;&gt;Z575,1,
IF(COUNTIF(OFFSET(AA574,0,0,-INDEX(Forecast_Capex_Input!$CG$12:$CG$286,$Z575)),AA574)=INDEX(Forecast_Capex_Input!$CG$12:$CG$286,$Z575),AA574+1,AA574)),NA)</f>
        <v>N/A</v>
      </c>
      <c r="AB575" s="28" t="str" cm="1">
        <f t="array" ref="AB575">IFERROR($C575-IF($Z575=1,1,INDEX(Forecast_Capex_Input!$CI$12:$CI$286,$Z575-1))+1,NA)</f>
        <v>N/A</v>
      </c>
      <c r="AC575" s="28" t="str" cm="1">
        <f t="array" aca="1" ref="AC575" ca="1">IFERROR(IF(AA575=1,
INDEX(Forecast_Capex_Input!$AI$10:$BB$10,SMALL(IF(INDEX(Forecast_Capex_Input!$AI$12:$BB$286,$Z575,0)&gt;0,COLUMN(Forecast_Capex_Input!$AI$10:$BB$10)-COLUMN(Forecast_Capex_Input!$AI$12)+1),ROWS(OFFSET(AC574,0,0,-$AB575)))),
OFFSET(AC574,-INDEX(Forecast_Capex_Input!$CG$12:$CG$286,$Z575)+1,0)),NA)</f>
        <v>N/A</v>
      </c>
      <c r="AD575" s="28" t="str">
        <f t="shared" ca="1" si="52"/>
        <v>N/A</v>
      </c>
      <c r="AE575" s="82" t="b">
        <f t="shared" si="56"/>
        <v>0</v>
      </c>
      <c r="AF575" s="78" t="b">
        <v>0</v>
      </c>
      <c r="AG575" s="82" t="b">
        <f t="shared" si="53"/>
        <v>1</v>
      </c>
      <c r="AI575" s="55">
        <v>0</v>
      </c>
      <c r="AJ575" s="55">
        <v>0</v>
      </c>
      <c r="AK575" s="55">
        <v>0</v>
      </c>
      <c r="AL575" s="55">
        <v>0</v>
      </c>
      <c r="AM575" s="55">
        <v>0</v>
      </c>
      <c r="AN575" s="135">
        <v>0</v>
      </c>
      <c r="AP575" s="55">
        <v>0</v>
      </c>
      <c r="AQ575" s="55">
        <v>0</v>
      </c>
      <c r="AR575" s="55">
        <v>0</v>
      </c>
      <c r="AS575" s="55">
        <v>0</v>
      </c>
      <c r="AT575" s="55">
        <v>0</v>
      </c>
      <c r="AU575" s="135">
        <v>0</v>
      </c>
      <c r="AW575" s="55">
        <v>0</v>
      </c>
      <c r="AX575" s="55">
        <v>0</v>
      </c>
      <c r="AY575" s="55">
        <v>0</v>
      </c>
      <c r="AZ575" s="55">
        <v>0</v>
      </c>
      <c r="BA575" s="55">
        <v>0</v>
      </c>
      <c r="BB575" s="135">
        <v>0</v>
      </c>
      <c r="BD575" s="55">
        <v>0</v>
      </c>
      <c r="BE575" s="55">
        <v>0</v>
      </c>
      <c r="BF575" s="55">
        <v>0</v>
      </c>
      <c r="BG575" s="55">
        <v>0</v>
      </c>
      <c r="BH575" s="55">
        <v>0</v>
      </c>
      <c r="BI575" s="135">
        <v>0</v>
      </c>
      <c r="BK575" s="55">
        <v>0</v>
      </c>
      <c r="BL575" s="55">
        <v>0</v>
      </c>
      <c r="BM575" s="55">
        <v>0</v>
      </c>
      <c r="BN575" s="55">
        <v>0</v>
      </c>
      <c r="BO575" s="55">
        <v>0</v>
      </c>
      <c r="BP575" s="135">
        <v>0</v>
      </c>
      <c r="BR575" s="147">
        <v>0</v>
      </c>
      <c r="BS575" s="147">
        <v>0</v>
      </c>
      <c r="BT575" s="147">
        <v>0</v>
      </c>
      <c r="BU575" s="147">
        <v>0</v>
      </c>
      <c r="BV575" s="147">
        <v>0</v>
      </c>
      <c r="BX575" s="55">
        <v>0</v>
      </c>
      <c r="BY575" s="55">
        <v>0</v>
      </c>
      <c r="BZ575" s="55">
        <v>0</v>
      </c>
      <c r="CA575" s="55">
        <v>0</v>
      </c>
      <c r="CB575" s="55">
        <v>0</v>
      </c>
      <c r="CC575" s="135">
        <v>0</v>
      </c>
      <c r="CE575" s="55">
        <v>0</v>
      </c>
      <c r="CF575" s="55">
        <v>0</v>
      </c>
      <c r="CG575" s="55">
        <v>0</v>
      </c>
      <c r="CH575" s="55">
        <v>0</v>
      </c>
      <c r="CI575" s="55">
        <v>0</v>
      </c>
      <c r="CJ575" s="135">
        <v>0</v>
      </c>
      <c r="CL575" s="55">
        <v>0</v>
      </c>
      <c r="CM575" s="55">
        <v>0</v>
      </c>
      <c r="CN575" s="55">
        <v>0</v>
      </c>
      <c r="CO575" s="55">
        <v>0</v>
      </c>
      <c r="CP575" s="55">
        <v>0</v>
      </c>
      <c r="CQ575" s="135">
        <v>0</v>
      </c>
      <c r="CS575" s="67">
        <v>0</v>
      </c>
      <c r="CT575" s="67">
        <v>0</v>
      </c>
      <c r="CU575" s="67">
        <v>0</v>
      </c>
      <c r="CV575" s="67">
        <v>0</v>
      </c>
      <c r="CW575" s="67">
        <v>0</v>
      </c>
      <c r="CX575" s="135">
        <v>0</v>
      </c>
      <c r="CZ575" s="55">
        <v>0</v>
      </c>
      <c r="DA575" s="55">
        <v>0</v>
      </c>
      <c r="DB575" s="55">
        <v>0</v>
      </c>
      <c r="DC575" s="55">
        <v>0</v>
      </c>
      <c r="DD575" s="55">
        <v>0</v>
      </c>
      <c r="DE575" s="135">
        <v>0</v>
      </c>
      <c r="DG575" s="43" t="b" cm="1">
        <f t="array" aca="1" ref="DG575" ca="1">OR($G575=Forecast_Capex_Input!$BF$8:$BF$10)</f>
        <v>0</v>
      </c>
      <c r="DH575" s="43" cm="1">
        <f t="array" aca="1" ref="DH575" ca="1">IFERROR(INDEX(Forecast_Capex_Input!BG$12:BG$286,$Z575)
*(INDEX(Forecast_Capex_Input!$H$12:$H$286,$Z575)=Repex),0)
*$DG575</f>
        <v>0</v>
      </c>
      <c r="DI575" s="43" cm="1">
        <f t="array" aca="1" ref="DI575" ca="1">IFERROR(INDEX(Forecast_Capex_Input!BH$12:BH$286,$Z575)
*(INDEX(Forecast_Capex_Input!$H$12:$H$286,$Z575)=Repex),0)
*$DG575</f>
        <v>0</v>
      </c>
      <c r="DJ575" s="43" cm="1">
        <f t="array" aca="1" ref="DJ575" ca="1">IFERROR(INDEX(Forecast_Capex_Input!BI$12:BI$286,$Z575)
*(INDEX(Forecast_Capex_Input!$H$12:$H$286,$Z575)=Repex),0)
*$DG575</f>
        <v>0</v>
      </c>
      <c r="DK575" s="43" cm="1">
        <f t="array" aca="1" ref="DK575" ca="1">IFERROR(INDEX(Forecast_Capex_Input!BJ$12:BJ$286,$Z575)
*(INDEX(Forecast_Capex_Input!$H$12:$H$286,$Z575)=Repex),0)
*$DG575</f>
        <v>0</v>
      </c>
      <c r="DL575" s="43" cm="1">
        <f t="array" aca="1" ref="DL575" ca="1">IFERROR(INDEX(Forecast_Capex_Input!BK$12:BK$286,$Z575)
*(INDEX(Forecast_Capex_Input!$H$12:$H$286,$Z575)=Repex),0)
*$DG575</f>
        <v>0</v>
      </c>
      <c r="DM575" s="43" cm="1">
        <f t="array" aca="1" ref="DM575" ca="1">IFERROR(INDEX(Forecast_Capex_Input!BL$12:BL$286,$Z575)
*(INDEX(Forecast_Capex_Input!$H$12:$H$286,$Z575)=Repex),0)
*$DG575</f>
        <v>0</v>
      </c>
      <c r="DO575" s="43" t="b" cm="1">
        <f t="array" aca="1" ref="DO575" ca="1">OR($G575=Forecast_Capex_Input!$BN$8:$BN$9)</f>
        <v>0</v>
      </c>
      <c r="DP575" s="43" cm="1">
        <f t="array" aca="1" ref="DP575" ca="1">IFERROR(INDEX(Forecast_Capex_Input!BO$12:BO$286,$Z575)
*(INDEX(Forecast_Capex_Input!$H$12:$H$286,$Z575)=Repex),0)
*$DO575</f>
        <v>0</v>
      </c>
      <c r="DQ575" s="43" cm="1">
        <f t="array" aca="1" ref="DQ575" ca="1">IFERROR(INDEX(Forecast_Capex_Input!BP$12:BP$286,$Z575)
*(INDEX(Forecast_Capex_Input!$H$12:$H$286,$Z575)=Repex),0)
*$DO575</f>
        <v>0</v>
      </c>
      <c r="DR575" s="43" cm="1">
        <f t="array" aca="1" ref="DR575" ca="1">IFERROR(INDEX(Forecast_Capex_Input!BQ$12:BQ$286,$Z575)
*(INDEX(Forecast_Capex_Input!$H$12:$H$286,$Z575)=Repex),0)
*$DO575</f>
        <v>0</v>
      </c>
      <c r="DS575" s="43" cm="1">
        <f t="array" aca="1" ref="DS575" ca="1">IFERROR(INDEX(Forecast_Capex_Input!BR$12:BR$286,$Z575)
*(INDEX(Forecast_Capex_Input!$H$12:$H$286,$Z575)=Repex),0)
*$DO575</f>
        <v>0</v>
      </c>
      <c r="DT575" s="43" cm="1">
        <f t="array" aca="1" ref="DT575" ca="1">IFERROR(INDEX(Forecast_Capex_Input!BS$12:BS$286,$Z575)
*(INDEX(Forecast_Capex_Input!$H$12:$H$286,$Z575)=Repex),0)
*$DO575</f>
        <v>0</v>
      </c>
      <c r="DV575" s="43" t="b" cm="1">
        <f t="array" aca="1" ref="DV575" ca="1">OR($G575=Forecast_Capex_Input!$BU$8:$BU$10)</f>
        <v>0</v>
      </c>
      <c r="DW575" s="43" cm="1">
        <f t="array" aca="1" ref="DW575" ca="1">IFERROR(INDEX(Forecast_Capex_Input!BV$12:BV$286,$Z575)
*(INDEX(Forecast_Capex_Input!$H$12:$H$286,$Z575)=Repex),0)
*$DV575</f>
        <v>0</v>
      </c>
      <c r="DX575" s="43" cm="1">
        <f t="array" aca="1" ref="DX575" ca="1">IFERROR(INDEX(Forecast_Capex_Input!BW$12:BW$286,$Z575)
*(INDEX(Forecast_Capex_Input!$H$12:$H$286,$Z575)=Repex),0)
*$DV575</f>
        <v>0</v>
      </c>
      <c r="DY575" s="43" cm="1">
        <f t="array" aca="1" ref="DY575" ca="1">IFERROR(INDEX(Forecast_Capex_Input!BX$12:BX$286,$Z575)
*(INDEX(Forecast_Capex_Input!$H$12:$H$286,$Z575)=Repex),0)
*$DV575</f>
        <v>0</v>
      </c>
      <c r="DZ575" s="43" cm="1">
        <f t="array" aca="1" ref="DZ575" ca="1">IFERROR(INDEX(Forecast_Capex_Input!BY$12:BY$286,$Z575)
*(INDEX(Forecast_Capex_Input!$H$12:$H$286,$Z575)=Repex),0)
*$DV575</f>
        <v>0</v>
      </c>
      <c r="EA575" s="43" cm="1">
        <f t="array" aca="1" ref="EA575" ca="1">IFERROR(INDEX(Forecast_Capex_Input!BZ$12:BZ$286,$Z575)
*(INDEX(Forecast_Capex_Input!$H$12:$H$286,$Z575)=Repex),0)
*$DV575</f>
        <v>0</v>
      </c>
      <c r="EB575" s="43" cm="1">
        <f t="array" aca="1" ref="EB575" ca="1">IFERROR(INDEX(Forecast_Capex_Input!CA$12:CA$286,$Z575)
*(INDEX(Forecast_Capex_Input!$H$12:$H$286,$Z575)=Repex),0)
*$DV575</f>
        <v>0</v>
      </c>
      <c r="EC575" s="43" cm="1">
        <f t="array" aca="1" ref="EC575" ca="1">IFERROR(INDEX(Forecast_Capex_Input!CB$12:CB$286,$Z575)
*(INDEX(Forecast_Capex_Input!$H$12:$H$286,$Z575)=Repex),0)
*$DV575</f>
        <v>0</v>
      </c>
      <c r="ED575" s="43" cm="1">
        <f t="array" aca="1" ref="ED575" ca="1">IFERROR(INDEX(Forecast_Capex_Input!CC$12:CC$286,$Z575)
*(INDEX(Forecast_Capex_Input!$H$12:$H$286,$Z575)=Repex),0)
*$DV575</f>
        <v>0</v>
      </c>
      <c r="EF575" s="86" t="str">
        <f t="shared" si="54"/>
        <v>N/A</v>
      </c>
      <c r="EG575" s="28" t="str">
        <f>IFERROR(RANK(EF575,EF$11:EF$1010,0)+COUNTIF(EF$11:EF575,EF575)-1,NA)</f>
        <v>N/A</v>
      </c>
    </row>
    <row r="576" spans="3:137" x14ac:dyDescent="0.2">
      <c r="C576" s="28">
        <f t="shared" si="55"/>
        <v>566</v>
      </c>
      <c r="D576" s="9" t="str" cm="1">
        <f t="array" ref="D576">IFERROR(INDEX(Forecast_Capex_Input!$D$12:$D$286,$Z576),NA)</f>
        <v>N/A</v>
      </c>
      <c r="E576" s="24" t="str" cm="1">
        <f t="array" ref="E576">IF($Z576=NA,NA,INDEX(Forecast_Capex_Input!$E$12:$E$286,$Z576))</f>
        <v>N/A</v>
      </c>
      <c r="F576" s="9" t="str" cm="1">
        <f t="array" aca="1" ref="F576" ca="1">IFERROR(INDEX(General!$E$25:$E$26,$AA576),NA)</f>
        <v>N/A</v>
      </c>
      <c r="G576" s="9" t="str" cm="1">
        <f t="array" aca="1" ref="G576" ca="1">IFERROR(INDEX(Forecast_Capex_Input!$AI$11:$BB$11,$AC576),NA)</f>
        <v>N/A</v>
      </c>
      <c r="H576" s="50" t="str" cm="1">
        <f t="array" aca="1" ref="H576" ca="1">IFERROR(INDEX(Forecast_Capex_Input!$AI$12:$BB$286,$Z576,$AC576),NA)</f>
        <v>N/A</v>
      </c>
      <c r="I576" s="150" t="str" cm="1">
        <f t="array" ref="I576">IFERROR(INDEX(Forecast_Capex_Input!$F$12:$F$286,$Z576),NA)</f>
        <v>N/A</v>
      </c>
      <c r="J576" s="150" t="str" cm="1">
        <f t="array" ref="J576">IFERROR(INDEX(Forecast_Capex_Input!G$12:G$286,$Z576),NA)</f>
        <v>N/A</v>
      </c>
      <c r="K576" s="150" t="str" cm="1">
        <f t="array" ref="K576">IFERROR(INDEX(Forecast_Capex_Input!H$12:H$286,$Z576),NA)</f>
        <v>N/A</v>
      </c>
      <c r="L576" s="150" t="str" cm="1">
        <f t="array" ref="L576">IFERROR(INDEX(Forecast_Capex_Input!I$12:I$286,$Z576),NA)</f>
        <v>N/A</v>
      </c>
      <c r="M576" s="150" t="str" cm="1">
        <f t="array" ref="M576">IFERROR(INDEX(Forecast_Capex_Input!J$12:J$286,$Z576),NA)</f>
        <v>N/A</v>
      </c>
      <c r="N576" s="150" t="str" cm="1">
        <f t="array" ref="N576">IFERROR(INDEX(Forecast_Capex_Input!K$12:K$286,$Z576),NA)</f>
        <v>N/A</v>
      </c>
      <c r="O576" s="150" t="str" cm="1">
        <f t="array" ref="O576">IFERROR(INDEX(Forecast_Capex_Input!L$12:L$286,$Z576),NA)</f>
        <v>N/A</v>
      </c>
      <c r="P576" s="150" t="str" cm="1">
        <f t="array" ref="P576">IFERROR(INDEX(Forecast_Capex_Input!M$12:M$286,$Z576),NA)</f>
        <v>N/A</v>
      </c>
      <c r="Q576" s="24" t="str" cm="1">
        <f t="array" ref="Q576">IFERROR(INDEX(Forecast_Capex_Input!N$12:N$286,$Z576),NA)</f>
        <v>N/A</v>
      </c>
      <c r="R576" s="190" cm="1">
        <f t="array" ref="R576">IFERROR(INDEX(Forecast_Capex_Input!O$12:O$286,$Z576),0)</f>
        <v>0</v>
      </c>
      <c r="S576" s="24" cm="1">
        <f t="array" ref="S576">IFERROR(INDEX(Forecast_Capex_Input!P$12:P$286,$Z576),0)</f>
        <v>0</v>
      </c>
      <c r="T576" s="150" t="str" cm="1">
        <f t="array" aca="1" ref="T576" ca="1">IFERROR(INDEX(General!$K$91:$K$110,$AC576),NA)</f>
        <v>N/A</v>
      </c>
      <c r="U576" s="43" cm="1">
        <f t="array" aca="1" ref="U576" ca="1">IFERROR(
IF($F576=General!$E$25,INDEX(Forecast_Capex_Input!S$12:S$286,$Z576),
INDEX(Forecast_Capex_Input!T$12:T$286,$Z576)),0)</f>
        <v>0</v>
      </c>
      <c r="V576" s="82" t="b">
        <f>IFERROR(INDEX(Overheads!$T$19:$T$26,MATCH($I576,Overheads!$E$19:$E$26,0)),FALSE)</f>
        <v>0</v>
      </c>
      <c r="W576" s="209" cm="1">
        <f t="array" ref="W576">IFERROR(
INDEX(Forecast_Capex_Input!CN$12:CN$286,$Z576),0)</f>
        <v>0</v>
      </c>
      <c r="X576" s="209">
        <f>IFERROR(
MATCH($W576,General!$L$39:$S$39,0),1)</f>
        <v>1</v>
      </c>
      <c r="Z576" s="28" t="str">
        <f>IFERROR(
IF(MATCH($C576,Forecast_Capex_Input!$CI$12:$CI$286,1)+1&gt;MAX(Forecast_Capex_Input!$C$12:$C$286),NA,
MATCH($C576,Forecast_Capex_Input!$CI$12:$CI$286,1)+1),1)</f>
        <v>N/A</v>
      </c>
      <c r="AA576" s="28" t="str" cm="1">
        <f t="array" aca="1" ref="AA576" ca="1">IFERROR(
IF(Z575&lt;&gt;Z576,1,
IF(COUNTIF(OFFSET(AA575,0,0,-INDEX(Forecast_Capex_Input!$CG$12:$CG$286,$Z576)),AA575)=INDEX(Forecast_Capex_Input!$CG$12:$CG$286,$Z576),AA575+1,AA575)),NA)</f>
        <v>N/A</v>
      </c>
      <c r="AB576" s="28" t="str" cm="1">
        <f t="array" ref="AB576">IFERROR($C576-IF($Z576=1,1,INDEX(Forecast_Capex_Input!$CI$12:$CI$286,$Z576-1))+1,NA)</f>
        <v>N/A</v>
      </c>
      <c r="AC576" s="28" t="str" cm="1">
        <f t="array" aca="1" ref="AC576" ca="1">IFERROR(IF(AA576=1,
INDEX(Forecast_Capex_Input!$AI$10:$BB$10,SMALL(IF(INDEX(Forecast_Capex_Input!$AI$12:$BB$286,$Z576,0)&gt;0,COLUMN(Forecast_Capex_Input!$AI$10:$BB$10)-COLUMN(Forecast_Capex_Input!$AI$12)+1),ROWS(OFFSET(AC575,0,0,-$AB576)))),
OFFSET(AC575,-INDEX(Forecast_Capex_Input!$CG$12:$CG$286,$Z576)+1,0)),NA)</f>
        <v>N/A</v>
      </c>
      <c r="AD576" s="28" t="str">
        <f t="shared" ca="1" si="52"/>
        <v>N/A</v>
      </c>
      <c r="AE576" s="82" t="b">
        <f t="shared" si="56"/>
        <v>0</v>
      </c>
      <c r="AF576" s="78" t="b">
        <v>0</v>
      </c>
      <c r="AG576" s="82" t="b">
        <f t="shared" si="53"/>
        <v>1</v>
      </c>
      <c r="AI576" s="55">
        <v>0</v>
      </c>
      <c r="AJ576" s="55">
        <v>0</v>
      </c>
      <c r="AK576" s="55">
        <v>0</v>
      </c>
      <c r="AL576" s="55">
        <v>0</v>
      </c>
      <c r="AM576" s="55">
        <v>0</v>
      </c>
      <c r="AN576" s="135">
        <v>0</v>
      </c>
      <c r="AP576" s="55">
        <v>0</v>
      </c>
      <c r="AQ576" s="55">
        <v>0</v>
      </c>
      <c r="AR576" s="55">
        <v>0</v>
      </c>
      <c r="AS576" s="55">
        <v>0</v>
      </c>
      <c r="AT576" s="55">
        <v>0</v>
      </c>
      <c r="AU576" s="135">
        <v>0</v>
      </c>
      <c r="AW576" s="55">
        <v>0</v>
      </c>
      <c r="AX576" s="55">
        <v>0</v>
      </c>
      <c r="AY576" s="55">
        <v>0</v>
      </c>
      <c r="AZ576" s="55">
        <v>0</v>
      </c>
      <c r="BA576" s="55">
        <v>0</v>
      </c>
      <c r="BB576" s="135">
        <v>0</v>
      </c>
      <c r="BD576" s="55">
        <v>0</v>
      </c>
      <c r="BE576" s="55">
        <v>0</v>
      </c>
      <c r="BF576" s="55">
        <v>0</v>
      </c>
      <c r="BG576" s="55">
        <v>0</v>
      </c>
      <c r="BH576" s="55">
        <v>0</v>
      </c>
      <c r="BI576" s="135">
        <v>0</v>
      </c>
      <c r="BK576" s="55">
        <v>0</v>
      </c>
      <c r="BL576" s="55">
        <v>0</v>
      </c>
      <c r="BM576" s="55">
        <v>0</v>
      </c>
      <c r="BN576" s="55">
        <v>0</v>
      </c>
      <c r="BO576" s="55">
        <v>0</v>
      </c>
      <c r="BP576" s="135">
        <v>0</v>
      </c>
      <c r="BR576" s="147">
        <v>0</v>
      </c>
      <c r="BS576" s="147">
        <v>0</v>
      </c>
      <c r="BT576" s="147">
        <v>0</v>
      </c>
      <c r="BU576" s="147">
        <v>0</v>
      </c>
      <c r="BV576" s="147">
        <v>0</v>
      </c>
      <c r="BX576" s="55">
        <v>0</v>
      </c>
      <c r="BY576" s="55">
        <v>0</v>
      </c>
      <c r="BZ576" s="55">
        <v>0</v>
      </c>
      <c r="CA576" s="55">
        <v>0</v>
      </c>
      <c r="CB576" s="55">
        <v>0</v>
      </c>
      <c r="CC576" s="135">
        <v>0</v>
      </c>
      <c r="CE576" s="55">
        <v>0</v>
      </c>
      <c r="CF576" s="55">
        <v>0</v>
      </c>
      <c r="CG576" s="55">
        <v>0</v>
      </c>
      <c r="CH576" s="55">
        <v>0</v>
      </c>
      <c r="CI576" s="55">
        <v>0</v>
      </c>
      <c r="CJ576" s="135">
        <v>0</v>
      </c>
      <c r="CL576" s="55">
        <v>0</v>
      </c>
      <c r="CM576" s="55">
        <v>0</v>
      </c>
      <c r="CN576" s="55">
        <v>0</v>
      </c>
      <c r="CO576" s="55">
        <v>0</v>
      </c>
      <c r="CP576" s="55">
        <v>0</v>
      </c>
      <c r="CQ576" s="135">
        <v>0</v>
      </c>
      <c r="CS576" s="67">
        <v>0</v>
      </c>
      <c r="CT576" s="67">
        <v>0</v>
      </c>
      <c r="CU576" s="67">
        <v>0</v>
      </c>
      <c r="CV576" s="67">
        <v>0</v>
      </c>
      <c r="CW576" s="67">
        <v>0</v>
      </c>
      <c r="CX576" s="135">
        <v>0</v>
      </c>
      <c r="CZ576" s="55">
        <v>0</v>
      </c>
      <c r="DA576" s="55">
        <v>0</v>
      </c>
      <c r="DB576" s="55">
        <v>0</v>
      </c>
      <c r="DC576" s="55">
        <v>0</v>
      </c>
      <c r="DD576" s="55">
        <v>0</v>
      </c>
      <c r="DE576" s="135">
        <v>0</v>
      </c>
      <c r="DG576" s="43" t="b" cm="1">
        <f t="array" aca="1" ref="DG576" ca="1">OR($G576=Forecast_Capex_Input!$BF$8:$BF$10)</f>
        <v>0</v>
      </c>
      <c r="DH576" s="43" cm="1">
        <f t="array" aca="1" ref="DH576" ca="1">IFERROR(INDEX(Forecast_Capex_Input!BG$12:BG$286,$Z576)
*(INDEX(Forecast_Capex_Input!$H$12:$H$286,$Z576)=Repex),0)
*$DG576</f>
        <v>0</v>
      </c>
      <c r="DI576" s="43" cm="1">
        <f t="array" aca="1" ref="DI576" ca="1">IFERROR(INDEX(Forecast_Capex_Input!BH$12:BH$286,$Z576)
*(INDEX(Forecast_Capex_Input!$H$12:$H$286,$Z576)=Repex),0)
*$DG576</f>
        <v>0</v>
      </c>
      <c r="DJ576" s="43" cm="1">
        <f t="array" aca="1" ref="DJ576" ca="1">IFERROR(INDEX(Forecast_Capex_Input!BI$12:BI$286,$Z576)
*(INDEX(Forecast_Capex_Input!$H$12:$H$286,$Z576)=Repex),0)
*$DG576</f>
        <v>0</v>
      </c>
      <c r="DK576" s="43" cm="1">
        <f t="array" aca="1" ref="DK576" ca="1">IFERROR(INDEX(Forecast_Capex_Input!BJ$12:BJ$286,$Z576)
*(INDEX(Forecast_Capex_Input!$H$12:$H$286,$Z576)=Repex),0)
*$DG576</f>
        <v>0</v>
      </c>
      <c r="DL576" s="43" cm="1">
        <f t="array" aca="1" ref="DL576" ca="1">IFERROR(INDEX(Forecast_Capex_Input!BK$12:BK$286,$Z576)
*(INDEX(Forecast_Capex_Input!$H$12:$H$286,$Z576)=Repex),0)
*$DG576</f>
        <v>0</v>
      </c>
      <c r="DM576" s="43" cm="1">
        <f t="array" aca="1" ref="DM576" ca="1">IFERROR(INDEX(Forecast_Capex_Input!BL$12:BL$286,$Z576)
*(INDEX(Forecast_Capex_Input!$H$12:$H$286,$Z576)=Repex),0)
*$DG576</f>
        <v>0</v>
      </c>
      <c r="DO576" s="43" t="b" cm="1">
        <f t="array" aca="1" ref="DO576" ca="1">OR($G576=Forecast_Capex_Input!$BN$8:$BN$9)</f>
        <v>0</v>
      </c>
      <c r="DP576" s="43" cm="1">
        <f t="array" aca="1" ref="DP576" ca="1">IFERROR(INDEX(Forecast_Capex_Input!BO$12:BO$286,$Z576)
*(INDEX(Forecast_Capex_Input!$H$12:$H$286,$Z576)=Repex),0)
*$DO576</f>
        <v>0</v>
      </c>
      <c r="DQ576" s="43" cm="1">
        <f t="array" aca="1" ref="DQ576" ca="1">IFERROR(INDEX(Forecast_Capex_Input!BP$12:BP$286,$Z576)
*(INDEX(Forecast_Capex_Input!$H$12:$H$286,$Z576)=Repex),0)
*$DO576</f>
        <v>0</v>
      </c>
      <c r="DR576" s="43" cm="1">
        <f t="array" aca="1" ref="DR576" ca="1">IFERROR(INDEX(Forecast_Capex_Input!BQ$12:BQ$286,$Z576)
*(INDEX(Forecast_Capex_Input!$H$12:$H$286,$Z576)=Repex),0)
*$DO576</f>
        <v>0</v>
      </c>
      <c r="DS576" s="43" cm="1">
        <f t="array" aca="1" ref="DS576" ca="1">IFERROR(INDEX(Forecast_Capex_Input!BR$12:BR$286,$Z576)
*(INDEX(Forecast_Capex_Input!$H$12:$H$286,$Z576)=Repex),0)
*$DO576</f>
        <v>0</v>
      </c>
      <c r="DT576" s="43" cm="1">
        <f t="array" aca="1" ref="DT576" ca="1">IFERROR(INDEX(Forecast_Capex_Input!BS$12:BS$286,$Z576)
*(INDEX(Forecast_Capex_Input!$H$12:$H$286,$Z576)=Repex),0)
*$DO576</f>
        <v>0</v>
      </c>
      <c r="DV576" s="43" t="b" cm="1">
        <f t="array" aca="1" ref="DV576" ca="1">OR($G576=Forecast_Capex_Input!$BU$8:$BU$10)</f>
        <v>0</v>
      </c>
      <c r="DW576" s="43" cm="1">
        <f t="array" aca="1" ref="DW576" ca="1">IFERROR(INDEX(Forecast_Capex_Input!BV$12:BV$286,$Z576)
*(INDEX(Forecast_Capex_Input!$H$12:$H$286,$Z576)=Repex),0)
*$DV576</f>
        <v>0</v>
      </c>
      <c r="DX576" s="43" cm="1">
        <f t="array" aca="1" ref="DX576" ca="1">IFERROR(INDEX(Forecast_Capex_Input!BW$12:BW$286,$Z576)
*(INDEX(Forecast_Capex_Input!$H$12:$H$286,$Z576)=Repex),0)
*$DV576</f>
        <v>0</v>
      </c>
      <c r="DY576" s="43" cm="1">
        <f t="array" aca="1" ref="DY576" ca="1">IFERROR(INDEX(Forecast_Capex_Input!BX$12:BX$286,$Z576)
*(INDEX(Forecast_Capex_Input!$H$12:$H$286,$Z576)=Repex),0)
*$DV576</f>
        <v>0</v>
      </c>
      <c r="DZ576" s="43" cm="1">
        <f t="array" aca="1" ref="DZ576" ca="1">IFERROR(INDEX(Forecast_Capex_Input!BY$12:BY$286,$Z576)
*(INDEX(Forecast_Capex_Input!$H$12:$H$286,$Z576)=Repex),0)
*$DV576</f>
        <v>0</v>
      </c>
      <c r="EA576" s="43" cm="1">
        <f t="array" aca="1" ref="EA576" ca="1">IFERROR(INDEX(Forecast_Capex_Input!BZ$12:BZ$286,$Z576)
*(INDEX(Forecast_Capex_Input!$H$12:$H$286,$Z576)=Repex),0)
*$DV576</f>
        <v>0</v>
      </c>
      <c r="EB576" s="43" cm="1">
        <f t="array" aca="1" ref="EB576" ca="1">IFERROR(INDEX(Forecast_Capex_Input!CA$12:CA$286,$Z576)
*(INDEX(Forecast_Capex_Input!$H$12:$H$286,$Z576)=Repex),0)
*$DV576</f>
        <v>0</v>
      </c>
      <c r="EC576" s="43" cm="1">
        <f t="array" aca="1" ref="EC576" ca="1">IFERROR(INDEX(Forecast_Capex_Input!CB$12:CB$286,$Z576)
*(INDEX(Forecast_Capex_Input!$H$12:$H$286,$Z576)=Repex),0)
*$DV576</f>
        <v>0</v>
      </c>
      <c r="ED576" s="43" cm="1">
        <f t="array" aca="1" ref="ED576" ca="1">IFERROR(INDEX(Forecast_Capex_Input!CC$12:CC$286,$Z576)
*(INDEX(Forecast_Capex_Input!$H$12:$H$286,$Z576)=Repex),0)
*$DV576</f>
        <v>0</v>
      </c>
      <c r="EF576" s="86" t="str">
        <f t="shared" si="54"/>
        <v>N/A</v>
      </c>
      <c r="EG576" s="28" t="str">
        <f>IFERROR(RANK(EF576,EF$11:EF$1010,0)+COUNTIF(EF$11:EF576,EF576)-1,NA)</f>
        <v>N/A</v>
      </c>
    </row>
    <row r="577" spans="3:137" x14ac:dyDescent="0.2">
      <c r="C577" s="28">
        <f t="shared" si="55"/>
        <v>567</v>
      </c>
      <c r="D577" s="9" t="str" cm="1">
        <f t="array" ref="D577">IFERROR(INDEX(Forecast_Capex_Input!$D$12:$D$286,$Z577),NA)</f>
        <v>N/A</v>
      </c>
      <c r="E577" s="24" t="str" cm="1">
        <f t="array" ref="E577">IF($Z577=NA,NA,INDEX(Forecast_Capex_Input!$E$12:$E$286,$Z577))</f>
        <v>N/A</v>
      </c>
      <c r="F577" s="9" t="str" cm="1">
        <f t="array" aca="1" ref="F577" ca="1">IFERROR(INDEX(General!$E$25:$E$26,$AA577),NA)</f>
        <v>N/A</v>
      </c>
      <c r="G577" s="9" t="str" cm="1">
        <f t="array" aca="1" ref="G577" ca="1">IFERROR(INDEX(Forecast_Capex_Input!$AI$11:$BB$11,$AC577),NA)</f>
        <v>N/A</v>
      </c>
      <c r="H577" s="50" t="str" cm="1">
        <f t="array" aca="1" ref="H577" ca="1">IFERROR(INDEX(Forecast_Capex_Input!$AI$12:$BB$286,$Z577,$AC577),NA)</f>
        <v>N/A</v>
      </c>
      <c r="I577" s="150" t="str" cm="1">
        <f t="array" ref="I577">IFERROR(INDEX(Forecast_Capex_Input!$F$12:$F$286,$Z577),NA)</f>
        <v>N/A</v>
      </c>
      <c r="J577" s="150" t="str" cm="1">
        <f t="array" ref="J577">IFERROR(INDEX(Forecast_Capex_Input!G$12:G$286,$Z577),NA)</f>
        <v>N/A</v>
      </c>
      <c r="K577" s="150" t="str" cm="1">
        <f t="array" ref="K577">IFERROR(INDEX(Forecast_Capex_Input!H$12:H$286,$Z577),NA)</f>
        <v>N/A</v>
      </c>
      <c r="L577" s="150" t="str" cm="1">
        <f t="array" ref="L577">IFERROR(INDEX(Forecast_Capex_Input!I$12:I$286,$Z577),NA)</f>
        <v>N/A</v>
      </c>
      <c r="M577" s="150" t="str" cm="1">
        <f t="array" ref="M577">IFERROR(INDEX(Forecast_Capex_Input!J$12:J$286,$Z577),NA)</f>
        <v>N/A</v>
      </c>
      <c r="N577" s="150" t="str" cm="1">
        <f t="array" ref="N577">IFERROR(INDEX(Forecast_Capex_Input!K$12:K$286,$Z577),NA)</f>
        <v>N/A</v>
      </c>
      <c r="O577" s="150" t="str" cm="1">
        <f t="array" ref="O577">IFERROR(INDEX(Forecast_Capex_Input!L$12:L$286,$Z577),NA)</f>
        <v>N/A</v>
      </c>
      <c r="P577" s="150" t="str" cm="1">
        <f t="array" ref="P577">IFERROR(INDEX(Forecast_Capex_Input!M$12:M$286,$Z577),NA)</f>
        <v>N/A</v>
      </c>
      <c r="Q577" s="24" t="str" cm="1">
        <f t="array" ref="Q577">IFERROR(INDEX(Forecast_Capex_Input!N$12:N$286,$Z577),NA)</f>
        <v>N/A</v>
      </c>
      <c r="R577" s="190" cm="1">
        <f t="array" ref="R577">IFERROR(INDEX(Forecast_Capex_Input!O$12:O$286,$Z577),0)</f>
        <v>0</v>
      </c>
      <c r="S577" s="24" cm="1">
        <f t="array" ref="S577">IFERROR(INDEX(Forecast_Capex_Input!P$12:P$286,$Z577),0)</f>
        <v>0</v>
      </c>
      <c r="T577" s="150" t="str" cm="1">
        <f t="array" aca="1" ref="T577" ca="1">IFERROR(INDEX(General!$K$91:$K$110,$AC577),NA)</f>
        <v>N/A</v>
      </c>
      <c r="U577" s="43" cm="1">
        <f t="array" aca="1" ref="U577" ca="1">IFERROR(
IF($F577=General!$E$25,INDEX(Forecast_Capex_Input!S$12:S$286,$Z577),
INDEX(Forecast_Capex_Input!T$12:T$286,$Z577)),0)</f>
        <v>0</v>
      </c>
      <c r="V577" s="82" t="b">
        <f>IFERROR(INDEX(Overheads!$T$19:$T$26,MATCH($I577,Overheads!$E$19:$E$26,0)),FALSE)</f>
        <v>0</v>
      </c>
      <c r="W577" s="209" cm="1">
        <f t="array" ref="W577">IFERROR(
INDEX(Forecast_Capex_Input!CN$12:CN$286,$Z577),0)</f>
        <v>0</v>
      </c>
      <c r="X577" s="209">
        <f>IFERROR(
MATCH($W577,General!$L$39:$S$39,0),1)</f>
        <v>1</v>
      </c>
      <c r="Z577" s="28" t="str">
        <f>IFERROR(
IF(MATCH($C577,Forecast_Capex_Input!$CI$12:$CI$286,1)+1&gt;MAX(Forecast_Capex_Input!$C$12:$C$286),NA,
MATCH($C577,Forecast_Capex_Input!$CI$12:$CI$286,1)+1),1)</f>
        <v>N/A</v>
      </c>
      <c r="AA577" s="28" t="str" cm="1">
        <f t="array" aca="1" ref="AA577" ca="1">IFERROR(
IF(Z576&lt;&gt;Z577,1,
IF(COUNTIF(OFFSET(AA576,0,0,-INDEX(Forecast_Capex_Input!$CG$12:$CG$286,$Z577)),AA576)=INDEX(Forecast_Capex_Input!$CG$12:$CG$286,$Z577),AA576+1,AA576)),NA)</f>
        <v>N/A</v>
      </c>
      <c r="AB577" s="28" t="str" cm="1">
        <f t="array" ref="AB577">IFERROR($C577-IF($Z577=1,1,INDEX(Forecast_Capex_Input!$CI$12:$CI$286,$Z577-1))+1,NA)</f>
        <v>N/A</v>
      </c>
      <c r="AC577" s="28" t="str" cm="1">
        <f t="array" aca="1" ref="AC577" ca="1">IFERROR(IF(AA577=1,
INDEX(Forecast_Capex_Input!$AI$10:$BB$10,SMALL(IF(INDEX(Forecast_Capex_Input!$AI$12:$BB$286,$Z577,0)&gt;0,COLUMN(Forecast_Capex_Input!$AI$10:$BB$10)-COLUMN(Forecast_Capex_Input!$AI$12)+1),ROWS(OFFSET(AC576,0,0,-$AB577)))),
OFFSET(AC576,-INDEX(Forecast_Capex_Input!$CG$12:$CG$286,$Z577)+1,0)),NA)</f>
        <v>N/A</v>
      </c>
      <c r="AD577" s="28" t="str">
        <f t="shared" ca="1" si="52"/>
        <v>N/A</v>
      </c>
      <c r="AE577" s="82" t="b">
        <f t="shared" si="56"/>
        <v>0</v>
      </c>
      <c r="AF577" s="78" t="b">
        <v>0</v>
      </c>
      <c r="AG577" s="82" t="b">
        <f t="shared" si="53"/>
        <v>1</v>
      </c>
      <c r="AI577" s="55">
        <v>0</v>
      </c>
      <c r="AJ577" s="55">
        <v>0</v>
      </c>
      <c r="AK577" s="55">
        <v>0</v>
      </c>
      <c r="AL577" s="55">
        <v>0</v>
      </c>
      <c r="AM577" s="55">
        <v>0</v>
      </c>
      <c r="AN577" s="135">
        <v>0</v>
      </c>
      <c r="AP577" s="55">
        <v>0</v>
      </c>
      <c r="AQ577" s="55">
        <v>0</v>
      </c>
      <c r="AR577" s="55">
        <v>0</v>
      </c>
      <c r="AS577" s="55">
        <v>0</v>
      </c>
      <c r="AT577" s="55">
        <v>0</v>
      </c>
      <c r="AU577" s="135">
        <v>0</v>
      </c>
      <c r="AW577" s="55">
        <v>0</v>
      </c>
      <c r="AX577" s="55">
        <v>0</v>
      </c>
      <c r="AY577" s="55">
        <v>0</v>
      </c>
      <c r="AZ577" s="55">
        <v>0</v>
      </c>
      <c r="BA577" s="55">
        <v>0</v>
      </c>
      <c r="BB577" s="135">
        <v>0</v>
      </c>
      <c r="BD577" s="55">
        <v>0</v>
      </c>
      <c r="BE577" s="55">
        <v>0</v>
      </c>
      <c r="BF577" s="55">
        <v>0</v>
      </c>
      <c r="BG577" s="55">
        <v>0</v>
      </c>
      <c r="BH577" s="55">
        <v>0</v>
      </c>
      <c r="BI577" s="135">
        <v>0</v>
      </c>
      <c r="BK577" s="55">
        <v>0</v>
      </c>
      <c r="BL577" s="55">
        <v>0</v>
      </c>
      <c r="BM577" s="55">
        <v>0</v>
      </c>
      <c r="BN577" s="55">
        <v>0</v>
      </c>
      <c r="BO577" s="55">
        <v>0</v>
      </c>
      <c r="BP577" s="135">
        <v>0</v>
      </c>
      <c r="BR577" s="147">
        <v>0</v>
      </c>
      <c r="BS577" s="147">
        <v>0</v>
      </c>
      <c r="BT577" s="147">
        <v>0</v>
      </c>
      <c r="BU577" s="147">
        <v>0</v>
      </c>
      <c r="BV577" s="147">
        <v>0</v>
      </c>
      <c r="BX577" s="55">
        <v>0</v>
      </c>
      <c r="BY577" s="55">
        <v>0</v>
      </c>
      <c r="BZ577" s="55">
        <v>0</v>
      </c>
      <c r="CA577" s="55">
        <v>0</v>
      </c>
      <c r="CB577" s="55">
        <v>0</v>
      </c>
      <c r="CC577" s="135">
        <v>0</v>
      </c>
      <c r="CE577" s="55">
        <v>0</v>
      </c>
      <c r="CF577" s="55">
        <v>0</v>
      </c>
      <c r="CG577" s="55">
        <v>0</v>
      </c>
      <c r="CH577" s="55">
        <v>0</v>
      </c>
      <c r="CI577" s="55">
        <v>0</v>
      </c>
      <c r="CJ577" s="135">
        <v>0</v>
      </c>
      <c r="CL577" s="55">
        <v>0</v>
      </c>
      <c r="CM577" s="55">
        <v>0</v>
      </c>
      <c r="CN577" s="55">
        <v>0</v>
      </c>
      <c r="CO577" s="55">
        <v>0</v>
      </c>
      <c r="CP577" s="55">
        <v>0</v>
      </c>
      <c r="CQ577" s="135">
        <v>0</v>
      </c>
      <c r="CS577" s="67">
        <v>0</v>
      </c>
      <c r="CT577" s="67">
        <v>0</v>
      </c>
      <c r="CU577" s="67">
        <v>0</v>
      </c>
      <c r="CV577" s="67">
        <v>0</v>
      </c>
      <c r="CW577" s="67">
        <v>0</v>
      </c>
      <c r="CX577" s="135">
        <v>0</v>
      </c>
      <c r="CZ577" s="55">
        <v>0</v>
      </c>
      <c r="DA577" s="55">
        <v>0</v>
      </c>
      <c r="DB577" s="55">
        <v>0</v>
      </c>
      <c r="DC577" s="55">
        <v>0</v>
      </c>
      <c r="DD577" s="55">
        <v>0</v>
      </c>
      <c r="DE577" s="135">
        <v>0</v>
      </c>
      <c r="DG577" s="43" t="b" cm="1">
        <f t="array" aca="1" ref="DG577" ca="1">OR($G577=Forecast_Capex_Input!$BF$8:$BF$10)</f>
        <v>0</v>
      </c>
      <c r="DH577" s="43" cm="1">
        <f t="array" aca="1" ref="DH577" ca="1">IFERROR(INDEX(Forecast_Capex_Input!BG$12:BG$286,$Z577)
*(INDEX(Forecast_Capex_Input!$H$12:$H$286,$Z577)=Repex),0)
*$DG577</f>
        <v>0</v>
      </c>
      <c r="DI577" s="43" cm="1">
        <f t="array" aca="1" ref="DI577" ca="1">IFERROR(INDEX(Forecast_Capex_Input!BH$12:BH$286,$Z577)
*(INDEX(Forecast_Capex_Input!$H$12:$H$286,$Z577)=Repex),0)
*$DG577</f>
        <v>0</v>
      </c>
      <c r="DJ577" s="43" cm="1">
        <f t="array" aca="1" ref="DJ577" ca="1">IFERROR(INDEX(Forecast_Capex_Input!BI$12:BI$286,$Z577)
*(INDEX(Forecast_Capex_Input!$H$12:$H$286,$Z577)=Repex),0)
*$DG577</f>
        <v>0</v>
      </c>
      <c r="DK577" s="43" cm="1">
        <f t="array" aca="1" ref="DK577" ca="1">IFERROR(INDEX(Forecast_Capex_Input!BJ$12:BJ$286,$Z577)
*(INDEX(Forecast_Capex_Input!$H$12:$H$286,$Z577)=Repex),0)
*$DG577</f>
        <v>0</v>
      </c>
      <c r="DL577" s="43" cm="1">
        <f t="array" aca="1" ref="DL577" ca="1">IFERROR(INDEX(Forecast_Capex_Input!BK$12:BK$286,$Z577)
*(INDEX(Forecast_Capex_Input!$H$12:$H$286,$Z577)=Repex),0)
*$DG577</f>
        <v>0</v>
      </c>
      <c r="DM577" s="43" cm="1">
        <f t="array" aca="1" ref="DM577" ca="1">IFERROR(INDEX(Forecast_Capex_Input!BL$12:BL$286,$Z577)
*(INDEX(Forecast_Capex_Input!$H$12:$H$286,$Z577)=Repex),0)
*$DG577</f>
        <v>0</v>
      </c>
      <c r="DO577" s="43" t="b" cm="1">
        <f t="array" aca="1" ref="DO577" ca="1">OR($G577=Forecast_Capex_Input!$BN$8:$BN$9)</f>
        <v>0</v>
      </c>
      <c r="DP577" s="43" cm="1">
        <f t="array" aca="1" ref="DP577" ca="1">IFERROR(INDEX(Forecast_Capex_Input!BO$12:BO$286,$Z577)
*(INDEX(Forecast_Capex_Input!$H$12:$H$286,$Z577)=Repex),0)
*$DO577</f>
        <v>0</v>
      </c>
      <c r="DQ577" s="43" cm="1">
        <f t="array" aca="1" ref="DQ577" ca="1">IFERROR(INDEX(Forecast_Capex_Input!BP$12:BP$286,$Z577)
*(INDEX(Forecast_Capex_Input!$H$12:$H$286,$Z577)=Repex),0)
*$DO577</f>
        <v>0</v>
      </c>
      <c r="DR577" s="43" cm="1">
        <f t="array" aca="1" ref="DR577" ca="1">IFERROR(INDEX(Forecast_Capex_Input!BQ$12:BQ$286,$Z577)
*(INDEX(Forecast_Capex_Input!$H$12:$H$286,$Z577)=Repex),0)
*$DO577</f>
        <v>0</v>
      </c>
      <c r="DS577" s="43" cm="1">
        <f t="array" aca="1" ref="DS577" ca="1">IFERROR(INDEX(Forecast_Capex_Input!BR$12:BR$286,$Z577)
*(INDEX(Forecast_Capex_Input!$H$12:$H$286,$Z577)=Repex),0)
*$DO577</f>
        <v>0</v>
      </c>
      <c r="DT577" s="43" cm="1">
        <f t="array" aca="1" ref="DT577" ca="1">IFERROR(INDEX(Forecast_Capex_Input!BS$12:BS$286,$Z577)
*(INDEX(Forecast_Capex_Input!$H$12:$H$286,$Z577)=Repex),0)
*$DO577</f>
        <v>0</v>
      </c>
      <c r="DV577" s="43" t="b" cm="1">
        <f t="array" aca="1" ref="DV577" ca="1">OR($G577=Forecast_Capex_Input!$BU$8:$BU$10)</f>
        <v>0</v>
      </c>
      <c r="DW577" s="43" cm="1">
        <f t="array" aca="1" ref="DW577" ca="1">IFERROR(INDEX(Forecast_Capex_Input!BV$12:BV$286,$Z577)
*(INDEX(Forecast_Capex_Input!$H$12:$H$286,$Z577)=Repex),0)
*$DV577</f>
        <v>0</v>
      </c>
      <c r="DX577" s="43" cm="1">
        <f t="array" aca="1" ref="DX577" ca="1">IFERROR(INDEX(Forecast_Capex_Input!BW$12:BW$286,$Z577)
*(INDEX(Forecast_Capex_Input!$H$12:$H$286,$Z577)=Repex),0)
*$DV577</f>
        <v>0</v>
      </c>
      <c r="DY577" s="43" cm="1">
        <f t="array" aca="1" ref="DY577" ca="1">IFERROR(INDEX(Forecast_Capex_Input!BX$12:BX$286,$Z577)
*(INDEX(Forecast_Capex_Input!$H$12:$H$286,$Z577)=Repex),0)
*$DV577</f>
        <v>0</v>
      </c>
      <c r="DZ577" s="43" cm="1">
        <f t="array" aca="1" ref="DZ577" ca="1">IFERROR(INDEX(Forecast_Capex_Input!BY$12:BY$286,$Z577)
*(INDEX(Forecast_Capex_Input!$H$12:$H$286,$Z577)=Repex),0)
*$DV577</f>
        <v>0</v>
      </c>
      <c r="EA577" s="43" cm="1">
        <f t="array" aca="1" ref="EA577" ca="1">IFERROR(INDEX(Forecast_Capex_Input!BZ$12:BZ$286,$Z577)
*(INDEX(Forecast_Capex_Input!$H$12:$H$286,$Z577)=Repex),0)
*$DV577</f>
        <v>0</v>
      </c>
      <c r="EB577" s="43" cm="1">
        <f t="array" aca="1" ref="EB577" ca="1">IFERROR(INDEX(Forecast_Capex_Input!CA$12:CA$286,$Z577)
*(INDEX(Forecast_Capex_Input!$H$12:$H$286,$Z577)=Repex),0)
*$DV577</f>
        <v>0</v>
      </c>
      <c r="EC577" s="43" cm="1">
        <f t="array" aca="1" ref="EC577" ca="1">IFERROR(INDEX(Forecast_Capex_Input!CB$12:CB$286,$Z577)
*(INDEX(Forecast_Capex_Input!$H$12:$H$286,$Z577)=Repex),0)
*$DV577</f>
        <v>0</v>
      </c>
      <c r="ED577" s="43" cm="1">
        <f t="array" aca="1" ref="ED577" ca="1">IFERROR(INDEX(Forecast_Capex_Input!CC$12:CC$286,$Z577)
*(INDEX(Forecast_Capex_Input!$H$12:$H$286,$Z577)=Repex),0)
*$DV577</f>
        <v>0</v>
      </c>
      <c r="EF577" s="86" t="str">
        <f t="shared" si="54"/>
        <v>N/A</v>
      </c>
      <c r="EG577" s="28" t="str">
        <f>IFERROR(RANK(EF577,EF$11:EF$1010,0)+COUNTIF(EF$11:EF577,EF577)-1,NA)</f>
        <v>N/A</v>
      </c>
    </row>
    <row r="578" spans="3:137" x14ac:dyDescent="0.2">
      <c r="C578" s="28">
        <f t="shared" si="55"/>
        <v>568</v>
      </c>
      <c r="D578" s="9" t="str" cm="1">
        <f t="array" ref="D578">IFERROR(INDEX(Forecast_Capex_Input!$D$12:$D$286,$Z578),NA)</f>
        <v>N/A</v>
      </c>
      <c r="E578" s="24" t="str" cm="1">
        <f t="array" ref="E578">IF($Z578=NA,NA,INDEX(Forecast_Capex_Input!$E$12:$E$286,$Z578))</f>
        <v>N/A</v>
      </c>
      <c r="F578" s="9" t="str" cm="1">
        <f t="array" aca="1" ref="F578" ca="1">IFERROR(INDEX(General!$E$25:$E$26,$AA578),NA)</f>
        <v>N/A</v>
      </c>
      <c r="G578" s="9" t="str" cm="1">
        <f t="array" aca="1" ref="G578" ca="1">IFERROR(INDEX(Forecast_Capex_Input!$AI$11:$BB$11,$AC578),NA)</f>
        <v>N/A</v>
      </c>
      <c r="H578" s="50" t="str" cm="1">
        <f t="array" aca="1" ref="H578" ca="1">IFERROR(INDEX(Forecast_Capex_Input!$AI$12:$BB$286,$Z578,$AC578),NA)</f>
        <v>N/A</v>
      </c>
      <c r="I578" s="150" t="str" cm="1">
        <f t="array" ref="I578">IFERROR(INDEX(Forecast_Capex_Input!$F$12:$F$286,$Z578),NA)</f>
        <v>N/A</v>
      </c>
      <c r="J578" s="150" t="str" cm="1">
        <f t="array" ref="J578">IFERROR(INDEX(Forecast_Capex_Input!G$12:G$286,$Z578),NA)</f>
        <v>N/A</v>
      </c>
      <c r="K578" s="150" t="str" cm="1">
        <f t="array" ref="K578">IFERROR(INDEX(Forecast_Capex_Input!H$12:H$286,$Z578),NA)</f>
        <v>N/A</v>
      </c>
      <c r="L578" s="150" t="str" cm="1">
        <f t="array" ref="L578">IFERROR(INDEX(Forecast_Capex_Input!I$12:I$286,$Z578),NA)</f>
        <v>N/A</v>
      </c>
      <c r="M578" s="150" t="str" cm="1">
        <f t="array" ref="M578">IFERROR(INDEX(Forecast_Capex_Input!J$12:J$286,$Z578),NA)</f>
        <v>N/A</v>
      </c>
      <c r="N578" s="150" t="str" cm="1">
        <f t="array" ref="N578">IFERROR(INDEX(Forecast_Capex_Input!K$12:K$286,$Z578),NA)</f>
        <v>N/A</v>
      </c>
      <c r="O578" s="150" t="str" cm="1">
        <f t="array" ref="O578">IFERROR(INDEX(Forecast_Capex_Input!L$12:L$286,$Z578),NA)</f>
        <v>N/A</v>
      </c>
      <c r="P578" s="150" t="str" cm="1">
        <f t="array" ref="P578">IFERROR(INDEX(Forecast_Capex_Input!M$12:M$286,$Z578),NA)</f>
        <v>N/A</v>
      </c>
      <c r="Q578" s="24" t="str" cm="1">
        <f t="array" ref="Q578">IFERROR(INDEX(Forecast_Capex_Input!N$12:N$286,$Z578),NA)</f>
        <v>N/A</v>
      </c>
      <c r="R578" s="190" cm="1">
        <f t="array" ref="R578">IFERROR(INDEX(Forecast_Capex_Input!O$12:O$286,$Z578),0)</f>
        <v>0</v>
      </c>
      <c r="S578" s="24" cm="1">
        <f t="array" ref="S578">IFERROR(INDEX(Forecast_Capex_Input!P$12:P$286,$Z578),0)</f>
        <v>0</v>
      </c>
      <c r="T578" s="150" t="str" cm="1">
        <f t="array" aca="1" ref="T578" ca="1">IFERROR(INDEX(General!$K$91:$K$110,$AC578),NA)</f>
        <v>N/A</v>
      </c>
      <c r="U578" s="43" cm="1">
        <f t="array" aca="1" ref="U578" ca="1">IFERROR(
IF($F578=General!$E$25,INDEX(Forecast_Capex_Input!S$12:S$286,$Z578),
INDEX(Forecast_Capex_Input!T$12:T$286,$Z578)),0)</f>
        <v>0</v>
      </c>
      <c r="V578" s="82" t="b">
        <f>IFERROR(INDEX(Overheads!$T$19:$T$26,MATCH($I578,Overheads!$E$19:$E$26,0)),FALSE)</f>
        <v>0</v>
      </c>
      <c r="W578" s="209" cm="1">
        <f t="array" ref="W578">IFERROR(
INDEX(Forecast_Capex_Input!CN$12:CN$286,$Z578),0)</f>
        <v>0</v>
      </c>
      <c r="X578" s="209">
        <f>IFERROR(
MATCH($W578,General!$L$39:$S$39,0),1)</f>
        <v>1</v>
      </c>
      <c r="Z578" s="28" t="str">
        <f>IFERROR(
IF(MATCH($C578,Forecast_Capex_Input!$CI$12:$CI$286,1)+1&gt;MAX(Forecast_Capex_Input!$C$12:$C$286),NA,
MATCH($C578,Forecast_Capex_Input!$CI$12:$CI$286,1)+1),1)</f>
        <v>N/A</v>
      </c>
      <c r="AA578" s="28" t="str" cm="1">
        <f t="array" aca="1" ref="AA578" ca="1">IFERROR(
IF(Z577&lt;&gt;Z578,1,
IF(COUNTIF(OFFSET(AA577,0,0,-INDEX(Forecast_Capex_Input!$CG$12:$CG$286,$Z578)),AA577)=INDEX(Forecast_Capex_Input!$CG$12:$CG$286,$Z578),AA577+1,AA577)),NA)</f>
        <v>N/A</v>
      </c>
      <c r="AB578" s="28" t="str" cm="1">
        <f t="array" ref="AB578">IFERROR($C578-IF($Z578=1,1,INDEX(Forecast_Capex_Input!$CI$12:$CI$286,$Z578-1))+1,NA)</f>
        <v>N/A</v>
      </c>
      <c r="AC578" s="28" t="str" cm="1">
        <f t="array" aca="1" ref="AC578" ca="1">IFERROR(IF(AA578=1,
INDEX(Forecast_Capex_Input!$AI$10:$BB$10,SMALL(IF(INDEX(Forecast_Capex_Input!$AI$12:$BB$286,$Z578,0)&gt;0,COLUMN(Forecast_Capex_Input!$AI$10:$BB$10)-COLUMN(Forecast_Capex_Input!$AI$12)+1),ROWS(OFFSET(AC577,0,0,-$AB578)))),
OFFSET(AC577,-INDEX(Forecast_Capex_Input!$CG$12:$CG$286,$Z578)+1,0)),NA)</f>
        <v>N/A</v>
      </c>
      <c r="AD578" s="28" t="str">
        <f t="shared" ca="1" si="52"/>
        <v>N/A</v>
      </c>
      <c r="AE578" s="82" t="b">
        <f t="shared" si="56"/>
        <v>0</v>
      </c>
      <c r="AF578" s="78" t="b">
        <v>0</v>
      </c>
      <c r="AG578" s="82" t="b">
        <f t="shared" si="53"/>
        <v>1</v>
      </c>
      <c r="AI578" s="55">
        <v>0</v>
      </c>
      <c r="AJ578" s="55">
        <v>0</v>
      </c>
      <c r="AK578" s="55">
        <v>0</v>
      </c>
      <c r="AL578" s="55">
        <v>0</v>
      </c>
      <c r="AM578" s="55">
        <v>0</v>
      </c>
      <c r="AN578" s="135">
        <v>0</v>
      </c>
      <c r="AP578" s="55">
        <v>0</v>
      </c>
      <c r="AQ578" s="55">
        <v>0</v>
      </c>
      <c r="AR578" s="55">
        <v>0</v>
      </c>
      <c r="AS578" s="55">
        <v>0</v>
      </c>
      <c r="AT578" s="55">
        <v>0</v>
      </c>
      <c r="AU578" s="135">
        <v>0</v>
      </c>
      <c r="AW578" s="55">
        <v>0</v>
      </c>
      <c r="AX578" s="55">
        <v>0</v>
      </c>
      <c r="AY578" s="55">
        <v>0</v>
      </c>
      <c r="AZ578" s="55">
        <v>0</v>
      </c>
      <c r="BA578" s="55">
        <v>0</v>
      </c>
      <c r="BB578" s="135">
        <v>0</v>
      </c>
      <c r="BD578" s="55">
        <v>0</v>
      </c>
      <c r="BE578" s="55">
        <v>0</v>
      </c>
      <c r="BF578" s="55">
        <v>0</v>
      </c>
      <c r="BG578" s="55">
        <v>0</v>
      </c>
      <c r="BH578" s="55">
        <v>0</v>
      </c>
      <c r="BI578" s="135">
        <v>0</v>
      </c>
      <c r="BK578" s="55">
        <v>0</v>
      </c>
      <c r="BL578" s="55">
        <v>0</v>
      </c>
      <c r="BM578" s="55">
        <v>0</v>
      </c>
      <c r="BN578" s="55">
        <v>0</v>
      </c>
      <c r="BO578" s="55">
        <v>0</v>
      </c>
      <c r="BP578" s="135">
        <v>0</v>
      </c>
      <c r="BR578" s="147">
        <v>0</v>
      </c>
      <c r="BS578" s="147">
        <v>0</v>
      </c>
      <c r="BT578" s="147">
        <v>0</v>
      </c>
      <c r="BU578" s="147">
        <v>0</v>
      </c>
      <c r="BV578" s="147">
        <v>0</v>
      </c>
      <c r="BX578" s="55">
        <v>0</v>
      </c>
      <c r="BY578" s="55">
        <v>0</v>
      </c>
      <c r="BZ578" s="55">
        <v>0</v>
      </c>
      <c r="CA578" s="55">
        <v>0</v>
      </c>
      <c r="CB578" s="55">
        <v>0</v>
      </c>
      <c r="CC578" s="135">
        <v>0</v>
      </c>
      <c r="CE578" s="55">
        <v>0</v>
      </c>
      <c r="CF578" s="55">
        <v>0</v>
      </c>
      <c r="CG578" s="55">
        <v>0</v>
      </c>
      <c r="CH578" s="55">
        <v>0</v>
      </c>
      <c r="CI578" s="55">
        <v>0</v>
      </c>
      <c r="CJ578" s="135">
        <v>0</v>
      </c>
      <c r="CL578" s="55">
        <v>0</v>
      </c>
      <c r="CM578" s="55">
        <v>0</v>
      </c>
      <c r="CN578" s="55">
        <v>0</v>
      </c>
      <c r="CO578" s="55">
        <v>0</v>
      </c>
      <c r="CP578" s="55">
        <v>0</v>
      </c>
      <c r="CQ578" s="135">
        <v>0</v>
      </c>
      <c r="CS578" s="67">
        <v>0</v>
      </c>
      <c r="CT578" s="67">
        <v>0</v>
      </c>
      <c r="CU578" s="67">
        <v>0</v>
      </c>
      <c r="CV578" s="67">
        <v>0</v>
      </c>
      <c r="CW578" s="67">
        <v>0</v>
      </c>
      <c r="CX578" s="135">
        <v>0</v>
      </c>
      <c r="CZ578" s="55">
        <v>0</v>
      </c>
      <c r="DA578" s="55">
        <v>0</v>
      </c>
      <c r="DB578" s="55">
        <v>0</v>
      </c>
      <c r="DC578" s="55">
        <v>0</v>
      </c>
      <c r="DD578" s="55">
        <v>0</v>
      </c>
      <c r="DE578" s="135">
        <v>0</v>
      </c>
      <c r="DG578" s="43" t="b" cm="1">
        <f t="array" aca="1" ref="DG578" ca="1">OR($G578=Forecast_Capex_Input!$BF$8:$BF$10)</f>
        <v>0</v>
      </c>
      <c r="DH578" s="43" cm="1">
        <f t="array" aca="1" ref="DH578" ca="1">IFERROR(INDEX(Forecast_Capex_Input!BG$12:BG$286,$Z578)
*(INDEX(Forecast_Capex_Input!$H$12:$H$286,$Z578)=Repex),0)
*$DG578</f>
        <v>0</v>
      </c>
      <c r="DI578" s="43" cm="1">
        <f t="array" aca="1" ref="DI578" ca="1">IFERROR(INDEX(Forecast_Capex_Input!BH$12:BH$286,$Z578)
*(INDEX(Forecast_Capex_Input!$H$12:$H$286,$Z578)=Repex),0)
*$DG578</f>
        <v>0</v>
      </c>
      <c r="DJ578" s="43" cm="1">
        <f t="array" aca="1" ref="DJ578" ca="1">IFERROR(INDEX(Forecast_Capex_Input!BI$12:BI$286,$Z578)
*(INDEX(Forecast_Capex_Input!$H$12:$H$286,$Z578)=Repex),0)
*$DG578</f>
        <v>0</v>
      </c>
      <c r="DK578" s="43" cm="1">
        <f t="array" aca="1" ref="DK578" ca="1">IFERROR(INDEX(Forecast_Capex_Input!BJ$12:BJ$286,$Z578)
*(INDEX(Forecast_Capex_Input!$H$12:$H$286,$Z578)=Repex),0)
*$DG578</f>
        <v>0</v>
      </c>
      <c r="DL578" s="43" cm="1">
        <f t="array" aca="1" ref="DL578" ca="1">IFERROR(INDEX(Forecast_Capex_Input!BK$12:BK$286,$Z578)
*(INDEX(Forecast_Capex_Input!$H$12:$H$286,$Z578)=Repex),0)
*$DG578</f>
        <v>0</v>
      </c>
      <c r="DM578" s="43" cm="1">
        <f t="array" aca="1" ref="DM578" ca="1">IFERROR(INDEX(Forecast_Capex_Input!BL$12:BL$286,$Z578)
*(INDEX(Forecast_Capex_Input!$H$12:$H$286,$Z578)=Repex),0)
*$DG578</f>
        <v>0</v>
      </c>
      <c r="DO578" s="43" t="b" cm="1">
        <f t="array" aca="1" ref="DO578" ca="1">OR($G578=Forecast_Capex_Input!$BN$8:$BN$9)</f>
        <v>0</v>
      </c>
      <c r="DP578" s="43" cm="1">
        <f t="array" aca="1" ref="DP578" ca="1">IFERROR(INDEX(Forecast_Capex_Input!BO$12:BO$286,$Z578)
*(INDEX(Forecast_Capex_Input!$H$12:$H$286,$Z578)=Repex),0)
*$DO578</f>
        <v>0</v>
      </c>
      <c r="DQ578" s="43" cm="1">
        <f t="array" aca="1" ref="DQ578" ca="1">IFERROR(INDEX(Forecast_Capex_Input!BP$12:BP$286,$Z578)
*(INDEX(Forecast_Capex_Input!$H$12:$H$286,$Z578)=Repex),0)
*$DO578</f>
        <v>0</v>
      </c>
      <c r="DR578" s="43" cm="1">
        <f t="array" aca="1" ref="DR578" ca="1">IFERROR(INDEX(Forecast_Capex_Input!BQ$12:BQ$286,$Z578)
*(INDEX(Forecast_Capex_Input!$H$12:$H$286,$Z578)=Repex),0)
*$DO578</f>
        <v>0</v>
      </c>
      <c r="DS578" s="43" cm="1">
        <f t="array" aca="1" ref="DS578" ca="1">IFERROR(INDEX(Forecast_Capex_Input!BR$12:BR$286,$Z578)
*(INDEX(Forecast_Capex_Input!$H$12:$H$286,$Z578)=Repex),0)
*$DO578</f>
        <v>0</v>
      </c>
      <c r="DT578" s="43" cm="1">
        <f t="array" aca="1" ref="DT578" ca="1">IFERROR(INDEX(Forecast_Capex_Input!BS$12:BS$286,$Z578)
*(INDEX(Forecast_Capex_Input!$H$12:$H$286,$Z578)=Repex),0)
*$DO578</f>
        <v>0</v>
      </c>
      <c r="DV578" s="43" t="b" cm="1">
        <f t="array" aca="1" ref="DV578" ca="1">OR($G578=Forecast_Capex_Input!$BU$8:$BU$10)</f>
        <v>0</v>
      </c>
      <c r="DW578" s="43" cm="1">
        <f t="array" aca="1" ref="DW578" ca="1">IFERROR(INDEX(Forecast_Capex_Input!BV$12:BV$286,$Z578)
*(INDEX(Forecast_Capex_Input!$H$12:$H$286,$Z578)=Repex),0)
*$DV578</f>
        <v>0</v>
      </c>
      <c r="DX578" s="43" cm="1">
        <f t="array" aca="1" ref="DX578" ca="1">IFERROR(INDEX(Forecast_Capex_Input!BW$12:BW$286,$Z578)
*(INDEX(Forecast_Capex_Input!$H$12:$H$286,$Z578)=Repex),0)
*$DV578</f>
        <v>0</v>
      </c>
      <c r="DY578" s="43" cm="1">
        <f t="array" aca="1" ref="DY578" ca="1">IFERROR(INDEX(Forecast_Capex_Input!BX$12:BX$286,$Z578)
*(INDEX(Forecast_Capex_Input!$H$12:$H$286,$Z578)=Repex),0)
*$DV578</f>
        <v>0</v>
      </c>
      <c r="DZ578" s="43" cm="1">
        <f t="array" aca="1" ref="DZ578" ca="1">IFERROR(INDEX(Forecast_Capex_Input!BY$12:BY$286,$Z578)
*(INDEX(Forecast_Capex_Input!$H$12:$H$286,$Z578)=Repex),0)
*$DV578</f>
        <v>0</v>
      </c>
      <c r="EA578" s="43" cm="1">
        <f t="array" aca="1" ref="EA578" ca="1">IFERROR(INDEX(Forecast_Capex_Input!BZ$12:BZ$286,$Z578)
*(INDEX(Forecast_Capex_Input!$H$12:$H$286,$Z578)=Repex),0)
*$DV578</f>
        <v>0</v>
      </c>
      <c r="EB578" s="43" cm="1">
        <f t="array" aca="1" ref="EB578" ca="1">IFERROR(INDEX(Forecast_Capex_Input!CA$12:CA$286,$Z578)
*(INDEX(Forecast_Capex_Input!$H$12:$H$286,$Z578)=Repex),0)
*$DV578</f>
        <v>0</v>
      </c>
      <c r="EC578" s="43" cm="1">
        <f t="array" aca="1" ref="EC578" ca="1">IFERROR(INDEX(Forecast_Capex_Input!CB$12:CB$286,$Z578)
*(INDEX(Forecast_Capex_Input!$H$12:$H$286,$Z578)=Repex),0)
*$DV578</f>
        <v>0</v>
      </c>
      <c r="ED578" s="43" cm="1">
        <f t="array" aca="1" ref="ED578" ca="1">IFERROR(INDEX(Forecast_Capex_Input!CC$12:CC$286,$Z578)
*(INDEX(Forecast_Capex_Input!$H$12:$H$286,$Z578)=Repex),0)
*$DV578</f>
        <v>0</v>
      </c>
      <c r="EF578" s="86" t="str">
        <f t="shared" si="54"/>
        <v>N/A</v>
      </c>
      <c r="EG578" s="28" t="str">
        <f>IFERROR(RANK(EF578,EF$11:EF$1010,0)+COUNTIF(EF$11:EF578,EF578)-1,NA)</f>
        <v>N/A</v>
      </c>
    </row>
    <row r="579" spans="3:137" x14ac:dyDescent="0.2">
      <c r="C579" s="28">
        <f t="shared" si="55"/>
        <v>569</v>
      </c>
      <c r="D579" s="9" t="str" cm="1">
        <f t="array" ref="D579">IFERROR(INDEX(Forecast_Capex_Input!$D$12:$D$286,$Z579),NA)</f>
        <v>N/A</v>
      </c>
      <c r="E579" s="24" t="str" cm="1">
        <f t="array" ref="E579">IF($Z579=NA,NA,INDEX(Forecast_Capex_Input!$E$12:$E$286,$Z579))</f>
        <v>N/A</v>
      </c>
      <c r="F579" s="9" t="str" cm="1">
        <f t="array" aca="1" ref="F579" ca="1">IFERROR(INDEX(General!$E$25:$E$26,$AA579),NA)</f>
        <v>N/A</v>
      </c>
      <c r="G579" s="9" t="str" cm="1">
        <f t="array" aca="1" ref="G579" ca="1">IFERROR(INDEX(Forecast_Capex_Input!$AI$11:$BB$11,$AC579),NA)</f>
        <v>N/A</v>
      </c>
      <c r="H579" s="50" t="str" cm="1">
        <f t="array" aca="1" ref="H579" ca="1">IFERROR(INDEX(Forecast_Capex_Input!$AI$12:$BB$286,$Z579,$AC579),NA)</f>
        <v>N/A</v>
      </c>
      <c r="I579" s="150" t="str" cm="1">
        <f t="array" ref="I579">IFERROR(INDEX(Forecast_Capex_Input!$F$12:$F$286,$Z579),NA)</f>
        <v>N/A</v>
      </c>
      <c r="J579" s="150" t="str" cm="1">
        <f t="array" ref="J579">IFERROR(INDEX(Forecast_Capex_Input!G$12:G$286,$Z579),NA)</f>
        <v>N/A</v>
      </c>
      <c r="K579" s="150" t="str" cm="1">
        <f t="array" ref="K579">IFERROR(INDEX(Forecast_Capex_Input!H$12:H$286,$Z579),NA)</f>
        <v>N/A</v>
      </c>
      <c r="L579" s="150" t="str" cm="1">
        <f t="array" ref="L579">IFERROR(INDEX(Forecast_Capex_Input!I$12:I$286,$Z579),NA)</f>
        <v>N/A</v>
      </c>
      <c r="M579" s="150" t="str" cm="1">
        <f t="array" ref="M579">IFERROR(INDEX(Forecast_Capex_Input!J$12:J$286,$Z579),NA)</f>
        <v>N/A</v>
      </c>
      <c r="N579" s="150" t="str" cm="1">
        <f t="array" ref="N579">IFERROR(INDEX(Forecast_Capex_Input!K$12:K$286,$Z579),NA)</f>
        <v>N/A</v>
      </c>
      <c r="O579" s="150" t="str" cm="1">
        <f t="array" ref="O579">IFERROR(INDEX(Forecast_Capex_Input!L$12:L$286,$Z579),NA)</f>
        <v>N/A</v>
      </c>
      <c r="P579" s="150" t="str" cm="1">
        <f t="array" ref="P579">IFERROR(INDEX(Forecast_Capex_Input!M$12:M$286,$Z579),NA)</f>
        <v>N/A</v>
      </c>
      <c r="Q579" s="24" t="str" cm="1">
        <f t="array" ref="Q579">IFERROR(INDEX(Forecast_Capex_Input!N$12:N$286,$Z579),NA)</f>
        <v>N/A</v>
      </c>
      <c r="R579" s="190" cm="1">
        <f t="array" ref="R579">IFERROR(INDEX(Forecast_Capex_Input!O$12:O$286,$Z579),0)</f>
        <v>0</v>
      </c>
      <c r="S579" s="24" cm="1">
        <f t="array" ref="S579">IFERROR(INDEX(Forecast_Capex_Input!P$12:P$286,$Z579),0)</f>
        <v>0</v>
      </c>
      <c r="T579" s="150" t="str" cm="1">
        <f t="array" aca="1" ref="T579" ca="1">IFERROR(INDEX(General!$K$91:$K$110,$AC579),NA)</f>
        <v>N/A</v>
      </c>
      <c r="U579" s="43" cm="1">
        <f t="array" aca="1" ref="U579" ca="1">IFERROR(
IF($F579=General!$E$25,INDEX(Forecast_Capex_Input!S$12:S$286,$Z579),
INDEX(Forecast_Capex_Input!T$12:T$286,$Z579)),0)</f>
        <v>0</v>
      </c>
      <c r="V579" s="82" t="b">
        <f>IFERROR(INDEX(Overheads!$T$19:$T$26,MATCH($I579,Overheads!$E$19:$E$26,0)),FALSE)</f>
        <v>0</v>
      </c>
      <c r="W579" s="209" cm="1">
        <f t="array" ref="W579">IFERROR(
INDEX(Forecast_Capex_Input!CN$12:CN$286,$Z579),0)</f>
        <v>0</v>
      </c>
      <c r="X579" s="209">
        <f>IFERROR(
MATCH($W579,General!$L$39:$S$39,0),1)</f>
        <v>1</v>
      </c>
      <c r="Z579" s="28" t="str">
        <f>IFERROR(
IF(MATCH($C579,Forecast_Capex_Input!$CI$12:$CI$286,1)+1&gt;MAX(Forecast_Capex_Input!$C$12:$C$286),NA,
MATCH($C579,Forecast_Capex_Input!$CI$12:$CI$286,1)+1),1)</f>
        <v>N/A</v>
      </c>
      <c r="AA579" s="28" t="str" cm="1">
        <f t="array" aca="1" ref="AA579" ca="1">IFERROR(
IF(Z578&lt;&gt;Z579,1,
IF(COUNTIF(OFFSET(AA578,0,0,-INDEX(Forecast_Capex_Input!$CG$12:$CG$286,$Z579)),AA578)=INDEX(Forecast_Capex_Input!$CG$12:$CG$286,$Z579),AA578+1,AA578)),NA)</f>
        <v>N/A</v>
      </c>
      <c r="AB579" s="28" t="str" cm="1">
        <f t="array" ref="AB579">IFERROR($C579-IF($Z579=1,1,INDEX(Forecast_Capex_Input!$CI$12:$CI$286,$Z579-1))+1,NA)</f>
        <v>N/A</v>
      </c>
      <c r="AC579" s="28" t="str" cm="1">
        <f t="array" aca="1" ref="AC579" ca="1">IFERROR(IF(AA579=1,
INDEX(Forecast_Capex_Input!$AI$10:$BB$10,SMALL(IF(INDEX(Forecast_Capex_Input!$AI$12:$BB$286,$Z579,0)&gt;0,COLUMN(Forecast_Capex_Input!$AI$10:$BB$10)-COLUMN(Forecast_Capex_Input!$AI$12)+1),ROWS(OFFSET(AC578,0,0,-$AB579)))),
OFFSET(AC578,-INDEX(Forecast_Capex_Input!$CG$12:$CG$286,$Z579)+1,0)),NA)</f>
        <v>N/A</v>
      </c>
      <c r="AD579" s="28" t="str">
        <f t="shared" ca="1" si="52"/>
        <v>N/A</v>
      </c>
      <c r="AE579" s="82" t="b">
        <f t="shared" si="56"/>
        <v>0</v>
      </c>
      <c r="AF579" s="78" t="b">
        <v>0</v>
      </c>
      <c r="AG579" s="82" t="b">
        <f t="shared" si="53"/>
        <v>1</v>
      </c>
      <c r="AI579" s="55">
        <v>0</v>
      </c>
      <c r="AJ579" s="55">
        <v>0</v>
      </c>
      <c r="AK579" s="55">
        <v>0</v>
      </c>
      <c r="AL579" s="55">
        <v>0</v>
      </c>
      <c r="AM579" s="55">
        <v>0</v>
      </c>
      <c r="AN579" s="135">
        <v>0</v>
      </c>
      <c r="AP579" s="55">
        <v>0</v>
      </c>
      <c r="AQ579" s="55">
        <v>0</v>
      </c>
      <c r="AR579" s="55">
        <v>0</v>
      </c>
      <c r="AS579" s="55">
        <v>0</v>
      </c>
      <c r="AT579" s="55">
        <v>0</v>
      </c>
      <c r="AU579" s="135">
        <v>0</v>
      </c>
      <c r="AW579" s="55">
        <v>0</v>
      </c>
      <c r="AX579" s="55">
        <v>0</v>
      </c>
      <c r="AY579" s="55">
        <v>0</v>
      </c>
      <c r="AZ579" s="55">
        <v>0</v>
      </c>
      <c r="BA579" s="55">
        <v>0</v>
      </c>
      <c r="BB579" s="135">
        <v>0</v>
      </c>
      <c r="BD579" s="55">
        <v>0</v>
      </c>
      <c r="BE579" s="55">
        <v>0</v>
      </c>
      <c r="BF579" s="55">
        <v>0</v>
      </c>
      <c r="BG579" s="55">
        <v>0</v>
      </c>
      <c r="BH579" s="55">
        <v>0</v>
      </c>
      <c r="BI579" s="135">
        <v>0</v>
      </c>
      <c r="BK579" s="55">
        <v>0</v>
      </c>
      <c r="BL579" s="55">
        <v>0</v>
      </c>
      <c r="BM579" s="55">
        <v>0</v>
      </c>
      <c r="BN579" s="55">
        <v>0</v>
      </c>
      <c r="BO579" s="55">
        <v>0</v>
      </c>
      <c r="BP579" s="135">
        <v>0</v>
      </c>
      <c r="BR579" s="147">
        <v>0</v>
      </c>
      <c r="BS579" s="147">
        <v>0</v>
      </c>
      <c r="BT579" s="147">
        <v>0</v>
      </c>
      <c r="BU579" s="147">
        <v>0</v>
      </c>
      <c r="BV579" s="147">
        <v>0</v>
      </c>
      <c r="BX579" s="55">
        <v>0</v>
      </c>
      <c r="BY579" s="55">
        <v>0</v>
      </c>
      <c r="BZ579" s="55">
        <v>0</v>
      </c>
      <c r="CA579" s="55">
        <v>0</v>
      </c>
      <c r="CB579" s="55">
        <v>0</v>
      </c>
      <c r="CC579" s="135">
        <v>0</v>
      </c>
      <c r="CE579" s="55">
        <v>0</v>
      </c>
      <c r="CF579" s="55">
        <v>0</v>
      </c>
      <c r="CG579" s="55">
        <v>0</v>
      </c>
      <c r="CH579" s="55">
        <v>0</v>
      </c>
      <c r="CI579" s="55">
        <v>0</v>
      </c>
      <c r="CJ579" s="135">
        <v>0</v>
      </c>
      <c r="CL579" s="55">
        <v>0</v>
      </c>
      <c r="CM579" s="55">
        <v>0</v>
      </c>
      <c r="CN579" s="55">
        <v>0</v>
      </c>
      <c r="CO579" s="55">
        <v>0</v>
      </c>
      <c r="CP579" s="55">
        <v>0</v>
      </c>
      <c r="CQ579" s="135">
        <v>0</v>
      </c>
      <c r="CS579" s="67">
        <v>0</v>
      </c>
      <c r="CT579" s="67">
        <v>0</v>
      </c>
      <c r="CU579" s="67">
        <v>0</v>
      </c>
      <c r="CV579" s="67">
        <v>0</v>
      </c>
      <c r="CW579" s="67">
        <v>0</v>
      </c>
      <c r="CX579" s="135">
        <v>0</v>
      </c>
      <c r="CZ579" s="55">
        <v>0</v>
      </c>
      <c r="DA579" s="55">
        <v>0</v>
      </c>
      <c r="DB579" s="55">
        <v>0</v>
      </c>
      <c r="DC579" s="55">
        <v>0</v>
      </c>
      <c r="DD579" s="55">
        <v>0</v>
      </c>
      <c r="DE579" s="135">
        <v>0</v>
      </c>
      <c r="DG579" s="43" t="b" cm="1">
        <f t="array" aca="1" ref="DG579" ca="1">OR($G579=Forecast_Capex_Input!$BF$8:$BF$10)</f>
        <v>0</v>
      </c>
      <c r="DH579" s="43" cm="1">
        <f t="array" aca="1" ref="DH579" ca="1">IFERROR(INDEX(Forecast_Capex_Input!BG$12:BG$286,$Z579)
*(INDEX(Forecast_Capex_Input!$H$12:$H$286,$Z579)=Repex),0)
*$DG579</f>
        <v>0</v>
      </c>
      <c r="DI579" s="43" cm="1">
        <f t="array" aca="1" ref="DI579" ca="1">IFERROR(INDEX(Forecast_Capex_Input!BH$12:BH$286,$Z579)
*(INDEX(Forecast_Capex_Input!$H$12:$H$286,$Z579)=Repex),0)
*$DG579</f>
        <v>0</v>
      </c>
      <c r="DJ579" s="43" cm="1">
        <f t="array" aca="1" ref="DJ579" ca="1">IFERROR(INDEX(Forecast_Capex_Input!BI$12:BI$286,$Z579)
*(INDEX(Forecast_Capex_Input!$H$12:$H$286,$Z579)=Repex),0)
*$DG579</f>
        <v>0</v>
      </c>
      <c r="DK579" s="43" cm="1">
        <f t="array" aca="1" ref="DK579" ca="1">IFERROR(INDEX(Forecast_Capex_Input!BJ$12:BJ$286,$Z579)
*(INDEX(Forecast_Capex_Input!$H$12:$H$286,$Z579)=Repex),0)
*$DG579</f>
        <v>0</v>
      </c>
      <c r="DL579" s="43" cm="1">
        <f t="array" aca="1" ref="DL579" ca="1">IFERROR(INDEX(Forecast_Capex_Input!BK$12:BK$286,$Z579)
*(INDEX(Forecast_Capex_Input!$H$12:$H$286,$Z579)=Repex),0)
*$DG579</f>
        <v>0</v>
      </c>
      <c r="DM579" s="43" cm="1">
        <f t="array" aca="1" ref="DM579" ca="1">IFERROR(INDEX(Forecast_Capex_Input!BL$12:BL$286,$Z579)
*(INDEX(Forecast_Capex_Input!$H$12:$H$286,$Z579)=Repex),0)
*$DG579</f>
        <v>0</v>
      </c>
      <c r="DO579" s="43" t="b" cm="1">
        <f t="array" aca="1" ref="DO579" ca="1">OR($G579=Forecast_Capex_Input!$BN$8:$BN$9)</f>
        <v>0</v>
      </c>
      <c r="DP579" s="43" cm="1">
        <f t="array" aca="1" ref="DP579" ca="1">IFERROR(INDEX(Forecast_Capex_Input!BO$12:BO$286,$Z579)
*(INDEX(Forecast_Capex_Input!$H$12:$H$286,$Z579)=Repex),0)
*$DO579</f>
        <v>0</v>
      </c>
      <c r="DQ579" s="43" cm="1">
        <f t="array" aca="1" ref="DQ579" ca="1">IFERROR(INDEX(Forecast_Capex_Input!BP$12:BP$286,$Z579)
*(INDEX(Forecast_Capex_Input!$H$12:$H$286,$Z579)=Repex),0)
*$DO579</f>
        <v>0</v>
      </c>
      <c r="DR579" s="43" cm="1">
        <f t="array" aca="1" ref="DR579" ca="1">IFERROR(INDEX(Forecast_Capex_Input!BQ$12:BQ$286,$Z579)
*(INDEX(Forecast_Capex_Input!$H$12:$H$286,$Z579)=Repex),0)
*$DO579</f>
        <v>0</v>
      </c>
      <c r="DS579" s="43" cm="1">
        <f t="array" aca="1" ref="DS579" ca="1">IFERROR(INDEX(Forecast_Capex_Input!BR$12:BR$286,$Z579)
*(INDEX(Forecast_Capex_Input!$H$12:$H$286,$Z579)=Repex),0)
*$DO579</f>
        <v>0</v>
      </c>
      <c r="DT579" s="43" cm="1">
        <f t="array" aca="1" ref="DT579" ca="1">IFERROR(INDEX(Forecast_Capex_Input!BS$12:BS$286,$Z579)
*(INDEX(Forecast_Capex_Input!$H$12:$H$286,$Z579)=Repex),0)
*$DO579</f>
        <v>0</v>
      </c>
      <c r="DV579" s="43" t="b" cm="1">
        <f t="array" aca="1" ref="DV579" ca="1">OR($G579=Forecast_Capex_Input!$BU$8:$BU$10)</f>
        <v>0</v>
      </c>
      <c r="DW579" s="43" cm="1">
        <f t="array" aca="1" ref="DW579" ca="1">IFERROR(INDEX(Forecast_Capex_Input!BV$12:BV$286,$Z579)
*(INDEX(Forecast_Capex_Input!$H$12:$H$286,$Z579)=Repex),0)
*$DV579</f>
        <v>0</v>
      </c>
      <c r="DX579" s="43" cm="1">
        <f t="array" aca="1" ref="DX579" ca="1">IFERROR(INDEX(Forecast_Capex_Input!BW$12:BW$286,$Z579)
*(INDEX(Forecast_Capex_Input!$H$12:$H$286,$Z579)=Repex),0)
*$DV579</f>
        <v>0</v>
      </c>
      <c r="DY579" s="43" cm="1">
        <f t="array" aca="1" ref="DY579" ca="1">IFERROR(INDEX(Forecast_Capex_Input!BX$12:BX$286,$Z579)
*(INDEX(Forecast_Capex_Input!$H$12:$H$286,$Z579)=Repex),0)
*$DV579</f>
        <v>0</v>
      </c>
      <c r="DZ579" s="43" cm="1">
        <f t="array" aca="1" ref="DZ579" ca="1">IFERROR(INDEX(Forecast_Capex_Input!BY$12:BY$286,$Z579)
*(INDEX(Forecast_Capex_Input!$H$12:$H$286,$Z579)=Repex),0)
*$DV579</f>
        <v>0</v>
      </c>
      <c r="EA579" s="43" cm="1">
        <f t="array" aca="1" ref="EA579" ca="1">IFERROR(INDEX(Forecast_Capex_Input!BZ$12:BZ$286,$Z579)
*(INDEX(Forecast_Capex_Input!$H$12:$H$286,$Z579)=Repex),0)
*$DV579</f>
        <v>0</v>
      </c>
      <c r="EB579" s="43" cm="1">
        <f t="array" aca="1" ref="EB579" ca="1">IFERROR(INDEX(Forecast_Capex_Input!CA$12:CA$286,$Z579)
*(INDEX(Forecast_Capex_Input!$H$12:$H$286,$Z579)=Repex),0)
*$DV579</f>
        <v>0</v>
      </c>
      <c r="EC579" s="43" cm="1">
        <f t="array" aca="1" ref="EC579" ca="1">IFERROR(INDEX(Forecast_Capex_Input!CB$12:CB$286,$Z579)
*(INDEX(Forecast_Capex_Input!$H$12:$H$286,$Z579)=Repex),0)
*$DV579</f>
        <v>0</v>
      </c>
      <c r="ED579" s="43" cm="1">
        <f t="array" aca="1" ref="ED579" ca="1">IFERROR(INDEX(Forecast_Capex_Input!CC$12:CC$286,$Z579)
*(INDEX(Forecast_Capex_Input!$H$12:$H$286,$Z579)=Repex),0)
*$DV579</f>
        <v>0</v>
      </c>
      <c r="EF579" s="86" t="str">
        <f t="shared" si="54"/>
        <v>N/A</v>
      </c>
      <c r="EG579" s="28" t="str">
        <f>IFERROR(RANK(EF579,EF$11:EF$1010,0)+COUNTIF(EF$11:EF579,EF579)-1,NA)</f>
        <v>N/A</v>
      </c>
    </row>
    <row r="580" spans="3:137" x14ac:dyDescent="0.2">
      <c r="C580" s="28">
        <f t="shared" si="55"/>
        <v>570</v>
      </c>
      <c r="D580" s="9" t="str" cm="1">
        <f t="array" ref="D580">IFERROR(INDEX(Forecast_Capex_Input!$D$12:$D$286,$Z580),NA)</f>
        <v>N/A</v>
      </c>
      <c r="E580" s="24" t="str" cm="1">
        <f t="array" ref="E580">IF($Z580=NA,NA,INDEX(Forecast_Capex_Input!$E$12:$E$286,$Z580))</f>
        <v>N/A</v>
      </c>
      <c r="F580" s="9" t="str" cm="1">
        <f t="array" aca="1" ref="F580" ca="1">IFERROR(INDEX(General!$E$25:$E$26,$AA580),NA)</f>
        <v>N/A</v>
      </c>
      <c r="G580" s="9" t="str" cm="1">
        <f t="array" aca="1" ref="G580" ca="1">IFERROR(INDEX(Forecast_Capex_Input!$AI$11:$BB$11,$AC580),NA)</f>
        <v>N/A</v>
      </c>
      <c r="H580" s="50" t="str" cm="1">
        <f t="array" aca="1" ref="H580" ca="1">IFERROR(INDEX(Forecast_Capex_Input!$AI$12:$BB$286,$Z580,$AC580),NA)</f>
        <v>N/A</v>
      </c>
      <c r="I580" s="150" t="str" cm="1">
        <f t="array" ref="I580">IFERROR(INDEX(Forecast_Capex_Input!$F$12:$F$286,$Z580),NA)</f>
        <v>N/A</v>
      </c>
      <c r="J580" s="150" t="str" cm="1">
        <f t="array" ref="J580">IFERROR(INDEX(Forecast_Capex_Input!G$12:G$286,$Z580),NA)</f>
        <v>N/A</v>
      </c>
      <c r="K580" s="150" t="str" cm="1">
        <f t="array" ref="K580">IFERROR(INDEX(Forecast_Capex_Input!H$12:H$286,$Z580),NA)</f>
        <v>N/A</v>
      </c>
      <c r="L580" s="150" t="str" cm="1">
        <f t="array" ref="L580">IFERROR(INDEX(Forecast_Capex_Input!I$12:I$286,$Z580),NA)</f>
        <v>N/A</v>
      </c>
      <c r="M580" s="150" t="str" cm="1">
        <f t="array" ref="M580">IFERROR(INDEX(Forecast_Capex_Input!J$12:J$286,$Z580),NA)</f>
        <v>N/A</v>
      </c>
      <c r="N580" s="150" t="str" cm="1">
        <f t="array" ref="N580">IFERROR(INDEX(Forecast_Capex_Input!K$12:K$286,$Z580),NA)</f>
        <v>N/A</v>
      </c>
      <c r="O580" s="150" t="str" cm="1">
        <f t="array" ref="O580">IFERROR(INDEX(Forecast_Capex_Input!L$12:L$286,$Z580),NA)</f>
        <v>N/A</v>
      </c>
      <c r="P580" s="150" t="str" cm="1">
        <f t="array" ref="P580">IFERROR(INDEX(Forecast_Capex_Input!M$12:M$286,$Z580),NA)</f>
        <v>N/A</v>
      </c>
      <c r="Q580" s="24" t="str" cm="1">
        <f t="array" ref="Q580">IFERROR(INDEX(Forecast_Capex_Input!N$12:N$286,$Z580),NA)</f>
        <v>N/A</v>
      </c>
      <c r="R580" s="190" cm="1">
        <f t="array" ref="R580">IFERROR(INDEX(Forecast_Capex_Input!O$12:O$286,$Z580),0)</f>
        <v>0</v>
      </c>
      <c r="S580" s="24" cm="1">
        <f t="array" ref="S580">IFERROR(INDEX(Forecast_Capex_Input!P$12:P$286,$Z580),0)</f>
        <v>0</v>
      </c>
      <c r="T580" s="150" t="str" cm="1">
        <f t="array" aca="1" ref="T580" ca="1">IFERROR(INDEX(General!$K$91:$K$110,$AC580),NA)</f>
        <v>N/A</v>
      </c>
      <c r="U580" s="43" cm="1">
        <f t="array" aca="1" ref="U580" ca="1">IFERROR(
IF($F580=General!$E$25,INDEX(Forecast_Capex_Input!S$12:S$286,$Z580),
INDEX(Forecast_Capex_Input!T$12:T$286,$Z580)),0)</f>
        <v>0</v>
      </c>
      <c r="V580" s="82" t="b">
        <f>IFERROR(INDEX(Overheads!$T$19:$T$26,MATCH($I580,Overheads!$E$19:$E$26,0)),FALSE)</f>
        <v>0</v>
      </c>
      <c r="W580" s="209" cm="1">
        <f t="array" ref="W580">IFERROR(
INDEX(Forecast_Capex_Input!CN$12:CN$286,$Z580),0)</f>
        <v>0</v>
      </c>
      <c r="X580" s="209">
        <f>IFERROR(
MATCH($W580,General!$L$39:$S$39,0),1)</f>
        <v>1</v>
      </c>
      <c r="Z580" s="28" t="str">
        <f>IFERROR(
IF(MATCH($C580,Forecast_Capex_Input!$CI$12:$CI$286,1)+1&gt;MAX(Forecast_Capex_Input!$C$12:$C$286),NA,
MATCH($C580,Forecast_Capex_Input!$CI$12:$CI$286,1)+1),1)</f>
        <v>N/A</v>
      </c>
      <c r="AA580" s="28" t="str" cm="1">
        <f t="array" aca="1" ref="AA580" ca="1">IFERROR(
IF(Z579&lt;&gt;Z580,1,
IF(COUNTIF(OFFSET(AA579,0,0,-INDEX(Forecast_Capex_Input!$CG$12:$CG$286,$Z580)),AA579)=INDEX(Forecast_Capex_Input!$CG$12:$CG$286,$Z580),AA579+1,AA579)),NA)</f>
        <v>N/A</v>
      </c>
      <c r="AB580" s="28" t="str" cm="1">
        <f t="array" ref="AB580">IFERROR($C580-IF($Z580=1,1,INDEX(Forecast_Capex_Input!$CI$12:$CI$286,$Z580-1))+1,NA)</f>
        <v>N/A</v>
      </c>
      <c r="AC580" s="28" t="str" cm="1">
        <f t="array" aca="1" ref="AC580" ca="1">IFERROR(IF(AA580=1,
INDEX(Forecast_Capex_Input!$AI$10:$BB$10,SMALL(IF(INDEX(Forecast_Capex_Input!$AI$12:$BB$286,$Z580,0)&gt;0,COLUMN(Forecast_Capex_Input!$AI$10:$BB$10)-COLUMN(Forecast_Capex_Input!$AI$12)+1),ROWS(OFFSET(AC579,0,0,-$AB580)))),
OFFSET(AC579,-INDEX(Forecast_Capex_Input!$CG$12:$CG$286,$Z580)+1,0)),NA)</f>
        <v>N/A</v>
      </c>
      <c r="AD580" s="28" t="str">
        <f t="shared" ca="1" si="52"/>
        <v>N/A</v>
      </c>
      <c r="AE580" s="82" t="b">
        <f t="shared" si="56"/>
        <v>0</v>
      </c>
      <c r="AF580" s="78" t="b">
        <v>0</v>
      </c>
      <c r="AG580" s="82" t="b">
        <f t="shared" si="53"/>
        <v>1</v>
      </c>
      <c r="AI580" s="55">
        <v>0</v>
      </c>
      <c r="AJ580" s="55">
        <v>0</v>
      </c>
      <c r="AK580" s="55">
        <v>0</v>
      </c>
      <c r="AL580" s="55">
        <v>0</v>
      </c>
      <c r="AM580" s="55">
        <v>0</v>
      </c>
      <c r="AN580" s="135">
        <v>0</v>
      </c>
      <c r="AP580" s="55">
        <v>0</v>
      </c>
      <c r="AQ580" s="55">
        <v>0</v>
      </c>
      <c r="AR580" s="55">
        <v>0</v>
      </c>
      <c r="AS580" s="55">
        <v>0</v>
      </c>
      <c r="AT580" s="55">
        <v>0</v>
      </c>
      <c r="AU580" s="135">
        <v>0</v>
      </c>
      <c r="AW580" s="55">
        <v>0</v>
      </c>
      <c r="AX580" s="55">
        <v>0</v>
      </c>
      <c r="AY580" s="55">
        <v>0</v>
      </c>
      <c r="AZ580" s="55">
        <v>0</v>
      </c>
      <c r="BA580" s="55">
        <v>0</v>
      </c>
      <c r="BB580" s="135">
        <v>0</v>
      </c>
      <c r="BD580" s="55">
        <v>0</v>
      </c>
      <c r="BE580" s="55">
        <v>0</v>
      </c>
      <c r="BF580" s="55">
        <v>0</v>
      </c>
      <c r="BG580" s="55">
        <v>0</v>
      </c>
      <c r="BH580" s="55">
        <v>0</v>
      </c>
      <c r="BI580" s="135">
        <v>0</v>
      </c>
      <c r="BK580" s="55">
        <v>0</v>
      </c>
      <c r="BL580" s="55">
        <v>0</v>
      </c>
      <c r="BM580" s="55">
        <v>0</v>
      </c>
      <c r="BN580" s="55">
        <v>0</v>
      </c>
      <c r="BO580" s="55">
        <v>0</v>
      </c>
      <c r="BP580" s="135">
        <v>0</v>
      </c>
      <c r="BR580" s="147">
        <v>0</v>
      </c>
      <c r="BS580" s="147">
        <v>0</v>
      </c>
      <c r="BT580" s="147">
        <v>0</v>
      </c>
      <c r="BU580" s="147">
        <v>0</v>
      </c>
      <c r="BV580" s="147">
        <v>0</v>
      </c>
      <c r="BX580" s="55">
        <v>0</v>
      </c>
      <c r="BY580" s="55">
        <v>0</v>
      </c>
      <c r="BZ580" s="55">
        <v>0</v>
      </c>
      <c r="CA580" s="55">
        <v>0</v>
      </c>
      <c r="CB580" s="55">
        <v>0</v>
      </c>
      <c r="CC580" s="135">
        <v>0</v>
      </c>
      <c r="CE580" s="55">
        <v>0</v>
      </c>
      <c r="CF580" s="55">
        <v>0</v>
      </c>
      <c r="CG580" s="55">
        <v>0</v>
      </c>
      <c r="CH580" s="55">
        <v>0</v>
      </c>
      <c r="CI580" s="55">
        <v>0</v>
      </c>
      <c r="CJ580" s="135">
        <v>0</v>
      </c>
      <c r="CL580" s="55">
        <v>0</v>
      </c>
      <c r="CM580" s="55">
        <v>0</v>
      </c>
      <c r="CN580" s="55">
        <v>0</v>
      </c>
      <c r="CO580" s="55">
        <v>0</v>
      </c>
      <c r="CP580" s="55">
        <v>0</v>
      </c>
      <c r="CQ580" s="135">
        <v>0</v>
      </c>
      <c r="CS580" s="67">
        <v>0</v>
      </c>
      <c r="CT580" s="67">
        <v>0</v>
      </c>
      <c r="CU580" s="67">
        <v>0</v>
      </c>
      <c r="CV580" s="67">
        <v>0</v>
      </c>
      <c r="CW580" s="67">
        <v>0</v>
      </c>
      <c r="CX580" s="135">
        <v>0</v>
      </c>
      <c r="CZ580" s="55">
        <v>0</v>
      </c>
      <c r="DA580" s="55">
        <v>0</v>
      </c>
      <c r="DB580" s="55">
        <v>0</v>
      </c>
      <c r="DC580" s="55">
        <v>0</v>
      </c>
      <c r="DD580" s="55">
        <v>0</v>
      </c>
      <c r="DE580" s="135">
        <v>0</v>
      </c>
      <c r="DG580" s="43" t="b" cm="1">
        <f t="array" aca="1" ref="DG580" ca="1">OR($G580=Forecast_Capex_Input!$BF$8:$BF$10)</f>
        <v>0</v>
      </c>
      <c r="DH580" s="43" cm="1">
        <f t="array" aca="1" ref="DH580" ca="1">IFERROR(INDEX(Forecast_Capex_Input!BG$12:BG$286,$Z580)
*(INDEX(Forecast_Capex_Input!$H$12:$H$286,$Z580)=Repex),0)
*$DG580</f>
        <v>0</v>
      </c>
      <c r="DI580" s="43" cm="1">
        <f t="array" aca="1" ref="DI580" ca="1">IFERROR(INDEX(Forecast_Capex_Input!BH$12:BH$286,$Z580)
*(INDEX(Forecast_Capex_Input!$H$12:$H$286,$Z580)=Repex),0)
*$DG580</f>
        <v>0</v>
      </c>
      <c r="DJ580" s="43" cm="1">
        <f t="array" aca="1" ref="DJ580" ca="1">IFERROR(INDEX(Forecast_Capex_Input!BI$12:BI$286,$Z580)
*(INDEX(Forecast_Capex_Input!$H$12:$H$286,$Z580)=Repex),0)
*$DG580</f>
        <v>0</v>
      </c>
      <c r="DK580" s="43" cm="1">
        <f t="array" aca="1" ref="DK580" ca="1">IFERROR(INDEX(Forecast_Capex_Input!BJ$12:BJ$286,$Z580)
*(INDEX(Forecast_Capex_Input!$H$12:$H$286,$Z580)=Repex),0)
*$DG580</f>
        <v>0</v>
      </c>
      <c r="DL580" s="43" cm="1">
        <f t="array" aca="1" ref="DL580" ca="1">IFERROR(INDEX(Forecast_Capex_Input!BK$12:BK$286,$Z580)
*(INDEX(Forecast_Capex_Input!$H$12:$H$286,$Z580)=Repex),0)
*$DG580</f>
        <v>0</v>
      </c>
      <c r="DM580" s="43" cm="1">
        <f t="array" aca="1" ref="DM580" ca="1">IFERROR(INDEX(Forecast_Capex_Input!BL$12:BL$286,$Z580)
*(INDEX(Forecast_Capex_Input!$H$12:$H$286,$Z580)=Repex),0)
*$DG580</f>
        <v>0</v>
      </c>
      <c r="DO580" s="43" t="b" cm="1">
        <f t="array" aca="1" ref="DO580" ca="1">OR($G580=Forecast_Capex_Input!$BN$8:$BN$9)</f>
        <v>0</v>
      </c>
      <c r="DP580" s="43" cm="1">
        <f t="array" aca="1" ref="DP580" ca="1">IFERROR(INDEX(Forecast_Capex_Input!BO$12:BO$286,$Z580)
*(INDEX(Forecast_Capex_Input!$H$12:$H$286,$Z580)=Repex),0)
*$DO580</f>
        <v>0</v>
      </c>
      <c r="DQ580" s="43" cm="1">
        <f t="array" aca="1" ref="DQ580" ca="1">IFERROR(INDEX(Forecast_Capex_Input!BP$12:BP$286,$Z580)
*(INDEX(Forecast_Capex_Input!$H$12:$H$286,$Z580)=Repex),0)
*$DO580</f>
        <v>0</v>
      </c>
      <c r="DR580" s="43" cm="1">
        <f t="array" aca="1" ref="DR580" ca="1">IFERROR(INDEX(Forecast_Capex_Input!BQ$12:BQ$286,$Z580)
*(INDEX(Forecast_Capex_Input!$H$12:$H$286,$Z580)=Repex),0)
*$DO580</f>
        <v>0</v>
      </c>
      <c r="DS580" s="43" cm="1">
        <f t="array" aca="1" ref="DS580" ca="1">IFERROR(INDEX(Forecast_Capex_Input!BR$12:BR$286,$Z580)
*(INDEX(Forecast_Capex_Input!$H$12:$H$286,$Z580)=Repex),0)
*$DO580</f>
        <v>0</v>
      </c>
      <c r="DT580" s="43" cm="1">
        <f t="array" aca="1" ref="DT580" ca="1">IFERROR(INDEX(Forecast_Capex_Input!BS$12:BS$286,$Z580)
*(INDEX(Forecast_Capex_Input!$H$12:$H$286,$Z580)=Repex),0)
*$DO580</f>
        <v>0</v>
      </c>
      <c r="DV580" s="43" t="b" cm="1">
        <f t="array" aca="1" ref="DV580" ca="1">OR($G580=Forecast_Capex_Input!$BU$8:$BU$10)</f>
        <v>0</v>
      </c>
      <c r="DW580" s="43" cm="1">
        <f t="array" aca="1" ref="DW580" ca="1">IFERROR(INDEX(Forecast_Capex_Input!BV$12:BV$286,$Z580)
*(INDEX(Forecast_Capex_Input!$H$12:$H$286,$Z580)=Repex),0)
*$DV580</f>
        <v>0</v>
      </c>
      <c r="DX580" s="43" cm="1">
        <f t="array" aca="1" ref="DX580" ca="1">IFERROR(INDEX(Forecast_Capex_Input!BW$12:BW$286,$Z580)
*(INDEX(Forecast_Capex_Input!$H$12:$H$286,$Z580)=Repex),0)
*$DV580</f>
        <v>0</v>
      </c>
      <c r="DY580" s="43" cm="1">
        <f t="array" aca="1" ref="DY580" ca="1">IFERROR(INDEX(Forecast_Capex_Input!BX$12:BX$286,$Z580)
*(INDEX(Forecast_Capex_Input!$H$12:$H$286,$Z580)=Repex),0)
*$DV580</f>
        <v>0</v>
      </c>
      <c r="DZ580" s="43" cm="1">
        <f t="array" aca="1" ref="DZ580" ca="1">IFERROR(INDEX(Forecast_Capex_Input!BY$12:BY$286,$Z580)
*(INDEX(Forecast_Capex_Input!$H$12:$H$286,$Z580)=Repex),0)
*$DV580</f>
        <v>0</v>
      </c>
      <c r="EA580" s="43" cm="1">
        <f t="array" aca="1" ref="EA580" ca="1">IFERROR(INDEX(Forecast_Capex_Input!BZ$12:BZ$286,$Z580)
*(INDEX(Forecast_Capex_Input!$H$12:$H$286,$Z580)=Repex),0)
*$DV580</f>
        <v>0</v>
      </c>
      <c r="EB580" s="43" cm="1">
        <f t="array" aca="1" ref="EB580" ca="1">IFERROR(INDEX(Forecast_Capex_Input!CA$12:CA$286,$Z580)
*(INDEX(Forecast_Capex_Input!$H$12:$H$286,$Z580)=Repex),0)
*$DV580</f>
        <v>0</v>
      </c>
      <c r="EC580" s="43" cm="1">
        <f t="array" aca="1" ref="EC580" ca="1">IFERROR(INDEX(Forecast_Capex_Input!CB$12:CB$286,$Z580)
*(INDEX(Forecast_Capex_Input!$H$12:$H$286,$Z580)=Repex),0)
*$DV580</f>
        <v>0</v>
      </c>
      <c r="ED580" s="43" cm="1">
        <f t="array" aca="1" ref="ED580" ca="1">IFERROR(INDEX(Forecast_Capex_Input!CC$12:CC$286,$Z580)
*(INDEX(Forecast_Capex_Input!$H$12:$H$286,$Z580)=Repex),0)
*$DV580</f>
        <v>0</v>
      </c>
      <c r="EF580" s="86" t="str">
        <f t="shared" si="54"/>
        <v>N/A</v>
      </c>
      <c r="EG580" s="28" t="str">
        <f>IFERROR(RANK(EF580,EF$11:EF$1010,0)+COUNTIF(EF$11:EF580,EF580)-1,NA)</f>
        <v>N/A</v>
      </c>
    </row>
    <row r="581" spans="3:137" x14ac:dyDescent="0.2">
      <c r="C581" s="28">
        <f t="shared" si="55"/>
        <v>571</v>
      </c>
      <c r="D581" s="9" t="str" cm="1">
        <f t="array" ref="D581">IFERROR(INDEX(Forecast_Capex_Input!$D$12:$D$286,$Z581),NA)</f>
        <v>N/A</v>
      </c>
      <c r="E581" s="24" t="str" cm="1">
        <f t="array" ref="E581">IF($Z581=NA,NA,INDEX(Forecast_Capex_Input!$E$12:$E$286,$Z581))</f>
        <v>N/A</v>
      </c>
      <c r="F581" s="9" t="str" cm="1">
        <f t="array" aca="1" ref="F581" ca="1">IFERROR(INDEX(General!$E$25:$E$26,$AA581),NA)</f>
        <v>N/A</v>
      </c>
      <c r="G581" s="9" t="str" cm="1">
        <f t="array" aca="1" ref="G581" ca="1">IFERROR(INDEX(Forecast_Capex_Input!$AI$11:$BB$11,$AC581),NA)</f>
        <v>N/A</v>
      </c>
      <c r="H581" s="50" t="str" cm="1">
        <f t="array" aca="1" ref="H581" ca="1">IFERROR(INDEX(Forecast_Capex_Input!$AI$12:$BB$286,$Z581,$AC581),NA)</f>
        <v>N/A</v>
      </c>
      <c r="I581" s="150" t="str" cm="1">
        <f t="array" ref="I581">IFERROR(INDEX(Forecast_Capex_Input!$F$12:$F$286,$Z581),NA)</f>
        <v>N/A</v>
      </c>
      <c r="J581" s="150" t="str" cm="1">
        <f t="array" ref="J581">IFERROR(INDEX(Forecast_Capex_Input!G$12:G$286,$Z581),NA)</f>
        <v>N/A</v>
      </c>
      <c r="K581" s="150" t="str" cm="1">
        <f t="array" ref="K581">IFERROR(INDEX(Forecast_Capex_Input!H$12:H$286,$Z581),NA)</f>
        <v>N/A</v>
      </c>
      <c r="L581" s="150" t="str" cm="1">
        <f t="array" ref="L581">IFERROR(INDEX(Forecast_Capex_Input!I$12:I$286,$Z581),NA)</f>
        <v>N/A</v>
      </c>
      <c r="M581" s="150" t="str" cm="1">
        <f t="array" ref="M581">IFERROR(INDEX(Forecast_Capex_Input!J$12:J$286,$Z581),NA)</f>
        <v>N/A</v>
      </c>
      <c r="N581" s="150" t="str" cm="1">
        <f t="array" ref="N581">IFERROR(INDEX(Forecast_Capex_Input!K$12:K$286,$Z581),NA)</f>
        <v>N/A</v>
      </c>
      <c r="O581" s="150" t="str" cm="1">
        <f t="array" ref="O581">IFERROR(INDEX(Forecast_Capex_Input!L$12:L$286,$Z581),NA)</f>
        <v>N/A</v>
      </c>
      <c r="P581" s="150" t="str" cm="1">
        <f t="array" ref="P581">IFERROR(INDEX(Forecast_Capex_Input!M$12:M$286,$Z581),NA)</f>
        <v>N/A</v>
      </c>
      <c r="Q581" s="24" t="str" cm="1">
        <f t="array" ref="Q581">IFERROR(INDEX(Forecast_Capex_Input!N$12:N$286,$Z581),NA)</f>
        <v>N/A</v>
      </c>
      <c r="R581" s="190" cm="1">
        <f t="array" ref="R581">IFERROR(INDEX(Forecast_Capex_Input!O$12:O$286,$Z581),0)</f>
        <v>0</v>
      </c>
      <c r="S581" s="24" cm="1">
        <f t="array" ref="S581">IFERROR(INDEX(Forecast_Capex_Input!P$12:P$286,$Z581),0)</f>
        <v>0</v>
      </c>
      <c r="T581" s="150" t="str" cm="1">
        <f t="array" aca="1" ref="T581" ca="1">IFERROR(INDEX(General!$K$91:$K$110,$AC581),NA)</f>
        <v>N/A</v>
      </c>
      <c r="U581" s="43" cm="1">
        <f t="array" aca="1" ref="U581" ca="1">IFERROR(
IF($F581=General!$E$25,INDEX(Forecast_Capex_Input!S$12:S$286,$Z581),
INDEX(Forecast_Capex_Input!T$12:T$286,$Z581)),0)</f>
        <v>0</v>
      </c>
      <c r="V581" s="82" t="b">
        <f>IFERROR(INDEX(Overheads!$T$19:$T$26,MATCH($I581,Overheads!$E$19:$E$26,0)),FALSE)</f>
        <v>0</v>
      </c>
      <c r="W581" s="209" cm="1">
        <f t="array" ref="W581">IFERROR(
INDEX(Forecast_Capex_Input!CN$12:CN$286,$Z581),0)</f>
        <v>0</v>
      </c>
      <c r="X581" s="209">
        <f>IFERROR(
MATCH($W581,General!$L$39:$S$39,0),1)</f>
        <v>1</v>
      </c>
      <c r="Z581" s="28" t="str">
        <f>IFERROR(
IF(MATCH($C581,Forecast_Capex_Input!$CI$12:$CI$286,1)+1&gt;MAX(Forecast_Capex_Input!$C$12:$C$286),NA,
MATCH($C581,Forecast_Capex_Input!$CI$12:$CI$286,1)+1),1)</f>
        <v>N/A</v>
      </c>
      <c r="AA581" s="28" t="str" cm="1">
        <f t="array" aca="1" ref="AA581" ca="1">IFERROR(
IF(Z580&lt;&gt;Z581,1,
IF(COUNTIF(OFFSET(AA580,0,0,-INDEX(Forecast_Capex_Input!$CG$12:$CG$286,$Z581)),AA580)=INDEX(Forecast_Capex_Input!$CG$12:$CG$286,$Z581),AA580+1,AA580)),NA)</f>
        <v>N/A</v>
      </c>
      <c r="AB581" s="28" t="str" cm="1">
        <f t="array" ref="AB581">IFERROR($C581-IF($Z581=1,1,INDEX(Forecast_Capex_Input!$CI$12:$CI$286,$Z581-1))+1,NA)</f>
        <v>N/A</v>
      </c>
      <c r="AC581" s="28" t="str" cm="1">
        <f t="array" aca="1" ref="AC581" ca="1">IFERROR(IF(AA581=1,
INDEX(Forecast_Capex_Input!$AI$10:$BB$10,SMALL(IF(INDEX(Forecast_Capex_Input!$AI$12:$BB$286,$Z581,0)&gt;0,COLUMN(Forecast_Capex_Input!$AI$10:$BB$10)-COLUMN(Forecast_Capex_Input!$AI$12)+1),ROWS(OFFSET(AC580,0,0,-$AB581)))),
OFFSET(AC580,-INDEX(Forecast_Capex_Input!$CG$12:$CG$286,$Z581)+1,0)),NA)</f>
        <v>N/A</v>
      </c>
      <c r="AD581" s="28" t="str">
        <f t="shared" ca="1" si="52"/>
        <v>N/A</v>
      </c>
      <c r="AE581" s="82" t="b">
        <f t="shared" si="56"/>
        <v>0</v>
      </c>
      <c r="AF581" s="78" t="b">
        <v>0</v>
      </c>
      <c r="AG581" s="82" t="b">
        <f t="shared" si="53"/>
        <v>1</v>
      </c>
      <c r="AI581" s="55">
        <v>0</v>
      </c>
      <c r="AJ581" s="55">
        <v>0</v>
      </c>
      <c r="AK581" s="55">
        <v>0</v>
      </c>
      <c r="AL581" s="55">
        <v>0</v>
      </c>
      <c r="AM581" s="55">
        <v>0</v>
      </c>
      <c r="AN581" s="135">
        <v>0</v>
      </c>
      <c r="AP581" s="55">
        <v>0</v>
      </c>
      <c r="AQ581" s="55">
        <v>0</v>
      </c>
      <c r="AR581" s="55">
        <v>0</v>
      </c>
      <c r="AS581" s="55">
        <v>0</v>
      </c>
      <c r="AT581" s="55">
        <v>0</v>
      </c>
      <c r="AU581" s="135">
        <v>0</v>
      </c>
      <c r="AW581" s="55">
        <v>0</v>
      </c>
      <c r="AX581" s="55">
        <v>0</v>
      </c>
      <c r="AY581" s="55">
        <v>0</v>
      </c>
      <c r="AZ581" s="55">
        <v>0</v>
      </c>
      <c r="BA581" s="55">
        <v>0</v>
      </c>
      <c r="BB581" s="135">
        <v>0</v>
      </c>
      <c r="BD581" s="55">
        <v>0</v>
      </c>
      <c r="BE581" s="55">
        <v>0</v>
      </c>
      <c r="BF581" s="55">
        <v>0</v>
      </c>
      <c r="BG581" s="55">
        <v>0</v>
      </c>
      <c r="BH581" s="55">
        <v>0</v>
      </c>
      <c r="BI581" s="135">
        <v>0</v>
      </c>
      <c r="BK581" s="55">
        <v>0</v>
      </c>
      <c r="BL581" s="55">
        <v>0</v>
      </c>
      <c r="BM581" s="55">
        <v>0</v>
      </c>
      <c r="BN581" s="55">
        <v>0</v>
      </c>
      <c r="BO581" s="55">
        <v>0</v>
      </c>
      <c r="BP581" s="135">
        <v>0</v>
      </c>
      <c r="BR581" s="147">
        <v>0</v>
      </c>
      <c r="BS581" s="147">
        <v>0</v>
      </c>
      <c r="BT581" s="147">
        <v>0</v>
      </c>
      <c r="BU581" s="147">
        <v>0</v>
      </c>
      <c r="BV581" s="147">
        <v>0</v>
      </c>
      <c r="BX581" s="55">
        <v>0</v>
      </c>
      <c r="BY581" s="55">
        <v>0</v>
      </c>
      <c r="BZ581" s="55">
        <v>0</v>
      </c>
      <c r="CA581" s="55">
        <v>0</v>
      </c>
      <c r="CB581" s="55">
        <v>0</v>
      </c>
      <c r="CC581" s="135">
        <v>0</v>
      </c>
      <c r="CE581" s="55">
        <v>0</v>
      </c>
      <c r="CF581" s="55">
        <v>0</v>
      </c>
      <c r="CG581" s="55">
        <v>0</v>
      </c>
      <c r="CH581" s="55">
        <v>0</v>
      </c>
      <c r="CI581" s="55">
        <v>0</v>
      </c>
      <c r="CJ581" s="135">
        <v>0</v>
      </c>
      <c r="CL581" s="55">
        <v>0</v>
      </c>
      <c r="CM581" s="55">
        <v>0</v>
      </c>
      <c r="CN581" s="55">
        <v>0</v>
      </c>
      <c r="CO581" s="55">
        <v>0</v>
      </c>
      <c r="CP581" s="55">
        <v>0</v>
      </c>
      <c r="CQ581" s="135">
        <v>0</v>
      </c>
      <c r="CS581" s="67">
        <v>0</v>
      </c>
      <c r="CT581" s="67">
        <v>0</v>
      </c>
      <c r="CU581" s="67">
        <v>0</v>
      </c>
      <c r="CV581" s="67">
        <v>0</v>
      </c>
      <c r="CW581" s="67">
        <v>0</v>
      </c>
      <c r="CX581" s="135">
        <v>0</v>
      </c>
      <c r="CZ581" s="55">
        <v>0</v>
      </c>
      <c r="DA581" s="55">
        <v>0</v>
      </c>
      <c r="DB581" s="55">
        <v>0</v>
      </c>
      <c r="DC581" s="55">
        <v>0</v>
      </c>
      <c r="DD581" s="55">
        <v>0</v>
      </c>
      <c r="DE581" s="135">
        <v>0</v>
      </c>
      <c r="DG581" s="43" t="b" cm="1">
        <f t="array" aca="1" ref="DG581" ca="1">OR($G581=Forecast_Capex_Input!$BF$8:$BF$10)</f>
        <v>0</v>
      </c>
      <c r="DH581" s="43" cm="1">
        <f t="array" aca="1" ref="DH581" ca="1">IFERROR(INDEX(Forecast_Capex_Input!BG$12:BG$286,$Z581)
*(INDEX(Forecast_Capex_Input!$H$12:$H$286,$Z581)=Repex),0)
*$DG581</f>
        <v>0</v>
      </c>
      <c r="DI581" s="43" cm="1">
        <f t="array" aca="1" ref="DI581" ca="1">IFERROR(INDEX(Forecast_Capex_Input!BH$12:BH$286,$Z581)
*(INDEX(Forecast_Capex_Input!$H$12:$H$286,$Z581)=Repex),0)
*$DG581</f>
        <v>0</v>
      </c>
      <c r="DJ581" s="43" cm="1">
        <f t="array" aca="1" ref="DJ581" ca="1">IFERROR(INDEX(Forecast_Capex_Input!BI$12:BI$286,$Z581)
*(INDEX(Forecast_Capex_Input!$H$12:$H$286,$Z581)=Repex),0)
*$DG581</f>
        <v>0</v>
      </c>
      <c r="DK581" s="43" cm="1">
        <f t="array" aca="1" ref="DK581" ca="1">IFERROR(INDEX(Forecast_Capex_Input!BJ$12:BJ$286,$Z581)
*(INDEX(Forecast_Capex_Input!$H$12:$H$286,$Z581)=Repex),0)
*$DG581</f>
        <v>0</v>
      </c>
      <c r="DL581" s="43" cm="1">
        <f t="array" aca="1" ref="DL581" ca="1">IFERROR(INDEX(Forecast_Capex_Input!BK$12:BK$286,$Z581)
*(INDEX(Forecast_Capex_Input!$H$12:$H$286,$Z581)=Repex),0)
*$DG581</f>
        <v>0</v>
      </c>
      <c r="DM581" s="43" cm="1">
        <f t="array" aca="1" ref="DM581" ca="1">IFERROR(INDEX(Forecast_Capex_Input!BL$12:BL$286,$Z581)
*(INDEX(Forecast_Capex_Input!$H$12:$H$286,$Z581)=Repex),0)
*$DG581</f>
        <v>0</v>
      </c>
      <c r="DO581" s="43" t="b" cm="1">
        <f t="array" aca="1" ref="DO581" ca="1">OR($G581=Forecast_Capex_Input!$BN$8:$BN$9)</f>
        <v>0</v>
      </c>
      <c r="DP581" s="43" cm="1">
        <f t="array" aca="1" ref="DP581" ca="1">IFERROR(INDEX(Forecast_Capex_Input!BO$12:BO$286,$Z581)
*(INDEX(Forecast_Capex_Input!$H$12:$H$286,$Z581)=Repex),0)
*$DO581</f>
        <v>0</v>
      </c>
      <c r="DQ581" s="43" cm="1">
        <f t="array" aca="1" ref="DQ581" ca="1">IFERROR(INDEX(Forecast_Capex_Input!BP$12:BP$286,$Z581)
*(INDEX(Forecast_Capex_Input!$H$12:$H$286,$Z581)=Repex),0)
*$DO581</f>
        <v>0</v>
      </c>
      <c r="DR581" s="43" cm="1">
        <f t="array" aca="1" ref="DR581" ca="1">IFERROR(INDEX(Forecast_Capex_Input!BQ$12:BQ$286,$Z581)
*(INDEX(Forecast_Capex_Input!$H$12:$H$286,$Z581)=Repex),0)
*$DO581</f>
        <v>0</v>
      </c>
      <c r="DS581" s="43" cm="1">
        <f t="array" aca="1" ref="DS581" ca="1">IFERROR(INDEX(Forecast_Capex_Input!BR$12:BR$286,$Z581)
*(INDEX(Forecast_Capex_Input!$H$12:$H$286,$Z581)=Repex),0)
*$DO581</f>
        <v>0</v>
      </c>
      <c r="DT581" s="43" cm="1">
        <f t="array" aca="1" ref="DT581" ca="1">IFERROR(INDEX(Forecast_Capex_Input!BS$12:BS$286,$Z581)
*(INDEX(Forecast_Capex_Input!$H$12:$H$286,$Z581)=Repex),0)
*$DO581</f>
        <v>0</v>
      </c>
      <c r="DV581" s="43" t="b" cm="1">
        <f t="array" aca="1" ref="DV581" ca="1">OR($G581=Forecast_Capex_Input!$BU$8:$BU$10)</f>
        <v>0</v>
      </c>
      <c r="DW581" s="43" cm="1">
        <f t="array" aca="1" ref="DW581" ca="1">IFERROR(INDEX(Forecast_Capex_Input!BV$12:BV$286,$Z581)
*(INDEX(Forecast_Capex_Input!$H$12:$H$286,$Z581)=Repex),0)
*$DV581</f>
        <v>0</v>
      </c>
      <c r="DX581" s="43" cm="1">
        <f t="array" aca="1" ref="DX581" ca="1">IFERROR(INDEX(Forecast_Capex_Input!BW$12:BW$286,$Z581)
*(INDEX(Forecast_Capex_Input!$H$12:$H$286,$Z581)=Repex),0)
*$DV581</f>
        <v>0</v>
      </c>
      <c r="DY581" s="43" cm="1">
        <f t="array" aca="1" ref="DY581" ca="1">IFERROR(INDEX(Forecast_Capex_Input!BX$12:BX$286,$Z581)
*(INDEX(Forecast_Capex_Input!$H$12:$H$286,$Z581)=Repex),0)
*$DV581</f>
        <v>0</v>
      </c>
      <c r="DZ581" s="43" cm="1">
        <f t="array" aca="1" ref="DZ581" ca="1">IFERROR(INDEX(Forecast_Capex_Input!BY$12:BY$286,$Z581)
*(INDEX(Forecast_Capex_Input!$H$12:$H$286,$Z581)=Repex),0)
*$DV581</f>
        <v>0</v>
      </c>
      <c r="EA581" s="43" cm="1">
        <f t="array" aca="1" ref="EA581" ca="1">IFERROR(INDEX(Forecast_Capex_Input!BZ$12:BZ$286,$Z581)
*(INDEX(Forecast_Capex_Input!$H$12:$H$286,$Z581)=Repex),0)
*$DV581</f>
        <v>0</v>
      </c>
      <c r="EB581" s="43" cm="1">
        <f t="array" aca="1" ref="EB581" ca="1">IFERROR(INDEX(Forecast_Capex_Input!CA$12:CA$286,$Z581)
*(INDEX(Forecast_Capex_Input!$H$12:$H$286,$Z581)=Repex),0)
*$DV581</f>
        <v>0</v>
      </c>
      <c r="EC581" s="43" cm="1">
        <f t="array" aca="1" ref="EC581" ca="1">IFERROR(INDEX(Forecast_Capex_Input!CB$12:CB$286,$Z581)
*(INDEX(Forecast_Capex_Input!$H$12:$H$286,$Z581)=Repex),0)
*$DV581</f>
        <v>0</v>
      </c>
      <c r="ED581" s="43" cm="1">
        <f t="array" aca="1" ref="ED581" ca="1">IFERROR(INDEX(Forecast_Capex_Input!CC$12:CC$286,$Z581)
*(INDEX(Forecast_Capex_Input!$H$12:$H$286,$Z581)=Repex),0)
*$DV581</f>
        <v>0</v>
      </c>
      <c r="EF581" s="86" t="str">
        <f t="shared" si="54"/>
        <v>N/A</v>
      </c>
      <c r="EG581" s="28" t="str">
        <f>IFERROR(RANK(EF581,EF$11:EF$1010,0)+COUNTIF(EF$11:EF581,EF581)-1,NA)</f>
        <v>N/A</v>
      </c>
    </row>
    <row r="582" spans="3:137" x14ac:dyDescent="0.2">
      <c r="C582" s="28">
        <f t="shared" si="55"/>
        <v>572</v>
      </c>
      <c r="D582" s="9" t="str" cm="1">
        <f t="array" ref="D582">IFERROR(INDEX(Forecast_Capex_Input!$D$12:$D$286,$Z582),NA)</f>
        <v>N/A</v>
      </c>
      <c r="E582" s="24" t="str" cm="1">
        <f t="array" ref="E582">IF($Z582=NA,NA,INDEX(Forecast_Capex_Input!$E$12:$E$286,$Z582))</f>
        <v>N/A</v>
      </c>
      <c r="F582" s="9" t="str" cm="1">
        <f t="array" aca="1" ref="F582" ca="1">IFERROR(INDEX(General!$E$25:$E$26,$AA582),NA)</f>
        <v>N/A</v>
      </c>
      <c r="G582" s="9" t="str" cm="1">
        <f t="array" aca="1" ref="G582" ca="1">IFERROR(INDEX(Forecast_Capex_Input!$AI$11:$BB$11,$AC582),NA)</f>
        <v>N/A</v>
      </c>
      <c r="H582" s="50" t="str" cm="1">
        <f t="array" aca="1" ref="H582" ca="1">IFERROR(INDEX(Forecast_Capex_Input!$AI$12:$BB$286,$Z582,$AC582),NA)</f>
        <v>N/A</v>
      </c>
      <c r="I582" s="150" t="str" cm="1">
        <f t="array" ref="I582">IFERROR(INDEX(Forecast_Capex_Input!$F$12:$F$286,$Z582),NA)</f>
        <v>N/A</v>
      </c>
      <c r="J582" s="150" t="str" cm="1">
        <f t="array" ref="J582">IFERROR(INDEX(Forecast_Capex_Input!G$12:G$286,$Z582),NA)</f>
        <v>N/A</v>
      </c>
      <c r="K582" s="150" t="str" cm="1">
        <f t="array" ref="K582">IFERROR(INDEX(Forecast_Capex_Input!H$12:H$286,$Z582),NA)</f>
        <v>N/A</v>
      </c>
      <c r="L582" s="150" t="str" cm="1">
        <f t="array" ref="L582">IFERROR(INDEX(Forecast_Capex_Input!I$12:I$286,$Z582),NA)</f>
        <v>N/A</v>
      </c>
      <c r="M582" s="150" t="str" cm="1">
        <f t="array" ref="M582">IFERROR(INDEX(Forecast_Capex_Input!J$12:J$286,$Z582),NA)</f>
        <v>N/A</v>
      </c>
      <c r="N582" s="150" t="str" cm="1">
        <f t="array" ref="N582">IFERROR(INDEX(Forecast_Capex_Input!K$12:K$286,$Z582),NA)</f>
        <v>N/A</v>
      </c>
      <c r="O582" s="150" t="str" cm="1">
        <f t="array" ref="O582">IFERROR(INDEX(Forecast_Capex_Input!L$12:L$286,$Z582),NA)</f>
        <v>N/A</v>
      </c>
      <c r="P582" s="150" t="str" cm="1">
        <f t="array" ref="P582">IFERROR(INDEX(Forecast_Capex_Input!M$12:M$286,$Z582),NA)</f>
        <v>N/A</v>
      </c>
      <c r="Q582" s="24" t="str" cm="1">
        <f t="array" ref="Q582">IFERROR(INDEX(Forecast_Capex_Input!N$12:N$286,$Z582),NA)</f>
        <v>N/A</v>
      </c>
      <c r="R582" s="190" cm="1">
        <f t="array" ref="R582">IFERROR(INDEX(Forecast_Capex_Input!O$12:O$286,$Z582),0)</f>
        <v>0</v>
      </c>
      <c r="S582" s="24" cm="1">
        <f t="array" ref="S582">IFERROR(INDEX(Forecast_Capex_Input!P$12:P$286,$Z582),0)</f>
        <v>0</v>
      </c>
      <c r="T582" s="150" t="str" cm="1">
        <f t="array" aca="1" ref="T582" ca="1">IFERROR(INDEX(General!$K$91:$K$110,$AC582),NA)</f>
        <v>N/A</v>
      </c>
      <c r="U582" s="43" cm="1">
        <f t="array" aca="1" ref="U582" ca="1">IFERROR(
IF($F582=General!$E$25,INDEX(Forecast_Capex_Input!S$12:S$286,$Z582),
INDEX(Forecast_Capex_Input!T$12:T$286,$Z582)),0)</f>
        <v>0</v>
      </c>
      <c r="V582" s="82" t="b">
        <f>IFERROR(INDEX(Overheads!$T$19:$T$26,MATCH($I582,Overheads!$E$19:$E$26,0)),FALSE)</f>
        <v>0</v>
      </c>
      <c r="W582" s="209" cm="1">
        <f t="array" ref="W582">IFERROR(
INDEX(Forecast_Capex_Input!CN$12:CN$286,$Z582),0)</f>
        <v>0</v>
      </c>
      <c r="X582" s="209">
        <f>IFERROR(
MATCH($W582,General!$L$39:$S$39,0),1)</f>
        <v>1</v>
      </c>
      <c r="Z582" s="28" t="str">
        <f>IFERROR(
IF(MATCH($C582,Forecast_Capex_Input!$CI$12:$CI$286,1)+1&gt;MAX(Forecast_Capex_Input!$C$12:$C$286),NA,
MATCH($C582,Forecast_Capex_Input!$CI$12:$CI$286,1)+1),1)</f>
        <v>N/A</v>
      </c>
      <c r="AA582" s="28" t="str" cm="1">
        <f t="array" aca="1" ref="AA582" ca="1">IFERROR(
IF(Z581&lt;&gt;Z582,1,
IF(COUNTIF(OFFSET(AA581,0,0,-INDEX(Forecast_Capex_Input!$CG$12:$CG$286,$Z582)),AA581)=INDEX(Forecast_Capex_Input!$CG$12:$CG$286,$Z582),AA581+1,AA581)),NA)</f>
        <v>N/A</v>
      </c>
      <c r="AB582" s="28" t="str" cm="1">
        <f t="array" ref="AB582">IFERROR($C582-IF($Z582=1,1,INDEX(Forecast_Capex_Input!$CI$12:$CI$286,$Z582-1))+1,NA)</f>
        <v>N/A</v>
      </c>
      <c r="AC582" s="28" t="str" cm="1">
        <f t="array" aca="1" ref="AC582" ca="1">IFERROR(IF(AA582=1,
INDEX(Forecast_Capex_Input!$AI$10:$BB$10,SMALL(IF(INDEX(Forecast_Capex_Input!$AI$12:$BB$286,$Z582,0)&gt;0,COLUMN(Forecast_Capex_Input!$AI$10:$BB$10)-COLUMN(Forecast_Capex_Input!$AI$12)+1),ROWS(OFFSET(AC581,0,0,-$AB582)))),
OFFSET(AC581,-INDEX(Forecast_Capex_Input!$CG$12:$CG$286,$Z582)+1,0)),NA)</f>
        <v>N/A</v>
      </c>
      <c r="AD582" s="28" t="str">
        <f t="shared" ca="1" si="52"/>
        <v>N/A</v>
      </c>
      <c r="AE582" s="82" t="b">
        <f t="shared" si="56"/>
        <v>0</v>
      </c>
      <c r="AF582" s="78" t="b">
        <v>0</v>
      </c>
      <c r="AG582" s="82" t="b">
        <f t="shared" si="53"/>
        <v>1</v>
      </c>
      <c r="AI582" s="55">
        <v>0</v>
      </c>
      <c r="AJ582" s="55">
        <v>0</v>
      </c>
      <c r="AK582" s="55">
        <v>0</v>
      </c>
      <c r="AL582" s="55">
        <v>0</v>
      </c>
      <c r="AM582" s="55">
        <v>0</v>
      </c>
      <c r="AN582" s="135">
        <v>0</v>
      </c>
      <c r="AP582" s="55">
        <v>0</v>
      </c>
      <c r="AQ582" s="55">
        <v>0</v>
      </c>
      <c r="AR582" s="55">
        <v>0</v>
      </c>
      <c r="AS582" s="55">
        <v>0</v>
      </c>
      <c r="AT582" s="55">
        <v>0</v>
      </c>
      <c r="AU582" s="135">
        <v>0</v>
      </c>
      <c r="AW582" s="55">
        <v>0</v>
      </c>
      <c r="AX582" s="55">
        <v>0</v>
      </c>
      <c r="AY582" s="55">
        <v>0</v>
      </c>
      <c r="AZ582" s="55">
        <v>0</v>
      </c>
      <c r="BA582" s="55">
        <v>0</v>
      </c>
      <c r="BB582" s="135">
        <v>0</v>
      </c>
      <c r="BD582" s="55">
        <v>0</v>
      </c>
      <c r="BE582" s="55">
        <v>0</v>
      </c>
      <c r="BF582" s="55">
        <v>0</v>
      </c>
      <c r="BG582" s="55">
        <v>0</v>
      </c>
      <c r="BH582" s="55">
        <v>0</v>
      </c>
      <c r="BI582" s="135">
        <v>0</v>
      </c>
      <c r="BK582" s="55">
        <v>0</v>
      </c>
      <c r="BL582" s="55">
        <v>0</v>
      </c>
      <c r="BM582" s="55">
        <v>0</v>
      </c>
      <c r="BN582" s="55">
        <v>0</v>
      </c>
      <c r="BO582" s="55">
        <v>0</v>
      </c>
      <c r="BP582" s="135">
        <v>0</v>
      </c>
      <c r="BR582" s="147">
        <v>0</v>
      </c>
      <c r="BS582" s="147">
        <v>0</v>
      </c>
      <c r="BT582" s="147">
        <v>0</v>
      </c>
      <c r="BU582" s="147">
        <v>0</v>
      </c>
      <c r="BV582" s="147">
        <v>0</v>
      </c>
      <c r="BX582" s="55">
        <v>0</v>
      </c>
      <c r="BY582" s="55">
        <v>0</v>
      </c>
      <c r="BZ582" s="55">
        <v>0</v>
      </c>
      <c r="CA582" s="55">
        <v>0</v>
      </c>
      <c r="CB582" s="55">
        <v>0</v>
      </c>
      <c r="CC582" s="135">
        <v>0</v>
      </c>
      <c r="CE582" s="55">
        <v>0</v>
      </c>
      <c r="CF582" s="55">
        <v>0</v>
      </c>
      <c r="CG582" s="55">
        <v>0</v>
      </c>
      <c r="CH582" s="55">
        <v>0</v>
      </c>
      <c r="CI582" s="55">
        <v>0</v>
      </c>
      <c r="CJ582" s="135">
        <v>0</v>
      </c>
      <c r="CL582" s="55">
        <v>0</v>
      </c>
      <c r="CM582" s="55">
        <v>0</v>
      </c>
      <c r="CN582" s="55">
        <v>0</v>
      </c>
      <c r="CO582" s="55">
        <v>0</v>
      </c>
      <c r="CP582" s="55">
        <v>0</v>
      </c>
      <c r="CQ582" s="135">
        <v>0</v>
      </c>
      <c r="CS582" s="67">
        <v>0</v>
      </c>
      <c r="CT582" s="67">
        <v>0</v>
      </c>
      <c r="CU582" s="67">
        <v>0</v>
      </c>
      <c r="CV582" s="67">
        <v>0</v>
      </c>
      <c r="CW582" s="67">
        <v>0</v>
      </c>
      <c r="CX582" s="135">
        <v>0</v>
      </c>
      <c r="CZ582" s="55">
        <v>0</v>
      </c>
      <c r="DA582" s="55">
        <v>0</v>
      </c>
      <c r="DB582" s="55">
        <v>0</v>
      </c>
      <c r="DC582" s="55">
        <v>0</v>
      </c>
      <c r="DD582" s="55">
        <v>0</v>
      </c>
      <c r="DE582" s="135">
        <v>0</v>
      </c>
      <c r="DG582" s="43" t="b" cm="1">
        <f t="array" aca="1" ref="DG582" ca="1">OR($G582=Forecast_Capex_Input!$BF$8:$BF$10)</f>
        <v>0</v>
      </c>
      <c r="DH582" s="43" cm="1">
        <f t="array" aca="1" ref="DH582" ca="1">IFERROR(INDEX(Forecast_Capex_Input!BG$12:BG$286,$Z582)
*(INDEX(Forecast_Capex_Input!$H$12:$H$286,$Z582)=Repex),0)
*$DG582</f>
        <v>0</v>
      </c>
      <c r="DI582" s="43" cm="1">
        <f t="array" aca="1" ref="DI582" ca="1">IFERROR(INDEX(Forecast_Capex_Input!BH$12:BH$286,$Z582)
*(INDEX(Forecast_Capex_Input!$H$12:$H$286,$Z582)=Repex),0)
*$DG582</f>
        <v>0</v>
      </c>
      <c r="DJ582" s="43" cm="1">
        <f t="array" aca="1" ref="DJ582" ca="1">IFERROR(INDEX(Forecast_Capex_Input!BI$12:BI$286,$Z582)
*(INDEX(Forecast_Capex_Input!$H$12:$H$286,$Z582)=Repex),0)
*$DG582</f>
        <v>0</v>
      </c>
      <c r="DK582" s="43" cm="1">
        <f t="array" aca="1" ref="DK582" ca="1">IFERROR(INDEX(Forecast_Capex_Input!BJ$12:BJ$286,$Z582)
*(INDEX(Forecast_Capex_Input!$H$12:$H$286,$Z582)=Repex),0)
*$DG582</f>
        <v>0</v>
      </c>
      <c r="DL582" s="43" cm="1">
        <f t="array" aca="1" ref="DL582" ca="1">IFERROR(INDEX(Forecast_Capex_Input!BK$12:BK$286,$Z582)
*(INDEX(Forecast_Capex_Input!$H$12:$H$286,$Z582)=Repex),0)
*$DG582</f>
        <v>0</v>
      </c>
      <c r="DM582" s="43" cm="1">
        <f t="array" aca="1" ref="DM582" ca="1">IFERROR(INDEX(Forecast_Capex_Input!BL$12:BL$286,$Z582)
*(INDEX(Forecast_Capex_Input!$H$12:$H$286,$Z582)=Repex),0)
*$DG582</f>
        <v>0</v>
      </c>
      <c r="DO582" s="43" t="b" cm="1">
        <f t="array" aca="1" ref="DO582" ca="1">OR($G582=Forecast_Capex_Input!$BN$8:$BN$9)</f>
        <v>0</v>
      </c>
      <c r="DP582" s="43" cm="1">
        <f t="array" aca="1" ref="DP582" ca="1">IFERROR(INDEX(Forecast_Capex_Input!BO$12:BO$286,$Z582)
*(INDEX(Forecast_Capex_Input!$H$12:$H$286,$Z582)=Repex),0)
*$DO582</f>
        <v>0</v>
      </c>
      <c r="DQ582" s="43" cm="1">
        <f t="array" aca="1" ref="DQ582" ca="1">IFERROR(INDEX(Forecast_Capex_Input!BP$12:BP$286,$Z582)
*(INDEX(Forecast_Capex_Input!$H$12:$H$286,$Z582)=Repex),0)
*$DO582</f>
        <v>0</v>
      </c>
      <c r="DR582" s="43" cm="1">
        <f t="array" aca="1" ref="DR582" ca="1">IFERROR(INDEX(Forecast_Capex_Input!BQ$12:BQ$286,$Z582)
*(INDEX(Forecast_Capex_Input!$H$12:$H$286,$Z582)=Repex),0)
*$DO582</f>
        <v>0</v>
      </c>
      <c r="DS582" s="43" cm="1">
        <f t="array" aca="1" ref="DS582" ca="1">IFERROR(INDEX(Forecast_Capex_Input!BR$12:BR$286,$Z582)
*(INDEX(Forecast_Capex_Input!$H$12:$H$286,$Z582)=Repex),0)
*$DO582</f>
        <v>0</v>
      </c>
      <c r="DT582" s="43" cm="1">
        <f t="array" aca="1" ref="DT582" ca="1">IFERROR(INDEX(Forecast_Capex_Input!BS$12:BS$286,$Z582)
*(INDEX(Forecast_Capex_Input!$H$12:$H$286,$Z582)=Repex),0)
*$DO582</f>
        <v>0</v>
      </c>
      <c r="DV582" s="43" t="b" cm="1">
        <f t="array" aca="1" ref="DV582" ca="1">OR($G582=Forecast_Capex_Input!$BU$8:$BU$10)</f>
        <v>0</v>
      </c>
      <c r="DW582" s="43" cm="1">
        <f t="array" aca="1" ref="DW582" ca="1">IFERROR(INDEX(Forecast_Capex_Input!BV$12:BV$286,$Z582)
*(INDEX(Forecast_Capex_Input!$H$12:$H$286,$Z582)=Repex),0)
*$DV582</f>
        <v>0</v>
      </c>
      <c r="DX582" s="43" cm="1">
        <f t="array" aca="1" ref="DX582" ca="1">IFERROR(INDEX(Forecast_Capex_Input!BW$12:BW$286,$Z582)
*(INDEX(Forecast_Capex_Input!$H$12:$H$286,$Z582)=Repex),0)
*$DV582</f>
        <v>0</v>
      </c>
      <c r="DY582" s="43" cm="1">
        <f t="array" aca="1" ref="DY582" ca="1">IFERROR(INDEX(Forecast_Capex_Input!BX$12:BX$286,$Z582)
*(INDEX(Forecast_Capex_Input!$H$12:$H$286,$Z582)=Repex),0)
*$DV582</f>
        <v>0</v>
      </c>
      <c r="DZ582" s="43" cm="1">
        <f t="array" aca="1" ref="DZ582" ca="1">IFERROR(INDEX(Forecast_Capex_Input!BY$12:BY$286,$Z582)
*(INDEX(Forecast_Capex_Input!$H$12:$H$286,$Z582)=Repex),0)
*$DV582</f>
        <v>0</v>
      </c>
      <c r="EA582" s="43" cm="1">
        <f t="array" aca="1" ref="EA582" ca="1">IFERROR(INDEX(Forecast_Capex_Input!BZ$12:BZ$286,$Z582)
*(INDEX(Forecast_Capex_Input!$H$12:$H$286,$Z582)=Repex),0)
*$DV582</f>
        <v>0</v>
      </c>
      <c r="EB582" s="43" cm="1">
        <f t="array" aca="1" ref="EB582" ca="1">IFERROR(INDEX(Forecast_Capex_Input!CA$12:CA$286,$Z582)
*(INDEX(Forecast_Capex_Input!$H$12:$H$286,$Z582)=Repex),0)
*$DV582</f>
        <v>0</v>
      </c>
      <c r="EC582" s="43" cm="1">
        <f t="array" aca="1" ref="EC582" ca="1">IFERROR(INDEX(Forecast_Capex_Input!CB$12:CB$286,$Z582)
*(INDEX(Forecast_Capex_Input!$H$12:$H$286,$Z582)=Repex),0)
*$DV582</f>
        <v>0</v>
      </c>
      <c r="ED582" s="43" cm="1">
        <f t="array" aca="1" ref="ED582" ca="1">IFERROR(INDEX(Forecast_Capex_Input!CC$12:CC$286,$Z582)
*(INDEX(Forecast_Capex_Input!$H$12:$H$286,$Z582)=Repex),0)
*$DV582</f>
        <v>0</v>
      </c>
      <c r="EF582" s="86" t="str">
        <f t="shared" si="54"/>
        <v>N/A</v>
      </c>
      <c r="EG582" s="28" t="str">
        <f>IFERROR(RANK(EF582,EF$11:EF$1010,0)+COUNTIF(EF$11:EF582,EF582)-1,NA)</f>
        <v>N/A</v>
      </c>
    </row>
    <row r="583" spans="3:137" x14ac:dyDescent="0.2">
      <c r="C583" s="28">
        <f t="shared" si="55"/>
        <v>573</v>
      </c>
      <c r="D583" s="9" t="str" cm="1">
        <f t="array" ref="D583">IFERROR(INDEX(Forecast_Capex_Input!$D$12:$D$286,$Z583),NA)</f>
        <v>N/A</v>
      </c>
      <c r="E583" s="24" t="str" cm="1">
        <f t="array" ref="E583">IF($Z583=NA,NA,INDEX(Forecast_Capex_Input!$E$12:$E$286,$Z583))</f>
        <v>N/A</v>
      </c>
      <c r="F583" s="9" t="str" cm="1">
        <f t="array" aca="1" ref="F583" ca="1">IFERROR(INDEX(General!$E$25:$E$26,$AA583),NA)</f>
        <v>N/A</v>
      </c>
      <c r="G583" s="9" t="str" cm="1">
        <f t="array" aca="1" ref="G583" ca="1">IFERROR(INDEX(Forecast_Capex_Input!$AI$11:$BB$11,$AC583),NA)</f>
        <v>N/A</v>
      </c>
      <c r="H583" s="50" t="str" cm="1">
        <f t="array" aca="1" ref="H583" ca="1">IFERROR(INDEX(Forecast_Capex_Input!$AI$12:$BB$286,$Z583,$AC583),NA)</f>
        <v>N/A</v>
      </c>
      <c r="I583" s="150" t="str" cm="1">
        <f t="array" ref="I583">IFERROR(INDEX(Forecast_Capex_Input!$F$12:$F$286,$Z583),NA)</f>
        <v>N/A</v>
      </c>
      <c r="J583" s="150" t="str" cm="1">
        <f t="array" ref="J583">IFERROR(INDEX(Forecast_Capex_Input!G$12:G$286,$Z583),NA)</f>
        <v>N/A</v>
      </c>
      <c r="K583" s="150" t="str" cm="1">
        <f t="array" ref="K583">IFERROR(INDEX(Forecast_Capex_Input!H$12:H$286,$Z583),NA)</f>
        <v>N/A</v>
      </c>
      <c r="L583" s="150" t="str" cm="1">
        <f t="array" ref="L583">IFERROR(INDEX(Forecast_Capex_Input!I$12:I$286,$Z583),NA)</f>
        <v>N/A</v>
      </c>
      <c r="M583" s="150" t="str" cm="1">
        <f t="array" ref="M583">IFERROR(INDEX(Forecast_Capex_Input!J$12:J$286,$Z583),NA)</f>
        <v>N/A</v>
      </c>
      <c r="N583" s="150" t="str" cm="1">
        <f t="array" ref="N583">IFERROR(INDEX(Forecast_Capex_Input!K$12:K$286,$Z583),NA)</f>
        <v>N/A</v>
      </c>
      <c r="O583" s="150" t="str" cm="1">
        <f t="array" ref="O583">IFERROR(INDEX(Forecast_Capex_Input!L$12:L$286,$Z583),NA)</f>
        <v>N/A</v>
      </c>
      <c r="P583" s="150" t="str" cm="1">
        <f t="array" ref="P583">IFERROR(INDEX(Forecast_Capex_Input!M$12:M$286,$Z583),NA)</f>
        <v>N/A</v>
      </c>
      <c r="Q583" s="24" t="str" cm="1">
        <f t="array" ref="Q583">IFERROR(INDEX(Forecast_Capex_Input!N$12:N$286,$Z583),NA)</f>
        <v>N/A</v>
      </c>
      <c r="R583" s="190" cm="1">
        <f t="array" ref="R583">IFERROR(INDEX(Forecast_Capex_Input!O$12:O$286,$Z583),0)</f>
        <v>0</v>
      </c>
      <c r="S583" s="24" cm="1">
        <f t="array" ref="S583">IFERROR(INDEX(Forecast_Capex_Input!P$12:P$286,$Z583),0)</f>
        <v>0</v>
      </c>
      <c r="T583" s="150" t="str" cm="1">
        <f t="array" aca="1" ref="T583" ca="1">IFERROR(INDEX(General!$K$91:$K$110,$AC583),NA)</f>
        <v>N/A</v>
      </c>
      <c r="U583" s="43" cm="1">
        <f t="array" aca="1" ref="U583" ca="1">IFERROR(
IF($F583=General!$E$25,INDEX(Forecast_Capex_Input!S$12:S$286,$Z583),
INDEX(Forecast_Capex_Input!T$12:T$286,$Z583)),0)</f>
        <v>0</v>
      </c>
      <c r="V583" s="82" t="b">
        <f>IFERROR(INDEX(Overheads!$T$19:$T$26,MATCH($I583,Overheads!$E$19:$E$26,0)),FALSE)</f>
        <v>0</v>
      </c>
      <c r="W583" s="209" cm="1">
        <f t="array" ref="W583">IFERROR(
INDEX(Forecast_Capex_Input!CN$12:CN$286,$Z583),0)</f>
        <v>0</v>
      </c>
      <c r="X583" s="209">
        <f>IFERROR(
MATCH($W583,General!$L$39:$S$39,0),1)</f>
        <v>1</v>
      </c>
      <c r="Z583" s="28" t="str">
        <f>IFERROR(
IF(MATCH($C583,Forecast_Capex_Input!$CI$12:$CI$286,1)+1&gt;MAX(Forecast_Capex_Input!$C$12:$C$286),NA,
MATCH($C583,Forecast_Capex_Input!$CI$12:$CI$286,1)+1),1)</f>
        <v>N/A</v>
      </c>
      <c r="AA583" s="28" t="str" cm="1">
        <f t="array" aca="1" ref="AA583" ca="1">IFERROR(
IF(Z582&lt;&gt;Z583,1,
IF(COUNTIF(OFFSET(AA582,0,0,-INDEX(Forecast_Capex_Input!$CG$12:$CG$286,$Z583)),AA582)=INDEX(Forecast_Capex_Input!$CG$12:$CG$286,$Z583),AA582+1,AA582)),NA)</f>
        <v>N/A</v>
      </c>
      <c r="AB583" s="28" t="str" cm="1">
        <f t="array" ref="AB583">IFERROR($C583-IF($Z583=1,1,INDEX(Forecast_Capex_Input!$CI$12:$CI$286,$Z583-1))+1,NA)</f>
        <v>N/A</v>
      </c>
      <c r="AC583" s="28" t="str" cm="1">
        <f t="array" aca="1" ref="AC583" ca="1">IFERROR(IF(AA583=1,
INDEX(Forecast_Capex_Input!$AI$10:$BB$10,SMALL(IF(INDEX(Forecast_Capex_Input!$AI$12:$BB$286,$Z583,0)&gt;0,COLUMN(Forecast_Capex_Input!$AI$10:$BB$10)-COLUMN(Forecast_Capex_Input!$AI$12)+1),ROWS(OFFSET(AC582,0,0,-$AB583)))),
OFFSET(AC582,-INDEX(Forecast_Capex_Input!$CG$12:$CG$286,$Z583)+1,0)),NA)</f>
        <v>N/A</v>
      </c>
      <c r="AD583" s="28" t="str">
        <f t="shared" ca="1" si="52"/>
        <v>N/A</v>
      </c>
      <c r="AE583" s="82" t="b">
        <f t="shared" si="56"/>
        <v>0</v>
      </c>
      <c r="AF583" s="78" t="b">
        <v>0</v>
      </c>
      <c r="AG583" s="82" t="b">
        <f t="shared" si="53"/>
        <v>1</v>
      </c>
      <c r="AI583" s="55">
        <v>0</v>
      </c>
      <c r="AJ583" s="55">
        <v>0</v>
      </c>
      <c r="AK583" s="55">
        <v>0</v>
      </c>
      <c r="AL583" s="55">
        <v>0</v>
      </c>
      <c r="AM583" s="55">
        <v>0</v>
      </c>
      <c r="AN583" s="135">
        <v>0</v>
      </c>
      <c r="AP583" s="55">
        <v>0</v>
      </c>
      <c r="AQ583" s="55">
        <v>0</v>
      </c>
      <c r="AR583" s="55">
        <v>0</v>
      </c>
      <c r="AS583" s="55">
        <v>0</v>
      </c>
      <c r="AT583" s="55">
        <v>0</v>
      </c>
      <c r="AU583" s="135">
        <v>0</v>
      </c>
      <c r="AW583" s="55">
        <v>0</v>
      </c>
      <c r="AX583" s="55">
        <v>0</v>
      </c>
      <c r="AY583" s="55">
        <v>0</v>
      </c>
      <c r="AZ583" s="55">
        <v>0</v>
      </c>
      <c r="BA583" s="55">
        <v>0</v>
      </c>
      <c r="BB583" s="135">
        <v>0</v>
      </c>
      <c r="BD583" s="55">
        <v>0</v>
      </c>
      <c r="BE583" s="55">
        <v>0</v>
      </c>
      <c r="BF583" s="55">
        <v>0</v>
      </c>
      <c r="BG583" s="55">
        <v>0</v>
      </c>
      <c r="BH583" s="55">
        <v>0</v>
      </c>
      <c r="BI583" s="135">
        <v>0</v>
      </c>
      <c r="BK583" s="55">
        <v>0</v>
      </c>
      <c r="BL583" s="55">
        <v>0</v>
      </c>
      <c r="BM583" s="55">
        <v>0</v>
      </c>
      <c r="BN583" s="55">
        <v>0</v>
      </c>
      <c r="BO583" s="55">
        <v>0</v>
      </c>
      <c r="BP583" s="135">
        <v>0</v>
      </c>
      <c r="BR583" s="147">
        <v>0</v>
      </c>
      <c r="BS583" s="147">
        <v>0</v>
      </c>
      <c r="BT583" s="147">
        <v>0</v>
      </c>
      <c r="BU583" s="147">
        <v>0</v>
      </c>
      <c r="BV583" s="147">
        <v>0</v>
      </c>
      <c r="BX583" s="55">
        <v>0</v>
      </c>
      <c r="BY583" s="55">
        <v>0</v>
      </c>
      <c r="BZ583" s="55">
        <v>0</v>
      </c>
      <c r="CA583" s="55">
        <v>0</v>
      </c>
      <c r="CB583" s="55">
        <v>0</v>
      </c>
      <c r="CC583" s="135">
        <v>0</v>
      </c>
      <c r="CE583" s="55">
        <v>0</v>
      </c>
      <c r="CF583" s="55">
        <v>0</v>
      </c>
      <c r="CG583" s="55">
        <v>0</v>
      </c>
      <c r="CH583" s="55">
        <v>0</v>
      </c>
      <c r="CI583" s="55">
        <v>0</v>
      </c>
      <c r="CJ583" s="135">
        <v>0</v>
      </c>
      <c r="CL583" s="55">
        <v>0</v>
      </c>
      <c r="CM583" s="55">
        <v>0</v>
      </c>
      <c r="CN583" s="55">
        <v>0</v>
      </c>
      <c r="CO583" s="55">
        <v>0</v>
      </c>
      <c r="CP583" s="55">
        <v>0</v>
      </c>
      <c r="CQ583" s="135">
        <v>0</v>
      </c>
      <c r="CS583" s="67">
        <v>0</v>
      </c>
      <c r="CT583" s="67">
        <v>0</v>
      </c>
      <c r="CU583" s="67">
        <v>0</v>
      </c>
      <c r="CV583" s="67">
        <v>0</v>
      </c>
      <c r="CW583" s="67">
        <v>0</v>
      </c>
      <c r="CX583" s="135">
        <v>0</v>
      </c>
      <c r="CZ583" s="55">
        <v>0</v>
      </c>
      <c r="DA583" s="55">
        <v>0</v>
      </c>
      <c r="DB583" s="55">
        <v>0</v>
      </c>
      <c r="DC583" s="55">
        <v>0</v>
      </c>
      <c r="DD583" s="55">
        <v>0</v>
      </c>
      <c r="DE583" s="135">
        <v>0</v>
      </c>
      <c r="DG583" s="43" t="b" cm="1">
        <f t="array" aca="1" ref="DG583" ca="1">OR($G583=Forecast_Capex_Input!$BF$8:$BF$10)</f>
        <v>0</v>
      </c>
      <c r="DH583" s="43" cm="1">
        <f t="array" aca="1" ref="DH583" ca="1">IFERROR(INDEX(Forecast_Capex_Input!BG$12:BG$286,$Z583)
*(INDEX(Forecast_Capex_Input!$H$12:$H$286,$Z583)=Repex),0)
*$DG583</f>
        <v>0</v>
      </c>
      <c r="DI583" s="43" cm="1">
        <f t="array" aca="1" ref="DI583" ca="1">IFERROR(INDEX(Forecast_Capex_Input!BH$12:BH$286,$Z583)
*(INDEX(Forecast_Capex_Input!$H$12:$H$286,$Z583)=Repex),0)
*$DG583</f>
        <v>0</v>
      </c>
      <c r="DJ583" s="43" cm="1">
        <f t="array" aca="1" ref="DJ583" ca="1">IFERROR(INDEX(Forecast_Capex_Input!BI$12:BI$286,$Z583)
*(INDEX(Forecast_Capex_Input!$H$12:$H$286,$Z583)=Repex),0)
*$DG583</f>
        <v>0</v>
      </c>
      <c r="DK583" s="43" cm="1">
        <f t="array" aca="1" ref="DK583" ca="1">IFERROR(INDEX(Forecast_Capex_Input!BJ$12:BJ$286,$Z583)
*(INDEX(Forecast_Capex_Input!$H$12:$H$286,$Z583)=Repex),0)
*$DG583</f>
        <v>0</v>
      </c>
      <c r="DL583" s="43" cm="1">
        <f t="array" aca="1" ref="DL583" ca="1">IFERROR(INDEX(Forecast_Capex_Input!BK$12:BK$286,$Z583)
*(INDEX(Forecast_Capex_Input!$H$12:$H$286,$Z583)=Repex),0)
*$DG583</f>
        <v>0</v>
      </c>
      <c r="DM583" s="43" cm="1">
        <f t="array" aca="1" ref="DM583" ca="1">IFERROR(INDEX(Forecast_Capex_Input!BL$12:BL$286,$Z583)
*(INDEX(Forecast_Capex_Input!$H$12:$H$286,$Z583)=Repex),0)
*$DG583</f>
        <v>0</v>
      </c>
      <c r="DO583" s="43" t="b" cm="1">
        <f t="array" aca="1" ref="DO583" ca="1">OR($G583=Forecast_Capex_Input!$BN$8:$BN$9)</f>
        <v>0</v>
      </c>
      <c r="DP583" s="43" cm="1">
        <f t="array" aca="1" ref="DP583" ca="1">IFERROR(INDEX(Forecast_Capex_Input!BO$12:BO$286,$Z583)
*(INDEX(Forecast_Capex_Input!$H$12:$H$286,$Z583)=Repex),0)
*$DO583</f>
        <v>0</v>
      </c>
      <c r="DQ583" s="43" cm="1">
        <f t="array" aca="1" ref="DQ583" ca="1">IFERROR(INDEX(Forecast_Capex_Input!BP$12:BP$286,$Z583)
*(INDEX(Forecast_Capex_Input!$H$12:$H$286,$Z583)=Repex),0)
*$DO583</f>
        <v>0</v>
      </c>
      <c r="DR583" s="43" cm="1">
        <f t="array" aca="1" ref="DR583" ca="1">IFERROR(INDEX(Forecast_Capex_Input!BQ$12:BQ$286,$Z583)
*(INDEX(Forecast_Capex_Input!$H$12:$H$286,$Z583)=Repex),0)
*$DO583</f>
        <v>0</v>
      </c>
      <c r="DS583" s="43" cm="1">
        <f t="array" aca="1" ref="DS583" ca="1">IFERROR(INDEX(Forecast_Capex_Input!BR$12:BR$286,$Z583)
*(INDEX(Forecast_Capex_Input!$H$12:$H$286,$Z583)=Repex),0)
*$DO583</f>
        <v>0</v>
      </c>
      <c r="DT583" s="43" cm="1">
        <f t="array" aca="1" ref="DT583" ca="1">IFERROR(INDEX(Forecast_Capex_Input!BS$12:BS$286,$Z583)
*(INDEX(Forecast_Capex_Input!$H$12:$H$286,$Z583)=Repex),0)
*$DO583</f>
        <v>0</v>
      </c>
      <c r="DV583" s="43" t="b" cm="1">
        <f t="array" aca="1" ref="DV583" ca="1">OR($G583=Forecast_Capex_Input!$BU$8:$BU$10)</f>
        <v>0</v>
      </c>
      <c r="DW583" s="43" cm="1">
        <f t="array" aca="1" ref="DW583" ca="1">IFERROR(INDEX(Forecast_Capex_Input!BV$12:BV$286,$Z583)
*(INDEX(Forecast_Capex_Input!$H$12:$H$286,$Z583)=Repex),0)
*$DV583</f>
        <v>0</v>
      </c>
      <c r="DX583" s="43" cm="1">
        <f t="array" aca="1" ref="DX583" ca="1">IFERROR(INDEX(Forecast_Capex_Input!BW$12:BW$286,$Z583)
*(INDEX(Forecast_Capex_Input!$H$12:$H$286,$Z583)=Repex),0)
*$DV583</f>
        <v>0</v>
      </c>
      <c r="DY583" s="43" cm="1">
        <f t="array" aca="1" ref="DY583" ca="1">IFERROR(INDEX(Forecast_Capex_Input!BX$12:BX$286,$Z583)
*(INDEX(Forecast_Capex_Input!$H$12:$H$286,$Z583)=Repex),0)
*$DV583</f>
        <v>0</v>
      </c>
      <c r="DZ583" s="43" cm="1">
        <f t="array" aca="1" ref="DZ583" ca="1">IFERROR(INDEX(Forecast_Capex_Input!BY$12:BY$286,$Z583)
*(INDEX(Forecast_Capex_Input!$H$12:$H$286,$Z583)=Repex),0)
*$DV583</f>
        <v>0</v>
      </c>
      <c r="EA583" s="43" cm="1">
        <f t="array" aca="1" ref="EA583" ca="1">IFERROR(INDEX(Forecast_Capex_Input!BZ$12:BZ$286,$Z583)
*(INDEX(Forecast_Capex_Input!$H$12:$H$286,$Z583)=Repex),0)
*$DV583</f>
        <v>0</v>
      </c>
      <c r="EB583" s="43" cm="1">
        <f t="array" aca="1" ref="EB583" ca="1">IFERROR(INDEX(Forecast_Capex_Input!CA$12:CA$286,$Z583)
*(INDEX(Forecast_Capex_Input!$H$12:$H$286,$Z583)=Repex),0)
*$DV583</f>
        <v>0</v>
      </c>
      <c r="EC583" s="43" cm="1">
        <f t="array" aca="1" ref="EC583" ca="1">IFERROR(INDEX(Forecast_Capex_Input!CB$12:CB$286,$Z583)
*(INDEX(Forecast_Capex_Input!$H$12:$H$286,$Z583)=Repex),0)
*$DV583</f>
        <v>0</v>
      </c>
      <c r="ED583" s="43" cm="1">
        <f t="array" aca="1" ref="ED583" ca="1">IFERROR(INDEX(Forecast_Capex_Input!CC$12:CC$286,$Z583)
*(INDEX(Forecast_Capex_Input!$H$12:$H$286,$Z583)=Repex),0)
*$DV583</f>
        <v>0</v>
      </c>
      <c r="EF583" s="86" t="str">
        <f t="shared" si="54"/>
        <v>N/A</v>
      </c>
      <c r="EG583" s="28" t="str">
        <f>IFERROR(RANK(EF583,EF$11:EF$1010,0)+COUNTIF(EF$11:EF583,EF583)-1,NA)</f>
        <v>N/A</v>
      </c>
    </row>
    <row r="584" spans="3:137" x14ac:dyDescent="0.2">
      <c r="C584" s="28">
        <f t="shared" si="55"/>
        <v>574</v>
      </c>
      <c r="D584" s="9" t="str" cm="1">
        <f t="array" ref="D584">IFERROR(INDEX(Forecast_Capex_Input!$D$12:$D$286,$Z584),NA)</f>
        <v>N/A</v>
      </c>
      <c r="E584" s="24" t="str" cm="1">
        <f t="array" ref="E584">IF($Z584=NA,NA,INDEX(Forecast_Capex_Input!$E$12:$E$286,$Z584))</f>
        <v>N/A</v>
      </c>
      <c r="F584" s="9" t="str" cm="1">
        <f t="array" aca="1" ref="F584" ca="1">IFERROR(INDEX(General!$E$25:$E$26,$AA584),NA)</f>
        <v>N/A</v>
      </c>
      <c r="G584" s="9" t="str" cm="1">
        <f t="array" aca="1" ref="G584" ca="1">IFERROR(INDEX(Forecast_Capex_Input!$AI$11:$BB$11,$AC584),NA)</f>
        <v>N/A</v>
      </c>
      <c r="H584" s="50" t="str" cm="1">
        <f t="array" aca="1" ref="H584" ca="1">IFERROR(INDEX(Forecast_Capex_Input!$AI$12:$BB$286,$Z584,$AC584),NA)</f>
        <v>N/A</v>
      </c>
      <c r="I584" s="150" t="str" cm="1">
        <f t="array" ref="I584">IFERROR(INDEX(Forecast_Capex_Input!$F$12:$F$286,$Z584),NA)</f>
        <v>N/A</v>
      </c>
      <c r="J584" s="150" t="str" cm="1">
        <f t="array" ref="J584">IFERROR(INDEX(Forecast_Capex_Input!G$12:G$286,$Z584),NA)</f>
        <v>N/A</v>
      </c>
      <c r="K584" s="150" t="str" cm="1">
        <f t="array" ref="K584">IFERROR(INDEX(Forecast_Capex_Input!H$12:H$286,$Z584),NA)</f>
        <v>N/A</v>
      </c>
      <c r="L584" s="150" t="str" cm="1">
        <f t="array" ref="L584">IFERROR(INDEX(Forecast_Capex_Input!I$12:I$286,$Z584),NA)</f>
        <v>N/A</v>
      </c>
      <c r="M584" s="150" t="str" cm="1">
        <f t="array" ref="M584">IFERROR(INDEX(Forecast_Capex_Input!J$12:J$286,$Z584),NA)</f>
        <v>N/A</v>
      </c>
      <c r="N584" s="150" t="str" cm="1">
        <f t="array" ref="N584">IFERROR(INDEX(Forecast_Capex_Input!K$12:K$286,$Z584),NA)</f>
        <v>N/A</v>
      </c>
      <c r="O584" s="150" t="str" cm="1">
        <f t="array" ref="O584">IFERROR(INDEX(Forecast_Capex_Input!L$12:L$286,$Z584),NA)</f>
        <v>N/A</v>
      </c>
      <c r="P584" s="150" t="str" cm="1">
        <f t="array" ref="P584">IFERROR(INDEX(Forecast_Capex_Input!M$12:M$286,$Z584),NA)</f>
        <v>N/A</v>
      </c>
      <c r="Q584" s="24" t="str" cm="1">
        <f t="array" ref="Q584">IFERROR(INDEX(Forecast_Capex_Input!N$12:N$286,$Z584),NA)</f>
        <v>N/A</v>
      </c>
      <c r="R584" s="190" cm="1">
        <f t="array" ref="R584">IFERROR(INDEX(Forecast_Capex_Input!O$12:O$286,$Z584),0)</f>
        <v>0</v>
      </c>
      <c r="S584" s="24" cm="1">
        <f t="array" ref="S584">IFERROR(INDEX(Forecast_Capex_Input!P$12:P$286,$Z584),0)</f>
        <v>0</v>
      </c>
      <c r="T584" s="150" t="str" cm="1">
        <f t="array" aca="1" ref="T584" ca="1">IFERROR(INDEX(General!$K$91:$K$110,$AC584),NA)</f>
        <v>N/A</v>
      </c>
      <c r="U584" s="43" cm="1">
        <f t="array" aca="1" ref="U584" ca="1">IFERROR(
IF($F584=General!$E$25,INDEX(Forecast_Capex_Input!S$12:S$286,$Z584),
INDEX(Forecast_Capex_Input!T$12:T$286,$Z584)),0)</f>
        <v>0</v>
      </c>
      <c r="V584" s="82" t="b">
        <f>IFERROR(INDEX(Overheads!$T$19:$T$26,MATCH($I584,Overheads!$E$19:$E$26,0)),FALSE)</f>
        <v>0</v>
      </c>
      <c r="W584" s="209" cm="1">
        <f t="array" ref="W584">IFERROR(
INDEX(Forecast_Capex_Input!CN$12:CN$286,$Z584),0)</f>
        <v>0</v>
      </c>
      <c r="X584" s="209">
        <f>IFERROR(
MATCH($W584,General!$L$39:$S$39,0),1)</f>
        <v>1</v>
      </c>
      <c r="Z584" s="28" t="str">
        <f>IFERROR(
IF(MATCH($C584,Forecast_Capex_Input!$CI$12:$CI$286,1)+1&gt;MAX(Forecast_Capex_Input!$C$12:$C$286),NA,
MATCH($C584,Forecast_Capex_Input!$CI$12:$CI$286,1)+1),1)</f>
        <v>N/A</v>
      </c>
      <c r="AA584" s="28" t="str" cm="1">
        <f t="array" aca="1" ref="AA584" ca="1">IFERROR(
IF(Z583&lt;&gt;Z584,1,
IF(COUNTIF(OFFSET(AA583,0,0,-INDEX(Forecast_Capex_Input!$CG$12:$CG$286,$Z584)),AA583)=INDEX(Forecast_Capex_Input!$CG$12:$CG$286,$Z584),AA583+1,AA583)),NA)</f>
        <v>N/A</v>
      </c>
      <c r="AB584" s="28" t="str" cm="1">
        <f t="array" ref="AB584">IFERROR($C584-IF($Z584=1,1,INDEX(Forecast_Capex_Input!$CI$12:$CI$286,$Z584-1))+1,NA)</f>
        <v>N/A</v>
      </c>
      <c r="AC584" s="28" t="str" cm="1">
        <f t="array" aca="1" ref="AC584" ca="1">IFERROR(IF(AA584=1,
INDEX(Forecast_Capex_Input!$AI$10:$BB$10,SMALL(IF(INDEX(Forecast_Capex_Input!$AI$12:$BB$286,$Z584,0)&gt;0,COLUMN(Forecast_Capex_Input!$AI$10:$BB$10)-COLUMN(Forecast_Capex_Input!$AI$12)+1),ROWS(OFFSET(AC583,0,0,-$AB584)))),
OFFSET(AC583,-INDEX(Forecast_Capex_Input!$CG$12:$CG$286,$Z584)+1,0)),NA)</f>
        <v>N/A</v>
      </c>
      <c r="AD584" s="28" t="str">
        <f t="shared" ca="1" si="52"/>
        <v>N/A</v>
      </c>
      <c r="AE584" s="82" t="b">
        <f t="shared" si="56"/>
        <v>0</v>
      </c>
      <c r="AF584" s="78" t="b">
        <v>0</v>
      </c>
      <c r="AG584" s="82" t="b">
        <f t="shared" si="53"/>
        <v>1</v>
      </c>
      <c r="AI584" s="55">
        <v>0</v>
      </c>
      <c r="AJ584" s="55">
        <v>0</v>
      </c>
      <c r="AK584" s="55">
        <v>0</v>
      </c>
      <c r="AL584" s="55">
        <v>0</v>
      </c>
      <c r="AM584" s="55">
        <v>0</v>
      </c>
      <c r="AN584" s="135">
        <v>0</v>
      </c>
      <c r="AP584" s="55">
        <v>0</v>
      </c>
      <c r="AQ584" s="55">
        <v>0</v>
      </c>
      <c r="AR584" s="55">
        <v>0</v>
      </c>
      <c r="AS584" s="55">
        <v>0</v>
      </c>
      <c r="AT584" s="55">
        <v>0</v>
      </c>
      <c r="AU584" s="135">
        <v>0</v>
      </c>
      <c r="AW584" s="55">
        <v>0</v>
      </c>
      <c r="AX584" s="55">
        <v>0</v>
      </c>
      <c r="AY584" s="55">
        <v>0</v>
      </c>
      <c r="AZ584" s="55">
        <v>0</v>
      </c>
      <c r="BA584" s="55">
        <v>0</v>
      </c>
      <c r="BB584" s="135">
        <v>0</v>
      </c>
      <c r="BD584" s="55">
        <v>0</v>
      </c>
      <c r="BE584" s="55">
        <v>0</v>
      </c>
      <c r="BF584" s="55">
        <v>0</v>
      </c>
      <c r="BG584" s="55">
        <v>0</v>
      </c>
      <c r="BH584" s="55">
        <v>0</v>
      </c>
      <c r="BI584" s="135">
        <v>0</v>
      </c>
      <c r="BK584" s="55">
        <v>0</v>
      </c>
      <c r="BL584" s="55">
        <v>0</v>
      </c>
      <c r="BM584" s="55">
        <v>0</v>
      </c>
      <c r="BN584" s="55">
        <v>0</v>
      </c>
      <c r="BO584" s="55">
        <v>0</v>
      </c>
      <c r="BP584" s="135">
        <v>0</v>
      </c>
      <c r="BR584" s="147">
        <v>0</v>
      </c>
      <c r="BS584" s="147">
        <v>0</v>
      </c>
      <c r="BT584" s="147">
        <v>0</v>
      </c>
      <c r="BU584" s="147">
        <v>0</v>
      </c>
      <c r="BV584" s="147">
        <v>0</v>
      </c>
      <c r="BX584" s="55">
        <v>0</v>
      </c>
      <c r="BY584" s="55">
        <v>0</v>
      </c>
      <c r="BZ584" s="55">
        <v>0</v>
      </c>
      <c r="CA584" s="55">
        <v>0</v>
      </c>
      <c r="CB584" s="55">
        <v>0</v>
      </c>
      <c r="CC584" s="135">
        <v>0</v>
      </c>
      <c r="CE584" s="55">
        <v>0</v>
      </c>
      <c r="CF584" s="55">
        <v>0</v>
      </c>
      <c r="CG584" s="55">
        <v>0</v>
      </c>
      <c r="CH584" s="55">
        <v>0</v>
      </c>
      <c r="CI584" s="55">
        <v>0</v>
      </c>
      <c r="CJ584" s="135">
        <v>0</v>
      </c>
      <c r="CL584" s="55">
        <v>0</v>
      </c>
      <c r="CM584" s="55">
        <v>0</v>
      </c>
      <c r="CN584" s="55">
        <v>0</v>
      </c>
      <c r="CO584" s="55">
        <v>0</v>
      </c>
      <c r="CP584" s="55">
        <v>0</v>
      </c>
      <c r="CQ584" s="135">
        <v>0</v>
      </c>
      <c r="CS584" s="67">
        <v>0</v>
      </c>
      <c r="CT584" s="67">
        <v>0</v>
      </c>
      <c r="CU584" s="67">
        <v>0</v>
      </c>
      <c r="CV584" s="67">
        <v>0</v>
      </c>
      <c r="CW584" s="67">
        <v>0</v>
      </c>
      <c r="CX584" s="135">
        <v>0</v>
      </c>
      <c r="CZ584" s="55">
        <v>0</v>
      </c>
      <c r="DA584" s="55">
        <v>0</v>
      </c>
      <c r="DB584" s="55">
        <v>0</v>
      </c>
      <c r="DC584" s="55">
        <v>0</v>
      </c>
      <c r="DD584" s="55">
        <v>0</v>
      </c>
      <c r="DE584" s="135">
        <v>0</v>
      </c>
      <c r="DG584" s="43" t="b" cm="1">
        <f t="array" aca="1" ref="DG584" ca="1">OR($G584=Forecast_Capex_Input!$BF$8:$BF$10)</f>
        <v>0</v>
      </c>
      <c r="DH584" s="43" cm="1">
        <f t="array" aca="1" ref="DH584" ca="1">IFERROR(INDEX(Forecast_Capex_Input!BG$12:BG$286,$Z584)
*(INDEX(Forecast_Capex_Input!$H$12:$H$286,$Z584)=Repex),0)
*$DG584</f>
        <v>0</v>
      </c>
      <c r="DI584" s="43" cm="1">
        <f t="array" aca="1" ref="DI584" ca="1">IFERROR(INDEX(Forecast_Capex_Input!BH$12:BH$286,$Z584)
*(INDEX(Forecast_Capex_Input!$H$12:$H$286,$Z584)=Repex),0)
*$DG584</f>
        <v>0</v>
      </c>
      <c r="DJ584" s="43" cm="1">
        <f t="array" aca="1" ref="DJ584" ca="1">IFERROR(INDEX(Forecast_Capex_Input!BI$12:BI$286,$Z584)
*(INDEX(Forecast_Capex_Input!$H$12:$H$286,$Z584)=Repex),0)
*$DG584</f>
        <v>0</v>
      </c>
      <c r="DK584" s="43" cm="1">
        <f t="array" aca="1" ref="DK584" ca="1">IFERROR(INDEX(Forecast_Capex_Input!BJ$12:BJ$286,$Z584)
*(INDEX(Forecast_Capex_Input!$H$12:$H$286,$Z584)=Repex),0)
*$DG584</f>
        <v>0</v>
      </c>
      <c r="DL584" s="43" cm="1">
        <f t="array" aca="1" ref="DL584" ca="1">IFERROR(INDEX(Forecast_Capex_Input!BK$12:BK$286,$Z584)
*(INDEX(Forecast_Capex_Input!$H$12:$H$286,$Z584)=Repex),0)
*$DG584</f>
        <v>0</v>
      </c>
      <c r="DM584" s="43" cm="1">
        <f t="array" aca="1" ref="DM584" ca="1">IFERROR(INDEX(Forecast_Capex_Input!BL$12:BL$286,$Z584)
*(INDEX(Forecast_Capex_Input!$H$12:$H$286,$Z584)=Repex),0)
*$DG584</f>
        <v>0</v>
      </c>
      <c r="DO584" s="43" t="b" cm="1">
        <f t="array" aca="1" ref="DO584" ca="1">OR($G584=Forecast_Capex_Input!$BN$8:$BN$9)</f>
        <v>0</v>
      </c>
      <c r="DP584" s="43" cm="1">
        <f t="array" aca="1" ref="DP584" ca="1">IFERROR(INDEX(Forecast_Capex_Input!BO$12:BO$286,$Z584)
*(INDEX(Forecast_Capex_Input!$H$12:$H$286,$Z584)=Repex),0)
*$DO584</f>
        <v>0</v>
      </c>
      <c r="DQ584" s="43" cm="1">
        <f t="array" aca="1" ref="DQ584" ca="1">IFERROR(INDEX(Forecast_Capex_Input!BP$12:BP$286,$Z584)
*(INDEX(Forecast_Capex_Input!$H$12:$H$286,$Z584)=Repex),0)
*$DO584</f>
        <v>0</v>
      </c>
      <c r="DR584" s="43" cm="1">
        <f t="array" aca="1" ref="DR584" ca="1">IFERROR(INDEX(Forecast_Capex_Input!BQ$12:BQ$286,$Z584)
*(INDEX(Forecast_Capex_Input!$H$12:$H$286,$Z584)=Repex),0)
*$DO584</f>
        <v>0</v>
      </c>
      <c r="DS584" s="43" cm="1">
        <f t="array" aca="1" ref="DS584" ca="1">IFERROR(INDEX(Forecast_Capex_Input!BR$12:BR$286,$Z584)
*(INDEX(Forecast_Capex_Input!$H$12:$H$286,$Z584)=Repex),0)
*$DO584</f>
        <v>0</v>
      </c>
      <c r="DT584" s="43" cm="1">
        <f t="array" aca="1" ref="DT584" ca="1">IFERROR(INDEX(Forecast_Capex_Input!BS$12:BS$286,$Z584)
*(INDEX(Forecast_Capex_Input!$H$12:$H$286,$Z584)=Repex),0)
*$DO584</f>
        <v>0</v>
      </c>
      <c r="DV584" s="43" t="b" cm="1">
        <f t="array" aca="1" ref="DV584" ca="1">OR($G584=Forecast_Capex_Input!$BU$8:$BU$10)</f>
        <v>0</v>
      </c>
      <c r="DW584" s="43" cm="1">
        <f t="array" aca="1" ref="DW584" ca="1">IFERROR(INDEX(Forecast_Capex_Input!BV$12:BV$286,$Z584)
*(INDEX(Forecast_Capex_Input!$H$12:$H$286,$Z584)=Repex),0)
*$DV584</f>
        <v>0</v>
      </c>
      <c r="DX584" s="43" cm="1">
        <f t="array" aca="1" ref="DX584" ca="1">IFERROR(INDEX(Forecast_Capex_Input!BW$12:BW$286,$Z584)
*(INDEX(Forecast_Capex_Input!$H$12:$H$286,$Z584)=Repex),0)
*$DV584</f>
        <v>0</v>
      </c>
      <c r="DY584" s="43" cm="1">
        <f t="array" aca="1" ref="DY584" ca="1">IFERROR(INDEX(Forecast_Capex_Input!BX$12:BX$286,$Z584)
*(INDEX(Forecast_Capex_Input!$H$12:$H$286,$Z584)=Repex),0)
*$DV584</f>
        <v>0</v>
      </c>
      <c r="DZ584" s="43" cm="1">
        <f t="array" aca="1" ref="DZ584" ca="1">IFERROR(INDEX(Forecast_Capex_Input!BY$12:BY$286,$Z584)
*(INDEX(Forecast_Capex_Input!$H$12:$H$286,$Z584)=Repex),0)
*$DV584</f>
        <v>0</v>
      </c>
      <c r="EA584" s="43" cm="1">
        <f t="array" aca="1" ref="EA584" ca="1">IFERROR(INDEX(Forecast_Capex_Input!BZ$12:BZ$286,$Z584)
*(INDEX(Forecast_Capex_Input!$H$12:$H$286,$Z584)=Repex),0)
*$DV584</f>
        <v>0</v>
      </c>
      <c r="EB584" s="43" cm="1">
        <f t="array" aca="1" ref="EB584" ca="1">IFERROR(INDEX(Forecast_Capex_Input!CA$12:CA$286,$Z584)
*(INDEX(Forecast_Capex_Input!$H$12:$H$286,$Z584)=Repex),0)
*$DV584</f>
        <v>0</v>
      </c>
      <c r="EC584" s="43" cm="1">
        <f t="array" aca="1" ref="EC584" ca="1">IFERROR(INDEX(Forecast_Capex_Input!CB$12:CB$286,$Z584)
*(INDEX(Forecast_Capex_Input!$H$12:$H$286,$Z584)=Repex),0)
*$DV584</f>
        <v>0</v>
      </c>
      <c r="ED584" s="43" cm="1">
        <f t="array" aca="1" ref="ED584" ca="1">IFERROR(INDEX(Forecast_Capex_Input!CC$12:CC$286,$Z584)
*(INDEX(Forecast_Capex_Input!$H$12:$H$286,$Z584)=Repex),0)
*$DV584</f>
        <v>0</v>
      </c>
      <c r="EF584" s="86" t="str">
        <f t="shared" si="54"/>
        <v>N/A</v>
      </c>
      <c r="EG584" s="28" t="str">
        <f>IFERROR(RANK(EF584,EF$11:EF$1010,0)+COUNTIF(EF$11:EF584,EF584)-1,NA)</f>
        <v>N/A</v>
      </c>
    </row>
    <row r="585" spans="3:137" x14ac:dyDescent="0.2">
      <c r="C585" s="28">
        <f t="shared" si="55"/>
        <v>575</v>
      </c>
      <c r="D585" s="9" t="str" cm="1">
        <f t="array" ref="D585">IFERROR(INDEX(Forecast_Capex_Input!$D$12:$D$286,$Z585),NA)</f>
        <v>N/A</v>
      </c>
      <c r="E585" s="24" t="str" cm="1">
        <f t="array" ref="E585">IF($Z585=NA,NA,INDEX(Forecast_Capex_Input!$E$12:$E$286,$Z585))</f>
        <v>N/A</v>
      </c>
      <c r="F585" s="9" t="str" cm="1">
        <f t="array" aca="1" ref="F585" ca="1">IFERROR(INDEX(General!$E$25:$E$26,$AA585),NA)</f>
        <v>N/A</v>
      </c>
      <c r="G585" s="9" t="str" cm="1">
        <f t="array" aca="1" ref="G585" ca="1">IFERROR(INDEX(Forecast_Capex_Input!$AI$11:$BB$11,$AC585),NA)</f>
        <v>N/A</v>
      </c>
      <c r="H585" s="50" t="str" cm="1">
        <f t="array" aca="1" ref="H585" ca="1">IFERROR(INDEX(Forecast_Capex_Input!$AI$12:$BB$286,$Z585,$AC585),NA)</f>
        <v>N/A</v>
      </c>
      <c r="I585" s="150" t="str" cm="1">
        <f t="array" ref="I585">IFERROR(INDEX(Forecast_Capex_Input!$F$12:$F$286,$Z585),NA)</f>
        <v>N/A</v>
      </c>
      <c r="J585" s="150" t="str" cm="1">
        <f t="array" ref="J585">IFERROR(INDEX(Forecast_Capex_Input!G$12:G$286,$Z585),NA)</f>
        <v>N/A</v>
      </c>
      <c r="K585" s="150" t="str" cm="1">
        <f t="array" ref="K585">IFERROR(INDEX(Forecast_Capex_Input!H$12:H$286,$Z585),NA)</f>
        <v>N/A</v>
      </c>
      <c r="L585" s="150" t="str" cm="1">
        <f t="array" ref="L585">IFERROR(INDEX(Forecast_Capex_Input!I$12:I$286,$Z585),NA)</f>
        <v>N/A</v>
      </c>
      <c r="M585" s="150" t="str" cm="1">
        <f t="array" ref="M585">IFERROR(INDEX(Forecast_Capex_Input!J$12:J$286,$Z585),NA)</f>
        <v>N/A</v>
      </c>
      <c r="N585" s="150" t="str" cm="1">
        <f t="array" ref="N585">IFERROR(INDEX(Forecast_Capex_Input!K$12:K$286,$Z585),NA)</f>
        <v>N/A</v>
      </c>
      <c r="O585" s="150" t="str" cm="1">
        <f t="array" ref="O585">IFERROR(INDEX(Forecast_Capex_Input!L$12:L$286,$Z585),NA)</f>
        <v>N/A</v>
      </c>
      <c r="P585" s="150" t="str" cm="1">
        <f t="array" ref="P585">IFERROR(INDEX(Forecast_Capex_Input!M$12:M$286,$Z585),NA)</f>
        <v>N/A</v>
      </c>
      <c r="Q585" s="24" t="str" cm="1">
        <f t="array" ref="Q585">IFERROR(INDEX(Forecast_Capex_Input!N$12:N$286,$Z585),NA)</f>
        <v>N/A</v>
      </c>
      <c r="R585" s="190" cm="1">
        <f t="array" ref="R585">IFERROR(INDEX(Forecast_Capex_Input!O$12:O$286,$Z585),0)</f>
        <v>0</v>
      </c>
      <c r="S585" s="24" cm="1">
        <f t="array" ref="S585">IFERROR(INDEX(Forecast_Capex_Input!P$12:P$286,$Z585),0)</f>
        <v>0</v>
      </c>
      <c r="T585" s="150" t="str" cm="1">
        <f t="array" aca="1" ref="T585" ca="1">IFERROR(INDEX(General!$K$91:$K$110,$AC585),NA)</f>
        <v>N/A</v>
      </c>
      <c r="U585" s="43" cm="1">
        <f t="array" aca="1" ref="U585" ca="1">IFERROR(
IF($F585=General!$E$25,INDEX(Forecast_Capex_Input!S$12:S$286,$Z585),
INDEX(Forecast_Capex_Input!T$12:T$286,$Z585)),0)</f>
        <v>0</v>
      </c>
      <c r="V585" s="82" t="b">
        <f>IFERROR(INDEX(Overheads!$T$19:$T$26,MATCH($I585,Overheads!$E$19:$E$26,0)),FALSE)</f>
        <v>0</v>
      </c>
      <c r="W585" s="209" cm="1">
        <f t="array" ref="W585">IFERROR(
INDEX(Forecast_Capex_Input!CN$12:CN$286,$Z585),0)</f>
        <v>0</v>
      </c>
      <c r="X585" s="209">
        <f>IFERROR(
MATCH($W585,General!$L$39:$S$39,0),1)</f>
        <v>1</v>
      </c>
      <c r="Z585" s="28" t="str">
        <f>IFERROR(
IF(MATCH($C585,Forecast_Capex_Input!$CI$12:$CI$286,1)+1&gt;MAX(Forecast_Capex_Input!$C$12:$C$286),NA,
MATCH($C585,Forecast_Capex_Input!$CI$12:$CI$286,1)+1),1)</f>
        <v>N/A</v>
      </c>
      <c r="AA585" s="28" t="str" cm="1">
        <f t="array" aca="1" ref="AA585" ca="1">IFERROR(
IF(Z584&lt;&gt;Z585,1,
IF(COUNTIF(OFFSET(AA584,0,0,-INDEX(Forecast_Capex_Input!$CG$12:$CG$286,$Z585)),AA584)=INDEX(Forecast_Capex_Input!$CG$12:$CG$286,$Z585),AA584+1,AA584)),NA)</f>
        <v>N/A</v>
      </c>
      <c r="AB585" s="28" t="str" cm="1">
        <f t="array" ref="AB585">IFERROR($C585-IF($Z585=1,1,INDEX(Forecast_Capex_Input!$CI$12:$CI$286,$Z585-1))+1,NA)</f>
        <v>N/A</v>
      </c>
      <c r="AC585" s="28" t="str" cm="1">
        <f t="array" aca="1" ref="AC585" ca="1">IFERROR(IF(AA585=1,
INDEX(Forecast_Capex_Input!$AI$10:$BB$10,SMALL(IF(INDEX(Forecast_Capex_Input!$AI$12:$BB$286,$Z585,0)&gt;0,COLUMN(Forecast_Capex_Input!$AI$10:$BB$10)-COLUMN(Forecast_Capex_Input!$AI$12)+1),ROWS(OFFSET(AC584,0,0,-$AB585)))),
OFFSET(AC584,-INDEX(Forecast_Capex_Input!$CG$12:$CG$286,$Z585)+1,0)),NA)</f>
        <v>N/A</v>
      </c>
      <c r="AD585" s="28" t="str">
        <f t="shared" ca="1" si="52"/>
        <v>N/A</v>
      </c>
      <c r="AE585" s="82" t="b">
        <f t="shared" si="56"/>
        <v>0</v>
      </c>
      <c r="AF585" s="78" t="b">
        <v>0</v>
      </c>
      <c r="AG585" s="82" t="b">
        <f t="shared" si="53"/>
        <v>1</v>
      </c>
      <c r="AI585" s="55">
        <v>0</v>
      </c>
      <c r="AJ585" s="55">
        <v>0</v>
      </c>
      <c r="AK585" s="55">
        <v>0</v>
      </c>
      <c r="AL585" s="55">
        <v>0</v>
      </c>
      <c r="AM585" s="55">
        <v>0</v>
      </c>
      <c r="AN585" s="135">
        <v>0</v>
      </c>
      <c r="AP585" s="55">
        <v>0</v>
      </c>
      <c r="AQ585" s="55">
        <v>0</v>
      </c>
      <c r="AR585" s="55">
        <v>0</v>
      </c>
      <c r="AS585" s="55">
        <v>0</v>
      </c>
      <c r="AT585" s="55">
        <v>0</v>
      </c>
      <c r="AU585" s="135">
        <v>0</v>
      </c>
      <c r="AW585" s="55">
        <v>0</v>
      </c>
      <c r="AX585" s="55">
        <v>0</v>
      </c>
      <c r="AY585" s="55">
        <v>0</v>
      </c>
      <c r="AZ585" s="55">
        <v>0</v>
      </c>
      <c r="BA585" s="55">
        <v>0</v>
      </c>
      <c r="BB585" s="135">
        <v>0</v>
      </c>
      <c r="BD585" s="55">
        <v>0</v>
      </c>
      <c r="BE585" s="55">
        <v>0</v>
      </c>
      <c r="BF585" s="55">
        <v>0</v>
      </c>
      <c r="BG585" s="55">
        <v>0</v>
      </c>
      <c r="BH585" s="55">
        <v>0</v>
      </c>
      <c r="BI585" s="135">
        <v>0</v>
      </c>
      <c r="BK585" s="55">
        <v>0</v>
      </c>
      <c r="BL585" s="55">
        <v>0</v>
      </c>
      <c r="BM585" s="55">
        <v>0</v>
      </c>
      <c r="BN585" s="55">
        <v>0</v>
      </c>
      <c r="BO585" s="55">
        <v>0</v>
      </c>
      <c r="BP585" s="135">
        <v>0</v>
      </c>
      <c r="BR585" s="147">
        <v>0</v>
      </c>
      <c r="BS585" s="147">
        <v>0</v>
      </c>
      <c r="BT585" s="147">
        <v>0</v>
      </c>
      <c r="BU585" s="147">
        <v>0</v>
      </c>
      <c r="BV585" s="147">
        <v>0</v>
      </c>
      <c r="BX585" s="55">
        <v>0</v>
      </c>
      <c r="BY585" s="55">
        <v>0</v>
      </c>
      <c r="BZ585" s="55">
        <v>0</v>
      </c>
      <c r="CA585" s="55">
        <v>0</v>
      </c>
      <c r="CB585" s="55">
        <v>0</v>
      </c>
      <c r="CC585" s="135">
        <v>0</v>
      </c>
      <c r="CE585" s="55">
        <v>0</v>
      </c>
      <c r="CF585" s="55">
        <v>0</v>
      </c>
      <c r="CG585" s="55">
        <v>0</v>
      </c>
      <c r="CH585" s="55">
        <v>0</v>
      </c>
      <c r="CI585" s="55">
        <v>0</v>
      </c>
      <c r="CJ585" s="135">
        <v>0</v>
      </c>
      <c r="CL585" s="55">
        <v>0</v>
      </c>
      <c r="CM585" s="55">
        <v>0</v>
      </c>
      <c r="CN585" s="55">
        <v>0</v>
      </c>
      <c r="CO585" s="55">
        <v>0</v>
      </c>
      <c r="CP585" s="55">
        <v>0</v>
      </c>
      <c r="CQ585" s="135">
        <v>0</v>
      </c>
      <c r="CS585" s="67">
        <v>0</v>
      </c>
      <c r="CT585" s="67">
        <v>0</v>
      </c>
      <c r="CU585" s="67">
        <v>0</v>
      </c>
      <c r="CV585" s="67">
        <v>0</v>
      </c>
      <c r="CW585" s="67">
        <v>0</v>
      </c>
      <c r="CX585" s="135">
        <v>0</v>
      </c>
      <c r="CZ585" s="55">
        <v>0</v>
      </c>
      <c r="DA585" s="55">
        <v>0</v>
      </c>
      <c r="DB585" s="55">
        <v>0</v>
      </c>
      <c r="DC585" s="55">
        <v>0</v>
      </c>
      <c r="DD585" s="55">
        <v>0</v>
      </c>
      <c r="DE585" s="135">
        <v>0</v>
      </c>
      <c r="DG585" s="43" t="b" cm="1">
        <f t="array" aca="1" ref="DG585" ca="1">OR($G585=Forecast_Capex_Input!$BF$8:$BF$10)</f>
        <v>0</v>
      </c>
      <c r="DH585" s="43" cm="1">
        <f t="array" aca="1" ref="DH585" ca="1">IFERROR(INDEX(Forecast_Capex_Input!BG$12:BG$286,$Z585)
*(INDEX(Forecast_Capex_Input!$H$12:$H$286,$Z585)=Repex),0)
*$DG585</f>
        <v>0</v>
      </c>
      <c r="DI585" s="43" cm="1">
        <f t="array" aca="1" ref="DI585" ca="1">IFERROR(INDEX(Forecast_Capex_Input!BH$12:BH$286,$Z585)
*(INDEX(Forecast_Capex_Input!$H$12:$H$286,$Z585)=Repex),0)
*$DG585</f>
        <v>0</v>
      </c>
      <c r="DJ585" s="43" cm="1">
        <f t="array" aca="1" ref="DJ585" ca="1">IFERROR(INDEX(Forecast_Capex_Input!BI$12:BI$286,$Z585)
*(INDEX(Forecast_Capex_Input!$H$12:$H$286,$Z585)=Repex),0)
*$DG585</f>
        <v>0</v>
      </c>
      <c r="DK585" s="43" cm="1">
        <f t="array" aca="1" ref="DK585" ca="1">IFERROR(INDEX(Forecast_Capex_Input!BJ$12:BJ$286,$Z585)
*(INDEX(Forecast_Capex_Input!$H$12:$H$286,$Z585)=Repex),0)
*$DG585</f>
        <v>0</v>
      </c>
      <c r="DL585" s="43" cm="1">
        <f t="array" aca="1" ref="DL585" ca="1">IFERROR(INDEX(Forecast_Capex_Input!BK$12:BK$286,$Z585)
*(INDEX(Forecast_Capex_Input!$H$12:$H$286,$Z585)=Repex),0)
*$DG585</f>
        <v>0</v>
      </c>
      <c r="DM585" s="43" cm="1">
        <f t="array" aca="1" ref="DM585" ca="1">IFERROR(INDEX(Forecast_Capex_Input!BL$12:BL$286,$Z585)
*(INDEX(Forecast_Capex_Input!$H$12:$H$286,$Z585)=Repex),0)
*$DG585</f>
        <v>0</v>
      </c>
      <c r="DO585" s="43" t="b" cm="1">
        <f t="array" aca="1" ref="DO585" ca="1">OR($G585=Forecast_Capex_Input!$BN$8:$BN$9)</f>
        <v>0</v>
      </c>
      <c r="DP585" s="43" cm="1">
        <f t="array" aca="1" ref="DP585" ca="1">IFERROR(INDEX(Forecast_Capex_Input!BO$12:BO$286,$Z585)
*(INDEX(Forecast_Capex_Input!$H$12:$H$286,$Z585)=Repex),0)
*$DO585</f>
        <v>0</v>
      </c>
      <c r="DQ585" s="43" cm="1">
        <f t="array" aca="1" ref="DQ585" ca="1">IFERROR(INDEX(Forecast_Capex_Input!BP$12:BP$286,$Z585)
*(INDEX(Forecast_Capex_Input!$H$12:$H$286,$Z585)=Repex),0)
*$DO585</f>
        <v>0</v>
      </c>
      <c r="DR585" s="43" cm="1">
        <f t="array" aca="1" ref="DR585" ca="1">IFERROR(INDEX(Forecast_Capex_Input!BQ$12:BQ$286,$Z585)
*(INDEX(Forecast_Capex_Input!$H$12:$H$286,$Z585)=Repex),0)
*$DO585</f>
        <v>0</v>
      </c>
      <c r="DS585" s="43" cm="1">
        <f t="array" aca="1" ref="DS585" ca="1">IFERROR(INDEX(Forecast_Capex_Input!BR$12:BR$286,$Z585)
*(INDEX(Forecast_Capex_Input!$H$12:$H$286,$Z585)=Repex),0)
*$DO585</f>
        <v>0</v>
      </c>
      <c r="DT585" s="43" cm="1">
        <f t="array" aca="1" ref="DT585" ca="1">IFERROR(INDEX(Forecast_Capex_Input!BS$12:BS$286,$Z585)
*(INDEX(Forecast_Capex_Input!$H$12:$H$286,$Z585)=Repex),0)
*$DO585</f>
        <v>0</v>
      </c>
      <c r="DV585" s="43" t="b" cm="1">
        <f t="array" aca="1" ref="DV585" ca="1">OR($G585=Forecast_Capex_Input!$BU$8:$BU$10)</f>
        <v>0</v>
      </c>
      <c r="DW585" s="43" cm="1">
        <f t="array" aca="1" ref="DW585" ca="1">IFERROR(INDEX(Forecast_Capex_Input!BV$12:BV$286,$Z585)
*(INDEX(Forecast_Capex_Input!$H$12:$H$286,$Z585)=Repex),0)
*$DV585</f>
        <v>0</v>
      </c>
      <c r="DX585" s="43" cm="1">
        <f t="array" aca="1" ref="DX585" ca="1">IFERROR(INDEX(Forecast_Capex_Input!BW$12:BW$286,$Z585)
*(INDEX(Forecast_Capex_Input!$H$12:$H$286,$Z585)=Repex),0)
*$DV585</f>
        <v>0</v>
      </c>
      <c r="DY585" s="43" cm="1">
        <f t="array" aca="1" ref="DY585" ca="1">IFERROR(INDEX(Forecast_Capex_Input!BX$12:BX$286,$Z585)
*(INDEX(Forecast_Capex_Input!$H$12:$H$286,$Z585)=Repex),0)
*$DV585</f>
        <v>0</v>
      </c>
      <c r="DZ585" s="43" cm="1">
        <f t="array" aca="1" ref="DZ585" ca="1">IFERROR(INDEX(Forecast_Capex_Input!BY$12:BY$286,$Z585)
*(INDEX(Forecast_Capex_Input!$H$12:$H$286,$Z585)=Repex),0)
*$DV585</f>
        <v>0</v>
      </c>
      <c r="EA585" s="43" cm="1">
        <f t="array" aca="1" ref="EA585" ca="1">IFERROR(INDEX(Forecast_Capex_Input!BZ$12:BZ$286,$Z585)
*(INDEX(Forecast_Capex_Input!$H$12:$H$286,$Z585)=Repex),0)
*$DV585</f>
        <v>0</v>
      </c>
      <c r="EB585" s="43" cm="1">
        <f t="array" aca="1" ref="EB585" ca="1">IFERROR(INDEX(Forecast_Capex_Input!CA$12:CA$286,$Z585)
*(INDEX(Forecast_Capex_Input!$H$12:$H$286,$Z585)=Repex),0)
*$DV585</f>
        <v>0</v>
      </c>
      <c r="EC585" s="43" cm="1">
        <f t="array" aca="1" ref="EC585" ca="1">IFERROR(INDEX(Forecast_Capex_Input!CB$12:CB$286,$Z585)
*(INDEX(Forecast_Capex_Input!$H$12:$H$286,$Z585)=Repex),0)
*$DV585</f>
        <v>0</v>
      </c>
      <c r="ED585" s="43" cm="1">
        <f t="array" aca="1" ref="ED585" ca="1">IFERROR(INDEX(Forecast_Capex_Input!CC$12:CC$286,$Z585)
*(INDEX(Forecast_Capex_Input!$H$12:$H$286,$Z585)=Repex),0)
*$DV585</f>
        <v>0</v>
      </c>
      <c r="EF585" s="86" t="str">
        <f t="shared" si="54"/>
        <v>N/A</v>
      </c>
      <c r="EG585" s="28" t="str">
        <f>IFERROR(RANK(EF585,EF$11:EF$1010,0)+COUNTIF(EF$11:EF585,EF585)-1,NA)</f>
        <v>N/A</v>
      </c>
    </row>
    <row r="586" spans="3:137" x14ac:dyDescent="0.2">
      <c r="C586" s="28">
        <f t="shared" si="55"/>
        <v>576</v>
      </c>
      <c r="D586" s="9" t="str" cm="1">
        <f t="array" ref="D586">IFERROR(INDEX(Forecast_Capex_Input!$D$12:$D$286,$Z586),NA)</f>
        <v>N/A</v>
      </c>
      <c r="E586" s="24" t="str" cm="1">
        <f t="array" ref="E586">IF($Z586=NA,NA,INDEX(Forecast_Capex_Input!$E$12:$E$286,$Z586))</f>
        <v>N/A</v>
      </c>
      <c r="F586" s="9" t="str" cm="1">
        <f t="array" aca="1" ref="F586" ca="1">IFERROR(INDEX(General!$E$25:$E$26,$AA586),NA)</f>
        <v>N/A</v>
      </c>
      <c r="G586" s="9" t="str" cm="1">
        <f t="array" aca="1" ref="G586" ca="1">IFERROR(INDEX(Forecast_Capex_Input!$AI$11:$BB$11,$AC586),NA)</f>
        <v>N/A</v>
      </c>
      <c r="H586" s="50" t="str" cm="1">
        <f t="array" aca="1" ref="H586" ca="1">IFERROR(INDEX(Forecast_Capex_Input!$AI$12:$BB$286,$Z586,$AC586),NA)</f>
        <v>N/A</v>
      </c>
      <c r="I586" s="150" t="str" cm="1">
        <f t="array" ref="I586">IFERROR(INDEX(Forecast_Capex_Input!$F$12:$F$286,$Z586),NA)</f>
        <v>N/A</v>
      </c>
      <c r="J586" s="150" t="str" cm="1">
        <f t="array" ref="J586">IFERROR(INDEX(Forecast_Capex_Input!G$12:G$286,$Z586),NA)</f>
        <v>N/A</v>
      </c>
      <c r="K586" s="150" t="str" cm="1">
        <f t="array" ref="K586">IFERROR(INDEX(Forecast_Capex_Input!H$12:H$286,$Z586),NA)</f>
        <v>N/A</v>
      </c>
      <c r="L586" s="150" t="str" cm="1">
        <f t="array" ref="L586">IFERROR(INDEX(Forecast_Capex_Input!I$12:I$286,$Z586),NA)</f>
        <v>N/A</v>
      </c>
      <c r="M586" s="150" t="str" cm="1">
        <f t="array" ref="M586">IFERROR(INDEX(Forecast_Capex_Input!J$12:J$286,$Z586),NA)</f>
        <v>N/A</v>
      </c>
      <c r="N586" s="150" t="str" cm="1">
        <f t="array" ref="N586">IFERROR(INDEX(Forecast_Capex_Input!K$12:K$286,$Z586),NA)</f>
        <v>N/A</v>
      </c>
      <c r="O586" s="150" t="str" cm="1">
        <f t="array" ref="O586">IFERROR(INDEX(Forecast_Capex_Input!L$12:L$286,$Z586),NA)</f>
        <v>N/A</v>
      </c>
      <c r="P586" s="150" t="str" cm="1">
        <f t="array" ref="P586">IFERROR(INDEX(Forecast_Capex_Input!M$12:M$286,$Z586),NA)</f>
        <v>N/A</v>
      </c>
      <c r="Q586" s="24" t="str" cm="1">
        <f t="array" ref="Q586">IFERROR(INDEX(Forecast_Capex_Input!N$12:N$286,$Z586),NA)</f>
        <v>N/A</v>
      </c>
      <c r="R586" s="190" cm="1">
        <f t="array" ref="R586">IFERROR(INDEX(Forecast_Capex_Input!O$12:O$286,$Z586),0)</f>
        <v>0</v>
      </c>
      <c r="S586" s="24" cm="1">
        <f t="array" ref="S586">IFERROR(INDEX(Forecast_Capex_Input!P$12:P$286,$Z586),0)</f>
        <v>0</v>
      </c>
      <c r="T586" s="150" t="str" cm="1">
        <f t="array" aca="1" ref="T586" ca="1">IFERROR(INDEX(General!$K$91:$K$110,$AC586),NA)</f>
        <v>N/A</v>
      </c>
      <c r="U586" s="43" cm="1">
        <f t="array" aca="1" ref="U586" ca="1">IFERROR(
IF($F586=General!$E$25,INDEX(Forecast_Capex_Input!S$12:S$286,$Z586),
INDEX(Forecast_Capex_Input!T$12:T$286,$Z586)),0)</f>
        <v>0</v>
      </c>
      <c r="V586" s="82" t="b">
        <f>IFERROR(INDEX(Overheads!$T$19:$T$26,MATCH($I586,Overheads!$E$19:$E$26,0)),FALSE)</f>
        <v>0</v>
      </c>
      <c r="W586" s="209" cm="1">
        <f t="array" ref="W586">IFERROR(
INDEX(Forecast_Capex_Input!CN$12:CN$286,$Z586),0)</f>
        <v>0</v>
      </c>
      <c r="X586" s="209">
        <f>IFERROR(
MATCH($W586,General!$L$39:$S$39,0),1)</f>
        <v>1</v>
      </c>
      <c r="Z586" s="28" t="str">
        <f>IFERROR(
IF(MATCH($C586,Forecast_Capex_Input!$CI$12:$CI$286,1)+1&gt;MAX(Forecast_Capex_Input!$C$12:$C$286),NA,
MATCH($C586,Forecast_Capex_Input!$CI$12:$CI$286,1)+1),1)</f>
        <v>N/A</v>
      </c>
      <c r="AA586" s="28" t="str" cm="1">
        <f t="array" aca="1" ref="AA586" ca="1">IFERROR(
IF(Z585&lt;&gt;Z586,1,
IF(COUNTIF(OFFSET(AA585,0,0,-INDEX(Forecast_Capex_Input!$CG$12:$CG$286,$Z586)),AA585)=INDEX(Forecast_Capex_Input!$CG$12:$CG$286,$Z586),AA585+1,AA585)),NA)</f>
        <v>N/A</v>
      </c>
      <c r="AB586" s="28" t="str" cm="1">
        <f t="array" ref="AB586">IFERROR($C586-IF($Z586=1,1,INDEX(Forecast_Capex_Input!$CI$12:$CI$286,$Z586-1))+1,NA)</f>
        <v>N/A</v>
      </c>
      <c r="AC586" s="28" t="str" cm="1">
        <f t="array" aca="1" ref="AC586" ca="1">IFERROR(IF(AA586=1,
INDEX(Forecast_Capex_Input!$AI$10:$BB$10,SMALL(IF(INDEX(Forecast_Capex_Input!$AI$12:$BB$286,$Z586,0)&gt;0,COLUMN(Forecast_Capex_Input!$AI$10:$BB$10)-COLUMN(Forecast_Capex_Input!$AI$12)+1),ROWS(OFFSET(AC585,0,0,-$AB586)))),
OFFSET(AC585,-INDEX(Forecast_Capex_Input!$CG$12:$CG$286,$Z586)+1,0)),NA)</f>
        <v>N/A</v>
      </c>
      <c r="AD586" s="28" t="str">
        <f t="shared" ca="1" si="52"/>
        <v>N/A</v>
      </c>
      <c r="AE586" s="82" t="b">
        <f t="shared" si="56"/>
        <v>0</v>
      </c>
      <c r="AF586" s="78" t="b">
        <v>0</v>
      </c>
      <c r="AG586" s="82" t="b">
        <f t="shared" si="53"/>
        <v>1</v>
      </c>
      <c r="AI586" s="55">
        <v>0</v>
      </c>
      <c r="AJ586" s="55">
        <v>0</v>
      </c>
      <c r="AK586" s="55">
        <v>0</v>
      </c>
      <c r="AL586" s="55">
        <v>0</v>
      </c>
      <c r="AM586" s="55">
        <v>0</v>
      </c>
      <c r="AN586" s="135">
        <v>0</v>
      </c>
      <c r="AP586" s="55">
        <v>0</v>
      </c>
      <c r="AQ586" s="55">
        <v>0</v>
      </c>
      <c r="AR586" s="55">
        <v>0</v>
      </c>
      <c r="AS586" s="55">
        <v>0</v>
      </c>
      <c r="AT586" s="55">
        <v>0</v>
      </c>
      <c r="AU586" s="135">
        <v>0</v>
      </c>
      <c r="AW586" s="55">
        <v>0</v>
      </c>
      <c r="AX586" s="55">
        <v>0</v>
      </c>
      <c r="AY586" s="55">
        <v>0</v>
      </c>
      <c r="AZ586" s="55">
        <v>0</v>
      </c>
      <c r="BA586" s="55">
        <v>0</v>
      </c>
      <c r="BB586" s="135">
        <v>0</v>
      </c>
      <c r="BD586" s="55">
        <v>0</v>
      </c>
      <c r="BE586" s="55">
        <v>0</v>
      </c>
      <c r="BF586" s="55">
        <v>0</v>
      </c>
      <c r="BG586" s="55">
        <v>0</v>
      </c>
      <c r="BH586" s="55">
        <v>0</v>
      </c>
      <c r="BI586" s="135">
        <v>0</v>
      </c>
      <c r="BK586" s="55">
        <v>0</v>
      </c>
      <c r="BL586" s="55">
        <v>0</v>
      </c>
      <c r="BM586" s="55">
        <v>0</v>
      </c>
      <c r="BN586" s="55">
        <v>0</v>
      </c>
      <c r="BO586" s="55">
        <v>0</v>
      </c>
      <c r="BP586" s="135">
        <v>0</v>
      </c>
      <c r="BR586" s="147">
        <v>0</v>
      </c>
      <c r="BS586" s="147">
        <v>0</v>
      </c>
      <c r="BT586" s="147">
        <v>0</v>
      </c>
      <c r="BU586" s="147">
        <v>0</v>
      </c>
      <c r="BV586" s="147">
        <v>0</v>
      </c>
      <c r="BX586" s="55">
        <v>0</v>
      </c>
      <c r="BY586" s="55">
        <v>0</v>
      </c>
      <c r="BZ586" s="55">
        <v>0</v>
      </c>
      <c r="CA586" s="55">
        <v>0</v>
      </c>
      <c r="CB586" s="55">
        <v>0</v>
      </c>
      <c r="CC586" s="135">
        <v>0</v>
      </c>
      <c r="CE586" s="55">
        <v>0</v>
      </c>
      <c r="CF586" s="55">
        <v>0</v>
      </c>
      <c r="CG586" s="55">
        <v>0</v>
      </c>
      <c r="CH586" s="55">
        <v>0</v>
      </c>
      <c r="CI586" s="55">
        <v>0</v>
      </c>
      <c r="CJ586" s="135">
        <v>0</v>
      </c>
      <c r="CL586" s="55">
        <v>0</v>
      </c>
      <c r="CM586" s="55">
        <v>0</v>
      </c>
      <c r="CN586" s="55">
        <v>0</v>
      </c>
      <c r="CO586" s="55">
        <v>0</v>
      </c>
      <c r="CP586" s="55">
        <v>0</v>
      </c>
      <c r="CQ586" s="135">
        <v>0</v>
      </c>
      <c r="CS586" s="67">
        <v>0</v>
      </c>
      <c r="CT586" s="67">
        <v>0</v>
      </c>
      <c r="CU586" s="67">
        <v>0</v>
      </c>
      <c r="CV586" s="67">
        <v>0</v>
      </c>
      <c r="CW586" s="67">
        <v>0</v>
      </c>
      <c r="CX586" s="135">
        <v>0</v>
      </c>
      <c r="CZ586" s="55">
        <v>0</v>
      </c>
      <c r="DA586" s="55">
        <v>0</v>
      </c>
      <c r="DB586" s="55">
        <v>0</v>
      </c>
      <c r="DC586" s="55">
        <v>0</v>
      </c>
      <c r="DD586" s="55">
        <v>0</v>
      </c>
      <c r="DE586" s="135">
        <v>0</v>
      </c>
      <c r="DG586" s="43" t="b" cm="1">
        <f t="array" aca="1" ref="DG586" ca="1">OR($G586=Forecast_Capex_Input!$BF$8:$BF$10)</f>
        <v>0</v>
      </c>
      <c r="DH586" s="43" cm="1">
        <f t="array" aca="1" ref="DH586" ca="1">IFERROR(INDEX(Forecast_Capex_Input!BG$12:BG$286,$Z586)
*(INDEX(Forecast_Capex_Input!$H$12:$H$286,$Z586)=Repex),0)
*$DG586</f>
        <v>0</v>
      </c>
      <c r="DI586" s="43" cm="1">
        <f t="array" aca="1" ref="DI586" ca="1">IFERROR(INDEX(Forecast_Capex_Input!BH$12:BH$286,$Z586)
*(INDEX(Forecast_Capex_Input!$H$12:$H$286,$Z586)=Repex),0)
*$DG586</f>
        <v>0</v>
      </c>
      <c r="DJ586" s="43" cm="1">
        <f t="array" aca="1" ref="DJ586" ca="1">IFERROR(INDEX(Forecast_Capex_Input!BI$12:BI$286,$Z586)
*(INDEX(Forecast_Capex_Input!$H$12:$H$286,$Z586)=Repex),0)
*$DG586</f>
        <v>0</v>
      </c>
      <c r="DK586" s="43" cm="1">
        <f t="array" aca="1" ref="DK586" ca="1">IFERROR(INDEX(Forecast_Capex_Input!BJ$12:BJ$286,$Z586)
*(INDEX(Forecast_Capex_Input!$H$12:$H$286,$Z586)=Repex),0)
*$DG586</f>
        <v>0</v>
      </c>
      <c r="DL586" s="43" cm="1">
        <f t="array" aca="1" ref="DL586" ca="1">IFERROR(INDEX(Forecast_Capex_Input!BK$12:BK$286,$Z586)
*(INDEX(Forecast_Capex_Input!$H$12:$H$286,$Z586)=Repex),0)
*$DG586</f>
        <v>0</v>
      </c>
      <c r="DM586" s="43" cm="1">
        <f t="array" aca="1" ref="DM586" ca="1">IFERROR(INDEX(Forecast_Capex_Input!BL$12:BL$286,$Z586)
*(INDEX(Forecast_Capex_Input!$H$12:$H$286,$Z586)=Repex),0)
*$DG586</f>
        <v>0</v>
      </c>
      <c r="DO586" s="43" t="b" cm="1">
        <f t="array" aca="1" ref="DO586" ca="1">OR($G586=Forecast_Capex_Input!$BN$8:$BN$9)</f>
        <v>0</v>
      </c>
      <c r="DP586" s="43" cm="1">
        <f t="array" aca="1" ref="DP586" ca="1">IFERROR(INDEX(Forecast_Capex_Input!BO$12:BO$286,$Z586)
*(INDEX(Forecast_Capex_Input!$H$12:$H$286,$Z586)=Repex),0)
*$DO586</f>
        <v>0</v>
      </c>
      <c r="DQ586" s="43" cm="1">
        <f t="array" aca="1" ref="DQ586" ca="1">IFERROR(INDEX(Forecast_Capex_Input!BP$12:BP$286,$Z586)
*(INDEX(Forecast_Capex_Input!$H$12:$H$286,$Z586)=Repex),0)
*$DO586</f>
        <v>0</v>
      </c>
      <c r="DR586" s="43" cm="1">
        <f t="array" aca="1" ref="DR586" ca="1">IFERROR(INDEX(Forecast_Capex_Input!BQ$12:BQ$286,$Z586)
*(INDEX(Forecast_Capex_Input!$H$12:$H$286,$Z586)=Repex),0)
*$DO586</f>
        <v>0</v>
      </c>
      <c r="DS586" s="43" cm="1">
        <f t="array" aca="1" ref="DS586" ca="1">IFERROR(INDEX(Forecast_Capex_Input!BR$12:BR$286,$Z586)
*(INDEX(Forecast_Capex_Input!$H$12:$H$286,$Z586)=Repex),0)
*$DO586</f>
        <v>0</v>
      </c>
      <c r="DT586" s="43" cm="1">
        <f t="array" aca="1" ref="DT586" ca="1">IFERROR(INDEX(Forecast_Capex_Input!BS$12:BS$286,$Z586)
*(INDEX(Forecast_Capex_Input!$H$12:$H$286,$Z586)=Repex),0)
*$DO586</f>
        <v>0</v>
      </c>
      <c r="DV586" s="43" t="b" cm="1">
        <f t="array" aca="1" ref="DV586" ca="1">OR($G586=Forecast_Capex_Input!$BU$8:$BU$10)</f>
        <v>0</v>
      </c>
      <c r="DW586" s="43" cm="1">
        <f t="array" aca="1" ref="DW586" ca="1">IFERROR(INDEX(Forecast_Capex_Input!BV$12:BV$286,$Z586)
*(INDEX(Forecast_Capex_Input!$H$12:$H$286,$Z586)=Repex),0)
*$DV586</f>
        <v>0</v>
      </c>
      <c r="DX586" s="43" cm="1">
        <f t="array" aca="1" ref="DX586" ca="1">IFERROR(INDEX(Forecast_Capex_Input!BW$12:BW$286,$Z586)
*(INDEX(Forecast_Capex_Input!$H$12:$H$286,$Z586)=Repex),0)
*$DV586</f>
        <v>0</v>
      </c>
      <c r="DY586" s="43" cm="1">
        <f t="array" aca="1" ref="DY586" ca="1">IFERROR(INDEX(Forecast_Capex_Input!BX$12:BX$286,$Z586)
*(INDEX(Forecast_Capex_Input!$H$12:$H$286,$Z586)=Repex),0)
*$DV586</f>
        <v>0</v>
      </c>
      <c r="DZ586" s="43" cm="1">
        <f t="array" aca="1" ref="DZ586" ca="1">IFERROR(INDEX(Forecast_Capex_Input!BY$12:BY$286,$Z586)
*(INDEX(Forecast_Capex_Input!$H$12:$H$286,$Z586)=Repex),0)
*$DV586</f>
        <v>0</v>
      </c>
      <c r="EA586" s="43" cm="1">
        <f t="array" aca="1" ref="EA586" ca="1">IFERROR(INDEX(Forecast_Capex_Input!BZ$12:BZ$286,$Z586)
*(INDEX(Forecast_Capex_Input!$H$12:$H$286,$Z586)=Repex),0)
*$DV586</f>
        <v>0</v>
      </c>
      <c r="EB586" s="43" cm="1">
        <f t="array" aca="1" ref="EB586" ca="1">IFERROR(INDEX(Forecast_Capex_Input!CA$12:CA$286,$Z586)
*(INDEX(Forecast_Capex_Input!$H$12:$H$286,$Z586)=Repex),0)
*$DV586</f>
        <v>0</v>
      </c>
      <c r="EC586" s="43" cm="1">
        <f t="array" aca="1" ref="EC586" ca="1">IFERROR(INDEX(Forecast_Capex_Input!CB$12:CB$286,$Z586)
*(INDEX(Forecast_Capex_Input!$H$12:$H$286,$Z586)=Repex),0)
*$DV586</f>
        <v>0</v>
      </c>
      <c r="ED586" s="43" cm="1">
        <f t="array" aca="1" ref="ED586" ca="1">IFERROR(INDEX(Forecast_Capex_Input!CC$12:CC$286,$Z586)
*(INDEX(Forecast_Capex_Input!$H$12:$H$286,$Z586)=Repex),0)
*$DV586</f>
        <v>0</v>
      </c>
      <c r="EF586" s="86" t="str">
        <f t="shared" si="54"/>
        <v>N/A</v>
      </c>
      <c r="EG586" s="28" t="str">
        <f>IFERROR(RANK(EF586,EF$11:EF$1010,0)+COUNTIF(EF$11:EF586,EF586)-1,NA)</f>
        <v>N/A</v>
      </c>
    </row>
    <row r="587" spans="3:137" x14ac:dyDescent="0.2">
      <c r="C587" s="28">
        <f t="shared" si="55"/>
        <v>577</v>
      </c>
      <c r="D587" s="9" t="str" cm="1">
        <f t="array" ref="D587">IFERROR(INDEX(Forecast_Capex_Input!$D$12:$D$286,$Z587),NA)</f>
        <v>N/A</v>
      </c>
      <c r="E587" s="24" t="str" cm="1">
        <f t="array" ref="E587">IF($Z587=NA,NA,INDEX(Forecast_Capex_Input!$E$12:$E$286,$Z587))</f>
        <v>N/A</v>
      </c>
      <c r="F587" s="9" t="str" cm="1">
        <f t="array" aca="1" ref="F587" ca="1">IFERROR(INDEX(General!$E$25:$E$26,$AA587),NA)</f>
        <v>N/A</v>
      </c>
      <c r="G587" s="9" t="str" cm="1">
        <f t="array" aca="1" ref="G587" ca="1">IFERROR(INDEX(Forecast_Capex_Input!$AI$11:$BB$11,$AC587),NA)</f>
        <v>N/A</v>
      </c>
      <c r="H587" s="50" t="str" cm="1">
        <f t="array" aca="1" ref="H587" ca="1">IFERROR(INDEX(Forecast_Capex_Input!$AI$12:$BB$286,$Z587,$AC587),NA)</f>
        <v>N/A</v>
      </c>
      <c r="I587" s="150" t="str" cm="1">
        <f t="array" ref="I587">IFERROR(INDEX(Forecast_Capex_Input!$F$12:$F$286,$Z587),NA)</f>
        <v>N/A</v>
      </c>
      <c r="J587" s="150" t="str" cm="1">
        <f t="array" ref="J587">IFERROR(INDEX(Forecast_Capex_Input!G$12:G$286,$Z587),NA)</f>
        <v>N/A</v>
      </c>
      <c r="K587" s="150" t="str" cm="1">
        <f t="array" ref="K587">IFERROR(INDEX(Forecast_Capex_Input!H$12:H$286,$Z587),NA)</f>
        <v>N/A</v>
      </c>
      <c r="L587" s="150" t="str" cm="1">
        <f t="array" ref="L587">IFERROR(INDEX(Forecast_Capex_Input!I$12:I$286,$Z587),NA)</f>
        <v>N/A</v>
      </c>
      <c r="M587" s="150" t="str" cm="1">
        <f t="array" ref="M587">IFERROR(INDEX(Forecast_Capex_Input!J$12:J$286,$Z587),NA)</f>
        <v>N/A</v>
      </c>
      <c r="N587" s="150" t="str" cm="1">
        <f t="array" ref="N587">IFERROR(INDEX(Forecast_Capex_Input!K$12:K$286,$Z587),NA)</f>
        <v>N/A</v>
      </c>
      <c r="O587" s="150" t="str" cm="1">
        <f t="array" ref="O587">IFERROR(INDEX(Forecast_Capex_Input!L$12:L$286,$Z587),NA)</f>
        <v>N/A</v>
      </c>
      <c r="P587" s="150" t="str" cm="1">
        <f t="array" ref="P587">IFERROR(INDEX(Forecast_Capex_Input!M$12:M$286,$Z587),NA)</f>
        <v>N/A</v>
      </c>
      <c r="Q587" s="24" t="str" cm="1">
        <f t="array" ref="Q587">IFERROR(INDEX(Forecast_Capex_Input!N$12:N$286,$Z587),NA)</f>
        <v>N/A</v>
      </c>
      <c r="R587" s="190" cm="1">
        <f t="array" ref="R587">IFERROR(INDEX(Forecast_Capex_Input!O$12:O$286,$Z587),0)</f>
        <v>0</v>
      </c>
      <c r="S587" s="24" cm="1">
        <f t="array" ref="S587">IFERROR(INDEX(Forecast_Capex_Input!P$12:P$286,$Z587),0)</f>
        <v>0</v>
      </c>
      <c r="T587" s="150" t="str" cm="1">
        <f t="array" aca="1" ref="T587" ca="1">IFERROR(INDEX(General!$K$91:$K$110,$AC587),NA)</f>
        <v>N/A</v>
      </c>
      <c r="U587" s="43" cm="1">
        <f t="array" aca="1" ref="U587" ca="1">IFERROR(
IF($F587=General!$E$25,INDEX(Forecast_Capex_Input!S$12:S$286,$Z587),
INDEX(Forecast_Capex_Input!T$12:T$286,$Z587)),0)</f>
        <v>0</v>
      </c>
      <c r="V587" s="82" t="b">
        <f>IFERROR(INDEX(Overheads!$T$19:$T$26,MATCH($I587,Overheads!$E$19:$E$26,0)),FALSE)</f>
        <v>0</v>
      </c>
      <c r="W587" s="209" cm="1">
        <f t="array" ref="W587">IFERROR(
INDEX(Forecast_Capex_Input!CN$12:CN$286,$Z587),0)</f>
        <v>0</v>
      </c>
      <c r="X587" s="209">
        <f>IFERROR(
MATCH($W587,General!$L$39:$S$39,0),1)</f>
        <v>1</v>
      </c>
      <c r="Z587" s="28" t="str">
        <f>IFERROR(
IF(MATCH($C587,Forecast_Capex_Input!$CI$12:$CI$286,1)+1&gt;MAX(Forecast_Capex_Input!$C$12:$C$286),NA,
MATCH($C587,Forecast_Capex_Input!$CI$12:$CI$286,1)+1),1)</f>
        <v>N/A</v>
      </c>
      <c r="AA587" s="28" t="str" cm="1">
        <f t="array" aca="1" ref="AA587" ca="1">IFERROR(
IF(Z586&lt;&gt;Z587,1,
IF(COUNTIF(OFFSET(AA586,0,0,-INDEX(Forecast_Capex_Input!$CG$12:$CG$286,$Z587)),AA586)=INDEX(Forecast_Capex_Input!$CG$12:$CG$286,$Z587),AA586+1,AA586)),NA)</f>
        <v>N/A</v>
      </c>
      <c r="AB587" s="28" t="str" cm="1">
        <f t="array" ref="AB587">IFERROR($C587-IF($Z587=1,1,INDEX(Forecast_Capex_Input!$CI$12:$CI$286,$Z587-1))+1,NA)</f>
        <v>N/A</v>
      </c>
      <c r="AC587" s="28" t="str" cm="1">
        <f t="array" aca="1" ref="AC587" ca="1">IFERROR(IF(AA587=1,
INDEX(Forecast_Capex_Input!$AI$10:$BB$10,SMALL(IF(INDEX(Forecast_Capex_Input!$AI$12:$BB$286,$Z587,0)&gt;0,COLUMN(Forecast_Capex_Input!$AI$10:$BB$10)-COLUMN(Forecast_Capex_Input!$AI$12)+1),ROWS(OFFSET(AC586,0,0,-$AB587)))),
OFFSET(AC586,-INDEX(Forecast_Capex_Input!$CG$12:$CG$286,$Z587)+1,0)),NA)</f>
        <v>N/A</v>
      </c>
      <c r="AD587" s="28" t="str">
        <f t="shared" ref="AD587:AD650" ca="1" si="57">IFERROR(
MATCH($F587,Esc_Category_List,0),NA)</f>
        <v>N/A</v>
      </c>
      <c r="AE587" s="82" t="b">
        <f t="shared" si="56"/>
        <v>0</v>
      </c>
      <c r="AF587" s="78" t="b">
        <v>0</v>
      </c>
      <c r="AG587" s="82" t="b">
        <f t="shared" ref="AG587:AG650" si="58">AND(NOT(AND(AE587,NOT(Inc_NCIPAP))),
NOT(AND(AF587,NOT(Inc_CP))))</f>
        <v>1</v>
      </c>
      <c r="AI587" s="55">
        <v>0</v>
      </c>
      <c r="AJ587" s="55">
        <v>0</v>
      </c>
      <c r="AK587" s="55">
        <v>0</v>
      </c>
      <c r="AL587" s="55">
        <v>0</v>
      </c>
      <c r="AM587" s="55">
        <v>0</v>
      </c>
      <c r="AN587" s="135">
        <v>0</v>
      </c>
      <c r="AP587" s="55">
        <v>0</v>
      </c>
      <c r="AQ587" s="55">
        <v>0</v>
      </c>
      <c r="AR587" s="55">
        <v>0</v>
      </c>
      <c r="AS587" s="55">
        <v>0</v>
      </c>
      <c r="AT587" s="55">
        <v>0</v>
      </c>
      <c r="AU587" s="135">
        <v>0</v>
      </c>
      <c r="AW587" s="55">
        <v>0</v>
      </c>
      <c r="AX587" s="55">
        <v>0</v>
      </c>
      <c r="AY587" s="55">
        <v>0</v>
      </c>
      <c r="AZ587" s="55">
        <v>0</v>
      </c>
      <c r="BA587" s="55">
        <v>0</v>
      </c>
      <c r="BB587" s="135">
        <v>0</v>
      </c>
      <c r="BD587" s="55">
        <v>0</v>
      </c>
      <c r="BE587" s="55">
        <v>0</v>
      </c>
      <c r="BF587" s="55">
        <v>0</v>
      </c>
      <c r="BG587" s="55">
        <v>0</v>
      </c>
      <c r="BH587" s="55">
        <v>0</v>
      </c>
      <c r="BI587" s="135">
        <v>0</v>
      </c>
      <c r="BK587" s="55">
        <v>0</v>
      </c>
      <c r="BL587" s="55">
        <v>0</v>
      </c>
      <c r="BM587" s="55">
        <v>0</v>
      </c>
      <c r="BN587" s="55">
        <v>0</v>
      </c>
      <c r="BO587" s="55">
        <v>0</v>
      </c>
      <c r="BP587" s="135">
        <v>0</v>
      </c>
      <c r="BR587" s="147">
        <v>0</v>
      </c>
      <c r="BS587" s="147">
        <v>0</v>
      </c>
      <c r="BT587" s="147">
        <v>0</v>
      </c>
      <c r="BU587" s="147">
        <v>0</v>
      </c>
      <c r="BV587" s="147">
        <v>0</v>
      </c>
      <c r="BX587" s="55">
        <v>0</v>
      </c>
      <c r="BY587" s="55">
        <v>0</v>
      </c>
      <c r="BZ587" s="55">
        <v>0</v>
      </c>
      <c r="CA587" s="55">
        <v>0</v>
      </c>
      <c r="CB587" s="55">
        <v>0</v>
      </c>
      <c r="CC587" s="135">
        <v>0</v>
      </c>
      <c r="CE587" s="55">
        <v>0</v>
      </c>
      <c r="CF587" s="55">
        <v>0</v>
      </c>
      <c r="CG587" s="55">
        <v>0</v>
      </c>
      <c r="CH587" s="55">
        <v>0</v>
      </c>
      <c r="CI587" s="55">
        <v>0</v>
      </c>
      <c r="CJ587" s="135">
        <v>0</v>
      </c>
      <c r="CL587" s="55">
        <v>0</v>
      </c>
      <c r="CM587" s="55">
        <v>0</v>
      </c>
      <c r="CN587" s="55">
        <v>0</v>
      </c>
      <c r="CO587" s="55">
        <v>0</v>
      </c>
      <c r="CP587" s="55">
        <v>0</v>
      </c>
      <c r="CQ587" s="135">
        <v>0</v>
      </c>
      <c r="CS587" s="67">
        <v>0</v>
      </c>
      <c r="CT587" s="67">
        <v>0</v>
      </c>
      <c r="CU587" s="67">
        <v>0</v>
      </c>
      <c r="CV587" s="67">
        <v>0</v>
      </c>
      <c r="CW587" s="67">
        <v>0</v>
      </c>
      <c r="CX587" s="135">
        <v>0</v>
      </c>
      <c r="CZ587" s="55">
        <v>0</v>
      </c>
      <c r="DA587" s="55">
        <v>0</v>
      </c>
      <c r="DB587" s="55">
        <v>0</v>
      </c>
      <c r="DC587" s="55">
        <v>0</v>
      </c>
      <c r="DD587" s="55">
        <v>0</v>
      </c>
      <c r="DE587" s="135">
        <v>0</v>
      </c>
      <c r="DG587" s="43" t="b" cm="1">
        <f t="array" aca="1" ref="DG587" ca="1">OR($G587=Forecast_Capex_Input!$BF$8:$BF$10)</f>
        <v>0</v>
      </c>
      <c r="DH587" s="43" cm="1">
        <f t="array" aca="1" ref="DH587" ca="1">IFERROR(INDEX(Forecast_Capex_Input!BG$12:BG$286,$Z587)
*(INDEX(Forecast_Capex_Input!$H$12:$H$286,$Z587)=Repex),0)
*$DG587</f>
        <v>0</v>
      </c>
      <c r="DI587" s="43" cm="1">
        <f t="array" aca="1" ref="DI587" ca="1">IFERROR(INDEX(Forecast_Capex_Input!BH$12:BH$286,$Z587)
*(INDEX(Forecast_Capex_Input!$H$12:$H$286,$Z587)=Repex),0)
*$DG587</f>
        <v>0</v>
      </c>
      <c r="DJ587" s="43" cm="1">
        <f t="array" aca="1" ref="DJ587" ca="1">IFERROR(INDEX(Forecast_Capex_Input!BI$12:BI$286,$Z587)
*(INDEX(Forecast_Capex_Input!$H$12:$H$286,$Z587)=Repex),0)
*$DG587</f>
        <v>0</v>
      </c>
      <c r="DK587" s="43" cm="1">
        <f t="array" aca="1" ref="DK587" ca="1">IFERROR(INDEX(Forecast_Capex_Input!BJ$12:BJ$286,$Z587)
*(INDEX(Forecast_Capex_Input!$H$12:$H$286,$Z587)=Repex),0)
*$DG587</f>
        <v>0</v>
      </c>
      <c r="DL587" s="43" cm="1">
        <f t="array" aca="1" ref="DL587" ca="1">IFERROR(INDEX(Forecast_Capex_Input!BK$12:BK$286,$Z587)
*(INDEX(Forecast_Capex_Input!$H$12:$H$286,$Z587)=Repex),0)
*$DG587</f>
        <v>0</v>
      </c>
      <c r="DM587" s="43" cm="1">
        <f t="array" aca="1" ref="DM587" ca="1">IFERROR(INDEX(Forecast_Capex_Input!BL$12:BL$286,$Z587)
*(INDEX(Forecast_Capex_Input!$H$12:$H$286,$Z587)=Repex),0)
*$DG587</f>
        <v>0</v>
      </c>
      <c r="DO587" s="43" t="b" cm="1">
        <f t="array" aca="1" ref="DO587" ca="1">OR($G587=Forecast_Capex_Input!$BN$8:$BN$9)</f>
        <v>0</v>
      </c>
      <c r="DP587" s="43" cm="1">
        <f t="array" aca="1" ref="DP587" ca="1">IFERROR(INDEX(Forecast_Capex_Input!BO$12:BO$286,$Z587)
*(INDEX(Forecast_Capex_Input!$H$12:$H$286,$Z587)=Repex),0)
*$DO587</f>
        <v>0</v>
      </c>
      <c r="DQ587" s="43" cm="1">
        <f t="array" aca="1" ref="DQ587" ca="1">IFERROR(INDEX(Forecast_Capex_Input!BP$12:BP$286,$Z587)
*(INDEX(Forecast_Capex_Input!$H$12:$H$286,$Z587)=Repex),0)
*$DO587</f>
        <v>0</v>
      </c>
      <c r="DR587" s="43" cm="1">
        <f t="array" aca="1" ref="DR587" ca="1">IFERROR(INDEX(Forecast_Capex_Input!BQ$12:BQ$286,$Z587)
*(INDEX(Forecast_Capex_Input!$H$12:$H$286,$Z587)=Repex),0)
*$DO587</f>
        <v>0</v>
      </c>
      <c r="DS587" s="43" cm="1">
        <f t="array" aca="1" ref="DS587" ca="1">IFERROR(INDEX(Forecast_Capex_Input!BR$12:BR$286,$Z587)
*(INDEX(Forecast_Capex_Input!$H$12:$H$286,$Z587)=Repex),0)
*$DO587</f>
        <v>0</v>
      </c>
      <c r="DT587" s="43" cm="1">
        <f t="array" aca="1" ref="DT587" ca="1">IFERROR(INDEX(Forecast_Capex_Input!BS$12:BS$286,$Z587)
*(INDEX(Forecast_Capex_Input!$H$12:$H$286,$Z587)=Repex),0)
*$DO587</f>
        <v>0</v>
      </c>
      <c r="DV587" s="43" t="b" cm="1">
        <f t="array" aca="1" ref="DV587" ca="1">OR($G587=Forecast_Capex_Input!$BU$8:$BU$10)</f>
        <v>0</v>
      </c>
      <c r="DW587" s="43" cm="1">
        <f t="array" aca="1" ref="DW587" ca="1">IFERROR(INDEX(Forecast_Capex_Input!BV$12:BV$286,$Z587)
*(INDEX(Forecast_Capex_Input!$H$12:$H$286,$Z587)=Repex),0)
*$DV587</f>
        <v>0</v>
      </c>
      <c r="DX587" s="43" cm="1">
        <f t="array" aca="1" ref="DX587" ca="1">IFERROR(INDEX(Forecast_Capex_Input!BW$12:BW$286,$Z587)
*(INDEX(Forecast_Capex_Input!$H$12:$H$286,$Z587)=Repex),0)
*$DV587</f>
        <v>0</v>
      </c>
      <c r="DY587" s="43" cm="1">
        <f t="array" aca="1" ref="DY587" ca="1">IFERROR(INDEX(Forecast_Capex_Input!BX$12:BX$286,$Z587)
*(INDEX(Forecast_Capex_Input!$H$12:$H$286,$Z587)=Repex),0)
*$DV587</f>
        <v>0</v>
      </c>
      <c r="DZ587" s="43" cm="1">
        <f t="array" aca="1" ref="DZ587" ca="1">IFERROR(INDEX(Forecast_Capex_Input!BY$12:BY$286,$Z587)
*(INDEX(Forecast_Capex_Input!$H$12:$H$286,$Z587)=Repex),0)
*$DV587</f>
        <v>0</v>
      </c>
      <c r="EA587" s="43" cm="1">
        <f t="array" aca="1" ref="EA587" ca="1">IFERROR(INDEX(Forecast_Capex_Input!BZ$12:BZ$286,$Z587)
*(INDEX(Forecast_Capex_Input!$H$12:$H$286,$Z587)=Repex),0)
*$DV587</f>
        <v>0</v>
      </c>
      <c r="EB587" s="43" cm="1">
        <f t="array" aca="1" ref="EB587" ca="1">IFERROR(INDEX(Forecast_Capex_Input!CA$12:CA$286,$Z587)
*(INDEX(Forecast_Capex_Input!$H$12:$H$286,$Z587)=Repex),0)
*$DV587</f>
        <v>0</v>
      </c>
      <c r="EC587" s="43" cm="1">
        <f t="array" aca="1" ref="EC587" ca="1">IFERROR(INDEX(Forecast_Capex_Input!CB$12:CB$286,$Z587)
*(INDEX(Forecast_Capex_Input!$H$12:$H$286,$Z587)=Repex),0)
*$DV587</f>
        <v>0</v>
      </c>
      <c r="ED587" s="43" cm="1">
        <f t="array" aca="1" ref="ED587" ca="1">IFERROR(INDEX(Forecast_Capex_Input!CC$12:CC$286,$Z587)
*(INDEX(Forecast_Capex_Input!$H$12:$H$286,$Z587)=Repex),0)
*$DV587</f>
        <v>0</v>
      </c>
      <c r="EF587" s="86" t="str">
        <f t="shared" ref="EF587:EF650" si="59">IF(AND($AG587,$K587=Augex),
$AU587,NA)</f>
        <v>N/A</v>
      </c>
      <c r="EG587" s="28" t="str">
        <f>IFERROR(RANK(EF587,EF$11:EF$1010,0)+COUNTIF(EF$11:EF587,EF587)-1,NA)</f>
        <v>N/A</v>
      </c>
    </row>
    <row r="588" spans="3:137" x14ac:dyDescent="0.2">
      <c r="C588" s="28">
        <f t="shared" ref="C588:C651" si="60">IF(ISNUMBER(C587),C587+1,1)</f>
        <v>578</v>
      </c>
      <c r="D588" s="9" t="str" cm="1">
        <f t="array" ref="D588">IFERROR(INDEX(Forecast_Capex_Input!$D$12:$D$286,$Z588),NA)</f>
        <v>N/A</v>
      </c>
      <c r="E588" s="24" t="str" cm="1">
        <f t="array" ref="E588">IF($Z588=NA,NA,INDEX(Forecast_Capex_Input!$E$12:$E$286,$Z588))</f>
        <v>N/A</v>
      </c>
      <c r="F588" s="9" t="str" cm="1">
        <f t="array" aca="1" ref="F588" ca="1">IFERROR(INDEX(General!$E$25:$E$26,$AA588),NA)</f>
        <v>N/A</v>
      </c>
      <c r="G588" s="9" t="str" cm="1">
        <f t="array" aca="1" ref="G588" ca="1">IFERROR(INDEX(Forecast_Capex_Input!$AI$11:$BB$11,$AC588),NA)</f>
        <v>N/A</v>
      </c>
      <c r="H588" s="50" t="str" cm="1">
        <f t="array" aca="1" ref="H588" ca="1">IFERROR(INDEX(Forecast_Capex_Input!$AI$12:$BB$286,$Z588,$AC588),NA)</f>
        <v>N/A</v>
      </c>
      <c r="I588" s="150" t="str" cm="1">
        <f t="array" ref="I588">IFERROR(INDEX(Forecast_Capex_Input!$F$12:$F$286,$Z588),NA)</f>
        <v>N/A</v>
      </c>
      <c r="J588" s="150" t="str" cm="1">
        <f t="array" ref="J588">IFERROR(INDEX(Forecast_Capex_Input!G$12:G$286,$Z588),NA)</f>
        <v>N/A</v>
      </c>
      <c r="K588" s="150" t="str" cm="1">
        <f t="array" ref="K588">IFERROR(INDEX(Forecast_Capex_Input!H$12:H$286,$Z588),NA)</f>
        <v>N/A</v>
      </c>
      <c r="L588" s="150" t="str" cm="1">
        <f t="array" ref="L588">IFERROR(INDEX(Forecast_Capex_Input!I$12:I$286,$Z588),NA)</f>
        <v>N/A</v>
      </c>
      <c r="M588" s="150" t="str" cm="1">
        <f t="array" ref="M588">IFERROR(INDEX(Forecast_Capex_Input!J$12:J$286,$Z588),NA)</f>
        <v>N/A</v>
      </c>
      <c r="N588" s="150" t="str" cm="1">
        <f t="array" ref="N588">IFERROR(INDEX(Forecast_Capex_Input!K$12:K$286,$Z588),NA)</f>
        <v>N/A</v>
      </c>
      <c r="O588" s="150" t="str" cm="1">
        <f t="array" ref="O588">IFERROR(INDEX(Forecast_Capex_Input!L$12:L$286,$Z588),NA)</f>
        <v>N/A</v>
      </c>
      <c r="P588" s="150" t="str" cm="1">
        <f t="array" ref="P588">IFERROR(INDEX(Forecast_Capex_Input!M$12:M$286,$Z588),NA)</f>
        <v>N/A</v>
      </c>
      <c r="Q588" s="24" t="str" cm="1">
        <f t="array" ref="Q588">IFERROR(INDEX(Forecast_Capex_Input!N$12:N$286,$Z588),NA)</f>
        <v>N/A</v>
      </c>
      <c r="R588" s="190" cm="1">
        <f t="array" ref="R588">IFERROR(INDEX(Forecast_Capex_Input!O$12:O$286,$Z588),0)</f>
        <v>0</v>
      </c>
      <c r="S588" s="24" cm="1">
        <f t="array" ref="S588">IFERROR(INDEX(Forecast_Capex_Input!P$12:P$286,$Z588),0)</f>
        <v>0</v>
      </c>
      <c r="T588" s="150" t="str" cm="1">
        <f t="array" aca="1" ref="T588" ca="1">IFERROR(INDEX(General!$K$91:$K$110,$AC588),NA)</f>
        <v>N/A</v>
      </c>
      <c r="U588" s="43" cm="1">
        <f t="array" aca="1" ref="U588" ca="1">IFERROR(
IF($F588=General!$E$25,INDEX(Forecast_Capex_Input!S$12:S$286,$Z588),
INDEX(Forecast_Capex_Input!T$12:T$286,$Z588)),0)</f>
        <v>0</v>
      </c>
      <c r="V588" s="82" t="b">
        <f>IFERROR(INDEX(Overheads!$T$19:$T$26,MATCH($I588,Overheads!$E$19:$E$26,0)),FALSE)</f>
        <v>0</v>
      </c>
      <c r="W588" s="209" cm="1">
        <f t="array" ref="W588">IFERROR(
INDEX(Forecast_Capex_Input!CN$12:CN$286,$Z588),0)</f>
        <v>0</v>
      </c>
      <c r="X588" s="209">
        <f>IFERROR(
MATCH($W588,General!$L$39:$S$39,0),1)</f>
        <v>1</v>
      </c>
      <c r="Z588" s="28" t="str">
        <f>IFERROR(
IF(MATCH($C588,Forecast_Capex_Input!$CI$12:$CI$286,1)+1&gt;MAX(Forecast_Capex_Input!$C$12:$C$286),NA,
MATCH($C588,Forecast_Capex_Input!$CI$12:$CI$286,1)+1),1)</f>
        <v>N/A</v>
      </c>
      <c r="AA588" s="28" t="str" cm="1">
        <f t="array" aca="1" ref="AA588" ca="1">IFERROR(
IF(Z587&lt;&gt;Z588,1,
IF(COUNTIF(OFFSET(AA587,0,0,-INDEX(Forecast_Capex_Input!$CG$12:$CG$286,$Z588)),AA587)=INDEX(Forecast_Capex_Input!$CG$12:$CG$286,$Z588),AA587+1,AA587)),NA)</f>
        <v>N/A</v>
      </c>
      <c r="AB588" s="28" t="str" cm="1">
        <f t="array" ref="AB588">IFERROR($C588-IF($Z588=1,1,INDEX(Forecast_Capex_Input!$CI$12:$CI$286,$Z588-1))+1,NA)</f>
        <v>N/A</v>
      </c>
      <c r="AC588" s="28" t="str" cm="1">
        <f t="array" aca="1" ref="AC588" ca="1">IFERROR(IF(AA588=1,
INDEX(Forecast_Capex_Input!$AI$10:$BB$10,SMALL(IF(INDEX(Forecast_Capex_Input!$AI$12:$BB$286,$Z588,0)&gt;0,COLUMN(Forecast_Capex_Input!$AI$10:$BB$10)-COLUMN(Forecast_Capex_Input!$AI$12)+1),ROWS(OFFSET(AC587,0,0,-$AB588)))),
OFFSET(AC587,-INDEX(Forecast_Capex_Input!$CG$12:$CG$286,$Z588)+1,0)),NA)</f>
        <v>N/A</v>
      </c>
      <c r="AD588" s="28" t="str">
        <f t="shared" ca="1" si="57"/>
        <v>N/A</v>
      </c>
      <c r="AE588" s="82" t="b">
        <f t="shared" ref="AE588:AE651" si="61">$K588=AE$6</f>
        <v>0</v>
      </c>
      <c r="AF588" s="78" t="b">
        <v>0</v>
      </c>
      <c r="AG588" s="82" t="b">
        <f t="shared" si="58"/>
        <v>1</v>
      </c>
      <c r="AI588" s="55">
        <v>0</v>
      </c>
      <c r="AJ588" s="55">
        <v>0</v>
      </c>
      <c r="AK588" s="55">
        <v>0</v>
      </c>
      <c r="AL588" s="55">
        <v>0</v>
      </c>
      <c r="AM588" s="55">
        <v>0</v>
      </c>
      <c r="AN588" s="135">
        <v>0</v>
      </c>
      <c r="AP588" s="55">
        <v>0</v>
      </c>
      <c r="AQ588" s="55">
        <v>0</v>
      </c>
      <c r="AR588" s="55">
        <v>0</v>
      </c>
      <c r="AS588" s="55">
        <v>0</v>
      </c>
      <c r="AT588" s="55">
        <v>0</v>
      </c>
      <c r="AU588" s="135">
        <v>0</v>
      </c>
      <c r="AW588" s="55">
        <v>0</v>
      </c>
      <c r="AX588" s="55">
        <v>0</v>
      </c>
      <c r="AY588" s="55">
        <v>0</v>
      </c>
      <c r="AZ588" s="55">
        <v>0</v>
      </c>
      <c r="BA588" s="55">
        <v>0</v>
      </c>
      <c r="BB588" s="135">
        <v>0</v>
      </c>
      <c r="BD588" s="55">
        <v>0</v>
      </c>
      <c r="BE588" s="55">
        <v>0</v>
      </c>
      <c r="BF588" s="55">
        <v>0</v>
      </c>
      <c r="BG588" s="55">
        <v>0</v>
      </c>
      <c r="BH588" s="55">
        <v>0</v>
      </c>
      <c r="BI588" s="135">
        <v>0</v>
      </c>
      <c r="BK588" s="55">
        <v>0</v>
      </c>
      <c r="BL588" s="55">
        <v>0</v>
      </c>
      <c r="BM588" s="55">
        <v>0</v>
      </c>
      <c r="BN588" s="55">
        <v>0</v>
      </c>
      <c r="BO588" s="55">
        <v>0</v>
      </c>
      <c r="BP588" s="135">
        <v>0</v>
      </c>
      <c r="BR588" s="147">
        <v>0</v>
      </c>
      <c r="BS588" s="147">
        <v>0</v>
      </c>
      <c r="BT588" s="147">
        <v>0</v>
      </c>
      <c r="BU588" s="147">
        <v>0</v>
      </c>
      <c r="BV588" s="147">
        <v>0</v>
      </c>
      <c r="BX588" s="55">
        <v>0</v>
      </c>
      <c r="BY588" s="55">
        <v>0</v>
      </c>
      <c r="BZ588" s="55">
        <v>0</v>
      </c>
      <c r="CA588" s="55">
        <v>0</v>
      </c>
      <c r="CB588" s="55">
        <v>0</v>
      </c>
      <c r="CC588" s="135">
        <v>0</v>
      </c>
      <c r="CE588" s="55">
        <v>0</v>
      </c>
      <c r="CF588" s="55">
        <v>0</v>
      </c>
      <c r="CG588" s="55">
        <v>0</v>
      </c>
      <c r="CH588" s="55">
        <v>0</v>
      </c>
      <c r="CI588" s="55">
        <v>0</v>
      </c>
      <c r="CJ588" s="135">
        <v>0</v>
      </c>
      <c r="CL588" s="55">
        <v>0</v>
      </c>
      <c r="CM588" s="55">
        <v>0</v>
      </c>
      <c r="CN588" s="55">
        <v>0</v>
      </c>
      <c r="CO588" s="55">
        <v>0</v>
      </c>
      <c r="CP588" s="55">
        <v>0</v>
      </c>
      <c r="CQ588" s="135">
        <v>0</v>
      </c>
      <c r="CS588" s="67">
        <v>0</v>
      </c>
      <c r="CT588" s="67">
        <v>0</v>
      </c>
      <c r="CU588" s="67">
        <v>0</v>
      </c>
      <c r="CV588" s="67">
        <v>0</v>
      </c>
      <c r="CW588" s="67">
        <v>0</v>
      </c>
      <c r="CX588" s="135">
        <v>0</v>
      </c>
      <c r="CZ588" s="55">
        <v>0</v>
      </c>
      <c r="DA588" s="55">
        <v>0</v>
      </c>
      <c r="DB588" s="55">
        <v>0</v>
      </c>
      <c r="DC588" s="55">
        <v>0</v>
      </c>
      <c r="DD588" s="55">
        <v>0</v>
      </c>
      <c r="DE588" s="135">
        <v>0</v>
      </c>
      <c r="DG588" s="43" t="b" cm="1">
        <f t="array" aca="1" ref="DG588" ca="1">OR($G588=Forecast_Capex_Input!$BF$8:$BF$10)</f>
        <v>0</v>
      </c>
      <c r="DH588" s="43" cm="1">
        <f t="array" aca="1" ref="DH588" ca="1">IFERROR(INDEX(Forecast_Capex_Input!BG$12:BG$286,$Z588)
*(INDEX(Forecast_Capex_Input!$H$12:$H$286,$Z588)=Repex),0)
*$DG588</f>
        <v>0</v>
      </c>
      <c r="DI588" s="43" cm="1">
        <f t="array" aca="1" ref="DI588" ca="1">IFERROR(INDEX(Forecast_Capex_Input!BH$12:BH$286,$Z588)
*(INDEX(Forecast_Capex_Input!$H$12:$H$286,$Z588)=Repex),0)
*$DG588</f>
        <v>0</v>
      </c>
      <c r="DJ588" s="43" cm="1">
        <f t="array" aca="1" ref="DJ588" ca="1">IFERROR(INDEX(Forecast_Capex_Input!BI$12:BI$286,$Z588)
*(INDEX(Forecast_Capex_Input!$H$12:$H$286,$Z588)=Repex),0)
*$DG588</f>
        <v>0</v>
      </c>
      <c r="DK588" s="43" cm="1">
        <f t="array" aca="1" ref="DK588" ca="1">IFERROR(INDEX(Forecast_Capex_Input!BJ$12:BJ$286,$Z588)
*(INDEX(Forecast_Capex_Input!$H$12:$H$286,$Z588)=Repex),0)
*$DG588</f>
        <v>0</v>
      </c>
      <c r="DL588" s="43" cm="1">
        <f t="array" aca="1" ref="DL588" ca="1">IFERROR(INDEX(Forecast_Capex_Input!BK$12:BK$286,$Z588)
*(INDEX(Forecast_Capex_Input!$H$12:$H$286,$Z588)=Repex),0)
*$DG588</f>
        <v>0</v>
      </c>
      <c r="DM588" s="43" cm="1">
        <f t="array" aca="1" ref="DM588" ca="1">IFERROR(INDEX(Forecast_Capex_Input!BL$12:BL$286,$Z588)
*(INDEX(Forecast_Capex_Input!$H$12:$H$286,$Z588)=Repex),0)
*$DG588</f>
        <v>0</v>
      </c>
      <c r="DO588" s="43" t="b" cm="1">
        <f t="array" aca="1" ref="DO588" ca="1">OR($G588=Forecast_Capex_Input!$BN$8:$BN$9)</f>
        <v>0</v>
      </c>
      <c r="DP588" s="43" cm="1">
        <f t="array" aca="1" ref="DP588" ca="1">IFERROR(INDEX(Forecast_Capex_Input!BO$12:BO$286,$Z588)
*(INDEX(Forecast_Capex_Input!$H$12:$H$286,$Z588)=Repex),0)
*$DO588</f>
        <v>0</v>
      </c>
      <c r="DQ588" s="43" cm="1">
        <f t="array" aca="1" ref="DQ588" ca="1">IFERROR(INDEX(Forecast_Capex_Input!BP$12:BP$286,$Z588)
*(INDEX(Forecast_Capex_Input!$H$12:$H$286,$Z588)=Repex),0)
*$DO588</f>
        <v>0</v>
      </c>
      <c r="DR588" s="43" cm="1">
        <f t="array" aca="1" ref="DR588" ca="1">IFERROR(INDEX(Forecast_Capex_Input!BQ$12:BQ$286,$Z588)
*(INDEX(Forecast_Capex_Input!$H$12:$H$286,$Z588)=Repex),0)
*$DO588</f>
        <v>0</v>
      </c>
      <c r="DS588" s="43" cm="1">
        <f t="array" aca="1" ref="DS588" ca="1">IFERROR(INDEX(Forecast_Capex_Input!BR$12:BR$286,$Z588)
*(INDEX(Forecast_Capex_Input!$H$12:$H$286,$Z588)=Repex),0)
*$DO588</f>
        <v>0</v>
      </c>
      <c r="DT588" s="43" cm="1">
        <f t="array" aca="1" ref="DT588" ca="1">IFERROR(INDEX(Forecast_Capex_Input!BS$12:BS$286,$Z588)
*(INDEX(Forecast_Capex_Input!$H$12:$H$286,$Z588)=Repex),0)
*$DO588</f>
        <v>0</v>
      </c>
      <c r="DV588" s="43" t="b" cm="1">
        <f t="array" aca="1" ref="DV588" ca="1">OR($G588=Forecast_Capex_Input!$BU$8:$BU$10)</f>
        <v>0</v>
      </c>
      <c r="DW588" s="43" cm="1">
        <f t="array" aca="1" ref="DW588" ca="1">IFERROR(INDEX(Forecast_Capex_Input!BV$12:BV$286,$Z588)
*(INDEX(Forecast_Capex_Input!$H$12:$H$286,$Z588)=Repex),0)
*$DV588</f>
        <v>0</v>
      </c>
      <c r="DX588" s="43" cm="1">
        <f t="array" aca="1" ref="DX588" ca="1">IFERROR(INDEX(Forecast_Capex_Input!BW$12:BW$286,$Z588)
*(INDEX(Forecast_Capex_Input!$H$12:$H$286,$Z588)=Repex),0)
*$DV588</f>
        <v>0</v>
      </c>
      <c r="DY588" s="43" cm="1">
        <f t="array" aca="1" ref="DY588" ca="1">IFERROR(INDEX(Forecast_Capex_Input!BX$12:BX$286,$Z588)
*(INDEX(Forecast_Capex_Input!$H$12:$H$286,$Z588)=Repex),0)
*$DV588</f>
        <v>0</v>
      </c>
      <c r="DZ588" s="43" cm="1">
        <f t="array" aca="1" ref="DZ588" ca="1">IFERROR(INDEX(Forecast_Capex_Input!BY$12:BY$286,$Z588)
*(INDEX(Forecast_Capex_Input!$H$12:$H$286,$Z588)=Repex),0)
*$DV588</f>
        <v>0</v>
      </c>
      <c r="EA588" s="43" cm="1">
        <f t="array" aca="1" ref="EA588" ca="1">IFERROR(INDEX(Forecast_Capex_Input!BZ$12:BZ$286,$Z588)
*(INDEX(Forecast_Capex_Input!$H$12:$H$286,$Z588)=Repex),0)
*$DV588</f>
        <v>0</v>
      </c>
      <c r="EB588" s="43" cm="1">
        <f t="array" aca="1" ref="EB588" ca="1">IFERROR(INDEX(Forecast_Capex_Input!CA$12:CA$286,$Z588)
*(INDEX(Forecast_Capex_Input!$H$12:$H$286,$Z588)=Repex),0)
*$DV588</f>
        <v>0</v>
      </c>
      <c r="EC588" s="43" cm="1">
        <f t="array" aca="1" ref="EC588" ca="1">IFERROR(INDEX(Forecast_Capex_Input!CB$12:CB$286,$Z588)
*(INDEX(Forecast_Capex_Input!$H$12:$H$286,$Z588)=Repex),0)
*$DV588</f>
        <v>0</v>
      </c>
      <c r="ED588" s="43" cm="1">
        <f t="array" aca="1" ref="ED588" ca="1">IFERROR(INDEX(Forecast_Capex_Input!CC$12:CC$286,$Z588)
*(INDEX(Forecast_Capex_Input!$H$12:$H$286,$Z588)=Repex),0)
*$DV588</f>
        <v>0</v>
      </c>
      <c r="EF588" s="86" t="str">
        <f t="shared" si="59"/>
        <v>N/A</v>
      </c>
      <c r="EG588" s="28" t="str">
        <f>IFERROR(RANK(EF588,EF$11:EF$1010,0)+COUNTIF(EF$11:EF588,EF588)-1,NA)</f>
        <v>N/A</v>
      </c>
    </row>
    <row r="589" spans="3:137" x14ac:dyDescent="0.2">
      <c r="C589" s="28">
        <f t="shared" si="60"/>
        <v>579</v>
      </c>
      <c r="D589" s="9" t="str" cm="1">
        <f t="array" ref="D589">IFERROR(INDEX(Forecast_Capex_Input!$D$12:$D$286,$Z589),NA)</f>
        <v>N/A</v>
      </c>
      <c r="E589" s="24" t="str" cm="1">
        <f t="array" ref="E589">IF($Z589=NA,NA,INDEX(Forecast_Capex_Input!$E$12:$E$286,$Z589))</f>
        <v>N/A</v>
      </c>
      <c r="F589" s="9" t="str" cm="1">
        <f t="array" aca="1" ref="F589" ca="1">IFERROR(INDEX(General!$E$25:$E$26,$AA589),NA)</f>
        <v>N/A</v>
      </c>
      <c r="G589" s="9" t="str" cm="1">
        <f t="array" aca="1" ref="G589" ca="1">IFERROR(INDEX(Forecast_Capex_Input!$AI$11:$BB$11,$AC589),NA)</f>
        <v>N/A</v>
      </c>
      <c r="H589" s="50" t="str" cm="1">
        <f t="array" aca="1" ref="H589" ca="1">IFERROR(INDEX(Forecast_Capex_Input!$AI$12:$BB$286,$Z589,$AC589),NA)</f>
        <v>N/A</v>
      </c>
      <c r="I589" s="150" t="str" cm="1">
        <f t="array" ref="I589">IFERROR(INDEX(Forecast_Capex_Input!$F$12:$F$286,$Z589),NA)</f>
        <v>N/A</v>
      </c>
      <c r="J589" s="150" t="str" cm="1">
        <f t="array" ref="J589">IFERROR(INDEX(Forecast_Capex_Input!G$12:G$286,$Z589),NA)</f>
        <v>N/A</v>
      </c>
      <c r="K589" s="150" t="str" cm="1">
        <f t="array" ref="K589">IFERROR(INDEX(Forecast_Capex_Input!H$12:H$286,$Z589),NA)</f>
        <v>N/A</v>
      </c>
      <c r="L589" s="150" t="str" cm="1">
        <f t="array" ref="L589">IFERROR(INDEX(Forecast_Capex_Input!I$12:I$286,$Z589),NA)</f>
        <v>N/A</v>
      </c>
      <c r="M589" s="150" t="str" cm="1">
        <f t="array" ref="M589">IFERROR(INDEX(Forecast_Capex_Input!J$12:J$286,$Z589),NA)</f>
        <v>N/A</v>
      </c>
      <c r="N589" s="150" t="str" cm="1">
        <f t="array" ref="N589">IFERROR(INDEX(Forecast_Capex_Input!K$12:K$286,$Z589),NA)</f>
        <v>N/A</v>
      </c>
      <c r="O589" s="150" t="str" cm="1">
        <f t="array" ref="O589">IFERROR(INDEX(Forecast_Capex_Input!L$12:L$286,$Z589),NA)</f>
        <v>N/A</v>
      </c>
      <c r="P589" s="150" t="str" cm="1">
        <f t="array" ref="P589">IFERROR(INDEX(Forecast_Capex_Input!M$12:M$286,$Z589),NA)</f>
        <v>N/A</v>
      </c>
      <c r="Q589" s="24" t="str" cm="1">
        <f t="array" ref="Q589">IFERROR(INDEX(Forecast_Capex_Input!N$12:N$286,$Z589),NA)</f>
        <v>N/A</v>
      </c>
      <c r="R589" s="190" cm="1">
        <f t="array" ref="R589">IFERROR(INDEX(Forecast_Capex_Input!O$12:O$286,$Z589),0)</f>
        <v>0</v>
      </c>
      <c r="S589" s="24" cm="1">
        <f t="array" ref="S589">IFERROR(INDEX(Forecast_Capex_Input!P$12:P$286,$Z589),0)</f>
        <v>0</v>
      </c>
      <c r="T589" s="150" t="str" cm="1">
        <f t="array" aca="1" ref="T589" ca="1">IFERROR(INDEX(General!$K$91:$K$110,$AC589),NA)</f>
        <v>N/A</v>
      </c>
      <c r="U589" s="43" cm="1">
        <f t="array" aca="1" ref="U589" ca="1">IFERROR(
IF($F589=General!$E$25,INDEX(Forecast_Capex_Input!S$12:S$286,$Z589),
INDEX(Forecast_Capex_Input!T$12:T$286,$Z589)),0)</f>
        <v>0</v>
      </c>
      <c r="V589" s="82" t="b">
        <f>IFERROR(INDEX(Overheads!$T$19:$T$26,MATCH($I589,Overheads!$E$19:$E$26,0)),FALSE)</f>
        <v>0</v>
      </c>
      <c r="W589" s="209" cm="1">
        <f t="array" ref="W589">IFERROR(
INDEX(Forecast_Capex_Input!CN$12:CN$286,$Z589),0)</f>
        <v>0</v>
      </c>
      <c r="X589" s="209">
        <f>IFERROR(
MATCH($W589,General!$L$39:$S$39,0),1)</f>
        <v>1</v>
      </c>
      <c r="Z589" s="28" t="str">
        <f>IFERROR(
IF(MATCH($C589,Forecast_Capex_Input!$CI$12:$CI$286,1)+1&gt;MAX(Forecast_Capex_Input!$C$12:$C$286),NA,
MATCH($C589,Forecast_Capex_Input!$CI$12:$CI$286,1)+1),1)</f>
        <v>N/A</v>
      </c>
      <c r="AA589" s="28" t="str" cm="1">
        <f t="array" aca="1" ref="AA589" ca="1">IFERROR(
IF(Z588&lt;&gt;Z589,1,
IF(COUNTIF(OFFSET(AA588,0,0,-INDEX(Forecast_Capex_Input!$CG$12:$CG$286,$Z589)),AA588)=INDEX(Forecast_Capex_Input!$CG$12:$CG$286,$Z589),AA588+1,AA588)),NA)</f>
        <v>N/A</v>
      </c>
      <c r="AB589" s="28" t="str" cm="1">
        <f t="array" ref="AB589">IFERROR($C589-IF($Z589=1,1,INDEX(Forecast_Capex_Input!$CI$12:$CI$286,$Z589-1))+1,NA)</f>
        <v>N/A</v>
      </c>
      <c r="AC589" s="28" t="str" cm="1">
        <f t="array" aca="1" ref="AC589" ca="1">IFERROR(IF(AA589=1,
INDEX(Forecast_Capex_Input!$AI$10:$BB$10,SMALL(IF(INDEX(Forecast_Capex_Input!$AI$12:$BB$286,$Z589,0)&gt;0,COLUMN(Forecast_Capex_Input!$AI$10:$BB$10)-COLUMN(Forecast_Capex_Input!$AI$12)+1),ROWS(OFFSET(AC588,0,0,-$AB589)))),
OFFSET(AC588,-INDEX(Forecast_Capex_Input!$CG$12:$CG$286,$Z589)+1,0)),NA)</f>
        <v>N/A</v>
      </c>
      <c r="AD589" s="28" t="str">
        <f t="shared" ca="1" si="57"/>
        <v>N/A</v>
      </c>
      <c r="AE589" s="82" t="b">
        <f t="shared" si="61"/>
        <v>0</v>
      </c>
      <c r="AF589" s="78" t="b">
        <v>0</v>
      </c>
      <c r="AG589" s="82" t="b">
        <f t="shared" si="58"/>
        <v>1</v>
      </c>
      <c r="AI589" s="55">
        <v>0</v>
      </c>
      <c r="AJ589" s="55">
        <v>0</v>
      </c>
      <c r="AK589" s="55">
        <v>0</v>
      </c>
      <c r="AL589" s="55">
        <v>0</v>
      </c>
      <c r="AM589" s="55">
        <v>0</v>
      </c>
      <c r="AN589" s="135">
        <v>0</v>
      </c>
      <c r="AP589" s="55">
        <v>0</v>
      </c>
      <c r="AQ589" s="55">
        <v>0</v>
      </c>
      <c r="AR589" s="55">
        <v>0</v>
      </c>
      <c r="AS589" s="55">
        <v>0</v>
      </c>
      <c r="AT589" s="55">
        <v>0</v>
      </c>
      <c r="AU589" s="135">
        <v>0</v>
      </c>
      <c r="AW589" s="55">
        <v>0</v>
      </c>
      <c r="AX589" s="55">
        <v>0</v>
      </c>
      <c r="AY589" s="55">
        <v>0</v>
      </c>
      <c r="AZ589" s="55">
        <v>0</v>
      </c>
      <c r="BA589" s="55">
        <v>0</v>
      </c>
      <c r="BB589" s="135">
        <v>0</v>
      </c>
      <c r="BD589" s="55">
        <v>0</v>
      </c>
      <c r="BE589" s="55">
        <v>0</v>
      </c>
      <c r="BF589" s="55">
        <v>0</v>
      </c>
      <c r="BG589" s="55">
        <v>0</v>
      </c>
      <c r="BH589" s="55">
        <v>0</v>
      </c>
      <c r="BI589" s="135">
        <v>0</v>
      </c>
      <c r="BK589" s="55">
        <v>0</v>
      </c>
      <c r="BL589" s="55">
        <v>0</v>
      </c>
      <c r="BM589" s="55">
        <v>0</v>
      </c>
      <c r="BN589" s="55">
        <v>0</v>
      </c>
      <c r="BO589" s="55">
        <v>0</v>
      </c>
      <c r="BP589" s="135">
        <v>0</v>
      </c>
      <c r="BR589" s="147">
        <v>0</v>
      </c>
      <c r="BS589" s="147">
        <v>0</v>
      </c>
      <c r="BT589" s="147">
        <v>0</v>
      </c>
      <c r="BU589" s="147">
        <v>0</v>
      </c>
      <c r="BV589" s="147">
        <v>0</v>
      </c>
      <c r="BX589" s="55">
        <v>0</v>
      </c>
      <c r="BY589" s="55">
        <v>0</v>
      </c>
      <c r="BZ589" s="55">
        <v>0</v>
      </c>
      <c r="CA589" s="55">
        <v>0</v>
      </c>
      <c r="CB589" s="55">
        <v>0</v>
      </c>
      <c r="CC589" s="135">
        <v>0</v>
      </c>
      <c r="CE589" s="55">
        <v>0</v>
      </c>
      <c r="CF589" s="55">
        <v>0</v>
      </c>
      <c r="CG589" s="55">
        <v>0</v>
      </c>
      <c r="CH589" s="55">
        <v>0</v>
      </c>
      <c r="CI589" s="55">
        <v>0</v>
      </c>
      <c r="CJ589" s="135">
        <v>0</v>
      </c>
      <c r="CL589" s="55">
        <v>0</v>
      </c>
      <c r="CM589" s="55">
        <v>0</v>
      </c>
      <c r="CN589" s="55">
        <v>0</v>
      </c>
      <c r="CO589" s="55">
        <v>0</v>
      </c>
      <c r="CP589" s="55">
        <v>0</v>
      </c>
      <c r="CQ589" s="135">
        <v>0</v>
      </c>
      <c r="CS589" s="67">
        <v>0</v>
      </c>
      <c r="CT589" s="67">
        <v>0</v>
      </c>
      <c r="CU589" s="67">
        <v>0</v>
      </c>
      <c r="CV589" s="67">
        <v>0</v>
      </c>
      <c r="CW589" s="67">
        <v>0</v>
      </c>
      <c r="CX589" s="135">
        <v>0</v>
      </c>
      <c r="CZ589" s="55">
        <v>0</v>
      </c>
      <c r="DA589" s="55">
        <v>0</v>
      </c>
      <c r="DB589" s="55">
        <v>0</v>
      </c>
      <c r="DC589" s="55">
        <v>0</v>
      </c>
      <c r="DD589" s="55">
        <v>0</v>
      </c>
      <c r="DE589" s="135">
        <v>0</v>
      </c>
      <c r="DG589" s="43" t="b" cm="1">
        <f t="array" aca="1" ref="DG589" ca="1">OR($G589=Forecast_Capex_Input!$BF$8:$BF$10)</f>
        <v>0</v>
      </c>
      <c r="DH589" s="43" cm="1">
        <f t="array" aca="1" ref="DH589" ca="1">IFERROR(INDEX(Forecast_Capex_Input!BG$12:BG$286,$Z589)
*(INDEX(Forecast_Capex_Input!$H$12:$H$286,$Z589)=Repex),0)
*$DG589</f>
        <v>0</v>
      </c>
      <c r="DI589" s="43" cm="1">
        <f t="array" aca="1" ref="DI589" ca="1">IFERROR(INDEX(Forecast_Capex_Input!BH$12:BH$286,$Z589)
*(INDEX(Forecast_Capex_Input!$H$12:$H$286,$Z589)=Repex),0)
*$DG589</f>
        <v>0</v>
      </c>
      <c r="DJ589" s="43" cm="1">
        <f t="array" aca="1" ref="DJ589" ca="1">IFERROR(INDEX(Forecast_Capex_Input!BI$12:BI$286,$Z589)
*(INDEX(Forecast_Capex_Input!$H$12:$H$286,$Z589)=Repex),0)
*$DG589</f>
        <v>0</v>
      </c>
      <c r="DK589" s="43" cm="1">
        <f t="array" aca="1" ref="DK589" ca="1">IFERROR(INDEX(Forecast_Capex_Input!BJ$12:BJ$286,$Z589)
*(INDEX(Forecast_Capex_Input!$H$12:$H$286,$Z589)=Repex),0)
*$DG589</f>
        <v>0</v>
      </c>
      <c r="DL589" s="43" cm="1">
        <f t="array" aca="1" ref="DL589" ca="1">IFERROR(INDEX(Forecast_Capex_Input!BK$12:BK$286,$Z589)
*(INDEX(Forecast_Capex_Input!$H$12:$H$286,$Z589)=Repex),0)
*$DG589</f>
        <v>0</v>
      </c>
      <c r="DM589" s="43" cm="1">
        <f t="array" aca="1" ref="DM589" ca="1">IFERROR(INDEX(Forecast_Capex_Input!BL$12:BL$286,$Z589)
*(INDEX(Forecast_Capex_Input!$H$12:$H$286,$Z589)=Repex),0)
*$DG589</f>
        <v>0</v>
      </c>
      <c r="DO589" s="43" t="b" cm="1">
        <f t="array" aca="1" ref="DO589" ca="1">OR($G589=Forecast_Capex_Input!$BN$8:$BN$9)</f>
        <v>0</v>
      </c>
      <c r="DP589" s="43" cm="1">
        <f t="array" aca="1" ref="DP589" ca="1">IFERROR(INDEX(Forecast_Capex_Input!BO$12:BO$286,$Z589)
*(INDEX(Forecast_Capex_Input!$H$12:$H$286,$Z589)=Repex),0)
*$DO589</f>
        <v>0</v>
      </c>
      <c r="DQ589" s="43" cm="1">
        <f t="array" aca="1" ref="DQ589" ca="1">IFERROR(INDEX(Forecast_Capex_Input!BP$12:BP$286,$Z589)
*(INDEX(Forecast_Capex_Input!$H$12:$H$286,$Z589)=Repex),0)
*$DO589</f>
        <v>0</v>
      </c>
      <c r="DR589" s="43" cm="1">
        <f t="array" aca="1" ref="DR589" ca="1">IFERROR(INDEX(Forecast_Capex_Input!BQ$12:BQ$286,$Z589)
*(INDEX(Forecast_Capex_Input!$H$12:$H$286,$Z589)=Repex),0)
*$DO589</f>
        <v>0</v>
      </c>
      <c r="DS589" s="43" cm="1">
        <f t="array" aca="1" ref="DS589" ca="1">IFERROR(INDEX(Forecast_Capex_Input!BR$12:BR$286,$Z589)
*(INDEX(Forecast_Capex_Input!$H$12:$H$286,$Z589)=Repex),0)
*$DO589</f>
        <v>0</v>
      </c>
      <c r="DT589" s="43" cm="1">
        <f t="array" aca="1" ref="DT589" ca="1">IFERROR(INDEX(Forecast_Capex_Input!BS$12:BS$286,$Z589)
*(INDEX(Forecast_Capex_Input!$H$12:$H$286,$Z589)=Repex),0)
*$DO589</f>
        <v>0</v>
      </c>
      <c r="DV589" s="43" t="b" cm="1">
        <f t="array" aca="1" ref="DV589" ca="1">OR($G589=Forecast_Capex_Input!$BU$8:$BU$10)</f>
        <v>0</v>
      </c>
      <c r="DW589" s="43" cm="1">
        <f t="array" aca="1" ref="DW589" ca="1">IFERROR(INDEX(Forecast_Capex_Input!BV$12:BV$286,$Z589)
*(INDEX(Forecast_Capex_Input!$H$12:$H$286,$Z589)=Repex),0)
*$DV589</f>
        <v>0</v>
      </c>
      <c r="DX589" s="43" cm="1">
        <f t="array" aca="1" ref="DX589" ca="1">IFERROR(INDEX(Forecast_Capex_Input!BW$12:BW$286,$Z589)
*(INDEX(Forecast_Capex_Input!$H$12:$H$286,$Z589)=Repex),0)
*$DV589</f>
        <v>0</v>
      </c>
      <c r="DY589" s="43" cm="1">
        <f t="array" aca="1" ref="DY589" ca="1">IFERROR(INDEX(Forecast_Capex_Input!BX$12:BX$286,$Z589)
*(INDEX(Forecast_Capex_Input!$H$12:$H$286,$Z589)=Repex),0)
*$DV589</f>
        <v>0</v>
      </c>
      <c r="DZ589" s="43" cm="1">
        <f t="array" aca="1" ref="DZ589" ca="1">IFERROR(INDEX(Forecast_Capex_Input!BY$12:BY$286,$Z589)
*(INDEX(Forecast_Capex_Input!$H$12:$H$286,$Z589)=Repex),0)
*$DV589</f>
        <v>0</v>
      </c>
      <c r="EA589" s="43" cm="1">
        <f t="array" aca="1" ref="EA589" ca="1">IFERROR(INDEX(Forecast_Capex_Input!BZ$12:BZ$286,$Z589)
*(INDEX(Forecast_Capex_Input!$H$12:$H$286,$Z589)=Repex),0)
*$DV589</f>
        <v>0</v>
      </c>
      <c r="EB589" s="43" cm="1">
        <f t="array" aca="1" ref="EB589" ca="1">IFERROR(INDEX(Forecast_Capex_Input!CA$12:CA$286,$Z589)
*(INDEX(Forecast_Capex_Input!$H$12:$H$286,$Z589)=Repex),0)
*$DV589</f>
        <v>0</v>
      </c>
      <c r="EC589" s="43" cm="1">
        <f t="array" aca="1" ref="EC589" ca="1">IFERROR(INDEX(Forecast_Capex_Input!CB$12:CB$286,$Z589)
*(INDEX(Forecast_Capex_Input!$H$12:$H$286,$Z589)=Repex),0)
*$DV589</f>
        <v>0</v>
      </c>
      <c r="ED589" s="43" cm="1">
        <f t="array" aca="1" ref="ED589" ca="1">IFERROR(INDEX(Forecast_Capex_Input!CC$12:CC$286,$Z589)
*(INDEX(Forecast_Capex_Input!$H$12:$H$286,$Z589)=Repex),0)
*$DV589</f>
        <v>0</v>
      </c>
      <c r="EF589" s="86" t="str">
        <f t="shared" si="59"/>
        <v>N/A</v>
      </c>
      <c r="EG589" s="28" t="str">
        <f>IFERROR(RANK(EF589,EF$11:EF$1010,0)+COUNTIF(EF$11:EF589,EF589)-1,NA)</f>
        <v>N/A</v>
      </c>
    </row>
    <row r="590" spans="3:137" x14ac:dyDescent="0.2">
      <c r="C590" s="28">
        <f t="shared" si="60"/>
        <v>580</v>
      </c>
      <c r="D590" s="9" t="str" cm="1">
        <f t="array" ref="D590">IFERROR(INDEX(Forecast_Capex_Input!$D$12:$D$286,$Z590),NA)</f>
        <v>N/A</v>
      </c>
      <c r="E590" s="24" t="str" cm="1">
        <f t="array" ref="E590">IF($Z590=NA,NA,INDEX(Forecast_Capex_Input!$E$12:$E$286,$Z590))</f>
        <v>N/A</v>
      </c>
      <c r="F590" s="9" t="str" cm="1">
        <f t="array" aca="1" ref="F590" ca="1">IFERROR(INDEX(General!$E$25:$E$26,$AA590),NA)</f>
        <v>N/A</v>
      </c>
      <c r="G590" s="9" t="str" cm="1">
        <f t="array" aca="1" ref="G590" ca="1">IFERROR(INDEX(Forecast_Capex_Input!$AI$11:$BB$11,$AC590),NA)</f>
        <v>N/A</v>
      </c>
      <c r="H590" s="50" t="str" cm="1">
        <f t="array" aca="1" ref="H590" ca="1">IFERROR(INDEX(Forecast_Capex_Input!$AI$12:$BB$286,$Z590,$AC590),NA)</f>
        <v>N/A</v>
      </c>
      <c r="I590" s="150" t="str" cm="1">
        <f t="array" ref="I590">IFERROR(INDEX(Forecast_Capex_Input!$F$12:$F$286,$Z590),NA)</f>
        <v>N/A</v>
      </c>
      <c r="J590" s="150" t="str" cm="1">
        <f t="array" ref="J590">IFERROR(INDEX(Forecast_Capex_Input!G$12:G$286,$Z590),NA)</f>
        <v>N/A</v>
      </c>
      <c r="K590" s="150" t="str" cm="1">
        <f t="array" ref="K590">IFERROR(INDEX(Forecast_Capex_Input!H$12:H$286,$Z590),NA)</f>
        <v>N/A</v>
      </c>
      <c r="L590" s="150" t="str" cm="1">
        <f t="array" ref="L590">IFERROR(INDEX(Forecast_Capex_Input!I$12:I$286,$Z590),NA)</f>
        <v>N/A</v>
      </c>
      <c r="M590" s="150" t="str" cm="1">
        <f t="array" ref="M590">IFERROR(INDEX(Forecast_Capex_Input!J$12:J$286,$Z590),NA)</f>
        <v>N/A</v>
      </c>
      <c r="N590" s="150" t="str" cm="1">
        <f t="array" ref="N590">IFERROR(INDEX(Forecast_Capex_Input!K$12:K$286,$Z590),NA)</f>
        <v>N/A</v>
      </c>
      <c r="O590" s="150" t="str" cm="1">
        <f t="array" ref="O590">IFERROR(INDEX(Forecast_Capex_Input!L$12:L$286,$Z590),NA)</f>
        <v>N/A</v>
      </c>
      <c r="P590" s="150" t="str" cm="1">
        <f t="array" ref="P590">IFERROR(INDEX(Forecast_Capex_Input!M$12:M$286,$Z590),NA)</f>
        <v>N/A</v>
      </c>
      <c r="Q590" s="24" t="str" cm="1">
        <f t="array" ref="Q590">IFERROR(INDEX(Forecast_Capex_Input!N$12:N$286,$Z590),NA)</f>
        <v>N/A</v>
      </c>
      <c r="R590" s="190" cm="1">
        <f t="array" ref="R590">IFERROR(INDEX(Forecast_Capex_Input!O$12:O$286,$Z590),0)</f>
        <v>0</v>
      </c>
      <c r="S590" s="24" cm="1">
        <f t="array" ref="S590">IFERROR(INDEX(Forecast_Capex_Input!P$12:P$286,$Z590),0)</f>
        <v>0</v>
      </c>
      <c r="T590" s="150" t="str" cm="1">
        <f t="array" aca="1" ref="T590" ca="1">IFERROR(INDEX(General!$K$91:$K$110,$AC590),NA)</f>
        <v>N/A</v>
      </c>
      <c r="U590" s="43" cm="1">
        <f t="array" aca="1" ref="U590" ca="1">IFERROR(
IF($F590=General!$E$25,INDEX(Forecast_Capex_Input!S$12:S$286,$Z590),
INDEX(Forecast_Capex_Input!T$12:T$286,$Z590)),0)</f>
        <v>0</v>
      </c>
      <c r="V590" s="82" t="b">
        <f>IFERROR(INDEX(Overheads!$T$19:$T$26,MATCH($I590,Overheads!$E$19:$E$26,0)),FALSE)</f>
        <v>0</v>
      </c>
      <c r="W590" s="209" cm="1">
        <f t="array" ref="W590">IFERROR(
INDEX(Forecast_Capex_Input!CN$12:CN$286,$Z590),0)</f>
        <v>0</v>
      </c>
      <c r="X590" s="209">
        <f>IFERROR(
MATCH($W590,General!$L$39:$S$39,0),1)</f>
        <v>1</v>
      </c>
      <c r="Z590" s="28" t="str">
        <f>IFERROR(
IF(MATCH($C590,Forecast_Capex_Input!$CI$12:$CI$286,1)+1&gt;MAX(Forecast_Capex_Input!$C$12:$C$286),NA,
MATCH($C590,Forecast_Capex_Input!$CI$12:$CI$286,1)+1),1)</f>
        <v>N/A</v>
      </c>
      <c r="AA590" s="28" t="str" cm="1">
        <f t="array" aca="1" ref="AA590" ca="1">IFERROR(
IF(Z589&lt;&gt;Z590,1,
IF(COUNTIF(OFFSET(AA589,0,0,-INDEX(Forecast_Capex_Input!$CG$12:$CG$286,$Z590)),AA589)=INDEX(Forecast_Capex_Input!$CG$12:$CG$286,$Z590),AA589+1,AA589)),NA)</f>
        <v>N/A</v>
      </c>
      <c r="AB590" s="28" t="str" cm="1">
        <f t="array" ref="AB590">IFERROR($C590-IF($Z590=1,1,INDEX(Forecast_Capex_Input!$CI$12:$CI$286,$Z590-1))+1,NA)</f>
        <v>N/A</v>
      </c>
      <c r="AC590" s="28" t="str" cm="1">
        <f t="array" aca="1" ref="AC590" ca="1">IFERROR(IF(AA590=1,
INDEX(Forecast_Capex_Input!$AI$10:$BB$10,SMALL(IF(INDEX(Forecast_Capex_Input!$AI$12:$BB$286,$Z590,0)&gt;0,COLUMN(Forecast_Capex_Input!$AI$10:$BB$10)-COLUMN(Forecast_Capex_Input!$AI$12)+1),ROWS(OFFSET(AC589,0,0,-$AB590)))),
OFFSET(AC589,-INDEX(Forecast_Capex_Input!$CG$12:$CG$286,$Z590)+1,0)),NA)</f>
        <v>N/A</v>
      </c>
      <c r="AD590" s="28" t="str">
        <f t="shared" ca="1" si="57"/>
        <v>N/A</v>
      </c>
      <c r="AE590" s="82" t="b">
        <f t="shared" si="61"/>
        <v>0</v>
      </c>
      <c r="AF590" s="78" t="b">
        <v>0</v>
      </c>
      <c r="AG590" s="82" t="b">
        <f t="shared" si="58"/>
        <v>1</v>
      </c>
      <c r="AI590" s="55">
        <v>0</v>
      </c>
      <c r="AJ590" s="55">
        <v>0</v>
      </c>
      <c r="AK590" s="55">
        <v>0</v>
      </c>
      <c r="AL590" s="55">
        <v>0</v>
      </c>
      <c r="AM590" s="55">
        <v>0</v>
      </c>
      <c r="AN590" s="135">
        <v>0</v>
      </c>
      <c r="AP590" s="55">
        <v>0</v>
      </c>
      <c r="AQ590" s="55">
        <v>0</v>
      </c>
      <c r="AR590" s="55">
        <v>0</v>
      </c>
      <c r="AS590" s="55">
        <v>0</v>
      </c>
      <c r="AT590" s="55">
        <v>0</v>
      </c>
      <c r="AU590" s="135">
        <v>0</v>
      </c>
      <c r="AW590" s="55">
        <v>0</v>
      </c>
      <c r="AX590" s="55">
        <v>0</v>
      </c>
      <c r="AY590" s="55">
        <v>0</v>
      </c>
      <c r="AZ590" s="55">
        <v>0</v>
      </c>
      <c r="BA590" s="55">
        <v>0</v>
      </c>
      <c r="BB590" s="135">
        <v>0</v>
      </c>
      <c r="BD590" s="55">
        <v>0</v>
      </c>
      <c r="BE590" s="55">
        <v>0</v>
      </c>
      <c r="BF590" s="55">
        <v>0</v>
      </c>
      <c r="BG590" s="55">
        <v>0</v>
      </c>
      <c r="BH590" s="55">
        <v>0</v>
      </c>
      <c r="BI590" s="135">
        <v>0</v>
      </c>
      <c r="BK590" s="55">
        <v>0</v>
      </c>
      <c r="BL590" s="55">
        <v>0</v>
      </c>
      <c r="BM590" s="55">
        <v>0</v>
      </c>
      <c r="BN590" s="55">
        <v>0</v>
      </c>
      <c r="BO590" s="55">
        <v>0</v>
      </c>
      <c r="BP590" s="135">
        <v>0</v>
      </c>
      <c r="BR590" s="147">
        <v>0</v>
      </c>
      <c r="BS590" s="147">
        <v>0</v>
      </c>
      <c r="BT590" s="147">
        <v>0</v>
      </c>
      <c r="BU590" s="147">
        <v>0</v>
      </c>
      <c r="BV590" s="147">
        <v>0</v>
      </c>
      <c r="BX590" s="55">
        <v>0</v>
      </c>
      <c r="BY590" s="55">
        <v>0</v>
      </c>
      <c r="BZ590" s="55">
        <v>0</v>
      </c>
      <c r="CA590" s="55">
        <v>0</v>
      </c>
      <c r="CB590" s="55">
        <v>0</v>
      </c>
      <c r="CC590" s="135">
        <v>0</v>
      </c>
      <c r="CE590" s="55">
        <v>0</v>
      </c>
      <c r="CF590" s="55">
        <v>0</v>
      </c>
      <c r="CG590" s="55">
        <v>0</v>
      </c>
      <c r="CH590" s="55">
        <v>0</v>
      </c>
      <c r="CI590" s="55">
        <v>0</v>
      </c>
      <c r="CJ590" s="135">
        <v>0</v>
      </c>
      <c r="CL590" s="55">
        <v>0</v>
      </c>
      <c r="CM590" s="55">
        <v>0</v>
      </c>
      <c r="CN590" s="55">
        <v>0</v>
      </c>
      <c r="CO590" s="55">
        <v>0</v>
      </c>
      <c r="CP590" s="55">
        <v>0</v>
      </c>
      <c r="CQ590" s="135">
        <v>0</v>
      </c>
      <c r="CS590" s="67">
        <v>0</v>
      </c>
      <c r="CT590" s="67">
        <v>0</v>
      </c>
      <c r="CU590" s="67">
        <v>0</v>
      </c>
      <c r="CV590" s="67">
        <v>0</v>
      </c>
      <c r="CW590" s="67">
        <v>0</v>
      </c>
      <c r="CX590" s="135">
        <v>0</v>
      </c>
      <c r="CZ590" s="55">
        <v>0</v>
      </c>
      <c r="DA590" s="55">
        <v>0</v>
      </c>
      <c r="DB590" s="55">
        <v>0</v>
      </c>
      <c r="DC590" s="55">
        <v>0</v>
      </c>
      <c r="DD590" s="55">
        <v>0</v>
      </c>
      <c r="DE590" s="135">
        <v>0</v>
      </c>
      <c r="DG590" s="43" t="b" cm="1">
        <f t="array" aca="1" ref="DG590" ca="1">OR($G590=Forecast_Capex_Input!$BF$8:$BF$10)</f>
        <v>0</v>
      </c>
      <c r="DH590" s="43" cm="1">
        <f t="array" aca="1" ref="DH590" ca="1">IFERROR(INDEX(Forecast_Capex_Input!BG$12:BG$286,$Z590)
*(INDEX(Forecast_Capex_Input!$H$12:$H$286,$Z590)=Repex),0)
*$DG590</f>
        <v>0</v>
      </c>
      <c r="DI590" s="43" cm="1">
        <f t="array" aca="1" ref="DI590" ca="1">IFERROR(INDEX(Forecast_Capex_Input!BH$12:BH$286,$Z590)
*(INDEX(Forecast_Capex_Input!$H$12:$H$286,$Z590)=Repex),0)
*$DG590</f>
        <v>0</v>
      </c>
      <c r="DJ590" s="43" cm="1">
        <f t="array" aca="1" ref="DJ590" ca="1">IFERROR(INDEX(Forecast_Capex_Input!BI$12:BI$286,$Z590)
*(INDEX(Forecast_Capex_Input!$H$12:$H$286,$Z590)=Repex),0)
*$DG590</f>
        <v>0</v>
      </c>
      <c r="DK590" s="43" cm="1">
        <f t="array" aca="1" ref="DK590" ca="1">IFERROR(INDEX(Forecast_Capex_Input!BJ$12:BJ$286,$Z590)
*(INDEX(Forecast_Capex_Input!$H$12:$H$286,$Z590)=Repex),0)
*$DG590</f>
        <v>0</v>
      </c>
      <c r="DL590" s="43" cm="1">
        <f t="array" aca="1" ref="DL590" ca="1">IFERROR(INDEX(Forecast_Capex_Input!BK$12:BK$286,$Z590)
*(INDEX(Forecast_Capex_Input!$H$12:$H$286,$Z590)=Repex),0)
*$DG590</f>
        <v>0</v>
      </c>
      <c r="DM590" s="43" cm="1">
        <f t="array" aca="1" ref="DM590" ca="1">IFERROR(INDEX(Forecast_Capex_Input!BL$12:BL$286,$Z590)
*(INDEX(Forecast_Capex_Input!$H$12:$H$286,$Z590)=Repex),0)
*$DG590</f>
        <v>0</v>
      </c>
      <c r="DO590" s="43" t="b" cm="1">
        <f t="array" aca="1" ref="DO590" ca="1">OR($G590=Forecast_Capex_Input!$BN$8:$BN$9)</f>
        <v>0</v>
      </c>
      <c r="DP590" s="43" cm="1">
        <f t="array" aca="1" ref="DP590" ca="1">IFERROR(INDEX(Forecast_Capex_Input!BO$12:BO$286,$Z590)
*(INDEX(Forecast_Capex_Input!$H$12:$H$286,$Z590)=Repex),0)
*$DO590</f>
        <v>0</v>
      </c>
      <c r="DQ590" s="43" cm="1">
        <f t="array" aca="1" ref="DQ590" ca="1">IFERROR(INDEX(Forecast_Capex_Input!BP$12:BP$286,$Z590)
*(INDEX(Forecast_Capex_Input!$H$12:$H$286,$Z590)=Repex),0)
*$DO590</f>
        <v>0</v>
      </c>
      <c r="DR590" s="43" cm="1">
        <f t="array" aca="1" ref="DR590" ca="1">IFERROR(INDEX(Forecast_Capex_Input!BQ$12:BQ$286,$Z590)
*(INDEX(Forecast_Capex_Input!$H$12:$H$286,$Z590)=Repex),0)
*$DO590</f>
        <v>0</v>
      </c>
      <c r="DS590" s="43" cm="1">
        <f t="array" aca="1" ref="DS590" ca="1">IFERROR(INDEX(Forecast_Capex_Input!BR$12:BR$286,$Z590)
*(INDEX(Forecast_Capex_Input!$H$12:$H$286,$Z590)=Repex),0)
*$DO590</f>
        <v>0</v>
      </c>
      <c r="DT590" s="43" cm="1">
        <f t="array" aca="1" ref="DT590" ca="1">IFERROR(INDEX(Forecast_Capex_Input!BS$12:BS$286,$Z590)
*(INDEX(Forecast_Capex_Input!$H$12:$H$286,$Z590)=Repex),0)
*$DO590</f>
        <v>0</v>
      </c>
      <c r="DV590" s="43" t="b" cm="1">
        <f t="array" aca="1" ref="DV590" ca="1">OR($G590=Forecast_Capex_Input!$BU$8:$BU$10)</f>
        <v>0</v>
      </c>
      <c r="DW590" s="43" cm="1">
        <f t="array" aca="1" ref="DW590" ca="1">IFERROR(INDEX(Forecast_Capex_Input!BV$12:BV$286,$Z590)
*(INDEX(Forecast_Capex_Input!$H$12:$H$286,$Z590)=Repex),0)
*$DV590</f>
        <v>0</v>
      </c>
      <c r="DX590" s="43" cm="1">
        <f t="array" aca="1" ref="DX590" ca="1">IFERROR(INDEX(Forecast_Capex_Input!BW$12:BW$286,$Z590)
*(INDEX(Forecast_Capex_Input!$H$12:$H$286,$Z590)=Repex),0)
*$DV590</f>
        <v>0</v>
      </c>
      <c r="DY590" s="43" cm="1">
        <f t="array" aca="1" ref="DY590" ca="1">IFERROR(INDEX(Forecast_Capex_Input!BX$12:BX$286,$Z590)
*(INDEX(Forecast_Capex_Input!$H$12:$H$286,$Z590)=Repex),0)
*$DV590</f>
        <v>0</v>
      </c>
      <c r="DZ590" s="43" cm="1">
        <f t="array" aca="1" ref="DZ590" ca="1">IFERROR(INDEX(Forecast_Capex_Input!BY$12:BY$286,$Z590)
*(INDEX(Forecast_Capex_Input!$H$12:$H$286,$Z590)=Repex),0)
*$DV590</f>
        <v>0</v>
      </c>
      <c r="EA590" s="43" cm="1">
        <f t="array" aca="1" ref="EA590" ca="1">IFERROR(INDEX(Forecast_Capex_Input!BZ$12:BZ$286,$Z590)
*(INDEX(Forecast_Capex_Input!$H$12:$H$286,$Z590)=Repex),0)
*$DV590</f>
        <v>0</v>
      </c>
      <c r="EB590" s="43" cm="1">
        <f t="array" aca="1" ref="EB590" ca="1">IFERROR(INDEX(Forecast_Capex_Input!CA$12:CA$286,$Z590)
*(INDEX(Forecast_Capex_Input!$H$12:$H$286,$Z590)=Repex),0)
*$DV590</f>
        <v>0</v>
      </c>
      <c r="EC590" s="43" cm="1">
        <f t="array" aca="1" ref="EC590" ca="1">IFERROR(INDEX(Forecast_Capex_Input!CB$12:CB$286,$Z590)
*(INDEX(Forecast_Capex_Input!$H$12:$H$286,$Z590)=Repex),0)
*$DV590</f>
        <v>0</v>
      </c>
      <c r="ED590" s="43" cm="1">
        <f t="array" aca="1" ref="ED590" ca="1">IFERROR(INDEX(Forecast_Capex_Input!CC$12:CC$286,$Z590)
*(INDEX(Forecast_Capex_Input!$H$12:$H$286,$Z590)=Repex),0)
*$DV590</f>
        <v>0</v>
      </c>
      <c r="EF590" s="86" t="str">
        <f t="shared" si="59"/>
        <v>N/A</v>
      </c>
      <c r="EG590" s="28" t="str">
        <f>IFERROR(RANK(EF590,EF$11:EF$1010,0)+COUNTIF(EF$11:EF590,EF590)-1,NA)</f>
        <v>N/A</v>
      </c>
    </row>
    <row r="591" spans="3:137" x14ac:dyDescent="0.2">
      <c r="C591" s="28">
        <f t="shared" si="60"/>
        <v>581</v>
      </c>
      <c r="D591" s="9" t="str" cm="1">
        <f t="array" ref="D591">IFERROR(INDEX(Forecast_Capex_Input!$D$12:$D$286,$Z591),NA)</f>
        <v>N/A</v>
      </c>
      <c r="E591" s="24" t="str" cm="1">
        <f t="array" ref="E591">IF($Z591=NA,NA,INDEX(Forecast_Capex_Input!$E$12:$E$286,$Z591))</f>
        <v>N/A</v>
      </c>
      <c r="F591" s="9" t="str" cm="1">
        <f t="array" aca="1" ref="F591" ca="1">IFERROR(INDEX(General!$E$25:$E$26,$AA591),NA)</f>
        <v>N/A</v>
      </c>
      <c r="G591" s="9" t="str" cm="1">
        <f t="array" aca="1" ref="G591" ca="1">IFERROR(INDEX(Forecast_Capex_Input!$AI$11:$BB$11,$AC591),NA)</f>
        <v>N/A</v>
      </c>
      <c r="H591" s="50" t="str" cm="1">
        <f t="array" aca="1" ref="H591" ca="1">IFERROR(INDEX(Forecast_Capex_Input!$AI$12:$BB$286,$Z591,$AC591),NA)</f>
        <v>N/A</v>
      </c>
      <c r="I591" s="150" t="str" cm="1">
        <f t="array" ref="I591">IFERROR(INDEX(Forecast_Capex_Input!$F$12:$F$286,$Z591),NA)</f>
        <v>N/A</v>
      </c>
      <c r="J591" s="150" t="str" cm="1">
        <f t="array" ref="J591">IFERROR(INDEX(Forecast_Capex_Input!G$12:G$286,$Z591),NA)</f>
        <v>N/A</v>
      </c>
      <c r="K591" s="150" t="str" cm="1">
        <f t="array" ref="K591">IFERROR(INDEX(Forecast_Capex_Input!H$12:H$286,$Z591),NA)</f>
        <v>N/A</v>
      </c>
      <c r="L591" s="150" t="str" cm="1">
        <f t="array" ref="L591">IFERROR(INDEX(Forecast_Capex_Input!I$12:I$286,$Z591),NA)</f>
        <v>N/A</v>
      </c>
      <c r="M591" s="150" t="str" cm="1">
        <f t="array" ref="M591">IFERROR(INDEX(Forecast_Capex_Input!J$12:J$286,$Z591),NA)</f>
        <v>N/A</v>
      </c>
      <c r="N591" s="150" t="str" cm="1">
        <f t="array" ref="N591">IFERROR(INDEX(Forecast_Capex_Input!K$12:K$286,$Z591),NA)</f>
        <v>N/A</v>
      </c>
      <c r="O591" s="150" t="str" cm="1">
        <f t="array" ref="O591">IFERROR(INDEX(Forecast_Capex_Input!L$12:L$286,$Z591),NA)</f>
        <v>N/A</v>
      </c>
      <c r="P591" s="150" t="str" cm="1">
        <f t="array" ref="P591">IFERROR(INDEX(Forecast_Capex_Input!M$12:M$286,$Z591),NA)</f>
        <v>N/A</v>
      </c>
      <c r="Q591" s="24" t="str" cm="1">
        <f t="array" ref="Q591">IFERROR(INDEX(Forecast_Capex_Input!N$12:N$286,$Z591),NA)</f>
        <v>N/A</v>
      </c>
      <c r="R591" s="190" cm="1">
        <f t="array" ref="R591">IFERROR(INDEX(Forecast_Capex_Input!O$12:O$286,$Z591),0)</f>
        <v>0</v>
      </c>
      <c r="S591" s="24" cm="1">
        <f t="array" ref="S591">IFERROR(INDEX(Forecast_Capex_Input!P$12:P$286,$Z591),0)</f>
        <v>0</v>
      </c>
      <c r="T591" s="150" t="str" cm="1">
        <f t="array" aca="1" ref="T591" ca="1">IFERROR(INDEX(General!$K$91:$K$110,$AC591),NA)</f>
        <v>N/A</v>
      </c>
      <c r="U591" s="43" cm="1">
        <f t="array" aca="1" ref="U591" ca="1">IFERROR(
IF($F591=General!$E$25,INDEX(Forecast_Capex_Input!S$12:S$286,$Z591),
INDEX(Forecast_Capex_Input!T$12:T$286,$Z591)),0)</f>
        <v>0</v>
      </c>
      <c r="V591" s="82" t="b">
        <f>IFERROR(INDEX(Overheads!$T$19:$T$26,MATCH($I591,Overheads!$E$19:$E$26,0)),FALSE)</f>
        <v>0</v>
      </c>
      <c r="W591" s="209" cm="1">
        <f t="array" ref="W591">IFERROR(
INDEX(Forecast_Capex_Input!CN$12:CN$286,$Z591),0)</f>
        <v>0</v>
      </c>
      <c r="X591" s="209">
        <f>IFERROR(
MATCH($W591,General!$L$39:$S$39,0),1)</f>
        <v>1</v>
      </c>
      <c r="Z591" s="28" t="str">
        <f>IFERROR(
IF(MATCH($C591,Forecast_Capex_Input!$CI$12:$CI$286,1)+1&gt;MAX(Forecast_Capex_Input!$C$12:$C$286),NA,
MATCH($C591,Forecast_Capex_Input!$CI$12:$CI$286,1)+1),1)</f>
        <v>N/A</v>
      </c>
      <c r="AA591" s="28" t="str" cm="1">
        <f t="array" aca="1" ref="AA591" ca="1">IFERROR(
IF(Z590&lt;&gt;Z591,1,
IF(COUNTIF(OFFSET(AA590,0,0,-INDEX(Forecast_Capex_Input!$CG$12:$CG$286,$Z591)),AA590)=INDEX(Forecast_Capex_Input!$CG$12:$CG$286,$Z591),AA590+1,AA590)),NA)</f>
        <v>N/A</v>
      </c>
      <c r="AB591" s="28" t="str" cm="1">
        <f t="array" ref="AB591">IFERROR($C591-IF($Z591=1,1,INDEX(Forecast_Capex_Input!$CI$12:$CI$286,$Z591-1))+1,NA)</f>
        <v>N/A</v>
      </c>
      <c r="AC591" s="28" t="str" cm="1">
        <f t="array" aca="1" ref="AC591" ca="1">IFERROR(IF(AA591=1,
INDEX(Forecast_Capex_Input!$AI$10:$BB$10,SMALL(IF(INDEX(Forecast_Capex_Input!$AI$12:$BB$286,$Z591,0)&gt;0,COLUMN(Forecast_Capex_Input!$AI$10:$BB$10)-COLUMN(Forecast_Capex_Input!$AI$12)+1),ROWS(OFFSET(AC590,0,0,-$AB591)))),
OFFSET(AC590,-INDEX(Forecast_Capex_Input!$CG$12:$CG$286,$Z591)+1,0)),NA)</f>
        <v>N/A</v>
      </c>
      <c r="AD591" s="28" t="str">
        <f t="shared" ca="1" si="57"/>
        <v>N/A</v>
      </c>
      <c r="AE591" s="82" t="b">
        <f t="shared" si="61"/>
        <v>0</v>
      </c>
      <c r="AF591" s="78" t="b">
        <v>0</v>
      </c>
      <c r="AG591" s="82" t="b">
        <f t="shared" si="58"/>
        <v>1</v>
      </c>
      <c r="AI591" s="55">
        <v>0</v>
      </c>
      <c r="AJ591" s="55">
        <v>0</v>
      </c>
      <c r="AK591" s="55">
        <v>0</v>
      </c>
      <c r="AL591" s="55">
        <v>0</v>
      </c>
      <c r="AM591" s="55">
        <v>0</v>
      </c>
      <c r="AN591" s="135">
        <v>0</v>
      </c>
      <c r="AP591" s="55">
        <v>0</v>
      </c>
      <c r="AQ591" s="55">
        <v>0</v>
      </c>
      <c r="AR591" s="55">
        <v>0</v>
      </c>
      <c r="AS591" s="55">
        <v>0</v>
      </c>
      <c r="AT591" s="55">
        <v>0</v>
      </c>
      <c r="AU591" s="135">
        <v>0</v>
      </c>
      <c r="AW591" s="55">
        <v>0</v>
      </c>
      <c r="AX591" s="55">
        <v>0</v>
      </c>
      <c r="AY591" s="55">
        <v>0</v>
      </c>
      <c r="AZ591" s="55">
        <v>0</v>
      </c>
      <c r="BA591" s="55">
        <v>0</v>
      </c>
      <c r="BB591" s="135">
        <v>0</v>
      </c>
      <c r="BD591" s="55">
        <v>0</v>
      </c>
      <c r="BE591" s="55">
        <v>0</v>
      </c>
      <c r="BF591" s="55">
        <v>0</v>
      </c>
      <c r="BG591" s="55">
        <v>0</v>
      </c>
      <c r="BH591" s="55">
        <v>0</v>
      </c>
      <c r="BI591" s="135">
        <v>0</v>
      </c>
      <c r="BK591" s="55">
        <v>0</v>
      </c>
      <c r="BL591" s="55">
        <v>0</v>
      </c>
      <c r="BM591" s="55">
        <v>0</v>
      </c>
      <c r="BN591" s="55">
        <v>0</v>
      </c>
      <c r="BO591" s="55">
        <v>0</v>
      </c>
      <c r="BP591" s="135">
        <v>0</v>
      </c>
      <c r="BR591" s="147">
        <v>0</v>
      </c>
      <c r="BS591" s="147">
        <v>0</v>
      </c>
      <c r="BT591" s="147">
        <v>0</v>
      </c>
      <c r="BU591" s="147">
        <v>0</v>
      </c>
      <c r="BV591" s="147">
        <v>0</v>
      </c>
      <c r="BX591" s="55">
        <v>0</v>
      </c>
      <c r="BY591" s="55">
        <v>0</v>
      </c>
      <c r="BZ591" s="55">
        <v>0</v>
      </c>
      <c r="CA591" s="55">
        <v>0</v>
      </c>
      <c r="CB591" s="55">
        <v>0</v>
      </c>
      <c r="CC591" s="135">
        <v>0</v>
      </c>
      <c r="CE591" s="55">
        <v>0</v>
      </c>
      <c r="CF591" s="55">
        <v>0</v>
      </c>
      <c r="CG591" s="55">
        <v>0</v>
      </c>
      <c r="CH591" s="55">
        <v>0</v>
      </c>
      <c r="CI591" s="55">
        <v>0</v>
      </c>
      <c r="CJ591" s="135">
        <v>0</v>
      </c>
      <c r="CL591" s="55">
        <v>0</v>
      </c>
      <c r="CM591" s="55">
        <v>0</v>
      </c>
      <c r="CN591" s="55">
        <v>0</v>
      </c>
      <c r="CO591" s="55">
        <v>0</v>
      </c>
      <c r="CP591" s="55">
        <v>0</v>
      </c>
      <c r="CQ591" s="135">
        <v>0</v>
      </c>
      <c r="CS591" s="67">
        <v>0</v>
      </c>
      <c r="CT591" s="67">
        <v>0</v>
      </c>
      <c r="CU591" s="67">
        <v>0</v>
      </c>
      <c r="CV591" s="67">
        <v>0</v>
      </c>
      <c r="CW591" s="67">
        <v>0</v>
      </c>
      <c r="CX591" s="135">
        <v>0</v>
      </c>
      <c r="CZ591" s="55">
        <v>0</v>
      </c>
      <c r="DA591" s="55">
        <v>0</v>
      </c>
      <c r="DB591" s="55">
        <v>0</v>
      </c>
      <c r="DC591" s="55">
        <v>0</v>
      </c>
      <c r="DD591" s="55">
        <v>0</v>
      </c>
      <c r="DE591" s="135">
        <v>0</v>
      </c>
      <c r="DG591" s="43" t="b" cm="1">
        <f t="array" aca="1" ref="DG591" ca="1">OR($G591=Forecast_Capex_Input!$BF$8:$BF$10)</f>
        <v>0</v>
      </c>
      <c r="DH591" s="43" cm="1">
        <f t="array" aca="1" ref="DH591" ca="1">IFERROR(INDEX(Forecast_Capex_Input!BG$12:BG$286,$Z591)
*(INDEX(Forecast_Capex_Input!$H$12:$H$286,$Z591)=Repex),0)
*$DG591</f>
        <v>0</v>
      </c>
      <c r="DI591" s="43" cm="1">
        <f t="array" aca="1" ref="DI591" ca="1">IFERROR(INDEX(Forecast_Capex_Input!BH$12:BH$286,$Z591)
*(INDEX(Forecast_Capex_Input!$H$12:$H$286,$Z591)=Repex),0)
*$DG591</f>
        <v>0</v>
      </c>
      <c r="DJ591" s="43" cm="1">
        <f t="array" aca="1" ref="DJ591" ca="1">IFERROR(INDEX(Forecast_Capex_Input!BI$12:BI$286,$Z591)
*(INDEX(Forecast_Capex_Input!$H$12:$H$286,$Z591)=Repex),0)
*$DG591</f>
        <v>0</v>
      </c>
      <c r="DK591" s="43" cm="1">
        <f t="array" aca="1" ref="DK591" ca="1">IFERROR(INDEX(Forecast_Capex_Input!BJ$12:BJ$286,$Z591)
*(INDEX(Forecast_Capex_Input!$H$12:$H$286,$Z591)=Repex),0)
*$DG591</f>
        <v>0</v>
      </c>
      <c r="DL591" s="43" cm="1">
        <f t="array" aca="1" ref="DL591" ca="1">IFERROR(INDEX(Forecast_Capex_Input!BK$12:BK$286,$Z591)
*(INDEX(Forecast_Capex_Input!$H$12:$H$286,$Z591)=Repex),0)
*$DG591</f>
        <v>0</v>
      </c>
      <c r="DM591" s="43" cm="1">
        <f t="array" aca="1" ref="DM591" ca="1">IFERROR(INDEX(Forecast_Capex_Input!BL$12:BL$286,$Z591)
*(INDEX(Forecast_Capex_Input!$H$12:$H$286,$Z591)=Repex),0)
*$DG591</f>
        <v>0</v>
      </c>
      <c r="DO591" s="43" t="b" cm="1">
        <f t="array" aca="1" ref="DO591" ca="1">OR($G591=Forecast_Capex_Input!$BN$8:$BN$9)</f>
        <v>0</v>
      </c>
      <c r="DP591" s="43" cm="1">
        <f t="array" aca="1" ref="DP591" ca="1">IFERROR(INDEX(Forecast_Capex_Input!BO$12:BO$286,$Z591)
*(INDEX(Forecast_Capex_Input!$H$12:$H$286,$Z591)=Repex),0)
*$DO591</f>
        <v>0</v>
      </c>
      <c r="DQ591" s="43" cm="1">
        <f t="array" aca="1" ref="DQ591" ca="1">IFERROR(INDEX(Forecast_Capex_Input!BP$12:BP$286,$Z591)
*(INDEX(Forecast_Capex_Input!$H$12:$H$286,$Z591)=Repex),0)
*$DO591</f>
        <v>0</v>
      </c>
      <c r="DR591" s="43" cm="1">
        <f t="array" aca="1" ref="DR591" ca="1">IFERROR(INDEX(Forecast_Capex_Input!BQ$12:BQ$286,$Z591)
*(INDEX(Forecast_Capex_Input!$H$12:$H$286,$Z591)=Repex),0)
*$DO591</f>
        <v>0</v>
      </c>
      <c r="DS591" s="43" cm="1">
        <f t="array" aca="1" ref="DS591" ca="1">IFERROR(INDEX(Forecast_Capex_Input!BR$12:BR$286,$Z591)
*(INDEX(Forecast_Capex_Input!$H$12:$H$286,$Z591)=Repex),0)
*$DO591</f>
        <v>0</v>
      </c>
      <c r="DT591" s="43" cm="1">
        <f t="array" aca="1" ref="DT591" ca="1">IFERROR(INDEX(Forecast_Capex_Input!BS$12:BS$286,$Z591)
*(INDEX(Forecast_Capex_Input!$H$12:$H$286,$Z591)=Repex),0)
*$DO591</f>
        <v>0</v>
      </c>
      <c r="DV591" s="43" t="b" cm="1">
        <f t="array" aca="1" ref="DV591" ca="1">OR($G591=Forecast_Capex_Input!$BU$8:$BU$10)</f>
        <v>0</v>
      </c>
      <c r="DW591" s="43" cm="1">
        <f t="array" aca="1" ref="DW591" ca="1">IFERROR(INDEX(Forecast_Capex_Input!BV$12:BV$286,$Z591)
*(INDEX(Forecast_Capex_Input!$H$12:$H$286,$Z591)=Repex),0)
*$DV591</f>
        <v>0</v>
      </c>
      <c r="DX591" s="43" cm="1">
        <f t="array" aca="1" ref="DX591" ca="1">IFERROR(INDEX(Forecast_Capex_Input!BW$12:BW$286,$Z591)
*(INDEX(Forecast_Capex_Input!$H$12:$H$286,$Z591)=Repex),0)
*$DV591</f>
        <v>0</v>
      </c>
      <c r="DY591" s="43" cm="1">
        <f t="array" aca="1" ref="DY591" ca="1">IFERROR(INDEX(Forecast_Capex_Input!BX$12:BX$286,$Z591)
*(INDEX(Forecast_Capex_Input!$H$12:$H$286,$Z591)=Repex),0)
*$DV591</f>
        <v>0</v>
      </c>
      <c r="DZ591" s="43" cm="1">
        <f t="array" aca="1" ref="DZ591" ca="1">IFERROR(INDEX(Forecast_Capex_Input!BY$12:BY$286,$Z591)
*(INDEX(Forecast_Capex_Input!$H$12:$H$286,$Z591)=Repex),0)
*$DV591</f>
        <v>0</v>
      </c>
      <c r="EA591" s="43" cm="1">
        <f t="array" aca="1" ref="EA591" ca="1">IFERROR(INDEX(Forecast_Capex_Input!BZ$12:BZ$286,$Z591)
*(INDEX(Forecast_Capex_Input!$H$12:$H$286,$Z591)=Repex),0)
*$DV591</f>
        <v>0</v>
      </c>
      <c r="EB591" s="43" cm="1">
        <f t="array" aca="1" ref="EB591" ca="1">IFERROR(INDEX(Forecast_Capex_Input!CA$12:CA$286,$Z591)
*(INDEX(Forecast_Capex_Input!$H$12:$H$286,$Z591)=Repex),0)
*$DV591</f>
        <v>0</v>
      </c>
      <c r="EC591" s="43" cm="1">
        <f t="array" aca="1" ref="EC591" ca="1">IFERROR(INDEX(Forecast_Capex_Input!CB$12:CB$286,$Z591)
*(INDEX(Forecast_Capex_Input!$H$12:$H$286,$Z591)=Repex),0)
*$DV591</f>
        <v>0</v>
      </c>
      <c r="ED591" s="43" cm="1">
        <f t="array" aca="1" ref="ED591" ca="1">IFERROR(INDEX(Forecast_Capex_Input!CC$12:CC$286,$Z591)
*(INDEX(Forecast_Capex_Input!$H$12:$H$286,$Z591)=Repex),0)
*$DV591</f>
        <v>0</v>
      </c>
      <c r="EF591" s="86" t="str">
        <f t="shared" si="59"/>
        <v>N/A</v>
      </c>
      <c r="EG591" s="28" t="str">
        <f>IFERROR(RANK(EF591,EF$11:EF$1010,0)+COUNTIF(EF$11:EF591,EF591)-1,NA)</f>
        <v>N/A</v>
      </c>
    </row>
    <row r="592" spans="3:137" x14ac:dyDescent="0.2">
      <c r="C592" s="28">
        <f t="shared" si="60"/>
        <v>582</v>
      </c>
      <c r="D592" s="9" t="str" cm="1">
        <f t="array" ref="D592">IFERROR(INDEX(Forecast_Capex_Input!$D$12:$D$286,$Z592),NA)</f>
        <v>N/A</v>
      </c>
      <c r="E592" s="24" t="str" cm="1">
        <f t="array" ref="E592">IF($Z592=NA,NA,INDEX(Forecast_Capex_Input!$E$12:$E$286,$Z592))</f>
        <v>N/A</v>
      </c>
      <c r="F592" s="9" t="str" cm="1">
        <f t="array" aca="1" ref="F592" ca="1">IFERROR(INDEX(General!$E$25:$E$26,$AA592),NA)</f>
        <v>N/A</v>
      </c>
      <c r="G592" s="9" t="str" cm="1">
        <f t="array" aca="1" ref="G592" ca="1">IFERROR(INDEX(Forecast_Capex_Input!$AI$11:$BB$11,$AC592),NA)</f>
        <v>N/A</v>
      </c>
      <c r="H592" s="50" t="str" cm="1">
        <f t="array" aca="1" ref="H592" ca="1">IFERROR(INDEX(Forecast_Capex_Input!$AI$12:$BB$286,$Z592,$AC592),NA)</f>
        <v>N/A</v>
      </c>
      <c r="I592" s="150" t="str" cm="1">
        <f t="array" ref="I592">IFERROR(INDEX(Forecast_Capex_Input!$F$12:$F$286,$Z592),NA)</f>
        <v>N/A</v>
      </c>
      <c r="J592" s="150" t="str" cm="1">
        <f t="array" ref="J592">IFERROR(INDEX(Forecast_Capex_Input!G$12:G$286,$Z592),NA)</f>
        <v>N/A</v>
      </c>
      <c r="K592" s="150" t="str" cm="1">
        <f t="array" ref="K592">IFERROR(INDEX(Forecast_Capex_Input!H$12:H$286,$Z592),NA)</f>
        <v>N/A</v>
      </c>
      <c r="L592" s="150" t="str" cm="1">
        <f t="array" ref="L592">IFERROR(INDEX(Forecast_Capex_Input!I$12:I$286,$Z592),NA)</f>
        <v>N/A</v>
      </c>
      <c r="M592" s="150" t="str" cm="1">
        <f t="array" ref="M592">IFERROR(INDEX(Forecast_Capex_Input!J$12:J$286,$Z592),NA)</f>
        <v>N/A</v>
      </c>
      <c r="N592" s="150" t="str" cm="1">
        <f t="array" ref="N592">IFERROR(INDEX(Forecast_Capex_Input!K$12:K$286,$Z592),NA)</f>
        <v>N/A</v>
      </c>
      <c r="O592" s="150" t="str" cm="1">
        <f t="array" ref="O592">IFERROR(INDEX(Forecast_Capex_Input!L$12:L$286,$Z592),NA)</f>
        <v>N/A</v>
      </c>
      <c r="P592" s="150" t="str" cm="1">
        <f t="array" ref="P592">IFERROR(INDEX(Forecast_Capex_Input!M$12:M$286,$Z592),NA)</f>
        <v>N/A</v>
      </c>
      <c r="Q592" s="24" t="str" cm="1">
        <f t="array" ref="Q592">IFERROR(INDEX(Forecast_Capex_Input!N$12:N$286,$Z592),NA)</f>
        <v>N/A</v>
      </c>
      <c r="R592" s="190" cm="1">
        <f t="array" ref="R592">IFERROR(INDEX(Forecast_Capex_Input!O$12:O$286,$Z592),0)</f>
        <v>0</v>
      </c>
      <c r="S592" s="24" cm="1">
        <f t="array" ref="S592">IFERROR(INDEX(Forecast_Capex_Input!P$12:P$286,$Z592),0)</f>
        <v>0</v>
      </c>
      <c r="T592" s="150" t="str" cm="1">
        <f t="array" aca="1" ref="T592" ca="1">IFERROR(INDEX(General!$K$91:$K$110,$AC592),NA)</f>
        <v>N/A</v>
      </c>
      <c r="U592" s="43" cm="1">
        <f t="array" aca="1" ref="U592" ca="1">IFERROR(
IF($F592=General!$E$25,INDEX(Forecast_Capex_Input!S$12:S$286,$Z592),
INDEX(Forecast_Capex_Input!T$12:T$286,$Z592)),0)</f>
        <v>0</v>
      </c>
      <c r="V592" s="82" t="b">
        <f>IFERROR(INDEX(Overheads!$T$19:$T$26,MATCH($I592,Overheads!$E$19:$E$26,0)),FALSE)</f>
        <v>0</v>
      </c>
      <c r="W592" s="209" cm="1">
        <f t="array" ref="W592">IFERROR(
INDEX(Forecast_Capex_Input!CN$12:CN$286,$Z592),0)</f>
        <v>0</v>
      </c>
      <c r="X592" s="209">
        <f>IFERROR(
MATCH($W592,General!$L$39:$S$39,0),1)</f>
        <v>1</v>
      </c>
      <c r="Z592" s="28" t="str">
        <f>IFERROR(
IF(MATCH($C592,Forecast_Capex_Input!$CI$12:$CI$286,1)+1&gt;MAX(Forecast_Capex_Input!$C$12:$C$286),NA,
MATCH($C592,Forecast_Capex_Input!$CI$12:$CI$286,1)+1),1)</f>
        <v>N/A</v>
      </c>
      <c r="AA592" s="28" t="str" cm="1">
        <f t="array" aca="1" ref="AA592" ca="1">IFERROR(
IF(Z591&lt;&gt;Z592,1,
IF(COUNTIF(OFFSET(AA591,0,0,-INDEX(Forecast_Capex_Input!$CG$12:$CG$286,$Z592)),AA591)=INDEX(Forecast_Capex_Input!$CG$12:$CG$286,$Z592),AA591+1,AA591)),NA)</f>
        <v>N/A</v>
      </c>
      <c r="AB592" s="28" t="str" cm="1">
        <f t="array" ref="AB592">IFERROR($C592-IF($Z592=1,1,INDEX(Forecast_Capex_Input!$CI$12:$CI$286,$Z592-1))+1,NA)</f>
        <v>N/A</v>
      </c>
      <c r="AC592" s="28" t="str" cm="1">
        <f t="array" aca="1" ref="AC592" ca="1">IFERROR(IF(AA592=1,
INDEX(Forecast_Capex_Input!$AI$10:$BB$10,SMALL(IF(INDEX(Forecast_Capex_Input!$AI$12:$BB$286,$Z592,0)&gt;0,COLUMN(Forecast_Capex_Input!$AI$10:$BB$10)-COLUMN(Forecast_Capex_Input!$AI$12)+1),ROWS(OFFSET(AC591,0,0,-$AB592)))),
OFFSET(AC591,-INDEX(Forecast_Capex_Input!$CG$12:$CG$286,$Z592)+1,0)),NA)</f>
        <v>N/A</v>
      </c>
      <c r="AD592" s="28" t="str">
        <f t="shared" ca="1" si="57"/>
        <v>N/A</v>
      </c>
      <c r="AE592" s="82" t="b">
        <f t="shared" si="61"/>
        <v>0</v>
      </c>
      <c r="AF592" s="78" t="b">
        <v>0</v>
      </c>
      <c r="AG592" s="82" t="b">
        <f t="shared" si="58"/>
        <v>1</v>
      </c>
      <c r="AI592" s="55">
        <v>0</v>
      </c>
      <c r="AJ592" s="55">
        <v>0</v>
      </c>
      <c r="AK592" s="55">
        <v>0</v>
      </c>
      <c r="AL592" s="55">
        <v>0</v>
      </c>
      <c r="AM592" s="55">
        <v>0</v>
      </c>
      <c r="AN592" s="135">
        <v>0</v>
      </c>
      <c r="AP592" s="55">
        <v>0</v>
      </c>
      <c r="AQ592" s="55">
        <v>0</v>
      </c>
      <c r="AR592" s="55">
        <v>0</v>
      </c>
      <c r="AS592" s="55">
        <v>0</v>
      </c>
      <c r="AT592" s="55">
        <v>0</v>
      </c>
      <c r="AU592" s="135">
        <v>0</v>
      </c>
      <c r="AW592" s="55">
        <v>0</v>
      </c>
      <c r="AX592" s="55">
        <v>0</v>
      </c>
      <c r="AY592" s="55">
        <v>0</v>
      </c>
      <c r="AZ592" s="55">
        <v>0</v>
      </c>
      <c r="BA592" s="55">
        <v>0</v>
      </c>
      <c r="BB592" s="135">
        <v>0</v>
      </c>
      <c r="BD592" s="55">
        <v>0</v>
      </c>
      <c r="BE592" s="55">
        <v>0</v>
      </c>
      <c r="BF592" s="55">
        <v>0</v>
      </c>
      <c r="BG592" s="55">
        <v>0</v>
      </c>
      <c r="BH592" s="55">
        <v>0</v>
      </c>
      <c r="BI592" s="135">
        <v>0</v>
      </c>
      <c r="BK592" s="55">
        <v>0</v>
      </c>
      <c r="BL592" s="55">
        <v>0</v>
      </c>
      <c r="BM592" s="55">
        <v>0</v>
      </c>
      <c r="BN592" s="55">
        <v>0</v>
      </c>
      <c r="BO592" s="55">
        <v>0</v>
      </c>
      <c r="BP592" s="135">
        <v>0</v>
      </c>
      <c r="BR592" s="147">
        <v>0</v>
      </c>
      <c r="BS592" s="147">
        <v>0</v>
      </c>
      <c r="BT592" s="147">
        <v>0</v>
      </c>
      <c r="BU592" s="147">
        <v>0</v>
      </c>
      <c r="BV592" s="147">
        <v>0</v>
      </c>
      <c r="BX592" s="55">
        <v>0</v>
      </c>
      <c r="BY592" s="55">
        <v>0</v>
      </c>
      <c r="BZ592" s="55">
        <v>0</v>
      </c>
      <c r="CA592" s="55">
        <v>0</v>
      </c>
      <c r="CB592" s="55">
        <v>0</v>
      </c>
      <c r="CC592" s="135">
        <v>0</v>
      </c>
      <c r="CE592" s="55">
        <v>0</v>
      </c>
      <c r="CF592" s="55">
        <v>0</v>
      </c>
      <c r="CG592" s="55">
        <v>0</v>
      </c>
      <c r="CH592" s="55">
        <v>0</v>
      </c>
      <c r="CI592" s="55">
        <v>0</v>
      </c>
      <c r="CJ592" s="135">
        <v>0</v>
      </c>
      <c r="CL592" s="55">
        <v>0</v>
      </c>
      <c r="CM592" s="55">
        <v>0</v>
      </c>
      <c r="CN592" s="55">
        <v>0</v>
      </c>
      <c r="CO592" s="55">
        <v>0</v>
      </c>
      <c r="CP592" s="55">
        <v>0</v>
      </c>
      <c r="CQ592" s="135">
        <v>0</v>
      </c>
      <c r="CS592" s="67">
        <v>0</v>
      </c>
      <c r="CT592" s="67">
        <v>0</v>
      </c>
      <c r="CU592" s="67">
        <v>0</v>
      </c>
      <c r="CV592" s="67">
        <v>0</v>
      </c>
      <c r="CW592" s="67">
        <v>0</v>
      </c>
      <c r="CX592" s="135">
        <v>0</v>
      </c>
      <c r="CZ592" s="55">
        <v>0</v>
      </c>
      <c r="DA592" s="55">
        <v>0</v>
      </c>
      <c r="DB592" s="55">
        <v>0</v>
      </c>
      <c r="DC592" s="55">
        <v>0</v>
      </c>
      <c r="DD592" s="55">
        <v>0</v>
      </c>
      <c r="DE592" s="135">
        <v>0</v>
      </c>
      <c r="DG592" s="43" t="b" cm="1">
        <f t="array" aca="1" ref="DG592" ca="1">OR($G592=Forecast_Capex_Input!$BF$8:$BF$10)</f>
        <v>0</v>
      </c>
      <c r="DH592" s="43" cm="1">
        <f t="array" aca="1" ref="DH592" ca="1">IFERROR(INDEX(Forecast_Capex_Input!BG$12:BG$286,$Z592)
*(INDEX(Forecast_Capex_Input!$H$12:$H$286,$Z592)=Repex),0)
*$DG592</f>
        <v>0</v>
      </c>
      <c r="DI592" s="43" cm="1">
        <f t="array" aca="1" ref="DI592" ca="1">IFERROR(INDEX(Forecast_Capex_Input!BH$12:BH$286,$Z592)
*(INDEX(Forecast_Capex_Input!$H$12:$H$286,$Z592)=Repex),0)
*$DG592</f>
        <v>0</v>
      </c>
      <c r="DJ592" s="43" cm="1">
        <f t="array" aca="1" ref="DJ592" ca="1">IFERROR(INDEX(Forecast_Capex_Input!BI$12:BI$286,$Z592)
*(INDEX(Forecast_Capex_Input!$H$12:$H$286,$Z592)=Repex),0)
*$DG592</f>
        <v>0</v>
      </c>
      <c r="DK592" s="43" cm="1">
        <f t="array" aca="1" ref="DK592" ca="1">IFERROR(INDEX(Forecast_Capex_Input!BJ$12:BJ$286,$Z592)
*(INDEX(Forecast_Capex_Input!$H$12:$H$286,$Z592)=Repex),0)
*$DG592</f>
        <v>0</v>
      </c>
      <c r="DL592" s="43" cm="1">
        <f t="array" aca="1" ref="DL592" ca="1">IFERROR(INDEX(Forecast_Capex_Input!BK$12:BK$286,$Z592)
*(INDEX(Forecast_Capex_Input!$H$12:$H$286,$Z592)=Repex),0)
*$DG592</f>
        <v>0</v>
      </c>
      <c r="DM592" s="43" cm="1">
        <f t="array" aca="1" ref="DM592" ca="1">IFERROR(INDEX(Forecast_Capex_Input!BL$12:BL$286,$Z592)
*(INDEX(Forecast_Capex_Input!$H$12:$H$286,$Z592)=Repex),0)
*$DG592</f>
        <v>0</v>
      </c>
      <c r="DO592" s="43" t="b" cm="1">
        <f t="array" aca="1" ref="DO592" ca="1">OR($G592=Forecast_Capex_Input!$BN$8:$BN$9)</f>
        <v>0</v>
      </c>
      <c r="DP592" s="43" cm="1">
        <f t="array" aca="1" ref="DP592" ca="1">IFERROR(INDEX(Forecast_Capex_Input!BO$12:BO$286,$Z592)
*(INDEX(Forecast_Capex_Input!$H$12:$H$286,$Z592)=Repex),0)
*$DO592</f>
        <v>0</v>
      </c>
      <c r="DQ592" s="43" cm="1">
        <f t="array" aca="1" ref="DQ592" ca="1">IFERROR(INDEX(Forecast_Capex_Input!BP$12:BP$286,$Z592)
*(INDEX(Forecast_Capex_Input!$H$12:$H$286,$Z592)=Repex),0)
*$DO592</f>
        <v>0</v>
      </c>
      <c r="DR592" s="43" cm="1">
        <f t="array" aca="1" ref="DR592" ca="1">IFERROR(INDEX(Forecast_Capex_Input!BQ$12:BQ$286,$Z592)
*(INDEX(Forecast_Capex_Input!$H$12:$H$286,$Z592)=Repex),0)
*$DO592</f>
        <v>0</v>
      </c>
      <c r="DS592" s="43" cm="1">
        <f t="array" aca="1" ref="DS592" ca="1">IFERROR(INDEX(Forecast_Capex_Input!BR$12:BR$286,$Z592)
*(INDEX(Forecast_Capex_Input!$H$12:$H$286,$Z592)=Repex),0)
*$DO592</f>
        <v>0</v>
      </c>
      <c r="DT592" s="43" cm="1">
        <f t="array" aca="1" ref="DT592" ca="1">IFERROR(INDEX(Forecast_Capex_Input!BS$12:BS$286,$Z592)
*(INDEX(Forecast_Capex_Input!$H$12:$H$286,$Z592)=Repex),0)
*$DO592</f>
        <v>0</v>
      </c>
      <c r="DV592" s="43" t="b" cm="1">
        <f t="array" aca="1" ref="DV592" ca="1">OR($G592=Forecast_Capex_Input!$BU$8:$BU$10)</f>
        <v>0</v>
      </c>
      <c r="DW592" s="43" cm="1">
        <f t="array" aca="1" ref="DW592" ca="1">IFERROR(INDEX(Forecast_Capex_Input!BV$12:BV$286,$Z592)
*(INDEX(Forecast_Capex_Input!$H$12:$H$286,$Z592)=Repex),0)
*$DV592</f>
        <v>0</v>
      </c>
      <c r="DX592" s="43" cm="1">
        <f t="array" aca="1" ref="DX592" ca="1">IFERROR(INDEX(Forecast_Capex_Input!BW$12:BW$286,$Z592)
*(INDEX(Forecast_Capex_Input!$H$12:$H$286,$Z592)=Repex),0)
*$DV592</f>
        <v>0</v>
      </c>
      <c r="DY592" s="43" cm="1">
        <f t="array" aca="1" ref="DY592" ca="1">IFERROR(INDEX(Forecast_Capex_Input!BX$12:BX$286,$Z592)
*(INDEX(Forecast_Capex_Input!$H$12:$H$286,$Z592)=Repex),0)
*$DV592</f>
        <v>0</v>
      </c>
      <c r="DZ592" s="43" cm="1">
        <f t="array" aca="1" ref="DZ592" ca="1">IFERROR(INDEX(Forecast_Capex_Input!BY$12:BY$286,$Z592)
*(INDEX(Forecast_Capex_Input!$H$12:$H$286,$Z592)=Repex),0)
*$DV592</f>
        <v>0</v>
      </c>
      <c r="EA592" s="43" cm="1">
        <f t="array" aca="1" ref="EA592" ca="1">IFERROR(INDEX(Forecast_Capex_Input!BZ$12:BZ$286,$Z592)
*(INDEX(Forecast_Capex_Input!$H$12:$H$286,$Z592)=Repex),0)
*$DV592</f>
        <v>0</v>
      </c>
      <c r="EB592" s="43" cm="1">
        <f t="array" aca="1" ref="EB592" ca="1">IFERROR(INDEX(Forecast_Capex_Input!CA$12:CA$286,$Z592)
*(INDEX(Forecast_Capex_Input!$H$12:$H$286,$Z592)=Repex),0)
*$DV592</f>
        <v>0</v>
      </c>
      <c r="EC592" s="43" cm="1">
        <f t="array" aca="1" ref="EC592" ca="1">IFERROR(INDEX(Forecast_Capex_Input!CB$12:CB$286,$Z592)
*(INDEX(Forecast_Capex_Input!$H$12:$H$286,$Z592)=Repex),0)
*$DV592</f>
        <v>0</v>
      </c>
      <c r="ED592" s="43" cm="1">
        <f t="array" aca="1" ref="ED592" ca="1">IFERROR(INDEX(Forecast_Capex_Input!CC$12:CC$286,$Z592)
*(INDEX(Forecast_Capex_Input!$H$12:$H$286,$Z592)=Repex),0)
*$DV592</f>
        <v>0</v>
      </c>
      <c r="EF592" s="86" t="str">
        <f t="shared" si="59"/>
        <v>N/A</v>
      </c>
      <c r="EG592" s="28" t="str">
        <f>IFERROR(RANK(EF592,EF$11:EF$1010,0)+COUNTIF(EF$11:EF592,EF592)-1,NA)</f>
        <v>N/A</v>
      </c>
    </row>
    <row r="593" spans="3:137" x14ac:dyDescent="0.2">
      <c r="C593" s="28">
        <f t="shared" si="60"/>
        <v>583</v>
      </c>
      <c r="D593" s="9" t="str" cm="1">
        <f t="array" ref="D593">IFERROR(INDEX(Forecast_Capex_Input!$D$12:$D$286,$Z593),NA)</f>
        <v>N/A</v>
      </c>
      <c r="E593" s="24" t="str" cm="1">
        <f t="array" ref="E593">IF($Z593=NA,NA,INDEX(Forecast_Capex_Input!$E$12:$E$286,$Z593))</f>
        <v>N/A</v>
      </c>
      <c r="F593" s="9" t="str" cm="1">
        <f t="array" aca="1" ref="F593" ca="1">IFERROR(INDEX(General!$E$25:$E$26,$AA593),NA)</f>
        <v>N/A</v>
      </c>
      <c r="G593" s="9" t="str" cm="1">
        <f t="array" aca="1" ref="G593" ca="1">IFERROR(INDEX(Forecast_Capex_Input!$AI$11:$BB$11,$AC593),NA)</f>
        <v>N/A</v>
      </c>
      <c r="H593" s="50" t="str" cm="1">
        <f t="array" aca="1" ref="H593" ca="1">IFERROR(INDEX(Forecast_Capex_Input!$AI$12:$BB$286,$Z593,$AC593),NA)</f>
        <v>N/A</v>
      </c>
      <c r="I593" s="150" t="str" cm="1">
        <f t="array" ref="I593">IFERROR(INDEX(Forecast_Capex_Input!$F$12:$F$286,$Z593),NA)</f>
        <v>N/A</v>
      </c>
      <c r="J593" s="150" t="str" cm="1">
        <f t="array" ref="J593">IFERROR(INDEX(Forecast_Capex_Input!G$12:G$286,$Z593),NA)</f>
        <v>N/A</v>
      </c>
      <c r="K593" s="150" t="str" cm="1">
        <f t="array" ref="K593">IFERROR(INDEX(Forecast_Capex_Input!H$12:H$286,$Z593),NA)</f>
        <v>N/A</v>
      </c>
      <c r="L593" s="150" t="str" cm="1">
        <f t="array" ref="L593">IFERROR(INDEX(Forecast_Capex_Input!I$12:I$286,$Z593),NA)</f>
        <v>N/A</v>
      </c>
      <c r="M593" s="150" t="str" cm="1">
        <f t="array" ref="M593">IFERROR(INDEX(Forecast_Capex_Input!J$12:J$286,$Z593),NA)</f>
        <v>N/A</v>
      </c>
      <c r="N593" s="150" t="str" cm="1">
        <f t="array" ref="N593">IFERROR(INDEX(Forecast_Capex_Input!K$12:K$286,$Z593),NA)</f>
        <v>N/A</v>
      </c>
      <c r="O593" s="150" t="str" cm="1">
        <f t="array" ref="O593">IFERROR(INDEX(Forecast_Capex_Input!L$12:L$286,$Z593),NA)</f>
        <v>N/A</v>
      </c>
      <c r="P593" s="150" t="str" cm="1">
        <f t="array" ref="P593">IFERROR(INDEX(Forecast_Capex_Input!M$12:M$286,$Z593),NA)</f>
        <v>N/A</v>
      </c>
      <c r="Q593" s="24" t="str" cm="1">
        <f t="array" ref="Q593">IFERROR(INDEX(Forecast_Capex_Input!N$12:N$286,$Z593),NA)</f>
        <v>N/A</v>
      </c>
      <c r="R593" s="190" cm="1">
        <f t="array" ref="R593">IFERROR(INDEX(Forecast_Capex_Input!O$12:O$286,$Z593),0)</f>
        <v>0</v>
      </c>
      <c r="S593" s="24" cm="1">
        <f t="array" ref="S593">IFERROR(INDEX(Forecast_Capex_Input!P$12:P$286,$Z593),0)</f>
        <v>0</v>
      </c>
      <c r="T593" s="150" t="str" cm="1">
        <f t="array" aca="1" ref="T593" ca="1">IFERROR(INDEX(General!$K$91:$K$110,$AC593),NA)</f>
        <v>N/A</v>
      </c>
      <c r="U593" s="43" cm="1">
        <f t="array" aca="1" ref="U593" ca="1">IFERROR(
IF($F593=General!$E$25,INDEX(Forecast_Capex_Input!S$12:S$286,$Z593),
INDEX(Forecast_Capex_Input!T$12:T$286,$Z593)),0)</f>
        <v>0</v>
      </c>
      <c r="V593" s="82" t="b">
        <f>IFERROR(INDEX(Overheads!$T$19:$T$26,MATCH($I593,Overheads!$E$19:$E$26,0)),FALSE)</f>
        <v>0</v>
      </c>
      <c r="W593" s="209" cm="1">
        <f t="array" ref="W593">IFERROR(
INDEX(Forecast_Capex_Input!CN$12:CN$286,$Z593),0)</f>
        <v>0</v>
      </c>
      <c r="X593" s="209">
        <f>IFERROR(
MATCH($W593,General!$L$39:$S$39,0),1)</f>
        <v>1</v>
      </c>
      <c r="Z593" s="28" t="str">
        <f>IFERROR(
IF(MATCH($C593,Forecast_Capex_Input!$CI$12:$CI$286,1)+1&gt;MAX(Forecast_Capex_Input!$C$12:$C$286),NA,
MATCH($C593,Forecast_Capex_Input!$CI$12:$CI$286,1)+1),1)</f>
        <v>N/A</v>
      </c>
      <c r="AA593" s="28" t="str" cm="1">
        <f t="array" aca="1" ref="AA593" ca="1">IFERROR(
IF(Z592&lt;&gt;Z593,1,
IF(COUNTIF(OFFSET(AA592,0,0,-INDEX(Forecast_Capex_Input!$CG$12:$CG$286,$Z593)),AA592)=INDEX(Forecast_Capex_Input!$CG$12:$CG$286,$Z593),AA592+1,AA592)),NA)</f>
        <v>N/A</v>
      </c>
      <c r="AB593" s="28" t="str" cm="1">
        <f t="array" ref="AB593">IFERROR($C593-IF($Z593=1,1,INDEX(Forecast_Capex_Input!$CI$12:$CI$286,$Z593-1))+1,NA)</f>
        <v>N/A</v>
      </c>
      <c r="AC593" s="28" t="str" cm="1">
        <f t="array" aca="1" ref="AC593" ca="1">IFERROR(IF(AA593=1,
INDEX(Forecast_Capex_Input!$AI$10:$BB$10,SMALL(IF(INDEX(Forecast_Capex_Input!$AI$12:$BB$286,$Z593,0)&gt;0,COLUMN(Forecast_Capex_Input!$AI$10:$BB$10)-COLUMN(Forecast_Capex_Input!$AI$12)+1),ROWS(OFFSET(AC592,0,0,-$AB593)))),
OFFSET(AC592,-INDEX(Forecast_Capex_Input!$CG$12:$CG$286,$Z593)+1,0)),NA)</f>
        <v>N/A</v>
      </c>
      <c r="AD593" s="28" t="str">
        <f t="shared" ca="1" si="57"/>
        <v>N/A</v>
      </c>
      <c r="AE593" s="82" t="b">
        <f t="shared" si="61"/>
        <v>0</v>
      </c>
      <c r="AF593" s="78" t="b">
        <v>0</v>
      </c>
      <c r="AG593" s="82" t="b">
        <f t="shared" si="58"/>
        <v>1</v>
      </c>
      <c r="AI593" s="55">
        <v>0</v>
      </c>
      <c r="AJ593" s="55">
        <v>0</v>
      </c>
      <c r="AK593" s="55">
        <v>0</v>
      </c>
      <c r="AL593" s="55">
        <v>0</v>
      </c>
      <c r="AM593" s="55">
        <v>0</v>
      </c>
      <c r="AN593" s="135">
        <v>0</v>
      </c>
      <c r="AP593" s="55">
        <v>0</v>
      </c>
      <c r="AQ593" s="55">
        <v>0</v>
      </c>
      <c r="AR593" s="55">
        <v>0</v>
      </c>
      <c r="AS593" s="55">
        <v>0</v>
      </c>
      <c r="AT593" s="55">
        <v>0</v>
      </c>
      <c r="AU593" s="135">
        <v>0</v>
      </c>
      <c r="AW593" s="55">
        <v>0</v>
      </c>
      <c r="AX593" s="55">
        <v>0</v>
      </c>
      <c r="AY593" s="55">
        <v>0</v>
      </c>
      <c r="AZ593" s="55">
        <v>0</v>
      </c>
      <c r="BA593" s="55">
        <v>0</v>
      </c>
      <c r="BB593" s="135">
        <v>0</v>
      </c>
      <c r="BD593" s="55">
        <v>0</v>
      </c>
      <c r="BE593" s="55">
        <v>0</v>
      </c>
      <c r="BF593" s="55">
        <v>0</v>
      </c>
      <c r="BG593" s="55">
        <v>0</v>
      </c>
      <c r="BH593" s="55">
        <v>0</v>
      </c>
      <c r="BI593" s="135">
        <v>0</v>
      </c>
      <c r="BK593" s="55">
        <v>0</v>
      </c>
      <c r="BL593" s="55">
        <v>0</v>
      </c>
      <c r="BM593" s="55">
        <v>0</v>
      </c>
      <c r="BN593" s="55">
        <v>0</v>
      </c>
      <c r="BO593" s="55">
        <v>0</v>
      </c>
      <c r="BP593" s="135">
        <v>0</v>
      </c>
      <c r="BR593" s="147">
        <v>0</v>
      </c>
      <c r="BS593" s="147">
        <v>0</v>
      </c>
      <c r="BT593" s="147">
        <v>0</v>
      </c>
      <c r="BU593" s="147">
        <v>0</v>
      </c>
      <c r="BV593" s="147">
        <v>0</v>
      </c>
      <c r="BX593" s="55">
        <v>0</v>
      </c>
      <c r="BY593" s="55">
        <v>0</v>
      </c>
      <c r="BZ593" s="55">
        <v>0</v>
      </c>
      <c r="CA593" s="55">
        <v>0</v>
      </c>
      <c r="CB593" s="55">
        <v>0</v>
      </c>
      <c r="CC593" s="135">
        <v>0</v>
      </c>
      <c r="CE593" s="55">
        <v>0</v>
      </c>
      <c r="CF593" s="55">
        <v>0</v>
      </c>
      <c r="CG593" s="55">
        <v>0</v>
      </c>
      <c r="CH593" s="55">
        <v>0</v>
      </c>
      <c r="CI593" s="55">
        <v>0</v>
      </c>
      <c r="CJ593" s="135">
        <v>0</v>
      </c>
      <c r="CL593" s="55">
        <v>0</v>
      </c>
      <c r="CM593" s="55">
        <v>0</v>
      </c>
      <c r="CN593" s="55">
        <v>0</v>
      </c>
      <c r="CO593" s="55">
        <v>0</v>
      </c>
      <c r="CP593" s="55">
        <v>0</v>
      </c>
      <c r="CQ593" s="135">
        <v>0</v>
      </c>
      <c r="CS593" s="67">
        <v>0</v>
      </c>
      <c r="CT593" s="67">
        <v>0</v>
      </c>
      <c r="CU593" s="67">
        <v>0</v>
      </c>
      <c r="CV593" s="67">
        <v>0</v>
      </c>
      <c r="CW593" s="67">
        <v>0</v>
      </c>
      <c r="CX593" s="135">
        <v>0</v>
      </c>
      <c r="CZ593" s="55">
        <v>0</v>
      </c>
      <c r="DA593" s="55">
        <v>0</v>
      </c>
      <c r="DB593" s="55">
        <v>0</v>
      </c>
      <c r="DC593" s="55">
        <v>0</v>
      </c>
      <c r="DD593" s="55">
        <v>0</v>
      </c>
      <c r="DE593" s="135">
        <v>0</v>
      </c>
      <c r="DG593" s="43" t="b" cm="1">
        <f t="array" aca="1" ref="DG593" ca="1">OR($G593=Forecast_Capex_Input!$BF$8:$BF$10)</f>
        <v>0</v>
      </c>
      <c r="DH593" s="43" cm="1">
        <f t="array" aca="1" ref="DH593" ca="1">IFERROR(INDEX(Forecast_Capex_Input!BG$12:BG$286,$Z593)
*(INDEX(Forecast_Capex_Input!$H$12:$H$286,$Z593)=Repex),0)
*$DG593</f>
        <v>0</v>
      </c>
      <c r="DI593" s="43" cm="1">
        <f t="array" aca="1" ref="DI593" ca="1">IFERROR(INDEX(Forecast_Capex_Input!BH$12:BH$286,$Z593)
*(INDEX(Forecast_Capex_Input!$H$12:$H$286,$Z593)=Repex),0)
*$DG593</f>
        <v>0</v>
      </c>
      <c r="DJ593" s="43" cm="1">
        <f t="array" aca="1" ref="DJ593" ca="1">IFERROR(INDEX(Forecast_Capex_Input!BI$12:BI$286,$Z593)
*(INDEX(Forecast_Capex_Input!$H$12:$H$286,$Z593)=Repex),0)
*$DG593</f>
        <v>0</v>
      </c>
      <c r="DK593" s="43" cm="1">
        <f t="array" aca="1" ref="DK593" ca="1">IFERROR(INDEX(Forecast_Capex_Input!BJ$12:BJ$286,$Z593)
*(INDEX(Forecast_Capex_Input!$H$12:$H$286,$Z593)=Repex),0)
*$DG593</f>
        <v>0</v>
      </c>
      <c r="DL593" s="43" cm="1">
        <f t="array" aca="1" ref="DL593" ca="1">IFERROR(INDEX(Forecast_Capex_Input!BK$12:BK$286,$Z593)
*(INDEX(Forecast_Capex_Input!$H$12:$H$286,$Z593)=Repex),0)
*$DG593</f>
        <v>0</v>
      </c>
      <c r="DM593" s="43" cm="1">
        <f t="array" aca="1" ref="DM593" ca="1">IFERROR(INDEX(Forecast_Capex_Input!BL$12:BL$286,$Z593)
*(INDEX(Forecast_Capex_Input!$H$12:$H$286,$Z593)=Repex),0)
*$DG593</f>
        <v>0</v>
      </c>
      <c r="DO593" s="43" t="b" cm="1">
        <f t="array" aca="1" ref="DO593" ca="1">OR($G593=Forecast_Capex_Input!$BN$8:$BN$9)</f>
        <v>0</v>
      </c>
      <c r="DP593" s="43" cm="1">
        <f t="array" aca="1" ref="DP593" ca="1">IFERROR(INDEX(Forecast_Capex_Input!BO$12:BO$286,$Z593)
*(INDEX(Forecast_Capex_Input!$H$12:$H$286,$Z593)=Repex),0)
*$DO593</f>
        <v>0</v>
      </c>
      <c r="DQ593" s="43" cm="1">
        <f t="array" aca="1" ref="DQ593" ca="1">IFERROR(INDEX(Forecast_Capex_Input!BP$12:BP$286,$Z593)
*(INDEX(Forecast_Capex_Input!$H$12:$H$286,$Z593)=Repex),0)
*$DO593</f>
        <v>0</v>
      </c>
      <c r="DR593" s="43" cm="1">
        <f t="array" aca="1" ref="DR593" ca="1">IFERROR(INDEX(Forecast_Capex_Input!BQ$12:BQ$286,$Z593)
*(INDEX(Forecast_Capex_Input!$H$12:$H$286,$Z593)=Repex),0)
*$DO593</f>
        <v>0</v>
      </c>
      <c r="DS593" s="43" cm="1">
        <f t="array" aca="1" ref="DS593" ca="1">IFERROR(INDEX(Forecast_Capex_Input!BR$12:BR$286,$Z593)
*(INDEX(Forecast_Capex_Input!$H$12:$H$286,$Z593)=Repex),0)
*$DO593</f>
        <v>0</v>
      </c>
      <c r="DT593" s="43" cm="1">
        <f t="array" aca="1" ref="DT593" ca="1">IFERROR(INDEX(Forecast_Capex_Input!BS$12:BS$286,$Z593)
*(INDEX(Forecast_Capex_Input!$H$12:$H$286,$Z593)=Repex),0)
*$DO593</f>
        <v>0</v>
      </c>
      <c r="DV593" s="43" t="b" cm="1">
        <f t="array" aca="1" ref="DV593" ca="1">OR($G593=Forecast_Capex_Input!$BU$8:$BU$10)</f>
        <v>0</v>
      </c>
      <c r="DW593" s="43" cm="1">
        <f t="array" aca="1" ref="DW593" ca="1">IFERROR(INDEX(Forecast_Capex_Input!BV$12:BV$286,$Z593)
*(INDEX(Forecast_Capex_Input!$H$12:$H$286,$Z593)=Repex),0)
*$DV593</f>
        <v>0</v>
      </c>
      <c r="DX593" s="43" cm="1">
        <f t="array" aca="1" ref="DX593" ca="1">IFERROR(INDEX(Forecast_Capex_Input!BW$12:BW$286,$Z593)
*(INDEX(Forecast_Capex_Input!$H$12:$H$286,$Z593)=Repex),0)
*$DV593</f>
        <v>0</v>
      </c>
      <c r="DY593" s="43" cm="1">
        <f t="array" aca="1" ref="DY593" ca="1">IFERROR(INDEX(Forecast_Capex_Input!BX$12:BX$286,$Z593)
*(INDEX(Forecast_Capex_Input!$H$12:$H$286,$Z593)=Repex),0)
*$DV593</f>
        <v>0</v>
      </c>
      <c r="DZ593" s="43" cm="1">
        <f t="array" aca="1" ref="DZ593" ca="1">IFERROR(INDEX(Forecast_Capex_Input!BY$12:BY$286,$Z593)
*(INDEX(Forecast_Capex_Input!$H$12:$H$286,$Z593)=Repex),0)
*$DV593</f>
        <v>0</v>
      </c>
      <c r="EA593" s="43" cm="1">
        <f t="array" aca="1" ref="EA593" ca="1">IFERROR(INDEX(Forecast_Capex_Input!BZ$12:BZ$286,$Z593)
*(INDEX(Forecast_Capex_Input!$H$12:$H$286,$Z593)=Repex),0)
*$DV593</f>
        <v>0</v>
      </c>
      <c r="EB593" s="43" cm="1">
        <f t="array" aca="1" ref="EB593" ca="1">IFERROR(INDEX(Forecast_Capex_Input!CA$12:CA$286,$Z593)
*(INDEX(Forecast_Capex_Input!$H$12:$H$286,$Z593)=Repex),0)
*$DV593</f>
        <v>0</v>
      </c>
      <c r="EC593" s="43" cm="1">
        <f t="array" aca="1" ref="EC593" ca="1">IFERROR(INDEX(Forecast_Capex_Input!CB$12:CB$286,$Z593)
*(INDEX(Forecast_Capex_Input!$H$12:$H$286,$Z593)=Repex),0)
*$DV593</f>
        <v>0</v>
      </c>
      <c r="ED593" s="43" cm="1">
        <f t="array" aca="1" ref="ED593" ca="1">IFERROR(INDEX(Forecast_Capex_Input!CC$12:CC$286,$Z593)
*(INDEX(Forecast_Capex_Input!$H$12:$H$286,$Z593)=Repex),0)
*$DV593</f>
        <v>0</v>
      </c>
      <c r="EF593" s="86" t="str">
        <f t="shared" si="59"/>
        <v>N/A</v>
      </c>
      <c r="EG593" s="28" t="str">
        <f>IFERROR(RANK(EF593,EF$11:EF$1010,0)+COUNTIF(EF$11:EF593,EF593)-1,NA)</f>
        <v>N/A</v>
      </c>
    </row>
    <row r="594" spans="3:137" x14ac:dyDescent="0.2">
      <c r="C594" s="28">
        <f t="shared" si="60"/>
        <v>584</v>
      </c>
      <c r="D594" s="9" t="str" cm="1">
        <f t="array" ref="D594">IFERROR(INDEX(Forecast_Capex_Input!$D$12:$D$286,$Z594),NA)</f>
        <v>N/A</v>
      </c>
      <c r="E594" s="24" t="str" cm="1">
        <f t="array" ref="E594">IF($Z594=NA,NA,INDEX(Forecast_Capex_Input!$E$12:$E$286,$Z594))</f>
        <v>N/A</v>
      </c>
      <c r="F594" s="9" t="str" cm="1">
        <f t="array" aca="1" ref="F594" ca="1">IFERROR(INDEX(General!$E$25:$E$26,$AA594),NA)</f>
        <v>N/A</v>
      </c>
      <c r="G594" s="9" t="str" cm="1">
        <f t="array" aca="1" ref="G594" ca="1">IFERROR(INDEX(Forecast_Capex_Input!$AI$11:$BB$11,$AC594),NA)</f>
        <v>N/A</v>
      </c>
      <c r="H594" s="50" t="str" cm="1">
        <f t="array" aca="1" ref="H594" ca="1">IFERROR(INDEX(Forecast_Capex_Input!$AI$12:$BB$286,$Z594,$AC594),NA)</f>
        <v>N/A</v>
      </c>
      <c r="I594" s="150" t="str" cm="1">
        <f t="array" ref="I594">IFERROR(INDEX(Forecast_Capex_Input!$F$12:$F$286,$Z594),NA)</f>
        <v>N/A</v>
      </c>
      <c r="J594" s="150" t="str" cm="1">
        <f t="array" ref="J594">IFERROR(INDEX(Forecast_Capex_Input!G$12:G$286,$Z594),NA)</f>
        <v>N/A</v>
      </c>
      <c r="K594" s="150" t="str" cm="1">
        <f t="array" ref="K594">IFERROR(INDEX(Forecast_Capex_Input!H$12:H$286,$Z594),NA)</f>
        <v>N/A</v>
      </c>
      <c r="L594" s="150" t="str" cm="1">
        <f t="array" ref="L594">IFERROR(INDEX(Forecast_Capex_Input!I$12:I$286,$Z594),NA)</f>
        <v>N/A</v>
      </c>
      <c r="M594" s="150" t="str" cm="1">
        <f t="array" ref="M594">IFERROR(INDEX(Forecast_Capex_Input!J$12:J$286,$Z594),NA)</f>
        <v>N/A</v>
      </c>
      <c r="N594" s="150" t="str" cm="1">
        <f t="array" ref="N594">IFERROR(INDEX(Forecast_Capex_Input!K$12:K$286,$Z594),NA)</f>
        <v>N/A</v>
      </c>
      <c r="O594" s="150" t="str" cm="1">
        <f t="array" ref="O594">IFERROR(INDEX(Forecast_Capex_Input!L$12:L$286,$Z594),NA)</f>
        <v>N/A</v>
      </c>
      <c r="P594" s="150" t="str" cm="1">
        <f t="array" ref="P594">IFERROR(INDEX(Forecast_Capex_Input!M$12:M$286,$Z594),NA)</f>
        <v>N/A</v>
      </c>
      <c r="Q594" s="24" t="str" cm="1">
        <f t="array" ref="Q594">IFERROR(INDEX(Forecast_Capex_Input!N$12:N$286,$Z594),NA)</f>
        <v>N/A</v>
      </c>
      <c r="R594" s="190" cm="1">
        <f t="array" ref="R594">IFERROR(INDEX(Forecast_Capex_Input!O$12:O$286,$Z594),0)</f>
        <v>0</v>
      </c>
      <c r="S594" s="24" cm="1">
        <f t="array" ref="S594">IFERROR(INDEX(Forecast_Capex_Input!P$12:P$286,$Z594),0)</f>
        <v>0</v>
      </c>
      <c r="T594" s="150" t="str" cm="1">
        <f t="array" aca="1" ref="T594" ca="1">IFERROR(INDEX(General!$K$91:$K$110,$AC594),NA)</f>
        <v>N/A</v>
      </c>
      <c r="U594" s="43" cm="1">
        <f t="array" aca="1" ref="U594" ca="1">IFERROR(
IF($F594=General!$E$25,INDEX(Forecast_Capex_Input!S$12:S$286,$Z594),
INDEX(Forecast_Capex_Input!T$12:T$286,$Z594)),0)</f>
        <v>0</v>
      </c>
      <c r="V594" s="82" t="b">
        <f>IFERROR(INDEX(Overheads!$T$19:$T$26,MATCH($I594,Overheads!$E$19:$E$26,0)),FALSE)</f>
        <v>0</v>
      </c>
      <c r="W594" s="209" cm="1">
        <f t="array" ref="W594">IFERROR(
INDEX(Forecast_Capex_Input!CN$12:CN$286,$Z594),0)</f>
        <v>0</v>
      </c>
      <c r="X594" s="209">
        <f>IFERROR(
MATCH($W594,General!$L$39:$S$39,0),1)</f>
        <v>1</v>
      </c>
      <c r="Z594" s="28" t="str">
        <f>IFERROR(
IF(MATCH($C594,Forecast_Capex_Input!$CI$12:$CI$286,1)+1&gt;MAX(Forecast_Capex_Input!$C$12:$C$286),NA,
MATCH($C594,Forecast_Capex_Input!$CI$12:$CI$286,1)+1),1)</f>
        <v>N/A</v>
      </c>
      <c r="AA594" s="28" t="str" cm="1">
        <f t="array" aca="1" ref="AA594" ca="1">IFERROR(
IF(Z593&lt;&gt;Z594,1,
IF(COUNTIF(OFFSET(AA593,0,0,-INDEX(Forecast_Capex_Input!$CG$12:$CG$286,$Z594)),AA593)=INDEX(Forecast_Capex_Input!$CG$12:$CG$286,$Z594),AA593+1,AA593)),NA)</f>
        <v>N/A</v>
      </c>
      <c r="AB594" s="28" t="str" cm="1">
        <f t="array" ref="AB594">IFERROR($C594-IF($Z594=1,1,INDEX(Forecast_Capex_Input!$CI$12:$CI$286,$Z594-1))+1,NA)</f>
        <v>N/A</v>
      </c>
      <c r="AC594" s="28" t="str" cm="1">
        <f t="array" aca="1" ref="AC594" ca="1">IFERROR(IF(AA594=1,
INDEX(Forecast_Capex_Input!$AI$10:$BB$10,SMALL(IF(INDEX(Forecast_Capex_Input!$AI$12:$BB$286,$Z594,0)&gt;0,COLUMN(Forecast_Capex_Input!$AI$10:$BB$10)-COLUMN(Forecast_Capex_Input!$AI$12)+1),ROWS(OFFSET(AC593,0,0,-$AB594)))),
OFFSET(AC593,-INDEX(Forecast_Capex_Input!$CG$12:$CG$286,$Z594)+1,0)),NA)</f>
        <v>N/A</v>
      </c>
      <c r="AD594" s="28" t="str">
        <f t="shared" ca="1" si="57"/>
        <v>N/A</v>
      </c>
      <c r="AE594" s="82" t="b">
        <f t="shared" si="61"/>
        <v>0</v>
      </c>
      <c r="AF594" s="78" t="b">
        <v>0</v>
      </c>
      <c r="AG594" s="82" t="b">
        <f t="shared" si="58"/>
        <v>1</v>
      </c>
      <c r="AI594" s="55">
        <v>0</v>
      </c>
      <c r="AJ594" s="55">
        <v>0</v>
      </c>
      <c r="AK594" s="55">
        <v>0</v>
      </c>
      <c r="AL594" s="55">
        <v>0</v>
      </c>
      <c r="AM594" s="55">
        <v>0</v>
      </c>
      <c r="AN594" s="135">
        <v>0</v>
      </c>
      <c r="AP594" s="55">
        <v>0</v>
      </c>
      <c r="AQ594" s="55">
        <v>0</v>
      </c>
      <c r="AR594" s="55">
        <v>0</v>
      </c>
      <c r="AS594" s="55">
        <v>0</v>
      </c>
      <c r="AT594" s="55">
        <v>0</v>
      </c>
      <c r="AU594" s="135">
        <v>0</v>
      </c>
      <c r="AW594" s="55">
        <v>0</v>
      </c>
      <c r="AX594" s="55">
        <v>0</v>
      </c>
      <c r="AY594" s="55">
        <v>0</v>
      </c>
      <c r="AZ594" s="55">
        <v>0</v>
      </c>
      <c r="BA594" s="55">
        <v>0</v>
      </c>
      <c r="BB594" s="135">
        <v>0</v>
      </c>
      <c r="BD594" s="55">
        <v>0</v>
      </c>
      <c r="BE594" s="55">
        <v>0</v>
      </c>
      <c r="BF594" s="55">
        <v>0</v>
      </c>
      <c r="BG594" s="55">
        <v>0</v>
      </c>
      <c r="BH594" s="55">
        <v>0</v>
      </c>
      <c r="BI594" s="135">
        <v>0</v>
      </c>
      <c r="BK594" s="55">
        <v>0</v>
      </c>
      <c r="BL594" s="55">
        <v>0</v>
      </c>
      <c r="BM594" s="55">
        <v>0</v>
      </c>
      <c r="BN594" s="55">
        <v>0</v>
      </c>
      <c r="BO594" s="55">
        <v>0</v>
      </c>
      <c r="BP594" s="135">
        <v>0</v>
      </c>
      <c r="BR594" s="147">
        <v>0</v>
      </c>
      <c r="BS594" s="147">
        <v>0</v>
      </c>
      <c r="BT594" s="147">
        <v>0</v>
      </c>
      <c r="BU594" s="147">
        <v>0</v>
      </c>
      <c r="BV594" s="147">
        <v>0</v>
      </c>
      <c r="BX594" s="55">
        <v>0</v>
      </c>
      <c r="BY594" s="55">
        <v>0</v>
      </c>
      <c r="BZ594" s="55">
        <v>0</v>
      </c>
      <c r="CA594" s="55">
        <v>0</v>
      </c>
      <c r="CB594" s="55">
        <v>0</v>
      </c>
      <c r="CC594" s="135">
        <v>0</v>
      </c>
      <c r="CE594" s="55">
        <v>0</v>
      </c>
      <c r="CF594" s="55">
        <v>0</v>
      </c>
      <c r="CG594" s="55">
        <v>0</v>
      </c>
      <c r="CH594" s="55">
        <v>0</v>
      </c>
      <c r="CI594" s="55">
        <v>0</v>
      </c>
      <c r="CJ594" s="135">
        <v>0</v>
      </c>
      <c r="CL594" s="55">
        <v>0</v>
      </c>
      <c r="CM594" s="55">
        <v>0</v>
      </c>
      <c r="CN594" s="55">
        <v>0</v>
      </c>
      <c r="CO594" s="55">
        <v>0</v>
      </c>
      <c r="CP594" s="55">
        <v>0</v>
      </c>
      <c r="CQ594" s="135">
        <v>0</v>
      </c>
      <c r="CS594" s="67">
        <v>0</v>
      </c>
      <c r="CT594" s="67">
        <v>0</v>
      </c>
      <c r="CU594" s="67">
        <v>0</v>
      </c>
      <c r="CV594" s="67">
        <v>0</v>
      </c>
      <c r="CW594" s="67">
        <v>0</v>
      </c>
      <c r="CX594" s="135">
        <v>0</v>
      </c>
      <c r="CZ594" s="55">
        <v>0</v>
      </c>
      <c r="DA594" s="55">
        <v>0</v>
      </c>
      <c r="DB594" s="55">
        <v>0</v>
      </c>
      <c r="DC594" s="55">
        <v>0</v>
      </c>
      <c r="DD594" s="55">
        <v>0</v>
      </c>
      <c r="DE594" s="135">
        <v>0</v>
      </c>
      <c r="DG594" s="43" t="b" cm="1">
        <f t="array" aca="1" ref="DG594" ca="1">OR($G594=Forecast_Capex_Input!$BF$8:$BF$10)</f>
        <v>0</v>
      </c>
      <c r="DH594" s="43" cm="1">
        <f t="array" aca="1" ref="DH594" ca="1">IFERROR(INDEX(Forecast_Capex_Input!BG$12:BG$286,$Z594)
*(INDEX(Forecast_Capex_Input!$H$12:$H$286,$Z594)=Repex),0)
*$DG594</f>
        <v>0</v>
      </c>
      <c r="DI594" s="43" cm="1">
        <f t="array" aca="1" ref="DI594" ca="1">IFERROR(INDEX(Forecast_Capex_Input!BH$12:BH$286,$Z594)
*(INDEX(Forecast_Capex_Input!$H$12:$H$286,$Z594)=Repex),0)
*$DG594</f>
        <v>0</v>
      </c>
      <c r="DJ594" s="43" cm="1">
        <f t="array" aca="1" ref="DJ594" ca="1">IFERROR(INDEX(Forecast_Capex_Input!BI$12:BI$286,$Z594)
*(INDEX(Forecast_Capex_Input!$H$12:$H$286,$Z594)=Repex),0)
*$DG594</f>
        <v>0</v>
      </c>
      <c r="DK594" s="43" cm="1">
        <f t="array" aca="1" ref="DK594" ca="1">IFERROR(INDEX(Forecast_Capex_Input!BJ$12:BJ$286,$Z594)
*(INDEX(Forecast_Capex_Input!$H$12:$H$286,$Z594)=Repex),0)
*$DG594</f>
        <v>0</v>
      </c>
      <c r="DL594" s="43" cm="1">
        <f t="array" aca="1" ref="DL594" ca="1">IFERROR(INDEX(Forecast_Capex_Input!BK$12:BK$286,$Z594)
*(INDEX(Forecast_Capex_Input!$H$12:$H$286,$Z594)=Repex),0)
*$DG594</f>
        <v>0</v>
      </c>
      <c r="DM594" s="43" cm="1">
        <f t="array" aca="1" ref="DM594" ca="1">IFERROR(INDEX(Forecast_Capex_Input!BL$12:BL$286,$Z594)
*(INDEX(Forecast_Capex_Input!$H$12:$H$286,$Z594)=Repex),0)
*$DG594</f>
        <v>0</v>
      </c>
      <c r="DO594" s="43" t="b" cm="1">
        <f t="array" aca="1" ref="DO594" ca="1">OR($G594=Forecast_Capex_Input!$BN$8:$BN$9)</f>
        <v>0</v>
      </c>
      <c r="DP594" s="43" cm="1">
        <f t="array" aca="1" ref="DP594" ca="1">IFERROR(INDEX(Forecast_Capex_Input!BO$12:BO$286,$Z594)
*(INDEX(Forecast_Capex_Input!$H$12:$H$286,$Z594)=Repex),0)
*$DO594</f>
        <v>0</v>
      </c>
      <c r="DQ594" s="43" cm="1">
        <f t="array" aca="1" ref="DQ594" ca="1">IFERROR(INDEX(Forecast_Capex_Input!BP$12:BP$286,$Z594)
*(INDEX(Forecast_Capex_Input!$H$12:$H$286,$Z594)=Repex),0)
*$DO594</f>
        <v>0</v>
      </c>
      <c r="DR594" s="43" cm="1">
        <f t="array" aca="1" ref="DR594" ca="1">IFERROR(INDEX(Forecast_Capex_Input!BQ$12:BQ$286,$Z594)
*(INDEX(Forecast_Capex_Input!$H$12:$H$286,$Z594)=Repex),0)
*$DO594</f>
        <v>0</v>
      </c>
      <c r="DS594" s="43" cm="1">
        <f t="array" aca="1" ref="DS594" ca="1">IFERROR(INDEX(Forecast_Capex_Input!BR$12:BR$286,$Z594)
*(INDEX(Forecast_Capex_Input!$H$12:$H$286,$Z594)=Repex),0)
*$DO594</f>
        <v>0</v>
      </c>
      <c r="DT594" s="43" cm="1">
        <f t="array" aca="1" ref="DT594" ca="1">IFERROR(INDEX(Forecast_Capex_Input!BS$12:BS$286,$Z594)
*(INDEX(Forecast_Capex_Input!$H$12:$H$286,$Z594)=Repex),0)
*$DO594</f>
        <v>0</v>
      </c>
      <c r="DV594" s="43" t="b" cm="1">
        <f t="array" aca="1" ref="DV594" ca="1">OR($G594=Forecast_Capex_Input!$BU$8:$BU$10)</f>
        <v>0</v>
      </c>
      <c r="DW594" s="43" cm="1">
        <f t="array" aca="1" ref="DW594" ca="1">IFERROR(INDEX(Forecast_Capex_Input!BV$12:BV$286,$Z594)
*(INDEX(Forecast_Capex_Input!$H$12:$H$286,$Z594)=Repex),0)
*$DV594</f>
        <v>0</v>
      </c>
      <c r="DX594" s="43" cm="1">
        <f t="array" aca="1" ref="DX594" ca="1">IFERROR(INDEX(Forecast_Capex_Input!BW$12:BW$286,$Z594)
*(INDEX(Forecast_Capex_Input!$H$12:$H$286,$Z594)=Repex),0)
*$DV594</f>
        <v>0</v>
      </c>
      <c r="DY594" s="43" cm="1">
        <f t="array" aca="1" ref="DY594" ca="1">IFERROR(INDEX(Forecast_Capex_Input!BX$12:BX$286,$Z594)
*(INDEX(Forecast_Capex_Input!$H$12:$H$286,$Z594)=Repex),0)
*$DV594</f>
        <v>0</v>
      </c>
      <c r="DZ594" s="43" cm="1">
        <f t="array" aca="1" ref="DZ594" ca="1">IFERROR(INDEX(Forecast_Capex_Input!BY$12:BY$286,$Z594)
*(INDEX(Forecast_Capex_Input!$H$12:$H$286,$Z594)=Repex),0)
*$DV594</f>
        <v>0</v>
      </c>
      <c r="EA594" s="43" cm="1">
        <f t="array" aca="1" ref="EA594" ca="1">IFERROR(INDEX(Forecast_Capex_Input!BZ$12:BZ$286,$Z594)
*(INDEX(Forecast_Capex_Input!$H$12:$H$286,$Z594)=Repex),0)
*$DV594</f>
        <v>0</v>
      </c>
      <c r="EB594" s="43" cm="1">
        <f t="array" aca="1" ref="EB594" ca="1">IFERROR(INDEX(Forecast_Capex_Input!CA$12:CA$286,$Z594)
*(INDEX(Forecast_Capex_Input!$H$12:$H$286,$Z594)=Repex),0)
*$DV594</f>
        <v>0</v>
      </c>
      <c r="EC594" s="43" cm="1">
        <f t="array" aca="1" ref="EC594" ca="1">IFERROR(INDEX(Forecast_Capex_Input!CB$12:CB$286,$Z594)
*(INDEX(Forecast_Capex_Input!$H$12:$H$286,$Z594)=Repex),0)
*$DV594</f>
        <v>0</v>
      </c>
      <c r="ED594" s="43" cm="1">
        <f t="array" aca="1" ref="ED594" ca="1">IFERROR(INDEX(Forecast_Capex_Input!CC$12:CC$286,$Z594)
*(INDEX(Forecast_Capex_Input!$H$12:$H$286,$Z594)=Repex),0)
*$DV594</f>
        <v>0</v>
      </c>
      <c r="EF594" s="86" t="str">
        <f t="shared" si="59"/>
        <v>N/A</v>
      </c>
      <c r="EG594" s="28" t="str">
        <f>IFERROR(RANK(EF594,EF$11:EF$1010,0)+COUNTIF(EF$11:EF594,EF594)-1,NA)</f>
        <v>N/A</v>
      </c>
    </row>
    <row r="595" spans="3:137" x14ac:dyDescent="0.2">
      <c r="C595" s="28">
        <f t="shared" si="60"/>
        <v>585</v>
      </c>
      <c r="D595" s="9" t="str" cm="1">
        <f t="array" ref="D595">IFERROR(INDEX(Forecast_Capex_Input!$D$12:$D$286,$Z595),NA)</f>
        <v>N/A</v>
      </c>
      <c r="E595" s="24" t="str" cm="1">
        <f t="array" ref="E595">IF($Z595=NA,NA,INDEX(Forecast_Capex_Input!$E$12:$E$286,$Z595))</f>
        <v>N/A</v>
      </c>
      <c r="F595" s="9" t="str" cm="1">
        <f t="array" aca="1" ref="F595" ca="1">IFERROR(INDEX(General!$E$25:$E$26,$AA595),NA)</f>
        <v>N/A</v>
      </c>
      <c r="G595" s="9" t="str" cm="1">
        <f t="array" aca="1" ref="G595" ca="1">IFERROR(INDEX(Forecast_Capex_Input!$AI$11:$BB$11,$AC595),NA)</f>
        <v>N/A</v>
      </c>
      <c r="H595" s="50" t="str" cm="1">
        <f t="array" aca="1" ref="H595" ca="1">IFERROR(INDEX(Forecast_Capex_Input!$AI$12:$BB$286,$Z595,$AC595),NA)</f>
        <v>N/A</v>
      </c>
      <c r="I595" s="150" t="str" cm="1">
        <f t="array" ref="I595">IFERROR(INDEX(Forecast_Capex_Input!$F$12:$F$286,$Z595),NA)</f>
        <v>N/A</v>
      </c>
      <c r="J595" s="150" t="str" cm="1">
        <f t="array" ref="J595">IFERROR(INDEX(Forecast_Capex_Input!G$12:G$286,$Z595),NA)</f>
        <v>N/A</v>
      </c>
      <c r="K595" s="150" t="str" cm="1">
        <f t="array" ref="K595">IFERROR(INDEX(Forecast_Capex_Input!H$12:H$286,$Z595),NA)</f>
        <v>N/A</v>
      </c>
      <c r="L595" s="150" t="str" cm="1">
        <f t="array" ref="L595">IFERROR(INDEX(Forecast_Capex_Input!I$12:I$286,$Z595),NA)</f>
        <v>N/A</v>
      </c>
      <c r="M595" s="150" t="str" cm="1">
        <f t="array" ref="M595">IFERROR(INDEX(Forecast_Capex_Input!J$12:J$286,$Z595),NA)</f>
        <v>N/A</v>
      </c>
      <c r="N595" s="150" t="str" cm="1">
        <f t="array" ref="N595">IFERROR(INDEX(Forecast_Capex_Input!K$12:K$286,$Z595),NA)</f>
        <v>N/A</v>
      </c>
      <c r="O595" s="150" t="str" cm="1">
        <f t="array" ref="O595">IFERROR(INDEX(Forecast_Capex_Input!L$12:L$286,$Z595),NA)</f>
        <v>N/A</v>
      </c>
      <c r="P595" s="150" t="str" cm="1">
        <f t="array" ref="P595">IFERROR(INDEX(Forecast_Capex_Input!M$12:M$286,$Z595),NA)</f>
        <v>N/A</v>
      </c>
      <c r="Q595" s="24" t="str" cm="1">
        <f t="array" ref="Q595">IFERROR(INDEX(Forecast_Capex_Input!N$12:N$286,$Z595),NA)</f>
        <v>N/A</v>
      </c>
      <c r="R595" s="190" cm="1">
        <f t="array" ref="R595">IFERROR(INDEX(Forecast_Capex_Input!O$12:O$286,$Z595),0)</f>
        <v>0</v>
      </c>
      <c r="S595" s="24" cm="1">
        <f t="array" ref="S595">IFERROR(INDEX(Forecast_Capex_Input!P$12:P$286,$Z595),0)</f>
        <v>0</v>
      </c>
      <c r="T595" s="150" t="str" cm="1">
        <f t="array" aca="1" ref="T595" ca="1">IFERROR(INDEX(General!$K$91:$K$110,$AC595),NA)</f>
        <v>N/A</v>
      </c>
      <c r="U595" s="43" cm="1">
        <f t="array" aca="1" ref="U595" ca="1">IFERROR(
IF($F595=General!$E$25,INDEX(Forecast_Capex_Input!S$12:S$286,$Z595),
INDEX(Forecast_Capex_Input!T$12:T$286,$Z595)),0)</f>
        <v>0</v>
      </c>
      <c r="V595" s="82" t="b">
        <f>IFERROR(INDEX(Overheads!$T$19:$T$26,MATCH($I595,Overheads!$E$19:$E$26,0)),FALSE)</f>
        <v>0</v>
      </c>
      <c r="W595" s="209" cm="1">
        <f t="array" ref="W595">IFERROR(
INDEX(Forecast_Capex_Input!CN$12:CN$286,$Z595),0)</f>
        <v>0</v>
      </c>
      <c r="X595" s="209">
        <f>IFERROR(
MATCH($W595,General!$L$39:$S$39,0),1)</f>
        <v>1</v>
      </c>
      <c r="Z595" s="28" t="str">
        <f>IFERROR(
IF(MATCH($C595,Forecast_Capex_Input!$CI$12:$CI$286,1)+1&gt;MAX(Forecast_Capex_Input!$C$12:$C$286),NA,
MATCH($C595,Forecast_Capex_Input!$CI$12:$CI$286,1)+1),1)</f>
        <v>N/A</v>
      </c>
      <c r="AA595" s="28" t="str" cm="1">
        <f t="array" aca="1" ref="AA595" ca="1">IFERROR(
IF(Z594&lt;&gt;Z595,1,
IF(COUNTIF(OFFSET(AA594,0,0,-INDEX(Forecast_Capex_Input!$CG$12:$CG$286,$Z595)),AA594)=INDEX(Forecast_Capex_Input!$CG$12:$CG$286,$Z595),AA594+1,AA594)),NA)</f>
        <v>N/A</v>
      </c>
      <c r="AB595" s="28" t="str" cm="1">
        <f t="array" ref="AB595">IFERROR($C595-IF($Z595=1,1,INDEX(Forecast_Capex_Input!$CI$12:$CI$286,$Z595-1))+1,NA)</f>
        <v>N/A</v>
      </c>
      <c r="AC595" s="28" t="str" cm="1">
        <f t="array" aca="1" ref="AC595" ca="1">IFERROR(IF(AA595=1,
INDEX(Forecast_Capex_Input!$AI$10:$BB$10,SMALL(IF(INDEX(Forecast_Capex_Input!$AI$12:$BB$286,$Z595,0)&gt;0,COLUMN(Forecast_Capex_Input!$AI$10:$BB$10)-COLUMN(Forecast_Capex_Input!$AI$12)+1),ROWS(OFFSET(AC594,0,0,-$AB595)))),
OFFSET(AC594,-INDEX(Forecast_Capex_Input!$CG$12:$CG$286,$Z595)+1,0)),NA)</f>
        <v>N/A</v>
      </c>
      <c r="AD595" s="28" t="str">
        <f t="shared" ca="1" si="57"/>
        <v>N/A</v>
      </c>
      <c r="AE595" s="82" t="b">
        <f t="shared" si="61"/>
        <v>0</v>
      </c>
      <c r="AF595" s="78" t="b">
        <v>0</v>
      </c>
      <c r="AG595" s="82" t="b">
        <f t="shared" si="58"/>
        <v>1</v>
      </c>
      <c r="AI595" s="55">
        <v>0</v>
      </c>
      <c r="AJ595" s="55">
        <v>0</v>
      </c>
      <c r="AK595" s="55">
        <v>0</v>
      </c>
      <c r="AL595" s="55">
        <v>0</v>
      </c>
      <c r="AM595" s="55">
        <v>0</v>
      </c>
      <c r="AN595" s="135">
        <v>0</v>
      </c>
      <c r="AP595" s="55">
        <v>0</v>
      </c>
      <c r="AQ595" s="55">
        <v>0</v>
      </c>
      <c r="AR595" s="55">
        <v>0</v>
      </c>
      <c r="AS595" s="55">
        <v>0</v>
      </c>
      <c r="AT595" s="55">
        <v>0</v>
      </c>
      <c r="AU595" s="135">
        <v>0</v>
      </c>
      <c r="AW595" s="55">
        <v>0</v>
      </c>
      <c r="AX595" s="55">
        <v>0</v>
      </c>
      <c r="AY595" s="55">
        <v>0</v>
      </c>
      <c r="AZ595" s="55">
        <v>0</v>
      </c>
      <c r="BA595" s="55">
        <v>0</v>
      </c>
      <c r="BB595" s="135">
        <v>0</v>
      </c>
      <c r="BD595" s="55">
        <v>0</v>
      </c>
      <c r="BE595" s="55">
        <v>0</v>
      </c>
      <c r="BF595" s="55">
        <v>0</v>
      </c>
      <c r="BG595" s="55">
        <v>0</v>
      </c>
      <c r="BH595" s="55">
        <v>0</v>
      </c>
      <c r="BI595" s="135">
        <v>0</v>
      </c>
      <c r="BK595" s="55">
        <v>0</v>
      </c>
      <c r="BL595" s="55">
        <v>0</v>
      </c>
      <c r="BM595" s="55">
        <v>0</v>
      </c>
      <c r="BN595" s="55">
        <v>0</v>
      </c>
      <c r="BO595" s="55">
        <v>0</v>
      </c>
      <c r="BP595" s="135">
        <v>0</v>
      </c>
      <c r="BR595" s="147">
        <v>0</v>
      </c>
      <c r="BS595" s="147">
        <v>0</v>
      </c>
      <c r="BT595" s="147">
        <v>0</v>
      </c>
      <c r="BU595" s="147">
        <v>0</v>
      </c>
      <c r="BV595" s="147">
        <v>0</v>
      </c>
      <c r="BX595" s="55">
        <v>0</v>
      </c>
      <c r="BY595" s="55">
        <v>0</v>
      </c>
      <c r="BZ595" s="55">
        <v>0</v>
      </c>
      <c r="CA595" s="55">
        <v>0</v>
      </c>
      <c r="CB595" s="55">
        <v>0</v>
      </c>
      <c r="CC595" s="135">
        <v>0</v>
      </c>
      <c r="CE595" s="55">
        <v>0</v>
      </c>
      <c r="CF595" s="55">
        <v>0</v>
      </c>
      <c r="CG595" s="55">
        <v>0</v>
      </c>
      <c r="CH595" s="55">
        <v>0</v>
      </c>
      <c r="CI595" s="55">
        <v>0</v>
      </c>
      <c r="CJ595" s="135">
        <v>0</v>
      </c>
      <c r="CL595" s="55">
        <v>0</v>
      </c>
      <c r="CM595" s="55">
        <v>0</v>
      </c>
      <c r="CN595" s="55">
        <v>0</v>
      </c>
      <c r="CO595" s="55">
        <v>0</v>
      </c>
      <c r="CP595" s="55">
        <v>0</v>
      </c>
      <c r="CQ595" s="135">
        <v>0</v>
      </c>
      <c r="CS595" s="67">
        <v>0</v>
      </c>
      <c r="CT595" s="67">
        <v>0</v>
      </c>
      <c r="CU595" s="67">
        <v>0</v>
      </c>
      <c r="CV595" s="67">
        <v>0</v>
      </c>
      <c r="CW595" s="67">
        <v>0</v>
      </c>
      <c r="CX595" s="135">
        <v>0</v>
      </c>
      <c r="CZ595" s="55">
        <v>0</v>
      </c>
      <c r="DA595" s="55">
        <v>0</v>
      </c>
      <c r="DB595" s="55">
        <v>0</v>
      </c>
      <c r="DC595" s="55">
        <v>0</v>
      </c>
      <c r="DD595" s="55">
        <v>0</v>
      </c>
      <c r="DE595" s="135">
        <v>0</v>
      </c>
      <c r="DG595" s="43" t="b" cm="1">
        <f t="array" aca="1" ref="DG595" ca="1">OR($G595=Forecast_Capex_Input!$BF$8:$BF$10)</f>
        <v>0</v>
      </c>
      <c r="DH595" s="43" cm="1">
        <f t="array" aca="1" ref="DH595" ca="1">IFERROR(INDEX(Forecast_Capex_Input!BG$12:BG$286,$Z595)
*(INDEX(Forecast_Capex_Input!$H$12:$H$286,$Z595)=Repex),0)
*$DG595</f>
        <v>0</v>
      </c>
      <c r="DI595" s="43" cm="1">
        <f t="array" aca="1" ref="DI595" ca="1">IFERROR(INDEX(Forecast_Capex_Input!BH$12:BH$286,$Z595)
*(INDEX(Forecast_Capex_Input!$H$12:$H$286,$Z595)=Repex),0)
*$DG595</f>
        <v>0</v>
      </c>
      <c r="DJ595" s="43" cm="1">
        <f t="array" aca="1" ref="DJ595" ca="1">IFERROR(INDEX(Forecast_Capex_Input!BI$12:BI$286,$Z595)
*(INDEX(Forecast_Capex_Input!$H$12:$H$286,$Z595)=Repex),0)
*$DG595</f>
        <v>0</v>
      </c>
      <c r="DK595" s="43" cm="1">
        <f t="array" aca="1" ref="DK595" ca="1">IFERROR(INDEX(Forecast_Capex_Input!BJ$12:BJ$286,$Z595)
*(INDEX(Forecast_Capex_Input!$H$12:$H$286,$Z595)=Repex),0)
*$DG595</f>
        <v>0</v>
      </c>
      <c r="DL595" s="43" cm="1">
        <f t="array" aca="1" ref="DL595" ca="1">IFERROR(INDEX(Forecast_Capex_Input!BK$12:BK$286,$Z595)
*(INDEX(Forecast_Capex_Input!$H$12:$H$286,$Z595)=Repex),0)
*$DG595</f>
        <v>0</v>
      </c>
      <c r="DM595" s="43" cm="1">
        <f t="array" aca="1" ref="DM595" ca="1">IFERROR(INDEX(Forecast_Capex_Input!BL$12:BL$286,$Z595)
*(INDEX(Forecast_Capex_Input!$H$12:$H$286,$Z595)=Repex),0)
*$DG595</f>
        <v>0</v>
      </c>
      <c r="DO595" s="43" t="b" cm="1">
        <f t="array" aca="1" ref="DO595" ca="1">OR($G595=Forecast_Capex_Input!$BN$8:$BN$9)</f>
        <v>0</v>
      </c>
      <c r="DP595" s="43" cm="1">
        <f t="array" aca="1" ref="DP595" ca="1">IFERROR(INDEX(Forecast_Capex_Input!BO$12:BO$286,$Z595)
*(INDEX(Forecast_Capex_Input!$H$12:$H$286,$Z595)=Repex),0)
*$DO595</f>
        <v>0</v>
      </c>
      <c r="DQ595" s="43" cm="1">
        <f t="array" aca="1" ref="DQ595" ca="1">IFERROR(INDEX(Forecast_Capex_Input!BP$12:BP$286,$Z595)
*(INDEX(Forecast_Capex_Input!$H$12:$H$286,$Z595)=Repex),0)
*$DO595</f>
        <v>0</v>
      </c>
      <c r="DR595" s="43" cm="1">
        <f t="array" aca="1" ref="DR595" ca="1">IFERROR(INDEX(Forecast_Capex_Input!BQ$12:BQ$286,$Z595)
*(INDEX(Forecast_Capex_Input!$H$12:$H$286,$Z595)=Repex),0)
*$DO595</f>
        <v>0</v>
      </c>
      <c r="DS595" s="43" cm="1">
        <f t="array" aca="1" ref="DS595" ca="1">IFERROR(INDEX(Forecast_Capex_Input!BR$12:BR$286,$Z595)
*(INDEX(Forecast_Capex_Input!$H$12:$H$286,$Z595)=Repex),0)
*$DO595</f>
        <v>0</v>
      </c>
      <c r="DT595" s="43" cm="1">
        <f t="array" aca="1" ref="DT595" ca="1">IFERROR(INDEX(Forecast_Capex_Input!BS$12:BS$286,$Z595)
*(INDEX(Forecast_Capex_Input!$H$12:$H$286,$Z595)=Repex),0)
*$DO595</f>
        <v>0</v>
      </c>
      <c r="DV595" s="43" t="b" cm="1">
        <f t="array" aca="1" ref="DV595" ca="1">OR($G595=Forecast_Capex_Input!$BU$8:$BU$10)</f>
        <v>0</v>
      </c>
      <c r="DW595" s="43" cm="1">
        <f t="array" aca="1" ref="DW595" ca="1">IFERROR(INDEX(Forecast_Capex_Input!BV$12:BV$286,$Z595)
*(INDEX(Forecast_Capex_Input!$H$12:$H$286,$Z595)=Repex),0)
*$DV595</f>
        <v>0</v>
      </c>
      <c r="DX595" s="43" cm="1">
        <f t="array" aca="1" ref="DX595" ca="1">IFERROR(INDEX(Forecast_Capex_Input!BW$12:BW$286,$Z595)
*(INDEX(Forecast_Capex_Input!$H$12:$H$286,$Z595)=Repex),0)
*$DV595</f>
        <v>0</v>
      </c>
      <c r="DY595" s="43" cm="1">
        <f t="array" aca="1" ref="DY595" ca="1">IFERROR(INDEX(Forecast_Capex_Input!BX$12:BX$286,$Z595)
*(INDEX(Forecast_Capex_Input!$H$12:$H$286,$Z595)=Repex),0)
*$DV595</f>
        <v>0</v>
      </c>
      <c r="DZ595" s="43" cm="1">
        <f t="array" aca="1" ref="DZ595" ca="1">IFERROR(INDEX(Forecast_Capex_Input!BY$12:BY$286,$Z595)
*(INDEX(Forecast_Capex_Input!$H$12:$H$286,$Z595)=Repex),0)
*$DV595</f>
        <v>0</v>
      </c>
      <c r="EA595" s="43" cm="1">
        <f t="array" aca="1" ref="EA595" ca="1">IFERROR(INDEX(Forecast_Capex_Input!BZ$12:BZ$286,$Z595)
*(INDEX(Forecast_Capex_Input!$H$12:$H$286,$Z595)=Repex),0)
*$DV595</f>
        <v>0</v>
      </c>
      <c r="EB595" s="43" cm="1">
        <f t="array" aca="1" ref="EB595" ca="1">IFERROR(INDEX(Forecast_Capex_Input!CA$12:CA$286,$Z595)
*(INDEX(Forecast_Capex_Input!$H$12:$H$286,$Z595)=Repex),0)
*$DV595</f>
        <v>0</v>
      </c>
      <c r="EC595" s="43" cm="1">
        <f t="array" aca="1" ref="EC595" ca="1">IFERROR(INDEX(Forecast_Capex_Input!CB$12:CB$286,$Z595)
*(INDEX(Forecast_Capex_Input!$H$12:$H$286,$Z595)=Repex),0)
*$DV595</f>
        <v>0</v>
      </c>
      <c r="ED595" s="43" cm="1">
        <f t="array" aca="1" ref="ED595" ca="1">IFERROR(INDEX(Forecast_Capex_Input!CC$12:CC$286,$Z595)
*(INDEX(Forecast_Capex_Input!$H$12:$H$286,$Z595)=Repex),0)
*$DV595</f>
        <v>0</v>
      </c>
      <c r="EF595" s="86" t="str">
        <f t="shared" si="59"/>
        <v>N/A</v>
      </c>
      <c r="EG595" s="28" t="str">
        <f>IFERROR(RANK(EF595,EF$11:EF$1010,0)+COUNTIF(EF$11:EF595,EF595)-1,NA)</f>
        <v>N/A</v>
      </c>
    </row>
    <row r="596" spans="3:137" x14ac:dyDescent="0.2">
      <c r="C596" s="28">
        <f t="shared" si="60"/>
        <v>586</v>
      </c>
      <c r="D596" s="9" t="str" cm="1">
        <f t="array" ref="D596">IFERROR(INDEX(Forecast_Capex_Input!$D$12:$D$286,$Z596),NA)</f>
        <v>N/A</v>
      </c>
      <c r="E596" s="24" t="str" cm="1">
        <f t="array" ref="E596">IF($Z596=NA,NA,INDEX(Forecast_Capex_Input!$E$12:$E$286,$Z596))</f>
        <v>N/A</v>
      </c>
      <c r="F596" s="9" t="str" cm="1">
        <f t="array" aca="1" ref="F596" ca="1">IFERROR(INDEX(General!$E$25:$E$26,$AA596),NA)</f>
        <v>N/A</v>
      </c>
      <c r="G596" s="9" t="str" cm="1">
        <f t="array" aca="1" ref="G596" ca="1">IFERROR(INDEX(Forecast_Capex_Input!$AI$11:$BB$11,$AC596),NA)</f>
        <v>N/A</v>
      </c>
      <c r="H596" s="50" t="str" cm="1">
        <f t="array" aca="1" ref="H596" ca="1">IFERROR(INDEX(Forecast_Capex_Input!$AI$12:$BB$286,$Z596,$AC596),NA)</f>
        <v>N/A</v>
      </c>
      <c r="I596" s="150" t="str" cm="1">
        <f t="array" ref="I596">IFERROR(INDEX(Forecast_Capex_Input!$F$12:$F$286,$Z596),NA)</f>
        <v>N/A</v>
      </c>
      <c r="J596" s="150" t="str" cm="1">
        <f t="array" ref="J596">IFERROR(INDEX(Forecast_Capex_Input!G$12:G$286,$Z596),NA)</f>
        <v>N/A</v>
      </c>
      <c r="K596" s="150" t="str" cm="1">
        <f t="array" ref="K596">IFERROR(INDEX(Forecast_Capex_Input!H$12:H$286,$Z596),NA)</f>
        <v>N/A</v>
      </c>
      <c r="L596" s="150" t="str" cm="1">
        <f t="array" ref="L596">IFERROR(INDEX(Forecast_Capex_Input!I$12:I$286,$Z596),NA)</f>
        <v>N/A</v>
      </c>
      <c r="M596" s="150" t="str" cm="1">
        <f t="array" ref="M596">IFERROR(INDEX(Forecast_Capex_Input!J$12:J$286,$Z596),NA)</f>
        <v>N/A</v>
      </c>
      <c r="N596" s="150" t="str" cm="1">
        <f t="array" ref="N596">IFERROR(INDEX(Forecast_Capex_Input!K$12:K$286,$Z596),NA)</f>
        <v>N/A</v>
      </c>
      <c r="O596" s="150" t="str" cm="1">
        <f t="array" ref="O596">IFERROR(INDEX(Forecast_Capex_Input!L$12:L$286,$Z596),NA)</f>
        <v>N/A</v>
      </c>
      <c r="P596" s="150" t="str" cm="1">
        <f t="array" ref="P596">IFERROR(INDEX(Forecast_Capex_Input!M$12:M$286,$Z596),NA)</f>
        <v>N/A</v>
      </c>
      <c r="Q596" s="24" t="str" cm="1">
        <f t="array" ref="Q596">IFERROR(INDEX(Forecast_Capex_Input!N$12:N$286,$Z596),NA)</f>
        <v>N/A</v>
      </c>
      <c r="R596" s="190" cm="1">
        <f t="array" ref="R596">IFERROR(INDEX(Forecast_Capex_Input!O$12:O$286,$Z596),0)</f>
        <v>0</v>
      </c>
      <c r="S596" s="24" cm="1">
        <f t="array" ref="S596">IFERROR(INDEX(Forecast_Capex_Input!P$12:P$286,$Z596),0)</f>
        <v>0</v>
      </c>
      <c r="T596" s="150" t="str" cm="1">
        <f t="array" aca="1" ref="T596" ca="1">IFERROR(INDEX(General!$K$91:$K$110,$AC596),NA)</f>
        <v>N/A</v>
      </c>
      <c r="U596" s="43" cm="1">
        <f t="array" aca="1" ref="U596" ca="1">IFERROR(
IF($F596=General!$E$25,INDEX(Forecast_Capex_Input!S$12:S$286,$Z596),
INDEX(Forecast_Capex_Input!T$12:T$286,$Z596)),0)</f>
        <v>0</v>
      </c>
      <c r="V596" s="82" t="b">
        <f>IFERROR(INDEX(Overheads!$T$19:$T$26,MATCH($I596,Overheads!$E$19:$E$26,0)),FALSE)</f>
        <v>0</v>
      </c>
      <c r="W596" s="209" cm="1">
        <f t="array" ref="W596">IFERROR(
INDEX(Forecast_Capex_Input!CN$12:CN$286,$Z596),0)</f>
        <v>0</v>
      </c>
      <c r="X596" s="209">
        <f>IFERROR(
MATCH($W596,General!$L$39:$S$39,0),1)</f>
        <v>1</v>
      </c>
      <c r="Z596" s="28" t="str">
        <f>IFERROR(
IF(MATCH($C596,Forecast_Capex_Input!$CI$12:$CI$286,1)+1&gt;MAX(Forecast_Capex_Input!$C$12:$C$286),NA,
MATCH($C596,Forecast_Capex_Input!$CI$12:$CI$286,1)+1),1)</f>
        <v>N/A</v>
      </c>
      <c r="AA596" s="28" t="str" cm="1">
        <f t="array" aca="1" ref="AA596" ca="1">IFERROR(
IF(Z595&lt;&gt;Z596,1,
IF(COUNTIF(OFFSET(AA595,0,0,-INDEX(Forecast_Capex_Input!$CG$12:$CG$286,$Z596)),AA595)=INDEX(Forecast_Capex_Input!$CG$12:$CG$286,$Z596),AA595+1,AA595)),NA)</f>
        <v>N/A</v>
      </c>
      <c r="AB596" s="28" t="str" cm="1">
        <f t="array" ref="AB596">IFERROR($C596-IF($Z596=1,1,INDEX(Forecast_Capex_Input!$CI$12:$CI$286,$Z596-1))+1,NA)</f>
        <v>N/A</v>
      </c>
      <c r="AC596" s="28" t="str" cm="1">
        <f t="array" aca="1" ref="AC596" ca="1">IFERROR(IF(AA596=1,
INDEX(Forecast_Capex_Input!$AI$10:$BB$10,SMALL(IF(INDEX(Forecast_Capex_Input!$AI$12:$BB$286,$Z596,0)&gt;0,COLUMN(Forecast_Capex_Input!$AI$10:$BB$10)-COLUMN(Forecast_Capex_Input!$AI$12)+1),ROWS(OFFSET(AC595,0,0,-$AB596)))),
OFFSET(AC595,-INDEX(Forecast_Capex_Input!$CG$12:$CG$286,$Z596)+1,0)),NA)</f>
        <v>N/A</v>
      </c>
      <c r="AD596" s="28" t="str">
        <f t="shared" ca="1" si="57"/>
        <v>N/A</v>
      </c>
      <c r="AE596" s="82" t="b">
        <f t="shared" si="61"/>
        <v>0</v>
      </c>
      <c r="AF596" s="78" t="b">
        <v>0</v>
      </c>
      <c r="AG596" s="82" t="b">
        <f t="shared" si="58"/>
        <v>1</v>
      </c>
      <c r="AI596" s="55">
        <v>0</v>
      </c>
      <c r="AJ596" s="55">
        <v>0</v>
      </c>
      <c r="AK596" s="55">
        <v>0</v>
      </c>
      <c r="AL596" s="55">
        <v>0</v>
      </c>
      <c r="AM596" s="55">
        <v>0</v>
      </c>
      <c r="AN596" s="135">
        <v>0</v>
      </c>
      <c r="AP596" s="55">
        <v>0</v>
      </c>
      <c r="AQ596" s="55">
        <v>0</v>
      </c>
      <c r="AR596" s="55">
        <v>0</v>
      </c>
      <c r="AS596" s="55">
        <v>0</v>
      </c>
      <c r="AT596" s="55">
        <v>0</v>
      </c>
      <c r="AU596" s="135">
        <v>0</v>
      </c>
      <c r="AW596" s="55">
        <v>0</v>
      </c>
      <c r="AX596" s="55">
        <v>0</v>
      </c>
      <c r="AY596" s="55">
        <v>0</v>
      </c>
      <c r="AZ596" s="55">
        <v>0</v>
      </c>
      <c r="BA596" s="55">
        <v>0</v>
      </c>
      <c r="BB596" s="135">
        <v>0</v>
      </c>
      <c r="BD596" s="55">
        <v>0</v>
      </c>
      <c r="BE596" s="55">
        <v>0</v>
      </c>
      <c r="BF596" s="55">
        <v>0</v>
      </c>
      <c r="BG596" s="55">
        <v>0</v>
      </c>
      <c r="BH596" s="55">
        <v>0</v>
      </c>
      <c r="BI596" s="135">
        <v>0</v>
      </c>
      <c r="BK596" s="55">
        <v>0</v>
      </c>
      <c r="BL596" s="55">
        <v>0</v>
      </c>
      <c r="BM596" s="55">
        <v>0</v>
      </c>
      <c r="BN596" s="55">
        <v>0</v>
      </c>
      <c r="BO596" s="55">
        <v>0</v>
      </c>
      <c r="BP596" s="135">
        <v>0</v>
      </c>
      <c r="BR596" s="147">
        <v>0</v>
      </c>
      <c r="BS596" s="147">
        <v>0</v>
      </c>
      <c r="BT596" s="147">
        <v>0</v>
      </c>
      <c r="BU596" s="147">
        <v>0</v>
      </c>
      <c r="BV596" s="147">
        <v>0</v>
      </c>
      <c r="BX596" s="55">
        <v>0</v>
      </c>
      <c r="BY596" s="55">
        <v>0</v>
      </c>
      <c r="BZ596" s="55">
        <v>0</v>
      </c>
      <c r="CA596" s="55">
        <v>0</v>
      </c>
      <c r="CB596" s="55">
        <v>0</v>
      </c>
      <c r="CC596" s="135">
        <v>0</v>
      </c>
      <c r="CE596" s="55">
        <v>0</v>
      </c>
      <c r="CF596" s="55">
        <v>0</v>
      </c>
      <c r="CG596" s="55">
        <v>0</v>
      </c>
      <c r="CH596" s="55">
        <v>0</v>
      </c>
      <c r="CI596" s="55">
        <v>0</v>
      </c>
      <c r="CJ596" s="135">
        <v>0</v>
      </c>
      <c r="CL596" s="55">
        <v>0</v>
      </c>
      <c r="CM596" s="55">
        <v>0</v>
      </c>
      <c r="CN596" s="55">
        <v>0</v>
      </c>
      <c r="CO596" s="55">
        <v>0</v>
      </c>
      <c r="CP596" s="55">
        <v>0</v>
      </c>
      <c r="CQ596" s="135">
        <v>0</v>
      </c>
      <c r="CS596" s="67">
        <v>0</v>
      </c>
      <c r="CT596" s="67">
        <v>0</v>
      </c>
      <c r="CU596" s="67">
        <v>0</v>
      </c>
      <c r="CV596" s="67">
        <v>0</v>
      </c>
      <c r="CW596" s="67">
        <v>0</v>
      </c>
      <c r="CX596" s="135">
        <v>0</v>
      </c>
      <c r="CZ596" s="55">
        <v>0</v>
      </c>
      <c r="DA596" s="55">
        <v>0</v>
      </c>
      <c r="DB596" s="55">
        <v>0</v>
      </c>
      <c r="DC596" s="55">
        <v>0</v>
      </c>
      <c r="DD596" s="55">
        <v>0</v>
      </c>
      <c r="DE596" s="135">
        <v>0</v>
      </c>
      <c r="DG596" s="43" t="b" cm="1">
        <f t="array" aca="1" ref="DG596" ca="1">OR($G596=Forecast_Capex_Input!$BF$8:$BF$10)</f>
        <v>0</v>
      </c>
      <c r="DH596" s="43" cm="1">
        <f t="array" aca="1" ref="DH596" ca="1">IFERROR(INDEX(Forecast_Capex_Input!BG$12:BG$286,$Z596)
*(INDEX(Forecast_Capex_Input!$H$12:$H$286,$Z596)=Repex),0)
*$DG596</f>
        <v>0</v>
      </c>
      <c r="DI596" s="43" cm="1">
        <f t="array" aca="1" ref="DI596" ca="1">IFERROR(INDEX(Forecast_Capex_Input!BH$12:BH$286,$Z596)
*(INDEX(Forecast_Capex_Input!$H$12:$H$286,$Z596)=Repex),0)
*$DG596</f>
        <v>0</v>
      </c>
      <c r="DJ596" s="43" cm="1">
        <f t="array" aca="1" ref="DJ596" ca="1">IFERROR(INDEX(Forecast_Capex_Input!BI$12:BI$286,$Z596)
*(INDEX(Forecast_Capex_Input!$H$12:$H$286,$Z596)=Repex),0)
*$DG596</f>
        <v>0</v>
      </c>
      <c r="DK596" s="43" cm="1">
        <f t="array" aca="1" ref="DK596" ca="1">IFERROR(INDEX(Forecast_Capex_Input!BJ$12:BJ$286,$Z596)
*(INDEX(Forecast_Capex_Input!$H$12:$H$286,$Z596)=Repex),0)
*$DG596</f>
        <v>0</v>
      </c>
      <c r="DL596" s="43" cm="1">
        <f t="array" aca="1" ref="DL596" ca="1">IFERROR(INDEX(Forecast_Capex_Input!BK$12:BK$286,$Z596)
*(INDEX(Forecast_Capex_Input!$H$12:$H$286,$Z596)=Repex),0)
*$DG596</f>
        <v>0</v>
      </c>
      <c r="DM596" s="43" cm="1">
        <f t="array" aca="1" ref="DM596" ca="1">IFERROR(INDEX(Forecast_Capex_Input!BL$12:BL$286,$Z596)
*(INDEX(Forecast_Capex_Input!$H$12:$H$286,$Z596)=Repex),0)
*$DG596</f>
        <v>0</v>
      </c>
      <c r="DO596" s="43" t="b" cm="1">
        <f t="array" aca="1" ref="DO596" ca="1">OR($G596=Forecast_Capex_Input!$BN$8:$BN$9)</f>
        <v>0</v>
      </c>
      <c r="DP596" s="43" cm="1">
        <f t="array" aca="1" ref="DP596" ca="1">IFERROR(INDEX(Forecast_Capex_Input!BO$12:BO$286,$Z596)
*(INDEX(Forecast_Capex_Input!$H$12:$H$286,$Z596)=Repex),0)
*$DO596</f>
        <v>0</v>
      </c>
      <c r="DQ596" s="43" cm="1">
        <f t="array" aca="1" ref="DQ596" ca="1">IFERROR(INDEX(Forecast_Capex_Input!BP$12:BP$286,$Z596)
*(INDEX(Forecast_Capex_Input!$H$12:$H$286,$Z596)=Repex),0)
*$DO596</f>
        <v>0</v>
      </c>
      <c r="DR596" s="43" cm="1">
        <f t="array" aca="1" ref="DR596" ca="1">IFERROR(INDEX(Forecast_Capex_Input!BQ$12:BQ$286,$Z596)
*(INDEX(Forecast_Capex_Input!$H$12:$H$286,$Z596)=Repex),0)
*$DO596</f>
        <v>0</v>
      </c>
      <c r="DS596" s="43" cm="1">
        <f t="array" aca="1" ref="DS596" ca="1">IFERROR(INDEX(Forecast_Capex_Input!BR$12:BR$286,$Z596)
*(INDEX(Forecast_Capex_Input!$H$12:$H$286,$Z596)=Repex),0)
*$DO596</f>
        <v>0</v>
      </c>
      <c r="DT596" s="43" cm="1">
        <f t="array" aca="1" ref="DT596" ca="1">IFERROR(INDEX(Forecast_Capex_Input!BS$12:BS$286,$Z596)
*(INDEX(Forecast_Capex_Input!$H$12:$H$286,$Z596)=Repex),0)
*$DO596</f>
        <v>0</v>
      </c>
      <c r="DV596" s="43" t="b" cm="1">
        <f t="array" aca="1" ref="DV596" ca="1">OR($G596=Forecast_Capex_Input!$BU$8:$BU$10)</f>
        <v>0</v>
      </c>
      <c r="DW596" s="43" cm="1">
        <f t="array" aca="1" ref="DW596" ca="1">IFERROR(INDEX(Forecast_Capex_Input!BV$12:BV$286,$Z596)
*(INDEX(Forecast_Capex_Input!$H$12:$H$286,$Z596)=Repex),0)
*$DV596</f>
        <v>0</v>
      </c>
      <c r="DX596" s="43" cm="1">
        <f t="array" aca="1" ref="DX596" ca="1">IFERROR(INDEX(Forecast_Capex_Input!BW$12:BW$286,$Z596)
*(INDEX(Forecast_Capex_Input!$H$12:$H$286,$Z596)=Repex),0)
*$DV596</f>
        <v>0</v>
      </c>
      <c r="DY596" s="43" cm="1">
        <f t="array" aca="1" ref="DY596" ca="1">IFERROR(INDEX(Forecast_Capex_Input!BX$12:BX$286,$Z596)
*(INDEX(Forecast_Capex_Input!$H$12:$H$286,$Z596)=Repex),0)
*$DV596</f>
        <v>0</v>
      </c>
      <c r="DZ596" s="43" cm="1">
        <f t="array" aca="1" ref="DZ596" ca="1">IFERROR(INDEX(Forecast_Capex_Input!BY$12:BY$286,$Z596)
*(INDEX(Forecast_Capex_Input!$H$12:$H$286,$Z596)=Repex),0)
*$DV596</f>
        <v>0</v>
      </c>
      <c r="EA596" s="43" cm="1">
        <f t="array" aca="1" ref="EA596" ca="1">IFERROR(INDEX(Forecast_Capex_Input!BZ$12:BZ$286,$Z596)
*(INDEX(Forecast_Capex_Input!$H$12:$H$286,$Z596)=Repex),0)
*$DV596</f>
        <v>0</v>
      </c>
      <c r="EB596" s="43" cm="1">
        <f t="array" aca="1" ref="EB596" ca="1">IFERROR(INDEX(Forecast_Capex_Input!CA$12:CA$286,$Z596)
*(INDEX(Forecast_Capex_Input!$H$12:$H$286,$Z596)=Repex),0)
*$DV596</f>
        <v>0</v>
      </c>
      <c r="EC596" s="43" cm="1">
        <f t="array" aca="1" ref="EC596" ca="1">IFERROR(INDEX(Forecast_Capex_Input!CB$12:CB$286,$Z596)
*(INDEX(Forecast_Capex_Input!$H$12:$H$286,$Z596)=Repex),0)
*$DV596</f>
        <v>0</v>
      </c>
      <c r="ED596" s="43" cm="1">
        <f t="array" aca="1" ref="ED596" ca="1">IFERROR(INDEX(Forecast_Capex_Input!CC$12:CC$286,$Z596)
*(INDEX(Forecast_Capex_Input!$H$12:$H$286,$Z596)=Repex),0)
*$DV596</f>
        <v>0</v>
      </c>
      <c r="EF596" s="86" t="str">
        <f t="shared" si="59"/>
        <v>N/A</v>
      </c>
      <c r="EG596" s="28" t="str">
        <f>IFERROR(RANK(EF596,EF$11:EF$1010,0)+COUNTIF(EF$11:EF596,EF596)-1,NA)</f>
        <v>N/A</v>
      </c>
    </row>
    <row r="597" spans="3:137" x14ac:dyDescent="0.2">
      <c r="C597" s="28">
        <f t="shared" si="60"/>
        <v>587</v>
      </c>
      <c r="D597" s="9" t="str" cm="1">
        <f t="array" ref="D597">IFERROR(INDEX(Forecast_Capex_Input!$D$12:$D$286,$Z597),NA)</f>
        <v>N/A</v>
      </c>
      <c r="E597" s="24" t="str" cm="1">
        <f t="array" ref="E597">IF($Z597=NA,NA,INDEX(Forecast_Capex_Input!$E$12:$E$286,$Z597))</f>
        <v>N/A</v>
      </c>
      <c r="F597" s="9" t="str" cm="1">
        <f t="array" aca="1" ref="F597" ca="1">IFERROR(INDEX(General!$E$25:$E$26,$AA597),NA)</f>
        <v>N/A</v>
      </c>
      <c r="G597" s="9" t="str" cm="1">
        <f t="array" aca="1" ref="G597" ca="1">IFERROR(INDEX(Forecast_Capex_Input!$AI$11:$BB$11,$AC597),NA)</f>
        <v>N/A</v>
      </c>
      <c r="H597" s="50" t="str" cm="1">
        <f t="array" aca="1" ref="H597" ca="1">IFERROR(INDEX(Forecast_Capex_Input!$AI$12:$BB$286,$Z597,$AC597),NA)</f>
        <v>N/A</v>
      </c>
      <c r="I597" s="150" t="str" cm="1">
        <f t="array" ref="I597">IFERROR(INDEX(Forecast_Capex_Input!$F$12:$F$286,$Z597),NA)</f>
        <v>N/A</v>
      </c>
      <c r="J597" s="150" t="str" cm="1">
        <f t="array" ref="J597">IFERROR(INDEX(Forecast_Capex_Input!G$12:G$286,$Z597),NA)</f>
        <v>N/A</v>
      </c>
      <c r="K597" s="150" t="str" cm="1">
        <f t="array" ref="K597">IFERROR(INDEX(Forecast_Capex_Input!H$12:H$286,$Z597),NA)</f>
        <v>N/A</v>
      </c>
      <c r="L597" s="150" t="str" cm="1">
        <f t="array" ref="L597">IFERROR(INDEX(Forecast_Capex_Input!I$12:I$286,$Z597),NA)</f>
        <v>N/A</v>
      </c>
      <c r="M597" s="150" t="str" cm="1">
        <f t="array" ref="M597">IFERROR(INDEX(Forecast_Capex_Input!J$12:J$286,$Z597),NA)</f>
        <v>N/A</v>
      </c>
      <c r="N597" s="150" t="str" cm="1">
        <f t="array" ref="N597">IFERROR(INDEX(Forecast_Capex_Input!K$12:K$286,$Z597),NA)</f>
        <v>N/A</v>
      </c>
      <c r="O597" s="150" t="str" cm="1">
        <f t="array" ref="O597">IFERROR(INDEX(Forecast_Capex_Input!L$12:L$286,$Z597),NA)</f>
        <v>N/A</v>
      </c>
      <c r="P597" s="150" t="str" cm="1">
        <f t="array" ref="P597">IFERROR(INDEX(Forecast_Capex_Input!M$12:M$286,$Z597),NA)</f>
        <v>N/A</v>
      </c>
      <c r="Q597" s="24" t="str" cm="1">
        <f t="array" ref="Q597">IFERROR(INDEX(Forecast_Capex_Input!N$12:N$286,$Z597),NA)</f>
        <v>N/A</v>
      </c>
      <c r="R597" s="190" cm="1">
        <f t="array" ref="R597">IFERROR(INDEX(Forecast_Capex_Input!O$12:O$286,$Z597),0)</f>
        <v>0</v>
      </c>
      <c r="S597" s="24" cm="1">
        <f t="array" ref="S597">IFERROR(INDEX(Forecast_Capex_Input!P$12:P$286,$Z597),0)</f>
        <v>0</v>
      </c>
      <c r="T597" s="150" t="str" cm="1">
        <f t="array" aca="1" ref="T597" ca="1">IFERROR(INDEX(General!$K$91:$K$110,$AC597),NA)</f>
        <v>N/A</v>
      </c>
      <c r="U597" s="43" cm="1">
        <f t="array" aca="1" ref="U597" ca="1">IFERROR(
IF($F597=General!$E$25,INDEX(Forecast_Capex_Input!S$12:S$286,$Z597),
INDEX(Forecast_Capex_Input!T$12:T$286,$Z597)),0)</f>
        <v>0</v>
      </c>
      <c r="V597" s="82" t="b">
        <f>IFERROR(INDEX(Overheads!$T$19:$T$26,MATCH($I597,Overheads!$E$19:$E$26,0)),FALSE)</f>
        <v>0</v>
      </c>
      <c r="W597" s="209" cm="1">
        <f t="array" ref="W597">IFERROR(
INDEX(Forecast_Capex_Input!CN$12:CN$286,$Z597),0)</f>
        <v>0</v>
      </c>
      <c r="X597" s="209">
        <f>IFERROR(
MATCH($W597,General!$L$39:$S$39,0),1)</f>
        <v>1</v>
      </c>
      <c r="Z597" s="28" t="str">
        <f>IFERROR(
IF(MATCH($C597,Forecast_Capex_Input!$CI$12:$CI$286,1)+1&gt;MAX(Forecast_Capex_Input!$C$12:$C$286),NA,
MATCH($C597,Forecast_Capex_Input!$CI$12:$CI$286,1)+1),1)</f>
        <v>N/A</v>
      </c>
      <c r="AA597" s="28" t="str" cm="1">
        <f t="array" aca="1" ref="AA597" ca="1">IFERROR(
IF(Z596&lt;&gt;Z597,1,
IF(COUNTIF(OFFSET(AA596,0,0,-INDEX(Forecast_Capex_Input!$CG$12:$CG$286,$Z597)),AA596)=INDEX(Forecast_Capex_Input!$CG$12:$CG$286,$Z597),AA596+1,AA596)),NA)</f>
        <v>N/A</v>
      </c>
      <c r="AB597" s="28" t="str" cm="1">
        <f t="array" ref="AB597">IFERROR($C597-IF($Z597=1,1,INDEX(Forecast_Capex_Input!$CI$12:$CI$286,$Z597-1))+1,NA)</f>
        <v>N/A</v>
      </c>
      <c r="AC597" s="28" t="str" cm="1">
        <f t="array" aca="1" ref="AC597" ca="1">IFERROR(IF(AA597=1,
INDEX(Forecast_Capex_Input!$AI$10:$BB$10,SMALL(IF(INDEX(Forecast_Capex_Input!$AI$12:$BB$286,$Z597,0)&gt;0,COLUMN(Forecast_Capex_Input!$AI$10:$BB$10)-COLUMN(Forecast_Capex_Input!$AI$12)+1),ROWS(OFFSET(AC596,0,0,-$AB597)))),
OFFSET(AC596,-INDEX(Forecast_Capex_Input!$CG$12:$CG$286,$Z597)+1,0)),NA)</f>
        <v>N/A</v>
      </c>
      <c r="AD597" s="28" t="str">
        <f t="shared" ca="1" si="57"/>
        <v>N/A</v>
      </c>
      <c r="AE597" s="82" t="b">
        <f t="shared" si="61"/>
        <v>0</v>
      </c>
      <c r="AF597" s="78" t="b">
        <v>0</v>
      </c>
      <c r="AG597" s="82" t="b">
        <f t="shared" si="58"/>
        <v>1</v>
      </c>
      <c r="AI597" s="55">
        <v>0</v>
      </c>
      <c r="AJ597" s="55">
        <v>0</v>
      </c>
      <c r="AK597" s="55">
        <v>0</v>
      </c>
      <c r="AL597" s="55">
        <v>0</v>
      </c>
      <c r="AM597" s="55">
        <v>0</v>
      </c>
      <c r="AN597" s="135">
        <v>0</v>
      </c>
      <c r="AP597" s="55">
        <v>0</v>
      </c>
      <c r="AQ597" s="55">
        <v>0</v>
      </c>
      <c r="AR597" s="55">
        <v>0</v>
      </c>
      <c r="AS597" s="55">
        <v>0</v>
      </c>
      <c r="AT597" s="55">
        <v>0</v>
      </c>
      <c r="AU597" s="135">
        <v>0</v>
      </c>
      <c r="AW597" s="55">
        <v>0</v>
      </c>
      <c r="AX597" s="55">
        <v>0</v>
      </c>
      <c r="AY597" s="55">
        <v>0</v>
      </c>
      <c r="AZ597" s="55">
        <v>0</v>
      </c>
      <c r="BA597" s="55">
        <v>0</v>
      </c>
      <c r="BB597" s="135">
        <v>0</v>
      </c>
      <c r="BD597" s="55">
        <v>0</v>
      </c>
      <c r="BE597" s="55">
        <v>0</v>
      </c>
      <c r="BF597" s="55">
        <v>0</v>
      </c>
      <c r="BG597" s="55">
        <v>0</v>
      </c>
      <c r="BH597" s="55">
        <v>0</v>
      </c>
      <c r="BI597" s="135">
        <v>0</v>
      </c>
      <c r="BK597" s="55">
        <v>0</v>
      </c>
      <c r="BL597" s="55">
        <v>0</v>
      </c>
      <c r="BM597" s="55">
        <v>0</v>
      </c>
      <c r="BN597" s="55">
        <v>0</v>
      </c>
      <c r="BO597" s="55">
        <v>0</v>
      </c>
      <c r="BP597" s="135">
        <v>0</v>
      </c>
      <c r="BR597" s="147">
        <v>0</v>
      </c>
      <c r="BS597" s="147">
        <v>0</v>
      </c>
      <c r="BT597" s="147">
        <v>0</v>
      </c>
      <c r="BU597" s="147">
        <v>0</v>
      </c>
      <c r="BV597" s="147">
        <v>0</v>
      </c>
      <c r="BX597" s="55">
        <v>0</v>
      </c>
      <c r="BY597" s="55">
        <v>0</v>
      </c>
      <c r="BZ597" s="55">
        <v>0</v>
      </c>
      <c r="CA597" s="55">
        <v>0</v>
      </c>
      <c r="CB597" s="55">
        <v>0</v>
      </c>
      <c r="CC597" s="135">
        <v>0</v>
      </c>
      <c r="CE597" s="55">
        <v>0</v>
      </c>
      <c r="CF597" s="55">
        <v>0</v>
      </c>
      <c r="CG597" s="55">
        <v>0</v>
      </c>
      <c r="CH597" s="55">
        <v>0</v>
      </c>
      <c r="CI597" s="55">
        <v>0</v>
      </c>
      <c r="CJ597" s="135">
        <v>0</v>
      </c>
      <c r="CL597" s="55">
        <v>0</v>
      </c>
      <c r="CM597" s="55">
        <v>0</v>
      </c>
      <c r="CN597" s="55">
        <v>0</v>
      </c>
      <c r="CO597" s="55">
        <v>0</v>
      </c>
      <c r="CP597" s="55">
        <v>0</v>
      </c>
      <c r="CQ597" s="135">
        <v>0</v>
      </c>
      <c r="CS597" s="67">
        <v>0</v>
      </c>
      <c r="CT597" s="67">
        <v>0</v>
      </c>
      <c r="CU597" s="67">
        <v>0</v>
      </c>
      <c r="CV597" s="67">
        <v>0</v>
      </c>
      <c r="CW597" s="67">
        <v>0</v>
      </c>
      <c r="CX597" s="135">
        <v>0</v>
      </c>
      <c r="CZ597" s="55">
        <v>0</v>
      </c>
      <c r="DA597" s="55">
        <v>0</v>
      </c>
      <c r="DB597" s="55">
        <v>0</v>
      </c>
      <c r="DC597" s="55">
        <v>0</v>
      </c>
      <c r="DD597" s="55">
        <v>0</v>
      </c>
      <c r="DE597" s="135">
        <v>0</v>
      </c>
      <c r="DG597" s="43" t="b" cm="1">
        <f t="array" aca="1" ref="DG597" ca="1">OR($G597=Forecast_Capex_Input!$BF$8:$BF$10)</f>
        <v>0</v>
      </c>
      <c r="DH597" s="43" cm="1">
        <f t="array" aca="1" ref="DH597" ca="1">IFERROR(INDEX(Forecast_Capex_Input!BG$12:BG$286,$Z597)
*(INDEX(Forecast_Capex_Input!$H$12:$H$286,$Z597)=Repex),0)
*$DG597</f>
        <v>0</v>
      </c>
      <c r="DI597" s="43" cm="1">
        <f t="array" aca="1" ref="DI597" ca="1">IFERROR(INDEX(Forecast_Capex_Input!BH$12:BH$286,$Z597)
*(INDEX(Forecast_Capex_Input!$H$12:$H$286,$Z597)=Repex),0)
*$DG597</f>
        <v>0</v>
      </c>
      <c r="DJ597" s="43" cm="1">
        <f t="array" aca="1" ref="DJ597" ca="1">IFERROR(INDEX(Forecast_Capex_Input!BI$12:BI$286,$Z597)
*(INDEX(Forecast_Capex_Input!$H$12:$H$286,$Z597)=Repex),0)
*$DG597</f>
        <v>0</v>
      </c>
      <c r="DK597" s="43" cm="1">
        <f t="array" aca="1" ref="DK597" ca="1">IFERROR(INDEX(Forecast_Capex_Input!BJ$12:BJ$286,$Z597)
*(INDEX(Forecast_Capex_Input!$H$12:$H$286,$Z597)=Repex),0)
*$DG597</f>
        <v>0</v>
      </c>
      <c r="DL597" s="43" cm="1">
        <f t="array" aca="1" ref="DL597" ca="1">IFERROR(INDEX(Forecast_Capex_Input!BK$12:BK$286,$Z597)
*(INDEX(Forecast_Capex_Input!$H$12:$H$286,$Z597)=Repex),0)
*$DG597</f>
        <v>0</v>
      </c>
      <c r="DM597" s="43" cm="1">
        <f t="array" aca="1" ref="DM597" ca="1">IFERROR(INDEX(Forecast_Capex_Input!BL$12:BL$286,$Z597)
*(INDEX(Forecast_Capex_Input!$H$12:$H$286,$Z597)=Repex),0)
*$DG597</f>
        <v>0</v>
      </c>
      <c r="DO597" s="43" t="b" cm="1">
        <f t="array" aca="1" ref="DO597" ca="1">OR($G597=Forecast_Capex_Input!$BN$8:$BN$9)</f>
        <v>0</v>
      </c>
      <c r="DP597" s="43" cm="1">
        <f t="array" aca="1" ref="DP597" ca="1">IFERROR(INDEX(Forecast_Capex_Input!BO$12:BO$286,$Z597)
*(INDEX(Forecast_Capex_Input!$H$12:$H$286,$Z597)=Repex),0)
*$DO597</f>
        <v>0</v>
      </c>
      <c r="DQ597" s="43" cm="1">
        <f t="array" aca="1" ref="DQ597" ca="1">IFERROR(INDEX(Forecast_Capex_Input!BP$12:BP$286,$Z597)
*(INDEX(Forecast_Capex_Input!$H$12:$H$286,$Z597)=Repex),0)
*$DO597</f>
        <v>0</v>
      </c>
      <c r="DR597" s="43" cm="1">
        <f t="array" aca="1" ref="DR597" ca="1">IFERROR(INDEX(Forecast_Capex_Input!BQ$12:BQ$286,$Z597)
*(INDEX(Forecast_Capex_Input!$H$12:$H$286,$Z597)=Repex),0)
*$DO597</f>
        <v>0</v>
      </c>
      <c r="DS597" s="43" cm="1">
        <f t="array" aca="1" ref="DS597" ca="1">IFERROR(INDEX(Forecast_Capex_Input!BR$12:BR$286,$Z597)
*(INDEX(Forecast_Capex_Input!$H$12:$H$286,$Z597)=Repex),0)
*$DO597</f>
        <v>0</v>
      </c>
      <c r="DT597" s="43" cm="1">
        <f t="array" aca="1" ref="DT597" ca="1">IFERROR(INDEX(Forecast_Capex_Input!BS$12:BS$286,$Z597)
*(INDEX(Forecast_Capex_Input!$H$12:$H$286,$Z597)=Repex),0)
*$DO597</f>
        <v>0</v>
      </c>
      <c r="DV597" s="43" t="b" cm="1">
        <f t="array" aca="1" ref="DV597" ca="1">OR($G597=Forecast_Capex_Input!$BU$8:$BU$10)</f>
        <v>0</v>
      </c>
      <c r="DW597" s="43" cm="1">
        <f t="array" aca="1" ref="DW597" ca="1">IFERROR(INDEX(Forecast_Capex_Input!BV$12:BV$286,$Z597)
*(INDEX(Forecast_Capex_Input!$H$12:$H$286,$Z597)=Repex),0)
*$DV597</f>
        <v>0</v>
      </c>
      <c r="DX597" s="43" cm="1">
        <f t="array" aca="1" ref="DX597" ca="1">IFERROR(INDEX(Forecast_Capex_Input!BW$12:BW$286,$Z597)
*(INDEX(Forecast_Capex_Input!$H$12:$H$286,$Z597)=Repex),0)
*$DV597</f>
        <v>0</v>
      </c>
      <c r="DY597" s="43" cm="1">
        <f t="array" aca="1" ref="DY597" ca="1">IFERROR(INDEX(Forecast_Capex_Input!BX$12:BX$286,$Z597)
*(INDEX(Forecast_Capex_Input!$H$12:$H$286,$Z597)=Repex),0)
*$DV597</f>
        <v>0</v>
      </c>
      <c r="DZ597" s="43" cm="1">
        <f t="array" aca="1" ref="DZ597" ca="1">IFERROR(INDEX(Forecast_Capex_Input!BY$12:BY$286,$Z597)
*(INDEX(Forecast_Capex_Input!$H$12:$H$286,$Z597)=Repex),0)
*$DV597</f>
        <v>0</v>
      </c>
      <c r="EA597" s="43" cm="1">
        <f t="array" aca="1" ref="EA597" ca="1">IFERROR(INDEX(Forecast_Capex_Input!BZ$12:BZ$286,$Z597)
*(INDEX(Forecast_Capex_Input!$H$12:$H$286,$Z597)=Repex),0)
*$DV597</f>
        <v>0</v>
      </c>
      <c r="EB597" s="43" cm="1">
        <f t="array" aca="1" ref="EB597" ca="1">IFERROR(INDEX(Forecast_Capex_Input!CA$12:CA$286,$Z597)
*(INDEX(Forecast_Capex_Input!$H$12:$H$286,$Z597)=Repex),0)
*$DV597</f>
        <v>0</v>
      </c>
      <c r="EC597" s="43" cm="1">
        <f t="array" aca="1" ref="EC597" ca="1">IFERROR(INDEX(Forecast_Capex_Input!CB$12:CB$286,$Z597)
*(INDEX(Forecast_Capex_Input!$H$12:$H$286,$Z597)=Repex),0)
*$DV597</f>
        <v>0</v>
      </c>
      <c r="ED597" s="43" cm="1">
        <f t="array" aca="1" ref="ED597" ca="1">IFERROR(INDEX(Forecast_Capex_Input!CC$12:CC$286,$Z597)
*(INDEX(Forecast_Capex_Input!$H$12:$H$286,$Z597)=Repex),0)
*$DV597</f>
        <v>0</v>
      </c>
      <c r="EF597" s="86" t="str">
        <f t="shared" si="59"/>
        <v>N/A</v>
      </c>
      <c r="EG597" s="28" t="str">
        <f>IFERROR(RANK(EF597,EF$11:EF$1010,0)+COUNTIF(EF$11:EF597,EF597)-1,NA)</f>
        <v>N/A</v>
      </c>
    </row>
    <row r="598" spans="3:137" x14ac:dyDescent="0.2">
      <c r="C598" s="28">
        <f t="shared" si="60"/>
        <v>588</v>
      </c>
      <c r="D598" s="9" t="str" cm="1">
        <f t="array" ref="D598">IFERROR(INDEX(Forecast_Capex_Input!$D$12:$D$286,$Z598),NA)</f>
        <v>N/A</v>
      </c>
      <c r="E598" s="24" t="str" cm="1">
        <f t="array" ref="E598">IF($Z598=NA,NA,INDEX(Forecast_Capex_Input!$E$12:$E$286,$Z598))</f>
        <v>N/A</v>
      </c>
      <c r="F598" s="9" t="str" cm="1">
        <f t="array" aca="1" ref="F598" ca="1">IFERROR(INDEX(General!$E$25:$E$26,$AA598),NA)</f>
        <v>N/A</v>
      </c>
      <c r="G598" s="9" t="str" cm="1">
        <f t="array" aca="1" ref="G598" ca="1">IFERROR(INDEX(Forecast_Capex_Input!$AI$11:$BB$11,$AC598),NA)</f>
        <v>N/A</v>
      </c>
      <c r="H598" s="50" t="str" cm="1">
        <f t="array" aca="1" ref="H598" ca="1">IFERROR(INDEX(Forecast_Capex_Input!$AI$12:$BB$286,$Z598,$AC598),NA)</f>
        <v>N/A</v>
      </c>
      <c r="I598" s="150" t="str" cm="1">
        <f t="array" ref="I598">IFERROR(INDEX(Forecast_Capex_Input!$F$12:$F$286,$Z598),NA)</f>
        <v>N/A</v>
      </c>
      <c r="J598" s="150" t="str" cm="1">
        <f t="array" ref="J598">IFERROR(INDEX(Forecast_Capex_Input!G$12:G$286,$Z598),NA)</f>
        <v>N/A</v>
      </c>
      <c r="K598" s="150" t="str" cm="1">
        <f t="array" ref="K598">IFERROR(INDEX(Forecast_Capex_Input!H$12:H$286,$Z598),NA)</f>
        <v>N/A</v>
      </c>
      <c r="L598" s="150" t="str" cm="1">
        <f t="array" ref="L598">IFERROR(INDEX(Forecast_Capex_Input!I$12:I$286,$Z598),NA)</f>
        <v>N/A</v>
      </c>
      <c r="M598" s="150" t="str" cm="1">
        <f t="array" ref="M598">IFERROR(INDEX(Forecast_Capex_Input!J$12:J$286,$Z598),NA)</f>
        <v>N/A</v>
      </c>
      <c r="N598" s="150" t="str" cm="1">
        <f t="array" ref="N598">IFERROR(INDEX(Forecast_Capex_Input!K$12:K$286,$Z598),NA)</f>
        <v>N/A</v>
      </c>
      <c r="O598" s="150" t="str" cm="1">
        <f t="array" ref="O598">IFERROR(INDEX(Forecast_Capex_Input!L$12:L$286,$Z598),NA)</f>
        <v>N/A</v>
      </c>
      <c r="P598" s="150" t="str" cm="1">
        <f t="array" ref="P598">IFERROR(INDEX(Forecast_Capex_Input!M$12:M$286,$Z598),NA)</f>
        <v>N/A</v>
      </c>
      <c r="Q598" s="24" t="str" cm="1">
        <f t="array" ref="Q598">IFERROR(INDEX(Forecast_Capex_Input!N$12:N$286,$Z598),NA)</f>
        <v>N/A</v>
      </c>
      <c r="R598" s="190" cm="1">
        <f t="array" ref="R598">IFERROR(INDEX(Forecast_Capex_Input!O$12:O$286,$Z598),0)</f>
        <v>0</v>
      </c>
      <c r="S598" s="24" cm="1">
        <f t="array" ref="S598">IFERROR(INDEX(Forecast_Capex_Input!P$12:P$286,$Z598),0)</f>
        <v>0</v>
      </c>
      <c r="T598" s="150" t="str" cm="1">
        <f t="array" aca="1" ref="T598" ca="1">IFERROR(INDEX(General!$K$91:$K$110,$AC598),NA)</f>
        <v>N/A</v>
      </c>
      <c r="U598" s="43" cm="1">
        <f t="array" aca="1" ref="U598" ca="1">IFERROR(
IF($F598=General!$E$25,INDEX(Forecast_Capex_Input!S$12:S$286,$Z598),
INDEX(Forecast_Capex_Input!T$12:T$286,$Z598)),0)</f>
        <v>0</v>
      </c>
      <c r="V598" s="82" t="b">
        <f>IFERROR(INDEX(Overheads!$T$19:$T$26,MATCH($I598,Overheads!$E$19:$E$26,0)),FALSE)</f>
        <v>0</v>
      </c>
      <c r="W598" s="209" cm="1">
        <f t="array" ref="W598">IFERROR(
INDEX(Forecast_Capex_Input!CN$12:CN$286,$Z598),0)</f>
        <v>0</v>
      </c>
      <c r="X598" s="209">
        <f>IFERROR(
MATCH($W598,General!$L$39:$S$39,0),1)</f>
        <v>1</v>
      </c>
      <c r="Z598" s="28" t="str">
        <f>IFERROR(
IF(MATCH($C598,Forecast_Capex_Input!$CI$12:$CI$286,1)+1&gt;MAX(Forecast_Capex_Input!$C$12:$C$286),NA,
MATCH($C598,Forecast_Capex_Input!$CI$12:$CI$286,1)+1),1)</f>
        <v>N/A</v>
      </c>
      <c r="AA598" s="28" t="str" cm="1">
        <f t="array" aca="1" ref="AA598" ca="1">IFERROR(
IF(Z597&lt;&gt;Z598,1,
IF(COUNTIF(OFFSET(AA597,0,0,-INDEX(Forecast_Capex_Input!$CG$12:$CG$286,$Z598)),AA597)=INDEX(Forecast_Capex_Input!$CG$12:$CG$286,$Z598),AA597+1,AA597)),NA)</f>
        <v>N/A</v>
      </c>
      <c r="AB598" s="28" t="str" cm="1">
        <f t="array" ref="AB598">IFERROR($C598-IF($Z598=1,1,INDEX(Forecast_Capex_Input!$CI$12:$CI$286,$Z598-1))+1,NA)</f>
        <v>N/A</v>
      </c>
      <c r="AC598" s="28" t="str" cm="1">
        <f t="array" aca="1" ref="AC598" ca="1">IFERROR(IF(AA598=1,
INDEX(Forecast_Capex_Input!$AI$10:$BB$10,SMALL(IF(INDEX(Forecast_Capex_Input!$AI$12:$BB$286,$Z598,0)&gt;0,COLUMN(Forecast_Capex_Input!$AI$10:$BB$10)-COLUMN(Forecast_Capex_Input!$AI$12)+1),ROWS(OFFSET(AC597,0,0,-$AB598)))),
OFFSET(AC597,-INDEX(Forecast_Capex_Input!$CG$12:$CG$286,$Z598)+1,0)),NA)</f>
        <v>N/A</v>
      </c>
      <c r="AD598" s="28" t="str">
        <f t="shared" ca="1" si="57"/>
        <v>N/A</v>
      </c>
      <c r="AE598" s="82" t="b">
        <f t="shared" si="61"/>
        <v>0</v>
      </c>
      <c r="AF598" s="78" t="b">
        <v>0</v>
      </c>
      <c r="AG598" s="82" t="b">
        <f t="shared" si="58"/>
        <v>1</v>
      </c>
      <c r="AI598" s="55">
        <v>0</v>
      </c>
      <c r="AJ598" s="55">
        <v>0</v>
      </c>
      <c r="AK598" s="55">
        <v>0</v>
      </c>
      <c r="AL598" s="55">
        <v>0</v>
      </c>
      <c r="AM598" s="55">
        <v>0</v>
      </c>
      <c r="AN598" s="135">
        <v>0</v>
      </c>
      <c r="AP598" s="55">
        <v>0</v>
      </c>
      <c r="AQ598" s="55">
        <v>0</v>
      </c>
      <c r="AR598" s="55">
        <v>0</v>
      </c>
      <c r="AS598" s="55">
        <v>0</v>
      </c>
      <c r="AT598" s="55">
        <v>0</v>
      </c>
      <c r="AU598" s="135">
        <v>0</v>
      </c>
      <c r="AW598" s="55">
        <v>0</v>
      </c>
      <c r="AX598" s="55">
        <v>0</v>
      </c>
      <c r="AY598" s="55">
        <v>0</v>
      </c>
      <c r="AZ598" s="55">
        <v>0</v>
      </c>
      <c r="BA598" s="55">
        <v>0</v>
      </c>
      <c r="BB598" s="135">
        <v>0</v>
      </c>
      <c r="BD598" s="55">
        <v>0</v>
      </c>
      <c r="BE598" s="55">
        <v>0</v>
      </c>
      <c r="BF598" s="55">
        <v>0</v>
      </c>
      <c r="BG598" s="55">
        <v>0</v>
      </c>
      <c r="BH598" s="55">
        <v>0</v>
      </c>
      <c r="BI598" s="135">
        <v>0</v>
      </c>
      <c r="BK598" s="55">
        <v>0</v>
      </c>
      <c r="BL598" s="55">
        <v>0</v>
      </c>
      <c r="BM598" s="55">
        <v>0</v>
      </c>
      <c r="BN598" s="55">
        <v>0</v>
      </c>
      <c r="BO598" s="55">
        <v>0</v>
      </c>
      <c r="BP598" s="135">
        <v>0</v>
      </c>
      <c r="BR598" s="147">
        <v>0</v>
      </c>
      <c r="BS598" s="147">
        <v>0</v>
      </c>
      <c r="BT598" s="147">
        <v>0</v>
      </c>
      <c r="BU598" s="147">
        <v>0</v>
      </c>
      <c r="BV598" s="147">
        <v>0</v>
      </c>
      <c r="BX598" s="55">
        <v>0</v>
      </c>
      <c r="BY598" s="55">
        <v>0</v>
      </c>
      <c r="BZ598" s="55">
        <v>0</v>
      </c>
      <c r="CA598" s="55">
        <v>0</v>
      </c>
      <c r="CB598" s="55">
        <v>0</v>
      </c>
      <c r="CC598" s="135">
        <v>0</v>
      </c>
      <c r="CE598" s="55">
        <v>0</v>
      </c>
      <c r="CF598" s="55">
        <v>0</v>
      </c>
      <c r="CG598" s="55">
        <v>0</v>
      </c>
      <c r="CH598" s="55">
        <v>0</v>
      </c>
      <c r="CI598" s="55">
        <v>0</v>
      </c>
      <c r="CJ598" s="135">
        <v>0</v>
      </c>
      <c r="CL598" s="55">
        <v>0</v>
      </c>
      <c r="CM598" s="55">
        <v>0</v>
      </c>
      <c r="CN598" s="55">
        <v>0</v>
      </c>
      <c r="CO598" s="55">
        <v>0</v>
      </c>
      <c r="CP598" s="55">
        <v>0</v>
      </c>
      <c r="CQ598" s="135">
        <v>0</v>
      </c>
      <c r="CS598" s="67">
        <v>0</v>
      </c>
      <c r="CT598" s="67">
        <v>0</v>
      </c>
      <c r="CU598" s="67">
        <v>0</v>
      </c>
      <c r="CV598" s="67">
        <v>0</v>
      </c>
      <c r="CW598" s="67">
        <v>0</v>
      </c>
      <c r="CX598" s="135">
        <v>0</v>
      </c>
      <c r="CZ598" s="55">
        <v>0</v>
      </c>
      <c r="DA598" s="55">
        <v>0</v>
      </c>
      <c r="DB598" s="55">
        <v>0</v>
      </c>
      <c r="DC598" s="55">
        <v>0</v>
      </c>
      <c r="DD598" s="55">
        <v>0</v>
      </c>
      <c r="DE598" s="135">
        <v>0</v>
      </c>
      <c r="DG598" s="43" t="b" cm="1">
        <f t="array" aca="1" ref="DG598" ca="1">OR($G598=Forecast_Capex_Input!$BF$8:$BF$10)</f>
        <v>0</v>
      </c>
      <c r="DH598" s="43" cm="1">
        <f t="array" aca="1" ref="DH598" ca="1">IFERROR(INDEX(Forecast_Capex_Input!BG$12:BG$286,$Z598)
*(INDEX(Forecast_Capex_Input!$H$12:$H$286,$Z598)=Repex),0)
*$DG598</f>
        <v>0</v>
      </c>
      <c r="DI598" s="43" cm="1">
        <f t="array" aca="1" ref="DI598" ca="1">IFERROR(INDEX(Forecast_Capex_Input!BH$12:BH$286,$Z598)
*(INDEX(Forecast_Capex_Input!$H$12:$H$286,$Z598)=Repex),0)
*$DG598</f>
        <v>0</v>
      </c>
      <c r="DJ598" s="43" cm="1">
        <f t="array" aca="1" ref="DJ598" ca="1">IFERROR(INDEX(Forecast_Capex_Input!BI$12:BI$286,$Z598)
*(INDEX(Forecast_Capex_Input!$H$12:$H$286,$Z598)=Repex),0)
*$DG598</f>
        <v>0</v>
      </c>
      <c r="DK598" s="43" cm="1">
        <f t="array" aca="1" ref="DK598" ca="1">IFERROR(INDEX(Forecast_Capex_Input!BJ$12:BJ$286,$Z598)
*(INDEX(Forecast_Capex_Input!$H$12:$H$286,$Z598)=Repex),0)
*$DG598</f>
        <v>0</v>
      </c>
      <c r="DL598" s="43" cm="1">
        <f t="array" aca="1" ref="DL598" ca="1">IFERROR(INDEX(Forecast_Capex_Input!BK$12:BK$286,$Z598)
*(INDEX(Forecast_Capex_Input!$H$12:$H$286,$Z598)=Repex),0)
*$DG598</f>
        <v>0</v>
      </c>
      <c r="DM598" s="43" cm="1">
        <f t="array" aca="1" ref="DM598" ca="1">IFERROR(INDEX(Forecast_Capex_Input!BL$12:BL$286,$Z598)
*(INDEX(Forecast_Capex_Input!$H$12:$H$286,$Z598)=Repex),0)
*$DG598</f>
        <v>0</v>
      </c>
      <c r="DO598" s="43" t="b" cm="1">
        <f t="array" aca="1" ref="DO598" ca="1">OR($G598=Forecast_Capex_Input!$BN$8:$BN$9)</f>
        <v>0</v>
      </c>
      <c r="DP598" s="43" cm="1">
        <f t="array" aca="1" ref="DP598" ca="1">IFERROR(INDEX(Forecast_Capex_Input!BO$12:BO$286,$Z598)
*(INDEX(Forecast_Capex_Input!$H$12:$H$286,$Z598)=Repex),0)
*$DO598</f>
        <v>0</v>
      </c>
      <c r="DQ598" s="43" cm="1">
        <f t="array" aca="1" ref="DQ598" ca="1">IFERROR(INDEX(Forecast_Capex_Input!BP$12:BP$286,$Z598)
*(INDEX(Forecast_Capex_Input!$H$12:$H$286,$Z598)=Repex),0)
*$DO598</f>
        <v>0</v>
      </c>
      <c r="DR598" s="43" cm="1">
        <f t="array" aca="1" ref="DR598" ca="1">IFERROR(INDEX(Forecast_Capex_Input!BQ$12:BQ$286,$Z598)
*(INDEX(Forecast_Capex_Input!$H$12:$H$286,$Z598)=Repex),0)
*$DO598</f>
        <v>0</v>
      </c>
      <c r="DS598" s="43" cm="1">
        <f t="array" aca="1" ref="DS598" ca="1">IFERROR(INDEX(Forecast_Capex_Input!BR$12:BR$286,$Z598)
*(INDEX(Forecast_Capex_Input!$H$12:$H$286,$Z598)=Repex),0)
*$DO598</f>
        <v>0</v>
      </c>
      <c r="DT598" s="43" cm="1">
        <f t="array" aca="1" ref="DT598" ca="1">IFERROR(INDEX(Forecast_Capex_Input!BS$12:BS$286,$Z598)
*(INDEX(Forecast_Capex_Input!$H$12:$H$286,$Z598)=Repex),0)
*$DO598</f>
        <v>0</v>
      </c>
      <c r="DV598" s="43" t="b" cm="1">
        <f t="array" aca="1" ref="DV598" ca="1">OR($G598=Forecast_Capex_Input!$BU$8:$BU$10)</f>
        <v>0</v>
      </c>
      <c r="DW598" s="43" cm="1">
        <f t="array" aca="1" ref="DW598" ca="1">IFERROR(INDEX(Forecast_Capex_Input!BV$12:BV$286,$Z598)
*(INDEX(Forecast_Capex_Input!$H$12:$H$286,$Z598)=Repex),0)
*$DV598</f>
        <v>0</v>
      </c>
      <c r="DX598" s="43" cm="1">
        <f t="array" aca="1" ref="DX598" ca="1">IFERROR(INDEX(Forecast_Capex_Input!BW$12:BW$286,$Z598)
*(INDEX(Forecast_Capex_Input!$H$12:$H$286,$Z598)=Repex),0)
*$DV598</f>
        <v>0</v>
      </c>
      <c r="DY598" s="43" cm="1">
        <f t="array" aca="1" ref="DY598" ca="1">IFERROR(INDEX(Forecast_Capex_Input!BX$12:BX$286,$Z598)
*(INDEX(Forecast_Capex_Input!$H$12:$H$286,$Z598)=Repex),0)
*$DV598</f>
        <v>0</v>
      </c>
      <c r="DZ598" s="43" cm="1">
        <f t="array" aca="1" ref="DZ598" ca="1">IFERROR(INDEX(Forecast_Capex_Input!BY$12:BY$286,$Z598)
*(INDEX(Forecast_Capex_Input!$H$12:$H$286,$Z598)=Repex),0)
*$DV598</f>
        <v>0</v>
      </c>
      <c r="EA598" s="43" cm="1">
        <f t="array" aca="1" ref="EA598" ca="1">IFERROR(INDEX(Forecast_Capex_Input!BZ$12:BZ$286,$Z598)
*(INDEX(Forecast_Capex_Input!$H$12:$H$286,$Z598)=Repex),0)
*$DV598</f>
        <v>0</v>
      </c>
      <c r="EB598" s="43" cm="1">
        <f t="array" aca="1" ref="EB598" ca="1">IFERROR(INDEX(Forecast_Capex_Input!CA$12:CA$286,$Z598)
*(INDEX(Forecast_Capex_Input!$H$12:$H$286,$Z598)=Repex),0)
*$DV598</f>
        <v>0</v>
      </c>
      <c r="EC598" s="43" cm="1">
        <f t="array" aca="1" ref="EC598" ca="1">IFERROR(INDEX(Forecast_Capex_Input!CB$12:CB$286,$Z598)
*(INDEX(Forecast_Capex_Input!$H$12:$H$286,$Z598)=Repex),0)
*$DV598</f>
        <v>0</v>
      </c>
      <c r="ED598" s="43" cm="1">
        <f t="array" aca="1" ref="ED598" ca="1">IFERROR(INDEX(Forecast_Capex_Input!CC$12:CC$286,$Z598)
*(INDEX(Forecast_Capex_Input!$H$12:$H$286,$Z598)=Repex),0)
*$DV598</f>
        <v>0</v>
      </c>
      <c r="EF598" s="86" t="str">
        <f t="shared" si="59"/>
        <v>N/A</v>
      </c>
      <c r="EG598" s="28" t="str">
        <f>IFERROR(RANK(EF598,EF$11:EF$1010,0)+COUNTIF(EF$11:EF598,EF598)-1,NA)</f>
        <v>N/A</v>
      </c>
    </row>
    <row r="599" spans="3:137" x14ac:dyDescent="0.2">
      <c r="C599" s="28">
        <f t="shared" si="60"/>
        <v>589</v>
      </c>
      <c r="D599" s="9" t="str" cm="1">
        <f t="array" ref="D599">IFERROR(INDEX(Forecast_Capex_Input!$D$12:$D$286,$Z599),NA)</f>
        <v>N/A</v>
      </c>
      <c r="E599" s="24" t="str" cm="1">
        <f t="array" ref="E599">IF($Z599=NA,NA,INDEX(Forecast_Capex_Input!$E$12:$E$286,$Z599))</f>
        <v>N/A</v>
      </c>
      <c r="F599" s="9" t="str" cm="1">
        <f t="array" aca="1" ref="F599" ca="1">IFERROR(INDEX(General!$E$25:$E$26,$AA599),NA)</f>
        <v>N/A</v>
      </c>
      <c r="G599" s="9" t="str" cm="1">
        <f t="array" aca="1" ref="G599" ca="1">IFERROR(INDEX(Forecast_Capex_Input!$AI$11:$BB$11,$AC599),NA)</f>
        <v>N/A</v>
      </c>
      <c r="H599" s="50" t="str" cm="1">
        <f t="array" aca="1" ref="H599" ca="1">IFERROR(INDEX(Forecast_Capex_Input!$AI$12:$BB$286,$Z599,$AC599),NA)</f>
        <v>N/A</v>
      </c>
      <c r="I599" s="150" t="str" cm="1">
        <f t="array" ref="I599">IFERROR(INDEX(Forecast_Capex_Input!$F$12:$F$286,$Z599),NA)</f>
        <v>N/A</v>
      </c>
      <c r="J599" s="150" t="str" cm="1">
        <f t="array" ref="J599">IFERROR(INDEX(Forecast_Capex_Input!G$12:G$286,$Z599),NA)</f>
        <v>N/A</v>
      </c>
      <c r="K599" s="150" t="str" cm="1">
        <f t="array" ref="K599">IFERROR(INDEX(Forecast_Capex_Input!H$12:H$286,$Z599),NA)</f>
        <v>N/A</v>
      </c>
      <c r="L599" s="150" t="str" cm="1">
        <f t="array" ref="L599">IFERROR(INDEX(Forecast_Capex_Input!I$12:I$286,$Z599),NA)</f>
        <v>N/A</v>
      </c>
      <c r="M599" s="150" t="str" cm="1">
        <f t="array" ref="M599">IFERROR(INDEX(Forecast_Capex_Input!J$12:J$286,$Z599),NA)</f>
        <v>N/A</v>
      </c>
      <c r="N599" s="150" t="str" cm="1">
        <f t="array" ref="N599">IFERROR(INDEX(Forecast_Capex_Input!K$12:K$286,$Z599),NA)</f>
        <v>N/A</v>
      </c>
      <c r="O599" s="150" t="str" cm="1">
        <f t="array" ref="O599">IFERROR(INDEX(Forecast_Capex_Input!L$12:L$286,$Z599),NA)</f>
        <v>N/A</v>
      </c>
      <c r="P599" s="150" t="str" cm="1">
        <f t="array" ref="P599">IFERROR(INDEX(Forecast_Capex_Input!M$12:M$286,$Z599),NA)</f>
        <v>N/A</v>
      </c>
      <c r="Q599" s="24" t="str" cm="1">
        <f t="array" ref="Q599">IFERROR(INDEX(Forecast_Capex_Input!N$12:N$286,$Z599),NA)</f>
        <v>N/A</v>
      </c>
      <c r="R599" s="190" cm="1">
        <f t="array" ref="R599">IFERROR(INDEX(Forecast_Capex_Input!O$12:O$286,$Z599),0)</f>
        <v>0</v>
      </c>
      <c r="S599" s="24" cm="1">
        <f t="array" ref="S599">IFERROR(INDEX(Forecast_Capex_Input!P$12:P$286,$Z599),0)</f>
        <v>0</v>
      </c>
      <c r="T599" s="150" t="str" cm="1">
        <f t="array" aca="1" ref="T599" ca="1">IFERROR(INDEX(General!$K$91:$K$110,$AC599),NA)</f>
        <v>N/A</v>
      </c>
      <c r="U599" s="43" cm="1">
        <f t="array" aca="1" ref="U599" ca="1">IFERROR(
IF($F599=General!$E$25,INDEX(Forecast_Capex_Input!S$12:S$286,$Z599),
INDEX(Forecast_Capex_Input!T$12:T$286,$Z599)),0)</f>
        <v>0</v>
      </c>
      <c r="V599" s="82" t="b">
        <f>IFERROR(INDEX(Overheads!$T$19:$T$26,MATCH($I599,Overheads!$E$19:$E$26,0)),FALSE)</f>
        <v>0</v>
      </c>
      <c r="W599" s="209" cm="1">
        <f t="array" ref="W599">IFERROR(
INDEX(Forecast_Capex_Input!CN$12:CN$286,$Z599),0)</f>
        <v>0</v>
      </c>
      <c r="X599" s="209">
        <f>IFERROR(
MATCH($W599,General!$L$39:$S$39,0),1)</f>
        <v>1</v>
      </c>
      <c r="Z599" s="28" t="str">
        <f>IFERROR(
IF(MATCH($C599,Forecast_Capex_Input!$CI$12:$CI$286,1)+1&gt;MAX(Forecast_Capex_Input!$C$12:$C$286),NA,
MATCH($C599,Forecast_Capex_Input!$CI$12:$CI$286,1)+1),1)</f>
        <v>N/A</v>
      </c>
      <c r="AA599" s="28" t="str" cm="1">
        <f t="array" aca="1" ref="AA599" ca="1">IFERROR(
IF(Z598&lt;&gt;Z599,1,
IF(COUNTIF(OFFSET(AA598,0,0,-INDEX(Forecast_Capex_Input!$CG$12:$CG$286,$Z599)),AA598)=INDEX(Forecast_Capex_Input!$CG$12:$CG$286,$Z599),AA598+1,AA598)),NA)</f>
        <v>N/A</v>
      </c>
      <c r="AB599" s="28" t="str" cm="1">
        <f t="array" ref="AB599">IFERROR($C599-IF($Z599=1,1,INDEX(Forecast_Capex_Input!$CI$12:$CI$286,$Z599-1))+1,NA)</f>
        <v>N/A</v>
      </c>
      <c r="AC599" s="28" t="str" cm="1">
        <f t="array" aca="1" ref="AC599" ca="1">IFERROR(IF(AA599=1,
INDEX(Forecast_Capex_Input!$AI$10:$BB$10,SMALL(IF(INDEX(Forecast_Capex_Input!$AI$12:$BB$286,$Z599,0)&gt;0,COLUMN(Forecast_Capex_Input!$AI$10:$BB$10)-COLUMN(Forecast_Capex_Input!$AI$12)+1),ROWS(OFFSET(AC598,0,0,-$AB599)))),
OFFSET(AC598,-INDEX(Forecast_Capex_Input!$CG$12:$CG$286,$Z599)+1,0)),NA)</f>
        <v>N/A</v>
      </c>
      <c r="AD599" s="28" t="str">
        <f t="shared" ca="1" si="57"/>
        <v>N/A</v>
      </c>
      <c r="AE599" s="82" t="b">
        <f t="shared" si="61"/>
        <v>0</v>
      </c>
      <c r="AF599" s="78" t="b">
        <v>0</v>
      </c>
      <c r="AG599" s="82" t="b">
        <f t="shared" si="58"/>
        <v>1</v>
      </c>
      <c r="AI599" s="55">
        <v>0</v>
      </c>
      <c r="AJ599" s="55">
        <v>0</v>
      </c>
      <c r="AK599" s="55">
        <v>0</v>
      </c>
      <c r="AL599" s="55">
        <v>0</v>
      </c>
      <c r="AM599" s="55">
        <v>0</v>
      </c>
      <c r="AN599" s="135">
        <v>0</v>
      </c>
      <c r="AP599" s="55">
        <v>0</v>
      </c>
      <c r="AQ599" s="55">
        <v>0</v>
      </c>
      <c r="AR599" s="55">
        <v>0</v>
      </c>
      <c r="AS599" s="55">
        <v>0</v>
      </c>
      <c r="AT599" s="55">
        <v>0</v>
      </c>
      <c r="AU599" s="135">
        <v>0</v>
      </c>
      <c r="AW599" s="55">
        <v>0</v>
      </c>
      <c r="AX599" s="55">
        <v>0</v>
      </c>
      <c r="AY599" s="55">
        <v>0</v>
      </c>
      <c r="AZ599" s="55">
        <v>0</v>
      </c>
      <c r="BA599" s="55">
        <v>0</v>
      </c>
      <c r="BB599" s="135">
        <v>0</v>
      </c>
      <c r="BD599" s="55">
        <v>0</v>
      </c>
      <c r="BE599" s="55">
        <v>0</v>
      </c>
      <c r="BF599" s="55">
        <v>0</v>
      </c>
      <c r="BG599" s="55">
        <v>0</v>
      </c>
      <c r="BH599" s="55">
        <v>0</v>
      </c>
      <c r="BI599" s="135">
        <v>0</v>
      </c>
      <c r="BK599" s="55">
        <v>0</v>
      </c>
      <c r="BL599" s="55">
        <v>0</v>
      </c>
      <c r="BM599" s="55">
        <v>0</v>
      </c>
      <c r="BN599" s="55">
        <v>0</v>
      </c>
      <c r="BO599" s="55">
        <v>0</v>
      </c>
      <c r="BP599" s="135">
        <v>0</v>
      </c>
      <c r="BR599" s="147">
        <v>0</v>
      </c>
      <c r="BS599" s="147">
        <v>0</v>
      </c>
      <c r="BT599" s="147">
        <v>0</v>
      </c>
      <c r="BU599" s="147">
        <v>0</v>
      </c>
      <c r="BV599" s="147">
        <v>0</v>
      </c>
      <c r="BX599" s="55">
        <v>0</v>
      </c>
      <c r="BY599" s="55">
        <v>0</v>
      </c>
      <c r="BZ599" s="55">
        <v>0</v>
      </c>
      <c r="CA599" s="55">
        <v>0</v>
      </c>
      <c r="CB599" s="55">
        <v>0</v>
      </c>
      <c r="CC599" s="135">
        <v>0</v>
      </c>
      <c r="CE599" s="55">
        <v>0</v>
      </c>
      <c r="CF599" s="55">
        <v>0</v>
      </c>
      <c r="CG599" s="55">
        <v>0</v>
      </c>
      <c r="CH599" s="55">
        <v>0</v>
      </c>
      <c r="CI599" s="55">
        <v>0</v>
      </c>
      <c r="CJ599" s="135">
        <v>0</v>
      </c>
      <c r="CL599" s="55">
        <v>0</v>
      </c>
      <c r="CM599" s="55">
        <v>0</v>
      </c>
      <c r="CN599" s="55">
        <v>0</v>
      </c>
      <c r="CO599" s="55">
        <v>0</v>
      </c>
      <c r="CP599" s="55">
        <v>0</v>
      </c>
      <c r="CQ599" s="135">
        <v>0</v>
      </c>
      <c r="CS599" s="67">
        <v>0</v>
      </c>
      <c r="CT599" s="67">
        <v>0</v>
      </c>
      <c r="CU599" s="67">
        <v>0</v>
      </c>
      <c r="CV599" s="67">
        <v>0</v>
      </c>
      <c r="CW599" s="67">
        <v>0</v>
      </c>
      <c r="CX599" s="135">
        <v>0</v>
      </c>
      <c r="CZ599" s="55">
        <v>0</v>
      </c>
      <c r="DA599" s="55">
        <v>0</v>
      </c>
      <c r="DB599" s="55">
        <v>0</v>
      </c>
      <c r="DC599" s="55">
        <v>0</v>
      </c>
      <c r="DD599" s="55">
        <v>0</v>
      </c>
      <c r="DE599" s="135">
        <v>0</v>
      </c>
      <c r="DG599" s="43" t="b" cm="1">
        <f t="array" aca="1" ref="DG599" ca="1">OR($G599=Forecast_Capex_Input!$BF$8:$BF$10)</f>
        <v>0</v>
      </c>
      <c r="DH599" s="43" cm="1">
        <f t="array" aca="1" ref="DH599" ca="1">IFERROR(INDEX(Forecast_Capex_Input!BG$12:BG$286,$Z599)
*(INDEX(Forecast_Capex_Input!$H$12:$H$286,$Z599)=Repex),0)
*$DG599</f>
        <v>0</v>
      </c>
      <c r="DI599" s="43" cm="1">
        <f t="array" aca="1" ref="DI599" ca="1">IFERROR(INDEX(Forecast_Capex_Input!BH$12:BH$286,$Z599)
*(INDEX(Forecast_Capex_Input!$H$12:$H$286,$Z599)=Repex),0)
*$DG599</f>
        <v>0</v>
      </c>
      <c r="DJ599" s="43" cm="1">
        <f t="array" aca="1" ref="DJ599" ca="1">IFERROR(INDEX(Forecast_Capex_Input!BI$12:BI$286,$Z599)
*(INDEX(Forecast_Capex_Input!$H$12:$H$286,$Z599)=Repex),0)
*$DG599</f>
        <v>0</v>
      </c>
      <c r="DK599" s="43" cm="1">
        <f t="array" aca="1" ref="DK599" ca="1">IFERROR(INDEX(Forecast_Capex_Input!BJ$12:BJ$286,$Z599)
*(INDEX(Forecast_Capex_Input!$H$12:$H$286,$Z599)=Repex),0)
*$DG599</f>
        <v>0</v>
      </c>
      <c r="DL599" s="43" cm="1">
        <f t="array" aca="1" ref="DL599" ca="1">IFERROR(INDEX(Forecast_Capex_Input!BK$12:BK$286,$Z599)
*(INDEX(Forecast_Capex_Input!$H$12:$H$286,$Z599)=Repex),0)
*$DG599</f>
        <v>0</v>
      </c>
      <c r="DM599" s="43" cm="1">
        <f t="array" aca="1" ref="DM599" ca="1">IFERROR(INDEX(Forecast_Capex_Input!BL$12:BL$286,$Z599)
*(INDEX(Forecast_Capex_Input!$H$12:$H$286,$Z599)=Repex),0)
*$DG599</f>
        <v>0</v>
      </c>
      <c r="DO599" s="43" t="b" cm="1">
        <f t="array" aca="1" ref="DO599" ca="1">OR($G599=Forecast_Capex_Input!$BN$8:$BN$9)</f>
        <v>0</v>
      </c>
      <c r="DP599" s="43" cm="1">
        <f t="array" aca="1" ref="DP599" ca="1">IFERROR(INDEX(Forecast_Capex_Input!BO$12:BO$286,$Z599)
*(INDEX(Forecast_Capex_Input!$H$12:$H$286,$Z599)=Repex),0)
*$DO599</f>
        <v>0</v>
      </c>
      <c r="DQ599" s="43" cm="1">
        <f t="array" aca="1" ref="DQ599" ca="1">IFERROR(INDEX(Forecast_Capex_Input!BP$12:BP$286,$Z599)
*(INDEX(Forecast_Capex_Input!$H$12:$H$286,$Z599)=Repex),0)
*$DO599</f>
        <v>0</v>
      </c>
      <c r="DR599" s="43" cm="1">
        <f t="array" aca="1" ref="DR599" ca="1">IFERROR(INDEX(Forecast_Capex_Input!BQ$12:BQ$286,$Z599)
*(INDEX(Forecast_Capex_Input!$H$12:$H$286,$Z599)=Repex),0)
*$DO599</f>
        <v>0</v>
      </c>
      <c r="DS599" s="43" cm="1">
        <f t="array" aca="1" ref="DS599" ca="1">IFERROR(INDEX(Forecast_Capex_Input!BR$12:BR$286,$Z599)
*(INDEX(Forecast_Capex_Input!$H$12:$H$286,$Z599)=Repex),0)
*$DO599</f>
        <v>0</v>
      </c>
      <c r="DT599" s="43" cm="1">
        <f t="array" aca="1" ref="DT599" ca="1">IFERROR(INDEX(Forecast_Capex_Input!BS$12:BS$286,$Z599)
*(INDEX(Forecast_Capex_Input!$H$12:$H$286,$Z599)=Repex),0)
*$DO599</f>
        <v>0</v>
      </c>
      <c r="DV599" s="43" t="b" cm="1">
        <f t="array" aca="1" ref="DV599" ca="1">OR($G599=Forecast_Capex_Input!$BU$8:$BU$10)</f>
        <v>0</v>
      </c>
      <c r="DW599" s="43" cm="1">
        <f t="array" aca="1" ref="DW599" ca="1">IFERROR(INDEX(Forecast_Capex_Input!BV$12:BV$286,$Z599)
*(INDEX(Forecast_Capex_Input!$H$12:$H$286,$Z599)=Repex),0)
*$DV599</f>
        <v>0</v>
      </c>
      <c r="DX599" s="43" cm="1">
        <f t="array" aca="1" ref="DX599" ca="1">IFERROR(INDEX(Forecast_Capex_Input!BW$12:BW$286,$Z599)
*(INDEX(Forecast_Capex_Input!$H$12:$H$286,$Z599)=Repex),0)
*$DV599</f>
        <v>0</v>
      </c>
      <c r="DY599" s="43" cm="1">
        <f t="array" aca="1" ref="DY599" ca="1">IFERROR(INDEX(Forecast_Capex_Input!BX$12:BX$286,$Z599)
*(INDEX(Forecast_Capex_Input!$H$12:$H$286,$Z599)=Repex),0)
*$DV599</f>
        <v>0</v>
      </c>
      <c r="DZ599" s="43" cm="1">
        <f t="array" aca="1" ref="DZ599" ca="1">IFERROR(INDEX(Forecast_Capex_Input!BY$12:BY$286,$Z599)
*(INDEX(Forecast_Capex_Input!$H$12:$H$286,$Z599)=Repex),0)
*$DV599</f>
        <v>0</v>
      </c>
      <c r="EA599" s="43" cm="1">
        <f t="array" aca="1" ref="EA599" ca="1">IFERROR(INDEX(Forecast_Capex_Input!BZ$12:BZ$286,$Z599)
*(INDEX(Forecast_Capex_Input!$H$12:$H$286,$Z599)=Repex),0)
*$DV599</f>
        <v>0</v>
      </c>
      <c r="EB599" s="43" cm="1">
        <f t="array" aca="1" ref="EB599" ca="1">IFERROR(INDEX(Forecast_Capex_Input!CA$12:CA$286,$Z599)
*(INDEX(Forecast_Capex_Input!$H$12:$H$286,$Z599)=Repex),0)
*$DV599</f>
        <v>0</v>
      </c>
      <c r="EC599" s="43" cm="1">
        <f t="array" aca="1" ref="EC599" ca="1">IFERROR(INDEX(Forecast_Capex_Input!CB$12:CB$286,$Z599)
*(INDEX(Forecast_Capex_Input!$H$12:$H$286,$Z599)=Repex),0)
*$DV599</f>
        <v>0</v>
      </c>
      <c r="ED599" s="43" cm="1">
        <f t="array" aca="1" ref="ED599" ca="1">IFERROR(INDEX(Forecast_Capex_Input!CC$12:CC$286,$Z599)
*(INDEX(Forecast_Capex_Input!$H$12:$H$286,$Z599)=Repex),0)
*$DV599</f>
        <v>0</v>
      </c>
      <c r="EF599" s="86" t="str">
        <f t="shared" si="59"/>
        <v>N/A</v>
      </c>
      <c r="EG599" s="28" t="str">
        <f>IFERROR(RANK(EF599,EF$11:EF$1010,0)+COUNTIF(EF$11:EF599,EF599)-1,NA)</f>
        <v>N/A</v>
      </c>
    </row>
    <row r="600" spans="3:137" x14ac:dyDescent="0.2">
      <c r="C600" s="28">
        <f t="shared" si="60"/>
        <v>590</v>
      </c>
      <c r="D600" s="9" t="str" cm="1">
        <f t="array" ref="D600">IFERROR(INDEX(Forecast_Capex_Input!$D$12:$D$286,$Z600),NA)</f>
        <v>N/A</v>
      </c>
      <c r="E600" s="24" t="str" cm="1">
        <f t="array" ref="E600">IF($Z600=NA,NA,INDEX(Forecast_Capex_Input!$E$12:$E$286,$Z600))</f>
        <v>N/A</v>
      </c>
      <c r="F600" s="9" t="str" cm="1">
        <f t="array" aca="1" ref="F600" ca="1">IFERROR(INDEX(General!$E$25:$E$26,$AA600),NA)</f>
        <v>N/A</v>
      </c>
      <c r="G600" s="9" t="str" cm="1">
        <f t="array" aca="1" ref="G600" ca="1">IFERROR(INDEX(Forecast_Capex_Input!$AI$11:$BB$11,$AC600),NA)</f>
        <v>N/A</v>
      </c>
      <c r="H600" s="50" t="str" cm="1">
        <f t="array" aca="1" ref="H600" ca="1">IFERROR(INDEX(Forecast_Capex_Input!$AI$12:$BB$286,$Z600,$AC600),NA)</f>
        <v>N/A</v>
      </c>
      <c r="I600" s="150" t="str" cm="1">
        <f t="array" ref="I600">IFERROR(INDEX(Forecast_Capex_Input!$F$12:$F$286,$Z600),NA)</f>
        <v>N/A</v>
      </c>
      <c r="J600" s="150" t="str" cm="1">
        <f t="array" ref="J600">IFERROR(INDEX(Forecast_Capex_Input!G$12:G$286,$Z600),NA)</f>
        <v>N/A</v>
      </c>
      <c r="K600" s="150" t="str" cm="1">
        <f t="array" ref="K600">IFERROR(INDEX(Forecast_Capex_Input!H$12:H$286,$Z600),NA)</f>
        <v>N/A</v>
      </c>
      <c r="L600" s="150" t="str" cm="1">
        <f t="array" ref="L600">IFERROR(INDEX(Forecast_Capex_Input!I$12:I$286,$Z600),NA)</f>
        <v>N/A</v>
      </c>
      <c r="M600" s="150" t="str" cm="1">
        <f t="array" ref="M600">IFERROR(INDEX(Forecast_Capex_Input!J$12:J$286,$Z600),NA)</f>
        <v>N/A</v>
      </c>
      <c r="N600" s="150" t="str" cm="1">
        <f t="array" ref="N600">IFERROR(INDEX(Forecast_Capex_Input!K$12:K$286,$Z600),NA)</f>
        <v>N/A</v>
      </c>
      <c r="O600" s="150" t="str" cm="1">
        <f t="array" ref="O600">IFERROR(INDEX(Forecast_Capex_Input!L$12:L$286,$Z600),NA)</f>
        <v>N/A</v>
      </c>
      <c r="P600" s="150" t="str" cm="1">
        <f t="array" ref="P600">IFERROR(INDEX(Forecast_Capex_Input!M$12:M$286,$Z600),NA)</f>
        <v>N/A</v>
      </c>
      <c r="Q600" s="24" t="str" cm="1">
        <f t="array" ref="Q600">IFERROR(INDEX(Forecast_Capex_Input!N$12:N$286,$Z600),NA)</f>
        <v>N/A</v>
      </c>
      <c r="R600" s="190" cm="1">
        <f t="array" ref="R600">IFERROR(INDEX(Forecast_Capex_Input!O$12:O$286,$Z600),0)</f>
        <v>0</v>
      </c>
      <c r="S600" s="24" cm="1">
        <f t="array" ref="S600">IFERROR(INDEX(Forecast_Capex_Input!P$12:P$286,$Z600),0)</f>
        <v>0</v>
      </c>
      <c r="T600" s="150" t="str" cm="1">
        <f t="array" aca="1" ref="T600" ca="1">IFERROR(INDEX(General!$K$91:$K$110,$AC600),NA)</f>
        <v>N/A</v>
      </c>
      <c r="U600" s="43" cm="1">
        <f t="array" aca="1" ref="U600" ca="1">IFERROR(
IF($F600=General!$E$25,INDEX(Forecast_Capex_Input!S$12:S$286,$Z600),
INDEX(Forecast_Capex_Input!T$12:T$286,$Z600)),0)</f>
        <v>0</v>
      </c>
      <c r="V600" s="82" t="b">
        <f>IFERROR(INDEX(Overheads!$T$19:$T$26,MATCH($I600,Overheads!$E$19:$E$26,0)),FALSE)</f>
        <v>0</v>
      </c>
      <c r="W600" s="209" cm="1">
        <f t="array" ref="W600">IFERROR(
INDEX(Forecast_Capex_Input!CN$12:CN$286,$Z600),0)</f>
        <v>0</v>
      </c>
      <c r="X600" s="209">
        <f>IFERROR(
MATCH($W600,General!$L$39:$S$39,0),1)</f>
        <v>1</v>
      </c>
      <c r="Z600" s="28" t="str">
        <f>IFERROR(
IF(MATCH($C600,Forecast_Capex_Input!$CI$12:$CI$286,1)+1&gt;MAX(Forecast_Capex_Input!$C$12:$C$286),NA,
MATCH($C600,Forecast_Capex_Input!$CI$12:$CI$286,1)+1),1)</f>
        <v>N/A</v>
      </c>
      <c r="AA600" s="28" t="str" cm="1">
        <f t="array" aca="1" ref="AA600" ca="1">IFERROR(
IF(Z599&lt;&gt;Z600,1,
IF(COUNTIF(OFFSET(AA599,0,0,-INDEX(Forecast_Capex_Input!$CG$12:$CG$286,$Z600)),AA599)=INDEX(Forecast_Capex_Input!$CG$12:$CG$286,$Z600),AA599+1,AA599)),NA)</f>
        <v>N/A</v>
      </c>
      <c r="AB600" s="28" t="str" cm="1">
        <f t="array" ref="AB600">IFERROR($C600-IF($Z600=1,1,INDEX(Forecast_Capex_Input!$CI$12:$CI$286,$Z600-1))+1,NA)</f>
        <v>N/A</v>
      </c>
      <c r="AC600" s="28" t="str" cm="1">
        <f t="array" aca="1" ref="AC600" ca="1">IFERROR(IF(AA600=1,
INDEX(Forecast_Capex_Input!$AI$10:$BB$10,SMALL(IF(INDEX(Forecast_Capex_Input!$AI$12:$BB$286,$Z600,0)&gt;0,COLUMN(Forecast_Capex_Input!$AI$10:$BB$10)-COLUMN(Forecast_Capex_Input!$AI$12)+1),ROWS(OFFSET(AC599,0,0,-$AB600)))),
OFFSET(AC599,-INDEX(Forecast_Capex_Input!$CG$12:$CG$286,$Z600)+1,0)),NA)</f>
        <v>N/A</v>
      </c>
      <c r="AD600" s="28" t="str">
        <f t="shared" ca="1" si="57"/>
        <v>N/A</v>
      </c>
      <c r="AE600" s="82" t="b">
        <f t="shared" si="61"/>
        <v>0</v>
      </c>
      <c r="AF600" s="78" t="b">
        <v>0</v>
      </c>
      <c r="AG600" s="82" t="b">
        <f t="shared" si="58"/>
        <v>1</v>
      </c>
      <c r="AI600" s="55">
        <v>0</v>
      </c>
      <c r="AJ600" s="55">
        <v>0</v>
      </c>
      <c r="AK600" s="55">
        <v>0</v>
      </c>
      <c r="AL600" s="55">
        <v>0</v>
      </c>
      <c r="AM600" s="55">
        <v>0</v>
      </c>
      <c r="AN600" s="135">
        <v>0</v>
      </c>
      <c r="AP600" s="55">
        <v>0</v>
      </c>
      <c r="AQ600" s="55">
        <v>0</v>
      </c>
      <c r="AR600" s="55">
        <v>0</v>
      </c>
      <c r="AS600" s="55">
        <v>0</v>
      </c>
      <c r="AT600" s="55">
        <v>0</v>
      </c>
      <c r="AU600" s="135">
        <v>0</v>
      </c>
      <c r="AW600" s="55">
        <v>0</v>
      </c>
      <c r="AX600" s="55">
        <v>0</v>
      </c>
      <c r="AY600" s="55">
        <v>0</v>
      </c>
      <c r="AZ600" s="55">
        <v>0</v>
      </c>
      <c r="BA600" s="55">
        <v>0</v>
      </c>
      <c r="BB600" s="135">
        <v>0</v>
      </c>
      <c r="BD600" s="55">
        <v>0</v>
      </c>
      <c r="BE600" s="55">
        <v>0</v>
      </c>
      <c r="BF600" s="55">
        <v>0</v>
      </c>
      <c r="BG600" s="55">
        <v>0</v>
      </c>
      <c r="BH600" s="55">
        <v>0</v>
      </c>
      <c r="BI600" s="135">
        <v>0</v>
      </c>
      <c r="BK600" s="55">
        <v>0</v>
      </c>
      <c r="BL600" s="55">
        <v>0</v>
      </c>
      <c r="BM600" s="55">
        <v>0</v>
      </c>
      <c r="BN600" s="55">
        <v>0</v>
      </c>
      <c r="BO600" s="55">
        <v>0</v>
      </c>
      <c r="BP600" s="135">
        <v>0</v>
      </c>
      <c r="BR600" s="147">
        <v>0</v>
      </c>
      <c r="BS600" s="147">
        <v>0</v>
      </c>
      <c r="BT600" s="147">
        <v>0</v>
      </c>
      <c r="BU600" s="147">
        <v>0</v>
      </c>
      <c r="BV600" s="147">
        <v>0</v>
      </c>
      <c r="BX600" s="55">
        <v>0</v>
      </c>
      <c r="BY600" s="55">
        <v>0</v>
      </c>
      <c r="BZ600" s="55">
        <v>0</v>
      </c>
      <c r="CA600" s="55">
        <v>0</v>
      </c>
      <c r="CB600" s="55">
        <v>0</v>
      </c>
      <c r="CC600" s="135">
        <v>0</v>
      </c>
      <c r="CE600" s="55">
        <v>0</v>
      </c>
      <c r="CF600" s="55">
        <v>0</v>
      </c>
      <c r="CG600" s="55">
        <v>0</v>
      </c>
      <c r="CH600" s="55">
        <v>0</v>
      </c>
      <c r="CI600" s="55">
        <v>0</v>
      </c>
      <c r="CJ600" s="135">
        <v>0</v>
      </c>
      <c r="CL600" s="55">
        <v>0</v>
      </c>
      <c r="CM600" s="55">
        <v>0</v>
      </c>
      <c r="CN600" s="55">
        <v>0</v>
      </c>
      <c r="CO600" s="55">
        <v>0</v>
      </c>
      <c r="CP600" s="55">
        <v>0</v>
      </c>
      <c r="CQ600" s="135">
        <v>0</v>
      </c>
      <c r="CS600" s="67">
        <v>0</v>
      </c>
      <c r="CT600" s="67">
        <v>0</v>
      </c>
      <c r="CU600" s="67">
        <v>0</v>
      </c>
      <c r="CV600" s="67">
        <v>0</v>
      </c>
      <c r="CW600" s="67">
        <v>0</v>
      </c>
      <c r="CX600" s="135">
        <v>0</v>
      </c>
      <c r="CZ600" s="55">
        <v>0</v>
      </c>
      <c r="DA600" s="55">
        <v>0</v>
      </c>
      <c r="DB600" s="55">
        <v>0</v>
      </c>
      <c r="DC600" s="55">
        <v>0</v>
      </c>
      <c r="DD600" s="55">
        <v>0</v>
      </c>
      <c r="DE600" s="135">
        <v>0</v>
      </c>
      <c r="DG600" s="43" t="b" cm="1">
        <f t="array" aca="1" ref="DG600" ca="1">OR($G600=Forecast_Capex_Input!$BF$8:$BF$10)</f>
        <v>0</v>
      </c>
      <c r="DH600" s="43" cm="1">
        <f t="array" aca="1" ref="DH600" ca="1">IFERROR(INDEX(Forecast_Capex_Input!BG$12:BG$286,$Z600)
*(INDEX(Forecast_Capex_Input!$H$12:$H$286,$Z600)=Repex),0)
*$DG600</f>
        <v>0</v>
      </c>
      <c r="DI600" s="43" cm="1">
        <f t="array" aca="1" ref="DI600" ca="1">IFERROR(INDEX(Forecast_Capex_Input!BH$12:BH$286,$Z600)
*(INDEX(Forecast_Capex_Input!$H$12:$H$286,$Z600)=Repex),0)
*$DG600</f>
        <v>0</v>
      </c>
      <c r="DJ600" s="43" cm="1">
        <f t="array" aca="1" ref="DJ600" ca="1">IFERROR(INDEX(Forecast_Capex_Input!BI$12:BI$286,$Z600)
*(INDEX(Forecast_Capex_Input!$H$12:$H$286,$Z600)=Repex),0)
*$DG600</f>
        <v>0</v>
      </c>
      <c r="DK600" s="43" cm="1">
        <f t="array" aca="1" ref="DK600" ca="1">IFERROR(INDEX(Forecast_Capex_Input!BJ$12:BJ$286,$Z600)
*(INDEX(Forecast_Capex_Input!$H$12:$H$286,$Z600)=Repex),0)
*$DG600</f>
        <v>0</v>
      </c>
      <c r="DL600" s="43" cm="1">
        <f t="array" aca="1" ref="DL600" ca="1">IFERROR(INDEX(Forecast_Capex_Input!BK$12:BK$286,$Z600)
*(INDEX(Forecast_Capex_Input!$H$12:$H$286,$Z600)=Repex),0)
*$DG600</f>
        <v>0</v>
      </c>
      <c r="DM600" s="43" cm="1">
        <f t="array" aca="1" ref="DM600" ca="1">IFERROR(INDEX(Forecast_Capex_Input!BL$12:BL$286,$Z600)
*(INDEX(Forecast_Capex_Input!$H$12:$H$286,$Z600)=Repex),0)
*$DG600</f>
        <v>0</v>
      </c>
      <c r="DO600" s="43" t="b" cm="1">
        <f t="array" aca="1" ref="DO600" ca="1">OR($G600=Forecast_Capex_Input!$BN$8:$BN$9)</f>
        <v>0</v>
      </c>
      <c r="DP600" s="43" cm="1">
        <f t="array" aca="1" ref="DP600" ca="1">IFERROR(INDEX(Forecast_Capex_Input!BO$12:BO$286,$Z600)
*(INDEX(Forecast_Capex_Input!$H$12:$H$286,$Z600)=Repex),0)
*$DO600</f>
        <v>0</v>
      </c>
      <c r="DQ600" s="43" cm="1">
        <f t="array" aca="1" ref="DQ600" ca="1">IFERROR(INDEX(Forecast_Capex_Input!BP$12:BP$286,$Z600)
*(INDEX(Forecast_Capex_Input!$H$12:$H$286,$Z600)=Repex),0)
*$DO600</f>
        <v>0</v>
      </c>
      <c r="DR600" s="43" cm="1">
        <f t="array" aca="1" ref="DR600" ca="1">IFERROR(INDEX(Forecast_Capex_Input!BQ$12:BQ$286,$Z600)
*(INDEX(Forecast_Capex_Input!$H$12:$H$286,$Z600)=Repex),0)
*$DO600</f>
        <v>0</v>
      </c>
      <c r="DS600" s="43" cm="1">
        <f t="array" aca="1" ref="DS600" ca="1">IFERROR(INDEX(Forecast_Capex_Input!BR$12:BR$286,$Z600)
*(INDEX(Forecast_Capex_Input!$H$12:$H$286,$Z600)=Repex),0)
*$DO600</f>
        <v>0</v>
      </c>
      <c r="DT600" s="43" cm="1">
        <f t="array" aca="1" ref="DT600" ca="1">IFERROR(INDEX(Forecast_Capex_Input!BS$12:BS$286,$Z600)
*(INDEX(Forecast_Capex_Input!$H$12:$H$286,$Z600)=Repex),0)
*$DO600</f>
        <v>0</v>
      </c>
      <c r="DV600" s="43" t="b" cm="1">
        <f t="array" aca="1" ref="DV600" ca="1">OR($G600=Forecast_Capex_Input!$BU$8:$BU$10)</f>
        <v>0</v>
      </c>
      <c r="DW600" s="43" cm="1">
        <f t="array" aca="1" ref="DW600" ca="1">IFERROR(INDEX(Forecast_Capex_Input!BV$12:BV$286,$Z600)
*(INDEX(Forecast_Capex_Input!$H$12:$H$286,$Z600)=Repex),0)
*$DV600</f>
        <v>0</v>
      </c>
      <c r="DX600" s="43" cm="1">
        <f t="array" aca="1" ref="DX600" ca="1">IFERROR(INDEX(Forecast_Capex_Input!BW$12:BW$286,$Z600)
*(INDEX(Forecast_Capex_Input!$H$12:$H$286,$Z600)=Repex),0)
*$DV600</f>
        <v>0</v>
      </c>
      <c r="DY600" s="43" cm="1">
        <f t="array" aca="1" ref="DY600" ca="1">IFERROR(INDEX(Forecast_Capex_Input!BX$12:BX$286,$Z600)
*(INDEX(Forecast_Capex_Input!$H$12:$H$286,$Z600)=Repex),0)
*$DV600</f>
        <v>0</v>
      </c>
      <c r="DZ600" s="43" cm="1">
        <f t="array" aca="1" ref="DZ600" ca="1">IFERROR(INDEX(Forecast_Capex_Input!BY$12:BY$286,$Z600)
*(INDEX(Forecast_Capex_Input!$H$12:$H$286,$Z600)=Repex),0)
*$DV600</f>
        <v>0</v>
      </c>
      <c r="EA600" s="43" cm="1">
        <f t="array" aca="1" ref="EA600" ca="1">IFERROR(INDEX(Forecast_Capex_Input!BZ$12:BZ$286,$Z600)
*(INDEX(Forecast_Capex_Input!$H$12:$H$286,$Z600)=Repex),0)
*$DV600</f>
        <v>0</v>
      </c>
      <c r="EB600" s="43" cm="1">
        <f t="array" aca="1" ref="EB600" ca="1">IFERROR(INDEX(Forecast_Capex_Input!CA$12:CA$286,$Z600)
*(INDEX(Forecast_Capex_Input!$H$12:$H$286,$Z600)=Repex),0)
*$DV600</f>
        <v>0</v>
      </c>
      <c r="EC600" s="43" cm="1">
        <f t="array" aca="1" ref="EC600" ca="1">IFERROR(INDEX(Forecast_Capex_Input!CB$12:CB$286,$Z600)
*(INDEX(Forecast_Capex_Input!$H$12:$H$286,$Z600)=Repex),0)
*$DV600</f>
        <v>0</v>
      </c>
      <c r="ED600" s="43" cm="1">
        <f t="array" aca="1" ref="ED600" ca="1">IFERROR(INDEX(Forecast_Capex_Input!CC$12:CC$286,$Z600)
*(INDEX(Forecast_Capex_Input!$H$12:$H$286,$Z600)=Repex),0)
*$DV600</f>
        <v>0</v>
      </c>
      <c r="EF600" s="86" t="str">
        <f t="shared" si="59"/>
        <v>N/A</v>
      </c>
      <c r="EG600" s="28" t="str">
        <f>IFERROR(RANK(EF600,EF$11:EF$1010,0)+COUNTIF(EF$11:EF600,EF600)-1,NA)</f>
        <v>N/A</v>
      </c>
    </row>
    <row r="601" spans="3:137" x14ac:dyDescent="0.2">
      <c r="C601" s="28">
        <f t="shared" si="60"/>
        <v>591</v>
      </c>
      <c r="D601" s="9" t="str" cm="1">
        <f t="array" ref="D601">IFERROR(INDEX(Forecast_Capex_Input!$D$12:$D$286,$Z601),NA)</f>
        <v>N/A</v>
      </c>
      <c r="E601" s="24" t="str" cm="1">
        <f t="array" ref="E601">IF($Z601=NA,NA,INDEX(Forecast_Capex_Input!$E$12:$E$286,$Z601))</f>
        <v>N/A</v>
      </c>
      <c r="F601" s="9" t="str" cm="1">
        <f t="array" aca="1" ref="F601" ca="1">IFERROR(INDEX(General!$E$25:$E$26,$AA601),NA)</f>
        <v>N/A</v>
      </c>
      <c r="G601" s="9" t="str" cm="1">
        <f t="array" aca="1" ref="G601" ca="1">IFERROR(INDEX(Forecast_Capex_Input!$AI$11:$BB$11,$AC601),NA)</f>
        <v>N/A</v>
      </c>
      <c r="H601" s="50" t="str" cm="1">
        <f t="array" aca="1" ref="H601" ca="1">IFERROR(INDEX(Forecast_Capex_Input!$AI$12:$BB$286,$Z601,$AC601),NA)</f>
        <v>N/A</v>
      </c>
      <c r="I601" s="150" t="str" cm="1">
        <f t="array" ref="I601">IFERROR(INDEX(Forecast_Capex_Input!$F$12:$F$286,$Z601),NA)</f>
        <v>N/A</v>
      </c>
      <c r="J601" s="150" t="str" cm="1">
        <f t="array" ref="J601">IFERROR(INDEX(Forecast_Capex_Input!G$12:G$286,$Z601),NA)</f>
        <v>N/A</v>
      </c>
      <c r="K601" s="150" t="str" cm="1">
        <f t="array" ref="K601">IFERROR(INDEX(Forecast_Capex_Input!H$12:H$286,$Z601),NA)</f>
        <v>N/A</v>
      </c>
      <c r="L601" s="150" t="str" cm="1">
        <f t="array" ref="L601">IFERROR(INDEX(Forecast_Capex_Input!I$12:I$286,$Z601),NA)</f>
        <v>N/A</v>
      </c>
      <c r="M601" s="150" t="str" cm="1">
        <f t="array" ref="M601">IFERROR(INDEX(Forecast_Capex_Input!J$12:J$286,$Z601),NA)</f>
        <v>N/A</v>
      </c>
      <c r="N601" s="150" t="str" cm="1">
        <f t="array" ref="N601">IFERROR(INDEX(Forecast_Capex_Input!K$12:K$286,$Z601),NA)</f>
        <v>N/A</v>
      </c>
      <c r="O601" s="150" t="str" cm="1">
        <f t="array" ref="O601">IFERROR(INDEX(Forecast_Capex_Input!L$12:L$286,$Z601),NA)</f>
        <v>N/A</v>
      </c>
      <c r="P601" s="150" t="str" cm="1">
        <f t="array" ref="P601">IFERROR(INDEX(Forecast_Capex_Input!M$12:M$286,$Z601),NA)</f>
        <v>N/A</v>
      </c>
      <c r="Q601" s="24" t="str" cm="1">
        <f t="array" ref="Q601">IFERROR(INDEX(Forecast_Capex_Input!N$12:N$286,$Z601),NA)</f>
        <v>N/A</v>
      </c>
      <c r="R601" s="190" cm="1">
        <f t="array" ref="R601">IFERROR(INDEX(Forecast_Capex_Input!O$12:O$286,$Z601),0)</f>
        <v>0</v>
      </c>
      <c r="S601" s="24" cm="1">
        <f t="array" ref="S601">IFERROR(INDEX(Forecast_Capex_Input!P$12:P$286,$Z601),0)</f>
        <v>0</v>
      </c>
      <c r="T601" s="150" t="str" cm="1">
        <f t="array" aca="1" ref="T601" ca="1">IFERROR(INDEX(General!$K$91:$K$110,$AC601),NA)</f>
        <v>N/A</v>
      </c>
      <c r="U601" s="43" cm="1">
        <f t="array" aca="1" ref="U601" ca="1">IFERROR(
IF($F601=General!$E$25,INDEX(Forecast_Capex_Input!S$12:S$286,$Z601),
INDEX(Forecast_Capex_Input!T$12:T$286,$Z601)),0)</f>
        <v>0</v>
      </c>
      <c r="V601" s="82" t="b">
        <f>IFERROR(INDEX(Overheads!$T$19:$T$26,MATCH($I601,Overheads!$E$19:$E$26,0)),FALSE)</f>
        <v>0</v>
      </c>
      <c r="W601" s="209" cm="1">
        <f t="array" ref="W601">IFERROR(
INDEX(Forecast_Capex_Input!CN$12:CN$286,$Z601),0)</f>
        <v>0</v>
      </c>
      <c r="X601" s="209">
        <f>IFERROR(
MATCH($W601,General!$L$39:$S$39,0),1)</f>
        <v>1</v>
      </c>
      <c r="Z601" s="28" t="str">
        <f>IFERROR(
IF(MATCH($C601,Forecast_Capex_Input!$CI$12:$CI$286,1)+1&gt;MAX(Forecast_Capex_Input!$C$12:$C$286),NA,
MATCH($C601,Forecast_Capex_Input!$CI$12:$CI$286,1)+1),1)</f>
        <v>N/A</v>
      </c>
      <c r="AA601" s="28" t="str" cm="1">
        <f t="array" aca="1" ref="AA601" ca="1">IFERROR(
IF(Z600&lt;&gt;Z601,1,
IF(COUNTIF(OFFSET(AA600,0,0,-INDEX(Forecast_Capex_Input!$CG$12:$CG$286,$Z601)),AA600)=INDEX(Forecast_Capex_Input!$CG$12:$CG$286,$Z601),AA600+1,AA600)),NA)</f>
        <v>N/A</v>
      </c>
      <c r="AB601" s="28" t="str" cm="1">
        <f t="array" ref="AB601">IFERROR($C601-IF($Z601=1,1,INDEX(Forecast_Capex_Input!$CI$12:$CI$286,$Z601-1))+1,NA)</f>
        <v>N/A</v>
      </c>
      <c r="AC601" s="28" t="str" cm="1">
        <f t="array" aca="1" ref="AC601" ca="1">IFERROR(IF(AA601=1,
INDEX(Forecast_Capex_Input!$AI$10:$BB$10,SMALL(IF(INDEX(Forecast_Capex_Input!$AI$12:$BB$286,$Z601,0)&gt;0,COLUMN(Forecast_Capex_Input!$AI$10:$BB$10)-COLUMN(Forecast_Capex_Input!$AI$12)+1),ROWS(OFFSET(AC600,0,0,-$AB601)))),
OFFSET(AC600,-INDEX(Forecast_Capex_Input!$CG$12:$CG$286,$Z601)+1,0)),NA)</f>
        <v>N/A</v>
      </c>
      <c r="AD601" s="28" t="str">
        <f t="shared" ca="1" si="57"/>
        <v>N/A</v>
      </c>
      <c r="AE601" s="82" t="b">
        <f t="shared" si="61"/>
        <v>0</v>
      </c>
      <c r="AF601" s="78" t="b">
        <v>0</v>
      </c>
      <c r="AG601" s="82" t="b">
        <f t="shared" si="58"/>
        <v>1</v>
      </c>
      <c r="AI601" s="55">
        <v>0</v>
      </c>
      <c r="AJ601" s="55">
        <v>0</v>
      </c>
      <c r="AK601" s="55">
        <v>0</v>
      </c>
      <c r="AL601" s="55">
        <v>0</v>
      </c>
      <c r="AM601" s="55">
        <v>0</v>
      </c>
      <c r="AN601" s="135">
        <v>0</v>
      </c>
      <c r="AP601" s="55">
        <v>0</v>
      </c>
      <c r="AQ601" s="55">
        <v>0</v>
      </c>
      <c r="AR601" s="55">
        <v>0</v>
      </c>
      <c r="AS601" s="55">
        <v>0</v>
      </c>
      <c r="AT601" s="55">
        <v>0</v>
      </c>
      <c r="AU601" s="135">
        <v>0</v>
      </c>
      <c r="AW601" s="55">
        <v>0</v>
      </c>
      <c r="AX601" s="55">
        <v>0</v>
      </c>
      <c r="AY601" s="55">
        <v>0</v>
      </c>
      <c r="AZ601" s="55">
        <v>0</v>
      </c>
      <c r="BA601" s="55">
        <v>0</v>
      </c>
      <c r="BB601" s="135">
        <v>0</v>
      </c>
      <c r="BD601" s="55">
        <v>0</v>
      </c>
      <c r="BE601" s="55">
        <v>0</v>
      </c>
      <c r="BF601" s="55">
        <v>0</v>
      </c>
      <c r="BG601" s="55">
        <v>0</v>
      </c>
      <c r="BH601" s="55">
        <v>0</v>
      </c>
      <c r="BI601" s="135">
        <v>0</v>
      </c>
      <c r="BK601" s="55">
        <v>0</v>
      </c>
      <c r="BL601" s="55">
        <v>0</v>
      </c>
      <c r="BM601" s="55">
        <v>0</v>
      </c>
      <c r="BN601" s="55">
        <v>0</v>
      </c>
      <c r="BO601" s="55">
        <v>0</v>
      </c>
      <c r="BP601" s="135">
        <v>0</v>
      </c>
      <c r="BR601" s="147">
        <v>0</v>
      </c>
      <c r="BS601" s="147">
        <v>0</v>
      </c>
      <c r="BT601" s="147">
        <v>0</v>
      </c>
      <c r="BU601" s="147">
        <v>0</v>
      </c>
      <c r="BV601" s="147">
        <v>0</v>
      </c>
      <c r="BX601" s="55">
        <v>0</v>
      </c>
      <c r="BY601" s="55">
        <v>0</v>
      </c>
      <c r="BZ601" s="55">
        <v>0</v>
      </c>
      <c r="CA601" s="55">
        <v>0</v>
      </c>
      <c r="CB601" s="55">
        <v>0</v>
      </c>
      <c r="CC601" s="135">
        <v>0</v>
      </c>
      <c r="CE601" s="55">
        <v>0</v>
      </c>
      <c r="CF601" s="55">
        <v>0</v>
      </c>
      <c r="CG601" s="55">
        <v>0</v>
      </c>
      <c r="CH601" s="55">
        <v>0</v>
      </c>
      <c r="CI601" s="55">
        <v>0</v>
      </c>
      <c r="CJ601" s="135">
        <v>0</v>
      </c>
      <c r="CL601" s="55">
        <v>0</v>
      </c>
      <c r="CM601" s="55">
        <v>0</v>
      </c>
      <c r="CN601" s="55">
        <v>0</v>
      </c>
      <c r="CO601" s="55">
        <v>0</v>
      </c>
      <c r="CP601" s="55">
        <v>0</v>
      </c>
      <c r="CQ601" s="135">
        <v>0</v>
      </c>
      <c r="CS601" s="67">
        <v>0</v>
      </c>
      <c r="CT601" s="67">
        <v>0</v>
      </c>
      <c r="CU601" s="67">
        <v>0</v>
      </c>
      <c r="CV601" s="67">
        <v>0</v>
      </c>
      <c r="CW601" s="67">
        <v>0</v>
      </c>
      <c r="CX601" s="135">
        <v>0</v>
      </c>
      <c r="CZ601" s="55">
        <v>0</v>
      </c>
      <c r="DA601" s="55">
        <v>0</v>
      </c>
      <c r="DB601" s="55">
        <v>0</v>
      </c>
      <c r="DC601" s="55">
        <v>0</v>
      </c>
      <c r="DD601" s="55">
        <v>0</v>
      </c>
      <c r="DE601" s="135">
        <v>0</v>
      </c>
      <c r="DG601" s="43" t="b" cm="1">
        <f t="array" aca="1" ref="DG601" ca="1">OR($G601=Forecast_Capex_Input!$BF$8:$BF$10)</f>
        <v>0</v>
      </c>
      <c r="DH601" s="43" cm="1">
        <f t="array" aca="1" ref="DH601" ca="1">IFERROR(INDEX(Forecast_Capex_Input!BG$12:BG$286,$Z601)
*(INDEX(Forecast_Capex_Input!$H$12:$H$286,$Z601)=Repex),0)
*$DG601</f>
        <v>0</v>
      </c>
      <c r="DI601" s="43" cm="1">
        <f t="array" aca="1" ref="DI601" ca="1">IFERROR(INDEX(Forecast_Capex_Input!BH$12:BH$286,$Z601)
*(INDEX(Forecast_Capex_Input!$H$12:$H$286,$Z601)=Repex),0)
*$DG601</f>
        <v>0</v>
      </c>
      <c r="DJ601" s="43" cm="1">
        <f t="array" aca="1" ref="DJ601" ca="1">IFERROR(INDEX(Forecast_Capex_Input!BI$12:BI$286,$Z601)
*(INDEX(Forecast_Capex_Input!$H$12:$H$286,$Z601)=Repex),0)
*$DG601</f>
        <v>0</v>
      </c>
      <c r="DK601" s="43" cm="1">
        <f t="array" aca="1" ref="DK601" ca="1">IFERROR(INDEX(Forecast_Capex_Input!BJ$12:BJ$286,$Z601)
*(INDEX(Forecast_Capex_Input!$H$12:$H$286,$Z601)=Repex),0)
*$DG601</f>
        <v>0</v>
      </c>
      <c r="DL601" s="43" cm="1">
        <f t="array" aca="1" ref="DL601" ca="1">IFERROR(INDEX(Forecast_Capex_Input!BK$12:BK$286,$Z601)
*(INDEX(Forecast_Capex_Input!$H$12:$H$286,$Z601)=Repex),0)
*$DG601</f>
        <v>0</v>
      </c>
      <c r="DM601" s="43" cm="1">
        <f t="array" aca="1" ref="DM601" ca="1">IFERROR(INDEX(Forecast_Capex_Input!BL$12:BL$286,$Z601)
*(INDEX(Forecast_Capex_Input!$H$12:$H$286,$Z601)=Repex),0)
*$DG601</f>
        <v>0</v>
      </c>
      <c r="DO601" s="43" t="b" cm="1">
        <f t="array" aca="1" ref="DO601" ca="1">OR($G601=Forecast_Capex_Input!$BN$8:$BN$9)</f>
        <v>0</v>
      </c>
      <c r="DP601" s="43" cm="1">
        <f t="array" aca="1" ref="DP601" ca="1">IFERROR(INDEX(Forecast_Capex_Input!BO$12:BO$286,$Z601)
*(INDEX(Forecast_Capex_Input!$H$12:$H$286,$Z601)=Repex),0)
*$DO601</f>
        <v>0</v>
      </c>
      <c r="DQ601" s="43" cm="1">
        <f t="array" aca="1" ref="DQ601" ca="1">IFERROR(INDEX(Forecast_Capex_Input!BP$12:BP$286,$Z601)
*(INDEX(Forecast_Capex_Input!$H$12:$H$286,$Z601)=Repex),0)
*$DO601</f>
        <v>0</v>
      </c>
      <c r="DR601" s="43" cm="1">
        <f t="array" aca="1" ref="DR601" ca="1">IFERROR(INDEX(Forecast_Capex_Input!BQ$12:BQ$286,$Z601)
*(INDEX(Forecast_Capex_Input!$H$12:$H$286,$Z601)=Repex),0)
*$DO601</f>
        <v>0</v>
      </c>
      <c r="DS601" s="43" cm="1">
        <f t="array" aca="1" ref="DS601" ca="1">IFERROR(INDEX(Forecast_Capex_Input!BR$12:BR$286,$Z601)
*(INDEX(Forecast_Capex_Input!$H$12:$H$286,$Z601)=Repex),0)
*$DO601</f>
        <v>0</v>
      </c>
      <c r="DT601" s="43" cm="1">
        <f t="array" aca="1" ref="DT601" ca="1">IFERROR(INDEX(Forecast_Capex_Input!BS$12:BS$286,$Z601)
*(INDEX(Forecast_Capex_Input!$H$12:$H$286,$Z601)=Repex),0)
*$DO601</f>
        <v>0</v>
      </c>
      <c r="DV601" s="43" t="b" cm="1">
        <f t="array" aca="1" ref="DV601" ca="1">OR($G601=Forecast_Capex_Input!$BU$8:$BU$10)</f>
        <v>0</v>
      </c>
      <c r="DW601" s="43" cm="1">
        <f t="array" aca="1" ref="DW601" ca="1">IFERROR(INDEX(Forecast_Capex_Input!BV$12:BV$286,$Z601)
*(INDEX(Forecast_Capex_Input!$H$12:$H$286,$Z601)=Repex),0)
*$DV601</f>
        <v>0</v>
      </c>
      <c r="DX601" s="43" cm="1">
        <f t="array" aca="1" ref="DX601" ca="1">IFERROR(INDEX(Forecast_Capex_Input!BW$12:BW$286,$Z601)
*(INDEX(Forecast_Capex_Input!$H$12:$H$286,$Z601)=Repex),0)
*$DV601</f>
        <v>0</v>
      </c>
      <c r="DY601" s="43" cm="1">
        <f t="array" aca="1" ref="DY601" ca="1">IFERROR(INDEX(Forecast_Capex_Input!BX$12:BX$286,$Z601)
*(INDEX(Forecast_Capex_Input!$H$12:$H$286,$Z601)=Repex),0)
*$DV601</f>
        <v>0</v>
      </c>
      <c r="DZ601" s="43" cm="1">
        <f t="array" aca="1" ref="DZ601" ca="1">IFERROR(INDEX(Forecast_Capex_Input!BY$12:BY$286,$Z601)
*(INDEX(Forecast_Capex_Input!$H$12:$H$286,$Z601)=Repex),0)
*$DV601</f>
        <v>0</v>
      </c>
      <c r="EA601" s="43" cm="1">
        <f t="array" aca="1" ref="EA601" ca="1">IFERROR(INDEX(Forecast_Capex_Input!BZ$12:BZ$286,$Z601)
*(INDEX(Forecast_Capex_Input!$H$12:$H$286,$Z601)=Repex),0)
*$DV601</f>
        <v>0</v>
      </c>
      <c r="EB601" s="43" cm="1">
        <f t="array" aca="1" ref="EB601" ca="1">IFERROR(INDEX(Forecast_Capex_Input!CA$12:CA$286,$Z601)
*(INDEX(Forecast_Capex_Input!$H$12:$H$286,$Z601)=Repex),0)
*$DV601</f>
        <v>0</v>
      </c>
      <c r="EC601" s="43" cm="1">
        <f t="array" aca="1" ref="EC601" ca="1">IFERROR(INDEX(Forecast_Capex_Input!CB$12:CB$286,$Z601)
*(INDEX(Forecast_Capex_Input!$H$12:$H$286,$Z601)=Repex),0)
*$DV601</f>
        <v>0</v>
      </c>
      <c r="ED601" s="43" cm="1">
        <f t="array" aca="1" ref="ED601" ca="1">IFERROR(INDEX(Forecast_Capex_Input!CC$12:CC$286,$Z601)
*(INDEX(Forecast_Capex_Input!$H$12:$H$286,$Z601)=Repex),0)
*$DV601</f>
        <v>0</v>
      </c>
      <c r="EF601" s="86" t="str">
        <f t="shared" si="59"/>
        <v>N/A</v>
      </c>
      <c r="EG601" s="28" t="str">
        <f>IFERROR(RANK(EF601,EF$11:EF$1010,0)+COUNTIF(EF$11:EF601,EF601)-1,NA)</f>
        <v>N/A</v>
      </c>
    </row>
    <row r="602" spans="3:137" x14ac:dyDescent="0.2">
      <c r="C602" s="28">
        <f t="shared" si="60"/>
        <v>592</v>
      </c>
      <c r="D602" s="9" t="str" cm="1">
        <f t="array" ref="D602">IFERROR(INDEX(Forecast_Capex_Input!$D$12:$D$286,$Z602),NA)</f>
        <v>N/A</v>
      </c>
      <c r="E602" s="24" t="str" cm="1">
        <f t="array" ref="E602">IF($Z602=NA,NA,INDEX(Forecast_Capex_Input!$E$12:$E$286,$Z602))</f>
        <v>N/A</v>
      </c>
      <c r="F602" s="9" t="str" cm="1">
        <f t="array" aca="1" ref="F602" ca="1">IFERROR(INDEX(General!$E$25:$E$26,$AA602),NA)</f>
        <v>N/A</v>
      </c>
      <c r="G602" s="9" t="str" cm="1">
        <f t="array" aca="1" ref="G602" ca="1">IFERROR(INDEX(Forecast_Capex_Input!$AI$11:$BB$11,$AC602),NA)</f>
        <v>N/A</v>
      </c>
      <c r="H602" s="50" t="str" cm="1">
        <f t="array" aca="1" ref="H602" ca="1">IFERROR(INDEX(Forecast_Capex_Input!$AI$12:$BB$286,$Z602,$AC602),NA)</f>
        <v>N/A</v>
      </c>
      <c r="I602" s="150" t="str" cm="1">
        <f t="array" ref="I602">IFERROR(INDEX(Forecast_Capex_Input!$F$12:$F$286,$Z602),NA)</f>
        <v>N/A</v>
      </c>
      <c r="J602" s="150" t="str" cm="1">
        <f t="array" ref="J602">IFERROR(INDEX(Forecast_Capex_Input!G$12:G$286,$Z602),NA)</f>
        <v>N/A</v>
      </c>
      <c r="K602" s="150" t="str" cm="1">
        <f t="array" ref="K602">IFERROR(INDEX(Forecast_Capex_Input!H$12:H$286,$Z602),NA)</f>
        <v>N/A</v>
      </c>
      <c r="L602" s="150" t="str" cm="1">
        <f t="array" ref="L602">IFERROR(INDEX(Forecast_Capex_Input!I$12:I$286,$Z602),NA)</f>
        <v>N/A</v>
      </c>
      <c r="M602" s="150" t="str" cm="1">
        <f t="array" ref="M602">IFERROR(INDEX(Forecast_Capex_Input!J$12:J$286,$Z602),NA)</f>
        <v>N/A</v>
      </c>
      <c r="N602" s="150" t="str" cm="1">
        <f t="array" ref="N602">IFERROR(INDEX(Forecast_Capex_Input!K$12:K$286,$Z602),NA)</f>
        <v>N/A</v>
      </c>
      <c r="O602" s="150" t="str" cm="1">
        <f t="array" ref="O602">IFERROR(INDEX(Forecast_Capex_Input!L$12:L$286,$Z602),NA)</f>
        <v>N/A</v>
      </c>
      <c r="P602" s="150" t="str" cm="1">
        <f t="array" ref="P602">IFERROR(INDEX(Forecast_Capex_Input!M$12:M$286,$Z602),NA)</f>
        <v>N/A</v>
      </c>
      <c r="Q602" s="24" t="str" cm="1">
        <f t="array" ref="Q602">IFERROR(INDEX(Forecast_Capex_Input!N$12:N$286,$Z602),NA)</f>
        <v>N/A</v>
      </c>
      <c r="R602" s="190" cm="1">
        <f t="array" ref="R602">IFERROR(INDEX(Forecast_Capex_Input!O$12:O$286,$Z602),0)</f>
        <v>0</v>
      </c>
      <c r="S602" s="24" cm="1">
        <f t="array" ref="S602">IFERROR(INDEX(Forecast_Capex_Input!P$12:P$286,$Z602),0)</f>
        <v>0</v>
      </c>
      <c r="T602" s="150" t="str" cm="1">
        <f t="array" aca="1" ref="T602" ca="1">IFERROR(INDEX(General!$K$91:$K$110,$AC602),NA)</f>
        <v>N/A</v>
      </c>
      <c r="U602" s="43" cm="1">
        <f t="array" aca="1" ref="U602" ca="1">IFERROR(
IF($F602=General!$E$25,INDEX(Forecast_Capex_Input!S$12:S$286,$Z602),
INDEX(Forecast_Capex_Input!T$12:T$286,$Z602)),0)</f>
        <v>0</v>
      </c>
      <c r="V602" s="82" t="b">
        <f>IFERROR(INDEX(Overheads!$T$19:$T$26,MATCH($I602,Overheads!$E$19:$E$26,0)),FALSE)</f>
        <v>0</v>
      </c>
      <c r="W602" s="209" cm="1">
        <f t="array" ref="W602">IFERROR(
INDEX(Forecast_Capex_Input!CN$12:CN$286,$Z602),0)</f>
        <v>0</v>
      </c>
      <c r="X602" s="209">
        <f>IFERROR(
MATCH($W602,General!$L$39:$S$39,0),1)</f>
        <v>1</v>
      </c>
      <c r="Z602" s="28" t="str">
        <f>IFERROR(
IF(MATCH($C602,Forecast_Capex_Input!$CI$12:$CI$286,1)+1&gt;MAX(Forecast_Capex_Input!$C$12:$C$286),NA,
MATCH($C602,Forecast_Capex_Input!$CI$12:$CI$286,1)+1),1)</f>
        <v>N/A</v>
      </c>
      <c r="AA602" s="28" t="str" cm="1">
        <f t="array" aca="1" ref="AA602" ca="1">IFERROR(
IF(Z601&lt;&gt;Z602,1,
IF(COUNTIF(OFFSET(AA601,0,0,-INDEX(Forecast_Capex_Input!$CG$12:$CG$286,$Z602)),AA601)=INDEX(Forecast_Capex_Input!$CG$12:$CG$286,$Z602),AA601+1,AA601)),NA)</f>
        <v>N/A</v>
      </c>
      <c r="AB602" s="28" t="str" cm="1">
        <f t="array" ref="AB602">IFERROR($C602-IF($Z602=1,1,INDEX(Forecast_Capex_Input!$CI$12:$CI$286,$Z602-1))+1,NA)</f>
        <v>N/A</v>
      </c>
      <c r="AC602" s="28" t="str" cm="1">
        <f t="array" aca="1" ref="AC602" ca="1">IFERROR(IF(AA602=1,
INDEX(Forecast_Capex_Input!$AI$10:$BB$10,SMALL(IF(INDEX(Forecast_Capex_Input!$AI$12:$BB$286,$Z602,0)&gt;0,COLUMN(Forecast_Capex_Input!$AI$10:$BB$10)-COLUMN(Forecast_Capex_Input!$AI$12)+1),ROWS(OFFSET(AC601,0,0,-$AB602)))),
OFFSET(AC601,-INDEX(Forecast_Capex_Input!$CG$12:$CG$286,$Z602)+1,0)),NA)</f>
        <v>N/A</v>
      </c>
      <c r="AD602" s="28" t="str">
        <f t="shared" ca="1" si="57"/>
        <v>N/A</v>
      </c>
      <c r="AE602" s="82" t="b">
        <f t="shared" si="61"/>
        <v>0</v>
      </c>
      <c r="AF602" s="78" t="b">
        <v>0</v>
      </c>
      <c r="AG602" s="82" t="b">
        <f t="shared" si="58"/>
        <v>1</v>
      </c>
      <c r="AI602" s="55">
        <v>0</v>
      </c>
      <c r="AJ602" s="55">
        <v>0</v>
      </c>
      <c r="AK602" s="55">
        <v>0</v>
      </c>
      <c r="AL602" s="55">
        <v>0</v>
      </c>
      <c r="AM602" s="55">
        <v>0</v>
      </c>
      <c r="AN602" s="135">
        <v>0</v>
      </c>
      <c r="AP602" s="55">
        <v>0</v>
      </c>
      <c r="AQ602" s="55">
        <v>0</v>
      </c>
      <c r="AR602" s="55">
        <v>0</v>
      </c>
      <c r="AS602" s="55">
        <v>0</v>
      </c>
      <c r="AT602" s="55">
        <v>0</v>
      </c>
      <c r="AU602" s="135">
        <v>0</v>
      </c>
      <c r="AW602" s="55">
        <v>0</v>
      </c>
      <c r="AX602" s="55">
        <v>0</v>
      </c>
      <c r="AY602" s="55">
        <v>0</v>
      </c>
      <c r="AZ602" s="55">
        <v>0</v>
      </c>
      <c r="BA602" s="55">
        <v>0</v>
      </c>
      <c r="BB602" s="135">
        <v>0</v>
      </c>
      <c r="BD602" s="55">
        <v>0</v>
      </c>
      <c r="BE602" s="55">
        <v>0</v>
      </c>
      <c r="BF602" s="55">
        <v>0</v>
      </c>
      <c r="BG602" s="55">
        <v>0</v>
      </c>
      <c r="BH602" s="55">
        <v>0</v>
      </c>
      <c r="BI602" s="135">
        <v>0</v>
      </c>
      <c r="BK602" s="55">
        <v>0</v>
      </c>
      <c r="BL602" s="55">
        <v>0</v>
      </c>
      <c r="BM602" s="55">
        <v>0</v>
      </c>
      <c r="BN602" s="55">
        <v>0</v>
      </c>
      <c r="BO602" s="55">
        <v>0</v>
      </c>
      <c r="BP602" s="135">
        <v>0</v>
      </c>
      <c r="BR602" s="147">
        <v>0</v>
      </c>
      <c r="BS602" s="147">
        <v>0</v>
      </c>
      <c r="BT602" s="147">
        <v>0</v>
      </c>
      <c r="BU602" s="147">
        <v>0</v>
      </c>
      <c r="BV602" s="147">
        <v>0</v>
      </c>
      <c r="BX602" s="55">
        <v>0</v>
      </c>
      <c r="BY602" s="55">
        <v>0</v>
      </c>
      <c r="BZ602" s="55">
        <v>0</v>
      </c>
      <c r="CA602" s="55">
        <v>0</v>
      </c>
      <c r="CB602" s="55">
        <v>0</v>
      </c>
      <c r="CC602" s="135">
        <v>0</v>
      </c>
      <c r="CE602" s="55">
        <v>0</v>
      </c>
      <c r="CF602" s="55">
        <v>0</v>
      </c>
      <c r="CG602" s="55">
        <v>0</v>
      </c>
      <c r="CH602" s="55">
        <v>0</v>
      </c>
      <c r="CI602" s="55">
        <v>0</v>
      </c>
      <c r="CJ602" s="135">
        <v>0</v>
      </c>
      <c r="CL602" s="55">
        <v>0</v>
      </c>
      <c r="CM602" s="55">
        <v>0</v>
      </c>
      <c r="CN602" s="55">
        <v>0</v>
      </c>
      <c r="CO602" s="55">
        <v>0</v>
      </c>
      <c r="CP602" s="55">
        <v>0</v>
      </c>
      <c r="CQ602" s="135">
        <v>0</v>
      </c>
      <c r="CS602" s="67">
        <v>0</v>
      </c>
      <c r="CT602" s="67">
        <v>0</v>
      </c>
      <c r="CU602" s="67">
        <v>0</v>
      </c>
      <c r="CV602" s="67">
        <v>0</v>
      </c>
      <c r="CW602" s="67">
        <v>0</v>
      </c>
      <c r="CX602" s="135">
        <v>0</v>
      </c>
      <c r="CZ602" s="55">
        <v>0</v>
      </c>
      <c r="DA602" s="55">
        <v>0</v>
      </c>
      <c r="DB602" s="55">
        <v>0</v>
      </c>
      <c r="DC602" s="55">
        <v>0</v>
      </c>
      <c r="DD602" s="55">
        <v>0</v>
      </c>
      <c r="DE602" s="135">
        <v>0</v>
      </c>
      <c r="DG602" s="43" t="b" cm="1">
        <f t="array" aca="1" ref="DG602" ca="1">OR($G602=Forecast_Capex_Input!$BF$8:$BF$10)</f>
        <v>0</v>
      </c>
      <c r="DH602" s="43" cm="1">
        <f t="array" aca="1" ref="DH602" ca="1">IFERROR(INDEX(Forecast_Capex_Input!BG$12:BG$286,$Z602)
*(INDEX(Forecast_Capex_Input!$H$12:$H$286,$Z602)=Repex),0)
*$DG602</f>
        <v>0</v>
      </c>
      <c r="DI602" s="43" cm="1">
        <f t="array" aca="1" ref="DI602" ca="1">IFERROR(INDEX(Forecast_Capex_Input!BH$12:BH$286,$Z602)
*(INDEX(Forecast_Capex_Input!$H$12:$H$286,$Z602)=Repex),0)
*$DG602</f>
        <v>0</v>
      </c>
      <c r="DJ602" s="43" cm="1">
        <f t="array" aca="1" ref="DJ602" ca="1">IFERROR(INDEX(Forecast_Capex_Input!BI$12:BI$286,$Z602)
*(INDEX(Forecast_Capex_Input!$H$12:$H$286,$Z602)=Repex),0)
*$DG602</f>
        <v>0</v>
      </c>
      <c r="DK602" s="43" cm="1">
        <f t="array" aca="1" ref="DK602" ca="1">IFERROR(INDEX(Forecast_Capex_Input!BJ$12:BJ$286,$Z602)
*(INDEX(Forecast_Capex_Input!$H$12:$H$286,$Z602)=Repex),0)
*$DG602</f>
        <v>0</v>
      </c>
      <c r="DL602" s="43" cm="1">
        <f t="array" aca="1" ref="DL602" ca="1">IFERROR(INDEX(Forecast_Capex_Input!BK$12:BK$286,$Z602)
*(INDEX(Forecast_Capex_Input!$H$12:$H$286,$Z602)=Repex),0)
*$DG602</f>
        <v>0</v>
      </c>
      <c r="DM602" s="43" cm="1">
        <f t="array" aca="1" ref="DM602" ca="1">IFERROR(INDEX(Forecast_Capex_Input!BL$12:BL$286,$Z602)
*(INDEX(Forecast_Capex_Input!$H$12:$H$286,$Z602)=Repex),0)
*$DG602</f>
        <v>0</v>
      </c>
      <c r="DO602" s="43" t="b" cm="1">
        <f t="array" aca="1" ref="DO602" ca="1">OR($G602=Forecast_Capex_Input!$BN$8:$BN$9)</f>
        <v>0</v>
      </c>
      <c r="DP602" s="43" cm="1">
        <f t="array" aca="1" ref="DP602" ca="1">IFERROR(INDEX(Forecast_Capex_Input!BO$12:BO$286,$Z602)
*(INDEX(Forecast_Capex_Input!$H$12:$H$286,$Z602)=Repex),0)
*$DO602</f>
        <v>0</v>
      </c>
      <c r="DQ602" s="43" cm="1">
        <f t="array" aca="1" ref="DQ602" ca="1">IFERROR(INDEX(Forecast_Capex_Input!BP$12:BP$286,$Z602)
*(INDEX(Forecast_Capex_Input!$H$12:$H$286,$Z602)=Repex),0)
*$DO602</f>
        <v>0</v>
      </c>
      <c r="DR602" s="43" cm="1">
        <f t="array" aca="1" ref="DR602" ca="1">IFERROR(INDEX(Forecast_Capex_Input!BQ$12:BQ$286,$Z602)
*(INDEX(Forecast_Capex_Input!$H$12:$H$286,$Z602)=Repex),0)
*$DO602</f>
        <v>0</v>
      </c>
      <c r="DS602" s="43" cm="1">
        <f t="array" aca="1" ref="DS602" ca="1">IFERROR(INDEX(Forecast_Capex_Input!BR$12:BR$286,$Z602)
*(INDEX(Forecast_Capex_Input!$H$12:$H$286,$Z602)=Repex),0)
*$DO602</f>
        <v>0</v>
      </c>
      <c r="DT602" s="43" cm="1">
        <f t="array" aca="1" ref="DT602" ca="1">IFERROR(INDEX(Forecast_Capex_Input!BS$12:BS$286,$Z602)
*(INDEX(Forecast_Capex_Input!$H$12:$H$286,$Z602)=Repex),0)
*$DO602</f>
        <v>0</v>
      </c>
      <c r="DV602" s="43" t="b" cm="1">
        <f t="array" aca="1" ref="DV602" ca="1">OR($G602=Forecast_Capex_Input!$BU$8:$BU$10)</f>
        <v>0</v>
      </c>
      <c r="DW602" s="43" cm="1">
        <f t="array" aca="1" ref="DW602" ca="1">IFERROR(INDEX(Forecast_Capex_Input!BV$12:BV$286,$Z602)
*(INDEX(Forecast_Capex_Input!$H$12:$H$286,$Z602)=Repex),0)
*$DV602</f>
        <v>0</v>
      </c>
      <c r="DX602" s="43" cm="1">
        <f t="array" aca="1" ref="DX602" ca="1">IFERROR(INDEX(Forecast_Capex_Input!BW$12:BW$286,$Z602)
*(INDEX(Forecast_Capex_Input!$H$12:$H$286,$Z602)=Repex),0)
*$DV602</f>
        <v>0</v>
      </c>
      <c r="DY602" s="43" cm="1">
        <f t="array" aca="1" ref="DY602" ca="1">IFERROR(INDEX(Forecast_Capex_Input!BX$12:BX$286,$Z602)
*(INDEX(Forecast_Capex_Input!$H$12:$H$286,$Z602)=Repex),0)
*$DV602</f>
        <v>0</v>
      </c>
      <c r="DZ602" s="43" cm="1">
        <f t="array" aca="1" ref="DZ602" ca="1">IFERROR(INDEX(Forecast_Capex_Input!BY$12:BY$286,$Z602)
*(INDEX(Forecast_Capex_Input!$H$12:$H$286,$Z602)=Repex),0)
*$DV602</f>
        <v>0</v>
      </c>
      <c r="EA602" s="43" cm="1">
        <f t="array" aca="1" ref="EA602" ca="1">IFERROR(INDEX(Forecast_Capex_Input!BZ$12:BZ$286,$Z602)
*(INDEX(Forecast_Capex_Input!$H$12:$H$286,$Z602)=Repex),0)
*$DV602</f>
        <v>0</v>
      </c>
      <c r="EB602" s="43" cm="1">
        <f t="array" aca="1" ref="EB602" ca="1">IFERROR(INDEX(Forecast_Capex_Input!CA$12:CA$286,$Z602)
*(INDEX(Forecast_Capex_Input!$H$12:$H$286,$Z602)=Repex),0)
*$DV602</f>
        <v>0</v>
      </c>
      <c r="EC602" s="43" cm="1">
        <f t="array" aca="1" ref="EC602" ca="1">IFERROR(INDEX(Forecast_Capex_Input!CB$12:CB$286,$Z602)
*(INDEX(Forecast_Capex_Input!$H$12:$H$286,$Z602)=Repex),0)
*$DV602</f>
        <v>0</v>
      </c>
      <c r="ED602" s="43" cm="1">
        <f t="array" aca="1" ref="ED602" ca="1">IFERROR(INDEX(Forecast_Capex_Input!CC$12:CC$286,$Z602)
*(INDEX(Forecast_Capex_Input!$H$12:$H$286,$Z602)=Repex),0)
*$DV602</f>
        <v>0</v>
      </c>
      <c r="EF602" s="86" t="str">
        <f t="shared" si="59"/>
        <v>N/A</v>
      </c>
      <c r="EG602" s="28" t="str">
        <f>IFERROR(RANK(EF602,EF$11:EF$1010,0)+COUNTIF(EF$11:EF602,EF602)-1,NA)</f>
        <v>N/A</v>
      </c>
    </row>
    <row r="603" spans="3:137" x14ac:dyDescent="0.2">
      <c r="C603" s="28">
        <f t="shared" si="60"/>
        <v>593</v>
      </c>
      <c r="D603" s="9" t="str" cm="1">
        <f t="array" ref="D603">IFERROR(INDEX(Forecast_Capex_Input!$D$12:$D$286,$Z603),NA)</f>
        <v>N/A</v>
      </c>
      <c r="E603" s="24" t="str" cm="1">
        <f t="array" ref="E603">IF($Z603=NA,NA,INDEX(Forecast_Capex_Input!$E$12:$E$286,$Z603))</f>
        <v>N/A</v>
      </c>
      <c r="F603" s="9" t="str" cm="1">
        <f t="array" aca="1" ref="F603" ca="1">IFERROR(INDEX(General!$E$25:$E$26,$AA603),NA)</f>
        <v>N/A</v>
      </c>
      <c r="G603" s="9" t="str" cm="1">
        <f t="array" aca="1" ref="G603" ca="1">IFERROR(INDEX(Forecast_Capex_Input!$AI$11:$BB$11,$AC603),NA)</f>
        <v>N/A</v>
      </c>
      <c r="H603" s="50" t="str" cm="1">
        <f t="array" aca="1" ref="H603" ca="1">IFERROR(INDEX(Forecast_Capex_Input!$AI$12:$BB$286,$Z603,$AC603),NA)</f>
        <v>N/A</v>
      </c>
      <c r="I603" s="150" t="str" cm="1">
        <f t="array" ref="I603">IFERROR(INDEX(Forecast_Capex_Input!$F$12:$F$286,$Z603),NA)</f>
        <v>N/A</v>
      </c>
      <c r="J603" s="150" t="str" cm="1">
        <f t="array" ref="J603">IFERROR(INDEX(Forecast_Capex_Input!G$12:G$286,$Z603),NA)</f>
        <v>N/A</v>
      </c>
      <c r="K603" s="150" t="str" cm="1">
        <f t="array" ref="K603">IFERROR(INDEX(Forecast_Capex_Input!H$12:H$286,$Z603),NA)</f>
        <v>N/A</v>
      </c>
      <c r="L603" s="150" t="str" cm="1">
        <f t="array" ref="L603">IFERROR(INDEX(Forecast_Capex_Input!I$12:I$286,$Z603),NA)</f>
        <v>N/A</v>
      </c>
      <c r="M603" s="150" t="str" cm="1">
        <f t="array" ref="M603">IFERROR(INDEX(Forecast_Capex_Input!J$12:J$286,$Z603),NA)</f>
        <v>N/A</v>
      </c>
      <c r="N603" s="150" t="str" cm="1">
        <f t="array" ref="N603">IFERROR(INDEX(Forecast_Capex_Input!K$12:K$286,$Z603),NA)</f>
        <v>N/A</v>
      </c>
      <c r="O603" s="150" t="str" cm="1">
        <f t="array" ref="O603">IFERROR(INDEX(Forecast_Capex_Input!L$12:L$286,$Z603),NA)</f>
        <v>N/A</v>
      </c>
      <c r="P603" s="150" t="str" cm="1">
        <f t="array" ref="P603">IFERROR(INDEX(Forecast_Capex_Input!M$12:M$286,$Z603),NA)</f>
        <v>N/A</v>
      </c>
      <c r="Q603" s="24" t="str" cm="1">
        <f t="array" ref="Q603">IFERROR(INDEX(Forecast_Capex_Input!N$12:N$286,$Z603),NA)</f>
        <v>N/A</v>
      </c>
      <c r="R603" s="190" cm="1">
        <f t="array" ref="R603">IFERROR(INDEX(Forecast_Capex_Input!O$12:O$286,$Z603),0)</f>
        <v>0</v>
      </c>
      <c r="S603" s="24" cm="1">
        <f t="array" ref="S603">IFERROR(INDEX(Forecast_Capex_Input!P$12:P$286,$Z603),0)</f>
        <v>0</v>
      </c>
      <c r="T603" s="150" t="str" cm="1">
        <f t="array" aca="1" ref="T603" ca="1">IFERROR(INDEX(General!$K$91:$K$110,$AC603),NA)</f>
        <v>N/A</v>
      </c>
      <c r="U603" s="43" cm="1">
        <f t="array" aca="1" ref="U603" ca="1">IFERROR(
IF($F603=General!$E$25,INDEX(Forecast_Capex_Input!S$12:S$286,$Z603),
INDEX(Forecast_Capex_Input!T$12:T$286,$Z603)),0)</f>
        <v>0</v>
      </c>
      <c r="V603" s="82" t="b">
        <f>IFERROR(INDEX(Overheads!$T$19:$T$26,MATCH($I603,Overheads!$E$19:$E$26,0)),FALSE)</f>
        <v>0</v>
      </c>
      <c r="W603" s="209" cm="1">
        <f t="array" ref="W603">IFERROR(
INDEX(Forecast_Capex_Input!CN$12:CN$286,$Z603),0)</f>
        <v>0</v>
      </c>
      <c r="X603" s="209">
        <f>IFERROR(
MATCH($W603,General!$L$39:$S$39,0),1)</f>
        <v>1</v>
      </c>
      <c r="Z603" s="28" t="str">
        <f>IFERROR(
IF(MATCH($C603,Forecast_Capex_Input!$CI$12:$CI$286,1)+1&gt;MAX(Forecast_Capex_Input!$C$12:$C$286),NA,
MATCH($C603,Forecast_Capex_Input!$CI$12:$CI$286,1)+1),1)</f>
        <v>N/A</v>
      </c>
      <c r="AA603" s="28" t="str" cm="1">
        <f t="array" aca="1" ref="AA603" ca="1">IFERROR(
IF(Z602&lt;&gt;Z603,1,
IF(COUNTIF(OFFSET(AA602,0,0,-INDEX(Forecast_Capex_Input!$CG$12:$CG$286,$Z603)),AA602)=INDEX(Forecast_Capex_Input!$CG$12:$CG$286,$Z603),AA602+1,AA602)),NA)</f>
        <v>N/A</v>
      </c>
      <c r="AB603" s="28" t="str" cm="1">
        <f t="array" ref="AB603">IFERROR($C603-IF($Z603=1,1,INDEX(Forecast_Capex_Input!$CI$12:$CI$286,$Z603-1))+1,NA)</f>
        <v>N/A</v>
      </c>
      <c r="AC603" s="28" t="str" cm="1">
        <f t="array" aca="1" ref="AC603" ca="1">IFERROR(IF(AA603=1,
INDEX(Forecast_Capex_Input!$AI$10:$BB$10,SMALL(IF(INDEX(Forecast_Capex_Input!$AI$12:$BB$286,$Z603,0)&gt;0,COLUMN(Forecast_Capex_Input!$AI$10:$BB$10)-COLUMN(Forecast_Capex_Input!$AI$12)+1),ROWS(OFFSET(AC602,0,0,-$AB603)))),
OFFSET(AC602,-INDEX(Forecast_Capex_Input!$CG$12:$CG$286,$Z603)+1,0)),NA)</f>
        <v>N/A</v>
      </c>
      <c r="AD603" s="28" t="str">
        <f t="shared" ca="1" si="57"/>
        <v>N/A</v>
      </c>
      <c r="AE603" s="82" t="b">
        <f t="shared" si="61"/>
        <v>0</v>
      </c>
      <c r="AF603" s="78" t="b">
        <v>0</v>
      </c>
      <c r="AG603" s="82" t="b">
        <f t="shared" si="58"/>
        <v>1</v>
      </c>
      <c r="AI603" s="55">
        <v>0</v>
      </c>
      <c r="AJ603" s="55">
        <v>0</v>
      </c>
      <c r="AK603" s="55">
        <v>0</v>
      </c>
      <c r="AL603" s="55">
        <v>0</v>
      </c>
      <c r="AM603" s="55">
        <v>0</v>
      </c>
      <c r="AN603" s="135">
        <v>0</v>
      </c>
      <c r="AP603" s="55">
        <v>0</v>
      </c>
      <c r="AQ603" s="55">
        <v>0</v>
      </c>
      <c r="AR603" s="55">
        <v>0</v>
      </c>
      <c r="AS603" s="55">
        <v>0</v>
      </c>
      <c r="AT603" s="55">
        <v>0</v>
      </c>
      <c r="AU603" s="135">
        <v>0</v>
      </c>
      <c r="AW603" s="55">
        <v>0</v>
      </c>
      <c r="AX603" s="55">
        <v>0</v>
      </c>
      <c r="AY603" s="55">
        <v>0</v>
      </c>
      <c r="AZ603" s="55">
        <v>0</v>
      </c>
      <c r="BA603" s="55">
        <v>0</v>
      </c>
      <c r="BB603" s="135">
        <v>0</v>
      </c>
      <c r="BD603" s="55">
        <v>0</v>
      </c>
      <c r="BE603" s="55">
        <v>0</v>
      </c>
      <c r="BF603" s="55">
        <v>0</v>
      </c>
      <c r="BG603" s="55">
        <v>0</v>
      </c>
      <c r="BH603" s="55">
        <v>0</v>
      </c>
      <c r="BI603" s="135">
        <v>0</v>
      </c>
      <c r="BK603" s="55">
        <v>0</v>
      </c>
      <c r="BL603" s="55">
        <v>0</v>
      </c>
      <c r="BM603" s="55">
        <v>0</v>
      </c>
      <c r="BN603" s="55">
        <v>0</v>
      </c>
      <c r="BO603" s="55">
        <v>0</v>
      </c>
      <c r="BP603" s="135">
        <v>0</v>
      </c>
      <c r="BR603" s="147">
        <v>0</v>
      </c>
      <c r="BS603" s="147">
        <v>0</v>
      </c>
      <c r="BT603" s="147">
        <v>0</v>
      </c>
      <c r="BU603" s="147">
        <v>0</v>
      </c>
      <c r="BV603" s="147">
        <v>0</v>
      </c>
      <c r="BX603" s="55">
        <v>0</v>
      </c>
      <c r="BY603" s="55">
        <v>0</v>
      </c>
      <c r="BZ603" s="55">
        <v>0</v>
      </c>
      <c r="CA603" s="55">
        <v>0</v>
      </c>
      <c r="CB603" s="55">
        <v>0</v>
      </c>
      <c r="CC603" s="135">
        <v>0</v>
      </c>
      <c r="CE603" s="55">
        <v>0</v>
      </c>
      <c r="CF603" s="55">
        <v>0</v>
      </c>
      <c r="CG603" s="55">
        <v>0</v>
      </c>
      <c r="CH603" s="55">
        <v>0</v>
      </c>
      <c r="CI603" s="55">
        <v>0</v>
      </c>
      <c r="CJ603" s="135">
        <v>0</v>
      </c>
      <c r="CL603" s="55">
        <v>0</v>
      </c>
      <c r="CM603" s="55">
        <v>0</v>
      </c>
      <c r="CN603" s="55">
        <v>0</v>
      </c>
      <c r="CO603" s="55">
        <v>0</v>
      </c>
      <c r="CP603" s="55">
        <v>0</v>
      </c>
      <c r="CQ603" s="135">
        <v>0</v>
      </c>
      <c r="CS603" s="67">
        <v>0</v>
      </c>
      <c r="CT603" s="67">
        <v>0</v>
      </c>
      <c r="CU603" s="67">
        <v>0</v>
      </c>
      <c r="CV603" s="67">
        <v>0</v>
      </c>
      <c r="CW603" s="67">
        <v>0</v>
      </c>
      <c r="CX603" s="135">
        <v>0</v>
      </c>
      <c r="CZ603" s="55">
        <v>0</v>
      </c>
      <c r="DA603" s="55">
        <v>0</v>
      </c>
      <c r="DB603" s="55">
        <v>0</v>
      </c>
      <c r="DC603" s="55">
        <v>0</v>
      </c>
      <c r="DD603" s="55">
        <v>0</v>
      </c>
      <c r="DE603" s="135">
        <v>0</v>
      </c>
      <c r="DG603" s="43" t="b" cm="1">
        <f t="array" aca="1" ref="DG603" ca="1">OR($G603=Forecast_Capex_Input!$BF$8:$BF$10)</f>
        <v>0</v>
      </c>
      <c r="DH603" s="43" cm="1">
        <f t="array" aca="1" ref="DH603" ca="1">IFERROR(INDEX(Forecast_Capex_Input!BG$12:BG$286,$Z603)
*(INDEX(Forecast_Capex_Input!$H$12:$H$286,$Z603)=Repex),0)
*$DG603</f>
        <v>0</v>
      </c>
      <c r="DI603" s="43" cm="1">
        <f t="array" aca="1" ref="DI603" ca="1">IFERROR(INDEX(Forecast_Capex_Input!BH$12:BH$286,$Z603)
*(INDEX(Forecast_Capex_Input!$H$12:$H$286,$Z603)=Repex),0)
*$DG603</f>
        <v>0</v>
      </c>
      <c r="DJ603" s="43" cm="1">
        <f t="array" aca="1" ref="DJ603" ca="1">IFERROR(INDEX(Forecast_Capex_Input!BI$12:BI$286,$Z603)
*(INDEX(Forecast_Capex_Input!$H$12:$H$286,$Z603)=Repex),0)
*$DG603</f>
        <v>0</v>
      </c>
      <c r="DK603" s="43" cm="1">
        <f t="array" aca="1" ref="DK603" ca="1">IFERROR(INDEX(Forecast_Capex_Input!BJ$12:BJ$286,$Z603)
*(INDEX(Forecast_Capex_Input!$H$12:$H$286,$Z603)=Repex),0)
*$DG603</f>
        <v>0</v>
      </c>
      <c r="DL603" s="43" cm="1">
        <f t="array" aca="1" ref="DL603" ca="1">IFERROR(INDEX(Forecast_Capex_Input!BK$12:BK$286,$Z603)
*(INDEX(Forecast_Capex_Input!$H$12:$H$286,$Z603)=Repex),0)
*$DG603</f>
        <v>0</v>
      </c>
      <c r="DM603" s="43" cm="1">
        <f t="array" aca="1" ref="DM603" ca="1">IFERROR(INDEX(Forecast_Capex_Input!BL$12:BL$286,$Z603)
*(INDEX(Forecast_Capex_Input!$H$12:$H$286,$Z603)=Repex),0)
*$DG603</f>
        <v>0</v>
      </c>
      <c r="DO603" s="43" t="b" cm="1">
        <f t="array" aca="1" ref="DO603" ca="1">OR($G603=Forecast_Capex_Input!$BN$8:$BN$9)</f>
        <v>0</v>
      </c>
      <c r="DP603" s="43" cm="1">
        <f t="array" aca="1" ref="DP603" ca="1">IFERROR(INDEX(Forecast_Capex_Input!BO$12:BO$286,$Z603)
*(INDEX(Forecast_Capex_Input!$H$12:$H$286,$Z603)=Repex),0)
*$DO603</f>
        <v>0</v>
      </c>
      <c r="DQ603" s="43" cm="1">
        <f t="array" aca="1" ref="DQ603" ca="1">IFERROR(INDEX(Forecast_Capex_Input!BP$12:BP$286,$Z603)
*(INDEX(Forecast_Capex_Input!$H$12:$H$286,$Z603)=Repex),0)
*$DO603</f>
        <v>0</v>
      </c>
      <c r="DR603" s="43" cm="1">
        <f t="array" aca="1" ref="DR603" ca="1">IFERROR(INDEX(Forecast_Capex_Input!BQ$12:BQ$286,$Z603)
*(INDEX(Forecast_Capex_Input!$H$12:$H$286,$Z603)=Repex),0)
*$DO603</f>
        <v>0</v>
      </c>
      <c r="DS603" s="43" cm="1">
        <f t="array" aca="1" ref="DS603" ca="1">IFERROR(INDEX(Forecast_Capex_Input!BR$12:BR$286,$Z603)
*(INDEX(Forecast_Capex_Input!$H$12:$H$286,$Z603)=Repex),0)
*$DO603</f>
        <v>0</v>
      </c>
      <c r="DT603" s="43" cm="1">
        <f t="array" aca="1" ref="DT603" ca="1">IFERROR(INDEX(Forecast_Capex_Input!BS$12:BS$286,$Z603)
*(INDEX(Forecast_Capex_Input!$H$12:$H$286,$Z603)=Repex),0)
*$DO603</f>
        <v>0</v>
      </c>
      <c r="DV603" s="43" t="b" cm="1">
        <f t="array" aca="1" ref="DV603" ca="1">OR($G603=Forecast_Capex_Input!$BU$8:$BU$10)</f>
        <v>0</v>
      </c>
      <c r="DW603" s="43" cm="1">
        <f t="array" aca="1" ref="DW603" ca="1">IFERROR(INDEX(Forecast_Capex_Input!BV$12:BV$286,$Z603)
*(INDEX(Forecast_Capex_Input!$H$12:$H$286,$Z603)=Repex),0)
*$DV603</f>
        <v>0</v>
      </c>
      <c r="DX603" s="43" cm="1">
        <f t="array" aca="1" ref="DX603" ca="1">IFERROR(INDEX(Forecast_Capex_Input!BW$12:BW$286,$Z603)
*(INDEX(Forecast_Capex_Input!$H$12:$H$286,$Z603)=Repex),0)
*$DV603</f>
        <v>0</v>
      </c>
      <c r="DY603" s="43" cm="1">
        <f t="array" aca="1" ref="DY603" ca="1">IFERROR(INDEX(Forecast_Capex_Input!BX$12:BX$286,$Z603)
*(INDEX(Forecast_Capex_Input!$H$12:$H$286,$Z603)=Repex),0)
*$DV603</f>
        <v>0</v>
      </c>
      <c r="DZ603" s="43" cm="1">
        <f t="array" aca="1" ref="DZ603" ca="1">IFERROR(INDEX(Forecast_Capex_Input!BY$12:BY$286,$Z603)
*(INDEX(Forecast_Capex_Input!$H$12:$H$286,$Z603)=Repex),0)
*$DV603</f>
        <v>0</v>
      </c>
      <c r="EA603" s="43" cm="1">
        <f t="array" aca="1" ref="EA603" ca="1">IFERROR(INDEX(Forecast_Capex_Input!BZ$12:BZ$286,$Z603)
*(INDEX(Forecast_Capex_Input!$H$12:$H$286,$Z603)=Repex),0)
*$DV603</f>
        <v>0</v>
      </c>
      <c r="EB603" s="43" cm="1">
        <f t="array" aca="1" ref="EB603" ca="1">IFERROR(INDEX(Forecast_Capex_Input!CA$12:CA$286,$Z603)
*(INDEX(Forecast_Capex_Input!$H$12:$H$286,$Z603)=Repex),0)
*$DV603</f>
        <v>0</v>
      </c>
      <c r="EC603" s="43" cm="1">
        <f t="array" aca="1" ref="EC603" ca="1">IFERROR(INDEX(Forecast_Capex_Input!CB$12:CB$286,$Z603)
*(INDEX(Forecast_Capex_Input!$H$12:$H$286,$Z603)=Repex),0)
*$DV603</f>
        <v>0</v>
      </c>
      <c r="ED603" s="43" cm="1">
        <f t="array" aca="1" ref="ED603" ca="1">IFERROR(INDEX(Forecast_Capex_Input!CC$12:CC$286,$Z603)
*(INDEX(Forecast_Capex_Input!$H$12:$H$286,$Z603)=Repex),0)
*$DV603</f>
        <v>0</v>
      </c>
      <c r="EF603" s="86" t="str">
        <f t="shared" si="59"/>
        <v>N/A</v>
      </c>
      <c r="EG603" s="28" t="str">
        <f>IFERROR(RANK(EF603,EF$11:EF$1010,0)+COUNTIF(EF$11:EF603,EF603)-1,NA)</f>
        <v>N/A</v>
      </c>
    </row>
    <row r="604" spans="3:137" x14ac:dyDescent="0.2">
      <c r="C604" s="28">
        <f t="shared" si="60"/>
        <v>594</v>
      </c>
      <c r="D604" s="9" t="str" cm="1">
        <f t="array" ref="D604">IFERROR(INDEX(Forecast_Capex_Input!$D$12:$D$286,$Z604),NA)</f>
        <v>N/A</v>
      </c>
      <c r="E604" s="24" t="str" cm="1">
        <f t="array" ref="E604">IF($Z604=NA,NA,INDEX(Forecast_Capex_Input!$E$12:$E$286,$Z604))</f>
        <v>N/A</v>
      </c>
      <c r="F604" s="9" t="str" cm="1">
        <f t="array" aca="1" ref="F604" ca="1">IFERROR(INDEX(General!$E$25:$E$26,$AA604),NA)</f>
        <v>N/A</v>
      </c>
      <c r="G604" s="9" t="str" cm="1">
        <f t="array" aca="1" ref="G604" ca="1">IFERROR(INDEX(Forecast_Capex_Input!$AI$11:$BB$11,$AC604),NA)</f>
        <v>N/A</v>
      </c>
      <c r="H604" s="50" t="str" cm="1">
        <f t="array" aca="1" ref="H604" ca="1">IFERROR(INDEX(Forecast_Capex_Input!$AI$12:$BB$286,$Z604,$AC604),NA)</f>
        <v>N/A</v>
      </c>
      <c r="I604" s="150" t="str" cm="1">
        <f t="array" ref="I604">IFERROR(INDEX(Forecast_Capex_Input!$F$12:$F$286,$Z604),NA)</f>
        <v>N/A</v>
      </c>
      <c r="J604" s="150" t="str" cm="1">
        <f t="array" ref="J604">IFERROR(INDEX(Forecast_Capex_Input!G$12:G$286,$Z604),NA)</f>
        <v>N/A</v>
      </c>
      <c r="K604" s="150" t="str" cm="1">
        <f t="array" ref="K604">IFERROR(INDEX(Forecast_Capex_Input!H$12:H$286,$Z604),NA)</f>
        <v>N/A</v>
      </c>
      <c r="L604" s="150" t="str" cm="1">
        <f t="array" ref="L604">IFERROR(INDEX(Forecast_Capex_Input!I$12:I$286,$Z604),NA)</f>
        <v>N/A</v>
      </c>
      <c r="M604" s="150" t="str" cm="1">
        <f t="array" ref="M604">IFERROR(INDEX(Forecast_Capex_Input!J$12:J$286,$Z604),NA)</f>
        <v>N/A</v>
      </c>
      <c r="N604" s="150" t="str" cm="1">
        <f t="array" ref="N604">IFERROR(INDEX(Forecast_Capex_Input!K$12:K$286,$Z604),NA)</f>
        <v>N/A</v>
      </c>
      <c r="O604" s="150" t="str" cm="1">
        <f t="array" ref="O604">IFERROR(INDEX(Forecast_Capex_Input!L$12:L$286,$Z604),NA)</f>
        <v>N/A</v>
      </c>
      <c r="P604" s="150" t="str" cm="1">
        <f t="array" ref="P604">IFERROR(INDEX(Forecast_Capex_Input!M$12:M$286,$Z604),NA)</f>
        <v>N/A</v>
      </c>
      <c r="Q604" s="24" t="str" cm="1">
        <f t="array" ref="Q604">IFERROR(INDEX(Forecast_Capex_Input!N$12:N$286,$Z604),NA)</f>
        <v>N/A</v>
      </c>
      <c r="R604" s="190" cm="1">
        <f t="array" ref="R604">IFERROR(INDEX(Forecast_Capex_Input!O$12:O$286,$Z604),0)</f>
        <v>0</v>
      </c>
      <c r="S604" s="24" cm="1">
        <f t="array" ref="S604">IFERROR(INDEX(Forecast_Capex_Input!P$12:P$286,$Z604),0)</f>
        <v>0</v>
      </c>
      <c r="T604" s="150" t="str" cm="1">
        <f t="array" aca="1" ref="T604" ca="1">IFERROR(INDEX(General!$K$91:$K$110,$AC604),NA)</f>
        <v>N/A</v>
      </c>
      <c r="U604" s="43" cm="1">
        <f t="array" aca="1" ref="U604" ca="1">IFERROR(
IF($F604=General!$E$25,INDEX(Forecast_Capex_Input!S$12:S$286,$Z604),
INDEX(Forecast_Capex_Input!T$12:T$286,$Z604)),0)</f>
        <v>0</v>
      </c>
      <c r="V604" s="82" t="b">
        <f>IFERROR(INDEX(Overheads!$T$19:$T$26,MATCH($I604,Overheads!$E$19:$E$26,0)),FALSE)</f>
        <v>0</v>
      </c>
      <c r="W604" s="209" cm="1">
        <f t="array" ref="W604">IFERROR(
INDEX(Forecast_Capex_Input!CN$12:CN$286,$Z604),0)</f>
        <v>0</v>
      </c>
      <c r="X604" s="209">
        <f>IFERROR(
MATCH($W604,General!$L$39:$S$39,0),1)</f>
        <v>1</v>
      </c>
      <c r="Z604" s="28" t="str">
        <f>IFERROR(
IF(MATCH($C604,Forecast_Capex_Input!$CI$12:$CI$286,1)+1&gt;MAX(Forecast_Capex_Input!$C$12:$C$286),NA,
MATCH($C604,Forecast_Capex_Input!$CI$12:$CI$286,1)+1),1)</f>
        <v>N/A</v>
      </c>
      <c r="AA604" s="28" t="str" cm="1">
        <f t="array" aca="1" ref="AA604" ca="1">IFERROR(
IF(Z603&lt;&gt;Z604,1,
IF(COUNTIF(OFFSET(AA603,0,0,-INDEX(Forecast_Capex_Input!$CG$12:$CG$286,$Z604)),AA603)=INDEX(Forecast_Capex_Input!$CG$12:$CG$286,$Z604),AA603+1,AA603)),NA)</f>
        <v>N/A</v>
      </c>
      <c r="AB604" s="28" t="str" cm="1">
        <f t="array" ref="AB604">IFERROR($C604-IF($Z604=1,1,INDEX(Forecast_Capex_Input!$CI$12:$CI$286,$Z604-1))+1,NA)</f>
        <v>N/A</v>
      </c>
      <c r="AC604" s="28" t="str" cm="1">
        <f t="array" aca="1" ref="AC604" ca="1">IFERROR(IF(AA604=1,
INDEX(Forecast_Capex_Input!$AI$10:$BB$10,SMALL(IF(INDEX(Forecast_Capex_Input!$AI$12:$BB$286,$Z604,0)&gt;0,COLUMN(Forecast_Capex_Input!$AI$10:$BB$10)-COLUMN(Forecast_Capex_Input!$AI$12)+1),ROWS(OFFSET(AC603,0,0,-$AB604)))),
OFFSET(AC603,-INDEX(Forecast_Capex_Input!$CG$12:$CG$286,$Z604)+1,0)),NA)</f>
        <v>N/A</v>
      </c>
      <c r="AD604" s="28" t="str">
        <f t="shared" ca="1" si="57"/>
        <v>N/A</v>
      </c>
      <c r="AE604" s="82" t="b">
        <f t="shared" si="61"/>
        <v>0</v>
      </c>
      <c r="AF604" s="78" t="b">
        <v>0</v>
      </c>
      <c r="AG604" s="82" t="b">
        <f t="shared" si="58"/>
        <v>1</v>
      </c>
      <c r="AI604" s="55">
        <v>0</v>
      </c>
      <c r="AJ604" s="55">
        <v>0</v>
      </c>
      <c r="AK604" s="55">
        <v>0</v>
      </c>
      <c r="AL604" s="55">
        <v>0</v>
      </c>
      <c r="AM604" s="55">
        <v>0</v>
      </c>
      <c r="AN604" s="135">
        <v>0</v>
      </c>
      <c r="AP604" s="55">
        <v>0</v>
      </c>
      <c r="AQ604" s="55">
        <v>0</v>
      </c>
      <c r="AR604" s="55">
        <v>0</v>
      </c>
      <c r="AS604" s="55">
        <v>0</v>
      </c>
      <c r="AT604" s="55">
        <v>0</v>
      </c>
      <c r="AU604" s="135">
        <v>0</v>
      </c>
      <c r="AW604" s="55">
        <v>0</v>
      </c>
      <c r="AX604" s="55">
        <v>0</v>
      </c>
      <c r="AY604" s="55">
        <v>0</v>
      </c>
      <c r="AZ604" s="55">
        <v>0</v>
      </c>
      <c r="BA604" s="55">
        <v>0</v>
      </c>
      <c r="BB604" s="135">
        <v>0</v>
      </c>
      <c r="BD604" s="55">
        <v>0</v>
      </c>
      <c r="BE604" s="55">
        <v>0</v>
      </c>
      <c r="BF604" s="55">
        <v>0</v>
      </c>
      <c r="BG604" s="55">
        <v>0</v>
      </c>
      <c r="BH604" s="55">
        <v>0</v>
      </c>
      <c r="BI604" s="135">
        <v>0</v>
      </c>
      <c r="BK604" s="55">
        <v>0</v>
      </c>
      <c r="BL604" s="55">
        <v>0</v>
      </c>
      <c r="BM604" s="55">
        <v>0</v>
      </c>
      <c r="BN604" s="55">
        <v>0</v>
      </c>
      <c r="BO604" s="55">
        <v>0</v>
      </c>
      <c r="BP604" s="135">
        <v>0</v>
      </c>
      <c r="BR604" s="147">
        <v>0</v>
      </c>
      <c r="BS604" s="147">
        <v>0</v>
      </c>
      <c r="BT604" s="147">
        <v>0</v>
      </c>
      <c r="BU604" s="147">
        <v>0</v>
      </c>
      <c r="BV604" s="147">
        <v>0</v>
      </c>
      <c r="BX604" s="55">
        <v>0</v>
      </c>
      <c r="BY604" s="55">
        <v>0</v>
      </c>
      <c r="BZ604" s="55">
        <v>0</v>
      </c>
      <c r="CA604" s="55">
        <v>0</v>
      </c>
      <c r="CB604" s="55">
        <v>0</v>
      </c>
      <c r="CC604" s="135">
        <v>0</v>
      </c>
      <c r="CE604" s="55">
        <v>0</v>
      </c>
      <c r="CF604" s="55">
        <v>0</v>
      </c>
      <c r="CG604" s="55">
        <v>0</v>
      </c>
      <c r="CH604" s="55">
        <v>0</v>
      </c>
      <c r="CI604" s="55">
        <v>0</v>
      </c>
      <c r="CJ604" s="135">
        <v>0</v>
      </c>
      <c r="CL604" s="55">
        <v>0</v>
      </c>
      <c r="CM604" s="55">
        <v>0</v>
      </c>
      <c r="CN604" s="55">
        <v>0</v>
      </c>
      <c r="CO604" s="55">
        <v>0</v>
      </c>
      <c r="CP604" s="55">
        <v>0</v>
      </c>
      <c r="CQ604" s="135">
        <v>0</v>
      </c>
      <c r="CS604" s="67">
        <v>0</v>
      </c>
      <c r="CT604" s="67">
        <v>0</v>
      </c>
      <c r="CU604" s="67">
        <v>0</v>
      </c>
      <c r="CV604" s="67">
        <v>0</v>
      </c>
      <c r="CW604" s="67">
        <v>0</v>
      </c>
      <c r="CX604" s="135">
        <v>0</v>
      </c>
      <c r="CZ604" s="55">
        <v>0</v>
      </c>
      <c r="DA604" s="55">
        <v>0</v>
      </c>
      <c r="DB604" s="55">
        <v>0</v>
      </c>
      <c r="DC604" s="55">
        <v>0</v>
      </c>
      <c r="DD604" s="55">
        <v>0</v>
      </c>
      <c r="DE604" s="135">
        <v>0</v>
      </c>
      <c r="DG604" s="43" t="b" cm="1">
        <f t="array" aca="1" ref="DG604" ca="1">OR($G604=Forecast_Capex_Input!$BF$8:$BF$10)</f>
        <v>0</v>
      </c>
      <c r="DH604" s="43" cm="1">
        <f t="array" aca="1" ref="DH604" ca="1">IFERROR(INDEX(Forecast_Capex_Input!BG$12:BG$286,$Z604)
*(INDEX(Forecast_Capex_Input!$H$12:$H$286,$Z604)=Repex),0)
*$DG604</f>
        <v>0</v>
      </c>
      <c r="DI604" s="43" cm="1">
        <f t="array" aca="1" ref="DI604" ca="1">IFERROR(INDEX(Forecast_Capex_Input!BH$12:BH$286,$Z604)
*(INDEX(Forecast_Capex_Input!$H$12:$H$286,$Z604)=Repex),0)
*$DG604</f>
        <v>0</v>
      </c>
      <c r="DJ604" s="43" cm="1">
        <f t="array" aca="1" ref="DJ604" ca="1">IFERROR(INDEX(Forecast_Capex_Input!BI$12:BI$286,$Z604)
*(INDEX(Forecast_Capex_Input!$H$12:$H$286,$Z604)=Repex),0)
*$DG604</f>
        <v>0</v>
      </c>
      <c r="DK604" s="43" cm="1">
        <f t="array" aca="1" ref="DK604" ca="1">IFERROR(INDEX(Forecast_Capex_Input!BJ$12:BJ$286,$Z604)
*(INDEX(Forecast_Capex_Input!$H$12:$H$286,$Z604)=Repex),0)
*$DG604</f>
        <v>0</v>
      </c>
      <c r="DL604" s="43" cm="1">
        <f t="array" aca="1" ref="DL604" ca="1">IFERROR(INDEX(Forecast_Capex_Input!BK$12:BK$286,$Z604)
*(INDEX(Forecast_Capex_Input!$H$12:$H$286,$Z604)=Repex),0)
*$DG604</f>
        <v>0</v>
      </c>
      <c r="DM604" s="43" cm="1">
        <f t="array" aca="1" ref="DM604" ca="1">IFERROR(INDEX(Forecast_Capex_Input!BL$12:BL$286,$Z604)
*(INDEX(Forecast_Capex_Input!$H$12:$H$286,$Z604)=Repex),0)
*$DG604</f>
        <v>0</v>
      </c>
      <c r="DO604" s="43" t="b" cm="1">
        <f t="array" aca="1" ref="DO604" ca="1">OR($G604=Forecast_Capex_Input!$BN$8:$BN$9)</f>
        <v>0</v>
      </c>
      <c r="DP604" s="43" cm="1">
        <f t="array" aca="1" ref="DP604" ca="1">IFERROR(INDEX(Forecast_Capex_Input!BO$12:BO$286,$Z604)
*(INDEX(Forecast_Capex_Input!$H$12:$H$286,$Z604)=Repex),0)
*$DO604</f>
        <v>0</v>
      </c>
      <c r="DQ604" s="43" cm="1">
        <f t="array" aca="1" ref="DQ604" ca="1">IFERROR(INDEX(Forecast_Capex_Input!BP$12:BP$286,$Z604)
*(INDEX(Forecast_Capex_Input!$H$12:$H$286,$Z604)=Repex),0)
*$DO604</f>
        <v>0</v>
      </c>
      <c r="DR604" s="43" cm="1">
        <f t="array" aca="1" ref="DR604" ca="1">IFERROR(INDEX(Forecast_Capex_Input!BQ$12:BQ$286,$Z604)
*(INDEX(Forecast_Capex_Input!$H$12:$H$286,$Z604)=Repex),0)
*$DO604</f>
        <v>0</v>
      </c>
      <c r="DS604" s="43" cm="1">
        <f t="array" aca="1" ref="DS604" ca="1">IFERROR(INDEX(Forecast_Capex_Input!BR$12:BR$286,$Z604)
*(INDEX(Forecast_Capex_Input!$H$12:$H$286,$Z604)=Repex),0)
*$DO604</f>
        <v>0</v>
      </c>
      <c r="DT604" s="43" cm="1">
        <f t="array" aca="1" ref="DT604" ca="1">IFERROR(INDEX(Forecast_Capex_Input!BS$12:BS$286,$Z604)
*(INDEX(Forecast_Capex_Input!$H$12:$H$286,$Z604)=Repex),0)
*$DO604</f>
        <v>0</v>
      </c>
      <c r="DV604" s="43" t="b" cm="1">
        <f t="array" aca="1" ref="DV604" ca="1">OR($G604=Forecast_Capex_Input!$BU$8:$BU$10)</f>
        <v>0</v>
      </c>
      <c r="DW604" s="43" cm="1">
        <f t="array" aca="1" ref="DW604" ca="1">IFERROR(INDEX(Forecast_Capex_Input!BV$12:BV$286,$Z604)
*(INDEX(Forecast_Capex_Input!$H$12:$H$286,$Z604)=Repex),0)
*$DV604</f>
        <v>0</v>
      </c>
      <c r="DX604" s="43" cm="1">
        <f t="array" aca="1" ref="DX604" ca="1">IFERROR(INDEX(Forecast_Capex_Input!BW$12:BW$286,$Z604)
*(INDEX(Forecast_Capex_Input!$H$12:$H$286,$Z604)=Repex),0)
*$DV604</f>
        <v>0</v>
      </c>
      <c r="DY604" s="43" cm="1">
        <f t="array" aca="1" ref="DY604" ca="1">IFERROR(INDEX(Forecast_Capex_Input!BX$12:BX$286,$Z604)
*(INDEX(Forecast_Capex_Input!$H$12:$H$286,$Z604)=Repex),0)
*$DV604</f>
        <v>0</v>
      </c>
      <c r="DZ604" s="43" cm="1">
        <f t="array" aca="1" ref="DZ604" ca="1">IFERROR(INDEX(Forecast_Capex_Input!BY$12:BY$286,$Z604)
*(INDEX(Forecast_Capex_Input!$H$12:$H$286,$Z604)=Repex),0)
*$DV604</f>
        <v>0</v>
      </c>
      <c r="EA604" s="43" cm="1">
        <f t="array" aca="1" ref="EA604" ca="1">IFERROR(INDEX(Forecast_Capex_Input!BZ$12:BZ$286,$Z604)
*(INDEX(Forecast_Capex_Input!$H$12:$H$286,$Z604)=Repex),0)
*$DV604</f>
        <v>0</v>
      </c>
      <c r="EB604" s="43" cm="1">
        <f t="array" aca="1" ref="EB604" ca="1">IFERROR(INDEX(Forecast_Capex_Input!CA$12:CA$286,$Z604)
*(INDEX(Forecast_Capex_Input!$H$12:$H$286,$Z604)=Repex),0)
*$DV604</f>
        <v>0</v>
      </c>
      <c r="EC604" s="43" cm="1">
        <f t="array" aca="1" ref="EC604" ca="1">IFERROR(INDEX(Forecast_Capex_Input!CB$12:CB$286,$Z604)
*(INDEX(Forecast_Capex_Input!$H$12:$H$286,$Z604)=Repex),0)
*$DV604</f>
        <v>0</v>
      </c>
      <c r="ED604" s="43" cm="1">
        <f t="array" aca="1" ref="ED604" ca="1">IFERROR(INDEX(Forecast_Capex_Input!CC$12:CC$286,$Z604)
*(INDEX(Forecast_Capex_Input!$H$12:$H$286,$Z604)=Repex),0)
*$DV604</f>
        <v>0</v>
      </c>
      <c r="EF604" s="86" t="str">
        <f t="shared" si="59"/>
        <v>N/A</v>
      </c>
      <c r="EG604" s="28" t="str">
        <f>IFERROR(RANK(EF604,EF$11:EF$1010,0)+COUNTIF(EF$11:EF604,EF604)-1,NA)</f>
        <v>N/A</v>
      </c>
    </row>
    <row r="605" spans="3:137" x14ac:dyDescent="0.2">
      <c r="C605" s="28">
        <f t="shared" si="60"/>
        <v>595</v>
      </c>
      <c r="D605" s="9" t="str" cm="1">
        <f t="array" ref="D605">IFERROR(INDEX(Forecast_Capex_Input!$D$12:$D$286,$Z605),NA)</f>
        <v>N/A</v>
      </c>
      <c r="E605" s="24" t="str" cm="1">
        <f t="array" ref="E605">IF($Z605=NA,NA,INDEX(Forecast_Capex_Input!$E$12:$E$286,$Z605))</f>
        <v>N/A</v>
      </c>
      <c r="F605" s="9" t="str" cm="1">
        <f t="array" aca="1" ref="F605" ca="1">IFERROR(INDEX(General!$E$25:$E$26,$AA605),NA)</f>
        <v>N/A</v>
      </c>
      <c r="G605" s="9" t="str" cm="1">
        <f t="array" aca="1" ref="G605" ca="1">IFERROR(INDEX(Forecast_Capex_Input!$AI$11:$BB$11,$AC605),NA)</f>
        <v>N/A</v>
      </c>
      <c r="H605" s="50" t="str" cm="1">
        <f t="array" aca="1" ref="H605" ca="1">IFERROR(INDEX(Forecast_Capex_Input!$AI$12:$BB$286,$Z605,$AC605),NA)</f>
        <v>N/A</v>
      </c>
      <c r="I605" s="150" t="str" cm="1">
        <f t="array" ref="I605">IFERROR(INDEX(Forecast_Capex_Input!$F$12:$F$286,$Z605),NA)</f>
        <v>N/A</v>
      </c>
      <c r="J605" s="150" t="str" cm="1">
        <f t="array" ref="J605">IFERROR(INDEX(Forecast_Capex_Input!G$12:G$286,$Z605),NA)</f>
        <v>N/A</v>
      </c>
      <c r="K605" s="150" t="str" cm="1">
        <f t="array" ref="K605">IFERROR(INDEX(Forecast_Capex_Input!H$12:H$286,$Z605),NA)</f>
        <v>N/A</v>
      </c>
      <c r="L605" s="150" t="str" cm="1">
        <f t="array" ref="L605">IFERROR(INDEX(Forecast_Capex_Input!I$12:I$286,$Z605),NA)</f>
        <v>N/A</v>
      </c>
      <c r="M605" s="150" t="str" cm="1">
        <f t="array" ref="M605">IFERROR(INDEX(Forecast_Capex_Input!J$12:J$286,$Z605),NA)</f>
        <v>N/A</v>
      </c>
      <c r="N605" s="150" t="str" cm="1">
        <f t="array" ref="N605">IFERROR(INDEX(Forecast_Capex_Input!K$12:K$286,$Z605),NA)</f>
        <v>N/A</v>
      </c>
      <c r="O605" s="150" t="str" cm="1">
        <f t="array" ref="O605">IFERROR(INDEX(Forecast_Capex_Input!L$12:L$286,$Z605),NA)</f>
        <v>N/A</v>
      </c>
      <c r="P605" s="150" t="str" cm="1">
        <f t="array" ref="P605">IFERROR(INDEX(Forecast_Capex_Input!M$12:M$286,$Z605),NA)</f>
        <v>N/A</v>
      </c>
      <c r="Q605" s="24" t="str" cm="1">
        <f t="array" ref="Q605">IFERROR(INDEX(Forecast_Capex_Input!N$12:N$286,$Z605),NA)</f>
        <v>N/A</v>
      </c>
      <c r="R605" s="190" cm="1">
        <f t="array" ref="R605">IFERROR(INDEX(Forecast_Capex_Input!O$12:O$286,$Z605),0)</f>
        <v>0</v>
      </c>
      <c r="S605" s="24" cm="1">
        <f t="array" ref="S605">IFERROR(INDEX(Forecast_Capex_Input!P$12:P$286,$Z605),0)</f>
        <v>0</v>
      </c>
      <c r="T605" s="150" t="str" cm="1">
        <f t="array" aca="1" ref="T605" ca="1">IFERROR(INDEX(General!$K$91:$K$110,$AC605),NA)</f>
        <v>N/A</v>
      </c>
      <c r="U605" s="43" cm="1">
        <f t="array" aca="1" ref="U605" ca="1">IFERROR(
IF($F605=General!$E$25,INDEX(Forecast_Capex_Input!S$12:S$286,$Z605),
INDEX(Forecast_Capex_Input!T$12:T$286,$Z605)),0)</f>
        <v>0</v>
      </c>
      <c r="V605" s="82" t="b">
        <f>IFERROR(INDEX(Overheads!$T$19:$T$26,MATCH($I605,Overheads!$E$19:$E$26,0)),FALSE)</f>
        <v>0</v>
      </c>
      <c r="W605" s="209" cm="1">
        <f t="array" ref="W605">IFERROR(
INDEX(Forecast_Capex_Input!CN$12:CN$286,$Z605),0)</f>
        <v>0</v>
      </c>
      <c r="X605" s="209">
        <f>IFERROR(
MATCH($W605,General!$L$39:$S$39,0),1)</f>
        <v>1</v>
      </c>
      <c r="Z605" s="28" t="str">
        <f>IFERROR(
IF(MATCH($C605,Forecast_Capex_Input!$CI$12:$CI$286,1)+1&gt;MAX(Forecast_Capex_Input!$C$12:$C$286),NA,
MATCH($C605,Forecast_Capex_Input!$CI$12:$CI$286,1)+1),1)</f>
        <v>N/A</v>
      </c>
      <c r="AA605" s="28" t="str" cm="1">
        <f t="array" aca="1" ref="AA605" ca="1">IFERROR(
IF(Z604&lt;&gt;Z605,1,
IF(COUNTIF(OFFSET(AA604,0,0,-INDEX(Forecast_Capex_Input!$CG$12:$CG$286,$Z605)),AA604)=INDEX(Forecast_Capex_Input!$CG$12:$CG$286,$Z605),AA604+1,AA604)),NA)</f>
        <v>N/A</v>
      </c>
      <c r="AB605" s="28" t="str" cm="1">
        <f t="array" ref="AB605">IFERROR($C605-IF($Z605=1,1,INDEX(Forecast_Capex_Input!$CI$12:$CI$286,$Z605-1))+1,NA)</f>
        <v>N/A</v>
      </c>
      <c r="AC605" s="28" t="str" cm="1">
        <f t="array" aca="1" ref="AC605" ca="1">IFERROR(IF(AA605=1,
INDEX(Forecast_Capex_Input!$AI$10:$BB$10,SMALL(IF(INDEX(Forecast_Capex_Input!$AI$12:$BB$286,$Z605,0)&gt;0,COLUMN(Forecast_Capex_Input!$AI$10:$BB$10)-COLUMN(Forecast_Capex_Input!$AI$12)+1),ROWS(OFFSET(AC604,0,0,-$AB605)))),
OFFSET(AC604,-INDEX(Forecast_Capex_Input!$CG$12:$CG$286,$Z605)+1,0)),NA)</f>
        <v>N/A</v>
      </c>
      <c r="AD605" s="28" t="str">
        <f t="shared" ca="1" si="57"/>
        <v>N/A</v>
      </c>
      <c r="AE605" s="82" t="b">
        <f t="shared" si="61"/>
        <v>0</v>
      </c>
      <c r="AF605" s="78" t="b">
        <v>0</v>
      </c>
      <c r="AG605" s="82" t="b">
        <f t="shared" si="58"/>
        <v>1</v>
      </c>
      <c r="AI605" s="55">
        <v>0</v>
      </c>
      <c r="AJ605" s="55">
        <v>0</v>
      </c>
      <c r="AK605" s="55">
        <v>0</v>
      </c>
      <c r="AL605" s="55">
        <v>0</v>
      </c>
      <c r="AM605" s="55">
        <v>0</v>
      </c>
      <c r="AN605" s="135">
        <v>0</v>
      </c>
      <c r="AP605" s="55">
        <v>0</v>
      </c>
      <c r="AQ605" s="55">
        <v>0</v>
      </c>
      <c r="AR605" s="55">
        <v>0</v>
      </c>
      <c r="AS605" s="55">
        <v>0</v>
      </c>
      <c r="AT605" s="55">
        <v>0</v>
      </c>
      <c r="AU605" s="135">
        <v>0</v>
      </c>
      <c r="AW605" s="55">
        <v>0</v>
      </c>
      <c r="AX605" s="55">
        <v>0</v>
      </c>
      <c r="AY605" s="55">
        <v>0</v>
      </c>
      <c r="AZ605" s="55">
        <v>0</v>
      </c>
      <c r="BA605" s="55">
        <v>0</v>
      </c>
      <c r="BB605" s="135">
        <v>0</v>
      </c>
      <c r="BD605" s="55">
        <v>0</v>
      </c>
      <c r="BE605" s="55">
        <v>0</v>
      </c>
      <c r="BF605" s="55">
        <v>0</v>
      </c>
      <c r="BG605" s="55">
        <v>0</v>
      </c>
      <c r="BH605" s="55">
        <v>0</v>
      </c>
      <c r="BI605" s="135">
        <v>0</v>
      </c>
      <c r="BK605" s="55">
        <v>0</v>
      </c>
      <c r="BL605" s="55">
        <v>0</v>
      </c>
      <c r="BM605" s="55">
        <v>0</v>
      </c>
      <c r="BN605" s="55">
        <v>0</v>
      </c>
      <c r="BO605" s="55">
        <v>0</v>
      </c>
      <c r="BP605" s="135">
        <v>0</v>
      </c>
      <c r="BR605" s="147">
        <v>0</v>
      </c>
      <c r="BS605" s="147">
        <v>0</v>
      </c>
      <c r="BT605" s="147">
        <v>0</v>
      </c>
      <c r="BU605" s="147">
        <v>0</v>
      </c>
      <c r="BV605" s="147">
        <v>0</v>
      </c>
      <c r="BX605" s="55">
        <v>0</v>
      </c>
      <c r="BY605" s="55">
        <v>0</v>
      </c>
      <c r="BZ605" s="55">
        <v>0</v>
      </c>
      <c r="CA605" s="55">
        <v>0</v>
      </c>
      <c r="CB605" s="55">
        <v>0</v>
      </c>
      <c r="CC605" s="135">
        <v>0</v>
      </c>
      <c r="CE605" s="55">
        <v>0</v>
      </c>
      <c r="CF605" s="55">
        <v>0</v>
      </c>
      <c r="CG605" s="55">
        <v>0</v>
      </c>
      <c r="CH605" s="55">
        <v>0</v>
      </c>
      <c r="CI605" s="55">
        <v>0</v>
      </c>
      <c r="CJ605" s="135">
        <v>0</v>
      </c>
      <c r="CL605" s="55">
        <v>0</v>
      </c>
      <c r="CM605" s="55">
        <v>0</v>
      </c>
      <c r="CN605" s="55">
        <v>0</v>
      </c>
      <c r="CO605" s="55">
        <v>0</v>
      </c>
      <c r="CP605" s="55">
        <v>0</v>
      </c>
      <c r="CQ605" s="135">
        <v>0</v>
      </c>
      <c r="CS605" s="67">
        <v>0</v>
      </c>
      <c r="CT605" s="67">
        <v>0</v>
      </c>
      <c r="CU605" s="67">
        <v>0</v>
      </c>
      <c r="CV605" s="67">
        <v>0</v>
      </c>
      <c r="CW605" s="67">
        <v>0</v>
      </c>
      <c r="CX605" s="135">
        <v>0</v>
      </c>
      <c r="CZ605" s="55">
        <v>0</v>
      </c>
      <c r="DA605" s="55">
        <v>0</v>
      </c>
      <c r="DB605" s="55">
        <v>0</v>
      </c>
      <c r="DC605" s="55">
        <v>0</v>
      </c>
      <c r="DD605" s="55">
        <v>0</v>
      </c>
      <c r="DE605" s="135">
        <v>0</v>
      </c>
      <c r="DG605" s="43" t="b" cm="1">
        <f t="array" aca="1" ref="DG605" ca="1">OR($G605=Forecast_Capex_Input!$BF$8:$BF$10)</f>
        <v>0</v>
      </c>
      <c r="DH605" s="43" cm="1">
        <f t="array" aca="1" ref="DH605" ca="1">IFERROR(INDEX(Forecast_Capex_Input!BG$12:BG$286,$Z605)
*(INDEX(Forecast_Capex_Input!$H$12:$H$286,$Z605)=Repex),0)
*$DG605</f>
        <v>0</v>
      </c>
      <c r="DI605" s="43" cm="1">
        <f t="array" aca="1" ref="DI605" ca="1">IFERROR(INDEX(Forecast_Capex_Input!BH$12:BH$286,$Z605)
*(INDEX(Forecast_Capex_Input!$H$12:$H$286,$Z605)=Repex),0)
*$DG605</f>
        <v>0</v>
      </c>
      <c r="DJ605" s="43" cm="1">
        <f t="array" aca="1" ref="DJ605" ca="1">IFERROR(INDEX(Forecast_Capex_Input!BI$12:BI$286,$Z605)
*(INDEX(Forecast_Capex_Input!$H$12:$H$286,$Z605)=Repex),0)
*$DG605</f>
        <v>0</v>
      </c>
      <c r="DK605" s="43" cm="1">
        <f t="array" aca="1" ref="DK605" ca="1">IFERROR(INDEX(Forecast_Capex_Input!BJ$12:BJ$286,$Z605)
*(INDEX(Forecast_Capex_Input!$H$12:$H$286,$Z605)=Repex),0)
*$DG605</f>
        <v>0</v>
      </c>
      <c r="DL605" s="43" cm="1">
        <f t="array" aca="1" ref="DL605" ca="1">IFERROR(INDEX(Forecast_Capex_Input!BK$12:BK$286,$Z605)
*(INDEX(Forecast_Capex_Input!$H$12:$H$286,$Z605)=Repex),0)
*$DG605</f>
        <v>0</v>
      </c>
      <c r="DM605" s="43" cm="1">
        <f t="array" aca="1" ref="DM605" ca="1">IFERROR(INDEX(Forecast_Capex_Input!BL$12:BL$286,$Z605)
*(INDEX(Forecast_Capex_Input!$H$12:$H$286,$Z605)=Repex),0)
*$DG605</f>
        <v>0</v>
      </c>
      <c r="DO605" s="43" t="b" cm="1">
        <f t="array" aca="1" ref="DO605" ca="1">OR($G605=Forecast_Capex_Input!$BN$8:$BN$9)</f>
        <v>0</v>
      </c>
      <c r="DP605" s="43" cm="1">
        <f t="array" aca="1" ref="DP605" ca="1">IFERROR(INDEX(Forecast_Capex_Input!BO$12:BO$286,$Z605)
*(INDEX(Forecast_Capex_Input!$H$12:$H$286,$Z605)=Repex),0)
*$DO605</f>
        <v>0</v>
      </c>
      <c r="DQ605" s="43" cm="1">
        <f t="array" aca="1" ref="DQ605" ca="1">IFERROR(INDEX(Forecast_Capex_Input!BP$12:BP$286,$Z605)
*(INDEX(Forecast_Capex_Input!$H$12:$H$286,$Z605)=Repex),0)
*$DO605</f>
        <v>0</v>
      </c>
      <c r="DR605" s="43" cm="1">
        <f t="array" aca="1" ref="DR605" ca="1">IFERROR(INDEX(Forecast_Capex_Input!BQ$12:BQ$286,$Z605)
*(INDEX(Forecast_Capex_Input!$H$12:$H$286,$Z605)=Repex),0)
*$DO605</f>
        <v>0</v>
      </c>
      <c r="DS605" s="43" cm="1">
        <f t="array" aca="1" ref="DS605" ca="1">IFERROR(INDEX(Forecast_Capex_Input!BR$12:BR$286,$Z605)
*(INDEX(Forecast_Capex_Input!$H$12:$H$286,$Z605)=Repex),0)
*$DO605</f>
        <v>0</v>
      </c>
      <c r="DT605" s="43" cm="1">
        <f t="array" aca="1" ref="DT605" ca="1">IFERROR(INDEX(Forecast_Capex_Input!BS$12:BS$286,$Z605)
*(INDEX(Forecast_Capex_Input!$H$12:$H$286,$Z605)=Repex),0)
*$DO605</f>
        <v>0</v>
      </c>
      <c r="DV605" s="43" t="b" cm="1">
        <f t="array" aca="1" ref="DV605" ca="1">OR($G605=Forecast_Capex_Input!$BU$8:$BU$10)</f>
        <v>0</v>
      </c>
      <c r="DW605" s="43" cm="1">
        <f t="array" aca="1" ref="DW605" ca="1">IFERROR(INDEX(Forecast_Capex_Input!BV$12:BV$286,$Z605)
*(INDEX(Forecast_Capex_Input!$H$12:$H$286,$Z605)=Repex),0)
*$DV605</f>
        <v>0</v>
      </c>
      <c r="DX605" s="43" cm="1">
        <f t="array" aca="1" ref="DX605" ca="1">IFERROR(INDEX(Forecast_Capex_Input!BW$12:BW$286,$Z605)
*(INDEX(Forecast_Capex_Input!$H$12:$H$286,$Z605)=Repex),0)
*$DV605</f>
        <v>0</v>
      </c>
      <c r="DY605" s="43" cm="1">
        <f t="array" aca="1" ref="DY605" ca="1">IFERROR(INDEX(Forecast_Capex_Input!BX$12:BX$286,$Z605)
*(INDEX(Forecast_Capex_Input!$H$12:$H$286,$Z605)=Repex),0)
*$DV605</f>
        <v>0</v>
      </c>
      <c r="DZ605" s="43" cm="1">
        <f t="array" aca="1" ref="DZ605" ca="1">IFERROR(INDEX(Forecast_Capex_Input!BY$12:BY$286,$Z605)
*(INDEX(Forecast_Capex_Input!$H$12:$H$286,$Z605)=Repex),0)
*$DV605</f>
        <v>0</v>
      </c>
      <c r="EA605" s="43" cm="1">
        <f t="array" aca="1" ref="EA605" ca="1">IFERROR(INDEX(Forecast_Capex_Input!BZ$12:BZ$286,$Z605)
*(INDEX(Forecast_Capex_Input!$H$12:$H$286,$Z605)=Repex),0)
*$DV605</f>
        <v>0</v>
      </c>
      <c r="EB605" s="43" cm="1">
        <f t="array" aca="1" ref="EB605" ca="1">IFERROR(INDEX(Forecast_Capex_Input!CA$12:CA$286,$Z605)
*(INDEX(Forecast_Capex_Input!$H$12:$H$286,$Z605)=Repex),0)
*$DV605</f>
        <v>0</v>
      </c>
      <c r="EC605" s="43" cm="1">
        <f t="array" aca="1" ref="EC605" ca="1">IFERROR(INDEX(Forecast_Capex_Input!CB$12:CB$286,$Z605)
*(INDEX(Forecast_Capex_Input!$H$12:$H$286,$Z605)=Repex),0)
*$DV605</f>
        <v>0</v>
      </c>
      <c r="ED605" s="43" cm="1">
        <f t="array" aca="1" ref="ED605" ca="1">IFERROR(INDEX(Forecast_Capex_Input!CC$12:CC$286,$Z605)
*(INDEX(Forecast_Capex_Input!$H$12:$H$286,$Z605)=Repex),0)
*$DV605</f>
        <v>0</v>
      </c>
      <c r="EF605" s="86" t="str">
        <f t="shared" si="59"/>
        <v>N/A</v>
      </c>
      <c r="EG605" s="28" t="str">
        <f>IFERROR(RANK(EF605,EF$11:EF$1010,0)+COUNTIF(EF$11:EF605,EF605)-1,NA)</f>
        <v>N/A</v>
      </c>
    </row>
    <row r="606" spans="3:137" x14ac:dyDescent="0.2">
      <c r="C606" s="28">
        <f t="shared" si="60"/>
        <v>596</v>
      </c>
      <c r="D606" s="9" t="str" cm="1">
        <f t="array" ref="D606">IFERROR(INDEX(Forecast_Capex_Input!$D$12:$D$286,$Z606),NA)</f>
        <v>N/A</v>
      </c>
      <c r="E606" s="24" t="str" cm="1">
        <f t="array" ref="E606">IF($Z606=NA,NA,INDEX(Forecast_Capex_Input!$E$12:$E$286,$Z606))</f>
        <v>N/A</v>
      </c>
      <c r="F606" s="9" t="str" cm="1">
        <f t="array" aca="1" ref="F606" ca="1">IFERROR(INDEX(General!$E$25:$E$26,$AA606),NA)</f>
        <v>N/A</v>
      </c>
      <c r="G606" s="9" t="str" cm="1">
        <f t="array" aca="1" ref="G606" ca="1">IFERROR(INDEX(Forecast_Capex_Input!$AI$11:$BB$11,$AC606),NA)</f>
        <v>N/A</v>
      </c>
      <c r="H606" s="50" t="str" cm="1">
        <f t="array" aca="1" ref="H606" ca="1">IFERROR(INDEX(Forecast_Capex_Input!$AI$12:$BB$286,$Z606,$AC606),NA)</f>
        <v>N/A</v>
      </c>
      <c r="I606" s="150" t="str" cm="1">
        <f t="array" ref="I606">IFERROR(INDEX(Forecast_Capex_Input!$F$12:$F$286,$Z606),NA)</f>
        <v>N/A</v>
      </c>
      <c r="J606" s="150" t="str" cm="1">
        <f t="array" ref="J606">IFERROR(INDEX(Forecast_Capex_Input!G$12:G$286,$Z606),NA)</f>
        <v>N/A</v>
      </c>
      <c r="K606" s="150" t="str" cm="1">
        <f t="array" ref="K606">IFERROR(INDEX(Forecast_Capex_Input!H$12:H$286,$Z606),NA)</f>
        <v>N/A</v>
      </c>
      <c r="L606" s="150" t="str" cm="1">
        <f t="array" ref="L606">IFERROR(INDEX(Forecast_Capex_Input!I$12:I$286,$Z606),NA)</f>
        <v>N/A</v>
      </c>
      <c r="M606" s="150" t="str" cm="1">
        <f t="array" ref="M606">IFERROR(INDEX(Forecast_Capex_Input!J$12:J$286,$Z606),NA)</f>
        <v>N/A</v>
      </c>
      <c r="N606" s="150" t="str" cm="1">
        <f t="array" ref="N606">IFERROR(INDEX(Forecast_Capex_Input!K$12:K$286,$Z606),NA)</f>
        <v>N/A</v>
      </c>
      <c r="O606" s="150" t="str" cm="1">
        <f t="array" ref="O606">IFERROR(INDEX(Forecast_Capex_Input!L$12:L$286,$Z606),NA)</f>
        <v>N/A</v>
      </c>
      <c r="P606" s="150" t="str" cm="1">
        <f t="array" ref="P606">IFERROR(INDEX(Forecast_Capex_Input!M$12:M$286,$Z606),NA)</f>
        <v>N/A</v>
      </c>
      <c r="Q606" s="24" t="str" cm="1">
        <f t="array" ref="Q606">IFERROR(INDEX(Forecast_Capex_Input!N$12:N$286,$Z606),NA)</f>
        <v>N/A</v>
      </c>
      <c r="R606" s="190" cm="1">
        <f t="array" ref="R606">IFERROR(INDEX(Forecast_Capex_Input!O$12:O$286,$Z606),0)</f>
        <v>0</v>
      </c>
      <c r="S606" s="24" cm="1">
        <f t="array" ref="S606">IFERROR(INDEX(Forecast_Capex_Input!P$12:P$286,$Z606),0)</f>
        <v>0</v>
      </c>
      <c r="T606" s="150" t="str" cm="1">
        <f t="array" aca="1" ref="T606" ca="1">IFERROR(INDEX(General!$K$91:$K$110,$AC606),NA)</f>
        <v>N/A</v>
      </c>
      <c r="U606" s="43" cm="1">
        <f t="array" aca="1" ref="U606" ca="1">IFERROR(
IF($F606=General!$E$25,INDEX(Forecast_Capex_Input!S$12:S$286,$Z606),
INDEX(Forecast_Capex_Input!T$12:T$286,$Z606)),0)</f>
        <v>0</v>
      </c>
      <c r="V606" s="82" t="b">
        <f>IFERROR(INDEX(Overheads!$T$19:$T$26,MATCH($I606,Overheads!$E$19:$E$26,0)),FALSE)</f>
        <v>0</v>
      </c>
      <c r="W606" s="209" cm="1">
        <f t="array" ref="W606">IFERROR(
INDEX(Forecast_Capex_Input!CN$12:CN$286,$Z606),0)</f>
        <v>0</v>
      </c>
      <c r="X606" s="209">
        <f>IFERROR(
MATCH($W606,General!$L$39:$S$39,0),1)</f>
        <v>1</v>
      </c>
      <c r="Z606" s="28" t="str">
        <f>IFERROR(
IF(MATCH($C606,Forecast_Capex_Input!$CI$12:$CI$286,1)+1&gt;MAX(Forecast_Capex_Input!$C$12:$C$286),NA,
MATCH($C606,Forecast_Capex_Input!$CI$12:$CI$286,1)+1),1)</f>
        <v>N/A</v>
      </c>
      <c r="AA606" s="28" t="str" cm="1">
        <f t="array" aca="1" ref="AA606" ca="1">IFERROR(
IF(Z605&lt;&gt;Z606,1,
IF(COUNTIF(OFFSET(AA605,0,0,-INDEX(Forecast_Capex_Input!$CG$12:$CG$286,$Z606)),AA605)=INDEX(Forecast_Capex_Input!$CG$12:$CG$286,$Z606),AA605+1,AA605)),NA)</f>
        <v>N/A</v>
      </c>
      <c r="AB606" s="28" t="str" cm="1">
        <f t="array" ref="AB606">IFERROR($C606-IF($Z606=1,1,INDEX(Forecast_Capex_Input!$CI$12:$CI$286,$Z606-1))+1,NA)</f>
        <v>N/A</v>
      </c>
      <c r="AC606" s="28" t="str" cm="1">
        <f t="array" aca="1" ref="AC606" ca="1">IFERROR(IF(AA606=1,
INDEX(Forecast_Capex_Input!$AI$10:$BB$10,SMALL(IF(INDEX(Forecast_Capex_Input!$AI$12:$BB$286,$Z606,0)&gt;0,COLUMN(Forecast_Capex_Input!$AI$10:$BB$10)-COLUMN(Forecast_Capex_Input!$AI$12)+1),ROWS(OFFSET(AC605,0,0,-$AB606)))),
OFFSET(AC605,-INDEX(Forecast_Capex_Input!$CG$12:$CG$286,$Z606)+1,0)),NA)</f>
        <v>N/A</v>
      </c>
      <c r="AD606" s="28" t="str">
        <f t="shared" ca="1" si="57"/>
        <v>N/A</v>
      </c>
      <c r="AE606" s="82" t="b">
        <f t="shared" si="61"/>
        <v>0</v>
      </c>
      <c r="AF606" s="78" t="b">
        <v>0</v>
      </c>
      <c r="AG606" s="82" t="b">
        <f t="shared" si="58"/>
        <v>1</v>
      </c>
      <c r="AI606" s="55">
        <v>0</v>
      </c>
      <c r="AJ606" s="55">
        <v>0</v>
      </c>
      <c r="AK606" s="55">
        <v>0</v>
      </c>
      <c r="AL606" s="55">
        <v>0</v>
      </c>
      <c r="AM606" s="55">
        <v>0</v>
      </c>
      <c r="AN606" s="135">
        <v>0</v>
      </c>
      <c r="AP606" s="55">
        <v>0</v>
      </c>
      <c r="AQ606" s="55">
        <v>0</v>
      </c>
      <c r="AR606" s="55">
        <v>0</v>
      </c>
      <c r="AS606" s="55">
        <v>0</v>
      </c>
      <c r="AT606" s="55">
        <v>0</v>
      </c>
      <c r="AU606" s="135">
        <v>0</v>
      </c>
      <c r="AW606" s="55">
        <v>0</v>
      </c>
      <c r="AX606" s="55">
        <v>0</v>
      </c>
      <c r="AY606" s="55">
        <v>0</v>
      </c>
      <c r="AZ606" s="55">
        <v>0</v>
      </c>
      <c r="BA606" s="55">
        <v>0</v>
      </c>
      <c r="BB606" s="135">
        <v>0</v>
      </c>
      <c r="BD606" s="55">
        <v>0</v>
      </c>
      <c r="BE606" s="55">
        <v>0</v>
      </c>
      <c r="BF606" s="55">
        <v>0</v>
      </c>
      <c r="BG606" s="55">
        <v>0</v>
      </c>
      <c r="BH606" s="55">
        <v>0</v>
      </c>
      <c r="BI606" s="135">
        <v>0</v>
      </c>
      <c r="BK606" s="55">
        <v>0</v>
      </c>
      <c r="BL606" s="55">
        <v>0</v>
      </c>
      <c r="BM606" s="55">
        <v>0</v>
      </c>
      <c r="BN606" s="55">
        <v>0</v>
      </c>
      <c r="BO606" s="55">
        <v>0</v>
      </c>
      <c r="BP606" s="135">
        <v>0</v>
      </c>
      <c r="BR606" s="147">
        <v>0</v>
      </c>
      <c r="BS606" s="147">
        <v>0</v>
      </c>
      <c r="BT606" s="147">
        <v>0</v>
      </c>
      <c r="BU606" s="147">
        <v>0</v>
      </c>
      <c r="BV606" s="147">
        <v>0</v>
      </c>
      <c r="BX606" s="55">
        <v>0</v>
      </c>
      <c r="BY606" s="55">
        <v>0</v>
      </c>
      <c r="BZ606" s="55">
        <v>0</v>
      </c>
      <c r="CA606" s="55">
        <v>0</v>
      </c>
      <c r="CB606" s="55">
        <v>0</v>
      </c>
      <c r="CC606" s="135">
        <v>0</v>
      </c>
      <c r="CE606" s="55">
        <v>0</v>
      </c>
      <c r="CF606" s="55">
        <v>0</v>
      </c>
      <c r="CG606" s="55">
        <v>0</v>
      </c>
      <c r="CH606" s="55">
        <v>0</v>
      </c>
      <c r="CI606" s="55">
        <v>0</v>
      </c>
      <c r="CJ606" s="135">
        <v>0</v>
      </c>
      <c r="CL606" s="55">
        <v>0</v>
      </c>
      <c r="CM606" s="55">
        <v>0</v>
      </c>
      <c r="CN606" s="55">
        <v>0</v>
      </c>
      <c r="CO606" s="55">
        <v>0</v>
      </c>
      <c r="CP606" s="55">
        <v>0</v>
      </c>
      <c r="CQ606" s="135">
        <v>0</v>
      </c>
      <c r="CS606" s="67">
        <v>0</v>
      </c>
      <c r="CT606" s="67">
        <v>0</v>
      </c>
      <c r="CU606" s="67">
        <v>0</v>
      </c>
      <c r="CV606" s="67">
        <v>0</v>
      </c>
      <c r="CW606" s="67">
        <v>0</v>
      </c>
      <c r="CX606" s="135">
        <v>0</v>
      </c>
      <c r="CZ606" s="55">
        <v>0</v>
      </c>
      <c r="DA606" s="55">
        <v>0</v>
      </c>
      <c r="DB606" s="55">
        <v>0</v>
      </c>
      <c r="DC606" s="55">
        <v>0</v>
      </c>
      <c r="DD606" s="55">
        <v>0</v>
      </c>
      <c r="DE606" s="135">
        <v>0</v>
      </c>
      <c r="DG606" s="43" t="b" cm="1">
        <f t="array" aca="1" ref="DG606" ca="1">OR($G606=Forecast_Capex_Input!$BF$8:$BF$10)</f>
        <v>0</v>
      </c>
      <c r="DH606" s="43" cm="1">
        <f t="array" aca="1" ref="DH606" ca="1">IFERROR(INDEX(Forecast_Capex_Input!BG$12:BG$286,$Z606)
*(INDEX(Forecast_Capex_Input!$H$12:$H$286,$Z606)=Repex),0)
*$DG606</f>
        <v>0</v>
      </c>
      <c r="DI606" s="43" cm="1">
        <f t="array" aca="1" ref="DI606" ca="1">IFERROR(INDEX(Forecast_Capex_Input!BH$12:BH$286,$Z606)
*(INDEX(Forecast_Capex_Input!$H$12:$H$286,$Z606)=Repex),0)
*$DG606</f>
        <v>0</v>
      </c>
      <c r="DJ606" s="43" cm="1">
        <f t="array" aca="1" ref="DJ606" ca="1">IFERROR(INDEX(Forecast_Capex_Input!BI$12:BI$286,$Z606)
*(INDEX(Forecast_Capex_Input!$H$12:$H$286,$Z606)=Repex),0)
*$DG606</f>
        <v>0</v>
      </c>
      <c r="DK606" s="43" cm="1">
        <f t="array" aca="1" ref="DK606" ca="1">IFERROR(INDEX(Forecast_Capex_Input!BJ$12:BJ$286,$Z606)
*(INDEX(Forecast_Capex_Input!$H$12:$H$286,$Z606)=Repex),0)
*$DG606</f>
        <v>0</v>
      </c>
      <c r="DL606" s="43" cm="1">
        <f t="array" aca="1" ref="DL606" ca="1">IFERROR(INDEX(Forecast_Capex_Input!BK$12:BK$286,$Z606)
*(INDEX(Forecast_Capex_Input!$H$12:$H$286,$Z606)=Repex),0)
*$DG606</f>
        <v>0</v>
      </c>
      <c r="DM606" s="43" cm="1">
        <f t="array" aca="1" ref="DM606" ca="1">IFERROR(INDEX(Forecast_Capex_Input!BL$12:BL$286,$Z606)
*(INDEX(Forecast_Capex_Input!$H$12:$H$286,$Z606)=Repex),0)
*$DG606</f>
        <v>0</v>
      </c>
      <c r="DO606" s="43" t="b" cm="1">
        <f t="array" aca="1" ref="DO606" ca="1">OR($G606=Forecast_Capex_Input!$BN$8:$BN$9)</f>
        <v>0</v>
      </c>
      <c r="DP606" s="43" cm="1">
        <f t="array" aca="1" ref="DP606" ca="1">IFERROR(INDEX(Forecast_Capex_Input!BO$12:BO$286,$Z606)
*(INDEX(Forecast_Capex_Input!$H$12:$H$286,$Z606)=Repex),0)
*$DO606</f>
        <v>0</v>
      </c>
      <c r="DQ606" s="43" cm="1">
        <f t="array" aca="1" ref="DQ606" ca="1">IFERROR(INDEX(Forecast_Capex_Input!BP$12:BP$286,$Z606)
*(INDEX(Forecast_Capex_Input!$H$12:$H$286,$Z606)=Repex),0)
*$DO606</f>
        <v>0</v>
      </c>
      <c r="DR606" s="43" cm="1">
        <f t="array" aca="1" ref="DR606" ca="1">IFERROR(INDEX(Forecast_Capex_Input!BQ$12:BQ$286,$Z606)
*(INDEX(Forecast_Capex_Input!$H$12:$H$286,$Z606)=Repex),0)
*$DO606</f>
        <v>0</v>
      </c>
      <c r="DS606" s="43" cm="1">
        <f t="array" aca="1" ref="DS606" ca="1">IFERROR(INDEX(Forecast_Capex_Input!BR$12:BR$286,$Z606)
*(INDEX(Forecast_Capex_Input!$H$12:$H$286,$Z606)=Repex),0)
*$DO606</f>
        <v>0</v>
      </c>
      <c r="DT606" s="43" cm="1">
        <f t="array" aca="1" ref="DT606" ca="1">IFERROR(INDEX(Forecast_Capex_Input!BS$12:BS$286,$Z606)
*(INDEX(Forecast_Capex_Input!$H$12:$H$286,$Z606)=Repex),0)
*$DO606</f>
        <v>0</v>
      </c>
      <c r="DV606" s="43" t="b" cm="1">
        <f t="array" aca="1" ref="DV606" ca="1">OR($G606=Forecast_Capex_Input!$BU$8:$BU$10)</f>
        <v>0</v>
      </c>
      <c r="DW606" s="43" cm="1">
        <f t="array" aca="1" ref="DW606" ca="1">IFERROR(INDEX(Forecast_Capex_Input!BV$12:BV$286,$Z606)
*(INDEX(Forecast_Capex_Input!$H$12:$H$286,$Z606)=Repex),0)
*$DV606</f>
        <v>0</v>
      </c>
      <c r="DX606" s="43" cm="1">
        <f t="array" aca="1" ref="DX606" ca="1">IFERROR(INDEX(Forecast_Capex_Input!BW$12:BW$286,$Z606)
*(INDEX(Forecast_Capex_Input!$H$12:$H$286,$Z606)=Repex),0)
*$DV606</f>
        <v>0</v>
      </c>
      <c r="DY606" s="43" cm="1">
        <f t="array" aca="1" ref="DY606" ca="1">IFERROR(INDEX(Forecast_Capex_Input!BX$12:BX$286,$Z606)
*(INDEX(Forecast_Capex_Input!$H$12:$H$286,$Z606)=Repex),0)
*$DV606</f>
        <v>0</v>
      </c>
      <c r="DZ606" s="43" cm="1">
        <f t="array" aca="1" ref="DZ606" ca="1">IFERROR(INDEX(Forecast_Capex_Input!BY$12:BY$286,$Z606)
*(INDEX(Forecast_Capex_Input!$H$12:$H$286,$Z606)=Repex),0)
*$DV606</f>
        <v>0</v>
      </c>
      <c r="EA606" s="43" cm="1">
        <f t="array" aca="1" ref="EA606" ca="1">IFERROR(INDEX(Forecast_Capex_Input!BZ$12:BZ$286,$Z606)
*(INDEX(Forecast_Capex_Input!$H$12:$H$286,$Z606)=Repex),0)
*$DV606</f>
        <v>0</v>
      </c>
      <c r="EB606" s="43" cm="1">
        <f t="array" aca="1" ref="EB606" ca="1">IFERROR(INDEX(Forecast_Capex_Input!CA$12:CA$286,$Z606)
*(INDEX(Forecast_Capex_Input!$H$12:$H$286,$Z606)=Repex),0)
*$DV606</f>
        <v>0</v>
      </c>
      <c r="EC606" s="43" cm="1">
        <f t="array" aca="1" ref="EC606" ca="1">IFERROR(INDEX(Forecast_Capex_Input!CB$12:CB$286,$Z606)
*(INDEX(Forecast_Capex_Input!$H$12:$H$286,$Z606)=Repex),0)
*$DV606</f>
        <v>0</v>
      </c>
      <c r="ED606" s="43" cm="1">
        <f t="array" aca="1" ref="ED606" ca="1">IFERROR(INDEX(Forecast_Capex_Input!CC$12:CC$286,$Z606)
*(INDEX(Forecast_Capex_Input!$H$12:$H$286,$Z606)=Repex),0)
*$DV606</f>
        <v>0</v>
      </c>
      <c r="EF606" s="86" t="str">
        <f t="shared" si="59"/>
        <v>N/A</v>
      </c>
      <c r="EG606" s="28" t="str">
        <f>IFERROR(RANK(EF606,EF$11:EF$1010,0)+COUNTIF(EF$11:EF606,EF606)-1,NA)</f>
        <v>N/A</v>
      </c>
    </row>
    <row r="607" spans="3:137" x14ac:dyDescent="0.2">
      <c r="C607" s="28">
        <f t="shared" si="60"/>
        <v>597</v>
      </c>
      <c r="D607" s="9" t="str" cm="1">
        <f t="array" ref="D607">IFERROR(INDEX(Forecast_Capex_Input!$D$12:$D$286,$Z607),NA)</f>
        <v>N/A</v>
      </c>
      <c r="E607" s="24" t="str" cm="1">
        <f t="array" ref="E607">IF($Z607=NA,NA,INDEX(Forecast_Capex_Input!$E$12:$E$286,$Z607))</f>
        <v>N/A</v>
      </c>
      <c r="F607" s="9" t="str" cm="1">
        <f t="array" aca="1" ref="F607" ca="1">IFERROR(INDEX(General!$E$25:$E$26,$AA607),NA)</f>
        <v>N/A</v>
      </c>
      <c r="G607" s="9" t="str" cm="1">
        <f t="array" aca="1" ref="G607" ca="1">IFERROR(INDEX(Forecast_Capex_Input!$AI$11:$BB$11,$AC607),NA)</f>
        <v>N/A</v>
      </c>
      <c r="H607" s="50" t="str" cm="1">
        <f t="array" aca="1" ref="H607" ca="1">IFERROR(INDEX(Forecast_Capex_Input!$AI$12:$BB$286,$Z607,$AC607),NA)</f>
        <v>N/A</v>
      </c>
      <c r="I607" s="150" t="str" cm="1">
        <f t="array" ref="I607">IFERROR(INDEX(Forecast_Capex_Input!$F$12:$F$286,$Z607),NA)</f>
        <v>N/A</v>
      </c>
      <c r="J607" s="150" t="str" cm="1">
        <f t="array" ref="J607">IFERROR(INDEX(Forecast_Capex_Input!G$12:G$286,$Z607),NA)</f>
        <v>N/A</v>
      </c>
      <c r="K607" s="150" t="str" cm="1">
        <f t="array" ref="K607">IFERROR(INDEX(Forecast_Capex_Input!H$12:H$286,$Z607),NA)</f>
        <v>N/A</v>
      </c>
      <c r="L607" s="150" t="str" cm="1">
        <f t="array" ref="L607">IFERROR(INDEX(Forecast_Capex_Input!I$12:I$286,$Z607),NA)</f>
        <v>N/A</v>
      </c>
      <c r="M607" s="150" t="str" cm="1">
        <f t="array" ref="M607">IFERROR(INDEX(Forecast_Capex_Input!J$12:J$286,$Z607),NA)</f>
        <v>N/A</v>
      </c>
      <c r="N607" s="150" t="str" cm="1">
        <f t="array" ref="N607">IFERROR(INDEX(Forecast_Capex_Input!K$12:K$286,$Z607),NA)</f>
        <v>N/A</v>
      </c>
      <c r="O607" s="150" t="str" cm="1">
        <f t="array" ref="O607">IFERROR(INDEX(Forecast_Capex_Input!L$12:L$286,$Z607),NA)</f>
        <v>N/A</v>
      </c>
      <c r="P607" s="150" t="str" cm="1">
        <f t="array" ref="P607">IFERROR(INDEX(Forecast_Capex_Input!M$12:M$286,$Z607),NA)</f>
        <v>N/A</v>
      </c>
      <c r="Q607" s="24" t="str" cm="1">
        <f t="array" ref="Q607">IFERROR(INDEX(Forecast_Capex_Input!N$12:N$286,$Z607),NA)</f>
        <v>N/A</v>
      </c>
      <c r="R607" s="190" cm="1">
        <f t="array" ref="R607">IFERROR(INDEX(Forecast_Capex_Input!O$12:O$286,$Z607),0)</f>
        <v>0</v>
      </c>
      <c r="S607" s="24" cm="1">
        <f t="array" ref="S607">IFERROR(INDEX(Forecast_Capex_Input!P$12:P$286,$Z607),0)</f>
        <v>0</v>
      </c>
      <c r="T607" s="150" t="str" cm="1">
        <f t="array" aca="1" ref="T607" ca="1">IFERROR(INDEX(General!$K$91:$K$110,$AC607),NA)</f>
        <v>N/A</v>
      </c>
      <c r="U607" s="43" cm="1">
        <f t="array" aca="1" ref="U607" ca="1">IFERROR(
IF($F607=General!$E$25,INDEX(Forecast_Capex_Input!S$12:S$286,$Z607),
INDEX(Forecast_Capex_Input!T$12:T$286,$Z607)),0)</f>
        <v>0</v>
      </c>
      <c r="V607" s="82" t="b">
        <f>IFERROR(INDEX(Overheads!$T$19:$T$26,MATCH($I607,Overheads!$E$19:$E$26,0)),FALSE)</f>
        <v>0</v>
      </c>
      <c r="W607" s="209" cm="1">
        <f t="array" ref="W607">IFERROR(
INDEX(Forecast_Capex_Input!CN$12:CN$286,$Z607),0)</f>
        <v>0</v>
      </c>
      <c r="X607" s="209">
        <f>IFERROR(
MATCH($W607,General!$L$39:$S$39,0),1)</f>
        <v>1</v>
      </c>
      <c r="Z607" s="28" t="str">
        <f>IFERROR(
IF(MATCH($C607,Forecast_Capex_Input!$CI$12:$CI$286,1)+1&gt;MAX(Forecast_Capex_Input!$C$12:$C$286),NA,
MATCH($C607,Forecast_Capex_Input!$CI$12:$CI$286,1)+1),1)</f>
        <v>N/A</v>
      </c>
      <c r="AA607" s="28" t="str" cm="1">
        <f t="array" aca="1" ref="AA607" ca="1">IFERROR(
IF(Z606&lt;&gt;Z607,1,
IF(COUNTIF(OFFSET(AA606,0,0,-INDEX(Forecast_Capex_Input!$CG$12:$CG$286,$Z607)),AA606)=INDEX(Forecast_Capex_Input!$CG$12:$CG$286,$Z607),AA606+1,AA606)),NA)</f>
        <v>N/A</v>
      </c>
      <c r="AB607" s="28" t="str" cm="1">
        <f t="array" ref="AB607">IFERROR($C607-IF($Z607=1,1,INDEX(Forecast_Capex_Input!$CI$12:$CI$286,$Z607-1))+1,NA)</f>
        <v>N/A</v>
      </c>
      <c r="AC607" s="28" t="str" cm="1">
        <f t="array" aca="1" ref="AC607" ca="1">IFERROR(IF(AA607=1,
INDEX(Forecast_Capex_Input!$AI$10:$BB$10,SMALL(IF(INDEX(Forecast_Capex_Input!$AI$12:$BB$286,$Z607,0)&gt;0,COLUMN(Forecast_Capex_Input!$AI$10:$BB$10)-COLUMN(Forecast_Capex_Input!$AI$12)+1),ROWS(OFFSET(AC606,0,0,-$AB607)))),
OFFSET(AC606,-INDEX(Forecast_Capex_Input!$CG$12:$CG$286,$Z607)+1,0)),NA)</f>
        <v>N/A</v>
      </c>
      <c r="AD607" s="28" t="str">
        <f t="shared" ca="1" si="57"/>
        <v>N/A</v>
      </c>
      <c r="AE607" s="82" t="b">
        <f t="shared" si="61"/>
        <v>0</v>
      </c>
      <c r="AF607" s="78" t="b">
        <v>0</v>
      </c>
      <c r="AG607" s="82" t="b">
        <f t="shared" si="58"/>
        <v>1</v>
      </c>
      <c r="AI607" s="55">
        <v>0</v>
      </c>
      <c r="AJ607" s="55">
        <v>0</v>
      </c>
      <c r="AK607" s="55">
        <v>0</v>
      </c>
      <c r="AL607" s="55">
        <v>0</v>
      </c>
      <c r="AM607" s="55">
        <v>0</v>
      </c>
      <c r="AN607" s="135">
        <v>0</v>
      </c>
      <c r="AP607" s="55">
        <v>0</v>
      </c>
      <c r="AQ607" s="55">
        <v>0</v>
      </c>
      <c r="AR607" s="55">
        <v>0</v>
      </c>
      <c r="AS607" s="55">
        <v>0</v>
      </c>
      <c r="AT607" s="55">
        <v>0</v>
      </c>
      <c r="AU607" s="135">
        <v>0</v>
      </c>
      <c r="AW607" s="55">
        <v>0</v>
      </c>
      <c r="AX607" s="55">
        <v>0</v>
      </c>
      <c r="AY607" s="55">
        <v>0</v>
      </c>
      <c r="AZ607" s="55">
        <v>0</v>
      </c>
      <c r="BA607" s="55">
        <v>0</v>
      </c>
      <c r="BB607" s="135">
        <v>0</v>
      </c>
      <c r="BD607" s="55">
        <v>0</v>
      </c>
      <c r="BE607" s="55">
        <v>0</v>
      </c>
      <c r="BF607" s="55">
        <v>0</v>
      </c>
      <c r="BG607" s="55">
        <v>0</v>
      </c>
      <c r="BH607" s="55">
        <v>0</v>
      </c>
      <c r="BI607" s="135">
        <v>0</v>
      </c>
      <c r="BK607" s="55">
        <v>0</v>
      </c>
      <c r="BL607" s="55">
        <v>0</v>
      </c>
      <c r="BM607" s="55">
        <v>0</v>
      </c>
      <c r="BN607" s="55">
        <v>0</v>
      </c>
      <c r="BO607" s="55">
        <v>0</v>
      </c>
      <c r="BP607" s="135">
        <v>0</v>
      </c>
      <c r="BR607" s="147">
        <v>0</v>
      </c>
      <c r="BS607" s="147">
        <v>0</v>
      </c>
      <c r="BT607" s="147">
        <v>0</v>
      </c>
      <c r="BU607" s="147">
        <v>0</v>
      </c>
      <c r="BV607" s="147">
        <v>0</v>
      </c>
      <c r="BX607" s="55">
        <v>0</v>
      </c>
      <c r="BY607" s="55">
        <v>0</v>
      </c>
      <c r="BZ607" s="55">
        <v>0</v>
      </c>
      <c r="CA607" s="55">
        <v>0</v>
      </c>
      <c r="CB607" s="55">
        <v>0</v>
      </c>
      <c r="CC607" s="135">
        <v>0</v>
      </c>
      <c r="CE607" s="55">
        <v>0</v>
      </c>
      <c r="CF607" s="55">
        <v>0</v>
      </c>
      <c r="CG607" s="55">
        <v>0</v>
      </c>
      <c r="CH607" s="55">
        <v>0</v>
      </c>
      <c r="CI607" s="55">
        <v>0</v>
      </c>
      <c r="CJ607" s="135">
        <v>0</v>
      </c>
      <c r="CL607" s="55">
        <v>0</v>
      </c>
      <c r="CM607" s="55">
        <v>0</v>
      </c>
      <c r="CN607" s="55">
        <v>0</v>
      </c>
      <c r="CO607" s="55">
        <v>0</v>
      </c>
      <c r="CP607" s="55">
        <v>0</v>
      </c>
      <c r="CQ607" s="135">
        <v>0</v>
      </c>
      <c r="CS607" s="67">
        <v>0</v>
      </c>
      <c r="CT607" s="67">
        <v>0</v>
      </c>
      <c r="CU607" s="67">
        <v>0</v>
      </c>
      <c r="CV607" s="67">
        <v>0</v>
      </c>
      <c r="CW607" s="67">
        <v>0</v>
      </c>
      <c r="CX607" s="135">
        <v>0</v>
      </c>
      <c r="CZ607" s="55">
        <v>0</v>
      </c>
      <c r="DA607" s="55">
        <v>0</v>
      </c>
      <c r="DB607" s="55">
        <v>0</v>
      </c>
      <c r="DC607" s="55">
        <v>0</v>
      </c>
      <c r="DD607" s="55">
        <v>0</v>
      </c>
      <c r="DE607" s="135">
        <v>0</v>
      </c>
      <c r="DG607" s="43" t="b" cm="1">
        <f t="array" aca="1" ref="DG607" ca="1">OR($G607=Forecast_Capex_Input!$BF$8:$BF$10)</f>
        <v>0</v>
      </c>
      <c r="DH607" s="43" cm="1">
        <f t="array" aca="1" ref="DH607" ca="1">IFERROR(INDEX(Forecast_Capex_Input!BG$12:BG$286,$Z607)
*(INDEX(Forecast_Capex_Input!$H$12:$H$286,$Z607)=Repex),0)
*$DG607</f>
        <v>0</v>
      </c>
      <c r="DI607" s="43" cm="1">
        <f t="array" aca="1" ref="DI607" ca="1">IFERROR(INDEX(Forecast_Capex_Input!BH$12:BH$286,$Z607)
*(INDEX(Forecast_Capex_Input!$H$12:$H$286,$Z607)=Repex),0)
*$DG607</f>
        <v>0</v>
      </c>
      <c r="DJ607" s="43" cm="1">
        <f t="array" aca="1" ref="DJ607" ca="1">IFERROR(INDEX(Forecast_Capex_Input!BI$12:BI$286,$Z607)
*(INDEX(Forecast_Capex_Input!$H$12:$H$286,$Z607)=Repex),0)
*$DG607</f>
        <v>0</v>
      </c>
      <c r="DK607" s="43" cm="1">
        <f t="array" aca="1" ref="DK607" ca="1">IFERROR(INDEX(Forecast_Capex_Input!BJ$12:BJ$286,$Z607)
*(INDEX(Forecast_Capex_Input!$H$12:$H$286,$Z607)=Repex),0)
*$DG607</f>
        <v>0</v>
      </c>
      <c r="DL607" s="43" cm="1">
        <f t="array" aca="1" ref="DL607" ca="1">IFERROR(INDEX(Forecast_Capex_Input!BK$12:BK$286,$Z607)
*(INDEX(Forecast_Capex_Input!$H$12:$H$286,$Z607)=Repex),0)
*$DG607</f>
        <v>0</v>
      </c>
      <c r="DM607" s="43" cm="1">
        <f t="array" aca="1" ref="DM607" ca="1">IFERROR(INDEX(Forecast_Capex_Input!BL$12:BL$286,$Z607)
*(INDEX(Forecast_Capex_Input!$H$12:$H$286,$Z607)=Repex),0)
*$DG607</f>
        <v>0</v>
      </c>
      <c r="DO607" s="43" t="b" cm="1">
        <f t="array" aca="1" ref="DO607" ca="1">OR($G607=Forecast_Capex_Input!$BN$8:$BN$9)</f>
        <v>0</v>
      </c>
      <c r="DP607" s="43" cm="1">
        <f t="array" aca="1" ref="DP607" ca="1">IFERROR(INDEX(Forecast_Capex_Input!BO$12:BO$286,$Z607)
*(INDEX(Forecast_Capex_Input!$H$12:$H$286,$Z607)=Repex),0)
*$DO607</f>
        <v>0</v>
      </c>
      <c r="DQ607" s="43" cm="1">
        <f t="array" aca="1" ref="DQ607" ca="1">IFERROR(INDEX(Forecast_Capex_Input!BP$12:BP$286,$Z607)
*(INDEX(Forecast_Capex_Input!$H$12:$H$286,$Z607)=Repex),0)
*$DO607</f>
        <v>0</v>
      </c>
      <c r="DR607" s="43" cm="1">
        <f t="array" aca="1" ref="DR607" ca="1">IFERROR(INDEX(Forecast_Capex_Input!BQ$12:BQ$286,$Z607)
*(INDEX(Forecast_Capex_Input!$H$12:$H$286,$Z607)=Repex),0)
*$DO607</f>
        <v>0</v>
      </c>
      <c r="DS607" s="43" cm="1">
        <f t="array" aca="1" ref="DS607" ca="1">IFERROR(INDEX(Forecast_Capex_Input!BR$12:BR$286,$Z607)
*(INDEX(Forecast_Capex_Input!$H$12:$H$286,$Z607)=Repex),0)
*$DO607</f>
        <v>0</v>
      </c>
      <c r="DT607" s="43" cm="1">
        <f t="array" aca="1" ref="DT607" ca="1">IFERROR(INDEX(Forecast_Capex_Input!BS$12:BS$286,$Z607)
*(INDEX(Forecast_Capex_Input!$H$12:$H$286,$Z607)=Repex),0)
*$DO607</f>
        <v>0</v>
      </c>
      <c r="DV607" s="43" t="b" cm="1">
        <f t="array" aca="1" ref="DV607" ca="1">OR($G607=Forecast_Capex_Input!$BU$8:$BU$10)</f>
        <v>0</v>
      </c>
      <c r="DW607" s="43" cm="1">
        <f t="array" aca="1" ref="DW607" ca="1">IFERROR(INDEX(Forecast_Capex_Input!BV$12:BV$286,$Z607)
*(INDEX(Forecast_Capex_Input!$H$12:$H$286,$Z607)=Repex),0)
*$DV607</f>
        <v>0</v>
      </c>
      <c r="DX607" s="43" cm="1">
        <f t="array" aca="1" ref="DX607" ca="1">IFERROR(INDEX(Forecast_Capex_Input!BW$12:BW$286,$Z607)
*(INDEX(Forecast_Capex_Input!$H$12:$H$286,$Z607)=Repex),0)
*$DV607</f>
        <v>0</v>
      </c>
      <c r="DY607" s="43" cm="1">
        <f t="array" aca="1" ref="DY607" ca="1">IFERROR(INDEX(Forecast_Capex_Input!BX$12:BX$286,$Z607)
*(INDEX(Forecast_Capex_Input!$H$12:$H$286,$Z607)=Repex),0)
*$DV607</f>
        <v>0</v>
      </c>
      <c r="DZ607" s="43" cm="1">
        <f t="array" aca="1" ref="DZ607" ca="1">IFERROR(INDEX(Forecast_Capex_Input!BY$12:BY$286,$Z607)
*(INDEX(Forecast_Capex_Input!$H$12:$H$286,$Z607)=Repex),0)
*$DV607</f>
        <v>0</v>
      </c>
      <c r="EA607" s="43" cm="1">
        <f t="array" aca="1" ref="EA607" ca="1">IFERROR(INDEX(Forecast_Capex_Input!BZ$12:BZ$286,$Z607)
*(INDEX(Forecast_Capex_Input!$H$12:$H$286,$Z607)=Repex),0)
*$DV607</f>
        <v>0</v>
      </c>
      <c r="EB607" s="43" cm="1">
        <f t="array" aca="1" ref="EB607" ca="1">IFERROR(INDEX(Forecast_Capex_Input!CA$12:CA$286,$Z607)
*(INDEX(Forecast_Capex_Input!$H$12:$H$286,$Z607)=Repex),0)
*$DV607</f>
        <v>0</v>
      </c>
      <c r="EC607" s="43" cm="1">
        <f t="array" aca="1" ref="EC607" ca="1">IFERROR(INDEX(Forecast_Capex_Input!CB$12:CB$286,$Z607)
*(INDEX(Forecast_Capex_Input!$H$12:$H$286,$Z607)=Repex),0)
*$DV607</f>
        <v>0</v>
      </c>
      <c r="ED607" s="43" cm="1">
        <f t="array" aca="1" ref="ED607" ca="1">IFERROR(INDEX(Forecast_Capex_Input!CC$12:CC$286,$Z607)
*(INDEX(Forecast_Capex_Input!$H$12:$H$286,$Z607)=Repex),0)
*$DV607</f>
        <v>0</v>
      </c>
      <c r="EF607" s="86" t="str">
        <f t="shared" si="59"/>
        <v>N/A</v>
      </c>
      <c r="EG607" s="28" t="str">
        <f>IFERROR(RANK(EF607,EF$11:EF$1010,0)+COUNTIF(EF$11:EF607,EF607)-1,NA)</f>
        <v>N/A</v>
      </c>
    </row>
    <row r="608" spans="3:137" x14ac:dyDescent="0.2">
      <c r="C608" s="28">
        <f t="shared" si="60"/>
        <v>598</v>
      </c>
      <c r="D608" s="9" t="str" cm="1">
        <f t="array" ref="D608">IFERROR(INDEX(Forecast_Capex_Input!$D$12:$D$286,$Z608),NA)</f>
        <v>N/A</v>
      </c>
      <c r="E608" s="24" t="str" cm="1">
        <f t="array" ref="E608">IF($Z608=NA,NA,INDEX(Forecast_Capex_Input!$E$12:$E$286,$Z608))</f>
        <v>N/A</v>
      </c>
      <c r="F608" s="9" t="str" cm="1">
        <f t="array" aca="1" ref="F608" ca="1">IFERROR(INDEX(General!$E$25:$E$26,$AA608),NA)</f>
        <v>N/A</v>
      </c>
      <c r="G608" s="9" t="str" cm="1">
        <f t="array" aca="1" ref="G608" ca="1">IFERROR(INDEX(Forecast_Capex_Input!$AI$11:$BB$11,$AC608),NA)</f>
        <v>N/A</v>
      </c>
      <c r="H608" s="50" t="str" cm="1">
        <f t="array" aca="1" ref="H608" ca="1">IFERROR(INDEX(Forecast_Capex_Input!$AI$12:$BB$286,$Z608,$AC608),NA)</f>
        <v>N/A</v>
      </c>
      <c r="I608" s="150" t="str" cm="1">
        <f t="array" ref="I608">IFERROR(INDEX(Forecast_Capex_Input!$F$12:$F$286,$Z608),NA)</f>
        <v>N/A</v>
      </c>
      <c r="J608" s="150" t="str" cm="1">
        <f t="array" ref="J608">IFERROR(INDEX(Forecast_Capex_Input!G$12:G$286,$Z608),NA)</f>
        <v>N/A</v>
      </c>
      <c r="K608" s="150" t="str" cm="1">
        <f t="array" ref="K608">IFERROR(INDEX(Forecast_Capex_Input!H$12:H$286,$Z608),NA)</f>
        <v>N/A</v>
      </c>
      <c r="L608" s="150" t="str" cm="1">
        <f t="array" ref="L608">IFERROR(INDEX(Forecast_Capex_Input!I$12:I$286,$Z608),NA)</f>
        <v>N/A</v>
      </c>
      <c r="M608" s="150" t="str" cm="1">
        <f t="array" ref="M608">IFERROR(INDEX(Forecast_Capex_Input!J$12:J$286,$Z608),NA)</f>
        <v>N/A</v>
      </c>
      <c r="N608" s="150" t="str" cm="1">
        <f t="array" ref="N608">IFERROR(INDEX(Forecast_Capex_Input!K$12:K$286,$Z608),NA)</f>
        <v>N/A</v>
      </c>
      <c r="O608" s="150" t="str" cm="1">
        <f t="array" ref="O608">IFERROR(INDEX(Forecast_Capex_Input!L$12:L$286,$Z608),NA)</f>
        <v>N/A</v>
      </c>
      <c r="P608" s="150" t="str" cm="1">
        <f t="array" ref="P608">IFERROR(INDEX(Forecast_Capex_Input!M$12:M$286,$Z608),NA)</f>
        <v>N/A</v>
      </c>
      <c r="Q608" s="24" t="str" cm="1">
        <f t="array" ref="Q608">IFERROR(INDEX(Forecast_Capex_Input!N$12:N$286,$Z608),NA)</f>
        <v>N/A</v>
      </c>
      <c r="R608" s="190" cm="1">
        <f t="array" ref="R608">IFERROR(INDEX(Forecast_Capex_Input!O$12:O$286,$Z608),0)</f>
        <v>0</v>
      </c>
      <c r="S608" s="24" cm="1">
        <f t="array" ref="S608">IFERROR(INDEX(Forecast_Capex_Input!P$12:P$286,$Z608),0)</f>
        <v>0</v>
      </c>
      <c r="T608" s="150" t="str" cm="1">
        <f t="array" aca="1" ref="T608" ca="1">IFERROR(INDEX(General!$K$91:$K$110,$AC608),NA)</f>
        <v>N/A</v>
      </c>
      <c r="U608" s="43" cm="1">
        <f t="array" aca="1" ref="U608" ca="1">IFERROR(
IF($F608=General!$E$25,INDEX(Forecast_Capex_Input!S$12:S$286,$Z608),
INDEX(Forecast_Capex_Input!T$12:T$286,$Z608)),0)</f>
        <v>0</v>
      </c>
      <c r="V608" s="82" t="b">
        <f>IFERROR(INDEX(Overheads!$T$19:$T$26,MATCH($I608,Overheads!$E$19:$E$26,0)),FALSE)</f>
        <v>0</v>
      </c>
      <c r="W608" s="209" cm="1">
        <f t="array" ref="W608">IFERROR(
INDEX(Forecast_Capex_Input!CN$12:CN$286,$Z608),0)</f>
        <v>0</v>
      </c>
      <c r="X608" s="209">
        <f>IFERROR(
MATCH($W608,General!$L$39:$S$39,0),1)</f>
        <v>1</v>
      </c>
      <c r="Z608" s="28" t="str">
        <f>IFERROR(
IF(MATCH($C608,Forecast_Capex_Input!$CI$12:$CI$286,1)+1&gt;MAX(Forecast_Capex_Input!$C$12:$C$286),NA,
MATCH($C608,Forecast_Capex_Input!$CI$12:$CI$286,1)+1),1)</f>
        <v>N/A</v>
      </c>
      <c r="AA608" s="28" t="str" cm="1">
        <f t="array" aca="1" ref="AA608" ca="1">IFERROR(
IF(Z607&lt;&gt;Z608,1,
IF(COUNTIF(OFFSET(AA607,0,0,-INDEX(Forecast_Capex_Input!$CG$12:$CG$286,$Z608)),AA607)=INDEX(Forecast_Capex_Input!$CG$12:$CG$286,$Z608),AA607+1,AA607)),NA)</f>
        <v>N/A</v>
      </c>
      <c r="AB608" s="28" t="str" cm="1">
        <f t="array" ref="AB608">IFERROR($C608-IF($Z608=1,1,INDEX(Forecast_Capex_Input!$CI$12:$CI$286,$Z608-1))+1,NA)</f>
        <v>N/A</v>
      </c>
      <c r="AC608" s="28" t="str" cm="1">
        <f t="array" aca="1" ref="AC608" ca="1">IFERROR(IF(AA608=1,
INDEX(Forecast_Capex_Input!$AI$10:$BB$10,SMALL(IF(INDEX(Forecast_Capex_Input!$AI$12:$BB$286,$Z608,0)&gt;0,COLUMN(Forecast_Capex_Input!$AI$10:$BB$10)-COLUMN(Forecast_Capex_Input!$AI$12)+1),ROWS(OFFSET(AC607,0,0,-$AB608)))),
OFFSET(AC607,-INDEX(Forecast_Capex_Input!$CG$12:$CG$286,$Z608)+1,0)),NA)</f>
        <v>N/A</v>
      </c>
      <c r="AD608" s="28" t="str">
        <f t="shared" ca="1" si="57"/>
        <v>N/A</v>
      </c>
      <c r="AE608" s="82" t="b">
        <f t="shared" si="61"/>
        <v>0</v>
      </c>
      <c r="AF608" s="78" t="b">
        <v>0</v>
      </c>
      <c r="AG608" s="82" t="b">
        <f t="shared" si="58"/>
        <v>1</v>
      </c>
      <c r="AI608" s="55">
        <v>0</v>
      </c>
      <c r="AJ608" s="55">
        <v>0</v>
      </c>
      <c r="AK608" s="55">
        <v>0</v>
      </c>
      <c r="AL608" s="55">
        <v>0</v>
      </c>
      <c r="AM608" s="55">
        <v>0</v>
      </c>
      <c r="AN608" s="135">
        <v>0</v>
      </c>
      <c r="AP608" s="55">
        <v>0</v>
      </c>
      <c r="AQ608" s="55">
        <v>0</v>
      </c>
      <c r="AR608" s="55">
        <v>0</v>
      </c>
      <c r="AS608" s="55">
        <v>0</v>
      </c>
      <c r="AT608" s="55">
        <v>0</v>
      </c>
      <c r="AU608" s="135">
        <v>0</v>
      </c>
      <c r="AW608" s="55">
        <v>0</v>
      </c>
      <c r="AX608" s="55">
        <v>0</v>
      </c>
      <c r="AY608" s="55">
        <v>0</v>
      </c>
      <c r="AZ608" s="55">
        <v>0</v>
      </c>
      <c r="BA608" s="55">
        <v>0</v>
      </c>
      <c r="BB608" s="135">
        <v>0</v>
      </c>
      <c r="BD608" s="55">
        <v>0</v>
      </c>
      <c r="BE608" s="55">
        <v>0</v>
      </c>
      <c r="BF608" s="55">
        <v>0</v>
      </c>
      <c r="BG608" s="55">
        <v>0</v>
      </c>
      <c r="BH608" s="55">
        <v>0</v>
      </c>
      <c r="BI608" s="135">
        <v>0</v>
      </c>
      <c r="BK608" s="55">
        <v>0</v>
      </c>
      <c r="BL608" s="55">
        <v>0</v>
      </c>
      <c r="BM608" s="55">
        <v>0</v>
      </c>
      <c r="BN608" s="55">
        <v>0</v>
      </c>
      <c r="BO608" s="55">
        <v>0</v>
      </c>
      <c r="BP608" s="135">
        <v>0</v>
      </c>
      <c r="BR608" s="147">
        <v>0</v>
      </c>
      <c r="BS608" s="147">
        <v>0</v>
      </c>
      <c r="BT608" s="147">
        <v>0</v>
      </c>
      <c r="BU608" s="147">
        <v>0</v>
      </c>
      <c r="BV608" s="147">
        <v>0</v>
      </c>
      <c r="BX608" s="55">
        <v>0</v>
      </c>
      <c r="BY608" s="55">
        <v>0</v>
      </c>
      <c r="BZ608" s="55">
        <v>0</v>
      </c>
      <c r="CA608" s="55">
        <v>0</v>
      </c>
      <c r="CB608" s="55">
        <v>0</v>
      </c>
      <c r="CC608" s="135">
        <v>0</v>
      </c>
      <c r="CE608" s="55">
        <v>0</v>
      </c>
      <c r="CF608" s="55">
        <v>0</v>
      </c>
      <c r="CG608" s="55">
        <v>0</v>
      </c>
      <c r="CH608" s="55">
        <v>0</v>
      </c>
      <c r="CI608" s="55">
        <v>0</v>
      </c>
      <c r="CJ608" s="135">
        <v>0</v>
      </c>
      <c r="CL608" s="55">
        <v>0</v>
      </c>
      <c r="CM608" s="55">
        <v>0</v>
      </c>
      <c r="CN608" s="55">
        <v>0</v>
      </c>
      <c r="CO608" s="55">
        <v>0</v>
      </c>
      <c r="CP608" s="55">
        <v>0</v>
      </c>
      <c r="CQ608" s="135">
        <v>0</v>
      </c>
      <c r="CS608" s="67">
        <v>0</v>
      </c>
      <c r="CT608" s="67">
        <v>0</v>
      </c>
      <c r="CU608" s="67">
        <v>0</v>
      </c>
      <c r="CV608" s="67">
        <v>0</v>
      </c>
      <c r="CW608" s="67">
        <v>0</v>
      </c>
      <c r="CX608" s="135">
        <v>0</v>
      </c>
      <c r="CZ608" s="55">
        <v>0</v>
      </c>
      <c r="DA608" s="55">
        <v>0</v>
      </c>
      <c r="DB608" s="55">
        <v>0</v>
      </c>
      <c r="DC608" s="55">
        <v>0</v>
      </c>
      <c r="DD608" s="55">
        <v>0</v>
      </c>
      <c r="DE608" s="135">
        <v>0</v>
      </c>
      <c r="DG608" s="43" t="b" cm="1">
        <f t="array" aca="1" ref="DG608" ca="1">OR($G608=Forecast_Capex_Input!$BF$8:$BF$10)</f>
        <v>0</v>
      </c>
      <c r="DH608" s="43" cm="1">
        <f t="array" aca="1" ref="DH608" ca="1">IFERROR(INDEX(Forecast_Capex_Input!BG$12:BG$286,$Z608)
*(INDEX(Forecast_Capex_Input!$H$12:$H$286,$Z608)=Repex),0)
*$DG608</f>
        <v>0</v>
      </c>
      <c r="DI608" s="43" cm="1">
        <f t="array" aca="1" ref="DI608" ca="1">IFERROR(INDEX(Forecast_Capex_Input!BH$12:BH$286,$Z608)
*(INDEX(Forecast_Capex_Input!$H$12:$H$286,$Z608)=Repex),0)
*$DG608</f>
        <v>0</v>
      </c>
      <c r="DJ608" s="43" cm="1">
        <f t="array" aca="1" ref="DJ608" ca="1">IFERROR(INDEX(Forecast_Capex_Input!BI$12:BI$286,$Z608)
*(INDEX(Forecast_Capex_Input!$H$12:$H$286,$Z608)=Repex),0)
*$DG608</f>
        <v>0</v>
      </c>
      <c r="DK608" s="43" cm="1">
        <f t="array" aca="1" ref="DK608" ca="1">IFERROR(INDEX(Forecast_Capex_Input!BJ$12:BJ$286,$Z608)
*(INDEX(Forecast_Capex_Input!$H$12:$H$286,$Z608)=Repex),0)
*$DG608</f>
        <v>0</v>
      </c>
      <c r="DL608" s="43" cm="1">
        <f t="array" aca="1" ref="DL608" ca="1">IFERROR(INDEX(Forecast_Capex_Input!BK$12:BK$286,$Z608)
*(INDEX(Forecast_Capex_Input!$H$12:$H$286,$Z608)=Repex),0)
*$DG608</f>
        <v>0</v>
      </c>
      <c r="DM608" s="43" cm="1">
        <f t="array" aca="1" ref="DM608" ca="1">IFERROR(INDEX(Forecast_Capex_Input!BL$12:BL$286,$Z608)
*(INDEX(Forecast_Capex_Input!$H$12:$H$286,$Z608)=Repex),0)
*$DG608</f>
        <v>0</v>
      </c>
      <c r="DO608" s="43" t="b" cm="1">
        <f t="array" aca="1" ref="DO608" ca="1">OR($G608=Forecast_Capex_Input!$BN$8:$BN$9)</f>
        <v>0</v>
      </c>
      <c r="DP608" s="43" cm="1">
        <f t="array" aca="1" ref="DP608" ca="1">IFERROR(INDEX(Forecast_Capex_Input!BO$12:BO$286,$Z608)
*(INDEX(Forecast_Capex_Input!$H$12:$H$286,$Z608)=Repex),0)
*$DO608</f>
        <v>0</v>
      </c>
      <c r="DQ608" s="43" cm="1">
        <f t="array" aca="1" ref="DQ608" ca="1">IFERROR(INDEX(Forecast_Capex_Input!BP$12:BP$286,$Z608)
*(INDEX(Forecast_Capex_Input!$H$12:$H$286,$Z608)=Repex),0)
*$DO608</f>
        <v>0</v>
      </c>
      <c r="DR608" s="43" cm="1">
        <f t="array" aca="1" ref="DR608" ca="1">IFERROR(INDEX(Forecast_Capex_Input!BQ$12:BQ$286,$Z608)
*(INDEX(Forecast_Capex_Input!$H$12:$H$286,$Z608)=Repex),0)
*$DO608</f>
        <v>0</v>
      </c>
      <c r="DS608" s="43" cm="1">
        <f t="array" aca="1" ref="DS608" ca="1">IFERROR(INDEX(Forecast_Capex_Input!BR$12:BR$286,$Z608)
*(INDEX(Forecast_Capex_Input!$H$12:$H$286,$Z608)=Repex),0)
*$DO608</f>
        <v>0</v>
      </c>
      <c r="DT608" s="43" cm="1">
        <f t="array" aca="1" ref="DT608" ca="1">IFERROR(INDEX(Forecast_Capex_Input!BS$12:BS$286,$Z608)
*(INDEX(Forecast_Capex_Input!$H$12:$H$286,$Z608)=Repex),0)
*$DO608</f>
        <v>0</v>
      </c>
      <c r="DV608" s="43" t="b" cm="1">
        <f t="array" aca="1" ref="DV608" ca="1">OR($G608=Forecast_Capex_Input!$BU$8:$BU$10)</f>
        <v>0</v>
      </c>
      <c r="DW608" s="43" cm="1">
        <f t="array" aca="1" ref="DW608" ca="1">IFERROR(INDEX(Forecast_Capex_Input!BV$12:BV$286,$Z608)
*(INDEX(Forecast_Capex_Input!$H$12:$H$286,$Z608)=Repex),0)
*$DV608</f>
        <v>0</v>
      </c>
      <c r="DX608" s="43" cm="1">
        <f t="array" aca="1" ref="DX608" ca="1">IFERROR(INDEX(Forecast_Capex_Input!BW$12:BW$286,$Z608)
*(INDEX(Forecast_Capex_Input!$H$12:$H$286,$Z608)=Repex),0)
*$DV608</f>
        <v>0</v>
      </c>
      <c r="DY608" s="43" cm="1">
        <f t="array" aca="1" ref="DY608" ca="1">IFERROR(INDEX(Forecast_Capex_Input!BX$12:BX$286,$Z608)
*(INDEX(Forecast_Capex_Input!$H$12:$H$286,$Z608)=Repex),0)
*$DV608</f>
        <v>0</v>
      </c>
      <c r="DZ608" s="43" cm="1">
        <f t="array" aca="1" ref="DZ608" ca="1">IFERROR(INDEX(Forecast_Capex_Input!BY$12:BY$286,$Z608)
*(INDEX(Forecast_Capex_Input!$H$12:$H$286,$Z608)=Repex),0)
*$DV608</f>
        <v>0</v>
      </c>
      <c r="EA608" s="43" cm="1">
        <f t="array" aca="1" ref="EA608" ca="1">IFERROR(INDEX(Forecast_Capex_Input!BZ$12:BZ$286,$Z608)
*(INDEX(Forecast_Capex_Input!$H$12:$H$286,$Z608)=Repex),0)
*$DV608</f>
        <v>0</v>
      </c>
      <c r="EB608" s="43" cm="1">
        <f t="array" aca="1" ref="EB608" ca="1">IFERROR(INDEX(Forecast_Capex_Input!CA$12:CA$286,$Z608)
*(INDEX(Forecast_Capex_Input!$H$12:$H$286,$Z608)=Repex),0)
*$DV608</f>
        <v>0</v>
      </c>
      <c r="EC608" s="43" cm="1">
        <f t="array" aca="1" ref="EC608" ca="1">IFERROR(INDEX(Forecast_Capex_Input!CB$12:CB$286,$Z608)
*(INDEX(Forecast_Capex_Input!$H$12:$H$286,$Z608)=Repex),0)
*$DV608</f>
        <v>0</v>
      </c>
      <c r="ED608" s="43" cm="1">
        <f t="array" aca="1" ref="ED608" ca="1">IFERROR(INDEX(Forecast_Capex_Input!CC$12:CC$286,$Z608)
*(INDEX(Forecast_Capex_Input!$H$12:$H$286,$Z608)=Repex),0)
*$DV608</f>
        <v>0</v>
      </c>
      <c r="EF608" s="86" t="str">
        <f t="shared" si="59"/>
        <v>N/A</v>
      </c>
      <c r="EG608" s="28" t="str">
        <f>IFERROR(RANK(EF608,EF$11:EF$1010,0)+COUNTIF(EF$11:EF608,EF608)-1,NA)</f>
        <v>N/A</v>
      </c>
    </row>
    <row r="609" spans="3:137" x14ac:dyDescent="0.2">
      <c r="C609" s="28">
        <f t="shared" si="60"/>
        <v>599</v>
      </c>
      <c r="D609" s="9" t="str" cm="1">
        <f t="array" ref="D609">IFERROR(INDEX(Forecast_Capex_Input!$D$12:$D$286,$Z609),NA)</f>
        <v>N/A</v>
      </c>
      <c r="E609" s="24" t="str" cm="1">
        <f t="array" ref="E609">IF($Z609=NA,NA,INDEX(Forecast_Capex_Input!$E$12:$E$286,$Z609))</f>
        <v>N/A</v>
      </c>
      <c r="F609" s="9" t="str" cm="1">
        <f t="array" aca="1" ref="F609" ca="1">IFERROR(INDEX(General!$E$25:$E$26,$AA609),NA)</f>
        <v>N/A</v>
      </c>
      <c r="G609" s="9" t="str" cm="1">
        <f t="array" aca="1" ref="G609" ca="1">IFERROR(INDEX(Forecast_Capex_Input!$AI$11:$BB$11,$AC609),NA)</f>
        <v>N/A</v>
      </c>
      <c r="H609" s="50" t="str" cm="1">
        <f t="array" aca="1" ref="H609" ca="1">IFERROR(INDEX(Forecast_Capex_Input!$AI$12:$BB$286,$Z609,$AC609),NA)</f>
        <v>N/A</v>
      </c>
      <c r="I609" s="150" t="str" cm="1">
        <f t="array" ref="I609">IFERROR(INDEX(Forecast_Capex_Input!$F$12:$F$286,$Z609),NA)</f>
        <v>N/A</v>
      </c>
      <c r="J609" s="150" t="str" cm="1">
        <f t="array" ref="J609">IFERROR(INDEX(Forecast_Capex_Input!G$12:G$286,$Z609),NA)</f>
        <v>N/A</v>
      </c>
      <c r="K609" s="150" t="str" cm="1">
        <f t="array" ref="K609">IFERROR(INDEX(Forecast_Capex_Input!H$12:H$286,$Z609),NA)</f>
        <v>N/A</v>
      </c>
      <c r="L609" s="150" t="str" cm="1">
        <f t="array" ref="L609">IFERROR(INDEX(Forecast_Capex_Input!I$12:I$286,$Z609),NA)</f>
        <v>N/A</v>
      </c>
      <c r="M609" s="150" t="str" cm="1">
        <f t="array" ref="M609">IFERROR(INDEX(Forecast_Capex_Input!J$12:J$286,$Z609),NA)</f>
        <v>N/A</v>
      </c>
      <c r="N609" s="150" t="str" cm="1">
        <f t="array" ref="N609">IFERROR(INDEX(Forecast_Capex_Input!K$12:K$286,$Z609),NA)</f>
        <v>N/A</v>
      </c>
      <c r="O609" s="150" t="str" cm="1">
        <f t="array" ref="O609">IFERROR(INDEX(Forecast_Capex_Input!L$12:L$286,$Z609),NA)</f>
        <v>N/A</v>
      </c>
      <c r="P609" s="150" t="str" cm="1">
        <f t="array" ref="P609">IFERROR(INDEX(Forecast_Capex_Input!M$12:M$286,$Z609),NA)</f>
        <v>N/A</v>
      </c>
      <c r="Q609" s="24" t="str" cm="1">
        <f t="array" ref="Q609">IFERROR(INDEX(Forecast_Capex_Input!N$12:N$286,$Z609),NA)</f>
        <v>N/A</v>
      </c>
      <c r="R609" s="190" cm="1">
        <f t="array" ref="R609">IFERROR(INDEX(Forecast_Capex_Input!O$12:O$286,$Z609),0)</f>
        <v>0</v>
      </c>
      <c r="S609" s="24" cm="1">
        <f t="array" ref="S609">IFERROR(INDEX(Forecast_Capex_Input!P$12:P$286,$Z609),0)</f>
        <v>0</v>
      </c>
      <c r="T609" s="150" t="str" cm="1">
        <f t="array" aca="1" ref="T609" ca="1">IFERROR(INDEX(General!$K$91:$K$110,$AC609),NA)</f>
        <v>N/A</v>
      </c>
      <c r="U609" s="43" cm="1">
        <f t="array" aca="1" ref="U609" ca="1">IFERROR(
IF($F609=General!$E$25,INDEX(Forecast_Capex_Input!S$12:S$286,$Z609),
INDEX(Forecast_Capex_Input!T$12:T$286,$Z609)),0)</f>
        <v>0</v>
      </c>
      <c r="V609" s="82" t="b">
        <f>IFERROR(INDEX(Overheads!$T$19:$T$26,MATCH($I609,Overheads!$E$19:$E$26,0)),FALSE)</f>
        <v>0</v>
      </c>
      <c r="W609" s="209" cm="1">
        <f t="array" ref="W609">IFERROR(
INDEX(Forecast_Capex_Input!CN$12:CN$286,$Z609),0)</f>
        <v>0</v>
      </c>
      <c r="X609" s="209">
        <f>IFERROR(
MATCH($W609,General!$L$39:$S$39,0),1)</f>
        <v>1</v>
      </c>
      <c r="Z609" s="28" t="str">
        <f>IFERROR(
IF(MATCH($C609,Forecast_Capex_Input!$CI$12:$CI$286,1)+1&gt;MAX(Forecast_Capex_Input!$C$12:$C$286),NA,
MATCH($C609,Forecast_Capex_Input!$CI$12:$CI$286,1)+1),1)</f>
        <v>N/A</v>
      </c>
      <c r="AA609" s="28" t="str" cm="1">
        <f t="array" aca="1" ref="AA609" ca="1">IFERROR(
IF(Z608&lt;&gt;Z609,1,
IF(COUNTIF(OFFSET(AA608,0,0,-INDEX(Forecast_Capex_Input!$CG$12:$CG$286,$Z609)),AA608)=INDEX(Forecast_Capex_Input!$CG$12:$CG$286,$Z609),AA608+1,AA608)),NA)</f>
        <v>N/A</v>
      </c>
      <c r="AB609" s="28" t="str" cm="1">
        <f t="array" ref="AB609">IFERROR($C609-IF($Z609=1,1,INDEX(Forecast_Capex_Input!$CI$12:$CI$286,$Z609-1))+1,NA)</f>
        <v>N/A</v>
      </c>
      <c r="AC609" s="28" t="str" cm="1">
        <f t="array" aca="1" ref="AC609" ca="1">IFERROR(IF(AA609=1,
INDEX(Forecast_Capex_Input!$AI$10:$BB$10,SMALL(IF(INDEX(Forecast_Capex_Input!$AI$12:$BB$286,$Z609,0)&gt;0,COLUMN(Forecast_Capex_Input!$AI$10:$BB$10)-COLUMN(Forecast_Capex_Input!$AI$12)+1),ROWS(OFFSET(AC608,0,0,-$AB609)))),
OFFSET(AC608,-INDEX(Forecast_Capex_Input!$CG$12:$CG$286,$Z609)+1,0)),NA)</f>
        <v>N/A</v>
      </c>
      <c r="AD609" s="28" t="str">
        <f t="shared" ca="1" si="57"/>
        <v>N/A</v>
      </c>
      <c r="AE609" s="82" t="b">
        <f t="shared" si="61"/>
        <v>0</v>
      </c>
      <c r="AF609" s="78" t="b">
        <v>0</v>
      </c>
      <c r="AG609" s="82" t="b">
        <f t="shared" si="58"/>
        <v>1</v>
      </c>
      <c r="AI609" s="55">
        <v>0</v>
      </c>
      <c r="AJ609" s="55">
        <v>0</v>
      </c>
      <c r="AK609" s="55">
        <v>0</v>
      </c>
      <c r="AL609" s="55">
        <v>0</v>
      </c>
      <c r="AM609" s="55">
        <v>0</v>
      </c>
      <c r="AN609" s="135">
        <v>0</v>
      </c>
      <c r="AP609" s="55">
        <v>0</v>
      </c>
      <c r="AQ609" s="55">
        <v>0</v>
      </c>
      <c r="AR609" s="55">
        <v>0</v>
      </c>
      <c r="AS609" s="55">
        <v>0</v>
      </c>
      <c r="AT609" s="55">
        <v>0</v>
      </c>
      <c r="AU609" s="135">
        <v>0</v>
      </c>
      <c r="AW609" s="55">
        <v>0</v>
      </c>
      <c r="AX609" s="55">
        <v>0</v>
      </c>
      <c r="AY609" s="55">
        <v>0</v>
      </c>
      <c r="AZ609" s="55">
        <v>0</v>
      </c>
      <c r="BA609" s="55">
        <v>0</v>
      </c>
      <c r="BB609" s="135">
        <v>0</v>
      </c>
      <c r="BD609" s="55">
        <v>0</v>
      </c>
      <c r="BE609" s="55">
        <v>0</v>
      </c>
      <c r="BF609" s="55">
        <v>0</v>
      </c>
      <c r="BG609" s="55">
        <v>0</v>
      </c>
      <c r="BH609" s="55">
        <v>0</v>
      </c>
      <c r="BI609" s="135">
        <v>0</v>
      </c>
      <c r="BK609" s="55">
        <v>0</v>
      </c>
      <c r="BL609" s="55">
        <v>0</v>
      </c>
      <c r="BM609" s="55">
        <v>0</v>
      </c>
      <c r="BN609" s="55">
        <v>0</v>
      </c>
      <c r="BO609" s="55">
        <v>0</v>
      </c>
      <c r="BP609" s="135">
        <v>0</v>
      </c>
      <c r="BR609" s="147">
        <v>0</v>
      </c>
      <c r="BS609" s="147">
        <v>0</v>
      </c>
      <c r="BT609" s="147">
        <v>0</v>
      </c>
      <c r="BU609" s="147">
        <v>0</v>
      </c>
      <c r="BV609" s="147">
        <v>0</v>
      </c>
      <c r="BX609" s="55">
        <v>0</v>
      </c>
      <c r="BY609" s="55">
        <v>0</v>
      </c>
      <c r="BZ609" s="55">
        <v>0</v>
      </c>
      <c r="CA609" s="55">
        <v>0</v>
      </c>
      <c r="CB609" s="55">
        <v>0</v>
      </c>
      <c r="CC609" s="135">
        <v>0</v>
      </c>
      <c r="CE609" s="55">
        <v>0</v>
      </c>
      <c r="CF609" s="55">
        <v>0</v>
      </c>
      <c r="CG609" s="55">
        <v>0</v>
      </c>
      <c r="CH609" s="55">
        <v>0</v>
      </c>
      <c r="CI609" s="55">
        <v>0</v>
      </c>
      <c r="CJ609" s="135">
        <v>0</v>
      </c>
      <c r="CL609" s="55">
        <v>0</v>
      </c>
      <c r="CM609" s="55">
        <v>0</v>
      </c>
      <c r="CN609" s="55">
        <v>0</v>
      </c>
      <c r="CO609" s="55">
        <v>0</v>
      </c>
      <c r="CP609" s="55">
        <v>0</v>
      </c>
      <c r="CQ609" s="135">
        <v>0</v>
      </c>
      <c r="CS609" s="67">
        <v>0</v>
      </c>
      <c r="CT609" s="67">
        <v>0</v>
      </c>
      <c r="CU609" s="67">
        <v>0</v>
      </c>
      <c r="CV609" s="67">
        <v>0</v>
      </c>
      <c r="CW609" s="67">
        <v>0</v>
      </c>
      <c r="CX609" s="135">
        <v>0</v>
      </c>
      <c r="CZ609" s="55">
        <v>0</v>
      </c>
      <c r="DA609" s="55">
        <v>0</v>
      </c>
      <c r="DB609" s="55">
        <v>0</v>
      </c>
      <c r="DC609" s="55">
        <v>0</v>
      </c>
      <c r="DD609" s="55">
        <v>0</v>
      </c>
      <c r="DE609" s="135">
        <v>0</v>
      </c>
      <c r="DG609" s="43" t="b" cm="1">
        <f t="array" aca="1" ref="DG609" ca="1">OR($G609=Forecast_Capex_Input!$BF$8:$BF$10)</f>
        <v>0</v>
      </c>
      <c r="DH609" s="43" cm="1">
        <f t="array" aca="1" ref="DH609" ca="1">IFERROR(INDEX(Forecast_Capex_Input!BG$12:BG$286,$Z609)
*(INDEX(Forecast_Capex_Input!$H$12:$H$286,$Z609)=Repex),0)
*$DG609</f>
        <v>0</v>
      </c>
      <c r="DI609" s="43" cm="1">
        <f t="array" aca="1" ref="DI609" ca="1">IFERROR(INDEX(Forecast_Capex_Input!BH$12:BH$286,$Z609)
*(INDEX(Forecast_Capex_Input!$H$12:$H$286,$Z609)=Repex),0)
*$DG609</f>
        <v>0</v>
      </c>
      <c r="DJ609" s="43" cm="1">
        <f t="array" aca="1" ref="DJ609" ca="1">IFERROR(INDEX(Forecast_Capex_Input!BI$12:BI$286,$Z609)
*(INDEX(Forecast_Capex_Input!$H$12:$H$286,$Z609)=Repex),0)
*$DG609</f>
        <v>0</v>
      </c>
      <c r="DK609" s="43" cm="1">
        <f t="array" aca="1" ref="DK609" ca="1">IFERROR(INDEX(Forecast_Capex_Input!BJ$12:BJ$286,$Z609)
*(INDEX(Forecast_Capex_Input!$H$12:$H$286,$Z609)=Repex),0)
*$DG609</f>
        <v>0</v>
      </c>
      <c r="DL609" s="43" cm="1">
        <f t="array" aca="1" ref="DL609" ca="1">IFERROR(INDEX(Forecast_Capex_Input!BK$12:BK$286,$Z609)
*(INDEX(Forecast_Capex_Input!$H$12:$H$286,$Z609)=Repex),0)
*$DG609</f>
        <v>0</v>
      </c>
      <c r="DM609" s="43" cm="1">
        <f t="array" aca="1" ref="DM609" ca="1">IFERROR(INDEX(Forecast_Capex_Input!BL$12:BL$286,$Z609)
*(INDEX(Forecast_Capex_Input!$H$12:$H$286,$Z609)=Repex),0)
*$DG609</f>
        <v>0</v>
      </c>
      <c r="DO609" s="43" t="b" cm="1">
        <f t="array" aca="1" ref="DO609" ca="1">OR($G609=Forecast_Capex_Input!$BN$8:$BN$9)</f>
        <v>0</v>
      </c>
      <c r="DP609" s="43" cm="1">
        <f t="array" aca="1" ref="DP609" ca="1">IFERROR(INDEX(Forecast_Capex_Input!BO$12:BO$286,$Z609)
*(INDEX(Forecast_Capex_Input!$H$12:$H$286,$Z609)=Repex),0)
*$DO609</f>
        <v>0</v>
      </c>
      <c r="DQ609" s="43" cm="1">
        <f t="array" aca="1" ref="DQ609" ca="1">IFERROR(INDEX(Forecast_Capex_Input!BP$12:BP$286,$Z609)
*(INDEX(Forecast_Capex_Input!$H$12:$H$286,$Z609)=Repex),0)
*$DO609</f>
        <v>0</v>
      </c>
      <c r="DR609" s="43" cm="1">
        <f t="array" aca="1" ref="DR609" ca="1">IFERROR(INDEX(Forecast_Capex_Input!BQ$12:BQ$286,$Z609)
*(INDEX(Forecast_Capex_Input!$H$12:$H$286,$Z609)=Repex),0)
*$DO609</f>
        <v>0</v>
      </c>
      <c r="DS609" s="43" cm="1">
        <f t="array" aca="1" ref="DS609" ca="1">IFERROR(INDEX(Forecast_Capex_Input!BR$12:BR$286,$Z609)
*(INDEX(Forecast_Capex_Input!$H$12:$H$286,$Z609)=Repex),0)
*$DO609</f>
        <v>0</v>
      </c>
      <c r="DT609" s="43" cm="1">
        <f t="array" aca="1" ref="DT609" ca="1">IFERROR(INDEX(Forecast_Capex_Input!BS$12:BS$286,$Z609)
*(INDEX(Forecast_Capex_Input!$H$12:$H$286,$Z609)=Repex),0)
*$DO609</f>
        <v>0</v>
      </c>
      <c r="DV609" s="43" t="b" cm="1">
        <f t="array" aca="1" ref="DV609" ca="1">OR($G609=Forecast_Capex_Input!$BU$8:$BU$10)</f>
        <v>0</v>
      </c>
      <c r="DW609" s="43" cm="1">
        <f t="array" aca="1" ref="DW609" ca="1">IFERROR(INDEX(Forecast_Capex_Input!BV$12:BV$286,$Z609)
*(INDEX(Forecast_Capex_Input!$H$12:$H$286,$Z609)=Repex),0)
*$DV609</f>
        <v>0</v>
      </c>
      <c r="DX609" s="43" cm="1">
        <f t="array" aca="1" ref="DX609" ca="1">IFERROR(INDEX(Forecast_Capex_Input!BW$12:BW$286,$Z609)
*(INDEX(Forecast_Capex_Input!$H$12:$H$286,$Z609)=Repex),0)
*$DV609</f>
        <v>0</v>
      </c>
      <c r="DY609" s="43" cm="1">
        <f t="array" aca="1" ref="DY609" ca="1">IFERROR(INDEX(Forecast_Capex_Input!BX$12:BX$286,$Z609)
*(INDEX(Forecast_Capex_Input!$H$12:$H$286,$Z609)=Repex),0)
*$DV609</f>
        <v>0</v>
      </c>
      <c r="DZ609" s="43" cm="1">
        <f t="array" aca="1" ref="DZ609" ca="1">IFERROR(INDEX(Forecast_Capex_Input!BY$12:BY$286,$Z609)
*(INDEX(Forecast_Capex_Input!$H$12:$H$286,$Z609)=Repex),0)
*$DV609</f>
        <v>0</v>
      </c>
      <c r="EA609" s="43" cm="1">
        <f t="array" aca="1" ref="EA609" ca="1">IFERROR(INDEX(Forecast_Capex_Input!BZ$12:BZ$286,$Z609)
*(INDEX(Forecast_Capex_Input!$H$12:$H$286,$Z609)=Repex),0)
*$DV609</f>
        <v>0</v>
      </c>
      <c r="EB609" s="43" cm="1">
        <f t="array" aca="1" ref="EB609" ca="1">IFERROR(INDEX(Forecast_Capex_Input!CA$12:CA$286,$Z609)
*(INDEX(Forecast_Capex_Input!$H$12:$H$286,$Z609)=Repex),0)
*$DV609</f>
        <v>0</v>
      </c>
      <c r="EC609" s="43" cm="1">
        <f t="array" aca="1" ref="EC609" ca="1">IFERROR(INDEX(Forecast_Capex_Input!CB$12:CB$286,$Z609)
*(INDEX(Forecast_Capex_Input!$H$12:$H$286,$Z609)=Repex),0)
*$DV609</f>
        <v>0</v>
      </c>
      <c r="ED609" s="43" cm="1">
        <f t="array" aca="1" ref="ED609" ca="1">IFERROR(INDEX(Forecast_Capex_Input!CC$12:CC$286,$Z609)
*(INDEX(Forecast_Capex_Input!$H$12:$H$286,$Z609)=Repex),0)
*$DV609</f>
        <v>0</v>
      </c>
      <c r="EF609" s="86" t="str">
        <f t="shared" si="59"/>
        <v>N/A</v>
      </c>
      <c r="EG609" s="28" t="str">
        <f>IFERROR(RANK(EF609,EF$11:EF$1010,0)+COUNTIF(EF$11:EF609,EF609)-1,NA)</f>
        <v>N/A</v>
      </c>
    </row>
    <row r="610" spans="3:137" x14ac:dyDescent="0.2">
      <c r="C610" s="28">
        <f t="shared" si="60"/>
        <v>600</v>
      </c>
      <c r="D610" s="9" t="str" cm="1">
        <f t="array" ref="D610">IFERROR(INDEX(Forecast_Capex_Input!$D$12:$D$286,$Z610),NA)</f>
        <v>N/A</v>
      </c>
      <c r="E610" s="24" t="str" cm="1">
        <f t="array" ref="E610">IF($Z610=NA,NA,INDEX(Forecast_Capex_Input!$E$12:$E$286,$Z610))</f>
        <v>N/A</v>
      </c>
      <c r="F610" s="9" t="str" cm="1">
        <f t="array" aca="1" ref="F610" ca="1">IFERROR(INDEX(General!$E$25:$E$26,$AA610),NA)</f>
        <v>N/A</v>
      </c>
      <c r="G610" s="9" t="str" cm="1">
        <f t="array" aca="1" ref="G610" ca="1">IFERROR(INDEX(Forecast_Capex_Input!$AI$11:$BB$11,$AC610),NA)</f>
        <v>N/A</v>
      </c>
      <c r="H610" s="50" t="str" cm="1">
        <f t="array" aca="1" ref="H610" ca="1">IFERROR(INDEX(Forecast_Capex_Input!$AI$12:$BB$286,$Z610,$AC610),NA)</f>
        <v>N/A</v>
      </c>
      <c r="I610" s="150" t="str" cm="1">
        <f t="array" ref="I610">IFERROR(INDEX(Forecast_Capex_Input!$F$12:$F$286,$Z610),NA)</f>
        <v>N/A</v>
      </c>
      <c r="J610" s="150" t="str" cm="1">
        <f t="array" ref="J610">IFERROR(INDEX(Forecast_Capex_Input!G$12:G$286,$Z610),NA)</f>
        <v>N/A</v>
      </c>
      <c r="K610" s="150" t="str" cm="1">
        <f t="array" ref="K610">IFERROR(INDEX(Forecast_Capex_Input!H$12:H$286,$Z610),NA)</f>
        <v>N/A</v>
      </c>
      <c r="L610" s="150" t="str" cm="1">
        <f t="array" ref="L610">IFERROR(INDEX(Forecast_Capex_Input!I$12:I$286,$Z610),NA)</f>
        <v>N/A</v>
      </c>
      <c r="M610" s="150" t="str" cm="1">
        <f t="array" ref="M610">IFERROR(INDEX(Forecast_Capex_Input!J$12:J$286,$Z610),NA)</f>
        <v>N/A</v>
      </c>
      <c r="N610" s="150" t="str" cm="1">
        <f t="array" ref="N610">IFERROR(INDEX(Forecast_Capex_Input!K$12:K$286,$Z610),NA)</f>
        <v>N/A</v>
      </c>
      <c r="O610" s="150" t="str" cm="1">
        <f t="array" ref="O610">IFERROR(INDEX(Forecast_Capex_Input!L$12:L$286,$Z610),NA)</f>
        <v>N/A</v>
      </c>
      <c r="P610" s="150" t="str" cm="1">
        <f t="array" ref="P610">IFERROR(INDEX(Forecast_Capex_Input!M$12:M$286,$Z610),NA)</f>
        <v>N/A</v>
      </c>
      <c r="Q610" s="24" t="str" cm="1">
        <f t="array" ref="Q610">IFERROR(INDEX(Forecast_Capex_Input!N$12:N$286,$Z610),NA)</f>
        <v>N/A</v>
      </c>
      <c r="R610" s="190" cm="1">
        <f t="array" ref="R610">IFERROR(INDEX(Forecast_Capex_Input!O$12:O$286,$Z610),0)</f>
        <v>0</v>
      </c>
      <c r="S610" s="24" cm="1">
        <f t="array" ref="S610">IFERROR(INDEX(Forecast_Capex_Input!P$12:P$286,$Z610),0)</f>
        <v>0</v>
      </c>
      <c r="T610" s="150" t="str" cm="1">
        <f t="array" aca="1" ref="T610" ca="1">IFERROR(INDEX(General!$K$91:$K$110,$AC610),NA)</f>
        <v>N/A</v>
      </c>
      <c r="U610" s="43" cm="1">
        <f t="array" aca="1" ref="U610" ca="1">IFERROR(
IF($F610=General!$E$25,INDEX(Forecast_Capex_Input!S$12:S$286,$Z610),
INDEX(Forecast_Capex_Input!T$12:T$286,$Z610)),0)</f>
        <v>0</v>
      </c>
      <c r="V610" s="82" t="b">
        <f>IFERROR(INDEX(Overheads!$T$19:$T$26,MATCH($I610,Overheads!$E$19:$E$26,0)),FALSE)</f>
        <v>0</v>
      </c>
      <c r="W610" s="209" cm="1">
        <f t="array" ref="W610">IFERROR(
INDEX(Forecast_Capex_Input!CN$12:CN$286,$Z610),0)</f>
        <v>0</v>
      </c>
      <c r="X610" s="209">
        <f>IFERROR(
MATCH($W610,General!$L$39:$S$39,0),1)</f>
        <v>1</v>
      </c>
      <c r="Z610" s="28" t="str">
        <f>IFERROR(
IF(MATCH($C610,Forecast_Capex_Input!$CI$12:$CI$286,1)+1&gt;MAX(Forecast_Capex_Input!$C$12:$C$286),NA,
MATCH($C610,Forecast_Capex_Input!$CI$12:$CI$286,1)+1),1)</f>
        <v>N/A</v>
      </c>
      <c r="AA610" s="28" t="str" cm="1">
        <f t="array" aca="1" ref="AA610" ca="1">IFERROR(
IF(Z609&lt;&gt;Z610,1,
IF(COUNTIF(OFFSET(AA609,0,0,-INDEX(Forecast_Capex_Input!$CG$12:$CG$286,$Z610)),AA609)=INDEX(Forecast_Capex_Input!$CG$12:$CG$286,$Z610),AA609+1,AA609)),NA)</f>
        <v>N/A</v>
      </c>
      <c r="AB610" s="28" t="str" cm="1">
        <f t="array" ref="AB610">IFERROR($C610-IF($Z610=1,1,INDEX(Forecast_Capex_Input!$CI$12:$CI$286,$Z610-1))+1,NA)</f>
        <v>N/A</v>
      </c>
      <c r="AC610" s="28" t="str" cm="1">
        <f t="array" aca="1" ref="AC610" ca="1">IFERROR(IF(AA610=1,
INDEX(Forecast_Capex_Input!$AI$10:$BB$10,SMALL(IF(INDEX(Forecast_Capex_Input!$AI$12:$BB$286,$Z610,0)&gt;0,COLUMN(Forecast_Capex_Input!$AI$10:$BB$10)-COLUMN(Forecast_Capex_Input!$AI$12)+1),ROWS(OFFSET(AC609,0,0,-$AB610)))),
OFFSET(AC609,-INDEX(Forecast_Capex_Input!$CG$12:$CG$286,$Z610)+1,0)),NA)</f>
        <v>N/A</v>
      </c>
      <c r="AD610" s="28" t="str">
        <f t="shared" ca="1" si="57"/>
        <v>N/A</v>
      </c>
      <c r="AE610" s="82" t="b">
        <f t="shared" si="61"/>
        <v>0</v>
      </c>
      <c r="AF610" s="78" t="b">
        <v>0</v>
      </c>
      <c r="AG610" s="82" t="b">
        <f t="shared" si="58"/>
        <v>1</v>
      </c>
      <c r="AI610" s="55">
        <v>0</v>
      </c>
      <c r="AJ610" s="55">
        <v>0</v>
      </c>
      <c r="AK610" s="55">
        <v>0</v>
      </c>
      <c r="AL610" s="55">
        <v>0</v>
      </c>
      <c r="AM610" s="55">
        <v>0</v>
      </c>
      <c r="AN610" s="135">
        <v>0</v>
      </c>
      <c r="AP610" s="55">
        <v>0</v>
      </c>
      <c r="AQ610" s="55">
        <v>0</v>
      </c>
      <c r="AR610" s="55">
        <v>0</v>
      </c>
      <c r="AS610" s="55">
        <v>0</v>
      </c>
      <c r="AT610" s="55">
        <v>0</v>
      </c>
      <c r="AU610" s="135">
        <v>0</v>
      </c>
      <c r="AW610" s="55">
        <v>0</v>
      </c>
      <c r="AX610" s="55">
        <v>0</v>
      </c>
      <c r="AY610" s="55">
        <v>0</v>
      </c>
      <c r="AZ610" s="55">
        <v>0</v>
      </c>
      <c r="BA610" s="55">
        <v>0</v>
      </c>
      <c r="BB610" s="135">
        <v>0</v>
      </c>
      <c r="BD610" s="55">
        <v>0</v>
      </c>
      <c r="BE610" s="55">
        <v>0</v>
      </c>
      <c r="BF610" s="55">
        <v>0</v>
      </c>
      <c r="BG610" s="55">
        <v>0</v>
      </c>
      <c r="BH610" s="55">
        <v>0</v>
      </c>
      <c r="BI610" s="135">
        <v>0</v>
      </c>
      <c r="BK610" s="55">
        <v>0</v>
      </c>
      <c r="BL610" s="55">
        <v>0</v>
      </c>
      <c r="BM610" s="55">
        <v>0</v>
      </c>
      <c r="BN610" s="55">
        <v>0</v>
      </c>
      <c r="BO610" s="55">
        <v>0</v>
      </c>
      <c r="BP610" s="135">
        <v>0</v>
      </c>
      <c r="BR610" s="147">
        <v>0</v>
      </c>
      <c r="BS610" s="147">
        <v>0</v>
      </c>
      <c r="BT610" s="147">
        <v>0</v>
      </c>
      <c r="BU610" s="147">
        <v>0</v>
      </c>
      <c r="BV610" s="147">
        <v>0</v>
      </c>
      <c r="BX610" s="55">
        <v>0</v>
      </c>
      <c r="BY610" s="55">
        <v>0</v>
      </c>
      <c r="BZ610" s="55">
        <v>0</v>
      </c>
      <c r="CA610" s="55">
        <v>0</v>
      </c>
      <c r="CB610" s="55">
        <v>0</v>
      </c>
      <c r="CC610" s="135">
        <v>0</v>
      </c>
      <c r="CE610" s="55">
        <v>0</v>
      </c>
      <c r="CF610" s="55">
        <v>0</v>
      </c>
      <c r="CG610" s="55">
        <v>0</v>
      </c>
      <c r="CH610" s="55">
        <v>0</v>
      </c>
      <c r="CI610" s="55">
        <v>0</v>
      </c>
      <c r="CJ610" s="135">
        <v>0</v>
      </c>
      <c r="CL610" s="55">
        <v>0</v>
      </c>
      <c r="CM610" s="55">
        <v>0</v>
      </c>
      <c r="CN610" s="55">
        <v>0</v>
      </c>
      <c r="CO610" s="55">
        <v>0</v>
      </c>
      <c r="CP610" s="55">
        <v>0</v>
      </c>
      <c r="CQ610" s="135">
        <v>0</v>
      </c>
      <c r="CS610" s="67">
        <v>0</v>
      </c>
      <c r="CT610" s="67">
        <v>0</v>
      </c>
      <c r="CU610" s="67">
        <v>0</v>
      </c>
      <c r="CV610" s="67">
        <v>0</v>
      </c>
      <c r="CW610" s="67">
        <v>0</v>
      </c>
      <c r="CX610" s="135">
        <v>0</v>
      </c>
      <c r="CZ610" s="55">
        <v>0</v>
      </c>
      <c r="DA610" s="55">
        <v>0</v>
      </c>
      <c r="DB610" s="55">
        <v>0</v>
      </c>
      <c r="DC610" s="55">
        <v>0</v>
      </c>
      <c r="DD610" s="55">
        <v>0</v>
      </c>
      <c r="DE610" s="135">
        <v>0</v>
      </c>
      <c r="DG610" s="43" t="b" cm="1">
        <f t="array" aca="1" ref="DG610" ca="1">OR($G610=Forecast_Capex_Input!$BF$8:$BF$10)</f>
        <v>0</v>
      </c>
      <c r="DH610" s="43" cm="1">
        <f t="array" aca="1" ref="DH610" ca="1">IFERROR(INDEX(Forecast_Capex_Input!BG$12:BG$286,$Z610)
*(INDEX(Forecast_Capex_Input!$H$12:$H$286,$Z610)=Repex),0)
*$DG610</f>
        <v>0</v>
      </c>
      <c r="DI610" s="43" cm="1">
        <f t="array" aca="1" ref="DI610" ca="1">IFERROR(INDEX(Forecast_Capex_Input!BH$12:BH$286,$Z610)
*(INDEX(Forecast_Capex_Input!$H$12:$H$286,$Z610)=Repex),0)
*$DG610</f>
        <v>0</v>
      </c>
      <c r="DJ610" s="43" cm="1">
        <f t="array" aca="1" ref="DJ610" ca="1">IFERROR(INDEX(Forecast_Capex_Input!BI$12:BI$286,$Z610)
*(INDEX(Forecast_Capex_Input!$H$12:$H$286,$Z610)=Repex),0)
*$DG610</f>
        <v>0</v>
      </c>
      <c r="DK610" s="43" cm="1">
        <f t="array" aca="1" ref="DK610" ca="1">IFERROR(INDEX(Forecast_Capex_Input!BJ$12:BJ$286,$Z610)
*(INDEX(Forecast_Capex_Input!$H$12:$H$286,$Z610)=Repex),0)
*$DG610</f>
        <v>0</v>
      </c>
      <c r="DL610" s="43" cm="1">
        <f t="array" aca="1" ref="DL610" ca="1">IFERROR(INDEX(Forecast_Capex_Input!BK$12:BK$286,$Z610)
*(INDEX(Forecast_Capex_Input!$H$12:$H$286,$Z610)=Repex),0)
*$DG610</f>
        <v>0</v>
      </c>
      <c r="DM610" s="43" cm="1">
        <f t="array" aca="1" ref="DM610" ca="1">IFERROR(INDEX(Forecast_Capex_Input!BL$12:BL$286,$Z610)
*(INDEX(Forecast_Capex_Input!$H$12:$H$286,$Z610)=Repex),0)
*$DG610</f>
        <v>0</v>
      </c>
      <c r="DO610" s="43" t="b" cm="1">
        <f t="array" aca="1" ref="DO610" ca="1">OR($G610=Forecast_Capex_Input!$BN$8:$BN$9)</f>
        <v>0</v>
      </c>
      <c r="DP610" s="43" cm="1">
        <f t="array" aca="1" ref="DP610" ca="1">IFERROR(INDEX(Forecast_Capex_Input!BO$12:BO$286,$Z610)
*(INDEX(Forecast_Capex_Input!$H$12:$H$286,$Z610)=Repex),0)
*$DO610</f>
        <v>0</v>
      </c>
      <c r="DQ610" s="43" cm="1">
        <f t="array" aca="1" ref="DQ610" ca="1">IFERROR(INDEX(Forecast_Capex_Input!BP$12:BP$286,$Z610)
*(INDEX(Forecast_Capex_Input!$H$12:$H$286,$Z610)=Repex),0)
*$DO610</f>
        <v>0</v>
      </c>
      <c r="DR610" s="43" cm="1">
        <f t="array" aca="1" ref="DR610" ca="1">IFERROR(INDEX(Forecast_Capex_Input!BQ$12:BQ$286,$Z610)
*(INDEX(Forecast_Capex_Input!$H$12:$H$286,$Z610)=Repex),0)
*$DO610</f>
        <v>0</v>
      </c>
      <c r="DS610" s="43" cm="1">
        <f t="array" aca="1" ref="DS610" ca="1">IFERROR(INDEX(Forecast_Capex_Input!BR$12:BR$286,$Z610)
*(INDEX(Forecast_Capex_Input!$H$12:$H$286,$Z610)=Repex),0)
*$DO610</f>
        <v>0</v>
      </c>
      <c r="DT610" s="43" cm="1">
        <f t="array" aca="1" ref="DT610" ca="1">IFERROR(INDEX(Forecast_Capex_Input!BS$12:BS$286,$Z610)
*(INDEX(Forecast_Capex_Input!$H$12:$H$286,$Z610)=Repex),0)
*$DO610</f>
        <v>0</v>
      </c>
      <c r="DV610" s="43" t="b" cm="1">
        <f t="array" aca="1" ref="DV610" ca="1">OR($G610=Forecast_Capex_Input!$BU$8:$BU$10)</f>
        <v>0</v>
      </c>
      <c r="DW610" s="43" cm="1">
        <f t="array" aca="1" ref="DW610" ca="1">IFERROR(INDEX(Forecast_Capex_Input!BV$12:BV$286,$Z610)
*(INDEX(Forecast_Capex_Input!$H$12:$H$286,$Z610)=Repex),0)
*$DV610</f>
        <v>0</v>
      </c>
      <c r="DX610" s="43" cm="1">
        <f t="array" aca="1" ref="DX610" ca="1">IFERROR(INDEX(Forecast_Capex_Input!BW$12:BW$286,$Z610)
*(INDEX(Forecast_Capex_Input!$H$12:$H$286,$Z610)=Repex),0)
*$DV610</f>
        <v>0</v>
      </c>
      <c r="DY610" s="43" cm="1">
        <f t="array" aca="1" ref="DY610" ca="1">IFERROR(INDEX(Forecast_Capex_Input!BX$12:BX$286,$Z610)
*(INDEX(Forecast_Capex_Input!$H$12:$H$286,$Z610)=Repex),0)
*$DV610</f>
        <v>0</v>
      </c>
      <c r="DZ610" s="43" cm="1">
        <f t="array" aca="1" ref="DZ610" ca="1">IFERROR(INDEX(Forecast_Capex_Input!BY$12:BY$286,$Z610)
*(INDEX(Forecast_Capex_Input!$H$12:$H$286,$Z610)=Repex),0)
*$DV610</f>
        <v>0</v>
      </c>
      <c r="EA610" s="43" cm="1">
        <f t="array" aca="1" ref="EA610" ca="1">IFERROR(INDEX(Forecast_Capex_Input!BZ$12:BZ$286,$Z610)
*(INDEX(Forecast_Capex_Input!$H$12:$H$286,$Z610)=Repex),0)
*$DV610</f>
        <v>0</v>
      </c>
      <c r="EB610" s="43" cm="1">
        <f t="array" aca="1" ref="EB610" ca="1">IFERROR(INDEX(Forecast_Capex_Input!CA$12:CA$286,$Z610)
*(INDEX(Forecast_Capex_Input!$H$12:$H$286,$Z610)=Repex),0)
*$DV610</f>
        <v>0</v>
      </c>
      <c r="EC610" s="43" cm="1">
        <f t="array" aca="1" ref="EC610" ca="1">IFERROR(INDEX(Forecast_Capex_Input!CB$12:CB$286,$Z610)
*(INDEX(Forecast_Capex_Input!$H$12:$H$286,$Z610)=Repex),0)
*$DV610</f>
        <v>0</v>
      </c>
      <c r="ED610" s="43" cm="1">
        <f t="array" aca="1" ref="ED610" ca="1">IFERROR(INDEX(Forecast_Capex_Input!CC$12:CC$286,$Z610)
*(INDEX(Forecast_Capex_Input!$H$12:$H$286,$Z610)=Repex),0)
*$DV610</f>
        <v>0</v>
      </c>
      <c r="EF610" s="86" t="str">
        <f t="shared" si="59"/>
        <v>N/A</v>
      </c>
      <c r="EG610" s="28" t="str">
        <f>IFERROR(RANK(EF610,EF$11:EF$1010,0)+COUNTIF(EF$11:EF610,EF610)-1,NA)</f>
        <v>N/A</v>
      </c>
    </row>
    <row r="611" spans="3:137" x14ac:dyDescent="0.2">
      <c r="C611" s="28">
        <f t="shared" si="60"/>
        <v>601</v>
      </c>
      <c r="D611" s="9" t="str" cm="1">
        <f t="array" ref="D611">IFERROR(INDEX(Forecast_Capex_Input!$D$12:$D$286,$Z611),NA)</f>
        <v>N/A</v>
      </c>
      <c r="E611" s="24" t="str" cm="1">
        <f t="array" ref="E611">IF($Z611=NA,NA,INDEX(Forecast_Capex_Input!$E$12:$E$286,$Z611))</f>
        <v>N/A</v>
      </c>
      <c r="F611" s="9" t="str" cm="1">
        <f t="array" aca="1" ref="F611" ca="1">IFERROR(INDEX(General!$E$25:$E$26,$AA611),NA)</f>
        <v>N/A</v>
      </c>
      <c r="G611" s="9" t="str" cm="1">
        <f t="array" aca="1" ref="G611" ca="1">IFERROR(INDEX(Forecast_Capex_Input!$AI$11:$BB$11,$AC611),NA)</f>
        <v>N/A</v>
      </c>
      <c r="H611" s="50" t="str" cm="1">
        <f t="array" aca="1" ref="H611" ca="1">IFERROR(INDEX(Forecast_Capex_Input!$AI$12:$BB$286,$Z611,$AC611),NA)</f>
        <v>N/A</v>
      </c>
      <c r="I611" s="150" t="str" cm="1">
        <f t="array" ref="I611">IFERROR(INDEX(Forecast_Capex_Input!$F$12:$F$286,$Z611),NA)</f>
        <v>N/A</v>
      </c>
      <c r="J611" s="150" t="str" cm="1">
        <f t="array" ref="J611">IFERROR(INDEX(Forecast_Capex_Input!G$12:G$286,$Z611),NA)</f>
        <v>N/A</v>
      </c>
      <c r="K611" s="150" t="str" cm="1">
        <f t="array" ref="K611">IFERROR(INDEX(Forecast_Capex_Input!H$12:H$286,$Z611),NA)</f>
        <v>N/A</v>
      </c>
      <c r="L611" s="150" t="str" cm="1">
        <f t="array" ref="L611">IFERROR(INDEX(Forecast_Capex_Input!I$12:I$286,$Z611),NA)</f>
        <v>N/A</v>
      </c>
      <c r="M611" s="150" t="str" cm="1">
        <f t="array" ref="M611">IFERROR(INDEX(Forecast_Capex_Input!J$12:J$286,$Z611),NA)</f>
        <v>N/A</v>
      </c>
      <c r="N611" s="150" t="str" cm="1">
        <f t="array" ref="N611">IFERROR(INDEX(Forecast_Capex_Input!K$12:K$286,$Z611),NA)</f>
        <v>N/A</v>
      </c>
      <c r="O611" s="150" t="str" cm="1">
        <f t="array" ref="O611">IFERROR(INDEX(Forecast_Capex_Input!L$12:L$286,$Z611),NA)</f>
        <v>N/A</v>
      </c>
      <c r="P611" s="150" t="str" cm="1">
        <f t="array" ref="P611">IFERROR(INDEX(Forecast_Capex_Input!M$12:M$286,$Z611),NA)</f>
        <v>N/A</v>
      </c>
      <c r="Q611" s="24" t="str" cm="1">
        <f t="array" ref="Q611">IFERROR(INDEX(Forecast_Capex_Input!N$12:N$286,$Z611),NA)</f>
        <v>N/A</v>
      </c>
      <c r="R611" s="190" cm="1">
        <f t="array" ref="R611">IFERROR(INDEX(Forecast_Capex_Input!O$12:O$286,$Z611),0)</f>
        <v>0</v>
      </c>
      <c r="S611" s="24" cm="1">
        <f t="array" ref="S611">IFERROR(INDEX(Forecast_Capex_Input!P$12:P$286,$Z611),0)</f>
        <v>0</v>
      </c>
      <c r="T611" s="150" t="str" cm="1">
        <f t="array" aca="1" ref="T611" ca="1">IFERROR(INDEX(General!$K$91:$K$110,$AC611),NA)</f>
        <v>N/A</v>
      </c>
      <c r="U611" s="43" cm="1">
        <f t="array" aca="1" ref="U611" ca="1">IFERROR(
IF($F611=General!$E$25,INDEX(Forecast_Capex_Input!S$12:S$286,$Z611),
INDEX(Forecast_Capex_Input!T$12:T$286,$Z611)),0)</f>
        <v>0</v>
      </c>
      <c r="V611" s="82" t="b">
        <f>IFERROR(INDEX(Overheads!$T$19:$T$26,MATCH($I611,Overheads!$E$19:$E$26,0)),FALSE)</f>
        <v>0</v>
      </c>
      <c r="W611" s="209" cm="1">
        <f t="array" ref="W611">IFERROR(
INDEX(Forecast_Capex_Input!CN$12:CN$286,$Z611),0)</f>
        <v>0</v>
      </c>
      <c r="X611" s="209">
        <f>IFERROR(
MATCH($W611,General!$L$39:$S$39,0),1)</f>
        <v>1</v>
      </c>
      <c r="Z611" s="28" t="str">
        <f>IFERROR(
IF(MATCH($C611,Forecast_Capex_Input!$CI$12:$CI$286,1)+1&gt;MAX(Forecast_Capex_Input!$C$12:$C$286),NA,
MATCH($C611,Forecast_Capex_Input!$CI$12:$CI$286,1)+1),1)</f>
        <v>N/A</v>
      </c>
      <c r="AA611" s="28" t="str" cm="1">
        <f t="array" aca="1" ref="AA611" ca="1">IFERROR(
IF(Z610&lt;&gt;Z611,1,
IF(COUNTIF(OFFSET(AA610,0,0,-INDEX(Forecast_Capex_Input!$CG$12:$CG$286,$Z611)),AA610)=INDEX(Forecast_Capex_Input!$CG$12:$CG$286,$Z611),AA610+1,AA610)),NA)</f>
        <v>N/A</v>
      </c>
      <c r="AB611" s="28" t="str" cm="1">
        <f t="array" ref="AB611">IFERROR($C611-IF($Z611=1,1,INDEX(Forecast_Capex_Input!$CI$12:$CI$286,$Z611-1))+1,NA)</f>
        <v>N/A</v>
      </c>
      <c r="AC611" s="28" t="str" cm="1">
        <f t="array" aca="1" ref="AC611" ca="1">IFERROR(IF(AA611=1,
INDEX(Forecast_Capex_Input!$AI$10:$BB$10,SMALL(IF(INDEX(Forecast_Capex_Input!$AI$12:$BB$286,$Z611,0)&gt;0,COLUMN(Forecast_Capex_Input!$AI$10:$BB$10)-COLUMN(Forecast_Capex_Input!$AI$12)+1),ROWS(OFFSET(AC610,0,0,-$AB611)))),
OFFSET(AC610,-INDEX(Forecast_Capex_Input!$CG$12:$CG$286,$Z611)+1,0)),NA)</f>
        <v>N/A</v>
      </c>
      <c r="AD611" s="28" t="str">
        <f t="shared" ca="1" si="57"/>
        <v>N/A</v>
      </c>
      <c r="AE611" s="82" t="b">
        <f t="shared" si="61"/>
        <v>0</v>
      </c>
      <c r="AF611" s="78" t="b">
        <v>0</v>
      </c>
      <c r="AG611" s="82" t="b">
        <f t="shared" si="58"/>
        <v>1</v>
      </c>
      <c r="AI611" s="55">
        <v>0</v>
      </c>
      <c r="AJ611" s="55">
        <v>0</v>
      </c>
      <c r="AK611" s="55">
        <v>0</v>
      </c>
      <c r="AL611" s="55">
        <v>0</v>
      </c>
      <c r="AM611" s="55">
        <v>0</v>
      </c>
      <c r="AN611" s="135">
        <v>0</v>
      </c>
      <c r="AP611" s="55">
        <v>0</v>
      </c>
      <c r="AQ611" s="55">
        <v>0</v>
      </c>
      <c r="AR611" s="55">
        <v>0</v>
      </c>
      <c r="AS611" s="55">
        <v>0</v>
      </c>
      <c r="AT611" s="55">
        <v>0</v>
      </c>
      <c r="AU611" s="135">
        <v>0</v>
      </c>
      <c r="AW611" s="55">
        <v>0</v>
      </c>
      <c r="AX611" s="55">
        <v>0</v>
      </c>
      <c r="AY611" s="55">
        <v>0</v>
      </c>
      <c r="AZ611" s="55">
        <v>0</v>
      </c>
      <c r="BA611" s="55">
        <v>0</v>
      </c>
      <c r="BB611" s="135">
        <v>0</v>
      </c>
      <c r="BD611" s="55">
        <v>0</v>
      </c>
      <c r="BE611" s="55">
        <v>0</v>
      </c>
      <c r="BF611" s="55">
        <v>0</v>
      </c>
      <c r="BG611" s="55">
        <v>0</v>
      </c>
      <c r="BH611" s="55">
        <v>0</v>
      </c>
      <c r="BI611" s="135">
        <v>0</v>
      </c>
      <c r="BK611" s="55">
        <v>0</v>
      </c>
      <c r="BL611" s="55">
        <v>0</v>
      </c>
      <c r="BM611" s="55">
        <v>0</v>
      </c>
      <c r="BN611" s="55">
        <v>0</v>
      </c>
      <c r="BO611" s="55">
        <v>0</v>
      </c>
      <c r="BP611" s="135">
        <v>0</v>
      </c>
      <c r="BR611" s="147">
        <v>0</v>
      </c>
      <c r="BS611" s="147">
        <v>0</v>
      </c>
      <c r="BT611" s="147">
        <v>0</v>
      </c>
      <c r="BU611" s="147">
        <v>0</v>
      </c>
      <c r="BV611" s="147">
        <v>0</v>
      </c>
      <c r="BX611" s="55">
        <v>0</v>
      </c>
      <c r="BY611" s="55">
        <v>0</v>
      </c>
      <c r="BZ611" s="55">
        <v>0</v>
      </c>
      <c r="CA611" s="55">
        <v>0</v>
      </c>
      <c r="CB611" s="55">
        <v>0</v>
      </c>
      <c r="CC611" s="135">
        <v>0</v>
      </c>
      <c r="CE611" s="55">
        <v>0</v>
      </c>
      <c r="CF611" s="55">
        <v>0</v>
      </c>
      <c r="CG611" s="55">
        <v>0</v>
      </c>
      <c r="CH611" s="55">
        <v>0</v>
      </c>
      <c r="CI611" s="55">
        <v>0</v>
      </c>
      <c r="CJ611" s="135">
        <v>0</v>
      </c>
      <c r="CL611" s="55">
        <v>0</v>
      </c>
      <c r="CM611" s="55">
        <v>0</v>
      </c>
      <c r="CN611" s="55">
        <v>0</v>
      </c>
      <c r="CO611" s="55">
        <v>0</v>
      </c>
      <c r="CP611" s="55">
        <v>0</v>
      </c>
      <c r="CQ611" s="135">
        <v>0</v>
      </c>
      <c r="CS611" s="67">
        <v>0</v>
      </c>
      <c r="CT611" s="67">
        <v>0</v>
      </c>
      <c r="CU611" s="67">
        <v>0</v>
      </c>
      <c r="CV611" s="67">
        <v>0</v>
      </c>
      <c r="CW611" s="67">
        <v>0</v>
      </c>
      <c r="CX611" s="135">
        <v>0</v>
      </c>
      <c r="CZ611" s="55">
        <v>0</v>
      </c>
      <c r="DA611" s="55">
        <v>0</v>
      </c>
      <c r="DB611" s="55">
        <v>0</v>
      </c>
      <c r="DC611" s="55">
        <v>0</v>
      </c>
      <c r="DD611" s="55">
        <v>0</v>
      </c>
      <c r="DE611" s="135">
        <v>0</v>
      </c>
      <c r="DG611" s="43" t="b" cm="1">
        <f t="array" aca="1" ref="DG611" ca="1">OR($G611=Forecast_Capex_Input!$BF$8:$BF$10)</f>
        <v>0</v>
      </c>
      <c r="DH611" s="43" cm="1">
        <f t="array" aca="1" ref="DH611" ca="1">IFERROR(INDEX(Forecast_Capex_Input!BG$12:BG$286,$Z611)
*(INDEX(Forecast_Capex_Input!$H$12:$H$286,$Z611)=Repex),0)
*$DG611</f>
        <v>0</v>
      </c>
      <c r="DI611" s="43" cm="1">
        <f t="array" aca="1" ref="DI611" ca="1">IFERROR(INDEX(Forecast_Capex_Input!BH$12:BH$286,$Z611)
*(INDEX(Forecast_Capex_Input!$H$12:$H$286,$Z611)=Repex),0)
*$DG611</f>
        <v>0</v>
      </c>
      <c r="DJ611" s="43" cm="1">
        <f t="array" aca="1" ref="DJ611" ca="1">IFERROR(INDEX(Forecast_Capex_Input!BI$12:BI$286,$Z611)
*(INDEX(Forecast_Capex_Input!$H$12:$H$286,$Z611)=Repex),0)
*$DG611</f>
        <v>0</v>
      </c>
      <c r="DK611" s="43" cm="1">
        <f t="array" aca="1" ref="DK611" ca="1">IFERROR(INDEX(Forecast_Capex_Input!BJ$12:BJ$286,$Z611)
*(INDEX(Forecast_Capex_Input!$H$12:$H$286,$Z611)=Repex),0)
*$DG611</f>
        <v>0</v>
      </c>
      <c r="DL611" s="43" cm="1">
        <f t="array" aca="1" ref="DL611" ca="1">IFERROR(INDEX(Forecast_Capex_Input!BK$12:BK$286,$Z611)
*(INDEX(Forecast_Capex_Input!$H$12:$H$286,$Z611)=Repex),0)
*$DG611</f>
        <v>0</v>
      </c>
      <c r="DM611" s="43" cm="1">
        <f t="array" aca="1" ref="DM611" ca="1">IFERROR(INDEX(Forecast_Capex_Input!BL$12:BL$286,$Z611)
*(INDEX(Forecast_Capex_Input!$H$12:$H$286,$Z611)=Repex),0)
*$DG611</f>
        <v>0</v>
      </c>
      <c r="DO611" s="43" t="b" cm="1">
        <f t="array" aca="1" ref="DO611" ca="1">OR($G611=Forecast_Capex_Input!$BN$8:$BN$9)</f>
        <v>0</v>
      </c>
      <c r="DP611" s="43" cm="1">
        <f t="array" aca="1" ref="DP611" ca="1">IFERROR(INDEX(Forecast_Capex_Input!BO$12:BO$286,$Z611)
*(INDEX(Forecast_Capex_Input!$H$12:$H$286,$Z611)=Repex),0)
*$DO611</f>
        <v>0</v>
      </c>
      <c r="DQ611" s="43" cm="1">
        <f t="array" aca="1" ref="DQ611" ca="1">IFERROR(INDEX(Forecast_Capex_Input!BP$12:BP$286,$Z611)
*(INDEX(Forecast_Capex_Input!$H$12:$H$286,$Z611)=Repex),0)
*$DO611</f>
        <v>0</v>
      </c>
      <c r="DR611" s="43" cm="1">
        <f t="array" aca="1" ref="DR611" ca="1">IFERROR(INDEX(Forecast_Capex_Input!BQ$12:BQ$286,$Z611)
*(INDEX(Forecast_Capex_Input!$H$12:$H$286,$Z611)=Repex),0)
*$DO611</f>
        <v>0</v>
      </c>
      <c r="DS611" s="43" cm="1">
        <f t="array" aca="1" ref="DS611" ca="1">IFERROR(INDEX(Forecast_Capex_Input!BR$12:BR$286,$Z611)
*(INDEX(Forecast_Capex_Input!$H$12:$H$286,$Z611)=Repex),0)
*$DO611</f>
        <v>0</v>
      </c>
      <c r="DT611" s="43" cm="1">
        <f t="array" aca="1" ref="DT611" ca="1">IFERROR(INDEX(Forecast_Capex_Input!BS$12:BS$286,$Z611)
*(INDEX(Forecast_Capex_Input!$H$12:$H$286,$Z611)=Repex),0)
*$DO611</f>
        <v>0</v>
      </c>
      <c r="DV611" s="43" t="b" cm="1">
        <f t="array" aca="1" ref="DV611" ca="1">OR($G611=Forecast_Capex_Input!$BU$8:$BU$10)</f>
        <v>0</v>
      </c>
      <c r="DW611" s="43" cm="1">
        <f t="array" aca="1" ref="DW611" ca="1">IFERROR(INDEX(Forecast_Capex_Input!BV$12:BV$286,$Z611)
*(INDEX(Forecast_Capex_Input!$H$12:$H$286,$Z611)=Repex),0)
*$DV611</f>
        <v>0</v>
      </c>
      <c r="DX611" s="43" cm="1">
        <f t="array" aca="1" ref="DX611" ca="1">IFERROR(INDEX(Forecast_Capex_Input!BW$12:BW$286,$Z611)
*(INDEX(Forecast_Capex_Input!$H$12:$H$286,$Z611)=Repex),0)
*$DV611</f>
        <v>0</v>
      </c>
      <c r="DY611" s="43" cm="1">
        <f t="array" aca="1" ref="DY611" ca="1">IFERROR(INDEX(Forecast_Capex_Input!BX$12:BX$286,$Z611)
*(INDEX(Forecast_Capex_Input!$H$12:$H$286,$Z611)=Repex),0)
*$DV611</f>
        <v>0</v>
      </c>
      <c r="DZ611" s="43" cm="1">
        <f t="array" aca="1" ref="DZ611" ca="1">IFERROR(INDEX(Forecast_Capex_Input!BY$12:BY$286,$Z611)
*(INDEX(Forecast_Capex_Input!$H$12:$H$286,$Z611)=Repex),0)
*$DV611</f>
        <v>0</v>
      </c>
      <c r="EA611" s="43" cm="1">
        <f t="array" aca="1" ref="EA611" ca="1">IFERROR(INDEX(Forecast_Capex_Input!BZ$12:BZ$286,$Z611)
*(INDEX(Forecast_Capex_Input!$H$12:$H$286,$Z611)=Repex),0)
*$DV611</f>
        <v>0</v>
      </c>
      <c r="EB611" s="43" cm="1">
        <f t="array" aca="1" ref="EB611" ca="1">IFERROR(INDEX(Forecast_Capex_Input!CA$12:CA$286,$Z611)
*(INDEX(Forecast_Capex_Input!$H$12:$H$286,$Z611)=Repex),0)
*$DV611</f>
        <v>0</v>
      </c>
      <c r="EC611" s="43" cm="1">
        <f t="array" aca="1" ref="EC611" ca="1">IFERROR(INDEX(Forecast_Capex_Input!CB$12:CB$286,$Z611)
*(INDEX(Forecast_Capex_Input!$H$12:$H$286,$Z611)=Repex),0)
*$DV611</f>
        <v>0</v>
      </c>
      <c r="ED611" s="43" cm="1">
        <f t="array" aca="1" ref="ED611" ca="1">IFERROR(INDEX(Forecast_Capex_Input!CC$12:CC$286,$Z611)
*(INDEX(Forecast_Capex_Input!$H$12:$H$286,$Z611)=Repex),0)
*$DV611</f>
        <v>0</v>
      </c>
      <c r="EF611" s="86" t="str">
        <f t="shared" si="59"/>
        <v>N/A</v>
      </c>
      <c r="EG611" s="28" t="str">
        <f>IFERROR(RANK(EF611,EF$11:EF$1010,0)+COUNTIF(EF$11:EF611,EF611)-1,NA)</f>
        <v>N/A</v>
      </c>
    </row>
    <row r="612" spans="3:137" x14ac:dyDescent="0.2">
      <c r="C612" s="28">
        <f t="shared" si="60"/>
        <v>602</v>
      </c>
      <c r="D612" s="9" t="str" cm="1">
        <f t="array" ref="D612">IFERROR(INDEX(Forecast_Capex_Input!$D$12:$D$286,$Z612),NA)</f>
        <v>N/A</v>
      </c>
      <c r="E612" s="24" t="str" cm="1">
        <f t="array" ref="E612">IF($Z612=NA,NA,INDEX(Forecast_Capex_Input!$E$12:$E$286,$Z612))</f>
        <v>N/A</v>
      </c>
      <c r="F612" s="9" t="str" cm="1">
        <f t="array" aca="1" ref="F612" ca="1">IFERROR(INDEX(General!$E$25:$E$26,$AA612),NA)</f>
        <v>N/A</v>
      </c>
      <c r="G612" s="9" t="str" cm="1">
        <f t="array" aca="1" ref="G612" ca="1">IFERROR(INDEX(Forecast_Capex_Input!$AI$11:$BB$11,$AC612),NA)</f>
        <v>N/A</v>
      </c>
      <c r="H612" s="50" t="str" cm="1">
        <f t="array" aca="1" ref="H612" ca="1">IFERROR(INDEX(Forecast_Capex_Input!$AI$12:$BB$286,$Z612,$AC612),NA)</f>
        <v>N/A</v>
      </c>
      <c r="I612" s="150" t="str" cm="1">
        <f t="array" ref="I612">IFERROR(INDEX(Forecast_Capex_Input!$F$12:$F$286,$Z612),NA)</f>
        <v>N/A</v>
      </c>
      <c r="J612" s="150" t="str" cm="1">
        <f t="array" ref="J612">IFERROR(INDEX(Forecast_Capex_Input!G$12:G$286,$Z612),NA)</f>
        <v>N/A</v>
      </c>
      <c r="K612" s="150" t="str" cm="1">
        <f t="array" ref="K612">IFERROR(INDEX(Forecast_Capex_Input!H$12:H$286,$Z612),NA)</f>
        <v>N/A</v>
      </c>
      <c r="L612" s="150" t="str" cm="1">
        <f t="array" ref="L612">IFERROR(INDEX(Forecast_Capex_Input!I$12:I$286,$Z612),NA)</f>
        <v>N/A</v>
      </c>
      <c r="M612" s="150" t="str" cm="1">
        <f t="array" ref="M612">IFERROR(INDEX(Forecast_Capex_Input!J$12:J$286,$Z612),NA)</f>
        <v>N/A</v>
      </c>
      <c r="N612" s="150" t="str" cm="1">
        <f t="array" ref="N612">IFERROR(INDEX(Forecast_Capex_Input!K$12:K$286,$Z612),NA)</f>
        <v>N/A</v>
      </c>
      <c r="O612" s="150" t="str" cm="1">
        <f t="array" ref="O612">IFERROR(INDEX(Forecast_Capex_Input!L$12:L$286,$Z612),NA)</f>
        <v>N/A</v>
      </c>
      <c r="P612" s="150" t="str" cm="1">
        <f t="array" ref="P612">IFERROR(INDEX(Forecast_Capex_Input!M$12:M$286,$Z612),NA)</f>
        <v>N/A</v>
      </c>
      <c r="Q612" s="24" t="str" cm="1">
        <f t="array" ref="Q612">IFERROR(INDEX(Forecast_Capex_Input!N$12:N$286,$Z612),NA)</f>
        <v>N/A</v>
      </c>
      <c r="R612" s="190" cm="1">
        <f t="array" ref="R612">IFERROR(INDEX(Forecast_Capex_Input!O$12:O$286,$Z612),0)</f>
        <v>0</v>
      </c>
      <c r="S612" s="24" cm="1">
        <f t="array" ref="S612">IFERROR(INDEX(Forecast_Capex_Input!P$12:P$286,$Z612),0)</f>
        <v>0</v>
      </c>
      <c r="T612" s="150" t="str" cm="1">
        <f t="array" aca="1" ref="T612" ca="1">IFERROR(INDEX(General!$K$91:$K$110,$AC612),NA)</f>
        <v>N/A</v>
      </c>
      <c r="U612" s="43" cm="1">
        <f t="array" aca="1" ref="U612" ca="1">IFERROR(
IF($F612=General!$E$25,INDEX(Forecast_Capex_Input!S$12:S$286,$Z612),
INDEX(Forecast_Capex_Input!T$12:T$286,$Z612)),0)</f>
        <v>0</v>
      </c>
      <c r="V612" s="82" t="b">
        <f>IFERROR(INDEX(Overheads!$T$19:$T$26,MATCH($I612,Overheads!$E$19:$E$26,0)),FALSE)</f>
        <v>0</v>
      </c>
      <c r="W612" s="209" cm="1">
        <f t="array" ref="W612">IFERROR(
INDEX(Forecast_Capex_Input!CN$12:CN$286,$Z612),0)</f>
        <v>0</v>
      </c>
      <c r="X612" s="209">
        <f>IFERROR(
MATCH($W612,General!$L$39:$S$39,0),1)</f>
        <v>1</v>
      </c>
      <c r="Z612" s="28" t="str">
        <f>IFERROR(
IF(MATCH($C612,Forecast_Capex_Input!$CI$12:$CI$286,1)+1&gt;MAX(Forecast_Capex_Input!$C$12:$C$286),NA,
MATCH($C612,Forecast_Capex_Input!$CI$12:$CI$286,1)+1),1)</f>
        <v>N/A</v>
      </c>
      <c r="AA612" s="28" t="str" cm="1">
        <f t="array" aca="1" ref="AA612" ca="1">IFERROR(
IF(Z611&lt;&gt;Z612,1,
IF(COUNTIF(OFFSET(AA611,0,0,-INDEX(Forecast_Capex_Input!$CG$12:$CG$286,$Z612)),AA611)=INDEX(Forecast_Capex_Input!$CG$12:$CG$286,$Z612),AA611+1,AA611)),NA)</f>
        <v>N/A</v>
      </c>
      <c r="AB612" s="28" t="str" cm="1">
        <f t="array" ref="AB612">IFERROR($C612-IF($Z612=1,1,INDEX(Forecast_Capex_Input!$CI$12:$CI$286,$Z612-1))+1,NA)</f>
        <v>N/A</v>
      </c>
      <c r="AC612" s="28" t="str" cm="1">
        <f t="array" aca="1" ref="AC612" ca="1">IFERROR(IF(AA612=1,
INDEX(Forecast_Capex_Input!$AI$10:$BB$10,SMALL(IF(INDEX(Forecast_Capex_Input!$AI$12:$BB$286,$Z612,0)&gt;0,COLUMN(Forecast_Capex_Input!$AI$10:$BB$10)-COLUMN(Forecast_Capex_Input!$AI$12)+1),ROWS(OFFSET(AC611,0,0,-$AB612)))),
OFFSET(AC611,-INDEX(Forecast_Capex_Input!$CG$12:$CG$286,$Z612)+1,0)),NA)</f>
        <v>N/A</v>
      </c>
      <c r="AD612" s="28" t="str">
        <f t="shared" ca="1" si="57"/>
        <v>N/A</v>
      </c>
      <c r="AE612" s="82" t="b">
        <f t="shared" si="61"/>
        <v>0</v>
      </c>
      <c r="AF612" s="78" t="b">
        <v>0</v>
      </c>
      <c r="AG612" s="82" t="b">
        <f t="shared" si="58"/>
        <v>1</v>
      </c>
      <c r="AI612" s="55">
        <v>0</v>
      </c>
      <c r="AJ612" s="55">
        <v>0</v>
      </c>
      <c r="AK612" s="55">
        <v>0</v>
      </c>
      <c r="AL612" s="55">
        <v>0</v>
      </c>
      <c r="AM612" s="55">
        <v>0</v>
      </c>
      <c r="AN612" s="135">
        <v>0</v>
      </c>
      <c r="AP612" s="55">
        <v>0</v>
      </c>
      <c r="AQ612" s="55">
        <v>0</v>
      </c>
      <c r="AR612" s="55">
        <v>0</v>
      </c>
      <c r="AS612" s="55">
        <v>0</v>
      </c>
      <c r="AT612" s="55">
        <v>0</v>
      </c>
      <c r="AU612" s="135">
        <v>0</v>
      </c>
      <c r="AW612" s="55">
        <v>0</v>
      </c>
      <c r="AX612" s="55">
        <v>0</v>
      </c>
      <c r="AY612" s="55">
        <v>0</v>
      </c>
      <c r="AZ612" s="55">
        <v>0</v>
      </c>
      <c r="BA612" s="55">
        <v>0</v>
      </c>
      <c r="BB612" s="135">
        <v>0</v>
      </c>
      <c r="BD612" s="55">
        <v>0</v>
      </c>
      <c r="BE612" s="55">
        <v>0</v>
      </c>
      <c r="BF612" s="55">
        <v>0</v>
      </c>
      <c r="BG612" s="55">
        <v>0</v>
      </c>
      <c r="BH612" s="55">
        <v>0</v>
      </c>
      <c r="BI612" s="135">
        <v>0</v>
      </c>
      <c r="BK612" s="55">
        <v>0</v>
      </c>
      <c r="BL612" s="55">
        <v>0</v>
      </c>
      <c r="BM612" s="55">
        <v>0</v>
      </c>
      <c r="BN612" s="55">
        <v>0</v>
      </c>
      <c r="BO612" s="55">
        <v>0</v>
      </c>
      <c r="BP612" s="135">
        <v>0</v>
      </c>
      <c r="BR612" s="147">
        <v>0</v>
      </c>
      <c r="BS612" s="147">
        <v>0</v>
      </c>
      <c r="BT612" s="147">
        <v>0</v>
      </c>
      <c r="BU612" s="147">
        <v>0</v>
      </c>
      <c r="BV612" s="147">
        <v>0</v>
      </c>
      <c r="BX612" s="55">
        <v>0</v>
      </c>
      <c r="BY612" s="55">
        <v>0</v>
      </c>
      <c r="BZ612" s="55">
        <v>0</v>
      </c>
      <c r="CA612" s="55">
        <v>0</v>
      </c>
      <c r="CB612" s="55">
        <v>0</v>
      </c>
      <c r="CC612" s="135">
        <v>0</v>
      </c>
      <c r="CE612" s="55">
        <v>0</v>
      </c>
      <c r="CF612" s="55">
        <v>0</v>
      </c>
      <c r="CG612" s="55">
        <v>0</v>
      </c>
      <c r="CH612" s="55">
        <v>0</v>
      </c>
      <c r="CI612" s="55">
        <v>0</v>
      </c>
      <c r="CJ612" s="135">
        <v>0</v>
      </c>
      <c r="CL612" s="55">
        <v>0</v>
      </c>
      <c r="CM612" s="55">
        <v>0</v>
      </c>
      <c r="CN612" s="55">
        <v>0</v>
      </c>
      <c r="CO612" s="55">
        <v>0</v>
      </c>
      <c r="CP612" s="55">
        <v>0</v>
      </c>
      <c r="CQ612" s="135">
        <v>0</v>
      </c>
      <c r="CS612" s="67">
        <v>0</v>
      </c>
      <c r="CT612" s="67">
        <v>0</v>
      </c>
      <c r="CU612" s="67">
        <v>0</v>
      </c>
      <c r="CV612" s="67">
        <v>0</v>
      </c>
      <c r="CW612" s="67">
        <v>0</v>
      </c>
      <c r="CX612" s="135">
        <v>0</v>
      </c>
      <c r="CZ612" s="55">
        <v>0</v>
      </c>
      <c r="DA612" s="55">
        <v>0</v>
      </c>
      <c r="DB612" s="55">
        <v>0</v>
      </c>
      <c r="DC612" s="55">
        <v>0</v>
      </c>
      <c r="DD612" s="55">
        <v>0</v>
      </c>
      <c r="DE612" s="135">
        <v>0</v>
      </c>
      <c r="DG612" s="43" t="b" cm="1">
        <f t="array" aca="1" ref="DG612" ca="1">OR($G612=Forecast_Capex_Input!$BF$8:$BF$10)</f>
        <v>0</v>
      </c>
      <c r="DH612" s="43" cm="1">
        <f t="array" aca="1" ref="DH612" ca="1">IFERROR(INDEX(Forecast_Capex_Input!BG$12:BG$286,$Z612)
*(INDEX(Forecast_Capex_Input!$H$12:$H$286,$Z612)=Repex),0)
*$DG612</f>
        <v>0</v>
      </c>
      <c r="DI612" s="43" cm="1">
        <f t="array" aca="1" ref="DI612" ca="1">IFERROR(INDEX(Forecast_Capex_Input!BH$12:BH$286,$Z612)
*(INDEX(Forecast_Capex_Input!$H$12:$H$286,$Z612)=Repex),0)
*$DG612</f>
        <v>0</v>
      </c>
      <c r="DJ612" s="43" cm="1">
        <f t="array" aca="1" ref="DJ612" ca="1">IFERROR(INDEX(Forecast_Capex_Input!BI$12:BI$286,$Z612)
*(INDEX(Forecast_Capex_Input!$H$12:$H$286,$Z612)=Repex),0)
*$DG612</f>
        <v>0</v>
      </c>
      <c r="DK612" s="43" cm="1">
        <f t="array" aca="1" ref="DK612" ca="1">IFERROR(INDEX(Forecast_Capex_Input!BJ$12:BJ$286,$Z612)
*(INDEX(Forecast_Capex_Input!$H$12:$H$286,$Z612)=Repex),0)
*$DG612</f>
        <v>0</v>
      </c>
      <c r="DL612" s="43" cm="1">
        <f t="array" aca="1" ref="DL612" ca="1">IFERROR(INDEX(Forecast_Capex_Input!BK$12:BK$286,$Z612)
*(INDEX(Forecast_Capex_Input!$H$12:$H$286,$Z612)=Repex),0)
*$DG612</f>
        <v>0</v>
      </c>
      <c r="DM612" s="43" cm="1">
        <f t="array" aca="1" ref="DM612" ca="1">IFERROR(INDEX(Forecast_Capex_Input!BL$12:BL$286,$Z612)
*(INDEX(Forecast_Capex_Input!$H$12:$H$286,$Z612)=Repex),0)
*$DG612</f>
        <v>0</v>
      </c>
      <c r="DO612" s="43" t="b" cm="1">
        <f t="array" aca="1" ref="DO612" ca="1">OR($G612=Forecast_Capex_Input!$BN$8:$BN$9)</f>
        <v>0</v>
      </c>
      <c r="DP612" s="43" cm="1">
        <f t="array" aca="1" ref="DP612" ca="1">IFERROR(INDEX(Forecast_Capex_Input!BO$12:BO$286,$Z612)
*(INDEX(Forecast_Capex_Input!$H$12:$H$286,$Z612)=Repex),0)
*$DO612</f>
        <v>0</v>
      </c>
      <c r="DQ612" s="43" cm="1">
        <f t="array" aca="1" ref="DQ612" ca="1">IFERROR(INDEX(Forecast_Capex_Input!BP$12:BP$286,$Z612)
*(INDEX(Forecast_Capex_Input!$H$12:$H$286,$Z612)=Repex),0)
*$DO612</f>
        <v>0</v>
      </c>
      <c r="DR612" s="43" cm="1">
        <f t="array" aca="1" ref="DR612" ca="1">IFERROR(INDEX(Forecast_Capex_Input!BQ$12:BQ$286,$Z612)
*(INDEX(Forecast_Capex_Input!$H$12:$H$286,$Z612)=Repex),0)
*$DO612</f>
        <v>0</v>
      </c>
      <c r="DS612" s="43" cm="1">
        <f t="array" aca="1" ref="DS612" ca="1">IFERROR(INDEX(Forecast_Capex_Input!BR$12:BR$286,$Z612)
*(INDEX(Forecast_Capex_Input!$H$12:$H$286,$Z612)=Repex),0)
*$DO612</f>
        <v>0</v>
      </c>
      <c r="DT612" s="43" cm="1">
        <f t="array" aca="1" ref="DT612" ca="1">IFERROR(INDEX(Forecast_Capex_Input!BS$12:BS$286,$Z612)
*(INDEX(Forecast_Capex_Input!$H$12:$H$286,$Z612)=Repex),0)
*$DO612</f>
        <v>0</v>
      </c>
      <c r="DV612" s="43" t="b" cm="1">
        <f t="array" aca="1" ref="DV612" ca="1">OR($G612=Forecast_Capex_Input!$BU$8:$BU$10)</f>
        <v>0</v>
      </c>
      <c r="DW612" s="43" cm="1">
        <f t="array" aca="1" ref="DW612" ca="1">IFERROR(INDEX(Forecast_Capex_Input!BV$12:BV$286,$Z612)
*(INDEX(Forecast_Capex_Input!$H$12:$H$286,$Z612)=Repex),0)
*$DV612</f>
        <v>0</v>
      </c>
      <c r="DX612" s="43" cm="1">
        <f t="array" aca="1" ref="DX612" ca="1">IFERROR(INDEX(Forecast_Capex_Input!BW$12:BW$286,$Z612)
*(INDEX(Forecast_Capex_Input!$H$12:$H$286,$Z612)=Repex),0)
*$DV612</f>
        <v>0</v>
      </c>
      <c r="DY612" s="43" cm="1">
        <f t="array" aca="1" ref="DY612" ca="1">IFERROR(INDEX(Forecast_Capex_Input!BX$12:BX$286,$Z612)
*(INDEX(Forecast_Capex_Input!$H$12:$H$286,$Z612)=Repex),0)
*$DV612</f>
        <v>0</v>
      </c>
      <c r="DZ612" s="43" cm="1">
        <f t="array" aca="1" ref="DZ612" ca="1">IFERROR(INDEX(Forecast_Capex_Input!BY$12:BY$286,$Z612)
*(INDEX(Forecast_Capex_Input!$H$12:$H$286,$Z612)=Repex),0)
*$DV612</f>
        <v>0</v>
      </c>
      <c r="EA612" s="43" cm="1">
        <f t="array" aca="1" ref="EA612" ca="1">IFERROR(INDEX(Forecast_Capex_Input!BZ$12:BZ$286,$Z612)
*(INDEX(Forecast_Capex_Input!$H$12:$H$286,$Z612)=Repex),0)
*$DV612</f>
        <v>0</v>
      </c>
      <c r="EB612" s="43" cm="1">
        <f t="array" aca="1" ref="EB612" ca="1">IFERROR(INDEX(Forecast_Capex_Input!CA$12:CA$286,$Z612)
*(INDEX(Forecast_Capex_Input!$H$12:$H$286,$Z612)=Repex),0)
*$DV612</f>
        <v>0</v>
      </c>
      <c r="EC612" s="43" cm="1">
        <f t="array" aca="1" ref="EC612" ca="1">IFERROR(INDEX(Forecast_Capex_Input!CB$12:CB$286,$Z612)
*(INDEX(Forecast_Capex_Input!$H$12:$H$286,$Z612)=Repex),0)
*$DV612</f>
        <v>0</v>
      </c>
      <c r="ED612" s="43" cm="1">
        <f t="array" aca="1" ref="ED612" ca="1">IFERROR(INDEX(Forecast_Capex_Input!CC$12:CC$286,$Z612)
*(INDEX(Forecast_Capex_Input!$H$12:$H$286,$Z612)=Repex),0)
*$DV612</f>
        <v>0</v>
      </c>
      <c r="EF612" s="86" t="str">
        <f t="shared" si="59"/>
        <v>N/A</v>
      </c>
      <c r="EG612" s="28" t="str">
        <f>IFERROR(RANK(EF612,EF$11:EF$1010,0)+COUNTIF(EF$11:EF612,EF612)-1,NA)</f>
        <v>N/A</v>
      </c>
    </row>
    <row r="613" spans="3:137" x14ac:dyDescent="0.2">
      <c r="C613" s="28">
        <f t="shared" si="60"/>
        <v>603</v>
      </c>
      <c r="D613" s="9" t="str" cm="1">
        <f t="array" ref="D613">IFERROR(INDEX(Forecast_Capex_Input!$D$12:$D$286,$Z613),NA)</f>
        <v>N/A</v>
      </c>
      <c r="E613" s="24" t="str" cm="1">
        <f t="array" ref="E613">IF($Z613=NA,NA,INDEX(Forecast_Capex_Input!$E$12:$E$286,$Z613))</f>
        <v>N/A</v>
      </c>
      <c r="F613" s="9" t="str" cm="1">
        <f t="array" aca="1" ref="F613" ca="1">IFERROR(INDEX(General!$E$25:$E$26,$AA613),NA)</f>
        <v>N/A</v>
      </c>
      <c r="G613" s="9" t="str" cm="1">
        <f t="array" aca="1" ref="G613" ca="1">IFERROR(INDEX(Forecast_Capex_Input!$AI$11:$BB$11,$AC613),NA)</f>
        <v>N/A</v>
      </c>
      <c r="H613" s="50" t="str" cm="1">
        <f t="array" aca="1" ref="H613" ca="1">IFERROR(INDEX(Forecast_Capex_Input!$AI$12:$BB$286,$Z613,$AC613),NA)</f>
        <v>N/A</v>
      </c>
      <c r="I613" s="150" t="str" cm="1">
        <f t="array" ref="I613">IFERROR(INDEX(Forecast_Capex_Input!$F$12:$F$286,$Z613),NA)</f>
        <v>N/A</v>
      </c>
      <c r="J613" s="150" t="str" cm="1">
        <f t="array" ref="J613">IFERROR(INDEX(Forecast_Capex_Input!G$12:G$286,$Z613),NA)</f>
        <v>N/A</v>
      </c>
      <c r="K613" s="150" t="str" cm="1">
        <f t="array" ref="K613">IFERROR(INDEX(Forecast_Capex_Input!H$12:H$286,$Z613),NA)</f>
        <v>N/A</v>
      </c>
      <c r="L613" s="150" t="str" cm="1">
        <f t="array" ref="L613">IFERROR(INDEX(Forecast_Capex_Input!I$12:I$286,$Z613),NA)</f>
        <v>N/A</v>
      </c>
      <c r="M613" s="150" t="str" cm="1">
        <f t="array" ref="M613">IFERROR(INDEX(Forecast_Capex_Input!J$12:J$286,$Z613),NA)</f>
        <v>N/A</v>
      </c>
      <c r="N613" s="150" t="str" cm="1">
        <f t="array" ref="N613">IFERROR(INDEX(Forecast_Capex_Input!K$12:K$286,$Z613),NA)</f>
        <v>N/A</v>
      </c>
      <c r="O613" s="150" t="str" cm="1">
        <f t="array" ref="O613">IFERROR(INDEX(Forecast_Capex_Input!L$12:L$286,$Z613),NA)</f>
        <v>N/A</v>
      </c>
      <c r="P613" s="150" t="str" cm="1">
        <f t="array" ref="P613">IFERROR(INDEX(Forecast_Capex_Input!M$12:M$286,$Z613),NA)</f>
        <v>N/A</v>
      </c>
      <c r="Q613" s="24" t="str" cm="1">
        <f t="array" ref="Q613">IFERROR(INDEX(Forecast_Capex_Input!N$12:N$286,$Z613),NA)</f>
        <v>N/A</v>
      </c>
      <c r="R613" s="190" cm="1">
        <f t="array" ref="R613">IFERROR(INDEX(Forecast_Capex_Input!O$12:O$286,$Z613),0)</f>
        <v>0</v>
      </c>
      <c r="S613" s="24" cm="1">
        <f t="array" ref="S613">IFERROR(INDEX(Forecast_Capex_Input!P$12:P$286,$Z613),0)</f>
        <v>0</v>
      </c>
      <c r="T613" s="150" t="str" cm="1">
        <f t="array" aca="1" ref="T613" ca="1">IFERROR(INDEX(General!$K$91:$K$110,$AC613),NA)</f>
        <v>N/A</v>
      </c>
      <c r="U613" s="43" cm="1">
        <f t="array" aca="1" ref="U613" ca="1">IFERROR(
IF($F613=General!$E$25,INDEX(Forecast_Capex_Input!S$12:S$286,$Z613),
INDEX(Forecast_Capex_Input!T$12:T$286,$Z613)),0)</f>
        <v>0</v>
      </c>
      <c r="V613" s="82" t="b">
        <f>IFERROR(INDEX(Overheads!$T$19:$T$26,MATCH($I613,Overheads!$E$19:$E$26,0)),FALSE)</f>
        <v>0</v>
      </c>
      <c r="W613" s="209" cm="1">
        <f t="array" ref="W613">IFERROR(
INDEX(Forecast_Capex_Input!CN$12:CN$286,$Z613),0)</f>
        <v>0</v>
      </c>
      <c r="X613" s="209">
        <f>IFERROR(
MATCH($W613,General!$L$39:$S$39,0),1)</f>
        <v>1</v>
      </c>
      <c r="Z613" s="28" t="str">
        <f>IFERROR(
IF(MATCH($C613,Forecast_Capex_Input!$CI$12:$CI$286,1)+1&gt;MAX(Forecast_Capex_Input!$C$12:$C$286),NA,
MATCH($C613,Forecast_Capex_Input!$CI$12:$CI$286,1)+1),1)</f>
        <v>N/A</v>
      </c>
      <c r="AA613" s="28" t="str" cm="1">
        <f t="array" aca="1" ref="AA613" ca="1">IFERROR(
IF(Z612&lt;&gt;Z613,1,
IF(COUNTIF(OFFSET(AA612,0,0,-INDEX(Forecast_Capex_Input!$CG$12:$CG$286,$Z613)),AA612)=INDEX(Forecast_Capex_Input!$CG$12:$CG$286,$Z613),AA612+1,AA612)),NA)</f>
        <v>N/A</v>
      </c>
      <c r="AB613" s="28" t="str" cm="1">
        <f t="array" ref="AB613">IFERROR($C613-IF($Z613=1,1,INDEX(Forecast_Capex_Input!$CI$12:$CI$286,$Z613-1))+1,NA)</f>
        <v>N/A</v>
      </c>
      <c r="AC613" s="28" t="str" cm="1">
        <f t="array" aca="1" ref="AC613" ca="1">IFERROR(IF(AA613=1,
INDEX(Forecast_Capex_Input!$AI$10:$BB$10,SMALL(IF(INDEX(Forecast_Capex_Input!$AI$12:$BB$286,$Z613,0)&gt;0,COLUMN(Forecast_Capex_Input!$AI$10:$BB$10)-COLUMN(Forecast_Capex_Input!$AI$12)+1),ROWS(OFFSET(AC612,0,0,-$AB613)))),
OFFSET(AC612,-INDEX(Forecast_Capex_Input!$CG$12:$CG$286,$Z613)+1,0)),NA)</f>
        <v>N/A</v>
      </c>
      <c r="AD613" s="28" t="str">
        <f t="shared" ca="1" si="57"/>
        <v>N/A</v>
      </c>
      <c r="AE613" s="82" t="b">
        <f t="shared" si="61"/>
        <v>0</v>
      </c>
      <c r="AF613" s="78" t="b">
        <v>0</v>
      </c>
      <c r="AG613" s="82" t="b">
        <f t="shared" si="58"/>
        <v>1</v>
      </c>
      <c r="AI613" s="55">
        <v>0</v>
      </c>
      <c r="AJ613" s="55">
        <v>0</v>
      </c>
      <c r="AK613" s="55">
        <v>0</v>
      </c>
      <c r="AL613" s="55">
        <v>0</v>
      </c>
      <c r="AM613" s="55">
        <v>0</v>
      </c>
      <c r="AN613" s="135">
        <v>0</v>
      </c>
      <c r="AP613" s="55">
        <v>0</v>
      </c>
      <c r="AQ613" s="55">
        <v>0</v>
      </c>
      <c r="AR613" s="55">
        <v>0</v>
      </c>
      <c r="AS613" s="55">
        <v>0</v>
      </c>
      <c r="AT613" s="55">
        <v>0</v>
      </c>
      <c r="AU613" s="135">
        <v>0</v>
      </c>
      <c r="AW613" s="55">
        <v>0</v>
      </c>
      <c r="AX613" s="55">
        <v>0</v>
      </c>
      <c r="AY613" s="55">
        <v>0</v>
      </c>
      <c r="AZ613" s="55">
        <v>0</v>
      </c>
      <c r="BA613" s="55">
        <v>0</v>
      </c>
      <c r="BB613" s="135">
        <v>0</v>
      </c>
      <c r="BD613" s="55">
        <v>0</v>
      </c>
      <c r="BE613" s="55">
        <v>0</v>
      </c>
      <c r="BF613" s="55">
        <v>0</v>
      </c>
      <c r="BG613" s="55">
        <v>0</v>
      </c>
      <c r="BH613" s="55">
        <v>0</v>
      </c>
      <c r="BI613" s="135">
        <v>0</v>
      </c>
      <c r="BK613" s="55">
        <v>0</v>
      </c>
      <c r="BL613" s="55">
        <v>0</v>
      </c>
      <c r="BM613" s="55">
        <v>0</v>
      </c>
      <c r="BN613" s="55">
        <v>0</v>
      </c>
      <c r="BO613" s="55">
        <v>0</v>
      </c>
      <c r="BP613" s="135">
        <v>0</v>
      </c>
      <c r="BR613" s="147">
        <v>0</v>
      </c>
      <c r="BS613" s="147">
        <v>0</v>
      </c>
      <c r="BT613" s="147">
        <v>0</v>
      </c>
      <c r="BU613" s="147">
        <v>0</v>
      </c>
      <c r="BV613" s="147">
        <v>0</v>
      </c>
      <c r="BX613" s="55">
        <v>0</v>
      </c>
      <c r="BY613" s="55">
        <v>0</v>
      </c>
      <c r="BZ613" s="55">
        <v>0</v>
      </c>
      <c r="CA613" s="55">
        <v>0</v>
      </c>
      <c r="CB613" s="55">
        <v>0</v>
      </c>
      <c r="CC613" s="135">
        <v>0</v>
      </c>
      <c r="CE613" s="55">
        <v>0</v>
      </c>
      <c r="CF613" s="55">
        <v>0</v>
      </c>
      <c r="CG613" s="55">
        <v>0</v>
      </c>
      <c r="CH613" s="55">
        <v>0</v>
      </c>
      <c r="CI613" s="55">
        <v>0</v>
      </c>
      <c r="CJ613" s="135">
        <v>0</v>
      </c>
      <c r="CL613" s="55">
        <v>0</v>
      </c>
      <c r="CM613" s="55">
        <v>0</v>
      </c>
      <c r="CN613" s="55">
        <v>0</v>
      </c>
      <c r="CO613" s="55">
        <v>0</v>
      </c>
      <c r="CP613" s="55">
        <v>0</v>
      </c>
      <c r="CQ613" s="135">
        <v>0</v>
      </c>
      <c r="CS613" s="67">
        <v>0</v>
      </c>
      <c r="CT613" s="67">
        <v>0</v>
      </c>
      <c r="CU613" s="67">
        <v>0</v>
      </c>
      <c r="CV613" s="67">
        <v>0</v>
      </c>
      <c r="CW613" s="67">
        <v>0</v>
      </c>
      <c r="CX613" s="135">
        <v>0</v>
      </c>
      <c r="CZ613" s="55">
        <v>0</v>
      </c>
      <c r="DA613" s="55">
        <v>0</v>
      </c>
      <c r="DB613" s="55">
        <v>0</v>
      </c>
      <c r="DC613" s="55">
        <v>0</v>
      </c>
      <c r="DD613" s="55">
        <v>0</v>
      </c>
      <c r="DE613" s="135">
        <v>0</v>
      </c>
      <c r="DG613" s="43" t="b" cm="1">
        <f t="array" aca="1" ref="DG613" ca="1">OR($G613=Forecast_Capex_Input!$BF$8:$BF$10)</f>
        <v>0</v>
      </c>
      <c r="DH613" s="43" cm="1">
        <f t="array" aca="1" ref="DH613" ca="1">IFERROR(INDEX(Forecast_Capex_Input!BG$12:BG$286,$Z613)
*(INDEX(Forecast_Capex_Input!$H$12:$H$286,$Z613)=Repex),0)
*$DG613</f>
        <v>0</v>
      </c>
      <c r="DI613" s="43" cm="1">
        <f t="array" aca="1" ref="DI613" ca="1">IFERROR(INDEX(Forecast_Capex_Input!BH$12:BH$286,$Z613)
*(INDEX(Forecast_Capex_Input!$H$12:$H$286,$Z613)=Repex),0)
*$DG613</f>
        <v>0</v>
      </c>
      <c r="DJ613" s="43" cm="1">
        <f t="array" aca="1" ref="DJ613" ca="1">IFERROR(INDEX(Forecast_Capex_Input!BI$12:BI$286,$Z613)
*(INDEX(Forecast_Capex_Input!$H$12:$H$286,$Z613)=Repex),0)
*$DG613</f>
        <v>0</v>
      </c>
      <c r="DK613" s="43" cm="1">
        <f t="array" aca="1" ref="DK613" ca="1">IFERROR(INDEX(Forecast_Capex_Input!BJ$12:BJ$286,$Z613)
*(INDEX(Forecast_Capex_Input!$H$12:$H$286,$Z613)=Repex),0)
*$DG613</f>
        <v>0</v>
      </c>
      <c r="DL613" s="43" cm="1">
        <f t="array" aca="1" ref="DL613" ca="1">IFERROR(INDEX(Forecast_Capex_Input!BK$12:BK$286,$Z613)
*(INDEX(Forecast_Capex_Input!$H$12:$H$286,$Z613)=Repex),0)
*$DG613</f>
        <v>0</v>
      </c>
      <c r="DM613" s="43" cm="1">
        <f t="array" aca="1" ref="DM613" ca="1">IFERROR(INDEX(Forecast_Capex_Input!BL$12:BL$286,$Z613)
*(INDEX(Forecast_Capex_Input!$H$12:$H$286,$Z613)=Repex),0)
*$DG613</f>
        <v>0</v>
      </c>
      <c r="DO613" s="43" t="b" cm="1">
        <f t="array" aca="1" ref="DO613" ca="1">OR($G613=Forecast_Capex_Input!$BN$8:$BN$9)</f>
        <v>0</v>
      </c>
      <c r="DP613" s="43" cm="1">
        <f t="array" aca="1" ref="DP613" ca="1">IFERROR(INDEX(Forecast_Capex_Input!BO$12:BO$286,$Z613)
*(INDEX(Forecast_Capex_Input!$H$12:$H$286,$Z613)=Repex),0)
*$DO613</f>
        <v>0</v>
      </c>
      <c r="DQ613" s="43" cm="1">
        <f t="array" aca="1" ref="DQ613" ca="1">IFERROR(INDEX(Forecast_Capex_Input!BP$12:BP$286,$Z613)
*(INDEX(Forecast_Capex_Input!$H$12:$H$286,$Z613)=Repex),0)
*$DO613</f>
        <v>0</v>
      </c>
      <c r="DR613" s="43" cm="1">
        <f t="array" aca="1" ref="DR613" ca="1">IFERROR(INDEX(Forecast_Capex_Input!BQ$12:BQ$286,$Z613)
*(INDEX(Forecast_Capex_Input!$H$12:$H$286,$Z613)=Repex),0)
*$DO613</f>
        <v>0</v>
      </c>
      <c r="DS613" s="43" cm="1">
        <f t="array" aca="1" ref="DS613" ca="1">IFERROR(INDEX(Forecast_Capex_Input!BR$12:BR$286,$Z613)
*(INDEX(Forecast_Capex_Input!$H$12:$H$286,$Z613)=Repex),0)
*$DO613</f>
        <v>0</v>
      </c>
      <c r="DT613" s="43" cm="1">
        <f t="array" aca="1" ref="DT613" ca="1">IFERROR(INDEX(Forecast_Capex_Input!BS$12:BS$286,$Z613)
*(INDEX(Forecast_Capex_Input!$H$12:$H$286,$Z613)=Repex),0)
*$DO613</f>
        <v>0</v>
      </c>
      <c r="DV613" s="43" t="b" cm="1">
        <f t="array" aca="1" ref="DV613" ca="1">OR($G613=Forecast_Capex_Input!$BU$8:$BU$10)</f>
        <v>0</v>
      </c>
      <c r="DW613" s="43" cm="1">
        <f t="array" aca="1" ref="DW613" ca="1">IFERROR(INDEX(Forecast_Capex_Input!BV$12:BV$286,$Z613)
*(INDEX(Forecast_Capex_Input!$H$12:$H$286,$Z613)=Repex),0)
*$DV613</f>
        <v>0</v>
      </c>
      <c r="DX613" s="43" cm="1">
        <f t="array" aca="1" ref="DX613" ca="1">IFERROR(INDEX(Forecast_Capex_Input!BW$12:BW$286,$Z613)
*(INDEX(Forecast_Capex_Input!$H$12:$H$286,$Z613)=Repex),0)
*$DV613</f>
        <v>0</v>
      </c>
      <c r="DY613" s="43" cm="1">
        <f t="array" aca="1" ref="DY613" ca="1">IFERROR(INDEX(Forecast_Capex_Input!BX$12:BX$286,$Z613)
*(INDEX(Forecast_Capex_Input!$H$12:$H$286,$Z613)=Repex),0)
*$DV613</f>
        <v>0</v>
      </c>
      <c r="DZ613" s="43" cm="1">
        <f t="array" aca="1" ref="DZ613" ca="1">IFERROR(INDEX(Forecast_Capex_Input!BY$12:BY$286,$Z613)
*(INDEX(Forecast_Capex_Input!$H$12:$H$286,$Z613)=Repex),0)
*$DV613</f>
        <v>0</v>
      </c>
      <c r="EA613" s="43" cm="1">
        <f t="array" aca="1" ref="EA613" ca="1">IFERROR(INDEX(Forecast_Capex_Input!BZ$12:BZ$286,$Z613)
*(INDEX(Forecast_Capex_Input!$H$12:$H$286,$Z613)=Repex),0)
*$DV613</f>
        <v>0</v>
      </c>
      <c r="EB613" s="43" cm="1">
        <f t="array" aca="1" ref="EB613" ca="1">IFERROR(INDEX(Forecast_Capex_Input!CA$12:CA$286,$Z613)
*(INDEX(Forecast_Capex_Input!$H$12:$H$286,$Z613)=Repex),0)
*$DV613</f>
        <v>0</v>
      </c>
      <c r="EC613" s="43" cm="1">
        <f t="array" aca="1" ref="EC613" ca="1">IFERROR(INDEX(Forecast_Capex_Input!CB$12:CB$286,$Z613)
*(INDEX(Forecast_Capex_Input!$H$12:$H$286,$Z613)=Repex),0)
*$DV613</f>
        <v>0</v>
      </c>
      <c r="ED613" s="43" cm="1">
        <f t="array" aca="1" ref="ED613" ca="1">IFERROR(INDEX(Forecast_Capex_Input!CC$12:CC$286,$Z613)
*(INDEX(Forecast_Capex_Input!$H$12:$H$286,$Z613)=Repex),0)
*$DV613</f>
        <v>0</v>
      </c>
      <c r="EF613" s="86" t="str">
        <f t="shared" si="59"/>
        <v>N/A</v>
      </c>
      <c r="EG613" s="28" t="str">
        <f>IFERROR(RANK(EF613,EF$11:EF$1010,0)+COUNTIF(EF$11:EF613,EF613)-1,NA)</f>
        <v>N/A</v>
      </c>
    </row>
    <row r="614" spans="3:137" x14ac:dyDescent="0.2">
      <c r="C614" s="28">
        <f t="shared" si="60"/>
        <v>604</v>
      </c>
      <c r="D614" s="9" t="str" cm="1">
        <f t="array" ref="D614">IFERROR(INDEX(Forecast_Capex_Input!$D$12:$D$286,$Z614),NA)</f>
        <v>N/A</v>
      </c>
      <c r="E614" s="24" t="str" cm="1">
        <f t="array" ref="E614">IF($Z614=NA,NA,INDEX(Forecast_Capex_Input!$E$12:$E$286,$Z614))</f>
        <v>N/A</v>
      </c>
      <c r="F614" s="9" t="str" cm="1">
        <f t="array" aca="1" ref="F614" ca="1">IFERROR(INDEX(General!$E$25:$E$26,$AA614),NA)</f>
        <v>N/A</v>
      </c>
      <c r="G614" s="9" t="str" cm="1">
        <f t="array" aca="1" ref="G614" ca="1">IFERROR(INDEX(Forecast_Capex_Input!$AI$11:$BB$11,$AC614),NA)</f>
        <v>N/A</v>
      </c>
      <c r="H614" s="50" t="str" cm="1">
        <f t="array" aca="1" ref="H614" ca="1">IFERROR(INDEX(Forecast_Capex_Input!$AI$12:$BB$286,$Z614,$AC614),NA)</f>
        <v>N/A</v>
      </c>
      <c r="I614" s="150" t="str" cm="1">
        <f t="array" ref="I614">IFERROR(INDEX(Forecast_Capex_Input!$F$12:$F$286,$Z614),NA)</f>
        <v>N/A</v>
      </c>
      <c r="J614" s="150" t="str" cm="1">
        <f t="array" ref="J614">IFERROR(INDEX(Forecast_Capex_Input!G$12:G$286,$Z614),NA)</f>
        <v>N/A</v>
      </c>
      <c r="K614" s="150" t="str" cm="1">
        <f t="array" ref="K614">IFERROR(INDEX(Forecast_Capex_Input!H$12:H$286,$Z614),NA)</f>
        <v>N/A</v>
      </c>
      <c r="L614" s="150" t="str" cm="1">
        <f t="array" ref="L614">IFERROR(INDEX(Forecast_Capex_Input!I$12:I$286,$Z614),NA)</f>
        <v>N/A</v>
      </c>
      <c r="M614" s="150" t="str" cm="1">
        <f t="array" ref="M614">IFERROR(INDEX(Forecast_Capex_Input!J$12:J$286,$Z614),NA)</f>
        <v>N/A</v>
      </c>
      <c r="N614" s="150" t="str" cm="1">
        <f t="array" ref="N614">IFERROR(INDEX(Forecast_Capex_Input!K$12:K$286,$Z614),NA)</f>
        <v>N/A</v>
      </c>
      <c r="O614" s="150" t="str" cm="1">
        <f t="array" ref="O614">IFERROR(INDEX(Forecast_Capex_Input!L$12:L$286,$Z614),NA)</f>
        <v>N/A</v>
      </c>
      <c r="P614" s="150" t="str" cm="1">
        <f t="array" ref="P614">IFERROR(INDEX(Forecast_Capex_Input!M$12:M$286,$Z614),NA)</f>
        <v>N/A</v>
      </c>
      <c r="Q614" s="24" t="str" cm="1">
        <f t="array" ref="Q614">IFERROR(INDEX(Forecast_Capex_Input!N$12:N$286,$Z614),NA)</f>
        <v>N/A</v>
      </c>
      <c r="R614" s="190" cm="1">
        <f t="array" ref="R614">IFERROR(INDEX(Forecast_Capex_Input!O$12:O$286,$Z614),0)</f>
        <v>0</v>
      </c>
      <c r="S614" s="24" cm="1">
        <f t="array" ref="S614">IFERROR(INDEX(Forecast_Capex_Input!P$12:P$286,$Z614),0)</f>
        <v>0</v>
      </c>
      <c r="T614" s="150" t="str" cm="1">
        <f t="array" aca="1" ref="T614" ca="1">IFERROR(INDEX(General!$K$91:$K$110,$AC614),NA)</f>
        <v>N/A</v>
      </c>
      <c r="U614" s="43" cm="1">
        <f t="array" aca="1" ref="U614" ca="1">IFERROR(
IF($F614=General!$E$25,INDEX(Forecast_Capex_Input!S$12:S$286,$Z614),
INDEX(Forecast_Capex_Input!T$12:T$286,$Z614)),0)</f>
        <v>0</v>
      </c>
      <c r="V614" s="82" t="b">
        <f>IFERROR(INDEX(Overheads!$T$19:$T$26,MATCH($I614,Overheads!$E$19:$E$26,0)),FALSE)</f>
        <v>0</v>
      </c>
      <c r="W614" s="209" cm="1">
        <f t="array" ref="W614">IFERROR(
INDEX(Forecast_Capex_Input!CN$12:CN$286,$Z614),0)</f>
        <v>0</v>
      </c>
      <c r="X614" s="209">
        <f>IFERROR(
MATCH($W614,General!$L$39:$S$39,0),1)</f>
        <v>1</v>
      </c>
      <c r="Z614" s="28" t="str">
        <f>IFERROR(
IF(MATCH($C614,Forecast_Capex_Input!$CI$12:$CI$286,1)+1&gt;MAX(Forecast_Capex_Input!$C$12:$C$286),NA,
MATCH($C614,Forecast_Capex_Input!$CI$12:$CI$286,1)+1),1)</f>
        <v>N/A</v>
      </c>
      <c r="AA614" s="28" t="str" cm="1">
        <f t="array" aca="1" ref="AA614" ca="1">IFERROR(
IF(Z613&lt;&gt;Z614,1,
IF(COUNTIF(OFFSET(AA613,0,0,-INDEX(Forecast_Capex_Input!$CG$12:$CG$286,$Z614)),AA613)=INDEX(Forecast_Capex_Input!$CG$12:$CG$286,$Z614),AA613+1,AA613)),NA)</f>
        <v>N/A</v>
      </c>
      <c r="AB614" s="28" t="str" cm="1">
        <f t="array" ref="AB614">IFERROR($C614-IF($Z614=1,1,INDEX(Forecast_Capex_Input!$CI$12:$CI$286,$Z614-1))+1,NA)</f>
        <v>N/A</v>
      </c>
      <c r="AC614" s="28" t="str" cm="1">
        <f t="array" aca="1" ref="AC614" ca="1">IFERROR(IF(AA614=1,
INDEX(Forecast_Capex_Input!$AI$10:$BB$10,SMALL(IF(INDEX(Forecast_Capex_Input!$AI$12:$BB$286,$Z614,0)&gt;0,COLUMN(Forecast_Capex_Input!$AI$10:$BB$10)-COLUMN(Forecast_Capex_Input!$AI$12)+1),ROWS(OFFSET(AC613,0,0,-$AB614)))),
OFFSET(AC613,-INDEX(Forecast_Capex_Input!$CG$12:$CG$286,$Z614)+1,0)),NA)</f>
        <v>N/A</v>
      </c>
      <c r="AD614" s="28" t="str">
        <f t="shared" ca="1" si="57"/>
        <v>N/A</v>
      </c>
      <c r="AE614" s="82" t="b">
        <f t="shared" si="61"/>
        <v>0</v>
      </c>
      <c r="AF614" s="78" t="b">
        <v>0</v>
      </c>
      <c r="AG614" s="82" t="b">
        <f t="shared" si="58"/>
        <v>1</v>
      </c>
      <c r="AI614" s="55">
        <v>0</v>
      </c>
      <c r="AJ614" s="55">
        <v>0</v>
      </c>
      <c r="AK614" s="55">
        <v>0</v>
      </c>
      <c r="AL614" s="55">
        <v>0</v>
      </c>
      <c r="AM614" s="55">
        <v>0</v>
      </c>
      <c r="AN614" s="135">
        <v>0</v>
      </c>
      <c r="AP614" s="55">
        <v>0</v>
      </c>
      <c r="AQ614" s="55">
        <v>0</v>
      </c>
      <c r="AR614" s="55">
        <v>0</v>
      </c>
      <c r="AS614" s="55">
        <v>0</v>
      </c>
      <c r="AT614" s="55">
        <v>0</v>
      </c>
      <c r="AU614" s="135">
        <v>0</v>
      </c>
      <c r="AW614" s="55">
        <v>0</v>
      </c>
      <c r="AX614" s="55">
        <v>0</v>
      </c>
      <c r="AY614" s="55">
        <v>0</v>
      </c>
      <c r="AZ614" s="55">
        <v>0</v>
      </c>
      <c r="BA614" s="55">
        <v>0</v>
      </c>
      <c r="BB614" s="135">
        <v>0</v>
      </c>
      <c r="BD614" s="55">
        <v>0</v>
      </c>
      <c r="BE614" s="55">
        <v>0</v>
      </c>
      <c r="BF614" s="55">
        <v>0</v>
      </c>
      <c r="BG614" s="55">
        <v>0</v>
      </c>
      <c r="BH614" s="55">
        <v>0</v>
      </c>
      <c r="BI614" s="135">
        <v>0</v>
      </c>
      <c r="BK614" s="55">
        <v>0</v>
      </c>
      <c r="BL614" s="55">
        <v>0</v>
      </c>
      <c r="BM614" s="55">
        <v>0</v>
      </c>
      <c r="BN614" s="55">
        <v>0</v>
      </c>
      <c r="BO614" s="55">
        <v>0</v>
      </c>
      <c r="BP614" s="135">
        <v>0</v>
      </c>
      <c r="BR614" s="147">
        <v>0</v>
      </c>
      <c r="BS614" s="147">
        <v>0</v>
      </c>
      <c r="BT614" s="147">
        <v>0</v>
      </c>
      <c r="BU614" s="147">
        <v>0</v>
      </c>
      <c r="BV614" s="147">
        <v>0</v>
      </c>
      <c r="BX614" s="55">
        <v>0</v>
      </c>
      <c r="BY614" s="55">
        <v>0</v>
      </c>
      <c r="BZ614" s="55">
        <v>0</v>
      </c>
      <c r="CA614" s="55">
        <v>0</v>
      </c>
      <c r="CB614" s="55">
        <v>0</v>
      </c>
      <c r="CC614" s="135">
        <v>0</v>
      </c>
      <c r="CE614" s="55">
        <v>0</v>
      </c>
      <c r="CF614" s="55">
        <v>0</v>
      </c>
      <c r="CG614" s="55">
        <v>0</v>
      </c>
      <c r="CH614" s="55">
        <v>0</v>
      </c>
      <c r="CI614" s="55">
        <v>0</v>
      </c>
      <c r="CJ614" s="135">
        <v>0</v>
      </c>
      <c r="CL614" s="55">
        <v>0</v>
      </c>
      <c r="CM614" s="55">
        <v>0</v>
      </c>
      <c r="CN614" s="55">
        <v>0</v>
      </c>
      <c r="CO614" s="55">
        <v>0</v>
      </c>
      <c r="CP614" s="55">
        <v>0</v>
      </c>
      <c r="CQ614" s="135">
        <v>0</v>
      </c>
      <c r="CS614" s="67">
        <v>0</v>
      </c>
      <c r="CT614" s="67">
        <v>0</v>
      </c>
      <c r="CU614" s="67">
        <v>0</v>
      </c>
      <c r="CV614" s="67">
        <v>0</v>
      </c>
      <c r="CW614" s="67">
        <v>0</v>
      </c>
      <c r="CX614" s="135">
        <v>0</v>
      </c>
      <c r="CZ614" s="55">
        <v>0</v>
      </c>
      <c r="DA614" s="55">
        <v>0</v>
      </c>
      <c r="DB614" s="55">
        <v>0</v>
      </c>
      <c r="DC614" s="55">
        <v>0</v>
      </c>
      <c r="DD614" s="55">
        <v>0</v>
      </c>
      <c r="DE614" s="135">
        <v>0</v>
      </c>
      <c r="DG614" s="43" t="b" cm="1">
        <f t="array" aca="1" ref="DG614" ca="1">OR($G614=Forecast_Capex_Input!$BF$8:$BF$10)</f>
        <v>0</v>
      </c>
      <c r="DH614" s="43" cm="1">
        <f t="array" aca="1" ref="DH614" ca="1">IFERROR(INDEX(Forecast_Capex_Input!BG$12:BG$286,$Z614)
*(INDEX(Forecast_Capex_Input!$H$12:$H$286,$Z614)=Repex),0)
*$DG614</f>
        <v>0</v>
      </c>
      <c r="DI614" s="43" cm="1">
        <f t="array" aca="1" ref="DI614" ca="1">IFERROR(INDEX(Forecast_Capex_Input!BH$12:BH$286,$Z614)
*(INDEX(Forecast_Capex_Input!$H$12:$H$286,$Z614)=Repex),0)
*$DG614</f>
        <v>0</v>
      </c>
      <c r="DJ614" s="43" cm="1">
        <f t="array" aca="1" ref="DJ614" ca="1">IFERROR(INDEX(Forecast_Capex_Input!BI$12:BI$286,$Z614)
*(INDEX(Forecast_Capex_Input!$H$12:$H$286,$Z614)=Repex),0)
*$DG614</f>
        <v>0</v>
      </c>
      <c r="DK614" s="43" cm="1">
        <f t="array" aca="1" ref="DK614" ca="1">IFERROR(INDEX(Forecast_Capex_Input!BJ$12:BJ$286,$Z614)
*(INDEX(Forecast_Capex_Input!$H$12:$H$286,$Z614)=Repex),0)
*$DG614</f>
        <v>0</v>
      </c>
      <c r="DL614" s="43" cm="1">
        <f t="array" aca="1" ref="DL614" ca="1">IFERROR(INDEX(Forecast_Capex_Input!BK$12:BK$286,$Z614)
*(INDEX(Forecast_Capex_Input!$H$12:$H$286,$Z614)=Repex),0)
*$DG614</f>
        <v>0</v>
      </c>
      <c r="DM614" s="43" cm="1">
        <f t="array" aca="1" ref="DM614" ca="1">IFERROR(INDEX(Forecast_Capex_Input!BL$12:BL$286,$Z614)
*(INDEX(Forecast_Capex_Input!$H$12:$H$286,$Z614)=Repex),0)
*$DG614</f>
        <v>0</v>
      </c>
      <c r="DO614" s="43" t="b" cm="1">
        <f t="array" aca="1" ref="DO614" ca="1">OR($G614=Forecast_Capex_Input!$BN$8:$BN$9)</f>
        <v>0</v>
      </c>
      <c r="DP614" s="43" cm="1">
        <f t="array" aca="1" ref="DP614" ca="1">IFERROR(INDEX(Forecast_Capex_Input!BO$12:BO$286,$Z614)
*(INDEX(Forecast_Capex_Input!$H$12:$H$286,$Z614)=Repex),0)
*$DO614</f>
        <v>0</v>
      </c>
      <c r="DQ614" s="43" cm="1">
        <f t="array" aca="1" ref="DQ614" ca="1">IFERROR(INDEX(Forecast_Capex_Input!BP$12:BP$286,$Z614)
*(INDEX(Forecast_Capex_Input!$H$12:$H$286,$Z614)=Repex),0)
*$DO614</f>
        <v>0</v>
      </c>
      <c r="DR614" s="43" cm="1">
        <f t="array" aca="1" ref="DR614" ca="1">IFERROR(INDEX(Forecast_Capex_Input!BQ$12:BQ$286,$Z614)
*(INDEX(Forecast_Capex_Input!$H$12:$H$286,$Z614)=Repex),0)
*$DO614</f>
        <v>0</v>
      </c>
      <c r="DS614" s="43" cm="1">
        <f t="array" aca="1" ref="DS614" ca="1">IFERROR(INDEX(Forecast_Capex_Input!BR$12:BR$286,$Z614)
*(INDEX(Forecast_Capex_Input!$H$12:$H$286,$Z614)=Repex),0)
*$DO614</f>
        <v>0</v>
      </c>
      <c r="DT614" s="43" cm="1">
        <f t="array" aca="1" ref="DT614" ca="1">IFERROR(INDEX(Forecast_Capex_Input!BS$12:BS$286,$Z614)
*(INDEX(Forecast_Capex_Input!$H$12:$H$286,$Z614)=Repex),0)
*$DO614</f>
        <v>0</v>
      </c>
      <c r="DV614" s="43" t="b" cm="1">
        <f t="array" aca="1" ref="DV614" ca="1">OR($G614=Forecast_Capex_Input!$BU$8:$BU$10)</f>
        <v>0</v>
      </c>
      <c r="DW614" s="43" cm="1">
        <f t="array" aca="1" ref="DW614" ca="1">IFERROR(INDEX(Forecast_Capex_Input!BV$12:BV$286,$Z614)
*(INDEX(Forecast_Capex_Input!$H$12:$H$286,$Z614)=Repex),0)
*$DV614</f>
        <v>0</v>
      </c>
      <c r="DX614" s="43" cm="1">
        <f t="array" aca="1" ref="DX614" ca="1">IFERROR(INDEX(Forecast_Capex_Input!BW$12:BW$286,$Z614)
*(INDEX(Forecast_Capex_Input!$H$12:$H$286,$Z614)=Repex),0)
*$DV614</f>
        <v>0</v>
      </c>
      <c r="DY614" s="43" cm="1">
        <f t="array" aca="1" ref="DY614" ca="1">IFERROR(INDEX(Forecast_Capex_Input!BX$12:BX$286,$Z614)
*(INDEX(Forecast_Capex_Input!$H$12:$H$286,$Z614)=Repex),0)
*$DV614</f>
        <v>0</v>
      </c>
      <c r="DZ614" s="43" cm="1">
        <f t="array" aca="1" ref="DZ614" ca="1">IFERROR(INDEX(Forecast_Capex_Input!BY$12:BY$286,$Z614)
*(INDEX(Forecast_Capex_Input!$H$12:$H$286,$Z614)=Repex),0)
*$DV614</f>
        <v>0</v>
      </c>
      <c r="EA614" s="43" cm="1">
        <f t="array" aca="1" ref="EA614" ca="1">IFERROR(INDEX(Forecast_Capex_Input!BZ$12:BZ$286,$Z614)
*(INDEX(Forecast_Capex_Input!$H$12:$H$286,$Z614)=Repex),0)
*$DV614</f>
        <v>0</v>
      </c>
      <c r="EB614" s="43" cm="1">
        <f t="array" aca="1" ref="EB614" ca="1">IFERROR(INDEX(Forecast_Capex_Input!CA$12:CA$286,$Z614)
*(INDEX(Forecast_Capex_Input!$H$12:$H$286,$Z614)=Repex),0)
*$DV614</f>
        <v>0</v>
      </c>
      <c r="EC614" s="43" cm="1">
        <f t="array" aca="1" ref="EC614" ca="1">IFERROR(INDEX(Forecast_Capex_Input!CB$12:CB$286,$Z614)
*(INDEX(Forecast_Capex_Input!$H$12:$H$286,$Z614)=Repex),0)
*$DV614</f>
        <v>0</v>
      </c>
      <c r="ED614" s="43" cm="1">
        <f t="array" aca="1" ref="ED614" ca="1">IFERROR(INDEX(Forecast_Capex_Input!CC$12:CC$286,$Z614)
*(INDEX(Forecast_Capex_Input!$H$12:$H$286,$Z614)=Repex),0)
*$DV614</f>
        <v>0</v>
      </c>
      <c r="EF614" s="86" t="str">
        <f t="shared" si="59"/>
        <v>N/A</v>
      </c>
      <c r="EG614" s="28" t="str">
        <f>IFERROR(RANK(EF614,EF$11:EF$1010,0)+COUNTIF(EF$11:EF614,EF614)-1,NA)</f>
        <v>N/A</v>
      </c>
    </row>
    <row r="615" spans="3:137" x14ac:dyDescent="0.2">
      <c r="C615" s="28">
        <f t="shared" si="60"/>
        <v>605</v>
      </c>
      <c r="D615" s="9" t="str" cm="1">
        <f t="array" ref="D615">IFERROR(INDEX(Forecast_Capex_Input!$D$12:$D$286,$Z615),NA)</f>
        <v>N/A</v>
      </c>
      <c r="E615" s="24" t="str" cm="1">
        <f t="array" ref="E615">IF($Z615=NA,NA,INDEX(Forecast_Capex_Input!$E$12:$E$286,$Z615))</f>
        <v>N/A</v>
      </c>
      <c r="F615" s="9" t="str" cm="1">
        <f t="array" aca="1" ref="F615" ca="1">IFERROR(INDEX(General!$E$25:$E$26,$AA615),NA)</f>
        <v>N/A</v>
      </c>
      <c r="G615" s="9" t="str" cm="1">
        <f t="array" aca="1" ref="G615" ca="1">IFERROR(INDEX(Forecast_Capex_Input!$AI$11:$BB$11,$AC615),NA)</f>
        <v>N/A</v>
      </c>
      <c r="H615" s="50" t="str" cm="1">
        <f t="array" aca="1" ref="H615" ca="1">IFERROR(INDEX(Forecast_Capex_Input!$AI$12:$BB$286,$Z615,$AC615),NA)</f>
        <v>N/A</v>
      </c>
      <c r="I615" s="150" t="str" cm="1">
        <f t="array" ref="I615">IFERROR(INDEX(Forecast_Capex_Input!$F$12:$F$286,$Z615),NA)</f>
        <v>N/A</v>
      </c>
      <c r="J615" s="150" t="str" cm="1">
        <f t="array" ref="J615">IFERROR(INDEX(Forecast_Capex_Input!G$12:G$286,$Z615),NA)</f>
        <v>N/A</v>
      </c>
      <c r="K615" s="150" t="str" cm="1">
        <f t="array" ref="K615">IFERROR(INDEX(Forecast_Capex_Input!H$12:H$286,$Z615),NA)</f>
        <v>N/A</v>
      </c>
      <c r="L615" s="150" t="str" cm="1">
        <f t="array" ref="L615">IFERROR(INDEX(Forecast_Capex_Input!I$12:I$286,$Z615),NA)</f>
        <v>N/A</v>
      </c>
      <c r="M615" s="150" t="str" cm="1">
        <f t="array" ref="M615">IFERROR(INDEX(Forecast_Capex_Input!J$12:J$286,$Z615),NA)</f>
        <v>N/A</v>
      </c>
      <c r="N615" s="150" t="str" cm="1">
        <f t="array" ref="N615">IFERROR(INDEX(Forecast_Capex_Input!K$12:K$286,$Z615),NA)</f>
        <v>N/A</v>
      </c>
      <c r="O615" s="150" t="str" cm="1">
        <f t="array" ref="O615">IFERROR(INDEX(Forecast_Capex_Input!L$12:L$286,$Z615),NA)</f>
        <v>N/A</v>
      </c>
      <c r="P615" s="150" t="str" cm="1">
        <f t="array" ref="P615">IFERROR(INDEX(Forecast_Capex_Input!M$12:M$286,$Z615),NA)</f>
        <v>N/A</v>
      </c>
      <c r="Q615" s="24" t="str" cm="1">
        <f t="array" ref="Q615">IFERROR(INDEX(Forecast_Capex_Input!N$12:N$286,$Z615),NA)</f>
        <v>N/A</v>
      </c>
      <c r="R615" s="190" cm="1">
        <f t="array" ref="R615">IFERROR(INDEX(Forecast_Capex_Input!O$12:O$286,$Z615),0)</f>
        <v>0</v>
      </c>
      <c r="S615" s="24" cm="1">
        <f t="array" ref="S615">IFERROR(INDEX(Forecast_Capex_Input!P$12:P$286,$Z615),0)</f>
        <v>0</v>
      </c>
      <c r="T615" s="150" t="str" cm="1">
        <f t="array" aca="1" ref="T615" ca="1">IFERROR(INDEX(General!$K$91:$K$110,$AC615),NA)</f>
        <v>N/A</v>
      </c>
      <c r="U615" s="43" cm="1">
        <f t="array" aca="1" ref="U615" ca="1">IFERROR(
IF($F615=General!$E$25,INDEX(Forecast_Capex_Input!S$12:S$286,$Z615),
INDEX(Forecast_Capex_Input!T$12:T$286,$Z615)),0)</f>
        <v>0</v>
      </c>
      <c r="V615" s="82" t="b">
        <f>IFERROR(INDEX(Overheads!$T$19:$T$26,MATCH($I615,Overheads!$E$19:$E$26,0)),FALSE)</f>
        <v>0</v>
      </c>
      <c r="W615" s="209" cm="1">
        <f t="array" ref="W615">IFERROR(
INDEX(Forecast_Capex_Input!CN$12:CN$286,$Z615),0)</f>
        <v>0</v>
      </c>
      <c r="X615" s="209">
        <f>IFERROR(
MATCH($W615,General!$L$39:$S$39,0),1)</f>
        <v>1</v>
      </c>
      <c r="Z615" s="28" t="str">
        <f>IFERROR(
IF(MATCH($C615,Forecast_Capex_Input!$CI$12:$CI$286,1)+1&gt;MAX(Forecast_Capex_Input!$C$12:$C$286),NA,
MATCH($C615,Forecast_Capex_Input!$CI$12:$CI$286,1)+1),1)</f>
        <v>N/A</v>
      </c>
      <c r="AA615" s="28" t="str" cm="1">
        <f t="array" aca="1" ref="AA615" ca="1">IFERROR(
IF(Z614&lt;&gt;Z615,1,
IF(COUNTIF(OFFSET(AA614,0,0,-INDEX(Forecast_Capex_Input!$CG$12:$CG$286,$Z615)),AA614)=INDEX(Forecast_Capex_Input!$CG$12:$CG$286,$Z615),AA614+1,AA614)),NA)</f>
        <v>N/A</v>
      </c>
      <c r="AB615" s="28" t="str" cm="1">
        <f t="array" ref="AB615">IFERROR($C615-IF($Z615=1,1,INDEX(Forecast_Capex_Input!$CI$12:$CI$286,$Z615-1))+1,NA)</f>
        <v>N/A</v>
      </c>
      <c r="AC615" s="28" t="str" cm="1">
        <f t="array" aca="1" ref="AC615" ca="1">IFERROR(IF(AA615=1,
INDEX(Forecast_Capex_Input!$AI$10:$BB$10,SMALL(IF(INDEX(Forecast_Capex_Input!$AI$12:$BB$286,$Z615,0)&gt;0,COLUMN(Forecast_Capex_Input!$AI$10:$BB$10)-COLUMN(Forecast_Capex_Input!$AI$12)+1),ROWS(OFFSET(AC614,0,0,-$AB615)))),
OFFSET(AC614,-INDEX(Forecast_Capex_Input!$CG$12:$CG$286,$Z615)+1,0)),NA)</f>
        <v>N/A</v>
      </c>
      <c r="AD615" s="28" t="str">
        <f t="shared" ca="1" si="57"/>
        <v>N/A</v>
      </c>
      <c r="AE615" s="82" t="b">
        <f t="shared" si="61"/>
        <v>0</v>
      </c>
      <c r="AF615" s="78" t="b">
        <v>0</v>
      </c>
      <c r="AG615" s="82" t="b">
        <f t="shared" si="58"/>
        <v>1</v>
      </c>
      <c r="AI615" s="55">
        <v>0</v>
      </c>
      <c r="AJ615" s="55">
        <v>0</v>
      </c>
      <c r="AK615" s="55">
        <v>0</v>
      </c>
      <c r="AL615" s="55">
        <v>0</v>
      </c>
      <c r="AM615" s="55">
        <v>0</v>
      </c>
      <c r="AN615" s="135">
        <v>0</v>
      </c>
      <c r="AP615" s="55">
        <v>0</v>
      </c>
      <c r="AQ615" s="55">
        <v>0</v>
      </c>
      <c r="AR615" s="55">
        <v>0</v>
      </c>
      <c r="AS615" s="55">
        <v>0</v>
      </c>
      <c r="AT615" s="55">
        <v>0</v>
      </c>
      <c r="AU615" s="135">
        <v>0</v>
      </c>
      <c r="AW615" s="55">
        <v>0</v>
      </c>
      <c r="AX615" s="55">
        <v>0</v>
      </c>
      <c r="AY615" s="55">
        <v>0</v>
      </c>
      <c r="AZ615" s="55">
        <v>0</v>
      </c>
      <c r="BA615" s="55">
        <v>0</v>
      </c>
      <c r="BB615" s="135">
        <v>0</v>
      </c>
      <c r="BD615" s="55">
        <v>0</v>
      </c>
      <c r="BE615" s="55">
        <v>0</v>
      </c>
      <c r="BF615" s="55">
        <v>0</v>
      </c>
      <c r="BG615" s="55">
        <v>0</v>
      </c>
      <c r="BH615" s="55">
        <v>0</v>
      </c>
      <c r="BI615" s="135">
        <v>0</v>
      </c>
      <c r="BK615" s="55">
        <v>0</v>
      </c>
      <c r="BL615" s="55">
        <v>0</v>
      </c>
      <c r="BM615" s="55">
        <v>0</v>
      </c>
      <c r="BN615" s="55">
        <v>0</v>
      </c>
      <c r="BO615" s="55">
        <v>0</v>
      </c>
      <c r="BP615" s="135">
        <v>0</v>
      </c>
      <c r="BR615" s="147">
        <v>0</v>
      </c>
      <c r="BS615" s="147">
        <v>0</v>
      </c>
      <c r="BT615" s="147">
        <v>0</v>
      </c>
      <c r="BU615" s="147">
        <v>0</v>
      </c>
      <c r="BV615" s="147">
        <v>0</v>
      </c>
      <c r="BX615" s="55">
        <v>0</v>
      </c>
      <c r="BY615" s="55">
        <v>0</v>
      </c>
      <c r="BZ615" s="55">
        <v>0</v>
      </c>
      <c r="CA615" s="55">
        <v>0</v>
      </c>
      <c r="CB615" s="55">
        <v>0</v>
      </c>
      <c r="CC615" s="135">
        <v>0</v>
      </c>
      <c r="CE615" s="55">
        <v>0</v>
      </c>
      <c r="CF615" s="55">
        <v>0</v>
      </c>
      <c r="CG615" s="55">
        <v>0</v>
      </c>
      <c r="CH615" s="55">
        <v>0</v>
      </c>
      <c r="CI615" s="55">
        <v>0</v>
      </c>
      <c r="CJ615" s="135">
        <v>0</v>
      </c>
      <c r="CL615" s="55">
        <v>0</v>
      </c>
      <c r="CM615" s="55">
        <v>0</v>
      </c>
      <c r="CN615" s="55">
        <v>0</v>
      </c>
      <c r="CO615" s="55">
        <v>0</v>
      </c>
      <c r="CP615" s="55">
        <v>0</v>
      </c>
      <c r="CQ615" s="135">
        <v>0</v>
      </c>
      <c r="CS615" s="67">
        <v>0</v>
      </c>
      <c r="CT615" s="67">
        <v>0</v>
      </c>
      <c r="CU615" s="67">
        <v>0</v>
      </c>
      <c r="CV615" s="67">
        <v>0</v>
      </c>
      <c r="CW615" s="67">
        <v>0</v>
      </c>
      <c r="CX615" s="135">
        <v>0</v>
      </c>
      <c r="CZ615" s="55">
        <v>0</v>
      </c>
      <c r="DA615" s="55">
        <v>0</v>
      </c>
      <c r="DB615" s="55">
        <v>0</v>
      </c>
      <c r="DC615" s="55">
        <v>0</v>
      </c>
      <c r="DD615" s="55">
        <v>0</v>
      </c>
      <c r="DE615" s="135">
        <v>0</v>
      </c>
      <c r="DG615" s="43" t="b" cm="1">
        <f t="array" aca="1" ref="DG615" ca="1">OR($G615=Forecast_Capex_Input!$BF$8:$BF$10)</f>
        <v>0</v>
      </c>
      <c r="DH615" s="43" cm="1">
        <f t="array" aca="1" ref="DH615" ca="1">IFERROR(INDEX(Forecast_Capex_Input!BG$12:BG$286,$Z615)
*(INDEX(Forecast_Capex_Input!$H$12:$H$286,$Z615)=Repex),0)
*$DG615</f>
        <v>0</v>
      </c>
      <c r="DI615" s="43" cm="1">
        <f t="array" aca="1" ref="DI615" ca="1">IFERROR(INDEX(Forecast_Capex_Input!BH$12:BH$286,$Z615)
*(INDEX(Forecast_Capex_Input!$H$12:$H$286,$Z615)=Repex),0)
*$DG615</f>
        <v>0</v>
      </c>
      <c r="DJ615" s="43" cm="1">
        <f t="array" aca="1" ref="DJ615" ca="1">IFERROR(INDEX(Forecast_Capex_Input!BI$12:BI$286,$Z615)
*(INDEX(Forecast_Capex_Input!$H$12:$H$286,$Z615)=Repex),0)
*$DG615</f>
        <v>0</v>
      </c>
      <c r="DK615" s="43" cm="1">
        <f t="array" aca="1" ref="DK615" ca="1">IFERROR(INDEX(Forecast_Capex_Input!BJ$12:BJ$286,$Z615)
*(INDEX(Forecast_Capex_Input!$H$12:$H$286,$Z615)=Repex),0)
*$DG615</f>
        <v>0</v>
      </c>
      <c r="DL615" s="43" cm="1">
        <f t="array" aca="1" ref="DL615" ca="1">IFERROR(INDEX(Forecast_Capex_Input!BK$12:BK$286,$Z615)
*(INDEX(Forecast_Capex_Input!$H$12:$H$286,$Z615)=Repex),0)
*$DG615</f>
        <v>0</v>
      </c>
      <c r="DM615" s="43" cm="1">
        <f t="array" aca="1" ref="DM615" ca="1">IFERROR(INDEX(Forecast_Capex_Input!BL$12:BL$286,$Z615)
*(INDEX(Forecast_Capex_Input!$H$12:$H$286,$Z615)=Repex),0)
*$DG615</f>
        <v>0</v>
      </c>
      <c r="DO615" s="43" t="b" cm="1">
        <f t="array" aca="1" ref="DO615" ca="1">OR($G615=Forecast_Capex_Input!$BN$8:$BN$9)</f>
        <v>0</v>
      </c>
      <c r="DP615" s="43" cm="1">
        <f t="array" aca="1" ref="DP615" ca="1">IFERROR(INDEX(Forecast_Capex_Input!BO$12:BO$286,$Z615)
*(INDEX(Forecast_Capex_Input!$H$12:$H$286,$Z615)=Repex),0)
*$DO615</f>
        <v>0</v>
      </c>
      <c r="DQ615" s="43" cm="1">
        <f t="array" aca="1" ref="DQ615" ca="1">IFERROR(INDEX(Forecast_Capex_Input!BP$12:BP$286,$Z615)
*(INDEX(Forecast_Capex_Input!$H$12:$H$286,$Z615)=Repex),0)
*$DO615</f>
        <v>0</v>
      </c>
      <c r="DR615" s="43" cm="1">
        <f t="array" aca="1" ref="DR615" ca="1">IFERROR(INDEX(Forecast_Capex_Input!BQ$12:BQ$286,$Z615)
*(INDEX(Forecast_Capex_Input!$H$12:$H$286,$Z615)=Repex),0)
*$DO615</f>
        <v>0</v>
      </c>
      <c r="DS615" s="43" cm="1">
        <f t="array" aca="1" ref="DS615" ca="1">IFERROR(INDEX(Forecast_Capex_Input!BR$12:BR$286,$Z615)
*(INDEX(Forecast_Capex_Input!$H$12:$H$286,$Z615)=Repex),0)
*$DO615</f>
        <v>0</v>
      </c>
      <c r="DT615" s="43" cm="1">
        <f t="array" aca="1" ref="DT615" ca="1">IFERROR(INDEX(Forecast_Capex_Input!BS$12:BS$286,$Z615)
*(INDEX(Forecast_Capex_Input!$H$12:$H$286,$Z615)=Repex),0)
*$DO615</f>
        <v>0</v>
      </c>
      <c r="DV615" s="43" t="b" cm="1">
        <f t="array" aca="1" ref="DV615" ca="1">OR($G615=Forecast_Capex_Input!$BU$8:$BU$10)</f>
        <v>0</v>
      </c>
      <c r="DW615" s="43" cm="1">
        <f t="array" aca="1" ref="DW615" ca="1">IFERROR(INDEX(Forecast_Capex_Input!BV$12:BV$286,$Z615)
*(INDEX(Forecast_Capex_Input!$H$12:$H$286,$Z615)=Repex),0)
*$DV615</f>
        <v>0</v>
      </c>
      <c r="DX615" s="43" cm="1">
        <f t="array" aca="1" ref="DX615" ca="1">IFERROR(INDEX(Forecast_Capex_Input!BW$12:BW$286,$Z615)
*(INDEX(Forecast_Capex_Input!$H$12:$H$286,$Z615)=Repex),0)
*$DV615</f>
        <v>0</v>
      </c>
      <c r="DY615" s="43" cm="1">
        <f t="array" aca="1" ref="DY615" ca="1">IFERROR(INDEX(Forecast_Capex_Input!BX$12:BX$286,$Z615)
*(INDEX(Forecast_Capex_Input!$H$12:$H$286,$Z615)=Repex),0)
*$DV615</f>
        <v>0</v>
      </c>
      <c r="DZ615" s="43" cm="1">
        <f t="array" aca="1" ref="DZ615" ca="1">IFERROR(INDEX(Forecast_Capex_Input!BY$12:BY$286,$Z615)
*(INDEX(Forecast_Capex_Input!$H$12:$H$286,$Z615)=Repex),0)
*$DV615</f>
        <v>0</v>
      </c>
      <c r="EA615" s="43" cm="1">
        <f t="array" aca="1" ref="EA615" ca="1">IFERROR(INDEX(Forecast_Capex_Input!BZ$12:BZ$286,$Z615)
*(INDEX(Forecast_Capex_Input!$H$12:$H$286,$Z615)=Repex),0)
*$DV615</f>
        <v>0</v>
      </c>
      <c r="EB615" s="43" cm="1">
        <f t="array" aca="1" ref="EB615" ca="1">IFERROR(INDEX(Forecast_Capex_Input!CA$12:CA$286,$Z615)
*(INDEX(Forecast_Capex_Input!$H$12:$H$286,$Z615)=Repex),0)
*$DV615</f>
        <v>0</v>
      </c>
      <c r="EC615" s="43" cm="1">
        <f t="array" aca="1" ref="EC615" ca="1">IFERROR(INDEX(Forecast_Capex_Input!CB$12:CB$286,$Z615)
*(INDEX(Forecast_Capex_Input!$H$12:$H$286,$Z615)=Repex),0)
*$DV615</f>
        <v>0</v>
      </c>
      <c r="ED615" s="43" cm="1">
        <f t="array" aca="1" ref="ED615" ca="1">IFERROR(INDEX(Forecast_Capex_Input!CC$12:CC$286,$Z615)
*(INDEX(Forecast_Capex_Input!$H$12:$H$286,$Z615)=Repex),0)
*$DV615</f>
        <v>0</v>
      </c>
      <c r="EF615" s="86" t="str">
        <f t="shared" si="59"/>
        <v>N/A</v>
      </c>
      <c r="EG615" s="28" t="str">
        <f>IFERROR(RANK(EF615,EF$11:EF$1010,0)+COUNTIF(EF$11:EF615,EF615)-1,NA)</f>
        <v>N/A</v>
      </c>
    </row>
    <row r="616" spans="3:137" x14ac:dyDescent="0.2">
      <c r="C616" s="28">
        <f t="shared" si="60"/>
        <v>606</v>
      </c>
      <c r="D616" s="9" t="str" cm="1">
        <f t="array" ref="D616">IFERROR(INDEX(Forecast_Capex_Input!$D$12:$D$286,$Z616),NA)</f>
        <v>N/A</v>
      </c>
      <c r="E616" s="24" t="str" cm="1">
        <f t="array" ref="E616">IF($Z616=NA,NA,INDEX(Forecast_Capex_Input!$E$12:$E$286,$Z616))</f>
        <v>N/A</v>
      </c>
      <c r="F616" s="9" t="str" cm="1">
        <f t="array" aca="1" ref="F616" ca="1">IFERROR(INDEX(General!$E$25:$E$26,$AA616),NA)</f>
        <v>N/A</v>
      </c>
      <c r="G616" s="9" t="str" cm="1">
        <f t="array" aca="1" ref="G616" ca="1">IFERROR(INDEX(Forecast_Capex_Input!$AI$11:$BB$11,$AC616),NA)</f>
        <v>N/A</v>
      </c>
      <c r="H616" s="50" t="str" cm="1">
        <f t="array" aca="1" ref="H616" ca="1">IFERROR(INDEX(Forecast_Capex_Input!$AI$12:$BB$286,$Z616,$AC616),NA)</f>
        <v>N/A</v>
      </c>
      <c r="I616" s="150" t="str" cm="1">
        <f t="array" ref="I616">IFERROR(INDEX(Forecast_Capex_Input!$F$12:$F$286,$Z616),NA)</f>
        <v>N/A</v>
      </c>
      <c r="J616" s="150" t="str" cm="1">
        <f t="array" ref="J616">IFERROR(INDEX(Forecast_Capex_Input!G$12:G$286,$Z616),NA)</f>
        <v>N/A</v>
      </c>
      <c r="K616" s="150" t="str" cm="1">
        <f t="array" ref="K616">IFERROR(INDEX(Forecast_Capex_Input!H$12:H$286,$Z616),NA)</f>
        <v>N/A</v>
      </c>
      <c r="L616" s="150" t="str" cm="1">
        <f t="array" ref="L616">IFERROR(INDEX(Forecast_Capex_Input!I$12:I$286,$Z616),NA)</f>
        <v>N/A</v>
      </c>
      <c r="M616" s="150" t="str" cm="1">
        <f t="array" ref="M616">IFERROR(INDEX(Forecast_Capex_Input!J$12:J$286,$Z616),NA)</f>
        <v>N/A</v>
      </c>
      <c r="N616" s="150" t="str" cm="1">
        <f t="array" ref="N616">IFERROR(INDEX(Forecast_Capex_Input!K$12:K$286,$Z616),NA)</f>
        <v>N/A</v>
      </c>
      <c r="O616" s="150" t="str" cm="1">
        <f t="array" ref="O616">IFERROR(INDEX(Forecast_Capex_Input!L$12:L$286,$Z616),NA)</f>
        <v>N/A</v>
      </c>
      <c r="P616" s="150" t="str" cm="1">
        <f t="array" ref="P616">IFERROR(INDEX(Forecast_Capex_Input!M$12:M$286,$Z616),NA)</f>
        <v>N/A</v>
      </c>
      <c r="Q616" s="24" t="str" cm="1">
        <f t="array" ref="Q616">IFERROR(INDEX(Forecast_Capex_Input!N$12:N$286,$Z616),NA)</f>
        <v>N/A</v>
      </c>
      <c r="R616" s="190" cm="1">
        <f t="array" ref="R616">IFERROR(INDEX(Forecast_Capex_Input!O$12:O$286,$Z616),0)</f>
        <v>0</v>
      </c>
      <c r="S616" s="24" cm="1">
        <f t="array" ref="S616">IFERROR(INDEX(Forecast_Capex_Input!P$12:P$286,$Z616),0)</f>
        <v>0</v>
      </c>
      <c r="T616" s="150" t="str" cm="1">
        <f t="array" aca="1" ref="T616" ca="1">IFERROR(INDEX(General!$K$91:$K$110,$AC616),NA)</f>
        <v>N/A</v>
      </c>
      <c r="U616" s="43" cm="1">
        <f t="array" aca="1" ref="U616" ca="1">IFERROR(
IF($F616=General!$E$25,INDEX(Forecast_Capex_Input!S$12:S$286,$Z616),
INDEX(Forecast_Capex_Input!T$12:T$286,$Z616)),0)</f>
        <v>0</v>
      </c>
      <c r="V616" s="82" t="b">
        <f>IFERROR(INDEX(Overheads!$T$19:$T$26,MATCH($I616,Overheads!$E$19:$E$26,0)),FALSE)</f>
        <v>0</v>
      </c>
      <c r="W616" s="209" cm="1">
        <f t="array" ref="W616">IFERROR(
INDEX(Forecast_Capex_Input!CN$12:CN$286,$Z616),0)</f>
        <v>0</v>
      </c>
      <c r="X616" s="209">
        <f>IFERROR(
MATCH($W616,General!$L$39:$S$39,0),1)</f>
        <v>1</v>
      </c>
      <c r="Z616" s="28" t="str">
        <f>IFERROR(
IF(MATCH($C616,Forecast_Capex_Input!$CI$12:$CI$286,1)+1&gt;MAX(Forecast_Capex_Input!$C$12:$C$286),NA,
MATCH($C616,Forecast_Capex_Input!$CI$12:$CI$286,1)+1),1)</f>
        <v>N/A</v>
      </c>
      <c r="AA616" s="28" t="str" cm="1">
        <f t="array" aca="1" ref="AA616" ca="1">IFERROR(
IF(Z615&lt;&gt;Z616,1,
IF(COUNTIF(OFFSET(AA615,0,0,-INDEX(Forecast_Capex_Input!$CG$12:$CG$286,$Z616)),AA615)=INDEX(Forecast_Capex_Input!$CG$12:$CG$286,$Z616),AA615+1,AA615)),NA)</f>
        <v>N/A</v>
      </c>
      <c r="AB616" s="28" t="str" cm="1">
        <f t="array" ref="AB616">IFERROR($C616-IF($Z616=1,1,INDEX(Forecast_Capex_Input!$CI$12:$CI$286,$Z616-1))+1,NA)</f>
        <v>N/A</v>
      </c>
      <c r="AC616" s="28" t="str" cm="1">
        <f t="array" aca="1" ref="AC616" ca="1">IFERROR(IF(AA616=1,
INDEX(Forecast_Capex_Input!$AI$10:$BB$10,SMALL(IF(INDEX(Forecast_Capex_Input!$AI$12:$BB$286,$Z616,0)&gt;0,COLUMN(Forecast_Capex_Input!$AI$10:$BB$10)-COLUMN(Forecast_Capex_Input!$AI$12)+1),ROWS(OFFSET(AC615,0,0,-$AB616)))),
OFFSET(AC615,-INDEX(Forecast_Capex_Input!$CG$12:$CG$286,$Z616)+1,0)),NA)</f>
        <v>N/A</v>
      </c>
      <c r="AD616" s="28" t="str">
        <f t="shared" ca="1" si="57"/>
        <v>N/A</v>
      </c>
      <c r="AE616" s="82" t="b">
        <f t="shared" si="61"/>
        <v>0</v>
      </c>
      <c r="AF616" s="78" t="b">
        <v>0</v>
      </c>
      <c r="AG616" s="82" t="b">
        <f t="shared" si="58"/>
        <v>1</v>
      </c>
      <c r="AI616" s="55">
        <v>0</v>
      </c>
      <c r="AJ616" s="55">
        <v>0</v>
      </c>
      <c r="AK616" s="55">
        <v>0</v>
      </c>
      <c r="AL616" s="55">
        <v>0</v>
      </c>
      <c r="AM616" s="55">
        <v>0</v>
      </c>
      <c r="AN616" s="135">
        <v>0</v>
      </c>
      <c r="AP616" s="55">
        <v>0</v>
      </c>
      <c r="AQ616" s="55">
        <v>0</v>
      </c>
      <c r="AR616" s="55">
        <v>0</v>
      </c>
      <c r="AS616" s="55">
        <v>0</v>
      </c>
      <c r="AT616" s="55">
        <v>0</v>
      </c>
      <c r="AU616" s="135">
        <v>0</v>
      </c>
      <c r="AW616" s="55">
        <v>0</v>
      </c>
      <c r="AX616" s="55">
        <v>0</v>
      </c>
      <c r="AY616" s="55">
        <v>0</v>
      </c>
      <c r="AZ616" s="55">
        <v>0</v>
      </c>
      <c r="BA616" s="55">
        <v>0</v>
      </c>
      <c r="BB616" s="135">
        <v>0</v>
      </c>
      <c r="BD616" s="55">
        <v>0</v>
      </c>
      <c r="BE616" s="55">
        <v>0</v>
      </c>
      <c r="BF616" s="55">
        <v>0</v>
      </c>
      <c r="BG616" s="55">
        <v>0</v>
      </c>
      <c r="BH616" s="55">
        <v>0</v>
      </c>
      <c r="BI616" s="135">
        <v>0</v>
      </c>
      <c r="BK616" s="55">
        <v>0</v>
      </c>
      <c r="BL616" s="55">
        <v>0</v>
      </c>
      <c r="BM616" s="55">
        <v>0</v>
      </c>
      <c r="BN616" s="55">
        <v>0</v>
      </c>
      <c r="BO616" s="55">
        <v>0</v>
      </c>
      <c r="BP616" s="135">
        <v>0</v>
      </c>
      <c r="BR616" s="147">
        <v>0</v>
      </c>
      <c r="BS616" s="147">
        <v>0</v>
      </c>
      <c r="BT616" s="147">
        <v>0</v>
      </c>
      <c r="BU616" s="147">
        <v>0</v>
      </c>
      <c r="BV616" s="147">
        <v>0</v>
      </c>
      <c r="BX616" s="55">
        <v>0</v>
      </c>
      <c r="BY616" s="55">
        <v>0</v>
      </c>
      <c r="BZ616" s="55">
        <v>0</v>
      </c>
      <c r="CA616" s="55">
        <v>0</v>
      </c>
      <c r="CB616" s="55">
        <v>0</v>
      </c>
      <c r="CC616" s="135">
        <v>0</v>
      </c>
      <c r="CE616" s="55">
        <v>0</v>
      </c>
      <c r="CF616" s="55">
        <v>0</v>
      </c>
      <c r="CG616" s="55">
        <v>0</v>
      </c>
      <c r="CH616" s="55">
        <v>0</v>
      </c>
      <c r="CI616" s="55">
        <v>0</v>
      </c>
      <c r="CJ616" s="135">
        <v>0</v>
      </c>
      <c r="CL616" s="55">
        <v>0</v>
      </c>
      <c r="CM616" s="55">
        <v>0</v>
      </c>
      <c r="CN616" s="55">
        <v>0</v>
      </c>
      <c r="CO616" s="55">
        <v>0</v>
      </c>
      <c r="CP616" s="55">
        <v>0</v>
      </c>
      <c r="CQ616" s="135">
        <v>0</v>
      </c>
      <c r="CS616" s="67">
        <v>0</v>
      </c>
      <c r="CT616" s="67">
        <v>0</v>
      </c>
      <c r="CU616" s="67">
        <v>0</v>
      </c>
      <c r="CV616" s="67">
        <v>0</v>
      </c>
      <c r="CW616" s="67">
        <v>0</v>
      </c>
      <c r="CX616" s="135">
        <v>0</v>
      </c>
      <c r="CZ616" s="55">
        <v>0</v>
      </c>
      <c r="DA616" s="55">
        <v>0</v>
      </c>
      <c r="DB616" s="55">
        <v>0</v>
      </c>
      <c r="DC616" s="55">
        <v>0</v>
      </c>
      <c r="DD616" s="55">
        <v>0</v>
      </c>
      <c r="DE616" s="135">
        <v>0</v>
      </c>
      <c r="DG616" s="43" t="b" cm="1">
        <f t="array" aca="1" ref="DG616" ca="1">OR($G616=Forecast_Capex_Input!$BF$8:$BF$10)</f>
        <v>0</v>
      </c>
      <c r="DH616" s="43" cm="1">
        <f t="array" aca="1" ref="DH616" ca="1">IFERROR(INDEX(Forecast_Capex_Input!BG$12:BG$286,$Z616)
*(INDEX(Forecast_Capex_Input!$H$12:$H$286,$Z616)=Repex),0)
*$DG616</f>
        <v>0</v>
      </c>
      <c r="DI616" s="43" cm="1">
        <f t="array" aca="1" ref="DI616" ca="1">IFERROR(INDEX(Forecast_Capex_Input!BH$12:BH$286,$Z616)
*(INDEX(Forecast_Capex_Input!$H$12:$H$286,$Z616)=Repex),0)
*$DG616</f>
        <v>0</v>
      </c>
      <c r="DJ616" s="43" cm="1">
        <f t="array" aca="1" ref="DJ616" ca="1">IFERROR(INDEX(Forecast_Capex_Input!BI$12:BI$286,$Z616)
*(INDEX(Forecast_Capex_Input!$H$12:$H$286,$Z616)=Repex),0)
*$DG616</f>
        <v>0</v>
      </c>
      <c r="DK616" s="43" cm="1">
        <f t="array" aca="1" ref="DK616" ca="1">IFERROR(INDEX(Forecast_Capex_Input!BJ$12:BJ$286,$Z616)
*(INDEX(Forecast_Capex_Input!$H$12:$H$286,$Z616)=Repex),0)
*$DG616</f>
        <v>0</v>
      </c>
      <c r="DL616" s="43" cm="1">
        <f t="array" aca="1" ref="DL616" ca="1">IFERROR(INDEX(Forecast_Capex_Input!BK$12:BK$286,$Z616)
*(INDEX(Forecast_Capex_Input!$H$12:$H$286,$Z616)=Repex),0)
*$DG616</f>
        <v>0</v>
      </c>
      <c r="DM616" s="43" cm="1">
        <f t="array" aca="1" ref="DM616" ca="1">IFERROR(INDEX(Forecast_Capex_Input!BL$12:BL$286,$Z616)
*(INDEX(Forecast_Capex_Input!$H$12:$H$286,$Z616)=Repex),0)
*$DG616</f>
        <v>0</v>
      </c>
      <c r="DO616" s="43" t="b" cm="1">
        <f t="array" aca="1" ref="DO616" ca="1">OR($G616=Forecast_Capex_Input!$BN$8:$BN$9)</f>
        <v>0</v>
      </c>
      <c r="DP616" s="43" cm="1">
        <f t="array" aca="1" ref="DP616" ca="1">IFERROR(INDEX(Forecast_Capex_Input!BO$12:BO$286,$Z616)
*(INDEX(Forecast_Capex_Input!$H$12:$H$286,$Z616)=Repex),0)
*$DO616</f>
        <v>0</v>
      </c>
      <c r="DQ616" s="43" cm="1">
        <f t="array" aca="1" ref="DQ616" ca="1">IFERROR(INDEX(Forecast_Capex_Input!BP$12:BP$286,$Z616)
*(INDEX(Forecast_Capex_Input!$H$12:$H$286,$Z616)=Repex),0)
*$DO616</f>
        <v>0</v>
      </c>
      <c r="DR616" s="43" cm="1">
        <f t="array" aca="1" ref="DR616" ca="1">IFERROR(INDEX(Forecast_Capex_Input!BQ$12:BQ$286,$Z616)
*(INDEX(Forecast_Capex_Input!$H$12:$H$286,$Z616)=Repex),0)
*$DO616</f>
        <v>0</v>
      </c>
      <c r="DS616" s="43" cm="1">
        <f t="array" aca="1" ref="DS616" ca="1">IFERROR(INDEX(Forecast_Capex_Input!BR$12:BR$286,$Z616)
*(INDEX(Forecast_Capex_Input!$H$12:$H$286,$Z616)=Repex),0)
*$DO616</f>
        <v>0</v>
      </c>
      <c r="DT616" s="43" cm="1">
        <f t="array" aca="1" ref="DT616" ca="1">IFERROR(INDEX(Forecast_Capex_Input!BS$12:BS$286,$Z616)
*(INDEX(Forecast_Capex_Input!$H$12:$H$286,$Z616)=Repex),0)
*$DO616</f>
        <v>0</v>
      </c>
      <c r="DV616" s="43" t="b" cm="1">
        <f t="array" aca="1" ref="DV616" ca="1">OR($G616=Forecast_Capex_Input!$BU$8:$BU$10)</f>
        <v>0</v>
      </c>
      <c r="DW616" s="43" cm="1">
        <f t="array" aca="1" ref="DW616" ca="1">IFERROR(INDEX(Forecast_Capex_Input!BV$12:BV$286,$Z616)
*(INDEX(Forecast_Capex_Input!$H$12:$H$286,$Z616)=Repex),0)
*$DV616</f>
        <v>0</v>
      </c>
      <c r="DX616" s="43" cm="1">
        <f t="array" aca="1" ref="DX616" ca="1">IFERROR(INDEX(Forecast_Capex_Input!BW$12:BW$286,$Z616)
*(INDEX(Forecast_Capex_Input!$H$12:$H$286,$Z616)=Repex),0)
*$DV616</f>
        <v>0</v>
      </c>
      <c r="DY616" s="43" cm="1">
        <f t="array" aca="1" ref="DY616" ca="1">IFERROR(INDEX(Forecast_Capex_Input!BX$12:BX$286,$Z616)
*(INDEX(Forecast_Capex_Input!$H$12:$H$286,$Z616)=Repex),0)
*$DV616</f>
        <v>0</v>
      </c>
      <c r="DZ616" s="43" cm="1">
        <f t="array" aca="1" ref="DZ616" ca="1">IFERROR(INDEX(Forecast_Capex_Input!BY$12:BY$286,$Z616)
*(INDEX(Forecast_Capex_Input!$H$12:$H$286,$Z616)=Repex),0)
*$DV616</f>
        <v>0</v>
      </c>
      <c r="EA616" s="43" cm="1">
        <f t="array" aca="1" ref="EA616" ca="1">IFERROR(INDEX(Forecast_Capex_Input!BZ$12:BZ$286,$Z616)
*(INDEX(Forecast_Capex_Input!$H$12:$H$286,$Z616)=Repex),0)
*$DV616</f>
        <v>0</v>
      </c>
      <c r="EB616" s="43" cm="1">
        <f t="array" aca="1" ref="EB616" ca="1">IFERROR(INDEX(Forecast_Capex_Input!CA$12:CA$286,$Z616)
*(INDEX(Forecast_Capex_Input!$H$12:$H$286,$Z616)=Repex),0)
*$DV616</f>
        <v>0</v>
      </c>
      <c r="EC616" s="43" cm="1">
        <f t="array" aca="1" ref="EC616" ca="1">IFERROR(INDEX(Forecast_Capex_Input!CB$12:CB$286,$Z616)
*(INDEX(Forecast_Capex_Input!$H$12:$H$286,$Z616)=Repex),0)
*$DV616</f>
        <v>0</v>
      </c>
      <c r="ED616" s="43" cm="1">
        <f t="array" aca="1" ref="ED616" ca="1">IFERROR(INDEX(Forecast_Capex_Input!CC$12:CC$286,$Z616)
*(INDEX(Forecast_Capex_Input!$H$12:$H$286,$Z616)=Repex),0)
*$DV616</f>
        <v>0</v>
      </c>
      <c r="EF616" s="86" t="str">
        <f t="shared" si="59"/>
        <v>N/A</v>
      </c>
      <c r="EG616" s="28" t="str">
        <f>IFERROR(RANK(EF616,EF$11:EF$1010,0)+COUNTIF(EF$11:EF616,EF616)-1,NA)</f>
        <v>N/A</v>
      </c>
    </row>
    <row r="617" spans="3:137" x14ac:dyDescent="0.2">
      <c r="C617" s="28">
        <f t="shared" si="60"/>
        <v>607</v>
      </c>
      <c r="D617" s="9" t="str" cm="1">
        <f t="array" ref="D617">IFERROR(INDEX(Forecast_Capex_Input!$D$12:$D$286,$Z617),NA)</f>
        <v>N/A</v>
      </c>
      <c r="E617" s="24" t="str" cm="1">
        <f t="array" ref="E617">IF($Z617=NA,NA,INDEX(Forecast_Capex_Input!$E$12:$E$286,$Z617))</f>
        <v>N/A</v>
      </c>
      <c r="F617" s="9" t="str" cm="1">
        <f t="array" aca="1" ref="F617" ca="1">IFERROR(INDEX(General!$E$25:$E$26,$AA617),NA)</f>
        <v>N/A</v>
      </c>
      <c r="G617" s="9" t="str" cm="1">
        <f t="array" aca="1" ref="G617" ca="1">IFERROR(INDEX(Forecast_Capex_Input!$AI$11:$BB$11,$AC617),NA)</f>
        <v>N/A</v>
      </c>
      <c r="H617" s="50" t="str" cm="1">
        <f t="array" aca="1" ref="H617" ca="1">IFERROR(INDEX(Forecast_Capex_Input!$AI$12:$BB$286,$Z617,$AC617),NA)</f>
        <v>N/A</v>
      </c>
      <c r="I617" s="150" t="str" cm="1">
        <f t="array" ref="I617">IFERROR(INDEX(Forecast_Capex_Input!$F$12:$F$286,$Z617),NA)</f>
        <v>N/A</v>
      </c>
      <c r="J617" s="150" t="str" cm="1">
        <f t="array" ref="J617">IFERROR(INDEX(Forecast_Capex_Input!G$12:G$286,$Z617),NA)</f>
        <v>N/A</v>
      </c>
      <c r="K617" s="150" t="str" cm="1">
        <f t="array" ref="K617">IFERROR(INDEX(Forecast_Capex_Input!H$12:H$286,$Z617),NA)</f>
        <v>N/A</v>
      </c>
      <c r="L617" s="150" t="str" cm="1">
        <f t="array" ref="L617">IFERROR(INDEX(Forecast_Capex_Input!I$12:I$286,$Z617),NA)</f>
        <v>N/A</v>
      </c>
      <c r="M617" s="150" t="str" cm="1">
        <f t="array" ref="M617">IFERROR(INDEX(Forecast_Capex_Input!J$12:J$286,$Z617),NA)</f>
        <v>N/A</v>
      </c>
      <c r="N617" s="150" t="str" cm="1">
        <f t="array" ref="N617">IFERROR(INDEX(Forecast_Capex_Input!K$12:K$286,$Z617),NA)</f>
        <v>N/A</v>
      </c>
      <c r="O617" s="150" t="str" cm="1">
        <f t="array" ref="O617">IFERROR(INDEX(Forecast_Capex_Input!L$12:L$286,$Z617),NA)</f>
        <v>N/A</v>
      </c>
      <c r="P617" s="150" t="str" cm="1">
        <f t="array" ref="P617">IFERROR(INDEX(Forecast_Capex_Input!M$12:M$286,$Z617),NA)</f>
        <v>N/A</v>
      </c>
      <c r="Q617" s="24" t="str" cm="1">
        <f t="array" ref="Q617">IFERROR(INDEX(Forecast_Capex_Input!N$12:N$286,$Z617),NA)</f>
        <v>N/A</v>
      </c>
      <c r="R617" s="190" cm="1">
        <f t="array" ref="R617">IFERROR(INDEX(Forecast_Capex_Input!O$12:O$286,$Z617),0)</f>
        <v>0</v>
      </c>
      <c r="S617" s="24" cm="1">
        <f t="array" ref="S617">IFERROR(INDEX(Forecast_Capex_Input!P$12:P$286,$Z617),0)</f>
        <v>0</v>
      </c>
      <c r="T617" s="150" t="str" cm="1">
        <f t="array" aca="1" ref="T617" ca="1">IFERROR(INDEX(General!$K$91:$K$110,$AC617),NA)</f>
        <v>N/A</v>
      </c>
      <c r="U617" s="43" cm="1">
        <f t="array" aca="1" ref="U617" ca="1">IFERROR(
IF($F617=General!$E$25,INDEX(Forecast_Capex_Input!S$12:S$286,$Z617),
INDEX(Forecast_Capex_Input!T$12:T$286,$Z617)),0)</f>
        <v>0</v>
      </c>
      <c r="V617" s="82" t="b">
        <f>IFERROR(INDEX(Overheads!$T$19:$T$26,MATCH($I617,Overheads!$E$19:$E$26,0)),FALSE)</f>
        <v>0</v>
      </c>
      <c r="W617" s="209" cm="1">
        <f t="array" ref="W617">IFERROR(
INDEX(Forecast_Capex_Input!CN$12:CN$286,$Z617),0)</f>
        <v>0</v>
      </c>
      <c r="X617" s="209">
        <f>IFERROR(
MATCH($W617,General!$L$39:$S$39,0),1)</f>
        <v>1</v>
      </c>
      <c r="Z617" s="28" t="str">
        <f>IFERROR(
IF(MATCH($C617,Forecast_Capex_Input!$CI$12:$CI$286,1)+1&gt;MAX(Forecast_Capex_Input!$C$12:$C$286),NA,
MATCH($C617,Forecast_Capex_Input!$CI$12:$CI$286,1)+1),1)</f>
        <v>N/A</v>
      </c>
      <c r="AA617" s="28" t="str" cm="1">
        <f t="array" aca="1" ref="AA617" ca="1">IFERROR(
IF(Z616&lt;&gt;Z617,1,
IF(COUNTIF(OFFSET(AA616,0,0,-INDEX(Forecast_Capex_Input!$CG$12:$CG$286,$Z617)),AA616)=INDEX(Forecast_Capex_Input!$CG$12:$CG$286,$Z617),AA616+1,AA616)),NA)</f>
        <v>N/A</v>
      </c>
      <c r="AB617" s="28" t="str" cm="1">
        <f t="array" ref="AB617">IFERROR($C617-IF($Z617=1,1,INDEX(Forecast_Capex_Input!$CI$12:$CI$286,$Z617-1))+1,NA)</f>
        <v>N/A</v>
      </c>
      <c r="AC617" s="28" t="str" cm="1">
        <f t="array" aca="1" ref="AC617" ca="1">IFERROR(IF(AA617=1,
INDEX(Forecast_Capex_Input!$AI$10:$BB$10,SMALL(IF(INDEX(Forecast_Capex_Input!$AI$12:$BB$286,$Z617,0)&gt;0,COLUMN(Forecast_Capex_Input!$AI$10:$BB$10)-COLUMN(Forecast_Capex_Input!$AI$12)+1),ROWS(OFFSET(AC616,0,0,-$AB617)))),
OFFSET(AC616,-INDEX(Forecast_Capex_Input!$CG$12:$CG$286,$Z617)+1,0)),NA)</f>
        <v>N/A</v>
      </c>
      <c r="AD617" s="28" t="str">
        <f t="shared" ca="1" si="57"/>
        <v>N/A</v>
      </c>
      <c r="AE617" s="82" t="b">
        <f t="shared" si="61"/>
        <v>0</v>
      </c>
      <c r="AF617" s="78" t="b">
        <v>0</v>
      </c>
      <c r="AG617" s="82" t="b">
        <f t="shared" si="58"/>
        <v>1</v>
      </c>
      <c r="AI617" s="55">
        <v>0</v>
      </c>
      <c r="AJ617" s="55">
        <v>0</v>
      </c>
      <c r="AK617" s="55">
        <v>0</v>
      </c>
      <c r="AL617" s="55">
        <v>0</v>
      </c>
      <c r="AM617" s="55">
        <v>0</v>
      </c>
      <c r="AN617" s="135">
        <v>0</v>
      </c>
      <c r="AP617" s="55">
        <v>0</v>
      </c>
      <c r="AQ617" s="55">
        <v>0</v>
      </c>
      <c r="AR617" s="55">
        <v>0</v>
      </c>
      <c r="AS617" s="55">
        <v>0</v>
      </c>
      <c r="AT617" s="55">
        <v>0</v>
      </c>
      <c r="AU617" s="135">
        <v>0</v>
      </c>
      <c r="AW617" s="55">
        <v>0</v>
      </c>
      <c r="AX617" s="55">
        <v>0</v>
      </c>
      <c r="AY617" s="55">
        <v>0</v>
      </c>
      <c r="AZ617" s="55">
        <v>0</v>
      </c>
      <c r="BA617" s="55">
        <v>0</v>
      </c>
      <c r="BB617" s="135">
        <v>0</v>
      </c>
      <c r="BD617" s="55">
        <v>0</v>
      </c>
      <c r="BE617" s="55">
        <v>0</v>
      </c>
      <c r="BF617" s="55">
        <v>0</v>
      </c>
      <c r="BG617" s="55">
        <v>0</v>
      </c>
      <c r="BH617" s="55">
        <v>0</v>
      </c>
      <c r="BI617" s="135">
        <v>0</v>
      </c>
      <c r="BK617" s="55">
        <v>0</v>
      </c>
      <c r="BL617" s="55">
        <v>0</v>
      </c>
      <c r="BM617" s="55">
        <v>0</v>
      </c>
      <c r="BN617" s="55">
        <v>0</v>
      </c>
      <c r="BO617" s="55">
        <v>0</v>
      </c>
      <c r="BP617" s="135">
        <v>0</v>
      </c>
      <c r="BR617" s="147">
        <v>0</v>
      </c>
      <c r="BS617" s="147">
        <v>0</v>
      </c>
      <c r="BT617" s="147">
        <v>0</v>
      </c>
      <c r="BU617" s="147">
        <v>0</v>
      </c>
      <c r="BV617" s="147">
        <v>0</v>
      </c>
      <c r="BX617" s="55">
        <v>0</v>
      </c>
      <c r="BY617" s="55">
        <v>0</v>
      </c>
      <c r="BZ617" s="55">
        <v>0</v>
      </c>
      <c r="CA617" s="55">
        <v>0</v>
      </c>
      <c r="CB617" s="55">
        <v>0</v>
      </c>
      <c r="CC617" s="135">
        <v>0</v>
      </c>
      <c r="CE617" s="55">
        <v>0</v>
      </c>
      <c r="CF617" s="55">
        <v>0</v>
      </c>
      <c r="CG617" s="55">
        <v>0</v>
      </c>
      <c r="CH617" s="55">
        <v>0</v>
      </c>
      <c r="CI617" s="55">
        <v>0</v>
      </c>
      <c r="CJ617" s="135">
        <v>0</v>
      </c>
      <c r="CL617" s="55">
        <v>0</v>
      </c>
      <c r="CM617" s="55">
        <v>0</v>
      </c>
      <c r="CN617" s="55">
        <v>0</v>
      </c>
      <c r="CO617" s="55">
        <v>0</v>
      </c>
      <c r="CP617" s="55">
        <v>0</v>
      </c>
      <c r="CQ617" s="135">
        <v>0</v>
      </c>
      <c r="CS617" s="67">
        <v>0</v>
      </c>
      <c r="CT617" s="67">
        <v>0</v>
      </c>
      <c r="CU617" s="67">
        <v>0</v>
      </c>
      <c r="CV617" s="67">
        <v>0</v>
      </c>
      <c r="CW617" s="67">
        <v>0</v>
      </c>
      <c r="CX617" s="135">
        <v>0</v>
      </c>
      <c r="CZ617" s="55">
        <v>0</v>
      </c>
      <c r="DA617" s="55">
        <v>0</v>
      </c>
      <c r="DB617" s="55">
        <v>0</v>
      </c>
      <c r="DC617" s="55">
        <v>0</v>
      </c>
      <c r="DD617" s="55">
        <v>0</v>
      </c>
      <c r="DE617" s="135">
        <v>0</v>
      </c>
      <c r="DG617" s="43" t="b" cm="1">
        <f t="array" aca="1" ref="DG617" ca="1">OR($G617=Forecast_Capex_Input!$BF$8:$BF$10)</f>
        <v>0</v>
      </c>
      <c r="DH617" s="43" cm="1">
        <f t="array" aca="1" ref="DH617" ca="1">IFERROR(INDEX(Forecast_Capex_Input!BG$12:BG$286,$Z617)
*(INDEX(Forecast_Capex_Input!$H$12:$H$286,$Z617)=Repex),0)
*$DG617</f>
        <v>0</v>
      </c>
      <c r="DI617" s="43" cm="1">
        <f t="array" aca="1" ref="DI617" ca="1">IFERROR(INDEX(Forecast_Capex_Input!BH$12:BH$286,$Z617)
*(INDEX(Forecast_Capex_Input!$H$12:$H$286,$Z617)=Repex),0)
*$DG617</f>
        <v>0</v>
      </c>
      <c r="DJ617" s="43" cm="1">
        <f t="array" aca="1" ref="DJ617" ca="1">IFERROR(INDEX(Forecast_Capex_Input!BI$12:BI$286,$Z617)
*(INDEX(Forecast_Capex_Input!$H$12:$H$286,$Z617)=Repex),0)
*$DG617</f>
        <v>0</v>
      </c>
      <c r="DK617" s="43" cm="1">
        <f t="array" aca="1" ref="DK617" ca="1">IFERROR(INDEX(Forecast_Capex_Input!BJ$12:BJ$286,$Z617)
*(INDEX(Forecast_Capex_Input!$H$12:$H$286,$Z617)=Repex),0)
*$DG617</f>
        <v>0</v>
      </c>
      <c r="DL617" s="43" cm="1">
        <f t="array" aca="1" ref="DL617" ca="1">IFERROR(INDEX(Forecast_Capex_Input!BK$12:BK$286,$Z617)
*(INDEX(Forecast_Capex_Input!$H$12:$H$286,$Z617)=Repex),0)
*$DG617</f>
        <v>0</v>
      </c>
      <c r="DM617" s="43" cm="1">
        <f t="array" aca="1" ref="DM617" ca="1">IFERROR(INDEX(Forecast_Capex_Input!BL$12:BL$286,$Z617)
*(INDEX(Forecast_Capex_Input!$H$12:$H$286,$Z617)=Repex),0)
*$DG617</f>
        <v>0</v>
      </c>
      <c r="DO617" s="43" t="b" cm="1">
        <f t="array" aca="1" ref="DO617" ca="1">OR($G617=Forecast_Capex_Input!$BN$8:$BN$9)</f>
        <v>0</v>
      </c>
      <c r="DP617" s="43" cm="1">
        <f t="array" aca="1" ref="DP617" ca="1">IFERROR(INDEX(Forecast_Capex_Input!BO$12:BO$286,$Z617)
*(INDEX(Forecast_Capex_Input!$H$12:$H$286,$Z617)=Repex),0)
*$DO617</f>
        <v>0</v>
      </c>
      <c r="DQ617" s="43" cm="1">
        <f t="array" aca="1" ref="DQ617" ca="1">IFERROR(INDEX(Forecast_Capex_Input!BP$12:BP$286,$Z617)
*(INDEX(Forecast_Capex_Input!$H$12:$H$286,$Z617)=Repex),0)
*$DO617</f>
        <v>0</v>
      </c>
      <c r="DR617" s="43" cm="1">
        <f t="array" aca="1" ref="DR617" ca="1">IFERROR(INDEX(Forecast_Capex_Input!BQ$12:BQ$286,$Z617)
*(INDEX(Forecast_Capex_Input!$H$12:$H$286,$Z617)=Repex),0)
*$DO617</f>
        <v>0</v>
      </c>
      <c r="DS617" s="43" cm="1">
        <f t="array" aca="1" ref="DS617" ca="1">IFERROR(INDEX(Forecast_Capex_Input!BR$12:BR$286,$Z617)
*(INDEX(Forecast_Capex_Input!$H$12:$H$286,$Z617)=Repex),0)
*$DO617</f>
        <v>0</v>
      </c>
      <c r="DT617" s="43" cm="1">
        <f t="array" aca="1" ref="DT617" ca="1">IFERROR(INDEX(Forecast_Capex_Input!BS$12:BS$286,$Z617)
*(INDEX(Forecast_Capex_Input!$H$12:$H$286,$Z617)=Repex),0)
*$DO617</f>
        <v>0</v>
      </c>
      <c r="DV617" s="43" t="b" cm="1">
        <f t="array" aca="1" ref="DV617" ca="1">OR($G617=Forecast_Capex_Input!$BU$8:$BU$10)</f>
        <v>0</v>
      </c>
      <c r="DW617" s="43" cm="1">
        <f t="array" aca="1" ref="DW617" ca="1">IFERROR(INDEX(Forecast_Capex_Input!BV$12:BV$286,$Z617)
*(INDEX(Forecast_Capex_Input!$H$12:$H$286,$Z617)=Repex),0)
*$DV617</f>
        <v>0</v>
      </c>
      <c r="DX617" s="43" cm="1">
        <f t="array" aca="1" ref="DX617" ca="1">IFERROR(INDEX(Forecast_Capex_Input!BW$12:BW$286,$Z617)
*(INDEX(Forecast_Capex_Input!$H$12:$H$286,$Z617)=Repex),0)
*$DV617</f>
        <v>0</v>
      </c>
      <c r="DY617" s="43" cm="1">
        <f t="array" aca="1" ref="DY617" ca="1">IFERROR(INDEX(Forecast_Capex_Input!BX$12:BX$286,$Z617)
*(INDEX(Forecast_Capex_Input!$H$12:$H$286,$Z617)=Repex),0)
*$DV617</f>
        <v>0</v>
      </c>
      <c r="DZ617" s="43" cm="1">
        <f t="array" aca="1" ref="DZ617" ca="1">IFERROR(INDEX(Forecast_Capex_Input!BY$12:BY$286,$Z617)
*(INDEX(Forecast_Capex_Input!$H$12:$H$286,$Z617)=Repex),0)
*$DV617</f>
        <v>0</v>
      </c>
      <c r="EA617" s="43" cm="1">
        <f t="array" aca="1" ref="EA617" ca="1">IFERROR(INDEX(Forecast_Capex_Input!BZ$12:BZ$286,$Z617)
*(INDEX(Forecast_Capex_Input!$H$12:$H$286,$Z617)=Repex),0)
*$DV617</f>
        <v>0</v>
      </c>
      <c r="EB617" s="43" cm="1">
        <f t="array" aca="1" ref="EB617" ca="1">IFERROR(INDEX(Forecast_Capex_Input!CA$12:CA$286,$Z617)
*(INDEX(Forecast_Capex_Input!$H$12:$H$286,$Z617)=Repex),0)
*$DV617</f>
        <v>0</v>
      </c>
      <c r="EC617" s="43" cm="1">
        <f t="array" aca="1" ref="EC617" ca="1">IFERROR(INDEX(Forecast_Capex_Input!CB$12:CB$286,$Z617)
*(INDEX(Forecast_Capex_Input!$H$12:$H$286,$Z617)=Repex),0)
*$DV617</f>
        <v>0</v>
      </c>
      <c r="ED617" s="43" cm="1">
        <f t="array" aca="1" ref="ED617" ca="1">IFERROR(INDEX(Forecast_Capex_Input!CC$12:CC$286,$Z617)
*(INDEX(Forecast_Capex_Input!$H$12:$H$286,$Z617)=Repex),0)
*$DV617</f>
        <v>0</v>
      </c>
      <c r="EF617" s="86" t="str">
        <f t="shared" si="59"/>
        <v>N/A</v>
      </c>
      <c r="EG617" s="28" t="str">
        <f>IFERROR(RANK(EF617,EF$11:EF$1010,0)+COUNTIF(EF$11:EF617,EF617)-1,NA)</f>
        <v>N/A</v>
      </c>
    </row>
    <row r="618" spans="3:137" x14ac:dyDescent="0.2">
      <c r="C618" s="28">
        <f t="shared" si="60"/>
        <v>608</v>
      </c>
      <c r="D618" s="9" t="str" cm="1">
        <f t="array" ref="D618">IFERROR(INDEX(Forecast_Capex_Input!$D$12:$D$286,$Z618),NA)</f>
        <v>N/A</v>
      </c>
      <c r="E618" s="24" t="str" cm="1">
        <f t="array" ref="E618">IF($Z618=NA,NA,INDEX(Forecast_Capex_Input!$E$12:$E$286,$Z618))</f>
        <v>N/A</v>
      </c>
      <c r="F618" s="9" t="str" cm="1">
        <f t="array" aca="1" ref="F618" ca="1">IFERROR(INDEX(General!$E$25:$E$26,$AA618),NA)</f>
        <v>N/A</v>
      </c>
      <c r="G618" s="9" t="str" cm="1">
        <f t="array" aca="1" ref="G618" ca="1">IFERROR(INDEX(Forecast_Capex_Input!$AI$11:$BB$11,$AC618),NA)</f>
        <v>N/A</v>
      </c>
      <c r="H618" s="50" t="str" cm="1">
        <f t="array" aca="1" ref="H618" ca="1">IFERROR(INDEX(Forecast_Capex_Input!$AI$12:$BB$286,$Z618,$AC618),NA)</f>
        <v>N/A</v>
      </c>
      <c r="I618" s="150" t="str" cm="1">
        <f t="array" ref="I618">IFERROR(INDEX(Forecast_Capex_Input!$F$12:$F$286,$Z618),NA)</f>
        <v>N/A</v>
      </c>
      <c r="J618" s="150" t="str" cm="1">
        <f t="array" ref="J618">IFERROR(INDEX(Forecast_Capex_Input!G$12:G$286,$Z618),NA)</f>
        <v>N/A</v>
      </c>
      <c r="K618" s="150" t="str" cm="1">
        <f t="array" ref="K618">IFERROR(INDEX(Forecast_Capex_Input!H$12:H$286,$Z618),NA)</f>
        <v>N/A</v>
      </c>
      <c r="L618" s="150" t="str" cm="1">
        <f t="array" ref="L618">IFERROR(INDEX(Forecast_Capex_Input!I$12:I$286,$Z618),NA)</f>
        <v>N/A</v>
      </c>
      <c r="M618" s="150" t="str" cm="1">
        <f t="array" ref="M618">IFERROR(INDEX(Forecast_Capex_Input!J$12:J$286,$Z618),NA)</f>
        <v>N/A</v>
      </c>
      <c r="N618" s="150" t="str" cm="1">
        <f t="array" ref="N618">IFERROR(INDEX(Forecast_Capex_Input!K$12:K$286,$Z618),NA)</f>
        <v>N/A</v>
      </c>
      <c r="O618" s="150" t="str" cm="1">
        <f t="array" ref="O618">IFERROR(INDEX(Forecast_Capex_Input!L$12:L$286,$Z618),NA)</f>
        <v>N/A</v>
      </c>
      <c r="P618" s="150" t="str" cm="1">
        <f t="array" ref="P618">IFERROR(INDEX(Forecast_Capex_Input!M$12:M$286,$Z618),NA)</f>
        <v>N/A</v>
      </c>
      <c r="Q618" s="24" t="str" cm="1">
        <f t="array" ref="Q618">IFERROR(INDEX(Forecast_Capex_Input!N$12:N$286,$Z618),NA)</f>
        <v>N/A</v>
      </c>
      <c r="R618" s="190" cm="1">
        <f t="array" ref="R618">IFERROR(INDEX(Forecast_Capex_Input!O$12:O$286,$Z618),0)</f>
        <v>0</v>
      </c>
      <c r="S618" s="24" cm="1">
        <f t="array" ref="S618">IFERROR(INDEX(Forecast_Capex_Input!P$12:P$286,$Z618),0)</f>
        <v>0</v>
      </c>
      <c r="T618" s="150" t="str" cm="1">
        <f t="array" aca="1" ref="T618" ca="1">IFERROR(INDEX(General!$K$91:$K$110,$AC618),NA)</f>
        <v>N/A</v>
      </c>
      <c r="U618" s="43" cm="1">
        <f t="array" aca="1" ref="U618" ca="1">IFERROR(
IF($F618=General!$E$25,INDEX(Forecast_Capex_Input!S$12:S$286,$Z618),
INDEX(Forecast_Capex_Input!T$12:T$286,$Z618)),0)</f>
        <v>0</v>
      </c>
      <c r="V618" s="82" t="b">
        <f>IFERROR(INDEX(Overheads!$T$19:$T$26,MATCH($I618,Overheads!$E$19:$E$26,0)),FALSE)</f>
        <v>0</v>
      </c>
      <c r="W618" s="209" cm="1">
        <f t="array" ref="W618">IFERROR(
INDEX(Forecast_Capex_Input!CN$12:CN$286,$Z618),0)</f>
        <v>0</v>
      </c>
      <c r="X618" s="209">
        <f>IFERROR(
MATCH($W618,General!$L$39:$S$39,0),1)</f>
        <v>1</v>
      </c>
      <c r="Z618" s="28" t="str">
        <f>IFERROR(
IF(MATCH($C618,Forecast_Capex_Input!$CI$12:$CI$286,1)+1&gt;MAX(Forecast_Capex_Input!$C$12:$C$286),NA,
MATCH($C618,Forecast_Capex_Input!$CI$12:$CI$286,1)+1),1)</f>
        <v>N/A</v>
      </c>
      <c r="AA618" s="28" t="str" cm="1">
        <f t="array" aca="1" ref="AA618" ca="1">IFERROR(
IF(Z617&lt;&gt;Z618,1,
IF(COUNTIF(OFFSET(AA617,0,0,-INDEX(Forecast_Capex_Input!$CG$12:$CG$286,$Z618)),AA617)=INDEX(Forecast_Capex_Input!$CG$12:$CG$286,$Z618),AA617+1,AA617)),NA)</f>
        <v>N/A</v>
      </c>
      <c r="AB618" s="28" t="str" cm="1">
        <f t="array" ref="AB618">IFERROR($C618-IF($Z618=1,1,INDEX(Forecast_Capex_Input!$CI$12:$CI$286,$Z618-1))+1,NA)</f>
        <v>N/A</v>
      </c>
      <c r="AC618" s="28" t="str" cm="1">
        <f t="array" aca="1" ref="AC618" ca="1">IFERROR(IF(AA618=1,
INDEX(Forecast_Capex_Input!$AI$10:$BB$10,SMALL(IF(INDEX(Forecast_Capex_Input!$AI$12:$BB$286,$Z618,0)&gt;0,COLUMN(Forecast_Capex_Input!$AI$10:$BB$10)-COLUMN(Forecast_Capex_Input!$AI$12)+1),ROWS(OFFSET(AC617,0,0,-$AB618)))),
OFFSET(AC617,-INDEX(Forecast_Capex_Input!$CG$12:$CG$286,$Z618)+1,0)),NA)</f>
        <v>N/A</v>
      </c>
      <c r="AD618" s="28" t="str">
        <f t="shared" ca="1" si="57"/>
        <v>N/A</v>
      </c>
      <c r="AE618" s="82" t="b">
        <f t="shared" si="61"/>
        <v>0</v>
      </c>
      <c r="AF618" s="78" t="b">
        <v>0</v>
      </c>
      <c r="AG618" s="82" t="b">
        <f t="shared" si="58"/>
        <v>1</v>
      </c>
      <c r="AI618" s="55">
        <v>0</v>
      </c>
      <c r="AJ618" s="55">
        <v>0</v>
      </c>
      <c r="AK618" s="55">
        <v>0</v>
      </c>
      <c r="AL618" s="55">
        <v>0</v>
      </c>
      <c r="AM618" s="55">
        <v>0</v>
      </c>
      <c r="AN618" s="135">
        <v>0</v>
      </c>
      <c r="AP618" s="55">
        <v>0</v>
      </c>
      <c r="AQ618" s="55">
        <v>0</v>
      </c>
      <c r="AR618" s="55">
        <v>0</v>
      </c>
      <c r="AS618" s="55">
        <v>0</v>
      </c>
      <c r="AT618" s="55">
        <v>0</v>
      </c>
      <c r="AU618" s="135">
        <v>0</v>
      </c>
      <c r="AW618" s="55">
        <v>0</v>
      </c>
      <c r="AX618" s="55">
        <v>0</v>
      </c>
      <c r="AY618" s="55">
        <v>0</v>
      </c>
      <c r="AZ618" s="55">
        <v>0</v>
      </c>
      <c r="BA618" s="55">
        <v>0</v>
      </c>
      <c r="BB618" s="135">
        <v>0</v>
      </c>
      <c r="BD618" s="55">
        <v>0</v>
      </c>
      <c r="BE618" s="55">
        <v>0</v>
      </c>
      <c r="BF618" s="55">
        <v>0</v>
      </c>
      <c r="BG618" s="55">
        <v>0</v>
      </c>
      <c r="BH618" s="55">
        <v>0</v>
      </c>
      <c r="BI618" s="135">
        <v>0</v>
      </c>
      <c r="BK618" s="55">
        <v>0</v>
      </c>
      <c r="BL618" s="55">
        <v>0</v>
      </c>
      <c r="BM618" s="55">
        <v>0</v>
      </c>
      <c r="BN618" s="55">
        <v>0</v>
      </c>
      <c r="BO618" s="55">
        <v>0</v>
      </c>
      <c r="BP618" s="135">
        <v>0</v>
      </c>
      <c r="BR618" s="147">
        <v>0</v>
      </c>
      <c r="BS618" s="147">
        <v>0</v>
      </c>
      <c r="BT618" s="147">
        <v>0</v>
      </c>
      <c r="BU618" s="147">
        <v>0</v>
      </c>
      <c r="BV618" s="147">
        <v>0</v>
      </c>
      <c r="BX618" s="55">
        <v>0</v>
      </c>
      <c r="BY618" s="55">
        <v>0</v>
      </c>
      <c r="BZ618" s="55">
        <v>0</v>
      </c>
      <c r="CA618" s="55">
        <v>0</v>
      </c>
      <c r="CB618" s="55">
        <v>0</v>
      </c>
      <c r="CC618" s="135">
        <v>0</v>
      </c>
      <c r="CE618" s="55">
        <v>0</v>
      </c>
      <c r="CF618" s="55">
        <v>0</v>
      </c>
      <c r="CG618" s="55">
        <v>0</v>
      </c>
      <c r="CH618" s="55">
        <v>0</v>
      </c>
      <c r="CI618" s="55">
        <v>0</v>
      </c>
      <c r="CJ618" s="135">
        <v>0</v>
      </c>
      <c r="CL618" s="55">
        <v>0</v>
      </c>
      <c r="CM618" s="55">
        <v>0</v>
      </c>
      <c r="CN618" s="55">
        <v>0</v>
      </c>
      <c r="CO618" s="55">
        <v>0</v>
      </c>
      <c r="CP618" s="55">
        <v>0</v>
      </c>
      <c r="CQ618" s="135">
        <v>0</v>
      </c>
      <c r="CS618" s="67">
        <v>0</v>
      </c>
      <c r="CT618" s="67">
        <v>0</v>
      </c>
      <c r="CU618" s="67">
        <v>0</v>
      </c>
      <c r="CV618" s="67">
        <v>0</v>
      </c>
      <c r="CW618" s="67">
        <v>0</v>
      </c>
      <c r="CX618" s="135">
        <v>0</v>
      </c>
      <c r="CZ618" s="55">
        <v>0</v>
      </c>
      <c r="DA618" s="55">
        <v>0</v>
      </c>
      <c r="DB618" s="55">
        <v>0</v>
      </c>
      <c r="DC618" s="55">
        <v>0</v>
      </c>
      <c r="DD618" s="55">
        <v>0</v>
      </c>
      <c r="DE618" s="135">
        <v>0</v>
      </c>
      <c r="DG618" s="43" t="b" cm="1">
        <f t="array" aca="1" ref="DG618" ca="1">OR($G618=Forecast_Capex_Input!$BF$8:$BF$10)</f>
        <v>0</v>
      </c>
      <c r="DH618" s="43" cm="1">
        <f t="array" aca="1" ref="DH618" ca="1">IFERROR(INDEX(Forecast_Capex_Input!BG$12:BG$286,$Z618)
*(INDEX(Forecast_Capex_Input!$H$12:$H$286,$Z618)=Repex),0)
*$DG618</f>
        <v>0</v>
      </c>
      <c r="DI618" s="43" cm="1">
        <f t="array" aca="1" ref="DI618" ca="1">IFERROR(INDEX(Forecast_Capex_Input!BH$12:BH$286,$Z618)
*(INDEX(Forecast_Capex_Input!$H$12:$H$286,$Z618)=Repex),0)
*$DG618</f>
        <v>0</v>
      </c>
      <c r="DJ618" s="43" cm="1">
        <f t="array" aca="1" ref="DJ618" ca="1">IFERROR(INDEX(Forecast_Capex_Input!BI$12:BI$286,$Z618)
*(INDEX(Forecast_Capex_Input!$H$12:$H$286,$Z618)=Repex),0)
*$DG618</f>
        <v>0</v>
      </c>
      <c r="DK618" s="43" cm="1">
        <f t="array" aca="1" ref="DK618" ca="1">IFERROR(INDEX(Forecast_Capex_Input!BJ$12:BJ$286,$Z618)
*(INDEX(Forecast_Capex_Input!$H$12:$H$286,$Z618)=Repex),0)
*$DG618</f>
        <v>0</v>
      </c>
      <c r="DL618" s="43" cm="1">
        <f t="array" aca="1" ref="DL618" ca="1">IFERROR(INDEX(Forecast_Capex_Input!BK$12:BK$286,$Z618)
*(INDEX(Forecast_Capex_Input!$H$12:$H$286,$Z618)=Repex),0)
*$DG618</f>
        <v>0</v>
      </c>
      <c r="DM618" s="43" cm="1">
        <f t="array" aca="1" ref="DM618" ca="1">IFERROR(INDEX(Forecast_Capex_Input!BL$12:BL$286,$Z618)
*(INDEX(Forecast_Capex_Input!$H$12:$H$286,$Z618)=Repex),0)
*$DG618</f>
        <v>0</v>
      </c>
      <c r="DO618" s="43" t="b" cm="1">
        <f t="array" aca="1" ref="DO618" ca="1">OR($G618=Forecast_Capex_Input!$BN$8:$BN$9)</f>
        <v>0</v>
      </c>
      <c r="DP618" s="43" cm="1">
        <f t="array" aca="1" ref="DP618" ca="1">IFERROR(INDEX(Forecast_Capex_Input!BO$12:BO$286,$Z618)
*(INDEX(Forecast_Capex_Input!$H$12:$H$286,$Z618)=Repex),0)
*$DO618</f>
        <v>0</v>
      </c>
      <c r="DQ618" s="43" cm="1">
        <f t="array" aca="1" ref="DQ618" ca="1">IFERROR(INDEX(Forecast_Capex_Input!BP$12:BP$286,$Z618)
*(INDEX(Forecast_Capex_Input!$H$12:$H$286,$Z618)=Repex),0)
*$DO618</f>
        <v>0</v>
      </c>
      <c r="DR618" s="43" cm="1">
        <f t="array" aca="1" ref="DR618" ca="1">IFERROR(INDEX(Forecast_Capex_Input!BQ$12:BQ$286,$Z618)
*(INDEX(Forecast_Capex_Input!$H$12:$H$286,$Z618)=Repex),0)
*$DO618</f>
        <v>0</v>
      </c>
      <c r="DS618" s="43" cm="1">
        <f t="array" aca="1" ref="DS618" ca="1">IFERROR(INDEX(Forecast_Capex_Input!BR$12:BR$286,$Z618)
*(INDEX(Forecast_Capex_Input!$H$12:$H$286,$Z618)=Repex),0)
*$DO618</f>
        <v>0</v>
      </c>
      <c r="DT618" s="43" cm="1">
        <f t="array" aca="1" ref="DT618" ca="1">IFERROR(INDEX(Forecast_Capex_Input!BS$12:BS$286,$Z618)
*(INDEX(Forecast_Capex_Input!$H$12:$H$286,$Z618)=Repex),0)
*$DO618</f>
        <v>0</v>
      </c>
      <c r="DV618" s="43" t="b" cm="1">
        <f t="array" aca="1" ref="DV618" ca="1">OR($G618=Forecast_Capex_Input!$BU$8:$BU$10)</f>
        <v>0</v>
      </c>
      <c r="DW618" s="43" cm="1">
        <f t="array" aca="1" ref="DW618" ca="1">IFERROR(INDEX(Forecast_Capex_Input!BV$12:BV$286,$Z618)
*(INDEX(Forecast_Capex_Input!$H$12:$H$286,$Z618)=Repex),0)
*$DV618</f>
        <v>0</v>
      </c>
      <c r="DX618" s="43" cm="1">
        <f t="array" aca="1" ref="DX618" ca="1">IFERROR(INDEX(Forecast_Capex_Input!BW$12:BW$286,$Z618)
*(INDEX(Forecast_Capex_Input!$H$12:$H$286,$Z618)=Repex),0)
*$DV618</f>
        <v>0</v>
      </c>
      <c r="DY618" s="43" cm="1">
        <f t="array" aca="1" ref="DY618" ca="1">IFERROR(INDEX(Forecast_Capex_Input!BX$12:BX$286,$Z618)
*(INDEX(Forecast_Capex_Input!$H$12:$H$286,$Z618)=Repex),0)
*$DV618</f>
        <v>0</v>
      </c>
      <c r="DZ618" s="43" cm="1">
        <f t="array" aca="1" ref="DZ618" ca="1">IFERROR(INDEX(Forecast_Capex_Input!BY$12:BY$286,$Z618)
*(INDEX(Forecast_Capex_Input!$H$12:$H$286,$Z618)=Repex),0)
*$DV618</f>
        <v>0</v>
      </c>
      <c r="EA618" s="43" cm="1">
        <f t="array" aca="1" ref="EA618" ca="1">IFERROR(INDEX(Forecast_Capex_Input!BZ$12:BZ$286,$Z618)
*(INDEX(Forecast_Capex_Input!$H$12:$H$286,$Z618)=Repex),0)
*$DV618</f>
        <v>0</v>
      </c>
      <c r="EB618" s="43" cm="1">
        <f t="array" aca="1" ref="EB618" ca="1">IFERROR(INDEX(Forecast_Capex_Input!CA$12:CA$286,$Z618)
*(INDEX(Forecast_Capex_Input!$H$12:$H$286,$Z618)=Repex),0)
*$DV618</f>
        <v>0</v>
      </c>
      <c r="EC618" s="43" cm="1">
        <f t="array" aca="1" ref="EC618" ca="1">IFERROR(INDEX(Forecast_Capex_Input!CB$12:CB$286,$Z618)
*(INDEX(Forecast_Capex_Input!$H$12:$H$286,$Z618)=Repex),0)
*$DV618</f>
        <v>0</v>
      </c>
      <c r="ED618" s="43" cm="1">
        <f t="array" aca="1" ref="ED618" ca="1">IFERROR(INDEX(Forecast_Capex_Input!CC$12:CC$286,$Z618)
*(INDEX(Forecast_Capex_Input!$H$12:$H$286,$Z618)=Repex),0)
*$DV618</f>
        <v>0</v>
      </c>
      <c r="EF618" s="86" t="str">
        <f t="shared" si="59"/>
        <v>N/A</v>
      </c>
      <c r="EG618" s="28" t="str">
        <f>IFERROR(RANK(EF618,EF$11:EF$1010,0)+COUNTIF(EF$11:EF618,EF618)-1,NA)</f>
        <v>N/A</v>
      </c>
    </row>
    <row r="619" spans="3:137" x14ac:dyDescent="0.2">
      <c r="C619" s="28">
        <f t="shared" si="60"/>
        <v>609</v>
      </c>
      <c r="D619" s="9" t="str" cm="1">
        <f t="array" ref="D619">IFERROR(INDEX(Forecast_Capex_Input!$D$12:$D$286,$Z619),NA)</f>
        <v>N/A</v>
      </c>
      <c r="E619" s="24" t="str" cm="1">
        <f t="array" ref="E619">IF($Z619=NA,NA,INDEX(Forecast_Capex_Input!$E$12:$E$286,$Z619))</f>
        <v>N/A</v>
      </c>
      <c r="F619" s="9" t="str" cm="1">
        <f t="array" aca="1" ref="F619" ca="1">IFERROR(INDEX(General!$E$25:$E$26,$AA619),NA)</f>
        <v>N/A</v>
      </c>
      <c r="G619" s="9" t="str" cm="1">
        <f t="array" aca="1" ref="G619" ca="1">IFERROR(INDEX(Forecast_Capex_Input!$AI$11:$BB$11,$AC619),NA)</f>
        <v>N/A</v>
      </c>
      <c r="H619" s="50" t="str" cm="1">
        <f t="array" aca="1" ref="H619" ca="1">IFERROR(INDEX(Forecast_Capex_Input!$AI$12:$BB$286,$Z619,$AC619),NA)</f>
        <v>N/A</v>
      </c>
      <c r="I619" s="150" t="str" cm="1">
        <f t="array" ref="I619">IFERROR(INDEX(Forecast_Capex_Input!$F$12:$F$286,$Z619),NA)</f>
        <v>N/A</v>
      </c>
      <c r="J619" s="150" t="str" cm="1">
        <f t="array" ref="J619">IFERROR(INDEX(Forecast_Capex_Input!G$12:G$286,$Z619),NA)</f>
        <v>N/A</v>
      </c>
      <c r="K619" s="150" t="str" cm="1">
        <f t="array" ref="K619">IFERROR(INDEX(Forecast_Capex_Input!H$12:H$286,$Z619),NA)</f>
        <v>N/A</v>
      </c>
      <c r="L619" s="150" t="str" cm="1">
        <f t="array" ref="L619">IFERROR(INDEX(Forecast_Capex_Input!I$12:I$286,$Z619),NA)</f>
        <v>N/A</v>
      </c>
      <c r="M619" s="150" t="str" cm="1">
        <f t="array" ref="M619">IFERROR(INDEX(Forecast_Capex_Input!J$12:J$286,$Z619),NA)</f>
        <v>N/A</v>
      </c>
      <c r="N619" s="150" t="str" cm="1">
        <f t="array" ref="N619">IFERROR(INDEX(Forecast_Capex_Input!K$12:K$286,$Z619),NA)</f>
        <v>N/A</v>
      </c>
      <c r="O619" s="150" t="str" cm="1">
        <f t="array" ref="O619">IFERROR(INDEX(Forecast_Capex_Input!L$12:L$286,$Z619),NA)</f>
        <v>N/A</v>
      </c>
      <c r="P619" s="150" t="str" cm="1">
        <f t="array" ref="P619">IFERROR(INDEX(Forecast_Capex_Input!M$12:M$286,$Z619),NA)</f>
        <v>N/A</v>
      </c>
      <c r="Q619" s="24" t="str" cm="1">
        <f t="array" ref="Q619">IFERROR(INDEX(Forecast_Capex_Input!N$12:N$286,$Z619),NA)</f>
        <v>N/A</v>
      </c>
      <c r="R619" s="190" cm="1">
        <f t="array" ref="R619">IFERROR(INDEX(Forecast_Capex_Input!O$12:O$286,$Z619),0)</f>
        <v>0</v>
      </c>
      <c r="S619" s="24" cm="1">
        <f t="array" ref="S619">IFERROR(INDEX(Forecast_Capex_Input!P$12:P$286,$Z619),0)</f>
        <v>0</v>
      </c>
      <c r="T619" s="150" t="str" cm="1">
        <f t="array" aca="1" ref="T619" ca="1">IFERROR(INDEX(General!$K$91:$K$110,$AC619),NA)</f>
        <v>N/A</v>
      </c>
      <c r="U619" s="43" cm="1">
        <f t="array" aca="1" ref="U619" ca="1">IFERROR(
IF($F619=General!$E$25,INDEX(Forecast_Capex_Input!S$12:S$286,$Z619),
INDEX(Forecast_Capex_Input!T$12:T$286,$Z619)),0)</f>
        <v>0</v>
      </c>
      <c r="V619" s="82" t="b">
        <f>IFERROR(INDEX(Overheads!$T$19:$T$26,MATCH($I619,Overheads!$E$19:$E$26,0)),FALSE)</f>
        <v>0</v>
      </c>
      <c r="W619" s="209" cm="1">
        <f t="array" ref="W619">IFERROR(
INDEX(Forecast_Capex_Input!CN$12:CN$286,$Z619),0)</f>
        <v>0</v>
      </c>
      <c r="X619" s="209">
        <f>IFERROR(
MATCH($W619,General!$L$39:$S$39,0),1)</f>
        <v>1</v>
      </c>
      <c r="Z619" s="28" t="str">
        <f>IFERROR(
IF(MATCH($C619,Forecast_Capex_Input!$CI$12:$CI$286,1)+1&gt;MAX(Forecast_Capex_Input!$C$12:$C$286),NA,
MATCH($C619,Forecast_Capex_Input!$CI$12:$CI$286,1)+1),1)</f>
        <v>N/A</v>
      </c>
      <c r="AA619" s="28" t="str" cm="1">
        <f t="array" aca="1" ref="AA619" ca="1">IFERROR(
IF(Z618&lt;&gt;Z619,1,
IF(COUNTIF(OFFSET(AA618,0,0,-INDEX(Forecast_Capex_Input!$CG$12:$CG$286,$Z619)),AA618)=INDEX(Forecast_Capex_Input!$CG$12:$CG$286,$Z619),AA618+1,AA618)),NA)</f>
        <v>N/A</v>
      </c>
      <c r="AB619" s="28" t="str" cm="1">
        <f t="array" ref="AB619">IFERROR($C619-IF($Z619=1,1,INDEX(Forecast_Capex_Input!$CI$12:$CI$286,$Z619-1))+1,NA)</f>
        <v>N/A</v>
      </c>
      <c r="AC619" s="28" t="str" cm="1">
        <f t="array" aca="1" ref="AC619" ca="1">IFERROR(IF(AA619=1,
INDEX(Forecast_Capex_Input!$AI$10:$BB$10,SMALL(IF(INDEX(Forecast_Capex_Input!$AI$12:$BB$286,$Z619,0)&gt;0,COLUMN(Forecast_Capex_Input!$AI$10:$BB$10)-COLUMN(Forecast_Capex_Input!$AI$12)+1),ROWS(OFFSET(AC618,0,0,-$AB619)))),
OFFSET(AC618,-INDEX(Forecast_Capex_Input!$CG$12:$CG$286,$Z619)+1,0)),NA)</f>
        <v>N/A</v>
      </c>
      <c r="AD619" s="28" t="str">
        <f t="shared" ca="1" si="57"/>
        <v>N/A</v>
      </c>
      <c r="AE619" s="82" t="b">
        <f t="shared" si="61"/>
        <v>0</v>
      </c>
      <c r="AF619" s="78" t="b">
        <v>0</v>
      </c>
      <c r="AG619" s="82" t="b">
        <f t="shared" si="58"/>
        <v>1</v>
      </c>
      <c r="AI619" s="55">
        <v>0</v>
      </c>
      <c r="AJ619" s="55">
        <v>0</v>
      </c>
      <c r="AK619" s="55">
        <v>0</v>
      </c>
      <c r="AL619" s="55">
        <v>0</v>
      </c>
      <c r="AM619" s="55">
        <v>0</v>
      </c>
      <c r="AN619" s="135">
        <v>0</v>
      </c>
      <c r="AP619" s="55">
        <v>0</v>
      </c>
      <c r="AQ619" s="55">
        <v>0</v>
      </c>
      <c r="AR619" s="55">
        <v>0</v>
      </c>
      <c r="AS619" s="55">
        <v>0</v>
      </c>
      <c r="AT619" s="55">
        <v>0</v>
      </c>
      <c r="AU619" s="135">
        <v>0</v>
      </c>
      <c r="AW619" s="55">
        <v>0</v>
      </c>
      <c r="AX619" s="55">
        <v>0</v>
      </c>
      <c r="AY619" s="55">
        <v>0</v>
      </c>
      <c r="AZ619" s="55">
        <v>0</v>
      </c>
      <c r="BA619" s="55">
        <v>0</v>
      </c>
      <c r="BB619" s="135">
        <v>0</v>
      </c>
      <c r="BD619" s="55">
        <v>0</v>
      </c>
      <c r="BE619" s="55">
        <v>0</v>
      </c>
      <c r="BF619" s="55">
        <v>0</v>
      </c>
      <c r="BG619" s="55">
        <v>0</v>
      </c>
      <c r="BH619" s="55">
        <v>0</v>
      </c>
      <c r="BI619" s="135">
        <v>0</v>
      </c>
      <c r="BK619" s="55">
        <v>0</v>
      </c>
      <c r="BL619" s="55">
        <v>0</v>
      </c>
      <c r="BM619" s="55">
        <v>0</v>
      </c>
      <c r="BN619" s="55">
        <v>0</v>
      </c>
      <c r="BO619" s="55">
        <v>0</v>
      </c>
      <c r="BP619" s="135">
        <v>0</v>
      </c>
      <c r="BR619" s="147">
        <v>0</v>
      </c>
      <c r="BS619" s="147">
        <v>0</v>
      </c>
      <c r="BT619" s="147">
        <v>0</v>
      </c>
      <c r="BU619" s="147">
        <v>0</v>
      </c>
      <c r="BV619" s="147">
        <v>0</v>
      </c>
      <c r="BX619" s="55">
        <v>0</v>
      </c>
      <c r="BY619" s="55">
        <v>0</v>
      </c>
      <c r="BZ619" s="55">
        <v>0</v>
      </c>
      <c r="CA619" s="55">
        <v>0</v>
      </c>
      <c r="CB619" s="55">
        <v>0</v>
      </c>
      <c r="CC619" s="135">
        <v>0</v>
      </c>
      <c r="CE619" s="55">
        <v>0</v>
      </c>
      <c r="CF619" s="55">
        <v>0</v>
      </c>
      <c r="CG619" s="55">
        <v>0</v>
      </c>
      <c r="CH619" s="55">
        <v>0</v>
      </c>
      <c r="CI619" s="55">
        <v>0</v>
      </c>
      <c r="CJ619" s="135">
        <v>0</v>
      </c>
      <c r="CL619" s="55">
        <v>0</v>
      </c>
      <c r="CM619" s="55">
        <v>0</v>
      </c>
      <c r="CN619" s="55">
        <v>0</v>
      </c>
      <c r="CO619" s="55">
        <v>0</v>
      </c>
      <c r="CP619" s="55">
        <v>0</v>
      </c>
      <c r="CQ619" s="135">
        <v>0</v>
      </c>
      <c r="CS619" s="67">
        <v>0</v>
      </c>
      <c r="CT619" s="67">
        <v>0</v>
      </c>
      <c r="CU619" s="67">
        <v>0</v>
      </c>
      <c r="CV619" s="67">
        <v>0</v>
      </c>
      <c r="CW619" s="67">
        <v>0</v>
      </c>
      <c r="CX619" s="135">
        <v>0</v>
      </c>
      <c r="CZ619" s="55">
        <v>0</v>
      </c>
      <c r="DA619" s="55">
        <v>0</v>
      </c>
      <c r="DB619" s="55">
        <v>0</v>
      </c>
      <c r="DC619" s="55">
        <v>0</v>
      </c>
      <c r="DD619" s="55">
        <v>0</v>
      </c>
      <c r="DE619" s="135">
        <v>0</v>
      </c>
      <c r="DG619" s="43" t="b" cm="1">
        <f t="array" aca="1" ref="DG619" ca="1">OR($G619=Forecast_Capex_Input!$BF$8:$BF$10)</f>
        <v>0</v>
      </c>
      <c r="DH619" s="43" cm="1">
        <f t="array" aca="1" ref="DH619" ca="1">IFERROR(INDEX(Forecast_Capex_Input!BG$12:BG$286,$Z619)
*(INDEX(Forecast_Capex_Input!$H$12:$H$286,$Z619)=Repex),0)
*$DG619</f>
        <v>0</v>
      </c>
      <c r="DI619" s="43" cm="1">
        <f t="array" aca="1" ref="DI619" ca="1">IFERROR(INDEX(Forecast_Capex_Input!BH$12:BH$286,$Z619)
*(INDEX(Forecast_Capex_Input!$H$12:$H$286,$Z619)=Repex),0)
*$DG619</f>
        <v>0</v>
      </c>
      <c r="DJ619" s="43" cm="1">
        <f t="array" aca="1" ref="DJ619" ca="1">IFERROR(INDEX(Forecast_Capex_Input!BI$12:BI$286,$Z619)
*(INDEX(Forecast_Capex_Input!$H$12:$H$286,$Z619)=Repex),0)
*$DG619</f>
        <v>0</v>
      </c>
      <c r="DK619" s="43" cm="1">
        <f t="array" aca="1" ref="DK619" ca="1">IFERROR(INDEX(Forecast_Capex_Input!BJ$12:BJ$286,$Z619)
*(INDEX(Forecast_Capex_Input!$H$12:$H$286,$Z619)=Repex),0)
*$DG619</f>
        <v>0</v>
      </c>
      <c r="DL619" s="43" cm="1">
        <f t="array" aca="1" ref="DL619" ca="1">IFERROR(INDEX(Forecast_Capex_Input!BK$12:BK$286,$Z619)
*(INDEX(Forecast_Capex_Input!$H$12:$H$286,$Z619)=Repex),0)
*$DG619</f>
        <v>0</v>
      </c>
      <c r="DM619" s="43" cm="1">
        <f t="array" aca="1" ref="DM619" ca="1">IFERROR(INDEX(Forecast_Capex_Input!BL$12:BL$286,$Z619)
*(INDEX(Forecast_Capex_Input!$H$12:$H$286,$Z619)=Repex),0)
*$DG619</f>
        <v>0</v>
      </c>
      <c r="DO619" s="43" t="b" cm="1">
        <f t="array" aca="1" ref="DO619" ca="1">OR($G619=Forecast_Capex_Input!$BN$8:$BN$9)</f>
        <v>0</v>
      </c>
      <c r="DP619" s="43" cm="1">
        <f t="array" aca="1" ref="DP619" ca="1">IFERROR(INDEX(Forecast_Capex_Input!BO$12:BO$286,$Z619)
*(INDEX(Forecast_Capex_Input!$H$12:$H$286,$Z619)=Repex),0)
*$DO619</f>
        <v>0</v>
      </c>
      <c r="DQ619" s="43" cm="1">
        <f t="array" aca="1" ref="DQ619" ca="1">IFERROR(INDEX(Forecast_Capex_Input!BP$12:BP$286,$Z619)
*(INDEX(Forecast_Capex_Input!$H$12:$H$286,$Z619)=Repex),0)
*$DO619</f>
        <v>0</v>
      </c>
      <c r="DR619" s="43" cm="1">
        <f t="array" aca="1" ref="DR619" ca="1">IFERROR(INDEX(Forecast_Capex_Input!BQ$12:BQ$286,$Z619)
*(INDEX(Forecast_Capex_Input!$H$12:$H$286,$Z619)=Repex),0)
*$DO619</f>
        <v>0</v>
      </c>
      <c r="DS619" s="43" cm="1">
        <f t="array" aca="1" ref="DS619" ca="1">IFERROR(INDEX(Forecast_Capex_Input!BR$12:BR$286,$Z619)
*(INDEX(Forecast_Capex_Input!$H$12:$H$286,$Z619)=Repex),0)
*$DO619</f>
        <v>0</v>
      </c>
      <c r="DT619" s="43" cm="1">
        <f t="array" aca="1" ref="DT619" ca="1">IFERROR(INDEX(Forecast_Capex_Input!BS$12:BS$286,$Z619)
*(INDEX(Forecast_Capex_Input!$H$12:$H$286,$Z619)=Repex),0)
*$DO619</f>
        <v>0</v>
      </c>
      <c r="DV619" s="43" t="b" cm="1">
        <f t="array" aca="1" ref="DV619" ca="1">OR($G619=Forecast_Capex_Input!$BU$8:$BU$10)</f>
        <v>0</v>
      </c>
      <c r="DW619" s="43" cm="1">
        <f t="array" aca="1" ref="DW619" ca="1">IFERROR(INDEX(Forecast_Capex_Input!BV$12:BV$286,$Z619)
*(INDEX(Forecast_Capex_Input!$H$12:$H$286,$Z619)=Repex),0)
*$DV619</f>
        <v>0</v>
      </c>
      <c r="DX619" s="43" cm="1">
        <f t="array" aca="1" ref="DX619" ca="1">IFERROR(INDEX(Forecast_Capex_Input!BW$12:BW$286,$Z619)
*(INDEX(Forecast_Capex_Input!$H$12:$H$286,$Z619)=Repex),0)
*$DV619</f>
        <v>0</v>
      </c>
      <c r="DY619" s="43" cm="1">
        <f t="array" aca="1" ref="DY619" ca="1">IFERROR(INDEX(Forecast_Capex_Input!BX$12:BX$286,$Z619)
*(INDEX(Forecast_Capex_Input!$H$12:$H$286,$Z619)=Repex),0)
*$DV619</f>
        <v>0</v>
      </c>
      <c r="DZ619" s="43" cm="1">
        <f t="array" aca="1" ref="DZ619" ca="1">IFERROR(INDEX(Forecast_Capex_Input!BY$12:BY$286,$Z619)
*(INDEX(Forecast_Capex_Input!$H$12:$H$286,$Z619)=Repex),0)
*$DV619</f>
        <v>0</v>
      </c>
      <c r="EA619" s="43" cm="1">
        <f t="array" aca="1" ref="EA619" ca="1">IFERROR(INDEX(Forecast_Capex_Input!BZ$12:BZ$286,$Z619)
*(INDEX(Forecast_Capex_Input!$H$12:$H$286,$Z619)=Repex),0)
*$DV619</f>
        <v>0</v>
      </c>
      <c r="EB619" s="43" cm="1">
        <f t="array" aca="1" ref="EB619" ca="1">IFERROR(INDEX(Forecast_Capex_Input!CA$12:CA$286,$Z619)
*(INDEX(Forecast_Capex_Input!$H$12:$H$286,$Z619)=Repex),0)
*$DV619</f>
        <v>0</v>
      </c>
      <c r="EC619" s="43" cm="1">
        <f t="array" aca="1" ref="EC619" ca="1">IFERROR(INDEX(Forecast_Capex_Input!CB$12:CB$286,$Z619)
*(INDEX(Forecast_Capex_Input!$H$12:$H$286,$Z619)=Repex),0)
*$DV619</f>
        <v>0</v>
      </c>
      <c r="ED619" s="43" cm="1">
        <f t="array" aca="1" ref="ED619" ca="1">IFERROR(INDEX(Forecast_Capex_Input!CC$12:CC$286,$Z619)
*(INDEX(Forecast_Capex_Input!$H$12:$H$286,$Z619)=Repex),0)
*$DV619</f>
        <v>0</v>
      </c>
      <c r="EF619" s="86" t="str">
        <f t="shared" si="59"/>
        <v>N/A</v>
      </c>
      <c r="EG619" s="28" t="str">
        <f>IFERROR(RANK(EF619,EF$11:EF$1010,0)+COUNTIF(EF$11:EF619,EF619)-1,NA)</f>
        <v>N/A</v>
      </c>
    </row>
    <row r="620" spans="3:137" x14ac:dyDescent="0.2">
      <c r="C620" s="28">
        <f t="shared" si="60"/>
        <v>610</v>
      </c>
      <c r="D620" s="9" t="str" cm="1">
        <f t="array" ref="D620">IFERROR(INDEX(Forecast_Capex_Input!$D$12:$D$286,$Z620),NA)</f>
        <v>N/A</v>
      </c>
      <c r="E620" s="24" t="str" cm="1">
        <f t="array" ref="E620">IF($Z620=NA,NA,INDEX(Forecast_Capex_Input!$E$12:$E$286,$Z620))</f>
        <v>N/A</v>
      </c>
      <c r="F620" s="9" t="str" cm="1">
        <f t="array" aca="1" ref="F620" ca="1">IFERROR(INDEX(General!$E$25:$E$26,$AA620),NA)</f>
        <v>N/A</v>
      </c>
      <c r="G620" s="9" t="str" cm="1">
        <f t="array" aca="1" ref="G620" ca="1">IFERROR(INDEX(Forecast_Capex_Input!$AI$11:$BB$11,$AC620),NA)</f>
        <v>N/A</v>
      </c>
      <c r="H620" s="50" t="str" cm="1">
        <f t="array" aca="1" ref="H620" ca="1">IFERROR(INDEX(Forecast_Capex_Input!$AI$12:$BB$286,$Z620,$AC620),NA)</f>
        <v>N/A</v>
      </c>
      <c r="I620" s="150" t="str" cm="1">
        <f t="array" ref="I620">IFERROR(INDEX(Forecast_Capex_Input!$F$12:$F$286,$Z620),NA)</f>
        <v>N/A</v>
      </c>
      <c r="J620" s="150" t="str" cm="1">
        <f t="array" ref="J620">IFERROR(INDEX(Forecast_Capex_Input!G$12:G$286,$Z620),NA)</f>
        <v>N/A</v>
      </c>
      <c r="K620" s="150" t="str" cm="1">
        <f t="array" ref="K620">IFERROR(INDEX(Forecast_Capex_Input!H$12:H$286,$Z620),NA)</f>
        <v>N/A</v>
      </c>
      <c r="L620" s="150" t="str" cm="1">
        <f t="array" ref="L620">IFERROR(INDEX(Forecast_Capex_Input!I$12:I$286,$Z620),NA)</f>
        <v>N/A</v>
      </c>
      <c r="M620" s="150" t="str" cm="1">
        <f t="array" ref="M620">IFERROR(INDEX(Forecast_Capex_Input!J$12:J$286,$Z620),NA)</f>
        <v>N/A</v>
      </c>
      <c r="N620" s="150" t="str" cm="1">
        <f t="array" ref="N620">IFERROR(INDEX(Forecast_Capex_Input!K$12:K$286,$Z620),NA)</f>
        <v>N/A</v>
      </c>
      <c r="O620" s="150" t="str" cm="1">
        <f t="array" ref="O620">IFERROR(INDEX(Forecast_Capex_Input!L$12:L$286,$Z620),NA)</f>
        <v>N/A</v>
      </c>
      <c r="P620" s="150" t="str" cm="1">
        <f t="array" ref="P620">IFERROR(INDEX(Forecast_Capex_Input!M$12:M$286,$Z620),NA)</f>
        <v>N/A</v>
      </c>
      <c r="Q620" s="24" t="str" cm="1">
        <f t="array" ref="Q620">IFERROR(INDEX(Forecast_Capex_Input!N$12:N$286,$Z620),NA)</f>
        <v>N/A</v>
      </c>
      <c r="R620" s="190" cm="1">
        <f t="array" ref="R620">IFERROR(INDEX(Forecast_Capex_Input!O$12:O$286,$Z620),0)</f>
        <v>0</v>
      </c>
      <c r="S620" s="24" cm="1">
        <f t="array" ref="S620">IFERROR(INDEX(Forecast_Capex_Input!P$12:P$286,$Z620),0)</f>
        <v>0</v>
      </c>
      <c r="T620" s="150" t="str" cm="1">
        <f t="array" aca="1" ref="T620" ca="1">IFERROR(INDEX(General!$K$91:$K$110,$AC620),NA)</f>
        <v>N/A</v>
      </c>
      <c r="U620" s="43" cm="1">
        <f t="array" aca="1" ref="U620" ca="1">IFERROR(
IF($F620=General!$E$25,INDEX(Forecast_Capex_Input!S$12:S$286,$Z620),
INDEX(Forecast_Capex_Input!T$12:T$286,$Z620)),0)</f>
        <v>0</v>
      </c>
      <c r="V620" s="82" t="b">
        <f>IFERROR(INDEX(Overheads!$T$19:$T$26,MATCH($I620,Overheads!$E$19:$E$26,0)),FALSE)</f>
        <v>0</v>
      </c>
      <c r="W620" s="209" cm="1">
        <f t="array" ref="W620">IFERROR(
INDEX(Forecast_Capex_Input!CN$12:CN$286,$Z620),0)</f>
        <v>0</v>
      </c>
      <c r="X620" s="209">
        <f>IFERROR(
MATCH($W620,General!$L$39:$S$39,0),1)</f>
        <v>1</v>
      </c>
      <c r="Z620" s="28" t="str">
        <f>IFERROR(
IF(MATCH($C620,Forecast_Capex_Input!$CI$12:$CI$286,1)+1&gt;MAX(Forecast_Capex_Input!$C$12:$C$286),NA,
MATCH($C620,Forecast_Capex_Input!$CI$12:$CI$286,1)+1),1)</f>
        <v>N/A</v>
      </c>
      <c r="AA620" s="28" t="str" cm="1">
        <f t="array" aca="1" ref="AA620" ca="1">IFERROR(
IF(Z619&lt;&gt;Z620,1,
IF(COUNTIF(OFFSET(AA619,0,0,-INDEX(Forecast_Capex_Input!$CG$12:$CG$286,$Z620)),AA619)=INDEX(Forecast_Capex_Input!$CG$12:$CG$286,$Z620),AA619+1,AA619)),NA)</f>
        <v>N/A</v>
      </c>
      <c r="AB620" s="28" t="str" cm="1">
        <f t="array" ref="AB620">IFERROR($C620-IF($Z620=1,1,INDEX(Forecast_Capex_Input!$CI$12:$CI$286,$Z620-1))+1,NA)</f>
        <v>N/A</v>
      </c>
      <c r="AC620" s="28" t="str" cm="1">
        <f t="array" aca="1" ref="AC620" ca="1">IFERROR(IF(AA620=1,
INDEX(Forecast_Capex_Input!$AI$10:$BB$10,SMALL(IF(INDEX(Forecast_Capex_Input!$AI$12:$BB$286,$Z620,0)&gt;0,COLUMN(Forecast_Capex_Input!$AI$10:$BB$10)-COLUMN(Forecast_Capex_Input!$AI$12)+1),ROWS(OFFSET(AC619,0,0,-$AB620)))),
OFFSET(AC619,-INDEX(Forecast_Capex_Input!$CG$12:$CG$286,$Z620)+1,0)),NA)</f>
        <v>N/A</v>
      </c>
      <c r="AD620" s="28" t="str">
        <f t="shared" ca="1" si="57"/>
        <v>N/A</v>
      </c>
      <c r="AE620" s="82" t="b">
        <f t="shared" si="61"/>
        <v>0</v>
      </c>
      <c r="AF620" s="78" t="b">
        <v>0</v>
      </c>
      <c r="AG620" s="82" t="b">
        <f t="shared" si="58"/>
        <v>1</v>
      </c>
      <c r="AI620" s="55">
        <v>0</v>
      </c>
      <c r="AJ620" s="55">
        <v>0</v>
      </c>
      <c r="AK620" s="55">
        <v>0</v>
      </c>
      <c r="AL620" s="55">
        <v>0</v>
      </c>
      <c r="AM620" s="55">
        <v>0</v>
      </c>
      <c r="AN620" s="135">
        <v>0</v>
      </c>
      <c r="AP620" s="55">
        <v>0</v>
      </c>
      <c r="AQ620" s="55">
        <v>0</v>
      </c>
      <c r="AR620" s="55">
        <v>0</v>
      </c>
      <c r="AS620" s="55">
        <v>0</v>
      </c>
      <c r="AT620" s="55">
        <v>0</v>
      </c>
      <c r="AU620" s="135">
        <v>0</v>
      </c>
      <c r="AW620" s="55">
        <v>0</v>
      </c>
      <c r="AX620" s="55">
        <v>0</v>
      </c>
      <c r="AY620" s="55">
        <v>0</v>
      </c>
      <c r="AZ620" s="55">
        <v>0</v>
      </c>
      <c r="BA620" s="55">
        <v>0</v>
      </c>
      <c r="BB620" s="135">
        <v>0</v>
      </c>
      <c r="BD620" s="55">
        <v>0</v>
      </c>
      <c r="BE620" s="55">
        <v>0</v>
      </c>
      <c r="BF620" s="55">
        <v>0</v>
      </c>
      <c r="BG620" s="55">
        <v>0</v>
      </c>
      <c r="BH620" s="55">
        <v>0</v>
      </c>
      <c r="BI620" s="135">
        <v>0</v>
      </c>
      <c r="BK620" s="55">
        <v>0</v>
      </c>
      <c r="BL620" s="55">
        <v>0</v>
      </c>
      <c r="BM620" s="55">
        <v>0</v>
      </c>
      <c r="BN620" s="55">
        <v>0</v>
      </c>
      <c r="BO620" s="55">
        <v>0</v>
      </c>
      <c r="BP620" s="135">
        <v>0</v>
      </c>
      <c r="BR620" s="147">
        <v>0</v>
      </c>
      <c r="BS620" s="147">
        <v>0</v>
      </c>
      <c r="BT620" s="147">
        <v>0</v>
      </c>
      <c r="BU620" s="147">
        <v>0</v>
      </c>
      <c r="BV620" s="147">
        <v>0</v>
      </c>
      <c r="BX620" s="55">
        <v>0</v>
      </c>
      <c r="BY620" s="55">
        <v>0</v>
      </c>
      <c r="BZ620" s="55">
        <v>0</v>
      </c>
      <c r="CA620" s="55">
        <v>0</v>
      </c>
      <c r="CB620" s="55">
        <v>0</v>
      </c>
      <c r="CC620" s="135">
        <v>0</v>
      </c>
      <c r="CE620" s="55">
        <v>0</v>
      </c>
      <c r="CF620" s="55">
        <v>0</v>
      </c>
      <c r="CG620" s="55">
        <v>0</v>
      </c>
      <c r="CH620" s="55">
        <v>0</v>
      </c>
      <c r="CI620" s="55">
        <v>0</v>
      </c>
      <c r="CJ620" s="135">
        <v>0</v>
      </c>
      <c r="CL620" s="55">
        <v>0</v>
      </c>
      <c r="CM620" s="55">
        <v>0</v>
      </c>
      <c r="CN620" s="55">
        <v>0</v>
      </c>
      <c r="CO620" s="55">
        <v>0</v>
      </c>
      <c r="CP620" s="55">
        <v>0</v>
      </c>
      <c r="CQ620" s="135">
        <v>0</v>
      </c>
      <c r="CS620" s="67">
        <v>0</v>
      </c>
      <c r="CT620" s="67">
        <v>0</v>
      </c>
      <c r="CU620" s="67">
        <v>0</v>
      </c>
      <c r="CV620" s="67">
        <v>0</v>
      </c>
      <c r="CW620" s="67">
        <v>0</v>
      </c>
      <c r="CX620" s="135">
        <v>0</v>
      </c>
      <c r="CZ620" s="55">
        <v>0</v>
      </c>
      <c r="DA620" s="55">
        <v>0</v>
      </c>
      <c r="DB620" s="55">
        <v>0</v>
      </c>
      <c r="DC620" s="55">
        <v>0</v>
      </c>
      <c r="DD620" s="55">
        <v>0</v>
      </c>
      <c r="DE620" s="135">
        <v>0</v>
      </c>
      <c r="DG620" s="43" t="b" cm="1">
        <f t="array" aca="1" ref="DG620" ca="1">OR($G620=Forecast_Capex_Input!$BF$8:$BF$10)</f>
        <v>0</v>
      </c>
      <c r="DH620" s="43" cm="1">
        <f t="array" aca="1" ref="DH620" ca="1">IFERROR(INDEX(Forecast_Capex_Input!BG$12:BG$286,$Z620)
*(INDEX(Forecast_Capex_Input!$H$12:$H$286,$Z620)=Repex),0)
*$DG620</f>
        <v>0</v>
      </c>
      <c r="DI620" s="43" cm="1">
        <f t="array" aca="1" ref="DI620" ca="1">IFERROR(INDEX(Forecast_Capex_Input!BH$12:BH$286,$Z620)
*(INDEX(Forecast_Capex_Input!$H$12:$H$286,$Z620)=Repex),0)
*$DG620</f>
        <v>0</v>
      </c>
      <c r="DJ620" s="43" cm="1">
        <f t="array" aca="1" ref="DJ620" ca="1">IFERROR(INDEX(Forecast_Capex_Input!BI$12:BI$286,$Z620)
*(INDEX(Forecast_Capex_Input!$H$12:$H$286,$Z620)=Repex),0)
*$DG620</f>
        <v>0</v>
      </c>
      <c r="DK620" s="43" cm="1">
        <f t="array" aca="1" ref="DK620" ca="1">IFERROR(INDEX(Forecast_Capex_Input!BJ$12:BJ$286,$Z620)
*(INDEX(Forecast_Capex_Input!$H$12:$H$286,$Z620)=Repex),0)
*$DG620</f>
        <v>0</v>
      </c>
      <c r="DL620" s="43" cm="1">
        <f t="array" aca="1" ref="DL620" ca="1">IFERROR(INDEX(Forecast_Capex_Input!BK$12:BK$286,$Z620)
*(INDEX(Forecast_Capex_Input!$H$12:$H$286,$Z620)=Repex),0)
*$DG620</f>
        <v>0</v>
      </c>
      <c r="DM620" s="43" cm="1">
        <f t="array" aca="1" ref="DM620" ca="1">IFERROR(INDEX(Forecast_Capex_Input!BL$12:BL$286,$Z620)
*(INDEX(Forecast_Capex_Input!$H$12:$H$286,$Z620)=Repex),0)
*$DG620</f>
        <v>0</v>
      </c>
      <c r="DO620" s="43" t="b" cm="1">
        <f t="array" aca="1" ref="DO620" ca="1">OR($G620=Forecast_Capex_Input!$BN$8:$BN$9)</f>
        <v>0</v>
      </c>
      <c r="DP620" s="43" cm="1">
        <f t="array" aca="1" ref="DP620" ca="1">IFERROR(INDEX(Forecast_Capex_Input!BO$12:BO$286,$Z620)
*(INDEX(Forecast_Capex_Input!$H$12:$H$286,$Z620)=Repex),0)
*$DO620</f>
        <v>0</v>
      </c>
      <c r="DQ620" s="43" cm="1">
        <f t="array" aca="1" ref="DQ620" ca="1">IFERROR(INDEX(Forecast_Capex_Input!BP$12:BP$286,$Z620)
*(INDEX(Forecast_Capex_Input!$H$12:$H$286,$Z620)=Repex),0)
*$DO620</f>
        <v>0</v>
      </c>
      <c r="DR620" s="43" cm="1">
        <f t="array" aca="1" ref="DR620" ca="1">IFERROR(INDEX(Forecast_Capex_Input!BQ$12:BQ$286,$Z620)
*(INDEX(Forecast_Capex_Input!$H$12:$H$286,$Z620)=Repex),0)
*$DO620</f>
        <v>0</v>
      </c>
      <c r="DS620" s="43" cm="1">
        <f t="array" aca="1" ref="DS620" ca="1">IFERROR(INDEX(Forecast_Capex_Input!BR$12:BR$286,$Z620)
*(INDEX(Forecast_Capex_Input!$H$12:$H$286,$Z620)=Repex),0)
*$DO620</f>
        <v>0</v>
      </c>
      <c r="DT620" s="43" cm="1">
        <f t="array" aca="1" ref="DT620" ca="1">IFERROR(INDEX(Forecast_Capex_Input!BS$12:BS$286,$Z620)
*(INDEX(Forecast_Capex_Input!$H$12:$H$286,$Z620)=Repex),0)
*$DO620</f>
        <v>0</v>
      </c>
      <c r="DV620" s="43" t="b" cm="1">
        <f t="array" aca="1" ref="DV620" ca="1">OR($G620=Forecast_Capex_Input!$BU$8:$BU$10)</f>
        <v>0</v>
      </c>
      <c r="DW620" s="43" cm="1">
        <f t="array" aca="1" ref="DW620" ca="1">IFERROR(INDEX(Forecast_Capex_Input!BV$12:BV$286,$Z620)
*(INDEX(Forecast_Capex_Input!$H$12:$H$286,$Z620)=Repex),0)
*$DV620</f>
        <v>0</v>
      </c>
      <c r="DX620" s="43" cm="1">
        <f t="array" aca="1" ref="DX620" ca="1">IFERROR(INDEX(Forecast_Capex_Input!BW$12:BW$286,$Z620)
*(INDEX(Forecast_Capex_Input!$H$12:$H$286,$Z620)=Repex),0)
*$DV620</f>
        <v>0</v>
      </c>
      <c r="DY620" s="43" cm="1">
        <f t="array" aca="1" ref="DY620" ca="1">IFERROR(INDEX(Forecast_Capex_Input!BX$12:BX$286,$Z620)
*(INDEX(Forecast_Capex_Input!$H$12:$H$286,$Z620)=Repex),0)
*$DV620</f>
        <v>0</v>
      </c>
      <c r="DZ620" s="43" cm="1">
        <f t="array" aca="1" ref="DZ620" ca="1">IFERROR(INDEX(Forecast_Capex_Input!BY$12:BY$286,$Z620)
*(INDEX(Forecast_Capex_Input!$H$12:$H$286,$Z620)=Repex),0)
*$DV620</f>
        <v>0</v>
      </c>
      <c r="EA620" s="43" cm="1">
        <f t="array" aca="1" ref="EA620" ca="1">IFERROR(INDEX(Forecast_Capex_Input!BZ$12:BZ$286,$Z620)
*(INDEX(Forecast_Capex_Input!$H$12:$H$286,$Z620)=Repex),0)
*$DV620</f>
        <v>0</v>
      </c>
      <c r="EB620" s="43" cm="1">
        <f t="array" aca="1" ref="EB620" ca="1">IFERROR(INDEX(Forecast_Capex_Input!CA$12:CA$286,$Z620)
*(INDEX(Forecast_Capex_Input!$H$12:$H$286,$Z620)=Repex),0)
*$DV620</f>
        <v>0</v>
      </c>
      <c r="EC620" s="43" cm="1">
        <f t="array" aca="1" ref="EC620" ca="1">IFERROR(INDEX(Forecast_Capex_Input!CB$12:CB$286,$Z620)
*(INDEX(Forecast_Capex_Input!$H$12:$H$286,$Z620)=Repex),0)
*$DV620</f>
        <v>0</v>
      </c>
      <c r="ED620" s="43" cm="1">
        <f t="array" aca="1" ref="ED620" ca="1">IFERROR(INDEX(Forecast_Capex_Input!CC$12:CC$286,$Z620)
*(INDEX(Forecast_Capex_Input!$H$12:$H$286,$Z620)=Repex),0)
*$DV620</f>
        <v>0</v>
      </c>
      <c r="EF620" s="86" t="str">
        <f t="shared" si="59"/>
        <v>N/A</v>
      </c>
      <c r="EG620" s="28" t="str">
        <f>IFERROR(RANK(EF620,EF$11:EF$1010,0)+COUNTIF(EF$11:EF620,EF620)-1,NA)</f>
        <v>N/A</v>
      </c>
    </row>
    <row r="621" spans="3:137" x14ac:dyDescent="0.2">
      <c r="C621" s="28">
        <f t="shared" si="60"/>
        <v>611</v>
      </c>
      <c r="D621" s="9" t="str" cm="1">
        <f t="array" ref="D621">IFERROR(INDEX(Forecast_Capex_Input!$D$12:$D$286,$Z621),NA)</f>
        <v>N/A</v>
      </c>
      <c r="E621" s="24" t="str" cm="1">
        <f t="array" ref="E621">IF($Z621=NA,NA,INDEX(Forecast_Capex_Input!$E$12:$E$286,$Z621))</f>
        <v>N/A</v>
      </c>
      <c r="F621" s="9" t="str" cm="1">
        <f t="array" aca="1" ref="F621" ca="1">IFERROR(INDEX(General!$E$25:$E$26,$AA621),NA)</f>
        <v>N/A</v>
      </c>
      <c r="G621" s="9" t="str" cm="1">
        <f t="array" aca="1" ref="G621" ca="1">IFERROR(INDEX(Forecast_Capex_Input!$AI$11:$BB$11,$AC621),NA)</f>
        <v>N/A</v>
      </c>
      <c r="H621" s="50" t="str" cm="1">
        <f t="array" aca="1" ref="H621" ca="1">IFERROR(INDEX(Forecast_Capex_Input!$AI$12:$BB$286,$Z621,$AC621),NA)</f>
        <v>N/A</v>
      </c>
      <c r="I621" s="150" t="str" cm="1">
        <f t="array" ref="I621">IFERROR(INDEX(Forecast_Capex_Input!$F$12:$F$286,$Z621),NA)</f>
        <v>N/A</v>
      </c>
      <c r="J621" s="150" t="str" cm="1">
        <f t="array" ref="J621">IFERROR(INDEX(Forecast_Capex_Input!G$12:G$286,$Z621),NA)</f>
        <v>N/A</v>
      </c>
      <c r="K621" s="150" t="str" cm="1">
        <f t="array" ref="K621">IFERROR(INDEX(Forecast_Capex_Input!H$12:H$286,$Z621),NA)</f>
        <v>N/A</v>
      </c>
      <c r="L621" s="150" t="str" cm="1">
        <f t="array" ref="L621">IFERROR(INDEX(Forecast_Capex_Input!I$12:I$286,$Z621),NA)</f>
        <v>N/A</v>
      </c>
      <c r="M621" s="150" t="str" cm="1">
        <f t="array" ref="M621">IFERROR(INDEX(Forecast_Capex_Input!J$12:J$286,$Z621),NA)</f>
        <v>N/A</v>
      </c>
      <c r="N621" s="150" t="str" cm="1">
        <f t="array" ref="N621">IFERROR(INDEX(Forecast_Capex_Input!K$12:K$286,$Z621),NA)</f>
        <v>N/A</v>
      </c>
      <c r="O621" s="150" t="str" cm="1">
        <f t="array" ref="O621">IFERROR(INDEX(Forecast_Capex_Input!L$12:L$286,$Z621),NA)</f>
        <v>N/A</v>
      </c>
      <c r="P621" s="150" t="str" cm="1">
        <f t="array" ref="P621">IFERROR(INDEX(Forecast_Capex_Input!M$12:M$286,$Z621),NA)</f>
        <v>N/A</v>
      </c>
      <c r="Q621" s="24" t="str" cm="1">
        <f t="array" ref="Q621">IFERROR(INDEX(Forecast_Capex_Input!N$12:N$286,$Z621),NA)</f>
        <v>N/A</v>
      </c>
      <c r="R621" s="190" cm="1">
        <f t="array" ref="R621">IFERROR(INDEX(Forecast_Capex_Input!O$12:O$286,$Z621),0)</f>
        <v>0</v>
      </c>
      <c r="S621" s="24" cm="1">
        <f t="array" ref="S621">IFERROR(INDEX(Forecast_Capex_Input!P$12:P$286,$Z621),0)</f>
        <v>0</v>
      </c>
      <c r="T621" s="150" t="str" cm="1">
        <f t="array" aca="1" ref="T621" ca="1">IFERROR(INDEX(General!$K$91:$K$110,$AC621),NA)</f>
        <v>N/A</v>
      </c>
      <c r="U621" s="43" cm="1">
        <f t="array" aca="1" ref="U621" ca="1">IFERROR(
IF($F621=General!$E$25,INDEX(Forecast_Capex_Input!S$12:S$286,$Z621),
INDEX(Forecast_Capex_Input!T$12:T$286,$Z621)),0)</f>
        <v>0</v>
      </c>
      <c r="V621" s="82" t="b">
        <f>IFERROR(INDEX(Overheads!$T$19:$T$26,MATCH($I621,Overheads!$E$19:$E$26,0)),FALSE)</f>
        <v>0</v>
      </c>
      <c r="W621" s="209" cm="1">
        <f t="array" ref="W621">IFERROR(
INDEX(Forecast_Capex_Input!CN$12:CN$286,$Z621),0)</f>
        <v>0</v>
      </c>
      <c r="X621" s="209">
        <f>IFERROR(
MATCH($W621,General!$L$39:$S$39,0),1)</f>
        <v>1</v>
      </c>
      <c r="Z621" s="28" t="str">
        <f>IFERROR(
IF(MATCH($C621,Forecast_Capex_Input!$CI$12:$CI$286,1)+1&gt;MAX(Forecast_Capex_Input!$C$12:$C$286),NA,
MATCH($C621,Forecast_Capex_Input!$CI$12:$CI$286,1)+1),1)</f>
        <v>N/A</v>
      </c>
      <c r="AA621" s="28" t="str" cm="1">
        <f t="array" aca="1" ref="AA621" ca="1">IFERROR(
IF(Z620&lt;&gt;Z621,1,
IF(COUNTIF(OFFSET(AA620,0,0,-INDEX(Forecast_Capex_Input!$CG$12:$CG$286,$Z621)),AA620)=INDEX(Forecast_Capex_Input!$CG$12:$CG$286,$Z621),AA620+1,AA620)),NA)</f>
        <v>N/A</v>
      </c>
      <c r="AB621" s="28" t="str" cm="1">
        <f t="array" ref="AB621">IFERROR($C621-IF($Z621=1,1,INDEX(Forecast_Capex_Input!$CI$12:$CI$286,$Z621-1))+1,NA)</f>
        <v>N/A</v>
      </c>
      <c r="AC621" s="28" t="str" cm="1">
        <f t="array" aca="1" ref="AC621" ca="1">IFERROR(IF(AA621=1,
INDEX(Forecast_Capex_Input!$AI$10:$BB$10,SMALL(IF(INDEX(Forecast_Capex_Input!$AI$12:$BB$286,$Z621,0)&gt;0,COLUMN(Forecast_Capex_Input!$AI$10:$BB$10)-COLUMN(Forecast_Capex_Input!$AI$12)+1),ROWS(OFFSET(AC620,0,0,-$AB621)))),
OFFSET(AC620,-INDEX(Forecast_Capex_Input!$CG$12:$CG$286,$Z621)+1,0)),NA)</f>
        <v>N/A</v>
      </c>
      <c r="AD621" s="28" t="str">
        <f t="shared" ca="1" si="57"/>
        <v>N/A</v>
      </c>
      <c r="AE621" s="82" t="b">
        <f t="shared" si="61"/>
        <v>0</v>
      </c>
      <c r="AF621" s="78" t="b">
        <v>0</v>
      </c>
      <c r="AG621" s="82" t="b">
        <f t="shared" si="58"/>
        <v>1</v>
      </c>
      <c r="AI621" s="55">
        <v>0</v>
      </c>
      <c r="AJ621" s="55">
        <v>0</v>
      </c>
      <c r="AK621" s="55">
        <v>0</v>
      </c>
      <c r="AL621" s="55">
        <v>0</v>
      </c>
      <c r="AM621" s="55">
        <v>0</v>
      </c>
      <c r="AN621" s="135">
        <v>0</v>
      </c>
      <c r="AP621" s="55">
        <v>0</v>
      </c>
      <c r="AQ621" s="55">
        <v>0</v>
      </c>
      <c r="AR621" s="55">
        <v>0</v>
      </c>
      <c r="AS621" s="55">
        <v>0</v>
      </c>
      <c r="AT621" s="55">
        <v>0</v>
      </c>
      <c r="AU621" s="135">
        <v>0</v>
      </c>
      <c r="AW621" s="55">
        <v>0</v>
      </c>
      <c r="AX621" s="55">
        <v>0</v>
      </c>
      <c r="AY621" s="55">
        <v>0</v>
      </c>
      <c r="AZ621" s="55">
        <v>0</v>
      </c>
      <c r="BA621" s="55">
        <v>0</v>
      </c>
      <c r="BB621" s="135">
        <v>0</v>
      </c>
      <c r="BD621" s="55">
        <v>0</v>
      </c>
      <c r="BE621" s="55">
        <v>0</v>
      </c>
      <c r="BF621" s="55">
        <v>0</v>
      </c>
      <c r="BG621" s="55">
        <v>0</v>
      </c>
      <c r="BH621" s="55">
        <v>0</v>
      </c>
      <c r="BI621" s="135">
        <v>0</v>
      </c>
      <c r="BK621" s="55">
        <v>0</v>
      </c>
      <c r="BL621" s="55">
        <v>0</v>
      </c>
      <c r="BM621" s="55">
        <v>0</v>
      </c>
      <c r="BN621" s="55">
        <v>0</v>
      </c>
      <c r="BO621" s="55">
        <v>0</v>
      </c>
      <c r="BP621" s="135">
        <v>0</v>
      </c>
      <c r="BR621" s="147">
        <v>0</v>
      </c>
      <c r="BS621" s="147">
        <v>0</v>
      </c>
      <c r="BT621" s="147">
        <v>0</v>
      </c>
      <c r="BU621" s="147">
        <v>0</v>
      </c>
      <c r="BV621" s="147">
        <v>0</v>
      </c>
      <c r="BX621" s="55">
        <v>0</v>
      </c>
      <c r="BY621" s="55">
        <v>0</v>
      </c>
      <c r="BZ621" s="55">
        <v>0</v>
      </c>
      <c r="CA621" s="55">
        <v>0</v>
      </c>
      <c r="CB621" s="55">
        <v>0</v>
      </c>
      <c r="CC621" s="135">
        <v>0</v>
      </c>
      <c r="CE621" s="55">
        <v>0</v>
      </c>
      <c r="CF621" s="55">
        <v>0</v>
      </c>
      <c r="CG621" s="55">
        <v>0</v>
      </c>
      <c r="CH621" s="55">
        <v>0</v>
      </c>
      <c r="CI621" s="55">
        <v>0</v>
      </c>
      <c r="CJ621" s="135">
        <v>0</v>
      </c>
      <c r="CL621" s="55">
        <v>0</v>
      </c>
      <c r="CM621" s="55">
        <v>0</v>
      </c>
      <c r="CN621" s="55">
        <v>0</v>
      </c>
      <c r="CO621" s="55">
        <v>0</v>
      </c>
      <c r="CP621" s="55">
        <v>0</v>
      </c>
      <c r="CQ621" s="135">
        <v>0</v>
      </c>
      <c r="CS621" s="67">
        <v>0</v>
      </c>
      <c r="CT621" s="67">
        <v>0</v>
      </c>
      <c r="CU621" s="67">
        <v>0</v>
      </c>
      <c r="CV621" s="67">
        <v>0</v>
      </c>
      <c r="CW621" s="67">
        <v>0</v>
      </c>
      <c r="CX621" s="135">
        <v>0</v>
      </c>
      <c r="CZ621" s="55">
        <v>0</v>
      </c>
      <c r="DA621" s="55">
        <v>0</v>
      </c>
      <c r="DB621" s="55">
        <v>0</v>
      </c>
      <c r="DC621" s="55">
        <v>0</v>
      </c>
      <c r="DD621" s="55">
        <v>0</v>
      </c>
      <c r="DE621" s="135">
        <v>0</v>
      </c>
      <c r="DG621" s="43" t="b" cm="1">
        <f t="array" aca="1" ref="DG621" ca="1">OR($G621=Forecast_Capex_Input!$BF$8:$BF$10)</f>
        <v>0</v>
      </c>
      <c r="DH621" s="43" cm="1">
        <f t="array" aca="1" ref="DH621" ca="1">IFERROR(INDEX(Forecast_Capex_Input!BG$12:BG$286,$Z621)
*(INDEX(Forecast_Capex_Input!$H$12:$H$286,$Z621)=Repex),0)
*$DG621</f>
        <v>0</v>
      </c>
      <c r="DI621" s="43" cm="1">
        <f t="array" aca="1" ref="DI621" ca="1">IFERROR(INDEX(Forecast_Capex_Input!BH$12:BH$286,$Z621)
*(INDEX(Forecast_Capex_Input!$H$12:$H$286,$Z621)=Repex),0)
*$DG621</f>
        <v>0</v>
      </c>
      <c r="DJ621" s="43" cm="1">
        <f t="array" aca="1" ref="DJ621" ca="1">IFERROR(INDEX(Forecast_Capex_Input!BI$12:BI$286,$Z621)
*(INDEX(Forecast_Capex_Input!$H$12:$H$286,$Z621)=Repex),0)
*$DG621</f>
        <v>0</v>
      </c>
      <c r="DK621" s="43" cm="1">
        <f t="array" aca="1" ref="DK621" ca="1">IFERROR(INDEX(Forecast_Capex_Input!BJ$12:BJ$286,$Z621)
*(INDEX(Forecast_Capex_Input!$H$12:$H$286,$Z621)=Repex),0)
*$DG621</f>
        <v>0</v>
      </c>
      <c r="DL621" s="43" cm="1">
        <f t="array" aca="1" ref="DL621" ca="1">IFERROR(INDEX(Forecast_Capex_Input!BK$12:BK$286,$Z621)
*(INDEX(Forecast_Capex_Input!$H$12:$H$286,$Z621)=Repex),0)
*$DG621</f>
        <v>0</v>
      </c>
      <c r="DM621" s="43" cm="1">
        <f t="array" aca="1" ref="DM621" ca="1">IFERROR(INDEX(Forecast_Capex_Input!BL$12:BL$286,$Z621)
*(INDEX(Forecast_Capex_Input!$H$12:$H$286,$Z621)=Repex),0)
*$DG621</f>
        <v>0</v>
      </c>
      <c r="DO621" s="43" t="b" cm="1">
        <f t="array" aca="1" ref="DO621" ca="1">OR($G621=Forecast_Capex_Input!$BN$8:$BN$9)</f>
        <v>0</v>
      </c>
      <c r="DP621" s="43" cm="1">
        <f t="array" aca="1" ref="DP621" ca="1">IFERROR(INDEX(Forecast_Capex_Input!BO$12:BO$286,$Z621)
*(INDEX(Forecast_Capex_Input!$H$12:$H$286,$Z621)=Repex),0)
*$DO621</f>
        <v>0</v>
      </c>
      <c r="DQ621" s="43" cm="1">
        <f t="array" aca="1" ref="DQ621" ca="1">IFERROR(INDEX(Forecast_Capex_Input!BP$12:BP$286,$Z621)
*(INDEX(Forecast_Capex_Input!$H$12:$H$286,$Z621)=Repex),0)
*$DO621</f>
        <v>0</v>
      </c>
      <c r="DR621" s="43" cm="1">
        <f t="array" aca="1" ref="DR621" ca="1">IFERROR(INDEX(Forecast_Capex_Input!BQ$12:BQ$286,$Z621)
*(INDEX(Forecast_Capex_Input!$H$12:$H$286,$Z621)=Repex),0)
*$DO621</f>
        <v>0</v>
      </c>
      <c r="DS621" s="43" cm="1">
        <f t="array" aca="1" ref="DS621" ca="1">IFERROR(INDEX(Forecast_Capex_Input!BR$12:BR$286,$Z621)
*(INDEX(Forecast_Capex_Input!$H$12:$H$286,$Z621)=Repex),0)
*$DO621</f>
        <v>0</v>
      </c>
      <c r="DT621" s="43" cm="1">
        <f t="array" aca="1" ref="DT621" ca="1">IFERROR(INDEX(Forecast_Capex_Input!BS$12:BS$286,$Z621)
*(INDEX(Forecast_Capex_Input!$H$12:$H$286,$Z621)=Repex),0)
*$DO621</f>
        <v>0</v>
      </c>
      <c r="DV621" s="43" t="b" cm="1">
        <f t="array" aca="1" ref="DV621" ca="1">OR($G621=Forecast_Capex_Input!$BU$8:$BU$10)</f>
        <v>0</v>
      </c>
      <c r="DW621" s="43" cm="1">
        <f t="array" aca="1" ref="DW621" ca="1">IFERROR(INDEX(Forecast_Capex_Input!BV$12:BV$286,$Z621)
*(INDEX(Forecast_Capex_Input!$H$12:$H$286,$Z621)=Repex),0)
*$DV621</f>
        <v>0</v>
      </c>
      <c r="DX621" s="43" cm="1">
        <f t="array" aca="1" ref="DX621" ca="1">IFERROR(INDEX(Forecast_Capex_Input!BW$12:BW$286,$Z621)
*(INDEX(Forecast_Capex_Input!$H$12:$H$286,$Z621)=Repex),0)
*$DV621</f>
        <v>0</v>
      </c>
      <c r="DY621" s="43" cm="1">
        <f t="array" aca="1" ref="DY621" ca="1">IFERROR(INDEX(Forecast_Capex_Input!BX$12:BX$286,$Z621)
*(INDEX(Forecast_Capex_Input!$H$12:$H$286,$Z621)=Repex),0)
*$DV621</f>
        <v>0</v>
      </c>
      <c r="DZ621" s="43" cm="1">
        <f t="array" aca="1" ref="DZ621" ca="1">IFERROR(INDEX(Forecast_Capex_Input!BY$12:BY$286,$Z621)
*(INDEX(Forecast_Capex_Input!$H$12:$H$286,$Z621)=Repex),0)
*$DV621</f>
        <v>0</v>
      </c>
      <c r="EA621" s="43" cm="1">
        <f t="array" aca="1" ref="EA621" ca="1">IFERROR(INDEX(Forecast_Capex_Input!BZ$12:BZ$286,$Z621)
*(INDEX(Forecast_Capex_Input!$H$12:$H$286,$Z621)=Repex),0)
*$DV621</f>
        <v>0</v>
      </c>
      <c r="EB621" s="43" cm="1">
        <f t="array" aca="1" ref="EB621" ca="1">IFERROR(INDEX(Forecast_Capex_Input!CA$12:CA$286,$Z621)
*(INDEX(Forecast_Capex_Input!$H$12:$H$286,$Z621)=Repex),0)
*$DV621</f>
        <v>0</v>
      </c>
      <c r="EC621" s="43" cm="1">
        <f t="array" aca="1" ref="EC621" ca="1">IFERROR(INDEX(Forecast_Capex_Input!CB$12:CB$286,$Z621)
*(INDEX(Forecast_Capex_Input!$H$12:$H$286,$Z621)=Repex),0)
*$DV621</f>
        <v>0</v>
      </c>
      <c r="ED621" s="43" cm="1">
        <f t="array" aca="1" ref="ED621" ca="1">IFERROR(INDEX(Forecast_Capex_Input!CC$12:CC$286,$Z621)
*(INDEX(Forecast_Capex_Input!$H$12:$H$286,$Z621)=Repex),0)
*$DV621</f>
        <v>0</v>
      </c>
      <c r="EF621" s="86" t="str">
        <f t="shared" si="59"/>
        <v>N/A</v>
      </c>
      <c r="EG621" s="28" t="str">
        <f>IFERROR(RANK(EF621,EF$11:EF$1010,0)+COUNTIF(EF$11:EF621,EF621)-1,NA)</f>
        <v>N/A</v>
      </c>
    </row>
    <row r="622" spans="3:137" x14ac:dyDescent="0.2">
      <c r="C622" s="28">
        <f t="shared" si="60"/>
        <v>612</v>
      </c>
      <c r="D622" s="9" t="str" cm="1">
        <f t="array" ref="D622">IFERROR(INDEX(Forecast_Capex_Input!$D$12:$D$286,$Z622),NA)</f>
        <v>N/A</v>
      </c>
      <c r="E622" s="24" t="str" cm="1">
        <f t="array" ref="E622">IF($Z622=NA,NA,INDEX(Forecast_Capex_Input!$E$12:$E$286,$Z622))</f>
        <v>N/A</v>
      </c>
      <c r="F622" s="9" t="str" cm="1">
        <f t="array" aca="1" ref="F622" ca="1">IFERROR(INDEX(General!$E$25:$E$26,$AA622),NA)</f>
        <v>N/A</v>
      </c>
      <c r="G622" s="9" t="str" cm="1">
        <f t="array" aca="1" ref="G622" ca="1">IFERROR(INDEX(Forecast_Capex_Input!$AI$11:$BB$11,$AC622),NA)</f>
        <v>N/A</v>
      </c>
      <c r="H622" s="50" t="str" cm="1">
        <f t="array" aca="1" ref="H622" ca="1">IFERROR(INDEX(Forecast_Capex_Input!$AI$12:$BB$286,$Z622,$AC622),NA)</f>
        <v>N/A</v>
      </c>
      <c r="I622" s="150" t="str" cm="1">
        <f t="array" ref="I622">IFERROR(INDEX(Forecast_Capex_Input!$F$12:$F$286,$Z622),NA)</f>
        <v>N/A</v>
      </c>
      <c r="J622" s="150" t="str" cm="1">
        <f t="array" ref="J622">IFERROR(INDEX(Forecast_Capex_Input!G$12:G$286,$Z622),NA)</f>
        <v>N/A</v>
      </c>
      <c r="K622" s="150" t="str" cm="1">
        <f t="array" ref="K622">IFERROR(INDEX(Forecast_Capex_Input!H$12:H$286,$Z622),NA)</f>
        <v>N/A</v>
      </c>
      <c r="L622" s="150" t="str" cm="1">
        <f t="array" ref="L622">IFERROR(INDEX(Forecast_Capex_Input!I$12:I$286,$Z622),NA)</f>
        <v>N/A</v>
      </c>
      <c r="M622" s="150" t="str" cm="1">
        <f t="array" ref="M622">IFERROR(INDEX(Forecast_Capex_Input!J$12:J$286,$Z622),NA)</f>
        <v>N/A</v>
      </c>
      <c r="N622" s="150" t="str" cm="1">
        <f t="array" ref="N622">IFERROR(INDEX(Forecast_Capex_Input!K$12:K$286,$Z622),NA)</f>
        <v>N/A</v>
      </c>
      <c r="O622" s="150" t="str" cm="1">
        <f t="array" ref="O622">IFERROR(INDEX(Forecast_Capex_Input!L$12:L$286,$Z622),NA)</f>
        <v>N/A</v>
      </c>
      <c r="P622" s="150" t="str" cm="1">
        <f t="array" ref="P622">IFERROR(INDEX(Forecast_Capex_Input!M$12:M$286,$Z622),NA)</f>
        <v>N/A</v>
      </c>
      <c r="Q622" s="24" t="str" cm="1">
        <f t="array" ref="Q622">IFERROR(INDEX(Forecast_Capex_Input!N$12:N$286,$Z622),NA)</f>
        <v>N/A</v>
      </c>
      <c r="R622" s="190" cm="1">
        <f t="array" ref="R622">IFERROR(INDEX(Forecast_Capex_Input!O$12:O$286,$Z622),0)</f>
        <v>0</v>
      </c>
      <c r="S622" s="24" cm="1">
        <f t="array" ref="S622">IFERROR(INDEX(Forecast_Capex_Input!P$12:P$286,$Z622),0)</f>
        <v>0</v>
      </c>
      <c r="T622" s="150" t="str" cm="1">
        <f t="array" aca="1" ref="T622" ca="1">IFERROR(INDEX(General!$K$91:$K$110,$AC622),NA)</f>
        <v>N/A</v>
      </c>
      <c r="U622" s="43" cm="1">
        <f t="array" aca="1" ref="U622" ca="1">IFERROR(
IF($F622=General!$E$25,INDEX(Forecast_Capex_Input!S$12:S$286,$Z622),
INDEX(Forecast_Capex_Input!T$12:T$286,$Z622)),0)</f>
        <v>0</v>
      </c>
      <c r="V622" s="82" t="b">
        <f>IFERROR(INDEX(Overheads!$T$19:$T$26,MATCH($I622,Overheads!$E$19:$E$26,0)),FALSE)</f>
        <v>0</v>
      </c>
      <c r="W622" s="209" cm="1">
        <f t="array" ref="W622">IFERROR(
INDEX(Forecast_Capex_Input!CN$12:CN$286,$Z622),0)</f>
        <v>0</v>
      </c>
      <c r="X622" s="209">
        <f>IFERROR(
MATCH($W622,General!$L$39:$S$39,0),1)</f>
        <v>1</v>
      </c>
      <c r="Z622" s="28" t="str">
        <f>IFERROR(
IF(MATCH($C622,Forecast_Capex_Input!$CI$12:$CI$286,1)+1&gt;MAX(Forecast_Capex_Input!$C$12:$C$286),NA,
MATCH($C622,Forecast_Capex_Input!$CI$12:$CI$286,1)+1),1)</f>
        <v>N/A</v>
      </c>
      <c r="AA622" s="28" t="str" cm="1">
        <f t="array" aca="1" ref="AA622" ca="1">IFERROR(
IF(Z621&lt;&gt;Z622,1,
IF(COUNTIF(OFFSET(AA621,0,0,-INDEX(Forecast_Capex_Input!$CG$12:$CG$286,$Z622)),AA621)=INDEX(Forecast_Capex_Input!$CG$12:$CG$286,$Z622),AA621+1,AA621)),NA)</f>
        <v>N/A</v>
      </c>
      <c r="AB622" s="28" t="str" cm="1">
        <f t="array" ref="AB622">IFERROR($C622-IF($Z622=1,1,INDEX(Forecast_Capex_Input!$CI$12:$CI$286,$Z622-1))+1,NA)</f>
        <v>N/A</v>
      </c>
      <c r="AC622" s="28" t="str" cm="1">
        <f t="array" aca="1" ref="AC622" ca="1">IFERROR(IF(AA622=1,
INDEX(Forecast_Capex_Input!$AI$10:$BB$10,SMALL(IF(INDEX(Forecast_Capex_Input!$AI$12:$BB$286,$Z622,0)&gt;0,COLUMN(Forecast_Capex_Input!$AI$10:$BB$10)-COLUMN(Forecast_Capex_Input!$AI$12)+1),ROWS(OFFSET(AC621,0,0,-$AB622)))),
OFFSET(AC621,-INDEX(Forecast_Capex_Input!$CG$12:$CG$286,$Z622)+1,0)),NA)</f>
        <v>N/A</v>
      </c>
      <c r="AD622" s="28" t="str">
        <f t="shared" ca="1" si="57"/>
        <v>N/A</v>
      </c>
      <c r="AE622" s="82" t="b">
        <f t="shared" si="61"/>
        <v>0</v>
      </c>
      <c r="AF622" s="78" t="b">
        <v>0</v>
      </c>
      <c r="AG622" s="82" t="b">
        <f t="shared" si="58"/>
        <v>1</v>
      </c>
      <c r="AI622" s="55">
        <v>0</v>
      </c>
      <c r="AJ622" s="55">
        <v>0</v>
      </c>
      <c r="AK622" s="55">
        <v>0</v>
      </c>
      <c r="AL622" s="55">
        <v>0</v>
      </c>
      <c r="AM622" s="55">
        <v>0</v>
      </c>
      <c r="AN622" s="135">
        <v>0</v>
      </c>
      <c r="AP622" s="55">
        <v>0</v>
      </c>
      <c r="AQ622" s="55">
        <v>0</v>
      </c>
      <c r="AR622" s="55">
        <v>0</v>
      </c>
      <c r="AS622" s="55">
        <v>0</v>
      </c>
      <c r="AT622" s="55">
        <v>0</v>
      </c>
      <c r="AU622" s="135">
        <v>0</v>
      </c>
      <c r="AW622" s="55">
        <v>0</v>
      </c>
      <c r="AX622" s="55">
        <v>0</v>
      </c>
      <c r="AY622" s="55">
        <v>0</v>
      </c>
      <c r="AZ622" s="55">
        <v>0</v>
      </c>
      <c r="BA622" s="55">
        <v>0</v>
      </c>
      <c r="BB622" s="135">
        <v>0</v>
      </c>
      <c r="BD622" s="55">
        <v>0</v>
      </c>
      <c r="BE622" s="55">
        <v>0</v>
      </c>
      <c r="BF622" s="55">
        <v>0</v>
      </c>
      <c r="BG622" s="55">
        <v>0</v>
      </c>
      <c r="BH622" s="55">
        <v>0</v>
      </c>
      <c r="BI622" s="135">
        <v>0</v>
      </c>
      <c r="BK622" s="55">
        <v>0</v>
      </c>
      <c r="BL622" s="55">
        <v>0</v>
      </c>
      <c r="BM622" s="55">
        <v>0</v>
      </c>
      <c r="BN622" s="55">
        <v>0</v>
      </c>
      <c r="BO622" s="55">
        <v>0</v>
      </c>
      <c r="BP622" s="135">
        <v>0</v>
      </c>
      <c r="BR622" s="147">
        <v>0</v>
      </c>
      <c r="BS622" s="147">
        <v>0</v>
      </c>
      <c r="BT622" s="147">
        <v>0</v>
      </c>
      <c r="BU622" s="147">
        <v>0</v>
      </c>
      <c r="BV622" s="147">
        <v>0</v>
      </c>
      <c r="BX622" s="55">
        <v>0</v>
      </c>
      <c r="BY622" s="55">
        <v>0</v>
      </c>
      <c r="BZ622" s="55">
        <v>0</v>
      </c>
      <c r="CA622" s="55">
        <v>0</v>
      </c>
      <c r="CB622" s="55">
        <v>0</v>
      </c>
      <c r="CC622" s="135">
        <v>0</v>
      </c>
      <c r="CE622" s="55">
        <v>0</v>
      </c>
      <c r="CF622" s="55">
        <v>0</v>
      </c>
      <c r="CG622" s="55">
        <v>0</v>
      </c>
      <c r="CH622" s="55">
        <v>0</v>
      </c>
      <c r="CI622" s="55">
        <v>0</v>
      </c>
      <c r="CJ622" s="135">
        <v>0</v>
      </c>
      <c r="CL622" s="55">
        <v>0</v>
      </c>
      <c r="CM622" s="55">
        <v>0</v>
      </c>
      <c r="CN622" s="55">
        <v>0</v>
      </c>
      <c r="CO622" s="55">
        <v>0</v>
      </c>
      <c r="CP622" s="55">
        <v>0</v>
      </c>
      <c r="CQ622" s="135">
        <v>0</v>
      </c>
      <c r="CS622" s="67">
        <v>0</v>
      </c>
      <c r="CT622" s="67">
        <v>0</v>
      </c>
      <c r="CU622" s="67">
        <v>0</v>
      </c>
      <c r="CV622" s="67">
        <v>0</v>
      </c>
      <c r="CW622" s="67">
        <v>0</v>
      </c>
      <c r="CX622" s="135">
        <v>0</v>
      </c>
      <c r="CZ622" s="55">
        <v>0</v>
      </c>
      <c r="DA622" s="55">
        <v>0</v>
      </c>
      <c r="DB622" s="55">
        <v>0</v>
      </c>
      <c r="DC622" s="55">
        <v>0</v>
      </c>
      <c r="DD622" s="55">
        <v>0</v>
      </c>
      <c r="DE622" s="135">
        <v>0</v>
      </c>
      <c r="DG622" s="43" t="b" cm="1">
        <f t="array" aca="1" ref="DG622" ca="1">OR($G622=Forecast_Capex_Input!$BF$8:$BF$10)</f>
        <v>0</v>
      </c>
      <c r="DH622" s="43" cm="1">
        <f t="array" aca="1" ref="DH622" ca="1">IFERROR(INDEX(Forecast_Capex_Input!BG$12:BG$286,$Z622)
*(INDEX(Forecast_Capex_Input!$H$12:$H$286,$Z622)=Repex),0)
*$DG622</f>
        <v>0</v>
      </c>
      <c r="DI622" s="43" cm="1">
        <f t="array" aca="1" ref="DI622" ca="1">IFERROR(INDEX(Forecast_Capex_Input!BH$12:BH$286,$Z622)
*(INDEX(Forecast_Capex_Input!$H$12:$H$286,$Z622)=Repex),0)
*$DG622</f>
        <v>0</v>
      </c>
      <c r="DJ622" s="43" cm="1">
        <f t="array" aca="1" ref="DJ622" ca="1">IFERROR(INDEX(Forecast_Capex_Input!BI$12:BI$286,$Z622)
*(INDEX(Forecast_Capex_Input!$H$12:$H$286,$Z622)=Repex),0)
*$DG622</f>
        <v>0</v>
      </c>
      <c r="DK622" s="43" cm="1">
        <f t="array" aca="1" ref="DK622" ca="1">IFERROR(INDEX(Forecast_Capex_Input!BJ$12:BJ$286,$Z622)
*(INDEX(Forecast_Capex_Input!$H$12:$H$286,$Z622)=Repex),0)
*$DG622</f>
        <v>0</v>
      </c>
      <c r="DL622" s="43" cm="1">
        <f t="array" aca="1" ref="DL622" ca="1">IFERROR(INDEX(Forecast_Capex_Input!BK$12:BK$286,$Z622)
*(INDEX(Forecast_Capex_Input!$H$12:$H$286,$Z622)=Repex),0)
*$DG622</f>
        <v>0</v>
      </c>
      <c r="DM622" s="43" cm="1">
        <f t="array" aca="1" ref="DM622" ca="1">IFERROR(INDEX(Forecast_Capex_Input!BL$12:BL$286,$Z622)
*(INDEX(Forecast_Capex_Input!$H$12:$H$286,$Z622)=Repex),0)
*$DG622</f>
        <v>0</v>
      </c>
      <c r="DO622" s="43" t="b" cm="1">
        <f t="array" aca="1" ref="DO622" ca="1">OR($G622=Forecast_Capex_Input!$BN$8:$BN$9)</f>
        <v>0</v>
      </c>
      <c r="DP622" s="43" cm="1">
        <f t="array" aca="1" ref="DP622" ca="1">IFERROR(INDEX(Forecast_Capex_Input!BO$12:BO$286,$Z622)
*(INDEX(Forecast_Capex_Input!$H$12:$H$286,$Z622)=Repex),0)
*$DO622</f>
        <v>0</v>
      </c>
      <c r="DQ622" s="43" cm="1">
        <f t="array" aca="1" ref="DQ622" ca="1">IFERROR(INDEX(Forecast_Capex_Input!BP$12:BP$286,$Z622)
*(INDEX(Forecast_Capex_Input!$H$12:$H$286,$Z622)=Repex),0)
*$DO622</f>
        <v>0</v>
      </c>
      <c r="DR622" s="43" cm="1">
        <f t="array" aca="1" ref="DR622" ca="1">IFERROR(INDEX(Forecast_Capex_Input!BQ$12:BQ$286,$Z622)
*(INDEX(Forecast_Capex_Input!$H$12:$H$286,$Z622)=Repex),0)
*$DO622</f>
        <v>0</v>
      </c>
      <c r="DS622" s="43" cm="1">
        <f t="array" aca="1" ref="DS622" ca="1">IFERROR(INDEX(Forecast_Capex_Input!BR$12:BR$286,$Z622)
*(INDEX(Forecast_Capex_Input!$H$12:$H$286,$Z622)=Repex),0)
*$DO622</f>
        <v>0</v>
      </c>
      <c r="DT622" s="43" cm="1">
        <f t="array" aca="1" ref="DT622" ca="1">IFERROR(INDEX(Forecast_Capex_Input!BS$12:BS$286,$Z622)
*(INDEX(Forecast_Capex_Input!$H$12:$H$286,$Z622)=Repex),0)
*$DO622</f>
        <v>0</v>
      </c>
      <c r="DV622" s="43" t="b" cm="1">
        <f t="array" aca="1" ref="DV622" ca="1">OR($G622=Forecast_Capex_Input!$BU$8:$BU$10)</f>
        <v>0</v>
      </c>
      <c r="DW622" s="43" cm="1">
        <f t="array" aca="1" ref="DW622" ca="1">IFERROR(INDEX(Forecast_Capex_Input!BV$12:BV$286,$Z622)
*(INDEX(Forecast_Capex_Input!$H$12:$H$286,$Z622)=Repex),0)
*$DV622</f>
        <v>0</v>
      </c>
      <c r="DX622" s="43" cm="1">
        <f t="array" aca="1" ref="DX622" ca="1">IFERROR(INDEX(Forecast_Capex_Input!BW$12:BW$286,$Z622)
*(INDEX(Forecast_Capex_Input!$H$12:$H$286,$Z622)=Repex),0)
*$DV622</f>
        <v>0</v>
      </c>
      <c r="DY622" s="43" cm="1">
        <f t="array" aca="1" ref="DY622" ca="1">IFERROR(INDEX(Forecast_Capex_Input!BX$12:BX$286,$Z622)
*(INDEX(Forecast_Capex_Input!$H$12:$H$286,$Z622)=Repex),0)
*$DV622</f>
        <v>0</v>
      </c>
      <c r="DZ622" s="43" cm="1">
        <f t="array" aca="1" ref="DZ622" ca="1">IFERROR(INDEX(Forecast_Capex_Input!BY$12:BY$286,$Z622)
*(INDEX(Forecast_Capex_Input!$H$12:$H$286,$Z622)=Repex),0)
*$DV622</f>
        <v>0</v>
      </c>
      <c r="EA622" s="43" cm="1">
        <f t="array" aca="1" ref="EA622" ca="1">IFERROR(INDEX(Forecast_Capex_Input!BZ$12:BZ$286,$Z622)
*(INDEX(Forecast_Capex_Input!$H$12:$H$286,$Z622)=Repex),0)
*$DV622</f>
        <v>0</v>
      </c>
      <c r="EB622" s="43" cm="1">
        <f t="array" aca="1" ref="EB622" ca="1">IFERROR(INDEX(Forecast_Capex_Input!CA$12:CA$286,$Z622)
*(INDEX(Forecast_Capex_Input!$H$12:$H$286,$Z622)=Repex),0)
*$DV622</f>
        <v>0</v>
      </c>
      <c r="EC622" s="43" cm="1">
        <f t="array" aca="1" ref="EC622" ca="1">IFERROR(INDEX(Forecast_Capex_Input!CB$12:CB$286,$Z622)
*(INDEX(Forecast_Capex_Input!$H$12:$H$286,$Z622)=Repex),0)
*$DV622</f>
        <v>0</v>
      </c>
      <c r="ED622" s="43" cm="1">
        <f t="array" aca="1" ref="ED622" ca="1">IFERROR(INDEX(Forecast_Capex_Input!CC$12:CC$286,$Z622)
*(INDEX(Forecast_Capex_Input!$H$12:$H$286,$Z622)=Repex),0)
*$DV622</f>
        <v>0</v>
      </c>
      <c r="EF622" s="86" t="str">
        <f t="shared" si="59"/>
        <v>N/A</v>
      </c>
      <c r="EG622" s="28" t="str">
        <f>IFERROR(RANK(EF622,EF$11:EF$1010,0)+COUNTIF(EF$11:EF622,EF622)-1,NA)</f>
        <v>N/A</v>
      </c>
    </row>
    <row r="623" spans="3:137" x14ac:dyDescent="0.2">
      <c r="C623" s="28">
        <f t="shared" si="60"/>
        <v>613</v>
      </c>
      <c r="D623" s="9" t="str" cm="1">
        <f t="array" ref="D623">IFERROR(INDEX(Forecast_Capex_Input!$D$12:$D$286,$Z623),NA)</f>
        <v>N/A</v>
      </c>
      <c r="E623" s="24" t="str" cm="1">
        <f t="array" ref="E623">IF($Z623=NA,NA,INDEX(Forecast_Capex_Input!$E$12:$E$286,$Z623))</f>
        <v>N/A</v>
      </c>
      <c r="F623" s="9" t="str" cm="1">
        <f t="array" aca="1" ref="F623" ca="1">IFERROR(INDEX(General!$E$25:$E$26,$AA623),NA)</f>
        <v>N/A</v>
      </c>
      <c r="G623" s="9" t="str" cm="1">
        <f t="array" aca="1" ref="G623" ca="1">IFERROR(INDEX(Forecast_Capex_Input!$AI$11:$BB$11,$AC623),NA)</f>
        <v>N/A</v>
      </c>
      <c r="H623" s="50" t="str" cm="1">
        <f t="array" aca="1" ref="H623" ca="1">IFERROR(INDEX(Forecast_Capex_Input!$AI$12:$BB$286,$Z623,$AC623),NA)</f>
        <v>N/A</v>
      </c>
      <c r="I623" s="150" t="str" cm="1">
        <f t="array" ref="I623">IFERROR(INDEX(Forecast_Capex_Input!$F$12:$F$286,$Z623),NA)</f>
        <v>N/A</v>
      </c>
      <c r="J623" s="150" t="str" cm="1">
        <f t="array" ref="J623">IFERROR(INDEX(Forecast_Capex_Input!G$12:G$286,$Z623),NA)</f>
        <v>N/A</v>
      </c>
      <c r="K623" s="150" t="str" cm="1">
        <f t="array" ref="K623">IFERROR(INDEX(Forecast_Capex_Input!H$12:H$286,$Z623),NA)</f>
        <v>N/A</v>
      </c>
      <c r="L623" s="150" t="str" cm="1">
        <f t="array" ref="L623">IFERROR(INDEX(Forecast_Capex_Input!I$12:I$286,$Z623),NA)</f>
        <v>N/A</v>
      </c>
      <c r="M623" s="150" t="str" cm="1">
        <f t="array" ref="M623">IFERROR(INDEX(Forecast_Capex_Input!J$12:J$286,$Z623),NA)</f>
        <v>N/A</v>
      </c>
      <c r="N623" s="150" t="str" cm="1">
        <f t="array" ref="N623">IFERROR(INDEX(Forecast_Capex_Input!K$12:K$286,$Z623),NA)</f>
        <v>N/A</v>
      </c>
      <c r="O623" s="150" t="str" cm="1">
        <f t="array" ref="O623">IFERROR(INDEX(Forecast_Capex_Input!L$12:L$286,$Z623),NA)</f>
        <v>N/A</v>
      </c>
      <c r="P623" s="150" t="str" cm="1">
        <f t="array" ref="P623">IFERROR(INDEX(Forecast_Capex_Input!M$12:M$286,$Z623),NA)</f>
        <v>N/A</v>
      </c>
      <c r="Q623" s="24" t="str" cm="1">
        <f t="array" ref="Q623">IFERROR(INDEX(Forecast_Capex_Input!N$12:N$286,$Z623),NA)</f>
        <v>N/A</v>
      </c>
      <c r="R623" s="190" cm="1">
        <f t="array" ref="R623">IFERROR(INDEX(Forecast_Capex_Input!O$12:O$286,$Z623),0)</f>
        <v>0</v>
      </c>
      <c r="S623" s="24" cm="1">
        <f t="array" ref="S623">IFERROR(INDEX(Forecast_Capex_Input!P$12:P$286,$Z623),0)</f>
        <v>0</v>
      </c>
      <c r="T623" s="150" t="str" cm="1">
        <f t="array" aca="1" ref="T623" ca="1">IFERROR(INDEX(General!$K$91:$K$110,$AC623),NA)</f>
        <v>N/A</v>
      </c>
      <c r="U623" s="43" cm="1">
        <f t="array" aca="1" ref="U623" ca="1">IFERROR(
IF($F623=General!$E$25,INDEX(Forecast_Capex_Input!S$12:S$286,$Z623),
INDEX(Forecast_Capex_Input!T$12:T$286,$Z623)),0)</f>
        <v>0</v>
      </c>
      <c r="V623" s="82" t="b">
        <f>IFERROR(INDEX(Overheads!$T$19:$T$26,MATCH($I623,Overheads!$E$19:$E$26,0)),FALSE)</f>
        <v>0</v>
      </c>
      <c r="W623" s="209" cm="1">
        <f t="array" ref="W623">IFERROR(
INDEX(Forecast_Capex_Input!CN$12:CN$286,$Z623),0)</f>
        <v>0</v>
      </c>
      <c r="X623" s="209">
        <f>IFERROR(
MATCH($W623,General!$L$39:$S$39,0),1)</f>
        <v>1</v>
      </c>
      <c r="Z623" s="28" t="str">
        <f>IFERROR(
IF(MATCH($C623,Forecast_Capex_Input!$CI$12:$CI$286,1)+1&gt;MAX(Forecast_Capex_Input!$C$12:$C$286),NA,
MATCH($C623,Forecast_Capex_Input!$CI$12:$CI$286,1)+1),1)</f>
        <v>N/A</v>
      </c>
      <c r="AA623" s="28" t="str" cm="1">
        <f t="array" aca="1" ref="AA623" ca="1">IFERROR(
IF(Z622&lt;&gt;Z623,1,
IF(COUNTIF(OFFSET(AA622,0,0,-INDEX(Forecast_Capex_Input!$CG$12:$CG$286,$Z623)),AA622)=INDEX(Forecast_Capex_Input!$CG$12:$CG$286,$Z623),AA622+1,AA622)),NA)</f>
        <v>N/A</v>
      </c>
      <c r="AB623" s="28" t="str" cm="1">
        <f t="array" ref="AB623">IFERROR($C623-IF($Z623=1,1,INDEX(Forecast_Capex_Input!$CI$12:$CI$286,$Z623-1))+1,NA)</f>
        <v>N/A</v>
      </c>
      <c r="AC623" s="28" t="str" cm="1">
        <f t="array" aca="1" ref="AC623" ca="1">IFERROR(IF(AA623=1,
INDEX(Forecast_Capex_Input!$AI$10:$BB$10,SMALL(IF(INDEX(Forecast_Capex_Input!$AI$12:$BB$286,$Z623,0)&gt;0,COLUMN(Forecast_Capex_Input!$AI$10:$BB$10)-COLUMN(Forecast_Capex_Input!$AI$12)+1),ROWS(OFFSET(AC622,0,0,-$AB623)))),
OFFSET(AC622,-INDEX(Forecast_Capex_Input!$CG$12:$CG$286,$Z623)+1,0)),NA)</f>
        <v>N/A</v>
      </c>
      <c r="AD623" s="28" t="str">
        <f t="shared" ca="1" si="57"/>
        <v>N/A</v>
      </c>
      <c r="AE623" s="82" t="b">
        <f t="shared" si="61"/>
        <v>0</v>
      </c>
      <c r="AF623" s="78" t="b">
        <v>0</v>
      </c>
      <c r="AG623" s="82" t="b">
        <f t="shared" si="58"/>
        <v>1</v>
      </c>
      <c r="AI623" s="55">
        <v>0</v>
      </c>
      <c r="AJ623" s="55">
        <v>0</v>
      </c>
      <c r="AK623" s="55">
        <v>0</v>
      </c>
      <c r="AL623" s="55">
        <v>0</v>
      </c>
      <c r="AM623" s="55">
        <v>0</v>
      </c>
      <c r="AN623" s="135">
        <v>0</v>
      </c>
      <c r="AP623" s="55">
        <v>0</v>
      </c>
      <c r="AQ623" s="55">
        <v>0</v>
      </c>
      <c r="AR623" s="55">
        <v>0</v>
      </c>
      <c r="AS623" s="55">
        <v>0</v>
      </c>
      <c r="AT623" s="55">
        <v>0</v>
      </c>
      <c r="AU623" s="135">
        <v>0</v>
      </c>
      <c r="AW623" s="55">
        <v>0</v>
      </c>
      <c r="AX623" s="55">
        <v>0</v>
      </c>
      <c r="AY623" s="55">
        <v>0</v>
      </c>
      <c r="AZ623" s="55">
        <v>0</v>
      </c>
      <c r="BA623" s="55">
        <v>0</v>
      </c>
      <c r="BB623" s="135">
        <v>0</v>
      </c>
      <c r="BD623" s="55">
        <v>0</v>
      </c>
      <c r="BE623" s="55">
        <v>0</v>
      </c>
      <c r="BF623" s="55">
        <v>0</v>
      </c>
      <c r="BG623" s="55">
        <v>0</v>
      </c>
      <c r="BH623" s="55">
        <v>0</v>
      </c>
      <c r="BI623" s="135">
        <v>0</v>
      </c>
      <c r="BK623" s="55">
        <v>0</v>
      </c>
      <c r="BL623" s="55">
        <v>0</v>
      </c>
      <c r="BM623" s="55">
        <v>0</v>
      </c>
      <c r="BN623" s="55">
        <v>0</v>
      </c>
      <c r="BO623" s="55">
        <v>0</v>
      </c>
      <c r="BP623" s="135">
        <v>0</v>
      </c>
      <c r="BR623" s="147">
        <v>0</v>
      </c>
      <c r="BS623" s="147">
        <v>0</v>
      </c>
      <c r="BT623" s="147">
        <v>0</v>
      </c>
      <c r="BU623" s="147">
        <v>0</v>
      </c>
      <c r="BV623" s="147">
        <v>0</v>
      </c>
      <c r="BX623" s="55">
        <v>0</v>
      </c>
      <c r="BY623" s="55">
        <v>0</v>
      </c>
      <c r="BZ623" s="55">
        <v>0</v>
      </c>
      <c r="CA623" s="55">
        <v>0</v>
      </c>
      <c r="CB623" s="55">
        <v>0</v>
      </c>
      <c r="CC623" s="135">
        <v>0</v>
      </c>
      <c r="CE623" s="55">
        <v>0</v>
      </c>
      <c r="CF623" s="55">
        <v>0</v>
      </c>
      <c r="CG623" s="55">
        <v>0</v>
      </c>
      <c r="CH623" s="55">
        <v>0</v>
      </c>
      <c r="CI623" s="55">
        <v>0</v>
      </c>
      <c r="CJ623" s="135">
        <v>0</v>
      </c>
      <c r="CL623" s="55">
        <v>0</v>
      </c>
      <c r="CM623" s="55">
        <v>0</v>
      </c>
      <c r="CN623" s="55">
        <v>0</v>
      </c>
      <c r="CO623" s="55">
        <v>0</v>
      </c>
      <c r="CP623" s="55">
        <v>0</v>
      </c>
      <c r="CQ623" s="135">
        <v>0</v>
      </c>
      <c r="CS623" s="67">
        <v>0</v>
      </c>
      <c r="CT623" s="67">
        <v>0</v>
      </c>
      <c r="CU623" s="67">
        <v>0</v>
      </c>
      <c r="CV623" s="67">
        <v>0</v>
      </c>
      <c r="CW623" s="67">
        <v>0</v>
      </c>
      <c r="CX623" s="135">
        <v>0</v>
      </c>
      <c r="CZ623" s="55">
        <v>0</v>
      </c>
      <c r="DA623" s="55">
        <v>0</v>
      </c>
      <c r="DB623" s="55">
        <v>0</v>
      </c>
      <c r="DC623" s="55">
        <v>0</v>
      </c>
      <c r="DD623" s="55">
        <v>0</v>
      </c>
      <c r="DE623" s="135">
        <v>0</v>
      </c>
      <c r="DG623" s="43" t="b" cm="1">
        <f t="array" aca="1" ref="DG623" ca="1">OR($G623=Forecast_Capex_Input!$BF$8:$BF$10)</f>
        <v>0</v>
      </c>
      <c r="DH623" s="43" cm="1">
        <f t="array" aca="1" ref="DH623" ca="1">IFERROR(INDEX(Forecast_Capex_Input!BG$12:BG$286,$Z623)
*(INDEX(Forecast_Capex_Input!$H$12:$H$286,$Z623)=Repex),0)
*$DG623</f>
        <v>0</v>
      </c>
      <c r="DI623" s="43" cm="1">
        <f t="array" aca="1" ref="DI623" ca="1">IFERROR(INDEX(Forecast_Capex_Input!BH$12:BH$286,$Z623)
*(INDEX(Forecast_Capex_Input!$H$12:$H$286,$Z623)=Repex),0)
*$DG623</f>
        <v>0</v>
      </c>
      <c r="DJ623" s="43" cm="1">
        <f t="array" aca="1" ref="DJ623" ca="1">IFERROR(INDEX(Forecast_Capex_Input!BI$12:BI$286,$Z623)
*(INDEX(Forecast_Capex_Input!$H$12:$H$286,$Z623)=Repex),0)
*$DG623</f>
        <v>0</v>
      </c>
      <c r="DK623" s="43" cm="1">
        <f t="array" aca="1" ref="DK623" ca="1">IFERROR(INDEX(Forecast_Capex_Input!BJ$12:BJ$286,$Z623)
*(INDEX(Forecast_Capex_Input!$H$12:$H$286,$Z623)=Repex),0)
*$DG623</f>
        <v>0</v>
      </c>
      <c r="DL623" s="43" cm="1">
        <f t="array" aca="1" ref="DL623" ca="1">IFERROR(INDEX(Forecast_Capex_Input!BK$12:BK$286,$Z623)
*(INDEX(Forecast_Capex_Input!$H$12:$H$286,$Z623)=Repex),0)
*$DG623</f>
        <v>0</v>
      </c>
      <c r="DM623" s="43" cm="1">
        <f t="array" aca="1" ref="DM623" ca="1">IFERROR(INDEX(Forecast_Capex_Input!BL$12:BL$286,$Z623)
*(INDEX(Forecast_Capex_Input!$H$12:$H$286,$Z623)=Repex),0)
*$DG623</f>
        <v>0</v>
      </c>
      <c r="DO623" s="43" t="b" cm="1">
        <f t="array" aca="1" ref="DO623" ca="1">OR($G623=Forecast_Capex_Input!$BN$8:$BN$9)</f>
        <v>0</v>
      </c>
      <c r="DP623" s="43" cm="1">
        <f t="array" aca="1" ref="DP623" ca="1">IFERROR(INDEX(Forecast_Capex_Input!BO$12:BO$286,$Z623)
*(INDEX(Forecast_Capex_Input!$H$12:$H$286,$Z623)=Repex),0)
*$DO623</f>
        <v>0</v>
      </c>
      <c r="DQ623" s="43" cm="1">
        <f t="array" aca="1" ref="DQ623" ca="1">IFERROR(INDEX(Forecast_Capex_Input!BP$12:BP$286,$Z623)
*(INDEX(Forecast_Capex_Input!$H$12:$H$286,$Z623)=Repex),0)
*$DO623</f>
        <v>0</v>
      </c>
      <c r="DR623" s="43" cm="1">
        <f t="array" aca="1" ref="DR623" ca="1">IFERROR(INDEX(Forecast_Capex_Input!BQ$12:BQ$286,$Z623)
*(INDEX(Forecast_Capex_Input!$H$12:$H$286,$Z623)=Repex),0)
*$DO623</f>
        <v>0</v>
      </c>
      <c r="DS623" s="43" cm="1">
        <f t="array" aca="1" ref="DS623" ca="1">IFERROR(INDEX(Forecast_Capex_Input!BR$12:BR$286,$Z623)
*(INDEX(Forecast_Capex_Input!$H$12:$H$286,$Z623)=Repex),0)
*$DO623</f>
        <v>0</v>
      </c>
      <c r="DT623" s="43" cm="1">
        <f t="array" aca="1" ref="DT623" ca="1">IFERROR(INDEX(Forecast_Capex_Input!BS$12:BS$286,$Z623)
*(INDEX(Forecast_Capex_Input!$H$12:$H$286,$Z623)=Repex),0)
*$DO623</f>
        <v>0</v>
      </c>
      <c r="DV623" s="43" t="b" cm="1">
        <f t="array" aca="1" ref="DV623" ca="1">OR($G623=Forecast_Capex_Input!$BU$8:$BU$10)</f>
        <v>0</v>
      </c>
      <c r="DW623" s="43" cm="1">
        <f t="array" aca="1" ref="DW623" ca="1">IFERROR(INDEX(Forecast_Capex_Input!BV$12:BV$286,$Z623)
*(INDEX(Forecast_Capex_Input!$H$12:$H$286,$Z623)=Repex),0)
*$DV623</f>
        <v>0</v>
      </c>
      <c r="DX623" s="43" cm="1">
        <f t="array" aca="1" ref="DX623" ca="1">IFERROR(INDEX(Forecast_Capex_Input!BW$12:BW$286,$Z623)
*(INDEX(Forecast_Capex_Input!$H$12:$H$286,$Z623)=Repex),0)
*$DV623</f>
        <v>0</v>
      </c>
      <c r="DY623" s="43" cm="1">
        <f t="array" aca="1" ref="DY623" ca="1">IFERROR(INDEX(Forecast_Capex_Input!BX$12:BX$286,$Z623)
*(INDEX(Forecast_Capex_Input!$H$12:$H$286,$Z623)=Repex),0)
*$DV623</f>
        <v>0</v>
      </c>
      <c r="DZ623" s="43" cm="1">
        <f t="array" aca="1" ref="DZ623" ca="1">IFERROR(INDEX(Forecast_Capex_Input!BY$12:BY$286,$Z623)
*(INDEX(Forecast_Capex_Input!$H$12:$H$286,$Z623)=Repex),0)
*$DV623</f>
        <v>0</v>
      </c>
      <c r="EA623" s="43" cm="1">
        <f t="array" aca="1" ref="EA623" ca="1">IFERROR(INDEX(Forecast_Capex_Input!BZ$12:BZ$286,$Z623)
*(INDEX(Forecast_Capex_Input!$H$12:$H$286,$Z623)=Repex),0)
*$DV623</f>
        <v>0</v>
      </c>
      <c r="EB623" s="43" cm="1">
        <f t="array" aca="1" ref="EB623" ca="1">IFERROR(INDEX(Forecast_Capex_Input!CA$12:CA$286,$Z623)
*(INDEX(Forecast_Capex_Input!$H$12:$H$286,$Z623)=Repex),0)
*$DV623</f>
        <v>0</v>
      </c>
      <c r="EC623" s="43" cm="1">
        <f t="array" aca="1" ref="EC623" ca="1">IFERROR(INDEX(Forecast_Capex_Input!CB$12:CB$286,$Z623)
*(INDEX(Forecast_Capex_Input!$H$12:$H$286,$Z623)=Repex),0)
*$DV623</f>
        <v>0</v>
      </c>
      <c r="ED623" s="43" cm="1">
        <f t="array" aca="1" ref="ED623" ca="1">IFERROR(INDEX(Forecast_Capex_Input!CC$12:CC$286,$Z623)
*(INDEX(Forecast_Capex_Input!$H$12:$H$286,$Z623)=Repex),0)
*$DV623</f>
        <v>0</v>
      </c>
      <c r="EF623" s="86" t="str">
        <f t="shared" si="59"/>
        <v>N/A</v>
      </c>
      <c r="EG623" s="28" t="str">
        <f>IFERROR(RANK(EF623,EF$11:EF$1010,0)+COUNTIF(EF$11:EF623,EF623)-1,NA)</f>
        <v>N/A</v>
      </c>
    </row>
    <row r="624" spans="3:137" x14ac:dyDescent="0.2">
      <c r="C624" s="28">
        <f t="shared" si="60"/>
        <v>614</v>
      </c>
      <c r="D624" s="9" t="str" cm="1">
        <f t="array" ref="D624">IFERROR(INDEX(Forecast_Capex_Input!$D$12:$D$286,$Z624),NA)</f>
        <v>N/A</v>
      </c>
      <c r="E624" s="24" t="str" cm="1">
        <f t="array" ref="E624">IF($Z624=NA,NA,INDEX(Forecast_Capex_Input!$E$12:$E$286,$Z624))</f>
        <v>N/A</v>
      </c>
      <c r="F624" s="9" t="str" cm="1">
        <f t="array" aca="1" ref="F624" ca="1">IFERROR(INDEX(General!$E$25:$E$26,$AA624),NA)</f>
        <v>N/A</v>
      </c>
      <c r="G624" s="9" t="str" cm="1">
        <f t="array" aca="1" ref="G624" ca="1">IFERROR(INDEX(Forecast_Capex_Input!$AI$11:$BB$11,$AC624),NA)</f>
        <v>N/A</v>
      </c>
      <c r="H624" s="50" t="str" cm="1">
        <f t="array" aca="1" ref="H624" ca="1">IFERROR(INDEX(Forecast_Capex_Input!$AI$12:$BB$286,$Z624,$AC624),NA)</f>
        <v>N/A</v>
      </c>
      <c r="I624" s="150" t="str" cm="1">
        <f t="array" ref="I624">IFERROR(INDEX(Forecast_Capex_Input!$F$12:$F$286,$Z624),NA)</f>
        <v>N/A</v>
      </c>
      <c r="J624" s="150" t="str" cm="1">
        <f t="array" ref="J624">IFERROR(INDEX(Forecast_Capex_Input!G$12:G$286,$Z624),NA)</f>
        <v>N/A</v>
      </c>
      <c r="K624" s="150" t="str" cm="1">
        <f t="array" ref="K624">IFERROR(INDEX(Forecast_Capex_Input!H$12:H$286,$Z624),NA)</f>
        <v>N/A</v>
      </c>
      <c r="L624" s="150" t="str" cm="1">
        <f t="array" ref="L624">IFERROR(INDEX(Forecast_Capex_Input!I$12:I$286,$Z624),NA)</f>
        <v>N/A</v>
      </c>
      <c r="M624" s="150" t="str" cm="1">
        <f t="array" ref="M624">IFERROR(INDEX(Forecast_Capex_Input!J$12:J$286,$Z624),NA)</f>
        <v>N/A</v>
      </c>
      <c r="N624" s="150" t="str" cm="1">
        <f t="array" ref="N624">IFERROR(INDEX(Forecast_Capex_Input!K$12:K$286,$Z624),NA)</f>
        <v>N/A</v>
      </c>
      <c r="O624" s="150" t="str" cm="1">
        <f t="array" ref="O624">IFERROR(INDEX(Forecast_Capex_Input!L$12:L$286,$Z624),NA)</f>
        <v>N/A</v>
      </c>
      <c r="P624" s="150" t="str" cm="1">
        <f t="array" ref="P624">IFERROR(INDEX(Forecast_Capex_Input!M$12:M$286,$Z624),NA)</f>
        <v>N/A</v>
      </c>
      <c r="Q624" s="24" t="str" cm="1">
        <f t="array" ref="Q624">IFERROR(INDEX(Forecast_Capex_Input!N$12:N$286,$Z624),NA)</f>
        <v>N/A</v>
      </c>
      <c r="R624" s="190" cm="1">
        <f t="array" ref="R624">IFERROR(INDEX(Forecast_Capex_Input!O$12:O$286,$Z624),0)</f>
        <v>0</v>
      </c>
      <c r="S624" s="24" cm="1">
        <f t="array" ref="S624">IFERROR(INDEX(Forecast_Capex_Input!P$12:P$286,$Z624),0)</f>
        <v>0</v>
      </c>
      <c r="T624" s="150" t="str" cm="1">
        <f t="array" aca="1" ref="T624" ca="1">IFERROR(INDEX(General!$K$91:$K$110,$AC624),NA)</f>
        <v>N/A</v>
      </c>
      <c r="U624" s="43" cm="1">
        <f t="array" aca="1" ref="U624" ca="1">IFERROR(
IF($F624=General!$E$25,INDEX(Forecast_Capex_Input!S$12:S$286,$Z624),
INDEX(Forecast_Capex_Input!T$12:T$286,$Z624)),0)</f>
        <v>0</v>
      </c>
      <c r="V624" s="82" t="b">
        <f>IFERROR(INDEX(Overheads!$T$19:$T$26,MATCH($I624,Overheads!$E$19:$E$26,0)),FALSE)</f>
        <v>0</v>
      </c>
      <c r="W624" s="209" cm="1">
        <f t="array" ref="W624">IFERROR(
INDEX(Forecast_Capex_Input!CN$12:CN$286,$Z624),0)</f>
        <v>0</v>
      </c>
      <c r="X624" s="209">
        <f>IFERROR(
MATCH($W624,General!$L$39:$S$39,0),1)</f>
        <v>1</v>
      </c>
      <c r="Z624" s="28" t="str">
        <f>IFERROR(
IF(MATCH($C624,Forecast_Capex_Input!$CI$12:$CI$286,1)+1&gt;MAX(Forecast_Capex_Input!$C$12:$C$286),NA,
MATCH($C624,Forecast_Capex_Input!$CI$12:$CI$286,1)+1),1)</f>
        <v>N/A</v>
      </c>
      <c r="AA624" s="28" t="str" cm="1">
        <f t="array" aca="1" ref="AA624" ca="1">IFERROR(
IF(Z623&lt;&gt;Z624,1,
IF(COUNTIF(OFFSET(AA623,0,0,-INDEX(Forecast_Capex_Input!$CG$12:$CG$286,$Z624)),AA623)=INDEX(Forecast_Capex_Input!$CG$12:$CG$286,$Z624),AA623+1,AA623)),NA)</f>
        <v>N/A</v>
      </c>
      <c r="AB624" s="28" t="str" cm="1">
        <f t="array" ref="AB624">IFERROR($C624-IF($Z624=1,1,INDEX(Forecast_Capex_Input!$CI$12:$CI$286,$Z624-1))+1,NA)</f>
        <v>N/A</v>
      </c>
      <c r="AC624" s="28" t="str" cm="1">
        <f t="array" aca="1" ref="AC624" ca="1">IFERROR(IF(AA624=1,
INDEX(Forecast_Capex_Input!$AI$10:$BB$10,SMALL(IF(INDEX(Forecast_Capex_Input!$AI$12:$BB$286,$Z624,0)&gt;0,COLUMN(Forecast_Capex_Input!$AI$10:$BB$10)-COLUMN(Forecast_Capex_Input!$AI$12)+1),ROWS(OFFSET(AC623,0,0,-$AB624)))),
OFFSET(AC623,-INDEX(Forecast_Capex_Input!$CG$12:$CG$286,$Z624)+1,0)),NA)</f>
        <v>N/A</v>
      </c>
      <c r="AD624" s="28" t="str">
        <f t="shared" ca="1" si="57"/>
        <v>N/A</v>
      </c>
      <c r="AE624" s="82" t="b">
        <f t="shared" si="61"/>
        <v>0</v>
      </c>
      <c r="AF624" s="78" t="b">
        <v>0</v>
      </c>
      <c r="AG624" s="82" t="b">
        <f t="shared" si="58"/>
        <v>1</v>
      </c>
      <c r="AI624" s="55">
        <v>0</v>
      </c>
      <c r="AJ624" s="55">
        <v>0</v>
      </c>
      <c r="AK624" s="55">
        <v>0</v>
      </c>
      <c r="AL624" s="55">
        <v>0</v>
      </c>
      <c r="AM624" s="55">
        <v>0</v>
      </c>
      <c r="AN624" s="135">
        <v>0</v>
      </c>
      <c r="AP624" s="55">
        <v>0</v>
      </c>
      <c r="AQ624" s="55">
        <v>0</v>
      </c>
      <c r="AR624" s="55">
        <v>0</v>
      </c>
      <c r="AS624" s="55">
        <v>0</v>
      </c>
      <c r="AT624" s="55">
        <v>0</v>
      </c>
      <c r="AU624" s="135">
        <v>0</v>
      </c>
      <c r="AW624" s="55">
        <v>0</v>
      </c>
      <c r="AX624" s="55">
        <v>0</v>
      </c>
      <c r="AY624" s="55">
        <v>0</v>
      </c>
      <c r="AZ624" s="55">
        <v>0</v>
      </c>
      <c r="BA624" s="55">
        <v>0</v>
      </c>
      <c r="BB624" s="135">
        <v>0</v>
      </c>
      <c r="BD624" s="55">
        <v>0</v>
      </c>
      <c r="BE624" s="55">
        <v>0</v>
      </c>
      <c r="BF624" s="55">
        <v>0</v>
      </c>
      <c r="BG624" s="55">
        <v>0</v>
      </c>
      <c r="BH624" s="55">
        <v>0</v>
      </c>
      <c r="BI624" s="135">
        <v>0</v>
      </c>
      <c r="BK624" s="55">
        <v>0</v>
      </c>
      <c r="BL624" s="55">
        <v>0</v>
      </c>
      <c r="BM624" s="55">
        <v>0</v>
      </c>
      <c r="BN624" s="55">
        <v>0</v>
      </c>
      <c r="BO624" s="55">
        <v>0</v>
      </c>
      <c r="BP624" s="135">
        <v>0</v>
      </c>
      <c r="BR624" s="147">
        <v>0</v>
      </c>
      <c r="BS624" s="147">
        <v>0</v>
      </c>
      <c r="BT624" s="147">
        <v>0</v>
      </c>
      <c r="BU624" s="147">
        <v>0</v>
      </c>
      <c r="BV624" s="147">
        <v>0</v>
      </c>
      <c r="BX624" s="55">
        <v>0</v>
      </c>
      <c r="BY624" s="55">
        <v>0</v>
      </c>
      <c r="BZ624" s="55">
        <v>0</v>
      </c>
      <c r="CA624" s="55">
        <v>0</v>
      </c>
      <c r="CB624" s="55">
        <v>0</v>
      </c>
      <c r="CC624" s="135">
        <v>0</v>
      </c>
      <c r="CE624" s="55">
        <v>0</v>
      </c>
      <c r="CF624" s="55">
        <v>0</v>
      </c>
      <c r="CG624" s="55">
        <v>0</v>
      </c>
      <c r="CH624" s="55">
        <v>0</v>
      </c>
      <c r="CI624" s="55">
        <v>0</v>
      </c>
      <c r="CJ624" s="135">
        <v>0</v>
      </c>
      <c r="CL624" s="55">
        <v>0</v>
      </c>
      <c r="CM624" s="55">
        <v>0</v>
      </c>
      <c r="CN624" s="55">
        <v>0</v>
      </c>
      <c r="CO624" s="55">
        <v>0</v>
      </c>
      <c r="CP624" s="55">
        <v>0</v>
      </c>
      <c r="CQ624" s="135">
        <v>0</v>
      </c>
      <c r="CS624" s="67">
        <v>0</v>
      </c>
      <c r="CT624" s="67">
        <v>0</v>
      </c>
      <c r="CU624" s="67">
        <v>0</v>
      </c>
      <c r="CV624" s="67">
        <v>0</v>
      </c>
      <c r="CW624" s="67">
        <v>0</v>
      </c>
      <c r="CX624" s="135">
        <v>0</v>
      </c>
      <c r="CZ624" s="55">
        <v>0</v>
      </c>
      <c r="DA624" s="55">
        <v>0</v>
      </c>
      <c r="DB624" s="55">
        <v>0</v>
      </c>
      <c r="DC624" s="55">
        <v>0</v>
      </c>
      <c r="DD624" s="55">
        <v>0</v>
      </c>
      <c r="DE624" s="135">
        <v>0</v>
      </c>
      <c r="DG624" s="43" t="b" cm="1">
        <f t="array" aca="1" ref="DG624" ca="1">OR($G624=Forecast_Capex_Input!$BF$8:$BF$10)</f>
        <v>0</v>
      </c>
      <c r="DH624" s="43" cm="1">
        <f t="array" aca="1" ref="DH624" ca="1">IFERROR(INDEX(Forecast_Capex_Input!BG$12:BG$286,$Z624)
*(INDEX(Forecast_Capex_Input!$H$12:$H$286,$Z624)=Repex),0)
*$DG624</f>
        <v>0</v>
      </c>
      <c r="DI624" s="43" cm="1">
        <f t="array" aca="1" ref="DI624" ca="1">IFERROR(INDEX(Forecast_Capex_Input!BH$12:BH$286,$Z624)
*(INDEX(Forecast_Capex_Input!$H$12:$H$286,$Z624)=Repex),0)
*$DG624</f>
        <v>0</v>
      </c>
      <c r="DJ624" s="43" cm="1">
        <f t="array" aca="1" ref="DJ624" ca="1">IFERROR(INDEX(Forecast_Capex_Input!BI$12:BI$286,$Z624)
*(INDEX(Forecast_Capex_Input!$H$12:$H$286,$Z624)=Repex),0)
*$DG624</f>
        <v>0</v>
      </c>
      <c r="DK624" s="43" cm="1">
        <f t="array" aca="1" ref="DK624" ca="1">IFERROR(INDEX(Forecast_Capex_Input!BJ$12:BJ$286,$Z624)
*(INDEX(Forecast_Capex_Input!$H$12:$H$286,$Z624)=Repex),0)
*$DG624</f>
        <v>0</v>
      </c>
      <c r="DL624" s="43" cm="1">
        <f t="array" aca="1" ref="DL624" ca="1">IFERROR(INDEX(Forecast_Capex_Input!BK$12:BK$286,$Z624)
*(INDEX(Forecast_Capex_Input!$H$12:$H$286,$Z624)=Repex),0)
*$DG624</f>
        <v>0</v>
      </c>
      <c r="DM624" s="43" cm="1">
        <f t="array" aca="1" ref="DM624" ca="1">IFERROR(INDEX(Forecast_Capex_Input!BL$12:BL$286,$Z624)
*(INDEX(Forecast_Capex_Input!$H$12:$H$286,$Z624)=Repex),0)
*$DG624</f>
        <v>0</v>
      </c>
      <c r="DO624" s="43" t="b" cm="1">
        <f t="array" aca="1" ref="DO624" ca="1">OR($G624=Forecast_Capex_Input!$BN$8:$BN$9)</f>
        <v>0</v>
      </c>
      <c r="DP624" s="43" cm="1">
        <f t="array" aca="1" ref="DP624" ca="1">IFERROR(INDEX(Forecast_Capex_Input!BO$12:BO$286,$Z624)
*(INDEX(Forecast_Capex_Input!$H$12:$H$286,$Z624)=Repex),0)
*$DO624</f>
        <v>0</v>
      </c>
      <c r="DQ624" s="43" cm="1">
        <f t="array" aca="1" ref="DQ624" ca="1">IFERROR(INDEX(Forecast_Capex_Input!BP$12:BP$286,$Z624)
*(INDEX(Forecast_Capex_Input!$H$12:$H$286,$Z624)=Repex),0)
*$DO624</f>
        <v>0</v>
      </c>
      <c r="DR624" s="43" cm="1">
        <f t="array" aca="1" ref="DR624" ca="1">IFERROR(INDEX(Forecast_Capex_Input!BQ$12:BQ$286,$Z624)
*(INDEX(Forecast_Capex_Input!$H$12:$H$286,$Z624)=Repex),0)
*$DO624</f>
        <v>0</v>
      </c>
      <c r="DS624" s="43" cm="1">
        <f t="array" aca="1" ref="DS624" ca="1">IFERROR(INDEX(Forecast_Capex_Input!BR$12:BR$286,$Z624)
*(INDEX(Forecast_Capex_Input!$H$12:$H$286,$Z624)=Repex),0)
*$DO624</f>
        <v>0</v>
      </c>
      <c r="DT624" s="43" cm="1">
        <f t="array" aca="1" ref="DT624" ca="1">IFERROR(INDEX(Forecast_Capex_Input!BS$12:BS$286,$Z624)
*(INDEX(Forecast_Capex_Input!$H$12:$H$286,$Z624)=Repex),0)
*$DO624</f>
        <v>0</v>
      </c>
      <c r="DV624" s="43" t="b" cm="1">
        <f t="array" aca="1" ref="DV624" ca="1">OR($G624=Forecast_Capex_Input!$BU$8:$BU$10)</f>
        <v>0</v>
      </c>
      <c r="DW624" s="43" cm="1">
        <f t="array" aca="1" ref="DW624" ca="1">IFERROR(INDEX(Forecast_Capex_Input!BV$12:BV$286,$Z624)
*(INDEX(Forecast_Capex_Input!$H$12:$H$286,$Z624)=Repex),0)
*$DV624</f>
        <v>0</v>
      </c>
      <c r="DX624" s="43" cm="1">
        <f t="array" aca="1" ref="DX624" ca="1">IFERROR(INDEX(Forecast_Capex_Input!BW$12:BW$286,$Z624)
*(INDEX(Forecast_Capex_Input!$H$12:$H$286,$Z624)=Repex),0)
*$DV624</f>
        <v>0</v>
      </c>
      <c r="DY624" s="43" cm="1">
        <f t="array" aca="1" ref="DY624" ca="1">IFERROR(INDEX(Forecast_Capex_Input!BX$12:BX$286,$Z624)
*(INDEX(Forecast_Capex_Input!$H$12:$H$286,$Z624)=Repex),0)
*$DV624</f>
        <v>0</v>
      </c>
      <c r="DZ624" s="43" cm="1">
        <f t="array" aca="1" ref="DZ624" ca="1">IFERROR(INDEX(Forecast_Capex_Input!BY$12:BY$286,$Z624)
*(INDEX(Forecast_Capex_Input!$H$12:$H$286,$Z624)=Repex),0)
*$DV624</f>
        <v>0</v>
      </c>
      <c r="EA624" s="43" cm="1">
        <f t="array" aca="1" ref="EA624" ca="1">IFERROR(INDEX(Forecast_Capex_Input!BZ$12:BZ$286,$Z624)
*(INDEX(Forecast_Capex_Input!$H$12:$H$286,$Z624)=Repex),0)
*$DV624</f>
        <v>0</v>
      </c>
      <c r="EB624" s="43" cm="1">
        <f t="array" aca="1" ref="EB624" ca="1">IFERROR(INDEX(Forecast_Capex_Input!CA$12:CA$286,$Z624)
*(INDEX(Forecast_Capex_Input!$H$12:$H$286,$Z624)=Repex),0)
*$DV624</f>
        <v>0</v>
      </c>
      <c r="EC624" s="43" cm="1">
        <f t="array" aca="1" ref="EC624" ca="1">IFERROR(INDEX(Forecast_Capex_Input!CB$12:CB$286,$Z624)
*(INDEX(Forecast_Capex_Input!$H$12:$H$286,$Z624)=Repex),0)
*$DV624</f>
        <v>0</v>
      </c>
      <c r="ED624" s="43" cm="1">
        <f t="array" aca="1" ref="ED624" ca="1">IFERROR(INDEX(Forecast_Capex_Input!CC$12:CC$286,$Z624)
*(INDEX(Forecast_Capex_Input!$H$12:$H$286,$Z624)=Repex),0)
*$DV624</f>
        <v>0</v>
      </c>
      <c r="EF624" s="86" t="str">
        <f t="shared" si="59"/>
        <v>N/A</v>
      </c>
      <c r="EG624" s="28" t="str">
        <f>IFERROR(RANK(EF624,EF$11:EF$1010,0)+COUNTIF(EF$11:EF624,EF624)-1,NA)</f>
        <v>N/A</v>
      </c>
    </row>
    <row r="625" spans="3:137" x14ac:dyDescent="0.2">
      <c r="C625" s="28">
        <f t="shared" si="60"/>
        <v>615</v>
      </c>
      <c r="D625" s="9" t="str" cm="1">
        <f t="array" ref="D625">IFERROR(INDEX(Forecast_Capex_Input!$D$12:$D$286,$Z625),NA)</f>
        <v>N/A</v>
      </c>
      <c r="E625" s="24" t="str" cm="1">
        <f t="array" ref="E625">IF($Z625=NA,NA,INDEX(Forecast_Capex_Input!$E$12:$E$286,$Z625))</f>
        <v>N/A</v>
      </c>
      <c r="F625" s="9" t="str" cm="1">
        <f t="array" aca="1" ref="F625" ca="1">IFERROR(INDEX(General!$E$25:$E$26,$AA625),NA)</f>
        <v>N/A</v>
      </c>
      <c r="G625" s="9" t="str" cm="1">
        <f t="array" aca="1" ref="G625" ca="1">IFERROR(INDEX(Forecast_Capex_Input!$AI$11:$BB$11,$AC625),NA)</f>
        <v>N/A</v>
      </c>
      <c r="H625" s="50" t="str" cm="1">
        <f t="array" aca="1" ref="H625" ca="1">IFERROR(INDEX(Forecast_Capex_Input!$AI$12:$BB$286,$Z625,$AC625),NA)</f>
        <v>N/A</v>
      </c>
      <c r="I625" s="150" t="str" cm="1">
        <f t="array" ref="I625">IFERROR(INDEX(Forecast_Capex_Input!$F$12:$F$286,$Z625),NA)</f>
        <v>N/A</v>
      </c>
      <c r="J625" s="150" t="str" cm="1">
        <f t="array" ref="J625">IFERROR(INDEX(Forecast_Capex_Input!G$12:G$286,$Z625),NA)</f>
        <v>N/A</v>
      </c>
      <c r="K625" s="150" t="str" cm="1">
        <f t="array" ref="K625">IFERROR(INDEX(Forecast_Capex_Input!H$12:H$286,$Z625),NA)</f>
        <v>N/A</v>
      </c>
      <c r="L625" s="150" t="str" cm="1">
        <f t="array" ref="L625">IFERROR(INDEX(Forecast_Capex_Input!I$12:I$286,$Z625),NA)</f>
        <v>N/A</v>
      </c>
      <c r="M625" s="150" t="str" cm="1">
        <f t="array" ref="M625">IFERROR(INDEX(Forecast_Capex_Input!J$12:J$286,$Z625),NA)</f>
        <v>N/A</v>
      </c>
      <c r="N625" s="150" t="str" cm="1">
        <f t="array" ref="N625">IFERROR(INDEX(Forecast_Capex_Input!K$12:K$286,$Z625),NA)</f>
        <v>N/A</v>
      </c>
      <c r="O625" s="150" t="str" cm="1">
        <f t="array" ref="O625">IFERROR(INDEX(Forecast_Capex_Input!L$12:L$286,$Z625),NA)</f>
        <v>N/A</v>
      </c>
      <c r="P625" s="150" t="str" cm="1">
        <f t="array" ref="P625">IFERROR(INDEX(Forecast_Capex_Input!M$12:M$286,$Z625),NA)</f>
        <v>N/A</v>
      </c>
      <c r="Q625" s="24" t="str" cm="1">
        <f t="array" ref="Q625">IFERROR(INDEX(Forecast_Capex_Input!N$12:N$286,$Z625),NA)</f>
        <v>N/A</v>
      </c>
      <c r="R625" s="190" cm="1">
        <f t="array" ref="R625">IFERROR(INDEX(Forecast_Capex_Input!O$12:O$286,$Z625),0)</f>
        <v>0</v>
      </c>
      <c r="S625" s="24" cm="1">
        <f t="array" ref="S625">IFERROR(INDEX(Forecast_Capex_Input!P$12:P$286,$Z625),0)</f>
        <v>0</v>
      </c>
      <c r="T625" s="150" t="str" cm="1">
        <f t="array" aca="1" ref="T625" ca="1">IFERROR(INDEX(General!$K$91:$K$110,$AC625),NA)</f>
        <v>N/A</v>
      </c>
      <c r="U625" s="43" cm="1">
        <f t="array" aca="1" ref="U625" ca="1">IFERROR(
IF($F625=General!$E$25,INDEX(Forecast_Capex_Input!S$12:S$286,$Z625),
INDEX(Forecast_Capex_Input!T$12:T$286,$Z625)),0)</f>
        <v>0</v>
      </c>
      <c r="V625" s="82" t="b">
        <f>IFERROR(INDEX(Overheads!$T$19:$T$26,MATCH($I625,Overheads!$E$19:$E$26,0)),FALSE)</f>
        <v>0</v>
      </c>
      <c r="W625" s="209" cm="1">
        <f t="array" ref="W625">IFERROR(
INDEX(Forecast_Capex_Input!CN$12:CN$286,$Z625),0)</f>
        <v>0</v>
      </c>
      <c r="X625" s="209">
        <f>IFERROR(
MATCH($W625,General!$L$39:$S$39,0),1)</f>
        <v>1</v>
      </c>
      <c r="Z625" s="28" t="str">
        <f>IFERROR(
IF(MATCH($C625,Forecast_Capex_Input!$CI$12:$CI$286,1)+1&gt;MAX(Forecast_Capex_Input!$C$12:$C$286),NA,
MATCH($C625,Forecast_Capex_Input!$CI$12:$CI$286,1)+1),1)</f>
        <v>N/A</v>
      </c>
      <c r="AA625" s="28" t="str" cm="1">
        <f t="array" aca="1" ref="AA625" ca="1">IFERROR(
IF(Z624&lt;&gt;Z625,1,
IF(COUNTIF(OFFSET(AA624,0,0,-INDEX(Forecast_Capex_Input!$CG$12:$CG$286,$Z625)),AA624)=INDEX(Forecast_Capex_Input!$CG$12:$CG$286,$Z625),AA624+1,AA624)),NA)</f>
        <v>N/A</v>
      </c>
      <c r="AB625" s="28" t="str" cm="1">
        <f t="array" ref="AB625">IFERROR($C625-IF($Z625=1,1,INDEX(Forecast_Capex_Input!$CI$12:$CI$286,$Z625-1))+1,NA)</f>
        <v>N/A</v>
      </c>
      <c r="AC625" s="28" t="str" cm="1">
        <f t="array" aca="1" ref="AC625" ca="1">IFERROR(IF(AA625=1,
INDEX(Forecast_Capex_Input!$AI$10:$BB$10,SMALL(IF(INDEX(Forecast_Capex_Input!$AI$12:$BB$286,$Z625,0)&gt;0,COLUMN(Forecast_Capex_Input!$AI$10:$BB$10)-COLUMN(Forecast_Capex_Input!$AI$12)+1),ROWS(OFFSET(AC624,0,0,-$AB625)))),
OFFSET(AC624,-INDEX(Forecast_Capex_Input!$CG$12:$CG$286,$Z625)+1,0)),NA)</f>
        <v>N/A</v>
      </c>
      <c r="AD625" s="28" t="str">
        <f t="shared" ca="1" si="57"/>
        <v>N/A</v>
      </c>
      <c r="AE625" s="82" t="b">
        <f t="shared" si="61"/>
        <v>0</v>
      </c>
      <c r="AF625" s="78" t="b">
        <v>0</v>
      </c>
      <c r="AG625" s="82" t="b">
        <f t="shared" si="58"/>
        <v>1</v>
      </c>
      <c r="AI625" s="55">
        <v>0</v>
      </c>
      <c r="AJ625" s="55">
        <v>0</v>
      </c>
      <c r="AK625" s="55">
        <v>0</v>
      </c>
      <c r="AL625" s="55">
        <v>0</v>
      </c>
      <c r="AM625" s="55">
        <v>0</v>
      </c>
      <c r="AN625" s="135">
        <v>0</v>
      </c>
      <c r="AP625" s="55">
        <v>0</v>
      </c>
      <c r="AQ625" s="55">
        <v>0</v>
      </c>
      <c r="AR625" s="55">
        <v>0</v>
      </c>
      <c r="AS625" s="55">
        <v>0</v>
      </c>
      <c r="AT625" s="55">
        <v>0</v>
      </c>
      <c r="AU625" s="135">
        <v>0</v>
      </c>
      <c r="AW625" s="55">
        <v>0</v>
      </c>
      <c r="AX625" s="55">
        <v>0</v>
      </c>
      <c r="AY625" s="55">
        <v>0</v>
      </c>
      <c r="AZ625" s="55">
        <v>0</v>
      </c>
      <c r="BA625" s="55">
        <v>0</v>
      </c>
      <c r="BB625" s="135">
        <v>0</v>
      </c>
      <c r="BD625" s="55">
        <v>0</v>
      </c>
      <c r="BE625" s="55">
        <v>0</v>
      </c>
      <c r="BF625" s="55">
        <v>0</v>
      </c>
      <c r="BG625" s="55">
        <v>0</v>
      </c>
      <c r="BH625" s="55">
        <v>0</v>
      </c>
      <c r="BI625" s="135">
        <v>0</v>
      </c>
      <c r="BK625" s="55">
        <v>0</v>
      </c>
      <c r="BL625" s="55">
        <v>0</v>
      </c>
      <c r="BM625" s="55">
        <v>0</v>
      </c>
      <c r="BN625" s="55">
        <v>0</v>
      </c>
      <c r="BO625" s="55">
        <v>0</v>
      </c>
      <c r="BP625" s="135">
        <v>0</v>
      </c>
      <c r="BR625" s="147">
        <v>0</v>
      </c>
      <c r="BS625" s="147">
        <v>0</v>
      </c>
      <c r="BT625" s="147">
        <v>0</v>
      </c>
      <c r="BU625" s="147">
        <v>0</v>
      </c>
      <c r="BV625" s="147">
        <v>0</v>
      </c>
      <c r="BX625" s="55">
        <v>0</v>
      </c>
      <c r="BY625" s="55">
        <v>0</v>
      </c>
      <c r="BZ625" s="55">
        <v>0</v>
      </c>
      <c r="CA625" s="55">
        <v>0</v>
      </c>
      <c r="CB625" s="55">
        <v>0</v>
      </c>
      <c r="CC625" s="135">
        <v>0</v>
      </c>
      <c r="CE625" s="55">
        <v>0</v>
      </c>
      <c r="CF625" s="55">
        <v>0</v>
      </c>
      <c r="CG625" s="55">
        <v>0</v>
      </c>
      <c r="CH625" s="55">
        <v>0</v>
      </c>
      <c r="CI625" s="55">
        <v>0</v>
      </c>
      <c r="CJ625" s="135">
        <v>0</v>
      </c>
      <c r="CL625" s="55">
        <v>0</v>
      </c>
      <c r="CM625" s="55">
        <v>0</v>
      </c>
      <c r="CN625" s="55">
        <v>0</v>
      </c>
      <c r="CO625" s="55">
        <v>0</v>
      </c>
      <c r="CP625" s="55">
        <v>0</v>
      </c>
      <c r="CQ625" s="135">
        <v>0</v>
      </c>
      <c r="CS625" s="67">
        <v>0</v>
      </c>
      <c r="CT625" s="67">
        <v>0</v>
      </c>
      <c r="CU625" s="67">
        <v>0</v>
      </c>
      <c r="CV625" s="67">
        <v>0</v>
      </c>
      <c r="CW625" s="67">
        <v>0</v>
      </c>
      <c r="CX625" s="135">
        <v>0</v>
      </c>
      <c r="CZ625" s="55">
        <v>0</v>
      </c>
      <c r="DA625" s="55">
        <v>0</v>
      </c>
      <c r="DB625" s="55">
        <v>0</v>
      </c>
      <c r="DC625" s="55">
        <v>0</v>
      </c>
      <c r="DD625" s="55">
        <v>0</v>
      </c>
      <c r="DE625" s="135">
        <v>0</v>
      </c>
      <c r="DG625" s="43" t="b" cm="1">
        <f t="array" aca="1" ref="DG625" ca="1">OR($G625=Forecast_Capex_Input!$BF$8:$BF$10)</f>
        <v>0</v>
      </c>
      <c r="DH625" s="43" cm="1">
        <f t="array" aca="1" ref="DH625" ca="1">IFERROR(INDEX(Forecast_Capex_Input!BG$12:BG$286,$Z625)
*(INDEX(Forecast_Capex_Input!$H$12:$H$286,$Z625)=Repex),0)
*$DG625</f>
        <v>0</v>
      </c>
      <c r="DI625" s="43" cm="1">
        <f t="array" aca="1" ref="DI625" ca="1">IFERROR(INDEX(Forecast_Capex_Input!BH$12:BH$286,$Z625)
*(INDEX(Forecast_Capex_Input!$H$12:$H$286,$Z625)=Repex),0)
*$DG625</f>
        <v>0</v>
      </c>
      <c r="DJ625" s="43" cm="1">
        <f t="array" aca="1" ref="DJ625" ca="1">IFERROR(INDEX(Forecast_Capex_Input!BI$12:BI$286,$Z625)
*(INDEX(Forecast_Capex_Input!$H$12:$H$286,$Z625)=Repex),0)
*$DG625</f>
        <v>0</v>
      </c>
      <c r="DK625" s="43" cm="1">
        <f t="array" aca="1" ref="DK625" ca="1">IFERROR(INDEX(Forecast_Capex_Input!BJ$12:BJ$286,$Z625)
*(INDEX(Forecast_Capex_Input!$H$12:$H$286,$Z625)=Repex),0)
*$DG625</f>
        <v>0</v>
      </c>
      <c r="DL625" s="43" cm="1">
        <f t="array" aca="1" ref="DL625" ca="1">IFERROR(INDEX(Forecast_Capex_Input!BK$12:BK$286,$Z625)
*(INDEX(Forecast_Capex_Input!$H$12:$H$286,$Z625)=Repex),0)
*$DG625</f>
        <v>0</v>
      </c>
      <c r="DM625" s="43" cm="1">
        <f t="array" aca="1" ref="DM625" ca="1">IFERROR(INDEX(Forecast_Capex_Input!BL$12:BL$286,$Z625)
*(INDEX(Forecast_Capex_Input!$H$12:$H$286,$Z625)=Repex),0)
*$DG625</f>
        <v>0</v>
      </c>
      <c r="DO625" s="43" t="b" cm="1">
        <f t="array" aca="1" ref="DO625" ca="1">OR($G625=Forecast_Capex_Input!$BN$8:$BN$9)</f>
        <v>0</v>
      </c>
      <c r="DP625" s="43" cm="1">
        <f t="array" aca="1" ref="DP625" ca="1">IFERROR(INDEX(Forecast_Capex_Input!BO$12:BO$286,$Z625)
*(INDEX(Forecast_Capex_Input!$H$12:$H$286,$Z625)=Repex),0)
*$DO625</f>
        <v>0</v>
      </c>
      <c r="DQ625" s="43" cm="1">
        <f t="array" aca="1" ref="DQ625" ca="1">IFERROR(INDEX(Forecast_Capex_Input!BP$12:BP$286,$Z625)
*(INDEX(Forecast_Capex_Input!$H$12:$H$286,$Z625)=Repex),0)
*$DO625</f>
        <v>0</v>
      </c>
      <c r="DR625" s="43" cm="1">
        <f t="array" aca="1" ref="DR625" ca="1">IFERROR(INDEX(Forecast_Capex_Input!BQ$12:BQ$286,$Z625)
*(INDEX(Forecast_Capex_Input!$H$12:$H$286,$Z625)=Repex),0)
*$DO625</f>
        <v>0</v>
      </c>
      <c r="DS625" s="43" cm="1">
        <f t="array" aca="1" ref="DS625" ca="1">IFERROR(INDEX(Forecast_Capex_Input!BR$12:BR$286,$Z625)
*(INDEX(Forecast_Capex_Input!$H$12:$H$286,$Z625)=Repex),0)
*$DO625</f>
        <v>0</v>
      </c>
      <c r="DT625" s="43" cm="1">
        <f t="array" aca="1" ref="DT625" ca="1">IFERROR(INDEX(Forecast_Capex_Input!BS$12:BS$286,$Z625)
*(INDEX(Forecast_Capex_Input!$H$12:$H$286,$Z625)=Repex),0)
*$DO625</f>
        <v>0</v>
      </c>
      <c r="DV625" s="43" t="b" cm="1">
        <f t="array" aca="1" ref="DV625" ca="1">OR($G625=Forecast_Capex_Input!$BU$8:$BU$10)</f>
        <v>0</v>
      </c>
      <c r="DW625" s="43" cm="1">
        <f t="array" aca="1" ref="DW625" ca="1">IFERROR(INDEX(Forecast_Capex_Input!BV$12:BV$286,$Z625)
*(INDEX(Forecast_Capex_Input!$H$12:$H$286,$Z625)=Repex),0)
*$DV625</f>
        <v>0</v>
      </c>
      <c r="DX625" s="43" cm="1">
        <f t="array" aca="1" ref="DX625" ca="1">IFERROR(INDEX(Forecast_Capex_Input!BW$12:BW$286,$Z625)
*(INDEX(Forecast_Capex_Input!$H$12:$H$286,$Z625)=Repex),0)
*$DV625</f>
        <v>0</v>
      </c>
      <c r="DY625" s="43" cm="1">
        <f t="array" aca="1" ref="DY625" ca="1">IFERROR(INDEX(Forecast_Capex_Input!BX$12:BX$286,$Z625)
*(INDEX(Forecast_Capex_Input!$H$12:$H$286,$Z625)=Repex),0)
*$DV625</f>
        <v>0</v>
      </c>
      <c r="DZ625" s="43" cm="1">
        <f t="array" aca="1" ref="DZ625" ca="1">IFERROR(INDEX(Forecast_Capex_Input!BY$12:BY$286,$Z625)
*(INDEX(Forecast_Capex_Input!$H$12:$H$286,$Z625)=Repex),0)
*$DV625</f>
        <v>0</v>
      </c>
      <c r="EA625" s="43" cm="1">
        <f t="array" aca="1" ref="EA625" ca="1">IFERROR(INDEX(Forecast_Capex_Input!BZ$12:BZ$286,$Z625)
*(INDEX(Forecast_Capex_Input!$H$12:$H$286,$Z625)=Repex),0)
*$DV625</f>
        <v>0</v>
      </c>
      <c r="EB625" s="43" cm="1">
        <f t="array" aca="1" ref="EB625" ca="1">IFERROR(INDEX(Forecast_Capex_Input!CA$12:CA$286,$Z625)
*(INDEX(Forecast_Capex_Input!$H$12:$H$286,$Z625)=Repex),0)
*$DV625</f>
        <v>0</v>
      </c>
      <c r="EC625" s="43" cm="1">
        <f t="array" aca="1" ref="EC625" ca="1">IFERROR(INDEX(Forecast_Capex_Input!CB$12:CB$286,$Z625)
*(INDEX(Forecast_Capex_Input!$H$12:$H$286,$Z625)=Repex),0)
*$DV625</f>
        <v>0</v>
      </c>
      <c r="ED625" s="43" cm="1">
        <f t="array" aca="1" ref="ED625" ca="1">IFERROR(INDEX(Forecast_Capex_Input!CC$12:CC$286,$Z625)
*(INDEX(Forecast_Capex_Input!$H$12:$H$286,$Z625)=Repex),0)
*$DV625</f>
        <v>0</v>
      </c>
      <c r="EF625" s="86" t="str">
        <f t="shared" si="59"/>
        <v>N/A</v>
      </c>
      <c r="EG625" s="28" t="str">
        <f>IFERROR(RANK(EF625,EF$11:EF$1010,0)+COUNTIF(EF$11:EF625,EF625)-1,NA)</f>
        <v>N/A</v>
      </c>
    </row>
    <row r="626" spans="3:137" x14ac:dyDescent="0.2">
      <c r="C626" s="28">
        <f t="shared" si="60"/>
        <v>616</v>
      </c>
      <c r="D626" s="9" t="str" cm="1">
        <f t="array" ref="D626">IFERROR(INDEX(Forecast_Capex_Input!$D$12:$D$286,$Z626),NA)</f>
        <v>N/A</v>
      </c>
      <c r="E626" s="24" t="str" cm="1">
        <f t="array" ref="E626">IF($Z626=NA,NA,INDEX(Forecast_Capex_Input!$E$12:$E$286,$Z626))</f>
        <v>N/A</v>
      </c>
      <c r="F626" s="9" t="str" cm="1">
        <f t="array" aca="1" ref="F626" ca="1">IFERROR(INDEX(General!$E$25:$E$26,$AA626),NA)</f>
        <v>N/A</v>
      </c>
      <c r="G626" s="9" t="str" cm="1">
        <f t="array" aca="1" ref="G626" ca="1">IFERROR(INDEX(Forecast_Capex_Input!$AI$11:$BB$11,$AC626),NA)</f>
        <v>N/A</v>
      </c>
      <c r="H626" s="50" t="str" cm="1">
        <f t="array" aca="1" ref="H626" ca="1">IFERROR(INDEX(Forecast_Capex_Input!$AI$12:$BB$286,$Z626,$AC626),NA)</f>
        <v>N/A</v>
      </c>
      <c r="I626" s="150" t="str" cm="1">
        <f t="array" ref="I626">IFERROR(INDEX(Forecast_Capex_Input!$F$12:$F$286,$Z626),NA)</f>
        <v>N/A</v>
      </c>
      <c r="J626" s="150" t="str" cm="1">
        <f t="array" ref="J626">IFERROR(INDEX(Forecast_Capex_Input!G$12:G$286,$Z626),NA)</f>
        <v>N/A</v>
      </c>
      <c r="K626" s="150" t="str" cm="1">
        <f t="array" ref="K626">IFERROR(INDEX(Forecast_Capex_Input!H$12:H$286,$Z626),NA)</f>
        <v>N/A</v>
      </c>
      <c r="L626" s="150" t="str" cm="1">
        <f t="array" ref="L626">IFERROR(INDEX(Forecast_Capex_Input!I$12:I$286,$Z626),NA)</f>
        <v>N/A</v>
      </c>
      <c r="M626" s="150" t="str" cm="1">
        <f t="array" ref="M626">IFERROR(INDEX(Forecast_Capex_Input!J$12:J$286,$Z626),NA)</f>
        <v>N/A</v>
      </c>
      <c r="N626" s="150" t="str" cm="1">
        <f t="array" ref="N626">IFERROR(INDEX(Forecast_Capex_Input!K$12:K$286,$Z626),NA)</f>
        <v>N/A</v>
      </c>
      <c r="O626" s="150" t="str" cm="1">
        <f t="array" ref="O626">IFERROR(INDEX(Forecast_Capex_Input!L$12:L$286,$Z626),NA)</f>
        <v>N/A</v>
      </c>
      <c r="P626" s="150" t="str" cm="1">
        <f t="array" ref="P626">IFERROR(INDEX(Forecast_Capex_Input!M$12:M$286,$Z626),NA)</f>
        <v>N/A</v>
      </c>
      <c r="Q626" s="24" t="str" cm="1">
        <f t="array" ref="Q626">IFERROR(INDEX(Forecast_Capex_Input!N$12:N$286,$Z626),NA)</f>
        <v>N/A</v>
      </c>
      <c r="R626" s="190" cm="1">
        <f t="array" ref="R626">IFERROR(INDEX(Forecast_Capex_Input!O$12:O$286,$Z626),0)</f>
        <v>0</v>
      </c>
      <c r="S626" s="24" cm="1">
        <f t="array" ref="S626">IFERROR(INDEX(Forecast_Capex_Input!P$12:P$286,$Z626),0)</f>
        <v>0</v>
      </c>
      <c r="T626" s="150" t="str" cm="1">
        <f t="array" aca="1" ref="T626" ca="1">IFERROR(INDEX(General!$K$91:$K$110,$AC626),NA)</f>
        <v>N/A</v>
      </c>
      <c r="U626" s="43" cm="1">
        <f t="array" aca="1" ref="U626" ca="1">IFERROR(
IF($F626=General!$E$25,INDEX(Forecast_Capex_Input!S$12:S$286,$Z626),
INDEX(Forecast_Capex_Input!T$12:T$286,$Z626)),0)</f>
        <v>0</v>
      </c>
      <c r="V626" s="82" t="b">
        <f>IFERROR(INDEX(Overheads!$T$19:$T$26,MATCH($I626,Overheads!$E$19:$E$26,0)),FALSE)</f>
        <v>0</v>
      </c>
      <c r="W626" s="209" cm="1">
        <f t="array" ref="W626">IFERROR(
INDEX(Forecast_Capex_Input!CN$12:CN$286,$Z626),0)</f>
        <v>0</v>
      </c>
      <c r="X626" s="209">
        <f>IFERROR(
MATCH($W626,General!$L$39:$S$39,0),1)</f>
        <v>1</v>
      </c>
      <c r="Z626" s="28" t="str">
        <f>IFERROR(
IF(MATCH($C626,Forecast_Capex_Input!$CI$12:$CI$286,1)+1&gt;MAX(Forecast_Capex_Input!$C$12:$C$286),NA,
MATCH($C626,Forecast_Capex_Input!$CI$12:$CI$286,1)+1),1)</f>
        <v>N/A</v>
      </c>
      <c r="AA626" s="28" t="str" cm="1">
        <f t="array" aca="1" ref="AA626" ca="1">IFERROR(
IF(Z625&lt;&gt;Z626,1,
IF(COUNTIF(OFFSET(AA625,0,0,-INDEX(Forecast_Capex_Input!$CG$12:$CG$286,$Z626)),AA625)=INDEX(Forecast_Capex_Input!$CG$12:$CG$286,$Z626),AA625+1,AA625)),NA)</f>
        <v>N/A</v>
      </c>
      <c r="AB626" s="28" t="str" cm="1">
        <f t="array" ref="AB626">IFERROR($C626-IF($Z626=1,1,INDEX(Forecast_Capex_Input!$CI$12:$CI$286,$Z626-1))+1,NA)</f>
        <v>N/A</v>
      </c>
      <c r="AC626" s="28" t="str" cm="1">
        <f t="array" aca="1" ref="AC626" ca="1">IFERROR(IF(AA626=1,
INDEX(Forecast_Capex_Input!$AI$10:$BB$10,SMALL(IF(INDEX(Forecast_Capex_Input!$AI$12:$BB$286,$Z626,0)&gt;0,COLUMN(Forecast_Capex_Input!$AI$10:$BB$10)-COLUMN(Forecast_Capex_Input!$AI$12)+1),ROWS(OFFSET(AC625,0,0,-$AB626)))),
OFFSET(AC625,-INDEX(Forecast_Capex_Input!$CG$12:$CG$286,$Z626)+1,0)),NA)</f>
        <v>N/A</v>
      </c>
      <c r="AD626" s="28" t="str">
        <f t="shared" ca="1" si="57"/>
        <v>N/A</v>
      </c>
      <c r="AE626" s="82" t="b">
        <f t="shared" si="61"/>
        <v>0</v>
      </c>
      <c r="AF626" s="78" t="b">
        <v>0</v>
      </c>
      <c r="AG626" s="82" t="b">
        <f t="shared" si="58"/>
        <v>1</v>
      </c>
      <c r="AI626" s="55">
        <v>0</v>
      </c>
      <c r="AJ626" s="55">
        <v>0</v>
      </c>
      <c r="AK626" s="55">
        <v>0</v>
      </c>
      <c r="AL626" s="55">
        <v>0</v>
      </c>
      <c r="AM626" s="55">
        <v>0</v>
      </c>
      <c r="AN626" s="135">
        <v>0</v>
      </c>
      <c r="AP626" s="55">
        <v>0</v>
      </c>
      <c r="AQ626" s="55">
        <v>0</v>
      </c>
      <c r="AR626" s="55">
        <v>0</v>
      </c>
      <c r="AS626" s="55">
        <v>0</v>
      </c>
      <c r="AT626" s="55">
        <v>0</v>
      </c>
      <c r="AU626" s="135">
        <v>0</v>
      </c>
      <c r="AW626" s="55">
        <v>0</v>
      </c>
      <c r="AX626" s="55">
        <v>0</v>
      </c>
      <c r="AY626" s="55">
        <v>0</v>
      </c>
      <c r="AZ626" s="55">
        <v>0</v>
      </c>
      <c r="BA626" s="55">
        <v>0</v>
      </c>
      <c r="BB626" s="135">
        <v>0</v>
      </c>
      <c r="BD626" s="55">
        <v>0</v>
      </c>
      <c r="BE626" s="55">
        <v>0</v>
      </c>
      <c r="BF626" s="55">
        <v>0</v>
      </c>
      <c r="BG626" s="55">
        <v>0</v>
      </c>
      <c r="BH626" s="55">
        <v>0</v>
      </c>
      <c r="BI626" s="135">
        <v>0</v>
      </c>
      <c r="BK626" s="55">
        <v>0</v>
      </c>
      <c r="BL626" s="55">
        <v>0</v>
      </c>
      <c r="BM626" s="55">
        <v>0</v>
      </c>
      <c r="BN626" s="55">
        <v>0</v>
      </c>
      <c r="BO626" s="55">
        <v>0</v>
      </c>
      <c r="BP626" s="135">
        <v>0</v>
      </c>
      <c r="BR626" s="147">
        <v>0</v>
      </c>
      <c r="BS626" s="147">
        <v>0</v>
      </c>
      <c r="BT626" s="147">
        <v>0</v>
      </c>
      <c r="BU626" s="147">
        <v>0</v>
      </c>
      <c r="BV626" s="147">
        <v>0</v>
      </c>
      <c r="BX626" s="55">
        <v>0</v>
      </c>
      <c r="BY626" s="55">
        <v>0</v>
      </c>
      <c r="BZ626" s="55">
        <v>0</v>
      </c>
      <c r="CA626" s="55">
        <v>0</v>
      </c>
      <c r="CB626" s="55">
        <v>0</v>
      </c>
      <c r="CC626" s="135">
        <v>0</v>
      </c>
      <c r="CE626" s="55">
        <v>0</v>
      </c>
      <c r="CF626" s="55">
        <v>0</v>
      </c>
      <c r="CG626" s="55">
        <v>0</v>
      </c>
      <c r="CH626" s="55">
        <v>0</v>
      </c>
      <c r="CI626" s="55">
        <v>0</v>
      </c>
      <c r="CJ626" s="135">
        <v>0</v>
      </c>
      <c r="CL626" s="55">
        <v>0</v>
      </c>
      <c r="CM626" s="55">
        <v>0</v>
      </c>
      <c r="CN626" s="55">
        <v>0</v>
      </c>
      <c r="CO626" s="55">
        <v>0</v>
      </c>
      <c r="CP626" s="55">
        <v>0</v>
      </c>
      <c r="CQ626" s="135">
        <v>0</v>
      </c>
      <c r="CS626" s="67">
        <v>0</v>
      </c>
      <c r="CT626" s="67">
        <v>0</v>
      </c>
      <c r="CU626" s="67">
        <v>0</v>
      </c>
      <c r="CV626" s="67">
        <v>0</v>
      </c>
      <c r="CW626" s="67">
        <v>0</v>
      </c>
      <c r="CX626" s="135">
        <v>0</v>
      </c>
      <c r="CZ626" s="55">
        <v>0</v>
      </c>
      <c r="DA626" s="55">
        <v>0</v>
      </c>
      <c r="DB626" s="55">
        <v>0</v>
      </c>
      <c r="DC626" s="55">
        <v>0</v>
      </c>
      <c r="DD626" s="55">
        <v>0</v>
      </c>
      <c r="DE626" s="135">
        <v>0</v>
      </c>
      <c r="DG626" s="43" t="b" cm="1">
        <f t="array" aca="1" ref="DG626" ca="1">OR($G626=Forecast_Capex_Input!$BF$8:$BF$10)</f>
        <v>0</v>
      </c>
      <c r="DH626" s="43" cm="1">
        <f t="array" aca="1" ref="DH626" ca="1">IFERROR(INDEX(Forecast_Capex_Input!BG$12:BG$286,$Z626)
*(INDEX(Forecast_Capex_Input!$H$12:$H$286,$Z626)=Repex),0)
*$DG626</f>
        <v>0</v>
      </c>
      <c r="DI626" s="43" cm="1">
        <f t="array" aca="1" ref="DI626" ca="1">IFERROR(INDEX(Forecast_Capex_Input!BH$12:BH$286,$Z626)
*(INDEX(Forecast_Capex_Input!$H$12:$H$286,$Z626)=Repex),0)
*$DG626</f>
        <v>0</v>
      </c>
      <c r="DJ626" s="43" cm="1">
        <f t="array" aca="1" ref="DJ626" ca="1">IFERROR(INDEX(Forecast_Capex_Input!BI$12:BI$286,$Z626)
*(INDEX(Forecast_Capex_Input!$H$12:$H$286,$Z626)=Repex),0)
*$DG626</f>
        <v>0</v>
      </c>
      <c r="DK626" s="43" cm="1">
        <f t="array" aca="1" ref="DK626" ca="1">IFERROR(INDEX(Forecast_Capex_Input!BJ$12:BJ$286,$Z626)
*(INDEX(Forecast_Capex_Input!$H$12:$H$286,$Z626)=Repex),0)
*$DG626</f>
        <v>0</v>
      </c>
      <c r="DL626" s="43" cm="1">
        <f t="array" aca="1" ref="DL626" ca="1">IFERROR(INDEX(Forecast_Capex_Input!BK$12:BK$286,$Z626)
*(INDEX(Forecast_Capex_Input!$H$12:$H$286,$Z626)=Repex),0)
*$DG626</f>
        <v>0</v>
      </c>
      <c r="DM626" s="43" cm="1">
        <f t="array" aca="1" ref="DM626" ca="1">IFERROR(INDEX(Forecast_Capex_Input!BL$12:BL$286,$Z626)
*(INDEX(Forecast_Capex_Input!$H$12:$H$286,$Z626)=Repex),0)
*$DG626</f>
        <v>0</v>
      </c>
      <c r="DO626" s="43" t="b" cm="1">
        <f t="array" aca="1" ref="DO626" ca="1">OR($G626=Forecast_Capex_Input!$BN$8:$BN$9)</f>
        <v>0</v>
      </c>
      <c r="DP626" s="43" cm="1">
        <f t="array" aca="1" ref="DP626" ca="1">IFERROR(INDEX(Forecast_Capex_Input!BO$12:BO$286,$Z626)
*(INDEX(Forecast_Capex_Input!$H$12:$H$286,$Z626)=Repex),0)
*$DO626</f>
        <v>0</v>
      </c>
      <c r="DQ626" s="43" cm="1">
        <f t="array" aca="1" ref="DQ626" ca="1">IFERROR(INDEX(Forecast_Capex_Input!BP$12:BP$286,$Z626)
*(INDEX(Forecast_Capex_Input!$H$12:$H$286,$Z626)=Repex),0)
*$DO626</f>
        <v>0</v>
      </c>
      <c r="DR626" s="43" cm="1">
        <f t="array" aca="1" ref="DR626" ca="1">IFERROR(INDEX(Forecast_Capex_Input!BQ$12:BQ$286,$Z626)
*(INDEX(Forecast_Capex_Input!$H$12:$H$286,$Z626)=Repex),0)
*$DO626</f>
        <v>0</v>
      </c>
      <c r="DS626" s="43" cm="1">
        <f t="array" aca="1" ref="DS626" ca="1">IFERROR(INDEX(Forecast_Capex_Input!BR$12:BR$286,$Z626)
*(INDEX(Forecast_Capex_Input!$H$12:$H$286,$Z626)=Repex),0)
*$DO626</f>
        <v>0</v>
      </c>
      <c r="DT626" s="43" cm="1">
        <f t="array" aca="1" ref="DT626" ca="1">IFERROR(INDEX(Forecast_Capex_Input!BS$12:BS$286,$Z626)
*(INDEX(Forecast_Capex_Input!$H$12:$H$286,$Z626)=Repex),0)
*$DO626</f>
        <v>0</v>
      </c>
      <c r="DV626" s="43" t="b" cm="1">
        <f t="array" aca="1" ref="DV626" ca="1">OR($G626=Forecast_Capex_Input!$BU$8:$BU$10)</f>
        <v>0</v>
      </c>
      <c r="DW626" s="43" cm="1">
        <f t="array" aca="1" ref="DW626" ca="1">IFERROR(INDEX(Forecast_Capex_Input!BV$12:BV$286,$Z626)
*(INDEX(Forecast_Capex_Input!$H$12:$H$286,$Z626)=Repex),0)
*$DV626</f>
        <v>0</v>
      </c>
      <c r="DX626" s="43" cm="1">
        <f t="array" aca="1" ref="DX626" ca="1">IFERROR(INDEX(Forecast_Capex_Input!BW$12:BW$286,$Z626)
*(INDEX(Forecast_Capex_Input!$H$12:$H$286,$Z626)=Repex),0)
*$DV626</f>
        <v>0</v>
      </c>
      <c r="DY626" s="43" cm="1">
        <f t="array" aca="1" ref="DY626" ca="1">IFERROR(INDEX(Forecast_Capex_Input!BX$12:BX$286,$Z626)
*(INDEX(Forecast_Capex_Input!$H$12:$H$286,$Z626)=Repex),0)
*$DV626</f>
        <v>0</v>
      </c>
      <c r="DZ626" s="43" cm="1">
        <f t="array" aca="1" ref="DZ626" ca="1">IFERROR(INDEX(Forecast_Capex_Input!BY$12:BY$286,$Z626)
*(INDEX(Forecast_Capex_Input!$H$12:$H$286,$Z626)=Repex),0)
*$DV626</f>
        <v>0</v>
      </c>
      <c r="EA626" s="43" cm="1">
        <f t="array" aca="1" ref="EA626" ca="1">IFERROR(INDEX(Forecast_Capex_Input!BZ$12:BZ$286,$Z626)
*(INDEX(Forecast_Capex_Input!$H$12:$H$286,$Z626)=Repex),0)
*$DV626</f>
        <v>0</v>
      </c>
      <c r="EB626" s="43" cm="1">
        <f t="array" aca="1" ref="EB626" ca="1">IFERROR(INDEX(Forecast_Capex_Input!CA$12:CA$286,$Z626)
*(INDEX(Forecast_Capex_Input!$H$12:$H$286,$Z626)=Repex),0)
*$DV626</f>
        <v>0</v>
      </c>
      <c r="EC626" s="43" cm="1">
        <f t="array" aca="1" ref="EC626" ca="1">IFERROR(INDEX(Forecast_Capex_Input!CB$12:CB$286,$Z626)
*(INDEX(Forecast_Capex_Input!$H$12:$H$286,$Z626)=Repex),0)
*$DV626</f>
        <v>0</v>
      </c>
      <c r="ED626" s="43" cm="1">
        <f t="array" aca="1" ref="ED626" ca="1">IFERROR(INDEX(Forecast_Capex_Input!CC$12:CC$286,$Z626)
*(INDEX(Forecast_Capex_Input!$H$12:$H$286,$Z626)=Repex),0)
*$DV626</f>
        <v>0</v>
      </c>
      <c r="EF626" s="86" t="str">
        <f t="shared" si="59"/>
        <v>N/A</v>
      </c>
      <c r="EG626" s="28" t="str">
        <f>IFERROR(RANK(EF626,EF$11:EF$1010,0)+COUNTIF(EF$11:EF626,EF626)-1,NA)</f>
        <v>N/A</v>
      </c>
    </row>
    <row r="627" spans="3:137" x14ac:dyDescent="0.2">
      <c r="C627" s="28">
        <f t="shared" si="60"/>
        <v>617</v>
      </c>
      <c r="D627" s="9" t="str" cm="1">
        <f t="array" ref="D627">IFERROR(INDEX(Forecast_Capex_Input!$D$12:$D$286,$Z627),NA)</f>
        <v>N/A</v>
      </c>
      <c r="E627" s="24" t="str" cm="1">
        <f t="array" ref="E627">IF($Z627=NA,NA,INDEX(Forecast_Capex_Input!$E$12:$E$286,$Z627))</f>
        <v>N/A</v>
      </c>
      <c r="F627" s="9" t="str" cm="1">
        <f t="array" aca="1" ref="F627" ca="1">IFERROR(INDEX(General!$E$25:$E$26,$AA627),NA)</f>
        <v>N/A</v>
      </c>
      <c r="G627" s="9" t="str" cm="1">
        <f t="array" aca="1" ref="G627" ca="1">IFERROR(INDEX(Forecast_Capex_Input!$AI$11:$BB$11,$AC627),NA)</f>
        <v>N/A</v>
      </c>
      <c r="H627" s="50" t="str" cm="1">
        <f t="array" aca="1" ref="H627" ca="1">IFERROR(INDEX(Forecast_Capex_Input!$AI$12:$BB$286,$Z627,$AC627),NA)</f>
        <v>N/A</v>
      </c>
      <c r="I627" s="150" t="str" cm="1">
        <f t="array" ref="I627">IFERROR(INDEX(Forecast_Capex_Input!$F$12:$F$286,$Z627),NA)</f>
        <v>N/A</v>
      </c>
      <c r="J627" s="150" t="str" cm="1">
        <f t="array" ref="J627">IFERROR(INDEX(Forecast_Capex_Input!G$12:G$286,$Z627),NA)</f>
        <v>N/A</v>
      </c>
      <c r="K627" s="150" t="str" cm="1">
        <f t="array" ref="K627">IFERROR(INDEX(Forecast_Capex_Input!H$12:H$286,$Z627),NA)</f>
        <v>N/A</v>
      </c>
      <c r="L627" s="150" t="str" cm="1">
        <f t="array" ref="L627">IFERROR(INDEX(Forecast_Capex_Input!I$12:I$286,$Z627),NA)</f>
        <v>N/A</v>
      </c>
      <c r="M627" s="150" t="str" cm="1">
        <f t="array" ref="M627">IFERROR(INDEX(Forecast_Capex_Input!J$12:J$286,$Z627),NA)</f>
        <v>N/A</v>
      </c>
      <c r="N627" s="150" t="str" cm="1">
        <f t="array" ref="N627">IFERROR(INDEX(Forecast_Capex_Input!K$12:K$286,$Z627),NA)</f>
        <v>N/A</v>
      </c>
      <c r="O627" s="150" t="str" cm="1">
        <f t="array" ref="O627">IFERROR(INDEX(Forecast_Capex_Input!L$12:L$286,$Z627),NA)</f>
        <v>N/A</v>
      </c>
      <c r="P627" s="150" t="str" cm="1">
        <f t="array" ref="P627">IFERROR(INDEX(Forecast_Capex_Input!M$12:M$286,$Z627),NA)</f>
        <v>N/A</v>
      </c>
      <c r="Q627" s="24" t="str" cm="1">
        <f t="array" ref="Q627">IFERROR(INDEX(Forecast_Capex_Input!N$12:N$286,$Z627),NA)</f>
        <v>N/A</v>
      </c>
      <c r="R627" s="190" cm="1">
        <f t="array" ref="R627">IFERROR(INDEX(Forecast_Capex_Input!O$12:O$286,$Z627),0)</f>
        <v>0</v>
      </c>
      <c r="S627" s="24" cm="1">
        <f t="array" ref="S627">IFERROR(INDEX(Forecast_Capex_Input!P$12:P$286,$Z627),0)</f>
        <v>0</v>
      </c>
      <c r="T627" s="150" t="str" cm="1">
        <f t="array" aca="1" ref="T627" ca="1">IFERROR(INDEX(General!$K$91:$K$110,$AC627),NA)</f>
        <v>N/A</v>
      </c>
      <c r="U627" s="43" cm="1">
        <f t="array" aca="1" ref="U627" ca="1">IFERROR(
IF($F627=General!$E$25,INDEX(Forecast_Capex_Input!S$12:S$286,$Z627),
INDEX(Forecast_Capex_Input!T$12:T$286,$Z627)),0)</f>
        <v>0</v>
      </c>
      <c r="V627" s="82" t="b">
        <f>IFERROR(INDEX(Overheads!$T$19:$T$26,MATCH($I627,Overheads!$E$19:$E$26,0)),FALSE)</f>
        <v>0</v>
      </c>
      <c r="W627" s="209" cm="1">
        <f t="array" ref="W627">IFERROR(
INDEX(Forecast_Capex_Input!CN$12:CN$286,$Z627),0)</f>
        <v>0</v>
      </c>
      <c r="X627" s="209">
        <f>IFERROR(
MATCH($W627,General!$L$39:$S$39,0),1)</f>
        <v>1</v>
      </c>
      <c r="Z627" s="28" t="str">
        <f>IFERROR(
IF(MATCH($C627,Forecast_Capex_Input!$CI$12:$CI$286,1)+1&gt;MAX(Forecast_Capex_Input!$C$12:$C$286),NA,
MATCH($C627,Forecast_Capex_Input!$CI$12:$CI$286,1)+1),1)</f>
        <v>N/A</v>
      </c>
      <c r="AA627" s="28" t="str" cm="1">
        <f t="array" aca="1" ref="AA627" ca="1">IFERROR(
IF(Z626&lt;&gt;Z627,1,
IF(COUNTIF(OFFSET(AA626,0,0,-INDEX(Forecast_Capex_Input!$CG$12:$CG$286,$Z627)),AA626)=INDEX(Forecast_Capex_Input!$CG$12:$CG$286,$Z627),AA626+1,AA626)),NA)</f>
        <v>N/A</v>
      </c>
      <c r="AB627" s="28" t="str" cm="1">
        <f t="array" ref="AB627">IFERROR($C627-IF($Z627=1,1,INDEX(Forecast_Capex_Input!$CI$12:$CI$286,$Z627-1))+1,NA)</f>
        <v>N/A</v>
      </c>
      <c r="AC627" s="28" t="str" cm="1">
        <f t="array" aca="1" ref="AC627" ca="1">IFERROR(IF(AA627=1,
INDEX(Forecast_Capex_Input!$AI$10:$BB$10,SMALL(IF(INDEX(Forecast_Capex_Input!$AI$12:$BB$286,$Z627,0)&gt;0,COLUMN(Forecast_Capex_Input!$AI$10:$BB$10)-COLUMN(Forecast_Capex_Input!$AI$12)+1),ROWS(OFFSET(AC626,0,0,-$AB627)))),
OFFSET(AC626,-INDEX(Forecast_Capex_Input!$CG$12:$CG$286,$Z627)+1,0)),NA)</f>
        <v>N/A</v>
      </c>
      <c r="AD627" s="28" t="str">
        <f t="shared" ca="1" si="57"/>
        <v>N/A</v>
      </c>
      <c r="AE627" s="82" t="b">
        <f t="shared" si="61"/>
        <v>0</v>
      </c>
      <c r="AF627" s="78" t="b">
        <v>0</v>
      </c>
      <c r="AG627" s="82" t="b">
        <f t="shared" si="58"/>
        <v>1</v>
      </c>
      <c r="AI627" s="55">
        <v>0</v>
      </c>
      <c r="AJ627" s="55">
        <v>0</v>
      </c>
      <c r="AK627" s="55">
        <v>0</v>
      </c>
      <c r="AL627" s="55">
        <v>0</v>
      </c>
      <c r="AM627" s="55">
        <v>0</v>
      </c>
      <c r="AN627" s="135">
        <v>0</v>
      </c>
      <c r="AP627" s="55">
        <v>0</v>
      </c>
      <c r="AQ627" s="55">
        <v>0</v>
      </c>
      <c r="AR627" s="55">
        <v>0</v>
      </c>
      <c r="AS627" s="55">
        <v>0</v>
      </c>
      <c r="AT627" s="55">
        <v>0</v>
      </c>
      <c r="AU627" s="135">
        <v>0</v>
      </c>
      <c r="AW627" s="55">
        <v>0</v>
      </c>
      <c r="AX627" s="55">
        <v>0</v>
      </c>
      <c r="AY627" s="55">
        <v>0</v>
      </c>
      <c r="AZ627" s="55">
        <v>0</v>
      </c>
      <c r="BA627" s="55">
        <v>0</v>
      </c>
      <c r="BB627" s="135">
        <v>0</v>
      </c>
      <c r="BD627" s="55">
        <v>0</v>
      </c>
      <c r="BE627" s="55">
        <v>0</v>
      </c>
      <c r="BF627" s="55">
        <v>0</v>
      </c>
      <c r="BG627" s="55">
        <v>0</v>
      </c>
      <c r="BH627" s="55">
        <v>0</v>
      </c>
      <c r="BI627" s="135">
        <v>0</v>
      </c>
      <c r="BK627" s="55">
        <v>0</v>
      </c>
      <c r="BL627" s="55">
        <v>0</v>
      </c>
      <c r="BM627" s="55">
        <v>0</v>
      </c>
      <c r="BN627" s="55">
        <v>0</v>
      </c>
      <c r="BO627" s="55">
        <v>0</v>
      </c>
      <c r="BP627" s="135">
        <v>0</v>
      </c>
      <c r="BR627" s="147">
        <v>0</v>
      </c>
      <c r="BS627" s="147">
        <v>0</v>
      </c>
      <c r="BT627" s="147">
        <v>0</v>
      </c>
      <c r="BU627" s="147">
        <v>0</v>
      </c>
      <c r="BV627" s="147">
        <v>0</v>
      </c>
      <c r="BX627" s="55">
        <v>0</v>
      </c>
      <c r="BY627" s="55">
        <v>0</v>
      </c>
      <c r="BZ627" s="55">
        <v>0</v>
      </c>
      <c r="CA627" s="55">
        <v>0</v>
      </c>
      <c r="CB627" s="55">
        <v>0</v>
      </c>
      <c r="CC627" s="135">
        <v>0</v>
      </c>
      <c r="CE627" s="55">
        <v>0</v>
      </c>
      <c r="CF627" s="55">
        <v>0</v>
      </c>
      <c r="CG627" s="55">
        <v>0</v>
      </c>
      <c r="CH627" s="55">
        <v>0</v>
      </c>
      <c r="CI627" s="55">
        <v>0</v>
      </c>
      <c r="CJ627" s="135">
        <v>0</v>
      </c>
      <c r="CL627" s="55">
        <v>0</v>
      </c>
      <c r="CM627" s="55">
        <v>0</v>
      </c>
      <c r="CN627" s="55">
        <v>0</v>
      </c>
      <c r="CO627" s="55">
        <v>0</v>
      </c>
      <c r="CP627" s="55">
        <v>0</v>
      </c>
      <c r="CQ627" s="135">
        <v>0</v>
      </c>
      <c r="CS627" s="67">
        <v>0</v>
      </c>
      <c r="CT627" s="67">
        <v>0</v>
      </c>
      <c r="CU627" s="67">
        <v>0</v>
      </c>
      <c r="CV627" s="67">
        <v>0</v>
      </c>
      <c r="CW627" s="67">
        <v>0</v>
      </c>
      <c r="CX627" s="135">
        <v>0</v>
      </c>
      <c r="CZ627" s="55">
        <v>0</v>
      </c>
      <c r="DA627" s="55">
        <v>0</v>
      </c>
      <c r="DB627" s="55">
        <v>0</v>
      </c>
      <c r="DC627" s="55">
        <v>0</v>
      </c>
      <c r="DD627" s="55">
        <v>0</v>
      </c>
      <c r="DE627" s="135">
        <v>0</v>
      </c>
      <c r="DG627" s="43" t="b" cm="1">
        <f t="array" aca="1" ref="DG627" ca="1">OR($G627=Forecast_Capex_Input!$BF$8:$BF$10)</f>
        <v>0</v>
      </c>
      <c r="DH627" s="43" cm="1">
        <f t="array" aca="1" ref="DH627" ca="1">IFERROR(INDEX(Forecast_Capex_Input!BG$12:BG$286,$Z627)
*(INDEX(Forecast_Capex_Input!$H$12:$H$286,$Z627)=Repex),0)
*$DG627</f>
        <v>0</v>
      </c>
      <c r="DI627" s="43" cm="1">
        <f t="array" aca="1" ref="DI627" ca="1">IFERROR(INDEX(Forecast_Capex_Input!BH$12:BH$286,$Z627)
*(INDEX(Forecast_Capex_Input!$H$12:$H$286,$Z627)=Repex),0)
*$DG627</f>
        <v>0</v>
      </c>
      <c r="DJ627" s="43" cm="1">
        <f t="array" aca="1" ref="DJ627" ca="1">IFERROR(INDEX(Forecast_Capex_Input!BI$12:BI$286,$Z627)
*(INDEX(Forecast_Capex_Input!$H$12:$H$286,$Z627)=Repex),0)
*$DG627</f>
        <v>0</v>
      </c>
      <c r="DK627" s="43" cm="1">
        <f t="array" aca="1" ref="DK627" ca="1">IFERROR(INDEX(Forecast_Capex_Input!BJ$12:BJ$286,$Z627)
*(INDEX(Forecast_Capex_Input!$H$12:$H$286,$Z627)=Repex),0)
*$DG627</f>
        <v>0</v>
      </c>
      <c r="DL627" s="43" cm="1">
        <f t="array" aca="1" ref="DL627" ca="1">IFERROR(INDEX(Forecast_Capex_Input!BK$12:BK$286,$Z627)
*(INDEX(Forecast_Capex_Input!$H$12:$H$286,$Z627)=Repex),0)
*$DG627</f>
        <v>0</v>
      </c>
      <c r="DM627" s="43" cm="1">
        <f t="array" aca="1" ref="DM627" ca="1">IFERROR(INDEX(Forecast_Capex_Input!BL$12:BL$286,$Z627)
*(INDEX(Forecast_Capex_Input!$H$12:$H$286,$Z627)=Repex),0)
*$DG627</f>
        <v>0</v>
      </c>
      <c r="DO627" s="43" t="b" cm="1">
        <f t="array" aca="1" ref="DO627" ca="1">OR($G627=Forecast_Capex_Input!$BN$8:$BN$9)</f>
        <v>0</v>
      </c>
      <c r="DP627" s="43" cm="1">
        <f t="array" aca="1" ref="DP627" ca="1">IFERROR(INDEX(Forecast_Capex_Input!BO$12:BO$286,$Z627)
*(INDEX(Forecast_Capex_Input!$H$12:$H$286,$Z627)=Repex),0)
*$DO627</f>
        <v>0</v>
      </c>
      <c r="DQ627" s="43" cm="1">
        <f t="array" aca="1" ref="DQ627" ca="1">IFERROR(INDEX(Forecast_Capex_Input!BP$12:BP$286,$Z627)
*(INDEX(Forecast_Capex_Input!$H$12:$H$286,$Z627)=Repex),0)
*$DO627</f>
        <v>0</v>
      </c>
      <c r="DR627" s="43" cm="1">
        <f t="array" aca="1" ref="DR627" ca="1">IFERROR(INDEX(Forecast_Capex_Input!BQ$12:BQ$286,$Z627)
*(INDEX(Forecast_Capex_Input!$H$12:$H$286,$Z627)=Repex),0)
*$DO627</f>
        <v>0</v>
      </c>
      <c r="DS627" s="43" cm="1">
        <f t="array" aca="1" ref="DS627" ca="1">IFERROR(INDEX(Forecast_Capex_Input!BR$12:BR$286,$Z627)
*(INDEX(Forecast_Capex_Input!$H$12:$H$286,$Z627)=Repex),0)
*$DO627</f>
        <v>0</v>
      </c>
      <c r="DT627" s="43" cm="1">
        <f t="array" aca="1" ref="DT627" ca="1">IFERROR(INDEX(Forecast_Capex_Input!BS$12:BS$286,$Z627)
*(INDEX(Forecast_Capex_Input!$H$12:$H$286,$Z627)=Repex),0)
*$DO627</f>
        <v>0</v>
      </c>
      <c r="DV627" s="43" t="b" cm="1">
        <f t="array" aca="1" ref="DV627" ca="1">OR($G627=Forecast_Capex_Input!$BU$8:$BU$10)</f>
        <v>0</v>
      </c>
      <c r="DW627" s="43" cm="1">
        <f t="array" aca="1" ref="DW627" ca="1">IFERROR(INDEX(Forecast_Capex_Input!BV$12:BV$286,$Z627)
*(INDEX(Forecast_Capex_Input!$H$12:$H$286,$Z627)=Repex),0)
*$DV627</f>
        <v>0</v>
      </c>
      <c r="DX627" s="43" cm="1">
        <f t="array" aca="1" ref="DX627" ca="1">IFERROR(INDEX(Forecast_Capex_Input!BW$12:BW$286,$Z627)
*(INDEX(Forecast_Capex_Input!$H$12:$H$286,$Z627)=Repex),0)
*$DV627</f>
        <v>0</v>
      </c>
      <c r="DY627" s="43" cm="1">
        <f t="array" aca="1" ref="DY627" ca="1">IFERROR(INDEX(Forecast_Capex_Input!BX$12:BX$286,$Z627)
*(INDEX(Forecast_Capex_Input!$H$12:$H$286,$Z627)=Repex),0)
*$DV627</f>
        <v>0</v>
      </c>
      <c r="DZ627" s="43" cm="1">
        <f t="array" aca="1" ref="DZ627" ca="1">IFERROR(INDEX(Forecast_Capex_Input!BY$12:BY$286,$Z627)
*(INDEX(Forecast_Capex_Input!$H$12:$H$286,$Z627)=Repex),0)
*$DV627</f>
        <v>0</v>
      </c>
      <c r="EA627" s="43" cm="1">
        <f t="array" aca="1" ref="EA627" ca="1">IFERROR(INDEX(Forecast_Capex_Input!BZ$12:BZ$286,$Z627)
*(INDEX(Forecast_Capex_Input!$H$12:$H$286,$Z627)=Repex),0)
*$DV627</f>
        <v>0</v>
      </c>
      <c r="EB627" s="43" cm="1">
        <f t="array" aca="1" ref="EB627" ca="1">IFERROR(INDEX(Forecast_Capex_Input!CA$12:CA$286,$Z627)
*(INDEX(Forecast_Capex_Input!$H$12:$H$286,$Z627)=Repex),0)
*$DV627</f>
        <v>0</v>
      </c>
      <c r="EC627" s="43" cm="1">
        <f t="array" aca="1" ref="EC627" ca="1">IFERROR(INDEX(Forecast_Capex_Input!CB$12:CB$286,$Z627)
*(INDEX(Forecast_Capex_Input!$H$12:$H$286,$Z627)=Repex),0)
*$DV627</f>
        <v>0</v>
      </c>
      <c r="ED627" s="43" cm="1">
        <f t="array" aca="1" ref="ED627" ca="1">IFERROR(INDEX(Forecast_Capex_Input!CC$12:CC$286,$Z627)
*(INDEX(Forecast_Capex_Input!$H$12:$H$286,$Z627)=Repex),0)
*$DV627</f>
        <v>0</v>
      </c>
      <c r="EF627" s="86" t="str">
        <f t="shared" si="59"/>
        <v>N/A</v>
      </c>
      <c r="EG627" s="28" t="str">
        <f>IFERROR(RANK(EF627,EF$11:EF$1010,0)+COUNTIF(EF$11:EF627,EF627)-1,NA)</f>
        <v>N/A</v>
      </c>
    </row>
    <row r="628" spans="3:137" x14ac:dyDescent="0.2">
      <c r="C628" s="28">
        <f t="shared" si="60"/>
        <v>618</v>
      </c>
      <c r="D628" s="9" t="str" cm="1">
        <f t="array" ref="D628">IFERROR(INDEX(Forecast_Capex_Input!$D$12:$D$286,$Z628),NA)</f>
        <v>N/A</v>
      </c>
      <c r="E628" s="24" t="str" cm="1">
        <f t="array" ref="E628">IF($Z628=NA,NA,INDEX(Forecast_Capex_Input!$E$12:$E$286,$Z628))</f>
        <v>N/A</v>
      </c>
      <c r="F628" s="9" t="str" cm="1">
        <f t="array" aca="1" ref="F628" ca="1">IFERROR(INDEX(General!$E$25:$E$26,$AA628),NA)</f>
        <v>N/A</v>
      </c>
      <c r="G628" s="9" t="str" cm="1">
        <f t="array" aca="1" ref="G628" ca="1">IFERROR(INDEX(Forecast_Capex_Input!$AI$11:$BB$11,$AC628),NA)</f>
        <v>N/A</v>
      </c>
      <c r="H628" s="50" t="str" cm="1">
        <f t="array" aca="1" ref="H628" ca="1">IFERROR(INDEX(Forecast_Capex_Input!$AI$12:$BB$286,$Z628,$AC628),NA)</f>
        <v>N/A</v>
      </c>
      <c r="I628" s="150" t="str" cm="1">
        <f t="array" ref="I628">IFERROR(INDEX(Forecast_Capex_Input!$F$12:$F$286,$Z628),NA)</f>
        <v>N/A</v>
      </c>
      <c r="J628" s="150" t="str" cm="1">
        <f t="array" ref="J628">IFERROR(INDEX(Forecast_Capex_Input!G$12:G$286,$Z628),NA)</f>
        <v>N/A</v>
      </c>
      <c r="K628" s="150" t="str" cm="1">
        <f t="array" ref="K628">IFERROR(INDEX(Forecast_Capex_Input!H$12:H$286,$Z628),NA)</f>
        <v>N/A</v>
      </c>
      <c r="L628" s="150" t="str" cm="1">
        <f t="array" ref="L628">IFERROR(INDEX(Forecast_Capex_Input!I$12:I$286,$Z628),NA)</f>
        <v>N/A</v>
      </c>
      <c r="M628" s="150" t="str" cm="1">
        <f t="array" ref="M628">IFERROR(INDEX(Forecast_Capex_Input!J$12:J$286,$Z628),NA)</f>
        <v>N/A</v>
      </c>
      <c r="N628" s="150" t="str" cm="1">
        <f t="array" ref="N628">IFERROR(INDEX(Forecast_Capex_Input!K$12:K$286,$Z628),NA)</f>
        <v>N/A</v>
      </c>
      <c r="O628" s="150" t="str" cm="1">
        <f t="array" ref="O628">IFERROR(INDEX(Forecast_Capex_Input!L$12:L$286,$Z628),NA)</f>
        <v>N/A</v>
      </c>
      <c r="P628" s="150" t="str" cm="1">
        <f t="array" ref="P628">IFERROR(INDEX(Forecast_Capex_Input!M$12:M$286,$Z628),NA)</f>
        <v>N/A</v>
      </c>
      <c r="Q628" s="24" t="str" cm="1">
        <f t="array" ref="Q628">IFERROR(INDEX(Forecast_Capex_Input!N$12:N$286,$Z628),NA)</f>
        <v>N/A</v>
      </c>
      <c r="R628" s="190" cm="1">
        <f t="array" ref="R628">IFERROR(INDEX(Forecast_Capex_Input!O$12:O$286,$Z628),0)</f>
        <v>0</v>
      </c>
      <c r="S628" s="24" cm="1">
        <f t="array" ref="S628">IFERROR(INDEX(Forecast_Capex_Input!P$12:P$286,$Z628),0)</f>
        <v>0</v>
      </c>
      <c r="T628" s="150" t="str" cm="1">
        <f t="array" aca="1" ref="T628" ca="1">IFERROR(INDEX(General!$K$91:$K$110,$AC628),NA)</f>
        <v>N/A</v>
      </c>
      <c r="U628" s="43" cm="1">
        <f t="array" aca="1" ref="U628" ca="1">IFERROR(
IF($F628=General!$E$25,INDEX(Forecast_Capex_Input!S$12:S$286,$Z628),
INDEX(Forecast_Capex_Input!T$12:T$286,$Z628)),0)</f>
        <v>0</v>
      </c>
      <c r="V628" s="82" t="b">
        <f>IFERROR(INDEX(Overheads!$T$19:$T$26,MATCH($I628,Overheads!$E$19:$E$26,0)),FALSE)</f>
        <v>0</v>
      </c>
      <c r="W628" s="209" cm="1">
        <f t="array" ref="W628">IFERROR(
INDEX(Forecast_Capex_Input!CN$12:CN$286,$Z628),0)</f>
        <v>0</v>
      </c>
      <c r="X628" s="209">
        <f>IFERROR(
MATCH($W628,General!$L$39:$S$39,0),1)</f>
        <v>1</v>
      </c>
      <c r="Z628" s="28" t="str">
        <f>IFERROR(
IF(MATCH($C628,Forecast_Capex_Input!$CI$12:$CI$286,1)+1&gt;MAX(Forecast_Capex_Input!$C$12:$C$286),NA,
MATCH($C628,Forecast_Capex_Input!$CI$12:$CI$286,1)+1),1)</f>
        <v>N/A</v>
      </c>
      <c r="AA628" s="28" t="str" cm="1">
        <f t="array" aca="1" ref="AA628" ca="1">IFERROR(
IF(Z627&lt;&gt;Z628,1,
IF(COUNTIF(OFFSET(AA627,0,0,-INDEX(Forecast_Capex_Input!$CG$12:$CG$286,$Z628)),AA627)=INDEX(Forecast_Capex_Input!$CG$12:$CG$286,$Z628),AA627+1,AA627)),NA)</f>
        <v>N/A</v>
      </c>
      <c r="AB628" s="28" t="str" cm="1">
        <f t="array" ref="AB628">IFERROR($C628-IF($Z628=1,1,INDEX(Forecast_Capex_Input!$CI$12:$CI$286,$Z628-1))+1,NA)</f>
        <v>N/A</v>
      </c>
      <c r="AC628" s="28" t="str" cm="1">
        <f t="array" aca="1" ref="AC628" ca="1">IFERROR(IF(AA628=1,
INDEX(Forecast_Capex_Input!$AI$10:$BB$10,SMALL(IF(INDEX(Forecast_Capex_Input!$AI$12:$BB$286,$Z628,0)&gt;0,COLUMN(Forecast_Capex_Input!$AI$10:$BB$10)-COLUMN(Forecast_Capex_Input!$AI$12)+1),ROWS(OFFSET(AC627,0,0,-$AB628)))),
OFFSET(AC627,-INDEX(Forecast_Capex_Input!$CG$12:$CG$286,$Z628)+1,0)),NA)</f>
        <v>N/A</v>
      </c>
      <c r="AD628" s="28" t="str">
        <f t="shared" ca="1" si="57"/>
        <v>N/A</v>
      </c>
      <c r="AE628" s="82" t="b">
        <f t="shared" si="61"/>
        <v>0</v>
      </c>
      <c r="AF628" s="78" t="b">
        <v>0</v>
      </c>
      <c r="AG628" s="82" t="b">
        <f t="shared" si="58"/>
        <v>1</v>
      </c>
      <c r="AI628" s="55">
        <v>0</v>
      </c>
      <c r="AJ628" s="55">
        <v>0</v>
      </c>
      <c r="AK628" s="55">
        <v>0</v>
      </c>
      <c r="AL628" s="55">
        <v>0</v>
      </c>
      <c r="AM628" s="55">
        <v>0</v>
      </c>
      <c r="AN628" s="135">
        <v>0</v>
      </c>
      <c r="AP628" s="55">
        <v>0</v>
      </c>
      <c r="AQ628" s="55">
        <v>0</v>
      </c>
      <c r="AR628" s="55">
        <v>0</v>
      </c>
      <c r="AS628" s="55">
        <v>0</v>
      </c>
      <c r="AT628" s="55">
        <v>0</v>
      </c>
      <c r="AU628" s="135">
        <v>0</v>
      </c>
      <c r="AW628" s="55">
        <v>0</v>
      </c>
      <c r="AX628" s="55">
        <v>0</v>
      </c>
      <c r="AY628" s="55">
        <v>0</v>
      </c>
      <c r="AZ628" s="55">
        <v>0</v>
      </c>
      <c r="BA628" s="55">
        <v>0</v>
      </c>
      <c r="BB628" s="135">
        <v>0</v>
      </c>
      <c r="BD628" s="55">
        <v>0</v>
      </c>
      <c r="BE628" s="55">
        <v>0</v>
      </c>
      <c r="BF628" s="55">
        <v>0</v>
      </c>
      <c r="BG628" s="55">
        <v>0</v>
      </c>
      <c r="BH628" s="55">
        <v>0</v>
      </c>
      <c r="BI628" s="135">
        <v>0</v>
      </c>
      <c r="BK628" s="55">
        <v>0</v>
      </c>
      <c r="BL628" s="55">
        <v>0</v>
      </c>
      <c r="BM628" s="55">
        <v>0</v>
      </c>
      <c r="BN628" s="55">
        <v>0</v>
      </c>
      <c r="BO628" s="55">
        <v>0</v>
      </c>
      <c r="BP628" s="135">
        <v>0</v>
      </c>
      <c r="BR628" s="147">
        <v>0</v>
      </c>
      <c r="BS628" s="147">
        <v>0</v>
      </c>
      <c r="BT628" s="147">
        <v>0</v>
      </c>
      <c r="BU628" s="147">
        <v>0</v>
      </c>
      <c r="BV628" s="147">
        <v>0</v>
      </c>
      <c r="BX628" s="55">
        <v>0</v>
      </c>
      <c r="BY628" s="55">
        <v>0</v>
      </c>
      <c r="BZ628" s="55">
        <v>0</v>
      </c>
      <c r="CA628" s="55">
        <v>0</v>
      </c>
      <c r="CB628" s="55">
        <v>0</v>
      </c>
      <c r="CC628" s="135">
        <v>0</v>
      </c>
      <c r="CE628" s="55">
        <v>0</v>
      </c>
      <c r="CF628" s="55">
        <v>0</v>
      </c>
      <c r="CG628" s="55">
        <v>0</v>
      </c>
      <c r="CH628" s="55">
        <v>0</v>
      </c>
      <c r="CI628" s="55">
        <v>0</v>
      </c>
      <c r="CJ628" s="135">
        <v>0</v>
      </c>
      <c r="CL628" s="55">
        <v>0</v>
      </c>
      <c r="CM628" s="55">
        <v>0</v>
      </c>
      <c r="CN628" s="55">
        <v>0</v>
      </c>
      <c r="CO628" s="55">
        <v>0</v>
      </c>
      <c r="CP628" s="55">
        <v>0</v>
      </c>
      <c r="CQ628" s="135">
        <v>0</v>
      </c>
      <c r="CS628" s="67">
        <v>0</v>
      </c>
      <c r="CT628" s="67">
        <v>0</v>
      </c>
      <c r="CU628" s="67">
        <v>0</v>
      </c>
      <c r="CV628" s="67">
        <v>0</v>
      </c>
      <c r="CW628" s="67">
        <v>0</v>
      </c>
      <c r="CX628" s="135">
        <v>0</v>
      </c>
      <c r="CZ628" s="55">
        <v>0</v>
      </c>
      <c r="DA628" s="55">
        <v>0</v>
      </c>
      <c r="DB628" s="55">
        <v>0</v>
      </c>
      <c r="DC628" s="55">
        <v>0</v>
      </c>
      <c r="DD628" s="55">
        <v>0</v>
      </c>
      <c r="DE628" s="135">
        <v>0</v>
      </c>
      <c r="DG628" s="43" t="b" cm="1">
        <f t="array" aca="1" ref="DG628" ca="1">OR($G628=Forecast_Capex_Input!$BF$8:$BF$10)</f>
        <v>0</v>
      </c>
      <c r="DH628" s="43" cm="1">
        <f t="array" aca="1" ref="DH628" ca="1">IFERROR(INDEX(Forecast_Capex_Input!BG$12:BG$286,$Z628)
*(INDEX(Forecast_Capex_Input!$H$12:$H$286,$Z628)=Repex),0)
*$DG628</f>
        <v>0</v>
      </c>
      <c r="DI628" s="43" cm="1">
        <f t="array" aca="1" ref="DI628" ca="1">IFERROR(INDEX(Forecast_Capex_Input!BH$12:BH$286,$Z628)
*(INDEX(Forecast_Capex_Input!$H$12:$H$286,$Z628)=Repex),0)
*$DG628</f>
        <v>0</v>
      </c>
      <c r="DJ628" s="43" cm="1">
        <f t="array" aca="1" ref="DJ628" ca="1">IFERROR(INDEX(Forecast_Capex_Input!BI$12:BI$286,$Z628)
*(INDEX(Forecast_Capex_Input!$H$12:$H$286,$Z628)=Repex),0)
*$DG628</f>
        <v>0</v>
      </c>
      <c r="DK628" s="43" cm="1">
        <f t="array" aca="1" ref="DK628" ca="1">IFERROR(INDEX(Forecast_Capex_Input!BJ$12:BJ$286,$Z628)
*(INDEX(Forecast_Capex_Input!$H$12:$H$286,$Z628)=Repex),0)
*$DG628</f>
        <v>0</v>
      </c>
      <c r="DL628" s="43" cm="1">
        <f t="array" aca="1" ref="DL628" ca="1">IFERROR(INDEX(Forecast_Capex_Input!BK$12:BK$286,$Z628)
*(INDEX(Forecast_Capex_Input!$H$12:$H$286,$Z628)=Repex),0)
*$DG628</f>
        <v>0</v>
      </c>
      <c r="DM628" s="43" cm="1">
        <f t="array" aca="1" ref="DM628" ca="1">IFERROR(INDEX(Forecast_Capex_Input!BL$12:BL$286,$Z628)
*(INDEX(Forecast_Capex_Input!$H$12:$H$286,$Z628)=Repex),0)
*$DG628</f>
        <v>0</v>
      </c>
      <c r="DO628" s="43" t="b" cm="1">
        <f t="array" aca="1" ref="DO628" ca="1">OR($G628=Forecast_Capex_Input!$BN$8:$BN$9)</f>
        <v>0</v>
      </c>
      <c r="DP628" s="43" cm="1">
        <f t="array" aca="1" ref="DP628" ca="1">IFERROR(INDEX(Forecast_Capex_Input!BO$12:BO$286,$Z628)
*(INDEX(Forecast_Capex_Input!$H$12:$H$286,$Z628)=Repex),0)
*$DO628</f>
        <v>0</v>
      </c>
      <c r="DQ628" s="43" cm="1">
        <f t="array" aca="1" ref="DQ628" ca="1">IFERROR(INDEX(Forecast_Capex_Input!BP$12:BP$286,$Z628)
*(INDEX(Forecast_Capex_Input!$H$12:$H$286,$Z628)=Repex),0)
*$DO628</f>
        <v>0</v>
      </c>
      <c r="DR628" s="43" cm="1">
        <f t="array" aca="1" ref="DR628" ca="1">IFERROR(INDEX(Forecast_Capex_Input!BQ$12:BQ$286,$Z628)
*(INDEX(Forecast_Capex_Input!$H$12:$H$286,$Z628)=Repex),0)
*$DO628</f>
        <v>0</v>
      </c>
      <c r="DS628" s="43" cm="1">
        <f t="array" aca="1" ref="DS628" ca="1">IFERROR(INDEX(Forecast_Capex_Input!BR$12:BR$286,$Z628)
*(INDEX(Forecast_Capex_Input!$H$12:$H$286,$Z628)=Repex),0)
*$DO628</f>
        <v>0</v>
      </c>
      <c r="DT628" s="43" cm="1">
        <f t="array" aca="1" ref="DT628" ca="1">IFERROR(INDEX(Forecast_Capex_Input!BS$12:BS$286,$Z628)
*(INDEX(Forecast_Capex_Input!$H$12:$H$286,$Z628)=Repex),0)
*$DO628</f>
        <v>0</v>
      </c>
      <c r="DV628" s="43" t="b" cm="1">
        <f t="array" aca="1" ref="DV628" ca="1">OR($G628=Forecast_Capex_Input!$BU$8:$BU$10)</f>
        <v>0</v>
      </c>
      <c r="DW628" s="43" cm="1">
        <f t="array" aca="1" ref="DW628" ca="1">IFERROR(INDEX(Forecast_Capex_Input!BV$12:BV$286,$Z628)
*(INDEX(Forecast_Capex_Input!$H$12:$H$286,$Z628)=Repex),0)
*$DV628</f>
        <v>0</v>
      </c>
      <c r="DX628" s="43" cm="1">
        <f t="array" aca="1" ref="DX628" ca="1">IFERROR(INDEX(Forecast_Capex_Input!BW$12:BW$286,$Z628)
*(INDEX(Forecast_Capex_Input!$H$12:$H$286,$Z628)=Repex),0)
*$DV628</f>
        <v>0</v>
      </c>
      <c r="DY628" s="43" cm="1">
        <f t="array" aca="1" ref="DY628" ca="1">IFERROR(INDEX(Forecast_Capex_Input!BX$12:BX$286,$Z628)
*(INDEX(Forecast_Capex_Input!$H$12:$H$286,$Z628)=Repex),0)
*$DV628</f>
        <v>0</v>
      </c>
      <c r="DZ628" s="43" cm="1">
        <f t="array" aca="1" ref="DZ628" ca="1">IFERROR(INDEX(Forecast_Capex_Input!BY$12:BY$286,$Z628)
*(INDEX(Forecast_Capex_Input!$H$12:$H$286,$Z628)=Repex),0)
*$DV628</f>
        <v>0</v>
      </c>
      <c r="EA628" s="43" cm="1">
        <f t="array" aca="1" ref="EA628" ca="1">IFERROR(INDEX(Forecast_Capex_Input!BZ$12:BZ$286,$Z628)
*(INDEX(Forecast_Capex_Input!$H$12:$H$286,$Z628)=Repex),0)
*$DV628</f>
        <v>0</v>
      </c>
      <c r="EB628" s="43" cm="1">
        <f t="array" aca="1" ref="EB628" ca="1">IFERROR(INDEX(Forecast_Capex_Input!CA$12:CA$286,$Z628)
*(INDEX(Forecast_Capex_Input!$H$12:$H$286,$Z628)=Repex),0)
*$DV628</f>
        <v>0</v>
      </c>
      <c r="EC628" s="43" cm="1">
        <f t="array" aca="1" ref="EC628" ca="1">IFERROR(INDEX(Forecast_Capex_Input!CB$12:CB$286,$Z628)
*(INDEX(Forecast_Capex_Input!$H$12:$H$286,$Z628)=Repex),0)
*$DV628</f>
        <v>0</v>
      </c>
      <c r="ED628" s="43" cm="1">
        <f t="array" aca="1" ref="ED628" ca="1">IFERROR(INDEX(Forecast_Capex_Input!CC$12:CC$286,$Z628)
*(INDEX(Forecast_Capex_Input!$H$12:$H$286,$Z628)=Repex),0)
*$DV628</f>
        <v>0</v>
      </c>
      <c r="EF628" s="86" t="str">
        <f t="shared" si="59"/>
        <v>N/A</v>
      </c>
      <c r="EG628" s="28" t="str">
        <f>IFERROR(RANK(EF628,EF$11:EF$1010,0)+COUNTIF(EF$11:EF628,EF628)-1,NA)</f>
        <v>N/A</v>
      </c>
    </row>
    <row r="629" spans="3:137" x14ac:dyDescent="0.2">
      <c r="C629" s="28">
        <f t="shared" si="60"/>
        <v>619</v>
      </c>
      <c r="D629" s="9" t="str" cm="1">
        <f t="array" ref="D629">IFERROR(INDEX(Forecast_Capex_Input!$D$12:$D$286,$Z629),NA)</f>
        <v>N/A</v>
      </c>
      <c r="E629" s="24" t="str" cm="1">
        <f t="array" ref="E629">IF($Z629=NA,NA,INDEX(Forecast_Capex_Input!$E$12:$E$286,$Z629))</f>
        <v>N/A</v>
      </c>
      <c r="F629" s="9" t="str" cm="1">
        <f t="array" aca="1" ref="F629" ca="1">IFERROR(INDEX(General!$E$25:$E$26,$AA629),NA)</f>
        <v>N/A</v>
      </c>
      <c r="G629" s="9" t="str" cm="1">
        <f t="array" aca="1" ref="G629" ca="1">IFERROR(INDEX(Forecast_Capex_Input!$AI$11:$BB$11,$AC629),NA)</f>
        <v>N/A</v>
      </c>
      <c r="H629" s="50" t="str" cm="1">
        <f t="array" aca="1" ref="H629" ca="1">IFERROR(INDEX(Forecast_Capex_Input!$AI$12:$BB$286,$Z629,$AC629),NA)</f>
        <v>N/A</v>
      </c>
      <c r="I629" s="150" t="str" cm="1">
        <f t="array" ref="I629">IFERROR(INDEX(Forecast_Capex_Input!$F$12:$F$286,$Z629),NA)</f>
        <v>N/A</v>
      </c>
      <c r="J629" s="150" t="str" cm="1">
        <f t="array" ref="J629">IFERROR(INDEX(Forecast_Capex_Input!G$12:G$286,$Z629),NA)</f>
        <v>N/A</v>
      </c>
      <c r="K629" s="150" t="str" cm="1">
        <f t="array" ref="K629">IFERROR(INDEX(Forecast_Capex_Input!H$12:H$286,$Z629),NA)</f>
        <v>N/A</v>
      </c>
      <c r="L629" s="150" t="str" cm="1">
        <f t="array" ref="L629">IFERROR(INDEX(Forecast_Capex_Input!I$12:I$286,$Z629),NA)</f>
        <v>N/A</v>
      </c>
      <c r="M629" s="150" t="str" cm="1">
        <f t="array" ref="M629">IFERROR(INDEX(Forecast_Capex_Input!J$12:J$286,$Z629),NA)</f>
        <v>N/A</v>
      </c>
      <c r="N629" s="150" t="str" cm="1">
        <f t="array" ref="N629">IFERROR(INDEX(Forecast_Capex_Input!K$12:K$286,$Z629),NA)</f>
        <v>N/A</v>
      </c>
      <c r="O629" s="150" t="str" cm="1">
        <f t="array" ref="O629">IFERROR(INDEX(Forecast_Capex_Input!L$12:L$286,$Z629),NA)</f>
        <v>N/A</v>
      </c>
      <c r="P629" s="150" t="str" cm="1">
        <f t="array" ref="P629">IFERROR(INDEX(Forecast_Capex_Input!M$12:M$286,$Z629),NA)</f>
        <v>N/A</v>
      </c>
      <c r="Q629" s="24" t="str" cm="1">
        <f t="array" ref="Q629">IFERROR(INDEX(Forecast_Capex_Input!N$12:N$286,$Z629),NA)</f>
        <v>N/A</v>
      </c>
      <c r="R629" s="190" cm="1">
        <f t="array" ref="R629">IFERROR(INDEX(Forecast_Capex_Input!O$12:O$286,$Z629),0)</f>
        <v>0</v>
      </c>
      <c r="S629" s="24" cm="1">
        <f t="array" ref="S629">IFERROR(INDEX(Forecast_Capex_Input!P$12:P$286,$Z629),0)</f>
        <v>0</v>
      </c>
      <c r="T629" s="150" t="str" cm="1">
        <f t="array" aca="1" ref="T629" ca="1">IFERROR(INDEX(General!$K$91:$K$110,$AC629),NA)</f>
        <v>N/A</v>
      </c>
      <c r="U629" s="43" cm="1">
        <f t="array" aca="1" ref="U629" ca="1">IFERROR(
IF($F629=General!$E$25,INDEX(Forecast_Capex_Input!S$12:S$286,$Z629),
INDEX(Forecast_Capex_Input!T$12:T$286,$Z629)),0)</f>
        <v>0</v>
      </c>
      <c r="V629" s="82" t="b">
        <f>IFERROR(INDEX(Overheads!$T$19:$T$26,MATCH($I629,Overheads!$E$19:$E$26,0)),FALSE)</f>
        <v>0</v>
      </c>
      <c r="W629" s="209" cm="1">
        <f t="array" ref="W629">IFERROR(
INDEX(Forecast_Capex_Input!CN$12:CN$286,$Z629),0)</f>
        <v>0</v>
      </c>
      <c r="X629" s="209">
        <f>IFERROR(
MATCH($W629,General!$L$39:$S$39,0),1)</f>
        <v>1</v>
      </c>
      <c r="Z629" s="28" t="str">
        <f>IFERROR(
IF(MATCH($C629,Forecast_Capex_Input!$CI$12:$CI$286,1)+1&gt;MAX(Forecast_Capex_Input!$C$12:$C$286),NA,
MATCH($C629,Forecast_Capex_Input!$CI$12:$CI$286,1)+1),1)</f>
        <v>N/A</v>
      </c>
      <c r="AA629" s="28" t="str" cm="1">
        <f t="array" aca="1" ref="AA629" ca="1">IFERROR(
IF(Z628&lt;&gt;Z629,1,
IF(COUNTIF(OFFSET(AA628,0,0,-INDEX(Forecast_Capex_Input!$CG$12:$CG$286,$Z629)),AA628)=INDEX(Forecast_Capex_Input!$CG$12:$CG$286,$Z629),AA628+1,AA628)),NA)</f>
        <v>N/A</v>
      </c>
      <c r="AB629" s="28" t="str" cm="1">
        <f t="array" ref="AB629">IFERROR($C629-IF($Z629=1,1,INDEX(Forecast_Capex_Input!$CI$12:$CI$286,$Z629-1))+1,NA)</f>
        <v>N/A</v>
      </c>
      <c r="AC629" s="28" t="str" cm="1">
        <f t="array" aca="1" ref="AC629" ca="1">IFERROR(IF(AA629=1,
INDEX(Forecast_Capex_Input!$AI$10:$BB$10,SMALL(IF(INDEX(Forecast_Capex_Input!$AI$12:$BB$286,$Z629,0)&gt;0,COLUMN(Forecast_Capex_Input!$AI$10:$BB$10)-COLUMN(Forecast_Capex_Input!$AI$12)+1),ROWS(OFFSET(AC628,0,0,-$AB629)))),
OFFSET(AC628,-INDEX(Forecast_Capex_Input!$CG$12:$CG$286,$Z629)+1,0)),NA)</f>
        <v>N/A</v>
      </c>
      <c r="AD629" s="28" t="str">
        <f t="shared" ca="1" si="57"/>
        <v>N/A</v>
      </c>
      <c r="AE629" s="82" t="b">
        <f t="shared" si="61"/>
        <v>0</v>
      </c>
      <c r="AF629" s="78" t="b">
        <v>0</v>
      </c>
      <c r="AG629" s="82" t="b">
        <f t="shared" si="58"/>
        <v>1</v>
      </c>
      <c r="AI629" s="55">
        <v>0</v>
      </c>
      <c r="AJ629" s="55">
        <v>0</v>
      </c>
      <c r="AK629" s="55">
        <v>0</v>
      </c>
      <c r="AL629" s="55">
        <v>0</v>
      </c>
      <c r="AM629" s="55">
        <v>0</v>
      </c>
      <c r="AN629" s="135">
        <v>0</v>
      </c>
      <c r="AP629" s="55">
        <v>0</v>
      </c>
      <c r="AQ629" s="55">
        <v>0</v>
      </c>
      <c r="AR629" s="55">
        <v>0</v>
      </c>
      <c r="AS629" s="55">
        <v>0</v>
      </c>
      <c r="AT629" s="55">
        <v>0</v>
      </c>
      <c r="AU629" s="135">
        <v>0</v>
      </c>
      <c r="AW629" s="55">
        <v>0</v>
      </c>
      <c r="AX629" s="55">
        <v>0</v>
      </c>
      <c r="AY629" s="55">
        <v>0</v>
      </c>
      <c r="AZ629" s="55">
        <v>0</v>
      </c>
      <c r="BA629" s="55">
        <v>0</v>
      </c>
      <c r="BB629" s="135">
        <v>0</v>
      </c>
      <c r="BD629" s="55">
        <v>0</v>
      </c>
      <c r="BE629" s="55">
        <v>0</v>
      </c>
      <c r="BF629" s="55">
        <v>0</v>
      </c>
      <c r="BG629" s="55">
        <v>0</v>
      </c>
      <c r="BH629" s="55">
        <v>0</v>
      </c>
      <c r="BI629" s="135">
        <v>0</v>
      </c>
      <c r="BK629" s="55">
        <v>0</v>
      </c>
      <c r="BL629" s="55">
        <v>0</v>
      </c>
      <c r="BM629" s="55">
        <v>0</v>
      </c>
      <c r="BN629" s="55">
        <v>0</v>
      </c>
      <c r="BO629" s="55">
        <v>0</v>
      </c>
      <c r="BP629" s="135">
        <v>0</v>
      </c>
      <c r="BR629" s="147">
        <v>0</v>
      </c>
      <c r="BS629" s="147">
        <v>0</v>
      </c>
      <c r="BT629" s="147">
        <v>0</v>
      </c>
      <c r="BU629" s="147">
        <v>0</v>
      </c>
      <c r="BV629" s="147">
        <v>0</v>
      </c>
      <c r="BX629" s="55">
        <v>0</v>
      </c>
      <c r="BY629" s="55">
        <v>0</v>
      </c>
      <c r="BZ629" s="55">
        <v>0</v>
      </c>
      <c r="CA629" s="55">
        <v>0</v>
      </c>
      <c r="CB629" s="55">
        <v>0</v>
      </c>
      <c r="CC629" s="135">
        <v>0</v>
      </c>
      <c r="CE629" s="55">
        <v>0</v>
      </c>
      <c r="CF629" s="55">
        <v>0</v>
      </c>
      <c r="CG629" s="55">
        <v>0</v>
      </c>
      <c r="CH629" s="55">
        <v>0</v>
      </c>
      <c r="CI629" s="55">
        <v>0</v>
      </c>
      <c r="CJ629" s="135">
        <v>0</v>
      </c>
      <c r="CL629" s="55">
        <v>0</v>
      </c>
      <c r="CM629" s="55">
        <v>0</v>
      </c>
      <c r="CN629" s="55">
        <v>0</v>
      </c>
      <c r="CO629" s="55">
        <v>0</v>
      </c>
      <c r="CP629" s="55">
        <v>0</v>
      </c>
      <c r="CQ629" s="135">
        <v>0</v>
      </c>
      <c r="CS629" s="67">
        <v>0</v>
      </c>
      <c r="CT629" s="67">
        <v>0</v>
      </c>
      <c r="CU629" s="67">
        <v>0</v>
      </c>
      <c r="CV629" s="67">
        <v>0</v>
      </c>
      <c r="CW629" s="67">
        <v>0</v>
      </c>
      <c r="CX629" s="135">
        <v>0</v>
      </c>
      <c r="CZ629" s="55">
        <v>0</v>
      </c>
      <c r="DA629" s="55">
        <v>0</v>
      </c>
      <c r="DB629" s="55">
        <v>0</v>
      </c>
      <c r="DC629" s="55">
        <v>0</v>
      </c>
      <c r="DD629" s="55">
        <v>0</v>
      </c>
      <c r="DE629" s="135">
        <v>0</v>
      </c>
      <c r="DG629" s="43" t="b" cm="1">
        <f t="array" aca="1" ref="DG629" ca="1">OR($G629=Forecast_Capex_Input!$BF$8:$BF$10)</f>
        <v>0</v>
      </c>
      <c r="DH629" s="43" cm="1">
        <f t="array" aca="1" ref="DH629" ca="1">IFERROR(INDEX(Forecast_Capex_Input!BG$12:BG$286,$Z629)
*(INDEX(Forecast_Capex_Input!$H$12:$H$286,$Z629)=Repex),0)
*$DG629</f>
        <v>0</v>
      </c>
      <c r="DI629" s="43" cm="1">
        <f t="array" aca="1" ref="DI629" ca="1">IFERROR(INDEX(Forecast_Capex_Input!BH$12:BH$286,$Z629)
*(INDEX(Forecast_Capex_Input!$H$12:$H$286,$Z629)=Repex),0)
*$DG629</f>
        <v>0</v>
      </c>
      <c r="DJ629" s="43" cm="1">
        <f t="array" aca="1" ref="DJ629" ca="1">IFERROR(INDEX(Forecast_Capex_Input!BI$12:BI$286,$Z629)
*(INDEX(Forecast_Capex_Input!$H$12:$H$286,$Z629)=Repex),0)
*$DG629</f>
        <v>0</v>
      </c>
      <c r="DK629" s="43" cm="1">
        <f t="array" aca="1" ref="DK629" ca="1">IFERROR(INDEX(Forecast_Capex_Input!BJ$12:BJ$286,$Z629)
*(INDEX(Forecast_Capex_Input!$H$12:$H$286,$Z629)=Repex),0)
*$DG629</f>
        <v>0</v>
      </c>
      <c r="DL629" s="43" cm="1">
        <f t="array" aca="1" ref="DL629" ca="1">IFERROR(INDEX(Forecast_Capex_Input!BK$12:BK$286,$Z629)
*(INDEX(Forecast_Capex_Input!$H$12:$H$286,$Z629)=Repex),0)
*$DG629</f>
        <v>0</v>
      </c>
      <c r="DM629" s="43" cm="1">
        <f t="array" aca="1" ref="DM629" ca="1">IFERROR(INDEX(Forecast_Capex_Input!BL$12:BL$286,$Z629)
*(INDEX(Forecast_Capex_Input!$H$12:$H$286,$Z629)=Repex),0)
*$DG629</f>
        <v>0</v>
      </c>
      <c r="DO629" s="43" t="b" cm="1">
        <f t="array" aca="1" ref="DO629" ca="1">OR($G629=Forecast_Capex_Input!$BN$8:$BN$9)</f>
        <v>0</v>
      </c>
      <c r="DP629" s="43" cm="1">
        <f t="array" aca="1" ref="DP629" ca="1">IFERROR(INDEX(Forecast_Capex_Input!BO$12:BO$286,$Z629)
*(INDEX(Forecast_Capex_Input!$H$12:$H$286,$Z629)=Repex),0)
*$DO629</f>
        <v>0</v>
      </c>
      <c r="DQ629" s="43" cm="1">
        <f t="array" aca="1" ref="DQ629" ca="1">IFERROR(INDEX(Forecast_Capex_Input!BP$12:BP$286,$Z629)
*(INDEX(Forecast_Capex_Input!$H$12:$H$286,$Z629)=Repex),0)
*$DO629</f>
        <v>0</v>
      </c>
      <c r="DR629" s="43" cm="1">
        <f t="array" aca="1" ref="DR629" ca="1">IFERROR(INDEX(Forecast_Capex_Input!BQ$12:BQ$286,$Z629)
*(INDEX(Forecast_Capex_Input!$H$12:$H$286,$Z629)=Repex),0)
*$DO629</f>
        <v>0</v>
      </c>
      <c r="DS629" s="43" cm="1">
        <f t="array" aca="1" ref="DS629" ca="1">IFERROR(INDEX(Forecast_Capex_Input!BR$12:BR$286,$Z629)
*(INDEX(Forecast_Capex_Input!$H$12:$H$286,$Z629)=Repex),0)
*$DO629</f>
        <v>0</v>
      </c>
      <c r="DT629" s="43" cm="1">
        <f t="array" aca="1" ref="DT629" ca="1">IFERROR(INDEX(Forecast_Capex_Input!BS$12:BS$286,$Z629)
*(INDEX(Forecast_Capex_Input!$H$12:$H$286,$Z629)=Repex),0)
*$DO629</f>
        <v>0</v>
      </c>
      <c r="DV629" s="43" t="b" cm="1">
        <f t="array" aca="1" ref="DV629" ca="1">OR($G629=Forecast_Capex_Input!$BU$8:$BU$10)</f>
        <v>0</v>
      </c>
      <c r="DW629" s="43" cm="1">
        <f t="array" aca="1" ref="DW629" ca="1">IFERROR(INDEX(Forecast_Capex_Input!BV$12:BV$286,$Z629)
*(INDEX(Forecast_Capex_Input!$H$12:$H$286,$Z629)=Repex),0)
*$DV629</f>
        <v>0</v>
      </c>
      <c r="DX629" s="43" cm="1">
        <f t="array" aca="1" ref="DX629" ca="1">IFERROR(INDEX(Forecast_Capex_Input!BW$12:BW$286,$Z629)
*(INDEX(Forecast_Capex_Input!$H$12:$H$286,$Z629)=Repex),0)
*$DV629</f>
        <v>0</v>
      </c>
      <c r="DY629" s="43" cm="1">
        <f t="array" aca="1" ref="DY629" ca="1">IFERROR(INDEX(Forecast_Capex_Input!BX$12:BX$286,$Z629)
*(INDEX(Forecast_Capex_Input!$H$12:$H$286,$Z629)=Repex),0)
*$DV629</f>
        <v>0</v>
      </c>
      <c r="DZ629" s="43" cm="1">
        <f t="array" aca="1" ref="DZ629" ca="1">IFERROR(INDEX(Forecast_Capex_Input!BY$12:BY$286,$Z629)
*(INDEX(Forecast_Capex_Input!$H$12:$H$286,$Z629)=Repex),0)
*$DV629</f>
        <v>0</v>
      </c>
      <c r="EA629" s="43" cm="1">
        <f t="array" aca="1" ref="EA629" ca="1">IFERROR(INDEX(Forecast_Capex_Input!BZ$12:BZ$286,$Z629)
*(INDEX(Forecast_Capex_Input!$H$12:$H$286,$Z629)=Repex),0)
*$DV629</f>
        <v>0</v>
      </c>
      <c r="EB629" s="43" cm="1">
        <f t="array" aca="1" ref="EB629" ca="1">IFERROR(INDEX(Forecast_Capex_Input!CA$12:CA$286,$Z629)
*(INDEX(Forecast_Capex_Input!$H$12:$H$286,$Z629)=Repex),0)
*$DV629</f>
        <v>0</v>
      </c>
      <c r="EC629" s="43" cm="1">
        <f t="array" aca="1" ref="EC629" ca="1">IFERROR(INDEX(Forecast_Capex_Input!CB$12:CB$286,$Z629)
*(INDEX(Forecast_Capex_Input!$H$12:$H$286,$Z629)=Repex),0)
*$DV629</f>
        <v>0</v>
      </c>
      <c r="ED629" s="43" cm="1">
        <f t="array" aca="1" ref="ED629" ca="1">IFERROR(INDEX(Forecast_Capex_Input!CC$12:CC$286,$Z629)
*(INDEX(Forecast_Capex_Input!$H$12:$H$286,$Z629)=Repex),0)
*$DV629</f>
        <v>0</v>
      </c>
      <c r="EF629" s="86" t="str">
        <f t="shared" si="59"/>
        <v>N/A</v>
      </c>
      <c r="EG629" s="28" t="str">
        <f>IFERROR(RANK(EF629,EF$11:EF$1010,0)+COUNTIF(EF$11:EF629,EF629)-1,NA)</f>
        <v>N/A</v>
      </c>
    </row>
    <row r="630" spans="3:137" x14ac:dyDescent="0.2">
      <c r="C630" s="28">
        <f t="shared" si="60"/>
        <v>620</v>
      </c>
      <c r="D630" s="9" t="str" cm="1">
        <f t="array" ref="D630">IFERROR(INDEX(Forecast_Capex_Input!$D$12:$D$286,$Z630),NA)</f>
        <v>N/A</v>
      </c>
      <c r="E630" s="24" t="str" cm="1">
        <f t="array" ref="E630">IF($Z630=NA,NA,INDEX(Forecast_Capex_Input!$E$12:$E$286,$Z630))</f>
        <v>N/A</v>
      </c>
      <c r="F630" s="9" t="str" cm="1">
        <f t="array" aca="1" ref="F630" ca="1">IFERROR(INDEX(General!$E$25:$E$26,$AA630),NA)</f>
        <v>N/A</v>
      </c>
      <c r="G630" s="9" t="str" cm="1">
        <f t="array" aca="1" ref="G630" ca="1">IFERROR(INDEX(Forecast_Capex_Input!$AI$11:$BB$11,$AC630),NA)</f>
        <v>N/A</v>
      </c>
      <c r="H630" s="50" t="str" cm="1">
        <f t="array" aca="1" ref="H630" ca="1">IFERROR(INDEX(Forecast_Capex_Input!$AI$12:$BB$286,$Z630,$AC630),NA)</f>
        <v>N/A</v>
      </c>
      <c r="I630" s="150" t="str" cm="1">
        <f t="array" ref="I630">IFERROR(INDEX(Forecast_Capex_Input!$F$12:$F$286,$Z630),NA)</f>
        <v>N/A</v>
      </c>
      <c r="J630" s="150" t="str" cm="1">
        <f t="array" ref="J630">IFERROR(INDEX(Forecast_Capex_Input!G$12:G$286,$Z630),NA)</f>
        <v>N/A</v>
      </c>
      <c r="K630" s="150" t="str" cm="1">
        <f t="array" ref="K630">IFERROR(INDEX(Forecast_Capex_Input!H$12:H$286,$Z630),NA)</f>
        <v>N/A</v>
      </c>
      <c r="L630" s="150" t="str" cm="1">
        <f t="array" ref="L630">IFERROR(INDEX(Forecast_Capex_Input!I$12:I$286,$Z630),NA)</f>
        <v>N/A</v>
      </c>
      <c r="M630" s="150" t="str" cm="1">
        <f t="array" ref="M630">IFERROR(INDEX(Forecast_Capex_Input!J$12:J$286,$Z630),NA)</f>
        <v>N/A</v>
      </c>
      <c r="N630" s="150" t="str" cm="1">
        <f t="array" ref="N630">IFERROR(INDEX(Forecast_Capex_Input!K$12:K$286,$Z630),NA)</f>
        <v>N/A</v>
      </c>
      <c r="O630" s="150" t="str" cm="1">
        <f t="array" ref="O630">IFERROR(INDEX(Forecast_Capex_Input!L$12:L$286,$Z630),NA)</f>
        <v>N/A</v>
      </c>
      <c r="P630" s="150" t="str" cm="1">
        <f t="array" ref="P630">IFERROR(INDEX(Forecast_Capex_Input!M$12:M$286,$Z630),NA)</f>
        <v>N/A</v>
      </c>
      <c r="Q630" s="24" t="str" cm="1">
        <f t="array" ref="Q630">IFERROR(INDEX(Forecast_Capex_Input!N$12:N$286,$Z630),NA)</f>
        <v>N/A</v>
      </c>
      <c r="R630" s="190" cm="1">
        <f t="array" ref="R630">IFERROR(INDEX(Forecast_Capex_Input!O$12:O$286,$Z630),0)</f>
        <v>0</v>
      </c>
      <c r="S630" s="24" cm="1">
        <f t="array" ref="S630">IFERROR(INDEX(Forecast_Capex_Input!P$12:P$286,$Z630),0)</f>
        <v>0</v>
      </c>
      <c r="T630" s="150" t="str" cm="1">
        <f t="array" aca="1" ref="T630" ca="1">IFERROR(INDEX(General!$K$91:$K$110,$AC630),NA)</f>
        <v>N/A</v>
      </c>
      <c r="U630" s="43" cm="1">
        <f t="array" aca="1" ref="U630" ca="1">IFERROR(
IF($F630=General!$E$25,INDEX(Forecast_Capex_Input!S$12:S$286,$Z630),
INDEX(Forecast_Capex_Input!T$12:T$286,$Z630)),0)</f>
        <v>0</v>
      </c>
      <c r="V630" s="82" t="b">
        <f>IFERROR(INDEX(Overheads!$T$19:$T$26,MATCH($I630,Overheads!$E$19:$E$26,0)),FALSE)</f>
        <v>0</v>
      </c>
      <c r="W630" s="209" cm="1">
        <f t="array" ref="W630">IFERROR(
INDEX(Forecast_Capex_Input!CN$12:CN$286,$Z630),0)</f>
        <v>0</v>
      </c>
      <c r="X630" s="209">
        <f>IFERROR(
MATCH($W630,General!$L$39:$S$39,0),1)</f>
        <v>1</v>
      </c>
      <c r="Z630" s="28" t="str">
        <f>IFERROR(
IF(MATCH($C630,Forecast_Capex_Input!$CI$12:$CI$286,1)+1&gt;MAX(Forecast_Capex_Input!$C$12:$C$286),NA,
MATCH($C630,Forecast_Capex_Input!$CI$12:$CI$286,1)+1),1)</f>
        <v>N/A</v>
      </c>
      <c r="AA630" s="28" t="str" cm="1">
        <f t="array" aca="1" ref="AA630" ca="1">IFERROR(
IF(Z629&lt;&gt;Z630,1,
IF(COUNTIF(OFFSET(AA629,0,0,-INDEX(Forecast_Capex_Input!$CG$12:$CG$286,$Z630)),AA629)=INDEX(Forecast_Capex_Input!$CG$12:$CG$286,$Z630),AA629+1,AA629)),NA)</f>
        <v>N/A</v>
      </c>
      <c r="AB630" s="28" t="str" cm="1">
        <f t="array" ref="AB630">IFERROR($C630-IF($Z630=1,1,INDEX(Forecast_Capex_Input!$CI$12:$CI$286,$Z630-1))+1,NA)</f>
        <v>N/A</v>
      </c>
      <c r="AC630" s="28" t="str" cm="1">
        <f t="array" aca="1" ref="AC630" ca="1">IFERROR(IF(AA630=1,
INDEX(Forecast_Capex_Input!$AI$10:$BB$10,SMALL(IF(INDEX(Forecast_Capex_Input!$AI$12:$BB$286,$Z630,0)&gt;0,COLUMN(Forecast_Capex_Input!$AI$10:$BB$10)-COLUMN(Forecast_Capex_Input!$AI$12)+1),ROWS(OFFSET(AC629,0,0,-$AB630)))),
OFFSET(AC629,-INDEX(Forecast_Capex_Input!$CG$12:$CG$286,$Z630)+1,0)),NA)</f>
        <v>N/A</v>
      </c>
      <c r="AD630" s="28" t="str">
        <f t="shared" ca="1" si="57"/>
        <v>N/A</v>
      </c>
      <c r="AE630" s="82" t="b">
        <f t="shared" si="61"/>
        <v>0</v>
      </c>
      <c r="AF630" s="78" t="b">
        <v>0</v>
      </c>
      <c r="AG630" s="82" t="b">
        <f t="shared" si="58"/>
        <v>1</v>
      </c>
      <c r="AI630" s="55">
        <v>0</v>
      </c>
      <c r="AJ630" s="55">
        <v>0</v>
      </c>
      <c r="AK630" s="55">
        <v>0</v>
      </c>
      <c r="AL630" s="55">
        <v>0</v>
      </c>
      <c r="AM630" s="55">
        <v>0</v>
      </c>
      <c r="AN630" s="135">
        <v>0</v>
      </c>
      <c r="AP630" s="55">
        <v>0</v>
      </c>
      <c r="AQ630" s="55">
        <v>0</v>
      </c>
      <c r="AR630" s="55">
        <v>0</v>
      </c>
      <c r="AS630" s="55">
        <v>0</v>
      </c>
      <c r="AT630" s="55">
        <v>0</v>
      </c>
      <c r="AU630" s="135">
        <v>0</v>
      </c>
      <c r="AW630" s="55">
        <v>0</v>
      </c>
      <c r="AX630" s="55">
        <v>0</v>
      </c>
      <c r="AY630" s="55">
        <v>0</v>
      </c>
      <c r="AZ630" s="55">
        <v>0</v>
      </c>
      <c r="BA630" s="55">
        <v>0</v>
      </c>
      <c r="BB630" s="135">
        <v>0</v>
      </c>
      <c r="BD630" s="55">
        <v>0</v>
      </c>
      <c r="BE630" s="55">
        <v>0</v>
      </c>
      <c r="BF630" s="55">
        <v>0</v>
      </c>
      <c r="BG630" s="55">
        <v>0</v>
      </c>
      <c r="BH630" s="55">
        <v>0</v>
      </c>
      <c r="BI630" s="135">
        <v>0</v>
      </c>
      <c r="BK630" s="55">
        <v>0</v>
      </c>
      <c r="BL630" s="55">
        <v>0</v>
      </c>
      <c r="BM630" s="55">
        <v>0</v>
      </c>
      <c r="BN630" s="55">
        <v>0</v>
      </c>
      <c r="BO630" s="55">
        <v>0</v>
      </c>
      <c r="BP630" s="135">
        <v>0</v>
      </c>
      <c r="BR630" s="147">
        <v>0</v>
      </c>
      <c r="BS630" s="147">
        <v>0</v>
      </c>
      <c r="BT630" s="147">
        <v>0</v>
      </c>
      <c r="BU630" s="147">
        <v>0</v>
      </c>
      <c r="BV630" s="147">
        <v>0</v>
      </c>
      <c r="BX630" s="55">
        <v>0</v>
      </c>
      <c r="BY630" s="55">
        <v>0</v>
      </c>
      <c r="BZ630" s="55">
        <v>0</v>
      </c>
      <c r="CA630" s="55">
        <v>0</v>
      </c>
      <c r="CB630" s="55">
        <v>0</v>
      </c>
      <c r="CC630" s="135">
        <v>0</v>
      </c>
      <c r="CE630" s="55">
        <v>0</v>
      </c>
      <c r="CF630" s="55">
        <v>0</v>
      </c>
      <c r="CG630" s="55">
        <v>0</v>
      </c>
      <c r="CH630" s="55">
        <v>0</v>
      </c>
      <c r="CI630" s="55">
        <v>0</v>
      </c>
      <c r="CJ630" s="135">
        <v>0</v>
      </c>
      <c r="CL630" s="55">
        <v>0</v>
      </c>
      <c r="CM630" s="55">
        <v>0</v>
      </c>
      <c r="CN630" s="55">
        <v>0</v>
      </c>
      <c r="CO630" s="55">
        <v>0</v>
      </c>
      <c r="CP630" s="55">
        <v>0</v>
      </c>
      <c r="CQ630" s="135">
        <v>0</v>
      </c>
      <c r="CS630" s="67">
        <v>0</v>
      </c>
      <c r="CT630" s="67">
        <v>0</v>
      </c>
      <c r="CU630" s="67">
        <v>0</v>
      </c>
      <c r="CV630" s="67">
        <v>0</v>
      </c>
      <c r="CW630" s="67">
        <v>0</v>
      </c>
      <c r="CX630" s="135">
        <v>0</v>
      </c>
      <c r="CZ630" s="55">
        <v>0</v>
      </c>
      <c r="DA630" s="55">
        <v>0</v>
      </c>
      <c r="DB630" s="55">
        <v>0</v>
      </c>
      <c r="DC630" s="55">
        <v>0</v>
      </c>
      <c r="DD630" s="55">
        <v>0</v>
      </c>
      <c r="DE630" s="135">
        <v>0</v>
      </c>
      <c r="DG630" s="43" t="b" cm="1">
        <f t="array" aca="1" ref="DG630" ca="1">OR($G630=Forecast_Capex_Input!$BF$8:$BF$10)</f>
        <v>0</v>
      </c>
      <c r="DH630" s="43" cm="1">
        <f t="array" aca="1" ref="DH630" ca="1">IFERROR(INDEX(Forecast_Capex_Input!BG$12:BG$286,$Z630)
*(INDEX(Forecast_Capex_Input!$H$12:$H$286,$Z630)=Repex),0)
*$DG630</f>
        <v>0</v>
      </c>
      <c r="DI630" s="43" cm="1">
        <f t="array" aca="1" ref="DI630" ca="1">IFERROR(INDEX(Forecast_Capex_Input!BH$12:BH$286,$Z630)
*(INDEX(Forecast_Capex_Input!$H$12:$H$286,$Z630)=Repex),0)
*$DG630</f>
        <v>0</v>
      </c>
      <c r="DJ630" s="43" cm="1">
        <f t="array" aca="1" ref="DJ630" ca="1">IFERROR(INDEX(Forecast_Capex_Input!BI$12:BI$286,$Z630)
*(INDEX(Forecast_Capex_Input!$H$12:$H$286,$Z630)=Repex),0)
*$DG630</f>
        <v>0</v>
      </c>
      <c r="DK630" s="43" cm="1">
        <f t="array" aca="1" ref="DK630" ca="1">IFERROR(INDEX(Forecast_Capex_Input!BJ$12:BJ$286,$Z630)
*(INDEX(Forecast_Capex_Input!$H$12:$H$286,$Z630)=Repex),0)
*$DG630</f>
        <v>0</v>
      </c>
      <c r="DL630" s="43" cm="1">
        <f t="array" aca="1" ref="DL630" ca="1">IFERROR(INDEX(Forecast_Capex_Input!BK$12:BK$286,$Z630)
*(INDEX(Forecast_Capex_Input!$H$12:$H$286,$Z630)=Repex),0)
*$DG630</f>
        <v>0</v>
      </c>
      <c r="DM630" s="43" cm="1">
        <f t="array" aca="1" ref="DM630" ca="1">IFERROR(INDEX(Forecast_Capex_Input!BL$12:BL$286,$Z630)
*(INDEX(Forecast_Capex_Input!$H$12:$H$286,$Z630)=Repex),0)
*$DG630</f>
        <v>0</v>
      </c>
      <c r="DO630" s="43" t="b" cm="1">
        <f t="array" aca="1" ref="DO630" ca="1">OR($G630=Forecast_Capex_Input!$BN$8:$BN$9)</f>
        <v>0</v>
      </c>
      <c r="DP630" s="43" cm="1">
        <f t="array" aca="1" ref="DP630" ca="1">IFERROR(INDEX(Forecast_Capex_Input!BO$12:BO$286,$Z630)
*(INDEX(Forecast_Capex_Input!$H$12:$H$286,$Z630)=Repex),0)
*$DO630</f>
        <v>0</v>
      </c>
      <c r="DQ630" s="43" cm="1">
        <f t="array" aca="1" ref="DQ630" ca="1">IFERROR(INDEX(Forecast_Capex_Input!BP$12:BP$286,$Z630)
*(INDEX(Forecast_Capex_Input!$H$12:$H$286,$Z630)=Repex),0)
*$DO630</f>
        <v>0</v>
      </c>
      <c r="DR630" s="43" cm="1">
        <f t="array" aca="1" ref="DR630" ca="1">IFERROR(INDEX(Forecast_Capex_Input!BQ$12:BQ$286,$Z630)
*(INDEX(Forecast_Capex_Input!$H$12:$H$286,$Z630)=Repex),0)
*$DO630</f>
        <v>0</v>
      </c>
      <c r="DS630" s="43" cm="1">
        <f t="array" aca="1" ref="DS630" ca="1">IFERROR(INDEX(Forecast_Capex_Input!BR$12:BR$286,$Z630)
*(INDEX(Forecast_Capex_Input!$H$12:$H$286,$Z630)=Repex),0)
*$DO630</f>
        <v>0</v>
      </c>
      <c r="DT630" s="43" cm="1">
        <f t="array" aca="1" ref="DT630" ca="1">IFERROR(INDEX(Forecast_Capex_Input!BS$12:BS$286,$Z630)
*(INDEX(Forecast_Capex_Input!$H$12:$H$286,$Z630)=Repex),0)
*$DO630</f>
        <v>0</v>
      </c>
      <c r="DV630" s="43" t="b" cm="1">
        <f t="array" aca="1" ref="DV630" ca="1">OR($G630=Forecast_Capex_Input!$BU$8:$BU$10)</f>
        <v>0</v>
      </c>
      <c r="DW630" s="43" cm="1">
        <f t="array" aca="1" ref="DW630" ca="1">IFERROR(INDEX(Forecast_Capex_Input!BV$12:BV$286,$Z630)
*(INDEX(Forecast_Capex_Input!$H$12:$H$286,$Z630)=Repex),0)
*$DV630</f>
        <v>0</v>
      </c>
      <c r="DX630" s="43" cm="1">
        <f t="array" aca="1" ref="DX630" ca="1">IFERROR(INDEX(Forecast_Capex_Input!BW$12:BW$286,$Z630)
*(INDEX(Forecast_Capex_Input!$H$12:$H$286,$Z630)=Repex),0)
*$DV630</f>
        <v>0</v>
      </c>
      <c r="DY630" s="43" cm="1">
        <f t="array" aca="1" ref="DY630" ca="1">IFERROR(INDEX(Forecast_Capex_Input!BX$12:BX$286,$Z630)
*(INDEX(Forecast_Capex_Input!$H$12:$H$286,$Z630)=Repex),0)
*$DV630</f>
        <v>0</v>
      </c>
      <c r="DZ630" s="43" cm="1">
        <f t="array" aca="1" ref="DZ630" ca="1">IFERROR(INDEX(Forecast_Capex_Input!BY$12:BY$286,$Z630)
*(INDEX(Forecast_Capex_Input!$H$12:$H$286,$Z630)=Repex),0)
*$DV630</f>
        <v>0</v>
      </c>
      <c r="EA630" s="43" cm="1">
        <f t="array" aca="1" ref="EA630" ca="1">IFERROR(INDEX(Forecast_Capex_Input!BZ$12:BZ$286,$Z630)
*(INDEX(Forecast_Capex_Input!$H$12:$H$286,$Z630)=Repex),0)
*$DV630</f>
        <v>0</v>
      </c>
      <c r="EB630" s="43" cm="1">
        <f t="array" aca="1" ref="EB630" ca="1">IFERROR(INDEX(Forecast_Capex_Input!CA$12:CA$286,$Z630)
*(INDEX(Forecast_Capex_Input!$H$12:$H$286,$Z630)=Repex),0)
*$DV630</f>
        <v>0</v>
      </c>
      <c r="EC630" s="43" cm="1">
        <f t="array" aca="1" ref="EC630" ca="1">IFERROR(INDEX(Forecast_Capex_Input!CB$12:CB$286,$Z630)
*(INDEX(Forecast_Capex_Input!$H$12:$H$286,$Z630)=Repex),0)
*$DV630</f>
        <v>0</v>
      </c>
      <c r="ED630" s="43" cm="1">
        <f t="array" aca="1" ref="ED630" ca="1">IFERROR(INDEX(Forecast_Capex_Input!CC$12:CC$286,$Z630)
*(INDEX(Forecast_Capex_Input!$H$12:$H$286,$Z630)=Repex),0)
*$DV630</f>
        <v>0</v>
      </c>
      <c r="EF630" s="86" t="str">
        <f t="shared" si="59"/>
        <v>N/A</v>
      </c>
      <c r="EG630" s="28" t="str">
        <f>IFERROR(RANK(EF630,EF$11:EF$1010,0)+COUNTIF(EF$11:EF630,EF630)-1,NA)</f>
        <v>N/A</v>
      </c>
    </row>
    <row r="631" spans="3:137" x14ac:dyDescent="0.2">
      <c r="C631" s="28">
        <f t="shared" si="60"/>
        <v>621</v>
      </c>
      <c r="D631" s="9" t="str" cm="1">
        <f t="array" ref="D631">IFERROR(INDEX(Forecast_Capex_Input!$D$12:$D$286,$Z631),NA)</f>
        <v>N/A</v>
      </c>
      <c r="E631" s="24" t="str" cm="1">
        <f t="array" ref="E631">IF($Z631=NA,NA,INDEX(Forecast_Capex_Input!$E$12:$E$286,$Z631))</f>
        <v>N/A</v>
      </c>
      <c r="F631" s="9" t="str" cm="1">
        <f t="array" aca="1" ref="F631" ca="1">IFERROR(INDEX(General!$E$25:$E$26,$AA631),NA)</f>
        <v>N/A</v>
      </c>
      <c r="G631" s="9" t="str" cm="1">
        <f t="array" aca="1" ref="G631" ca="1">IFERROR(INDEX(Forecast_Capex_Input!$AI$11:$BB$11,$AC631),NA)</f>
        <v>N/A</v>
      </c>
      <c r="H631" s="50" t="str" cm="1">
        <f t="array" aca="1" ref="H631" ca="1">IFERROR(INDEX(Forecast_Capex_Input!$AI$12:$BB$286,$Z631,$AC631),NA)</f>
        <v>N/A</v>
      </c>
      <c r="I631" s="150" t="str" cm="1">
        <f t="array" ref="I631">IFERROR(INDEX(Forecast_Capex_Input!$F$12:$F$286,$Z631),NA)</f>
        <v>N/A</v>
      </c>
      <c r="J631" s="150" t="str" cm="1">
        <f t="array" ref="J631">IFERROR(INDEX(Forecast_Capex_Input!G$12:G$286,$Z631),NA)</f>
        <v>N/A</v>
      </c>
      <c r="K631" s="150" t="str" cm="1">
        <f t="array" ref="K631">IFERROR(INDEX(Forecast_Capex_Input!H$12:H$286,$Z631),NA)</f>
        <v>N/A</v>
      </c>
      <c r="L631" s="150" t="str" cm="1">
        <f t="array" ref="L631">IFERROR(INDEX(Forecast_Capex_Input!I$12:I$286,$Z631),NA)</f>
        <v>N/A</v>
      </c>
      <c r="M631" s="150" t="str" cm="1">
        <f t="array" ref="M631">IFERROR(INDEX(Forecast_Capex_Input!J$12:J$286,$Z631),NA)</f>
        <v>N/A</v>
      </c>
      <c r="N631" s="150" t="str" cm="1">
        <f t="array" ref="N631">IFERROR(INDEX(Forecast_Capex_Input!K$12:K$286,$Z631),NA)</f>
        <v>N/A</v>
      </c>
      <c r="O631" s="150" t="str" cm="1">
        <f t="array" ref="O631">IFERROR(INDEX(Forecast_Capex_Input!L$12:L$286,$Z631),NA)</f>
        <v>N/A</v>
      </c>
      <c r="P631" s="150" t="str" cm="1">
        <f t="array" ref="P631">IFERROR(INDEX(Forecast_Capex_Input!M$12:M$286,$Z631),NA)</f>
        <v>N/A</v>
      </c>
      <c r="Q631" s="24" t="str" cm="1">
        <f t="array" ref="Q631">IFERROR(INDEX(Forecast_Capex_Input!N$12:N$286,$Z631),NA)</f>
        <v>N/A</v>
      </c>
      <c r="R631" s="190" cm="1">
        <f t="array" ref="R631">IFERROR(INDEX(Forecast_Capex_Input!O$12:O$286,$Z631),0)</f>
        <v>0</v>
      </c>
      <c r="S631" s="24" cm="1">
        <f t="array" ref="S631">IFERROR(INDEX(Forecast_Capex_Input!P$12:P$286,$Z631),0)</f>
        <v>0</v>
      </c>
      <c r="T631" s="150" t="str" cm="1">
        <f t="array" aca="1" ref="T631" ca="1">IFERROR(INDEX(General!$K$91:$K$110,$AC631),NA)</f>
        <v>N/A</v>
      </c>
      <c r="U631" s="43" cm="1">
        <f t="array" aca="1" ref="U631" ca="1">IFERROR(
IF($F631=General!$E$25,INDEX(Forecast_Capex_Input!S$12:S$286,$Z631),
INDEX(Forecast_Capex_Input!T$12:T$286,$Z631)),0)</f>
        <v>0</v>
      </c>
      <c r="V631" s="82" t="b">
        <f>IFERROR(INDEX(Overheads!$T$19:$T$26,MATCH($I631,Overheads!$E$19:$E$26,0)),FALSE)</f>
        <v>0</v>
      </c>
      <c r="W631" s="209" cm="1">
        <f t="array" ref="W631">IFERROR(
INDEX(Forecast_Capex_Input!CN$12:CN$286,$Z631),0)</f>
        <v>0</v>
      </c>
      <c r="X631" s="209">
        <f>IFERROR(
MATCH($W631,General!$L$39:$S$39,0),1)</f>
        <v>1</v>
      </c>
      <c r="Z631" s="28" t="str">
        <f>IFERROR(
IF(MATCH($C631,Forecast_Capex_Input!$CI$12:$CI$286,1)+1&gt;MAX(Forecast_Capex_Input!$C$12:$C$286),NA,
MATCH($C631,Forecast_Capex_Input!$CI$12:$CI$286,1)+1),1)</f>
        <v>N/A</v>
      </c>
      <c r="AA631" s="28" t="str" cm="1">
        <f t="array" aca="1" ref="AA631" ca="1">IFERROR(
IF(Z630&lt;&gt;Z631,1,
IF(COUNTIF(OFFSET(AA630,0,0,-INDEX(Forecast_Capex_Input!$CG$12:$CG$286,$Z631)),AA630)=INDEX(Forecast_Capex_Input!$CG$12:$CG$286,$Z631),AA630+1,AA630)),NA)</f>
        <v>N/A</v>
      </c>
      <c r="AB631" s="28" t="str" cm="1">
        <f t="array" ref="AB631">IFERROR($C631-IF($Z631=1,1,INDEX(Forecast_Capex_Input!$CI$12:$CI$286,$Z631-1))+1,NA)</f>
        <v>N/A</v>
      </c>
      <c r="AC631" s="28" t="str" cm="1">
        <f t="array" aca="1" ref="AC631" ca="1">IFERROR(IF(AA631=1,
INDEX(Forecast_Capex_Input!$AI$10:$BB$10,SMALL(IF(INDEX(Forecast_Capex_Input!$AI$12:$BB$286,$Z631,0)&gt;0,COLUMN(Forecast_Capex_Input!$AI$10:$BB$10)-COLUMN(Forecast_Capex_Input!$AI$12)+1),ROWS(OFFSET(AC630,0,0,-$AB631)))),
OFFSET(AC630,-INDEX(Forecast_Capex_Input!$CG$12:$CG$286,$Z631)+1,0)),NA)</f>
        <v>N/A</v>
      </c>
      <c r="AD631" s="28" t="str">
        <f t="shared" ca="1" si="57"/>
        <v>N/A</v>
      </c>
      <c r="AE631" s="82" t="b">
        <f t="shared" si="61"/>
        <v>0</v>
      </c>
      <c r="AF631" s="78" t="b">
        <v>0</v>
      </c>
      <c r="AG631" s="82" t="b">
        <f t="shared" si="58"/>
        <v>1</v>
      </c>
      <c r="AI631" s="55">
        <v>0</v>
      </c>
      <c r="AJ631" s="55">
        <v>0</v>
      </c>
      <c r="AK631" s="55">
        <v>0</v>
      </c>
      <c r="AL631" s="55">
        <v>0</v>
      </c>
      <c r="AM631" s="55">
        <v>0</v>
      </c>
      <c r="AN631" s="135">
        <v>0</v>
      </c>
      <c r="AP631" s="55">
        <v>0</v>
      </c>
      <c r="AQ631" s="55">
        <v>0</v>
      </c>
      <c r="AR631" s="55">
        <v>0</v>
      </c>
      <c r="AS631" s="55">
        <v>0</v>
      </c>
      <c r="AT631" s="55">
        <v>0</v>
      </c>
      <c r="AU631" s="135">
        <v>0</v>
      </c>
      <c r="AW631" s="55">
        <v>0</v>
      </c>
      <c r="AX631" s="55">
        <v>0</v>
      </c>
      <c r="AY631" s="55">
        <v>0</v>
      </c>
      <c r="AZ631" s="55">
        <v>0</v>
      </c>
      <c r="BA631" s="55">
        <v>0</v>
      </c>
      <c r="BB631" s="135">
        <v>0</v>
      </c>
      <c r="BD631" s="55">
        <v>0</v>
      </c>
      <c r="BE631" s="55">
        <v>0</v>
      </c>
      <c r="BF631" s="55">
        <v>0</v>
      </c>
      <c r="BG631" s="55">
        <v>0</v>
      </c>
      <c r="BH631" s="55">
        <v>0</v>
      </c>
      <c r="BI631" s="135">
        <v>0</v>
      </c>
      <c r="BK631" s="55">
        <v>0</v>
      </c>
      <c r="BL631" s="55">
        <v>0</v>
      </c>
      <c r="BM631" s="55">
        <v>0</v>
      </c>
      <c r="BN631" s="55">
        <v>0</v>
      </c>
      <c r="BO631" s="55">
        <v>0</v>
      </c>
      <c r="BP631" s="135">
        <v>0</v>
      </c>
      <c r="BR631" s="147">
        <v>0</v>
      </c>
      <c r="BS631" s="147">
        <v>0</v>
      </c>
      <c r="BT631" s="147">
        <v>0</v>
      </c>
      <c r="BU631" s="147">
        <v>0</v>
      </c>
      <c r="BV631" s="147">
        <v>0</v>
      </c>
      <c r="BX631" s="55">
        <v>0</v>
      </c>
      <c r="BY631" s="55">
        <v>0</v>
      </c>
      <c r="BZ631" s="55">
        <v>0</v>
      </c>
      <c r="CA631" s="55">
        <v>0</v>
      </c>
      <c r="CB631" s="55">
        <v>0</v>
      </c>
      <c r="CC631" s="135">
        <v>0</v>
      </c>
      <c r="CE631" s="55">
        <v>0</v>
      </c>
      <c r="CF631" s="55">
        <v>0</v>
      </c>
      <c r="CG631" s="55">
        <v>0</v>
      </c>
      <c r="CH631" s="55">
        <v>0</v>
      </c>
      <c r="CI631" s="55">
        <v>0</v>
      </c>
      <c r="CJ631" s="135">
        <v>0</v>
      </c>
      <c r="CL631" s="55">
        <v>0</v>
      </c>
      <c r="CM631" s="55">
        <v>0</v>
      </c>
      <c r="CN631" s="55">
        <v>0</v>
      </c>
      <c r="CO631" s="55">
        <v>0</v>
      </c>
      <c r="CP631" s="55">
        <v>0</v>
      </c>
      <c r="CQ631" s="135">
        <v>0</v>
      </c>
      <c r="CS631" s="67">
        <v>0</v>
      </c>
      <c r="CT631" s="67">
        <v>0</v>
      </c>
      <c r="CU631" s="67">
        <v>0</v>
      </c>
      <c r="CV631" s="67">
        <v>0</v>
      </c>
      <c r="CW631" s="67">
        <v>0</v>
      </c>
      <c r="CX631" s="135">
        <v>0</v>
      </c>
      <c r="CZ631" s="55">
        <v>0</v>
      </c>
      <c r="DA631" s="55">
        <v>0</v>
      </c>
      <c r="DB631" s="55">
        <v>0</v>
      </c>
      <c r="DC631" s="55">
        <v>0</v>
      </c>
      <c r="DD631" s="55">
        <v>0</v>
      </c>
      <c r="DE631" s="135">
        <v>0</v>
      </c>
      <c r="DG631" s="43" t="b" cm="1">
        <f t="array" aca="1" ref="DG631" ca="1">OR($G631=Forecast_Capex_Input!$BF$8:$BF$10)</f>
        <v>0</v>
      </c>
      <c r="DH631" s="43" cm="1">
        <f t="array" aca="1" ref="DH631" ca="1">IFERROR(INDEX(Forecast_Capex_Input!BG$12:BG$286,$Z631)
*(INDEX(Forecast_Capex_Input!$H$12:$H$286,$Z631)=Repex),0)
*$DG631</f>
        <v>0</v>
      </c>
      <c r="DI631" s="43" cm="1">
        <f t="array" aca="1" ref="DI631" ca="1">IFERROR(INDEX(Forecast_Capex_Input!BH$12:BH$286,$Z631)
*(INDEX(Forecast_Capex_Input!$H$12:$H$286,$Z631)=Repex),0)
*$DG631</f>
        <v>0</v>
      </c>
      <c r="DJ631" s="43" cm="1">
        <f t="array" aca="1" ref="DJ631" ca="1">IFERROR(INDEX(Forecast_Capex_Input!BI$12:BI$286,$Z631)
*(INDEX(Forecast_Capex_Input!$H$12:$H$286,$Z631)=Repex),0)
*$DG631</f>
        <v>0</v>
      </c>
      <c r="DK631" s="43" cm="1">
        <f t="array" aca="1" ref="DK631" ca="1">IFERROR(INDEX(Forecast_Capex_Input!BJ$12:BJ$286,$Z631)
*(INDEX(Forecast_Capex_Input!$H$12:$H$286,$Z631)=Repex),0)
*$DG631</f>
        <v>0</v>
      </c>
      <c r="DL631" s="43" cm="1">
        <f t="array" aca="1" ref="DL631" ca="1">IFERROR(INDEX(Forecast_Capex_Input!BK$12:BK$286,$Z631)
*(INDEX(Forecast_Capex_Input!$H$12:$H$286,$Z631)=Repex),0)
*$DG631</f>
        <v>0</v>
      </c>
      <c r="DM631" s="43" cm="1">
        <f t="array" aca="1" ref="DM631" ca="1">IFERROR(INDEX(Forecast_Capex_Input!BL$12:BL$286,$Z631)
*(INDEX(Forecast_Capex_Input!$H$12:$H$286,$Z631)=Repex),0)
*$DG631</f>
        <v>0</v>
      </c>
      <c r="DO631" s="43" t="b" cm="1">
        <f t="array" aca="1" ref="DO631" ca="1">OR($G631=Forecast_Capex_Input!$BN$8:$BN$9)</f>
        <v>0</v>
      </c>
      <c r="DP631" s="43" cm="1">
        <f t="array" aca="1" ref="DP631" ca="1">IFERROR(INDEX(Forecast_Capex_Input!BO$12:BO$286,$Z631)
*(INDEX(Forecast_Capex_Input!$H$12:$H$286,$Z631)=Repex),0)
*$DO631</f>
        <v>0</v>
      </c>
      <c r="DQ631" s="43" cm="1">
        <f t="array" aca="1" ref="DQ631" ca="1">IFERROR(INDEX(Forecast_Capex_Input!BP$12:BP$286,$Z631)
*(INDEX(Forecast_Capex_Input!$H$12:$H$286,$Z631)=Repex),0)
*$DO631</f>
        <v>0</v>
      </c>
      <c r="DR631" s="43" cm="1">
        <f t="array" aca="1" ref="DR631" ca="1">IFERROR(INDEX(Forecast_Capex_Input!BQ$12:BQ$286,$Z631)
*(INDEX(Forecast_Capex_Input!$H$12:$H$286,$Z631)=Repex),0)
*$DO631</f>
        <v>0</v>
      </c>
      <c r="DS631" s="43" cm="1">
        <f t="array" aca="1" ref="DS631" ca="1">IFERROR(INDEX(Forecast_Capex_Input!BR$12:BR$286,$Z631)
*(INDEX(Forecast_Capex_Input!$H$12:$H$286,$Z631)=Repex),0)
*$DO631</f>
        <v>0</v>
      </c>
      <c r="DT631" s="43" cm="1">
        <f t="array" aca="1" ref="DT631" ca="1">IFERROR(INDEX(Forecast_Capex_Input!BS$12:BS$286,$Z631)
*(INDEX(Forecast_Capex_Input!$H$12:$H$286,$Z631)=Repex),0)
*$DO631</f>
        <v>0</v>
      </c>
      <c r="DV631" s="43" t="b" cm="1">
        <f t="array" aca="1" ref="DV631" ca="1">OR($G631=Forecast_Capex_Input!$BU$8:$BU$10)</f>
        <v>0</v>
      </c>
      <c r="DW631" s="43" cm="1">
        <f t="array" aca="1" ref="DW631" ca="1">IFERROR(INDEX(Forecast_Capex_Input!BV$12:BV$286,$Z631)
*(INDEX(Forecast_Capex_Input!$H$12:$H$286,$Z631)=Repex),0)
*$DV631</f>
        <v>0</v>
      </c>
      <c r="DX631" s="43" cm="1">
        <f t="array" aca="1" ref="DX631" ca="1">IFERROR(INDEX(Forecast_Capex_Input!BW$12:BW$286,$Z631)
*(INDEX(Forecast_Capex_Input!$H$12:$H$286,$Z631)=Repex),0)
*$DV631</f>
        <v>0</v>
      </c>
      <c r="DY631" s="43" cm="1">
        <f t="array" aca="1" ref="DY631" ca="1">IFERROR(INDEX(Forecast_Capex_Input!BX$12:BX$286,$Z631)
*(INDEX(Forecast_Capex_Input!$H$12:$H$286,$Z631)=Repex),0)
*$DV631</f>
        <v>0</v>
      </c>
      <c r="DZ631" s="43" cm="1">
        <f t="array" aca="1" ref="DZ631" ca="1">IFERROR(INDEX(Forecast_Capex_Input!BY$12:BY$286,$Z631)
*(INDEX(Forecast_Capex_Input!$H$12:$H$286,$Z631)=Repex),0)
*$DV631</f>
        <v>0</v>
      </c>
      <c r="EA631" s="43" cm="1">
        <f t="array" aca="1" ref="EA631" ca="1">IFERROR(INDEX(Forecast_Capex_Input!BZ$12:BZ$286,$Z631)
*(INDEX(Forecast_Capex_Input!$H$12:$H$286,$Z631)=Repex),0)
*$DV631</f>
        <v>0</v>
      </c>
      <c r="EB631" s="43" cm="1">
        <f t="array" aca="1" ref="EB631" ca="1">IFERROR(INDEX(Forecast_Capex_Input!CA$12:CA$286,$Z631)
*(INDEX(Forecast_Capex_Input!$H$12:$H$286,$Z631)=Repex),0)
*$DV631</f>
        <v>0</v>
      </c>
      <c r="EC631" s="43" cm="1">
        <f t="array" aca="1" ref="EC631" ca="1">IFERROR(INDEX(Forecast_Capex_Input!CB$12:CB$286,$Z631)
*(INDEX(Forecast_Capex_Input!$H$12:$H$286,$Z631)=Repex),0)
*$DV631</f>
        <v>0</v>
      </c>
      <c r="ED631" s="43" cm="1">
        <f t="array" aca="1" ref="ED631" ca="1">IFERROR(INDEX(Forecast_Capex_Input!CC$12:CC$286,$Z631)
*(INDEX(Forecast_Capex_Input!$H$12:$H$286,$Z631)=Repex),0)
*$DV631</f>
        <v>0</v>
      </c>
      <c r="EF631" s="86" t="str">
        <f t="shared" si="59"/>
        <v>N/A</v>
      </c>
      <c r="EG631" s="28" t="str">
        <f>IFERROR(RANK(EF631,EF$11:EF$1010,0)+COUNTIF(EF$11:EF631,EF631)-1,NA)</f>
        <v>N/A</v>
      </c>
    </row>
    <row r="632" spans="3:137" x14ac:dyDescent="0.2">
      <c r="C632" s="28">
        <f t="shared" si="60"/>
        <v>622</v>
      </c>
      <c r="D632" s="9" t="str" cm="1">
        <f t="array" ref="D632">IFERROR(INDEX(Forecast_Capex_Input!$D$12:$D$286,$Z632),NA)</f>
        <v>N/A</v>
      </c>
      <c r="E632" s="24" t="str" cm="1">
        <f t="array" ref="E632">IF($Z632=NA,NA,INDEX(Forecast_Capex_Input!$E$12:$E$286,$Z632))</f>
        <v>N/A</v>
      </c>
      <c r="F632" s="9" t="str" cm="1">
        <f t="array" aca="1" ref="F632" ca="1">IFERROR(INDEX(General!$E$25:$E$26,$AA632),NA)</f>
        <v>N/A</v>
      </c>
      <c r="G632" s="9" t="str" cm="1">
        <f t="array" aca="1" ref="G632" ca="1">IFERROR(INDEX(Forecast_Capex_Input!$AI$11:$BB$11,$AC632),NA)</f>
        <v>N/A</v>
      </c>
      <c r="H632" s="50" t="str" cm="1">
        <f t="array" aca="1" ref="H632" ca="1">IFERROR(INDEX(Forecast_Capex_Input!$AI$12:$BB$286,$Z632,$AC632),NA)</f>
        <v>N/A</v>
      </c>
      <c r="I632" s="150" t="str" cm="1">
        <f t="array" ref="I632">IFERROR(INDEX(Forecast_Capex_Input!$F$12:$F$286,$Z632),NA)</f>
        <v>N/A</v>
      </c>
      <c r="J632" s="150" t="str" cm="1">
        <f t="array" ref="J632">IFERROR(INDEX(Forecast_Capex_Input!G$12:G$286,$Z632),NA)</f>
        <v>N/A</v>
      </c>
      <c r="K632" s="150" t="str" cm="1">
        <f t="array" ref="K632">IFERROR(INDEX(Forecast_Capex_Input!H$12:H$286,$Z632),NA)</f>
        <v>N/A</v>
      </c>
      <c r="L632" s="150" t="str" cm="1">
        <f t="array" ref="L632">IFERROR(INDEX(Forecast_Capex_Input!I$12:I$286,$Z632),NA)</f>
        <v>N/A</v>
      </c>
      <c r="M632" s="150" t="str" cm="1">
        <f t="array" ref="M632">IFERROR(INDEX(Forecast_Capex_Input!J$12:J$286,$Z632),NA)</f>
        <v>N/A</v>
      </c>
      <c r="N632" s="150" t="str" cm="1">
        <f t="array" ref="N632">IFERROR(INDEX(Forecast_Capex_Input!K$12:K$286,$Z632),NA)</f>
        <v>N/A</v>
      </c>
      <c r="O632" s="150" t="str" cm="1">
        <f t="array" ref="O632">IFERROR(INDEX(Forecast_Capex_Input!L$12:L$286,$Z632),NA)</f>
        <v>N/A</v>
      </c>
      <c r="P632" s="150" t="str" cm="1">
        <f t="array" ref="P632">IFERROR(INDEX(Forecast_Capex_Input!M$12:M$286,$Z632),NA)</f>
        <v>N/A</v>
      </c>
      <c r="Q632" s="24" t="str" cm="1">
        <f t="array" ref="Q632">IFERROR(INDEX(Forecast_Capex_Input!N$12:N$286,$Z632),NA)</f>
        <v>N/A</v>
      </c>
      <c r="R632" s="190" cm="1">
        <f t="array" ref="R632">IFERROR(INDEX(Forecast_Capex_Input!O$12:O$286,$Z632),0)</f>
        <v>0</v>
      </c>
      <c r="S632" s="24" cm="1">
        <f t="array" ref="S632">IFERROR(INDEX(Forecast_Capex_Input!P$12:P$286,$Z632),0)</f>
        <v>0</v>
      </c>
      <c r="T632" s="150" t="str" cm="1">
        <f t="array" aca="1" ref="T632" ca="1">IFERROR(INDEX(General!$K$91:$K$110,$AC632),NA)</f>
        <v>N/A</v>
      </c>
      <c r="U632" s="43" cm="1">
        <f t="array" aca="1" ref="U632" ca="1">IFERROR(
IF($F632=General!$E$25,INDEX(Forecast_Capex_Input!S$12:S$286,$Z632),
INDEX(Forecast_Capex_Input!T$12:T$286,$Z632)),0)</f>
        <v>0</v>
      </c>
      <c r="V632" s="82" t="b">
        <f>IFERROR(INDEX(Overheads!$T$19:$T$26,MATCH($I632,Overheads!$E$19:$E$26,0)),FALSE)</f>
        <v>0</v>
      </c>
      <c r="W632" s="209" cm="1">
        <f t="array" ref="W632">IFERROR(
INDEX(Forecast_Capex_Input!CN$12:CN$286,$Z632),0)</f>
        <v>0</v>
      </c>
      <c r="X632" s="209">
        <f>IFERROR(
MATCH($W632,General!$L$39:$S$39,0),1)</f>
        <v>1</v>
      </c>
      <c r="Z632" s="28" t="str">
        <f>IFERROR(
IF(MATCH($C632,Forecast_Capex_Input!$CI$12:$CI$286,1)+1&gt;MAX(Forecast_Capex_Input!$C$12:$C$286),NA,
MATCH($C632,Forecast_Capex_Input!$CI$12:$CI$286,1)+1),1)</f>
        <v>N/A</v>
      </c>
      <c r="AA632" s="28" t="str" cm="1">
        <f t="array" aca="1" ref="AA632" ca="1">IFERROR(
IF(Z631&lt;&gt;Z632,1,
IF(COUNTIF(OFFSET(AA631,0,0,-INDEX(Forecast_Capex_Input!$CG$12:$CG$286,$Z632)),AA631)=INDEX(Forecast_Capex_Input!$CG$12:$CG$286,$Z632),AA631+1,AA631)),NA)</f>
        <v>N/A</v>
      </c>
      <c r="AB632" s="28" t="str" cm="1">
        <f t="array" ref="AB632">IFERROR($C632-IF($Z632=1,1,INDEX(Forecast_Capex_Input!$CI$12:$CI$286,$Z632-1))+1,NA)</f>
        <v>N/A</v>
      </c>
      <c r="AC632" s="28" t="str" cm="1">
        <f t="array" aca="1" ref="AC632" ca="1">IFERROR(IF(AA632=1,
INDEX(Forecast_Capex_Input!$AI$10:$BB$10,SMALL(IF(INDEX(Forecast_Capex_Input!$AI$12:$BB$286,$Z632,0)&gt;0,COLUMN(Forecast_Capex_Input!$AI$10:$BB$10)-COLUMN(Forecast_Capex_Input!$AI$12)+1),ROWS(OFFSET(AC631,0,0,-$AB632)))),
OFFSET(AC631,-INDEX(Forecast_Capex_Input!$CG$12:$CG$286,$Z632)+1,0)),NA)</f>
        <v>N/A</v>
      </c>
      <c r="AD632" s="28" t="str">
        <f t="shared" ca="1" si="57"/>
        <v>N/A</v>
      </c>
      <c r="AE632" s="82" t="b">
        <f t="shared" si="61"/>
        <v>0</v>
      </c>
      <c r="AF632" s="78" t="b">
        <v>0</v>
      </c>
      <c r="AG632" s="82" t="b">
        <f t="shared" si="58"/>
        <v>1</v>
      </c>
      <c r="AI632" s="55">
        <v>0</v>
      </c>
      <c r="AJ632" s="55">
        <v>0</v>
      </c>
      <c r="AK632" s="55">
        <v>0</v>
      </c>
      <c r="AL632" s="55">
        <v>0</v>
      </c>
      <c r="AM632" s="55">
        <v>0</v>
      </c>
      <c r="AN632" s="135">
        <v>0</v>
      </c>
      <c r="AP632" s="55">
        <v>0</v>
      </c>
      <c r="AQ632" s="55">
        <v>0</v>
      </c>
      <c r="AR632" s="55">
        <v>0</v>
      </c>
      <c r="AS632" s="55">
        <v>0</v>
      </c>
      <c r="AT632" s="55">
        <v>0</v>
      </c>
      <c r="AU632" s="135">
        <v>0</v>
      </c>
      <c r="AW632" s="55">
        <v>0</v>
      </c>
      <c r="AX632" s="55">
        <v>0</v>
      </c>
      <c r="AY632" s="55">
        <v>0</v>
      </c>
      <c r="AZ632" s="55">
        <v>0</v>
      </c>
      <c r="BA632" s="55">
        <v>0</v>
      </c>
      <c r="BB632" s="135">
        <v>0</v>
      </c>
      <c r="BD632" s="55">
        <v>0</v>
      </c>
      <c r="BE632" s="55">
        <v>0</v>
      </c>
      <c r="BF632" s="55">
        <v>0</v>
      </c>
      <c r="BG632" s="55">
        <v>0</v>
      </c>
      <c r="BH632" s="55">
        <v>0</v>
      </c>
      <c r="BI632" s="135">
        <v>0</v>
      </c>
      <c r="BK632" s="55">
        <v>0</v>
      </c>
      <c r="BL632" s="55">
        <v>0</v>
      </c>
      <c r="BM632" s="55">
        <v>0</v>
      </c>
      <c r="BN632" s="55">
        <v>0</v>
      </c>
      <c r="BO632" s="55">
        <v>0</v>
      </c>
      <c r="BP632" s="135">
        <v>0</v>
      </c>
      <c r="BR632" s="147">
        <v>0</v>
      </c>
      <c r="BS632" s="147">
        <v>0</v>
      </c>
      <c r="BT632" s="147">
        <v>0</v>
      </c>
      <c r="BU632" s="147">
        <v>0</v>
      </c>
      <c r="BV632" s="147">
        <v>0</v>
      </c>
      <c r="BX632" s="55">
        <v>0</v>
      </c>
      <c r="BY632" s="55">
        <v>0</v>
      </c>
      <c r="BZ632" s="55">
        <v>0</v>
      </c>
      <c r="CA632" s="55">
        <v>0</v>
      </c>
      <c r="CB632" s="55">
        <v>0</v>
      </c>
      <c r="CC632" s="135">
        <v>0</v>
      </c>
      <c r="CE632" s="55">
        <v>0</v>
      </c>
      <c r="CF632" s="55">
        <v>0</v>
      </c>
      <c r="CG632" s="55">
        <v>0</v>
      </c>
      <c r="CH632" s="55">
        <v>0</v>
      </c>
      <c r="CI632" s="55">
        <v>0</v>
      </c>
      <c r="CJ632" s="135">
        <v>0</v>
      </c>
      <c r="CL632" s="55">
        <v>0</v>
      </c>
      <c r="CM632" s="55">
        <v>0</v>
      </c>
      <c r="CN632" s="55">
        <v>0</v>
      </c>
      <c r="CO632" s="55">
        <v>0</v>
      </c>
      <c r="CP632" s="55">
        <v>0</v>
      </c>
      <c r="CQ632" s="135">
        <v>0</v>
      </c>
      <c r="CS632" s="67">
        <v>0</v>
      </c>
      <c r="CT632" s="67">
        <v>0</v>
      </c>
      <c r="CU632" s="67">
        <v>0</v>
      </c>
      <c r="CV632" s="67">
        <v>0</v>
      </c>
      <c r="CW632" s="67">
        <v>0</v>
      </c>
      <c r="CX632" s="135">
        <v>0</v>
      </c>
      <c r="CZ632" s="55">
        <v>0</v>
      </c>
      <c r="DA632" s="55">
        <v>0</v>
      </c>
      <c r="DB632" s="55">
        <v>0</v>
      </c>
      <c r="DC632" s="55">
        <v>0</v>
      </c>
      <c r="DD632" s="55">
        <v>0</v>
      </c>
      <c r="DE632" s="135">
        <v>0</v>
      </c>
      <c r="DG632" s="43" t="b" cm="1">
        <f t="array" aca="1" ref="DG632" ca="1">OR($G632=Forecast_Capex_Input!$BF$8:$BF$10)</f>
        <v>0</v>
      </c>
      <c r="DH632" s="43" cm="1">
        <f t="array" aca="1" ref="DH632" ca="1">IFERROR(INDEX(Forecast_Capex_Input!BG$12:BG$286,$Z632)
*(INDEX(Forecast_Capex_Input!$H$12:$H$286,$Z632)=Repex),0)
*$DG632</f>
        <v>0</v>
      </c>
      <c r="DI632" s="43" cm="1">
        <f t="array" aca="1" ref="DI632" ca="1">IFERROR(INDEX(Forecast_Capex_Input!BH$12:BH$286,$Z632)
*(INDEX(Forecast_Capex_Input!$H$12:$H$286,$Z632)=Repex),0)
*$DG632</f>
        <v>0</v>
      </c>
      <c r="DJ632" s="43" cm="1">
        <f t="array" aca="1" ref="DJ632" ca="1">IFERROR(INDEX(Forecast_Capex_Input!BI$12:BI$286,$Z632)
*(INDEX(Forecast_Capex_Input!$H$12:$H$286,$Z632)=Repex),0)
*$DG632</f>
        <v>0</v>
      </c>
      <c r="DK632" s="43" cm="1">
        <f t="array" aca="1" ref="DK632" ca="1">IFERROR(INDEX(Forecast_Capex_Input!BJ$12:BJ$286,$Z632)
*(INDEX(Forecast_Capex_Input!$H$12:$H$286,$Z632)=Repex),0)
*$DG632</f>
        <v>0</v>
      </c>
      <c r="DL632" s="43" cm="1">
        <f t="array" aca="1" ref="DL632" ca="1">IFERROR(INDEX(Forecast_Capex_Input!BK$12:BK$286,$Z632)
*(INDEX(Forecast_Capex_Input!$H$12:$H$286,$Z632)=Repex),0)
*$DG632</f>
        <v>0</v>
      </c>
      <c r="DM632" s="43" cm="1">
        <f t="array" aca="1" ref="DM632" ca="1">IFERROR(INDEX(Forecast_Capex_Input!BL$12:BL$286,$Z632)
*(INDEX(Forecast_Capex_Input!$H$12:$H$286,$Z632)=Repex),0)
*$DG632</f>
        <v>0</v>
      </c>
      <c r="DO632" s="43" t="b" cm="1">
        <f t="array" aca="1" ref="DO632" ca="1">OR($G632=Forecast_Capex_Input!$BN$8:$BN$9)</f>
        <v>0</v>
      </c>
      <c r="DP632" s="43" cm="1">
        <f t="array" aca="1" ref="DP632" ca="1">IFERROR(INDEX(Forecast_Capex_Input!BO$12:BO$286,$Z632)
*(INDEX(Forecast_Capex_Input!$H$12:$H$286,$Z632)=Repex),0)
*$DO632</f>
        <v>0</v>
      </c>
      <c r="DQ632" s="43" cm="1">
        <f t="array" aca="1" ref="DQ632" ca="1">IFERROR(INDEX(Forecast_Capex_Input!BP$12:BP$286,$Z632)
*(INDEX(Forecast_Capex_Input!$H$12:$H$286,$Z632)=Repex),0)
*$DO632</f>
        <v>0</v>
      </c>
      <c r="DR632" s="43" cm="1">
        <f t="array" aca="1" ref="DR632" ca="1">IFERROR(INDEX(Forecast_Capex_Input!BQ$12:BQ$286,$Z632)
*(INDEX(Forecast_Capex_Input!$H$12:$H$286,$Z632)=Repex),0)
*$DO632</f>
        <v>0</v>
      </c>
      <c r="DS632" s="43" cm="1">
        <f t="array" aca="1" ref="DS632" ca="1">IFERROR(INDEX(Forecast_Capex_Input!BR$12:BR$286,$Z632)
*(INDEX(Forecast_Capex_Input!$H$12:$H$286,$Z632)=Repex),0)
*$DO632</f>
        <v>0</v>
      </c>
      <c r="DT632" s="43" cm="1">
        <f t="array" aca="1" ref="DT632" ca="1">IFERROR(INDEX(Forecast_Capex_Input!BS$12:BS$286,$Z632)
*(INDEX(Forecast_Capex_Input!$H$12:$H$286,$Z632)=Repex),0)
*$DO632</f>
        <v>0</v>
      </c>
      <c r="DV632" s="43" t="b" cm="1">
        <f t="array" aca="1" ref="DV632" ca="1">OR($G632=Forecast_Capex_Input!$BU$8:$BU$10)</f>
        <v>0</v>
      </c>
      <c r="DW632" s="43" cm="1">
        <f t="array" aca="1" ref="DW632" ca="1">IFERROR(INDEX(Forecast_Capex_Input!BV$12:BV$286,$Z632)
*(INDEX(Forecast_Capex_Input!$H$12:$H$286,$Z632)=Repex),0)
*$DV632</f>
        <v>0</v>
      </c>
      <c r="DX632" s="43" cm="1">
        <f t="array" aca="1" ref="DX632" ca="1">IFERROR(INDEX(Forecast_Capex_Input!BW$12:BW$286,$Z632)
*(INDEX(Forecast_Capex_Input!$H$12:$H$286,$Z632)=Repex),0)
*$DV632</f>
        <v>0</v>
      </c>
      <c r="DY632" s="43" cm="1">
        <f t="array" aca="1" ref="DY632" ca="1">IFERROR(INDEX(Forecast_Capex_Input!BX$12:BX$286,$Z632)
*(INDEX(Forecast_Capex_Input!$H$12:$H$286,$Z632)=Repex),0)
*$DV632</f>
        <v>0</v>
      </c>
      <c r="DZ632" s="43" cm="1">
        <f t="array" aca="1" ref="DZ632" ca="1">IFERROR(INDEX(Forecast_Capex_Input!BY$12:BY$286,$Z632)
*(INDEX(Forecast_Capex_Input!$H$12:$H$286,$Z632)=Repex),0)
*$DV632</f>
        <v>0</v>
      </c>
      <c r="EA632" s="43" cm="1">
        <f t="array" aca="1" ref="EA632" ca="1">IFERROR(INDEX(Forecast_Capex_Input!BZ$12:BZ$286,$Z632)
*(INDEX(Forecast_Capex_Input!$H$12:$H$286,$Z632)=Repex),0)
*$DV632</f>
        <v>0</v>
      </c>
      <c r="EB632" s="43" cm="1">
        <f t="array" aca="1" ref="EB632" ca="1">IFERROR(INDEX(Forecast_Capex_Input!CA$12:CA$286,$Z632)
*(INDEX(Forecast_Capex_Input!$H$12:$H$286,$Z632)=Repex),0)
*$DV632</f>
        <v>0</v>
      </c>
      <c r="EC632" s="43" cm="1">
        <f t="array" aca="1" ref="EC632" ca="1">IFERROR(INDEX(Forecast_Capex_Input!CB$12:CB$286,$Z632)
*(INDEX(Forecast_Capex_Input!$H$12:$H$286,$Z632)=Repex),0)
*$DV632</f>
        <v>0</v>
      </c>
      <c r="ED632" s="43" cm="1">
        <f t="array" aca="1" ref="ED632" ca="1">IFERROR(INDEX(Forecast_Capex_Input!CC$12:CC$286,$Z632)
*(INDEX(Forecast_Capex_Input!$H$12:$H$286,$Z632)=Repex),0)
*$DV632</f>
        <v>0</v>
      </c>
      <c r="EF632" s="86" t="str">
        <f t="shared" si="59"/>
        <v>N/A</v>
      </c>
      <c r="EG632" s="28" t="str">
        <f>IFERROR(RANK(EF632,EF$11:EF$1010,0)+COUNTIF(EF$11:EF632,EF632)-1,NA)</f>
        <v>N/A</v>
      </c>
    </row>
    <row r="633" spans="3:137" x14ac:dyDescent="0.2">
      <c r="C633" s="28">
        <f t="shared" si="60"/>
        <v>623</v>
      </c>
      <c r="D633" s="9" t="str" cm="1">
        <f t="array" ref="D633">IFERROR(INDEX(Forecast_Capex_Input!$D$12:$D$286,$Z633),NA)</f>
        <v>N/A</v>
      </c>
      <c r="E633" s="24" t="str" cm="1">
        <f t="array" ref="E633">IF($Z633=NA,NA,INDEX(Forecast_Capex_Input!$E$12:$E$286,$Z633))</f>
        <v>N/A</v>
      </c>
      <c r="F633" s="9" t="str" cm="1">
        <f t="array" aca="1" ref="F633" ca="1">IFERROR(INDEX(General!$E$25:$E$26,$AA633),NA)</f>
        <v>N/A</v>
      </c>
      <c r="G633" s="9" t="str" cm="1">
        <f t="array" aca="1" ref="G633" ca="1">IFERROR(INDEX(Forecast_Capex_Input!$AI$11:$BB$11,$AC633),NA)</f>
        <v>N/A</v>
      </c>
      <c r="H633" s="50" t="str" cm="1">
        <f t="array" aca="1" ref="H633" ca="1">IFERROR(INDEX(Forecast_Capex_Input!$AI$12:$BB$286,$Z633,$AC633),NA)</f>
        <v>N/A</v>
      </c>
      <c r="I633" s="150" t="str" cm="1">
        <f t="array" ref="I633">IFERROR(INDEX(Forecast_Capex_Input!$F$12:$F$286,$Z633),NA)</f>
        <v>N/A</v>
      </c>
      <c r="J633" s="150" t="str" cm="1">
        <f t="array" ref="J633">IFERROR(INDEX(Forecast_Capex_Input!G$12:G$286,$Z633),NA)</f>
        <v>N/A</v>
      </c>
      <c r="K633" s="150" t="str" cm="1">
        <f t="array" ref="K633">IFERROR(INDEX(Forecast_Capex_Input!H$12:H$286,$Z633),NA)</f>
        <v>N/A</v>
      </c>
      <c r="L633" s="150" t="str" cm="1">
        <f t="array" ref="L633">IFERROR(INDEX(Forecast_Capex_Input!I$12:I$286,$Z633),NA)</f>
        <v>N/A</v>
      </c>
      <c r="M633" s="150" t="str" cm="1">
        <f t="array" ref="M633">IFERROR(INDEX(Forecast_Capex_Input!J$12:J$286,$Z633),NA)</f>
        <v>N/A</v>
      </c>
      <c r="N633" s="150" t="str" cm="1">
        <f t="array" ref="N633">IFERROR(INDEX(Forecast_Capex_Input!K$12:K$286,$Z633),NA)</f>
        <v>N/A</v>
      </c>
      <c r="O633" s="150" t="str" cm="1">
        <f t="array" ref="O633">IFERROR(INDEX(Forecast_Capex_Input!L$12:L$286,$Z633),NA)</f>
        <v>N/A</v>
      </c>
      <c r="P633" s="150" t="str" cm="1">
        <f t="array" ref="P633">IFERROR(INDEX(Forecast_Capex_Input!M$12:M$286,$Z633),NA)</f>
        <v>N/A</v>
      </c>
      <c r="Q633" s="24" t="str" cm="1">
        <f t="array" ref="Q633">IFERROR(INDEX(Forecast_Capex_Input!N$12:N$286,$Z633),NA)</f>
        <v>N/A</v>
      </c>
      <c r="R633" s="190" cm="1">
        <f t="array" ref="R633">IFERROR(INDEX(Forecast_Capex_Input!O$12:O$286,$Z633),0)</f>
        <v>0</v>
      </c>
      <c r="S633" s="24" cm="1">
        <f t="array" ref="S633">IFERROR(INDEX(Forecast_Capex_Input!P$12:P$286,$Z633),0)</f>
        <v>0</v>
      </c>
      <c r="T633" s="150" t="str" cm="1">
        <f t="array" aca="1" ref="T633" ca="1">IFERROR(INDEX(General!$K$91:$K$110,$AC633),NA)</f>
        <v>N/A</v>
      </c>
      <c r="U633" s="43" cm="1">
        <f t="array" aca="1" ref="U633" ca="1">IFERROR(
IF($F633=General!$E$25,INDEX(Forecast_Capex_Input!S$12:S$286,$Z633),
INDEX(Forecast_Capex_Input!T$12:T$286,$Z633)),0)</f>
        <v>0</v>
      </c>
      <c r="V633" s="82" t="b">
        <f>IFERROR(INDEX(Overheads!$T$19:$T$26,MATCH($I633,Overheads!$E$19:$E$26,0)),FALSE)</f>
        <v>0</v>
      </c>
      <c r="W633" s="209" cm="1">
        <f t="array" ref="W633">IFERROR(
INDEX(Forecast_Capex_Input!CN$12:CN$286,$Z633),0)</f>
        <v>0</v>
      </c>
      <c r="X633" s="209">
        <f>IFERROR(
MATCH($W633,General!$L$39:$S$39,0),1)</f>
        <v>1</v>
      </c>
      <c r="Z633" s="28" t="str">
        <f>IFERROR(
IF(MATCH($C633,Forecast_Capex_Input!$CI$12:$CI$286,1)+1&gt;MAX(Forecast_Capex_Input!$C$12:$C$286),NA,
MATCH($C633,Forecast_Capex_Input!$CI$12:$CI$286,1)+1),1)</f>
        <v>N/A</v>
      </c>
      <c r="AA633" s="28" t="str" cm="1">
        <f t="array" aca="1" ref="AA633" ca="1">IFERROR(
IF(Z632&lt;&gt;Z633,1,
IF(COUNTIF(OFFSET(AA632,0,0,-INDEX(Forecast_Capex_Input!$CG$12:$CG$286,$Z633)),AA632)=INDEX(Forecast_Capex_Input!$CG$12:$CG$286,$Z633),AA632+1,AA632)),NA)</f>
        <v>N/A</v>
      </c>
      <c r="AB633" s="28" t="str" cm="1">
        <f t="array" ref="AB633">IFERROR($C633-IF($Z633=1,1,INDEX(Forecast_Capex_Input!$CI$12:$CI$286,$Z633-1))+1,NA)</f>
        <v>N/A</v>
      </c>
      <c r="AC633" s="28" t="str" cm="1">
        <f t="array" aca="1" ref="AC633" ca="1">IFERROR(IF(AA633=1,
INDEX(Forecast_Capex_Input!$AI$10:$BB$10,SMALL(IF(INDEX(Forecast_Capex_Input!$AI$12:$BB$286,$Z633,0)&gt;0,COLUMN(Forecast_Capex_Input!$AI$10:$BB$10)-COLUMN(Forecast_Capex_Input!$AI$12)+1),ROWS(OFFSET(AC632,0,0,-$AB633)))),
OFFSET(AC632,-INDEX(Forecast_Capex_Input!$CG$12:$CG$286,$Z633)+1,0)),NA)</f>
        <v>N/A</v>
      </c>
      <c r="AD633" s="28" t="str">
        <f t="shared" ca="1" si="57"/>
        <v>N/A</v>
      </c>
      <c r="AE633" s="82" t="b">
        <f t="shared" si="61"/>
        <v>0</v>
      </c>
      <c r="AF633" s="78" t="b">
        <v>0</v>
      </c>
      <c r="AG633" s="82" t="b">
        <f t="shared" si="58"/>
        <v>1</v>
      </c>
      <c r="AI633" s="55">
        <v>0</v>
      </c>
      <c r="AJ633" s="55">
        <v>0</v>
      </c>
      <c r="AK633" s="55">
        <v>0</v>
      </c>
      <c r="AL633" s="55">
        <v>0</v>
      </c>
      <c r="AM633" s="55">
        <v>0</v>
      </c>
      <c r="AN633" s="135">
        <v>0</v>
      </c>
      <c r="AP633" s="55">
        <v>0</v>
      </c>
      <c r="AQ633" s="55">
        <v>0</v>
      </c>
      <c r="AR633" s="55">
        <v>0</v>
      </c>
      <c r="AS633" s="55">
        <v>0</v>
      </c>
      <c r="AT633" s="55">
        <v>0</v>
      </c>
      <c r="AU633" s="135">
        <v>0</v>
      </c>
      <c r="AW633" s="55">
        <v>0</v>
      </c>
      <c r="AX633" s="55">
        <v>0</v>
      </c>
      <c r="AY633" s="55">
        <v>0</v>
      </c>
      <c r="AZ633" s="55">
        <v>0</v>
      </c>
      <c r="BA633" s="55">
        <v>0</v>
      </c>
      <c r="BB633" s="135">
        <v>0</v>
      </c>
      <c r="BD633" s="55">
        <v>0</v>
      </c>
      <c r="BE633" s="55">
        <v>0</v>
      </c>
      <c r="BF633" s="55">
        <v>0</v>
      </c>
      <c r="BG633" s="55">
        <v>0</v>
      </c>
      <c r="BH633" s="55">
        <v>0</v>
      </c>
      <c r="BI633" s="135">
        <v>0</v>
      </c>
      <c r="BK633" s="55">
        <v>0</v>
      </c>
      <c r="BL633" s="55">
        <v>0</v>
      </c>
      <c r="BM633" s="55">
        <v>0</v>
      </c>
      <c r="BN633" s="55">
        <v>0</v>
      </c>
      <c r="BO633" s="55">
        <v>0</v>
      </c>
      <c r="BP633" s="135">
        <v>0</v>
      </c>
      <c r="BR633" s="147">
        <v>0</v>
      </c>
      <c r="BS633" s="147">
        <v>0</v>
      </c>
      <c r="BT633" s="147">
        <v>0</v>
      </c>
      <c r="BU633" s="147">
        <v>0</v>
      </c>
      <c r="BV633" s="147">
        <v>0</v>
      </c>
      <c r="BX633" s="55">
        <v>0</v>
      </c>
      <c r="BY633" s="55">
        <v>0</v>
      </c>
      <c r="BZ633" s="55">
        <v>0</v>
      </c>
      <c r="CA633" s="55">
        <v>0</v>
      </c>
      <c r="CB633" s="55">
        <v>0</v>
      </c>
      <c r="CC633" s="135">
        <v>0</v>
      </c>
      <c r="CE633" s="55">
        <v>0</v>
      </c>
      <c r="CF633" s="55">
        <v>0</v>
      </c>
      <c r="CG633" s="55">
        <v>0</v>
      </c>
      <c r="CH633" s="55">
        <v>0</v>
      </c>
      <c r="CI633" s="55">
        <v>0</v>
      </c>
      <c r="CJ633" s="135">
        <v>0</v>
      </c>
      <c r="CL633" s="55">
        <v>0</v>
      </c>
      <c r="CM633" s="55">
        <v>0</v>
      </c>
      <c r="CN633" s="55">
        <v>0</v>
      </c>
      <c r="CO633" s="55">
        <v>0</v>
      </c>
      <c r="CP633" s="55">
        <v>0</v>
      </c>
      <c r="CQ633" s="135">
        <v>0</v>
      </c>
      <c r="CS633" s="67">
        <v>0</v>
      </c>
      <c r="CT633" s="67">
        <v>0</v>
      </c>
      <c r="CU633" s="67">
        <v>0</v>
      </c>
      <c r="CV633" s="67">
        <v>0</v>
      </c>
      <c r="CW633" s="67">
        <v>0</v>
      </c>
      <c r="CX633" s="135">
        <v>0</v>
      </c>
      <c r="CZ633" s="55">
        <v>0</v>
      </c>
      <c r="DA633" s="55">
        <v>0</v>
      </c>
      <c r="DB633" s="55">
        <v>0</v>
      </c>
      <c r="DC633" s="55">
        <v>0</v>
      </c>
      <c r="DD633" s="55">
        <v>0</v>
      </c>
      <c r="DE633" s="135">
        <v>0</v>
      </c>
      <c r="DG633" s="43" t="b" cm="1">
        <f t="array" aca="1" ref="DG633" ca="1">OR($G633=Forecast_Capex_Input!$BF$8:$BF$10)</f>
        <v>0</v>
      </c>
      <c r="DH633" s="43" cm="1">
        <f t="array" aca="1" ref="DH633" ca="1">IFERROR(INDEX(Forecast_Capex_Input!BG$12:BG$286,$Z633)
*(INDEX(Forecast_Capex_Input!$H$12:$H$286,$Z633)=Repex),0)
*$DG633</f>
        <v>0</v>
      </c>
      <c r="DI633" s="43" cm="1">
        <f t="array" aca="1" ref="DI633" ca="1">IFERROR(INDEX(Forecast_Capex_Input!BH$12:BH$286,$Z633)
*(INDEX(Forecast_Capex_Input!$H$12:$H$286,$Z633)=Repex),0)
*$DG633</f>
        <v>0</v>
      </c>
      <c r="DJ633" s="43" cm="1">
        <f t="array" aca="1" ref="DJ633" ca="1">IFERROR(INDEX(Forecast_Capex_Input!BI$12:BI$286,$Z633)
*(INDEX(Forecast_Capex_Input!$H$12:$H$286,$Z633)=Repex),0)
*$DG633</f>
        <v>0</v>
      </c>
      <c r="DK633" s="43" cm="1">
        <f t="array" aca="1" ref="DK633" ca="1">IFERROR(INDEX(Forecast_Capex_Input!BJ$12:BJ$286,$Z633)
*(INDEX(Forecast_Capex_Input!$H$12:$H$286,$Z633)=Repex),0)
*$DG633</f>
        <v>0</v>
      </c>
      <c r="DL633" s="43" cm="1">
        <f t="array" aca="1" ref="DL633" ca="1">IFERROR(INDEX(Forecast_Capex_Input!BK$12:BK$286,$Z633)
*(INDEX(Forecast_Capex_Input!$H$12:$H$286,$Z633)=Repex),0)
*$DG633</f>
        <v>0</v>
      </c>
      <c r="DM633" s="43" cm="1">
        <f t="array" aca="1" ref="DM633" ca="1">IFERROR(INDEX(Forecast_Capex_Input!BL$12:BL$286,$Z633)
*(INDEX(Forecast_Capex_Input!$H$12:$H$286,$Z633)=Repex),0)
*$DG633</f>
        <v>0</v>
      </c>
      <c r="DO633" s="43" t="b" cm="1">
        <f t="array" aca="1" ref="DO633" ca="1">OR($G633=Forecast_Capex_Input!$BN$8:$BN$9)</f>
        <v>0</v>
      </c>
      <c r="DP633" s="43" cm="1">
        <f t="array" aca="1" ref="DP633" ca="1">IFERROR(INDEX(Forecast_Capex_Input!BO$12:BO$286,$Z633)
*(INDEX(Forecast_Capex_Input!$H$12:$H$286,$Z633)=Repex),0)
*$DO633</f>
        <v>0</v>
      </c>
      <c r="DQ633" s="43" cm="1">
        <f t="array" aca="1" ref="DQ633" ca="1">IFERROR(INDEX(Forecast_Capex_Input!BP$12:BP$286,$Z633)
*(INDEX(Forecast_Capex_Input!$H$12:$H$286,$Z633)=Repex),0)
*$DO633</f>
        <v>0</v>
      </c>
      <c r="DR633" s="43" cm="1">
        <f t="array" aca="1" ref="DR633" ca="1">IFERROR(INDEX(Forecast_Capex_Input!BQ$12:BQ$286,$Z633)
*(INDEX(Forecast_Capex_Input!$H$12:$H$286,$Z633)=Repex),0)
*$DO633</f>
        <v>0</v>
      </c>
      <c r="DS633" s="43" cm="1">
        <f t="array" aca="1" ref="DS633" ca="1">IFERROR(INDEX(Forecast_Capex_Input!BR$12:BR$286,$Z633)
*(INDEX(Forecast_Capex_Input!$H$12:$H$286,$Z633)=Repex),0)
*$DO633</f>
        <v>0</v>
      </c>
      <c r="DT633" s="43" cm="1">
        <f t="array" aca="1" ref="DT633" ca="1">IFERROR(INDEX(Forecast_Capex_Input!BS$12:BS$286,$Z633)
*(INDEX(Forecast_Capex_Input!$H$12:$H$286,$Z633)=Repex),0)
*$DO633</f>
        <v>0</v>
      </c>
      <c r="DV633" s="43" t="b" cm="1">
        <f t="array" aca="1" ref="DV633" ca="1">OR($G633=Forecast_Capex_Input!$BU$8:$BU$10)</f>
        <v>0</v>
      </c>
      <c r="DW633" s="43" cm="1">
        <f t="array" aca="1" ref="DW633" ca="1">IFERROR(INDEX(Forecast_Capex_Input!BV$12:BV$286,$Z633)
*(INDEX(Forecast_Capex_Input!$H$12:$H$286,$Z633)=Repex),0)
*$DV633</f>
        <v>0</v>
      </c>
      <c r="DX633" s="43" cm="1">
        <f t="array" aca="1" ref="DX633" ca="1">IFERROR(INDEX(Forecast_Capex_Input!BW$12:BW$286,$Z633)
*(INDEX(Forecast_Capex_Input!$H$12:$H$286,$Z633)=Repex),0)
*$DV633</f>
        <v>0</v>
      </c>
      <c r="DY633" s="43" cm="1">
        <f t="array" aca="1" ref="DY633" ca="1">IFERROR(INDEX(Forecast_Capex_Input!BX$12:BX$286,$Z633)
*(INDEX(Forecast_Capex_Input!$H$12:$H$286,$Z633)=Repex),0)
*$DV633</f>
        <v>0</v>
      </c>
      <c r="DZ633" s="43" cm="1">
        <f t="array" aca="1" ref="DZ633" ca="1">IFERROR(INDEX(Forecast_Capex_Input!BY$12:BY$286,$Z633)
*(INDEX(Forecast_Capex_Input!$H$12:$H$286,$Z633)=Repex),0)
*$DV633</f>
        <v>0</v>
      </c>
      <c r="EA633" s="43" cm="1">
        <f t="array" aca="1" ref="EA633" ca="1">IFERROR(INDEX(Forecast_Capex_Input!BZ$12:BZ$286,$Z633)
*(INDEX(Forecast_Capex_Input!$H$12:$H$286,$Z633)=Repex),0)
*$DV633</f>
        <v>0</v>
      </c>
      <c r="EB633" s="43" cm="1">
        <f t="array" aca="1" ref="EB633" ca="1">IFERROR(INDEX(Forecast_Capex_Input!CA$12:CA$286,$Z633)
*(INDEX(Forecast_Capex_Input!$H$12:$H$286,$Z633)=Repex),0)
*$DV633</f>
        <v>0</v>
      </c>
      <c r="EC633" s="43" cm="1">
        <f t="array" aca="1" ref="EC633" ca="1">IFERROR(INDEX(Forecast_Capex_Input!CB$12:CB$286,$Z633)
*(INDEX(Forecast_Capex_Input!$H$12:$H$286,$Z633)=Repex),0)
*$DV633</f>
        <v>0</v>
      </c>
      <c r="ED633" s="43" cm="1">
        <f t="array" aca="1" ref="ED633" ca="1">IFERROR(INDEX(Forecast_Capex_Input!CC$12:CC$286,$Z633)
*(INDEX(Forecast_Capex_Input!$H$12:$H$286,$Z633)=Repex),0)
*$DV633</f>
        <v>0</v>
      </c>
      <c r="EF633" s="86" t="str">
        <f t="shared" si="59"/>
        <v>N/A</v>
      </c>
      <c r="EG633" s="28" t="str">
        <f>IFERROR(RANK(EF633,EF$11:EF$1010,0)+COUNTIF(EF$11:EF633,EF633)-1,NA)</f>
        <v>N/A</v>
      </c>
    </row>
    <row r="634" spans="3:137" x14ac:dyDescent="0.2">
      <c r="C634" s="28">
        <f t="shared" si="60"/>
        <v>624</v>
      </c>
      <c r="D634" s="9" t="str" cm="1">
        <f t="array" ref="D634">IFERROR(INDEX(Forecast_Capex_Input!$D$12:$D$286,$Z634),NA)</f>
        <v>N/A</v>
      </c>
      <c r="E634" s="24" t="str" cm="1">
        <f t="array" ref="E634">IF($Z634=NA,NA,INDEX(Forecast_Capex_Input!$E$12:$E$286,$Z634))</f>
        <v>N/A</v>
      </c>
      <c r="F634" s="9" t="str" cm="1">
        <f t="array" aca="1" ref="F634" ca="1">IFERROR(INDEX(General!$E$25:$E$26,$AA634),NA)</f>
        <v>N/A</v>
      </c>
      <c r="G634" s="9" t="str" cm="1">
        <f t="array" aca="1" ref="G634" ca="1">IFERROR(INDEX(Forecast_Capex_Input!$AI$11:$BB$11,$AC634),NA)</f>
        <v>N/A</v>
      </c>
      <c r="H634" s="50" t="str" cm="1">
        <f t="array" aca="1" ref="H634" ca="1">IFERROR(INDEX(Forecast_Capex_Input!$AI$12:$BB$286,$Z634,$AC634),NA)</f>
        <v>N/A</v>
      </c>
      <c r="I634" s="150" t="str" cm="1">
        <f t="array" ref="I634">IFERROR(INDEX(Forecast_Capex_Input!$F$12:$F$286,$Z634),NA)</f>
        <v>N/A</v>
      </c>
      <c r="J634" s="150" t="str" cm="1">
        <f t="array" ref="J634">IFERROR(INDEX(Forecast_Capex_Input!G$12:G$286,$Z634),NA)</f>
        <v>N/A</v>
      </c>
      <c r="K634" s="150" t="str" cm="1">
        <f t="array" ref="K634">IFERROR(INDEX(Forecast_Capex_Input!H$12:H$286,$Z634),NA)</f>
        <v>N/A</v>
      </c>
      <c r="L634" s="150" t="str" cm="1">
        <f t="array" ref="L634">IFERROR(INDEX(Forecast_Capex_Input!I$12:I$286,$Z634),NA)</f>
        <v>N/A</v>
      </c>
      <c r="M634" s="150" t="str" cm="1">
        <f t="array" ref="M634">IFERROR(INDEX(Forecast_Capex_Input!J$12:J$286,$Z634),NA)</f>
        <v>N/A</v>
      </c>
      <c r="N634" s="150" t="str" cm="1">
        <f t="array" ref="N634">IFERROR(INDEX(Forecast_Capex_Input!K$12:K$286,$Z634),NA)</f>
        <v>N/A</v>
      </c>
      <c r="O634" s="150" t="str" cm="1">
        <f t="array" ref="O634">IFERROR(INDEX(Forecast_Capex_Input!L$12:L$286,$Z634),NA)</f>
        <v>N/A</v>
      </c>
      <c r="P634" s="150" t="str" cm="1">
        <f t="array" ref="P634">IFERROR(INDEX(Forecast_Capex_Input!M$12:M$286,$Z634),NA)</f>
        <v>N/A</v>
      </c>
      <c r="Q634" s="24" t="str" cm="1">
        <f t="array" ref="Q634">IFERROR(INDEX(Forecast_Capex_Input!N$12:N$286,$Z634),NA)</f>
        <v>N/A</v>
      </c>
      <c r="R634" s="190" cm="1">
        <f t="array" ref="R634">IFERROR(INDEX(Forecast_Capex_Input!O$12:O$286,$Z634),0)</f>
        <v>0</v>
      </c>
      <c r="S634" s="24" cm="1">
        <f t="array" ref="S634">IFERROR(INDEX(Forecast_Capex_Input!P$12:P$286,$Z634),0)</f>
        <v>0</v>
      </c>
      <c r="T634" s="150" t="str" cm="1">
        <f t="array" aca="1" ref="T634" ca="1">IFERROR(INDEX(General!$K$91:$K$110,$AC634),NA)</f>
        <v>N/A</v>
      </c>
      <c r="U634" s="43" cm="1">
        <f t="array" aca="1" ref="U634" ca="1">IFERROR(
IF($F634=General!$E$25,INDEX(Forecast_Capex_Input!S$12:S$286,$Z634),
INDEX(Forecast_Capex_Input!T$12:T$286,$Z634)),0)</f>
        <v>0</v>
      </c>
      <c r="V634" s="82" t="b">
        <f>IFERROR(INDEX(Overheads!$T$19:$T$26,MATCH($I634,Overheads!$E$19:$E$26,0)),FALSE)</f>
        <v>0</v>
      </c>
      <c r="W634" s="209" cm="1">
        <f t="array" ref="W634">IFERROR(
INDEX(Forecast_Capex_Input!CN$12:CN$286,$Z634),0)</f>
        <v>0</v>
      </c>
      <c r="X634" s="209">
        <f>IFERROR(
MATCH($W634,General!$L$39:$S$39,0),1)</f>
        <v>1</v>
      </c>
      <c r="Z634" s="28" t="str">
        <f>IFERROR(
IF(MATCH($C634,Forecast_Capex_Input!$CI$12:$CI$286,1)+1&gt;MAX(Forecast_Capex_Input!$C$12:$C$286),NA,
MATCH($C634,Forecast_Capex_Input!$CI$12:$CI$286,1)+1),1)</f>
        <v>N/A</v>
      </c>
      <c r="AA634" s="28" t="str" cm="1">
        <f t="array" aca="1" ref="AA634" ca="1">IFERROR(
IF(Z633&lt;&gt;Z634,1,
IF(COUNTIF(OFFSET(AA633,0,0,-INDEX(Forecast_Capex_Input!$CG$12:$CG$286,$Z634)),AA633)=INDEX(Forecast_Capex_Input!$CG$12:$CG$286,$Z634),AA633+1,AA633)),NA)</f>
        <v>N/A</v>
      </c>
      <c r="AB634" s="28" t="str" cm="1">
        <f t="array" ref="AB634">IFERROR($C634-IF($Z634=1,1,INDEX(Forecast_Capex_Input!$CI$12:$CI$286,$Z634-1))+1,NA)</f>
        <v>N/A</v>
      </c>
      <c r="AC634" s="28" t="str" cm="1">
        <f t="array" aca="1" ref="AC634" ca="1">IFERROR(IF(AA634=1,
INDEX(Forecast_Capex_Input!$AI$10:$BB$10,SMALL(IF(INDEX(Forecast_Capex_Input!$AI$12:$BB$286,$Z634,0)&gt;0,COLUMN(Forecast_Capex_Input!$AI$10:$BB$10)-COLUMN(Forecast_Capex_Input!$AI$12)+1),ROWS(OFFSET(AC633,0,0,-$AB634)))),
OFFSET(AC633,-INDEX(Forecast_Capex_Input!$CG$12:$CG$286,$Z634)+1,0)),NA)</f>
        <v>N/A</v>
      </c>
      <c r="AD634" s="28" t="str">
        <f t="shared" ca="1" si="57"/>
        <v>N/A</v>
      </c>
      <c r="AE634" s="82" t="b">
        <f t="shared" si="61"/>
        <v>0</v>
      </c>
      <c r="AF634" s="78" t="b">
        <v>0</v>
      </c>
      <c r="AG634" s="82" t="b">
        <f t="shared" si="58"/>
        <v>1</v>
      </c>
      <c r="AI634" s="55">
        <v>0</v>
      </c>
      <c r="AJ634" s="55">
        <v>0</v>
      </c>
      <c r="AK634" s="55">
        <v>0</v>
      </c>
      <c r="AL634" s="55">
        <v>0</v>
      </c>
      <c r="AM634" s="55">
        <v>0</v>
      </c>
      <c r="AN634" s="135">
        <v>0</v>
      </c>
      <c r="AP634" s="55">
        <v>0</v>
      </c>
      <c r="AQ634" s="55">
        <v>0</v>
      </c>
      <c r="AR634" s="55">
        <v>0</v>
      </c>
      <c r="AS634" s="55">
        <v>0</v>
      </c>
      <c r="AT634" s="55">
        <v>0</v>
      </c>
      <c r="AU634" s="135">
        <v>0</v>
      </c>
      <c r="AW634" s="55">
        <v>0</v>
      </c>
      <c r="AX634" s="55">
        <v>0</v>
      </c>
      <c r="AY634" s="55">
        <v>0</v>
      </c>
      <c r="AZ634" s="55">
        <v>0</v>
      </c>
      <c r="BA634" s="55">
        <v>0</v>
      </c>
      <c r="BB634" s="135">
        <v>0</v>
      </c>
      <c r="BD634" s="55">
        <v>0</v>
      </c>
      <c r="BE634" s="55">
        <v>0</v>
      </c>
      <c r="BF634" s="55">
        <v>0</v>
      </c>
      <c r="BG634" s="55">
        <v>0</v>
      </c>
      <c r="BH634" s="55">
        <v>0</v>
      </c>
      <c r="BI634" s="135">
        <v>0</v>
      </c>
      <c r="BK634" s="55">
        <v>0</v>
      </c>
      <c r="BL634" s="55">
        <v>0</v>
      </c>
      <c r="BM634" s="55">
        <v>0</v>
      </c>
      <c r="BN634" s="55">
        <v>0</v>
      </c>
      <c r="BO634" s="55">
        <v>0</v>
      </c>
      <c r="BP634" s="135">
        <v>0</v>
      </c>
      <c r="BR634" s="147">
        <v>0</v>
      </c>
      <c r="BS634" s="147">
        <v>0</v>
      </c>
      <c r="BT634" s="147">
        <v>0</v>
      </c>
      <c r="BU634" s="147">
        <v>0</v>
      </c>
      <c r="BV634" s="147">
        <v>0</v>
      </c>
      <c r="BX634" s="55">
        <v>0</v>
      </c>
      <c r="BY634" s="55">
        <v>0</v>
      </c>
      <c r="BZ634" s="55">
        <v>0</v>
      </c>
      <c r="CA634" s="55">
        <v>0</v>
      </c>
      <c r="CB634" s="55">
        <v>0</v>
      </c>
      <c r="CC634" s="135">
        <v>0</v>
      </c>
      <c r="CE634" s="55">
        <v>0</v>
      </c>
      <c r="CF634" s="55">
        <v>0</v>
      </c>
      <c r="CG634" s="55">
        <v>0</v>
      </c>
      <c r="CH634" s="55">
        <v>0</v>
      </c>
      <c r="CI634" s="55">
        <v>0</v>
      </c>
      <c r="CJ634" s="135">
        <v>0</v>
      </c>
      <c r="CL634" s="55">
        <v>0</v>
      </c>
      <c r="CM634" s="55">
        <v>0</v>
      </c>
      <c r="CN634" s="55">
        <v>0</v>
      </c>
      <c r="CO634" s="55">
        <v>0</v>
      </c>
      <c r="CP634" s="55">
        <v>0</v>
      </c>
      <c r="CQ634" s="135">
        <v>0</v>
      </c>
      <c r="CS634" s="67">
        <v>0</v>
      </c>
      <c r="CT634" s="67">
        <v>0</v>
      </c>
      <c r="CU634" s="67">
        <v>0</v>
      </c>
      <c r="CV634" s="67">
        <v>0</v>
      </c>
      <c r="CW634" s="67">
        <v>0</v>
      </c>
      <c r="CX634" s="135">
        <v>0</v>
      </c>
      <c r="CZ634" s="55">
        <v>0</v>
      </c>
      <c r="DA634" s="55">
        <v>0</v>
      </c>
      <c r="DB634" s="55">
        <v>0</v>
      </c>
      <c r="DC634" s="55">
        <v>0</v>
      </c>
      <c r="DD634" s="55">
        <v>0</v>
      </c>
      <c r="DE634" s="135">
        <v>0</v>
      </c>
      <c r="DG634" s="43" t="b" cm="1">
        <f t="array" aca="1" ref="DG634" ca="1">OR($G634=Forecast_Capex_Input!$BF$8:$BF$10)</f>
        <v>0</v>
      </c>
      <c r="DH634" s="43" cm="1">
        <f t="array" aca="1" ref="DH634" ca="1">IFERROR(INDEX(Forecast_Capex_Input!BG$12:BG$286,$Z634)
*(INDEX(Forecast_Capex_Input!$H$12:$H$286,$Z634)=Repex),0)
*$DG634</f>
        <v>0</v>
      </c>
      <c r="DI634" s="43" cm="1">
        <f t="array" aca="1" ref="DI634" ca="1">IFERROR(INDEX(Forecast_Capex_Input!BH$12:BH$286,$Z634)
*(INDEX(Forecast_Capex_Input!$H$12:$H$286,$Z634)=Repex),0)
*$DG634</f>
        <v>0</v>
      </c>
      <c r="DJ634" s="43" cm="1">
        <f t="array" aca="1" ref="DJ634" ca="1">IFERROR(INDEX(Forecast_Capex_Input!BI$12:BI$286,$Z634)
*(INDEX(Forecast_Capex_Input!$H$12:$H$286,$Z634)=Repex),0)
*$DG634</f>
        <v>0</v>
      </c>
      <c r="DK634" s="43" cm="1">
        <f t="array" aca="1" ref="DK634" ca="1">IFERROR(INDEX(Forecast_Capex_Input!BJ$12:BJ$286,$Z634)
*(INDEX(Forecast_Capex_Input!$H$12:$H$286,$Z634)=Repex),0)
*$DG634</f>
        <v>0</v>
      </c>
      <c r="DL634" s="43" cm="1">
        <f t="array" aca="1" ref="DL634" ca="1">IFERROR(INDEX(Forecast_Capex_Input!BK$12:BK$286,$Z634)
*(INDEX(Forecast_Capex_Input!$H$12:$H$286,$Z634)=Repex),0)
*$DG634</f>
        <v>0</v>
      </c>
      <c r="DM634" s="43" cm="1">
        <f t="array" aca="1" ref="DM634" ca="1">IFERROR(INDEX(Forecast_Capex_Input!BL$12:BL$286,$Z634)
*(INDEX(Forecast_Capex_Input!$H$12:$H$286,$Z634)=Repex),0)
*$DG634</f>
        <v>0</v>
      </c>
      <c r="DO634" s="43" t="b" cm="1">
        <f t="array" aca="1" ref="DO634" ca="1">OR($G634=Forecast_Capex_Input!$BN$8:$BN$9)</f>
        <v>0</v>
      </c>
      <c r="DP634" s="43" cm="1">
        <f t="array" aca="1" ref="DP634" ca="1">IFERROR(INDEX(Forecast_Capex_Input!BO$12:BO$286,$Z634)
*(INDEX(Forecast_Capex_Input!$H$12:$H$286,$Z634)=Repex),0)
*$DO634</f>
        <v>0</v>
      </c>
      <c r="DQ634" s="43" cm="1">
        <f t="array" aca="1" ref="DQ634" ca="1">IFERROR(INDEX(Forecast_Capex_Input!BP$12:BP$286,$Z634)
*(INDEX(Forecast_Capex_Input!$H$12:$H$286,$Z634)=Repex),0)
*$DO634</f>
        <v>0</v>
      </c>
      <c r="DR634" s="43" cm="1">
        <f t="array" aca="1" ref="DR634" ca="1">IFERROR(INDEX(Forecast_Capex_Input!BQ$12:BQ$286,$Z634)
*(INDEX(Forecast_Capex_Input!$H$12:$H$286,$Z634)=Repex),0)
*$DO634</f>
        <v>0</v>
      </c>
      <c r="DS634" s="43" cm="1">
        <f t="array" aca="1" ref="DS634" ca="1">IFERROR(INDEX(Forecast_Capex_Input!BR$12:BR$286,$Z634)
*(INDEX(Forecast_Capex_Input!$H$12:$H$286,$Z634)=Repex),0)
*$DO634</f>
        <v>0</v>
      </c>
      <c r="DT634" s="43" cm="1">
        <f t="array" aca="1" ref="DT634" ca="1">IFERROR(INDEX(Forecast_Capex_Input!BS$12:BS$286,$Z634)
*(INDEX(Forecast_Capex_Input!$H$12:$H$286,$Z634)=Repex),0)
*$DO634</f>
        <v>0</v>
      </c>
      <c r="DV634" s="43" t="b" cm="1">
        <f t="array" aca="1" ref="DV634" ca="1">OR($G634=Forecast_Capex_Input!$BU$8:$BU$10)</f>
        <v>0</v>
      </c>
      <c r="DW634" s="43" cm="1">
        <f t="array" aca="1" ref="DW634" ca="1">IFERROR(INDEX(Forecast_Capex_Input!BV$12:BV$286,$Z634)
*(INDEX(Forecast_Capex_Input!$H$12:$H$286,$Z634)=Repex),0)
*$DV634</f>
        <v>0</v>
      </c>
      <c r="DX634" s="43" cm="1">
        <f t="array" aca="1" ref="DX634" ca="1">IFERROR(INDEX(Forecast_Capex_Input!BW$12:BW$286,$Z634)
*(INDEX(Forecast_Capex_Input!$H$12:$H$286,$Z634)=Repex),0)
*$DV634</f>
        <v>0</v>
      </c>
      <c r="DY634" s="43" cm="1">
        <f t="array" aca="1" ref="DY634" ca="1">IFERROR(INDEX(Forecast_Capex_Input!BX$12:BX$286,$Z634)
*(INDEX(Forecast_Capex_Input!$H$12:$H$286,$Z634)=Repex),0)
*$DV634</f>
        <v>0</v>
      </c>
      <c r="DZ634" s="43" cm="1">
        <f t="array" aca="1" ref="DZ634" ca="1">IFERROR(INDEX(Forecast_Capex_Input!BY$12:BY$286,$Z634)
*(INDEX(Forecast_Capex_Input!$H$12:$H$286,$Z634)=Repex),0)
*$DV634</f>
        <v>0</v>
      </c>
      <c r="EA634" s="43" cm="1">
        <f t="array" aca="1" ref="EA634" ca="1">IFERROR(INDEX(Forecast_Capex_Input!BZ$12:BZ$286,$Z634)
*(INDEX(Forecast_Capex_Input!$H$12:$H$286,$Z634)=Repex),0)
*$DV634</f>
        <v>0</v>
      </c>
      <c r="EB634" s="43" cm="1">
        <f t="array" aca="1" ref="EB634" ca="1">IFERROR(INDEX(Forecast_Capex_Input!CA$12:CA$286,$Z634)
*(INDEX(Forecast_Capex_Input!$H$12:$H$286,$Z634)=Repex),0)
*$DV634</f>
        <v>0</v>
      </c>
      <c r="EC634" s="43" cm="1">
        <f t="array" aca="1" ref="EC634" ca="1">IFERROR(INDEX(Forecast_Capex_Input!CB$12:CB$286,$Z634)
*(INDEX(Forecast_Capex_Input!$H$12:$H$286,$Z634)=Repex),0)
*$DV634</f>
        <v>0</v>
      </c>
      <c r="ED634" s="43" cm="1">
        <f t="array" aca="1" ref="ED634" ca="1">IFERROR(INDEX(Forecast_Capex_Input!CC$12:CC$286,$Z634)
*(INDEX(Forecast_Capex_Input!$H$12:$H$286,$Z634)=Repex),0)
*$DV634</f>
        <v>0</v>
      </c>
      <c r="EF634" s="86" t="str">
        <f t="shared" si="59"/>
        <v>N/A</v>
      </c>
      <c r="EG634" s="28" t="str">
        <f>IFERROR(RANK(EF634,EF$11:EF$1010,0)+COUNTIF(EF$11:EF634,EF634)-1,NA)</f>
        <v>N/A</v>
      </c>
    </row>
    <row r="635" spans="3:137" x14ac:dyDescent="0.2">
      <c r="C635" s="28">
        <f t="shared" si="60"/>
        <v>625</v>
      </c>
      <c r="D635" s="9" t="str" cm="1">
        <f t="array" ref="D635">IFERROR(INDEX(Forecast_Capex_Input!$D$12:$D$286,$Z635),NA)</f>
        <v>N/A</v>
      </c>
      <c r="E635" s="24" t="str" cm="1">
        <f t="array" ref="E635">IF($Z635=NA,NA,INDEX(Forecast_Capex_Input!$E$12:$E$286,$Z635))</f>
        <v>N/A</v>
      </c>
      <c r="F635" s="9" t="str" cm="1">
        <f t="array" aca="1" ref="F635" ca="1">IFERROR(INDEX(General!$E$25:$E$26,$AA635),NA)</f>
        <v>N/A</v>
      </c>
      <c r="G635" s="9" t="str" cm="1">
        <f t="array" aca="1" ref="G635" ca="1">IFERROR(INDEX(Forecast_Capex_Input!$AI$11:$BB$11,$AC635),NA)</f>
        <v>N/A</v>
      </c>
      <c r="H635" s="50" t="str" cm="1">
        <f t="array" aca="1" ref="H635" ca="1">IFERROR(INDEX(Forecast_Capex_Input!$AI$12:$BB$286,$Z635,$AC635),NA)</f>
        <v>N/A</v>
      </c>
      <c r="I635" s="150" t="str" cm="1">
        <f t="array" ref="I635">IFERROR(INDEX(Forecast_Capex_Input!$F$12:$F$286,$Z635),NA)</f>
        <v>N/A</v>
      </c>
      <c r="J635" s="150" t="str" cm="1">
        <f t="array" ref="J635">IFERROR(INDEX(Forecast_Capex_Input!G$12:G$286,$Z635),NA)</f>
        <v>N/A</v>
      </c>
      <c r="K635" s="150" t="str" cm="1">
        <f t="array" ref="K635">IFERROR(INDEX(Forecast_Capex_Input!H$12:H$286,$Z635),NA)</f>
        <v>N/A</v>
      </c>
      <c r="L635" s="150" t="str" cm="1">
        <f t="array" ref="L635">IFERROR(INDEX(Forecast_Capex_Input!I$12:I$286,$Z635),NA)</f>
        <v>N/A</v>
      </c>
      <c r="M635" s="150" t="str" cm="1">
        <f t="array" ref="M635">IFERROR(INDEX(Forecast_Capex_Input!J$12:J$286,$Z635),NA)</f>
        <v>N/A</v>
      </c>
      <c r="N635" s="150" t="str" cm="1">
        <f t="array" ref="N635">IFERROR(INDEX(Forecast_Capex_Input!K$12:K$286,$Z635),NA)</f>
        <v>N/A</v>
      </c>
      <c r="O635" s="150" t="str" cm="1">
        <f t="array" ref="O635">IFERROR(INDEX(Forecast_Capex_Input!L$12:L$286,$Z635),NA)</f>
        <v>N/A</v>
      </c>
      <c r="P635" s="150" t="str" cm="1">
        <f t="array" ref="P635">IFERROR(INDEX(Forecast_Capex_Input!M$12:M$286,$Z635),NA)</f>
        <v>N/A</v>
      </c>
      <c r="Q635" s="24" t="str" cm="1">
        <f t="array" ref="Q635">IFERROR(INDEX(Forecast_Capex_Input!N$12:N$286,$Z635),NA)</f>
        <v>N/A</v>
      </c>
      <c r="R635" s="190" cm="1">
        <f t="array" ref="R635">IFERROR(INDEX(Forecast_Capex_Input!O$12:O$286,$Z635),0)</f>
        <v>0</v>
      </c>
      <c r="S635" s="24" cm="1">
        <f t="array" ref="S635">IFERROR(INDEX(Forecast_Capex_Input!P$12:P$286,$Z635),0)</f>
        <v>0</v>
      </c>
      <c r="T635" s="150" t="str" cm="1">
        <f t="array" aca="1" ref="T635" ca="1">IFERROR(INDEX(General!$K$91:$K$110,$AC635),NA)</f>
        <v>N/A</v>
      </c>
      <c r="U635" s="43" cm="1">
        <f t="array" aca="1" ref="U635" ca="1">IFERROR(
IF($F635=General!$E$25,INDEX(Forecast_Capex_Input!S$12:S$286,$Z635),
INDEX(Forecast_Capex_Input!T$12:T$286,$Z635)),0)</f>
        <v>0</v>
      </c>
      <c r="V635" s="82" t="b">
        <f>IFERROR(INDEX(Overheads!$T$19:$T$26,MATCH($I635,Overheads!$E$19:$E$26,0)),FALSE)</f>
        <v>0</v>
      </c>
      <c r="W635" s="209" cm="1">
        <f t="array" ref="W635">IFERROR(
INDEX(Forecast_Capex_Input!CN$12:CN$286,$Z635),0)</f>
        <v>0</v>
      </c>
      <c r="X635" s="209">
        <f>IFERROR(
MATCH($W635,General!$L$39:$S$39,0),1)</f>
        <v>1</v>
      </c>
      <c r="Z635" s="28" t="str">
        <f>IFERROR(
IF(MATCH($C635,Forecast_Capex_Input!$CI$12:$CI$286,1)+1&gt;MAX(Forecast_Capex_Input!$C$12:$C$286),NA,
MATCH($C635,Forecast_Capex_Input!$CI$12:$CI$286,1)+1),1)</f>
        <v>N/A</v>
      </c>
      <c r="AA635" s="28" t="str" cm="1">
        <f t="array" aca="1" ref="AA635" ca="1">IFERROR(
IF(Z634&lt;&gt;Z635,1,
IF(COUNTIF(OFFSET(AA634,0,0,-INDEX(Forecast_Capex_Input!$CG$12:$CG$286,$Z635)),AA634)=INDEX(Forecast_Capex_Input!$CG$12:$CG$286,$Z635),AA634+1,AA634)),NA)</f>
        <v>N/A</v>
      </c>
      <c r="AB635" s="28" t="str" cm="1">
        <f t="array" ref="AB635">IFERROR($C635-IF($Z635=1,1,INDEX(Forecast_Capex_Input!$CI$12:$CI$286,$Z635-1))+1,NA)</f>
        <v>N/A</v>
      </c>
      <c r="AC635" s="28" t="str" cm="1">
        <f t="array" aca="1" ref="AC635" ca="1">IFERROR(IF(AA635=1,
INDEX(Forecast_Capex_Input!$AI$10:$BB$10,SMALL(IF(INDEX(Forecast_Capex_Input!$AI$12:$BB$286,$Z635,0)&gt;0,COLUMN(Forecast_Capex_Input!$AI$10:$BB$10)-COLUMN(Forecast_Capex_Input!$AI$12)+1),ROWS(OFFSET(AC634,0,0,-$AB635)))),
OFFSET(AC634,-INDEX(Forecast_Capex_Input!$CG$12:$CG$286,$Z635)+1,0)),NA)</f>
        <v>N/A</v>
      </c>
      <c r="AD635" s="28" t="str">
        <f t="shared" ca="1" si="57"/>
        <v>N/A</v>
      </c>
      <c r="AE635" s="82" t="b">
        <f t="shared" si="61"/>
        <v>0</v>
      </c>
      <c r="AF635" s="78" t="b">
        <v>0</v>
      </c>
      <c r="AG635" s="82" t="b">
        <f t="shared" si="58"/>
        <v>1</v>
      </c>
      <c r="AI635" s="55">
        <v>0</v>
      </c>
      <c r="AJ635" s="55">
        <v>0</v>
      </c>
      <c r="AK635" s="55">
        <v>0</v>
      </c>
      <c r="AL635" s="55">
        <v>0</v>
      </c>
      <c r="AM635" s="55">
        <v>0</v>
      </c>
      <c r="AN635" s="135">
        <v>0</v>
      </c>
      <c r="AP635" s="55">
        <v>0</v>
      </c>
      <c r="AQ635" s="55">
        <v>0</v>
      </c>
      <c r="AR635" s="55">
        <v>0</v>
      </c>
      <c r="AS635" s="55">
        <v>0</v>
      </c>
      <c r="AT635" s="55">
        <v>0</v>
      </c>
      <c r="AU635" s="135">
        <v>0</v>
      </c>
      <c r="AW635" s="55">
        <v>0</v>
      </c>
      <c r="AX635" s="55">
        <v>0</v>
      </c>
      <c r="AY635" s="55">
        <v>0</v>
      </c>
      <c r="AZ635" s="55">
        <v>0</v>
      </c>
      <c r="BA635" s="55">
        <v>0</v>
      </c>
      <c r="BB635" s="135">
        <v>0</v>
      </c>
      <c r="BD635" s="55">
        <v>0</v>
      </c>
      <c r="BE635" s="55">
        <v>0</v>
      </c>
      <c r="BF635" s="55">
        <v>0</v>
      </c>
      <c r="BG635" s="55">
        <v>0</v>
      </c>
      <c r="BH635" s="55">
        <v>0</v>
      </c>
      <c r="BI635" s="135">
        <v>0</v>
      </c>
      <c r="BK635" s="55">
        <v>0</v>
      </c>
      <c r="BL635" s="55">
        <v>0</v>
      </c>
      <c r="BM635" s="55">
        <v>0</v>
      </c>
      <c r="BN635" s="55">
        <v>0</v>
      </c>
      <c r="BO635" s="55">
        <v>0</v>
      </c>
      <c r="BP635" s="135">
        <v>0</v>
      </c>
      <c r="BR635" s="147">
        <v>0</v>
      </c>
      <c r="BS635" s="147">
        <v>0</v>
      </c>
      <c r="BT635" s="147">
        <v>0</v>
      </c>
      <c r="BU635" s="147">
        <v>0</v>
      </c>
      <c r="BV635" s="147">
        <v>0</v>
      </c>
      <c r="BX635" s="55">
        <v>0</v>
      </c>
      <c r="BY635" s="55">
        <v>0</v>
      </c>
      <c r="BZ635" s="55">
        <v>0</v>
      </c>
      <c r="CA635" s="55">
        <v>0</v>
      </c>
      <c r="CB635" s="55">
        <v>0</v>
      </c>
      <c r="CC635" s="135">
        <v>0</v>
      </c>
      <c r="CE635" s="55">
        <v>0</v>
      </c>
      <c r="CF635" s="55">
        <v>0</v>
      </c>
      <c r="CG635" s="55">
        <v>0</v>
      </c>
      <c r="CH635" s="55">
        <v>0</v>
      </c>
      <c r="CI635" s="55">
        <v>0</v>
      </c>
      <c r="CJ635" s="135">
        <v>0</v>
      </c>
      <c r="CL635" s="55">
        <v>0</v>
      </c>
      <c r="CM635" s="55">
        <v>0</v>
      </c>
      <c r="CN635" s="55">
        <v>0</v>
      </c>
      <c r="CO635" s="55">
        <v>0</v>
      </c>
      <c r="CP635" s="55">
        <v>0</v>
      </c>
      <c r="CQ635" s="135">
        <v>0</v>
      </c>
      <c r="CS635" s="67">
        <v>0</v>
      </c>
      <c r="CT635" s="67">
        <v>0</v>
      </c>
      <c r="CU635" s="67">
        <v>0</v>
      </c>
      <c r="CV635" s="67">
        <v>0</v>
      </c>
      <c r="CW635" s="67">
        <v>0</v>
      </c>
      <c r="CX635" s="135">
        <v>0</v>
      </c>
      <c r="CZ635" s="55">
        <v>0</v>
      </c>
      <c r="DA635" s="55">
        <v>0</v>
      </c>
      <c r="DB635" s="55">
        <v>0</v>
      </c>
      <c r="DC635" s="55">
        <v>0</v>
      </c>
      <c r="DD635" s="55">
        <v>0</v>
      </c>
      <c r="DE635" s="135">
        <v>0</v>
      </c>
      <c r="DG635" s="43" t="b" cm="1">
        <f t="array" aca="1" ref="DG635" ca="1">OR($G635=Forecast_Capex_Input!$BF$8:$BF$10)</f>
        <v>0</v>
      </c>
      <c r="DH635" s="43" cm="1">
        <f t="array" aca="1" ref="DH635" ca="1">IFERROR(INDEX(Forecast_Capex_Input!BG$12:BG$286,$Z635)
*(INDEX(Forecast_Capex_Input!$H$12:$H$286,$Z635)=Repex),0)
*$DG635</f>
        <v>0</v>
      </c>
      <c r="DI635" s="43" cm="1">
        <f t="array" aca="1" ref="DI635" ca="1">IFERROR(INDEX(Forecast_Capex_Input!BH$12:BH$286,$Z635)
*(INDEX(Forecast_Capex_Input!$H$12:$H$286,$Z635)=Repex),0)
*$DG635</f>
        <v>0</v>
      </c>
      <c r="DJ635" s="43" cm="1">
        <f t="array" aca="1" ref="DJ635" ca="1">IFERROR(INDEX(Forecast_Capex_Input!BI$12:BI$286,$Z635)
*(INDEX(Forecast_Capex_Input!$H$12:$H$286,$Z635)=Repex),0)
*$DG635</f>
        <v>0</v>
      </c>
      <c r="DK635" s="43" cm="1">
        <f t="array" aca="1" ref="DK635" ca="1">IFERROR(INDEX(Forecast_Capex_Input!BJ$12:BJ$286,$Z635)
*(INDEX(Forecast_Capex_Input!$H$12:$H$286,$Z635)=Repex),0)
*$DG635</f>
        <v>0</v>
      </c>
      <c r="DL635" s="43" cm="1">
        <f t="array" aca="1" ref="DL635" ca="1">IFERROR(INDEX(Forecast_Capex_Input!BK$12:BK$286,$Z635)
*(INDEX(Forecast_Capex_Input!$H$12:$H$286,$Z635)=Repex),0)
*$DG635</f>
        <v>0</v>
      </c>
      <c r="DM635" s="43" cm="1">
        <f t="array" aca="1" ref="DM635" ca="1">IFERROR(INDEX(Forecast_Capex_Input!BL$12:BL$286,$Z635)
*(INDEX(Forecast_Capex_Input!$H$12:$H$286,$Z635)=Repex),0)
*$DG635</f>
        <v>0</v>
      </c>
      <c r="DO635" s="43" t="b" cm="1">
        <f t="array" aca="1" ref="DO635" ca="1">OR($G635=Forecast_Capex_Input!$BN$8:$BN$9)</f>
        <v>0</v>
      </c>
      <c r="DP635" s="43" cm="1">
        <f t="array" aca="1" ref="DP635" ca="1">IFERROR(INDEX(Forecast_Capex_Input!BO$12:BO$286,$Z635)
*(INDEX(Forecast_Capex_Input!$H$12:$H$286,$Z635)=Repex),0)
*$DO635</f>
        <v>0</v>
      </c>
      <c r="DQ635" s="43" cm="1">
        <f t="array" aca="1" ref="DQ635" ca="1">IFERROR(INDEX(Forecast_Capex_Input!BP$12:BP$286,$Z635)
*(INDEX(Forecast_Capex_Input!$H$12:$H$286,$Z635)=Repex),0)
*$DO635</f>
        <v>0</v>
      </c>
      <c r="DR635" s="43" cm="1">
        <f t="array" aca="1" ref="DR635" ca="1">IFERROR(INDEX(Forecast_Capex_Input!BQ$12:BQ$286,$Z635)
*(INDEX(Forecast_Capex_Input!$H$12:$H$286,$Z635)=Repex),0)
*$DO635</f>
        <v>0</v>
      </c>
      <c r="DS635" s="43" cm="1">
        <f t="array" aca="1" ref="DS635" ca="1">IFERROR(INDEX(Forecast_Capex_Input!BR$12:BR$286,$Z635)
*(INDEX(Forecast_Capex_Input!$H$12:$H$286,$Z635)=Repex),0)
*$DO635</f>
        <v>0</v>
      </c>
      <c r="DT635" s="43" cm="1">
        <f t="array" aca="1" ref="DT635" ca="1">IFERROR(INDEX(Forecast_Capex_Input!BS$12:BS$286,$Z635)
*(INDEX(Forecast_Capex_Input!$H$12:$H$286,$Z635)=Repex),0)
*$DO635</f>
        <v>0</v>
      </c>
      <c r="DV635" s="43" t="b" cm="1">
        <f t="array" aca="1" ref="DV635" ca="1">OR($G635=Forecast_Capex_Input!$BU$8:$BU$10)</f>
        <v>0</v>
      </c>
      <c r="DW635" s="43" cm="1">
        <f t="array" aca="1" ref="DW635" ca="1">IFERROR(INDEX(Forecast_Capex_Input!BV$12:BV$286,$Z635)
*(INDEX(Forecast_Capex_Input!$H$12:$H$286,$Z635)=Repex),0)
*$DV635</f>
        <v>0</v>
      </c>
      <c r="DX635" s="43" cm="1">
        <f t="array" aca="1" ref="DX635" ca="1">IFERROR(INDEX(Forecast_Capex_Input!BW$12:BW$286,$Z635)
*(INDEX(Forecast_Capex_Input!$H$12:$H$286,$Z635)=Repex),0)
*$DV635</f>
        <v>0</v>
      </c>
      <c r="DY635" s="43" cm="1">
        <f t="array" aca="1" ref="DY635" ca="1">IFERROR(INDEX(Forecast_Capex_Input!BX$12:BX$286,$Z635)
*(INDEX(Forecast_Capex_Input!$H$12:$H$286,$Z635)=Repex),0)
*$DV635</f>
        <v>0</v>
      </c>
      <c r="DZ635" s="43" cm="1">
        <f t="array" aca="1" ref="DZ635" ca="1">IFERROR(INDEX(Forecast_Capex_Input!BY$12:BY$286,$Z635)
*(INDEX(Forecast_Capex_Input!$H$12:$H$286,$Z635)=Repex),0)
*$DV635</f>
        <v>0</v>
      </c>
      <c r="EA635" s="43" cm="1">
        <f t="array" aca="1" ref="EA635" ca="1">IFERROR(INDEX(Forecast_Capex_Input!BZ$12:BZ$286,$Z635)
*(INDEX(Forecast_Capex_Input!$H$12:$H$286,$Z635)=Repex),0)
*$DV635</f>
        <v>0</v>
      </c>
      <c r="EB635" s="43" cm="1">
        <f t="array" aca="1" ref="EB635" ca="1">IFERROR(INDEX(Forecast_Capex_Input!CA$12:CA$286,$Z635)
*(INDEX(Forecast_Capex_Input!$H$12:$H$286,$Z635)=Repex),0)
*$DV635</f>
        <v>0</v>
      </c>
      <c r="EC635" s="43" cm="1">
        <f t="array" aca="1" ref="EC635" ca="1">IFERROR(INDEX(Forecast_Capex_Input!CB$12:CB$286,$Z635)
*(INDEX(Forecast_Capex_Input!$H$12:$H$286,$Z635)=Repex),0)
*$DV635</f>
        <v>0</v>
      </c>
      <c r="ED635" s="43" cm="1">
        <f t="array" aca="1" ref="ED635" ca="1">IFERROR(INDEX(Forecast_Capex_Input!CC$12:CC$286,$Z635)
*(INDEX(Forecast_Capex_Input!$H$12:$H$286,$Z635)=Repex),0)
*$DV635</f>
        <v>0</v>
      </c>
      <c r="EF635" s="86" t="str">
        <f t="shared" si="59"/>
        <v>N/A</v>
      </c>
      <c r="EG635" s="28" t="str">
        <f>IFERROR(RANK(EF635,EF$11:EF$1010,0)+COUNTIF(EF$11:EF635,EF635)-1,NA)</f>
        <v>N/A</v>
      </c>
    </row>
    <row r="636" spans="3:137" x14ac:dyDescent="0.2">
      <c r="C636" s="28">
        <f t="shared" si="60"/>
        <v>626</v>
      </c>
      <c r="D636" s="9" t="str" cm="1">
        <f t="array" ref="D636">IFERROR(INDEX(Forecast_Capex_Input!$D$12:$D$286,$Z636),NA)</f>
        <v>N/A</v>
      </c>
      <c r="E636" s="24" t="str" cm="1">
        <f t="array" ref="E636">IF($Z636=NA,NA,INDEX(Forecast_Capex_Input!$E$12:$E$286,$Z636))</f>
        <v>N/A</v>
      </c>
      <c r="F636" s="9" t="str" cm="1">
        <f t="array" aca="1" ref="F636" ca="1">IFERROR(INDEX(General!$E$25:$E$26,$AA636),NA)</f>
        <v>N/A</v>
      </c>
      <c r="G636" s="9" t="str" cm="1">
        <f t="array" aca="1" ref="G636" ca="1">IFERROR(INDEX(Forecast_Capex_Input!$AI$11:$BB$11,$AC636),NA)</f>
        <v>N/A</v>
      </c>
      <c r="H636" s="50" t="str" cm="1">
        <f t="array" aca="1" ref="H636" ca="1">IFERROR(INDEX(Forecast_Capex_Input!$AI$12:$BB$286,$Z636,$AC636),NA)</f>
        <v>N/A</v>
      </c>
      <c r="I636" s="150" t="str" cm="1">
        <f t="array" ref="I636">IFERROR(INDEX(Forecast_Capex_Input!$F$12:$F$286,$Z636),NA)</f>
        <v>N/A</v>
      </c>
      <c r="J636" s="150" t="str" cm="1">
        <f t="array" ref="J636">IFERROR(INDEX(Forecast_Capex_Input!G$12:G$286,$Z636),NA)</f>
        <v>N/A</v>
      </c>
      <c r="K636" s="150" t="str" cm="1">
        <f t="array" ref="K636">IFERROR(INDEX(Forecast_Capex_Input!H$12:H$286,$Z636),NA)</f>
        <v>N/A</v>
      </c>
      <c r="L636" s="150" t="str" cm="1">
        <f t="array" ref="L636">IFERROR(INDEX(Forecast_Capex_Input!I$12:I$286,$Z636),NA)</f>
        <v>N/A</v>
      </c>
      <c r="M636" s="150" t="str" cm="1">
        <f t="array" ref="M636">IFERROR(INDEX(Forecast_Capex_Input!J$12:J$286,$Z636),NA)</f>
        <v>N/A</v>
      </c>
      <c r="N636" s="150" t="str" cm="1">
        <f t="array" ref="N636">IFERROR(INDEX(Forecast_Capex_Input!K$12:K$286,$Z636),NA)</f>
        <v>N/A</v>
      </c>
      <c r="O636" s="150" t="str" cm="1">
        <f t="array" ref="O636">IFERROR(INDEX(Forecast_Capex_Input!L$12:L$286,$Z636),NA)</f>
        <v>N/A</v>
      </c>
      <c r="P636" s="150" t="str" cm="1">
        <f t="array" ref="P636">IFERROR(INDEX(Forecast_Capex_Input!M$12:M$286,$Z636),NA)</f>
        <v>N/A</v>
      </c>
      <c r="Q636" s="24" t="str" cm="1">
        <f t="array" ref="Q636">IFERROR(INDEX(Forecast_Capex_Input!N$12:N$286,$Z636),NA)</f>
        <v>N/A</v>
      </c>
      <c r="R636" s="190" cm="1">
        <f t="array" ref="R636">IFERROR(INDEX(Forecast_Capex_Input!O$12:O$286,$Z636),0)</f>
        <v>0</v>
      </c>
      <c r="S636" s="24" cm="1">
        <f t="array" ref="S636">IFERROR(INDEX(Forecast_Capex_Input!P$12:P$286,$Z636),0)</f>
        <v>0</v>
      </c>
      <c r="T636" s="150" t="str" cm="1">
        <f t="array" aca="1" ref="T636" ca="1">IFERROR(INDEX(General!$K$91:$K$110,$AC636),NA)</f>
        <v>N/A</v>
      </c>
      <c r="U636" s="43" cm="1">
        <f t="array" aca="1" ref="U636" ca="1">IFERROR(
IF($F636=General!$E$25,INDEX(Forecast_Capex_Input!S$12:S$286,$Z636),
INDEX(Forecast_Capex_Input!T$12:T$286,$Z636)),0)</f>
        <v>0</v>
      </c>
      <c r="V636" s="82" t="b">
        <f>IFERROR(INDEX(Overheads!$T$19:$T$26,MATCH($I636,Overheads!$E$19:$E$26,0)),FALSE)</f>
        <v>0</v>
      </c>
      <c r="W636" s="209" cm="1">
        <f t="array" ref="W636">IFERROR(
INDEX(Forecast_Capex_Input!CN$12:CN$286,$Z636),0)</f>
        <v>0</v>
      </c>
      <c r="X636" s="209">
        <f>IFERROR(
MATCH($W636,General!$L$39:$S$39,0),1)</f>
        <v>1</v>
      </c>
      <c r="Z636" s="28" t="str">
        <f>IFERROR(
IF(MATCH($C636,Forecast_Capex_Input!$CI$12:$CI$286,1)+1&gt;MAX(Forecast_Capex_Input!$C$12:$C$286),NA,
MATCH($C636,Forecast_Capex_Input!$CI$12:$CI$286,1)+1),1)</f>
        <v>N/A</v>
      </c>
      <c r="AA636" s="28" t="str" cm="1">
        <f t="array" aca="1" ref="AA636" ca="1">IFERROR(
IF(Z635&lt;&gt;Z636,1,
IF(COUNTIF(OFFSET(AA635,0,0,-INDEX(Forecast_Capex_Input!$CG$12:$CG$286,$Z636)),AA635)=INDEX(Forecast_Capex_Input!$CG$12:$CG$286,$Z636),AA635+1,AA635)),NA)</f>
        <v>N/A</v>
      </c>
      <c r="AB636" s="28" t="str" cm="1">
        <f t="array" ref="AB636">IFERROR($C636-IF($Z636=1,1,INDEX(Forecast_Capex_Input!$CI$12:$CI$286,$Z636-1))+1,NA)</f>
        <v>N/A</v>
      </c>
      <c r="AC636" s="28" t="str" cm="1">
        <f t="array" aca="1" ref="AC636" ca="1">IFERROR(IF(AA636=1,
INDEX(Forecast_Capex_Input!$AI$10:$BB$10,SMALL(IF(INDEX(Forecast_Capex_Input!$AI$12:$BB$286,$Z636,0)&gt;0,COLUMN(Forecast_Capex_Input!$AI$10:$BB$10)-COLUMN(Forecast_Capex_Input!$AI$12)+1),ROWS(OFFSET(AC635,0,0,-$AB636)))),
OFFSET(AC635,-INDEX(Forecast_Capex_Input!$CG$12:$CG$286,$Z636)+1,0)),NA)</f>
        <v>N/A</v>
      </c>
      <c r="AD636" s="28" t="str">
        <f t="shared" ca="1" si="57"/>
        <v>N/A</v>
      </c>
      <c r="AE636" s="82" t="b">
        <f t="shared" si="61"/>
        <v>0</v>
      </c>
      <c r="AF636" s="78" t="b">
        <v>0</v>
      </c>
      <c r="AG636" s="82" t="b">
        <f t="shared" si="58"/>
        <v>1</v>
      </c>
      <c r="AI636" s="55">
        <v>0</v>
      </c>
      <c r="AJ636" s="55">
        <v>0</v>
      </c>
      <c r="AK636" s="55">
        <v>0</v>
      </c>
      <c r="AL636" s="55">
        <v>0</v>
      </c>
      <c r="AM636" s="55">
        <v>0</v>
      </c>
      <c r="AN636" s="135">
        <v>0</v>
      </c>
      <c r="AP636" s="55">
        <v>0</v>
      </c>
      <c r="AQ636" s="55">
        <v>0</v>
      </c>
      <c r="AR636" s="55">
        <v>0</v>
      </c>
      <c r="AS636" s="55">
        <v>0</v>
      </c>
      <c r="AT636" s="55">
        <v>0</v>
      </c>
      <c r="AU636" s="135">
        <v>0</v>
      </c>
      <c r="AW636" s="55">
        <v>0</v>
      </c>
      <c r="AX636" s="55">
        <v>0</v>
      </c>
      <c r="AY636" s="55">
        <v>0</v>
      </c>
      <c r="AZ636" s="55">
        <v>0</v>
      </c>
      <c r="BA636" s="55">
        <v>0</v>
      </c>
      <c r="BB636" s="135">
        <v>0</v>
      </c>
      <c r="BD636" s="55">
        <v>0</v>
      </c>
      <c r="BE636" s="55">
        <v>0</v>
      </c>
      <c r="BF636" s="55">
        <v>0</v>
      </c>
      <c r="BG636" s="55">
        <v>0</v>
      </c>
      <c r="BH636" s="55">
        <v>0</v>
      </c>
      <c r="BI636" s="135">
        <v>0</v>
      </c>
      <c r="BK636" s="55">
        <v>0</v>
      </c>
      <c r="BL636" s="55">
        <v>0</v>
      </c>
      <c r="BM636" s="55">
        <v>0</v>
      </c>
      <c r="BN636" s="55">
        <v>0</v>
      </c>
      <c r="BO636" s="55">
        <v>0</v>
      </c>
      <c r="BP636" s="135">
        <v>0</v>
      </c>
      <c r="BR636" s="147">
        <v>0</v>
      </c>
      <c r="BS636" s="147">
        <v>0</v>
      </c>
      <c r="BT636" s="147">
        <v>0</v>
      </c>
      <c r="BU636" s="147">
        <v>0</v>
      </c>
      <c r="BV636" s="147">
        <v>0</v>
      </c>
      <c r="BX636" s="55">
        <v>0</v>
      </c>
      <c r="BY636" s="55">
        <v>0</v>
      </c>
      <c r="BZ636" s="55">
        <v>0</v>
      </c>
      <c r="CA636" s="55">
        <v>0</v>
      </c>
      <c r="CB636" s="55">
        <v>0</v>
      </c>
      <c r="CC636" s="135">
        <v>0</v>
      </c>
      <c r="CE636" s="55">
        <v>0</v>
      </c>
      <c r="CF636" s="55">
        <v>0</v>
      </c>
      <c r="CG636" s="55">
        <v>0</v>
      </c>
      <c r="CH636" s="55">
        <v>0</v>
      </c>
      <c r="CI636" s="55">
        <v>0</v>
      </c>
      <c r="CJ636" s="135">
        <v>0</v>
      </c>
      <c r="CL636" s="55">
        <v>0</v>
      </c>
      <c r="CM636" s="55">
        <v>0</v>
      </c>
      <c r="CN636" s="55">
        <v>0</v>
      </c>
      <c r="CO636" s="55">
        <v>0</v>
      </c>
      <c r="CP636" s="55">
        <v>0</v>
      </c>
      <c r="CQ636" s="135">
        <v>0</v>
      </c>
      <c r="CS636" s="67">
        <v>0</v>
      </c>
      <c r="CT636" s="67">
        <v>0</v>
      </c>
      <c r="CU636" s="67">
        <v>0</v>
      </c>
      <c r="CV636" s="67">
        <v>0</v>
      </c>
      <c r="CW636" s="67">
        <v>0</v>
      </c>
      <c r="CX636" s="135">
        <v>0</v>
      </c>
      <c r="CZ636" s="55">
        <v>0</v>
      </c>
      <c r="DA636" s="55">
        <v>0</v>
      </c>
      <c r="DB636" s="55">
        <v>0</v>
      </c>
      <c r="DC636" s="55">
        <v>0</v>
      </c>
      <c r="DD636" s="55">
        <v>0</v>
      </c>
      <c r="DE636" s="135">
        <v>0</v>
      </c>
      <c r="DG636" s="43" t="b" cm="1">
        <f t="array" aca="1" ref="DG636" ca="1">OR($G636=Forecast_Capex_Input!$BF$8:$BF$10)</f>
        <v>0</v>
      </c>
      <c r="DH636" s="43" cm="1">
        <f t="array" aca="1" ref="DH636" ca="1">IFERROR(INDEX(Forecast_Capex_Input!BG$12:BG$286,$Z636)
*(INDEX(Forecast_Capex_Input!$H$12:$H$286,$Z636)=Repex),0)
*$DG636</f>
        <v>0</v>
      </c>
      <c r="DI636" s="43" cm="1">
        <f t="array" aca="1" ref="DI636" ca="1">IFERROR(INDEX(Forecast_Capex_Input!BH$12:BH$286,$Z636)
*(INDEX(Forecast_Capex_Input!$H$12:$H$286,$Z636)=Repex),0)
*$DG636</f>
        <v>0</v>
      </c>
      <c r="DJ636" s="43" cm="1">
        <f t="array" aca="1" ref="DJ636" ca="1">IFERROR(INDEX(Forecast_Capex_Input!BI$12:BI$286,$Z636)
*(INDEX(Forecast_Capex_Input!$H$12:$H$286,$Z636)=Repex),0)
*$DG636</f>
        <v>0</v>
      </c>
      <c r="DK636" s="43" cm="1">
        <f t="array" aca="1" ref="DK636" ca="1">IFERROR(INDEX(Forecast_Capex_Input!BJ$12:BJ$286,$Z636)
*(INDEX(Forecast_Capex_Input!$H$12:$H$286,$Z636)=Repex),0)
*$DG636</f>
        <v>0</v>
      </c>
      <c r="DL636" s="43" cm="1">
        <f t="array" aca="1" ref="DL636" ca="1">IFERROR(INDEX(Forecast_Capex_Input!BK$12:BK$286,$Z636)
*(INDEX(Forecast_Capex_Input!$H$12:$H$286,$Z636)=Repex),0)
*$DG636</f>
        <v>0</v>
      </c>
      <c r="DM636" s="43" cm="1">
        <f t="array" aca="1" ref="DM636" ca="1">IFERROR(INDEX(Forecast_Capex_Input!BL$12:BL$286,$Z636)
*(INDEX(Forecast_Capex_Input!$H$12:$H$286,$Z636)=Repex),0)
*$DG636</f>
        <v>0</v>
      </c>
      <c r="DO636" s="43" t="b" cm="1">
        <f t="array" aca="1" ref="DO636" ca="1">OR($G636=Forecast_Capex_Input!$BN$8:$BN$9)</f>
        <v>0</v>
      </c>
      <c r="DP636" s="43" cm="1">
        <f t="array" aca="1" ref="DP636" ca="1">IFERROR(INDEX(Forecast_Capex_Input!BO$12:BO$286,$Z636)
*(INDEX(Forecast_Capex_Input!$H$12:$H$286,$Z636)=Repex),0)
*$DO636</f>
        <v>0</v>
      </c>
      <c r="DQ636" s="43" cm="1">
        <f t="array" aca="1" ref="DQ636" ca="1">IFERROR(INDEX(Forecast_Capex_Input!BP$12:BP$286,$Z636)
*(INDEX(Forecast_Capex_Input!$H$12:$H$286,$Z636)=Repex),0)
*$DO636</f>
        <v>0</v>
      </c>
      <c r="DR636" s="43" cm="1">
        <f t="array" aca="1" ref="DR636" ca="1">IFERROR(INDEX(Forecast_Capex_Input!BQ$12:BQ$286,$Z636)
*(INDEX(Forecast_Capex_Input!$H$12:$H$286,$Z636)=Repex),0)
*$DO636</f>
        <v>0</v>
      </c>
      <c r="DS636" s="43" cm="1">
        <f t="array" aca="1" ref="DS636" ca="1">IFERROR(INDEX(Forecast_Capex_Input!BR$12:BR$286,$Z636)
*(INDEX(Forecast_Capex_Input!$H$12:$H$286,$Z636)=Repex),0)
*$DO636</f>
        <v>0</v>
      </c>
      <c r="DT636" s="43" cm="1">
        <f t="array" aca="1" ref="DT636" ca="1">IFERROR(INDEX(Forecast_Capex_Input!BS$12:BS$286,$Z636)
*(INDEX(Forecast_Capex_Input!$H$12:$H$286,$Z636)=Repex),0)
*$DO636</f>
        <v>0</v>
      </c>
      <c r="DV636" s="43" t="b" cm="1">
        <f t="array" aca="1" ref="DV636" ca="1">OR($G636=Forecast_Capex_Input!$BU$8:$BU$10)</f>
        <v>0</v>
      </c>
      <c r="DW636" s="43" cm="1">
        <f t="array" aca="1" ref="DW636" ca="1">IFERROR(INDEX(Forecast_Capex_Input!BV$12:BV$286,$Z636)
*(INDEX(Forecast_Capex_Input!$H$12:$H$286,$Z636)=Repex),0)
*$DV636</f>
        <v>0</v>
      </c>
      <c r="DX636" s="43" cm="1">
        <f t="array" aca="1" ref="DX636" ca="1">IFERROR(INDEX(Forecast_Capex_Input!BW$12:BW$286,$Z636)
*(INDEX(Forecast_Capex_Input!$H$12:$H$286,$Z636)=Repex),0)
*$DV636</f>
        <v>0</v>
      </c>
      <c r="DY636" s="43" cm="1">
        <f t="array" aca="1" ref="DY636" ca="1">IFERROR(INDEX(Forecast_Capex_Input!BX$12:BX$286,$Z636)
*(INDEX(Forecast_Capex_Input!$H$12:$H$286,$Z636)=Repex),0)
*$DV636</f>
        <v>0</v>
      </c>
      <c r="DZ636" s="43" cm="1">
        <f t="array" aca="1" ref="DZ636" ca="1">IFERROR(INDEX(Forecast_Capex_Input!BY$12:BY$286,$Z636)
*(INDEX(Forecast_Capex_Input!$H$12:$H$286,$Z636)=Repex),0)
*$DV636</f>
        <v>0</v>
      </c>
      <c r="EA636" s="43" cm="1">
        <f t="array" aca="1" ref="EA636" ca="1">IFERROR(INDEX(Forecast_Capex_Input!BZ$12:BZ$286,$Z636)
*(INDEX(Forecast_Capex_Input!$H$12:$H$286,$Z636)=Repex),0)
*$DV636</f>
        <v>0</v>
      </c>
      <c r="EB636" s="43" cm="1">
        <f t="array" aca="1" ref="EB636" ca="1">IFERROR(INDEX(Forecast_Capex_Input!CA$12:CA$286,$Z636)
*(INDEX(Forecast_Capex_Input!$H$12:$H$286,$Z636)=Repex),0)
*$DV636</f>
        <v>0</v>
      </c>
      <c r="EC636" s="43" cm="1">
        <f t="array" aca="1" ref="EC636" ca="1">IFERROR(INDEX(Forecast_Capex_Input!CB$12:CB$286,$Z636)
*(INDEX(Forecast_Capex_Input!$H$12:$H$286,$Z636)=Repex),0)
*$DV636</f>
        <v>0</v>
      </c>
      <c r="ED636" s="43" cm="1">
        <f t="array" aca="1" ref="ED636" ca="1">IFERROR(INDEX(Forecast_Capex_Input!CC$12:CC$286,$Z636)
*(INDEX(Forecast_Capex_Input!$H$12:$H$286,$Z636)=Repex),0)
*$DV636</f>
        <v>0</v>
      </c>
      <c r="EF636" s="86" t="str">
        <f t="shared" si="59"/>
        <v>N/A</v>
      </c>
      <c r="EG636" s="28" t="str">
        <f>IFERROR(RANK(EF636,EF$11:EF$1010,0)+COUNTIF(EF$11:EF636,EF636)-1,NA)</f>
        <v>N/A</v>
      </c>
    </row>
    <row r="637" spans="3:137" x14ac:dyDescent="0.2">
      <c r="C637" s="28">
        <f t="shared" si="60"/>
        <v>627</v>
      </c>
      <c r="D637" s="9" t="str" cm="1">
        <f t="array" ref="D637">IFERROR(INDEX(Forecast_Capex_Input!$D$12:$D$286,$Z637),NA)</f>
        <v>N/A</v>
      </c>
      <c r="E637" s="24" t="str" cm="1">
        <f t="array" ref="E637">IF($Z637=NA,NA,INDEX(Forecast_Capex_Input!$E$12:$E$286,$Z637))</f>
        <v>N/A</v>
      </c>
      <c r="F637" s="9" t="str" cm="1">
        <f t="array" aca="1" ref="F637" ca="1">IFERROR(INDEX(General!$E$25:$E$26,$AA637),NA)</f>
        <v>N/A</v>
      </c>
      <c r="G637" s="9" t="str" cm="1">
        <f t="array" aca="1" ref="G637" ca="1">IFERROR(INDEX(Forecast_Capex_Input!$AI$11:$BB$11,$AC637),NA)</f>
        <v>N/A</v>
      </c>
      <c r="H637" s="50" t="str" cm="1">
        <f t="array" aca="1" ref="H637" ca="1">IFERROR(INDEX(Forecast_Capex_Input!$AI$12:$BB$286,$Z637,$AC637),NA)</f>
        <v>N/A</v>
      </c>
      <c r="I637" s="150" t="str" cm="1">
        <f t="array" ref="I637">IFERROR(INDEX(Forecast_Capex_Input!$F$12:$F$286,$Z637),NA)</f>
        <v>N/A</v>
      </c>
      <c r="J637" s="150" t="str" cm="1">
        <f t="array" ref="J637">IFERROR(INDEX(Forecast_Capex_Input!G$12:G$286,$Z637),NA)</f>
        <v>N/A</v>
      </c>
      <c r="K637" s="150" t="str" cm="1">
        <f t="array" ref="K637">IFERROR(INDEX(Forecast_Capex_Input!H$12:H$286,$Z637),NA)</f>
        <v>N/A</v>
      </c>
      <c r="L637" s="150" t="str" cm="1">
        <f t="array" ref="L637">IFERROR(INDEX(Forecast_Capex_Input!I$12:I$286,$Z637),NA)</f>
        <v>N/A</v>
      </c>
      <c r="M637" s="150" t="str" cm="1">
        <f t="array" ref="M637">IFERROR(INDEX(Forecast_Capex_Input!J$12:J$286,$Z637),NA)</f>
        <v>N/A</v>
      </c>
      <c r="N637" s="150" t="str" cm="1">
        <f t="array" ref="N637">IFERROR(INDEX(Forecast_Capex_Input!K$12:K$286,$Z637),NA)</f>
        <v>N/A</v>
      </c>
      <c r="O637" s="150" t="str" cm="1">
        <f t="array" ref="O637">IFERROR(INDEX(Forecast_Capex_Input!L$12:L$286,$Z637),NA)</f>
        <v>N/A</v>
      </c>
      <c r="P637" s="150" t="str" cm="1">
        <f t="array" ref="P637">IFERROR(INDEX(Forecast_Capex_Input!M$12:M$286,$Z637),NA)</f>
        <v>N/A</v>
      </c>
      <c r="Q637" s="24" t="str" cm="1">
        <f t="array" ref="Q637">IFERROR(INDEX(Forecast_Capex_Input!N$12:N$286,$Z637),NA)</f>
        <v>N/A</v>
      </c>
      <c r="R637" s="190" cm="1">
        <f t="array" ref="R637">IFERROR(INDEX(Forecast_Capex_Input!O$12:O$286,$Z637),0)</f>
        <v>0</v>
      </c>
      <c r="S637" s="24" cm="1">
        <f t="array" ref="S637">IFERROR(INDEX(Forecast_Capex_Input!P$12:P$286,$Z637),0)</f>
        <v>0</v>
      </c>
      <c r="T637" s="150" t="str" cm="1">
        <f t="array" aca="1" ref="T637" ca="1">IFERROR(INDEX(General!$K$91:$K$110,$AC637),NA)</f>
        <v>N/A</v>
      </c>
      <c r="U637" s="43" cm="1">
        <f t="array" aca="1" ref="U637" ca="1">IFERROR(
IF($F637=General!$E$25,INDEX(Forecast_Capex_Input!S$12:S$286,$Z637),
INDEX(Forecast_Capex_Input!T$12:T$286,$Z637)),0)</f>
        <v>0</v>
      </c>
      <c r="V637" s="82" t="b">
        <f>IFERROR(INDEX(Overheads!$T$19:$T$26,MATCH($I637,Overheads!$E$19:$E$26,0)),FALSE)</f>
        <v>0</v>
      </c>
      <c r="W637" s="209" cm="1">
        <f t="array" ref="W637">IFERROR(
INDEX(Forecast_Capex_Input!CN$12:CN$286,$Z637),0)</f>
        <v>0</v>
      </c>
      <c r="X637" s="209">
        <f>IFERROR(
MATCH($W637,General!$L$39:$S$39,0),1)</f>
        <v>1</v>
      </c>
      <c r="Z637" s="28" t="str">
        <f>IFERROR(
IF(MATCH($C637,Forecast_Capex_Input!$CI$12:$CI$286,1)+1&gt;MAX(Forecast_Capex_Input!$C$12:$C$286),NA,
MATCH($C637,Forecast_Capex_Input!$CI$12:$CI$286,1)+1),1)</f>
        <v>N/A</v>
      </c>
      <c r="AA637" s="28" t="str" cm="1">
        <f t="array" aca="1" ref="AA637" ca="1">IFERROR(
IF(Z636&lt;&gt;Z637,1,
IF(COUNTIF(OFFSET(AA636,0,0,-INDEX(Forecast_Capex_Input!$CG$12:$CG$286,$Z637)),AA636)=INDEX(Forecast_Capex_Input!$CG$12:$CG$286,$Z637),AA636+1,AA636)),NA)</f>
        <v>N/A</v>
      </c>
      <c r="AB637" s="28" t="str" cm="1">
        <f t="array" ref="AB637">IFERROR($C637-IF($Z637=1,1,INDEX(Forecast_Capex_Input!$CI$12:$CI$286,$Z637-1))+1,NA)</f>
        <v>N/A</v>
      </c>
      <c r="AC637" s="28" t="str" cm="1">
        <f t="array" aca="1" ref="AC637" ca="1">IFERROR(IF(AA637=1,
INDEX(Forecast_Capex_Input!$AI$10:$BB$10,SMALL(IF(INDEX(Forecast_Capex_Input!$AI$12:$BB$286,$Z637,0)&gt;0,COLUMN(Forecast_Capex_Input!$AI$10:$BB$10)-COLUMN(Forecast_Capex_Input!$AI$12)+1),ROWS(OFFSET(AC636,0,0,-$AB637)))),
OFFSET(AC636,-INDEX(Forecast_Capex_Input!$CG$12:$CG$286,$Z637)+1,0)),NA)</f>
        <v>N/A</v>
      </c>
      <c r="AD637" s="28" t="str">
        <f t="shared" ca="1" si="57"/>
        <v>N/A</v>
      </c>
      <c r="AE637" s="82" t="b">
        <f t="shared" si="61"/>
        <v>0</v>
      </c>
      <c r="AF637" s="78" t="b">
        <v>0</v>
      </c>
      <c r="AG637" s="82" t="b">
        <f t="shared" si="58"/>
        <v>1</v>
      </c>
      <c r="AI637" s="55">
        <v>0</v>
      </c>
      <c r="AJ637" s="55">
        <v>0</v>
      </c>
      <c r="AK637" s="55">
        <v>0</v>
      </c>
      <c r="AL637" s="55">
        <v>0</v>
      </c>
      <c r="AM637" s="55">
        <v>0</v>
      </c>
      <c r="AN637" s="135">
        <v>0</v>
      </c>
      <c r="AP637" s="55">
        <v>0</v>
      </c>
      <c r="AQ637" s="55">
        <v>0</v>
      </c>
      <c r="AR637" s="55">
        <v>0</v>
      </c>
      <c r="AS637" s="55">
        <v>0</v>
      </c>
      <c r="AT637" s="55">
        <v>0</v>
      </c>
      <c r="AU637" s="135">
        <v>0</v>
      </c>
      <c r="AW637" s="55">
        <v>0</v>
      </c>
      <c r="AX637" s="55">
        <v>0</v>
      </c>
      <c r="AY637" s="55">
        <v>0</v>
      </c>
      <c r="AZ637" s="55">
        <v>0</v>
      </c>
      <c r="BA637" s="55">
        <v>0</v>
      </c>
      <c r="BB637" s="135">
        <v>0</v>
      </c>
      <c r="BD637" s="55">
        <v>0</v>
      </c>
      <c r="BE637" s="55">
        <v>0</v>
      </c>
      <c r="BF637" s="55">
        <v>0</v>
      </c>
      <c r="BG637" s="55">
        <v>0</v>
      </c>
      <c r="BH637" s="55">
        <v>0</v>
      </c>
      <c r="BI637" s="135">
        <v>0</v>
      </c>
      <c r="BK637" s="55">
        <v>0</v>
      </c>
      <c r="BL637" s="55">
        <v>0</v>
      </c>
      <c r="BM637" s="55">
        <v>0</v>
      </c>
      <c r="BN637" s="55">
        <v>0</v>
      </c>
      <c r="BO637" s="55">
        <v>0</v>
      </c>
      <c r="BP637" s="135">
        <v>0</v>
      </c>
      <c r="BR637" s="147">
        <v>0</v>
      </c>
      <c r="BS637" s="147">
        <v>0</v>
      </c>
      <c r="BT637" s="147">
        <v>0</v>
      </c>
      <c r="BU637" s="147">
        <v>0</v>
      </c>
      <c r="BV637" s="147">
        <v>0</v>
      </c>
      <c r="BX637" s="55">
        <v>0</v>
      </c>
      <c r="BY637" s="55">
        <v>0</v>
      </c>
      <c r="BZ637" s="55">
        <v>0</v>
      </c>
      <c r="CA637" s="55">
        <v>0</v>
      </c>
      <c r="CB637" s="55">
        <v>0</v>
      </c>
      <c r="CC637" s="135">
        <v>0</v>
      </c>
      <c r="CE637" s="55">
        <v>0</v>
      </c>
      <c r="CF637" s="55">
        <v>0</v>
      </c>
      <c r="CG637" s="55">
        <v>0</v>
      </c>
      <c r="CH637" s="55">
        <v>0</v>
      </c>
      <c r="CI637" s="55">
        <v>0</v>
      </c>
      <c r="CJ637" s="135">
        <v>0</v>
      </c>
      <c r="CL637" s="55">
        <v>0</v>
      </c>
      <c r="CM637" s="55">
        <v>0</v>
      </c>
      <c r="CN637" s="55">
        <v>0</v>
      </c>
      <c r="CO637" s="55">
        <v>0</v>
      </c>
      <c r="CP637" s="55">
        <v>0</v>
      </c>
      <c r="CQ637" s="135">
        <v>0</v>
      </c>
      <c r="CS637" s="67">
        <v>0</v>
      </c>
      <c r="CT637" s="67">
        <v>0</v>
      </c>
      <c r="CU637" s="67">
        <v>0</v>
      </c>
      <c r="CV637" s="67">
        <v>0</v>
      </c>
      <c r="CW637" s="67">
        <v>0</v>
      </c>
      <c r="CX637" s="135">
        <v>0</v>
      </c>
      <c r="CZ637" s="55">
        <v>0</v>
      </c>
      <c r="DA637" s="55">
        <v>0</v>
      </c>
      <c r="DB637" s="55">
        <v>0</v>
      </c>
      <c r="DC637" s="55">
        <v>0</v>
      </c>
      <c r="DD637" s="55">
        <v>0</v>
      </c>
      <c r="DE637" s="135">
        <v>0</v>
      </c>
      <c r="DG637" s="43" t="b" cm="1">
        <f t="array" aca="1" ref="DG637" ca="1">OR($G637=Forecast_Capex_Input!$BF$8:$BF$10)</f>
        <v>0</v>
      </c>
      <c r="DH637" s="43" cm="1">
        <f t="array" aca="1" ref="DH637" ca="1">IFERROR(INDEX(Forecast_Capex_Input!BG$12:BG$286,$Z637)
*(INDEX(Forecast_Capex_Input!$H$12:$H$286,$Z637)=Repex),0)
*$DG637</f>
        <v>0</v>
      </c>
      <c r="DI637" s="43" cm="1">
        <f t="array" aca="1" ref="DI637" ca="1">IFERROR(INDEX(Forecast_Capex_Input!BH$12:BH$286,$Z637)
*(INDEX(Forecast_Capex_Input!$H$12:$H$286,$Z637)=Repex),0)
*$DG637</f>
        <v>0</v>
      </c>
      <c r="DJ637" s="43" cm="1">
        <f t="array" aca="1" ref="DJ637" ca="1">IFERROR(INDEX(Forecast_Capex_Input!BI$12:BI$286,$Z637)
*(INDEX(Forecast_Capex_Input!$H$12:$H$286,$Z637)=Repex),0)
*$DG637</f>
        <v>0</v>
      </c>
      <c r="DK637" s="43" cm="1">
        <f t="array" aca="1" ref="DK637" ca="1">IFERROR(INDEX(Forecast_Capex_Input!BJ$12:BJ$286,$Z637)
*(INDEX(Forecast_Capex_Input!$H$12:$H$286,$Z637)=Repex),0)
*$DG637</f>
        <v>0</v>
      </c>
      <c r="DL637" s="43" cm="1">
        <f t="array" aca="1" ref="DL637" ca="1">IFERROR(INDEX(Forecast_Capex_Input!BK$12:BK$286,$Z637)
*(INDEX(Forecast_Capex_Input!$H$12:$H$286,$Z637)=Repex),0)
*$DG637</f>
        <v>0</v>
      </c>
      <c r="DM637" s="43" cm="1">
        <f t="array" aca="1" ref="DM637" ca="1">IFERROR(INDEX(Forecast_Capex_Input!BL$12:BL$286,$Z637)
*(INDEX(Forecast_Capex_Input!$H$12:$H$286,$Z637)=Repex),0)
*$DG637</f>
        <v>0</v>
      </c>
      <c r="DO637" s="43" t="b" cm="1">
        <f t="array" aca="1" ref="DO637" ca="1">OR($G637=Forecast_Capex_Input!$BN$8:$BN$9)</f>
        <v>0</v>
      </c>
      <c r="DP637" s="43" cm="1">
        <f t="array" aca="1" ref="DP637" ca="1">IFERROR(INDEX(Forecast_Capex_Input!BO$12:BO$286,$Z637)
*(INDEX(Forecast_Capex_Input!$H$12:$H$286,$Z637)=Repex),0)
*$DO637</f>
        <v>0</v>
      </c>
      <c r="DQ637" s="43" cm="1">
        <f t="array" aca="1" ref="DQ637" ca="1">IFERROR(INDEX(Forecast_Capex_Input!BP$12:BP$286,$Z637)
*(INDEX(Forecast_Capex_Input!$H$12:$H$286,$Z637)=Repex),0)
*$DO637</f>
        <v>0</v>
      </c>
      <c r="DR637" s="43" cm="1">
        <f t="array" aca="1" ref="DR637" ca="1">IFERROR(INDEX(Forecast_Capex_Input!BQ$12:BQ$286,$Z637)
*(INDEX(Forecast_Capex_Input!$H$12:$H$286,$Z637)=Repex),0)
*$DO637</f>
        <v>0</v>
      </c>
      <c r="DS637" s="43" cm="1">
        <f t="array" aca="1" ref="DS637" ca="1">IFERROR(INDEX(Forecast_Capex_Input!BR$12:BR$286,$Z637)
*(INDEX(Forecast_Capex_Input!$H$12:$H$286,$Z637)=Repex),0)
*$DO637</f>
        <v>0</v>
      </c>
      <c r="DT637" s="43" cm="1">
        <f t="array" aca="1" ref="DT637" ca="1">IFERROR(INDEX(Forecast_Capex_Input!BS$12:BS$286,$Z637)
*(INDEX(Forecast_Capex_Input!$H$12:$H$286,$Z637)=Repex),0)
*$DO637</f>
        <v>0</v>
      </c>
      <c r="DV637" s="43" t="b" cm="1">
        <f t="array" aca="1" ref="DV637" ca="1">OR($G637=Forecast_Capex_Input!$BU$8:$BU$10)</f>
        <v>0</v>
      </c>
      <c r="DW637" s="43" cm="1">
        <f t="array" aca="1" ref="DW637" ca="1">IFERROR(INDEX(Forecast_Capex_Input!BV$12:BV$286,$Z637)
*(INDEX(Forecast_Capex_Input!$H$12:$H$286,$Z637)=Repex),0)
*$DV637</f>
        <v>0</v>
      </c>
      <c r="DX637" s="43" cm="1">
        <f t="array" aca="1" ref="DX637" ca="1">IFERROR(INDEX(Forecast_Capex_Input!BW$12:BW$286,$Z637)
*(INDEX(Forecast_Capex_Input!$H$12:$H$286,$Z637)=Repex),0)
*$DV637</f>
        <v>0</v>
      </c>
      <c r="DY637" s="43" cm="1">
        <f t="array" aca="1" ref="DY637" ca="1">IFERROR(INDEX(Forecast_Capex_Input!BX$12:BX$286,$Z637)
*(INDEX(Forecast_Capex_Input!$H$12:$H$286,$Z637)=Repex),0)
*$DV637</f>
        <v>0</v>
      </c>
      <c r="DZ637" s="43" cm="1">
        <f t="array" aca="1" ref="DZ637" ca="1">IFERROR(INDEX(Forecast_Capex_Input!BY$12:BY$286,$Z637)
*(INDEX(Forecast_Capex_Input!$H$12:$H$286,$Z637)=Repex),0)
*$DV637</f>
        <v>0</v>
      </c>
      <c r="EA637" s="43" cm="1">
        <f t="array" aca="1" ref="EA637" ca="1">IFERROR(INDEX(Forecast_Capex_Input!BZ$12:BZ$286,$Z637)
*(INDEX(Forecast_Capex_Input!$H$12:$H$286,$Z637)=Repex),0)
*$DV637</f>
        <v>0</v>
      </c>
      <c r="EB637" s="43" cm="1">
        <f t="array" aca="1" ref="EB637" ca="1">IFERROR(INDEX(Forecast_Capex_Input!CA$12:CA$286,$Z637)
*(INDEX(Forecast_Capex_Input!$H$12:$H$286,$Z637)=Repex),0)
*$DV637</f>
        <v>0</v>
      </c>
      <c r="EC637" s="43" cm="1">
        <f t="array" aca="1" ref="EC637" ca="1">IFERROR(INDEX(Forecast_Capex_Input!CB$12:CB$286,$Z637)
*(INDEX(Forecast_Capex_Input!$H$12:$H$286,$Z637)=Repex),0)
*$DV637</f>
        <v>0</v>
      </c>
      <c r="ED637" s="43" cm="1">
        <f t="array" aca="1" ref="ED637" ca="1">IFERROR(INDEX(Forecast_Capex_Input!CC$12:CC$286,$Z637)
*(INDEX(Forecast_Capex_Input!$H$12:$H$286,$Z637)=Repex),0)
*$DV637</f>
        <v>0</v>
      </c>
      <c r="EF637" s="86" t="str">
        <f t="shared" si="59"/>
        <v>N/A</v>
      </c>
      <c r="EG637" s="28" t="str">
        <f>IFERROR(RANK(EF637,EF$11:EF$1010,0)+COUNTIF(EF$11:EF637,EF637)-1,NA)</f>
        <v>N/A</v>
      </c>
    </row>
    <row r="638" spans="3:137" x14ac:dyDescent="0.2">
      <c r="C638" s="28">
        <f t="shared" si="60"/>
        <v>628</v>
      </c>
      <c r="D638" s="9" t="str" cm="1">
        <f t="array" ref="D638">IFERROR(INDEX(Forecast_Capex_Input!$D$12:$D$286,$Z638),NA)</f>
        <v>N/A</v>
      </c>
      <c r="E638" s="24" t="str" cm="1">
        <f t="array" ref="E638">IF($Z638=NA,NA,INDEX(Forecast_Capex_Input!$E$12:$E$286,$Z638))</f>
        <v>N/A</v>
      </c>
      <c r="F638" s="9" t="str" cm="1">
        <f t="array" aca="1" ref="F638" ca="1">IFERROR(INDEX(General!$E$25:$E$26,$AA638),NA)</f>
        <v>N/A</v>
      </c>
      <c r="G638" s="9" t="str" cm="1">
        <f t="array" aca="1" ref="G638" ca="1">IFERROR(INDEX(Forecast_Capex_Input!$AI$11:$BB$11,$AC638),NA)</f>
        <v>N/A</v>
      </c>
      <c r="H638" s="50" t="str" cm="1">
        <f t="array" aca="1" ref="H638" ca="1">IFERROR(INDEX(Forecast_Capex_Input!$AI$12:$BB$286,$Z638,$AC638),NA)</f>
        <v>N/A</v>
      </c>
      <c r="I638" s="150" t="str" cm="1">
        <f t="array" ref="I638">IFERROR(INDEX(Forecast_Capex_Input!$F$12:$F$286,$Z638),NA)</f>
        <v>N/A</v>
      </c>
      <c r="J638" s="150" t="str" cm="1">
        <f t="array" ref="J638">IFERROR(INDEX(Forecast_Capex_Input!G$12:G$286,$Z638),NA)</f>
        <v>N/A</v>
      </c>
      <c r="K638" s="150" t="str" cm="1">
        <f t="array" ref="K638">IFERROR(INDEX(Forecast_Capex_Input!H$12:H$286,$Z638),NA)</f>
        <v>N/A</v>
      </c>
      <c r="L638" s="150" t="str" cm="1">
        <f t="array" ref="L638">IFERROR(INDEX(Forecast_Capex_Input!I$12:I$286,$Z638),NA)</f>
        <v>N/A</v>
      </c>
      <c r="M638" s="150" t="str" cm="1">
        <f t="array" ref="M638">IFERROR(INDEX(Forecast_Capex_Input!J$12:J$286,$Z638),NA)</f>
        <v>N/A</v>
      </c>
      <c r="N638" s="150" t="str" cm="1">
        <f t="array" ref="N638">IFERROR(INDEX(Forecast_Capex_Input!K$12:K$286,$Z638),NA)</f>
        <v>N/A</v>
      </c>
      <c r="O638" s="150" t="str" cm="1">
        <f t="array" ref="O638">IFERROR(INDEX(Forecast_Capex_Input!L$12:L$286,$Z638),NA)</f>
        <v>N/A</v>
      </c>
      <c r="P638" s="150" t="str" cm="1">
        <f t="array" ref="P638">IFERROR(INDEX(Forecast_Capex_Input!M$12:M$286,$Z638),NA)</f>
        <v>N/A</v>
      </c>
      <c r="Q638" s="24" t="str" cm="1">
        <f t="array" ref="Q638">IFERROR(INDEX(Forecast_Capex_Input!N$12:N$286,$Z638),NA)</f>
        <v>N/A</v>
      </c>
      <c r="R638" s="190" cm="1">
        <f t="array" ref="R638">IFERROR(INDEX(Forecast_Capex_Input!O$12:O$286,$Z638),0)</f>
        <v>0</v>
      </c>
      <c r="S638" s="24" cm="1">
        <f t="array" ref="S638">IFERROR(INDEX(Forecast_Capex_Input!P$12:P$286,$Z638),0)</f>
        <v>0</v>
      </c>
      <c r="T638" s="150" t="str" cm="1">
        <f t="array" aca="1" ref="T638" ca="1">IFERROR(INDEX(General!$K$91:$K$110,$AC638),NA)</f>
        <v>N/A</v>
      </c>
      <c r="U638" s="43" cm="1">
        <f t="array" aca="1" ref="U638" ca="1">IFERROR(
IF($F638=General!$E$25,INDEX(Forecast_Capex_Input!S$12:S$286,$Z638),
INDEX(Forecast_Capex_Input!T$12:T$286,$Z638)),0)</f>
        <v>0</v>
      </c>
      <c r="V638" s="82" t="b">
        <f>IFERROR(INDEX(Overheads!$T$19:$T$26,MATCH($I638,Overheads!$E$19:$E$26,0)),FALSE)</f>
        <v>0</v>
      </c>
      <c r="W638" s="209" cm="1">
        <f t="array" ref="W638">IFERROR(
INDEX(Forecast_Capex_Input!CN$12:CN$286,$Z638),0)</f>
        <v>0</v>
      </c>
      <c r="X638" s="209">
        <f>IFERROR(
MATCH($W638,General!$L$39:$S$39,0),1)</f>
        <v>1</v>
      </c>
      <c r="Z638" s="28" t="str">
        <f>IFERROR(
IF(MATCH($C638,Forecast_Capex_Input!$CI$12:$CI$286,1)+1&gt;MAX(Forecast_Capex_Input!$C$12:$C$286),NA,
MATCH($C638,Forecast_Capex_Input!$CI$12:$CI$286,1)+1),1)</f>
        <v>N/A</v>
      </c>
      <c r="AA638" s="28" t="str" cm="1">
        <f t="array" aca="1" ref="AA638" ca="1">IFERROR(
IF(Z637&lt;&gt;Z638,1,
IF(COUNTIF(OFFSET(AA637,0,0,-INDEX(Forecast_Capex_Input!$CG$12:$CG$286,$Z638)),AA637)=INDEX(Forecast_Capex_Input!$CG$12:$CG$286,$Z638),AA637+1,AA637)),NA)</f>
        <v>N/A</v>
      </c>
      <c r="AB638" s="28" t="str" cm="1">
        <f t="array" ref="AB638">IFERROR($C638-IF($Z638=1,1,INDEX(Forecast_Capex_Input!$CI$12:$CI$286,$Z638-1))+1,NA)</f>
        <v>N/A</v>
      </c>
      <c r="AC638" s="28" t="str" cm="1">
        <f t="array" aca="1" ref="AC638" ca="1">IFERROR(IF(AA638=1,
INDEX(Forecast_Capex_Input!$AI$10:$BB$10,SMALL(IF(INDEX(Forecast_Capex_Input!$AI$12:$BB$286,$Z638,0)&gt;0,COLUMN(Forecast_Capex_Input!$AI$10:$BB$10)-COLUMN(Forecast_Capex_Input!$AI$12)+1),ROWS(OFFSET(AC637,0,0,-$AB638)))),
OFFSET(AC637,-INDEX(Forecast_Capex_Input!$CG$12:$CG$286,$Z638)+1,0)),NA)</f>
        <v>N/A</v>
      </c>
      <c r="AD638" s="28" t="str">
        <f t="shared" ca="1" si="57"/>
        <v>N/A</v>
      </c>
      <c r="AE638" s="82" t="b">
        <f t="shared" si="61"/>
        <v>0</v>
      </c>
      <c r="AF638" s="78" t="b">
        <v>0</v>
      </c>
      <c r="AG638" s="82" t="b">
        <f t="shared" si="58"/>
        <v>1</v>
      </c>
      <c r="AI638" s="55">
        <v>0</v>
      </c>
      <c r="AJ638" s="55">
        <v>0</v>
      </c>
      <c r="AK638" s="55">
        <v>0</v>
      </c>
      <c r="AL638" s="55">
        <v>0</v>
      </c>
      <c r="AM638" s="55">
        <v>0</v>
      </c>
      <c r="AN638" s="135">
        <v>0</v>
      </c>
      <c r="AP638" s="55">
        <v>0</v>
      </c>
      <c r="AQ638" s="55">
        <v>0</v>
      </c>
      <c r="AR638" s="55">
        <v>0</v>
      </c>
      <c r="AS638" s="55">
        <v>0</v>
      </c>
      <c r="AT638" s="55">
        <v>0</v>
      </c>
      <c r="AU638" s="135">
        <v>0</v>
      </c>
      <c r="AW638" s="55">
        <v>0</v>
      </c>
      <c r="AX638" s="55">
        <v>0</v>
      </c>
      <c r="AY638" s="55">
        <v>0</v>
      </c>
      <c r="AZ638" s="55">
        <v>0</v>
      </c>
      <c r="BA638" s="55">
        <v>0</v>
      </c>
      <c r="BB638" s="135">
        <v>0</v>
      </c>
      <c r="BD638" s="55">
        <v>0</v>
      </c>
      <c r="BE638" s="55">
        <v>0</v>
      </c>
      <c r="BF638" s="55">
        <v>0</v>
      </c>
      <c r="BG638" s="55">
        <v>0</v>
      </c>
      <c r="BH638" s="55">
        <v>0</v>
      </c>
      <c r="BI638" s="135">
        <v>0</v>
      </c>
      <c r="BK638" s="55">
        <v>0</v>
      </c>
      <c r="BL638" s="55">
        <v>0</v>
      </c>
      <c r="BM638" s="55">
        <v>0</v>
      </c>
      <c r="BN638" s="55">
        <v>0</v>
      </c>
      <c r="BO638" s="55">
        <v>0</v>
      </c>
      <c r="BP638" s="135">
        <v>0</v>
      </c>
      <c r="BR638" s="147">
        <v>0</v>
      </c>
      <c r="BS638" s="147">
        <v>0</v>
      </c>
      <c r="BT638" s="147">
        <v>0</v>
      </c>
      <c r="BU638" s="147">
        <v>0</v>
      </c>
      <c r="BV638" s="147">
        <v>0</v>
      </c>
      <c r="BX638" s="55">
        <v>0</v>
      </c>
      <c r="BY638" s="55">
        <v>0</v>
      </c>
      <c r="BZ638" s="55">
        <v>0</v>
      </c>
      <c r="CA638" s="55">
        <v>0</v>
      </c>
      <c r="CB638" s="55">
        <v>0</v>
      </c>
      <c r="CC638" s="135">
        <v>0</v>
      </c>
      <c r="CE638" s="55">
        <v>0</v>
      </c>
      <c r="CF638" s="55">
        <v>0</v>
      </c>
      <c r="CG638" s="55">
        <v>0</v>
      </c>
      <c r="CH638" s="55">
        <v>0</v>
      </c>
      <c r="CI638" s="55">
        <v>0</v>
      </c>
      <c r="CJ638" s="135">
        <v>0</v>
      </c>
      <c r="CL638" s="55">
        <v>0</v>
      </c>
      <c r="CM638" s="55">
        <v>0</v>
      </c>
      <c r="CN638" s="55">
        <v>0</v>
      </c>
      <c r="CO638" s="55">
        <v>0</v>
      </c>
      <c r="CP638" s="55">
        <v>0</v>
      </c>
      <c r="CQ638" s="135">
        <v>0</v>
      </c>
      <c r="CS638" s="67">
        <v>0</v>
      </c>
      <c r="CT638" s="67">
        <v>0</v>
      </c>
      <c r="CU638" s="67">
        <v>0</v>
      </c>
      <c r="CV638" s="67">
        <v>0</v>
      </c>
      <c r="CW638" s="67">
        <v>0</v>
      </c>
      <c r="CX638" s="135">
        <v>0</v>
      </c>
      <c r="CZ638" s="55">
        <v>0</v>
      </c>
      <c r="DA638" s="55">
        <v>0</v>
      </c>
      <c r="DB638" s="55">
        <v>0</v>
      </c>
      <c r="DC638" s="55">
        <v>0</v>
      </c>
      <c r="DD638" s="55">
        <v>0</v>
      </c>
      <c r="DE638" s="135">
        <v>0</v>
      </c>
      <c r="DG638" s="43" t="b" cm="1">
        <f t="array" aca="1" ref="DG638" ca="1">OR($G638=Forecast_Capex_Input!$BF$8:$BF$10)</f>
        <v>0</v>
      </c>
      <c r="DH638" s="43" cm="1">
        <f t="array" aca="1" ref="DH638" ca="1">IFERROR(INDEX(Forecast_Capex_Input!BG$12:BG$286,$Z638)
*(INDEX(Forecast_Capex_Input!$H$12:$H$286,$Z638)=Repex),0)
*$DG638</f>
        <v>0</v>
      </c>
      <c r="DI638" s="43" cm="1">
        <f t="array" aca="1" ref="DI638" ca="1">IFERROR(INDEX(Forecast_Capex_Input!BH$12:BH$286,$Z638)
*(INDEX(Forecast_Capex_Input!$H$12:$H$286,$Z638)=Repex),0)
*$DG638</f>
        <v>0</v>
      </c>
      <c r="DJ638" s="43" cm="1">
        <f t="array" aca="1" ref="DJ638" ca="1">IFERROR(INDEX(Forecast_Capex_Input!BI$12:BI$286,$Z638)
*(INDEX(Forecast_Capex_Input!$H$12:$H$286,$Z638)=Repex),0)
*$DG638</f>
        <v>0</v>
      </c>
      <c r="DK638" s="43" cm="1">
        <f t="array" aca="1" ref="DK638" ca="1">IFERROR(INDEX(Forecast_Capex_Input!BJ$12:BJ$286,$Z638)
*(INDEX(Forecast_Capex_Input!$H$12:$H$286,$Z638)=Repex),0)
*$DG638</f>
        <v>0</v>
      </c>
      <c r="DL638" s="43" cm="1">
        <f t="array" aca="1" ref="DL638" ca="1">IFERROR(INDEX(Forecast_Capex_Input!BK$12:BK$286,$Z638)
*(INDEX(Forecast_Capex_Input!$H$12:$H$286,$Z638)=Repex),0)
*$DG638</f>
        <v>0</v>
      </c>
      <c r="DM638" s="43" cm="1">
        <f t="array" aca="1" ref="DM638" ca="1">IFERROR(INDEX(Forecast_Capex_Input!BL$12:BL$286,$Z638)
*(INDEX(Forecast_Capex_Input!$H$12:$H$286,$Z638)=Repex),0)
*$DG638</f>
        <v>0</v>
      </c>
      <c r="DO638" s="43" t="b" cm="1">
        <f t="array" aca="1" ref="DO638" ca="1">OR($G638=Forecast_Capex_Input!$BN$8:$BN$9)</f>
        <v>0</v>
      </c>
      <c r="DP638" s="43" cm="1">
        <f t="array" aca="1" ref="DP638" ca="1">IFERROR(INDEX(Forecast_Capex_Input!BO$12:BO$286,$Z638)
*(INDEX(Forecast_Capex_Input!$H$12:$H$286,$Z638)=Repex),0)
*$DO638</f>
        <v>0</v>
      </c>
      <c r="DQ638" s="43" cm="1">
        <f t="array" aca="1" ref="DQ638" ca="1">IFERROR(INDEX(Forecast_Capex_Input!BP$12:BP$286,$Z638)
*(INDEX(Forecast_Capex_Input!$H$12:$H$286,$Z638)=Repex),0)
*$DO638</f>
        <v>0</v>
      </c>
      <c r="DR638" s="43" cm="1">
        <f t="array" aca="1" ref="DR638" ca="1">IFERROR(INDEX(Forecast_Capex_Input!BQ$12:BQ$286,$Z638)
*(INDEX(Forecast_Capex_Input!$H$12:$H$286,$Z638)=Repex),0)
*$DO638</f>
        <v>0</v>
      </c>
      <c r="DS638" s="43" cm="1">
        <f t="array" aca="1" ref="DS638" ca="1">IFERROR(INDEX(Forecast_Capex_Input!BR$12:BR$286,$Z638)
*(INDEX(Forecast_Capex_Input!$H$12:$H$286,$Z638)=Repex),0)
*$DO638</f>
        <v>0</v>
      </c>
      <c r="DT638" s="43" cm="1">
        <f t="array" aca="1" ref="DT638" ca="1">IFERROR(INDEX(Forecast_Capex_Input!BS$12:BS$286,$Z638)
*(INDEX(Forecast_Capex_Input!$H$12:$H$286,$Z638)=Repex),0)
*$DO638</f>
        <v>0</v>
      </c>
      <c r="DV638" s="43" t="b" cm="1">
        <f t="array" aca="1" ref="DV638" ca="1">OR($G638=Forecast_Capex_Input!$BU$8:$BU$10)</f>
        <v>0</v>
      </c>
      <c r="DW638" s="43" cm="1">
        <f t="array" aca="1" ref="DW638" ca="1">IFERROR(INDEX(Forecast_Capex_Input!BV$12:BV$286,$Z638)
*(INDEX(Forecast_Capex_Input!$H$12:$H$286,$Z638)=Repex),0)
*$DV638</f>
        <v>0</v>
      </c>
      <c r="DX638" s="43" cm="1">
        <f t="array" aca="1" ref="DX638" ca="1">IFERROR(INDEX(Forecast_Capex_Input!BW$12:BW$286,$Z638)
*(INDEX(Forecast_Capex_Input!$H$12:$H$286,$Z638)=Repex),0)
*$DV638</f>
        <v>0</v>
      </c>
      <c r="DY638" s="43" cm="1">
        <f t="array" aca="1" ref="DY638" ca="1">IFERROR(INDEX(Forecast_Capex_Input!BX$12:BX$286,$Z638)
*(INDEX(Forecast_Capex_Input!$H$12:$H$286,$Z638)=Repex),0)
*$DV638</f>
        <v>0</v>
      </c>
      <c r="DZ638" s="43" cm="1">
        <f t="array" aca="1" ref="DZ638" ca="1">IFERROR(INDEX(Forecast_Capex_Input!BY$12:BY$286,$Z638)
*(INDEX(Forecast_Capex_Input!$H$12:$H$286,$Z638)=Repex),0)
*$DV638</f>
        <v>0</v>
      </c>
      <c r="EA638" s="43" cm="1">
        <f t="array" aca="1" ref="EA638" ca="1">IFERROR(INDEX(Forecast_Capex_Input!BZ$12:BZ$286,$Z638)
*(INDEX(Forecast_Capex_Input!$H$12:$H$286,$Z638)=Repex),0)
*$DV638</f>
        <v>0</v>
      </c>
      <c r="EB638" s="43" cm="1">
        <f t="array" aca="1" ref="EB638" ca="1">IFERROR(INDEX(Forecast_Capex_Input!CA$12:CA$286,$Z638)
*(INDEX(Forecast_Capex_Input!$H$12:$H$286,$Z638)=Repex),0)
*$DV638</f>
        <v>0</v>
      </c>
      <c r="EC638" s="43" cm="1">
        <f t="array" aca="1" ref="EC638" ca="1">IFERROR(INDEX(Forecast_Capex_Input!CB$12:CB$286,$Z638)
*(INDEX(Forecast_Capex_Input!$H$12:$H$286,$Z638)=Repex),0)
*$DV638</f>
        <v>0</v>
      </c>
      <c r="ED638" s="43" cm="1">
        <f t="array" aca="1" ref="ED638" ca="1">IFERROR(INDEX(Forecast_Capex_Input!CC$12:CC$286,$Z638)
*(INDEX(Forecast_Capex_Input!$H$12:$H$286,$Z638)=Repex),0)
*$DV638</f>
        <v>0</v>
      </c>
      <c r="EF638" s="86" t="str">
        <f t="shared" si="59"/>
        <v>N/A</v>
      </c>
      <c r="EG638" s="28" t="str">
        <f>IFERROR(RANK(EF638,EF$11:EF$1010,0)+COUNTIF(EF$11:EF638,EF638)-1,NA)</f>
        <v>N/A</v>
      </c>
    </row>
    <row r="639" spans="3:137" x14ac:dyDescent="0.2">
      <c r="C639" s="28">
        <f t="shared" si="60"/>
        <v>629</v>
      </c>
      <c r="D639" s="9" t="str" cm="1">
        <f t="array" ref="D639">IFERROR(INDEX(Forecast_Capex_Input!$D$12:$D$286,$Z639),NA)</f>
        <v>N/A</v>
      </c>
      <c r="E639" s="24" t="str" cm="1">
        <f t="array" ref="E639">IF($Z639=NA,NA,INDEX(Forecast_Capex_Input!$E$12:$E$286,$Z639))</f>
        <v>N/A</v>
      </c>
      <c r="F639" s="9" t="str" cm="1">
        <f t="array" aca="1" ref="F639" ca="1">IFERROR(INDEX(General!$E$25:$E$26,$AA639),NA)</f>
        <v>N/A</v>
      </c>
      <c r="G639" s="9" t="str" cm="1">
        <f t="array" aca="1" ref="G639" ca="1">IFERROR(INDEX(Forecast_Capex_Input!$AI$11:$BB$11,$AC639),NA)</f>
        <v>N/A</v>
      </c>
      <c r="H639" s="50" t="str" cm="1">
        <f t="array" aca="1" ref="H639" ca="1">IFERROR(INDEX(Forecast_Capex_Input!$AI$12:$BB$286,$Z639,$AC639),NA)</f>
        <v>N/A</v>
      </c>
      <c r="I639" s="150" t="str" cm="1">
        <f t="array" ref="I639">IFERROR(INDEX(Forecast_Capex_Input!$F$12:$F$286,$Z639),NA)</f>
        <v>N/A</v>
      </c>
      <c r="J639" s="150" t="str" cm="1">
        <f t="array" ref="J639">IFERROR(INDEX(Forecast_Capex_Input!G$12:G$286,$Z639),NA)</f>
        <v>N/A</v>
      </c>
      <c r="K639" s="150" t="str" cm="1">
        <f t="array" ref="K639">IFERROR(INDEX(Forecast_Capex_Input!H$12:H$286,$Z639),NA)</f>
        <v>N/A</v>
      </c>
      <c r="L639" s="150" t="str" cm="1">
        <f t="array" ref="L639">IFERROR(INDEX(Forecast_Capex_Input!I$12:I$286,$Z639),NA)</f>
        <v>N/A</v>
      </c>
      <c r="M639" s="150" t="str" cm="1">
        <f t="array" ref="M639">IFERROR(INDEX(Forecast_Capex_Input!J$12:J$286,$Z639),NA)</f>
        <v>N/A</v>
      </c>
      <c r="N639" s="150" t="str" cm="1">
        <f t="array" ref="N639">IFERROR(INDEX(Forecast_Capex_Input!K$12:K$286,$Z639),NA)</f>
        <v>N/A</v>
      </c>
      <c r="O639" s="150" t="str" cm="1">
        <f t="array" ref="O639">IFERROR(INDEX(Forecast_Capex_Input!L$12:L$286,$Z639),NA)</f>
        <v>N/A</v>
      </c>
      <c r="P639" s="150" t="str" cm="1">
        <f t="array" ref="P639">IFERROR(INDEX(Forecast_Capex_Input!M$12:M$286,$Z639),NA)</f>
        <v>N/A</v>
      </c>
      <c r="Q639" s="24" t="str" cm="1">
        <f t="array" ref="Q639">IFERROR(INDEX(Forecast_Capex_Input!N$12:N$286,$Z639),NA)</f>
        <v>N/A</v>
      </c>
      <c r="R639" s="190" cm="1">
        <f t="array" ref="R639">IFERROR(INDEX(Forecast_Capex_Input!O$12:O$286,$Z639),0)</f>
        <v>0</v>
      </c>
      <c r="S639" s="24" cm="1">
        <f t="array" ref="S639">IFERROR(INDEX(Forecast_Capex_Input!P$12:P$286,$Z639),0)</f>
        <v>0</v>
      </c>
      <c r="T639" s="150" t="str" cm="1">
        <f t="array" aca="1" ref="T639" ca="1">IFERROR(INDEX(General!$K$91:$K$110,$AC639),NA)</f>
        <v>N/A</v>
      </c>
      <c r="U639" s="43" cm="1">
        <f t="array" aca="1" ref="U639" ca="1">IFERROR(
IF($F639=General!$E$25,INDEX(Forecast_Capex_Input!S$12:S$286,$Z639),
INDEX(Forecast_Capex_Input!T$12:T$286,$Z639)),0)</f>
        <v>0</v>
      </c>
      <c r="V639" s="82" t="b">
        <f>IFERROR(INDEX(Overheads!$T$19:$T$26,MATCH($I639,Overheads!$E$19:$E$26,0)),FALSE)</f>
        <v>0</v>
      </c>
      <c r="W639" s="209" cm="1">
        <f t="array" ref="W639">IFERROR(
INDEX(Forecast_Capex_Input!CN$12:CN$286,$Z639),0)</f>
        <v>0</v>
      </c>
      <c r="X639" s="209">
        <f>IFERROR(
MATCH($W639,General!$L$39:$S$39,0),1)</f>
        <v>1</v>
      </c>
      <c r="Z639" s="28" t="str">
        <f>IFERROR(
IF(MATCH($C639,Forecast_Capex_Input!$CI$12:$CI$286,1)+1&gt;MAX(Forecast_Capex_Input!$C$12:$C$286),NA,
MATCH($C639,Forecast_Capex_Input!$CI$12:$CI$286,1)+1),1)</f>
        <v>N/A</v>
      </c>
      <c r="AA639" s="28" t="str" cm="1">
        <f t="array" aca="1" ref="AA639" ca="1">IFERROR(
IF(Z638&lt;&gt;Z639,1,
IF(COUNTIF(OFFSET(AA638,0,0,-INDEX(Forecast_Capex_Input!$CG$12:$CG$286,$Z639)),AA638)=INDEX(Forecast_Capex_Input!$CG$12:$CG$286,$Z639),AA638+1,AA638)),NA)</f>
        <v>N/A</v>
      </c>
      <c r="AB639" s="28" t="str" cm="1">
        <f t="array" ref="AB639">IFERROR($C639-IF($Z639=1,1,INDEX(Forecast_Capex_Input!$CI$12:$CI$286,$Z639-1))+1,NA)</f>
        <v>N/A</v>
      </c>
      <c r="AC639" s="28" t="str" cm="1">
        <f t="array" aca="1" ref="AC639" ca="1">IFERROR(IF(AA639=1,
INDEX(Forecast_Capex_Input!$AI$10:$BB$10,SMALL(IF(INDEX(Forecast_Capex_Input!$AI$12:$BB$286,$Z639,0)&gt;0,COLUMN(Forecast_Capex_Input!$AI$10:$BB$10)-COLUMN(Forecast_Capex_Input!$AI$12)+1),ROWS(OFFSET(AC638,0,0,-$AB639)))),
OFFSET(AC638,-INDEX(Forecast_Capex_Input!$CG$12:$CG$286,$Z639)+1,0)),NA)</f>
        <v>N/A</v>
      </c>
      <c r="AD639" s="28" t="str">
        <f t="shared" ca="1" si="57"/>
        <v>N/A</v>
      </c>
      <c r="AE639" s="82" t="b">
        <f t="shared" si="61"/>
        <v>0</v>
      </c>
      <c r="AF639" s="78" t="b">
        <v>0</v>
      </c>
      <c r="AG639" s="82" t="b">
        <f t="shared" si="58"/>
        <v>1</v>
      </c>
      <c r="AI639" s="55">
        <v>0</v>
      </c>
      <c r="AJ639" s="55">
        <v>0</v>
      </c>
      <c r="AK639" s="55">
        <v>0</v>
      </c>
      <c r="AL639" s="55">
        <v>0</v>
      </c>
      <c r="AM639" s="55">
        <v>0</v>
      </c>
      <c r="AN639" s="135">
        <v>0</v>
      </c>
      <c r="AP639" s="55">
        <v>0</v>
      </c>
      <c r="AQ639" s="55">
        <v>0</v>
      </c>
      <c r="AR639" s="55">
        <v>0</v>
      </c>
      <c r="AS639" s="55">
        <v>0</v>
      </c>
      <c r="AT639" s="55">
        <v>0</v>
      </c>
      <c r="AU639" s="135">
        <v>0</v>
      </c>
      <c r="AW639" s="55">
        <v>0</v>
      </c>
      <c r="AX639" s="55">
        <v>0</v>
      </c>
      <c r="AY639" s="55">
        <v>0</v>
      </c>
      <c r="AZ639" s="55">
        <v>0</v>
      </c>
      <c r="BA639" s="55">
        <v>0</v>
      </c>
      <c r="BB639" s="135">
        <v>0</v>
      </c>
      <c r="BD639" s="55">
        <v>0</v>
      </c>
      <c r="BE639" s="55">
        <v>0</v>
      </c>
      <c r="BF639" s="55">
        <v>0</v>
      </c>
      <c r="BG639" s="55">
        <v>0</v>
      </c>
      <c r="BH639" s="55">
        <v>0</v>
      </c>
      <c r="BI639" s="135">
        <v>0</v>
      </c>
      <c r="BK639" s="55">
        <v>0</v>
      </c>
      <c r="BL639" s="55">
        <v>0</v>
      </c>
      <c r="BM639" s="55">
        <v>0</v>
      </c>
      <c r="BN639" s="55">
        <v>0</v>
      </c>
      <c r="BO639" s="55">
        <v>0</v>
      </c>
      <c r="BP639" s="135">
        <v>0</v>
      </c>
      <c r="BR639" s="147">
        <v>0</v>
      </c>
      <c r="BS639" s="147">
        <v>0</v>
      </c>
      <c r="BT639" s="147">
        <v>0</v>
      </c>
      <c r="BU639" s="147">
        <v>0</v>
      </c>
      <c r="BV639" s="147">
        <v>0</v>
      </c>
      <c r="BX639" s="55">
        <v>0</v>
      </c>
      <c r="BY639" s="55">
        <v>0</v>
      </c>
      <c r="BZ639" s="55">
        <v>0</v>
      </c>
      <c r="CA639" s="55">
        <v>0</v>
      </c>
      <c r="CB639" s="55">
        <v>0</v>
      </c>
      <c r="CC639" s="135">
        <v>0</v>
      </c>
      <c r="CE639" s="55">
        <v>0</v>
      </c>
      <c r="CF639" s="55">
        <v>0</v>
      </c>
      <c r="CG639" s="55">
        <v>0</v>
      </c>
      <c r="CH639" s="55">
        <v>0</v>
      </c>
      <c r="CI639" s="55">
        <v>0</v>
      </c>
      <c r="CJ639" s="135">
        <v>0</v>
      </c>
      <c r="CL639" s="55">
        <v>0</v>
      </c>
      <c r="CM639" s="55">
        <v>0</v>
      </c>
      <c r="CN639" s="55">
        <v>0</v>
      </c>
      <c r="CO639" s="55">
        <v>0</v>
      </c>
      <c r="CP639" s="55">
        <v>0</v>
      </c>
      <c r="CQ639" s="135">
        <v>0</v>
      </c>
      <c r="CS639" s="67">
        <v>0</v>
      </c>
      <c r="CT639" s="67">
        <v>0</v>
      </c>
      <c r="CU639" s="67">
        <v>0</v>
      </c>
      <c r="CV639" s="67">
        <v>0</v>
      </c>
      <c r="CW639" s="67">
        <v>0</v>
      </c>
      <c r="CX639" s="135">
        <v>0</v>
      </c>
      <c r="CZ639" s="55">
        <v>0</v>
      </c>
      <c r="DA639" s="55">
        <v>0</v>
      </c>
      <c r="DB639" s="55">
        <v>0</v>
      </c>
      <c r="DC639" s="55">
        <v>0</v>
      </c>
      <c r="DD639" s="55">
        <v>0</v>
      </c>
      <c r="DE639" s="135">
        <v>0</v>
      </c>
      <c r="DG639" s="43" t="b" cm="1">
        <f t="array" aca="1" ref="DG639" ca="1">OR($G639=Forecast_Capex_Input!$BF$8:$BF$10)</f>
        <v>0</v>
      </c>
      <c r="DH639" s="43" cm="1">
        <f t="array" aca="1" ref="DH639" ca="1">IFERROR(INDEX(Forecast_Capex_Input!BG$12:BG$286,$Z639)
*(INDEX(Forecast_Capex_Input!$H$12:$H$286,$Z639)=Repex),0)
*$DG639</f>
        <v>0</v>
      </c>
      <c r="DI639" s="43" cm="1">
        <f t="array" aca="1" ref="DI639" ca="1">IFERROR(INDEX(Forecast_Capex_Input!BH$12:BH$286,$Z639)
*(INDEX(Forecast_Capex_Input!$H$12:$H$286,$Z639)=Repex),0)
*$DG639</f>
        <v>0</v>
      </c>
      <c r="DJ639" s="43" cm="1">
        <f t="array" aca="1" ref="DJ639" ca="1">IFERROR(INDEX(Forecast_Capex_Input!BI$12:BI$286,$Z639)
*(INDEX(Forecast_Capex_Input!$H$12:$H$286,$Z639)=Repex),0)
*$DG639</f>
        <v>0</v>
      </c>
      <c r="DK639" s="43" cm="1">
        <f t="array" aca="1" ref="DK639" ca="1">IFERROR(INDEX(Forecast_Capex_Input!BJ$12:BJ$286,$Z639)
*(INDEX(Forecast_Capex_Input!$H$12:$H$286,$Z639)=Repex),0)
*$DG639</f>
        <v>0</v>
      </c>
      <c r="DL639" s="43" cm="1">
        <f t="array" aca="1" ref="DL639" ca="1">IFERROR(INDEX(Forecast_Capex_Input!BK$12:BK$286,$Z639)
*(INDEX(Forecast_Capex_Input!$H$12:$H$286,$Z639)=Repex),0)
*$DG639</f>
        <v>0</v>
      </c>
      <c r="DM639" s="43" cm="1">
        <f t="array" aca="1" ref="DM639" ca="1">IFERROR(INDEX(Forecast_Capex_Input!BL$12:BL$286,$Z639)
*(INDEX(Forecast_Capex_Input!$H$12:$H$286,$Z639)=Repex),0)
*$DG639</f>
        <v>0</v>
      </c>
      <c r="DO639" s="43" t="b" cm="1">
        <f t="array" aca="1" ref="DO639" ca="1">OR($G639=Forecast_Capex_Input!$BN$8:$BN$9)</f>
        <v>0</v>
      </c>
      <c r="DP639" s="43" cm="1">
        <f t="array" aca="1" ref="DP639" ca="1">IFERROR(INDEX(Forecast_Capex_Input!BO$12:BO$286,$Z639)
*(INDEX(Forecast_Capex_Input!$H$12:$H$286,$Z639)=Repex),0)
*$DO639</f>
        <v>0</v>
      </c>
      <c r="DQ639" s="43" cm="1">
        <f t="array" aca="1" ref="DQ639" ca="1">IFERROR(INDEX(Forecast_Capex_Input!BP$12:BP$286,$Z639)
*(INDEX(Forecast_Capex_Input!$H$12:$H$286,$Z639)=Repex),0)
*$DO639</f>
        <v>0</v>
      </c>
      <c r="DR639" s="43" cm="1">
        <f t="array" aca="1" ref="DR639" ca="1">IFERROR(INDEX(Forecast_Capex_Input!BQ$12:BQ$286,$Z639)
*(INDEX(Forecast_Capex_Input!$H$12:$H$286,$Z639)=Repex),0)
*$DO639</f>
        <v>0</v>
      </c>
      <c r="DS639" s="43" cm="1">
        <f t="array" aca="1" ref="DS639" ca="1">IFERROR(INDEX(Forecast_Capex_Input!BR$12:BR$286,$Z639)
*(INDEX(Forecast_Capex_Input!$H$12:$H$286,$Z639)=Repex),0)
*$DO639</f>
        <v>0</v>
      </c>
      <c r="DT639" s="43" cm="1">
        <f t="array" aca="1" ref="DT639" ca="1">IFERROR(INDEX(Forecast_Capex_Input!BS$12:BS$286,$Z639)
*(INDEX(Forecast_Capex_Input!$H$12:$H$286,$Z639)=Repex),0)
*$DO639</f>
        <v>0</v>
      </c>
      <c r="DV639" s="43" t="b" cm="1">
        <f t="array" aca="1" ref="DV639" ca="1">OR($G639=Forecast_Capex_Input!$BU$8:$BU$10)</f>
        <v>0</v>
      </c>
      <c r="DW639" s="43" cm="1">
        <f t="array" aca="1" ref="DW639" ca="1">IFERROR(INDEX(Forecast_Capex_Input!BV$12:BV$286,$Z639)
*(INDEX(Forecast_Capex_Input!$H$12:$H$286,$Z639)=Repex),0)
*$DV639</f>
        <v>0</v>
      </c>
      <c r="DX639" s="43" cm="1">
        <f t="array" aca="1" ref="DX639" ca="1">IFERROR(INDEX(Forecast_Capex_Input!BW$12:BW$286,$Z639)
*(INDEX(Forecast_Capex_Input!$H$12:$H$286,$Z639)=Repex),0)
*$DV639</f>
        <v>0</v>
      </c>
      <c r="DY639" s="43" cm="1">
        <f t="array" aca="1" ref="DY639" ca="1">IFERROR(INDEX(Forecast_Capex_Input!BX$12:BX$286,$Z639)
*(INDEX(Forecast_Capex_Input!$H$12:$H$286,$Z639)=Repex),0)
*$DV639</f>
        <v>0</v>
      </c>
      <c r="DZ639" s="43" cm="1">
        <f t="array" aca="1" ref="DZ639" ca="1">IFERROR(INDEX(Forecast_Capex_Input!BY$12:BY$286,$Z639)
*(INDEX(Forecast_Capex_Input!$H$12:$H$286,$Z639)=Repex),0)
*$DV639</f>
        <v>0</v>
      </c>
      <c r="EA639" s="43" cm="1">
        <f t="array" aca="1" ref="EA639" ca="1">IFERROR(INDEX(Forecast_Capex_Input!BZ$12:BZ$286,$Z639)
*(INDEX(Forecast_Capex_Input!$H$12:$H$286,$Z639)=Repex),0)
*$DV639</f>
        <v>0</v>
      </c>
      <c r="EB639" s="43" cm="1">
        <f t="array" aca="1" ref="EB639" ca="1">IFERROR(INDEX(Forecast_Capex_Input!CA$12:CA$286,$Z639)
*(INDEX(Forecast_Capex_Input!$H$12:$H$286,$Z639)=Repex),0)
*$DV639</f>
        <v>0</v>
      </c>
      <c r="EC639" s="43" cm="1">
        <f t="array" aca="1" ref="EC639" ca="1">IFERROR(INDEX(Forecast_Capex_Input!CB$12:CB$286,$Z639)
*(INDEX(Forecast_Capex_Input!$H$12:$H$286,$Z639)=Repex),0)
*$DV639</f>
        <v>0</v>
      </c>
      <c r="ED639" s="43" cm="1">
        <f t="array" aca="1" ref="ED639" ca="1">IFERROR(INDEX(Forecast_Capex_Input!CC$12:CC$286,$Z639)
*(INDEX(Forecast_Capex_Input!$H$12:$H$286,$Z639)=Repex),0)
*$DV639</f>
        <v>0</v>
      </c>
      <c r="EF639" s="86" t="str">
        <f t="shared" si="59"/>
        <v>N/A</v>
      </c>
      <c r="EG639" s="28" t="str">
        <f>IFERROR(RANK(EF639,EF$11:EF$1010,0)+COUNTIF(EF$11:EF639,EF639)-1,NA)</f>
        <v>N/A</v>
      </c>
    </row>
    <row r="640" spans="3:137" x14ac:dyDescent="0.2">
      <c r="C640" s="28">
        <f t="shared" si="60"/>
        <v>630</v>
      </c>
      <c r="D640" s="9" t="str" cm="1">
        <f t="array" ref="D640">IFERROR(INDEX(Forecast_Capex_Input!$D$12:$D$286,$Z640),NA)</f>
        <v>N/A</v>
      </c>
      <c r="E640" s="24" t="str" cm="1">
        <f t="array" ref="E640">IF($Z640=NA,NA,INDEX(Forecast_Capex_Input!$E$12:$E$286,$Z640))</f>
        <v>N/A</v>
      </c>
      <c r="F640" s="9" t="str" cm="1">
        <f t="array" aca="1" ref="F640" ca="1">IFERROR(INDEX(General!$E$25:$E$26,$AA640),NA)</f>
        <v>N/A</v>
      </c>
      <c r="G640" s="9" t="str" cm="1">
        <f t="array" aca="1" ref="G640" ca="1">IFERROR(INDEX(Forecast_Capex_Input!$AI$11:$BB$11,$AC640),NA)</f>
        <v>N/A</v>
      </c>
      <c r="H640" s="50" t="str" cm="1">
        <f t="array" aca="1" ref="H640" ca="1">IFERROR(INDEX(Forecast_Capex_Input!$AI$12:$BB$286,$Z640,$AC640),NA)</f>
        <v>N/A</v>
      </c>
      <c r="I640" s="150" t="str" cm="1">
        <f t="array" ref="I640">IFERROR(INDEX(Forecast_Capex_Input!$F$12:$F$286,$Z640),NA)</f>
        <v>N/A</v>
      </c>
      <c r="J640" s="150" t="str" cm="1">
        <f t="array" ref="J640">IFERROR(INDEX(Forecast_Capex_Input!G$12:G$286,$Z640),NA)</f>
        <v>N/A</v>
      </c>
      <c r="K640" s="150" t="str" cm="1">
        <f t="array" ref="K640">IFERROR(INDEX(Forecast_Capex_Input!H$12:H$286,$Z640),NA)</f>
        <v>N/A</v>
      </c>
      <c r="L640" s="150" t="str" cm="1">
        <f t="array" ref="L640">IFERROR(INDEX(Forecast_Capex_Input!I$12:I$286,$Z640),NA)</f>
        <v>N/A</v>
      </c>
      <c r="M640" s="150" t="str" cm="1">
        <f t="array" ref="M640">IFERROR(INDEX(Forecast_Capex_Input!J$12:J$286,$Z640),NA)</f>
        <v>N/A</v>
      </c>
      <c r="N640" s="150" t="str" cm="1">
        <f t="array" ref="N640">IFERROR(INDEX(Forecast_Capex_Input!K$12:K$286,$Z640),NA)</f>
        <v>N/A</v>
      </c>
      <c r="O640" s="150" t="str" cm="1">
        <f t="array" ref="O640">IFERROR(INDEX(Forecast_Capex_Input!L$12:L$286,$Z640),NA)</f>
        <v>N/A</v>
      </c>
      <c r="P640" s="150" t="str" cm="1">
        <f t="array" ref="P640">IFERROR(INDEX(Forecast_Capex_Input!M$12:M$286,$Z640),NA)</f>
        <v>N/A</v>
      </c>
      <c r="Q640" s="24" t="str" cm="1">
        <f t="array" ref="Q640">IFERROR(INDEX(Forecast_Capex_Input!N$12:N$286,$Z640),NA)</f>
        <v>N/A</v>
      </c>
      <c r="R640" s="190" cm="1">
        <f t="array" ref="R640">IFERROR(INDEX(Forecast_Capex_Input!O$12:O$286,$Z640),0)</f>
        <v>0</v>
      </c>
      <c r="S640" s="24" cm="1">
        <f t="array" ref="S640">IFERROR(INDEX(Forecast_Capex_Input!P$12:P$286,$Z640),0)</f>
        <v>0</v>
      </c>
      <c r="T640" s="150" t="str" cm="1">
        <f t="array" aca="1" ref="T640" ca="1">IFERROR(INDEX(General!$K$91:$K$110,$AC640),NA)</f>
        <v>N/A</v>
      </c>
      <c r="U640" s="43" cm="1">
        <f t="array" aca="1" ref="U640" ca="1">IFERROR(
IF($F640=General!$E$25,INDEX(Forecast_Capex_Input!S$12:S$286,$Z640),
INDEX(Forecast_Capex_Input!T$12:T$286,$Z640)),0)</f>
        <v>0</v>
      </c>
      <c r="V640" s="82" t="b">
        <f>IFERROR(INDEX(Overheads!$T$19:$T$26,MATCH($I640,Overheads!$E$19:$E$26,0)),FALSE)</f>
        <v>0</v>
      </c>
      <c r="W640" s="209" cm="1">
        <f t="array" ref="W640">IFERROR(
INDEX(Forecast_Capex_Input!CN$12:CN$286,$Z640),0)</f>
        <v>0</v>
      </c>
      <c r="X640" s="209">
        <f>IFERROR(
MATCH($W640,General!$L$39:$S$39,0),1)</f>
        <v>1</v>
      </c>
      <c r="Z640" s="28" t="str">
        <f>IFERROR(
IF(MATCH($C640,Forecast_Capex_Input!$CI$12:$CI$286,1)+1&gt;MAX(Forecast_Capex_Input!$C$12:$C$286),NA,
MATCH($C640,Forecast_Capex_Input!$CI$12:$CI$286,1)+1),1)</f>
        <v>N/A</v>
      </c>
      <c r="AA640" s="28" t="str" cm="1">
        <f t="array" aca="1" ref="AA640" ca="1">IFERROR(
IF(Z639&lt;&gt;Z640,1,
IF(COUNTIF(OFFSET(AA639,0,0,-INDEX(Forecast_Capex_Input!$CG$12:$CG$286,$Z640)),AA639)=INDEX(Forecast_Capex_Input!$CG$12:$CG$286,$Z640),AA639+1,AA639)),NA)</f>
        <v>N/A</v>
      </c>
      <c r="AB640" s="28" t="str" cm="1">
        <f t="array" ref="AB640">IFERROR($C640-IF($Z640=1,1,INDEX(Forecast_Capex_Input!$CI$12:$CI$286,$Z640-1))+1,NA)</f>
        <v>N/A</v>
      </c>
      <c r="AC640" s="28" t="str" cm="1">
        <f t="array" aca="1" ref="AC640" ca="1">IFERROR(IF(AA640=1,
INDEX(Forecast_Capex_Input!$AI$10:$BB$10,SMALL(IF(INDEX(Forecast_Capex_Input!$AI$12:$BB$286,$Z640,0)&gt;0,COLUMN(Forecast_Capex_Input!$AI$10:$BB$10)-COLUMN(Forecast_Capex_Input!$AI$12)+1),ROWS(OFFSET(AC639,0,0,-$AB640)))),
OFFSET(AC639,-INDEX(Forecast_Capex_Input!$CG$12:$CG$286,$Z640)+1,0)),NA)</f>
        <v>N/A</v>
      </c>
      <c r="AD640" s="28" t="str">
        <f t="shared" ca="1" si="57"/>
        <v>N/A</v>
      </c>
      <c r="AE640" s="82" t="b">
        <f t="shared" si="61"/>
        <v>0</v>
      </c>
      <c r="AF640" s="78" t="b">
        <v>0</v>
      </c>
      <c r="AG640" s="82" t="b">
        <f t="shared" si="58"/>
        <v>1</v>
      </c>
      <c r="AI640" s="55">
        <v>0</v>
      </c>
      <c r="AJ640" s="55">
        <v>0</v>
      </c>
      <c r="AK640" s="55">
        <v>0</v>
      </c>
      <c r="AL640" s="55">
        <v>0</v>
      </c>
      <c r="AM640" s="55">
        <v>0</v>
      </c>
      <c r="AN640" s="135">
        <v>0</v>
      </c>
      <c r="AP640" s="55">
        <v>0</v>
      </c>
      <c r="AQ640" s="55">
        <v>0</v>
      </c>
      <c r="AR640" s="55">
        <v>0</v>
      </c>
      <c r="AS640" s="55">
        <v>0</v>
      </c>
      <c r="AT640" s="55">
        <v>0</v>
      </c>
      <c r="AU640" s="135">
        <v>0</v>
      </c>
      <c r="AW640" s="55">
        <v>0</v>
      </c>
      <c r="AX640" s="55">
        <v>0</v>
      </c>
      <c r="AY640" s="55">
        <v>0</v>
      </c>
      <c r="AZ640" s="55">
        <v>0</v>
      </c>
      <c r="BA640" s="55">
        <v>0</v>
      </c>
      <c r="BB640" s="135">
        <v>0</v>
      </c>
      <c r="BD640" s="55">
        <v>0</v>
      </c>
      <c r="BE640" s="55">
        <v>0</v>
      </c>
      <c r="BF640" s="55">
        <v>0</v>
      </c>
      <c r="BG640" s="55">
        <v>0</v>
      </c>
      <c r="BH640" s="55">
        <v>0</v>
      </c>
      <c r="BI640" s="135">
        <v>0</v>
      </c>
      <c r="BK640" s="55">
        <v>0</v>
      </c>
      <c r="BL640" s="55">
        <v>0</v>
      </c>
      <c r="BM640" s="55">
        <v>0</v>
      </c>
      <c r="BN640" s="55">
        <v>0</v>
      </c>
      <c r="BO640" s="55">
        <v>0</v>
      </c>
      <c r="BP640" s="135">
        <v>0</v>
      </c>
      <c r="BR640" s="147">
        <v>0</v>
      </c>
      <c r="BS640" s="147">
        <v>0</v>
      </c>
      <c r="BT640" s="147">
        <v>0</v>
      </c>
      <c r="BU640" s="147">
        <v>0</v>
      </c>
      <c r="BV640" s="147">
        <v>0</v>
      </c>
      <c r="BX640" s="55">
        <v>0</v>
      </c>
      <c r="BY640" s="55">
        <v>0</v>
      </c>
      <c r="BZ640" s="55">
        <v>0</v>
      </c>
      <c r="CA640" s="55">
        <v>0</v>
      </c>
      <c r="CB640" s="55">
        <v>0</v>
      </c>
      <c r="CC640" s="135">
        <v>0</v>
      </c>
      <c r="CE640" s="55">
        <v>0</v>
      </c>
      <c r="CF640" s="55">
        <v>0</v>
      </c>
      <c r="CG640" s="55">
        <v>0</v>
      </c>
      <c r="CH640" s="55">
        <v>0</v>
      </c>
      <c r="CI640" s="55">
        <v>0</v>
      </c>
      <c r="CJ640" s="135">
        <v>0</v>
      </c>
      <c r="CL640" s="55">
        <v>0</v>
      </c>
      <c r="CM640" s="55">
        <v>0</v>
      </c>
      <c r="CN640" s="55">
        <v>0</v>
      </c>
      <c r="CO640" s="55">
        <v>0</v>
      </c>
      <c r="CP640" s="55">
        <v>0</v>
      </c>
      <c r="CQ640" s="135">
        <v>0</v>
      </c>
      <c r="CS640" s="67">
        <v>0</v>
      </c>
      <c r="CT640" s="67">
        <v>0</v>
      </c>
      <c r="CU640" s="67">
        <v>0</v>
      </c>
      <c r="CV640" s="67">
        <v>0</v>
      </c>
      <c r="CW640" s="67">
        <v>0</v>
      </c>
      <c r="CX640" s="135">
        <v>0</v>
      </c>
      <c r="CZ640" s="55">
        <v>0</v>
      </c>
      <c r="DA640" s="55">
        <v>0</v>
      </c>
      <c r="DB640" s="55">
        <v>0</v>
      </c>
      <c r="DC640" s="55">
        <v>0</v>
      </c>
      <c r="DD640" s="55">
        <v>0</v>
      </c>
      <c r="DE640" s="135">
        <v>0</v>
      </c>
      <c r="DG640" s="43" t="b" cm="1">
        <f t="array" aca="1" ref="DG640" ca="1">OR($G640=Forecast_Capex_Input!$BF$8:$BF$10)</f>
        <v>0</v>
      </c>
      <c r="DH640" s="43" cm="1">
        <f t="array" aca="1" ref="DH640" ca="1">IFERROR(INDEX(Forecast_Capex_Input!BG$12:BG$286,$Z640)
*(INDEX(Forecast_Capex_Input!$H$12:$H$286,$Z640)=Repex),0)
*$DG640</f>
        <v>0</v>
      </c>
      <c r="DI640" s="43" cm="1">
        <f t="array" aca="1" ref="DI640" ca="1">IFERROR(INDEX(Forecast_Capex_Input!BH$12:BH$286,$Z640)
*(INDEX(Forecast_Capex_Input!$H$12:$H$286,$Z640)=Repex),0)
*$DG640</f>
        <v>0</v>
      </c>
      <c r="DJ640" s="43" cm="1">
        <f t="array" aca="1" ref="DJ640" ca="1">IFERROR(INDEX(Forecast_Capex_Input!BI$12:BI$286,$Z640)
*(INDEX(Forecast_Capex_Input!$H$12:$H$286,$Z640)=Repex),0)
*$DG640</f>
        <v>0</v>
      </c>
      <c r="DK640" s="43" cm="1">
        <f t="array" aca="1" ref="DK640" ca="1">IFERROR(INDEX(Forecast_Capex_Input!BJ$12:BJ$286,$Z640)
*(INDEX(Forecast_Capex_Input!$H$12:$H$286,$Z640)=Repex),0)
*$DG640</f>
        <v>0</v>
      </c>
      <c r="DL640" s="43" cm="1">
        <f t="array" aca="1" ref="DL640" ca="1">IFERROR(INDEX(Forecast_Capex_Input!BK$12:BK$286,$Z640)
*(INDEX(Forecast_Capex_Input!$H$12:$H$286,$Z640)=Repex),0)
*$DG640</f>
        <v>0</v>
      </c>
      <c r="DM640" s="43" cm="1">
        <f t="array" aca="1" ref="DM640" ca="1">IFERROR(INDEX(Forecast_Capex_Input!BL$12:BL$286,$Z640)
*(INDEX(Forecast_Capex_Input!$H$12:$H$286,$Z640)=Repex),0)
*$DG640</f>
        <v>0</v>
      </c>
      <c r="DO640" s="43" t="b" cm="1">
        <f t="array" aca="1" ref="DO640" ca="1">OR($G640=Forecast_Capex_Input!$BN$8:$BN$9)</f>
        <v>0</v>
      </c>
      <c r="DP640" s="43" cm="1">
        <f t="array" aca="1" ref="DP640" ca="1">IFERROR(INDEX(Forecast_Capex_Input!BO$12:BO$286,$Z640)
*(INDEX(Forecast_Capex_Input!$H$12:$H$286,$Z640)=Repex),0)
*$DO640</f>
        <v>0</v>
      </c>
      <c r="DQ640" s="43" cm="1">
        <f t="array" aca="1" ref="DQ640" ca="1">IFERROR(INDEX(Forecast_Capex_Input!BP$12:BP$286,$Z640)
*(INDEX(Forecast_Capex_Input!$H$12:$H$286,$Z640)=Repex),0)
*$DO640</f>
        <v>0</v>
      </c>
      <c r="DR640" s="43" cm="1">
        <f t="array" aca="1" ref="DR640" ca="1">IFERROR(INDEX(Forecast_Capex_Input!BQ$12:BQ$286,$Z640)
*(INDEX(Forecast_Capex_Input!$H$12:$H$286,$Z640)=Repex),0)
*$DO640</f>
        <v>0</v>
      </c>
      <c r="DS640" s="43" cm="1">
        <f t="array" aca="1" ref="DS640" ca="1">IFERROR(INDEX(Forecast_Capex_Input!BR$12:BR$286,$Z640)
*(INDEX(Forecast_Capex_Input!$H$12:$H$286,$Z640)=Repex),0)
*$DO640</f>
        <v>0</v>
      </c>
      <c r="DT640" s="43" cm="1">
        <f t="array" aca="1" ref="DT640" ca="1">IFERROR(INDEX(Forecast_Capex_Input!BS$12:BS$286,$Z640)
*(INDEX(Forecast_Capex_Input!$H$12:$H$286,$Z640)=Repex),0)
*$DO640</f>
        <v>0</v>
      </c>
      <c r="DV640" s="43" t="b" cm="1">
        <f t="array" aca="1" ref="DV640" ca="1">OR($G640=Forecast_Capex_Input!$BU$8:$BU$10)</f>
        <v>0</v>
      </c>
      <c r="DW640" s="43" cm="1">
        <f t="array" aca="1" ref="DW640" ca="1">IFERROR(INDEX(Forecast_Capex_Input!BV$12:BV$286,$Z640)
*(INDEX(Forecast_Capex_Input!$H$12:$H$286,$Z640)=Repex),0)
*$DV640</f>
        <v>0</v>
      </c>
      <c r="DX640" s="43" cm="1">
        <f t="array" aca="1" ref="DX640" ca="1">IFERROR(INDEX(Forecast_Capex_Input!BW$12:BW$286,$Z640)
*(INDEX(Forecast_Capex_Input!$H$12:$H$286,$Z640)=Repex),0)
*$DV640</f>
        <v>0</v>
      </c>
      <c r="DY640" s="43" cm="1">
        <f t="array" aca="1" ref="DY640" ca="1">IFERROR(INDEX(Forecast_Capex_Input!BX$12:BX$286,$Z640)
*(INDEX(Forecast_Capex_Input!$H$12:$H$286,$Z640)=Repex),0)
*$DV640</f>
        <v>0</v>
      </c>
      <c r="DZ640" s="43" cm="1">
        <f t="array" aca="1" ref="DZ640" ca="1">IFERROR(INDEX(Forecast_Capex_Input!BY$12:BY$286,$Z640)
*(INDEX(Forecast_Capex_Input!$H$12:$H$286,$Z640)=Repex),0)
*$DV640</f>
        <v>0</v>
      </c>
      <c r="EA640" s="43" cm="1">
        <f t="array" aca="1" ref="EA640" ca="1">IFERROR(INDEX(Forecast_Capex_Input!BZ$12:BZ$286,$Z640)
*(INDEX(Forecast_Capex_Input!$H$12:$H$286,$Z640)=Repex),0)
*$DV640</f>
        <v>0</v>
      </c>
      <c r="EB640" s="43" cm="1">
        <f t="array" aca="1" ref="EB640" ca="1">IFERROR(INDEX(Forecast_Capex_Input!CA$12:CA$286,$Z640)
*(INDEX(Forecast_Capex_Input!$H$12:$H$286,$Z640)=Repex),0)
*$DV640</f>
        <v>0</v>
      </c>
      <c r="EC640" s="43" cm="1">
        <f t="array" aca="1" ref="EC640" ca="1">IFERROR(INDEX(Forecast_Capex_Input!CB$12:CB$286,$Z640)
*(INDEX(Forecast_Capex_Input!$H$12:$H$286,$Z640)=Repex),0)
*$DV640</f>
        <v>0</v>
      </c>
      <c r="ED640" s="43" cm="1">
        <f t="array" aca="1" ref="ED640" ca="1">IFERROR(INDEX(Forecast_Capex_Input!CC$12:CC$286,$Z640)
*(INDEX(Forecast_Capex_Input!$H$12:$H$286,$Z640)=Repex),0)
*$DV640</f>
        <v>0</v>
      </c>
      <c r="EF640" s="86" t="str">
        <f t="shared" si="59"/>
        <v>N/A</v>
      </c>
      <c r="EG640" s="28" t="str">
        <f>IFERROR(RANK(EF640,EF$11:EF$1010,0)+COUNTIF(EF$11:EF640,EF640)-1,NA)</f>
        <v>N/A</v>
      </c>
    </row>
    <row r="641" spans="3:137" x14ac:dyDescent="0.2">
      <c r="C641" s="28">
        <f t="shared" si="60"/>
        <v>631</v>
      </c>
      <c r="D641" s="9" t="str" cm="1">
        <f t="array" ref="D641">IFERROR(INDEX(Forecast_Capex_Input!$D$12:$D$286,$Z641),NA)</f>
        <v>N/A</v>
      </c>
      <c r="E641" s="24" t="str" cm="1">
        <f t="array" ref="E641">IF($Z641=NA,NA,INDEX(Forecast_Capex_Input!$E$12:$E$286,$Z641))</f>
        <v>N/A</v>
      </c>
      <c r="F641" s="9" t="str" cm="1">
        <f t="array" aca="1" ref="F641" ca="1">IFERROR(INDEX(General!$E$25:$E$26,$AA641),NA)</f>
        <v>N/A</v>
      </c>
      <c r="G641" s="9" t="str" cm="1">
        <f t="array" aca="1" ref="G641" ca="1">IFERROR(INDEX(Forecast_Capex_Input!$AI$11:$BB$11,$AC641),NA)</f>
        <v>N/A</v>
      </c>
      <c r="H641" s="50" t="str" cm="1">
        <f t="array" aca="1" ref="H641" ca="1">IFERROR(INDEX(Forecast_Capex_Input!$AI$12:$BB$286,$Z641,$AC641),NA)</f>
        <v>N/A</v>
      </c>
      <c r="I641" s="150" t="str" cm="1">
        <f t="array" ref="I641">IFERROR(INDEX(Forecast_Capex_Input!$F$12:$F$286,$Z641),NA)</f>
        <v>N/A</v>
      </c>
      <c r="J641" s="150" t="str" cm="1">
        <f t="array" ref="J641">IFERROR(INDEX(Forecast_Capex_Input!G$12:G$286,$Z641),NA)</f>
        <v>N/A</v>
      </c>
      <c r="K641" s="150" t="str" cm="1">
        <f t="array" ref="K641">IFERROR(INDEX(Forecast_Capex_Input!H$12:H$286,$Z641),NA)</f>
        <v>N/A</v>
      </c>
      <c r="L641" s="150" t="str" cm="1">
        <f t="array" ref="L641">IFERROR(INDEX(Forecast_Capex_Input!I$12:I$286,$Z641),NA)</f>
        <v>N/A</v>
      </c>
      <c r="M641" s="150" t="str" cm="1">
        <f t="array" ref="M641">IFERROR(INDEX(Forecast_Capex_Input!J$12:J$286,$Z641),NA)</f>
        <v>N/A</v>
      </c>
      <c r="N641" s="150" t="str" cm="1">
        <f t="array" ref="N641">IFERROR(INDEX(Forecast_Capex_Input!K$12:K$286,$Z641),NA)</f>
        <v>N/A</v>
      </c>
      <c r="O641" s="150" t="str" cm="1">
        <f t="array" ref="O641">IFERROR(INDEX(Forecast_Capex_Input!L$12:L$286,$Z641),NA)</f>
        <v>N/A</v>
      </c>
      <c r="P641" s="150" t="str" cm="1">
        <f t="array" ref="P641">IFERROR(INDEX(Forecast_Capex_Input!M$12:M$286,$Z641),NA)</f>
        <v>N/A</v>
      </c>
      <c r="Q641" s="24" t="str" cm="1">
        <f t="array" ref="Q641">IFERROR(INDEX(Forecast_Capex_Input!N$12:N$286,$Z641),NA)</f>
        <v>N/A</v>
      </c>
      <c r="R641" s="190" cm="1">
        <f t="array" ref="R641">IFERROR(INDEX(Forecast_Capex_Input!O$12:O$286,$Z641),0)</f>
        <v>0</v>
      </c>
      <c r="S641" s="24" cm="1">
        <f t="array" ref="S641">IFERROR(INDEX(Forecast_Capex_Input!P$12:P$286,$Z641),0)</f>
        <v>0</v>
      </c>
      <c r="T641" s="150" t="str" cm="1">
        <f t="array" aca="1" ref="T641" ca="1">IFERROR(INDEX(General!$K$91:$K$110,$AC641),NA)</f>
        <v>N/A</v>
      </c>
      <c r="U641" s="43" cm="1">
        <f t="array" aca="1" ref="U641" ca="1">IFERROR(
IF($F641=General!$E$25,INDEX(Forecast_Capex_Input!S$12:S$286,$Z641),
INDEX(Forecast_Capex_Input!T$12:T$286,$Z641)),0)</f>
        <v>0</v>
      </c>
      <c r="V641" s="82" t="b">
        <f>IFERROR(INDEX(Overheads!$T$19:$T$26,MATCH($I641,Overheads!$E$19:$E$26,0)),FALSE)</f>
        <v>0</v>
      </c>
      <c r="W641" s="209" cm="1">
        <f t="array" ref="W641">IFERROR(
INDEX(Forecast_Capex_Input!CN$12:CN$286,$Z641),0)</f>
        <v>0</v>
      </c>
      <c r="X641" s="209">
        <f>IFERROR(
MATCH($W641,General!$L$39:$S$39,0),1)</f>
        <v>1</v>
      </c>
      <c r="Z641" s="28" t="str">
        <f>IFERROR(
IF(MATCH($C641,Forecast_Capex_Input!$CI$12:$CI$286,1)+1&gt;MAX(Forecast_Capex_Input!$C$12:$C$286),NA,
MATCH($C641,Forecast_Capex_Input!$CI$12:$CI$286,1)+1),1)</f>
        <v>N/A</v>
      </c>
      <c r="AA641" s="28" t="str" cm="1">
        <f t="array" aca="1" ref="AA641" ca="1">IFERROR(
IF(Z640&lt;&gt;Z641,1,
IF(COUNTIF(OFFSET(AA640,0,0,-INDEX(Forecast_Capex_Input!$CG$12:$CG$286,$Z641)),AA640)=INDEX(Forecast_Capex_Input!$CG$12:$CG$286,$Z641),AA640+1,AA640)),NA)</f>
        <v>N/A</v>
      </c>
      <c r="AB641" s="28" t="str" cm="1">
        <f t="array" ref="AB641">IFERROR($C641-IF($Z641=1,1,INDEX(Forecast_Capex_Input!$CI$12:$CI$286,$Z641-1))+1,NA)</f>
        <v>N/A</v>
      </c>
      <c r="AC641" s="28" t="str" cm="1">
        <f t="array" aca="1" ref="AC641" ca="1">IFERROR(IF(AA641=1,
INDEX(Forecast_Capex_Input!$AI$10:$BB$10,SMALL(IF(INDEX(Forecast_Capex_Input!$AI$12:$BB$286,$Z641,0)&gt;0,COLUMN(Forecast_Capex_Input!$AI$10:$BB$10)-COLUMN(Forecast_Capex_Input!$AI$12)+1),ROWS(OFFSET(AC640,0,0,-$AB641)))),
OFFSET(AC640,-INDEX(Forecast_Capex_Input!$CG$12:$CG$286,$Z641)+1,0)),NA)</f>
        <v>N/A</v>
      </c>
      <c r="AD641" s="28" t="str">
        <f t="shared" ca="1" si="57"/>
        <v>N/A</v>
      </c>
      <c r="AE641" s="82" t="b">
        <f t="shared" si="61"/>
        <v>0</v>
      </c>
      <c r="AF641" s="78" t="b">
        <v>0</v>
      </c>
      <c r="AG641" s="82" t="b">
        <f t="shared" si="58"/>
        <v>1</v>
      </c>
      <c r="AI641" s="55">
        <v>0</v>
      </c>
      <c r="AJ641" s="55">
        <v>0</v>
      </c>
      <c r="AK641" s="55">
        <v>0</v>
      </c>
      <c r="AL641" s="55">
        <v>0</v>
      </c>
      <c r="AM641" s="55">
        <v>0</v>
      </c>
      <c r="AN641" s="135">
        <v>0</v>
      </c>
      <c r="AP641" s="55">
        <v>0</v>
      </c>
      <c r="AQ641" s="55">
        <v>0</v>
      </c>
      <c r="AR641" s="55">
        <v>0</v>
      </c>
      <c r="AS641" s="55">
        <v>0</v>
      </c>
      <c r="AT641" s="55">
        <v>0</v>
      </c>
      <c r="AU641" s="135">
        <v>0</v>
      </c>
      <c r="AW641" s="55">
        <v>0</v>
      </c>
      <c r="AX641" s="55">
        <v>0</v>
      </c>
      <c r="AY641" s="55">
        <v>0</v>
      </c>
      <c r="AZ641" s="55">
        <v>0</v>
      </c>
      <c r="BA641" s="55">
        <v>0</v>
      </c>
      <c r="BB641" s="135">
        <v>0</v>
      </c>
      <c r="BD641" s="55">
        <v>0</v>
      </c>
      <c r="BE641" s="55">
        <v>0</v>
      </c>
      <c r="BF641" s="55">
        <v>0</v>
      </c>
      <c r="BG641" s="55">
        <v>0</v>
      </c>
      <c r="BH641" s="55">
        <v>0</v>
      </c>
      <c r="BI641" s="135">
        <v>0</v>
      </c>
      <c r="BK641" s="55">
        <v>0</v>
      </c>
      <c r="BL641" s="55">
        <v>0</v>
      </c>
      <c r="BM641" s="55">
        <v>0</v>
      </c>
      <c r="BN641" s="55">
        <v>0</v>
      </c>
      <c r="BO641" s="55">
        <v>0</v>
      </c>
      <c r="BP641" s="135">
        <v>0</v>
      </c>
      <c r="BR641" s="147">
        <v>0</v>
      </c>
      <c r="BS641" s="147">
        <v>0</v>
      </c>
      <c r="BT641" s="147">
        <v>0</v>
      </c>
      <c r="BU641" s="147">
        <v>0</v>
      </c>
      <c r="BV641" s="147">
        <v>0</v>
      </c>
      <c r="BX641" s="55">
        <v>0</v>
      </c>
      <c r="BY641" s="55">
        <v>0</v>
      </c>
      <c r="BZ641" s="55">
        <v>0</v>
      </c>
      <c r="CA641" s="55">
        <v>0</v>
      </c>
      <c r="CB641" s="55">
        <v>0</v>
      </c>
      <c r="CC641" s="135">
        <v>0</v>
      </c>
      <c r="CE641" s="55">
        <v>0</v>
      </c>
      <c r="CF641" s="55">
        <v>0</v>
      </c>
      <c r="CG641" s="55">
        <v>0</v>
      </c>
      <c r="CH641" s="55">
        <v>0</v>
      </c>
      <c r="CI641" s="55">
        <v>0</v>
      </c>
      <c r="CJ641" s="135">
        <v>0</v>
      </c>
      <c r="CL641" s="55">
        <v>0</v>
      </c>
      <c r="CM641" s="55">
        <v>0</v>
      </c>
      <c r="CN641" s="55">
        <v>0</v>
      </c>
      <c r="CO641" s="55">
        <v>0</v>
      </c>
      <c r="CP641" s="55">
        <v>0</v>
      </c>
      <c r="CQ641" s="135">
        <v>0</v>
      </c>
      <c r="CS641" s="67">
        <v>0</v>
      </c>
      <c r="CT641" s="67">
        <v>0</v>
      </c>
      <c r="CU641" s="67">
        <v>0</v>
      </c>
      <c r="CV641" s="67">
        <v>0</v>
      </c>
      <c r="CW641" s="67">
        <v>0</v>
      </c>
      <c r="CX641" s="135">
        <v>0</v>
      </c>
      <c r="CZ641" s="55">
        <v>0</v>
      </c>
      <c r="DA641" s="55">
        <v>0</v>
      </c>
      <c r="DB641" s="55">
        <v>0</v>
      </c>
      <c r="DC641" s="55">
        <v>0</v>
      </c>
      <c r="DD641" s="55">
        <v>0</v>
      </c>
      <c r="DE641" s="135">
        <v>0</v>
      </c>
      <c r="DG641" s="43" t="b" cm="1">
        <f t="array" aca="1" ref="DG641" ca="1">OR($G641=Forecast_Capex_Input!$BF$8:$BF$10)</f>
        <v>0</v>
      </c>
      <c r="DH641" s="43" cm="1">
        <f t="array" aca="1" ref="DH641" ca="1">IFERROR(INDEX(Forecast_Capex_Input!BG$12:BG$286,$Z641)
*(INDEX(Forecast_Capex_Input!$H$12:$H$286,$Z641)=Repex),0)
*$DG641</f>
        <v>0</v>
      </c>
      <c r="DI641" s="43" cm="1">
        <f t="array" aca="1" ref="DI641" ca="1">IFERROR(INDEX(Forecast_Capex_Input!BH$12:BH$286,$Z641)
*(INDEX(Forecast_Capex_Input!$H$12:$H$286,$Z641)=Repex),0)
*$DG641</f>
        <v>0</v>
      </c>
      <c r="DJ641" s="43" cm="1">
        <f t="array" aca="1" ref="DJ641" ca="1">IFERROR(INDEX(Forecast_Capex_Input!BI$12:BI$286,$Z641)
*(INDEX(Forecast_Capex_Input!$H$12:$H$286,$Z641)=Repex),0)
*$DG641</f>
        <v>0</v>
      </c>
      <c r="DK641" s="43" cm="1">
        <f t="array" aca="1" ref="DK641" ca="1">IFERROR(INDEX(Forecast_Capex_Input!BJ$12:BJ$286,$Z641)
*(INDEX(Forecast_Capex_Input!$H$12:$H$286,$Z641)=Repex),0)
*$DG641</f>
        <v>0</v>
      </c>
      <c r="DL641" s="43" cm="1">
        <f t="array" aca="1" ref="DL641" ca="1">IFERROR(INDEX(Forecast_Capex_Input!BK$12:BK$286,$Z641)
*(INDEX(Forecast_Capex_Input!$H$12:$H$286,$Z641)=Repex),0)
*$DG641</f>
        <v>0</v>
      </c>
      <c r="DM641" s="43" cm="1">
        <f t="array" aca="1" ref="DM641" ca="1">IFERROR(INDEX(Forecast_Capex_Input!BL$12:BL$286,$Z641)
*(INDEX(Forecast_Capex_Input!$H$12:$H$286,$Z641)=Repex),0)
*$DG641</f>
        <v>0</v>
      </c>
      <c r="DO641" s="43" t="b" cm="1">
        <f t="array" aca="1" ref="DO641" ca="1">OR($G641=Forecast_Capex_Input!$BN$8:$BN$9)</f>
        <v>0</v>
      </c>
      <c r="DP641" s="43" cm="1">
        <f t="array" aca="1" ref="DP641" ca="1">IFERROR(INDEX(Forecast_Capex_Input!BO$12:BO$286,$Z641)
*(INDEX(Forecast_Capex_Input!$H$12:$H$286,$Z641)=Repex),0)
*$DO641</f>
        <v>0</v>
      </c>
      <c r="DQ641" s="43" cm="1">
        <f t="array" aca="1" ref="DQ641" ca="1">IFERROR(INDEX(Forecast_Capex_Input!BP$12:BP$286,$Z641)
*(INDEX(Forecast_Capex_Input!$H$12:$H$286,$Z641)=Repex),0)
*$DO641</f>
        <v>0</v>
      </c>
      <c r="DR641" s="43" cm="1">
        <f t="array" aca="1" ref="DR641" ca="1">IFERROR(INDEX(Forecast_Capex_Input!BQ$12:BQ$286,$Z641)
*(INDEX(Forecast_Capex_Input!$H$12:$H$286,$Z641)=Repex),0)
*$DO641</f>
        <v>0</v>
      </c>
      <c r="DS641" s="43" cm="1">
        <f t="array" aca="1" ref="DS641" ca="1">IFERROR(INDEX(Forecast_Capex_Input!BR$12:BR$286,$Z641)
*(INDEX(Forecast_Capex_Input!$H$12:$H$286,$Z641)=Repex),0)
*$DO641</f>
        <v>0</v>
      </c>
      <c r="DT641" s="43" cm="1">
        <f t="array" aca="1" ref="DT641" ca="1">IFERROR(INDEX(Forecast_Capex_Input!BS$12:BS$286,$Z641)
*(INDEX(Forecast_Capex_Input!$H$12:$H$286,$Z641)=Repex),0)
*$DO641</f>
        <v>0</v>
      </c>
      <c r="DV641" s="43" t="b" cm="1">
        <f t="array" aca="1" ref="DV641" ca="1">OR($G641=Forecast_Capex_Input!$BU$8:$BU$10)</f>
        <v>0</v>
      </c>
      <c r="DW641" s="43" cm="1">
        <f t="array" aca="1" ref="DW641" ca="1">IFERROR(INDEX(Forecast_Capex_Input!BV$12:BV$286,$Z641)
*(INDEX(Forecast_Capex_Input!$H$12:$H$286,$Z641)=Repex),0)
*$DV641</f>
        <v>0</v>
      </c>
      <c r="DX641" s="43" cm="1">
        <f t="array" aca="1" ref="DX641" ca="1">IFERROR(INDEX(Forecast_Capex_Input!BW$12:BW$286,$Z641)
*(INDEX(Forecast_Capex_Input!$H$12:$H$286,$Z641)=Repex),0)
*$DV641</f>
        <v>0</v>
      </c>
      <c r="DY641" s="43" cm="1">
        <f t="array" aca="1" ref="DY641" ca="1">IFERROR(INDEX(Forecast_Capex_Input!BX$12:BX$286,$Z641)
*(INDEX(Forecast_Capex_Input!$H$12:$H$286,$Z641)=Repex),0)
*$DV641</f>
        <v>0</v>
      </c>
      <c r="DZ641" s="43" cm="1">
        <f t="array" aca="1" ref="DZ641" ca="1">IFERROR(INDEX(Forecast_Capex_Input!BY$12:BY$286,$Z641)
*(INDEX(Forecast_Capex_Input!$H$12:$H$286,$Z641)=Repex),0)
*$DV641</f>
        <v>0</v>
      </c>
      <c r="EA641" s="43" cm="1">
        <f t="array" aca="1" ref="EA641" ca="1">IFERROR(INDEX(Forecast_Capex_Input!BZ$12:BZ$286,$Z641)
*(INDEX(Forecast_Capex_Input!$H$12:$H$286,$Z641)=Repex),0)
*$DV641</f>
        <v>0</v>
      </c>
      <c r="EB641" s="43" cm="1">
        <f t="array" aca="1" ref="EB641" ca="1">IFERROR(INDEX(Forecast_Capex_Input!CA$12:CA$286,$Z641)
*(INDEX(Forecast_Capex_Input!$H$12:$H$286,$Z641)=Repex),0)
*$DV641</f>
        <v>0</v>
      </c>
      <c r="EC641" s="43" cm="1">
        <f t="array" aca="1" ref="EC641" ca="1">IFERROR(INDEX(Forecast_Capex_Input!CB$12:CB$286,$Z641)
*(INDEX(Forecast_Capex_Input!$H$12:$H$286,$Z641)=Repex),0)
*$DV641</f>
        <v>0</v>
      </c>
      <c r="ED641" s="43" cm="1">
        <f t="array" aca="1" ref="ED641" ca="1">IFERROR(INDEX(Forecast_Capex_Input!CC$12:CC$286,$Z641)
*(INDEX(Forecast_Capex_Input!$H$12:$H$286,$Z641)=Repex),0)
*$DV641</f>
        <v>0</v>
      </c>
      <c r="EF641" s="86" t="str">
        <f t="shared" si="59"/>
        <v>N/A</v>
      </c>
      <c r="EG641" s="28" t="str">
        <f>IFERROR(RANK(EF641,EF$11:EF$1010,0)+COUNTIF(EF$11:EF641,EF641)-1,NA)</f>
        <v>N/A</v>
      </c>
    </row>
    <row r="642" spans="3:137" x14ac:dyDescent="0.2">
      <c r="C642" s="28">
        <f t="shared" si="60"/>
        <v>632</v>
      </c>
      <c r="D642" s="9" t="str" cm="1">
        <f t="array" ref="D642">IFERROR(INDEX(Forecast_Capex_Input!$D$12:$D$286,$Z642),NA)</f>
        <v>N/A</v>
      </c>
      <c r="E642" s="24" t="str" cm="1">
        <f t="array" ref="E642">IF($Z642=NA,NA,INDEX(Forecast_Capex_Input!$E$12:$E$286,$Z642))</f>
        <v>N/A</v>
      </c>
      <c r="F642" s="9" t="str" cm="1">
        <f t="array" aca="1" ref="F642" ca="1">IFERROR(INDEX(General!$E$25:$E$26,$AA642),NA)</f>
        <v>N/A</v>
      </c>
      <c r="G642" s="9" t="str" cm="1">
        <f t="array" aca="1" ref="G642" ca="1">IFERROR(INDEX(Forecast_Capex_Input!$AI$11:$BB$11,$AC642),NA)</f>
        <v>N/A</v>
      </c>
      <c r="H642" s="50" t="str" cm="1">
        <f t="array" aca="1" ref="H642" ca="1">IFERROR(INDEX(Forecast_Capex_Input!$AI$12:$BB$286,$Z642,$AC642),NA)</f>
        <v>N/A</v>
      </c>
      <c r="I642" s="150" t="str" cm="1">
        <f t="array" ref="I642">IFERROR(INDEX(Forecast_Capex_Input!$F$12:$F$286,$Z642),NA)</f>
        <v>N/A</v>
      </c>
      <c r="J642" s="150" t="str" cm="1">
        <f t="array" ref="J642">IFERROR(INDEX(Forecast_Capex_Input!G$12:G$286,$Z642),NA)</f>
        <v>N/A</v>
      </c>
      <c r="K642" s="150" t="str" cm="1">
        <f t="array" ref="K642">IFERROR(INDEX(Forecast_Capex_Input!H$12:H$286,$Z642),NA)</f>
        <v>N/A</v>
      </c>
      <c r="L642" s="150" t="str" cm="1">
        <f t="array" ref="L642">IFERROR(INDEX(Forecast_Capex_Input!I$12:I$286,$Z642),NA)</f>
        <v>N/A</v>
      </c>
      <c r="M642" s="150" t="str" cm="1">
        <f t="array" ref="M642">IFERROR(INDEX(Forecast_Capex_Input!J$12:J$286,$Z642),NA)</f>
        <v>N/A</v>
      </c>
      <c r="N642" s="150" t="str" cm="1">
        <f t="array" ref="N642">IFERROR(INDEX(Forecast_Capex_Input!K$12:K$286,$Z642),NA)</f>
        <v>N/A</v>
      </c>
      <c r="O642" s="150" t="str" cm="1">
        <f t="array" ref="O642">IFERROR(INDEX(Forecast_Capex_Input!L$12:L$286,$Z642),NA)</f>
        <v>N/A</v>
      </c>
      <c r="P642" s="150" t="str" cm="1">
        <f t="array" ref="P642">IFERROR(INDEX(Forecast_Capex_Input!M$12:M$286,$Z642),NA)</f>
        <v>N/A</v>
      </c>
      <c r="Q642" s="24" t="str" cm="1">
        <f t="array" ref="Q642">IFERROR(INDEX(Forecast_Capex_Input!N$12:N$286,$Z642),NA)</f>
        <v>N/A</v>
      </c>
      <c r="R642" s="190" cm="1">
        <f t="array" ref="R642">IFERROR(INDEX(Forecast_Capex_Input!O$12:O$286,$Z642),0)</f>
        <v>0</v>
      </c>
      <c r="S642" s="24" cm="1">
        <f t="array" ref="S642">IFERROR(INDEX(Forecast_Capex_Input!P$12:P$286,$Z642),0)</f>
        <v>0</v>
      </c>
      <c r="T642" s="150" t="str" cm="1">
        <f t="array" aca="1" ref="T642" ca="1">IFERROR(INDEX(General!$K$91:$K$110,$AC642),NA)</f>
        <v>N/A</v>
      </c>
      <c r="U642" s="43" cm="1">
        <f t="array" aca="1" ref="U642" ca="1">IFERROR(
IF($F642=General!$E$25,INDEX(Forecast_Capex_Input!S$12:S$286,$Z642),
INDEX(Forecast_Capex_Input!T$12:T$286,$Z642)),0)</f>
        <v>0</v>
      </c>
      <c r="V642" s="82" t="b">
        <f>IFERROR(INDEX(Overheads!$T$19:$T$26,MATCH($I642,Overheads!$E$19:$E$26,0)),FALSE)</f>
        <v>0</v>
      </c>
      <c r="W642" s="209" cm="1">
        <f t="array" ref="W642">IFERROR(
INDEX(Forecast_Capex_Input!CN$12:CN$286,$Z642),0)</f>
        <v>0</v>
      </c>
      <c r="X642" s="209">
        <f>IFERROR(
MATCH($W642,General!$L$39:$S$39,0),1)</f>
        <v>1</v>
      </c>
      <c r="Z642" s="28" t="str">
        <f>IFERROR(
IF(MATCH($C642,Forecast_Capex_Input!$CI$12:$CI$286,1)+1&gt;MAX(Forecast_Capex_Input!$C$12:$C$286),NA,
MATCH($C642,Forecast_Capex_Input!$CI$12:$CI$286,1)+1),1)</f>
        <v>N/A</v>
      </c>
      <c r="AA642" s="28" t="str" cm="1">
        <f t="array" aca="1" ref="AA642" ca="1">IFERROR(
IF(Z641&lt;&gt;Z642,1,
IF(COUNTIF(OFFSET(AA641,0,0,-INDEX(Forecast_Capex_Input!$CG$12:$CG$286,$Z642)),AA641)=INDEX(Forecast_Capex_Input!$CG$12:$CG$286,$Z642),AA641+1,AA641)),NA)</f>
        <v>N/A</v>
      </c>
      <c r="AB642" s="28" t="str" cm="1">
        <f t="array" ref="AB642">IFERROR($C642-IF($Z642=1,1,INDEX(Forecast_Capex_Input!$CI$12:$CI$286,$Z642-1))+1,NA)</f>
        <v>N/A</v>
      </c>
      <c r="AC642" s="28" t="str" cm="1">
        <f t="array" aca="1" ref="AC642" ca="1">IFERROR(IF(AA642=1,
INDEX(Forecast_Capex_Input!$AI$10:$BB$10,SMALL(IF(INDEX(Forecast_Capex_Input!$AI$12:$BB$286,$Z642,0)&gt;0,COLUMN(Forecast_Capex_Input!$AI$10:$BB$10)-COLUMN(Forecast_Capex_Input!$AI$12)+1),ROWS(OFFSET(AC641,0,0,-$AB642)))),
OFFSET(AC641,-INDEX(Forecast_Capex_Input!$CG$12:$CG$286,$Z642)+1,0)),NA)</f>
        <v>N/A</v>
      </c>
      <c r="AD642" s="28" t="str">
        <f t="shared" ca="1" si="57"/>
        <v>N/A</v>
      </c>
      <c r="AE642" s="82" t="b">
        <f t="shared" si="61"/>
        <v>0</v>
      </c>
      <c r="AF642" s="78" t="b">
        <v>0</v>
      </c>
      <c r="AG642" s="82" t="b">
        <f t="shared" si="58"/>
        <v>1</v>
      </c>
      <c r="AI642" s="55">
        <v>0</v>
      </c>
      <c r="AJ642" s="55">
        <v>0</v>
      </c>
      <c r="AK642" s="55">
        <v>0</v>
      </c>
      <c r="AL642" s="55">
        <v>0</v>
      </c>
      <c r="AM642" s="55">
        <v>0</v>
      </c>
      <c r="AN642" s="135">
        <v>0</v>
      </c>
      <c r="AP642" s="55">
        <v>0</v>
      </c>
      <c r="AQ642" s="55">
        <v>0</v>
      </c>
      <c r="AR642" s="55">
        <v>0</v>
      </c>
      <c r="AS642" s="55">
        <v>0</v>
      </c>
      <c r="AT642" s="55">
        <v>0</v>
      </c>
      <c r="AU642" s="135">
        <v>0</v>
      </c>
      <c r="AW642" s="55">
        <v>0</v>
      </c>
      <c r="AX642" s="55">
        <v>0</v>
      </c>
      <c r="AY642" s="55">
        <v>0</v>
      </c>
      <c r="AZ642" s="55">
        <v>0</v>
      </c>
      <c r="BA642" s="55">
        <v>0</v>
      </c>
      <c r="BB642" s="135">
        <v>0</v>
      </c>
      <c r="BD642" s="55">
        <v>0</v>
      </c>
      <c r="BE642" s="55">
        <v>0</v>
      </c>
      <c r="BF642" s="55">
        <v>0</v>
      </c>
      <c r="BG642" s="55">
        <v>0</v>
      </c>
      <c r="BH642" s="55">
        <v>0</v>
      </c>
      <c r="BI642" s="135">
        <v>0</v>
      </c>
      <c r="BK642" s="55">
        <v>0</v>
      </c>
      <c r="BL642" s="55">
        <v>0</v>
      </c>
      <c r="BM642" s="55">
        <v>0</v>
      </c>
      <c r="BN642" s="55">
        <v>0</v>
      </c>
      <c r="BO642" s="55">
        <v>0</v>
      </c>
      <c r="BP642" s="135">
        <v>0</v>
      </c>
      <c r="BR642" s="147">
        <v>0</v>
      </c>
      <c r="BS642" s="147">
        <v>0</v>
      </c>
      <c r="BT642" s="147">
        <v>0</v>
      </c>
      <c r="BU642" s="147">
        <v>0</v>
      </c>
      <c r="BV642" s="147">
        <v>0</v>
      </c>
      <c r="BX642" s="55">
        <v>0</v>
      </c>
      <c r="BY642" s="55">
        <v>0</v>
      </c>
      <c r="BZ642" s="55">
        <v>0</v>
      </c>
      <c r="CA642" s="55">
        <v>0</v>
      </c>
      <c r="CB642" s="55">
        <v>0</v>
      </c>
      <c r="CC642" s="135">
        <v>0</v>
      </c>
      <c r="CE642" s="55">
        <v>0</v>
      </c>
      <c r="CF642" s="55">
        <v>0</v>
      </c>
      <c r="CG642" s="55">
        <v>0</v>
      </c>
      <c r="CH642" s="55">
        <v>0</v>
      </c>
      <c r="CI642" s="55">
        <v>0</v>
      </c>
      <c r="CJ642" s="135">
        <v>0</v>
      </c>
      <c r="CL642" s="55">
        <v>0</v>
      </c>
      <c r="CM642" s="55">
        <v>0</v>
      </c>
      <c r="CN642" s="55">
        <v>0</v>
      </c>
      <c r="CO642" s="55">
        <v>0</v>
      </c>
      <c r="CP642" s="55">
        <v>0</v>
      </c>
      <c r="CQ642" s="135">
        <v>0</v>
      </c>
      <c r="CS642" s="67">
        <v>0</v>
      </c>
      <c r="CT642" s="67">
        <v>0</v>
      </c>
      <c r="CU642" s="67">
        <v>0</v>
      </c>
      <c r="CV642" s="67">
        <v>0</v>
      </c>
      <c r="CW642" s="67">
        <v>0</v>
      </c>
      <c r="CX642" s="135">
        <v>0</v>
      </c>
      <c r="CZ642" s="55">
        <v>0</v>
      </c>
      <c r="DA642" s="55">
        <v>0</v>
      </c>
      <c r="DB642" s="55">
        <v>0</v>
      </c>
      <c r="DC642" s="55">
        <v>0</v>
      </c>
      <c r="DD642" s="55">
        <v>0</v>
      </c>
      <c r="DE642" s="135">
        <v>0</v>
      </c>
      <c r="DG642" s="43" t="b" cm="1">
        <f t="array" aca="1" ref="DG642" ca="1">OR($G642=Forecast_Capex_Input!$BF$8:$BF$10)</f>
        <v>0</v>
      </c>
      <c r="DH642" s="43" cm="1">
        <f t="array" aca="1" ref="DH642" ca="1">IFERROR(INDEX(Forecast_Capex_Input!BG$12:BG$286,$Z642)
*(INDEX(Forecast_Capex_Input!$H$12:$H$286,$Z642)=Repex),0)
*$DG642</f>
        <v>0</v>
      </c>
      <c r="DI642" s="43" cm="1">
        <f t="array" aca="1" ref="DI642" ca="1">IFERROR(INDEX(Forecast_Capex_Input!BH$12:BH$286,$Z642)
*(INDEX(Forecast_Capex_Input!$H$12:$H$286,$Z642)=Repex),0)
*$DG642</f>
        <v>0</v>
      </c>
      <c r="DJ642" s="43" cm="1">
        <f t="array" aca="1" ref="DJ642" ca="1">IFERROR(INDEX(Forecast_Capex_Input!BI$12:BI$286,$Z642)
*(INDEX(Forecast_Capex_Input!$H$12:$H$286,$Z642)=Repex),0)
*$DG642</f>
        <v>0</v>
      </c>
      <c r="DK642" s="43" cm="1">
        <f t="array" aca="1" ref="DK642" ca="1">IFERROR(INDEX(Forecast_Capex_Input!BJ$12:BJ$286,$Z642)
*(INDEX(Forecast_Capex_Input!$H$12:$H$286,$Z642)=Repex),0)
*$DG642</f>
        <v>0</v>
      </c>
      <c r="DL642" s="43" cm="1">
        <f t="array" aca="1" ref="DL642" ca="1">IFERROR(INDEX(Forecast_Capex_Input!BK$12:BK$286,$Z642)
*(INDEX(Forecast_Capex_Input!$H$12:$H$286,$Z642)=Repex),0)
*$DG642</f>
        <v>0</v>
      </c>
      <c r="DM642" s="43" cm="1">
        <f t="array" aca="1" ref="DM642" ca="1">IFERROR(INDEX(Forecast_Capex_Input!BL$12:BL$286,$Z642)
*(INDEX(Forecast_Capex_Input!$H$12:$H$286,$Z642)=Repex),0)
*$DG642</f>
        <v>0</v>
      </c>
      <c r="DO642" s="43" t="b" cm="1">
        <f t="array" aca="1" ref="DO642" ca="1">OR($G642=Forecast_Capex_Input!$BN$8:$BN$9)</f>
        <v>0</v>
      </c>
      <c r="DP642" s="43" cm="1">
        <f t="array" aca="1" ref="DP642" ca="1">IFERROR(INDEX(Forecast_Capex_Input!BO$12:BO$286,$Z642)
*(INDEX(Forecast_Capex_Input!$H$12:$H$286,$Z642)=Repex),0)
*$DO642</f>
        <v>0</v>
      </c>
      <c r="DQ642" s="43" cm="1">
        <f t="array" aca="1" ref="DQ642" ca="1">IFERROR(INDEX(Forecast_Capex_Input!BP$12:BP$286,$Z642)
*(INDEX(Forecast_Capex_Input!$H$12:$H$286,$Z642)=Repex),0)
*$DO642</f>
        <v>0</v>
      </c>
      <c r="DR642" s="43" cm="1">
        <f t="array" aca="1" ref="DR642" ca="1">IFERROR(INDEX(Forecast_Capex_Input!BQ$12:BQ$286,$Z642)
*(INDEX(Forecast_Capex_Input!$H$12:$H$286,$Z642)=Repex),0)
*$DO642</f>
        <v>0</v>
      </c>
      <c r="DS642" s="43" cm="1">
        <f t="array" aca="1" ref="DS642" ca="1">IFERROR(INDEX(Forecast_Capex_Input!BR$12:BR$286,$Z642)
*(INDEX(Forecast_Capex_Input!$H$12:$H$286,$Z642)=Repex),0)
*$DO642</f>
        <v>0</v>
      </c>
      <c r="DT642" s="43" cm="1">
        <f t="array" aca="1" ref="DT642" ca="1">IFERROR(INDEX(Forecast_Capex_Input!BS$12:BS$286,$Z642)
*(INDEX(Forecast_Capex_Input!$H$12:$H$286,$Z642)=Repex),0)
*$DO642</f>
        <v>0</v>
      </c>
      <c r="DV642" s="43" t="b" cm="1">
        <f t="array" aca="1" ref="DV642" ca="1">OR($G642=Forecast_Capex_Input!$BU$8:$BU$10)</f>
        <v>0</v>
      </c>
      <c r="DW642" s="43" cm="1">
        <f t="array" aca="1" ref="DW642" ca="1">IFERROR(INDEX(Forecast_Capex_Input!BV$12:BV$286,$Z642)
*(INDEX(Forecast_Capex_Input!$H$12:$H$286,$Z642)=Repex),0)
*$DV642</f>
        <v>0</v>
      </c>
      <c r="DX642" s="43" cm="1">
        <f t="array" aca="1" ref="DX642" ca="1">IFERROR(INDEX(Forecast_Capex_Input!BW$12:BW$286,$Z642)
*(INDEX(Forecast_Capex_Input!$H$12:$H$286,$Z642)=Repex),0)
*$DV642</f>
        <v>0</v>
      </c>
      <c r="DY642" s="43" cm="1">
        <f t="array" aca="1" ref="DY642" ca="1">IFERROR(INDEX(Forecast_Capex_Input!BX$12:BX$286,$Z642)
*(INDEX(Forecast_Capex_Input!$H$12:$H$286,$Z642)=Repex),0)
*$DV642</f>
        <v>0</v>
      </c>
      <c r="DZ642" s="43" cm="1">
        <f t="array" aca="1" ref="DZ642" ca="1">IFERROR(INDEX(Forecast_Capex_Input!BY$12:BY$286,$Z642)
*(INDEX(Forecast_Capex_Input!$H$12:$H$286,$Z642)=Repex),0)
*$DV642</f>
        <v>0</v>
      </c>
      <c r="EA642" s="43" cm="1">
        <f t="array" aca="1" ref="EA642" ca="1">IFERROR(INDEX(Forecast_Capex_Input!BZ$12:BZ$286,$Z642)
*(INDEX(Forecast_Capex_Input!$H$12:$H$286,$Z642)=Repex),0)
*$DV642</f>
        <v>0</v>
      </c>
      <c r="EB642" s="43" cm="1">
        <f t="array" aca="1" ref="EB642" ca="1">IFERROR(INDEX(Forecast_Capex_Input!CA$12:CA$286,$Z642)
*(INDEX(Forecast_Capex_Input!$H$12:$H$286,$Z642)=Repex),0)
*$DV642</f>
        <v>0</v>
      </c>
      <c r="EC642" s="43" cm="1">
        <f t="array" aca="1" ref="EC642" ca="1">IFERROR(INDEX(Forecast_Capex_Input!CB$12:CB$286,$Z642)
*(INDEX(Forecast_Capex_Input!$H$12:$H$286,$Z642)=Repex),0)
*$DV642</f>
        <v>0</v>
      </c>
      <c r="ED642" s="43" cm="1">
        <f t="array" aca="1" ref="ED642" ca="1">IFERROR(INDEX(Forecast_Capex_Input!CC$12:CC$286,$Z642)
*(INDEX(Forecast_Capex_Input!$H$12:$H$286,$Z642)=Repex),0)
*$DV642</f>
        <v>0</v>
      </c>
      <c r="EF642" s="86" t="str">
        <f t="shared" si="59"/>
        <v>N/A</v>
      </c>
      <c r="EG642" s="28" t="str">
        <f>IFERROR(RANK(EF642,EF$11:EF$1010,0)+COUNTIF(EF$11:EF642,EF642)-1,NA)</f>
        <v>N/A</v>
      </c>
    </row>
    <row r="643" spans="3:137" x14ac:dyDescent="0.2">
      <c r="C643" s="28">
        <f t="shared" si="60"/>
        <v>633</v>
      </c>
      <c r="D643" s="9" t="str" cm="1">
        <f t="array" ref="D643">IFERROR(INDEX(Forecast_Capex_Input!$D$12:$D$286,$Z643),NA)</f>
        <v>N/A</v>
      </c>
      <c r="E643" s="24" t="str" cm="1">
        <f t="array" ref="E643">IF($Z643=NA,NA,INDEX(Forecast_Capex_Input!$E$12:$E$286,$Z643))</f>
        <v>N/A</v>
      </c>
      <c r="F643" s="9" t="str" cm="1">
        <f t="array" aca="1" ref="F643" ca="1">IFERROR(INDEX(General!$E$25:$E$26,$AA643),NA)</f>
        <v>N/A</v>
      </c>
      <c r="G643" s="9" t="str" cm="1">
        <f t="array" aca="1" ref="G643" ca="1">IFERROR(INDEX(Forecast_Capex_Input!$AI$11:$BB$11,$AC643),NA)</f>
        <v>N/A</v>
      </c>
      <c r="H643" s="50" t="str" cm="1">
        <f t="array" aca="1" ref="H643" ca="1">IFERROR(INDEX(Forecast_Capex_Input!$AI$12:$BB$286,$Z643,$AC643),NA)</f>
        <v>N/A</v>
      </c>
      <c r="I643" s="150" t="str" cm="1">
        <f t="array" ref="I643">IFERROR(INDEX(Forecast_Capex_Input!$F$12:$F$286,$Z643),NA)</f>
        <v>N/A</v>
      </c>
      <c r="J643" s="150" t="str" cm="1">
        <f t="array" ref="J643">IFERROR(INDEX(Forecast_Capex_Input!G$12:G$286,$Z643),NA)</f>
        <v>N/A</v>
      </c>
      <c r="K643" s="150" t="str" cm="1">
        <f t="array" ref="K643">IFERROR(INDEX(Forecast_Capex_Input!H$12:H$286,$Z643),NA)</f>
        <v>N/A</v>
      </c>
      <c r="L643" s="150" t="str" cm="1">
        <f t="array" ref="L643">IFERROR(INDEX(Forecast_Capex_Input!I$12:I$286,$Z643),NA)</f>
        <v>N/A</v>
      </c>
      <c r="M643" s="150" t="str" cm="1">
        <f t="array" ref="M643">IFERROR(INDEX(Forecast_Capex_Input!J$12:J$286,$Z643),NA)</f>
        <v>N/A</v>
      </c>
      <c r="N643" s="150" t="str" cm="1">
        <f t="array" ref="N643">IFERROR(INDEX(Forecast_Capex_Input!K$12:K$286,$Z643),NA)</f>
        <v>N/A</v>
      </c>
      <c r="O643" s="150" t="str" cm="1">
        <f t="array" ref="O643">IFERROR(INDEX(Forecast_Capex_Input!L$12:L$286,$Z643),NA)</f>
        <v>N/A</v>
      </c>
      <c r="P643" s="150" t="str" cm="1">
        <f t="array" ref="P643">IFERROR(INDEX(Forecast_Capex_Input!M$12:M$286,$Z643),NA)</f>
        <v>N/A</v>
      </c>
      <c r="Q643" s="24" t="str" cm="1">
        <f t="array" ref="Q643">IFERROR(INDEX(Forecast_Capex_Input!N$12:N$286,$Z643),NA)</f>
        <v>N/A</v>
      </c>
      <c r="R643" s="190" cm="1">
        <f t="array" ref="R643">IFERROR(INDEX(Forecast_Capex_Input!O$12:O$286,$Z643),0)</f>
        <v>0</v>
      </c>
      <c r="S643" s="24" cm="1">
        <f t="array" ref="S643">IFERROR(INDEX(Forecast_Capex_Input!P$12:P$286,$Z643),0)</f>
        <v>0</v>
      </c>
      <c r="T643" s="150" t="str" cm="1">
        <f t="array" aca="1" ref="T643" ca="1">IFERROR(INDEX(General!$K$91:$K$110,$AC643),NA)</f>
        <v>N/A</v>
      </c>
      <c r="U643" s="43" cm="1">
        <f t="array" aca="1" ref="U643" ca="1">IFERROR(
IF($F643=General!$E$25,INDEX(Forecast_Capex_Input!S$12:S$286,$Z643),
INDEX(Forecast_Capex_Input!T$12:T$286,$Z643)),0)</f>
        <v>0</v>
      </c>
      <c r="V643" s="82" t="b">
        <f>IFERROR(INDEX(Overheads!$T$19:$T$26,MATCH($I643,Overheads!$E$19:$E$26,0)),FALSE)</f>
        <v>0</v>
      </c>
      <c r="W643" s="209" cm="1">
        <f t="array" ref="W643">IFERROR(
INDEX(Forecast_Capex_Input!CN$12:CN$286,$Z643),0)</f>
        <v>0</v>
      </c>
      <c r="X643" s="209">
        <f>IFERROR(
MATCH($W643,General!$L$39:$S$39,0),1)</f>
        <v>1</v>
      </c>
      <c r="Z643" s="28" t="str">
        <f>IFERROR(
IF(MATCH($C643,Forecast_Capex_Input!$CI$12:$CI$286,1)+1&gt;MAX(Forecast_Capex_Input!$C$12:$C$286),NA,
MATCH($C643,Forecast_Capex_Input!$CI$12:$CI$286,1)+1),1)</f>
        <v>N/A</v>
      </c>
      <c r="AA643" s="28" t="str" cm="1">
        <f t="array" aca="1" ref="AA643" ca="1">IFERROR(
IF(Z642&lt;&gt;Z643,1,
IF(COUNTIF(OFFSET(AA642,0,0,-INDEX(Forecast_Capex_Input!$CG$12:$CG$286,$Z643)),AA642)=INDEX(Forecast_Capex_Input!$CG$12:$CG$286,$Z643),AA642+1,AA642)),NA)</f>
        <v>N/A</v>
      </c>
      <c r="AB643" s="28" t="str" cm="1">
        <f t="array" ref="AB643">IFERROR($C643-IF($Z643=1,1,INDEX(Forecast_Capex_Input!$CI$12:$CI$286,$Z643-1))+1,NA)</f>
        <v>N/A</v>
      </c>
      <c r="AC643" s="28" t="str" cm="1">
        <f t="array" aca="1" ref="AC643" ca="1">IFERROR(IF(AA643=1,
INDEX(Forecast_Capex_Input!$AI$10:$BB$10,SMALL(IF(INDEX(Forecast_Capex_Input!$AI$12:$BB$286,$Z643,0)&gt;0,COLUMN(Forecast_Capex_Input!$AI$10:$BB$10)-COLUMN(Forecast_Capex_Input!$AI$12)+1),ROWS(OFFSET(AC642,0,0,-$AB643)))),
OFFSET(AC642,-INDEX(Forecast_Capex_Input!$CG$12:$CG$286,$Z643)+1,0)),NA)</f>
        <v>N/A</v>
      </c>
      <c r="AD643" s="28" t="str">
        <f t="shared" ca="1" si="57"/>
        <v>N/A</v>
      </c>
      <c r="AE643" s="82" t="b">
        <f t="shared" si="61"/>
        <v>0</v>
      </c>
      <c r="AF643" s="78" t="b">
        <v>0</v>
      </c>
      <c r="AG643" s="82" t="b">
        <f t="shared" si="58"/>
        <v>1</v>
      </c>
      <c r="AI643" s="55">
        <v>0</v>
      </c>
      <c r="AJ643" s="55">
        <v>0</v>
      </c>
      <c r="AK643" s="55">
        <v>0</v>
      </c>
      <c r="AL643" s="55">
        <v>0</v>
      </c>
      <c r="AM643" s="55">
        <v>0</v>
      </c>
      <c r="AN643" s="135">
        <v>0</v>
      </c>
      <c r="AP643" s="55">
        <v>0</v>
      </c>
      <c r="AQ643" s="55">
        <v>0</v>
      </c>
      <c r="AR643" s="55">
        <v>0</v>
      </c>
      <c r="AS643" s="55">
        <v>0</v>
      </c>
      <c r="AT643" s="55">
        <v>0</v>
      </c>
      <c r="AU643" s="135">
        <v>0</v>
      </c>
      <c r="AW643" s="55">
        <v>0</v>
      </c>
      <c r="AX643" s="55">
        <v>0</v>
      </c>
      <c r="AY643" s="55">
        <v>0</v>
      </c>
      <c r="AZ643" s="55">
        <v>0</v>
      </c>
      <c r="BA643" s="55">
        <v>0</v>
      </c>
      <c r="BB643" s="135">
        <v>0</v>
      </c>
      <c r="BD643" s="55">
        <v>0</v>
      </c>
      <c r="BE643" s="55">
        <v>0</v>
      </c>
      <c r="BF643" s="55">
        <v>0</v>
      </c>
      <c r="BG643" s="55">
        <v>0</v>
      </c>
      <c r="BH643" s="55">
        <v>0</v>
      </c>
      <c r="BI643" s="135">
        <v>0</v>
      </c>
      <c r="BK643" s="55">
        <v>0</v>
      </c>
      <c r="BL643" s="55">
        <v>0</v>
      </c>
      <c r="BM643" s="55">
        <v>0</v>
      </c>
      <c r="BN643" s="55">
        <v>0</v>
      </c>
      <c r="BO643" s="55">
        <v>0</v>
      </c>
      <c r="BP643" s="135">
        <v>0</v>
      </c>
      <c r="BR643" s="147">
        <v>0</v>
      </c>
      <c r="BS643" s="147">
        <v>0</v>
      </c>
      <c r="BT643" s="147">
        <v>0</v>
      </c>
      <c r="BU643" s="147">
        <v>0</v>
      </c>
      <c r="BV643" s="147">
        <v>0</v>
      </c>
      <c r="BX643" s="55">
        <v>0</v>
      </c>
      <c r="BY643" s="55">
        <v>0</v>
      </c>
      <c r="BZ643" s="55">
        <v>0</v>
      </c>
      <c r="CA643" s="55">
        <v>0</v>
      </c>
      <c r="CB643" s="55">
        <v>0</v>
      </c>
      <c r="CC643" s="135">
        <v>0</v>
      </c>
      <c r="CE643" s="55">
        <v>0</v>
      </c>
      <c r="CF643" s="55">
        <v>0</v>
      </c>
      <c r="CG643" s="55">
        <v>0</v>
      </c>
      <c r="CH643" s="55">
        <v>0</v>
      </c>
      <c r="CI643" s="55">
        <v>0</v>
      </c>
      <c r="CJ643" s="135">
        <v>0</v>
      </c>
      <c r="CL643" s="55">
        <v>0</v>
      </c>
      <c r="CM643" s="55">
        <v>0</v>
      </c>
      <c r="CN643" s="55">
        <v>0</v>
      </c>
      <c r="CO643" s="55">
        <v>0</v>
      </c>
      <c r="CP643" s="55">
        <v>0</v>
      </c>
      <c r="CQ643" s="135">
        <v>0</v>
      </c>
      <c r="CS643" s="67">
        <v>0</v>
      </c>
      <c r="CT643" s="67">
        <v>0</v>
      </c>
      <c r="CU643" s="67">
        <v>0</v>
      </c>
      <c r="CV643" s="67">
        <v>0</v>
      </c>
      <c r="CW643" s="67">
        <v>0</v>
      </c>
      <c r="CX643" s="135">
        <v>0</v>
      </c>
      <c r="CZ643" s="55">
        <v>0</v>
      </c>
      <c r="DA643" s="55">
        <v>0</v>
      </c>
      <c r="DB643" s="55">
        <v>0</v>
      </c>
      <c r="DC643" s="55">
        <v>0</v>
      </c>
      <c r="DD643" s="55">
        <v>0</v>
      </c>
      <c r="DE643" s="135">
        <v>0</v>
      </c>
      <c r="DG643" s="43" t="b" cm="1">
        <f t="array" aca="1" ref="DG643" ca="1">OR($G643=Forecast_Capex_Input!$BF$8:$BF$10)</f>
        <v>0</v>
      </c>
      <c r="DH643" s="43" cm="1">
        <f t="array" aca="1" ref="DH643" ca="1">IFERROR(INDEX(Forecast_Capex_Input!BG$12:BG$286,$Z643)
*(INDEX(Forecast_Capex_Input!$H$12:$H$286,$Z643)=Repex),0)
*$DG643</f>
        <v>0</v>
      </c>
      <c r="DI643" s="43" cm="1">
        <f t="array" aca="1" ref="DI643" ca="1">IFERROR(INDEX(Forecast_Capex_Input!BH$12:BH$286,$Z643)
*(INDEX(Forecast_Capex_Input!$H$12:$H$286,$Z643)=Repex),0)
*$DG643</f>
        <v>0</v>
      </c>
      <c r="DJ643" s="43" cm="1">
        <f t="array" aca="1" ref="DJ643" ca="1">IFERROR(INDEX(Forecast_Capex_Input!BI$12:BI$286,$Z643)
*(INDEX(Forecast_Capex_Input!$H$12:$H$286,$Z643)=Repex),0)
*$DG643</f>
        <v>0</v>
      </c>
      <c r="DK643" s="43" cm="1">
        <f t="array" aca="1" ref="DK643" ca="1">IFERROR(INDEX(Forecast_Capex_Input!BJ$12:BJ$286,$Z643)
*(INDEX(Forecast_Capex_Input!$H$12:$H$286,$Z643)=Repex),0)
*$DG643</f>
        <v>0</v>
      </c>
      <c r="DL643" s="43" cm="1">
        <f t="array" aca="1" ref="DL643" ca="1">IFERROR(INDEX(Forecast_Capex_Input!BK$12:BK$286,$Z643)
*(INDEX(Forecast_Capex_Input!$H$12:$H$286,$Z643)=Repex),0)
*$DG643</f>
        <v>0</v>
      </c>
      <c r="DM643" s="43" cm="1">
        <f t="array" aca="1" ref="DM643" ca="1">IFERROR(INDEX(Forecast_Capex_Input!BL$12:BL$286,$Z643)
*(INDEX(Forecast_Capex_Input!$H$12:$H$286,$Z643)=Repex),0)
*$DG643</f>
        <v>0</v>
      </c>
      <c r="DO643" s="43" t="b" cm="1">
        <f t="array" aca="1" ref="DO643" ca="1">OR($G643=Forecast_Capex_Input!$BN$8:$BN$9)</f>
        <v>0</v>
      </c>
      <c r="DP643" s="43" cm="1">
        <f t="array" aca="1" ref="DP643" ca="1">IFERROR(INDEX(Forecast_Capex_Input!BO$12:BO$286,$Z643)
*(INDEX(Forecast_Capex_Input!$H$12:$H$286,$Z643)=Repex),0)
*$DO643</f>
        <v>0</v>
      </c>
      <c r="DQ643" s="43" cm="1">
        <f t="array" aca="1" ref="DQ643" ca="1">IFERROR(INDEX(Forecast_Capex_Input!BP$12:BP$286,$Z643)
*(INDEX(Forecast_Capex_Input!$H$12:$H$286,$Z643)=Repex),0)
*$DO643</f>
        <v>0</v>
      </c>
      <c r="DR643" s="43" cm="1">
        <f t="array" aca="1" ref="DR643" ca="1">IFERROR(INDEX(Forecast_Capex_Input!BQ$12:BQ$286,$Z643)
*(INDEX(Forecast_Capex_Input!$H$12:$H$286,$Z643)=Repex),0)
*$DO643</f>
        <v>0</v>
      </c>
      <c r="DS643" s="43" cm="1">
        <f t="array" aca="1" ref="DS643" ca="1">IFERROR(INDEX(Forecast_Capex_Input!BR$12:BR$286,$Z643)
*(INDEX(Forecast_Capex_Input!$H$12:$H$286,$Z643)=Repex),0)
*$DO643</f>
        <v>0</v>
      </c>
      <c r="DT643" s="43" cm="1">
        <f t="array" aca="1" ref="DT643" ca="1">IFERROR(INDEX(Forecast_Capex_Input!BS$12:BS$286,$Z643)
*(INDEX(Forecast_Capex_Input!$H$12:$H$286,$Z643)=Repex),0)
*$DO643</f>
        <v>0</v>
      </c>
      <c r="DV643" s="43" t="b" cm="1">
        <f t="array" aca="1" ref="DV643" ca="1">OR($G643=Forecast_Capex_Input!$BU$8:$BU$10)</f>
        <v>0</v>
      </c>
      <c r="DW643" s="43" cm="1">
        <f t="array" aca="1" ref="DW643" ca="1">IFERROR(INDEX(Forecast_Capex_Input!BV$12:BV$286,$Z643)
*(INDEX(Forecast_Capex_Input!$H$12:$H$286,$Z643)=Repex),0)
*$DV643</f>
        <v>0</v>
      </c>
      <c r="DX643" s="43" cm="1">
        <f t="array" aca="1" ref="DX643" ca="1">IFERROR(INDEX(Forecast_Capex_Input!BW$12:BW$286,$Z643)
*(INDEX(Forecast_Capex_Input!$H$12:$H$286,$Z643)=Repex),0)
*$DV643</f>
        <v>0</v>
      </c>
      <c r="DY643" s="43" cm="1">
        <f t="array" aca="1" ref="DY643" ca="1">IFERROR(INDEX(Forecast_Capex_Input!BX$12:BX$286,$Z643)
*(INDEX(Forecast_Capex_Input!$H$12:$H$286,$Z643)=Repex),0)
*$DV643</f>
        <v>0</v>
      </c>
      <c r="DZ643" s="43" cm="1">
        <f t="array" aca="1" ref="DZ643" ca="1">IFERROR(INDEX(Forecast_Capex_Input!BY$12:BY$286,$Z643)
*(INDEX(Forecast_Capex_Input!$H$12:$H$286,$Z643)=Repex),0)
*$DV643</f>
        <v>0</v>
      </c>
      <c r="EA643" s="43" cm="1">
        <f t="array" aca="1" ref="EA643" ca="1">IFERROR(INDEX(Forecast_Capex_Input!BZ$12:BZ$286,$Z643)
*(INDEX(Forecast_Capex_Input!$H$12:$H$286,$Z643)=Repex),0)
*$DV643</f>
        <v>0</v>
      </c>
      <c r="EB643" s="43" cm="1">
        <f t="array" aca="1" ref="EB643" ca="1">IFERROR(INDEX(Forecast_Capex_Input!CA$12:CA$286,$Z643)
*(INDEX(Forecast_Capex_Input!$H$12:$H$286,$Z643)=Repex),0)
*$DV643</f>
        <v>0</v>
      </c>
      <c r="EC643" s="43" cm="1">
        <f t="array" aca="1" ref="EC643" ca="1">IFERROR(INDEX(Forecast_Capex_Input!CB$12:CB$286,$Z643)
*(INDEX(Forecast_Capex_Input!$H$12:$H$286,$Z643)=Repex),0)
*$DV643</f>
        <v>0</v>
      </c>
      <c r="ED643" s="43" cm="1">
        <f t="array" aca="1" ref="ED643" ca="1">IFERROR(INDEX(Forecast_Capex_Input!CC$12:CC$286,$Z643)
*(INDEX(Forecast_Capex_Input!$H$12:$H$286,$Z643)=Repex),0)
*$DV643</f>
        <v>0</v>
      </c>
      <c r="EF643" s="86" t="str">
        <f t="shared" si="59"/>
        <v>N/A</v>
      </c>
      <c r="EG643" s="28" t="str">
        <f>IFERROR(RANK(EF643,EF$11:EF$1010,0)+COUNTIF(EF$11:EF643,EF643)-1,NA)</f>
        <v>N/A</v>
      </c>
    </row>
    <row r="644" spans="3:137" x14ac:dyDescent="0.2">
      <c r="C644" s="28">
        <f t="shared" si="60"/>
        <v>634</v>
      </c>
      <c r="D644" s="9" t="str" cm="1">
        <f t="array" ref="D644">IFERROR(INDEX(Forecast_Capex_Input!$D$12:$D$286,$Z644),NA)</f>
        <v>N/A</v>
      </c>
      <c r="E644" s="24" t="str" cm="1">
        <f t="array" ref="E644">IF($Z644=NA,NA,INDEX(Forecast_Capex_Input!$E$12:$E$286,$Z644))</f>
        <v>N/A</v>
      </c>
      <c r="F644" s="9" t="str" cm="1">
        <f t="array" aca="1" ref="F644" ca="1">IFERROR(INDEX(General!$E$25:$E$26,$AA644),NA)</f>
        <v>N/A</v>
      </c>
      <c r="G644" s="9" t="str" cm="1">
        <f t="array" aca="1" ref="G644" ca="1">IFERROR(INDEX(Forecast_Capex_Input!$AI$11:$BB$11,$AC644),NA)</f>
        <v>N/A</v>
      </c>
      <c r="H644" s="50" t="str" cm="1">
        <f t="array" aca="1" ref="H644" ca="1">IFERROR(INDEX(Forecast_Capex_Input!$AI$12:$BB$286,$Z644,$AC644),NA)</f>
        <v>N/A</v>
      </c>
      <c r="I644" s="150" t="str" cm="1">
        <f t="array" ref="I644">IFERROR(INDEX(Forecast_Capex_Input!$F$12:$F$286,$Z644),NA)</f>
        <v>N/A</v>
      </c>
      <c r="J644" s="150" t="str" cm="1">
        <f t="array" ref="J644">IFERROR(INDEX(Forecast_Capex_Input!G$12:G$286,$Z644),NA)</f>
        <v>N/A</v>
      </c>
      <c r="K644" s="150" t="str" cm="1">
        <f t="array" ref="K644">IFERROR(INDEX(Forecast_Capex_Input!H$12:H$286,$Z644),NA)</f>
        <v>N/A</v>
      </c>
      <c r="L644" s="150" t="str" cm="1">
        <f t="array" ref="L644">IFERROR(INDEX(Forecast_Capex_Input!I$12:I$286,$Z644),NA)</f>
        <v>N/A</v>
      </c>
      <c r="M644" s="150" t="str" cm="1">
        <f t="array" ref="M644">IFERROR(INDEX(Forecast_Capex_Input!J$12:J$286,$Z644),NA)</f>
        <v>N/A</v>
      </c>
      <c r="N644" s="150" t="str" cm="1">
        <f t="array" ref="N644">IFERROR(INDEX(Forecast_Capex_Input!K$12:K$286,$Z644),NA)</f>
        <v>N/A</v>
      </c>
      <c r="O644" s="150" t="str" cm="1">
        <f t="array" ref="O644">IFERROR(INDEX(Forecast_Capex_Input!L$12:L$286,$Z644),NA)</f>
        <v>N/A</v>
      </c>
      <c r="P644" s="150" t="str" cm="1">
        <f t="array" ref="P644">IFERROR(INDEX(Forecast_Capex_Input!M$12:M$286,$Z644),NA)</f>
        <v>N/A</v>
      </c>
      <c r="Q644" s="24" t="str" cm="1">
        <f t="array" ref="Q644">IFERROR(INDEX(Forecast_Capex_Input!N$12:N$286,$Z644),NA)</f>
        <v>N/A</v>
      </c>
      <c r="R644" s="190" cm="1">
        <f t="array" ref="R644">IFERROR(INDEX(Forecast_Capex_Input!O$12:O$286,$Z644),0)</f>
        <v>0</v>
      </c>
      <c r="S644" s="24" cm="1">
        <f t="array" ref="S644">IFERROR(INDEX(Forecast_Capex_Input!P$12:P$286,$Z644),0)</f>
        <v>0</v>
      </c>
      <c r="T644" s="150" t="str" cm="1">
        <f t="array" aca="1" ref="T644" ca="1">IFERROR(INDEX(General!$K$91:$K$110,$AC644),NA)</f>
        <v>N/A</v>
      </c>
      <c r="U644" s="43" cm="1">
        <f t="array" aca="1" ref="U644" ca="1">IFERROR(
IF($F644=General!$E$25,INDEX(Forecast_Capex_Input!S$12:S$286,$Z644),
INDEX(Forecast_Capex_Input!T$12:T$286,$Z644)),0)</f>
        <v>0</v>
      </c>
      <c r="V644" s="82" t="b">
        <f>IFERROR(INDEX(Overheads!$T$19:$T$26,MATCH($I644,Overheads!$E$19:$E$26,0)),FALSE)</f>
        <v>0</v>
      </c>
      <c r="W644" s="209" cm="1">
        <f t="array" ref="W644">IFERROR(
INDEX(Forecast_Capex_Input!CN$12:CN$286,$Z644),0)</f>
        <v>0</v>
      </c>
      <c r="X644" s="209">
        <f>IFERROR(
MATCH($W644,General!$L$39:$S$39,0),1)</f>
        <v>1</v>
      </c>
      <c r="Z644" s="28" t="str">
        <f>IFERROR(
IF(MATCH($C644,Forecast_Capex_Input!$CI$12:$CI$286,1)+1&gt;MAX(Forecast_Capex_Input!$C$12:$C$286),NA,
MATCH($C644,Forecast_Capex_Input!$CI$12:$CI$286,1)+1),1)</f>
        <v>N/A</v>
      </c>
      <c r="AA644" s="28" t="str" cm="1">
        <f t="array" aca="1" ref="AA644" ca="1">IFERROR(
IF(Z643&lt;&gt;Z644,1,
IF(COUNTIF(OFFSET(AA643,0,0,-INDEX(Forecast_Capex_Input!$CG$12:$CG$286,$Z644)),AA643)=INDEX(Forecast_Capex_Input!$CG$12:$CG$286,$Z644),AA643+1,AA643)),NA)</f>
        <v>N/A</v>
      </c>
      <c r="AB644" s="28" t="str" cm="1">
        <f t="array" ref="AB644">IFERROR($C644-IF($Z644=1,1,INDEX(Forecast_Capex_Input!$CI$12:$CI$286,$Z644-1))+1,NA)</f>
        <v>N/A</v>
      </c>
      <c r="AC644" s="28" t="str" cm="1">
        <f t="array" aca="1" ref="AC644" ca="1">IFERROR(IF(AA644=1,
INDEX(Forecast_Capex_Input!$AI$10:$BB$10,SMALL(IF(INDEX(Forecast_Capex_Input!$AI$12:$BB$286,$Z644,0)&gt;0,COLUMN(Forecast_Capex_Input!$AI$10:$BB$10)-COLUMN(Forecast_Capex_Input!$AI$12)+1),ROWS(OFFSET(AC643,0,0,-$AB644)))),
OFFSET(AC643,-INDEX(Forecast_Capex_Input!$CG$12:$CG$286,$Z644)+1,0)),NA)</f>
        <v>N/A</v>
      </c>
      <c r="AD644" s="28" t="str">
        <f t="shared" ca="1" si="57"/>
        <v>N/A</v>
      </c>
      <c r="AE644" s="82" t="b">
        <f t="shared" si="61"/>
        <v>0</v>
      </c>
      <c r="AF644" s="78" t="b">
        <v>0</v>
      </c>
      <c r="AG644" s="82" t="b">
        <f t="shared" si="58"/>
        <v>1</v>
      </c>
      <c r="AI644" s="55">
        <v>0</v>
      </c>
      <c r="AJ644" s="55">
        <v>0</v>
      </c>
      <c r="AK644" s="55">
        <v>0</v>
      </c>
      <c r="AL644" s="55">
        <v>0</v>
      </c>
      <c r="AM644" s="55">
        <v>0</v>
      </c>
      <c r="AN644" s="135">
        <v>0</v>
      </c>
      <c r="AP644" s="55">
        <v>0</v>
      </c>
      <c r="AQ644" s="55">
        <v>0</v>
      </c>
      <c r="AR644" s="55">
        <v>0</v>
      </c>
      <c r="AS644" s="55">
        <v>0</v>
      </c>
      <c r="AT644" s="55">
        <v>0</v>
      </c>
      <c r="AU644" s="135">
        <v>0</v>
      </c>
      <c r="AW644" s="55">
        <v>0</v>
      </c>
      <c r="AX644" s="55">
        <v>0</v>
      </c>
      <c r="AY644" s="55">
        <v>0</v>
      </c>
      <c r="AZ644" s="55">
        <v>0</v>
      </c>
      <c r="BA644" s="55">
        <v>0</v>
      </c>
      <c r="BB644" s="135">
        <v>0</v>
      </c>
      <c r="BD644" s="55">
        <v>0</v>
      </c>
      <c r="BE644" s="55">
        <v>0</v>
      </c>
      <c r="BF644" s="55">
        <v>0</v>
      </c>
      <c r="BG644" s="55">
        <v>0</v>
      </c>
      <c r="BH644" s="55">
        <v>0</v>
      </c>
      <c r="BI644" s="135">
        <v>0</v>
      </c>
      <c r="BK644" s="55">
        <v>0</v>
      </c>
      <c r="BL644" s="55">
        <v>0</v>
      </c>
      <c r="BM644" s="55">
        <v>0</v>
      </c>
      <c r="BN644" s="55">
        <v>0</v>
      </c>
      <c r="BO644" s="55">
        <v>0</v>
      </c>
      <c r="BP644" s="135">
        <v>0</v>
      </c>
      <c r="BR644" s="147">
        <v>0</v>
      </c>
      <c r="BS644" s="147">
        <v>0</v>
      </c>
      <c r="BT644" s="147">
        <v>0</v>
      </c>
      <c r="BU644" s="147">
        <v>0</v>
      </c>
      <c r="BV644" s="147">
        <v>0</v>
      </c>
      <c r="BX644" s="55">
        <v>0</v>
      </c>
      <c r="BY644" s="55">
        <v>0</v>
      </c>
      <c r="BZ644" s="55">
        <v>0</v>
      </c>
      <c r="CA644" s="55">
        <v>0</v>
      </c>
      <c r="CB644" s="55">
        <v>0</v>
      </c>
      <c r="CC644" s="135">
        <v>0</v>
      </c>
      <c r="CE644" s="55">
        <v>0</v>
      </c>
      <c r="CF644" s="55">
        <v>0</v>
      </c>
      <c r="CG644" s="55">
        <v>0</v>
      </c>
      <c r="CH644" s="55">
        <v>0</v>
      </c>
      <c r="CI644" s="55">
        <v>0</v>
      </c>
      <c r="CJ644" s="135">
        <v>0</v>
      </c>
      <c r="CL644" s="55">
        <v>0</v>
      </c>
      <c r="CM644" s="55">
        <v>0</v>
      </c>
      <c r="CN644" s="55">
        <v>0</v>
      </c>
      <c r="CO644" s="55">
        <v>0</v>
      </c>
      <c r="CP644" s="55">
        <v>0</v>
      </c>
      <c r="CQ644" s="135">
        <v>0</v>
      </c>
      <c r="CS644" s="67">
        <v>0</v>
      </c>
      <c r="CT644" s="67">
        <v>0</v>
      </c>
      <c r="CU644" s="67">
        <v>0</v>
      </c>
      <c r="CV644" s="67">
        <v>0</v>
      </c>
      <c r="CW644" s="67">
        <v>0</v>
      </c>
      <c r="CX644" s="135">
        <v>0</v>
      </c>
      <c r="CZ644" s="55">
        <v>0</v>
      </c>
      <c r="DA644" s="55">
        <v>0</v>
      </c>
      <c r="DB644" s="55">
        <v>0</v>
      </c>
      <c r="DC644" s="55">
        <v>0</v>
      </c>
      <c r="DD644" s="55">
        <v>0</v>
      </c>
      <c r="DE644" s="135">
        <v>0</v>
      </c>
      <c r="DG644" s="43" t="b" cm="1">
        <f t="array" aca="1" ref="DG644" ca="1">OR($G644=Forecast_Capex_Input!$BF$8:$BF$10)</f>
        <v>0</v>
      </c>
      <c r="DH644" s="43" cm="1">
        <f t="array" aca="1" ref="DH644" ca="1">IFERROR(INDEX(Forecast_Capex_Input!BG$12:BG$286,$Z644)
*(INDEX(Forecast_Capex_Input!$H$12:$H$286,$Z644)=Repex),0)
*$DG644</f>
        <v>0</v>
      </c>
      <c r="DI644" s="43" cm="1">
        <f t="array" aca="1" ref="DI644" ca="1">IFERROR(INDEX(Forecast_Capex_Input!BH$12:BH$286,$Z644)
*(INDEX(Forecast_Capex_Input!$H$12:$H$286,$Z644)=Repex),0)
*$DG644</f>
        <v>0</v>
      </c>
      <c r="DJ644" s="43" cm="1">
        <f t="array" aca="1" ref="DJ644" ca="1">IFERROR(INDEX(Forecast_Capex_Input!BI$12:BI$286,$Z644)
*(INDEX(Forecast_Capex_Input!$H$12:$H$286,$Z644)=Repex),0)
*$DG644</f>
        <v>0</v>
      </c>
      <c r="DK644" s="43" cm="1">
        <f t="array" aca="1" ref="DK644" ca="1">IFERROR(INDEX(Forecast_Capex_Input!BJ$12:BJ$286,$Z644)
*(INDEX(Forecast_Capex_Input!$H$12:$H$286,$Z644)=Repex),0)
*$DG644</f>
        <v>0</v>
      </c>
      <c r="DL644" s="43" cm="1">
        <f t="array" aca="1" ref="DL644" ca="1">IFERROR(INDEX(Forecast_Capex_Input!BK$12:BK$286,$Z644)
*(INDEX(Forecast_Capex_Input!$H$12:$H$286,$Z644)=Repex),0)
*$DG644</f>
        <v>0</v>
      </c>
      <c r="DM644" s="43" cm="1">
        <f t="array" aca="1" ref="DM644" ca="1">IFERROR(INDEX(Forecast_Capex_Input!BL$12:BL$286,$Z644)
*(INDEX(Forecast_Capex_Input!$H$12:$H$286,$Z644)=Repex),0)
*$DG644</f>
        <v>0</v>
      </c>
      <c r="DO644" s="43" t="b" cm="1">
        <f t="array" aca="1" ref="DO644" ca="1">OR($G644=Forecast_Capex_Input!$BN$8:$BN$9)</f>
        <v>0</v>
      </c>
      <c r="DP644" s="43" cm="1">
        <f t="array" aca="1" ref="DP644" ca="1">IFERROR(INDEX(Forecast_Capex_Input!BO$12:BO$286,$Z644)
*(INDEX(Forecast_Capex_Input!$H$12:$H$286,$Z644)=Repex),0)
*$DO644</f>
        <v>0</v>
      </c>
      <c r="DQ644" s="43" cm="1">
        <f t="array" aca="1" ref="DQ644" ca="1">IFERROR(INDEX(Forecast_Capex_Input!BP$12:BP$286,$Z644)
*(INDEX(Forecast_Capex_Input!$H$12:$H$286,$Z644)=Repex),0)
*$DO644</f>
        <v>0</v>
      </c>
      <c r="DR644" s="43" cm="1">
        <f t="array" aca="1" ref="DR644" ca="1">IFERROR(INDEX(Forecast_Capex_Input!BQ$12:BQ$286,$Z644)
*(INDEX(Forecast_Capex_Input!$H$12:$H$286,$Z644)=Repex),0)
*$DO644</f>
        <v>0</v>
      </c>
      <c r="DS644" s="43" cm="1">
        <f t="array" aca="1" ref="DS644" ca="1">IFERROR(INDEX(Forecast_Capex_Input!BR$12:BR$286,$Z644)
*(INDEX(Forecast_Capex_Input!$H$12:$H$286,$Z644)=Repex),0)
*$DO644</f>
        <v>0</v>
      </c>
      <c r="DT644" s="43" cm="1">
        <f t="array" aca="1" ref="DT644" ca="1">IFERROR(INDEX(Forecast_Capex_Input!BS$12:BS$286,$Z644)
*(INDEX(Forecast_Capex_Input!$H$12:$H$286,$Z644)=Repex),0)
*$DO644</f>
        <v>0</v>
      </c>
      <c r="DV644" s="43" t="b" cm="1">
        <f t="array" aca="1" ref="DV644" ca="1">OR($G644=Forecast_Capex_Input!$BU$8:$BU$10)</f>
        <v>0</v>
      </c>
      <c r="DW644" s="43" cm="1">
        <f t="array" aca="1" ref="DW644" ca="1">IFERROR(INDEX(Forecast_Capex_Input!BV$12:BV$286,$Z644)
*(INDEX(Forecast_Capex_Input!$H$12:$H$286,$Z644)=Repex),0)
*$DV644</f>
        <v>0</v>
      </c>
      <c r="DX644" s="43" cm="1">
        <f t="array" aca="1" ref="DX644" ca="1">IFERROR(INDEX(Forecast_Capex_Input!BW$12:BW$286,$Z644)
*(INDEX(Forecast_Capex_Input!$H$12:$H$286,$Z644)=Repex),0)
*$DV644</f>
        <v>0</v>
      </c>
      <c r="DY644" s="43" cm="1">
        <f t="array" aca="1" ref="DY644" ca="1">IFERROR(INDEX(Forecast_Capex_Input!BX$12:BX$286,$Z644)
*(INDEX(Forecast_Capex_Input!$H$12:$H$286,$Z644)=Repex),0)
*$DV644</f>
        <v>0</v>
      </c>
      <c r="DZ644" s="43" cm="1">
        <f t="array" aca="1" ref="DZ644" ca="1">IFERROR(INDEX(Forecast_Capex_Input!BY$12:BY$286,$Z644)
*(INDEX(Forecast_Capex_Input!$H$12:$H$286,$Z644)=Repex),0)
*$DV644</f>
        <v>0</v>
      </c>
      <c r="EA644" s="43" cm="1">
        <f t="array" aca="1" ref="EA644" ca="1">IFERROR(INDEX(Forecast_Capex_Input!BZ$12:BZ$286,$Z644)
*(INDEX(Forecast_Capex_Input!$H$12:$H$286,$Z644)=Repex),0)
*$DV644</f>
        <v>0</v>
      </c>
      <c r="EB644" s="43" cm="1">
        <f t="array" aca="1" ref="EB644" ca="1">IFERROR(INDEX(Forecast_Capex_Input!CA$12:CA$286,$Z644)
*(INDEX(Forecast_Capex_Input!$H$12:$H$286,$Z644)=Repex),0)
*$DV644</f>
        <v>0</v>
      </c>
      <c r="EC644" s="43" cm="1">
        <f t="array" aca="1" ref="EC644" ca="1">IFERROR(INDEX(Forecast_Capex_Input!CB$12:CB$286,$Z644)
*(INDEX(Forecast_Capex_Input!$H$12:$H$286,$Z644)=Repex),0)
*$DV644</f>
        <v>0</v>
      </c>
      <c r="ED644" s="43" cm="1">
        <f t="array" aca="1" ref="ED644" ca="1">IFERROR(INDEX(Forecast_Capex_Input!CC$12:CC$286,$Z644)
*(INDEX(Forecast_Capex_Input!$H$12:$H$286,$Z644)=Repex),0)
*$DV644</f>
        <v>0</v>
      </c>
      <c r="EF644" s="86" t="str">
        <f t="shared" si="59"/>
        <v>N/A</v>
      </c>
      <c r="EG644" s="28" t="str">
        <f>IFERROR(RANK(EF644,EF$11:EF$1010,0)+COUNTIF(EF$11:EF644,EF644)-1,NA)</f>
        <v>N/A</v>
      </c>
    </row>
    <row r="645" spans="3:137" x14ac:dyDescent="0.2">
      <c r="C645" s="28">
        <f t="shared" si="60"/>
        <v>635</v>
      </c>
      <c r="D645" s="9" t="str" cm="1">
        <f t="array" ref="D645">IFERROR(INDEX(Forecast_Capex_Input!$D$12:$D$286,$Z645),NA)</f>
        <v>N/A</v>
      </c>
      <c r="E645" s="24" t="str" cm="1">
        <f t="array" ref="E645">IF($Z645=NA,NA,INDEX(Forecast_Capex_Input!$E$12:$E$286,$Z645))</f>
        <v>N/A</v>
      </c>
      <c r="F645" s="9" t="str" cm="1">
        <f t="array" aca="1" ref="F645" ca="1">IFERROR(INDEX(General!$E$25:$E$26,$AA645),NA)</f>
        <v>N/A</v>
      </c>
      <c r="G645" s="9" t="str" cm="1">
        <f t="array" aca="1" ref="G645" ca="1">IFERROR(INDEX(Forecast_Capex_Input!$AI$11:$BB$11,$AC645),NA)</f>
        <v>N/A</v>
      </c>
      <c r="H645" s="50" t="str" cm="1">
        <f t="array" aca="1" ref="H645" ca="1">IFERROR(INDEX(Forecast_Capex_Input!$AI$12:$BB$286,$Z645,$AC645),NA)</f>
        <v>N/A</v>
      </c>
      <c r="I645" s="150" t="str" cm="1">
        <f t="array" ref="I645">IFERROR(INDEX(Forecast_Capex_Input!$F$12:$F$286,$Z645),NA)</f>
        <v>N/A</v>
      </c>
      <c r="J645" s="150" t="str" cm="1">
        <f t="array" ref="J645">IFERROR(INDEX(Forecast_Capex_Input!G$12:G$286,$Z645),NA)</f>
        <v>N/A</v>
      </c>
      <c r="K645" s="150" t="str" cm="1">
        <f t="array" ref="K645">IFERROR(INDEX(Forecast_Capex_Input!H$12:H$286,$Z645),NA)</f>
        <v>N/A</v>
      </c>
      <c r="L645" s="150" t="str" cm="1">
        <f t="array" ref="L645">IFERROR(INDEX(Forecast_Capex_Input!I$12:I$286,$Z645),NA)</f>
        <v>N/A</v>
      </c>
      <c r="M645" s="150" t="str" cm="1">
        <f t="array" ref="M645">IFERROR(INDEX(Forecast_Capex_Input!J$12:J$286,$Z645),NA)</f>
        <v>N/A</v>
      </c>
      <c r="N645" s="150" t="str" cm="1">
        <f t="array" ref="N645">IFERROR(INDEX(Forecast_Capex_Input!K$12:K$286,$Z645),NA)</f>
        <v>N/A</v>
      </c>
      <c r="O645" s="150" t="str" cm="1">
        <f t="array" ref="O645">IFERROR(INDEX(Forecast_Capex_Input!L$12:L$286,$Z645),NA)</f>
        <v>N/A</v>
      </c>
      <c r="P645" s="150" t="str" cm="1">
        <f t="array" ref="P645">IFERROR(INDEX(Forecast_Capex_Input!M$12:M$286,$Z645),NA)</f>
        <v>N/A</v>
      </c>
      <c r="Q645" s="24" t="str" cm="1">
        <f t="array" ref="Q645">IFERROR(INDEX(Forecast_Capex_Input!N$12:N$286,$Z645),NA)</f>
        <v>N/A</v>
      </c>
      <c r="R645" s="190" cm="1">
        <f t="array" ref="R645">IFERROR(INDEX(Forecast_Capex_Input!O$12:O$286,$Z645),0)</f>
        <v>0</v>
      </c>
      <c r="S645" s="24" cm="1">
        <f t="array" ref="S645">IFERROR(INDEX(Forecast_Capex_Input!P$12:P$286,$Z645),0)</f>
        <v>0</v>
      </c>
      <c r="T645" s="150" t="str" cm="1">
        <f t="array" aca="1" ref="T645" ca="1">IFERROR(INDEX(General!$K$91:$K$110,$AC645),NA)</f>
        <v>N/A</v>
      </c>
      <c r="U645" s="43" cm="1">
        <f t="array" aca="1" ref="U645" ca="1">IFERROR(
IF($F645=General!$E$25,INDEX(Forecast_Capex_Input!S$12:S$286,$Z645),
INDEX(Forecast_Capex_Input!T$12:T$286,$Z645)),0)</f>
        <v>0</v>
      </c>
      <c r="V645" s="82" t="b">
        <f>IFERROR(INDEX(Overheads!$T$19:$T$26,MATCH($I645,Overheads!$E$19:$E$26,0)),FALSE)</f>
        <v>0</v>
      </c>
      <c r="W645" s="209" cm="1">
        <f t="array" ref="W645">IFERROR(
INDEX(Forecast_Capex_Input!CN$12:CN$286,$Z645),0)</f>
        <v>0</v>
      </c>
      <c r="X645" s="209">
        <f>IFERROR(
MATCH($W645,General!$L$39:$S$39,0),1)</f>
        <v>1</v>
      </c>
      <c r="Z645" s="28" t="str">
        <f>IFERROR(
IF(MATCH($C645,Forecast_Capex_Input!$CI$12:$CI$286,1)+1&gt;MAX(Forecast_Capex_Input!$C$12:$C$286),NA,
MATCH($C645,Forecast_Capex_Input!$CI$12:$CI$286,1)+1),1)</f>
        <v>N/A</v>
      </c>
      <c r="AA645" s="28" t="str" cm="1">
        <f t="array" aca="1" ref="AA645" ca="1">IFERROR(
IF(Z644&lt;&gt;Z645,1,
IF(COUNTIF(OFFSET(AA644,0,0,-INDEX(Forecast_Capex_Input!$CG$12:$CG$286,$Z645)),AA644)=INDEX(Forecast_Capex_Input!$CG$12:$CG$286,$Z645),AA644+1,AA644)),NA)</f>
        <v>N/A</v>
      </c>
      <c r="AB645" s="28" t="str" cm="1">
        <f t="array" ref="AB645">IFERROR($C645-IF($Z645=1,1,INDEX(Forecast_Capex_Input!$CI$12:$CI$286,$Z645-1))+1,NA)</f>
        <v>N/A</v>
      </c>
      <c r="AC645" s="28" t="str" cm="1">
        <f t="array" aca="1" ref="AC645" ca="1">IFERROR(IF(AA645=1,
INDEX(Forecast_Capex_Input!$AI$10:$BB$10,SMALL(IF(INDEX(Forecast_Capex_Input!$AI$12:$BB$286,$Z645,0)&gt;0,COLUMN(Forecast_Capex_Input!$AI$10:$BB$10)-COLUMN(Forecast_Capex_Input!$AI$12)+1),ROWS(OFFSET(AC644,0,0,-$AB645)))),
OFFSET(AC644,-INDEX(Forecast_Capex_Input!$CG$12:$CG$286,$Z645)+1,0)),NA)</f>
        <v>N/A</v>
      </c>
      <c r="AD645" s="28" t="str">
        <f t="shared" ca="1" si="57"/>
        <v>N/A</v>
      </c>
      <c r="AE645" s="82" t="b">
        <f t="shared" si="61"/>
        <v>0</v>
      </c>
      <c r="AF645" s="78" t="b">
        <v>0</v>
      </c>
      <c r="AG645" s="82" t="b">
        <f t="shared" si="58"/>
        <v>1</v>
      </c>
      <c r="AI645" s="55">
        <v>0</v>
      </c>
      <c r="AJ645" s="55">
        <v>0</v>
      </c>
      <c r="AK645" s="55">
        <v>0</v>
      </c>
      <c r="AL645" s="55">
        <v>0</v>
      </c>
      <c r="AM645" s="55">
        <v>0</v>
      </c>
      <c r="AN645" s="135">
        <v>0</v>
      </c>
      <c r="AP645" s="55">
        <v>0</v>
      </c>
      <c r="AQ645" s="55">
        <v>0</v>
      </c>
      <c r="AR645" s="55">
        <v>0</v>
      </c>
      <c r="AS645" s="55">
        <v>0</v>
      </c>
      <c r="AT645" s="55">
        <v>0</v>
      </c>
      <c r="AU645" s="135">
        <v>0</v>
      </c>
      <c r="AW645" s="55">
        <v>0</v>
      </c>
      <c r="AX645" s="55">
        <v>0</v>
      </c>
      <c r="AY645" s="55">
        <v>0</v>
      </c>
      <c r="AZ645" s="55">
        <v>0</v>
      </c>
      <c r="BA645" s="55">
        <v>0</v>
      </c>
      <c r="BB645" s="135">
        <v>0</v>
      </c>
      <c r="BD645" s="55">
        <v>0</v>
      </c>
      <c r="BE645" s="55">
        <v>0</v>
      </c>
      <c r="BF645" s="55">
        <v>0</v>
      </c>
      <c r="BG645" s="55">
        <v>0</v>
      </c>
      <c r="BH645" s="55">
        <v>0</v>
      </c>
      <c r="BI645" s="135">
        <v>0</v>
      </c>
      <c r="BK645" s="55">
        <v>0</v>
      </c>
      <c r="BL645" s="55">
        <v>0</v>
      </c>
      <c r="BM645" s="55">
        <v>0</v>
      </c>
      <c r="BN645" s="55">
        <v>0</v>
      </c>
      <c r="BO645" s="55">
        <v>0</v>
      </c>
      <c r="BP645" s="135">
        <v>0</v>
      </c>
      <c r="BR645" s="147">
        <v>0</v>
      </c>
      <c r="BS645" s="147">
        <v>0</v>
      </c>
      <c r="BT645" s="147">
        <v>0</v>
      </c>
      <c r="BU645" s="147">
        <v>0</v>
      </c>
      <c r="BV645" s="147">
        <v>0</v>
      </c>
      <c r="BX645" s="55">
        <v>0</v>
      </c>
      <c r="BY645" s="55">
        <v>0</v>
      </c>
      <c r="BZ645" s="55">
        <v>0</v>
      </c>
      <c r="CA645" s="55">
        <v>0</v>
      </c>
      <c r="CB645" s="55">
        <v>0</v>
      </c>
      <c r="CC645" s="135">
        <v>0</v>
      </c>
      <c r="CE645" s="55">
        <v>0</v>
      </c>
      <c r="CF645" s="55">
        <v>0</v>
      </c>
      <c r="CG645" s="55">
        <v>0</v>
      </c>
      <c r="CH645" s="55">
        <v>0</v>
      </c>
      <c r="CI645" s="55">
        <v>0</v>
      </c>
      <c r="CJ645" s="135">
        <v>0</v>
      </c>
      <c r="CL645" s="55">
        <v>0</v>
      </c>
      <c r="CM645" s="55">
        <v>0</v>
      </c>
      <c r="CN645" s="55">
        <v>0</v>
      </c>
      <c r="CO645" s="55">
        <v>0</v>
      </c>
      <c r="CP645" s="55">
        <v>0</v>
      </c>
      <c r="CQ645" s="135">
        <v>0</v>
      </c>
      <c r="CS645" s="67">
        <v>0</v>
      </c>
      <c r="CT645" s="67">
        <v>0</v>
      </c>
      <c r="CU645" s="67">
        <v>0</v>
      </c>
      <c r="CV645" s="67">
        <v>0</v>
      </c>
      <c r="CW645" s="67">
        <v>0</v>
      </c>
      <c r="CX645" s="135">
        <v>0</v>
      </c>
      <c r="CZ645" s="55">
        <v>0</v>
      </c>
      <c r="DA645" s="55">
        <v>0</v>
      </c>
      <c r="DB645" s="55">
        <v>0</v>
      </c>
      <c r="DC645" s="55">
        <v>0</v>
      </c>
      <c r="DD645" s="55">
        <v>0</v>
      </c>
      <c r="DE645" s="135">
        <v>0</v>
      </c>
      <c r="DG645" s="43" t="b" cm="1">
        <f t="array" aca="1" ref="DG645" ca="1">OR($G645=Forecast_Capex_Input!$BF$8:$BF$10)</f>
        <v>0</v>
      </c>
      <c r="DH645" s="43" cm="1">
        <f t="array" aca="1" ref="DH645" ca="1">IFERROR(INDEX(Forecast_Capex_Input!BG$12:BG$286,$Z645)
*(INDEX(Forecast_Capex_Input!$H$12:$H$286,$Z645)=Repex),0)
*$DG645</f>
        <v>0</v>
      </c>
      <c r="DI645" s="43" cm="1">
        <f t="array" aca="1" ref="DI645" ca="1">IFERROR(INDEX(Forecast_Capex_Input!BH$12:BH$286,$Z645)
*(INDEX(Forecast_Capex_Input!$H$12:$H$286,$Z645)=Repex),0)
*$DG645</f>
        <v>0</v>
      </c>
      <c r="DJ645" s="43" cm="1">
        <f t="array" aca="1" ref="DJ645" ca="1">IFERROR(INDEX(Forecast_Capex_Input!BI$12:BI$286,$Z645)
*(INDEX(Forecast_Capex_Input!$H$12:$H$286,$Z645)=Repex),0)
*$DG645</f>
        <v>0</v>
      </c>
      <c r="DK645" s="43" cm="1">
        <f t="array" aca="1" ref="DK645" ca="1">IFERROR(INDEX(Forecast_Capex_Input!BJ$12:BJ$286,$Z645)
*(INDEX(Forecast_Capex_Input!$H$12:$H$286,$Z645)=Repex),0)
*$DG645</f>
        <v>0</v>
      </c>
      <c r="DL645" s="43" cm="1">
        <f t="array" aca="1" ref="DL645" ca="1">IFERROR(INDEX(Forecast_Capex_Input!BK$12:BK$286,$Z645)
*(INDEX(Forecast_Capex_Input!$H$12:$H$286,$Z645)=Repex),0)
*$DG645</f>
        <v>0</v>
      </c>
      <c r="DM645" s="43" cm="1">
        <f t="array" aca="1" ref="DM645" ca="1">IFERROR(INDEX(Forecast_Capex_Input!BL$12:BL$286,$Z645)
*(INDEX(Forecast_Capex_Input!$H$12:$H$286,$Z645)=Repex),0)
*$DG645</f>
        <v>0</v>
      </c>
      <c r="DO645" s="43" t="b" cm="1">
        <f t="array" aca="1" ref="DO645" ca="1">OR($G645=Forecast_Capex_Input!$BN$8:$BN$9)</f>
        <v>0</v>
      </c>
      <c r="DP645" s="43" cm="1">
        <f t="array" aca="1" ref="DP645" ca="1">IFERROR(INDEX(Forecast_Capex_Input!BO$12:BO$286,$Z645)
*(INDEX(Forecast_Capex_Input!$H$12:$H$286,$Z645)=Repex),0)
*$DO645</f>
        <v>0</v>
      </c>
      <c r="DQ645" s="43" cm="1">
        <f t="array" aca="1" ref="DQ645" ca="1">IFERROR(INDEX(Forecast_Capex_Input!BP$12:BP$286,$Z645)
*(INDEX(Forecast_Capex_Input!$H$12:$H$286,$Z645)=Repex),0)
*$DO645</f>
        <v>0</v>
      </c>
      <c r="DR645" s="43" cm="1">
        <f t="array" aca="1" ref="DR645" ca="1">IFERROR(INDEX(Forecast_Capex_Input!BQ$12:BQ$286,$Z645)
*(INDEX(Forecast_Capex_Input!$H$12:$H$286,$Z645)=Repex),0)
*$DO645</f>
        <v>0</v>
      </c>
      <c r="DS645" s="43" cm="1">
        <f t="array" aca="1" ref="DS645" ca="1">IFERROR(INDEX(Forecast_Capex_Input!BR$12:BR$286,$Z645)
*(INDEX(Forecast_Capex_Input!$H$12:$H$286,$Z645)=Repex),0)
*$DO645</f>
        <v>0</v>
      </c>
      <c r="DT645" s="43" cm="1">
        <f t="array" aca="1" ref="DT645" ca="1">IFERROR(INDEX(Forecast_Capex_Input!BS$12:BS$286,$Z645)
*(INDEX(Forecast_Capex_Input!$H$12:$H$286,$Z645)=Repex),0)
*$DO645</f>
        <v>0</v>
      </c>
      <c r="DV645" s="43" t="b" cm="1">
        <f t="array" aca="1" ref="DV645" ca="1">OR($G645=Forecast_Capex_Input!$BU$8:$BU$10)</f>
        <v>0</v>
      </c>
      <c r="DW645" s="43" cm="1">
        <f t="array" aca="1" ref="DW645" ca="1">IFERROR(INDEX(Forecast_Capex_Input!BV$12:BV$286,$Z645)
*(INDEX(Forecast_Capex_Input!$H$12:$H$286,$Z645)=Repex),0)
*$DV645</f>
        <v>0</v>
      </c>
      <c r="DX645" s="43" cm="1">
        <f t="array" aca="1" ref="DX645" ca="1">IFERROR(INDEX(Forecast_Capex_Input!BW$12:BW$286,$Z645)
*(INDEX(Forecast_Capex_Input!$H$12:$H$286,$Z645)=Repex),0)
*$DV645</f>
        <v>0</v>
      </c>
      <c r="DY645" s="43" cm="1">
        <f t="array" aca="1" ref="DY645" ca="1">IFERROR(INDEX(Forecast_Capex_Input!BX$12:BX$286,$Z645)
*(INDEX(Forecast_Capex_Input!$H$12:$H$286,$Z645)=Repex),0)
*$DV645</f>
        <v>0</v>
      </c>
      <c r="DZ645" s="43" cm="1">
        <f t="array" aca="1" ref="DZ645" ca="1">IFERROR(INDEX(Forecast_Capex_Input!BY$12:BY$286,$Z645)
*(INDEX(Forecast_Capex_Input!$H$12:$H$286,$Z645)=Repex),0)
*$DV645</f>
        <v>0</v>
      </c>
      <c r="EA645" s="43" cm="1">
        <f t="array" aca="1" ref="EA645" ca="1">IFERROR(INDEX(Forecast_Capex_Input!BZ$12:BZ$286,$Z645)
*(INDEX(Forecast_Capex_Input!$H$12:$H$286,$Z645)=Repex),0)
*$DV645</f>
        <v>0</v>
      </c>
      <c r="EB645" s="43" cm="1">
        <f t="array" aca="1" ref="EB645" ca="1">IFERROR(INDEX(Forecast_Capex_Input!CA$12:CA$286,$Z645)
*(INDEX(Forecast_Capex_Input!$H$12:$H$286,$Z645)=Repex),0)
*$DV645</f>
        <v>0</v>
      </c>
      <c r="EC645" s="43" cm="1">
        <f t="array" aca="1" ref="EC645" ca="1">IFERROR(INDEX(Forecast_Capex_Input!CB$12:CB$286,$Z645)
*(INDEX(Forecast_Capex_Input!$H$12:$H$286,$Z645)=Repex),0)
*$DV645</f>
        <v>0</v>
      </c>
      <c r="ED645" s="43" cm="1">
        <f t="array" aca="1" ref="ED645" ca="1">IFERROR(INDEX(Forecast_Capex_Input!CC$12:CC$286,$Z645)
*(INDEX(Forecast_Capex_Input!$H$12:$H$286,$Z645)=Repex),0)
*$DV645</f>
        <v>0</v>
      </c>
      <c r="EF645" s="86" t="str">
        <f t="shared" si="59"/>
        <v>N/A</v>
      </c>
      <c r="EG645" s="28" t="str">
        <f>IFERROR(RANK(EF645,EF$11:EF$1010,0)+COUNTIF(EF$11:EF645,EF645)-1,NA)</f>
        <v>N/A</v>
      </c>
    </row>
    <row r="646" spans="3:137" x14ac:dyDescent="0.2">
      <c r="C646" s="28">
        <f t="shared" si="60"/>
        <v>636</v>
      </c>
      <c r="D646" s="9" t="str" cm="1">
        <f t="array" ref="D646">IFERROR(INDEX(Forecast_Capex_Input!$D$12:$D$286,$Z646),NA)</f>
        <v>N/A</v>
      </c>
      <c r="E646" s="24" t="str" cm="1">
        <f t="array" ref="E646">IF($Z646=NA,NA,INDEX(Forecast_Capex_Input!$E$12:$E$286,$Z646))</f>
        <v>N/A</v>
      </c>
      <c r="F646" s="9" t="str" cm="1">
        <f t="array" aca="1" ref="F646" ca="1">IFERROR(INDEX(General!$E$25:$E$26,$AA646),NA)</f>
        <v>N/A</v>
      </c>
      <c r="G646" s="9" t="str" cm="1">
        <f t="array" aca="1" ref="G646" ca="1">IFERROR(INDEX(Forecast_Capex_Input!$AI$11:$BB$11,$AC646),NA)</f>
        <v>N/A</v>
      </c>
      <c r="H646" s="50" t="str" cm="1">
        <f t="array" aca="1" ref="H646" ca="1">IFERROR(INDEX(Forecast_Capex_Input!$AI$12:$BB$286,$Z646,$AC646),NA)</f>
        <v>N/A</v>
      </c>
      <c r="I646" s="150" t="str" cm="1">
        <f t="array" ref="I646">IFERROR(INDEX(Forecast_Capex_Input!$F$12:$F$286,$Z646),NA)</f>
        <v>N/A</v>
      </c>
      <c r="J646" s="150" t="str" cm="1">
        <f t="array" ref="J646">IFERROR(INDEX(Forecast_Capex_Input!G$12:G$286,$Z646),NA)</f>
        <v>N/A</v>
      </c>
      <c r="K646" s="150" t="str" cm="1">
        <f t="array" ref="K646">IFERROR(INDEX(Forecast_Capex_Input!H$12:H$286,$Z646),NA)</f>
        <v>N/A</v>
      </c>
      <c r="L646" s="150" t="str" cm="1">
        <f t="array" ref="L646">IFERROR(INDEX(Forecast_Capex_Input!I$12:I$286,$Z646),NA)</f>
        <v>N/A</v>
      </c>
      <c r="M646" s="150" t="str" cm="1">
        <f t="array" ref="M646">IFERROR(INDEX(Forecast_Capex_Input!J$12:J$286,$Z646),NA)</f>
        <v>N/A</v>
      </c>
      <c r="N646" s="150" t="str" cm="1">
        <f t="array" ref="N646">IFERROR(INDEX(Forecast_Capex_Input!K$12:K$286,$Z646),NA)</f>
        <v>N/A</v>
      </c>
      <c r="O646" s="150" t="str" cm="1">
        <f t="array" ref="O646">IFERROR(INDEX(Forecast_Capex_Input!L$12:L$286,$Z646),NA)</f>
        <v>N/A</v>
      </c>
      <c r="P646" s="150" t="str" cm="1">
        <f t="array" ref="P646">IFERROR(INDEX(Forecast_Capex_Input!M$12:M$286,$Z646),NA)</f>
        <v>N/A</v>
      </c>
      <c r="Q646" s="24" t="str" cm="1">
        <f t="array" ref="Q646">IFERROR(INDEX(Forecast_Capex_Input!N$12:N$286,$Z646),NA)</f>
        <v>N/A</v>
      </c>
      <c r="R646" s="190" cm="1">
        <f t="array" ref="R646">IFERROR(INDEX(Forecast_Capex_Input!O$12:O$286,$Z646),0)</f>
        <v>0</v>
      </c>
      <c r="S646" s="24" cm="1">
        <f t="array" ref="S646">IFERROR(INDEX(Forecast_Capex_Input!P$12:P$286,$Z646),0)</f>
        <v>0</v>
      </c>
      <c r="T646" s="150" t="str" cm="1">
        <f t="array" aca="1" ref="T646" ca="1">IFERROR(INDEX(General!$K$91:$K$110,$AC646),NA)</f>
        <v>N/A</v>
      </c>
      <c r="U646" s="43" cm="1">
        <f t="array" aca="1" ref="U646" ca="1">IFERROR(
IF($F646=General!$E$25,INDEX(Forecast_Capex_Input!S$12:S$286,$Z646),
INDEX(Forecast_Capex_Input!T$12:T$286,$Z646)),0)</f>
        <v>0</v>
      </c>
      <c r="V646" s="82" t="b">
        <f>IFERROR(INDEX(Overheads!$T$19:$T$26,MATCH($I646,Overheads!$E$19:$E$26,0)),FALSE)</f>
        <v>0</v>
      </c>
      <c r="W646" s="209" cm="1">
        <f t="array" ref="W646">IFERROR(
INDEX(Forecast_Capex_Input!CN$12:CN$286,$Z646),0)</f>
        <v>0</v>
      </c>
      <c r="X646" s="209">
        <f>IFERROR(
MATCH($W646,General!$L$39:$S$39,0),1)</f>
        <v>1</v>
      </c>
      <c r="Z646" s="28" t="str">
        <f>IFERROR(
IF(MATCH($C646,Forecast_Capex_Input!$CI$12:$CI$286,1)+1&gt;MAX(Forecast_Capex_Input!$C$12:$C$286),NA,
MATCH($C646,Forecast_Capex_Input!$CI$12:$CI$286,1)+1),1)</f>
        <v>N/A</v>
      </c>
      <c r="AA646" s="28" t="str" cm="1">
        <f t="array" aca="1" ref="AA646" ca="1">IFERROR(
IF(Z645&lt;&gt;Z646,1,
IF(COUNTIF(OFFSET(AA645,0,0,-INDEX(Forecast_Capex_Input!$CG$12:$CG$286,$Z646)),AA645)=INDEX(Forecast_Capex_Input!$CG$12:$CG$286,$Z646),AA645+1,AA645)),NA)</f>
        <v>N/A</v>
      </c>
      <c r="AB646" s="28" t="str" cm="1">
        <f t="array" ref="AB646">IFERROR($C646-IF($Z646=1,1,INDEX(Forecast_Capex_Input!$CI$12:$CI$286,$Z646-1))+1,NA)</f>
        <v>N/A</v>
      </c>
      <c r="AC646" s="28" t="str" cm="1">
        <f t="array" aca="1" ref="AC646" ca="1">IFERROR(IF(AA646=1,
INDEX(Forecast_Capex_Input!$AI$10:$BB$10,SMALL(IF(INDEX(Forecast_Capex_Input!$AI$12:$BB$286,$Z646,0)&gt;0,COLUMN(Forecast_Capex_Input!$AI$10:$BB$10)-COLUMN(Forecast_Capex_Input!$AI$12)+1),ROWS(OFFSET(AC645,0,0,-$AB646)))),
OFFSET(AC645,-INDEX(Forecast_Capex_Input!$CG$12:$CG$286,$Z646)+1,0)),NA)</f>
        <v>N/A</v>
      </c>
      <c r="AD646" s="28" t="str">
        <f t="shared" ca="1" si="57"/>
        <v>N/A</v>
      </c>
      <c r="AE646" s="82" t="b">
        <f t="shared" si="61"/>
        <v>0</v>
      </c>
      <c r="AF646" s="78" t="b">
        <v>0</v>
      </c>
      <c r="AG646" s="82" t="b">
        <f t="shared" si="58"/>
        <v>1</v>
      </c>
      <c r="AI646" s="55">
        <v>0</v>
      </c>
      <c r="AJ646" s="55">
        <v>0</v>
      </c>
      <c r="AK646" s="55">
        <v>0</v>
      </c>
      <c r="AL646" s="55">
        <v>0</v>
      </c>
      <c r="AM646" s="55">
        <v>0</v>
      </c>
      <c r="AN646" s="135">
        <v>0</v>
      </c>
      <c r="AP646" s="55">
        <v>0</v>
      </c>
      <c r="AQ646" s="55">
        <v>0</v>
      </c>
      <c r="AR646" s="55">
        <v>0</v>
      </c>
      <c r="AS646" s="55">
        <v>0</v>
      </c>
      <c r="AT646" s="55">
        <v>0</v>
      </c>
      <c r="AU646" s="135">
        <v>0</v>
      </c>
      <c r="AW646" s="55">
        <v>0</v>
      </c>
      <c r="AX646" s="55">
        <v>0</v>
      </c>
      <c r="AY646" s="55">
        <v>0</v>
      </c>
      <c r="AZ646" s="55">
        <v>0</v>
      </c>
      <c r="BA646" s="55">
        <v>0</v>
      </c>
      <c r="BB646" s="135">
        <v>0</v>
      </c>
      <c r="BD646" s="55">
        <v>0</v>
      </c>
      <c r="BE646" s="55">
        <v>0</v>
      </c>
      <c r="BF646" s="55">
        <v>0</v>
      </c>
      <c r="BG646" s="55">
        <v>0</v>
      </c>
      <c r="BH646" s="55">
        <v>0</v>
      </c>
      <c r="BI646" s="135">
        <v>0</v>
      </c>
      <c r="BK646" s="55">
        <v>0</v>
      </c>
      <c r="BL646" s="55">
        <v>0</v>
      </c>
      <c r="BM646" s="55">
        <v>0</v>
      </c>
      <c r="BN646" s="55">
        <v>0</v>
      </c>
      <c r="BO646" s="55">
        <v>0</v>
      </c>
      <c r="BP646" s="135">
        <v>0</v>
      </c>
      <c r="BR646" s="147">
        <v>0</v>
      </c>
      <c r="BS646" s="147">
        <v>0</v>
      </c>
      <c r="BT646" s="147">
        <v>0</v>
      </c>
      <c r="BU646" s="147">
        <v>0</v>
      </c>
      <c r="BV646" s="147">
        <v>0</v>
      </c>
      <c r="BX646" s="55">
        <v>0</v>
      </c>
      <c r="BY646" s="55">
        <v>0</v>
      </c>
      <c r="BZ646" s="55">
        <v>0</v>
      </c>
      <c r="CA646" s="55">
        <v>0</v>
      </c>
      <c r="CB646" s="55">
        <v>0</v>
      </c>
      <c r="CC646" s="135">
        <v>0</v>
      </c>
      <c r="CE646" s="55">
        <v>0</v>
      </c>
      <c r="CF646" s="55">
        <v>0</v>
      </c>
      <c r="CG646" s="55">
        <v>0</v>
      </c>
      <c r="CH646" s="55">
        <v>0</v>
      </c>
      <c r="CI646" s="55">
        <v>0</v>
      </c>
      <c r="CJ646" s="135">
        <v>0</v>
      </c>
      <c r="CL646" s="55">
        <v>0</v>
      </c>
      <c r="CM646" s="55">
        <v>0</v>
      </c>
      <c r="CN646" s="55">
        <v>0</v>
      </c>
      <c r="CO646" s="55">
        <v>0</v>
      </c>
      <c r="CP646" s="55">
        <v>0</v>
      </c>
      <c r="CQ646" s="135">
        <v>0</v>
      </c>
      <c r="CS646" s="67">
        <v>0</v>
      </c>
      <c r="CT646" s="67">
        <v>0</v>
      </c>
      <c r="CU646" s="67">
        <v>0</v>
      </c>
      <c r="CV646" s="67">
        <v>0</v>
      </c>
      <c r="CW646" s="67">
        <v>0</v>
      </c>
      <c r="CX646" s="135">
        <v>0</v>
      </c>
      <c r="CZ646" s="55">
        <v>0</v>
      </c>
      <c r="DA646" s="55">
        <v>0</v>
      </c>
      <c r="DB646" s="55">
        <v>0</v>
      </c>
      <c r="DC646" s="55">
        <v>0</v>
      </c>
      <c r="DD646" s="55">
        <v>0</v>
      </c>
      <c r="DE646" s="135">
        <v>0</v>
      </c>
      <c r="DG646" s="43" t="b" cm="1">
        <f t="array" aca="1" ref="DG646" ca="1">OR($G646=Forecast_Capex_Input!$BF$8:$BF$10)</f>
        <v>0</v>
      </c>
      <c r="DH646" s="43" cm="1">
        <f t="array" aca="1" ref="DH646" ca="1">IFERROR(INDEX(Forecast_Capex_Input!BG$12:BG$286,$Z646)
*(INDEX(Forecast_Capex_Input!$H$12:$H$286,$Z646)=Repex),0)
*$DG646</f>
        <v>0</v>
      </c>
      <c r="DI646" s="43" cm="1">
        <f t="array" aca="1" ref="DI646" ca="1">IFERROR(INDEX(Forecast_Capex_Input!BH$12:BH$286,$Z646)
*(INDEX(Forecast_Capex_Input!$H$12:$H$286,$Z646)=Repex),0)
*$DG646</f>
        <v>0</v>
      </c>
      <c r="DJ646" s="43" cm="1">
        <f t="array" aca="1" ref="DJ646" ca="1">IFERROR(INDEX(Forecast_Capex_Input!BI$12:BI$286,$Z646)
*(INDEX(Forecast_Capex_Input!$H$12:$H$286,$Z646)=Repex),0)
*$DG646</f>
        <v>0</v>
      </c>
      <c r="DK646" s="43" cm="1">
        <f t="array" aca="1" ref="DK646" ca="1">IFERROR(INDEX(Forecast_Capex_Input!BJ$12:BJ$286,$Z646)
*(INDEX(Forecast_Capex_Input!$H$12:$H$286,$Z646)=Repex),0)
*$DG646</f>
        <v>0</v>
      </c>
      <c r="DL646" s="43" cm="1">
        <f t="array" aca="1" ref="DL646" ca="1">IFERROR(INDEX(Forecast_Capex_Input!BK$12:BK$286,$Z646)
*(INDEX(Forecast_Capex_Input!$H$12:$H$286,$Z646)=Repex),0)
*$DG646</f>
        <v>0</v>
      </c>
      <c r="DM646" s="43" cm="1">
        <f t="array" aca="1" ref="DM646" ca="1">IFERROR(INDEX(Forecast_Capex_Input!BL$12:BL$286,$Z646)
*(INDEX(Forecast_Capex_Input!$H$12:$H$286,$Z646)=Repex),0)
*$DG646</f>
        <v>0</v>
      </c>
      <c r="DO646" s="43" t="b" cm="1">
        <f t="array" aca="1" ref="DO646" ca="1">OR($G646=Forecast_Capex_Input!$BN$8:$BN$9)</f>
        <v>0</v>
      </c>
      <c r="DP646" s="43" cm="1">
        <f t="array" aca="1" ref="DP646" ca="1">IFERROR(INDEX(Forecast_Capex_Input!BO$12:BO$286,$Z646)
*(INDEX(Forecast_Capex_Input!$H$12:$H$286,$Z646)=Repex),0)
*$DO646</f>
        <v>0</v>
      </c>
      <c r="DQ646" s="43" cm="1">
        <f t="array" aca="1" ref="DQ646" ca="1">IFERROR(INDEX(Forecast_Capex_Input!BP$12:BP$286,$Z646)
*(INDEX(Forecast_Capex_Input!$H$12:$H$286,$Z646)=Repex),0)
*$DO646</f>
        <v>0</v>
      </c>
      <c r="DR646" s="43" cm="1">
        <f t="array" aca="1" ref="DR646" ca="1">IFERROR(INDEX(Forecast_Capex_Input!BQ$12:BQ$286,$Z646)
*(INDEX(Forecast_Capex_Input!$H$12:$H$286,$Z646)=Repex),0)
*$DO646</f>
        <v>0</v>
      </c>
      <c r="DS646" s="43" cm="1">
        <f t="array" aca="1" ref="DS646" ca="1">IFERROR(INDEX(Forecast_Capex_Input!BR$12:BR$286,$Z646)
*(INDEX(Forecast_Capex_Input!$H$12:$H$286,$Z646)=Repex),0)
*$DO646</f>
        <v>0</v>
      </c>
      <c r="DT646" s="43" cm="1">
        <f t="array" aca="1" ref="DT646" ca="1">IFERROR(INDEX(Forecast_Capex_Input!BS$12:BS$286,$Z646)
*(INDEX(Forecast_Capex_Input!$H$12:$H$286,$Z646)=Repex),0)
*$DO646</f>
        <v>0</v>
      </c>
      <c r="DV646" s="43" t="b" cm="1">
        <f t="array" aca="1" ref="DV646" ca="1">OR($G646=Forecast_Capex_Input!$BU$8:$BU$10)</f>
        <v>0</v>
      </c>
      <c r="DW646" s="43" cm="1">
        <f t="array" aca="1" ref="DW646" ca="1">IFERROR(INDEX(Forecast_Capex_Input!BV$12:BV$286,$Z646)
*(INDEX(Forecast_Capex_Input!$H$12:$H$286,$Z646)=Repex),0)
*$DV646</f>
        <v>0</v>
      </c>
      <c r="DX646" s="43" cm="1">
        <f t="array" aca="1" ref="DX646" ca="1">IFERROR(INDEX(Forecast_Capex_Input!BW$12:BW$286,$Z646)
*(INDEX(Forecast_Capex_Input!$H$12:$H$286,$Z646)=Repex),0)
*$DV646</f>
        <v>0</v>
      </c>
      <c r="DY646" s="43" cm="1">
        <f t="array" aca="1" ref="DY646" ca="1">IFERROR(INDEX(Forecast_Capex_Input!BX$12:BX$286,$Z646)
*(INDEX(Forecast_Capex_Input!$H$12:$H$286,$Z646)=Repex),0)
*$DV646</f>
        <v>0</v>
      </c>
      <c r="DZ646" s="43" cm="1">
        <f t="array" aca="1" ref="DZ646" ca="1">IFERROR(INDEX(Forecast_Capex_Input!BY$12:BY$286,$Z646)
*(INDEX(Forecast_Capex_Input!$H$12:$H$286,$Z646)=Repex),0)
*$DV646</f>
        <v>0</v>
      </c>
      <c r="EA646" s="43" cm="1">
        <f t="array" aca="1" ref="EA646" ca="1">IFERROR(INDEX(Forecast_Capex_Input!BZ$12:BZ$286,$Z646)
*(INDEX(Forecast_Capex_Input!$H$12:$H$286,$Z646)=Repex),0)
*$DV646</f>
        <v>0</v>
      </c>
      <c r="EB646" s="43" cm="1">
        <f t="array" aca="1" ref="EB646" ca="1">IFERROR(INDEX(Forecast_Capex_Input!CA$12:CA$286,$Z646)
*(INDEX(Forecast_Capex_Input!$H$12:$H$286,$Z646)=Repex),0)
*$DV646</f>
        <v>0</v>
      </c>
      <c r="EC646" s="43" cm="1">
        <f t="array" aca="1" ref="EC646" ca="1">IFERROR(INDEX(Forecast_Capex_Input!CB$12:CB$286,$Z646)
*(INDEX(Forecast_Capex_Input!$H$12:$H$286,$Z646)=Repex),0)
*$DV646</f>
        <v>0</v>
      </c>
      <c r="ED646" s="43" cm="1">
        <f t="array" aca="1" ref="ED646" ca="1">IFERROR(INDEX(Forecast_Capex_Input!CC$12:CC$286,$Z646)
*(INDEX(Forecast_Capex_Input!$H$12:$H$286,$Z646)=Repex),0)
*$DV646</f>
        <v>0</v>
      </c>
      <c r="EF646" s="86" t="str">
        <f t="shared" si="59"/>
        <v>N/A</v>
      </c>
      <c r="EG646" s="28" t="str">
        <f>IFERROR(RANK(EF646,EF$11:EF$1010,0)+COUNTIF(EF$11:EF646,EF646)-1,NA)</f>
        <v>N/A</v>
      </c>
    </row>
    <row r="647" spans="3:137" x14ac:dyDescent="0.2">
      <c r="C647" s="28">
        <f t="shared" si="60"/>
        <v>637</v>
      </c>
      <c r="D647" s="9" t="str" cm="1">
        <f t="array" ref="D647">IFERROR(INDEX(Forecast_Capex_Input!$D$12:$D$286,$Z647),NA)</f>
        <v>N/A</v>
      </c>
      <c r="E647" s="24" t="str" cm="1">
        <f t="array" ref="E647">IF($Z647=NA,NA,INDEX(Forecast_Capex_Input!$E$12:$E$286,$Z647))</f>
        <v>N/A</v>
      </c>
      <c r="F647" s="9" t="str" cm="1">
        <f t="array" aca="1" ref="F647" ca="1">IFERROR(INDEX(General!$E$25:$E$26,$AA647),NA)</f>
        <v>N/A</v>
      </c>
      <c r="G647" s="9" t="str" cm="1">
        <f t="array" aca="1" ref="G647" ca="1">IFERROR(INDEX(Forecast_Capex_Input!$AI$11:$BB$11,$AC647),NA)</f>
        <v>N/A</v>
      </c>
      <c r="H647" s="50" t="str" cm="1">
        <f t="array" aca="1" ref="H647" ca="1">IFERROR(INDEX(Forecast_Capex_Input!$AI$12:$BB$286,$Z647,$AC647),NA)</f>
        <v>N/A</v>
      </c>
      <c r="I647" s="150" t="str" cm="1">
        <f t="array" ref="I647">IFERROR(INDEX(Forecast_Capex_Input!$F$12:$F$286,$Z647),NA)</f>
        <v>N/A</v>
      </c>
      <c r="J647" s="150" t="str" cm="1">
        <f t="array" ref="J647">IFERROR(INDEX(Forecast_Capex_Input!G$12:G$286,$Z647),NA)</f>
        <v>N/A</v>
      </c>
      <c r="K647" s="150" t="str" cm="1">
        <f t="array" ref="K647">IFERROR(INDEX(Forecast_Capex_Input!H$12:H$286,$Z647),NA)</f>
        <v>N/A</v>
      </c>
      <c r="L647" s="150" t="str" cm="1">
        <f t="array" ref="L647">IFERROR(INDEX(Forecast_Capex_Input!I$12:I$286,$Z647),NA)</f>
        <v>N/A</v>
      </c>
      <c r="M647" s="150" t="str" cm="1">
        <f t="array" ref="M647">IFERROR(INDEX(Forecast_Capex_Input!J$12:J$286,$Z647),NA)</f>
        <v>N/A</v>
      </c>
      <c r="N647" s="150" t="str" cm="1">
        <f t="array" ref="N647">IFERROR(INDEX(Forecast_Capex_Input!K$12:K$286,$Z647),NA)</f>
        <v>N/A</v>
      </c>
      <c r="O647" s="150" t="str" cm="1">
        <f t="array" ref="O647">IFERROR(INDEX(Forecast_Capex_Input!L$12:L$286,$Z647),NA)</f>
        <v>N/A</v>
      </c>
      <c r="P647" s="150" t="str" cm="1">
        <f t="array" ref="P647">IFERROR(INDEX(Forecast_Capex_Input!M$12:M$286,$Z647),NA)</f>
        <v>N/A</v>
      </c>
      <c r="Q647" s="24" t="str" cm="1">
        <f t="array" ref="Q647">IFERROR(INDEX(Forecast_Capex_Input!N$12:N$286,$Z647),NA)</f>
        <v>N/A</v>
      </c>
      <c r="R647" s="190" cm="1">
        <f t="array" ref="R647">IFERROR(INDEX(Forecast_Capex_Input!O$12:O$286,$Z647),0)</f>
        <v>0</v>
      </c>
      <c r="S647" s="24" cm="1">
        <f t="array" ref="S647">IFERROR(INDEX(Forecast_Capex_Input!P$12:P$286,$Z647),0)</f>
        <v>0</v>
      </c>
      <c r="T647" s="150" t="str" cm="1">
        <f t="array" aca="1" ref="T647" ca="1">IFERROR(INDEX(General!$K$91:$K$110,$AC647),NA)</f>
        <v>N/A</v>
      </c>
      <c r="U647" s="43" cm="1">
        <f t="array" aca="1" ref="U647" ca="1">IFERROR(
IF($F647=General!$E$25,INDEX(Forecast_Capex_Input!S$12:S$286,$Z647),
INDEX(Forecast_Capex_Input!T$12:T$286,$Z647)),0)</f>
        <v>0</v>
      </c>
      <c r="V647" s="82" t="b">
        <f>IFERROR(INDEX(Overheads!$T$19:$T$26,MATCH($I647,Overheads!$E$19:$E$26,0)),FALSE)</f>
        <v>0</v>
      </c>
      <c r="W647" s="209" cm="1">
        <f t="array" ref="W647">IFERROR(
INDEX(Forecast_Capex_Input!CN$12:CN$286,$Z647),0)</f>
        <v>0</v>
      </c>
      <c r="X647" s="209">
        <f>IFERROR(
MATCH($W647,General!$L$39:$S$39,0),1)</f>
        <v>1</v>
      </c>
      <c r="Z647" s="28" t="str">
        <f>IFERROR(
IF(MATCH($C647,Forecast_Capex_Input!$CI$12:$CI$286,1)+1&gt;MAX(Forecast_Capex_Input!$C$12:$C$286),NA,
MATCH($C647,Forecast_Capex_Input!$CI$12:$CI$286,1)+1),1)</f>
        <v>N/A</v>
      </c>
      <c r="AA647" s="28" t="str" cm="1">
        <f t="array" aca="1" ref="AA647" ca="1">IFERROR(
IF(Z646&lt;&gt;Z647,1,
IF(COUNTIF(OFFSET(AA646,0,0,-INDEX(Forecast_Capex_Input!$CG$12:$CG$286,$Z647)),AA646)=INDEX(Forecast_Capex_Input!$CG$12:$CG$286,$Z647),AA646+1,AA646)),NA)</f>
        <v>N/A</v>
      </c>
      <c r="AB647" s="28" t="str" cm="1">
        <f t="array" ref="AB647">IFERROR($C647-IF($Z647=1,1,INDEX(Forecast_Capex_Input!$CI$12:$CI$286,$Z647-1))+1,NA)</f>
        <v>N/A</v>
      </c>
      <c r="AC647" s="28" t="str" cm="1">
        <f t="array" aca="1" ref="AC647" ca="1">IFERROR(IF(AA647=1,
INDEX(Forecast_Capex_Input!$AI$10:$BB$10,SMALL(IF(INDEX(Forecast_Capex_Input!$AI$12:$BB$286,$Z647,0)&gt;0,COLUMN(Forecast_Capex_Input!$AI$10:$BB$10)-COLUMN(Forecast_Capex_Input!$AI$12)+1),ROWS(OFFSET(AC646,0,0,-$AB647)))),
OFFSET(AC646,-INDEX(Forecast_Capex_Input!$CG$12:$CG$286,$Z647)+1,0)),NA)</f>
        <v>N/A</v>
      </c>
      <c r="AD647" s="28" t="str">
        <f t="shared" ca="1" si="57"/>
        <v>N/A</v>
      </c>
      <c r="AE647" s="82" t="b">
        <f t="shared" si="61"/>
        <v>0</v>
      </c>
      <c r="AF647" s="78" t="b">
        <v>0</v>
      </c>
      <c r="AG647" s="82" t="b">
        <f t="shared" si="58"/>
        <v>1</v>
      </c>
      <c r="AI647" s="55">
        <v>0</v>
      </c>
      <c r="AJ647" s="55">
        <v>0</v>
      </c>
      <c r="AK647" s="55">
        <v>0</v>
      </c>
      <c r="AL647" s="55">
        <v>0</v>
      </c>
      <c r="AM647" s="55">
        <v>0</v>
      </c>
      <c r="AN647" s="135">
        <v>0</v>
      </c>
      <c r="AP647" s="55">
        <v>0</v>
      </c>
      <c r="AQ647" s="55">
        <v>0</v>
      </c>
      <c r="AR647" s="55">
        <v>0</v>
      </c>
      <c r="AS647" s="55">
        <v>0</v>
      </c>
      <c r="AT647" s="55">
        <v>0</v>
      </c>
      <c r="AU647" s="135">
        <v>0</v>
      </c>
      <c r="AW647" s="55">
        <v>0</v>
      </c>
      <c r="AX647" s="55">
        <v>0</v>
      </c>
      <c r="AY647" s="55">
        <v>0</v>
      </c>
      <c r="AZ647" s="55">
        <v>0</v>
      </c>
      <c r="BA647" s="55">
        <v>0</v>
      </c>
      <c r="BB647" s="135">
        <v>0</v>
      </c>
      <c r="BD647" s="55">
        <v>0</v>
      </c>
      <c r="BE647" s="55">
        <v>0</v>
      </c>
      <c r="BF647" s="55">
        <v>0</v>
      </c>
      <c r="BG647" s="55">
        <v>0</v>
      </c>
      <c r="BH647" s="55">
        <v>0</v>
      </c>
      <c r="BI647" s="135">
        <v>0</v>
      </c>
      <c r="BK647" s="55">
        <v>0</v>
      </c>
      <c r="BL647" s="55">
        <v>0</v>
      </c>
      <c r="BM647" s="55">
        <v>0</v>
      </c>
      <c r="BN647" s="55">
        <v>0</v>
      </c>
      <c r="BO647" s="55">
        <v>0</v>
      </c>
      <c r="BP647" s="135">
        <v>0</v>
      </c>
      <c r="BR647" s="147">
        <v>0</v>
      </c>
      <c r="BS647" s="147">
        <v>0</v>
      </c>
      <c r="BT647" s="147">
        <v>0</v>
      </c>
      <c r="BU647" s="147">
        <v>0</v>
      </c>
      <c r="BV647" s="147">
        <v>0</v>
      </c>
      <c r="BX647" s="55">
        <v>0</v>
      </c>
      <c r="BY647" s="55">
        <v>0</v>
      </c>
      <c r="BZ647" s="55">
        <v>0</v>
      </c>
      <c r="CA647" s="55">
        <v>0</v>
      </c>
      <c r="CB647" s="55">
        <v>0</v>
      </c>
      <c r="CC647" s="135">
        <v>0</v>
      </c>
      <c r="CE647" s="55">
        <v>0</v>
      </c>
      <c r="CF647" s="55">
        <v>0</v>
      </c>
      <c r="CG647" s="55">
        <v>0</v>
      </c>
      <c r="CH647" s="55">
        <v>0</v>
      </c>
      <c r="CI647" s="55">
        <v>0</v>
      </c>
      <c r="CJ647" s="135">
        <v>0</v>
      </c>
      <c r="CL647" s="55">
        <v>0</v>
      </c>
      <c r="CM647" s="55">
        <v>0</v>
      </c>
      <c r="CN647" s="55">
        <v>0</v>
      </c>
      <c r="CO647" s="55">
        <v>0</v>
      </c>
      <c r="CP647" s="55">
        <v>0</v>
      </c>
      <c r="CQ647" s="135">
        <v>0</v>
      </c>
      <c r="CS647" s="67">
        <v>0</v>
      </c>
      <c r="CT647" s="67">
        <v>0</v>
      </c>
      <c r="CU647" s="67">
        <v>0</v>
      </c>
      <c r="CV647" s="67">
        <v>0</v>
      </c>
      <c r="CW647" s="67">
        <v>0</v>
      </c>
      <c r="CX647" s="135">
        <v>0</v>
      </c>
      <c r="CZ647" s="55">
        <v>0</v>
      </c>
      <c r="DA647" s="55">
        <v>0</v>
      </c>
      <c r="DB647" s="55">
        <v>0</v>
      </c>
      <c r="DC647" s="55">
        <v>0</v>
      </c>
      <c r="DD647" s="55">
        <v>0</v>
      </c>
      <c r="DE647" s="135">
        <v>0</v>
      </c>
      <c r="DG647" s="43" t="b" cm="1">
        <f t="array" aca="1" ref="DG647" ca="1">OR($G647=Forecast_Capex_Input!$BF$8:$BF$10)</f>
        <v>0</v>
      </c>
      <c r="DH647" s="43" cm="1">
        <f t="array" aca="1" ref="DH647" ca="1">IFERROR(INDEX(Forecast_Capex_Input!BG$12:BG$286,$Z647)
*(INDEX(Forecast_Capex_Input!$H$12:$H$286,$Z647)=Repex),0)
*$DG647</f>
        <v>0</v>
      </c>
      <c r="DI647" s="43" cm="1">
        <f t="array" aca="1" ref="DI647" ca="1">IFERROR(INDEX(Forecast_Capex_Input!BH$12:BH$286,$Z647)
*(INDEX(Forecast_Capex_Input!$H$12:$H$286,$Z647)=Repex),0)
*$DG647</f>
        <v>0</v>
      </c>
      <c r="DJ647" s="43" cm="1">
        <f t="array" aca="1" ref="DJ647" ca="1">IFERROR(INDEX(Forecast_Capex_Input!BI$12:BI$286,$Z647)
*(INDEX(Forecast_Capex_Input!$H$12:$H$286,$Z647)=Repex),0)
*$DG647</f>
        <v>0</v>
      </c>
      <c r="DK647" s="43" cm="1">
        <f t="array" aca="1" ref="DK647" ca="1">IFERROR(INDEX(Forecast_Capex_Input!BJ$12:BJ$286,$Z647)
*(INDEX(Forecast_Capex_Input!$H$12:$H$286,$Z647)=Repex),0)
*$DG647</f>
        <v>0</v>
      </c>
      <c r="DL647" s="43" cm="1">
        <f t="array" aca="1" ref="DL647" ca="1">IFERROR(INDEX(Forecast_Capex_Input!BK$12:BK$286,$Z647)
*(INDEX(Forecast_Capex_Input!$H$12:$H$286,$Z647)=Repex),0)
*$DG647</f>
        <v>0</v>
      </c>
      <c r="DM647" s="43" cm="1">
        <f t="array" aca="1" ref="DM647" ca="1">IFERROR(INDEX(Forecast_Capex_Input!BL$12:BL$286,$Z647)
*(INDEX(Forecast_Capex_Input!$H$12:$H$286,$Z647)=Repex),0)
*$DG647</f>
        <v>0</v>
      </c>
      <c r="DO647" s="43" t="b" cm="1">
        <f t="array" aca="1" ref="DO647" ca="1">OR($G647=Forecast_Capex_Input!$BN$8:$BN$9)</f>
        <v>0</v>
      </c>
      <c r="DP647" s="43" cm="1">
        <f t="array" aca="1" ref="DP647" ca="1">IFERROR(INDEX(Forecast_Capex_Input!BO$12:BO$286,$Z647)
*(INDEX(Forecast_Capex_Input!$H$12:$H$286,$Z647)=Repex),0)
*$DO647</f>
        <v>0</v>
      </c>
      <c r="DQ647" s="43" cm="1">
        <f t="array" aca="1" ref="DQ647" ca="1">IFERROR(INDEX(Forecast_Capex_Input!BP$12:BP$286,$Z647)
*(INDEX(Forecast_Capex_Input!$H$12:$H$286,$Z647)=Repex),0)
*$DO647</f>
        <v>0</v>
      </c>
      <c r="DR647" s="43" cm="1">
        <f t="array" aca="1" ref="DR647" ca="1">IFERROR(INDEX(Forecast_Capex_Input!BQ$12:BQ$286,$Z647)
*(INDEX(Forecast_Capex_Input!$H$12:$H$286,$Z647)=Repex),0)
*$DO647</f>
        <v>0</v>
      </c>
      <c r="DS647" s="43" cm="1">
        <f t="array" aca="1" ref="DS647" ca="1">IFERROR(INDEX(Forecast_Capex_Input!BR$12:BR$286,$Z647)
*(INDEX(Forecast_Capex_Input!$H$12:$H$286,$Z647)=Repex),0)
*$DO647</f>
        <v>0</v>
      </c>
      <c r="DT647" s="43" cm="1">
        <f t="array" aca="1" ref="DT647" ca="1">IFERROR(INDEX(Forecast_Capex_Input!BS$12:BS$286,$Z647)
*(INDEX(Forecast_Capex_Input!$H$12:$H$286,$Z647)=Repex),0)
*$DO647</f>
        <v>0</v>
      </c>
      <c r="DV647" s="43" t="b" cm="1">
        <f t="array" aca="1" ref="DV647" ca="1">OR($G647=Forecast_Capex_Input!$BU$8:$BU$10)</f>
        <v>0</v>
      </c>
      <c r="DW647" s="43" cm="1">
        <f t="array" aca="1" ref="DW647" ca="1">IFERROR(INDEX(Forecast_Capex_Input!BV$12:BV$286,$Z647)
*(INDEX(Forecast_Capex_Input!$H$12:$H$286,$Z647)=Repex),0)
*$DV647</f>
        <v>0</v>
      </c>
      <c r="DX647" s="43" cm="1">
        <f t="array" aca="1" ref="DX647" ca="1">IFERROR(INDEX(Forecast_Capex_Input!BW$12:BW$286,$Z647)
*(INDEX(Forecast_Capex_Input!$H$12:$H$286,$Z647)=Repex),0)
*$DV647</f>
        <v>0</v>
      </c>
      <c r="DY647" s="43" cm="1">
        <f t="array" aca="1" ref="DY647" ca="1">IFERROR(INDEX(Forecast_Capex_Input!BX$12:BX$286,$Z647)
*(INDEX(Forecast_Capex_Input!$H$12:$H$286,$Z647)=Repex),0)
*$DV647</f>
        <v>0</v>
      </c>
      <c r="DZ647" s="43" cm="1">
        <f t="array" aca="1" ref="DZ647" ca="1">IFERROR(INDEX(Forecast_Capex_Input!BY$12:BY$286,$Z647)
*(INDEX(Forecast_Capex_Input!$H$12:$H$286,$Z647)=Repex),0)
*$DV647</f>
        <v>0</v>
      </c>
      <c r="EA647" s="43" cm="1">
        <f t="array" aca="1" ref="EA647" ca="1">IFERROR(INDEX(Forecast_Capex_Input!BZ$12:BZ$286,$Z647)
*(INDEX(Forecast_Capex_Input!$H$12:$H$286,$Z647)=Repex),0)
*$DV647</f>
        <v>0</v>
      </c>
      <c r="EB647" s="43" cm="1">
        <f t="array" aca="1" ref="EB647" ca="1">IFERROR(INDEX(Forecast_Capex_Input!CA$12:CA$286,$Z647)
*(INDEX(Forecast_Capex_Input!$H$12:$H$286,$Z647)=Repex),0)
*$DV647</f>
        <v>0</v>
      </c>
      <c r="EC647" s="43" cm="1">
        <f t="array" aca="1" ref="EC647" ca="1">IFERROR(INDEX(Forecast_Capex_Input!CB$12:CB$286,$Z647)
*(INDEX(Forecast_Capex_Input!$H$12:$H$286,$Z647)=Repex),0)
*$DV647</f>
        <v>0</v>
      </c>
      <c r="ED647" s="43" cm="1">
        <f t="array" aca="1" ref="ED647" ca="1">IFERROR(INDEX(Forecast_Capex_Input!CC$12:CC$286,$Z647)
*(INDEX(Forecast_Capex_Input!$H$12:$H$286,$Z647)=Repex),0)
*$DV647</f>
        <v>0</v>
      </c>
      <c r="EF647" s="86" t="str">
        <f t="shared" si="59"/>
        <v>N/A</v>
      </c>
      <c r="EG647" s="28" t="str">
        <f>IFERROR(RANK(EF647,EF$11:EF$1010,0)+COUNTIF(EF$11:EF647,EF647)-1,NA)</f>
        <v>N/A</v>
      </c>
    </row>
    <row r="648" spans="3:137" x14ac:dyDescent="0.2">
      <c r="C648" s="28">
        <f t="shared" si="60"/>
        <v>638</v>
      </c>
      <c r="D648" s="9" t="str" cm="1">
        <f t="array" ref="D648">IFERROR(INDEX(Forecast_Capex_Input!$D$12:$D$286,$Z648),NA)</f>
        <v>N/A</v>
      </c>
      <c r="E648" s="24" t="str" cm="1">
        <f t="array" ref="E648">IF($Z648=NA,NA,INDEX(Forecast_Capex_Input!$E$12:$E$286,$Z648))</f>
        <v>N/A</v>
      </c>
      <c r="F648" s="9" t="str" cm="1">
        <f t="array" aca="1" ref="F648" ca="1">IFERROR(INDEX(General!$E$25:$E$26,$AA648),NA)</f>
        <v>N/A</v>
      </c>
      <c r="G648" s="9" t="str" cm="1">
        <f t="array" aca="1" ref="G648" ca="1">IFERROR(INDEX(Forecast_Capex_Input!$AI$11:$BB$11,$AC648),NA)</f>
        <v>N/A</v>
      </c>
      <c r="H648" s="50" t="str" cm="1">
        <f t="array" aca="1" ref="H648" ca="1">IFERROR(INDEX(Forecast_Capex_Input!$AI$12:$BB$286,$Z648,$AC648),NA)</f>
        <v>N/A</v>
      </c>
      <c r="I648" s="150" t="str" cm="1">
        <f t="array" ref="I648">IFERROR(INDEX(Forecast_Capex_Input!$F$12:$F$286,$Z648),NA)</f>
        <v>N/A</v>
      </c>
      <c r="J648" s="150" t="str" cm="1">
        <f t="array" ref="J648">IFERROR(INDEX(Forecast_Capex_Input!G$12:G$286,$Z648),NA)</f>
        <v>N/A</v>
      </c>
      <c r="K648" s="150" t="str" cm="1">
        <f t="array" ref="K648">IFERROR(INDEX(Forecast_Capex_Input!H$12:H$286,$Z648),NA)</f>
        <v>N/A</v>
      </c>
      <c r="L648" s="150" t="str" cm="1">
        <f t="array" ref="L648">IFERROR(INDEX(Forecast_Capex_Input!I$12:I$286,$Z648),NA)</f>
        <v>N/A</v>
      </c>
      <c r="M648" s="150" t="str" cm="1">
        <f t="array" ref="M648">IFERROR(INDEX(Forecast_Capex_Input!J$12:J$286,$Z648),NA)</f>
        <v>N/A</v>
      </c>
      <c r="N648" s="150" t="str" cm="1">
        <f t="array" ref="N648">IFERROR(INDEX(Forecast_Capex_Input!K$12:K$286,$Z648),NA)</f>
        <v>N/A</v>
      </c>
      <c r="O648" s="150" t="str" cm="1">
        <f t="array" ref="O648">IFERROR(INDEX(Forecast_Capex_Input!L$12:L$286,$Z648),NA)</f>
        <v>N/A</v>
      </c>
      <c r="P648" s="150" t="str" cm="1">
        <f t="array" ref="P648">IFERROR(INDEX(Forecast_Capex_Input!M$12:M$286,$Z648),NA)</f>
        <v>N/A</v>
      </c>
      <c r="Q648" s="24" t="str" cm="1">
        <f t="array" ref="Q648">IFERROR(INDEX(Forecast_Capex_Input!N$12:N$286,$Z648),NA)</f>
        <v>N/A</v>
      </c>
      <c r="R648" s="190" cm="1">
        <f t="array" ref="R648">IFERROR(INDEX(Forecast_Capex_Input!O$12:O$286,$Z648),0)</f>
        <v>0</v>
      </c>
      <c r="S648" s="24" cm="1">
        <f t="array" ref="S648">IFERROR(INDEX(Forecast_Capex_Input!P$12:P$286,$Z648),0)</f>
        <v>0</v>
      </c>
      <c r="T648" s="150" t="str" cm="1">
        <f t="array" aca="1" ref="T648" ca="1">IFERROR(INDEX(General!$K$91:$K$110,$AC648),NA)</f>
        <v>N/A</v>
      </c>
      <c r="U648" s="43" cm="1">
        <f t="array" aca="1" ref="U648" ca="1">IFERROR(
IF($F648=General!$E$25,INDEX(Forecast_Capex_Input!S$12:S$286,$Z648),
INDEX(Forecast_Capex_Input!T$12:T$286,$Z648)),0)</f>
        <v>0</v>
      </c>
      <c r="V648" s="82" t="b">
        <f>IFERROR(INDEX(Overheads!$T$19:$T$26,MATCH($I648,Overheads!$E$19:$E$26,0)),FALSE)</f>
        <v>0</v>
      </c>
      <c r="W648" s="209" cm="1">
        <f t="array" ref="W648">IFERROR(
INDEX(Forecast_Capex_Input!CN$12:CN$286,$Z648),0)</f>
        <v>0</v>
      </c>
      <c r="X648" s="209">
        <f>IFERROR(
MATCH($W648,General!$L$39:$S$39,0),1)</f>
        <v>1</v>
      </c>
      <c r="Z648" s="28" t="str">
        <f>IFERROR(
IF(MATCH($C648,Forecast_Capex_Input!$CI$12:$CI$286,1)+1&gt;MAX(Forecast_Capex_Input!$C$12:$C$286),NA,
MATCH($C648,Forecast_Capex_Input!$CI$12:$CI$286,1)+1),1)</f>
        <v>N/A</v>
      </c>
      <c r="AA648" s="28" t="str" cm="1">
        <f t="array" aca="1" ref="AA648" ca="1">IFERROR(
IF(Z647&lt;&gt;Z648,1,
IF(COUNTIF(OFFSET(AA647,0,0,-INDEX(Forecast_Capex_Input!$CG$12:$CG$286,$Z648)),AA647)=INDEX(Forecast_Capex_Input!$CG$12:$CG$286,$Z648),AA647+1,AA647)),NA)</f>
        <v>N/A</v>
      </c>
      <c r="AB648" s="28" t="str" cm="1">
        <f t="array" ref="AB648">IFERROR($C648-IF($Z648=1,1,INDEX(Forecast_Capex_Input!$CI$12:$CI$286,$Z648-1))+1,NA)</f>
        <v>N/A</v>
      </c>
      <c r="AC648" s="28" t="str" cm="1">
        <f t="array" aca="1" ref="AC648" ca="1">IFERROR(IF(AA648=1,
INDEX(Forecast_Capex_Input!$AI$10:$BB$10,SMALL(IF(INDEX(Forecast_Capex_Input!$AI$12:$BB$286,$Z648,0)&gt;0,COLUMN(Forecast_Capex_Input!$AI$10:$BB$10)-COLUMN(Forecast_Capex_Input!$AI$12)+1),ROWS(OFFSET(AC647,0,0,-$AB648)))),
OFFSET(AC647,-INDEX(Forecast_Capex_Input!$CG$12:$CG$286,$Z648)+1,0)),NA)</f>
        <v>N/A</v>
      </c>
      <c r="AD648" s="28" t="str">
        <f t="shared" ca="1" si="57"/>
        <v>N/A</v>
      </c>
      <c r="AE648" s="82" t="b">
        <f t="shared" si="61"/>
        <v>0</v>
      </c>
      <c r="AF648" s="78" t="b">
        <v>0</v>
      </c>
      <c r="AG648" s="82" t="b">
        <f t="shared" si="58"/>
        <v>1</v>
      </c>
      <c r="AI648" s="55">
        <v>0</v>
      </c>
      <c r="AJ648" s="55">
        <v>0</v>
      </c>
      <c r="AK648" s="55">
        <v>0</v>
      </c>
      <c r="AL648" s="55">
        <v>0</v>
      </c>
      <c r="AM648" s="55">
        <v>0</v>
      </c>
      <c r="AN648" s="135">
        <v>0</v>
      </c>
      <c r="AP648" s="55">
        <v>0</v>
      </c>
      <c r="AQ648" s="55">
        <v>0</v>
      </c>
      <c r="AR648" s="55">
        <v>0</v>
      </c>
      <c r="AS648" s="55">
        <v>0</v>
      </c>
      <c r="AT648" s="55">
        <v>0</v>
      </c>
      <c r="AU648" s="135">
        <v>0</v>
      </c>
      <c r="AW648" s="55">
        <v>0</v>
      </c>
      <c r="AX648" s="55">
        <v>0</v>
      </c>
      <c r="AY648" s="55">
        <v>0</v>
      </c>
      <c r="AZ648" s="55">
        <v>0</v>
      </c>
      <c r="BA648" s="55">
        <v>0</v>
      </c>
      <c r="BB648" s="135">
        <v>0</v>
      </c>
      <c r="BD648" s="55">
        <v>0</v>
      </c>
      <c r="BE648" s="55">
        <v>0</v>
      </c>
      <c r="BF648" s="55">
        <v>0</v>
      </c>
      <c r="BG648" s="55">
        <v>0</v>
      </c>
      <c r="BH648" s="55">
        <v>0</v>
      </c>
      <c r="BI648" s="135">
        <v>0</v>
      </c>
      <c r="BK648" s="55">
        <v>0</v>
      </c>
      <c r="BL648" s="55">
        <v>0</v>
      </c>
      <c r="BM648" s="55">
        <v>0</v>
      </c>
      <c r="BN648" s="55">
        <v>0</v>
      </c>
      <c r="BO648" s="55">
        <v>0</v>
      </c>
      <c r="BP648" s="135">
        <v>0</v>
      </c>
      <c r="BR648" s="147">
        <v>0</v>
      </c>
      <c r="BS648" s="147">
        <v>0</v>
      </c>
      <c r="BT648" s="147">
        <v>0</v>
      </c>
      <c r="BU648" s="147">
        <v>0</v>
      </c>
      <c r="BV648" s="147">
        <v>0</v>
      </c>
      <c r="BX648" s="55">
        <v>0</v>
      </c>
      <c r="BY648" s="55">
        <v>0</v>
      </c>
      <c r="BZ648" s="55">
        <v>0</v>
      </c>
      <c r="CA648" s="55">
        <v>0</v>
      </c>
      <c r="CB648" s="55">
        <v>0</v>
      </c>
      <c r="CC648" s="135">
        <v>0</v>
      </c>
      <c r="CE648" s="55">
        <v>0</v>
      </c>
      <c r="CF648" s="55">
        <v>0</v>
      </c>
      <c r="CG648" s="55">
        <v>0</v>
      </c>
      <c r="CH648" s="55">
        <v>0</v>
      </c>
      <c r="CI648" s="55">
        <v>0</v>
      </c>
      <c r="CJ648" s="135">
        <v>0</v>
      </c>
      <c r="CL648" s="55">
        <v>0</v>
      </c>
      <c r="CM648" s="55">
        <v>0</v>
      </c>
      <c r="CN648" s="55">
        <v>0</v>
      </c>
      <c r="CO648" s="55">
        <v>0</v>
      </c>
      <c r="CP648" s="55">
        <v>0</v>
      </c>
      <c r="CQ648" s="135">
        <v>0</v>
      </c>
      <c r="CS648" s="67">
        <v>0</v>
      </c>
      <c r="CT648" s="67">
        <v>0</v>
      </c>
      <c r="CU648" s="67">
        <v>0</v>
      </c>
      <c r="CV648" s="67">
        <v>0</v>
      </c>
      <c r="CW648" s="67">
        <v>0</v>
      </c>
      <c r="CX648" s="135">
        <v>0</v>
      </c>
      <c r="CZ648" s="55">
        <v>0</v>
      </c>
      <c r="DA648" s="55">
        <v>0</v>
      </c>
      <c r="DB648" s="55">
        <v>0</v>
      </c>
      <c r="DC648" s="55">
        <v>0</v>
      </c>
      <c r="DD648" s="55">
        <v>0</v>
      </c>
      <c r="DE648" s="135">
        <v>0</v>
      </c>
      <c r="DG648" s="43" t="b" cm="1">
        <f t="array" aca="1" ref="DG648" ca="1">OR($G648=Forecast_Capex_Input!$BF$8:$BF$10)</f>
        <v>0</v>
      </c>
      <c r="DH648" s="43" cm="1">
        <f t="array" aca="1" ref="DH648" ca="1">IFERROR(INDEX(Forecast_Capex_Input!BG$12:BG$286,$Z648)
*(INDEX(Forecast_Capex_Input!$H$12:$H$286,$Z648)=Repex),0)
*$DG648</f>
        <v>0</v>
      </c>
      <c r="DI648" s="43" cm="1">
        <f t="array" aca="1" ref="DI648" ca="1">IFERROR(INDEX(Forecast_Capex_Input!BH$12:BH$286,$Z648)
*(INDEX(Forecast_Capex_Input!$H$12:$H$286,$Z648)=Repex),0)
*$DG648</f>
        <v>0</v>
      </c>
      <c r="DJ648" s="43" cm="1">
        <f t="array" aca="1" ref="DJ648" ca="1">IFERROR(INDEX(Forecast_Capex_Input!BI$12:BI$286,$Z648)
*(INDEX(Forecast_Capex_Input!$H$12:$H$286,$Z648)=Repex),0)
*$DG648</f>
        <v>0</v>
      </c>
      <c r="DK648" s="43" cm="1">
        <f t="array" aca="1" ref="DK648" ca="1">IFERROR(INDEX(Forecast_Capex_Input!BJ$12:BJ$286,$Z648)
*(INDEX(Forecast_Capex_Input!$H$12:$H$286,$Z648)=Repex),0)
*$DG648</f>
        <v>0</v>
      </c>
      <c r="DL648" s="43" cm="1">
        <f t="array" aca="1" ref="DL648" ca="1">IFERROR(INDEX(Forecast_Capex_Input!BK$12:BK$286,$Z648)
*(INDEX(Forecast_Capex_Input!$H$12:$H$286,$Z648)=Repex),0)
*$DG648</f>
        <v>0</v>
      </c>
      <c r="DM648" s="43" cm="1">
        <f t="array" aca="1" ref="DM648" ca="1">IFERROR(INDEX(Forecast_Capex_Input!BL$12:BL$286,$Z648)
*(INDEX(Forecast_Capex_Input!$H$12:$H$286,$Z648)=Repex),0)
*$DG648</f>
        <v>0</v>
      </c>
      <c r="DO648" s="43" t="b" cm="1">
        <f t="array" aca="1" ref="DO648" ca="1">OR($G648=Forecast_Capex_Input!$BN$8:$BN$9)</f>
        <v>0</v>
      </c>
      <c r="DP648" s="43" cm="1">
        <f t="array" aca="1" ref="DP648" ca="1">IFERROR(INDEX(Forecast_Capex_Input!BO$12:BO$286,$Z648)
*(INDEX(Forecast_Capex_Input!$H$12:$H$286,$Z648)=Repex),0)
*$DO648</f>
        <v>0</v>
      </c>
      <c r="DQ648" s="43" cm="1">
        <f t="array" aca="1" ref="DQ648" ca="1">IFERROR(INDEX(Forecast_Capex_Input!BP$12:BP$286,$Z648)
*(INDEX(Forecast_Capex_Input!$H$12:$H$286,$Z648)=Repex),0)
*$DO648</f>
        <v>0</v>
      </c>
      <c r="DR648" s="43" cm="1">
        <f t="array" aca="1" ref="DR648" ca="1">IFERROR(INDEX(Forecast_Capex_Input!BQ$12:BQ$286,$Z648)
*(INDEX(Forecast_Capex_Input!$H$12:$H$286,$Z648)=Repex),0)
*$DO648</f>
        <v>0</v>
      </c>
      <c r="DS648" s="43" cm="1">
        <f t="array" aca="1" ref="DS648" ca="1">IFERROR(INDEX(Forecast_Capex_Input!BR$12:BR$286,$Z648)
*(INDEX(Forecast_Capex_Input!$H$12:$H$286,$Z648)=Repex),0)
*$DO648</f>
        <v>0</v>
      </c>
      <c r="DT648" s="43" cm="1">
        <f t="array" aca="1" ref="DT648" ca="1">IFERROR(INDEX(Forecast_Capex_Input!BS$12:BS$286,$Z648)
*(INDEX(Forecast_Capex_Input!$H$12:$H$286,$Z648)=Repex),0)
*$DO648</f>
        <v>0</v>
      </c>
      <c r="DV648" s="43" t="b" cm="1">
        <f t="array" aca="1" ref="DV648" ca="1">OR($G648=Forecast_Capex_Input!$BU$8:$BU$10)</f>
        <v>0</v>
      </c>
      <c r="DW648" s="43" cm="1">
        <f t="array" aca="1" ref="DW648" ca="1">IFERROR(INDEX(Forecast_Capex_Input!BV$12:BV$286,$Z648)
*(INDEX(Forecast_Capex_Input!$H$12:$H$286,$Z648)=Repex),0)
*$DV648</f>
        <v>0</v>
      </c>
      <c r="DX648" s="43" cm="1">
        <f t="array" aca="1" ref="DX648" ca="1">IFERROR(INDEX(Forecast_Capex_Input!BW$12:BW$286,$Z648)
*(INDEX(Forecast_Capex_Input!$H$12:$H$286,$Z648)=Repex),0)
*$DV648</f>
        <v>0</v>
      </c>
      <c r="DY648" s="43" cm="1">
        <f t="array" aca="1" ref="DY648" ca="1">IFERROR(INDEX(Forecast_Capex_Input!BX$12:BX$286,$Z648)
*(INDEX(Forecast_Capex_Input!$H$12:$H$286,$Z648)=Repex),0)
*$DV648</f>
        <v>0</v>
      </c>
      <c r="DZ648" s="43" cm="1">
        <f t="array" aca="1" ref="DZ648" ca="1">IFERROR(INDEX(Forecast_Capex_Input!BY$12:BY$286,$Z648)
*(INDEX(Forecast_Capex_Input!$H$12:$H$286,$Z648)=Repex),0)
*$DV648</f>
        <v>0</v>
      </c>
      <c r="EA648" s="43" cm="1">
        <f t="array" aca="1" ref="EA648" ca="1">IFERROR(INDEX(Forecast_Capex_Input!BZ$12:BZ$286,$Z648)
*(INDEX(Forecast_Capex_Input!$H$12:$H$286,$Z648)=Repex),0)
*$DV648</f>
        <v>0</v>
      </c>
      <c r="EB648" s="43" cm="1">
        <f t="array" aca="1" ref="EB648" ca="1">IFERROR(INDEX(Forecast_Capex_Input!CA$12:CA$286,$Z648)
*(INDEX(Forecast_Capex_Input!$H$12:$H$286,$Z648)=Repex),0)
*$DV648</f>
        <v>0</v>
      </c>
      <c r="EC648" s="43" cm="1">
        <f t="array" aca="1" ref="EC648" ca="1">IFERROR(INDEX(Forecast_Capex_Input!CB$12:CB$286,$Z648)
*(INDEX(Forecast_Capex_Input!$H$12:$H$286,$Z648)=Repex),0)
*$DV648</f>
        <v>0</v>
      </c>
      <c r="ED648" s="43" cm="1">
        <f t="array" aca="1" ref="ED648" ca="1">IFERROR(INDEX(Forecast_Capex_Input!CC$12:CC$286,$Z648)
*(INDEX(Forecast_Capex_Input!$H$12:$H$286,$Z648)=Repex),0)
*$DV648</f>
        <v>0</v>
      </c>
      <c r="EF648" s="86" t="str">
        <f t="shared" si="59"/>
        <v>N/A</v>
      </c>
      <c r="EG648" s="28" t="str">
        <f>IFERROR(RANK(EF648,EF$11:EF$1010,0)+COUNTIF(EF$11:EF648,EF648)-1,NA)</f>
        <v>N/A</v>
      </c>
    </row>
    <row r="649" spans="3:137" x14ac:dyDescent="0.2">
      <c r="C649" s="28">
        <f t="shared" si="60"/>
        <v>639</v>
      </c>
      <c r="D649" s="9" t="str" cm="1">
        <f t="array" ref="D649">IFERROR(INDEX(Forecast_Capex_Input!$D$12:$D$286,$Z649),NA)</f>
        <v>N/A</v>
      </c>
      <c r="E649" s="24" t="str" cm="1">
        <f t="array" ref="E649">IF($Z649=NA,NA,INDEX(Forecast_Capex_Input!$E$12:$E$286,$Z649))</f>
        <v>N/A</v>
      </c>
      <c r="F649" s="9" t="str" cm="1">
        <f t="array" aca="1" ref="F649" ca="1">IFERROR(INDEX(General!$E$25:$E$26,$AA649),NA)</f>
        <v>N/A</v>
      </c>
      <c r="G649" s="9" t="str" cm="1">
        <f t="array" aca="1" ref="G649" ca="1">IFERROR(INDEX(Forecast_Capex_Input!$AI$11:$BB$11,$AC649),NA)</f>
        <v>N/A</v>
      </c>
      <c r="H649" s="50" t="str" cm="1">
        <f t="array" aca="1" ref="H649" ca="1">IFERROR(INDEX(Forecast_Capex_Input!$AI$12:$BB$286,$Z649,$AC649),NA)</f>
        <v>N/A</v>
      </c>
      <c r="I649" s="150" t="str" cm="1">
        <f t="array" ref="I649">IFERROR(INDEX(Forecast_Capex_Input!$F$12:$F$286,$Z649),NA)</f>
        <v>N/A</v>
      </c>
      <c r="J649" s="150" t="str" cm="1">
        <f t="array" ref="J649">IFERROR(INDEX(Forecast_Capex_Input!G$12:G$286,$Z649),NA)</f>
        <v>N/A</v>
      </c>
      <c r="K649" s="150" t="str" cm="1">
        <f t="array" ref="K649">IFERROR(INDEX(Forecast_Capex_Input!H$12:H$286,$Z649),NA)</f>
        <v>N/A</v>
      </c>
      <c r="L649" s="150" t="str" cm="1">
        <f t="array" ref="L649">IFERROR(INDEX(Forecast_Capex_Input!I$12:I$286,$Z649),NA)</f>
        <v>N/A</v>
      </c>
      <c r="M649" s="150" t="str" cm="1">
        <f t="array" ref="M649">IFERROR(INDEX(Forecast_Capex_Input!J$12:J$286,$Z649),NA)</f>
        <v>N/A</v>
      </c>
      <c r="N649" s="150" t="str" cm="1">
        <f t="array" ref="N649">IFERROR(INDEX(Forecast_Capex_Input!K$12:K$286,$Z649),NA)</f>
        <v>N/A</v>
      </c>
      <c r="O649" s="150" t="str" cm="1">
        <f t="array" ref="O649">IFERROR(INDEX(Forecast_Capex_Input!L$12:L$286,$Z649),NA)</f>
        <v>N/A</v>
      </c>
      <c r="P649" s="150" t="str" cm="1">
        <f t="array" ref="P649">IFERROR(INDEX(Forecast_Capex_Input!M$12:M$286,$Z649),NA)</f>
        <v>N/A</v>
      </c>
      <c r="Q649" s="24" t="str" cm="1">
        <f t="array" ref="Q649">IFERROR(INDEX(Forecast_Capex_Input!N$12:N$286,$Z649),NA)</f>
        <v>N/A</v>
      </c>
      <c r="R649" s="190" cm="1">
        <f t="array" ref="R649">IFERROR(INDEX(Forecast_Capex_Input!O$12:O$286,$Z649),0)</f>
        <v>0</v>
      </c>
      <c r="S649" s="24" cm="1">
        <f t="array" ref="S649">IFERROR(INDEX(Forecast_Capex_Input!P$12:P$286,$Z649),0)</f>
        <v>0</v>
      </c>
      <c r="T649" s="150" t="str" cm="1">
        <f t="array" aca="1" ref="T649" ca="1">IFERROR(INDEX(General!$K$91:$K$110,$AC649),NA)</f>
        <v>N/A</v>
      </c>
      <c r="U649" s="43" cm="1">
        <f t="array" aca="1" ref="U649" ca="1">IFERROR(
IF($F649=General!$E$25,INDEX(Forecast_Capex_Input!S$12:S$286,$Z649),
INDEX(Forecast_Capex_Input!T$12:T$286,$Z649)),0)</f>
        <v>0</v>
      </c>
      <c r="V649" s="82" t="b">
        <f>IFERROR(INDEX(Overheads!$T$19:$T$26,MATCH($I649,Overheads!$E$19:$E$26,0)),FALSE)</f>
        <v>0</v>
      </c>
      <c r="W649" s="209" cm="1">
        <f t="array" ref="W649">IFERROR(
INDEX(Forecast_Capex_Input!CN$12:CN$286,$Z649),0)</f>
        <v>0</v>
      </c>
      <c r="X649" s="209">
        <f>IFERROR(
MATCH($W649,General!$L$39:$S$39,0),1)</f>
        <v>1</v>
      </c>
      <c r="Z649" s="28" t="str">
        <f>IFERROR(
IF(MATCH($C649,Forecast_Capex_Input!$CI$12:$CI$286,1)+1&gt;MAX(Forecast_Capex_Input!$C$12:$C$286),NA,
MATCH($C649,Forecast_Capex_Input!$CI$12:$CI$286,1)+1),1)</f>
        <v>N/A</v>
      </c>
      <c r="AA649" s="28" t="str" cm="1">
        <f t="array" aca="1" ref="AA649" ca="1">IFERROR(
IF(Z648&lt;&gt;Z649,1,
IF(COUNTIF(OFFSET(AA648,0,0,-INDEX(Forecast_Capex_Input!$CG$12:$CG$286,$Z649)),AA648)=INDEX(Forecast_Capex_Input!$CG$12:$CG$286,$Z649),AA648+1,AA648)),NA)</f>
        <v>N/A</v>
      </c>
      <c r="AB649" s="28" t="str" cm="1">
        <f t="array" ref="AB649">IFERROR($C649-IF($Z649=1,1,INDEX(Forecast_Capex_Input!$CI$12:$CI$286,$Z649-1))+1,NA)</f>
        <v>N/A</v>
      </c>
      <c r="AC649" s="28" t="str" cm="1">
        <f t="array" aca="1" ref="AC649" ca="1">IFERROR(IF(AA649=1,
INDEX(Forecast_Capex_Input!$AI$10:$BB$10,SMALL(IF(INDEX(Forecast_Capex_Input!$AI$12:$BB$286,$Z649,0)&gt;0,COLUMN(Forecast_Capex_Input!$AI$10:$BB$10)-COLUMN(Forecast_Capex_Input!$AI$12)+1),ROWS(OFFSET(AC648,0,0,-$AB649)))),
OFFSET(AC648,-INDEX(Forecast_Capex_Input!$CG$12:$CG$286,$Z649)+1,0)),NA)</f>
        <v>N/A</v>
      </c>
      <c r="AD649" s="28" t="str">
        <f t="shared" ca="1" si="57"/>
        <v>N/A</v>
      </c>
      <c r="AE649" s="82" t="b">
        <f t="shared" si="61"/>
        <v>0</v>
      </c>
      <c r="AF649" s="78" t="b">
        <v>0</v>
      </c>
      <c r="AG649" s="82" t="b">
        <f t="shared" si="58"/>
        <v>1</v>
      </c>
      <c r="AI649" s="55">
        <v>0</v>
      </c>
      <c r="AJ649" s="55">
        <v>0</v>
      </c>
      <c r="AK649" s="55">
        <v>0</v>
      </c>
      <c r="AL649" s="55">
        <v>0</v>
      </c>
      <c r="AM649" s="55">
        <v>0</v>
      </c>
      <c r="AN649" s="135">
        <v>0</v>
      </c>
      <c r="AP649" s="55">
        <v>0</v>
      </c>
      <c r="AQ649" s="55">
        <v>0</v>
      </c>
      <c r="AR649" s="55">
        <v>0</v>
      </c>
      <c r="AS649" s="55">
        <v>0</v>
      </c>
      <c r="AT649" s="55">
        <v>0</v>
      </c>
      <c r="AU649" s="135">
        <v>0</v>
      </c>
      <c r="AW649" s="55">
        <v>0</v>
      </c>
      <c r="AX649" s="55">
        <v>0</v>
      </c>
      <c r="AY649" s="55">
        <v>0</v>
      </c>
      <c r="AZ649" s="55">
        <v>0</v>
      </c>
      <c r="BA649" s="55">
        <v>0</v>
      </c>
      <c r="BB649" s="135">
        <v>0</v>
      </c>
      <c r="BD649" s="55">
        <v>0</v>
      </c>
      <c r="BE649" s="55">
        <v>0</v>
      </c>
      <c r="BF649" s="55">
        <v>0</v>
      </c>
      <c r="BG649" s="55">
        <v>0</v>
      </c>
      <c r="BH649" s="55">
        <v>0</v>
      </c>
      <c r="BI649" s="135">
        <v>0</v>
      </c>
      <c r="BK649" s="55">
        <v>0</v>
      </c>
      <c r="BL649" s="55">
        <v>0</v>
      </c>
      <c r="BM649" s="55">
        <v>0</v>
      </c>
      <c r="BN649" s="55">
        <v>0</v>
      </c>
      <c r="BO649" s="55">
        <v>0</v>
      </c>
      <c r="BP649" s="135">
        <v>0</v>
      </c>
      <c r="BR649" s="147">
        <v>0</v>
      </c>
      <c r="BS649" s="147">
        <v>0</v>
      </c>
      <c r="BT649" s="147">
        <v>0</v>
      </c>
      <c r="BU649" s="147">
        <v>0</v>
      </c>
      <c r="BV649" s="147">
        <v>0</v>
      </c>
      <c r="BX649" s="55">
        <v>0</v>
      </c>
      <c r="BY649" s="55">
        <v>0</v>
      </c>
      <c r="BZ649" s="55">
        <v>0</v>
      </c>
      <c r="CA649" s="55">
        <v>0</v>
      </c>
      <c r="CB649" s="55">
        <v>0</v>
      </c>
      <c r="CC649" s="135">
        <v>0</v>
      </c>
      <c r="CE649" s="55">
        <v>0</v>
      </c>
      <c r="CF649" s="55">
        <v>0</v>
      </c>
      <c r="CG649" s="55">
        <v>0</v>
      </c>
      <c r="CH649" s="55">
        <v>0</v>
      </c>
      <c r="CI649" s="55">
        <v>0</v>
      </c>
      <c r="CJ649" s="135">
        <v>0</v>
      </c>
      <c r="CL649" s="55">
        <v>0</v>
      </c>
      <c r="CM649" s="55">
        <v>0</v>
      </c>
      <c r="CN649" s="55">
        <v>0</v>
      </c>
      <c r="CO649" s="55">
        <v>0</v>
      </c>
      <c r="CP649" s="55">
        <v>0</v>
      </c>
      <c r="CQ649" s="135">
        <v>0</v>
      </c>
      <c r="CS649" s="67">
        <v>0</v>
      </c>
      <c r="CT649" s="67">
        <v>0</v>
      </c>
      <c r="CU649" s="67">
        <v>0</v>
      </c>
      <c r="CV649" s="67">
        <v>0</v>
      </c>
      <c r="CW649" s="67">
        <v>0</v>
      </c>
      <c r="CX649" s="135">
        <v>0</v>
      </c>
      <c r="CZ649" s="55">
        <v>0</v>
      </c>
      <c r="DA649" s="55">
        <v>0</v>
      </c>
      <c r="DB649" s="55">
        <v>0</v>
      </c>
      <c r="DC649" s="55">
        <v>0</v>
      </c>
      <c r="DD649" s="55">
        <v>0</v>
      </c>
      <c r="DE649" s="135">
        <v>0</v>
      </c>
      <c r="DG649" s="43" t="b" cm="1">
        <f t="array" aca="1" ref="DG649" ca="1">OR($G649=Forecast_Capex_Input!$BF$8:$BF$10)</f>
        <v>0</v>
      </c>
      <c r="DH649" s="43" cm="1">
        <f t="array" aca="1" ref="DH649" ca="1">IFERROR(INDEX(Forecast_Capex_Input!BG$12:BG$286,$Z649)
*(INDEX(Forecast_Capex_Input!$H$12:$H$286,$Z649)=Repex),0)
*$DG649</f>
        <v>0</v>
      </c>
      <c r="DI649" s="43" cm="1">
        <f t="array" aca="1" ref="DI649" ca="1">IFERROR(INDEX(Forecast_Capex_Input!BH$12:BH$286,$Z649)
*(INDEX(Forecast_Capex_Input!$H$12:$H$286,$Z649)=Repex),0)
*$DG649</f>
        <v>0</v>
      </c>
      <c r="DJ649" s="43" cm="1">
        <f t="array" aca="1" ref="DJ649" ca="1">IFERROR(INDEX(Forecast_Capex_Input!BI$12:BI$286,$Z649)
*(INDEX(Forecast_Capex_Input!$H$12:$H$286,$Z649)=Repex),0)
*$DG649</f>
        <v>0</v>
      </c>
      <c r="DK649" s="43" cm="1">
        <f t="array" aca="1" ref="DK649" ca="1">IFERROR(INDEX(Forecast_Capex_Input!BJ$12:BJ$286,$Z649)
*(INDEX(Forecast_Capex_Input!$H$12:$H$286,$Z649)=Repex),0)
*$DG649</f>
        <v>0</v>
      </c>
      <c r="DL649" s="43" cm="1">
        <f t="array" aca="1" ref="DL649" ca="1">IFERROR(INDEX(Forecast_Capex_Input!BK$12:BK$286,$Z649)
*(INDEX(Forecast_Capex_Input!$H$12:$H$286,$Z649)=Repex),0)
*$DG649</f>
        <v>0</v>
      </c>
      <c r="DM649" s="43" cm="1">
        <f t="array" aca="1" ref="DM649" ca="1">IFERROR(INDEX(Forecast_Capex_Input!BL$12:BL$286,$Z649)
*(INDEX(Forecast_Capex_Input!$H$12:$H$286,$Z649)=Repex),0)
*$DG649</f>
        <v>0</v>
      </c>
      <c r="DO649" s="43" t="b" cm="1">
        <f t="array" aca="1" ref="DO649" ca="1">OR($G649=Forecast_Capex_Input!$BN$8:$BN$9)</f>
        <v>0</v>
      </c>
      <c r="DP649" s="43" cm="1">
        <f t="array" aca="1" ref="DP649" ca="1">IFERROR(INDEX(Forecast_Capex_Input!BO$12:BO$286,$Z649)
*(INDEX(Forecast_Capex_Input!$H$12:$H$286,$Z649)=Repex),0)
*$DO649</f>
        <v>0</v>
      </c>
      <c r="DQ649" s="43" cm="1">
        <f t="array" aca="1" ref="DQ649" ca="1">IFERROR(INDEX(Forecast_Capex_Input!BP$12:BP$286,$Z649)
*(INDEX(Forecast_Capex_Input!$H$12:$H$286,$Z649)=Repex),0)
*$DO649</f>
        <v>0</v>
      </c>
      <c r="DR649" s="43" cm="1">
        <f t="array" aca="1" ref="DR649" ca="1">IFERROR(INDEX(Forecast_Capex_Input!BQ$12:BQ$286,$Z649)
*(INDEX(Forecast_Capex_Input!$H$12:$H$286,$Z649)=Repex),0)
*$DO649</f>
        <v>0</v>
      </c>
      <c r="DS649" s="43" cm="1">
        <f t="array" aca="1" ref="DS649" ca="1">IFERROR(INDEX(Forecast_Capex_Input!BR$12:BR$286,$Z649)
*(INDEX(Forecast_Capex_Input!$H$12:$H$286,$Z649)=Repex),0)
*$DO649</f>
        <v>0</v>
      </c>
      <c r="DT649" s="43" cm="1">
        <f t="array" aca="1" ref="DT649" ca="1">IFERROR(INDEX(Forecast_Capex_Input!BS$12:BS$286,$Z649)
*(INDEX(Forecast_Capex_Input!$H$12:$H$286,$Z649)=Repex),0)
*$DO649</f>
        <v>0</v>
      </c>
      <c r="DV649" s="43" t="b" cm="1">
        <f t="array" aca="1" ref="DV649" ca="1">OR($G649=Forecast_Capex_Input!$BU$8:$BU$10)</f>
        <v>0</v>
      </c>
      <c r="DW649" s="43" cm="1">
        <f t="array" aca="1" ref="DW649" ca="1">IFERROR(INDEX(Forecast_Capex_Input!BV$12:BV$286,$Z649)
*(INDEX(Forecast_Capex_Input!$H$12:$H$286,$Z649)=Repex),0)
*$DV649</f>
        <v>0</v>
      </c>
      <c r="DX649" s="43" cm="1">
        <f t="array" aca="1" ref="DX649" ca="1">IFERROR(INDEX(Forecast_Capex_Input!BW$12:BW$286,$Z649)
*(INDEX(Forecast_Capex_Input!$H$12:$H$286,$Z649)=Repex),0)
*$DV649</f>
        <v>0</v>
      </c>
      <c r="DY649" s="43" cm="1">
        <f t="array" aca="1" ref="DY649" ca="1">IFERROR(INDEX(Forecast_Capex_Input!BX$12:BX$286,$Z649)
*(INDEX(Forecast_Capex_Input!$H$12:$H$286,$Z649)=Repex),0)
*$DV649</f>
        <v>0</v>
      </c>
      <c r="DZ649" s="43" cm="1">
        <f t="array" aca="1" ref="DZ649" ca="1">IFERROR(INDEX(Forecast_Capex_Input!BY$12:BY$286,$Z649)
*(INDEX(Forecast_Capex_Input!$H$12:$H$286,$Z649)=Repex),0)
*$DV649</f>
        <v>0</v>
      </c>
      <c r="EA649" s="43" cm="1">
        <f t="array" aca="1" ref="EA649" ca="1">IFERROR(INDEX(Forecast_Capex_Input!BZ$12:BZ$286,$Z649)
*(INDEX(Forecast_Capex_Input!$H$12:$H$286,$Z649)=Repex),0)
*$DV649</f>
        <v>0</v>
      </c>
      <c r="EB649" s="43" cm="1">
        <f t="array" aca="1" ref="EB649" ca="1">IFERROR(INDEX(Forecast_Capex_Input!CA$12:CA$286,$Z649)
*(INDEX(Forecast_Capex_Input!$H$12:$H$286,$Z649)=Repex),0)
*$DV649</f>
        <v>0</v>
      </c>
      <c r="EC649" s="43" cm="1">
        <f t="array" aca="1" ref="EC649" ca="1">IFERROR(INDEX(Forecast_Capex_Input!CB$12:CB$286,$Z649)
*(INDEX(Forecast_Capex_Input!$H$12:$H$286,$Z649)=Repex),0)
*$DV649</f>
        <v>0</v>
      </c>
      <c r="ED649" s="43" cm="1">
        <f t="array" aca="1" ref="ED649" ca="1">IFERROR(INDEX(Forecast_Capex_Input!CC$12:CC$286,$Z649)
*(INDEX(Forecast_Capex_Input!$H$12:$H$286,$Z649)=Repex),0)
*$DV649</f>
        <v>0</v>
      </c>
      <c r="EF649" s="86" t="str">
        <f t="shared" si="59"/>
        <v>N/A</v>
      </c>
      <c r="EG649" s="28" t="str">
        <f>IFERROR(RANK(EF649,EF$11:EF$1010,0)+COUNTIF(EF$11:EF649,EF649)-1,NA)</f>
        <v>N/A</v>
      </c>
    </row>
    <row r="650" spans="3:137" x14ac:dyDescent="0.2">
      <c r="C650" s="28">
        <f t="shared" si="60"/>
        <v>640</v>
      </c>
      <c r="D650" s="9" t="str" cm="1">
        <f t="array" ref="D650">IFERROR(INDEX(Forecast_Capex_Input!$D$12:$D$286,$Z650),NA)</f>
        <v>N/A</v>
      </c>
      <c r="E650" s="24" t="str" cm="1">
        <f t="array" ref="E650">IF($Z650=NA,NA,INDEX(Forecast_Capex_Input!$E$12:$E$286,$Z650))</f>
        <v>N/A</v>
      </c>
      <c r="F650" s="9" t="str" cm="1">
        <f t="array" aca="1" ref="F650" ca="1">IFERROR(INDEX(General!$E$25:$E$26,$AA650),NA)</f>
        <v>N/A</v>
      </c>
      <c r="G650" s="9" t="str" cm="1">
        <f t="array" aca="1" ref="G650" ca="1">IFERROR(INDEX(Forecast_Capex_Input!$AI$11:$BB$11,$AC650),NA)</f>
        <v>N/A</v>
      </c>
      <c r="H650" s="50" t="str" cm="1">
        <f t="array" aca="1" ref="H650" ca="1">IFERROR(INDEX(Forecast_Capex_Input!$AI$12:$BB$286,$Z650,$AC650),NA)</f>
        <v>N/A</v>
      </c>
      <c r="I650" s="150" t="str" cm="1">
        <f t="array" ref="I650">IFERROR(INDEX(Forecast_Capex_Input!$F$12:$F$286,$Z650),NA)</f>
        <v>N/A</v>
      </c>
      <c r="J650" s="150" t="str" cm="1">
        <f t="array" ref="J650">IFERROR(INDEX(Forecast_Capex_Input!G$12:G$286,$Z650),NA)</f>
        <v>N/A</v>
      </c>
      <c r="K650" s="150" t="str" cm="1">
        <f t="array" ref="K650">IFERROR(INDEX(Forecast_Capex_Input!H$12:H$286,$Z650),NA)</f>
        <v>N/A</v>
      </c>
      <c r="L650" s="150" t="str" cm="1">
        <f t="array" ref="L650">IFERROR(INDEX(Forecast_Capex_Input!I$12:I$286,$Z650),NA)</f>
        <v>N/A</v>
      </c>
      <c r="M650" s="150" t="str" cm="1">
        <f t="array" ref="M650">IFERROR(INDEX(Forecast_Capex_Input!J$12:J$286,$Z650),NA)</f>
        <v>N/A</v>
      </c>
      <c r="N650" s="150" t="str" cm="1">
        <f t="array" ref="N650">IFERROR(INDEX(Forecast_Capex_Input!K$12:K$286,$Z650),NA)</f>
        <v>N/A</v>
      </c>
      <c r="O650" s="150" t="str" cm="1">
        <f t="array" ref="O650">IFERROR(INDEX(Forecast_Capex_Input!L$12:L$286,$Z650),NA)</f>
        <v>N/A</v>
      </c>
      <c r="P650" s="150" t="str" cm="1">
        <f t="array" ref="P650">IFERROR(INDEX(Forecast_Capex_Input!M$12:M$286,$Z650),NA)</f>
        <v>N/A</v>
      </c>
      <c r="Q650" s="24" t="str" cm="1">
        <f t="array" ref="Q650">IFERROR(INDEX(Forecast_Capex_Input!N$12:N$286,$Z650),NA)</f>
        <v>N/A</v>
      </c>
      <c r="R650" s="190" cm="1">
        <f t="array" ref="R650">IFERROR(INDEX(Forecast_Capex_Input!O$12:O$286,$Z650),0)</f>
        <v>0</v>
      </c>
      <c r="S650" s="24" cm="1">
        <f t="array" ref="S650">IFERROR(INDEX(Forecast_Capex_Input!P$12:P$286,$Z650),0)</f>
        <v>0</v>
      </c>
      <c r="T650" s="150" t="str" cm="1">
        <f t="array" aca="1" ref="T650" ca="1">IFERROR(INDEX(General!$K$91:$K$110,$AC650),NA)</f>
        <v>N/A</v>
      </c>
      <c r="U650" s="43" cm="1">
        <f t="array" aca="1" ref="U650" ca="1">IFERROR(
IF($F650=General!$E$25,INDEX(Forecast_Capex_Input!S$12:S$286,$Z650),
INDEX(Forecast_Capex_Input!T$12:T$286,$Z650)),0)</f>
        <v>0</v>
      </c>
      <c r="V650" s="82" t="b">
        <f>IFERROR(INDEX(Overheads!$T$19:$T$26,MATCH($I650,Overheads!$E$19:$E$26,0)),FALSE)</f>
        <v>0</v>
      </c>
      <c r="W650" s="209" cm="1">
        <f t="array" ref="W650">IFERROR(
INDEX(Forecast_Capex_Input!CN$12:CN$286,$Z650),0)</f>
        <v>0</v>
      </c>
      <c r="X650" s="209">
        <f>IFERROR(
MATCH($W650,General!$L$39:$S$39,0),1)</f>
        <v>1</v>
      </c>
      <c r="Z650" s="28" t="str">
        <f>IFERROR(
IF(MATCH($C650,Forecast_Capex_Input!$CI$12:$CI$286,1)+1&gt;MAX(Forecast_Capex_Input!$C$12:$C$286),NA,
MATCH($C650,Forecast_Capex_Input!$CI$12:$CI$286,1)+1),1)</f>
        <v>N/A</v>
      </c>
      <c r="AA650" s="28" t="str" cm="1">
        <f t="array" aca="1" ref="AA650" ca="1">IFERROR(
IF(Z649&lt;&gt;Z650,1,
IF(COUNTIF(OFFSET(AA649,0,0,-INDEX(Forecast_Capex_Input!$CG$12:$CG$286,$Z650)),AA649)=INDEX(Forecast_Capex_Input!$CG$12:$CG$286,$Z650),AA649+1,AA649)),NA)</f>
        <v>N/A</v>
      </c>
      <c r="AB650" s="28" t="str" cm="1">
        <f t="array" ref="AB650">IFERROR($C650-IF($Z650=1,1,INDEX(Forecast_Capex_Input!$CI$12:$CI$286,$Z650-1))+1,NA)</f>
        <v>N/A</v>
      </c>
      <c r="AC650" s="28" t="str" cm="1">
        <f t="array" aca="1" ref="AC650" ca="1">IFERROR(IF(AA650=1,
INDEX(Forecast_Capex_Input!$AI$10:$BB$10,SMALL(IF(INDEX(Forecast_Capex_Input!$AI$12:$BB$286,$Z650,0)&gt;0,COLUMN(Forecast_Capex_Input!$AI$10:$BB$10)-COLUMN(Forecast_Capex_Input!$AI$12)+1),ROWS(OFFSET(AC649,0,0,-$AB650)))),
OFFSET(AC649,-INDEX(Forecast_Capex_Input!$CG$12:$CG$286,$Z650)+1,0)),NA)</f>
        <v>N/A</v>
      </c>
      <c r="AD650" s="28" t="str">
        <f t="shared" ca="1" si="57"/>
        <v>N/A</v>
      </c>
      <c r="AE650" s="82" t="b">
        <f t="shared" si="61"/>
        <v>0</v>
      </c>
      <c r="AF650" s="78" t="b">
        <v>0</v>
      </c>
      <c r="AG650" s="82" t="b">
        <f t="shared" si="58"/>
        <v>1</v>
      </c>
      <c r="AI650" s="55">
        <v>0</v>
      </c>
      <c r="AJ650" s="55">
        <v>0</v>
      </c>
      <c r="AK650" s="55">
        <v>0</v>
      </c>
      <c r="AL650" s="55">
        <v>0</v>
      </c>
      <c r="AM650" s="55">
        <v>0</v>
      </c>
      <c r="AN650" s="135">
        <v>0</v>
      </c>
      <c r="AP650" s="55">
        <v>0</v>
      </c>
      <c r="AQ650" s="55">
        <v>0</v>
      </c>
      <c r="AR650" s="55">
        <v>0</v>
      </c>
      <c r="AS650" s="55">
        <v>0</v>
      </c>
      <c r="AT650" s="55">
        <v>0</v>
      </c>
      <c r="AU650" s="135">
        <v>0</v>
      </c>
      <c r="AW650" s="55">
        <v>0</v>
      </c>
      <c r="AX650" s="55">
        <v>0</v>
      </c>
      <c r="AY650" s="55">
        <v>0</v>
      </c>
      <c r="AZ650" s="55">
        <v>0</v>
      </c>
      <c r="BA650" s="55">
        <v>0</v>
      </c>
      <c r="BB650" s="135">
        <v>0</v>
      </c>
      <c r="BD650" s="55">
        <v>0</v>
      </c>
      <c r="BE650" s="55">
        <v>0</v>
      </c>
      <c r="BF650" s="55">
        <v>0</v>
      </c>
      <c r="BG650" s="55">
        <v>0</v>
      </c>
      <c r="BH650" s="55">
        <v>0</v>
      </c>
      <c r="BI650" s="135">
        <v>0</v>
      </c>
      <c r="BK650" s="55">
        <v>0</v>
      </c>
      <c r="BL650" s="55">
        <v>0</v>
      </c>
      <c r="BM650" s="55">
        <v>0</v>
      </c>
      <c r="BN650" s="55">
        <v>0</v>
      </c>
      <c r="BO650" s="55">
        <v>0</v>
      </c>
      <c r="BP650" s="135">
        <v>0</v>
      </c>
      <c r="BR650" s="147">
        <v>0</v>
      </c>
      <c r="BS650" s="147">
        <v>0</v>
      </c>
      <c r="BT650" s="147">
        <v>0</v>
      </c>
      <c r="BU650" s="147">
        <v>0</v>
      </c>
      <c r="BV650" s="147">
        <v>0</v>
      </c>
      <c r="BX650" s="55">
        <v>0</v>
      </c>
      <c r="BY650" s="55">
        <v>0</v>
      </c>
      <c r="BZ650" s="55">
        <v>0</v>
      </c>
      <c r="CA650" s="55">
        <v>0</v>
      </c>
      <c r="CB650" s="55">
        <v>0</v>
      </c>
      <c r="CC650" s="135">
        <v>0</v>
      </c>
      <c r="CE650" s="55">
        <v>0</v>
      </c>
      <c r="CF650" s="55">
        <v>0</v>
      </c>
      <c r="CG650" s="55">
        <v>0</v>
      </c>
      <c r="CH650" s="55">
        <v>0</v>
      </c>
      <c r="CI650" s="55">
        <v>0</v>
      </c>
      <c r="CJ650" s="135">
        <v>0</v>
      </c>
      <c r="CL650" s="55">
        <v>0</v>
      </c>
      <c r="CM650" s="55">
        <v>0</v>
      </c>
      <c r="CN650" s="55">
        <v>0</v>
      </c>
      <c r="CO650" s="55">
        <v>0</v>
      </c>
      <c r="CP650" s="55">
        <v>0</v>
      </c>
      <c r="CQ650" s="135">
        <v>0</v>
      </c>
      <c r="CS650" s="67">
        <v>0</v>
      </c>
      <c r="CT650" s="67">
        <v>0</v>
      </c>
      <c r="CU650" s="67">
        <v>0</v>
      </c>
      <c r="CV650" s="67">
        <v>0</v>
      </c>
      <c r="CW650" s="67">
        <v>0</v>
      </c>
      <c r="CX650" s="135">
        <v>0</v>
      </c>
      <c r="CZ650" s="55">
        <v>0</v>
      </c>
      <c r="DA650" s="55">
        <v>0</v>
      </c>
      <c r="DB650" s="55">
        <v>0</v>
      </c>
      <c r="DC650" s="55">
        <v>0</v>
      </c>
      <c r="DD650" s="55">
        <v>0</v>
      </c>
      <c r="DE650" s="135">
        <v>0</v>
      </c>
      <c r="DG650" s="43" t="b" cm="1">
        <f t="array" aca="1" ref="DG650" ca="1">OR($G650=Forecast_Capex_Input!$BF$8:$BF$10)</f>
        <v>0</v>
      </c>
      <c r="DH650" s="43" cm="1">
        <f t="array" aca="1" ref="DH650" ca="1">IFERROR(INDEX(Forecast_Capex_Input!BG$12:BG$286,$Z650)
*(INDEX(Forecast_Capex_Input!$H$12:$H$286,$Z650)=Repex),0)
*$DG650</f>
        <v>0</v>
      </c>
      <c r="DI650" s="43" cm="1">
        <f t="array" aca="1" ref="DI650" ca="1">IFERROR(INDEX(Forecast_Capex_Input!BH$12:BH$286,$Z650)
*(INDEX(Forecast_Capex_Input!$H$12:$H$286,$Z650)=Repex),0)
*$DG650</f>
        <v>0</v>
      </c>
      <c r="DJ650" s="43" cm="1">
        <f t="array" aca="1" ref="DJ650" ca="1">IFERROR(INDEX(Forecast_Capex_Input!BI$12:BI$286,$Z650)
*(INDEX(Forecast_Capex_Input!$H$12:$H$286,$Z650)=Repex),0)
*$DG650</f>
        <v>0</v>
      </c>
      <c r="DK650" s="43" cm="1">
        <f t="array" aca="1" ref="DK650" ca="1">IFERROR(INDEX(Forecast_Capex_Input!BJ$12:BJ$286,$Z650)
*(INDEX(Forecast_Capex_Input!$H$12:$H$286,$Z650)=Repex),0)
*$DG650</f>
        <v>0</v>
      </c>
      <c r="DL650" s="43" cm="1">
        <f t="array" aca="1" ref="DL650" ca="1">IFERROR(INDEX(Forecast_Capex_Input!BK$12:BK$286,$Z650)
*(INDEX(Forecast_Capex_Input!$H$12:$H$286,$Z650)=Repex),0)
*$DG650</f>
        <v>0</v>
      </c>
      <c r="DM650" s="43" cm="1">
        <f t="array" aca="1" ref="DM650" ca="1">IFERROR(INDEX(Forecast_Capex_Input!BL$12:BL$286,$Z650)
*(INDEX(Forecast_Capex_Input!$H$12:$H$286,$Z650)=Repex),0)
*$DG650</f>
        <v>0</v>
      </c>
      <c r="DO650" s="43" t="b" cm="1">
        <f t="array" aca="1" ref="DO650" ca="1">OR($G650=Forecast_Capex_Input!$BN$8:$BN$9)</f>
        <v>0</v>
      </c>
      <c r="DP650" s="43" cm="1">
        <f t="array" aca="1" ref="DP650" ca="1">IFERROR(INDEX(Forecast_Capex_Input!BO$12:BO$286,$Z650)
*(INDEX(Forecast_Capex_Input!$H$12:$H$286,$Z650)=Repex),0)
*$DO650</f>
        <v>0</v>
      </c>
      <c r="DQ650" s="43" cm="1">
        <f t="array" aca="1" ref="DQ650" ca="1">IFERROR(INDEX(Forecast_Capex_Input!BP$12:BP$286,$Z650)
*(INDEX(Forecast_Capex_Input!$H$12:$H$286,$Z650)=Repex),0)
*$DO650</f>
        <v>0</v>
      </c>
      <c r="DR650" s="43" cm="1">
        <f t="array" aca="1" ref="DR650" ca="1">IFERROR(INDEX(Forecast_Capex_Input!BQ$12:BQ$286,$Z650)
*(INDEX(Forecast_Capex_Input!$H$12:$H$286,$Z650)=Repex),0)
*$DO650</f>
        <v>0</v>
      </c>
      <c r="DS650" s="43" cm="1">
        <f t="array" aca="1" ref="DS650" ca="1">IFERROR(INDEX(Forecast_Capex_Input!BR$12:BR$286,$Z650)
*(INDEX(Forecast_Capex_Input!$H$12:$H$286,$Z650)=Repex),0)
*$DO650</f>
        <v>0</v>
      </c>
      <c r="DT650" s="43" cm="1">
        <f t="array" aca="1" ref="DT650" ca="1">IFERROR(INDEX(Forecast_Capex_Input!BS$12:BS$286,$Z650)
*(INDEX(Forecast_Capex_Input!$H$12:$H$286,$Z650)=Repex),0)
*$DO650</f>
        <v>0</v>
      </c>
      <c r="DV650" s="43" t="b" cm="1">
        <f t="array" aca="1" ref="DV650" ca="1">OR($G650=Forecast_Capex_Input!$BU$8:$BU$10)</f>
        <v>0</v>
      </c>
      <c r="DW650" s="43" cm="1">
        <f t="array" aca="1" ref="DW650" ca="1">IFERROR(INDEX(Forecast_Capex_Input!BV$12:BV$286,$Z650)
*(INDEX(Forecast_Capex_Input!$H$12:$H$286,$Z650)=Repex),0)
*$DV650</f>
        <v>0</v>
      </c>
      <c r="DX650" s="43" cm="1">
        <f t="array" aca="1" ref="DX650" ca="1">IFERROR(INDEX(Forecast_Capex_Input!BW$12:BW$286,$Z650)
*(INDEX(Forecast_Capex_Input!$H$12:$H$286,$Z650)=Repex),0)
*$DV650</f>
        <v>0</v>
      </c>
      <c r="DY650" s="43" cm="1">
        <f t="array" aca="1" ref="DY650" ca="1">IFERROR(INDEX(Forecast_Capex_Input!BX$12:BX$286,$Z650)
*(INDEX(Forecast_Capex_Input!$H$12:$H$286,$Z650)=Repex),0)
*$DV650</f>
        <v>0</v>
      </c>
      <c r="DZ650" s="43" cm="1">
        <f t="array" aca="1" ref="DZ650" ca="1">IFERROR(INDEX(Forecast_Capex_Input!BY$12:BY$286,$Z650)
*(INDEX(Forecast_Capex_Input!$H$12:$H$286,$Z650)=Repex),0)
*$DV650</f>
        <v>0</v>
      </c>
      <c r="EA650" s="43" cm="1">
        <f t="array" aca="1" ref="EA650" ca="1">IFERROR(INDEX(Forecast_Capex_Input!BZ$12:BZ$286,$Z650)
*(INDEX(Forecast_Capex_Input!$H$12:$H$286,$Z650)=Repex),0)
*$DV650</f>
        <v>0</v>
      </c>
      <c r="EB650" s="43" cm="1">
        <f t="array" aca="1" ref="EB650" ca="1">IFERROR(INDEX(Forecast_Capex_Input!CA$12:CA$286,$Z650)
*(INDEX(Forecast_Capex_Input!$H$12:$H$286,$Z650)=Repex),0)
*$DV650</f>
        <v>0</v>
      </c>
      <c r="EC650" s="43" cm="1">
        <f t="array" aca="1" ref="EC650" ca="1">IFERROR(INDEX(Forecast_Capex_Input!CB$12:CB$286,$Z650)
*(INDEX(Forecast_Capex_Input!$H$12:$H$286,$Z650)=Repex),0)
*$DV650</f>
        <v>0</v>
      </c>
      <c r="ED650" s="43" cm="1">
        <f t="array" aca="1" ref="ED650" ca="1">IFERROR(INDEX(Forecast_Capex_Input!CC$12:CC$286,$Z650)
*(INDEX(Forecast_Capex_Input!$H$12:$H$286,$Z650)=Repex),0)
*$DV650</f>
        <v>0</v>
      </c>
      <c r="EF650" s="86" t="str">
        <f t="shared" si="59"/>
        <v>N/A</v>
      </c>
      <c r="EG650" s="28" t="str">
        <f>IFERROR(RANK(EF650,EF$11:EF$1010,0)+COUNTIF(EF$11:EF650,EF650)-1,NA)</f>
        <v>N/A</v>
      </c>
    </row>
    <row r="651" spans="3:137" x14ac:dyDescent="0.2">
      <c r="C651" s="28">
        <f t="shared" si="60"/>
        <v>641</v>
      </c>
      <c r="D651" s="9" t="str" cm="1">
        <f t="array" ref="D651">IFERROR(INDEX(Forecast_Capex_Input!$D$12:$D$286,$Z651),NA)</f>
        <v>N/A</v>
      </c>
      <c r="E651" s="24" t="str" cm="1">
        <f t="array" ref="E651">IF($Z651=NA,NA,INDEX(Forecast_Capex_Input!$E$12:$E$286,$Z651))</f>
        <v>N/A</v>
      </c>
      <c r="F651" s="9" t="str" cm="1">
        <f t="array" aca="1" ref="F651" ca="1">IFERROR(INDEX(General!$E$25:$E$26,$AA651),NA)</f>
        <v>N/A</v>
      </c>
      <c r="G651" s="9" t="str" cm="1">
        <f t="array" aca="1" ref="G651" ca="1">IFERROR(INDEX(Forecast_Capex_Input!$AI$11:$BB$11,$AC651),NA)</f>
        <v>N/A</v>
      </c>
      <c r="H651" s="50" t="str" cm="1">
        <f t="array" aca="1" ref="H651" ca="1">IFERROR(INDEX(Forecast_Capex_Input!$AI$12:$BB$286,$Z651,$AC651),NA)</f>
        <v>N/A</v>
      </c>
      <c r="I651" s="150" t="str" cm="1">
        <f t="array" ref="I651">IFERROR(INDEX(Forecast_Capex_Input!$F$12:$F$286,$Z651),NA)</f>
        <v>N/A</v>
      </c>
      <c r="J651" s="150" t="str" cm="1">
        <f t="array" ref="J651">IFERROR(INDEX(Forecast_Capex_Input!G$12:G$286,$Z651),NA)</f>
        <v>N/A</v>
      </c>
      <c r="K651" s="150" t="str" cm="1">
        <f t="array" ref="K651">IFERROR(INDEX(Forecast_Capex_Input!H$12:H$286,$Z651),NA)</f>
        <v>N/A</v>
      </c>
      <c r="L651" s="150" t="str" cm="1">
        <f t="array" ref="L651">IFERROR(INDEX(Forecast_Capex_Input!I$12:I$286,$Z651),NA)</f>
        <v>N/A</v>
      </c>
      <c r="M651" s="150" t="str" cm="1">
        <f t="array" ref="M651">IFERROR(INDEX(Forecast_Capex_Input!J$12:J$286,$Z651),NA)</f>
        <v>N/A</v>
      </c>
      <c r="N651" s="150" t="str" cm="1">
        <f t="array" ref="N651">IFERROR(INDEX(Forecast_Capex_Input!K$12:K$286,$Z651),NA)</f>
        <v>N/A</v>
      </c>
      <c r="O651" s="150" t="str" cm="1">
        <f t="array" ref="O651">IFERROR(INDEX(Forecast_Capex_Input!L$12:L$286,$Z651),NA)</f>
        <v>N/A</v>
      </c>
      <c r="P651" s="150" t="str" cm="1">
        <f t="array" ref="P651">IFERROR(INDEX(Forecast_Capex_Input!M$12:M$286,$Z651),NA)</f>
        <v>N/A</v>
      </c>
      <c r="Q651" s="24" t="str" cm="1">
        <f t="array" ref="Q651">IFERROR(INDEX(Forecast_Capex_Input!N$12:N$286,$Z651),NA)</f>
        <v>N/A</v>
      </c>
      <c r="R651" s="190" cm="1">
        <f t="array" ref="R651">IFERROR(INDEX(Forecast_Capex_Input!O$12:O$286,$Z651),0)</f>
        <v>0</v>
      </c>
      <c r="S651" s="24" cm="1">
        <f t="array" ref="S651">IFERROR(INDEX(Forecast_Capex_Input!P$12:P$286,$Z651),0)</f>
        <v>0</v>
      </c>
      <c r="T651" s="150" t="str" cm="1">
        <f t="array" aca="1" ref="T651" ca="1">IFERROR(INDEX(General!$K$91:$K$110,$AC651),NA)</f>
        <v>N/A</v>
      </c>
      <c r="U651" s="43" cm="1">
        <f t="array" aca="1" ref="U651" ca="1">IFERROR(
IF($F651=General!$E$25,INDEX(Forecast_Capex_Input!S$12:S$286,$Z651),
INDEX(Forecast_Capex_Input!T$12:T$286,$Z651)),0)</f>
        <v>0</v>
      </c>
      <c r="V651" s="82" t="b">
        <f>IFERROR(INDEX(Overheads!$T$19:$T$26,MATCH($I651,Overheads!$E$19:$E$26,0)),FALSE)</f>
        <v>0</v>
      </c>
      <c r="W651" s="209" cm="1">
        <f t="array" ref="W651">IFERROR(
INDEX(Forecast_Capex_Input!CN$12:CN$286,$Z651),0)</f>
        <v>0</v>
      </c>
      <c r="X651" s="209">
        <f>IFERROR(
MATCH($W651,General!$L$39:$S$39,0),1)</f>
        <v>1</v>
      </c>
      <c r="Z651" s="28" t="str">
        <f>IFERROR(
IF(MATCH($C651,Forecast_Capex_Input!$CI$12:$CI$286,1)+1&gt;MAX(Forecast_Capex_Input!$C$12:$C$286),NA,
MATCH($C651,Forecast_Capex_Input!$CI$12:$CI$286,1)+1),1)</f>
        <v>N/A</v>
      </c>
      <c r="AA651" s="28" t="str" cm="1">
        <f t="array" aca="1" ref="AA651" ca="1">IFERROR(
IF(Z650&lt;&gt;Z651,1,
IF(COUNTIF(OFFSET(AA650,0,0,-INDEX(Forecast_Capex_Input!$CG$12:$CG$286,$Z651)),AA650)=INDEX(Forecast_Capex_Input!$CG$12:$CG$286,$Z651),AA650+1,AA650)),NA)</f>
        <v>N/A</v>
      </c>
      <c r="AB651" s="28" t="str" cm="1">
        <f t="array" ref="AB651">IFERROR($C651-IF($Z651=1,1,INDEX(Forecast_Capex_Input!$CI$12:$CI$286,$Z651-1))+1,NA)</f>
        <v>N/A</v>
      </c>
      <c r="AC651" s="28" t="str" cm="1">
        <f t="array" aca="1" ref="AC651" ca="1">IFERROR(IF(AA651=1,
INDEX(Forecast_Capex_Input!$AI$10:$BB$10,SMALL(IF(INDEX(Forecast_Capex_Input!$AI$12:$BB$286,$Z651,0)&gt;0,COLUMN(Forecast_Capex_Input!$AI$10:$BB$10)-COLUMN(Forecast_Capex_Input!$AI$12)+1),ROWS(OFFSET(AC650,0,0,-$AB651)))),
OFFSET(AC650,-INDEX(Forecast_Capex_Input!$CG$12:$CG$286,$Z651)+1,0)),NA)</f>
        <v>N/A</v>
      </c>
      <c r="AD651" s="28" t="str">
        <f t="shared" ref="AD651:AD714" ca="1" si="62">IFERROR(
MATCH($F651,Esc_Category_List,0),NA)</f>
        <v>N/A</v>
      </c>
      <c r="AE651" s="82" t="b">
        <f t="shared" si="61"/>
        <v>0</v>
      </c>
      <c r="AF651" s="78" t="b">
        <v>0</v>
      </c>
      <c r="AG651" s="82" t="b">
        <f t="shared" ref="AG651:AG714" si="63">AND(NOT(AND(AE651,NOT(Inc_NCIPAP))),
NOT(AND(AF651,NOT(Inc_CP))))</f>
        <v>1</v>
      </c>
      <c r="AI651" s="55">
        <v>0</v>
      </c>
      <c r="AJ651" s="55">
        <v>0</v>
      </c>
      <c r="AK651" s="55">
        <v>0</v>
      </c>
      <c r="AL651" s="55">
        <v>0</v>
      </c>
      <c r="AM651" s="55">
        <v>0</v>
      </c>
      <c r="AN651" s="135">
        <v>0</v>
      </c>
      <c r="AP651" s="55">
        <v>0</v>
      </c>
      <c r="AQ651" s="55">
        <v>0</v>
      </c>
      <c r="AR651" s="55">
        <v>0</v>
      </c>
      <c r="AS651" s="55">
        <v>0</v>
      </c>
      <c r="AT651" s="55">
        <v>0</v>
      </c>
      <c r="AU651" s="135">
        <v>0</v>
      </c>
      <c r="AW651" s="55">
        <v>0</v>
      </c>
      <c r="AX651" s="55">
        <v>0</v>
      </c>
      <c r="AY651" s="55">
        <v>0</v>
      </c>
      <c r="AZ651" s="55">
        <v>0</v>
      </c>
      <c r="BA651" s="55">
        <v>0</v>
      </c>
      <c r="BB651" s="135">
        <v>0</v>
      </c>
      <c r="BD651" s="55">
        <v>0</v>
      </c>
      <c r="BE651" s="55">
        <v>0</v>
      </c>
      <c r="BF651" s="55">
        <v>0</v>
      </c>
      <c r="BG651" s="55">
        <v>0</v>
      </c>
      <c r="BH651" s="55">
        <v>0</v>
      </c>
      <c r="BI651" s="135">
        <v>0</v>
      </c>
      <c r="BK651" s="55">
        <v>0</v>
      </c>
      <c r="BL651" s="55">
        <v>0</v>
      </c>
      <c r="BM651" s="55">
        <v>0</v>
      </c>
      <c r="BN651" s="55">
        <v>0</v>
      </c>
      <c r="BO651" s="55">
        <v>0</v>
      </c>
      <c r="BP651" s="135">
        <v>0</v>
      </c>
      <c r="BR651" s="147">
        <v>0</v>
      </c>
      <c r="BS651" s="147">
        <v>0</v>
      </c>
      <c r="BT651" s="147">
        <v>0</v>
      </c>
      <c r="BU651" s="147">
        <v>0</v>
      </c>
      <c r="BV651" s="147">
        <v>0</v>
      </c>
      <c r="BX651" s="55">
        <v>0</v>
      </c>
      <c r="BY651" s="55">
        <v>0</v>
      </c>
      <c r="BZ651" s="55">
        <v>0</v>
      </c>
      <c r="CA651" s="55">
        <v>0</v>
      </c>
      <c r="CB651" s="55">
        <v>0</v>
      </c>
      <c r="CC651" s="135">
        <v>0</v>
      </c>
      <c r="CE651" s="55">
        <v>0</v>
      </c>
      <c r="CF651" s="55">
        <v>0</v>
      </c>
      <c r="CG651" s="55">
        <v>0</v>
      </c>
      <c r="CH651" s="55">
        <v>0</v>
      </c>
      <c r="CI651" s="55">
        <v>0</v>
      </c>
      <c r="CJ651" s="135">
        <v>0</v>
      </c>
      <c r="CL651" s="55">
        <v>0</v>
      </c>
      <c r="CM651" s="55">
        <v>0</v>
      </c>
      <c r="CN651" s="55">
        <v>0</v>
      </c>
      <c r="CO651" s="55">
        <v>0</v>
      </c>
      <c r="CP651" s="55">
        <v>0</v>
      </c>
      <c r="CQ651" s="135">
        <v>0</v>
      </c>
      <c r="CS651" s="67">
        <v>0</v>
      </c>
      <c r="CT651" s="67">
        <v>0</v>
      </c>
      <c r="CU651" s="67">
        <v>0</v>
      </c>
      <c r="CV651" s="67">
        <v>0</v>
      </c>
      <c r="CW651" s="67">
        <v>0</v>
      </c>
      <c r="CX651" s="135">
        <v>0</v>
      </c>
      <c r="CZ651" s="55">
        <v>0</v>
      </c>
      <c r="DA651" s="55">
        <v>0</v>
      </c>
      <c r="DB651" s="55">
        <v>0</v>
      </c>
      <c r="DC651" s="55">
        <v>0</v>
      </c>
      <c r="DD651" s="55">
        <v>0</v>
      </c>
      <c r="DE651" s="135">
        <v>0</v>
      </c>
      <c r="DG651" s="43" t="b" cm="1">
        <f t="array" aca="1" ref="DG651" ca="1">OR($G651=Forecast_Capex_Input!$BF$8:$BF$10)</f>
        <v>0</v>
      </c>
      <c r="DH651" s="43" cm="1">
        <f t="array" aca="1" ref="DH651" ca="1">IFERROR(INDEX(Forecast_Capex_Input!BG$12:BG$286,$Z651)
*(INDEX(Forecast_Capex_Input!$H$12:$H$286,$Z651)=Repex),0)
*$DG651</f>
        <v>0</v>
      </c>
      <c r="DI651" s="43" cm="1">
        <f t="array" aca="1" ref="DI651" ca="1">IFERROR(INDEX(Forecast_Capex_Input!BH$12:BH$286,$Z651)
*(INDEX(Forecast_Capex_Input!$H$12:$H$286,$Z651)=Repex),0)
*$DG651</f>
        <v>0</v>
      </c>
      <c r="DJ651" s="43" cm="1">
        <f t="array" aca="1" ref="DJ651" ca="1">IFERROR(INDEX(Forecast_Capex_Input!BI$12:BI$286,$Z651)
*(INDEX(Forecast_Capex_Input!$H$12:$H$286,$Z651)=Repex),0)
*$DG651</f>
        <v>0</v>
      </c>
      <c r="DK651" s="43" cm="1">
        <f t="array" aca="1" ref="DK651" ca="1">IFERROR(INDEX(Forecast_Capex_Input!BJ$12:BJ$286,$Z651)
*(INDEX(Forecast_Capex_Input!$H$12:$H$286,$Z651)=Repex),0)
*$DG651</f>
        <v>0</v>
      </c>
      <c r="DL651" s="43" cm="1">
        <f t="array" aca="1" ref="DL651" ca="1">IFERROR(INDEX(Forecast_Capex_Input!BK$12:BK$286,$Z651)
*(INDEX(Forecast_Capex_Input!$H$12:$H$286,$Z651)=Repex),0)
*$DG651</f>
        <v>0</v>
      </c>
      <c r="DM651" s="43" cm="1">
        <f t="array" aca="1" ref="DM651" ca="1">IFERROR(INDEX(Forecast_Capex_Input!BL$12:BL$286,$Z651)
*(INDEX(Forecast_Capex_Input!$H$12:$H$286,$Z651)=Repex),0)
*$DG651</f>
        <v>0</v>
      </c>
      <c r="DO651" s="43" t="b" cm="1">
        <f t="array" aca="1" ref="DO651" ca="1">OR($G651=Forecast_Capex_Input!$BN$8:$BN$9)</f>
        <v>0</v>
      </c>
      <c r="DP651" s="43" cm="1">
        <f t="array" aca="1" ref="DP651" ca="1">IFERROR(INDEX(Forecast_Capex_Input!BO$12:BO$286,$Z651)
*(INDEX(Forecast_Capex_Input!$H$12:$H$286,$Z651)=Repex),0)
*$DO651</f>
        <v>0</v>
      </c>
      <c r="DQ651" s="43" cm="1">
        <f t="array" aca="1" ref="DQ651" ca="1">IFERROR(INDEX(Forecast_Capex_Input!BP$12:BP$286,$Z651)
*(INDEX(Forecast_Capex_Input!$H$12:$H$286,$Z651)=Repex),0)
*$DO651</f>
        <v>0</v>
      </c>
      <c r="DR651" s="43" cm="1">
        <f t="array" aca="1" ref="DR651" ca="1">IFERROR(INDEX(Forecast_Capex_Input!BQ$12:BQ$286,$Z651)
*(INDEX(Forecast_Capex_Input!$H$12:$H$286,$Z651)=Repex),0)
*$DO651</f>
        <v>0</v>
      </c>
      <c r="DS651" s="43" cm="1">
        <f t="array" aca="1" ref="DS651" ca="1">IFERROR(INDEX(Forecast_Capex_Input!BR$12:BR$286,$Z651)
*(INDEX(Forecast_Capex_Input!$H$12:$H$286,$Z651)=Repex),0)
*$DO651</f>
        <v>0</v>
      </c>
      <c r="DT651" s="43" cm="1">
        <f t="array" aca="1" ref="DT651" ca="1">IFERROR(INDEX(Forecast_Capex_Input!BS$12:BS$286,$Z651)
*(INDEX(Forecast_Capex_Input!$H$12:$H$286,$Z651)=Repex),0)
*$DO651</f>
        <v>0</v>
      </c>
      <c r="DV651" s="43" t="b" cm="1">
        <f t="array" aca="1" ref="DV651" ca="1">OR($G651=Forecast_Capex_Input!$BU$8:$BU$10)</f>
        <v>0</v>
      </c>
      <c r="DW651" s="43" cm="1">
        <f t="array" aca="1" ref="DW651" ca="1">IFERROR(INDEX(Forecast_Capex_Input!BV$12:BV$286,$Z651)
*(INDEX(Forecast_Capex_Input!$H$12:$H$286,$Z651)=Repex),0)
*$DV651</f>
        <v>0</v>
      </c>
      <c r="DX651" s="43" cm="1">
        <f t="array" aca="1" ref="DX651" ca="1">IFERROR(INDEX(Forecast_Capex_Input!BW$12:BW$286,$Z651)
*(INDEX(Forecast_Capex_Input!$H$12:$H$286,$Z651)=Repex),0)
*$DV651</f>
        <v>0</v>
      </c>
      <c r="DY651" s="43" cm="1">
        <f t="array" aca="1" ref="DY651" ca="1">IFERROR(INDEX(Forecast_Capex_Input!BX$12:BX$286,$Z651)
*(INDEX(Forecast_Capex_Input!$H$12:$H$286,$Z651)=Repex),0)
*$DV651</f>
        <v>0</v>
      </c>
      <c r="DZ651" s="43" cm="1">
        <f t="array" aca="1" ref="DZ651" ca="1">IFERROR(INDEX(Forecast_Capex_Input!BY$12:BY$286,$Z651)
*(INDEX(Forecast_Capex_Input!$H$12:$H$286,$Z651)=Repex),0)
*$DV651</f>
        <v>0</v>
      </c>
      <c r="EA651" s="43" cm="1">
        <f t="array" aca="1" ref="EA651" ca="1">IFERROR(INDEX(Forecast_Capex_Input!BZ$12:BZ$286,$Z651)
*(INDEX(Forecast_Capex_Input!$H$12:$H$286,$Z651)=Repex),0)
*$DV651</f>
        <v>0</v>
      </c>
      <c r="EB651" s="43" cm="1">
        <f t="array" aca="1" ref="EB651" ca="1">IFERROR(INDEX(Forecast_Capex_Input!CA$12:CA$286,$Z651)
*(INDEX(Forecast_Capex_Input!$H$12:$H$286,$Z651)=Repex),0)
*$DV651</f>
        <v>0</v>
      </c>
      <c r="EC651" s="43" cm="1">
        <f t="array" aca="1" ref="EC651" ca="1">IFERROR(INDEX(Forecast_Capex_Input!CB$12:CB$286,$Z651)
*(INDEX(Forecast_Capex_Input!$H$12:$H$286,$Z651)=Repex),0)
*$DV651</f>
        <v>0</v>
      </c>
      <c r="ED651" s="43" cm="1">
        <f t="array" aca="1" ref="ED651" ca="1">IFERROR(INDEX(Forecast_Capex_Input!CC$12:CC$286,$Z651)
*(INDEX(Forecast_Capex_Input!$H$12:$H$286,$Z651)=Repex),0)
*$DV651</f>
        <v>0</v>
      </c>
      <c r="EF651" s="86" t="str">
        <f t="shared" ref="EF651:EF714" si="64">IF(AND($AG651,$K651=Augex),
$AU651,NA)</f>
        <v>N/A</v>
      </c>
      <c r="EG651" s="28" t="str">
        <f>IFERROR(RANK(EF651,EF$11:EF$1010,0)+COUNTIF(EF$11:EF651,EF651)-1,NA)</f>
        <v>N/A</v>
      </c>
    </row>
    <row r="652" spans="3:137" x14ac:dyDescent="0.2">
      <c r="C652" s="28">
        <f t="shared" ref="C652:C715" si="65">IF(ISNUMBER(C651),C651+1,1)</f>
        <v>642</v>
      </c>
      <c r="D652" s="9" t="str" cm="1">
        <f t="array" ref="D652">IFERROR(INDEX(Forecast_Capex_Input!$D$12:$D$286,$Z652),NA)</f>
        <v>N/A</v>
      </c>
      <c r="E652" s="24" t="str" cm="1">
        <f t="array" ref="E652">IF($Z652=NA,NA,INDEX(Forecast_Capex_Input!$E$12:$E$286,$Z652))</f>
        <v>N/A</v>
      </c>
      <c r="F652" s="9" t="str" cm="1">
        <f t="array" aca="1" ref="F652" ca="1">IFERROR(INDEX(General!$E$25:$E$26,$AA652),NA)</f>
        <v>N/A</v>
      </c>
      <c r="G652" s="9" t="str" cm="1">
        <f t="array" aca="1" ref="G652" ca="1">IFERROR(INDEX(Forecast_Capex_Input!$AI$11:$BB$11,$AC652),NA)</f>
        <v>N/A</v>
      </c>
      <c r="H652" s="50" t="str" cm="1">
        <f t="array" aca="1" ref="H652" ca="1">IFERROR(INDEX(Forecast_Capex_Input!$AI$12:$BB$286,$Z652,$AC652),NA)</f>
        <v>N/A</v>
      </c>
      <c r="I652" s="150" t="str" cm="1">
        <f t="array" ref="I652">IFERROR(INDEX(Forecast_Capex_Input!$F$12:$F$286,$Z652),NA)</f>
        <v>N/A</v>
      </c>
      <c r="J652" s="150" t="str" cm="1">
        <f t="array" ref="J652">IFERROR(INDEX(Forecast_Capex_Input!G$12:G$286,$Z652),NA)</f>
        <v>N/A</v>
      </c>
      <c r="K652" s="150" t="str" cm="1">
        <f t="array" ref="K652">IFERROR(INDEX(Forecast_Capex_Input!H$12:H$286,$Z652),NA)</f>
        <v>N/A</v>
      </c>
      <c r="L652" s="150" t="str" cm="1">
        <f t="array" ref="L652">IFERROR(INDEX(Forecast_Capex_Input!I$12:I$286,$Z652),NA)</f>
        <v>N/A</v>
      </c>
      <c r="M652" s="150" t="str" cm="1">
        <f t="array" ref="M652">IFERROR(INDEX(Forecast_Capex_Input!J$12:J$286,$Z652),NA)</f>
        <v>N/A</v>
      </c>
      <c r="N652" s="150" t="str" cm="1">
        <f t="array" ref="N652">IFERROR(INDEX(Forecast_Capex_Input!K$12:K$286,$Z652),NA)</f>
        <v>N/A</v>
      </c>
      <c r="O652" s="150" t="str" cm="1">
        <f t="array" ref="O652">IFERROR(INDEX(Forecast_Capex_Input!L$12:L$286,$Z652),NA)</f>
        <v>N/A</v>
      </c>
      <c r="P652" s="150" t="str" cm="1">
        <f t="array" ref="P652">IFERROR(INDEX(Forecast_Capex_Input!M$12:M$286,$Z652),NA)</f>
        <v>N/A</v>
      </c>
      <c r="Q652" s="24" t="str" cm="1">
        <f t="array" ref="Q652">IFERROR(INDEX(Forecast_Capex_Input!N$12:N$286,$Z652),NA)</f>
        <v>N/A</v>
      </c>
      <c r="R652" s="190" cm="1">
        <f t="array" ref="R652">IFERROR(INDEX(Forecast_Capex_Input!O$12:O$286,$Z652),0)</f>
        <v>0</v>
      </c>
      <c r="S652" s="24" cm="1">
        <f t="array" ref="S652">IFERROR(INDEX(Forecast_Capex_Input!P$12:P$286,$Z652),0)</f>
        <v>0</v>
      </c>
      <c r="T652" s="150" t="str" cm="1">
        <f t="array" aca="1" ref="T652" ca="1">IFERROR(INDEX(General!$K$91:$K$110,$AC652),NA)</f>
        <v>N/A</v>
      </c>
      <c r="U652" s="43" cm="1">
        <f t="array" aca="1" ref="U652" ca="1">IFERROR(
IF($F652=General!$E$25,INDEX(Forecast_Capex_Input!S$12:S$286,$Z652),
INDEX(Forecast_Capex_Input!T$12:T$286,$Z652)),0)</f>
        <v>0</v>
      </c>
      <c r="V652" s="82" t="b">
        <f>IFERROR(INDEX(Overheads!$T$19:$T$26,MATCH($I652,Overheads!$E$19:$E$26,0)),FALSE)</f>
        <v>0</v>
      </c>
      <c r="W652" s="209" cm="1">
        <f t="array" ref="W652">IFERROR(
INDEX(Forecast_Capex_Input!CN$12:CN$286,$Z652),0)</f>
        <v>0</v>
      </c>
      <c r="X652" s="209">
        <f>IFERROR(
MATCH($W652,General!$L$39:$S$39,0),1)</f>
        <v>1</v>
      </c>
      <c r="Z652" s="28" t="str">
        <f>IFERROR(
IF(MATCH($C652,Forecast_Capex_Input!$CI$12:$CI$286,1)+1&gt;MAX(Forecast_Capex_Input!$C$12:$C$286),NA,
MATCH($C652,Forecast_Capex_Input!$CI$12:$CI$286,1)+1),1)</f>
        <v>N/A</v>
      </c>
      <c r="AA652" s="28" t="str" cm="1">
        <f t="array" aca="1" ref="AA652" ca="1">IFERROR(
IF(Z651&lt;&gt;Z652,1,
IF(COUNTIF(OFFSET(AA651,0,0,-INDEX(Forecast_Capex_Input!$CG$12:$CG$286,$Z652)),AA651)=INDEX(Forecast_Capex_Input!$CG$12:$CG$286,$Z652),AA651+1,AA651)),NA)</f>
        <v>N/A</v>
      </c>
      <c r="AB652" s="28" t="str" cm="1">
        <f t="array" ref="AB652">IFERROR($C652-IF($Z652=1,1,INDEX(Forecast_Capex_Input!$CI$12:$CI$286,$Z652-1))+1,NA)</f>
        <v>N/A</v>
      </c>
      <c r="AC652" s="28" t="str" cm="1">
        <f t="array" aca="1" ref="AC652" ca="1">IFERROR(IF(AA652=1,
INDEX(Forecast_Capex_Input!$AI$10:$BB$10,SMALL(IF(INDEX(Forecast_Capex_Input!$AI$12:$BB$286,$Z652,0)&gt;0,COLUMN(Forecast_Capex_Input!$AI$10:$BB$10)-COLUMN(Forecast_Capex_Input!$AI$12)+1),ROWS(OFFSET(AC651,0,0,-$AB652)))),
OFFSET(AC651,-INDEX(Forecast_Capex_Input!$CG$12:$CG$286,$Z652)+1,0)),NA)</f>
        <v>N/A</v>
      </c>
      <c r="AD652" s="28" t="str">
        <f t="shared" ca="1" si="62"/>
        <v>N/A</v>
      </c>
      <c r="AE652" s="82" t="b">
        <f t="shared" ref="AE652:AE715" si="66">$K652=AE$6</f>
        <v>0</v>
      </c>
      <c r="AF652" s="78" t="b">
        <v>0</v>
      </c>
      <c r="AG652" s="82" t="b">
        <f t="shared" si="63"/>
        <v>1</v>
      </c>
      <c r="AI652" s="55">
        <v>0</v>
      </c>
      <c r="AJ652" s="55">
        <v>0</v>
      </c>
      <c r="AK652" s="55">
        <v>0</v>
      </c>
      <c r="AL652" s="55">
        <v>0</v>
      </c>
      <c r="AM652" s="55">
        <v>0</v>
      </c>
      <c r="AN652" s="135">
        <v>0</v>
      </c>
      <c r="AP652" s="55">
        <v>0</v>
      </c>
      <c r="AQ652" s="55">
        <v>0</v>
      </c>
      <c r="AR652" s="55">
        <v>0</v>
      </c>
      <c r="AS652" s="55">
        <v>0</v>
      </c>
      <c r="AT652" s="55">
        <v>0</v>
      </c>
      <c r="AU652" s="135">
        <v>0</v>
      </c>
      <c r="AW652" s="55">
        <v>0</v>
      </c>
      <c r="AX652" s="55">
        <v>0</v>
      </c>
      <c r="AY652" s="55">
        <v>0</v>
      </c>
      <c r="AZ652" s="55">
        <v>0</v>
      </c>
      <c r="BA652" s="55">
        <v>0</v>
      </c>
      <c r="BB652" s="135">
        <v>0</v>
      </c>
      <c r="BD652" s="55">
        <v>0</v>
      </c>
      <c r="BE652" s="55">
        <v>0</v>
      </c>
      <c r="BF652" s="55">
        <v>0</v>
      </c>
      <c r="BG652" s="55">
        <v>0</v>
      </c>
      <c r="BH652" s="55">
        <v>0</v>
      </c>
      <c r="BI652" s="135">
        <v>0</v>
      </c>
      <c r="BK652" s="55">
        <v>0</v>
      </c>
      <c r="BL652" s="55">
        <v>0</v>
      </c>
      <c r="BM652" s="55">
        <v>0</v>
      </c>
      <c r="BN652" s="55">
        <v>0</v>
      </c>
      <c r="BO652" s="55">
        <v>0</v>
      </c>
      <c r="BP652" s="135">
        <v>0</v>
      </c>
      <c r="BR652" s="147">
        <v>0</v>
      </c>
      <c r="BS652" s="147">
        <v>0</v>
      </c>
      <c r="BT652" s="147">
        <v>0</v>
      </c>
      <c r="BU652" s="147">
        <v>0</v>
      </c>
      <c r="BV652" s="147">
        <v>0</v>
      </c>
      <c r="BX652" s="55">
        <v>0</v>
      </c>
      <c r="BY652" s="55">
        <v>0</v>
      </c>
      <c r="BZ652" s="55">
        <v>0</v>
      </c>
      <c r="CA652" s="55">
        <v>0</v>
      </c>
      <c r="CB652" s="55">
        <v>0</v>
      </c>
      <c r="CC652" s="135">
        <v>0</v>
      </c>
      <c r="CE652" s="55">
        <v>0</v>
      </c>
      <c r="CF652" s="55">
        <v>0</v>
      </c>
      <c r="CG652" s="55">
        <v>0</v>
      </c>
      <c r="CH652" s="55">
        <v>0</v>
      </c>
      <c r="CI652" s="55">
        <v>0</v>
      </c>
      <c r="CJ652" s="135">
        <v>0</v>
      </c>
      <c r="CL652" s="55">
        <v>0</v>
      </c>
      <c r="CM652" s="55">
        <v>0</v>
      </c>
      <c r="CN652" s="55">
        <v>0</v>
      </c>
      <c r="CO652" s="55">
        <v>0</v>
      </c>
      <c r="CP652" s="55">
        <v>0</v>
      </c>
      <c r="CQ652" s="135">
        <v>0</v>
      </c>
      <c r="CS652" s="67">
        <v>0</v>
      </c>
      <c r="CT652" s="67">
        <v>0</v>
      </c>
      <c r="CU652" s="67">
        <v>0</v>
      </c>
      <c r="CV652" s="67">
        <v>0</v>
      </c>
      <c r="CW652" s="67">
        <v>0</v>
      </c>
      <c r="CX652" s="135">
        <v>0</v>
      </c>
      <c r="CZ652" s="55">
        <v>0</v>
      </c>
      <c r="DA652" s="55">
        <v>0</v>
      </c>
      <c r="DB652" s="55">
        <v>0</v>
      </c>
      <c r="DC652" s="55">
        <v>0</v>
      </c>
      <c r="DD652" s="55">
        <v>0</v>
      </c>
      <c r="DE652" s="135">
        <v>0</v>
      </c>
      <c r="DG652" s="43" t="b" cm="1">
        <f t="array" aca="1" ref="DG652" ca="1">OR($G652=Forecast_Capex_Input!$BF$8:$BF$10)</f>
        <v>0</v>
      </c>
      <c r="DH652" s="43" cm="1">
        <f t="array" aca="1" ref="DH652" ca="1">IFERROR(INDEX(Forecast_Capex_Input!BG$12:BG$286,$Z652)
*(INDEX(Forecast_Capex_Input!$H$12:$H$286,$Z652)=Repex),0)
*$DG652</f>
        <v>0</v>
      </c>
      <c r="DI652" s="43" cm="1">
        <f t="array" aca="1" ref="DI652" ca="1">IFERROR(INDEX(Forecast_Capex_Input!BH$12:BH$286,$Z652)
*(INDEX(Forecast_Capex_Input!$H$12:$H$286,$Z652)=Repex),0)
*$DG652</f>
        <v>0</v>
      </c>
      <c r="DJ652" s="43" cm="1">
        <f t="array" aca="1" ref="DJ652" ca="1">IFERROR(INDEX(Forecast_Capex_Input!BI$12:BI$286,$Z652)
*(INDEX(Forecast_Capex_Input!$H$12:$H$286,$Z652)=Repex),0)
*$DG652</f>
        <v>0</v>
      </c>
      <c r="DK652" s="43" cm="1">
        <f t="array" aca="1" ref="DK652" ca="1">IFERROR(INDEX(Forecast_Capex_Input!BJ$12:BJ$286,$Z652)
*(INDEX(Forecast_Capex_Input!$H$12:$H$286,$Z652)=Repex),0)
*$DG652</f>
        <v>0</v>
      </c>
      <c r="DL652" s="43" cm="1">
        <f t="array" aca="1" ref="DL652" ca="1">IFERROR(INDEX(Forecast_Capex_Input!BK$12:BK$286,$Z652)
*(INDEX(Forecast_Capex_Input!$H$12:$H$286,$Z652)=Repex),0)
*$DG652</f>
        <v>0</v>
      </c>
      <c r="DM652" s="43" cm="1">
        <f t="array" aca="1" ref="DM652" ca="1">IFERROR(INDEX(Forecast_Capex_Input!BL$12:BL$286,$Z652)
*(INDEX(Forecast_Capex_Input!$H$12:$H$286,$Z652)=Repex),0)
*$DG652</f>
        <v>0</v>
      </c>
      <c r="DO652" s="43" t="b" cm="1">
        <f t="array" aca="1" ref="DO652" ca="1">OR($G652=Forecast_Capex_Input!$BN$8:$BN$9)</f>
        <v>0</v>
      </c>
      <c r="DP652" s="43" cm="1">
        <f t="array" aca="1" ref="DP652" ca="1">IFERROR(INDEX(Forecast_Capex_Input!BO$12:BO$286,$Z652)
*(INDEX(Forecast_Capex_Input!$H$12:$H$286,$Z652)=Repex),0)
*$DO652</f>
        <v>0</v>
      </c>
      <c r="DQ652" s="43" cm="1">
        <f t="array" aca="1" ref="DQ652" ca="1">IFERROR(INDEX(Forecast_Capex_Input!BP$12:BP$286,$Z652)
*(INDEX(Forecast_Capex_Input!$H$12:$H$286,$Z652)=Repex),0)
*$DO652</f>
        <v>0</v>
      </c>
      <c r="DR652" s="43" cm="1">
        <f t="array" aca="1" ref="DR652" ca="1">IFERROR(INDEX(Forecast_Capex_Input!BQ$12:BQ$286,$Z652)
*(INDEX(Forecast_Capex_Input!$H$12:$H$286,$Z652)=Repex),0)
*$DO652</f>
        <v>0</v>
      </c>
      <c r="DS652" s="43" cm="1">
        <f t="array" aca="1" ref="DS652" ca="1">IFERROR(INDEX(Forecast_Capex_Input!BR$12:BR$286,$Z652)
*(INDEX(Forecast_Capex_Input!$H$12:$H$286,$Z652)=Repex),0)
*$DO652</f>
        <v>0</v>
      </c>
      <c r="DT652" s="43" cm="1">
        <f t="array" aca="1" ref="DT652" ca="1">IFERROR(INDEX(Forecast_Capex_Input!BS$12:BS$286,$Z652)
*(INDEX(Forecast_Capex_Input!$H$12:$H$286,$Z652)=Repex),0)
*$DO652</f>
        <v>0</v>
      </c>
      <c r="DV652" s="43" t="b" cm="1">
        <f t="array" aca="1" ref="DV652" ca="1">OR($G652=Forecast_Capex_Input!$BU$8:$BU$10)</f>
        <v>0</v>
      </c>
      <c r="DW652" s="43" cm="1">
        <f t="array" aca="1" ref="DW652" ca="1">IFERROR(INDEX(Forecast_Capex_Input!BV$12:BV$286,$Z652)
*(INDEX(Forecast_Capex_Input!$H$12:$H$286,$Z652)=Repex),0)
*$DV652</f>
        <v>0</v>
      </c>
      <c r="DX652" s="43" cm="1">
        <f t="array" aca="1" ref="DX652" ca="1">IFERROR(INDEX(Forecast_Capex_Input!BW$12:BW$286,$Z652)
*(INDEX(Forecast_Capex_Input!$H$12:$H$286,$Z652)=Repex),0)
*$DV652</f>
        <v>0</v>
      </c>
      <c r="DY652" s="43" cm="1">
        <f t="array" aca="1" ref="DY652" ca="1">IFERROR(INDEX(Forecast_Capex_Input!BX$12:BX$286,$Z652)
*(INDEX(Forecast_Capex_Input!$H$12:$H$286,$Z652)=Repex),0)
*$DV652</f>
        <v>0</v>
      </c>
      <c r="DZ652" s="43" cm="1">
        <f t="array" aca="1" ref="DZ652" ca="1">IFERROR(INDEX(Forecast_Capex_Input!BY$12:BY$286,$Z652)
*(INDEX(Forecast_Capex_Input!$H$12:$H$286,$Z652)=Repex),0)
*$DV652</f>
        <v>0</v>
      </c>
      <c r="EA652" s="43" cm="1">
        <f t="array" aca="1" ref="EA652" ca="1">IFERROR(INDEX(Forecast_Capex_Input!BZ$12:BZ$286,$Z652)
*(INDEX(Forecast_Capex_Input!$H$12:$H$286,$Z652)=Repex),0)
*$DV652</f>
        <v>0</v>
      </c>
      <c r="EB652" s="43" cm="1">
        <f t="array" aca="1" ref="EB652" ca="1">IFERROR(INDEX(Forecast_Capex_Input!CA$12:CA$286,$Z652)
*(INDEX(Forecast_Capex_Input!$H$12:$H$286,$Z652)=Repex),0)
*$DV652</f>
        <v>0</v>
      </c>
      <c r="EC652" s="43" cm="1">
        <f t="array" aca="1" ref="EC652" ca="1">IFERROR(INDEX(Forecast_Capex_Input!CB$12:CB$286,$Z652)
*(INDEX(Forecast_Capex_Input!$H$12:$H$286,$Z652)=Repex),0)
*$DV652</f>
        <v>0</v>
      </c>
      <c r="ED652" s="43" cm="1">
        <f t="array" aca="1" ref="ED652" ca="1">IFERROR(INDEX(Forecast_Capex_Input!CC$12:CC$286,$Z652)
*(INDEX(Forecast_Capex_Input!$H$12:$H$286,$Z652)=Repex),0)
*$DV652</f>
        <v>0</v>
      </c>
      <c r="EF652" s="86" t="str">
        <f t="shared" si="64"/>
        <v>N/A</v>
      </c>
      <c r="EG652" s="28" t="str">
        <f>IFERROR(RANK(EF652,EF$11:EF$1010,0)+COUNTIF(EF$11:EF652,EF652)-1,NA)</f>
        <v>N/A</v>
      </c>
    </row>
    <row r="653" spans="3:137" x14ac:dyDescent="0.2">
      <c r="C653" s="28">
        <f t="shared" si="65"/>
        <v>643</v>
      </c>
      <c r="D653" s="9" t="str" cm="1">
        <f t="array" ref="D653">IFERROR(INDEX(Forecast_Capex_Input!$D$12:$D$286,$Z653),NA)</f>
        <v>N/A</v>
      </c>
      <c r="E653" s="24" t="str" cm="1">
        <f t="array" ref="E653">IF($Z653=NA,NA,INDEX(Forecast_Capex_Input!$E$12:$E$286,$Z653))</f>
        <v>N/A</v>
      </c>
      <c r="F653" s="9" t="str" cm="1">
        <f t="array" aca="1" ref="F653" ca="1">IFERROR(INDEX(General!$E$25:$E$26,$AA653),NA)</f>
        <v>N/A</v>
      </c>
      <c r="G653" s="9" t="str" cm="1">
        <f t="array" aca="1" ref="G653" ca="1">IFERROR(INDEX(Forecast_Capex_Input!$AI$11:$BB$11,$AC653),NA)</f>
        <v>N/A</v>
      </c>
      <c r="H653" s="50" t="str" cm="1">
        <f t="array" aca="1" ref="H653" ca="1">IFERROR(INDEX(Forecast_Capex_Input!$AI$12:$BB$286,$Z653,$AC653),NA)</f>
        <v>N/A</v>
      </c>
      <c r="I653" s="150" t="str" cm="1">
        <f t="array" ref="I653">IFERROR(INDEX(Forecast_Capex_Input!$F$12:$F$286,$Z653),NA)</f>
        <v>N/A</v>
      </c>
      <c r="J653" s="150" t="str" cm="1">
        <f t="array" ref="J653">IFERROR(INDEX(Forecast_Capex_Input!G$12:G$286,$Z653),NA)</f>
        <v>N/A</v>
      </c>
      <c r="K653" s="150" t="str" cm="1">
        <f t="array" ref="K653">IFERROR(INDEX(Forecast_Capex_Input!H$12:H$286,$Z653),NA)</f>
        <v>N/A</v>
      </c>
      <c r="L653" s="150" t="str" cm="1">
        <f t="array" ref="L653">IFERROR(INDEX(Forecast_Capex_Input!I$12:I$286,$Z653),NA)</f>
        <v>N/A</v>
      </c>
      <c r="M653" s="150" t="str" cm="1">
        <f t="array" ref="M653">IFERROR(INDEX(Forecast_Capex_Input!J$12:J$286,$Z653),NA)</f>
        <v>N/A</v>
      </c>
      <c r="N653" s="150" t="str" cm="1">
        <f t="array" ref="N653">IFERROR(INDEX(Forecast_Capex_Input!K$12:K$286,$Z653),NA)</f>
        <v>N/A</v>
      </c>
      <c r="O653" s="150" t="str" cm="1">
        <f t="array" ref="O653">IFERROR(INDEX(Forecast_Capex_Input!L$12:L$286,$Z653),NA)</f>
        <v>N/A</v>
      </c>
      <c r="P653" s="150" t="str" cm="1">
        <f t="array" ref="P653">IFERROR(INDEX(Forecast_Capex_Input!M$12:M$286,$Z653),NA)</f>
        <v>N/A</v>
      </c>
      <c r="Q653" s="24" t="str" cm="1">
        <f t="array" ref="Q653">IFERROR(INDEX(Forecast_Capex_Input!N$12:N$286,$Z653),NA)</f>
        <v>N/A</v>
      </c>
      <c r="R653" s="190" cm="1">
        <f t="array" ref="R653">IFERROR(INDEX(Forecast_Capex_Input!O$12:O$286,$Z653),0)</f>
        <v>0</v>
      </c>
      <c r="S653" s="24" cm="1">
        <f t="array" ref="S653">IFERROR(INDEX(Forecast_Capex_Input!P$12:P$286,$Z653),0)</f>
        <v>0</v>
      </c>
      <c r="T653" s="150" t="str" cm="1">
        <f t="array" aca="1" ref="T653" ca="1">IFERROR(INDEX(General!$K$91:$K$110,$AC653),NA)</f>
        <v>N/A</v>
      </c>
      <c r="U653" s="43" cm="1">
        <f t="array" aca="1" ref="U653" ca="1">IFERROR(
IF($F653=General!$E$25,INDEX(Forecast_Capex_Input!S$12:S$286,$Z653),
INDEX(Forecast_Capex_Input!T$12:T$286,$Z653)),0)</f>
        <v>0</v>
      </c>
      <c r="V653" s="82" t="b">
        <f>IFERROR(INDEX(Overheads!$T$19:$T$26,MATCH($I653,Overheads!$E$19:$E$26,0)),FALSE)</f>
        <v>0</v>
      </c>
      <c r="W653" s="209" cm="1">
        <f t="array" ref="W653">IFERROR(
INDEX(Forecast_Capex_Input!CN$12:CN$286,$Z653),0)</f>
        <v>0</v>
      </c>
      <c r="X653" s="209">
        <f>IFERROR(
MATCH($W653,General!$L$39:$S$39,0),1)</f>
        <v>1</v>
      </c>
      <c r="Z653" s="28" t="str">
        <f>IFERROR(
IF(MATCH($C653,Forecast_Capex_Input!$CI$12:$CI$286,1)+1&gt;MAX(Forecast_Capex_Input!$C$12:$C$286),NA,
MATCH($C653,Forecast_Capex_Input!$CI$12:$CI$286,1)+1),1)</f>
        <v>N/A</v>
      </c>
      <c r="AA653" s="28" t="str" cm="1">
        <f t="array" aca="1" ref="AA653" ca="1">IFERROR(
IF(Z652&lt;&gt;Z653,1,
IF(COUNTIF(OFFSET(AA652,0,0,-INDEX(Forecast_Capex_Input!$CG$12:$CG$286,$Z653)),AA652)=INDEX(Forecast_Capex_Input!$CG$12:$CG$286,$Z653),AA652+1,AA652)),NA)</f>
        <v>N/A</v>
      </c>
      <c r="AB653" s="28" t="str" cm="1">
        <f t="array" ref="AB653">IFERROR($C653-IF($Z653=1,1,INDEX(Forecast_Capex_Input!$CI$12:$CI$286,$Z653-1))+1,NA)</f>
        <v>N/A</v>
      </c>
      <c r="AC653" s="28" t="str" cm="1">
        <f t="array" aca="1" ref="AC653" ca="1">IFERROR(IF(AA653=1,
INDEX(Forecast_Capex_Input!$AI$10:$BB$10,SMALL(IF(INDEX(Forecast_Capex_Input!$AI$12:$BB$286,$Z653,0)&gt;0,COLUMN(Forecast_Capex_Input!$AI$10:$BB$10)-COLUMN(Forecast_Capex_Input!$AI$12)+1),ROWS(OFFSET(AC652,0,0,-$AB653)))),
OFFSET(AC652,-INDEX(Forecast_Capex_Input!$CG$12:$CG$286,$Z653)+1,0)),NA)</f>
        <v>N/A</v>
      </c>
      <c r="AD653" s="28" t="str">
        <f t="shared" ca="1" si="62"/>
        <v>N/A</v>
      </c>
      <c r="AE653" s="82" t="b">
        <f t="shared" si="66"/>
        <v>0</v>
      </c>
      <c r="AF653" s="78" t="b">
        <v>0</v>
      </c>
      <c r="AG653" s="82" t="b">
        <f t="shared" si="63"/>
        <v>1</v>
      </c>
      <c r="AI653" s="55">
        <v>0</v>
      </c>
      <c r="AJ653" s="55">
        <v>0</v>
      </c>
      <c r="AK653" s="55">
        <v>0</v>
      </c>
      <c r="AL653" s="55">
        <v>0</v>
      </c>
      <c r="AM653" s="55">
        <v>0</v>
      </c>
      <c r="AN653" s="135">
        <v>0</v>
      </c>
      <c r="AP653" s="55">
        <v>0</v>
      </c>
      <c r="AQ653" s="55">
        <v>0</v>
      </c>
      <c r="AR653" s="55">
        <v>0</v>
      </c>
      <c r="AS653" s="55">
        <v>0</v>
      </c>
      <c r="AT653" s="55">
        <v>0</v>
      </c>
      <c r="AU653" s="135">
        <v>0</v>
      </c>
      <c r="AW653" s="55">
        <v>0</v>
      </c>
      <c r="AX653" s="55">
        <v>0</v>
      </c>
      <c r="AY653" s="55">
        <v>0</v>
      </c>
      <c r="AZ653" s="55">
        <v>0</v>
      </c>
      <c r="BA653" s="55">
        <v>0</v>
      </c>
      <c r="BB653" s="135">
        <v>0</v>
      </c>
      <c r="BD653" s="55">
        <v>0</v>
      </c>
      <c r="BE653" s="55">
        <v>0</v>
      </c>
      <c r="BF653" s="55">
        <v>0</v>
      </c>
      <c r="BG653" s="55">
        <v>0</v>
      </c>
      <c r="BH653" s="55">
        <v>0</v>
      </c>
      <c r="BI653" s="135">
        <v>0</v>
      </c>
      <c r="BK653" s="55">
        <v>0</v>
      </c>
      <c r="BL653" s="55">
        <v>0</v>
      </c>
      <c r="BM653" s="55">
        <v>0</v>
      </c>
      <c r="BN653" s="55">
        <v>0</v>
      </c>
      <c r="BO653" s="55">
        <v>0</v>
      </c>
      <c r="BP653" s="135">
        <v>0</v>
      </c>
      <c r="BR653" s="147">
        <v>0</v>
      </c>
      <c r="BS653" s="147">
        <v>0</v>
      </c>
      <c r="BT653" s="147">
        <v>0</v>
      </c>
      <c r="BU653" s="147">
        <v>0</v>
      </c>
      <c r="BV653" s="147">
        <v>0</v>
      </c>
      <c r="BX653" s="55">
        <v>0</v>
      </c>
      <c r="BY653" s="55">
        <v>0</v>
      </c>
      <c r="BZ653" s="55">
        <v>0</v>
      </c>
      <c r="CA653" s="55">
        <v>0</v>
      </c>
      <c r="CB653" s="55">
        <v>0</v>
      </c>
      <c r="CC653" s="135">
        <v>0</v>
      </c>
      <c r="CE653" s="55">
        <v>0</v>
      </c>
      <c r="CF653" s="55">
        <v>0</v>
      </c>
      <c r="CG653" s="55">
        <v>0</v>
      </c>
      <c r="CH653" s="55">
        <v>0</v>
      </c>
      <c r="CI653" s="55">
        <v>0</v>
      </c>
      <c r="CJ653" s="135">
        <v>0</v>
      </c>
      <c r="CL653" s="55">
        <v>0</v>
      </c>
      <c r="CM653" s="55">
        <v>0</v>
      </c>
      <c r="CN653" s="55">
        <v>0</v>
      </c>
      <c r="CO653" s="55">
        <v>0</v>
      </c>
      <c r="CP653" s="55">
        <v>0</v>
      </c>
      <c r="CQ653" s="135">
        <v>0</v>
      </c>
      <c r="CS653" s="67">
        <v>0</v>
      </c>
      <c r="CT653" s="67">
        <v>0</v>
      </c>
      <c r="CU653" s="67">
        <v>0</v>
      </c>
      <c r="CV653" s="67">
        <v>0</v>
      </c>
      <c r="CW653" s="67">
        <v>0</v>
      </c>
      <c r="CX653" s="135">
        <v>0</v>
      </c>
      <c r="CZ653" s="55">
        <v>0</v>
      </c>
      <c r="DA653" s="55">
        <v>0</v>
      </c>
      <c r="DB653" s="55">
        <v>0</v>
      </c>
      <c r="DC653" s="55">
        <v>0</v>
      </c>
      <c r="DD653" s="55">
        <v>0</v>
      </c>
      <c r="DE653" s="135">
        <v>0</v>
      </c>
      <c r="DG653" s="43" t="b" cm="1">
        <f t="array" aca="1" ref="DG653" ca="1">OR($G653=Forecast_Capex_Input!$BF$8:$BF$10)</f>
        <v>0</v>
      </c>
      <c r="DH653" s="43" cm="1">
        <f t="array" aca="1" ref="DH653" ca="1">IFERROR(INDEX(Forecast_Capex_Input!BG$12:BG$286,$Z653)
*(INDEX(Forecast_Capex_Input!$H$12:$H$286,$Z653)=Repex),0)
*$DG653</f>
        <v>0</v>
      </c>
      <c r="DI653" s="43" cm="1">
        <f t="array" aca="1" ref="DI653" ca="1">IFERROR(INDEX(Forecast_Capex_Input!BH$12:BH$286,$Z653)
*(INDEX(Forecast_Capex_Input!$H$12:$H$286,$Z653)=Repex),0)
*$DG653</f>
        <v>0</v>
      </c>
      <c r="DJ653" s="43" cm="1">
        <f t="array" aca="1" ref="DJ653" ca="1">IFERROR(INDEX(Forecast_Capex_Input!BI$12:BI$286,$Z653)
*(INDEX(Forecast_Capex_Input!$H$12:$H$286,$Z653)=Repex),0)
*$DG653</f>
        <v>0</v>
      </c>
      <c r="DK653" s="43" cm="1">
        <f t="array" aca="1" ref="DK653" ca="1">IFERROR(INDEX(Forecast_Capex_Input!BJ$12:BJ$286,$Z653)
*(INDEX(Forecast_Capex_Input!$H$12:$H$286,$Z653)=Repex),0)
*$DG653</f>
        <v>0</v>
      </c>
      <c r="DL653" s="43" cm="1">
        <f t="array" aca="1" ref="DL653" ca="1">IFERROR(INDEX(Forecast_Capex_Input!BK$12:BK$286,$Z653)
*(INDEX(Forecast_Capex_Input!$H$12:$H$286,$Z653)=Repex),0)
*$DG653</f>
        <v>0</v>
      </c>
      <c r="DM653" s="43" cm="1">
        <f t="array" aca="1" ref="DM653" ca="1">IFERROR(INDEX(Forecast_Capex_Input!BL$12:BL$286,$Z653)
*(INDEX(Forecast_Capex_Input!$H$12:$H$286,$Z653)=Repex),0)
*$DG653</f>
        <v>0</v>
      </c>
      <c r="DO653" s="43" t="b" cm="1">
        <f t="array" aca="1" ref="DO653" ca="1">OR($G653=Forecast_Capex_Input!$BN$8:$BN$9)</f>
        <v>0</v>
      </c>
      <c r="DP653" s="43" cm="1">
        <f t="array" aca="1" ref="DP653" ca="1">IFERROR(INDEX(Forecast_Capex_Input!BO$12:BO$286,$Z653)
*(INDEX(Forecast_Capex_Input!$H$12:$H$286,$Z653)=Repex),0)
*$DO653</f>
        <v>0</v>
      </c>
      <c r="DQ653" s="43" cm="1">
        <f t="array" aca="1" ref="DQ653" ca="1">IFERROR(INDEX(Forecast_Capex_Input!BP$12:BP$286,$Z653)
*(INDEX(Forecast_Capex_Input!$H$12:$H$286,$Z653)=Repex),0)
*$DO653</f>
        <v>0</v>
      </c>
      <c r="DR653" s="43" cm="1">
        <f t="array" aca="1" ref="DR653" ca="1">IFERROR(INDEX(Forecast_Capex_Input!BQ$12:BQ$286,$Z653)
*(INDEX(Forecast_Capex_Input!$H$12:$H$286,$Z653)=Repex),0)
*$DO653</f>
        <v>0</v>
      </c>
      <c r="DS653" s="43" cm="1">
        <f t="array" aca="1" ref="DS653" ca="1">IFERROR(INDEX(Forecast_Capex_Input!BR$12:BR$286,$Z653)
*(INDEX(Forecast_Capex_Input!$H$12:$H$286,$Z653)=Repex),0)
*$DO653</f>
        <v>0</v>
      </c>
      <c r="DT653" s="43" cm="1">
        <f t="array" aca="1" ref="DT653" ca="1">IFERROR(INDEX(Forecast_Capex_Input!BS$12:BS$286,$Z653)
*(INDEX(Forecast_Capex_Input!$H$12:$H$286,$Z653)=Repex),0)
*$DO653</f>
        <v>0</v>
      </c>
      <c r="DV653" s="43" t="b" cm="1">
        <f t="array" aca="1" ref="DV653" ca="1">OR($G653=Forecast_Capex_Input!$BU$8:$BU$10)</f>
        <v>0</v>
      </c>
      <c r="DW653" s="43" cm="1">
        <f t="array" aca="1" ref="DW653" ca="1">IFERROR(INDEX(Forecast_Capex_Input!BV$12:BV$286,$Z653)
*(INDEX(Forecast_Capex_Input!$H$12:$H$286,$Z653)=Repex),0)
*$DV653</f>
        <v>0</v>
      </c>
      <c r="DX653" s="43" cm="1">
        <f t="array" aca="1" ref="DX653" ca="1">IFERROR(INDEX(Forecast_Capex_Input!BW$12:BW$286,$Z653)
*(INDEX(Forecast_Capex_Input!$H$12:$H$286,$Z653)=Repex),0)
*$DV653</f>
        <v>0</v>
      </c>
      <c r="DY653" s="43" cm="1">
        <f t="array" aca="1" ref="DY653" ca="1">IFERROR(INDEX(Forecast_Capex_Input!BX$12:BX$286,$Z653)
*(INDEX(Forecast_Capex_Input!$H$12:$H$286,$Z653)=Repex),0)
*$DV653</f>
        <v>0</v>
      </c>
      <c r="DZ653" s="43" cm="1">
        <f t="array" aca="1" ref="DZ653" ca="1">IFERROR(INDEX(Forecast_Capex_Input!BY$12:BY$286,$Z653)
*(INDEX(Forecast_Capex_Input!$H$12:$H$286,$Z653)=Repex),0)
*$DV653</f>
        <v>0</v>
      </c>
      <c r="EA653" s="43" cm="1">
        <f t="array" aca="1" ref="EA653" ca="1">IFERROR(INDEX(Forecast_Capex_Input!BZ$12:BZ$286,$Z653)
*(INDEX(Forecast_Capex_Input!$H$12:$H$286,$Z653)=Repex),0)
*$DV653</f>
        <v>0</v>
      </c>
      <c r="EB653" s="43" cm="1">
        <f t="array" aca="1" ref="EB653" ca="1">IFERROR(INDEX(Forecast_Capex_Input!CA$12:CA$286,$Z653)
*(INDEX(Forecast_Capex_Input!$H$12:$H$286,$Z653)=Repex),0)
*$DV653</f>
        <v>0</v>
      </c>
      <c r="EC653" s="43" cm="1">
        <f t="array" aca="1" ref="EC653" ca="1">IFERROR(INDEX(Forecast_Capex_Input!CB$12:CB$286,$Z653)
*(INDEX(Forecast_Capex_Input!$H$12:$H$286,$Z653)=Repex),0)
*$DV653</f>
        <v>0</v>
      </c>
      <c r="ED653" s="43" cm="1">
        <f t="array" aca="1" ref="ED653" ca="1">IFERROR(INDEX(Forecast_Capex_Input!CC$12:CC$286,$Z653)
*(INDEX(Forecast_Capex_Input!$H$12:$H$286,$Z653)=Repex),0)
*$DV653</f>
        <v>0</v>
      </c>
      <c r="EF653" s="86" t="str">
        <f t="shared" si="64"/>
        <v>N/A</v>
      </c>
      <c r="EG653" s="28" t="str">
        <f>IFERROR(RANK(EF653,EF$11:EF$1010,0)+COUNTIF(EF$11:EF653,EF653)-1,NA)</f>
        <v>N/A</v>
      </c>
    </row>
    <row r="654" spans="3:137" x14ac:dyDescent="0.2">
      <c r="C654" s="28">
        <f t="shared" si="65"/>
        <v>644</v>
      </c>
      <c r="D654" s="9" t="str" cm="1">
        <f t="array" ref="D654">IFERROR(INDEX(Forecast_Capex_Input!$D$12:$D$286,$Z654),NA)</f>
        <v>N/A</v>
      </c>
      <c r="E654" s="24" t="str" cm="1">
        <f t="array" ref="E654">IF($Z654=NA,NA,INDEX(Forecast_Capex_Input!$E$12:$E$286,$Z654))</f>
        <v>N/A</v>
      </c>
      <c r="F654" s="9" t="str" cm="1">
        <f t="array" aca="1" ref="F654" ca="1">IFERROR(INDEX(General!$E$25:$E$26,$AA654),NA)</f>
        <v>N/A</v>
      </c>
      <c r="G654" s="9" t="str" cm="1">
        <f t="array" aca="1" ref="G654" ca="1">IFERROR(INDEX(Forecast_Capex_Input!$AI$11:$BB$11,$AC654),NA)</f>
        <v>N/A</v>
      </c>
      <c r="H654" s="50" t="str" cm="1">
        <f t="array" aca="1" ref="H654" ca="1">IFERROR(INDEX(Forecast_Capex_Input!$AI$12:$BB$286,$Z654,$AC654),NA)</f>
        <v>N/A</v>
      </c>
      <c r="I654" s="150" t="str" cm="1">
        <f t="array" ref="I654">IFERROR(INDEX(Forecast_Capex_Input!$F$12:$F$286,$Z654),NA)</f>
        <v>N/A</v>
      </c>
      <c r="J654" s="150" t="str" cm="1">
        <f t="array" ref="J654">IFERROR(INDEX(Forecast_Capex_Input!G$12:G$286,$Z654),NA)</f>
        <v>N/A</v>
      </c>
      <c r="K654" s="150" t="str" cm="1">
        <f t="array" ref="K654">IFERROR(INDEX(Forecast_Capex_Input!H$12:H$286,$Z654),NA)</f>
        <v>N/A</v>
      </c>
      <c r="L654" s="150" t="str" cm="1">
        <f t="array" ref="L654">IFERROR(INDEX(Forecast_Capex_Input!I$12:I$286,$Z654),NA)</f>
        <v>N/A</v>
      </c>
      <c r="M654" s="150" t="str" cm="1">
        <f t="array" ref="M654">IFERROR(INDEX(Forecast_Capex_Input!J$12:J$286,$Z654),NA)</f>
        <v>N/A</v>
      </c>
      <c r="N654" s="150" t="str" cm="1">
        <f t="array" ref="N654">IFERROR(INDEX(Forecast_Capex_Input!K$12:K$286,$Z654),NA)</f>
        <v>N/A</v>
      </c>
      <c r="O654" s="150" t="str" cm="1">
        <f t="array" ref="O654">IFERROR(INDEX(Forecast_Capex_Input!L$12:L$286,$Z654),NA)</f>
        <v>N/A</v>
      </c>
      <c r="P654" s="150" t="str" cm="1">
        <f t="array" ref="P654">IFERROR(INDEX(Forecast_Capex_Input!M$12:M$286,$Z654),NA)</f>
        <v>N/A</v>
      </c>
      <c r="Q654" s="24" t="str" cm="1">
        <f t="array" ref="Q654">IFERROR(INDEX(Forecast_Capex_Input!N$12:N$286,$Z654),NA)</f>
        <v>N/A</v>
      </c>
      <c r="R654" s="190" cm="1">
        <f t="array" ref="R654">IFERROR(INDEX(Forecast_Capex_Input!O$12:O$286,$Z654),0)</f>
        <v>0</v>
      </c>
      <c r="S654" s="24" cm="1">
        <f t="array" ref="S654">IFERROR(INDEX(Forecast_Capex_Input!P$12:P$286,$Z654),0)</f>
        <v>0</v>
      </c>
      <c r="T654" s="150" t="str" cm="1">
        <f t="array" aca="1" ref="T654" ca="1">IFERROR(INDEX(General!$K$91:$K$110,$AC654),NA)</f>
        <v>N/A</v>
      </c>
      <c r="U654" s="43" cm="1">
        <f t="array" aca="1" ref="U654" ca="1">IFERROR(
IF($F654=General!$E$25,INDEX(Forecast_Capex_Input!S$12:S$286,$Z654),
INDEX(Forecast_Capex_Input!T$12:T$286,$Z654)),0)</f>
        <v>0</v>
      </c>
      <c r="V654" s="82" t="b">
        <f>IFERROR(INDEX(Overheads!$T$19:$T$26,MATCH($I654,Overheads!$E$19:$E$26,0)),FALSE)</f>
        <v>0</v>
      </c>
      <c r="W654" s="209" cm="1">
        <f t="array" ref="W654">IFERROR(
INDEX(Forecast_Capex_Input!CN$12:CN$286,$Z654),0)</f>
        <v>0</v>
      </c>
      <c r="X654" s="209">
        <f>IFERROR(
MATCH($W654,General!$L$39:$S$39,0),1)</f>
        <v>1</v>
      </c>
      <c r="Z654" s="28" t="str">
        <f>IFERROR(
IF(MATCH($C654,Forecast_Capex_Input!$CI$12:$CI$286,1)+1&gt;MAX(Forecast_Capex_Input!$C$12:$C$286),NA,
MATCH($C654,Forecast_Capex_Input!$CI$12:$CI$286,1)+1),1)</f>
        <v>N/A</v>
      </c>
      <c r="AA654" s="28" t="str" cm="1">
        <f t="array" aca="1" ref="AA654" ca="1">IFERROR(
IF(Z653&lt;&gt;Z654,1,
IF(COUNTIF(OFFSET(AA653,0,0,-INDEX(Forecast_Capex_Input!$CG$12:$CG$286,$Z654)),AA653)=INDEX(Forecast_Capex_Input!$CG$12:$CG$286,$Z654),AA653+1,AA653)),NA)</f>
        <v>N/A</v>
      </c>
      <c r="AB654" s="28" t="str" cm="1">
        <f t="array" ref="AB654">IFERROR($C654-IF($Z654=1,1,INDEX(Forecast_Capex_Input!$CI$12:$CI$286,$Z654-1))+1,NA)</f>
        <v>N/A</v>
      </c>
      <c r="AC654" s="28" t="str" cm="1">
        <f t="array" aca="1" ref="AC654" ca="1">IFERROR(IF(AA654=1,
INDEX(Forecast_Capex_Input!$AI$10:$BB$10,SMALL(IF(INDEX(Forecast_Capex_Input!$AI$12:$BB$286,$Z654,0)&gt;0,COLUMN(Forecast_Capex_Input!$AI$10:$BB$10)-COLUMN(Forecast_Capex_Input!$AI$12)+1),ROWS(OFFSET(AC653,0,0,-$AB654)))),
OFFSET(AC653,-INDEX(Forecast_Capex_Input!$CG$12:$CG$286,$Z654)+1,0)),NA)</f>
        <v>N/A</v>
      </c>
      <c r="AD654" s="28" t="str">
        <f t="shared" ca="1" si="62"/>
        <v>N/A</v>
      </c>
      <c r="AE654" s="82" t="b">
        <f t="shared" si="66"/>
        <v>0</v>
      </c>
      <c r="AF654" s="78" t="b">
        <v>0</v>
      </c>
      <c r="AG654" s="82" t="b">
        <f t="shared" si="63"/>
        <v>1</v>
      </c>
      <c r="AI654" s="55">
        <v>0</v>
      </c>
      <c r="AJ654" s="55">
        <v>0</v>
      </c>
      <c r="AK654" s="55">
        <v>0</v>
      </c>
      <c r="AL654" s="55">
        <v>0</v>
      </c>
      <c r="AM654" s="55">
        <v>0</v>
      </c>
      <c r="AN654" s="135">
        <v>0</v>
      </c>
      <c r="AP654" s="55">
        <v>0</v>
      </c>
      <c r="AQ654" s="55">
        <v>0</v>
      </c>
      <c r="AR654" s="55">
        <v>0</v>
      </c>
      <c r="AS654" s="55">
        <v>0</v>
      </c>
      <c r="AT654" s="55">
        <v>0</v>
      </c>
      <c r="AU654" s="135">
        <v>0</v>
      </c>
      <c r="AW654" s="55">
        <v>0</v>
      </c>
      <c r="AX654" s="55">
        <v>0</v>
      </c>
      <c r="AY654" s="55">
        <v>0</v>
      </c>
      <c r="AZ654" s="55">
        <v>0</v>
      </c>
      <c r="BA654" s="55">
        <v>0</v>
      </c>
      <c r="BB654" s="135">
        <v>0</v>
      </c>
      <c r="BD654" s="55">
        <v>0</v>
      </c>
      <c r="BE654" s="55">
        <v>0</v>
      </c>
      <c r="BF654" s="55">
        <v>0</v>
      </c>
      <c r="BG654" s="55">
        <v>0</v>
      </c>
      <c r="BH654" s="55">
        <v>0</v>
      </c>
      <c r="BI654" s="135">
        <v>0</v>
      </c>
      <c r="BK654" s="55">
        <v>0</v>
      </c>
      <c r="BL654" s="55">
        <v>0</v>
      </c>
      <c r="BM654" s="55">
        <v>0</v>
      </c>
      <c r="BN654" s="55">
        <v>0</v>
      </c>
      <c r="BO654" s="55">
        <v>0</v>
      </c>
      <c r="BP654" s="135">
        <v>0</v>
      </c>
      <c r="BR654" s="147">
        <v>0</v>
      </c>
      <c r="BS654" s="147">
        <v>0</v>
      </c>
      <c r="BT654" s="147">
        <v>0</v>
      </c>
      <c r="BU654" s="147">
        <v>0</v>
      </c>
      <c r="BV654" s="147">
        <v>0</v>
      </c>
      <c r="BX654" s="55">
        <v>0</v>
      </c>
      <c r="BY654" s="55">
        <v>0</v>
      </c>
      <c r="BZ654" s="55">
        <v>0</v>
      </c>
      <c r="CA654" s="55">
        <v>0</v>
      </c>
      <c r="CB654" s="55">
        <v>0</v>
      </c>
      <c r="CC654" s="135">
        <v>0</v>
      </c>
      <c r="CE654" s="55">
        <v>0</v>
      </c>
      <c r="CF654" s="55">
        <v>0</v>
      </c>
      <c r="CG654" s="55">
        <v>0</v>
      </c>
      <c r="CH654" s="55">
        <v>0</v>
      </c>
      <c r="CI654" s="55">
        <v>0</v>
      </c>
      <c r="CJ654" s="135">
        <v>0</v>
      </c>
      <c r="CL654" s="55">
        <v>0</v>
      </c>
      <c r="CM654" s="55">
        <v>0</v>
      </c>
      <c r="CN654" s="55">
        <v>0</v>
      </c>
      <c r="CO654" s="55">
        <v>0</v>
      </c>
      <c r="CP654" s="55">
        <v>0</v>
      </c>
      <c r="CQ654" s="135">
        <v>0</v>
      </c>
      <c r="CS654" s="67">
        <v>0</v>
      </c>
      <c r="CT654" s="67">
        <v>0</v>
      </c>
      <c r="CU654" s="67">
        <v>0</v>
      </c>
      <c r="CV654" s="67">
        <v>0</v>
      </c>
      <c r="CW654" s="67">
        <v>0</v>
      </c>
      <c r="CX654" s="135">
        <v>0</v>
      </c>
      <c r="CZ654" s="55">
        <v>0</v>
      </c>
      <c r="DA654" s="55">
        <v>0</v>
      </c>
      <c r="DB654" s="55">
        <v>0</v>
      </c>
      <c r="DC654" s="55">
        <v>0</v>
      </c>
      <c r="DD654" s="55">
        <v>0</v>
      </c>
      <c r="DE654" s="135">
        <v>0</v>
      </c>
      <c r="DG654" s="43" t="b" cm="1">
        <f t="array" aca="1" ref="DG654" ca="1">OR($G654=Forecast_Capex_Input!$BF$8:$BF$10)</f>
        <v>0</v>
      </c>
      <c r="DH654" s="43" cm="1">
        <f t="array" aca="1" ref="DH654" ca="1">IFERROR(INDEX(Forecast_Capex_Input!BG$12:BG$286,$Z654)
*(INDEX(Forecast_Capex_Input!$H$12:$H$286,$Z654)=Repex),0)
*$DG654</f>
        <v>0</v>
      </c>
      <c r="DI654" s="43" cm="1">
        <f t="array" aca="1" ref="DI654" ca="1">IFERROR(INDEX(Forecast_Capex_Input!BH$12:BH$286,$Z654)
*(INDEX(Forecast_Capex_Input!$H$12:$H$286,$Z654)=Repex),0)
*$DG654</f>
        <v>0</v>
      </c>
      <c r="DJ654" s="43" cm="1">
        <f t="array" aca="1" ref="DJ654" ca="1">IFERROR(INDEX(Forecast_Capex_Input!BI$12:BI$286,$Z654)
*(INDEX(Forecast_Capex_Input!$H$12:$H$286,$Z654)=Repex),0)
*$DG654</f>
        <v>0</v>
      </c>
      <c r="DK654" s="43" cm="1">
        <f t="array" aca="1" ref="DK654" ca="1">IFERROR(INDEX(Forecast_Capex_Input!BJ$12:BJ$286,$Z654)
*(INDEX(Forecast_Capex_Input!$H$12:$H$286,$Z654)=Repex),0)
*$DG654</f>
        <v>0</v>
      </c>
      <c r="DL654" s="43" cm="1">
        <f t="array" aca="1" ref="DL654" ca="1">IFERROR(INDEX(Forecast_Capex_Input!BK$12:BK$286,$Z654)
*(INDEX(Forecast_Capex_Input!$H$12:$H$286,$Z654)=Repex),0)
*$DG654</f>
        <v>0</v>
      </c>
      <c r="DM654" s="43" cm="1">
        <f t="array" aca="1" ref="DM654" ca="1">IFERROR(INDEX(Forecast_Capex_Input!BL$12:BL$286,$Z654)
*(INDEX(Forecast_Capex_Input!$H$12:$H$286,$Z654)=Repex),0)
*$DG654</f>
        <v>0</v>
      </c>
      <c r="DO654" s="43" t="b" cm="1">
        <f t="array" aca="1" ref="DO654" ca="1">OR($G654=Forecast_Capex_Input!$BN$8:$BN$9)</f>
        <v>0</v>
      </c>
      <c r="DP654" s="43" cm="1">
        <f t="array" aca="1" ref="DP654" ca="1">IFERROR(INDEX(Forecast_Capex_Input!BO$12:BO$286,$Z654)
*(INDEX(Forecast_Capex_Input!$H$12:$H$286,$Z654)=Repex),0)
*$DO654</f>
        <v>0</v>
      </c>
      <c r="DQ654" s="43" cm="1">
        <f t="array" aca="1" ref="DQ654" ca="1">IFERROR(INDEX(Forecast_Capex_Input!BP$12:BP$286,$Z654)
*(INDEX(Forecast_Capex_Input!$H$12:$H$286,$Z654)=Repex),0)
*$DO654</f>
        <v>0</v>
      </c>
      <c r="DR654" s="43" cm="1">
        <f t="array" aca="1" ref="DR654" ca="1">IFERROR(INDEX(Forecast_Capex_Input!BQ$12:BQ$286,$Z654)
*(INDEX(Forecast_Capex_Input!$H$12:$H$286,$Z654)=Repex),0)
*$DO654</f>
        <v>0</v>
      </c>
      <c r="DS654" s="43" cm="1">
        <f t="array" aca="1" ref="DS654" ca="1">IFERROR(INDEX(Forecast_Capex_Input!BR$12:BR$286,$Z654)
*(INDEX(Forecast_Capex_Input!$H$12:$H$286,$Z654)=Repex),0)
*$DO654</f>
        <v>0</v>
      </c>
      <c r="DT654" s="43" cm="1">
        <f t="array" aca="1" ref="DT654" ca="1">IFERROR(INDEX(Forecast_Capex_Input!BS$12:BS$286,$Z654)
*(INDEX(Forecast_Capex_Input!$H$12:$H$286,$Z654)=Repex),0)
*$DO654</f>
        <v>0</v>
      </c>
      <c r="DV654" s="43" t="b" cm="1">
        <f t="array" aca="1" ref="DV654" ca="1">OR($G654=Forecast_Capex_Input!$BU$8:$BU$10)</f>
        <v>0</v>
      </c>
      <c r="DW654" s="43" cm="1">
        <f t="array" aca="1" ref="DW654" ca="1">IFERROR(INDEX(Forecast_Capex_Input!BV$12:BV$286,$Z654)
*(INDEX(Forecast_Capex_Input!$H$12:$H$286,$Z654)=Repex),0)
*$DV654</f>
        <v>0</v>
      </c>
      <c r="DX654" s="43" cm="1">
        <f t="array" aca="1" ref="DX654" ca="1">IFERROR(INDEX(Forecast_Capex_Input!BW$12:BW$286,$Z654)
*(INDEX(Forecast_Capex_Input!$H$12:$H$286,$Z654)=Repex),0)
*$DV654</f>
        <v>0</v>
      </c>
      <c r="DY654" s="43" cm="1">
        <f t="array" aca="1" ref="DY654" ca="1">IFERROR(INDEX(Forecast_Capex_Input!BX$12:BX$286,$Z654)
*(INDEX(Forecast_Capex_Input!$H$12:$H$286,$Z654)=Repex),0)
*$DV654</f>
        <v>0</v>
      </c>
      <c r="DZ654" s="43" cm="1">
        <f t="array" aca="1" ref="DZ654" ca="1">IFERROR(INDEX(Forecast_Capex_Input!BY$12:BY$286,$Z654)
*(INDEX(Forecast_Capex_Input!$H$12:$H$286,$Z654)=Repex),0)
*$DV654</f>
        <v>0</v>
      </c>
      <c r="EA654" s="43" cm="1">
        <f t="array" aca="1" ref="EA654" ca="1">IFERROR(INDEX(Forecast_Capex_Input!BZ$12:BZ$286,$Z654)
*(INDEX(Forecast_Capex_Input!$H$12:$H$286,$Z654)=Repex),0)
*$DV654</f>
        <v>0</v>
      </c>
      <c r="EB654" s="43" cm="1">
        <f t="array" aca="1" ref="EB654" ca="1">IFERROR(INDEX(Forecast_Capex_Input!CA$12:CA$286,$Z654)
*(INDEX(Forecast_Capex_Input!$H$12:$H$286,$Z654)=Repex),0)
*$DV654</f>
        <v>0</v>
      </c>
      <c r="EC654" s="43" cm="1">
        <f t="array" aca="1" ref="EC654" ca="1">IFERROR(INDEX(Forecast_Capex_Input!CB$12:CB$286,$Z654)
*(INDEX(Forecast_Capex_Input!$H$12:$H$286,$Z654)=Repex),0)
*$DV654</f>
        <v>0</v>
      </c>
      <c r="ED654" s="43" cm="1">
        <f t="array" aca="1" ref="ED654" ca="1">IFERROR(INDEX(Forecast_Capex_Input!CC$12:CC$286,$Z654)
*(INDEX(Forecast_Capex_Input!$H$12:$H$286,$Z654)=Repex),0)
*$DV654</f>
        <v>0</v>
      </c>
      <c r="EF654" s="86" t="str">
        <f t="shared" si="64"/>
        <v>N/A</v>
      </c>
      <c r="EG654" s="28" t="str">
        <f>IFERROR(RANK(EF654,EF$11:EF$1010,0)+COUNTIF(EF$11:EF654,EF654)-1,NA)</f>
        <v>N/A</v>
      </c>
    </row>
    <row r="655" spans="3:137" x14ac:dyDescent="0.2">
      <c r="C655" s="28">
        <f t="shared" si="65"/>
        <v>645</v>
      </c>
      <c r="D655" s="9" t="str" cm="1">
        <f t="array" ref="D655">IFERROR(INDEX(Forecast_Capex_Input!$D$12:$D$286,$Z655),NA)</f>
        <v>N/A</v>
      </c>
      <c r="E655" s="24" t="str" cm="1">
        <f t="array" ref="E655">IF($Z655=NA,NA,INDEX(Forecast_Capex_Input!$E$12:$E$286,$Z655))</f>
        <v>N/A</v>
      </c>
      <c r="F655" s="9" t="str" cm="1">
        <f t="array" aca="1" ref="F655" ca="1">IFERROR(INDEX(General!$E$25:$E$26,$AA655),NA)</f>
        <v>N/A</v>
      </c>
      <c r="G655" s="9" t="str" cm="1">
        <f t="array" aca="1" ref="G655" ca="1">IFERROR(INDEX(Forecast_Capex_Input!$AI$11:$BB$11,$AC655),NA)</f>
        <v>N/A</v>
      </c>
      <c r="H655" s="50" t="str" cm="1">
        <f t="array" aca="1" ref="H655" ca="1">IFERROR(INDEX(Forecast_Capex_Input!$AI$12:$BB$286,$Z655,$AC655),NA)</f>
        <v>N/A</v>
      </c>
      <c r="I655" s="150" t="str" cm="1">
        <f t="array" ref="I655">IFERROR(INDEX(Forecast_Capex_Input!$F$12:$F$286,$Z655),NA)</f>
        <v>N/A</v>
      </c>
      <c r="J655" s="150" t="str" cm="1">
        <f t="array" ref="J655">IFERROR(INDEX(Forecast_Capex_Input!G$12:G$286,$Z655),NA)</f>
        <v>N/A</v>
      </c>
      <c r="K655" s="150" t="str" cm="1">
        <f t="array" ref="K655">IFERROR(INDEX(Forecast_Capex_Input!H$12:H$286,$Z655),NA)</f>
        <v>N/A</v>
      </c>
      <c r="L655" s="150" t="str" cm="1">
        <f t="array" ref="L655">IFERROR(INDEX(Forecast_Capex_Input!I$12:I$286,$Z655),NA)</f>
        <v>N/A</v>
      </c>
      <c r="M655" s="150" t="str" cm="1">
        <f t="array" ref="M655">IFERROR(INDEX(Forecast_Capex_Input!J$12:J$286,$Z655),NA)</f>
        <v>N/A</v>
      </c>
      <c r="N655" s="150" t="str" cm="1">
        <f t="array" ref="N655">IFERROR(INDEX(Forecast_Capex_Input!K$12:K$286,$Z655),NA)</f>
        <v>N/A</v>
      </c>
      <c r="O655" s="150" t="str" cm="1">
        <f t="array" ref="O655">IFERROR(INDEX(Forecast_Capex_Input!L$12:L$286,$Z655),NA)</f>
        <v>N/A</v>
      </c>
      <c r="P655" s="150" t="str" cm="1">
        <f t="array" ref="P655">IFERROR(INDEX(Forecast_Capex_Input!M$12:M$286,$Z655),NA)</f>
        <v>N/A</v>
      </c>
      <c r="Q655" s="24" t="str" cm="1">
        <f t="array" ref="Q655">IFERROR(INDEX(Forecast_Capex_Input!N$12:N$286,$Z655),NA)</f>
        <v>N/A</v>
      </c>
      <c r="R655" s="190" cm="1">
        <f t="array" ref="R655">IFERROR(INDEX(Forecast_Capex_Input!O$12:O$286,$Z655),0)</f>
        <v>0</v>
      </c>
      <c r="S655" s="24" cm="1">
        <f t="array" ref="S655">IFERROR(INDEX(Forecast_Capex_Input!P$12:P$286,$Z655),0)</f>
        <v>0</v>
      </c>
      <c r="T655" s="150" t="str" cm="1">
        <f t="array" aca="1" ref="T655" ca="1">IFERROR(INDEX(General!$K$91:$K$110,$AC655),NA)</f>
        <v>N/A</v>
      </c>
      <c r="U655" s="43" cm="1">
        <f t="array" aca="1" ref="U655" ca="1">IFERROR(
IF($F655=General!$E$25,INDEX(Forecast_Capex_Input!S$12:S$286,$Z655),
INDEX(Forecast_Capex_Input!T$12:T$286,$Z655)),0)</f>
        <v>0</v>
      </c>
      <c r="V655" s="82" t="b">
        <f>IFERROR(INDEX(Overheads!$T$19:$T$26,MATCH($I655,Overheads!$E$19:$E$26,0)),FALSE)</f>
        <v>0</v>
      </c>
      <c r="W655" s="209" cm="1">
        <f t="array" ref="W655">IFERROR(
INDEX(Forecast_Capex_Input!CN$12:CN$286,$Z655),0)</f>
        <v>0</v>
      </c>
      <c r="X655" s="209">
        <f>IFERROR(
MATCH($W655,General!$L$39:$S$39,0),1)</f>
        <v>1</v>
      </c>
      <c r="Z655" s="28" t="str">
        <f>IFERROR(
IF(MATCH($C655,Forecast_Capex_Input!$CI$12:$CI$286,1)+1&gt;MAX(Forecast_Capex_Input!$C$12:$C$286),NA,
MATCH($C655,Forecast_Capex_Input!$CI$12:$CI$286,1)+1),1)</f>
        <v>N/A</v>
      </c>
      <c r="AA655" s="28" t="str" cm="1">
        <f t="array" aca="1" ref="AA655" ca="1">IFERROR(
IF(Z654&lt;&gt;Z655,1,
IF(COUNTIF(OFFSET(AA654,0,0,-INDEX(Forecast_Capex_Input!$CG$12:$CG$286,$Z655)),AA654)=INDEX(Forecast_Capex_Input!$CG$12:$CG$286,$Z655),AA654+1,AA654)),NA)</f>
        <v>N/A</v>
      </c>
      <c r="AB655" s="28" t="str" cm="1">
        <f t="array" ref="AB655">IFERROR($C655-IF($Z655=1,1,INDEX(Forecast_Capex_Input!$CI$12:$CI$286,$Z655-1))+1,NA)</f>
        <v>N/A</v>
      </c>
      <c r="AC655" s="28" t="str" cm="1">
        <f t="array" aca="1" ref="AC655" ca="1">IFERROR(IF(AA655=1,
INDEX(Forecast_Capex_Input!$AI$10:$BB$10,SMALL(IF(INDEX(Forecast_Capex_Input!$AI$12:$BB$286,$Z655,0)&gt;0,COLUMN(Forecast_Capex_Input!$AI$10:$BB$10)-COLUMN(Forecast_Capex_Input!$AI$12)+1),ROWS(OFFSET(AC654,0,0,-$AB655)))),
OFFSET(AC654,-INDEX(Forecast_Capex_Input!$CG$12:$CG$286,$Z655)+1,0)),NA)</f>
        <v>N/A</v>
      </c>
      <c r="AD655" s="28" t="str">
        <f t="shared" ca="1" si="62"/>
        <v>N/A</v>
      </c>
      <c r="AE655" s="82" t="b">
        <f t="shared" si="66"/>
        <v>0</v>
      </c>
      <c r="AF655" s="78" t="b">
        <v>0</v>
      </c>
      <c r="AG655" s="82" t="b">
        <f t="shared" si="63"/>
        <v>1</v>
      </c>
      <c r="AI655" s="55">
        <v>0</v>
      </c>
      <c r="AJ655" s="55">
        <v>0</v>
      </c>
      <c r="AK655" s="55">
        <v>0</v>
      </c>
      <c r="AL655" s="55">
        <v>0</v>
      </c>
      <c r="AM655" s="55">
        <v>0</v>
      </c>
      <c r="AN655" s="135">
        <v>0</v>
      </c>
      <c r="AP655" s="55">
        <v>0</v>
      </c>
      <c r="AQ655" s="55">
        <v>0</v>
      </c>
      <c r="AR655" s="55">
        <v>0</v>
      </c>
      <c r="AS655" s="55">
        <v>0</v>
      </c>
      <c r="AT655" s="55">
        <v>0</v>
      </c>
      <c r="AU655" s="135">
        <v>0</v>
      </c>
      <c r="AW655" s="55">
        <v>0</v>
      </c>
      <c r="AX655" s="55">
        <v>0</v>
      </c>
      <c r="AY655" s="55">
        <v>0</v>
      </c>
      <c r="AZ655" s="55">
        <v>0</v>
      </c>
      <c r="BA655" s="55">
        <v>0</v>
      </c>
      <c r="BB655" s="135">
        <v>0</v>
      </c>
      <c r="BD655" s="55">
        <v>0</v>
      </c>
      <c r="BE655" s="55">
        <v>0</v>
      </c>
      <c r="BF655" s="55">
        <v>0</v>
      </c>
      <c r="BG655" s="55">
        <v>0</v>
      </c>
      <c r="BH655" s="55">
        <v>0</v>
      </c>
      <c r="BI655" s="135">
        <v>0</v>
      </c>
      <c r="BK655" s="55">
        <v>0</v>
      </c>
      <c r="BL655" s="55">
        <v>0</v>
      </c>
      <c r="BM655" s="55">
        <v>0</v>
      </c>
      <c r="BN655" s="55">
        <v>0</v>
      </c>
      <c r="BO655" s="55">
        <v>0</v>
      </c>
      <c r="BP655" s="135">
        <v>0</v>
      </c>
      <c r="BR655" s="147">
        <v>0</v>
      </c>
      <c r="BS655" s="147">
        <v>0</v>
      </c>
      <c r="BT655" s="147">
        <v>0</v>
      </c>
      <c r="BU655" s="147">
        <v>0</v>
      </c>
      <c r="BV655" s="147">
        <v>0</v>
      </c>
      <c r="BX655" s="55">
        <v>0</v>
      </c>
      <c r="BY655" s="55">
        <v>0</v>
      </c>
      <c r="BZ655" s="55">
        <v>0</v>
      </c>
      <c r="CA655" s="55">
        <v>0</v>
      </c>
      <c r="CB655" s="55">
        <v>0</v>
      </c>
      <c r="CC655" s="135">
        <v>0</v>
      </c>
      <c r="CE655" s="55">
        <v>0</v>
      </c>
      <c r="CF655" s="55">
        <v>0</v>
      </c>
      <c r="CG655" s="55">
        <v>0</v>
      </c>
      <c r="CH655" s="55">
        <v>0</v>
      </c>
      <c r="CI655" s="55">
        <v>0</v>
      </c>
      <c r="CJ655" s="135">
        <v>0</v>
      </c>
      <c r="CL655" s="55">
        <v>0</v>
      </c>
      <c r="CM655" s="55">
        <v>0</v>
      </c>
      <c r="CN655" s="55">
        <v>0</v>
      </c>
      <c r="CO655" s="55">
        <v>0</v>
      </c>
      <c r="CP655" s="55">
        <v>0</v>
      </c>
      <c r="CQ655" s="135">
        <v>0</v>
      </c>
      <c r="CS655" s="67">
        <v>0</v>
      </c>
      <c r="CT655" s="67">
        <v>0</v>
      </c>
      <c r="CU655" s="67">
        <v>0</v>
      </c>
      <c r="CV655" s="67">
        <v>0</v>
      </c>
      <c r="CW655" s="67">
        <v>0</v>
      </c>
      <c r="CX655" s="135">
        <v>0</v>
      </c>
      <c r="CZ655" s="55">
        <v>0</v>
      </c>
      <c r="DA655" s="55">
        <v>0</v>
      </c>
      <c r="DB655" s="55">
        <v>0</v>
      </c>
      <c r="DC655" s="55">
        <v>0</v>
      </c>
      <c r="DD655" s="55">
        <v>0</v>
      </c>
      <c r="DE655" s="135">
        <v>0</v>
      </c>
      <c r="DG655" s="43" t="b" cm="1">
        <f t="array" aca="1" ref="DG655" ca="1">OR($G655=Forecast_Capex_Input!$BF$8:$BF$10)</f>
        <v>0</v>
      </c>
      <c r="DH655" s="43" cm="1">
        <f t="array" aca="1" ref="DH655" ca="1">IFERROR(INDEX(Forecast_Capex_Input!BG$12:BG$286,$Z655)
*(INDEX(Forecast_Capex_Input!$H$12:$H$286,$Z655)=Repex),0)
*$DG655</f>
        <v>0</v>
      </c>
      <c r="DI655" s="43" cm="1">
        <f t="array" aca="1" ref="DI655" ca="1">IFERROR(INDEX(Forecast_Capex_Input!BH$12:BH$286,$Z655)
*(INDEX(Forecast_Capex_Input!$H$12:$H$286,$Z655)=Repex),0)
*$DG655</f>
        <v>0</v>
      </c>
      <c r="DJ655" s="43" cm="1">
        <f t="array" aca="1" ref="DJ655" ca="1">IFERROR(INDEX(Forecast_Capex_Input!BI$12:BI$286,$Z655)
*(INDEX(Forecast_Capex_Input!$H$12:$H$286,$Z655)=Repex),0)
*$DG655</f>
        <v>0</v>
      </c>
      <c r="DK655" s="43" cm="1">
        <f t="array" aca="1" ref="DK655" ca="1">IFERROR(INDEX(Forecast_Capex_Input!BJ$12:BJ$286,$Z655)
*(INDEX(Forecast_Capex_Input!$H$12:$H$286,$Z655)=Repex),0)
*$DG655</f>
        <v>0</v>
      </c>
      <c r="DL655" s="43" cm="1">
        <f t="array" aca="1" ref="DL655" ca="1">IFERROR(INDEX(Forecast_Capex_Input!BK$12:BK$286,$Z655)
*(INDEX(Forecast_Capex_Input!$H$12:$H$286,$Z655)=Repex),0)
*$DG655</f>
        <v>0</v>
      </c>
      <c r="DM655" s="43" cm="1">
        <f t="array" aca="1" ref="DM655" ca="1">IFERROR(INDEX(Forecast_Capex_Input!BL$12:BL$286,$Z655)
*(INDEX(Forecast_Capex_Input!$H$12:$H$286,$Z655)=Repex),0)
*$DG655</f>
        <v>0</v>
      </c>
      <c r="DO655" s="43" t="b" cm="1">
        <f t="array" aca="1" ref="DO655" ca="1">OR($G655=Forecast_Capex_Input!$BN$8:$BN$9)</f>
        <v>0</v>
      </c>
      <c r="DP655" s="43" cm="1">
        <f t="array" aca="1" ref="DP655" ca="1">IFERROR(INDEX(Forecast_Capex_Input!BO$12:BO$286,$Z655)
*(INDEX(Forecast_Capex_Input!$H$12:$H$286,$Z655)=Repex),0)
*$DO655</f>
        <v>0</v>
      </c>
      <c r="DQ655" s="43" cm="1">
        <f t="array" aca="1" ref="DQ655" ca="1">IFERROR(INDEX(Forecast_Capex_Input!BP$12:BP$286,$Z655)
*(INDEX(Forecast_Capex_Input!$H$12:$H$286,$Z655)=Repex),0)
*$DO655</f>
        <v>0</v>
      </c>
      <c r="DR655" s="43" cm="1">
        <f t="array" aca="1" ref="DR655" ca="1">IFERROR(INDEX(Forecast_Capex_Input!BQ$12:BQ$286,$Z655)
*(INDEX(Forecast_Capex_Input!$H$12:$H$286,$Z655)=Repex),0)
*$DO655</f>
        <v>0</v>
      </c>
      <c r="DS655" s="43" cm="1">
        <f t="array" aca="1" ref="DS655" ca="1">IFERROR(INDEX(Forecast_Capex_Input!BR$12:BR$286,$Z655)
*(INDEX(Forecast_Capex_Input!$H$12:$H$286,$Z655)=Repex),0)
*$DO655</f>
        <v>0</v>
      </c>
      <c r="DT655" s="43" cm="1">
        <f t="array" aca="1" ref="DT655" ca="1">IFERROR(INDEX(Forecast_Capex_Input!BS$12:BS$286,$Z655)
*(INDEX(Forecast_Capex_Input!$H$12:$H$286,$Z655)=Repex),0)
*$DO655</f>
        <v>0</v>
      </c>
      <c r="DV655" s="43" t="b" cm="1">
        <f t="array" aca="1" ref="DV655" ca="1">OR($G655=Forecast_Capex_Input!$BU$8:$BU$10)</f>
        <v>0</v>
      </c>
      <c r="DW655" s="43" cm="1">
        <f t="array" aca="1" ref="DW655" ca="1">IFERROR(INDEX(Forecast_Capex_Input!BV$12:BV$286,$Z655)
*(INDEX(Forecast_Capex_Input!$H$12:$H$286,$Z655)=Repex),0)
*$DV655</f>
        <v>0</v>
      </c>
      <c r="DX655" s="43" cm="1">
        <f t="array" aca="1" ref="DX655" ca="1">IFERROR(INDEX(Forecast_Capex_Input!BW$12:BW$286,$Z655)
*(INDEX(Forecast_Capex_Input!$H$12:$H$286,$Z655)=Repex),0)
*$DV655</f>
        <v>0</v>
      </c>
      <c r="DY655" s="43" cm="1">
        <f t="array" aca="1" ref="DY655" ca="1">IFERROR(INDEX(Forecast_Capex_Input!BX$12:BX$286,$Z655)
*(INDEX(Forecast_Capex_Input!$H$12:$H$286,$Z655)=Repex),0)
*$DV655</f>
        <v>0</v>
      </c>
      <c r="DZ655" s="43" cm="1">
        <f t="array" aca="1" ref="DZ655" ca="1">IFERROR(INDEX(Forecast_Capex_Input!BY$12:BY$286,$Z655)
*(INDEX(Forecast_Capex_Input!$H$12:$H$286,$Z655)=Repex),0)
*$DV655</f>
        <v>0</v>
      </c>
      <c r="EA655" s="43" cm="1">
        <f t="array" aca="1" ref="EA655" ca="1">IFERROR(INDEX(Forecast_Capex_Input!BZ$12:BZ$286,$Z655)
*(INDEX(Forecast_Capex_Input!$H$12:$H$286,$Z655)=Repex),0)
*$DV655</f>
        <v>0</v>
      </c>
      <c r="EB655" s="43" cm="1">
        <f t="array" aca="1" ref="EB655" ca="1">IFERROR(INDEX(Forecast_Capex_Input!CA$12:CA$286,$Z655)
*(INDEX(Forecast_Capex_Input!$H$12:$H$286,$Z655)=Repex),0)
*$DV655</f>
        <v>0</v>
      </c>
      <c r="EC655" s="43" cm="1">
        <f t="array" aca="1" ref="EC655" ca="1">IFERROR(INDEX(Forecast_Capex_Input!CB$12:CB$286,$Z655)
*(INDEX(Forecast_Capex_Input!$H$12:$H$286,$Z655)=Repex),0)
*$DV655</f>
        <v>0</v>
      </c>
      <c r="ED655" s="43" cm="1">
        <f t="array" aca="1" ref="ED655" ca="1">IFERROR(INDEX(Forecast_Capex_Input!CC$12:CC$286,$Z655)
*(INDEX(Forecast_Capex_Input!$H$12:$H$286,$Z655)=Repex),0)
*$DV655</f>
        <v>0</v>
      </c>
      <c r="EF655" s="86" t="str">
        <f t="shared" si="64"/>
        <v>N/A</v>
      </c>
      <c r="EG655" s="28" t="str">
        <f>IFERROR(RANK(EF655,EF$11:EF$1010,0)+COUNTIF(EF$11:EF655,EF655)-1,NA)</f>
        <v>N/A</v>
      </c>
    </row>
    <row r="656" spans="3:137" x14ac:dyDescent="0.2">
      <c r="C656" s="28">
        <f t="shared" si="65"/>
        <v>646</v>
      </c>
      <c r="D656" s="9" t="str" cm="1">
        <f t="array" ref="D656">IFERROR(INDEX(Forecast_Capex_Input!$D$12:$D$286,$Z656),NA)</f>
        <v>N/A</v>
      </c>
      <c r="E656" s="24" t="str" cm="1">
        <f t="array" ref="E656">IF($Z656=NA,NA,INDEX(Forecast_Capex_Input!$E$12:$E$286,$Z656))</f>
        <v>N/A</v>
      </c>
      <c r="F656" s="9" t="str" cm="1">
        <f t="array" aca="1" ref="F656" ca="1">IFERROR(INDEX(General!$E$25:$E$26,$AA656),NA)</f>
        <v>N/A</v>
      </c>
      <c r="G656" s="9" t="str" cm="1">
        <f t="array" aca="1" ref="G656" ca="1">IFERROR(INDEX(Forecast_Capex_Input!$AI$11:$BB$11,$AC656),NA)</f>
        <v>N/A</v>
      </c>
      <c r="H656" s="50" t="str" cm="1">
        <f t="array" aca="1" ref="H656" ca="1">IFERROR(INDEX(Forecast_Capex_Input!$AI$12:$BB$286,$Z656,$AC656),NA)</f>
        <v>N/A</v>
      </c>
      <c r="I656" s="150" t="str" cm="1">
        <f t="array" ref="I656">IFERROR(INDEX(Forecast_Capex_Input!$F$12:$F$286,$Z656),NA)</f>
        <v>N/A</v>
      </c>
      <c r="J656" s="150" t="str" cm="1">
        <f t="array" ref="J656">IFERROR(INDEX(Forecast_Capex_Input!G$12:G$286,$Z656),NA)</f>
        <v>N/A</v>
      </c>
      <c r="K656" s="150" t="str" cm="1">
        <f t="array" ref="K656">IFERROR(INDEX(Forecast_Capex_Input!H$12:H$286,$Z656),NA)</f>
        <v>N/A</v>
      </c>
      <c r="L656" s="150" t="str" cm="1">
        <f t="array" ref="L656">IFERROR(INDEX(Forecast_Capex_Input!I$12:I$286,$Z656),NA)</f>
        <v>N/A</v>
      </c>
      <c r="M656" s="150" t="str" cm="1">
        <f t="array" ref="M656">IFERROR(INDEX(Forecast_Capex_Input!J$12:J$286,$Z656),NA)</f>
        <v>N/A</v>
      </c>
      <c r="N656" s="150" t="str" cm="1">
        <f t="array" ref="N656">IFERROR(INDEX(Forecast_Capex_Input!K$12:K$286,$Z656),NA)</f>
        <v>N/A</v>
      </c>
      <c r="O656" s="150" t="str" cm="1">
        <f t="array" ref="O656">IFERROR(INDEX(Forecast_Capex_Input!L$12:L$286,$Z656),NA)</f>
        <v>N/A</v>
      </c>
      <c r="P656" s="150" t="str" cm="1">
        <f t="array" ref="P656">IFERROR(INDEX(Forecast_Capex_Input!M$12:M$286,$Z656),NA)</f>
        <v>N/A</v>
      </c>
      <c r="Q656" s="24" t="str" cm="1">
        <f t="array" ref="Q656">IFERROR(INDEX(Forecast_Capex_Input!N$12:N$286,$Z656),NA)</f>
        <v>N/A</v>
      </c>
      <c r="R656" s="190" cm="1">
        <f t="array" ref="R656">IFERROR(INDEX(Forecast_Capex_Input!O$12:O$286,$Z656),0)</f>
        <v>0</v>
      </c>
      <c r="S656" s="24" cm="1">
        <f t="array" ref="S656">IFERROR(INDEX(Forecast_Capex_Input!P$12:P$286,$Z656),0)</f>
        <v>0</v>
      </c>
      <c r="T656" s="150" t="str" cm="1">
        <f t="array" aca="1" ref="T656" ca="1">IFERROR(INDEX(General!$K$91:$K$110,$AC656),NA)</f>
        <v>N/A</v>
      </c>
      <c r="U656" s="43" cm="1">
        <f t="array" aca="1" ref="U656" ca="1">IFERROR(
IF($F656=General!$E$25,INDEX(Forecast_Capex_Input!S$12:S$286,$Z656),
INDEX(Forecast_Capex_Input!T$12:T$286,$Z656)),0)</f>
        <v>0</v>
      </c>
      <c r="V656" s="82" t="b">
        <f>IFERROR(INDEX(Overheads!$T$19:$T$26,MATCH($I656,Overheads!$E$19:$E$26,0)),FALSE)</f>
        <v>0</v>
      </c>
      <c r="W656" s="209" cm="1">
        <f t="array" ref="W656">IFERROR(
INDEX(Forecast_Capex_Input!CN$12:CN$286,$Z656),0)</f>
        <v>0</v>
      </c>
      <c r="X656" s="209">
        <f>IFERROR(
MATCH($W656,General!$L$39:$S$39,0),1)</f>
        <v>1</v>
      </c>
      <c r="Z656" s="28" t="str">
        <f>IFERROR(
IF(MATCH($C656,Forecast_Capex_Input!$CI$12:$CI$286,1)+1&gt;MAX(Forecast_Capex_Input!$C$12:$C$286),NA,
MATCH($C656,Forecast_Capex_Input!$CI$12:$CI$286,1)+1),1)</f>
        <v>N/A</v>
      </c>
      <c r="AA656" s="28" t="str" cm="1">
        <f t="array" aca="1" ref="AA656" ca="1">IFERROR(
IF(Z655&lt;&gt;Z656,1,
IF(COUNTIF(OFFSET(AA655,0,0,-INDEX(Forecast_Capex_Input!$CG$12:$CG$286,$Z656)),AA655)=INDEX(Forecast_Capex_Input!$CG$12:$CG$286,$Z656),AA655+1,AA655)),NA)</f>
        <v>N/A</v>
      </c>
      <c r="AB656" s="28" t="str" cm="1">
        <f t="array" ref="AB656">IFERROR($C656-IF($Z656=1,1,INDEX(Forecast_Capex_Input!$CI$12:$CI$286,$Z656-1))+1,NA)</f>
        <v>N/A</v>
      </c>
      <c r="AC656" s="28" t="str" cm="1">
        <f t="array" aca="1" ref="AC656" ca="1">IFERROR(IF(AA656=1,
INDEX(Forecast_Capex_Input!$AI$10:$BB$10,SMALL(IF(INDEX(Forecast_Capex_Input!$AI$12:$BB$286,$Z656,0)&gt;0,COLUMN(Forecast_Capex_Input!$AI$10:$BB$10)-COLUMN(Forecast_Capex_Input!$AI$12)+1),ROWS(OFFSET(AC655,0,0,-$AB656)))),
OFFSET(AC655,-INDEX(Forecast_Capex_Input!$CG$12:$CG$286,$Z656)+1,0)),NA)</f>
        <v>N/A</v>
      </c>
      <c r="AD656" s="28" t="str">
        <f t="shared" ca="1" si="62"/>
        <v>N/A</v>
      </c>
      <c r="AE656" s="82" t="b">
        <f t="shared" si="66"/>
        <v>0</v>
      </c>
      <c r="AF656" s="78" t="b">
        <v>0</v>
      </c>
      <c r="AG656" s="82" t="b">
        <f t="shared" si="63"/>
        <v>1</v>
      </c>
      <c r="AI656" s="55">
        <v>0</v>
      </c>
      <c r="AJ656" s="55">
        <v>0</v>
      </c>
      <c r="AK656" s="55">
        <v>0</v>
      </c>
      <c r="AL656" s="55">
        <v>0</v>
      </c>
      <c r="AM656" s="55">
        <v>0</v>
      </c>
      <c r="AN656" s="135">
        <v>0</v>
      </c>
      <c r="AP656" s="55">
        <v>0</v>
      </c>
      <c r="AQ656" s="55">
        <v>0</v>
      </c>
      <c r="AR656" s="55">
        <v>0</v>
      </c>
      <c r="AS656" s="55">
        <v>0</v>
      </c>
      <c r="AT656" s="55">
        <v>0</v>
      </c>
      <c r="AU656" s="135">
        <v>0</v>
      </c>
      <c r="AW656" s="55">
        <v>0</v>
      </c>
      <c r="AX656" s="55">
        <v>0</v>
      </c>
      <c r="AY656" s="55">
        <v>0</v>
      </c>
      <c r="AZ656" s="55">
        <v>0</v>
      </c>
      <c r="BA656" s="55">
        <v>0</v>
      </c>
      <c r="BB656" s="135">
        <v>0</v>
      </c>
      <c r="BD656" s="55">
        <v>0</v>
      </c>
      <c r="BE656" s="55">
        <v>0</v>
      </c>
      <c r="BF656" s="55">
        <v>0</v>
      </c>
      <c r="BG656" s="55">
        <v>0</v>
      </c>
      <c r="BH656" s="55">
        <v>0</v>
      </c>
      <c r="BI656" s="135">
        <v>0</v>
      </c>
      <c r="BK656" s="55">
        <v>0</v>
      </c>
      <c r="BL656" s="55">
        <v>0</v>
      </c>
      <c r="BM656" s="55">
        <v>0</v>
      </c>
      <c r="BN656" s="55">
        <v>0</v>
      </c>
      <c r="BO656" s="55">
        <v>0</v>
      </c>
      <c r="BP656" s="135">
        <v>0</v>
      </c>
      <c r="BR656" s="147">
        <v>0</v>
      </c>
      <c r="BS656" s="147">
        <v>0</v>
      </c>
      <c r="BT656" s="147">
        <v>0</v>
      </c>
      <c r="BU656" s="147">
        <v>0</v>
      </c>
      <c r="BV656" s="147">
        <v>0</v>
      </c>
      <c r="BX656" s="55">
        <v>0</v>
      </c>
      <c r="BY656" s="55">
        <v>0</v>
      </c>
      <c r="BZ656" s="55">
        <v>0</v>
      </c>
      <c r="CA656" s="55">
        <v>0</v>
      </c>
      <c r="CB656" s="55">
        <v>0</v>
      </c>
      <c r="CC656" s="135">
        <v>0</v>
      </c>
      <c r="CE656" s="55">
        <v>0</v>
      </c>
      <c r="CF656" s="55">
        <v>0</v>
      </c>
      <c r="CG656" s="55">
        <v>0</v>
      </c>
      <c r="CH656" s="55">
        <v>0</v>
      </c>
      <c r="CI656" s="55">
        <v>0</v>
      </c>
      <c r="CJ656" s="135">
        <v>0</v>
      </c>
      <c r="CL656" s="55">
        <v>0</v>
      </c>
      <c r="CM656" s="55">
        <v>0</v>
      </c>
      <c r="CN656" s="55">
        <v>0</v>
      </c>
      <c r="CO656" s="55">
        <v>0</v>
      </c>
      <c r="CP656" s="55">
        <v>0</v>
      </c>
      <c r="CQ656" s="135">
        <v>0</v>
      </c>
      <c r="CS656" s="67">
        <v>0</v>
      </c>
      <c r="CT656" s="67">
        <v>0</v>
      </c>
      <c r="CU656" s="67">
        <v>0</v>
      </c>
      <c r="CV656" s="67">
        <v>0</v>
      </c>
      <c r="CW656" s="67">
        <v>0</v>
      </c>
      <c r="CX656" s="135">
        <v>0</v>
      </c>
      <c r="CZ656" s="55">
        <v>0</v>
      </c>
      <c r="DA656" s="55">
        <v>0</v>
      </c>
      <c r="DB656" s="55">
        <v>0</v>
      </c>
      <c r="DC656" s="55">
        <v>0</v>
      </c>
      <c r="DD656" s="55">
        <v>0</v>
      </c>
      <c r="DE656" s="135">
        <v>0</v>
      </c>
      <c r="DG656" s="43" t="b" cm="1">
        <f t="array" aca="1" ref="DG656" ca="1">OR($G656=Forecast_Capex_Input!$BF$8:$BF$10)</f>
        <v>0</v>
      </c>
      <c r="DH656" s="43" cm="1">
        <f t="array" aca="1" ref="DH656" ca="1">IFERROR(INDEX(Forecast_Capex_Input!BG$12:BG$286,$Z656)
*(INDEX(Forecast_Capex_Input!$H$12:$H$286,$Z656)=Repex),0)
*$DG656</f>
        <v>0</v>
      </c>
      <c r="DI656" s="43" cm="1">
        <f t="array" aca="1" ref="DI656" ca="1">IFERROR(INDEX(Forecast_Capex_Input!BH$12:BH$286,$Z656)
*(INDEX(Forecast_Capex_Input!$H$12:$H$286,$Z656)=Repex),0)
*$DG656</f>
        <v>0</v>
      </c>
      <c r="DJ656" s="43" cm="1">
        <f t="array" aca="1" ref="DJ656" ca="1">IFERROR(INDEX(Forecast_Capex_Input!BI$12:BI$286,$Z656)
*(INDEX(Forecast_Capex_Input!$H$12:$H$286,$Z656)=Repex),0)
*$DG656</f>
        <v>0</v>
      </c>
      <c r="DK656" s="43" cm="1">
        <f t="array" aca="1" ref="DK656" ca="1">IFERROR(INDEX(Forecast_Capex_Input!BJ$12:BJ$286,$Z656)
*(INDEX(Forecast_Capex_Input!$H$12:$H$286,$Z656)=Repex),0)
*$DG656</f>
        <v>0</v>
      </c>
      <c r="DL656" s="43" cm="1">
        <f t="array" aca="1" ref="DL656" ca="1">IFERROR(INDEX(Forecast_Capex_Input!BK$12:BK$286,$Z656)
*(INDEX(Forecast_Capex_Input!$H$12:$H$286,$Z656)=Repex),0)
*$DG656</f>
        <v>0</v>
      </c>
      <c r="DM656" s="43" cm="1">
        <f t="array" aca="1" ref="DM656" ca="1">IFERROR(INDEX(Forecast_Capex_Input!BL$12:BL$286,$Z656)
*(INDEX(Forecast_Capex_Input!$H$12:$H$286,$Z656)=Repex),0)
*$DG656</f>
        <v>0</v>
      </c>
      <c r="DO656" s="43" t="b" cm="1">
        <f t="array" aca="1" ref="DO656" ca="1">OR($G656=Forecast_Capex_Input!$BN$8:$BN$9)</f>
        <v>0</v>
      </c>
      <c r="DP656" s="43" cm="1">
        <f t="array" aca="1" ref="DP656" ca="1">IFERROR(INDEX(Forecast_Capex_Input!BO$12:BO$286,$Z656)
*(INDEX(Forecast_Capex_Input!$H$12:$H$286,$Z656)=Repex),0)
*$DO656</f>
        <v>0</v>
      </c>
      <c r="DQ656" s="43" cm="1">
        <f t="array" aca="1" ref="DQ656" ca="1">IFERROR(INDEX(Forecast_Capex_Input!BP$12:BP$286,$Z656)
*(INDEX(Forecast_Capex_Input!$H$12:$H$286,$Z656)=Repex),0)
*$DO656</f>
        <v>0</v>
      </c>
      <c r="DR656" s="43" cm="1">
        <f t="array" aca="1" ref="DR656" ca="1">IFERROR(INDEX(Forecast_Capex_Input!BQ$12:BQ$286,$Z656)
*(INDEX(Forecast_Capex_Input!$H$12:$H$286,$Z656)=Repex),0)
*$DO656</f>
        <v>0</v>
      </c>
      <c r="DS656" s="43" cm="1">
        <f t="array" aca="1" ref="DS656" ca="1">IFERROR(INDEX(Forecast_Capex_Input!BR$12:BR$286,$Z656)
*(INDEX(Forecast_Capex_Input!$H$12:$H$286,$Z656)=Repex),0)
*$DO656</f>
        <v>0</v>
      </c>
      <c r="DT656" s="43" cm="1">
        <f t="array" aca="1" ref="DT656" ca="1">IFERROR(INDEX(Forecast_Capex_Input!BS$12:BS$286,$Z656)
*(INDEX(Forecast_Capex_Input!$H$12:$H$286,$Z656)=Repex),0)
*$DO656</f>
        <v>0</v>
      </c>
      <c r="DV656" s="43" t="b" cm="1">
        <f t="array" aca="1" ref="DV656" ca="1">OR($G656=Forecast_Capex_Input!$BU$8:$BU$10)</f>
        <v>0</v>
      </c>
      <c r="DW656" s="43" cm="1">
        <f t="array" aca="1" ref="DW656" ca="1">IFERROR(INDEX(Forecast_Capex_Input!BV$12:BV$286,$Z656)
*(INDEX(Forecast_Capex_Input!$H$12:$H$286,$Z656)=Repex),0)
*$DV656</f>
        <v>0</v>
      </c>
      <c r="DX656" s="43" cm="1">
        <f t="array" aca="1" ref="DX656" ca="1">IFERROR(INDEX(Forecast_Capex_Input!BW$12:BW$286,$Z656)
*(INDEX(Forecast_Capex_Input!$H$12:$H$286,$Z656)=Repex),0)
*$DV656</f>
        <v>0</v>
      </c>
      <c r="DY656" s="43" cm="1">
        <f t="array" aca="1" ref="DY656" ca="1">IFERROR(INDEX(Forecast_Capex_Input!BX$12:BX$286,$Z656)
*(INDEX(Forecast_Capex_Input!$H$12:$H$286,$Z656)=Repex),0)
*$DV656</f>
        <v>0</v>
      </c>
      <c r="DZ656" s="43" cm="1">
        <f t="array" aca="1" ref="DZ656" ca="1">IFERROR(INDEX(Forecast_Capex_Input!BY$12:BY$286,$Z656)
*(INDEX(Forecast_Capex_Input!$H$12:$H$286,$Z656)=Repex),0)
*$DV656</f>
        <v>0</v>
      </c>
      <c r="EA656" s="43" cm="1">
        <f t="array" aca="1" ref="EA656" ca="1">IFERROR(INDEX(Forecast_Capex_Input!BZ$12:BZ$286,$Z656)
*(INDEX(Forecast_Capex_Input!$H$12:$H$286,$Z656)=Repex),0)
*$DV656</f>
        <v>0</v>
      </c>
      <c r="EB656" s="43" cm="1">
        <f t="array" aca="1" ref="EB656" ca="1">IFERROR(INDEX(Forecast_Capex_Input!CA$12:CA$286,$Z656)
*(INDEX(Forecast_Capex_Input!$H$12:$H$286,$Z656)=Repex),0)
*$DV656</f>
        <v>0</v>
      </c>
      <c r="EC656" s="43" cm="1">
        <f t="array" aca="1" ref="EC656" ca="1">IFERROR(INDEX(Forecast_Capex_Input!CB$12:CB$286,$Z656)
*(INDEX(Forecast_Capex_Input!$H$12:$H$286,$Z656)=Repex),0)
*$DV656</f>
        <v>0</v>
      </c>
      <c r="ED656" s="43" cm="1">
        <f t="array" aca="1" ref="ED656" ca="1">IFERROR(INDEX(Forecast_Capex_Input!CC$12:CC$286,$Z656)
*(INDEX(Forecast_Capex_Input!$H$12:$H$286,$Z656)=Repex),0)
*$DV656</f>
        <v>0</v>
      </c>
      <c r="EF656" s="86" t="str">
        <f t="shared" si="64"/>
        <v>N/A</v>
      </c>
      <c r="EG656" s="28" t="str">
        <f>IFERROR(RANK(EF656,EF$11:EF$1010,0)+COUNTIF(EF$11:EF656,EF656)-1,NA)</f>
        <v>N/A</v>
      </c>
    </row>
    <row r="657" spans="3:137" x14ac:dyDescent="0.2">
      <c r="C657" s="28">
        <f t="shared" si="65"/>
        <v>647</v>
      </c>
      <c r="D657" s="9" t="str" cm="1">
        <f t="array" ref="D657">IFERROR(INDEX(Forecast_Capex_Input!$D$12:$D$286,$Z657),NA)</f>
        <v>N/A</v>
      </c>
      <c r="E657" s="24" t="str" cm="1">
        <f t="array" ref="E657">IF($Z657=NA,NA,INDEX(Forecast_Capex_Input!$E$12:$E$286,$Z657))</f>
        <v>N/A</v>
      </c>
      <c r="F657" s="9" t="str" cm="1">
        <f t="array" aca="1" ref="F657" ca="1">IFERROR(INDEX(General!$E$25:$E$26,$AA657),NA)</f>
        <v>N/A</v>
      </c>
      <c r="G657" s="9" t="str" cm="1">
        <f t="array" aca="1" ref="G657" ca="1">IFERROR(INDEX(Forecast_Capex_Input!$AI$11:$BB$11,$AC657),NA)</f>
        <v>N/A</v>
      </c>
      <c r="H657" s="50" t="str" cm="1">
        <f t="array" aca="1" ref="H657" ca="1">IFERROR(INDEX(Forecast_Capex_Input!$AI$12:$BB$286,$Z657,$AC657),NA)</f>
        <v>N/A</v>
      </c>
      <c r="I657" s="150" t="str" cm="1">
        <f t="array" ref="I657">IFERROR(INDEX(Forecast_Capex_Input!$F$12:$F$286,$Z657),NA)</f>
        <v>N/A</v>
      </c>
      <c r="J657" s="150" t="str" cm="1">
        <f t="array" ref="J657">IFERROR(INDEX(Forecast_Capex_Input!G$12:G$286,$Z657),NA)</f>
        <v>N/A</v>
      </c>
      <c r="K657" s="150" t="str" cm="1">
        <f t="array" ref="K657">IFERROR(INDEX(Forecast_Capex_Input!H$12:H$286,$Z657),NA)</f>
        <v>N/A</v>
      </c>
      <c r="L657" s="150" t="str" cm="1">
        <f t="array" ref="L657">IFERROR(INDEX(Forecast_Capex_Input!I$12:I$286,$Z657),NA)</f>
        <v>N/A</v>
      </c>
      <c r="M657" s="150" t="str" cm="1">
        <f t="array" ref="M657">IFERROR(INDEX(Forecast_Capex_Input!J$12:J$286,$Z657),NA)</f>
        <v>N/A</v>
      </c>
      <c r="N657" s="150" t="str" cm="1">
        <f t="array" ref="N657">IFERROR(INDEX(Forecast_Capex_Input!K$12:K$286,$Z657),NA)</f>
        <v>N/A</v>
      </c>
      <c r="O657" s="150" t="str" cm="1">
        <f t="array" ref="O657">IFERROR(INDEX(Forecast_Capex_Input!L$12:L$286,$Z657),NA)</f>
        <v>N/A</v>
      </c>
      <c r="P657" s="150" t="str" cm="1">
        <f t="array" ref="P657">IFERROR(INDEX(Forecast_Capex_Input!M$12:M$286,$Z657),NA)</f>
        <v>N/A</v>
      </c>
      <c r="Q657" s="24" t="str" cm="1">
        <f t="array" ref="Q657">IFERROR(INDEX(Forecast_Capex_Input!N$12:N$286,$Z657),NA)</f>
        <v>N/A</v>
      </c>
      <c r="R657" s="190" cm="1">
        <f t="array" ref="R657">IFERROR(INDEX(Forecast_Capex_Input!O$12:O$286,$Z657),0)</f>
        <v>0</v>
      </c>
      <c r="S657" s="24" cm="1">
        <f t="array" ref="S657">IFERROR(INDEX(Forecast_Capex_Input!P$12:P$286,$Z657),0)</f>
        <v>0</v>
      </c>
      <c r="T657" s="150" t="str" cm="1">
        <f t="array" aca="1" ref="T657" ca="1">IFERROR(INDEX(General!$K$91:$K$110,$AC657),NA)</f>
        <v>N/A</v>
      </c>
      <c r="U657" s="43" cm="1">
        <f t="array" aca="1" ref="U657" ca="1">IFERROR(
IF($F657=General!$E$25,INDEX(Forecast_Capex_Input!S$12:S$286,$Z657),
INDEX(Forecast_Capex_Input!T$12:T$286,$Z657)),0)</f>
        <v>0</v>
      </c>
      <c r="V657" s="82" t="b">
        <f>IFERROR(INDEX(Overheads!$T$19:$T$26,MATCH($I657,Overheads!$E$19:$E$26,0)),FALSE)</f>
        <v>0</v>
      </c>
      <c r="W657" s="209" cm="1">
        <f t="array" ref="W657">IFERROR(
INDEX(Forecast_Capex_Input!CN$12:CN$286,$Z657),0)</f>
        <v>0</v>
      </c>
      <c r="X657" s="209">
        <f>IFERROR(
MATCH($W657,General!$L$39:$S$39,0),1)</f>
        <v>1</v>
      </c>
      <c r="Z657" s="28" t="str">
        <f>IFERROR(
IF(MATCH($C657,Forecast_Capex_Input!$CI$12:$CI$286,1)+1&gt;MAX(Forecast_Capex_Input!$C$12:$C$286),NA,
MATCH($C657,Forecast_Capex_Input!$CI$12:$CI$286,1)+1),1)</f>
        <v>N/A</v>
      </c>
      <c r="AA657" s="28" t="str" cm="1">
        <f t="array" aca="1" ref="AA657" ca="1">IFERROR(
IF(Z656&lt;&gt;Z657,1,
IF(COUNTIF(OFFSET(AA656,0,0,-INDEX(Forecast_Capex_Input!$CG$12:$CG$286,$Z657)),AA656)=INDEX(Forecast_Capex_Input!$CG$12:$CG$286,$Z657),AA656+1,AA656)),NA)</f>
        <v>N/A</v>
      </c>
      <c r="AB657" s="28" t="str" cm="1">
        <f t="array" ref="AB657">IFERROR($C657-IF($Z657=1,1,INDEX(Forecast_Capex_Input!$CI$12:$CI$286,$Z657-1))+1,NA)</f>
        <v>N/A</v>
      </c>
      <c r="AC657" s="28" t="str" cm="1">
        <f t="array" aca="1" ref="AC657" ca="1">IFERROR(IF(AA657=1,
INDEX(Forecast_Capex_Input!$AI$10:$BB$10,SMALL(IF(INDEX(Forecast_Capex_Input!$AI$12:$BB$286,$Z657,0)&gt;0,COLUMN(Forecast_Capex_Input!$AI$10:$BB$10)-COLUMN(Forecast_Capex_Input!$AI$12)+1),ROWS(OFFSET(AC656,0,0,-$AB657)))),
OFFSET(AC656,-INDEX(Forecast_Capex_Input!$CG$12:$CG$286,$Z657)+1,0)),NA)</f>
        <v>N/A</v>
      </c>
      <c r="AD657" s="28" t="str">
        <f t="shared" ca="1" si="62"/>
        <v>N/A</v>
      </c>
      <c r="AE657" s="82" t="b">
        <f t="shared" si="66"/>
        <v>0</v>
      </c>
      <c r="AF657" s="78" t="b">
        <v>0</v>
      </c>
      <c r="AG657" s="82" t="b">
        <f t="shared" si="63"/>
        <v>1</v>
      </c>
      <c r="AI657" s="55">
        <v>0</v>
      </c>
      <c r="AJ657" s="55">
        <v>0</v>
      </c>
      <c r="AK657" s="55">
        <v>0</v>
      </c>
      <c r="AL657" s="55">
        <v>0</v>
      </c>
      <c r="AM657" s="55">
        <v>0</v>
      </c>
      <c r="AN657" s="135">
        <v>0</v>
      </c>
      <c r="AP657" s="55">
        <v>0</v>
      </c>
      <c r="AQ657" s="55">
        <v>0</v>
      </c>
      <c r="AR657" s="55">
        <v>0</v>
      </c>
      <c r="AS657" s="55">
        <v>0</v>
      </c>
      <c r="AT657" s="55">
        <v>0</v>
      </c>
      <c r="AU657" s="135">
        <v>0</v>
      </c>
      <c r="AW657" s="55">
        <v>0</v>
      </c>
      <c r="AX657" s="55">
        <v>0</v>
      </c>
      <c r="AY657" s="55">
        <v>0</v>
      </c>
      <c r="AZ657" s="55">
        <v>0</v>
      </c>
      <c r="BA657" s="55">
        <v>0</v>
      </c>
      <c r="BB657" s="135">
        <v>0</v>
      </c>
      <c r="BD657" s="55">
        <v>0</v>
      </c>
      <c r="BE657" s="55">
        <v>0</v>
      </c>
      <c r="BF657" s="55">
        <v>0</v>
      </c>
      <c r="BG657" s="55">
        <v>0</v>
      </c>
      <c r="BH657" s="55">
        <v>0</v>
      </c>
      <c r="BI657" s="135">
        <v>0</v>
      </c>
      <c r="BK657" s="55">
        <v>0</v>
      </c>
      <c r="BL657" s="55">
        <v>0</v>
      </c>
      <c r="BM657" s="55">
        <v>0</v>
      </c>
      <c r="BN657" s="55">
        <v>0</v>
      </c>
      <c r="BO657" s="55">
        <v>0</v>
      </c>
      <c r="BP657" s="135">
        <v>0</v>
      </c>
      <c r="BR657" s="147">
        <v>0</v>
      </c>
      <c r="BS657" s="147">
        <v>0</v>
      </c>
      <c r="BT657" s="147">
        <v>0</v>
      </c>
      <c r="BU657" s="147">
        <v>0</v>
      </c>
      <c r="BV657" s="147">
        <v>0</v>
      </c>
      <c r="BX657" s="55">
        <v>0</v>
      </c>
      <c r="BY657" s="55">
        <v>0</v>
      </c>
      <c r="BZ657" s="55">
        <v>0</v>
      </c>
      <c r="CA657" s="55">
        <v>0</v>
      </c>
      <c r="CB657" s="55">
        <v>0</v>
      </c>
      <c r="CC657" s="135">
        <v>0</v>
      </c>
      <c r="CE657" s="55">
        <v>0</v>
      </c>
      <c r="CF657" s="55">
        <v>0</v>
      </c>
      <c r="CG657" s="55">
        <v>0</v>
      </c>
      <c r="CH657" s="55">
        <v>0</v>
      </c>
      <c r="CI657" s="55">
        <v>0</v>
      </c>
      <c r="CJ657" s="135">
        <v>0</v>
      </c>
      <c r="CL657" s="55">
        <v>0</v>
      </c>
      <c r="CM657" s="55">
        <v>0</v>
      </c>
      <c r="CN657" s="55">
        <v>0</v>
      </c>
      <c r="CO657" s="55">
        <v>0</v>
      </c>
      <c r="CP657" s="55">
        <v>0</v>
      </c>
      <c r="CQ657" s="135">
        <v>0</v>
      </c>
      <c r="CS657" s="67">
        <v>0</v>
      </c>
      <c r="CT657" s="67">
        <v>0</v>
      </c>
      <c r="CU657" s="67">
        <v>0</v>
      </c>
      <c r="CV657" s="67">
        <v>0</v>
      </c>
      <c r="CW657" s="67">
        <v>0</v>
      </c>
      <c r="CX657" s="135">
        <v>0</v>
      </c>
      <c r="CZ657" s="55">
        <v>0</v>
      </c>
      <c r="DA657" s="55">
        <v>0</v>
      </c>
      <c r="DB657" s="55">
        <v>0</v>
      </c>
      <c r="DC657" s="55">
        <v>0</v>
      </c>
      <c r="DD657" s="55">
        <v>0</v>
      </c>
      <c r="DE657" s="135">
        <v>0</v>
      </c>
      <c r="DG657" s="43" t="b" cm="1">
        <f t="array" aca="1" ref="DG657" ca="1">OR($G657=Forecast_Capex_Input!$BF$8:$BF$10)</f>
        <v>0</v>
      </c>
      <c r="DH657" s="43" cm="1">
        <f t="array" aca="1" ref="DH657" ca="1">IFERROR(INDEX(Forecast_Capex_Input!BG$12:BG$286,$Z657)
*(INDEX(Forecast_Capex_Input!$H$12:$H$286,$Z657)=Repex),0)
*$DG657</f>
        <v>0</v>
      </c>
      <c r="DI657" s="43" cm="1">
        <f t="array" aca="1" ref="DI657" ca="1">IFERROR(INDEX(Forecast_Capex_Input!BH$12:BH$286,$Z657)
*(INDEX(Forecast_Capex_Input!$H$12:$H$286,$Z657)=Repex),0)
*$DG657</f>
        <v>0</v>
      </c>
      <c r="DJ657" s="43" cm="1">
        <f t="array" aca="1" ref="DJ657" ca="1">IFERROR(INDEX(Forecast_Capex_Input!BI$12:BI$286,$Z657)
*(INDEX(Forecast_Capex_Input!$H$12:$H$286,$Z657)=Repex),0)
*$DG657</f>
        <v>0</v>
      </c>
      <c r="DK657" s="43" cm="1">
        <f t="array" aca="1" ref="DK657" ca="1">IFERROR(INDEX(Forecast_Capex_Input!BJ$12:BJ$286,$Z657)
*(INDEX(Forecast_Capex_Input!$H$12:$H$286,$Z657)=Repex),0)
*$DG657</f>
        <v>0</v>
      </c>
      <c r="DL657" s="43" cm="1">
        <f t="array" aca="1" ref="DL657" ca="1">IFERROR(INDEX(Forecast_Capex_Input!BK$12:BK$286,$Z657)
*(INDEX(Forecast_Capex_Input!$H$12:$H$286,$Z657)=Repex),0)
*$DG657</f>
        <v>0</v>
      </c>
      <c r="DM657" s="43" cm="1">
        <f t="array" aca="1" ref="DM657" ca="1">IFERROR(INDEX(Forecast_Capex_Input!BL$12:BL$286,$Z657)
*(INDEX(Forecast_Capex_Input!$H$12:$H$286,$Z657)=Repex),0)
*$DG657</f>
        <v>0</v>
      </c>
      <c r="DO657" s="43" t="b" cm="1">
        <f t="array" aca="1" ref="DO657" ca="1">OR($G657=Forecast_Capex_Input!$BN$8:$BN$9)</f>
        <v>0</v>
      </c>
      <c r="DP657" s="43" cm="1">
        <f t="array" aca="1" ref="DP657" ca="1">IFERROR(INDEX(Forecast_Capex_Input!BO$12:BO$286,$Z657)
*(INDEX(Forecast_Capex_Input!$H$12:$H$286,$Z657)=Repex),0)
*$DO657</f>
        <v>0</v>
      </c>
      <c r="DQ657" s="43" cm="1">
        <f t="array" aca="1" ref="DQ657" ca="1">IFERROR(INDEX(Forecast_Capex_Input!BP$12:BP$286,$Z657)
*(INDEX(Forecast_Capex_Input!$H$12:$H$286,$Z657)=Repex),0)
*$DO657</f>
        <v>0</v>
      </c>
      <c r="DR657" s="43" cm="1">
        <f t="array" aca="1" ref="DR657" ca="1">IFERROR(INDEX(Forecast_Capex_Input!BQ$12:BQ$286,$Z657)
*(INDEX(Forecast_Capex_Input!$H$12:$H$286,$Z657)=Repex),0)
*$DO657</f>
        <v>0</v>
      </c>
      <c r="DS657" s="43" cm="1">
        <f t="array" aca="1" ref="DS657" ca="1">IFERROR(INDEX(Forecast_Capex_Input!BR$12:BR$286,$Z657)
*(INDEX(Forecast_Capex_Input!$H$12:$H$286,$Z657)=Repex),0)
*$DO657</f>
        <v>0</v>
      </c>
      <c r="DT657" s="43" cm="1">
        <f t="array" aca="1" ref="DT657" ca="1">IFERROR(INDEX(Forecast_Capex_Input!BS$12:BS$286,$Z657)
*(INDEX(Forecast_Capex_Input!$H$12:$H$286,$Z657)=Repex),0)
*$DO657</f>
        <v>0</v>
      </c>
      <c r="DV657" s="43" t="b" cm="1">
        <f t="array" aca="1" ref="DV657" ca="1">OR($G657=Forecast_Capex_Input!$BU$8:$BU$10)</f>
        <v>0</v>
      </c>
      <c r="DW657" s="43" cm="1">
        <f t="array" aca="1" ref="DW657" ca="1">IFERROR(INDEX(Forecast_Capex_Input!BV$12:BV$286,$Z657)
*(INDEX(Forecast_Capex_Input!$H$12:$H$286,$Z657)=Repex),0)
*$DV657</f>
        <v>0</v>
      </c>
      <c r="DX657" s="43" cm="1">
        <f t="array" aca="1" ref="DX657" ca="1">IFERROR(INDEX(Forecast_Capex_Input!BW$12:BW$286,$Z657)
*(INDEX(Forecast_Capex_Input!$H$12:$H$286,$Z657)=Repex),0)
*$DV657</f>
        <v>0</v>
      </c>
      <c r="DY657" s="43" cm="1">
        <f t="array" aca="1" ref="DY657" ca="1">IFERROR(INDEX(Forecast_Capex_Input!BX$12:BX$286,$Z657)
*(INDEX(Forecast_Capex_Input!$H$12:$H$286,$Z657)=Repex),0)
*$DV657</f>
        <v>0</v>
      </c>
      <c r="DZ657" s="43" cm="1">
        <f t="array" aca="1" ref="DZ657" ca="1">IFERROR(INDEX(Forecast_Capex_Input!BY$12:BY$286,$Z657)
*(INDEX(Forecast_Capex_Input!$H$12:$H$286,$Z657)=Repex),0)
*$DV657</f>
        <v>0</v>
      </c>
      <c r="EA657" s="43" cm="1">
        <f t="array" aca="1" ref="EA657" ca="1">IFERROR(INDEX(Forecast_Capex_Input!BZ$12:BZ$286,$Z657)
*(INDEX(Forecast_Capex_Input!$H$12:$H$286,$Z657)=Repex),0)
*$DV657</f>
        <v>0</v>
      </c>
      <c r="EB657" s="43" cm="1">
        <f t="array" aca="1" ref="EB657" ca="1">IFERROR(INDEX(Forecast_Capex_Input!CA$12:CA$286,$Z657)
*(INDEX(Forecast_Capex_Input!$H$12:$H$286,$Z657)=Repex),0)
*$DV657</f>
        <v>0</v>
      </c>
      <c r="EC657" s="43" cm="1">
        <f t="array" aca="1" ref="EC657" ca="1">IFERROR(INDEX(Forecast_Capex_Input!CB$12:CB$286,$Z657)
*(INDEX(Forecast_Capex_Input!$H$12:$H$286,$Z657)=Repex),0)
*$DV657</f>
        <v>0</v>
      </c>
      <c r="ED657" s="43" cm="1">
        <f t="array" aca="1" ref="ED657" ca="1">IFERROR(INDEX(Forecast_Capex_Input!CC$12:CC$286,$Z657)
*(INDEX(Forecast_Capex_Input!$H$12:$H$286,$Z657)=Repex),0)
*$DV657</f>
        <v>0</v>
      </c>
      <c r="EF657" s="86" t="str">
        <f t="shared" si="64"/>
        <v>N/A</v>
      </c>
      <c r="EG657" s="28" t="str">
        <f>IFERROR(RANK(EF657,EF$11:EF$1010,0)+COUNTIF(EF$11:EF657,EF657)-1,NA)</f>
        <v>N/A</v>
      </c>
    </row>
    <row r="658" spans="3:137" x14ac:dyDescent="0.2">
      <c r="C658" s="28">
        <f t="shared" si="65"/>
        <v>648</v>
      </c>
      <c r="D658" s="9" t="str" cm="1">
        <f t="array" ref="D658">IFERROR(INDEX(Forecast_Capex_Input!$D$12:$D$286,$Z658),NA)</f>
        <v>N/A</v>
      </c>
      <c r="E658" s="24" t="str" cm="1">
        <f t="array" ref="E658">IF($Z658=NA,NA,INDEX(Forecast_Capex_Input!$E$12:$E$286,$Z658))</f>
        <v>N/A</v>
      </c>
      <c r="F658" s="9" t="str" cm="1">
        <f t="array" aca="1" ref="F658" ca="1">IFERROR(INDEX(General!$E$25:$E$26,$AA658),NA)</f>
        <v>N/A</v>
      </c>
      <c r="G658" s="9" t="str" cm="1">
        <f t="array" aca="1" ref="G658" ca="1">IFERROR(INDEX(Forecast_Capex_Input!$AI$11:$BB$11,$AC658),NA)</f>
        <v>N/A</v>
      </c>
      <c r="H658" s="50" t="str" cm="1">
        <f t="array" aca="1" ref="H658" ca="1">IFERROR(INDEX(Forecast_Capex_Input!$AI$12:$BB$286,$Z658,$AC658),NA)</f>
        <v>N/A</v>
      </c>
      <c r="I658" s="150" t="str" cm="1">
        <f t="array" ref="I658">IFERROR(INDEX(Forecast_Capex_Input!$F$12:$F$286,$Z658),NA)</f>
        <v>N/A</v>
      </c>
      <c r="J658" s="150" t="str" cm="1">
        <f t="array" ref="J658">IFERROR(INDEX(Forecast_Capex_Input!G$12:G$286,$Z658),NA)</f>
        <v>N/A</v>
      </c>
      <c r="K658" s="150" t="str" cm="1">
        <f t="array" ref="K658">IFERROR(INDEX(Forecast_Capex_Input!H$12:H$286,$Z658),NA)</f>
        <v>N/A</v>
      </c>
      <c r="L658" s="150" t="str" cm="1">
        <f t="array" ref="L658">IFERROR(INDEX(Forecast_Capex_Input!I$12:I$286,$Z658),NA)</f>
        <v>N/A</v>
      </c>
      <c r="M658" s="150" t="str" cm="1">
        <f t="array" ref="M658">IFERROR(INDEX(Forecast_Capex_Input!J$12:J$286,$Z658),NA)</f>
        <v>N/A</v>
      </c>
      <c r="N658" s="150" t="str" cm="1">
        <f t="array" ref="N658">IFERROR(INDEX(Forecast_Capex_Input!K$12:K$286,$Z658),NA)</f>
        <v>N/A</v>
      </c>
      <c r="O658" s="150" t="str" cm="1">
        <f t="array" ref="O658">IFERROR(INDEX(Forecast_Capex_Input!L$12:L$286,$Z658),NA)</f>
        <v>N/A</v>
      </c>
      <c r="P658" s="150" t="str" cm="1">
        <f t="array" ref="P658">IFERROR(INDEX(Forecast_Capex_Input!M$12:M$286,$Z658),NA)</f>
        <v>N/A</v>
      </c>
      <c r="Q658" s="24" t="str" cm="1">
        <f t="array" ref="Q658">IFERROR(INDEX(Forecast_Capex_Input!N$12:N$286,$Z658),NA)</f>
        <v>N/A</v>
      </c>
      <c r="R658" s="190" cm="1">
        <f t="array" ref="R658">IFERROR(INDEX(Forecast_Capex_Input!O$12:O$286,$Z658),0)</f>
        <v>0</v>
      </c>
      <c r="S658" s="24" cm="1">
        <f t="array" ref="S658">IFERROR(INDEX(Forecast_Capex_Input!P$12:P$286,$Z658),0)</f>
        <v>0</v>
      </c>
      <c r="T658" s="150" t="str" cm="1">
        <f t="array" aca="1" ref="T658" ca="1">IFERROR(INDEX(General!$K$91:$K$110,$AC658),NA)</f>
        <v>N/A</v>
      </c>
      <c r="U658" s="43" cm="1">
        <f t="array" aca="1" ref="U658" ca="1">IFERROR(
IF($F658=General!$E$25,INDEX(Forecast_Capex_Input!S$12:S$286,$Z658),
INDEX(Forecast_Capex_Input!T$12:T$286,$Z658)),0)</f>
        <v>0</v>
      </c>
      <c r="V658" s="82" t="b">
        <f>IFERROR(INDEX(Overheads!$T$19:$T$26,MATCH($I658,Overheads!$E$19:$E$26,0)),FALSE)</f>
        <v>0</v>
      </c>
      <c r="W658" s="209" cm="1">
        <f t="array" ref="W658">IFERROR(
INDEX(Forecast_Capex_Input!CN$12:CN$286,$Z658),0)</f>
        <v>0</v>
      </c>
      <c r="X658" s="209">
        <f>IFERROR(
MATCH($W658,General!$L$39:$S$39,0),1)</f>
        <v>1</v>
      </c>
      <c r="Z658" s="28" t="str">
        <f>IFERROR(
IF(MATCH($C658,Forecast_Capex_Input!$CI$12:$CI$286,1)+1&gt;MAX(Forecast_Capex_Input!$C$12:$C$286),NA,
MATCH($C658,Forecast_Capex_Input!$CI$12:$CI$286,1)+1),1)</f>
        <v>N/A</v>
      </c>
      <c r="AA658" s="28" t="str" cm="1">
        <f t="array" aca="1" ref="AA658" ca="1">IFERROR(
IF(Z657&lt;&gt;Z658,1,
IF(COUNTIF(OFFSET(AA657,0,0,-INDEX(Forecast_Capex_Input!$CG$12:$CG$286,$Z658)),AA657)=INDEX(Forecast_Capex_Input!$CG$12:$CG$286,$Z658),AA657+1,AA657)),NA)</f>
        <v>N/A</v>
      </c>
      <c r="AB658" s="28" t="str" cm="1">
        <f t="array" ref="AB658">IFERROR($C658-IF($Z658=1,1,INDEX(Forecast_Capex_Input!$CI$12:$CI$286,$Z658-1))+1,NA)</f>
        <v>N/A</v>
      </c>
      <c r="AC658" s="28" t="str" cm="1">
        <f t="array" aca="1" ref="AC658" ca="1">IFERROR(IF(AA658=1,
INDEX(Forecast_Capex_Input!$AI$10:$BB$10,SMALL(IF(INDEX(Forecast_Capex_Input!$AI$12:$BB$286,$Z658,0)&gt;0,COLUMN(Forecast_Capex_Input!$AI$10:$BB$10)-COLUMN(Forecast_Capex_Input!$AI$12)+1),ROWS(OFFSET(AC657,0,0,-$AB658)))),
OFFSET(AC657,-INDEX(Forecast_Capex_Input!$CG$12:$CG$286,$Z658)+1,0)),NA)</f>
        <v>N/A</v>
      </c>
      <c r="AD658" s="28" t="str">
        <f t="shared" ca="1" si="62"/>
        <v>N/A</v>
      </c>
      <c r="AE658" s="82" t="b">
        <f t="shared" si="66"/>
        <v>0</v>
      </c>
      <c r="AF658" s="78" t="b">
        <v>0</v>
      </c>
      <c r="AG658" s="82" t="b">
        <f t="shared" si="63"/>
        <v>1</v>
      </c>
      <c r="AI658" s="55">
        <v>0</v>
      </c>
      <c r="AJ658" s="55">
        <v>0</v>
      </c>
      <c r="AK658" s="55">
        <v>0</v>
      </c>
      <c r="AL658" s="55">
        <v>0</v>
      </c>
      <c r="AM658" s="55">
        <v>0</v>
      </c>
      <c r="AN658" s="135">
        <v>0</v>
      </c>
      <c r="AP658" s="55">
        <v>0</v>
      </c>
      <c r="AQ658" s="55">
        <v>0</v>
      </c>
      <c r="AR658" s="55">
        <v>0</v>
      </c>
      <c r="AS658" s="55">
        <v>0</v>
      </c>
      <c r="AT658" s="55">
        <v>0</v>
      </c>
      <c r="AU658" s="135">
        <v>0</v>
      </c>
      <c r="AW658" s="55">
        <v>0</v>
      </c>
      <c r="AX658" s="55">
        <v>0</v>
      </c>
      <c r="AY658" s="55">
        <v>0</v>
      </c>
      <c r="AZ658" s="55">
        <v>0</v>
      </c>
      <c r="BA658" s="55">
        <v>0</v>
      </c>
      <c r="BB658" s="135">
        <v>0</v>
      </c>
      <c r="BD658" s="55">
        <v>0</v>
      </c>
      <c r="BE658" s="55">
        <v>0</v>
      </c>
      <c r="BF658" s="55">
        <v>0</v>
      </c>
      <c r="BG658" s="55">
        <v>0</v>
      </c>
      <c r="BH658" s="55">
        <v>0</v>
      </c>
      <c r="BI658" s="135">
        <v>0</v>
      </c>
      <c r="BK658" s="55">
        <v>0</v>
      </c>
      <c r="BL658" s="55">
        <v>0</v>
      </c>
      <c r="BM658" s="55">
        <v>0</v>
      </c>
      <c r="BN658" s="55">
        <v>0</v>
      </c>
      <c r="BO658" s="55">
        <v>0</v>
      </c>
      <c r="BP658" s="135">
        <v>0</v>
      </c>
      <c r="BR658" s="147">
        <v>0</v>
      </c>
      <c r="BS658" s="147">
        <v>0</v>
      </c>
      <c r="BT658" s="147">
        <v>0</v>
      </c>
      <c r="BU658" s="147">
        <v>0</v>
      </c>
      <c r="BV658" s="147">
        <v>0</v>
      </c>
      <c r="BX658" s="55">
        <v>0</v>
      </c>
      <c r="BY658" s="55">
        <v>0</v>
      </c>
      <c r="BZ658" s="55">
        <v>0</v>
      </c>
      <c r="CA658" s="55">
        <v>0</v>
      </c>
      <c r="CB658" s="55">
        <v>0</v>
      </c>
      <c r="CC658" s="135">
        <v>0</v>
      </c>
      <c r="CE658" s="55">
        <v>0</v>
      </c>
      <c r="CF658" s="55">
        <v>0</v>
      </c>
      <c r="CG658" s="55">
        <v>0</v>
      </c>
      <c r="CH658" s="55">
        <v>0</v>
      </c>
      <c r="CI658" s="55">
        <v>0</v>
      </c>
      <c r="CJ658" s="135">
        <v>0</v>
      </c>
      <c r="CL658" s="55">
        <v>0</v>
      </c>
      <c r="CM658" s="55">
        <v>0</v>
      </c>
      <c r="CN658" s="55">
        <v>0</v>
      </c>
      <c r="CO658" s="55">
        <v>0</v>
      </c>
      <c r="CP658" s="55">
        <v>0</v>
      </c>
      <c r="CQ658" s="135">
        <v>0</v>
      </c>
      <c r="CS658" s="67">
        <v>0</v>
      </c>
      <c r="CT658" s="67">
        <v>0</v>
      </c>
      <c r="CU658" s="67">
        <v>0</v>
      </c>
      <c r="CV658" s="67">
        <v>0</v>
      </c>
      <c r="CW658" s="67">
        <v>0</v>
      </c>
      <c r="CX658" s="135">
        <v>0</v>
      </c>
      <c r="CZ658" s="55">
        <v>0</v>
      </c>
      <c r="DA658" s="55">
        <v>0</v>
      </c>
      <c r="DB658" s="55">
        <v>0</v>
      </c>
      <c r="DC658" s="55">
        <v>0</v>
      </c>
      <c r="DD658" s="55">
        <v>0</v>
      </c>
      <c r="DE658" s="135">
        <v>0</v>
      </c>
      <c r="DG658" s="43" t="b" cm="1">
        <f t="array" aca="1" ref="DG658" ca="1">OR($G658=Forecast_Capex_Input!$BF$8:$BF$10)</f>
        <v>0</v>
      </c>
      <c r="DH658" s="43" cm="1">
        <f t="array" aca="1" ref="DH658" ca="1">IFERROR(INDEX(Forecast_Capex_Input!BG$12:BG$286,$Z658)
*(INDEX(Forecast_Capex_Input!$H$12:$H$286,$Z658)=Repex),0)
*$DG658</f>
        <v>0</v>
      </c>
      <c r="DI658" s="43" cm="1">
        <f t="array" aca="1" ref="DI658" ca="1">IFERROR(INDEX(Forecast_Capex_Input!BH$12:BH$286,$Z658)
*(INDEX(Forecast_Capex_Input!$H$12:$H$286,$Z658)=Repex),0)
*$DG658</f>
        <v>0</v>
      </c>
      <c r="DJ658" s="43" cm="1">
        <f t="array" aca="1" ref="DJ658" ca="1">IFERROR(INDEX(Forecast_Capex_Input!BI$12:BI$286,$Z658)
*(INDEX(Forecast_Capex_Input!$H$12:$H$286,$Z658)=Repex),0)
*$DG658</f>
        <v>0</v>
      </c>
      <c r="DK658" s="43" cm="1">
        <f t="array" aca="1" ref="DK658" ca="1">IFERROR(INDEX(Forecast_Capex_Input!BJ$12:BJ$286,$Z658)
*(INDEX(Forecast_Capex_Input!$H$12:$H$286,$Z658)=Repex),0)
*$DG658</f>
        <v>0</v>
      </c>
      <c r="DL658" s="43" cm="1">
        <f t="array" aca="1" ref="DL658" ca="1">IFERROR(INDEX(Forecast_Capex_Input!BK$12:BK$286,$Z658)
*(INDEX(Forecast_Capex_Input!$H$12:$H$286,$Z658)=Repex),0)
*$DG658</f>
        <v>0</v>
      </c>
      <c r="DM658" s="43" cm="1">
        <f t="array" aca="1" ref="DM658" ca="1">IFERROR(INDEX(Forecast_Capex_Input!BL$12:BL$286,$Z658)
*(INDEX(Forecast_Capex_Input!$H$12:$H$286,$Z658)=Repex),0)
*$DG658</f>
        <v>0</v>
      </c>
      <c r="DO658" s="43" t="b" cm="1">
        <f t="array" aca="1" ref="DO658" ca="1">OR($G658=Forecast_Capex_Input!$BN$8:$BN$9)</f>
        <v>0</v>
      </c>
      <c r="DP658" s="43" cm="1">
        <f t="array" aca="1" ref="DP658" ca="1">IFERROR(INDEX(Forecast_Capex_Input!BO$12:BO$286,$Z658)
*(INDEX(Forecast_Capex_Input!$H$12:$H$286,$Z658)=Repex),0)
*$DO658</f>
        <v>0</v>
      </c>
      <c r="DQ658" s="43" cm="1">
        <f t="array" aca="1" ref="DQ658" ca="1">IFERROR(INDEX(Forecast_Capex_Input!BP$12:BP$286,$Z658)
*(INDEX(Forecast_Capex_Input!$H$12:$H$286,$Z658)=Repex),0)
*$DO658</f>
        <v>0</v>
      </c>
      <c r="DR658" s="43" cm="1">
        <f t="array" aca="1" ref="DR658" ca="1">IFERROR(INDEX(Forecast_Capex_Input!BQ$12:BQ$286,$Z658)
*(INDEX(Forecast_Capex_Input!$H$12:$H$286,$Z658)=Repex),0)
*$DO658</f>
        <v>0</v>
      </c>
      <c r="DS658" s="43" cm="1">
        <f t="array" aca="1" ref="DS658" ca="1">IFERROR(INDEX(Forecast_Capex_Input!BR$12:BR$286,$Z658)
*(INDEX(Forecast_Capex_Input!$H$12:$H$286,$Z658)=Repex),0)
*$DO658</f>
        <v>0</v>
      </c>
      <c r="DT658" s="43" cm="1">
        <f t="array" aca="1" ref="DT658" ca="1">IFERROR(INDEX(Forecast_Capex_Input!BS$12:BS$286,$Z658)
*(INDEX(Forecast_Capex_Input!$H$12:$H$286,$Z658)=Repex),0)
*$DO658</f>
        <v>0</v>
      </c>
      <c r="DV658" s="43" t="b" cm="1">
        <f t="array" aca="1" ref="DV658" ca="1">OR($G658=Forecast_Capex_Input!$BU$8:$BU$10)</f>
        <v>0</v>
      </c>
      <c r="DW658" s="43" cm="1">
        <f t="array" aca="1" ref="DW658" ca="1">IFERROR(INDEX(Forecast_Capex_Input!BV$12:BV$286,$Z658)
*(INDEX(Forecast_Capex_Input!$H$12:$H$286,$Z658)=Repex),0)
*$DV658</f>
        <v>0</v>
      </c>
      <c r="DX658" s="43" cm="1">
        <f t="array" aca="1" ref="DX658" ca="1">IFERROR(INDEX(Forecast_Capex_Input!BW$12:BW$286,$Z658)
*(INDEX(Forecast_Capex_Input!$H$12:$H$286,$Z658)=Repex),0)
*$DV658</f>
        <v>0</v>
      </c>
      <c r="DY658" s="43" cm="1">
        <f t="array" aca="1" ref="DY658" ca="1">IFERROR(INDEX(Forecast_Capex_Input!BX$12:BX$286,$Z658)
*(INDEX(Forecast_Capex_Input!$H$12:$H$286,$Z658)=Repex),0)
*$DV658</f>
        <v>0</v>
      </c>
      <c r="DZ658" s="43" cm="1">
        <f t="array" aca="1" ref="DZ658" ca="1">IFERROR(INDEX(Forecast_Capex_Input!BY$12:BY$286,$Z658)
*(INDEX(Forecast_Capex_Input!$H$12:$H$286,$Z658)=Repex),0)
*$DV658</f>
        <v>0</v>
      </c>
      <c r="EA658" s="43" cm="1">
        <f t="array" aca="1" ref="EA658" ca="1">IFERROR(INDEX(Forecast_Capex_Input!BZ$12:BZ$286,$Z658)
*(INDEX(Forecast_Capex_Input!$H$12:$H$286,$Z658)=Repex),0)
*$DV658</f>
        <v>0</v>
      </c>
      <c r="EB658" s="43" cm="1">
        <f t="array" aca="1" ref="EB658" ca="1">IFERROR(INDEX(Forecast_Capex_Input!CA$12:CA$286,$Z658)
*(INDEX(Forecast_Capex_Input!$H$12:$H$286,$Z658)=Repex),0)
*$DV658</f>
        <v>0</v>
      </c>
      <c r="EC658" s="43" cm="1">
        <f t="array" aca="1" ref="EC658" ca="1">IFERROR(INDEX(Forecast_Capex_Input!CB$12:CB$286,$Z658)
*(INDEX(Forecast_Capex_Input!$H$12:$H$286,$Z658)=Repex),0)
*$DV658</f>
        <v>0</v>
      </c>
      <c r="ED658" s="43" cm="1">
        <f t="array" aca="1" ref="ED658" ca="1">IFERROR(INDEX(Forecast_Capex_Input!CC$12:CC$286,$Z658)
*(INDEX(Forecast_Capex_Input!$H$12:$H$286,$Z658)=Repex),0)
*$DV658</f>
        <v>0</v>
      </c>
      <c r="EF658" s="86" t="str">
        <f t="shared" si="64"/>
        <v>N/A</v>
      </c>
      <c r="EG658" s="28" t="str">
        <f>IFERROR(RANK(EF658,EF$11:EF$1010,0)+COUNTIF(EF$11:EF658,EF658)-1,NA)</f>
        <v>N/A</v>
      </c>
    </row>
    <row r="659" spans="3:137" x14ac:dyDescent="0.2">
      <c r="C659" s="28">
        <f t="shared" si="65"/>
        <v>649</v>
      </c>
      <c r="D659" s="9" t="str" cm="1">
        <f t="array" ref="D659">IFERROR(INDEX(Forecast_Capex_Input!$D$12:$D$286,$Z659),NA)</f>
        <v>N/A</v>
      </c>
      <c r="E659" s="24" t="str" cm="1">
        <f t="array" ref="E659">IF($Z659=NA,NA,INDEX(Forecast_Capex_Input!$E$12:$E$286,$Z659))</f>
        <v>N/A</v>
      </c>
      <c r="F659" s="9" t="str" cm="1">
        <f t="array" aca="1" ref="F659" ca="1">IFERROR(INDEX(General!$E$25:$E$26,$AA659),NA)</f>
        <v>N/A</v>
      </c>
      <c r="G659" s="9" t="str" cm="1">
        <f t="array" aca="1" ref="G659" ca="1">IFERROR(INDEX(Forecast_Capex_Input!$AI$11:$BB$11,$AC659),NA)</f>
        <v>N/A</v>
      </c>
      <c r="H659" s="50" t="str" cm="1">
        <f t="array" aca="1" ref="H659" ca="1">IFERROR(INDEX(Forecast_Capex_Input!$AI$12:$BB$286,$Z659,$AC659),NA)</f>
        <v>N/A</v>
      </c>
      <c r="I659" s="150" t="str" cm="1">
        <f t="array" ref="I659">IFERROR(INDEX(Forecast_Capex_Input!$F$12:$F$286,$Z659),NA)</f>
        <v>N/A</v>
      </c>
      <c r="J659" s="150" t="str" cm="1">
        <f t="array" ref="J659">IFERROR(INDEX(Forecast_Capex_Input!G$12:G$286,$Z659),NA)</f>
        <v>N/A</v>
      </c>
      <c r="K659" s="150" t="str" cm="1">
        <f t="array" ref="K659">IFERROR(INDEX(Forecast_Capex_Input!H$12:H$286,$Z659),NA)</f>
        <v>N/A</v>
      </c>
      <c r="L659" s="150" t="str" cm="1">
        <f t="array" ref="L659">IFERROR(INDEX(Forecast_Capex_Input!I$12:I$286,$Z659),NA)</f>
        <v>N/A</v>
      </c>
      <c r="M659" s="150" t="str" cm="1">
        <f t="array" ref="M659">IFERROR(INDEX(Forecast_Capex_Input!J$12:J$286,$Z659),NA)</f>
        <v>N/A</v>
      </c>
      <c r="N659" s="150" t="str" cm="1">
        <f t="array" ref="N659">IFERROR(INDEX(Forecast_Capex_Input!K$12:K$286,$Z659),NA)</f>
        <v>N/A</v>
      </c>
      <c r="O659" s="150" t="str" cm="1">
        <f t="array" ref="O659">IFERROR(INDEX(Forecast_Capex_Input!L$12:L$286,$Z659),NA)</f>
        <v>N/A</v>
      </c>
      <c r="P659" s="150" t="str" cm="1">
        <f t="array" ref="P659">IFERROR(INDEX(Forecast_Capex_Input!M$12:M$286,$Z659),NA)</f>
        <v>N/A</v>
      </c>
      <c r="Q659" s="24" t="str" cm="1">
        <f t="array" ref="Q659">IFERROR(INDEX(Forecast_Capex_Input!N$12:N$286,$Z659),NA)</f>
        <v>N/A</v>
      </c>
      <c r="R659" s="190" cm="1">
        <f t="array" ref="R659">IFERROR(INDEX(Forecast_Capex_Input!O$12:O$286,$Z659),0)</f>
        <v>0</v>
      </c>
      <c r="S659" s="24" cm="1">
        <f t="array" ref="S659">IFERROR(INDEX(Forecast_Capex_Input!P$12:P$286,$Z659),0)</f>
        <v>0</v>
      </c>
      <c r="T659" s="150" t="str" cm="1">
        <f t="array" aca="1" ref="T659" ca="1">IFERROR(INDEX(General!$K$91:$K$110,$AC659),NA)</f>
        <v>N/A</v>
      </c>
      <c r="U659" s="43" cm="1">
        <f t="array" aca="1" ref="U659" ca="1">IFERROR(
IF($F659=General!$E$25,INDEX(Forecast_Capex_Input!S$12:S$286,$Z659),
INDEX(Forecast_Capex_Input!T$12:T$286,$Z659)),0)</f>
        <v>0</v>
      </c>
      <c r="V659" s="82" t="b">
        <f>IFERROR(INDEX(Overheads!$T$19:$T$26,MATCH($I659,Overheads!$E$19:$E$26,0)),FALSE)</f>
        <v>0</v>
      </c>
      <c r="W659" s="209" cm="1">
        <f t="array" ref="W659">IFERROR(
INDEX(Forecast_Capex_Input!CN$12:CN$286,$Z659),0)</f>
        <v>0</v>
      </c>
      <c r="X659" s="209">
        <f>IFERROR(
MATCH($W659,General!$L$39:$S$39,0),1)</f>
        <v>1</v>
      </c>
      <c r="Z659" s="28" t="str">
        <f>IFERROR(
IF(MATCH($C659,Forecast_Capex_Input!$CI$12:$CI$286,1)+1&gt;MAX(Forecast_Capex_Input!$C$12:$C$286),NA,
MATCH($C659,Forecast_Capex_Input!$CI$12:$CI$286,1)+1),1)</f>
        <v>N/A</v>
      </c>
      <c r="AA659" s="28" t="str" cm="1">
        <f t="array" aca="1" ref="AA659" ca="1">IFERROR(
IF(Z658&lt;&gt;Z659,1,
IF(COUNTIF(OFFSET(AA658,0,0,-INDEX(Forecast_Capex_Input!$CG$12:$CG$286,$Z659)),AA658)=INDEX(Forecast_Capex_Input!$CG$12:$CG$286,$Z659),AA658+1,AA658)),NA)</f>
        <v>N/A</v>
      </c>
      <c r="AB659" s="28" t="str" cm="1">
        <f t="array" ref="AB659">IFERROR($C659-IF($Z659=1,1,INDEX(Forecast_Capex_Input!$CI$12:$CI$286,$Z659-1))+1,NA)</f>
        <v>N/A</v>
      </c>
      <c r="AC659" s="28" t="str" cm="1">
        <f t="array" aca="1" ref="AC659" ca="1">IFERROR(IF(AA659=1,
INDEX(Forecast_Capex_Input!$AI$10:$BB$10,SMALL(IF(INDEX(Forecast_Capex_Input!$AI$12:$BB$286,$Z659,0)&gt;0,COLUMN(Forecast_Capex_Input!$AI$10:$BB$10)-COLUMN(Forecast_Capex_Input!$AI$12)+1),ROWS(OFFSET(AC658,0,0,-$AB659)))),
OFFSET(AC658,-INDEX(Forecast_Capex_Input!$CG$12:$CG$286,$Z659)+1,0)),NA)</f>
        <v>N/A</v>
      </c>
      <c r="AD659" s="28" t="str">
        <f t="shared" ca="1" si="62"/>
        <v>N/A</v>
      </c>
      <c r="AE659" s="82" t="b">
        <f t="shared" si="66"/>
        <v>0</v>
      </c>
      <c r="AF659" s="78" t="b">
        <v>0</v>
      </c>
      <c r="AG659" s="82" t="b">
        <f t="shared" si="63"/>
        <v>1</v>
      </c>
      <c r="AI659" s="55">
        <v>0</v>
      </c>
      <c r="AJ659" s="55">
        <v>0</v>
      </c>
      <c r="AK659" s="55">
        <v>0</v>
      </c>
      <c r="AL659" s="55">
        <v>0</v>
      </c>
      <c r="AM659" s="55">
        <v>0</v>
      </c>
      <c r="AN659" s="135">
        <v>0</v>
      </c>
      <c r="AP659" s="55">
        <v>0</v>
      </c>
      <c r="AQ659" s="55">
        <v>0</v>
      </c>
      <c r="AR659" s="55">
        <v>0</v>
      </c>
      <c r="AS659" s="55">
        <v>0</v>
      </c>
      <c r="AT659" s="55">
        <v>0</v>
      </c>
      <c r="AU659" s="135">
        <v>0</v>
      </c>
      <c r="AW659" s="55">
        <v>0</v>
      </c>
      <c r="AX659" s="55">
        <v>0</v>
      </c>
      <c r="AY659" s="55">
        <v>0</v>
      </c>
      <c r="AZ659" s="55">
        <v>0</v>
      </c>
      <c r="BA659" s="55">
        <v>0</v>
      </c>
      <c r="BB659" s="135">
        <v>0</v>
      </c>
      <c r="BD659" s="55">
        <v>0</v>
      </c>
      <c r="BE659" s="55">
        <v>0</v>
      </c>
      <c r="BF659" s="55">
        <v>0</v>
      </c>
      <c r="BG659" s="55">
        <v>0</v>
      </c>
      <c r="BH659" s="55">
        <v>0</v>
      </c>
      <c r="BI659" s="135">
        <v>0</v>
      </c>
      <c r="BK659" s="55">
        <v>0</v>
      </c>
      <c r="BL659" s="55">
        <v>0</v>
      </c>
      <c r="BM659" s="55">
        <v>0</v>
      </c>
      <c r="BN659" s="55">
        <v>0</v>
      </c>
      <c r="BO659" s="55">
        <v>0</v>
      </c>
      <c r="BP659" s="135">
        <v>0</v>
      </c>
      <c r="BR659" s="147">
        <v>0</v>
      </c>
      <c r="BS659" s="147">
        <v>0</v>
      </c>
      <c r="BT659" s="147">
        <v>0</v>
      </c>
      <c r="BU659" s="147">
        <v>0</v>
      </c>
      <c r="BV659" s="147">
        <v>0</v>
      </c>
      <c r="BX659" s="55">
        <v>0</v>
      </c>
      <c r="BY659" s="55">
        <v>0</v>
      </c>
      <c r="BZ659" s="55">
        <v>0</v>
      </c>
      <c r="CA659" s="55">
        <v>0</v>
      </c>
      <c r="CB659" s="55">
        <v>0</v>
      </c>
      <c r="CC659" s="135">
        <v>0</v>
      </c>
      <c r="CE659" s="55">
        <v>0</v>
      </c>
      <c r="CF659" s="55">
        <v>0</v>
      </c>
      <c r="CG659" s="55">
        <v>0</v>
      </c>
      <c r="CH659" s="55">
        <v>0</v>
      </c>
      <c r="CI659" s="55">
        <v>0</v>
      </c>
      <c r="CJ659" s="135">
        <v>0</v>
      </c>
      <c r="CL659" s="55">
        <v>0</v>
      </c>
      <c r="CM659" s="55">
        <v>0</v>
      </c>
      <c r="CN659" s="55">
        <v>0</v>
      </c>
      <c r="CO659" s="55">
        <v>0</v>
      </c>
      <c r="CP659" s="55">
        <v>0</v>
      </c>
      <c r="CQ659" s="135">
        <v>0</v>
      </c>
      <c r="CS659" s="67">
        <v>0</v>
      </c>
      <c r="CT659" s="67">
        <v>0</v>
      </c>
      <c r="CU659" s="67">
        <v>0</v>
      </c>
      <c r="CV659" s="67">
        <v>0</v>
      </c>
      <c r="CW659" s="67">
        <v>0</v>
      </c>
      <c r="CX659" s="135">
        <v>0</v>
      </c>
      <c r="CZ659" s="55">
        <v>0</v>
      </c>
      <c r="DA659" s="55">
        <v>0</v>
      </c>
      <c r="DB659" s="55">
        <v>0</v>
      </c>
      <c r="DC659" s="55">
        <v>0</v>
      </c>
      <c r="DD659" s="55">
        <v>0</v>
      </c>
      <c r="DE659" s="135">
        <v>0</v>
      </c>
      <c r="DG659" s="43" t="b" cm="1">
        <f t="array" aca="1" ref="DG659" ca="1">OR($G659=Forecast_Capex_Input!$BF$8:$BF$10)</f>
        <v>0</v>
      </c>
      <c r="DH659" s="43" cm="1">
        <f t="array" aca="1" ref="DH659" ca="1">IFERROR(INDEX(Forecast_Capex_Input!BG$12:BG$286,$Z659)
*(INDEX(Forecast_Capex_Input!$H$12:$H$286,$Z659)=Repex),0)
*$DG659</f>
        <v>0</v>
      </c>
      <c r="DI659" s="43" cm="1">
        <f t="array" aca="1" ref="DI659" ca="1">IFERROR(INDEX(Forecast_Capex_Input!BH$12:BH$286,$Z659)
*(INDEX(Forecast_Capex_Input!$H$12:$H$286,$Z659)=Repex),0)
*$DG659</f>
        <v>0</v>
      </c>
      <c r="DJ659" s="43" cm="1">
        <f t="array" aca="1" ref="DJ659" ca="1">IFERROR(INDEX(Forecast_Capex_Input!BI$12:BI$286,$Z659)
*(INDEX(Forecast_Capex_Input!$H$12:$H$286,$Z659)=Repex),0)
*$DG659</f>
        <v>0</v>
      </c>
      <c r="DK659" s="43" cm="1">
        <f t="array" aca="1" ref="DK659" ca="1">IFERROR(INDEX(Forecast_Capex_Input!BJ$12:BJ$286,$Z659)
*(INDEX(Forecast_Capex_Input!$H$12:$H$286,$Z659)=Repex),0)
*$DG659</f>
        <v>0</v>
      </c>
      <c r="DL659" s="43" cm="1">
        <f t="array" aca="1" ref="DL659" ca="1">IFERROR(INDEX(Forecast_Capex_Input!BK$12:BK$286,$Z659)
*(INDEX(Forecast_Capex_Input!$H$12:$H$286,$Z659)=Repex),0)
*$DG659</f>
        <v>0</v>
      </c>
      <c r="DM659" s="43" cm="1">
        <f t="array" aca="1" ref="DM659" ca="1">IFERROR(INDEX(Forecast_Capex_Input!BL$12:BL$286,$Z659)
*(INDEX(Forecast_Capex_Input!$H$12:$H$286,$Z659)=Repex),0)
*$DG659</f>
        <v>0</v>
      </c>
      <c r="DO659" s="43" t="b" cm="1">
        <f t="array" aca="1" ref="DO659" ca="1">OR($G659=Forecast_Capex_Input!$BN$8:$BN$9)</f>
        <v>0</v>
      </c>
      <c r="DP659" s="43" cm="1">
        <f t="array" aca="1" ref="DP659" ca="1">IFERROR(INDEX(Forecast_Capex_Input!BO$12:BO$286,$Z659)
*(INDEX(Forecast_Capex_Input!$H$12:$H$286,$Z659)=Repex),0)
*$DO659</f>
        <v>0</v>
      </c>
      <c r="DQ659" s="43" cm="1">
        <f t="array" aca="1" ref="DQ659" ca="1">IFERROR(INDEX(Forecast_Capex_Input!BP$12:BP$286,$Z659)
*(INDEX(Forecast_Capex_Input!$H$12:$H$286,$Z659)=Repex),0)
*$DO659</f>
        <v>0</v>
      </c>
      <c r="DR659" s="43" cm="1">
        <f t="array" aca="1" ref="DR659" ca="1">IFERROR(INDEX(Forecast_Capex_Input!BQ$12:BQ$286,$Z659)
*(INDEX(Forecast_Capex_Input!$H$12:$H$286,$Z659)=Repex),0)
*$DO659</f>
        <v>0</v>
      </c>
      <c r="DS659" s="43" cm="1">
        <f t="array" aca="1" ref="DS659" ca="1">IFERROR(INDEX(Forecast_Capex_Input!BR$12:BR$286,$Z659)
*(INDEX(Forecast_Capex_Input!$H$12:$H$286,$Z659)=Repex),0)
*$DO659</f>
        <v>0</v>
      </c>
      <c r="DT659" s="43" cm="1">
        <f t="array" aca="1" ref="DT659" ca="1">IFERROR(INDEX(Forecast_Capex_Input!BS$12:BS$286,$Z659)
*(INDEX(Forecast_Capex_Input!$H$12:$H$286,$Z659)=Repex),0)
*$DO659</f>
        <v>0</v>
      </c>
      <c r="DV659" s="43" t="b" cm="1">
        <f t="array" aca="1" ref="DV659" ca="1">OR($G659=Forecast_Capex_Input!$BU$8:$BU$10)</f>
        <v>0</v>
      </c>
      <c r="DW659" s="43" cm="1">
        <f t="array" aca="1" ref="DW659" ca="1">IFERROR(INDEX(Forecast_Capex_Input!BV$12:BV$286,$Z659)
*(INDEX(Forecast_Capex_Input!$H$12:$H$286,$Z659)=Repex),0)
*$DV659</f>
        <v>0</v>
      </c>
      <c r="DX659" s="43" cm="1">
        <f t="array" aca="1" ref="DX659" ca="1">IFERROR(INDEX(Forecast_Capex_Input!BW$12:BW$286,$Z659)
*(INDEX(Forecast_Capex_Input!$H$12:$H$286,$Z659)=Repex),0)
*$DV659</f>
        <v>0</v>
      </c>
      <c r="DY659" s="43" cm="1">
        <f t="array" aca="1" ref="DY659" ca="1">IFERROR(INDEX(Forecast_Capex_Input!BX$12:BX$286,$Z659)
*(INDEX(Forecast_Capex_Input!$H$12:$H$286,$Z659)=Repex),0)
*$DV659</f>
        <v>0</v>
      </c>
      <c r="DZ659" s="43" cm="1">
        <f t="array" aca="1" ref="DZ659" ca="1">IFERROR(INDEX(Forecast_Capex_Input!BY$12:BY$286,$Z659)
*(INDEX(Forecast_Capex_Input!$H$12:$H$286,$Z659)=Repex),0)
*$DV659</f>
        <v>0</v>
      </c>
      <c r="EA659" s="43" cm="1">
        <f t="array" aca="1" ref="EA659" ca="1">IFERROR(INDEX(Forecast_Capex_Input!BZ$12:BZ$286,$Z659)
*(INDEX(Forecast_Capex_Input!$H$12:$H$286,$Z659)=Repex),0)
*$DV659</f>
        <v>0</v>
      </c>
      <c r="EB659" s="43" cm="1">
        <f t="array" aca="1" ref="EB659" ca="1">IFERROR(INDEX(Forecast_Capex_Input!CA$12:CA$286,$Z659)
*(INDEX(Forecast_Capex_Input!$H$12:$H$286,$Z659)=Repex),0)
*$DV659</f>
        <v>0</v>
      </c>
      <c r="EC659" s="43" cm="1">
        <f t="array" aca="1" ref="EC659" ca="1">IFERROR(INDEX(Forecast_Capex_Input!CB$12:CB$286,$Z659)
*(INDEX(Forecast_Capex_Input!$H$12:$H$286,$Z659)=Repex),0)
*$DV659</f>
        <v>0</v>
      </c>
      <c r="ED659" s="43" cm="1">
        <f t="array" aca="1" ref="ED659" ca="1">IFERROR(INDEX(Forecast_Capex_Input!CC$12:CC$286,$Z659)
*(INDEX(Forecast_Capex_Input!$H$12:$H$286,$Z659)=Repex),0)
*$DV659</f>
        <v>0</v>
      </c>
      <c r="EF659" s="86" t="str">
        <f t="shared" si="64"/>
        <v>N/A</v>
      </c>
      <c r="EG659" s="28" t="str">
        <f>IFERROR(RANK(EF659,EF$11:EF$1010,0)+COUNTIF(EF$11:EF659,EF659)-1,NA)</f>
        <v>N/A</v>
      </c>
    </row>
    <row r="660" spans="3:137" x14ac:dyDescent="0.2">
      <c r="C660" s="28">
        <f t="shared" si="65"/>
        <v>650</v>
      </c>
      <c r="D660" s="9" t="str" cm="1">
        <f t="array" ref="D660">IFERROR(INDEX(Forecast_Capex_Input!$D$12:$D$286,$Z660),NA)</f>
        <v>N/A</v>
      </c>
      <c r="E660" s="24" t="str" cm="1">
        <f t="array" ref="E660">IF($Z660=NA,NA,INDEX(Forecast_Capex_Input!$E$12:$E$286,$Z660))</f>
        <v>N/A</v>
      </c>
      <c r="F660" s="9" t="str" cm="1">
        <f t="array" aca="1" ref="F660" ca="1">IFERROR(INDEX(General!$E$25:$E$26,$AA660),NA)</f>
        <v>N/A</v>
      </c>
      <c r="G660" s="9" t="str" cm="1">
        <f t="array" aca="1" ref="G660" ca="1">IFERROR(INDEX(Forecast_Capex_Input!$AI$11:$BB$11,$AC660),NA)</f>
        <v>N/A</v>
      </c>
      <c r="H660" s="50" t="str" cm="1">
        <f t="array" aca="1" ref="H660" ca="1">IFERROR(INDEX(Forecast_Capex_Input!$AI$12:$BB$286,$Z660,$AC660),NA)</f>
        <v>N/A</v>
      </c>
      <c r="I660" s="150" t="str" cm="1">
        <f t="array" ref="I660">IFERROR(INDEX(Forecast_Capex_Input!$F$12:$F$286,$Z660),NA)</f>
        <v>N/A</v>
      </c>
      <c r="J660" s="150" t="str" cm="1">
        <f t="array" ref="J660">IFERROR(INDEX(Forecast_Capex_Input!G$12:G$286,$Z660),NA)</f>
        <v>N/A</v>
      </c>
      <c r="K660" s="150" t="str" cm="1">
        <f t="array" ref="K660">IFERROR(INDEX(Forecast_Capex_Input!H$12:H$286,$Z660),NA)</f>
        <v>N/A</v>
      </c>
      <c r="L660" s="150" t="str" cm="1">
        <f t="array" ref="L660">IFERROR(INDEX(Forecast_Capex_Input!I$12:I$286,$Z660),NA)</f>
        <v>N/A</v>
      </c>
      <c r="M660" s="150" t="str" cm="1">
        <f t="array" ref="M660">IFERROR(INDEX(Forecast_Capex_Input!J$12:J$286,$Z660),NA)</f>
        <v>N/A</v>
      </c>
      <c r="N660" s="150" t="str" cm="1">
        <f t="array" ref="N660">IFERROR(INDEX(Forecast_Capex_Input!K$12:K$286,$Z660),NA)</f>
        <v>N/A</v>
      </c>
      <c r="O660" s="150" t="str" cm="1">
        <f t="array" ref="O660">IFERROR(INDEX(Forecast_Capex_Input!L$12:L$286,$Z660),NA)</f>
        <v>N/A</v>
      </c>
      <c r="P660" s="150" t="str" cm="1">
        <f t="array" ref="P660">IFERROR(INDEX(Forecast_Capex_Input!M$12:M$286,$Z660),NA)</f>
        <v>N/A</v>
      </c>
      <c r="Q660" s="24" t="str" cm="1">
        <f t="array" ref="Q660">IFERROR(INDEX(Forecast_Capex_Input!N$12:N$286,$Z660),NA)</f>
        <v>N/A</v>
      </c>
      <c r="R660" s="190" cm="1">
        <f t="array" ref="R660">IFERROR(INDEX(Forecast_Capex_Input!O$12:O$286,$Z660),0)</f>
        <v>0</v>
      </c>
      <c r="S660" s="24" cm="1">
        <f t="array" ref="S660">IFERROR(INDEX(Forecast_Capex_Input!P$12:P$286,$Z660),0)</f>
        <v>0</v>
      </c>
      <c r="T660" s="150" t="str" cm="1">
        <f t="array" aca="1" ref="T660" ca="1">IFERROR(INDEX(General!$K$91:$K$110,$AC660),NA)</f>
        <v>N/A</v>
      </c>
      <c r="U660" s="43" cm="1">
        <f t="array" aca="1" ref="U660" ca="1">IFERROR(
IF($F660=General!$E$25,INDEX(Forecast_Capex_Input!S$12:S$286,$Z660),
INDEX(Forecast_Capex_Input!T$12:T$286,$Z660)),0)</f>
        <v>0</v>
      </c>
      <c r="V660" s="82" t="b">
        <f>IFERROR(INDEX(Overheads!$T$19:$T$26,MATCH($I660,Overheads!$E$19:$E$26,0)),FALSE)</f>
        <v>0</v>
      </c>
      <c r="W660" s="209" cm="1">
        <f t="array" ref="W660">IFERROR(
INDEX(Forecast_Capex_Input!CN$12:CN$286,$Z660),0)</f>
        <v>0</v>
      </c>
      <c r="X660" s="209">
        <f>IFERROR(
MATCH($W660,General!$L$39:$S$39,0),1)</f>
        <v>1</v>
      </c>
      <c r="Z660" s="28" t="str">
        <f>IFERROR(
IF(MATCH($C660,Forecast_Capex_Input!$CI$12:$CI$286,1)+1&gt;MAX(Forecast_Capex_Input!$C$12:$C$286),NA,
MATCH($C660,Forecast_Capex_Input!$CI$12:$CI$286,1)+1),1)</f>
        <v>N/A</v>
      </c>
      <c r="AA660" s="28" t="str" cm="1">
        <f t="array" aca="1" ref="AA660" ca="1">IFERROR(
IF(Z659&lt;&gt;Z660,1,
IF(COUNTIF(OFFSET(AA659,0,0,-INDEX(Forecast_Capex_Input!$CG$12:$CG$286,$Z660)),AA659)=INDEX(Forecast_Capex_Input!$CG$12:$CG$286,$Z660),AA659+1,AA659)),NA)</f>
        <v>N/A</v>
      </c>
      <c r="AB660" s="28" t="str" cm="1">
        <f t="array" ref="AB660">IFERROR($C660-IF($Z660=1,1,INDEX(Forecast_Capex_Input!$CI$12:$CI$286,$Z660-1))+1,NA)</f>
        <v>N/A</v>
      </c>
      <c r="AC660" s="28" t="str" cm="1">
        <f t="array" aca="1" ref="AC660" ca="1">IFERROR(IF(AA660=1,
INDEX(Forecast_Capex_Input!$AI$10:$BB$10,SMALL(IF(INDEX(Forecast_Capex_Input!$AI$12:$BB$286,$Z660,0)&gt;0,COLUMN(Forecast_Capex_Input!$AI$10:$BB$10)-COLUMN(Forecast_Capex_Input!$AI$12)+1),ROWS(OFFSET(AC659,0,0,-$AB660)))),
OFFSET(AC659,-INDEX(Forecast_Capex_Input!$CG$12:$CG$286,$Z660)+1,0)),NA)</f>
        <v>N/A</v>
      </c>
      <c r="AD660" s="28" t="str">
        <f t="shared" ca="1" si="62"/>
        <v>N/A</v>
      </c>
      <c r="AE660" s="82" t="b">
        <f t="shared" si="66"/>
        <v>0</v>
      </c>
      <c r="AF660" s="78" t="b">
        <v>0</v>
      </c>
      <c r="AG660" s="82" t="b">
        <f t="shared" si="63"/>
        <v>1</v>
      </c>
      <c r="AI660" s="55">
        <v>0</v>
      </c>
      <c r="AJ660" s="55">
        <v>0</v>
      </c>
      <c r="AK660" s="55">
        <v>0</v>
      </c>
      <c r="AL660" s="55">
        <v>0</v>
      </c>
      <c r="AM660" s="55">
        <v>0</v>
      </c>
      <c r="AN660" s="135">
        <v>0</v>
      </c>
      <c r="AP660" s="55">
        <v>0</v>
      </c>
      <c r="AQ660" s="55">
        <v>0</v>
      </c>
      <c r="AR660" s="55">
        <v>0</v>
      </c>
      <c r="AS660" s="55">
        <v>0</v>
      </c>
      <c r="AT660" s="55">
        <v>0</v>
      </c>
      <c r="AU660" s="135">
        <v>0</v>
      </c>
      <c r="AW660" s="55">
        <v>0</v>
      </c>
      <c r="AX660" s="55">
        <v>0</v>
      </c>
      <c r="AY660" s="55">
        <v>0</v>
      </c>
      <c r="AZ660" s="55">
        <v>0</v>
      </c>
      <c r="BA660" s="55">
        <v>0</v>
      </c>
      <c r="BB660" s="135">
        <v>0</v>
      </c>
      <c r="BD660" s="55">
        <v>0</v>
      </c>
      <c r="BE660" s="55">
        <v>0</v>
      </c>
      <c r="BF660" s="55">
        <v>0</v>
      </c>
      <c r="BG660" s="55">
        <v>0</v>
      </c>
      <c r="BH660" s="55">
        <v>0</v>
      </c>
      <c r="BI660" s="135">
        <v>0</v>
      </c>
      <c r="BK660" s="55">
        <v>0</v>
      </c>
      <c r="BL660" s="55">
        <v>0</v>
      </c>
      <c r="BM660" s="55">
        <v>0</v>
      </c>
      <c r="BN660" s="55">
        <v>0</v>
      </c>
      <c r="BO660" s="55">
        <v>0</v>
      </c>
      <c r="BP660" s="135">
        <v>0</v>
      </c>
      <c r="BR660" s="147">
        <v>0</v>
      </c>
      <c r="BS660" s="147">
        <v>0</v>
      </c>
      <c r="BT660" s="147">
        <v>0</v>
      </c>
      <c r="BU660" s="147">
        <v>0</v>
      </c>
      <c r="BV660" s="147">
        <v>0</v>
      </c>
      <c r="BX660" s="55">
        <v>0</v>
      </c>
      <c r="BY660" s="55">
        <v>0</v>
      </c>
      <c r="BZ660" s="55">
        <v>0</v>
      </c>
      <c r="CA660" s="55">
        <v>0</v>
      </c>
      <c r="CB660" s="55">
        <v>0</v>
      </c>
      <c r="CC660" s="135">
        <v>0</v>
      </c>
      <c r="CE660" s="55">
        <v>0</v>
      </c>
      <c r="CF660" s="55">
        <v>0</v>
      </c>
      <c r="CG660" s="55">
        <v>0</v>
      </c>
      <c r="CH660" s="55">
        <v>0</v>
      </c>
      <c r="CI660" s="55">
        <v>0</v>
      </c>
      <c r="CJ660" s="135">
        <v>0</v>
      </c>
      <c r="CL660" s="55">
        <v>0</v>
      </c>
      <c r="CM660" s="55">
        <v>0</v>
      </c>
      <c r="CN660" s="55">
        <v>0</v>
      </c>
      <c r="CO660" s="55">
        <v>0</v>
      </c>
      <c r="CP660" s="55">
        <v>0</v>
      </c>
      <c r="CQ660" s="135">
        <v>0</v>
      </c>
      <c r="CS660" s="67">
        <v>0</v>
      </c>
      <c r="CT660" s="67">
        <v>0</v>
      </c>
      <c r="CU660" s="67">
        <v>0</v>
      </c>
      <c r="CV660" s="67">
        <v>0</v>
      </c>
      <c r="CW660" s="67">
        <v>0</v>
      </c>
      <c r="CX660" s="135">
        <v>0</v>
      </c>
      <c r="CZ660" s="55">
        <v>0</v>
      </c>
      <c r="DA660" s="55">
        <v>0</v>
      </c>
      <c r="DB660" s="55">
        <v>0</v>
      </c>
      <c r="DC660" s="55">
        <v>0</v>
      </c>
      <c r="DD660" s="55">
        <v>0</v>
      </c>
      <c r="DE660" s="135">
        <v>0</v>
      </c>
      <c r="DG660" s="43" t="b" cm="1">
        <f t="array" aca="1" ref="DG660" ca="1">OR($G660=Forecast_Capex_Input!$BF$8:$BF$10)</f>
        <v>0</v>
      </c>
      <c r="DH660" s="43" cm="1">
        <f t="array" aca="1" ref="DH660" ca="1">IFERROR(INDEX(Forecast_Capex_Input!BG$12:BG$286,$Z660)
*(INDEX(Forecast_Capex_Input!$H$12:$H$286,$Z660)=Repex),0)
*$DG660</f>
        <v>0</v>
      </c>
      <c r="DI660" s="43" cm="1">
        <f t="array" aca="1" ref="DI660" ca="1">IFERROR(INDEX(Forecast_Capex_Input!BH$12:BH$286,$Z660)
*(INDEX(Forecast_Capex_Input!$H$12:$H$286,$Z660)=Repex),0)
*$DG660</f>
        <v>0</v>
      </c>
      <c r="DJ660" s="43" cm="1">
        <f t="array" aca="1" ref="DJ660" ca="1">IFERROR(INDEX(Forecast_Capex_Input!BI$12:BI$286,$Z660)
*(INDEX(Forecast_Capex_Input!$H$12:$H$286,$Z660)=Repex),0)
*$DG660</f>
        <v>0</v>
      </c>
      <c r="DK660" s="43" cm="1">
        <f t="array" aca="1" ref="DK660" ca="1">IFERROR(INDEX(Forecast_Capex_Input!BJ$12:BJ$286,$Z660)
*(INDEX(Forecast_Capex_Input!$H$12:$H$286,$Z660)=Repex),0)
*$DG660</f>
        <v>0</v>
      </c>
      <c r="DL660" s="43" cm="1">
        <f t="array" aca="1" ref="DL660" ca="1">IFERROR(INDEX(Forecast_Capex_Input!BK$12:BK$286,$Z660)
*(INDEX(Forecast_Capex_Input!$H$12:$H$286,$Z660)=Repex),0)
*$DG660</f>
        <v>0</v>
      </c>
      <c r="DM660" s="43" cm="1">
        <f t="array" aca="1" ref="DM660" ca="1">IFERROR(INDEX(Forecast_Capex_Input!BL$12:BL$286,$Z660)
*(INDEX(Forecast_Capex_Input!$H$12:$H$286,$Z660)=Repex),0)
*$DG660</f>
        <v>0</v>
      </c>
      <c r="DO660" s="43" t="b" cm="1">
        <f t="array" aca="1" ref="DO660" ca="1">OR($G660=Forecast_Capex_Input!$BN$8:$BN$9)</f>
        <v>0</v>
      </c>
      <c r="DP660" s="43" cm="1">
        <f t="array" aca="1" ref="DP660" ca="1">IFERROR(INDEX(Forecast_Capex_Input!BO$12:BO$286,$Z660)
*(INDEX(Forecast_Capex_Input!$H$12:$H$286,$Z660)=Repex),0)
*$DO660</f>
        <v>0</v>
      </c>
      <c r="DQ660" s="43" cm="1">
        <f t="array" aca="1" ref="DQ660" ca="1">IFERROR(INDEX(Forecast_Capex_Input!BP$12:BP$286,$Z660)
*(INDEX(Forecast_Capex_Input!$H$12:$H$286,$Z660)=Repex),0)
*$DO660</f>
        <v>0</v>
      </c>
      <c r="DR660" s="43" cm="1">
        <f t="array" aca="1" ref="DR660" ca="1">IFERROR(INDEX(Forecast_Capex_Input!BQ$12:BQ$286,$Z660)
*(INDEX(Forecast_Capex_Input!$H$12:$H$286,$Z660)=Repex),0)
*$DO660</f>
        <v>0</v>
      </c>
      <c r="DS660" s="43" cm="1">
        <f t="array" aca="1" ref="DS660" ca="1">IFERROR(INDEX(Forecast_Capex_Input!BR$12:BR$286,$Z660)
*(INDEX(Forecast_Capex_Input!$H$12:$H$286,$Z660)=Repex),0)
*$DO660</f>
        <v>0</v>
      </c>
      <c r="DT660" s="43" cm="1">
        <f t="array" aca="1" ref="DT660" ca="1">IFERROR(INDEX(Forecast_Capex_Input!BS$12:BS$286,$Z660)
*(INDEX(Forecast_Capex_Input!$H$12:$H$286,$Z660)=Repex),0)
*$DO660</f>
        <v>0</v>
      </c>
      <c r="DV660" s="43" t="b" cm="1">
        <f t="array" aca="1" ref="DV660" ca="1">OR($G660=Forecast_Capex_Input!$BU$8:$BU$10)</f>
        <v>0</v>
      </c>
      <c r="DW660" s="43" cm="1">
        <f t="array" aca="1" ref="DW660" ca="1">IFERROR(INDEX(Forecast_Capex_Input!BV$12:BV$286,$Z660)
*(INDEX(Forecast_Capex_Input!$H$12:$H$286,$Z660)=Repex),0)
*$DV660</f>
        <v>0</v>
      </c>
      <c r="DX660" s="43" cm="1">
        <f t="array" aca="1" ref="DX660" ca="1">IFERROR(INDEX(Forecast_Capex_Input!BW$12:BW$286,$Z660)
*(INDEX(Forecast_Capex_Input!$H$12:$H$286,$Z660)=Repex),0)
*$DV660</f>
        <v>0</v>
      </c>
      <c r="DY660" s="43" cm="1">
        <f t="array" aca="1" ref="DY660" ca="1">IFERROR(INDEX(Forecast_Capex_Input!BX$12:BX$286,$Z660)
*(INDEX(Forecast_Capex_Input!$H$12:$H$286,$Z660)=Repex),0)
*$DV660</f>
        <v>0</v>
      </c>
      <c r="DZ660" s="43" cm="1">
        <f t="array" aca="1" ref="DZ660" ca="1">IFERROR(INDEX(Forecast_Capex_Input!BY$12:BY$286,$Z660)
*(INDEX(Forecast_Capex_Input!$H$12:$H$286,$Z660)=Repex),0)
*$DV660</f>
        <v>0</v>
      </c>
      <c r="EA660" s="43" cm="1">
        <f t="array" aca="1" ref="EA660" ca="1">IFERROR(INDEX(Forecast_Capex_Input!BZ$12:BZ$286,$Z660)
*(INDEX(Forecast_Capex_Input!$H$12:$H$286,$Z660)=Repex),0)
*$DV660</f>
        <v>0</v>
      </c>
      <c r="EB660" s="43" cm="1">
        <f t="array" aca="1" ref="EB660" ca="1">IFERROR(INDEX(Forecast_Capex_Input!CA$12:CA$286,$Z660)
*(INDEX(Forecast_Capex_Input!$H$12:$H$286,$Z660)=Repex),0)
*$DV660</f>
        <v>0</v>
      </c>
      <c r="EC660" s="43" cm="1">
        <f t="array" aca="1" ref="EC660" ca="1">IFERROR(INDEX(Forecast_Capex_Input!CB$12:CB$286,$Z660)
*(INDEX(Forecast_Capex_Input!$H$12:$H$286,$Z660)=Repex),0)
*$DV660</f>
        <v>0</v>
      </c>
      <c r="ED660" s="43" cm="1">
        <f t="array" aca="1" ref="ED660" ca="1">IFERROR(INDEX(Forecast_Capex_Input!CC$12:CC$286,$Z660)
*(INDEX(Forecast_Capex_Input!$H$12:$H$286,$Z660)=Repex),0)
*$DV660</f>
        <v>0</v>
      </c>
      <c r="EF660" s="86" t="str">
        <f t="shared" si="64"/>
        <v>N/A</v>
      </c>
      <c r="EG660" s="28" t="str">
        <f>IFERROR(RANK(EF660,EF$11:EF$1010,0)+COUNTIF(EF$11:EF660,EF660)-1,NA)</f>
        <v>N/A</v>
      </c>
    </row>
    <row r="661" spans="3:137" x14ac:dyDescent="0.2">
      <c r="C661" s="28">
        <f t="shared" si="65"/>
        <v>651</v>
      </c>
      <c r="D661" s="9" t="str" cm="1">
        <f t="array" ref="D661">IFERROR(INDEX(Forecast_Capex_Input!$D$12:$D$286,$Z661),NA)</f>
        <v>N/A</v>
      </c>
      <c r="E661" s="24" t="str" cm="1">
        <f t="array" ref="E661">IF($Z661=NA,NA,INDEX(Forecast_Capex_Input!$E$12:$E$286,$Z661))</f>
        <v>N/A</v>
      </c>
      <c r="F661" s="9" t="str" cm="1">
        <f t="array" aca="1" ref="F661" ca="1">IFERROR(INDEX(General!$E$25:$E$26,$AA661),NA)</f>
        <v>N/A</v>
      </c>
      <c r="G661" s="9" t="str" cm="1">
        <f t="array" aca="1" ref="G661" ca="1">IFERROR(INDEX(Forecast_Capex_Input!$AI$11:$BB$11,$AC661),NA)</f>
        <v>N/A</v>
      </c>
      <c r="H661" s="50" t="str" cm="1">
        <f t="array" aca="1" ref="H661" ca="1">IFERROR(INDEX(Forecast_Capex_Input!$AI$12:$BB$286,$Z661,$AC661),NA)</f>
        <v>N/A</v>
      </c>
      <c r="I661" s="150" t="str" cm="1">
        <f t="array" ref="I661">IFERROR(INDEX(Forecast_Capex_Input!$F$12:$F$286,$Z661),NA)</f>
        <v>N/A</v>
      </c>
      <c r="J661" s="150" t="str" cm="1">
        <f t="array" ref="J661">IFERROR(INDEX(Forecast_Capex_Input!G$12:G$286,$Z661),NA)</f>
        <v>N/A</v>
      </c>
      <c r="K661" s="150" t="str" cm="1">
        <f t="array" ref="K661">IFERROR(INDEX(Forecast_Capex_Input!H$12:H$286,$Z661),NA)</f>
        <v>N/A</v>
      </c>
      <c r="L661" s="150" t="str" cm="1">
        <f t="array" ref="L661">IFERROR(INDEX(Forecast_Capex_Input!I$12:I$286,$Z661),NA)</f>
        <v>N/A</v>
      </c>
      <c r="M661" s="150" t="str" cm="1">
        <f t="array" ref="M661">IFERROR(INDEX(Forecast_Capex_Input!J$12:J$286,$Z661),NA)</f>
        <v>N/A</v>
      </c>
      <c r="N661" s="150" t="str" cm="1">
        <f t="array" ref="N661">IFERROR(INDEX(Forecast_Capex_Input!K$12:K$286,$Z661),NA)</f>
        <v>N/A</v>
      </c>
      <c r="O661" s="150" t="str" cm="1">
        <f t="array" ref="O661">IFERROR(INDEX(Forecast_Capex_Input!L$12:L$286,$Z661),NA)</f>
        <v>N/A</v>
      </c>
      <c r="P661" s="150" t="str" cm="1">
        <f t="array" ref="P661">IFERROR(INDEX(Forecast_Capex_Input!M$12:M$286,$Z661),NA)</f>
        <v>N/A</v>
      </c>
      <c r="Q661" s="24" t="str" cm="1">
        <f t="array" ref="Q661">IFERROR(INDEX(Forecast_Capex_Input!N$12:N$286,$Z661),NA)</f>
        <v>N/A</v>
      </c>
      <c r="R661" s="190" cm="1">
        <f t="array" ref="R661">IFERROR(INDEX(Forecast_Capex_Input!O$12:O$286,$Z661),0)</f>
        <v>0</v>
      </c>
      <c r="S661" s="24" cm="1">
        <f t="array" ref="S661">IFERROR(INDEX(Forecast_Capex_Input!P$12:P$286,$Z661),0)</f>
        <v>0</v>
      </c>
      <c r="T661" s="150" t="str" cm="1">
        <f t="array" aca="1" ref="T661" ca="1">IFERROR(INDEX(General!$K$91:$K$110,$AC661),NA)</f>
        <v>N/A</v>
      </c>
      <c r="U661" s="43" cm="1">
        <f t="array" aca="1" ref="U661" ca="1">IFERROR(
IF($F661=General!$E$25,INDEX(Forecast_Capex_Input!S$12:S$286,$Z661),
INDEX(Forecast_Capex_Input!T$12:T$286,$Z661)),0)</f>
        <v>0</v>
      </c>
      <c r="V661" s="82" t="b">
        <f>IFERROR(INDEX(Overheads!$T$19:$T$26,MATCH($I661,Overheads!$E$19:$E$26,0)),FALSE)</f>
        <v>0</v>
      </c>
      <c r="W661" s="209" cm="1">
        <f t="array" ref="W661">IFERROR(
INDEX(Forecast_Capex_Input!CN$12:CN$286,$Z661),0)</f>
        <v>0</v>
      </c>
      <c r="X661" s="209">
        <f>IFERROR(
MATCH($W661,General!$L$39:$S$39,0),1)</f>
        <v>1</v>
      </c>
      <c r="Z661" s="28" t="str">
        <f>IFERROR(
IF(MATCH($C661,Forecast_Capex_Input!$CI$12:$CI$286,1)+1&gt;MAX(Forecast_Capex_Input!$C$12:$C$286),NA,
MATCH($C661,Forecast_Capex_Input!$CI$12:$CI$286,1)+1),1)</f>
        <v>N/A</v>
      </c>
      <c r="AA661" s="28" t="str" cm="1">
        <f t="array" aca="1" ref="AA661" ca="1">IFERROR(
IF(Z660&lt;&gt;Z661,1,
IF(COUNTIF(OFFSET(AA660,0,0,-INDEX(Forecast_Capex_Input!$CG$12:$CG$286,$Z661)),AA660)=INDEX(Forecast_Capex_Input!$CG$12:$CG$286,$Z661),AA660+1,AA660)),NA)</f>
        <v>N/A</v>
      </c>
      <c r="AB661" s="28" t="str" cm="1">
        <f t="array" ref="AB661">IFERROR($C661-IF($Z661=1,1,INDEX(Forecast_Capex_Input!$CI$12:$CI$286,$Z661-1))+1,NA)</f>
        <v>N/A</v>
      </c>
      <c r="AC661" s="28" t="str" cm="1">
        <f t="array" aca="1" ref="AC661" ca="1">IFERROR(IF(AA661=1,
INDEX(Forecast_Capex_Input!$AI$10:$BB$10,SMALL(IF(INDEX(Forecast_Capex_Input!$AI$12:$BB$286,$Z661,0)&gt;0,COLUMN(Forecast_Capex_Input!$AI$10:$BB$10)-COLUMN(Forecast_Capex_Input!$AI$12)+1),ROWS(OFFSET(AC660,0,0,-$AB661)))),
OFFSET(AC660,-INDEX(Forecast_Capex_Input!$CG$12:$CG$286,$Z661)+1,0)),NA)</f>
        <v>N/A</v>
      </c>
      <c r="AD661" s="28" t="str">
        <f t="shared" ca="1" si="62"/>
        <v>N/A</v>
      </c>
      <c r="AE661" s="82" t="b">
        <f t="shared" si="66"/>
        <v>0</v>
      </c>
      <c r="AF661" s="78" t="b">
        <v>0</v>
      </c>
      <c r="AG661" s="82" t="b">
        <f t="shared" si="63"/>
        <v>1</v>
      </c>
      <c r="AI661" s="55">
        <v>0</v>
      </c>
      <c r="AJ661" s="55">
        <v>0</v>
      </c>
      <c r="AK661" s="55">
        <v>0</v>
      </c>
      <c r="AL661" s="55">
        <v>0</v>
      </c>
      <c r="AM661" s="55">
        <v>0</v>
      </c>
      <c r="AN661" s="135">
        <v>0</v>
      </c>
      <c r="AP661" s="55">
        <v>0</v>
      </c>
      <c r="AQ661" s="55">
        <v>0</v>
      </c>
      <c r="AR661" s="55">
        <v>0</v>
      </c>
      <c r="AS661" s="55">
        <v>0</v>
      </c>
      <c r="AT661" s="55">
        <v>0</v>
      </c>
      <c r="AU661" s="135">
        <v>0</v>
      </c>
      <c r="AW661" s="55">
        <v>0</v>
      </c>
      <c r="AX661" s="55">
        <v>0</v>
      </c>
      <c r="AY661" s="55">
        <v>0</v>
      </c>
      <c r="AZ661" s="55">
        <v>0</v>
      </c>
      <c r="BA661" s="55">
        <v>0</v>
      </c>
      <c r="BB661" s="135">
        <v>0</v>
      </c>
      <c r="BD661" s="55">
        <v>0</v>
      </c>
      <c r="BE661" s="55">
        <v>0</v>
      </c>
      <c r="BF661" s="55">
        <v>0</v>
      </c>
      <c r="BG661" s="55">
        <v>0</v>
      </c>
      <c r="BH661" s="55">
        <v>0</v>
      </c>
      <c r="BI661" s="135">
        <v>0</v>
      </c>
      <c r="BK661" s="55">
        <v>0</v>
      </c>
      <c r="BL661" s="55">
        <v>0</v>
      </c>
      <c r="BM661" s="55">
        <v>0</v>
      </c>
      <c r="BN661" s="55">
        <v>0</v>
      </c>
      <c r="BO661" s="55">
        <v>0</v>
      </c>
      <c r="BP661" s="135">
        <v>0</v>
      </c>
      <c r="BR661" s="147">
        <v>0</v>
      </c>
      <c r="BS661" s="147">
        <v>0</v>
      </c>
      <c r="BT661" s="147">
        <v>0</v>
      </c>
      <c r="BU661" s="147">
        <v>0</v>
      </c>
      <c r="BV661" s="147">
        <v>0</v>
      </c>
      <c r="BX661" s="55">
        <v>0</v>
      </c>
      <c r="BY661" s="55">
        <v>0</v>
      </c>
      <c r="BZ661" s="55">
        <v>0</v>
      </c>
      <c r="CA661" s="55">
        <v>0</v>
      </c>
      <c r="CB661" s="55">
        <v>0</v>
      </c>
      <c r="CC661" s="135">
        <v>0</v>
      </c>
      <c r="CE661" s="55">
        <v>0</v>
      </c>
      <c r="CF661" s="55">
        <v>0</v>
      </c>
      <c r="CG661" s="55">
        <v>0</v>
      </c>
      <c r="CH661" s="55">
        <v>0</v>
      </c>
      <c r="CI661" s="55">
        <v>0</v>
      </c>
      <c r="CJ661" s="135">
        <v>0</v>
      </c>
      <c r="CL661" s="55">
        <v>0</v>
      </c>
      <c r="CM661" s="55">
        <v>0</v>
      </c>
      <c r="CN661" s="55">
        <v>0</v>
      </c>
      <c r="CO661" s="55">
        <v>0</v>
      </c>
      <c r="CP661" s="55">
        <v>0</v>
      </c>
      <c r="CQ661" s="135">
        <v>0</v>
      </c>
      <c r="CS661" s="67">
        <v>0</v>
      </c>
      <c r="CT661" s="67">
        <v>0</v>
      </c>
      <c r="CU661" s="67">
        <v>0</v>
      </c>
      <c r="CV661" s="67">
        <v>0</v>
      </c>
      <c r="CW661" s="67">
        <v>0</v>
      </c>
      <c r="CX661" s="135">
        <v>0</v>
      </c>
      <c r="CZ661" s="55">
        <v>0</v>
      </c>
      <c r="DA661" s="55">
        <v>0</v>
      </c>
      <c r="DB661" s="55">
        <v>0</v>
      </c>
      <c r="DC661" s="55">
        <v>0</v>
      </c>
      <c r="DD661" s="55">
        <v>0</v>
      </c>
      <c r="DE661" s="135">
        <v>0</v>
      </c>
      <c r="DG661" s="43" t="b" cm="1">
        <f t="array" aca="1" ref="DG661" ca="1">OR($G661=Forecast_Capex_Input!$BF$8:$BF$10)</f>
        <v>0</v>
      </c>
      <c r="DH661" s="43" cm="1">
        <f t="array" aca="1" ref="DH661" ca="1">IFERROR(INDEX(Forecast_Capex_Input!BG$12:BG$286,$Z661)
*(INDEX(Forecast_Capex_Input!$H$12:$H$286,$Z661)=Repex),0)
*$DG661</f>
        <v>0</v>
      </c>
      <c r="DI661" s="43" cm="1">
        <f t="array" aca="1" ref="DI661" ca="1">IFERROR(INDEX(Forecast_Capex_Input!BH$12:BH$286,$Z661)
*(INDEX(Forecast_Capex_Input!$H$12:$H$286,$Z661)=Repex),0)
*$DG661</f>
        <v>0</v>
      </c>
      <c r="DJ661" s="43" cm="1">
        <f t="array" aca="1" ref="DJ661" ca="1">IFERROR(INDEX(Forecast_Capex_Input!BI$12:BI$286,$Z661)
*(INDEX(Forecast_Capex_Input!$H$12:$H$286,$Z661)=Repex),0)
*$DG661</f>
        <v>0</v>
      </c>
      <c r="DK661" s="43" cm="1">
        <f t="array" aca="1" ref="DK661" ca="1">IFERROR(INDEX(Forecast_Capex_Input!BJ$12:BJ$286,$Z661)
*(INDEX(Forecast_Capex_Input!$H$12:$H$286,$Z661)=Repex),0)
*$DG661</f>
        <v>0</v>
      </c>
      <c r="DL661" s="43" cm="1">
        <f t="array" aca="1" ref="DL661" ca="1">IFERROR(INDEX(Forecast_Capex_Input!BK$12:BK$286,$Z661)
*(INDEX(Forecast_Capex_Input!$H$12:$H$286,$Z661)=Repex),0)
*$DG661</f>
        <v>0</v>
      </c>
      <c r="DM661" s="43" cm="1">
        <f t="array" aca="1" ref="DM661" ca="1">IFERROR(INDEX(Forecast_Capex_Input!BL$12:BL$286,$Z661)
*(INDEX(Forecast_Capex_Input!$H$12:$H$286,$Z661)=Repex),0)
*$DG661</f>
        <v>0</v>
      </c>
      <c r="DO661" s="43" t="b" cm="1">
        <f t="array" aca="1" ref="DO661" ca="1">OR($G661=Forecast_Capex_Input!$BN$8:$BN$9)</f>
        <v>0</v>
      </c>
      <c r="DP661" s="43" cm="1">
        <f t="array" aca="1" ref="DP661" ca="1">IFERROR(INDEX(Forecast_Capex_Input!BO$12:BO$286,$Z661)
*(INDEX(Forecast_Capex_Input!$H$12:$H$286,$Z661)=Repex),0)
*$DO661</f>
        <v>0</v>
      </c>
      <c r="DQ661" s="43" cm="1">
        <f t="array" aca="1" ref="DQ661" ca="1">IFERROR(INDEX(Forecast_Capex_Input!BP$12:BP$286,$Z661)
*(INDEX(Forecast_Capex_Input!$H$12:$H$286,$Z661)=Repex),0)
*$DO661</f>
        <v>0</v>
      </c>
      <c r="DR661" s="43" cm="1">
        <f t="array" aca="1" ref="DR661" ca="1">IFERROR(INDEX(Forecast_Capex_Input!BQ$12:BQ$286,$Z661)
*(INDEX(Forecast_Capex_Input!$H$12:$H$286,$Z661)=Repex),0)
*$DO661</f>
        <v>0</v>
      </c>
      <c r="DS661" s="43" cm="1">
        <f t="array" aca="1" ref="DS661" ca="1">IFERROR(INDEX(Forecast_Capex_Input!BR$12:BR$286,$Z661)
*(INDEX(Forecast_Capex_Input!$H$12:$H$286,$Z661)=Repex),0)
*$DO661</f>
        <v>0</v>
      </c>
      <c r="DT661" s="43" cm="1">
        <f t="array" aca="1" ref="DT661" ca="1">IFERROR(INDEX(Forecast_Capex_Input!BS$12:BS$286,$Z661)
*(INDEX(Forecast_Capex_Input!$H$12:$H$286,$Z661)=Repex),0)
*$DO661</f>
        <v>0</v>
      </c>
      <c r="DV661" s="43" t="b" cm="1">
        <f t="array" aca="1" ref="DV661" ca="1">OR($G661=Forecast_Capex_Input!$BU$8:$BU$10)</f>
        <v>0</v>
      </c>
      <c r="DW661" s="43" cm="1">
        <f t="array" aca="1" ref="DW661" ca="1">IFERROR(INDEX(Forecast_Capex_Input!BV$12:BV$286,$Z661)
*(INDEX(Forecast_Capex_Input!$H$12:$H$286,$Z661)=Repex),0)
*$DV661</f>
        <v>0</v>
      </c>
      <c r="DX661" s="43" cm="1">
        <f t="array" aca="1" ref="DX661" ca="1">IFERROR(INDEX(Forecast_Capex_Input!BW$12:BW$286,$Z661)
*(INDEX(Forecast_Capex_Input!$H$12:$H$286,$Z661)=Repex),0)
*$DV661</f>
        <v>0</v>
      </c>
      <c r="DY661" s="43" cm="1">
        <f t="array" aca="1" ref="DY661" ca="1">IFERROR(INDEX(Forecast_Capex_Input!BX$12:BX$286,$Z661)
*(INDEX(Forecast_Capex_Input!$H$12:$H$286,$Z661)=Repex),0)
*$DV661</f>
        <v>0</v>
      </c>
      <c r="DZ661" s="43" cm="1">
        <f t="array" aca="1" ref="DZ661" ca="1">IFERROR(INDEX(Forecast_Capex_Input!BY$12:BY$286,$Z661)
*(INDEX(Forecast_Capex_Input!$H$12:$H$286,$Z661)=Repex),0)
*$DV661</f>
        <v>0</v>
      </c>
      <c r="EA661" s="43" cm="1">
        <f t="array" aca="1" ref="EA661" ca="1">IFERROR(INDEX(Forecast_Capex_Input!BZ$12:BZ$286,$Z661)
*(INDEX(Forecast_Capex_Input!$H$12:$H$286,$Z661)=Repex),0)
*$DV661</f>
        <v>0</v>
      </c>
      <c r="EB661" s="43" cm="1">
        <f t="array" aca="1" ref="EB661" ca="1">IFERROR(INDEX(Forecast_Capex_Input!CA$12:CA$286,$Z661)
*(INDEX(Forecast_Capex_Input!$H$12:$H$286,$Z661)=Repex),0)
*$DV661</f>
        <v>0</v>
      </c>
      <c r="EC661" s="43" cm="1">
        <f t="array" aca="1" ref="EC661" ca="1">IFERROR(INDEX(Forecast_Capex_Input!CB$12:CB$286,$Z661)
*(INDEX(Forecast_Capex_Input!$H$12:$H$286,$Z661)=Repex),0)
*$DV661</f>
        <v>0</v>
      </c>
      <c r="ED661" s="43" cm="1">
        <f t="array" aca="1" ref="ED661" ca="1">IFERROR(INDEX(Forecast_Capex_Input!CC$12:CC$286,$Z661)
*(INDEX(Forecast_Capex_Input!$H$12:$H$286,$Z661)=Repex),0)
*$DV661</f>
        <v>0</v>
      </c>
      <c r="EF661" s="86" t="str">
        <f t="shared" si="64"/>
        <v>N/A</v>
      </c>
      <c r="EG661" s="28" t="str">
        <f>IFERROR(RANK(EF661,EF$11:EF$1010,0)+COUNTIF(EF$11:EF661,EF661)-1,NA)</f>
        <v>N/A</v>
      </c>
    </row>
    <row r="662" spans="3:137" x14ac:dyDescent="0.2">
      <c r="C662" s="28">
        <f t="shared" si="65"/>
        <v>652</v>
      </c>
      <c r="D662" s="9" t="str" cm="1">
        <f t="array" ref="D662">IFERROR(INDEX(Forecast_Capex_Input!$D$12:$D$286,$Z662),NA)</f>
        <v>N/A</v>
      </c>
      <c r="E662" s="24" t="str" cm="1">
        <f t="array" ref="E662">IF($Z662=NA,NA,INDEX(Forecast_Capex_Input!$E$12:$E$286,$Z662))</f>
        <v>N/A</v>
      </c>
      <c r="F662" s="9" t="str" cm="1">
        <f t="array" aca="1" ref="F662" ca="1">IFERROR(INDEX(General!$E$25:$E$26,$AA662),NA)</f>
        <v>N/A</v>
      </c>
      <c r="G662" s="9" t="str" cm="1">
        <f t="array" aca="1" ref="G662" ca="1">IFERROR(INDEX(Forecast_Capex_Input!$AI$11:$BB$11,$AC662),NA)</f>
        <v>N/A</v>
      </c>
      <c r="H662" s="50" t="str" cm="1">
        <f t="array" aca="1" ref="H662" ca="1">IFERROR(INDEX(Forecast_Capex_Input!$AI$12:$BB$286,$Z662,$AC662),NA)</f>
        <v>N/A</v>
      </c>
      <c r="I662" s="150" t="str" cm="1">
        <f t="array" ref="I662">IFERROR(INDEX(Forecast_Capex_Input!$F$12:$F$286,$Z662),NA)</f>
        <v>N/A</v>
      </c>
      <c r="J662" s="150" t="str" cm="1">
        <f t="array" ref="J662">IFERROR(INDEX(Forecast_Capex_Input!G$12:G$286,$Z662),NA)</f>
        <v>N/A</v>
      </c>
      <c r="K662" s="150" t="str" cm="1">
        <f t="array" ref="K662">IFERROR(INDEX(Forecast_Capex_Input!H$12:H$286,$Z662),NA)</f>
        <v>N/A</v>
      </c>
      <c r="L662" s="150" t="str" cm="1">
        <f t="array" ref="L662">IFERROR(INDEX(Forecast_Capex_Input!I$12:I$286,$Z662),NA)</f>
        <v>N/A</v>
      </c>
      <c r="M662" s="150" t="str" cm="1">
        <f t="array" ref="M662">IFERROR(INDEX(Forecast_Capex_Input!J$12:J$286,$Z662),NA)</f>
        <v>N/A</v>
      </c>
      <c r="N662" s="150" t="str" cm="1">
        <f t="array" ref="N662">IFERROR(INDEX(Forecast_Capex_Input!K$12:K$286,$Z662),NA)</f>
        <v>N/A</v>
      </c>
      <c r="O662" s="150" t="str" cm="1">
        <f t="array" ref="O662">IFERROR(INDEX(Forecast_Capex_Input!L$12:L$286,$Z662),NA)</f>
        <v>N/A</v>
      </c>
      <c r="P662" s="150" t="str" cm="1">
        <f t="array" ref="P662">IFERROR(INDEX(Forecast_Capex_Input!M$12:M$286,$Z662),NA)</f>
        <v>N/A</v>
      </c>
      <c r="Q662" s="24" t="str" cm="1">
        <f t="array" ref="Q662">IFERROR(INDEX(Forecast_Capex_Input!N$12:N$286,$Z662),NA)</f>
        <v>N/A</v>
      </c>
      <c r="R662" s="190" cm="1">
        <f t="array" ref="R662">IFERROR(INDEX(Forecast_Capex_Input!O$12:O$286,$Z662),0)</f>
        <v>0</v>
      </c>
      <c r="S662" s="24" cm="1">
        <f t="array" ref="S662">IFERROR(INDEX(Forecast_Capex_Input!P$12:P$286,$Z662),0)</f>
        <v>0</v>
      </c>
      <c r="T662" s="150" t="str" cm="1">
        <f t="array" aca="1" ref="T662" ca="1">IFERROR(INDEX(General!$K$91:$K$110,$AC662),NA)</f>
        <v>N/A</v>
      </c>
      <c r="U662" s="43" cm="1">
        <f t="array" aca="1" ref="U662" ca="1">IFERROR(
IF($F662=General!$E$25,INDEX(Forecast_Capex_Input!S$12:S$286,$Z662),
INDEX(Forecast_Capex_Input!T$12:T$286,$Z662)),0)</f>
        <v>0</v>
      </c>
      <c r="V662" s="82" t="b">
        <f>IFERROR(INDEX(Overheads!$T$19:$T$26,MATCH($I662,Overheads!$E$19:$E$26,0)),FALSE)</f>
        <v>0</v>
      </c>
      <c r="W662" s="209" cm="1">
        <f t="array" ref="W662">IFERROR(
INDEX(Forecast_Capex_Input!CN$12:CN$286,$Z662),0)</f>
        <v>0</v>
      </c>
      <c r="X662" s="209">
        <f>IFERROR(
MATCH($W662,General!$L$39:$S$39,0),1)</f>
        <v>1</v>
      </c>
      <c r="Z662" s="28" t="str">
        <f>IFERROR(
IF(MATCH($C662,Forecast_Capex_Input!$CI$12:$CI$286,1)+1&gt;MAX(Forecast_Capex_Input!$C$12:$C$286),NA,
MATCH($C662,Forecast_Capex_Input!$CI$12:$CI$286,1)+1),1)</f>
        <v>N/A</v>
      </c>
      <c r="AA662" s="28" t="str" cm="1">
        <f t="array" aca="1" ref="AA662" ca="1">IFERROR(
IF(Z661&lt;&gt;Z662,1,
IF(COUNTIF(OFFSET(AA661,0,0,-INDEX(Forecast_Capex_Input!$CG$12:$CG$286,$Z662)),AA661)=INDEX(Forecast_Capex_Input!$CG$12:$CG$286,$Z662),AA661+1,AA661)),NA)</f>
        <v>N/A</v>
      </c>
      <c r="AB662" s="28" t="str" cm="1">
        <f t="array" ref="AB662">IFERROR($C662-IF($Z662=1,1,INDEX(Forecast_Capex_Input!$CI$12:$CI$286,$Z662-1))+1,NA)</f>
        <v>N/A</v>
      </c>
      <c r="AC662" s="28" t="str" cm="1">
        <f t="array" aca="1" ref="AC662" ca="1">IFERROR(IF(AA662=1,
INDEX(Forecast_Capex_Input!$AI$10:$BB$10,SMALL(IF(INDEX(Forecast_Capex_Input!$AI$12:$BB$286,$Z662,0)&gt;0,COLUMN(Forecast_Capex_Input!$AI$10:$BB$10)-COLUMN(Forecast_Capex_Input!$AI$12)+1),ROWS(OFFSET(AC661,0,0,-$AB662)))),
OFFSET(AC661,-INDEX(Forecast_Capex_Input!$CG$12:$CG$286,$Z662)+1,0)),NA)</f>
        <v>N/A</v>
      </c>
      <c r="AD662" s="28" t="str">
        <f t="shared" ca="1" si="62"/>
        <v>N/A</v>
      </c>
      <c r="AE662" s="82" t="b">
        <f t="shared" si="66"/>
        <v>0</v>
      </c>
      <c r="AF662" s="78" t="b">
        <v>0</v>
      </c>
      <c r="AG662" s="82" t="b">
        <f t="shared" si="63"/>
        <v>1</v>
      </c>
      <c r="AI662" s="55">
        <v>0</v>
      </c>
      <c r="AJ662" s="55">
        <v>0</v>
      </c>
      <c r="AK662" s="55">
        <v>0</v>
      </c>
      <c r="AL662" s="55">
        <v>0</v>
      </c>
      <c r="AM662" s="55">
        <v>0</v>
      </c>
      <c r="AN662" s="135">
        <v>0</v>
      </c>
      <c r="AP662" s="55">
        <v>0</v>
      </c>
      <c r="AQ662" s="55">
        <v>0</v>
      </c>
      <c r="AR662" s="55">
        <v>0</v>
      </c>
      <c r="AS662" s="55">
        <v>0</v>
      </c>
      <c r="AT662" s="55">
        <v>0</v>
      </c>
      <c r="AU662" s="135">
        <v>0</v>
      </c>
      <c r="AW662" s="55">
        <v>0</v>
      </c>
      <c r="AX662" s="55">
        <v>0</v>
      </c>
      <c r="AY662" s="55">
        <v>0</v>
      </c>
      <c r="AZ662" s="55">
        <v>0</v>
      </c>
      <c r="BA662" s="55">
        <v>0</v>
      </c>
      <c r="BB662" s="135">
        <v>0</v>
      </c>
      <c r="BD662" s="55">
        <v>0</v>
      </c>
      <c r="BE662" s="55">
        <v>0</v>
      </c>
      <c r="BF662" s="55">
        <v>0</v>
      </c>
      <c r="BG662" s="55">
        <v>0</v>
      </c>
      <c r="BH662" s="55">
        <v>0</v>
      </c>
      <c r="BI662" s="135">
        <v>0</v>
      </c>
      <c r="BK662" s="55">
        <v>0</v>
      </c>
      <c r="BL662" s="55">
        <v>0</v>
      </c>
      <c r="BM662" s="55">
        <v>0</v>
      </c>
      <c r="BN662" s="55">
        <v>0</v>
      </c>
      <c r="BO662" s="55">
        <v>0</v>
      </c>
      <c r="BP662" s="135">
        <v>0</v>
      </c>
      <c r="BR662" s="147">
        <v>0</v>
      </c>
      <c r="BS662" s="147">
        <v>0</v>
      </c>
      <c r="BT662" s="147">
        <v>0</v>
      </c>
      <c r="BU662" s="147">
        <v>0</v>
      </c>
      <c r="BV662" s="147">
        <v>0</v>
      </c>
      <c r="BX662" s="55">
        <v>0</v>
      </c>
      <c r="BY662" s="55">
        <v>0</v>
      </c>
      <c r="BZ662" s="55">
        <v>0</v>
      </c>
      <c r="CA662" s="55">
        <v>0</v>
      </c>
      <c r="CB662" s="55">
        <v>0</v>
      </c>
      <c r="CC662" s="135">
        <v>0</v>
      </c>
      <c r="CE662" s="55">
        <v>0</v>
      </c>
      <c r="CF662" s="55">
        <v>0</v>
      </c>
      <c r="CG662" s="55">
        <v>0</v>
      </c>
      <c r="CH662" s="55">
        <v>0</v>
      </c>
      <c r="CI662" s="55">
        <v>0</v>
      </c>
      <c r="CJ662" s="135">
        <v>0</v>
      </c>
      <c r="CL662" s="55">
        <v>0</v>
      </c>
      <c r="CM662" s="55">
        <v>0</v>
      </c>
      <c r="CN662" s="55">
        <v>0</v>
      </c>
      <c r="CO662" s="55">
        <v>0</v>
      </c>
      <c r="CP662" s="55">
        <v>0</v>
      </c>
      <c r="CQ662" s="135">
        <v>0</v>
      </c>
      <c r="CS662" s="67">
        <v>0</v>
      </c>
      <c r="CT662" s="67">
        <v>0</v>
      </c>
      <c r="CU662" s="67">
        <v>0</v>
      </c>
      <c r="CV662" s="67">
        <v>0</v>
      </c>
      <c r="CW662" s="67">
        <v>0</v>
      </c>
      <c r="CX662" s="135">
        <v>0</v>
      </c>
      <c r="CZ662" s="55">
        <v>0</v>
      </c>
      <c r="DA662" s="55">
        <v>0</v>
      </c>
      <c r="DB662" s="55">
        <v>0</v>
      </c>
      <c r="DC662" s="55">
        <v>0</v>
      </c>
      <c r="DD662" s="55">
        <v>0</v>
      </c>
      <c r="DE662" s="135">
        <v>0</v>
      </c>
      <c r="DG662" s="43" t="b" cm="1">
        <f t="array" aca="1" ref="DG662" ca="1">OR($G662=Forecast_Capex_Input!$BF$8:$BF$10)</f>
        <v>0</v>
      </c>
      <c r="DH662" s="43" cm="1">
        <f t="array" aca="1" ref="DH662" ca="1">IFERROR(INDEX(Forecast_Capex_Input!BG$12:BG$286,$Z662)
*(INDEX(Forecast_Capex_Input!$H$12:$H$286,$Z662)=Repex),0)
*$DG662</f>
        <v>0</v>
      </c>
      <c r="DI662" s="43" cm="1">
        <f t="array" aca="1" ref="DI662" ca="1">IFERROR(INDEX(Forecast_Capex_Input!BH$12:BH$286,$Z662)
*(INDEX(Forecast_Capex_Input!$H$12:$H$286,$Z662)=Repex),0)
*$DG662</f>
        <v>0</v>
      </c>
      <c r="DJ662" s="43" cm="1">
        <f t="array" aca="1" ref="DJ662" ca="1">IFERROR(INDEX(Forecast_Capex_Input!BI$12:BI$286,$Z662)
*(INDEX(Forecast_Capex_Input!$H$12:$H$286,$Z662)=Repex),0)
*$DG662</f>
        <v>0</v>
      </c>
      <c r="DK662" s="43" cm="1">
        <f t="array" aca="1" ref="DK662" ca="1">IFERROR(INDEX(Forecast_Capex_Input!BJ$12:BJ$286,$Z662)
*(INDEX(Forecast_Capex_Input!$H$12:$H$286,$Z662)=Repex),0)
*$DG662</f>
        <v>0</v>
      </c>
      <c r="DL662" s="43" cm="1">
        <f t="array" aca="1" ref="DL662" ca="1">IFERROR(INDEX(Forecast_Capex_Input!BK$12:BK$286,$Z662)
*(INDEX(Forecast_Capex_Input!$H$12:$H$286,$Z662)=Repex),0)
*$DG662</f>
        <v>0</v>
      </c>
      <c r="DM662" s="43" cm="1">
        <f t="array" aca="1" ref="DM662" ca="1">IFERROR(INDEX(Forecast_Capex_Input!BL$12:BL$286,$Z662)
*(INDEX(Forecast_Capex_Input!$H$12:$H$286,$Z662)=Repex),0)
*$DG662</f>
        <v>0</v>
      </c>
      <c r="DO662" s="43" t="b" cm="1">
        <f t="array" aca="1" ref="DO662" ca="1">OR($G662=Forecast_Capex_Input!$BN$8:$BN$9)</f>
        <v>0</v>
      </c>
      <c r="DP662" s="43" cm="1">
        <f t="array" aca="1" ref="DP662" ca="1">IFERROR(INDEX(Forecast_Capex_Input!BO$12:BO$286,$Z662)
*(INDEX(Forecast_Capex_Input!$H$12:$H$286,$Z662)=Repex),0)
*$DO662</f>
        <v>0</v>
      </c>
      <c r="DQ662" s="43" cm="1">
        <f t="array" aca="1" ref="DQ662" ca="1">IFERROR(INDEX(Forecast_Capex_Input!BP$12:BP$286,$Z662)
*(INDEX(Forecast_Capex_Input!$H$12:$H$286,$Z662)=Repex),0)
*$DO662</f>
        <v>0</v>
      </c>
      <c r="DR662" s="43" cm="1">
        <f t="array" aca="1" ref="DR662" ca="1">IFERROR(INDEX(Forecast_Capex_Input!BQ$12:BQ$286,$Z662)
*(INDEX(Forecast_Capex_Input!$H$12:$H$286,$Z662)=Repex),0)
*$DO662</f>
        <v>0</v>
      </c>
      <c r="DS662" s="43" cm="1">
        <f t="array" aca="1" ref="DS662" ca="1">IFERROR(INDEX(Forecast_Capex_Input!BR$12:BR$286,$Z662)
*(INDEX(Forecast_Capex_Input!$H$12:$H$286,$Z662)=Repex),0)
*$DO662</f>
        <v>0</v>
      </c>
      <c r="DT662" s="43" cm="1">
        <f t="array" aca="1" ref="DT662" ca="1">IFERROR(INDEX(Forecast_Capex_Input!BS$12:BS$286,$Z662)
*(INDEX(Forecast_Capex_Input!$H$12:$H$286,$Z662)=Repex),0)
*$DO662</f>
        <v>0</v>
      </c>
      <c r="DV662" s="43" t="b" cm="1">
        <f t="array" aca="1" ref="DV662" ca="1">OR($G662=Forecast_Capex_Input!$BU$8:$BU$10)</f>
        <v>0</v>
      </c>
      <c r="DW662" s="43" cm="1">
        <f t="array" aca="1" ref="DW662" ca="1">IFERROR(INDEX(Forecast_Capex_Input!BV$12:BV$286,$Z662)
*(INDEX(Forecast_Capex_Input!$H$12:$H$286,$Z662)=Repex),0)
*$DV662</f>
        <v>0</v>
      </c>
      <c r="DX662" s="43" cm="1">
        <f t="array" aca="1" ref="DX662" ca="1">IFERROR(INDEX(Forecast_Capex_Input!BW$12:BW$286,$Z662)
*(INDEX(Forecast_Capex_Input!$H$12:$H$286,$Z662)=Repex),0)
*$DV662</f>
        <v>0</v>
      </c>
      <c r="DY662" s="43" cm="1">
        <f t="array" aca="1" ref="DY662" ca="1">IFERROR(INDEX(Forecast_Capex_Input!BX$12:BX$286,$Z662)
*(INDEX(Forecast_Capex_Input!$H$12:$H$286,$Z662)=Repex),0)
*$DV662</f>
        <v>0</v>
      </c>
      <c r="DZ662" s="43" cm="1">
        <f t="array" aca="1" ref="DZ662" ca="1">IFERROR(INDEX(Forecast_Capex_Input!BY$12:BY$286,$Z662)
*(INDEX(Forecast_Capex_Input!$H$12:$H$286,$Z662)=Repex),0)
*$DV662</f>
        <v>0</v>
      </c>
      <c r="EA662" s="43" cm="1">
        <f t="array" aca="1" ref="EA662" ca="1">IFERROR(INDEX(Forecast_Capex_Input!BZ$12:BZ$286,$Z662)
*(INDEX(Forecast_Capex_Input!$H$12:$H$286,$Z662)=Repex),0)
*$DV662</f>
        <v>0</v>
      </c>
      <c r="EB662" s="43" cm="1">
        <f t="array" aca="1" ref="EB662" ca="1">IFERROR(INDEX(Forecast_Capex_Input!CA$12:CA$286,$Z662)
*(INDEX(Forecast_Capex_Input!$H$12:$H$286,$Z662)=Repex),0)
*$DV662</f>
        <v>0</v>
      </c>
      <c r="EC662" s="43" cm="1">
        <f t="array" aca="1" ref="EC662" ca="1">IFERROR(INDEX(Forecast_Capex_Input!CB$12:CB$286,$Z662)
*(INDEX(Forecast_Capex_Input!$H$12:$H$286,$Z662)=Repex),0)
*$DV662</f>
        <v>0</v>
      </c>
      <c r="ED662" s="43" cm="1">
        <f t="array" aca="1" ref="ED662" ca="1">IFERROR(INDEX(Forecast_Capex_Input!CC$12:CC$286,$Z662)
*(INDEX(Forecast_Capex_Input!$H$12:$H$286,$Z662)=Repex),0)
*$DV662</f>
        <v>0</v>
      </c>
      <c r="EF662" s="86" t="str">
        <f t="shared" si="64"/>
        <v>N/A</v>
      </c>
      <c r="EG662" s="28" t="str">
        <f>IFERROR(RANK(EF662,EF$11:EF$1010,0)+COUNTIF(EF$11:EF662,EF662)-1,NA)</f>
        <v>N/A</v>
      </c>
    </row>
    <row r="663" spans="3:137" x14ac:dyDescent="0.2">
      <c r="C663" s="28">
        <f t="shared" si="65"/>
        <v>653</v>
      </c>
      <c r="D663" s="9" t="str" cm="1">
        <f t="array" ref="D663">IFERROR(INDEX(Forecast_Capex_Input!$D$12:$D$286,$Z663),NA)</f>
        <v>N/A</v>
      </c>
      <c r="E663" s="24" t="str" cm="1">
        <f t="array" ref="E663">IF($Z663=NA,NA,INDEX(Forecast_Capex_Input!$E$12:$E$286,$Z663))</f>
        <v>N/A</v>
      </c>
      <c r="F663" s="9" t="str" cm="1">
        <f t="array" aca="1" ref="F663" ca="1">IFERROR(INDEX(General!$E$25:$E$26,$AA663),NA)</f>
        <v>N/A</v>
      </c>
      <c r="G663" s="9" t="str" cm="1">
        <f t="array" aca="1" ref="G663" ca="1">IFERROR(INDEX(Forecast_Capex_Input!$AI$11:$BB$11,$AC663),NA)</f>
        <v>N/A</v>
      </c>
      <c r="H663" s="50" t="str" cm="1">
        <f t="array" aca="1" ref="H663" ca="1">IFERROR(INDEX(Forecast_Capex_Input!$AI$12:$BB$286,$Z663,$AC663),NA)</f>
        <v>N/A</v>
      </c>
      <c r="I663" s="150" t="str" cm="1">
        <f t="array" ref="I663">IFERROR(INDEX(Forecast_Capex_Input!$F$12:$F$286,$Z663),NA)</f>
        <v>N/A</v>
      </c>
      <c r="J663" s="150" t="str" cm="1">
        <f t="array" ref="J663">IFERROR(INDEX(Forecast_Capex_Input!G$12:G$286,$Z663),NA)</f>
        <v>N/A</v>
      </c>
      <c r="K663" s="150" t="str" cm="1">
        <f t="array" ref="K663">IFERROR(INDEX(Forecast_Capex_Input!H$12:H$286,$Z663),NA)</f>
        <v>N/A</v>
      </c>
      <c r="L663" s="150" t="str" cm="1">
        <f t="array" ref="L663">IFERROR(INDEX(Forecast_Capex_Input!I$12:I$286,$Z663),NA)</f>
        <v>N/A</v>
      </c>
      <c r="M663" s="150" t="str" cm="1">
        <f t="array" ref="M663">IFERROR(INDEX(Forecast_Capex_Input!J$12:J$286,$Z663),NA)</f>
        <v>N/A</v>
      </c>
      <c r="N663" s="150" t="str" cm="1">
        <f t="array" ref="N663">IFERROR(INDEX(Forecast_Capex_Input!K$12:K$286,$Z663),NA)</f>
        <v>N/A</v>
      </c>
      <c r="O663" s="150" t="str" cm="1">
        <f t="array" ref="O663">IFERROR(INDEX(Forecast_Capex_Input!L$12:L$286,$Z663),NA)</f>
        <v>N/A</v>
      </c>
      <c r="P663" s="150" t="str" cm="1">
        <f t="array" ref="P663">IFERROR(INDEX(Forecast_Capex_Input!M$12:M$286,$Z663),NA)</f>
        <v>N/A</v>
      </c>
      <c r="Q663" s="24" t="str" cm="1">
        <f t="array" ref="Q663">IFERROR(INDEX(Forecast_Capex_Input!N$12:N$286,$Z663),NA)</f>
        <v>N/A</v>
      </c>
      <c r="R663" s="190" cm="1">
        <f t="array" ref="R663">IFERROR(INDEX(Forecast_Capex_Input!O$12:O$286,$Z663),0)</f>
        <v>0</v>
      </c>
      <c r="S663" s="24" cm="1">
        <f t="array" ref="S663">IFERROR(INDEX(Forecast_Capex_Input!P$12:P$286,$Z663),0)</f>
        <v>0</v>
      </c>
      <c r="T663" s="150" t="str" cm="1">
        <f t="array" aca="1" ref="T663" ca="1">IFERROR(INDEX(General!$K$91:$K$110,$AC663),NA)</f>
        <v>N/A</v>
      </c>
      <c r="U663" s="43" cm="1">
        <f t="array" aca="1" ref="U663" ca="1">IFERROR(
IF($F663=General!$E$25,INDEX(Forecast_Capex_Input!S$12:S$286,$Z663),
INDEX(Forecast_Capex_Input!T$12:T$286,$Z663)),0)</f>
        <v>0</v>
      </c>
      <c r="V663" s="82" t="b">
        <f>IFERROR(INDEX(Overheads!$T$19:$T$26,MATCH($I663,Overheads!$E$19:$E$26,0)),FALSE)</f>
        <v>0</v>
      </c>
      <c r="W663" s="209" cm="1">
        <f t="array" ref="W663">IFERROR(
INDEX(Forecast_Capex_Input!CN$12:CN$286,$Z663),0)</f>
        <v>0</v>
      </c>
      <c r="X663" s="209">
        <f>IFERROR(
MATCH($W663,General!$L$39:$S$39,0),1)</f>
        <v>1</v>
      </c>
      <c r="Z663" s="28" t="str">
        <f>IFERROR(
IF(MATCH($C663,Forecast_Capex_Input!$CI$12:$CI$286,1)+1&gt;MAX(Forecast_Capex_Input!$C$12:$C$286),NA,
MATCH($C663,Forecast_Capex_Input!$CI$12:$CI$286,1)+1),1)</f>
        <v>N/A</v>
      </c>
      <c r="AA663" s="28" t="str" cm="1">
        <f t="array" aca="1" ref="AA663" ca="1">IFERROR(
IF(Z662&lt;&gt;Z663,1,
IF(COUNTIF(OFFSET(AA662,0,0,-INDEX(Forecast_Capex_Input!$CG$12:$CG$286,$Z663)),AA662)=INDEX(Forecast_Capex_Input!$CG$12:$CG$286,$Z663),AA662+1,AA662)),NA)</f>
        <v>N/A</v>
      </c>
      <c r="AB663" s="28" t="str" cm="1">
        <f t="array" ref="AB663">IFERROR($C663-IF($Z663=1,1,INDEX(Forecast_Capex_Input!$CI$12:$CI$286,$Z663-1))+1,NA)</f>
        <v>N/A</v>
      </c>
      <c r="AC663" s="28" t="str" cm="1">
        <f t="array" aca="1" ref="AC663" ca="1">IFERROR(IF(AA663=1,
INDEX(Forecast_Capex_Input!$AI$10:$BB$10,SMALL(IF(INDEX(Forecast_Capex_Input!$AI$12:$BB$286,$Z663,0)&gt;0,COLUMN(Forecast_Capex_Input!$AI$10:$BB$10)-COLUMN(Forecast_Capex_Input!$AI$12)+1),ROWS(OFFSET(AC662,0,0,-$AB663)))),
OFFSET(AC662,-INDEX(Forecast_Capex_Input!$CG$12:$CG$286,$Z663)+1,0)),NA)</f>
        <v>N/A</v>
      </c>
      <c r="AD663" s="28" t="str">
        <f t="shared" ca="1" si="62"/>
        <v>N/A</v>
      </c>
      <c r="AE663" s="82" t="b">
        <f t="shared" si="66"/>
        <v>0</v>
      </c>
      <c r="AF663" s="78" t="b">
        <v>0</v>
      </c>
      <c r="AG663" s="82" t="b">
        <f t="shared" si="63"/>
        <v>1</v>
      </c>
      <c r="AI663" s="55">
        <v>0</v>
      </c>
      <c r="AJ663" s="55">
        <v>0</v>
      </c>
      <c r="AK663" s="55">
        <v>0</v>
      </c>
      <c r="AL663" s="55">
        <v>0</v>
      </c>
      <c r="AM663" s="55">
        <v>0</v>
      </c>
      <c r="AN663" s="135">
        <v>0</v>
      </c>
      <c r="AP663" s="55">
        <v>0</v>
      </c>
      <c r="AQ663" s="55">
        <v>0</v>
      </c>
      <c r="AR663" s="55">
        <v>0</v>
      </c>
      <c r="AS663" s="55">
        <v>0</v>
      </c>
      <c r="AT663" s="55">
        <v>0</v>
      </c>
      <c r="AU663" s="135">
        <v>0</v>
      </c>
      <c r="AW663" s="55">
        <v>0</v>
      </c>
      <c r="AX663" s="55">
        <v>0</v>
      </c>
      <c r="AY663" s="55">
        <v>0</v>
      </c>
      <c r="AZ663" s="55">
        <v>0</v>
      </c>
      <c r="BA663" s="55">
        <v>0</v>
      </c>
      <c r="BB663" s="135">
        <v>0</v>
      </c>
      <c r="BD663" s="55">
        <v>0</v>
      </c>
      <c r="BE663" s="55">
        <v>0</v>
      </c>
      <c r="BF663" s="55">
        <v>0</v>
      </c>
      <c r="BG663" s="55">
        <v>0</v>
      </c>
      <c r="BH663" s="55">
        <v>0</v>
      </c>
      <c r="BI663" s="135">
        <v>0</v>
      </c>
      <c r="BK663" s="55">
        <v>0</v>
      </c>
      <c r="BL663" s="55">
        <v>0</v>
      </c>
      <c r="BM663" s="55">
        <v>0</v>
      </c>
      <c r="BN663" s="55">
        <v>0</v>
      </c>
      <c r="BO663" s="55">
        <v>0</v>
      </c>
      <c r="BP663" s="135">
        <v>0</v>
      </c>
      <c r="BR663" s="147">
        <v>0</v>
      </c>
      <c r="BS663" s="147">
        <v>0</v>
      </c>
      <c r="BT663" s="147">
        <v>0</v>
      </c>
      <c r="BU663" s="147">
        <v>0</v>
      </c>
      <c r="BV663" s="147">
        <v>0</v>
      </c>
      <c r="BX663" s="55">
        <v>0</v>
      </c>
      <c r="BY663" s="55">
        <v>0</v>
      </c>
      <c r="BZ663" s="55">
        <v>0</v>
      </c>
      <c r="CA663" s="55">
        <v>0</v>
      </c>
      <c r="CB663" s="55">
        <v>0</v>
      </c>
      <c r="CC663" s="135">
        <v>0</v>
      </c>
      <c r="CE663" s="55">
        <v>0</v>
      </c>
      <c r="CF663" s="55">
        <v>0</v>
      </c>
      <c r="CG663" s="55">
        <v>0</v>
      </c>
      <c r="CH663" s="55">
        <v>0</v>
      </c>
      <c r="CI663" s="55">
        <v>0</v>
      </c>
      <c r="CJ663" s="135">
        <v>0</v>
      </c>
      <c r="CL663" s="55">
        <v>0</v>
      </c>
      <c r="CM663" s="55">
        <v>0</v>
      </c>
      <c r="CN663" s="55">
        <v>0</v>
      </c>
      <c r="CO663" s="55">
        <v>0</v>
      </c>
      <c r="CP663" s="55">
        <v>0</v>
      </c>
      <c r="CQ663" s="135">
        <v>0</v>
      </c>
      <c r="CS663" s="67">
        <v>0</v>
      </c>
      <c r="CT663" s="67">
        <v>0</v>
      </c>
      <c r="CU663" s="67">
        <v>0</v>
      </c>
      <c r="CV663" s="67">
        <v>0</v>
      </c>
      <c r="CW663" s="67">
        <v>0</v>
      </c>
      <c r="CX663" s="135">
        <v>0</v>
      </c>
      <c r="CZ663" s="55">
        <v>0</v>
      </c>
      <c r="DA663" s="55">
        <v>0</v>
      </c>
      <c r="DB663" s="55">
        <v>0</v>
      </c>
      <c r="DC663" s="55">
        <v>0</v>
      </c>
      <c r="DD663" s="55">
        <v>0</v>
      </c>
      <c r="DE663" s="135">
        <v>0</v>
      </c>
      <c r="DG663" s="43" t="b" cm="1">
        <f t="array" aca="1" ref="DG663" ca="1">OR($G663=Forecast_Capex_Input!$BF$8:$BF$10)</f>
        <v>0</v>
      </c>
      <c r="DH663" s="43" cm="1">
        <f t="array" aca="1" ref="DH663" ca="1">IFERROR(INDEX(Forecast_Capex_Input!BG$12:BG$286,$Z663)
*(INDEX(Forecast_Capex_Input!$H$12:$H$286,$Z663)=Repex),0)
*$DG663</f>
        <v>0</v>
      </c>
      <c r="DI663" s="43" cm="1">
        <f t="array" aca="1" ref="DI663" ca="1">IFERROR(INDEX(Forecast_Capex_Input!BH$12:BH$286,$Z663)
*(INDEX(Forecast_Capex_Input!$H$12:$H$286,$Z663)=Repex),0)
*$DG663</f>
        <v>0</v>
      </c>
      <c r="DJ663" s="43" cm="1">
        <f t="array" aca="1" ref="DJ663" ca="1">IFERROR(INDEX(Forecast_Capex_Input!BI$12:BI$286,$Z663)
*(INDEX(Forecast_Capex_Input!$H$12:$H$286,$Z663)=Repex),0)
*$DG663</f>
        <v>0</v>
      </c>
      <c r="DK663" s="43" cm="1">
        <f t="array" aca="1" ref="DK663" ca="1">IFERROR(INDEX(Forecast_Capex_Input!BJ$12:BJ$286,$Z663)
*(INDEX(Forecast_Capex_Input!$H$12:$H$286,$Z663)=Repex),0)
*$DG663</f>
        <v>0</v>
      </c>
      <c r="DL663" s="43" cm="1">
        <f t="array" aca="1" ref="DL663" ca="1">IFERROR(INDEX(Forecast_Capex_Input!BK$12:BK$286,$Z663)
*(INDEX(Forecast_Capex_Input!$H$12:$H$286,$Z663)=Repex),0)
*$DG663</f>
        <v>0</v>
      </c>
      <c r="DM663" s="43" cm="1">
        <f t="array" aca="1" ref="DM663" ca="1">IFERROR(INDEX(Forecast_Capex_Input!BL$12:BL$286,$Z663)
*(INDEX(Forecast_Capex_Input!$H$12:$H$286,$Z663)=Repex),0)
*$DG663</f>
        <v>0</v>
      </c>
      <c r="DO663" s="43" t="b" cm="1">
        <f t="array" aca="1" ref="DO663" ca="1">OR($G663=Forecast_Capex_Input!$BN$8:$BN$9)</f>
        <v>0</v>
      </c>
      <c r="DP663" s="43" cm="1">
        <f t="array" aca="1" ref="DP663" ca="1">IFERROR(INDEX(Forecast_Capex_Input!BO$12:BO$286,$Z663)
*(INDEX(Forecast_Capex_Input!$H$12:$H$286,$Z663)=Repex),0)
*$DO663</f>
        <v>0</v>
      </c>
      <c r="DQ663" s="43" cm="1">
        <f t="array" aca="1" ref="DQ663" ca="1">IFERROR(INDEX(Forecast_Capex_Input!BP$12:BP$286,$Z663)
*(INDEX(Forecast_Capex_Input!$H$12:$H$286,$Z663)=Repex),0)
*$DO663</f>
        <v>0</v>
      </c>
      <c r="DR663" s="43" cm="1">
        <f t="array" aca="1" ref="DR663" ca="1">IFERROR(INDEX(Forecast_Capex_Input!BQ$12:BQ$286,$Z663)
*(INDEX(Forecast_Capex_Input!$H$12:$H$286,$Z663)=Repex),0)
*$DO663</f>
        <v>0</v>
      </c>
      <c r="DS663" s="43" cm="1">
        <f t="array" aca="1" ref="DS663" ca="1">IFERROR(INDEX(Forecast_Capex_Input!BR$12:BR$286,$Z663)
*(INDEX(Forecast_Capex_Input!$H$12:$H$286,$Z663)=Repex),0)
*$DO663</f>
        <v>0</v>
      </c>
      <c r="DT663" s="43" cm="1">
        <f t="array" aca="1" ref="DT663" ca="1">IFERROR(INDEX(Forecast_Capex_Input!BS$12:BS$286,$Z663)
*(INDEX(Forecast_Capex_Input!$H$12:$H$286,$Z663)=Repex),0)
*$DO663</f>
        <v>0</v>
      </c>
      <c r="DV663" s="43" t="b" cm="1">
        <f t="array" aca="1" ref="DV663" ca="1">OR($G663=Forecast_Capex_Input!$BU$8:$BU$10)</f>
        <v>0</v>
      </c>
      <c r="DW663" s="43" cm="1">
        <f t="array" aca="1" ref="DW663" ca="1">IFERROR(INDEX(Forecast_Capex_Input!BV$12:BV$286,$Z663)
*(INDEX(Forecast_Capex_Input!$H$12:$H$286,$Z663)=Repex),0)
*$DV663</f>
        <v>0</v>
      </c>
      <c r="DX663" s="43" cm="1">
        <f t="array" aca="1" ref="DX663" ca="1">IFERROR(INDEX(Forecast_Capex_Input!BW$12:BW$286,$Z663)
*(INDEX(Forecast_Capex_Input!$H$12:$H$286,$Z663)=Repex),0)
*$DV663</f>
        <v>0</v>
      </c>
      <c r="DY663" s="43" cm="1">
        <f t="array" aca="1" ref="DY663" ca="1">IFERROR(INDEX(Forecast_Capex_Input!BX$12:BX$286,$Z663)
*(INDEX(Forecast_Capex_Input!$H$12:$H$286,$Z663)=Repex),0)
*$DV663</f>
        <v>0</v>
      </c>
      <c r="DZ663" s="43" cm="1">
        <f t="array" aca="1" ref="DZ663" ca="1">IFERROR(INDEX(Forecast_Capex_Input!BY$12:BY$286,$Z663)
*(INDEX(Forecast_Capex_Input!$H$12:$H$286,$Z663)=Repex),0)
*$DV663</f>
        <v>0</v>
      </c>
      <c r="EA663" s="43" cm="1">
        <f t="array" aca="1" ref="EA663" ca="1">IFERROR(INDEX(Forecast_Capex_Input!BZ$12:BZ$286,$Z663)
*(INDEX(Forecast_Capex_Input!$H$12:$H$286,$Z663)=Repex),0)
*$DV663</f>
        <v>0</v>
      </c>
      <c r="EB663" s="43" cm="1">
        <f t="array" aca="1" ref="EB663" ca="1">IFERROR(INDEX(Forecast_Capex_Input!CA$12:CA$286,$Z663)
*(INDEX(Forecast_Capex_Input!$H$12:$H$286,$Z663)=Repex),0)
*$DV663</f>
        <v>0</v>
      </c>
      <c r="EC663" s="43" cm="1">
        <f t="array" aca="1" ref="EC663" ca="1">IFERROR(INDEX(Forecast_Capex_Input!CB$12:CB$286,$Z663)
*(INDEX(Forecast_Capex_Input!$H$12:$H$286,$Z663)=Repex),0)
*$DV663</f>
        <v>0</v>
      </c>
      <c r="ED663" s="43" cm="1">
        <f t="array" aca="1" ref="ED663" ca="1">IFERROR(INDEX(Forecast_Capex_Input!CC$12:CC$286,$Z663)
*(INDEX(Forecast_Capex_Input!$H$12:$H$286,$Z663)=Repex),0)
*$DV663</f>
        <v>0</v>
      </c>
      <c r="EF663" s="86" t="str">
        <f t="shared" si="64"/>
        <v>N/A</v>
      </c>
      <c r="EG663" s="28" t="str">
        <f>IFERROR(RANK(EF663,EF$11:EF$1010,0)+COUNTIF(EF$11:EF663,EF663)-1,NA)</f>
        <v>N/A</v>
      </c>
    </row>
    <row r="664" spans="3:137" x14ac:dyDescent="0.2">
      <c r="C664" s="28">
        <f t="shared" si="65"/>
        <v>654</v>
      </c>
      <c r="D664" s="9" t="str" cm="1">
        <f t="array" ref="D664">IFERROR(INDEX(Forecast_Capex_Input!$D$12:$D$286,$Z664),NA)</f>
        <v>N/A</v>
      </c>
      <c r="E664" s="24" t="str" cm="1">
        <f t="array" ref="E664">IF($Z664=NA,NA,INDEX(Forecast_Capex_Input!$E$12:$E$286,$Z664))</f>
        <v>N/A</v>
      </c>
      <c r="F664" s="9" t="str" cm="1">
        <f t="array" aca="1" ref="F664" ca="1">IFERROR(INDEX(General!$E$25:$E$26,$AA664),NA)</f>
        <v>N/A</v>
      </c>
      <c r="G664" s="9" t="str" cm="1">
        <f t="array" aca="1" ref="G664" ca="1">IFERROR(INDEX(Forecast_Capex_Input!$AI$11:$BB$11,$AC664),NA)</f>
        <v>N/A</v>
      </c>
      <c r="H664" s="50" t="str" cm="1">
        <f t="array" aca="1" ref="H664" ca="1">IFERROR(INDEX(Forecast_Capex_Input!$AI$12:$BB$286,$Z664,$AC664),NA)</f>
        <v>N/A</v>
      </c>
      <c r="I664" s="150" t="str" cm="1">
        <f t="array" ref="I664">IFERROR(INDEX(Forecast_Capex_Input!$F$12:$F$286,$Z664),NA)</f>
        <v>N/A</v>
      </c>
      <c r="J664" s="150" t="str" cm="1">
        <f t="array" ref="J664">IFERROR(INDEX(Forecast_Capex_Input!G$12:G$286,$Z664),NA)</f>
        <v>N/A</v>
      </c>
      <c r="K664" s="150" t="str" cm="1">
        <f t="array" ref="K664">IFERROR(INDEX(Forecast_Capex_Input!H$12:H$286,$Z664),NA)</f>
        <v>N/A</v>
      </c>
      <c r="L664" s="150" t="str" cm="1">
        <f t="array" ref="L664">IFERROR(INDEX(Forecast_Capex_Input!I$12:I$286,$Z664),NA)</f>
        <v>N/A</v>
      </c>
      <c r="M664" s="150" t="str" cm="1">
        <f t="array" ref="M664">IFERROR(INDEX(Forecast_Capex_Input!J$12:J$286,$Z664),NA)</f>
        <v>N/A</v>
      </c>
      <c r="N664" s="150" t="str" cm="1">
        <f t="array" ref="N664">IFERROR(INDEX(Forecast_Capex_Input!K$12:K$286,$Z664),NA)</f>
        <v>N/A</v>
      </c>
      <c r="O664" s="150" t="str" cm="1">
        <f t="array" ref="O664">IFERROR(INDEX(Forecast_Capex_Input!L$12:L$286,$Z664),NA)</f>
        <v>N/A</v>
      </c>
      <c r="P664" s="150" t="str" cm="1">
        <f t="array" ref="P664">IFERROR(INDEX(Forecast_Capex_Input!M$12:M$286,$Z664),NA)</f>
        <v>N/A</v>
      </c>
      <c r="Q664" s="24" t="str" cm="1">
        <f t="array" ref="Q664">IFERROR(INDEX(Forecast_Capex_Input!N$12:N$286,$Z664),NA)</f>
        <v>N/A</v>
      </c>
      <c r="R664" s="190" cm="1">
        <f t="array" ref="R664">IFERROR(INDEX(Forecast_Capex_Input!O$12:O$286,$Z664),0)</f>
        <v>0</v>
      </c>
      <c r="S664" s="24" cm="1">
        <f t="array" ref="S664">IFERROR(INDEX(Forecast_Capex_Input!P$12:P$286,$Z664),0)</f>
        <v>0</v>
      </c>
      <c r="T664" s="150" t="str" cm="1">
        <f t="array" aca="1" ref="T664" ca="1">IFERROR(INDEX(General!$K$91:$K$110,$AC664),NA)</f>
        <v>N/A</v>
      </c>
      <c r="U664" s="43" cm="1">
        <f t="array" aca="1" ref="U664" ca="1">IFERROR(
IF($F664=General!$E$25,INDEX(Forecast_Capex_Input!S$12:S$286,$Z664),
INDEX(Forecast_Capex_Input!T$12:T$286,$Z664)),0)</f>
        <v>0</v>
      </c>
      <c r="V664" s="82" t="b">
        <f>IFERROR(INDEX(Overheads!$T$19:$T$26,MATCH($I664,Overheads!$E$19:$E$26,0)),FALSE)</f>
        <v>0</v>
      </c>
      <c r="W664" s="209" cm="1">
        <f t="array" ref="W664">IFERROR(
INDEX(Forecast_Capex_Input!CN$12:CN$286,$Z664),0)</f>
        <v>0</v>
      </c>
      <c r="X664" s="209">
        <f>IFERROR(
MATCH($W664,General!$L$39:$S$39,0),1)</f>
        <v>1</v>
      </c>
      <c r="Z664" s="28" t="str">
        <f>IFERROR(
IF(MATCH($C664,Forecast_Capex_Input!$CI$12:$CI$286,1)+1&gt;MAX(Forecast_Capex_Input!$C$12:$C$286),NA,
MATCH($C664,Forecast_Capex_Input!$CI$12:$CI$286,1)+1),1)</f>
        <v>N/A</v>
      </c>
      <c r="AA664" s="28" t="str" cm="1">
        <f t="array" aca="1" ref="AA664" ca="1">IFERROR(
IF(Z663&lt;&gt;Z664,1,
IF(COUNTIF(OFFSET(AA663,0,0,-INDEX(Forecast_Capex_Input!$CG$12:$CG$286,$Z664)),AA663)=INDEX(Forecast_Capex_Input!$CG$12:$CG$286,$Z664),AA663+1,AA663)),NA)</f>
        <v>N/A</v>
      </c>
      <c r="AB664" s="28" t="str" cm="1">
        <f t="array" ref="AB664">IFERROR($C664-IF($Z664=1,1,INDEX(Forecast_Capex_Input!$CI$12:$CI$286,$Z664-1))+1,NA)</f>
        <v>N/A</v>
      </c>
      <c r="AC664" s="28" t="str" cm="1">
        <f t="array" aca="1" ref="AC664" ca="1">IFERROR(IF(AA664=1,
INDEX(Forecast_Capex_Input!$AI$10:$BB$10,SMALL(IF(INDEX(Forecast_Capex_Input!$AI$12:$BB$286,$Z664,0)&gt;0,COLUMN(Forecast_Capex_Input!$AI$10:$BB$10)-COLUMN(Forecast_Capex_Input!$AI$12)+1),ROWS(OFFSET(AC663,0,0,-$AB664)))),
OFFSET(AC663,-INDEX(Forecast_Capex_Input!$CG$12:$CG$286,$Z664)+1,0)),NA)</f>
        <v>N/A</v>
      </c>
      <c r="AD664" s="28" t="str">
        <f t="shared" ca="1" si="62"/>
        <v>N/A</v>
      </c>
      <c r="AE664" s="82" t="b">
        <f t="shared" si="66"/>
        <v>0</v>
      </c>
      <c r="AF664" s="78" t="b">
        <v>0</v>
      </c>
      <c r="AG664" s="82" t="b">
        <f t="shared" si="63"/>
        <v>1</v>
      </c>
      <c r="AI664" s="55">
        <v>0</v>
      </c>
      <c r="AJ664" s="55">
        <v>0</v>
      </c>
      <c r="AK664" s="55">
        <v>0</v>
      </c>
      <c r="AL664" s="55">
        <v>0</v>
      </c>
      <c r="AM664" s="55">
        <v>0</v>
      </c>
      <c r="AN664" s="135">
        <v>0</v>
      </c>
      <c r="AP664" s="55">
        <v>0</v>
      </c>
      <c r="AQ664" s="55">
        <v>0</v>
      </c>
      <c r="AR664" s="55">
        <v>0</v>
      </c>
      <c r="AS664" s="55">
        <v>0</v>
      </c>
      <c r="AT664" s="55">
        <v>0</v>
      </c>
      <c r="AU664" s="135">
        <v>0</v>
      </c>
      <c r="AW664" s="55">
        <v>0</v>
      </c>
      <c r="AX664" s="55">
        <v>0</v>
      </c>
      <c r="AY664" s="55">
        <v>0</v>
      </c>
      <c r="AZ664" s="55">
        <v>0</v>
      </c>
      <c r="BA664" s="55">
        <v>0</v>
      </c>
      <c r="BB664" s="135">
        <v>0</v>
      </c>
      <c r="BD664" s="55">
        <v>0</v>
      </c>
      <c r="BE664" s="55">
        <v>0</v>
      </c>
      <c r="BF664" s="55">
        <v>0</v>
      </c>
      <c r="BG664" s="55">
        <v>0</v>
      </c>
      <c r="BH664" s="55">
        <v>0</v>
      </c>
      <c r="BI664" s="135">
        <v>0</v>
      </c>
      <c r="BK664" s="55">
        <v>0</v>
      </c>
      <c r="BL664" s="55">
        <v>0</v>
      </c>
      <c r="BM664" s="55">
        <v>0</v>
      </c>
      <c r="BN664" s="55">
        <v>0</v>
      </c>
      <c r="BO664" s="55">
        <v>0</v>
      </c>
      <c r="BP664" s="135">
        <v>0</v>
      </c>
      <c r="BR664" s="147">
        <v>0</v>
      </c>
      <c r="BS664" s="147">
        <v>0</v>
      </c>
      <c r="BT664" s="147">
        <v>0</v>
      </c>
      <c r="BU664" s="147">
        <v>0</v>
      </c>
      <c r="BV664" s="147">
        <v>0</v>
      </c>
      <c r="BX664" s="55">
        <v>0</v>
      </c>
      <c r="BY664" s="55">
        <v>0</v>
      </c>
      <c r="BZ664" s="55">
        <v>0</v>
      </c>
      <c r="CA664" s="55">
        <v>0</v>
      </c>
      <c r="CB664" s="55">
        <v>0</v>
      </c>
      <c r="CC664" s="135">
        <v>0</v>
      </c>
      <c r="CE664" s="55">
        <v>0</v>
      </c>
      <c r="CF664" s="55">
        <v>0</v>
      </c>
      <c r="CG664" s="55">
        <v>0</v>
      </c>
      <c r="CH664" s="55">
        <v>0</v>
      </c>
      <c r="CI664" s="55">
        <v>0</v>
      </c>
      <c r="CJ664" s="135">
        <v>0</v>
      </c>
      <c r="CL664" s="55">
        <v>0</v>
      </c>
      <c r="CM664" s="55">
        <v>0</v>
      </c>
      <c r="CN664" s="55">
        <v>0</v>
      </c>
      <c r="CO664" s="55">
        <v>0</v>
      </c>
      <c r="CP664" s="55">
        <v>0</v>
      </c>
      <c r="CQ664" s="135">
        <v>0</v>
      </c>
      <c r="CS664" s="67">
        <v>0</v>
      </c>
      <c r="CT664" s="67">
        <v>0</v>
      </c>
      <c r="CU664" s="67">
        <v>0</v>
      </c>
      <c r="CV664" s="67">
        <v>0</v>
      </c>
      <c r="CW664" s="67">
        <v>0</v>
      </c>
      <c r="CX664" s="135">
        <v>0</v>
      </c>
      <c r="CZ664" s="55">
        <v>0</v>
      </c>
      <c r="DA664" s="55">
        <v>0</v>
      </c>
      <c r="DB664" s="55">
        <v>0</v>
      </c>
      <c r="DC664" s="55">
        <v>0</v>
      </c>
      <c r="DD664" s="55">
        <v>0</v>
      </c>
      <c r="DE664" s="135">
        <v>0</v>
      </c>
      <c r="DG664" s="43" t="b" cm="1">
        <f t="array" aca="1" ref="DG664" ca="1">OR($G664=Forecast_Capex_Input!$BF$8:$BF$10)</f>
        <v>0</v>
      </c>
      <c r="DH664" s="43" cm="1">
        <f t="array" aca="1" ref="DH664" ca="1">IFERROR(INDEX(Forecast_Capex_Input!BG$12:BG$286,$Z664)
*(INDEX(Forecast_Capex_Input!$H$12:$H$286,$Z664)=Repex),0)
*$DG664</f>
        <v>0</v>
      </c>
      <c r="DI664" s="43" cm="1">
        <f t="array" aca="1" ref="DI664" ca="1">IFERROR(INDEX(Forecast_Capex_Input!BH$12:BH$286,$Z664)
*(INDEX(Forecast_Capex_Input!$H$12:$H$286,$Z664)=Repex),0)
*$DG664</f>
        <v>0</v>
      </c>
      <c r="DJ664" s="43" cm="1">
        <f t="array" aca="1" ref="DJ664" ca="1">IFERROR(INDEX(Forecast_Capex_Input!BI$12:BI$286,$Z664)
*(INDEX(Forecast_Capex_Input!$H$12:$H$286,$Z664)=Repex),0)
*$DG664</f>
        <v>0</v>
      </c>
      <c r="DK664" s="43" cm="1">
        <f t="array" aca="1" ref="DK664" ca="1">IFERROR(INDEX(Forecast_Capex_Input!BJ$12:BJ$286,$Z664)
*(INDEX(Forecast_Capex_Input!$H$12:$H$286,$Z664)=Repex),0)
*$DG664</f>
        <v>0</v>
      </c>
      <c r="DL664" s="43" cm="1">
        <f t="array" aca="1" ref="DL664" ca="1">IFERROR(INDEX(Forecast_Capex_Input!BK$12:BK$286,$Z664)
*(INDEX(Forecast_Capex_Input!$H$12:$H$286,$Z664)=Repex),0)
*$DG664</f>
        <v>0</v>
      </c>
      <c r="DM664" s="43" cm="1">
        <f t="array" aca="1" ref="DM664" ca="1">IFERROR(INDEX(Forecast_Capex_Input!BL$12:BL$286,$Z664)
*(INDEX(Forecast_Capex_Input!$H$12:$H$286,$Z664)=Repex),0)
*$DG664</f>
        <v>0</v>
      </c>
      <c r="DO664" s="43" t="b" cm="1">
        <f t="array" aca="1" ref="DO664" ca="1">OR($G664=Forecast_Capex_Input!$BN$8:$BN$9)</f>
        <v>0</v>
      </c>
      <c r="DP664" s="43" cm="1">
        <f t="array" aca="1" ref="DP664" ca="1">IFERROR(INDEX(Forecast_Capex_Input!BO$12:BO$286,$Z664)
*(INDEX(Forecast_Capex_Input!$H$12:$H$286,$Z664)=Repex),0)
*$DO664</f>
        <v>0</v>
      </c>
      <c r="DQ664" s="43" cm="1">
        <f t="array" aca="1" ref="DQ664" ca="1">IFERROR(INDEX(Forecast_Capex_Input!BP$12:BP$286,$Z664)
*(INDEX(Forecast_Capex_Input!$H$12:$H$286,$Z664)=Repex),0)
*$DO664</f>
        <v>0</v>
      </c>
      <c r="DR664" s="43" cm="1">
        <f t="array" aca="1" ref="DR664" ca="1">IFERROR(INDEX(Forecast_Capex_Input!BQ$12:BQ$286,$Z664)
*(INDEX(Forecast_Capex_Input!$H$12:$H$286,$Z664)=Repex),0)
*$DO664</f>
        <v>0</v>
      </c>
      <c r="DS664" s="43" cm="1">
        <f t="array" aca="1" ref="DS664" ca="1">IFERROR(INDEX(Forecast_Capex_Input!BR$12:BR$286,$Z664)
*(INDEX(Forecast_Capex_Input!$H$12:$H$286,$Z664)=Repex),0)
*$DO664</f>
        <v>0</v>
      </c>
      <c r="DT664" s="43" cm="1">
        <f t="array" aca="1" ref="DT664" ca="1">IFERROR(INDEX(Forecast_Capex_Input!BS$12:BS$286,$Z664)
*(INDEX(Forecast_Capex_Input!$H$12:$H$286,$Z664)=Repex),0)
*$DO664</f>
        <v>0</v>
      </c>
      <c r="DV664" s="43" t="b" cm="1">
        <f t="array" aca="1" ref="DV664" ca="1">OR($G664=Forecast_Capex_Input!$BU$8:$BU$10)</f>
        <v>0</v>
      </c>
      <c r="DW664" s="43" cm="1">
        <f t="array" aca="1" ref="DW664" ca="1">IFERROR(INDEX(Forecast_Capex_Input!BV$12:BV$286,$Z664)
*(INDEX(Forecast_Capex_Input!$H$12:$H$286,$Z664)=Repex),0)
*$DV664</f>
        <v>0</v>
      </c>
      <c r="DX664" s="43" cm="1">
        <f t="array" aca="1" ref="DX664" ca="1">IFERROR(INDEX(Forecast_Capex_Input!BW$12:BW$286,$Z664)
*(INDEX(Forecast_Capex_Input!$H$12:$H$286,$Z664)=Repex),0)
*$DV664</f>
        <v>0</v>
      </c>
      <c r="DY664" s="43" cm="1">
        <f t="array" aca="1" ref="DY664" ca="1">IFERROR(INDEX(Forecast_Capex_Input!BX$12:BX$286,$Z664)
*(INDEX(Forecast_Capex_Input!$H$12:$H$286,$Z664)=Repex),0)
*$DV664</f>
        <v>0</v>
      </c>
      <c r="DZ664" s="43" cm="1">
        <f t="array" aca="1" ref="DZ664" ca="1">IFERROR(INDEX(Forecast_Capex_Input!BY$12:BY$286,$Z664)
*(INDEX(Forecast_Capex_Input!$H$12:$H$286,$Z664)=Repex),0)
*$DV664</f>
        <v>0</v>
      </c>
      <c r="EA664" s="43" cm="1">
        <f t="array" aca="1" ref="EA664" ca="1">IFERROR(INDEX(Forecast_Capex_Input!BZ$12:BZ$286,$Z664)
*(INDEX(Forecast_Capex_Input!$H$12:$H$286,$Z664)=Repex),0)
*$DV664</f>
        <v>0</v>
      </c>
      <c r="EB664" s="43" cm="1">
        <f t="array" aca="1" ref="EB664" ca="1">IFERROR(INDEX(Forecast_Capex_Input!CA$12:CA$286,$Z664)
*(INDEX(Forecast_Capex_Input!$H$12:$H$286,$Z664)=Repex),0)
*$DV664</f>
        <v>0</v>
      </c>
      <c r="EC664" s="43" cm="1">
        <f t="array" aca="1" ref="EC664" ca="1">IFERROR(INDEX(Forecast_Capex_Input!CB$12:CB$286,$Z664)
*(INDEX(Forecast_Capex_Input!$H$12:$H$286,$Z664)=Repex),0)
*$DV664</f>
        <v>0</v>
      </c>
      <c r="ED664" s="43" cm="1">
        <f t="array" aca="1" ref="ED664" ca="1">IFERROR(INDEX(Forecast_Capex_Input!CC$12:CC$286,$Z664)
*(INDEX(Forecast_Capex_Input!$H$12:$H$286,$Z664)=Repex),0)
*$DV664</f>
        <v>0</v>
      </c>
      <c r="EF664" s="86" t="str">
        <f t="shared" si="64"/>
        <v>N/A</v>
      </c>
      <c r="EG664" s="28" t="str">
        <f>IFERROR(RANK(EF664,EF$11:EF$1010,0)+COUNTIF(EF$11:EF664,EF664)-1,NA)</f>
        <v>N/A</v>
      </c>
    </row>
    <row r="665" spans="3:137" x14ac:dyDescent="0.2">
      <c r="C665" s="28">
        <f t="shared" si="65"/>
        <v>655</v>
      </c>
      <c r="D665" s="9" t="str" cm="1">
        <f t="array" ref="D665">IFERROR(INDEX(Forecast_Capex_Input!$D$12:$D$286,$Z665),NA)</f>
        <v>N/A</v>
      </c>
      <c r="E665" s="24" t="str" cm="1">
        <f t="array" ref="E665">IF($Z665=NA,NA,INDEX(Forecast_Capex_Input!$E$12:$E$286,$Z665))</f>
        <v>N/A</v>
      </c>
      <c r="F665" s="9" t="str" cm="1">
        <f t="array" aca="1" ref="F665" ca="1">IFERROR(INDEX(General!$E$25:$E$26,$AA665),NA)</f>
        <v>N/A</v>
      </c>
      <c r="G665" s="9" t="str" cm="1">
        <f t="array" aca="1" ref="G665" ca="1">IFERROR(INDEX(Forecast_Capex_Input!$AI$11:$BB$11,$AC665),NA)</f>
        <v>N/A</v>
      </c>
      <c r="H665" s="50" t="str" cm="1">
        <f t="array" aca="1" ref="H665" ca="1">IFERROR(INDEX(Forecast_Capex_Input!$AI$12:$BB$286,$Z665,$AC665),NA)</f>
        <v>N/A</v>
      </c>
      <c r="I665" s="150" t="str" cm="1">
        <f t="array" ref="I665">IFERROR(INDEX(Forecast_Capex_Input!$F$12:$F$286,$Z665),NA)</f>
        <v>N/A</v>
      </c>
      <c r="J665" s="150" t="str" cm="1">
        <f t="array" ref="J665">IFERROR(INDEX(Forecast_Capex_Input!G$12:G$286,$Z665),NA)</f>
        <v>N/A</v>
      </c>
      <c r="K665" s="150" t="str" cm="1">
        <f t="array" ref="K665">IFERROR(INDEX(Forecast_Capex_Input!H$12:H$286,$Z665),NA)</f>
        <v>N/A</v>
      </c>
      <c r="L665" s="150" t="str" cm="1">
        <f t="array" ref="L665">IFERROR(INDEX(Forecast_Capex_Input!I$12:I$286,$Z665),NA)</f>
        <v>N/A</v>
      </c>
      <c r="M665" s="150" t="str" cm="1">
        <f t="array" ref="M665">IFERROR(INDEX(Forecast_Capex_Input!J$12:J$286,$Z665),NA)</f>
        <v>N/A</v>
      </c>
      <c r="N665" s="150" t="str" cm="1">
        <f t="array" ref="N665">IFERROR(INDEX(Forecast_Capex_Input!K$12:K$286,$Z665),NA)</f>
        <v>N/A</v>
      </c>
      <c r="O665" s="150" t="str" cm="1">
        <f t="array" ref="O665">IFERROR(INDEX(Forecast_Capex_Input!L$12:L$286,$Z665),NA)</f>
        <v>N/A</v>
      </c>
      <c r="P665" s="150" t="str" cm="1">
        <f t="array" ref="P665">IFERROR(INDEX(Forecast_Capex_Input!M$12:M$286,$Z665),NA)</f>
        <v>N/A</v>
      </c>
      <c r="Q665" s="24" t="str" cm="1">
        <f t="array" ref="Q665">IFERROR(INDEX(Forecast_Capex_Input!N$12:N$286,$Z665),NA)</f>
        <v>N/A</v>
      </c>
      <c r="R665" s="190" cm="1">
        <f t="array" ref="R665">IFERROR(INDEX(Forecast_Capex_Input!O$12:O$286,$Z665),0)</f>
        <v>0</v>
      </c>
      <c r="S665" s="24" cm="1">
        <f t="array" ref="S665">IFERROR(INDEX(Forecast_Capex_Input!P$12:P$286,$Z665),0)</f>
        <v>0</v>
      </c>
      <c r="T665" s="150" t="str" cm="1">
        <f t="array" aca="1" ref="T665" ca="1">IFERROR(INDEX(General!$K$91:$K$110,$AC665),NA)</f>
        <v>N/A</v>
      </c>
      <c r="U665" s="43" cm="1">
        <f t="array" aca="1" ref="U665" ca="1">IFERROR(
IF($F665=General!$E$25,INDEX(Forecast_Capex_Input!S$12:S$286,$Z665),
INDEX(Forecast_Capex_Input!T$12:T$286,$Z665)),0)</f>
        <v>0</v>
      </c>
      <c r="V665" s="82" t="b">
        <f>IFERROR(INDEX(Overheads!$T$19:$T$26,MATCH($I665,Overheads!$E$19:$E$26,0)),FALSE)</f>
        <v>0</v>
      </c>
      <c r="W665" s="209" cm="1">
        <f t="array" ref="W665">IFERROR(
INDEX(Forecast_Capex_Input!CN$12:CN$286,$Z665),0)</f>
        <v>0</v>
      </c>
      <c r="X665" s="209">
        <f>IFERROR(
MATCH($W665,General!$L$39:$S$39,0),1)</f>
        <v>1</v>
      </c>
      <c r="Z665" s="28" t="str">
        <f>IFERROR(
IF(MATCH($C665,Forecast_Capex_Input!$CI$12:$CI$286,1)+1&gt;MAX(Forecast_Capex_Input!$C$12:$C$286),NA,
MATCH($C665,Forecast_Capex_Input!$CI$12:$CI$286,1)+1),1)</f>
        <v>N/A</v>
      </c>
      <c r="AA665" s="28" t="str" cm="1">
        <f t="array" aca="1" ref="AA665" ca="1">IFERROR(
IF(Z664&lt;&gt;Z665,1,
IF(COUNTIF(OFFSET(AA664,0,0,-INDEX(Forecast_Capex_Input!$CG$12:$CG$286,$Z665)),AA664)=INDEX(Forecast_Capex_Input!$CG$12:$CG$286,$Z665),AA664+1,AA664)),NA)</f>
        <v>N/A</v>
      </c>
      <c r="AB665" s="28" t="str" cm="1">
        <f t="array" ref="AB665">IFERROR($C665-IF($Z665=1,1,INDEX(Forecast_Capex_Input!$CI$12:$CI$286,$Z665-1))+1,NA)</f>
        <v>N/A</v>
      </c>
      <c r="AC665" s="28" t="str" cm="1">
        <f t="array" aca="1" ref="AC665" ca="1">IFERROR(IF(AA665=1,
INDEX(Forecast_Capex_Input!$AI$10:$BB$10,SMALL(IF(INDEX(Forecast_Capex_Input!$AI$12:$BB$286,$Z665,0)&gt;0,COLUMN(Forecast_Capex_Input!$AI$10:$BB$10)-COLUMN(Forecast_Capex_Input!$AI$12)+1),ROWS(OFFSET(AC664,0,0,-$AB665)))),
OFFSET(AC664,-INDEX(Forecast_Capex_Input!$CG$12:$CG$286,$Z665)+1,0)),NA)</f>
        <v>N/A</v>
      </c>
      <c r="AD665" s="28" t="str">
        <f t="shared" ca="1" si="62"/>
        <v>N/A</v>
      </c>
      <c r="AE665" s="82" t="b">
        <f t="shared" si="66"/>
        <v>0</v>
      </c>
      <c r="AF665" s="78" t="b">
        <v>0</v>
      </c>
      <c r="AG665" s="82" t="b">
        <f t="shared" si="63"/>
        <v>1</v>
      </c>
      <c r="AI665" s="55">
        <v>0</v>
      </c>
      <c r="AJ665" s="55">
        <v>0</v>
      </c>
      <c r="AK665" s="55">
        <v>0</v>
      </c>
      <c r="AL665" s="55">
        <v>0</v>
      </c>
      <c r="AM665" s="55">
        <v>0</v>
      </c>
      <c r="AN665" s="135">
        <v>0</v>
      </c>
      <c r="AP665" s="55">
        <v>0</v>
      </c>
      <c r="AQ665" s="55">
        <v>0</v>
      </c>
      <c r="AR665" s="55">
        <v>0</v>
      </c>
      <c r="AS665" s="55">
        <v>0</v>
      </c>
      <c r="AT665" s="55">
        <v>0</v>
      </c>
      <c r="AU665" s="135">
        <v>0</v>
      </c>
      <c r="AW665" s="55">
        <v>0</v>
      </c>
      <c r="AX665" s="55">
        <v>0</v>
      </c>
      <c r="AY665" s="55">
        <v>0</v>
      </c>
      <c r="AZ665" s="55">
        <v>0</v>
      </c>
      <c r="BA665" s="55">
        <v>0</v>
      </c>
      <c r="BB665" s="135">
        <v>0</v>
      </c>
      <c r="BD665" s="55">
        <v>0</v>
      </c>
      <c r="BE665" s="55">
        <v>0</v>
      </c>
      <c r="BF665" s="55">
        <v>0</v>
      </c>
      <c r="BG665" s="55">
        <v>0</v>
      </c>
      <c r="BH665" s="55">
        <v>0</v>
      </c>
      <c r="BI665" s="135">
        <v>0</v>
      </c>
      <c r="BK665" s="55">
        <v>0</v>
      </c>
      <c r="BL665" s="55">
        <v>0</v>
      </c>
      <c r="BM665" s="55">
        <v>0</v>
      </c>
      <c r="BN665" s="55">
        <v>0</v>
      </c>
      <c r="BO665" s="55">
        <v>0</v>
      </c>
      <c r="BP665" s="135">
        <v>0</v>
      </c>
      <c r="BR665" s="147">
        <v>0</v>
      </c>
      <c r="BS665" s="147">
        <v>0</v>
      </c>
      <c r="BT665" s="147">
        <v>0</v>
      </c>
      <c r="BU665" s="147">
        <v>0</v>
      </c>
      <c r="BV665" s="147">
        <v>0</v>
      </c>
      <c r="BX665" s="55">
        <v>0</v>
      </c>
      <c r="BY665" s="55">
        <v>0</v>
      </c>
      <c r="BZ665" s="55">
        <v>0</v>
      </c>
      <c r="CA665" s="55">
        <v>0</v>
      </c>
      <c r="CB665" s="55">
        <v>0</v>
      </c>
      <c r="CC665" s="135">
        <v>0</v>
      </c>
      <c r="CE665" s="55">
        <v>0</v>
      </c>
      <c r="CF665" s="55">
        <v>0</v>
      </c>
      <c r="CG665" s="55">
        <v>0</v>
      </c>
      <c r="CH665" s="55">
        <v>0</v>
      </c>
      <c r="CI665" s="55">
        <v>0</v>
      </c>
      <c r="CJ665" s="135">
        <v>0</v>
      </c>
      <c r="CL665" s="55">
        <v>0</v>
      </c>
      <c r="CM665" s="55">
        <v>0</v>
      </c>
      <c r="CN665" s="55">
        <v>0</v>
      </c>
      <c r="CO665" s="55">
        <v>0</v>
      </c>
      <c r="CP665" s="55">
        <v>0</v>
      </c>
      <c r="CQ665" s="135">
        <v>0</v>
      </c>
      <c r="CS665" s="67">
        <v>0</v>
      </c>
      <c r="CT665" s="67">
        <v>0</v>
      </c>
      <c r="CU665" s="67">
        <v>0</v>
      </c>
      <c r="CV665" s="67">
        <v>0</v>
      </c>
      <c r="CW665" s="67">
        <v>0</v>
      </c>
      <c r="CX665" s="135">
        <v>0</v>
      </c>
      <c r="CZ665" s="55">
        <v>0</v>
      </c>
      <c r="DA665" s="55">
        <v>0</v>
      </c>
      <c r="DB665" s="55">
        <v>0</v>
      </c>
      <c r="DC665" s="55">
        <v>0</v>
      </c>
      <c r="DD665" s="55">
        <v>0</v>
      </c>
      <c r="DE665" s="135">
        <v>0</v>
      </c>
      <c r="DG665" s="43" t="b" cm="1">
        <f t="array" aca="1" ref="DG665" ca="1">OR($G665=Forecast_Capex_Input!$BF$8:$BF$10)</f>
        <v>0</v>
      </c>
      <c r="DH665" s="43" cm="1">
        <f t="array" aca="1" ref="DH665" ca="1">IFERROR(INDEX(Forecast_Capex_Input!BG$12:BG$286,$Z665)
*(INDEX(Forecast_Capex_Input!$H$12:$H$286,$Z665)=Repex),0)
*$DG665</f>
        <v>0</v>
      </c>
      <c r="DI665" s="43" cm="1">
        <f t="array" aca="1" ref="DI665" ca="1">IFERROR(INDEX(Forecast_Capex_Input!BH$12:BH$286,$Z665)
*(INDEX(Forecast_Capex_Input!$H$12:$H$286,$Z665)=Repex),0)
*$DG665</f>
        <v>0</v>
      </c>
      <c r="DJ665" s="43" cm="1">
        <f t="array" aca="1" ref="DJ665" ca="1">IFERROR(INDEX(Forecast_Capex_Input!BI$12:BI$286,$Z665)
*(INDEX(Forecast_Capex_Input!$H$12:$H$286,$Z665)=Repex),0)
*$DG665</f>
        <v>0</v>
      </c>
      <c r="DK665" s="43" cm="1">
        <f t="array" aca="1" ref="DK665" ca="1">IFERROR(INDEX(Forecast_Capex_Input!BJ$12:BJ$286,$Z665)
*(INDEX(Forecast_Capex_Input!$H$12:$H$286,$Z665)=Repex),0)
*$DG665</f>
        <v>0</v>
      </c>
      <c r="DL665" s="43" cm="1">
        <f t="array" aca="1" ref="DL665" ca="1">IFERROR(INDEX(Forecast_Capex_Input!BK$12:BK$286,$Z665)
*(INDEX(Forecast_Capex_Input!$H$12:$H$286,$Z665)=Repex),0)
*$DG665</f>
        <v>0</v>
      </c>
      <c r="DM665" s="43" cm="1">
        <f t="array" aca="1" ref="DM665" ca="1">IFERROR(INDEX(Forecast_Capex_Input!BL$12:BL$286,$Z665)
*(INDEX(Forecast_Capex_Input!$H$12:$H$286,$Z665)=Repex),0)
*$DG665</f>
        <v>0</v>
      </c>
      <c r="DO665" s="43" t="b" cm="1">
        <f t="array" aca="1" ref="DO665" ca="1">OR($G665=Forecast_Capex_Input!$BN$8:$BN$9)</f>
        <v>0</v>
      </c>
      <c r="DP665" s="43" cm="1">
        <f t="array" aca="1" ref="DP665" ca="1">IFERROR(INDEX(Forecast_Capex_Input!BO$12:BO$286,$Z665)
*(INDEX(Forecast_Capex_Input!$H$12:$H$286,$Z665)=Repex),0)
*$DO665</f>
        <v>0</v>
      </c>
      <c r="DQ665" s="43" cm="1">
        <f t="array" aca="1" ref="DQ665" ca="1">IFERROR(INDEX(Forecast_Capex_Input!BP$12:BP$286,$Z665)
*(INDEX(Forecast_Capex_Input!$H$12:$H$286,$Z665)=Repex),0)
*$DO665</f>
        <v>0</v>
      </c>
      <c r="DR665" s="43" cm="1">
        <f t="array" aca="1" ref="DR665" ca="1">IFERROR(INDEX(Forecast_Capex_Input!BQ$12:BQ$286,$Z665)
*(INDEX(Forecast_Capex_Input!$H$12:$H$286,$Z665)=Repex),0)
*$DO665</f>
        <v>0</v>
      </c>
      <c r="DS665" s="43" cm="1">
        <f t="array" aca="1" ref="DS665" ca="1">IFERROR(INDEX(Forecast_Capex_Input!BR$12:BR$286,$Z665)
*(INDEX(Forecast_Capex_Input!$H$12:$H$286,$Z665)=Repex),0)
*$DO665</f>
        <v>0</v>
      </c>
      <c r="DT665" s="43" cm="1">
        <f t="array" aca="1" ref="DT665" ca="1">IFERROR(INDEX(Forecast_Capex_Input!BS$12:BS$286,$Z665)
*(INDEX(Forecast_Capex_Input!$H$12:$H$286,$Z665)=Repex),0)
*$DO665</f>
        <v>0</v>
      </c>
      <c r="DV665" s="43" t="b" cm="1">
        <f t="array" aca="1" ref="DV665" ca="1">OR($G665=Forecast_Capex_Input!$BU$8:$BU$10)</f>
        <v>0</v>
      </c>
      <c r="DW665" s="43" cm="1">
        <f t="array" aca="1" ref="DW665" ca="1">IFERROR(INDEX(Forecast_Capex_Input!BV$12:BV$286,$Z665)
*(INDEX(Forecast_Capex_Input!$H$12:$H$286,$Z665)=Repex),0)
*$DV665</f>
        <v>0</v>
      </c>
      <c r="DX665" s="43" cm="1">
        <f t="array" aca="1" ref="DX665" ca="1">IFERROR(INDEX(Forecast_Capex_Input!BW$12:BW$286,$Z665)
*(INDEX(Forecast_Capex_Input!$H$12:$H$286,$Z665)=Repex),0)
*$DV665</f>
        <v>0</v>
      </c>
      <c r="DY665" s="43" cm="1">
        <f t="array" aca="1" ref="DY665" ca="1">IFERROR(INDEX(Forecast_Capex_Input!BX$12:BX$286,$Z665)
*(INDEX(Forecast_Capex_Input!$H$12:$H$286,$Z665)=Repex),0)
*$DV665</f>
        <v>0</v>
      </c>
      <c r="DZ665" s="43" cm="1">
        <f t="array" aca="1" ref="DZ665" ca="1">IFERROR(INDEX(Forecast_Capex_Input!BY$12:BY$286,$Z665)
*(INDEX(Forecast_Capex_Input!$H$12:$H$286,$Z665)=Repex),0)
*$DV665</f>
        <v>0</v>
      </c>
      <c r="EA665" s="43" cm="1">
        <f t="array" aca="1" ref="EA665" ca="1">IFERROR(INDEX(Forecast_Capex_Input!BZ$12:BZ$286,$Z665)
*(INDEX(Forecast_Capex_Input!$H$12:$H$286,$Z665)=Repex),0)
*$DV665</f>
        <v>0</v>
      </c>
      <c r="EB665" s="43" cm="1">
        <f t="array" aca="1" ref="EB665" ca="1">IFERROR(INDEX(Forecast_Capex_Input!CA$12:CA$286,$Z665)
*(INDEX(Forecast_Capex_Input!$H$12:$H$286,$Z665)=Repex),0)
*$DV665</f>
        <v>0</v>
      </c>
      <c r="EC665" s="43" cm="1">
        <f t="array" aca="1" ref="EC665" ca="1">IFERROR(INDEX(Forecast_Capex_Input!CB$12:CB$286,$Z665)
*(INDEX(Forecast_Capex_Input!$H$12:$H$286,$Z665)=Repex),0)
*$DV665</f>
        <v>0</v>
      </c>
      <c r="ED665" s="43" cm="1">
        <f t="array" aca="1" ref="ED665" ca="1">IFERROR(INDEX(Forecast_Capex_Input!CC$12:CC$286,$Z665)
*(INDEX(Forecast_Capex_Input!$H$12:$H$286,$Z665)=Repex),0)
*$DV665</f>
        <v>0</v>
      </c>
      <c r="EF665" s="86" t="str">
        <f t="shared" si="64"/>
        <v>N/A</v>
      </c>
      <c r="EG665" s="28" t="str">
        <f>IFERROR(RANK(EF665,EF$11:EF$1010,0)+COUNTIF(EF$11:EF665,EF665)-1,NA)</f>
        <v>N/A</v>
      </c>
    </row>
    <row r="666" spans="3:137" x14ac:dyDescent="0.2">
      <c r="C666" s="28">
        <f t="shared" si="65"/>
        <v>656</v>
      </c>
      <c r="D666" s="9" t="str" cm="1">
        <f t="array" ref="D666">IFERROR(INDEX(Forecast_Capex_Input!$D$12:$D$286,$Z666),NA)</f>
        <v>N/A</v>
      </c>
      <c r="E666" s="24" t="str" cm="1">
        <f t="array" ref="E666">IF($Z666=NA,NA,INDEX(Forecast_Capex_Input!$E$12:$E$286,$Z666))</f>
        <v>N/A</v>
      </c>
      <c r="F666" s="9" t="str" cm="1">
        <f t="array" aca="1" ref="F666" ca="1">IFERROR(INDEX(General!$E$25:$E$26,$AA666),NA)</f>
        <v>N/A</v>
      </c>
      <c r="G666" s="9" t="str" cm="1">
        <f t="array" aca="1" ref="G666" ca="1">IFERROR(INDEX(Forecast_Capex_Input!$AI$11:$BB$11,$AC666),NA)</f>
        <v>N/A</v>
      </c>
      <c r="H666" s="50" t="str" cm="1">
        <f t="array" aca="1" ref="H666" ca="1">IFERROR(INDEX(Forecast_Capex_Input!$AI$12:$BB$286,$Z666,$AC666),NA)</f>
        <v>N/A</v>
      </c>
      <c r="I666" s="150" t="str" cm="1">
        <f t="array" ref="I666">IFERROR(INDEX(Forecast_Capex_Input!$F$12:$F$286,$Z666),NA)</f>
        <v>N/A</v>
      </c>
      <c r="J666" s="150" t="str" cm="1">
        <f t="array" ref="J666">IFERROR(INDEX(Forecast_Capex_Input!G$12:G$286,$Z666),NA)</f>
        <v>N/A</v>
      </c>
      <c r="K666" s="150" t="str" cm="1">
        <f t="array" ref="K666">IFERROR(INDEX(Forecast_Capex_Input!H$12:H$286,$Z666),NA)</f>
        <v>N/A</v>
      </c>
      <c r="L666" s="150" t="str" cm="1">
        <f t="array" ref="L666">IFERROR(INDEX(Forecast_Capex_Input!I$12:I$286,$Z666),NA)</f>
        <v>N/A</v>
      </c>
      <c r="M666" s="150" t="str" cm="1">
        <f t="array" ref="M666">IFERROR(INDEX(Forecast_Capex_Input!J$12:J$286,$Z666),NA)</f>
        <v>N/A</v>
      </c>
      <c r="N666" s="150" t="str" cm="1">
        <f t="array" ref="N666">IFERROR(INDEX(Forecast_Capex_Input!K$12:K$286,$Z666),NA)</f>
        <v>N/A</v>
      </c>
      <c r="O666" s="150" t="str" cm="1">
        <f t="array" ref="O666">IFERROR(INDEX(Forecast_Capex_Input!L$12:L$286,$Z666),NA)</f>
        <v>N/A</v>
      </c>
      <c r="P666" s="150" t="str" cm="1">
        <f t="array" ref="P666">IFERROR(INDEX(Forecast_Capex_Input!M$12:M$286,$Z666),NA)</f>
        <v>N/A</v>
      </c>
      <c r="Q666" s="24" t="str" cm="1">
        <f t="array" ref="Q666">IFERROR(INDEX(Forecast_Capex_Input!N$12:N$286,$Z666),NA)</f>
        <v>N/A</v>
      </c>
      <c r="R666" s="190" cm="1">
        <f t="array" ref="R666">IFERROR(INDEX(Forecast_Capex_Input!O$12:O$286,$Z666),0)</f>
        <v>0</v>
      </c>
      <c r="S666" s="24" cm="1">
        <f t="array" ref="S666">IFERROR(INDEX(Forecast_Capex_Input!P$12:P$286,$Z666),0)</f>
        <v>0</v>
      </c>
      <c r="T666" s="150" t="str" cm="1">
        <f t="array" aca="1" ref="T666" ca="1">IFERROR(INDEX(General!$K$91:$K$110,$AC666),NA)</f>
        <v>N/A</v>
      </c>
      <c r="U666" s="43" cm="1">
        <f t="array" aca="1" ref="U666" ca="1">IFERROR(
IF($F666=General!$E$25,INDEX(Forecast_Capex_Input!S$12:S$286,$Z666),
INDEX(Forecast_Capex_Input!T$12:T$286,$Z666)),0)</f>
        <v>0</v>
      </c>
      <c r="V666" s="82" t="b">
        <f>IFERROR(INDEX(Overheads!$T$19:$T$26,MATCH($I666,Overheads!$E$19:$E$26,0)),FALSE)</f>
        <v>0</v>
      </c>
      <c r="W666" s="209" cm="1">
        <f t="array" ref="W666">IFERROR(
INDEX(Forecast_Capex_Input!CN$12:CN$286,$Z666),0)</f>
        <v>0</v>
      </c>
      <c r="X666" s="209">
        <f>IFERROR(
MATCH($W666,General!$L$39:$S$39,0),1)</f>
        <v>1</v>
      </c>
      <c r="Z666" s="28" t="str">
        <f>IFERROR(
IF(MATCH($C666,Forecast_Capex_Input!$CI$12:$CI$286,1)+1&gt;MAX(Forecast_Capex_Input!$C$12:$C$286),NA,
MATCH($C666,Forecast_Capex_Input!$CI$12:$CI$286,1)+1),1)</f>
        <v>N/A</v>
      </c>
      <c r="AA666" s="28" t="str" cm="1">
        <f t="array" aca="1" ref="AA666" ca="1">IFERROR(
IF(Z665&lt;&gt;Z666,1,
IF(COUNTIF(OFFSET(AA665,0,0,-INDEX(Forecast_Capex_Input!$CG$12:$CG$286,$Z666)),AA665)=INDEX(Forecast_Capex_Input!$CG$12:$CG$286,$Z666),AA665+1,AA665)),NA)</f>
        <v>N/A</v>
      </c>
      <c r="AB666" s="28" t="str" cm="1">
        <f t="array" ref="AB666">IFERROR($C666-IF($Z666=1,1,INDEX(Forecast_Capex_Input!$CI$12:$CI$286,$Z666-1))+1,NA)</f>
        <v>N/A</v>
      </c>
      <c r="AC666" s="28" t="str" cm="1">
        <f t="array" aca="1" ref="AC666" ca="1">IFERROR(IF(AA666=1,
INDEX(Forecast_Capex_Input!$AI$10:$BB$10,SMALL(IF(INDEX(Forecast_Capex_Input!$AI$12:$BB$286,$Z666,0)&gt;0,COLUMN(Forecast_Capex_Input!$AI$10:$BB$10)-COLUMN(Forecast_Capex_Input!$AI$12)+1),ROWS(OFFSET(AC665,0,0,-$AB666)))),
OFFSET(AC665,-INDEX(Forecast_Capex_Input!$CG$12:$CG$286,$Z666)+1,0)),NA)</f>
        <v>N/A</v>
      </c>
      <c r="AD666" s="28" t="str">
        <f t="shared" ca="1" si="62"/>
        <v>N/A</v>
      </c>
      <c r="AE666" s="82" t="b">
        <f t="shared" si="66"/>
        <v>0</v>
      </c>
      <c r="AF666" s="78" t="b">
        <v>0</v>
      </c>
      <c r="AG666" s="82" t="b">
        <f t="shared" si="63"/>
        <v>1</v>
      </c>
      <c r="AI666" s="55">
        <v>0</v>
      </c>
      <c r="AJ666" s="55">
        <v>0</v>
      </c>
      <c r="AK666" s="55">
        <v>0</v>
      </c>
      <c r="AL666" s="55">
        <v>0</v>
      </c>
      <c r="AM666" s="55">
        <v>0</v>
      </c>
      <c r="AN666" s="135">
        <v>0</v>
      </c>
      <c r="AP666" s="55">
        <v>0</v>
      </c>
      <c r="AQ666" s="55">
        <v>0</v>
      </c>
      <c r="AR666" s="55">
        <v>0</v>
      </c>
      <c r="AS666" s="55">
        <v>0</v>
      </c>
      <c r="AT666" s="55">
        <v>0</v>
      </c>
      <c r="AU666" s="135">
        <v>0</v>
      </c>
      <c r="AW666" s="55">
        <v>0</v>
      </c>
      <c r="AX666" s="55">
        <v>0</v>
      </c>
      <c r="AY666" s="55">
        <v>0</v>
      </c>
      <c r="AZ666" s="55">
        <v>0</v>
      </c>
      <c r="BA666" s="55">
        <v>0</v>
      </c>
      <c r="BB666" s="135">
        <v>0</v>
      </c>
      <c r="BD666" s="55">
        <v>0</v>
      </c>
      <c r="BE666" s="55">
        <v>0</v>
      </c>
      <c r="BF666" s="55">
        <v>0</v>
      </c>
      <c r="BG666" s="55">
        <v>0</v>
      </c>
      <c r="BH666" s="55">
        <v>0</v>
      </c>
      <c r="BI666" s="135">
        <v>0</v>
      </c>
      <c r="BK666" s="55">
        <v>0</v>
      </c>
      <c r="BL666" s="55">
        <v>0</v>
      </c>
      <c r="BM666" s="55">
        <v>0</v>
      </c>
      <c r="BN666" s="55">
        <v>0</v>
      </c>
      <c r="BO666" s="55">
        <v>0</v>
      </c>
      <c r="BP666" s="135">
        <v>0</v>
      </c>
      <c r="BR666" s="147">
        <v>0</v>
      </c>
      <c r="BS666" s="147">
        <v>0</v>
      </c>
      <c r="BT666" s="147">
        <v>0</v>
      </c>
      <c r="BU666" s="147">
        <v>0</v>
      </c>
      <c r="BV666" s="147">
        <v>0</v>
      </c>
      <c r="BX666" s="55">
        <v>0</v>
      </c>
      <c r="BY666" s="55">
        <v>0</v>
      </c>
      <c r="BZ666" s="55">
        <v>0</v>
      </c>
      <c r="CA666" s="55">
        <v>0</v>
      </c>
      <c r="CB666" s="55">
        <v>0</v>
      </c>
      <c r="CC666" s="135">
        <v>0</v>
      </c>
      <c r="CE666" s="55">
        <v>0</v>
      </c>
      <c r="CF666" s="55">
        <v>0</v>
      </c>
      <c r="CG666" s="55">
        <v>0</v>
      </c>
      <c r="CH666" s="55">
        <v>0</v>
      </c>
      <c r="CI666" s="55">
        <v>0</v>
      </c>
      <c r="CJ666" s="135">
        <v>0</v>
      </c>
      <c r="CL666" s="55">
        <v>0</v>
      </c>
      <c r="CM666" s="55">
        <v>0</v>
      </c>
      <c r="CN666" s="55">
        <v>0</v>
      </c>
      <c r="CO666" s="55">
        <v>0</v>
      </c>
      <c r="CP666" s="55">
        <v>0</v>
      </c>
      <c r="CQ666" s="135">
        <v>0</v>
      </c>
      <c r="CS666" s="67">
        <v>0</v>
      </c>
      <c r="CT666" s="67">
        <v>0</v>
      </c>
      <c r="CU666" s="67">
        <v>0</v>
      </c>
      <c r="CV666" s="67">
        <v>0</v>
      </c>
      <c r="CW666" s="67">
        <v>0</v>
      </c>
      <c r="CX666" s="135">
        <v>0</v>
      </c>
      <c r="CZ666" s="55">
        <v>0</v>
      </c>
      <c r="DA666" s="55">
        <v>0</v>
      </c>
      <c r="DB666" s="55">
        <v>0</v>
      </c>
      <c r="DC666" s="55">
        <v>0</v>
      </c>
      <c r="DD666" s="55">
        <v>0</v>
      </c>
      <c r="DE666" s="135">
        <v>0</v>
      </c>
      <c r="DG666" s="43" t="b" cm="1">
        <f t="array" aca="1" ref="DG666" ca="1">OR($G666=Forecast_Capex_Input!$BF$8:$BF$10)</f>
        <v>0</v>
      </c>
      <c r="DH666" s="43" cm="1">
        <f t="array" aca="1" ref="DH666" ca="1">IFERROR(INDEX(Forecast_Capex_Input!BG$12:BG$286,$Z666)
*(INDEX(Forecast_Capex_Input!$H$12:$H$286,$Z666)=Repex),0)
*$DG666</f>
        <v>0</v>
      </c>
      <c r="DI666" s="43" cm="1">
        <f t="array" aca="1" ref="DI666" ca="1">IFERROR(INDEX(Forecast_Capex_Input!BH$12:BH$286,$Z666)
*(INDEX(Forecast_Capex_Input!$H$12:$H$286,$Z666)=Repex),0)
*$DG666</f>
        <v>0</v>
      </c>
      <c r="DJ666" s="43" cm="1">
        <f t="array" aca="1" ref="DJ666" ca="1">IFERROR(INDEX(Forecast_Capex_Input!BI$12:BI$286,$Z666)
*(INDEX(Forecast_Capex_Input!$H$12:$H$286,$Z666)=Repex),0)
*$DG666</f>
        <v>0</v>
      </c>
      <c r="DK666" s="43" cm="1">
        <f t="array" aca="1" ref="DK666" ca="1">IFERROR(INDEX(Forecast_Capex_Input!BJ$12:BJ$286,$Z666)
*(INDEX(Forecast_Capex_Input!$H$12:$H$286,$Z666)=Repex),0)
*$DG666</f>
        <v>0</v>
      </c>
      <c r="DL666" s="43" cm="1">
        <f t="array" aca="1" ref="DL666" ca="1">IFERROR(INDEX(Forecast_Capex_Input!BK$12:BK$286,$Z666)
*(INDEX(Forecast_Capex_Input!$H$12:$H$286,$Z666)=Repex),0)
*$DG666</f>
        <v>0</v>
      </c>
      <c r="DM666" s="43" cm="1">
        <f t="array" aca="1" ref="DM666" ca="1">IFERROR(INDEX(Forecast_Capex_Input!BL$12:BL$286,$Z666)
*(INDEX(Forecast_Capex_Input!$H$12:$H$286,$Z666)=Repex),0)
*$DG666</f>
        <v>0</v>
      </c>
      <c r="DO666" s="43" t="b" cm="1">
        <f t="array" aca="1" ref="DO666" ca="1">OR($G666=Forecast_Capex_Input!$BN$8:$BN$9)</f>
        <v>0</v>
      </c>
      <c r="DP666" s="43" cm="1">
        <f t="array" aca="1" ref="DP666" ca="1">IFERROR(INDEX(Forecast_Capex_Input!BO$12:BO$286,$Z666)
*(INDEX(Forecast_Capex_Input!$H$12:$H$286,$Z666)=Repex),0)
*$DO666</f>
        <v>0</v>
      </c>
      <c r="DQ666" s="43" cm="1">
        <f t="array" aca="1" ref="DQ666" ca="1">IFERROR(INDEX(Forecast_Capex_Input!BP$12:BP$286,$Z666)
*(INDEX(Forecast_Capex_Input!$H$12:$H$286,$Z666)=Repex),0)
*$DO666</f>
        <v>0</v>
      </c>
      <c r="DR666" s="43" cm="1">
        <f t="array" aca="1" ref="DR666" ca="1">IFERROR(INDEX(Forecast_Capex_Input!BQ$12:BQ$286,$Z666)
*(INDEX(Forecast_Capex_Input!$H$12:$H$286,$Z666)=Repex),0)
*$DO666</f>
        <v>0</v>
      </c>
      <c r="DS666" s="43" cm="1">
        <f t="array" aca="1" ref="DS666" ca="1">IFERROR(INDEX(Forecast_Capex_Input!BR$12:BR$286,$Z666)
*(INDEX(Forecast_Capex_Input!$H$12:$H$286,$Z666)=Repex),0)
*$DO666</f>
        <v>0</v>
      </c>
      <c r="DT666" s="43" cm="1">
        <f t="array" aca="1" ref="DT666" ca="1">IFERROR(INDEX(Forecast_Capex_Input!BS$12:BS$286,$Z666)
*(INDEX(Forecast_Capex_Input!$H$12:$H$286,$Z666)=Repex),0)
*$DO666</f>
        <v>0</v>
      </c>
      <c r="DV666" s="43" t="b" cm="1">
        <f t="array" aca="1" ref="DV666" ca="1">OR($G666=Forecast_Capex_Input!$BU$8:$BU$10)</f>
        <v>0</v>
      </c>
      <c r="DW666" s="43" cm="1">
        <f t="array" aca="1" ref="DW666" ca="1">IFERROR(INDEX(Forecast_Capex_Input!BV$12:BV$286,$Z666)
*(INDEX(Forecast_Capex_Input!$H$12:$H$286,$Z666)=Repex),0)
*$DV666</f>
        <v>0</v>
      </c>
      <c r="DX666" s="43" cm="1">
        <f t="array" aca="1" ref="DX666" ca="1">IFERROR(INDEX(Forecast_Capex_Input!BW$12:BW$286,$Z666)
*(INDEX(Forecast_Capex_Input!$H$12:$H$286,$Z666)=Repex),0)
*$DV666</f>
        <v>0</v>
      </c>
      <c r="DY666" s="43" cm="1">
        <f t="array" aca="1" ref="DY666" ca="1">IFERROR(INDEX(Forecast_Capex_Input!BX$12:BX$286,$Z666)
*(INDEX(Forecast_Capex_Input!$H$12:$H$286,$Z666)=Repex),0)
*$DV666</f>
        <v>0</v>
      </c>
      <c r="DZ666" s="43" cm="1">
        <f t="array" aca="1" ref="DZ666" ca="1">IFERROR(INDEX(Forecast_Capex_Input!BY$12:BY$286,$Z666)
*(INDEX(Forecast_Capex_Input!$H$12:$H$286,$Z666)=Repex),0)
*$DV666</f>
        <v>0</v>
      </c>
      <c r="EA666" s="43" cm="1">
        <f t="array" aca="1" ref="EA666" ca="1">IFERROR(INDEX(Forecast_Capex_Input!BZ$12:BZ$286,$Z666)
*(INDEX(Forecast_Capex_Input!$H$12:$H$286,$Z666)=Repex),0)
*$DV666</f>
        <v>0</v>
      </c>
      <c r="EB666" s="43" cm="1">
        <f t="array" aca="1" ref="EB666" ca="1">IFERROR(INDEX(Forecast_Capex_Input!CA$12:CA$286,$Z666)
*(INDEX(Forecast_Capex_Input!$H$12:$H$286,$Z666)=Repex),0)
*$DV666</f>
        <v>0</v>
      </c>
      <c r="EC666" s="43" cm="1">
        <f t="array" aca="1" ref="EC666" ca="1">IFERROR(INDEX(Forecast_Capex_Input!CB$12:CB$286,$Z666)
*(INDEX(Forecast_Capex_Input!$H$12:$H$286,$Z666)=Repex),0)
*$DV666</f>
        <v>0</v>
      </c>
      <c r="ED666" s="43" cm="1">
        <f t="array" aca="1" ref="ED666" ca="1">IFERROR(INDEX(Forecast_Capex_Input!CC$12:CC$286,$Z666)
*(INDEX(Forecast_Capex_Input!$H$12:$H$286,$Z666)=Repex),0)
*$DV666</f>
        <v>0</v>
      </c>
      <c r="EF666" s="86" t="str">
        <f t="shared" si="64"/>
        <v>N/A</v>
      </c>
      <c r="EG666" s="28" t="str">
        <f>IFERROR(RANK(EF666,EF$11:EF$1010,0)+COUNTIF(EF$11:EF666,EF666)-1,NA)</f>
        <v>N/A</v>
      </c>
    </row>
    <row r="667" spans="3:137" x14ac:dyDescent="0.2">
      <c r="C667" s="28">
        <f t="shared" si="65"/>
        <v>657</v>
      </c>
      <c r="D667" s="9" t="str" cm="1">
        <f t="array" ref="D667">IFERROR(INDEX(Forecast_Capex_Input!$D$12:$D$286,$Z667),NA)</f>
        <v>N/A</v>
      </c>
      <c r="E667" s="24" t="str" cm="1">
        <f t="array" ref="E667">IF($Z667=NA,NA,INDEX(Forecast_Capex_Input!$E$12:$E$286,$Z667))</f>
        <v>N/A</v>
      </c>
      <c r="F667" s="9" t="str" cm="1">
        <f t="array" aca="1" ref="F667" ca="1">IFERROR(INDEX(General!$E$25:$E$26,$AA667),NA)</f>
        <v>N/A</v>
      </c>
      <c r="G667" s="9" t="str" cm="1">
        <f t="array" aca="1" ref="G667" ca="1">IFERROR(INDEX(Forecast_Capex_Input!$AI$11:$BB$11,$AC667),NA)</f>
        <v>N/A</v>
      </c>
      <c r="H667" s="50" t="str" cm="1">
        <f t="array" aca="1" ref="H667" ca="1">IFERROR(INDEX(Forecast_Capex_Input!$AI$12:$BB$286,$Z667,$AC667),NA)</f>
        <v>N/A</v>
      </c>
      <c r="I667" s="150" t="str" cm="1">
        <f t="array" ref="I667">IFERROR(INDEX(Forecast_Capex_Input!$F$12:$F$286,$Z667),NA)</f>
        <v>N/A</v>
      </c>
      <c r="J667" s="150" t="str" cm="1">
        <f t="array" ref="J667">IFERROR(INDEX(Forecast_Capex_Input!G$12:G$286,$Z667),NA)</f>
        <v>N/A</v>
      </c>
      <c r="K667" s="150" t="str" cm="1">
        <f t="array" ref="K667">IFERROR(INDEX(Forecast_Capex_Input!H$12:H$286,$Z667),NA)</f>
        <v>N/A</v>
      </c>
      <c r="L667" s="150" t="str" cm="1">
        <f t="array" ref="L667">IFERROR(INDEX(Forecast_Capex_Input!I$12:I$286,$Z667),NA)</f>
        <v>N/A</v>
      </c>
      <c r="M667" s="150" t="str" cm="1">
        <f t="array" ref="M667">IFERROR(INDEX(Forecast_Capex_Input!J$12:J$286,$Z667),NA)</f>
        <v>N/A</v>
      </c>
      <c r="N667" s="150" t="str" cm="1">
        <f t="array" ref="N667">IFERROR(INDEX(Forecast_Capex_Input!K$12:K$286,$Z667),NA)</f>
        <v>N/A</v>
      </c>
      <c r="O667" s="150" t="str" cm="1">
        <f t="array" ref="O667">IFERROR(INDEX(Forecast_Capex_Input!L$12:L$286,$Z667),NA)</f>
        <v>N/A</v>
      </c>
      <c r="P667" s="150" t="str" cm="1">
        <f t="array" ref="P667">IFERROR(INDEX(Forecast_Capex_Input!M$12:M$286,$Z667),NA)</f>
        <v>N/A</v>
      </c>
      <c r="Q667" s="24" t="str" cm="1">
        <f t="array" ref="Q667">IFERROR(INDEX(Forecast_Capex_Input!N$12:N$286,$Z667),NA)</f>
        <v>N/A</v>
      </c>
      <c r="R667" s="190" cm="1">
        <f t="array" ref="R667">IFERROR(INDEX(Forecast_Capex_Input!O$12:O$286,$Z667),0)</f>
        <v>0</v>
      </c>
      <c r="S667" s="24" cm="1">
        <f t="array" ref="S667">IFERROR(INDEX(Forecast_Capex_Input!P$12:P$286,$Z667),0)</f>
        <v>0</v>
      </c>
      <c r="T667" s="150" t="str" cm="1">
        <f t="array" aca="1" ref="T667" ca="1">IFERROR(INDEX(General!$K$91:$K$110,$AC667),NA)</f>
        <v>N/A</v>
      </c>
      <c r="U667" s="43" cm="1">
        <f t="array" aca="1" ref="U667" ca="1">IFERROR(
IF($F667=General!$E$25,INDEX(Forecast_Capex_Input!S$12:S$286,$Z667),
INDEX(Forecast_Capex_Input!T$12:T$286,$Z667)),0)</f>
        <v>0</v>
      </c>
      <c r="V667" s="82" t="b">
        <f>IFERROR(INDEX(Overheads!$T$19:$T$26,MATCH($I667,Overheads!$E$19:$E$26,0)),FALSE)</f>
        <v>0</v>
      </c>
      <c r="W667" s="209" cm="1">
        <f t="array" ref="W667">IFERROR(
INDEX(Forecast_Capex_Input!CN$12:CN$286,$Z667),0)</f>
        <v>0</v>
      </c>
      <c r="X667" s="209">
        <f>IFERROR(
MATCH($W667,General!$L$39:$S$39,0),1)</f>
        <v>1</v>
      </c>
      <c r="Z667" s="28" t="str">
        <f>IFERROR(
IF(MATCH($C667,Forecast_Capex_Input!$CI$12:$CI$286,1)+1&gt;MAX(Forecast_Capex_Input!$C$12:$C$286),NA,
MATCH($C667,Forecast_Capex_Input!$CI$12:$CI$286,1)+1),1)</f>
        <v>N/A</v>
      </c>
      <c r="AA667" s="28" t="str" cm="1">
        <f t="array" aca="1" ref="AA667" ca="1">IFERROR(
IF(Z666&lt;&gt;Z667,1,
IF(COUNTIF(OFFSET(AA666,0,0,-INDEX(Forecast_Capex_Input!$CG$12:$CG$286,$Z667)),AA666)=INDEX(Forecast_Capex_Input!$CG$12:$CG$286,$Z667),AA666+1,AA666)),NA)</f>
        <v>N/A</v>
      </c>
      <c r="AB667" s="28" t="str" cm="1">
        <f t="array" ref="AB667">IFERROR($C667-IF($Z667=1,1,INDEX(Forecast_Capex_Input!$CI$12:$CI$286,$Z667-1))+1,NA)</f>
        <v>N/A</v>
      </c>
      <c r="AC667" s="28" t="str" cm="1">
        <f t="array" aca="1" ref="AC667" ca="1">IFERROR(IF(AA667=1,
INDEX(Forecast_Capex_Input!$AI$10:$BB$10,SMALL(IF(INDEX(Forecast_Capex_Input!$AI$12:$BB$286,$Z667,0)&gt;0,COLUMN(Forecast_Capex_Input!$AI$10:$BB$10)-COLUMN(Forecast_Capex_Input!$AI$12)+1),ROWS(OFFSET(AC666,0,0,-$AB667)))),
OFFSET(AC666,-INDEX(Forecast_Capex_Input!$CG$12:$CG$286,$Z667)+1,0)),NA)</f>
        <v>N/A</v>
      </c>
      <c r="AD667" s="28" t="str">
        <f t="shared" ca="1" si="62"/>
        <v>N/A</v>
      </c>
      <c r="AE667" s="82" t="b">
        <f t="shared" si="66"/>
        <v>0</v>
      </c>
      <c r="AF667" s="78" t="b">
        <v>0</v>
      </c>
      <c r="AG667" s="82" t="b">
        <f t="shared" si="63"/>
        <v>1</v>
      </c>
      <c r="AI667" s="55">
        <v>0</v>
      </c>
      <c r="AJ667" s="55">
        <v>0</v>
      </c>
      <c r="AK667" s="55">
        <v>0</v>
      </c>
      <c r="AL667" s="55">
        <v>0</v>
      </c>
      <c r="AM667" s="55">
        <v>0</v>
      </c>
      <c r="AN667" s="135">
        <v>0</v>
      </c>
      <c r="AP667" s="55">
        <v>0</v>
      </c>
      <c r="AQ667" s="55">
        <v>0</v>
      </c>
      <c r="AR667" s="55">
        <v>0</v>
      </c>
      <c r="AS667" s="55">
        <v>0</v>
      </c>
      <c r="AT667" s="55">
        <v>0</v>
      </c>
      <c r="AU667" s="135">
        <v>0</v>
      </c>
      <c r="AW667" s="55">
        <v>0</v>
      </c>
      <c r="AX667" s="55">
        <v>0</v>
      </c>
      <c r="AY667" s="55">
        <v>0</v>
      </c>
      <c r="AZ667" s="55">
        <v>0</v>
      </c>
      <c r="BA667" s="55">
        <v>0</v>
      </c>
      <c r="BB667" s="135">
        <v>0</v>
      </c>
      <c r="BD667" s="55">
        <v>0</v>
      </c>
      <c r="BE667" s="55">
        <v>0</v>
      </c>
      <c r="BF667" s="55">
        <v>0</v>
      </c>
      <c r="BG667" s="55">
        <v>0</v>
      </c>
      <c r="BH667" s="55">
        <v>0</v>
      </c>
      <c r="BI667" s="135">
        <v>0</v>
      </c>
      <c r="BK667" s="55">
        <v>0</v>
      </c>
      <c r="BL667" s="55">
        <v>0</v>
      </c>
      <c r="BM667" s="55">
        <v>0</v>
      </c>
      <c r="BN667" s="55">
        <v>0</v>
      </c>
      <c r="BO667" s="55">
        <v>0</v>
      </c>
      <c r="BP667" s="135">
        <v>0</v>
      </c>
      <c r="BR667" s="147">
        <v>0</v>
      </c>
      <c r="BS667" s="147">
        <v>0</v>
      </c>
      <c r="BT667" s="147">
        <v>0</v>
      </c>
      <c r="BU667" s="147">
        <v>0</v>
      </c>
      <c r="BV667" s="147">
        <v>0</v>
      </c>
      <c r="BX667" s="55">
        <v>0</v>
      </c>
      <c r="BY667" s="55">
        <v>0</v>
      </c>
      <c r="BZ667" s="55">
        <v>0</v>
      </c>
      <c r="CA667" s="55">
        <v>0</v>
      </c>
      <c r="CB667" s="55">
        <v>0</v>
      </c>
      <c r="CC667" s="135">
        <v>0</v>
      </c>
      <c r="CE667" s="55">
        <v>0</v>
      </c>
      <c r="CF667" s="55">
        <v>0</v>
      </c>
      <c r="CG667" s="55">
        <v>0</v>
      </c>
      <c r="CH667" s="55">
        <v>0</v>
      </c>
      <c r="CI667" s="55">
        <v>0</v>
      </c>
      <c r="CJ667" s="135">
        <v>0</v>
      </c>
      <c r="CL667" s="55">
        <v>0</v>
      </c>
      <c r="CM667" s="55">
        <v>0</v>
      </c>
      <c r="CN667" s="55">
        <v>0</v>
      </c>
      <c r="CO667" s="55">
        <v>0</v>
      </c>
      <c r="CP667" s="55">
        <v>0</v>
      </c>
      <c r="CQ667" s="135">
        <v>0</v>
      </c>
      <c r="CS667" s="67">
        <v>0</v>
      </c>
      <c r="CT667" s="67">
        <v>0</v>
      </c>
      <c r="CU667" s="67">
        <v>0</v>
      </c>
      <c r="CV667" s="67">
        <v>0</v>
      </c>
      <c r="CW667" s="67">
        <v>0</v>
      </c>
      <c r="CX667" s="135">
        <v>0</v>
      </c>
      <c r="CZ667" s="55">
        <v>0</v>
      </c>
      <c r="DA667" s="55">
        <v>0</v>
      </c>
      <c r="DB667" s="55">
        <v>0</v>
      </c>
      <c r="DC667" s="55">
        <v>0</v>
      </c>
      <c r="DD667" s="55">
        <v>0</v>
      </c>
      <c r="DE667" s="135">
        <v>0</v>
      </c>
      <c r="DG667" s="43" t="b" cm="1">
        <f t="array" aca="1" ref="DG667" ca="1">OR($G667=Forecast_Capex_Input!$BF$8:$BF$10)</f>
        <v>0</v>
      </c>
      <c r="DH667" s="43" cm="1">
        <f t="array" aca="1" ref="DH667" ca="1">IFERROR(INDEX(Forecast_Capex_Input!BG$12:BG$286,$Z667)
*(INDEX(Forecast_Capex_Input!$H$12:$H$286,$Z667)=Repex),0)
*$DG667</f>
        <v>0</v>
      </c>
      <c r="DI667" s="43" cm="1">
        <f t="array" aca="1" ref="DI667" ca="1">IFERROR(INDEX(Forecast_Capex_Input!BH$12:BH$286,$Z667)
*(INDEX(Forecast_Capex_Input!$H$12:$H$286,$Z667)=Repex),0)
*$DG667</f>
        <v>0</v>
      </c>
      <c r="DJ667" s="43" cm="1">
        <f t="array" aca="1" ref="DJ667" ca="1">IFERROR(INDEX(Forecast_Capex_Input!BI$12:BI$286,$Z667)
*(INDEX(Forecast_Capex_Input!$H$12:$H$286,$Z667)=Repex),0)
*$DG667</f>
        <v>0</v>
      </c>
      <c r="DK667" s="43" cm="1">
        <f t="array" aca="1" ref="DK667" ca="1">IFERROR(INDEX(Forecast_Capex_Input!BJ$12:BJ$286,$Z667)
*(INDEX(Forecast_Capex_Input!$H$12:$H$286,$Z667)=Repex),0)
*$DG667</f>
        <v>0</v>
      </c>
      <c r="DL667" s="43" cm="1">
        <f t="array" aca="1" ref="DL667" ca="1">IFERROR(INDEX(Forecast_Capex_Input!BK$12:BK$286,$Z667)
*(INDEX(Forecast_Capex_Input!$H$12:$H$286,$Z667)=Repex),0)
*$DG667</f>
        <v>0</v>
      </c>
      <c r="DM667" s="43" cm="1">
        <f t="array" aca="1" ref="DM667" ca="1">IFERROR(INDEX(Forecast_Capex_Input!BL$12:BL$286,$Z667)
*(INDEX(Forecast_Capex_Input!$H$12:$H$286,$Z667)=Repex),0)
*$DG667</f>
        <v>0</v>
      </c>
      <c r="DO667" s="43" t="b" cm="1">
        <f t="array" aca="1" ref="DO667" ca="1">OR($G667=Forecast_Capex_Input!$BN$8:$BN$9)</f>
        <v>0</v>
      </c>
      <c r="DP667" s="43" cm="1">
        <f t="array" aca="1" ref="DP667" ca="1">IFERROR(INDEX(Forecast_Capex_Input!BO$12:BO$286,$Z667)
*(INDEX(Forecast_Capex_Input!$H$12:$H$286,$Z667)=Repex),0)
*$DO667</f>
        <v>0</v>
      </c>
      <c r="DQ667" s="43" cm="1">
        <f t="array" aca="1" ref="DQ667" ca="1">IFERROR(INDEX(Forecast_Capex_Input!BP$12:BP$286,$Z667)
*(INDEX(Forecast_Capex_Input!$H$12:$H$286,$Z667)=Repex),0)
*$DO667</f>
        <v>0</v>
      </c>
      <c r="DR667" s="43" cm="1">
        <f t="array" aca="1" ref="DR667" ca="1">IFERROR(INDEX(Forecast_Capex_Input!BQ$12:BQ$286,$Z667)
*(INDEX(Forecast_Capex_Input!$H$12:$H$286,$Z667)=Repex),0)
*$DO667</f>
        <v>0</v>
      </c>
      <c r="DS667" s="43" cm="1">
        <f t="array" aca="1" ref="DS667" ca="1">IFERROR(INDEX(Forecast_Capex_Input!BR$12:BR$286,$Z667)
*(INDEX(Forecast_Capex_Input!$H$12:$H$286,$Z667)=Repex),0)
*$DO667</f>
        <v>0</v>
      </c>
      <c r="DT667" s="43" cm="1">
        <f t="array" aca="1" ref="DT667" ca="1">IFERROR(INDEX(Forecast_Capex_Input!BS$12:BS$286,$Z667)
*(INDEX(Forecast_Capex_Input!$H$12:$H$286,$Z667)=Repex),0)
*$DO667</f>
        <v>0</v>
      </c>
      <c r="DV667" s="43" t="b" cm="1">
        <f t="array" aca="1" ref="DV667" ca="1">OR($G667=Forecast_Capex_Input!$BU$8:$BU$10)</f>
        <v>0</v>
      </c>
      <c r="DW667" s="43" cm="1">
        <f t="array" aca="1" ref="DW667" ca="1">IFERROR(INDEX(Forecast_Capex_Input!BV$12:BV$286,$Z667)
*(INDEX(Forecast_Capex_Input!$H$12:$H$286,$Z667)=Repex),0)
*$DV667</f>
        <v>0</v>
      </c>
      <c r="DX667" s="43" cm="1">
        <f t="array" aca="1" ref="DX667" ca="1">IFERROR(INDEX(Forecast_Capex_Input!BW$12:BW$286,$Z667)
*(INDEX(Forecast_Capex_Input!$H$12:$H$286,$Z667)=Repex),0)
*$DV667</f>
        <v>0</v>
      </c>
      <c r="DY667" s="43" cm="1">
        <f t="array" aca="1" ref="DY667" ca="1">IFERROR(INDEX(Forecast_Capex_Input!BX$12:BX$286,$Z667)
*(INDEX(Forecast_Capex_Input!$H$12:$H$286,$Z667)=Repex),0)
*$DV667</f>
        <v>0</v>
      </c>
      <c r="DZ667" s="43" cm="1">
        <f t="array" aca="1" ref="DZ667" ca="1">IFERROR(INDEX(Forecast_Capex_Input!BY$12:BY$286,$Z667)
*(INDEX(Forecast_Capex_Input!$H$12:$H$286,$Z667)=Repex),0)
*$DV667</f>
        <v>0</v>
      </c>
      <c r="EA667" s="43" cm="1">
        <f t="array" aca="1" ref="EA667" ca="1">IFERROR(INDEX(Forecast_Capex_Input!BZ$12:BZ$286,$Z667)
*(INDEX(Forecast_Capex_Input!$H$12:$H$286,$Z667)=Repex),0)
*$DV667</f>
        <v>0</v>
      </c>
      <c r="EB667" s="43" cm="1">
        <f t="array" aca="1" ref="EB667" ca="1">IFERROR(INDEX(Forecast_Capex_Input!CA$12:CA$286,$Z667)
*(INDEX(Forecast_Capex_Input!$H$12:$H$286,$Z667)=Repex),0)
*$DV667</f>
        <v>0</v>
      </c>
      <c r="EC667" s="43" cm="1">
        <f t="array" aca="1" ref="EC667" ca="1">IFERROR(INDEX(Forecast_Capex_Input!CB$12:CB$286,$Z667)
*(INDEX(Forecast_Capex_Input!$H$12:$H$286,$Z667)=Repex),0)
*$DV667</f>
        <v>0</v>
      </c>
      <c r="ED667" s="43" cm="1">
        <f t="array" aca="1" ref="ED667" ca="1">IFERROR(INDEX(Forecast_Capex_Input!CC$12:CC$286,$Z667)
*(INDEX(Forecast_Capex_Input!$H$12:$H$286,$Z667)=Repex),0)
*$DV667</f>
        <v>0</v>
      </c>
      <c r="EF667" s="86" t="str">
        <f t="shared" si="64"/>
        <v>N/A</v>
      </c>
      <c r="EG667" s="28" t="str">
        <f>IFERROR(RANK(EF667,EF$11:EF$1010,0)+COUNTIF(EF$11:EF667,EF667)-1,NA)</f>
        <v>N/A</v>
      </c>
    </row>
    <row r="668" spans="3:137" x14ac:dyDescent="0.2">
      <c r="C668" s="28">
        <f t="shared" si="65"/>
        <v>658</v>
      </c>
      <c r="D668" s="9" t="str" cm="1">
        <f t="array" ref="D668">IFERROR(INDEX(Forecast_Capex_Input!$D$12:$D$286,$Z668),NA)</f>
        <v>N/A</v>
      </c>
      <c r="E668" s="24" t="str" cm="1">
        <f t="array" ref="E668">IF($Z668=NA,NA,INDEX(Forecast_Capex_Input!$E$12:$E$286,$Z668))</f>
        <v>N/A</v>
      </c>
      <c r="F668" s="9" t="str" cm="1">
        <f t="array" aca="1" ref="F668" ca="1">IFERROR(INDEX(General!$E$25:$E$26,$AA668),NA)</f>
        <v>N/A</v>
      </c>
      <c r="G668" s="9" t="str" cm="1">
        <f t="array" aca="1" ref="G668" ca="1">IFERROR(INDEX(Forecast_Capex_Input!$AI$11:$BB$11,$AC668),NA)</f>
        <v>N/A</v>
      </c>
      <c r="H668" s="50" t="str" cm="1">
        <f t="array" aca="1" ref="H668" ca="1">IFERROR(INDEX(Forecast_Capex_Input!$AI$12:$BB$286,$Z668,$AC668),NA)</f>
        <v>N/A</v>
      </c>
      <c r="I668" s="150" t="str" cm="1">
        <f t="array" ref="I668">IFERROR(INDEX(Forecast_Capex_Input!$F$12:$F$286,$Z668),NA)</f>
        <v>N/A</v>
      </c>
      <c r="J668" s="150" t="str" cm="1">
        <f t="array" ref="J668">IFERROR(INDEX(Forecast_Capex_Input!G$12:G$286,$Z668),NA)</f>
        <v>N/A</v>
      </c>
      <c r="K668" s="150" t="str" cm="1">
        <f t="array" ref="K668">IFERROR(INDEX(Forecast_Capex_Input!H$12:H$286,$Z668),NA)</f>
        <v>N/A</v>
      </c>
      <c r="L668" s="150" t="str" cm="1">
        <f t="array" ref="L668">IFERROR(INDEX(Forecast_Capex_Input!I$12:I$286,$Z668),NA)</f>
        <v>N/A</v>
      </c>
      <c r="M668" s="150" t="str" cm="1">
        <f t="array" ref="M668">IFERROR(INDEX(Forecast_Capex_Input!J$12:J$286,$Z668),NA)</f>
        <v>N/A</v>
      </c>
      <c r="N668" s="150" t="str" cm="1">
        <f t="array" ref="N668">IFERROR(INDEX(Forecast_Capex_Input!K$12:K$286,$Z668),NA)</f>
        <v>N/A</v>
      </c>
      <c r="O668" s="150" t="str" cm="1">
        <f t="array" ref="O668">IFERROR(INDEX(Forecast_Capex_Input!L$12:L$286,$Z668),NA)</f>
        <v>N/A</v>
      </c>
      <c r="P668" s="150" t="str" cm="1">
        <f t="array" ref="P668">IFERROR(INDEX(Forecast_Capex_Input!M$12:M$286,$Z668),NA)</f>
        <v>N/A</v>
      </c>
      <c r="Q668" s="24" t="str" cm="1">
        <f t="array" ref="Q668">IFERROR(INDEX(Forecast_Capex_Input!N$12:N$286,$Z668),NA)</f>
        <v>N/A</v>
      </c>
      <c r="R668" s="190" cm="1">
        <f t="array" ref="R668">IFERROR(INDEX(Forecast_Capex_Input!O$12:O$286,$Z668),0)</f>
        <v>0</v>
      </c>
      <c r="S668" s="24" cm="1">
        <f t="array" ref="S668">IFERROR(INDEX(Forecast_Capex_Input!P$12:P$286,$Z668),0)</f>
        <v>0</v>
      </c>
      <c r="T668" s="150" t="str" cm="1">
        <f t="array" aca="1" ref="T668" ca="1">IFERROR(INDEX(General!$K$91:$K$110,$AC668),NA)</f>
        <v>N/A</v>
      </c>
      <c r="U668" s="43" cm="1">
        <f t="array" aca="1" ref="U668" ca="1">IFERROR(
IF($F668=General!$E$25,INDEX(Forecast_Capex_Input!S$12:S$286,$Z668),
INDEX(Forecast_Capex_Input!T$12:T$286,$Z668)),0)</f>
        <v>0</v>
      </c>
      <c r="V668" s="82" t="b">
        <f>IFERROR(INDEX(Overheads!$T$19:$T$26,MATCH($I668,Overheads!$E$19:$E$26,0)),FALSE)</f>
        <v>0</v>
      </c>
      <c r="W668" s="209" cm="1">
        <f t="array" ref="W668">IFERROR(
INDEX(Forecast_Capex_Input!CN$12:CN$286,$Z668),0)</f>
        <v>0</v>
      </c>
      <c r="X668" s="209">
        <f>IFERROR(
MATCH($W668,General!$L$39:$S$39,0),1)</f>
        <v>1</v>
      </c>
      <c r="Z668" s="28" t="str">
        <f>IFERROR(
IF(MATCH($C668,Forecast_Capex_Input!$CI$12:$CI$286,1)+1&gt;MAX(Forecast_Capex_Input!$C$12:$C$286),NA,
MATCH($C668,Forecast_Capex_Input!$CI$12:$CI$286,1)+1),1)</f>
        <v>N/A</v>
      </c>
      <c r="AA668" s="28" t="str" cm="1">
        <f t="array" aca="1" ref="AA668" ca="1">IFERROR(
IF(Z667&lt;&gt;Z668,1,
IF(COUNTIF(OFFSET(AA667,0,0,-INDEX(Forecast_Capex_Input!$CG$12:$CG$286,$Z668)),AA667)=INDEX(Forecast_Capex_Input!$CG$12:$CG$286,$Z668),AA667+1,AA667)),NA)</f>
        <v>N/A</v>
      </c>
      <c r="AB668" s="28" t="str" cm="1">
        <f t="array" ref="AB668">IFERROR($C668-IF($Z668=1,1,INDEX(Forecast_Capex_Input!$CI$12:$CI$286,$Z668-1))+1,NA)</f>
        <v>N/A</v>
      </c>
      <c r="AC668" s="28" t="str" cm="1">
        <f t="array" aca="1" ref="AC668" ca="1">IFERROR(IF(AA668=1,
INDEX(Forecast_Capex_Input!$AI$10:$BB$10,SMALL(IF(INDEX(Forecast_Capex_Input!$AI$12:$BB$286,$Z668,0)&gt;0,COLUMN(Forecast_Capex_Input!$AI$10:$BB$10)-COLUMN(Forecast_Capex_Input!$AI$12)+1),ROWS(OFFSET(AC667,0,0,-$AB668)))),
OFFSET(AC667,-INDEX(Forecast_Capex_Input!$CG$12:$CG$286,$Z668)+1,0)),NA)</f>
        <v>N/A</v>
      </c>
      <c r="AD668" s="28" t="str">
        <f t="shared" ca="1" si="62"/>
        <v>N/A</v>
      </c>
      <c r="AE668" s="82" t="b">
        <f t="shared" si="66"/>
        <v>0</v>
      </c>
      <c r="AF668" s="78" t="b">
        <v>0</v>
      </c>
      <c r="AG668" s="82" t="b">
        <f t="shared" si="63"/>
        <v>1</v>
      </c>
      <c r="AI668" s="55">
        <v>0</v>
      </c>
      <c r="AJ668" s="55">
        <v>0</v>
      </c>
      <c r="AK668" s="55">
        <v>0</v>
      </c>
      <c r="AL668" s="55">
        <v>0</v>
      </c>
      <c r="AM668" s="55">
        <v>0</v>
      </c>
      <c r="AN668" s="135">
        <v>0</v>
      </c>
      <c r="AP668" s="55">
        <v>0</v>
      </c>
      <c r="AQ668" s="55">
        <v>0</v>
      </c>
      <c r="AR668" s="55">
        <v>0</v>
      </c>
      <c r="AS668" s="55">
        <v>0</v>
      </c>
      <c r="AT668" s="55">
        <v>0</v>
      </c>
      <c r="AU668" s="135">
        <v>0</v>
      </c>
      <c r="AW668" s="55">
        <v>0</v>
      </c>
      <c r="AX668" s="55">
        <v>0</v>
      </c>
      <c r="AY668" s="55">
        <v>0</v>
      </c>
      <c r="AZ668" s="55">
        <v>0</v>
      </c>
      <c r="BA668" s="55">
        <v>0</v>
      </c>
      <c r="BB668" s="135">
        <v>0</v>
      </c>
      <c r="BD668" s="55">
        <v>0</v>
      </c>
      <c r="BE668" s="55">
        <v>0</v>
      </c>
      <c r="BF668" s="55">
        <v>0</v>
      </c>
      <c r="BG668" s="55">
        <v>0</v>
      </c>
      <c r="BH668" s="55">
        <v>0</v>
      </c>
      <c r="BI668" s="135">
        <v>0</v>
      </c>
      <c r="BK668" s="55">
        <v>0</v>
      </c>
      <c r="BL668" s="55">
        <v>0</v>
      </c>
      <c r="BM668" s="55">
        <v>0</v>
      </c>
      <c r="BN668" s="55">
        <v>0</v>
      </c>
      <c r="BO668" s="55">
        <v>0</v>
      </c>
      <c r="BP668" s="135">
        <v>0</v>
      </c>
      <c r="BR668" s="147">
        <v>0</v>
      </c>
      <c r="BS668" s="147">
        <v>0</v>
      </c>
      <c r="BT668" s="147">
        <v>0</v>
      </c>
      <c r="BU668" s="147">
        <v>0</v>
      </c>
      <c r="BV668" s="147">
        <v>0</v>
      </c>
      <c r="BX668" s="55">
        <v>0</v>
      </c>
      <c r="BY668" s="55">
        <v>0</v>
      </c>
      <c r="BZ668" s="55">
        <v>0</v>
      </c>
      <c r="CA668" s="55">
        <v>0</v>
      </c>
      <c r="CB668" s="55">
        <v>0</v>
      </c>
      <c r="CC668" s="135">
        <v>0</v>
      </c>
      <c r="CE668" s="55">
        <v>0</v>
      </c>
      <c r="CF668" s="55">
        <v>0</v>
      </c>
      <c r="CG668" s="55">
        <v>0</v>
      </c>
      <c r="CH668" s="55">
        <v>0</v>
      </c>
      <c r="CI668" s="55">
        <v>0</v>
      </c>
      <c r="CJ668" s="135">
        <v>0</v>
      </c>
      <c r="CL668" s="55">
        <v>0</v>
      </c>
      <c r="CM668" s="55">
        <v>0</v>
      </c>
      <c r="CN668" s="55">
        <v>0</v>
      </c>
      <c r="CO668" s="55">
        <v>0</v>
      </c>
      <c r="CP668" s="55">
        <v>0</v>
      </c>
      <c r="CQ668" s="135">
        <v>0</v>
      </c>
      <c r="CS668" s="67">
        <v>0</v>
      </c>
      <c r="CT668" s="67">
        <v>0</v>
      </c>
      <c r="CU668" s="67">
        <v>0</v>
      </c>
      <c r="CV668" s="67">
        <v>0</v>
      </c>
      <c r="CW668" s="67">
        <v>0</v>
      </c>
      <c r="CX668" s="135">
        <v>0</v>
      </c>
      <c r="CZ668" s="55">
        <v>0</v>
      </c>
      <c r="DA668" s="55">
        <v>0</v>
      </c>
      <c r="DB668" s="55">
        <v>0</v>
      </c>
      <c r="DC668" s="55">
        <v>0</v>
      </c>
      <c r="DD668" s="55">
        <v>0</v>
      </c>
      <c r="DE668" s="135">
        <v>0</v>
      </c>
      <c r="DG668" s="43" t="b" cm="1">
        <f t="array" aca="1" ref="DG668" ca="1">OR($G668=Forecast_Capex_Input!$BF$8:$BF$10)</f>
        <v>0</v>
      </c>
      <c r="DH668" s="43" cm="1">
        <f t="array" aca="1" ref="DH668" ca="1">IFERROR(INDEX(Forecast_Capex_Input!BG$12:BG$286,$Z668)
*(INDEX(Forecast_Capex_Input!$H$12:$H$286,$Z668)=Repex),0)
*$DG668</f>
        <v>0</v>
      </c>
      <c r="DI668" s="43" cm="1">
        <f t="array" aca="1" ref="DI668" ca="1">IFERROR(INDEX(Forecast_Capex_Input!BH$12:BH$286,$Z668)
*(INDEX(Forecast_Capex_Input!$H$12:$H$286,$Z668)=Repex),0)
*$DG668</f>
        <v>0</v>
      </c>
      <c r="DJ668" s="43" cm="1">
        <f t="array" aca="1" ref="DJ668" ca="1">IFERROR(INDEX(Forecast_Capex_Input!BI$12:BI$286,$Z668)
*(INDEX(Forecast_Capex_Input!$H$12:$H$286,$Z668)=Repex),0)
*$DG668</f>
        <v>0</v>
      </c>
      <c r="DK668" s="43" cm="1">
        <f t="array" aca="1" ref="DK668" ca="1">IFERROR(INDEX(Forecast_Capex_Input!BJ$12:BJ$286,$Z668)
*(INDEX(Forecast_Capex_Input!$H$12:$H$286,$Z668)=Repex),0)
*$DG668</f>
        <v>0</v>
      </c>
      <c r="DL668" s="43" cm="1">
        <f t="array" aca="1" ref="DL668" ca="1">IFERROR(INDEX(Forecast_Capex_Input!BK$12:BK$286,$Z668)
*(INDEX(Forecast_Capex_Input!$H$12:$H$286,$Z668)=Repex),0)
*$DG668</f>
        <v>0</v>
      </c>
      <c r="DM668" s="43" cm="1">
        <f t="array" aca="1" ref="DM668" ca="1">IFERROR(INDEX(Forecast_Capex_Input!BL$12:BL$286,$Z668)
*(INDEX(Forecast_Capex_Input!$H$12:$H$286,$Z668)=Repex),0)
*$DG668</f>
        <v>0</v>
      </c>
      <c r="DO668" s="43" t="b" cm="1">
        <f t="array" aca="1" ref="DO668" ca="1">OR($G668=Forecast_Capex_Input!$BN$8:$BN$9)</f>
        <v>0</v>
      </c>
      <c r="DP668" s="43" cm="1">
        <f t="array" aca="1" ref="DP668" ca="1">IFERROR(INDEX(Forecast_Capex_Input!BO$12:BO$286,$Z668)
*(INDEX(Forecast_Capex_Input!$H$12:$H$286,$Z668)=Repex),0)
*$DO668</f>
        <v>0</v>
      </c>
      <c r="DQ668" s="43" cm="1">
        <f t="array" aca="1" ref="DQ668" ca="1">IFERROR(INDEX(Forecast_Capex_Input!BP$12:BP$286,$Z668)
*(INDEX(Forecast_Capex_Input!$H$12:$H$286,$Z668)=Repex),0)
*$DO668</f>
        <v>0</v>
      </c>
      <c r="DR668" s="43" cm="1">
        <f t="array" aca="1" ref="DR668" ca="1">IFERROR(INDEX(Forecast_Capex_Input!BQ$12:BQ$286,$Z668)
*(INDEX(Forecast_Capex_Input!$H$12:$H$286,$Z668)=Repex),0)
*$DO668</f>
        <v>0</v>
      </c>
      <c r="DS668" s="43" cm="1">
        <f t="array" aca="1" ref="DS668" ca="1">IFERROR(INDEX(Forecast_Capex_Input!BR$12:BR$286,$Z668)
*(INDEX(Forecast_Capex_Input!$H$12:$H$286,$Z668)=Repex),0)
*$DO668</f>
        <v>0</v>
      </c>
      <c r="DT668" s="43" cm="1">
        <f t="array" aca="1" ref="DT668" ca="1">IFERROR(INDEX(Forecast_Capex_Input!BS$12:BS$286,$Z668)
*(INDEX(Forecast_Capex_Input!$H$12:$H$286,$Z668)=Repex),0)
*$DO668</f>
        <v>0</v>
      </c>
      <c r="DV668" s="43" t="b" cm="1">
        <f t="array" aca="1" ref="DV668" ca="1">OR($G668=Forecast_Capex_Input!$BU$8:$BU$10)</f>
        <v>0</v>
      </c>
      <c r="DW668" s="43" cm="1">
        <f t="array" aca="1" ref="DW668" ca="1">IFERROR(INDEX(Forecast_Capex_Input!BV$12:BV$286,$Z668)
*(INDEX(Forecast_Capex_Input!$H$12:$H$286,$Z668)=Repex),0)
*$DV668</f>
        <v>0</v>
      </c>
      <c r="DX668" s="43" cm="1">
        <f t="array" aca="1" ref="DX668" ca="1">IFERROR(INDEX(Forecast_Capex_Input!BW$12:BW$286,$Z668)
*(INDEX(Forecast_Capex_Input!$H$12:$H$286,$Z668)=Repex),0)
*$DV668</f>
        <v>0</v>
      </c>
      <c r="DY668" s="43" cm="1">
        <f t="array" aca="1" ref="DY668" ca="1">IFERROR(INDEX(Forecast_Capex_Input!BX$12:BX$286,$Z668)
*(INDEX(Forecast_Capex_Input!$H$12:$H$286,$Z668)=Repex),0)
*$DV668</f>
        <v>0</v>
      </c>
      <c r="DZ668" s="43" cm="1">
        <f t="array" aca="1" ref="DZ668" ca="1">IFERROR(INDEX(Forecast_Capex_Input!BY$12:BY$286,$Z668)
*(INDEX(Forecast_Capex_Input!$H$12:$H$286,$Z668)=Repex),0)
*$DV668</f>
        <v>0</v>
      </c>
      <c r="EA668" s="43" cm="1">
        <f t="array" aca="1" ref="EA668" ca="1">IFERROR(INDEX(Forecast_Capex_Input!BZ$12:BZ$286,$Z668)
*(INDEX(Forecast_Capex_Input!$H$12:$H$286,$Z668)=Repex),0)
*$DV668</f>
        <v>0</v>
      </c>
      <c r="EB668" s="43" cm="1">
        <f t="array" aca="1" ref="EB668" ca="1">IFERROR(INDEX(Forecast_Capex_Input!CA$12:CA$286,$Z668)
*(INDEX(Forecast_Capex_Input!$H$12:$H$286,$Z668)=Repex),0)
*$DV668</f>
        <v>0</v>
      </c>
      <c r="EC668" s="43" cm="1">
        <f t="array" aca="1" ref="EC668" ca="1">IFERROR(INDEX(Forecast_Capex_Input!CB$12:CB$286,$Z668)
*(INDEX(Forecast_Capex_Input!$H$12:$H$286,$Z668)=Repex),0)
*$DV668</f>
        <v>0</v>
      </c>
      <c r="ED668" s="43" cm="1">
        <f t="array" aca="1" ref="ED668" ca="1">IFERROR(INDEX(Forecast_Capex_Input!CC$12:CC$286,$Z668)
*(INDEX(Forecast_Capex_Input!$H$12:$H$286,$Z668)=Repex),0)
*$DV668</f>
        <v>0</v>
      </c>
      <c r="EF668" s="86" t="str">
        <f t="shared" si="64"/>
        <v>N/A</v>
      </c>
      <c r="EG668" s="28" t="str">
        <f>IFERROR(RANK(EF668,EF$11:EF$1010,0)+COUNTIF(EF$11:EF668,EF668)-1,NA)</f>
        <v>N/A</v>
      </c>
    </row>
    <row r="669" spans="3:137" x14ac:dyDescent="0.2">
      <c r="C669" s="28">
        <f t="shared" si="65"/>
        <v>659</v>
      </c>
      <c r="D669" s="9" t="str" cm="1">
        <f t="array" ref="D669">IFERROR(INDEX(Forecast_Capex_Input!$D$12:$D$286,$Z669),NA)</f>
        <v>N/A</v>
      </c>
      <c r="E669" s="24" t="str" cm="1">
        <f t="array" ref="E669">IF($Z669=NA,NA,INDEX(Forecast_Capex_Input!$E$12:$E$286,$Z669))</f>
        <v>N/A</v>
      </c>
      <c r="F669" s="9" t="str" cm="1">
        <f t="array" aca="1" ref="F669" ca="1">IFERROR(INDEX(General!$E$25:$E$26,$AA669),NA)</f>
        <v>N/A</v>
      </c>
      <c r="G669" s="9" t="str" cm="1">
        <f t="array" aca="1" ref="G669" ca="1">IFERROR(INDEX(Forecast_Capex_Input!$AI$11:$BB$11,$AC669),NA)</f>
        <v>N/A</v>
      </c>
      <c r="H669" s="50" t="str" cm="1">
        <f t="array" aca="1" ref="H669" ca="1">IFERROR(INDEX(Forecast_Capex_Input!$AI$12:$BB$286,$Z669,$AC669),NA)</f>
        <v>N/A</v>
      </c>
      <c r="I669" s="150" t="str" cm="1">
        <f t="array" ref="I669">IFERROR(INDEX(Forecast_Capex_Input!$F$12:$F$286,$Z669),NA)</f>
        <v>N/A</v>
      </c>
      <c r="J669" s="150" t="str" cm="1">
        <f t="array" ref="J669">IFERROR(INDEX(Forecast_Capex_Input!G$12:G$286,$Z669),NA)</f>
        <v>N/A</v>
      </c>
      <c r="K669" s="150" t="str" cm="1">
        <f t="array" ref="K669">IFERROR(INDEX(Forecast_Capex_Input!H$12:H$286,$Z669),NA)</f>
        <v>N/A</v>
      </c>
      <c r="L669" s="150" t="str" cm="1">
        <f t="array" ref="L669">IFERROR(INDEX(Forecast_Capex_Input!I$12:I$286,$Z669),NA)</f>
        <v>N/A</v>
      </c>
      <c r="M669" s="150" t="str" cm="1">
        <f t="array" ref="M669">IFERROR(INDEX(Forecast_Capex_Input!J$12:J$286,$Z669),NA)</f>
        <v>N/A</v>
      </c>
      <c r="N669" s="150" t="str" cm="1">
        <f t="array" ref="N669">IFERROR(INDEX(Forecast_Capex_Input!K$12:K$286,$Z669),NA)</f>
        <v>N/A</v>
      </c>
      <c r="O669" s="150" t="str" cm="1">
        <f t="array" ref="O669">IFERROR(INDEX(Forecast_Capex_Input!L$12:L$286,$Z669),NA)</f>
        <v>N/A</v>
      </c>
      <c r="P669" s="150" t="str" cm="1">
        <f t="array" ref="P669">IFERROR(INDEX(Forecast_Capex_Input!M$12:M$286,$Z669),NA)</f>
        <v>N/A</v>
      </c>
      <c r="Q669" s="24" t="str" cm="1">
        <f t="array" ref="Q669">IFERROR(INDEX(Forecast_Capex_Input!N$12:N$286,$Z669),NA)</f>
        <v>N/A</v>
      </c>
      <c r="R669" s="190" cm="1">
        <f t="array" ref="R669">IFERROR(INDEX(Forecast_Capex_Input!O$12:O$286,$Z669),0)</f>
        <v>0</v>
      </c>
      <c r="S669" s="24" cm="1">
        <f t="array" ref="S669">IFERROR(INDEX(Forecast_Capex_Input!P$12:P$286,$Z669),0)</f>
        <v>0</v>
      </c>
      <c r="T669" s="150" t="str" cm="1">
        <f t="array" aca="1" ref="T669" ca="1">IFERROR(INDEX(General!$K$91:$K$110,$AC669),NA)</f>
        <v>N/A</v>
      </c>
      <c r="U669" s="43" cm="1">
        <f t="array" aca="1" ref="U669" ca="1">IFERROR(
IF($F669=General!$E$25,INDEX(Forecast_Capex_Input!S$12:S$286,$Z669),
INDEX(Forecast_Capex_Input!T$12:T$286,$Z669)),0)</f>
        <v>0</v>
      </c>
      <c r="V669" s="82" t="b">
        <f>IFERROR(INDEX(Overheads!$T$19:$T$26,MATCH($I669,Overheads!$E$19:$E$26,0)),FALSE)</f>
        <v>0</v>
      </c>
      <c r="W669" s="209" cm="1">
        <f t="array" ref="W669">IFERROR(
INDEX(Forecast_Capex_Input!CN$12:CN$286,$Z669),0)</f>
        <v>0</v>
      </c>
      <c r="X669" s="209">
        <f>IFERROR(
MATCH($W669,General!$L$39:$S$39,0),1)</f>
        <v>1</v>
      </c>
      <c r="Z669" s="28" t="str">
        <f>IFERROR(
IF(MATCH($C669,Forecast_Capex_Input!$CI$12:$CI$286,1)+1&gt;MAX(Forecast_Capex_Input!$C$12:$C$286),NA,
MATCH($C669,Forecast_Capex_Input!$CI$12:$CI$286,1)+1),1)</f>
        <v>N/A</v>
      </c>
      <c r="AA669" s="28" t="str" cm="1">
        <f t="array" aca="1" ref="AA669" ca="1">IFERROR(
IF(Z668&lt;&gt;Z669,1,
IF(COUNTIF(OFFSET(AA668,0,0,-INDEX(Forecast_Capex_Input!$CG$12:$CG$286,$Z669)),AA668)=INDEX(Forecast_Capex_Input!$CG$12:$CG$286,$Z669),AA668+1,AA668)),NA)</f>
        <v>N/A</v>
      </c>
      <c r="AB669" s="28" t="str" cm="1">
        <f t="array" ref="AB669">IFERROR($C669-IF($Z669=1,1,INDEX(Forecast_Capex_Input!$CI$12:$CI$286,$Z669-1))+1,NA)</f>
        <v>N/A</v>
      </c>
      <c r="AC669" s="28" t="str" cm="1">
        <f t="array" aca="1" ref="AC669" ca="1">IFERROR(IF(AA669=1,
INDEX(Forecast_Capex_Input!$AI$10:$BB$10,SMALL(IF(INDEX(Forecast_Capex_Input!$AI$12:$BB$286,$Z669,0)&gt;0,COLUMN(Forecast_Capex_Input!$AI$10:$BB$10)-COLUMN(Forecast_Capex_Input!$AI$12)+1),ROWS(OFFSET(AC668,0,0,-$AB669)))),
OFFSET(AC668,-INDEX(Forecast_Capex_Input!$CG$12:$CG$286,$Z669)+1,0)),NA)</f>
        <v>N/A</v>
      </c>
      <c r="AD669" s="28" t="str">
        <f t="shared" ca="1" si="62"/>
        <v>N/A</v>
      </c>
      <c r="AE669" s="82" t="b">
        <f t="shared" si="66"/>
        <v>0</v>
      </c>
      <c r="AF669" s="78" t="b">
        <v>0</v>
      </c>
      <c r="AG669" s="82" t="b">
        <f t="shared" si="63"/>
        <v>1</v>
      </c>
      <c r="AI669" s="55">
        <v>0</v>
      </c>
      <c r="AJ669" s="55">
        <v>0</v>
      </c>
      <c r="AK669" s="55">
        <v>0</v>
      </c>
      <c r="AL669" s="55">
        <v>0</v>
      </c>
      <c r="AM669" s="55">
        <v>0</v>
      </c>
      <c r="AN669" s="135">
        <v>0</v>
      </c>
      <c r="AP669" s="55">
        <v>0</v>
      </c>
      <c r="AQ669" s="55">
        <v>0</v>
      </c>
      <c r="AR669" s="55">
        <v>0</v>
      </c>
      <c r="AS669" s="55">
        <v>0</v>
      </c>
      <c r="AT669" s="55">
        <v>0</v>
      </c>
      <c r="AU669" s="135">
        <v>0</v>
      </c>
      <c r="AW669" s="55">
        <v>0</v>
      </c>
      <c r="AX669" s="55">
        <v>0</v>
      </c>
      <c r="AY669" s="55">
        <v>0</v>
      </c>
      <c r="AZ669" s="55">
        <v>0</v>
      </c>
      <c r="BA669" s="55">
        <v>0</v>
      </c>
      <c r="BB669" s="135">
        <v>0</v>
      </c>
      <c r="BD669" s="55">
        <v>0</v>
      </c>
      <c r="BE669" s="55">
        <v>0</v>
      </c>
      <c r="BF669" s="55">
        <v>0</v>
      </c>
      <c r="BG669" s="55">
        <v>0</v>
      </c>
      <c r="BH669" s="55">
        <v>0</v>
      </c>
      <c r="BI669" s="135">
        <v>0</v>
      </c>
      <c r="BK669" s="55">
        <v>0</v>
      </c>
      <c r="BL669" s="55">
        <v>0</v>
      </c>
      <c r="BM669" s="55">
        <v>0</v>
      </c>
      <c r="BN669" s="55">
        <v>0</v>
      </c>
      <c r="BO669" s="55">
        <v>0</v>
      </c>
      <c r="BP669" s="135">
        <v>0</v>
      </c>
      <c r="BR669" s="147">
        <v>0</v>
      </c>
      <c r="BS669" s="147">
        <v>0</v>
      </c>
      <c r="BT669" s="147">
        <v>0</v>
      </c>
      <c r="BU669" s="147">
        <v>0</v>
      </c>
      <c r="BV669" s="147">
        <v>0</v>
      </c>
      <c r="BX669" s="55">
        <v>0</v>
      </c>
      <c r="BY669" s="55">
        <v>0</v>
      </c>
      <c r="BZ669" s="55">
        <v>0</v>
      </c>
      <c r="CA669" s="55">
        <v>0</v>
      </c>
      <c r="CB669" s="55">
        <v>0</v>
      </c>
      <c r="CC669" s="135">
        <v>0</v>
      </c>
      <c r="CE669" s="55">
        <v>0</v>
      </c>
      <c r="CF669" s="55">
        <v>0</v>
      </c>
      <c r="CG669" s="55">
        <v>0</v>
      </c>
      <c r="CH669" s="55">
        <v>0</v>
      </c>
      <c r="CI669" s="55">
        <v>0</v>
      </c>
      <c r="CJ669" s="135">
        <v>0</v>
      </c>
      <c r="CL669" s="55">
        <v>0</v>
      </c>
      <c r="CM669" s="55">
        <v>0</v>
      </c>
      <c r="CN669" s="55">
        <v>0</v>
      </c>
      <c r="CO669" s="55">
        <v>0</v>
      </c>
      <c r="CP669" s="55">
        <v>0</v>
      </c>
      <c r="CQ669" s="135">
        <v>0</v>
      </c>
      <c r="CS669" s="67">
        <v>0</v>
      </c>
      <c r="CT669" s="67">
        <v>0</v>
      </c>
      <c r="CU669" s="67">
        <v>0</v>
      </c>
      <c r="CV669" s="67">
        <v>0</v>
      </c>
      <c r="CW669" s="67">
        <v>0</v>
      </c>
      <c r="CX669" s="135">
        <v>0</v>
      </c>
      <c r="CZ669" s="55">
        <v>0</v>
      </c>
      <c r="DA669" s="55">
        <v>0</v>
      </c>
      <c r="DB669" s="55">
        <v>0</v>
      </c>
      <c r="DC669" s="55">
        <v>0</v>
      </c>
      <c r="DD669" s="55">
        <v>0</v>
      </c>
      <c r="DE669" s="135">
        <v>0</v>
      </c>
      <c r="DG669" s="43" t="b" cm="1">
        <f t="array" aca="1" ref="DG669" ca="1">OR($G669=Forecast_Capex_Input!$BF$8:$BF$10)</f>
        <v>0</v>
      </c>
      <c r="DH669" s="43" cm="1">
        <f t="array" aca="1" ref="DH669" ca="1">IFERROR(INDEX(Forecast_Capex_Input!BG$12:BG$286,$Z669)
*(INDEX(Forecast_Capex_Input!$H$12:$H$286,$Z669)=Repex),0)
*$DG669</f>
        <v>0</v>
      </c>
      <c r="DI669" s="43" cm="1">
        <f t="array" aca="1" ref="DI669" ca="1">IFERROR(INDEX(Forecast_Capex_Input!BH$12:BH$286,$Z669)
*(INDEX(Forecast_Capex_Input!$H$12:$H$286,$Z669)=Repex),0)
*$DG669</f>
        <v>0</v>
      </c>
      <c r="DJ669" s="43" cm="1">
        <f t="array" aca="1" ref="DJ669" ca="1">IFERROR(INDEX(Forecast_Capex_Input!BI$12:BI$286,$Z669)
*(INDEX(Forecast_Capex_Input!$H$12:$H$286,$Z669)=Repex),0)
*$DG669</f>
        <v>0</v>
      </c>
      <c r="DK669" s="43" cm="1">
        <f t="array" aca="1" ref="DK669" ca="1">IFERROR(INDEX(Forecast_Capex_Input!BJ$12:BJ$286,$Z669)
*(INDEX(Forecast_Capex_Input!$H$12:$H$286,$Z669)=Repex),0)
*$DG669</f>
        <v>0</v>
      </c>
      <c r="DL669" s="43" cm="1">
        <f t="array" aca="1" ref="DL669" ca="1">IFERROR(INDEX(Forecast_Capex_Input!BK$12:BK$286,$Z669)
*(INDEX(Forecast_Capex_Input!$H$12:$H$286,$Z669)=Repex),0)
*$DG669</f>
        <v>0</v>
      </c>
      <c r="DM669" s="43" cm="1">
        <f t="array" aca="1" ref="DM669" ca="1">IFERROR(INDEX(Forecast_Capex_Input!BL$12:BL$286,$Z669)
*(INDEX(Forecast_Capex_Input!$H$12:$H$286,$Z669)=Repex),0)
*$DG669</f>
        <v>0</v>
      </c>
      <c r="DO669" s="43" t="b" cm="1">
        <f t="array" aca="1" ref="DO669" ca="1">OR($G669=Forecast_Capex_Input!$BN$8:$BN$9)</f>
        <v>0</v>
      </c>
      <c r="DP669" s="43" cm="1">
        <f t="array" aca="1" ref="DP669" ca="1">IFERROR(INDEX(Forecast_Capex_Input!BO$12:BO$286,$Z669)
*(INDEX(Forecast_Capex_Input!$H$12:$H$286,$Z669)=Repex),0)
*$DO669</f>
        <v>0</v>
      </c>
      <c r="DQ669" s="43" cm="1">
        <f t="array" aca="1" ref="DQ669" ca="1">IFERROR(INDEX(Forecast_Capex_Input!BP$12:BP$286,$Z669)
*(INDEX(Forecast_Capex_Input!$H$12:$H$286,$Z669)=Repex),0)
*$DO669</f>
        <v>0</v>
      </c>
      <c r="DR669" s="43" cm="1">
        <f t="array" aca="1" ref="DR669" ca="1">IFERROR(INDEX(Forecast_Capex_Input!BQ$12:BQ$286,$Z669)
*(INDEX(Forecast_Capex_Input!$H$12:$H$286,$Z669)=Repex),0)
*$DO669</f>
        <v>0</v>
      </c>
      <c r="DS669" s="43" cm="1">
        <f t="array" aca="1" ref="DS669" ca="1">IFERROR(INDEX(Forecast_Capex_Input!BR$12:BR$286,$Z669)
*(INDEX(Forecast_Capex_Input!$H$12:$H$286,$Z669)=Repex),0)
*$DO669</f>
        <v>0</v>
      </c>
      <c r="DT669" s="43" cm="1">
        <f t="array" aca="1" ref="DT669" ca="1">IFERROR(INDEX(Forecast_Capex_Input!BS$12:BS$286,$Z669)
*(INDEX(Forecast_Capex_Input!$H$12:$H$286,$Z669)=Repex),0)
*$DO669</f>
        <v>0</v>
      </c>
      <c r="DV669" s="43" t="b" cm="1">
        <f t="array" aca="1" ref="DV669" ca="1">OR($G669=Forecast_Capex_Input!$BU$8:$BU$10)</f>
        <v>0</v>
      </c>
      <c r="DW669" s="43" cm="1">
        <f t="array" aca="1" ref="DW669" ca="1">IFERROR(INDEX(Forecast_Capex_Input!BV$12:BV$286,$Z669)
*(INDEX(Forecast_Capex_Input!$H$12:$H$286,$Z669)=Repex),0)
*$DV669</f>
        <v>0</v>
      </c>
      <c r="DX669" s="43" cm="1">
        <f t="array" aca="1" ref="DX669" ca="1">IFERROR(INDEX(Forecast_Capex_Input!BW$12:BW$286,$Z669)
*(INDEX(Forecast_Capex_Input!$H$12:$H$286,$Z669)=Repex),0)
*$DV669</f>
        <v>0</v>
      </c>
      <c r="DY669" s="43" cm="1">
        <f t="array" aca="1" ref="DY669" ca="1">IFERROR(INDEX(Forecast_Capex_Input!BX$12:BX$286,$Z669)
*(INDEX(Forecast_Capex_Input!$H$12:$H$286,$Z669)=Repex),0)
*$DV669</f>
        <v>0</v>
      </c>
      <c r="DZ669" s="43" cm="1">
        <f t="array" aca="1" ref="DZ669" ca="1">IFERROR(INDEX(Forecast_Capex_Input!BY$12:BY$286,$Z669)
*(INDEX(Forecast_Capex_Input!$H$12:$H$286,$Z669)=Repex),0)
*$DV669</f>
        <v>0</v>
      </c>
      <c r="EA669" s="43" cm="1">
        <f t="array" aca="1" ref="EA669" ca="1">IFERROR(INDEX(Forecast_Capex_Input!BZ$12:BZ$286,$Z669)
*(INDEX(Forecast_Capex_Input!$H$12:$H$286,$Z669)=Repex),0)
*$DV669</f>
        <v>0</v>
      </c>
      <c r="EB669" s="43" cm="1">
        <f t="array" aca="1" ref="EB669" ca="1">IFERROR(INDEX(Forecast_Capex_Input!CA$12:CA$286,$Z669)
*(INDEX(Forecast_Capex_Input!$H$12:$H$286,$Z669)=Repex),0)
*$DV669</f>
        <v>0</v>
      </c>
      <c r="EC669" s="43" cm="1">
        <f t="array" aca="1" ref="EC669" ca="1">IFERROR(INDEX(Forecast_Capex_Input!CB$12:CB$286,$Z669)
*(INDEX(Forecast_Capex_Input!$H$12:$H$286,$Z669)=Repex),0)
*$DV669</f>
        <v>0</v>
      </c>
      <c r="ED669" s="43" cm="1">
        <f t="array" aca="1" ref="ED669" ca="1">IFERROR(INDEX(Forecast_Capex_Input!CC$12:CC$286,$Z669)
*(INDEX(Forecast_Capex_Input!$H$12:$H$286,$Z669)=Repex),0)
*$DV669</f>
        <v>0</v>
      </c>
      <c r="EF669" s="86" t="str">
        <f t="shared" si="64"/>
        <v>N/A</v>
      </c>
      <c r="EG669" s="28" t="str">
        <f>IFERROR(RANK(EF669,EF$11:EF$1010,0)+COUNTIF(EF$11:EF669,EF669)-1,NA)</f>
        <v>N/A</v>
      </c>
    </row>
    <row r="670" spans="3:137" x14ac:dyDescent="0.2">
      <c r="C670" s="28">
        <f t="shared" si="65"/>
        <v>660</v>
      </c>
      <c r="D670" s="9" t="str" cm="1">
        <f t="array" ref="D670">IFERROR(INDEX(Forecast_Capex_Input!$D$12:$D$286,$Z670),NA)</f>
        <v>N/A</v>
      </c>
      <c r="E670" s="24" t="str" cm="1">
        <f t="array" ref="E670">IF($Z670=NA,NA,INDEX(Forecast_Capex_Input!$E$12:$E$286,$Z670))</f>
        <v>N/A</v>
      </c>
      <c r="F670" s="9" t="str" cm="1">
        <f t="array" aca="1" ref="F670" ca="1">IFERROR(INDEX(General!$E$25:$E$26,$AA670),NA)</f>
        <v>N/A</v>
      </c>
      <c r="G670" s="9" t="str" cm="1">
        <f t="array" aca="1" ref="G670" ca="1">IFERROR(INDEX(Forecast_Capex_Input!$AI$11:$BB$11,$AC670),NA)</f>
        <v>N/A</v>
      </c>
      <c r="H670" s="50" t="str" cm="1">
        <f t="array" aca="1" ref="H670" ca="1">IFERROR(INDEX(Forecast_Capex_Input!$AI$12:$BB$286,$Z670,$AC670),NA)</f>
        <v>N/A</v>
      </c>
      <c r="I670" s="150" t="str" cm="1">
        <f t="array" ref="I670">IFERROR(INDEX(Forecast_Capex_Input!$F$12:$F$286,$Z670),NA)</f>
        <v>N/A</v>
      </c>
      <c r="J670" s="150" t="str" cm="1">
        <f t="array" ref="J670">IFERROR(INDEX(Forecast_Capex_Input!G$12:G$286,$Z670),NA)</f>
        <v>N/A</v>
      </c>
      <c r="K670" s="150" t="str" cm="1">
        <f t="array" ref="K670">IFERROR(INDEX(Forecast_Capex_Input!H$12:H$286,$Z670),NA)</f>
        <v>N/A</v>
      </c>
      <c r="L670" s="150" t="str" cm="1">
        <f t="array" ref="L670">IFERROR(INDEX(Forecast_Capex_Input!I$12:I$286,$Z670),NA)</f>
        <v>N/A</v>
      </c>
      <c r="M670" s="150" t="str" cm="1">
        <f t="array" ref="M670">IFERROR(INDEX(Forecast_Capex_Input!J$12:J$286,$Z670),NA)</f>
        <v>N/A</v>
      </c>
      <c r="N670" s="150" t="str" cm="1">
        <f t="array" ref="N670">IFERROR(INDEX(Forecast_Capex_Input!K$12:K$286,$Z670),NA)</f>
        <v>N/A</v>
      </c>
      <c r="O670" s="150" t="str" cm="1">
        <f t="array" ref="O670">IFERROR(INDEX(Forecast_Capex_Input!L$12:L$286,$Z670),NA)</f>
        <v>N/A</v>
      </c>
      <c r="P670" s="150" t="str" cm="1">
        <f t="array" ref="P670">IFERROR(INDEX(Forecast_Capex_Input!M$12:M$286,$Z670),NA)</f>
        <v>N/A</v>
      </c>
      <c r="Q670" s="24" t="str" cm="1">
        <f t="array" ref="Q670">IFERROR(INDEX(Forecast_Capex_Input!N$12:N$286,$Z670),NA)</f>
        <v>N/A</v>
      </c>
      <c r="R670" s="190" cm="1">
        <f t="array" ref="R670">IFERROR(INDEX(Forecast_Capex_Input!O$12:O$286,$Z670),0)</f>
        <v>0</v>
      </c>
      <c r="S670" s="24" cm="1">
        <f t="array" ref="S670">IFERROR(INDEX(Forecast_Capex_Input!P$12:P$286,$Z670),0)</f>
        <v>0</v>
      </c>
      <c r="T670" s="150" t="str" cm="1">
        <f t="array" aca="1" ref="T670" ca="1">IFERROR(INDEX(General!$K$91:$K$110,$AC670),NA)</f>
        <v>N/A</v>
      </c>
      <c r="U670" s="43" cm="1">
        <f t="array" aca="1" ref="U670" ca="1">IFERROR(
IF($F670=General!$E$25,INDEX(Forecast_Capex_Input!S$12:S$286,$Z670),
INDEX(Forecast_Capex_Input!T$12:T$286,$Z670)),0)</f>
        <v>0</v>
      </c>
      <c r="V670" s="82" t="b">
        <f>IFERROR(INDEX(Overheads!$T$19:$T$26,MATCH($I670,Overheads!$E$19:$E$26,0)),FALSE)</f>
        <v>0</v>
      </c>
      <c r="W670" s="209" cm="1">
        <f t="array" ref="W670">IFERROR(
INDEX(Forecast_Capex_Input!CN$12:CN$286,$Z670),0)</f>
        <v>0</v>
      </c>
      <c r="X670" s="209">
        <f>IFERROR(
MATCH($W670,General!$L$39:$S$39,0),1)</f>
        <v>1</v>
      </c>
      <c r="Z670" s="28" t="str">
        <f>IFERROR(
IF(MATCH($C670,Forecast_Capex_Input!$CI$12:$CI$286,1)+1&gt;MAX(Forecast_Capex_Input!$C$12:$C$286),NA,
MATCH($C670,Forecast_Capex_Input!$CI$12:$CI$286,1)+1),1)</f>
        <v>N/A</v>
      </c>
      <c r="AA670" s="28" t="str" cm="1">
        <f t="array" aca="1" ref="AA670" ca="1">IFERROR(
IF(Z669&lt;&gt;Z670,1,
IF(COUNTIF(OFFSET(AA669,0,0,-INDEX(Forecast_Capex_Input!$CG$12:$CG$286,$Z670)),AA669)=INDEX(Forecast_Capex_Input!$CG$12:$CG$286,$Z670),AA669+1,AA669)),NA)</f>
        <v>N/A</v>
      </c>
      <c r="AB670" s="28" t="str" cm="1">
        <f t="array" ref="AB670">IFERROR($C670-IF($Z670=1,1,INDEX(Forecast_Capex_Input!$CI$12:$CI$286,$Z670-1))+1,NA)</f>
        <v>N/A</v>
      </c>
      <c r="AC670" s="28" t="str" cm="1">
        <f t="array" aca="1" ref="AC670" ca="1">IFERROR(IF(AA670=1,
INDEX(Forecast_Capex_Input!$AI$10:$BB$10,SMALL(IF(INDEX(Forecast_Capex_Input!$AI$12:$BB$286,$Z670,0)&gt;0,COLUMN(Forecast_Capex_Input!$AI$10:$BB$10)-COLUMN(Forecast_Capex_Input!$AI$12)+1),ROWS(OFFSET(AC669,0,0,-$AB670)))),
OFFSET(AC669,-INDEX(Forecast_Capex_Input!$CG$12:$CG$286,$Z670)+1,0)),NA)</f>
        <v>N/A</v>
      </c>
      <c r="AD670" s="28" t="str">
        <f t="shared" ca="1" si="62"/>
        <v>N/A</v>
      </c>
      <c r="AE670" s="82" t="b">
        <f t="shared" si="66"/>
        <v>0</v>
      </c>
      <c r="AF670" s="78" t="b">
        <v>0</v>
      </c>
      <c r="AG670" s="82" t="b">
        <f t="shared" si="63"/>
        <v>1</v>
      </c>
      <c r="AI670" s="55">
        <v>0</v>
      </c>
      <c r="AJ670" s="55">
        <v>0</v>
      </c>
      <c r="AK670" s="55">
        <v>0</v>
      </c>
      <c r="AL670" s="55">
        <v>0</v>
      </c>
      <c r="AM670" s="55">
        <v>0</v>
      </c>
      <c r="AN670" s="135">
        <v>0</v>
      </c>
      <c r="AP670" s="55">
        <v>0</v>
      </c>
      <c r="AQ670" s="55">
        <v>0</v>
      </c>
      <c r="AR670" s="55">
        <v>0</v>
      </c>
      <c r="AS670" s="55">
        <v>0</v>
      </c>
      <c r="AT670" s="55">
        <v>0</v>
      </c>
      <c r="AU670" s="135">
        <v>0</v>
      </c>
      <c r="AW670" s="55">
        <v>0</v>
      </c>
      <c r="AX670" s="55">
        <v>0</v>
      </c>
      <c r="AY670" s="55">
        <v>0</v>
      </c>
      <c r="AZ670" s="55">
        <v>0</v>
      </c>
      <c r="BA670" s="55">
        <v>0</v>
      </c>
      <c r="BB670" s="135">
        <v>0</v>
      </c>
      <c r="BD670" s="55">
        <v>0</v>
      </c>
      <c r="BE670" s="55">
        <v>0</v>
      </c>
      <c r="BF670" s="55">
        <v>0</v>
      </c>
      <c r="BG670" s="55">
        <v>0</v>
      </c>
      <c r="BH670" s="55">
        <v>0</v>
      </c>
      <c r="BI670" s="135">
        <v>0</v>
      </c>
      <c r="BK670" s="55">
        <v>0</v>
      </c>
      <c r="BL670" s="55">
        <v>0</v>
      </c>
      <c r="BM670" s="55">
        <v>0</v>
      </c>
      <c r="BN670" s="55">
        <v>0</v>
      </c>
      <c r="BO670" s="55">
        <v>0</v>
      </c>
      <c r="BP670" s="135">
        <v>0</v>
      </c>
      <c r="BR670" s="147">
        <v>0</v>
      </c>
      <c r="BS670" s="147">
        <v>0</v>
      </c>
      <c r="BT670" s="147">
        <v>0</v>
      </c>
      <c r="BU670" s="147">
        <v>0</v>
      </c>
      <c r="BV670" s="147">
        <v>0</v>
      </c>
      <c r="BX670" s="55">
        <v>0</v>
      </c>
      <c r="BY670" s="55">
        <v>0</v>
      </c>
      <c r="BZ670" s="55">
        <v>0</v>
      </c>
      <c r="CA670" s="55">
        <v>0</v>
      </c>
      <c r="CB670" s="55">
        <v>0</v>
      </c>
      <c r="CC670" s="135">
        <v>0</v>
      </c>
      <c r="CE670" s="55">
        <v>0</v>
      </c>
      <c r="CF670" s="55">
        <v>0</v>
      </c>
      <c r="CG670" s="55">
        <v>0</v>
      </c>
      <c r="CH670" s="55">
        <v>0</v>
      </c>
      <c r="CI670" s="55">
        <v>0</v>
      </c>
      <c r="CJ670" s="135">
        <v>0</v>
      </c>
      <c r="CL670" s="55">
        <v>0</v>
      </c>
      <c r="CM670" s="55">
        <v>0</v>
      </c>
      <c r="CN670" s="55">
        <v>0</v>
      </c>
      <c r="CO670" s="55">
        <v>0</v>
      </c>
      <c r="CP670" s="55">
        <v>0</v>
      </c>
      <c r="CQ670" s="135">
        <v>0</v>
      </c>
      <c r="CS670" s="67">
        <v>0</v>
      </c>
      <c r="CT670" s="67">
        <v>0</v>
      </c>
      <c r="CU670" s="67">
        <v>0</v>
      </c>
      <c r="CV670" s="67">
        <v>0</v>
      </c>
      <c r="CW670" s="67">
        <v>0</v>
      </c>
      <c r="CX670" s="135">
        <v>0</v>
      </c>
      <c r="CZ670" s="55">
        <v>0</v>
      </c>
      <c r="DA670" s="55">
        <v>0</v>
      </c>
      <c r="DB670" s="55">
        <v>0</v>
      </c>
      <c r="DC670" s="55">
        <v>0</v>
      </c>
      <c r="DD670" s="55">
        <v>0</v>
      </c>
      <c r="DE670" s="135">
        <v>0</v>
      </c>
      <c r="DG670" s="43" t="b" cm="1">
        <f t="array" aca="1" ref="DG670" ca="1">OR($G670=Forecast_Capex_Input!$BF$8:$BF$10)</f>
        <v>0</v>
      </c>
      <c r="DH670" s="43" cm="1">
        <f t="array" aca="1" ref="DH670" ca="1">IFERROR(INDEX(Forecast_Capex_Input!BG$12:BG$286,$Z670)
*(INDEX(Forecast_Capex_Input!$H$12:$H$286,$Z670)=Repex),0)
*$DG670</f>
        <v>0</v>
      </c>
      <c r="DI670" s="43" cm="1">
        <f t="array" aca="1" ref="DI670" ca="1">IFERROR(INDEX(Forecast_Capex_Input!BH$12:BH$286,$Z670)
*(INDEX(Forecast_Capex_Input!$H$12:$H$286,$Z670)=Repex),0)
*$DG670</f>
        <v>0</v>
      </c>
      <c r="DJ670" s="43" cm="1">
        <f t="array" aca="1" ref="DJ670" ca="1">IFERROR(INDEX(Forecast_Capex_Input!BI$12:BI$286,$Z670)
*(INDEX(Forecast_Capex_Input!$H$12:$H$286,$Z670)=Repex),0)
*$DG670</f>
        <v>0</v>
      </c>
      <c r="DK670" s="43" cm="1">
        <f t="array" aca="1" ref="DK670" ca="1">IFERROR(INDEX(Forecast_Capex_Input!BJ$12:BJ$286,$Z670)
*(INDEX(Forecast_Capex_Input!$H$12:$H$286,$Z670)=Repex),0)
*$DG670</f>
        <v>0</v>
      </c>
      <c r="DL670" s="43" cm="1">
        <f t="array" aca="1" ref="DL670" ca="1">IFERROR(INDEX(Forecast_Capex_Input!BK$12:BK$286,$Z670)
*(INDEX(Forecast_Capex_Input!$H$12:$H$286,$Z670)=Repex),0)
*$DG670</f>
        <v>0</v>
      </c>
      <c r="DM670" s="43" cm="1">
        <f t="array" aca="1" ref="DM670" ca="1">IFERROR(INDEX(Forecast_Capex_Input!BL$12:BL$286,$Z670)
*(INDEX(Forecast_Capex_Input!$H$12:$H$286,$Z670)=Repex),0)
*$DG670</f>
        <v>0</v>
      </c>
      <c r="DO670" s="43" t="b" cm="1">
        <f t="array" aca="1" ref="DO670" ca="1">OR($G670=Forecast_Capex_Input!$BN$8:$BN$9)</f>
        <v>0</v>
      </c>
      <c r="DP670" s="43" cm="1">
        <f t="array" aca="1" ref="DP670" ca="1">IFERROR(INDEX(Forecast_Capex_Input!BO$12:BO$286,$Z670)
*(INDEX(Forecast_Capex_Input!$H$12:$H$286,$Z670)=Repex),0)
*$DO670</f>
        <v>0</v>
      </c>
      <c r="DQ670" s="43" cm="1">
        <f t="array" aca="1" ref="DQ670" ca="1">IFERROR(INDEX(Forecast_Capex_Input!BP$12:BP$286,$Z670)
*(INDEX(Forecast_Capex_Input!$H$12:$H$286,$Z670)=Repex),0)
*$DO670</f>
        <v>0</v>
      </c>
      <c r="DR670" s="43" cm="1">
        <f t="array" aca="1" ref="DR670" ca="1">IFERROR(INDEX(Forecast_Capex_Input!BQ$12:BQ$286,$Z670)
*(INDEX(Forecast_Capex_Input!$H$12:$H$286,$Z670)=Repex),0)
*$DO670</f>
        <v>0</v>
      </c>
      <c r="DS670" s="43" cm="1">
        <f t="array" aca="1" ref="DS670" ca="1">IFERROR(INDEX(Forecast_Capex_Input!BR$12:BR$286,$Z670)
*(INDEX(Forecast_Capex_Input!$H$12:$H$286,$Z670)=Repex),0)
*$DO670</f>
        <v>0</v>
      </c>
      <c r="DT670" s="43" cm="1">
        <f t="array" aca="1" ref="DT670" ca="1">IFERROR(INDEX(Forecast_Capex_Input!BS$12:BS$286,$Z670)
*(INDEX(Forecast_Capex_Input!$H$12:$H$286,$Z670)=Repex),0)
*$DO670</f>
        <v>0</v>
      </c>
      <c r="DV670" s="43" t="b" cm="1">
        <f t="array" aca="1" ref="DV670" ca="1">OR($G670=Forecast_Capex_Input!$BU$8:$BU$10)</f>
        <v>0</v>
      </c>
      <c r="DW670" s="43" cm="1">
        <f t="array" aca="1" ref="DW670" ca="1">IFERROR(INDEX(Forecast_Capex_Input!BV$12:BV$286,$Z670)
*(INDEX(Forecast_Capex_Input!$H$12:$H$286,$Z670)=Repex),0)
*$DV670</f>
        <v>0</v>
      </c>
      <c r="DX670" s="43" cm="1">
        <f t="array" aca="1" ref="DX670" ca="1">IFERROR(INDEX(Forecast_Capex_Input!BW$12:BW$286,$Z670)
*(INDEX(Forecast_Capex_Input!$H$12:$H$286,$Z670)=Repex),0)
*$DV670</f>
        <v>0</v>
      </c>
      <c r="DY670" s="43" cm="1">
        <f t="array" aca="1" ref="DY670" ca="1">IFERROR(INDEX(Forecast_Capex_Input!BX$12:BX$286,$Z670)
*(INDEX(Forecast_Capex_Input!$H$12:$H$286,$Z670)=Repex),0)
*$DV670</f>
        <v>0</v>
      </c>
      <c r="DZ670" s="43" cm="1">
        <f t="array" aca="1" ref="DZ670" ca="1">IFERROR(INDEX(Forecast_Capex_Input!BY$12:BY$286,$Z670)
*(INDEX(Forecast_Capex_Input!$H$12:$H$286,$Z670)=Repex),0)
*$DV670</f>
        <v>0</v>
      </c>
      <c r="EA670" s="43" cm="1">
        <f t="array" aca="1" ref="EA670" ca="1">IFERROR(INDEX(Forecast_Capex_Input!BZ$12:BZ$286,$Z670)
*(INDEX(Forecast_Capex_Input!$H$12:$H$286,$Z670)=Repex),0)
*$DV670</f>
        <v>0</v>
      </c>
      <c r="EB670" s="43" cm="1">
        <f t="array" aca="1" ref="EB670" ca="1">IFERROR(INDEX(Forecast_Capex_Input!CA$12:CA$286,$Z670)
*(INDEX(Forecast_Capex_Input!$H$12:$H$286,$Z670)=Repex),0)
*$DV670</f>
        <v>0</v>
      </c>
      <c r="EC670" s="43" cm="1">
        <f t="array" aca="1" ref="EC670" ca="1">IFERROR(INDEX(Forecast_Capex_Input!CB$12:CB$286,$Z670)
*(INDEX(Forecast_Capex_Input!$H$12:$H$286,$Z670)=Repex),0)
*$DV670</f>
        <v>0</v>
      </c>
      <c r="ED670" s="43" cm="1">
        <f t="array" aca="1" ref="ED670" ca="1">IFERROR(INDEX(Forecast_Capex_Input!CC$12:CC$286,$Z670)
*(INDEX(Forecast_Capex_Input!$H$12:$H$286,$Z670)=Repex),0)
*$DV670</f>
        <v>0</v>
      </c>
      <c r="EF670" s="86" t="str">
        <f t="shared" si="64"/>
        <v>N/A</v>
      </c>
      <c r="EG670" s="28" t="str">
        <f>IFERROR(RANK(EF670,EF$11:EF$1010,0)+COUNTIF(EF$11:EF670,EF670)-1,NA)</f>
        <v>N/A</v>
      </c>
    </row>
    <row r="671" spans="3:137" x14ac:dyDescent="0.2">
      <c r="C671" s="28">
        <f t="shared" si="65"/>
        <v>661</v>
      </c>
      <c r="D671" s="9" t="str" cm="1">
        <f t="array" ref="D671">IFERROR(INDEX(Forecast_Capex_Input!$D$12:$D$286,$Z671),NA)</f>
        <v>N/A</v>
      </c>
      <c r="E671" s="24" t="str" cm="1">
        <f t="array" ref="E671">IF($Z671=NA,NA,INDEX(Forecast_Capex_Input!$E$12:$E$286,$Z671))</f>
        <v>N/A</v>
      </c>
      <c r="F671" s="9" t="str" cm="1">
        <f t="array" aca="1" ref="F671" ca="1">IFERROR(INDEX(General!$E$25:$E$26,$AA671),NA)</f>
        <v>N/A</v>
      </c>
      <c r="G671" s="9" t="str" cm="1">
        <f t="array" aca="1" ref="G671" ca="1">IFERROR(INDEX(Forecast_Capex_Input!$AI$11:$BB$11,$AC671),NA)</f>
        <v>N/A</v>
      </c>
      <c r="H671" s="50" t="str" cm="1">
        <f t="array" aca="1" ref="H671" ca="1">IFERROR(INDEX(Forecast_Capex_Input!$AI$12:$BB$286,$Z671,$AC671),NA)</f>
        <v>N/A</v>
      </c>
      <c r="I671" s="150" t="str" cm="1">
        <f t="array" ref="I671">IFERROR(INDEX(Forecast_Capex_Input!$F$12:$F$286,$Z671),NA)</f>
        <v>N/A</v>
      </c>
      <c r="J671" s="150" t="str" cm="1">
        <f t="array" ref="J671">IFERROR(INDEX(Forecast_Capex_Input!G$12:G$286,$Z671),NA)</f>
        <v>N/A</v>
      </c>
      <c r="K671" s="150" t="str" cm="1">
        <f t="array" ref="K671">IFERROR(INDEX(Forecast_Capex_Input!H$12:H$286,$Z671),NA)</f>
        <v>N/A</v>
      </c>
      <c r="L671" s="150" t="str" cm="1">
        <f t="array" ref="L671">IFERROR(INDEX(Forecast_Capex_Input!I$12:I$286,$Z671),NA)</f>
        <v>N/A</v>
      </c>
      <c r="M671" s="150" t="str" cm="1">
        <f t="array" ref="M671">IFERROR(INDEX(Forecast_Capex_Input!J$12:J$286,$Z671),NA)</f>
        <v>N/A</v>
      </c>
      <c r="N671" s="150" t="str" cm="1">
        <f t="array" ref="N671">IFERROR(INDEX(Forecast_Capex_Input!K$12:K$286,$Z671),NA)</f>
        <v>N/A</v>
      </c>
      <c r="O671" s="150" t="str" cm="1">
        <f t="array" ref="O671">IFERROR(INDEX(Forecast_Capex_Input!L$12:L$286,$Z671),NA)</f>
        <v>N/A</v>
      </c>
      <c r="P671" s="150" t="str" cm="1">
        <f t="array" ref="P671">IFERROR(INDEX(Forecast_Capex_Input!M$12:M$286,$Z671),NA)</f>
        <v>N/A</v>
      </c>
      <c r="Q671" s="24" t="str" cm="1">
        <f t="array" ref="Q671">IFERROR(INDEX(Forecast_Capex_Input!N$12:N$286,$Z671),NA)</f>
        <v>N/A</v>
      </c>
      <c r="R671" s="190" cm="1">
        <f t="array" ref="R671">IFERROR(INDEX(Forecast_Capex_Input!O$12:O$286,$Z671),0)</f>
        <v>0</v>
      </c>
      <c r="S671" s="24" cm="1">
        <f t="array" ref="S671">IFERROR(INDEX(Forecast_Capex_Input!P$12:P$286,$Z671),0)</f>
        <v>0</v>
      </c>
      <c r="T671" s="150" t="str" cm="1">
        <f t="array" aca="1" ref="T671" ca="1">IFERROR(INDEX(General!$K$91:$K$110,$AC671),NA)</f>
        <v>N/A</v>
      </c>
      <c r="U671" s="43" cm="1">
        <f t="array" aca="1" ref="U671" ca="1">IFERROR(
IF($F671=General!$E$25,INDEX(Forecast_Capex_Input!S$12:S$286,$Z671),
INDEX(Forecast_Capex_Input!T$12:T$286,$Z671)),0)</f>
        <v>0</v>
      </c>
      <c r="V671" s="82" t="b">
        <f>IFERROR(INDEX(Overheads!$T$19:$T$26,MATCH($I671,Overheads!$E$19:$E$26,0)),FALSE)</f>
        <v>0</v>
      </c>
      <c r="W671" s="209" cm="1">
        <f t="array" ref="W671">IFERROR(
INDEX(Forecast_Capex_Input!CN$12:CN$286,$Z671),0)</f>
        <v>0</v>
      </c>
      <c r="X671" s="209">
        <f>IFERROR(
MATCH($W671,General!$L$39:$S$39,0),1)</f>
        <v>1</v>
      </c>
      <c r="Z671" s="28" t="str">
        <f>IFERROR(
IF(MATCH($C671,Forecast_Capex_Input!$CI$12:$CI$286,1)+1&gt;MAX(Forecast_Capex_Input!$C$12:$C$286),NA,
MATCH($C671,Forecast_Capex_Input!$CI$12:$CI$286,1)+1),1)</f>
        <v>N/A</v>
      </c>
      <c r="AA671" s="28" t="str" cm="1">
        <f t="array" aca="1" ref="AA671" ca="1">IFERROR(
IF(Z670&lt;&gt;Z671,1,
IF(COUNTIF(OFFSET(AA670,0,0,-INDEX(Forecast_Capex_Input!$CG$12:$CG$286,$Z671)),AA670)=INDEX(Forecast_Capex_Input!$CG$12:$CG$286,$Z671),AA670+1,AA670)),NA)</f>
        <v>N/A</v>
      </c>
      <c r="AB671" s="28" t="str" cm="1">
        <f t="array" ref="AB671">IFERROR($C671-IF($Z671=1,1,INDEX(Forecast_Capex_Input!$CI$12:$CI$286,$Z671-1))+1,NA)</f>
        <v>N/A</v>
      </c>
      <c r="AC671" s="28" t="str" cm="1">
        <f t="array" aca="1" ref="AC671" ca="1">IFERROR(IF(AA671=1,
INDEX(Forecast_Capex_Input!$AI$10:$BB$10,SMALL(IF(INDEX(Forecast_Capex_Input!$AI$12:$BB$286,$Z671,0)&gt;0,COLUMN(Forecast_Capex_Input!$AI$10:$BB$10)-COLUMN(Forecast_Capex_Input!$AI$12)+1),ROWS(OFFSET(AC670,0,0,-$AB671)))),
OFFSET(AC670,-INDEX(Forecast_Capex_Input!$CG$12:$CG$286,$Z671)+1,0)),NA)</f>
        <v>N/A</v>
      </c>
      <c r="AD671" s="28" t="str">
        <f t="shared" ca="1" si="62"/>
        <v>N/A</v>
      </c>
      <c r="AE671" s="82" t="b">
        <f t="shared" si="66"/>
        <v>0</v>
      </c>
      <c r="AF671" s="78" t="b">
        <v>0</v>
      </c>
      <c r="AG671" s="82" t="b">
        <f t="shared" si="63"/>
        <v>1</v>
      </c>
      <c r="AI671" s="55">
        <v>0</v>
      </c>
      <c r="AJ671" s="55">
        <v>0</v>
      </c>
      <c r="AK671" s="55">
        <v>0</v>
      </c>
      <c r="AL671" s="55">
        <v>0</v>
      </c>
      <c r="AM671" s="55">
        <v>0</v>
      </c>
      <c r="AN671" s="135">
        <v>0</v>
      </c>
      <c r="AP671" s="55">
        <v>0</v>
      </c>
      <c r="AQ671" s="55">
        <v>0</v>
      </c>
      <c r="AR671" s="55">
        <v>0</v>
      </c>
      <c r="AS671" s="55">
        <v>0</v>
      </c>
      <c r="AT671" s="55">
        <v>0</v>
      </c>
      <c r="AU671" s="135">
        <v>0</v>
      </c>
      <c r="AW671" s="55">
        <v>0</v>
      </c>
      <c r="AX671" s="55">
        <v>0</v>
      </c>
      <c r="AY671" s="55">
        <v>0</v>
      </c>
      <c r="AZ671" s="55">
        <v>0</v>
      </c>
      <c r="BA671" s="55">
        <v>0</v>
      </c>
      <c r="BB671" s="135">
        <v>0</v>
      </c>
      <c r="BD671" s="55">
        <v>0</v>
      </c>
      <c r="BE671" s="55">
        <v>0</v>
      </c>
      <c r="BF671" s="55">
        <v>0</v>
      </c>
      <c r="BG671" s="55">
        <v>0</v>
      </c>
      <c r="BH671" s="55">
        <v>0</v>
      </c>
      <c r="BI671" s="135">
        <v>0</v>
      </c>
      <c r="BK671" s="55">
        <v>0</v>
      </c>
      <c r="BL671" s="55">
        <v>0</v>
      </c>
      <c r="BM671" s="55">
        <v>0</v>
      </c>
      <c r="BN671" s="55">
        <v>0</v>
      </c>
      <c r="BO671" s="55">
        <v>0</v>
      </c>
      <c r="BP671" s="135">
        <v>0</v>
      </c>
      <c r="BR671" s="147">
        <v>0</v>
      </c>
      <c r="BS671" s="147">
        <v>0</v>
      </c>
      <c r="BT671" s="147">
        <v>0</v>
      </c>
      <c r="BU671" s="147">
        <v>0</v>
      </c>
      <c r="BV671" s="147">
        <v>0</v>
      </c>
      <c r="BX671" s="55">
        <v>0</v>
      </c>
      <c r="BY671" s="55">
        <v>0</v>
      </c>
      <c r="BZ671" s="55">
        <v>0</v>
      </c>
      <c r="CA671" s="55">
        <v>0</v>
      </c>
      <c r="CB671" s="55">
        <v>0</v>
      </c>
      <c r="CC671" s="135">
        <v>0</v>
      </c>
      <c r="CE671" s="55">
        <v>0</v>
      </c>
      <c r="CF671" s="55">
        <v>0</v>
      </c>
      <c r="CG671" s="55">
        <v>0</v>
      </c>
      <c r="CH671" s="55">
        <v>0</v>
      </c>
      <c r="CI671" s="55">
        <v>0</v>
      </c>
      <c r="CJ671" s="135">
        <v>0</v>
      </c>
      <c r="CL671" s="55">
        <v>0</v>
      </c>
      <c r="CM671" s="55">
        <v>0</v>
      </c>
      <c r="CN671" s="55">
        <v>0</v>
      </c>
      <c r="CO671" s="55">
        <v>0</v>
      </c>
      <c r="CP671" s="55">
        <v>0</v>
      </c>
      <c r="CQ671" s="135">
        <v>0</v>
      </c>
      <c r="CS671" s="67">
        <v>0</v>
      </c>
      <c r="CT671" s="67">
        <v>0</v>
      </c>
      <c r="CU671" s="67">
        <v>0</v>
      </c>
      <c r="CV671" s="67">
        <v>0</v>
      </c>
      <c r="CW671" s="67">
        <v>0</v>
      </c>
      <c r="CX671" s="135">
        <v>0</v>
      </c>
      <c r="CZ671" s="55">
        <v>0</v>
      </c>
      <c r="DA671" s="55">
        <v>0</v>
      </c>
      <c r="DB671" s="55">
        <v>0</v>
      </c>
      <c r="DC671" s="55">
        <v>0</v>
      </c>
      <c r="DD671" s="55">
        <v>0</v>
      </c>
      <c r="DE671" s="135">
        <v>0</v>
      </c>
      <c r="DG671" s="43" t="b" cm="1">
        <f t="array" aca="1" ref="DG671" ca="1">OR($G671=Forecast_Capex_Input!$BF$8:$BF$10)</f>
        <v>0</v>
      </c>
      <c r="DH671" s="43" cm="1">
        <f t="array" aca="1" ref="DH671" ca="1">IFERROR(INDEX(Forecast_Capex_Input!BG$12:BG$286,$Z671)
*(INDEX(Forecast_Capex_Input!$H$12:$H$286,$Z671)=Repex),0)
*$DG671</f>
        <v>0</v>
      </c>
      <c r="DI671" s="43" cm="1">
        <f t="array" aca="1" ref="DI671" ca="1">IFERROR(INDEX(Forecast_Capex_Input!BH$12:BH$286,$Z671)
*(INDEX(Forecast_Capex_Input!$H$12:$H$286,$Z671)=Repex),0)
*$DG671</f>
        <v>0</v>
      </c>
      <c r="DJ671" s="43" cm="1">
        <f t="array" aca="1" ref="DJ671" ca="1">IFERROR(INDEX(Forecast_Capex_Input!BI$12:BI$286,$Z671)
*(INDEX(Forecast_Capex_Input!$H$12:$H$286,$Z671)=Repex),0)
*$DG671</f>
        <v>0</v>
      </c>
      <c r="DK671" s="43" cm="1">
        <f t="array" aca="1" ref="DK671" ca="1">IFERROR(INDEX(Forecast_Capex_Input!BJ$12:BJ$286,$Z671)
*(INDEX(Forecast_Capex_Input!$H$12:$H$286,$Z671)=Repex),0)
*$DG671</f>
        <v>0</v>
      </c>
      <c r="DL671" s="43" cm="1">
        <f t="array" aca="1" ref="DL671" ca="1">IFERROR(INDEX(Forecast_Capex_Input!BK$12:BK$286,$Z671)
*(INDEX(Forecast_Capex_Input!$H$12:$H$286,$Z671)=Repex),0)
*$DG671</f>
        <v>0</v>
      </c>
      <c r="DM671" s="43" cm="1">
        <f t="array" aca="1" ref="DM671" ca="1">IFERROR(INDEX(Forecast_Capex_Input!BL$12:BL$286,$Z671)
*(INDEX(Forecast_Capex_Input!$H$12:$H$286,$Z671)=Repex),0)
*$DG671</f>
        <v>0</v>
      </c>
      <c r="DO671" s="43" t="b" cm="1">
        <f t="array" aca="1" ref="DO671" ca="1">OR($G671=Forecast_Capex_Input!$BN$8:$BN$9)</f>
        <v>0</v>
      </c>
      <c r="DP671" s="43" cm="1">
        <f t="array" aca="1" ref="DP671" ca="1">IFERROR(INDEX(Forecast_Capex_Input!BO$12:BO$286,$Z671)
*(INDEX(Forecast_Capex_Input!$H$12:$H$286,$Z671)=Repex),0)
*$DO671</f>
        <v>0</v>
      </c>
      <c r="DQ671" s="43" cm="1">
        <f t="array" aca="1" ref="DQ671" ca="1">IFERROR(INDEX(Forecast_Capex_Input!BP$12:BP$286,$Z671)
*(INDEX(Forecast_Capex_Input!$H$12:$H$286,$Z671)=Repex),0)
*$DO671</f>
        <v>0</v>
      </c>
      <c r="DR671" s="43" cm="1">
        <f t="array" aca="1" ref="DR671" ca="1">IFERROR(INDEX(Forecast_Capex_Input!BQ$12:BQ$286,$Z671)
*(INDEX(Forecast_Capex_Input!$H$12:$H$286,$Z671)=Repex),0)
*$DO671</f>
        <v>0</v>
      </c>
      <c r="DS671" s="43" cm="1">
        <f t="array" aca="1" ref="DS671" ca="1">IFERROR(INDEX(Forecast_Capex_Input!BR$12:BR$286,$Z671)
*(INDEX(Forecast_Capex_Input!$H$12:$H$286,$Z671)=Repex),0)
*$DO671</f>
        <v>0</v>
      </c>
      <c r="DT671" s="43" cm="1">
        <f t="array" aca="1" ref="DT671" ca="1">IFERROR(INDEX(Forecast_Capex_Input!BS$12:BS$286,$Z671)
*(INDEX(Forecast_Capex_Input!$H$12:$H$286,$Z671)=Repex),0)
*$DO671</f>
        <v>0</v>
      </c>
      <c r="DV671" s="43" t="b" cm="1">
        <f t="array" aca="1" ref="DV671" ca="1">OR($G671=Forecast_Capex_Input!$BU$8:$BU$10)</f>
        <v>0</v>
      </c>
      <c r="DW671" s="43" cm="1">
        <f t="array" aca="1" ref="DW671" ca="1">IFERROR(INDEX(Forecast_Capex_Input!BV$12:BV$286,$Z671)
*(INDEX(Forecast_Capex_Input!$H$12:$H$286,$Z671)=Repex),0)
*$DV671</f>
        <v>0</v>
      </c>
      <c r="DX671" s="43" cm="1">
        <f t="array" aca="1" ref="DX671" ca="1">IFERROR(INDEX(Forecast_Capex_Input!BW$12:BW$286,$Z671)
*(INDEX(Forecast_Capex_Input!$H$12:$H$286,$Z671)=Repex),0)
*$DV671</f>
        <v>0</v>
      </c>
      <c r="DY671" s="43" cm="1">
        <f t="array" aca="1" ref="DY671" ca="1">IFERROR(INDEX(Forecast_Capex_Input!BX$12:BX$286,$Z671)
*(INDEX(Forecast_Capex_Input!$H$12:$H$286,$Z671)=Repex),0)
*$DV671</f>
        <v>0</v>
      </c>
      <c r="DZ671" s="43" cm="1">
        <f t="array" aca="1" ref="DZ671" ca="1">IFERROR(INDEX(Forecast_Capex_Input!BY$12:BY$286,$Z671)
*(INDEX(Forecast_Capex_Input!$H$12:$H$286,$Z671)=Repex),0)
*$DV671</f>
        <v>0</v>
      </c>
      <c r="EA671" s="43" cm="1">
        <f t="array" aca="1" ref="EA671" ca="1">IFERROR(INDEX(Forecast_Capex_Input!BZ$12:BZ$286,$Z671)
*(INDEX(Forecast_Capex_Input!$H$12:$H$286,$Z671)=Repex),0)
*$DV671</f>
        <v>0</v>
      </c>
      <c r="EB671" s="43" cm="1">
        <f t="array" aca="1" ref="EB671" ca="1">IFERROR(INDEX(Forecast_Capex_Input!CA$12:CA$286,$Z671)
*(INDEX(Forecast_Capex_Input!$H$12:$H$286,$Z671)=Repex),0)
*$DV671</f>
        <v>0</v>
      </c>
      <c r="EC671" s="43" cm="1">
        <f t="array" aca="1" ref="EC671" ca="1">IFERROR(INDEX(Forecast_Capex_Input!CB$12:CB$286,$Z671)
*(INDEX(Forecast_Capex_Input!$H$12:$H$286,$Z671)=Repex),0)
*$DV671</f>
        <v>0</v>
      </c>
      <c r="ED671" s="43" cm="1">
        <f t="array" aca="1" ref="ED671" ca="1">IFERROR(INDEX(Forecast_Capex_Input!CC$12:CC$286,$Z671)
*(INDEX(Forecast_Capex_Input!$H$12:$H$286,$Z671)=Repex),0)
*$DV671</f>
        <v>0</v>
      </c>
      <c r="EF671" s="86" t="str">
        <f t="shared" si="64"/>
        <v>N/A</v>
      </c>
      <c r="EG671" s="28" t="str">
        <f>IFERROR(RANK(EF671,EF$11:EF$1010,0)+COUNTIF(EF$11:EF671,EF671)-1,NA)</f>
        <v>N/A</v>
      </c>
    </row>
    <row r="672" spans="3:137" x14ac:dyDescent="0.2">
      <c r="C672" s="28">
        <f t="shared" si="65"/>
        <v>662</v>
      </c>
      <c r="D672" s="9" t="str" cm="1">
        <f t="array" ref="D672">IFERROR(INDEX(Forecast_Capex_Input!$D$12:$D$286,$Z672),NA)</f>
        <v>N/A</v>
      </c>
      <c r="E672" s="24" t="str" cm="1">
        <f t="array" ref="E672">IF($Z672=NA,NA,INDEX(Forecast_Capex_Input!$E$12:$E$286,$Z672))</f>
        <v>N/A</v>
      </c>
      <c r="F672" s="9" t="str" cm="1">
        <f t="array" aca="1" ref="F672" ca="1">IFERROR(INDEX(General!$E$25:$E$26,$AA672),NA)</f>
        <v>N/A</v>
      </c>
      <c r="G672" s="9" t="str" cm="1">
        <f t="array" aca="1" ref="G672" ca="1">IFERROR(INDEX(Forecast_Capex_Input!$AI$11:$BB$11,$AC672),NA)</f>
        <v>N/A</v>
      </c>
      <c r="H672" s="50" t="str" cm="1">
        <f t="array" aca="1" ref="H672" ca="1">IFERROR(INDEX(Forecast_Capex_Input!$AI$12:$BB$286,$Z672,$AC672),NA)</f>
        <v>N/A</v>
      </c>
      <c r="I672" s="150" t="str" cm="1">
        <f t="array" ref="I672">IFERROR(INDEX(Forecast_Capex_Input!$F$12:$F$286,$Z672),NA)</f>
        <v>N/A</v>
      </c>
      <c r="J672" s="150" t="str" cm="1">
        <f t="array" ref="J672">IFERROR(INDEX(Forecast_Capex_Input!G$12:G$286,$Z672),NA)</f>
        <v>N/A</v>
      </c>
      <c r="K672" s="150" t="str" cm="1">
        <f t="array" ref="K672">IFERROR(INDEX(Forecast_Capex_Input!H$12:H$286,$Z672),NA)</f>
        <v>N/A</v>
      </c>
      <c r="L672" s="150" t="str" cm="1">
        <f t="array" ref="L672">IFERROR(INDEX(Forecast_Capex_Input!I$12:I$286,$Z672),NA)</f>
        <v>N/A</v>
      </c>
      <c r="M672" s="150" t="str" cm="1">
        <f t="array" ref="M672">IFERROR(INDEX(Forecast_Capex_Input!J$12:J$286,$Z672),NA)</f>
        <v>N/A</v>
      </c>
      <c r="N672" s="150" t="str" cm="1">
        <f t="array" ref="N672">IFERROR(INDEX(Forecast_Capex_Input!K$12:K$286,$Z672),NA)</f>
        <v>N/A</v>
      </c>
      <c r="O672" s="150" t="str" cm="1">
        <f t="array" ref="O672">IFERROR(INDEX(Forecast_Capex_Input!L$12:L$286,$Z672),NA)</f>
        <v>N/A</v>
      </c>
      <c r="P672" s="150" t="str" cm="1">
        <f t="array" ref="P672">IFERROR(INDEX(Forecast_Capex_Input!M$12:M$286,$Z672),NA)</f>
        <v>N/A</v>
      </c>
      <c r="Q672" s="24" t="str" cm="1">
        <f t="array" ref="Q672">IFERROR(INDEX(Forecast_Capex_Input!N$12:N$286,$Z672),NA)</f>
        <v>N/A</v>
      </c>
      <c r="R672" s="190" cm="1">
        <f t="array" ref="R672">IFERROR(INDEX(Forecast_Capex_Input!O$12:O$286,$Z672),0)</f>
        <v>0</v>
      </c>
      <c r="S672" s="24" cm="1">
        <f t="array" ref="S672">IFERROR(INDEX(Forecast_Capex_Input!P$12:P$286,$Z672),0)</f>
        <v>0</v>
      </c>
      <c r="T672" s="150" t="str" cm="1">
        <f t="array" aca="1" ref="T672" ca="1">IFERROR(INDEX(General!$K$91:$K$110,$AC672),NA)</f>
        <v>N/A</v>
      </c>
      <c r="U672" s="43" cm="1">
        <f t="array" aca="1" ref="U672" ca="1">IFERROR(
IF($F672=General!$E$25,INDEX(Forecast_Capex_Input!S$12:S$286,$Z672),
INDEX(Forecast_Capex_Input!T$12:T$286,$Z672)),0)</f>
        <v>0</v>
      </c>
      <c r="V672" s="82" t="b">
        <f>IFERROR(INDEX(Overheads!$T$19:$T$26,MATCH($I672,Overheads!$E$19:$E$26,0)),FALSE)</f>
        <v>0</v>
      </c>
      <c r="W672" s="209" cm="1">
        <f t="array" ref="W672">IFERROR(
INDEX(Forecast_Capex_Input!CN$12:CN$286,$Z672),0)</f>
        <v>0</v>
      </c>
      <c r="X672" s="209">
        <f>IFERROR(
MATCH($W672,General!$L$39:$S$39,0),1)</f>
        <v>1</v>
      </c>
      <c r="Z672" s="28" t="str">
        <f>IFERROR(
IF(MATCH($C672,Forecast_Capex_Input!$CI$12:$CI$286,1)+1&gt;MAX(Forecast_Capex_Input!$C$12:$C$286),NA,
MATCH($C672,Forecast_Capex_Input!$CI$12:$CI$286,1)+1),1)</f>
        <v>N/A</v>
      </c>
      <c r="AA672" s="28" t="str" cm="1">
        <f t="array" aca="1" ref="AA672" ca="1">IFERROR(
IF(Z671&lt;&gt;Z672,1,
IF(COUNTIF(OFFSET(AA671,0,0,-INDEX(Forecast_Capex_Input!$CG$12:$CG$286,$Z672)),AA671)=INDEX(Forecast_Capex_Input!$CG$12:$CG$286,$Z672),AA671+1,AA671)),NA)</f>
        <v>N/A</v>
      </c>
      <c r="AB672" s="28" t="str" cm="1">
        <f t="array" ref="AB672">IFERROR($C672-IF($Z672=1,1,INDEX(Forecast_Capex_Input!$CI$12:$CI$286,$Z672-1))+1,NA)</f>
        <v>N/A</v>
      </c>
      <c r="AC672" s="28" t="str" cm="1">
        <f t="array" aca="1" ref="AC672" ca="1">IFERROR(IF(AA672=1,
INDEX(Forecast_Capex_Input!$AI$10:$BB$10,SMALL(IF(INDEX(Forecast_Capex_Input!$AI$12:$BB$286,$Z672,0)&gt;0,COLUMN(Forecast_Capex_Input!$AI$10:$BB$10)-COLUMN(Forecast_Capex_Input!$AI$12)+1),ROWS(OFFSET(AC671,0,0,-$AB672)))),
OFFSET(AC671,-INDEX(Forecast_Capex_Input!$CG$12:$CG$286,$Z672)+1,0)),NA)</f>
        <v>N/A</v>
      </c>
      <c r="AD672" s="28" t="str">
        <f t="shared" ca="1" si="62"/>
        <v>N/A</v>
      </c>
      <c r="AE672" s="82" t="b">
        <f t="shared" si="66"/>
        <v>0</v>
      </c>
      <c r="AF672" s="78" t="b">
        <v>0</v>
      </c>
      <c r="AG672" s="82" t="b">
        <f t="shared" si="63"/>
        <v>1</v>
      </c>
      <c r="AI672" s="55">
        <v>0</v>
      </c>
      <c r="AJ672" s="55">
        <v>0</v>
      </c>
      <c r="AK672" s="55">
        <v>0</v>
      </c>
      <c r="AL672" s="55">
        <v>0</v>
      </c>
      <c r="AM672" s="55">
        <v>0</v>
      </c>
      <c r="AN672" s="135">
        <v>0</v>
      </c>
      <c r="AP672" s="55">
        <v>0</v>
      </c>
      <c r="AQ672" s="55">
        <v>0</v>
      </c>
      <c r="AR672" s="55">
        <v>0</v>
      </c>
      <c r="AS672" s="55">
        <v>0</v>
      </c>
      <c r="AT672" s="55">
        <v>0</v>
      </c>
      <c r="AU672" s="135">
        <v>0</v>
      </c>
      <c r="AW672" s="55">
        <v>0</v>
      </c>
      <c r="AX672" s="55">
        <v>0</v>
      </c>
      <c r="AY672" s="55">
        <v>0</v>
      </c>
      <c r="AZ672" s="55">
        <v>0</v>
      </c>
      <c r="BA672" s="55">
        <v>0</v>
      </c>
      <c r="BB672" s="135">
        <v>0</v>
      </c>
      <c r="BD672" s="55">
        <v>0</v>
      </c>
      <c r="BE672" s="55">
        <v>0</v>
      </c>
      <c r="BF672" s="55">
        <v>0</v>
      </c>
      <c r="BG672" s="55">
        <v>0</v>
      </c>
      <c r="BH672" s="55">
        <v>0</v>
      </c>
      <c r="BI672" s="135">
        <v>0</v>
      </c>
      <c r="BK672" s="55">
        <v>0</v>
      </c>
      <c r="BL672" s="55">
        <v>0</v>
      </c>
      <c r="BM672" s="55">
        <v>0</v>
      </c>
      <c r="BN672" s="55">
        <v>0</v>
      </c>
      <c r="BO672" s="55">
        <v>0</v>
      </c>
      <c r="BP672" s="135">
        <v>0</v>
      </c>
      <c r="BR672" s="147">
        <v>0</v>
      </c>
      <c r="BS672" s="147">
        <v>0</v>
      </c>
      <c r="BT672" s="147">
        <v>0</v>
      </c>
      <c r="BU672" s="147">
        <v>0</v>
      </c>
      <c r="BV672" s="147">
        <v>0</v>
      </c>
      <c r="BX672" s="55">
        <v>0</v>
      </c>
      <c r="BY672" s="55">
        <v>0</v>
      </c>
      <c r="BZ672" s="55">
        <v>0</v>
      </c>
      <c r="CA672" s="55">
        <v>0</v>
      </c>
      <c r="CB672" s="55">
        <v>0</v>
      </c>
      <c r="CC672" s="135">
        <v>0</v>
      </c>
      <c r="CE672" s="55">
        <v>0</v>
      </c>
      <c r="CF672" s="55">
        <v>0</v>
      </c>
      <c r="CG672" s="55">
        <v>0</v>
      </c>
      <c r="CH672" s="55">
        <v>0</v>
      </c>
      <c r="CI672" s="55">
        <v>0</v>
      </c>
      <c r="CJ672" s="135">
        <v>0</v>
      </c>
      <c r="CL672" s="55">
        <v>0</v>
      </c>
      <c r="CM672" s="55">
        <v>0</v>
      </c>
      <c r="CN672" s="55">
        <v>0</v>
      </c>
      <c r="CO672" s="55">
        <v>0</v>
      </c>
      <c r="CP672" s="55">
        <v>0</v>
      </c>
      <c r="CQ672" s="135">
        <v>0</v>
      </c>
      <c r="CS672" s="67">
        <v>0</v>
      </c>
      <c r="CT672" s="67">
        <v>0</v>
      </c>
      <c r="CU672" s="67">
        <v>0</v>
      </c>
      <c r="CV672" s="67">
        <v>0</v>
      </c>
      <c r="CW672" s="67">
        <v>0</v>
      </c>
      <c r="CX672" s="135">
        <v>0</v>
      </c>
      <c r="CZ672" s="55">
        <v>0</v>
      </c>
      <c r="DA672" s="55">
        <v>0</v>
      </c>
      <c r="DB672" s="55">
        <v>0</v>
      </c>
      <c r="DC672" s="55">
        <v>0</v>
      </c>
      <c r="DD672" s="55">
        <v>0</v>
      </c>
      <c r="DE672" s="135">
        <v>0</v>
      </c>
      <c r="DG672" s="43" t="b" cm="1">
        <f t="array" aca="1" ref="DG672" ca="1">OR($G672=Forecast_Capex_Input!$BF$8:$BF$10)</f>
        <v>0</v>
      </c>
      <c r="DH672" s="43" cm="1">
        <f t="array" aca="1" ref="DH672" ca="1">IFERROR(INDEX(Forecast_Capex_Input!BG$12:BG$286,$Z672)
*(INDEX(Forecast_Capex_Input!$H$12:$H$286,$Z672)=Repex),0)
*$DG672</f>
        <v>0</v>
      </c>
      <c r="DI672" s="43" cm="1">
        <f t="array" aca="1" ref="DI672" ca="1">IFERROR(INDEX(Forecast_Capex_Input!BH$12:BH$286,$Z672)
*(INDEX(Forecast_Capex_Input!$H$12:$H$286,$Z672)=Repex),0)
*$DG672</f>
        <v>0</v>
      </c>
      <c r="DJ672" s="43" cm="1">
        <f t="array" aca="1" ref="DJ672" ca="1">IFERROR(INDEX(Forecast_Capex_Input!BI$12:BI$286,$Z672)
*(INDEX(Forecast_Capex_Input!$H$12:$H$286,$Z672)=Repex),0)
*$DG672</f>
        <v>0</v>
      </c>
      <c r="DK672" s="43" cm="1">
        <f t="array" aca="1" ref="DK672" ca="1">IFERROR(INDEX(Forecast_Capex_Input!BJ$12:BJ$286,$Z672)
*(INDEX(Forecast_Capex_Input!$H$12:$H$286,$Z672)=Repex),0)
*$DG672</f>
        <v>0</v>
      </c>
      <c r="DL672" s="43" cm="1">
        <f t="array" aca="1" ref="DL672" ca="1">IFERROR(INDEX(Forecast_Capex_Input!BK$12:BK$286,$Z672)
*(INDEX(Forecast_Capex_Input!$H$12:$H$286,$Z672)=Repex),0)
*$DG672</f>
        <v>0</v>
      </c>
      <c r="DM672" s="43" cm="1">
        <f t="array" aca="1" ref="DM672" ca="1">IFERROR(INDEX(Forecast_Capex_Input!BL$12:BL$286,$Z672)
*(INDEX(Forecast_Capex_Input!$H$12:$H$286,$Z672)=Repex),0)
*$DG672</f>
        <v>0</v>
      </c>
      <c r="DO672" s="43" t="b" cm="1">
        <f t="array" aca="1" ref="DO672" ca="1">OR($G672=Forecast_Capex_Input!$BN$8:$BN$9)</f>
        <v>0</v>
      </c>
      <c r="DP672" s="43" cm="1">
        <f t="array" aca="1" ref="DP672" ca="1">IFERROR(INDEX(Forecast_Capex_Input!BO$12:BO$286,$Z672)
*(INDEX(Forecast_Capex_Input!$H$12:$H$286,$Z672)=Repex),0)
*$DO672</f>
        <v>0</v>
      </c>
      <c r="DQ672" s="43" cm="1">
        <f t="array" aca="1" ref="DQ672" ca="1">IFERROR(INDEX(Forecast_Capex_Input!BP$12:BP$286,$Z672)
*(INDEX(Forecast_Capex_Input!$H$12:$H$286,$Z672)=Repex),0)
*$DO672</f>
        <v>0</v>
      </c>
      <c r="DR672" s="43" cm="1">
        <f t="array" aca="1" ref="DR672" ca="1">IFERROR(INDEX(Forecast_Capex_Input!BQ$12:BQ$286,$Z672)
*(INDEX(Forecast_Capex_Input!$H$12:$H$286,$Z672)=Repex),0)
*$DO672</f>
        <v>0</v>
      </c>
      <c r="DS672" s="43" cm="1">
        <f t="array" aca="1" ref="DS672" ca="1">IFERROR(INDEX(Forecast_Capex_Input!BR$12:BR$286,$Z672)
*(INDEX(Forecast_Capex_Input!$H$12:$H$286,$Z672)=Repex),0)
*$DO672</f>
        <v>0</v>
      </c>
      <c r="DT672" s="43" cm="1">
        <f t="array" aca="1" ref="DT672" ca="1">IFERROR(INDEX(Forecast_Capex_Input!BS$12:BS$286,$Z672)
*(INDEX(Forecast_Capex_Input!$H$12:$H$286,$Z672)=Repex),0)
*$DO672</f>
        <v>0</v>
      </c>
      <c r="DV672" s="43" t="b" cm="1">
        <f t="array" aca="1" ref="DV672" ca="1">OR($G672=Forecast_Capex_Input!$BU$8:$BU$10)</f>
        <v>0</v>
      </c>
      <c r="DW672" s="43" cm="1">
        <f t="array" aca="1" ref="DW672" ca="1">IFERROR(INDEX(Forecast_Capex_Input!BV$12:BV$286,$Z672)
*(INDEX(Forecast_Capex_Input!$H$12:$H$286,$Z672)=Repex),0)
*$DV672</f>
        <v>0</v>
      </c>
      <c r="DX672" s="43" cm="1">
        <f t="array" aca="1" ref="DX672" ca="1">IFERROR(INDEX(Forecast_Capex_Input!BW$12:BW$286,$Z672)
*(INDEX(Forecast_Capex_Input!$H$12:$H$286,$Z672)=Repex),0)
*$DV672</f>
        <v>0</v>
      </c>
      <c r="DY672" s="43" cm="1">
        <f t="array" aca="1" ref="DY672" ca="1">IFERROR(INDEX(Forecast_Capex_Input!BX$12:BX$286,$Z672)
*(INDEX(Forecast_Capex_Input!$H$12:$H$286,$Z672)=Repex),0)
*$DV672</f>
        <v>0</v>
      </c>
      <c r="DZ672" s="43" cm="1">
        <f t="array" aca="1" ref="DZ672" ca="1">IFERROR(INDEX(Forecast_Capex_Input!BY$12:BY$286,$Z672)
*(INDEX(Forecast_Capex_Input!$H$12:$H$286,$Z672)=Repex),0)
*$DV672</f>
        <v>0</v>
      </c>
      <c r="EA672" s="43" cm="1">
        <f t="array" aca="1" ref="EA672" ca="1">IFERROR(INDEX(Forecast_Capex_Input!BZ$12:BZ$286,$Z672)
*(INDEX(Forecast_Capex_Input!$H$12:$H$286,$Z672)=Repex),0)
*$DV672</f>
        <v>0</v>
      </c>
      <c r="EB672" s="43" cm="1">
        <f t="array" aca="1" ref="EB672" ca="1">IFERROR(INDEX(Forecast_Capex_Input!CA$12:CA$286,$Z672)
*(INDEX(Forecast_Capex_Input!$H$12:$H$286,$Z672)=Repex),0)
*$DV672</f>
        <v>0</v>
      </c>
      <c r="EC672" s="43" cm="1">
        <f t="array" aca="1" ref="EC672" ca="1">IFERROR(INDEX(Forecast_Capex_Input!CB$12:CB$286,$Z672)
*(INDEX(Forecast_Capex_Input!$H$12:$H$286,$Z672)=Repex),0)
*$DV672</f>
        <v>0</v>
      </c>
      <c r="ED672" s="43" cm="1">
        <f t="array" aca="1" ref="ED672" ca="1">IFERROR(INDEX(Forecast_Capex_Input!CC$12:CC$286,$Z672)
*(INDEX(Forecast_Capex_Input!$H$12:$H$286,$Z672)=Repex),0)
*$DV672</f>
        <v>0</v>
      </c>
      <c r="EF672" s="86" t="str">
        <f t="shared" si="64"/>
        <v>N/A</v>
      </c>
      <c r="EG672" s="28" t="str">
        <f>IFERROR(RANK(EF672,EF$11:EF$1010,0)+COUNTIF(EF$11:EF672,EF672)-1,NA)</f>
        <v>N/A</v>
      </c>
    </row>
    <row r="673" spans="3:137" x14ac:dyDescent="0.2">
      <c r="C673" s="28">
        <f t="shared" si="65"/>
        <v>663</v>
      </c>
      <c r="D673" s="9" t="str" cm="1">
        <f t="array" ref="D673">IFERROR(INDEX(Forecast_Capex_Input!$D$12:$D$286,$Z673),NA)</f>
        <v>N/A</v>
      </c>
      <c r="E673" s="24" t="str" cm="1">
        <f t="array" ref="E673">IF($Z673=NA,NA,INDEX(Forecast_Capex_Input!$E$12:$E$286,$Z673))</f>
        <v>N/A</v>
      </c>
      <c r="F673" s="9" t="str" cm="1">
        <f t="array" aca="1" ref="F673" ca="1">IFERROR(INDEX(General!$E$25:$E$26,$AA673),NA)</f>
        <v>N/A</v>
      </c>
      <c r="G673" s="9" t="str" cm="1">
        <f t="array" aca="1" ref="G673" ca="1">IFERROR(INDEX(Forecast_Capex_Input!$AI$11:$BB$11,$AC673),NA)</f>
        <v>N/A</v>
      </c>
      <c r="H673" s="50" t="str" cm="1">
        <f t="array" aca="1" ref="H673" ca="1">IFERROR(INDEX(Forecast_Capex_Input!$AI$12:$BB$286,$Z673,$AC673),NA)</f>
        <v>N/A</v>
      </c>
      <c r="I673" s="150" t="str" cm="1">
        <f t="array" ref="I673">IFERROR(INDEX(Forecast_Capex_Input!$F$12:$F$286,$Z673),NA)</f>
        <v>N/A</v>
      </c>
      <c r="J673" s="150" t="str" cm="1">
        <f t="array" ref="J673">IFERROR(INDEX(Forecast_Capex_Input!G$12:G$286,$Z673),NA)</f>
        <v>N/A</v>
      </c>
      <c r="K673" s="150" t="str" cm="1">
        <f t="array" ref="K673">IFERROR(INDEX(Forecast_Capex_Input!H$12:H$286,$Z673),NA)</f>
        <v>N/A</v>
      </c>
      <c r="L673" s="150" t="str" cm="1">
        <f t="array" ref="L673">IFERROR(INDEX(Forecast_Capex_Input!I$12:I$286,$Z673),NA)</f>
        <v>N/A</v>
      </c>
      <c r="M673" s="150" t="str" cm="1">
        <f t="array" ref="M673">IFERROR(INDEX(Forecast_Capex_Input!J$12:J$286,$Z673),NA)</f>
        <v>N/A</v>
      </c>
      <c r="N673" s="150" t="str" cm="1">
        <f t="array" ref="N673">IFERROR(INDEX(Forecast_Capex_Input!K$12:K$286,$Z673),NA)</f>
        <v>N/A</v>
      </c>
      <c r="O673" s="150" t="str" cm="1">
        <f t="array" ref="O673">IFERROR(INDEX(Forecast_Capex_Input!L$12:L$286,$Z673),NA)</f>
        <v>N/A</v>
      </c>
      <c r="P673" s="150" t="str" cm="1">
        <f t="array" ref="P673">IFERROR(INDEX(Forecast_Capex_Input!M$12:M$286,$Z673),NA)</f>
        <v>N/A</v>
      </c>
      <c r="Q673" s="24" t="str" cm="1">
        <f t="array" ref="Q673">IFERROR(INDEX(Forecast_Capex_Input!N$12:N$286,$Z673),NA)</f>
        <v>N/A</v>
      </c>
      <c r="R673" s="190" cm="1">
        <f t="array" ref="R673">IFERROR(INDEX(Forecast_Capex_Input!O$12:O$286,$Z673),0)</f>
        <v>0</v>
      </c>
      <c r="S673" s="24" cm="1">
        <f t="array" ref="S673">IFERROR(INDEX(Forecast_Capex_Input!P$12:P$286,$Z673),0)</f>
        <v>0</v>
      </c>
      <c r="T673" s="150" t="str" cm="1">
        <f t="array" aca="1" ref="T673" ca="1">IFERROR(INDEX(General!$K$91:$K$110,$AC673),NA)</f>
        <v>N/A</v>
      </c>
      <c r="U673" s="43" cm="1">
        <f t="array" aca="1" ref="U673" ca="1">IFERROR(
IF($F673=General!$E$25,INDEX(Forecast_Capex_Input!S$12:S$286,$Z673),
INDEX(Forecast_Capex_Input!T$12:T$286,$Z673)),0)</f>
        <v>0</v>
      </c>
      <c r="V673" s="82" t="b">
        <f>IFERROR(INDEX(Overheads!$T$19:$T$26,MATCH($I673,Overheads!$E$19:$E$26,0)),FALSE)</f>
        <v>0</v>
      </c>
      <c r="W673" s="209" cm="1">
        <f t="array" ref="W673">IFERROR(
INDEX(Forecast_Capex_Input!CN$12:CN$286,$Z673),0)</f>
        <v>0</v>
      </c>
      <c r="X673" s="209">
        <f>IFERROR(
MATCH($W673,General!$L$39:$S$39,0),1)</f>
        <v>1</v>
      </c>
      <c r="Z673" s="28" t="str">
        <f>IFERROR(
IF(MATCH($C673,Forecast_Capex_Input!$CI$12:$CI$286,1)+1&gt;MAX(Forecast_Capex_Input!$C$12:$C$286),NA,
MATCH($C673,Forecast_Capex_Input!$CI$12:$CI$286,1)+1),1)</f>
        <v>N/A</v>
      </c>
      <c r="AA673" s="28" t="str" cm="1">
        <f t="array" aca="1" ref="AA673" ca="1">IFERROR(
IF(Z672&lt;&gt;Z673,1,
IF(COUNTIF(OFFSET(AA672,0,0,-INDEX(Forecast_Capex_Input!$CG$12:$CG$286,$Z673)),AA672)=INDEX(Forecast_Capex_Input!$CG$12:$CG$286,$Z673),AA672+1,AA672)),NA)</f>
        <v>N/A</v>
      </c>
      <c r="AB673" s="28" t="str" cm="1">
        <f t="array" ref="AB673">IFERROR($C673-IF($Z673=1,1,INDEX(Forecast_Capex_Input!$CI$12:$CI$286,$Z673-1))+1,NA)</f>
        <v>N/A</v>
      </c>
      <c r="AC673" s="28" t="str" cm="1">
        <f t="array" aca="1" ref="AC673" ca="1">IFERROR(IF(AA673=1,
INDEX(Forecast_Capex_Input!$AI$10:$BB$10,SMALL(IF(INDEX(Forecast_Capex_Input!$AI$12:$BB$286,$Z673,0)&gt;0,COLUMN(Forecast_Capex_Input!$AI$10:$BB$10)-COLUMN(Forecast_Capex_Input!$AI$12)+1),ROWS(OFFSET(AC672,0,0,-$AB673)))),
OFFSET(AC672,-INDEX(Forecast_Capex_Input!$CG$12:$CG$286,$Z673)+1,0)),NA)</f>
        <v>N/A</v>
      </c>
      <c r="AD673" s="28" t="str">
        <f t="shared" ca="1" si="62"/>
        <v>N/A</v>
      </c>
      <c r="AE673" s="82" t="b">
        <f t="shared" si="66"/>
        <v>0</v>
      </c>
      <c r="AF673" s="78" t="b">
        <v>0</v>
      </c>
      <c r="AG673" s="82" t="b">
        <f t="shared" si="63"/>
        <v>1</v>
      </c>
      <c r="AI673" s="55">
        <v>0</v>
      </c>
      <c r="AJ673" s="55">
        <v>0</v>
      </c>
      <c r="AK673" s="55">
        <v>0</v>
      </c>
      <c r="AL673" s="55">
        <v>0</v>
      </c>
      <c r="AM673" s="55">
        <v>0</v>
      </c>
      <c r="AN673" s="135">
        <v>0</v>
      </c>
      <c r="AP673" s="55">
        <v>0</v>
      </c>
      <c r="AQ673" s="55">
        <v>0</v>
      </c>
      <c r="AR673" s="55">
        <v>0</v>
      </c>
      <c r="AS673" s="55">
        <v>0</v>
      </c>
      <c r="AT673" s="55">
        <v>0</v>
      </c>
      <c r="AU673" s="135">
        <v>0</v>
      </c>
      <c r="AW673" s="55">
        <v>0</v>
      </c>
      <c r="AX673" s="55">
        <v>0</v>
      </c>
      <c r="AY673" s="55">
        <v>0</v>
      </c>
      <c r="AZ673" s="55">
        <v>0</v>
      </c>
      <c r="BA673" s="55">
        <v>0</v>
      </c>
      <c r="BB673" s="135">
        <v>0</v>
      </c>
      <c r="BD673" s="55">
        <v>0</v>
      </c>
      <c r="BE673" s="55">
        <v>0</v>
      </c>
      <c r="BF673" s="55">
        <v>0</v>
      </c>
      <c r="BG673" s="55">
        <v>0</v>
      </c>
      <c r="BH673" s="55">
        <v>0</v>
      </c>
      <c r="BI673" s="135">
        <v>0</v>
      </c>
      <c r="BK673" s="55">
        <v>0</v>
      </c>
      <c r="BL673" s="55">
        <v>0</v>
      </c>
      <c r="BM673" s="55">
        <v>0</v>
      </c>
      <c r="BN673" s="55">
        <v>0</v>
      </c>
      <c r="BO673" s="55">
        <v>0</v>
      </c>
      <c r="BP673" s="135">
        <v>0</v>
      </c>
      <c r="BR673" s="147">
        <v>0</v>
      </c>
      <c r="BS673" s="147">
        <v>0</v>
      </c>
      <c r="BT673" s="147">
        <v>0</v>
      </c>
      <c r="BU673" s="147">
        <v>0</v>
      </c>
      <c r="BV673" s="147">
        <v>0</v>
      </c>
      <c r="BX673" s="55">
        <v>0</v>
      </c>
      <c r="BY673" s="55">
        <v>0</v>
      </c>
      <c r="BZ673" s="55">
        <v>0</v>
      </c>
      <c r="CA673" s="55">
        <v>0</v>
      </c>
      <c r="CB673" s="55">
        <v>0</v>
      </c>
      <c r="CC673" s="135">
        <v>0</v>
      </c>
      <c r="CE673" s="55">
        <v>0</v>
      </c>
      <c r="CF673" s="55">
        <v>0</v>
      </c>
      <c r="CG673" s="55">
        <v>0</v>
      </c>
      <c r="CH673" s="55">
        <v>0</v>
      </c>
      <c r="CI673" s="55">
        <v>0</v>
      </c>
      <c r="CJ673" s="135">
        <v>0</v>
      </c>
      <c r="CL673" s="55">
        <v>0</v>
      </c>
      <c r="CM673" s="55">
        <v>0</v>
      </c>
      <c r="CN673" s="55">
        <v>0</v>
      </c>
      <c r="CO673" s="55">
        <v>0</v>
      </c>
      <c r="CP673" s="55">
        <v>0</v>
      </c>
      <c r="CQ673" s="135">
        <v>0</v>
      </c>
      <c r="CS673" s="67">
        <v>0</v>
      </c>
      <c r="CT673" s="67">
        <v>0</v>
      </c>
      <c r="CU673" s="67">
        <v>0</v>
      </c>
      <c r="CV673" s="67">
        <v>0</v>
      </c>
      <c r="CW673" s="67">
        <v>0</v>
      </c>
      <c r="CX673" s="135">
        <v>0</v>
      </c>
      <c r="CZ673" s="55">
        <v>0</v>
      </c>
      <c r="DA673" s="55">
        <v>0</v>
      </c>
      <c r="DB673" s="55">
        <v>0</v>
      </c>
      <c r="DC673" s="55">
        <v>0</v>
      </c>
      <c r="DD673" s="55">
        <v>0</v>
      </c>
      <c r="DE673" s="135">
        <v>0</v>
      </c>
      <c r="DG673" s="43" t="b" cm="1">
        <f t="array" aca="1" ref="DG673" ca="1">OR($G673=Forecast_Capex_Input!$BF$8:$BF$10)</f>
        <v>0</v>
      </c>
      <c r="DH673" s="43" cm="1">
        <f t="array" aca="1" ref="DH673" ca="1">IFERROR(INDEX(Forecast_Capex_Input!BG$12:BG$286,$Z673)
*(INDEX(Forecast_Capex_Input!$H$12:$H$286,$Z673)=Repex),0)
*$DG673</f>
        <v>0</v>
      </c>
      <c r="DI673" s="43" cm="1">
        <f t="array" aca="1" ref="DI673" ca="1">IFERROR(INDEX(Forecast_Capex_Input!BH$12:BH$286,$Z673)
*(INDEX(Forecast_Capex_Input!$H$12:$H$286,$Z673)=Repex),0)
*$DG673</f>
        <v>0</v>
      </c>
      <c r="DJ673" s="43" cm="1">
        <f t="array" aca="1" ref="DJ673" ca="1">IFERROR(INDEX(Forecast_Capex_Input!BI$12:BI$286,$Z673)
*(INDEX(Forecast_Capex_Input!$H$12:$H$286,$Z673)=Repex),0)
*$DG673</f>
        <v>0</v>
      </c>
      <c r="DK673" s="43" cm="1">
        <f t="array" aca="1" ref="DK673" ca="1">IFERROR(INDEX(Forecast_Capex_Input!BJ$12:BJ$286,$Z673)
*(INDEX(Forecast_Capex_Input!$H$12:$H$286,$Z673)=Repex),0)
*$DG673</f>
        <v>0</v>
      </c>
      <c r="DL673" s="43" cm="1">
        <f t="array" aca="1" ref="DL673" ca="1">IFERROR(INDEX(Forecast_Capex_Input!BK$12:BK$286,$Z673)
*(INDEX(Forecast_Capex_Input!$H$12:$H$286,$Z673)=Repex),0)
*$DG673</f>
        <v>0</v>
      </c>
      <c r="DM673" s="43" cm="1">
        <f t="array" aca="1" ref="DM673" ca="1">IFERROR(INDEX(Forecast_Capex_Input!BL$12:BL$286,$Z673)
*(INDEX(Forecast_Capex_Input!$H$12:$H$286,$Z673)=Repex),0)
*$DG673</f>
        <v>0</v>
      </c>
      <c r="DO673" s="43" t="b" cm="1">
        <f t="array" aca="1" ref="DO673" ca="1">OR($G673=Forecast_Capex_Input!$BN$8:$BN$9)</f>
        <v>0</v>
      </c>
      <c r="DP673" s="43" cm="1">
        <f t="array" aca="1" ref="DP673" ca="1">IFERROR(INDEX(Forecast_Capex_Input!BO$12:BO$286,$Z673)
*(INDEX(Forecast_Capex_Input!$H$12:$H$286,$Z673)=Repex),0)
*$DO673</f>
        <v>0</v>
      </c>
      <c r="DQ673" s="43" cm="1">
        <f t="array" aca="1" ref="DQ673" ca="1">IFERROR(INDEX(Forecast_Capex_Input!BP$12:BP$286,$Z673)
*(INDEX(Forecast_Capex_Input!$H$12:$H$286,$Z673)=Repex),0)
*$DO673</f>
        <v>0</v>
      </c>
      <c r="DR673" s="43" cm="1">
        <f t="array" aca="1" ref="DR673" ca="1">IFERROR(INDEX(Forecast_Capex_Input!BQ$12:BQ$286,$Z673)
*(INDEX(Forecast_Capex_Input!$H$12:$H$286,$Z673)=Repex),0)
*$DO673</f>
        <v>0</v>
      </c>
      <c r="DS673" s="43" cm="1">
        <f t="array" aca="1" ref="DS673" ca="1">IFERROR(INDEX(Forecast_Capex_Input!BR$12:BR$286,$Z673)
*(INDEX(Forecast_Capex_Input!$H$12:$H$286,$Z673)=Repex),0)
*$DO673</f>
        <v>0</v>
      </c>
      <c r="DT673" s="43" cm="1">
        <f t="array" aca="1" ref="DT673" ca="1">IFERROR(INDEX(Forecast_Capex_Input!BS$12:BS$286,$Z673)
*(INDEX(Forecast_Capex_Input!$H$12:$H$286,$Z673)=Repex),0)
*$DO673</f>
        <v>0</v>
      </c>
      <c r="DV673" s="43" t="b" cm="1">
        <f t="array" aca="1" ref="DV673" ca="1">OR($G673=Forecast_Capex_Input!$BU$8:$BU$10)</f>
        <v>0</v>
      </c>
      <c r="DW673" s="43" cm="1">
        <f t="array" aca="1" ref="DW673" ca="1">IFERROR(INDEX(Forecast_Capex_Input!BV$12:BV$286,$Z673)
*(INDEX(Forecast_Capex_Input!$H$12:$H$286,$Z673)=Repex),0)
*$DV673</f>
        <v>0</v>
      </c>
      <c r="DX673" s="43" cm="1">
        <f t="array" aca="1" ref="DX673" ca="1">IFERROR(INDEX(Forecast_Capex_Input!BW$12:BW$286,$Z673)
*(INDEX(Forecast_Capex_Input!$H$12:$H$286,$Z673)=Repex),0)
*$DV673</f>
        <v>0</v>
      </c>
      <c r="DY673" s="43" cm="1">
        <f t="array" aca="1" ref="DY673" ca="1">IFERROR(INDEX(Forecast_Capex_Input!BX$12:BX$286,$Z673)
*(INDEX(Forecast_Capex_Input!$H$12:$H$286,$Z673)=Repex),0)
*$DV673</f>
        <v>0</v>
      </c>
      <c r="DZ673" s="43" cm="1">
        <f t="array" aca="1" ref="DZ673" ca="1">IFERROR(INDEX(Forecast_Capex_Input!BY$12:BY$286,$Z673)
*(INDEX(Forecast_Capex_Input!$H$12:$H$286,$Z673)=Repex),0)
*$DV673</f>
        <v>0</v>
      </c>
      <c r="EA673" s="43" cm="1">
        <f t="array" aca="1" ref="EA673" ca="1">IFERROR(INDEX(Forecast_Capex_Input!BZ$12:BZ$286,$Z673)
*(INDEX(Forecast_Capex_Input!$H$12:$H$286,$Z673)=Repex),0)
*$DV673</f>
        <v>0</v>
      </c>
      <c r="EB673" s="43" cm="1">
        <f t="array" aca="1" ref="EB673" ca="1">IFERROR(INDEX(Forecast_Capex_Input!CA$12:CA$286,$Z673)
*(INDEX(Forecast_Capex_Input!$H$12:$H$286,$Z673)=Repex),0)
*$DV673</f>
        <v>0</v>
      </c>
      <c r="EC673" s="43" cm="1">
        <f t="array" aca="1" ref="EC673" ca="1">IFERROR(INDEX(Forecast_Capex_Input!CB$12:CB$286,$Z673)
*(INDEX(Forecast_Capex_Input!$H$12:$H$286,$Z673)=Repex),0)
*$DV673</f>
        <v>0</v>
      </c>
      <c r="ED673" s="43" cm="1">
        <f t="array" aca="1" ref="ED673" ca="1">IFERROR(INDEX(Forecast_Capex_Input!CC$12:CC$286,$Z673)
*(INDEX(Forecast_Capex_Input!$H$12:$H$286,$Z673)=Repex),0)
*$DV673</f>
        <v>0</v>
      </c>
      <c r="EF673" s="86" t="str">
        <f t="shared" si="64"/>
        <v>N/A</v>
      </c>
      <c r="EG673" s="28" t="str">
        <f>IFERROR(RANK(EF673,EF$11:EF$1010,0)+COUNTIF(EF$11:EF673,EF673)-1,NA)</f>
        <v>N/A</v>
      </c>
    </row>
    <row r="674" spans="3:137" x14ac:dyDescent="0.2">
      <c r="C674" s="28">
        <f t="shared" si="65"/>
        <v>664</v>
      </c>
      <c r="D674" s="9" t="str" cm="1">
        <f t="array" ref="D674">IFERROR(INDEX(Forecast_Capex_Input!$D$12:$D$286,$Z674),NA)</f>
        <v>N/A</v>
      </c>
      <c r="E674" s="24" t="str" cm="1">
        <f t="array" ref="E674">IF($Z674=NA,NA,INDEX(Forecast_Capex_Input!$E$12:$E$286,$Z674))</f>
        <v>N/A</v>
      </c>
      <c r="F674" s="9" t="str" cm="1">
        <f t="array" aca="1" ref="F674" ca="1">IFERROR(INDEX(General!$E$25:$E$26,$AA674),NA)</f>
        <v>N/A</v>
      </c>
      <c r="G674" s="9" t="str" cm="1">
        <f t="array" aca="1" ref="G674" ca="1">IFERROR(INDEX(Forecast_Capex_Input!$AI$11:$BB$11,$AC674),NA)</f>
        <v>N/A</v>
      </c>
      <c r="H674" s="50" t="str" cm="1">
        <f t="array" aca="1" ref="H674" ca="1">IFERROR(INDEX(Forecast_Capex_Input!$AI$12:$BB$286,$Z674,$AC674),NA)</f>
        <v>N/A</v>
      </c>
      <c r="I674" s="150" t="str" cm="1">
        <f t="array" ref="I674">IFERROR(INDEX(Forecast_Capex_Input!$F$12:$F$286,$Z674),NA)</f>
        <v>N/A</v>
      </c>
      <c r="J674" s="150" t="str" cm="1">
        <f t="array" ref="J674">IFERROR(INDEX(Forecast_Capex_Input!G$12:G$286,$Z674),NA)</f>
        <v>N/A</v>
      </c>
      <c r="K674" s="150" t="str" cm="1">
        <f t="array" ref="K674">IFERROR(INDEX(Forecast_Capex_Input!H$12:H$286,$Z674),NA)</f>
        <v>N/A</v>
      </c>
      <c r="L674" s="150" t="str" cm="1">
        <f t="array" ref="L674">IFERROR(INDEX(Forecast_Capex_Input!I$12:I$286,$Z674),NA)</f>
        <v>N/A</v>
      </c>
      <c r="M674" s="150" t="str" cm="1">
        <f t="array" ref="M674">IFERROR(INDEX(Forecast_Capex_Input!J$12:J$286,$Z674),NA)</f>
        <v>N/A</v>
      </c>
      <c r="N674" s="150" t="str" cm="1">
        <f t="array" ref="N674">IFERROR(INDEX(Forecast_Capex_Input!K$12:K$286,$Z674),NA)</f>
        <v>N/A</v>
      </c>
      <c r="O674" s="150" t="str" cm="1">
        <f t="array" ref="O674">IFERROR(INDEX(Forecast_Capex_Input!L$12:L$286,$Z674),NA)</f>
        <v>N/A</v>
      </c>
      <c r="P674" s="150" t="str" cm="1">
        <f t="array" ref="P674">IFERROR(INDEX(Forecast_Capex_Input!M$12:M$286,$Z674),NA)</f>
        <v>N/A</v>
      </c>
      <c r="Q674" s="24" t="str" cm="1">
        <f t="array" ref="Q674">IFERROR(INDEX(Forecast_Capex_Input!N$12:N$286,$Z674),NA)</f>
        <v>N/A</v>
      </c>
      <c r="R674" s="190" cm="1">
        <f t="array" ref="R674">IFERROR(INDEX(Forecast_Capex_Input!O$12:O$286,$Z674),0)</f>
        <v>0</v>
      </c>
      <c r="S674" s="24" cm="1">
        <f t="array" ref="S674">IFERROR(INDEX(Forecast_Capex_Input!P$12:P$286,$Z674),0)</f>
        <v>0</v>
      </c>
      <c r="T674" s="150" t="str" cm="1">
        <f t="array" aca="1" ref="T674" ca="1">IFERROR(INDEX(General!$K$91:$K$110,$AC674),NA)</f>
        <v>N/A</v>
      </c>
      <c r="U674" s="43" cm="1">
        <f t="array" aca="1" ref="U674" ca="1">IFERROR(
IF($F674=General!$E$25,INDEX(Forecast_Capex_Input!S$12:S$286,$Z674),
INDEX(Forecast_Capex_Input!T$12:T$286,$Z674)),0)</f>
        <v>0</v>
      </c>
      <c r="V674" s="82" t="b">
        <f>IFERROR(INDEX(Overheads!$T$19:$T$26,MATCH($I674,Overheads!$E$19:$E$26,0)),FALSE)</f>
        <v>0</v>
      </c>
      <c r="W674" s="209" cm="1">
        <f t="array" ref="W674">IFERROR(
INDEX(Forecast_Capex_Input!CN$12:CN$286,$Z674),0)</f>
        <v>0</v>
      </c>
      <c r="X674" s="209">
        <f>IFERROR(
MATCH($W674,General!$L$39:$S$39,0),1)</f>
        <v>1</v>
      </c>
      <c r="Z674" s="28" t="str">
        <f>IFERROR(
IF(MATCH($C674,Forecast_Capex_Input!$CI$12:$CI$286,1)+1&gt;MAX(Forecast_Capex_Input!$C$12:$C$286),NA,
MATCH($C674,Forecast_Capex_Input!$CI$12:$CI$286,1)+1),1)</f>
        <v>N/A</v>
      </c>
      <c r="AA674" s="28" t="str" cm="1">
        <f t="array" aca="1" ref="AA674" ca="1">IFERROR(
IF(Z673&lt;&gt;Z674,1,
IF(COUNTIF(OFFSET(AA673,0,0,-INDEX(Forecast_Capex_Input!$CG$12:$CG$286,$Z674)),AA673)=INDEX(Forecast_Capex_Input!$CG$12:$CG$286,$Z674),AA673+1,AA673)),NA)</f>
        <v>N/A</v>
      </c>
      <c r="AB674" s="28" t="str" cm="1">
        <f t="array" ref="AB674">IFERROR($C674-IF($Z674=1,1,INDEX(Forecast_Capex_Input!$CI$12:$CI$286,$Z674-1))+1,NA)</f>
        <v>N/A</v>
      </c>
      <c r="AC674" s="28" t="str" cm="1">
        <f t="array" aca="1" ref="AC674" ca="1">IFERROR(IF(AA674=1,
INDEX(Forecast_Capex_Input!$AI$10:$BB$10,SMALL(IF(INDEX(Forecast_Capex_Input!$AI$12:$BB$286,$Z674,0)&gt;0,COLUMN(Forecast_Capex_Input!$AI$10:$BB$10)-COLUMN(Forecast_Capex_Input!$AI$12)+1),ROWS(OFFSET(AC673,0,0,-$AB674)))),
OFFSET(AC673,-INDEX(Forecast_Capex_Input!$CG$12:$CG$286,$Z674)+1,0)),NA)</f>
        <v>N/A</v>
      </c>
      <c r="AD674" s="28" t="str">
        <f t="shared" ca="1" si="62"/>
        <v>N/A</v>
      </c>
      <c r="AE674" s="82" t="b">
        <f t="shared" si="66"/>
        <v>0</v>
      </c>
      <c r="AF674" s="78" t="b">
        <v>0</v>
      </c>
      <c r="AG674" s="82" t="b">
        <f t="shared" si="63"/>
        <v>1</v>
      </c>
      <c r="AI674" s="55">
        <v>0</v>
      </c>
      <c r="AJ674" s="55">
        <v>0</v>
      </c>
      <c r="AK674" s="55">
        <v>0</v>
      </c>
      <c r="AL674" s="55">
        <v>0</v>
      </c>
      <c r="AM674" s="55">
        <v>0</v>
      </c>
      <c r="AN674" s="135">
        <v>0</v>
      </c>
      <c r="AP674" s="55">
        <v>0</v>
      </c>
      <c r="AQ674" s="55">
        <v>0</v>
      </c>
      <c r="AR674" s="55">
        <v>0</v>
      </c>
      <c r="AS674" s="55">
        <v>0</v>
      </c>
      <c r="AT674" s="55">
        <v>0</v>
      </c>
      <c r="AU674" s="135">
        <v>0</v>
      </c>
      <c r="AW674" s="55">
        <v>0</v>
      </c>
      <c r="AX674" s="55">
        <v>0</v>
      </c>
      <c r="AY674" s="55">
        <v>0</v>
      </c>
      <c r="AZ674" s="55">
        <v>0</v>
      </c>
      <c r="BA674" s="55">
        <v>0</v>
      </c>
      <c r="BB674" s="135">
        <v>0</v>
      </c>
      <c r="BD674" s="55">
        <v>0</v>
      </c>
      <c r="BE674" s="55">
        <v>0</v>
      </c>
      <c r="BF674" s="55">
        <v>0</v>
      </c>
      <c r="BG674" s="55">
        <v>0</v>
      </c>
      <c r="BH674" s="55">
        <v>0</v>
      </c>
      <c r="BI674" s="135">
        <v>0</v>
      </c>
      <c r="BK674" s="55">
        <v>0</v>
      </c>
      <c r="BL674" s="55">
        <v>0</v>
      </c>
      <c r="BM674" s="55">
        <v>0</v>
      </c>
      <c r="BN674" s="55">
        <v>0</v>
      </c>
      <c r="BO674" s="55">
        <v>0</v>
      </c>
      <c r="BP674" s="135">
        <v>0</v>
      </c>
      <c r="BR674" s="147">
        <v>0</v>
      </c>
      <c r="BS674" s="147">
        <v>0</v>
      </c>
      <c r="BT674" s="147">
        <v>0</v>
      </c>
      <c r="BU674" s="147">
        <v>0</v>
      </c>
      <c r="BV674" s="147">
        <v>0</v>
      </c>
      <c r="BX674" s="55">
        <v>0</v>
      </c>
      <c r="BY674" s="55">
        <v>0</v>
      </c>
      <c r="BZ674" s="55">
        <v>0</v>
      </c>
      <c r="CA674" s="55">
        <v>0</v>
      </c>
      <c r="CB674" s="55">
        <v>0</v>
      </c>
      <c r="CC674" s="135">
        <v>0</v>
      </c>
      <c r="CE674" s="55">
        <v>0</v>
      </c>
      <c r="CF674" s="55">
        <v>0</v>
      </c>
      <c r="CG674" s="55">
        <v>0</v>
      </c>
      <c r="CH674" s="55">
        <v>0</v>
      </c>
      <c r="CI674" s="55">
        <v>0</v>
      </c>
      <c r="CJ674" s="135">
        <v>0</v>
      </c>
      <c r="CL674" s="55">
        <v>0</v>
      </c>
      <c r="CM674" s="55">
        <v>0</v>
      </c>
      <c r="CN674" s="55">
        <v>0</v>
      </c>
      <c r="CO674" s="55">
        <v>0</v>
      </c>
      <c r="CP674" s="55">
        <v>0</v>
      </c>
      <c r="CQ674" s="135">
        <v>0</v>
      </c>
      <c r="CS674" s="67">
        <v>0</v>
      </c>
      <c r="CT674" s="67">
        <v>0</v>
      </c>
      <c r="CU674" s="67">
        <v>0</v>
      </c>
      <c r="CV674" s="67">
        <v>0</v>
      </c>
      <c r="CW674" s="67">
        <v>0</v>
      </c>
      <c r="CX674" s="135">
        <v>0</v>
      </c>
      <c r="CZ674" s="55">
        <v>0</v>
      </c>
      <c r="DA674" s="55">
        <v>0</v>
      </c>
      <c r="DB674" s="55">
        <v>0</v>
      </c>
      <c r="DC674" s="55">
        <v>0</v>
      </c>
      <c r="DD674" s="55">
        <v>0</v>
      </c>
      <c r="DE674" s="135">
        <v>0</v>
      </c>
      <c r="DG674" s="43" t="b" cm="1">
        <f t="array" aca="1" ref="DG674" ca="1">OR($G674=Forecast_Capex_Input!$BF$8:$BF$10)</f>
        <v>0</v>
      </c>
      <c r="DH674" s="43" cm="1">
        <f t="array" aca="1" ref="DH674" ca="1">IFERROR(INDEX(Forecast_Capex_Input!BG$12:BG$286,$Z674)
*(INDEX(Forecast_Capex_Input!$H$12:$H$286,$Z674)=Repex),0)
*$DG674</f>
        <v>0</v>
      </c>
      <c r="DI674" s="43" cm="1">
        <f t="array" aca="1" ref="DI674" ca="1">IFERROR(INDEX(Forecast_Capex_Input!BH$12:BH$286,$Z674)
*(INDEX(Forecast_Capex_Input!$H$12:$H$286,$Z674)=Repex),0)
*$DG674</f>
        <v>0</v>
      </c>
      <c r="DJ674" s="43" cm="1">
        <f t="array" aca="1" ref="DJ674" ca="1">IFERROR(INDEX(Forecast_Capex_Input!BI$12:BI$286,$Z674)
*(INDEX(Forecast_Capex_Input!$H$12:$H$286,$Z674)=Repex),0)
*$DG674</f>
        <v>0</v>
      </c>
      <c r="DK674" s="43" cm="1">
        <f t="array" aca="1" ref="DK674" ca="1">IFERROR(INDEX(Forecast_Capex_Input!BJ$12:BJ$286,$Z674)
*(INDEX(Forecast_Capex_Input!$H$12:$H$286,$Z674)=Repex),0)
*$DG674</f>
        <v>0</v>
      </c>
      <c r="DL674" s="43" cm="1">
        <f t="array" aca="1" ref="DL674" ca="1">IFERROR(INDEX(Forecast_Capex_Input!BK$12:BK$286,$Z674)
*(INDEX(Forecast_Capex_Input!$H$12:$H$286,$Z674)=Repex),0)
*$DG674</f>
        <v>0</v>
      </c>
      <c r="DM674" s="43" cm="1">
        <f t="array" aca="1" ref="DM674" ca="1">IFERROR(INDEX(Forecast_Capex_Input!BL$12:BL$286,$Z674)
*(INDEX(Forecast_Capex_Input!$H$12:$H$286,$Z674)=Repex),0)
*$DG674</f>
        <v>0</v>
      </c>
      <c r="DO674" s="43" t="b" cm="1">
        <f t="array" aca="1" ref="DO674" ca="1">OR($G674=Forecast_Capex_Input!$BN$8:$BN$9)</f>
        <v>0</v>
      </c>
      <c r="DP674" s="43" cm="1">
        <f t="array" aca="1" ref="DP674" ca="1">IFERROR(INDEX(Forecast_Capex_Input!BO$12:BO$286,$Z674)
*(INDEX(Forecast_Capex_Input!$H$12:$H$286,$Z674)=Repex),0)
*$DO674</f>
        <v>0</v>
      </c>
      <c r="DQ674" s="43" cm="1">
        <f t="array" aca="1" ref="DQ674" ca="1">IFERROR(INDEX(Forecast_Capex_Input!BP$12:BP$286,$Z674)
*(INDEX(Forecast_Capex_Input!$H$12:$H$286,$Z674)=Repex),0)
*$DO674</f>
        <v>0</v>
      </c>
      <c r="DR674" s="43" cm="1">
        <f t="array" aca="1" ref="DR674" ca="1">IFERROR(INDEX(Forecast_Capex_Input!BQ$12:BQ$286,$Z674)
*(INDEX(Forecast_Capex_Input!$H$12:$H$286,$Z674)=Repex),0)
*$DO674</f>
        <v>0</v>
      </c>
      <c r="DS674" s="43" cm="1">
        <f t="array" aca="1" ref="DS674" ca="1">IFERROR(INDEX(Forecast_Capex_Input!BR$12:BR$286,$Z674)
*(INDEX(Forecast_Capex_Input!$H$12:$H$286,$Z674)=Repex),0)
*$DO674</f>
        <v>0</v>
      </c>
      <c r="DT674" s="43" cm="1">
        <f t="array" aca="1" ref="DT674" ca="1">IFERROR(INDEX(Forecast_Capex_Input!BS$12:BS$286,$Z674)
*(INDEX(Forecast_Capex_Input!$H$12:$H$286,$Z674)=Repex),0)
*$DO674</f>
        <v>0</v>
      </c>
      <c r="DV674" s="43" t="b" cm="1">
        <f t="array" aca="1" ref="DV674" ca="1">OR($G674=Forecast_Capex_Input!$BU$8:$BU$10)</f>
        <v>0</v>
      </c>
      <c r="DW674" s="43" cm="1">
        <f t="array" aca="1" ref="DW674" ca="1">IFERROR(INDEX(Forecast_Capex_Input!BV$12:BV$286,$Z674)
*(INDEX(Forecast_Capex_Input!$H$12:$H$286,$Z674)=Repex),0)
*$DV674</f>
        <v>0</v>
      </c>
      <c r="DX674" s="43" cm="1">
        <f t="array" aca="1" ref="DX674" ca="1">IFERROR(INDEX(Forecast_Capex_Input!BW$12:BW$286,$Z674)
*(INDEX(Forecast_Capex_Input!$H$12:$H$286,$Z674)=Repex),0)
*$DV674</f>
        <v>0</v>
      </c>
      <c r="DY674" s="43" cm="1">
        <f t="array" aca="1" ref="DY674" ca="1">IFERROR(INDEX(Forecast_Capex_Input!BX$12:BX$286,$Z674)
*(INDEX(Forecast_Capex_Input!$H$12:$H$286,$Z674)=Repex),0)
*$DV674</f>
        <v>0</v>
      </c>
      <c r="DZ674" s="43" cm="1">
        <f t="array" aca="1" ref="DZ674" ca="1">IFERROR(INDEX(Forecast_Capex_Input!BY$12:BY$286,$Z674)
*(INDEX(Forecast_Capex_Input!$H$12:$H$286,$Z674)=Repex),0)
*$DV674</f>
        <v>0</v>
      </c>
      <c r="EA674" s="43" cm="1">
        <f t="array" aca="1" ref="EA674" ca="1">IFERROR(INDEX(Forecast_Capex_Input!BZ$12:BZ$286,$Z674)
*(INDEX(Forecast_Capex_Input!$H$12:$H$286,$Z674)=Repex),0)
*$DV674</f>
        <v>0</v>
      </c>
      <c r="EB674" s="43" cm="1">
        <f t="array" aca="1" ref="EB674" ca="1">IFERROR(INDEX(Forecast_Capex_Input!CA$12:CA$286,$Z674)
*(INDEX(Forecast_Capex_Input!$H$12:$H$286,$Z674)=Repex),0)
*$DV674</f>
        <v>0</v>
      </c>
      <c r="EC674" s="43" cm="1">
        <f t="array" aca="1" ref="EC674" ca="1">IFERROR(INDEX(Forecast_Capex_Input!CB$12:CB$286,$Z674)
*(INDEX(Forecast_Capex_Input!$H$12:$H$286,$Z674)=Repex),0)
*$DV674</f>
        <v>0</v>
      </c>
      <c r="ED674" s="43" cm="1">
        <f t="array" aca="1" ref="ED674" ca="1">IFERROR(INDEX(Forecast_Capex_Input!CC$12:CC$286,$Z674)
*(INDEX(Forecast_Capex_Input!$H$12:$H$286,$Z674)=Repex),0)
*$DV674</f>
        <v>0</v>
      </c>
      <c r="EF674" s="86" t="str">
        <f t="shared" si="64"/>
        <v>N/A</v>
      </c>
      <c r="EG674" s="28" t="str">
        <f>IFERROR(RANK(EF674,EF$11:EF$1010,0)+COUNTIF(EF$11:EF674,EF674)-1,NA)</f>
        <v>N/A</v>
      </c>
    </row>
    <row r="675" spans="3:137" x14ac:dyDescent="0.2">
      <c r="C675" s="28">
        <f t="shared" si="65"/>
        <v>665</v>
      </c>
      <c r="D675" s="9" t="str" cm="1">
        <f t="array" ref="D675">IFERROR(INDEX(Forecast_Capex_Input!$D$12:$D$286,$Z675),NA)</f>
        <v>N/A</v>
      </c>
      <c r="E675" s="24" t="str" cm="1">
        <f t="array" ref="E675">IF($Z675=NA,NA,INDEX(Forecast_Capex_Input!$E$12:$E$286,$Z675))</f>
        <v>N/A</v>
      </c>
      <c r="F675" s="9" t="str" cm="1">
        <f t="array" aca="1" ref="F675" ca="1">IFERROR(INDEX(General!$E$25:$E$26,$AA675),NA)</f>
        <v>N/A</v>
      </c>
      <c r="G675" s="9" t="str" cm="1">
        <f t="array" aca="1" ref="G675" ca="1">IFERROR(INDEX(Forecast_Capex_Input!$AI$11:$BB$11,$AC675),NA)</f>
        <v>N/A</v>
      </c>
      <c r="H675" s="50" t="str" cm="1">
        <f t="array" aca="1" ref="H675" ca="1">IFERROR(INDEX(Forecast_Capex_Input!$AI$12:$BB$286,$Z675,$AC675),NA)</f>
        <v>N/A</v>
      </c>
      <c r="I675" s="150" t="str" cm="1">
        <f t="array" ref="I675">IFERROR(INDEX(Forecast_Capex_Input!$F$12:$F$286,$Z675),NA)</f>
        <v>N/A</v>
      </c>
      <c r="J675" s="150" t="str" cm="1">
        <f t="array" ref="J675">IFERROR(INDEX(Forecast_Capex_Input!G$12:G$286,$Z675),NA)</f>
        <v>N/A</v>
      </c>
      <c r="K675" s="150" t="str" cm="1">
        <f t="array" ref="K675">IFERROR(INDEX(Forecast_Capex_Input!H$12:H$286,$Z675),NA)</f>
        <v>N/A</v>
      </c>
      <c r="L675" s="150" t="str" cm="1">
        <f t="array" ref="L675">IFERROR(INDEX(Forecast_Capex_Input!I$12:I$286,$Z675),NA)</f>
        <v>N/A</v>
      </c>
      <c r="M675" s="150" t="str" cm="1">
        <f t="array" ref="M675">IFERROR(INDEX(Forecast_Capex_Input!J$12:J$286,$Z675),NA)</f>
        <v>N/A</v>
      </c>
      <c r="N675" s="150" t="str" cm="1">
        <f t="array" ref="N675">IFERROR(INDEX(Forecast_Capex_Input!K$12:K$286,$Z675),NA)</f>
        <v>N/A</v>
      </c>
      <c r="O675" s="150" t="str" cm="1">
        <f t="array" ref="O675">IFERROR(INDEX(Forecast_Capex_Input!L$12:L$286,$Z675),NA)</f>
        <v>N/A</v>
      </c>
      <c r="P675" s="150" t="str" cm="1">
        <f t="array" ref="P675">IFERROR(INDEX(Forecast_Capex_Input!M$12:M$286,$Z675),NA)</f>
        <v>N/A</v>
      </c>
      <c r="Q675" s="24" t="str" cm="1">
        <f t="array" ref="Q675">IFERROR(INDEX(Forecast_Capex_Input!N$12:N$286,$Z675),NA)</f>
        <v>N/A</v>
      </c>
      <c r="R675" s="190" cm="1">
        <f t="array" ref="R675">IFERROR(INDEX(Forecast_Capex_Input!O$12:O$286,$Z675),0)</f>
        <v>0</v>
      </c>
      <c r="S675" s="24" cm="1">
        <f t="array" ref="S675">IFERROR(INDEX(Forecast_Capex_Input!P$12:P$286,$Z675),0)</f>
        <v>0</v>
      </c>
      <c r="T675" s="150" t="str" cm="1">
        <f t="array" aca="1" ref="T675" ca="1">IFERROR(INDEX(General!$K$91:$K$110,$AC675),NA)</f>
        <v>N/A</v>
      </c>
      <c r="U675" s="43" cm="1">
        <f t="array" aca="1" ref="U675" ca="1">IFERROR(
IF($F675=General!$E$25,INDEX(Forecast_Capex_Input!S$12:S$286,$Z675),
INDEX(Forecast_Capex_Input!T$12:T$286,$Z675)),0)</f>
        <v>0</v>
      </c>
      <c r="V675" s="82" t="b">
        <f>IFERROR(INDEX(Overheads!$T$19:$T$26,MATCH($I675,Overheads!$E$19:$E$26,0)),FALSE)</f>
        <v>0</v>
      </c>
      <c r="W675" s="209" cm="1">
        <f t="array" ref="W675">IFERROR(
INDEX(Forecast_Capex_Input!CN$12:CN$286,$Z675),0)</f>
        <v>0</v>
      </c>
      <c r="X675" s="209">
        <f>IFERROR(
MATCH($W675,General!$L$39:$S$39,0),1)</f>
        <v>1</v>
      </c>
      <c r="Z675" s="28" t="str">
        <f>IFERROR(
IF(MATCH($C675,Forecast_Capex_Input!$CI$12:$CI$286,1)+1&gt;MAX(Forecast_Capex_Input!$C$12:$C$286),NA,
MATCH($C675,Forecast_Capex_Input!$CI$12:$CI$286,1)+1),1)</f>
        <v>N/A</v>
      </c>
      <c r="AA675" s="28" t="str" cm="1">
        <f t="array" aca="1" ref="AA675" ca="1">IFERROR(
IF(Z674&lt;&gt;Z675,1,
IF(COUNTIF(OFFSET(AA674,0,0,-INDEX(Forecast_Capex_Input!$CG$12:$CG$286,$Z675)),AA674)=INDEX(Forecast_Capex_Input!$CG$12:$CG$286,$Z675),AA674+1,AA674)),NA)</f>
        <v>N/A</v>
      </c>
      <c r="AB675" s="28" t="str" cm="1">
        <f t="array" ref="AB675">IFERROR($C675-IF($Z675=1,1,INDEX(Forecast_Capex_Input!$CI$12:$CI$286,$Z675-1))+1,NA)</f>
        <v>N/A</v>
      </c>
      <c r="AC675" s="28" t="str" cm="1">
        <f t="array" aca="1" ref="AC675" ca="1">IFERROR(IF(AA675=1,
INDEX(Forecast_Capex_Input!$AI$10:$BB$10,SMALL(IF(INDEX(Forecast_Capex_Input!$AI$12:$BB$286,$Z675,0)&gt;0,COLUMN(Forecast_Capex_Input!$AI$10:$BB$10)-COLUMN(Forecast_Capex_Input!$AI$12)+1),ROWS(OFFSET(AC674,0,0,-$AB675)))),
OFFSET(AC674,-INDEX(Forecast_Capex_Input!$CG$12:$CG$286,$Z675)+1,0)),NA)</f>
        <v>N/A</v>
      </c>
      <c r="AD675" s="28" t="str">
        <f t="shared" ca="1" si="62"/>
        <v>N/A</v>
      </c>
      <c r="AE675" s="82" t="b">
        <f t="shared" si="66"/>
        <v>0</v>
      </c>
      <c r="AF675" s="78" t="b">
        <v>0</v>
      </c>
      <c r="AG675" s="82" t="b">
        <f t="shared" si="63"/>
        <v>1</v>
      </c>
      <c r="AI675" s="55">
        <v>0</v>
      </c>
      <c r="AJ675" s="55">
        <v>0</v>
      </c>
      <c r="AK675" s="55">
        <v>0</v>
      </c>
      <c r="AL675" s="55">
        <v>0</v>
      </c>
      <c r="AM675" s="55">
        <v>0</v>
      </c>
      <c r="AN675" s="135">
        <v>0</v>
      </c>
      <c r="AP675" s="55">
        <v>0</v>
      </c>
      <c r="AQ675" s="55">
        <v>0</v>
      </c>
      <c r="AR675" s="55">
        <v>0</v>
      </c>
      <c r="AS675" s="55">
        <v>0</v>
      </c>
      <c r="AT675" s="55">
        <v>0</v>
      </c>
      <c r="AU675" s="135">
        <v>0</v>
      </c>
      <c r="AW675" s="55">
        <v>0</v>
      </c>
      <c r="AX675" s="55">
        <v>0</v>
      </c>
      <c r="AY675" s="55">
        <v>0</v>
      </c>
      <c r="AZ675" s="55">
        <v>0</v>
      </c>
      <c r="BA675" s="55">
        <v>0</v>
      </c>
      <c r="BB675" s="135">
        <v>0</v>
      </c>
      <c r="BD675" s="55">
        <v>0</v>
      </c>
      <c r="BE675" s="55">
        <v>0</v>
      </c>
      <c r="BF675" s="55">
        <v>0</v>
      </c>
      <c r="BG675" s="55">
        <v>0</v>
      </c>
      <c r="BH675" s="55">
        <v>0</v>
      </c>
      <c r="BI675" s="135">
        <v>0</v>
      </c>
      <c r="BK675" s="55">
        <v>0</v>
      </c>
      <c r="BL675" s="55">
        <v>0</v>
      </c>
      <c r="BM675" s="55">
        <v>0</v>
      </c>
      <c r="BN675" s="55">
        <v>0</v>
      </c>
      <c r="BO675" s="55">
        <v>0</v>
      </c>
      <c r="BP675" s="135">
        <v>0</v>
      </c>
      <c r="BR675" s="147">
        <v>0</v>
      </c>
      <c r="BS675" s="147">
        <v>0</v>
      </c>
      <c r="BT675" s="147">
        <v>0</v>
      </c>
      <c r="BU675" s="147">
        <v>0</v>
      </c>
      <c r="BV675" s="147">
        <v>0</v>
      </c>
      <c r="BX675" s="55">
        <v>0</v>
      </c>
      <c r="BY675" s="55">
        <v>0</v>
      </c>
      <c r="BZ675" s="55">
        <v>0</v>
      </c>
      <c r="CA675" s="55">
        <v>0</v>
      </c>
      <c r="CB675" s="55">
        <v>0</v>
      </c>
      <c r="CC675" s="135">
        <v>0</v>
      </c>
      <c r="CE675" s="55">
        <v>0</v>
      </c>
      <c r="CF675" s="55">
        <v>0</v>
      </c>
      <c r="CG675" s="55">
        <v>0</v>
      </c>
      <c r="CH675" s="55">
        <v>0</v>
      </c>
      <c r="CI675" s="55">
        <v>0</v>
      </c>
      <c r="CJ675" s="135">
        <v>0</v>
      </c>
      <c r="CL675" s="55">
        <v>0</v>
      </c>
      <c r="CM675" s="55">
        <v>0</v>
      </c>
      <c r="CN675" s="55">
        <v>0</v>
      </c>
      <c r="CO675" s="55">
        <v>0</v>
      </c>
      <c r="CP675" s="55">
        <v>0</v>
      </c>
      <c r="CQ675" s="135">
        <v>0</v>
      </c>
      <c r="CS675" s="67">
        <v>0</v>
      </c>
      <c r="CT675" s="67">
        <v>0</v>
      </c>
      <c r="CU675" s="67">
        <v>0</v>
      </c>
      <c r="CV675" s="67">
        <v>0</v>
      </c>
      <c r="CW675" s="67">
        <v>0</v>
      </c>
      <c r="CX675" s="135">
        <v>0</v>
      </c>
      <c r="CZ675" s="55">
        <v>0</v>
      </c>
      <c r="DA675" s="55">
        <v>0</v>
      </c>
      <c r="DB675" s="55">
        <v>0</v>
      </c>
      <c r="DC675" s="55">
        <v>0</v>
      </c>
      <c r="DD675" s="55">
        <v>0</v>
      </c>
      <c r="DE675" s="135">
        <v>0</v>
      </c>
      <c r="DG675" s="43" t="b" cm="1">
        <f t="array" aca="1" ref="DG675" ca="1">OR($G675=Forecast_Capex_Input!$BF$8:$BF$10)</f>
        <v>0</v>
      </c>
      <c r="DH675" s="43" cm="1">
        <f t="array" aca="1" ref="DH675" ca="1">IFERROR(INDEX(Forecast_Capex_Input!BG$12:BG$286,$Z675)
*(INDEX(Forecast_Capex_Input!$H$12:$H$286,$Z675)=Repex),0)
*$DG675</f>
        <v>0</v>
      </c>
      <c r="DI675" s="43" cm="1">
        <f t="array" aca="1" ref="DI675" ca="1">IFERROR(INDEX(Forecast_Capex_Input!BH$12:BH$286,$Z675)
*(INDEX(Forecast_Capex_Input!$H$12:$H$286,$Z675)=Repex),0)
*$DG675</f>
        <v>0</v>
      </c>
      <c r="DJ675" s="43" cm="1">
        <f t="array" aca="1" ref="DJ675" ca="1">IFERROR(INDEX(Forecast_Capex_Input!BI$12:BI$286,$Z675)
*(INDEX(Forecast_Capex_Input!$H$12:$H$286,$Z675)=Repex),0)
*$DG675</f>
        <v>0</v>
      </c>
      <c r="DK675" s="43" cm="1">
        <f t="array" aca="1" ref="DK675" ca="1">IFERROR(INDEX(Forecast_Capex_Input!BJ$12:BJ$286,$Z675)
*(INDEX(Forecast_Capex_Input!$H$12:$H$286,$Z675)=Repex),0)
*$DG675</f>
        <v>0</v>
      </c>
      <c r="DL675" s="43" cm="1">
        <f t="array" aca="1" ref="DL675" ca="1">IFERROR(INDEX(Forecast_Capex_Input!BK$12:BK$286,$Z675)
*(INDEX(Forecast_Capex_Input!$H$12:$H$286,$Z675)=Repex),0)
*$DG675</f>
        <v>0</v>
      </c>
      <c r="DM675" s="43" cm="1">
        <f t="array" aca="1" ref="DM675" ca="1">IFERROR(INDEX(Forecast_Capex_Input!BL$12:BL$286,$Z675)
*(INDEX(Forecast_Capex_Input!$H$12:$H$286,$Z675)=Repex),0)
*$DG675</f>
        <v>0</v>
      </c>
      <c r="DO675" s="43" t="b" cm="1">
        <f t="array" aca="1" ref="DO675" ca="1">OR($G675=Forecast_Capex_Input!$BN$8:$BN$9)</f>
        <v>0</v>
      </c>
      <c r="DP675" s="43" cm="1">
        <f t="array" aca="1" ref="DP675" ca="1">IFERROR(INDEX(Forecast_Capex_Input!BO$12:BO$286,$Z675)
*(INDEX(Forecast_Capex_Input!$H$12:$H$286,$Z675)=Repex),0)
*$DO675</f>
        <v>0</v>
      </c>
      <c r="DQ675" s="43" cm="1">
        <f t="array" aca="1" ref="DQ675" ca="1">IFERROR(INDEX(Forecast_Capex_Input!BP$12:BP$286,$Z675)
*(INDEX(Forecast_Capex_Input!$H$12:$H$286,$Z675)=Repex),0)
*$DO675</f>
        <v>0</v>
      </c>
      <c r="DR675" s="43" cm="1">
        <f t="array" aca="1" ref="DR675" ca="1">IFERROR(INDEX(Forecast_Capex_Input!BQ$12:BQ$286,$Z675)
*(INDEX(Forecast_Capex_Input!$H$12:$H$286,$Z675)=Repex),0)
*$DO675</f>
        <v>0</v>
      </c>
      <c r="DS675" s="43" cm="1">
        <f t="array" aca="1" ref="DS675" ca="1">IFERROR(INDEX(Forecast_Capex_Input!BR$12:BR$286,$Z675)
*(INDEX(Forecast_Capex_Input!$H$12:$H$286,$Z675)=Repex),0)
*$DO675</f>
        <v>0</v>
      </c>
      <c r="DT675" s="43" cm="1">
        <f t="array" aca="1" ref="DT675" ca="1">IFERROR(INDEX(Forecast_Capex_Input!BS$12:BS$286,$Z675)
*(INDEX(Forecast_Capex_Input!$H$12:$H$286,$Z675)=Repex),0)
*$DO675</f>
        <v>0</v>
      </c>
      <c r="DV675" s="43" t="b" cm="1">
        <f t="array" aca="1" ref="DV675" ca="1">OR($G675=Forecast_Capex_Input!$BU$8:$BU$10)</f>
        <v>0</v>
      </c>
      <c r="DW675" s="43" cm="1">
        <f t="array" aca="1" ref="DW675" ca="1">IFERROR(INDEX(Forecast_Capex_Input!BV$12:BV$286,$Z675)
*(INDEX(Forecast_Capex_Input!$H$12:$H$286,$Z675)=Repex),0)
*$DV675</f>
        <v>0</v>
      </c>
      <c r="DX675" s="43" cm="1">
        <f t="array" aca="1" ref="DX675" ca="1">IFERROR(INDEX(Forecast_Capex_Input!BW$12:BW$286,$Z675)
*(INDEX(Forecast_Capex_Input!$H$12:$H$286,$Z675)=Repex),0)
*$DV675</f>
        <v>0</v>
      </c>
      <c r="DY675" s="43" cm="1">
        <f t="array" aca="1" ref="DY675" ca="1">IFERROR(INDEX(Forecast_Capex_Input!BX$12:BX$286,$Z675)
*(INDEX(Forecast_Capex_Input!$H$12:$H$286,$Z675)=Repex),0)
*$DV675</f>
        <v>0</v>
      </c>
      <c r="DZ675" s="43" cm="1">
        <f t="array" aca="1" ref="DZ675" ca="1">IFERROR(INDEX(Forecast_Capex_Input!BY$12:BY$286,$Z675)
*(INDEX(Forecast_Capex_Input!$H$12:$H$286,$Z675)=Repex),0)
*$DV675</f>
        <v>0</v>
      </c>
      <c r="EA675" s="43" cm="1">
        <f t="array" aca="1" ref="EA675" ca="1">IFERROR(INDEX(Forecast_Capex_Input!BZ$12:BZ$286,$Z675)
*(INDEX(Forecast_Capex_Input!$H$12:$H$286,$Z675)=Repex),0)
*$DV675</f>
        <v>0</v>
      </c>
      <c r="EB675" s="43" cm="1">
        <f t="array" aca="1" ref="EB675" ca="1">IFERROR(INDEX(Forecast_Capex_Input!CA$12:CA$286,$Z675)
*(INDEX(Forecast_Capex_Input!$H$12:$H$286,$Z675)=Repex),0)
*$DV675</f>
        <v>0</v>
      </c>
      <c r="EC675" s="43" cm="1">
        <f t="array" aca="1" ref="EC675" ca="1">IFERROR(INDEX(Forecast_Capex_Input!CB$12:CB$286,$Z675)
*(INDEX(Forecast_Capex_Input!$H$12:$H$286,$Z675)=Repex),0)
*$DV675</f>
        <v>0</v>
      </c>
      <c r="ED675" s="43" cm="1">
        <f t="array" aca="1" ref="ED675" ca="1">IFERROR(INDEX(Forecast_Capex_Input!CC$12:CC$286,$Z675)
*(INDEX(Forecast_Capex_Input!$H$12:$H$286,$Z675)=Repex),0)
*$DV675</f>
        <v>0</v>
      </c>
      <c r="EF675" s="86" t="str">
        <f t="shared" si="64"/>
        <v>N/A</v>
      </c>
      <c r="EG675" s="28" t="str">
        <f>IFERROR(RANK(EF675,EF$11:EF$1010,0)+COUNTIF(EF$11:EF675,EF675)-1,NA)</f>
        <v>N/A</v>
      </c>
    </row>
    <row r="676" spans="3:137" x14ac:dyDescent="0.2">
      <c r="C676" s="28">
        <f t="shared" si="65"/>
        <v>666</v>
      </c>
      <c r="D676" s="9" t="str" cm="1">
        <f t="array" ref="D676">IFERROR(INDEX(Forecast_Capex_Input!$D$12:$D$286,$Z676),NA)</f>
        <v>N/A</v>
      </c>
      <c r="E676" s="24" t="str" cm="1">
        <f t="array" ref="E676">IF($Z676=NA,NA,INDEX(Forecast_Capex_Input!$E$12:$E$286,$Z676))</f>
        <v>N/A</v>
      </c>
      <c r="F676" s="9" t="str" cm="1">
        <f t="array" aca="1" ref="F676" ca="1">IFERROR(INDEX(General!$E$25:$E$26,$AA676),NA)</f>
        <v>N/A</v>
      </c>
      <c r="G676" s="9" t="str" cm="1">
        <f t="array" aca="1" ref="G676" ca="1">IFERROR(INDEX(Forecast_Capex_Input!$AI$11:$BB$11,$AC676),NA)</f>
        <v>N/A</v>
      </c>
      <c r="H676" s="50" t="str" cm="1">
        <f t="array" aca="1" ref="H676" ca="1">IFERROR(INDEX(Forecast_Capex_Input!$AI$12:$BB$286,$Z676,$AC676),NA)</f>
        <v>N/A</v>
      </c>
      <c r="I676" s="150" t="str" cm="1">
        <f t="array" ref="I676">IFERROR(INDEX(Forecast_Capex_Input!$F$12:$F$286,$Z676),NA)</f>
        <v>N/A</v>
      </c>
      <c r="J676" s="150" t="str" cm="1">
        <f t="array" ref="J676">IFERROR(INDEX(Forecast_Capex_Input!G$12:G$286,$Z676),NA)</f>
        <v>N/A</v>
      </c>
      <c r="K676" s="150" t="str" cm="1">
        <f t="array" ref="K676">IFERROR(INDEX(Forecast_Capex_Input!H$12:H$286,$Z676),NA)</f>
        <v>N/A</v>
      </c>
      <c r="L676" s="150" t="str" cm="1">
        <f t="array" ref="L676">IFERROR(INDEX(Forecast_Capex_Input!I$12:I$286,$Z676),NA)</f>
        <v>N/A</v>
      </c>
      <c r="M676" s="150" t="str" cm="1">
        <f t="array" ref="M676">IFERROR(INDEX(Forecast_Capex_Input!J$12:J$286,$Z676),NA)</f>
        <v>N/A</v>
      </c>
      <c r="N676" s="150" t="str" cm="1">
        <f t="array" ref="N676">IFERROR(INDEX(Forecast_Capex_Input!K$12:K$286,$Z676),NA)</f>
        <v>N/A</v>
      </c>
      <c r="O676" s="150" t="str" cm="1">
        <f t="array" ref="O676">IFERROR(INDEX(Forecast_Capex_Input!L$12:L$286,$Z676),NA)</f>
        <v>N/A</v>
      </c>
      <c r="P676" s="150" t="str" cm="1">
        <f t="array" ref="P676">IFERROR(INDEX(Forecast_Capex_Input!M$12:M$286,$Z676),NA)</f>
        <v>N/A</v>
      </c>
      <c r="Q676" s="24" t="str" cm="1">
        <f t="array" ref="Q676">IFERROR(INDEX(Forecast_Capex_Input!N$12:N$286,$Z676),NA)</f>
        <v>N/A</v>
      </c>
      <c r="R676" s="190" cm="1">
        <f t="array" ref="R676">IFERROR(INDEX(Forecast_Capex_Input!O$12:O$286,$Z676),0)</f>
        <v>0</v>
      </c>
      <c r="S676" s="24" cm="1">
        <f t="array" ref="S676">IFERROR(INDEX(Forecast_Capex_Input!P$12:P$286,$Z676),0)</f>
        <v>0</v>
      </c>
      <c r="T676" s="150" t="str" cm="1">
        <f t="array" aca="1" ref="T676" ca="1">IFERROR(INDEX(General!$K$91:$K$110,$AC676),NA)</f>
        <v>N/A</v>
      </c>
      <c r="U676" s="43" cm="1">
        <f t="array" aca="1" ref="U676" ca="1">IFERROR(
IF($F676=General!$E$25,INDEX(Forecast_Capex_Input!S$12:S$286,$Z676),
INDEX(Forecast_Capex_Input!T$12:T$286,$Z676)),0)</f>
        <v>0</v>
      </c>
      <c r="V676" s="82" t="b">
        <f>IFERROR(INDEX(Overheads!$T$19:$T$26,MATCH($I676,Overheads!$E$19:$E$26,0)),FALSE)</f>
        <v>0</v>
      </c>
      <c r="W676" s="209" cm="1">
        <f t="array" ref="W676">IFERROR(
INDEX(Forecast_Capex_Input!CN$12:CN$286,$Z676),0)</f>
        <v>0</v>
      </c>
      <c r="X676" s="209">
        <f>IFERROR(
MATCH($W676,General!$L$39:$S$39,0),1)</f>
        <v>1</v>
      </c>
      <c r="Z676" s="28" t="str">
        <f>IFERROR(
IF(MATCH($C676,Forecast_Capex_Input!$CI$12:$CI$286,1)+1&gt;MAX(Forecast_Capex_Input!$C$12:$C$286),NA,
MATCH($C676,Forecast_Capex_Input!$CI$12:$CI$286,1)+1),1)</f>
        <v>N/A</v>
      </c>
      <c r="AA676" s="28" t="str" cm="1">
        <f t="array" aca="1" ref="AA676" ca="1">IFERROR(
IF(Z675&lt;&gt;Z676,1,
IF(COUNTIF(OFFSET(AA675,0,0,-INDEX(Forecast_Capex_Input!$CG$12:$CG$286,$Z676)),AA675)=INDEX(Forecast_Capex_Input!$CG$12:$CG$286,$Z676),AA675+1,AA675)),NA)</f>
        <v>N/A</v>
      </c>
      <c r="AB676" s="28" t="str" cm="1">
        <f t="array" ref="AB676">IFERROR($C676-IF($Z676=1,1,INDEX(Forecast_Capex_Input!$CI$12:$CI$286,$Z676-1))+1,NA)</f>
        <v>N/A</v>
      </c>
      <c r="AC676" s="28" t="str" cm="1">
        <f t="array" aca="1" ref="AC676" ca="1">IFERROR(IF(AA676=1,
INDEX(Forecast_Capex_Input!$AI$10:$BB$10,SMALL(IF(INDEX(Forecast_Capex_Input!$AI$12:$BB$286,$Z676,0)&gt;0,COLUMN(Forecast_Capex_Input!$AI$10:$BB$10)-COLUMN(Forecast_Capex_Input!$AI$12)+1),ROWS(OFFSET(AC675,0,0,-$AB676)))),
OFFSET(AC675,-INDEX(Forecast_Capex_Input!$CG$12:$CG$286,$Z676)+1,0)),NA)</f>
        <v>N/A</v>
      </c>
      <c r="AD676" s="28" t="str">
        <f t="shared" ca="1" si="62"/>
        <v>N/A</v>
      </c>
      <c r="AE676" s="82" t="b">
        <f t="shared" si="66"/>
        <v>0</v>
      </c>
      <c r="AF676" s="78" t="b">
        <v>0</v>
      </c>
      <c r="AG676" s="82" t="b">
        <f t="shared" si="63"/>
        <v>1</v>
      </c>
      <c r="AI676" s="55">
        <v>0</v>
      </c>
      <c r="AJ676" s="55">
        <v>0</v>
      </c>
      <c r="AK676" s="55">
        <v>0</v>
      </c>
      <c r="AL676" s="55">
        <v>0</v>
      </c>
      <c r="AM676" s="55">
        <v>0</v>
      </c>
      <c r="AN676" s="135">
        <v>0</v>
      </c>
      <c r="AP676" s="55">
        <v>0</v>
      </c>
      <c r="AQ676" s="55">
        <v>0</v>
      </c>
      <c r="AR676" s="55">
        <v>0</v>
      </c>
      <c r="AS676" s="55">
        <v>0</v>
      </c>
      <c r="AT676" s="55">
        <v>0</v>
      </c>
      <c r="AU676" s="135">
        <v>0</v>
      </c>
      <c r="AW676" s="55">
        <v>0</v>
      </c>
      <c r="AX676" s="55">
        <v>0</v>
      </c>
      <c r="AY676" s="55">
        <v>0</v>
      </c>
      <c r="AZ676" s="55">
        <v>0</v>
      </c>
      <c r="BA676" s="55">
        <v>0</v>
      </c>
      <c r="BB676" s="135">
        <v>0</v>
      </c>
      <c r="BD676" s="55">
        <v>0</v>
      </c>
      <c r="BE676" s="55">
        <v>0</v>
      </c>
      <c r="BF676" s="55">
        <v>0</v>
      </c>
      <c r="BG676" s="55">
        <v>0</v>
      </c>
      <c r="BH676" s="55">
        <v>0</v>
      </c>
      <c r="BI676" s="135">
        <v>0</v>
      </c>
      <c r="BK676" s="55">
        <v>0</v>
      </c>
      <c r="BL676" s="55">
        <v>0</v>
      </c>
      <c r="BM676" s="55">
        <v>0</v>
      </c>
      <c r="BN676" s="55">
        <v>0</v>
      </c>
      <c r="BO676" s="55">
        <v>0</v>
      </c>
      <c r="BP676" s="135">
        <v>0</v>
      </c>
      <c r="BR676" s="147">
        <v>0</v>
      </c>
      <c r="BS676" s="147">
        <v>0</v>
      </c>
      <c r="BT676" s="147">
        <v>0</v>
      </c>
      <c r="BU676" s="147">
        <v>0</v>
      </c>
      <c r="BV676" s="147">
        <v>0</v>
      </c>
      <c r="BX676" s="55">
        <v>0</v>
      </c>
      <c r="BY676" s="55">
        <v>0</v>
      </c>
      <c r="BZ676" s="55">
        <v>0</v>
      </c>
      <c r="CA676" s="55">
        <v>0</v>
      </c>
      <c r="CB676" s="55">
        <v>0</v>
      </c>
      <c r="CC676" s="135">
        <v>0</v>
      </c>
      <c r="CE676" s="55">
        <v>0</v>
      </c>
      <c r="CF676" s="55">
        <v>0</v>
      </c>
      <c r="CG676" s="55">
        <v>0</v>
      </c>
      <c r="CH676" s="55">
        <v>0</v>
      </c>
      <c r="CI676" s="55">
        <v>0</v>
      </c>
      <c r="CJ676" s="135">
        <v>0</v>
      </c>
      <c r="CL676" s="55">
        <v>0</v>
      </c>
      <c r="CM676" s="55">
        <v>0</v>
      </c>
      <c r="CN676" s="55">
        <v>0</v>
      </c>
      <c r="CO676" s="55">
        <v>0</v>
      </c>
      <c r="CP676" s="55">
        <v>0</v>
      </c>
      <c r="CQ676" s="135">
        <v>0</v>
      </c>
      <c r="CS676" s="67">
        <v>0</v>
      </c>
      <c r="CT676" s="67">
        <v>0</v>
      </c>
      <c r="CU676" s="67">
        <v>0</v>
      </c>
      <c r="CV676" s="67">
        <v>0</v>
      </c>
      <c r="CW676" s="67">
        <v>0</v>
      </c>
      <c r="CX676" s="135">
        <v>0</v>
      </c>
      <c r="CZ676" s="55">
        <v>0</v>
      </c>
      <c r="DA676" s="55">
        <v>0</v>
      </c>
      <c r="DB676" s="55">
        <v>0</v>
      </c>
      <c r="DC676" s="55">
        <v>0</v>
      </c>
      <c r="DD676" s="55">
        <v>0</v>
      </c>
      <c r="DE676" s="135">
        <v>0</v>
      </c>
      <c r="DG676" s="43" t="b" cm="1">
        <f t="array" aca="1" ref="DG676" ca="1">OR($G676=Forecast_Capex_Input!$BF$8:$BF$10)</f>
        <v>0</v>
      </c>
      <c r="DH676" s="43" cm="1">
        <f t="array" aca="1" ref="DH676" ca="1">IFERROR(INDEX(Forecast_Capex_Input!BG$12:BG$286,$Z676)
*(INDEX(Forecast_Capex_Input!$H$12:$H$286,$Z676)=Repex),0)
*$DG676</f>
        <v>0</v>
      </c>
      <c r="DI676" s="43" cm="1">
        <f t="array" aca="1" ref="DI676" ca="1">IFERROR(INDEX(Forecast_Capex_Input!BH$12:BH$286,$Z676)
*(INDEX(Forecast_Capex_Input!$H$12:$H$286,$Z676)=Repex),0)
*$DG676</f>
        <v>0</v>
      </c>
      <c r="DJ676" s="43" cm="1">
        <f t="array" aca="1" ref="DJ676" ca="1">IFERROR(INDEX(Forecast_Capex_Input!BI$12:BI$286,$Z676)
*(INDEX(Forecast_Capex_Input!$H$12:$H$286,$Z676)=Repex),0)
*$DG676</f>
        <v>0</v>
      </c>
      <c r="DK676" s="43" cm="1">
        <f t="array" aca="1" ref="DK676" ca="1">IFERROR(INDEX(Forecast_Capex_Input!BJ$12:BJ$286,$Z676)
*(INDEX(Forecast_Capex_Input!$H$12:$H$286,$Z676)=Repex),0)
*$DG676</f>
        <v>0</v>
      </c>
      <c r="DL676" s="43" cm="1">
        <f t="array" aca="1" ref="DL676" ca="1">IFERROR(INDEX(Forecast_Capex_Input!BK$12:BK$286,$Z676)
*(INDEX(Forecast_Capex_Input!$H$12:$H$286,$Z676)=Repex),0)
*$DG676</f>
        <v>0</v>
      </c>
      <c r="DM676" s="43" cm="1">
        <f t="array" aca="1" ref="DM676" ca="1">IFERROR(INDEX(Forecast_Capex_Input!BL$12:BL$286,$Z676)
*(INDEX(Forecast_Capex_Input!$H$12:$H$286,$Z676)=Repex),0)
*$DG676</f>
        <v>0</v>
      </c>
      <c r="DO676" s="43" t="b" cm="1">
        <f t="array" aca="1" ref="DO676" ca="1">OR($G676=Forecast_Capex_Input!$BN$8:$BN$9)</f>
        <v>0</v>
      </c>
      <c r="DP676" s="43" cm="1">
        <f t="array" aca="1" ref="DP676" ca="1">IFERROR(INDEX(Forecast_Capex_Input!BO$12:BO$286,$Z676)
*(INDEX(Forecast_Capex_Input!$H$12:$H$286,$Z676)=Repex),0)
*$DO676</f>
        <v>0</v>
      </c>
      <c r="DQ676" s="43" cm="1">
        <f t="array" aca="1" ref="DQ676" ca="1">IFERROR(INDEX(Forecast_Capex_Input!BP$12:BP$286,$Z676)
*(INDEX(Forecast_Capex_Input!$H$12:$H$286,$Z676)=Repex),0)
*$DO676</f>
        <v>0</v>
      </c>
      <c r="DR676" s="43" cm="1">
        <f t="array" aca="1" ref="DR676" ca="1">IFERROR(INDEX(Forecast_Capex_Input!BQ$12:BQ$286,$Z676)
*(INDEX(Forecast_Capex_Input!$H$12:$H$286,$Z676)=Repex),0)
*$DO676</f>
        <v>0</v>
      </c>
      <c r="DS676" s="43" cm="1">
        <f t="array" aca="1" ref="DS676" ca="1">IFERROR(INDEX(Forecast_Capex_Input!BR$12:BR$286,$Z676)
*(INDEX(Forecast_Capex_Input!$H$12:$H$286,$Z676)=Repex),0)
*$DO676</f>
        <v>0</v>
      </c>
      <c r="DT676" s="43" cm="1">
        <f t="array" aca="1" ref="DT676" ca="1">IFERROR(INDEX(Forecast_Capex_Input!BS$12:BS$286,$Z676)
*(INDEX(Forecast_Capex_Input!$H$12:$H$286,$Z676)=Repex),0)
*$DO676</f>
        <v>0</v>
      </c>
      <c r="DV676" s="43" t="b" cm="1">
        <f t="array" aca="1" ref="DV676" ca="1">OR($G676=Forecast_Capex_Input!$BU$8:$BU$10)</f>
        <v>0</v>
      </c>
      <c r="DW676" s="43" cm="1">
        <f t="array" aca="1" ref="DW676" ca="1">IFERROR(INDEX(Forecast_Capex_Input!BV$12:BV$286,$Z676)
*(INDEX(Forecast_Capex_Input!$H$12:$H$286,$Z676)=Repex),0)
*$DV676</f>
        <v>0</v>
      </c>
      <c r="DX676" s="43" cm="1">
        <f t="array" aca="1" ref="DX676" ca="1">IFERROR(INDEX(Forecast_Capex_Input!BW$12:BW$286,$Z676)
*(INDEX(Forecast_Capex_Input!$H$12:$H$286,$Z676)=Repex),0)
*$DV676</f>
        <v>0</v>
      </c>
      <c r="DY676" s="43" cm="1">
        <f t="array" aca="1" ref="DY676" ca="1">IFERROR(INDEX(Forecast_Capex_Input!BX$12:BX$286,$Z676)
*(INDEX(Forecast_Capex_Input!$H$12:$H$286,$Z676)=Repex),0)
*$DV676</f>
        <v>0</v>
      </c>
      <c r="DZ676" s="43" cm="1">
        <f t="array" aca="1" ref="DZ676" ca="1">IFERROR(INDEX(Forecast_Capex_Input!BY$12:BY$286,$Z676)
*(INDEX(Forecast_Capex_Input!$H$12:$H$286,$Z676)=Repex),0)
*$DV676</f>
        <v>0</v>
      </c>
      <c r="EA676" s="43" cm="1">
        <f t="array" aca="1" ref="EA676" ca="1">IFERROR(INDEX(Forecast_Capex_Input!BZ$12:BZ$286,$Z676)
*(INDEX(Forecast_Capex_Input!$H$12:$H$286,$Z676)=Repex),0)
*$DV676</f>
        <v>0</v>
      </c>
      <c r="EB676" s="43" cm="1">
        <f t="array" aca="1" ref="EB676" ca="1">IFERROR(INDEX(Forecast_Capex_Input!CA$12:CA$286,$Z676)
*(INDEX(Forecast_Capex_Input!$H$12:$H$286,$Z676)=Repex),0)
*$DV676</f>
        <v>0</v>
      </c>
      <c r="EC676" s="43" cm="1">
        <f t="array" aca="1" ref="EC676" ca="1">IFERROR(INDEX(Forecast_Capex_Input!CB$12:CB$286,$Z676)
*(INDEX(Forecast_Capex_Input!$H$12:$H$286,$Z676)=Repex),0)
*$DV676</f>
        <v>0</v>
      </c>
      <c r="ED676" s="43" cm="1">
        <f t="array" aca="1" ref="ED676" ca="1">IFERROR(INDEX(Forecast_Capex_Input!CC$12:CC$286,$Z676)
*(INDEX(Forecast_Capex_Input!$H$12:$H$286,$Z676)=Repex),0)
*$DV676</f>
        <v>0</v>
      </c>
      <c r="EF676" s="86" t="str">
        <f t="shared" si="64"/>
        <v>N/A</v>
      </c>
      <c r="EG676" s="28" t="str">
        <f>IFERROR(RANK(EF676,EF$11:EF$1010,0)+COUNTIF(EF$11:EF676,EF676)-1,NA)</f>
        <v>N/A</v>
      </c>
    </row>
    <row r="677" spans="3:137" x14ac:dyDescent="0.2">
      <c r="C677" s="28">
        <f t="shared" si="65"/>
        <v>667</v>
      </c>
      <c r="D677" s="9" t="str" cm="1">
        <f t="array" ref="D677">IFERROR(INDEX(Forecast_Capex_Input!$D$12:$D$286,$Z677),NA)</f>
        <v>N/A</v>
      </c>
      <c r="E677" s="24" t="str" cm="1">
        <f t="array" ref="E677">IF($Z677=NA,NA,INDEX(Forecast_Capex_Input!$E$12:$E$286,$Z677))</f>
        <v>N/A</v>
      </c>
      <c r="F677" s="9" t="str" cm="1">
        <f t="array" aca="1" ref="F677" ca="1">IFERROR(INDEX(General!$E$25:$E$26,$AA677),NA)</f>
        <v>N/A</v>
      </c>
      <c r="G677" s="9" t="str" cm="1">
        <f t="array" aca="1" ref="G677" ca="1">IFERROR(INDEX(Forecast_Capex_Input!$AI$11:$BB$11,$AC677),NA)</f>
        <v>N/A</v>
      </c>
      <c r="H677" s="50" t="str" cm="1">
        <f t="array" aca="1" ref="H677" ca="1">IFERROR(INDEX(Forecast_Capex_Input!$AI$12:$BB$286,$Z677,$AC677),NA)</f>
        <v>N/A</v>
      </c>
      <c r="I677" s="150" t="str" cm="1">
        <f t="array" ref="I677">IFERROR(INDEX(Forecast_Capex_Input!$F$12:$F$286,$Z677),NA)</f>
        <v>N/A</v>
      </c>
      <c r="J677" s="150" t="str" cm="1">
        <f t="array" ref="J677">IFERROR(INDEX(Forecast_Capex_Input!G$12:G$286,$Z677),NA)</f>
        <v>N/A</v>
      </c>
      <c r="K677" s="150" t="str" cm="1">
        <f t="array" ref="K677">IFERROR(INDEX(Forecast_Capex_Input!H$12:H$286,$Z677),NA)</f>
        <v>N/A</v>
      </c>
      <c r="L677" s="150" t="str" cm="1">
        <f t="array" ref="L677">IFERROR(INDEX(Forecast_Capex_Input!I$12:I$286,$Z677),NA)</f>
        <v>N/A</v>
      </c>
      <c r="M677" s="150" t="str" cm="1">
        <f t="array" ref="M677">IFERROR(INDEX(Forecast_Capex_Input!J$12:J$286,$Z677),NA)</f>
        <v>N/A</v>
      </c>
      <c r="N677" s="150" t="str" cm="1">
        <f t="array" ref="N677">IFERROR(INDEX(Forecast_Capex_Input!K$12:K$286,$Z677),NA)</f>
        <v>N/A</v>
      </c>
      <c r="O677" s="150" t="str" cm="1">
        <f t="array" ref="O677">IFERROR(INDEX(Forecast_Capex_Input!L$12:L$286,$Z677),NA)</f>
        <v>N/A</v>
      </c>
      <c r="P677" s="150" t="str" cm="1">
        <f t="array" ref="P677">IFERROR(INDEX(Forecast_Capex_Input!M$12:M$286,$Z677),NA)</f>
        <v>N/A</v>
      </c>
      <c r="Q677" s="24" t="str" cm="1">
        <f t="array" ref="Q677">IFERROR(INDEX(Forecast_Capex_Input!N$12:N$286,$Z677),NA)</f>
        <v>N/A</v>
      </c>
      <c r="R677" s="190" cm="1">
        <f t="array" ref="R677">IFERROR(INDEX(Forecast_Capex_Input!O$12:O$286,$Z677),0)</f>
        <v>0</v>
      </c>
      <c r="S677" s="24" cm="1">
        <f t="array" ref="S677">IFERROR(INDEX(Forecast_Capex_Input!P$12:P$286,$Z677),0)</f>
        <v>0</v>
      </c>
      <c r="T677" s="150" t="str" cm="1">
        <f t="array" aca="1" ref="T677" ca="1">IFERROR(INDEX(General!$K$91:$K$110,$AC677),NA)</f>
        <v>N/A</v>
      </c>
      <c r="U677" s="43" cm="1">
        <f t="array" aca="1" ref="U677" ca="1">IFERROR(
IF($F677=General!$E$25,INDEX(Forecast_Capex_Input!S$12:S$286,$Z677),
INDEX(Forecast_Capex_Input!T$12:T$286,$Z677)),0)</f>
        <v>0</v>
      </c>
      <c r="V677" s="82" t="b">
        <f>IFERROR(INDEX(Overheads!$T$19:$T$26,MATCH($I677,Overheads!$E$19:$E$26,0)),FALSE)</f>
        <v>0</v>
      </c>
      <c r="W677" s="209" cm="1">
        <f t="array" ref="W677">IFERROR(
INDEX(Forecast_Capex_Input!CN$12:CN$286,$Z677),0)</f>
        <v>0</v>
      </c>
      <c r="X677" s="209">
        <f>IFERROR(
MATCH($W677,General!$L$39:$S$39,0),1)</f>
        <v>1</v>
      </c>
      <c r="Z677" s="28" t="str">
        <f>IFERROR(
IF(MATCH($C677,Forecast_Capex_Input!$CI$12:$CI$286,1)+1&gt;MAX(Forecast_Capex_Input!$C$12:$C$286),NA,
MATCH($C677,Forecast_Capex_Input!$CI$12:$CI$286,1)+1),1)</f>
        <v>N/A</v>
      </c>
      <c r="AA677" s="28" t="str" cm="1">
        <f t="array" aca="1" ref="AA677" ca="1">IFERROR(
IF(Z676&lt;&gt;Z677,1,
IF(COUNTIF(OFFSET(AA676,0,0,-INDEX(Forecast_Capex_Input!$CG$12:$CG$286,$Z677)),AA676)=INDEX(Forecast_Capex_Input!$CG$12:$CG$286,$Z677),AA676+1,AA676)),NA)</f>
        <v>N/A</v>
      </c>
      <c r="AB677" s="28" t="str" cm="1">
        <f t="array" ref="AB677">IFERROR($C677-IF($Z677=1,1,INDEX(Forecast_Capex_Input!$CI$12:$CI$286,$Z677-1))+1,NA)</f>
        <v>N/A</v>
      </c>
      <c r="AC677" s="28" t="str" cm="1">
        <f t="array" aca="1" ref="AC677" ca="1">IFERROR(IF(AA677=1,
INDEX(Forecast_Capex_Input!$AI$10:$BB$10,SMALL(IF(INDEX(Forecast_Capex_Input!$AI$12:$BB$286,$Z677,0)&gt;0,COLUMN(Forecast_Capex_Input!$AI$10:$BB$10)-COLUMN(Forecast_Capex_Input!$AI$12)+1),ROWS(OFFSET(AC676,0,0,-$AB677)))),
OFFSET(AC676,-INDEX(Forecast_Capex_Input!$CG$12:$CG$286,$Z677)+1,0)),NA)</f>
        <v>N/A</v>
      </c>
      <c r="AD677" s="28" t="str">
        <f t="shared" ca="1" si="62"/>
        <v>N/A</v>
      </c>
      <c r="AE677" s="82" t="b">
        <f t="shared" si="66"/>
        <v>0</v>
      </c>
      <c r="AF677" s="78" t="b">
        <v>0</v>
      </c>
      <c r="AG677" s="82" t="b">
        <f t="shared" si="63"/>
        <v>1</v>
      </c>
      <c r="AI677" s="55">
        <v>0</v>
      </c>
      <c r="AJ677" s="55">
        <v>0</v>
      </c>
      <c r="AK677" s="55">
        <v>0</v>
      </c>
      <c r="AL677" s="55">
        <v>0</v>
      </c>
      <c r="AM677" s="55">
        <v>0</v>
      </c>
      <c r="AN677" s="135">
        <v>0</v>
      </c>
      <c r="AP677" s="55">
        <v>0</v>
      </c>
      <c r="AQ677" s="55">
        <v>0</v>
      </c>
      <c r="AR677" s="55">
        <v>0</v>
      </c>
      <c r="AS677" s="55">
        <v>0</v>
      </c>
      <c r="AT677" s="55">
        <v>0</v>
      </c>
      <c r="AU677" s="135">
        <v>0</v>
      </c>
      <c r="AW677" s="55">
        <v>0</v>
      </c>
      <c r="AX677" s="55">
        <v>0</v>
      </c>
      <c r="AY677" s="55">
        <v>0</v>
      </c>
      <c r="AZ677" s="55">
        <v>0</v>
      </c>
      <c r="BA677" s="55">
        <v>0</v>
      </c>
      <c r="BB677" s="135">
        <v>0</v>
      </c>
      <c r="BD677" s="55">
        <v>0</v>
      </c>
      <c r="BE677" s="55">
        <v>0</v>
      </c>
      <c r="BF677" s="55">
        <v>0</v>
      </c>
      <c r="BG677" s="55">
        <v>0</v>
      </c>
      <c r="BH677" s="55">
        <v>0</v>
      </c>
      <c r="BI677" s="135">
        <v>0</v>
      </c>
      <c r="BK677" s="55">
        <v>0</v>
      </c>
      <c r="BL677" s="55">
        <v>0</v>
      </c>
      <c r="BM677" s="55">
        <v>0</v>
      </c>
      <c r="BN677" s="55">
        <v>0</v>
      </c>
      <c r="BO677" s="55">
        <v>0</v>
      </c>
      <c r="BP677" s="135">
        <v>0</v>
      </c>
      <c r="BR677" s="147">
        <v>0</v>
      </c>
      <c r="BS677" s="147">
        <v>0</v>
      </c>
      <c r="BT677" s="147">
        <v>0</v>
      </c>
      <c r="BU677" s="147">
        <v>0</v>
      </c>
      <c r="BV677" s="147">
        <v>0</v>
      </c>
      <c r="BX677" s="55">
        <v>0</v>
      </c>
      <c r="BY677" s="55">
        <v>0</v>
      </c>
      <c r="BZ677" s="55">
        <v>0</v>
      </c>
      <c r="CA677" s="55">
        <v>0</v>
      </c>
      <c r="CB677" s="55">
        <v>0</v>
      </c>
      <c r="CC677" s="135">
        <v>0</v>
      </c>
      <c r="CE677" s="55">
        <v>0</v>
      </c>
      <c r="CF677" s="55">
        <v>0</v>
      </c>
      <c r="CG677" s="55">
        <v>0</v>
      </c>
      <c r="CH677" s="55">
        <v>0</v>
      </c>
      <c r="CI677" s="55">
        <v>0</v>
      </c>
      <c r="CJ677" s="135">
        <v>0</v>
      </c>
      <c r="CL677" s="55">
        <v>0</v>
      </c>
      <c r="CM677" s="55">
        <v>0</v>
      </c>
      <c r="CN677" s="55">
        <v>0</v>
      </c>
      <c r="CO677" s="55">
        <v>0</v>
      </c>
      <c r="CP677" s="55">
        <v>0</v>
      </c>
      <c r="CQ677" s="135">
        <v>0</v>
      </c>
      <c r="CS677" s="67">
        <v>0</v>
      </c>
      <c r="CT677" s="67">
        <v>0</v>
      </c>
      <c r="CU677" s="67">
        <v>0</v>
      </c>
      <c r="CV677" s="67">
        <v>0</v>
      </c>
      <c r="CW677" s="67">
        <v>0</v>
      </c>
      <c r="CX677" s="135">
        <v>0</v>
      </c>
      <c r="CZ677" s="55">
        <v>0</v>
      </c>
      <c r="DA677" s="55">
        <v>0</v>
      </c>
      <c r="DB677" s="55">
        <v>0</v>
      </c>
      <c r="DC677" s="55">
        <v>0</v>
      </c>
      <c r="DD677" s="55">
        <v>0</v>
      </c>
      <c r="DE677" s="135">
        <v>0</v>
      </c>
      <c r="DG677" s="43" t="b" cm="1">
        <f t="array" aca="1" ref="DG677" ca="1">OR($G677=Forecast_Capex_Input!$BF$8:$BF$10)</f>
        <v>0</v>
      </c>
      <c r="DH677" s="43" cm="1">
        <f t="array" aca="1" ref="DH677" ca="1">IFERROR(INDEX(Forecast_Capex_Input!BG$12:BG$286,$Z677)
*(INDEX(Forecast_Capex_Input!$H$12:$H$286,$Z677)=Repex),0)
*$DG677</f>
        <v>0</v>
      </c>
      <c r="DI677" s="43" cm="1">
        <f t="array" aca="1" ref="DI677" ca="1">IFERROR(INDEX(Forecast_Capex_Input!BH$12:BH$286,$Z677)
*(INDEX(Forecast_Capex_Input!$H$12:$H$286,$Z677)=Repex),0)
*$DG677</f>
        <v>0</v>
      </c>
      <c r="DJ677" s="43" cm="1">
        <f t="array" aca="1" ref="DJ677" ca="1">IFERROR(INDEX(Forecast_Capex_Input!BI$12:BI$286,$Z677)
*(INDEX(Forecast_Capex_Input!$H$12:$H$286,$Z677)=Repex),0)
*$DG677</f>
        <v>0</v>
      </c>
      <c r="DK677" s="43" cm="1">
        <f t="array" aca="1" ref="DK677" ca="1">IFERROR(INDEX(Forecast_Capex_Input!BJ$12:BJ$286,$Z677)
*(INDEX(Forecast_Capex_Input!$H$12:$H$286,$Z677)=Repex),0)
*$DG677</f>
        <v>0</v>
      </c>
      <c r="DL677" s="43" cm="1">
        <f t="array" aca="1" ref="DL677" ca="1">IFERROR(INDEX(Forecast_Capex_Input!BK$12:BK$286,$Z677)
*(INDEX(Forecast_Capex_Input!$H$12:$H$286,$Z677)=Repex),0)
*$DG677</f>
        <v>0</v>
      </c>
      <c r="DM677" s="43" cm="1">
        <f t="array" aca="1" ref="DM677" ca="1">IFERROR(INDEX(Forecast_Capex_Input!BL$12:BL$286,$Z677)
*(INDEX(Forecast_Capex_Input!$H$12:$H$286,$Z677)=Repex),0)
*$DG677</f>
        <v>0</v>
      </c>
      <c r="DO677" s="43" t="b" cm="1">
        <f t="array" aca="1" ref="DO677" ca="1">OR($G677=Forecast_Capex_Input!$BN$8:$BN$9)</f>
        <v>0</v>
      </c>
      <c r="DP677" s="43" cm="1">
        <f t="array" aca="1" ref="DP677" ca="1">IFERROR(INDEX(Forecast_Capex_Input!BO$12:BO$286,$Z677)
*(INDEX(Forecast_Capex_Input!$H$12:$H$286,$Z677)=Repex),0)
*$DO677</f>
        <v>0</v>
      </c>
      <c r="DQ677" s="43" cm="1">
        <f t="array" aca="1" ref="DQ677" ca="1">IFERROR(INDEX(Forecast_Capex_Input!BP$12:BP$286,$Z677)
*(INDEX(Forecast_Capex_Input!$H$12:$H$286,$Z677)=Repex),0)
*$DO677</f>
        <v>0</v>
      </c>
      <c r="DR677" s="43" cm="1">
        <f t="array" aca="1" ref="DR677" ca="1">IFERROR(INDEX(Forecast_Capex_Input!BQ$12:BQ$286,$Z677)
*(INDEX(Forecast_Capex_Input!$H$12:$H$286,$Z677)=Repex),0)
*$DO677</f>
        <v>0</v>
      </c>
      <c r="DS677" s="43" cm="1">
        <f t="array" aca="1" ref="DS677" ca="1">IFERROR(INDEX(Forecast_Capex_Input!BR$12:BR$286,$Z677)
*(INDEX(Forecast_Capex_Input!$H$12:$H$286,$Z677)=Repex),0)
*$DO677</f>
        <v>0</v>
      </c>
      <c r="DT677" s="43" cm="1">
        <f t="array" aca="1" ref="DT677" ca="1">IFERROR(INDEX(Forecast_Capex_Input!BS$12:BS$286,$Z677)
*(INDEX(Forecast_Capex_Input!$H$12:$H$286,$Z677)=Repex),0)
*$DO677</f>
        <v>0</v>
      </c>
      <c r="DV677" s="43" t="b" cm="1">
        <f t="array" aca="1" ref="DV677" ca="1">OR($G677=Forecast_Capex_Input!$BU$8:$BU$10)</f>
        <v>0</v>
      </c>
      <c r="DW677" s="43" cm="1">
        <f t="array" aca="1" ref="DW677" ca="1">IFERROR(INDEX(Forecast_Capex_Input!BV$12:BV$286,$Z677)
*(INDEX(Forecast_Capex_Input!$H$12:$H$286,$Z677)=Repex),0)
*$DV677</f>
        <v>0</v>
      </c>
      <c r="DX677" s="43" cm="1">
        <f t="array" aca="1" ref="DX677" ca="1">IFERROR(INDEX(Forecast_Capex_Input!BW$12:BW$286,$Z677)
*(INDEX(Forecast_Capex_Input!$H$12:$H$286,$Z677)=Repex),0)
*$DV677</f>
        <v>0</v>
      </c>
      <c r="DY677" s="43" cm="1">
        <f t="array" aca="1" ref="DY677" ca="1">IFERROR(INDEX(Forecast_Capex_Input!BX$12:BX$286,$Z677)
*(INDEX(Forecast_Capex_Input!$H$12:$H$286,$Z677)=Repex),0)
*$DV677</f>
        <v>0</v>
      </c>
      <c r="DZ677" s="43" cm="1">
        <f t="array" aca="1" ref="DZ677" ca="1">IFERROR(INDEX(Forecast_Capex_Input!BY$12:BY$286,$Z677)
*(INDEX(Forecast_Capex_Input!$H$12:$H$286,$Z677)=Repex),0)
*$DV677</f>
        <v>0</v>
      </c>
      <c r="EA677" s="43" cm="1">
        <f t="array" aca="1" ref="EA677" ca="1">IFERROR(INDEX(Forecast_Capex_Input!BZ$12:BZ$286,$Z677)
*(INDEX(Forecast_Capex_Input!$H$12:$H$286,$Z677)=Repex),0)
*$DV677</f>
        <v>0</v>
      </c>
      <c r="EB677" s="43" cm="1">
        <f t="array" aca="1" ref="EB677" ca="1">IFERROR(INDEX(Forecast_Capex_Input!CA$12:CA$286,$Z677)
*(INDEX(Forecast_Capex_Input!$H$12:$H$286,$Z677)=Repex),0)
*$DV677</f>
        <v>0</v>
      </c>
      <c r="EC677" s="43" cm="1">
        <f t="array" aca="1" ref="EC677" ca="1">IFERROR(INDEX(Forecast_Capex_Input!CB$12:CB$286,$Z677)
*(INDEX(Forecast_Capex_Input!$H$12:$H$286,$Z677)=Repex),0)
*$DV677</f>
        <v>0</v>
      </c>
      <c r="ED677" s="43" cm="1">
        <f t="array" aca="1" ref="ED677" ca="1">IFERROR(INDEX(Forecast_Capex_Input!CC$12:CC$286,$Z677)
*(INDEX(Forecast_Capex_Input!$H$12:$H$286,$Z677)=Repex),0)
*$DV677</f>
        <v>0</v>
      </c>
      <c r="EF677" s="86" t="str">
        <f t="shared" si="64"/>
        <v>N/A</v>
      </c>
      <c r="EG677" s="28" t="str">
        <f>IFERROR(RANK(EF677,EF$11:EF$1010,0)+COUNTIF(EF$11:EF677,EF677)-1,NA)</f>
        <v>N/A</v>
      </c>
    </row>
    <row r="678" spans="3:137" x14ac:dyDescent="0.2">
      <c r="C678" s="28">
        <f t="shared" si="65"/>
        <v>668</v>
      </c>
      <c r="D678" s="9" t="str" cm="1">
        <f t="array" ref="D678">IFERROR(INDEX(Forecast_Capex_Input!$D$12:$D$286,$Z678),NA)</f>
        <v>N/A</v>
      </c>
      <c r="E678" s="24" t="str" cm="1">
        <f t="array" ref="E678">IF($Z678=NA,NA,INDEX(Forecast_Capex_Input!$E$12:$E$286,$Z678))</f>
        <v>N/A</v>
      </c>
      <c r="F678" s="9" t="str" cm="1">
        <f t="array" aca="1" ref="F678" ca="1">IFERROR(INDEX(General!$E$25:$E$26,$AA678),NA)</f>
        <v>N/A</v>
      </c>
      <c r="G678" s="9" t="str" cm="1">
        <f t="array" aca="1" ref="G678" ca="1">IFERROR(INDEX(Forecast_Capex_Input!$AI$11:$BB$11,$AC678),NA)</f>
        <v>N/A</v>
      </c>
      <c r="H678" s="50" t="str" cm="1">
        <f t="array" aca="1" ref="H678" ca="1">IFERROR(INDEX(Forecast_Capex_Input!$AI$12:$BB$286,$Z678,$AC678),NA)</f>
        <v>N/A</v>
      </c>
      <c r="I678" s="150" t="str" cm="1">
        <f t="array" ref="I678">IFERROR(INDEX(Forecast_Capex_Input!$F$12:$F$286,$Z678),NA)</f>
        <v>N/A</v>
      </c>
      <c r="J678" s="150" t="str" cm="1">
        <f t="array" ref="J678">IFERROR(INDEX(Forecast_Capex_Input!G$12:G$286,$Z678),NA)</f>
        <v>N/A</v>
      </c>
      <c r="K678" s="150" t="str" cm="1">
        <f t="array" ref="K678">IFERROR(INDEX(Forecast_Capex_Input!H$12:H$286,$Z678),NA)</f>
        <v>N/A</v>
      </c>
      <c r="L678" s="150" t="str" cm="1">
        <f t="array" ref="L678">IFERROR(INDEX(Forecast_Capex_Input!I$12:I$286,$Z678),NA)</f>
        <v>N/A</v>
      </c>
      <c r="M678" s="150" t="str" cm="1">
        <f t="array" ref="M678">IFERROR(INDEX(Forecast_Capex_Input!J$12:J$286,$Z678),NA)</f>
        <v>N/A</v>
      </c>
      <c r="N678" s="150" t="str" cm="1">
        <f t="array" ref="N678">IFERROR(INDEX(Forecast_Capex_Input!K$12:K$286,$Z678),NA)</f>
        <v>N/A</v>
      </c>
      <c r="O678" s="150" t="str" cm="1">
        <f t="array" ref="O678">IFERROR(INDEX(Forecast_Capex_Input!L$12:L$286,$Z678),NA)</f>
        <v>N/A</v>
      </c>
      <c r="P678" s="150" t="str" cm="1">
        <f t="array" ref="P678">IFERROR(INDEX(Forecast_Capex_Input!M$12:M$286,$Z678),NA)</f>
        <v>N/A</v>
      </c>
      <c r="Q678" s="24" t="str" cm="1">
        <f t="array" ref="Q678">IFERROR(INDEX(Forecast_Capex_Input!N$12:N$286,$Z678),NA)</f>
        <v>N/A</v>
      </c>
      <c r="R678" s="190" cm="1">
        <f t="array" ref="R678">IFERROR(INDEX(Forecast_Capex_Input!O$12:O$286,$Z678),0)</f>
        <v>0</v>
      </c>
      <c r="S678" s="24" cm="1">
        <f t="array" ref="S678">IFERROR(INDEX(Forecast_Capex_Input!P$12:P$286,$Z678),0)</f>
        <v>0</v>
      </c>
      <c r="T678" s="150" t="str" cm="1">
        <f t="array" aca="1" ref="T678" ca="1">IFERROR(INDEX(General!$K$91:$K$110,$AC678),NA)</f>
        <v>N/A</v>
      </c>
      <c r="U678" s="43" cm="1">
        <f t="array" aca="1" ref="U678" ca="1">IFERROR(
IF($F678=General!$E$25,INDEX(Forecast_Capex_Input!S$12:S$286,$Z678),
INDEX(Forecast_Capex_Input!T$12:T$286,$Z678)),0)</f>
        <v>0</v>
      </c>
      <c r="V678" s="82" t="b">
        <f>IFERROR(INDEX(Overheads!$T$19:$T$26,MATCH($I678,Overheads!$E$19:$E$26,0)),FALSE)</f>
        <v>0</v>
      </c>
      <c r="W678" s="209" cm="1">
        <f t="array" ref="W678">IFERROR(
INDEX(Forecast_Capex_Input!CN$12:CN$286,$Z678),0)</f>
        <v>0</v>
      </c>
      <c r="X678" s="209">
        <f>IFERROR(
MATCH($W678,General!$L$39:$S$39,0),1)</f>
        <v>1</v>
      </c>
      <c r="Z678" s="28" t="str">
        <f>IFERROR(
IF(MATCH($C678,Forecast_Capex_Input!$CI$12:$CI$286,1)+1&gt;MAX(Forecast_Capex_Input!$C$12:$C$286),NA,
MATCH($C678,Forecast_Capex_Input!$CI$12:$CI$286,1)+1),1)</f>
        <v>N/A</v>
      </c>
      <c r="AA678" s="28" t="str" cm="1">
        <f t="array" aca="1" ref="AA678" ca="1">IFERROR(
IF(Z677&lt;&gt;Z678,1,
IF(COUNTIF(OFFSET(AA677,0,0,-INDEX(Forecast_Capex_Input!$CG$12:$CG$286,$Z678)),AA677)=INDEX(Forecast_Capex_Input!$CG$12:$CG$286,$Z678),AA677+1,AA677)),NA)</f>
        <v>N/A</v>
      </c>
      <c r="AB678" s="28" t="str" cm="1">
        <f t="array" ref="AB678">IFERROR($C678-IF($Z678=1,1,INDEX(Forecast_Capex_Input!$CI$12:$CI$286,$Z678-1))+1,NA)</f>
        <v>N/A</v>
      </c>
      <c r="AC678" s="28" t="str" cm="1">
        <f t="array" aca="1" ref="AC678" ca="1">IFERROR(IF(AA678=1,
INDEX(Forecast_Capex_Input!$AI$10:$BB$10,SMALL(IF(INDEX(Forecast_Capex_Input!$AI$12:$BB$286,$Z678,0)&gt;0,COLUMN(Forecast_Capex_Input!$AI$10:$BB$10)-COLUMN(Forecast_Capex_Input!$AI$12)+1),ROWS(OFFSET(AC677,0,0,-$AB678)))),
OFFSET(AC677,-INDEX(Forecast_Capex_Input!$CG$12:$CG$286,$Z678)+1,0)),NA)</f>
        <v>N/A</v>
      </c>
      <c r="AD678" s="28" t="str">
        <f t="shared" ca="1" si="62"/>
        <v>N/A</v>
      </c>
      <c r="AE678" s="82" t="b">
        <f t="shared" si="66"/>
        <v>0</v>
      </c>
      <c r="AF678" s="78" t="b">
        <v>0</v>
      </c>
      <c r="AG678" s="82" t="b">
        <f t="shared" si="63"/>
        <v>1</v>
      </c>
      <c r="AI678" s="55">
        <v>0</v>
      </c>
      <c r="AJ678" s="55">
        <v>0</v>
      </c>
      <c r="AK678" s="55">
        <v>0</v>
      </c>
      <c r="AL678" s="55">
        <v>0</v>
      </c>
      <c r="AM678" s="55">
        <v>0</v>
      </c>
      <c r="AN678" s="135">
        <v>0</v>
      </c>
      <c r="AP678" s="55">
        <v>0</v>
      </c>
      <c r="AQ678" s="55">
        <v>0</v>
      </c>
      <c r="AR678" s="55">
        <v>0</v>
      </c>
      <c r="AS678" s="55">
        <v>0</v>
      </c>
      <c r="AT678" s="55">
        <v>0</v>
      </c>
      <c r="AU678" s="135">
        <v>0</v>
      </c>
      <c r="AW678" s="55">
        <v>0</v>
      </c>
      <c r="AX678" s="55">
        <v>0</v>
      </c>
      <c r="AY678" s="55">
        <v>0</v>
      </c>
      <c r="AZ678" s="55">
        <v>0</v>
      </c>
      <c r="BA678" s="55">
        <v>0</v>
      </c>
      <c r="BB678" s="135">
        <v>0</v>
      </c>
      <c r="BD678" s="55">
        <v>0</v>
      </c>
      <c r="BE678" s="55">
        <v>0</v>
      </c>
      <c r="BF678" s="55">
        <v>0</v>
      </c>
      <c r="BG678" s="55">
        <v>0</v>
      </c>
      <c r="BH678" s="55">
        <v>0</v>
      </c>
      <c r="BI678" s="135">
        <v>0</v>
      </c>
      <c r="BK678" s="55">
        <v>0</v>
      </c>
      <c r="BL678" s="55">
        <v>0</v>
      </c>
      <c r="BM678" s="55">
        <v>0</v>
      </c>
      <c r="BN678" s="55">
        <v>0</v>
      </c>
      <c r="BO678" s="55">
        <v>0</v>
      </c>
      <c r="BP678" s="135">
        <v>0</v>
      </c>
      <c r="BR678" s="147">
        <v>0</v>
      </c>
      <c r="BS678" s="147">
        <v>0</v>
      </c>
      <c r="BT678" s="147">
        <v>0</v>
      </c>
      <c r="BU678" s="147">
        <v>0</v>
      </c>
      <c r="BV678" s="147">
        <v>0</v>
      </c>
      <c r="BX678" s="55">
        <v>0</v>
      </c>
      <c r="BY678" s="55">
        <v>0</v>
      </c>
      <c r="BZ678" s="55">
        <v>0</v>
      </c>
      <c r="CA678" s="55">
        <v>0</v>
      </c>
      <c r="CB678" s="55">
        <v>0</v>
      </c>
      <c r="CC678" s="135">
        <v>0</v>
      </c>
      <c r="CE678" s="55">
        <v>0</v>
      </c>
      <c r="CF678" s="55">
        <v>0</v>
      </c>
      <c r="CG678" s="55">
        <v>0</v>
      </c>
      <c r="CH678" s="55">
        <v>0</v>
      </c>
      <c r="CI678" s="55">
        <v>0</v>
      </c>
      <c r="CJ678" s="135">
        <v>0</v>
      </c>
      <c r="CL678" s="55">
        <v>0</v>
      </c>
      <c r="CM678" s="55">
        <v>0</v>
      </c>
      <c r="CN678" s="55">
        <v>0</v>
      </c>
      <c r="CO678" s="55">
        <v>0</v>
      </c>
      <c r="CP678" s="55">
        <v>0</v>
      </c>
      <c r="CQ678" s="135">
        <v>0</v>
      </c>
      <c r="CS678" s="67">
        <v>0</v>
      </c>
      <c r="CT678" s="67">
        <v>0</v>
      </c>
      <c r="CU678" s="67">
        <v>0</v>
      </c>
      <c r="CV678" s="67">
        <v>0</v>
      </c>
      <c r="CW678" s="67">
        <v>0</v>
      </c>
      <c r="CX678" s="135">
        <v>0</v>
      </c>
      <c r="CZ678" s="55">
        <v>0</v>
      </c>
      <c r="DA678" s="55">
        <v>0</v>
      </c>
      <c r="DB678" s="55">
        <v>0</v>
      </c>
      <c r="DC678" s="55">
        <v>0</v>
      </c>
      <c r="DD678" s="55">
        <v>0</v>
      </c>
      <c r="DE678" s="135">
        <v>0</v>
      </c>
      <c r="DG678" s="43" t="b" cm="1">
        <f t="array" aca="1" ref="DG678" ca="1">OR($G678=Forecast_Capex_Input!$BF$8:$BF$10)</f>
        <v>0</v>
      </c>
      <c r="DH678" s="43" cm="1">
        <f t="array" aca="1" ref="DH678" ca="1">IFERROR(INDEX(Forecast_Capex_Input!BG$12:BG$286,$Z678)
*(INDEX(Forecast_Capex_Input!$H$12:$H$286,$Z678)=Repex),0)
*$DG678</f>
        <v>0</v>
      </c>
      <c r="DI678" s="43" cm="1">
        <f t="array" aca="1" ref="DI678" ca="1">IFERROR(INDEX(Forecast_Capex_Input!BH$12:BH$286,$Z678)
*(INDEX(Forecast_Capex_Input!$H$12:$H$286,$Z678)=Repex),0)
*$DG678</f>
        <v>0</v>
      </c>
      <c r="DJ678" s="43" cm="1">
        <f t="array" aca="1" ref="DJ678" ca="1">IFERROR(INDEX(Forecast_Capex_Input!BI$12:BI$286,$Z678)
*(INDEX(Forecast_Capex_Input!$H$12:$H$286,$Z678)=Repex),0)
*$DG678</f>
        <v>0</v>
      </c>
      <c r="DK678" s="43" cm="1">
        <f t="array" aca="1" ref="DK678" ca="1">IFERROR(INDEX(Forecast_Capex_Input!BJ$12:BJ$286,$Z678)
*(INDEX(Forecast_Capex_Input!$H$12:$H$286,$Z678)=Repex),0)
*$DG678</f>
        <v>0</v>
      </c>
      <c r="DL678" s="43" cm="1">
        <f t="array" aca="1" ref="DL678" ca="1">IFERROR(INDEX(Forecast_Capex_Input!BK$12:BK$286,$Z678)
*(INDEX(Forecast_Capex_Input!$H$12:$H$286,$Z678)=Repex),0)
*$DG678</f>
        <v>0</v>
      </c>
      <c r="DM678" s="43" cm="1">
        <f t="array" aca="1" ref="DM678" ca="1">IFERROR(INDEX(Forecast_Capex_Input!BL$12:BL$286,$Z678)
*(INDEX(Forecast_Capex_Input!$H$12:$H$286,$Z678)=Repex),0)
*$DG678</f>
        <v>0</v>
      </c>
      <c r="DO678" s="43" t="b" cm="1">
        <f t="array" aca="1" ref="DO678" ca="1">OR($G678=Forecast_Capex_Input!$BN$8:$BN$9)</f>
        <v>0</v>
      </c>
      <c r="DP678" s="43" cm="1">
        <f t="array" aca="1" ref="DP678" ca="1">IFERROR(INDEX(Forecast_Capex_Input!BO$12:BO$286,$Z678)
*(INDEX(Forecast_Capex_Input!$H$12:$H$286,$Z678)=Repex),0)
*$DO678</f>
        <v>0</v>
      </c>
      <c r="DQ678" s="43" cm="1">
        <f t="array" aca="1" ref="DQ678" ca="1">IFERROR(INDEX(Forecast_Capex_Input!BP$12:BP$286,$Z678)
*(INDEX(Forecast_Capex_Input!$H$12:$H$286,$Z678)=Repex),0)
*$DO678</f>
        <v>0</v>
      </c>
      <c r="DR678" s="43" cm="1">
        <f t="array" aca="1" ref="DR678" ca="1">IFERROR(INDEX(Forecast_Capex_Input!BQ$12:BQ$286,$Z678)
*(INDEX(Forecast_Capex_Input!$H$12:$H$286,$Z678)=Repex),0)
*$DO678</f>
        <v>0</v>
      </c>
      <c r="DS678" s="43" cm="1">
        <f t="array" aca="1" ref="DS678" ca="1">IFERROR(INDEX(Forecast_Capex_Input!BR$12:BR$286,$Z678)
*(INDEX(Forecast_Capex_Input!$H$12:$H$286,$Z678)=Repex),0)
*$DO678</f>
        <v>0</v>
      </c>
      <c r="DT678" s="43" cm="1">
        <f t="array" aca="1" ref="DT678" ca="1">IFERROR(INDEX(Forecast_Capex_Input!BS$12:BS$286,$Z678)
*(INDEX(Forecast_Capex_Input!$H$12:$H$286,$Z678)=Repex),0)
*$DO678</f>
        <v>0</v>
      </c>
      <c r="DV678" s="43" t="b" cm="1">
        <f t="array" aca="1" ref="DV678" ca="1">OR($G678=Forecast_Capex_Input!$BU$8:$BU$10)</f>
        <v>0</v>
      </c>
      <c r="DW678" s="43" cm="1">
        <f t="array" aca="1" ref="DW678" ca="1">IFERROR(INDEX(Forecast_Capex_Input!BV$12:BV$286,$Z678)
*(INDEX(Forecast_Capex_Input!$H$12:$H$286,$Z678)=Repex),0)
*$DV678</f>
        <v>0</v>
      </c>
      <c r="DX678" s="43" cm="1">
        <f t="array" aca="1" ref="DX678" ca="1">IFERROR(INDEX(Forecast_Capex_Input!BW$12:BW$286,$Z678)
*(INDEX(Forecast_Capex_Input!$H$12:$H$286,$Z678)=Repex),0)
*$DV678</f>
        <v>0</v>
      </c>
      <c r="DY678" s="43" cm="1">
        <f t="array" aca="1" ref="DY678" ca="1">IFERROR(INDEX(Forecast_Capex_Input!BX$12:BX$286,$Z678)
*(INDEX(Forecast_Capex_Input!$H$12:$H$286,$Z678)=Repex),0)
*$DV678</f>
        <v>0</v>
      </c>
      <c r="DZ678" s="43" cm="1">
        <f t="array" aca="1" ref="DZ678" ca="1">IFERROR(INDEX(Forecast_Capex_Input!BY$12:BY$286,$Z678)
*(INDEX(Forecast_Capex_Input!$H$12:$H$286,$Z678)=Repex),0)
*$DV678</f>
        <v>0</v>
      </c>
      <c r="EA678" s="43" cm="1">
        <f t="array" aca="1" ref="EA678" ca="1">IFERROR(INDEX(Forecast_Capex_Input!BZ$12:BZ$286,$Z678)
*(INDEX(Forecast_Capex_Input!$H$12:$H$286,$Z678)=Repex),0)
*$DV678</f>
        <v>0</v>
      </c>
      <c r="EB678" s="43" cm="1">
        <f t="array" aca="1" ref="EB678" ca="1">IFERROR(INDEX(Forecast_Capex_Input!CA$12:CA$286,$Z678)
*(INDEX(Forecast_Capex_Input!$H$12:$H$286,$Z678)=Repex),0)
*$DV678</f>
        <v>0</v>
      </c>
      <c r="EC678" s="43" cm="1">
        <f t="array" aca="1" ref="EC678" ca="1">IFERROR(INDEX(Forecast_Capex_Input!CB$12:CB$286,$Z678)
*(INDEX(Forecast_Capex_Input!$H$12:$H$286,$Z678)=Repex),0)
*$DV678</f>
        <v>0</v>
      </c>
      <c r="ED678" s="43" cm="1">
        <f t="array" aca="1" ref="ED678" ca="1">IFERROR(INDEX(Forecast_Capex_Input!CC$12:CC$286,$Z678)
*(INDEX(Forecast_Capex_Input!$H$12:$H$286,$Z678)=Repex),0)
*$DV678</f>
        <v>0</v>
      </c>
      <c r="EF678" s="86" t="str">
        <f t="shared" si="64"/>
        <v>N/A</v>
      </c>
      <c r="EG678" s="28" t="str">
        <f>IFERROR(RANK(EF678,EF$11:EF$1010,0)+COUNTIF(EF$11:EF678,EF678)-1,NA)</f>
        <v>N/A</v>
      </c>
    </row>
    <row r="679" spans="3:137" x14ac:dyDescent="0.2">
      <c r="C679" s="28">
        <f t="shared" si="65"/>
        <v>669</v>
      </c>
      <c r="D679" s="9" t="str" cm="1">
        <f t="array" ref="D679">IFERROR(INDEX(Forecast_Capex_Input!$D$12:$D$286,$Z679),NA)</f>
        <v>N/A</v>
      </c>
      <c r="E679" s="24" t="str" cm="1">
        <f t="array" ref="E679">IF($Z679=NA,NA,INDEX(Forecast_Capex_Input!$E$12:$E$286,$Z679))</f>
        <v>N/A</v>
      </c>
      <c r="F679" s="9" t="str" cm="1">
        <f t="array" aca="1" ref="F679" ca="1">IFERROR(INDEX(General!$E$25:$E$26,$AA679),NA)</f>
        <v>N/A</v>
      </c>
      <c r="G679" s="9" t="str" cm="1">
        <f t="array" aca="1" ref="G679" ca="1">IFERROR(INDEX(Forecast_Capex_Input!$AI$11:$BB$11,$AC679),NA)</f>
        <v>N/A</v>
      </c>
      <c r="H679" s="50" t="str" cm="1">
        <f t="array" aca="1" ref="H679" ca="1">IFERROR(INDEX(Forecast_Capex_Input!$AI$12:$BB$286,$Z679,$AC679),NA)</f>
        <v>N/A</v>
      </c>
      <c r="I679" s="150" t="str" cm="1">
        <f t="array" ref="I679">IFERROR(INDEX(Forecast_Capex_Input!$F$12:$F$286,$Z679),NA)</f>
        <v>N/A</v>
      </c>
      <c r="J679" s="150" t="str" cm="1">
        <f t="array" ref="J679">IFERROR(INDEX(Forecast_Capex_Input!G$12:G$286,$Z679),NA)</f>
        <v>N/A</v>
      </c>
      <c r="K679" s="150" t="str" cm="1">
        <f t="array" ref="K679">IFERROR(INDEX(Forecast_Capex_Input!H$12:H$286,$Z679),NA)</f>
        <v>N/A</v>
      </c>
      <c r="L679" s="150" t="str" cm="1">
        <f t="array" ref="L679">IFERROR(INDEX(Forecast_Capex_Input!I$12:I$286,$Z679),NA)</f>
        <v>N/A</v>
      </c>
      <c r="M679" s="150" t="str" cm="1">
        <f t="array" ref="M679">IFERROR(INDEX(Forecast_Capex_Input!J$12:J$286,$Z679),NA)</f>
        <v>N/A</v>
      </c>
      <c r="N679" s="150" t="str" cm="1">
        <f t="array" ref="N679">IFERROR(INDEX(Forecast_Capex_Input!K$12:K$286,$Z679),NA)</f>
        <v>N/A</v>
      </c>
      <c r="O679" s="150" t="str" cm="1">
        <f t="array" ref="O679">IFERROR(INDEX(Forecast_Capex_Input!L$12:L$286,$Z679),NA)</f>
        <v>N/A</v>
      </c>
      <c r="P679" s="150" t="str" cm="1">
        <f t="array" ref="P679">IFERROR(INDEX(Forecast_Capex_Input!M$12:M$286,$Z679),NA)</f>
        <v>N/A</v>
      </c>
      <c r="Q679" s="24" t="str" cm="1">
        <f t="array" ref="Q679">IFERROR(INDEX(Forecast_Capex_Input!N$12:N$286,$Z679),NA)</f>
        <v>N/A</v>
      </c>
      <c r="R679" s="190" cm="1">
        <f t="array" ref="R679">IFERROR(INDEX(Forecast_Capex_Input!O$12:O$286,$Z679),0)</f>
        <v>0</v>
      </c>
      <c r="S679" s="24" cm="1">
        <f t="array" ref="S679">IFERROR(INDEX(Forecast_Capex_Input!P$12:P$286,$Z679),0)</f>
        <v>0</v>
      </c>
      <c r="T679" s="150" t="str" cm="1">
        <f t="array" aca="1" ref="T679" ca="1">IFERROR(INDEX(General!$K$91:$K$110,$AC679),NA)</f>
        <v>N/A</v>
      </c>
      <c r="U679" s="43" cm="1">
        <f t="array" aca="1" ref="U679" ca="1">IFERROR(
IF($F679=General!$E$25,INDEX(Forecast_Capex_Input!S$12:S$286,$Z679),
INDEX(Forecast_Capex_Input!T$12:T$286,$Z679)),0)</f>
        <v>0</v>
      </c>
      <c r="V679" s="82" t="b">
        <f>IFERROR(INDEX(Overheads!$T$19:$T$26,MATCH($I679,Overheads!$E$19:$E$26,0)),FALSE)</f>
        <v>0</v>
      </c>
      <c r="W679" s="209" cm="1">
        <f t="array" ref="W679">IFERROR(
INDEX(Forecast_Capex_Input!CN$12:CN$286,$Z679),0)</f>
        <v>0</v>
      </c>
      <c r="X679" s="209">
        <f>IFERROR(
MATCH($W679,General!$L$39:$S$39,0),1)</f>
        <v>1</v>
      </c>
      <c r="Z679" s="28" t="str">
        <f>IFERROR(
IF(MATCH($C679,Forecast_Capex_Input!$CI$12:$CI$286,1)+1&gt;MAX(Forecast_Capex_Input!$C$12:$C$286),NA,
MATCH($C679,Forecast_Capex_Input!$CI$12:$CI$286,1)+1),1)</f>
        <v>N/A</v>
      </c>
      <c r="AA679" s="28" t="str" cm="1">
        <f t="array" aca="1" ref="AA679" ca="1">IFERROR(
IF(Z678&lt;&gt;Z679,1,
IF(COUNTIF(OFFSET(AA678,0,0,-INDEX(Forecast_Capex_Input!$CG$12:$CG$286,$Z679)),AA678)=INDEX(Forecast_Capex_Input!$CG$12:$CG$286,$Z679),AA678+1,AA678)),NA)</f>
        <v>N/A</v>
      </c>
      <c r="AB679" s="28" t="str" cm="1">
        <f t="array" ref="AB679">IFERROR($C679-IF($Z679=1,1,INDEX(Forecast_Capex_Input!$CI$12:$CI$286,$Z679-1))+1,NA)</f>
        <v>N/A</v>
      </c>
      <c r="AC679" s="28" t="str" cm="1">
        <f t="array" aca="1" ref="AC679" ca="1">IFERROR(IF(AA679=1,
INDEX(Forecast_Capex_Input!$AI$10:$BB$10,SMALL(IF(INDEX(Forecast_Capex_Input!$AI$12:$BB$286,$Z679,0)&gt;0,COLUMN(Forecast_Capex_Input!$AI$10:$BB$10)-COLUMN(Forecast_Capex_Input!$AI$12)+1),ROWS(OFFSET(AC678,0,0,-$AB679)))),
OFFSET(AC678,-INDEX(Forecast_Capex_Input!$CG$12:$CG$286,$Z679)+1,0)),NA)</f>
        <v>N/A</v>
      </c>
      <c r="AD679" s="28" t="str">
        <f t="shared" ca="1" si="62"/>
        <v>N/A</v>
      </c>
      <c r="AE679" s="82" t="b">
        <f t="shared" si="66"/>
        <v>0</v>
      </c>
      <c r="AF679" s="78" t="b">
        <v>0</v>
      </c>
      <c r="AG679" s="82" t="b">
        <f t="shared" si="63"/>
        <v>1</v>
      </c>
      <c r="AI679" s="55">
        <v>0</v>
      </c>
      <c r="AJ679" s="55">
        <v>0</v>
      </c>
      <c r="AK679" s="55">
        <v>0</v>
      </c>
      <c r="AL679" s="55">
        <v>0</v>
      </c>
      <c r="AM679" s="55">
        <v>0</v>
      </c>
      <c r="AN679" s="135">
        <v>0</v>
      </c>
      <c r="AP679" s="55">
        <v>0</v>
      </c>
      <c r="AQ679" s="55">
        <v>0</v>
      </c>
      <c r="AR679" s="55">
        <v>0</v>
      </c>
      <c r="AS679" s="55">
        <v>0</v>
      </c>
      <c r="AT679" s="55">
        <v>0</v>
      </c>
      <c r="AU679" s="135">
        <v>0</v>
      </c>
      <c r="AW679" s="55">
        <v>0</v>
      </c>
      <c r="AX679" s="55">
        <v>0</v>
      </c>
      <c r="AY679" s="55">
        <v>0</v>
      </c>
      <c r="AZ679" s="55">
        <v>0</v>
      </c>
      <c r="BA679" s="55">
        <v>0</v>
      </c>
      <c r="BB679" s="135">
        <v>0</v>
      </c>
      <c r="BD679" s="55">
        <v>0</v>
      </c>
      <c r="BE679" s="55">
        <v>0</v>
      </c>
      <c r="BF679" s="55">
        <v>0</v>
      </c>
      <c r="BG679" s="55">
        <v>0</v>
      </c>
      <c r="BH679" s="55">
        <v>0</v>
      </c>
      <c r="BI679" s="135">
        <v>0</v>
      </c>
      <c r="BK679" s="55">
        <v>0</v>
      </c>
      <c r="BL679" s="55">
        <v>0</v>
      </c>
      <c r="BM679" s="55">
        <v>0</v>
      </c>
      <c r="BN679" s="55">
        <v>0</v>
      </c>
      <c r="BO679" s="55">
        <v>0</v>
      </c>
      <c r="BP679" s="135">
        <v>0</v>
      </c>
      <c r="BR679" s="147">
        <v>0</v>
      </c>
      <c r="BS679" s="147">
        <v>0</v>
      </c>
      <c r="BT679" s="147">
        <v>0</v>
      </c>
      <c r="BU679" s="147">
        <v>0</v>
      </c>
      <c r="BV679" s="147">
        <v>0</v>
      </c>
      <c r="BX679" s="55">
        <v>0</v>
      </c>
      <c r="BY679" s="55">
        <v>0</v>
      </c>
      <c r="BZ679" s="55">
        <v>0</v>
      </c>
      <c r="CA679" s="55">
        <v>0</v>
      </c>
      <c r="CB679" s="55">
        <v>0</v>
      </c>
      <c r="CC679" s="135">
        <v>0</v>
      </c>
      <c r="CE679" s="55">
        <v>0</v>
      </c>
      <c r="CF679" s="55">
        <v>0</v>
      </c>
      <c r="CG679" s="55">
        <v>0</v>
      </c>
      <c r="CH679" s="55">
        <v>0</v>
      </c>
      <c r="CI679" s="55">
        <v>0</v>
      </c>
      <c r="CJ679" s="135">
        <v>0</v>
      </c>
      <c r="CL679" s="55">
        <v>0</v>
      </c>
      <c r="CM679" s="55">
        <v>0</v>
      </c>
      <c r="CN679" s="55">
        <v>0</v>
      </c>
      <c r="CO679" s="55">
        <v>0</v>
      </c>
      <c r="CP679" s="55">
        <v>0</v>
      </c>
      <c r="CQ679" s="135">
        <v>0</v>
      </c>
      <c r="CS679" s="67">
        <v>0</v>
      </c>
      <c r="CT679" s="67">
        <v>0</v>
      </c>
      <c r="CU679" s="67">
        <v>0</v>
      </c>
      <c r="CV679" s="67">
        <v>0</v>
      </c>
      <c r="CW679" s="67">
        <v>0</v>
      </c>
      <c r="CX679" s="135">
        <v>0</v>
      </c>
      <c r="CZ679" s="55">
        <v>0</v>
      </c>
      <c r="DA679" s="55">
        <v>0</v>
      </c>
      <c r="DB679" s="55">
        <v>0</v>
      </c>
      <c r="DC679" s="55">
        <v>0</v>
      </c>
      <c r="DD679" s="55">
        <v>0</v>
      </c>
      <c r="DE679" s="135">
        <v>0</v>
      </c>
      <c r="DG679" s="43" t="b" cm="1">
        <f t="array" aca="1" ref="DG679" ca="1">OR($G679=Forecast_Capex_Input!$BF$8:$BF$10)</f>
        <v>0</v>
      </c>
      <c r="DH679" s="43" cm="1">
        <f t="array" aca="1" ref="DH679" ca="1">IFERROR(INDEX(Forecast_Capex_Input!BG$12:BG$286,$Z679)
*(INDEX(Forecast_Capex_Input!$H$12:$H$286,$Z679)=Repex),0)
*$DG679</f>
        <v>0</v>
      </c>
      <c r="DI679" s="43" cm="1">
        <f t="array" aca="1" ref="DI679" ca="1">IFERROR(INDEX(Forecast_Capex_Input!BH$12:BH$286,$Z679)
*(INDEX(Forecast_Capex_Input!$H$12:$H$286,$Z679)=Repex),0)
*$DG679</f>
        <v>0</v>
      </c>
      <c r="DJ679" s="43" cm="1">
        <f t="array" aca="1" ref="DJ679" ca="1">IFERROR(INDEX(Forecast_Capex_Input!BI$12:BI$286,$Z679)
*(INDEX(Forecast_Capex_Input!$H$12:$H$286,$Z679)=Repex),0)
*$DG679</f>
        <v>0</v>
      </c>
      <c r="DK679" s="43" cm="1">
        <f t="array" aca="1" ref="DK679" ca="1">IFERROR(INDEX(Forecast_Capex_Input!BJ$12:BJ$286,$Z679)
*(INDEX(Forecast_Capex_Input!$H$12:$H$286,$Z679)=Repex),0)
*$DG679</f>
        <v>0</v>
      </c>
      <c r="DL679" s="43" cm="1">
        <f t="array" aca="1" ref="DL679" ca="1">IFERROR(INDEX(Forecast_Capex_Input!BK$12:BK$286,$Z679)
*(INDEX(Forecast_Capex_Input!$H$12:$H$286,$Z679)=Repex),0)
*$DG679</f>
        <v>0</v>
      </c>
      <c r="DM679" s="43" cm="1">
        <f t="array" aca="1" ref="DM679" ca="1">IFERROR(INDEX(Forecast_Capex_Input!BL$12:BL$286,$Z679)
*(INDEX(Forecast_Capex_Input!$H$12:$H$286,$Z679)=Repex),0)
*$DG679</f>
        <v>0</v>
      </c>
      <c r="DO679" s="43" t="b" cm="1">
        <f t="array" aca="1" ref="DO679" ca="1">OR($G679=Forecast_Capex_Input!$BN$8:$BN$9)</f>
        <v>0</v>
      </c>
      <c r="DP679" s="43" cm="1">
        <f t="array" aca="1" ref="DP679" ca="1">IFERROR(INDEX(Forecast_Capex_Input!BO$12:BO$286,$Z679)
*(INDEX(Forecast_Capex_Input!$H$12:$H$286,$Z679)=Repex),0)
*$DO679</f>
        <v>0</v>
      </c>
      <c r="DQ679" s="43" cm="1">
        <f t="array" aca="1" ref="DQ679" ca="1">IFERROR(INDEX(Forecast_Capex_Input!BP$12:BP$286,$Z679)
*(INDEX(Forecast_Capex_Input!$H$12:$H$286,$Z679)=Repex),0)
*$DO679</f>
        <v>0</v>
      </c>
      <c r="DR679" s="43" cm="1">
        <f t="array" aca="1" ref="DR679" ca="1">IFERROR(INDEX(Forecast_Capex_Input!BQ$12:BQ$286,$Z679)
*(INDEX(Forecast_Capex_Input!$H$12:$H$286,$Z679)=Repex),0)
*$DO679</f>
        <v>0</v>
      </c>
      <c r="DS679" s="43" cm="1">
        <f t="array" aca="1" ref="DS679" ca="1">IFERROR(INDEX(Forecast_Capex_Input!BR$12:BR$286,$Z679)
*(INDEX(Forecast_Capex_Input!$H$12:$H$286,$Z679)=Repex),0)
*$DO679</f>
        <v>0</v>
      </c>
      <c r="DT679" s="43" cm="1">
        <f t="array" aca="1" ref="DT679" ca="1">IFERROR(INDEX(Forecast_Capex_Input!BS$12:BS$286,$Z679)
*(INDEX(Forecast_Capex_Input!$H$12:$H$286,$Z679)=Repex),0)
*$DO679</f>
        <v>0</v>
      </c>
      <c r="DV679" s="43" t="b" cm="1">
        <f t="array" aca="1" ref="DV679" ca="1">OR($G679=Forecast_Capex_Input!$BU$8:$BU$10)</f>
        <v>0</v>
      </c>
      <c r="DW679" s="43" cm="1">
        <f t="array" aca="1" ref="DW679" ca="1">IFERROR(INDEX(Forecast_Capex_Input!BV$12:BV$286,$Z679)
*(INDEX(Forecast_Capex_Input!$H$12:$H$286,$Z679)=Repex),0)
*$DV679</f>
        <v>0</v>
      </c>
      <c r="DX679" s="43" cm="1">
        <f t="array" aca="1" ref="DX679" ca="1">IFERROR(INDEX(Forecast_Capex_Input!BW$12:BW$286,$Z679)
*(INDEX(Forecast_Capex_Input!$H$12:$H$286,$Z679)=Repex),0)
*$DV679</f>
        <v>0</v>
      </c>
      <c r="DY679" s="43" cm="1">
        <f t="array" aca="1" ref="DY679" ca="1">IFERROR(INDEX(Forecast_Capex_Input!BX$12:BX$286,$Z679)
*(INDEX(Forecast_Capex_Input!$H$12:$H$286,$Z679)=Repex),0)
*$DV679</f>
        <v>0</v>
      </c>
      <c r="DZ679" s="43" cm="1">
        <f t="array" aca="1" ref="DZ679" ca="1">IFERROR(INDEX(Forecast_Capex_Input!BY$12:BY$286,$Z679)
*(INDEX(Forecast_Capex_Input!$H$12:$H$286,$Z679)=Repex),0)
*$DV679</f>
        <v>0</v>
      </c>
      <c r="EA679" s="43" cm="1">
        <f t="array" aca="1" ref="EA679" ca="1">IFERROR(INDEX(Forecast_Capex_Input!BZ$12:BZ$286,$Z679)
*(INDEX(Forecast_Capex_Input!$H$12:$H$286,$Z679)=Repex),0)
*$DV679</f>
        <v>0</v>
      </c>
      <c r="EB679" s="43" cm="1">
        <f t="array" aca="1" ref="EB679" ca="1">IFERROR(INDEX(Forecast_Capex_Input!CA$12:CA$286,$Z679)
*(INDEX(Forecast_Capex_Input!$H$12:$H$286,$Z679)=Repex),0)
*$DV679</f>
        <v>0</v>
      </c>
      <c r="EC679" s="43" cm="1">
        <f t="array" aca="1" ref="EC679" ca="1">IFERROR(INDEX(Forecast_Capex_Input!CB$12:CB$286,$Z679)
*(INDEX(Forecast_Capex_Input!$H$12:$H$286,$Z679)=Repex),0)
*$DV679</f>
        <v>0</v>
      </c>
      <c r="ED679" s="43" cm="1">
        <f t="array" aca="1" ref="ED679" ca="1">IFERROR(INDEX(Forecast_Capex_Input!CC$12:CC$286,$Z679)
*(INDEX(Forecast_Capex_Input!$H$12:$H$286,$Z679)=Repex),0)
*$DV679</f>
        <v>0</v>
      </c>
      <c r="EF679" s="86" t="str">
        <f t="shared" si="64"/>
        <v>N/A</v>
      </c>
      <c r="EG679" s="28" t="str">
        <f>IFERROR(RANK(EF679,EF$11:EF$1010,0)+COUNTIF(EF$11:EF679,EF679)-1,NA)</f>
        <v>N/A</v>
      </c>
    </row>
    <row r="680" spans="3:137" x14ac:dyDescent="0.2">
      <c r="C680" s="28">
        <f t="shared" si="65"/>
        <v>670</v>
      </c>
      <c r="D680" s="9" t="str" cm="1">
        <f t="array" ref="D680">IFERROR(INDEX(Forecast_Capex_Input!$D$12:$D$286,$Z680),NA)</f>
        <v>N/A</v>
      </c>
      <c r="E680" s="24" t="str" cm="1">
        <f t="array" ref="E680">IF($Z680=NA,NA,INDEX(Forecast_Capex_Input!$E$12:$E$286,$Z680))</f>
        <v>N/A</v>
      </c>
      <c r="F680" s="9" t="str" cm="1">
        <f t="array" aca="1" ref="F680" ca="1">IFERROR(INDEX(General!$E$25:$E$26,$AA680),NA)</f>
        <v>N/A</v>
      </c>
      <c r="G680" s="9" t="str" cm="1">
        <f t="array" aca="1" ref="G680" ca="1">IFERROR(INDEX(Forecast_Capex_Input!$AI$11:$BB$11,$AC680),NA)</f>
        <v>N/A</v>
      </c>
      <c r="H680" s="50" t="str" cm="1">
        <f t="array" aca="1" ref="H680" ca="1">IFERROR(INDEX(Forecast_Capex_Input!$AI$12:$BB$286,$Z680,$AC680),NA)</f>
        <v>N/A</v>
      </c>
      <c r="I680" s="150" t="str" cm="1">
        <f t="array" ref="I680">IFERROR(INDEX(Forecast_Capex_Input!$F$12:$F$286,$Z680),NA)</f>
        <v>N/A</v>
      </c>
      <c r="J680" s="150" t="str" cm="1">
        <f t="array" ref="J680">IFERROR(INDEX(Forecast_Capex_Input!G$12:G$286,$Z680),NA)</f>
        <v>N/A</v>
      </c>
      <c r="K680" s="150" t="str" cm="1">
        <f t="array" ref="K680">IFERROR(INDEX(Forecast_Capex_Input!H$12:H$286,$Z680),NA)</f>
        <v>N/A</v>
      </c>
      <c r="L680" s="150" t="str" cm="1">
        <f t="array" ref="L680">IFERROR(INDEX(Forecast_Capex_Input!I$12:I$286,$Z680),NA)</f>
        <v>N/A</v>
      </c>
      <c r="M680" s="150" t="str" cm="1">
        <f t="array" ref="M680">IFERROR(INDEX(Forecast_Capex_Input!J$12:J$286,$Z680),NA)</f>
        <v>N/A</v>
      </c>
      <c r="N680" s="150" t="str" cm="1">
        <f t="array" ref="N680">IFERROR(INDEX(Forecast_Capex_Input!K$12:K$286,$Z680),NA)</f>
        <v>N/A</v>
      </c>
      <c r="O680" s="150" t="str" cm="1">
        <f t="array" ref="O680">IFERROR(INDEX(Forecast_Capex_Input!L$12:L$286,$Z680),NA)</f>
        <v>N/A</v>
      </c>
      <c r="P680" s="150" t="str" cm="1">
        <f t="array" ref="P680">IFERROR(INDEX(Forecast_Capex_Input!M$12:M$286,$Z680),NA)</f>
        <v>N/A</v>
      </c>
      <c r="Q680" s="24" t="str" cm="1">
        <f t="array" ref="Q680">IFERROR(INDEX(Forecast_Capex_Input!N$12:N$286,$Z680),NA)</f>
        <v>N/A</v>
      </c>
      <c r="R680" s="190" cm="1">
        <f t="array" ref="R680">IFERROR(INDEX(Forecast_Capex_Input!O$12:O$286,$Z680),0)</f>
        <v>0</v>
      </c>
      <c r="S680" s="24" cm="1">
        <f t="array" ref="S680">IFERROR(INDEX(Forecast_Capex_Input!P$12:P$286,$Z680),0)</f>
        <v>0</v>
      </c>
      <c r="T680" s="150" t="str" cm="1">
        <f t="array" aca="1" ref="T680" ca="1">IFERROR(INDEX(General!$K$91:$K$110,$AC680),NA)</f>
        <v>N/A</v>
      </c>
      <c r="U680" s="43" cm="1">
        <f t="array" aca="1" ref="U680" ca="1">IFERROR(
IF($F680=General!$E$25,INDEX(Forecast_Capex_Input!S$12:S$286,$Z680),
INDEX(Forecast_Capex_Input!T$12:T$286,$Z680)),0)</f>
        <v>0</v>
      </c>
      <c r="V680" s="82" t="b">
        <f>IFERROR(INDEX(Overheads!$T$19:$T$26,MATCH($I680,Overheads!$E$19:$E$26,0)),FALSE)</f>
        <v>0</v>
      </c>
      <c r="W680" s="209" cm="1">
        <f t="array" ref="W680">IFERROR(
INDEX(Forecast_Capex_Input!CN$12:CN$286,$Z680),0)</f>
        <v>0</v>
      </c>
      <c r="X680" s="209">
        <f>IFERROR(
MATCH($W680,General!$L$39:$S$39,0),1)</f>
        <v>1</v>
      </c>
      <c r="Z680" s="28" t="str">
        <f>IFERROR(
IF(MATCH($C680,Forecast_Capex_Input!$CI$12:$CI$286,1)+1&gt;MAX(Forecast_Capex_Input!$C$12:$C$286),NA,
MATCH($C680,Forecast_Capex_Input!$CI$12:$CI$286,1)+1),1)</f>
        <v>N/A</v>
      </c>
      <c r="AA680" s="28" t="str" cm="1">
        <f t="array" aca="1" ref="AA680" ca="1">IFERROR(
IF(Z679&lt;&gt;Z680,1,
IF(COUNTIF(OFFSET(AA679,0,0,-INDEX(Forecast_Capex_Input!$CG$12:$CG$286,$Z680)),AA679)=INDEX(Forecast_Capex_Input!$CG$12:$CG$286,$Z680),AA679+1,AA679)),NA)</f>
        <v>N/A</v>
      </c>
      <c r="AB680" s="28" t="str" cm="1">
        <f t="array" ref="AB680">IFERROR($C680-IF($Z680=1,1,INDEX(Forecast_Capex_Input!$CI$12:$CI$286,$Z680-1))+1,NA)</f>
        <v>N/A</v>
      </c>
      <c r="AC680" s="28" t="str" cm="1">
        <f t="array" aca="1" ref="AC680" ca="1">IFERROR(IF(AA680=1,
INDEX(Forecast_Capex_Input!$AI$10:$BB$10,SMALL(IF(INDEX(Forecast_Capex_Input!$AI$12:$BB$286,$Z680,0)&gt;0,COLUMN(Forecast_Capex_Input!$AI$10:$BB$10)-COLUMN(Forecast_Capex_Input!$AI$12)+1),ROWS(OFFSET(AC679,0,0,-$AB680)))),
OFFSET(AC679,-INDEX(Forecast_Capex_Input!$CG$12:$CG$286,$Z680)+1,0)),NA)</f>
        <v>N/A</v>
      </c>
      <c r="AD680" s="28" t="str">
        <f t="shared" ca="1" si="62"/>
        <v>N/A</v>
      </c>
      <c r="AE680" s="82" t="b">
        <f t="shared" si="66"/>
        <v>0</v>
      </c>
      <c r="AF680" s="78" t="b">
        <v>0</v>
      </c>
      <c r="AG680" s="82" t="b">
        <f t="shared" si="63"/>
        <v>1</v>
      </c>
      <c r="AI680" s="55">
        <v>0</v>
      </c>
      <c r="AJ680" s="55">
        <v>0</v>
      </c>
      <c r="AK680" s="55">
        <v>0</v>
      </c>
      <c r="AL680" s="55">
        <v>0</v>
      </c>
      <c r="AM680" s="55">
        <v>0</v>
      </c>
      <c r="AN680" s="135">
        <v>0</v>
      </c>
      <c r="AP680" s="55">
        <v>0</v>
      </c>
      <c r="AQ680" s="55">
        <v>0</v>
      </c>
      <c r="AR680" s="55">
        <v>0</v>
      </c>
      <c r="AS680" s="55">
        <v>0</v>
      </c>
      <c r="AT680" s="55">
        <v>0</v>
      </c>
      <c r="AU680" s="135">
        <v>0</v>
      </c>
      <c r="AW680" s="55">
        <v>0</v>
      </c>
      <c r="AX680" s="55">
        <v>0</v>
      </c>
      <c r="AY680" s="55">
        <v>0</v>
      </c>
      <c r="AZ680" s="55">
        <v>0</v>
      </c>
      <c r="BA680" s="55">
        <v>0</v>
      </c>
      <c r="BB680" s="135">
        <v>0</v>
      </c>
      <c r="BD680" s="55">
        <v>0</v>
      </c>
      <c r="BE680" s="55">
        <v>0</v>
      </c>
      <c r="BF680" s="55">
        <v>0</v>
      </c>
      <c r="BG680" s="55">
        <v>0</v>
      </c>
      <c r="BH680" s="55">
        <v>0</v>
      </c>
      <c r="BI680" s="135">
        <v>0</v>
      </c>
      <c r="BK680" s="55">
        <v>0</v>
      </c>
      <c r="BL680" s="55">
        <v>0</v>
      </c>
      <c r="BM680" s="55">
        <v>0</v>
      </c>
      <c r="BN680" s="55">
        <v>0</v>
      </c>
      <c r="BO680" s="55">
        <v>0</v>
      </c>
      <c r="BP680" s="135">
        <v>0</v>
      </c>
      <c r="BR680" s="147">
        <v>0</v>
      </c>
      <c r="BS680" s="147">
        <v>0</v>
      </c>
      <c r="BT680" s="147">
        <v>0</v>
      </c>
      <c r="BU680" s="147">
        <v>0</v>
      </c>
      <c r="BV680" s="147">
        <v>0</v>
      </c>
      <c r="BX680" s="55">
        <v>0</v>
      </c>
      <c r="BY680" s="55">
        <v>0</v>
      </c>
      <c r="BZ680" s="55">
        <v>0</v>
      </c>
      <c r="CA680" s="55">
        <v>0</v>
      </c>
      <c r="CB680" s="55">
        <v>0</v>
      </c>
      <c r="CC680" s="135">
        <v>0</v>
      </c>
      <c r="CE680" s="55">
        <v>0</v>
      </c>
      <c r="CF680" s="55">
        <v>0</v>
      </c>
      <c r="CG680" s="55">
        <v>0</v>
      </c>
      <c r="CH680" s="55">
        <v>0</v>
      </c>
      <c r="CI680" s="55">
        <v>0</v>
      </c>
      <c r="CJ680" s="135">
        <v>0</v>
      </c>
      <c r="CL680" s="55">
        <v>0</v>
      </c>
      <c r="CM680" s="55">
        <v>0</v>
      </c>
      <c r="CN680" s="55">
        <v>0</v>
      </c>
      <c r="CO680" s="55">
        <v>0</v>
      </c>
      <c r="CP680" s="55">
        <v>0</v>
      </c>
      <c r="CQ680" s="135">
        <v>0</v>
      </c>
      <c r="CS680" s="67">
        <v>0</v>
      </c>
      <c r="CT680" s="67">
        <v>0</v>
      </c>
      <c r="CU680" s="67">
        <v>0</v>
      </c>
      <c r="CV680" s="67">
        <v>0</v>
      </c>
      <c r="CW680" s="67">
        <v>0</v>
      </c>
      <c r="CX680" s="135">
        <v>0</v>
      </c>
      <c r="CZ680" s="55">
        <v>0</v>
      </c>
      <c r="DA680" s="55">
        <v>0</v>
      </c>
      <c r="DB680" s="55">
        <v>0</v>
      </c>
      <c r="DC680" s="55">
        <v>0</v>
      </c>
      <c r="DD680" s="55">
        <v>0</v>
      </c>
      <c r="DE680" s="135">
        <v>0</v>
      </c>
      <c r="DG680" s="43" t="b" cm="1">
        <f t="array" aca="1" ref="DG680" ca="1">OR($G680=Forecast_Capex_Input!$BF$8:$BF$10)</f>
        <v>0</v>
      </c>
      <c r="DH680" s="43" cm="1">
        <f t="array" aca="1" ref="DH680" ca="1">IFERROR(INDEX(Forecast_Capex_Input!BG$12:BG$286,$Z680)
*(INDEX(Forecast_Capex_Input!$H$12:$H$286,$Z680)=Repex),0)
*$DG680</f>
        <v>0</v>
      </c>
      <c r="DI680" s="43" cm="1">
        <f t="array" aca="1" ref="DI680" ca="1">IFERROR(INDEX(Forecast_Capex_Input!BH$12:BH$286,$Z680)
*(INDEX(Forecast_Capex_Input!$H$12:$H$286,$Z680)=Repex),0)
*$DG680</f>
        <v>0</v>
      </c>
      <c r="DJ680" s="43" cm="1">
        <f t="array" aca="1" ref="DJ680" ca="1">IFERROR(INDEX(Forecast_Capex_Input!BI$12:BI$286,$Z680)
*(INDEX(Forecast_Capex_Input!$H$12:$H$286,$Z680)=Repex),0)
*$DG680</f>
        <v>0</v>
      </c>
      <c r="DK680" s="43" cm="1">
        <f t="array" aca="1" ref="DK680" ca="1">IFERROR(INDEX(Forecast_Capex_Input!BJ$12:BJ$286,$Z680)
*(INDEX(Forecast_Capex_Input!$H$12:$H$286,$Z680)=Repex),0)
*$DG680</f>
        <v>0</v>
      </c>
      <c r="DL680" s="43" cm="1">
        <f t="array" aca="1" ref="DL680" ca="1">IFERROR(INDEX(Forecast_Capex_Input!BK$12:BK$286,$Z680)
*(INDEX(Forecast_Capex_Input!$H$12:$H$286,$Z680)=Repex),0)
*$DG680</f>
        <v>0</v>
      </c>
      <c r="DM680" s="43" cm="1">
        <f t="array" aca="1" ref="DM680" ca="1">IFERROR(INDEX(Forecast_Capex_Input!BL$12:BL$286,$Z680)
*(INDEX(Forecast_Capex_Input!$H$12:$H$286,$Z680)=Repex),0)
*$DG680</f>
        <v>0</v>
      </c>
      <c r="DO680" s="43" t="b" cm="1">
        <f t="array" aca="1" ref="DO680" ca="1">OR($G680=Forecast_Capex_Input!$BN$8:$BN$9)</f>
        <v>0</v>
      </c>
      <c r="DP680" s="43" cm="1">
        <f t="array" aca="1" ref="DP680" ca="1">IFERROR(INDEX(Forecast_Capex_Input!BO$12:BO$286,$Z680)
*(INDEX(Forecast_Capex_Input!$H$12:$H$286,$Z680)=Repex),0)
*$DO680</f>
        <v>0</v>
      </c>
      <c r="DQ680" s="43" cm="1">
        <f t="array" aca="1" ref="DQ680" ca="1">IFERROR(INDEX(Forecast_Capex_Input!BP$12:BP$286,$Z680)
*(INDEX(Forecast_Capex_Input!$H$12:$H$286,$Z680)=Repex),0)
*$DO680</f>
        <v>0</v>
      </c>
      <c r="DR680" s="43" cm="1">
        <f t="array" aca="1" ref="DR680" ca="1">IFERROR(INDEX(Forecast_Capex_Input!BQ$12:BQ$286,$Z680)
*(INDEX(Forecast_Capex_Input!$H$12:$H$286,$Z680)=Repex),0)
*$DO680</f>
        <v>0</v>
      </c>
      <c r="DS680" s="43" cm="1">
        <f t="array" aca="1" ref="DS680" ca="1">IFERROR(INDEX(Forecast_Capex_Input!BR$12:BR$286,$Z680)
*(INDEX(Forecast_Capex_Input!$H$12:$H$286,$Z680)=Repex),0)
*$DO680</f>
        <v>0</v>
      </c>
      <c r="DT680" s="43" cm="1">
        <f t="array" aca="1" ref="DT680" ca="1">IFERROR(INDEX(Forecast_Capex_Input!BS$12:BS$286,$Z680)
*(INDEX(Forecast_Capex_Input!$H$12:$H$286,$Z680)=Repex),0)
*$DO680</f>
        <v>0</v>
      </c>
      <c r="DV680" s="43" t="b" cm="1">
        <f t="array" aca="1" ref="DV680" ca="1">OR($G680=Forecast_Capex_Input!$BU$8:$BU$10)</f>
        <v>0</v>
      </c>
      <c r="DW680" s="43" cm="1">
        <f t="array" aca="1" ref="DW680" ca="1">IFERROR(INDEX(Forecast_Capex_Input!BV$12:BV$286,$Z680)
*(INDEX(Forecast_Capex_Input!$H$12:$H$286,$Z680)=Repex),0)
*$DV680</f>
        <v>0</v>
      </c>
      <c r="DX680" s="43" cm="1">
        <f t="array" aca="1" ref="DX680" ca="1">IFERROR(INDEX(Forecast_Capex_Input!BW$12:BW$286,$Z680)
*(INDEX(Forecast_Capex_Input!$H$12:$H$286,$Z680)=Repex),0)
*$DV680</f>
        <v>0</v>
      </c>
      <c r="DY680" s="43" cm="1">
        <f t="array" aca="1" ref="DY680" ca="1">IFERROR(INDEX(Forecast_Capex_Input!BX$12:BX$286,$Z680)
*(INDEX(Forecast_Capex_Input!$H$12:$H$286,$Z680)=Repex),0)
*$DV680</f>
        <v>0</v>
      </c>
      <c r="DZ680" s="43" cm="1">
        <f t="array" aca="1" ref="DZ680" ca="1">IFERROR(INDEX(Forecast_Capex_Input!BY$12:BY$286,$Z680)
*(INDEX(Forecast_Capex_Input!$H$12:$H$286,$Z680)=Repex),0)
*$DV680</f>
        <v>0</v>
      </c>
      <c r="EA680" s="43" cm="1">
        <f t="array" aca="1" ref="EA680" ca="1">IFERROR(INDEX(Forecast_Capex_Input!BZ$12:BZ$286,$Z680)
*(INDEX(Forecast_Capex_Input!$H$12:$H$286,$Z680)=Repex),0)
*$DV680</f>
        <v>0</v>
      </c>
      <c r="EB680" s="43" cm="1">
        <f t="array" aca="1" ref="EB680" ca="1">IFERROR(INDEX(Forecast_Capex_Input!CA$12:CA$286,$Z680)
*(INDEX(Forecast_Capex_Input!$H$12:$H$286,$Z680)=Repex),0)
*$DV680</f>
        <v>0</v>
      </c>
      <c r="EC680" s="43" cm="1">
        <f t="array" aca="1" ref="EC680" ca="1">IFERROR(INDEX(Forecast_Capex_Input!CB$12:CB$286,$Z680)
*(INDEX(Forecast_Capex_Input!$H$12:$H$286,$Z680)=Repex),0)
*$DV680</f>
        <v>0</v>
      </c>
      <c r="ED680" s="43" cm="1">
        <f t="array" aca="1" ref="ED680" ca="1">IFERROR(INDEX(Forecast_Capex_Input!CC$12:CC$286,$Z680)
*(INDEX(Forecast_Capex_Input!$H$12:$H$286,$Z680)=Repex),0)
*$DV680</f>
        <v>0</v>
      </c>
      <c r="EF680" s="86" t="str">
        <f t="shared" si="64"/>
        <v>N/A</v>
      </c>
      <c r="EG680" s="28" t="str">
        <f>IFERROR(RANK(EF680,EF$11:EF$1010,0)+COUNTIF(EF$11:EF680,EF680)-1,NA)</f>
        <v>N/A</v>
      </c>
    </row>
    <row r="681" spans="3:137" x14ac:dyDescent="0.2">
      <c r="C681" s="28">
        <f t="shared" si="65"/>
        <v>671</v>
      </c>
      <c r="D681" s="9" t="str" cm="1">
        <f t="array" ref="D681">IFERROR(INDEX(Forecast_Capex_Input!$D$12:$D$286,$Z681),NA)</f>
        <v>N/A</v>
      </c>
      <c r="E681" s="24" t="str" cm="1">
        <f t="array" ref="E681">IF($Z681=NA,NA,INDEX(Forecast_Capex_Input!$E$12:$E$286,$Z681))</f>
        <v>N/A</v>
      </c>
      <c r="F681" s="9" t="str" cm="1">
        <f t="array" aca="1" ref="F681" ca="1">IFERROR(INDEX(General!$E$25:$E$26,$AA681),NA)</f>
        <v>N/A</v>
      </c>
      <c r="G681" s="9" t="str" cm="1">
        <f t="array" aca="1" ref="G681" ca="1">IFERROR(INDEX(Forecast_Capex_Input!$AI$11:$BB$11,$AC681),NA)</f>
        <v>N/A</v>
      </c>
      <c r="H681" s="50" t="str" cm="1">
        <f t="array" aca="1" ref="H681" ca="1">IFERROR(INDEX(Forecast_Capex_Input!$AI$12:$BB$286,$Z681,$AC681),NA)</f>
        <v>N/A</v>
      </c>
      <c r="I681" s="150" t="str" cm="1">
        <f t="array" ref="I681">IFERROR(INDEX(Forecast_Capex_Input!$F$12:$F$286,$Z681),NA)</f>
        <v>N/A</v>
      </c>
      <c r="J681" s="150" t="str" cm="1">
        <f t="array" ref="J681">IFERROR(INDEX(Forecast_Capex_Input!G$12:G$286,$Z681),NA)</f>
        <v>N/A</v>
      </c>
      <c r="K681" s="150" t="str" cm="1">
        <f t="array" ref="K681">IFERROR(INDEX(Forecast_Capex_Input!H$12:H$286,$Z681),NA)</f>
        <v>N/A</v>
      </c>
      <c r="L681" s="150" t="str" cm="1">
        <f t="array" ref="L681">IFERROR(INDEX(Forecast_Capex_Input!I$12:I$286,$Z681),NA)</f>
        <v>N/A</v>
      </c>
      <c r="M681" s="150" t="str" cm="1">
        <f t="array" ref="M681">IFERROR(INDEX(Forecast_Capex_Input!J$12:J$286,$Z681),NA)</f>
        <v>N/A</v>
      </c>
      <c r="N681" s="150" t="str" cm="1">
        <f t="array" ref="N681">IFERROR(INDEX(Forecast_Capex_Input!K$12:K$286,$Z681),NA)</f>
        <v>N/A</v>
      </c>
      <c r="O681" s="150" t="str" cm="1">
        <f t="array" ref="O681">IFERROR(INDEX(Forecast_Capex_Input!L$12:L$286,$Z681),NA)</f>
        <v>N/A</v>
      </c>
      <c r="P681" s="150" t="str" cm="1">
        <f t="array" ref="P681">IFERROR(INDEX(Forecast_Capex_Input!M$12:M$286,$Z681),NA)</f>
        <v>N/A</v>
      </c>
      <c r="Q681" s="24" t="str" cm="1">
        <f t="array" ref="Q681">IFERROR(INDEX(Forecast_Capex_Input!N$12:N$286,$Z681),NA)</f>
        <v>N/A</v>
      </c>
      <c r="R681" s="190" cm="1">
        <f t="array" ref="R681">IFERROR(INDEX(Forecast_Capex_Input!O$12:O$286,$Z681),0)</f>
        <v>0</v>
      </c>
      <c r="S681" s="24" cm="1">
        <f t="array" ref="S681">IFERROR(INDEX(Forecast_Capex_Input!P$12:P$286,$Z681),0)</f>
        <v>0</v>
      </c>
      <c r="T681" s="150" t="str" cm="1">
        <f t="array" aca="1" ref="T681" ca="1">IFERROR(INDEX(General!$K$91:$K$110,$AC681),NA)</f>
        <v>N/A</v>
      </c>
      <c r="U681" s="43" cm="1">
        <f t="array" aca="1" ref="U681" ca="1">IFERROR(
IF($F681=General!$E$25,INDEX(Forecast_Capex_Input!S$12:S$286,$Z681),
INDEX(Forecast_Capex_Input!T$12:T$286,$Z681)),0)</f>
        <v>0</v>
      </c>
      <c r="V681" s="82" t="b">
        <f>IFERROR(INDEX(Overheads!$T$19:$T$26,MATCH($I681,Overheads!$E$19:$E$26,0)),FALSE)</f>
        <v>0</v>
      </c>
      <c r="W681" s="209" cm="1">
        <f t="array" ref="W681">IFERROR(
INDEX(Forecast_Capex_Input!CN$12:CN$286,$Z681),0)</f>
        <v>0</v>
      </c>
      <c r="X681" s="209">
        <f>IFERROR(
MATCH($W681,General!$L$39:$S$39,0),1)</f>
        <v>1</v>
      </c>
      <c r="Z681" s="28" t="str">
        <f>IFERROR(
IF(MATCH($C681,Forecast_Capex_Input!$CI$12:$CI$286,1)+1&gt;MAX(Forecast_Capex_Input!$C$12:$C$286),NA,
MATCH($C681,Forecast_Capex_Input!$CI$12:$CI$286,1)+1),1)</f>
        <v>N/A</v>
      </c>
      <c r="AA681" s="28" t="str" cm="1">
        <f t="array" aca="1" ref="AA681" ca="1">IFERROR(
IF(Z680&lt;&gt;Z681,1,
IF(COUNTIF(OFFSET(AA680,0,0,-INDEX(Forecast_Capex_Input!$CG$12:$CG$286,$Z681)),AA680)=INDEX(Forecast_Capex_Input!$CG$12:$CG$286,$Z681),AA680+1,AA680)),NA)</f>
        <v>N/A</v>
      </c>
      <c r="AB681" s="28" t="str" cm="1">
        <f t="array" ref="AB681">IFERROR($C681-IF($Z681=1,1,INDEX(Forecast_Capex_Input!$CI$12:$CI$286,$Z681-1))+1,NA)</f>
        <v>N/A</v>
      </c>
      <c r="AC681" s="28" t="str" cm="1">
        <f t="array" aca="1" ref="AC681" ca="1">IFERROR(IF(AA681=1,
INDEX(Forecast_Capex_Input!$AI$10:$BB$10,SMALL(IF(INDEX(Forecast_Capex_Input!$AI$12:$BB$286,$Z681,0)&gt;0,COLUMN(Forecast_Capex_Input!$AI$10:$BB$10)-COLUMN(Forecast_Capex_Input!$AI$12)+1),ROWS(OFFSET(AC680,0,0,-$AB681)))),
OFFSET(AC680,-INDEX(Forecast_Capex_Input!$CG$12:$CG$286,$Z681)+1,0)),NA)</f>
        <v>N/A</v>
      </c>
      <c r="AD681" s="28" t="str">
        <f t="shared" ca="1" si="62"/>
        <v>N/A</v>
      </c>
      <c r="AE681" s="82" t="b">
        <f t="shared" si="66"/>
        <v>0</v>
      </c>
      <c r="AF681" s="78" t="b">
        <v>0</v>
      </c>
      <c r="AG681" s="82" t="b">
        <f t="shared" si="63"/>
        <v>1</v>
      </c>
      <c r="AI681" s="55">
        <v>0</v>
      </c>
      <c r="AJ681" s="55">
        <v>0</v>
      </c>
      <c r="AK681" s="55">
        <v>0</v>
      </c>
      <c r="AL681" s="55">
        <v>0</v>
      </c>
      <c r="AM681" s="55">
        <v>0</v>
      </c>
      <c r="AN681" s="135">
        <v>0</v>
      </c>
      <c r="AP681" s="55">
        <v>0</v>
      </c>
      <c r="AQ681" s="55">
        <v>0</v>
      </c>
      <c r="AR681" s="55">
        <v>0</v>
      </c>
      <c r="AS681" s="55">
        <v>0</v>
      </c>
      <c r="AT681" s="55">
        <v>0</v>
      </c>
      <c r="AU681" s="135">
        <v>0</v>
      </c>
      <c r="AW681" s="55">
        <v>0</v>
      </c>
      <c r="AX681" s="55">
        <v>0</v>
      </c>
      <c r="AY681" s="55">
        <v>0</v>
      </c>
      <c r="AZ681" s="55">
        <v>0</v>
      </c>
      <c r="BA681" s="55">
        <v>0</v>
      </c>
      <c r="BB681" s="135">
        <v>0</v>
      </c>
      <c r="BD681" s="55">
        <v>0</v>
      </c>
      <c r="BE681" s="55">
        <v>0</v>
      </c>
      <c r="BF681" s="55">
        <v>0</v>
      </c>
      <c r="BG681" s="55">
        <v>0</v>
      </c>
      <c r="BH681" s="55">
        <v>0</v>
      </c>
      <c r="BI681" s="135">
        <v>0</v>
      </c>
      <c r="BK681" s="55">
        <v>0</v>
      </c>
      <c r="BL681" s="55">
        <v>0</v>
      </c>
      <c r="BM681" s="55">
        <v>0</v>
      </c>
      <c r="BN681" s="55">
        <v>0</v>
      </c>
      <c r="BO681" s="55">
        <v>0</v>
      </c>
      <c r="BP681" s="135">
        <v>0</v>
      </c>
      <c r="BR681" s="147">
        <v>0</v>
      </c>
      <c r="BS681" s="147">
        <v>0</v>
      </c>
      <c r="BT681" s="147">
        <v>0</v>
      </c>
      <c r="BU681" s="147">
        <v>0</v>
      </c>
      <c r="BV681" s="147">
        <v>0</v>
      </c>
      <c r="BX681" s="55">
        <v>0</v>
      </c>
      <c r="BY681" s="55">
        <v>0</v>
      </c>
      <c r="BZ681" s="55">
        <v>0</v>
      </c>
      <c r="CA681" s="55">
        <v>0</v>
      </c>
      <c r="CB681" s="55">
        <v>0</v>
      </c>
      <c r="CC681" s="135">
        <v>0</v>
      </c>
      <c r="CE681" s="55">
        <v>0</v>
      </c>
      <c r="CF681" s="55">
        <v>0</v>
      </c>
      <c r="CG681" s="55">
        <v>0</v>
      </c>
      <c r="CH681" s="55">
        <v>0</v>
      </c>
      <c r="CI681" s="55">
        <v>0</v>
      </c>
      <c r="CJ681" s="135">
        <v>0</v>
      </c>
      <c r="CL681" s="55">
        <v>0</v>
      </c>
      <c r="CM681" s="55">
        <v>0</v>
      </c>
      <c r="CN681" s="55">
        <v>0</v>
      </c>
      <c r="CO681" s="55">
        <v>0</v>
      </c>
      <c r="CP681" s="55">
        <v>0</v>
      </c>
      <c r="CQ681" s="135">
        <v>0</v>
      </c>
      <c r="CS681" s="67">
        <v>0</v>
      </c>
      <c r="CT681" s="67">
        <v>0</v>
      </c>
      <c r="CU681" s="67">
        <v>0</v>
      </c>
      <c r="CV681" s="67">
        <v>0</v>
      </c>
      <c r="CW681" s="67">
        <v>0</v>
      </c>
      <c r="CX681" s="135">
        <v>0</v>
      </c>
      <c r="CZ681" s="55">
        <v>0</v>
      </c>
      <c r="DA681" s="55">
        <v>0</v>
      </c>
      <c r="DB681" s="55">
        <v>0</v>
      </c>
      <c r="DC681" s="55">
        <v>0</v>
      </c>
      <c r="DD681" s="55">
        <v>0</v>
      </c>
      <c r="DE681" s="135">
        <v>0</v>
      </c>
      <c r="DG681" s="43" t="b" cm="1">
        <f t="array" aca="1" ref="DG681" ca="1">OR($G681=Forecast_Capex_Input!$BF$8:$BF$10)</f>
        <v>0</v>
      </c>
      <c r="DH681" s="43" cm="1">
        <f t="array" aca="1" ref="DH681" ca="1">IFERROR(INDEX(Forecast_Capex_Input!BG$12:BG$286,$Z681)
*(INDEX(Forecast_Capex_Input!$H$12:$H$286,$Z681)=Repex),0)
*$DG681</f>
        <v>0</v>
      </c>
      <c r="DI681" s="43" cm="1">
        <f t="array" aca="1" ref="DI681" ca="1">IFERROR(INDEX(Forecast_Capex_Input!BH$12:BH$286,$Z681)
*(INDEX(Forecast_Capex_Input!$H$12:$H$286,$Z681)=Repex),0)
*$DG681</f>
        <v>0</v>
      </c>
      <c r="DJ681" s="43" cm="1">
        <f t="array" aca="1" ref="DJ681" ca="1">IFERROR(INDEX(Forecast_Capex_Input!BI$12:BI$286,$Z681)
*(INDEX(Forecast_Capex_Input!$H$12:$H$286,$Z681)=Repex),0)
*$DG681</f>
        <v>0</v>
      </c>
      <c r="DK681" s="43" cm="1">
        <f t="array" aca="1" ref="DK681" ca="1">IFERROR(INDEX(Forecast_Capex_Input!BJ$12:BJ$286,$Z681)
*(INDEX(Forecast_Capex_Input!$H$12:$H$286,$Z681)=Repex),0)
*$DG681</f>
        <v>0</v>
      </c>
      <c r="DL681" s="43" cm="1">
        <f t="array" aca="1" ref="DL681" ca="1">IFERROR(INDEX(Forecast_Capex_Input!BK$12:BK$286,$Z681)
*(INDEX(Forecast_Capex_Input!$H$12:$H$286,$Z681)=Repex),0)
*$DG681</f>
        <v>0</v>
      </c>
      <c r="DM681" s="43" cm="1">
        <f t="array" aca="1" ref="DM681" ca="1">IFERROR(INDEX(Forecast_Capex_Input!BL$12:BL$286,$Z681)
*(INDEX(Forecast_Capex_Input!$H$12:$H$286,$Z681)=Repex),0)
*$DG681</f>
        <v>0</v>
      </c>
      <c r="DO681" s="43" t="b" cm="1">
        <f t="array" aca="1" ref="DO681" ca="1">OR($G681=Forecast_Capex_Input!$BN$8:$BN$9)</f>
        <v>0</v>
      </c>
      <c r="DP681" s="43" cm="1">
        <f t="array" aca="1" ref="DP681" ca="1">IFERROR(INDEX(Forecast_Capex_Input!BO$12:BO$286,$Z681)
*(INDEX(Forecast_Capex_Input!$H$12:$H$286,$Z681)=Repex),0)
*$DO681</f>
        <v>0</v>
      </c>
      <c r="DQ681" s="43" cm="1">
        <f t="array" aca="1" ref="DQ681" ca="1">IFERROR(INDEX(Forecast_Capex_Input!BP$12:BP$286,$Z681)
*(INDEX(Forecast_Capex_Input!$H$12:$H$286,$Z681)=Repex),0)
*$DO681</f>
        <v>0</v>
      </c>
      <c r="DR681" s="43" cm="1">
        <f t="array" aca="1" ref="DR681" ca="1">IFERROR(INDEX(Forecast_Capex_Input!BQ$12:BQ$286,$Z681)
*(INDEX(Forecast_Capex_Input!$H$12:$H$286,$Z681)=Repex),0)
*$DO681</f>
        <v>0</v>
      </c>
      <c r="DS681" s="43" cm="1">
        <f t="array" aca="1" ref="DS681" ca="1">IFERROR(INDEX(Forecast_Capex_Input!BR$12:BR$286,$Z681)
*(INDEX(Forecast_Capex_Input!$H$12:$H$286,$Z681)=Repex),0)
*$DO681</f>
        <v>0</v>
      </c>
      <c r="DT681" s="43" cm="1">
        <f t="array" aca="1" ref="DT681" ca="1">IFERROR(INDEX(Forecast_Capex_Input!BS$12:BS$286,$Z681)
*(INDEX(Forecast_Capex_Input!$H$12:$H$286,$Z681)=Repex),0)
*$DO681</f>
        <v>0</v>
      </c>
      <c r="DV681" s="43" t="b" cm="1">
        <f t="array" aca="1" ref="DV681" ca="1">OR($G681=Forecast_Capex_Input!$BU$8:$BU$10)</f>
        <v>0</v>
      </c>
      <c r="DW681" s="43" cm="1">
        <f t="array" aca="1" ref="DW681" ca="1">IFERROR(INDEX(Forecast_Capex_Input!BV$12:BV$286,$Z681)
*(INDEX(Forecast_Capex_Input!$H$12:$H$286,$Z681)=Repex),0)
*$DV681</f>
        <v>0</v>
      </c>
      <c r="DX681" s="43" cm="1">
        <f t="array" aca="1" ref="DX681" ca="1">IFERROR(INDEX(Forecast_Capex_Input!BW$12:BW$286,$Z681)
*(INDEX(Forecast_Capex_Input!$H$12:$H$286,$Z681)=Repex),0)
*$DV681</f>
        <v>0</v>
      </c>
      <c r="DY681" s="43" cm="1">
        <f t="array" aca="1" ref="DY681" ca="1">IFERROR(INDEX(Forecast_Capex_Input!BX$12:BX$286,$Z681)
*(INDEX(Forecast_Capex_Input!$H$12:$H$286,$Z681)=Repex),0)
*$DV681</f>
        <v>0</v>
      </c>
      <c r="DZ681" s="43" cm="1">
        <f t="array" aca="1" ref="DZ681" ca="1">IFERROR(INDEX(Forecast_Capex_Input!BY$12:BY$286,$Z681)
*(INDEX(Forecast_Capex_Input!$H$12:$H$286,$Z681)=Repex),0)
*$DV681</f>
        <v>0</v>
      </c>
      <c r="EA681" s="43" cm="1">
        <f t="array" aca="1" ref="EA681" ca="1">IFERROR(INDEX(Forecast_Capex_Input!BZ$12:BZ$286,$Z681)
*(INDEX(Forecast_Capex_Input!$H$12:$H$286,$Z681)=Repex),0)
*$DV681</f>
        <v>0</v>
      </c>
      <c r="EB681" s="43" cm="1">
        <f t="array" aca="1" ref="EB681" ca="1">IFERROR(INDEX(Forecast_Capex_Input!CA$12:CA$286,$Z681)
*(INDEX(Forecast_Capex_Input!$H$12:$H$286,$Z681)=Repex),0)
*$DV681</f>
        <v>0</v>
      </c>
      <c r="EC681" s="43" cm="1">
        <f t="array" aca="1" ref="EC681" ca="1">IFERROR(INDEX(Forecast_Capex_Input!CB$12:CB$286,$Z681)
*(INDEX(Forecast_Capex_Input!$H$12:$H$286,$Z681)=Repex),0)
*$DV681</f>
        <v>0</v>
      </c>
      <c r="ED681" s="43" cm="1">
        <f t="array" aca="1" ref="ED681" ca="1">IFERROR(INDEX(Forecast_Capex_Input!CC$12:CC$286,$Z681)
*(INDEX(Forecast_Capex_Input!$H$12:$H$286,$Z681)=Repex),0)
*$DV681</f>
        <v>0</v>
      </c>
      <c r="EF681" s="86" t="str">
        <f t="shared" si="64"/>
        <v>N/A</v>
      </c>
      <c r="EG681" s="28" t="str">
        <f>IFERROR(RANK(EF681,EF$11:EF$1010,0)+COUNTIF(EF$11:EF681,EF681)-1,NA)</f>
        <v>N/A</v>
      </c>
    </row>
    <row r="682" spans="3:137" x14ac:dyDescent="0.2">
      <c r="C682" s="28">
        <f t="shared" si="65"/>
        <v>672</v>
      </c>
      <c r="D682" s="9" t="str" cm="1">
        <f t="array" ref="D682">IFERROR(INDEX(Forecast_Capex_Input!$D$12:$D$286,$Z682),NA)</f>
        <v>N/A</v>
      </c>
      <c r="E682" s="24" t="str" cm="1">
        <f t="array" ref="E682">IF($Z682=NA,NA,INDEX(Forecast_Capex_Input!$E$12:$E$286,$Z682))</f>
        <v>N/A</v>
      </c>
      <c r="F682" s="9" t="str" cm="1">
        <f t="array" aca="1" ref="F682" ca="1">IFERROR(INDEX(General!$E$25:$E$26,$AA682),NA)</f>
        <v>N/A</v>
      </c>
      <c r="G682" s="9" t="str" cm="1">
        <f t="array" aca="1" ref="G682" ca="1">IFERROR(INDEX(Forecast_Capex_Input!$AI$11:$BB$11,$AC682),NA)</f>
        <v>N/A</v>
      </c>
      <c r="H682" s="50" t="str" cm="1">
        <f t="array" aca="1" ref="H682" ca="1">IFERROR(INDEX(Forecast_Capex_Input!$AI$12:$BB$286,$Z682,$AC682),NA)</f>
        <v>N/A</v>
      </c>
      <c r="I682" s="150" t="str" cm="1">
        <f t="array" ref="I682">IFERROR(INDEX(Forecast_Capex_Input!$F$12:$F$286,$Z682),NA)</f>
        <v>N/A</v>
      </c>
      <c r="J682" s="150" t="str" cm="1">
        <f t="array" ref="J682">IFERROR(INDEX(Forecast_Capex_Input!G$12:G$286,$Z682),NA)</f>
        <v>N/A</v>
      </c>
      <c r="K682" s="150" t="str" cm="1">
        <f t="array" ref="K682">IFERROR(INDEX(Forecast_Capex_Input!H$12:H$286,$Z682),NA)</f>
        <v>N/A</v>
      </c>
      <c r="L682" s="150" t="str" cm="1">
        <f t="array" ref="L682">IFERROR(INDEX(Forecast_Capex_Input!I$12:I$286,$Z682),NA)</f>
        <v>N/A</v>
      </c>
      <c r="M682" s="150" t="str" cm="1">
        <f t="array" ref="M682">IFERROR(INDEX(Forecast_Capex_Input!J$12:J$286,$Z682),NA)</f>
        <v>N/A</v>
      </c>
      <c r="N682" s="150" t="str" cm="1">
        <f t="array" ref="N682">IFERROR(INDEX(Forecast_Capex_Input!K$12:K$286,$Z682),NA)</f>
        <v>N/A</v>
      </c>
      <c r="O682" s="150" t="str" cm="1">
        <f t="array" ref="O682">IFERROR(INDEX(Forecast_Capex_Input!L$12:L$286,$Z682),NA)</f>
        <v>N/A</v>
      </c>
      <c r="P682" s="150" t="str" cm="1">
        <f t="array" ref="P682">IFERROR(INDEX(Forecast_Capex_Input!M$12:M$286,$Z682),NA)</f>
        <v>N/A</v>
      </c>
      <c r="Q682" s="24" t="str" cm="1">
        <f t="array" ref="Q682">IFERROR(INDEX(Forecast_Capex_Input!N$12:N$286,$Z682),NA)</f>
        <v>N/A</v>
      </c>
      <c r="R682" s="190" cm="1">
        <f t="array" ref="R682">IFERROR(INDEX(Forecast_Capex_Input!O$12:O$286,$Z682),0)</f>
        <v>0</v>
      </c>
      <c r="S682" s="24" cm="1">
        <f t="array" ref="S682">IFERROR(INDEX(Forecast_Capex_Input!P$12:P$286,$Z682),0)</f>
        <v>0</v>
      </c>
      <c r="T682" s="150" t="str" cm="1">
        <f t="array" aca="1" ref="T682" ca="1">IFERROR(INDEX(General!$K$91:$K$110,$AC682),NA)</f>
        <v>N/A</v>
      </c>
      <c r="U682" s="43" cm="1">
        <f t="array" aca="1" ref="U682" ca="1">IFERROR(
IF($F682=General!$E$25,INDEX(Forecast_Capex_Input!S$12:S$286,$Z682),
INDEX(Forecast_Capex_Input!T$12:T$286,$Z682)),0)</f>
        <v>0</v>
      </c>
      <c r="V682" s="82" t="b">
        <f>IFERROR(INDEX(Overheads!$T$19:$T$26,MATCH($I682,Overheads!$E$19:$E$26,0)),FALSE)</f>
        <v>0</v>
      </c>
      <c r="W682" s="209" cm="1">
        <f t="array" ref="W682">IFERROR(
INDEX(Forecast_Capex_Input!CN$12:CN$286,$Z682),0)</f>
        <v>0</v>
      </c>
      <c r="X682" s="209">
        <f>IFERROR(
MATCH($W682,General!$L$39:$S$39,0),1)</f>
        <v>1</v>
      </c>
      <c r="Z682" s="28" t="str">
        <f>IFERROR(
IF(MATCH($C682,Forecast_Capex_Input!$CI$12:$CI$286,1)+1&gt;MAX(Forecast_Capex_Input!$C$12:$C$286),NA,
MATCH($C682,Forecast_Capex_Input!$CI$12:$CI$286,1)+1),1)</f>
        <v>N/A</v>
      </c>
      <c r="AA682" s="28" t="str" cm="1">
        <f t="array" aca="1" ref="AA682" ca="1">IFERROR(
IF(Z681&lt;&gt;Z682,1,
IF(COUNTIF(OFFSET(AA681,0,0,-INDEX(Forecast_Capex_Input!$CG$12:$CG$286,$Z682)),AA681)=INDEX(Forecast_Capex_Input!$CG$12:$CG$286,$Z682),AA681+1,AA681)),NA)</f>
        <v>N/A</v>
      </c>
      <c r="AB682" s="28" t="str" cm="1">
        <f t="array" ref="AB682">IFERROR($C682-IF($Z682=1,1,INDEX(Forecast_Capex_Input!$CI$12:$CI$286,$Z682-1))+1,NA)</f>
        <v>N/A</v>
      </c>
      <c r="AC682" s="28" t="str" cm="1">
        <f t="array" aca="1" ref="AC682" ca="1">IFERROR(IF(AA682=1,
INDEX(Forecast_Capex_Input!$AI$10:$BB$10,SMALL(IF(INDEX(Forecast_Capex_Input!$AI$12:$BB$286,$Z682,0)&gt;0,COLUMN(Forecast_Capex_Input!$AI$10:$BB$10)-COLUMN(Forecast_Capex_Input!$AI$12)+1),ROWS(OFFSET(AC681,0,0,-$AB682)))),
OFFSET(AC681,-INDEX(Forecast_Capex_Input!$CG$12:$CG$286,$Z682)+1,0)),NA)</f>
        <v>N/A</v>
      </c>
      <c r="AD682" s="28" t="str">
        <f t="shared" ca="1" si="62"/>
        <v>N/A</v>
      </c>
      <c r="AE682" s="82" t="b">
        <f t="shared" si="66"/>
        <v>0</v>
      </c>
      <c r="AF682" s="78" t="b">
        <v>0</v>
      </c>
      <c r="AG682" s="82" t="b">
        <f t="shared" si="63"/>
        <v>1</v>
      </c>
      <c r="AI682" s="55">
        <v>0</v>
      </c>
      <c r="AJ682" s="55">
        <v>0</v>
      </c>
      <c r="AK682" s="55">
        <v>0</v>
      </c>
      <c r="AL682" s="55">
        <v>0</v>
      </c>
      <c r="AM682" s="55">
        <v>0</v>
      </c>
      <c r="AN682" s="135">
        <v>0</v>
      </c>
      <c r="AP682" s="55">
        <v>0</v>
      </c>
      <c r="AQ682" s="55">
        <v>0</v>
      </c>
      <c r="AR682" s="55">
        <v>0</v>
      </c>
      <c r="AS682" s="55">
        <v>0</v>
      </c>
      <c r="AT682" s="55">
        <v>0</v>
      </c>
      <c r="AU682" s="135">
        <v>0</v>
      </c>
      <c r="AW682" s="55">
        <v>0</v>
      </c>
      <c r="AX682" s="55">
        <v>0</v>
      </c>
      <c r="AY682" s="55">
        <v>0</v>
      </c>
      <c r="AZ682" s="55">
        <v>0</v>
      </c>
      <c r="BA682" s="55">
        <v>0</v>
      </c>
      <c r="BB682" s="135">
        <v>0</v>
      </c>
      <c r="BD682" s="55">
        <v>0</v>
      </c>
      <c r="BE682" s="55">
        <v>0</v>
      </c>
      <c r="BF682" s="55">
        <v>0</v>
      </c>
      <c r="BG682" s="55">
        <v>0</v>
      </c>
      <c r="BH682" s="55">
        <v>0</v>
      </c>
      <c r="BI682" s="135">
        <v>0</v>
      </c>
      <c r="BK682" s="55">
        <v>0</v>
      </c>
      <c r="BL682" s="55">
        <v>0</v>
      </c>
      <c r="BM682" s="55">
        <v>0</v>
      </c>
      <c r="BN682" s="55">
        <v>0</v>
      </c>
      <c r="BO682" s="55">
        <v>0</v>
      </c>
      <c r="BP682" s="135">
        <v>0</v>
      </c>
      <c r="BR682" s="147">
        <v>0</v>
      </c>
      <c r="BS682" s="147">
        <v>0</v>
      </c>
      <c r="BT682" s="147">
        <v>0</v>
      </c>
      <c r="BU682" s="147">
        <v>0</v>
      </c>
      <c r="BV682" s="147">
        <v>0</v>
      </c>
      <c r="BX682" s="55">
        <v>0</v>
      </c>
      <c r="BY682" s="55">
        <v>0</v>
      </c>
      <c r="BZ682" s="55">
        <v>0</v>
      </c>
      <c r="CA682" s="55">
        <v>0</v>
      </c>
      <c r="CB682" s="55">
        <v>0</v>
      </c>
      <c r="CC682" s="135">
        <v>0</v>
      </c>
      <c r="CE682" s="55">
        <v>0</v>
      </c>
      <c r="CF682" s="55">
        <v>0</v>
      </c>
      <c r="CG682" s="55">
        <v>0</v>
      </c>
      <c r="CH682" s="55">
        <v>0</v>
      </c>
      <c r="CI682" s="55">
        <v>0</v>
      </c>
      <c r="CJ682" s="135">
        <v>0</v>
      </c>
      <c r="CL682" s="55">
        <v>0</v>
      </c>
      <c r="CM682" s="55">
        <v>0</v>
      </c>
      <c r="CN682" s="55">
        <v>0</v>
      </c>
      <c r="CO682" s="55">
        <v>0</v>
      </c>
      <c r="CP682" s="55">
        <v>0</v>
      </c>
      <c r="CQ682" s="135">
        <v>0</v>
      </c>
      <c r="CS682" s="67">
        <v>0</v>
      </c>
      <c r="CT682" s="67">
        <v>0</v>
      </c>
      <c r="CU682" s="67">
        <v>0</v>
      </c>
      <c r="CV682" s="67">
        <v>0</v>
      </c>
      <c r="CW682" s="67">
        <v>0</v>
      </c>
      <c r="CX682" s="135">
        <v>0</v>
      </c>
      <c r="CZ682" s="55">
        <v>0</v>
      </c>
      <c r="DA682" s="55">
        <v>0</v>
      </c>
      <c r="DB682" s="55">
        <v>0</v>
      </c>
      <c r="DC682" s="55">
        <v>0</v>
      </c>
      <c r="DD682" s="55">
        <v>0</v>
      </c>
      <c r="DE682" s="135">
        <v>0</v>
      </c>
      <c r="DG682" s="43" t="b" cm="1">
        <f t="array" aca="1" ref="DG682" ca="1">OR($G682=Forecast_Capex_Input!$BF$8:$BF$10)</f>
        <v>0</v>
      </c>
      <c r="DH682" s="43" cm="1">
        <f t="array" aca="1" ref="DH682" ca="1">IFERROR(INDEX(Forecast_Capex_Input!BG$12:BG$286,$Z682)
*(INDEX(Forecast_Capex_Input!$H$12:$H$286,$Z682)=Repex),0)
*$DG682</f>
        <v>0</v>
      </c>
      <c r="DI682" s="43" cm="1">
        <f t="array" aca="1" ref="DI682" ca="1">IFERROR(INDEX(Forecast_Capex_Input!BH$12:BH$286,$Z682)
*(INDEX(Forecast_Capex_Input!$H$12:$H$286,$Z682)=Repex),0)
*$DG682</f>
        <v>0</v>
      </c>
      <c r="DJ682" s="43" cm="1">
        <f t="array" aca="1" ref="DJ682" ca="1">IFERROR(INDEX(Forecast_Capex_Input!BI$12:BI$286,$Z682)
*(INDEX(Forecast_Capex_Input!$H$12:$H$286,$Z682)=Repex),0)
*$DG682</f>
        <v>0</v>
      </c>
      <c r="DK682" s="43" cm="1">
        <f t="array" aca="1" ref="DK682" ca="1">IFERROR(INDEX(Forecast_Capex_Input!BJ$12:BJ$286,$Z682)
*(INDEX(Forecast_Capex_Input!$H$12:$H$286,$Z682)=Repex),0)
*$DG682</f>
        <v>0</v>
      </c>
      <c r="DL682" s="43" cm="1">
        <f t="array" aca="1" ref="DL682" ca="1">IFERROR(INDEX(Forecast_Capex_Input!BK$12:BK$286,$Z682)
*(INDEX(Forecast_Capex_Input!$H$12:$H$286,$Z682)=Repex),0)
*$DG682</f>
        <v>0</v>
      </c>
      <c r="DM682" s="43" cm="1">
        <f t="array" aca="1" ref="DM682" ca="1">IFERROR(INDEX(Forecast_Capex_Input!BL$12:BL$286,$Z682)
*(INDEX(Forecast_Capex_Input!$H$12:$H$286,$Z682)=Repex),0)
*$DG682</f>
        <v>0</v>
      </c>
      <c r="DO682" s="43" t="b" cm="1">
        <f t="array" aca="1" ref="DO682" ca="1">OR($G682=Forecast_Capex_Input!$BN$8:$BN$9)</f>
        <v>0</v>
      </c>
      <c r="DP682" s="43" cm="1">
        <f t="array" aca="1" ref="DP682" ca="1">IFERROR(INDEX(Forecast_Capex_Input!BO$12:BO$286,$Z682)
*(INDEX(Forecast_Capex_Input!$H$12:$H$286,$Z682)=Repex),0)
*$DO682</f>
        <v>0</v>
      </c>
      <c r="DQ682" s="43" cm="1">
        <f t="array" aca="1" ref="DQ682" ca="1">IFERROR(INDEX(Forecast_Capex_Input!BP$12:BP$286,$Z682)
*(INDEX(Forecast_Capex_Input!$H$12:$H$286,$Z682)=Repex),0)
*$DO682</f>
        <v>0</v>
      </c>
      <c r="DR682" s="43" cm="1">
        <f t="array" aca="1" ref="DR682" ca="1">IFERROR(INDEX(Forecast_Capex_Input!BQ$12:BQ$286,$Z682)
*(INDEX(Forecast_Capex_Input!$H$12:$H$286,$Z682)=Repex),0)
*$DO682</f>
        <v>0</v>
      </c>
      <c r="DS682" s="43" cm="1">
        <f t="array" aca="1" ref="DS682" ca="1">IFERROR(INDEX(Forecast_Capex_Input!BR$12:BR$286,$Z682)
*(INDEX(Forecast_Capex_Input!$H$12:$H$286,$Z682)=Repex),0)
*$DO682</f>
        <v>0</v>
      </c>
      <c r="DT682" s="43" cm="1">
        <f t="array" aca="1" ref="DT682" ca="1">IFERROR(INDEX(Forecast_Capex_Input!BS$12:BS$286,$Z682)
*(INDEX(Forecast_Capex_Input!$H$12:$H$286,$Z682)=Repex),0)
*$DO682</f>
        <v>0</v>
      </c>
      <c r="DV682" s="43" t="b" cm="1">
        <f t="array" aca="1" ref="DV682" ca="1">OR($G682=Forecast_Capex_Input!$BU$8:$BU$10)</f>
        <v>0</v>
      </c>
      <c r="DW682" s="43" cm="1">
        <f t="array" aca="1" ref="DW682" ca="1">IFERROR(INDEX(Forecast_Capex_Input!BV$12:BV$286,$Z682)
*(INDEX(Forecast_Capex_Input!$H$12:$H$286,$Z682)=Repex),0)
*$DV682</f>
        <v>0</v>
      </c>
      <c r="DX682" s="43" cm="1">
        <f t="array" aca="1" ref="DX682" ca="1">IFERROR(INDEX(Forecast_Capex_Input!BW$12:BW$286,$Z682)
*(INDEX(Forecast_Capex_Input!$H$12:$H$286,$Z682)=Repex),0)
*$DV682</f>
        <v>0</v>
      </c>
      <c r="DY682" s="43" cm="1">
        <f t="array" aca="1" ref="DY682" ca="1">IFERROR(INDEX(Forecast_Capex_Input!BX$12:BX$286,$Z682)
*(INDEX(Forecast_Capex_Input!$H$12:$H$286,$Z682)=Repex),0)
*$DV682</f>
        <v>0</v>
      </c>
      <c r="DZ682" s="43" cm="1">
        <f t="array" aca="1" ref="DZ682" ca="1">IFERROR(INDEX(Forecast_Capex_Input!BY$12:BY$286,$Z682)
*(INDEX(Forecast_Capex_Input!$H$12:$H$286,$Z682)=Repex),0)
*$DV682</f>
        <v>0</v>
      </c>
      <c r="EA682" s="43" cm="1">
        <f t="array" aca="1" ref="EA682" ca="1">IFERROR(INDEX(Forecast_Capex_Input!BZ$12:BZ$286,$Z682)
*(INDEX(Forecast_Capex_Input!$H$12:$H$286,$Z682)=Repex),0)
*$DV682</f>
        <v>0</v>
      </c>
      <c r="EB682" s="43" cm="1">
        <f t="array" aca="1" ref="EB682" ca="1">IFERROR(INDEX(Forecast_Capex_Input!CA$12:CA$286,$Z682)
*(INDEX(Forecast_Capex_Input!$H$12:$H$286,$Z682)=Repex),0)
*$DV682</f>
        <v>0</v>
      </c>
      <c r="EC682" s="43" cm="1">
        <f t="array" aca="1" ref="EC682" ca="1">IFERROR(INDEX(Forecast_Capex_Input!CB$12:CB$286,$Z682)
*(INDEX(Forecast_Capex_Input!$H$12:$H$286,$Z682)=Repex),0)
*$DV682</f>
        <v>0</v>
      </c>
      <c r="ED682" s="43" cm="1">
        <f t="array" aca="1" ref="ED682" ca="1">IFERROR(INDEX(Forecast_Capex_Input!CC$12:CC$286,$Z682)
*(INDEX(Forecast_Capex_Input!$H$12:$H$286,$Z682)=Repex),0)
*$DV682</f>
        <v>0</v>
      </c>
      <c r="EF682" s="86" t="str">
        <f t="shared" si="64"/>
        <v>N/A</v>
      </c>
      <c r="EG682" s="28" t="str">
        <f>IFERROR(RANK(EF682,EF$11:EF$1010,0)+COUNTIF(EF$11:EF682,EF682)-1,NA)</f>
        <v>N/A</v>
      </c>
    </row>
    <row r="683" spans="3:137" x14ac:dyDescent="0.2">
      <c r="C683" s="28">
        <f t="shared" si="65"/>
        <v>673</v>
      </c>
      <c r="D683" s="9" t="str" cm="1">
        <f t="array" ref="D683">IFERROR(INDEX(Forecast_Capex_Input!$D$12:$D$286,$Z683),NA)</f>
        <v>N/A</v>
      </c>
      <c r="E683" s="24" t="str" cm="1">
        <f t="array" ref="E683">IF($Z683=NA,NA,INDEX(Forecast_Capex_Input!$E$12:$E$286,$Z683))</f>
        <v>N/A</v>
      </c>
      <c r="F683" s="9" t="str" cm="1">
        <f t="array" aca="1" ref="F683" ca="1">IFERROR(INDEX(General!$E$25:$E$26,$AA683),NA)</f>
        <v>N/A</v>
      </c>
      <c r="G683" s="9" t="str" cm="1">
        <f t="array" aca="1" ref="G683" ca="1">IFERROR(INDEX(Forecast_Capex_Input!$AI$11:$BB$11,$AC683),NA)</f>
        <v>N/A</v>
      </c>
      <c r="H683" s="50" t="str" cm="1">
        <f t="array" aca="1" ref="H683" ca="1">IFERROR(INDEX(Forecast_Capex_Input!$AI$12:$BB$286,$Z683,$AC683),NA)</f>
        <v>N/A</v>
      </c>
      <c r="I683" s="150" t="str" cm="1">
        <f t="array" ref="I683">IFERROR(INDEX(Forecast_Capex_Input!$F$12:$F$286,$Z683),NA)</f>
        <v>N/A</v>
      </c>
      <c r="J683" s="150" t="str" cm="1">
        <f t="array" ref="J683">IFERROR(INDEX(Forecast_Capex_Input!G$12:G$286,$Z683),NA)</f>
        <v>N/A</v>
      </c>
      <c r="K683" s="150" t="str" cm="1">
        <f t="array" ref="K683">IFERROR(INDEX(Forecast_Capex_Input!H$12:H$286,$Z683),NA)</f>
        <v>N/A</v>
      </c>
      <c r="L683" s="150" t="str" cm="1">
        <f t="array" ref="L683">IFERROR(INDEX(Forecast_Capex_Input!I$12:I$286,$Z683),NA)</f>
        <v>N/A</v>
      </c>
      <c r="M683" s="150" t="str" cm="1">
        <f t="array" ref="M683">IFERROR(INDEX(Forecast_Capex_Input!J$12:J$286,$Z683),NA)</f>
        <v>N/A</v>
      </c>
      <c r="N683" s="150" t="str" cm="1">
        <f t="array" ref="N683">IFERROR(INDEX(Forecast_Capex_Input!K$12:K$286,$Z683),NA)</f>
        <v>N/A</v>
      </c>
      <c r="O683" s="150" t="str" cm="1">
        <f t="array" ref="O683">IFERROR(INDEX(Forecast_Capex_Input!L$12:L$286,$Z683),NA)</f>
        <v>N/A</v>
      </c>
      <c r="P683" s="150" t="str" cm="1">
        <f t="array" ref="P683">IFERROR(INDEX(Forecast_Capex_Input!M$12:M$286,$Z683),NA)</f>
        <v>N/A</v>
      </c>
      <c r="Q683" s="24" t="str" cm="1">
        <f t="array" ref="Q683">IFERROR(INDEX(Forecast_Capex_Input!N$12:N$286,$Z683),NA)</f>
        <v>N/A</v>
      </c>
      <c r="R683" s="190" cm="1">
        <f t="array" ref="R683">IFERROR(INDEX(Forecast_Capex_Input!O$12:O$286,$Z683),0)</f>
        <v>0</v>
      </c>
      <c r="S683" s="24" cm="1">
        <f t="array" ref="S683">IFERROR(INDEX(Forecast_Capex_Input!P$12:P$286,$Z683),0)</f>
        <v>0</v>
      </c>
      <c r="T683" s="150" t="str" cm="1">
        <f t="array" aca="1" ref="T683" ca="1">IFERROR(INDEX(General!$K$91:$K$110,$AC683),NA)</f>
        <v>N/A</v>
      </c>
      <c r="U683" s="43" cm="1">
        <f t="array" aca="1" ref="U683" ca="1">IFERROR(
IF($F683=General!$E$25,INDEX(Forecast_Capex_Input!S$12:S$286,$Z683),
INDEX(Forecast_Capex_Input!T$12:T$286,$Z683)),0)</f>
        <v>0</v>
      </c>
      <c r="V683" s="82" t="b">
        <f>IFERROR(INDEX(Overheads!$T$19:$T$26,MATCH($I683,Overheads!$E$19:$E$26,0)),FALSE)</f>
        <v>0</v>
      </c>
      <c r="W683" s="209" cm="1">
        <f t="array" ref="W683">IFERROR(
INDEX(Forecast_Capex_Input!CN$12:CN$286,$Z683),0)</f>
        <v>0</v>
      </c>
      <c r="X683" s="209">
        <f>IFERROR(
MATCH($W683,General!$L$39:$S$39,0),1)</f>
        <v>1</v>
      </c>
      <c r="Z683" s="28" t="str">
        <f>IFERROR(
IF(MATCH($C683,Forecast_Capex_Input!$CI$12:$CI$286,1)+1&gt;MAX(Forecast_Capex_Input!$C$12:$C$286),NA,
MATCH($C683,Forecast_Capex_Input!$CI$12:$CI$286,1)+1),1)</f>
        <v>N/A</v>
      </c>
      <c r="AA683" s="28" t="str" cm="1">
        <f t="array" aca="1" ref="AA683" ca="1">IFERROR(
IF(Z682&lt;&gt;Z683,1,
IF(COUNTIF(OFFSET(AA682,0,0,-INDEX(Forecast_Capex_Input!$CG$12:$CG$286,$Z683)),AA682)=INDEX(Forecast_Capex_Input!$CG$12:$CG$286,$Z683),AA682+1,AA682)),NA)</f>
        <v>N/A</v>
      </c>
      <c r="AB683" s="28" t="str" cm="1">
        <f t="array" ref="AB683">IFERROR($C683-IF($Z683=1,1,INDEX(Forecast_Capex_Input!$CI$12:$CI$286,$Z683-1))+1,NA)</f>
        <v>N/A</v>
      </c>
      <c r="AC683" s="28" t="str" cm="1">
        <f t="array" aca="1" ref="AC683" ca="1">IFERROR(IF(AA683=1,
INDEX(Forecast_Capex_Input!$AI$10:$BB$10,SMALL(IF(INDEX(Forecast_Capex_Input!$AI$12:$BB$286,$Z683,0)&gt;0,COLUMN(Forecast_Capex_Input!$AI$10:$BB$10)-COLUMN(Forecast_Capex_Input!$AI$12)+1),ROWS(OFFSET(AC682,0,0,-$AB683)))),
OFFSET(AC682,-INDEX(Forecast_Capex_Input!$CG$12:$CG$286,$Z683)+1,0)),NA)</f>
        <v>N/A</v>
      </c>
      <c r="AD683" s="28" t="str">
        <f t="shared" ca="1" si="62"/>
        <v>N/A</v>
      </c>
      <c r="AE683" s="82" t="b">
        <f t="shared" si="66"/>
        <v>0</v>
      </c>
      <c r="AF683" s="78" t="b">
        <v>0</v>
      </c>
      <c r="AG683" s="82" t="b">
        <f t="shared" si="63"/>
        <v>1</v>
      </c>
      <c r="AI683" s="55">
        <v>0</v>
      </c>
      <c r="AJ683" s="55">
        <v>0</v>
      </c>
      <c r="AK683" s="55">
        <v>0</v>
      </c>
      <c r="AL683" s="55">
        <v>0</v>
      </c>
      <c r="AM683" s="55">
        <v>0</v>
      </c>
      <c r="AN683" s="135">
        <v>0</v>
      </c>
      <c r="AP683" s="55">
        <v>0</v>
      </c>
      <c r="AQ683" s="55">
        <v>0</v>
      </c>
      <c r="AR683" s="55">
        <v>0</v>
      </c>
      <c r="AS683" s="55">
        <v>0</v>
      </c>
      <c r="AT683" s="55">
        <v>0</v>
      </c>
      <c r="AU683" s="135">
        <v>0</v>
      </c>
      <c r="AW683" s="55">
        <v>0</v>
      </c>
      <c r="AX683" s="55">
        <v>0</v>
      </c>
      <c r="AY683" s="55">
        <v>0</v>
      </c>
      <c r="AZ683" s="55">
        <v>0</v>
      </c>
      <c r="BA683" s="55">
        <v>0</v>
      </c>
      <c r="BB683" s="135">
        <v>0</v>
      </c>
      <c r="BD683" s="55">
        <v>0</v>
      </c>
      <c r="BE683" s="55">
        <v>0</v>
      </c>
      <c r="BF683" s="55">
        <v>0</v>
      </c>
      <c r="BG683" s="55">
        <v>0</v>
      </c>
      <c r="BH683" s="55">
        <v>0</v>
      </c>
      <c r="BI683" s="135">
        <v>0</v>
      </c>
      <c r="BK683" s="55">
        <v>0</v>
      </c>
      <c r="BL683" s="55">
        <v>0</v>
      </c>
      <c r="BM683" s="55">
        <v>0</v>
      </c>
      <c r="BN683" s="55">
        <v>0</v>
      </c>
      <c r="BO683" s="55">
        <v>0</v>
      </c>
      <c r="BP683" s="135">
        <v>0</v>
      </c>
      <c r="BR683" s="147">
        <v>0</v>
      </c>
      <c r="BS683" s="147">
        <v>0</v>
      </c>
      <c r="BT683" s="147">
        <v>0</v>
      </c>
      <c r="BU683" s="147">
        <v>0</v>
      </c>
      <c r="BV683" s="147">
        <v>0</v>
      </c>
      <c r="BX683" s="55">
        <v>0</v>
      </c>
      <c r="BY683" s="55">
        <v>0</v>
      </c>
      <c r="BZ683" s="55">
        <v>0</v>
      </c>
      <c r="CA683" s="55">
        <v>0</v>
      </c>
      <c r="CB683" s="55">
        <v>0</v>
      </c>
      <c r="CC683" s="135">
        <v>0</v>
      </c>
      <c r="CE683" s="55">
        <v>0</v>
      </c>
      <c r="CF683" s="55">
        <v>0</v>
      </c>
      <c r="CG683" s="55">
        <v>0</v>
      </c>
      <c r="CH683" s="55">
        <v>0</v>
      </c>
      <c r="CI683" s="55">
        <v>0</v>
      </c>
      <c r="CJ683" s="135">
        <v>0</v>
      </c>
      <c r="CL683" s="55">
        <v>0</v>
      </c>
      <c r="CM683" s="55">
        <v>0</v>
      </c>
      <c r="CN683" s="55">
        <v>0</v>
      </c>
      <c r="CO683" s="55">
        <v>0</v>
      </c>
      <c r="CP683" s="55">
        <v>0</v>
      </c>
      <c r="CQ683" s="135">
        <v>0</v>
      </c>
      <c r="CS683" s="67">
        <v>0</v>
      </c>
      <c r="CT683" s="67">
        <v>0</v>
      </c>
      <c r="CU683" s="67">
        <v>0</v>
      </c>
      <c r="CV683" s="67">
        <v>0</v>
      </c>
      <c r="CW683" s="67">
        <v>0</v>
      </c>
      <c r="CX683" s="135">
        <v>0</v>
      </c>
      <c r="CZ683" s="55">
        <v>0</v>
      </c>
      <c r="DA683" s="55">
        <v>0</v>
      </c>
      <c r="DB683" s="55">
        <v>0</v>
      </c>
      <c r="DC683" s="55">
        <v>0</v>
      </c>
      <c r="DD683" s="55">
        <v>0</v>
      </c>
      <c r="DE683" s="135">
        <v>0</v>
      </c>
      <c r="DG683" s="43" t="b" cm="1">
        <f t="array" aca="1" ref="DG683" ca="1">OR($G683=Forecast_Capex_Input!$BF$8:$BF$10)</f>
        <v>0</v>
      </c>
      <c r="DH683" s="43" cm="1">
        <f t="array" aca="1" ref="DH683" ca="1">IFERROR(INDEX(Forecast_Capex_Input!BG$12:BG$286,$Z683)
*(INDEX(Forecast_Capex_Input!$H$12:$H$286,$Z683)=Repex),0)
*$DG683</f>
        <v>0</v>
      </c>
      <c r="DI683" s="43" cm="1">
        <f t="array" aca="1" ref="DI683" ca="1">IFERROR(INDEX(Forecast_Capex_Input!BH$12:BH$286,$Z683)
*(INDEX(Forecast_Capex_Input!$H$12:$H$286,$Z683)=Repex),0)
*$DG683</f>
        <v>0</v>
      </c>
      <c r="DJ683" s="43" cm="1">
        <f t="array" aca="1" ref="DJ683" ca="1">IFERROR(INDEX(Forecast_Capex_Input!BI$12:BI$286,$Z683)
*(INDEX(Forecast_Capex_Input!$H$12:$H$286,$Z683)=Repex),0)
*$DG683</f>
        <v>0</v>
      </c>
      <c r="DK683" s="43" cm="1">
        <f t="array" aca="1" ref="DK683" ca="1">IFERROR(INDEX(Forecast_Capex_Input!BJ$12:BJ$286,$Z683)
*(INDEX(Forecast_Capex_Input!$H$12:$H$286,$Z683)=Repex),0)
*$DG683</f>
        <v>0</v>
      </c>
      <c r="DL683" s="43" cm="1">
        <f t="array" aca="1" ref="DL683" ca="1">IFERROR(INDEX(Forecast_Capex_Input!BK$12:BK$286,$Z683)
*(INDEX(Forecast_Capex_Input!$H$12:$H$286,$Z683)=Repex),0)
*$DG683</f>
        <v>0</v>
      </c>
      <c r="DM683" s="43" cm="1">
        <f t="array" aca="1" ref="DM683" ca="1">IFERROR(INDEX(Forecast_Capex_Input!BL$12:BL$286,$Z683)
*(INDEX(Forecast_Capex_Input!$H$12:$H$286,$Z683)=Repex),0)
*$DG683</f>
        <v>0</v>
      </c>
      <c r="DO683" s="43" t="b" cm="1">
        <f t="array" aca="1" ref="DO683" ca="1">OR($G683=Forecast_Capex_Input!$BN$8:$BN$9)</f>
        <v>0</v>
      </c>
      <c r="DP683" s="43" cm="1">
        <f t="array" aca="1" ref="DP683" ca="1">IFERROR(INDEX(Forecast_Capex_Input!BO$12:BO$286,$Z683)
*(INDEX(Forecast_Capex_Input!$H$12:$H$286,$Z683)=Repex),0)
*$DO683</f>
        <v>0</v>
      </c>
      <c r="DQ683" s="43" cm="1">
        <f t="array" aca="1" ref="DQ683" ca="1">IFERROR(INDEX(Forecast_Capex_Input!BP$12:BP$286,$Z683)
*(INDEX(Forecast_Capex_Input!$H$12:$H$286,$Z683)=Repex),0)
*$DO683</f>
        <v>0</v>
      </c>
      <c r="DR683" s="43" cm="1">
        <f t="array" aca="1" ref="DR683" ca="1">IFERROR(INDEX(Forecast_Capex_Input!BQ$12:BQ$286,$Z683)
*(INDEX(Forecast_Capex_Input!$H$12:$H$286,$Z683)=Repex),0)
*$DO683</f>
        <v>0</v>
      </c>
      <c r="DS683" s="43" cm="1">
        <f t="array" aca="1" ref="DS683" ca="1">IFERROR(INDEX(Forecast_Capex_Input!BR$12:BR$286,$Z683)
*(INDEX(Forecast_Capex_Input!$H$12:$H$286,$Z683)=Repex),0)
*$DO683</f>
        <v>0</v>
      </c>
      <c r="DT683" s="43" cm="1">
        <f t="array" aca="1" ref="DT683" ca="1">IFERROR(INDEX(Forecast_Capex_Input!BS$12:BS$286,$Z683)
*(INDEX(Forecast_Capex_Input!$H$12:$H$286,$Z683)=Repex),0)
*$DO683</f>
        <v>0</v>
      </c>
      <c r="DV683" s="43" t="b" cm="1">
        <f t="array" aca="1" ref="DV683" ca="1">OR($G683=Forecast_Capex_Input!$BU$8:$BU$10)</f>
        <v>0</v>
      </c>
      <c r="DW683" s="43" cm="1">
        <f t="array" aca="1" ref="DW683" ca="1">IFERROR(INDEX(Forecast_Capex_Input!BV$12:BV$286,$Z683)
*(INDEX(Forecast_Capex_Input!$H$12:$H$286,$Z683)=Repex),0)
*$DV683</f>
        <v>0</v>
      </c>
      <c r="DX683" s="43" cm="1">
        <f t="array" aca="1" ref="DX683" ca="1">IFERROR(INDEX(Forecast_Capex_Input!BW$12:BW$286,$Z683)
*(INDEX(Forecast_Capex_Input!$H$12:$H$286,$Z683)=Repex),0)
*$DV683</f>
        <v>0</v>
      </c>
      <c r="DY683" s="43" cm="1">
        <f t="array" aca="1" ref="DY683" ca="1">IFERROR(INDEX(Forecast_Capex_Input!BX$12:BX$286,$Z683)
*(INDEX(Forecast_Capex_Input!$H$12:$H$286,$Z683)=Repex),0)
*$DV683</f>
        <v>0</v>
      </c>
      <c r="DZ683" s="43" cm="1">
        <f t="array" aca="1" ref="DZ683" ca="1">IFERROR(INDEX(Forecast_Capex_Input!BY$12:BY$286,$Z683)
*(INDEX(Forecast_Capex_Input!$H$12:$H$286,$Z683)=Repex),0)
*$DV683</f>
        <v>0</v>
      </c>
      <c r="EA683" s="43" cm="1">
        <f t="array" aca="1" ref="EA683" ca="1">IFERROR(INDEX(Forecast_Capex_Input!BZ$12:BZ$286,$Z683)
*(INDEX(Forecast_Capex_Input!$H$12:$H$286,$Z683)=Repex),0)
*$DV683</f>
        <v>0</v>
      </c>
      <c r="EB683" s="43" cm="1">
        <f t="array" aca="1" ref="EB683" ca="1">IFERROR(INDEX(Forecast_Capex_Input!CA$12:CA$286,$Z683)
*(INDEX(Forecast_Capex_Input!$H$12:$H$286,$Z683)=Repex),0)
*$DV683</f>
        <v>0</v>
      </c>
      <c r="EC683" s="43" cm="1">
        <f t="array" aca="1" ref="EC683" ca="1">IFERROR(INDEX(Forecast_Capex_Input!CB$12:CB$286,$Z683)
*(INDEX(Forecast_Capex_Input!$H$12:$H$286,$Z683)=Repex),0)
*$DV683</f>
        <v>0</v>
      </c>
      <c r="ED683" s="43" cm="1">
        <f t="array" aca="1" ref="ED683" ca="1">IFERROR(INDEX(Forecast_Capex_Input!CC$12:CC$286,$Z683)
*(INDEX(Forecast_Capex_Input!$H$12:$H$286,$Z683)=Repex),0)
*$DV683</f>
        <v>0</v>
      </c>
      <c r="EF683" s="86" t="str">
        <f t="shared" si="64"/>
        <v>N/A</v>
      </c>
      <c r="EG683" s="28" t="str">
        <f>IFERROR(RANK(EF683,EF$11:EF$1010,0)+COUNTIF(EF$11:EF683,EF683)-1,NA)</f>
        <v>N/A</v>
      </c>
    </row>
    <row r="684" spans="3:137" x14ac:dyDescent="0.2">
      <c r="C684" s="28">
        <f t="shared" si="65"/>
        <v>674</v>
      </c>
      <c r="D684" s="9" t="str" cm="1">
        <f t="array" ref="D684">IFERROR(INDEX(Forecast_Capex_Input!$D$12:$D$286,$Z684),NA)</f>
        <v>N/A</v>
      </c>
      <c r="E684" s="24" t="str" cm="1">
        <f t="array" ref="E684">IF($Z684=NA,NA,INDEX(Forecast_Capex_Input!$E$12:$E$286,$Z684))</f>
        <v>N/A</v>
      </c>
      <c r="F684" s="9" t="str" cm="1">
        <f t="array" aca="1" ref="F684" ca="1">IFERROR(INDEX(General!$E$25:$E$26,$AA684),NA)</f>
        <v>N/A</v>
      </c>
      <c r="G684" s="9" t="str" cm="1">
        <f t="array" aca="1" ref="G684" ca="1">IFERROR(INDEX(Forecast_Capex_Input!$AI$11:$BB$11,$AC684),NA)</f>
        <v>N/A</v>
      </c>
      <c r="H684" s="50" t="str" cm="1">
        <f t="array" aca="1" ref="H684" ca="1">IFERROR(INDEX(Forecast_Capex_Input!$AI$12:$BB$286,$Z684,$AC684),NA)</f>
        <v>N/A</v>
      </c>
      <c r="I684" s="150" t="str" cm="1">
        <f t="array" ref="I684">IFERROR(INDEX(Forecast_Capex_Input!$F$12:$F$286,$Z684),NA)</f>
        <v>N/A</v>
      </c>
      <c r="J684" s="150" t="str" cm="1">
        <f t="array" ref="J684">IFERROR(INDEX(Forecast_Capex_Input!G$12:G$286,$Z684),NA)</f>
        <v>N/A</v>
      </c>
      <c r="K684" s="150" t="str" cm="1">
        <f t="array" ref="K684">IFERROR(INDEX(Forecast_Capex_Input!H$12:H$286,$Z684),NA)</f>
        <v>N/A</v>
      </c>
      <c r="L684" s="150" t="str" cm="1">
        <f t="array" ref="L684">IFERROR(INDEX(Forecast_Capex_Input!I$12:I$286,$Z684),NA)</f>
        <v>N/A</v>
      </c>
      <c r="M684" s="150" t="str" cm="1">
        <f t="array" ref="M684">IFERROR(INDEX(Forecast_Capex_Input!J$12:J$286,$Z684),NA)</f>
        <v>N/A</v>
      </c>
      <c r="N684" s="150" t="str" cm="1">
        <f t="array" ref="N684">IFERROR(INDEX(Forecast_Capex_Input!K$12:K$286,$Z684),NA)</f>
        <v>N/A</v>
      </c>
      <c r="O684" s="150" t="str" cm="1">
        <f t="array" ref="O684">IFERROR(INDEX(Forecast_Capex_Input!L$12:L$286,$Z684),NA)</f>
        <v>N/A</v>
      </c>
      <c r="P684" s="150" t="str" cm="1">
        <f t="array" ref="P684">IFERROR(INDEX(Forecast_Capex_Input!M$12:M$286,$Z684),NA)</f>
        <v>N/A</v>
      </c>
      <c r="Q684" s="24" t="str" cm="1">
        <f t="array" ref="Q684">IFERROR(INDEX(Forecast_Capex_Input!N$12:N$286,$Z684),NA)</f>
        <v>N/A</v>
      </c>
      <c r="R684" s="190" cm="1">
        <f t="array" ref="R684">IFERROR(INDEX(Forecast_Capex_Input!O$12:O$286,$Z684),0)</f>
        <v>0</v>
      </c>
      <c r="S684" s="24" cm="1">
        <f t="array" ref="S684">IFERROR(INDEX(Forecast_Capex_Input!P$12:P$286,$Z684),0)</f>
        <v>0</v>
      </c>
      <c r="T684" s="150" t="str" cm="1">
        <f t="array" aca="1" ref="T684" ca="1">IFERROR(INDEX(General!$K$91:$K$110,$AC684),NA)</f>
        <v>N/A</v>
      </c>
      <c r="U684" s="43" cm="1">
        <f t="array" aca="1" ref="U684" ca="1">IFERROR(
IF($F684=General!$E$25,INDEX(Forecast_Capex_Input!S$12:S$286,$Z684),
INDEX(Forecast_Capex_Input!T$12:T$286,$Z684)),0)</f>
        <v>0</v>
      </c>
      <c r="V684" s="82" t="b">
        <f>IFERROR(INDEX(Overheads!$T$19:$T$26,MATCH($I684,Overheads!$E$19:$E$26,0)),FALSE)</f>
        <v>0</v>
      </c>
      <c r="W684" s="209" cm="1">
        <f t="array" ref="W684">IFERROR(
INDEX(Forecast_Capex_Input!CN$12:CN$286,$Z684),0)</f>
        <v>0</v>
      </c>
      <c r="X684" s="209">
        <f>IFERROR(
MATCH($W684,General!$L$39:$S$39,0),1)</f>
        <v>1</v>
      </c>
      <c r="Z684" s="28" t="str">
        <f>IFERROR(
IF(MATCH($C684,Forecast_Capex_Input!$CI$12:$CI$286,1)+1&gt;MAX(Forecast_Capex_Input!$C$12:$C$286),NA,
MATCH($C684,Forecast_Capex_Input!$CI$12:$CI$286,1)+1),1)</f>
        <v>N/A</v>
      </c>
      <c r="AA684" s="28" t="str" cm="1">
        <f t="array" aca="1" ref="AA684" ca="1">IFERROR(
IF(Z683&lt;&gt;Z684,1,
IF(COUNTIF(OFFSET(AA683,0,0,-INDEX(Forecast_Capex_Input!$CG$12:$CG$286,$Z684)),AA683)=INDEX(Forecast_Capex_Input!$CG$12:$CG$286,$Z684),AA683+1,AA683)),NA)</f>
        <v>N/A</v>
      </c>
      <c r="AB684" s="28" t="str" cm="1">
        <f t="array" ref="AB684">IFERROR($C684-IF($Z684=1,1,INDEX(Forecast_Capex_Input!$CI$12:$CI$286,$Z684-1))+1,NA)</f>
        <v>N/A</v>
      </c>
      <c r="AC684" s="28" t="str" cm="1">
        <f t="array" aca="1" ref="AC684" ca="1">IFERROR(IF(AA684=1,
INDEX(Forecast_Capex_Input!$AI$10:$BB$10,SMALL(IF(INDEX(Forecast_Capex_Input!$AI$12:$BB$286,$Z684,0)&gt;0,COLUMN(Forecast_Capex_Input!$AI$10:$BB$10)-COLUMN(Forecast_Capex_Input!$AI$12)+1),ROWS(OFFSET(AC683,0,0,-$AB684)))),
OFFSET(AC683,-INDEX(Forecast_Capex_Input!$CG$12:$CG$286,$Z684)+1,0)),NA)</f>
        <v>N/A</v>
      </c>
      <c r="AD684" s="28" t="str">
        <f t="shared" ca="1" si="62"/>
        <v>N/A</v>
      </c>
      <c r="AE684" s="82" t="b">
        <f t="shared" si="66"/>
        <v>0</v>
      </c>
      <c r="AF684" s="78" t="b">
        <v>0</v>
      </c>
      <c r="AG684" s="82" t="b">
        <f t="shared" si="63"/>
        <v>1</v>
      </c>
      <c r="AI684" s="55">
        <v>0</v>
      </c>
      <c r="AJ684" s="55">
        <v>0</v>
      </c>
      <c r="AK684" s="55">
        <v>0</v>
      </c>
      <c r="AL684" s="55">
        <v>0</v>
      </c>
      <c r="AM684" s="55">
        <v>0</v>
      </c>
      <c r="AN684" s="135">
        <v>0</v>
      </c>
      <c r="AP684" s="55">
        <v>0</v>
      </c>
      <c r="AQ684" s="55">
        <v>0</v>
      </c>
      <c r="AR684" s="55">
        <v>0</v>
      </c>
      <c r="AS684" s="55">
        <v>0</v>
      </c>
      <c r="AT684" s="55">
        <v>0</v>
      </c>
      <c r="AU684" s="135">
        <v>0</v>
      </c>
      <c r="AW684" s="55">
        <v>0</v>
      </c>
      <c r="AX684" s="55">
        <v>0</v>
      </c>
      <c r="AY684" s="55">
        <v>0</v>
      </c>
      <c r="AZ684" s="55">
        <v>0</v>
      </c>
      <c r="BA684" s="55">
        <v>0</v>
      </c>
      <c r="BB684" s="135">
        <v>0</v>
      </c>
      <c r="BD684" s="55">
        <v>0</v>
      </c>
      <c r="BE684" s="55">
        <v>0</v>
      </c>
      <c r="BF684" s="55">
        <v>0</v>
      </c>
      <c r="BG684" s="55">
        <v>0</v>
      </c>
      <c r="BH684" s="55">
        <v>0</v>
      </c>
      <c r="BI684" s="135">
        <v>0</v>
      </c>
      <c r="BK684" s="55">
        <v>0</v>
      </c>
      <c r="BL684" s="55">
        <v>0</v>
      </c>
      <c r="BM684" s="55">
        <v>0</v>
      </c>
      <c r="BN684" s="55">
        <v>0</v>
      </c>
      <c r="BO684" s="55">
        <v>0</v>
      </c>
      <c r="BP684" s="135">
        <v>0</v>
      </c>
      <c r="BR684" s="147">
        <v>0</v>
      </c>
      <c r="BS684" s="147">
        <v>0</v>
      </c>
      <c r="BT684" s="147">
        <v>0</v>
      </c>
      <c r="BU684" s="147">
        <v>0</v>
      </c>
      <c r="BV684" s="147">
        <v>0</v>
      </c>
      <c r="BX684" s="55">
        <v>0</v>
      </c>
      <c r="BY684" s="55">
        <v>0</v>
      </c>
      <c r="BZ684" s="55">
        <v>0</v>
      </c>
      <c r="CA684" s="55">
        <v>0</v>
      </c>
      <c r="CB684" s="55">
        <v>0</v>
      </c>
      <c r="CC684" s="135">
        <v>0</v>
      </c>
      <c r="CE684" s="55">
        <v>0</v>
      </c>
      <c r="CF684" s="55">
        <v>0</v>
      </c>
      <c r="CG684" s="55">
        <v>0</v>
      </c>
      <c r="CH684" s="55">
        <v>0</v>
      </c>
      <c r="CI684" s="55">
        <v>0</v>
      </c>
      <c r="CJ684" s="135">
        <v>0</v>
      </c>
      <c r="CL684" s="55">
        <v>0</v>
      </c>
      <c r="CM684" s="55">
        <v>0</v>
      </c>
      <c r="CN684" s="55">
        <v>0</v>
      </c>
      <c r="CO684" s="55">
        <v>0</v>
      </c>
      <c r="CP684" s="55">
        <v>0</v>
      </c>
      <c r="CQ684" s="135">
        <v>0</v>
      </c>
      <c r="CS684" s="67">
        <v>0</v>
      </c>
      <c r="CT684" s="67">
        <v>0</v>
      </c>
      <c r="CU684" s="67">
        <v>0</v>
      </c>
      <c r="CV684" s="67">
        <v>0</v>
      </c>
      <c r="CW684" s="67">
        <v>0</v>
      </c>
      <c r="CX684" s="135">
        <v>0</v>
      </c>
      <c r="CZ684" s="55">
        <v>0</v>
      </c>
      <c r="DA684" s="55">
        <v>0</v>
      </c>
      <c r="DB684" s="55">
        <v>0</v>
      </c>
      <c r="DC684" s="55">
        <v>0</v>
      </c>
      <c r="DD684" s="55">
        <v>0</v>
      </c>
      <c r="DE684" s="135">
        <v>0</v>
      </c>
      <c r="DG684" s="43" t="b" cm="1">
        <f t="array" aca="1" ref="DG684" ca="1">OR($G684=Forecast_Capex_Input!$BF$8:$BF$10)</f>
        <v>0</v>
      </c>
      <c r="DH684" s="43" cm="1">
        <f t="array" aca="1" ref="DH684" ca="1">IFERROR(INDEX(Forecast_Capex_Input!BG$12:BG$286,$Z684)
*(INDEX(Forecast_Capex_Input!$H$12:$H$286,$Z684)=Repex),0)
*$DG684</f>
        <v>0</v>
      </c>
      <c r="DI684" s="43" cm="1">
        <f t="array" aca="1" ref="DI684" ca="1">IFERROR(INDEX(Forecast_Capex_Input!BH$12:BH$286,$Z684)
*(INDEX(Forecast_Capex_Input!$H$12:$H$286,$Z684)=Repex),0)
*$DG684</f>
        <v>0</v>
      </c>
      <c r="DJ684" s="43" cm="1">
        <f t="array" aca="1" ref="DJ684" ca="1">IFERROR(INDEX(Forecast_Capex_Input!BI$12:BI$286,$Z684)
*(INDEX(Forecast_Capex_Input!$H$12:$H$286,$Z684)=Repex),0)
*$DG684</f>
        <v>0</v>
      </c>
      <c r="DK684" s="43" cm="1">
        <f t="array" aca="1" ref="DK684" ca="1">IFERROR(INDEX(Forecast_Capex_Input!BJ$12:BJ$286,$Z684)
*(INDEX(Forecast_Capex_Input!$H$12:$H$286,$Z684)=Repex),0)
*$DG684</f>
        <v>0</v>
      </c>
      <c r="DL684" s="43" cm="1">
        <f t="array" aca="1" ref="DL684" ca="1">IFERROR(INDEX(Forecast_Capex_Input!BK$12:BK$286,$Z684)
*(INDEX(Forecast_Capex_Input!$H$12:$H$286,$Z684)=Repex),0)
*$DG684</f>
        <v>0</v>
      </c>
      <c r="DM684" s="43" cm="1">
        <f t="array" aca="1" ref="DM684" ca="1">IFERROR(INDEX(Forecast_Capex_Input!BL$12:BL$286,$Z684)
*(INDEX(Forecast_Capex_Input!$H$12:$H$286,$Z684)=Repex),0)
*$DG684</f>
        <v>0</v>
      </c>
      <c r="DO684" s="43" t="b" cm="1">
        <f t="array" aca="1" ref="DO684" ca="1">OR($G684=Forecast_Capex_Input!$BN$8:$BN$9)</f>
        <v>0</v>
      </c>
      <c r="DP684" s="43" cm="1">
        <f t="array" aca="1" ref="DP684" ca="1">IFERROR(INDEX(Forecast_Capex_Input!BO$12:BO$286,$Z684)
*(INDEX(Forecast_Capex_Input!$H$12:$H$286,$Z684)=Repex),0)
*$DO684</f>
        <v>0</v>
      </c>
      <c r="DQ684" s="43" cm="1">
        <f t="array" aca="1" ref="DQ684" ca="1">IFERROR(INDEX(Forecast_Capex_Input!BP$12:BP$286,$Z684)
*(INDEX(Forecast_Capex_Input!$H$12:$H$286,$Z684)=Repex),0)
*$DO684</f>
        <v>0</v>
      </c>
      <c r="DR684" s="43" cm="1">
        <f t="array" aca="1" ref="DR684" ca="1">IFERROR(INDEX(Forecast_Capex_Input!BQ$12:BQ$286,$Z684)
*(INDEX(Forecast_Capex_Input!$H$12:$H$286,$Z684)=Repex),0)
*$DO684</f>
        <v>0</v>
      </c>
      <c r="DS684" s="43" cm="1">
        <f t="array" aca="1" ref="DS684" ca="1">IFERROR(INDEX(Forecast_Capex_Input!BR$12:BR$286,$Z684)
*(INDEX(Forecast_Capex_Input!$H$12:$H$286,$Z684)=Repex),0)
*$DO684</f>
        <v>0</v>
      </c>
      <c r="DT684" s="43" cm="1">
        <f t="array" aca="1" ref="DT684" ca="1">IFERROR(INDEX(Forecast_Capex_Input!BS$12:BS$286,$Z684)
*(INDEX(Forecast_Capex_Input!$H$12:$H$286,$Z684)=Repex),0)
*$DO684</f>
        <v>0</v>
      </c>
      <c r="DV684" s="43" t="b" cm="1">
        <f t="array" aca="1" ref="DV684" ca="1">OR($G684=Forecast_Capex_Input!$BU$8:$BU$10)</f>
        <v>0</v>
      </c>
      <c r="DW684" s="43" cm="1">
        <f t="array" aca="1" ref="DW684" ca="1">IFERROR(INDEX(Forecast_Capex_Input!BV$12:BV$286,$Z684)
*(INDEX(Forecast_Capex_Input!$H$12:$H$286,$Z684)=Repex),0)
*$DV684</f>
        <v>0</v>
      </c>
      <c r="DX684" s="43" cm="1">
        <f t="array" aca="1" ref="DX684" ca="1">IFERROR(INDEX(Forecast_Capex_Input!BW$12:BW$286,$Z684)
*(INDEX(Forecast_Capex_Input!$H$12:$H$286,$Z684)=Repex),0)
*$DV684</f>
        <v>0</v>
      </c>
      <c r="DY684" s="43" cm="1">
        <f t="array" aca="1" ref="DY684" ca="1">IFERROR(INDEX(Forecast_Capex_Input!BX$12:BX$286,$Z684)
*(INDEX(Forecast_Capex_Input!$H$12:$H$286,$Z684)=Repex),0)
*$DV684</f>
        <v>0</v>
      </c>
      <c r="DZ684" s="43" cm="1">
        <f t="array" aca="1" ref="DZ684" ca="1">IFERROR(INDEX(Forecast_Capex_Input!BY$12:BY$286,$Z684)
*(INDEX(Forecast_Capex_Input!$H$12:$H$286,$Z684)=Repex),0)
*$DV684</f>
        <v>0</v>
      </c>
      <c r="EA684" s="43" cm="1">
        <f t="array" aca="1" ref="EA684" ca="1">IFERROR(INDEX(Forecast_Capex_Input!BZ$12:BZ$286,$Z684)
*(INDEX(Forecast_Capex_Input!$H$12:$H$286,$Z684)=Repex),0)
*$DV684</f>
        <v>0</v>
      </c>
      <c r="EB684" s="43" cm="1">
        <f t="array" aca="1" ref="EB684" ca="1">IFERROR(INDEX(Forecast_Capex_Input!CA$12:CA$286,$Z684)
*(INDEX(Forecast_Capex_Input!$H$12:$H$286,$Z684)=Repex),0)
*$DV684</f>
        <v>0</v>
      </c>
      <c r="EC684" s="43" cm="1">
        <f t="array" aca="1" ref="EC684" ca="1">IFERROR(INDEX(Forecast_Capex_Input!CB$12:CB$286,$Z684)
*(INDEX(Forecast_Capex_Input!$H$12:$H$286,$Z684)=Repex),0)
*$DV684</f>
        <v>0</v>
      </c>
      <c r="ED684" s="43" cm="1">
        <f t="array" aca="1" ref="ED684" ca="1">IFERROR(INDEX(Forecast_Capex_Input!CC$12:CC$286,$Z684)
*(INDEX(Forecast_Capex_Input!$H$12:$H$286,$Z684)=Repex),0)
*$DV684</f>
        <v>0</v>
      </c>
      <c r="EF684" s="86" t="str">
        <f t="shared" si="64"/>
        <v>N/A</v>
      </c>
      <c r="EG684" s="28" t="str">
        <f>IFERROR(RANK(EF684,EF$11:EF$1010,0)+COUNTIF(EF$11:EF684,EF684)-1,NA)</f>
        <v>N/A</v>
      </c>
    </row>
    <row r="685" spans="3:137" x14ac:dyDescent="0.2">
      <c r="C685" s="28">
        <f t="shared" si="65"/>
        <v>675</v>
      </c>
      <c r="D685" s="9" t="str" cm="1">
        <f t="array" ref="D685">IFERROR(INDEX(Forecast_Capex_Input!$D$12:$D$286,$Z685),NA)</f>
        <v>N/A</v>
      </c>
      <c r="E685" s="24" t="str" cm="1">
        <f t="array" ref="E685">IF($Z685=NA,NA,INDEX(Forecast_Capex_Input!$E$12:$E$286,$Z685))</f>
        <v>N/A</v>
      </c>
      <c r="F685" s="9" t="str" cm="1">
        <f t="array" aca="1" ref="F685" ca="1">IFERROR(INDEX(General!$E$25:$E$26,$AA685),NA)</f>
        <v>N/A</v>
      </c>
      <c r="G685" s="9" t="str" cm="1">
        <f t="array" aca="1" ref="G685" ca="1">IFERROR(INDEX(Forecast_Capex_Input!$AI$11:$BB$11,$AC685),NA)</f>
        <v>N/A</v>
      </c>
      <c r="H685" s="50" t="str" cm="1">
        <f t="array" aca="1" ref="H685" ca="1">IFERROR(INDEX(Forecast_Capex_Input!$AI$12:$BB$286,$Z685,$AC685),NA)</f>
        <v>N/A</v>
      </c>
      <c r="I685" s="150" t="str" cm="1">
        <f t="array" ref="I685">IFERROR(INDEX(Forecast_Capex_Input!$F$12:$F$286,$Z685),NA)</f>
        <v>N/A</v>
      </c>
      <c r="J685" s="150" t="str" cm="1">
        <f t="array" ref="J685">IFERROR(INDEX(Forecast_Capex_Input!G$12:G$286,$Z685),NA)</f>
        <v>N/A</v>
      </c>
      <c r="K685" s="150" t="str" cm="1">
        <f t="array" ref="K685">IFERROR(INDEX(Forecast_Capex_Input!H$12:H$286,$Z685),NA)</f>
        <v>N/A</v>
      </c>
      <c r="L685" s="150" t="str" cm="1">
        <f t="array" ref="L685">IFERROR(INDEX(Forecast_Capex_Input!I$12:I$286,$Z685),NA)</f>
        <v>N/A</v>
      </c>
      <c r="M685" s="150" t="str" cm="1">
        <f t="array" ref="M685">IFERROR(INDEX(Forecast_Capex_Input!J$12:J$286,$Z685),NA)</f>
        <v>N/A</v>
      </c>
      <c r="N685" s="150" t="str" cm="1">
        <f t="array" ref="N685">IFERROR(INDEX(Forecast_Capex_Input!K$12:K$286,$Z685),NA)</f>
        <v>N/A</v>
      </c>
      <c r="O685" s="150" t="str" cm="1">
        <f t="array" ref="O685">IFERROR(INDEX(Forecast_Capex_Input!L$12:L$286,$Z685),NA)</f>
        <v>N/A</v>
      </c>
      <c r="P685" s="150" t="str" cm="1">
        <f t="array" ref="P685">IFERROR(INDEX(Forecast_Capex_Input!M$12:M$286,$Z685),NA)</f>
        <v>N/A</v>
      </c>
      <c r="Q685" s="24" t="str" cm="1">
        <f t="array" ref="Q685">IFERROR(INDEX(Forecast_Capex_Input!N$12:N$286,$Z685),NA)</f>
        <v>N/A</v>
      </c>
      <c r="R685" s="190" cm="1">
        <f t="array" ref="R685">IFERROR(INDEX(Forecast_Capex_Input!O$12:O$286,$Z685),0)</f>
        <v>0</v>
      </c>
      <c r="S685" s="24" cm="1">
        <f t="array" ref="S685">IFERROR(INDEX(Forecast_Capex_Input!P$12:P$286,$Z685),0)</f>
        <v>0</v>
      </c>
      <c r="T685" s="150" t="str" cm="1">
        <f t="array" aca="1" ref="T685" ca="1">IFERROR(INDEX(General!$K$91:$K$110,$AC685),NA)</f>
        <v>N/A</v>
      </c>
      <c r="U685" s="43" cm="1">
        <f t="array" aca="1" ref="U685" ca="1">IFERROR(
IF($F685=General!$E$25,INDEX(Forecast_Capex_Input!S$12:S$286,$Z685),
INDEX(Forecast_Capex_Input!T$12:T$286,$Z685)),0)</f>
        <v>0</v>
      </c>
      <c r="V685" s="82" t="b">
        <f>IFERROR(INDEX(Overheads!$T$19:$T$26,MATCH($I685,Overheads!$E$19:$E$26,0)),FALSE)</f>
        <v>0</v>
      </c>
      <c r="W685" s="209" cm="1">
        <f t="array" ref="W685">IFERROR(
INDEX(Forecast_Capex_Input!CN$12:CN$286,$Z685),0)</f>
        <v>0</v>
      </c>
      <c r="X685" s="209">
        <f>IFERROR(
MATCH($W685,General!$L$39:$S$39,0),1)</f>
        <v>1</v>
      </c>
      <c r="Z685" s="28" t="str">
        <f>IFERROR(
IF(MATCH($C685,Forecast_Capex_Input!$CI$12:$CI$286,1)+1&gt;MAX(Forecast_Capex_Input!$C$12:$C$286),NA,
MATCH($C685,Forecast_Capex_Input!$CI$12:$CI$286,1)+1),1)</f>
        <v>N/A</v>
      </c>
      <c r="AA685" s="28" t="str" cm="1">
        <f t="array" aca="1" ref="AA685" ca="1">IFERROR(
IF(Z684&lt;&gt;Z685,1,
IF(COUNTIF(OFFSET(AA684,0,0,-INDEX(Forecast_Capex_Input!$CG$12:$CG$286,$Z685)),AA684)=INDEX(Forecast_Capex_Input!$CG$12:$CG$286,$Z685),AA684+1,AA684)),NA)</f>
        <v>N/A</v>
      </c>
      <c r="AB685" s="28" t="str" cm="1">
        <f t="array" ref="AB685">IFERROR($C685-IF($Z685=1,1,INDEX(Forecast_Capex_Input!$CI$12:$CI$286,$Z685-1))+1,NA)</f>
        <v>N/A</v>
      </c>
      <c r="AC685" s="28" t="str" cm="1">
        <f t="array" aca="1" ref="AC685" ca="1">IFERROR(IF(AA685=1,
INDEX(Forecast_Capex_Input!$AI$10:$BB$10,SMALL(IF(INDEX(Forecast_Capex_Input!$AI$12:$BB$286,$Z685,0)&gt;0,COLUMN(Forecast_Capex_Input!$AI$10:$BB$10)-COLUMN(Forecast_Capex_Input!$AI$12)+1),ROWS(OFFSET(AC684,0,0,-$AB685)))),
OFFSET(AC684,-INDEX(Forecast_Capex_Input!$CG$12:$CG$286,$Z685)+1,0)),NA)</f>
        <v>N/A</v>
      </c>
      <c r="AD685" s="28" t="str">
        <f t="shared" ca="1" si="62"/>
        <v>N/A</v>
      </c>
      <c r="AE685" s="82" t="b">
        <f t="shared" si="66"/>
        <v>0</v>
      </c>
      <c r="AF685" s="78" t="b">
        <v>0</v>
      </c>
      <c r="AG685" s="82" t="b">
        <f t="shared" si="63"/>
        <v>1</v>
      </c>
      <c r="AI685" s="55">
        <v>0</v>
      </c>
      <c r="AJ685" s="55">
        <v>0</v>
      </c>
      <c r="AK685" s="55">
        <v>0</v>
      </c>
      <c r="AL685" s="55">
        <v>0</v>
      </c>
      <c r="AM685" s="55">
        <v>0</v>
      </c>
      <c r="AN685" s="135">
        <v>0</v>
      </c>
      <c r="AP685" s="55">
        <v>0</v>
      </c>
      <c r="AQ685" s="55">
        <v>0</v>
      </c>
      <c r="AR685" s="55">
        <v>0</v>
      </c>
      <c r="AS685" s="55">
        <v>0</v>
      </c>
      <c r="AT685" s="55">
        <v>0</v>
      </c>
      <c r="AU685" s="135">
        <v>0</v>
      </c>
      <c r="AW685" s="55">
        <v>0</v>
      </c>
      <c r="AX685" s="55">
        <v>0</v>
      </c>
      <c r="AY685" s="55">
        <v>0</v>
      </c>
      <c r="AZ685" s="55">
        <v>0</v>
      </c>
      <c r="BA685" s="55">
        <v>0</v>
      </c>
      <c r="BB685" s="135">
        <v>0</v>
      </c>
      <c r="BD685" s="55">
        <v>0</v>
      </c>
      <c r="BE685" s="55">
        <v>0</v>
      </c>
      <c r="BF685" s="55">
        <v>0</v>
      </c>
      <c r="BG685" s="55">
        <v>0</v>
      </c>
      <c r="BH685" s="55">
        <v>0</v>
      </c>
      <c r="BI685" s="135">
        <v>0</v>
      </c>
      <c r="BK685" s="55">
        <v>0</v>
      </c>
      <c r="BL685" s="55">
        <v>0</v>
      </c>
      <c r="BM685" s="55">
        <v>0</v>
      </c>
      <c r="BN685" s="55">
        <v>0</v>
      </c>
      <c r="BO685" s="55">
        <v>0</v>
      </c>
      <c r="BP685" s="135">
        <v>0</v>
      </c>
      <c r="BR685" s="147">
        <v>0</v>
      </c>
      <c r="BS685" s="147">
        <v>0</v>
      </c>
      <c r="BT685" s="147">
        <v>0</v>
      </c>
      <c r="BU685" s="147">
        <v>0</v>
      </c>
      <c r="BV685" s="147">
        <v>0</v>
      </c>
      <c r="BX685" s="55">
        <v>0</v>
      </c>
      <c r="BY685" s="55">
        <v>0</v>
      </c>
      <c r="BZ685" s="55">
        <v>0</v>
      </c>
      <c r="CA685" s="55">
        <v>0</v>
      </c>
      <c r="CB685" s="55">
        <v>0</v>
      </c>
      <c r="CC685" s="135">
        <v>0</v>
      </c>
      <c r="CE685" s="55">
        <v>0</v>
      </c>
      <c r="CF685" s="55">
        <v>0</v>
      </c>
      <c r="CG685" s="55">
        <v>0</v>
      </c>
      <c r="CH685" s="55">
        <v>0</v>
      </c>
      <c r="CI685" s="55">
        <v>0</v>
      </c>
      <c r="CJ685" s="135">
        <v>0</v>
      </c>
      <c r="CL685" s="55">
        <v>0</v>
      </c>
      <c r="CM685" s="55">
        <v>0</v>
      </c>
      <c r="CN685" s="55">
        <v>0</v>
      </c>
      <c r="CO685" s="55">
        <v>0</v>
      </c>
      <c r="CP685" s="55">
        <v>0</v>
      </c>
      <c r="CQ685" s="135">
        <v>0</v>
      </c>
      <c r="CS685" s="67">
        <v>0</v>
      </c>
      <c r="CT685" s="67">
        <v>0</v>
      </c>
      <c r="CU685" s="67">
        <v>0</v>
      </c>
      <c r="CV685" s="67">
        <v>0</v>
      </c>
      <c r="CW685" s="67">
        <v>0</v>
      </c>
      <c r="CX685" s="135">
        <v>0</v>
      </c>
      <c r="CZ685" s="55">
        <v>0</v>
      </c>
      <c r="DA685" s="55">
        <v>0</v>
      </c>
      <c r="DB685" s="55">
        <v>0</v>
      </c>
      <c r="DC685" s="55">
        <v>0</v>
      </c>
      <c r="DD685" s="55">
        <v>0</v>
      </c>
      <c r="DE685" s="135">
        <v>0</v>
      </c>
      <c r="DG685" s="43" t="b" cm="1">
        <f t="array" aca="1" ref="DG685" ca="1">OR($G685=Forecast_Capex_Input!$BF$8:$BF$10)</f>
        <v>0</v>
      </c>
      <c r="DH685" s="43" cm="1">
        <f t="array" aca="1" ref="DH685" ca="1">IFERROR(INDEX(Forecast_Capex_Input!BG$12:BG$286,$Z685)
*(INDEX(Forecast_Capex_Input!$H$12:$H$286,$Z685)=Repex),0)
*$DG685</f>
        <v>0</v>
      </c>
      <c r="DI685" s="43" cm="1">
        <f t="array" aca="1" ref="DI685" ca="1">IFERROR(INDEX(Forecast_Capex_Input!BH$12:BH$286,$Z685)
*(INDEX(Forecast_Capex_Input!$H$12:$H$286,$Z685)=Repex),0)
*$DG685</f>
        <v>0</v>
      </c>
      <c r="DJ685" s="43" cm="1">
        <f t="array" aca="1" ref="DJ685" ca="1">IFERROR(INDEX(Forecast_Capex_Input!BI$12:BI$286,$Z685)
*(INDEX(Forecast_Capex_Input!$H$12:$H$286,$Z685)=Repex),0)
*$DG685</f>
        <v>0</v>
      </c>
      <c r="DK685" s="43" cm="1">
        <f t="array" aca="1" ref="DK685" ca="1">IFERROR(INDEX(Forecast_Capex_Input!BJ$12:BJ$286,$Z685)
*(INDEX(Forecast_Capex_Input!$H$12:$H$286,$Z685)=Repex),0)
*$DG685</f>
        <v>0</v>
      </c>
      <c r="DL685" s="43" cm="1">
        <f t="array" aca="1" ref="DL685" ca="1">IFERROR(INDEX(Forecast_Capex_Input!BK$12:BK$286,$Z685)
*(INDEX(Forecast_Capex_Input!$H$12:$H$286,$Z685)=Repex),0)
*$DG685</f>
        <v>0</v>
      </c>
      <c r="DM685" s="43" cm="1">
        <f t="array" aca="1" ref="DM685" ca="1">IFERROR(INDEX(Forecast_Capex_Input!BL$12:BL$286,$Z685)
*(INDEX(Forecast_Capex_Input!$H$12:$H$286,$Z685)=Repex),0)
*$DG685</f>
        <v>0</v>
      </c>
      <c r="DO685" s="43" t="b" cm="1">
        <f t="array" aca="1" ref="DO685" ca="1">OR($G685=Forecast_Capex_Input!$BN$8:$BN$9)</f>
        <v>0</v>
      </c>
      <c r="DP685" s="43" cm="1">
        <f t="array" aca="1" ref="DP685" ca="1">IFERROR(INDEX(Forecast_Capex_Input!BO$12:BO$286,$Z685)
*(INDEX(Forecast_Capex_Input!$H$12:$H$286,$Z685)=Repex),0)
*$DO685</f>
        <v>0</v>
      </c>
      <c r="DQ685" s="43" cm="1">
        <f t="array" aca="1" ref="DQ685" ca="1">IFERROR(INDEX(Forecast_Capex_Input!BP$12:BP$286,$Z685)
*(INDEX(Forecast_Capex_Input!$H$12:$H$286,$Z685)=Repex),0)
*$DO685</f>
        <v>0</v>
      </c>
      <c r="DR685" s="43" cm="1">
        <f t="array" aca="1" ref="DR685" ca="1">IFERROR(INDEX(Forecast_Capex_Input!BQ$12:BQ$286,$Z685)
*(INDEX(Forecast_Capex_Input!$H$12:$H$286,$Z685)=Repex),0)
*$DO685</f>
        <v>0</v>
      </c>
      <c r="DS685" s="43" cm="1">
        <f t="array" aca="1" ref="DS685" ca="1">IFERROR(INDEX(Forecast_Capex_Input!BR$12:BR$286,$Z685)
*(INDEX(Forecast_Capex_Input!$H$12:$H$286,$Z685)=Repex),0)
*$DO685</f>
        <v>0</v>
      </c>
      <c r="DT685" s="43" cm="1">
        <f t="array" aca="1" ref="DT685" ca="1">IFERROR(INDEX(Forecast_Capex_Input!BS$12:BS$286,$Z685)
*(INDEX(Forecast_Capex_Input!$H$12:$H$286,$Z685)=Repex),0)
*$DO685</f>
        <v>0</v>
      </c>
      <c r="DV685" s="43" t="b" cm="1">
        <f t="array" aca="1" ref="DV685" ca="1">OR($G685=Forecast_Capex_Input!$BU$8:$BU$10)</f>
        <v>0</v>
      </c>
      <c r="DW685" s="43" cm="1">
        <f t="array" aca="1" ref="DW685" ca="1">IFERROR(INDEX(Forecast_Capex_Input!BV$12:BV$286,$Z685)
*(INDEX(Forecast_Capex_Input!$H$12:$H$286,$Z685)=Repex),0)
*$DV685</f>
        <v>0</v>
      </c>
      <c r="DX685" s="43" cm="1">
        <f t="array" aca="1" ref="DX685" ca="1">IFERROR(INDEX(Forecast_Capex_Input!BW$12:BW$286,$Z685)
*(INDEX(Forecast_Capex_Input!$H$12:$H$286,$Z685)=Repex),0)
*$DV685</f>
        <v>0</v>
      </c>
      <c r="DY685" s="43" cm="1">
        <f t="array" aca="1" ref="DY685" ca="1">IFERROR(INDEX(Forecast_Capex_Input!BX$12:BX$286,$Z685)
*(INDEX(Forecast_Capex_Input!$H$12:$H$286,$Z685)=Repex),0)
*$DV685</f>
        <v>0</v>
      </c>
      <c r="DZ685" s="43" cm="1">
        <f t="array" aca="1" ref="DZ685" ca="1">IFERROR(INDEX(Forecast_Capex_Input!BY$12:BY$286,$Z685)
*(INDEX(Forecast_Capex_Input!$H$12:$H$286,$Z685)=Repex),0)
*$DV685</f>
        <v>0</v>
      </c>
      <c r="EA685" s="43" cm="1">
        <f t="array" aca="1" ref="EA685" ca="1">IFERROR(INDEX(Forecast_Capex_Input!BZ$12:BZ$286,$Z685)
*(INDEX(Forecast_Capex_Input!$H$12:$H$286,$Z685)=Repex),0)
*$DV685</f>
        <v>0</v>
      </c>
      <c r="EB685" s="43" cm="1">
        <f t="array" aca="1" ref="EB685" ca="1">IFERROR(INDEX(Forecast_Capex_Input!CA$12:CA$286,$Z685)
*(INDEX(Forecast_Capex_Input!$H$12:$H$286,$Z685)=Repex),0)
*$DV685</f>
        <v>0</v>
      </c>
      <c r="EC685" s="43" cm="1">
        <f t="array" aca="1" ref="EC685" ca="1">IFERROR(INDEX(Forecast_Capex_Input!CB$12:CB$286,$Z685)
*(INDEX(Forecast_Capex_Input!$H$12:$H$286,$Z685)=Repex),0)
*$DV685</f>
        <v>0</v>
      </c>
      <c r="ED685" s="43" cm="1">
        <f t="array" aca="1" ref="ED685" ca="1">IFERROR(INDEX(Forecast_Capex_Input!CC$12:CC$286,$Z685)
*(INDEX(Forecast_Capex_Input!$H$12:$H$286,$Z685)=Repex),0)
*$DV685</f>
        <v>0</v>
      </c>
      <c r="EF685" s="86" t="str">
        <f t="shared" si="64"/>
        <v>N/A</v>
      </c>
      <c r="EG685" s="28" t="str">
        <f>IFERROR(RANK(EF685,EF$11:EF$1010,0)+COUNTIF(EF$11:EF685,EF685)-1,NA)</f>
        <v>N/A</v>
      </c>
    </row>
    <row r="686" spans="3:137" x14ac:dyDescent="0.2">
      <c r="C686" s="28">
        <f t="shared" si="65"/>
        <v>676</v>
      </c>
      <c r="D686" s="9" t="str" cm="1">
        <f t="array" ref="D686">IFERROR(INDEX(Forecast_Capex_Input!$D$12:$D$286,$Z686),NA)</f>
        <v>N/A</v>
      </c>
      <c r="E686" s="24" t="str" cm="1">
        <f t="array" ref="E686">IF($Z686=NA,NA,INDEX(Forecast_Capex_Input!$E$12:$E$286,$Z686))</f>
        <v>N/A</v>
      </c>
      <c r="F686" s="9" t="str" cm="1">
        <f t="array" aca="1" ref="F686" ca="1">IFERROR(INDEX(General!$E$25:$E$26,$AA686),NA)</f>
        <v>N/A</v>
      </c>
      <c r="G686" s="9" t="str" cm="1">
        <f t="array" aca="1" ref="G686" ca="1">IFERROR(INDEX(Forecast_Capex_Input!$AI$11:$BB$11,$AC686),NA)</f>
        <v>N/A</v>
      </c>
      <c r="H686" s="50" t="str" cm="1">
        <f t="array" aca="1" ref="H686" ca="1">IFERROR(INDEX(Forecast_Capex_Input!$AI$12:$BB$286,$Z686,$AC686),NA)</f>
        <v>N/A</v>
      </c>
      <c r="I686" s="150" t="str" cm="1">
        <f t="array" ref="I686">IFERROR(INDEX(Forecast_Capex_Input!$F$12:$F$286,$Z686),NA)</f>
        <v>N/A</v>
      </c>
      <c r="J686" s="150" t="str" cm="1">
        <f t="array" ref="J686">IFERROR(INDEX(Forecast_Capex_Input!G$12:G$286,$Z686),NA)</f>
        <v>N/A</v>
      </c>
      <c r="K686" s="150" t="str" cm="1">
        <f t="array" ref="K686">IFERROR(INDEX(Forecast_Capex_Input!H$12:H$286,$Z686),NA)</f>
        <v>N/A</v>
      </c>
      <c r="L686" s="150" t="str" cm="1">
        <f t="array" ref="L686">IFERROR(INDEX(Forecast_Capex_Input!I$12:I$286,$Z686),NA)</f>
        <v>N/A</v>
      </c>
      <c r="M686" s="150" t="str" cm="1">
        <f t="array" ref="M686">IFERROR(INDEX(Forecast_Capex_Input!J$12:J$286,$Z686),NA)</f>
        <v>N/A</v>
      </c>
      <c r="N686" s="150" t="str" cm="1">
        <f t="array" ref="N686">IFERROR(INDEX(Forecast_Capex_Input!K$12:K$286,$Z686),NA)</f>
        <v>N/A</v>
      </c>
      <c r="O686" s="150" t="str" cm="1">
        <f t="array" ref="O686">IFERROR(INDEX(Forecast_Capex_Input!L$12:L$286,$Z686),NA)</f>
        <v>N/A</v>
      </c>
      <c r="P686" s="150" t="str" cm="1">
        <f t="array" ref="P686">IFERROR(INDEX(Forecast_Capex_Input!M$12:M$286,$Z686),NA)</f>
        <v>N/A</v>
      </c>
      <c r="Q686" s="24" t="str" cm="1">
        <f t="array" ref="Q686">IFERROR(INDEX(Forecast_Capex_Input!N$12:N$286,$Z686),NA)</f>
        <v>N/A</v>
      </c>
      <c r="R686" s="190" cm="1">
        <f t="array" ref="R686">IFERROR(INDEX(Forecast_Capex_Input!O$12:O$286,$Z686),0)</f>
        <v>0</v>
      </c>
      <c r="S686" s="24" cm="1">
        <f t="array" ref="S686">IFERROR(INDEX(Forecast_Capex_Input!P$12:P$286,$Z686),0)</f>
        <v>0</v>
      </c>
      <c r="T686" s="150" t="str" cm="1">
        <f t="array" aca="1" ref="T686" ca="1">IFERROR(INDEX(General!$K$91:$K$110,$AC686),NA)</f>
        <v>N/A</v>
      </c>
      <c r="U686" s="43" cm="1">
        <f t="array" aca="1" ref="U686" ca="1">IFERROR(
IF($F686=General!$E$25,INDEX(Forecast_Capex_Input!S$12:S$286,$Z686),
INDEX(Forecast_Capex_Input!T$12:T$286,$Z686)),0)</f>
        <v>0</v>
      </c>
      <c r="V686" s="82" t="b">
        <f>IFERROR(INDEX(Overheads!$T$19:$T$26,MATCH($I686,Overheads!$E$19:$E$26,0)),FALSE)</f>
        <v>0</v>
      </c>
      <c r="W686" s="209" cm="1">
        <f t="array" ref="W686">IFERROR(
INDEX(Forecast_Capex_Input!CN$12:CN$286,$Z686),0)</f>
        <v>0</v>
      </c>
      <c r="X686" s="209">
        <f>IFERROR(
MATCH($W686,General!$L$39:$S$39,0),1)</f>
        <v>1</v>
      </c>
      <c r="Z686" s="28" t="str">
        <f>IFERROR(
IF(MATCH($C686,Forecast_Capex_Input!$CI$12:$CI$286,1)+1&gt;MAX(Forecast_Capex_Input!$C$12:$C$286),NA,
MATCH($C686,Forecast_Capex_Input!$CI$12:$CI$286,1)+1),1)</f>
        <v>N/A</v>
      </c>
      <c r="AA686" s="28" t="str" cm="1">
        <f t="array" aca="1" ref="AA686" ca="1">IFERROR(
IF(Z685&lt;&gt;Z686,1,
IF(COUNTIF(OFFSET(AA685,0,0,-INDEX(Forecast_Capex_Input!$CG$12:$CG$286,$Z686)),AA685)=INDEX(Forecast_Capex_Input!$CG$12:$CG$286,$Z686),AA685+1,AA685)),NA)</f>
        <v>N/A</v>
      </c>
      <c r="AB686" s="28" t="str" cm="1">
        <f t="array" ref="AB686">IFERROR($C686-IF($Z686=1,1,INDEX(Forecast_Capex_Input!$CI$12:$CI$286,$Z686-1))+1,NA)</f>
        <v>N/A</v>
      </c>
      <c r="AC686" s="28" t="str" cm="1">
        <f t="array" aca="1" ref="AC686" ca="1">IFERROR(IF(AA686=1,
INDEX(Forecast_Capex_Input!$AI$10:$BB$10,SMALL(IF(INDEX(Forecast_Capex_Input!$AI$12:$BB$286,$Z686,0)&gt;0,COLUMN(Forecast_Capex_Input!$AI$10:$BB$10)-COLUMN(Forecast_Capex_Input!$AI$12)+1),ROWS(OFFSET(AC685,0,0,-$AB686)))),
OFFSET(AC685,-INDEX(Forecast_Capex_Input!$CG$12:$CG$286,$Z686)+1,0)),NA)</f>
        <v>N/A</v>
      </c>
      <c r="AD686" s="28" t="str">
        <f t="shared" ca="1" si="62"/>
        <v>N/A</v>
      </c>
      <c r="AE686" s="82" t="b">
        <f t="shared" si="66"/>
        <v>0</v>
      </c>
      <c r="AF686" s="78" t="b">
        <v>0</v>
      </c>
      <c r="AG686" s="82" t="b">
        <f t="shared" si="63"/>
        <v>1</v>
      </c>
      <c r="AI686" s="55">
        <v>0</v>
      </c>
      <c r="AJ686" s="55">
        <v>0</v>
      </c>
      <c r="AK686" s="55">
        <v>0</v>
      </c>
      <c r="AL686" s="55">
        <v>0</v>
      </c>
      <c r="AM686" s="55">
        <v>0</v>
      </c>
      <c r="AN686" s="135">
        <v>0</v>
      </c>
      <c r="AP686" s="55">
        <v>0</v>
      </c>
      <c r="AQ686" s="55">
        <v>0</v>
      </c>
      <c r="AR686" s="55">
        <v>0</v>
      </c>
      <c r="AS686" s="55">
        <v>0</v>
      </c>
      <c r="AT686" s="55">
        <v>0</v>
      </c>
      <c r="AU686" s="135">
        <v>0</v>
      </c>
      <c r="AW686" s="55">
        <v>0</v>
      </c>
      <c r="AX686" s="55">
        <v>0</v>
      </c>
      <c r="AY686" s="55">
        <v>0</v>
      </c>
      <c r="AZ686" s="55">
        <v>0</v>
      </c>
      <c r="BA686" s="55">
        <v>0</v>
      </c>
      <c r="BB686" s="135">
        <v>0</v>
      </c>
      <c r="BD686" s="55">
        <v>0</v>
      </c>
      <c r="BE686" s="55">
        <v>0</v>
      </c>
      <c r="BF686" s="55">
        <v>0</v>
      </c>
      <c r="BG686" s="55">
        <v>0</v>
      </c>
      <c r="BH686" s="55">
        <v>0</v>
      </c>
      <c r="BI686" s="135">
        <v>0</v>
      </c>
      <c r="BK686" s="55">
        <v>0</v>
      </c>
      <c r="BL686" s="55">
        <v>0</v>
      </c>
      <c r="BM686" s="55">
        <v>0</v>
      </c>
      <c r="BN686" s="55">
        <v>0</v>
      </c>
      <c r="BO686" s="55">
        <v>0</v>
      </c>
      <c r="BP686" s="135">
        <v>0</v>
      </c>
      <c r="BR686" s="147">
        <v>0</v>
      </c>
      <c r="BS686" s="147">
        <v>0</v>
      </c>
      <c r="BT686" s="147">
        <v>0</v>
      </c>
      <c r="BU686" s="147">
        <v>0</v>
      </c>
      <c r="BV686" s="147">
        <v>0</v>
      </c>
      <c r="BX686" s="55">
        <v>0</v>
      </c>
      <c r="BY686" s="55">
        <v>0</v>
      </c>
      <c r="BZ686" s="55">
        <v>0</v>
      </c>
      <c r="CA686" s="55">
        <v>0</v>
      </c>
      <c r="CB686" s="55">
        <v>0</v>
      </c>
      <c r="CC686" s="135">
        <v>0</v>
      </c>
      <c r="CE686" s="55">
        <v>0</v>
      </c>
      <c r="CF686" s="55">
        <v>0</v>
      </c>
      <c r="CG686" s="55">
        <v>0</v>
      </c>
      <c r="CH686" s="55">
        <v>0</v>
      </c>
      <c r="CI686" s="55">
        <v>0</v>
      </c>
      <c r="CJ686" s="135">
        <v>0</v>
      </c>
      <c r="CL686" s="55">
        <v>0</v>
      </c>
      <c r="CM686" s="55">
        <v>0</v>
      </c>
      <c r="CN686" s="55">
        <v>0</v>
      </c>
      <c r="CO686" s="55">
        <v>0</v>
      </c>
      <c r="CP686" s="55">
        <v>0</v>
      </c>
      <c r="CQ686" s="135">
        <v>0</v>
      </c>
      <c r="CS686" s="67">
        <v>0</v>
      </c>
      <c r="CT686" s="67">
        <v>0</v>
      </c>
      <c r="CU686" s="67">
        <v>0</v>
      </c>
      <c r="CV686" s="67">
        <v>0</v>
      </c>
      <c r="CW686" s="67">
        <v>0</v>
      </c>
      <c r="CX686" s="135">
        <v>0</v>
      </c>
      <c r="CZ686" s="55">
        <v>0</v>
      </c>
      <c r="DA686" s="55">
        <v>0</v>
      </c>
      <c r="DB686" s="55">
        <v>0</v>
      </c>
      <c r="DC686" s="55">
        <v>0</v>
      </c>
      <c r="DD686" s="55">
        <v>0</v>
      </c>
      <c r="DE686" s="135">
        <v>0</v>
      </c>
      <c r="DG686" s="43" t="b" cm="1">
        <f t="array" aca="1" ref="DG686" ca="1">OR($G686=Forecast_Capex_Input!$BF$8:$BF$10)</f>
        <v>0</v>
      </c>
      <c r="DH686" s="43" cm="1">
        <f t="array" aca="1" ref="DH686" ca="1">IFERROR(INDEX(Forecast_Capex_Input!BG$12:BG$286,$Z686)
*(INDEX(Forecast_Capex_Input!$H$12:$H$286,$Z686)=Repex),0)
*$DG686</f>
        <v>0</v>
      </c>
      <c r="DI686" s="43" cm="1">
        <f t="array" aca="1" ref="DI686" ca="1">IFERROR(INDEX(Forecast_Capex_Input!BH$12:BH$286,$Z686)
*(INDEX(Forecast_Capex_Input!$H$12:$H$286,$Z686)=Repex),0)
*$DG686</f>
        <v>0</v>
      </c>
      <c r="DJ686" s="43" cm="1">
        <f t="array" aca="1" ref="DJ686" ca="1">IFERROR(INDEX(Forecast_Capex_Input!BI$12:BI$286,$Z686)
*(INDEX(Forecast_Capex_Input!$H$12:$H$286,$Z686)=Repex),0)
*$DG686</f>
        <v>0</v>
      </c>
      <c r="DK686" s="43" cm="1">
        <f t="array" aca="1" ref="DK686" ca="1">IFERROR(INDEX(Forecast_Capex_Input!BJ$12:BJ$286,$Z686)
*(INDEX(Forecast_Capex_Input!$H$12:$H$286,$Z686)=Repex),0)
*$DG686</f>
        <v>0</v>
      </c>
      <c r="DL686" s="43" cm="1">
        <f t="array" aca="1" ref="DL686" ca="1">IFERROR(INDEX(Forecast_Capex_Input!BK$12:BK$286,$Z686)
*(INDEX(Forecast_Capex_Input!$H$12:$H$286,$Z686)=Repex),0)
*$DG686</f>
        <v>0</v>
      </c>
      <c r="DM686" s="43" cm="1">
        <f t="array" aca="1" ref="DM686" ca="1">IFERROR(INDEX(Forecast_Capex_Input!BL$12:BL$286,$Z686)
*(INDEX(Forecast_Capex_Input!$H$12:$H$286,$Z686)=Repex),0)
*$DG686</f>
        <v>0</v>
      </c>
      <c r="DO686" s="43" t="b" cm="1">
        <f t="array" aca="1" ref="DO686" ca="1">OR($G686=Forecast_Capex_Input!$BN$8:$BN$9)</f>
        <v>0</v>
      </c>
      <c r="DP686" s="43" cm="1">
        <f t="array" aca="1" ref="DP686" ca="1">IFERROR(INDEX(Forecast_Capex_Input!BO$12:BO$286,$Z686)
*(INDEX(Forecast_Capex_Input!$H$12:$H$286,$Z686)=Repex),0)
*$DO686</f>
        <v>0</v>
      </c>
      <c r="DQ686" s="43" cm="1">
        <f t="array" aca="1" ref="DQ686" ca="1">IFERROR(INDEX(Forecast_Capex_Input!BP$12:BP$286,$Z686)
*(INDEX(Forecast_Capex_Input!$H$12:$H$286,$Z686)=Repex),0)
*$DO686</f>
        <v>0</v>
      </c>
      <c r="DR686" s="43" cm="1">
        <f t="array" aca="1" ref="DR686" ca="1">IFERROR(INDEX(Forecast_Capex_Input!BQ$12:BQ$286,$Z686)
*(INDEX(Forecast_Capex_Input!$H$12:$H$286,$Z686)=Repex),0)
*$DO686</f>
        <v>0</v>
      </c>
      <c r="DS686" s="43" cm="1">
        <f t="array" aca="1" ref="DS686" ca="1">IFERROR(INDEX(Forecast_Capex_Input!BR$12:BR$286,$Z686)
*(INDEX(Forecast_Capex_Input!$H$12:$H$286,$Z686)=Repex),0)
*$DO686</f>
        <v>0</v>
      </c>
      <c r="DT686" s="43" cm="1">
        <f t="array" aca="1" ref="DT686" ca="1">IFERROR(INDEX(Forecast_Capex_Input!BS$12:BS$286,$Z686)
*(INDEX(Forecast_Capex_Input!$H$12:$H$286,$Z686)=Repex),0)
*$DO686</f>
        <v>0</v>
      </c>
      <c r="DV686" s="43" t="b" cm="1">
        <f t="array" aca="1" ref="DV686" ca="1">OR($G686=Forecast_Capex_Input!$BU$8:$BU$10)</f>
        <v>0</v>
      </c>
      <c r="DW686" s="43" cm="1">
        <f t="array" aca="1" ref="DW686" ca="1">IFERROR(INDEX(Forecast_Capex_Input!BV$12:BV$286,$Z686)
*(INDEX(Forecast_Capex_Input!$H$12:$H$286,$Z686)=Repex),0)
*$DV686</f>
        <v>0</v>
      </c>
      <c r="DX686" s="43" cm="1">
        <f t="array" aca="1" ref="DX686" ca="1">IFERROR(INDEX(Forecast_Capex_Input!BW$12:BW$286,$Z686)
*(INDEX(Forecast_Capex_Input!$H$12:$H$286,$Z686)=Repex),0)
*$DV686</f>
        <v>0</v>
      </c>
      <c r="DY686" s="43" cm="1">
        <f t="array" aca="1" ref="DY686" ca="1">IFERROR(INDEX(Forecast_Capex_Input!BX$12:BX$286,$Z686)
*(INDEX(Forecast_Capex_Input!$H$12:$H$286,$Z686)=Repex),0)
*$DV686</f>
        <v>0</v>
      </c>
      <c r="DZ686" s="43" cm="1">
        <f t="array" aca="1" ref="DZ686" ca="1">IFERROR(INDEX(Forecast_Capex_Input!BY$12:BY$286,$Z686)
*(INDEX(Forecast_Capex_Input!$H$12:$H$286,$Z686)=Repex),0)
*$DV686</f>
        <v>0</v>
      </c>
      <c r="EA686" s="43" cm="1">
        <f t="array" aca="1" ref="EA686" ca="1">IFERROR(INDEX(Forecast_Capex_Input!BZ$12:BZ$286,$Z686)
*(INDEX(Forecast_Capex_Input!$H$12:$H$286,$Z686)=Repex),0)
*$DV686</f>
        <v>0</v>
      </c>
      <c r="EB686" s="43" cm="1">
        <f t="array" aca="1" ref="EB686" ca="1">IFERROR(INDEX(Forecast_Capex_Input!CA$12:CA$286,$Z686)
*(INDEX(Forecast_Capex_Input!$H$12:$H$286,$Z686)=Repex),0)
*$DV686</f>
        <v>0</v>
      </c>
      <c r="EC686" s="43" cm="1">
        <f t="array" aca="1" ref="EC686" ca="1">IFERROR(INDEX(Forecast_Capex_Input!CB$12:CB$286,$Z686)
*(INDEX(Forecast_Capex_Input!$H$12:$H$286,$Z686)=Repex),0)
*$DV686</f>
        <v>0</v>
      </c>
      <c r="ED686" s="43" cm="1">
        <f t="array" aca="1" ref="ED686" ca="1">IFERROR(INDEX(Forecast_Capex_Input!CC$12:CC$286,$Z686)
*(INDEX(Forecast_Capex_Input!$H$12:$H$286,$Z686)=Repex),0)
*$DV686</f>
        <v>0</v>
      </c>
      <c r="EF686" s="86" t="str">
        <f t="shared" si="64"/>
        <v>N/A</v>
      </c>
      <c r="EG686" s="28" t="str">
        <f>IFERROR(RANK(EF686,EF$11:EF$1010,0)+COUNTIF(EF$11:EF686,EF686)-1,NA)</f>
        <v>N/A</v>
      </c>
    </row>
    <row r="687" spans="3:137" x14ac:dyDescent="0.2">
      <c r="C687" s="28">
        <f t="shared" si="65"/>
        <v>677</v>
      </c>
      <c r="D687" s="9" t="str" cm="1">
        <f t="array" ref="D687">IFERROR(INDEX(Forecast_Capex_Input!$D$12:$D$286,$Z687),NA)</f>
        <v>N/A</v>
      </c>
      <c r="E687" s="24" t="str" cm="1">
        <f t="array" ref="E687">IF($Z687=NA,NA,INDEX(Forecast_Capex_Input!$E$12:$E$286,$Z687))</f>
        <v>N/A</v>
      </c>
      <c r="F687" s="9" t="str" cm="1">
        <f t="array" aca="1" ref="F687" ca="1">IFERROR(INDEX(General!$E$25:$E$26,$AA687),NA)</f>
        <v>N/A</v>
      </c>
      <c r="G687" s="9" t="str" cm="1">
        <f t="array" aca="1" ref="G687" ca="1">IFERROR(INDEX(Forecast_Capex_Input!$AI$11:$BB$11,$AC687),NA)</f>
        <v>N/A</v>
      </c>
      <c r="H687" s="50" t="str" cm="1">
        <f t="array" aca="1" ref="H687" ca="1">IFERROR(INDEX(Forecast_Capex_Input!$AI$12:$BB$286,$Z687,$AC687),NA)</f>
        <v>N/A</v>
      </c>
      <c r="I687" s="150" t="str" cm="1">
        <f t="array" ref="I687">IFERROR(INDEX(Forecast_Capex_Input!$F$12:$F$286,$Z687),NA)</f>
        <v>N/A</v>
      </c>
      <c r="J687" s="150" t="str" cm="1">
        <f t="array" ref="J687">IFERROR(INDEX(Forecast_Capex_Input!G$12:G$286,$Z687),NA)</f>
        <v>N/A</v>
      </c>
      <c r="K687" s="150" t="str" cm="1">
        <f t="array" ref="K687">IFERROR(INDEX(Forecast_Capex_Input!H$12:H$286,$Z687),NA)</f>
        <v>N/A</v>
      </c>
      <c r="L687" s="150" t="str" cm="1">
        <f t="array" ref="L687">IFERROR(INDEX(Forecast_Capex_Input!I$12:I$286,$Z687),NA)</f>
        <v>N/A</v>
      </c>
      <c r="M687" s="150" t="str" cm="1">
        <f t="array" ref="M687">IFERROR(INDEX(Forecast_Capex_Input!J$12:J$286,$Z687),NA)</f>
        <v>N/A</v>
      </c>
      <c r="N687" s="150" t="str" cm="1">
        <f t="array" ref="N687">IFERROR(INDEX(Forecast_Capex_Input!K$12:K$286,$Z687),NA)</f>
        <v>N/A</v>
      </c>
      <c r="O687" s="150" t="str" cm="1">
        <f t="array" ref="O687">IFERROR(INDEX(Forecast_Capex_Input!L$12:L$286,$Z687),NA)</f>
        <v>N/A</v>
      </c>
      <c r="P687" s="150" t="str" cm="1">
        <f t="array" ref="P687">IFERROR(INDEX(Forecast_Capex_Input!M$12:M$286,$Z687),NA)</f>
        <v>N/A</v>
      </c>
      <c r="Q687" s="24" t="str" cm="1">
        <f t="array" ref="Q687">IFERROR(INDEX(Forecast_Capex_Input!N$12:N$286,$Z687),NA)</f>
        <v>N/A</v>
      </c>
      <c r="R687" s="190" cm="1">
        <f t="array" ref="R687">IFERROR(INDEX(Forecast_Capex_Input!O$12:O$286,$Z687),0)</f>
        <v>0</v>
      </c>
      <c r="S687" s="24" cm="1">
        <f t="array" ref="S687">IFERROR(INDEX(Forecast_Capex_Input!P$12:P$286,$Z687),0)</f>
        <v>0</v>
      </c>
      <c r="T687" s="150" t="str" cm="1">
        <f t="array" aca="1" ref="T687" ca="1">IFERROR(INDEX(General!$K$91:$K$110,$AC687),NA)</f>
        <v>N/A</v>
      </c>
      <c r="U687" s="43" cm="1">
        <f t="array" aca="1" ref="U687" ca="1">IFERROR(
IF($F687=General!$E$25,INDEX(Forecast_Capex_Input!S$12:S$286,$Z687),
INDEX(Forecast_Capex_Input!T$12:T$286,$Z687)),0)</f>
        <v>0</v>
      </c>
      <c r="V687" s="82" t="b">
        <f>IFERROR(INDEX(Overheads!$T$19:$T$26,MATCH($I687,Overheads!$E$19:$E$26,0)),FALSE)</f>
        <v>0</v>
      </c>
      <c r="W687" s="209" cm="1">
        <f t="array" ref="W687">IFERROR(
INDEX(Forecast_Capex_Input!CN$12:CN$286,$Z687),0)</f>
        <v>0</v>
      </c>
      <c r="X687" s="209">
        <f>IFERROR(
MATCH($W687,General!$L$39:$S$39,0),1)</f>
        <v>1</v>
      </c>
      <c r="Z687" s="28" t="str">
        <f>IFERROR(
IF(MATCH($C687,Forecast_Capex_Input!$CI$12:$CI$286,1)+1&gt;MAX(Forecast_Capex_Input!$C$12:$C$286),NA,
MATCH($C687,Forecast_Capex_Input!$CI$12:$CI$286,1)+1),1)</f>
        <v>N/A</v>
      </c>
      <c r="AA687" s="28" t="str" cm="1">
        <f t="array" aca="1" ref="AA687" ca="1">IFERROR(
IF(Z686&lt;&gt;Z687,1,
IF(COUNTIF(OFFSET(AA686,0,0,-INDEX(Forecast_Capex_Input!$CG$12:$CG$286,$Z687)),AA686)=INDEX(Forecast_Capex_Input!$CG$12:$CG$286,$Z687),AA686+1,AA686)),NA)</f>
        <v>N/A</v>
      </c>
      <c r="AB687" s="28" t="str" cm="1">
        <f t="array" ref="AB687">IFERROR($C687-IF($Z687=1,1,INDEX(Forecast_Capex_Input!$CI$12:$CI$286,$Z687-1))+1,NA)</f>
        <v>N/A</v>
      </c>
      <c r="AC687" s="28" t="str" cm="1">
        <f t="array" aca="1" ref="AC687" ca="1">IFERROR(IF(AA687=1,
INDEX(Forecast_Capex_Input!$AI$10:$BB$10,SMALL(IF(INDEX(Forecast_Capex_Input!$AI$12:$BB$286,$Z687,0)&gt;0,COLUMN(Forecast_Capex_Input!$AI$10:$BB$10)-COLUMN(Forecast_Capex_Input!$AI$12)+1),ROWS(OFFSET(AC686,0,0,-$AB687)))),
OFFSET(AC686,-INDEX(Forecast_Capex_Input!$CG$12:$CG$286,$Z687)+1,0)),NA)</f>
        <v>N/A</v>
      </c>
      <c r="AD687" s="28" t="str">
        <f t="shared" ca="1" si="62"/>
        <v>N/A</v>
      </c>
      <c r="AE687" s="82" t="b">
        <f t="shared" si="66"/>
        <v>0</v>
      </c>
      <c r="AF687" s="78" t="b">
        <v>0</v>
      </c>
      <c r="AG687" s="82" t="b">
        <f t="shared" si="63"/>
        <v>1</v>
      </c>
      <c r="AI687" s="55">
        <v>0</v>
      </c>
      <c r="AJ687" s="55">
        <v>0</v>
      </c>
      <c r="AK687" s="55">
        <v>0</v>
      </c>
      <c r="AL687" s="55">
        <v>0</v>
      </c>
      <c r="AM687" s="55">
        <v>0</v>
      </c>
      <c r="AN687" s="135">
        <v>0</v>
      </c>
      <c r="AP687" s="55">
        <v>0</v>
      </c>
      <c r="AQ687" s="55">
        <v>0</v>
      </c>
      <c r="AR687" s="55">
        <v>0</v>
      </c>
      <c r="AS687" s="55">
        <v>0</v>
      </c>
      <c r="AT687" s="55">
        <v>0</v>
      </c>
      <c r="AU687" s="135">
        <v>0</v>
      </c>
      <c r="AW687" s="55">
        <v>0</v>
      </c>
      <c r="AX687" s="55">
        <v>0</v>
      </c>
      <c r="AY687" s="55">
        <v>0</v>
      </c>
      <c r="AZ687" s="55">
        <v>0</v>
      </c>
      <c r="BA687" s="55">
        <v>0</v>
      </c>
      <c r="BB687" s="135">
        <v>0</v>
      </c>
      <c r="BD687" s="55">
        <v>0</v>
      </c>
      <c r="BE687" s="55">
        <v>0</v>
      </c>
      <c r="BF687" s="55">
        <v>0</v>
      </c>
      <c r="BG687" s="55">
        <v>0</v>
      </c>
      <c r="BH687" s="55">
        <v>0</v>
      </c>
      <c r="BI687" s="135">
        <v>0</v>
      </c>
      <c r="BK687" s="55">
        <v>0</v>
      </c>
      <c r="BL687" s="55">
        <v>0</v>
      </c>
      <c r="BM687" s="55">
        <v>0</v>
      </c>
      <c r="BN687" s="55">
        <v>0</v>
      </c>
      <c r="BO687" s="55">
        <v>0</v>
      </c>
      <c r="BP687" s="135">
        <v>0</v>
      </c>
      <c r="BR687" s="147">
        <v>0</v>
      </c>
      <c r="BS687" s="147">
        <v>0</v>
      </c>
      <c r="BT687" s="147">
        <v>0</v>
      </c>
      <c r="BU687" s="147">
        <v>0</v>
      </c>
      <c r="BV687" s="147">
        <v>0</v>
      </c>
      <c r="BX687" s="55">
        <v>0</v>
      </c>
      <c r="BY687" s="55">
        <v>0</v>
      </c>
      <c r="BZ687" s="55">
        <v>0</v>
      </c>
      <c r="CA687" s="55">
        <v>0</v>
      </c>
      <c r="CB687" s="55">
        <v>0</v>
      </c>
      <c r="CC687" s="135">
        <v>0</v>
      </c>
      <c r="CE687" s="55">
        <v>0</v>
      </c>
      <c r="CF687" s="55">
        <v>0</v>
      </c>
      <c r="CG687" s="55">
        <v>0</v>
      </c>
      <c r="CH687" s="55">
        <v>0</v>
      </c>
      <c r="CI687" s="55">
        <v>0</v>
      </c>
      <c r="CJ687" s="135">
        <v>0</v>
      </c>
      <c r="CL687" s="55">
        <v>0</v>
      </c>
      <c r="CM687" s="55">
        <v>0</v>
      </c>
      <c r="CN687" s="55">
        <v>0</v>
      </c>
      <c r="CO687" s="55">
        <v>0</v>
      </c>
      <c r="CP687" s="55">
        <v>0</v>
      </c>
      <c r="CQ687" s="135">
        <v>0</v>
      </c>
      <c r="CS687" s="67">
        <v>0</v>
      </c>
      <c r="CT687" s="67">
        <v>0</v>
      </c>
      <c r="CU687" s="67">
        <v>0</v>
      </c>
      <c r="CV687" s="67">
        <v>0</v>
      </c>
      <c r="CW687" s="67">
        <v>0</v>
      </c>
      <c r="CX687" s="135">
        <v>0</v>
      </c>
      <c r="CZ687" s="55">
        <v>0</v>
      </c>
      <c r="DA687" s="55">
        <v>0</v>
      </c>
      <c r="DB687" s="55">
        <v>0</v>
      </c>
      <c r="DC687" s="55">
        <v>0</v>
      </c>
      <c r="DD687" s="55">
        <v>0</v>
      </c>
      <c r="DE687" s="135">
        <v>0</v>
      </c>
      <c r="DG687" s="43" t="b" cm="1">
        <f t="array" aca="1" ref="DG687" ca="1">OR($G687=Forecast_Capex_Input!$BF$8:$BF$10)</f>
        <v>0</v>
      </c>
      <c r="DH687" s="43" cm="1">
        <f t="array" aca="1" ref="DH687" ca="1">IFERROR(INDEX(Forecast_Capex_Input!BG$12:BG$286,$Z687)
*(INDEX(Forecast_Capex_Input!$H$12:$H$286,$Z687)=Repex),0)
*$DG687</f>
        <v>0</v>
      </c>
      <c r="DI687" s="43" cm="1">
        <f t="array" aca="1" ref="DI687" ca="1">IFERROR(INDEX(Forecast_Capex_Input!BH$12:BH$286,$Z687)
*(INDEX(Forecast_Capex_Input!$H$12:$H$286,$Z687)=Repex),0)
*$DG687</f>
        <v>0</v>
      </c>
      <c r="DJ687" s="43" cm="1">
        <f t="array" aca="1" ref="DJ687" ca="1">IFERROR(INDEX(Forecast_Capex_Input!BI$12:BI$286,$Z687)
*(INDEX(Forecast_Capex_Input!$H$12:$H$286,$Z687)=Repex),0)
*$DG687</f>
        <v>0</v>
      </c>
      <c r="DK687" s="43" cm="1">
        <f t="array" aca="1" ref="DK687" ca="1">IFERROR(INDEX(Forecast_Capex_Input!BJ$12:BJ$286,$Z687)
*(INDEX(Forecast_Capex_Input!$H$12:$H$286,$Z687)=Repex),0)
*$DG687</f>
        <v>0</v>
      </c>
      <c r="DL687" s="43" cm="1">
        <f t="array" aca="1" ref="DL687" ca="1">IFERROR(INDEX(Forecast_Capex_Input!BK$12:BK$286,$Z687)
*(INDEX(Forecast_Capex_Input!$H$12:$H$286,$Z687)=Repex),0)
*$DG687</f>
        <v>0</v>
      </c>
      <c r="DM687" s="43" cm="1">
        <f t="array" aca="1" ref="DM687" ca="1">IFERROR(INDEX(Forecast_Capex_Input!BL$12:BL$286,$Z687)
*(INDEX(Forecast_Capex_Input!$H$12:$H$286,$Z687)=Repex),0)
*$DG687</f>
        <v>0</v>
      </c>
      <c r="DO687" s="43" t="b" cm="1">
        <f t="array" aca="1" ref="DO687" ca="1">OR($G687=Forecast_Capex_Input!$BN$8:$BN$9)</f>
        <v>0</v>
      </c>
      <c r="DP687" s="43" cm="1">
        <f t="array" aca="1" ref="DP687" ca="1">IFERROR(INDEX(Forecast_Capex_Input!BO$12:BO$286,$Z687)
*(INDEX(Forecast_Capex_Input!$H$12:$H$286,$Z687)=Repex),0)
*$DO687</f>
        <v>0</v>
      </c>
      <c r="DQ687" s="43" cm="1">
        <f t="array" aca="1" ref="DQ687" ca="1">IFERROR(INDEX(Forecast_Capex_Input!BP$12:BP$286,$Z687)
*(INDEX(Forecast_Capex_Input!$H$12:$H$286,$Z687)=Repex),0)
*$DO687</f>
        <v>0</v>
      </c>
      <c r="DR687" s="43" cm="1">
        <f t="array" aca="1" ref="DR687" ca="1">IFERROR(INDEX(Forecast_Capex_Input!BQ$12:BQ$286,$Z687)
*(INDEX(Forecast_Capex_Input!$H$12:$H$286,$Z687)=Repex),0)
*$DO687</f>
        <v>0</v>
      </c>
      <c r="DS687" s="43" cm="1">
        <f t="array" aca="1" ref="DS687" ca="1">IFERROR(INDEX(Forecast_Capex_Input!BR$12:BR$286,$Z687)
*(INDEX(Forecast_Capex_Input!$H$12:$H$286,$Z687)=Repex),0)
*$DO687</f>
        <v>0</v>
      </c>
      <c r="DT687" s="43" cm="1">
        <f t="array" aca="1" ref="DT687" ca="1">IFERROR(INDEX(Forecast_Capex_Input!BS$12:BS$286,$Z687)
*(INDEX(Forecast_Capex_Input!$H$12:$H$286,$Z687)=Repex),0)
*$DO687</f>
        <v>0</v>
      </c>
      <c r="DV687" s="43" t="b" cm="1">
        <f t="array" aca="1" ref="DV687" ca="1">OR($G687=Forecast_Capex_Input!$BU$8:$BU$10)</f>
        <v>0</v>
      </c>
      <c r="DW687" s="43" cm="1">
        <f t="array" aca="1" ref="DW687" ca="1">IFERROR(INDEX(Forecast_Capex_Input!BV$12:BV$286,$Z687)
*(INDEX(Forecast_Capex_Input!$H$12:$H$286,$Z687)=Repex),0)
*$DV687</f>
        <v>0</v>
      </c>
      <c r="DX687" s="43" cm="1">
        <f t="array" aca="1" ref="DX687" ca="1">IFERROR(INDEX(Forecast_Capex_Input!BW$12:BW$286,$Z687)
*(INDEX(Forecast_Capex_Input!$H$12:$H$286,$Z687)=Repex),0)
*$DV687</f>
        <v>0</v>
      </c>
      <c r="DY687" s="43" cm="1">
        <f t="array" aca="1" ref="DY687" ca="1">IFERROR(INDEX(Forecast_Capex_Input!BX$12:BX$286,$Z687)
*(INDEX(Forecast_Capex_Input!$H$12:$H$286,$Z687)=Repex),0)
*$DV687</f>
        <v>0</v>
      </c>
      <c r="DZ687" s="43" cm="1">
        <f t="array" aca="1" ref="DZ687" ca="1">IFERROR(INDEX(Forecast_Capex_Input!BY$12:BY$286,$Z687)
*(INDEX(Forecast_Capex_Input!$H$12:$H$286,$Z687)=Repex),0)
*$DV687</f>
        <v>0</v>
      </c>
      <c r="EA687" s="43" cm="1">
        <f t="array" aca="1" ref="EA687" ca="1">IFERROR(INDEX(Forecast_Capex_Input!BZ$12:BZ$286,$Z687)
*(INDEX(Forecast_Capex_Input!$H$12:$H$286,$Z687)=Repex),0)
*$DV687</f>
        <v>0</v>
      </c>
      <c r="EB687" s="43" cm="1">
        <f t="array" aca="1" ref="EB687" ca="1">IFERROR(INDEX(Forecast_Capex_Input!CA$12:CA$286,$Z687)
*(INDEX(Forecast_Capex_Input!$H$12:$H$286,$Z687)=Repex),0)
*$DV687</f>
        <v>0</v>
      </c>
      <c r="EC687" s="43" cm="1">
        <f t="array" aca="1" ref="EC687" ca="1">IFERROR(INDEX(Forecast_Capex_Input!CB$12:CB$286,$Z687)
*(INDEX(Forecast_Capex_Input!$H$12:$H$286,$Z687)=Repex),0)
*$DV687</f>
        <v>0</v>
      </c>
      <c r="ED687" s="43" cm="1">
        <f t="array" aca="1" ref="ED687" ca="1">IFERROR(INDEX(Forecast_Capex_Input!CC$12:CC$286,$Z687)
*(INDEX(Forecast_Capex_Input!$H$12:$H$286,$Z687)=Repex),0)
*$DV687</f>
        <v>0</v>
      </c>
      <c r="EF687" s="86" t="str">
        <f t="shared" si="64"/>
        <v>N/A</v>
      </c>
      <c r="EG687" s="28" t="str">
        <f>IFERROR(RANK(EF687,EF$11:EF$1010,0)+COUNTIF(EF$11:EF687,EF687)-1,NA)</f>
        <v>N/A</v>
      </c>
    </row>
    <row r="688" spans="3:137" x14ac:dyDescent="0.2">
      <c r="C688" s="28">
        <f t="shared" si="65"/>
        <v>678</v>
      </c>
      <c r="D688" s="9" t="str" cm="1">
        <f t="array" ref="D688">IFERROR(INDEX(Forecast_Capex_Input!$D$12:$D$286,$Z688),NA)</f>
        <v>N/A</v>
      </c>
      <c r="E688" s="24" t="str" cm="1">
        <f t="array" ref="E688">IF($Z688=NA,NA,INDEX(Forecast_Capex_Input!$E$12:$E$286,$Z688))</f>
        <v>N/A</v>
      </c>
      <c r="F688" s="9" t="str" cm="1">
        <f t="array" aca="1" ref="F688" ca="1">IFERROR(INDEX(General!$E$25:$E$26,$AA688),NA)</f>
        <v>N/A</v>
      </c>
      <c r="G688" s="9" t="str" cm="1">
        <f t="array" aca="1" ref="G688" ca="1">IFERROR(INDEX(Forecast_Capex_Input!$AI$11:$BB$11,$AC688),NA)</f>
        <v>N/A</v>
      </c>
      <c r="H688" s="50" t="str" cm="1">
        <f t="array" aca="1" ref="H688" ca="1">IFERROR(INDEX(Forecast_Capex_Input!$AI$12:$BB$286,$Z688,$AC688),NA)</f>
        <v>N/A</v>
      </c>
      <c r="I688" s="150" t="str" cm="1">
        <f t="array" ref="I688">IFERROR(INDEX(Forecast_Capex_Input!$F$12:$F$286,$Z688),NA)</f>
        <v>N/A</v>
      </c>
      <c r="J688" s="150" t="str" cm="1">
        <f t="array" ref="J688">IFERROR(INDEX(Forecast_Capex_Input!G$12:G$286,$Z688),NA)</f>
        <v>N/A</v>
      </c>
      <c r="K688" s="150" t="str" cm="1">
        <f t="array" ref="K688">IFERROR(INDEX(Forecast_Capex_Input!H$12:H$286,$Z688),NA)</f>
        <v>N/A</v>
      </c>
      <c r="L688" s="150" t="str" cm="1">
        <f t="array" ref="L688">IFERROR(INDEX(Forecast_Capex_Input!I$12:I$286,$Z688),NA)</f>
        <v>N/A</v>
      </c>
      <c r="M688" s="150" t="str" cm="1">
        <f t="array" ref="M688">IFERROR(INDEX(Forecast_Capex_Input!J$12:J$286,$Z688),NA)</f>
        <v>N/A</v>
      </c>
      <c r="N688" s="150" t="str" cm="1">
        <f t="array" ref="N688">IFERROR(INDEX(Forecast_Capex_Input!K$12:K$286,$Z688),NA)</f>
        <v>N/A</v>
      </c>
      <c r="O688" s="150" t="str" cm="1">
        <f t="array" ref="O688">IFERROR(INDEX(Forecast_Capex_Input!L$12:L$286,$Z688),NA)</f>
        <v>N/A</v>
      </c>
      <c r="P688" s="150" t="str" cm="1">
        <f t="array" ref="P688">IFERROR(INDEX(Forecast_Capex_Input!M$12:M$286,$Z688),NA)</f>
        <v>N/A</v>
      </c>
      <c r="Q688" s="24" t="str" cm="1">
        <f t="array" ref="Q688">IFERROR(INDEX(Forecast_Capex_Input!N$12:N$286,$Z688),NA)</f>
        <v>N/A</v>
      </c>
      <c r="R688" s="190" cm="1">
        <f t="array" ref="R688">IFERROR(INDEX(Forecast_Capex_Input!O$12:O$286,$Z688),0)</f>
        <v>0</v>
      </c>
      <c r="S688" s="24" cm="1">
        <f t="array" ref="S688">IFERROR(INDEX(Forecast_Capex_Input!P$12:P$286,$Z688),0)</f>
        <v>0</v>
      </c>
      <c r="T688" s="150" t="str" cm="1">
        <f t="array" aca="1" ref="T688" ca="1">IFERROR(INDEX(General!$K$91:$K$110,$AC688),NA)</f>
        <v>N/A</v>
      </c>
      <c r="U688" s="43" cm="1">
        <f t="array" aca="1" ref="U688" ca="1">IFERROR(
IF($F688=General!$E$25,INDEX(Forecast_Capex_Input!S$12:S$286,$Z688),
INDEX(Forecast_Capex_Input!T$12:T$286,$Z688)),0)</f>
        <v>0</v>
      </c>
      <c r="V688" s="82" t="b">
        <f>IFERROR(INDEX(Overheads!$T$19:$T$26,MATCH($I688,Overheads!$E$19:$E$26,0)),FALSE)</f>
        <v>0</v>
      </c>
      <c r="W688" s="209" cm="1">
        <f t="array" ref="W688">IFERROR(
INDEX(Forecast_Capex_Input!CN$12:CN$286,$Z688),0)</f>
        <v>0</v>
      </c>
      <c r="X688" s="209">
        <f>IFERROR(
MATCH($W688,General!$L$39:$S$39,0),1)</f>
        <v>1</v>
      </c>
      <c r="Z688" s="28" t="str">
        <f>IFERROR(
IF(MATCH($C688,Forecast_Capex_Input!$CI$12:$CI$286,1)+1&gt;MAX(Forecast_Capex_Input!$C$12:$C$286),NA,
MATCH($C688,Forecast_Capex_Input!$CI$12:$CI$286,1)+1),1)</f>
        <v>N/A</v>
      </c>
      <c r="AA688" s="28" t="str" cm="1">
        <f t="array" aca="1" ref="AA688" ca="1">IFERROR(
IF(Z687&lt;&gt;Z688,1,
IF(COUNTIF(OFFSET(AA687,0,0,-INDEX(Forecast_Capex_Input!$CG$12:$CG$286,$Z688)),AA687)=INDEX(Forecast_Capex_Input!$CG$12:$CG$286,$Z688),AA687+1,AA687)),NA)</f>
        <v>N/A</v>
      </c>
      <c r="AB688" s="28" t="str" cm="1">
        <f t="array" ref="AB688">IFERROR($C688-IF($Z688=1,1,INDEX(Forecast_Capex_Input!$CI$12:$CI$286,$Z688-1))+1,NA)</f>
        <v>N/A</v>
      </c>
      <c r="AC688" s="28" t="str" cm="1">
        <f t="array" aca="1" ref="AC688" ca="1">IFERROR(IF(AA688=1,
INDEX(Forecast_Capex_Input!$AI$10:$BB$10,SMALL(IF(INDEX(Forecast_Capex_Input!$AI$12:$BB$286,$Z688,0)&gt;0,COLUMN(Forecast_Capex_Input!$AI$10:$BB$10)-COLUMN(Forecast_Capex_Input!$AI$12)+1),ROWS(OFFSET(AC687,0,0,-$AB688)))),
OFFSET(AC687,-INDEX(Forecast_Capex_Input!$CG$12:$CG$286,$Z688)+1,0)),NA)</f>
        <v>N/A</v>
      </c>
      <c r="AD688" s="28" t="str">
        <f t="shared" ca="1" si="62"/>
        <v>N/A</v>
      </c>
      <c r="AE688" s="82" t="b">
        <f t="shared" si="66"/>
        <v>0</v>
      </c>
      <c r="AF688" s="78" t="b">
        <v>0</v>
      </c>
      <c r="AG688" s="82" t="b">
        <f t="shared" si="63"/>
        <v>1</v>
      </c>
      <c r="AI688" s="55">
        <v>0</v>
      </c>
      <c r="AJ688" s="55">
        <v>0</v>
      </c>
      <c r="AK688" s="55">
        <v>0</v>
      </c>
      <c r="AL688" s="55">
        <v>0</v>
      </c>
      <c r="AM688" s="55">
        <v>0</v>
      </c>
      <c r="AN688" s="135">
        <v>0</v>
      </c>
      <c r="AP688" s="55">
        <v>0</v>
      </c>
      <c r="AQ688" s="55">
        <v>0</v>
      </c>
      <c r="AR688" s="55">
        <v>0</v>
      </c>
      <c r="AS688" s="55">
        <v>0</v>
      </c>
      <c r="AT688" s="55">
        <v>0</v>
      </c>
      <c r="AU688" s="135">
        <v>0</v>
      </c>
      <c r="AW688" s="55">
        <v>0</v>
      </c>
      <c r="AX688" s="55">
        <v>0</v>
      </c>
      <c r="AY688" s="55">
        <v>0</v>
      </c>
      <c r="AZ688" s="55">
        <v>0</v>
      </c>
      <c r="BA688" s="55">
        <v>0</v>
      </c>
      <c r="BB688" s="135">
        <v>0</v>
      </c>
      <c r="BD688" s="55">
        <v>0</v>
      </c>
      <c r="BE688" s="55">
        <v>0</v>
      </c>
      <c r="BF688" s="55">
        <v>0</v>
      </c>
      <c r="BG688" s="55">
        <v>0</v>
      </c>
      <c r="BH688" s="55">
        <v>0</v>
      </c>
      <c r="BI688" s="135">
        <v>0</v>
      </c>
      <c r="BK688" s="55">
        <v>0</v>
      </c>
      <c r="BL688" s="55">
        <v>0</v>
      </c>
      <c r="BM688" s="55">
        <v>0</v>
      </c>
      <c r="BN688" s="55">
        <v>0</v>
      </c>
      <c r="BO688" s="55">
        <v>0</v>
      </c>
      <c r="BP688" s="135">
        <v>0</v>
      </c>
      <c r="BR688" s="147">
        <v>0</v>
      </c>
      <c r="BS688" s="147">
        <v>0</v>
      </c>
      <c r="BT688" s="147">
        <v>0</v>
      </c>
      <c r="BU688" s="147">
        <v>0</v>
      </c>
      <c r="BV688" s="147">
        <v>0</v>
      </c>
      <c r="BX688" s="55">
        <v>0</v>
      </c>
      <c r="BY688" s="55">
        <v>0</v>
      </c>
      <c r="BZ688" s="55">
        <v>0</v>
      </c>
      <c r="CA688" s="55">
        <v>0</v>
      </c>
      <c r="CB688" s="55">
        <v>0</v>
      </c>
      <c r="CC688" s="135">
        <v>0</v>
      </c>
      <c r="CE688" s="55">
        <v>0</v>
      </c>
      <c r="CF688" s="55">
        <v>0</v>
      </c>
      <c r="CG688" s="55">
        <v>0</v>
      </c>
      <c r="CH688" s="55">
        <v>0</v>
      </c>
      <c r="CI688" s="55">
        <v>0</v>
      </c>
      <c r="CJ688" s="135">
        <v>0</v>
      </c>
      <c r="CL688" s="55">
        <v>0</v>
      </c>
      <c r="CM688" s="55">
        <v>0</v>
      </c>
      <c r="CN688" s="55">
        <v>0</v>
      </c>
      <c r="CO688" s="55">
        <v>0</v>
      </c>
      <c r="CP688" s="55">
        <v>0</v>
      </c>
      <c r="CQ688" s="135">
        <v>0</v>
      </c>
      <c r="CS688" s="67">
        <v>0</v>
      </c>
      <c r="CT688" s="67">
        <v>0</v>
      </c>
      <c r="CU688" s="67">
        <v>0</v>
      </c>
      <c r="CV688" s="67">
        <v>0</v>
      </c>
      <c r="CW688" s="67">
        <v>0</v>
      </c>
      <c r="CX688" s="135">
        <v>0</v>
      </c>
      <c r="CZ688" s="55">
        <v>0</v>
      </c>
      <c r="DA688" s="55">
        <v>0</v>
      </c>
      <c r="DB688" s="55">
        <v>0</v>
      </c>
      <c r="DC688" s="55">
        <v>0</v>
      </c>
      <c r="DD688" s="55">
        <v>0</v>
      </c>
      <c r="DE688" s="135">
        <v>0</v>
      </c>
      <c r="DG688" s="43" t="b" cm="1">
        <f t="array" aca="1" ref="DG688" ca="1">OR($G688=Forecast_Capex_Input!$BF$8:$BF$10)</f>
        <v>0</v>
      </c>
      <c r="DH688" s="43" cm="1">
        <f t="array" aca="1" ref="DH688" ca="1">IFERROR(INDEX(Forecast_Capex_Input!BG$12:BG$286,$Z688)
*(INDEX(Forecast_Capex_Input!$H$12:$H$286,$Z688)=Repex),0)
*$DG688</f>
        <v>0</v>
      </c>
      <c r="DI688" s="43" cm="1">
        <f t="array" aca="1" ref="DI688" ca="1">IFERROR(INDEX(Forecast_Capex_Input!BH$12:BH$286,$Z688)
*(INDEX(Forecast_Capex_Input!$H$12:$H$286,$Z688)=Repex),0)
*$DG688</f>
        <v>0</v>
      </c>
      <c r="DJ688" s="43" cm="1">
        <f t="array" aca="1" ref="DJ688" ca="1">IFERROR(INDEX(Forecast_Capex_Input!BI$12:BI$286,$Z688)
*(INDEX(Forecast_Capex_Input!$H$12:$H$286,$Z688)=Repex),0)
*$DG688</f>
        <v>0</v>
      </c>
      <c r="DK688" s="43" cm="1">
        <f t="array" aca="1" ref="DK688" ca="1">IFERROR(INDEX(Forecast_Capex_Input!BJ$12:BJ$286,$Z688)
*(INDEX(Forecast_Capex_Input!$H$12:$H$286,$Z688)=Repex),0)
*$DG688</f>
        <v>0</v>
      </c>
      <c r="DL688" s="43" cm="1">
        <f t="array" aca="1" ref="DL688" ca="1">IFERROR(INDEX(Forecast_Capex_Input!BK$12:BK$286,$Z688)
*(INDEX(Forecast_Capex_Input!$H$12:$H$286,$Z688)=Repex),0)
*$DG688</f>
        <v>0</v>
      </c>
      <c r="DM688" s="43" cm="1">
        <f t="array" aca="1" ref="DM688" ca="1">IFERROR(INDEX(Forecast_Capex_Input!BL$12:BL$286,$Z688)
*(INDEX(Forecast_Capex_Input!$H$12:$H$286,$Z688)=Repex),0)
*$DG688</f>
        <v>0</v>
      </c>
      <c r="DO688" s="43" t="b" cm="1">
        <f t="array" aca="1" ref="DO688" ca="1">OR($G688=Forecast_Capex_Input!$BN$8:$BN$9)</f>
        <v>0</v>
      </c>
      <c r="DP688" s="43" cm="1">
        <f t="array" aca="1" ref="DP688" ca="1">IFERROR(INDEX(Forecast_Capex_Input!BO$12:BO$286,$Z688)
*(INDEX(Forecast_Capex_Input!$H$12:$H$286,$Z688)=Repex),0)
*$DO688</f>
        <v>0</v>
      </c>
      <c r="DQ688" s="43" cm="1">
        <f t="array" aca="1" ref="DQ688" ca="1">IFERROR(INDEX(Forecast_Capex_Input!BP$12:BP$286,$Z688)
*(INDEX(Forecast_Capex_Input!$H$12:$H$286,$Z688)=Repex),0)
*$DO688</f>
        <v>0</v>
      </c>
      <c r="DR688" s="43" cm="1">
        <f t="array" aca="1" ref="DR688" ca="1">IFERROR(INDEX(Forecast_Capex_Input!BQ$12:BQ$286,$Z688)
*(INDEX(Forecast_Capex_Input!$H$12:$H$286,$Z688)=Repex),0)
*$DO688</f>
        <v>0</v>
      </c>
      <c r="DS688" s="43" cm="1">
        <f t="array" aca="1" ref="DS688" ca="1">IFERROR(INDEX(Forecast_Capex_Input!BR$12:BR$286,$Z688)
*(INDEX(Forecast_Capex_Input!$H$12:$H$286,$Z688)=Repex),0)
*$DO688</f>
        <v>0</v>
      </c>
      <c r="DT688" s="43" cm="1">
        <f t="array" aca="1" ref="DT688" ca="1">IFERROR(INDEX(Forecast_Capex_Input!BS$12:BS$286,$Z688)
*(INDEX(Forecast_Capex_Input!$H$12:$H$286,$Z688)=Repex),0)
*$DO688</f>
        <v>0</v>
      </c>
      <c r="DV688" s="43" t="b" cm="1">
        <f t="array" aca="1" ref="DV688" ca="1">OR($G688=Forecast_Capex_Input!$BU$8:$BU$10)</f>
        <v>0</v>
      </c>
      <c r="DW688" s="43" cm="1">
        <f t="array" aca="1" ref="DW688" ca="1">IFERROR(INDEX(Forecast_Capex_Input!BV$12:BV$286,$Z688)
*(INDEX(Forecast_Capex_Input!$H$12:$H$286,$Z688)=Repex),0)
*$DV688</f>
        <v>0</v>
      </c>
      <c r="DX688" s="43" cm="1">
        <f t="array" aca="1" ref="DX688" ca="1">IFERROR(INDEX(Forecast_Capex_Input!BW$12:BW$286,$Z688)
*(INDEX(Forecast_Capex_Input!$H$12:$H$286,$Z688)=Repex),0)
*$DV688</f>
        <v>0</v>
      </c>
      <c r="DY688" s="43" cm="1">
        <f t="array" aca="1" ref="DY688" ca="1">IFERROR(INDEX(Forecast_Capex_Input!BX$12:BX$286,$Z688)
*(INDEX(Forecast_Capex_Input!$H$12:$H$286,$Z688)=Repex),0)
*$DV688</f>
        <v>0</v>
      </c>
      <c r="DZ688" s="43" cm="1">
        <f t="array" aca="1" ref="DZ688" ca="1">IFERROR(INDEX(Forecast_Capex_Input!BY$12:BY$286,$Z688)
*(INDEX(Forecast_Capex_Input!$H$12:$H$286,$Z688)=Repex),0)
*$DV688</f>
        <v>0</v>
      </c>
      <c r="EA688" s="43" cm="1">
        <f t="array" aca="1" ref="EA688" ca="1">IFERROR(INDEX(Forecast_Capex_Input!BZ$12:BZ$286,$Z688)
*(INDEX(Forecast_Capex_Input!$H$12:$H$286,$Z688)=Repex),0)
*$DV688</f>
        <v>0</v>
      </c>
      <c r="EB688" s="43" cm="1">
        <f t="array" aca="1" ref="EB688" ca="1">IFERROR(INDEX(Forecast_Capex_Input!CA$12:CA$286,$Z688)
*(INDEX(Forecast_Capex_Input!$H$12:$H$286,$Z688)=Repex),0)
*$DV688</f>
        <v>0</v>
      </c>
      <c r="EC688" s="43" cm="1">
        <f t="array" aca="1" ref="EC688" ca="1">IFERROR(INDEX(Forecast_Capex_Input!CB$12:CB$286,$Z688)
*(INDEX(Forecast_Capex_Input!$H$12:$H$286,$Z688)=Repex),0)
*$DV688</f>
        <v>0</v>
      </c>
      <c r="ED688" s="43" cm="1">
        <f t="array" aca="1" ref="ED688" ca="1">IFERROR(INDEX(Forecast_Capex_Input!CC$12:CC$286,$Z688)
*(INDEX(Forecast_Capex_Input!$H$12:$H$286,$Z688)=Repex),0)
*$DV688</f>
        <v>0</v>
      </c>
      <c r="EF688" s="86" t="str">
        <f t="shared" si="64"/>
        <v>N/A</v>
      </c>
      <c r="EG688" s="28" t="str">
        <f>IFERROR(RANK(EF688,EF$11:EF$1010,0)+COUNTIF(EF$11:EF688,EF688)-1,NA)</f>
        <v>N/A</v>
      </c>
    </row>
    <row r="689" spans="3:137" x14ac:dyDescent="0.2">
      <c r="C689" s="28">
        <f t="shared" si="65"/>
        <v>679</v>
      </c>
      <c r="D689" s="9" t="str" cm="1">
        <f t="array" ref="D689">IFERROR(INDEX(Forecast_Capex_Input!$D$12:$D$286,$Z689),NA)</f>
        <v>N/A</v>
      </c>
      <c r="E689" s="24" t="str" cm="1">
        <f t="array" ref="E689">IF($Z689=NA,NA,INDEX(Forecast_Capex_Input!$E$12:$E$286,$Z689))</f>
        <v>N/A</v>
      </c>
      <c r="F689" s="9" t="str" cm="1">
        <f t="array" aca="1" ref="F689" ca="1">IFERROR(INDEX(General!$E$25:$E$26,$AA689),NA)</f>
        <v>N/A</v>
      </c>
      <c r="G689" s="9" t="str" cm="1">
        <f t="array" aca="1" ref="G689" ca="1">IFERROR(INDEX(Forecast_Capex_Input!$AI$11:$BB$11,$AC689),NA)</f>
        <v>N/A</v>
      </c>
      <c r="H689" s="50" t="str" cm="1">
        <f t="array" aca="1" ref="H689" ca="1">IFERROR(INDEX(Forecast_Capex_Input!$AI$12:$BB$286,$Z689,$AC689),NA)</f>
        <v>N/A</v>
      </c>
      <c r="I689" s="150" t="str" cm="1">
        <f t="array" ref="I689">IFERROR(INDEX(Forecast_Capex_Input!$F$12:$F$286,$Z689),NA)</f>
        <v>N/A</v>
      </c>
      <c r="J689" s="150" t="str" cm="1">
        <f t="array" ref="J689">IFERROR(INDEX(Forecast_Capex_Input!G$12:G$286,$Z689),NA)</f>
        <v>N/A</v>
      </c>
      <c r="K689" s="150" t="str" cm="1">
        <f t="array" ref="K689">IFERROR(INDEX(Forecast_Capex_Input!H$12:H$286,$Z689),NA)</f>
        <v>N/A</v>
      </c>
      <c r="L689" s="150" t="str" cm="1">
        <f t="array" ref="L689">IFERROR(INDEX(Forecast_Capex_Input!I$12:I$286,$Z689),NA)</f>
        <v>N/A</v>
      </c>
      <c r="M689" s="150" t="str" cm="1">
        <f t="array" ref="M689">IFERROR(INDEX(Forecast_Capex_Input!J$12:J$286,$Z689),NA)</f>
        <v>N/A</v>
      </c>
      <c r="N689" s="150" t="str" cm="1">
        <f t="array" ref="N689">IFERROR(INDEX(Forecast_Capex_Input!K$12:K$286,$Z689),NA)</f>
        <v>N/A</v>
      </c>
      <c r="O689" s="150" t="str" cm="1">
        <f t="array" ref="O689">IFERROR(INDEX(Forecast_Capex_Input!L$12:L$286,$Z689),NA)</f>
        <v>N/A</v>
      </c>
      <c r="P689" s="150" t="str" cm="1">
        <f t="array" ref="P689">IFERROR(INDEX(Forecast_Capex_Input!M$12:M$286,$Z689),NA)</f>
        <v>N/A</v>
      </c>
      <c r="Q689" s="24" t="str" cm="1">
        <f t="array" ref="Q689">IFERROR(INDEX(Forecast_Capex_Input!N$12:N$286,$Z689),NA)</f>
        <v>N/A</v>
      </c>
      <c r="R689" s="190" cm="1">
        <f t="array" ref="R689">IFERROR(INDEX(Forecast_Capex_Input!O$12:O$286,$Z689),0)</f>
        <v>0</v>
      </c>
      <c r="S689" s="24" cm="1">
        <f t="array" ref="S689">IFERROR(INDEX(Forecast_Capex_Input!P$12:P$286,$Z689),0)</f>
        <v>0</v>
      </c>
      <c r="T689" s="150" t="str" cm="1">
        <f t="array" aca="1" ref="T689" ca="1">IFERROR(INDEX(General!$K$91:$K$110,$AC689),NA)</f>
        <v>N/A</v>
      </c>
      <c r="U689" s="43" cm="1">
        <f t="array" aca="1" ref="U689" ca="1">IFERROR(
IF($F689=General!$E$25,INDEX(Forecast_Capex_Input!S$12:S$286,$Z689),
INDEX(Forecast_Capex_Input!T$12:T$286,$Z689)),0)</f>
        <v>0</v>
      </c>
      <c r="V689" s="82" t="b">
        <f>IFERROR(INDEX(Overheads!$T$19:$T$26,MATCH($I689,Overheads!$E$19:$E$26,0)),FALSE)</f>
        <v>0</v>
      </c>
      <c r="W689" s="209" cm="1">
        <f t="array" ref="W689">IFERROR(
INDEX(Forecast_Capex_Input!CN$12:CN$286,$Z689),0)</f>
        <v>0</v>
      </c>
      <c r="X689" s="209">
        <f>IFERROR(
MATCH($W689,General!$L$39:$S$39,0),1)</f>
        <v>1</v>
      </c>
      <c r="Z689" s="28" t="str">
        <f>IFERROR(
IF(MATCH($C689,Forecast_Capex_Input!$CI$12:$CI$286,1)+1&gt;MAX(Forecast_Capex_Input!$C$12:$C$286),NA,
MATCH($C689,Forecast_Capex_Input!$CI$12:$CI$286,1)+1),1)</f>
        <v>N/A</v>
      </c>
      <c r="AA689" s="28" t="str" cm="1">
        <f t="array" aca="1" ref="AA689" ca="1">IFERROR(
IF(Z688&lt;&gt;Z689,1,
IF(COUNTIF(OFFSET(AA688,0,0,-INDEX(Forecast_Capex_Input!$CG$12:$CG$286,$Z689)),AA688)=INDEX(Forecast_Capex_Input!$CG$12:$CG$286,$Z689),AA688+1,AA688)),NA)</f>
        <v>N/A</v>
      </c>
      <c r="AB689" s="28" t="str" cm="1">
        <f t="array" ref="AB689">IFERROR($C689-IF($Z689=1,1,INDEX(Forecast_Capex_Input!$CI$12:$CI$286,$Z689-1))+1,NA)</f>
        <v>N/A</v>
      </c>
      <c r="AC689" s="28" t="str" cm="1">
        <f t="array" aca="1" ref="AC689" ca="1">IFERROR(IF(AA689=1,
INDEX(Forecast_Capex_Input!$AI$10:$BB$10,SMALL(IF(INDEX(Forecast_Capex_Input!$AI$12:$BB$286,$Z689,0)&gt;0,COLUMN(Forecast_Capex_Input!$AI$10:$BB$10)-COLUMN(Forecast_Capex_Input!$AI$12)+1),ROWS(OFFSET(AC688,0,0,-$AB689)))),
OFFSET(AC688,-INDEX(Forecast_Capex_Input!$CG$12:$CG$286,$Z689)+1,0)),NA)</f>
        <v>N/A</v>
      </c>
      <c r="AD689" s="28" t="str">
        <f t="shared" ca="1" si="62"/>
        <v>N/A</v>
      </c>
      <c r="AE689" s="82" t="b">
        <f t="shared" si="66"/>
        <v>0</v>
      </c>
      <c r="AF689" s="78" t="b">
        <v>0</v>
      </c>
      <c r="AG689" s="82" t="b">
        <f t="shared" si="63"/>
        <v>1</v>
      </c>
      <c r="AI689" s="55">
        <v>0</v>
      </c>
      <c r="AJ689" s="55">
        <v>0</v>
      </c>
      <c r="AK689" s="55">
        <v>0</v>
      </c>
      <c r="AL689" s="55">
        <v>0</v>
      </c>
      <c r="AM689" s="55">
        <v>0</v>
      </c>
      <c r="AN689" s="135">
        <v>0</v>
      </c>
      <c r="AP689" s="55">
        <v>0</v>
      </c>
      <c r="AQ689" s="55">
        <v>0</v>
      </c>
      <c r="AR689" s="55">
        <v>0</v>
      </c>
      <c r="AS689" s="55">
        <v>0</v>
      </c>
      <c r="AT689" s="55">
        <v>0</v>
      </c>
      <c r="AU689" s="135">
        <v>0</v>
      </c>
      <c r="AW689" s="55">
        <v>0</v>
      </c>
      <c r="AX689" s="55">
        <v>0</v>
      </c>
      <c r="AY689" s="55">
        <v>0</v>
      </c>
      <c r="AZ689" s="55">
        <v>0</v>
      </c>
      <c r="BA689" s="55">
        <v>0</v>
      </c>
      <c r="BB689" s="135">
        <v>0</v>
      </c>
      <c r="BD689" s="55">
        <v>0</v>
      </c>
      <c r="BE689" s="55">
        <v>0</v>
      </c>
      <c r="BF689" s="55">
        <v>0</v>
      </c>
      <c r="BG689" s="55">
        <v>0</v>
      </c>
      <c r="BH689" s="55">
        <v>0</v>
      </c>
      <c r="BI689" s="135">
        <v>0</v>
      </c>
      <c r="BK689" s="55">
        <v>0</v>
      </c>
      <c r="BL689" s="55">
        <v>0</v>
      </c>
      <c r="BM689" s="55">
        <v>0</v>
      </c>
      <c r="BN689" s="55">
        <v>0</v>
      </c>
      <c r="BO689" s="55">
        <v>0</v>
      </c>
      <c r="BP689" s="135">
        <v>0</v>
      </c>
      <c r="BR689" s="147">
        <v>0</v>
      </c>
      <c r="BS689" s="147">
        <v>0</v>
      </c>
      <c r="BT689" s="147">
        <v>0</v>
      </c>
      <c r="BU689" s="147">
        <v>0</v>
      </c>
      <c r="BV689" s="147">
        <v>0</v>
      </c>
      <c r="BX689" s="55">
        <v>0</v>
      </c>
      <c r="BY689" s="55">
        <v>0</v>
      </c>
      <c r="BZ689" s="55">
        <v>0</v>
      </c>
      <c r="CA689" s="55">
        <v>0</v>
      </c>
      <c r="CB689" s="55">
        <v>0</v>
      </c>
      <c r="CC689" s="135">
        <v>0</v>
      </c>
      <c r="CE689" s="55">
        <v>0</v>
      </c>
      <c r="CF689" s="55">
        <v>0</v>
      </c>
      <c r="CG689" s="55">
        <v>0</v>
      </c>
      <c r="CH689" s="55">
        <v>0</v>
      </c>
      <c r="CI689" s="55">
        <v>0</v>
      </c>
      <c r="CJ689" s="135">
        <v>0</v>
      </c>
      <c r="CL689" s="55">
        <v>0</v>
      </c>
      <c r="CM689" s="55">
        <v>0</v>
      </c>
      <c r="CN689" s="55">
        <v>0</v>
      </c>
      <c r="CO689" s="55">
        <v>0</v>
      </c>
      <c r="CP689" s="55">
        <v>0</v>
      </c>
      <c r="CQ689" s="135">
        <v>0</v>
      </c>
      <c r="CS689" s="67">
        <v>0</v>
      </c>
      <c r="CT689" s="67">
        <v>0</v>
      </c>
      <c r="CU689" s="67">
        <v>0</v>
      </c>
      <c r="CV689" s="67">
        <v>0</v>
      </c>
      <c r="CW689" s="67">
        <v>0</v>
      </c>
      <c r="CX689" s="135">
        <v>0</v>
      </c>
      <c r="CZ689" s="55">
        <v>0</v>
      </c>
      <c r="DA689" s="55">
        <v>0</v>
      </c>
      <c r="DB689" s="55">
        <v>0</v>
      </c>
      <c r="DC689" s="55">
        <v>0</v>
      </c>
      <c r="DD689" s="55">
        <v>0</v>
      </c>
      <c r="DE689" s="135">
        <v>0</v>
      </c>
      <c r="DG689" s="43" t="b" cm="1">
        <f t="array" aca="1" ref="DG689" ca="1">OR($G689=Forecast_Capex_Input!$BF$8:$BF$10)</f>
        <v>0</v>
      </c>
      <c r="DH689" s="43" cm="1">
        <f t="array" aca="1" ref="DH689" ca="1">IFERROR(INDEX(Forecast_Capex_Input!BG$12:BG$286,$Z689)
*(INDEX(Forecast_Capex_Input!$H$12:$H$286,$Z689)=Repex),0)
*$DG689</f>
        <v>0</v>
      </c>
      <c r="DI689" s="43" cm="1">
        <f t="array" aca="1" ref="DI689" ca="1">IFERROR(INDEX(Forecast_Capex_Input!BH$12:BH$286,$Z689)
*(INDEX(Forecast_Capex_Input!$H$12:$H$286,$Z689)=Repex),0)
*$DG689</f>
        <v>0</v>
      </c>
      <c r="DJ689" s="43" cm="1">
        <f t="array" aca="1" ref="DJ689" ca="1">IFERROR(INDEX(Forecast_Capex_Input!BI$12:BI$286,$Z689)
*(INDEX(Forecast_Capex_Input!$H$12:$H$286,$Z689)=Repex),0)
*$DG689</f>
        <v>0</v>
      </c>
      <c r="DK689" s="43" cm="1">
        <f t="array" aca="1" ref="DK689" ca="1">IFERROR(INDEX(Forecast_Capex_Input!BJ$12:BJ$286,$Z689)
*(INDEX(Forecast_Capex_Input!$H$12:$H$286,$Z689)=Repex),0)
*$DG689</f>
        <v>0</v>
      </c>
      <c r="DL689" s="43" cm="1">
        <f t="array" aca="1" ref="DL689" ca="1">IFERROR(INDEX(Forecast_Capex_Input!BK$12:BK$286,$Z689)
*(INDEX(Forecast_Capex_Input!$H$12:$H$286,$Z689)=Repex),0)
*$DG689</f>
        <v>0</v>
      </c>
      <c r="DM689" s="43" cm="1">
        <f t="array" aca="1" ref="DM689" ca="1">IFERROR(INDEX(Forecast_Capex_Input!BL$12:BL$286,$Z689)
*(INDEX(Forecast_Capex_Input!$H$12:$H$286,$Z689)=Repex),0)
*$DG689</f>
        <v>0</v>
      </c>
      <c r="DO689" s="43" t="b" cm="1">
        <f t="array" aca="1" ref="DO689" ca="1">OR($G689=Forecast_Capex_Input!$BN$8:$BN$9)</f>
        <v>0</v>
      </c>
      <c r="DP689" s="43" cm="1">
        <f t="array" aca="1" ref="DP689" ca="1">IFERROR(INDEX(Forecast_Capex_Input!BO$12:BO$286,$Z689)
*(INDEX(Forecast_Capex_Input!$H$12:$H$286,$Z689)=Repex),0)
*$DO689</f>
        <v>0</v>
      </c>
      <c r="DQ689" s="43" cm="1">
        <f t="array" aca="1" ref="DQ689" ca="1">IFERROR(INDEX(Forecast_Capex_Input!BP$12:BP$286,$Z689)
*(INDEX(Forecast_Capex_Input!$H$12:$H$286,$Z689)=Repex),0)
*$DO689</f>
        <v>0</v>
      </c>
      <c r="DR689" s="43" cm="1">
        <f t="array" aca="1" ref="DR689" ca="1">IFERROR(INDEX(Forecast_Capex_Input!BQ$12:BQ$286,$Z689)
*(INDEX(Forecast_Capex_Input!$H$12:$H$286,$Z689)=Repex),0)
*$DO689</f>
        <v>0</v>
      </c>
      <c r="DS689" s="43" cm="1">
        <f t="array" aca="1" ref="DS689" ca="1">IFERROR(INDEX(Forecast_Capex_Input!BR$12:BR$286,$Z689)
*(INDEX(Forecast_Capex_Input!$H$12:$H$286,$Z689)=Repex),0)
*$DO689</f>
        <v>0</v>
      </c>
      <c r="DT689" s="43" cm="1">
        <f t="array" aca="1" ref="DT689" ca="1">IFERROR(INDEX(Forecast_Capex_Input!BS$12:BS$286,$Z689)
*(INDEX(Forecast_Capex_Input!$H$12:$H$286,$Z689)=Repex),0)
*$DO689</f>
        <v>0</v>
      </c>
      <c r="DV689" s="43" t="b" cm="1">
        <f t="array" aca="1" ref="DV689" ca="1">OR($G689=Forecast_Capex_Input!$BU$8:$BU$10)</f>
        <v>0</v>
      </c>
      <c r="DW689" s="43" cm="1">
        <f t="array" aca="1" ref="DW689" ca="1">IFERROR(INDEX(Forecast_Capex_Input!BV$12:BV$286,$Z689)
*(INDEX(Forecast_Capex_Input!$H$12:$H$286,$Z689)=Repex),0)
*$DV689</f>
        <v>0</v>
      </c>
      <c r="DX689" s="43" cm="1">
        <f t="array" aca="1" ref="DX689" ca="1">IFERROR(INDEX(Forecast_Capex_Input!BW$12:BW$286,$Z689)
*(INDEX(Forecast_Capex_Input!$H$12:$H$286,$Z689)=Repex),0)
*$DV689</f>
        <v>0</v>
      </c>
      <c r="DY689" s="43" cm="1">
        <f t="array" aca="1" ref="DY689" ca="1">IFERROR(INDEX(Forecast_Capex_Input!BX$12:BX$286,$Z689)
*(INDEX(Forecast_Capex_Input!$H$12:$H$286,$Z689)=Repex),0)
*$DV689</f>
        <v>0</v>
      </c>
      <c r="DZ689" s="43" cm="1">
        <f t="array" aca="1" ref="DZ689" ca="1">IFERROR(INDEX(Forecast_Capex_Input!BY$12:BY$286,$Z689)
*(INDEX(Forecast_Capex_Input!$H$12:$H$286,$Z689)=Repex),0)
*$DV689</f>
        <v>0</v>
      </c>
      <c r="EA689" s="43" cm="1">
        <f t="array" aca="1" ref="EA689" ca="1">IFERROR(INDEX(Forecast_Capex_Input!BZ$12:BZ$286,$Z689)
*(INDEX(Forecast_Capex_Input!$H$12:$H$286,$Z689)=Repex),0)
*$DV689</f>
        <v>0</v>
      </c>
      <c r="EB689" s="43" cm="1">
        <f t="array" aca="1" ref="EB689" ca="1">IFERROR(INDEX(Forecast_Capex_Input!CA$12:CA$286,$Z689)
*(INDEX(Forecast_Capex_Input!$H$12:$H$286,$Z689)=Repex),0)
*$DV689</f>
        <v>0</v>
      </c>
      <c r="EC689" s="43" cm="1">
        <f t="array" aca="1" ref="EC689" ca="1">IFERROR(INDEX(Forecast_Capex_Input!CB$12:CB$286,$Z689)
*(INDEX(Forecast_Capex_Input!$H$12:$H$286,$Z689)=Repex),0)
*$DV689</f>
        <v>0</v>
      </c>
      <c r="ED689" s="43" cm="1">
        <f t="array" aca="1" ref="ED689" ca="1">IFERROR(INDEX(Forecast_Capex_Input!CC$12:CC$286,$Z689)
*(INDEX(Forecast_Capex_Input!$H$12:$H$286,$Z689)=Repex),0)
*$DV689</f>
        <v>0</v>
      </c>
      <c r="EF689" s="86" t="str">
        <f t="shared" si="64"/>
        <v>N/A</v>
      </c>
      <c r="EG689" s="28" t="str">
        <f>IFERROR(RANK(EF689,EF$11:EF$1010,0)+COUNTIF(EF$11:EF689,EF689)-1,NA)</f>
        <v>N/A</v>
      </c>
    </row>
    <row r="690" spans="3:137" x14ac:dyDescent="0.2">
      <c r="C690" s="28">
        <f t="shared" si="65"/>
        <v>680</v>
      </c>
      <c r="D690" s="9" t="str" cm="1">
        <f t="array" ref="D690">IFERROR(INDEX(Forecast_Capex_Input!$D$12:$D$286,$Z690),NA)</f>
        <v>N/A</v>
      </c>
      <c r="E690" s="24" t="str" cm="1">
        <f t="array" ref="E690">IF($Z690=NA,NA,INDEX(Forecast_Capex_Input!$E$12:$E$286,$Z690))</f>
        <v>N/A</v>
      </c>
      <c r="F690" s="9" t="str" cm="1">
        <f t="array" aca="1" ref="F690" ca="1">IFERROR(INDEX(General!$E$25:$E$26,$AA690),NA)</f>
        <v>N/A</v>
      </c>
      <c r="G690" s="9" t="str" cm="1">
        <f t="array" aca="1" ref="G690" ca="1">IFERROR(INDEX(Forecast_Capex_Input!$AI$11:$BB$11,$AC690),NA)</f>
        <v>N/A</v>
      </c>
      <c r="H690" s="50" t="str" cm="1">
        <f t="array" aca="1" ref="H690" ca="1">IFERROR(INDEX(Forecast_Capex_Input!$AI$12:$BB$286,$Z690,$AC690),NA)</f>
        <v>N/A</v>
      </c>
      <c r="I690" s="150" t="str" cm="1">
        <f t="array" ref="I690">IFERROR(INDEX(Forecast_Capex_Input!$F$12:$F$286,$Z690),NA)</f>
        <v>N/A</v>
      </c>
      <c r="J690" s="150" t="str" cm="1">
        <f t="array" ref="J690">IFERROR(INDEX(Forecast_Capex_Input!G$12:G$286,$Z690),NA)</f>
        <v>N/A</v>
      </c>
      <c r="K690" s="150" t="str" cm="1">
        <f t="array" ref="K690">IFERROR(INDEX(Forecast_Capex_Input!H$12:H$286,$Z690),NA)</f>
        <v>N/A</v>
      </c>
      <c r="L690" s="150" t="str" cm="1">
        <f t="array" ref="L690">IFERROR(INDEX(Forecast_Capex_Input!I$12:I$286,$Z690),NA)</f>
        <v>N/A</v>
      </c>
      <c r="M690" s="150" t="str" cm="1">
        <f t="array" ref="M690">IFERROR(INDEX(Forecast_Capex_Input!J$12:J$286,$Z690),NA)</f>
        <v>N/A</v>
      </c>
      <c r="N690" s="150" t="str" cm="1">
        <f t="array" ref="N690">IFERROR(INDEX(Forecast_Capex_Input!K$12:K$286,$Z690),NA)</f>
        <v>N/A</v>
      </c>
      <c r="O690" s="150" t="str" cm="1">
        <f t="array" ref="O690">IFERROR(INDEX(Forecast_Capex_Input!L$12:L$286,$Z690),NA)</f>
        <v>N/A</v>
      </c>
      <c r="P690" s="150" t="str" cm="1">
        <f t="array" ref="P690">IFERROR(INDEX(Forecast_Capex_Input!M$12:M$286,$Z690),NA)</f>
        <v>N/A</v>
      </c>
      <c r="Q690" s="24" t="str" cm="1">
        <f t="array" ref="Q690">IFERROR(INDEX(Forecast_Capex_Input!N$12:N$286,$Z690),NA)</f>
        <v>N/A</v>
      </c>
      <c r="R690" s="190" cm="1">
        <f t="array" ref="R690">IFERROR(INDEX(Forecast_Capex_Input!O$12:O$286,$Z690),0)</f>
        <v>0</v>
      </c>
      <c r="S690" s="24" cm="1">
        <f t="array" ref="S690">IFERROR(INDEX(Forecast_Capex_Input!P$12:P$286,$Z690),0)</f>
        <v>0</v>
      </c>
      <c r="T690" s="150" t="str" cm="1">
        <f t="array" aca="1" ref="T690" ca="1">IFERROR(INDEX(General!$K$91:$K$110,$AC690),NA)</f>
        <v>N/A</v>
      </c>
      <c r="U690" s="43" cm="1">
        <f t="array" aca="1" ref="U690" ca="1">IFERROR(
IF($F690=General!$E$25,INDEX(Forecast_Capex_Input!S$12:S$286,$Z690),
INDEX(Forecast_Capex_Input!T$12:T$286,$Z690)),0)</f>
        <v>0</v>
      </c>
      <c r="V690" s="82" t="b">
        <f>IFERROR(INDEX(Overheads!$T$19:$T$26,MATCH($I690,Overheads!$E$19:$E$26,0)),FALSE)</f>
        <v>0</v>
      </c>
      <c r="W690" s="209" cm="1">
        <f t="array" ref="W690">IFERROR(
INDEX(Forecast_Capex_Input!CN$12:CN$286,$Z690),0)</f>
        <v>0</v>
      </c>
      <c r="X690" s="209">
        <f>IFERROR(
MATCH($W690,General!$L$39:$S$39,0),1)</f>
        <v>1</v>
      </c>
      <c r="Z690" s="28" t="str">
        <f>IFERROR(
IF(MATCH($C690,Forecast_Capex_Input!$CI$12:$CI$286,1)+1&gt;MAX(Forecast_Capex_Input!$C$12:$C$286),NA,
MATCH($C690,Forecast_Capex_Input!$CI$12:$CI$286,1)+1),1)</f>
        <v>N/A</v>
      </c>
      <c r="AA690" s="28" t="str" cm="1">
        <f t="array" aca="1" ref="AA690" ca="1">IFERROR(
IF(Z689&lt;&gt;Z690,1,
IF(COUNTIF(OFFSET(AA689,0,0,-INDEX(Forecast_Capex_Input!$CG$12:$CG$286,$Z690)),AA689)=INDEX(Forecast_Capex_Input!$CG$12:$CG$286,$Z690),AA689+1,AA689)),NA)</f>
        <v>N/A</v>
      </c>
      <c r="AB690" s="28" t="str" cm="1">
        <f t="array" ref="AB690">IFERROR($C690-IF($Z690=1,1,INDEX(Forecast_Capex_Input!$CI$12:$CI$286,$Z690-1))+1,NA)</f>
        <v>N/A</v>
      </c>
      <c r="AC690" s="28" t="str" cm="1">
        <f t="array" aca="1" ref="AC690" ca="1">IFERROR(IF(AA690=1,
INDEX(Forecast_Capex_Input!$AI$10:$BB$10,SMALL(IF(INDEX(Forecast_Capex_Input!$AI$12:$BB$286,$Z690,0)&gt;0,COLUMN(Forecast_Capex_Input!$AI$10:$BB$10)-COLUMN(Forecast_Capex_Input!$AI$12)+1),ROWS(OFFSET(AC689,0,0,-$AB690)))),
OFFSET(AC689,-INDEX(Forecast_Capex_Input!$CG$12:$CG$286,$Z690)+1,0)),NA)</f>
        <v>N/A</v>
      </c>
      <c r="AD690" s="28" t="str">
        <f t="shared" ca="1" si="62"/>
        <v>N/A</v>
      </c>
      <c r="AE690" s="82" t="b">
        <f t="shared" si="66"/>
        <v>0</v>
      </c>
      <c r="AF690" s="78" t="b">
        <v>0</v>
      </c>
      <c r="AG690" s="82" t="b">
        <f t="shared" si="63"/>
        <v>1</v>
      </c>
      <c r="AI690" s="55">
        <v>0</v>
      </c>
      <c r="AJ690" s="55">
        <v>0</v>
      </c>
      <c r="AK690" s="55">
        <v>0</v>
      </c>
      <c r="AL690" s="55">
        <v>0</v>
      </c>
      <c r="AM690" s="55">
        <v>0</v>
      </c>
      <c r="AN690" s="135">
        <v>0</v>
      </c>
      <c r="AP690" s="55">
        <v>0</v>
      </c>
      <c r="AQ690" s="55">
        <v>0</v>
      </c>
      <c r="AR690" s="55">
        <v>0</v>
      </c>
      <c r="AS690" s="55">
        <v>0</v>
      </c>
      <c r="AT690" s="55">
        <v>0</v>
      </c>
      <c r="AU690" s="135">
        <v>0</v>
      </c>
      <c r="AW690" s="55">
        <v>0</v>
      </c>
      <c r="AX690" s="55">
        <v>0</v>
      </c>
      <c r="AY690" s="55">
        <v>0</v>
      </c>
      <c r="AZ690" s="55">
        <v>0</v>
      </c>
      <c r="BA690" s="55">
        <v>0</v>
      </c>
      <c r="BB690" s="135">
        <v>0</v>
      </c>
      <c r="BD690" s="55">
        <v>0</v>
      </c>
      <c r="BE690" s="55">
        <v>0</v>
      </c>
      <c r="BF690" s="55">
        <v>0</v>
      </c>
      <c r="BG690" s="55">
        <v>0</v>
      </c>
      <c r="BH690" s="55">
        <v>0</v>
      </c>
      <c r="BI690" s="135">
        <v>0</v>
      </c>
      <c r="BK690" s="55">
        <v>0</v>
      </c>
      <c r="BL690" s="55">
        <v>0</v>
      </c>
      <c r="BM690" s="55">
        <v>0</v>
      </c>
      <c r="BN690" s="55">
        <v>0</v>
      </c>
      <c r="BO690" s="55">
        <v>0</v>
      </c>
      <c r="BP690" s="135">
        <v>0</v>
      </c>
      <c r="BR690" s="147">
        <v>0</v>
      </c>
      <c r="BS690" s="147">
        <v>0</v>
      </c>
      <c r="BT690" s="147">
        <v>0</v>
      </c>
      <c r="BU690" s="147">
        <v>0</v>
      </c>
      <c r="BV690" s="147">
        <v>0</v>
      </c>
      <c r="BX690" s="55">
        <v>0</v>
      </c>
      <c r="BY690" s="55">
        <v>0</v>
      </c>
      <c r="BZ690" s="55">
        <v>0</v>
      </c>
      <c r="CA690" s="55">
        <v>0</v>
      </c>
      <c r="CB690" s="55">
        <v>0</v>
      </c>
      <c r="CC690" s="135">
        <v>0</v>
      </c>
      <c r="CE690" s="55">
        <v>0</v>
      </c>
      <c r="CF690" s="55">
        <v>0</v>
      </c>
      <c r="CG690" s="55">
        <v>0</v>
      </c>
      <c r="CH690" s="55">
        <v>0</v>
      </c>
      <c r="CI690" s="55">
        <v>0</v>
      </c>
      <c r="CJ690" s="135">
        <v>0</v>
      </c>
      <c r="CL690" s="55">
        <v>0</v>
      </c>
      <c r="CM690" s="55">
        <v>0</v>
      </c>
      <c r="CN690" s="55">
        <v>0</v>
      </c>
      <c r="CO690" s="55">
        <v>0</v>
      </c>
      <c r="CP690" s="55">
        <v>0</v>
      </c>
      <c r="CQ690" s="135">
        <v>0</v>
      </c>
      <c r="CS690" s="67">
        <v>0</v>
      </c>
      <c r="CT690" s="67">
        <v>0</v>
      </c>
      <c r="CU690" s="67">
        <v>0</v>
      </c>
      <c r="CV690" s="67">
        <v>0</v>
      </c>
      <c r="CW690" s="67">
        <v>0</v>
      </c>
      <c r="CX690" s="135">
        <v>0</v>
      </c>
      <c r="CZ690" s="55">
        <v>0</v>
      </c>
      <c r="DA690" s="55">
        <v>0</v>
      </c>
      <c r="DB690" s="55">
        <v>0</v>
      </c>
      <c r="DC690" s="55">
        <v>0</v>
      </c>
      <c r="DD690" s="55">
        <v>0</v>
      </c>
      <c r="DE690" s="135">
        <v>0</v>
      </c>
      <c r="DG690" s="43" t="b" cm="1">
        <f t="array" aca="1" ref="DG690" ca="1">OR($G690=Forecast_Capex_Input!$BF$8:$BF$10)</f>
        <v>0</v>
      </c>
      <c r="DH690" s="43" cm="1">
        <f t="array" aca="1" ref="DH690" ca="1">IFERROR(INDEX(Forecast_Capex_Input!BG$12:BG$286,$Z690)
*(INDEX(Forecast_Capex_Input!$H$12:$H$286,$Z690)=Repex),0)
*$DG690</f>
        <v>0</v>
      </c>
      <c r="DI690" s="43" cm="1">
        <f t="array" aca="1" ref="DI690" ca="1">IFERROR(INDEX(Forecast_Capex_Input!BH$12:BH$286,$Z690)
*(INDEX(Forecast_Capex_Input!$H$12:$H$286,$Z690)=Repex),0)
*$DG690</f>
        <v>0</v>
      </c>
      <c r="DJ690" s="43" cm="1">
        <f t="array" aca="1" ref="DJ690" ca="1">IFERROR(INDEX(Forecast_Capex_Input!BI$12:BI$286,$Z690)
*(INDEX(Forecast_Capex_Input!$H$12:$H$286,$Z690)=Repex),0)
*$DG690</f>
        <v>0</v>
      </c>
      <c r="DK690" s="43" cm="1">
        <f t="array" aca="1" ref="DK690" ca="1">IFERROR(INDEX(Forecast_Capex_Input!BJ$12:BJ$286,$Z690)
*(INDEX(Forecast_Capex_Input!$H$12:$H$286,$Z690)=Repex),0)
*$DG690</f>
        <v>0</v>
      </c>
      <c r="DL690" s="43" cm="1">
        <f t="array" aca="1" ref="DL690" ca="1">IFERROR(INDEX(Forecast_Capex_Input!BK$12:BK$286,$Z690)
*(INDEX(Forecast_Capex_Input!$H$12:$H$286,$Z690)=Repex),0)
*$DG690</f>
        <v>0</v>
      </c>
      <c r="DM690" s="43" cm="1">
        <f t="array" aca="1" ref="DM690" ca="1">IFERROR(INDEX(Forecast_Capex_Input!BL$12:BL$286,$Z690)
*(INDEX(Forecast_Capex_Input!$H$12:$H$286,$Z690)=Repex),0)
*$DG690</f>
        <v>0</v>
      </c>
      <c r="DO690" s="43" t="b" cm="1">
        <f t="array" aca="1" ref="DO690" ca="1">OR($G690=Forecast_Capex_Input!$BN$8:$BN$9)</f>
        <v>0</v>
      </c>
      <c r="DP690" s="43" cm="1">
        <f t="array" aca="1" ref="DP690" ca="1">IFERROR(INDEX(Forecast_Capex_Input!BO$12:BO$286,$Z690)
*(INDEX(Forecast_Capex_Input!$H$12:$H$286,$Z690)=Repex),0)
*$DO690</f>
        <v>0</v>
      </c>
      <c r="DQ690" s="43" cm="1">
        <f t="array" aca="1" ref="DQ690" ca="1">IFERROR(INDEX(Forecast_Capex_Input!BP$12:BP$286,$Z690)
*(INDEX(Forecast_Capex_Input!$H$12:$H$286,$Z690)=Repex),0)
*$DO690</f>
        <v>0</v>
      </c>
      <c r="DR690" s="43" cm="1">
        <f t="array" aca="1" ref="DR690" ca="1">IFERROR(INDEX(Forecast_Capex_Input!BQ$12:BQ$286,$Z690)
*(INDEX(Forecast_Capex_Input!$H$12:$H$286,$Z690)=Repex),0)
*$DO690</f>
        <v>0</v>
      </c>
      <c r="DS690" s="43" cm="1">
        <f t="array" aca="1" ref="DS690" ca="1">IFERROR(INDEX(Forecast_Capex_Input!BR$12:BR$286,$Z690)
*(INDEX(Forecast_Capex_Input!$H$12:$H$286,$Z690)=Repex),0)
*$DO690</f>
        <v>0</v>
      </c>
      <c r="DT690" s="43" cm="1">
        <f t="array" aca="1" ref="DT690" ca="1">IFERROR(INDEX(Forecast_Capex_Input!BS$12:BS$286,$Z690)
*(INDEX(Forecast_Capex_Input!$H$12:$H$286,$Z690)=Repex),0)
*$DO690</f>
        <v>0</v>
      </c>
      <c r="DV690" s="43" t="b" cm="1">
        <f t="array" aca="1" ref="DV690" ca="1">OR($G690=Forecast_Capex_Input!$BU$8:$BU$10)</f>
        <v>0</v>
      </c>
      <c r="DW690" s="43" cm="1">
        <f t="array" aca="1" ref="DW690" ca="1">IFERROR(INDEX(Forecast_Capex_Input!BV$12:BV$286,$Z690)
*(INDEX(Forecast_Capex_Input!$H$12:$H$286,$Z690)=Repex),0)
*$DV690</f>
        <v>0</v>
      </c>
      <c r="DX690" s="43" cm="1">
        <f t="array" aca="1" ref="DX690" ca="1">IFERROR(INDEX(Forecast_Capex_Input!BW$12:BW$286,$Z690)
*(INDEX(Forecast_Capex_Input!$H$12:$H$286,$Z690)=Repex),0)
*$DV690</f>
        <v>0</v>
      </c>
      <c r="DY690" s="43" cm="1">
        <f t="array" aca="1" ref="DY690" ca="1">IFERROR(INDEX(Forecast_Capex_Input!BX$12:BX$286,$Z690)
*(INDEX(Forecast_Capex_Input!$H$12:$H$286,$Z690)=Repex),0)
*$DV690</f>
        <v>0</v>
      </c>
      <c r="DZ690" s="43" cm="1">
        <f t="array" aca="1" ref="DZ690" ca="1">IFERROR(INDEX(Forecast_Capex_Input!BY$12:BY$286,$Z690)
*(INDEX(Forecast_Capex_Input!$H$12:$H$286,$Z690)=Repex),0)
*$DV690</f>
        <v>0</v>
      </c>
      <c r="EA690" s="43" cm="1">
        <f t="array" aca="1" ref="EA690" ca="1">IFERROR(INDEX(Forecast_Capex_Input!BZ$12:BZ$286,$Z690)
*(INDEX(Forecast_Capex_Input!$H$12:$H$286,$Z690)=Repex),0)
*$DV690</f>
        <v>0</v>
      </c>
      <c r="EB690" s="43" cm="1">
        <f t="array" aca="1" ref="EB690" ca="1">IFERROR(INDEX(Forecast_Capex_Input!CA$12:CA$286,$Z690)
*(INDEX(Forecast_Capex_Input!$H$12:$H$286,$Z690)=Repex),0)
*$DV690</f>
        <v>0</v>
      </c>
      <c r="EC690" s="43" cm="1">
        <f t="array" aca="1" ref="EC690" ca="1">IFERROR(INDEX(Forecast_Capex_Input!CB$12:CB$286,$Z690)
*(INDEX(Forecast_Capex_Input!$H$12:$H$286,$Z690)=Repex),0)
*$DV690</f>
        <v>0</v>
      </c>
      <c r="ED690" s="43" cm="1">
        <f t="array" aca="1" ref="ED690" ca="1">IFERROR(INDEX(Forecast_Capex_Input!CC$12:CC$286,$Z690)
*(INDEX(Forecast_Capex_Input!$H$12:$H$286,$Z690)=Repex),0)
*$DV690</f>
        <v>0</v>
      </c>
      <c r="EF690" s="86" t="str">
        <f t="shared" si="64"/>
        <v>N/A</v>
      </c>
      <c r="EG690" s="28" t="str">
        <f>IFERROR(RANK(EF690,EF$11:EF$1010,0)+COUNTIF(EF$11:EF690,EF690)-1,NA)</f>
        <v>N/A</v>
      </c>
    </row>
    <row r="691" spans="3:137" x14ac:dyDescent="0.2">
      <c r="C691" s="28">
        <f t="shared" si="65"/>
        <v>681</v>
      </c>
      <c r="D691" s="9" t="str" cm="1">
        <f t="array" ref="D691">IFERROR(INDEX(Forecast_Capex_Input!$D$12:$D$286,$Z691),NA)</f>
        <v>N/A</v>
      </c>
      <c r="E691" s="24" t="str" cm="1">
        <f t="array" ref="E691">IF($Z691=NA,NA,INDEX(Forecast_Capex_Input!$E$12:$E$286,$Z691))</f>
        <v>N/A</v>
      </c>
      <c r="F691" s="9" t="str" cm="1">
        <f t="array" aca="1" ref="F691" ca="1">IFERROR(INDEX(General!$E$25:$E$26,$AA691),NA)</f>
        <v>N/A</v>
      </c>
      <c r="G691" s="9" t="str" cm="1">
        <f t="array" aca="1" ref="G691" ca="1">IFERROR(INDEX(Forecast_Capex_Input!$AI$11:$BB$11,$AC691),NA)</f>
        <v>N/A</v>
      </c>
      <c r="H691" s="50" t="str" cm="1">
        <f t="array" aca="1" ref="H691" ca="1">IFERROR(INDEX(Forecast_Capex_Input!$AI$12:$BB$286,$Z691,$AC691),NA)</f>
        <v>N/A</v>
      </c>
      <c r="I691" s="150" t="str" cm="1">
        <f t="array" ref="I691">IFERROR(INDEX(Forecast_Capex_Input!$F$12:$F$286,$Z691),NA)</f>
        <v>N/A</v>
      </c>
      <c r="J691" s="150" t="str" cm="1">
        <f t="array" ref="J691">IFERROR(INDEX(Forecast_Capex_Input!G$12:G$286,$Z691),NA)</f>
        <v>N/A</v>
      </c>
      <c r="K691" s="150" t="str" cm="1">
        <f t="array" ref="K691">IFERROR(INDEX(Forecast_Capex_Input!H$12:H$286,$Z691),NA)</f>
        <v>N/A</v>
      </c>
      <c r="L691" s="150" t="str" cm="1">
        <f t="array" ref="L691">IFERROR(INDEX(Forecast_Capex_Input!I$12:I$286,$Z691),NA)</f>
        <v>N/A</v>
      </c>
      <c r="M691" s="150" t="str" cm="1">
        <f t="array" ref="M691">IFERROR(INDEX(Forecast_Capex_Input!J$12:J$286,$Z691),NA)</f>
        <v>N/A</v>
      </c>
      <c r="N691" s="150" t="str" cm="1">
        <f t="array" ref="N691">IFERROR(INDEX(Forecast_Capex_Input!K$12:K$286,$Z691),NA)</f>
        <v>N/A</v>
      </c>
      <c r="O691" s="150" t="str" cm="1">
        <f t="array" ref="O691">IFERROR(INDEX(Forecast_Capex_Input!L$12:L$286,$Z691),NA)</f>
        <v>N/A</v>
      </c>
      <c r="P691" s="150" t="str" cm="1">
        <f t="array" ref="P691">IFERROR(INDEX(Forecast_Capex_Input!M$12:M$286,$Z691),NA)</f>
        <v>N/A</v>
      </c>
      <c r="Q691" s="24" t="str" cm="1">
        <f t="array" ref="Q691">IFERROR(INDEX(Forecast_Capex_Input!N$12:N$286,$Z691),NA)</f>
        <v>N/A</v>
      </c>
      <c r="R691" s="190" cm="1">
        <f t="array" ref="R691">IFERROR(INDEX(Forecast_Capex_Input!O$12:O$286,$Z691),0)</f>
        <v>0</v>
      </c>
      <c r="S691" s="24" cm="1">
        <f t="array" ref="S691">IFERROR(INDEX(Forecast_Capex_Input!P$12:P$286,$Z691),0)</f>
        <v>0</v>
      </c>
      <c r="T691" s="150" t="str" cm="1">
        <f t="array" aca="1" ref="T691" ca="1">IFERROR(INDEX(General!$K$91:$K$110,$AC691),NA)</f>
        <v>N/A</v>
      </c>
      <c r="U691" s="43" cm="1">
        <f t="array" aca="1" ref="U691" ca="1">IFERROR(
IF($F691=General!$E$25,INDEX(Forecast_Capex_Input!S$12:S$286,$Z691),
INDEX(Forecast_Capex_Input!T$12:T$286,$Z691)),0)</f>
        <v>0</v>
      </c>
      <c r="V691" s="82" t="b">
        <f>IFERROR(INDEX(Overheads!$T$19:$T$26,MATCH($I691,Overheads!$E$19:$E$26,0)),FALSE)</f>
        <v>0</v>
      </c>
      <c r="W691" s="209" cm="1">
        <f t="array" ref="W691">IFERROR(
INDEX(Forecast_Capex_Input!CN$12:CN$286,$Z691),0)</f>
        <v>0</v>
      </c>
      <c r="X691" s="209">
        <f>IFERROR(
MATCH($W691,General!$L$39:$S$39,0),1)</f>
        <v>1</v>
      </c>
      <c r="Z691" s="28" t="str">
        <f>IFERROR(
IF(MATCH($C691,Forecast_Capex_Input!$CI$12:$CI$286,1)+1&gt;MAX(Forecast_Capex_Input!$C$12:$C$286),NA,
MATCH($C691,Forecast_Capex_Input!$CI$12:$CI$286,1)+1),1)</f>
        <v>N/A</v>
      </c>
      <c r="AA691" s="28" t="str" cm="1">
        <f t="array" aca="1" ref="AA691" ca="1">IFERROR(
IF(Z690&lt;&gt;Z691,1,
IF(COUNTIF(OFFSET(AA690,0,0,-INDEX(Forecast_Capex_Input!$CG$12:$CG$286,$Z691)),AA690)=INDEX(Forecast_Capex_Input!$CG$12:$CG$286,$Z691),AA690+1,AA690)),NA)</f>
        <v>N/A</v>
      </c>
      <c r="AB691" s="28" t="str" cm="1">
        <f t="array" ref="AB691">IFERROR($C691-IF($Z691=1,1,INDEX(Forecast_Capex_Input!$CI$12:$CI$286,$Z691-1))+1,NA)</f>
        <v>N/A</v>
      </c>
      <c r="AC691" s="28" t="str" cm="1">
        <f t="array" aca="1" ref="AC691" ca="1">IFERROR(IF(AA691=1,
INDEX(Forecast_Capex_Input!$AI$10:$BB$10,SMALL(IF(INDEX(Forecast_Capex_Input!$AI$12:$BB$286,$Z691,0)&gt;0,COLUMN(Forecast_Capex_Input!$AI$10:$BB$10)-COLUMN(Forecast_Capex_Input!$AI$12)+1),ROWS(OFFSET(AC690,0,0,-$AB691)))),
OFFSET(AC690,-INDEX(Forecast_Capex_Input!$CG$12:$CG$286,$Z691)+1,0)),NA)</f>
        <v>N/A</v>
      </c>
      <c r="AD691" s="28" t="str">
        <f t="shared" ca="1" si="62"/>
        <v>N/A</v>
      </c>
      <c r="AE691" s="82" t="b">
        <f t="shared" si="66"/>
        <v>0</v>
      </c>
      <c r="AF691" s="78" t="b">
        <v>0</v>
      </c>
      <c r="AG691" s="82" t="b">
        <f t="shared" si="63"/>
        <v>1</v>
      </c>
      <c r="AI691" s="55">
        <v>0</v>
      </c>
      <c r="AJ691" s="55">
        <v>0</v>
      </c>
      <c r="AK691" s="55">
        <v>0</v>
      </c>
      <c r="AL691" s="55">
        <v>0</v>
      </c>
      <c r="AM691" s="55">
        <v>0</v>
      </c>
      <c r="AN691" s="135">
        <v>0</v>
      </c>
      <c r="AP691" s="55">
        <v>0</v>
      </c>
      <c r="AQ691" s="55">
        <v>0</v>
      </c>
      <c r="AR691" s="55">
        <v>0</v>
      </c>
      <c r="AS691" s="55">
        <v>0</v>
      </c>
      <c r="AT691" s="55">
        <v>0</v>
      </c>
      <c r="AU691" s="135">
        <v>0</v>
      </c>
      <c r="AW691" s="55">
        <v>0</v>
      </c>
      <c r="AX691" s="55">
        <v>0</v>
      </c>
      <c r="AY691" s="55">
        <v>0</v>
      </c>
      <c r="AZ691" s="55">
        <v>0</v>
      </c>
      <c r="BA691" s="55">
        <v>0</v>
      </c>
      <c r="BB691" s="135">
        <v>0</v>
      </c>
      <c r="BD691" s="55">
        <v>0</v>
      </c>
      <c r="BE691" s="55">
        <v>0</v>
      </c>
      <c r="BF691" s="55">
        <v>0</v>
      </c>
      <c r="BG691" s="55">
        <v>0</v>
      </c>
      <c r="BH691" s="55">
        <v>0</v>
      </c>
      <c r="BI691" s="135">
        <v>0</v>
      </c>
      <c r="BK691" s="55">
        <v>0</v>
      </c>
      <c r="BL691" s="55">
        <v>0</v>
      </c>
      <c r="BM691" s="55">
        <v>0</v>
      </c>
      <c r="BN691" s="55">
        <v>0</v>
      </c>
      <c r="BO691" s="55">
        <v>0</v>
      </c>
      <c r="BP691" s="135">
        <v>0</v>
      </c>
      <c r="BR691" s="147">
        <v>0</v>
      </c>
      <c r="BS691" s="147">
        <v>0</v>
      </c>
      <c r="BT691" s="147">
        <v>0</v>
      </c>
      <c r="BU691" s="147">
        <v>0</v>
      </c>
      <c r="BV691" s="147">
        <v>0</v>
      </c>
      <c r="BX691" s="55">
        <v>0</v>
      </c>
      <c r="BY691" s="55">
        <v>0</v>
      </c>
      <c r="BZ691" s="55">
        <v>0</v>
      </c>
      <c r="CA691" s="55">
        <v>0</v>
      </c>
      <c r="CB691" s="55">
        <v>0</v>
      </c>
      <c r="CC691" s="135">
        <v>0</v>
      </c>
      <c r="CE691" s="55">
        <v>0</v>
      </c>
      <c r="CF691" s="55">
        <v>0</v>
      </c>
      <c r="CG691" s="55">
        <v>0</v>
      </c>
      <c r="CH691" s="55">
        <v>0</v>
      </c>
      <c r="CI691" s="55">
        <v>0</v>
      </c>
      <c r="CJ691" s="135">
        <v>0</v>
      </c>
      <c r="CL691" s="55">
        <v>0</v>
      </c>
      <c r="CM691" s="55">
        <v>0</v>
      </c>
      <c r="CN691" s="55">
        <v>0</v>
      </c>
      <c r="CO691" s="55">
        <v>0</v>
      </c>
      <c r="CP691" s="55">
        <v>0</v>
      </c>
      <c r="CQ691" s="135">
        <v>0</v>
      </c>
      <c r="CS691" s="67">
        <v>0</v>
      </c>
      <c r="CT691" s="67">
        <v>0</v>
      </c>
      <c r="CU691" s="67">
        <v>0</v>
      </c>
      <c r="CV691" s="67">
        <v>0</v>
      </c>
      <c r="CW691" s="67">
        <v>0</v>
      </c>
      <c r="CX691" s="135">
        <v>0</v>
      </c>
      <c r="CZ691" s="55">
        <v>0</v>
      </c>
      <c r="DA691" s="55">
        <v>0</v>
      </c>
      <c r="DB691" s="55">
        <v>0</v>
      </c>
      <c r="DC691" s="55">
        <v>0</v>
      </c>
      <c r="DD691" s="55">
        <v>0</v>
      </c>
      <c r="DE691" s="135">
        <v>0</v>
      </c>
      <c r="DG691" s="43" t="b" cm="1">
        <f t="array" aca="1" ref="DG691" ca="1">OR($G691=Forecast_Capex_Input!$BF$8:$BF$10)</f>
        <v>0</v>
      </c>
      <c r="DH691" s="43" cm="1">
        <f t="array" aca="1" ref="DH691" ca="1">IFERROR(INDEX(Forecast_Capex_Input!BG$12:BG$286,$Z691)
*(INDEX(Forecast_Capex_Input!$H$12:$H$286,$Z691)=Repex),0)
*$DG691</f>
        <v>0</v>
      </c>
      <c r="DI691" s="43" cm="1">
        <f t="array" aca="1" ref="DI691" ca="1">IFERROR(INDEX(Forecast_Capex_Input!BH$12:BH$286,$Z691)
*(INDEX(Forecast_Capex_Input!$H$12:$H$286,$Z691)=Repex),0)
*$DG691</f>
        <v>0</v>
      </c>
      <c r="DJ691" s="43" cm="1">
        <f t="array" aca="1" ref="DJ691" ca="1">IFERROR(INDEX(Forecast_Capex_Input!BI$12:BI$286,$Z691)
*(INDEX(Forecast_Capex_Input!$H$12:$H$286,$Z691)=Repex),0)
*$DG691</f>
        <v>0</v>
      </c>
      <c r="DK691" s="43" cm="1">
        <f t="array" aca="1" ref="DK691" ca="1">IFERROR(INDEX(Forecast_Capex_Input!BJ$12:BJ$286,$Z691)
*(INDEX(Forecast_Capex_Input!$H$12:$H$286,$Z691)=Repex),0)
*$DG691</f>
        <v>0</v>
      </c>
      <c r="DL691" s="43" cm="1">
        <f t="array" aca="1" ref="DL691" ca="1">IFERROR(INDEX(Forecast_Capex_Input!BK$12:BK$286,$Z691)
*(INDEX(Forecast_Capex_Input!$H$12:$H$286,$Z691)=Repex),0)
*$DG691</f>
        <v>0</v>
      </c>
      <c r="DM691" s="43" cm="1">
        <f t="array" aca="1" ref="DM691" ca="1">IFERROR(INDEX(Forecast_Capex_Input!BL$12:BL$286,$Z691)
*(INDEX(Forecast_Capex_Input!$H$12:$H$286,$Z691)=Repex),0)
*$DG691</f>
        <v>0</v>
      </c>
      <c r="DO691" s="43" t="b" cm="1">
        <f t="array" aca="1" ref="DO691" ca="1">OR($G691=Forecast_Capex_Input!$BN$8:$BN$9)</f>
        <v>0</v>
      </c>
      <c r="DP691" s="43" cm="1">
        <f t="array" aca="1" ref="DP691" ca="1">IFERROR(INDEX(Forecast_Capex_Input!BO$12:BO$286,$Z691)
*(INDEX(Forecast_Capex_Input!$H$12:$H$286,$Z691)=Repex),0)
*$DO691</f>
        <v>0</v>
      </c>
      <c r="DQ691" s="43" cm="1">
        <f t="array" aca="1" ref="DQ691" ca="1">IFERROR(INDEX(Forecast_Capex_Input!BP$12:BP$286,$Z691)
*(INDEX(Forecast_Capex_Input!$H$12:$H$286,$Z691)=Repex),0)
*$DO691</f>
        <v>0</v>
      </c>
      <c r="DR691" s="43" cm="1">
        <f t="array" aca="1" ref="DR691" ca="1">IFERROR(INDEX(Forecast_Capex_Input!BQ$12:BQ$286,$Z691)
*(INDEX(Forecast_Capex_Input!$H$12:$H$286,$Z691)=Repex),0)
*$DO691</f>
        <v>0</v>
      </c>
      <c r="DS691" s="43" cm="1">
        <f t="array" aca="1" ref="DS691" ca="1">IFERROR(INDEX(Forecast_Capex_Input!BR$12:BR$286,$Z691)
*(INDEX(Forecast_Capex_Input!$H$12:$H$286,$Z691)=Repex),0)
*$DO691</f>
        <v>0</v>
      </c>
      <c r="DT691" s="43" cm="1">
        <f t="array" aca="1" ref="DT691" ca="1">IFERROR(INDEX(Forecast_Capex_Input!BS$12:BS$286,$Z691)
*(INDEX(Forecast_Capex_Input!$H$12:$H$286,$Z691)=Repex),0)
*$DO691</f>
        <v>0</v>
      </c>
      <c r="DV691" s="43" t="b" cm="1">
        <f t="array" aca="1" ref="DV691" ca="1">OR($G691=Forecast_Capex_Input!$BU$8:$BU$10)</f>
        <v>0</v>
      </c>
      <c r="DW691" s="43" cm="1">
        <f t="array" aca="1" ref="DW691" ca="1">IFERROR(INDEX(Forecast_Capex_Input!BV$12:BV$286,$Z691)
*(INDEX(Forecast_Capex_Input!$H$12:$H$286,$Z691)=Repex),0)
*$DV691</f>
        <v>0</v>
      </c>
      <c r="DX691" s="43" cm="1">
        <f t="array" aca="1" ref="DX691" ca="1">IFERROR(INDEX(Forecast_Capex_Input!BW$12:BW$286,$Z691)
*(INDEX(Forecast_Capex_Input!$H$12:$H$286,$Z691)=Repex),0)
*$DV691</f>
        <v>0</v>
      </c>
      <c r="DY691" s="43" cm="1">
        <f t="array" aca="1" ref="DY691" ca="1">IFERROR(INDEX(Forecast_Capex_Input!BX$12:BX$286,$Z691)
*(INDEX(Forecast_Capex_Input!$H$12:$H$286,$Z691)=Repex),0)
*$DV691</f>
        <v>0</v>
      </c>
      <c r="DZ691" s="43" cm="1">
        <f t="array" aca="1" ref="DZ691" ca="1">IFERROR(INDEX(Forecast_Capex_Input!BY$12:BY$286,$Z691)
*(INDEX(Forecast_Capex_Input!$H$12:$H$286,$Z691)=Repex),0)
*$DV691</f>
        <v>0</v>
      </c>
      <c r="EA691" s="43" cm="1">
        <f t="array" aca="1" ref="EA691" ca="1">IFERROR(INDEX(Forecast_Capex_Input!BZ$12:BZ$286,$Z691)
*(INDEX(Forecast_Capex_Input!$H$12:$H$286,$Z691)=Repex),0)
*$DV691</f>
        <v>0</v>
      </c>
      <c r="EB691" s="43" cm="1">
        <f t="array" aca="1" ref="EB691" ca="1">IFERROR(INDEX(Forecast_Capex_Input!CA$12:CA$286,$Z691)
*(INDEX(Forecast_Capex_Input!$H$12:$H$286,$Z691)=Repex),0)
*$DV691</f>
        <v>0</v>
      </c>
      <c r="EC691" s="43" cm="1">
        <f t="array" aca="1" ref="EC691" ca="1">IFERROR(INDEX(Forecast_Capex_Input!CB$12:CB$286,$Z691)
*(INDEX(Forecast_Capex_Input!$H$12:$H$286,$Z691)=Repex),0)
*$DV691</f>
        <v>0</v>
      </c>
      <c r="ED691" s="43" cm="1">
        <f t="array" aca="1" ref="ED691" ca="1">IFERROR(INDEX(Forecast_Capex_Input!CC$12:CC$286,$Z691)
*(INDEX(Forecast_Capex_Input!$H$12:$H$286,$Z691)=Repex),0)
*$DV691</f>
        <v>0</v>
      </c>
      <c r="EF691" s="86" t="str">
        <f t="shared" si="64"/>
        <v>N/A</v>
      </c>
      <c r="EG691" s="28" t="str">
        <f>IFERROR(RANK(EF691,EF$11:EF$1010,0)+COUNTIF(EF$11:EF691,EF691)-1,NA)</f>
        <v>N/A</v>
      </c>
    </row>
    <row r="692" spans="3:137" x14ac:dyDescent="0.2">
      <c r="C692" s="28">
        <f t="shared" si="65"/>
        <v>682</v>
      </c>
      <c r="D692" s="9" t="str" cm="1">
        <f t="array" ref="D692">IFERROR(INDEX(Forecast_Capex_Input!$D$12:$D$286,$Z692),NA)</f>
        <v>N/A</v>
      </c>
      <c r="E692" s="24" t="str" cm="1">
        <f t="array" ref="E692">IF($Z692=NA,NA,INDEX(Forecast_Capex_Input!$E$12:$E$286,$Z692))</f>
        <v>N/A</v>
      </c>
      <c r="F692" s="9" t="str" cm="1">
        <f t="array" aca="1" ref="F692" ca="1">IFERROR(INDEX(General!$E$25:$E$26,$AA692),NA)</f>
        <v>N/A</v>
      </c>
      <c r="G692" s="9" t="str" cm="1">
        <f t="array" aca="1" ref="G692" ca="1">IFERROR(INDEX(Forecast_Capex_Input!$AI$11:$BB$11,$AC692),NA)</f>
        <v>N/A</v>
      </c>
      <c r="H692" s="50" t="str" cm="1">
        <f t="array" aca="1" ref="H692" ca="1">IFERROR(INDEX(Forecast_Capex_Input!$AI$12:$BB$286,$Z692,$AC692),NA)</f>
        <v>N/A</v>
      </c>
      <c r="I692" s="150" t="str" cm="1">
        <f t="array" ref="I692">IFERROR(INDEX(Forecast_Capex_Input!$F$12:$F$286,$Z692),NA)</f>
        <v>N/A</v>
      </c>
      <c r="J692" s="150" t="str" cm="1">
        <f t="array" ref="J692">IFERROR(INDEX(Forecast_Capex_Input!G$12:G$286,$Z692),NA)</f>
        <v>N/A</v>
      </c>
      <c r="K692" s="150" t="str" cm="1">
        <f t="array" ref="K692">IFERROR(INDEX(Forecast_Capex_Input!H$12:H$286,$Z692),NA)</f>
        <v>N/A</v>
      </c>
      <c r="L692" s="150" t="str" cm="1">
        <f t="array" ref="L692">IFERROR(INDEX(Forecast_Capex_Input!I$12:I$286,$Z692),NA)</f>
        <v>N/A</v>
      </c>
      <c r="M692" s="150" t="str" cm="1">
        <f t="array" ref="M692">IFERROR(INDEX(Forecast_Capex_Input!J$12:J$286,$Z692),NA)</f>
        <v>N/A</v>
      </c>
      <c r="N692" s="150" t="str" cm="1">
        <f t="array" ref="N692">IFERROR(INDEX(Forecast_Capex_Input!K$12:K$286,$Z692),NA)</f>
        <v>N/A</v>
      </c>
      <c r="O692" s="150" t="str" cm="1">
        <f t="array" ref="O692">IFERROR(INDEX(Forecast_Capex_Input!L$12:L$286,$Z692),NA)</f>
        <v>N/A</v>
      </c>
      <c r="P692" s="150" t="str" cm="1">
        <f t="array" ref="P692">IFERROR(INDEX(Forecast_Capex_Input!M$12:M$286,$Z692),NA)</f>
        <v>N/A</v>
      </c>
      <c r="Q692" s="24" t="str" cm="1">
        <f t="array" ref="Q692">IFERROR(INDEX(Forecast_Capex_Input!N$12:N$286,$Z692),NA)</f>
        <v>N/A</v>
      </c>
      <c r="R692" s="190" cm="1">
        <f t="array" ref="R692">IFERROR(INDEX(Forecast_Capex_Input!O$12:O$286,$Z692),0)</f>
        <v>0</v>
      </c>
      <c r="S692" s="24" cm="1">
        <f t="array" ref="S692">IFERROR(INDEX(Forecast_Capex_Input!P$12:P$286,$Z692),0)</f>
        <v>0</v>
      </c>
      <c r="T692" s="150" t="str" cm="1">
        <f t="array" aca="1" ref="T692" ca="1">IFERROR(INDEX(General!$K$91:$K$110,$AC692),NA)</f>
        <v>N/A</v>
      </c>
      <c r="U692" s="43" cm="1">
        <f t="array" aca="1" ref="U692" ca="1">IFERROR(
IF($F692=General!$E$25,INDEX(Forecast_Capex_Input!S$12:S$286,$Z692),
INDEX(Forecast_Capex_Input!T$12:T$286,$Z692)),0)</f>
        <v>0</v>
      </c>
      <c r="V692" s="82" t="b">
        <f>IFERROR(INDEX(Overheads!$T$19:$T$26,MATCH($I692,Overheads!$E$19:$E$26,0)),FALSE)</f>
        <v>0</v>
      </c>
      <c r="W692" s="209" cm="1">
        <f t="array" ref="W692">IFERROR(
INDEX(Forecast_Capex_Input!CN$12:CN$286,$Z692),0)</f>
        <v>0</v>
      </c>
      <c r="X692" s="209">
        <f>IFERROR(
MATCH($W692,General!$L$39:$S$39,0),1)</f>
        <v>1</v>
      </c>
      <c r="Z692" s="28" t="str">
        <f>IFERROR(
IF(MATCH($C692,Forecast_Capex_Input!$CI$12:$CI$286,1)+1&gt;MAX(Forecast_Capex_Input!$C$12:$C$286),NA,
MATCH($C692,Forecast_Capex_Input!$CI$12:$CI$286,1)+1),1)</f>
        <v>N/A</v>
      </c>
      <c r="AA692" s="28" t="str" cm="1">
        <f t="array" aca="1" ref="AA692" ca="1">IFERROR(
IF(Z691&lt;&gt;Z692,1,
IF(COUNTIF(OFFSET(AA691,0,0,-INDEX(Forecast_Capex_Input!$CG$12:$CG$286,$Z692)),AA691)=INDEX(Forecast_Capex_Input!$CG$12:$CG$286,$Z692),AA691+1,AA691)),NA)</f>
        <v>N/A</v>
      </c>
      <c r="AB692" s="28" t="str" cm="1">
        <f t="array" ref="AB692">IFERROR($C692-IF($Z692=1,1,INDEX(Forecast_Capex_Input!$CI$12:$CI$286,$Z692-1))+1,NA)</f>
        <v>N/A</v>
      </c>
      <c r="AC692" s="28" t="str" cm="1">
        <f t="array" aca="1" ref="AC692" ca="1">IFERROR(IF(AA692=1,
INDEX(Forecast_Capex_Input!$AI$10:$BB$10,SMALL(IF(INDEX(Forecast_Capex_Input!$AI$12:$BB$286,$Z692,0)&gt;0,COLUMN(Forecast_Capex_Input!$AI$10:$BB$10)-COLUMN(Forecast_Capex_Input!$AI$12)+1),ROWS(OFFSET(AC691,0,0,-$AB692)))),
OFFSET(AC691,-INDEX(Forecast_Capex_Input!$CG$12:$CG$286,$Z692)+1,0)),NA)</f>
        <v>N/A</v>
      </c>
      <c r="AD692" s="28" t="str">
        <f t="shared" ca="1" si="62"/>
        <v>N/A</v>
      </c>
      <c r="AE692" s="82" t="b">
        <f t="shared" si="66"/>
        <v>0</v>
      </c>
      <c r="AF692" s="78" t="b">
        <v>0</v>
      </c>
      <c r="AG692" s="82" t="b">
        <f t="shared" si="63"/>
        <v>1</v>
      </c>
      <c r="AI692" s="55">
        <v>0</v>
      </c>
      <c r="AJ692" s="55">
        <v>0</v>
      </c>
      <c r="AK692" s="55">
        <v>0</v>
      </c>
      <c r="AL692" s="55">
        <v>0</v>
      </c>
      <c r="AM692" s="55">
        <v>0</v>
      </c>
      <c r="AN692" s="135">
        <v>0</v>
      </c>
      <c r="AP692" s="55">
        <v>0</v>
      </c>
      <c r="AQ692" s="55">
        <v>0</v>
      </c>
      <c r="AR692" s="55">
        <v>0</v>
      </c>
      <c r="AS692" s="55">
        <v>0</v>
      </c>
      <c r="AT692" s="55">
        <v>0</v>
      </c>
      <c r="AU692" s="135">
        <v>0</v>
      </c>
      <c r="AW692" s="55">
        <v>0</v>
      </c>
      <c r="AX692" s="55">
        <v>0</v>
      </c>
      <c r="AY692" s="55">
        <v>0</v>
      </c>
      <c r="AZ692" s="55">
        <v>0</v>
      </c>
      <c r="BA692" s="55">
        <v>0</v>
      </c>
      <c r="BB692" s="135">
        <v>0</v>
      </c>
      <c r="BD692" s="55">
        <v>0</v>
      </c>
      <c r="BE692" s="55">
        <v>0</v>
      </c>
      <c r="BF692" s="55">
        <v>0</v>
      </c>
      <c r="BG692" s="55">
        <v>0</v>
      </c>
      <c r="BH692" s="55">
        <v>0</v>
      </c>
      <c r="BI692" s="135">
        <v>0</v>
      </c>
      <c r="BK692" s="55">
        <v>0</v>
      </c>
      <c r="BL692" s="55">
        <v>0</v>
      </c>
      <c r="BM692" s="55">
        <v>0</v>
      </c>
      <c r="BN692" s="55">
        <v>0</v>
      </c>
      <c r="BO692" s="55">
        <v>0</v>
      </c>
      <c r="BP692" s="135">
        <v>0</v>
      </c>
      <c r="BR692" s="147">
        <v>0</v>
      </c>
      <c r="BS692" s="147">
        <v>0</v>
      </c>
      <c r="BT692" s="147">
        <v>0</v>
      </c>
      <c r="BU692" s="147">
        <v>0</v>
      </c>
      <c r="BV692" s="147">
        <v>0</v>
      </c>
      <c r="BX692" s="55">
        <v>0</v>
      </c>
      <c r="BY692" s="55">
        <v>0</v>
      </c>
      <c r="BZ692" s="55">
        <v>0</v>
      </c>
      <c r="CA692" s="55">
        <v>0</v>
      </c>
      <c r="CB692" s="55">
        <v>0</v>
      </c>
      <c r="CC692" s="135">
        <v>0</v>
      </c>
      <c r="CE692" s="55">
        <v>0</v>
      </c>
      <c r="CF692" s="55">
        <v>0</v>
      </c>
      <c r="CG692" s="55">
        <v>0</v>
      </c>
      <c r="CH692" s="55">
        <v>0</v>
      </c>
      <c r="CI692" s="55">
        <v>0</v>
      </c>
      <c r="CJ692" s="135">
        <v>0</v>
      </c>
      <c r="CL692" s="55">
        <v>0</v>
      </c>
      <c r="CM692" s="55">
        <v>0</v>
      </c>
      <c r="CN692" s="55">
        <v>0</v>
      </c>
      <c r="CO692" s="55">
        <v>0</v>
      </c>
      <c r="CP692" s="55">
        <v>0</v>
      </c>
      <c r="CQ692" s="135">
        <v>0</v>
      </c>
      <c r="CS692" s="67">
        <v>0</v>
      </c>
      <c r="CT692" s="67">
        <v>0</v>
      </c>
      <c r="CU692" s="67">
        <v>0</v>
      </c>
      <c r="CV692" s="67">
        <v>0</v>
      </c>
      <c r="CW692" s="67">
        <v>0</v>
      </c>
      <c r="CX692" s="135">
        <v>0</v>
      </c>
      <c r="CZ692" s="55">
        <v>0</v>
      </c>
      <c r="DA692" s="55">
        <v>0</v>
      </c>
      <c r="DB692" s="55">
        <v>0</v>
      </c>
      <c r="DC692" s="55">
        <v>0</v>
      </c>
      <c r="DD692" s="55">
        <v>0</v>
      </c>
      <c r="DE692" s="135">
        <v>0</v>
      </c>
      <c r="DG692" s="43" t="b" cm="1">
        <f t="array" aca="1" ref="DG692" ca="1">OR($G692=Forecast_Capex_Input!$BF$8:$BF$10)</f>
        <v>0</v>
      </c>
      <c r="DH692" s="43" cm="1">
        <f t="array" aca="1" ref="DH692" ca="1">IFERROR(INDEX(Forecast_Capex_Input!BG$12:BG$286,$Z692)
*(INDEX(Forecast_Capex_Input!$H$12:$H$286,$Z692)=Repex),0)
*$DG692</f>
        <v>0</v>
      </c>
      <c r="DI692" s="43" cm="1">
        <f t="array" aca="1" ref="DI692" ca="1">IFERROR(INDEX(Forecast_Capex_Input!BH$12:BH$286,$Z692)
*(INDEX(Forecast_Capex_Input!$H$12:$H$286,$Z692)=Repex),0)
*$DG692</f>
        <v>0</v>
      </c>
      <c r="DJ692" s="43" cm="1">
        <f t="array" aca="1" ref="DJ692" ca="1">IFERROR(INDEX(Forecast_Capex_Input!BI$12:BI$286,$Z692)
*(INDEX(Forecast_Capex_Input!$H$12:$H$286,$Z692)=Repex),0)
*$DG692</f>
        <v>0</v>
      </c>
      <c r="DK692" s="43" cm="1">
        <f t="array" aca="1" ref="DK692" ca="1">IFERROR(INDEX(Forecast_Capex_Input!BJ$12:BJ$286,$Z692)
*(INDEX(Forecast_Capex_Input!$H$12:$H$286,$Z692)=Repex),0)
*$DG692</f>
        <v>0</v>
      </c>
      <c r="DL692" s="43" cm="1">
        <f t="array" aca="1" ref="DL692" ca="1">IFERROR(INDEX(Forecast_Capex_Input!BK$12:BK$286,$Z692)
*(INDEX(Forecast_Capex_Input!$H$12:$H$286,$Z692)=Repex),0)
*$DG692</f>
        <v>0</v>
      </c>
      <c r="DM692" s="43" cm="1">
        <f t="array" aca="1" ref="DM692" ca="1">IFERROR(INDEX(Forecast_Capex_Input!BL$12:BL$286,$Z692)
*(INDEX(Forecast_Capex_Input!$H$12:$H$286,$Z692)=Repex),0)
*$DG692</f>
        <v>0</v>
      </c>
      <c r="DO692" s="43" t="b" cm="1">
        <f t="array" aca="1" ref="DO692" ca="1">OR($G692=Forecast_Capex_Input!$BN$8:$BN$9)</f>
        <v>0</v>
      </c>
      <c r="DP692" s="43" cm="1">
        <f t="array" aca="1" ref="DP692" ca="1">IFERROR(INDEX(Forecast_Capex_Input!BO$12:BO$286,$Z692)
*(INDEX(Forecast_Capex_Input!$H$12:$H$286,$Z692)=Repex),0)
*$DO692</f>
        <v>0</v>
      </c>
      <c r="DQ692" s="43" cm="1">
        <f t="array" aca="1" ref="DQ692" ca="1">IFERROR(INDEX(Forecast_Capex_Input!BP$12:BP$286,$Z692)
*(INDEX(Forecast_Capex_Input!$H$12:$H$286,$Z692)=Repex),0)
*$DO692</f>
        <v>0</v>
      </c>
      <c r="DR692" s="43" cm="1">
        <f t="array" aca="1" ref="DR692" ca="1">IFERROR(INDEX(Forecast_Capex_Input!BQ$12:BQ$286,$Z692)
*(INDEX(Forecast_Capex_Input!$H$12:$H$286,$Z692)=Repex),0)
*$DO692</f>
        <v>0</v>
      </c>
      <c r="DS692" s="43" cm="1">
        <f t="array" aca="1" ref="DS692" ca="1">IFERROR(INDEX(Forecast_Capex_Input!BR$12:BR$286,$Z692)
*(INDEX(Forecast_Capex_Input!$H$12:$H$286,$Z692)=Repex),0)
*$DO692</f>
        <v>0</v>
      </c>
      <c r="DT692" s="43" cm="1">
        <f t="array" aca="1" ref="DT692" ca="1">IFERROR(INDEX(Forecast_Capex_Input!BS$12:BS$286,$Z692)
*(INDEX(Forecast_Capex_Input!$H$12:$H$286,$Z692)=Repex),0)
*$DO692</f>
        <v>0</v>
      </c>
      <c r="DV692" s="43" t="b" cm="1">
        <f t="array" aca="1" ref="DV692" ca="1">OR($G692=Forecast_Capex_Input!$BU$8:$BU$10)</f>
        <v>0</v>
      </c>
      <c r="DW692" s="43" cm="1">
        <f t="array" aca="1" ref="DW692" ca="1">IFERROR(INDEX(Forecast_Capex_Input!BV$12:BV$286,$Z692)
*(INDEX(Forecast_Capex_Input!$H$12:$H$286,$Z692)=Repex),0)
*$DV692</f>
        <v>0</v>
      </c>
      <c r="DX692" s="43" cm="1">
        <f t="array" aca="1" ref="DX692" ca="1">IFERROR(INDEX(Forecast_Capex_Input!BW$12:BW$286,$Z692)
*(INDEX(Forecast_Capex_Input!$H$12:$H$286,$Z692)=Repex),0)
*$DV692</f>
        <v>0</v>
      </c>
      <c r="DY692" s="43" cm="1">
        <f t="array" aca="1" ref="DY692" ca="1">IFERROR(INDEX(Forecast_Capex_Input!BX$12:BX$286,$Z692)
*(INDEX(Forecast_Capex_Input!$H$12:$H$286,$Z692)=Repex),0)
*$DV692</f>
        <v>0</v>
      </c>
      <c r="DZ692" s="43" cm="1">
        <f t="array" aca="1" ref="DZ692" ca="1">IFERROR(INDEX(Forecast_Capex_Input!BY$12:BY$286,$Z692)
*(INDEX(Forecast_Capex_Input!$H$12:$H$286,$Z692)=Repex),0)
*$DV692</f>
        <v>0</v>
      </c>
      <c r="EA692" s="43" cm="1">
        <f t="array" aca="1" ref="EA692" ca="1">IFERROR(INDEX(Forecast_Capex_Input!BZ$12:BZ$286,$Z692)
*(INDEX(Forecast_Capex_Input!$H$12:$H$286,$Z692)=Repex),0)
*$DV692</f>
        <v>0</v>
      </c>
      <c r="EB692" s="43" cm="1">
        <f t="array" aca="1" ref="EB692" ca="1">IFERROR(INDEX(Forecast_Capex_Input!CA$12:CA$286,$Z692)
*(INDEX(Forecast_Capex_Input!$H$12:$H$286,$Z692)=Repex),0)
*$DV692</f>
        <v>0</v>
      </c>
      <c r="EC692" s="43" cm="1">
        <f t="array" aca="1" ref="EC692" ca="1">IFERROR(INDEX(Forecast_Capex_Input!CB$12:CB$286,$Z692)
*(INDEX(Forecast_Capex_Input!$H$12:$H$286,$Z692)=Repex),0)
*$DV692</f>
        <v>0</v>
      </c>
      <c r="ED692" s="43" cm="1">
        <f t="array" aca="1" ref="ED692" ca="1">IFERROR(INDEX(Forecast_Capex_Input!CC$12:CC$286,$Z692)
*(INDEX(Forecast_Capex_Input!$H$12:$H$286,$Z692)=Repex),0)
*$DV692</f>
        <v>0</v>
      </c>
      <c r="EF692" s="86" t="str">
        <f t="shared" si="64"/>
        <v>N/A</v>
      </c>
      <c r="EG692" s="28" t="str">
        <f>IFERROR(RANK(EF692,EF$11:EF$1010,0)+COUNTIF(EF$11:EF692,EF692)-1,NA)</f>
        <v>N/A</v>
      </c>
    </row>
    <row r="693" spans="3:137" x14ac:dyDescent="0.2">
      <c r="C693" s="28">
        <f t="shared" si="65"/>
        <v>683</v>
      </c>
      <c r="D693" s="9" t="str" cm="1">
        <f t="array" ref="D693">IFERROR(INDEX(Forecast_Capex_Input!$D$12:$D$286,$Z693),NA)</f>
        <v>N/A</v>
      </c>
      <c r="E693" s="24" t="str" cm="1">
        <f t="array" ref="E693">IF($Z693=NA,NA,INDEX(Forecast_Capex_Input!$E$12:$E$286,$Z693))</f>
        <v>N/A</v>
      </c>
      <c r="F693" s="9" t="str" cm="1">
        <f t="array" aca="1" ref="F693" ca="1">IFERROR(INDEX(General!$E$25:$E$26,$AA693),NA)</f>
        <v>N/A</v>
      </c>
      <c r="G693" s="9" t="str" cm="1">
        <f t="array" aca="1" ref="G693" ca="1">IFERROR(INDEX(Forecast_Capex_Input!$AI$11:$BB$11,$AC693),NA)</f>
        <v>N/A</v>
      </c>
      <c r="H693" s="50" t="str" cm="1">
        <f t="array" aca="1" ref="H693" ca="1">IFERROR(INDEX(Forecast_Capex_Input!$AI$12:$BB$286,$Z693,$AC693),NA)</f>
        <v>N/A</v>
      </c>
      <c r="I693" s="150" t="str" cm="1">
        <f t="array" ref="I693">IFERROR(INDEX(Forecast_Capex_Input!$F$12:$F$286,$Z693),NA)</f>
        <v>N/A</v>
      </c>
      <c r="J693" s="150" t="str" cm="1">
        <f t="array" ref="J693">IFERROR(INDEX(Forecast_Capex_Input!G$12:G$286,$Z693),NA)</f>
        <v>N/A</v>
      </c>
      <c r="K693" s="150" t="str" cm="1">
        <f t="array" ref="K693">IFERROR(INDEX(Forecast_Capex_Input!H$12:H$286,$Z693),NA)</f>
        <v>N/A</v>
      </c>
      <c r="L693" s="150" t="str" cm="1">
        <f t="array" ref="L693">IFERROR(INDEX(Forecast_Capex_Input!I$12:I$286,$Z693),NA)</f>
        <v>N/A</v>
      </c>
      <c r="M693" s="150" t="str" cm="1">
        <f t="array" ref="M693">IFERROR(INDEX(Forecast_Capex_Input!J$12:J$286,$Z693),NA)</f>
        <v>N/A</v>
      </c>
      <c r="N693" s="150" t="str" cm="1">
        <f t="array" ref="N693">IFERROR(INDEX(Forecast_Capex_Input!K$12:K$286,$Z693),NA)</f>
        <v>N/A</v>
      </c>
      <c r="O693" s="150" t="str" cm="1">
        <f t="array" ref="O693">IFERROR(INDEX(Forecast_Capex_Input!L$12:L$286,$Z693),NA)</f>
        <v>N/A</v>
      </c>
      <c r="P693" s="150" t="str" cm="1">
        <f t="array" ref="P693">IFERROR(INDEX(Forecast_Capex_Input!M$12:M$286,$Z693),NA)</f>
        <v>N/A</v>
      </c>
      <c r="Q693" s="24" t="str" cm="1">
        <f t="array" ref="Q693">IFERROR(INDEX(Forecast_Capex_Input!N$12:N$286,$Z693),NA)</f>
        <v>N/A</v>
      </c>
      <c r="R693" s="190" cm="1">
        <f t="array" ref="R693">IFERROR(INDEX(Forecast_Capex_Input!O$12:O$286,$Z693),0)</f>
        <v>0</v>
      </c>
      <c r="S693" s="24" cm="1">
        <f t="array" ref="S693">IFERROR(INDEX(Forecast_Capex_Input!P$12:P$286,$Z693),0)</f>
        <v>0</v>
      </c>
      <c r="T693" s="150" t="str" cm="1">
        <f t="array" aca="1" ref="T693" ca="1">IFERROR(INDEX(General!$K$91:$K$110,$AC693),NA)</f>
        <v>N/A</v>
      </c>
      <c r="U693" s="43" cm="1">
        <f t="array" aca="1" ref="U693" ca="1">IFERROR(
IF($F693=General!$E$25,INDEX(Forecast_Capex_Input!S$12:S$286,$Z693),
INDEX(Forecast_Capex_Input!T$12:T$286,$Z693)),0)</f>
        <v>0</v>
      </c>
      <c r="V693" s="82" t="b">
        <f>IFERROR(INDEX(Overheads!$T$19:$T$26,MATCH($I693,Overheads!$E$19:$E$26,0)),FALSE)</f>
        <v>0</v>
      </c>
      <c r="W693" s="209" cm="1">
        <f t="array" ref="W693">IFERROR(
INDEX(Forecast_Capex_Input!CN$12:CN$286,$Z693),0)</f>
        <v>0</v>
      </c>
      <c r="X693" s="209">
        <f>IFERROR(
MATCH($W693,General!$L$39:$S$39,0),1)</f>
        <v>1</v>
      </c>
      <c r="Z693" s="28" t="str">
        <f>IFERROR(
IF(MATCH($C693,Forecast_Capex_Input!$CI$12:$CI$286,1)+1&gt;MAX(Forecast_Capex_Input!$C$12:$C$286),NA,
MATCH($C693,Forecast_Capex_Input!$CI$12:$CI$286,1)+1),1)</f>
        <v>N/A</v>
      </c>
      <c r="AA693" s="28" t="str" cm="1">
        <f t="array" aca="1" ref="AA693" ca="1">IFERROR(
IF(Z692&lt;&gt;Z693,1,
IF(COUNTIF(OFFSET(AA692,0,0,-INDEX(Forecast_Capex_Input!$CG$12:$CG$286,$Z693)),AA692)=INDEX(Forecast_Capex_Input!$CG$12:$CG$286,$Z693),AA692+1,AA692)),NA)</f>
        <v>N/A</v>
      </c>
      <c r="AB693" s="28" t="str" cm="1">
        <f t="array" ref="AB693">IFERROR($C693-IF($Z693=1,1,INDEX(Forecast_Capex_Input!$CI$12:$CI$286,$Z693-1))+1,NA)</f>
        <v>N/A</v>
      </c>
      <c r="AC693" s="28" t="str" cm="1">
        <f t="array" aca="1" ref="AC693" ca="1">IFERROR(IF(AA693=1,
INDEX(Forecast_Capex_Input!$AI$10:$BB$10,SMALL(IF(INDEX(Forecast_Capex_Input!$AI$12:$BB$286,$Z693,0)&gt;0,COLUMN(Forecast_Capex_Input!$AI$10:$BB$10)-COLUMN(Forecast_Capex_Input!$AI$12)+1),ROWS(OFFSET(AC692,0,0,-$AB693)))),
OFFSET(AC692,-INDEX(Forecast_Capex_Input!$CG$12:$CG$286,$Z693)+1,0)),NA)</f>
        <v>N/A</v>
      </c>
      <c r="AD693" s="28" t="str">
        <f t="shared" ca="1" si="62"/>
        <v>N/A</v>
      </c>
      <c r="AE693" s="82" t="b">
        <f t="shared" si="66"/>
        <v>0</v>
      </c>
      <c r="AF693" s="78" t="b">
        <v>0</v>
      </c>
      <c r="AG693" s="82" t="b">
        <f t="shared" si="63"/>
        <v>1</v>
      </c>
      <c r="AI693" s="55">
        <v>0</v>
      </c>
      <c r="AJ693" s="55">
        <v>0</v>
      </c>
      <c r="AK693" s="55">
        <v>0</v>
      </c>
      <c r="AL693" s="55">
        <v>0</v>
      </c>
      <c r="AM693" s="55">
        <v>0</v>
      </c>
      <c r="AN693" s="135">
        <v>0</v>
      </c>
      <c r="AP693" s="55">
        <v>0</v>
      </c>
      <c r="AQ693" s="55">
        <v>0</v>
      </c>
      <c r="AR693" s="55">
        <v>0</v>
      </c>
      <c r="AS693" s="55">
        <v>0</v>
      </c>
      <c r="AT693" s="55">
        <v>0</v>
      </c>
      <c r="AU693" s="135">
        <v>0</v>
      </c>
      <c r="AW693" s="55">
        <v>0</v>
      </c>
      <c r="AX693" s="55">
        <v>0</v>
      </c>
      <c r="AY693" s="55">
        <v>0</v>
      </c>
      <c r="AZ693" s="55">
        <v>0</v>
      </c>
      <c r="BA693" s="55">
        <v>0</v>
      </c>
      <c r="BB693" s="135">
        <v>0</v>
      </c>
      <c r="BD693" s="55">
        <v>0</v>
      </c>
      <c r="BE693" s="55">
        <v>0</v>
      </c>
      <c r="BF693" s="55">
        <v>0</v>
      </c>
      <c r="BG693" s="55">
        <v>0</v>
      </c>
      <c r="BH693" s="55">
        <v>0</v>
      </c>
      <c r="BI693" s="135">
        <v>0</v>
      </c>
      <c r="BK693" s="55">
        <v>0</v>
      </c>
      <c r="BL693" s="55">
        <v>0</v>
      </c>
      <c r="BM693" s="55">
        <v>0</v>
      </c>
      <c r="BN693" s="55">
        <v>0</v>
      </c>
      <c r="BO693" s="55">
        <v>0</v>
      </c>
      <c r="BP693" s="135">
        <v>0</v>
      </c>
      <c r="BR693" s="147">
        <v>0</v>
      </c>
      <c r="BS693" s="147">
        <v>0</v>
      </c>
      <c r="BT693" s="147">
        <v>0</v>
      </c>
      <c r="BU693" s="147">
        <v>0</v>
      </c>
      <c r="BV693" s="147">
        <v>0</v>
      </c>
      <c r="BX693" s="55">
        <v>0</v>
      </c>
      <c r="BY693" s="55">
        <v>0</v>
      </c>
      <c r="BZ693" s="55">
        <v>0</v>
      </c>
      <c r="CA693" s="55">
        <v>0</v>
      </c>
      <c r="CB693" s="55">
        <v>0</v>
      </c>
      <c r="CC693" s="135">
        <v>0</v>
      </c>
      <c r="CE693" s="55">
        <v>0</v>
      </c>
      <c r="CF693" s="55">
        <v>0</v>
      </c>
      <c r="CG693" s="55">
        <v>0</v>
      </c>
      <c r="CH693" s="55">
        <v>0</v>
      </c>
      <c r="CI693" s="55">
        <v>0</v>
      </c>
      <c r="CJ693" s="135">
        <v>0</v>
      </c>
      <c r="CL693" s="55">
        <v>0</v>
      </c>
      <c r="CM693" s="55">
        <v>0</v>
      </c>
      <c r="CN693" s="55">
        <v>0</v>
      </c>
      <c r="CO693" s="55">
        <v>0</v>
      </c>
      <c r="CP693" s="55">
        <v>0</v>
      </c>
      <c r="CQ693" s="135">
        <v>0</v>
      </c>
      <c r="CS693" s="67">
        <v>0</v>
      </c>
      <c r="CT693" s="67">
        <v>0</v>
      </c>
      <c r="CU693" s="67">
        <v>0</v>
      </c>
      <c r="CV693" s="67">
        <v>0</v>
      </c>
      <c r="CW693" s="67">
        <v>0</v>
      </c>
      <c r="CX693" s="135">
        <v>0</v>
      </c>
      <c r="CZ693" s="55">
        <v>0</v>
      </c>
      <c r="DA693" s="55">
        <v>0</v>
      </c>
      <c r="DB693" s="55">
        <v>0</v>
      </c>
      <c r="DC693" s="55">
        <v>0</v>
      </c>
      <c r="DD693" s="55">
        <v>0</v>
      </c>
      <c r="DE693" s="135">
        <v>0</v>
      </c>
      <c r="DG693" s="43" t="b" cm="1">
        <f t="array" aca="1" ref="DG693" ca="1">OR($G693=Forecast_Capex_Input!$BF$8:$BF$10)</f>
        <v>0</v>
      </c>
      <c r="DH693" s="43" cm="1">
        <f t="array" aca="1" ref="DH693" ca="1">IFERROR(INDEX(Forecast_Capex_Input!BG$12:BG$286,$Z693)
*(INDEX(Forecast_Capex_Input!$H$12:$H$286,$Z693)=Repex),0)
*$DG693</f>
        <v>0</v>
      </c>
      <c r="DI693" s="43" cm="1">
        <f t="array" aca="1" ref="DI693" ca="1">IFERROR(INDEX(Forecast_Capex_Input!BH$12:BH$286,$Z693)
*(INDEX(Forecast_Capex_Input!$H$12:$H$286,$Z693)=Repex),0)
*$DG693</f>
        <v>0</v>
      </c>
      <c r="DJ693" s="43" cm="1">
        <f t="array" aca="1" ref="DJ693" ca="1">IFERROR(INDEX(Forecast_Capex_Input!BI$12:BI$286,$Z693)
*(INDEX(Forecast_Capex_Input!$H$12:$H$286,$Z693)=Repex),0)
*$DG693</f>
        <v>0</v>
      </c>
      <c r="DK693" s="43" cm="1">
        <f t="array" aca="1" ref="DK693" ca="1">IFERROR(INDEX(Forecast_Capex_Input!BJ$12:BJ$286,$Z693)
*(INDEX(Forecast_Capex_Input!$H$12:$H$286,$Z693)=Repex),0)
*$DG693</f>
        <v>0</v>
      </c>
      <c r="DL693" s="43" cm="1">
        <f t="array" aca="1" ref="DL693" ca="1">IFERROR(INDEX(Forecast_Capex_Input!BK$12:BK$286,$Z693)
*(INDEX(Forecast_Capex_Input!$H$12:$H$286,$Z693)=Repex),0)
*$DG693</f>
        <v>0</v>
      </c>
      <c r="DM693" s="43" cm="1">
        <f t="array" aca="1" ref="DM693" ca="1">IFERROR(INDEX(Forecast_Capex_Input!BL$12:BL$286,$Z693)
*(INDEX(Forecast_Capex_Input!$H$12:$H$286,$Z693)=Repex),0)
*$DG693</f>
        <v>0</v>
      </c>
      <c r="DO693" s="43" t="b" cm="1">
        <f t="array" aca="1" ref="DO693" ca="1">OR($G693=Forecast_Capex_Input!$BN$8:$BN$9)</f>
        <v>0</v>
      </c>
      <c r="DP693" s="43" cm="1">
        <f t="array" aca="1" ref="DP693" ca="1">IFERROR(INDEX(Forecast_Capex_Input!BO$12:BO$286,$Z693)
*(INDEX(Forecast_Capex_Input!$H$12:$H$286,$Z693)=Repex),0)
*$DO693</f>
        <v>0</v>
      </c>
      <c r="DQ693" s="43" cm="1">
        <f t="array" aca="1" ref="DQ693" ca="1">IFERROR(INDEX(Forecast_Capex_Input!BP$12:BP$286,$Z693)
*(INDEX(Forecast_Capex_Input!$H$12:$H$286,$Z693)=Repex),0)
*$DO693</f>
        <v>0</v>
      </c>
      <c r="DR693" s="43" cm="1">
        <f t="array" aca="1" ref="DR693" ca="1">IFERROR(INDEX(Forecast_Capex_Input!BQ$12:BQ$286,$Z693)
*(INDEX(Forecast_Capex_Input!$H$12:$H$286,$Z693)=Repex),0)
*$DO693</f>
        <v>0</v>
      </c>
      <c r="DS693" s="43" cm="1">
        <f t="array" aca="1" ref="DS693" ca="1">IFERROR(INDEX(Forecast_Capex_Input!BR$12:BR$286,$Z693)
*(INDEX(Forecast_Capex_Input!$H$12:$H$286,$Z693)=Repex),0)
*$DO693</f>
        <v>0</v>
      </c>
      <c r="DT693" s="43" cm="1">
        <f t="array" aca="1" ref="DT693" ca="1">IFERROR(INDEX(Forecast_Capex_Input!BS$12:BS$286,$Z693)
*(INDEX(Forecast_Capex_Input!$H$12:$H$286,$Z693)=Repex),0)
*$DO693</f>
        <v>0</v>
      </c>
      <c r="DV693" s="43" t="b" cm="1">
        <f t="array" aca="1" ref="DV693" ca="1">OR($G693=Forecast_Capex_Input!$BU$8:$BU$10)</f>
        <v>0</v>
      </c>
      <c r="DW693" s="43" cm="1">
        <f t="array" aca="1" ref="DW693" ca="1">IFERROR(INDEX(Forecast_Capex_Input!BV$12:BV$286,$Z693)
*(INDEX(Forecast_Capex_Input!$H$12:$H$286,$Z693)=Repex),0)
*$DV693</f>
        <v>0</v>
      </c>
      <c r="DX693" s="43" cm="1">
        <f t="array" aca="1" ref="DX693" ca="1">IFERROR(INDEX(Forecast_Capex_Input!BW$12:BW$286,$Z693)
*(INDEX(Forecast_Capex_Input!$H$12:$H$286,$Z693)=Repex),0)
*$DV693</f>
        <v>0</v>
      </c>
      <c r="DY693" s="43" cm="1">
        <f t="array" aca="1" ref="DY693" ca="1">IFERROR(INDEX(Forecast_Capex_Input!BX$12:BX$286,$Z693)
*(INDEX(Forecast_Capex_Input!$H$12:$H$286,$Z693)=Repex),0)
*$DV693</f>
        <v>0</v>
      </c>
      <c r="DZ693" s="43" cm="1">
        <f t="array" aca="1" ref="DZ693" ca="1">IFERROR(INDEX(Forecast_Capex_Input!BY$12:BY$286,$Z693)
*(INDEX(Forecast_Capex_Input!$H$12:$H$286,$Z693)=Repex),0)
*$DV693</f>
        <v>0</v>
      </c>
      <c r="EA693" s="43" cm="1">
        <f t="array" aca="1" ref="EA693" ca="1">IFERROR(INDEX(Forecast_Capex_Input!BZ$12:BZ$286,$Z693)
*(INDEX(Forecast_Capex_Input!$H$12:$H$286,$Z693)=Repex),0)
*$DV693</f>
        <v>0</v>
      </c>
      <c r="EB693" s="43" cm="1">
        <f t="array" aca="1" ref="EB693" ca="1">IFERROR(INDEX(Forecast_Capex_Input!CA$12:CA$286,$Z693)
*(INDEX(Forecast_Capex_Input!$H$12:$H$286,$Z693)=Repex),0)
*$DV693</f>
        <v>0</v>
      </c>
      <c r="EC693" s="43" cm="1">
        <f t="array" aca="1" ref="EC693" ca="1">IFERROR(INDEX(Forecast_Capex_Input!CB$12:CB$286,$Z693)
*(INDEX(Forecast_Capex_Input!$H$12:$H$286,$Z693)=Repex),0)
*$DV693</f>
        <v>0</v>
      </c>
      <c r="ED693" s="43" cm="1">
        <f t="array" aca="1" ref="ED693" ca="1">IFERROR(INDEX(Forecast_Capex_Input!CC$12:CC$286,$Z693)
*(INDEX(Forecast_Capex_Input!$H$12:$H$286,$Z693)=Repex),0)
*$DV693</f>
        <v>0</v>
      </c>
      <c r="EF693" s="86" t="str">
        <f t="shared" si="64"/>
        <v>N/A</v>
      </c>
      <c r="EG693" s="28" t="str">
        <f>IFERROR(RANK(EF693,EF$11:EF$1010,0)+COUNTIF(EF$11:EF693,EF693)-1,NA)</f>
        <v>N/A</v>
      </c>
    </row>
    <row r="694" spans="3:137" x14ac:dyDescent="0.2">
      <c r="C694" s="28">
        <f t="shared" si="65"/>
        <v>684</v>
      </c>
      <c r="D694" s="9" t="str" cm="1">
        <f t="array" ref="D694">IFERROR(INDEX(Forecast_Capex_Input!$D$12:$D$286,$Z694),NA)</f>
        <v>N/A</v>
      </c>
      <c r="E694" s="24" t="str" cm="1">
        <f t="array" ref="E694">IF($Z694=NA,NA,INDEX(Forecast_Capex_Input!$E$12:$E$286,$Z694))</f>
        <v>N/A</v>
      </c>
      <c r="F694" s="9" t="str" cm="1">
        <f t="array" aca="1" ref="F694" ca="1">IFERROR(INDEX(General!$E$25:$E$26,$AA694),NA)</f>
        <v>N/A</v>
      </c>
      <c r="G694" s="9" t="str" cm="1">
        <f t="array" aca="1" ref="G694" ca="1">IFERROR(INDEX(Forecast_Capex_Input!$AI$11:$BB$11,$AC694),NA)</f>
        <v>N/A</v>
      </c>
      <c r="H694" s="50" t="str" cm="1">
        <f t="array" aca="1" ref="H694" ca="1">IFERROR(INDEX(Forecast_Capex_Input!$AI$12:$BB$286,$Z694,$AC694),NA)</f>
        <v>N/A</v>
      </c>
      <c r="I694" s="150" t="str" cm="1">
        <f t="array" ref="I694">IFERROR(INDEX(Forecast_Capex_Input!$F$12:$F$286,$Z694),NA)</f>
        <v>N/A</v>
      </c>
      <c r="J694" s="150" t="str" cm="1">
        <f t="array" ref="J694">IFERROR(INDEX(Forecast_Capex_Input!G$12:G$286,$Z694),NA)</f>
        <v>N/A</v>
      </c>
      <c r="K694" s="150" t="str" cm="1">
        <f t="array" ref="K694">IFERROR(INDEX(Forecast_Capex_Input!H$12:H$286,$Z694),NA)</f>
        <v>N/A</v>
      </c>
      <c r="L694" s="150" t="str" cm="1">
        <f t="array" ref="L694">IFERROR(INDEX(Forecast_Capex_Input!I$12:I$286,$Z694),NA)</f>
        <v>N/A</v>
      </c>
      <c r="M694" s="150" t="str" cm="1">
        <f t="array" ref="M694">IFERROR(INDEX(Forecast_Capex_Input!J$12:J$286,$Z694),NA)</f>
        <v>N/A</v>
      </c>
      <c r="N694" s="150" t="str" cm="1">
        <f t="array" ref="N694">IFERROR(INDEX(Forecast_Capex_Input!K$12:K$286,$Z694),NA)</f>
        <v>N/A</v>
      </c>
      <c r="O694" s="150" t="str" cm="1">
        <f t="array" ref="O694">IFERROR(INDEX(Forecast_Capex_Input!L$12:L$286,$Z694),NA)</f>
        <v>N/A</v>
      </c>
      <c r="P694" s="150" t="str" cm="1">
        <f t="array" ref="P694">IFERROR(INDEX(Forecast_Capex_Input!M$12:M$286,$Z694),NA)</f>
        <v>N/A</v>
      </c>
      <c r="Q694" s="24" t="str" cm="1">
        <f t="array" ref="Q694">IFERROR(INDEX(Forecast_Capex_Input!N$12:N$286,$Z694),NA)</f>
        <v>N/A</v>
      </c>
      <c r="R694" s="190" cm="1">
        <f t="array" ref="R694">IFERROR(INDEX(Forecast_Capex_Input!O$12:O$286,$Z694),0)</f>
        <v>0</v>
      </c>
      <c r="S694" s="24" cm="1">
        <f t="array" ref="S694">IFERROR(INDEX(Forecast_Capex_Input!P$12:P$286,$Z694),0)</f>
        <v>0</v>
      </c>
      <c r="T694" s="150" t="str" cm="1">
        <f t="array" aca="1" ref="T694" ca="1">IFERROR(INDEX(General!$K$91:$K$110,$AC694),NA)</f>
        <v>N/A</v>
      </c>
      <c r="U694" s="43" cm="1">
        <f t="array" aca="1" ref="U694" ca="1">IFERROR(
IF($F694=General!$E$25,INDEX(Forecast_Capex_Input!S$12:S$286,$Z694),
INDEX(Forecast_Capex_Input!T$12:T$286,$Z694)),0)</f>
        <v>0</v>
      </c>
      <c r="V694" s="82" t="b">
        <f>IFERROR(INDEX(Overheads!$T$19:$T$26,MATCH($I694,Overheads!$E$19:$E$26,0)),FALSE)</f>
        <v>0</v>
      </c>
      <c r="W694" s="209" cm="1">
        <f t="array" ref="W694">IFERROR(
INDEX(Forecast_Capex_Input!CN$12:CN$286,$Z694),0)</f>
        <v>0</v>
      </c>
      <c r="X694" s="209">
        <f>IFERROR(
MATCH($W694,General!$L$39:$S$39,0),1)</f>
        <v>1</v>
      </c>
      <c r="Z694" s="28" t="str">
        <f>IFERROR(
IF(MATCH($C694,Forecast_Capex_Input!$CI$12:$CI$286,1)+1&gt;MAX(Forecast_Capex_Input!$C$12:$C$286),NA,
MATCH($C694,Forecast_Capex_Input!$CI$12:$CI$286,1)+1),1)</f>
        <v>N/A</v>
      </c>
      <c r="AA694" s="28" t="str" cm="1">
        <f t="array" aca="1" ref="AA694" ca="1">IFERROR(
IF(Z693&lt;&gt;Z694,1,
IF(COUNTIF(OFFSET(AA693,0,0,-INDEX(Forecast_Capex_Input!$CG$12:$CG$286,$Z694)),AA693)=INDEX(Forecast_Capex_Input!$CG$12:$CG$286,$Z694),AA693+1,AA693)),NA)</f>
        <v>N/A</v>
      </c>
      <c r="AB694" s="28" t="str" cm="1">
        <f t="array" ref="AB694">IFERROR($C694-IF($Z694=1,1,INDEX(Forecast_Capex_Input!$CI$12:$CI$286,$Z694-1))+1,NA)</f>
        <v>N/A</v>
      </c>
      <c r="AC694" s="28" t="str" cm="1">
        <f t="array" aca="1" ref="AC694" ca="1">IFERROR(IF(AA694=1,
INDEX(Forecast_Capex_Input!$AI$10:$BB$10,SMALL(IF(INDEX(Forecast_Capex_Input!$AI$12:$BB$286,$Z694,0)&gt;0,COLUMN(Forecast_Capex_Input!$AI$10:$BB$10)-COLUMN(Forecast_Capex_Input!$AI$12)+1),ROWS(OFFSET(AC693,0,0,-$AB694)))),
OFFSET(AC693,-INDEX(Forecast_Capex_Input!$CG$12:$CG$286,$Z694)+1,0)),NA)</f>
        <v>N/A</v>
      </c>
      <c r="AD694" s="28" t="str">
        <f t="shared" ca="1" si="62"/>
        <v>N/A</v>
      </c>
      <c r="AE694" s="82" t="b">
        <f t="shared" si="66"/>
        <v>0</v>
      </c>
      <c r="AF694" s="78" t="b">
        <v>0</v>
      </c>
      <c r="AG694" s="82" t="b">
        <f t="shared" si="63"/>
        <v>1</v>
      </c>
      <c r="AI694" s="55">
        <v>0</v>
      </c>
      <c r="AJ694" s="55">
        <v>0</v>
      </c>
      <c r="AK694" s="55">
        <v>0</v>
      </c>
      <c r="AL694" s="55">
        <v>0</v>
      </c>
      <c r="AM694" s="55">
        <v>0</v>
      </c>
      <c r="AN694" s="135">
        <v>0</v>
      </c>
      <c r="AP694" s="55">
        <v>0</v>
      </c>
      <c r="AQ694" s="55">
        <v>0</v>
      </c>
      <c r="AR694" s="55">
        <v>0</v>
      </c>
      <c r="AS694" s="55">
        <v>0</v>
      </c>
      <c r="AT694" s="55">
        <v>0</v>
      </c>
      <c r="AU694" s="135">
        <v>0</v>
      </c>
      <c r="AW694" s="55">
        <v>0</v>
      </c>
      <c r="AX694" s="55">
        <v>0</v>
      </c>
      <c r="AY694" s="55">
        <v>0</v>
      </c>
      <c r="AZ694" s="55">
        <v>0</v>
      </c>
      <c r="BA694" s="55">
        <v>0</v>
      </c>
      <c r="BB694" s="135">
        <v>0</v>
      </c>
      <c r="BD694" s="55">
        <v>0</v>
      </c>
      <c r="BE694" s="55">
        <v>0</v>
      </c>
      <c r="BF694" s="55">
        <v>0</v>
      </c>
      <c r="BG694" s="55">
        <v>0</v>
      </c>
      <c r="BH694" s="55">
        <v>0</v>
      </c>
      <c r="BI694" s="135">
        <v>0</v>
      </c>
      <c r="BK694" s="55">
        <v>0</v>
      </c>
      <c r="BL694" s="55">
        <v>0</v>
      </c>
      <c r="BM694" s="55">
        <v>0</v>
      </c>
      <c r="BN694" s="55">
        <v>0</v>
      </c>
      <c r="BO694" s="55">
        <v>0</v>
      </c>
      <c r="BP694" s="135">
        <v>0</v>
      </c>
      <c r="BR694" s="147">
        <v>0</v>
      </c>
      <c r="BS694" s="147">
        <v>0</v>
      </c>
      <c r="BT694" s="147">
        <v>0</v>
      </c>
      <c r="BU694" s="147">
        <v>0</v>
      </c>
      <c r="BV694" s="147">
        <v>0</v>
      </c>
      <c r="BX694" s="55">
        <v>0</v>
      </c>
      <c r="BY694" s="55">
        <v>0</v>
      </c>
      <c r="BZ694" s="55">
        <v>0</v>
      </c>
      <c r="CA694" s="55">
        <v>0</v>
      </c>
      <c r="CB694" s="55">
        <v>0</v>
      </c>
      <c r="CC694" s="135">
        <v>0</v>
      </c>
      <c r="CE694" s="55">
        <v>0</v>
      </c>
      <c r="CF694" s="55">
        <v>0</v>
      </c>
      <c r="CG694" s="55">
        <v>0</v>
      </c>
      <c r="CH694" s="55">
        <v>0</v>
      </c>
      <c r="CI694" s="55">
        <v>0</v>
      </c>
      <c r="CJ694" s="135">
        <v>0</v>
      </c>
      <c r="CL694" s="55">
        <v>0</v>
      </c>
      <c r="CM694" s="55">
        <v>0</v>
      </c>
      <c r="CN694" s="55">
        <v>0</v>
      </c>
      <c r="CO694" s="55">
        <v>0</v>
      </c>
      <c r="CP694" s="55">
        <v>0</v>
      </c>
      <c r="CQ694" s="135">
        <v>0</v>
      </c>
      <c r="CS694" s="67">
        <v>0</v>
      </c>
      <c r="CT694" s="67">
        <v>0</v>
      </c>
      <c r="CU694" s="67">
        <v>0</v>
      </c>
      <c r="CV694" s="67">
        <v>0</v>
      </c>
      <c r="CW694" s="67">
        <v>0</v>
      </c>
      <c r="CX694" s="135">
        <v>0</v>
      </c>
      <c r="CZ694" s="55">
        <v>0</v>
      </c>
      <c r="DA694" s="55">
        <v>0</v>
      </c>
      <c r="DB694" s="55">
        <v>0</v>
      </c>
      <c r="DC694" s="55">
        <v>0</v>
      </c>
      <c r="DD694" s="55">
        <v>0</v>
      </c>
      <c r="DE694" s="135">
        <v>0</v>
      </c>
      <c r="DG694" s="43" t="b" cm="1">
        <f t="array" aca="1" ref="DG694" ca="1">OR($G694=Forecast_Capex_Input!$BF$8:$BF$10)</f>
        <v>0</v>
      </c>
      <c r="DH694" s="43" cm="1">
        <f t="array" aca="1" ref="DH694" ca="1">IFERROR(INDEX(Forecast_Capex_Input!BG$12:BG$286,$Z694)
*(INDEX(Forecast_Capex_Input!$H$12:$H$286,$Z694)=Repex),0)
*$DG694</f>
        <v>0</v>
      </c>
      <c r="DI694" s="43" cm="1">
        <f t="array" aca="1" ref="DI694" ca="1">IFERROR(INDEX(Forecast_Capex_Input!BH$12:BH$286,$Z694)
*(INDEX(Forecast_Capex_Input!$H$12:$H$286,$Z694)=Repex),0)
*$DG694</f>
        <v>0</v>
      </c>
      <c r="DJ694" s="43" cm="1">
        <f t="array" aca="1" ref="DJ694" ca="1">IFERROR(INDEX(Forecast_Capex_Input!BI$12:BI$286,$Z694)
*(INDEX(Forecast_Capex_Input!$H$12:$H$286,$Z694)=Repex),0)
*$DG694</f>
        <v>0</v>
      </c>
      <c r="DK694" s="43" cm="1">
        <f t="array" aca="1" ref="DK694" ca="1">IFERROR(INDEX(Forecast_Capex_Input!BJ$12:BJ$286,$Z694)
*(INDEX(Forecast_Capex_Input!$H$12:$H$286,$Z694)=Repex),0)
*$DG694</f>
        <v>0</v>
      </c>
      <c r="DL694" s="43" cm="1">
        <f t="array" aca="1" ref="DL694" ca="1">IFERROR(INDEX(Forecast_Capex_Input!BK$12:BK$286,$Z694)
*(INDEX(Forecast_Capex_Input!$H$12:$H$286,$Z694)=Repex),0)
*$DG694</f>
        <v>0</v>
      </c>
      <c r="DM694" s="43" cm="1">
        <f t="array" aca="1" ref="DM694" ca="1">IFERROR(INDEX(Forecast_Capex_Input!BL$12:BL$286,$Z694)
*(INDEX(Forecast_Capex_Input!$H$12:$H$286,$Z694)=Repex),0)
*$DG694</f>
        <v>0</v>
      </c>
      <c r="DO694" s="43" t="b" cm="1">
        <f t="array" aca="1" ref="DO694" ca="1">OR($G694=Forecast_Capex_Input!$BN$8:$BN$9)</f>
        <v>0</v>
      </c>
      <c r="DP694" s="43" cm="1">
        <f t="array" aca="1" ref="DP694" ca="1">IFERROR(INDEX(Forecast_Capex_Input!BO$12:BO$286,$Z694)
*(INDEX(Forecast_Capex_Input!$H$12:$H$286,$Z694)=Repex),0)
*$DO694</f>
        <v>0</v>
      </c>
      <c r="DQ694" s="43" cm="1">
        <f t="array" aca="1" ref="DQ694" ca="1">IFERROR(INDEX(Forecast_Capex_Input!BP$12:BP$286,$Z694)
*(INDEX(Forecast_Capex_Input!$H$12:$H$286,$Z694)=Repex),0)
*$DO694</f>
        <v>0</v>
      </c>
      <c r="DR694" s="43" cm="1">
        <f t="array" aca="1" ref="DR694" ca="1">IFERROR(INDEX(Forecast_Capex_Input!BQ$12:BQ$286,$Z694)
*(INDEX(Forecast_Capex_Input!$H$12:$H$286,$Z694)=Repex),0)
*$DO694</f>
        <v>0</v>
      </c>
      <c r="DS694" s="43" cm="1">
        <f t="array" aca="1" ref="DS694" ca="1">IFERROR(INDEX(Forecast_Capex_Input!BR$12:BR$286,$Z694)
*(INDEX(Forecast_Capex_Input!$H$12:$H$286,$Z694)=Repex),0)
*$DO694</f>
        <v>0</v>
      </c>
      <c r="DT694" s="43" cm="1">
        <f t="array" aca="1" ref="DT694" ca="1">IFERROR(INDEX(Forecast_Capex_Input!BS$12:BS$286,$Z694)
*(INDEX(Forecast_Capex_Input!$H$12:$H$286,$Z694)=Repex),0)
*$DO694</f>
        <v>0</v>
      </c>
      <c r="DV694" s="43" t="b" cm="1">
        <f t="array" aca="1" ref="DV694" ca="1">OR($G694=Forecast_Capex_Input!$BU$8:$BU$10)</f>
        <v>0</v>
      </c>
      <c r="DW694" s="43" cm="1">
        <f t="array" aca="1" ref="DW694" ca="1">IFERROR(INDEX(Forecast_Capex_Input!BV$12:BV$286,$Z694)
*(INDEX(Forecast_Capex_Input!$H$12:$H$286,$Z694)=Repex),0)
*$DV694</f>
        <v>0</v>
      </c>
      <c r="DX694" s="43" cm="1">
        <f t="array" aca="1" ref="DX694" ca="1">IFERROR(INDEX(Forecast_Capex_Input!BW$12:BW$286,$Z694)
*(INDEX(Forecast_Capex_Input!$H$12:$H$286,$Z694)=Repex),0)
*$DV694</f>
        <v>0</v>
      </c>
      <c r="DY694" s="43" cm="1">
        <f t="array" aca="1" ref="DY694" ca="1">IFERROR(INDEX(Forecast_Capex_Input!BX$12:BX$286,$Z694)
*(INDEX(Forecast_Capex_Input!$H$12:$H$286,$Z694)=Repex),0)
*$DV694</f>
        <v>0</v>
      </c>
      <c r="DZ694" s="43" cm="1">
        <f t="array" aca="1" ref="DZ694" ca="1">IFERROR(INDEX(Forecast_Capex_Input!BY$12:BY$286,$Z694)
*(INDEX(Forecast_Capex_Input!$H$12:$H$286,$Z694)=Repex),0)
*$DV694</f>
        <v>0</v>
      </c>
      <c r="EA694" s="43" cm="1">
        <f t="array" aca="1" ref="EA694" ca="1">IFERROR(INDEX(Forecast_Capex_Input!BZ$12:BZ$286,$Z694)
*(INDEX(Forecast_Capex_Input!$H$12:$H$286,$Z694)=Repex),0)
*$DV694</f>
        <v>0</v>
      </c>
      <c r="EB694" s="43" cm="1">
        <f t="array" aca="1" ref="EB694" ca="1">IFERROR(INDEX(Forecast_Capex_Input!CA$12:CA$286,$Z694)
*(INDEX(Forecast_Capex_Input!$H$12:$H$286,$Z694)=Repex),0)
*$DV694</f>
        <v>0</v>
      </c>
      <c r="EC694" s="43" cm="1">
        <f t="array" aca="1" ref="EC694" ca="1">IFERROR(INDEX(Forecast_Capex_Input!CB$12:CB$286,$Z694)
*(INDEX(Forecast_Capex_Input!$H$12:$H$286,$Z694)=Repex),0)
*$DV694</f>
        <v>0</v>
      </c>
      <c r="ED694" s="43" cm="1">
        <f t="array" aca="1" ref="ED694" ca="1">IFERROR(INDEX(Forecast_Capex_Input!CC$12:CC$286,$Z694)
*(INDEX(Forecast_Capex_Input!$H$12:$H$286,$Z694)=Repex),0)
*$DV694</f>
        <v>0</v>
      </c>
      <c r="EF694" s="86" t="str">
        <f t="shared" si="64"/>
        <v>N/A</v>
      </c>
      <c r="EG694" s="28" t="str">
        <f>IFERROR(RANK(EF694,EF$11:EF$1010,0)+COUNTIF(EF$11:EF694,EF694)-1,NA)</f>
        <v>N/A</v>
      </c>
    </row>
    <row r="695" spans="3:137" x14ac:dyDescent="0.2">
      <c r="C695" s="28">
        <f t="shared" si="65"/>
        <v>685</v>
      </c>
      <c r="D695" s="9" t="str" cm="1">
        <f t="array" ref="D695">IFERROR(INDEX(Forecast_Capex_Input!$D$12:$D$286,$Z695),NA)</f>
        <v>N/A</v>
      </c>
      <c r="E695" s="24" t="str" cm="1">
        <f t="array" ref="E695">IF($Z695=NA,NA,INDEX(Forecast_Capex_Input!$E$12:$E$286,$Z695))</f>
        <v>N/A</v>
      </c>
      <c r="F695" s="9" t="str" cm="1">
        <f t="array" aca="1" ref="F695" ca="1">IFERROR(INDEX(General!$E$25:$E$26,$AA695),NA)</f>
        <v>N/A</v>
      </c>
      <c r="G695" s="9" t="str" cm="1">
        <f t="array" aca="1" ref="G695" ca="1">IFERROR(INDEX(Forecast_Capex_Input!$AI$11:$BB$11,$AC695),NA)</f>
        <v>N/A</v>
      </c>
      <c r="H695" s="50" t="str" cm="1">
        <f t="array" aca="1" ref="H695" ca="1">IFERROR(INDEX(Forecast_Capex_Input!$AI$12:$BB$286,$Z695,$AC695),NA)</f>
        <v>N/A</v>
      </c>
      <c r="I695" s="150" t="str" cm="1">
        <f t="array" ref="I695">IFERROR(INDEX(Forecast_Capex_Input!$F$12:$F$286,$Z695),NA)</f>
        <v>N/A</v>
      </c>
      <c r="J695" s="150" t="str" cm="1">
        <f t="array" ref="J695">IFERROR(INDEX(Forecast_Capex_Input!G$12:G$286,$Z695),NA)</f>
        <v>N/A</v>
      </c>
      <c r="K695" s="150" t="str" cm="1">
        <f t="array" ref="K695">IFERROR(INDEX(Forecast_Capex_Input!H$12:H$286,$Z695),NA)</f>
        <v>N/A</v>
      </c>
      <c r="L695" s="150" t="str" cm="1">
        <f t="array" ref="L695">IFERROR(INDEX(Forecast_Capex_Input!I$12:I$286,$Z695),NA)</f>
        <v>N/A</v>
      </c>
      <c r="M695" s="150" t="str" cm="1">
        <f t="array" ref="M695">IFERROR(INDEX(Forecast_Capex_Input!J$12:J$286,$Z695),NA)</f>
        <v>N/A</v>
      </c>
      <c r="N695" s="150" t="str" cm="1">
        <f t="array" ref="N695">IFERROR(INDEX(Forecast_Capex_Input!K$12:K$286,$Z695),NA)</f>
        <v>N/A</v>
      </c>
      <c r="O695" s="150" t="str" cm="1">
        <f t="array" ref="O695">IFERROR(INDEX(Forecast_Capex_Input!L$12:L$286,$Z695),NA)</f>
        <v>N/A</v>
      </c>
      <c r="P695" s="150" t="str" cm="1">
        <f t="array" ref="P695">IFERROR(INDEX(Forecast_Capex_Input!M$12:M$286,$Z695),NA)</f>
        <v>N/A</v>
      </c>
      <c r="Q695" s="24" t="str" cm="1">
        <f t="array" ref="Q695">IFERROR(INDEX(Forecast_Capex_Input!N$12:N$286,$Z695),NA)</f>
        <v>N/A</v>
      </c>
      <c r="R695" s="190" cm="1">
        <f t="array" ref="R695">IFERROR(INDEX(Forecast_Capex_Input!O$12:O$286,$Z695),0)</f>
        <v>0</v>
      </c>
      <c r="S695" s="24" cm="1">
        <f t="array" ref="S695">IFERROR(INDEX(Forecast_Capex_Input!P$12:P$286,$Z695),0)</f>
        <v>0</v>
      </c>
      <c r="T695" s="150" t="str" cm="1">
        <f t="array" aca="1" ref="T695" ca="1">IFERROR(INDEX(General!$K$91:$K$110,$AC695),NA)</f>
        <v>N/A</v>
      </c>
      <c r="U695" s="43" cm="1">
        <f t="array" aca="1" ref="U695" ca="1">IFERROR(
IF($F695=General!$E$25,INDEX(Forecast_Capex_Input!S$12:S$286,$Z695),
INDEX(Forecast_Capex_Input!T$12:T$286,$Z695)),0)</f>
        <v>0</v>
      </c>
      <c r="V695" s="82" t="b">
        <f>IFERROR(INDEX(Overheads!$T$19:$T$26,MATCH($I695,Overheads!$E$19:$E$26,0)),FALSE)</f>
        <v>0</v>
      </c>
      <c r="W695" s="209" cm="1">
        <f t="array" ref="W695">IFERROR(
INDEX(Forecast_Capex_Input!CN$12:CN$286,$Z695),0)</f>
        <v>0</v>
      </c>
      <c r="X695" s="209">
        <f>IFERROR(
MATCH($W695,General!$L$39:$S$39,0),1)</f>
        <v>1</v>
      </c>
      <c r="Z695" s="28" t="str">
        <f>IFERROR(
IF(MATCH($C695,Forecast_Capex_Input!$CI$12:$CI$286,1)+1&gt;MAX(Forecast_Capex_Input!$C$12:$C$286),NA,
MATCH($C695,Forecast_Capex_Input!$CI$12:$CI$286,1)+1),1)</f>
        <v>N/A</v>
      </c>
      <c r="AA695" s="28" t="str" cm="1">
        <f t="array" aca="1" ref="AA695" ca="1">IFERROR(
IF(Z694&lt;&gt;Z695,1,
IF(COUNTIF(OFFSET(AA694,0,0,-INDEX(Forecast_Capex_Input!$CG$12:$CG$286,$Z695)),AA694)=INDEX(Forecast_Capex_Input!$CG$12:$CG$286,$Z695),AA694+1,AA694)),NA)</f>
        <v>N/A</v>
      </c>
      <c r="AB695" s="28" t="str" cm="1">
        <f t="array" ref="AB695">IFERROR($C695-IF($Z695=1,1,INDEX(Forecast_Capex_Input!$CI$12:$CI$286,$Z695-1))+1,NA)</f>
        <v>N/A</v>
      </c>
      <c r="AC695" s="28" t="str" cm="1">
        <f t="array" aca="1" ref="AC695" ca="1">IFERROR(IF(AA695=1,
INDEX(Forecast_Capex_Input!$AI$10:$BB$10,SMALL(IF(INDEX(Forecast_Capex_Input!$AI$12:$BB$286,$Z695,0)&gt;0,COLUMN(Forecast_Capex_Input!$AI$10:$BB$10)-COLUMN(Forecast_Capex_Input!$AI$12)+1),ROWS(OFFSET(AC694,0,0,-$AB695)))),
OFFSET(AC694,-INDEX(Forecast_Capex_Input!$CG$12:$CG$286,$Z695)+1,0)),NA)</f>
        <v>N/A</v>
      </c>
      <c r="AD695" s="28" t="str">
        <f t="shared" ca="1" si="62"/>
        <v>N/A</v>
      </c>
      <c r="AE695" s="82" t="b">
        <f t="shared" si="66"/>
        <v>0</v>
      </c>
      <c r="AF695" s="78" t="b">
        <v>0</v>
      </c>
      <c r="AG695" s="82" t="b">
        <f t="shared" si="63"/>
        <v>1</v>
      </c>
      <c r="AI695" s="55">
        <v>0</v>
      </c>
      <c r="AJ695" s="55">
        <v>0</v>
      </c>
      <c r="AK695" s="55">
        <v>0</v>
      </c>
      <c r="AL695" s="55">
        <v>0</v>
      </c>
      <c r="AM695" s="55">
        <v>0</v>
      </c>
      <c r="AN695" s="135">
        <v>0</v>
      </c>
      <c r="AP695" s="55">
        <v>0</v>
      </c>
      <c r="AQ695" s="55">
        <v>0</v>
      </c>
      <c r="AR695" s="55">
        <v>0</v>
      </c>
      <c r="AS695" s="55">
        <v>0</v>
      </c>
      <c r="AT695" s="55">
        <v>0</v>
      </c>
      <c r="AU695" s="135">
        <v>0</v>
      </c>
      <c r="AW695" s="55">
        <v>0</v>
      </c>
      <c r="AX695" s="55">
        <v>0</v>
      </c>
      <c r="AY695" s="55">
        <v>0</v>
      </c>
      <c r="AZ695" s="55">
        <v>0</v>
      </c>
      <c r="BA695" s="55">
        <v>0</v>
      </c>
      <c r="BB695" s="135">
        <v>0</v>
      </c>
      <c r="BD695" s="55">
        <v>0</v>
      </c>
      <c r="BE695" s="55">
        <v>0</v>
      </c>
      <c r="BF695" s="55">
        <v>0</v>
      </c>
      <c r="BG695" s="55">
        <v>0</v>
      </c>
      <c r="BH695" s="55">
        <v>0</v>
      </c>
      <c r="BI695" s="135">
        <v>0</v>
      </c>
      <c r="BK695" s="55">
        <v>0</v>
      </c>
      <c r="BL695" s="55">
        <v>0</v>
      </c>
      <c r="BM695" s="55">
        <v>0</v>
      </c>
      <c r="BN695" s="55">
        <v>0</v>
      </c>
      <c r="BO695" s="55">
        <v>0</v>
      </c>
      <c r="BP695" s="135">
        <v>0</v>
      </c>
      <c r="BR695" s="147">
        <v>0</v>
      </c>
      <c r="BS695" s="147">
        <v>0</v>
      </c>
      <c r="BT695" s="147">
        <v>0</v>
      </c>
      <c r="BU695" s="147">
        <v>0</v>
      </c>
      <c r="BV695" s="147">
        <v>0</v>
      </c>
      <c r="BX695" s="55">
        <v>0</v>
      </c>
      <c r="BY695" s="55">
        <v>0</v>
      </c>
      <c r="BZ695" s="55">
        <v>0</v>
      </c>
      <c r="CA695" s="55">
        <v>0</v>
      </c>
      <c r="CB695" s="55">
        <v>0</v>
      </c>
      <c r="CC695" s="135">
        <v>0</v>
      </c>
      <c r="CE695" s="55">
        <v>0</v>
      </c>
      <c r="CF695" s="55">
        <v>0</v>
      </c>
      <c r="CG695" s="55">
        <v>0</v>
      </c>
      <c r="CH695" s="55">
        <v>0</v>
      </c>
      <c r="CI695" s="55">
        <v>0</v>
      </c>
      <c r="CJ695" s="135">
        <v>0</v>
      </c>
      <c r="CL695" s="55">
        <v>0</v>
      </c>
      <c r="CM695" s="55">
        <v>0</v>
      </c>
      <c r="CN695" s="55">
        <v>0</v>
      </c>
      <c r="CO695" s="55">
        <v>0</v>
      </c>
      <c r="CP695" s="55">
        <v>0</v>
      </c>
      <c r="CQ695" s="135">
        <v>0</v>
      </c>
      <c r="CS695" s="67">
        <v>0</v>
      </c>
      <c r="CT695" s="67">
        <v>0</v>
      </c>
      <c r="CU695" s="67">
        <v>0</v>
      </c>
      <c r="CV695" s="67">
        <v>0</v>
      </c>
      <c r="CW695" s="67">
        <v>0</v>
      </c>
      <c r="CX695" s="135">
        <v>0</v>
      </c>
      <c r="CZ695" s="55">
        <v>0</v>
      </c>
      <c r="DA695" s="55">
        <v>0</v>
      </c>
      <c r="DB695" s="55">
        <v>0</v>
      </c>
      <c r="DC695" s="55">
        <v>0</v>
      </c>
      <c r="DD695" s="55">
        <v>0</v>
      </c>
      <c r="DE695" s="135">
        <v>0</v>
      </c>
      <c r="DG695" s="43" t="b" cm="1">
        <f t="array" aca="1" ref="DG695" ca="1">OR($G695=Forecast_Capex_Input!$BF$8:$BF$10)</f>
        <v>0</v>
      </c>
      <c r="DH695" s="43" cm="1">
        <f t="array" aca="1" ref="DH695" ca="1">IFERROR(INDEX(Forecast_Capex_Input!BG$12:BG$286,$Z695)
*(INDEX(Forecast_Capex_Input!$H$12:$H$286,$Z695)=Repex),0)
*$DG695</f>
        <v>0</v>
      </c>
      <c r="DI695" s="43" cm="1">
        <f t="array" aca="1" ref="DI695" ca="1">IFERROR(INDEX(Forecast_Capex_Input!BH$12:BH$286,$Z695)
*(INDEX(Forecast_Capex_Input!$H$12:$H$286,$Z695)=Repex),0)
*$DG695</f>
        <v>0</v>
      </c>
      <c r="DJ695" s="43" cm="1">
        <f t="array" aca="1" ref="DJ695" ca="1">IFERROR(INDEX(Forecast_Capex_Input!BI$12:BI$286,$Z695)
*(INDEX(Forecast_Capex_Input!$H$12:$H$286,$Z695)=Repex),0)
*$DG695</f>
        <v>0</v>
      </c>
      <c r="DK695" s="43" cm="1">
        <f t="array" aca="1" ref="DK695" ca="1">IFERROR(INDEX(Forecast_Capex_Input!BJ$12:BJ$286,$Z695)
*(INDEX(Forecast_Capex_Input!$H$12:$H$286,$Z695)=Repex),0)
*$DG695</f>
        <v>0</v>
      </c>
      <c r="DL695" s="43" cm="1">
        <f t="array" aca="1" ref="DL695" ca="1">IFERROR(INDEX(Forecast_Capex_Input!BK$12:BK$286,$Z695)
*(INDEX(Forecast_Capex_Input!$H$12:$H$286,$Z695)=Repex),0)
*$DG695</f>
        <v>0</v>
      </c>
      <c r="DM695" s="43" cm="1">
        <f t="array" aca="1" ref="DM695" ca="1">IFERROR(INDEX(Forecast_Capex_Input!BL$12:BL$286,$Z695)
*(INDEX(Forecast_Capex_Input!$H$12:$H$286,$Z695)=Repex),0)
*$DG695</f>
        <v>0</v>
      </c>
      <c r="DO695" s="43" t="b" cm="1">
        <f t="array" aca="1" ref="DO695" ca="1">OR($G695=Forecast_Capex_Input!$BN$8:$BN$9)</f>
        <v>0</v>
      </c>
      <c r="DP695" s="43" cm="1">
        <f t="array" aca="1" ref="DP695" ca="1">IFERROR(INDEX(Forecast_Capex_Input!BO$12:BO$286,$Z695)
*(INDEX(Forecast_Capex_Input!$H$12:$H$286,$Z695)=Repex),0)
*$DO695</f>
        <v>0</v>
      </c>
      <c r="DQ695" s="43" cm="1">
        <f t="array" aca="1" ref="DQ695" ca="1">IFERROR(INDEX(Forecast_Capex_Input!BP$12:BP$286,$Z695)
*(INDEX(Forecast_Capex_Input!$H$12:$H$286,$Z695)=Repex),0)
*$DO695</f>
        <v>0</v>
      </c>
      <c r="DR695" s="43" cm="1">
        <f t="array" aca="1" ref="DR695" ca="1">IFERROR(INDEX(Forecast_Capex_Input!BQ$12:BQ$286,$Z695)
*(INDEX(Forecast_Capex_Input!$H$12:$H$286,$Z695)=Repex),0)
*$DO695</f>
        <v>0</v>
      </c>
      <c r="DS695" s="43" cm="1">
        <f t="array" aca="1" ref="DS695" ca="1">IFERROR(INDEX(Forecast_Capex_Input!BR$12:BR$286,$Z695)
*(INDEX(Forecast_Capex_Input!$H$12:$H$286,$Z695)=Repex),0)
*$DO695</f>
        <v>0</v>
      </c>
      <c r="DT695" s="43" cm="1">
        <f t="array" aca="1" ref="DT695" ca="1">IFERROR(INDEX(Forecast_Capex_Input!BS$12:BS$286,$Z695)
*(INDEX(Forecast_Capex_Input!$H$12:$H$286,$Z695)=Repex),0)
*$DO695</f>
        <v>0</v>
      </c>
      <c r="DV695" s="43" t="b" cm="1">
        <f t="array" aca="1" ref="DV695" ca="1">OR($G695=Forecast_Capex_Input!$BU$8:$BU$10)</f>
        <v>0</v>
      </c>
      <c r="DW695" s="43" cm="1">
        <f t="array" aca="1" ref="DW695" ca="1">IFERROR(INDEX(Forecast_Capex_Input!BV$12:BV$286,$Z695)
*(INDEX(Forecast_Capex_Input!$H$12:$H$286,$Z695)=Repex),0)
*$DV695</f>
        <v>0</v>
      </c>
      <c r="DX695" s="43" cm="1">
        <f t="array" aca="1" ref="DX695" ca="1">IFERROR(INDEX(Forecast_Capex_Input!BW$12:BW$286,$Z695)
*(INDEX(Forecast_Capex_Input!$H$12:$H$286,$Z695)=Repex),0)
*$DV695</f>
        <v>0</v>
      </c>
      <c r="DY695" s="43" cm="1">
        <f t="array" aca="1" ref="DY695" ca="1">IFERROR(INDEX(Forecast_Capex_Input!BX$12:BX$286,$Z695)
*(INDEX(Forecast_Capex_Input!$H$12:$H$286,$Z695)=Repex),0)
*$DV695</f>
        <v>0</v>
      </c>
      <c r="DZ695" s="43" cm="1">
        <f t="array" aca="1" ref="DZ695" ca="1">IFERROR(INDEX(Forecast_Capex_Input!BY$12:BY$286,$Z695)
*(INDEX(Forecast_Capex_Input!$H$12:$H$286,$Z695)=Repex),0)
*$DV695</f>
        <v>0</v>
      </c>
      <c r="EA695" s="43" cm="1">
        <f t="array" aca="1" ref="EA695" ca="1">IFERROR(INDEX(Forecast_Capex_Input!BZ$12:BZ$286,$Z695)
*(INDEX(Forecast_Capex_Input!$H$12:$H$286,$Z695)=Repex),0)
*$DV695</f>
        <v>0</v>
      </c>
      <c r="EB695" s="43" cm="1">
        <f t="array" aca="1" ref="EB695" ca="1">IFERROR(INDEX(Forecast_Capex_Input!CA$12:CA$286,$Z695)
*(INDEX(Forecast_Capex_Input!$H$12:$H$286,$Z695)=Repex),0)
*$DV695</f>
        <v>0</v>
      </c>
      <c r="EC695" s="43" cm="1">
        <f t="array" aca="1" ref="EC695" ca="1">IFERROR(INDEX(Forecast_Capex_Input!CB$12:CB$286,$Z695)
*(INDEX(Forecast_Capex_Input!$H$12:$H$286,$Z695)=Repex),0)
*$DV695</f>
        <v>0</v>
      </c>
      <c r="ED695" s="43" cm="1">
        <f t="array" aca="1" ref="ED695" ca="1">IFERROR(INDEX(Forecast_Capex_Input!CC$12:CC$286,$Z695)
*(INDEX(Forecast_Capex_Input!$H$12:$H$286,$Z695)=Repex),0)
*$DV695</f>
        <v>0</v>
      </c>
      <c r="EF695" s="86" t="str">
        <f t="shared" si="64"/>
        <v>N/A</v>
      </c>
      <c r="EG695" s="28" t="str">
        <f>IFERROR(RANK(EF695,EF$11:EF$1010,0)+COUNTIF(EF$11:EF695,EF695)-1,NA)</f>
        <v>N/A</v>
      </c>
    </row>
    <row r="696" spans="3:137" x14ac:dyDescent="0.2">
      <c r="C696" s="28">
        <f t="shared" si="65"/>
        <v>686</v>
      </c>
      <c r="D696" s="9" t="str" cm="1">
        <f t="array" ref="D696">IFERROR(INDEX(Forecast_Capex_Input!$D$12:$D$286,$Z696),NA)</f>
        <v>N/A</v>
      </c>
      <c r="E696" s="24" t="str" cm="1">
        <f t="array" ref="E696">IF($Z696=NA,NA,INDEX(Forecast_Capex_Input!$E$12:$E$286,$Z696))</f>
        <v>N/A</v>
      </c>
      <c r="F696" s="9" t="str" cm="1">
        <f t="array" aca="1" ref="F696" ca="1">IFERROR(INDEX(General!$E$25:$E$26,$AA696),NA)</f>
        <v>N/A</v>
      </c>
      <c r="G696" s="9" t="str" cm="1">
        <f t="array" aca="1" ref="G696" ca="1">IFERROR(INDEX(Forecast_Capex_Input!$AI$11:$BB$11,$AC696),NA)</f>
        <v>N/A</v>
      </c>
      <c r="H696" s="50" t="str" cm="1">
        <f t="array" aca="1" ref="H696" ca="1">IFERROR(INDEX(Forecast_Capex_Input!$AI$12:$BB$286,$Z696,$AC696),NA)</f>
        <v>N/A</v>
      </c>
      <c r="I696" s="150" t="str" cm="1">
        <f t="array" ref="I696">IFERROR(INDEX(Forecast_Capex_Input!$F$12:$F$286,$Z696),NA)</f>
        <v>N/A</v>
      </c>
      <c r="J696" s="150" t="str" cm="1">
        <f t="array" ref="J696">IFERROR(INDEX(Forecast_Capex_Input!G$12:G$286,$Z696),NA)</f>
        <v>N/A</v>
      </c>
      <c r="K696" s="150" t="str" cm="1">
        <f t="array" ref="K696">IFERROR(INDEX(Forecast_Capex_Input!H$12:H$286,$Z696),NA)</f>
        <v>N/A</v>
      </c>
      <c r="L696" s="150" t="str" cm="1">
        <f t="array" ref="L696">IFERROR(INDEX(Forecast_Capex_Input!I$12:I$286,$Z696),NA)</f>
        <v>N/A</v>
      </c>
      <c r="M696" s="150" t="str" cm="1">
        <f t="array" ref="M696">IFERROR(INDEX(Forecast_Capex_Input!J$12:J$286,$Z696),NA)</f>
        <v>N/A</v>
      </c>
      <c r="N696" s="150" t="str" cm="1">
        <f t="array" ref="N696">IFERROR(INDEX(Forecast_Capex_Input!K$12:K$286,$Z696),NA)</f>
        <v>N/A</v>
      </c>
      <c r="O696" s="150" t="str" cm="1">
        <f t="array" ref="O696">IFERROR(INDEX(Forecast_Capex_Input!L$12:L$286,$Z696),NA)</f>
        <v>N/A</v>
      </c>
      <c r="P696" s="150" t="str" cm="1">
        <f t="array" ref="P696">IFERROR(INDEX(Forecast_Capex_Input!M$12:M$286,$Z696),NA)</f>
        <v>N/A</v>
      </c>
      <c r="Q696" s="24" t="str" cm="1">
        <f t="array" ref="Q696">IFERROR(INDEX(Forecast_Capex_Input!N$12:N$286,$Z696),NA)</f>
        <v>N/A</v>
      </c>
      <c r="R696" s="190" cm="1">
        <f t="array" ref="R696">IFERROR(INDEX(Forecast_Capex_Input!O$12:O$286,$Z696),0)</f>
        <v>0</v>
      </c>
      <c r="S696" s="24" cm="1">
        <f t="array" ref="S696">IFERROR(INDEX(Forecast_Capex_Input!P$12:P$286,$Z696),0)</f>
        <v>0</v>
      </c>
      <c r="T696" s="150" t="str" cm="1">
        <f t="array" aca="1" ref="T696" ca="1">IFERROR(INDEX(General!$K$91:$K$110,$AC696),NA)</f>
        <v>N/A</v>
      </c>
      <c r="U696" s="43" cm="1">
        <f t="array" aca="1" ref="U696" ca="1">IFERROR(
IF($F696=General!$E$25,INDEX(Forecast_Capex_Input!S$12:S$286,$Z696),
INDEX(Forecast_Capex_Input!T$12:T$286,$Z696)),0)</f>
        <v>0</v>
      </c>
      <c r="V696" s="82" t="b">
        <f>IFERROR(INDEX(Overheads!$T$19:$T$26,MATCH($I696,Overheads!$E$19:$E$26,0)),FALSE)</f>
        <v>0</v>
      </c>
      <c r="W696" s="209" cm="1">
        <f t="array" ref="W696">IFERROR(
INDEX(Forecast_Capex_Input!CN$12:CN$286,$Z696),0)</f>
        <v>0</v>
      </c>
      <c r="X696" s="209">
        <f>IFERROR(
MATCH($W696,General!$L$39:$S$39,0),1)</f>
        <v>1</v>
      </c>
      <c r="Z696" s="28" t="str">
        <f>IFERROR(
IF(MATCH($C696,Forecast_Capex_Input!$CI$12:$CI$286,1)+1&gt;MAX(Forecast_Capex_Input!$C$12:$C$286),NA,
MATCH($C696,Forecast_Capex_Input!$CI$12:$CI$286,1)+1),1)</f>
        <v>N/A</v>
      </c>
      <c r="AA696" s="28" t="str" cm="1">
        <f t="array" aca="1" ref="AA696" ca="1">IFERROR(
IF(Z695&lt;&gt;Z696,1,
IF(COUNTIF(OFFSET(AA695,0,0,-INDEX(Forecast_Capex_Input!$CG$12:$CG$286,$Z696)),AA695)=INDEX(Forecast_Capex_Input!$CG$12:$CG$286,$Z696),AA695+1,AA695)),NA)</f>
        <v>N/A</v>
      </c>
      <c r="AB696" s="28" t="str" cm="1">
        <f t="array" ref="AB696">IFERROR($C696-IF($Z696=1,1,INDEX(Forecast_Capex_Input!$CI$12:$CI$286,$Z696-1))+1,NA)</f>
        <v>N/A</v>
      </c>
      <c r="AC696" s="28" t="str" cm="1">
        <f t="array" aca="1" ref="AC696" ca="1">IFERROR(IF(AA696=1,
INDEX(Forecast_Capex_Input!$AI$10:$BB$10,SMALL(IF(INDEX(Forecast_Capex_Input!$AI$12:$BB$286,$Z696,0)&gt;0,COLUMN(Forecast_Capex_Input!$AI$10:$BB$10)-COLUMN(Forecast_Capex_Input!$AI$12)+1),ROWS(OFFSET(AC695,0,0,-$AB696)))),
OFFSET(AC695,-INDEX(Forecast_Capex_Input!$CG$12:$CG$286,$Z696)+1,0)),NA)</f>
        <v>N/A</v>
      </c>
      <c r="AD696" s="28" t="str">
        <f t="shared" ca="1" si="62"/>
        <v>N/A</v>
      </c>
      <c r="AE696" s="82" t="b">
        <f t="shared" si="66"/>
        <v>0</v>
      </c>
      <c r="AF696" s="78" t="b">
        <v>0</v>
      </c>
      <c r="AG696" s="82" t="b">
        <f t="shared" si="63"/>
        <v>1</v>
      </c>
      <c r="AI696" s="55">
        <v>0</v>
      </c>
      <c r="AJ696" s="55">
        <v>0</v>
      </c>
      <c r="AK696" s="55">
        <v>0</v>
      </c>
      <c r="AL696" s="55">
        <v>0</v>
      </c>
      <c r="AM696" s="55">
        <v>0</v>
      </c>
      <c r="AN696" s="135">
        <v>0</v>
      </c>
      <c r="AP696" s="55">
        <v>0</v>
      </c>
      <c r="AQ696" s="55">
        <v>0</v>
      </c>
      <c r="AR696" s="55">
        <v>0</v>
      </c>
      <c r="AS696" s="55">
        <v>0</v>
      </c>
      <c r="AT696" s="55">
        <v>0</v>
      </c>
      <c r="AU696" s="135">
        <v>0</v>
      </c>
      <c r="AW696" s="55">
        <v>0</v>
      </c>
      <c r="AX696" s="55">
        <v>0</v>
      </c>
      <c r="AY696" s="55">
        <v>0</v>
      </c>
      <c r="AZ696" s="55">
        <v>0</v>
      </c>
      <c r="BA696" s="55">
        <v>0</v>
      </c>
      <c r="BB696" s="135">
        <v>0</v>
      </c>
      <c r="BD696" s="55">
        <v>0</v>
      </c>
      <c r="BE696" s="55">
        <v>0</v>
      </c>
      <c r="BF696" s="55">
        <v>0</v>
      </c>
      <c r="BG696" s="55">
        <v>0</v>
      </c>
      <c r="BH696" s="55">
        <v>0</v>
      </c>
      <c r="BI696" s="135">
        <v>0</v>
      </c>
      <c r="BK696" s="55">
        <v>0</v>
      </c>
      <c r="BL696" s="55">
        <v>0</v>
      </c>
      <c r="BM696" s="55">
        <v>0</v>
      </c>
      <c r="BN696" s="55">
        <v>0</v>
      </c>
      <c r="BO696" s="55">
        <v>0</v>
      </c>
      <c r="BP696" s="135">
        <v>0</v>
      </c>
      <c r="BR696" s="147">
        <v>0</v>
      </c>
      <c r="BS696" s="147">
        <v>0</v>
      </c>
      <c r="BT696" s="147">
        <v>0</v>
      </c>
      <c r="BU696" s="147">
        <v>0</v>
      </c>
      <c r="BV696" s="147">
        <v>0</v>
      </c>
      <c r="BX696" s="55">
        <v>0</v>
      </c>
      <c r="BY696" s="55">
        <v>0</v>
      </c>
      <c r="BZ696" s="55">
        <v>0</v>
      </c>
      <c r="CA696" s="55">
        <v>0</v>
      </c>
      <c r="CB696" s="55">
        <v>0</v>
      </c>
      <c r="CC696" s="135">
        <v>0</v>
      </c>
      <c r="CE696" s="55">
        <v>0</v>
      </c>
      <c r="CF696" s="55">
        <v>0</v>
      </c>
      <c r="CG696" s="55">
        <v>0</v>
      </c>
      <c r="CH696" s="55">
        <v>0</v>
      </c>
      <c r="CI696" s="55">
        <v>0</v>
      </c>
      <c r="CJ696" s="135">
        <v>0</v>
      </c>
      <c r="CL696" s="55">
        <v>0</v>
      </c>
      <c r="CM696" s="55">
        <v>0</v>
      </c>
      <c r="CN696" s="55">
        <v>0</v>
      </c>
      <c r="CO696" s="55">
        <v>0</v>
      </c>
      <c r="CP696" s="55">
        <v>0</v>
      </c>
      <c r="CQ696" s="135">
        <v>0</v>
      </c>
      <c r="CS696" s="67">
        <v>0</v>
      </c>
      <c r="CT696" s="67">
        <v>0</v>
      </c>
      <c r="CU696" s="67">
        <v>0</v>
      </c>
      <c r="CV696" s="67">
        <v>0</v>
      </c>
      <c r="CW696" s="67">
        <v>0</v>
      </c>
      <c r="CX696" s="135">
        <v>0</v>
      </c>
      <c r="CZ696" s="55">
        <v>0</v>
      </c>
      <c r="DA696" s="55">
        <v>0</v>
      </c>
      <c r="DB696" s="55">
        <v>0</v>
      </c>
      <c r="DC696" s="55">
        <v>0</v>
      </c>
      <c r="DD696" s="55">
        <v>0</v>
      </c>
      <c r="DE696" s="135">
        <v>0</v>
      </c>
      <c r="DG696" s="43" t="b" cm="1">
        <f t="array" aca="1" ref="DG696" ca="1">OR($G696=Forecast_Capex_Input!$BF$8:$BF$10)</f>
        <v>0</v>
      </c>
      <c r="DH696" s="43" cm="1">
        <f t="array" aca="1" ref="DH696" ca="1">IFERROR(INDEX(Forecast_Capex_Input!BG$12:BG$286,$Z696)
*(INDEX(Forecast_Capex_Input!$H$12:$H$286,$Z696)=Repex),0)
*$DG696</f>
        <v>0</v>
      </c>
      <c r="DI696" s="43" cm="1">
        <f t="array" aca="1" ref="DI696" ca="1">IFERROR(INDEX(Forecast_Capex_Input!BH$12:BH$286,$Z696)
*(INDEX(Forecast_Capex_Input!$H$12:$H$286,$Z696)=Repex),0)
*$DG696</f>
        <v>0</v>
      </c>
      <c r="DJ696" s="43" cm="1">
        <f t="array" aca="1" ref="DJ696" ca="1">IFERROR(INDEX(Forecast_Capex_Input!BI$12:BI$286,$Z696)
*(INDEX(Forecast_Capex_Input!$H$12:$H$286,$Z696)=Repex),0)
*$DG696</f>
        <v>0</v>
      </c>
      <c r="DK696" s="43" cm="1">
        <f t="array" aca="1" ref="DK696" ca="1">IFERROR(INDEX(Forecast_Capex_Input!BJ$12:BJ$286,$Z696)
*(INDEX(Forecast_Capex_Input!$H$12:$H$286,$Z696)=Repex),0)
*$DG696</f>
        <v>0</v>
      </c>
      <c r="DL696" s="43" cm="1">
        <f t="array" aca="1" ref="DL696" ca="1">IFERROR(INDEX(Forecast_Capex_Input!BK$12:BK$286,$Z696)
*(INDEX(Forecast_Capex_Input!$H$12:$H$286,$Z696)=Repex),0)
*$DG696</f>
        <v>0</v>
      </c>
      <c r="DM696" s="43" cm="1">
        <f t="array" aca="1" ref="DM696" ca="1">IFERROR(INDEX(Forecast_Capex_Input!BL$12:BL$286,$Z696)
*(INDEX(Forecast_Capex_Input!$H$12:$H$286,$Z696)=Repex),0)
*$DG696</f>
        <v>0</v>
      </c>
      <c r="DO696" s="43" t="b" cm="1">
        <f t="array" aca="1" ref="DO696" ca="1">OR($G696=Forecast_Capex_Input!$BN$8:$BN$9)</f>
        <v>0</v>
      </c>
      <c r="DP696" s="43" cm="1">
        <f t="array" aca="1" ref="DP696" ca="1">IFERROR(INDEX(Forecast_Capex_Input!BO$12:BO$286,$Z696)
*(INDEX(Forecast_Capex_Input!$H$12:$H$286,$Z696)=Repex),0)
*$DO696</f>
        <v>0</v>
      </c>
      <c r="DQ696" s="43" cm="1">
        <f t="array" aca="1" ref="DQ696" ca="1">IFERROR(INDEX(Forecast_Capex_Input!BP$12:BP$286,$Z696)
*(INDEX(Forecast_Capex_Input!$H$12:$H$286,$Z696)=Repex),0)
*$DO696</f>
        <v>0</v>
      </c>
      <c r="DR696" s="43" cm="1">
        <f t="array" aca="1" ref="DR696" ca="1">IFERROR(INDEX(Forecast_Capex_Input!BQ$12:BQ$286,$Z696)
*(INDEX(Forecast_Capex_Input!$H$12:$H$286,$Z696)=Repex),0)
*$DO696</f>
        <v>0</v>
      </c>
      <c r="DS696" s="43" cm="1">
        <f t="array" aca="1" ref="DS696" ca="1">IFERROR(INDEX(Forecast_Capex_Input!BR$12:BR$286,$Z696)
*(INDEX(Forecast_Capex_Input!$H$12:$H$286,$Z696)=Repex),0)
*$DO696</f>
        <v>0</v>
      </c>
      <c r="DT696" s="43" cm="1">
        <f t="array" aca="1" ref="DT696" ca="1">IFERROR(INDEX(Forecast_Capex_Input!BS$12:BS$286,$Z696)
*(INDEX(Forecast_Capex_Input!$H$12:$H$286,$Z696)=Repex),0)
*$DO696</f>
        <v>0</v>
      </c>
      <c r="DV696" s="43" t="b" cm="1">
        <f t="array" aca="1" ref="DV696" ca="1">OR($G696=Forecast_Capex_Input!$BU$8:$BU$10)</f>
        <v>0</v>
      </c>
      <c r="DW696" s="43" cm="1">
        <f t="array" aca="1" ref="DW696" ca="1">IFERROR(INDEX(Forecast_Capex_Input!BV$12:BV$286,$Z696)
*(INDEX(Forecast_Capex_Input!$H$12:$H$286,$Z696)=Repex),0)
*$DV696</f>
        <v>0</v>
      </c>
      <c r="DX696" s="43" cm="1">
        <f t="array" aca="1" ref="DX696" ca="1">IFERROR(INDEX(Forecast_Capex_Input!BW$12:BW$286,$Z696)
*(INDEX(Forecast_Capex_Input!$H$12:$H$286,$Z696)=Repex),0)
*$DV696</f>
        <v>0</v>
      </c>
      <c r="DY696" s="43" cm="1">
        <f t="array" aca="1" ref="DY696" ca="1">IFERROR(INDEX(Forecast_Capex_Input!BX$12:BX$286,$Z696)
*(INDEX(Forecast_Capex_Input!$H$12:$H$286,$Z696)=Repex),0)
*$DV696</f>
        <v>0</v>
      </c>
      <c r="DZ696" s="43" cm="1">
        <f t="array" aca="1" ref="DZ696" ca="1">IFERROR(INDEX(Forecast_Capex_Input!BY$12:BY$286,$Z696)
*(INDEX(Forecast_Capex_Input!$H$12:$H$286,$Z696)=Repex),0)
*$DV696</f>
        <v>0</v>
      </c>
      <c r="EA696" s="43" cm="1">
        <f t="array" aca="1" ref="EA696" ca="1">IFERROR(INDEX(Forecast_Capex_Input!BZ$12:BZ$286,$Z696)
*(INDEX(Forecast_Capex_Input!$H$12:$H$286,$Z696)=Repex),0)
*$DV696</f>
        <v>0</v>
      </c>
      <c r="EB696" s="43" cm="1">
        <f t="array" aca="1" ref="EB696" ca="1">IFERROR(INDEX(Forecast_Capex_Input!CA$12:CA$286,$Z696)
*(INDEX(Forecast_Capex_Input!$H$12:$H$286,$Z696)=Repex),0)
*$DV696</f>
        <v>0</v>
      </c>
      <c r="EC696" s="43" cm="1">
        <f t="array" aca="1" ref="EC696" ca="1">IFERROR(INDEX(Forecast_Capex_Input!CB$12:CB$286,$Z696)
*(INDEX(Forecast_Capex_Input!$H$12:$H$286,$Z696)=Repex),0)
*$DV696</f>
        <v>0</v>
      </c>
      <c r="ED696" s="43" cm="1">
        <f t="array" aca="1" ref="ED696" ca="1">IFERROR(INDEX(Forecast_Capex_Input!CC$12:CC$286,$Z696)
*(INDEX(Forecast_Capex_Input!$H$12:$H$286,$Z696)=Repex),0)
*$DV696</f>
        <v>0</v>
      </c>
      <c r="EF696" s="86" t="str">
        <f t="shared" si="64"/>
        <v>N/A</v>
      </c>
      <c r="EG696" s="28" t="str">
        <f>IFERROR(RANK(EF696,EF$11:EF$1010,0)+COUNTIF(EF$11:EF696,EF696)-1,NA)</f>
        <v>N/A</v>
      </c>
    </row>
    <row r="697" spans="3:137" x14ac:dyDescent="0.2">
      <c r="C697" s="28">
        <f t="shared" si="65"/>
        <v>687</v>
      </c>
      <c r="D697" s="9" t="str" cm="1">
        <f t="array" ref="D697">IFERROR(INDEX(Forecast_Capex_Input!$D$12:$D$286,$Z697),NA)</f>
        <v>N/A</v>
      </c>
      <c r="E697" s="24" t="str" cm="1">
        <f t="array" ref="E697">IF($Z697=NA,NA,INDEX(Forecast_Capex_Input!$E$12:$E$286,$Z697))</f>
        <v>N/A</v>
      </c>
      <c r="F697" s="9" t="str" cm="1">
        <f t="array" aca="1" ref="F697" ca="1">IFERROR(INDEX(General!$E$25:$E$26,$AA697),NA)</f>
        <v>N/A</v>
      </c>
      <c r="G697" s="9" t="str" cm="1">
        <f t="array" aca="1" ref="G697" ca="1">IFERROR(INDEX(Forecast_Capex_Input!$AI$11:$BB$11,$AC697),NA)</f>
        <v>N/A</v>
      </c>
      <c r="H697" s="50" t="str" cm="1">
        <f t="array" aca="1" ref="H697" ca="1">IFERROR(INDEX(Forecast_Capex_Input!$AI$12:$BB$286,$Z697,$AC697),NA)</f>
        <v>N/A</v>
      </c>
      <c r="I697" s="150" t="str" cm="1">
        <f t="array" ref="I697">IFERROR(INDEX(Forecast_Capex_Input!$F$12:$F$286,$Z697),NA)</f>
        <v>N/A</v>
      </c>
      <c r="J697" s="150" t="str" cm="1">
        <f t="array" ref="J697">IFERROR(INDEX(Forecast_Capex_Input!G$12:G$286,$Z697),NA)</f>
        <v>N/A</v>
      </c>
      <c r="K697" s="150" t="str" cm="1">
        <f t="array" ref="K697">IFERROR(INDEX(Forecast_Capex_Input!H$12:H$286,$Z697),NA)</f>
        <v>N/A</v>
      </c>
      <c r="L697" s="150" t="str" cm="1">
        <f t="array" ref="L697">IFERROR(INDEX(Forecast_Capex_Input!I$12:I$286,$Z697),NA)</f>
        <v>N/A</v>
      </c>
      <c r="M697" s="150" t="str" cm="1">
        <f t="array" ref="M697">IFERROR(INDEX(Forecast_Capex_Input!J$12:J$286,$Z697),NA)</f>
        <v>N/A</v>
      </c>
      <c r="N697" s="150" t="str" cm="1">
        <f t="array" ref="N697">IFERROR(INDEX(Forecast_Capex_Input!K$12:K$286,$Z697),NA)</f>
        <v>N/A</v>
      </c>
      <c r="O697" s="150" t="str" cm="1">
        <f t="array" ref="O697">IFERROR(INDEX(Forecast_Capex_Input!L$12:L$286,$Z697),NA)</f>
        <v>N/A</v>
      </c>
      <c r="P697" s="150" t="str" cm="1">
        <f t="array" ref="P697">IFERROR(INDEX(Forecast_Capex_Input!M$12:M$286,$Z697),NA)</f>
        <v>N/A</v>
      </c>
      <c r="Q697" s="24" t="str" cm="1">
        <f t="array" ref="Q697">IFERROR(INDEX(Forecast_Capex_Input!N$12:N$286,$Z697),NA)</f>
        <v>N/A</v>
      </c>
      <c r="R697" s="190" cm="1">
        <f t="array" ref="R697">IFERROR(INDEX(Forecast_Capex_Input!O$12:O$286,$Z697),0)</f>
        <v>0</v>
      </c>
      <c r="S697" s="24" cm="1">
        <f t="array" ref="S697">IFERROR(INDEX(Forecast_Capex_Input!P$12:P$286,$Z697),0)</f>
        <v>0</v>
      </c>
      <c r="T697" s="150" t="str" cm="1">
        <f t="array" aca="1" ref="T697" ca="1">IFERROR(INDEX(General!$K$91:$K$110,$AC697),NA)</f>
        <v>N/A</v>
      </c>
      <c r="U697" s="43" cm="1">
        <f t="array" aca="1" ref="U697" ca="1">IFERROR(
IF($F697=General!$E$25,INDEX(Forecast_Capex_Input!S$12:S$286,$Z697),
INDEX(Forecast_Capex_Input!T$12:T$286,$Z697)),0)</f>
        <v>0</v>
      </c>
      <c r="V697" s="82" t="b">
        <f>IFERROR(INDEX(Overheads!$T$19:$T$26,MATCH($I697,Overheads!$E$19:$E$26,0)),FALSE)</f>
        <v>0</v>
      </c>
      <c r="W697" s="209" cm="1">
        <f t="array" ref="W697">IFERROR(
INDEX(Forecast_Capex_Input!CN$12:CN$286,$Z697),0)</f>
        <v>0</v>
      </c>
      <c r="X697" s="209">
        <f>IFERROR(
MATCH($W697,General!$L$39:$S$39,0),1)</f>
        <v>1</v>
      </c>
      <c r="Z697" s="28" t="str">
        <f>IFERROR(
IF(MATCH($C697,Forecast_Capex_Input!$CI$12:$CI$286,1)+1&gt;MAX(Forecast_Capex_Input!$C$12:$C$286),NA,
MATCH($C697,Forecast_Capex_Input!$CI$12:$CI$286,1)+1),1)</f>
        <v>N/A</v>
      </c>
      <c r="AA697" s="28" t="str" cm="1">
        <f t="array" aca="1" ref="AA697" ca="1">IFERROR(
IF(Z696&lt;&gt;Z697,1,
IF(COUNTIF(OFFSET(AA696,0,0,-INDEX(Forecast_Capex_Input!$CG$12:$CG$286,$Z697)),AA696)=INDEX(Forecast_Capex_Input!$CG$12:$CG$286,$Z697),AA696+1,AA696)),NA)</f>
        <v>N/A</v>
      </c>
      <c r="AB697" s="28" t="str" cm="1">
        <f t="array" ref="AB697">IFERROR($C697-IF($Z697=1,1,INDEX(Forecast_Capex_Input!$CI$12:$CI$286,$Z697-1))+1,NA)</f>
        <v>N/A</v>
      </c>
      <c r="AC697" s="28" t="str" cm="1">
        <f t="array" aca="1" ref="AC697" ca="1">IFERROR(IF(AA697=1,
INDEX(Forecast_Capex_Input!$AI$10:$BB$10,SMALL(IF(INDEX(Forecast_Capex_Input!$AI$12:$BB$286,$Z697,0)&gt;0,COLUMN(Forecast_Capex_Input!$AI$10:$BB$10)-COLUMN(Forecast_Capex_Input!$AI$12)+1),ROWS(OFFSET(AC696,0,0,-$AB697)))),
OFFSET(AC696,-INDEX(Forecast_Capex_Input!$CG$12:$CG$286,$Z697)+1,0)),NA)</f>
        <v>N/A</v>
      </c>
      <c r="AD697" s="28" t="str">
        <f t="shared" ca="1" si="62"/>
        <v>N/A</v>
      </c>
      <c r="AE697" s="82" t="b">
        <f t="shared" si="66"/>
        <v>0</v>
      </c>
      <c r="AF697" s="78" t="b">
        <v>0</v>
      </c>
      <c r="AG697" s="82" t="b">
        <f t="shared" si="63"/>
        <v>1</v>
      </c>
      <c r="AI697" s="55">
        <v>0</v>
      </c>
      <c r="AJ697" s="55">
        <v>0</v>
      </c>
      <c r="AK697" s="55">
        <v>0</v>
      </c>
      <c r="AL697" s="55">
        <v>0</v>
      </c>
      <c r="AM697" s="55">
        <v>0</v>
      </c>
      <c r="AN697" s="135">
        <v>0</v>
      </c>
      <c r="AP697" s="55">
        <v>0</v>
      </c>
      <c r="AQ697" s="55">
        <v>0</v>
      </c>
      <c r="AR697" s="55">
        <v>0</v>
      </c>
      <c r="AS697" s="55">
        <v>0</v>
      </c>
      <c r="AT697" s="55">
        <v>0</v>
      </c>
      <c r="AU697" s="135">
        <v>0</v>
      </c>
      <c r="AW697" s="55">
        <v>0</v>
      </c>
      <c r="AX697" s="55">
        <v>0</v>
      </c>
      <c r="AY697" s="55">
        <v>0</v>
      </c>
      <c r="AZ697" s="55">
        <v>0</v>
      </c>
      <c r="BA697" s="55">
        <v>0</v>
      </c>
      <c r="BB697" s="135">
        <v>0</v>
      </c>
      <c r="BD697" s="55">
        <v>0</v>
      </c>
      <c r="BE697" s="55">
        <v>0</v>
      </c>
      <c r="BF697" s="55">
        <v>0</v>
      </c>
      <c r="BG697" s="55">
        <v>0</v>
      </c>
      <c r="BH697" s="55">
        <v>0</v>
      </c>
      <c r="BI697" s="135">
        <v>0</v>
      </c>
      <c r="BK697" s="55">
        <v>0</v>
      </c>
      <c r="BL697" s="55">
        <v>0</v>
      </c>
      <c r="BM697" s="55">
        <v>0</v>
      </c>
      <c r="BN697" s="55">
        <v>0</v>
      </c>
      <c r="BO697" s="55">
        <v>0</v>
      </c>
      <c r="BP697" s="135">
        <v>0</v>
      </c>
      <c r="BR697" s="147">
        <v>0</v>
      </c>
      <c r="BS697" s="147">
        <v>0</v>
      </c>
      <c r="BT697" s="147">
        <v>0</v>
      </c>
      <c r="BU697" s="147">
        <v>0</v>
      </c>
      <c r="BV697" s="147">
        <v>0</v>
      </c>
      <c r="BX697" s="55">
        <v>0</v>
      </c>
      <c r="BY697" s="55">
        <v>0</v>
      </c>
      <c r="BZ697" s="55">
        <v>0</v>
      </c>
      <c r="CA697" s="55">
        <v>0</v>
      </c>
      <c r="CB697" s="55">
        <v>0</v>
      </c>
      <c r="CC697" s="135">
        <v>0</v>
      </c>
      <c r="CE697" s="55">
        <v>0</v>
      </c>
      <c r="CF697" s="55">
        <v>0</v>
      </c>
      <c r="CG697" s="55">
        <v>0</v>
      </c>
      <c r="CH697" s="55">
        <v>0</v>
      </c>
      <c r="CI697" s="55">
        <v>0</v>
      </c>
      <c r="CJ697" s="135">
        <v>0</v>
      </c>
      <c r="CL697" s="55">
        <v>0</v>
      </c>
      <c r="CM697" s="55">
        <v>0</v>
      </c>
      <c r="CN697" s="55">
        <v>0</v>
      </c>
      <c r="CO697" s="55">
        <v>0</v>
      </c>
      <c r="CP697" s="55">
        <v>0</v>
      </c>
      <c r="CQ697" s="135">
        <v>0</v>
      </c>
      <c r="CS697" s="67">
        <v>0</v>
      </c>
      <c r="CT697" s="67">
        <v>0</v>
      </c>
      <c r="CU697" s="67">
        <v>0</v>
      </c>
      <c r="CV697" s="67">
        <v>0</v>
      </c>
      <c r="CW697" s="67">
        <v>0</v>
      </c>
      <c r="CX697" s="135">
        <v>0</v>
      </c>
      <c r="CZ697" s="55">
        <v>0</v>
      </c>
      <c r="DA697" s="55">
        <v>0</v>
      </c>
      <c r="DB697" s="55">
        <v>0</v>
      </c>
      <c r="DC697" s="55">
        <v>0</v>
      </c>
      <c r="DD697" s="55">
        <v>0</v>
      </c>
      <c r="DE697" s="135">
        <v>0</v>
      </c>
      <c r="DG697" s="43" t="b" cm="1">
        <f t="array" aca="1" ref="DG697" ca="1">OR($G697=Forecast_Capex_Input!$BF$8:$BF$10)</f>
        <v>0</v>
      </c>
      <c r="DH697" s="43" cm="1">
        <f t="array" aca="1" ref="DH697" ca="1">IFERROR(INDEX(Forecast_Capex_Input!BG$12:BG$286,$Z697)
*(INDEX(Forecast_Capex_Input!$H$12:$H$286,$Z697)=Repex),0)
*$DG697</f>
        <v>0</v>
      </c>
      <c r="DI697" s="43" cm="1">
        <f t="array" aca="1" ref="DI697" ca="1">IFERROR(INDEX(Forecast_Capex_Input!BH$12:BH$286,$Z697)
*(INDEX(Forecast_Capex_Input!$H$12:$H$286,$Z697)=Repex),0)
*$DG697</f>
        <v>0</v>
      </c>
      <c r="DJ697" s="43" cm="1">
        <f t="array" aca="1" ref="DJ697" ca="1">IFERROR(INDEX(Forecast_Capex_Input!BI$12:BI$286,$Z697)
*(INDEX(Forecast_Capex_Input!$H$12:$H$286,$Z697)=Repex),0)
*$DG697</f>
        <v>0</v>
      </c>
      <c r="DK697" s="43" cm="1">
        <f t="array" aca="1" ref="DK697" ca="1">IFERROR(INDEX(Forecast_Capex_Input!BJ$12:BJ$286,$Z697)
*(INDEX(Forecast_Capex_Input!$H$12:$H$286,$Z697)=Repex),0)
*$DG697</f>
        <v>0</v>
      </c>
      <c r="DL697" s="43" cm="1">
        <f t="array" aca="1" ref="DL697" ca="1">IFERROR(INDEX(Forecast_Capex_Input!BK$12:BK$286,$Z697)
*(INDEX(Forecast_Capex_Input!$H$12:$H$286,$Z697)=Repex),0)
*$DG697</f>
        <v>0</v>
      </c>
      <c r="DM697" s="43" cm="1">
        <f t="array" aca="1" ref="DM697" ca="1">IFERROR(INDEX(Forecast_Capex_Input!BL$12:BL$286,$Z697)
*(INDEX(Forecast_Capex_Input!$H$12:$H$286,$Z697)=Repex),0)
*$DG697</f>
        <v>0</v>
      </c>
      <c r="DO697" s="43" t="b" cm="1">
        <f t="array" aca="1" ref="DO697" ca="1">OR($G697=Forecast_Capex_Input!$BN$8:$BN$9)</f>
        <v>0</v>
      </c>
      <c r="DP697" s="43" cm="1">
        <f t="array" aca="1" ref="DP697" ca="1">IFERROR(INDEX(Forecast_Capex_Input!BO$12:BO$286,$Z697)
*(INDEX(Forecast_Capex_Input!$H$12:$H$286,$Z697)=Repex),0)
*$DO697</f>
        <v>0</v>
      </c>
      <c r="DQ697" s="43" cm="1">
        <f t="array" aca="1" ref="DQ697" ca="1">IFERROR(INDEX(Forecast_Capex_Input!BP$12:BP$286,$Z697)
*(INDEX(Forecast_Capex_Input!$H$12:$H$286,$Z697)=Repex),0)
*$DO697</f>
        <v>0</v>
      </c>
      <c r="DR697" s="43" cm="1">
        <f t="array" aca="1" ref="DR697" ca="1">IFERROR(INDEX(Forecast_Capex_Input!BQ$12:BQ$286,$Z697)
*(INDEX(Forecast_Capex_Input!$H$12:$H$286,$Z697)=Repex),0)
*$DO697</f>
        <v>0</v>
      </c>
      <c r="DS697" s="43" cm="1">
        <f t="array" aca="1" ref="DS697" ca="1">IFERROR(INDEX(Forecast_Capex_Input!BR$12:BR$286,$Z697)
*(INDEX(Forecast_Capex_Input!$H$12:$H$286,$Z697)=Repex),0)
*$DO697</f>
        <v>0</v>
      </c>
      <c r="DT697" s="43" cm="1">
        <f t="array" aca="1" ref="DT697" ca="1">IFERROR(INDEX(Forecast_Capex_Input!BS$12:BS$286,$Z697)
*(INDEX(Forecast_Capex_Input!$H$12:$H$286,$Z697)=Repex),0)
*$DO697</f>
        <v>0</v>
      </c>
      <c r="DV697" s="43" t="b" cm="1">
        <f t="array" aca="1" ref="DV697" ca="1">OR($G697=Forecast_Capex_Input!$BU$8:$BU$10)</f>
        <v>0</v>
      </c>
      <c r="DW697" s="43" cm="1">
        <f t="array" aca="1" ref="DW697" ca="1">IFERROR(INDEX(Forecast_Capex_Input!BV$12:BV$286,$Z697)
*(INDEX(Forecast_Capex_Input!$H$12:$H$286,$Z697)=Repex),0)
*$DV697</f>
        <v>0</v>
      </c>
      <c r="DX697" s="43" cm="1">
        <f t="array" aca="1" ref="DX697" ca="1">IFERROR(INDEX(Forecast_Capex_Input!BW$12:BW$286,$Z697)
*(INDEX(Forecast_Capex_Input!$H$12:$H$286,$Z697)=Repex),0)
*$DV697</f>
        <v>0</v>
      </c>
      <c r="DY697" s="43" cm="1">
        <f t="array" aca="1" ref="DY697" ca="1">IFERROR(INDEX(Forecast_Capex_Input!BX$12:BX$286,$Z697)
*(INDEX(Forecast_Capex_Input!$H$12:$H$286,$Z697)=Repex),0)
*$DV697</f>
        <v>0</v>
      </c>
      <c r="DZ697" s="43" cm="1">
        <f t="array" aca="1" ref="DZ697" ca="1">IFERROR(INDEX(Forecast_Capex_Input!BY$12:BY$286,$Z697)
*(INDEX(Forecast_Capex_Input!$H$12:$H$286,$Z697)=Repex),0)
*$DV697</f>
        <v>0</v>
      </c>
      <c r="EA697" s="43" cm="1">
        <f t="array" aca="1" ref="EA697" ca="1">IFERROR(INDEX(Forecast_Capex_Input!BZ$12:BZ$286,$Z697)
*(INDEX(Forecast_Capex_Input!$H$12:$H$286,$Z697)=Repex),0)
*$DV697</f>
        <v>0</v>
      </c>
      <c r="EB697" s="43" cm="1">
        <f t="array" aca="1" ref="EB697" ca="1">IFERROR(INDEX(Forecast_Capex_Input!CA$12:CA$286,$Z697)
*(INDEX(Forecast_Capex_Input!$H$12:$H$286,$Z697)=Repex),0)
*$DV697</f>
        <v>0</v>
      </c>
      <c r="EC697" s="43" cm="1">
        <f t="array" aca="1" ref="EC697" ca="1">IFERROR(INDEX(Forecast_Capex_Input!CB$12:CB$286,$Z697)
*(INDEX(Forecast_Capex_Input!$H$12:$H$286,$Z697)=Repex),0)
*$DV697</f>
        <v>0</v>
      </c>
      <c r="ED697" s="43" cm="1">
        <f t="array" aca="1" ref="ED697" ca="1">IFERROR(INDEX(Forecast_Capex_Input!CC$12:CC$286,$Z697)
*(INDEX(Forecast_Capex_Input!$H$12:$H$286,$Z697)=Repex),0)
*$DV697</f>
        <v>0</v>
      </c>
      <c r="EF697" s="86" t="str">
        <f t="shared" si="64"/>
        <v>N/A</v>
      </c>
      <c r="EG697" s="28" t="str">
        <f>IFERROR(RANK(EF697,EF$11:EF$1010,0)+COUNTIF(EF$11:EF697,EF697)-1,NA)</f>
        <v>N/A</v>
      </c>
    </row>
    <row r="698" spans="3:137" x14ac:dyDescent="0.2">
      <c r="C698" s="28">
        <f t="shared" si="65"/>
        <v>688</v>
      </c>
      <c r="D698" s="9" t="str" cm="1">
        <f t="array" ref="D698">IFERROR(INDEX(Forecast_Capex_Input!$D$12:$D$286,$Z698),NA)</f>
        <v>N/A</v>
      </c>
      <c r="E698" s="24" t="str" cm="1">
        <f t="array" ref="E698">IF($Z698=NA,NA,INDEX(Forecast_Capex_Input!$E$12:$E$286,$Z698))</f>
        <v>N/A</v>
      </c>
      <c r="F698" s="9" t="str" cm="1">
        <f t="array" aca="1" ref="F698" ca="1">IFERROR(INDEX(General!$E$25:$E$26,$AA698),NA)</f>
        <v>N/A</v>
      </c>
      <c r="G698" s="9" t="str" cm="1">
        <f t="array" aca="1" ref="G698" ca="1">IFERROR(INDEX(Forecast_Capex_Input!$AI$11:$BB$11,$AC698),NA)</f>
        <v>N/A</v>
      </c>
      <c r="H698" s="50" t="str" cm="1">
        <f t="array" aca="1" ref="H698" ca="1">IFERROR(INDEX(Forecast_Capex_Input!$AI$12:$BB$286,$Z698,$AC698),NA)</f>
        <v>N/A</v>
      </c>
      <c r="I698" s="150" t="str" cm="1">
        <f t="array" ref="I698">IFERROR(INDEX(Forecast_Capex_Input!$F$12:$F$286,$Z698),NA)</f>
        <v>N/A</v>
      </c>
      <c r="J698" s="150" t="str" cm="1">
        <f t="array" ref="J698">IFERROR(INDEX(Forecast_Capex_Input!G$12:G$286,$Z698),NA)</f>
        <v>N/A</v>
      </c>
      <c r="K698" s="150" t="str" cm="1">
        <f t="array" ref="K698">IFERROR(INDEX(Forecast_Capex_Input!H$12:H$286,$Z698),NA)</f>
        <v>N/A</v>
      </c>
      <c r="L698" s="150" t="str" cm="1">
        <f t="array" ref="L698">IFERROR(INDEX(Forecast_Capex_Input!I$12:I$286,$Z698),NA)</f>
        <v>N/A</v>
      </c>
      <c r="M698" s="150" t="str" cm="1">
        <f t="array" ref="M698">IFERROR(INDEX(Forecast_Capex_Input!J$12:J$286,$Z698),NA)</f>
        <v>N/A</v>
      </c>
      <c r="N698" s="150" t="str" cm="1">
        <f t="array" ref="N698">IFERROR(INDEX(Forecast_Capex_Input!K$12:K$286,$Z698),NA)</f>
        <v>N/A</v>
      </c>
      <c r="O698" s="150" t="str" cm="1">
        <f t="array" ref="O698">IFERROR(INDEX(Forecast_Capex_Input!L$12:L$286,$Z698),NA)</f>
        <v>N/A</v>
      </c>
      <c r="P698" s="150" t="str" cm="1">
        <f t="array" ref="P698">IFERROR(INDEX(Forecast_Capex_Input!M$12:M$286,$Z698),NA)</f>
        <v>N/A</v>
      </c>
      <c r="Q698" s="24" t="str" cm="1">
        <f t="array" ref="Q698">IFERROR(INDEX(Forecast_Capex_Input!N$12:N$286,$Z698),NA)</f>
        <v>N/A</v>
      </c>
      <c r="R698" s="190" cm="1">
        <f t="array" ref="R698">IFERROR(INDEX(Forecast_Capex_Input!O$12:O$286,$Z698),0)</f>
        <v>0</v>
      </c>
      <c r="S698" s="24" cm="1">
        <f t="array" ref="S698">IFERROR(INDEX(Forecast_Capex_Input!P$12:P$286,$Z698),0)</f>
        <v>0</v>
      </c>
      <c r="T698" s="150" t="str" cm="1">
        <f t="array" aca="1" ref="T698" ca="1">IFERROR(INDEX(General!$K$91:$K$110,$AC698),NA)</f>
        <v>N/A</v>
      </c>
      <c r="U698" s="43" cm="1">
        <f t="array" aca="1" ref="U698" ca="1">IFERROR(
IF($F698=General!$E$25,INDEX(Forecast_Capex_Input!S$12:S$286,$Z698),
INDEX(Forecast_Capex_Input!T$12:T$286,$Z698)),0)</f>
        <v>0</v>
      </c>
      <c r="V698" s="82" t="b">
        <f>IFERROR(INDEX(Overheads!$T$19:$T$26,MATCH($I698,Overheads!$E$19:$E$26,0)),FALSE)</f>
        <v>0</v>
      </c>
      <c r="W698" s="209" cm="1">
        <f t="array" ref="W698">IFERROR(
INDEX(Forecast_Capex_Input!CN$12:CN$286,$Z698),0)</f>
        <v>0</v>
      </c>
      <c r="X698" s="209">
        <f>IFERROR(
MATCH($W698,General!$L$39:$S$39,0),1)</f>
        <v>1</v>
      </c>
      <c r="Z698" s="28" t="str">
        <f>IFERROR(
IF(MATCH($C698,Forecast_Capex_Input!$CI$12:$CI$286,1)+1&gt;MAX(Forecast_Capex_Input!$C$12:$C$286),NA,
MATCH($C698,Forecast_Capex_Input!$CI$12:$CI$286,1)+1),1)</f>
        <v>N/A</v>
      </c>
      <c r="AA698" s="28" t="str" cm="1">
        <f t="array" aca="1" ref="AA698" ca="1">IFERROR(
IF(Z697&lt;&gt;Z698,1,
IF(COUNTIF(OFFSET(AA697,0,0,-INDEX(Forecast_Capex_Input!$CG$12:$CG$286,$Z698)),AA697)=INDEX(Forecast_Capex_Input!$CG$12:$CG$286,$Z698),AA697+1,AA697)),NA)</f>
        <v>N/A</v>
      </c>
      <c r="AB698" s="28" t="str" cm="1">
        <f t="array" ref="AB698">IFERROR($C698-IF($Z698=1,1,INDEX(Forecast_Capex_Input!$CI$12:$CI$286,$Z698-1))+1,NA)</f>
        <v>N/A</v>
      </c>
      <c r="AC698" s="28" t="str" cm="1">
        <f t="array" aca="1" ref="AC698" ca="1">IFERROR(IF(AA698=1,
INDEX(Forecast_Capex_Input!$AI$10:$BB$10,SMALL(IF(INDEX(Forecast_Capex_Input!$AI$12:$BB$286,$Z698,0)&gt;0,COLUMN(Forecast_Capex_Input!$AI$10:$BB$10)-COLUMN(Forecast_Capex_Input!$AI$12)+1),ROWS(OFFSET(AC697,0,0,-$AB698)))),
OFFSET(AC697,-INDEX(Forecast_Capex_Input!$CG$12:$CG$286,$Z698)+1,0)),NA)</f>
        <v>N/A</v>
      </c>
      <c r="AD698" s="28" t="str">
        <f t="shared" ca="1" si="62"/>
        <v>N/A</v>
      </c>
      <c r="AE698" s="82" t="b">
        <f t="shared" si="66"/>
        <v>0</v>
      </c>
      <c r="AF698" s="78" t="b">
        <v>0</v>
      </c>
      <c r="AG698" s="82" t="b">
        <f t="shared" si="63"/>
        <v>1</v>
      </c>
      <c r="AI698" s="55">
        <v>0</v>
      </c>
      <c r="AJ698" s="55">
        <v>0</v>
      </c>
      <c r="AK698" s="55">
        <v>0</v>
      </c>
      <c r="AL698" s="55">
        <v>0</v>
      </c>
      <c r="AM698" s="55">
        <v>0</v>
      </c>
      <c r="AN698" s="135">
        <v>0</v>
      </c>
      <c r="AP698" s="55">
        <v>0</v>
      </c>
      <c r="AQ698" s="55">
        <v>0</v>
      </c>
      <c r="AR698" s="55">
        <v>0</v>
      </c>
      <c r="AS698" s="55">
        <v>0</v>
      </c>
      <c r="AT698" s="55">
        <v>0</v>
      </c>
      <c r="AU698" s="135">
        <v>0</v>
      </c>
      <c r="AW698" s="55">
        <v>0</v>
      </c>
      <c r="AX698" s="55">
        <v>0</v>
      </c>
      <c r="AY698" s="55">
        <v>0</v>
      </c>
      <c r="AZ698" s="55">
        <v>0</v>
      </c>
      <c r="BA698" s="55">
        <v>0</v>
      </c>
      <c r="BB698" s="135">
        <v>0</v>
      </c>
      <c r="BD698" s="55">
        <v>0</v>
      </c>
      <c r="BE698" s="55">
        <v>0</v>
      </c>
      <c r="BF698" s="55">
        <v>0</v>
      </c>
      <c r="BG698" s="55">
        <v>0</v>
      </c>
      <c r="BH698" s="55">
        <v>0</v>
      </c>
      <c r="BI698" s="135">
        <v>0</v>
      </c>
      <c r="BK698" s="55">
        <v>0</v>
      </c>
      <c r="BL698" s="55">
        <v>0</v>
      </c>
      <c r="BM698" s="55">
        <v>0</v>
      </c>
      <c r="BN698" s="55">
        <v>0</v>
      </c>
      <c r="BO698" s="55">
        <v>0</v>
      </c>
      <c r="BP698" s="135">
        <v>0</v>
      </c>
      <c r="BR698" s="147">
        <v>0</v>
      </c>
      <c r="BS698" s="147">
        <v>0</v>
      </c>
      <c r="BT698" s="147">
        <v>0</v>
      </c>
      <c r="BU698" s="147">
        <v>0</v>
      </c>
      <c r="BV698" s="147">
        <v>0</v>
      </c>
      <c r="BX698" s="55">
        <v>0</v>
      </c>
      <c r="BY698" s="55">
        <v>0</v>
      </c>
      <c r="BZ698" s="55">
        <v>0</v>
      </c>
      <c r="CA698" s="55">
        <v>0</v>
      </c>
      <c r="CB698" s="55">
        <v>0</v>
      </c>
      <c r="CC698" s="135">
        <v>0</v>
      </c>
      <c r="CE698" s="55">
        <v>0</v>
      </c>
      <c r="CF698" s="55">
        <v>0</v>
      </c>
      <c r="CG698" s="55">
        <v>0</v>
      </c>
      <c r="CH698" s="55">
        <v>0</v>
      </c>
      <c r="CI698" s="55">
        <v>0</v>
      </c>
      <c r="CJ698" s="135">
        <v>0</v>
      </c>
      <c r="CL698" s="55">
        <v>0</v>
      </c>
      <c r="CM698" s="55">
        <v>0</v>
      </c>
      <c r="CN698" s="55">
        <v>0</v>
      </c>
      <c r="CO698" s="55">
        <v>0</v>
      </c>
      <c r="CP698" s="55">
        <v>0</v>
      </c>
      <c r="CQ698" s="135">
        <v>0</v>
      </c>
      <c r="CS698" s="67">
        <v>0</v>
      </c>
      <c r="CT698" s="67">
        <v>0</v>
      </c>
      <c r="CU698" s="67">
        <v>0</v>
      </c>
      <c r="CV698" s="67">
        <v>0</v>
      </c>
      <c r="CW698" s="67">
        <v>0</v>
      </c>
      <c r="CX698" s="135">
        <v>0</v>
      </c>
      <c r="CZ698" s="55">
        <v>0</v>
      </c>
      <c r="DA698" s="55">
        <v>0</v>
      </c>
      <c r="DB698" s="55">
        <v>0</v>
      </c>
      <c r="DC698" s="55">
        <v>0</v>
      </c>
      <c r="DD698" s="55">
        <v>0</v>
      </c>
      <c r="DE698" s="135">
        <v>0</v>
      </c>
      <c r="DG698" s="43" t="b" cm="1">
        <f t="array" aca="1" ref="DG698" ca="1">OR($G698=Forecast_Capex_Input!$BF$8:$BF$10)</f>
        <v>0</v>
      </c>
      <c r="DH698" s="43" cm="1">
        <f t="array" aca="1" ref="DH698" ca="1">IFERROR(INDEX(Forecast_Capex_Input!BG$12:BG$286,$Z698)
*(INDEX(Forecast_Capex_Input!$H$12:$H$286,$Z698)=Repex),0)
*$DG698</f>
        <v>0</v>
      </c>
      <c r="DI698" s="43" cm="1">
        <f t="array" aca="1" ref="DI698" ca="1">IFERROR(INDEX(Forecast_Capex_Input!BH$12:BH$286,$Z698)
*(INDEX(Forecast_Capex_Input!$H$12:$H$286,$Z698)=Repex),0)
*$DG698</f>
        <v>0</v>
      </c>
      <c r="DJ698" s="43" cm="1">
        <f t="array" aca="1" ref="DJ698" ca="1">IFERROR(INDEX(Forecast_Capex_Input!BI$12:BI$286,$Z698)
*(INDEX(Forecast_Capex_Input!$H$12:$H$286,$Z698)=Repex),0)
*$DG698</f>
        <v>0</v>
      </c>
      <c r="DK698" s="43" cm="1">
        <f t="array" aca="1" ref="DK698" ca="1">IFERROR(INDEX(Forecast_Capex_Input!BJ$12:BJ$286,$Z698)
*(INDEX(Forecast_Capex_Input!$H$12:$H$286,$Z698)=Repex),0)
*$DG698</f>
        <v>0</v>
      </c>
      <c r="DL698" s="43" cm="1">
        <f t="array" aca="1" ref="DL698" ca="1">IFERROR(INDEX(Forecast_Capex_Input!BK$12:BK$286,$Z698)
*(INDEX(Forecast_Capex_Input!$H$12:$H$286,$Z698)=Repex),0)
*$DG698</f>
        <v>0</v>
      </c>
      <c r="DM698" s="43" cm="1">
        <f t="array" aca="1" ref="DM698" ca="1">IFERROR(INDEX(Forecast_Capex_Input!BL$12:BL$286,$Z698)
*(INDEX(Forecast_Capex_Input!$H$12:$H$286,$Z698)=Repex),0)
*$DG698</f>
        <v>0</v>
      </c>
      <c r="DO698" s="43" t="b" cm="1">
        <f t="array" aca="1" ref="DO698" ca="1">OR($G698=Forecast_Capex_Input!$BN$8:$BN$9)</f>
        <v>0</v>
      </c>
      <c r="DP698" s="43" cm="1">
        <f t="array" aca="1" ref="DP698" ca="1">IFERROR(INDEX(Forecast_Capex_Input!BO$12:BO$286,$Z698)
*(INDEX(Forecast_Capex_Input!$H$12:$H$286,$Z698)=Repex),0)
*$DO698</f>
        <v>0</v>
      </c>
      <c r="DQ698" s="43" cm="1">
        <f t="array" aca="1" ref="DQ698" ca="1">IFERROR(INDEX(Forecast_Capex_Input!BP$12:BP$286,$Z698)
*(INDEX(Forecast_Capex_Input!$H$12:$H$286,$Z698)=Repex),0)
*$DO698</f>
        <v>0</v>
      </c>
      <c r="DR698" s="43" cm="1">
        <f t="array" aca="1" ref="DR698" ca="1">IFERROR(INDEX(Forecast_Capex_Input!BQ$12:BQ$286,$Z698)
*(INDEX(Forecast_Capex_Input!$H$12:$H$286,$Z698)=Repex),0)
*$DO698</f>
        <v>0</v>
      </c>
      <c r="DS698" s="43" cm="1">
        <f t="array" aca="1" ref="DS698" ca="1">IFERROR(INDEX(Forecast_Capex_Input!BR$12:BR$286,$Z698)
*(INDEX(Forecast_Capex_Input!$H$12:$H$286,$Z698)=Repex),0)
*$DO698</f>
        <v>0</v>
      </c>
      <c r="DT698" s="43" cm="1">
        <f t="array" aca="1" ref="DT698" ca="1">IFERROR(INDEX(Forecast_Capex_Input!BS$12:BS$286,$Z698)
*(INDEX(Forecast_Capex_Input!$H$12:$H$286,$Z698)=Repex),0)
*$DO698</f>
        <v>0</v>
      </c>
      <c r="DV698" s="43" t="b" cm="1">
        <f t="array" aca="1" ref="DV698" ca="1">OR($G698=Forecast_Capex_Input!$BU$8:$BU$10)</f>
        <v>0</v>
      </c>
      <c r="DW698" s="43" cm="1">
        <f t="array" aca="1" ref="DW698" ca="1">IFERROR(INDEX(Forecast_Capex_Input!BV$12:BV$286,$Z698)
*(INDEX(Forecast_Capex_Input!$H$12:$H$286,$Z698)=Repex),0)
*$DV698</f>
        <v>0</v>
      </c>
      <c r="DX698" s="43" cm="1">
        <f t="array" aca="1" ref="DX698" ca="1">IFERROR(INDEX(Forecast_Capex_Input!BW$12:BW$286,$Z698)
*(INDEX(Forecast_Capex_Input!$H$12:$H$286,$Z698)=Repex),0)
*$DV698</f>
        <v>0</v>
      </c>
      <c r="DY698" s="43" cm="1">
        <f t="array" aca="1" ref="DY698" ca="1">IFERROR(INDEX(Forecast_Capex_Input!BX$12:BX$286,$Z698)
*(INDEX(Forecast_Capex_Input!$H$12:$H$286,$Z698)=Repex),0)
*$DV698</f>
        <v>0</v>
      </c>
      <c r="DZ698" s="43" cm="1">
        <f t="array" aca="1" ref="DZ698" ca="1">IFERROR(INDEX(Forecast_Capex_Input!BY$12:BY$286,$Z698)
*(INDEX(Forecast_Capex_Input!$H$12:$H$286,$Z698)=Repex),0)
*$DV698</f>
        <v>0</v>
      </c>
      <c r="EA698" s="43" cm="1">
        <f t="array" aca="1" ref="EA698" ca="1">IFERROR(INDEX(Forecast_Capex_Input!BZ$12:BZ$286,$Z698)
*(INDEX(Forecast_Capex_Input!$H$12:$H$286,$Z698)=Repex),0)
*$DV698</f>
        <v>0</v>
      </c>
      <c r="EB698" s="43" cm="1">
        <f t="array" aca="1" ref="EB698" ca="1">IFERROR(INDEX(Forecast_Capex_Input!CA$12:CA$286,$Z698)
*(INDEX(Forecast_Capex_Input!$H$12:$H$286,$Z698)=Repex),0)
*$DV698</f>
        <v>0</v>
      </c>
      <c r="EC698" s="43" cm="1">
        <f t="array" aca="1" ref="EC698" ca="1">IFERROR(INDEX(Forecast_Capex_Input!CB$12:CB$286,$Z698)
*(INDEX(Forecast_Capex_Input!$H$12:$H$286,$Z698)=Repex),0)
*$DV698</f>
        <v>0</v>
      </c>
      <c r="ED698" s="43" cm="1">
        <f t="array" aca="1" ref="ED698" ca="1">IFERROR(INDEX(Forecast_Capex_Input!CC$12:CC$286,$Z698)
*(INDEX(Forecast_Capex_Input!$H$12:$H$286,$Z698)=Repex),0)
*$DV698</f>
        <v>0</v>
      </c>
      <c r="EF698" s="86" t="str">
        <f t="shared" si="64"/>
        <v>N/A</v>
      </c>
      <c r="EG698" s="28" t="str">
        <f>IFERROR(RANK(EF698,EF$11:EF$1010,0)+COUNTIF(EF$11:EF698,EF698)-1,NA)</f>
        <v>N/A</v>
      </c>
    </row>
    <row r="699" spans="3:137" x14ac:dyDescent="0.2">
      <c r="C699" s="28">
        <f t="shared" si="65"/>
        <v>689</v>
      </c>
      <c r="D699" s="9" t="str" cm="1">
        <f t="array" ref="D699">IFERROR(INDEX(Forecast_Capex_Input!$D$12:$D$286,$Z699),NA)</f>
        <v>N/A</v>
      </c>
      <c r="E699" s="24" t="str" cm="1">
        <f t="array" ref="E699">IF($Z699=NA,NA,INDEX(Forecast_Capex_Input!$E$12:$E$286,$Z699))</f>
        <v>N/A</v>
      </c>
      <c r="F699" s="9" t="str" cm="1">
        <f t="array" aca="1" ref="F699" ca="1">IFERROR(INDEX(General!$E$25:$E$26,$AA699),NA)</f>
        <v>N/A</v>
      </c>
      <c r="G699" s="9" t="str" cm="1">
        <f t="array" aca="1" ref="G699" ca="1">IFERROR(INDEX(Forecast_Capex_Input!$AI$11:$BB$11,$AC699),NA)</f>
        <v>N/A</v>
      </c>
      <c r="H699" s="50" t="str" cm="1">
        <f t="array" aca="1" ref="H699" ca="1">IFERROR(INDEX(Forecast_Capex_Input!$AI$12:$BB$286,$Z699,$AC699),NA)</f>
        <v>N/A</v>
      </c>
      <c r="I699" s="150" t="str" cm="1">
        <f t="array" ref="I699">IFERROR(INDEX(Forecast_Capex_Input!$F$12:$F$286,$Z699),NA)</f>
        <v>N/A</v>
      </c>
      <c r="J699" s="150" t="str" cm="1">
        <f t="array" ref="J699">IFERROR(INDEX(Forecast_Capex_Input!G$12:G$286,$Z699),NA)</f>
        <v>N/A</v>
      </c>
      <c r="K699" s="150" t="str" cm="1">
        <f t="array" ref="K699">IFERROR(INDEX(Forecast_Capex_Input!H$12:H$286,$Z699),NA)</f>
        <v>N/A</v>
      </c>
      <c r="L699" s="150" t="str" cm="1">
        <f t="array" ref="L699">IFERROR(INDEX(Forecast_Capex_Input!I$12:I$286,$Z699),NA)</f>
        <v>N/A</v>
      </c>
      <c r="M699" s="150" t="str" cm="1">
        <f t="array" ref="M699">IFERROR(INDEX(Forecast_Capex_Input!J$12:J$286,$Z699),NA)</f>
        <v>N/A</v>
      </c>
      <c r="N699" s="150" t="str" cm="1">
        <f t="array" ref="N699">IFERROR(INDEX(Forecast_Capex_Input!K$12:K$286,$Z699),NA)</f>
        <v>N/A</v>
      </c>
      <c r="O699" s="150" t="str" cm="1">
        <f t="array" ref="O699">IFERROR(INDEX(Forecast_Capex_Input!L$12:L$286,$Z699),NA)</f>
        <v>N/A</v>
      </c>
      <c r="P699" s="150" t="str" cm="1">
        <f t="array" ref="P699">IFERROR(INDEX(Forecast_Capex_Input!M$12:M$286,$Z699),NA)</f>
        <v>N/A</v>
      </c>
      <c r="Q699" s="24" t="str" cm="1">
        <f t="array" ref="Q699">IFERROR(INDEX(Forecast_Capex_Input!N$12:N$286,$Z699),NA)</f>
        <v>N/A</v>
      </c>
      <c r="R699" s="190" cm="1">
        <f t="array" ref="R699">IFERROR(INDEX(Forecast_Capex_Input!O$12:O$286,$Z699),0)</f>
        <v>0</v>
      </c>
      <c r="S699" s="24" cm="1">
        <f t="array" ref="S699">IFERROR(INDEX(Forecast_Capex_Input!P$12:P$286,$Z699),0)</f>
        <v>0</v>
      </c>
      <c r="T699" s="150" t="str" cm="1">
        <f t="array" aca="1" ref="T699" ca="1">IFERROR(INDEX(General!$K$91:$K$110,$AC699),NA)</f>
        <v>N/A</v>
      </c>
      <c r="U699" s="43" cm="1">
        <f t="array" aca="1" ref="U699" ca="1">IFERROR(
IF($F699=General!$E$25,INDEX(Forecast_Capex_Input!S$12:S$286,$Z699),
INDEX(Forecast_Capex_Input!T$12:T$286,$Z699)),0)</f>
        <v>0</v>
      </c>
      <c r="V699" s="82" t="b">
        <f>IFERROR(INDEX(Overheads!$T$19:$T$26,MATCH($I699,Overheads!$E$19:$E$26,0)),FALSE)</f>
        <v>0</v>
      </c>
      <c r="W699" s="209" cm="1">
        <f t="array" ref="W699">IFERROR(
INDEX(Forecast_Capex_Input!CN$12:CN$286,$Z699),0)</f>
        <v>0</v>
      </c>
      <c r="X699" s="209">
        <f>IFERROR(
MATCH($W699,General!$L$39:$S$39,0),1)</f>
        <v>1</v>
      </c>
      <c r="Z699" s="28" t="str">
        <f>IFERROR(
IF(MATCH($C699,Forecast_Capex_Input!$CI$12:$CI$286,1)+1&gt;MAX(Forecast_Capex_Input!$C$12:$C$286),NA,
MATCH($C699,Forecast_Capex_Input!$CI$12:$CI$286,1)+1),1)</f>
        <v>N/A</v>
      </c>
      <c r="AA699" s="28" t="str" cm="1">
        <f t="array" aca="1" ref="AA699" ca="1">IFERROR(
IF(Z698&lt;&gt;Z699,1,
IF(COUNTIF(OFFSET(AA698,0,0,-INDEX(Forecast_Capex_Input!$CG$12:$CG$286,$Z699)),AA698)=INDEX(Forecast_Capex_Input!$CG$12:$CG$286,$Z699),AA698+1,AA698)),NA)</f>
        <v>N/A</v>
      </c>
      <c r="AB699" s="28" t="str" cm="1">
        <f t="array" ref="AB699">IFERROR($C699-IF($Z699=1,1,INDEX(Forecast_Capex_Input!$CI$12:$CI$286,$Z699-1))+1,NA)</f>
        <v>N/A</v>
      </c>
      <c r="AC699" s="28" t="str" cm="1">
        <f t="array" aca="1" ref="AC699" ca="1">IFERROR(IF(AA699=1,
INDEX(Forecast_Capex_Input!$AI$10:$BB$10,SMALL(IF(INDEX(Forecast_Capex_Input!$AI$12:$BB$286,$Z699,0)&gt;0,COLUMN(Forecast_Capex_Input!$AI$10:$BB$10)-COLUMN(Forecast_Capex_Input!$AI$12)+1),ROWS(OFFSET(AC698,0,0,-$AB699)))),
OFFSET(AC698,-INDEX(Forecast_Capex_Input!$CG$12:$CG$286,$Z699)+1,0)),NA)</f>
        <v>N/A</v>
      </c>
      <c r="AD699" s="28" t="str">
        <f t="shared" ca="1" si="62"/>
        <v>N/A</v>
      </c>
      <c r="AE699" s="82" t="b">
        <f t="shared" si="66"/>
        <v>0</v>
      </c>
      <c r="AF699" s="78" t="b">
        <v>0</v>
      </c>
      <c r="AG699" s="82" t="b">
        <f t="shared" si="63"/>
        <v>1</v>
      </c>
      <c r="AI699" s="55">
        <v>0</v>
      </c>
      <c r="AJ699" s="55">
        <v>0</v>
      </c>
      <c r="AK699" s="55">
        <v>0</v>
      </c>
      <c r="AL699" s="55">
        <v>0</v>
      </c>
      <c r="AM699" s="55">
        <v>0</v>
      </c>
      <c r="AN699" s="135">
        <v>0</v>
      </c>
      <c r="AP699" s="55">
        <v>0</v>
      </c>
      <c r="AQ699" s="55">
        <v>0</v>
      </c>
      <c r="AR699" s="55">
        <v>0</v>
      </c>
      <c r="AS699" s="55">
        <v>0</v>
      </c>
      <c r="AT699" s="55">
        <v>0</v>
      </c>
      <c r="AU699" s="135">
        <v>0</v>
      </c>
      <c r="AW699" s="55">
        <v>0</v>
      </c>
      <c r="AX699" s="55">
        <v>0</v>
      </c>
      <c r="AY699" s="55">
        <v>0</v>
      </c>
      <c r="AZ699" s="55">
        <v>0</v>
      </c>
      <c r="BA699" s="55">
        <v>0</v>
      </c>
      <c r="BB699" s="135">
        <v>0</v>
      </c>
      <c r="BD699" s="55">
        <v>0</v>
      </c>
      <c r="BE699" s="55">
        <v>0</v>
      </c>
      <c r="BF699" s="55">
        <v>0</v>
      </c>
      <c r="BG699" s="55">
        <v>0</v>
      </c>
      <c r="BH699" s="55">
        <v>0</v>
      </c>
      <c r="BI699" s="135">
        <v>0</v>
      </c>
      <c r="BK699" s="55">
        <v>0</v>
      </c>
      <c r="BL699" s="55">
        <v>0</v>
      </c>
      <c r="BM699" s="55">
        <v>0</v>
      </c>
      <c r="BN699" s="55">
        <v>0</v>
      </c>
      <c r="BO699" s="55">
        <v>0</v>
      </c>
      <c r="BP699" s="135">
        <v>0</v>
      </c>
      <c r="BR699" s="147">
        <v>0</v>
      </c>
      <c r="BS699" s="147">
        <v>0</v>
      </c>
      <c r="BT699" s="147">
        <v>0</v>
      </c>
      <c r="BU699" s="147">
        <v>0</v>
      </c>
      <c r="BV699" s="147">
        <v>0</v>
      </c>
      <c r="BX699" s="55">
        <v>0</v>
      </c>
      <c r="BY699" s="55">
        <v>0</v>
      </c>
      <c r="BZ699" s="55">
        <v>0</v>
      </c>
      <c r="CA699" s="55">
        <v>0</v>
      </c>
      <c r="CB699" s="55">
        <v>0</v>
      </c>
      <c r="CC699" s="135">
        <v>0</v>
      </c>
      <c r="CE699" s="55">
        <v>0</v>
      </c>
      <c r="CF699" s="55">
        <v>0</v>
      </c>
      <c r="CG699" s="55">
        <v>0</v>
      </c>
      <c r="CH699" s="55">
        <v>0</v>
      </c>
      <c r="CI699" s="55">
        <v>0</v>
      </c>
      <c r="CJ699" s="135">
        <v>0</v>
      </c>
      <c r="CL699" s="55">
        <v>0</v>
      </c>
      <c r="CM699" s="55">
        <v>0</v>
      </c>
      <c r="CN699" s="55">
        <v>0</v>
      </c>
      <c r="CO699" s="55">
        <v>0</v>
      </c>
      <c r="CP699" s="55">
        <v>0</v>
      </c>
      <c r="CQ699" s="135">
        <v>0</v>
      </c>
      <c r="CS699" s="67">
        <v>0</v>
      </c>
      <c r="CT699" s="67">
        <v>0</v>
      </c>
      <c r="CU699" s="67">
        <v>0</v>
      </c>
      <c r="CV699" s="67">
        <v>0</v>
      </c>
      <c r="CW699" s="67">
        <v>0</v>
      </c>
      <c r="CX699" s="135">
        <v>0</v>
      </c>
      <c r="CZ699" s="55">
        <v>0</v>
      </c>
      <c r="DA699" s="55">
        <v>0</v>
      </c>
      <c r="DB699" s="55">
        <v>0</v>
      </c>
      <c r="DC699" s="55">
        <v>0</v>
      </c>
      <c r="DD699" s="55">
        <v>0</v>
      </c>
      <c r="DE699" s="135">
        <v>0</v>
      </c>
      <c r="DG699" s="43" t="b" cm="1">
        <f t="array" aca="1" ref="DG699" ca="1">OR($G699=Forecast_Capex_Input!$BF$8:$BF$10)</f>
        <v>0</v>
      </c>
      <c r="DH699" s="43" cm="1">
        <f t="array" aca="1" ref="DH699" ca="1">IFERROR(INDEX(Forecast_Capex_Input!BG$12:BG$286,$Z699)
*(INDEX(Forecast_Capex_Input!$H$12:$H$286,$Z699)=Repex),0)
*$DG699</f>
        <v>0</v>
      </c>
      <c r="DI699" s="43" cm="1">
        <f t="array" aca="1" ref="DI699" ca="1">IFERROR(INDEX(Forecast_Capex_Input!BH$12:BH$286,$Z699)
*(INDEX(Forecast_Capex_Input!$H$12:$H$286,$Z699)=Repex),0)
*$DG699</f>
        <v>0</v>
      </c>
      <c r="DJ699" s="43" cm="1">
        <f t="array" aca="1" ref="DJ699" ca="1">IFERROR(INDEX(Forecast_Capex_Input!BI$12:BI$286,$Z699)
*(INDEX(Forecast_Capex_Input!$H$12:$H$286,$Z699)=Repex),0)
*$DG699</f>
        <v>0</v>
      </c>
      <c r="DK699" s="43" cm="1">
        <f t="array" aca="1" ref="DK699" ca="1">IFERROR(INDEX(Forecast_Capex_Input!BJ$12:BJ$286,$Z699)
*(INDEX(Forecast_Capex_Input!$H$12:$H$286,$Z699)=Repex),0)
*$DG699</f>
        <v>0</v>
      </c>
      <c r="DL699" s="43" cm="1">
        <f t="array" aca="1" ref="DL699" ca="1">IFERROR(INDEX(Forecast_Capex_Input!BK$12:BK$286,$Z699)
*(INDEX(Forecast_Capex_Input!$H$12:$H$286,$Z699)=Repex),0)
*$DG699</f>
        <v>0</v>
      </c>
      <c r="DM699" s="43" cm="1">
        <f t="array" aca="1" ref="DM699" ca="1">IFERROR(INDEX(Forecast_Capex_Input!BL$12:BL$286,$Z699)
*(INDEX(Forecast_Capex_Input!$H$12:$H$286,$Z699)=Repex),0)
*$DG699</f>
        <v>0</v>
      </c>
      <c r="DO699" s="43" t="b" cm="1">
        <f t="array" aca="1" ref="DO699" ca="1">OR($G699=Forecast_Capex_Input!$BN$8:$BN$9)</f>
        <v>0</v>
      </c>
      <c r="DP699" s="43" cm="1">
        <f t="array" aca="1" ref="DP699" ca="1">IFERROR(INDEX(Forecast_Capex_Input!BO$12:BO$286,$Z699)
*(INDEX(Forecast_Capex_Input!$H$12:$H$286,$Z699)=Repex),0)
*$DO699</f>
        <v>0</v>
      </c>
      <c r="DQ699" s="43" cm="1">
        <f t="array" aca="1" ref="DQ699" ca="1">IFERROR(INDEX(Forecast_Capex_Input!BP$12:BP$286,$Z699)
*(INDEX(Forecast_Capex_Input!$H$12:$H$286,$Z699)=Repex),0)
*$DO699</f>
        <v>0</v>
      </c>
      <c r="DR699" s="43" cm="1">
        <f t="array" aca="1" ref="DR699" ca="1">IFERROR(INDEX(Forecast_Capex_Input!BQ$12:BQ$286,$Z699)
*(INDEX(Forecast_Capex_Input!$H$12:$H$286,$Z699)=Repex),0)
*$DO699</f>
        <v>0</v>
      </c>
      <c r="DS699" s="43" cm="1">
        <f t="array" aca="1" ref="DS699" ca="1">IFERROR(INDEX(Forecast_Capex_Input!BR$12:BR$286,$Z699)
*(INDEX(Forecast_Capex_Input!$H$12:$H$286,$Z699)=Repex),0)
*$DO699</f>
        <v>0</v>
      </c>
      <c r="DT699" s="43" cm="1">
        <f t="array" aca="1" ref="DT699" ca="1">IFERROR(INDEX(Forecast_Capex_Input!BS$12:BS$286,$Z699)
*(INDEX(Forecast_Capex_Input!$H$12:$H$286,$Z699)=Repex),0)
*$DO699</f>
        <v>0</v>
      </c>
      <c r="DV699" s="43" t="b" cm="1">
        <f t="array" aca="1" ref="DV699" ca="1">OR($G699=Forecast_Capex_Input!$BU$8:$BU$10)</f>
        <v>0</v>
      </c>
      <c r="DW699" s="43" cm="1">
        <f t="array" aca="1" ref="DW699" ca="1">IFERROR(INDEX(Forecast_Capex_Input!BV$12:BV$286,$Z699)
*(INDEX(Forecast_Capex_Input!$H$12:$H$286,$Z699)=Repex),0)
*$DV699</f>
        <v>0</v>
      </c>
      <c r="DX699" s="43" cm="1">
        <f t="array" aca="1" ref="DX699" ca="1">IFERROR(INDEX(Forecast_Capex_Input!BW$12:BW$286,$Z699)
*(INDEX(Forecast_Capex_Input!$H$12:$H$286,$Z699)=Repex),0)
*$DV699</f>
        <v>0</v>
      </c>
      <c r="DY699" s="43" cm="1">
        <f t="array" aca="1" ref="DY699" ca="1">IFERROR(INDEX(Forecast_Capex_Input!BX$12:BX$286,$Z699)
*(INDEX(Forecast_Capex_Input!$H$12:$H$286,$Z699)=Repex),0)
*$DV699</f>
        <v>0</v>
      </c>
      <c r="DZ699" s="43" cm="1">
        <f t="array" aca="1" ref="DZ699" ca="1">IFERROR(INDEX(Forecast_Capex_Input!BY$12:BY$286,$Z699)
*(INDEX(Forecast_Capex_Input!$H$12:$H$286,$Z699)=Repex),0)
*$DV699</f>
        <v>0</v>
      </c>
      <c r="EA699" s="43" cm="1">
        <f t="array" aca="1" ref="EA699" ca="1">IFERROR(INDEX(Forecast_Capex_Input!BZ$12:BZ$286,$Z699)
*(INDEX(Forecast_Capex_Input!$H$12:$H$286,$Z699)=Repex),0)
*$DV699</f>
        <v>0</v>
      </c>
      <c r="EB699" s="43" cm="1">
        <f t="array" aca="1" ref="EB699" ca="1">IFERROR(INDEX(Forecast_Capex_Input!CA$12:CA$286,$Z699)
*(INDEX(Forecast_Capex_Input!$H$12:$H$286,$Z699)=Repex),0)
*$DV699</f>
        <v>0</v>
      </c>
      <c r="EC699" s="43" cm="1">
        <f t="array" aca="1" ref="EC699" ca="1">IFERROR(INDEX(Forecast_Capex_Input!CB$12:CB$286,$Z699)
*(INDEX(Forecast_Capex_Input!$H$12:$H$286,$Z699)=Repex),0)
*$DV699</f>
        <v>0</v>
      </c>
      <c r="ED699" s="43" cm="1">
        <f t="array" aca="1" ref="ED699" ca="1">IFERROR(INDEX(Forecast_Capex_Input!CC$12:CC$286,$Z699)
*(INDEX(Forecast_Capex_Input!$H$12:$H$286,$Z699)=Repex),0)
*$DV699</f>
        <v>0</v>
      </c>
      <c r="EF699" s="86" t="str">
        <f t="shared" si="64"/>
        <v>N/A</v>
      </c>
      <c r="EG699" s="28" t="str">
        <f>IFERROR(RANK(EF699,EF$11:EF$1010,0)+COUNTIF(EF$11:EF699,EF699)-1,NA)</f>
        <v>N/A</v>
      </c>
    </row>
    <row r="700" spans="3:137" x14ac:dyDescent="0.2">
      <c r="C700" s="28">
        <f t="shared" si="65"/>
        <v>690</v>
      </c>
      <c r="D700" s="9" t="str" cm="1">
        <f t="array" ref="D700">IFERROR(INDEX(Forecast_Capex_Input!$D$12:$D$286,$Z700),NA)</f>
        <v>N/A</v>
      </c>
      <c r="E700" s="24" t="str" cm="1">
        <f t="array" ref="E700">IF($Z700=NA,NA,INDEX(Forecast_Capex_Input!$E$12:$E$286,$Z700))</f>
        <v>N/A</v>
      </c>
      <c r="F700" s="9" t="str" cm="1">
        <f t="array" aca="1" ref="F700" ca="1">IFERROR(INDEX(General!$E$25:$E$26,$AA700),NA)</f>
        <v>N/A</v>
      </c>
      <c r="G700" s="9" t="str" cm="1">
        <f t="array" aca="1" ref="G700" ca="1">IFERROR(INDEX(Forecast_Capex_Input!$AI$11:$BB$11,$AC700),NA)</f>
        <v>N/A</v>
      </c>
      <c r="H700" s="50" t="str" cm="1">
        <f t="array" aca="1" ref="H700" ca="1">IFERROR(INDEX(Forecast_Capex_Input!$AI$12:$BB$286,$Z700,$AC700),NA)</f>
        <v>N/A</v>
      </c>
      <c r="I700" s="150" t="str" cm="1">
        <f t="array" ref="I700">IFERROR(INDEX(Forecast_Capex_Input!$F$12:$F$286,$Z700),NA)</f>
        <v>N/A</v>
      </c>
      <c r="J700" s="150" t="str" cm="1">
        <f t="array" ref="J700">IFERROR(INDEX(Forecast_Capex_Input!G$12:G$286,$Z700),NA)</f>
        <v>N/A</v>
      </c>
      <c r="K700" s="150" t="str" cm="1">
        <f t="array" ref="K700">IFERROR(INDEX(Forecast_Capex_Input!H$12:H$286,$Z700),NA)</f>
        <v>N/A</v>
      </c>
      <c r="L700" s="150" t="str" cm="1">
        <f t="array" ref="L700">IFERROR(INDEX(Forecast_Capex_Input!I$12:I$286,$Z700),NA)</f>
        <v>N/A</v>
      </c>
      <c r="M700" s="150" t="str" cm="1">
        <f t="array" ref="M700">IFERROR(INDEX(Forecast_Capex_Input!J$12:J$286,$Z700),NA)</f>
        <v>N/A</v>
      </c>
      <c r="N700" s="150" t="str" cm="1">
        <f t="array" ref="N700">IFERROR(INDEX(Forecast_Capex_Input!K$12:K$286,$Z700),NA)</f>
        <v>N/A</v>
      </c>
      <c r="O700" s="150" t="str" cm="1">
        <f t="array" ref="O700">IFERROR(INDEX(Forecast_Capex_Input!L$12:L$286,$Z700),NA)</f>
        <v>N/A</v>
      </c>
      <c r="P700" s="150" t="str" cm="1">
        <f t="array" ref="P700">IFERROR(INDEX(Forecast_Capex_Input!M$12:M$286,$Z700),NA)</f>
        <v>N/A</v>
      </c>
      <c r="Q700" s="24" t="str" cm="1">
        <f t="array" ref="Q700">IFERROR(INDEX(Forecast_Capex_Input!N$12:N$286,$Z700),NA)</f>
        <v>N/A</v>
      </c>
      <c r="R700" s="190" cm="1">
        <f t="array" ref="R700">IFERROR(INDEX(Forecast_Capex_Input!O$12:O$286,$Z700),0)</f>
        <v>0</v>
      </c>
      <c r="S700" s="24" cm="1">
        <f t="array" ref="S700">IFERROR(INDEX(Forecast_Capex_Input!P$12:P$286,$Z700),0)</f>
        <v>0</v>
      </c>
      <c r="T700" s="150" t="str" cm="1">
        <f t="array" aca="1" ref="T700" ca="1">IFERROR(INDEX(General!$K$91:$K$110,$AC700),NA)</f>
        <v>N/A</v>
      </c>
      <c r="U700" s="43" cm="1">
        <f t="array" aca="1" ref="U700" ca="1">IFERROR(
IF($F700=General!$E$25,INDEX(Forecast_Capex_Input!S$12:S$286,$Z700),
INDEX(Forecast_Capex_Input!T$12:T$286,$Z700)),0)</f>
        <v>0</v>
      </c>
      <c r="V700" s="82" t="b">
        <f>IFERROR(INDEX(Overheads!$T$19:$T$26,MATCH($I700,Overheads!$E$19:$E$26,0)),FALSE)</f>
        <v>0</v>
      </c>
      <c r="W700" s="209" cm="1">
        <f t="array" ref="W700">IFERROR(
INDEX(Forecast_Capex_Input!CN$12:CN$286,$Z700),0)</f>
        <v>0</v>
      </c>
      <c r="X700" s="209">
        <f>IFERROR(
MATCH($W700,General!$L$39:$S$39,0),1)</f>
        <v>1</v>
      </c>
      <c r="Z700" s="28" t="str">
        <f>IFERROR(
IF(MATCH($C700,Forecast_Capex_Input!$CI$12:$CI$286,1)+1&gt;MAX(Forecast_Capex_Input!$C$12:$C$286),NA,
MATCH($C700,Forecast_Capex_Input!$CI$12:$CI$286,1)+1),1)</f>
        <v>N/A</v>
      </c>
      <c r="AA700" s="28" t="str" cm="1">
        <f t="array" aca="1" ref="AA700" ca="1">IFERROR(
IF(Z699&lt;&gt;Z700,1,
IF(COUNTIF(OFFSET(AA699,0,0,-INDEX(Forecast_Capex_Input!$CG$12:$CG$286,$Z700)),AA699)=INDEX(Forecast_Capex_Input!$CG$12:$CG$286,$Z700),AA699+1,AA699)),NA)</f>
        <v>N/A</v>
      </c>
      <c r="AB700" s="28" t="str" cm="1">
        <f t="array" ref="AB700">IFERROR($C700-IF($Z700=1,1,INDEX(Forecast_Capex_Input!$CI$12:$CI$286,$Z700-1))+1,NA)</f>
        <v>N/A</v>
      </c>
      <c r="AC700" s="28" t="str" cm="1">
        <f t="array" aca="1" ref="AC700" ca="1">IFERROR(IF(AA700=1,
INDEX(Forecast_Capex_Input!$AI$10:$BB$10,SMALL(IF(INDEX(Forecast_Capex_Input!$AI$12:$BB$286,$Z700,0)&gt;0,COLUMN(Forecast_Capex_Input!$AI$10:$BB$10)-COLUMN(Forecast_Capex_Input!$AI$12)+1),ROWS(OFFSET(AC699,0,0,-$AB700)))),
OFFSET(AC699,-INDEX(Forecast_Capex_Input!$CG$12:$CG$286,$Z700)+1,0)),NA)</f>
        <v>N/A</v>
      </c>
      <c r="AD700" s="28" t="str">
        <f t="shared" ca="1" si="62"/>
        <v>N/A</v>
      </c>
      <c r="AE700" s="82" t="b">
        <f t="shared" si="66"/>
        <v>0</v>
      </c>
      <c r="AF700" s="78" t="b">
        <v>0</v>
      </c>
      <c r="AG700" s="82" t="b">
        <f t="shared" si="63"/>
        <v>1</v>
      </c>
      <c r="AI700" s="55">
        <v>0</v>
      </c>
      <c r="AJ700" s="55">
        <v>0</v>
      </c>
      <c r="AK700" s="55">
        <v>0</v>
      </c>
      <c r="AL700" s="55">
        <v>0</v>
      </c>
      <c r="AM700" s="55">
        <v>0</v>
      </c>
      <c r="AN700" s="135">
        <v>0</v>
      </c>
      <c r="AP700" s="55">
        <v>0</v>
      </c>
      <c r="AQ700" s="55">
        <v>0</v>
      </c>
      <c r="AR700" s="55">
        <v>0</v>
      </c>
      <c r="AS700" s="55">
        <v>0</v>
      </c>
      <c r="AT700" s="55">
        <v>0</v>
      </c>
      <c r="AU700" s="135">
        <v>0</v>
      </c>
      <c r="AW700" s="55">
        <v>0</v>
      </c>
      <c r="AX700" s="55">
        <v>0</v>
      </c>
      <c r="AY700" s="55">
        <v>0</v>
      </c>
      <c r="AZ700" s="55">
        <v>0</v>
      </c>
      <c r="BA700" s="55">
        <v>0</v>
      </c>
      <c r="BB700" s="135">
        <v>0</v>
      </c>
      <c r="BD700" s="55">
        <v>0</v>
      </c>
      <c r="BE700" s="55">
        <v>0</v>
      </c>
      <c r="BF700" s="55">
        <v>0</v>
      </c>
      <c r="BG700" s="55">
        <v>0</v>
      </c>
      <c r="BH700" s="55">
        <v>0</v>
      </c>
      <c r="BI700" s="135">
        <v>0</v>
      </c>
      <c r="BK700" s="55">
        <v>0</v>
      </c>
      <c r="BL700" s="55">
        <v>0</v>
      </c>
      <c r="BM700" s="55">
        <v>0</v>
      </c>
      <c r="BN700" s="55">
        <v>0</v>
      </c>
      <c r="BO700" s="55">
        <v>0</v>
      </c>
      <c r="BP700" s="135">
        <v>0</v>
      </c>
      <c r="BR700" s="147">
        <v>0</v>
      </c>
      <c r="BS700" s="147">
        <v>0</v>
      </c>
      <c r="BT700" s="147">
        <v>0</v>
      </c>
      <c r="BU700" s="147">
        <v>0</v>
      </c>
      <c r="BV700" s="147">
        <v>0</v>
      </c>
      <c r="BX700" s="55">
        <v>0</v>
      </c>
      <c r="BY700" s="55">
        <v>0</v>
      </c>
      <c r="BZ700" s="55">
        <v>0</v>
      </c>
      <c r="CA700" s="55">
        <v>0</v>
      </c>
      <c r="CB700" s="55">
        <v>0</v>
      </c>
      <c r="CC700" s="135">
        <v>0</v>
      </c>
      <c r="CE700" s="55">
        <v>0</v>
      </c>
      <c r="CF700" s="55">
        <v>0</v>
      </c>
      <c r="CG700" s="55">
        <v>0</v>
      </c>
      <c r="CH700" s="55">
        <v>0</v>
      </c>
      <c r="CI700" s="55">
        <v>0</v>
      </c>
      <c r="CJ700" s="135">
        <v>0</v>
      </c>
      <c r="CL700" s="55">
        <v>0</v>
      </c>
      <c r="CM700" s="55">
        <v>0</v>
      </c>
      <c r="CN700" s="55">
        <v>0</v>
      </c>
      <c r="CO700" s="55">
        <v>0</v>
      </c>
      <c r="CP700" s="55">
        <v>0</v>
      </c>
      <c r="CQ700" s="135">
        <v>0</v>
      </c>
      <c r="CS700" s="67">
        <v>0</v>
      </c>
      <c r="CT700" s="67">
        <v>0</v>
      </c>
      <c r="CU700" s="67">
        <v>0</v>
      </c>
      <c r="CV700" s="67">
        <v>0</v>
      </c>
      <c r="CW700" s="67">
        <v>0</v>
      </c>
      <c r="CX700" s="135">
        <v>0</v>
      </c>
      <c r="CZ700" s="55">
        <v>0</v>
      </c>
      <c r="DA700" s="55">
        <v>0</v>
      </c>
      <c r="DB700" s="55">
        <v>0</v>
      </c>
      <c r="DC700" s="55">
        <v>0</v>
      </c>
      <c r="DD700" s="55">
        <v>0</v>
      </c>
      <c r="DE700" s="135">
        <v>0</v>
      </c>
      <c r="DG700" s="43" t="b" cm="1">
        <f t="array" aca="1" ref="DG700" ca="1">OR($G700=Forecast_Capex_Input!$BF$8:$BF$10)</f>
        <v>0</v>
      </c>
      <c r="DH700" s="43" cm="1">
        <f t="array" aca="1" ref="DH700" ca="1">IFERROR(INDEX(Forecast_Capex_Input!BG$12:BG$286,$Z700)
*(INDEX(Forecast_Capex_Input!$H$12:$H$286,$Z700)=Repex),0)
*$DG700</f>
        <v>0</v>
      </c>
      <c r="DI700" s="43" cm="1">
        <f t="array" aca="1" ref="DI700" ca="1">IFERROR(INDEX(Forecast_Capex_Input!BH$12:BH$286,$Z700)
*(INDEX(Forecast_Capex_Input!$H$12:$H$286,$Z700)=Repex),0)
*$DG700</f>
        <v>0</v>
      </c>
      <c r="DJ700" s="43" cm="1">
        <f t="array" aca="1" ref="DJ700" ca="1">IFERROR(INDEX(Forecast_Capex_Input!BI$12:BI$286,$Z700)
*(INDEX(Forecast_Capex_Input!$H$12:$H$286,$Z700)=Repex),0)
*$DG700</f>
        <v>0</v>
      </c>
      <c r="DK700" s="43" cm="1">
        <f t="array" aca="1" ref="DK700" ca="1">IFERROR(INDEX(Forecast_Capex_Input!BJ$12:BJ$286,$Z700)
*(INDEX(Forecast_Capex_Input!$H$12:$H$286,$Z700)=Repex),0)
*$DG700</f>
        <v>0</v>
      </c>
      <c r="DL700" s="43" cm="1">
        <f t="array" aca="1" ref="DL700" ca="1">IFERROR(INDEX(Forecast_Capex_Input!BK$12:BK$286,$Z700)
*(INDEX(Forecast_Capex_Input!$H$12:$H$286,$Z700)=Repex),0)
*$DG700</f>
        <v>0</v>
      </c>
      <c r="DM700" s="43" cm="1">
        <f t="array" aca="1" ref="DM700" ca="1">IFERROR(INDEX(Forecast_Capex_Input!BL$12:BL$286,$Z700)
*(INDEX(Forecast_Capex_Input!$H$12:$H$286,$Z700)=Repex),0)
*$DG700</f>
        <v>0</v>
      </c>
      <c r="DO700" s="43" t="b" cm="1">
        <f t="array" aca="1" ref="DO700" ca="1">OR($G700=Forecast_Capex_Input!$BN$8:$BN$9)</f>
        <v>0</v>
      </c>
      <c r="DP700" s="43" cm="1">
        <f t="array" aca="1" ref="DP700" ca="1">IFERROR(INDEX(Forecast_Capex_Input!BO$12:BO$286,$Z700)
*(INDEX(Forecast_Capex_Input!$H$12:$H$286,$Z700)=Repex),0)
*$DO700</f>
        <v>0</v>
      </c>
      <c r="DQ700" s="43" cm="1">
        <f t="array" aca="1" ref="DQ700" ca="1">IFERROR(INDEX(Forecast_Capex_Input!BP$12:BP$286,$Z700)
*(INDEX(Forecast_Capex_Input!$H$12:$H$286,$Z700)=Repex),0)
*$DO700</f>
        <v>0</v>
      </c>
      <c r="DR700" s="43" cm="1">
        <f t="array" aca="1" ref="DR700" ca="1">IFERROR(INDEX(Forecast_Capex_Input!BQ$12:BQ$286,$Z700)
*(INDEX(Forecast_Capex_Input!$H$12:$H$286,$Z700)=Repex),0)
*$DO700</f>
        <v>0</v>
      </c>
      <c r="DS700" s="43" cm="1">
        <f t="array" aca="1" ref="DS700" ca="1">IFERROR(INDEX(Forecast_Capex_Input!BR$12:BR$286,$Z700)
*(INDEX(Forecast_Capex_Input!$H$12:$H$286,$Z700)=Repex),0)
*$DO700</f>
        <v>0</v>
      </c>
      <c r="DT700" s="43" cm="1">
        <f t="array" aca="1" ref="DT700" ca="1">IFERROR(INDEX(Forecast_Capex_Input!BS$12:BS$286,$Z700)
*(INDEX(Forecast_Capex_Input!$H$12:$H$286,$Z700)=Repex),0)
*$DO700</f>
        <v>0</v>
      </c>
      <c r="DV700" s="43" t="b" cm="1">
        <f t="array" aca="1" ref="DV700" ca="1">OR($G700=Forecast_Capex_Input!$BU$8:$BU$10)</f>
        <v>0</v>
      </c>
      <c r="DW700" s="43" cm="1">
        <f t="array" aca="1" ref="DW700" ca="1">IFERROR(INDEX(Forecast_Capex_Input!BV$12:BV$286,$Z700)
*(INDEX(Forecast_Capex_Input!$H$12:$H$286,$Z700)=Repex),0)
*$DV700</f>
        <v>0</v>
      </c>
      <c r="DX700" s="43" cm="1">
        <f t="array" aca="1" ref="DX700" ca="1">IFERROR(INDEX(Forecast_Capex_Input!BW$12:BW$286,$Z700)
*(INDEX(Forecast_Capex_Input!$H$12:$H$286,$Z700)=Repex),0)
*$DV700</f>
        <v>0</v>
      </c>
      <c r="DY700" s="43" cm="1">
        <f t="array" aca="1" ref="DY700" ca="1">IFERROR(INDEX(Forecast_Capex_Input!BX$12:BX$286,$Z700)
*(INDEX(Forecast_Capex_Input!$H$12:$H$286,$Z700)=Repex),0)
*$DV700</f>
        <v>0</v>
      </c>
      <c r="DZ700" s="43" cm="1">
        <f t="array" aca="1" ref="DZ700" ca="1">IFERROR(INDEX(Forecast_Capex_Input!BY$12:BY$286,$Z700)
*(INDEX(Forecast_Capex_Input!$H$12:$H$286,$Z700)=Repex),0)
*$DV700</f>
        <v>0</v>
      </c>
      <c r="EA700" s="43" cm="1">
        <f t="array" aca="1" ref="EA700" ca="1">IFERROR(INDEX(Forecast_Capex_Input!BZ$12:BZ$286,$Z700)
*(INDEX(Forecast_Capex_Input!$H$12:$H$286,$Z700)=Repex),0)
*$DV700</f>
        <v>0</v>
      </c>
      <c r="EB700" s="43" cm="1">
        <f t="array" aca="1" ref="EB700" ca="1">IFERROR(INDEX(Forecast_Capex_Input!CA$12:CA$286,$Z700)
*(INDEX(Forecast_Capex_Input!$H$12:$H$286,$Z700)=Repex),0)
*$DV700</f>
        <v>0</v>
      </c>
      <c r="EC700" s="43" cm="1">
        <f t="array" aca="1" ref="EC700" ca="1">IFERROR(INDEX(Forecast_Capex_Input!CB$12:CB$286,$Z700)
*(INDEX(Forecast_Capex_Input!$H$12:$H$286,$Z700)=Repex),0)
*$DV700</f>
        <v>0</v>
      </c>
      <c r="ED700" s="43" cm="1">
        <f t="array" aca="1" ref="ED700" ca="1">IFERROR(INDEX(Forecast_Capex_Input!CC$12:CC$286,$Z700)
*(INDEX(Forecast_Capex_Input!$H$12:$H$286,$Z700)=Repex),0)
*$DV700</f>
        <v>0</v>
      </c>
      <c r="EF700" s="86" t="str">
        <f t="shared" si="64"/>
        <v>N/A</v>
      </c>
      <c r="EG700" s="28" t="str">
        <f>IFERROR(RANK(EF700,EF$11:EF$1010,0)+COUNTIF(EF$11:EF700,EF700)-1,NA)</f>
        <v>N/A</v>
      </c>
    </row>
    <row r="701" spans="3:137" x14ac:dyDescent="0.2">
      <c r="C701" s="28">
        <f t="shared" si="65"/>
        <v>691</v>
      </c>
      <c r="D701" s="9" t="str" cm="1">
        <f t="array" ref="D701">IFERROR(INDEX(Forecast_Capex_Input!$D$12:$D$286,$Z701),NA)</f>
        <v>N/A</v>
      </c>
      <c r="E701" s="24" t="str" cm="1">
        <f t="array" ref="E701">IF($Z701=NA,NA,INDEX(Forecast_Capex_Input!$E$12:$E$286,$Z701))</f>
        <v>N/A</v>
      </c>
      <c r="F701" s="9" t="str" cm="1">
        <f t="array" aca="1" ref="F701" ca="1">IFERROR(INDEX(General!$E$25:$E$26,$AA701),NA)</f>
        <v>N/A</v>
      </c>
      <c r="G701" s="9" t="str" cm="1">
        <f t="array" aca="1" ref="G701" ca="1">IFERROR(INDEX(Forecast_Capex_Input!$AI$11:$BB$11,$AC701),NA)</f>
        <v>N/A</v>
      </c>
      <c r="H701" s="50" t="str" cm="1">
        <f t="array" aca="1" ref="H701" ca="1">IFERROR(INDEX(Forecast_Capex_Input!$AI$12:$BB$286,$Z701,$AC701),NA)</f>
        <v>N/A</v>
      </c>
      <c r="I701" s="150" t="str" cm="1">
        <f t="array" ref="I701">IFERROR(INDEX(Forecast_Capex_Input!$F$12:$F$286,$Z701),NA)</f>
        <v>N/A</v>
      </c>
      <c r="J701" s="150" t="str" cm="1">
        <f t="array" ref="J701">IFERROR(INDEX(Forecast_Capex_Input!G$12:G$286,$Z701),NA)</f>
        <v>N/A</v>
      </c>
      <c r="K701" s="150" t="str" cm="1">
        <f t="array" ref="K701">IFERROR(INDEX(Forecast_Capex_Input!H$12:H$286,$Z701),NA)</f>
        <v>N/A</v>
      </c>
      <c r="L701" s="150" t="str" cm="1">
        <f t="array" ref="L701">IFERROR(INDEX(Forecast_Capex_Input!I$12:I$286,$Z701),NA)</f>
        <v>N/A</v>
      </c>
      <c r="M701" s="150" t="str" cm="1">
        <f t="array" ref="M701">IFERROR(INDEX(Forecast_Capex_Input!J$12:J$286,$Z701),NA)</f>
        <v>N/A</v>
      </c>
      <c r="N701" s="150" t="str" cm="1">
        <f t="array" ref="N701">IFERROR(INDEX(Forecast_Capex_Input!K$12:K$286,$Z701),NA)</f>
        <v>N/A</v>
      </c>
      <c r="O701" s="150" t="str" cm="1">
        <f t="array" ref="O701">IFERROR(INDEX(Forecast_Capex_Input!L$12:L$286,$Z701),NA)</f>
        <v>N/A</v>
      </c>
      <c r="P701" s="150" t="str" cm="1">
        <f t="array" ref="P701">IFERROR(INDEX(Forecast_Capex_Input!M$12:M$286,$Z701),NA)</f>
        <v>N/A</v>
      </c>
      <c r="Q701" s="24" t="str" cm="1">
        <f t="array" ref="Q701">IFERROR(INDEX(Forecast_Capex_Input!N$12:N$286,$Z701),NA)</f>
        <v>N/A</v>
      </c>
      <c r="R701" s="190" cm="1">
        <f t="array" ref="R701">IFERROR(INDEX(Forecast_Capex_Input!O$12:O$286,$Z701),0)</f>
        <v>0</v>
      </c>
      <c r="S701" s="24" cm="1">
        <f t="array" ref="S701">IFERROR(INDEX(Forecast_Capex_Input!P$12:P$286,$Z701),0)</f>
        <v>0</v>
      </c>
      <c r="T701" s="150" t="str" cm="1">
        <f t="array" aca="1" ref="T701" ca="1">IFERROR(INDEX(General!$K$91:$K$110,$AC701),NA)</f>
        <v>N/A</v>
      </c>
      <c r="U701" s="43" cm="1">
        <f t="array" aca="1" ref="U701" ca="1">IFERROR(
IF($F701=General!$E$25,INDEX(Forecast_Capex_Input!S$12:S$286,$Z701),
INDEX(Forecast_Capex_Input!T$12:T$286,$Z701)),0)</f>
        <v>0</v>
      </c>
      <c r="V701" s="82" t="b">
        <f>IFERROR(INDEX(Overheads!$T$19:$T$26,MATCH($I701,Overheads!$E$19:$E$26,0)),FALSE)</f>
        <v>0</v>
      </c>
      <c r="W701" s="209" cm="1">
        <f t="array" ref="W701">IFERROR(
INDEX(Forecast_Capex_Input!CN$12:CN$286,$Z701),0)</f>
        <v>0</v>
      </c>
      <c r="X701" s="209">
        <f>IFERROR(
MATCH($W701,General!$L$39:$S$39,0),1)</f>
        <v>1</v>
      </c>
      <c r="Z701" s="28" t="str">
        <f>IFERROR(
IF(MATCH($C701,Forecast_Capex_Input!$CI$12:$CI$286,1)+1&gt;MAX(Forecast_Capex_Input!$C$12:$C$286),NA,
MATCH($C701,Forecast_Capex_Input!$CI$12:$CI$286,1)+1),1)</f>
        <v>N/A</v>
      </c>
      <c r="AA701" s="28" t="str" cm="1">
        <f t="array" aca="1" ref="AA701" ca="1">IFERROR(
IF(Z700&lt;&gt;Z701,1,
IF(COUNTIF(OFFSET(AA700,0,0,-INDEX(Forecast_Capex_Input!$CG$12:$CG$286,$Z701)),AA700)=INDEX(Forecast_Capex_Input!$CG$12:$CG$286,$Z701),AA700+1,AA700)),NA)</f>
        <v>N/A</v>
      </c>
      <c r="AB701" s="28" t="str" cm="1">
        <f t="array" ref="AB701">IFERROR($C701-IF($Z701=1,1,INDEX(Forecast_Capex_Input!$CI$12:$CI$286,$Z701-1))+1,NA)</f>
        <v>N/A</v>
      </c>
      <c r="AC701" s="28" t="str" cm="1">
        <f t="array" aca="1" ref="AC701" ca="1">IFERROR(IF(AA701=1,
INDEX(Forecast_Capex_Input!$AI$10:$BB$10,SMALL(IF(INDEX(Forecast_Capex_Input!$AI$12:$BB$286,$Z701,0)&gt;0,COLUMN(Forecast_Capex_Input!$AI$10:$BB$10)-COLUMN(Forecast_Capex_Input!$AI$12)+1),ROWS(OFFSET(AC700,0,0,-$AB701)))),
OFFSET(AC700,-INDEX(Forecast_Capex_Input!$CG$12:$CG$286,$Z701)+1,0)),NA)</f>
        <v>N/A</v>
      </c>
      <c r="AD701" s="28" t="str">
        <f t="shared" ca="1" si="62"/>
        <v>N/A</v>
      </c>
      <c r="AE701" s="82" t="b">
        <f t="shared" si="66"/>
        <v>0</v>
      </c>
      <c r="AF701" s="78" t="b">
        <v>0</v>
      </c>
      <c r="AG701" s="82" t="b">
        <f t="shared" si="63"/>
        <v>1</v>
      </c>
      <c r="AI701" s="55">
        <v>0</v>
      </c>
      <c r="AJ701" s="55">
        <v>0</v>
      </c>
      <c r="AK701" s="55">
        <v>0</v>
      </c>
      <c r="AL701" s="55">
        <v>0</v>
      </c>
      <c r="AM701" s="55">
        <v>0</v>
      </c>
      <c r="AN701" s="135">
        <v>0</v>
      </c>
      <c r="AP701" s="55">
        <v>0</v>
      </c>
      <c r="AQ701" s="55">
        <v>0</v>
      </c>
      <c r="AR701" s="55">
        <v>0</v>
      </c>
      <c r="AS701" s="55">
        <v>0</v>
      </c>
      <c r="AT701" s="55">
        <v>0</v>
      </c>
      <c r="AU701" s="135">
        <v>0</v>
      </c>
      <c r="AW701" s="55">
        <v>0</v>
      </c>
      <c r="AX701" s="55">
        <v>0</v>
      </c>
      <c r="AY701" s="55">
        <v>0</v>
      </c>
      <c r="AZ701" s="55">
        <v>0</v>
      </c>
      <c r="BA701" s="55">
        <v>0</v>
      </c>
      <c r="BB701" s="135">
        <v>0</v>
      </c>
      <c r="BD701" s="55">
        <v>0</v>
      </c>
      <c r="BE701" s="55">
        <v>0</v>
      </c>
      <c r="BF701" s="55">
        <v>0</v>
      </c>
      <c r="BG701" s="55">
        <v>0</v>
      </c>
      <c r="BH701" s="55">
        <v>0</v>
      </c>
      <c r="BI701" s="135">
        <v>0</v>
      </c>
      <c r="BK701" s="55">
        <v>0</v>
      </c>
      <c r="BL701" s="55">
        <v>0</v>
      </c>
      <c r="BM701" s="55">
        <v>0</v>
      </c>
      <c r="BN701" s="55">
        <v>0</v>
      </c>
      <c r="BO701" s="55">
        <v>0</v>
      </c>
      <c r="BP701" s="135">
        <v>0</v>
      </c>
      <c r="BR701" s="147">
        <v>0</v>
      </c>
      <c r="BS701" s="147">
        <v>0</v>
      </c>
      <c r="BT701" s="147">
        <v>0</v>
      </c>
      <c r="BU701" s="147">
        <v>0</v>
      </c>
      <c r="BV701" s="147">
        <v>0</v>
      </c>
      <c r="BX701" s="55">
        <v>0</v>
      </c>
      <c r="BY701" s="55">
        <v>0</v>
      </c>
      <c r="BZ701" s="55">
        <v>0</v>
      </c>
      <c r="CA701" s="55">
        <v>0</v>
      </c>
      <c r="CB701" s="55">
        <v>0</v>
      </c>
      <c r="CC701" s="135">
        <v>0</v>
      </c>
      <c r="CE701" s="55">
        <v>0</v>
      </c>
      <c r="CF701" s="55">
        <v>0</v>
      </c>
      <c r="CG701" s="55">
        <v>0</v>
      </c>
      <c r="CH701" s="55">
        <v>0</v>
      </c>
      <c r="CI701" s="55">
        <v>0</v>
      </c>
      <c r="CJ701" s="135">
        <v>0</v>
      </c>
      <c r="CL701" s="55">
        <v>0</v>
      </c>
      <c r="CM701" s="55">
        <v>0</v>
      </c>
      <c r="CN701" s="55">
        <v>0</v>
      </c>
      <c r="CO701" s="55">
        <v>0</v>
      </c>
      <c r="CP701" s="55">
        <v>0</v>
      </c>
      <c r="CQ701" s="135">
        <v>0</v>
      </c>
      <c r="CS701" s="67">
        <v>0</v>
      </c>
      <c r="CT701" s="67">
        <v>0</v>
      </c>
      <c r="CU701" s="67">
        <v>0</v>
      </c>
      <c r="CV701" s="67">
        <v>0</v>
      </c>
      <c r="CW701" s="67">
        <v>0</v>
      </c>
      <c r="CX701" s="135">
        <v>0</v>
      </c>
      <c r="CZ701" s="55">
        <v>0</v>
      </c>
      <c r="DA701" s="55">
        <v>0</v>
      </c>
      <c r="DB701" s="55">
        <v>0</v>
      </c>
      <c r="DC701" s="55">
        <v>0</v>
      </c>
      <c r="DD701" s="55">
        <v>0</v>
      </c>
      <c r="DE701" s="135">
        <v>0</v>
      </c>
      <c r="DG701" s="43" t="b" cm="1">
        <f t="array" aca="1" ref="DG701" ca="1">OR($G701=Forecast_Capex_Input!$BF$8:$BF$10)</f>
        <v>0</v>
      </c>
      <c r="DH701" s="43" cm="1">
        <f t="array" aca="1" ref="DH701" ca="1">IFERROR(INDEX(Forecast_Capex_Input!BG$12:BG$286,$Z701)
*(INDEX(Forecast_Capex_Input!$H$12:$H$286,$Z701)=Repex),0)
*$DG701</f>
        <v>0</v>
      </c>
      <c r="DI701" s="43" cm="1">
        <f t="array" aca="1" ref="DI701" ca="1">IFERROR(INDEX(Forecast_Capex_Input!BH$12:BH$286,$Z701)
*(INDEX(Forecast_Capex_Input!$H$12:$H$286,$Z701)=Repex),0)
*$DG701</f>
        <v>0</v>
      </c>
      <c r="DJ701" s="43" cm="1">
        <f t="array" aca="1" ref="DJ701" ca="1">IFERROR(INDEX(Forecast_Capex_Input!BI$12:BI$286,$Z701)
*(INDEX(Forecast_Capex_Input!$H$12:$H$286,$Z701)=Repex),0)
*$DG701</f>
        <v>0</v>
      </c>
      <c r="DK701" s="43" cm="1">
        <f t="array" aca="1" ref="DK701" ca="1">IFERROR(INDEX(Forecast_Capex_Input!BJ$12:BJ$286,$Z701)
*(INDEX(Forecast_Capex_Input!$H$12:$H$286,$Z701)=Repex),0)
*$DG701</f>
        <v>0</v>
      </c>
      <c r="DL701" s="43" cm="1">
        <f t="array" aca="1" ref="DL701" ca="1">IFERROR(INDEX(Forecast_Capex_Input!BK$12:BK$286,$Z701)
*(INDEX(Forecast_Capex_Input!$H$12:$H$286,$Z701)=Repex),0)
*$DG701</f>
        <v>0</v>
      </c>
      <c r="DM701" s="43" cm="1">
        <f t="array" aca="1" ref="DM701" ca="1">IFERROR(INDEX(Forecast_Capex_Input!BL$12:BL$286,$Z701)
*(INDEX(Forecast_Capex_Input!$H$12:$H$286,$Z701)=Repex),0)
*$DG701</f>
        <v>0</v>
      </c>
      <c r="DO701" s="43" t="b" cm="1">
        <f t="array" aca="1" ref="DO701" ca="1">OR($G701=Forecast_Capex_Input!$BN$8:$BN$9)</f>
        <v>0</v>
      </c>
      <c r="DP701" s="43" cm="1">
        <f t="array" aca="1" ref="DP701" ca="1">IFERROR(INDEX(Forecast_Capex_Input!BO$12:BO$286,$Z701)
*(INDEX(Forecast_Capex_Input!$H$12:$H$286,$Z701)=Repex),0)
*$DO701</f>
        <v>0</v>
      </c>
      <c r="DQ701" s="43" cm="1">
        <f t="array" aca="1" ref="DQ701" ca="1">IFERROR(INDEX(Forecast_Capex_Input!BP$12:BP$286,$Z701)
*(INDEX(Forecast_Capex_Input!$H$12:$H$286,$Z701)=Repex),0)
*$DO701</f>
        <v>0</v>
      </c>
      <c r="DR701" s="43" cm="1">
        <f t="array" aca="1" ref="DR701" ca="1">IFERROR(INDEX(Forecast_Capex_Input!BQ$12:BQ$286,$Z701)
*(INDEX(Forecast_Capex_Input!$H$12:$H$286,$Z701)=Repex),0)
*$DO701</f>
        <v>0</v>
      </c>
      <c r="DS701" s="43" cm="1">
        <f t="array" aca="1" ref="DS701" ca="1">IFERROR(INDEX(Forecast_Capex_Input!BR$12:BR$286,$Z701)
*(INDEX(Forecast_Capex_Input!$H$12:$H$286,$Z701)=Repex),0)
*$DO701</f>
        <v>0</v>
      </c>
      <c r="DT701" s="43" cm="1">
        <f t="array" aca="1" ref="DT701" ca="1">IFERROR(INDEX(Forecast_Capex_Input!BS$12:BS$286,$Z701)
*(INDEX(Forecast_Capex_Input!$H$12:$H$286,$Z701)=Repex),0)
*$DO701</f>
        <v>0</v>
      </c>
      <c r="DV701" s="43" t="b" cm="1">
        <f t="array" aca="1" ref="DV701" ca="1">OR($G701=Forecast_Capex_Input!$BU$8:$BU$10)</f>
        <v>0</v>
      </c>
      <c r="DW701" s="43" cm="1">
        <f t="array" aca="1" ref="DW701" ca="1">IFERROR(INDEX(Forecast_Capex_Input!BV$12:BV$286,$Z701)
*(INDEX(Forecast_Capex_Input!$H$12:$H$286,$Z701)=Repex),0)
*$DV701</f>
        <v>0</v>
      </c>
      <c r="DX701" s="43" cm="1">
        <f t="array" aca="1" ref="DX701" ca="1">IFERROR(INDEX(Forecast_Capex_Input!BW$12:BW$286,$Z701)
*(INDEX(Forecast_Capex_Input!$H$12:$H$286,$Z701)=Repex),0)
*$DV701</f>
        <v>0</v>
      </c>
      <c r="DY701" s="43" cm="1">
        <f t="array" aca="1" ref="DY701" ca="1">IFERROR(INDEX(Forecast_Capex_Input!BX$12:BX$286,$Z701)
*(INDEX(Forecast_Capex_Input!$H$12:$H$286,$Z701)=Repex),0)
*$DV701</f>
        <v>0</v>
      </c>
      <c r="DZ701" s="43" cm="1">
        <f t="array" aca="1" ref="DZ701" ca="1">IFERROR(INDEX(Forecast_Capex_Input!BY$12:BY$286,$Z701)
*(INDEX(Forecast_Capex_Input!$H$12:$H$286,$Z701)=Repex),0)
*$DV701</f>
        <v>0</v>
      </c>
      <c r="EA701" s="43" cm="1">
        <f t="array" aca="1" ref="EA701" ca="1">IFERROR(INDEX(Forecast_Capex_Input!BZ$12:BZ$286,$Z701)
*(INDEX(Forecast_Capex_Input!$H$12:$H$286,$Z701)=Repex),0)
*$DV701</f>
        <v>0</v>
      </c>
      <c r="EB701" s="43" cm="1">
        <f t="array" aca="1" ref="EB701" ca="1">IFERROR(INDEX(Forecast_Capex_Input!CA$12:CA$286,$Z701)
*(INDEX(Forecast_Capex_Input!$H$12:$H$286,$Z701)=Repex),0)
*$DV701</f>
        <v>0</v>
      </c>
      <c r="EC701" s="43" cm="1">
        <f t="array" aca="1" ref="EC701" ca="1">IFERROR(INDEX(Forecast_Capex_Input!CB$12:CB$286,$Z701)
*(INDEX(Forecast_Capex_Input!$H$12:$H$286,$Z701)=Repex),0)
*$DV701</f>
        <v>0</v>
      </c>
      <c r="ED701" s="43" cm="1">
        <f t="array" aca="1" ref="ED701" ca="1">IFERROR(INDEX(Forecast_Capex_Input!CC$12:CC$286,$Z701)
*(INDEX(Forecast_Capex_Input!$H$12:$H$286,$Z701)=Repex),0)
*$DV701</f>
        <v>0</v>
      </c>
      <c r="EF701" s="86" t="str">
        <f t="shared" si="64"/>
        <v>N/A</v>
      </c>
      <c r="EG701" s="28" t="str">
        <f>IFERROR(RANK(EF701,EF$11:EF$1010,0)+COUNTIF(EF$11:EF701,EF701)-1,NA)</f>
        <v>N/A</v>
      </c>
    </row>
    <row r="702" spans="3:137" x14ac:dyDescent="0.2">
      <c r="C702" s="28">
        <f t="shared" si="65"/>
        <v>692</v>
      </c>
      <c r="D702" s="9" t="str" cm="1">
        <f t="array" ref="D702">IFERROR(INDEX(Forecast_Capex_Input!$D$12:$D$286,$Z702),NA)</f>
        <v>N/A</v>
      </c>
      <c r="E702" s="24" t="str" cm="1">
        <f t="array" ref="E702">IF($Z702=NA,NA,INDEX(Forecast_Capex_Input!$E$12:$E$286,$Z702))</f>
        <v>N/A</v>
      </c>
      <c r="F702" s="9" t="str" cm="1">
        <f t="array" aca="1" ref="F702" ca="1">IFERROR(INDEX(General!$E$25:$E$26,$AA702),NA)</f>
        <v>N/A</v>
      </c>
      <c r="G702" s="9" t="str" cm="1">
        <f t="array" aca="1" ref="G702" ca="1">IFERROR(INDEX(Forecast_Capex_Input!$AI$11:$BB$11,$AC702),NA)</f>
        <v>N/A</v>
      </c>
      <c r="H702" s="50" t="str" cm="1">
        <f t="array" aca="1" ref="H702" ca="1">IFERROR(INDEX(Forecast_Capex_Input!$AI$12:$BB$286,$Z702,$AC702),NA)</f>
        <v>N/A</v>
      </c>
      <c r="I702" s="150" t="str" cm="1">
        <f t="array" ref="I702">IFERROR(INDEX(Forecast_Capex_Input!$F$12:$F$286,$Z702),NA)</f>
        <v>N/A</v>
      </c>
      <c r="J702" s="150" t="str" cm="1">
        <f t="array" ref="J702">IFERROR(INDEX(Forecast_Capex_Input!G$12:G$286,$Z702),NA)</f>
        <v>N/A</v>
      </c>
      <c r="K702" s="150" t="str" cm="1">
        <f t="array" ref="K702">IFERROR(INDEX(Forecast_Capex_Input!H$12:H$286,$Z702),NA)</f>
        <v>N/A</v>
      </c>
      <c r="L702" s="150" t="str" cm="1">
        <f t="array" ref="L702">IFERROR(INDEX(Forecast_Capex_Input!I$12:I$286,$Z702),NA)</f>
        <v>N/A</v>
      </c>
      <c r="M702" s="150" t="str" cm="1">
        <f t="array" ref="M702">IFERROR(INDEX(Forecast_Capex_Input!J$12:J$286,$Z702),NA)</f>
        <v>N/A</v>
      </c>
      <c r="N702" s="150" t="str" cm="1">
        <f t="array" ref="N702">IFERROR(INDEX(Forecast_Capex_Input!K$12:K$286,$Z702),NA)</f>
        <v>N/A</v>
      </c>
      <c r="O702" s="150" t="str" cm="1">
        <f t="array" ref="O702">IFERROR(INDEX(Forecast_Capex_Input!L$12:L$286,$Z702),NA)</f>
        <v>N/A</v>
      </c>
      <c r="P702" s="150" t="str" cm="1">
        <f t="array" ref="P702">IFERROR(INDEX(Forecast_Capex_Input!M$12:M$286,$Z702),NA)</f>
        <v>N/A</v>
      </c>
      <c r="Q702" s="24" t="str" cm="1">
        <f t="array" ref="Q702">IFERROR(INDEX(Forecast_Capex_Input!N$12:N$286,$Z702),NA)</f>
        <v>N/A</v>
      </c>
      <c r="R702" s="190" cm="1">
        <f t="array" ref="R702">IFERROR(INDEX(Forecast_Capex_Input!O$12:O$286,$Z702),0)</f>
        <v>0</v>
      </c>
      <c r="S702" s="24" cm="1">
        <f t="array" ref="S702">IFERROR(INDEX(Forecast_Capex_Input!P$12:P$286,$Z702),0)</f>
        <v>0</v>
      </c>
      <c r="T702" s="150" t="str" cm="1">
        <f t="array" aca="1" ref="T702" ca="1">IFERROR(INDEX(General!$K$91:$K$110,$AC702),NA)</f>
        <v>N/A</v>
      </c>
      <c r="U702" s="43" cm="1">
        <f t="array" aca="1" ref="U702" ca="1">IFERROR(
IF($F702=General!$E$25,INDEX(Forecast_Capex_Input!S$12:S$286,$Z702),
INDEX(Forecast_Capex_Input!T$12:T$286,$Z702)),0)</f>
        <v>0</v>
      </c>
      <c r="V702" s="82" t="b">
        <f>IFERROR(INDEX(Overheads!$T$19:$T$26,MATCH($I702,Overheads!$E$19:$E$26,0)),FALSE)</f>
        <v>0</v>
      </c>
      <c r="W702" s="209" cm="1">
        <f t="array" ref="W702">IFERROR(
INDEX(Forecast_Capex_Input!CN$12:CN$286,$Z702),0)</f>
        <v>0</v>
      </c>
      <c r="X702" s="209">
        <f>IFERROR(
MATCH($W702,General!$L$39:$S$39,0),1)</f>
        <v>1</v>
      </c>
      <c r="Z702" s="28" t="str">
        <f>IFERROR(
IF(MATCH($C702,Forecast_Capex_Input!$CI$12:$CI$286,1)+1&gt;MAX(Forecast_Capex_Input!$C$12:$C$286),NA,
MATCH($C702,Forecast_Capex_Input!$CI$12:$CI$286,1)+1),1)</f>
        <v>N/A</v>
      </c>
      <c r="AA702" s="28" t="str" cm="1">
        <f t="array" aca="1" ref="AA702" ca="1">IFERROR(
IF(Z701&lt;&gt;Z702,1,
IF(COUNTIF(OFFSET(AA701,0,0,-INDEX(Forecast_Capex_Input!$CG$12:$CG$286,$Z702)),AA701)=INDEX(Forecast_Capex_Input!$CG$12:$CG$286,$Z702),AA701+1,AA701)),NA)</f>
        <v>N/A</v>
      </c>
      <c r="AB702" s="28" t="str" cm="1">
        <f t="array" ref="AB702">IFERROR($C702-IF($Z702=1,1,INDEX(Forecast_Capex_Input!$CI$12:$CI$286,$Z702-1))+1,NA)</f>
        <v>N/A</v>
      </c>
      <c r="AC702" s="28" t="str" cm="1">
        <f t="array" aca="1" ref="AC702" ca="1">IFERROR(IF(AA702=1,
INDEX(Forecast_Capex_Input!$AI$10:$BB$10,SMALL(IF(INDEX(Forecast_Capex_Input!$AI$12:$BB$286,$Z702,0)&gt;0,COLUMN(Forecast_Capex_Input!$AI$10:$BB$10)-COLUMN(Forecast_Capex_Input!$AI$12)+1),ROWS(OFFSET(AC701,0,0,-$AB702)))),
OFFSET(AC701,-INDEX(Forecast_Capex_Input!$CG$12:$CG$286,$Z702)+1,0)),NA)</f>
        <v>N/A</v>
      </c>
      <c r="AD702" s="28" t="str">
        <f t="shared" ca="1" si="62"/>
        <v>N/A</v>
      </c>
      <c r="AE702" s="82" t="b">
        <f t="shared" si="66"/>
        <v>0</v>
      </c>
      <c r="AF702" s="78" t="b">
        <v>0</v>
      </c>
      <c r="AG702" s="82" t="b">
        <f t="shared" si="63"/>
        <v>1</v>
      </c>
      <c r="AI702" s="55">
        <v>0</v>
      </c>
      <c r="AJ702" s="55">
        <v>0</v>
      </c>
      <c r="AK702" s="55">
        <v>0</v>
      </c>
      <c r="AL702" s="55">
        <v>0</v>
      </c>
      <c r="AM702" s="55">
        <v>0</v>
      </c>
      <c r="AN702" s="135">
        <v>0</v>
      </c>
      <c r="AP702" s="55">
        <v>0</v>
      </c>
      <c r="AQ702" s="55">
        <v>0</v>
      </c>
      <c r="AR702" s="55">
        <v>0</v>
      </c>
      <c r="AS702" s="55">
        <v>0</v>
      </c>
      <c r="AT702" s="55">
        <v>0</v>
      </c>
      <c r="AU702" s="135">
        <v>0</v>
      </c>
      <c r="AW702" s="55">
        <v>0</v>
      </c>
      <c r="AX702" s="55">
        <v>0</v>
      </c>
      <c r="AY702" s="55">
        <v>0</v>
      </c>
      <c r="AZ702" s="55">
        <v>0</v>
      </c>
      <c r="BA702" s="55">
        <v>0</v>
      </c>
      <c r="BB702" s="135">
        <v>0</v>
      </c>
      <c r="BD702" s="55">
        <v>0</v>
      </c>
      <c r="BE702" s="55">
        <v>0</v>
      </c>
      <c r="BF702" s="55">
        <v>0</v>
      </c>
      <c r="BG702" s="55">
        <v>0</v>
      </c>
      <c r="BH702" s="55">
        <v>0</v>
      </c>
      <c r="BI702" s="135">
        <v>0</v>
      </c>
      <c r="BK702" s="55">
        <v>0</v>
      </c>
      <c r="BL702" s="55">
        <v>0</v>
      </c>
      <c r="BM702" s="55">
        <v>0</v>
      </c>
      <c r="BN702" s="55">
        <v>0</v>
      </c>
      <c r="BO702" s="55">
        <v>0</v>
      </c>
      <c r="BP702" s="135">
        <v>0</v>
      </c>
      <c r="BR702" s="147">
        <v>0</v>
      </c>
      <c r="BS702" s="147">
        <v>0</v>
      </c>
      <c r="BT702" s="147">
        <v>0</v>
      </c>
      <c r="BU702" s="147">
        <v>0</v>
      </c>
      <c r="BV702" s="147">
        <v>0</v>
      </c>
      <c r="BX702" s="55">
        <v>0</v>
      </c>
      <c r="BY702" s="55">
        <v>0</v>
      </c>
      <c r="BZ702" s="55">
        <v>0</v>
      </c>
      <c r="CA702" s="55">
        <v>0</v>
      </c>
      <c r="CB702" s="55">
        <v>0</v>
      </c>
      <c r="CC702" s="135">
        <v>0</v>
      </c>
      <c r="CE702" s="55">
        <v>0</v>
      </c>
      <c r="CF702" s="55">
        <v>0</v>
      </c>
      <c r="CG702" s="55">
        <v>0</v>
      </c>
      <c r="CH702" s="55">
        <v>0</v>
      </c>
      <c r="CI702" s="55">
        <v>0</v>
      </c>
      <c r="CJ702" s="135">
        <v>0</v>
      </c>
      <c r="CL702" s="55">
        <v>0</v>
      </c>
      <c r="CM702" s="55">
        <v>0</v>
      </c>
      <c r="CN702" s="55">
        <v>0</v>
      </c>
      <c r="CO702" s="55">
        <v>0</v>
      </c>
      <c r="CP702" s="55">
        <v>0</v>
      </c>
      <c r="CQ702" s="135">
        <v>0</v>
      </c>
      <c r="CS702" s="67">
        <v>0</v>
      </c>
      <c r="CT702" s="67">
        <v>0</v>
      </c>
      <c r="CU702" s="67">
        <v>0</v>
      </c>
      <c r="CV702" s="67">
        <v>0</v>
      </c>
      <c r="CW702" s="67">
        <v>0</v>
      </c>
      <c r="CX702" s="135">
        <v>0</v>
      </c>
      <c r="CZ702" s="55">
        <v>0</v>
      </c>
      <c r="DA702" s="55">
        <v>0</v>
      </c>
      <c r="DB702" s="55">
        <v>0</v>
      </c>
      <c r="DC702" s="55">
        <v>0</v>
      </c>
      <c r="DD702" s="55">
        <v>0</v>
      </c>
      <c r="DE702" s="135">
        <v>0</v>
      </c>
      <c r="DG702" s="43" t="b" cm="1">
        <f t="array" aca="1" ref="DG702" ca="1">OR($G702=Forecast_Capex_Input!$BF$8:$BF$10)</f>
        <v>0</v>
      </c>
      <c r="DH702" s="43" cm="1">
        <f t="array" aca="1" ref="DH702" ca="1">IFERROR(INDEX(Forecast_Capex_Input!BG$12:BG$286,$Z702)
*(INDEX(Forecast_Capex_Input!$H$12:$H$286,$Z702)=Repex),0)
*$DG702</f>
        <v>0</v>
      </c>
      <c r="DI702" s="43" cm="1">
        <f t="array" aca="1" ref="DI702" ca="1">IFERROR(INDEX(Forecast_Capex_Input!BH$12:BH$286,$Z702)
*(INDEX(Forecast_Capex_Input!$H$12:$H$286,$Z702)=Repex),0)
*$DG702</f>
        <v>0</v>
      </c>
      <c r="DJ702" s="43" cm="1">
        <f t="array" aca="1" ref="DJ702" ca="1">IFERROR(INDEX(Forecast_Capex_Input!BI$12:BI$286,$Z702)
*(INDEX(Forecast_Capex_Input!$H$12:$H$286,$Z702)=Repex),0)
*$DG702</f>
        <v>0</v>
      </c>
      <c r="DK702" s="43" cm="1">
        <f t="array" aca="1" ref="DK702" ca="1">IFERROR(INDEX(Forecast_Capex_Input!BJ$12:BJ$286,$Z702)
*(INDEX(Forecast_Capex_Input!$H$12:$H$286,$Z702)=Repex),0)
*$DG702</f>
        <v>0</v>
      </c>
      <c r="DL702" s="43" cm="1">
        <f t="array" aca="1" ref="DL702" ca="1">IFERROR(INDEX(Forecast_Capex_Input!BK$12:BK$286,$Z702)
*(INDEX(Forecast_Capex_Input!$H$12:$H$286,$Z702)=Repex),0)
*$DG702</f>
        <v>0</v>
      </c>
      <c r="DM702" s="43" cm="1">
        <f t="array" aca="1" ref="DM702" ca="1">IFERROR(INDEX(Forecast_Capex_Input!BL$12:BL$286,$Z702)
*(INDEX(Forecast_Capex_Input!$H$12:$H$286,$Z702)=Repex),0)
*$DG702</f>
        <v>0</v>
      </c>
      <c r="DO702" s="43" t="b" cm="1">
        <f t="array" aca="1" ref="DO702" ca="1">OR($G702=Forecast_Capex_Input!$BN$8:$BN$9)</f>
        <v>0</v>
      </c>
      <c r="DP702" s="43" cm="1">
        <f t="array" aca="1" ref="DP702" ca="1">IFERROR(INDEX(Forecast_Capex_Input!BO$12:BO$286,$Z702)
*(INDEX(Forecast_Capex_Input!$H$12:$H$286,$Z702)=Repex),0)
*$DO702</f>
        <v>0</v>
      </c>
      <c r="DQ702" s="43" cm="1">
        <f t="array" aca="1" ref="DQ702" ca="1">IFERROR(INDEX(Forecast_Capex_Input!BP$12:BP$286,$Z702)
*(INDEX(Forecast_Capex_Input!$H$12:$H$286,$Z702)=Repex),0)
*$DO702</f>
        <v>0</v>
      </c>
      <c r="DR702" s="43" cm="1">
        <f t="array" aca="1" ref="DR702" ca="1">IFERROR(INDEX(Forecast_Capex_Input!BQ$12:BQ$286,$Z702)
*(INDEX(Forecast_Capex_Input!$H$12:$H$286,$Z702)=Repex),0)
*$DO702</f>
        <v>0</v>
      </c>
      <c r="DS702" s="43" cm="1">
        <f t="array" aca="1" ref="DS702" ca="1">IFERROR(INDEX(Forecast_Capex_Input!BR$12:BR$286,$Z702)
*(INDEX(Forecast_Capex_Input!$H$12:$H$286,$Z702)=Repex),0)
*$DO702</f>
        <v>0</v>
      </c>
      <c r="DT702" s="43" cm="1">
        <f t="array" aca="1" ref="DT702" ca="1">IFERROR(INDEX(Forecast_Capex_Input!BS$12:BS$286,$Z702)
*(INDEX(Forecast_Capex_Input!$H$12:$H$286,$Z702)=Repex),0)
*$DO702</f>
        <v>0</v>
      </c>
      <c r="DV702" s="43" t="b" cm="1">
        <f t="array" aca="1" ref="DV702" ca="1">OR($G702=Forecast_Capex_Input!$BU$8:$BU$10)</f>
        <v>0</v>
      </c>
      <c r="DW702" s="43" cm="1">
        <f t="array" aca="1" ref="DW702" ca="1">IFERROR(INDEX(Forecast_Capex_Input!BV$12:BV$286,$Z702)
*(INDEX(Forecast_Capex_Input!$H$12:$H$286,$Z702)=Repex),0)
*$DV702</f>
        <v>0</v>
      </c>
      <c r="DX702" s="43" cm="1">
        <f t="array" aca="1" ref="DX702" ca="1">IFERROR(INDEX(Forecast_Capex_Input!BW$12:BW$286,$Z702)
*(INDEX(Forecast_Capex_Input!$H$12:$H$286,$Z702)=Repex),0)
*$DV702</f>
        <v>0</v>
      </c>
      <c r="DY702" s="43" cm="1">
        <f t="array" aca="1" ref="DY702" ca="1">IFERROR(INDEX(Forecast_Capex_Input!BX$12:BX$286,$Z702)
*(INDEX(Forecast_Capex_Input!$H$12:$H$286,$Z702)=Repex),0)
*$DV702</f>
        <v>0</v>
      </c>
      <c r="DZ702" s="43" cm="1">
        <f t="array" aca="1" ref="DZ702" ca="1">IFERROR(INDEX(Forecast_Capex_Input!BY$12:BY$286,$Z702)
*(INDEX(Forecast_Capex_Input!$H$12:$H$286,$Z702)=Repex),0)
*$DV702</f>
        <v>0</v>
      </c>
      <c r="EA702" s="43" cm="1">
        <f t="array" aca="1" ref="EA702" ca="1">IFERROR(INDEX(Forecast_Capex_Input!BZ$12:BZ$286,$Z702)
*(INDEX(Forecast_Capex_Input!$H$12:$H$286,$Z702)=Repex),0)
*$DV702</f>
        <v>0</v>
      </c>
      <c r="EB702" s="43" cm="1">
        <f t="array" aca="1" ref="EB702" ca="1">IFERROR(INDEX(Forecast_Capex_Input!CA$12:CA$286,$Z702)
*(INDEX(Forecast_Capex_Input!$H$12:$H$286,$Z702)=Repex),0)
*$DV702</f>
        <v>0</v>
      </c>
      <c r="EC702" s="43" cm="1">
        <f t="array" aca="1" ref="EC702" ca="1">IFERROR(INDEX(Forecast_Capex_Input!CB$12:CB$286,$Z702)
*(INDEX(Forecast_Capex_Input!$H$12:$H$286,$Z702)=Repex),0)
*$DV702</f>
        <v>0</v>
      </c>
      <c r="ED702" s="43" cm="1">
        <f t="array" aca="1" ref="ED702" ca="1">IFERROR(INDEX(Forecast_Capex_Input!CC$12:CC$286,$Z702)
*(INDEX(Forecast_Capex_Input!$H$12:$H$286,$Z702)=Repex),0)
*$DV702</f>
        <v>0</v>
      </c>
      <c r="EF702" s="86" t="str">
        <f t="shared" si="64"/>
        <v>N/A</v>
      </c>
      <c r="EG702" s="28" t="str">
        <f>IFERROR(RANK(EF702,EF$11:EF$1010,0)+COUNTIF(EF$11:EF702,EF702)-1,NA)</f>
        <v>N/A</v>
      </c>
    </row>
    <row r="703" spans="3:137" x14ac:dyDescent="0.2">
      <c r="C703" s="28">
        <f t="shared" si="65"/>
        <v>693</v>
      </c>
      <c r="D703" s="9" t="str" cm="1">
        <f t="array" ref="D703">IFERROR(INDEX(Forecast_Capex_Input!$D$12:$D$286,$Z703),NA)</f>
        <v>N/A</v>
      </c>
      <c r="E703" s="24" t="str" cm="1">
        <f t="array" ref="E703">IF($Z703=NA,NA,INDEX(Forecast_Capex_Input!$E$12:$E$286,$Z703))</f>
        <v>N/A</v>
      </c>
      <c r="F703" s="9" t="str" cm="1">
        <f t="array" aca="1" ref="F703" ca="1">IFERROR(INDEX(General!$E$25:$E$26,$AA703),NA)</f>
        <v>N/A</v>
      </c>
      <c r="G703" s="9" t="str" cm="1">
        <f t="array" aca="1" ref="G703" ca="1">IFERROR(INDEX(Forecast_Capex_Input!$AI$11:$BB$11,$AC703),NA)</f>
        <v>N/A</v>
      </c>
      <c r="H703" s="50" t="str" cm="1">
        <f t="array" aca="1" ref="H703" ca="1">IFERROR(INDEX(Forecast_Capex_Input!$AI$12:$BB$286,$Z703,$AC703),NA)</f>
        <v>N/A</v>
      </c>
      <c r="I703" s="150" t="str" cm="1">
        <f t="array" ref="I703">IFERROR(INDEX(Forecast_Capex_Input!$F$12:$F$286,$Z703),NA)</f>
        <v>N/A</v>
      </c>
      <c r="J703" s="150" t="str" cm="1">
        <f t="array" ref="J703">IFERROR(INDEX(Forecast_Capex_Input!G$12:G$286,$Z703),NA)</f>
        <v>N/A</v>
      </c>
      <c r="K703" s="150" t="str" cm="1">
        <f t="array" ref="K703">IFERROR(INDEX(Forecast_Capex_Input!H$12:H$286,$Z703),NA)</f>
        <v>N/A</v>
      </c>
      <c r="L703" s="150" t="str" cm="1">
        <f t="array" ref="L703">IFERROR(INDEX(Forecast_Capex_Input!I$12:I$286,$Z703),NA)</f>
        <v>N/A</v>
      </c>
      <c r="M703" s="150" t="str" cm="1">
        <f t="array" ref="M703">IFERROR(INDEX(Forecast_Capex_Input!J$12:J$286,$Z703),NA)</f>
        <v>N/A</v>
      </c>
      <c r="N703" s="150" t="str" cm="1">
        <f t="array" ref="N703">IFERROR(INDEX(Forecast_Capex_Input!K$12:K$286,$Z703),NA)</f>
        <v>N/A</v>
      </c>
      <c r="O703" s="150" t="str" cm="1">
        <f t="array" ref="O703">IFERROR(INDEX(Forecast_Capex_Input!L$12:L$286,$Z703),NA)</f>
        <v>N/A</v>
      </c>
      <c r="P703" s="150" t="str" cm="1">
        <f t="array" ref="P703">IFERROR(INDEX(Forecast_Capex_Input!M$12:M$286,$Z703),NA)</f>
        <v>N/A</v>
      </c>
      <c r="Q703" s="24" t="str" cm="1">
        <f t="array" ref="Q703">IFERROR(INDEX(Forecast_Capex_Input!N$12:N$286,$Z703),NA)</f>
        <v>N/A</v>
      </c>
      <c r="R703" s="190" cm="1">
        <f t="array" ref="R703">IFERROR(INDEX(Forecast_Capex_Input!O$12:O$286,$Z703),0)</f>
        <v>0</v>
      </c>
      <c r="S703" s="24" cm="1">
        <f t="array" ref="S703">IFERROR(INDEX(Forecast_Capex_Input!P$12:P$286,$Z703),0)</f>
        <v>0</v>
      </c>
      <c r="T703" s="150" t="str" cm="1">
        <f t="array" aca="1" ref="T703" ca="1">IFERROR(INDEX(General!$K$91:$K$110,$AC703),NA)</f>
        <v>N/A</v>
      </c>
      <c r="U703" s="43" cm="1">
        <f t="array" aca="1" ref="U703" ca="1">IFERROR(
IF($F703=General!$E$25,INDEX(Forecast_Capex_Input!S$12:S$286,$Z703),
INDEX(Forecast_Capex_Input!T$12:T$286,$Z703)),0)</f>
        <v>0</v>
      </c>
      <c r="V703" s="82" t="b">
        <f>IFERROR(INDEX(Overheads!$T$19:$T$26,MATCH($I703,Overheads!$E$19:$E$26,0)),FALSE)</f>
        <v>0</v>
      </c>
      <c r="W703" s="209" cm="1">
        <f t="array" ref="W703">IFERROR(
INDEX(Forecast_Capex_Input!CN$12:CN$286,$Z703),0)</f>
        <v>0</v>
      </c>
      <c r="X703" s="209">
        <f>IFERROR(
MATCH($W703,General!$L$39:$S$39,0),1)</f>
        <v>1</v>
      </c>
      <c r="Z703" s="28" t="str">
        <f>IFERROR(
IF(MATCH($C703,Forecast_Capex_Input!$CI$12:$CI$286,1)+1&gt;MAX(Forecast_Capex_Input!$C$12:$C$286),NA,
MATCH($C703,Forecast_Capex_Input!$CI$12:$CI$286,1)+1),1)</f>
        <v>N/A</v>
      </c>
      <c r="AA703" s="28" t="str" cm="1">
        <f t="array" aca="1" ref="AA703" ca="1">IFERROR(
IF(Z702&lt;&gt;Z703,1,
IF(COUNTIF(OFFSET(AA702,0,0,-INDEX(Forecast_Capex_Input!$CG$12:$CG$286,$Z703)),AA702)=INDEX(Forecast_Capex_Input!$CG$12:$CG$286,$Z703),AA702+1,AA702)),NA)</f>
        <v>N/A</v>
      </c>
      <c r="AB703" s="28" t="str" cm="1">
        <f t="array" ref="AB703">IFERROR($C703-IF($Z703=1,1,INDEX(Forecast_Capex_Input!$CI$12:$CI$286,$Z703-1))+1,NA)</f>
        <v>N/A</v>
      </c>
      <c r="AC703" s="28" t="str" cm="1">
        <f t="array" aca="1" ref="AC703" ca="1">IFERROR(IF(AA703=1,
INDEX(Forecast_Capex_Input!$AI$10:$BB$10,SMALL(IF(INDEX(Forecast_Capex_Input!$AI$12:$BB$286,$Z703,0)&gt;0,COLUMN(Forecast_Capex_Input!$AI$10:$BB$10)-COLUMN(Forecast_Capex_Input!$AI$12)+1),ROWS(OFFSET(AC702,0,0,-$AB703)))),
OFFSET(AC702,-INDEX(Forecast_Capex_Input!$CG$12:$CG$286,$Z703)+1,0)),NA)</f>
        <v>N/A</v>
      </c>
      <c r="AD703" s="28" t="str">
        <f t="shared" ca="1" si="62"/>
        <v>N/A</v>
      </c>
      <c r="AE703" s="82" t="b">
        <f t="shared" si="66"/>
        <v>0</v>
      </c>
      <c r="AF703" s="78" t="b">
        <v>0</v>
      </c>
      <c r="AG703" s="82" t="b">
        <f t="shared" si="63"/>
        <v>1</v>
      </c>
      <c r="AI703" s="55">
        <v>0</v>
      </c>
      <c r="AJ703" s="55">
        <v>0</v>
      </c>
      <c r="AK703" s="55">
        <v>0</v>
      </c>
      <c r="AL703" s="55">
        <v>0</v>
      </c>
      <c r="AM703" s="55">
        <v>0</v>
      </c>
      <c r="AN703" s="135">
        <v>0</v>
      </c>
      <c r="AP703" s="55">
        <v>0</v>
      </c>
      <c r="AQ703" s="55">
        <v>0</v>
      </c>
      <c r="AR703" s="55">
        <v>0</v>
      </c>
      <c r="AS703" s="55">
        <v>0</v>
      </c>
      <c r="AT703" s="55">
        <v>0</v>
      </c>
      <c r="AU703" s="135">
        <v>0</v>
      </c>
      <c r="AW703" s="55">
        <v>0</v>
      </c>
      <c r="AX703" s="55">
        <v>0</v>
      </c>
      <c r="AY703" s="55">
        <v>0</v>
      </c>
      <c r="AZ703" s="55">
        <v>0</v>
      </c>
      <c r="BA703" s="55">
        <v>0</v>
      </c>
      <c r="BB703" s="135">
        <v>0</v>
      </c>
      <c r="BD703" s="55">
        <v>0</v>
      </c>
      <c r="BE703" s="55">
        <v>0</v>
      </c>
      <c r="BF703" s="55">
        <v>0</v>
      </c>
      <c r="BG703" s="55">
        <v>0</v>
      </c>
      <c r="BH703" s="55">
        <v>0</v>
      </c>
      <c r="BI703" s="135">
        <v>0</v>
      </c>
      <c r="BK703" s="55">
        <v>0</v>
      </c>
      <c r="BL703" s="55">
        <v>0</v>
      </c>
      <c r="BM703" s="55">
        <v>0</v>
      </c>
      <c r="BN703" s="55">
        <v>0</v>
      </c>
      <c r="BO703" s="55">
        <v>0</v>
      </c>
      <c r="BP703" s="135">
        <v>0</v>
      </c>
      <c r="BR703" s="147">
        <v>0</v>
      </c>
      <c r="BS703" s="147">
        <v>0</v>
      </c>
      <c r="BT703" s="147">
        <v>0</v>
      </c>
      <c r="BU703" s="147">
        <v>0</v>
      </c>
      <c r="BV703" s="147">
        <v>0</v>
      </c>
      <c r="BX703" s="55">
        <v>0</v>
      </c>
      <c r="BY703" s="55">
        <v>0</v>
      </c>
      <c r="BZ703" s="55">
        <v>0</v>
      </c>
      <c r="CA703" s="55">
        <v>0</v>
      </c>
      <c r="CB703" s="55">
        <v>0</v>
      </c>
      <c r="CC703" s="135">
        <v>0</v>
      </c>
      <c r="CE703" s="55">
        <v>0</v>
      </c>
      <c r="CF703" s="55">
        <v>0</v>
      </c>
      <c r="CG703" s="55">
        <v>0</v>
      </c>
      <c r="CH703" s="55">
        <v>0</v>
      </c>
      <c r="CI703" s="55">
        <v>0</v>
      </c>
      <c r="CJ703" s="135">
        <v>0</v>
      </c>
      <c r="CL703" s="55">
        <v>0</v>
      </c>
      <c r="CM703" s="55">
        <v>0</v>
      </c>
      <c r="CN703" s="55">
        <v>0</v>
      </c>
      <c r="CO703" s="55">
        <v>0</v>
      </c>
      <c r="CP703" s="55">
        <v>0</v>
      </c>
      <c r="CQ703" s="135">
        <v>0</v>
      </c>
      <c r="CS703" s="67">
        <v>0</v>
      </c>
      <c r="CT703" s="67">
        <v>0</v>
      </c>
      <c r="CU703" s="67">
        <v>0</v>
      </c>
      <c r="CV703" s="67">
        <v>0</v>
      </c>
      <c r="CW703" s="67">
        <v>0</v>
      </c>
      <c r="CX703" s="135">
        <v>0</v>
      </c>
      <c r="CZ703" s="55">
        <v>0</v>
      </c>
      <c r="DA703" s="55">
        <v>0</v>
      </c>
      <c r="DB703" s="55">
        <v>0</v>
      </c>
      <c r="DC703" s="55">
        <v>0</v>
      </c>
      <c r="DD703" s="55">
        <v>0</v>
      </c>
      <c r="DE703" s="135">
        <v>0</v>
      </c>
      <c r="DG703" s="43" t="b" cm="1">
        <f t="array" aca="1" ref="DG703" ca="1">OR($G703=Forecast_Capex_Input!$BF$8:$BF$10)</f>
        <v>0</v>
      </c>
      <c r="DH703" s="43" cm="1">
        <f t="array" aca="1" ref="DH703" ca="1">IFERROR(INDEX(Forecast_Capex_Input!BG$12:BG$286,$Z703)
*(INDEX(Forecast_Capex_Input!$H$12:$H$286,$Z703)=Repex),0)
*$DG703</f>
        <v>0</v>
      </c>
      <c r="DI703" s="43" cm="1">
        <f t="array" aca="1" ref="DI703" ca="1">IFERROR(INDEX(Forecast_Capex_Input!BH$12:BH$286,$Z703)
*(INDEX(Forecast_Capex_Input!$H$12:$H$286,$Z703)=Repex),0)
*$DG703</f>
        <v>0</v>
      </c>
      <c r="DJ703" s="43" cm="1">
        <f t="array" aca="1" ref="DJ703" ca="1">IFERROR(INDEX(Forecast_Capex_Input!BI$12:BI$286,$Z703)
*(INDEX(Forecast_Capex_Input!$H$12:$H$286,$Z703)=Repex),0)
*$DG703</f>
        <v>0</v>
      </c>
      <c r="DK703" s="43" cm="1">
        <f t="array" aca="1" ref="DK703" ca="1">IFERROR(INDEX(Forecast_Capex_Input!BJ$12:BJ$286,$Z703)
*(INDEX(Forecast_Capex_Input!$H$12:$H$286,$Z703)=Repex),0)
*$DG703</f>
        <v>0</v>
      </c>
      <c r="DL703" s="43" cm="1">
        <f t="array" aca="1" ref="DL703" ca="1">IFERROR(INDEX(Forecast_Capex_Input!BK$12:BK$286,$Z703)
*(INDEX(Forecast_Capex_Input!$H$12:$H$286,$Z703)=Repex),0)
*$DG703</f>
        <v>0</v>
      </c>
      <c r="DM703" s="43" cm="1">
        <f t="array" aca="1" ref="DM703" ca="1">IFERROR(INDEX(Forecast_Capex_Input!BL$12:BL$286,$Z703)
*(INDEX(Forecast_Capex_Input!$H$12:$H$286,$Z703)=Repex),0)
*$DG703</f>
        <v>0</v>
      </c>
      <c r="DO703" s="43" t="b" cm="1">
        <f t="array" aca="1" ref="DO703" ca="1">OR($G703=Forecast_Capex_Input!$BN$8:$BN$9)</f>
        <v>0</v>
      </c>
      <c r="DP703" s="43" cm="1">
        <f t="array" aca="1" ref="DP703" ca="1">IFERROR(INDEX(Forecast_Capex_Input!BO$12:BO$286,$Z703)
*(INDEX(Forecast_Capex_Input!$H$12:$H$286,$Z703)=Repex),0)
*$DO703</f>
        <v>0</v>
      </c>
      <c r="DQ703" s="43" cm="1">
        <f t="array" aca="1" ref="DQ703" ca="1">IFERROR(INDEX(Forecast_Capex_Input!BP$12:BP$286,$Z703)
*(INDEX(Forecast_Capex_Input!$H$12:$H$286,$Z703)=Repex),0)
*$DO703</f>
        <v>0</v>
      </c>
      <c r="DR703" s="43" cm="1">
        <f t="array" aca="1" ref="DR703" ca="1">IFERROR(INDEX(Forecast_Capex_Input!BQ$12:BQ$286,$Z703)
*(INDEX(Forecast_Capex_Input!$H$12:$H$286,$Z703)=Repex),0)
*$DO703</f>
        <v>0</v>
      </c>
      <c r="DS703" s="43" cm="1">
        <f t="array" aca="1" ref="DS703" ca="1">IFERROR(INDEX(Forecast_Capex_Input!BR$12:BR$286,$Z703)
*(INDEX(Forecast_Capex_Input!$H$12:$H$286,$Z703)=Repex),0)
*$DO703</f>
        <v>0</v>
      </c>
      <c r="DT703" s="43" cm="1">
        <f t="array" aca="1" ref="DT703" ca="1">IFERROR(INDEX(Forecast_Capex_Input!BS$12:BS$286,$Z703)
*(INDEX(Forecast_Capex_Input!$H$12:$H$286,$Z703)=Repex),0)
*$DO703</f>
        <v>0</v>
      </c>
      <c r="DV703" s="43" t="b" cm="1">
        <f t="array" aca="1" ref="DV703" ca="1">OR($G703=Forecast_Capex_Input!$BU$8:$BU$10)</f>
        <v>0</v>
      </c>
      <c r="DW703" s="43" cm="1">
        <f t="array" aca="1" ref="DW703" ca="1">IFERROR(INDEX(Forecast_Capex_Input!BV$12:BV$286,$Z703)
*(INDEX(Forecast_Capex_Input!$H$12:$H$286,$Z703)=Repex),0)
*$DV703</f>
        <v>0</v>
      </c>
      <c r="DX703" s="43" cm="1">
        <f t="array" aca="1" ref="DX703" ca="1">IFERROR(INDEX(Forecast_Capex_Input!BW$12:BW$286,$Z703)
*(INDEX(Forecast_Capex_Input!$H$12:$H$286,$Z703)=Repex),0)
*$DV703</f>
        <v>0</v>
      </c>
      <c r="DY703" s="43" cm="1">
        <f t="array" aca="1" ref="DY703" ca="1">IFERROR(INDEX(Forecast_Capex_Input!BX$12:BX$286,$Z703)
*(INDEX(Forecast_Capex_Input!$H$12:$H$286,$Z703)=Repex),0)
*$DV703</f>
        <v>0</v>
      </c>
      <c r="DZ703" s="43" cm="1">
        <f t="array" aca="1" ref="DZ703" ca="1">IFERROR(INDEX(Forecast_Capex_Input!BY$12:BY$286,$Z703)
*(INDEX(Forecast_Capex_Input!$H$12:$H$286,$Z703)=Repex),0)
*$DV703</f>
        <v>0</v>
      </c>
      <c r="EA703" s="43" cm="1">
        <f t="array" aca="1" ref="EA703" ca="1">IFERROR(INDEX(Forecast_Capex_Input!BZ$12:BZ$286,$Z703)
*(INDEX(Forecast_Capex_Input!$H$12:$H$286,$Z703)=Repex),0)
*$DV703</f>
        <v>0</v>
      </c>
      <c r="EB703" s="43" cm="1">
        <f t="array" aca="1" ref="EB703" ca="1">IFERROR(INDEX(Forecast_Capex_Input!CA$12:CA$286,$Z703)
*(INDEX(Forecast_Capex_Input!$H$12:$H$286,$Z703)=Repex),0)
*$DV703</f>
        <v>0</v>
      </c>
      <c r="EC703" s="43" cm="1">
        <f t="array" aca="1" ref="EC703" ca="1">IFERROR(INDEX(Forecast_Capex_Input!CB$12:CB$286,$Z703)
*(INDEX(Forecast_Capex_Input!$H$12:$H$286,$Z703)=Repex),0)
*$DV703</f>
        <v>0</v>
      </c>
      <c r="ED703" s="43" cm="1">
        <f t="array" aca="1" ref="ED703" ca="1">IFERROR(INDEX(Forecast_Capex_Input!CC$12:CC$286,$Z703)
*(INDEX(Forecast_Capex_Input!$H$12:$H$286,$Z703)=Repex),0)
*$DV703</f>
        <v>0</v>
      </c>
      <c r="EF703" s="86" t="str">
        <f t="shared" si="64"/>
        <v>N/A</v>
      </c>
      <c r="EG703" s="28" t="str">
        <f>IFERROR(RANK(EF703,EF$11:EF$1010,0)+COUNTIF(EF$11:EF703,EF703)-1,NA)</f>
        <v>N/A</v>
      </c>
    </row>
    <row r="704" spans="3:137" x14ac:dyDescent="0.2">
      <c r="C704" s="28">
        <f t="shared" si="65"/>
        <v>694</v>
      </c>
      <c r="D704" s="9" t="str" cm="1">
        <f t="array" ref="D704">IFERROR(INDEX(Forecast_Capex_Input!$D$12:$D$286,$Z704),NA)</f>
        <v>N/A</v>
      </c>
      <c r="E704" s="24" t="str" cm="1">
        <f t="array" ref="E704">IF($Z704=NA,NA,INDEX(Forecast_Capex_Input!$E$12:$E$286,$Z704))</f>
        <v>N/A</v>
      </c>
      <c r="F704" s="9" t="str" cm="1">
        <f t="array" aca="1" ref="F704" ca="1">IFERROR(INDEX(General!$E$25:$E$26,$AA704),NA)</f>
        <v>N/A</v>
      </c>
      <c r="G704" s="9" t="str" cm="1">
        <f t="array" aca="1" ref="G704" ca="1">IFERROR(INDEX(Forecast_Capex_Input!$AI$11:$BB$11,$AC704),NA)</f>
        <v>N/A</v>
      </c>
      <c r="H704" s="50" t="str" cm="1">
        <f t="array" aca="1" ref="H704" ca="1">IFERROR(INDEX(Forecast_Capex_Input!$AI$12:$BB$286,$Z704,$AC704),NA)</f>
        <v>N/A</v>
      </c>
      <c r="I704" s="150" t="str" cm="1">
        <f t="array" ref="I704">IFERROR(INDEX(Forecast_Capex_Input!$F$12:$F$286,$Z704),NA)</f>
        <v>N/A</v>
      </c>
      <c r="J704" s="150" t="str" cm="1">
        <f t="array" ref="J704">IFERROR(INDEX(Forecast_Capex_Input!G$12:G$286,$Z704),NA)</f>
        <v>N/A</v>
      </c>
      <c r="K704" s="150" t="str" cm="1">
        <f t="array" ref="K704">IFERROR(INDEX(Forecast_Capex_Input!H$12:H$286,$Z704),NA)</f>
        <v>N/A</v>
      </c>
      <c r="L704" s="150" t="str" cm="1">
        <f t="array" ref="L704">IFERROR(INDEX(Forecast_Capex_Input!I$12:I$286,$Z704),NA)</f>
        <v>N/A</v>
      </c>
      <c r="M704" s="150" t="str" cm="1">
        <f t="array" ref="M704">IFERROR(INDEX(Forecast_Capex_Input!J$12:J$286,$Z704),NA)</f>
        <v>N/A</v>
      </c>
      <c r="N704" s="150" t="str" cm="1">
        <f t="array" ref="N704">IFERROR(INDEX(Forecast_Capex_Input!K$12:K$286,$Z704),NA)</f>
        <v>N/A</v>
      </c>
      <c r="O704" s="150" t="str" cm="1">
        <f t="array" ref="O704">IFERROR(INDEX(Forecast_Capex_Input!L$12:L$286,$Z704),NA)</f>
        <v>N/A</v>
      </c>
      <c r="P704" s="150" t="str" cm="1">
        <f t="array" ref="P704">IFERROR(INDEX(Forecast_Capex_Input!M$12:M$286,$Z704),NA)</f>
        <v>N/A</v>
      </c>
      <c r="Q704" s="24" t="str" cm="1">
        <f t="array" ref="Q704">IFERROR(INDEX(Forecast_Capex_Input!N$12:N$286,$Z704),NA)</f>
        <v>N/A</v>
      </c>
      <c r="R704" s="190" cm="1">
        <f t="array" ref="R704">IFERROR(INDEX(Forecast_Capex_Input!O$12:O$286,$Z704),0)</f>
        <v>0</v>
      </c>
      <c r="S704" s="24" cm="1">
        <f t="array" ref="S704">IFERROR(INDEX(Forecast_Capex_Input!P$12:P$286,$Z704),0)</f>
        <v>0</v>
      </c>
      <c r="T704" s="150" t="str" cm="1">
        <f t="array" aca="1" ref="T704" ca="1">IFERROR(INDEX(General!$K$91:$K$110,$AC704),NA)</f>
        <v>N/A</v>
      </c>
      <c r="U704" s="43" cm="1">
        <f t="array" aca="1" ref="U704" ca="1">IFERROR(
IF($F704=General!$E$25,INDEX(Forecast_Capex_Input!S$12:S$286,$Z704),
INDEX(Forecast_Capex_Input!T$12:T$286,$Z704)),0)</f>
        <v>0</v>
      </c>
      <c r="V704" s="82" t="b">
        <f>IFERROR(INDEX(Overheads!$T$19:$T$26,MATCH($I704,Overheads!$E$19:$E$26,0)),FALSE)</f>
        <v>0</v>
      </c>
      <c r="W704" s="209" cm="1">
        <f t="array" ref="W704">IFERROR(
INDEX(Forecast_Capex_Input!CN$12:CN$286,$Z704),0)</f>
        <v>0</v>
      </c>
      <c r="X704" s="209">
        <f>IFERROR(
MATCH($W704,General!$L$39:$S$39,0),1)</f>
        <v>1</v>
      </c>
      <c r="Z704" s="28" t="str">
        <f>IFERROR(
IF(MATCH($C704,Forecast_Capex_Input!$CI$12:$CI$286,1)+1&gt;MAX(Forecast_Capex_Input!$C$12:$C$286),NA,
MATCH($C704,Forecast_Capex_Input!$CI$12:$CI$286,1)+1),1)</f>
        <v>N/A</v>
      </c>
      <c r="AA704" s="28" t="str" cm="1">
        <f t="array" aca="1" ref="AA704" ca="1">IFERROR(
IF(Z703&lt;&gt;Z704,1,
IF(COUNTIF(OFFSET(AA703,0,0,-INDEX(Forecast_Capex_Input!$CG$12:$CG$286,$Z704)),AA703)=INDEX(Forecast_Capex_Input!$CG$12:$CG$286,$Z704),AA703+1,AA703)),NA)</f>
        <v>N/A</v>
      </c>
      <c r="AB704" s="28" t="str" cm="1">
        <f t="array" ref="AB704">IFERROR($C704-IF($Z704=1,1,INDEX(Forecast_Capex_Input!$CI$12:$CI$286,$Z704-1))+1,NA)</f>
        <v>N/A</v>
      </c>
      <c r="AC704" s="28" t="str" cm="1">
        <f t="array" aca="1" ref="AC704" ca="1">IFERROR(IF(AA704=1,
INDEX(Forecast_Capex_Input!$AI$10:$BB$10,SMALL(IF(INDEX(Forecast_Capex_Input!$AI$12:$BB$286,$Z704,0)&gt;0,COLUMN(Forecast_Capex_Input!$AI$10:$BB$10)-COLUMN(Forecast_Capex_Input!$AI$12)+1),ROWS(OFFSET(AC703,0,0,-$AB704)))),
OFFSET(AC703,-INDEX(Forecast_Capex_Input!$CG$12:$CG$286,$Z704)+1,0)),NA)</f>
        <v>N/A</v>
      </c>
      <c r="AD704" s="28" t="str">
        <f t="shared" ca="1" si="62"/>
        <v>N/A</v>
      </c>
      <c r="AE704" s="82" t="b">
        <f t="shared" si="66"/>
        <v>0</v>
      </c>
      <c r="AF704" s="78" t="b">
        <v>0</v>
      </c>
      <c r="AG704" s="82" t="b">
        <f t="shared" si="63"/>
        <v>1</v>
      </c>
      <c r="AI704" s="55">
        <v>0</v>
      </c>
      <c r="AJ704" s="55">
        <v>0</v>
      </c>
      <c r="AK704" s="55">
        <v>0</v>
      </c>
      <c r="AL704" s="55">
        <v>0</v>
      </c>
      <c r="AM704" s="55">
        <v>0</v>
      </c>
      <c r="AN704" s="135">
        <v>0</v>
      </c>
      <c r="AP704" s="55">
        <v>0</v>
      </c>
      <c r="AQ704" s="55">
        <v>0</v>
      </c>
      <c r="AR704" s="55">
        <v>0</v>
      </c>
      <c r="AS704" s="55">
        <v>0</v>
      </c>
      <c r="AT704" s="55">
        <v>0</v>
      </c>
      <c r="AU704" s="135">
        <v>0</v>
      </c>
      <c r="AW704" s="55">
        <v>0</v>
      </c>
      <c r="AX704" s="55">
        <v>0</v>
      </c>
      <c r="AY704" s="55">
        <v>0</v>
      </c>
      <c r="AZ704" s="55">
        <v>0</v>
      </c>
      <c r="BA704" s="55">
        <v>0</v>
      </c>
      <c r="BB704" s="135">
        <v>0</v>
      </c>
      <c r="BD704" s="55">
        <v>0</v>
      </c>
      <c r="BE704" s="55">
        <v>0</v>
      </c>
      <c r="BF704" s="55">
        <v>0</v>
      </c>
      <c r="BG704" s="55">
        <v>0</v>
      </c>
      <c r="BH704" s="55">
        <v>0</v>
      </c>
      <c r="BI704" s="135">
        <v>0</v>
      </c>
      <c r="BK704" s="55">
        <v>0</v>
      </c>
      <c r="BL704" s="55">
        <v>0</v>
      </c>
      <c r="BM704" s="55">
        <v>0</v>
      </c>
      <c r="BN704" s="55">
        <v>0</v>
      </c>
      <c r="BO704" s="55">
        <v>0</v>
      </c>
      <c r="BP704" s="135">
        <v>0</v>
      </c>
      <c r="BR704" s="147">
        <v>0</v>
      </c>
      <c r="BS704" s="147">
        <v>0</v>
      </c>
      <c r="BT704" s="147">
        <v>0</v>
      </c>
      <c r="BU704" s="147">
        <v>0</v>
      </c>
      <c r="BV704" s="147">
        <v>0</v>
      </c>
      <c r="BX704" s="55">
        <v>0</v>
      </c>
      <c r="BY704" s="55">
        <v>0</v>
      </c>
      <c r="BZ704" s="55">
        <v>0</v>
      </c>
      <c r="CA704" s="55">
        <v>0</v>
      </c>
      <c r="CB704" s="55">
        <v>0</v>
      </c>
      <c r="CC704" s="135">
        <v>0</v>
      </c>
      <c r="CE704" s="55">
        <v>0</v>
      </c>
      <c r="CF704" s="55">
        <v>0</v>
      </c>
      <c r="CG704" s="55">
        <v>0</v>
      </c>
      <c r="CH704" s="55">
        <v>0</v>
      </c>
      <c r="CI704" s="55">
        <v>0</v>
      </c>
      <c r="CJ704" s="135">
        <v>0</v>
      </c>
      <c r="CL704" s="55">
        <v>0</v>
      </c>
      <c r="CM704" s="55">
        <v>0</v>
      </c>
      <c r="CN704" s="55">
        <v>0</v>
      </c>
      <c r="CO704" s="55">
        <v>0</v>
      </c>
      <c r="CP704" s="55">
        <v>0</v>
      </c>
      <c r="CQ704" s="135">
        <v>0</v>
      </c>
      <c r="CS704" s="67">
        <v>0</v>
      </c>
      <c r="CT704" s="67">
        <v>0</v>
      </c>
      <c r="CU704" s="67">
        <v>0</v>
      </c>
      <c r="CV704" s="67">
        <v>0</v>
      </c>
      <c r="CW704" s="67">
        <v>0</v>
      </c>
      <c r="CX704" s="135">
        <v>0</v>
      </c>
      <c r="CZ704" s="55">
        <v>0</v>
      </c>
      <c r="DA704" s="55">
        <v>0</v>
      </c>
      <c r="DB704" s="55">
        <v>0</v>
      </c>
      <c r="DC704" s="55">
        <v>0</v>
      </c>
      <c r="DD704" s="55">
        <v>0</v>
      </c>
      <c r="DE704" s="135">
        <v>0</v>
      </c>
      <c r="DG704" s="43" t="b" cm="1">
        <f t="array" aca="1" ref="DG704" ca="1">OR($G704=Forecast_Capex_Input!$BF$8:$BF$10)</f>
        <v>0</v>
      </c>
      <c r="DH704" s="43" cm="1">
        <f t="array" aca="1" ref="DH704" ca="1">IFERROR(INDEX(Forecast_Capex_Input!BG$12:BG$286,$Z704)
*(INDEX(Forecast_Capex_Input!$H$12:$H$286,$Z704)=Repex),0)
*$DG704</f>
        <v>0</v>
      </c>
      <c r="DI704" s="43" cm="1">
        <f t="array" aca="1" ref="DI704" ca="1">IFERROR(INDEX(Forecast_Capex_Input!BH$12:BH$286,$Z704)
*(INDEX(Forecast_Capex_Input!$H$12:$H$286,$Z704)=Repex),0)
*$DG704</f>
        <v>0</v>
      </c>
      <c r="DJ704" s="43" cm="1">
        <f t="array" aca="1" ref="DJ704" ca="1">IFERROR(INDEX(Forecast_Capex_Input!BI$12:BI$286,$Z704)
*(INDEX(Forecast_Capex_Input!$H$12:$H$286,$Z704)=Repex),0)
*$DG704</f>
        <v>0</v>
      </c>
      <c r="DK704" s="43" cm="1">
        <f t="array" aca="1" ref="DK704" ca="1">IFERROR(INDEX(Forecast_Capex_Input!BJ$12:BJ$286,$Z704)
*(INDEX(Forecast_Capex_Input!$H$12:$H$286,$Z704)=Repex),0)
*$DG704</f>
        <v>0</v>
      </c>
      <c r="DL704" s="43" cm="1">
        <f t="array" aca="1" ref="DL704" ca="1">IFERROR(INDEX(Forecast_Capex_Input!BK$12:BK$286,$Z704)
*(INDEX(Forecast_Capex_Input!$H$12:$H$286,$Z704)=Repex),0)
*$DG704</f>
        <v>0</v>
      </c>
      <c r="DM704" s="43" cm="1">
        <f t="array" aca="1" ref="DM704" ca="1">IFERROR(INDEX(Forecast_Capex_Input!BL$12:BL$286,$Z704)
*(INDEX(Forecast_Capex_Input!$H$12:$H$286,$Z704)=Repex),0)
*$DG704</f>
        <v>0</v>
      </c>
      <c r="DO704" s="43" t="b" cm="1">
        <f t="array" aca="1" ref="DO704" ca="1">OR($G704=Forecast_Capex_Input!$BN$8:$BN$9)</f>
        <v>0</v>
      </c>
      <c r="DP704" s="43" cm="1">
        <f t="array" aca="1" ref="DP704" ca="1">IFERROR(INDEX(Forecast_Capex_Input!BO$12:BO$286,$Z704)
*(INDEX(Forecast_Capex_Input!$H$12:$H$286,$Z704)=Repex),0)
*$DO704</f>
        <v>0</v>
      </c>
      <c r="DQ704" s="43" cm="1">
        <f t="array" aca="1" ref="DQ704" ca="1">IFERROR(INDEX(Forecast_Capex_Input!BP$12:BP$286,$Z704)
*(INDEX(Forecast_Capex_Input!$H$12:$H$286,$Z704)=Repex),0)
*$DO704</f>
        <v>0</v>
      </c>
      <c r="DR704" s="43" cm="1">
        <f t="array" aca="1" ref="DR704" ca="1">IFERROR(INDEX(Forecast_Capex_Input!BQ$12:BQ$286,$Z704)
*(INDEX(Forecast_Capex_Input!$H$12:$H$286,$Z704)=Repex),0)
*$DO704</f>
        <v>0</v>
      </c>
      <c r="DS704" s="43" cm="1">
        <f t="array" aca="1" ref="DS704" ca="1">IFERROR(INDEX(Forecast_Capex_Input!BR$12:BR$286,$Z704)
*(INDEX(Forecast_Capex_Input!$H$12:$H$286,$Z704)=Repex),0)
*$DO704</f>
        <v>0</v>
      </c>
      <c r="DT704" s="43" cm="1">
        <f t="array" aca="1" ref="DT704" ca="1">IFERROR(INDEX(Forecast_Capex_Input!BS$12:BS$286,$Z704)
*(INDEX(Forecast_Capex_Input!$H$12:$H$286,$Z704)=Repex),0)
*$DO704</f>
        <v>0</v>
      </c>
      <c r="DV704" s="43" t="b" cm="1">
        <f t="array" aca="1" ref="DV704" ca="1">OR($G704=Forecast_Capex_Input!$BU$8:$BU$10)</f>
        <v>0</v>
      </c>
      <c r="DW704" s="43" cm="1">
        <f t="array" aca="1" ref="DW704" ca="1">IFERROR(INDEX(Forecast_Capex_Input!BV$12:BV$286,$Z704)
*(INDEX(Forecast_Capex_Input!$H$12:$H$286,$Z704)=Repex),0)
*$DV704</f>
        <v>0</v>
      </c>
      <c r="DX704" s="43" cm="1">
        <f t="array" aca="1" ref="DX704" ca="1">IFERROR(INDEX(Forecast_Capex_Input!BW$12:BW$286,$Z704)
*(INDEX(Forecast_Capex_Input!$H$12:$H$286,$Z704)=Repex),0)
*$DV704</f>
        <v>0</v>
      </c>
      <c r="DY704" s="43" cm="1">
        <f t="array" aca="1" ref="DY704" ca="1">IFERROR(INDEX(Forecast_Capex_Input!BX$12:BX$286,$Z704)
*(INDEX(Forecast_Capex_Input!$H$12:$H$286,$Z704)=Repex),0)
*$DV704</f>
        <v>0</v>
      </c>
      <c r="DZ704" s="43" cm="1">
        <f t="array" aca="1" ref="DZ704" ca="1">IFERROR(INDEX(Forecast_Capex_Input!BY$12:BY$286,$Z704)
*(INDEX(Forecast_Capex_Input!$H$12:$H$286,$Z704)=Repex),0)
*$DV704</f>
        <v>0</v>
      </c>
      <c r="EA704" s="43" cm="1">
        <f t="array" aca="1" ref="EA704" ca="1">IFERROR(INDEX(Forecast_Capex_Input!BZ$12:BZ$286,$Z704)
*(INDEX(Forecast_Capex_Input!$H$12:$H$286,$Z704)=Repex),0)
*$DV704</f>
        <v>0</v>
      </c>
      <c r="EB704" s="43" cm="1">
        <f t="array" aca="1" ref="EB704" ca="1">IFERROR(INDEX(Forecast_Capex_Input!CA$12:CA$286,$Z704)
*(INDEX(Forecast_Capex_Input!$H$12:$H$286,$Z704)=Repex),0)
*$DV704</f>
        <v>0</v>
      </c>
      <c r="EC704" s="43" cm="1">
        <f t="array" aca="1" ref="EC704" ca="1">IFERROR(INDEX(Forecast_Capex_Input!CB$12:CB$286,$Z704)
*(INDEX(Forecast_Capex_Input!$H$12:$H$286,$Z704)=Repex),0)
*$DV704</f>
        <v>0</v>
      </c>
      <c r="ED704" s="43" cm="1">
        <f t="array" aca="1" ref="ED704" ca="1">IFERROR(INDEX(Forecast_Capex_Input!CC$12:CC$286,$Z704)
*(INDEX(Forecast_Capex_Input!$H$12:$H$286,$Z704)=Repex),0)
*$DV704</f>
        <v>0</v>
      </c>
      <c r="EF704" s="86" t="str">
        <f t="shared" si="64"/>
        <v>N/A</v>
      </c>
      <c r="EG704" s="28" t="str">
        <f>IFERROR(RANK(EF704,EF$11:EF$1010,0)+COUNTIF(EF$11:EF704,EF704)-1,NA)</f>
        <v>N/A</v>
      </c>
    </row>
    <row r="705" spans="3:137" x14ac:dyDescent="0.2">
      <c r="C705" s="28">
        <f t="shared" si="65"/>
        <v>695</v>
      </c>
      <c r="D705" s="9" t="str" cm="1">
        <f t="array" ref="D705">IFERROR(INDEX(Forecast_Capex_Input!$D$12:$D$286,$Z705),NA)</f>
        <v>N/A</v>
      </c>
      <c r="E705" s="24" t="str" cm="1">
        <f t="array" ref="E705">IF($Z705=NA,NA,INDEX(Forecast_Capex_Input!$E$12:$E$286,$Z705))</f>
        <v>N/A</v>
      </c>
      <c r="F705" s="9" t="str" cm="1">
        <f t="array" aca="1" ref="F705" ca="1">IFERROR(INDEX(General!$E$25:$E$26,$AA705),NA)</f>
        <v>N/A</v>
      </c>
      <c r="G705" s="9" t="str" cm="1">
        <f t="array" aca="1" ref="G705" ca="1">IFERROR(INDEX(Forecast_Capex_Input!$AI$11:$BB$11,$AC705),NA)</f>
        <v>N/A</v>
      </c>
      <c r="H705" s="50" t="str" cm="1">
        <f t="array" aca="1" ref="H705" ca="1">IFERROR(INDEX(Forecast_Capex_Input!$AI$12:$BB$286,$Z705,$AC705),NA)</f>
        <v>N/A</v>
      </c>
      <c r="I705" s="150" t="str" cm="1">
        <f t="array" ref="I705">IFERROR(INDEX(Forecast_Capex_Input!$F$12:$F$286,$Z705),NA)</f>
        <v>N/A</v>
      </c>
      <c r="J705" s="150" t="str" cm="1">
        <f t="array" ref="J705">IFERROR(INDEX(Forecast_Capex_Input!G$12:G$286,$Z705),NA)</f>
        <v>N/A</v>
      </c>
      <c r="K705" s="150" t="str" cm="1">
        <f t="array" ref="K705">IFERROR(INDEX(Forecast_Capex_Input!H$12:H$286,$Z705),NA)</f>
        <v>N/A</v>
      </c>
      <c r="L705" s="150" t="str" cm="1">
        <f t="array" ref="L705">IFERROR(INDEX(Forecast_Capex_Input!I$12:I$286,$Z705),NA)</f>
        <v>N/A</v>
      </c>
      <c r="M705" s="150" t="str" cm="1">
        <f t="array" ref="M705">IFERROR(INDEX(Forecast_Capex_Input!J$12:J$286,$Z705),NA)</f>
        <v>N/A</v>
      </c>
      <c r="N705" s="150" t="str" cm="1">
        <f t="array" ref="N705">IFERROR(INDEX(Forecast_Capex_Input!K$12:K$286,$Z705),NA)</f>
        <v>N/A</v>
      </c>
      <c r="O705" s="150" t="str" cm="1">
        <f t="array" ref="O705">IFERROR(INDEX(Forecast_Capex_Input!L$12:L$286,$Z705),NA)</f>
        <v>N/A</v>
      </c>
      <c r="P705" s="150" t="str" cm="1">
        <f t="array" ref="P705">IFERROR(INDEX(Forecast_Capex_Input!M$12:M$286,$Z705),NA)</f>
        <v>N/A</v>
      </c>
      <c r="Q705" s="24" t="str" cm="1">
        <f t="array" ref="Q705">IFERROR(INDEX(Forecast_Capex_Input!N$12:N$286,$Z705),NA)</f>
        <v>N/A</v>
      </c>
      <c r="R705" s="190" cm="1">
        <f t="array" ref="R705">IFERROR(INDEX(Forecast_Capex_Input!O$12:O$286,$Z705),0)</f>
        <v>0</v>
      </c>
      <c r="S705" s="24" cm="1">
        <f t="array" ref="S705">IFERROR(INDEX(Forecast_Capex_Input!P$12:P$286,$Z705),0)</f>
        <v>0</v>
      </c>
      <c r="T705" s="150" t="str" cm="1">
        <f t="array" aca="1" ref="T705" ca="1">IFERROR(INDEX(General!$K$91:$K$110,$AC705),NA)</f>
        <v>N/A</v>
      </c>
      <c r="U705" s="43" cm="1">
        <f t="array" aca="1" ref="U705" ca="1">IFERROR(
IF($F705=General!$E$25,INDEX(Forecast_Capex_Input!S$12:S$286,$Z705),
INDEX(Forecast_Capex_Input!T$12:T$286,$Z705)),0)</f>
        <v>0</v>
      </c>
      <c r="V705" s="82" t="b">
        <f>IFERROR(INDEX(Overheads!$T$19:$T$26,MATCH($I705,Overheads!$E$19:$E$26,0)),FALSE)</f>
        <v>0</v>
      </c>
      <c r="W705" s="209" cm="1">
        <f t="array" ref="W705">IFERROR(
INDEX(Forecast_Capex_Input!CN$12:CN$286,$Z705),0)</f>
        <v>0</v>
      </c>
      <c r="X705" s="209">
        <f>IFERROR(
MATCH($W705,General!$L$39:$S$39,0),1)</f>
        <v>1</v>
      </c>
      <c r="Z705" s="28" t="str">
        <f>IFERROR(
IF(MATCH($C705,Forecast_Capex_Input!$CI$12:$CI$286,1)+1&gt;MAX(Forecast_Capex_Input!$C$12:$C$286),NA,
MATCH($C705,Forecast_Capex_Input!$CI$12:$CI$286,1)+1),1)</f>
        <v>N/A</v>
      </c>
      <c r="AA705" s="28" t="str" cm="1">
        <f t="array" aca="1" ref="AA705" ca="1">IFERROR(
IF(Z704&lt;&gt;Z705,1,
IF(COUNTIF(OFFSET(AA704,0,0,-INDEX(Forecast_Capex_Input!$CG$12:$CG$286,$Z705)),AA704)=INDEX(Forecast_Capex_Input!$CG$12:$CG$286,$Z705),AA704+1,AA704)),NA)</f>
        <v>N/A</v>
      </c>
      <c r="AB705" s="28" t="str" cm="1">
        <f t="array" ref="AB705">IFERROR($C705-IF($Z705=1,1,INDEX(Forecast_Capex_Input!$CI$12:$CI$286,$Z705-1))+1,NA)</f>
        <v>N/A</v>
      </c>
      <c r="AC705" s="28" t="str" cm="1">
        <f t="array" aca="1" ref="AC705" ca="1">IFERROR(IF(AA705=1,
INDEX(Forecast_Capex_Input!$AI$10:$BB$10,SMALL(IF(INDEX(Forecast_Capex_Input!$AI$12:$BB$286,$Z705,0)&gt;0,COLUMN(Forecast_Capex_Input!$AI$10:$BB$10)-COLUMN(Forecast_Capex_Input!$AI$12)+1),ROWS(OFFSET(AC704,0,0,-$AB705)))),
OFFSET(AC704,-INDEX(Forecast_Capex_Input!$CG$12:$CG$286,$Z705)+1,0)),NA)</f>
        <v>N/A</v>
      </c>
      <c r="AD705" s="28" t="str">
        <f t="shared" ca="1" si="62"/>
        <v>N/A</v>
      </c>
      <c r="AE705" s="82" t="b">
        <f t="shared" si="66"/>
        <v>0</v>
      </c>
      <c r="AF705" s="78" t="b">
        <v>0</v>
      </c>
      <c r="AG705" s="82" t="b">
        <f t="shared" si="63"/>
        <v>1</v>
      </c>
      <c r="AI705" s="55">
        <v>0</v>
      </c>
      <c r="AJ705" s="55">
        <v>0</v>
      </c>
      <c r="AK705" s="55">
        <v>0</v>
      </c>
      <c r="AL705" s="55">
        <v>0</v>
      </c>
      <c r="AM705" s="55">
        <v>0</v>
      </c>
      <c r="AN705" s="135">
        <v>0</v>
      </c>
      <c r="AP705" s="55">
        <v>0</v>
      </c>
      <c r="AQ705" s="55">
        <v>0</v>
      </c>
      <c r="AR705" s="55">
        <v>0</v>
      </c>
      <c r="AS705" s="55">
        <v>0</v>
      </c>
      <c r="AT705" s="55">
        <v>0</v>
      </c>
      <c r="AU705" s="135">
        <v>0</v>
      </c>
      <c r="AW705" s="55">
        <v>0</v>
      </c>
      <c r="AX705" s="55">
        <v>0</v>
      </c>
      <c r="AY705" s="55">
        <v>0</v>
      </c>
      <c r="AZ705" s="55">
        <v>0</v>
      </c>
      <c r="BA705" s="55">
        <v>0</v>
      </c>
      <c r="BB705" s="135">
        <v>0</v>
      </c>
      <c r="BD705" s="55">
        <v>0</v>
      </c>
      <c r="BE705" s="55">
        <v>0</v>
      </c>
      <c r="BF705" s="55">
        <v>0</v>
      </c>
      <c r="BG705" s="55">
        <v>0</v>
      </c>
      <c r="BH705" s="55">
        <v>0</v>
      </c>
      <c r="BI705" s="135">
        <v>0</v>
      </c>
      <c r="BK705" s="55">
        <v>0</v>
      </c>
      <c r="BL705" s="55">
        <v>0</v>
      </c>
      <c r="BM705" s="55">
        <v>0</v>
      </c>
      <c r="BN705" s="55">
        <v>0</v>
      </c>
      <c r="BO705" s="55">
        <v>0</v>
      </c>
      <c r="BP705" s="135">
        <v>0</v>
      </c>
      <c r="BR705" s="147">
        <v>0</v>
      </c>
      <c r="BS705" s="147">
        <v>0</v>
      </c>
      <c r="BT705" s="147">
        <v>0</v>
      </c>
      <c r="BU705" s="147">
        <v>0</v>
      </c>
      <c r="BV705" s="147">
        <v>0</v>
      </c>
      <c r="BX705" s="55">
        <v>0</v>
      </c>
      <c r="BY705" s="55">
        <v>0</v>
      </c>
      <c r="BZ705" s="55">
        <v>0</v>
      </c>
      <c r="CA705" s="55">
        <v>0</v>
      </c>
      <c r="CB705" s="55">
        <v>0</v>
      </c>
      <c r="CC705" s="135">
        <v>0</v>
      </c>
      <c r="CE705" s="55">
        <v>0</v>
      </c>
      <c r="CF705" s="55">
        <v>0</v>
      </c>
      <c r="CG705" s="55">
        <v>0</v>
      </c>
      <c r="CH705" s="55">
        <v>0</v>
      </c>
      <c r="CI705" s="55">
        <v>0</v>
      </c>
      <c r="CJ705" s="135">
        <v>0</v>
      </c>
      <c r="CL705" s="55">
        <v>0</v>
      </c>
      <c r="CM705" s="55">
        <v>0</v>
      </c>
      <c r="CN705" s="55">
        <v>0</v>
      </c>
      <c r="CO705" s="55">
        <v>0</v>
      </c>
      <c r="CP705" s="55">
        <v>0</v>
      </c>
      <c r="CQ705" s="135">
        <v>0</v>
      </c>
      <c r="CS705" s="67">
        <v>0</v>
      </c>
      <c r="CT705" s="67">
        <v>0</v>
      </c>
      <c r="CU705" s="67">
        <v>0</v>
      </c>
      <c r="CV705" s="67">
        <v>0</v>
      </c>
      <c r="CW705" s="67">
        <v>0</v>
      </c>
      <c r="CX705" s="135">
        <v>0</v>
      </c>
      <c r="CZ705" s="55">
        <v>0</v>
      </c>
      <c r="DA705" s="55">
        <v>0</v>
      </c>
      <c r="DB705" s="55">
        <v>0</v>
      </c>
      <c r="DC705" s="55">
        <v>0</v>
      </c>
      <c r="DD705" s="55">
        <v>0</v>
      </c>
      <c r="DE705" s="135">
        <v>0</v>
      </c>
      <c r="DG705" s="43" t="b" cm="1">
        <f t="array" aca="1" ref="DG705" ca="1">OR($G705=Forecast_Capex_Input!$BF$8:$BF$10)</f>
        <v>0</v>
      </c>
      <c r="DH705" s="43" cm="1">
        <f t="array" aca="1" ref="DH705" ca="1">IFERROR(INDEX(Forecast_Capex_Input!BG$12:BG$286,$Z705)
*(INDEX(Forecast_Capex_Input!$H$12:$H$286,$Z705)=Repex),0)
*$DG705</f>
        <v>0</v>
      </c>
      <c r="DI705" s="43" cm="1">
        <f t="array" aca="1" ref="DI705" ca="1">IFERROR(INDEX(Forecast_Capex_Input!BH$12:BH$286,$Z705)
*(INDEX(Forecast_Capex_Input!$H$12:$H$286,$Z705)=Repex),0)
*$DG705</f>
        <v>0</v>
      </c>
      <c r="DJ705" s="43" cm="1">
        <f t="array" aca="1" ref="DJ705" ca="1">IFERROR(INDEX(Forecast_Capex_Input!BI$12:BI$286,$Z705)
*(INDEX(Forecast_Capex_Input!$H$12:$H$286,$Z705)=Repex),0)
*$DG705</f>
        <v>0</v>
      </c>
      <c r="DK705" s="43" cm="1">
        <f t="array" aca="1" ref="DK705" ca="1">IFERROR(INDEX(Forecast_Capex_Input!BJ$12:BJ$286,$Z705)
*(INDEX(Forecast_Capex_Input!$H$12:$H$286,$Z705)=Repex),0)
*$DG705</f>
        <v>0</v>
      </c>
      <c r="DL705" s="43" cm="1">
        <f t="array" aca="1" ref="DL705" ca="1">IFERROR(INDEX(Forecast_Capex_Input!BK$12:BK$286,$Z705)
*(INDEX(Forecast_Capex_Input!$H$12:$H$286,$Z705)=Repex),0)
*$DG705</f>
        <v>0</v>
      </c>
      <c r="DM705" s="43" cm="1">
        <f t="array" aca="1" ref="DM705" ca="1">IFERROR(INDEX(Forecast_Capex_Input!BL$12:BL$286,$Z705)
*(INDEX(Forecast_Capex_Input!$H$12:$H$286,$Z705)=Repex),0)
*$DG705</f>
        <v>0</v>
      </c>
      <c r="DO705" s="43" t="b" cm="1">
        <f t="array" aca="1" ref="DO705" ca="1">OR($G705=Forecast_Capex_Input!$BN$8:$BN$9)</f>
        <v>0</v>
      </c>
      <c r="DP705" s="43" cm="1">
        <f t="array" aca="1" ref="DP705" ca="1">IFERROR(INDEX(Forecast_Capex_Input!BO$12:BO$286,$Z705)
*(INDEX(Forecast_Capex_Input!$H$12:$H$286,$Z705)=Repex),0)
*$DO705</f>
        <v>0</v>
      </c>
      <c r="DQ705" s="43" cm="1">
        <f t="array" aca="1" ref="DQ705" ca="1">IFERROR(INDEX(Forecast_Capex_Input!BP$12:BP$286,$Z705)
*(INDEX(Forecast_Capex_Input!$H$12:$H$286,$Z705)=Repex),0)
*$DO705</f>
        <v>0</v>
      </c>
      <c r="DR705" s="43" cm="1">
        <f t="array" aca="1" ref="DR705" ca="1">IFERROR(INDEX(Forecast_Capex_Input!BQ$12:BQ$286,$Z705)
*(INDEX(Forecast_Capex_Input!$H$12:$H$286,$Z705)=Repex),0)
*$DO705</f>
        <v>0</v>
      </c>
      <c r="DS705" s="43" cm="1">
        <f t="array" aca="1" ref="DS705" ca="1">IFERROR(INDEX(Forecast_Capex_Input!BR$12:BR$286,$Z705)
*(INDEX(Forecast_Capex_Input!$H$12:$H$286,$Z705)=Repex),0)
*$DO705</f>
        <v>0</v>
      </c>
      <c r="DT705" s="43" cm="1">
        <f t="array" aca="1" ref="DT705" ca="1">IFERROR(INDEX(Forecast_Capex_Input!BS$12:BS$286,$Z705)
*(INDEX(Forecast_Capex_Input!$H$12:$H$286,$Z705)=Repex),0)
*$DO705</f>
        <v>0</v>
      </c>
      <c r="DV705" s="43" t="b" cm="1">
        <f t="array" aca="1" ref="DV705" ca="1">OR($G705=Forecast_Capex_Input!$BU$8:$BU$10)</f>
        <v>0</v>
      </c>
      <c r="DW705" s="43" cm="1">
        <f t="array" aca="1" ref="DW705" ca="1">IFERROR(INDEX(Forecast_Capex_Input!BV$12:BV$286,$Z705)
*(INDEX(Forecast_Capex_Input!$H$12:$H$286,$Z705)=Repex),0)
*$DV705</f>
        <v>0</v>
      </c>
      <c r="DX705" s="43" cm="1">
        <f t="array" aca="1" ref="DX705" ca="1">IFERROR(INDEX(Forecast_Capex_Input!BW$12:BW$286,$Z705)
*(INDEX(Forecast_Capex_Input!$H$12:$H$286,$Z705)=Repex),0)
*$DV705</f>
        <v>0</v>
      </c>
      <c r="DY705" s="43" cm="1">
        <f t="array" aca="1" ref="DY705" ca="1">IFERROR(INDEX(Forecast_Capex_Input!BX$12:BX$286,$Z705)
*(INDEX(Forecast_Capex_Input!$H$12:$H$286,$Z705)=Repex),0)
*$DV705</f>
        <v>0</v>
      </c>
      <c r="DZ705" s="43" cm="1">
        <f t="array" aca="1" ref="DZ705" ca="1">IFERROR(INDEX(Forecast_Capex_Input!BY$12:BY$286,$Z705)
*(INDEX(Forecast_Capex_Input!$H$12:$H$286,$Z705)=Repex),0)
*$DV705</f>
        <v>0</v>
      </c>
      <c r="EA705" s="43" cm="1">
        <f t="array" aca="1" ref="EA705" ca="1">IFERROR(INDEX(Forecast_Capex_Input!BZ$12:BZ$286,$Z705)
*(INDEX(Forecast_Capex_Input!$H$12:$H$286,$Z705)=Repex),0)
*$DV705</f>
        <v>0</v>
      </c>
      <c r="EB705" s="43" cm="1">
        <f t="array" aca="1" ref="EB705" ca="1">IFERROR(INDEX(Forecast_Capex_Input!CA$12:CA$286,$Z705)
*(INDEX(Forecast_Capex_Input!$H$12:$H$286,$Z705)=Repex),0)
*$DV705</f>
        <v>0</v>
      </c>
      <c r="EC705" s="43" cm="1">
        <f t="array" aca="1" ref="EC705" ca="1">IFERROR(INDEX(Forecast_Capex_Input!CB$12:CB$286,$Z705)
*(INDEX(Forecast_Capex_Input!$H$12:$H$286,$Z705)=Repex),0)
*$DV705</f>
        <v>0</v>
      </c>
      <c r="ED705" s="43" cm="1">
        <f t="array" aca="1" ref="ED705" ca="1">IFERROR(INDEX(Forecast_Capex_Input!CC$12:CC$286,$Z705)
*(INDEX(Forecast_Capex_Input!$H$12:$H$286,$Z705)=Repex),0)
*$DV705</f>
        <v>0</v>
      </c>
      <c r="EF705" s="86" t="str">
        <f t="shared" si="64"/>
        <v>N/A</v>
      </c>
      <c r="EG705" s="28" t="str">
        <f>IFERROR(RANK(EF705,EF$11:EF$1010,0)+COUNTIF(EF$11:EF705,EF705)-1,NA)</f>
        <v>N/A</v>
      </c>
    </row>
    <row r="706" spans="3:137" x14ac:dyDescent="0.2">
      <c r="C706" s="28">
        <f t="shared" si="65"/>
        <v>696</v>
      </c>
      <c r="D706" s="9" t="str" cm="1">
        <f t="array" ref="D706">IFERROR(INDEX(Forecast_Capex_Input!$D$12:$D$286,$Z706),NA)</f>
        <v>N/A</v>
      </c>
      <c r="E706" s="24" t="str" cm="1">
        <f t="array" ref="E706">IF($Z706=NA,NA,INDEX(Forecast_Capex_Input!$E$12:$E$286,$Z706))</f>
        <v>N/A</v>
      </c>
      <c r="F706" s="9" t="str" cm="1">
        <f t="array" aca="1" ref="F706" ca="1">IFERROR(INDEX(General!$E$25:$E$26,$AA706),NA)</f>
        <v>N/A</v>
      </c>
      <c r="G706" s="9" t="str" cm="1">
        <f t="array" aca="1" ref="G706" ca="1">IFERROR(INDEX(Forecast_Capex_Input!$AI$11:$BB$11,$AC706),NA)</f>
        <v>N/A</v>
      </c>
      <c r="H706" s="50" t="str" cm="1">
        <f t="array" aca="1" ref="H706" ca="1">IFERROR(INDEX(Forecast_Capex_Input!$AI$12:$BB$286,$Z706,$AC706),NA)</f>
        <v>N/A</v>
      </c>
      <c r="I706" s="150" t="str" cm="1">
        <f t="array" ref="I706">IFERROR(INDEX(Forecast_Capex_Input!$F$12:$F$286,$Z706),NA)</f>
        <v>N/A</v>
      </c>
      <c r="J706" s="150" t="str" cm="1">
        <f t="array" ref="J706">IFERROR(INDEX(Forecast_Capex_Input!G$12:G$286,$Z706),NA)</f>
        <v>N/A</v>
      </c>
      <c r="K706" s="150" t="str" cm="1">
        <f t="array" ref="K706">IFERROR(INDEX(Forecast_Capex_Input!H$12:H$286,$Z706),NA)</f>
        <v>N/A</v>
      </c>
      <c r="L706" s="150" t="str" cm="1">
        <f t="array" ref="L706">IFERROR(INDEX(Forecast_Capex_Input!I$12:I$286,$Z706),NA)</f>
        <v>N/A</v>
      </c>
      <c r="M706" s="150" t="str" cm="1">
        <f t="array" ref="M706">IFERROR(INDEX(Forecast_Capex_Input!J$12:J$286,$Z706),NA)</f>
        <v>N/A</v>
      </c>
      <c r="N706" s="150" t="str" cm="1">
        <f t="array" ref="N706">IFERROR(INDEX(Forecast_Capex_Input!K$12:K$286,$Z706),NA)</f>
        <v>N/A</v>
      </c>
      <c r="O706" s="150" t="str" cm="1">
        <f t="array" ref="O706">IFERROR(INDEX(Forecast_Capex_Input!L$12:L$286,$Z706),NA)</f>
        <v>N/A</v>
      </c>
      <c r="P706" s="150" t="str" cm="1">
        <f t="array" ref="P706">IFERROR(INDEX(Forecast_Capex_Input!M$12:M$286,$Z706),NA)</f>
        <v>N/A</v>
      </c>
      <c r="Q706" s="24" t="str" cm="1">
        <f t="array" ref="Q706">IFERROR(INDEX(Forecast_Capex_Input!N$12:N$286,$Z706),NA)</f>
        <v>N/A</v>
      </c>
      <c r="R706" s="190" cm="1">
        <f t="array" ref="R706">IFERROR(INDEX(Forecast_Capex_Input!O$12:O$286,$Z706),0)</f>
        <v>0</v>
      </c>
      <c r="S706" s="24" cm="1">
        <f t="array" ref="S706">IFERROR(INDEX(Forecast_Capex_Input!P$12:P$286,$Z706),0)</f>
        <v>0</v>
      </c>
      <c r="T706" s="150" t="str" cm="1">
        <f t="array" aca="1" ref="T706" ca="1">IFERROR(INDEX(General!$K$91:$K$110,$AC706),NA)</f>
        <v>N/A</v>
      </c>
      <c r="U706" s="43" cm="1">
        <f t="array" aca="1" ref="U706" ca="1">IFERROR(
IF($F706=General!$E$25,INDEX(Forecast_Capex_Input!S$12:S$286,$Z706),
INDEX(Forecast_Capex_Input!T$12:T$286,$Z706)),0)</f>
        <v>0</v>
      </c>
      <c r="V706" s="82" t="b">
        <f>IFERROR(INDEX(Overheads!$T$19:$T$26,MATCH($I706,Overheads!$E$19:$E$26,0)),FALSE)</f>
        <v>0</v>
      </c>
      <c r="W706" s="209" cm="1">
        <f t="array" ref="W706">IFERROR(
INDEX(Forecast_Capex_Input!CN$12:CN$286,$Z706),0)</f>
        <v>0</v>
      </c>
      <c r="X706" s="209">
        <f>IFERROR(
MATCH($W706,General!$L$39:$S$39,0),1)</f>
        <v>1</v>
      </c>
      <c r="Z706" s="28" t="str">
        <f>IFERROR(
IF(MATCH($C706,Forecast_Capex_Input!$CI$12:$CI$286,1)+1&gt;MAX(Forecast_Capex_Input!$C$12:$C$286),NA,
MATCH($C706,Forecast_Capex_Input!$CI$12:$CI$286,1)+1),1)</f>
        <v>N/A</v>
      </c>
      <c r="AA706" s="28" t="str" cm="1">
        <f t="array" aca="1" ref="AA706" ca="1">IFERROR(
IF(Z705&lt;&gt;Z706,1,
IF(COUNTIF(OFFSET(AA705,0,0,-INDEX(Forecast_Capex_Input!$CG$12:$CG$286,$Z706)),AA705)=INDEX(Forecast_Capex_Input!$CG$12:$CG$286,$Z706),AA705+1,AA705)),NA)</f>
        <v>N/A</v>
      </c>
      <c r="AB706" s="28" t="str" cm="1">
        <f t="array" ref="AB706">IFERROR($C706-IF($Z706=1,1,INDEX(Forecast_Capex_Input!$CI$12:$CI$286,$Z706-1))+1,NA)</f>
        <v>N/A</v>
      </c>
      <c r="AC706" s="28" t="str" cm="1">
        <f t="array" aca="1" ref="AC706" ca="1">IFERROR(IF(AA706=1,
INDEX(Forecast_Capex_Input!$AI$10:$BB$10,SMALL(IF(INDEX(Forecast_Capex_Input!$AI$12:$BB$286,$Z706,0)&gt;0,COLUMN(Forecast_Capex_Input!$AI$10:$BB$10)-COLUMN(Forecast_Capex_Input!$AI$12)+1),ROWS(OFFSET(AC705,0,0,-$AB706)))),
OFFSET(AC705,-INDEX(Forecast_Capex_Input!$CG$12:$CG$286,$Z706)+1,0)),NA)</f>
        <v>N/A</v>
      </c>
      <c r="AD706" s="28" t="str">
        <f t="shared" ca="1" si="62"/>
        <v>N/A</v>
      </c>
      <c r="AE706" s="82" t="b">
        <f t="shared" si="66"/>
        <v>0</v>
      </c>
      <c r="AF706" s="78" t="b">
        <v>0</v>
      </c>
      <c r="AG706" s="82" t="b">
        <f t="shared" si="63"/>
        <v>1</v>
      </c>
      <c r="AI706" s="55">
        <v>0</v>
      </c>
      <c r="AJ706" s="55">
        <v>0</v>
      </c>
      <c r="AK706" s="55">
        <v>0</v>
      </c>
      <c r="AL706" s="55">
        <v>0</v>
      </c>
      <c r="AM706" s="55">
        <v>0</v>
      </c>
      <c r="AN706" s="135">
        <v>0</v>
      </c>
      <c r="AP706" s="55">
        <v>0</v>
      </c>
      <c r="AQ706" s="55">
        <v>0</v>
      </c>
      <c r="AR706" s="55">
        <v>0</v>
      </c>
      <c r="AS706" s="55">
        <v>0</v>
      </c>
      <c r="AT706" s="55">
        <v>0</v>
      </c>
      <c r="AU706" s="135">
        <v>0</v>
      </c>
      <c r="AW706" s="55">
        <v>0</v>
      </c>
      <c r="AX706" s="55">
        <v>0</v>
      </c>
      <c r="AY706" s="55">
        <v>0</v>
      </c>
      <c r="AZ706" s="55">
        <v>0</v>
      </c>
      <c r="BA706" s="55">
        <v>0</v>
      </c>
      <c r="BB706" s="135">
        <v>0</v>
      </c>
      <c r="BD706" s="55">
        <v>0</v>
      </c>
      <c r="BE706" s="55">
        <v>0</v>
      </c>
      <c r="BF706" s="55">
        <v>0</v>
      </c>
      <c r="BG706" s="55">
        <v>0</v>
      </c>
      <c r="BH706" s="55">
        <v>0</v>
      </c>
      <c r="BI706" s="135">
        <v>0</v>
      </c>
      <c r="BK706" s="55">
        <v>0</v>
      </c>
      <c r="BL706" s="55">
        <v>0</v>
      </c>
      <c r="BM706" s="55">
        <v>0</v>
      </c>
      <c r="BN706" s="55">
        <v>0</v>
      </c>
      <c r="BO706" s="55">
        <v>0</v>
      </c>
      <c r="BP706" s="135">
        <v>0</v>
      </c>
      <c r="BR706" s="147">
        <v>0</v>
      </c>
      <c r="BS706" s="147">
        <v>0</v>
      </c>
      <c r="BT706" s="147">
        <v>0</v>
      </c>
      <c r="BU706" s="147">
        <v>0</v>
      </c>
      <c r="BV706" s="147">
        <v>0</v>
      </c>
      <c r="BX706" s="55">
        <v>0</v>
      </c>
      <c r="BY706" s="55">
        <v>0</v>
      </c>
      <c r="BZ706" s="55">
        <v>0</v>
      </c>
      <c r="CA706" s="55">
        <v>0</v>
      </c>
      <c r="CB706" s="55">
        <v>0</v>
      </c>
      <c r="CC706" s="135">
        <v>0</v>
      </c>
      <c r="CE706" s="55">
        <v>0</v>
      </c>
      <c r="CF706" s="55">
        <v>0</v>
      </c>
      <c r="CG706" s="55">
        <v>0</v>
      </c>
      <c r="CH706" s="55">
        <v>0</v>
      </c>
      <c r="CI706" s="55">
        <v>0</v>
      </c>
      <c r="CJ706" s="135">
        <v>0</v>
      </c>
      <c r="CL706" s="55">
        <v>0</v>
      </c>
      <c r="CM706" s="55">
        <v>0</v>
      </c>
      <c r="CN706" s="55">
        <v>0</v>
      </c>
      <c r="CO706" s="55">
        <v>0</v>
      </c>
      <c r="CP706" s="55">
        <v>0</v>
      </c>
      <c r="CQ706" s="135">
        <v>0</v>
      </c>
      <c r="CS706" s="67">
        <v>0</v>
      </c>
      <c r="CT706" s="67">
        <v>0</v>
      </c>
      <c r="CU706" s="67">
        <v>0</v>
      </c>
      <c r="CV706" s="67">
        <v>0</v>
      </c>
      <c r="CW706" s="67">
        <v>0</v>
      </c>
      <c r="CX706" s="135">
        <v>0</v>
      </c>
      <c r="CZ706" s="55">
        <v>0</v>
      </c>
      <c r="DA706" s="55">
        <v>0</v>
      </c>
      <c r="DB706" s="55">
        <v>0</v>
      </c>
      <c r="DC706" s="55">
        <v>0</v>
      </c>
      <c r="DD706" s="55">
        <v>0</v>
      </c>
      <c r="DE706" s="135">
        <v>0</v>
      </c>
      <c r="DG706" s="43" t="b" cm="1">
        <f t="array" aca="1" ref="DG706" ca="1">OR($G706=Forecast_Capex_Input!$BF$8:$BF$10)</f>
        <v>0</v>
      </c>
      <c r="DH706" s="43" cm="1">
        <f t="array" aca="1" ref="DH706" ca="1">IFERROR(INDEX(Forecast_Capex_Input!BG$12:BG$286,$Z706)
*(INDEX(Forecast_Capex_Input!$H$12:$H$286,$Z706)=Repex),0)
*$DG706</f>
        <v>0</v>
      </c>
      <c r="DI706" s="43" cm="1">
        <f t="array" aca="1" ref="DI706" ca="1">IFERROR(INDEX(Forecast_Capex_Input!BH$12:BH$286,$Z706)
*(INDEX(Forecast_Capex_Input!$H$12:$H$286,$Z706)=Repex),0)
*$DG706</f>
        <v>0</v>
      </c>
      <c r="DJ706" s="43" cm="1">
        <f t="array" aca="1" ref="DJ706" ca="1">IFERROR(INDEX(Forecast_Capex_Input!BI$12:BI$286,$Z706)
*(INDEX(Forecast_Capex_Input!$H$12:$H$286,$Z706)=Repex),0)
*$DG706</f>
        <v>0</v>
      </c>
      <c r="DK706" s="43" cm="1">
        <f t="array" aca="1" ref="DK706" ca="1">IFERROR(INDEX(Forecast_Capex_Input!BJ$12:BJ$286,$Z706)
*(INDEX(Forecast_Capex_Input!$H$12:$H$286,$Z706)=Repex),0)
*$DG706</f>
        <v>0</v>
      </c>
      <c r="DL706" s="43" cm="1">
        <f t="array" aca="1" ref="DL706" ca="1">IFERROR(INDEX(Forecast_Capex_Input!BK$12:BK$286,$Z706)
*(INDEX(Forecast_Capex_Input!$H$12:$H$286,$Z706)=Repex),0)
*$DG706</f>
        <v>0</v>
      </c>
      <c r="DM706" s="43" cm="1">
        <f t="array" aca="1" ref="DM706" ca="1">IFERROR(INDEX(Forecast_Capex_Input!BL$12:BL$286,$Z706)
*(INDEX(Forecast_Capex_Input!$H$12:$H$286,$Z706)=Repex),0)
*$DG706</f>
        <v>0</v>
      </c>
      <c r="DO706" s="43" t="b" cm="1">
        <f t="array" aca="1" ref="DO706" ca="1">OR($G706=Forecast_Capex_Input!$BN$8:$BN$9)</f>
        <v>0</v>
      </c>
      <c r="DP706" s="43" cm="1">
        <f t="array" aca="1" ref="DP706" ca="1">IFERROR(INDEX(Forecast_Capex_Input!BO$12:BO$286,$Z706)
*(INDEX(Forecast_Capex_Input!$H$12:$H$286,$Z706)=Repex),0)
*$DO706</f>
        <v>0</v>
      </c>
      <c r="DQ706" s="43" cm="1">
        <f t="array" aca="1" ref="DQ706" ca="1">IFERROR(INDEX(Forecast_Capex_Input!BP$12:BP$286,$Z706)
*(INDEX(Forecast_Capex_Input!$H$12:$H$286,$Z706)=Repex),0)
*$DO706</f>
        <v>0</v>
      </c>
      <c r="DR706" s="43" cm="1">
        <f t="array" aca="1" ref="DR706" ca="1">IFERROR(INDEX(Forecast_Capex_Input!BQ$12:BQ$286,$Z706)
*(INDEX(Forecast_Capex_Input!$H$12:$H$286,$Z706)=Repex),0)
*$DO706</f>
        <v>0</v>
      </c>
      <c r="DS706" s="43" cm="1">
        <f t="array" aca="1" ref="DS706" ca="1">IFERROR(INDEX(Forecast_Capex_Input!BR$12:BR$286,$Z706)
*(INDEX(Forecast_Capex_Input!$H$12:$H$286,$Z706)=Repex),0)
*$DO706</f>
        <v>0</v>
      </c>
      <c r="DT706" s="43" cm="1">
        <f t="array" aca="1" ref="DT706" ca="1">IFERROR(INDEX(Forecast_Capex_Input!BS$12:BS$286,$Z706)
*(INDEX(Forecast_Capex_Input!$H$12:$H$286,$Z706)=Repex),0)
*$DO706</f>
        <v>0</v>
      </c>
      <c r="DV706" s="43" t="b" cm="1">
        <f t="array" aca="1" ref="DV706" ca="1">OR($G706=Forecast_Capex_Input!$BU$8:$BU$10)</f>
        <v>0</v>
      </c>
      <c r="DW706" s="43" cm="1">
        <f t="array" aca="1" ref="DW706" ca="1">IFERROR(INDEX(Forecast_Capex_Input!BV$12:BV$286,$Z706)
*(INDEX(Forecast_Capex_Input!$H$12:$H$286,$Z706)=Repex),0)
*$DV706</f>
        <v>0</v>
      </c>
      <c r="DX706" s="43" cm="1">
        <f t="array" aca="1" ref="DX706" ca="1">IFERROR(INDEX(Forecast_Capex_Input!BW$12:BW$286,$Z706)
*(INDEX(Forecast_Capex_Input!$H$12:$H$286,$Z706)=Repex),0)
*$DV706</f>
        <v>0</v>
      </c>
      <c r="DY706" s="43" cm="1">
        <f t="array" aca="1" ref="DY706" ca="1">IFERROR(INDEX(Forecast_Capex_Input!BX$12:BX$286,$Z706)
*(INDEX(Forecast_Capex_Input!$H$12:$H$286,$Z706)=Repex),0)
*$DV706</f>
        <v>0</v>
      </c>
      <c r="DZ706" s="43" cm="1">
        <f t="array" aca="1" ref="DZ706" ca="1">IFERROR(INDEX(Forecast_Capex_Input!BY$12:BY$286,$Z706)
*(INDEX(Forecast_Capex_Input!$H$12:$H$286,$Z706)=Repex),0)
*$DV706</f>
        <v>0</v>
      </c>
      <c r="EA706" s="43" cm="1">
        <f t="array" aca="1" ref="EA706" ca="1">IFERROR(INDEX(Forecast_Capex_Input!BZ$12:BZ$286,$Z706)
*(INDEX(Forecast_Capex_Input!$H$12:$H$286,$Z706)=Repex),0)
*$DV706</f>
        <v>0</v>
      </c>
      <c r="EB706" s="43" cm="1">
        <f t="array" aca="1" ref="EB706" ca="1">IFERROR(INDEX(Forecast_Capex_Input!CA$12:CA$286,$Z706)
*(INDEX(Forecast_Capex_Input!$H$12:$H$286,$Z706)=Repex),0)
*$DV706</f>
        <v>0</v>
      </c>
      <c r="EC706" s="43" cm="1">
        <f t="array" aca="1" ref="EC706" ca="1">IFERROR(INDEX(Forecast_Capex_Input!CB$12:CB$286,$Z706)
*(INDEX(Forecast_Capex_Input!$H$12:$H$286,$Z706)=Repex),0)
*$DV706</f>
        <v>0</v>
      </c>
      <c r="ED706" s="43" cm="1">
        <f t="array" aca="1" ref="ED706" ca="1">IFERROR(INDEX(Forecast_Capex_Input!CC$12:CC$286,$Z706)
*(INDEX(Forecast_Capex_Input!$H$12:$H$286,$Z706)=Repex),0)
*$DV706</f>
        <v>0</v>
      </c>
      <c r="EF706" s="86" t="str">
        <f t="shared" si="64"/>
        <v>N/A</v>
      </c>
      <c r="EG706" s="28" t="str">
        <f>IFERROR(RANK(EF706,EF$11:EF$1010,0)+COUNTIF(EF$11:EF706,EF706)-1,NA)</f>
        <v>N/A</v>
      </c>
    </row>
    <row r="707" spans="3:137" x14ac:dyDescent="0.2">
      <c r="C707" s="28">
        <f t="shared" si="65"/>
        <v>697</v>
      </c>
      <c r="D707" s="9" t="str" cm="1">
        <f t="array" ref="D707">IFERROR(INDEX(Forecast_Capex_Input!$D$12:$D$286,$Z707),NA)</f>
        <v>N/A</v>
      </c>
      <c r="E707" s="24" t="str" cm="1">
        <f t="array" ref="E707">IF($Z707=NA,NA,INDEX(Forecast_Capex_Input!$E$12:$E$286,$Z707))</f>
        <v>N/A</v>
      </c>
      <c r="F707" s="9" t="str" cm="1">
        <f t="array" aca="1" ref="F707" ca="1">IFERROR(INDEX(General!$E$25:$E$26,$AA707),NA)</f>
        <v>N/A</v>
      </c>
      <c r="G707" s="9" t="str" cm="1">
        <f t="array" aca="1" ref="G707" ca="1">IFERROR(INDEX(Forecast_Capex_Input!$AI$11:$BB$11,$AC707),NA)</f>
        <v>N/A</v>
      </c>
      <c r="H707" s="50" t="str" cm="1">
        <f t="array" aca="1" ref="H707" ca="1">IFERROR(INDEX(Forecast_Capex_Input!$AI$12:$BB$286,$Z707,$AC707),NA)</f>
        <v>N/A</v>
      </c>
      <c r="I707" s="150" t="str" cm="1">
        <f t="array" ref="I707">IFERROR(INDEX(Forecast_Capex_Input!$F$12:$F$286,$Z707),NA)</f>
        <v>N/A</v>
      </c>
      <c r="J707" s="150" t="str" cm="1">
        <f t="array" ref="J707">IFERROR(INDEX(Forecast_Capex_Input!G$12:G$286,$Z707),NA)</f>
        <v>N/A</v>
      </c>
      <c r="K707" s="150" t="str" cm="1">
        <f t="array" ref="K707">IFERROR(INDEX(Forecast_Capex_Input!H$12:H$286,$Z707),NA)</f>
        <v>N/A</v>
      </c>
      <c r="L707" s="150" t="str" cm="1">
        <f t="array" ref="L707">IFERROR(INDEX(Forecast_Capex_Input!I$12:I$286,$Z707),NA)</f>
        <v>N/A</v>
      </c>
      <c r="M707" s="150" t="str" cm="1">
        <f t="array" ref="M707">IFERROR(INDEX(Forecast_Capex_Input!J$12:J$286,$Z707),NA)</f>
        <v>N/A</v>
      </c>
      <c r="N707" s="150" t="str" cm="1">
        <f t="array" ref="N707">IFERROR(INDEX(Forecast_Capex_Input!K$12:K$286,$Z707),NA)</f>
        <v>N/A</v>
      </c>
      <c r="O707" s="150" t="str" cm="1">
        <f t="array" ref="O707">IFERROR(INDEX(Forecast_Capex_Input!L$12:L$286,$Z707),NA)</f>
        <v>N/A</v>
      </c>
      <c r="P707" s="150" t="str" cm="1">
        <f t="array" ref="P707">IFERROR(INDEX(Forecast_Capex_Input!M$12:M$286,$Z707),NA)</f>
        <v>N/A</v>
      </c>
      <c r="Q707" s="24" t="str" cm="1">
        <f t="array" ref="Q707">IFERROR(INDEX(Forecast_Capex_Input!N$12:N$286,$Z707),NA)</f>
        <v>N/A</v>
      </c>
      <c r="R707" s="190" cm="1">
        <f t="array" ref="R707">IFERROR(INDEX(Forecast_Capex_Input!O$12:O$286,$Z707),0)</f>
        <v>0</v>
      </c>
      <c r="S707" s="24" cm="1">
        <f t="array" ref="S707">IFERROR(INDEX(Forecast_Capex_Input!P$12:P$286,$Z707),0)</f>
        <v>0</v>
      </c>
      <c r="T707" s="150" t="str" cm="1">
        <f t="array" aca="1" ref="T707" ca="1">IFERROR(INDEX(General!$K$91:$K$110,$AC707),NA)</f>
        <v>N/A</v>
      </c>
      <c r="U707" s="43" cm="1">
        <f t="array" aca="1" ref="U707" ca="1">IFERROR(
IF($F707=General!$E$25,INDEX(Forecast_Capex_Input!S$12:S$286,$Z707),
INDEX(Forecast_Capex_Input!T$12:T$286,$Z707)),0)</f>
        <v>0</v>
      </c>
      <c r="V707" s="82" t="b">
        <f>IFERROR(INDEX(Overheads!$T$19:$T$26,MATCH($I707,Overheads!$E$19:$E$26,0)),FALSE)</f>
        <v>0</v>
      </c>
      <c r="W707" s="209" cm="1">
        <f t="array" ref="W707">IFERROR(
INDEX(Forecast_Capex_Input!CN$12:CN$286,$Z707),0)</f>
        <v>0</v>
      </c>
      <c r="X707" s="209">
        <f>IFERROR(
MATCH($W707,General!$L$39:$S$39,0),1)</f>
        <v>1</v>
      </c>
      <c r="Z707" s="28" t="str">
        <f>IFERROR(
IF(MATCH($C707,Forecast_Capex_Input!$CI$12:$CI$286,1)+1&gt;MAX(Forecast_Capex_Input!$C$12:$C$286),NA,
MATCH($C707,Forecast_Capex_Input!$CI$12:$CI$286,1)+1),1)</f>
        <v>N/A</v>
      </c>
      <c r="AA707" s="28" t="str" cm="1">
        <f t="array" aca="1" ref="AA707" ca="1">IFERROR(
IF(Z706&lt;&gt;Z707,1,
IF(COUNTIF(OFFSET(AA706,0,0,-INDEX(Forecast_Capex_Input!$CG$12:$CG$286,$Z707)),AA706)=INDEX(Forecast_Capex_Input!$CG$12:$CG$286,$Z707),AA706+1,AA706)),NA)</f>
        <v>N/A</v>
      </c>
      <c r="AB707" s="28" t="str" cm="1">
        <f t="array" ref="AB707">IFERROR($C707-IF($Z707=1,1,INDEX(Forecast_Capex_Input!$CI$12:$CI$286,$Z707-1))+1,NA)</f>
        <v>N/A</v>
      </c>
      <c r="AC707" s="28" t="str" cm="1">
        <f t="array" aca="1" ref="AC707" ca="1">IFERROR(IF(AA707=1,
INDEX(Forecast_Capex_Input!$AI$10:$BB$10,SMALL(IF(INDEX(Forecast_Capex_Input!$AI$12:$BB$286,$Z707,0)&gt;0,COLUMN(Forecast_Capex_Input!$AI$10:$BB$10)-COLUMN(Forecast_Capex_Input!$AI$12)+1),ROWS(OFFSET(AC706,0,0,-$AB707)))),
OFFSET(AC706,-INDEX(Forecast_Capex_Input!$CG$12:$CG$286,$Z707)+1,0)),NA)</f>
        <v>N/A</v>
      </c>
      <c r="AD707" s="28" t="str">
        <f t="shared" ca="1" si="62"/>
        <v>N/A</v>
      </c>
      <c r="AE707" s="82" t="b">
        <f t="shared" si="66"/>
        <v>0</v>
      </c>
      <c r="AF707" s="78" t="b">
        <v>0</v>
      </c>
      <c r="AG707" s="82" t="b">
        <f t="shared" si="63"/>
        <v>1</v>
      </c>
      <c r="AI707" s="55">
        <v>0</v>
      </c>
      <c r="AJ707" s="55">
        <v>0</v>
      </c>
      <c r="AK707" s="55">
        <v>0</v>
      </c>
      <c r="AL707" s="55">
        <v>0</v>
      </c>
      <c r="AM707" s="55">
        <v>0</v>
      </c>
      <c r="AN707" s="135">
        <v>0</v>
      </c>
      <c r="AP707" s="55">
        <v>0</v>
      </c>
      <c r="AQ707" s="55">
        <v>0</v>
      </c>
      <c r="AR707" s="55">
        <v>0</v>
      </c>
      <c r="AS707" s="55">
        <v>0</v>
      </c>
      <c r="AT707" s="55">
        <v>0</v>
      </c>
      <c r="AU707" s="135">
        <v>0</v>
      </c>
      <c r="AW707" s="55">
        <v>0</v>
      </c>
      <c r="AX707" s="55">
        <v>0</v>
      </c>
      <c r="AY707" s="55">
        <v>0</v>
      </c>
      <c r="AZ707" s="55">
        <v>0</v>
      </c>
      <c r="BA707" s="55">
        <v>0</v>
      </c>
      <c r="BB707" s="135">
        <v>0</v>
      </c>
      <c r="BD707" s="55">
        <v>0</v>
      </c>
      <c r="BE707" s="55">
        <v>0</v>
      </c>
      <c r="BF707" s="55">
        <v>0</v>
      </c>
      <c r="BG707" s="55">
        <v>0</v>
      </c>
      <c r="BH707" s="55">
        <v>0</v>
      </c>
      <c r="BI707" s="135">
        <v>0</v>
      </c>
      <c r="BK707" s="55">
        <v>0</v>
      </c>
      <c r="BL707" s="55">
        <v>0</v>
      </c>
      <c r="BM707" s="55">
        <v>0</v>
      </c>
      <c r="BN707" s="55">
        <v>0</v>
      </c>
      <c r="BO707" s="55">
        <v>0</v>
      </c>
      <c r="BP707" s="135">
        <v>0</v>
      </c>
      <c r="BR707" s="147">
        <v>0</v>
      </c>
      <c r="BS707" s="147">
        <v>0</v>
      </c>
      <c r="BT707" s="147">
        <v>0</v>
      </c>
      <c r="BU707" s="147">
        <v>0</v>
      </c>
      <c r="BV707" s="147">
        <v>0</v>
      </c>
      <c r="BX707" s="55">
        <v>0</v>
      </c>
      <c r="BY707" s="55">
        <v>0</v>
      </c>
      <c r="BZ707" s="55">
        <v>0</v>
      </c>
      <c r="CA707" s="55">
        <v>0</v>
      </c>
      <c r="CB707" s="55">
        <v>0</v>
      </c>
      <c r="CC707" s="135">
        <v>0</v>
      </c>
      <c r="CE707" s="55">
        <v>0</v>
      </c>
      <c r="CF707" s="55">
        <v>0</v>
      </c>
      <c r="CG707" s="55">
        <v>0</v>
      </c>
      <c r="CH707" s="55">
        <v>0</v>
      </c>
      <c r="CI707" s="55">
        <v>0</v>
      </c>
      <c r="CJ707" s="135">
        <v>0</v>
      </c>
      <c r="CL707" s="55">
        <v>0</v>
      </c>
      <c r="CM707" s="55">
        <v>0</v>
      </c>
      <c r="CN707" s="55">
        <v>0</v>
      </c>
      <c r="CO707" s="55">
        <v>0</v>
      </c>
      <c r="CP707" s="55">
        <v>0</v>
      </c>
      <c r="CQ707" s="135">
        <v>0</v>
      </c>
      <c r="CS707" s="67">
        <v>0</v>
      </c>
      <c r="CT707" s="67">
        <v>0</v>
      </c>
      <c r="CU707" s="67">
        <v>0</v>
      </c>
      <c r="CV707" s="67">
        <v>0</v>
      </c>
      <c r="CW707" s="67">
        <v>0</v>
      </c>
      <c r="CX707" s="135">
        <v>0</v>
      </c>
      <c r="CZ707" s="55">
        <v>0</v>
      </c>
      <c r="DA707" s="55">
        <v>0</v>
      </c>
      <c r="DB707" s="55">
        <v>0</v>
      </c>
      <c r="DC707" s="55">
        <v>0</v>
      </c>
      <c r="DD707" s="55">
        <v>0</v>
      </c>
      <c r="DE707" s="135">
        <v>0</v>
      </c>
      <c r="DG707" s="43" t="b" cm="1">
        <f t="array" aca="1" ref="DG707" ca="1">OR($G707=Forecast_Capex_Input!$BF$8:$BF$10)</f>
        <v>0</v>
      </c>
      <c r="DH707" s="43" cm="1">
        <f t="array" aca="1" ref="DH707" ca="1">IFERROR(INDEX(Forecast_Capex_Input!BG$12:BG$286,$Z707)
*(INDEX(Forecast_Capex_Input!$H$12:$H$286,$Z707)=Repex),0)
*$DG707</f>
        <v>0</v>
      </c>
      <c r="DI707" s="43" cm="1">
        <f t="array" aca="1" ref="DI707" ca="1">IFERROR(INDEX(Forecast_Capex_Input!BH$12:BH$286,$Z707)
*(INDEX(Forecast_Capex_Input!$H$12:$H$286,$Z707)=Repex),0)
*$DG707</f>
        <v>0</v>
      </c>
      <c r="DJ707" s="43" cm="1">
        <f t="array" aca="1" ref="DJ707" ca="1">IFERROR(INDEX(Forecast_Capex_Input!BI$12:BI$286,$Z707)
*(INDEX(Forecast_Capex_Input!$H$12:$H$286,$Z707)=Repex),0)
*$DG707</f>
        <v>0</v>
      </c>
      <c r="DK707" s="43" cm="1">
        <f t="array" aca="1" ref="DK707" ca="1">IFERROR(INDEX(Forecast_Capex_Input!BJ$12:BJ$286,$Z707)
*(INDEX(Forecast_Capex_Input!$H$12:$H$286,$Z707)=Repex),0)
*$DG707</f>
        <v>0</v>
      </c>
      <c r="DL707" s="43" cm="1">
        <f t="array" aca="1" ref="DL707" ca="1">IFERROR(INDEX(Forecast_Capex_Input!BK$12:BK$286,$Z707)
*(INDEX(Forecast_Capex_Input!$H$12:$H$286,$Z707)=Repex),0)
*$DG707</f>
        <v>0</v>
      </c>
      <c r="DM707" s="43" cm="1">
        <f t="array" aca="1" ref="DM707" ca="1">IFERROR(INDEX(Forecast_Capex_Input!BL$12:BL$286,$Z707)
*(INDEX(Forecast_Capex_Input!$H$12:$H$286,$Z707)=Repex),0)
*$DG707</f>
        <v>0</v>
      </c>
      <c r="DO707" s="43" t="b" cm="1">
        <f t="array" aca="1" ref="DO707" ca="1">OR($G707=Forecast_Capex_Input!$BN$8:$BN$9)</f>
        <v>0</v>
      </c>
      <c r="DP707" s="43" cm="1">
        <f t="array" aca="1" ref="DP707" ca="1">IFERROR(INDEX(Forecast_Capex_Input!BO$12:BO$286,$Z707)
*(INDEX(Forecast_Capex_Input!$H$12:$H$286,$Z707)=Repex),0)
*$DO707</f>
        <v>0</v>
      </c>
      <c r="DQ707" s="43" cm="1">
        <f t="array" aca="1" ref="DQ707" ca="1">IFERROR(INDEX(Forecast_Capex_Input!BP$12:BP$286,$Z707)
*(INDEX(Forecast_Capex_Input!$H$12:$H$286,$Z707)=Repex),0)
*$DO707</f>
        <v>0</v>
      </c>
      <c r="DR707" s="43" cm="1">
        <f t="array" aca="1" ref="DR707" ca="1">IFERROR(INDEX(Forecast_Capex_Input!BQ$12:BQ$286,$Z707)
*(INDEX(Forecast_Capex_Input!$H$12:$H$286,$Z707)=Repex),0)
*$DO707</f>
        <v>0</v>
      </c>
      <c r="DS707" s="43" cm="1">
        <f t="array" aca="1" ref="DS707" ca="1">IFERROR(INDEX(Forecast_Capex_Input!BR$12:BR$286,$Z707)
*(INDEX(Forecast_Capex_Input!$H$12:$H$286,$Z707)=Repex),0)
*$DO707</f>
        <v>0</v>
      </c>
      <c r="DT707" s="43" cm="1">
        <f t="array" aca="1" ref="DT707" ca="1">IFERROR(INDEX(Forecast_Capex_Input!BS$12:BS$286,$Z707)
*(INDEX(Forecast_Capex_Input!$H$12:$H$286,$Z707)=Repex),0)
*$DO707</f>
        <v>0</v>
      </c>
      <c r="DV707" s="43" t="b" cm="1">
        <f t="array" aca="1" ref="DV707" ca="1">OR($G707=Forecast_Capex_Input!$BU$8:$BU$10)</f>
        <v>0</v>
      </c>
      <c r="DW707" s="43" cm="1">
        <f t="array" aca="1" ref="DW707" ca="1">IFERROR(INDEX(Forecast_Capex_Input!BV$12:BV$286,$Z707)
*(INDEX(Forecast_Capex_Input!$H$12:$H$286,$Z707)=Repex),0)
*$DV707</f>
        <v>0</v>
      </c>
      <c r="DX707" s="43" cm="1">
        <f t="array" aca="1" ref="DX707" ca="1">IFERROR(INDEX(Forecast_Capex_Input!BW$12:BW$286,$Z707)
*(INDEX(Forecast_Capex_Input!$H$12:$H$286,$Z707)=Repex),0)
*$DV707</f>
        <v>0</v>
      </c>
      <c r="DY707" s="43" cm="1">
        <f t="array" aca="1" ref="DY707" ca="1">IFERROR(INDEX(Forecast_Capex_Input!BX$12:BX$286,$Z707)
*(INDEX(Forecast_Capex_Input!$H$12:$H$286,$Z707)=Repex),0)
*$DV707</f>
        <v>0</v>
      </c>
      <c r="DZ707" s="43" cm="1">
        <f t="array" aca="1" ref="DZ707" ca="1">IFERROR(INDEX(Forecast_Capex_Input!BY$12:BY$286,$Z707)
*(INDEX(Forecast_Capex_Input!$H$12:$H$286,$Z707)=Repex),0)
*$DV707</f>
        <v>0</v>
      </c>
      <c r="EA707" s="43" cm="1">
        <f t="array" aca="1" ref="EA707" ca="1">IFERROR(INDEX(Forecast_Capex_Input!BZ$12:BZ$286,$Z707)
*(INDEX(Forecast_Capex_Input!$H$12:$H$286,$Z707)=Repex),0)
*$DV707</f>
        <v>0</v>
      </c>
      <c r="EB707" s="43" cm="1">
        <f t="array" aca="1" ref="EB707" ca="1">IFERROR(INDEX(Forecast_Capex_Input!CA$12:CA$286,$Z707)
*(INDEX(Forecast_Capex_Input!$H$12:$H$286,$Z707)=Repex),0)
*$DV707</f>
        <v>0</v>
      </c>
      <c r="EC707" s="43" cm="1">
        <f t="array" aca="1" ref="EC707" ca="1">IFERROR(INDEX(Forecast_Capex_Input!CB$12:CB$286,$Z707)
*(INDEX(Forecast_Capex_Input!$H$12:$H$286,$Z707)=Repex),0)
*$DV707</f>
        <v>0</v>
      </c>
      <c r="ED707" s="43" cm="1">
        <f t="array" aca="1" ref="ED707" ca="1">IFERROR(INDEX(Forecast_Capex_Input!CC$12:CC$286,$Z707)
*(INDEX(Forecast_Capex_Input!$H$12:$H$286,$Z707)=Repex),0)
*$DV707</f>
        <v>0</v>
      </c>
      <c r="EF707" s="86" t="str">
        <f t="shared" si="64"/>
        <v>N/A</v>
      </c>
      <c r="EG707" s="28" t="str">
        <f>IFERROR(RANK(EF707,EF$11:EF$1010,0)+COUNTIF(EF$11:EF707,EF707)-1,NA)</f>
        <v>N/A</v>
      </c>
    </row>
    <row r="708" spans="3:137" x14ac:dyDescent="0.2">
      <c r="C708" s="28">
        <f t="shared" si="65"/>
        <v>698</v>
      </c>
      <c r="D708" s="9" t="str" cm="1">
        <f t="array" ref="D708">IFERROR(INDEX(Forecast_Capex_Input!$D$12:$D$286,$Z708),NA)</f>
        <v>N/A</v>
      </c>
      <c r="E708" s="24" t="str" cm="1">
        <f t="array" ref="E708">IF($Z708=NA,NA,INDEX(Forecast_Capex_Input!$E$12:$E$286,$Z708))</f>
        <v>N/A</v>
      </c>
      <c r="F708" s="9" t="str" cm="1">
        <f t="array" aca="1" ref="F708" ca="1">IFERROR(INDEX(General!$E$25:$E$26,$AA708),NA)</f>
        <v>N/A</v>
      </c>
      <c r="G708" s="9" t="str" cm="1">
        <f t="array" aca="1" ref="G708" ca="1">IFERROR(INDEX(Forecast_Capex_Input!$AI$11:$BB$11,$AC708),NA)</f>
        <v>N/A</v>
      </c>
      <c r="H708" s="50" t="str" cm="1">
        <f t="array" aca="1" ref="H708" ca="1">IFERROR(INDEX(Forecast_Capex_Input!$AI$12:$BB$286,$Z708,$AC708),NA)</f>
        <v>N/A</v>
      </c>
      <c r="I708" s="150" t="str" cm="1">
        <f t="array" ref="I708">IFERROR(INDEX(Forecast_Capex_Input!$F$12:$F$286,$Z708),NA)</f>
        <v>N/A</v>
      </c>
      <c r="J708" s="150" t="str" cm="1">
        <f t="array" ref="J708">IFERROR(INDEX(Forecast_Capex_Input!G$12:G$286,$Z708),NA)</f>
        <v>N/A</v>
      </c>
      <c r="K708" s="150" t="str" cm="1">
        <f t="array" ref="K708">IFERROR(INDEX(Forecast_Capex_Input!H$12:H$286,$Z708),NA)</f>
        <v>N/A</v>
      </c>
      <c r="L708" s="150" t="str" cm="1">
        <f t="array" ref="L708">IFERROR(INDEX(Forecast_Capex_Input!I$12:I$286,$Z708),NA)</f>
        <v>N/A</v>
      </c>
      <c r="M708" s="150" t="str" cm="1">
        <f t="array" ref="M708">IFERROR(INDEX(Forecast_Capex_Input!J$12:J$286,$Z708),NA)</f>
        <v>N/A</v>
      </c>
      <c r="N708" s="150" t="str" cm="1">
        <f t="array" ref="N708">IFERROR(INDEX(Forecast_Capex_Input!K$12:K$286,$Z708),NA)</f>
        <v>N/A</v>
      </c>
      <c r="O708" s="150" t="str" cm="1">
        <f t="array" ref="O708">IFERROR(INDEX(Forecast_Capex_Input!L$12:L$286,$Z708),NA)</f>
        <v>N/A</v>
      </c>
      <c r="P708" s="150" t="str" cm="1">
        <f t="array" ref="P708">IFERROR(INDEX(Forecast_Capex_Input!M$12:M$286,$Z708),NA)</f>
        <v>N/A</v>
      </c>
      <c r="Q708" s="24" t="str" cm="1">
        <f t="array" ref="Q708">IFERROR(INDEX(Forecast_Capex_Input!N$12:N$286,$Z708),NA)</f>
        <v>N/A</v>
      </c>
      <c r="R708" s="190" cm="1">
        <f t="array" ref="R708">IFERROR(INDEX(Forecast_Capex_Input!O$12:O$286,$Z708),0)</f>
        <v>0</v>
      </c>
      <c r="S708" s="24" cm="1">
        <f t="array" ref="S708">IFERROR(INDEX(Forecast_Capex_Input!P$12:P$286,$Z708),0)</f>
        <v>0</v>
      </c>
      <c r="T708" s="150" t="str" cm="1">
        <f t="array" aca="1" ref="T708" ca="1">IFERROR(INDEX(General!$K$91:$K$110,$AC708),NA)</f>
        <v>N/A</v>
      </c>
      <c r="U708" s="43" cm="1">
        <f t="array" aca="1" ref="U708" ca="1">IFERROR(
IF($F708=General!$E$25,INDEX(Forecast_Capex_Input!S$12:S$286,$Z708),
INDEX(Forecast_Capex_Input!T$12:T$286,$Z708)),0)</f>
        <v>0</v>
      </c>
      <c r="V708" s="82" t="b">
        <f>IFERROR(INDEX(Overheads!$T$19:$T$26,MATCH($I708,Overheads!$E$19:$E$26,0)),FALSE)</f>
        <v>0</v>
      </c>
      <c r="W708" s="209" cm="1">
        <f t="array" ref="W708">IFERROR(
INDEX(Forecast_Capex_Input!CN$12:CN$286,$Z708),0)</f>
        <v>0</v>
      </c>
      <c r="X708" s="209">
        <f>IFERROR(
MATCH($W708,General!$L$39:$S$39,0),1)</f>
        <v>1</v>
      </c>
      <c r="Z708" s="28" t="str">
        <f>IFERROR(
IF(MATCH($C708,Forecast_Capex_Input!$CI$12:$CI$286,1)+1&gt;MAX(Forecast_Capex_Input!$C$12:$C$286),NA,
MATCH($C708,Forecast_Capex_Input!$CI$12:$CI$286,1)+1),1)</f>
        <v>N/A</v>
      </c>
      <c r="AA708" s="28" t="str" cm="1">
        <f t="array" aca="1" ref="AA708" ca="1">IFERROR(
IF(Z707&lt;&gt;Z708,1,
IF(COUNTIF(OFFSET(AA707,0,0,-INDEX(Forecast_Capex_Input!$CG$12:$CG$286,$Z708)),AA707)=INDEX(Forecast_Capex_Input!$CG$12:$CG$286,$Z708),AA707+1,AA707)),NA)</f>
        <v>N/A</v>
      </c>
      <c r="AB708" s="28" t="str" cm="1">
        <f t="array" ref="AB708">IFERROR($C708-IF($Z708=1,1,INDEX(Forecast_Capex_Input!$CI$12:$CI$286,$Z708-1))+1,NA)</f>
        <v>N/A</v>
      </c>
      <c r="AC708" s="28" t="str" cm="1">
        <f t="array" aca="1" ref="AC708" ca="1">IFERROR(IF(AA708=1,
INDEX(Forecast_Capex_Input!$AI$10:$BB$10,SMALL(IF(INDEX(Forecast_Capex_Input!$AI$12:$BB$286,$Z708,0)&gt;0,COLUMN(Forecast_Capex_Input!$AI$10:$BB$10)-COLUMN(Forecast_Capex_Input!$AI$12)+1),ROWS(OFFSET(AC707,0,0,-$AB708)))),
OFFSET(AC707,-INDEX(Forecast_Capex_Input!$CG$12:$CG$286,$Z708)+1,0)),NA)</f>
        <v>N/A</v>
      </c>
      <c r="AD708" s="28" t="str">
        <f t="shared" ca="1" si="62"/>
        <v>N/A</v>
      </c>
      <c r="AE708" s="82" t="b">
        <f t="shared" si="66"/>
        <v>0</v>
      </c>
      <c r="AF708" s="78" t="b">
        <v>0</v>
      </c>
      <c r="AG708" s="82" t="b">
        <f t="shared" si="63"/>
        <v>1</v>
      </c>
      <c r="AI708" s="55">
        <v>0</v>
      </c>
      <c r="AJ708" s="55">
        <v>0</v>
      </c>
      <c r="AK708" s="55">
        <v>0</v>
      </c>
      <c r="AL708" s="55">
        <v>0</v>
      </c>
      <c r="AM708" s="55">
        <v>0</v>
      </c>
      <c r="AN708" s="135">
        <v>0</v>
      </c>
      <c r="AP708" s="55">
        <v>0</v>
      </c>
      <c r="AQ708" s="55">
        <v>0</v>
      </c>
      <c r="AR708" s="55">
        <v>0</v>
      </c>
      <c r="AS708" s="55">
        <v>0</v>
      </c>
      <c r="AT708" s="55">
        <v>0</v>
      </c>
      <c r="AU708" s="135">
        <v>0</v>
      </c>
      <c r="AW708" s="55">
        <v>0</v>
      </c>
      <c r="AX708" s="55">
        <v>0</v>
      </c>
      <c r="AY708" s="55">
        <v>0</v>
      </c>
      <c r="AZ708" s="55">
        <v>0</v>
      </c>
      <c r="BA708" s="55">
        <v>0</v>
      </c>
      <c r="BB708" s="135">
        <v>0</v>
      </c>
      <c r="BD708" s="55">
        <v>0</v>
      </c>
      <c r="BE708" s="55">
        <v>0</v>
      </c>
      <c r="BF708" s="55">
        <v>0</v>
      </c>
      <c r="BG708" s="55">
        <v>0</v>
      </c>
      <c r="BH708" s="55">
        <v>0</v>
      </c>
      <c r="BI708" s="135">
        <v>0</v>
      </c>
      <c r="BK708" s="55">
        <v>0</v>
      </c>
      <c r="BL708" s="55">
        <v>0</v>
      </c>
      <c r="BM708" s="55">
        <v>0</v>
      </c>
      <c r="BN708" s="55">
        <v>0</v>
      </c>
      <c r="BO708" s="55">
        <v>0</v>
      </c>
      <c r="BP708" s="135">
        <v>0</v>
      </c>
      <c r="BR708" s="147">
        <v>0</v>
      </c>
      <c r="BS708" s="147">
        <v>0</v>
      </c>
      <c r="BT708" s="147">
        <v>0</v>
      </c>
      <c r="BU708" s="147">
        <v>0</v>
      </c>
      <c r="BV708" s="147">
        <v>0</v>
      </c>
      <c r="BX708" s="55">
        <v>0</v>
      </c>
      <c r="BY708" s="55">
        <v>0</v>
      </c>
      <c r="BZ708" s="55">
        <v>0</v>
      </c>
      <c r="CA708" s="55">
        <v>0</v>
      </c>
      <c r="CB708" s="55">
        <v>0</v>
      </c>
      <c r="CC708" s="135">
        <v>0</v>
      </c>
      <c r="CE708" s="55">
        <v>0</v>
      </c>
      <c r="CF708" s="55">
        <v>0</v>
      </c>
      <c r="CG708" s="55">
        <v>0</v>
      </c>
      <c r="CH708" s="55">
        <v>0</v>
      </c>
      <c r="CI708" s="55">
        <v>0</v>
      </c>
      <c r="CJ708" s="135">
        <v>0</v>
      </c>
      <c r="CL708" s="55">
        <v>0</v>
      </c>
      <c r="CM708" s="55">
        <v>0</v>
      </c>
      <c r="CN708" s="55">
        <v>0</v>
      </c>
      <c r="CO708" s="55">
        <v>0</v>
      </c>
      <c r="CP708" s="55">
        <v>0</v>
      </c>
      <c r="CQ708" s="135">
        <v>0</v>
      </c>
      <c r="CS708" s="67">
        <v>0</v>
      </c>
      <c r="CT708" s="67">
        <v>0</v>
      </c>
      <c r="CU708" s="67">
        <v>0</v>
      </c>
      <c r="CV708" s="67">
        <v>0</v>
      </c>
      <c r="CW708" s="67">
        <v>0</v>
      </c>
      <c r="CX708" s="135">
        <v>0</v>
      </c>
      <c r="CZ708" s="55">
        <v>0</v>
      </c>
      <c r="DA708" s="55">
        <v>0</v>
      </c>
      <c r="DB708" s="55">
        <v>0</v>
      </c>
      <c r="DC708" s="55">
        <v>0</v>
      </c>
      <c r="DD708" s="55">
        <v>0</v>
      </c>
      <c r="DE708" s="135">
        <v>0</v>
      </c>
      <c r="DG708" s="43" t="b" cm="1">
        <f t="array" aca="1" ref="DG708" ca="1">OR($G708=Forecast_Capex_Input!$BF$8:$BF$10)</f>
        <v>0</v>
      </c>
      <c r="DH708" s="43" cm="1">
        <f t="array" aca="1" ref="DH708" ca="1">IFERROR(INDEX(Forecast_Capex_Input!BG$12:BG$286,$Z708)
*(INDEX(Forecast_Capex_Input!$H$12:$H$286,$Z708)=Repex),0)
*$DG708</f>
        <v>0</v>
      </c>
      <c r="DI708" s="43" cm="1">
        <f t="array" aca="1" ref="DI708" ca="1">IFERROR(INDEX(Forecast_Capex_Input!BH$12:BH$286,$Z708)
*(INDEX(Forecast_Capex_Input!$H$12:$H$286,$Z708)=Repex),0)
*$DG708</f>
        <v>0</v>
      </c>
      <c r="DJ708" s="43" cm="1">
        <f t="array" aca="1" ref="DJ708" ca="1">IFERROR(INDEX(Forecast_Capex_Input!BI$12:BI$286,$Z708)
*(INDEX(Forecast_Capex_Input!$H$12:$H$286,$Z708)=Repex),0)
*$DG708</f>
        <v>0</v>
      </c>
      <c r="DK708" s="43" cm="1">
        <f t="array" aca="1" ref="DK708" ca="1">IFERROR(INDEX(Forecast_Capex_Input!BJ$12:BJ$286,$Z708)
*(INDEX(Forecast_Capex_Input!$H$12:$H$286,$Z708)=Repex),0)
*$DG708</f>
        <v>0</v>
      </c>
      <c r="DL708" s="43" cm="1">
        <f t="array" aca="1" ref="DL708" ca="1">IFERROR(INDEX(Forecast_Capex_Input!BK$12:BK$286,$Z708)
*(INDEX(Forecast_Capex_Input!$H$12:$H$286,$Z708)=Repex),0)
*$DG708</f>
        <v>0</v>
      </c>
      <c r="DM708" s="43" cm="1">
        <f t="array" aca="1" ref="DM708" ca="1">IFERROR(INDEX(Forecast_Capex_Input!BL$12:BL$286,$Z708)
*(INDEX(Forecast_Capex_Input!$H$12:$H$286,$Z708)=Repex),0)
*$DG708</f>
        <v>0</v>
      </c>
      <c r="DO708" s="43" t="b" cm="1">
        <f t="array" aca="1" ref="DO708" ca="1">OR($G708=Forecast_Capex_Input!$BN$8:$BN$9)</f>
        <v>0</v>
      </c>
      <c r="DP708" s="43" cm="1">
        <f t="array" aca="1" ref="DP708" ca="1">IFERROR(INDEX(Forecast_Capex_Input!BO$12:BO$286,$Z708)
*(INDEX(Forecast_Capex_Input!$H$12:$H$286,$Z708)=Repex),0)
*$DO708</f>
        <v>0</v>
      </c>
      <c r="DQ708" s="43" cm="1">
        <f t="array" aca="1" ref="DQ708" ca="1">IFERROR(INDEX(Forecast_Capex_Input!BP$12:BP$286,$Z708)
*(INDEX(Forecast_Capex_Input!$H$12:$H$286,$Z708)=Repex),0)
*$DO708</f>
        <v>0</v>
      </c>
      <c r="DR708" s="43" cm="1">
        <f t="array" aca="1" ref="DR708" ca="1">IFERROR(INDEX(Forecast_Capex_Input!BQ$12:BQ$286,$Z708)
*(INDEX(Forecast_Capex_Input!$H$12:$H$286,$Z708)=Repex),0)
*$DO708</f>
        <v>0</v>
      </c>
      <c r="DS708" s="43" cm="1">
        <f t="array" aca="1" ref="DS708" ca="1">IFERROR(INDEX(Forecast_Capex_Input!BR$12:BR$286,$Z708)
*(INDEX(Forecast_Capex_Input!$H$12:$H$286,$Z708)=Repex),0)
*$DO708</f>
        <v>0</v>
      </c>
      <c r="DT708" s="43" cm="1">
        <f t="array" aca="1" ref="DT708" ca="1">IFERROR(INDEX(Forecast_Capex_Input!BS$12:BS$286,$Z708)
*(INDEX(Forecast_Capex_Input!$H$12:$H$286,$Z708)=Repex),0)
*$DO708</f>
        <v>0</v>
      </c>
      <c r="DV708" s="43" t="b" cm="1">
        <f t="array" aca="1" ref="DV708" ca="1">OR($G708=Forecast_Capex_Input!$BU$8:$BU$10)</f>
        <v>0</v>
      </c>
      <c r="DW708" s="43" cm="1">
        <f t="array" aca="1" ref="DW708" ca="1">IFERROR(INDEX(Forecast_Capex_Input!BV$12:BV$286,$Z708)
*(INDEX(Forecast_Capex_Input!$H$12:$H$286,$Z708)=Repex),0)
*$DV708</f>
        <v>0</v>
      </c>
      <c r="DX708" s="43" cm="1">
        <f t="array" aca="1" ref="DX708" ca="1">IFERROR(INDEX(Forecast_Capex_Input!BW$12:BW$286,$Z708)
*(INDEX(Forecast_Capex_Input!$H$12:$H$286,$Z708)=Repex),0)
*$DV708</f>
        <v>0</v>
      </c>
      <c r="DY708" s="43" cm="1">
        <f t="array" aca="1" ref="DY708" ca="1">IFERROR(INDEX(Forecast_Capex_Input!BX$12:BX$286,$Z708)
*(INDEX(Forecast_Capex_Input!$H$12:$H$286,$Z708)=Repex),0)
*$DV708</f>
        <v>0</v>
      </c>
      <c r="DZ708" s="43" cm="1">
        <f t="array" aca="1" ref="DZ708" ca="1">IFERROR(INDEX(Forecast_Capex_Input!BY$12:BY$286,$Z708)
*(INDEX(Forecast_Capex_Input!$H$12:$H$286,$Z708)=Repex),0)
*$DV708</f>
        <v>0</v>
      </c>
      <c r="EA708" s="43" cm="1">
        <f t="array" aca="1" ref="EA708" ca="1">IFERROR(INDEX(Forecast_Capex_Input!BZ$12:BZ$286,$Z708)
*(INDEX(Forecast_Capex_Input!$H$12:$H$286,$Z708)=Repex),0)
*$DV708</f>
        <v>0</v>
      </c>
      <c r="EB708" s="43" cm="1">
        <f t="array" aca="1" ref="EB708" ca="1">IFERROR(INDEX(Forecast_Capex_Input!CA$12:CA$286,$Z708)
*(INDEX(Forecast_Capex_Input!$H$12:$H$286,$Z708)=Repex),0)
*$DV708</f>
        <v>0</v>
      </c>
      <c r="EC708" s="43" cm="1">
        <f t="array" aca="1" ref="EC708" ca="1">IFERROR(INDEX(Forecast_Capex_Input!CB$12:CB$286,$Z708)
*(INDEX(Forecast_Capex_Input!$H$12:$H$286,$Z708)=Repex),0)
*$DV708</f>
        <v>0</v>
      </c>
      <c r="ED708" s="43" cm="1">
        <f t="array" aca="1" ref="ED708" ca="1">IFERROR(INDEX(Forecast_Capex_Input!CC$12:CC$286,$Z708)
*(INDEX(Forecast_Capex_Input!$H$12:$H$286,$Z708)=Repex),0)
*$DV708</f>
        <v>0</v>
      </c>
      <c r="EF708" s="86" t="str">
        <f t="shared" si="64"/>
        <v>N/A</v>
      </c>
      <c r="EG708" s="28" t="str">
        <f>IFERROR(RANK(EF708,EF$11:EF$1010,0)+COUNTIF(EF$11:EF708,EF708)-1,NA)</f>
        <v>N/A</v>
      </c>
    </row>
    <row r="709" spans="3:137" x14ac:dyDescent="0.2">
      <c r="C709" s="28">
        <f t="shared" si="65"/>
        <v>699</v>
      </c>
      <c r="D709" s="9" t="str" cm="1">
        <f t="array" ref="D709">IFERROR(INDEX(Forecast_Capex_Input!$D$12:$D$286,$Z709),NA)</f>
        <v>N/A</v>
      </c>
      <c r="E709" s="24" t="str" cm="1">
        <f t="array" ref="E709">IF($Z709=NA,NA,INDEX(Forecast_Capex_Input!$E$12:$E$286,$Z709))</f>
        <v>N/A</v>
      </c>
      <c r="F709" s="9" t="str" cm="1">
        <f t="array" aca="1" ref="F709" ca="1">IFERROR(INDEX(General!$E$25:$E$26,$AA709),NA)</f>
        <v>N/A</v>
      </c>
      <c r="G709" s="9" t="str" cm="1">
        <f t="array" aca="1" ref="G709" ca="1">IFERROR(INDEX(Forecast_Capex_Input!$AI$11:$BB$11,$AC709),NA)</f>
        <v>N/A</v>
      </c>
      <c r="H709" s="50" t="str" cm="1">
        <f t="array" aca="1" ref="H709" ca="1">IFERROR(INDEX(Forecast_Capex_Input!$AI$12:$BB$286,$Z709,$AC709),NA)</f>
        <v>N/A</v>
      </c>
      <c r="I709" s="150" t="str" cm="1">
        <f t="array" ref="I709">IFERROR(INDEX(Forecast_Capex_Input!$F$12:$F$286,$Z709),NA)</f>
        <v>N/A</v>
      </c>
      <c r="J709" s="150" t="str" cm="1">
        <f t="array" ref="J709">IFERROR(INDEX(Forecast_Capex_Input!G$12:G$286,$Z709),NA)</f>
        <v>N/A</v>
      </c>
      <c r="K709" s="150" t="str" cm="1">
        <f t="array" ref="K709">IFERROR(INDEX(Forecast_Capex_Input!H$12:H$286,$Z709),NA)</f>
        <v>N/A</v>
      </c>
      <c r="L709" s="150" t="str" cm="1">
        <f t="array" ref="L709">IFERROR(INDEX(Forecast_Capex_Input!I$12:I$286,$Z709),NA)</f>
        <v>N/A</v>
      </c>
      <c r="M709" s="150" t="str" cm="1">
        <f t="array" ref="M709">IFERROR(INDEX(Forecast_Capex_Input!J$12:J$286,$Z709),NA)</f>
        <v>N/A</v>
      </c>
      <c r="N709" s="150" t="str" cm="1">
        <f t="array" ref="N709">IFERROR(INDEX(Forecast_Capex_Input!K$12:K$286,$Z709),NA)</f>
        <v>N/A</v>
      </c>
      <c r="O709" s="150" t="str" cm="1">
        <f t="array" ref="O709">IFERROR(INDEX(Forecast_Capex_Input!L$12:L$286,$Z709),NA)</f>
        <v>N/A</v>
      </c>
      <c r="P709" s="150" t="str" cm="1">
        <f t="array" ref="P709">IFERROR(INDEX(Forecast_Capex_Input!M$12:M$286,$Z709),NA)</f>
        <v>N/A</v>
      </c>
      <c r="Q709" s="24" t="str" cm="1">
        <f t="array" ref="Q709">IFERROR(INDEX(Forecast_Capex_Input!N$12:N$286,$Z709),NA)</f>
        <v>N/A</v>
      </c>
      <c r="R709" s="190" cm="1">
        <f t="array" ref="R709">IFERROR(INDEX(Forecast_Capex_Input!O$12:O$286,$Z709),0)</f>
        <v>0</v>
      </c>
      <c r="S709" s="24" cm="1">
        <f t="array" ref="S709">IFERROR(INDEX(Forecast_Capex_Input!P$12:P$286,$Z709),0)</f>
        <v>0</v>
      </c>
      <c r="T709" s="150" t="str" cm="1">
        <f t="array" aca="1" ref="T709" ca="1">IFERROR(INDEX(General!$K$91:$K$110,$AC709),NA)</f>
        <v>N/A</v>
      </c>
      <c r="U709" s="43" cm="1">
        <f t="array" aca="1" ref="U709" ca="1">IFERROR(
IF($F709=General!$E$25,INDEX(Forecast_Capex_Input!S$12:S$286,$Z709),
INDEX(Forecast_Capex_Input!T$12:T$286,$Z709)),0)</f>
        <v>0</v>
      </c>
      <c r="V709" s="82" t="b">
        <f>IFERROR(INDEX(Overheads!$T$19:$T$26,MATCH($I709,Overheads!$E$19:$E$26,0)),FALSE)</f>
        <v>0</v>
      </c>
      <c r="W709" s="209" cm="1">
        <f t="array" ref="W709">IFERROR(
INDEX(Forecast_Capex_Input!CN$12:CN$286,$Z709),0)</f>
        <v>0</v>
      </c>
      <c r="X709" s="209">
        <f>IFERROR(
MATCH($W709,General!$L$39:$S$39,0),1)</f>
        <v>1</v>
      </c>
      <c r="Z709" s="28" t="str">
        <f>IFERROR(
IF(MATCH($C709,Forecast_Capex_Input!$CI$12:$CI$286,1)+1&gt;MAX(Forecast_Capex_Input!$C$12:$C$286),NA,
MATCH($C709,Forecast_Capex_Input!$CI$12:$CI$286,1)+1),1)</f>
        <v>N/A</v>
      </c>
      <c r="AA709" s="28" t="str" cm="1">
        <f t="array" aca="1" ref="AA709" ca="1">IFERROR(
IF(Z708&lt;&gt;Z709,1,
IF(COUNTIF(OFFSET(AA708,0,0,-INDEX(Forecast_Capex_Input!$CG$12:$CG$286,$Z709)),AA708)=INDEX(Forecast_Capex_Input!$CG$12:$CG$286,$Z709),AA708+1,AA708)),NA)</f>
        <v>N/A</v>
      </c>
      <c r="AB709" s="28" t="str" cm="1">
        <f t="array" ref="AB709">IFERROR($C709-IF($Z709=1,1,INDEX(Forecast_Capex_Input!$CI$12:$CI$286,$Z709-1))+1,NA)</f>
        <v>N/A</v>
      </c>
      <c r="AC709" s="28" t="str" cm="1">
        <f t="array" aca="1" ref="AC709" ca="1">IFERROR(IF(AA709=1,
INDEX(Forecast_Capex_Input!$AI$10:$BB$10,SMALL(IF(INDEX(Forecast_Capex_Input!$AI$12:$BB$286,$Z709,0)&gt;0,COLUMN(Forecast_Capex_Input!$AI$10:$BB$10)-COLUMN(Forecast_Capex_Input!$AI$12)+1),ROWS(OFFSET(AC708,0,0,-$AB709)))),
OFFSET(AC708,-INDEX(Forecast_Capex_Input!$CG$12:$CG$286,$Z709)+1,0)),NA)</f>
        <v>N/A</v>
      </c>
      <c r="AD709" s="28" t="str">
        <f t="shared" ca="1" si="62"/>
        <v>N/A</v>
      </c>
      <c r="AE709" s="82" t="b">
        <f t="shared" si="66"/>
        <v>0</v>
      </c>
      <c r="AF709" s="78" t="b">
        <v>0</v>
      </c>
      <c r="AG709" s="82" t="b">
        <f t="shared" si="63"/>
        <v>1</v>
      </c>
      <c r="AI709" s="55">
        <v>0</v>
      </c>
      <c r="AJ709" s="55">
        <v>0</v>
      </c>
      <c r="AK709" s="55">
        <v>0</v>
      </c>
      <c r="AL709" s="55">
        <v>0</v>
      </c>
      <c r="AM709" s="55">
        <v>0</v>
      </c>
      <c r="AN709" s="135">
        <v>0</v>
      </c>
      <c r="AP709" s="55">
        <v>0</v>
      </c>
      <c r="AQ709" s="55">
        <v>0</v>
      </c>
      <c r="AR709" s="55">
        <v>0</v>
      </c>
      <c r="AS709" s="55">
        <v>0</v>
      </c>
      <c r="AT709" s="55">
        <v>0</v>
      </c>
      <c r="AU709" s="135">
        <v>0</v>
      </c>
      <c r="AW709" s="55">
        <v>0</v>
      </c>
      <c r="AX709" s="55">
        <v>0</v>
      </c>
      <c r="AY709" s="55">
        <v>0</v>
      </c>
      <c r="AZ709" s="55">
        <v>0</v>
      </c>
      <c r="BA709" s="55">
        <v>0</v>
      </c>
      <c r="BB709" s="135">
        <v>0</v>
      </c>
      <c r="BD709" s="55">
        <v>0</v>
      </c>
      <c r="BE709" s="55">
        <v>0</v>
      </c>
      <c r="BF709" s="55">
        <v>0</v>
      </c>
      <c r="BG709" s="55">
        <v>0</v>
      </c>
      <c r="BH709" s="55">
        <v>0</v>
      </c>
      <c r="BI709" s="135">
        <v>0</v>
      </c>
      <c r="BK709" s="55">
        <v>0</v>
      </c>
      <c r="BL709" s="55">
        <v>0</v>
      </c>
      <c r="BM709" s="55">
        <v>0</v>
      </c>
      <c r="BN709" s="55">
        <v>0</v>
      </c>
      <c r="BO709" s="55">
        <v>0</v>
      </c>
      <c r="BP709" s="135">
        <v>0</v>
      </c>
      <c r="BR709" s="147">
        <v>0</v>
      </c>
      <c r="BS709" s="147">
        <v>0</v>
      </c>
      <c r="BT709" s="147">
        <v>0</v>
      </c>
      <c r="BU709" s="147">
        <v>0</v>
      </c>
      <c r="BV709" s="147">
        <v>0</v>
      </c>
      <c r="BX709" s="55">
        <v>0</v>
      </c>
      <c r="BY709" s="55">
        <v>0</v>
      </c>
      <c r="BZ709" s="55">
        <v>0</v>
      </c>
      <c r="CA709" s="55">
        <v>0</v>
      </c>
      <c r="CB709" s="55">
        <v>0</v>
      </c>
      <c r="CC709" s="135">
        <v>0</v>
      </c>
      <c r="CE709" s="55">
        <v>0</v>
      </c>
      <c r="CF709" s="55">
        <v>0</v>
      </c>
      <c r="CG709" s="55">
        <v>0</v>
      </c>
      <c r="CH709" s="55">
        <v>0</v>
      </c>
      <c r="CI709" s="55">
        <v>0</v>
      </c>
      <c r="CJ709" s="135">
        <v>0</v>
      </c>
      <c r="CL709" s="55">
        <v>0</v>
      </c>
      <c r="CM709" s="55">
        <v>0</v>
      </c>
      <c r="CN709" s="55">
        <v>0</v>
      </c>
      <c r="CO709" s="55">
        <v>0</v>
      </c>
      <c r="CP709" s="55">
        <v>0</v>
      </c>
      <c r="CQ709" s="135">
        <v>0</v>
      </c>
      <c r="CS709" s="67">
        <v>0</v>
      </c>
      <c r="CT709" s="67">
        <v>0</v>
      </c>
      <c r="CU709" s="67">
        <v>0</v>
      </c>
      <c r="CV709" s="67">
        <v>0</v>
      </c>
      <c r="CW709" s="67">
        <v>0</v>
      </c>
      <c r="CX709" s="135">
        <v>0</v>
      </c>
      <c r="CZ709" s="55">
        <v>0</v>
      </c>
      <c r="DA709" s="55">
        <v>0</v>
      </c>
      <c r="DB709" s="55">
        <v>0</v>
      </c>
      <c r="DC709" s="55">
        <v>0</v>
      </c>
      <c r="DD709" s="55">
        <v>0</v>
      </c>
      <c r="DE709" s="135">
        <v>0</v>
      </c>
      <c r="DG709" s="43" t="b" cm="1">
        <f t="array" aca="1" ref="DG709" ca="1">OR($G709=Forecast_Capex_Input!$BF$8:$BF$10)</f>
        <v>0</v>
      </c>
      <c r="DH709" s="43" cm="1">
        <f t="array" aca="1" ref="DH709" ca="1">IFERROR(INDEX(Forecast_Capex_Input!BG$12:BG$286,$Z709)
*(INDEX(Forecast_Capex_Input!$H$12:$H$286,$Z709)=Repex),0)
*$DG709</f>
        <v>0</v>
      </c>
      <c r="DI709" s="43" cm="1">
        <f t="array" aca="1" ref="DI709" ca="1">IFERROR(INDEX(Forecast_Capex_Input!BH$12:BH$286,$Z709)
*(INDEX(Forecast_Capex_Input!$H$12:$H$286,$Z709)=Repex),0)
*$DG709</f>
        <v>0</v>
      </c>
      <c r="DJ709" s="43" cm="1">
        <f t="array" aca="1" ref="DJ709" ca="1">IFERROR(INDEX(Forecast_Capex_Input!BI$12:BI$286,$Z709)
*(INDEX(Forecast_Capex_Input!$H$12:$H$286,$Z709)=Repex),0)
*$DG709</f>
        <v>0</v>
      </c>
      <c r="DK709" s="43" cm="1">
        <f t="array" aca="1" ref="DK709" ca="1">IFERROR(INDEX(Forecast_Capex_Input!BJ$12:BJ$286,$Z709)
*(INDEX(Forecast_Capex_Input!$H$12:$H$286,$Z709)=Repex),0)
*$DG709</f>
        <v>0</v>
      </c>
      <c r="DL709" s="43" cm="1">
        <f t="array" aca="1" ref="DL709" ca="1">IFERROR(INDEX(Forecast_Capex_Input!BK$12:BK$286,$Z709)
*(INDEX(Forecast_Capex_Input!$H$12:$H$286,$Z709)=Repex),0)
*$DG709</f>
        <v>0</v>
      </c>
      <c r="DM709" s="43" cm="1">
        <f t="array" aca="1" ref="DM709" ca="1">IFERROR(INDEX(Forecast_Capex_Input!BL$12:BL$286,$Z709)
*(INDEX(Forecast_Capex_Input!$H$12:$H$286,$Z709)=Repex),0)
*$DG709</f>
        <v>0</v>
      </c>
      <c r="DO709" s="43" t="b" cm="1">
        <f t="array" aca="1" ref="DO709" ca="1">OR($G709=Forecast_Capex_Input!$BN$8:$BN$9)</f>
        <v>0</v>
      </c>
      <c r="DP709" s="43" cm="1">
        <f t="array" aca="1" ref="DP709" ca="1">IFERROR(INDEX(Forecast_Capex_Input!BO$12:BO$286,$Z709)
*(INDEX(Forecast_Capex_Input!$H$12:$H$286,$Z709)=Repex),0)
*$DO709</f>
        <v>0</v>
      </c>
      <c r="DQ709" s="43" cm="1">
        <f t="array" aca="1" ref="DQ709" ca="1">IFERROR(INDEX(Forecast_Capex_Input!BP$12:BP$286,$Z709)
*(INDEX(Forecast_Capex_Input!$H$12:$H$286,$Z709)=Repex),0)
*$DO709</f>
        <v>0</v>
      </c>
      <c r="DR709" s="43" cm="1">
        <f t="array" aca="1" ref="DR709" ca="1">IFERROR(INDEX(Forecast_Capex_Input!BQ$12:BQ$286,$Z709)
*(INDEX(Forecast_Capex_Input!$H$12:$H$286,$Z709)=Repex),0)
*$DO709</f>
        <v>0</v>
      </c>
      <c r="DS709" s="43" cm="1">
        <f t="array" aca="1" ref="DS709" ca="1">IFERROR(INDEX(Forecast_Capex_Input!BR$12:BR$286,$Z709)
*(INDEX(Forecast_Capex_Input!$H$12:$H$286,$Z709)=Repex),0)
*$DO709</f>
        <v>0</v>
      </c>
      <c r="DT709" s="43" cm="1">
        <f t="array" aca="1" ref="DT709" ca="1">IFERROR(INDEX(Forecast_Capex_Input!BS$12:BS$286,$Z709)
*(INDEX(Forecast_Capex_Input!$H$12:$H$286,$Z709)=Repex),0)
*$DO709</f>
        <v>0</v>
      </c>
      <c r="DV709" s="43" t="b" cm="1">
        <f t="array" aca="1" ref="DV709" ca="1">OR($G709=Forecast_Capex_Input!$BU$8:$BU$10)</f>
        <v>0</v>
      </c>
      <c r="DW709" s="43" cm="1">
        <f t="array" aca="1" ref="DW709" ca="1">IFERROR(INDEX(Forecast_Capex_Input!BV$12:BV$286,$Z709)
*(INDEX(Forecast_Capex_Input!$H$12:$H$286,$Z709)=Repex),0)
*$DV709</f>
        <v>0</v>
      </c>
      <c r="DX709" s="43" cm="1">
        <f t="array" aca="1" ref="DX709" ca="1">IFERROR(INDEX(Forecast_Capex_Input!BW$12:BW$286,$Z709)
*(INDEX(Forecast_Capex_Input!$H$12:$H$286,$Z709)=Repex),0)
*$DV709</f>
        <v>0</v>
      </c>
      <c r="DY709" s="43" cm="1">
        <f t="array" aca="1" ref="DY709" ca="1">IFERROR(INDEX(Forecast_Capex_Input!BX$12:BX$286,$Z709)
*(INDEX(Forecast_Capex_Input!$H$12:$H$286,$Z709)=Repex),0)
*$DV709</f>
        <v>0</v>
      </c>
      <c r="DZ709" s="43" cm="1">
        <f t="array" aca="1" ref="DZ709" ca="1">IFERROR(INDEX(Forecast_Capex_Input!BY$12:BY$286,$Z709)
*(INDEX(Forecast_Capex_Input!$H$12:$H$286,$Z709)=Repex),0)
*$DV709</f>
        <v>0</v>
      </c>
      <c r="EA709" s="43" cm="1">
        <f t="array" aca="1" ref="EA709" ca="1">IFERROR(INDEX(Forecast_Capex_Input!BZ$12:BZ$286,$Z709)
*(INDEX(Forecast_Capex_Input!$H$12:$H$286,$Z709)=Repex),0)
*$DV709</f>
        <v>0</v>
      </c>
      <c r="EB709" s="43" cm="1">
        <f t="array" aca="1" ref="EB709" ca="1">IFERROR(INDEX(Forecast_Capex_Input!CA$12:CA$286,$Z709)
*(INDEX(Forecast_Capex_Input!$H$12:$H$286,$Z709)=Repex),0)
*$DV709</f>
        <v>0</v>
      </c>
      <c r="EC709" s="43" cm="1">
        <f t="array" aca="1" ref="EC709" ca="1">IFERROR(INDEX(Forecast_Capex_Input!CB$12:CB$286,$Z709)
*(INDEX(Forecast_Capex_Input!$H$12:$H$286,$Z709)=Repex),0)
*$DV709</f>
        <v>0</v>
      </c>
      <c r="ED709" s="43" cm="1">
        <f t="array" aca="1" ref="ED709" ca="1">IFERROR(INDEX(Forecast_Capex_Input!CC$12:CC$286,$Z709)
*(INDEX(Forecast_Capex_Input!$H$12:$H$286,$Z709)=Repex),0)
*$DV709</f>
        <v>0</v>
      </c>
      <c r="EF709" s="86" t="str">
        <f t="shared" si="64"/>
        <v>N/A</v>
      </c>
      <c r="EG709" s="28" t="str">
        <f>IFERROR(RANK(EF709,EF$11:EF$1010,0)+COUNTIF(EF$11:EF709,EF709)-1,NA)</f>
        <v>N/A</v>
      </c>
    </row>
    <row r="710" spans="3:137" x14ac:dyDescent="0.2">
      <c r="C710" s="28">
        <f t="shared" si="65"/>
        <v>700</v>
      </c>
      <c r="D710" s="9" t="str" cm="1">
        <f t="array" ref="D710">IFERROR(INDEX(Forecast_Capex_Input!$D$12:$D$286,$Z710),NA)</f>
        <v>N/A</v>
      </c>
      <c r="E710" s="24" t="str" cm="1">
        <f t="array" ref="E710">IF($Z710=NA,NA,INDEX(Forecast_Capex_Input!$E$12:$E$286,$Z710))</f>
        <v>N/A</v>
      </c>
      <c r="F710" s="9" t="str" cm="1">
        <f t="array" aca="1" ref="F710" ca="1">IFERROR(INDEX(General!$E$25:$E$26,$AA710),NA)</f>
        <v>N/A</v>
      </c>
      <c r="G710" s="9" t="str" cm="1">
        <f t="array" aca="1" ref="G710" ca="1">IFERROR(INDEX(Forecast_Capex_Input!$AI$11:$BB$11,$AC710),NA)</f>
        <v>N/A</v>
      </c>
      <c r="H710" s="50" t="str" cm="1">
        <f t="array" aca="1" ref="H710" ca="1">IFERROR(INDEX(Forecast_Capex_Input!$AI$12:$BB$286,$Z710,$AC710),NA)</f>
        <v>N/A</v>
      </c>
      <c r="I710" s="150" t="str" cm="1">
        <f t="array" ref="I710">IFERROR(INDEX(Forecast_Capex_Input!$F$12:$F$286,$Z710),NA)</f>
        <v>N/A</v>
      </c>
      <c r="J710" s="150" t="str" cm="1">
        <f t="array" ref="J710">IFERROR(INDEX(Forecast_Capex_Input!G$12:G$286,$Z710),NA)</f>
        <v>N/A</v>
      </c>
      <c r="K710" s="150" t="str" cm="1">
        <f t="array" ref="K710">IFERROR(INDEX(Forecast_Capex_Input!H$12:H$286,$Z710),NA)</f>
        <v>N/A</v>
      </c>
      <c r="L710" s="150" t="str" cm="1">
        <f t="array" ref="L710">IFERROR(INDEX(Forecast_Capex_Input!I$12:I$286,$Z710),NA)</f>
        <v>N/A</v>
      </c>
      <c r="M710" s="150" t="str" cm="1">
        <f t="array" ref="M710">IFERROR(INDEX(Forecast_Capex_Input!J$12:J$286,$Z710),NA)</f>
        <v>N/A</v>
      </c>
      <c r="N710" s="150" t="str" cm="1">
        <f t="array" ref="N710">IFERROR(INDEX(Forecast_Capex_Input!K$12:K$286,$Z710),NA)</f>
        <v>N/A</v>
      </c>
      <c r="O710" s="150" t="str" cm="1">
        <f t="array" ref="O710">IFERROR(INDEX(Forecast_Capex_Input!L$12:L$286,$Z710),NA)</f>
        <v>N/A</v>
      </c>
      <c r="P710" s="150" t="str" cm="1">
        <f t="array" ref="P710">IFERROR(INDEX(Forecast_Capex_Input!M$12:M$286,$Z710),NA)</f>
        <v>N/A</v>
      </c>
      <c r="Q710" s="24" t="str" cm="1">
        <f t="array" ref="Q710">IFERROR(INDEX(Forecast_Capex_Input!N$12:N$286,$Z710),NA)</f>
        <v>N/A</v>
      </c>
      <c r="R710" s="190" cm="1">
        <f t="array" ref="R710">IFERROR(INDEX(Forecast_Capex_Input!O$12:O$286,$Z710),0)</f>
        <v>0</v>
      </c>
      <c r="S710" s="24" cm="1">
        <f t="array" ref="S710">IFERROR(INDEX(Forecast_Capex_Input!P$12:P$286,$Z710),0)</f>
        <v>0</v>
      </c>
      <c r="T710" s="150" t="str" cm="1">
        <f t="array" aca="1" ref="T710" ca="1">IFERROR(INDEX(General!$K$91:$K$110,$AC710),NA)</f>
        <v>N/A</v>
      </c>
      <c r="U710" s="43" cm="1">
        <f t="array" aca="1" ref="U710" ca="1">IFERROR(
IF($F710=General!$E$25,INDEX(Forecast_Capex_Input!S$12:S$286,$Z710),
INDEX(Forecast_Capex_Input!T$12:T$286,$Z710)),0)</f>
        <v>0</v>
      </c>
      <c r="V710" s="82" t="b">
        <f>IFERROR(INDEX(Overheads!$T$19:$T$26,MATCH($I710,Overheads!$E$19:$E$26,0)),FALSE)</f>
        <v>0</v>
      </c>
      <c r="W710" s="209" cm="1">
        <f t="array" ref="W710">IFERROR(
INDEX(Forecast_Capex_Input!CN$12:CN$286,$Z710),0)</f>
        <v>0</v>
      </c>
      <c r="X710" s="209">
        <f>IFERROR(
MATCH($W710,General!$L$39:$S$39,0),1)</f>
        <v>1</v>
      </c>
      <c r="Z710" s="28" t="str">
        <f>IFERROR(
IF(MATCH($C710,Forecast_Capex_Input!$CI$12:$CI$286,1)+1&gt;MAX(Forecast_Capex_Input!$C$12:$C$286),NA,
MATCH($C710,Forecast_Capex_Input!$CI$12:$CI$286,1)+1),1)</f>
        <v>N/A</v>
      </c>
      <c r="AA710" s="28" t="str" cm="1">
        <f t="array" aca="1" ref="AA710" ca="1">IFERROR(
IF(Z709&lt;&gt;Z710,1,
IF(COUNTIF(OFFSET(AA709,0,0,-INDEX(Forecast_Capex_Input!$CG$12:$CG$286,$Z710)),AA709)=INDEX(Forecast_Capex_Input!$CG$12:$CG$286,$Z710),AA709+1,AA709)),NA)</f>
        <v>N/A</v>
      </c>
      <c r="AB710" s="28" t="str" cm="1">
        <f t="array" ref="AB710">IFERROR($C710-IF($Z710=1,1,INDEX(Forecast_Capex_Input!$CI$12:$CI$286,$Z710-1))+1,NA)</f>
        <v>N/A</v>
      </c>
      <c r="AC710" s="28" t="str" cm="1">
        <f t="array" aca="1" ref="AC710" ca="1">IFERROR(IF(AA710=1,
INDEX(Forecast_Capex_Input!$AI$10:$BB$10,SMALL(IF(INDEX(Forecast_Capex_Input!$AI$12:$BB$286,$Z710,0)&gt;0,COLUMN(Forecast_Capex_Input!$AI$10:$BB$10)-COLUMN(Forecast_Capex_Input!$AI$12)+1),ROWS(OFFSET(AC709,0,0,-$AB710)))),
OFFSET(AC709,-INDEX(Forecast_Capex_Input!$CG$12:$CG$286,$Z710)+1,0)),NA)</f>
        <v>N/A</v>
      </c>
      <c r="AD710" s="28" t="str">
        <f t="shared" ca="1" si="62"/>
        <v>N/A</v>
      </c>
      <c r="AE710" s="82" t="b">
        <f t="shared" si="66"/>
        <v>0</v>
      </c>
      <c r="AF710" s="78" t="b">
        <v>0</v>
      </c>
      <c r="AG710" s="82" t="b">
        <f t="shared" si="63"/>
        <v>1</v>
      </c>
      <c r="AI710" s="55">
        <v>0</v>
      </c>
      <c r="AJ710" s="55">
        <v>0</v>
      </c>
      <c r="AK710" s="55">
        <v>0</v>
      </c>
      <c r="AL710" s="55">
        <v>0</v>
      </c>
      <c r="AM710" s="55">
        <v>0</v>
      </c>
      <c r="AN710" s="135">
        <v>0</v>
      </c>
      <c r="AP710" s="55">
        <v>0</v>
      </c>
      <c r="AQ710" s="55">
        <v>0</v>
      </c>
      <c r="AR710" s="55">
        <v>0</v>
      </c>
      <c r="AS710" s="55">
        <v>0</v>
      </c>
      <c r="AT710" s="55">
        <v>0</v>
      </c>
      <c r="AU710" s="135">
        <v>0</v>
      </c>
      <c r="AW710" s="55">
        <v>0</v>
      </c>
      <c r="AX710" s="55">
        <v>0</v>
      </c>
      <c r="AY710" s="55">
        <v>0</v>
      </c>
      <c r="AZ710" s="55">
        <v>0</v>
      </c>
      <c r="BA710" s="55">
        <v>0</v>
      </c>
      <c r="BB710" s="135">
        <v>0</v>
      </c>
      <c r="BD710" s="55">
        <v>0</v>
      </c>
      <c r="BE710" s="55">
        <v>0</v>
      </c>
      <c r="BF710" s="55">
        <v>0</v>
      </c>
      <c r="BG710" s="55">
        <v>0</v>
      </c>
      <c r="BH710" s="55">
        <v>0</v>
      </c>
      <c r="BI710" s="135">
        <v>0</v>
      </c>
      <c r="BK710" s="55">
        <v>0</v>
      </c>
      <c r="BL710" s="55">
        <v>0</v>
      </c>
      <c r="BM710" s="55">
        <v>0</v>
      </c>
      <c r="BN710" s="55">
        <v>0</v>
      </c>
      <c r="BO710" s="55">
        <v>0</v>
      </c>
      <c r="BP710" s="135">
        <v>0</v>
      </c>
      <c r="BR710" s="147">
        <v>0</v>
      </c>
      <c r="BS710" s="147">
        <v>0</v>
      </c>
      <c r="BT710" s="147">
        <v>0</v>
      </c>
      <c r="BU710" s="147">
        <v>0</v>
      </c>
      <c r="BV710" s="147">
        <v>0</v>
      </c>
      <c r="BX710" s="55">
        <v>0</v>
      </c>
      <c r="BY710" s="55">
        <v>0</v>
      </c>
      <c r="BZ710" s="55">
        <v>0</v>
      </c>
      <c r="CA710" s="55">
        <v>0</v>
      </c>
      <c r="CB710" s="55">
        <v>0</v>
      </c>
      <c r="CC710" s="135">
        <v>0</v>
      </c>
      <c r="CE710" s="55">
        <v>0</v>
      </c>
      <c r="CF710" s="55">
        <v>0</v>
      </c>
      <c r="CG710" s="55">
        <v>0</v>
      </c>
      <c r="CH710" s="55">
        <v>0</v>
      </c>
      <c r="CI710" s="55">
        <v>0</v>
      </c>
      <c r="CJ710" s="135">
        <v>0</v>
      </c>
      <c r="CL710" s="55">
        <v>0</v>
      </c>
      <c r="CM710" s="55">
        <v>0</v>
      </c>
      <c r="CN710" s="55">
        <v>0</v>
      </c>
      <c r="CO710" s="55">
        <v>0</v>
      </c>
      <c r="CP710" s="55">
        <v>0</v>
      </c>
      <c r="CQ710" s="135">
        <v>0</v>
      </c>
      <c r="CS710" s="67">
        <v>0</v>
      </c>
      <c r="CT710" s="67">
        <v>0</v>
      </c>
      <c r="CU710" s="67">
        <v>0</v>
      </c>
      <c r="CV710" s="67">
        <v>0</v>
      </c>
      <c r="CW710" s="67">
        <v>0</v>
      </c>
      <c r="CX710" s="135">
        <v>0</v>
      </c>
      <c r="CZ710" s="55">
        <v>0</v>
      </c>
      <c r="DA710" s="55">
        <v>0</v>
      </c>
      <c r="DB710" s="55">
        <v>0</v>
      </c>
      <c r="DC710" s="55">
        <v>0</v>
      </c>
      <c r="DD710" s="55">
        <v>0</v>
      </c>
      <c r="DE710" s="135">
        <v>0</v>
      </c>
      <c r="DG710" s="43" t="b" cm="1">
        <f t="array" aca="1" ref="DG710" ca="1">OR($G710=Forecast_Capex_Input!$BF$8:$BF$10)</f>
        <v>0</v>
      </c>
      <c r="DH710" s="43" cm="1">
        <f t="array" aca="1" ref="DH710" ca="1">IFERROR(INDEX(Forecast_Capex_Input!BG$12:BG$286,$Z710)
*(INDEX(Forecast_Capex_Input!$H$12:$H$286,$Z710)=Repex),0)
*$DG710</f>
        <v>0</v>
      </c>
      <c r="DI710" s="43" cm="1">
        <f t="array" aca="1" ref="DI710" ca="1">IFERROR(INDEX(Forecast_Capex_Input!BH$12:BH$286,$Z710)
*(INDEX(Forecast_Capex_Input!$H$12:$H$286,$Z710)=Repex),0)
*$DG710</f>
        <v>0</v>
      </c>
      <c r="DJ710" s="43" cm="1">
        <f t="array" aca="1" ref="DJ710" ca="1">IFERROR(INDEX(Forecast_Capex_Input!BI$12:BI$286,$Z710)
*(INDEX(Forecast_Capex_Input!$H$12:$H$286,$Z710)=Repex),0)
*$DG710</f>
        <v>0</v>
      </c>
      <c r="DK710" s="43" cm="1">
        <f t="array" aca="1" ref="DK710" ca="1">IFERROR(INDEX(Forecast_Capex_Input!BJ$12:BJ$286,$Z710)
*(INDEX(Forecast_Capex_Input!$H$12:$H$286,$Z710)=Repex),0)
*$DG710</f>
        <v>0</v>
      </c>
      <c r="DL710" s="43" cm="1">
        <f t="array" aca="1" ref="DL710" ca="1">IFERROR(INDEX(Forecast_Capex_Input!BK$12:BK$286,$Z710)
*(INDEX(Forecast_Capex_Input!$H$12:$H$286,$Z710)=Repex),0)
*$DG710</f>
        <v>0</v>
      </c>
      <c r="DM710" s="43" cm="1">
        <f t="array" aca="1" ref="DM710" ca="1">IFERROR(INDEX(Forecast_Capex_Input!BL$12:BL$286,$Z710)
*(INDEX(Forecast_Capex_Input!$H$12:$H$286,$Z710)=Repex),0)
*$DG710</f>
        <v>0</v>
      </c>
      <c r="DO710" s="43" t="b" cm="1">
        <f t="array" aca="1" ref="DO710" ca="1">OR($G710=Forecast_Capex_Input!$BN$8:$BN$9)</f>
        <v>0</v>
      </c>
      <c r="DP710" s="43" cm="1">
        <f t="array" aca="1" ref="DP710" ca="1">IFERROR(INDEX(Forecast_Capex_Input!BO$12:BO$286,$Z710)
*(INDEX(Forecast_Capex_Input!$H$12:$H$286,$Z710)=Repex),0)
*$DO710</f>
        <v>0</v>
      </c>
      <c r="DQ710" s="43" cm="1">
        <f t="array" aca="1" ref="DQ710" ca="1">IFERROR(INDEX(Forecast_Capex_Input!BP$12:BP$286,$Z710)
*(INDEX(Forecast_Capex_Input!$H$12:$H$286,$Z710)=Repex),0)
*$DO710</f>
        <v>0</v>
      </c>
      <c r="DR710" s="43" cm="1">
        <f t="array" aca="1" ref="DR710" ca="1">IFERROR(INDEX(Forecast_Capex_Input!BQ$12:BQ$286,$Z710)
*(INDEX(Forecast_Capex_Input!$H$12:$H$286,$Z710)=Repex),0)
*$DO710</f>
        <v>0</v>
      </c>
      <c r="DS710" s="43" cm="1">
        <f t="array" aca="1" ref="DS710" ca="1">IFERROR(INDEX(Forecast_Capex_Input!BR$12:BR$286,$Z710)
*(INDEX(Forecast_Capex_Input!$H$12:$H$286,$Z710)=Repex),0)
*$DO710</f>
        <v>0</v>
      </c>
      <c r="DT710" s="43" cm="1">
        <f t="array" aca="1" ref="DT710" ca="1">IFERROR(INDEX(Forecast_Capex_Input!BS$12:BS$286,$Z710)
*(INDEX(Forecast_Capex_Input!$H$12:$H$286,$Z710)=Repex),0)
*$DO710</f>
        <v>0</v>
      </c>
      <c r="DV710" s="43" t="b" cm="1">
        <f t="array" aca="1" ref="DV710" ca="1">OR($G710=Forecast_Capex_Input!$BU$8:$BU$10)</f>
        <v>0</v>
      </c>
      <c r="DW710" s="43" cm="1">
        <f t="array" aca="1" ref="DW710" ca="1">IFERROR(INDEX(Forecast_Capex_Input!BV$12:BV$286,$Z710)
*(INDEX(Forecast_Capex_Input!$H$12:$H$286,$Z710)=Repex),0)
*$DV710</f>
        <v>0</v>
      </c>
      <c r="DX710" s="43" cm="1">
        <f t="array" aca="1" ref="DX710" ca="1">IFERROR(INDEX(Forecast_Capex_Input!BW$12:BW$286,$Z710)
*(INDEX(Forecast_Capex_Input!$H$12:$H$286,$Z710)=Repex),0)
*$DV710</f>
        <v>0</v>
      </c>
      <c r="DY710" s="43" cm="1">
        <f t="array" aca="1" ref="DY710" ca="1">IFERROR(INDEX(Forecast_Capex_Input!BX$12:BX$286,$Z710)
*(INDEX(Forecast_Capex_Input!$H$12:$H$286,$Z710)=Repex),0)
*$DV710</f>
        <v>0</v>
      </c>
      <c r="DZ710" s="43" cm="1">
        <f t="array" aca="1" ref="DZ710" ca="1">IFERROR(INDEX(Forecast_Capex_Input!BY$12:BY$286,$Z710)
*(INDEX(Forecast_Capex_Input!$H$12:$H$286,$Z710)=Repex),0)
*$DV710</f>
        <v>0</v>
      </c>
      <c r="EA710" s="43" cm="1">
        <f t="array" aca="1" ref="EA710" ca="1">IFERROR(INDEX(Forecast_Capex_Input!BZ$12:BZ$286,$Z710)
*(INDEX(Forecast_Capex_Input!$H$12:$H$286,$Z710)=Repex),0)
*$DV710</f>
        <v>0</v>
      </c>
      <c r="EB710" s="43" cm="1">
        <f t="array" aca="1" ref="EB710" ca="1">IFERROR(INDEX(Forecast_Capex_Input!CA$12:CA$286,$Z710)
*(INDEX(Forecast_Capex_Input!$H$12:$H$286,$Z710)=Repex),0)
*$DV710</f>
        <v>0</v>
      </c>
      <c r="EC710" s="43" cm="1">
        <f t="array" aca="1" ref="EC710" ca="1">IFERROR(INDEX(Forecast_Capex_Input!CB$12:CB$286,$Z710)
*(INDEX(Forecast_Capex_Input!$H$12:$H$286,$Z710)=Repex),0)
*$DV710</f>
        <v>0</v>
      </c>
      <c r="ED710" s="43" cm="1">
        <f t="array" aca="1" ref="ED710" ca="1">IFERROR(INDEX(Forecast_Capex_Input!CC$12:CC$286,$Z710)
*(INDEX(Forecast_Capex_Input!$H$12:$H$286,$Z710)=Repex),0)
*$DV710</f>
        <v>0</v>
      </c>
      <c r="EF710" s="86" t="str">
        <f t="shared" si="64"/>
        <v>N/A</v>
      </c>
      <c r="EG710" s="28" t="str">
        <f>IFERROR(RANK(EF710,EF$11:EF$1010,0)+COUNTIF(EF$11:EF710,EF710)-1,NA)</f>
        <v>N/A</v>
      </c>
    </row>
    <row r="711" spans="3:137" x14ac:dyDescent="0.2">
      <c r="C711" s="28">
        <f t="shared" si="65"/>
        <v>701</v>
      </c>
      <c r="D711" s="9" t="str" cm="1">
        <f t="array" ref="D711">IFERROR(INDEX(Forecast_Capex_Input!$D$12:$D$286,$Z711),NA)</f>
        <v>N/A</v>
      </c>
      <c r="E711" s="24" t="str" cm="1">
        <f t="array" ref="E711">IF($Z711=NA,NA,INDEX(Forecast_Capex_Input!$E$12:$E$286,$Z711))</f>
        <v>N/A</v>
      </c>
      <c r="F711" s="9" t="str" cm="1">
        <f t="array" aca="1" ref="F711" ca="1">IFERROR(INDEX(General!$E$25:$E$26,$AA711),NA)</f>
        <v>N/A</v>
      </c>
      <c r="G711" s="9" t="str" cm="1">
        <f t="array" aca="1" ref="G711" ca="1">IFERROR(INDEX(Forecast_Capex_Input!$AI$11:$BB$11,$AC711),NA)</f>
        <v>N/A</v>
      </c>
      <c r="H711" s="50" t="str" cm="1">
        <f t="array" aca="1" ref="H711" ca="1">IFERROR(INDEX(Forecast_Capex_Input!$AI$12:$BB$286,$Z711,$AC711),NA)</f>
        <v>N/A</v>
      </c>
      <c r="I711" s="150" t="str" cm="1">
        <f t="array" ref="I711">IFERROR(INDEX(Forecast_Capex_Input!$F$12:$F$286,$Z711),NA)</f>
        <v>N/A</v>
      </c>
      <c r="J711" s="150" t="str" cm="1">
        <f t="array" ref="J711">IFERROR(INDEX(Forecast_Capex_Input!G$12:G$286,$Z711),NA)</f>
        <v>N/A</v>
      </c>
      <c r="K711" s="150" t="str" cm="1">
        <f t="array" ref="K711">IFERROR(INDEX(Forecast_Capex_Input!H$12:H$286,$Z711),NA)</f>
        <v>N/A</v>
      </c>
      <c r="L711" s="150" t="str" cm="1">
        <f t="array" ref="L711">IFERROR(INDEX(Forecast_Capex_Input!I$12:I$286,$Z711),NA)</f>
        <v>N/A</v>
      </c>
      <c r="M711" s="150" t="str" cm="1">
        <f t="array" ref="M711">IFERROR(INDEX(Forecast_Capex_Input!J$12:J$286,$Z711),NA)</f>
        <v>N/A</v>
      </c>
      <c r="N711" s="150" t="str" cm="1">
        <f t="array" ref="N711">IFERROR(INDEX(Forecast_Capex_Input!K$12:K$286,$Z711),NA)</f>
        <v>N/A</v>
      </c>
      <c r="O711" s="150" t="str" cm="1">
        <f t="array" ref="O711">IFERROR(INDEX(Forecast_Capex_Input!L$12:L$286,$Z711),NA)</f>
        <v>N/A</v>
      </c>
      <c r="P711" s="150" t="str" cm="1">
        <f t="array" ref="P711">IFERROR(INDEX(Forecast_Capex_Input!M$12:M$286,$Z711),NA)</f>
        <v>N/A</v>
      </c>
      <c r="Q711" s="24" t="str" cm="1">
        <f t="array" ref="Q711">IFERROR(INDEX(Forecast_Capex_Input!N$12:N$286,$Z711),NA)</f>
        <v>N/A</v>
      </c>
      <c r="R711" s="190" cm="1">
        <f t="array" ref="R711">IFERROR(INDEX(Forecast_Capex_Input!O$12:O$286,$Z711),0)</f>
        <v>0</v>
      </c>
      <c r="S711" s="24" cm="1">
        <f t="array" ref="S711">IFERROR(INDEX(Forecast_Capex_Input!P$12:P$286,$Z711),0)</f>
        <v>0</v>
      </c>
      <c r="T711" s="150" t="str" cm="1">
        <f t="array" aca="1" ref="T711" ca="1">IFERROR(INDEX(General!$K$91:$K$110,$AC711),NA)</f>
        <v>N/A</v>
      </c>
      <c r="U711" s="43" cm="1">
        <f t="array" aca="1" ref="U711" ca="1">IFERROR(
IF($F711=General!$E$25,INDEX(Forecast_Capex_Input!S$12:S$286,$Z711),
INDEX(Forecast_Capex_Input!T$12:T$286,$Z711)),0)</f>
        <v>0</v>
      </c>
      <c r="V711" s="82" t="b">
        <f>IFERROR(INDEX(Overheads!$T$19:$T$26,MATCH($I711,Overheads!$E$19:$E$26,0)),FALSE)</f>
        <v>0</v>
      </c>
      <c r="W711" s="209" cm="1">
        <f t="array" ref="W711">IFERROR(
INDEX(Forecast_Capex_Input!CN$12:CN$286,$Z711),0)</f>
        <v>0</v>
      </c>
      <c r="X711" s="209">
        <f>IFERROR(
MATCH($W711,General!$L$39:$S$39,0),1)</f>
        <v>1</v>
      </c>
      <c r="Z711" s="28" t="str">
        <f>IFERROR(
IF(MATCH($C711,Forecast_Capex_Input!$CI$12:$CI$286,1)+1&gt;MAX(Forecast_Capex_Input!$C$12:$C$286),NA,
MATCH($C711,Forecast_Capex_Input!$CI$12:$CI$286,1)+1),1)</f>
        <v>N/A</v>
      </c>
      <c r="AA711" s="28" t="str" cm="1">
        <f t="array" aca="1" ref="AA711" ca="1">IFERROR(
IF(Z710&lt;&gt;Z711,1,
IF(COUNTIF(OFFSET(AA710,0,0,-INDEX(Forecast_Capex_Input!$CG$12:$CG$286,$Z711)),AA710)=INDEX(Forecast_Capex_Input!$CG$12:$CG$286,$Z711),AA710+1,AA710)),NA)</f>
        <v>N/A</v>
      </c>
      <c r="AB711" s="28" t="str" cm="1">
        <f t="array" ref="AB711">IFERROR($C711-IF($Z711=1,1,INDEX(Forecast_Capex_Input!$CI$12:$CI$286,$Z711-1))+1,NA)</f>
        <v>N/A</v>
      </c>
      <c r="AC711" s="28" t="str" cm="1">
        <f t="array" aca="1" ref="AC711" ca="1">IFERROR(IF(AA711=1,
INDEX(Forecast_Capex_Input!$AI$10:$BB$10,SMALL(IF(INDEX(Forecast_Capex_Input!$AI$12:$BB$286,$Z711,0)&gt;0,COLUMN(Forecast_Capex_Input!$AI$10:$BB$10)-COLUMN(Forecast_Capex_Input!$AI$12)+1),ROWS(OFFSET(AC710,0,0,-$AB711)))),
OFFSET(AC710,-INDEX(Forecast_Capex_Input!$CG$12:$CG$286,$Z711)+1,0)),NA)</f>
        <v>N/A</v>
      </c>
      <c r="AD711" s="28" t="str">
        <f t="shared" ca="1" si="62"/>
        <v>N/A</v>
      </c>
      <c r="AE711" s="82" t="b">
        <f t="shared" si="66"/>
        <v>0</v>
      </c>
      <c r="AF711" s="78" t="b">
        <v>0</v>
      </c>
      <c r="AG711" s="82" t="b">
        <f t="shared" si="63"/>
        <v>1</v>
      </c>
      <c r="AI711" s="55">
        <v>0</v>
      </c>
      <c r="AJ711" s="55">
        <v>0</v>
      </c>
      <c r="AK711" s="55">
        <v>0</v>
      </c>
      <c r="AL711" s="55">
        <v>0</v>
      </c>
      <c r="AM711" s="55">
        <v>0</v>
      </c>
      <c r="AN711" s="135">
        <v>0</v>
      </c>
      <c r="AP711" s="55">
        <v>0</v>
      </c>
      <c r="AQ711" s="55">
        <v>0</v>
      </c>
      <c r="AR711" s="55">
        <v>0</v>
      </c>
      <c r="AS711" s="55">
        <v>0</v>
      </c>
      <c r="AT711" s="55">
        <v>0</v>
      </c>
      <c r="AU711" s="135">
        <v>0</v>
      </c>
      <c r="AW711" s="55">
        <v>0</v>
      </c>
      <c r="AX711" s="55">
        <v>0</v>
      </c>
      <c r="AY711" s="55">
        <v>0</v>
      </c>
      <c r="AZ711" s="55">
        <v>0</v>
      </c>
      <c r="BA711" s="55">
        <v>0</v>
      </c>
      <c r="BB711" s="135">
        <v>0</v>
      </c>
      <c r="BD711" s="55">
        <v>0</v>
      </c>
      <c r="BE711" s="55">
        <v>0</v>
      </c>
      <c r="BF711" s="55">
        <v>0</v>
      </c>
      <c r="BG711" s="55">
        <v>0</v>
      </c>
      <c r="BH711" s="55">
        <v>0</v>
      </c>
      <c r="BI711" s="135">
        <v>0</v>
      </c>
      <c r="BK711" s="55">
        <v>0</v>
      </c>
      <c r="BL711" s="55">
        <v>0</v>
      </c>
      <c r="BM711" s="55">
        <v>0</v>
      </c>
      <c r="BN711" s="55">
        <v>0</v>
      </c>
      <c r="BO711" s="55">
        <v>0</v>
      </c>
      <c r="BP711" s="135">
        <v>0</v>
      </c>
      <c r="BR711" s="147">
        <v>0</v>
      </c>
      <c r="BS711" s="147">
        <v>0</v>
      </c>
      <c r="BT711" s="147">
        <v>0</v>
      </c>
      <c r="BU711" s="147">
        <v>0</v>
      </c>
      <c r="BV711" s="147">
        <v>0</v>
      </c>
      <c r="BX711" s="55">
        <v>0</v>
      </c>
      <c r="BY711" s="55">
        <v>0</v>
      </c>
      <c r="BZ711" s="55">
        <v>0</v>
      </c>
      <c r="CA711" s="55">
        <v>0</v>
      </c>
      <c r="CB711" s="55">
        <v>0</v>
      </c>
      <c r="CC711" s="135">
        <v>0</v>
      </c>
      <c r="CE711" s="55">
        <v>0</v>
      </c>
      <c r="CF711" s="55">
        <v>0</v>
      </c>
      <c r="CG711" s="55">
        <v>0</v>
      </c>
      <c r="CH711" s="55">
        <v>0</v>
      </c>
      <c r="CI711" s="55">
        <v>0</v>
      </c>
      <c r="CJ711" s="135">
        <v>0</v>
      </c>
      <c r="CL711" s="55">
        <v>0</v>
      </c>
      <c r="CM711" s="55">
        <v>0</v>
      </c>
      <c r="CN711" s="55">
        <v>0</v>
      </c>
      <c r="CO711" s="55">
        <v>0</v>
      </c>
      <c r="CP711" s="55">
        <v>0</v>
      </c>
      <c r="CQ711" s="135">
        <v>0</v>
      </c>
      <c r="CS711" s="67">
        <v>0</v>
      </c>
      <c r="CT711" s="67">
        <v>0</v>
      </c>
      <c r="CU711" s="67">
        <v>0</v>
      </c>
      <c r="CV711" s="67">
        <v>0</v>
      </c>
      <c r="CW711" s="67">
        <v>0</v>
      </c>
      <c r="CX711" s="135">
        <v>0</v>
      </c>
      <c r="CZ711" s="55">
        <v>0</v>
      </c>
      <c r="DA711" s="55">
        <v>0</v>
      </c>
      <c r="DB711" s="55">
        <v>0</v>
      </c>
      <c r="DC711" s="55">
        <v>0</v>
      </c>
      <c r="DD711" s="55">
        <v>0</v>
      </c>
      <c r="DE711" s="135">
        <v>0</v>
      </c>
      <c r="DG711" s="43" t="b" cm="1">
        <f t="array" aca="1" ref="DG711" ca="1">OR($G711=Forecast_Capex_Input!$BF$8:$BF$10)</f>
        <v>0</v>
      </c>
      <c r="DH711" s="43" cm="1">
        <f t="array" aca="1" ref="DH711" ca="1">IFERROR(INDEX(Forecast_Capex_Input!BG$12:BG$286,$Z711)
*(INDEX(Forecast_Capex_Input!$H$12:$H$286,$Z711)=Repex),0)
*$DG711</f>
        <v>0</v>
      </c>
      <c r="DI711" s="43" cm="1">
        <f t="array" aca="1" ref="DI711" ca="1">IFERROR(INDEX(Forecast_Capex_Input!BH$12:BH$286,$Z711)
*(INDEX(Forecast_Capex_Input!$H$12:$H$286,$Z711)=Repex),0)
*$DG711</f>
        <v>0</v>
      </c>
      <c r="DJ711" s="43" cm="1">
        <f t="array" aca="1" ref="DJ711" ca="1">IFERROR(INDEX(Forecast_Capex_Input!BI$12:BI$286,$Z711)
*(INDEX(Forecast_Capex_Input!$H$12:$H$286,$Z711)=Repex),0)
*$DG711</f>
        <v>0</v>
      </c>
      <c r="DK711" s="43" cm="1">
        <f t="array" aca="1" ref="DK711" ca="1">IFERROR(INDEX(Forecast_Capex_Input!BJ$12:BJ$286,$Z711)
*(INDEX(Forecast_Capex_Input!$H$12:$H$286,$Z711)=Repex),0)
*$DG711</f>
        <v>0</v>
      </c>
      <c r="DL711" s="43" cm="1">
        <f t="array" aca="1" ref="DL711" ca="1">IFERROR(INDEX(Forecast_Capex_Input!BK$12:BK$286,$Z711)
*(INDEX(Forecast_Capex_Input!$H$12:$H$286,$Z711)=Repex),0)
*$DG711</f>
        <v>0</v>
      </c>
      <c r="DM711" s="43" cm="1">
        <f t="array" aca="1" ref="DM711" ca="1">IFERROR(INDEX(Forecast_Capex_Input!BL$12:BL$286,$Z711)
*(INDEX(Forecast_Capex_Input!$H$12:$H$286,$Z711)=Repex),0)
*$DG711</f>
        <v>0</v>
      </c>
      <c r="DO711" s="43" t="b" cm="1">
        <f t="array" aca="1" ref="DO711" ca="1">OR($G711=Forecast_Capex_Input!$BN$8:$BN$9)</f>
        <v>0</v>
      </c>
      <c r="DP711" s="43" cm="1">
        <f t="array" aca="1" ref="DP711" ca="1">IFERROR(INDEX(Forecast_Capex_Input!BO$12:BO$286,$Z711)
*(INDEX(Forecast_Capex_Input!$H$12:$H$286,$Z711)=Repex),0)
*$DO711</f>
        <v>0</v>
      </c>
      <c r="DQ711" s="43" cm="1">
        <f t="array" aca="1" ref="DQ711" ca="1">IFERROR(INDEX(Forecast_Capex_Input!BP$12:BP$286,$Z711)
*(INDEX(Forecast_Capex_Input!$H$12:$H$286,$Z711)=Repex),0)
*$DO711</f>
        <v>0</v>
      </c>
      <c r="DR711" s="43" cm="1">
        <f t="array" aca="1" ref="DR711" ca="1">IFERROR(INDEX(Forecast_Capex_Input!BQ$12:BQ$286,$Z711)
*(INDEX(Forecast_Capex_Input!$H$12:$H$286,$Z711)=Repex),0)
*$DO711</f>
        <v>0</v>
      </c>
      <c r="DS711" s="43" cm="1">
        <f t="array" aca="1" ref="DS711" ca="1">IFERROR(INDEX(Forecast_Capex_Input!BR$12:BR$286,$Z711)
*(INDEX(Forecast_Capex_Input!$H$12:$H$286,$Z711)=Repex),0)
*$DO711</f>
        <v>0</v>
      </c>
      <c r="DT711" s="43" cm="1">
        <f t="array" aca="1" ref="DT711" ca="1">IFERROR(INDEX(Forecast_Capex_Input!BS$12:BS$286,$Z711)
*(INDEX(Forecast_Capex_Input!$H$12:$H$286,$Z711)=Repex),0)
*$DO711</f>
        <v>0</v>
      </c>
      <c r="DV711" s="43" t="b" cm="1">
        <f t="array" aca="1" ref="DV711" ca="1">OR($G711=Forecast_Capex_Input!$BU$8:$BU$10)</f>
        <v>0</v>
      </c>
      <c r="DW711" s="43" cm="1">
        <f t="array" aca="1" ref="DW711" ca="1">IFERROR(INDEX(Forecast_Capex_Input!BV$12:BV$286,$Z711)
*(INDEX(Forecast_Capex_Input!$H$12:$H$286,$Z711)=Repex),0)
*$DV711</f>
        <v>0</v>
      </c>
      <c r="DX711" s="43" cm="1">
        <f t="array" aca="1" ref="DX711" ca="1">IFERROR(INDEX(Forecast_Capex_Input!BW$12:BW$286,$Z711)
*(INDEX(Forecast_Capex_Input!$H$12:$H$286,$Z711)=Repex),0)
*$DV711</f>
        <v>0</v>
      </c>
      <c r="DY711" s="43" cm="1">
        <f t="array" aca="1" ref="DY711" ca="1">IFERROR(INDEX(Forecast_Capex_Input!BX$12:BX$286,$Z711)
*(INDEX(Forecast_Capex_Input!$H$12:$H$286,$Z711)=Repex),0)
*$DV711</f>
        <v>0</v>
      </c>
      <c r="DZ711" s="43" cm="1">
        <f t="array" aca="1" ref="DZ711" ca="1">IFERROR(INDEX(Forecast_Capex_Input!BY$12:BY$286,$Z711)
*(INDEX(Forecast_Capex_Input!$H$12:$H$286,$Z711)=Repex),0)
*$DV711</f>
        <v>0</v>
      </c>
      <c r="EA711" s="43" cm="1">
        <f t="array" aca="1" ref="EA711" ca="1">IFERROR(INDEX(Forecast_Capex_Input!BZ$12:BZ$286,$Z711)
*(INDEX(Forecast_Capex_Input!$H$12:$H$286,$Z711)=Repex),0)
*$DV711</f>
        <v>0</v>
      </c>
      <c r="EB711" s="43" cm="1">
        <f t="array" aca="1" ref="EB711" ca="1">IFERROR(INDEX(Forecast_Capex_Input!CA$12:CA$286,$Z711)
*(INDEX(Forecast_Capex_Input!$H$12:$H$286,$Z711)=Repex),0)
*$DV711</f>
        <v>0</v>
      </c>
      <c r="EC711" s="43" cm="1">
        <f t="array" aca="1" ref="EC711" ca="1">IFERROR(INDEX(Forecast_Capex_Input!CB$12:CB$286,$Z711)
*(INDEX(Forecast_Capex_Input!$H$12:$H$286,$Z711)=Repex),0)
*$DV711</f>
        <v>0</v>
      </c>
      <c r="ED711" s="43" cm="1">
        <f t="array" aca="1" ref="ED711" ca="1">IFERROR(INDEX(Forecast_Capex_Input!CC$12:CC$286,$Z711)
*(INDEX(Forecast_Capex_Input!$H$12:$H$286,$Z711)=Repex),0)
*$DV711</f>
        <v>0</v>
      </c>
      <c r="EF711" s="86" t="str">
        <f t="shared" si="64"/>
        <v>N/A</v>
      </c>
      <c r="EG711" s="28" t="str">
        <f>IFERROR(RANK(EF711,EF$11:EF$1010,0)+COUNTIF(EF$11:EF711,EF711)-1,NA)</f>
        <v>N/A</v>
      </c>
    </row>
    <row r="712" spans="3:137" x14ac:dyDescent="0.2">
      <c r="C712" s="28">
        <f t="shared" si="65"/>
        <v>702</v>
      </c>
      <c r="D712" s="9" t="str" cm="1">
        <f t="array" ref="D712">IFERROR(INDEX(Forecast_Capex_Input!$D$12:$D$286,$Z712),NA)</f>
        <v>N/A</v>
      </c>
      <c r="E712" s="24" t="str" cm="1">
        <f t="array" ref="E712">IF($Z712=NA,NA,INDEX(Forecast_Capex_Input!$E$12:$E$286,$Z712))</f>
        <v>N/A</v>
      </c>
      <c r="F712" s="9" t="str" cm="1">
        <f t="array" aca="1" ref="F712" ca="1">IFERROR(INDEX(General!$E$25:$E$26,$AA712),NA)</f>
        <v>N/A</v>
      </c>
      <c r="G712" s="9" t="str" cm="1">
        <f t="array" aca="1" ref="G712" ca="1">IFERROR(INDEX(Forecast_Capex_Input!$AI$11:$BB$11,$AC712),NA)</f>
        <v>N/A</v>
      </c>
      <c r="H712" s="50" t="str" cm="1">
        <f t="array" aca="1" ref="H712" ca="1">IFERROR(INDEX(Forecast_Capex_Input!$AI$12:$BB$286,$Z712,$AC712),NA)</f>
        <v>N/A</v>
      </c>
      <c r="I712" s="150" t="str" cm="1">
        <f t="array" ref="I712">IFERROR(INDEX(Forecast_Capex_Input!$F$12:$F$286,$Z712),NA)</f>
        <v>N/A</v>
      </c>
      <c r="J712" s="150" t="str" cm="1">
        <f t="array" ref="J712">IFERROR(INDEX(Forecast_Capex_Input!G$12:G$286,$Z712),NA)</f>
        <v>N/A</v>
      </c>
      <c r="K712" s="150" t="str" cm="1">
        <f t="array" ref="K712">IFERROR(INDEX(Forecast_Capex_Input!H$12:H$286,$Z712),NA)</f>
        <v>N/A</v>
      </c>
      <c r="L712" s="150" t="str" cm="1">
        <f t="array" ref="L712">IFERROR(INDEX(Forecast_Capex_Input!I$12:I$286,$Z712),NA)</f>
        <v>N/A</v>
      </c>
      <c r="M712" s="150" t="str" cm="1">
        <f t="array" ref="M712">IFERROR(INDEX(Forecast_Capex_Input!J$12:J$286,$Z712),NA)</f>
        <v>N/A</v>
      </c>
      <c r="N712" s="150" t="str" cm="1">
        <f t="array" ref="N712">IFERROR(INDEX(Forecast_Capex_Input!K$12:K$286,$Z712),NA)</f>
        <v>N/A</v>
      </c>
      <c r="O712" s="150" t="str" cm="1">
        <f t="array" ref="O712">IFERROR(INDEX(Forecast_Capex_Input!L$12:L$286,$Z712),NA)</f>
        <v>N/A</v>
      </c>
      <c r="P712" s="150" t="str" cm="1">
        <f t="array" ref="P712">IFERROR(INDEX(Forecast_Capex_Input!M$12:M$286,$Z712),NA)</f>
        <v>N/A</v>
      </c>
      <c r="Q712" s="24" t="str" cm="1">
        <f t="array" ref="Q712">IFERROR(INDEX(Forecast_Capex_Input!N$12:N$286,$Z712),NA)</f>
        <v>N/A</v>
      </c>
      <c r="R712" s="190" cm="1">
        <f t="array" ref="R712">IFERROR(INDEX(Forecast_Capex_Input!O$12:O$286,$Z712),0)</f>
        <v>0</v>
      </c>
      <c r="S712" s="24" cm="1">
        <f t="array" ref="S712">IFERROR(INDEX(Forecast_Capex_Input!P$12:P$286,$Z712),0)</f>
        <v>0</v>
      </c>
      <c r="T712" s="150" t="str" cm="1">
        <f t="array" aca="1" ref="T712" ca="1">IFERROR(INDEX(General!$K$91:$K$110,$AC712),NA)</f>
        <v>N/A</v>
      </c>
      <c r="U712" s="43" cm="1">
        <f t="array" aca="1" ref="U712" ca="1">IFERROR(
IF($F712=General!$E$25,INDEX(Forecast_Capex_Input!S$12:S$286,$Z712),
INDEX(Forecast_Capex_Input!T$12:T$286,$Z712)),0)</f>
        <v>0</v>
      </c>
      <c r="V712" s="82" t="b">
        <f>IFERROR(INDEX(Overheads!$T$19:$T$26,MATCH($I712,Overheads!$E$19:$E$26,0)),FALSE)</f>
        <v>0</v>
      </c>
      <c r="W712" s="209" cm="1">
        <f t="array" ref="W712">IFERROR(
INDEX(Forecast_Capex_Input!CN$12:CN$286,$Z712),0)</f>
        <v>0</v>
      </c>
      <c r="X712" s="209">
        <f>IFERROR(
MATCH($W712,General!$L$39:$S$39,0),1)</f>
        <v>1</v>
      </c>
      <c r="Z712" s="28" t="str">
        <f>IFERROR(
IF(MATCH($C712,Forecast_Capex_Input!$CI$12:$CI$286,1)+1&gt;MAX(Forecast_Capex_Input!$C$12:$C$286),NA,
MATCH($C712,Forecast_Capex_Input!$CI$12:$CI$286,1)+1),1)</f>
        <v>N/A</v>
      </c>
      <c r="AA712" s="28" t="str" cm="1">
        <f t="array" aca="1" ref="AA712" ca="1">IFERROR(
IF(Z711&lt;&gt;Z712,1,
IF(COUNTIF(OFFSET(AA711,0,0,-INDEX(Forecast_Capex_Input!$CG$12:$CG$286,$Z712)),AA711)=INDEX(Forecast_Capex_Input!$CG$12:$CG$286,$Z712),AA711+1,AA711)),NA)</f>
        <v>N/A</v>
      </c>
      <c r="AB712" s="28" t="str" cm="1">
        <f t="array" ref="AB712">IFERROR($C712-IF($Z712=1,1,INDEX(Forecast_Capex_Input!$CI$12:$CI$286,$Z712-1))+1,NA)</f>
        <v>N/A</v>
      </c>
      <c r="AC712" s="28" t="str" cm="1">
        <f t="array" aca="1" ref="AC712" ca="1">IFERROR(IF(AA712=1,
INDEX(Forecast_Capex_Input!$AI$10:$BB$10,SMALL(IF(INDEX(Forecast_Capex_Input!$AI$12:$BB$286,$Z712,0)&gt;0,COLUMN(Forecast_Capex_Input!$AI$10:$BB$10)-COLUMN(Forecast_Capex_Input!$AI$12)+1),ROWS(OFFSET(AC711,0,0,-$AB712)))),
OFFSET(AC711,-INDEX(Forecast_Capex_Input!$CG$12:$CG$286,$Z712)+1,0)),NA)</f>
        <v>N/A</v>
      </c>
      <c r="AD712" s="28" t="str">
        <f t="shared" ca="1" si="62"/>
        <v>N/A</v>
      </c>
      <c r="AE712" s="82" t="b">
        <f t="shared" si="66"/>
        <v>0</v>
      </c>
      <c r="AF712" s="78" t="b">
        <v>0</v>
      </c>
      <c r="AG712" s="82" t="b">
        <f t="shared" si="63"/>
        <v>1</v>
      </c>
      <c r="AI712" s="55">
        <v>0</v>
      </c>
      <c r="AJ712" s="55">
        <v>0</v>
      </c>
      <c r="AK712" s="55">
        <v>0</v>
      </c>
      <c r="AL712" s="55">
        <v>0</v>
      </c>
      <c r="AM712" s="55">
        <v>0</v>
      </c>
      <c r="AN712" s="135">
        <v>0</v>
      </c>
      <c r="AP712" s="55">
        <v>0</v>
      </c>
      <c r="AQ712" s="55">
        <v>0</v>
      </c>
      <c r="AR712" s="55">
        <v>0</v>
      </c>
      <c r="AS712" s="55">
        <v>0</v>
      </c>
      <c r="AT712" s="55">
        <v>0</v>
      </c>
      <c r="AU712" s="135">
        <v>0</v>
      </c>
      <c r="AW712" s="55">
        <v>0</v>
      </c>
      <c r="AX712" s="55">
        <v>0</v>
      </c>
      <c r="AY712" s="55">
        <v>0</v>
      </c>
      <c r="AZ712" s="55">
        <v>0</v>
      </c>
      <c r="BA712" s="55">
        <v>0</v>
      </c>
      <c r="BB712" s="135">
        <v>0</v>
      </c>
      <c r="BD712" s="55">
        <v>0</v>
      </c>
      <c r="BE712" s="55">
        <v>0</v>
      </c>
      <c r="BF712" s="55">
        <v>0</v>
      </c>
      <c r="BG712" s="55">
        <v>0</v>
      </c>
      <c r="BH712" s="55">
        <v>0</v>
      </c>
      <c r="BI712" s="135">
        <v>0</v>
      </c>
      <c r="BK712" s="55">
        <v>0</v>
      </c>
      <c r="BL712" s="55">
        <v>0</v>
      </c>
      <c r="BM712" s="55">
        <v>0</v>
      </c>
      <c r="BN712" s="55">
        <v>0</v>
      </c>
      <c r="BO712" s="55">
        <v>0</v>
      </c>
      <c r="BP712" s="135">
        <v>0</v>
      </c>
      <c r="BR712" s="147">
        <v>0</v>
      </c>
      <c r="BS712" s="147">
        <v>0</v>
      </c>
      <c r="BT712" s="147">
        <v>0</v>
      </c>
      <c r="BU712" s="147">
        <v>0</v>
      </c>
      <c r="BV712" s="147">
        <v>0</v>
      </c>
      <c r="BX712" s="55">
        <v>0</v>
      </c>
      <c r="BY712" s="55">
        <v>0</v>
      </c>
      <c r="BZ712" s="55">
        <v>0</v>
      </c>
      <c r="CA712" s="55">
        <v>0</v>
      </c>
      <c r="CB712" s="55">
        <v>0</v>
      </c>
      <c r="CC712" s="135">
        <v>0</v>
      </c>
      <c r="CE712" s="55">
        <v>0</v>
      </c>
      <c r="CF712" s="55">
        <v>0</v>
      </c>
      <c r="CG712" s="55">
        <v>0</v>
      </c>
      <c r="CH712" s="55">
        <v>0</v>
      </c>
      <c r="CI712" s="55">
        <v>0</v>
      </c>
      <c r="CJ712" s="135">
        <v>0</v>
      </c>
      <c r="CL712" s="55">
        <v>0</v>
      </c>
      <c r="CM712" s="55">
        <v>0</v>
      </c>
      <c r="CN712" s="55">
        <v>0</v>
      </c>
      <c r="CO712" s="55">
        <v>0</v>
      </c>
      <c r="CP712" s="55">
        <v>0</v>
      </c>
      <c r="CQ712" s="135">
        <v>0</v>
      </c>
      <c r="CS712" s="67">
        <v>0</v>
      </c>
      <c r="CT712" s="67">
        <v>0</v>
      </c>
      <c r="CU712" s="67">
        <v>0</v>
      </c>
      <c r="CV712" s="67">
        <v>0</v>
      </c>
      <c r="CW712" s="67">
        <v>0</v>
      </c>
      <c r="CX712" s="135">
        <v>0</v>
      </c>
      <c r="CZ712" s="55">
        <v>0</v>
      </c>
      <c r="DA712" s="55">
        <v>0</v>
      </c>
      <c r="DB712" s="55">
        <v>0</v>
      </c>
      <c r="DC712" s="55">
        <v>0</v>
      </c>
      <c r="DD712" s="55">
        <v>0</v>
      </c>
      <c r="DE712" s="135">
        <v>0</v>
      </c>
      <c r="DG712" s="43" t="b" cm="1">
        <f t="array" aca="1" ref="DG712" ca="1">OR($G712=Forecast_Capex_Input!$BF$8:$BF$10)</f>
        <v>0</v>
      </c>
      <c r="DH712" s="43" cm="1">
        <f t="array" aca="1" ref="DH712" ca="1">IFERROR(INDEX(Forecast_Capex_Input!BG$12:BG$286,$Z712)
*(INDEX(Forecast_Capex_Input!$H$12:$H$286,$Z712)=Repex),0)
*$DG712</f>
        <v>0</v>
      </c>
      <c r="DI712" s="43" cm="1">
        <f t="array" aca="1" ref="DI712" ca="1">IFERROR(INDEX(Forecast_Capex_Input!BH$12:BH$286,$Z712)
*(INDEX(Forecast_Capex_Input!$H$12:$H$286,$Z712)=Repex),0)
*$DG712</f>
        <v>0</v>
      </c>
      <c r="DJ712" s="43" cm="1">
        <f t="array" aca="1" ref="DJ712" ca="1">IFERROR(INDEX(Forecast_Capex_Input!BI$12:BI$286,$Z712)
*(INDEX(Forecast_Capex_Input!$H$12:$H$286,$Z712)=Repex),0)
*$DG712</f>
        <v>0</v>
      </c>
      <c r="DK712" s="43" cm="1">
        <f t="array" aca="1" ref="DK712" ca="1">IFERROR(INDEX(Forecast_Capex_Input!BJ$12:BJ$286,$Z712)
*(INDEX(Forecast_Capex_Input!$H$12:$H$286,$Z712)=Repex),0)
*$DG712</f>
        <v>0</v>
      </c>
      <c r="DL712" s="43" cm="1">
        <f t="array" aca="1" ref="DL712" ca="1">IFERROR(INDEX(Forecast_Capex_Input!BK$12:BK$286,$Z712)
*(INDEX(Forecast_Capex_Input!$H$12:$H$286,$Z712)=Repex),0)
*$DG712</f>
        <v>0</v>
      </c>
      <c r="DM712" s="43" cm="1">
        <f t="array" aca="1" ref="DM712" ca="1">IFERROR(INDEX(Forecast_Capex_Input!BL$12:BL$286,$Z712)
*(INDEX(Forecast_Capex_Input!$H$12:$H$286,$Z712)=Repex),0)
*$DG712</f>
        <v>0</v>
      </c>
      <c r="DO712" s="43" t="b" cm="1">
        <f t="array" aca="1" ref="DO712" ca="1">OR($G712=Forecast_Capex_Input!$BN$8:$BN$9)</f>
        <v>0</v>
      </c>
      <c r="DP712" s="43" cm="1">
        <f t="array" aca="1" ref="DP712" ca="1">IFERROR(INDEX(Forecast_Capex_Input!BO$12:BO$286,$Z712)
*(INDEX(Forecast_Capex_Input!$H$12:$H$286,$Z712)=Repex),0)
*$DO712</f>
        <v>0</v>
      </c>
      <c r="DQ712" s="43" cm="1">
        <f t="array" aca="1" ref="DQ712" ca="1">IFERROR(INDEX(Forecast_Capex_Input!BP$12:BP$286,$Z712)
*(INDEX(Forecast_Capex_Input!$H$12:$H$286,$Z712)=Repex),0)
*$DO712</f>
        <v>0</v>
      </c>
      <c r="DR712" s="43" cm="1">
        <f t="array" aca="1" ref="DR712" ca="1">IFERROR(INDEX(Forecast_Capex_Input!BQ$12:BQ$286,$Z712)
*(INDEX(Forecast_Capex_Input!$H$12:$H$286,$Z712)=Repex),0)
*$DO712</f>
        <v>0</v>
      </c>
      <c r="DS712" s="43" cm="1">
        <f t="array" aca="1" ref="DS712" ca="1">IFERROR(INDEX(Forecast_Capex_Input!BR$12:BR$286,$Z712)
*(INDEX(Forecast_Capex_Input!$H$12:$H$286,$Z712)=Repex),0)
*$DO712</f>
        <v>0</v>
      </c>
      <c r="DT712" s="43" cm="1">
        <f t="array" aca="1" ref="DT712" ca="1">IFERROR(INDEX(Forecast_Capex_Input!BS$12:BS$286,$Z712)
*(INDEX(Forecast_Capex_Input!$H$12:$H$286,$Z712)=Repex),0)
*$DO712</f>
        <v>0</v>
      </c>
      <c r="DV712" s="43" t="b" cm="1">
        <f t="array" aca="1" ref="DV712" ca="1">OR($G712=Forecast_Capex_Input!$BU$8:$BU$10)</f>
        <v>0</v>
      </c>
      <c r="DW712" s="43" cm="1">
        <f t="array" aca="1" ref="DW712" ca="1">IFERROR(INDEX(Forecast_Capex_Input!BV$12:BV$286,$Z712)
*(INDEX(Forecast_Capex_Input!$H$12:$H$286,$Z712)=Repex),0)
*$DV712</f>
        <v>0</v>
      </c>
      <c r="DX712" s="43" cm="1">
        <f t="array" aca="1" ref="DX712" ca="1">IFERROR(INDEX(Forecast_Capex_Input!BW$12:BW$286,$Z712)
*(INDEX(Forecast_Capex_Input!$H$12:$H$286,$Z712)=Repex),0)
*$DV712</f>
        <v>0</v>
      </c>
      <c r="DY712" s="43" cm="1">
        <f t="array" aca="1" ref="DY712" ca="1">IFERROR(INDEX(Forecast_Capex_Input!BX$12:BX$286,$Z712)
*(INDEX(Forecast_Capex_Input!$H$12:$H$286,$Z712)=Repex),0)
*$DV712</f>
        <v>0</v>
      </c>
      <c r="DZ712" s="43" cm="1">
        <f t="array" aca="1" ref="DZ712" ca="1">IFERROR(INDEX(Forecast_Capex_Input!BY$12:BY$286,$Z712)
*(INDEX(Forecast_Capex_Input!$H$12:$H$286,$Z712)=Repex),0)
*$DV712</f>
        <v>0</v>
      </c>
      <c r="EA712" s="43" cm="1">
        <f t="array" aca="1" ref="EA712" ca="1">IFERROR(INDEX(Forecast_Capex_Input!BZ$12:BZ$286,$Z712)
*(INDEX(Forecast_Capex_Input!$H$12:$H$286,$Z712)=Repex),0)
*$DV712</f>
        <v>0</v>
      </c>
      <c r="EB712" s="43" cm="1">
        <f t="array" aca="1" ref="EB712" ca="1">IFERROR(INDEX(Forecast_Capex_Input!CA$12:CA$286,$Z712)
*(INDEX(Forecast_Capex_Input!$H$12:$H$286,$Z712)=Repex),0)
*$DV712</f>
        <v>0</v>
      </c>
      <c r="EC712" s="43" cm="1">
        <f t="array" aca="1" ref="EC712" ca="1">IFERROR(INDEX(Forecast_Capex_Input!CB$12:CB$286,$Z712)
*(INDEX(Forecast_Capex_Input!$H$12:$H$286,$Z712)=Repex),0)
*$DV712</f>
        <v>0</v>
      </c>
      <c r="ED712" s="43" cm="1">
        <f t="array" aca="1" ref="ED712" ca="1">IFERROR(INDEX(Forecast_Capex_Input!CC$12:CC$286,$Z712)
*(INDEX(Forecast_Capex_Input!$H$12:$H$286,$Z712)=Repex),0)
*$DV712</f>
        <v>0</v>
      </c>
      <c r="EF712" s="86" t="str">
        <f t="shared" si="64"/>
        <v>N/A</v>
      </c>
      <c r="EG712" s="28" t="str">
        <f>IFERROR(RANK(EF712,EF$11:EF$1010,0)+COUNTIF(EF$11:EF712,EF712)-1,NA)</f>
        <v>N/A</v>
      </c>
    </row>
    <row r="713" spans="3:137" x14ac:dyDescent="0.2">
      <c r="C713" s="28">
        <f t="shared" si="65"/>
        <v>703</v>
      </c>
      <c r="D713" s="9" t="str" cm="1">
        <f t="array" ref="D713">IFERROR(INDEX(Forecast_Capex_Input!$D$12:$D$286,$Z713),NA)</f>
        <v>N/A</v>
      </c>
      <c r="E713" s="24" t="str" cm="1">
        <f t="array" ref="E713">IF($Z713=NA,NA,INDEX(Forecast_Capex_Input!$E$12:$E$286,$Z713))</f>
        <v>N/A</v>
      </c>
      <c r="F713" s="9" t="str" cm="1">
        <f t="array" aca="1" ref="F713" ca="1">IFERROR(INDEX(General!$E$25:$E$26,$AA713),NA)</f>
        <v>N/A</v>
      </c>
      <c r="G713" s="9" t="str" cm="1">
        <f t="array" aca="1" ref="G713" ca="1">IFERROR(INDEX(Forecast_Capex_Input!$AI$11:$BB$11,$AC713),NA)</f>
        <v>N/A</v>
      </c>
      <c r="H713" s="50" t="str" cm="1">
        <f t="array" aca="1" ref="H713" ca="1">IFERROR(INDEX(Forecast_Capex_Input!$AI$12:$BB$286,$Z713,$AC713),NA)</f>
        <v>N/A</v>
      </c>
      <c r="I713" s="150" t="str" cm="1">
        <f t="array" ref="I713">IFERROR(INDEX(Forecast_Capex_Input!$F$12:$F$286,$Z713),NA)</f>
        <v>N/A</v>
      </c>
      <c r="J713" s="150" t="str" cm="1">
        <f t="array" ref="J713">IFERROR(INDEX(Forecast_Capex_Input!G$12:G$286,$Z713),NA)</f>
        <v>N/A</v>
      </c>
      <c r="K713" s="150" t="str" cm="1">
        <f t="array" ref="K713">IFERROR(INDEX(Forecast_Capex_Input!H$12:H$286,$Z713),NA)</f>
        <v>N/A</v>
      </c>
      <c r="L713" s="150" t="str" cm="1">
        <f t="array" ref="L713">IFERROR(INDEX(Forecast_Capex_Input!I$12:I$286,$Z713),NA)</f>
        <v>N/A</v>
      </c>
      <c r="M713" s="150" t="str" cm="1">
        <f t="array" ref="M713">IFERROR(INDEX(Forecast_Capex_Input!J$12:J$286,$Z713),NA)</f>
        <v>N/A</v>
      </c>
      <c r="N713" s="150" t="str" cm="1">
        <f t="array" ref="N713">IFERROR(INDEX(Forecast_Capex_Input!K$12:K$286,$Z713),NA)</f>
        <v>N/A</v>
      </c>
      <c r="O713" s="150" t="str" cm="1">
        <f t="array" ref="O713">IFERROR(INDEX(Forecast_Capex_Input!L$12:L$286,$Z713),NA)</f>
        <v>N/A</v>
      </c>
      <c r="P713" s="150" t="str" cm="1">
        <f t="array" ref="P713">IFERROR(INDEX(Forecast_Capex_Input!M$12:M$286,$Z713),NA)</f>
        <v>N/A</v>
      </c>
      <c r="Q713" s="24" t="str" cm="1">
        <f t="array" ref="Q713">IFERROR(INDEX(Forecast_Capex_Input!N$12:N$286,$Z713),NA)</f>
        <v>N/A</v>
      </c>
      <c r="R713" s="190" cm="1">
        <f t="array" ref="R713">IFERROR(INDEX(Forecast_Capex_Input!O$12:O$286,$Z713),0)</f>
        <v>0</v>
      </c>
      <c r="S713" s="24" cm="1">
        <f t="array" ref="S713">IFERROR(INDEX(Forecast_Capex_Input!P$12:P$286,$Z713),0)</f>
        <v>0</v>
      </c>
      <c r="T713" s="150" t="str" cm="1">
        <f t="array" aca="1" ref="T713" ca="1">IFERROR(INDEX(General!$K$91:$K$110,$AC713),NA)</f>
        <v>N/A</v>
      </c>
      <c r="U713" s="43" cm="1">
        <f t="array" aca="1" ref="U713" ca="1">IFERROR(
IF($F713=General!$E$25,INDEX(Forecast_Capex_Input!S$12:S$286,$Z713),
INDEX(Forecast_Capex_Input!T$12:T$286,$Z713)),0)</f>
        <v>0</v>
      </c>
      <c r="V713" s="82" t="b">
        <f>IFERROR(INDEX(Overheads!$T$19:$T$26,MATCH($I713,Overheads!$E$19:$E$26,0)),FALSE)</f>
        <v>0</v>
      </c>
      <c r="W713" s="209" cm="1">
        <f t="array" ref="W713">IFERROR(
INDEX(Forecast_Capex_Input!CN$12:CN$286,$Z713),0)</f>
        <v>0</v>
      </c>
      <c r="X713" s="209">
        <f>IFERROR(
MATCH($W713,General!$L$39:$S$39,0),1)</f>
        <v>1</v>
      </c>
      <c r="Z713" s="28" t="str">
        <f>IFERROR(
IF(MATCH($C713,Forecast_Capex_Input!$CI$12:$CI$286,1)+1&gt;MAX(Forecast_Capex_Input!$C$12:$C$286),NA,
MATCH($C713,Forecast_Capex_Input!$CI$12:$CI$286,1)+1),1)</f>
        <v>N/A</v>
      </c>
      <c r="AA713" s="28" t="str" cm="1">
        <f t="array" aca="1" ref="AA713" ca="1">IFERROR(
IF(Z712&lt;&gt;Z713,1,
IF(COUNTIF(OFFSET(AA712,0,0,-INDEX(Forecast_Capex_Input!$CG$12:$CG$286,$Z713)),AA712)=INDEX(Forecast_Capex_Input!$CG$12:$CG$286,$Z713),AA712+1,AA712)),NA)</f>
        <v>N/A</v>
      </c>
      <c r="AB713" s="28" t="str" cm="1">
        <f t="array" ref="AB713">IFERROR($C713-IF($Z713=1,1,INDEX(Forecast_Capex_Input!$CI$12:$CI$286,$Z713-1))+1,NA)</f>
        <v>N/A</v>
      </c>
      <c r="AC713" s="28" t="str" cm="1">
        <f t="array" aca="1" ref="AC713" ca="1">IFERROR(IF(AA713=1,
INDEX(Forecast_Capex_Input!$AI$10:$BB$10,SMALL(IF(INDEX(Forecast_Capex_Input!$AI$12:$BB$286,$Z713,0)&gt;0,COLUMN(Forecast_Capex_Input!$AI$10:$BB$10)-COLUMN(Forecast_Capex_Input!$AI$12)+1),ROWS(OFFSET(AC712,0,0,-$AB713)))),
OFFSET(AC712,-INDEX(Forecast_Capex_Input!$CG$12:$CG$286,$Z713)+1,0)),NA)</f>
        <v>N/A</v>
      </c>
      <c r="AD713" s="28" t="str">
        <f t="shared" ca="1" si="62"/>
        <v>N/A</v>
      </c>
      <c r="AE713" s="82" t="b">
        <f t="shared" si="66"/>
        <v>0</v>
      </c>
      <c r="AF713" s="78" t="b">
        <v>0</v>
      </c>
      <c r="AG713" s="82" t="b">
        <f t="shared" si="63"/>
        <v>1</v>
      </c>
      <c r="AI713" s="55">
        <v>0</v>
      </c>
      <c r="AJ713" s="55">
        <v>0</v>
      </c>
      <c r="AK713" s="55">
        <v>0</v>
      </c>
      <c r="AL713" s="55">
        <v>0</v>
      </c>
      <c r="AM713" s="55">
        <v>0</v>
      </c>
      <c r="AN713" s="135">
        <v>0</v>
      </c>
      <c r="AP713" s="55">
        <v>0</v>
      </c>
      <c r="AQ713" s="55">
        <v>0</v>
      </c>
      <c r="AR713" s="55">
        <v>0</v>
      </c>
      <c r="AS713" s="55">
        <v>0</v>
      </c>
      <c r="AT713" s="55">
        <v>0</v>
      </c>
      <c r="AU713" s="135">
        <v>0</v>
      </c>
      <c r="AW713" s="55">
        <v>0</v>
      </c>
      <c r="AX713" s="55">
        <v>0</v>
      </c>
      <c r="AY713" s="55">
        <v>0</v>
      </c>
      <c r="AZ713" s="55">
        <v>0</v>
      </c>
      <c r="BA713" s="55">
        <v>0</v>
      </c>
      <c r="BB713" s="135">
        <v>0</v>
      </c>
      <c r="BD713" s="55">
        <v>0</v>
      </c>
      <c r="BE713" s="55">
        <v>0</v>
      </c>
      <c r="BF713" s="55">
        <v>0</v>
      </c>
      <c r="BG713" s="55">
        <v>0</v>
      </c>
      <c r="BH713" s="55">
        <v>0</v>
      </c>
      <c r="BI713" s="135">
        <v>0</v>
      </c>
      <c r="BK713" s="55">
        <v>0</v>
      </c>
      <c r="BL713" s="55">
        <v>0</v>
      </c>
      <c r="BM713" s="55">
        <v>0</v>
      </c>
      <c r="BN713" s="55">
        <v>0</v>
      </c>
      <c r="BO713" s="55">
        <v>0</v>
      </c>
      <c r="BP713" s="135">
        <v>0</v>
      </c>
      <c r="BR713" s="147">
        <v>0</v>
      </c>
      <c r="BS713" s="147">
        <v>0</v>
      </c>
      <c r="BT713" s="147">
        <v>0</v>
      </c>
      <c r="BU713" s="147">
        <v>0</v>
      </c>
      <c r="BV713" s="147">
        <v>0</v>
      </c>
      <c r="BX713" s="55">
        <v>0</v>
      </c>
      <c r="BY713" s="55">
        <v>0</v>
      </c>
      <c r="BZ713" s="55">
        <v>0</v>
      </c>
      <c r="CA713" s="55">
        <v>0</v>
      </c>
      <c r="CB713" s="55">
        <v>0</v>
      </c>
      <c r="CC713" s="135">
        <v>0</v>
      </c>
      <c r="CE713" s="55">
        <v>0</v>
      </c>
      <c r="CF713" s="55">
        <v>0</v>
      </c>
      <c r="CG713" s="55">
        <v>0</v>
      </c>
      <c r="CH713" s="55">
        <v>0</v>
      </c>
      <c r="CI713" s="55">
        <v>0</v>
      </c>
      <c r="CJ713" s="135">
        <v>0</v>
      </c>
      <c r="CL713" s="55">
        <v>0</v>
      </c>
      <c r="CM713" s="55">
        <v>0</v>
      </c>
      <c r="CN713" s="55">
        <v>0</v>
      </c>
      <c r="CO713" s="55">
        <v>0</v>
      </c>
      <c r="CP713" s="55">
        <v>0</v>
      </c>
      <c r="CQ713" s="135">
        <v>0</v>
      </c>
      <c r="CS713" s="67">
        <v>0</v>
      </c>
      <c r="CT713" s="67">
        <v>0</v>
      </c>
      <c r="CU713" s="67">
        <v>0</v>
      </c>
      <c r="CV713" s="67">
        <v>0</v>
      </c>
      <c r="CW713" s="67">
        <v>0</v>
      </c>
      <c r="CX713" s="135">
        <v>0</v>
      </c>
      <c r="CZ713" s="55">
        <v>0</v>
      </c>
      <c r="DA713" s="55">
        <v>0</v>
      </c>
      <c r="DB713" s="55">
        <v>0</v>
      </c>
      <c r="DC713" s="55">
        <v>0</v>
      </c>
      <c r="DD713" s="55">
        <v>0</v>
      </c>
      <c r="DE713" s="135">
        <v>0</v>
      </c>
      <c r="DG713" s="43" t="b" cm="1">
        <f t="array" aca="1" ref="DG713" ca="1">OR($G713=Forecast_Capex_Input!$BF$8:$BF$10)</f>
        <v>0</v>
      </c>
      <c r="DH713" s="43" cm="1">
        <f t="array" aca="1" ref="DH713" ca="1">IFERROR(INDEX(Forecast_Capex_Input!BG$12:BG$286,$Z713)
*(INDEX(Forecast_Capex_Input!$H$12:$H$286,$Z713)=Repex),0)
*$DG713</f>
        <v>0</v>
      </c>
      <c r="DI713" s="43" cm="1">
        <f t="array" aca="1" ref="DI713" ca="1">IFERROR(INDEX(Forecast_Capex_Input!BH$12:BH$286,$Z713)
*(INDEX(Forecast_Capex_Input!$H$12:$H$286,$Z713)=Repex),0)
*$DG713</f>
        <v>0</v>
      </c>
      <c r="DJ713" s="43" cm="1">
        <f t="array" aca="1" ref="DJ713" ca="1">IFERROR(INDEX(Forecast_Capex_Input!BI$12:BI$286,$Z713)
*(INDEX(Forecast_Capex_Input!$H$12:$H$286,$Z713)=Repex),0)
*$DG713</f>
        <v>0</v>
      </c>
      <c r="DK713" s="43" cm="1">
        <f t="array" aca="1" ref="DK713" ca="1">IFERROR(INDEX(Forecast_Capex_Input!BJ$12:BJ$286,$Z713)
*(INDEX(Forecast_Capex_Input!$H$12:$H$286,$Z713)=Repex),0)
*$DG713</f>
        <v>0</v>
      </c>
      <c r="DL713" s="43" cm="1">
        <f t="array" aca="1" ref="DL713" ca="1">IFERROR(INDEX(Forecast_Capex_Input!BK$12:BK$286,$Z713)
*(INDEX(Forecast_Capex_Input!$H$12:$H$286,$Z713)=Repex),0)
*$DG713</f>
        <v>0</v>
      </c>
      <c r="DM713" s="43" cm="1">
        <f t="array" aca="1" ref="DM713" ca="1">IFERROR(INDEX(Forecast_Capex_Input!BL$12:BL$286,$Z713)
*(INDEX(Forecast_Capex_Input!$H$12:$H$286,$Z713)=Repex),0)
*$DG713</f>
        <v>0</v>
      </c>
      <c r="DO713" s="43" t="b" cm="1">
        <f t="array" aca="1" ref="DO713" ca="1">OR($G713=Forecast_Capex_Input!$BN$8:$BN$9)</f>
        <v>0</v>
      </c>
      <c r="DP713" s="43" cm="1">
        <f t="array" aca="1" ref="DP713" ca="1">IFERROR(INDEX(Forecast_Capex_Input!BO$12:BO$286,$Z713)
*(INDEX(Forecast_Capex_Input!$H$12:$H$286,$Z713)=Repex),0)
*$DO713</f>
        <v>0</v>
      </c>
      <c r="DQ713" s="43" cm="1">
        <f t="array" aca="1" ref="DQ713" ca="1">IFERROR(INDEX(Forecast_Capex_Input!BP$12:BP$286,$Z713)
*(INDEX(Forecast_Capex_Input!$H$12:$H$286,$Z713)=Repex),0)
*$DO713</f>
        <v>0</v>
      </c>
      <c r="DR713" s="43" cm="1">
        <f t="array" aca="1" ref="DR713" ca="1">IFERROR(INDEX(Forecast_Capex_Input!BQ$12:BQ$286,$Z713)
*(INDEX(Forecast_Capex_Input!$H$12:$H$286,$Z713)=Repex),0)
*$DO713</f>
        <v>0</v>
      </c>
      <c r="DS713" s="43" cm="1">
        <f t="array" aca="1" ref="DS713" ca="1">IFERROR(INDEX(Forecast_Capex_Input!BR$12:BR$286,$Z713)
*(INDEX(Forecast_Capex_Input!$H$12:$H$286,$Z713)=Repex),0)
*$DO713</f>
        <v>0</v>
      </c>
      <c r="DT713" s="43" cm="1">
        <f t="array" aca="1" ref="DT713" ca="1">IFERROR(INDEX(Forecast_Capex_Input!BS$12:BS$286,$Z713)
*(INDEX(Forecast_Capex_Input!$H$12:$H$286,$Z713)=Repex),0)
*$DO713</f>
        <v>0</v>
      </c>
      <c r="DV713" s="43" t="b" cm="1">
        <f t="array" aca="1" ref="DV713" ca="1">OR($G713=Forecast_Capex_Input!$BU$8:$BU$10)</f>
        <v>0</v>
      </c>
      <c r="DW713" s="43" cm="1">
        <f t="array" aca="1" ref="DW713" ca="1">IFERROR(INDEX(Forecast_Capex_Input!BV$12:BV$286,$Z713)
*(INDEX(Forecast_Capex_Input!$H$12:$H$286,$Z713)=Repex),0)
*$DV713</f>
        <v>0</v>
      </c>
      <c r="DX713" s="43" cm="1">
        <f t="array" aca="1" ref="DX713" ca="1">IFERROR(INDEX(Forecast_Capex_Input!BW$12:BW$286,$Z713)
*(INDEX(Forecast_Capex_Input!$H$12:$H$286,$Z713)=Repex),0)
*$DV713</f>
        <v>0</v>
      </c>
      <c r="DY713" s="43" cm="1">
        <f t="array" aca="1" ref="DY713" ca="1">IFERROR(INDEX(Forecast_Capex_Input!BX$12:BX$286,$Z713)
*(INDEX(Forecast_Capex_Input!$H$12:$H$286,$Z713)=Repex),0)
*$DV713</f>
        <v>0</v>
      </c>
      <c r="DZ713" s="43" cm="1">
        <f t="array" aca="1" ref="DZ713" ca="1">IFERROR(INDEX(Forecast_Capex_Input!BY$12:BY$286,$Z713)
*(INDEX(Forecast_Capex_Input!$H$12:$H$286,$Z713)=Repex),0)
*$DV713</f>
        <v>0</v>
      </c>
      <c r="EA713" s="43" cm="1">
        <f t="array" aca="1" ref="EA713" ca="1">IFERROR(INDEX(Forecast_Capex_Input!BZ$12:BZ$286,$Z713)
*(INDEX(Forecast_Capex_Input!$H$12:$H$286,$Z713)=Repex),0)
*$DV713</f>
        <v>0</v>
      </c>
      <c r="EB713" s="43" cm="1">
        <f t="array" aca="1" ref="EB713" ca="1">IFERROR(INDEX(Forecast_Capex_Input!CA$12:CA$286,$Z713)
*(INDEX(Forecast_Capex_Input!$H$12:$H$286,$Z713)=Repex),0)
*$DV713</f>
        <v>0</v>
      </c>
      <c r="EC713" s="43" cm="1">
        <f t="array" aca="1" ref="EC713" ca="1">IFERROR(INDEX(Forecast_Capex_Input!CB$12:CB$286,$Z713)
*(INDEX(Forecast_Capex_Input!$H$12:$H$286,$Z713)=Repex),0)
*$DV713</f>
        <v>0</v>
      </c>
      <c r="ED713" s="43" cm="1">
        <f t="array" aca="1" ref="ED713" ca="1">IFERROR(INDEX(Forecast_Capex_Input!CC$12:CC$286,$Z713)
*(INDEX(Forecast_Capex_Input!$H$12:$H$286,$Z713)=Repex),0)
*$DV713</f>
        <v>0</v>
      </c>
      <c r="EF713" s="86" t="str">
        <f t="shared" si="64"/>
        <v>N/A</v>
      </c>
      <c r="EG713" s="28" t="str">
        <f>IFERROR(RANK(EF713,EF$11:EF$1010,0)+COUNTIF(EF$11:EF713,EF713)-1,NA)</f>
        <v>N/A</v>
      </c>
    </row>
    <row r="714" spans="3:137" x14ac:dyDescent="0.2">
      <c r="C714" s="28">
        <f t="shared" si="65"/>
        <v>704</v>
      </c>
      <c r="D714" s="9" t="str" cm="1">
        <f t="array" ref="D714">IFERROR(INDEX(Forecast_Capex_Input!$D$12:$D$286,$Z714),NA)</f>
        <v>N/A</v>
      </c>
      <c r="E714" s="24" t="str" cm="1">
        <f t="array" ref="E714">IF($Z714=NA,NA,INDEX(Forecast_Capex_Input!$E$12:$E$286,$Z714))</f>
        <v>N/A</v>
      </c>
      <c r="F714" s="9" t="str" cm="1">
        <f t="array" aca="1" ref="F714" ca="1">IFERROR(INDEX(General!$E$25:$E$26,$AA714),NA)</f>
        <v>N/A</v>
      </c>
      <c r="G714" s="9" t="str" cm="1">
        <f t="array" aca="1" ref="G714" ca="1">IFERROR(INDEX(Forecast_Capex_Input!$AI$11:$BB$11,$AC714),NA)</f>
        <v>N/A</v>
      </c>
      <c r="H714" s="50" t="str" cm="1">
        <f t="array" aca="1" ref="H714" ca="1">IFERROR(INDEX(Forecast_Capex_Input!$AI$12:$BB$286,$Z714,$AC714),NA)</f>
        <v>N/A</v>
      </c>
      <c r="I714" s="150" t="str" cm="1">
        <f t="array" ref="I714">IFERROR(INDEX(Forecast_Capex_Input!$F$12:$F$286,$Z714),NA)</f>
        <v>N/A</v>
      </c>
      <c r="J714" s="150" t="str" cm="1">
        <f t="array" ref="J714">IFERROR(INDEX(Forecast_Capex_Input!G$12:G$286,$Z714),NA)</f>
        <v>N/A</v>
      </c>
      <c r="K714" s="150" t="str" cm="1">
        <f t="array" ref="K714">IFERROR(INDEX(Forecast_Capex_Input!H$12:H$286,$Z714),NA)</f>
        <v>N/A</v>
      </c>
      <c r="L714" s="150" t="str" cm="1">
        <f t="array" ref="L714">IFERROR(INDEX(Forecast_Capex_Input!I$12:I$286,$Z714),NA)</f>
        <v>N/A</v>
      </c>
      <c r="M714" s="150" t="str" cm="1">
        <f t="array" ref="M714">IFERROR(INDEX(Forecast_Capex_Input!J$12:J$286,$Z714),NA)</f>
        <v>N/A</v>
      </c>
      <c r="N714" s="150" t="str" cm="1">
        <f t="array" ref="N714">IFERROR(INDEX(Forecast_Capex_Input!K$12:K$286,$Z714),NA)</f>
        <v>N/A</v>
      </c>
      <c r="O714" s="150" t="str" cm="1">
        <f t="array" ref="O714">IFERROR(INDEX(Forecast_Capex_Input!L$12:L$286,$Z714),NA)</f>
        <v>N/A</v>
      </c>
      <c r="P714" s="150" t="str" cm="1">
        <f t="array" ref="P714">IFERROR(INDEX(Forecast_Capex_Input!M$12:M$286,$Z714),NA)</f>
        <v>N/A</v>
      </c>
      <c r="Q714" s="24" t="str" cm="1">
        <f t="array" ref="Q714">IFERROR(INDEX(Forecast_Capex_Input!N$12:N$286,$Z714),NA)</f>
        <v>N/A</v>
      </c>
      <c r="R714" s="190" cm="1">
        <f t="array" ref="R714">IFERROR(INDEX(Forecast_Capex_Input!O$12:O$286,$Z714),0)</f>
        <v>0</v>
      </c>
      <c r="S714" s="24" cm="1">
        <f t="array" ref="S714">IFERROR(INDEX(Forecast_Capex_Input!P$12:P$286,$Z714),0)</f>
        <v>0</v>
      </c>
      <c r="T714" s="150" t="str" cm="1">
        <f t="array" aca="1" ref="T714" ca="1">IFERROR(INDEX(General!$K$91:$K$110,$AC714),NA)</f>
        <v>N/A</v>
      </c>
      <c r="U714" s="43" cm="1">
        <f t="array" aca="1" ref="U714" ca="1">IFERROR(
IF($F714=General!$E$25,INDEX(Forecast_Capex_Input!S$12:S$286,$Z714),
INDEX(Forecast_Capex_Input!T$12:T$286,$Z714)),0)</f>
        <v>0</v>
      </c>
      <c r="V714" s="82" t="b">
        <f>IFERROR(INDEX(Overheads!$T$19:$T$26,MATCH($I714,Overheads!$E$19:$E$26,0)),FALSE)</f>
        <v>0</v>
      </c>
      <c r="W714" s="209" cm="1">
        <f t="array" ref="W714">IFERROR(
INDEX(Forecast_Capex_Input!CN$12:CN$286,$Z714),0)</f>
        <v>0</v>
      </c>
      <c r="X714" s="209">
        <f>IFERROR(
MATCH($W714,General!$L$39:$S$39,0),1)</f>
        <v>1</v>
      </c>
      <c r="Z714" s="28" t="str">
        <f>IFERROR(
IF(MATCH($C714,Forecast_Capex_Input!$CI$12:$CI$286,1)+1&gt;MAX(Forecast_Capex_Input!$C$12:$C$286),NA,
MATCH($C714,Forecast_Capex_Input!$CI$12:$CI$286,1)+1),1)</f>
        <v>N/A</v>
      </c>
      <c r="AA714" s="28" t="str" cm="1">
        <f t="array" aca="1" ref="AA714" ca="1">IFERROR(
IF(Z713&lt;&gt;Z714,1,
IF(COUNTIF(OFFSET(AA713,0,0,-INDEX(Forecast_Capex_Input!$CG$12:$CG$286,$Z714)),AA713)=INDEX(Forecast_Capex_Input!$CG$12:$CG$286,$Z714),AA713+1,AA713)),NA)</f>
        <v>N/A</v>
      </c>
      <c r="AB714" s="28" t="str" cm="1">
        <f t="array" ref="AB714">IFERROR($C714-IF($Z714=1,1,INDEX(Forecast_Capex_Input!$CI$12:$CI$286,$Z714-1))+1,NA)</f>
        <v>N/A</v>
      </c>
      <c r="AC714" s="28" t="str" cm="1">
        <f t="array" aca="1" ref="AC714" ca="1">IFERROR(IF(AA714=1,
INDEX(Forecast_Capex_Input!$AI$10:$BB$10,SMALL(IF(INDEX(Forecast_Capex_Input!$AI$12:$BB$286,$Z714,0)&gt;0,COLUMN(Forecast_Capex_Input!$AI$10:$BB$10)-COLUMN(Forecast_Capex_Input!$AI$12)+1),ROWS(OFFSET(AC713,0,0,-$AB714)))),
OFFSET(AC713,-INDEX(Forecast_Capex_Input!$CG$12:$CG$286,$Z714)+1,0)),NA)</f>
        <v>N/A</v>
      </c>
      <c r="AD714" s="28" t="str">
        <f t="shared" ca="1" si="62"/>
        <v>N/A</v>
      </c>
      <c r="AE714" s="82" t="b">
        <f t="shared" si="66"/>
        <v>0</v>
      </c>
      <c r="AF714" s="78" t="b">
        <v>0</v>
      </c>
      <c r="AG714" s="82" t="b">
        <f t="shared" si="63"/>
        <v>1</v>
      </c>
      <c r="AI714" s="55">
        <v>0</v>
      </c>
      <c r="AJ714" s="55">
        <v>0</v>
      </c>
      <c r="AK714" s="55">
        <v>0</v>
      </c>
      <c r="AL714" s="55">
        <v>0</v>
      </c>
      <c r="AM714" s="55">
        <v>0</v>
      </c>
      <c r="AN714" s="135">
        <v>0</v>
      </c>
      <c r="AP714" s="55">
        <v>0</v>
      </c>
      <c r="AQ714" s="55">
        <v>0</v>
      </c>
      <c r="AR714" s="55">
        <v>0</v>
      </c>
      <c r="AS714" s="55">
        <v>0</v>
      </c>
      <c r="AT714" s="55">
        <v>0</v>
      </c>
      <c r="AU714" s="135">
        <v>0</v>
      </c>
      <c r="AW714" s="55">
        <v>0</v>
      </c>
      <c r="AX714" s="55">
        <v>0</v>
      </c>
      <c r="AY714" s="55">
        <v>0</v>
      </c>
      <c r="AZ714" s="55">
        <v>0</v>
      </c>
      <c r="BA714" s="55">
        <v>0</v>
      </c>
      <c r="BB714" s="135">
        <v>0</v>
      </c>
      <c r="BD714" s="55">
        <v>0</v>
      </c>
      <c r="BE714" s="55">
        <v>0</v>
      </c>
      <c r="BF714" s="55">
        <v>0</v>
      </c>
      <c r="BG714" s="55">
        <v>0</v>
      </c>
      <c r="BH714" s="55">
        <v>0</v>
      </c>
      <c r="BI714" s="135">
        <v>0</v>
      </c>
      <c r="BK714" s="55">
        <v>0</v>
      </c>
      <c r="BL714" s="55">
        <v>0</v>
      </c>
      <c r="BM714" s="55">
        <v>0</v>
      </c>
      <c r="BN714" s="55">
        <v>0</v>
      </c>
      <c r="BO714" s="55">
        <v>0</v>
      </c>
      <c r="BP714" s="135">
        <v>0</v>
      </c>
      <c r="BR714" s="147">
        <v>0</v>
      </c>
      <c r="BS714" s="147">
        <v>0</v>
      </c>
      <c r="BT714" s="147">
        <v>0</v>
      </c>
      <c r="BU714" s="147">
        <v>0</v>
      </c>
      <c r="BV714" s="147">
        <v>0</v>
      </c>
      <c r="BX714" s="55">
        <v>0</v>
      </c>
      <c r="BY714" s="55">
        <v>0</v>
      </c>
      <c r="BZ714" s="55">
        <v>0</v>
      </c>
      <c r="CA714" s="55">
        <v>0</v>
      </c>
      <c r="CB714" s="55">
        <v>0</v>
      </c>
      <c r="CC714" s="135">
        <v>0</v>
      </c>
      <c r="CE714" s="55">
        <v>0</v>
      </c>
      <c r="CF714" s="55">
        <v>0</v>
      </c>
      <c r="CG714" s="55">
        <v>0</v>
      </c>
      <c r="CH714" s="55">
        <v>0</v>
      </c>
      <c r="CI714" s="55">
        <v>0</v>
      </c>
      <c r="CJ714" s="135">
        <v>0</v>
      </c>
      <c r="CL714" s="55">
        <v>0</v>
      </c>
      <c r="CM714" s="55">
        <v>0</v>
      </c>
      <c r="CN714" s="55">
        <v>0</v>
      </c>
      <c r="CO714" s="55">
        <v>0</v>
      </c>
      <c r="CP714" s="55">
        <v>0</v>
      </c>
      <c r="CQ714" s="135">
        <v>0</v>
      </c>
      <c r="CS714" s="67">
        <v>0</v>
      </c>
      <c r="CT714" s="67">
        <v>0</v>
      </c>
      <c r="CU714" s="67">
        <v>0</v>
      </c>
      <c r="CV714" s="67">
        <v>0</v>
      </c>
      <c r="CW714" s="67">
        <v>0</v>
      </c>
      <c r="CX714" s="135">
        <v>0</v>
      </c>
      <c r="CZ714" s="55">
        <v>0</v>
      </c>
      <c r="DA714" s="55">
        <v>0</v>
      </c>
      <c r="DB714" s="55">
        <v>0</v>
      </c>
      <c r="DC714" s="55">
        <v>0</v>
      </c>
      <c r="DD714" s="55">
        <v>0</v>
      </c>
      <c r="DE714" s="135">
        <v>0</v>
      </c>
      <c r="DG714" s="43" t="b" cm="1">
        <f t="array" aca="1" ref="DG714" ca="1">OR($G714=Forecast_Capex_Input!$BF$8:$BF$10)</f>
        <v>0</v>
      </c>
      <c r="DH714" s="43" cm="1">
        <f t="array" aca="1" ref="DH714" ca="1">IFERROR(INDEX(Forecast_Capex_Input!BG$12:BG$286,$Z714)
*(INDEX(Forecast_Capex_Input!$H$12:$H$286,$Z714)=Repex),0)
*$DG714</f>
        <v>0</v>
      </c>
      <c r="DI714" s="43" cm="1">
        <f t="array" aca="1" ref="DI714" ca="1">IFERROR(INDEX(Forecast_Capex_Input!BH$12:BH$286,$Z714)
*(INDEX(Forecast_Capex_Input!$H$12:$H$286,$Z714)=Repex),0)
*$DG714</f>
        <v>0</v>
      </c>
      <c r="DJ714" s="43" cm="1">
        <f t="array" aca="1" ref="DJ714" ca="1">IFERROR(INDEX(Forecast_Capex_Input!BI$12:BI$286,$Z714)
*(INDEX(Forecast_Capex_Input!$H$12:$H$286,$Z714)=Repex),0)
*$DG714</f>
        <v>0</v>
      </c>
      <c r="DK714" s="43" cm="1">
        <f t="array" aca="1" ref="DK714" ca="1">IFERROR(INDEX(Forecast_Capex_Input!BJ$12:BJ$286,$Z714)
*(INDEX(Forecast_Capex_Input!$H$12:$H$286,$Z714)=Repex),0)
*$DG714</f>
        <v>0</v>
      </c>
      <c r="DL714" s="43" cm="1">
        <f t="array" aca="1" ref="DL714" ca="1">IFERROR(INDEX(Forecast_Capex_Input!BK$12:BK$286,$Z714)
*(INDEX(Forecast_Capex_Input!$H$12:$H$286,$Z714)=Repex),0)
*$DG714</f>
        <v>0</v>
      </c>
      <c r="DM714" s="43" cm="1">
        <f t="array" aca="1" ref="DM714" ca="1">IFERROR(INDEX(Forecast_Capex_Input!BL$12:BL$286,$Z714)
*(INDEX(Forecast_Capex_Input!$H$12:$H$286,$Z714)=Repex),0)
*$DG714</f>
        <v>0</v>
      </c>
      <c r="DO714" s="43" t="b" cm="1">
        <f t="array" aca="1" ref="DO714" ca="1">OR($G714=Forecast_Capex_Input!$BN$8:$BN$9)</f>
        <v>0</v>
      </c>
      <c r="DP714" s="43" cm="1">
        <f t="array" aca="1" ref="DP714" ca="1">IFERROR(INDEX(Forecast_Capex_Input!BO$12:BO$286,$Z714)
*(INDEX(Forecast_Capex_Input!$H$12:$H$286,$Z714)=Repex),0)
*$DO714</f>
        <v>0</v>
      </c>
      <c r="DQ714" s="43" cm="1">
        <f t="array" aca="1" ref="DQ714" ca="1">IFERROR(INDEX(Forecast_Capex_Input!BP$12:BP$286,$Z714)
*(INDEX(Forecast_Capex_Input!$H$12:$H$286,$Z714)=Repex),0)
*$DO714</f>
        <v>0</v>
      </c>
      <c r="DR714" s="43" cm="1">
        <f t="array" aca="1" ref="DR714" ca="1">IFERROR(INDEX(Forecast_Capex_Input!BQ$12:BQ$286,$Z714)
*(INDEX(Forecast_Capex_Input!$H$12:$H$286,$Z714)=Repex),0)
*$DO714</f>
        <v>0</v>
      </c>
      <c r="DS714" s="43" cm="1">
        <f t="array" aca="1" ref="DS714" ca="1">IFERROR(INDEX(Forecast_Capex_Input!BR$12:BR$286,$Z714)
*(INDEX(Forecast_Capex_Input!$H$12:$H$286,$Z714)=Repex),0)
*$DO714</f>
        <v>0</v>
      </c>
      <c r="DT714" s="43" cm="1">
        <f t="array" aca="1" ref="DT714" ca="1">IFERROR(INDEX(Forecast_Capex_Input!BS$12:BS$286,$Z714)
*(INDEX(Forecast_Capex_Input!$H$12:$H$286,$Z714)=Repex),0)
*$DO714</f>
        <v>0</v>
      </c>
      <c r="DV714" s="43" t="b" cm="1">
        <f t="array" aca="1" ref="DV714" ca="1">OR($G714=Forecast_Capex_Input!$BU$8:$BU$10)</f>
        <v>0</v>
      </c>
      <c r="DW714" s="43" cm="1">
        <f t="array" aca="1" ref="DW714" ca="1">IFERROR(INDEX(Forecast_Capex_Input!BV$12:BV$286,$Z714)
*(INDEX(Forecast_Capex_Input!$H$12:$H$286,$Z714)=Repex),0)
*$DV714</f>
        <v>0</v>
      </c>
      <c r="DX714" s="43" cm="1">
        <f t="array" aca="1" ref="DX714" ca="1">IFERROR(INDEX(Forecast_Capex_Input!BW$12:BW$286,$Z714)
*(INDEX(Forecast_Capex_Input!$H$12:$H$286,$Z714)=Repex),0)
*$DV714</f>
        <v>0</v>
      </c>
      <c r="DY714" s="43" cm="1">
        <f t="array" aca="1" ref="DY714" ca="1">IFERROR(INDEX(Forecast_Capex_Input!BX$12:BX$286,$Z714)
*(INDEX(Forecast_Capex_Input!$H$12:$H$286,$Z714)=Repex),0)
*$DV714</f>
        <v>0</v>
      </c>
      <c r="DZ714" s="43" cm="1">
        <f t="array" aca="1" ref="DZ714" ca="1">IFERROR(INDEX(Forecast_Capex_Input!BY$12:BY$286,$Z714)
*(INDEX(Forecast_Capex_Input!$H$12:$H$286,$Z714)=Repex),0)
*$DV714</f>
        <v>0</v>
      </c>
      <c r="EA714" s="43" cm="1">
        <f t="array" aca="1" ref="EA714" ca="1">IFERROR(INDEX(Forecast_Capex_Input!BZ$12:BZ$286,$Z714)
*(INDEX(Forecast_Capex_Input!$H$12:$H$286,$Z714)=Repex),0)
*$DV714</f>
        <v>0</v>
      </c>
      <c r="EB714" s="43" cm="1">
        <f t="array" aca="1" ref="EB714" ca="1">IFERROR(INDEX(Forecast_Capex_Input!CA$12:CA$286,$Z714)
*(INDEX(Forecast_Capex_Input!$H$12:$H$286,$Z714)=Repex),0)
*$DV714</f>
        <v>0</v>
      </c>
      <c r="EC714" s="43" cm="1">
        <f t="array" aca="1" ref="EC714" ca="1">IFERROR(INDEX(Forecast_Capex_Input!CB$12:CB$286,$Z714)
*(INDEX(Forecast_Capex_Input!$H$12:$H$286,$Z714)=Repex),0)
*$DV714</f>
        <v>0</v>
      </c>
      <c r="ED714" s="43" cm="1">
        <f t="array" aca="1" ref="ED714" ca="1">IFERROR(INDEX(Forecast_Capex_Input!CC$12:CC$286,$Z714)
*(INDEX(Forecast_Capex_Input!$H$12:$H$286,$Z714)=Repex),0)
*$DV714</f>
        <v>0</v>
      </c>
      <c r="EF714" s="86" t="str">
        <f t="shared" si="64"/>
        <v>N/A</v>
      </c>
      <c r="EG714" s="28" t="str">
        <f>IFERROR(RANK(EF714,EF$11:EF$1010,0)+COUNTIF(EF$11:EF714,EF714)-1,NA)</f>
        <v>N/A</v>
      </c>
    </row>
    <row r="715" spans="3:137" x14ac:dyDescent="0.2">
      <c r="C715" s="28">
        <f t="shared" si="65"/>
        <v>705</v>
      </c>
      <c r="D715" s="9" t="str" cm="1">
        <f t="array" ref="D715">IFERROR(INDEX(Forecast_Capex_Input!$D$12:$D$286,$Z715),NA)</f>
        <v>N/A</v>
      </c>
      <c r="E715" s="24" t="str" cm="1">
        <f t="array" ref="E715">IF($Z715=NA,NA,INDEX(Forecast_Capex_Input!$E$12:$E$286,$Z715))</f>
        <v>N/A</v>
      </c>
      <c r="F715" s="9" t="str" cm="1">
        <f t="array" aca="1" ref="F715" ca="1">IFERROR(INDEX(General!$E$25:$E$26,$AA715),NA)</f>
        <v>N/A</v>
      </c>
      <c r="G715" s="9" t="str" cm="1">
        <f t="array" aca="1" ref="G715" ca="1">IFERROR(INDEX(Forecast_Capex_Input!$AI$11:$BB$11,$AC715),NA)</f>
        <v>N/A</v>
      </c>
      <c r="H715" s="50" t="str" cm="1">
        <f t="array" aca="1" ref="H715" ca="1">IFERROR(INDEX(Forecast_Capex_Input!$AI$12:$BB$286,$Z715,$AC715),NA)</f>
        <v>N/A</v>
      </c>
      <c r="I715" s="150" t="str" cm="1">
        <f t="array" ref="I715">IFERROR(INDEX(Forecast_Capex_Input!$F$12:$F$286,$Z715),NA)</f>
        <v>N/A</v>
      </c>
      <c r="J715" s="150" t="str" cm="1">
        <f t="array" ref="J715">IFERROR(INDEX(Forecast_Capex_Input!G$12:G$286,$Z715),NA)</f>
        <v>N/A</v>
      </c>
      <c r="K715" s="150" t="str" cm="1">
        <f t="array" ref="K715">IFERROR(INDEX(Forecast_Capex_Input!H$12:H$286,$Z715),NA)</f>
        <v>N/A</v>
      </c>
      <c r="L715" s="150" t="str" cm="1">
        <f t="array" ref="L715">IFERROR(INDEX(Forecast_Capex_Input!I$12:I$286,$Z715),NA)</f>
        <v>N/A</v>
      </c>
      <c r="M715" s="150" t="str" cm="1">
        <f t="array" ref="M715">IFERROR(INDEX(Forecast_Capex_Input!J$12:J$286,$Z715),NA)</f>
        <v>N/A</v>
      </c>
      <c r="N715" s="150" t="str" cm="1">
        <f t="array" ref="N715">IFERROR(INDEX(Forecast_Capex_Input!K$12:K$286,$Z715),NA)</f>
        <v>N/A</v>
      </c>
      <c r="O715" s="150" t="str" cm="1">
        <f t="array" ref="O715">IFERROR(INDEX(Forecast_Capex_Input!L$12:L$286,$Z715),NA)</f>
        <v>N/A</v>
      </c>
      <c r="P715" s="150" t="str" cm="1">
        <f t="array" ref="P715">IFERROR(INDEX(Forecast_Capex_Input!M$12:M$286,$Z715),NA)</f>
        <v>N/A</v>
      </c>
      <c r="Q715" s="24" t="str" cm="1">
        <f t="array" ref="Q715">IFERROR(INDEX(Forecast_Capex_Input!N$12:N$286,$Z715),NA)</f>
        <v>N/A</v>
      </c>
      <c r="R715" s="190" cm="1">
        <f t="array" ref="R715">IFERROR(INDEX(Forecast_Capex_Input!O$12:O$286,$Z715),0)</f>
        <v>0</v>
      </c>
      <c r="S715" s="24" cm="1">
        <f t="array" ref="S715">IFERROR(INDEX(Forecast_Capex_Input!P$12:P$286,$Z715),0)</f>
        <v>0</v>
      </c>
      <c r="T715" s="150" t="str" cm="1">
        <f t="array" aca="1" ref="T715" ca="1">IFERROR(INDEX(General!$K$91:$K$110,$AC715),NA)</f>
        <v>N/A</v>
      </c>
      <c r="U715" s="43" cm="1">
        <f t="array" aca="1" ref="U715" ca="1">IFERROR(
IF($F715=General!$E$25,INDEX(Forecast_Capex_Input!S$12:S$286,$Z715),
INDEX(Forecast_Capex_Input!T$12:T$286,$Z715)),0)</f>
        <v>0</v>
      </c>
      <c r="V715" s="82" t="b">
        <f>IFERROR(INDEX(Overheads!$T$19:$T$26,MATCH($I715,Overheads!$E$19:$E$26,0)),FALSE)</f>
        <v>0</v>
      </c>
      <c r="W715" s="209" cm="1">
        <f t="array" ref="W715">IFERROR(
INDEX(Forecast_Capex_Input!CN$12:CN$286,$Z715),0)</f>
        <v>0</v>
      </c>
      <c r="X715" s="209">
        <f>IFERROR(
MATCH($W715,General!$L$39:$S$39,0),1)</f>
        <v>1</v>
      </c>
      <c r="Z715" s="28" t="str">
        <f>IFERROR(
IF(MATCH($C715,Forecast_Capex_Input!$CI$12:$CI$286,1)+1&gt;MAX(Forecast_Capex_Input!$C$12:$C$286),NA,
MATCH($C715,Forecast_Capex_Input!$CI$12:$CI$286,1)+1),1)</f>
        <v>N/A</v>
      </c>
      <c r="AA715" s="28" t="str" cm="1">
        <f t="array" aca="1" ref="AA715" ca="1">IFERROR(
IF(Z714&lt;&gt;Z715,1,
IF(COUNTIF(OFFSET(AA714,0,0,-INDEX(Forecast_Capex_Input!$CG$12:$CG$286,$Z715)),AA714)=INDEX(Forecast_Capex_Input!$CG$12:$CG$286,$Z715),AA714+1,AA714)),NA)</f>
        <v>N/A</v>
      </c>
      <c r="AB715" s="28" t="str" cm="1">
        <f t="array" ref="AB715">IFERROR($C715-IF($Z715=1,1,INDEX(Forecast_Capex_Input!$CI$12:$CI$286,$Z715-1))+1,NA)</f>
        <v>N/A</v>
      </c>
      <c r="AC715" s="28" t="str" cm="1">
        <f t="array" aca="1" ref="AC715" ca="1">IFERROR(IF(AA715=1,
INDEX(Forecast_Capex_Input!$AI$10:$BB$10,SMALL(IF(INDEX(Forecast_Capex_Input!$AI$12:$BB$286,$Z715,0)&gt;0,COLUMN(Forecast_Capex_Input!$AI$10:$BB$10)-COLUMN(Forecast_Capex_Input!$AI$12)+1),ROWS(OFFSET(AC714,0,0,-$AB715)))),
OFFSET(AC714,-INDEX(Forecast_Capex_Input!$CG$12:$CG$286,$Z715)+1,0)),NA)</f>
        <v>N/A</v>
      </c>
      <c r="AD715" s="28" t="str">
        <f t="shared" ref="AD715:AD778" ca="1" si="67">IFERROR(
MATCH($F715,Esc_Category_List,0),NA)</f>
        <v>N/A</v>
      </c>
      <c r="AE715" s="82" t="b">
        <f t="shared" si="66"/>
        <v>0</v>
      </c>
      <c r="AF715" s="78" t="b">
        <v>0</v>
      </c>
      <c r="AG715" s="82" t="b">
        <f t="shared" ref="AG715:AG778" si="68">AND(NOT(AND(AE715,NOT(Inc_NCIPAP))),
NOT(AND(AF715,NOT(Inc_CP))))</f>
        <v>1</v>
      </c>
      <c r="AI715" s="55">
        <v>0</v>
      </c>
      <c r="AJ715" s="55">
        <v>0</v>
      </c>
      <c r="AK715" s="55">
        <v>0</v>
      </c>
      <c r="AL715" s="55">
        <v>0</v>
      </c>
      <c r="AM715" s="55">
        <v>0</v>
      </c>
      <c r="AN715" s="135">
        <v>0</v>
      </c>
      <c r="AP715" s="55">
        <v>0</v>
      </c>
      <c r="AQ715" s="55">
        <v>0</v>
      </c>
      <c r="AR715" s="55">
        <v>0</v>
      </c>
      <c r="AS715" s="55">
        <v>0</v>
      </c>
      <c r="AT715" s="55">
        <v>0</v>
      </c>
      <c r="AU715" s="135">
        <v>0</v>
      </c>
      <c r="AW715" s="55">
        <v>0</v>
      </c>
      <c r="AX715" s="55">
        <v>0</v>
      </c>
      <c r="AY715" s="55">
        <v>0</v>
      </c>
      <c r="AZ715" s="55">
        <v>0</v>
      </c>
      <c r="BA715" s="55">
        <v>0</v>
      </c>
      <c r="BB715" s="135">
        <v>0</v>
      </c>
      <c r="BD715" s="55">
        <v>0</v>
      </c>
      <c r="BE715" s="55">
        <v>0</v>
      </c>
      <c r="BF715" s="55">
        <v>0</v>
      </c>
      <c r="BG715" s="55">
        <v>0</v>
      </c>
      <c r="BH715" s="55">
        <v>0</v>
      </c>
      <c r="BI715" s="135">
        <v>0</v>
      </c>
      <c r="BK715" s="55">
        <v>0</v>
      </c>
      <c r="BL715" s="55">
        <v>0</v>
      </c>
      <c r="BM715" s="55">
        <v>0</v>
      </c>
      <c r="BN715" s="55">
        <v>0</v>
      </c>
      <c r="BO715" s="55">
        <v>0</v>
      </c>
      <c r="BP715" s="135">
        <v>0</v>
      </c>
      <c r="BR715" s="147">
        <v>0</v>
      </c>
      <c r="BS715" s="147">
        <v>0</v>
      </c>
      <c r="BT715" s="147">
        <v>0</v>
      </c>
      <c r="BU715" s="147">
        <v>0</v>
      </c>
      <c r="BV715" s="147">
        <v>0</v>
      </c>
      <c r="BX715" s="55">
        <v>0</v>
      </c>
      <c r="BY715" s="55">
        <v>0</v>
      </c>
      <c r="BZ715" s="55">
        <v>0</v>
      </c>
      <c r="CA715" s="55">
        <v>0</v>
      </c>
      <c r="CB715" s="55">
        <v>0</v>
      </c>
      <c r="CC715" s="135">
        <v>0</v>
      </c>
      <c r="CE715" s="55">
        <v>0</v>
      </c>
      <c r="CF715" s="55">
        <v>0</v>
      </c>
      <c r="CG715" s="55">
        <v>0</v>
      </c>
      <c r="CH715" s="55">
        <v>0</v>
      </c>
      <c r="CI715" s="55">
        <v>0</v>
      </c>
      <c r="CJ715" s="135">
        <v>0</v>
      </c>
      <c r="CL715" s="55">
        <v>0</v>
      </c>
      <c r="CM715" s="55">
        <v>0</v>
      </c>
      <c r="CN715" s="55">
        <v>0</v>
      </c>
      <c r="CO715" s="55">
        <v>0</v>
      </c>
      <c r="CP715" s="55">
        <v>0</v>
      </c>
      <c r="CQ715" s="135">
        <v>0</v>
      </c>
      <c r="CS715" s="67">
        <v>0</v>
      </c>
      <c r="CT715" s="67">
        <v>0</v>
      </c>
      <c r="CU715" s="67">
        <v>0</v>
      </c>
      <c r="CV715" s="67">
        <v>0</v>
      </c>
      <c r="CW715" s="67">
        <v>0</v>
      </c>
      <c r="CX715" s="135">
        <v>0</v>
      </c>
      <c r="CZ715" s="55">
        <v>0</v>
      </c>
      <c r="DA715" s="55">
        <v>0</v>
      </c>
      <c r="DB715" s="55">
        <v>0</v>
      </c>
      <c r="DC715" s="55">
        <v>0</v>
      </c>
      <c r="DD715" s="55">
        <v>0</v>
      </c>
      <c r="DE715" s="135">
        <v>0</v>
      </c>
      <c r="DG715" s="43" t="b" cm="1">
        <f t="array" aca="1" ref="DG715" ca="1">OR($G715=Forecast_Capex_Input!$BF$8:$BF$10)</f>
        <v>0</v>
      </c>
      <c r="DH715" s="43" cm="1">
        <f t="array" aca="1" ref="DH715" ca="1">IFERROR(INDEX(Forecast_Capex_Input!BG$12:BG$286,$Z715)
*(INDEX(Forecast_Capex_Input!$H$12:$H$286,$Z715)=Repex),0)
*$DG715</f>
        <v>0</v>
      </c>
      <c r="DI715" s="43" cm="1">
        <f t="array" aca="1" ref="DI715" ca="1">IFERROR(INDEX(Forecast_Capex_Input!BH$12:BH$286,$Z715)
*(INDEX(Forecast_Capex_Input!$H$12:$H$286,$Z715)=Repex),0)
*$DG715</f>
        <v>0</v>
      </c>
      <c r="DJ715" s="43" cm="1">
        <f t="array" aca="1" ref="DJ715" ca="1">IFERROR(INDEX(Forecast_Capex_Input!BI$12:BI$286,$Z715)
*(INDEX(Forecast_Capex_Input!$H$12:$H$286,$Z715)=Repex),0)
*$DG715</f>
        <v>0</v>
      </c>
      <c r="DK715" s="43" cm="1">
        <f t="array" aca="1" ref="DK715" ca="1">IFERROR(INDEX(Forecast_Capex_Input!BJ$12:BJ$286,$Z715)
*(INDEX(Forecast_Capex_Input!$H$12:$H$286,$Z715)=Repex),0)
*$DG715</f>
        <v>0</v>
      </c>
      <c r="DL715" s="43" cm="1">
        <f t="array" aca="1" ref="DL715" ca="1">IFERROR(INDEX(Forecast_Capex_Input!BK$12:BK$286,$Z715)
*(INDEX(Forecast_Capex_Input!$H$12:$H$286,$Z715)=Repex),0)
*$DG715</f>
        <v>0</v>
      </c>
      <c r="DM715" s="43" cm="1">
        <f t="array" aca="1" ref="DM715" ca="1">IFERROR(INDEX(Forecast_Capex_Input!BL$12:BL$286,$Z715)
*(INDEX(Forecast_Capex_Input!$H$12:$H$286,$Z715)=Repex),0)
*$DG715</f>
        <v>0</v>
      </c>
      <c r="DO715" s="43" t="b" cm="1">
        <f t="array" aca="1" ref="DO715" ca="1">OR($G715=Forecast_Capex_Input!$BN$8:$BN$9)</f>
        <v>0</v>
      </c>
      <c r="DP715" s="43" cm="1">
        <f t="array" aca="1" ref="DP715" ca="1">IFERROR(INDEX(Forecast_Capex_Input!BO$12:BO$286,$Z715)
*(INDEX(Forecast_Capex_Input!$H$12:$H$286,$Z715)=Repex),0)
*$DO715</f>
        <v>0</v>
      </c>
      <c r="DQ715" s="43" cm="1">
        <f t="array" aca="1" ref="DQ715" ca="1">IFERROR(INDEX(Forecast_Capex_Input!BP$12:BP$286,$Z715)
*(INDEX(Forecast_Capex_Input!$H$12:$H$286,$Z715)=Repex),0)
*$DO715</f>
        <v>0</v>
      </c>
      <c r="DR715" s="43" cm="1">
        <f t="array" aca="1" ref="DR715" ca="1">IFERROR(INDEX(Forecast_Capex_Input!BQ$12:BQ$286,$Z715)
*(INDEX(Forecast_Capex_Input!$H$12:$H$286,$Z715)=Repex),0)
*$DO715</f>
        <v>0</v>
      </c>
      <c r="DS715" s="43" cm="1">
        <f t="array" aca="1" ref="DS715" ca="1">IFERROR(INDEX(Forecast_Capex_Input!BR$12:BR$286,$Z715)
*(INDEX(Forecast_Capex_Input!$H$12:$H$286,$Z715)=Repex),0)
*$DO715</f>
        <v>0</v>
      </c>
      <c r="DT715" s="43" cm="1">
        <f t="array" aca="1" ref="DT715" ca="1">IFERROR(INDEX(Forecast_Capex_Input!BS$12:BS$286,$Z715)
*(INDEX(Forecast_Capex_Input!$H$12:$H$286,$Z715)=Repex),0)
*$DO715</f>
        <v>0</v>
      </c>
      <c r="DV715" s="43" t="b" cm="1">
        <f t="array" aca="1" ref="DV715" ca="1">OR($G715=Forecast_Capex_Input!$BU$8:$BU$10)</f>
        <v>0</v>
      </c>
      <c r="DW715" s="43" cm="1">
        <f t="array" aca="1" ref="DW715" ca="1">IFERROR(INDEX(Forecast_Capex_Input!BV$12:BV$286,$Z715)
*(INDEX(Forecast_Capex_Input!$H$12:$H$286,$Z715)=Repex),0)
*$DV715</f>
        <v>0</v>
      </c>
      <c r="DX715" s="43" cm="1">
        <f t="array" aca="1" ref="DX715" ca="1">IFERROR(INDEX(Forecast_Capex_Input!BW$12:BW$286,$Z715)
*(INDEX(Forecast_Capex_Input!$H$12:$H$286,$Z715)=Repex),0)
*$DV715</f>
        <v>0</v>
      </c>
      <c r="DY715" s="43" cm="1">
        <f t="array" aca="1" ref="DY715" ca="1">IFERROR(INDEX(Forecast_Capex_Input!BX$12:BX$286,$Z715)
*(INDEX(Forecast_Capex_Input!$H$12:$H$286,$Z715)=Repex),0)
*$DV715</f>
        <v>0</v>
      </c>
      <c r="DZ715" s="43" cm="1">
        <f t="array" aca="1" ref="DZ715" ca="1">IFERROR(INDEX(Forecast_Capex_Input!BY$12:BY$286,$Z715)
*(INDEX(Forecast_Capex_Input!$H$12:$H$286,$Z715)=Repex),0)
*$DV715</f>
        <v>0</v>
      </c>
      <c r="EA715" s="43" cm="1">
        <f t="array" aca="1" ref="EA715" ca="1">IFERROR(INDEX(Forecast_Capex_Input!BZ$12:BZ$286,$Z715)
*(INDEX(Forecast_Capex_Input!$H$12:$H$286,$Z715)=Repex),0)
*$DV715</f>
        <v>0</v>
      </c>
      <c r="EB715" s="43" cm="1">
        <f t="array" aca="1" ref="EB715" ca="1">IFERROR(INDEX(Forecast_Capex_Input!CA$12:CA$286,$Z715)
*(INDEX(Forecast_Capex_Input!$H$12:$H$286,$Z715)=Repex),0)
*$DV715</f>
        <v>0</v>
      </c>
      <c r="EC715" s="43" cm="1">
        <f t="array" aca="1" ref="EC715" ca="1">IFERROR(INDEX(Forecast_Capex_Input!CB$12:CB$286,$Z715)
*(INDEX(Forecast_Capex_Input!$H$12:$H$286,$Z715)=Repex),0)
*$DV715</f>
        <v>0</v>
      </c>
      <c r="ED715" s="43" cm="1">
        <f t="array" aca="1" ref="ED715" ca="1">IFERROR(INDEX(Forecast_Capex_Input!CC$12:CC$286,$Z715)
*(INDEX(Forecast_Capex_Input!$H$12:$H$286,$Z715)=Repex),0)
*$DV715</f>
        <v>0</v>
      </c>
      <c r="EF715" s="86" t="str">
        <f t="shared" ref="EF715:EF778" si="69">IF(AND($AG715,$K715=Augex),
$AU715,NA)</f>
        <v>N/A</v>
      </c>
      <c r="EG715" s="28" t="str">
        <f>IFERROR(RANK(EF715,EF$11:EF$1010,0)+COUNTIF(EF$11:EF715,EF715)-1,NA)</f>
        <v>N/A</v>
      </c>
    </row>
    <row r="716" spans="3:137" x14ac:dyDescent="0.2">
      <c r="C716" s="28">
        <f t="shared" ref="C716:C779" si="70">IF(ISNUMBER(C715),C715+1,1)</f>
        <v>706</v>
      </c>
      <c r="D716" s="9" t="str" cm="1">
        <f t="array" ref="D716">IFERROR(INDEX(Forecast_Capex_Input!$D$12:$D$286,$Z716),NA)</f>
        <v>N/A</v>
      </c>
      <c r="E716" s="24" t="str" cm="1">
        <f t="array" ref="E716">IF($Z716=NA,NA,INDEX(Forecast_Capex_Input!$E$12:$E$286,$Z716))</f>
        <v>N/A</v>
      </c>
      <c r="F716" s="9" t="str" cm="1">
        <f t="array" aca="1" ref="F716" ca="1">IFERROR(INDEX(General!$E$25:$E$26,$AA716),NA)</f>
        <v>N/A</v>
      </c>
      <c r="G716" s="9" t="str" cm="1">
        <f t="array" aca="1" ref="G716" ca="1">IFERROR(INDEX(Forecast_Capex_Input!$AI$11:$BB$11,$AC716),NA)</f>
        <v>N/A</v>
      </c>
      <c r="H716" s="50" t="str" cm="1">
        <f t="array" aca="1" ref="H716" ca="1">IFERROR(INDEX(Forecast_Capex_Input!$AI$12:$BB$286,$Z716,$AC716),NA)</f>
        <v>N/A</v>
      </c>
      <c r="I716" s="150" t="str" cm="1">
        <f t="array" ref="I716">IFERROR(INDEX(Forecast_Capex_Input!$F$12:$F$286,$Z716),NA)</f>
        <v>N/A</v>
      </c>
      <c r="J716" s="150" t="str" cm="1">
        <f t="array" ref="J716">IFERROR(INDEX(Forecast_Capex_Input!G$12:G$286,$Z716),NA)</f>
        <v>N/A</v>
      </c>
      <c r="K716" s="150" t="str" cm="1">
        <f t="array" ref="K716">IFERROR(INDEX(Forecast_Capex_Input!H$12:H$286,$Z716),NA)</f>
        <v>N/A</v>
      </c>
      <c r="L716" s="150" t="str" cm="1">
        <f t="array" ref="L716">IFERROR(INDEX(Forecast_Capex_Input!I$12:I$286,$Z716),NA)</f>
        <v>N/A</v>
      </c>
      <c r="M716" s="150" t="str" cm="1">
        <f t="array" ref="M716">IFERROR(INDEX(Forecast_Capex_Input!J$12:J$286,$Z716),NA)</f>
        <v>N/A</v>
      </c>
      <c r="N716" s="150" t="str" cm="1">
        <f t="array" ref="N716">IFERROR(INDEX(Forecast_Capex_Input!K$12:K$286,$Z716),NA)</f>
        <v>N/A</v>
      </c>
      <c r="O716" s="150" t="str" cm="1">
        <f t="array" ref="O716">IFERROR(INDEX(Forecast_Capex_Input!L$12:L$286,$Z716),NA)</f>
        <v>N/A</v>
      </c>
      <c r="P716" s="150" t="str" cm="1">
        <f t="array" ref="P716">IFERROR(INDEX(Forecast_Capex_Input!M$12:M$286,$Z716),NA)</f>
        <v>N/A</v>
      </c>
      <c r="Q716" s="24" t="str" cm="1">
        <f t="array" ref="Q716">IFERROR(INDEX(Forecast_Capex_Input!N$12:N$286,$Z716),NA)</f>
        <v>N/A</v>
      </c>
      <c r="R716" s="190" cm="1">
        <f t="array" ref="R716">IFERROR(INDEX(Forecast_Capex_Input!O$12:O$286,$Z716),0)</f>
        <v>0</v>
      </c>
      <c r="S716" s="24" cm="1">
        <f t="array" ref="S716">IFERROR(INDEX(Forecast_Capex_Input!P$12:P$286,$Z716),0)</f>
        <v>0</v>
      </c>
      <c r="T716" s="150" t="str" cm="1">
        <f t="array" aca="1" ref="T716" ca="1">IFERROR(INDEX(General!$K$91:$K$110,$AC716),NA)</f>
        <v>N/A</v>
      </c>
      <c r="U716" s="43" cm="1">
        <f t="array" aca="1" ref="U716" ca="1">IFERROR(
IF($F716=General!$E$25,INDEX(Forecast_Capex_Input!S$12:S$286,$Z716),
INDEX(Forecast_Capex_Input!T$12:T$286,$Z716)),0)</f>
        <v>0</v>
      </c>
      <c r="V716" s="82" t="b">
        <f>IFERROR(INDEX(Overheads!$T$19:$T$26,MATCH($I716,Overheads!$E$19:$E$26,0)),FALSE)</f>
        <v>0</v>
      </c>
      <c r="W716" s="209" cm="1">
        <f t="array" ref="W716">IFERROR(
INDEX(Forecast_Capex_Input!CN$12:CN$286,$Z716),0)</f>
        <v>0</v>
      </c>
      <c r="X716" s="209">
        <f>IFERROR(
MATCH($W716,General!$L$39:$S$39,0),1)</f>
        <v>1</v>
      </c>
      <c r="Z716" s="28" t="str">
        <f>IFERROR(
IF(MATCH($C716,Forecast_Capex_Input!$CI$12:$CI$286,1)+1&gt;MAX(Forecast_Capex_Input!$C$12:$C$286),NA,
MATCH($C716,Forecast_Capex_Input!$CI$12:$CI$286,1)+1),1)</f>
        <v>N/A</v>
      </c>
      <c r="AA716" s="28" t="str" cm="1">
        <f t="array" aca="1" ref="AA716" ca="1">IFERROR(
IF(Z715&lt;&gt;Z716,1,
IF(COUNTIF(OFFSET(AA715,0,0,-INDEX(Forecast_Capex_Input!$CG$12:$CG$286,$Z716)),AA715)=INDEX(Forecast_Capex_Input!$CG$12:$CG$286,$Z716),AA715+1,AA715)),NA)</f>
        <v>N/A</v>
      </c>
      <c r="AB716" s="28" t="str" cm="1">
        <f t="array" ref="AB716">IFERROR($C716-IF($Z716=1,1,INDEX(Forecast_Capex_Input!$CI$12:$CI$286,$Z716-1))+1,NA)</f>
        <v>N/A</v>
      </c>
      <c r="AC716" s="28" t="str" cm="1">
        <f t="array" aca="1" ref="AC716" ca="1">IFERROR(IF(AA716=1,
INDEX(Forecast_Capex_Input!$AI$10:$BB$10,SMALL(IF(INDEX(Forecast_Capex_Input!$AI$12:$BB$286,$Z716,0)&gt;0,COLUMN(Forecast_Capex_Input!$AI$10:$BB$10)-COLUMN(Forecast_Capex_Input!$AI$12)+1),ROWS(OFFSET(AC715,0,0,-$AB716)))),
OFFSET(AC715,-INDEX(Forecast_Capex_Input!$CG$12:$CG$286,$Z716)+1,0)),NA)</f>
        <v>N/A</v>
      </c>
      <c r="AD716" s="28" t="str">
        <f t="shared" ca="1" si="67"/>
        <v>N/A</v>
      </c>
      <c r="AE716" s="82" t="b">
        <f t="shared" ref="AE716:AE779" si="71">$K716=AE$6</f>
        <v>0</v>
      </c>
      <c r="AF716" s="78" t="b">
        <v>0</v>
      </c>
      <c r="AG716" s="82" t="b">
        <f t="shared" si="68"/>
        <v>1</v>
      </c>
      <c r="AI716" s="55">
        <v>0</v>
      </c>
      <c r="AJ716" s="55">
        <v>0</v>
      </c>
      <c r="AK716" s="55">
        <v>0</v>
      </c>
      <c r="AL716" s="55">
        <v>0</v>
      </c>
      <c r="AM716" s="55">
        <v>0</v>
      </c>
      <c r="AN716" s="135">
        <v>0</v>
      </c>
      <c r="AP716" s="55">
        <v>0</v>
      </c>
      <c r="AQ716" s="55">
        <v>0</v>
      </c>
      <c r="AR716" s="55">
        <v>0</v>
      </c>
      <c r="AS716" s="55">
        <v>0</v>
      </c>
      <c r="AT716" s="55">
        <v>0</v>
      </c>
      <c r="AU716" s="135">
        <v>0</v>
      </c>
      <c r="AW716" s="55">
        <v>0</v>
      </c>
      <c r="AX716" s="55">
        <v>0</v>
      </c>
      <c r="AY716" s="55">
        <v>0</v>
      </c>
      <c r="AZ716" s="55">
        <v>0</v>
      </c>
      <c r="BA716" s="55">
        <v>0</v>
      </c>
      <c r="BB716" s="135">
        <v>0</v>
      </c>
      <c r="BD716" s="55">
        <v>0</v>
      </c>
      <c r="BE716" s="55">
        <v>0</v>
      </c>
      <c r="BF716" s="55">
        <v>0</v>
      </c>
      <c r="BG716" s="55">
        <v>0</v>
      </c>
      <c r="BH716" s="55">
        <v>0</v>
      </c>
      <c r="BI716" s="135">
        <v>0</v>
      </c>
      <c r="BK716" s="55">
        <v>0</v>
      </c>
      <c r="BL716" s="55">
        <v>0</v>
      </c>
      <c r="BM716" s="55">
        <v>0</v>
      </c>
      <c r="BN716" s="55">
        <v>0</v>
      </c>
      <c r="BO716" s="55">
        <v>0</v>
      </c>
      <c r="BP716" s="135">
        <v>0</v>
      </c>
      <c r="BR716" s="147">
        <v>0</v>
      </c>
      <c r="BS716" s="147">
        <v>0</v>
      </c>
      <c r="BT716" s="147">
        <v>0</v>
      </c>
      <c r="BU716" s="147">
        <v>0</v>
      </c>
      <c r="BV716" s="147">
        <v>0</v>
      </c>
      <c r="BX716" s="55">
        <v>0</v>
      </c>
      <c r="BY716" s="55">
        <v>0</v>
      </c>
      <c r="BZ716" s="55">
        <v>0</v>
      </c>
      <c r="CA716" s="55">
        <v>0</v>
      </c>
      <c r="CB716" s="55">
        <v>0</v>
      </c>
      <c r="CC716" s="135">
        <v>0</v>
      </c>
      <c r="CE716" s="55">
        <v>0</v>
      </c>
      <c r="CF716" s="55">
        <v>0</v>
      </c>
      <c r="CG716" s="55">
        <v>0</v>
      </c>
      <c r="CH716" s="55">
        <v>0</v>
      </c>
      <c r="CI716" s="55">
        <v>0</v>
      </c>
      <c r="CJ716" s="135">
        <v>0</v>
      </c>
      <c r="CL716" s="55">
        <v>0</v>
      </c>
      <c r="CM716" s="55">
        <v>0</v>
      </c>
      <c r="CN716" s="55">
        <v>0</v>
      </c>
      <c r="CO716" s="55">
        <v>0</v>
      </c>
      <c r="CP716" s="55">
        <v>0</v>
      </c>
      <c r="CQ716" s="135">
        <v>0</v>
      </c>
      <c r="CS716" s="67">
        <v>0</v>
      </c>
      <c r="CT716" s="67">
        <v>0</v>
      </c>
      <c r="CU716" s="67">
        <v>0</v>
      </c>
      <c r="CV716" s="67">
        <v>0</v>
      </c>
      <c r="CW716" s="67">
        <v>0</v>
      </c>
      <c r="CX716" s="135">
        <v>0</v>
      </c>
      <c r="CZ716" s="55">
        <v>0</v>
      </c>
      <c r="DA716" s="55">
        <v>0</v>
      </c>
      <c r="DB716" s="55">
        <v>0</v>
      </c>
      <c r="DC716" s="55">
        <v>0</v>
      </c>
      <c r="DD716" s="55">
        <v>0</v>
      </c>
      <c r="DE716" s="135">
        <v>0</v>
      </c>
      <c r="DG716" s="43" t="b" cm="1">
        <f t="array" aca="1" ref="DG716" ca="1">OR($G716=Forecast_Capex_Input!$BF$8:$BF$10)</f>
        <v>0</v>
      </c>
      <c r="DH716" s="43" cm="1">
        <f t="array" aca="1" ref="DH716" ca="1">IFERROR(INDEX(Forecast_Capex_Input!BG$12:BG$286,$Z716)
*(INDEX(Forecast_Capex_Input!$H$12:$H$286,$Z716)=Repex),0)
*$DG716</f>
        <v>0</v>
      </c>
      <c r="DI716" s="43" cm="1">
        <f t="array" aca="1" ref="DI716" ca="1">IFERROR(INDEX(Forecast_Capex_Input!BH$12:BH$286,$Z716)
*(INDEX(Forecast_Capex_Input!$H$12:$H$286,$Z716)=Repex),0)
*$DG716</f>
        <v>0</v>
      </c>
      <c r="DJ716" s="43" cm="1">
        <f t="array" aca="1" ref="DJ716" ca="1">IFERROR(INDEX(Forecast_Capex_Input!BI$12:BI$286,$Z716)
*(INDEX(Forecast_Capex_Input!$H$12:$H$286,$Z716)=Repex),0)
*$DG716</f>
        <v>0</v>
      </c>
      <c r="DK716" s="43" cm="1">
        <f t="array" aca="1" ref="DK716" ca="1">IFERROR(INDEX(Forecast_Capex_Input!BJ$12:BJ$286,$Z716)
*(INDEX(Forecast_Capex_Input!$H$12:$H$286,$Z716)=Repex),0)
*$DG716</f>
        <v>0</v>
      </c>
      <c r="DL716" s="43" cm="1">
        <f t="array" aca="1" ref="DL716" ca="1">IFERROR(INDEX(Forecast_Capex_Input!BK$12:BK$286,$Z716)
*(INDEX(Forecast_Capex_Input!$H$12:$H$286,$Z716)=Repex),0)
*$DG716</f>
        <v>0</v>
      </c>
      <c r="DM716" s="43" cm="1">
        <f t="array" aca="1" ref="DM716" ca="1">IFERROR(INDEX(Forecast_Capex_Input!BL$12:BL$286,$Z716)
*(INDEX(Forecast_Capex_Input!$H$12:$H$286,$Z716)=Repex),0)
*$DG716</f>
        <v>0</v>
      </c>
      <c r="DO716" s="43" t="b" cm="1">
        <f t="array" aca="1" ref="DO716" ca="1">OR($G716=Forecast_Capex_Input!$BN$8:$BN$9)</f>
        <v>0</v>
      </c>
      <c r="DP716" s="43" cm="1">
        <f t="array" aca="1" ref="DP716" ca="1">IFERROR(INDEX(Forecast_Capex_Input!BO$12:BO$286,$Z716)
*(INDEX(Forecast_Capex_Input!$H$12:$H$286,$Z716)=Repex),0)
*$DO716</f>
        <v>0</v>
      </c>
      <c r="DQ716" s="43" cm="1">
        <f t="array" aca="1" ref="DQ716" ca="1">IFERROR(INDEX(Forecast_Capex_Input!BP$12:BP$286,$Z716)
*(INDEX(Forecast_Capex_Input!$H$12:$H$286,$Z716)=Repex),0)
*$DO716</f>
        <v>0</v>
      </c>
      <c r="DR716" s="43" cm="1">
        <f t="array" aca="1" ref="DR716" ca="1">IFERROR(INDEX(Forecast_Capex_Input!BQ$12:BQ$286,$Z716)
*(INDEX(Forecast_Capex_Input!$H$12:$H$286,$Z716)=Repex),0)
*$DO716</f>
        <v>0</v>
      </c>
      <c r="DS716" s="43" cm="1">
        <f t="array" aca="1" ref="DS716" ca="1">IFERROR(INDEX(Forecast_Capex_Input!BR$12:BR$286,$Z716)
*(INDEX(Forecast_Capex_Input!$H$12:$H$286,$Z716)=Repex),0)
*$DO716</f>
        <v>0</v>
      </c>
      <c r="DT716" s="43" cm="1">
        <f t="array" aca="1" ref="DT716" ca="1">IFERROR(INDEX(Forecast_Capex_Input!BS$12:BS$286,$Z716)
*(INDEX(Forecast_Capex_Input!$H$12:$H$286,$Z716)=Repex),0)
*$DO716</f>
        <v>0</v>
      </c>
      <c r="DV716" s="43" t="b" cm="1">
        <f t="array" aca="1" ref="DV716" ca="1">OR($G716=Forecast_Capex_Input!$BU$8:$BU$10)</f>
        <v>0</v>
      </c>
      <c r="DW716" s="43" cm="1">
        <f t="array" aca="1" ref="DW716" ca="1">IFERROR(INDEX(Forecast_Capex_Input!BV$12:BV$286,$Z716)
*(INDEX(Forecast_Capex_Input!$H$12:$H$286,$Z716)=Repex),0)
*$DV716</f>
        <v>0</v>
      </c>
      <c r="DX716" s="43" cm="1">
        <f t="array" aca="1" ref="DX716" ca="1">IFERROR(INDEX(Forecast_Capex_Input!BW$12:BW$286,$Z716)
*(INDEX(Forecast_Capex_Input!$H$12:$H$286,$Z716)=Repex),0)
*$DV716</f>
        <v>0</v>
      </c>
      <c r="DY716" s="43" cm="1">
        <f t="array" aca="1" ref="DY716" ca="1">IFERROR(INDEX(Forecast_Capex_Input!BX$12:BX$286,$Z716)
*(INDEX(Forecast_Capex_Input!$H$12:$H$286,$Z716)=Repex),0)
*$DV716</f>
        <v>0</v>
      </c>
      <c r="DZ716" s="43" cm="1">
        <f t="array" aca="1" ref="DZ716" ca="1">IFERROR(INDEX(Forecast_Capex_Input!BY$12:BY$286,$Z716)
*(INDEX(Forecast_Capex_Input!$H$12:$H$286,$Z716)=Repex),0)
*$DV716</f>
        <v>0</v>
      </c>
      <c r="EA716" s="43" cm="1">
        <f t="array" aca="1" ref="EA716" ca="1">IFERROR(INDEX(Forecast_Capex_Input!BZ$12:BZ$286,$Z716)
*(INDEX(Forecast_Capex_Input!$H$12:$H$286,$Z716)=Repex),0)
*$DV716</f>
        <v>0</v>
      </c>
      <c r="EB716" s="43" cm="1">
        <f t="array" aca="1" ref="EB716" ca="1">IFERROR(INDEX(Forecast_Capex_Input!CA$12:CA$286,$Z716)
*(INDEX(Forecast_Capex_Input!$H$12:$H$286,$Z716)=Repex),0)
*$DV716</f>
        <v>0</v>
      </c>
      <c r="EC716" s="43" cm="1">
        <f t="array" aca="1" ref="EC716" ca="1">IFERROR(INDEX(Forecast_Capex_Input!CB$12:CB$286,$Z716)
*(INDEX(Forecast_Capex_Input!$H$12:$H$286,$Z716)=Repex),0)
*$DV716</f>
        <v>0</v>
      </c>
      <c r="ED716" s="43" cm="1">
        <f t="array" aca="1" ref="ED716" ca="1">IFERROR(INDEX(Forecast_Capex_Input!CC$12:CC$286,$Z716)
*(INDEX(Forecast_Capex_Input!$H$12:$H$286,$Z716)=Repex),0)
*$DV716</f>
        <v>0</v>
      </c>
      <c r="EF716" s="86" t="str">
        <f t="shared" si="69"/>
        <v>N/A</v>
      </c>
      <c r="EG716" s="28" t="str">
        <f>IFERROR(RANK(EF716,EF$11:EF$1010,0)+COUNTIF(EF$11:EF716,EF716)-1,NA)</f>
        <v>N/A</v>
      </c>
    </row>
    <row r="717" spans="3:137" x14ac:dyDescent="0.2">
      <c r="C717" s="28">
        <f t="shared" si="70"/>
        <v>707</v>
      </c>
      <c r="D717" s="9" t="str" cm="1">
        <f t="array" ref="D717">IFERROR(INDEX(Forecast_Capex_Input!$D$12:$D$286,$Z717),NA)</f>
        <v>N/A</v>
      </c>
      <c r="E717" s="24" t="str" cm="1">
        <f t="array" ref="E717">IF($Z717=NA,NA,INDEX(Forecast_Capex_Input!$E$12:$E$286,$Z717))</f>
        <v>N/A</v>
      </c>
      <c r="F717" s="9" t="str" cm="1">
        <f t="array" aca="1" ref="F717" ca="1">IFERROR(INDEX(General!$E$25:$E$26,$AA717),NA)</f>
        <v>N/A</v>
      </c>
      <c r="G717" s="9" t="str" cm="1">
        <f t="array" aca="1" ref="G717" ca="1">IFERROR(INDEX(Forecast_Capex_Input!$AI$11:$BB$11,$AC717),NA)</f>
        <v>N/A</v>
      </c>
      <c r="H717" s="50" t="str" cm="1">
        <f t="array" aca="1" ref="H717" ca="1">IFERROR(INDEX(Forecast_Capex_Input!$AI$12:$BB$286,$Z717,$AC717),NA)</f>
        <v>N/A</v>
      </c>
      <c r="I717" s="150" t="str" cm="1">
        <f t="array" ref="I717">IFERROR(INDEX(Forecast_Capex_Input!$F$12:$F$286,$Z717),NA)</f>
        <v>N/A</v>
      </c>
      <c r="J717" s="150" t="str" cm="1">
        <f t="array" ref="J717">IFERROR(INDEX(Forecast_Capex_Input!G$12:G$286,$Z717),NA)</f>
        <v>N/A</v>
      </c>
      <c r="K717" s="150" t="str" cm="1">
        <f t="array" ref="K717">IFERROR(INDEX(Forecast_Capex_Input!H$12:H$286,$Z717),NA)</f>
        <v>N/A</v>
      </c>
      <c r="L717" s="150" t="str" cm="1">
        <f t="array" ref="L717">IFERROR(INDEX(Forecast_Capex_Input!I$12:I$286,$Z717),NA)</f>
        <v>N/A</v>
      </c>
      <c r="M717" s="150" t="str" cm="1">
        <f t="array" ref="M717">IFERROR(INDEX(Forecast_Capex_Input!J$12:J$286,$Z717),NA)</f>
        <v>N/A</v>
      </c>
      <c r="N717" s="150" t="str" cm="1">
        <f t="array" ref="N717">IFERROR(INDEX(Forecast_Capex_Input!K$12:K$286,$Z717),NA)</f>
        <v>N/A</v>
      </c>
      <c r="O717" s="150" t="str" cm="1">
        <f t="array" ref="O717">IFERROR(INDEX(Forecast_Capex_Input!L$12:L$286,$Z717),NA)</f>
        <v>N/A</v>
      </c>
      <c r="P717" s="150" t="str" cm="1">
        <f t="array" ref="P717">IFERROR(INDEX(Forecast_Capex_Input!M$12:M$286,$Z717),NA)</f>
        <v>N/A</v>
      </c>
      <c r="Q717" s="24" t="str" cm="1">
        <f t="array" ref="Q717">IFERROR(INDEX(Forecast_Capex_Input!N$12:N$286,$Z717),NA)</f>
        <v>N/A</v>
      </c>
      <c r="R717" s="190" cm="1">
        <f t="array" ref="R717">IFERROR(INDEX(Forecast_Capex_Input!O$12:O$286,$Z717),0)</f>
        <v>0</v>
      </c>
      <c r="S717" s="24" cm="1">
        <f t="array" ref="S717">IFERROR(INDEX(Forecast_Capex_Input!P$12:P$286,$Z717),0)</f>
        <v>0</v>
      </c>
      <c r="T717" s="150" t="str" cm="1">
        <f t="array" aca="1" ref="T717" ca="1">IFERROR(INDEX(General!$K$91:$K$110,$AC717),NA)</f>
        <v>N/A</v>
      </c>
      <c r="U717" s="43" cm="1">
        <f t="array" aca="1" ref="U717" ca="1">IFERROR(
IF($F717=General!$E$25,INDEX(Forecast_Capex_Input!S$12:S$286,$Z717),
INDEX(Forecast_Capex_Input!T$12:T$286,$Z717)),0)</f>
        <v>0</v>
      </c>
      <c r="V717" s="82" t="b">
        <f>IFERROR(INDEX(Overheads!$T$19:$T$26,MATCH($I717,Overheads!$E$19:$E$26,0)),FALSE)</f>
        <v>0</v>
      </c>
      <c r="W717" s="209" cm="1">
        <f t="array" ref="W717">IFERROR(
INDEX(Forecast_Capex_Input!CN$12:CN$286,$Z717),0)</f>
        <v>0</v>
      </c>
      <c r="X717" s="209">
        <f>IFERROR(
MATCH($W717,General!$L$39:$S$39,0),1)</f>
        <v>1</v>
      </c>
      <c r="Z717" s="28" t="str">
        <f>IFERROR(
IF(MATCH($C717,Forecast_Capex_Input!$CI$12:$CI$286,1)+1&gt;MAX(Forecast_Capex_Input!$C$12:$C$286),NA,
MATCH($C717,Forecast_Capex_Input!$CI$12:$CI$286,1)+1),1)</f>
        <v>N/A</v>
      </c>
      <c r="AA717" s="28" t="str" cm="1">
        <f t="array" aca="1" ref="AA717" ca="1">IFERROR(
IF(Z716&lt;&gt;Z717,1,
IF(COUNTIF(OFFSET(AA716,0,0,-INDEX(Forecast_Capex_Input!$CG$12:$CG$286,$Z717)),AA716)=INDEX(Forecast_Capex_Input!$CG$12:$CG$286,$Z717),AA716+1,AA716)),NA)</f>
        <v>N/A</v>
      </c>
      <c r="AB717" s="28" t="str" cm="1">
        <f t="array" ref="AB717">IFERROR($C717-IF($Z717=1,1,INDEX(Forecast_Capex_Input!$CI$12:$CI$286,$Z717-1))+1,NA)</f>
        <v>N/A</v>
      </c>
      <c r="AC717" s="28" t="str" cm="1">
        <f t="array" aca="1" ref="AC717" ca="1">IFERROR(IF(AA717=1,
INDEX(Forecast_Capex_Input!$AI$10:$BB$10,SMALL(IF(INDEX(Forecast_Capex_Input!$AI$12:$BB$286,$Z717,0)&gt;0,COLUMN(Forecast_Capex_Input!$AI$10:$BB$10)-COLUMN(Forecast_Capex_Input!$AI$12)+1),ROWS(OFFSET(AC716,0,0,-$AB717)))),
OFFSET(AC716,-INDEX(Forecast_Capex_Input!$CG$12:$CG$286,$Z717)+1,0)),NA)</f>
        <v>N/A</v>
      </c>
      <c r="AD717" s="28" t="str">
        <f t="shared" ca="1" si="67"/>
        <v>N/A</v>
      </c>
      <c r="AE717" s="82" t="b">
        <f t="shared" si="71"/>
        <v>0</v>
      </c>
      <c r="AF717" s="78" t="b">
        <v>0</v>
      </c>
      <c r="AG717" s="82" t="b">
        <f t="shared" si="68"/>
        <v>1</v>
      </c>
      <c r="AI717" s="55">
        <v>0</v>
      </c>
      <c r="AJ717" s="55">
        <v>0</v>
      </c>
      <c r="AK717" s="55">
        <v>0</v>
      </c>
      <c r="AL717" s="55">
        <v>0</v>
      </c>
      <c r="AM717" s="55">
        <v>0</v>
      </c>
      <c r="AN717" s="135">
        <v>0</v>
      </c>
      <c r="AP717" s="55">
        <v>0</v>
      </c>
      <c r="AQ717" s="55">
        <v>0</v>
      </c>
      <c r="AR717" s="55">
        <v>0</v>
      </c>
      <c r="AS717" s="55">
        <v>0</v>
      </c>
      <c r="AT717" s="55">
        <v>0</v>
      </c>
      <c r="AU717" s="135">
        <v>0</v>
      </c>
      <c r="AW717" s="55">
        <v>0</v>
      </c>
      <c r="AX717" s="55">
        <v>0</v>
      </c>
      <c r="AY717" s="55">
        <v>0</v>
      </c>
      <c r="AZ717" s="55">
        <v>0</v>
      </c>
      <c r="BA717" s="55">
        <v>0</v>
      </c>
      <c r="BB717" s="135">
        <v>0</v>
      </c>
      <c r="BD717" s="55">
        <v>0</v>
      </c>
      <c r="BE717" s="55">
        <v>0</v>
      </c>
      <c r="BF717" s="55">
        <v>0</v>
      </c>
      <c r="BG717" s="55">
        <v>0</v>
      </c>
      <c r="BH717" s="55">
        <v>0</v>
      </c>
      <c r="BI717" s="135">
        <v>0</v>
      </c>
      <c r="BK717" s="55">
        <v>0</v>
      </c>
      <c r="BL717" s="55">
        <v>0</v>
      </c>
      <c r="BM717" s="55">
        <v>0</v>
      </c>
      <c r="BN717" s="55">
        <v>0</v>
      </c>
      <c r="BO717" s="55">
        <v>0</v>
      </c>
      <c r="BP717" s="135">
        <v>0</v>
      </c>
      <c r="BR717" s="147">
        <v>0</v>
      </c>
      <c r="BS717" s="147">
        <v>0</v>
      </c>
      <c r="BT717" s="147">
        <v>0</v>
      </c>
      <c r="BU717" s="147">
        <v>0</v>
      </c>
      <c r="BV717" s="147">
        <v>0</v>
      </c>
      <c r="BX717" s="55">
        <v>0</v>
      </c>
      <c r="BY717" s="55">
        <v>0</v>
      </c>
      <c r="BZ717" s="55">
        <v>0</v>
      </c>
      <c r="CA717" s="55">
        <v>0</v>
      </c>
      <c r="CB717" s="55">
        <v>0</v>
      </c>
      <c r="CC717" s="135">
        <v>0</v>
      </c>
      <c r="CE717" s="55">
        <v>0</v>
      </c>
      <c r="CF717" s="55">
        <v>0</v>
      </c>
      <c r="CG717" s="55">
        <v>0</v>
      </c>
      <c r="CH717" s="55">
        <v>0</v>
      </c>
      <c r="CI717" s="55">
        <v>0</v>
      </c>
      <c r="CJ717" s="135">
        <v>0</v>
      </c>
      <c r="CL717" s="55">
        <v>0</v>
      </c>
      <c r="CM717" s="55">
        <v>0</v>
      </c>
      <c r="CN717" s="55">
        <v>0</v>
      </c>
      <c r="CO717" s="55">
        <v>0</v>
      </c>
      <c r="CP717" s="55">
        <v>0</v>
      </c>
      <c r="CQ717" s="135">
        <v>0</v>
      </c>
      <c r="CS717" s="67">
        <v>0</v>
      </c>
      <c r="CT717" s="67">
        <v>0</v>
      </c>
      <c r="CU717" s="67">
        <v>0</v>
      </c>
      <c r="CV717" s="67">
        <v>0</v>
      </c>
      <c r="CW717" s="67">
        <v>0</v>
      </c>
      <c r="CX717" s="135">
        <v>0</v>
      </c>
      <c r="CZ717" s="55">
        <v>0</v>
      </c>
      <c r="DA717" s="55">
        <v>0</v>
      </c>
      <c r="DB717" s="55">
        <v>0</v>
      </c>
      <c r="DC717" s="55">
        <v>0</v>
      </c>
      <c r="DD717" s="55">
        <v>0</v>
      </c>
      <c r="DE717" s="135">
        <v>0</v>
      </c>
      <c r="DG717" s="43" t="b" cm="1">
        <f t="array" aca="1" ref="DG717" ca="1">OR($G717=Forecast_Capex_Input!$BF$8:$BF$10)</f>
        <v>0</v>
      </c>
      <c r="DH717" s="43" cm="1">
        <f t="array" aca="1" ref="DH717" ca="1">IFERROR(INDEX(Forecast_Capex_Input!BG$12:BG$286,$Z717)
*(INDEX(Forecast_Capex_Input!$H$12:$H$286,$Z717)=Repex),0)
*$DG717</f>
        <v>0</v>
      </c>
      <c r="DI717" s="43" cm="1">
        <f t="array" aca="1" ref="DI717" ca="1">IFERROR(INDEX(Forecast_Capex_Input!BH$12:BH$286,$Z717)
*(INDEX(Forecast_Capex_Input!$H$12:$H$286,$Z717)=Repex),0)
*$DG717</f>
        <v>0</v>
      </c>
      <c r="DJ717" s="43" cm="1">
        <f t="array" aca="1" ref="DJ717" ca="1">IFERROR(INDEX(Forecast_Capex_Input!BI$12:BI$286,$Z717)
*(INDEX(Forecast_Capex_Input!$H$12:$H$286,$Z717)=Repex),0)
*$DG717</f>
        <v>0</v>
      </c>
      <c r="DK717" s="43" cm="1">
        <f t="array" aca="1" ref="DK717" ca="1">IFERROR(INDEX(Forecast_Capex_Input!BJ$12:BJ$286,$Z717)
*(INDEX(Forecast_Capex_Input!$H$12:$H$286,$Z717)=Repex),0)
*$DG717</f>
        <v>0</v>
      </c>
      <c r="DL717" s="43" cm="1">
        <f t="array" aca="1" ref="DL717" ca="1">IFERROR(INDEX(Forecast_Capex_Input!BK$12:BK$286,$Z717)
*(INDEX(Forecast_Capex_Input!$H$12:$H$286,$Z717)=Repex),0)
*$DG717</f>
        <v>0</v>
      </c>
      <c r="DM717" s="43" cm="1">
        <f t="array" aca="1" ref="DM717" ca="1">IFERROR(INDEX(Forecast_Capex_Input!BL$12:BL$286,$Z717)
*(INDEX(Forecast_Capex_Input!$H$12:$H$286,$Z717)=Repex),0)
*$DG717</f>
        <v>0</v>
      </c>
      <c r="DO717" s="43" t="b" cm="1">
        <f t="array" aca="1" ref="DO717" ca="1">OR($G717=Forecast_Capex_Input!$BN$8:$BN$9)</f>
        <v>0</v>
      </c>
      <c r="DP717" s="43" cm="1">
        <f t="array" aca="1" ref="DP717" ca="1">IFERROR(INDEX(Forecast_Capex_Input!BO$12:BO$286,$Z717)
*(INDEX(Forecast_Capex_Input!$H$12:$H$286,$Z717)=Repex),0)
*$DO717</f>
        <v>0</v>
      </c>
      <c r="DQ717" s="43" cm="1">
        <f t="array" aca="1" ref="DQ717" ca="1">IFERROR(INDEX(Forecast_Capex_Input!BP$12:BP$286,$Z717)
*(INDEX(Forecast_Capex_Input!$H$12:$H$286,$Z717)=Repex),0)
*$DO717</f>
        <v>0</v>
      </c>
      <c r="DR717" s="43" cm="1">
        <f t="array" aca="1" ref="DR717" ca="1">IFERROR(INDEX(Forecast_Capex_Input!BQ$12:BQ$286,$Z717)
*(INDEX(Forecast_Capex_Input!$H$12:$H$286,$Z717)=Repex),0)
*$DO717</f>
        <v>0</v>
      </c>
      <c r="DS717" s="43" cm="1">
        <f t="array" aca="1" ref="DS717" ca="1">IFERROR(INDEX(Forecast_Capex_Input!BR$12:BR$286,$Z717)
*(INDEX(Forecast_Capex_Input!$H$12:$H$286,$Z717)=Repex),0)
*$DO717</f>
        <v>0</v>
      </c>
      <c r="DT717" s="43" cm="1">
        <f t="array" aca="1" ref="DT717" ca="1">IFERROR(INDEX(Forecast_Capex_Input!BS$12:BS$286,$Z717)
*(INDEX(Forecast_Capex_Input!$H$12:$H$286,$Z717)=Repex),0)
*$DO717</f>
        <v>0</v>
      </c>
      <c r="DV717" s="43" t="b" cm="1">
        <f t="array" aca="1" ref="DV717" ca="1">OR($G717=Forecast_Capex_Input!$BU$8:$BU$10)</f>
        <v>0</v>
      </c>
      <c r="DW717" s="43" cm="1">
        <f t="array" aca="1" ref="DW717" ca="1">IFERROR(INDEX(Forecast_Capex_Input!BV$12:BV$286,$Z717)
*(INDEX(Forecast_Capex_Input!$H$12:$H$286,$Z717)=Repex),0)
*$DV717</f>
        <v>0</v>
      </c>
      <c r="DX717" s="43" cm="1">
        <f t="array" aca="1" ref="DX717" ca="1">IFERROR(INDEX(Forecast_Capex_Input!BW$12:BW$286,$Z717)
*(INDEX(Forecast_Capex_Input!$H$12:$H$286,$Z717)=Repex),0)
*$DV717</f>
        <v>0</v>
      </c>
      <c r="DY717" s="43" cm="1">
        <f t="array" aca="1" ref="DY717" ca="1">IFERROR(INDEX(Forecast_Capex_Input!BX$12:BX$286,$Z717)
*(INDEX(Forecast_Capex_Input!$H$12:$H$286,$Z717)=Repex),0)
*$DV717</f>
        <v>0</v>
      </c>
      <c r="DZ717" s="43" cm="1">
        <f t="array" aca="1" ref="DZ717" ca="1">IFERROR(INDEX(Forecast_Capex_Input!BY$12:BY$286,$Z717)
*(INDEX(Forecast_Capex_Input!$H$12:$H$286,$Z717)=Repex),0)
*$DV717</f>
        <v>0</v>
      </c>
      <c r="EA717" s="43" cm="1">
        <f t="array" aca="1" ref="EA717" ca="1">IFERROR(INDEX(Forecast_Capex_Input!BZ$12:BZ$286,$Z717)
*(INDEX(Forecast_Capex_Input!$H$12:$H$286,$Z717)=Repex),0)
*$DV717</f>
        <v>0</v>
      </c>
      <c r="EB717" s="43" cm="1">
        <f t="array" aca="1" ref="EB717" ca="1">IFERROR(INDEX(Forecast_Capex_Input!CA$12:CA$286,$Z717)
*(INDEX(Forecast_Capex_Input!$H$12:$H$286,$Z717)=Repex),0)
*$DV717</f>
        <v>0</v>
      </c>
      <c r="EC717" s="43" cm="1">
        <f t="array" aca="1" ref="EC717" ca="1">IFERROR(INDEX(Forecast_Capex_Input!CB$12:CB$286,$Z717)
*(INDEX(Forecast_Capex_Input!$H$12:$H$286,$Z717)=Repex),0)
*$DV717</f>
        <v>0</v>
      </c>
      <c r="ED717" s="43" cm="1">
        <f t="array" aca="1" ref="ED717" ca="1">IFERROR(INDEX(Forecast_Capex_Input!CC$12:CC$286,$Z717)
*(INDEX(Forecast_Capex_Input!$H$12:$H$286,$Z717)=Repex),0)
*$DV717</f>
        <v>0</v>
      </c>
      <c r="EF717" s="86" t="str">
        <f t="shared" si="69"/>
        <v>N/A</v>
      </c>
      <c r="EG717" s="28" t="str">
        <f>IFERROR(RANK(EF717,EF$11:EF$1010,0)+COUNTIF(EF$11:EF717,EF717)-1,NA)</f>
        <v>N/A</v>
      </c>
    </row>
    <row r="718" spans="3:137" x14ac:dyDescent="0.2">
      <c r="C718" s="28">
        <f t="shared" si="70"/>
        <v>708</v>
      </c>
      <c r="D718" s="9" t="str" cm="1">
        <f t="array" ref="D718">IFERROR(INDEX(Forecast_Capex_Input!$D$12:$D$286,$Z718),NA)</f>
        <v>N/A</v>
      </c>
      <c r="E718" s="24" t="str" cm="1">
        <f t="array" ref="E718">IF($Z718=NA,NA,INDEX(Forecast_Capex_Input!$E$12:$E$286,$Z718))</f>
        <v>N/A</v>
      </c>
      <c r="F718" s="9" t="str" cm="1">
        <f t="array" aca="1" ref="F718" ca="1">IFERROR(INDEX(General!$E$25:$E$26,$AA718),NA)</f>
        <v>N/A</v>
      </c>
      <c r="G718" s="9" t="str" cm="1">
        <f t="array" aca="1" ref="G718" ca="1">IFERROR(INDEX(Forecast_Capex_Input!$AI$11:$BB$11,$AC718),NA)</f>
        <v>N/A</v>
      </c>
      <c r="H718" s="50" t="str" cm="1">
        <f t="array" aca="1" ref="H718" ca="1">IFERROR(INDEX(Forecast_Capex_Input!$AI$12:$BB$286,$Z718,$AC718),NA)</f>
        <v>N/A</v>
      </c>
      <c r="I718" s="150" t="str" cm="1">
        <f t="array" ref="I718">IFERROR(INDEX(Forecast_Capex_Input!$F$12:$F$286,$Z718),NA)</f>
        <v>N/A</v>
      </c>
      <c r="J718" s="150" t="str" cm="1">
        <f t="array" ref="J718">IFERROR(INDEX(Forecast_Capex_Input!G$12:G$286,$Z718),NA)</f>
        <v>N/A</v>
      </c>
      <c r="K718" s="150" t="str" cm="1">
        <f t="array" ref="K718">IFERROR(INDEX(Forecast_Capex_Input!H$12:H$286,$Z718),NA)</f>
        <v>N/A</v>
      </c>
      <c r="L718" s="150" t="str" cm="1">
        <f t="array" ref="L718">IFERROR(INDEX(Forecast_Capex_Input!I$12:I$286,$Z718),NA)</f>
        <v>N/A</v>
      </c>
      <c r="M718" s="150" t="str" cm="1">
        <f t="array" ref="M718">IFERROR(INDEX(Forecast_Capex_Input!J$12:J$286,$Z718),NA)</f>
        <v>N/A</v>
      </c>
      <c r="N718" s="150" t="str" cm="1">
        <f t="array" ref="N718">IFERROR(INDEX(Forecast_Capex_Input!K$12:K$286,$Z718),NA)</f>
        <v>N/A</v>
      </c>
      <c r="O718" s="150" t="str" cm="1">
        <f t="array" ref="O718">IFERROR(INDEX(Forecast_Capex_Input!L$12:L$286,$Z718),NA)</f>
        <v>N/A</v>
      </c>
      <c r="P718" s="150" t="str" cm="1">
        <f t="array" ref="P718">IFERROR(INDEX(Forecast_Capex_Input!M$12:M$286,$Z718),NA)</f>
        <v>N/A</v>
      </c>
      <c r="Q718" s="24" t="str" cm="1">
        <f t="array" ref="Q718">IFERROR(INDEX(Forecast_Capex_Input!N$12:N$286,$Z718),NA)</f>
        <v>N/A</v>
      </c>
      <c r="R718" s="190" cm="1">
        <f t="array" ref="R718">IFERROR(INDEX(Forecast_Capex_Input!O$12:O$286,$Z718),0)</f>
        <v>0</v>
      </c>
      <c r="S718" s="24" cm="1">
        <f t="array" ref="S718">IFERROR(INDEX(Forecast_Capex_Input!P$12:P$286,$Z718),0)</f>
        <v>0</v>
      </c>
      <c r="T718" s="150" t="str" cm="1">
        <f t="array" aca="1" ref="T718" ca="1">IFERROR(INDEX(General!$K$91:$K$110,$AC718),NA)</f>
        <v>N/A</v>
      </c>
      <c r="U718" s="43" cm="1">
        <f t="array" aca="1" ref="U718" ca="1">IFERROR(
IF($F718=General!$E$25,INDEX(Forecast_Capex_Input!S$12:S$286,$Z718),
INDEX(Forecast_Capex_Input!T$12:T$286,$Z718)),0)</f>
        <v>0</v>
      </c>
      <c r="V718" s="82" t="b">
        <f>IFERROR(INDEX(Overheads!$T$19:$T$26,MATCH($I718,Overheads!$E$19:$E$26,0)),FALSE)</f>
        <v>0</v>
      </c>
      <c r="W718" s="209" cm="1">
        <f t="array" ref="W718">IFERROR(
INDEX(Forecast_Capex_Input!CN$12:CN$286,$Z718),0)</f>
        <v>0</v>
      </c>
      <c r="X718" s="209">
        <f>IFERROR(
MATCH($W718,General!$L$39:$S$39,0),1)</f>
        <v>1</v>
      </c>
      <c r="Z718" s="28" t="str">
        <f>IFERROR(
IF(MATCH($C718,Forecast_Capex_Input!$CI$12:$CI$286,1)+1&gt;MAX(Forecast_Capex_Input!$C$12:$C$286),NA,
MATCH($C718,Forecast_Capex_Input!$CI$12:$CI$286,1)+1),1)</f>
        <v>N/A</v>
      </c>
      <c r="AA718" s="28" t="str" cm="1">
        <f t="array" aca="1" ref="AA718" ca="1">IFERROR(
IF(Z717&lt;&gt;Z718,1,
IF(COUNTIF(OFFSET(AA717,0,0,-INDEX(Forecast_Capex_Input!$CG$12:$CG$286,$Z718)),AA717)=INDEX(Forecast_Capex_Input!$CG$12:$CG$286,$Z718),AA717+1,AA717)),NA)</f>
        <v>N/A</v>
      </c>
      <c r="AB718" s="28" t="str" cm="1">
        <f t="array" ref="AB718">IFERROR($C718-IF($Z718=1,1,INDEX(Forecast_Capex_Input!$CI$12:$CI$286,$Z718-1))+1,NA)</f>
        <v>N/A</v>
      </c>
      <c r="AC718" s="28" t="str" cm="1">
        <f t="array" aca="1" ref="AC718" ca="1">IFERROR(IF(AA718=1,
INDEX(Forecast_Capex_Input!$AI$10:$BB$10,SMALL(IF(INDEX(Forecast_Capex_Input!$AI$12:$BB$286,$Z718,0)&gt;0,COLUMN(Forecast_Capex_Input!$AI$10:$BB$10)-COLUMN(Forecast_Capex_Input!$AI$12)+1),ROWS(OFFSET(AC717,0,0,-$AB718)))),
OFFSET(AC717,-INDEX(Forecast_Capex_Input!$CG$12:$CG$286,$Z718)+1,0)),NA)</f>
        <v>N/A</v>
      </c>
      <c r="AD718" s="28" t="str">
        <f t="shared" ca="1" si="67"/>
        <v>N/A</v>
      </c>
      <c r="AE718" s="82" t="b">
        <f t="shared" si="71"/>
        <v>0</v>
      </c>
      <c r="AF718" s="78" t="b">
        <v>0</v>
      </c>
      <c r="AG718" s="82" t="b">
        <f t="shared" si="68"/>
        <v>1</v>
      </c>
      <c r="AI718" s="55">
        <v>0</v>
      </c>
      <c r="AJ718" s="55">
        <v>0</v>
      </c>
      <c r="AK718" s="55">
        <v>0</v>
      </c>
      <c r="AL718" s="55">
        <v>0</v>
      </c>
      <c r="AM718" s="55">
        <v>0</v>
      </c>
      <c r="AN718" s="135">
        <v>0</v>
      </c>
      <c r="AP718" s="55">
        <v>0</v>
      </c>
      <c r="AQ718" s="55">
        <v>0</v>
      </c>
      <c r="AR718" s="55">
        <v>0</v>
      </c>
      <c r="AS718" s="55">
        <v>0</v>
      </c>
      <c r="AT718" s="55">
        <v>0</v>
      </c>
      <c r="AU718" s="135">
        <v>0</v>
      </c>
      <c r="AW718" s="55">
        <v>0</v>
      </c>
      <c r="AX718" s="55">
        <v>0</v>
      </c>
      <c r="AY718" s="55">
        <v>0</v>
      </c>
      <c r="AZ718" s="55">
        <v>0</v>
      </c>
      <c r="BA718" s="55">
        <v>0</v>
      </c>
      <c r="BB718" s="135">
        <v>0</v>
      </c>
      <c r="BD718" s="55">
        <v>0</v>
      </c>
      <c r="BE718" s="55">
        <v>0</v>
      </c>
      <c r="BF718" s="55">
        <v>0</v>
      </c>
      <c r="BG718" s="55">
        <v>0</v>
      </c>
      <c r="BH718" s="55">
        <v>0</v>
      </c>
      <c r="BI718" s="135">
        <v>0</v>
      </c>
      <c r="BK718" s="55">
        <v>0</v>
      </c>
      <c r="BL718" s="55">
        <v>0</v>
      </c>
      <c r="BM718" s="55">
        <v>0</v>
      </c>
      <c r="BN718" s="55">
        <v>0</v>
      </c>
      <c r="BO718" s="55">
        <v>0</v>
      </c>
      <c r="BP718" s="135">
        <v>0</v>
      </c>
      <c r="BR718" s="147">
        <v>0</v>
      </c>
      <c r="BS718" s="147">
        <v>0</v>
      </c>
      <c r="BT718" s="147">
        <v>0</v>
      </c>
      <c r="BU718" s="147">
        <v>0</v>
      </c>
      <c r="BV718" s="147">
        <v>0</v>
      </c>
      <c r="BX718" s="55">
        <v>0</v>
      </c>
      <c r="BY718" s="55">
        <v>0</v>
      </c>
      <c r="BZ718" s="55">
        <v>0</v>
      </c>
      <c r="CA718" s="55">
        <v>0</v>
      </c>
      <c r="CB718" s="55">
        <v>0</v>
      </c>
      <c r="CC718" s="135">
        <v>0</v>
      </c>
      <c r="CE718" s="55">
        <v>0</v>
      </c>
      <c r="CF718" s="55">
        <v>0</v>
      </c>
      <c r="CG718" s="55">
        <v>0</v>
      </c>
      <c r="CH718" s="55">
        <v>0</v>
      </c>
      <c r="CI718" s="55">
        <v>0</v>
      </c>
      <c r="CJ718" s="135">
        <v>0</v>
      </c>
      <c r="CL718" s="55">
        <v>0</v>
      </c>
      <c r="CM718" s="55">
        <v>0</v>
      </c>
      <c r="CN718" s="55">
        <v>0</v>
      </c>
      <c r="CO718" s="55">
        <v>0</v>
      </c>
      <c r="CP718" s="55">
        <v>0</v>
      </c>
      <c r="CQ718" s="135">
        <v>0</v>
      </c>
      <c r="CS718" s="67">
        <v>0</v>
      </c>
      <c r="CT718" s="67">
        <v>0</v>
      </c>
      <c r="CU718" s="67">
        <v>0</v>
      </c>
      <c r="CV718" s="67">
        <v>0</v>
      </c>
      <c r="CW718" s="67">
        <v>0</v>
      </c>
      <c r="CX718" s="135">
        <v>0</v>
      </c>
      <c r="CZ718" s="55">
        <v>0</v>
      </c>
      <c r="DA718" s="55">
        <v>0</v>
      </c>
      <c r="DB718" s="55">
        <v>0</v>
      </c>
      <c r="DC718" s="55">
        <v>0</v>
      </c>
      <c r="DD718" s="55">
        <v>0</v>
      </c>
      <c r="DE718" s="135">
        <v>0</v>
      </c>
      <c r="DG718" s="43" t="b" cm="1">
        <f t="array" aca="1" ref="DG718" ca="1">OR($G718=Forecast_Capex_Input!$BF$8:$BF$10)</f>
        <v>0</v>
      </c>
      <c r="DH718" s="43" cm="1">
        <f t="array" aca="1" ref="DH718" ca="1">IFERROR(INDEX(Forecast_Capex_Input!BG$12:BG$286,$Z718)
*(INDEX(Forecast_Capex_Input!$H$12:$H$286,$Z718)=Repex),0)
*$DG718</f>
        <v>0</v>
      </c>
      <c r="DI718" s="43" cm="1">
        <f t="array" aca="1" ref="DI718" ca="1">IFERROR(INDEX(Forecast_Capex_Input!BH$12:BH$286,$Z718)
*(INDEX(Forecast_Capex_Input!$H$12:$H$286,$Z718)=Repex),0)
*$DG718</f>
        <v>0</v>
      </c>
      <c r="DJ718" s="43" cm="1">
        <f t="array" aca="1" ref="DJ718" ca="1">IFERROR(INDEX(Forecast_Capex_Input!BI$12:BI$286,$Z718)
*(INDEX(Forecast_Capex_Input!$H$12:$H$286,$Z718)=Repex),0)
*$DG718</f>
        <v>0</v>
      </c>
      <c r="DK718" s="43" cm="1">
        <f t="array" aca="1" ref="DK718" ca="1">IFERROR(INDEX(Forecast_Capex_Input!BJ$12:BJ$286,$Z718)
*(INDEX(Forecast_Capex_Input!$H$12:$H$286,$Z718)=Repex),0)
*$DG718</f>
        <v>0</v>
      </c>
      <c r="DL718" s="43" cm="1">
        <f t="array" aca="1" ref="DL718" ca="1">IFERROR(INDEX(Forecast_Capex_Input!BK$12:BK$286,$Z718)
*(INDEX(Forecast_Capex_Input!$H$12:$H$286,$Z718)=Repex),0)
*$DG718</f>
        <v>0</v>
      </c>
      <c r="DM718" s="43" cm="1">
        <f t="array" aca="1" ref="DM718" ca="1">IFERROR(INDEX(Forecast_Capex_Input!BL$12:BL$286,$Z718)
*(INDEX(Forecast_Capex_Input!$H$12:$H$286,$Z718)=Repex),0)
*$DG718</f>
        <v>0</v>
      </c>
      <c r="DO718" s="43" t="b" cm="1">
        <f t="array" aca="1" ref="DO718" ca="1">OR($G718=Forecast_Capex_Input!$BN$8:$BN$9)</f>
        <v>0</v>
      </c>
      <c r="DP718" s="43" cm="1">
        <f t="array" aca="1" ref="DP718" ca="1">IFERROR(INDEX(Forecast_Capex_Input!BO$12:BO$286,$Z718)
*(INDEX(Forecast_Capex_Input!$H$12:$H$286,$Z718)=Repex),0)
*$DO718</f>
        <v>0</v>
      </c>
      <c r="DQ718" s="43" cm="1">
        <f t="array" aca="1" ref="DQ718" ca="1">IFERROR(INDEX(Forecast_Capex_Input!BP$12:BP$286,$Z718)
*(INDEX(Forecast_Capex_Input!$H$12:$H$286,$Z718)=Repex),0)
*$DO718</f>
        <v>0</v>
      </c>
      <c r="DR718" s="43" cm="1">
        <f t="array" aca="1" ref="DR718" ca="1">IFERROR(INDEX(Forecast_Capex_Input!BQ$12:BQ$286,$Z718)
*(INDEX(Forecast_Capex_Input!$H$12:$H$286,$Z718)=Repex),0)
*$DO718</f>
        <v>0</v>
      </c>
      <c r="DS718" s="43" cm="1">
        <f t="array" aca="1" ref="DS718" ca="1">IFERROR(INDEX(Forecast_Capex_Input!BR$12:BR$286,$Z718)
*(INDEX(Forecast_Capex_Input!$H$12:$H$286,$Z718)=Repex),0)
*$DO718</f>
        <v>0</v>
      </c>
      <c r="DT718" s="43" cm="1">
        <f t="array" aca="1" ref="DT718" ca="1">IFERROR(INDEX(Forecast_Capex_Input!BS$12:BS$286,$Z718)
*(INDEX(Forecast_Capex_Input!$H$12:$H$286,$Z718)=Repex),0)
*$DO718</f>
        <v>0</v>
      </c>
      <c r="DV718" s="43" t="b" cm="1">
        <f t="array" aca="1" ref="DV718" ca="1">OR($G718=Forecast_Capex_Input!$BU$8:$BU$10)</f>
        <v>0</v>
      </c>
      <c r="DW718" s="43" cm="1">
        <f t="array" aca="1" ref="DW718" ca="1">IFERROR(INDEX(Forecast_Capex_Input!BV$12:BV$286,$Z718)
*(INDEX(Forecast_Capex_Input!$H$12:$H$286,$Z718)=Repex),0)
*$DV718</f>
        <v>0</v>
      </c>
      <c r="DX718" s="43" cm="1">
        <f t="array" aca="1" ref="DX718" ca="1">IFERROR(INDEX(Forecast_Capex_Input!BW$12:BW$286,$Z718)
*(INDEX(Forecast_Capex_Input!$H$12:$H$286,$Z718)=Repex),0)
*$DV718</f>
        <v>0</v>
      </c>
      <c r="DY718" s="43" cm="1">
        <f t="array" aca="1" ref="DY718" ca="1">IFERROR(INDEX(Forecast_Capex_Input!BX$12:BX$286,$Z718)
*(INDEX(Forecast_Capex_Input!$H$12:$H$286,$Z718)=Repex),0)
*$DV718</f>
        <v>0</v>
      </c>
      <c r="DZ718" s="43" cm="1">
        <f t="array" aca="1" ref="DZ718" ca="1">IFERROR(INDEX(Forecast_Capex_Input!BY$12:BY$286,$Z718)
*(INDEX(Forecast_Capex_Input!$H$12:$H$286,$Z718)=Repex),0)
*$DV718</f>
        <v>0</v>
      </c>
      <c r="EA718" s="43" cm="1">
        <f t="array" aca="1" ref="EA718" ca="1">IFERROR(INDEX(Forecast_Capex_Input!BZ$12:BZ$286,$Z718)
*(INDEX(Forecast_Capex_Input!$H$12:$H$286,$Z718)=Repex),0)
*$DV718</f>
        <v>0</v>
      </c>
      <c r="EB718" s="43" cm="1">
        <f t="array" aca="1" ref="EB718" ca="1">IFERROR(INDEX(Forecast_Capex_Input!CA$12:CA$286,$Z718)
*(INDEX(Forecast_Capex_Input!$H$12:$H$286,$Z718)=Repex),0)
*$DV718</f>
        <v>0</v>
      </c>
      <c r="EC718" s="43" cm="1">
        <f t="array" aca="1" ref="EC718" ca="1">IFERROR(INDEX(Forecast_Capex_Input!CB$12:CB$286,$Z718)
*(INDEX(Forecast_Capex_Input!$H$12:$H$286,$Z718)=Repex),0)
*$DV718</f>
        <v>0</v>
      </c>
      <c r="ED718" s="43" cm="1">
        <f t="array" aca="1" ref="ED718" ca="1">IFERROR(INDEX(Forecast_Capex_Input!CC$12:CC$286,$Z718)
*(INDEX(Forecast_Capex_Input!$H$12:$H$286,$Z718)=Repex),0)
*$DV718</f>
        <v>0</v>
      </c>
      <c r="EF718" s="86" t="str">
        <f t="shared" si="69"/>
        <v>N/A</v>
      </c>
      <c r="EG718" s="28" t="str">
        <f>IFERROR(RANK(EF718,EF$11:EF$1010,0)+COUNTIF(EF$11:EF718,EF718)-1,NA)</f>
        <v>N/A</v>
      </c>
    </row>
    <row r="719" spans="3:137" x14ac:dyDescent="0.2">
      <c r="C719" s="28">
        <f t="shared" si="70"/>
        <v>709</v>
      </c>
      <c r="D719" s="9" t="str" cm="1">
        <f t="array" ref="D719">IFERROR(INDEX(Forecast_Capex_Input!$D$12:$D$286,$Z719),NA)</f>
        <v>N/A</v>
      </c>
      <c r="E719" s="24" t="str" cm="1">
        <f t="array" ref="E719">IF($Z719=NA,NA,INDEX(Forecast_Capex_Input!$E$12:$E$286,$Z719))</f>
        <v>N/A</v>
      </c>
      <c r="F719" s="9" t="str" cm="1">
        <f t="array" aca="1" ref="F719" ca="1">IFERROR(INDEX(General!$E$25:$E$26,$AA719),NA)</f>
        <v>N/A</v>
      </c>
      <c r="G719" s="9" t="str" cm="1">
        <f t="array" aca="1" ref="G719" ca="1">IFERROR(INDEX(Forecast_Capex_Input!$AI$11:$BB$11,$AC719),NA)</f>
        <v>N/A</v>
      </c>
      <c r="H719" s="50" t="str" cm="1">
        <f t="array" aca="1" ref="H719" ca="1">IFERROR(INDEX(Forecast_Capex_Input!$AI$12:$BB$286,$Z719,$AC719),NA)</f>
        <v>N/A</v>
      </c>
      <c r="I719" s="150" t="str" cm="1">
        <f t="array" ref="I719">IFERROR(INDEX(Forecast_Capex_Input!$F$12:$F$286,$Z719),NA)</f>
        <v>N/A</v>
      </c>
      <c r="J719" s="150" t="str" cm="1">
        <f t="array" ref="J719">IFERROR(INDEX(Forecast_Capex_Input!G$12:G$286,$Z719),NA)</f>
        <v>N/A</v>
      </c>
      <c r="K719" s="150" t="str" cm="1">
        <f t="array" ref="K719">IFERROR(INDEX(Forecast_Capex_Input!H$12:H$286,$Z719),NA)</f>
        <v>N/A</v>
      </c>
      <c r="L719" s="150" t="str" cm="1">
        <f t="array" ref="L719">IFERROR(INDEX(Forecast_Capex_Input!I$12:I$286,$Z719),NA)</f>
        <v>N/A</v>
      </c>
      <c r="M719" s="150" t="str" cm="1">
        <f t="array" ref="M719">IFERROR(INDEX(Forecast_Capex_Input!J$12:J$286,$Z719),NA)</f>
        <v>N/A</v>
      </c>
      <c r="N719" s="150" t="str" cm="1">
        <f t="array" ref="N719">IFERROR(INDEX(Forecast_Capex_Input!K$12:K$286,$Z719),NA)</f>
        <v>N/A</v>
      </c>
      <c r="O719" s="150" t="str" cm="1">
        <f t="array" ref="O719">IFERROR(INDEX(Forecast_Capex_Input!L$12:L$286,$Z719),NA)</f>
        <v>N/A</v>
      </c>
      <c r="P719" s="150" t="str" cm="1">
        <f t="array" ref="P719">IFERROR(INDEX(Forecast_Capex_Input!M$12:M$286,$Z719),NA)</f>
        <v>N/A</v>
      </c>
      <c r="Q719" s="24" t="str" cm="1">
        <f t="array" ref="Q719">IFERROR(INDEX(Forecast_Capex_Input!N$12:N$286,$Z719),NA)</f>
        <v>N/A</v>
      </c>
      <c r="R719" s="190" cm="1">
        <f t="array" ref="R719">IFERROR(INDEX(Forecast_Capex_Input!O$12:O$286,$Z719),0)</f>
        <v>0</v>
      </c>
      <c r="S719" s="24" cm="1">
        <f t="array" ref="S719">IFERROR(INDEX(Forecast_Capex_Input!P$12:P$286,$Z719),0)</f>
        <v>0</v>
      </c>
      <c r="T719" s="150" t="str" cm="1">
        <f t="array" aca="1" ref="T719" ca="1">IFERROR(INDEX(General!$K$91:$K$110,$AC719),NA)</f>
        <v>N/A</v>
      </c>
      <c r="U719" s="43" cm="1">
        <f t="array" aca="1" ref="U719" ca="1">IFERROR(
IF($F719=General!$E$25,INDEX(Forecast_Capex_Input!S$12:S$286,$Z719),
INDEX(Forecast_Capex_Input!T$12:T$286,$Z719)),0)</f>
        <v>0</v>
      </c>
      <c r="V719" s="82" t="b">
        <f>IFERROR(INDEX(Overheads!$T$19:$T$26,MATCH($I719,Overheads!$E$19:$E$26,0)),FALSE)</f>
        <v>0</v>
      </c>
      <c r="W719" s="209" cm="1">
        <f t="array" ref="W719">IFERROR(
INDEX(Forecast_Capex_Input!CN$12:CN$286,$Z719),0)</f>
        <v>0</v>
      </c>
      <c r="X719" s="209">
        <f>IFERROR(
MATCH($W719,General!$L$39:$S$39,0),1)</f>
        <v>1</v>
      </c>
      <c r="Z719" s="28" t="str">
        <f>IFERROR(
IF(MATCH($C719,Forecast_Capex_Input!$CI$12:$CI$286,1)+1&gt;MAX(Forecast_Capex_Input!$C$12:$C$286),NA,
MATCH($C719,Forecast_Capex_Input!$CI$12:$CI$286,1)+1),1)</f>
        <v>N/A</v>
      </c>
      <c r="AA719" s="28" t="str" cm="1">
        <f t="array" aca="1" ref="AA719" ca="1">IFERROR(
IF(Z718&lt;&gt;Z719,1,
IF(COUNTIF(OFFSET(AA718,0,0,-INDEX(Forecast_Capex_Input!$CG$12:$CG$286,$Z719)),AA718)=INDEX(Forecast_Capex_Input!$CG$12:$CG$286,$Z719),AA718+1,AA718)),NA)</f>
        <v>N/A</v>
      </c>
      <c r="AB719" s="28" t="str" cm="1">
        <f t="array" ref="AB719">IFERROR($C719-IF($Z719=1,1,INDEX(Forecast_Capex_Input!$CI$12:$CI$286,$Z719-1))+1,NA)</f>
        <v>N/A</v>
      </c>
      <c r="AC719" s="28" t="str" cm="1">
        <f t="array" aca="1" ref="AC719" ca="1">IFERROR(IF(AA719=1,
INDEX(Forecast_Capex_Input!$AI$10:$BB$10,SMALL(IF(INDEX(Forecast_Capex_Input!$AI$12:$BB$286,$Z719,0)&gt;0,COLUMN(Forecast_Capex_Input!$AI$10:$BB$10)-COLUMN(Forecast_Capex_Input!$AI$12)+1),ROWS(OFFSET(AC718,0,0,-$AB719)))),
OFFSET(AC718,-INDEX(Forecast_Capex_Input!$CG$12:$CG$286,$Z719)+1,0)),NA)</f>
        <v>N/A</v>
      </c>
      <c r="AD719" s="28" t="str">
        <f t="shared" ca="1" si="67"/>
        <v>N/A</v>
      </c>
      <c r="AE719" s="82" t="b">
        <f t="shared" si="71"/>
        <v>0</v>
      </c>
      <c r="AF719" s="78" t="b">
        <v>0</v>
      </c>
      <c r="AG719" s="82" t="b">
        <f t="shared" si="68"/>
        <v>1</v>
      </c>
      <c r="AI719" s="55">
        <v>0</v>
      </c>
      <c r="AJ719" s="55">
        <v>0</v>
      </c>
      <c r="AK719" s="55">
        <v>0</v>
      </c>
      <c r="AL719" s="55">
        <v>0</v>
      </c>
      <c r="AM719" s="55">
        <v>0</v>
      </c>
      <c r="AN719" s="135">
        <v>0</v>
      </c>
      <c r="AP719" s="55">
        <v>0</v>
      </c>
      <c r="AQ719" s="55">
        <v>0</v>
      </c>
      <c r="AR719" s="55">
        <v>0</v>
      </c>
      <c r="AS719" s="55">
        <v>0</v>
      </c>
      <c r="AT719" s="55">
        <v>0</v>
      </c>
      <c r="AU719" s="135">
        <v>0</v>
      </c>
      <c r="AW719" s="55">
        <v>0</v>
      </c>
      <c r="AX719" s="55">
        <v>0</v>
      </c>
      <c r="AY719" s="55">
        <v>0</v>
      </c>
      <c r="AZ719" s="55">
        <v>0</v>
      </c>
      <c r="BA719" s="55">
        <v>0</v>
      </c>
      <c r="BB719" s="135">
        <v>0</v>
      </c>
      <c r="BD719" s="55">
        <v>0</v>
      </c>
      <c r="BE719" s="55">
        <v>0</v>
      </c>
      <c r="BF719" s="55">
        <v>0</v>
      </c>
      <c r="BG719" s="55">
        <v>0</v>
      </c>
      <c r="BH719" s="55">
        <v>0</v>
      </c>
      <c r="BI719" s="135">
        <v>0</v>
      </c>
      <c r="BK719" s="55">
        <v>0</v>
      </c>
      <c r="BL719" s="55">
        <v>0</v>
      </c>
      <c r="BM719" s="55">
        <v>0</v>
      </c>
      <c r="BN719" s="55">
        <v>0</v>
      </c>
      <c r="BO719" s="55">
        <v>0</v>
      </c>
      <c r="BP719" s="135">
        <v>0</v>
      </c>
      <c r="BR719" s="147">
        <v>0</v>
      </c>
      <c r="BS719" s="147">
        <v>0</v>
      </c>
      <c r="BT719" s="147">
        <v>0</v>
      </c>
      <c r="BU719" s="147">
        <v>0</v>
      </c>
      <c r="BV719" s="147">
        <v>0</v>
      </c>
      <c r="BX719" s="55">
        <v>0</v>
      </c>
      <c r="BY719" s="55">
        <v>0</v>
      </c>
      <c r="BZ719" s="55">
        <v>0</v>
      </c>
      <c r="CA719" s="55">
        <v>0</v>
      </c>
      <c r="CB719" s="55">
        <v>0</v>
      </c>
      <c r="CC719" s="135">
        <v>0</v>
      </c>
      <c r="CE719" s="55">
        <v>0</v>
      </c>
      <c r="CF719" s="55">
        <v>0</v>
      </c>
      <c r="CG719" s="55">
        <v>0</v>
      </c>
      <c r="CH719" s="55">
        <v>0</v>
      </c>
      <c r="CI719" s="55">
        <v>0</v>
      </c>
      <c r="CJ719" s="135">
        <v>0</v>
      </c>
      <c r="CL719" s="55">
        <v>0</v>
      </c>
      <c r="CM719" s="55">
        <v>0</v>
      </c>
      <c r="CN719" s="55">
        <v>0</v>
      </c>
      <c r="CO719" s="55">
        <v>0</v>
      </c>
      <c r="CP719" s="55">
        <v>0</v>
      </c>
      <c r="CQ719" s="135">
        <v>0</v>
      </c>
      <c r="CS719" s="67">
        <v>0</v>
      </c>
      <c r="CT719" s="67">
        <v>0</v>
      </c>
      <c r="CU719" s="67">
        <v>0</v>
      </c>
      <c r="CV719" s="67">
        <v>0</v>
      </c>
      <c r="CW719" s="67">
        <v>0</v>
      </c>
      <c r="CX719" s="135">
        <v>0</v>
      </c>
      <c r="CZ719" s="55">
        <v>0</v>
      </c>
      <c r="DA719" s="55">
        <v>0</v>
      </c>
      <c r="DB719" s="55">
        <v>0</v>
      </c>
      <c r="DC719" s="55">
        <v>0</v>
      </c>
      <c r="DD719" s="55">
        <v>0</v>
      </c>
      <c r="DE719" s="135">
        <v>0</v>
      </c>
      <c r="DG719" s="43" t="b" cm="1">
        <f t="array" aca="1" ref="DG719" ca="1">OR($G719=Forecast_Capex_Input!$BF$8:$BF$10)</f>
        <v>0</v>
      </c>
      <c r="DH719" s="43" cm="1">
        <f t="array" aca="1" ref="DH719" ca="1">IFERROR(INDEX(Forecast_Capex_Input!BG$12:BG$286,$Z719)
*(INDEX(Forecast_Capex_Input!$H$12:$H$286,$Z719)=Repex),0)
*$DG719</f>
        <v>0</v>
      </c>
      <c r="DI719" s="43" cm="1">
        <f t="array" aca="1" ref="DI719" ca="1">IFERROR(INDEX(Forecast_Capex_Input!BH$12:BH$286,$Z719)
*(INDEX(Forecast_Capex_Input!$H$12:$H$286,$Z719)=Repex),0)
*$DG719</f>
        <v>0</v>
      </c>
      <c r="DJ719" s="43" cm="1">
        <f t="array" aca="1" ref="DJ719" ca="1">IFERROR(INDEX(Forecast_Capex_Input!BI$12:BI$286,$Z719)
*(INDEX(Forecast_Capex_Input!$H$12:$H$286,$Z719)=Repex),0)
*$DG719</f>
        <v>0</v>
      </c>
      <c r="DK719" s="43" cm="1">
        <f t="array" aca="1" ref="DK719" ca="1">IFERROR(INDEX(Forecast_Capex_Input!BJ$12:BJ$286,$Z719)
*(INDEX(Forecast_Capex_Input!$H$12:$H$286,$Z719)=Repex),0)
*$DG719</f>
        <v>0</v>
      </c>
      <c r="DL719" s="43" cm="1">
        <f t="array" aca="1" ref="DL719" ca="1">IFERROR(INDEX(Forecast_Capex_Input!BK$12:BK$286,$Z719)
*(INDEX(Forecast_Capex_Input!$H$12:$H$286,$Z719)=Repex),0)
*$DG719</f>
        <v>0</v>
      </c>
      <c r="DM719" s="43" cm="1">
        <f t="array" aca="1" ref="DM719" ca="1">IFERROR(INDEX(Forecast_Capex_Input!BL$12:BL$286,$Z719)
*(INDEX(Forecast_Capex_Input!$H$12:$H$286,$Z719)=Repex),0)
*$DG719</f>
        <v>0</v>
      </c>
      <c r="DO719" s="43" t="b" cm="1">
        <f t="array" aca="1" ref="DO719" ca="1">OR($G719=Forecast_Capex_Input!$BN$8:$BN$9)</f>
        <v>0</v>
      </c>
      <c r="DP719" s="43" cm="1">
        <f t="array" aca="1" ref="DP719" ca="1">IFERROR(INDEX(Forecast_Capex_Input!BO$12:BO$286,$Z719)
*(INDEX(Forecast_Capex_Input!$H$12:$H$286,$Z719)=Repex),0)
*$DO719</f>
        <v>0</v>
      </c>
      <c r="DQ719" s="43" cm="1">
        <f t="array" aca="1" ref="DQ719" ca="1">IFERROR(INDEX(Forecast_Capex_Input!BP$12:BP$286,$Z719)
*(INDEX(Forecast_Capex_Input!$H$12:$H$286,$Z719)=Repex),0)
*$DO719</f>
        <v>0</v>
      </c>
      <c r="DR719" s="43" cm="1">
        <f t="array" aca="1" ref="DR719" ca="1">IFERROR(INDEX(Forecast_Capex_Input!BQ$12:BQ$286,$Z719)
*(INDEX(Forecast_Capex_Input!$H$12:$H$286,$Z719)=Repex),0)
*$DO719</f>
        <v>0</v>
      </c>
      <c r="DS719" s="43" cm="1">
        <f t="array" aca="1" ref="DS719" ca="1">IFERROR(INDEX(Forecast_Capex_Input!BR$12:BR$286,$Z719)
*(INDEX(Forecast_Capex_Input!$H$12:$H$286,$Z719)=Repex),0)
*$DO719</f>
        <v>0</v>
      </c>
      <c r="DT719" s="43" cm="1">
        <f t="array" aca="1" ref="DT719" ca="1">IFERROR(INDEX(Forecast_Capex_Input!BS$12:BS$286,$Z719)
*(INDEX(Forecast_Capex_Input!$H$12:$H$286,$Z719)=Repex),0)
*$DO719</f>
        <v>0</v>
      </c>
      <c r="DV719" s="43" t="b" cm="1">
        <f t="array" aca="1" ref="DV719" ca="1">OR($G719=Forecast_Capex_Input!$BU$8:$BU$10)</f>
        <v>0</v>
      </c>
      <c r="DW719" s="43" cm="1">
        <f t="array" aca="1" ref="DW719" ca="1">IFERROR(INDEX(Forecast_Capex_Input!BV$12:BV$286,$Z719)
*(INDEX(Forecast_Capex_Input!$H$12:$H$286,$Z719)=Repex),0)
*$DV719</f>
        <v>0</v>
      </c>
      <c r="DX719" s="43" cm="1">
        <f t="array" aca="1" ref="DX719" ca="1">IFERROR(INDEX(Forecast_Capex_Input!BW$12:BW$286,$Z719)
*(INDEX(Forecast_Capex_Input!$H$12:$H$286,$Z719)=Repex),0)
*$DV719</f>
        <v>0</v>
      </c>
      <c r="DY719" s="43" cm="1">
        <f t="array" aca="1" ref="DY719" ca="1">IFERROR(INDEX(Forecast_Capex_Input!BX$12:BX$286,$Z719)
*(INDEX(Forecast_Capex_Input!$H$12:$H$286,$Z719)=Repex),0)
*$DV719</f>
        <v>0</v>
      </c>
      <c r="DZ719" s="43" cm="1">
        <f t="array" aca="1" ref="DZ719" ca="1">IFERROR(INDEX(Forecast_Capex_Input!BY$12:BY$286,$Z719)
*(INDEX(Forecast_Capex_Input!$H$12:$H$286,$Z719)=Repex),0)
*$DV719</f>
        <v>0</v>
      </c>
      <c r="EA719" s="43" cm="1">
        <f t="array" aca="1" ref="EA719" ca="1">IFERROR(INDEX(Forecast_Capex_Input!BZ$12:BZ$286,$Z719)
*(INDEX(Forecast_Capex_Input!$H$12:$H$286,$Z719)=Repex),0)
*$DV719</f>
        <v>0</v>
      </c>
      <c r="EB719" s="43" cm="1">
        <f t="array" aca="1" ref="EB719" ca="1">IFERROR(INDEX(Forecast_Capex_Input!CA$12:CA$286,$Z719)
*(INDEX(Forecast_Capex_Input!$H$12:$H$286,$Z719)=Repex),0)
*$DV719</f>
        <v>0</v>
      </c>
      <c r="EC719" s="43" cm="1">
        <f t="array" aca="1" ref="EC719" ca="1">IFERROR(INDEX(Forecast_Capex_Input!CB$12:CB$286,$Z719)
*(INDEX(Forecast_Capex_Input!$H$12:$H$286,$Z719)=Repex),0)
*$DV719</f>
        <v>0</v>
      </c>
      <c r="ED719" s="43" cm="1">
        <f t="array" aca="1" ref="ED719" ca="1">IFERROR(INDEX(Forecast_Capex_Input!CC$12:CC$286,$Z719)
*(INDEX(Forecast_Capex_Input!$H$12:$H$286,$Z719)=Repex),0)
*$DV719</f>
        <v>0</v>
      </c>
      <c r="EF719" s="86" t="str">
        <f t="shared" si="69"/>
        <v>N/A</v>
      </c>
      <c r="EG719" s="28" t="str">
        <f>IFERROR(RANK(EF719,EF$11:EF$1010,0)+COUNTIF(EF$11:EF719,EF719)-1,NA)</f>
        <v>N/A</v>
      </c>
    </row>
    <row r="720" spans="3:137" x14ac:dyDescent="0.2">
      <c r="C720" s="28">
        <f t="shared" si="70"/>
        <v>710</v>
      </c>
      <c r="D720" s="9" t="str" cm="1">
        <f t="array" ref="D720">IFERROR(INDEX(Forecast_Capex_Input!$D$12:$D$286,$Z720),NA)</f>
        <v>N/A</v>
      </c>
      <c r="E720" s="24" t="str" cm="1">
        <f t="array" ref="E720">IF($Z720=NA,NA,INDEX(Forecast_Capex_Input!$E$12:$E$286,$Z720))</f>
        <v>N/A</v>
      </c>
      <c r="F720" s="9" t="str" cm="1">
        <f t="array" aca="1" ref="F720" ca="1">IFERROR(INDEX(General!$E$25:$E$26,$AA720),NA)</f>
        <v>N/A</v>
      </c>
      <c r="G720" s="9" t="str" cm="1">
        <f t="array" aca="1" ref="G720" ca="1">IFERROR(INDEX(Forecast_Capex_Input!$AI$11:$BB$11,$AC720),NA)</f>
        <v>N/A</v>
      </c>
      <c r="H720" s="50" t="str" cm="1">
        <f t="array" aca="1" ref="H720" ca="1">IFERROR(INDEX(Forecast_Capex_Input!$AI$12:$BB$286,$Z720,$AC720),NA)</f>
        <v>N/A</v>
      </c>
      <c r="I720" s="150" t="str" cm="1">
        <f t="array" ref="I720">IFERROR(INDEX(Forecast_Capex_Input!$F$12:$F$286,$Z720),NA)</f>
        <v>N/A</v>
      </c>
      <c r="J720" s="150" t="str" cm="1">
        <f t="array" ref="J720">IFERROR(INDEX(Forecast_Capex_Input!G$12:G$286,$Z720),NA)</f>
        <v>N/A</v>
      </c>
      <c r="K720" s="150" t="str" cm="1">
        <f t="array" ref="K720">IFERROR(INDEX(Forecast_Capex_Input!H$12:H$286,$Z720),NA)</f>
        <v>N/A</v>
      </c>
      <c r="L720" s="150" t="str" cm="1">
        <f t="array" ref="L720">IFERROR(INDEX(Forecast_Capex_Input!I$12:I$286,$Z720),NA)</f>
        <v>N/A</v>
      </c>
      <c r="M720" s="150" t="str" cm="1">
        <f t="array" ref="M720">IFERROR(INDEX(Forecast_Capex_Input!J$12:J$286,$Z720),NA)</f>
        <v>N/A</v>
      </c>
      <c r="N720" s="150" t="str" cm="1">
        <f t="array" ref="N720">IFERROR(INDEX(Forecast_Capex_Input!K$12:K$286,$Z720),NA)</f>
        <v>N/A</v>
      </c>
      <c r="O720" s="150" t="str" cm="1">
        <f t="array" ref="O720">IFERROR(INDEX(Forecast_Capex_Input!L$12:L$286,$Z720),NA)</f>
        <v>N/A</v>
      </c>
      <c r="P720" s="150" t="str" cm="1">
        <f t="array" ref="P720">IFERROR(INDEX(Forecast_Capex_Input!M$12:M$286,$Z720),NA)</f>
        <v>N/A</v>
      </c>
      <c r="Q720" s="24" t="str" cm="1">
        <f t="array" ref="Q720">IFERROR(INDEX(Forecast_Capex_Input!N$12:N$286,$Z720),NA)</f>
        <v>N/A</v>
      </c>
      <c r="R720" s="190" cm="1">
        <f t="array" ref="R720">IFERROR(INDEX(Forecast_Capex_Input!O$12:O$286,$Z720),0)</f>
        <v>0</v>
      </c>
      <c r="S720" s="24" cm="1">
        <f t="array" ref="S720">IFERROR(INDEX(Forecast_Capex_Input!P$12:P$286,$Z720),0)</f>
        <v>0</v>
      </c>
      <c r="T720" s="150" t="str" cm="1">
        <f t="array" aca="1" ref="T720" ca="1">IFERROR(INDEX(General!$K$91:$K$110,$AC720),NA)</f>
        <v>N/A</v>
      </c>
      <c r="U720" s="43" cm="1">
        <f t="array" aca="1" ref="U720" ca="1">IFERROR(
IF($F720=General!$E$25,INDEX(Forecast_Capex_Input!S$12:S$286,$Z720),
INDEX(Forecast_Capex_Input!T$12:T$286,$Z720)),0)</f>
        <v>0</v>
      </c>
      <c r="V720" s="82" t="b">
        <f>IFERROR(INDEX(Overheads!$T$19:$T$26,MATCH($I720,Overheads!$E$19:$E$26,0)),FALSE)</f>
        <v>0</v>
      </c>
      <c r="W720" s="209" cm="1">
        <f t="array" ref="W720">IFERROR(
INDEX(Forecast_Capex_Input!CN$12:CN$286,$Z720),0)</f>
        <v>0</v>
      </c>
      <c r="X720" s="209">
        <f>IFERROR(
MATCH($W720,General!$L$39:$S$39,0),1)</f>
        <v>1</v>
      </c>
      <c r="Z720" s="28" t="str">
        <f>IFERROR(
IF(MATCH($C720,Forecast_Capex_Input!$CI$12:$CI$286,1)+1&gt;MAX(Forecast_Capex_Input!$C$12:$C$286),NA,
MATCH($C720,Forecast_Capex_Input!$CI$12:$CI$286,1)+1),1)</f>
        <v>N/A</v>
      </c>
      <c r="AA720" s="28" t="str" cm="1">
        <f t="array" aca="1" ref="AA720" ca="1">IFERROR(
IF(Z719&lt;&gt;Z720,1,
IF(COUNTIF(OFFSET(AA719,0,0,-INDEX(Forecast_Capex_Input!$CG$12:$CG$286,$Z720)),AA719)=INDEX(Forecast_Capex_Input!$CG$12:$CG$286,$Z720),AA719+1,AA719)),NA)</f>
        <v>N/A</v>
      </c>
      <c r="AB720" s="28" t="str" cm="1">
        <f t="array" ref="AB720">IFERROR($C720-IF($Z720=1,1,INDEX(Forecast_Capex_Input!$CI$12:$CI$286,$Z720-1))+1,NA)</f>
        <v>N/A</v>
      </c>
      <c r="AC720" s="28" t="str" cm="1">
        <f t="array" aca="1" ref="AC720" ca="1">IFERROR(IF(AA720=1,
INDEX(Forecast_Capex_Input!$AI$10:$BB$10,SMALL(IF(INDEX(Forecast_Capex_Input!$AI$12:$BB$286,$Z720,0)&gt;0,COLUMN(Forecast_Capex_Input!$AI$10:$BB$10)-COLUMN(Forecast_Capex_Input!$AI$12)+1),ROWS(OFFSET(AC719,0,0,-$AB720)))),
OFFSET(AC719,-INDEX(Forecast_Capex_Input!$CG$12:$CG$286,$Z720)+1,0)),NA)</f>
        <v>N/A</v>
      </c>
      <c r="AD720" s="28" t="str">
        <f t="shared" ca="1" si="67"/>
        <v>N/A</v>
      </c>
      <c r="AE720" s="82" t="b">
        <f t="shared" si="71"/>
        <v>0</v>
      </c>
      <c r="AF720" s="78" t="b">
        <v>0</v>
      </c>
      <c r="AG720" s="82" t="b">
        <f t="shared" si="68"/>
        <v>1</v>
      </c>
      <c r="AI720" s="55">
        <v>0</v>
      </c>
      <c r="AJ720" s="55">
        <v>0</v>
      </c>
      <c r="AK720" s="55">
        <v>0</v>
      </c>
      <c r="AL720" s="55">
        <v>0</v>
      </c>
      <c r="AM720" s="55">
        <v>0</v>
      </c>
      <c r="AN720" s="135">
        <v>0</v>
      </c>
      <c r="AP720" s="55">
        <v>0</v>
      </c>
      <c r="AQ720" s="55">
        <v>0</v>
      </c>
      <c r="AR720" s="55">
        <v>0</v>
      </c>
      <c r="AS720" s="55">
        <v>0</v>
      </c>
      <c r="AT720" s="55">
        <v>0</v>
      </c>
      <c r="AU720" s="135">
        <v>0</v>
      </c>
      <c r="AW720" s="55">
        <v>0</v>
      </c>
      <c r="AX720" s="55">
        <v>0</v>
      </c>
      <c r="AY720" s="55">
        <v>0</v>
      </c>
      <c r="AZ720" s="55">
        <v>0</v>
      </c>
      <c r="BA720" s="55">
        <v>0</v>
      </c>
      <c r="BB720" s="135">
        <v>0</v>
      </c>
      <c r="BD720" s="55">
        <v>0</v>
      </c>
      <c r="BE720" s="55">
        <v>0</v>
      </c>
      <c r="BF720" s="55">
        <v>0</v>
      </c>
      <c r="BG720" s="55">
        <v>0</v>
      </c>
      <c r="BH720" s="55">
        <v>0</v>
      </c>
      <c r="BI720" s="135">
        <v>0</v>
      </c>
      <c r="BK720" s="55">
        <v>0</v>
      </c>
      <c r="BL720" s="55">
        <v>0</v>
      </c>
      <c r="BM720" s="55">
        <v>0</v>
      </c>
      <c r="BN720" s="55">
        <v>0</v>
      </c>
      <c r="BO720" s="55">
        <v>0</v>
      </c>
      <c r="BP720" s="135">
        <v>0</v>
      </c>
      <c r="BR720" s="147">
        <v>0</v>
      </c>
      <c r="BS720" s="147">
        <v>0</v>
      </c>
      <c r="BT720" s="147">
        <v>0</v>
      </c>
      <c r="BU720" s="147">
        <v>0</v>
      </c>
      <c r="BV720" s="147">
        <v>0</v>
      </c>
      <c r="BX720" s="55">
        <v>0</v>
      </c>
      <c r="BY720" s="55">
        <v>0</v>
      </c>
      <c r="BZ720" s="55">
        <v>0</v>
      </c>
      <c r="CA720" s="55">
        <v>0</v>
      </c>
      <c r="CB720" s="55">
        <v>0</v>
      </c>
      <c r="CC720" s="135">
        <v>0</v>
      </c>
      <c r="CE720" s="55">
        <v>0</v>
      </c>
      <c r="CF720" s="55">
        <v>0</v>
      </c>
      <c r="CG720" s="55">
        <v>0</v>
      </c>
      <c r="CH720" s="55">
        <v>0</v>
      </c>
      <c r="CI720" s="55">
        <v>0</v>
      </c>
      <c r="CJ720" s="135">
        <v>0</v>
      </c>
      <c r="CL720" s="55">
        <v>0</v>
      </c>
      <c r="CM720" s="55">
        <v>0</v>
      </c>
      <c r="CN720" s="55">
        <v>0</v>
      </c>
      <c r="CO720" s="55">
        <v>0</v>
      </c>
      <c r="CP720" s="55">
        <v>0</v>
      </c>
      <c r="CQ720" s="135">
        <v>0</v>
      </c>
      <c r="CS720" s="67">
        <v>0</v>
      </c>
      <c r="CT720" s="67">
        <v>0</v>
      </c>
      <c r="CU720" s="67">
        <v>0</v>
      </c>
      <c r="CV720" s="67">
        <v>0</v>
      </c>
      <c r="CW720" s="67">
        <v>0</v>
      </c>
      <c r="CX720" s="135">
        <v>0</v>
      </c>
      <c r="CZ720" s="55">
        <v>0</v>
      </c>
      <c r="DA720" s="55">
        <v>0</v>
      </c>
      <c r="DB720" s="55">
        <v>0</v>
      </c>
      <c r="DC720" s="55">
        <v>0</v>
      </c>
      <c r="DD720" s="55">
        <v>0</v>
      </c>
      <c r="DE720" s="135">
        <v>0</v>
      </c>
      <c r="DG720" s="43" t="b" cm="1">
        <f t="array" aca="1" ref="DG720" ca="1">OR($G720=Forecast_Capex_Input!$BF$8:$BF$10)</f>
        <v>0</v>
      </c>
      <c r="DH720" s="43" cm="1">
        <f t="array" aca="1" ref="DH720" ca="1">IFERROR(INDEX(Forecast_Capex_Input!BG$12:BG$286,$Z720)
*(INDEX(Forecast_Capex_Input!$H$12:$H$286,$Z720)=Repex),0)
*$DG720</f>
        <v>0</v>
      </c>
      <c r="DI720" s="43" cm="1">
        <f t="array" aca="1" ref="DI720" ca="1">IFERROR(INDEX(Forecast_Capex_Input!BH$12:BH$286,$Z720)
*(INDEX(Forecast_Capex_Input!$H$12:$H$286,$Z720)=Repex),0)
*$DG720</f>
        <v>0</v>
      </c>
      <c r="DJ720" s="43" cm="1">
        <f t="array" aca="1" ref="DJ720" ca="1">IFERROR(INDEX(Forecast_Capex_Input!BI$12:BI$286,$Z720)
*(INDEX(Forecast_Capex_Input!$H$12:$H$286,$Z720)=Repex),0)
*$DG720</f>
        <v>0</v>
      </c>
      <c r="DK720" s="43" cm="1">
        <f t="array" aca="1" ref="DK720" ca="1">IFERROR(INDEX(Forecast_Capex_Input!BJ$12:BJ$286,$Z720)
*(INDEX(Forecast_Capex_Input!$H$12:$H$286,$Z720)=Repex),0)
*$DG720</f>
        <v>0</v>
      </c>
      <c r="DL720" s="43" cm="1">
        <f t="array" aca="1" ref="DL720" ca="1">IFERROR(INDEX(Forecast_Capex_Input!BK$12:BK$286,$Z720)
*(INDEX(Forecast_Capex_Input!$H$12:$H$286,$Z720)=Repex),0)
*$DG720</f>
        <v>0</v>
      </c>
      <c r="DM720" s="43" cm="1">
        <f t="array" aca="1" ref="DM720" ca="1">IFERROR(INDEX(Forecast_Capex_Input!BL$12:BL$286,$Z720)
*(INDEX(Forecast_Capex_Input!$H$12:$H$286,$Z720)=Repex),0)
*$DG720</f>
        <v>0</v>
      </c>
      <c r="DO720" s="43" t="b" cm="1">
        <f t="array" aca="1" ref="DO720" ca="1">OR($G720=Forecast_Capex_Input!$BN$8:$BN$9)</f>
        <v>0</v>
      </c>
      <c r="DP720" s="43" cm="1">
        <f t="array" aca="1" ref="DP720" ca="1">IFERROR(INDEX(Forecast_Capex_Input!BO$12:BO$286,$Z720)
*(INDEX(Forecast_Capex_Input!$H$12:$H$286,$Z720)=Repex),0)
*$DO720</f>
        <v>0</v>
      </c>
      <c r="DQ720" s="43" cm="1">
        <f t="array" aca="1" ref="DQ720" ca="1">IFERROR(INDEX(Forecast_Capex_Input!BP$12:BP$286,$Z720)
*(INDEX(Forecast_Capex_Input!$H$12:$H$286,$Z720)=Repex),0)
*$DO720</f>
        <v>0</v>
      </c>
      <c r="DR720" s="43" cm="1">
        <f t="array" aca="1" ref="DR720" ca="1">IFERROR(INDEX(Forecast_Capex_Input!BQ$12:BQ$286,$Z720)
*(INDEX(Forecast_Capex_Input!$H$12:$H$286,$Z720)=Repex),0)
*$DO720</f>
        <v>0</v>
      </c>
      <c r="DS720" s="43" cm="1">
        <f t="array" aca="1" ref="DS720" ca="1">IFERROR(INDEX(Forecast_Capex_Input!BR$12:BR$286,$Z720)
*(INDEX(Forecast_Capex_Input!$H$12:$H$286,$Z720)=Repex),0)
*$DO720</f>
        <v>0</v>
      </c>
      <c r="DT720" s="43" cm="1">
        <f t="array" aca="1" ref="DT720" ca="1">IFERROR(INDEX(Forecast_Capex_Input!BS$12:BS$286,$Z720)
*(INDEX(Forecast_Capex_Input!$H$12:$H$286,$Z720)=Repex),0)
*$DO720</f>
        <v>0</v>
      </c>
      <c r="DV720" s="43" t="b" cm="1">
        <f t="array" aca="1" ref="DV720" ca="1">OR($G720=Forecast_Capex_Input!$BU$8:$BU$10)</f>
        <v>0</v>
      </c>
      <c r="DW720" s="43" cm="1">
        <f t="array" aca="1" ref="DW720" ca="1">IFERROR(INDEX(Forecast_Capex_Input!BV$12:BV$286,$Z720)
*(INDEX(Forecast_Capex_Input!$H$12:$H$286,$Z720)=Repex),0)
*$DV720</f>
        <v>0</v>
      </c>
      <c r="DX720" s="43" cm="1">
        <f t="array" aca="1" ref="DX720" ca="1">IFERROR(INDEX(Forecast_Capex_Input!BW$12:BW$286,$Z720)
*(INDEX(Forecast_Capex_Input!$H$12:$H$286,$Z720)=Repex),0)
*$DV720</f>
        <v>0</v>
      </c>
      <c r="DY720" s="43" cm="1">
        <f t="array" aca="1" ref="DY720" ca="1">IFERROR(INDEX(Forecast_Capex_Input!BX$12:BX$286,$Z720)
*(INDEX(Forecast_Capex_Input!$H$12:$H$286,$Z720)=Repex),0)
*$DV720</f>
        <v>0</v>
      </c>
      <c r="DZ720" s="43" cm="1">
        <f t="array" aca="1" ref="DZ720" ca="1">IFERROR(INDEX(Forecast_Capex_Input!BY$12:BY$286,$Z720)
*(INDEX(Forecast_Capex_Input!$H$12:$H$286,$Z720)=Repex),0)
*$DV720</f>
        <v>0</v>
      </c>
      <c r="EA720" s="43" cm="1">
        <f t="array" aca="1" ref="EA720" ca="1">IFERROR(INDEX(Forecast_Capex_Input!BZ$12:BZ$286,$Z720)
*(INDEX(Forecast_Capex_Input!$H$12:$H$286,$Z720)=Repex),0)
*$DV720</f>
        <v>0</v>
      </c>
      <c r="EB720" s="43" cm="1">
        <f t="array" aca="1" ref="EB720" ca="1">IFERROR(INDEX(Forecast_Capex_Input!CA$12:CA$286,$Z720)
*(INDEX(Forecast_Capex_Input!$H$12:$H$286,$Z720)=Repex),0)
*$DV720</f>
        <v>0</v>
      </c>
      <c r="EC720" s="43" cm="1">
        <f t="array" aca="1" ref="EC720" ca="1">IFERROR(INDEX(Forecast_Capex_Input!CB$12:CB$286,$Z720)
*(INDEX(Forecast_Capex_Input!$H$12:$H$286,$Z720)=Repex),0)
*$DV720</f>
        <v>0</v>
      </c>
      <c r="ED720" s="43" cm="1">
        <f t="array" aca="1" ref="ED720" ca="1">IFERROR(INDEX(Forecast_Capex_Input!CC$12:CC$286,$Z720)
*(INDEX(Forecast_Capex_Input!$H$12:$H$286,$Z720)=Repex),0)
*$DV720</f>
        <v>0</v>
      </c>
      <c r="EF720" s="86" t="str">
        <f t="shared" si="69"/>
        <v>N/A</v>
      </c>
      <c r="EG720" s="28" t="str">
        <f>IFERROR(RANK(EF720,EF$11:EF$1010,0)+COUNTIF(EF$11:EF720,EF720)-1,NA)</f>
        <v>N/A</v>
      </c>
    </row>
    <row r="721" spans="3:137" x14ac:dyDescent="0.2">
      <c r="C721" s="28">
        <f t="shared" si="70"/>
        <v>711</v>
      </c>
      <c r="D721" s="9" t="str" cm="1">
        <f t="array" ref="D721">IFERROR(INDEX(Forecast_Capex_Input!$D$12:$D$286,$Z721),NA)</f>
        <v>N/A</v>
      </c>
      <c r="E721" s="24" t="str" cm="1">
        <f t="array" ref="E721">IF($Z721=NA,NA,INDEX(Forecast_Capex_Input!$E$12:$E$286,$Z721))</f>
        <v>N/A</v>
      </c>
      <c r="F721" s="9" t="str" cm="1">
        <f t="array" aca="1" ref="F721" ca="1">IFERROR(INDEX(General!$E$25:$E$26,$AA721),NA)</f>
        <v>N/A</v>
      </c>
      <c r="G721" s="9" t="str" cm="1">
        <f t="array" aca="1" ref="G721" ca="1">IFERROR(INDEX(Forecast_Capex_Input!$AI$11:$BB$11,$AC721),NA)</f>
        <v>N/A</v>
      </c>
      <c r="H721" s="50" t="str" cm="1">
        <f t="array" aca="1" ref="H721" ca="1">IFERROR(INDEX(Forecast_Capex_Input!$AI$12:$BB$286,$Z721,$AC721),NA)</f>
        <v>N/A</v>
      </c>
      <c r="I721" s="150" t="str" cm="1">
        <f t="array" ref="I721">IFERROR(INDEX(Forecast_Capex_Input!$F$12:$F$286,$Z721),NA)</f>
        <v>N/A</v>
      </c>
      <c r="J721" s="150" t="str" cm="1">
        <f t="array" ref="J721">IFERROR(INDEX(Forecast_Capex_Input!G$12:G$286,$Z721),NA)</f>
        <v>N/A</v>
      </c>
      <c r="K721" s="150" t="str" cm="1">
        <f t="array" ref="K721">IFERROR(INDEX(Forecast_Capex_Input!H$12:H$286,$Z721),NA)</f>
        <v>N/A</v>
      </c>
      <c r="L721" s="150" t="str" cm="1">
        <f t="array" ref="L721">IFERROR(INDEX(Forecast_Capex_Input!I$12:I$286,$Z721),NA)</f>
        <v>N/A</v>
      </c>
      <c r="M721" s="150" t="str" cm="1">
        <f t="array" ref="M721">IFERROR(INDEX(Forecast_Capex_Input!J$12:J$286,$Z721),NA)</f>
        <v>N/A</v>
      </c>
      <c r="N721" s="150" t="str" cm="1">
        <f t="array" ref="N721">IFERROR(INDEX(Forecast_Capex_Input!K$12:K$286,$Z721),NA)</f>
        <v>N/A</v>
      </c>
      <c r="O721" s="150" t="str" cm="1">
        <f t="array" ref="O721">IFERROR(INDEX(Forecast_Capex_Input!L$12:L$286,$Z721),NA)</f>
        <v>N/A</v>
      </c>
      <c r="P721" s="150" t="str" cm="1">
        <f t="array" ref="P721">IFERROR(INDEX(Forecast_Capex_Input!M$12:M$286,$Z721),NA)</f>
        <v>N/A</v>
      </c>
      <c r="Q721" s="24" t="str" cm="1">
        <f t="array" ref="Q721">IFERROR(INDEX(Forecast_Capex_Input!N$12:N$286,$Z721),NA)</f>
        <v>N/A</v>
      </c>
      <c r="R721" s="190" cm="1">
        <f t="array" ref="R721">IFERROR(INDEX(Forecast_Capex_Input!O$12:O$286,$Z721),0)</f>
        <v>0</v>
      </c>
      <c r="S721" s="24" cm="1">
        <f t="array" ref="S721">IFERROR(INDEX(Forecast_Capex_Input!P$12:P$286,$Z721),0)</f>
        <v>0</v>
      </c>
      <c r="T721" s="150" t="str" cm="1">
        <f t="array" aca="1" ref="T721" ca="1">IFERROR(INDEX(General!$K$91:$K$110,$AC721),NA)</f>
        <v>N/A</v>
      </c>
      <c r="U721" s="43" cm="1">
        <f t="array" aca="1" ref="U721" ca="1">IFERROR(
IF($F721=General!$E$25,INDEX(Forecast_Capex_Input!S$12:S$286,$Z721),
INDEX(Forecast_Capex_Input!T$12:T$286,$Z721)),0)</f>
        <v>0</v>
      </c>
      <c r="V721" s="82" t="b">
        <f>IFERROR(INDEX(Overheads!$T$19:$T$26,MATCH($I721,Overheads!$E$19:$E$26,0)),FALSE)</f>
        <v>0</v>
      </c>
      <c r="W721" s="209" cm="1">
        <f t="array" ref="W721">IFERROR(
INDEX(Forecast_Capex_Input!CN$12:CN$286,$Z721),0)</f>
        <v>0</v>
      </c>
      <c r="X721" s="209">
        <f>IFERROR(
MATCH($W721,General!$L$39:$S$39,0),1)</f>
        <v>1</v>
      </c>
      <c r="Z721" s="28" t="str">
        <f>IFERROR(
IF(MATCH($C721,Forecast_Capex_Input!$CI$12:$CI$286,1)+1&gt;MAX(Forecast_Capex_Input!$C$12:$C$286),NA,
MATCH($C721,Forecast_Capex_Input!$CI$12:$CI$286,1)+1),1)</f>
        <v>N/A</v>
      </c>
      <c r="AA721" s="28" t="str" cm="1">
        <f t="array" aca="1" ref="AA721" ca="1">IFERROR(
IF(Z720&lt;&gt;Z721,1,
IF(COUNTIF(OFFSET(AA720,0,0,-INDEX(Forecast_Capex_Input!$CG$12:$CG$286,$Z721)),AA720)=INDEX(Forecast_Capex_Input!$CG$12:$CG$286,$Z721),AA720+1,AA720)),NA)</f>
        <v>N/A</v>
      </c>
      <c r="AB721" s="28" t="str" cm="1">
        <f t="array" ref="AB721">IFERROR($C721-IF($Z721=1,1,INDEX(Forecast_Capex_Input!$CI$12:$CI$286,$Z721-1))+1,NA)</f>
        <v>N/A</v>
      </c>
      <c r="AC721" s="28" t="str" cm="1">
        <f t="array" aca="1" ref="AC721" ca="1">IFERROR(IF(AA721=1,
INDEX(Forecast_Capex_Input!$AI$10:$BB$10,SMALL(IF(INDEX(Forecast_Capex_Input!$AI$12:$BB$286,$Z721,0)&gt;0,COLUMN(Forecast_Capex_Input!$AI$10:$BB$10)-COLUMN(Forecast_Capex_Input!$AI$12)+1),ROWS(OFFSET(AC720,0,0,-$AB721)))),
OFFSET(AC720,-INDEX(Forecast_Capex_Input!$CG$12:$CG$286,$Z721)+1,0)),NA)</f>
        <v>N/A</v>
      </c>
      <c r="AD721" s="28" t="str">
        <f t="shared" ca="1" si="67"/>
        <v>N/A</v>
      </c>
      <c r="AE721" s="82" t="b">
        <f t="shared" si="71"/>
        <v>0</v>
      </c>
      <c r="AF721" s="78" t="b">
        <v>0</v>
      </c>
      <c r="AG721" s="82" t="b">
        <f t="shared" si="68"/>
        <v>1</v>
      </c>
      <c r="AI721" s="55">
        <v>0</v>
      </c>
      <c r="AJ721" s="55">
        <v>0</v>
      </c>
      <c r="AK721" s="55">
        <v>0</v>
      </c>
      <c r="AL721" s="55">
        <v>0</v>
      </c>
      <c r="AM721" s="55">
        <v>0</v>
      </c>
      <c r="AN721" s="135">
        <v>0</v>
      </c>
      <c r="AP721" s="55">
        <v>0</v>
      </c>
      <c r="AQ721" s="55">
        <v>0</v>
      </c>
      <c r="AR721" s="55">
        <v>0</v>
      </c>
      <c r="AS721" s="55">
        <v>0</v>
      </c>
      <c r="AT721" s="55">
        <v>0</v>
      </c>
      <c r="AU721" s="135">
        <v>0</v>
      </c>
      <c r="AW721" s="55">
        <v>0</v>
      </c>
      <c r="AX721" s="55">
        <v>0</v>
      </c>
      <c r="AY721" s="55">
        <v>0</v>
      </c>
      <c r="AZ721" s="55">
        <v>0</v>
      </c>
      <c r="BA721" s="55">
        <v>0</v>
      </c>
      <c r="BB721" s="135">
        <v>0</v>
      </c>
      <c r="BD721" s="55">
        <v>0</v>
      </c>
      <c r="BE721" s="55">
        <v>0</v>
      </c>
      <c r="BF721" s="55">
        <v>0</v>
      </c>
      <c r="BG721" s="55">
        <v>0</v>
      </c>
      <c r="BH721" s="55">
        <v>0</v>
      </c>
      <c r="BI721" s="135">
        <v>0</v>
      </c>
      <c r="BK721" s="55">
        <v>0</v>
      </c>
      <c r="BL721" s="55">
        <v>0</v>
      </c>
      <c r="BM721" s="55">
        <v>0</v>
      </c>
      <c r="BN721" s="55">
        <v>0</v>
      </c>
      <c r="BO721" s="55">
        <v>0</v>
      </c>
      <c r="BP721" s="135">
        <v>0</v>
      </c>
      <c r="BR721" s="147">
        <v>0</v>
      </c>
      <c r="BS721" s="147">
        <v>0</v>
      </c>
      <c r="BT721" s="147">
        <v>0</v>
      </c>
      <c r="BU721" s="147">
        <v>0</v>
      </c>
      <c r="BV721" s="147">
        <v>0</v>
      </c>
      <c r="BX721" s="55">
        <v>0</v>
      </c>
      <c r="BY721" s="55">
        <v>0</v>
      </c>
      <c r="BZ721" s="55">
        <v>0</v>
      </c>
      <c r="CA721" s="55">
        <v>0</v>
      </c>
      <c r="CB721" s="55">
        <v>0</v>
      </c>
      <c r="CC721" s="135">
        <v>0</v>
      </c>
      <c r="CE721" s="55">
        <v>0</v>
      </c>
      <c r="CF721" s="55">
        <v>0</v>
      </c>
      <c r="CG721" s="55">
        <v>0</v>
      </c>
      <c r="CH721" s="55">
        <v>0</v>
      </c>
      <c r="CI721" s="55">
        <v>0</v>
      </c>
      <c r="CJ721" s="135">
        <v>0</v>
      </c>
      <c r="CL721" s="55">
        <v>0</v>
      </c>
      <c r="CM721" s="55">
        <v>0</v>
      </c>
      <c r="CN721" s="55">
        <v>0</v>
      </c>
      <c r="CO721" s="55">
        <v>0</v>
      </c>
      <c r="CP721" s="55">
        <v>0</v>
      </c>
      <c r="CQ721" s="135">
        <v>0</v>
      </c>
      <c r="CS721" s="67">
        <v>0</v>
      </c>
      <c r="CT721" s="67">
        <v>0</v>
      </c>
      <c r="CU721" s="67">
        <v>0</v>
      </c>
      <c r="CV721" s="67">
        <v>0</v>
      </c>
      <c r="CW721" s="67">
        <v>0</v>
      </c>
      <c r="CX721" s="135">
        <v>0</v>
      </c>
      <c r="CZ721" s="55">
        <v>0</v>
      </c>
      <c r="DA721" s="55">
        <v>0</v>
      </c>
      <c r="DB721" s="55">
        <v>0</v>
      </c>
      <c r="DC721" s="55">
        <v>0</v>
      </c>
      <c r="DD721" s="55">
        <v>0</v>
      </c>
      <c r="DE721" s="135">
        <v>0</v>
      </c>
      <c r="DG721" s="43" t="b" cm="1">
        <f t="array" aca="1" ref="DG721" ca="1">OR($G721=Forecast_Capex_Input!$BF$8:$BF$10)</f>
        <v>0</v>
      </c>
      <c r="DH721" s="43" cm="1">
        <f t="array" aca="1" ref="DH721" ca="1">IFERROR(INDEX(Forecast_Capex_Input!BG$12:BG$286,$Z721)
*(INDEX(Forecast_Capex_Input!$H$12:$H$286,$Z721)=Repex),0)
*$DG721</f>
        <v>0</v>
      </c>
      <c r="DI721" s="43" cm="1">
        <f t="array" aca="1" ref="DI721" ca="1">IFERROR(INDEX(Forecast_Capex_Input!BH$12:BH$286,$Z721)
*(INDEX(Forecast_Capex_Input!$H$12:$H$286,$Z721)=Repex),0)
*$DG721</f>
        <v>0</v>
      </c>
      <c r="DJ721" s="43" cm="1">
        <f t="array" aca="1" ref="DJ721" ca="1">IFERROR(INDEX(Forecast_Capex_Input!BI$12:BI$286,$Z721)
*(INDEX(Forecast_Capex_Input!$H$12:$H$286,$Z721)=Repex),0)
*$DG721</f>
        <v>0</v>
      </c>
      <c r="DK721" s="43" cm="1">
        <f t="array" aca="1" ref="DK721" ca="1">IFERROR(INDEX(Forecast_Capex_Input!BJ$12:BJ$286,$Z721)
*(INDEX(Forecast_Capex_Input!$H$12:$H$286,$Z721)=Repex),0)
*$DG721</f>
        <v>0</v>
      </c>
      <c r="DL721" s="43" cm="1">
        <f t="array" aca="1" ref="DL721" ca="1">IFERROR(INDEX(Forecast_Capex_Input!BK$12:BK$286,$Z721)
*(INDEX(Forecast_Capex_Input!$H$12:$H$286,$Z721)=Repex),0)
*$DG721</f>
        <v>0</v>
      </c>
      <c r="DM721" s="43" cm="1">
        <f t="array" aca="1" ref="DM721" ca="1">IFERROR(INDEX(Forecast_Capex_Input!BL$12:BL$286,$Z721)
*(INDEX(Forecast_Capex_Input!$H$12:$H$286,$Z721)=Repex),0)
*$DG721</f>
        <v>0</v>
      </c>
      <c r="DO721" s="43" t="b" cm="1">
        <f t="array" aca="1" ref="DO721" ca="1">OR($G721=Forecast_Capex_Input!$BN$8:$BN$9)</f>
        <v>0</v>
      </c>
      <c r="DP721" s="43" cm="1">
        <f t="array" aca="1" ref="DP721" ca="1">IFERROR(INDEX(Forecast_Capex_Input!BO$12:BO$286,$Z721)
*(INDEX(Forecast_Capex_Input!$H$12:$H$286,$Z721)=Repex),0)
*$DO721</f>
        <v>0</v>
      </c>
      <c r="DQ721" s="43" cm="1">
        <f t="array" aca="1" ref="DQ721" ca="1">IFERROR(INDEX(Forecast_Capex_Input!BP$12:BP$286,$Z721)
*(INDEX(Forecast_Capex_Input!$H$12:$H$286,$Z721)=Repex),0)
*$DO721</f>
        <v>0</v>
      </c>
      <c r="DR721" s="43" cm="1">
        <f t="array" aca="1" ref="DR721" ca="1">IFERROR(INDEX(Forecast_Capex_Input!BQ$12:BQ$286,$Z721)
*(INDEX(Forecast_Capex_Input!$H$12:$H$286,$Z721)=Repex),0)
*$DO721</f>
        <v>0</v>
      </c>
      <c r="DS721" s="43" cm="1">
        <f t="array" aca="1" ref="DS721" ca="1">IFERROR(INDEX(Forecast_Capex_Input!BR$12:BR$286,$Z721)
*(INDEX(Forecast_Capex_Input!$H$12:$H$286,$Z721)=Repex),0)
*$DO721</f>
        <v>0</v>
      </c>
      <c r="DT721" s="43" cm="1">
        <f t="array" aca="1" ref="DT721" ca="1">IFERROR(INDEX(Forecast_Capex_Input!BS$12:BS$286,$Z721)
*(INDEX(Forecast_Capex_Input!$H$12:$H$286,$Z721)=Repex),0)
*$DO721</f>
        <v>0</v>
      </c>
      <c r="DV721" s="43" t="b" cm="1">
        <f t="array" aca="1" ref="DV721" ca="1">OR($G721=Forecast_Capex_Input!$BU$8:$BU$10)</f>
        <v>0</v>
      </c>
      <c r="DW721" s="43" cm="1">
        <f t="array" aca="1" ref="DW721" ca="1">IFERROR(INDEX(Forecast_Capex_Input!BV$12:BV$286,$Z721)
*(INDEX(Forecast_Capex_Input!$H$12:$H$286,$Z721)=Repex),0)
*$DV721</f>
        <v>0</v>
      </c>
      <c r="DX721" s="43" cm="1">
        <f t="array" aca="1" ref="DX721" ca="1">IFERROR(INDEX(Forecast_Capex_Input!BW$12:BW$286,$Z721)
*(INDEX(Forecast_Capex_Input!$H$12:$H$286,$Z721)=Repex),0)
*$DV721</f>
        <v>0</v>
      </c>
      <c r="DY721" s="43" cm="1">
        <f t="array" aca="1" ref="DY721" ca="1">IFERROR(INDEX(Forecast_Capex_Input!BX$12:BX$286,$Z721)
*(INDEX(Forecast_Capex_Input!$H$12:$H$286,$Z721)=Repex),0)
*$DV721</f>
        <v>0</v>
      </c>
      <c r="DZ721" s="43" cm="1">
        <f t="array" aca="1" ref="DZ721" ca="1">IFERROR(INDEX(Forecast_Capex_Input!BY$12:BY$286,$Z721)
*(INDEX(Forecast_Capex_Input!$H$12:$H$286,$Z721)=Repex),0)
*$DV721</f>
        <v>0</v>
      </c>
      <c r="EA721" s="43" cm="1">
        <f t="array" aca="1" ref="EA721" ca="1">IFERROR(INDEX(Forecast_Capex_Input!BZ$12:BZ$286,$Z721)
*(INDEX(Forecast_Capex_Input!$H$12:$H$286,$Z721)=Repex),0)
*$DV721</f>
        <v>0</v>
      </c>
      <c r="EB721" s="43" cm="1">
        <f t="array" aca="1" ref="EB721" ca="1">IFERROR(INDEX(Forecast_Capex_Input!CA$12:CA$286,$Z721)
*(INDEX(Forecast_Capex_Input!$H$12:$H$286,$Z721)=Repex),0)
*$DV721</f>
        <v>0</v>
      </c>
      <c r="EC721" s="43" cm="1">
        <f t="array" aca="1" ref="EC721" ca="1">IFERROR(INDEX(Forecast_Capex_Input!CB$12:CB$286,$Z721)
*(INDEX(Forecast_Capex_Input!$H$12:$H$286,$Z721)=Repex),0)
*$DV721</f>
        <v>0</v>
      </c>
      <c r="ED721" s="43" cm="1">
        <f t="array" aca="1" ref="ED721" ca="1">IFERROR(INDEX(Forecast_Capex_Input!CC$12:CC$286,$Z721)
*(INDEX(Forecast_Capex_Input!$H$12:$H$286,$Z721)=Repex),0)
*$DV721</f>
        <v>0</v>
      </c>
      <c r="EF721" s="86" t="str">
        <f t="shared" si="69"/>
        <v>N/A</v>
      </c>
      <c r="EG721" s="28" t="str">
        <f>IFERROR(RANK(EF721,EF$11:EF$1010,0)+COUNTIF(EF$11:EF721,EF721)-1,NA)</f>
        <v>N/A</v>
      </c>
    </row>
    <row r="722" spans="3:137" x14ac:dyDescent="0.2">
      <c r="C722" s="28">
        <f t="shared" si="70"/>
        <v>712</v>
      </c>
      <c r="D722" s="9" t="str" cm="1">
        <f t="array" ref="D722">IFERROR(INDEX(Forecast_Capex_Input!$D$12:$D$286,$Z722),NA)</f>
        <v>N/A</v>
      </c>
      <c r="E722" s="24" t="str" cm="1">
        <f t="array" ref="E722">IF($Z722=NA,NA,INDEX(Forecast_Capex_Input!$E$12:$E$286,$Z722))</f>
        <v>N/A</v>
      </c>
      <c r="F722" s="9" t="str" cm="1">
        <f t="array" aca="1" ref="F722" ca="1">IFERROR(INDEX(General!$E$25:$E$26,$AA722),NA)</f>
        <v>N/A</v>
      </c>
      <c r="G722" s="9" t="str" cm="1">
        <f t="array" aca="1" ref="G722" ca="1">IFERROR(INDEX(Forecast_Capex_Input!$AI$11:$BB$11,$AC722),NA)</f>
        <v>N/A</v>
      </c>
      <c r="H722" s="50" t="str" cm="1">
        <f t="array" aca="1" ref="H722" ca="1">IFERROR(INDEX(Forecast_Capex_Input!$AI$12:$BB$286,$Z722,$AC722),NA)</f>
        <v>N/A</v>
      </c>
      <c r="I722" s="150" t="str" cm="1">
        <f t="array" ref="I722">IFERROR(INDEX(Forecast_Capex_Input!$F$12:$F$286,$Z722),NA)</f>
        <v>N/A</v>
      </c>
      <c r="J722" s="150" t="str" cm="1">
        <f t="array" ref="J722">IFERROR(INDEX(Forecast_Capex_Input!G$12:G$286,$Z722),NA)</f>
        <v>N/A</v>
      </c>
      <c r="K722" s="150" t="str" cm="1">
        <f t="array" ref="K722">IFERROR(INDEX(Forecast_Capex_Input!H$12:H$286,$Z722),NA)</f>
        <v>N/A</v>
      </c>
      <c r="L722" s="150" t="str" cm="1">
        <f t="array" ref="L722">IFERROR(INDEX(Forecast_Capex_Input!I$12:I$286,$Z722),NA)</f>
        <v>N/A</v>
      </c>
      <c r="M722" s="150" t="str" cm="1">
        <f t="array" ref="M722">IFERROR(INDEX(Forecast_Capex_Input!J$12:J$286,$Z722),NA)</f>
        <v>N/A</v>
      </c>
      <c r="N722" s="150" t="str" cm="1">
        <f t="array" ref="N722">IFERROR(INDEX(Forecast_Capex_Input!K$12:K$286,$Z722),NA)</f>
        <v>N/A</v>
      </c>
      <c r="O722" s="150" t="str" cm="1">
        <f t="array" ref="O722">IFERROR(INDEX(Forecast_Capex_Input!L$12:L$286,$Z722),NA)</f>
        <v>N/A</v>
      </c>
      <c r="P722" s="150" t="str" cm="1">
        <f t="array" ref="P722">IFERROR(INDEX(Forecast_Capex_Input!M$12:M$286,$Z722),NA)</f>
        <v>N/A</v>
      </c>
      <c r="Q722" s="24" t="str" cm="1">
        <f t="array" ref="Q722">IFERROR(INDEX(Forecast_Capex_Input!N$12:N$286,$Z722),NA)</f>
        <v>N/A</v>
      </c>
      <c r="R722" s="190" cm="1">
        <f t="array" ref="R722">IFERROR(INDEX(Forecast_Capex_Input!O$12:O$286,$Z722),0)</f>
        <v>0</v>
      </c>
      <c r="S722" s="24" cm="1">
        <f t="array" ref="S722">IFERROR(INDEX(Forecast_Capex_Input!P$12:P$286,$Z722),0)</f>
        <v>0</v>
      </c>
      <c r="T722" s="150" t="str" cm="1">
        <f t="array" aca="1" ref="T722" ca="1">IFERROR(INDEX(General!$K$91:$K$110,$AC722),NA)</f>
        <v>N/A</v>
      </c>
      <c r="U722" s="43" cm="1">
        <f t="array" aca="1" ref="U722" ca="1">IFERROR(
IF($F722=General!$E$25,INDEX(Forecast_Capex_Input!S$12:S$286,$Z722),
INDEX(Forecast_Capex_Input!T$12:T$286,$Z722)),0)</f>
        <v>0</v>
      </c>
      <c r="V722" s="82" t="b">
        <f>IFERROR(INDEX(Overheads!$T$19:$T$26,MATCH($I722,Overheads!$E$19:$E$26,0)),FALSE)</f>
        <v>0</v>
      </c>
      <c r="W722" s="209" cm="1">
        <f t="array" ref="W722">IFERROR(
INDEX(Forecast_Capex_Input!CN$12:CN$286,$Z722),0)</f>
        <v>0</v>
      </c>
      <c r="X722" s="209">
        <f>IFERROR(
MATCH($W722,General!$L$39:$S$39,0),1)</f>
        <v>1</v>
      </c>
      <c r="Z722" s="28" t="str">
        <f>IFERROR(
IF(MATCH($C722,Forecast_Capex_Input!$CI$12:$CI$286,1)+1&gt;MAX(Forecast_Capex_Input!$C$12:$C$286),NA,
MATCH($C722,Forecast_Capex_Input!$CI$12:$CI$286,1)+1),1)</f>
        <v>N/A</v>
      </c>
      <c r="AA722" s="28" t="str" cm="1">
        <f t="array" aca="1" ref="AA722" ca="1">IFERROR(
IF(Z721&lt;&gt;Z722,1,
IF(COUNTIF(OFFSET(AA721,0,0,-INDEX(Forecast_Capex_Input!$CG$12:$CG$286,$Z722)),AA721)=INDEX(Forecast_Capex_Input!$CG$12:$CG$286,$Z722),AA721+1,AA721)),NA)</f>
        <v>N/A</v>
      </c>
      <c r="AB722" s="28" t="str" cm="1">
        <f t="array" ref="AB722">IFERROR($C722-IF($Z722=1,1,INDEX(Forecast_Capex_Input!$CI$12:$CI$286,$Z722-1))+1,NA)</f>
        <v>N/A</v>
      </c>
      <c r="AC722" s="28" t="str" cm="1">
        <f t="array" aca="1" ref="AC722" ca="1">IFERROR(IF(AA722=1,
INDEX(Forecast_Capex_Input!$AI$10:$BB$10,SMALL(IF(INDEX(Forecast_Capex_Input!$AI$12:$BB$286,$Z722,0)&gt;0,COLUMN(Forecast_Capex_Input!$AI$10:$BB$10)-COLUMN(Forecast_Capex_Input!$AI$12)+1),ROWS(OFFSET(AC721,0,0,-$AB722)))),
OFFSET(AC721,-INDEX(Forecast_Capex_Input!$CG$12:$CG$286,$Z722)+1,0)),NA)</f>
        <v>N/A</v>
      </c>
      <c r="AD722" s="28" t="str">
        <f t="shared" ca="1" si="67"/>
        <v>N/A</v>
      </c>
      <c r="AE722" s="82" t="b">
        <f t="shared" si="71"/>
        <v>0</v>
      </c>
      <c r="AF722" s="78" t="b">
        <v>0</v>
      </c>
      <c r="AG722" s="82" t="b">
        <f t="shared" si="68"/>
        <v>1</v>
      </c>
      <c r="AI722" s="55">
        <v>0</v>
      </c>
      <c r="AJ722" s="55">
        <v>0</v>
      </c>
      <c r="AK722" s="55">
        <v>0</v>
      </c>
      <c r="AL722" s="55">
        <v>0</v>
      </c>
      <c r="AM722" s="55">
        <v>0</v>
      </c>
      <c r="AN722" s="135">
        <v>0</v>
      </c>
      <c r="AP722" s="55">
        <v>0</v>
      </c>
      <c r="AQ722" s="55">
        <v>0</v>
      </c>
      <c r="AR722" s="55">
        <v>0</v>
      </c>
      <c r="AS722" s="55">
        <v>0</v>
      </c>
      <c r="AT722" s="55">
        <v>0</v>
      </c>
      <c r="AU722" s="135">
        <v>0</v>
      </c>
      <c r="AW722" s="55">
        <v>0</v>
      </c>
      <c r="AX722" s="55">
        <v>0</v>
      </c>
      <c r="AY722" s="55">
        <v>0</v>
      </c>
      <c r="AZ722" s="55">
        <v>0</v>
      </c>
      <c r="BA722" s="55">
        <v>0</v>
      </c>
      <c r="BB722" s="135">
        <v>0</v>
      </c>
      <c r="BD722" s="55">
        <v>0</v>
      </c>
      <c r="BE722" s="55">
        <v>0</v>
      </c>
      <c r="BF722" s="55">
        <v>0</v>
      </c>
      <c r="BG722" s="55">
        <v>0</v>
      </c>
      <c r="BH722" s="55">
        <v>0</v>
      </c>
      <c r="BI722" s="135">
        <v>0</v>
      </c>
      <c r="BK722" s="55">
        <v>0</v>
      </c>
      <c r="BL722" s="55">
        <v>0</v>
      </c>
      <c r="BM722" s="55">
        <v>0</v>
      </c>
      <c r="BN722" s="55">
        <v>0</v>
      </c>
      <c r="BO722" s="55">
        <v>0</v>
      </c>
      <c r="BP722" s="135">
        <v>0</v>
      </c>
      <c r="BR722" s="147">
        <v>0</v>
      </c>
      <c r="BS722" s="147">
        <v>0</v>
      </c>
      <c r="BT722" s="147">
        <v>0</v>
      </c>
      <c r="BU722" s="147">
        <v>0</v>
      </c>
      <c r="BV722" s="147">
        <v>0</v>
      </c>
      <c r="BX722" s="55">
        <v>0</v>
      </c>
      <c r="BY722" s="55">
        <v>0</v>
      </c>
      <c r="BZ722" s="55">
        <v>0</v>
      </c>
      <c r="CA722" s="55">
        <v>0</v>
      </c>
      <c r="CB722" s="55">
        <v>0</v>
      </c>
      <c r="CC722" s="135">
        <v>0</v>
      </c>
      <c r="CE722" s="55">
        <v>0</v>
      </c>
      <c r="CF722" s="55">
        <v>0</v>
      </c>
      <c r="CG722" s="55">
        <v>0</v>
      </c>
      <c r="CH722" s="55">
        <v>0</v>
      </c>
      <c r="CI722" s="55">
        <v>0</v>
      </c>
      <c r="CJ722" s="135">
        <v>0</v>
      </c>
      <c r="CL722" s="55">
        <v>0</v>
      </c>
      <c r="CM722" s="55">
        <v>0</v>
      </c>
      <c r="CN722" s="55">
        <v>0</v>
      </c>
      <c r="CO722" s="55">
        <v>0</v>
      </c>
      <c r="CP722" s="55">
        <v>0</v>
      </c>
      <c r="CQ722" s="135">
        <v>0</v>
      </c>
      <c r="CS722" s="67">
        <v>0</v>
      </c>
      <c r="CT722" s="67">
        <v>0</v>
      </c>
      <c r="CU722" s="67">
        <v>0</v>
      </c>
      <c r="CV722" s="67">
        <v>0</v>
      </c>
      <c r="CW722" s="67">
        <v>0</v>
      </c>
      <c r="CX722" s="135">
        <v>0</v>
      </c>
      <c r="CZ722" s="55">
        <v>0</v>
      </c>
      <c r="DA722" s="55">
        <v>0</v>
      </c>
      <c r="DB722" s="55">
        <v>0</v>
      </c>
      <c r="DC722" s="55">
        <v>0</v>
      </c>
      <c r="DD722" s="55">
        <v>0</v>
      </c>
      <c r="DE722" s="135">
        <v>0</v>
      </c>
      <c r="DG722" s="43" t="b" cm="1">
        <f t="array" aca="1" ref="DG722" ca="1">OR($G722=Forecast_Capex_Input!$BF$8:$BF$10)</f>
        <v>0</v>
      </c>
      <c r="DH722" s="43" cm="1">
        <f t="array" aca="1" ref="DH722" ca="1">IFERROR(INDEX(Forecast_Capex_Input!BG$12:BG$286,$Z722)
*(INDEX(Forecast_Capex_Input!$H$12:$H$286,$Z722)=Repex),0)
*$DG722</f>
        <v>0</v>
      </c>
      <c r="DI722" s="43" cm="1">
        <f t="array" aca="1" ref="DI722" ca="1">IFERROR(INDEX(Forecast_Capex_Input!BH$12:BH$286,$Z722)
*(INDEX(Forecast_Capex_Input!$H$12:$H$286,$Z722)=Repex),0)
*$DG722</f>
        <v>0</v>
      </c>
      <c r="DJ722" s="43" cm="1">
        <f t="array" aca="1" ref="DJ722" ca="1">IFERROR(INDEX(Forecast_Capex_Input!BI$12:BI$286,$Z722)
*(INDEX(Forecast_Capex_Input!$H$12:$H$286,$Z722)=Repex),0)
*$DG722</f>
        <v>0</v>
      </c>
      <c r="DK722" s="43" cm="1">
        <f t="array" aca="1" ref="DK722" ca="1">IFERROR(INDEX(Forecast_Capex_Input!BJ$12:BJ$286,$Z722)
*(INDEX(Forecast_Capex_Input!$H$12:$H$286,$Z722)=Repex),0)
*$DG722</f>
        <v>0</v>
      </c>
      <c r="DL722" s="43" cm="1">
        <f t="array" aca="1" ref="DL722" ca="1">IFERROR(INDEX(Forecast_Capex_Input!BK$12:BK$286,$Z722)
*(INDEX(Forecast_Capex_Input!$H$12:$H$286,$Z722)=Repex),0)
*$DG722</f>
        <v>0</v>
      </c>
      <c r="DM722" s="43" cm="1">
        <f t="array" aca="1" ref="DM722" ca="1">IFERROR(INDEX(Forecast_Capex_Input!BL$12:BL$286,$Z722)
*(INDEX(Forecast_Capex_Input!$H$12:$H$286,$Z722)=Repex),0)
*$DG722</f>
        <v>0</v>
      </c>
      <c r="DO722" s="43" t="b" cm="1">
        <f t="array" aca="1" ref="DO722" ca="1">OR($G722=Forecast_Capex_Input!$BN$8:$BN$9)</f>
        <v>0</v>
      </c>
      <c r="DP722" s="43" cm="1">
        <f t="array" aca="1" ref="DP722" ca="1">IFERROR(INDEX(Forecast_Capex_Input!BO$12:BO$286,$Z722)
*(INDEX(Forecast_Capex_Input!$H$12:$H$286,$Z722)=Repex),0)
*$DO722</f>
        <v>0</v>
      </c>
      <c r="DQ722" s="43" cm="1">
        <f t="array" aca="1" ref="DQ722" ca="1">IFERROR(INDEX(Forecast_Capex_Input!BP$12:BP$286,$Z722)
*(INDEX(Forecast_Capex_Input!$H$12:$H$286,$Z722)=Repex),0)
*$DO722</f>
        <v>0</v>
      </c>
      <c r="DR722" s="43" cm="1">
        <f t="array" aca="1" ref="DR722" ca="1">IFERROR(INDEX(Forecast_Capex_Input!BQ$12:BQ$286,$Z722)
*(INDEX(Forecast_Capex_Input!$H$12:$H$286,$Z722)=Repex),0)
*$DO722</f>
        <v>0</v>
      </c>
      <c r="DS722" s="43" cm="1">
        <f t="array" aca="1" ref="DS722" ca="1">IFERROR(INDEX(Forecast_Capex_Input!BR$12:BR$286,$Z722)
*(INDEX(Forecast_Capex_Input!$H$12:$H$286,$Z722)=Repex),0)
*$DO722</f>
        <v>0</v>
      </c>
      <c r="DT722" s="43" cm="1">
        <f t="array" aca="1" ref="DT722" ca="1">IFERROR(INDEX(Forecast_Capex_Input!BS$12:BS$286,$Z722)
*(INDEX(Forecast_Capex_Input!$H$12:$H$286,$Z722)=Repex),0)
*$DO722</f>
        <v>0</v>
      </c>
      <c r="DV722" s="43" t="b" cm="1">
        <f t="array" aca="1" ref="DV722" ca="1">OR($G722=Forecast_Capex_Input!$BU$8:$BU$10)</f>
        <v>0</v>
      </c>
      <c r="DW722" s="43" cm="1">
        <f t="array" aca="1" ref="DW722" ca="1">IFERROR(INDEX(Forecast_Capex_Input!BV$12:BV$286,$Z722)
*(INDEX(Forecast_Capex_Input!$H$12:$H$286,$Z722)=Repex),0)
*$DV722</f>
        <v>0</v>
      </c>
      <c r="DX722" s="43" cm="1">
        <f t="array" aca="1" ref="DX722" ca="1">IFERROR(INDEX(Forecast_Capex_Input!BW$12:BW$286,$Z722)
*(INDEX(Forecast_Capex_Input!$H$12:$H$286,$Z722)=Repex),0)
*$DV722</f>
        <v>0</v>
      </c>
      <c r="DY722" s="43" cm="1">
        <f t="array" aca="1" ref="DY722" ca="1">IFERROR(INDEX(Forecast_Capex_Input!BX$12:BX$286,$Z722)
*(INDEX(Forecast_Capex_Input!$H$12:$H$286,$Z722)=Repex),0)
*$DV722</f>
        <v>0</v>
      </c>
      <c r="DZ722" s="43" cm="1">
        <f t="array" aca="1" ref="DZ722" ca="1">IFERROR(INDEX(Forecast_Capex_Input!BY$12:BY$286,$Z722)
*(INDEX(Forecast_Capex_Input!$H$12:$H$286,$Z722)=Repex),0)
*$DV722</f>
        <v>0</v>
      </c>
      <c r="EA722" s="43" cm="1">
        <f t="array" aca="1" ref="EA722" ca="1">IFERROR(INDEX(Forecast_Capex_Input!BZ$12:BZ$286,$Z722)
*(INDEX(Forecast_Capex_Input!$H$12:$H$286,$Z722)=Repex),0)
*$DV722</f>
        <v>0</v>
      </c>
      <c r="EB722" s="43" cm="1">
        <f t="array" aca="1" ref="EB722" ca="1">IFERROR(INDEX(Forecast_Capex_Input!CA$12:CA$286,$Z722)
*(INDEX(Forecast_Capex_Input!$H$12:$H$286,$Z722)=Repex),0)
*$DV722</f>
        <v>0</v>
      </c>
      <c r="EC722" s="43" cm="1">
        <f t="array" aca="1" ref="EC722" ca="1">IFERROR(INDEX(Forecast_Capex_Input!CB$12:CB$286,$Z722)
*(INDEX(Forecast_Capex_Input!$H$12:$H$286,$Z722)=Repex),0)
*$DV722</f>
        <v>0</v>
      </c>
      <c r="ED722" s="43" cm="1">
        <f t="array" aca="1" ref="ED722" ca="1">IFERROR(INDEX(Forecast_Capex_Input!CC$12:CC$286,$Z722)
*(INDEX(Forecast_Capex_Input!$H$12:$H$286,$Z722)=Repex),0)
*$DV722</f>
        <v>0</v>
      </c>
      <c r="EF722" s="86" t="str">
        <f t="shared" si="69"/>
        <v>N/A</v>
      </c>
      <c r="EG722" s="28" t="str">
        <f>IFERROR(RANK(EF722,EF$11:EF$1010,0)+COUNTIF(EF$11:EF722,EF722)-1,NA)</f>
        <v>N/A</v>
      </c>
    </row>
    <row r="723" spans="3:137" x14ac:dyDescent="0.2">
      <c r="C723" s="28">
        <f t="shared" si="70"/>
        <v>713</v>
      </c>
      <c r="D723" s="9" t="str" cm="1">
        <f t="array" ref="D723">IFERROR(INDEX(Forecast_Capex_Input!$D$12:$D$286,$Z723),NA)</f>
        <v>N/A</v>
      </c>
      <c r="E723" s="24" t="str" cm="1">
        <f t="array" ref="E723">IF($Z723=NA,NA,INDEX(Forecast_Capex_Input!$E$12:$E$286,$Z723))</f>
        <v>N/A</v>
      </c>
      <c r="F723" s="9" t="str" cm="1">
        <f t="array" aca="1" ref="F723" ca="1">IFERROR(INDEX(General!$E$25:$E$26,$AA723),NA)</f>
        <v>N/A</v>
      </c>
      <c r="G723" s="9" t="str" cm="1">
        <f t="array" aca="1" ref="G723" ca="1">IFERROR(INDEX(Forecast_Capex_Input!$AI$11:$BB$11,$AC723),NA)</f>
        <v>N/A</v>
      </c>
      <c r="H723" s="50" t="str" cm="1">
        <f t="array" aca="1" ref="H723" ca="1">IFERROR(INDEX(Forecast_Capex_Input!$AI$12:$BB$286,$Z723,$AC723),NA)</f>
        <v>N/A</v>
      </c>
      <c r="I723" s="150" t="str" cm="1">
        <f t="array" ref="I723">IFERROR(INDEX(Forecast_Capex_Input!$F$12:$F$286,$Z723),NA)</f>
        <v>N/A</v>
      </c>
      <c r="J723" s="150" t="str" cm="1">
        <f t="array" ref="J723">IFERROR(INDEX(Forecast_Capex_Input!G$12:G$286,$Z723),NA)</f>
        <v>N/A</v>
      </c>
      <c r="K723" s="150" t="str" cm="1">
        <f t="array" ref="K723">IFERROR(INDEX(Forecast_Capex_Input!H$12:H$286,$Z723),NA)</f>
        <v>N/A</v>
      </c>
      <c r="L723" s="150" t="str" cm="1">
        <f t="array" ref="L723">IFERROR(INDEX(Forecast_Capex_Input!I$12:I$286,$Z723),NA)</f>
        <v>N/A</v>
      </c>
      <c r="M723" s="150" t="str" cm="1">
        <f t="array" ref="M723">IFERROR(INDEX(Forecast_Capex_Input!J$12:J$286,$Z723),NA)</f>
        <v>N/A</v>
      </c>
      <c r="N723" s="150" t="str" cm="1">
        <f t="array" ref="N723">IFERROR(INDEX(Forecast_Capex_Input!K$12:K$286,$Z723),NA)</f>
        <v>N/A</v>
      </c>
      <c r="O723" s="150" t="str" cm="1">
        <f t="array" ref="O723">IFERROR(INDEX(Forecast_Capex_Input!L$12:L$286,$Z723),NA)</f>
        <v>N/A</v>
      </c>
      <c r="P723" s="150" t="str" cm="1">
        <f t="array" ref="P723">IFERROR(INDEX(Forecast_Capex_Input!M$12:M$286,$Z723),NA)</f>
        <v>N/A</v>
      </c>
      <c r="Q723" s="24" t="str" cm="1">
        <f t="array" ref="Q723">IFERROR(INDEX(Forecast_Capex_Input!N$12:N$286,$Z723),NA)</f>
        <v>N/A</v>
      </c>
      <c r="R723" s="190" cm="1">
        <f t="array" ref="R723">IFERROR(INDEX(Forecast_Capex_Input!O$12:O$286,$Z723),0)</f>
        <v>0</v>
      </c>
      <c r="S723" s="24" cm="1">
        <f t="array" ref="S723">IFERROR(INDEX(Forecast_Capex_Input!P$12:P$286,$Z723),0)</f>
        <v>0</v>
      </c>
      <c r="T723" s="150" t="str" cm="1">
        <f t="array" aca="1" ref="T723" ca="1">IFERROR(INDEX(General!$K$91:$K$110,$AC723),NA)</f>
        <v>N/A</v>
      </c>
      <c r="U723" s="43" cm="1">
        <f t="array" aca="1" ref="U723" ca="1">IFERROR(
IF($F723=General!$E$25,INDEX(Forecast_Capex_Input!S$12:S$286,$Z723),
INDEX(Forecast_Capex_Input!T$12:T$286,$Z723)),0)</f>
        <v>0</v>
      </c>
      <c r="V723" s="82" t="b">
        <f>IFERROR(INDEX(Overheads!$T$19:$T$26,MATCH($I723,Overheads!$E$19:$E$26,0)),FALSE)</f>
        <v>0</v>
      </c>
      <c r="W723" s="209" cm="1">
        <f t="array" ref="W723">IFERROR(
INDEX(Forecast_Capex_Input!CN$12:CN$286,$Z723),0)</f>
        <v>0</v>
      </c>
      <c r="X723" s="209">
        <f>IFERROR(
MATCH($W723,General!$L$39:$S$39,0),1)</f>
        <v>1</v>
      </c>
      <c r="Z723" s="28" t="str">
        <f>IFERROR(
IF(MATCH($C723,Forecast_Capex_Input!$CI$12:$CI$286,1)+1&gt;MAX(Forecast_Capex_Input!$C$12:$C$286),NA,
MATCH($C723,Forecast_Capex_Input!$CI$12:$CI$286,1)+1),1)</f>
        <v>N/A</v>
      </c>
      <c r="AA723" s="28" t="str" cm="1">
        <f t="array" aca="1" ref="AA723" ca="1">IFERROR(
IF(Z722&lt;&gt;Z723,1,
IF(COUNTIF(OFFSET(AA722,0,0,-INDEX(Forecast_Capex_Input!$CG$12:$CG$286,$Z723)),AA722)=INDEX(Forecast_Capex_Input!$CG$12:$CG$286,$Z723),AA722+1,AA722)),NA)</f>
        <v>N/A</v>
      </c>
      <c r="AB723" s="28" t="str" cm="1">
        <f t="array" ref="AB723">IFERROR($C723-IF($Z723=1,1,INDEX(Forecast_Capex_Input!$CI$12:$CI$286,$Z723-1))+1,NA)</f>
        <v>N/A</v>
      </c>
      <c r="AC723" s="28" t="str" cm="1">
        <f t="array" aca="1" ref="AC723" ca="1">IFERROR(IF(AA723=1,
INDEX(Forecast_Capex_Input!$AI$10:$BB$10,SMALL(IF(INDEX(Forecast_Capex_Input!$AI$12:$BB$286,$Z723,0)&gt;0,COLUMN(Forecast_Capex_Input!$AI$10:$BB$10)-COLUMN(Forecast_Capex_Input!$AI$12)+1),ROWS(OFFSET(AC722,0,0,-$AB723)))),
OFFSET(AC722,-INDEX(Forecast_Capex_Input!$CG$12:$CG$286,$Z723)+1,0)),NA)</f>
        <v>N/A</v>
      </c>
      <c r="AD723" s="28" t="str">
        <f t="shared" ca="1" si="67"/>
        <v>N/A</v>
      </c>
      <c r="AE723" s="82" t="b">
        <f t="shared" si="71"/>
        <v>0</v>
      </c>
      <c r="AF723" s="78" t="b">
        <v>0</v>
      </c>
      <c r="AG723" s="82" t="b">
        <f t="shared" si="68"/>
        <v>1</v>
      </c>
      <c r="AI723" s="55">
        <v>0</v>
      </c>
      <c r="AJ723" s="55">
        <v>0</v>
      </c>
      <c r="AK723" s="55">
        <v>0</v>
      </c>
      <c r="AL723" s="55">
        <v>0</v>
      </c>
      <c r="AM723" s="55">
        <v>0</v>
      </c>
      <c r="AN723" s="135">
        <v>0</v>
      </c>
      <c r="AP723" s="55">
        <v>0</v>
      </c>
      <c r="AQ723" s="55">
        <v>0</v>
      </c>
      <c r="AR723" s="55">
        <v>0</v>
      </c>
      <c r="AS723" s="55">
        <v>0</v>
      </c>
      <c r="AT723" s="55">
        <v>0</v>
      </c>
      <c r="AU723" s="135">
        <v>0</v>
      </c>
      <c r="AW723" s="55">
        <v>0</v>
      </c>
      <c r="AX723" s="55">
        <v>0</v>
      </c>
      <c r="AY723" s="55">
        <v>0</v>
      </c>
      <c r="AZ723" s="55">
        <v>0</v>
      </c>
      <c r="BA723" s="55">
        <v>0</v>
      </c>
      <c r="BB723" s="135">
        <v>0</v>
      </c>
      <c r="BD723" s="55">
        <v>0</v>
      </c>
      <c r="BE723" s="55">
        <v>0</v>
      </c>
      <c r="BF723" s="55">
        <v>0</v>
      </c>
      <c r="BG723" s="55">
        <v>0</v>
      </c>
      <c r="BH723" s="55">
        <v>0</v>
      </c>
      <c r="BI723" s="135">
        <v>0</v>
      </c>
      <c r="BK723" s="55">
        <v>0</v>
      </c>
      <c r="BL723" s="55">
        <v>0</v>
      </c>
      <c r="BM723" s="55">
        <v>0</v>
      </c>
      <c r="BN723" s="55">
        <v>0</v>
      </c>
      <c r="BO723" s="55">
        <v>0</v>
      </c>
      <c r="BP723" s="135">
        <v>0</v>
      </c>
      <c r="BR723" s="147">
        <v>0</v>
      </c>
      <c r="BS723" s="147">
        <v>0</v>
      </c>
      <c r="BT723" s="147">
        <v>0</v>
      </c>
      <c r="BU723" s="147">
        <v>0</v>
      </c>
      <c r="BV723" s="147">
        <v>0</v>
      </c>
      <c r="BX723" s="55">
        <v>0</v>
      </c>
      <c r="BY723" s="55">
        <v>0</v>
      </c>
      <c r="BZ723" s="55">
        <v>0</v>
      </c>
      <c r="CA723" s="55">
        <v>0</v>
      </c>
      <c r="CB723" s="55">
        <v>0</v>
      </c>
      <c r="CC723" s="135">
        <v>0</v>
      </c>
      <c r="CE723" s="55">
        <v>0</v>
      </c>
      <c r="CF723" s="55">
        <v>0</v>
      </c>
      <c r="CG723" s="55">
        <v>0</v>
      </c>
      <c r="CH723" s="55">
        <v>0</v>
      </c>
      <c r="CI723" s="55">
        <v>0</v>
      </c>
      <c r="CJ723" s="135">
        <v>0</v>
      </c>
      <c r="CL723" s="55">
        <v>0</v>
      </c>
      <c r="CM723" s="55">
        <v>0</v>
      </c>
      <c r="CN723" s="55">
        <v>0</v>
      </c>
      <c r="CO723" s="55">
        <v>0</v>
      </c>
      <c r="CP723" s="55">
        <v>0</v>
      </c>
      <c r="CQ723" s="135">
        <v>0</v>
      </c>
      <c r="CS723" s="67">
        <v>0</v>
      </c>
      <c r="CT723" s="67">
        <v>0</v>
      </c>
      <c r="CU723" s="67">
        <v>0</v>
      </c>
      <c r="CV723" s="67">
        <v>0</v>
      </c>
      <c r="CW723" s="67">
        <v>0</v>
      </c>
      <c r="CX723" s="135">
        <v>0</v>
      </c>
      <c r="CZ723" s="55">
        <v>0</v>
      </c>
      <c r="DA723" s="55">
        <v>0</v>
      </c>
      <c r="DB723" s="55">
        <v>0</v>
      </c>
      <c r="DC723" s="55">
        <v>0</v>
      </c>
      <c r="DD723" s="55">
        <v>0</v>
      </c>
      <c r="DE723" s="135">
        <v>0</v>
      </c>
      <c r="DG723" s="43" t="b" cm="1">
        <f t="array" aca="1" ref="DG723" ca="1">OR($G723=Forecast_Capex_Input!$BF$8:$BF$10)</f>
        <v>0</v>
      </c>
      <c r="DH723" s="43" cm="1">
        <f t="array" aca="1" ref="DH723" ca="1">IFERROR(INDEX(Forecast_Capex_Input!BG$12:BG$286,$Z723)
*(INDEX(Forecast_Capex_Input!$H$12:$H$286,$Z723)=Repex),0)
*$DG723</f>
        <v>0</v>
      </c>
      <c r="DI723" s="43" cm="1">
        <f t="array" aca="1" ref="DI723" ca="1">IFERROR(INDEX(Forecast_Capex_Input!BH$12:BH$286,$Z723)
*(INDEX(Forecast_Capex_Input!$H$12:$H$286,$Z723)=Repex),0)
*$DG723</f>
        <v>0</v>
      </c>
      <c r="DJ723" s="43" cm="1">
        <f t="array" aca="1" ref="DJ723" ca="1">IFERROR(INDEX(Forecast_Capex_Input!BI$12:BI$286,$Z723)
*(INDEX(Forecast_Capex_Input!$H$12:$H$286,$Z723)=Repex),0)
*$DG723</f>
        <v>0</v>
      </c>
      <c r="DK723" s="43" cm="1">
        <f t="array" aca="1" ref="DK723" ca="1">IFERROR(INDEX(Forecast_Capex_Input!BJ$12:BJ$286,$Z723)
*(INDEX(Forecast_Capex_Input!$H$12:$H$286,$Z723)=Repex),0)
*$DG723</f>
        <v>0</v>
      </c>
      <c r="DL723" s="43" cm="1">
        <f t="array" aca="1" ref="DL723" ca="1">IFERROR(INDEX(Forecast_Capex_Input!BK$12:BK$286,$Z723)
*(INDEX(Forecast_Capex_Input!$H$12:$H$286,$Z723)=Repex),0)
*$DG723</f>
        <v>0</v>
      </c>
      <c r="DM723" s="43" cm="1">
        <f t="array" aca="1" ref="DM723" ca="1">IFERROR(INDEX(Forecast_Capex_Input!BL$12:BL$286,$Z723)
*(INDEX(Forecast_Capex_Input!$H$12:$H$286,$Z723)=Repex),0)
*$DG723</f>
        <v>0</v>
      </c>
      <c r="DO723" s="43" t="b" cm="1">
        <f t="array" aca="1" ref="DO723" ca="1">OR($G723=Forecast_Capex_Input!$BN$8:$BN$9)</f>
        <v>0</v>
      </c>
      <c r="DP723" s="43" cm="1">
        <f t="array" aca="1" ref="DP723" ca="1">IFERROR(INDEX(Forecast_Capex_Input!BO$12:BO$286,$Z723)
*(INDEX(Forecast_Capex_Input!$H$12:$H$286,$Z723)=Repex),0)
*$DO723</f>
        <v>0</v>
      </c>
      <c r="DQ723" s="43" cm="1">
        <f t="array" aca="1" ref="DQ723" ca="1">IFERROR(INDEX(Forecast_Capex_Input!BP$12:BP$286,$Z723)
*(INDEX(Forecast_Capex_Input!$H$12:$H$286,$Z723)=Repex),0)
*$DO723</f>
        <v>0</v>
      </c>
      <c r="DR723" s="43" cm="1">
        <f t="array" aca="1" ref="DR723" ca="1">IFERROR(INDEX(Forecast_Capex_Input!BQ$12:BQ$286,$Z723)
*(INDEX(Forecast_Capex_Input!$H$12:$H$286,$Z723)=Repex),0)
*$DO723</f>
        <v>0</v>
      </c>
      <c r="DS723" s="43" cm="1">
        <f t="array" aca="1" ref="DS723" ca="1">IFERROR(INDEX(Forecast_Capex_Input!BR$12:BR$286,$Z723)
*(INDEX(Forecast_Capex_Input!$H$12:$H$286,$Z723)=Repex),0)
*$DO723</f>
        <v>0</v>
      </c>
      <c r="DT723" s="43" cm="1">
        <f t="array" aca="1" ref="DT723" ca="1">IFERROR(INDEX(Forecast_Capex_Input!BS$12:BS$286,$Z723)
*(INDEX(Forecast_Capex_Input!$H$12:$H$286,$Z723)=Repex),0)
*$DO723</f>
        <v>0</v>
      </c>
      <c r="DV723" s="43" t="b" cm="1">
        <f t="array" aca="1" ref="DV723" ca="1">OR($G723=Forecast_Capex_Input!$BU$8:$BU$10)</f>
        <v>0</v>
      </c>
      <c r="DW723" s="43" cm="1">
        <f t="array" aca="1" ref="DW723" ca="1">IFERROR(INDEX(Forecast_Capex_Input!BV$12:BV$286,$Z723)
*(INDEX(Forecast_Capex_Input!$H$12:$H$286,$Z723)=Repex),0)
*$DV723</f>
        <v>0</v>
      </c>
      <c r="DX723" s="43" cm="1">
        <f t="array" aca="1" ref="DX723" ca="1">IFERROR(INDEX(Forecast_Capex_Input!BW$12:BW$286,$Z723)
*(INDEX(Forecast_Capex_Input!$H$12:$H$286,$Z723)=Repex),0)
*$DV723</f>
        <v>0</v>
      </c>
      <c r="DY723" s="43" cm="1">
        <f t="array" aca="1" ref="DY723" ca="1">IFERROR(INDEX(Forecast_Capex_Input!BX$12:BX$286,$Z723)
*(INDEX(Forecast_Capex_Input!$H$12:$H$286,$Z723)=Repex),0)
*$DV723</f>
        <v>0</v>
      </c>
      <c r="DZ723" s="43" cm="1">
        <f t="array" aca="1" ref="DZ723" ca="1">IFERROR(INDEX(Forecast_Capex_Input!BY$12:BY$286,$Z723)
*(INDEX(Forecast_Capex_Input!$H$12:$H$286,$Z723)=Repex),0)
*$DV723</f>
        <v>0</v>
      </c>
      <c r="EA723" s="43" cm="1">
        <f t="array" aca="1" ref="EA723" ca="1">IFERROR(INDEX(Forecast_Capex_Input!BZ$12:BZ$286,$Z723)
*(INDEX(Forecast_Capex_Input!$H$12:$H$286,$Z723)=Repex),0)
*$DV723</f>
        <v>0</v>
      </c>
      <c r="EB723" s="43" cm="1">
        <f t="array" aca="1" ref="EB723" ca="1">IFERROR(INDEX(Forecast_Capex_Input!CA$12:CA$286,$Z723)
*(INDEX(Forecast_Capex_Input!$H$12:$H$286,$Z723)=Repex),0)
*$DV723</f>
        <v>0</v>
      </c>
      <c r="EC723" s="43" cm="1">
        <f t="array" aca="1" ref="EC723" ca="1">IFERROR(INDEX(Forecast_Capex_Input!CB$12:CB$286,$Z723)
*(INDEX(Forecast_Capex_Input!$H$12:$H$286,$Z723)=Repex),0)
*$DV723</f>
        <v>0</v>
      </c>
      <c r="ED723" s="43" cm="1">
        <f t="array" aca="1" ref="ED723" ca="1">IFERROR(INDEX(Forecast_Capex_Input!CC$12:CC$286,$Z723)
*(INDEX(Forecast_Capex_Input!$H$12:$H$286,$Z723)=Repex),0)
*$DV723</f>
        <v>0</v>
      </c>
      <c r="EF723" s="86" t="str">
        <f t="shared" si="69"/>
        <v>N/A</v>
      </c>
      <c r="EG723" s="28" t="str">
        <f>IFERROR(RANK(EF723,EF$11:EF$1010,0)+COUNTIF(EF$11:EF723,EF723)-1,NA)</f>
        <v>N/A</v>
      </c>
    </row>
    <row r="724" spans="3:137" x14ac:dyDescent="0.2">
      <c r="C724" s="28">
        <f t="shared" si="70"/>
        <v>714</v>
      </c>
      <c r="D724" s="9" t="str" cm="1">
        <f t="array" ref="D724">IFERROR(INDEX(Forecast_Capex_Input!$D$12:$D$286,$Z724),NA)</f>
        <v>N/A</v>
      </c>
      <c r="E724" s="24" t="str" cm="1">
        <f t="array" ref="E724">IF($Z724=NA,NA,INDEX(Forecast_Capex_Input!$E$12:$E$286,$Z724))</f>
        <v>N/A</v>
      </c>
      <c r="F724" s="9" t="str" cm="1">
        <f t="array" aca="1" ref="F724" ca="1">IFERROR(INDEX(General!$E$25:$E$26,$AA724),NA)</f>
        <v>N/A</v>
      </c>
      <c r="G724" s="9" t="str" cm="1">
        <f t="array" aca="1" ref="G724" ca="1">IFERROR(INDEX(Forecast_Capex_Input!$AI$11:$BB$11,$AC724),NA)</f>
        <v>N/A</v>
      </c>
      <c r="H724" s="50" t="str" cm="1">
        <f t="array" aca="1" ref="H724" ca="1">IFERROR(INDEX(Forecast_Capex_Input!$AI$12:$BB$286,$Z724,$AC724),NA)</f>
        <v>N/A</v>
      </c>
      <c r="I724" s="150" t="str" cm="1">
        <f t="array" ref="I724">IFERROR(INDEX(Forecast_Capex_Input!$F$12:$F$286,$Z724),NA)</f>
        <v>N/A</v>
      </c>
      <c r="J724" s="150" t="str" cm="1">
        <f t="array" ref="J724">IFERROR(INDEX(Forecast_Capex_Input!G$12:G$286,$Z724),NA)</f>
        <v>N/A</v>
      </c>
      <c r="K724" s="150" t="str" cm="1">
        <f t="array" ref="K724">IFERROR(INDEX(Forecast_Capex_Input!H$12:H$286,$Z724),NA)</f>
        <v>N/A</v>
      </c>
      <c r="L724" s="150" t="str" cm="1">
        <f t="array" ref="L724">IFERROR(INDEX(Forecast_Capex_Input!I$12:I$286,$Z724),NA)</f>
        <v>N/A</v>
      </c>
      <c r="M724" s="150" t="str" cm="1">
        <f t="array" ref="M724">IFERROR(INDEX(Forecast_Capex_Input!J$12:J$286,$Z724),NA)</f>
        <v>N/A</v>
      </c>
      <c r="N724" s="150" t="str" cm="1">
        <f t="array" ref="N724">IFERROR(INDEX(Forecast_Capex_Input!K$12:K$286,$Z724),NA)</f>
        <v>N/A</v>
      </c>
      <c r="O724" s="150" t="str" cm="1">
        <f t="array" ref="O724">IFERROR(INDEX(Forecast_Capex_Input!L$12:L$286,$Z724),NA)</f>
        <v>N/A</v>
      </c>
      <c r="P724" s="150" t="str" cm="1">
        <f t="array" ref="P724">IFERROR(INDEX(Forecast_Capex_Input!M$12:M$286,$Z724),NA)</f>
        <v>N/A</v>
      </c>
      <c r="Q724" s="24" t="str" cm="1">
        <f t="array" ref="Q724">IFERROR(INDEX(Forecast_Capex_Input!N$12:N$286,$Z724),NA)</f>
        <v>N/A</v>
      </c>
      <c r="R724" s="190" cm="1">
        <f t="array" ref="R724">IFERROR(INDEX(Forecast_Capex_Input!O$12:O$286,$Z724),0)</f>
        <v>0</v>
      </c>
      <c r="S724" s="24" cm="1">
        <f t="array" ref="S724">IFERROR(INDEX(Forecast_Capex_Input!P$12:P$286,$Z724),0)</f>
        <v>0</v>
      </c>
      <c r="T724" s="150" t="str" cm="1">
        <f t="array" aca="1" ref="T724" ca="1">IFERROR(INDEX(General!$K$91:$K$110,$AC724),NA)</f>
        <v>N/A</v>
      </c>
      <c r="U724" s="43" cm="1">
        <f t="array" aca="1" ref="U724" ca="1">IFERROR(
IF($F724=General!$E$25,INDEX(Forecast_Capex_Input!S$12:S$286,$Z724),
INDEX(Forecast_Capex_Input!T$12:T$286,$Z724)),0)</f>
        <v>0</v>
      </c>
      <c r="V724" s="82" t="b">
        <f>IFERROR(INDEX(Overheads!$T$19:$T$26,MATCH($I724,Overheads!$E$19:$E$26,0)),FALSE)</f>
        <v>0</v>
      </c>
      <c r="W724" s="209" cm="1">
        <f t="array" ref="W724">IFERROR(
INDEX(Forecast_Capex_Input!CN$12:CN$286,$Z724),0)</f>
        <v>0</v>
      </c>
      <c r="X724" s="209">
        <f>IFERROR(
MATCH($W724,General!$L$39:$S$39,0),1)</f>
        <v>1</v>
      </c>
      <c r="Z724" s="28" t="str">
        <f>IFERROR(
IF(MATCH($C724,Forecast_Capex_Input!$CI$12:$CI$286,1)+1&gt;MAX(Forecast_Capex_Input!$C$12:$C$286),NA,
MATCH($C724,Forecast_Capex_Input!$CI$12:$CI$286,1)+1),1)</f>
        <v>N/A</v>
      </c>
      <c r="AA724" s="28" t="str" cm="1">
        <f t="array" aca="1" ref="AA724" ca="1">IFERROR(
IF(Z723&lt;&gt;Z724,1,
IF(COUNTIF(OFFSET(AA723,0,0,-INDEX(Forecast_Capex_Input!$CG$12:$CG$286,$Z724)),AA723)=INDEX(Forecast_Capex_Input!$CG$12:$CG$286,$Z724),AA723+1,AA723)),NA)</f>
        <v>N/A</v>
      </c>
      <c r="AB724" s="28" t="str" cm="1">
        <f t="array" ref="AB724">IFERROR($C724-IF($Z724=1,1,INDEX(Forecast_Capex_Input!$CI$12:$CI$286,$Z724-1))+1,NA)</f>
        <v>N/A</v>
      </c>
      <c r="AC724" s="28" t="str" cm="1">
        <f t="array" aca="1" ref="AC724" ca="1">IFERROR(IF(AA724=1,
INDEX(Forecast_Capex_Input!$AI$10:$BB$10,SMALL(IF(INDEX(Forecast_Capex_Input!$AI$12:$BB$286,$Z724,0)&gt;0,COLUMN(Forecast_Capex_Input!$AI$10:$BB$10)-COLUMN(Forecast_Capex_Input!$AI$12)+1),ROWS(OFFSET(AC723,0,0,-$AB724)))),
OFFSET(AC723,-INDEX(Forecast_Capex_Input!$CG$12:$CG$286,$Z724)+1,0)),NA)</f>
        <v>N/A</v>
      </c>
      <c r="AD724" s="28" t="str">
        <f t="shared" ca="1" si="67"/>
        <v>N/A</v>
      </c>
      <c r="AE724" s="82" t="b">
        <f t="shared" si="71"/>
        <v>0</v>
      </c>
      <c r="AF724" s="78" t="b">
        <v>0</v>
      </c>
      <c r="AG724" s="82" t="b">
        <f t="shared" si="68"/>
        <v>1</v>
      </c>
      <c r="AI724" s="55">
        <v>0</v>
      </c>
      <c r="AJ724" s="55">
        <v>0</v>
      </c>
      <c r="AK724" s="55">
        <v>0</v>
      </c>
      <c r="AL724" s="55">
        <v>0</v>
      </c>
      <c r="AM724" s="55">
        <v>0</v>
      </c>
      <c r="AN724" s="135">
        <v>0</v>
      </c>
      <c r="AP724" s="55">
        <v>0</v>
      </c>
      <c r="AQ724" s="55">
        <v>0</v>
      </c>
      <c r="AR724" s="55">
        <v>0</v>
      </c>
      <c r="AS724" s="55">
        <v>0</v>
      </c>
      <c r="AT724" s="55">
        <v>0</v>
      </c>
      <c r="AU724" s="135">
        <v>0</v>
      </c>
      <c r="AW724" s="55">
        <v>0</v>
      </c>
      <c r="AX724" s="55">
        <v>0</v>
      </c>
      <c r="AY724" s="55">
        <v>0</v>
      </c>
      <c r="AZ724" s="55">
        <v>0</v>
      </c>
      <c r="BA724" s="55">
        <v>0</v>
      </c>
      <c r="BB724" s="135">
        <v>0</v>
      </c>
      <c r="BD724" s="55">
        <v>0</v>
      </c>
      <c r="BE724" s="55">
        <v>0</v>
      </c>
      <c r="BF724" s="55">
        <v>0</v>
      </c>
      <c r="BG724" s="55">
        <v>0</v>
      </c>
      <c r="BH724" s="55">
        <v>0</v>
      </c>
      <c r="BI724" s="135">
        <v>0</v>
      </c>
      <c r="BK724" s="55">
        <v>0</v>
      </c>
      <c r="BL724" s="55">
        <v>0</v>
      </c>
      <c r="BM724" s="55">
        <v>0</v>
      </c>
      <c r="BN724" s="55">
        <v>0</v>
      </c>
      <c r="BO724" s="55">
        <v>0</v>
      </c>
      <c r="BP724" s="135">
        <v>0</v>
      </c>
      <c r="BR724" s="147">
        <v>0</v>
      </c>
      <c r="BS724" s="147">
        <v>0</v>
      </c>
      <c r="BT724" s="147">
        <v>0</v>
      </c>
      <c r="BU724" s="147">
        <v>0</v>
      </c>
      <c r="BV724" s="147">
        <v>0</v>
      </c>
      <c r="BX724" s="55">
        <v>0</v>
      </c>
      <c r="BY724" s="55">
        <v>0</v>
      </c>
      <c r="BZ724" s="55">
        <v>0</v>
      </c>
      <c r="CA724" s="55">
        <v>0</v>
      </c>
      <c r="CB724" s="55">
        <v>0</v>
      </c>
      <c r="CC724" s="135">
        <v>0</v>
      </c>
      <c r="CE724" s="55">
        <v>0</v>
      </c>
      <c r="CF724" s="55">
        <v>0</v>
      </c>
      <c r="CG724" s="55">
        <v>0</v>
      </c>
      <c r="CH724" s="55">
        <v>0</v>
      </c>
      <c r="CI724" s="55">
        <v>0</v>
      </c>
      <c r="CJ724" s="135">
        <v>0</v>
      </c>
      <c r="CL724" s="55">
        <v>0</v>
      </c>
      <c r="CM724" s="55">
        <v>0</v>
      </c>
      <c r="CN724" s="55">
        <v>0</v>
      </c>
      <c r="CO724" s="55">
        <v>0</v>
      </c>
      <c r="CP724" s="55">
        <v>0</v>
      </c>
      <c r="CQ724" s="135">
        <v>0</v>
      </c>
      <c r="CS724" s="67">
        <v>0</v>
      </c>
      <c r="CT724" s="67">
        <v>0</v>
      </c>
      <c r="CU724" s="67">
        <v>0</v>
      </c>
      <c r="CV724" s="67">
        <v>0</v>
      </c>
      <c r="CW724" s="67">
        <v>0</v>
      </c>
      <c r="CX724" s="135">
        <v>0</v>
      </c>
      <c r="CZ724" s="55">
        <v>0</v>
      </c>
      <c r="DA724" s="55">
        <v>0</v>
      </c>
      <c r="DB724" s="55">
        <v>0</v>
      </c>
      <c r="DC724" s="55">
        <v>0</v>
      </c>
      <c r="DD724" s="55">
        <v>0</v>
      </c>
      <c r="DE724" s="135">
        <v>0</v>
      </c>
      <c r="DG724" s="43" t="b" cm="1">
        <f t="array" aca="1" ref="DG724" ca="1">OR($G724=Forecast_Capex_Input!$BF$8:$BF$10)</f>
        <v>0</v>
      </c>
      <c r="DH724" s="43" cm="1">
        <f t="array" aca="1" ref="DH724" ca="1">IFERROR(INDEX(Forecast_Capex_Input!BG$12:BG$286,$Z724)
*(INDEX(Forecast_Capex_Input!$H$12:$H$286,$Z724)=Repex),0)
*$DG724</f>
        <v>0</v>
      </c>
      <c r="DI724" s="43" cm="1">
        <f t="array" aca="1" ref="DI724" ca="1">IFERROR(INDEX(Forecast_Capex_Input!BH$12:BH$286,$Z724)
*(INDEX(Forecast_Capex_Input!$H$12:$H$286,$Z724)=Repex),0)
*$DG724</f>
        <v>0</v>
      </c>
      <c r="DJ724" s="43" cm="1">
        <f t="array" aca="1" ref="DJ724" ca="1">IFERROR(INDEX(Forecast_Capex_Input!BI$12:BI$286,$Z724)
*(INDEX(Forecast_Capex_Input!$H$12:$H$286,$Z724)=Repex),0)
*$DG724</f>
        <v>0</v>
      </c>
      <c r="DK724" s="43" cm="1">
        <f t="array" aca="1" ref="DK724" ca="1">IFERROR(INDEX(Forecast_Capex_Input!BJ$12:BJ$286,$Z724)
*(INDEX(Forecast_Capex_Input!$H$12:$H$286,$Z724)=Repex),0)
*$DG724</f>
        <v>0</v>
      </c>
      <c r="DL724" s="43" cm="1">
        <f t="array" aca="1" ref="DL724" ca="1">IFERROR(INDEX(Forecast_Capex_Input!BK$12:BK$286,$Z724)
*(INDEX(Forecast_Capex_Input!$H$12:$H$286,$Z724)=Repex),0)
*$DG724</f>
        <v>0</v>
      </c>
      <c r="DM724" s="43" cm="1">
        <f t="array" aca="1" ref="DM724" ca="1">IFERROR(INDEX(Forecast_Capex_Input!BL$12:BL$286,$Z724)
*(INDEX(Forecast_Capex_Input!$H$12:$H$286,$Z724)=Repex),0)
*$DG724</f>
        <v>0</v>
      </c>
      <c r="DO724" s="43" t="b" cm="1">
        <f t="array" aca="1" ref="DO724" ca="1">OR($G724=Forecast_Capex_Input!$BN$8:$BN$9)</f>
        <v>0</v>
      </c>
      <c r="DP724" s="43" cm="1">
        <f t="array" aca="1" ref="DP724" ca="1">IFERROR(INDEX(Forecast_Capex_Input!BO$12:BO$286,$Z724)
*(INDEX(Forecast_Capex_Input!$H$12:$H$286,$Z724)=Repex),0)
*$DO724</f>
        <v>0</v>
      </c>
      <c r="DQ724" s="43" cm="1">
        <f t="array" aca="1" ref="DQ724" ca="1">IFERROR(INDEX(Forecast_Capex_Input!BP$12:BP$286,$Z724)
*(INDEX(Forecast_Capex_Input!$H$12:$H$286,$Z724)=Repex),0)
*$DO724</f>
        <v>0</v>
      </c>
      <c r="DR724" s="43" cm="1">
        <f t="array" aca="1" ref="DR724" ca="1">IFERROR(INDEX(Forecast_Capex_Input!BQ$12:BQ$286,$Z724)
*(INDEX(Forecast_Capex_Input!$H$12:$H$286,$Z724)=Repex),0)
*$DO724</f>
        <v>0</v>
      </c>
      <c r="DS724" s="43" cm="1">
        <f t="array" aca="1" ref="DS724" ca="1">IFERROR(INDEX(Forecast_Capex_Input!BR$12:BR$286,$Z724)
*(INDEX(Forecast_Capex_Input!$H$12:$H$286,$Z724)=Repex),0)
*$DO724</f>
        <v>0</v>
      </c>
      <c r="DT724" s="43" cm="1">
        <f t="array" aca="1" ref="DT724" ca="1">IFERROR(INDEX(Forecast_Capex_Input!BS$12:BS$286,$Z724)
*(INDEX(Forecast_Capex_Input!$H$12:$H$286,$Z724)=Repex),0)
*$DO724</f>
        <v>0</v>
      </c>
      <c r="DV724" s="43" t="b" cm="1">
        <f t="array" aca="1" ref="DV724" ca="1">OR($G724=Forecast_Capex_Input!$BU$8:$BU$10)</f>
        <v>0</v>
      </c>
      <c r="DW724" s="43" cm="1">
        <f t="array" aca="1" ref="DW724" ca="1">IFERROR(INDEX(Forecast_Capex_Input!BV$12:BV$286,$Z724)
*(INDEX(Forecast_Capex_Input!$H$12:$H$286,$Z724)=Repex),0)
*$DV724</f>
        <v>0</v>
      </c>
      <c r="DX724" s="43" cm="1">
        <f t="array" aca="1" ref="DX724" ca="1">IFERROR(INDEX(Forecast_Capex_Input!BW$12:BW$286,$Z724)
*(INDEX(Forecast_Capex_Input!$H$12:$H$286,$Z724)=Repex),0)
*$DV724</f>
        <v>0</v>
      </c>
      <c r="DY724" s="43" cm="1">
        <f t="array" aca="1" ref="DY724" ca="1">IFERROR(INDEX(Forecast_Capex_Input!BX$12:BX$286,$Z724)
*(INDEX(Forecast_Capex_Input!$H$12:$H$286,$Z724)=Repex),0)
*$DV724</f>
        <v>0</v>
      </c>
      <c r="DZ724" s="43" cm="1">
        <f t="array" aca="1" ref="DZ724" ca="1">IFERROR(INDEX(Forecast_Capex_Input!BY$12:BY$286,$Z724)
*(INDEX(Forecast_Capex_Input!$H$12:$H$286,$Z724)=Repex),0)
*$DV724</f>
        <v>0</v>
      </c>
      <c r="EA724" s="43" cm="1">
        <f t="array" aca="1" ref="EA724" ca="1">IFERROR(INDEX(Forecast_Capex_Input!BZ$12:BZ$286,$Z724)
*(INDEX(Forecast_Capex_Input!$H$12:$H$286,$Z724)=Repex),0)
*$DV724</f>
        <v>0</v>
      </c>
      <c r="EB724" s="43" cm="1">
        <f t="array" aca="1" ref="EB724" ca="1">IFERROR(INDEX(Forecast_Capex_Input!CA$12:CA$286,$Z724)
*(INDEX(Forecast_Capex_Input!$H$12:$H$286,$Z724)=Repex),0)
*$DV724</f>
        <v>0</v>
      </c>
      <c r="EC724" s="43" cm="1">
        <f t="array" aca="1" ref="EC724" ca="1">IFERROR(INDEX(Forecast_Capex_Input!CB$12:CB$286,$Z724)
*(INDEX(Forecast_Capex_Input!$H$12:$H$286,$Z724)=Repex),0)
*$DV724</f>
        <v>0</v>
      </c>
      <c r="ED724" s="43" cm="1">
        <f t="array" aca="1" ref="ED724" ca="1">IFERROR(INDEX(Forecast_Capex_Input!CC$12:CC$286,$Z724)
*(INDEX(Forecast_Capex_Input!$H$12:$H$286,$Z724)=Repex),0)
*$DV724</f>
        <v>0</v>
      </c>
      <c r="EF724" s="86" t="str">
        <f t="shared" si="69"/>
        <v>N/A</v>
      </c>
      <c r="EG724" s="28" t="str">
        <f>IFERROR(RANK(EF724,EF$11:EF$1010,0)+COUNTIF(EF$11:EF724,EF724)-1,NA)</f>
        <v>N/A</v>
      </c>
    </row>
    <row r="725" spans="3:137" x14ac:dyDescent="0.2">
      <c r="C725" s="28">
        <f t="shared" si="70"/>
        <v>715</v>
      </c>
      <c r="D725" s="9" t="str" cm="1">
        <f t="array" ref="D725">IFERROR(INDEX(Forecast_Capex_Input!$D$12:$D$286,$Z725),NA)</f>
        <v>N/A</v>
      </c>
      <c r="E725" s="24" t="str" cm="1">
        <f t="array" ref="E725">IF($Z725=NA,NA,INDEX(Forecast_Capex_Input!$E$12:$E$286,$Z725))</f>
        <v>N/A</v>
      </c>
      <c r="F725" s="9" t="str" cm="1">
        <f t="array" aca="1" ref="F725" ca="1">IFERROR(INDEX(General!$E$25:$E$26,$AA725),NA)</f>
        <v>N/A</v>
      </c>
      <c r="G725" s="9" t="str" cm="1">
        <f t="array" aca="1" ref="G725" ca="1">IFERROR(INDEX(Forecast_Capex_Input!$AI$11:$BB$11,$AC725),NA)</f>
        <v>N/A</v>
      </c>
      <c r="H725" s="50" t="str" cm="1">
        <f t="array" aca="1" ref="H725" ca="1">IFERROR(INDEX(Forecast_Capex_Input!$AI$12:$BB$286,$Z725,$AC725),NA)</f>
        <v>N/A</v>
      </c>
      <c r="I725" s="150" t="str" cm="1">
        <f t="array" ref="I725">IFERROR(INDEX(Forecast_Capex_Input!$F$12:$F$286,$Z725),NA)</f>
        <v>N/A</v>
      </c>
      <c r="J725" s="150" t="str" cm="1">
        <f t="array" ref="J725">IFERROR(INDEX(Forecast_Capex_Input!G$12:G$286,$Z725),NA)</f>
        <v>N/A</v>
      </c>
      <c r="K725" s="150" t="str" cm="1">
        <f t="array" ref="K725">IFERROR(INDEX(Forecast_Capex_Input!H$12:H$286,$Z725),NA)</f>
        <v>N/A</v>
      </c>
      <c r="L725" s="150" t="str" cm="1">
        <f t="array" ref="L725">IFERROR(INDEX(Forecast_Capex_Input!I$12:I$286,$Z725),NA)</f>
        <v>N/A</v>
      </c>
      <c r="M725" s="150" t="str" cm="1">
        <f t="array" ref="M725">IFERROR(INDEX(Forecast_Capex_Input!J$12:J$286,$Z725),NA)</f>
        <v>N/A</v>
      </c>
      <c r="N725" s="150" t="str" cm="1">
        <f t="array" ref="N725">IFERROR(INDEX(Forecast_Capex_Input!K$12:K$286,$Z725),NA)</f>
        <v>N/A</v>
      </c>
      <c r="O725" s="150" t="str" cm="1">
        <f t="array" ref="O725">IFERROR(INDEX(Forecast_Capex_Input!L$12:L$286,$Z725),NA)</f>
        <v>N/A</v>
      </c>
      <c r="P725" s="150" t="str" cm="1">
        <f t="array" ref="P725">IFERROR(INDEX(Forecast_Capex_Input!M$12:M$286,$Z725),NA)</f>
        <v>N/A</v>
      </c>
      <c r="Q725" s="24" t="str" cm="1">
        <f t="array" ref="Q725">IFERROR(INDEX(Forecast_Capex_Input!N$12:N$286,$Z725),NA)</f>
        <v>N/A</v>
      </c>
      <c r="R725" s="190" cm="1">
        <f t="array" ref="R725">IFERROR(INDEX(Forecast_Capex_Input!O$12:O$286,$Z725),0)</f>
        <v>0</v>
      </c>
      <c r="S725" s="24" cm="1">
        <f t="array" ref="S725">IFERROR(INDEX(Forecast_Capex_Input!P$12:P$286,$Z725),0)</f>
        <v>0</v>
      </c>
      <c r="T725" s="150" t="str" cm="1">
        <f t="array" aca="1" ref="T725" ca="1">IFERROR(INDEX(General!$K$91:$K$110,$AC725),NA)</f>
        <v>N/A</v>
      </c>
      <c r="U725" s="43" cm="1">
        <f t="array" aca="1" ref="U725" ca="1">IFERROR(
IF($F725=General!$E$25,INDEX(Forecast_Capex_Input!S$12:S$286,$Z725),
INDEX(Forecast_Capex_Input!T$12:T$286,$Z725)),0)</f>
        <v>0</v>
      </c>
      <c r="V725" s="82" t="b">
        <f>IFERROR(INDEX(Overheads!$T$19:$T$26,MATCH($I725,Overheads!$E$19:$E$26,0)),FALSE)</f>
        <v>0</v>
      </c>
      <c r="W725" s="209" cm="1">
        <f t="array" ref="W725">IFERROR(
INDEX(Forecast_Capex_Input!CN$12:CN$286,$Z725),0)</f>
        <v>0</v>
      </c>
      <c r="X725" s="209">
        <f>IFERROR(
MATCH($W725,General!$L$39:$S$39,0),1)</f>
        <v>1</v>
      </c>
      <c r="Z725" s="28" t="str">
        <f>IFERROR(
IF(MATCH($C725,Forecast_Capex_Input!$CI$12:$CI$286,1)+1&gt;MAX(Forecast_Capex_Input!$C$12:$C$286),NA,
MATCH($C725,Forecast_Capex_Input!$CI$12:$CI$286,1)+1),1)</f>
        <v>N/A</v>
      </c>
      <c r="AA725" s="28" t="str" cm="1">
        <f t="array" aca="1" ref="AA725" ca="1">IFERROR(
IF(Z724&lt;&gt;Z725,1,
IF(COUNTIF(OFFSET(AA724,0,0,-INDEX(Forecast_Capex_Input!$CG$12:$CG$286,$Z725)),AA724)=INDEX(Forecast_Capex_Input!$CG$12:$CG$286,$Z725),AA724+1,AA724)),NA)</f>
        <v>N/A</v>
      </c>
      <c r="AB725" s="28" t="str" cm="1">
        <f t="array" ref="AB725">IFERROR($C725-IF($Z725=1,1,INDEX(Forecast_Capex_Input!$CI$12:$CI$286,$Z725-1))+1,NA)</f>
        <v>N/A</v>
      </c>
      <c r="AC725" s="28" t="str" cm="1">
        <f t="array" aca="1" ref="AC725" ca="1">IFERROR(IF(AA725=1,
INDEX(Forecast_Capex_Input!$AI$10:$BB$10,SMALL(IF(INDEX(Forecast_Capex_Input!$AI$12:$BB$286,$Z725,0)&gt;0,COLUMN(Forecast_Capex_Input!$AI$10:$BB$10)-COLUMN(Forecast_Capex_Input!$AI$12)+1),ROWS(OFFSET(AC724,0,0,-$AB725)))),
OFFSET(AC724,-INDEX(Forecast_Capex_Input!$CG$12:$CG$286,$Z725)+1,0)),NA)</f>
        <v>N/A</v>
      </c>
      <c r="AD725" s="28" t="str">
        <f t="shared" ca="1" si="67"/>
        <v>N/A</v>
      </c>
      <c r="AE725" s="82" t="b">
        <f t="shared" si="71"/>
        <v>0</v>
      </c>
      <c r="AF725" s="78" t="b">
        <v>0</v>
      </c>
      <c r="AG725" s="82" t="b">
        <f t="shared" si="68"/>
        <v>1</v>
      </c>
      <c r="AI725" s="55">
        <v>0</v>
      </c>
      <c r="AJ725" s="55">
        <v>0</v>
      </c>
      <c r="AK725" s="55">
        <v>0</v>
      </c>
      <c r="AL725" s="55">
        <v>0</v>
      </c>
      <c r="AM725" s="55">
        <v>0</v>
      </c>
      <c r="AN725" s="135">
        <v>0</v>
      </c>
      <c r="AP725" s="55">
        <v>0</v>
      </c>
      <c r="AQ725" s="55">
        <v>0</v>
      </c>
      <c r="AR725" s="55">
        <v>0</v>
      </c>
      <c r="AS725" s="55">
        <v>0</v>
      </c>
      <c r="AT725" s="55">
        <v>0</v>
      </c>
      <c r="AU725" s="135">
        <v>0</v>
      </c>
      <c r="AW725" s="55">
        <v>0</v>
      </c>
      <c r="AX725" s="55">
        <v>0</v>
      </c>
      <c r="AY725" s="55">
        <v>0</v>
      </c>
      <c r="AZ725" s="55">
        <v>0</v>
      </c>
      <c r="BA725" s="55">
        <v>0</v>
      </c>
      <c r="BB725" s="135">
        <v>0</v>
      </c>
      <c r="BD725" s="55">
        <v>0</v>
      </c>
      <c r="BE725" s="55">
        <v>0</v>
      </c>
      <c r="BF725" s="55">
        <v>0</v>
      </c>
      <c r="BG725" s="55">
        <v>0</v>
      </c>
      <c r="BH725" s="55">
        <v>0</v>
      </c>
      <c r="BI725" s="135">
        <v>0</v>
      </c>
      <c r="BK725" s="55">
        <v>0</v>
      </c>
      <c r="BL725" s="55">
        <v>0</v>
      </c>
      <c r="BM725" s="55">
        <v>0</v>
      </c>
      <c r="BN725" s="55">
        <v>0</v>
      </c>
      <c r="BO725" s="55">
        <v>0</v>
      </c>
      <c r="BP725" s="135">
        <v>0</v>
      </c>
      <c r="BR725" s="147">
        <v>0</v>
      </c>
      <c r="BS725" s="147">
        <v>0</v>
      </c>
      <c r="BT725" s="147">
        <v>0</v>
      </c>
      <c r="BU725" s="147">
        <v>0</v>
      </c>
      <c r="BV725" s="147">
        <v>0</v>
      </c>
      <c r="BX725" s="55">
        <v>0</v>
      </c>
      <c r="BY725" s="55">
        <v>0</v>
      </c>
      <c r="BZ725" s="55">
        <v>0</v>
      </c>
      <c r="CA725" s="55">
        <v>0</v>
      </c>
      <c r="CB725" s="55">
        <v>0</v>
      </c>
      <c r="CC725" s="135">
        <v>0</v>
      </c>
      <c r="CE725" s="55">
        <v>0</v>
      </c>
      <c r="CF725" s="55">
        <v>0</v>
      </c>
      <c r="CG725" s="55">
        <v>0</v>
      </c>
      <c r="CH725" s="55">
        <v>0</v>
      </c>
      <c r="CI725" s="55">
        <v>0</v>
      </c>
      <c r="CJ725" s="135">
        <v>0</v>
      </c>
      <c r="CL725" s="55">
        <v>0</v>
      </c>
      <c r="CM725" s="55">
        <v>0</v>
      </c>
      <c r="CN725" s="55">
        <v>0</v>
      </c>
      <c r="CO725" s="55">
        <v>0</v>
      </c>
      <c r="CP725" s="55">
        <v>0</v>
      </c>
      <c r="CQ725" s="135">
        <v>0</v>
      </c>
      <c r="CS725" s="67">
        <v>0</v>
      </c>
      <c r="CT725" s="67">
        <v>0</v>
      </c>
      <c r="CU725" s="67">
        <v>0</v>
      </c>
      <c r="CV725" s="67">
        <v>0</v>
      </c>
      <c r="CW725" s="67">
        <v>0</v>
      </c>
      <c r="CX725" s="135">
        <v>0</v>
      </c>
      <c r="CZ725" s="55">
        <v>0</v>
      </c>
      <c r="DA725" s="55">
        <v>0</v>
      </c>
      <c r="DB725" s="55">
        <v>0</v>
      </c>
      <c r="DC725" s="55">
        <v>0</v>
      </c>
      <c r="DD725" s="55">
        <v>0</v>
      </c>
      <c r="DE725" s="135">
        <v>0</v>
      </c>
      <c r="DG725" s="43" t="b" cm="1">
        <f t="array" aca="1" ref="DG725" ca="1">OR($G725=Forecast_Capex_Input!$BF$8:$BF$10)</f>
        <v>0</v>
      </c>
      <c r="DH725" s="43" cm="1">
        <f t="array" aca="1" ref="DH725" ca="1">IFERROR(INDEX(Forecast_Capex_Input!BG$12:BG$286,$Z725)
*(INDEX(Forecast_Capex_Input!$H$12:$H$286,$Z725)=Repex),0)
*$DG725</f>
        <v>0</v>
      </c>
      <c r="DI725" s="43" cm="1">
        <f t="array" aca="1" ref="DI725" ca="1">IFERROR(INDEX(Forecast_Capex_Input!BH$12:BH$286,$Z725)
*(INDEX(Forecast_Capex_Input!$H$12:$H$286,$Z725)=Repex),0)
*$DG725</f>
        <v>0</v>
      </c>
      <c r="DJ725" s="43" cm="1">
        <f t="array" aca="1" ref="DJ725" ca="1">IFERROR(INDEX(Forecast_Capex_Input!BI$12:BI$286,$Z725)
*(INDEX(Forecast_Capex_Input!$H$12:$H$286,$Z725)=Repex),0)
*$DG725</f>
        <v>0</v>
      </c>
      <c r="DK725" s="43" cm="1">
        <f t="array" aca="1" ref="DK725" ca="1">IFERROR(INDEX(Forecast_Capex_Input!BJ$12:BJ$286,$Z725)
*(INDEX(Forecast_Capex_Input!$H$12:$H$286,$Z725)=Repex),0)
*$DG725</f>
        <v>0</v>
      </c>
      <c r="DL725" s="43" cm="1">
        <f t="array" aca="1" ref="DL725" ca="1">IFERROR(INDEX(Forecast_Capex_Input!BK$12:BK$286,$Z725)
*(INDEX(Forecast_Capex_Input!$H$12:$H$286,$Z725)=Repex),0)
*$DG725</f>
        <v>0</v>
      </c>
      <c r="DM725" s="43" cm="1">
        <f t="array" aca="1" ref="DM725" ca="1">IFERROR(INDEX(Forecast_Capex_Input!BL$12:BL$286,$Z725)
*(INDEX(Forecast_Capex_Input!$H$12:$H$286,$Z725)=Repex),0)
*$DG725</f>
        <v>0</v>
      </c>
      <c r="DO725" s="43" t="b" cm="1">
        <f t="array" aca="1" ref="DO725" ca="1">OR($G725=Forecast_Capex_Input!$BN$8:$BN$9)</f>
        <v>0</v>
      </c>
      <c r="DP725" s="43" cm="1">
        <f t="array" aca="1" ref="DP725" ca="1">IFERROR(INDEX(Forecast_Capex_Input!BO$12:BO$286,$Z725)
*(INDEX(Forecast_Capex_Input!$H$12:$H$286,$Z725)=Repex),0)
*$DO725</f>
        <v>0</v>
      </c>
      <c r="DQ725" s="43" cm="1">
        <f t="array" aca="1" ref="DQ725" ca="1">IFERROR(INDEX(Forecast_Capex_Input!BP$12:BP$286,$Z725)
*(INDEX(Forecast_Capex_Input!$H$12:$H$286,$Z725)=Repex),0)
*$DO725</f>
        <v>0</v>
      </c>
      <c r="DR725" s="43" cm="1">
        <f t="array" aca="1" ref="DR725" ca="1">IFERROR(INDEX(Forecast_Capex_Input!BQ$12:BQ$286,$Z725)
*(INDEX(Forecast_Capex_Input!$H$12:$H$286,$Z725)=Repex),0)
*$DO725</f>
        <v>0</v>
      </c>
      <c r="DS725" s="43" cm="1">
        <f t="array" aca="1" ref="DS725" ca="1">IFERROR(INDEX(Forecast_Capex_Input!BR$12:BR$286,$Z725)
*(INDEX(Forecast_Capex_Input!$H$12:$H$286,$Z725)=Repex),0)
*$DO725</f>
        <v>0</v>
      </c>
      <c r="DT725" s="43" cm="1">
        <f t="array" aca="1" ref="DT725" ca="1">IFERROR(INDEX(Forecast_Capex_Input!BS$12:BS$286,$Z725)
*(INDEX(Forecast_Capex_Input!$H$12:$H$286,$Z725)=Repex),0)
*$DO725</f>
        <v>0</v>
      </c>
      <c r="DV725" s="43" t="b" cm="1">
        <f t="array" aca="1" ref="DV725" ca="1">OR($G725=Forecast_Capex_Input!$BU$8:$BU$10)</f>
        <v>0</v>
      </c>
      <c r="DW725" s="43" cm="1">
        <f t="array" aca="1" ref="DW725" ca="1">IFERROR(INDEX(Forecast_Capex_Input!BV$12:BV$286,$Z725)
*(INDEX(Forecast_Capex_Input!$H$12:$H$286,$Z725)=Repex),0)
*$DV725</f>
        <v>0</v>
      </c>
      <c r="DX725" s="43" cm="1">
        <f t="array" aca="1" ref="DX725" ca="1">IFERROR(INDEX(Forecast_Capex_Input!BW$12:BW$286,$Z725)
*(INDEX(Forecast_Capex_Input!$H$12:$H$286,$Z725)=Repex),0)
*$DV725</f>
        <v>0</v>
      </c>
      <c r="DY725" s="43" cm="1">
        <f t="array" aca="1" ref="DY725" ca="1">IFERROR(INDEX(Forecast_Capex_Input!BX$12:BX$286,$Z725)
*(INDEX(Forecast_Capex_Input!$H$12:$H$286,$Z725)=Repex),0)
*$DV725</f>
        <v>0</v>
      </c>
      <c r="DZ725" s="43" cm="1">
        <f t="array" aca="1" ref="DZ725" ca="1">IFERROR(INDEX(Forecast_Capex_Input!BY$12:BY$286,$Z725)
*(INDEX(Forecast_Capex_Input!$H$12:$H$286,$Z725)=Repex),0)
*$DV725</f>
        <v>0</v>
      </c>
      <c r="EA725" s="43" cm="1">
        <f t="array" aca="1" ref="EA725" ca="1">IFERROR(INDEX(Forecast_Capex_Input!BZ$12:BZ$286,$Z725)
*(INDEX(Forecast_Capex_Input!$H$12:$H$286,$Z725)=Repex),0)
*$DV725</f>
        <v>0</v>
      </c>
      <c r="EB725" s="43" cm="1">
        <f t="array" aca="1" ref="EB725" ca="1">IFERROR(INDEX(Forecast_Capex_Input!CA$12:CA$286,$Z725)
*(INDEX(Forecast_Capex_Input!$H$12:$H$286,$Z725)=Repex),0)
*$DV725</f>
        <v>0</v>
      </c>
      <c r="EC725" s="43" cm="1">
        <f t="array" aca="1" ref="EC725" ca="1">IFERROR(INDEX(Forecast_Capex_Input!CB$12:CB$286,$Z725)
*(INDEX(Forecast_Capex_Input!$H$12:$H$286,$Z725)=Repex),0)
*$DV725</f>
        <v>0</v>
      </c>
      <c r="ED725" s="43" cm="1">
        <f t="array" aca="1" ref="ED725" ca="1">IFERROR(INDEX(Forecast_Capex_Input!CC$12:CC$286,$Z725)
*(INDEX(Forecast_Capex_Input!$H$12:$H$286,$Z725)=Repex),0)
*$DV725</f>
        <v>0</v>
      </c>
      <c r="EF725" s="86" t="str">
        <f t="shared" si="69"/>
        <v>N/A</v>
      </c>
      <c r="EG725" s="28" t="str">
        <f>IFERROR(RANK(EF725,EF$11:EF$1010,0)+COUNTIF(EF$11:EF725,EF725)-1,NA)</f>
        <v>N/A</v>
      </c>
    </row>
    <row r="726" spans="3:137" x14ac:dyDescent="0.2">
      <c r="C726" s="28">
        <f t="shared" si="70"/>
        <v>716</v>
      </c>
      <c r="D726" s="9" t="str" cm="1">
        <f t="array" ref="D726">IFERROR(INDEX(Forecast_Capex_Input!$D$12:$D$286,$Z726),NA)</f>
        <v>N/A</v>
      </c>
      <c r="E726" s="24" t="str" cm="1">
        <f t="array" ref="E726">IF($Z726=NA,NA,INDEX(Forecast_Capex_Input!$E$12:$E$286,$Z726))</f>
        <v>N/A</v>
      </c>
      <c r="F726" s="9" t="str" cm="1">
        <f t="array" aca="1" ref="F726" ca="1">IFERROR(INDEX(General!$E$25:$E$26,$AA726),NA)</f>
        <v>N/A</v>
      </c>
      <c r="G726" s="9" t="str" cm="1">
        <f t="array" aca="1" ref="G726" ca="1">IFERROR(INDEX(Forecast_Capex_Input!$AI$11:$BB$11,$AC726),NA)</f>
        <v>N/A</v>
      </c>
      <c r="H726" s="50" t="str" cm="1">
        <f t="array" aca="1" ref="H726" ca="1">IFERROR(INDEX(Forecast_Capex_Input!$AI$12:$BB$286,$Z726,$AC726),NA)</f>
        <v>N/A</v>
      </c>
      <c r="I726" s="150" t="str" cm="1">
        <f t="array" ref="I726">IFERROR(INDEX(Forecast_Capex_Input!$F$12:$F$286,$Z726),NA)</f>
        <v>N/A</v>
      </c>
      <c r="J726" s="150" t="str" cm="1">
        <f t="array" ref="J726">IFERROR(INDEX(Forecast_Capex_Input!G$12:G$286,$Z726),NA)</f>
        <v>N/A</v>
      </c>
      <c r="K726" s="150" t="str" cm="1">
        <f t="array" ref="K726">IFERROR(INDEX(Forecast_Capex_Input!H$12:H$286,$Z726),NA)</f>
        <v>N/A</v>
      </c>
      <c r="L726" s="150" t="str" cm="1">
        <f t="array" ref="L726">IFERROR(INDEX(Forecast_Capex_Input!I$12:I$286,$Z726),NA)</f>
        <v>N/A</v>
      </c>
      <c r="M726" s="150" t="str" cm="1">
        <f t="array" ref="M726">IFERROR(INDEX(Forecast_Capex_Input!J$12:J$286,$Z726),NA)</f>
        <v>N/A</v>
      </c>
      <c r="N726" s="150" t="str" cm="1">
        <f t="array" ref="N726">IFERROR(INDEX(Forecast_Capex_Input!K$12:K$286,$Z726),NA)</f>
        <v>N/A</v>
      </c>
      <c r="O726" s="150" t="str" cm="1">
        <f t="array" ref="O726">IFERROR(INDEX(Forecast_Capex_Input!L$12:L$286,$Z726),NA)</f>
        <v>N/A</v>
      </c>
      <c r="P726" s="150" t="str" cm="1">
        <f t="array" ref="P726">IFERROR(INDEX(Forecast_Capex_Input!M$12:M$286,$Z726),NA)</f>
        <v>N/A</v>
      </c>
      <c r="Q726" s="24" t="str" cm="1">
        <f t="array" ref="Q726">IFERROR(INDEX(Forecast_Capex_Input!N$12:N$286,$Z726),NA)</f>
        <v>N/A</v>
      </c>
      <c r="R726" s="190" cm="1">
        <f t="array" ref="R726">IFERROR(INDEX(Forecast_Capex_Input!O$12:O$286,$Z726),0)</f>
        <v>0</v>
      </c>
      <c r="S726" s="24" cm="1">
        <f t="array" ref="S726">IFERROR(INDEX(Forecast_Capex_Input!P$12:P$286,$Z726),0)</f>
        <v>0</v>
      </c>
      <c r="T726" s="150" t="str" cm="1">
        <f t="array" aca="1" ref="T726" ca="1">IFERROR(INDEX(General!$K$91:$K$110,$AC726),NA)</f>
        <v>N/A</v>
      </c>
      <c r="U726" s="43" cm="1">
        <f t="array" aca="1" ref="U726" ca="1">IFERROR(
IF($F726=General!$E$25,INDEX(Forecast_Capex_Input!S$12:S$286,$Z726),
INDEX(Forecast_Capex_Input!T$12:T$286,$Z726)),0)</f>
        <v>0</v>
      </c>
      <c r="V726" s="82" t="b">
        <f>IFERROR(INDEX(Overheads!$T$19:$T$26,MATCH($I726,Overheads!$E$19:$E$26,0)),FALSE)</f>
        <v>0</v>
      </c>
      <c r="W726" s="209" cm="1">
        <f t="array" ref="W726">IFERROR(
INDEX(Forecast_Capex_Input!CN$12:CN$286,$Z726),0)</f>
        <v>0</v>
      </c>
      <c r="X726" s="209">
        <f>IFERROR(
MATCH($W726,General!$L$39:$S$39,0),1)</f>
        <v>1</v>
      </c>
      <c r="Z726" s="28" t="str">
        <f>IFERROR(
IF(MATCH($C726,Forecast_Capex_Input!$CI$12:$CI$286,1)+1&gt;MAX(Forecast_Capex_Input!$C$12:$C$286),NA,
MATCH($C726,Forecast_Capex_Input!$CI$12:$CI$286,1)+1),1)</f>
        <v>N/A</v>
      </c>
      <c r="AA726" s="28" t="str" cm="1">
        <f t="array" aca="1" ref="AA726" ca="1">IFERROR(
IF(Z725&lt;&gt;Z726,1,
IF(COUNTIF(OFFSET(AA725,0,0,-INDEX(Forecast_Capex_Input!$CG$12:$CG$286,$Z726)),AA725)=INDEX(Forecast_Capex_Input!$CG$12:$CG$286,$Z726),AA725+1,AA725)),NA)</f>
        <v>N/A</v>
      </c>
      <c r="AB726" s="28" t="str" cm="1">
        <f t="array" ref="AB726">IFERROR($C726-IF($Z726=1,1,INDEX(Forecast_Capex_Input!$CI$12:$CI$286,$Z726-1))+1,NA)</f>
        <v>N/A</v>
      </c>
      <c r="AC726" s="28" t="str" cm="1">
        <f t="array" aca="1" ref="AC726" ca="1">IFERROR(IF(AA726=1,
INDEX(Forecast_Capex_Input!$AI$10:$BB$10,SMALL(IF(INDEX(Forecast_Capex_Input!$AI$12:$BB$286,$Z726,0)&gt;0,COLUMN(Forecast_Capex_Input!$AI$10:$BB$10)-COLUMN(Forecast_Capex_Input!$AI$12)+1),ROWS(OFFSET(AC725,0,0,-$AB726)))),
OFFSET(AC725,-INDEX(Forecast_Capex_Input!$CG$12:$CG$286,$Z726)+1,0)),NA)</f>
        <v>N/A</v>
      </c>
      <c r="AD726" s="28" t="str">
        <f t="shared" ca="1" si="67"/>
        <v>N/A</v>
      </c>
      <c r="AE726" s="82" t="b">
        <f t="shared" si="71"/>
        <v>0</v>
      </c>
      <c r="AF726" s="78" t="b">
        <v>0</v>
      </c>
      <c r="AG726" s="82" t="b">
        <f t="shared" si="68"/>
        <v>1</v>
      </c>
      <c r="AI726" s="55">
        <v>0</v>
      </c>
      <c r="AJ726" s="55">
        <v>0</v>
      </c>
      <c r="AK726" s="55">
        <v>0</v>
      </c>
      <c r="AL726" s="55">
        <v>0</v>
      </c>
      <c r="AM726" s="55">
        <v>0</v>
      </c>
      <c r="AN726" s="135">
        <v>0</v>
      </c>
      <c r="AP726" s="55">
        <v>0</v>
      </c>
      <c r="AQ726" s="55">
        <v>0</v>
      </c>
      <c r="AR726" s="55">
        <v>0</v>
      </c>
      <c r="AS726" s="55">
        <v>0</v>
      </c>
      <c r="AT726" s="55">
        <v>0</v>
      </c>
      <c r="AU726" s="135">
        <v>0</v>
      </c>
      <c r="AW726" s="55">
        <v>0</v>
      </c>
      <c r="AX726" s="55">
        <v>0</v>
      </c>
      <c r="AY726" s="55">
        <v>0</v>
      </c>
      <c r="AZ726" s="55">
        <v>0</v>
      </c>
      <c r="BA726" s="55">
        <v>0</v>
      </c>
      <c r="BB726" s="135">
        <v>0</v>
      </c>
      <c r="BD726" s="55">
        <v>0</v>
      </c>
      <c r="BE726" s="55">
        <v>0</v>
      </c>
      <c r="BF726" s="55">
        <v>0</v>
      </c>
      <c r="BG726" s="55">
        <v>0</v>
      </c>
      <c r="BH726" s="55">
        <v>0</v>
      </c>
      <c r="BI726" s="135">
        <v>0</v>
      </c>
      <c r="BK726" s="55">
        <v>0</v>
      </c>
      <c r="BL726" s="55">
        <v>0</v>
      </c>
      <c r="BM726" s="55">
        <v>0</v>
      </c>
      <c r="BN726" s="55">
        <v>0</v>
      </c>
      <c r="BO726" s="55">
        <v>0</v>
      </c>
      <c r="BP726" s="135">
        <v>0</v>
      </c>
      <c r="BR726" s="147">
        <v>0</v>
      </c>
      <c r="BS726" s="147">
        <v>0</v>
      </c>
      <c r="BT726" s="147">
        <v>0</v>
      </c>
      <c r="BU726" s="147">
        <v>0</v>
      </c>
      <c r="BV726" s="147">
        <v>0</v>
      </c>
      <c r="BX726" s="55">
        <v>0</v>
      </c>
      <c r="BY726" s="55">
        <v>0</v>
      </c>
      <c r="BZ726" s="55">
        <v>0</v>
      </c>
      <c r="CA726" s="55">
        <v>0</v>
      </c>
      <c r="CB726" s="55">
        <v>0</v>
      </c>
      <c r="CC726" s="135">
        <v>0</v>
      </c>
      <c r="CE726" s="55">
        <v>0</v>
      </c>
      <c r="CF726" s="55">
        <v>0</v>
      </c>
      <c r="CG726" s="55">
        <v>0</v>
      </c>
      <c r="CH726" s="55">
        <v>0</v>
      </c>
      <c r="CI726" s="55">
        <v>0</v>
      </c>
      <c r="CJ726" s="135">
        <v>0</v>
      </c>
      <c r="CL726" s="55">
        <v>0</v>
      </c>
      <c r="CM726" s="55">
        <v>0</v>
      </c>
      <c r="CN726" s="55">
        <v>0</v>
      </c>
      <c r="CO726" s="55">
        <v>0</v>
      </c>
      <c r="CP726" s="55">
        <v>0</v>
      </c>
      <c r="CQ726" s="135">
        <v>0</v>
      </c>
      <c r="CS726" s="67">
        <v>0</v>
      </c>
      <c r="CT726" s="67">
        <v>0</v>
      </c>
      <c r="CU726" s="67">
        <v>0</v>
      </c>
      <c r="CV726" s="67">
        <v>0</v>
      </c>
      <c r="CW726" s="67">
        <v>0</v>
      </c>
      <c r="CX726" s="135">
        <v>0</v>
      </c>
      <c r="CZ726" s="55">
        <v>0</v>
      </c>
      <c r="DA726" s="55">
        <v>0</v>
      </c>
      <c r="DB726" s="55">
        <v>0</v>
      </c>
      <c r="DC726" s="55">
        <v>0</v>
      </c>
      <c r="DD726" s="55">
        <v>0</v>
      </c>
      <c r="DE726" s="135">
        <v>0</v>
      </c>
      <c r="DG726" s="43" t="b" cm="1">
        <f t="array" aca="1" ref="DG726" ca="1">OR($G726=Forecast_Capex_Input!$BF$8:$BF$10)</f>
        <v>0</v>
      </c>
      <c r="DH726" s="43" cm="1">
        <f t="array" aca="1" ref="DH726" ca="1">IFERROR(INDEX(Forecast_Capex_Input!BG$12:BG$286,$Z726)
*(INDEX(Forecast_Capex_Input!$H$12:$H$286,$Z726)=Repex),0)
*$DG726</f>
        <v>0</v>
      </c>
      <c r="DI726" s="43" cm="1">
        <f t="array" aca="1" ref="DI726" ca="1">IFERROR(INDEX(Forecast_Capex_Input!BH$12:BH$286,$Z726)
*(INDEX(Forecast_Capex_Input!$H$12:$H$286,$Z726)=Repex),0)
*$DG726</f>
        <v>0</v>
      </c>
      <c r="DJ726" s="43" cm="1">
        <f t="array" aca="1" ref="DJ726" ca="1">IFERROR(INDEX(Forecast_Capex_Input!BI$12:BI$286,$Z726)
*(INDEX(Forecast_Capex_Input!$H$12:$H$286,$Z726)=Repex),0)
*$DG726</f>
        <v>0</v>
      </c>
      <c r="DK726" s="43" cm="1">
        <f t="array" aca="1" ref="DK726" ca="1">IFERROR(INDEX(Forecast_Capex_Input!BJ$12:BJ$286,$Z726)
*(INDEX(Forecast_Capex_Input!$H$12:$H$286,$Z726)=Repex),0)
*$DG726</f>
        <v>0</v>
      </c>
      <c r="DL726" s="43" cm="1">
        <f t="array" aca="1" ref="DL726" ca="1">IFERROR(INDEX(Forecast_Capex_Input!BK$12:BK$286,$Z726)
*(INDEX(Forecast_Capex_Input!$H$12:$H$286,$Z726)=Repex),0)
*$DG726</f>
        <v>0</v>
      </c>
      <c r="DM726" s="43" cm="1">
        <f t="array" aca="1" ref="DM726" ca="1">IFERROR(INDEX(Forecast_Capex_Input!BL$12:BL$286,$Z726)
*(INDEX(Forecast_Capex_Input!$H$12:$H$286,$Z726)=Repex),0)
*$DG726</f>
        <v>0</v>
      </c>
      <c r="DO726" s="43" t="b" cm="1">
        <f t="array" aca="1" ref="DO726" ca="1">OR($G726=Forecast_Capex_Input!$BN$8:$BN$9)</f>
        <v>0</v>
      </c>
      <c r="DP726" s="43" cm="1">
        <f t="array" aca="1" ref="DP726" ca="1">IFERROR(INDEX(Forecast_Capex_Input!BO$12:BO$286,$Z726)
*(INDEX(Forecast_Capex_Input!$H$12:$H$286,$Z726)=Repex),0)
*$DO726</f>
        <v>0</v>
      </c>
      <c r="DQ726" s="43" cm="1">
        <f t="array" aca="1" ref="DQ726" ca="1">IFERROR(INDEX(Forecast_Capex_Input!BP$12:BP$286,$Z726)
*(INDEX(Forecast_Capex_Input!$H$12:$H$286,$Z726)=Repex),0)
*$DO726</f>
        <v>0</v>
      </c>
      <c r="DR726" s="43" cm="1">
        <f t="array" aca="1" ref="DR726" ca="1">IFERROR(INDEX(Forecast_Capex_Input!BQ$12:BQ$286,$Z726)
*(INDEX(Forecast_Capex_Input!$H$12:$H$286,$Z726)=Repex),0)
*$DO726</f>
        <v>0</v>
      </c>
      <c r="DS726" s="43" cm="1">
        <f t="array" aca="1" ref="DS726" ca="1">IFERROR(INDEX(Forecast_Capex_Input!BR$12:BR$286,$Z726)
*(INDEX(Forecast_Capex_Input!$H$12:$H$286,$Z726)=Repex),0)
*$DO726</f>
        <v>0</v>
      </c>
      <c r="DT726" s="43" cm="1">
        <f t="array" aca="1" ref="DT726" ca="1">IFERROR(INDEX(Forecast_Capex_Input!BS$12:BS$286,$Z726)
*(INDEX(Forecast_Capex_Input!$H$12:$H$286,$Z726)=Repex),0)
*$DO726</f>
        <v>0</v>
      </c>
      <c r="DV726" s="43" t="b" cm="1">
        <f t="array" aca="1" ref="DV726" ca="1">OR($G726=Forecast_Capex_Input!$BU$8:$BU$10)</f>
        <v>0</v>
      </c>
      <c r="DW726" s="43" cm="1">
        <f t="array" aca="1" ref="DW726" ca="1">IFERROR(INDEX(Forecast_Capex_Input!BV$12:BV$286,$Z726)
*(INDEX(Forecast_Capex_Input!$H$12:$H$286,$Z726)=Repex),0)
*$DV726</f>
        <v>0</v>
      </c>
      <c r="DX726" s="43" cm="1">
        <f t="array" aca="1" ref="DX726" ca="1">IFERROR(INDEX(Forecast_Capex_Input!BW$12:BW$286,$Z726)
*(INDEX(Forecast_Capex_Input!$H$12:$H$286,$Z726)=Repex),0)
*$DV726</f>
        <v>0</v>
      </c>
      <c r="DY726" s="43" cm="1">
        <f t="array" aca="1" ref="DY726" ca="1">IFERROR(INDEX(Forecast_Capex_Input!BX$12:BX$286,$Z726)
*(INDEX(Forecast_Capex_Input!$H$12:$H$286,$Z726)=Repex),0)
*$DV726</f>
        <v>0</v>
      </c>
      <c r="DZ726" s="43" cm="1">
        <f t="array" aca="1" ref="DZ726" ca="1">IFERROR(INDEX(Forecast_Capex_Input!BY$12:BY$286,$Z726)
*(INDEX(Forecast_Capex_Input!$H$12:$H$286,$Z726)=Repex),0)
*$DV726</f>
        <v>0</v>
      </c>
      <c r="EA726" s="43" cm="1">
        <f t="array" aca="1" ref="EA726" ca="1">IFERROR(INDEX(Forecast_Capex_Input!BZ$12:BZ$286,$Z726)
*(INDEX(Forecast_Capex_Input!$H$12:$H$286,$Z726)=Repex),0)
*$DV726</f>
        <v>0</v>
      </c>
      <c r="EB726" s="43" cm="1">
        <f t="array" aca="1" ref="EB726" ca="1">IFERROR(INDEX(Forecast_Capex_Input!CA$12:CA$286,$Z726)
*(INDEX(Forecast_Capex_Input!$H$12:$H$286,$Z726)=Repex),0)
*$DV726</f>
        <v>0</v>
      </c>
      <c r="EC726" s="43" cm="1">
        <f t="array" aca="1" ref="EC726" ca="1">IFERROR(INDEX(Forecast_Capex_Input!CB$12:CB$286,$Z726)
*(INDEX(Forecast_Capex_Input!$H$12:$H$286,$Z726)=Repex),0)
*$DV726</f>
        <v>0</v>
      </c>
      <c r="ED726" s="43" cm="1">
        <f t="array" aca="1" ref="ED726" ca="1">IFERROR(INDEX(Forecast_Capex_Input!CC$12:CC$286,$Z726)
*(INDEX(Forecast_Capex_Input!$H$12:$H$286,$Z726)=Repex),0)
*$DV726</f>
        <v>0</v>
      </c>
      <c r="EF726" s="86" t="str">
        <f t="shared" si="69"/>
        <v>N/A</v>
      </c>
      <c r="EG726" s="28" t="str">
        <f>IFERROR(RANK(EF726,EF$11:EF$1010,0)+COUNTIF(EF$11:EF726,EF726)-1,NA)</f>
        <v>N/A</v>
      </c>
    </row>
    <row r="727" spans="3:137" x14ac:dyDescent="0.2">
      <c r="C727" s="28">
        <f t="shared" si="70"/>
        <v>717</v>
      </c>
      <c r="D727" s="9" t="str" cm="1">
        <f t="array" ref="D727">IFERROR(INDEX(Forecast_Capex_Input!$D$12:$D$286,$Z727),NA)</f>
        <v>N/A</v>
      </c>
      <c r="E727" s="24" t="str" cm="1">
        <f t="array" ref="E727">IF($Z727=NA,NA,INDEX(Forecast_Capex_Input!$E$12:$E$286,$Z727))</f>
        <v>N/A</v>
      </c>
      <c r="F727" s="9" t="str" cm="1">
        <f t="array" aca="1" ref="F727" ca="1">IFERROR(INDEX(General!$E$25:$E$26,$AA727),NA)</f>
        <v>N/A</v>
      </c>
      <c r="G727" s="9" t="str" cm="1">
        <f t="array" aca="1" ref="G727" ca="1">IFERROR(INDEX(Forecast_Capex_Input!$AI$11:$BB$11,$AC727),NA)</f>
        <v>N/A</v>
      </c>
      <c r="H727" s="50" t="str" cm="1">
        <f t="array" aca="1" ref="H727" ca="1">IFERROR(INDEX(Forecast_Capex_Input!$AI$12:$BB$286,$Z727,$AC727),NA)</f>
        <v>N/A</v>
      </c>
      <c r="I727" s="150" t="str" cm="1">
        <f t="array" ref="I727">IFERROR(INDEX(Forecast_Capex_Input!$F$12:$F$286,$Z727),NA)</f>
        <v>N/A</v>
      </c>
      <c r="J727" s="150" t="str" cm="1">
        <f t="array" ref="J727">IFERROR(INDEX(Forecast_Capex_Input!G$12:G$286,$Z727),NA)</f>
        <v>N/A</v>
      </c>
      <c r="K727" s="150" t="str" cm="1">
        <f t="array" ref="K727">IFERROR(INDEX(Forecast_Capex_Input!H$12:H$286,$Z727),NA)</f>
        <v>N/A</v>
      </c>
      <c r="L727" s="150" t="str" cm="1">
        <f t="array" ref="L727">IFERROR(INDEX(Forecast_Capex_Input!I$12:I$286,$Z727),NA)</f>
        <v>N/A</v>
      </c>
      <c r="M727" s="150" t="str" cm="1">
        <f t="array" ref="M727">IFERROR(INDEX(Forecast_Capex_Input!J$12:J$286,$Z727),NA)</f>
        <v>N/A</v>
      </c>
      <c r="N727" s="150" t="str" cm="1">
        <f t="array" ref="N727">IFERROR(INDEX(Forecast_Capex_Input!K$12:K$286,$Z727),NA)</f>
        <v>N/A</v>
      </c>
      <c r="O727" s="150" t="str" cm="1">
        <f t="array" ref="O727">IFERROR(INDEX(Forecast_Capex_Input!L$12:L$286,$Z727),NA)</f>
        <v>N/A</v>
      </c>
      <c r="P727" s="150" t="str" cm="1">
        <f t="array" ref="P727">IFERROR(INDEX(Forecast_Capex_Input!M$12:M$286,$Z727),NA)</f>
        <v>N/A</v>
      </c>
      <c r="Q727" s="24" t="str" cm="1">
        <f t="array" ref="Q727">IFERROR(INDEX(Forecast_Capex_Input!N$12:N$286,$Z727),NA)</f>
        <v>N/A</v>
      </c>
      <c r="R727" s="190" cm="1">
        <f t="array" ref="R727">IFERROR(INDEX(Forecast_Capex_Input!O$12:O$286,$Z727),0)</f>
        <v>0</v>
      </c>
      <c r="S727" s="24" cm="1">
        <f t="array" ref="S727">IFERROR(INDEX(Forecast_Capex_Input!P$12:P$286,$Z727),0)</f>
        <v>0</v>
      </c>
      <c r="T727" s="150" t="str" cm="1">
        <f t="array" aca="1" ref="T727" ca="1">IFERROR(INDEX(General!$K$91:$K$110,$AC727),NA)</f>
        <v>N/A</v>
      </c>
      <c r="U727" s="43" cm="1">
        <f t="array" aca="1" ref="U727" ca="1">IFERROR(
IF($F727=General!$E$25,INDEX(Forecast_Capex_Input!S$12:S$286,$Z727),
INDEX(Forecast_Capex_Input!T$12:T$286,$Z727)),0)</f>
        <v>0</v>
      </c>
      <c r="V727" s="82" t="b">
        <f>IFERROR(INDEX(Overheads!$T$19:$T$26,MATCH($I727,Overheads!$E$19:$E$26,0)),FALSE)</f>
        <v>0</v>
      </c>
      <c r="W727" s="209" cm="1">
        <f t="array" ref="W727">IFERROR(
INDEX(Forecast_Capex_Input!CN$12:CN$286,$Z727),0)</f>
        <v>0</v>
      </c>
      <c r="X727" s="209">
        <f>IFERROR(
MATCH($W727,General!$L$39:$S$39,0),1)</f>
        <v>1</v>
      </c>
      <c r="Z727" s="28" t="str">
        <f>IFERROR(
IF(MATCH($C727,Forecast_Capex_Input!$CI$12:$CI$286,1)+1&gt;MAX(Forecast_Capex_Input!$C$12:$C$286),NA,
MATCH($C727,Forecast_Capex_Input!$CI$12:$CI$286,1)+1),1)</f>
        <v>N/A</v>
      </c>
      <c r="AA727" s="28" t="str" cm="1">
        <f t="array" aca="1" ref="AA727" ca="1">IFERROR(
IF(Z726&lt;&gt;Z727,1,
IF(COUNTIF(OFFSET(AA726,0,0,-INDEX(Forecast_Capex_Input!$CG$12:$CG$286,$Z727)),AA726)=INDEX(Forecast_Capex_Input!$CG$12:$CG$286,$Z727),AA726+1,AA726)),NA)</f>
        <v>N/A</v>
      </c>
      <c r="AB727" s="28" t="str" cm="1">
        <f t="array" ref="AB727">IFERROR($C727-IF($Z727=1,1,INDEX(Forecast_Capex_Input!$CI$12:$CI$286,$Z727-1))+1,NA)</f>
        <v>N/A</v>
      </c>
      <c r="AC727" s="28" t="str" cm="1">
        <f t="array" aca="1" ref="AC727" ca="1">IFERROR(IF(AA727=1,
INDEX(Forecast_Capex_Input!$AI$10:$BB$10,SMALL(IF(INDEX(Forecast_Capex_Input!$AI$12:$BB$286,$Z727,0)&gt;0,COLUMN(Forecast_Capex_Input!$AI$10:$BB$10)-COLUMN(Forecast_Capex_Input!$AI$12)+1),ROWS(OFFSET(AC726,0,0,-$AB727)))),
OFFSET(AC726,-INDEX(Forecast_Capex_Input!$CG$12:$CG$286,$Z727)+1,0)),NA)</f>
        <v>N/A</v>
      </c>
      <c r="AD727" s="28" t="str">
        <f t="shared" ca="1" si="67"/>
        <v>N/A</v>
      </c>
      <c r="AE727" s="82" t="b">
        <f t="shared" si="71"/>
        <v>0</v>
      </c>
      <c r="AF727" s="78" t="b">
        <v>0</v>
      </c>
      <c r="AG727" s="82" t="b">
        <f t="shared" si="68"/>
        <v>1</v>
      </c>
      <c r="AI727" s="55">
        <v>0</v>
      </c>
      <c r="AJ727" s="55">
        <v>0</v>
      </c>
      <c r="AK727" s="55">
        <v>0</v>
      </c>
      <c r="AL727" s="55">
        <v>0</v>
      </c>
      <c r="AM727" s="55">
        <v>0</v>
      </c>
      <c r="AN727" s="135">
        <v>0</v>
      </c>
      <c r="AP727" s="55">
        <v>0</v>
      </c>
      <c r="AQ727" s="55">
        <v>0</v>
      </c>
      <c r="AR727" s="55">
        <v>0</v>
      </c>
      <c r="AS727" s="55">
        <v>0</v>
      </c>
      <c r="AT727" s="55">
        <v>0</v>
      </c>
      <c r="AU727" s="135">
        <v>0</v>
      </c>
      <c r="AW727" s="55">
        <v>0</v>
      </c>
      <c r="AX727" s="55">
        <v>0</v>
      </c>
      <c r="AY727" s="55">
        <v>0</v>
      </c>
      <c r="AZ727" s="55">
        <v>0</v>
      </c>
      <c r="BA727" s="55">
        <v>0</v>
      </c>
      <c r="BB727" s="135">
        <v>0</v>
      </c>
      <c r="BD727" s="55">
        <v>0</v>
      </c>
      <c r="BE727" s="55">
        <v>0</v>
      </c>
      <c r="BF727" s="55">
        <v>0</v>
      </c>
      <c r="BG727" s="55">
        <v>0</v>
      </c>
      <c r="BH727" s="55">
        <v>0</v>
      </c>
      <c r="BI727" s="135">
        <v>0</v>
      </c>
      <c r="BK727" s="55">
        <v>0</v>
      </c>
      <c r="BL727" s="55">
        <v>0</v>
      </c>
      <c r="BM727" s="55">
        <v>0</v>
      </c>
      <c r="BN727" s="55">
        <v>0</v>
      </c>
      <c r="BO727" s="55">
        <v>0</v>
      </c>
      <c r="BP727" s="135">
        <v>0</v>
      </c>
      <c r="BR727" s="147">
        <v>0</v>
      </c>
      <c r="BS727" s="147">
        <v>0</v>
      </c>
      <c r="BT727" s="147">
        <v>0</v>
      </c>
      <c r="BU727" s="147">
        <v>0</v>
      </c>
      <c r="BV727" s="147">
        <v>0</v>
      </c>
      <c r="BX727" s="55">
        <v>0</v>
      </c>
      <c r="BY727" s="55">
        <v>0</v>
      </c>
      <c r="BZ727" s="55">
        <v>0</v>
      </c>
      <c r="CA727" s="55">
        <v>0</v>
      </c>
      <c r="CB727" s="55">
        <v>0</v>
      </c>
      <c r="CC727" s="135">
        <v>0</v>
      </c>
      <c r="CE727" s="55">
        <v>0</v>
      </c>
      <c r="CF727" s="55">
        <v>0</v>
      </c>
      <c r="CG727" s="55">
        <v>0</v>
      </c>
      <c r="CH727" s="55">
        <v>0</v>
      </c>
      <c r="CI727" s="55">
        <v>0</v>
      </c>
      <c r="CJ727" s="135">
        <v>0</v>
      </c>
      <c r="CL727" s="55">
        <v>0</v>
      </c>
      <c r="CM727" s="55">
        <v>0</v>
      </c>
      <c r="CN727" s="55">
        <v>0</v>
      </c>
      <c r="CO727" s="55">
        <v>0</v>
      </c>
      <c r="CP727" s="55">
        <v>0</v>
      </c>
      <c r="CQ727" s="135">
        <v>0</v>
      </c>
      <c r="CS727" s="67">
        <v>0</v>
      </c>
      <c r="CT727" s="67">
        <v>0</v>
      </c>
      <c r="CU727" s="67">
        <v>0</v>
      </c>
      <c r="CV727" s="67">
        <v>0</v>
      </c>
      <c r="CW727" s="67">
        <v>0</v>
      </c>
      <c r="CX727" s="135">
        <v>0</v>
      </c>
      <c r="CZ727" s="55">
        <v>0</v>
      </c>
      <c r="DA727" s="55">
        <v>0</v>
      </c>
      <c r="DB727" s="55">
        <v>0</v>
      </c>
      <c r="DC727" s="55">
        <v>0</v>
      </c>
      <c r="DD727" s="55">
        <v>0</v>
      </c>
      <c r="DE727" s="135">
        <v>0</v>
      </c>
      <c r="DG727" s="43" t="b" cm="1">
        <f t="array" aca="1" ref="DG727" ca="1">OR($G727=Forecast_Capex_Input!$BF$8:$BF$10)</f>
        <v>0</v>
      </c>
      <c r="DH727" s="43" cm="1">
        <f t="array" aca="1" ref="DH727" ca="1">IFERROR(INDEX(Forecast_Capex_Input!BG$12:BG$286,$Z727)
*(INDEX(Forecast_Capex_Input!$H$12:$H$286,$Z727)=Repex),0)
*$DG727</f>
        <v>0</v>
      </c>
      <c r="DI727" s="43" cm="1">
        <f t="array" aca="1" ref="DI727" ca="1">IFERROR(INDEX(Forecast_Capex_Input!BH$12:BH$286,$Z727)
*(INDEX(Forecast_Capex_Input!$H$12:$H$286,$Z727)=Repex),0)
*$DG727</f>
        <v>0</v>
      </c>
      <c r="DJ727" s="43" cm="1">
        <f t="array" aca="1" ref="DJ727" ca="1">IFERROR(INDEX(Forecast_Capex_Input!BI$12:BI$286,$Z727)
*(INDEX(Forecast_Capex_Input!$H$12:$H$286,$Z727)=Repex),0)
*$DG727</f>
        <v>0</v>
      </c>
      <c r="DK727" s="43" cm="1">
        <f t="array" aca="1" ref="DK727" ca="1">IFERROR(INDEX(Forecast_Capex_Input!BJ$12:BJ$286,$Z727)
*(INDEX(Forecast_Capex_Input!$H$12:$H$286,$Z727)=Repex),0)
*$DG727</f>
        <v>0</v>
      </c>
      <c r="DL727" s="43" cm="1">
        <f t="array" aca="1" ref="DL727" ca="1">IFERROR(INDEX(Forecast_Capex_Input!BK$12:BK$286,$Z727)
*(INDEX(Forecast_Capex_Input!$H$12:$H$286,$Z727)=Repex),0)
*$DG727</f>
        <v>0</v>
      </c>
      <c r="DM727" s="43" cm="1">
        <f t="array" aca="1" ref="DM727" ca="1">IFERROR(INDEX(Forecast_Capex_Input!BL$12:BL$286,$Z727)
*(INDEX(Forecast_Capex_Input!$H$12:$H$286,$Z727)=Repex),0)
*$DG727</f>
        <v>0</v>
      </c>
      <c r="DO727" s="43" t="b" cm="1">
        <f t="array" aca="1" ref="DO727" ca="1">OR($G727=Forecast_Capex_Input!$BN$8:$BN$9)</f>
        <v>0</v>
      </c>
      <c r="DP727" s="43" cm="1">
        <f t="array" aca="1" ref="DP727" ca="1">IFERROR(INDEX(Forecast_Capex_Input!BO$12:BO$286,$Z727)
*(INDEX(Forecast_Capex_Input!$H$12:$H$286,$Z727)=Repex),0)
*$DO727</f>
        <v>0</v>
      </c>
      <c r="DQ727" s="43" cm="1">
        <f t="array" aca="1" ref="DQ727" ca="1">IFERROR(INDEX(Forecast_Capex_Input!BP$12:BP$286,$Z727)
*(INDEX(Forecast_Capex_Input!$H$12:$H$286,$Z727)=Repex),0)
*$DO727</f>
        <v>0</v>
      </c>
      <c r="DR727" s="43" cm="1">
        <f t="array" aca="1" ref="DR727" ca="1">IFERROR(INDEX(Forecast_Capex_Input!BQ$12:BQ$286,$Z727)
*(INDEX(Forecast_Capex_Input!$H$12:$H$286,$Z727)=Repex),0)
*$DO727</f>
        <v>0</v>
      </c>
      <c r="DS727" s="43" cm="1">
        <f t="array" aca="1" ref="DS727" ca="1">IFERROR(INDEX(Forecast_Capex_Input!BR$12:BR$286,$Z727)
*(INDEX(Forecast_Capex_Input!$H$12:$H$286,$Z727)=Repex),0)
*$DO727</f>
        <v>0</v>
      </c>
      <c r="DT727" s="43" cm="1">
        <f t="array" aca="1" ref="DT727" ca="1">IFERROR(INDEX(Forecast_Capex_Input!BS$12:BS$286,$Z727)
*(INDEX(Forecast_Capex_Input!$H$12:$H$286,$Z727)=Repex),0)
*$DO727</f>
        <v>0</v>
      </c>
      <c r="DV727" s="43" t="b" cm="1">
        <f t="array" aca="1" ref="DV727" ca="1">OR($G727=Forecast_Capex_Input!$BU$8:$BU$10)</f>
        <v>0</v>
      </c>
      <c r="DW727" s="43" cm="1">
        <f t="array" aca="1" ref="DW727" ca="1">IFERROR(INDEX(Forecast_Capex_Input!BV$12:BV$286,$Z727)
*(INDEX(Forecast_Capex_Input!$H$12:$H$286,$Z727)=Repex),0)
*$DV727</f>
        <v>0</v>
      </c>
      <c r="DX727" s="43" cm="1">
        <f t="array" aca="1" ref="DX727" ca="1">IFERROR(INDEX(Forecast_Capex_Input!BW$12:BW$286,$Z727)
*(INDEX(Forecast_Capex_Input!$H$12:$H$286,$Z727)=Repex),0)
*$DV727</f>
        <v>0</v>
      </c>
      <c r="DY727" s="43" cm="1">
        <f t="array" aca="1" ref="DY727" ca="1">IFERROR(INDEX(Forecast_Capex_Input!BX$12:BX$286,$Z727)
*(INDEX(Forecast_Capex_Input!$H$12:$H$286,$Z727)=Repex),0)
*$DV727</f>
        <v>0</v>
      </c>
      <c r="DZ727" s="43" cm="1">
        <f t="array" aca="1" ref="DZ727" ca="1">IFERROR(INDEX(Forecast_Capex_Input!BY$12:BY$286,$Z727)
*(INDEX(Forecast_Capex_Input!$H$12:$H$286,$Z727)=Repex),0)
*$DV727</f>
        <v>0</v>
      </c>
      <c r="EA727" s="43" cm="1">
        <f t="array" aca="1" ref="EA727" ca="1">IFERROR(INDEX(Forecast_Capex_Input!BZ$12:BZ$286,$Z727)
*(INDEX(Forecast_Capex_Input!$H$12:$H$286,$Z727)=Repex),0)
*$DV727</f>
        <v>0</v>
      </c>
      <c r="EB727" s="43" cm="1">
        <f t="array" aca="1" ref="EB727" ca="1">IFERROR(INDEX(Forecast_Capex_Input!CA$12:CA$286,$Z727)
*(INDEX(Forecast_Capex_Input!$H$12:$H$286,$Z727)=Repex),0)
*$DV727</f>
        <v>0</v>
      </c>
      <c r="EC727" s="43" cm="1">
        <f t="array" aca="1" ref="EC727" ca="1">IFERROR(INDEX(Forecast_Capex_Input!CB$12:CB$286,$Z727)
*(INDEX(Forecast_Capex_Input!$H$12:$H$286,$Z727)=Repex),0)
*$DV727</f>
        <v>0</v>
      </c>
      <c r="ED727" s="43" cm="1">
        <f t="array" aca="1" ref="ED727" ca="1">IFERROR(INDEX(Forecast_Capex_Input!CC$12:CC$286,$Z727)
*(INDEX(Forecast_Capex_Input!$H$12:$H$286,$Z727)=Repex),0)
*$DV727</f>
        <v>0</v>
      </c>
      <c r="EF727" s="86" t="str">
        <f t="shared" si="69"/>
        <v>N/A</v>
      </c>
      <c r="EG727" s="28" t="str">
        <f>IFERROR(RANK(EF727,EF$11:EF$1010,0)+COUNTIF(EF$11:EF727,EF727)-1,NA)</f>
        <v>N/A</v>
      </c>
    </row>
    <row r="728" spans="3:137" x14ac:dyDescent="0.2">
      <c r="C728" s="28">
        <f t="shared" si="70"/>
        <v>718</v>
      </c>
      <c r="D728" s="9" t="str" cm="1">
        <f t="array" ref="D728">IFERROR(INDEX(Forecast_Capex_Input!$D$12:$D$286,$Z728),NA)</f>
        <v>N/A</v>
      </c>
      <c r="E728" s="24" t="str" cm="1">
        <f t="array" ref="E728">IF($Z728=NA,NA,INDEX(Forecast_Capex_Input!$E$12:$E$286,$Z728))</f>
        <v>N/A</v>
      </c>
      <c r="F728" s="9" t="str" cm="1">
        <f t="array" aca="1" ref="F728" ca="1">IFERROR(INDEX(General!$E$25:$E$26,$AA728),NA)</f>
        <v>N/A</v>
      </c>
      <c r="G728" s="9" t="str" cm="1">
        <f t="array" aca="1" ref="G728" ca="1">IFERROR(INDEX(Forecast_Capex_Input!$AI$11:$BB$11,$AC728),NA)</f>
        <v>N/A</v>
      </c>
      <c r="H728" s="50" t="str" cm="1">
        <f t="array" aca="1" ref="H728" ca="1">IFERROR(INDEX(Forecast_Capex_Input!$AI$12:$BB$286,$Z728,$AC728),NA)</f>
        <v>N/A</v>
      </c>
      <c r="I728" s="150" t="str" cm="1">
        <f t="array" ref="I728">IFERROR(INDEX(Forecast_Capex_Input!$F$12:$F$286,$Z728),NA)</f>
        <v>N/A</v>
      </c>
      <c r="J728" s="150" t="str" cm="1">
        <f t="array" ref="J728">IFERROR(INDEX(Forecast_Capex_Input!G$12:G$286,$Z728),NA)</f>
        <v>N/A</v>
      </c>
      <c r="K728" s="150" t="str" cm="1">
        <f t="array" ref="K728">IFERROR(INDEX(Forecast_Capex_Input!H$12:H$286,$Z728),NA)</f>
        <v>N/A</v>
      </c>
      <c r="L728" s="150" t="str" cm="1">
        <f t="array" ref="L728">IFERROR(INDEX(Forecast_Capex_Input!I$12:I$286,$Z728),NA)</f>
        <v>N/A</v>
      </c>
      <c r="M728" s="150" t="str" cm="1">
        <f t="array" ref="M728">IFERROR(INDEX(Forecast_Capex_Input!J$12:J$286,$Z728),NA)</f>
        <v>N/A</v>
      </c>
      <c r="N728" s="150" t="str" cm="1">
        <f t="array" ref="N728">IFERROR(INDEX(Forecast_Capex_Input!K$12:K$286,$Z728),NA)</f>
        <v>N/A</v>
      </c>
      <c r="O728" s="150" t="str" cm="1">
        <f t="array" ref="O728">IFERROR(INDEX(Forecast_Capex_Input!L$12:L$286,$Z728),NA)</f>
        <v>N/A</v>
      </c>
      <c r="P728" s="150" t="str" cm="1">
        <f t="array" ref="P728">IFERROR(INDEX(Forecast_Capex_Input!M$12:M$286,$Z728),NA)</f>
        <v>N/A</v>
      </c>
      <c r="Q728" s="24" t="str" cm="1">
        <f t="array" ref="Q728">IFERROR(INDEX(Forecast_Capex_Input!N$12:N$286,$Z728),NA)</f>
        <v>N/A</v>
      </c>
      <c r="R728" s="190" cm="1">
        <f t="array" ref="R728">IFERROR(INDEX(Forecast_Capex_Input!O$12:O$286,$Z728),0)</f>
        <v>0</v>
      </c>
      <c r="S728" s="24" cm="1">
        <f t="array" ref="S728">IFERROR(INDEX(Forecast_Capex_Input!P$12:P$286,$Z728),0)</f>
        <v>0</v>
      </c>
      <c r="T728" s="150" t="str" cm="1">
        <f t="array" aca="1" ref="T728" ca="1">IFERROR(INDEX(General!$K$91:$K$110,$AC728),NA)</f>
        <v>N/A</v>
      </c>
      <c r="U728" s="43" cm="1">
        <f t="array" aca="1" ref="U728" ca="1">IFERROR(
IF($F728=General!$E$25,INDEX(Forecast_Capex_Input!S$12:S$286,$Z728),
INDEX(Forecast_Capex_Input!T$12:T$286,$Z728)),0)</f>
        <v>0</v>
      </c>
      <c r="V728" s="82" t="b">
        <f>IFERROR(INDEX(Overheads!$T$19:$T$26,MATCH($I728,Overheads!$E$19:$E$26,0)),FALSE)</f>
        <v>0</v>
      </c>
      <c r="W728" s="209" cm="1">
        <f t="array" ref="W728">IFERROR(
INDEX(Forecast_Capex_Input!CN$12:CN$286,$Z728),0)</f>
        <v>0</v>
      </c>
      <c r="X728" s="209">
        <f>IFERROR(
MATCH($W728,General!$L$39:$S$39,0),1)</f>
        <v>1</v>
      </c>
      <c r="Z728" s="28" t="str">
        <f>IFERROR(
IF(MATCH($C728,Forecast_Capex_Input!$CI$12:$CI$286,1)+1&gt;MAX(Forecast_Capex_Input!$C$12:$C$286),NA,
MATCH($C728,Forecast_Capex_Input!$CI$12:$CI$286,1)+1),1)</f>
        <v>N/A</v>
      </c>
      <c r="AA728" s="28" t="str" cm="1">
        <f t="array" aca="1" ref="AA728" ca="1">IFERROR(
IF(Z727&lt;&gt;Z728,1,
IF(COUNTIF(OFFSET(AA727,0,0,-INDEX(Forecast_Capex_Input!$CG$12:$CG$286,$Z728)),AA727)=INDEX(Forecast_Capex_Input!$CG$12:$CG$286,$Z728),AA727+1,AA727)),NA)</f>
        <v>N/A</v>
      </c>
      <c r="AB728" s="28" t="str" cm="1">
        <f t="array" ref="AB728">IFERROR($C728-IF($Z728=1,1,INDEX(Forecast_Capex_Input!$CI$12:$CI$286,$Z728-1))+1,NA)</f>
        <v>N/A</v>
      </c>
      <c r="AC728" s="28" t="str" cm="1">
        <f t="array" aca="1" ref="AC728" ca="1">IFERROR(IF(AA728=1,
INDEX(Forecast_Capex_Input!$AI$10:$BB$10,SMALL(IF(INDEX(Forecast_Capex_Input!$AI$12:$BB$286,$Z728,0)&gt;0,COLUMN(Forecast_Capex_Input!$AI$10:$BB$10)-COLUMN(Forecast_Capex_Input!$AI$12)+1),ROWS(OFFSET(AC727,0,0,-$AB728)))),
OFFSET(AC727,-INDEX(Forecast_Capex_Input!$CG$12:$CG$286,$Z728)+1,0)),NA)</f>
        <v>N/A</v>
      </c>
      <c r="AD728" s="28" t="str">
        <f t="shared" ca="1" si="67"/>
        <v>N/A</v>
      </c>
      <c r="AE728" s="82" t="b">
        <f t="shared" si="71"/>
        <v>0</v>
      </c>
      <c r="AF728" s="78" t="b">
        <v>0</v>
      </c>
      <c r="AG728" s="82" t="b">
        <f t="shared" si="68"/>
        <v>1</v>
      </c>
      <c r="AI728" s="55">
        <v>0</v>
      </c>
      <c r="AJ728" s="55">
        <v>0</v>
      </c>
      <c r="AK728" s="55">
        <v>0</v>
      </c>
      <c r="AL728" s="55">
        <v>0</v>
      </c>
      <c r="AM728" s="55">
        <v>0</v>
      </c>
      <c r="AN728" s="135">
        <v>0</v>
      </c>
      <c r="AP728" s="55">
        <v>0</v>
      </c>
      <c r="AQ728" s="55">
        <v>0</v>
      </c>
      <c r="AR728" s="55">
        <v>0</v>
      </c>
      <c r="AS728" s="55">
        <v>0</v>
      </c>
      <c r="AT728" s="55">
        <v>0</v>
      </c>
      <c r="AU728" s="135">
        <v>0</v>
      </c>
      <c r="AW728" s="55">
        <v>0</v>
      </c>
      <c r="AX728" s="55">
        <v>0</v>
      </c>
      <c r="AY728" s="55">
        <v>0</v>
      </c>
      <c r="AZ728" s="55">
        <v>0</v>
      </c>
      <c r="BA728" s="55">
        <v>0</v>
      </c>
      <c r="BB728" s="135">
        <v>0</v>
      </c>
      <c r="BD728" s="55">
        <v>0</v>
      </c>
      <c r="BE728" s="55">
        <v>0</v>
      </c>
      <c r="BF728" s="55">
        <v>0</v>
      </c>
      <c r="BG728" s="55">
        <v>0</v>
      </c>
      <c r="BH728" s="55">
        <v>0</v>
      </c>
      <c r="BI728" s="135">
        <v>0</v>
      </c>
      <c r="BK728" s="55">
        <v>0</v>
      </c>
      <c r="BL728" s="55">
        <v>0</v>
      </c>
      <c r="BM728" s="55">
        <v>0</v>
      </c>
      <c r="BN728" s="55">
        <v>0</v>
      </c>
      <c r="BO728" s="55">
        <v>0</v>
      </c>
      <c r="BP728" s="135">
        <v>0</v>
      </c>
      <c r="BR728" s="147">
        <v>0</v>
      </c>
      <c r="BS728" s="147">
        <v>0</v>
      </c>
      <c r="BT728" s="147">
        <v>0</v>
      </c>
      <c r="BU728" s="147">
        <v>0</v>
      </c>
      <c r="BV728" s="147">
        <v>0</v>
      </c>
      <c r="BX728" s="55">
        <v>0</v>
      </c>
      <c r="BY728" s="55">
        <v>0</v>
      </c>
      <c r="BZ728" s="55">
        <v>0</v>
      </c>
      <c r="CA728" s="55">
        <v>0</v>
      </c>
      <c r="CB728" s="55">
        <v>0</v>
      </c>
      <c r="CC728" s="135">
        <v>0</v>
      </c>
      <c r="CE728" s="55">
        <v>0</v>
      </c>
      <c r="CF728" s="55">
        <v>0</v>
      </c>
      <c r="CG728" s="55">
        <v>0</v>
      </c>
      <c r="CH728" s="55">
        <v>0</v>
      </c>
      <c r="CI728" s="55">
        <v>0</v>
      </c>
      <c r="CJ728" s="135">
        <v>0</v>
      </c>
      <c r="CL728" s="55">
        <v>0</v>
      </c>
      <c r="CM728" s="55">
        <v>0</v>
      </c>
      <c r="CN728" s="55">
        <v>0</v>
      </c>
      <c r="CO728" s="55">
        <v>0</v>
      </c>
      <c r="CP728" s="55">
        <v>0</v>
      </c>
      <c r="CQ728" s="135">
        <v>0</v>
      </c>
      <c r="CS728" s="67">
        <v>0</v>
      </c>
      <c r="CT728" s="67">
        <v>0</v>
      </c>
      <c r="CU728" s="67">
        <v>0</v>
      </c>
      <c r="CV728" s="67">
        <v>0</v>
      </c>
      <c r="CW728" s="67">
        <v>0</v>
      </c>
      <c r="CX728" s="135">
        <v>0</v>
      </c>
      <c r="CZ728" s="55">
        <v>0</v>
      </c>
      <c r="DA728" s="55">
        <v>0</v>
      </c>
      <c r="DB728" s="55">
        <v>0</v>
      </c>
      <c r="DC728" s="55">
        <v>0</v>
      </c>
      <c r="DD728" s="55">
        <v>0</v>
      </c>
      <c r="DE728" s="135">
        <v>0</v>
      </c>
      <c r="DG728" s="43" t="b" cm="1">
        <f t="array" aca="1" ref="DG728" ca="1">OR($G728=Forecast_Capex_Input!$BF$8:$BF$10)</f>
        <v>0</v>
      </c>
      <c r="DH728" s="43" cm="1">
        <f t="array" aca="1" ref="DH728" ca="1">IFERROR(INDEX(Forecast_Capex_Input!BG$12:BG$286,$Z728)
*(INDEX(Forecast_Capex_Input!$H$12:$H$286,$Z728)=Repex),0)
*$DG728</f>
        <v>0</v>
      </c>
      <c r="DI728" s="43" cm="1">
        <f t="array" aca="1" ref="DI728" ca="1">IFERROR(INDEX(Forecast_Capex_Input!BH$12:BH$286,$Z728)
*(INDEX(Forecast_Capex_Input!$H$12:$H$286,$Z728)=Repex),0)
*$DG728</f>
        <v>0</v>
      </c>
      <c r="DJ728" s="43" cm="1">
        <f t="array" aca="1" ref="DJ728" ca="1">IFERROR(INDEX(Forecast_Capex_Input!BI$12:BI$286,$Z728)
*(INDEX(Forecast_Capex_Input!$H$12:$H$286,$Z728)=Repex),0)
*$DG728</f>
        <v>0</v>
      </c>
      <c r="DK728" s="43" cm="1">
        <f t="array" aca="1" ref="DK728" ca="1">IFERROR(INDEX(Forecast_Capex_Input!BJ$12:BJ$286,$Z728)
*(INDEX(Forecast_Capex_Input!$H$12:$H$286,$Z728)=Repex),0)
*$DG728</f>
        <v>0</v>
      </c>
      <c r="DL728" s="43" cm="1">
        <f t="array" aca="1" ref="DL728" ca="1">IFERROR(INDEX(Forecast_Capex_Input!BK$12:BK$286,$Z728)
*(INDEX(Forecast_Capex_Input!$H$12:$H$286,$Z728)=Repex),0)
*$DG728</f>
        <v>0</v>
      </c>
      <c r="DM728" s="43" cm="1">
        <f t="array" aca="1" ref="DM728" ca="1">IFERROR(INDEX(Forecast_Capex_Input!BL$12:BL$286,$Z728)
*(INDEX(Forecast_Capex_Input!$H$12:$H$286,$Z728)=Repex),0)
*$DG728</f>
        <v>0</v>
      </c>
      <c r="DO728" s="43" t="b" cm="1">
        <f t="array" aca="1" ref="DO728" ca="1">OR($G728=Forecast_Capex_Input!$BN$8:$BN$9)</f>
        <v>0</v>
      </c>
      <c r="DP728" s="43" cm="1">
        <f t="array" aca="1" ref="DP728" ca="1">IFERROR(INDEX(Forecast_Capex_Input!BO$12:BO$286,$Z728)
*(INDEX(Forecast_Capex_Input!$H$12:$H$286,$Z728)=Repex),0)
*$DO728</f>
        <v>0</v>
      </c>
      <c r="DQ728" s="43" cm="1">
        <f t="array" aca="1" ref="DQ728" ca="1">IFERROR(INDEX(Forecast_Capex_Input!BP$12:BP$286,$Z728)
*(INDEX(Forecast_Capex_Input!$H$12:$H$286,$Z728)=Repex),0)
*$DO728</f>
        <v>0</v>
      </c>
      <c r="DR728" s="43" cm="1">
        <f t="array" aca="1" ref="DR728" ca="1">IFERROR(INDEX(Forecast_Capex_Input!BQ$12:BQ$286,$Z728)
*(INDEX(Forecast_Capex_Input!$H$12:$H$286,$Z728)=Repex),0)
*$DO728</f>
        <v>0</v>
      </c>
      <c r="DS728" s="43" cm="1">
        <f t="array" aca="1" ref="DS728" ca="1">IFERROR(INDEX(Forecast_Capex_Input!BR$12:BR$286,$Z728)
*(INDEX(Forecast_Capex_Input!$H$12:$H$286,$Z728)=Repex),0)
*$DO728</f>
        <v>0</v>
      </c>
      <c r="DT728" s="43" cm="1">
        <f t="array" aca="1" ref="DT728" ca="1">IFERROR(INDEX(Forecast_Capex_Input!BS$12:BS$286,$Z728)
*(INDEX(Forecast_Capex_Input!$H$12:$H$286,$Z728)=Repex),0)
*$DO728</f>
        <v>0</v>
      </c>
      <c r="DV728" s="43" t="b" cm="1">
        <f t="array" aca="1" ref="DV728" ca="1">OR($G728=Forecast_Capex_Input!$BU$8:$BU$10)</f>
        <v>0</v>
      </c>
      <c r="DW728" s="43" cm="1">
        <f t="array" aca="1" ref="DW728" ca="1">IFERROR(INDEX(Forecast_Capex_Input!BV$12:BV$286,$Z728)
*(INDEX(Forecast_Capex_Input!$H$12:$H$286,$Z728)=Repex),0)
*$DV728</f>
        <v>0</v>
      </c>
      <c r="DX728" s="43" cm="1">
        <f t="array" aca="1" ref="DX728" ca="1">IFERROR(INDEX(Forecast_Capex_Input!BW$12:BW$286,$Z728)
*(INDEX(Forecast_Capex_Input!$H$12:$H$286,$Z728)=Repex),0)
*$DV728</f>
        <v>0</v>
      </c>
      <c r="DY728" s="43" cm="1">
        <f t="array" aca="1" ref="DY728" ca="1">IFERROR(INDEX(Forecast_Capex_Input!BX$12:BX$286,$Z728)
*(INDEX(Forecast_Capex_Input!$H$12:$H$286,$Z728)=Repex),0)
*$DV728</f>
        <v>0</v>
      </c>
      <c r="DZ728" s="43" cm="1">
        <f t="array" aca="1" ref="DZ728" ca="1">IFERROR(INDEX(Forecast_Capex_Input!BY$12:BY$286,$Z728)
*(INDEX(Forecast_Capex_Input!$H$12:$H$286,$Z728)=Repex),0)
*$DV728</f>
        <v>0</v>
      </c>
      <c r="EA728" s="43" cm="1">
        <f t="array" aca="1" ref="EA728" ca="1">IFERROR(INDEX(Forecast_Capex_Input!BZ$12:BZ$286,$Z728)
*(INDEX(Forecast_Capex_Input!$H$12:$H$286,$Z728)=Repex),0)
*$DV728</f>
        <v>0</v>
      </c>
      <c r="EB728" s="43" cm="1">
        <f t="array" aca="1" ref="EB728" ca="1">IFERROR(INDEX(Forecast_Capex_Input!CA$12:CA$286,$Z728)
*(INDEX(Forecast_Capex_Input!$H$12:$H$286,$Z728)=Repex),0)
*$DV728</f>
        <v>0</v>
      </c>
      <c r="EC728" s="43" cm="1">
        <f t="array" aca="1" ref="EC728" ca="1">IFERROR(INDEX(Forecast_Capex_Input!CB$12:CB$286,$Z728)
*(INDEX(Forecast_Capex_Input!$H$12:$H$286,$Z728)=Repex),0)
*$DV728</f>
        <v>0</v>
      </c>
      <c r="ED728" s="43" cm="1">
        <f t="array" aca="1" ref="ED728" ca="1">IFERROR(INDEX(Forecast_Capex_Input!CC$12:CC$286,$Z728)
*(INDEX(Forecast_Capex_Input!$H$12:$H$286,$Z728)=Repex),0)
*$DV728</f>
        <v>0</v>
      </c>
      <c r="EF728" s="86" t="str">
        <f t="shared" si="69"/>
        <v>N/A</v>
      </c>
      <c r="EG728" s="28" t="str">
        <f>IFERROR(RANK(EF728,EF$11:EF$1010,0)+COUNTIF(EF$11:EF728,EF728)-1,NA)</f>
        <v>N/A</v>
      </c>
    </row>
    <row r="729" spans="3:137" x14ac:dyDescent="0.2">
      <c r="C729" s="28">
        <f t="shared" si="70"/>
        <v>719</v>
      </c>
      <c r="D729" s="9" t="str" cm="1">
        <f t="array" ref="D729">IFERROR(INDEX(Forecast_Capex_Input!$D$12:$D$286,$Z729),NA)</f>
        <v>N/A</v>
      </c>
      <c r="E729" s="24" t="str" cm="1">
        <f t="array" ref="E729">IF($Z729=NA,NA,INDEX(Forecast_Capex_Input!$E$12:$E$286,$Z729))</f>
        <v>N/A</v>
      </c>
      <c r="F729" s="9" t="str" cm="1">
        <f t="array" aca="1" ref="F729" ca="1">IFERROR(INDEX(General!$E$25:$E$26,$AA729),NA)</f>
        <v>N/A</v>
      </c>
      <c r="G729" s="9" t="str" cm="1">
        <f t="array" aca="1" ref="G729" ca="1">IFERROR(INDEX(Forecast_Capex_Input!$AI$11:$BB$11,$AC729),NA)</f>
        <v>N/A</v>
      </c>
      <c r="H729" s="50" t="str" cm="1">
        <f t="array" aca="1" ref="H729" ca="1">IFERROR(INDEX(Forecast_Capex_Input!$AI$12:$BB$286,$Z729,$AC729),NA)</f>
        <v>N/A</v>
      </c>
      <c r="I729" s="150" t="str" cm="1">
        <f t="array" ref="I729">IFERROR(INDEX(Forecast_Capex_Input!$F$12:$F$286,$Z729),NA)</f>
        <v>N/A</v>
      </c>
      <c r="J729" s="150" t="str" cm="1">
        <f t="array" ref="J729">IFERROR(INDEX(Forecast_Capex_Input!G$12:G$286,$Z729),NA)</f>
        <v>N/A</v>
      </c>
      <c r="K729" s="150" t="str" cm="1">
        <f t="array" ref="K729">IFERROR(INDEX(Forecast_Capex_Input!H$12:H$286,$Z729),NA)</f>
        <v>N/A</v>
      </c>
      <c r="L729" s="150" t="str" cm="1">
        <f t="array" ref="L729">IFERROR(INDEX(Forecast_Capex_Input!I$12:I$286,$Z729),NA)</f>
        <v>N/A</v>
      </c>
      <c r="M729" s="150" t="str" cm="1">
        <f t="array" ref="M729">IFERROR(INDEX(Forecast_Capex_Input!J$12:J$286,$Z729),NA)</f>
        <v>N/A</v>
      </c>
      <c r="N729" s="150" t="str" cm="1">
        <f t="array" ref="N729">IFERROR(INDEX(Forecast_Capex_Input!K$12:K$286,$Z729),NA)</f>
        <v>N/A</v>
      </c>
      <c r="O729" s="150" t="str" cm="1">
        <f t="array" ref="O729">IFERROR(INDEX(Forecast_Capex_Input!L$12:L$286,$Z729),NA)</f>
        <v>N/A</v>
      </c>
      <c r="P729" s="150" t="str" cm="1">
        <f t="array" ref="P729">IFERROR(INDEX(Forecast_Capex_Input!M$12:M$286,$Z729),NA)</f>
        <v>N/A</v>
      </c>
      <c r="Q729" s="24" t="str" cm="1">
        <f t="array" ref="Q729">IFERROR(INDEX(Forecast_Capex_Input!N$12:N$286,$Z729),NA)</f>
        <v>N/A</v>
      </c>
      <c r="R729" s="190" cm="1">
        <f t="array" ref="R729">IFERROR(INDEX(Forecast_Capex_Input!O$12:O$286,$Z729),0)</f>
        <v>0</v>
      </c>
      <c r="S729" s="24" cm="1">
        <f t="array" ref="S729">IFERROR(INDEX(Forecast_Capex_Input!P$12:P$286,$Z729),0)</f>
        <v>0</v>
      </c>
      <c r="T729" s="150" t="str" cm="1">
        <f t="array" aca="1" ref="T729" ca="1">IFERROR(INDEX(General!$K$91:$K$110,$AC729),NA)</f>
        <v>N/A</v>
      </c>
      <c r="U729" s="43" cm="1">
        <f t="array" aca="1" ref="U729" ca="1">IFERROR(
IF($F729=General!$E$25,INDEX(Forecast_Capex_Input!S$12:S$286,$Z729),
INDEX(Forecast_Capex_Input!T$12:T$286,$Z729)),0)</f>
        <v>0</v>
      </c>
      <c r="V729" s="82" t="b">
        <f>IFERROR(INDEX(Overheads!$T$19:$T$26,MATCH($I729,Overheads!$E$19:$E$26,0)),FALSE)</f>
        <v>0</v>
      </c>
      <c r="W729" s="209" cm="1">
        <f t="array" ref="W729">IFERROR(
INDEX(Forecast_Capex_Input!CN$12:CN$286,$Z729),0)</f>
        <v>0</v>
      </c>
      <c r="X729" s="209">
        <f>IFERROR(
MATCH($W729,General!$L$39:$S$39,0),1)</f>
        <v>1</v>
      </c>
      <c r="Z729" s="28" t="str">
        <f>IFERROR(
IF(MATCH($C729,Forecast_Capex_Input!$CI$12:$CI$286,1)+1&gt;MAX(Forecast_Capex_Input!$C$12:$C$286),NA,
MATCH($C729,Forecast_Capex_Input!$CI$12:$CI$286,1)+1),1)</f>
        <v>N/A</v>
      </c>
      <c r="AA729" s="28" t="str" cm="1">
        <f t="array" aca="1" ref="AA729" ca="1">IFERROR(
IF(Z728&lt;&gt;Z729,1,
IF(COUNTIF(OFFSET(AA728,0,0,-INDEX(Forecast_Capex_Input!$CG$12:$CG$286,$Z729)),AA728)=INDEX(Forecast_Capex_Input!$CG$12:$CG$286,$Z729),AA728+1,AA728)),NA)</f>
        <v>N/A</v>
      </c>
      <c r="AB729" s="28" t="str" cm="1">
        <f t="array" ref="AB729">IFERROR($C729-IF($Z729=1,1,INDEX(Forecast_Capex_Input!$CI$12:$CI$286,$Z729-1))+1,NA)</f>
        <v>N/A</v>
      </c>
      <c r="AC729" s="28" t="str" cm="1">
        <f t="array" aca="1" ref="AC729" ca="1">IFERROR(IF(AA729=1,
INDEX(Forecast_Capex_Input!$AI$10:$BB$10,SMALL(IF(INDEX(Forecast_Capex_Input!$AI$12:$BB$286,$Z729,0)&gt;0,COLUMN(Forecast_Capex_Input!$AI$10:$BB$10)-COLUMN(Forecast_Capex_Input!$AI$12)+1),ROWS(OFFSET(AC728,0,0,-$AB729)))),
OFFSET(AC728,-INDEX(Forecast_Capex_Input!$CG$12:$CG$286,$Z729)+1,0)),NA)</f>
        <v>N/A</v>
      </c>
      <c r="AD729" s="28" t="str">
        <f t="shared" ca="1" si="67"/>
        <v>N/A</v>
      </c>
      <c r="AE729" s="82" t="b">
        <f t="shared" si="71"/>
        <v>0</v>
      </c>
      <c r="AF729" s="78" t="b">
        <v>0</v>
      </c>
      <c r="AG729" s="82" t="b">
        <f t="shared" si="68"/>
        <v>1</v>
      </c>
      <c r="AI729" s="55">
        <v>0</v>
      </c>
      <c r="AJ729" s="55">
        <v>0</v>
      </c>
      <c r="AK729" s="55">
        <v>0</v>
      </c>
      <c r="AL729" s="55">
        <v>0</v>
      </c>
      <c r="AM729" s="55">
        <v>0</v>
      </c>
      <c r="AN729" s="135">
        <v>0</v>
      </c>
      <c r="AP729" s="55">
        <v>0</v>
      </c>
      <c r="AQ729" s="55">
        <v>0</v>
      </c>
      <c r="AR729" s="55">
        <v>0</v>
      </c>
      <c r="AS729" s="55">
        <v>0</v>
      </c>
      <c r="AT729" s="55">
        <v>0</v>
      </c>
      <c r="AU729" s="135">
        <v>0</v>
      </c>
      <c r="AW729" s="55">
        <v>0</v>
      </c>
      <c r="AX729" s="55">
        <v>0</v>
      </c>
      <c r="AY729" s="55">
        <v>0</v>
      </c>
      <c r="AZ729" s="55">
        <v>0</v>
      </c>
      <c r="BA729" s="55">
        <v>0</v>
      </c>
      <c r="BB729" s="135">
        <v>0</v>
      </c>
      <c r="BD729" s="55">
        <v>0</v>
      </c>
      <c r="BE729" s="55">
        <v>0</v>
      </c>
      <c r="BF729" s="55">
        <v>0</v>
      </c>
      <c r="BG729" s="55">
        <v>0</v>
      </c>
      <c r="BH729" s="55">
        <v>0</v>
      </c>
      <c r="BI729" s="135">
        <v>0</v>
      </c>
      <c r="BK729" s="55">
        <v>0</v>
      </c>
      <c r="BL729" s="55">
        <v>0</v>
      </c>
      <c r="BM729" s="55">
        <v>0</v>
      </c>
      <c r="BN729" s="55">
        <v>0</v>
      </c>
      <c r="BO729" s="55">
        <v>0</v>
      </c>
      <c r="BP729" s="135">
        <v>0</v>
      </c>
      <c r="BR729" s="147">
        <v>0</v>
      </c>
      <c r="BS729" s="147">
        <v>0</v>
      </c>
      <c r="BT729" s="147">
        <v>0</v>
      </c>
      <c r="BU729" s="147">
        <v>0</v>
      </c>
      <c r="BV729" s="147">
        <v>0</v>
      </c>
      <c r="BX729" s="55">
        <v>0</v>
      </c>
      <c r="BY729" s="55">
        <v>0</v>
      </c>
      <c r="BZ729" s="55">
        <v>0</v>
      </c>
      <c r="CA729" s="55">
        <v>0</v>
      </c>
      <c r="CB729" s="55">
        <v>0</v>
      </c>
      <c r="CC729" s="135">
        <v>0</v>
      </c>
      <c r="CE729" s="55">
        <v>0</v>
      </c>
      <c r="CF729" s="55">
        <v>0</v>
      </c>
      <c r="CG729" s="55">
        <v>0</v>
      </c>
      <c r="CH729" s="55">
        <v>0</v>
      </c>
      <c r="CI729" s="55">
        <v>0</v>
      </c>
      <c r="CJ729" s="135">
        <v>0</v>
      </c>
      <c r="CL729" s="55">
        <v>0</v>
      </c>
      <c r="CM729" s="55">
        <v>0</v>
      </c>
      <c r="CN729" s="55">
        <v>0</v>
      </c>
      <c r="CO729" s="55">
        <v>0</v>
      </c>
      <c r="CP729" s="55">
        <v>0</v>
      </c>
      <c r="CQ729" s="135">
        <v>0</v>
      </c>
      <c r="CS729" s="67">
        <v>0</v>
      </c>
      <c r="CT729" s="67">
        <v>0</v>
      </c>
      <c r="CU729" s="67">
        <v>0</v>
      </c>
      <c r="CV729" s="67">
        <v>0</v>
      </c>
      <c r="CW729" s="67">
        <v>0</v>
      </c>
      <c r="CX729" s="135">
        <v>0</v>
      </c>
      <c r="CZ729" s="55">
        <v>0</v>
      </c>
      <c r="DA729" s="55">
        <v>0</v>
      </c>
      <c r="DB729" s="55">
        <v>0</v>
      </c>
      <c r="DC729" s="55">
        <v>0</v>
      </c>
      <c r="DD729" s="55">
        <v>0</v>
      </c>
      <c r="DE729" s="135">
        <v>0</v>
      </c>
      <c r="DG729" s="43" t="b" cm="1">
        <f t="array" aca="1" ref="DG729" ca="1">OR($G729=Forecast_Capex_Input!$BF$8:$BF$10)</f>
        <v>0</v>
      </c>
      <c r="DH729" s="43" cm="1">
        <f t="array" aca="1" ref="DH729" ca="1">IFERROR(INDEX(Forecast_Capex_Input!BG$12:BG$286,$Z729)
*(INDEX(Forecast_Capex_Input!$H$12:$H$286,$Z729)=Repex),0)
*$DG729</f>
        <v>0</v>
      </c>
      <c r="DI729" s="43" cm="1">
        <f t="array" aca="1" ref="DI729" ca="1">IFERROR(INDEX(Forecast_Capex_Input!BH$12:BH$286,$Z729)
*(INDEX(Forecast_Capex_Input!$H$12:$H$286,$Z729)=Repex),0)
*$DG729</f>
        <v>0</v>
      </c>
      <c r="DJ729" s="43" cm="1">
        <f t="array" aca="1" ref="DJ729" ca="1">IFERROR(INDEX(Forecast_Capex_Input!BI$12:BI$286,$Z729)
*(INDEX(Forecast_Capex_Input!$H$12:$H$286,$Z729)=Repex),0)
*$DG729</f>
        <v>0</v>
      </c>
      <c r="DK729" s="43" cm="1">
        <f t="array" aca="1" ref="DK729" ca="1">IFERROR(INDEX(Forecast_Capex_Input!BJ$12:BJ$286,$Z729)
*(INDEX(Forecast_Capex_Input!$H$12:$H$286,$Z729)=Repex),0)
*$DG729</f>
        <v>0</v>
      </c>
      <c r="DL729" s="43" cm="1">
        <f t="array" aca="1" ref="DL729" ca="1">IFERROR(INDEX(Forecast_Capex_Input!BK$12:BK$286,$Z729)
*(INDEX(Forecast_Capex_Input!$H$12:$H$286,$Z729)=Repex),0)
*$DG729</f>
        <v>0</v>
      </c>
      <c r="DM729" s="43" cm="1">
        <f t="array" aca="1" ref="DM729" ca="1">IFERROR(INDEX(Forecast_Capex_Input!BL$12:BL$286,$Z729)
*(INDEX(Forecast_Capex_Input!$H$12:$H$286,$Z729)=Repex),0)
*$DG729</f>
        <v>0</v>
      </c>
      <c r="DO729" s="43" t="b" cm="1">
        <f t="array" aca="1" ref="DO729" ca="1">OR($G729=Forecast_Capex_Input!$BN$8:$BN$9)</f>
        <v>0</v>
      </c>
      <c r="DP729" s="43" cm="1">
        <f t="array" aca="1" ref="DP729" ca="1">IFERROR(INDEX(Forecast_Capex_Input!BO$12:BO$286,$Z729)
*(INDEX(Forecast_Capex_Input!$H$12:$H$286,$Z729)=Repex),0)
*$DO729</f>
        <v>0</v>
      </c>
      <c r="DQ729" s="43" cm="1">
        <f t="array" aca="1" ref="DQ729" ca="1">IFERROR(INDEX(Forecast_Capex_Input!BP$12:BP$286,$Z729)
*(INDEX(Forecast_Capex_Input!$H$12:$H$286,$Z729)=Repex),0)
*$DO729</f>
        <v>0</v>
      </c>
      <c r="DR729" s="43" cm="1">
        <f t="array" aca="1" ref="DR729" ca="1">IFERROR(INDEX(Forecast_Capex_Input!BQ$12:BQ$286,$Z729)
*(INDEX(Forecast_Capex_Input!$H$12:$H$286,$Z729)=Repex),0)
*$DO729</f>
        <v>0</v>
      </c>
      <c r="DS729" s="43" cm="1">
        <f t="array" aca="1" ref="DS729" ca="1">IFERROR(INDEX(Forecast_Capex_Input!BR$12:BR$286,$Z729)
*(INDEX(Forecast_Capex_Input!$H$12:$H$286,$Z729)=Repex),0)
*$DO729</f>
        <v>0</v>
      </c>
      <c r="DT729" s="43" cm="1">
        <f t="array" aca="1" ref="DT729" ca="1">IFERROR(INDEX(Forecast_Capex_Input!BS$12:BS$286,$Z729)
*(INDEX(Forecast_Capex_Input!$H$12:$H$286,$Z729)=Repex),0)
*$DO729</f>
        <v>0</v>
      </c>
      <c r="DV729" s="43" t="b" cm="1">
        <f t="array" aca="1" ref="DV729" ca="1">OR($G729=Forecast_Capex_Input!$BU$8:$BU$10)</f>
        <v>0</v>
      </c>
      <c r="DW729" s="43" cm="1">
        <f t="array" aca="1" ref="DW729" ca="1">IFERROR(INDEX(Forecast_Capex_Input!BV$12:BV$286,$Z729)
*(INDEX(Forecast_Capex_Input!$H$12:$H$286,$Z729)=Repex),0)
*$DV729</f>
        <v>0</v>
      </c>
      <c r="DX729" s="43" cm="1">
        <f t="array" aca="1" ref="DX729" ca="1">IFERROR(INDEX(Forecast_Capex_Input!BW$12:BW$286,$Z729)
*(INDEX(Forecast_Capex_Input!$H$12:$H$286,$Z729)=Repex),0)
*$DV729</f>
        <v>0</v>
      </c>
      <c r="DY729" s="43" cm="1">
        <f t="array" aca="1" ref="DY729" ca="1">IFERROR(INDEX(Forecast_Capex_Input!BX$12:BX$286,$Z729)
*(INDEX(Forecast_Capex_Input!$H$12:$H$286,$Z729)=Repex),0)
*$DV729</f>
        <v>0</v>
      </c>
      <c r="DZ729" s="43" cm="1">
        <f t="array" aca="1" ref="DZ729" ca="1">IFERROR(INDEX(Forecast_Capex_Input!BY$12:BY$286,$Z729)
*(INDEX(Forecast_Capex_Input!$H$12:$H$286,$Z729)=Repex),0)
*$DV729</f>
        <v>0</v>
      </c>
      <c r="EA729" s="43" cm="1">
        <f t="array" aca="1" ref="EA729" ca="1">IFERROR(INDEX(Forecast_Capex_Input!BZ$12:BZ$286,$Z729)
*(INDEX(Forecast_Capex_Input!$H$12:$H$286,$Z729)=Repex),0)
*$DV729</f>
        <v>0</v>
      </c>
      <c r="EB729" s="43" cm="1">
        <f t="array" aca="1" ref="EB729" ca="1">IFERROR(INDEX(Forecast_Capex_Input!CA$12:CA$286,$Z729)
*(INDEX(Forecast_Capex_Input!$H$12:$H$286,$Z729)=Repex),0)
*$DV729</f>
        <v>0</v>
      </c>
      <c r="EC729" s="43" cm="1">
        <f t="array" aca="1" ref="EC729" ca="1">IFERROR(INDEX(Forecast_Capex_Input!CB$12:CB$286,$Z729)
*(INDEX(Forecast_Capex_Input!$H$12:$H$286,$Z729)=Repex),0)
*$DV729</f>
        <v>0</v>
      </c>
      <c r="ED729" s="43" cm="1">
        <f t="array" aca="1" ref="ED729" ca="1">IFERROR(INDEX(Forecast_Capex_Input!CC$12:CC$286,$Z729)
*(INDEX(Forecast_Capex_Input!$H$12:$H$286,$Z729)=Repex),0)
*$DV729</f>
        <v>0</v>
      </c>
      <c r="EF729" s="86" t="str">
        <f t="shared" si="69"/>
        <v>N/A</v>
      </c>
      <c r="EG729" s="28" t="str">
        <f>IFERROR(RANK(EF729,EF$11:EF$1010,0)+COUNTIF(EF$11:EF729,EF729)-1,NA)</f>
        <v>N/A</v>
      </c>
    </row>
    <row r="730" spans="3:137" x14ac:dyDescent="0.2">
      <c r="C730" s="28">
        <f t="shared" si="70"/>
        <v>720</v>
      </c>
      <c r="D730" s="9" t="str" cm="1">
        <f t="array" ref="D730">IFERROR(INDEX(Forecast_Capex_Input!$D$12:$D$286,$Z730),NA)</f>
        <v>N/A</v>
      </c>
      <c r="E730" s="24" t="str" cm="1">
        <f t="array" ref="E730">IF($Z730=NA,NA,INDEX(Forecast_Capex_Input!$E$12:$E$286,$Z730))</f>
        <v>N/A</v>
      </c>
      <c r="F730" s="9" t="str" cm="1">
        <f t="array" aca="1" ref="F730" ca="1">IFERROR(INDEX(General!$E$25:$E$26,$AA730),NA)</f>
        <v>N/A</v>
      </c>
      <c r="G730" s="9" t="str" cm="1">
        <f t="array" aca="1" ref="G730" ca="1">IFERROR(INDEX(Forecast_Capex_Input!$AI$11:$BB$11,$AC730),NA)</f>
        <v>N/A</v>
      </c>
      <c r="H730" s="50" t="str" cm="1">
        <f t="array" aca="1" ref="H730" ca="1">IFERROR(INDEX(Forecast_Capex_Input!$AI$12:$BB$286,$Z730,$AC730),NA)</f>
        <v>N/A</v>
      </c>
      <c r="I730" s="150" t="str" cm="1">
        <f t="array" ref="I730">IFERROR(INDEX(Forecast_Capex_Input!$F$12:$F$286,$Z730),NA)</f>
        <v>N/A</v>
      </c>
      <c r="J730" s="150" t="str" cm="1">
        <f t="array" ref="J730">IFERROR(INDEX(Forecast_Capex_Input!G$12:G$286,$Z730),NA)</f>
        <v>N/A</v>
      </c>
      <c r="K730" s="150" t="str" cm="1">
        <f t="array" ref="K730">IFERROR(INDEX(Forecast_Capex_Input!H$12:H$286,$Z730),NA)</f>
        <v>N/A</v>
      </c>
      <c r="L730" s="150" t="str" cm="1">
        <f t="array" ref="L730">IFERROR(INDEX(Forecast_Capex_Input!I$12:I$286,$Z730),NA)</f>
        <v>N/A</v>
      </c>
      <c r="M730" s="150" t="str" cm="1">
        <f t="array" ref="M730">IFERROR(INDEX(Forecast_Capex_Input!J$12:J$286,$Z730),NA)</f>
        <v>N/A</v>
      </c>
      <c r="N730" s="150" t="str" cm="1">
        <f t="array" ref="N730">IFERROR(INDEX(Forecast_Capex_Input!K$12:K$286,$Z730),NA)</f>
        <v>N/A</v>
      </c>
      <c r="O730" s="150" t="str" cm="1">
        <f t="array" ref="O730">IFERROR(INDEX(Forecast_Capex_Input!L$12:L$286,$Z730),NA)</f>
        <v>N/A</v>
      </c>
      <c r="P730" s="150" t="str" cm="1">
        <f t="array" ref="P730">IFERROR(INDEX(Forecast_Capex_Input!M$12:M$286,$Z730),NA)</f>
        <v>N/A</v>
      </c>
      <c r="Q730" s="24" t="str" cm="1">
        <f t="array" ref="Q730">IFERROR(INDEX(Forecast_Capex_Input!N$12:N$286,$Z730),NA)</f>
        <v>N/A</v>
      </c>
      <c r="R730" s="190" cm="1">
        <f t="array" ref="R730">IFERROR(INDEX(Forecast_Capex_Input!O$12:O$286,$Z730),0)</f>
        <v>0</v>
      </c>
      <c r="S730" s="24" cm="1">
        <f t="array" ref="S730">IFERROR(INDEX(Forecast_Capex_Input!P$12:P$286,$Z730),0)</f>
        <v>0</v>
      </c>
      <c r="T730" s="150" t="str" cm="1">
        <f t="array" aca="1" ref="T730" ca="1">IFERROR(INDEX(General!$K$91:$K$110,$AC730),NA)</f>
        <v>N/A</v>
      </c>
      <c r="U730" s="43" cm="1">
        <f t="array" aca="1" ref="U730" ca="1">IFERROR(
IF($F730=General!$E$25,INDEX(Forecast_Capex_Input!S$12:S$286,$Z730),
INDEX(Forecast_Capex_Input!T$12:T$286,$Z730)),0)</f>
        <v>0</v>
      </c>
      <c r="V730" s="82" t="b">
        <f>IFERROR(INDEX(Overheads!$T$19:$T$26,MATCH($I730,Overheads!$E$19:$E$26,0)),FALSE)</f>
        <v>0</v>
      </c>
      <c r="W730" s="209" cm="1">
        <f t="array" ref="W730">IFERROR(
INDEX(Forecast_Capex_Input!CN$12:CN$286,$Z730),0)</f>
        <v>0</v>
      </c>
      <c r="X730" s="209">
        <f>IFERROR(
MATCH($W730,General!$L$39:$S$39,0),1)</f>
        <v>1</v>
      </c>
      <c r="Z730" s="28" t="str">
        <f>IFERROR(
IF(MATCH($C730,Forecast_Capex_Input!$CI$12:$CI$286,1)+1&gt;MAX(Forecast_Capex_Input!$C$12:$C$286),NA,
MATCH($C730,Forecast_Capex_Input!$CI$12:$CI$286,1)+1),1)</f>
        <v>N/A</v>
      </c>
      <c r="AA730" s="28" t="str" cm="1">
        <f t="array" aca="1" ref="AA730" ca="1">IFERROR(
IF(Z729&lt;&gt;Z730,1,
IF(COUNTIF(OFFSET(AA729,0,0,-INDEX(Forecast_Capex_Input!$CG$12:$CG$286,$Z730)),AA729)=INDEX(Forecast_Capex_Input!$CG$12:$CG$286,$Z730),AA729+1,AA729)),NA)</f>
        <v>N/A</v>
      </c>
      <c r="AB730" s="28" t="str" cm="1">
        <f t="array" ref="AB730">IFERROR($C730-IF($Z730=1,1,INDEX(Forecast_Capex_Input!$CI$12:$CI$286,$Z730-1))+1,NA)</f>
        <v>N/A</v>
      </c>
      <c r="AC730" s="28" t="str" cm="1">
        <f t="array" aca="1" ref="AC730" ca="1">IFERROR(IF(AA730=1,
INDEX(Forecast_Capex_Input!$AI$10:$BB$10,SMALL(IF(INDEX(Forecast_Capex_Input!$AI$12:$BB$286,$Z730,0)&gt;0,COLUMN(Forecast_Capex_Input!$AI$10:$BB$10)-COLUMN(Forecast_Capex_Input!$AI$12)+1),ROWS(OFFSET(AC729,0,0,-$AB730)))),
OFFSET(AC729,-INDEX(Forecast_Capex_Input!$CG$12:$CG$286,$Z730)+1,0)),NA)</f>
        <v>N/A</v>
      </c>
      <c r="AD730" s="28" t="str">
        <f t="shared" ca="1" si="67"/>
        <v>N/A</v>
      </c>
      <c r="AE730" s="82" t="b">
        <f t="shared" si="71"/>
        <v>0</v>
      </c>
      <c r="AF730" s="78" t="b">
        <v>0</v>
      </c>
      <c r="AG730" s="82" t="b">
        <f t="shared" si="68"/>
        <v>1</v>
      </c>
      <c r="AI730" s="55">
        <v>0</v>
      </c>
      <c r="AJ730" s="55">
        <v>0</v>
      </c>
      <c r="AK730" s="55">
        <v>0</v>
      </c>
      <c r="AL730" s="55">
        <v>0</v>
      </c>
      <c r="AM730" s="55">
        <v>0</v>
      </c>
      <c r="AN730" s="135">
        <v>0</v>
      </c>
      <c r="AP730" s="55">
        <v>0</v>
      </c>
      <c r="AQ730" s="55">
        <v>0</v>
      </c>
      <c r="AR730" s="55">
        <v>0</v>
      </c>
      <c r="AS730" s="55">
        <v>0</v>
      </c>
      <c r="AT730" s="55">
        <v>0</v>
      </c>
      <c r="AU730" s="135">
        <v>0</v>
      </c>
      <c r="AW730" s="55">
        <v>0</v>
      </c>
      <c r="AX730" s="55">
        <v>0</v>
      </c>
      <c r="AY730" s="55">
        <v>0</v>
      </c>
      <c r="AZ730" s="55">
        <v>0</v>
      </c>
      <c r="BA730" s="55">
        <v>0</v>
      </c>
      <c r="BB730" s="135">
        <v>0</v>
      </c>
      <c r="BD730" s="55">
        <v>0</v>
      </c>
      <c r="BE730" s="55">
        <v>0</v>
      </c>
      <c r="BF730" s="55">
        <v>0</v>
      </c>
      <c r="BG730" s="55">
        <v>0</v>
      </c>
      <c r="BH730" s="55">
        <v>0</v>
      </c>
      <c r="BI730" s="135">
        <v>0</v>
      </c>
      <c r="BK730" s="55">
        <v>0</v>
      </c>
      <c r="BL730" s="55">
        <v>0</v>
      </c>
      <c r="BM730" s="55">
        <v>0</v>
      </c>
      <c r="BN730" s="55">
        <v>0</v>
      </c>
      <c r="BO730" s="55">
        <v>0</v>
      </c>
      <c r="BP730" s="135">
        <v>0</v>
      </c>
      <c r="BR730" s="147">
        <v>0</v>
      </c>
      <c r="BS730" s="147">
        <v>0</v>
      </c>
      <c r="BT730" s="147">
        <v>0</v>
      </c>
      <c r="BU730" s="147">
        <v>0</v>
      </c>
      <c r="BV730" s="147">
        <v>0</v>
      </c>
      <c r="BX730" s="55">
        <v>0</v>
      </c>
      <c r="BY730" s="55">
        <v>0</v>
      </c>
      <c r="BZ730" s="55">
        <v>0</v>
      </c>
      <c r="CA730" s="55">
        <v>0</v>
      </c>
      <c r="CB730" s="55">
        <v>0</v>
      </c>
      <c r="CC730" s="135">
        <v>0</v>
      </c>
      <c r="CE730" s="55">
        <v>0</v>
      </c>
      <c r="CF730" s="55">
        <v>0</v>
      </c>
      <c r="CG730" s="55">
        <v>0</v>
      </c>
      <c r="CH730" s="55">
        <v>0</v>
      </c>
      <c r="CI730" s="55">
        <v>0</v>
      </c>
      <c r="CJ730" s="135">
        <v>0</v>
      </c>
      <c r="CL730" s="55">
        <v>0</v>
      </c>
      <c r="CM730" s="55">
        <v>0</v>
      </c>
      <c r="CN730" s="55">
        <v>0</v>
      </c>
      <c r="CO730" s="55">
        <v>0</v>
      </c>
      <c r="CP730" s="55">
        <v>0</v>
      </c>
      <c r="CQ730" s="135">
        <v>0</v>
      </c>
      <c r="CS730" s="67">
        <v>0</v>
      </c>
      <c r="CT730" s="67">
        <v>0</v>
      </c>
      <c r="CU730" s="67">
        <v>0</v>
      </c>
      <c r="CV730" s="67">
        <v>0</v>
      </c>
      <c r="CW730" s="67">
        <v>0</v>
      </c>
      <c r="CX730" s="135">
        <v>0</v>
      </c>
      <c r="CZ730" s="55">
        <v>0</v>
      </c>
      <c r="DA730" s="55">
        <v>0</v>
      </c>
      <c r="DB730" s="55">
        <v>0</v>
      </c>
      <c r="DC730" s="55">
        <v>0</v>
      </c>
      <c r="DD730" s="55">
        <v>0</v>
      </c>
      <c r="DE730" s="135">
        <v>0</v>
      </c>
      <c r="DG730" s="43" t="b" cm="1">
        <f t="array" aca="1" ref="DG730" ca="1">OR($G730=Forecast_Capex_Input!$BF$8:$BF$10)</f>
        <v>0</v>
      </c>
      <c r="DH730" s="43" cm="1">
        <f t="array" aca="1" ref="DH730" ca="1">IFERROR(INDEX(Forecast_Capex_Input!BG$12:BG$286,$Z730)
*(INDEX(Forecast_Capex_Input!$H$12:$H$286,$Z730)=Repex),0)
*$DG730</f>
        <v>0</v>
      </c>
      <c r="DI730" s="43" cm="1">
        <f t="array" aca="1" ref="DI730" ca="1">IFERROR(INDEX(Forecast_Capex_Input!BH$12:BH$286,$Z730)
*(INDEX(Forecast_Capex_Input!$H$12:$H$286,$Z730)=Repex),0)
*$DG730</f>
        <v>0</v>
      </c>
      <c r="DJ730" s="43" cm="1">
        <f t="array" aca="1" ref="DJ730" ca="1">IFERROR(INDEX(Forecast_Capex_Input!BI$12:BI$286,$Z730)
*(INDEX(Forecast_Capex_Input!$H$12:$H$286,$Z730)=Repex),0)
*$DG730</f>
        <v>0</v>
      </c>
      <c r="DK730" s="43" cm="1">
        <f t="array" aca="1" ref="DK730" ca="1">IFERROR(INDEX(Forecast_Capex_Input!BJ$12:BJ$286,$Z730)
*(INDEX(Forecast_Capex_Input!$H$12:$H$286,$Z730)=Repex),0)
*$DG730</f>
        <v>0</v>
      </c>
      <c r="DL730" s="43" cm="1">
        <f t="array" aca="1" ref="DL730" ca="1">IFERROR(INDEX(Forecast_Capex_Input!BK$12:BK$286,$Z730)
*(INDEX(Forecast_Capex_Input!$H$12:$H$286,$Z730)=Repex),0)
*$DG730</f>
        <v>0</v>
      </c>
      <c r="DM730" s="43" cm="1">
        <f t="array" aca="1" ref="DM730" ca="1">IFERROR(INDEX(Forecast_Capex_Input!BL$12:BL$286,$Z730)
*(INDEX(Forecast_Capex_Input!$H$12:$H$286,$Z730)=Repex),0)
*$DG730</f>
        <v>0</v>
      </c>
      <c r="DO730" s="43" t="b" cm="1">
        <f t="array" aca="1" ref="DO730" ca="1">OR($G730=Forecast_Capex_Input!$BN$8:$BN$9)</f>
        <v>0</v>
      </c>
      <c r="DP730" s="43" cm="1">
        <f t="array" aca="1" ref="DP730" ca="1">IFERROR(INDEX(Forecast_Capex_Input!BO$12:BO$286,$Z730)
*(INDEX(Forecast_Capex_Input!$H$12:$H$286,$Z730)=Repex),0)
*$DO730</f>
        <v>0</v>
      </c>
      <c r="DQ730" s="43" cm="1">
        <f t="array" aca="1" ref="DQ730" ca="1">IFERROR(INDEX(Forecast_Capex_Input!BP$12:BP$286,$Z730)
*(INDEX(Forecast_Capex_Input!$H$12:$H$286,$Z730)=Repex),0)
*$DO730</f>
        <v>0</v>
      </c>
      <c r="DR730" s="43" cm="1">
        <f t="array" aca="1" ref="DR730" ca="1">IFERROR(INDEX(Forecast_Capex_Input!BQ$12:BQ$286,$Z730)
*(INDEX(Forecast_Capex_Input!$H$12:$H$286,$Z730)=Repex),0)
*$DO730</f>
        <v>0</v>
      </c>
      <c r="DS730" s="43" cm="1">
        <f t="array" aca="1" ref="DS730" ca="1">IFERROR(INDEX(Forecast_Capex_Input!BR$12:BR$286,$Z730)
*(INDEX(Forecast_Capex_Input!$H$12:$H$286,$Z730)=Repex),0)
*$DO730</f>
        <v>0</v>
      </c>
      <c r="DT730" s="43" cm="1">
        <f t="array" aca="1" ref="DT730" ca="1">IFERROR(INDEX(Forecast_Capex_Input!BS$12:BS$286,$Z730)
*(INDEX(Forecast_Capex_Input!$H$12:$H$286,$Z730)=Repex),0)
*$DO730</f>
        <v>0</v>
      </c>
      <c r="DV730" s="43" t="b" cm="1">
        <f t="array" aca="1" ref="DV730" ca="1">OR($G730=Forecast_Capex_Input!$BU$8:$BU$10)</f>
        <v>0</v>
      </c>
      <c r="DW730" s="43" cm="1">
        <f t="array" aca="1" ref="DW730" ca="1">IFERROR(INDEX(Forecast_Capex_Input!BV$12:BV$286,$Z730)
*(INDEX(Forecast_Capex_Input!$H$12:$H$286,$Z730)=Repex),0)
*$DV730</f>
        <v>0</v>
      </c>
      <c r="DX730" s="43" cm="1">
        <f t="array" aca="1" ref="DX730" ca="1">IFERROR(INDEX(Forecast_Capex_Input!BW$12:BW$286,$Z730)
*(INDEX(Forecast_Capex_Input!$H$12:$H$286,$Z730)=Repex),0)
*$DV730</f>
        <v>0</v>
      </c>
      <c r="DY730" s="43" cm="1">
        <f t="array" aca="1" ref="DY730" ca="1">IFERROR(INDEX(Forecast_Capex_Input!BX$12:BX$286,$Z730)
*(INDEX(Forecast_Capex_Input!$H$12:$H$286,$Z730)=Repex),0)
*$DV730</f>
        <v>0</v>
      </c>
      <c r="DZ730" s="43" cm="1">
        <f t="array" aca="1" ref="DZ730" ca="1">IFERROR(INDEX(Forecast_Capex_Input!BY$12:BY$286,$Z730)
*(INDEX(Forecast_Capex_Input!$H$12:$H$286,$Z730)=Repex),0)
*$DV730</f>
        <v>0</v>
      </c>
      <c r="EA730" s="43" cm="1">
        <f t="array" aca="1" ref="EA730" ca="1">IFERROR(INDEX(Forecast_Capex_Input!BZ$12:BZ$286,$Z730)
*(INDEX(Forecast_Capex_Input!$H$12:$H$286,$Z730)=Repex),0)
*$DV730</f>
        <v>0</v>
      </c>
      <c r="EB730" s="43" cm="1">
        <f t="array" aca="1" ref="EB730" ca="1">IFERROR(INDEX(Forecast_Capex_Input!CA$12:CA$286,$Z730)
*(INDEX(Forecast_Capex_Input!$H$12:$H$286,$Z730)=Repex),0)
*$DV730</f>
        <v>0</v>
      </c>
      <c r="EC730" s="43" cm="1">
        <f t="array" aca="1" ref="EC730" ca="1">IFERROR(INDEX(Forecast_Capex_Input!CB$12:CB$286,$Z730)
*(INDEX(Forecast_Capex_Input!$H$12:$H$286,$Z730)=Repex),0)
*$DV730</f>
        <v>0</v>
      </c>
      <c r="ED730" s="43" cm="1">
        <f t="array" aca="1" ref="ED730" ca="1">IFERROR(INDEX(Forecast_Capex_Input!CC$12:CC$286,$Z730)
*(INDEX(Forecast_Capex_Input!$H$12:$H$286,$Z730)=Repex),0)
*$DV730</f>
        <v>0</v>
      </c>
      <c r="EF730" s="86" t="str">
        <f t="shared" si="69"/>
        <v>N/A</v>
      </c>
      <c r="EG730" s="28" t="str">
        <f>IFERROR(RANK(EF730,EF$11:EF$1010,0)+COUNTIF(EF$11:EF730,EF730)-1,NA)</f>
        <v>N/A</v>
      </c>
    </row>
    <row r="731" spans="3:137" x14ac:dyDescent="0.2">
      <c r="C731" s="28">
        <f t="shared" si="70"/>
        <v>721</v>
      </c>
      <c r="D731" s="9" t="str" cm="1">
        <f t="array" ref="D731">IFERROR(INDEX(Forecast_Capex_Input!$D$12:$D$286,$Z731),NA)</f>
        <v>N/A</v>
      </c>
      <c r="E731" s="24" t="str" cm="1">
        <f t="array" ref="E731">IF($Z731=NA,NA,INDEX(Forecast_Capex_Input!$E$12:$E$286,$Z731))</f>
        <v>N/A</v>
      </c>
      <c r="F731" s="9" t="str" cm="1">
        <f t="array" aca="1" ref="F731" ca="1">IFERROR(INDEX(General!$E$25:$E$26,$AA731),NA)</f>
        <v>N/A</v>
      </c>
      <c r="G731" s="9" t="str" cm="1">
        <f t="array" aca="1" ref="G731" ca="1">IFERROR(INDEX(Forecast_Capex_Input!$AI$11:$BB$11,$AC731),NA)</f>
        <v>N/A</v>
      </c>
      <c r="H731" s="50" t="str" cm="1">
        <f t="array" aca="1" ref="H731" ca="1">IFERROR(INDEX(Forecast_Capex_Input!$AI$12:$BB$286,$Z731,$AC731),NA)</f>
        <v>N/A</v>
      </c>
      <c r="I731" s="150" t="str" cm="1">
        <f t="array" ref="I731">IFERROR(INDEX(Forecast_Capex_Input!$F$12:$F$286,$Z731),NA)</f>
        <v>N/A</v>
      </c>
      <c r="J731" s="150" t="str" cm="1">
        <f t="array" ref="J731">IFERROR(INDEX(Forecast_Capex_Input!G$12:G$286,$Z731),NA)</f>
        <v>N/A</v>
      </c>
      <c r="K731" s="150" t="str" cm="1">
        <f t="array" ref="K731">IFERROR(INDEX(Forecast_Capex_Input!H$12:H$286,$Z731),NA)</f>
        <v>N/A</v>
      </c>
      <c r="L731" s="150" t="str" cm="1">
        <f t="array" ref="L731">IFERROR(INDEX(Forecast_Capex_Input!I$12:I$286,$Z731),NA)</f>
        <v>N/A</v>
      </c>
      <c r="M731" s="150" t="str" cm="1">
        <f t="array" ref="M731">IFERROR(INDEX(Forecast_Capex_Input!J$12:J$286,$Z731),NA)</f>
        <v>N/A</v>
      </c>
      <c r="N731" s="150" t="str" cm="1">
        <f t="array" ref="N731">IFERROR(INDEX(Forecast_Capex_Input!K$12:K$286,$Z731),NA)</f>
        <v>N/A</v>
      </c>
      <c r="O731" s="150" t="str" cm="1">
        <f t="array" ref="O731">IFERROR(INDEX(Forecast_Capex_Input!L$12:L$286,$Z731),NA)</f>
        <v>N/A</v>
      </c>
      <c r="P731" s="150" t="str" cm="1">
        <f t="array" ref="P731">IFERROR(INDEX(Forecast_Capex_Input!M$12:M$286,$Z731),NA)</f>
        <v>N/A</v>
      </c>
      <c r="Q731" s="24" t="str" cm="1">
        <f t="array" ref="Q731">IFERROR(INDEX(Forecast_Capex_Input!N$12:N$286,$Z731),NA)</f>
        <v>N/A</v>
      </c>
      <c r="R731" s="190" cm="1">
        <f t="array" ref="R731">IFERROR(INDEX(Forecast_Capex_Input!O$12:O$286,$Z731),0)</f>
        <v>0</v>
      </c>
      <c r="S731" s="24" cm="1">
        <f t="array" ref="S731">IFERROR(INDEX(Forecast_Capex_Input!P$12:P$286,$Z731),0)</f>
        <v>0</v>
      </c>
      <c r="T731" s="150" t="str" cm="1">
        <f t="array" aca="1" ref="T731" ca="1">IFERROR(INDEX(General!$K$91:$K$110,$AC731),NA)</f>
        <v>N/A</v>
      </c>
      <c r="U731" s="43" cm="1">
        <f t="array" aca="1" ref="U731" ca="1">IFERROR(
IF($F731=General!$E$25,INDEX(Forecast_Capex_Input!S$12:S$286,$Z731),
INDEX(Forecast_Capex_Input!T$12:T$286,$Z731)),0)</f>
        <v>0</v>
      </c>
      <c r="V731" s="82" t="b">
        <f>IFERROR(INDEX(Overheads!$T$19:$T$26,MATCH($I731,Overheads!$E$19:$E$26,0)),FALSE)</f>
        <v>0</v>
      </c>
      <c r="W731" s="209" cm="1">
        <f t="array" ref="W731">IFERROR(
INDEX(Forecast_Capex_Input!CN$12:CN$286,$Z731),0)</f>
        <v>0</v>
      </c>
      <c r="X731" s="209">
        <f>IFERROR(
MATCH($W731,General!$L$39:$S$39,0),1)</f>
        <v>1</v>
      </c>
      <c r="Z731" s="28" t="str">
        <f>IFERROR(
IF(MATCH($C731,Forecast_Capex_Input!$CI$12:$CI$286,1)+1&gt;MAX(Forecast_Capex_Input!$C$12:$C$286),NA,
MATCH($C731,Forecast_Capex_Input!$CI$12:$CI$286,1)+1),1)</f>
        <v>N/A</v>
      </c>
      <c r="AA731" s="28" t="str" cm="1">
        <f t="array" aca="1" ref="AA731" ca="1">IFERROR(
IF(Z730&lt;&gt;Z731,1,
IF(COUNTIF(OFFSET(AA730,0,0,-INDEX(Forecast_Capex_Input!$CG$12:$CG$286,$Z731)),AA730)=INDEX(Forecast_Capex_Input!$CG$12:$CG$286,$Z731),AA730+1,AA730)),NA)</f>
        <v>N/A</v>
      </c>
      <c r="AB731" s="28" t="str" cm="1">
        <f t="array" ref="AB731">IFERROR($C731-IF($Z731=1,1,INDEX(Forecast_Capex_Input!$CI$12:$CI$286,$Z731-1))+1,NA)</f>
        <v>N/A</v>
      </c>
      <c r="AC731" s="28" t="str" cm="1">
        <f t="array" aca="1" ref="AC731" ca="1">IFERROR(IF(AA731=1,
INDEX(Forecast_Capex_Input!$AI$10:$BB$10,SMALL(IF(INDEX(Forecast_Capex_Input!$AI$12:$BB$286,$Z731,0)&gt;0,COLUMN(Forecast_Capex_Input!$AI$10:$BB$10)-COLUMN(Forecast_Capex_Input!$AI$12)+1),ROWS(OFFSET(AC730,0,0,-$AB731)))),
OFFSET(AC730,-INDEX(Forecast_Capex_Input!$CG$12:$CG$286,$Z731)+1,0)),NA)</f>
        <v>N/A</v>
      </c>
      <c r="AD731" s="28" t="str">
        <f t="shared" ca="1" si="67"/>
        <v>N/A</v>
      </c>
      <c r="AE731" s="82" t="b">
        <f t="shared" si="71"/>
        <v>0</v>
      </c>
      <c r="AF731" s="78" t="b">
        <v>0</v>
      </c>
      <c r="AG731" s="82" t="b">
        <f t="shared" si="68"/>
        <v>1</v>
      </c>
      <c r="AI731" s="55">
        <v>0</v>
      </c>
      <c r="AJ731" s="55">
        <v>0</v>
      </c>
      <c r="AK731" s="55">
        <v>0</v>
      </c>
      <c r="AL731" s="55">
        <v>0</v>
      </c>
      <c r="AM731" s="55">
        <v>0</v>
      </c>
      <c r="AN731" s="135">
        <v>0</v>
      </c>
      <c r="AP731" s="55">
        <v>0</v>
      </c>
      <c r="AQ731" s="55">
        <v>0</v>
      </c>
      <c r="AR731" s="55">
        <v>0</v>
      </c>
      <c r="AS731" s="55">
        <v>0</v>
      </c>
      <c r="AT731" s="55">
        <v>0</v>
      </c>
      <c r="AU731" s="135">
        <v>0</v>
      </c>
      <c r="AW731" s="55">
        <v>0</v>
      </c>
      <c r="AX731" s="55">
        <v>0</v>
      </c>
      <c r="AY731" s="55">
        <v>0</v>
      </c>
      <c r="AZ731" s="55">
        <v>0</v>
      </c>
      <c r="BA731" s="55">
        <v>0</v>
      </c>
      <c r="BB731" s="135">
        <v>0</v>
      </c>
      <c r="BD731" s="55">
        <v>0</v>
      </c>
      <c r="BE731" s="55">
        <v>0</v>
      </c>
      <c r="BF731" s="55">
        <v>0</v>
      </c>
      <c r="BG731" s="55">
        <v>0</v>
      </c>
      <c r="BH731" s="55">
        <v>0</v>
      </c>
      <c r="BI731" s="135">
        <v>0</v>
      </c>
      <c r="BK731" s="55">
        <v>0</v>
      </c>
      <c r="BL731" s="55">
        <v>0</v>
      </c>
      <c r="BM731" s="55">
        <v>0</v>
      </c>
      <c r="BN731" s="55">
        <v>0</v>
      </c>
      <c r="BO731" s="55">
        <v>0</v>
      </c>
      <c r="BP731" s="135">
        <v>0</v>
      </c>
      <c r="BR731" s="147">
        <v>0</v>
      </c>
      <c r="BS731" s="147">
        <v>0</v>
      </c>
      <c r="BT731" s="147">
        <v>0</v>
      </c>
      <c r="BU731" s="147">
        <v>0</v>
      </c>
      <c r="BV731" s="147">
        <v>0</v>
      </c>
      <c r="BX731" s="55">
        <v>0</v>
      </c>
      <c r="BY731" s="55">
        <v>0</v>
      </c>
      <c r="BZ731" s="55">
        <v>0</v>
      </c>
      <c r="CA731" s="55">
        <v>0</v>
      </c>
      <c r="CB731" s="55">
        <v>0</v>
      </c>
      <c r="CC731" s="135">
        <v>0</v>
      </c>
      <c r="CE731" s="55">
        <v>0</v>
      </c>
      <c r="CF731" s="55">
        <v>0</v>
      </c>
      <c r="CG731" s="55">
        <v>0</v>
      </c>
      <c r="CH731" s="55">
        <v>0</v>
      </c>
      <c r="CI731" s="55">
        <v>0</v>
      </c>
      <c r="CJ731" s="135">
        <v>0</v>
      </c>
      <c r="CL731" s="55">
        <v>0</v>
      </c>
      <c r="CM731" s="55">
        <v>0</v>
      </c>
      <c r="CN731" s="55">
        <v>0</v>
      </c>
      <c r="CO731" s="55">
        <v>0</v>
      </c>
      <c r="CP731" s="55">
        <v>0</v>
      </c>
      <c r="CQ731" s="135">
        <v>0</v>
      </c>
      <c r="CS731" s="67">
        <v>0</v>
      </c>
      <c r="CT731" s="67">
        <v>0</v>
      </c>
      <c r="CU731" s="67">
        <v>0</v>
      </c>
      <c r="CV731" s="67">
        <v>0</v>
      </c>
      <c r="CW731" s="67">
        <v>0</v>
      </c>
      <c r="CX731" s="135">
        <v>0</v>
      </c>
      <c r="CZ731" s="55">
        <v>0</v>
      </c>
      <c r="DA731" s="55">
        <v>0</v>
      </c>
      <c r="DB731" s="55">
        <v>0</v>
      </c>
      <c r="DC731" s="55">
        <v>0</v>
      </c>
      <c r="DD731" s="55">
        <v>0</v>
      </c>
      <c r="DE731" s="135">
        <v>0</v>
      </c>
      <c r="DG731" s="43" t="b" cm="1">
        <f t="array" aca="1" ref="DG731" ca="1">OR($G731=Forecast_Capex_Input!$BF$8:$BF$10)</f>
        <v>0</v>
      </c>
      <c r="DH731" s="43" cm="1">
        <f t="array" aca="1" ref="DH731" ca="1">IFERROR(INDEX(Forecast_Capex_Input!BG$12:BG$286,$Z731)
*(INDEX(Forecast_Capex_Input!$H$12:$H$286,$Z731)=Repex),0)
*$DG731</f>
        <v>0</v>
      </c>
      <c r="DI731" s="43" cm="1">
        <f t="array" aca="1" ref="DI731" ca="1">IFERROR(INDEX(Forecast_Capex_Input!BH$12:BH$286,$Z731)
*(INDEX(Forecast_Capex_Input!$H$12:$H$286,$Z731)=Repex),0)
*$DG731</f>
        <v>0</v>
      </c>
      <c r="DJ731" s="43" cm="1">
        <f t="array" aca="1" ref="DJ731" ca="1">IFERROR(INDEX(Forecast_Capex_Input!BI$12:BI$286,$Z731)
*(INDEX(Forecast_Capex_Input!$H$12:$H$286,$Z731)=Repex),0)
*$DG731</f>
        <v>0</v>
      </c>
      <c r="DK731" s="43" cm="1">
        <f t="array" aca="1" ref="DK731" ca="1">IFERROR(INDEX(Forecast_Capex_Input!BJ$12:BJ$286,$Z731)
*(INDEX(Forecast_Capex_Input!$H$12:$H$286,$Z731)=Repex),0)
*$DG731</f>
        <v>0</v>
      </c>
      <c r="DL731" s="43" cm="1">
        <f t="array" aca="1" ref="DL731" ca="1">IFERROR(INDEX(Forecast_Capex_Input!BK$12:BK$286,$Z731)
*(INDEX(Forecast_Capex_Input!$H$12:$H$286,$Z731)=Repex),0)
*$DG731</f>
        <v>0</v>
      </c>
      <c r="DM731" s="43" cm="1">
        <f t="array" aca="1" ref="DM731" ca="1">IFERROR(INDEX(Forecast_Capex_Input!BL$12:BL$286,$Z731)
*(INDEX(Forecast_Capex_Input!$H$12:$H$286,$Z731)=Repex),0)
*$DG731</f>
        <v>0</v>
      </c>
      <c r="DO731" s="43" t="b" cm="1">
        <f t="array" aca="1" ref="DO731" ca="1">OR($G731=Forecast_Capex_Input!$BN$8:$BN$9)</f>
        <v>0</v>
      </c>
      <c r="DP731" s="43" cm="1">
        <f t="array" aca="1" ref="DP731" ca="1">IFERROR(INDEX(Forecast_Capex_Input!BO$12:BO$286,$Z731)
*(INDEX(Forecast_Capex_Input!$H$12:$H$286,$Z731)=Repex),0)
*$DO731</f>
        <v>0</v>
      </c>
      <c r="DQ731" s="43" cm="1">
        <f t="array" aca="1" ref="DQ731" ca="1">IFERROR(INDEX(Forecast_Capex_Input!BP$12:BP$286,$Z731)
*(INDEX(Forecast_Capex_Input!$H$12:$H$286,$Z731)=Repex),0)
*$DO731</f>
        <v>0</v>
      </c>
      <c r="DR731" s="43" cm="1">
        <f t="array" aca="1" ref="DR731" ca="1">IFERROR(INDEX(Forecast_Capex_Input!BQ$12:BQ$286,$Z731)
*(INDEX(Forecast_Capex_Input!$H$12:$H$286,$Z731)=Repex),0)
*$DO731</f>
        <v>0</v>
      </c>
      <c r="DS731" s="43" cm="1">
        <f t="array" aca="1" ref="DS731" ca="1">IFERROR(INDEX(Forecast_Capex_Input!BR$12:BR$286,$Z731)
*(INDEX(Forecast_Capex_Input!$H$12:$H$286,$Z731)=Repex),0)
*$DO731</f>
        <v>0</v>
      </c>
      <c r="DT731" s="43" cm="1">
        <f t="array" aca="1" ref="DT731" ca="1">IFERROR(INDEX(Forecast_Capex_Input!BS$12:BS$286,$Z731)
*(INDEX(Forecast_Capex_Input!$H$12:$H$286,$Z731)=Repex),0)
*$DO731</f>
        <v>0</v>
      </c>
      <c r="DV731" s="43" t="b" cm="1">
        <f t="array" aca="1" ref="DV731" ca="1">OR($G731=Forecast_Capex_Input!$BU$8:$BU$10)</f>
        <v>0</v>
      </c>
      <c r="DW731" s="43" cm="1">
        <f t="array" aca="1" ref="DW731" ca="1">IFERROR(INDEX(Forecast_Capex_Input!BV$12:BV$286,$Z731)
*(INDEX(Forecast_Capex_Input!$H$12:$H$286,$Z731)=Repex),0)
*$DV731</f>
        <v>0</v>
      </c>
      <c r="DX731" s="43" cm="1">
        <f t="array" aca="1" ref="DX731" ca="1">IFERROR(INDEX(Forecast_Capex_Input!BW$12:BW$286,$Z731)
*(INDEX(Forecast_Capex_Input!$H$12:$H$286,$Z731)=Repex),0)
*$DV731</f>
        <v>0</v>
      </c>
      <c r="DY731" s="43" cm="1">
        <f t="array" aca="1" ref="DY731" ca="1">IFERROR(INDEX(Forecast_Capex_Input!BX$12:BX$286,$Z731)
*(INDEX(Forecast_Capex_Input!$H$12:$H$286,$Z731)=Repex),0)
*$DV731</f>
        <v>0</v>
      </c>
      <c r="DZ731" s="43" cm="1">
        <f t="array" aca="1" ref="DZ731" ca="1">IFERROR(INDEX(Forecast_Capex_Input!BY$12:BY$286,$Z731)
*(INDEX(Forecast_Capex_Input!$H$12:$H$286,$Z731)=Repex),0)
*$DV731</f>
        <v>0</v>
      </c>
      <c r="EA731" s="43" cm="1">
        <f t="array" aca="1" ref="EA731" ca="1">IFERROR(INDEX(Forecast_Capex_Input!BZ$12:BZ$286,$Z731)
*(INDEX(Forecast_Capex_Input!$H$12:$H$286,$Z731)=Repex),0)
*$DV731</f>
        <v>0</v>
      </c>
      <c r="EB731" s="43" cm="1">
        <f t="array" aca="1" ref="EB731" ca="1">IFERROR(INDEX(Forecast_Capex_Input!CA$12:CA$286,$Z731)
*(INDEX(Forecast_Capex_Input!$H$12:$H$286,$Z731)=Repex),0)
*$DV731</f>
        <v>0</v>
      </c>
      <c r="EC731" s="43" cm="1">
        <f t="array" aca="1" ref="EC731" ca="1">IFERROR(INDEX(Forecast_Capex_Input!CB$12:CB$286,$Z731)
*(INDEX(Forecast_Capex_Input!$H$12:$H$286,$Z731)=Repex),0)
*$DV731</f>
        <v>0</v>
      </c>
      <c r="ED731" s="43" cm="1">
        <f t="array" aca="1" ref="ED731" ca="1">IFERROR(INDEX(Forecast_Capex_Input!CC$12:CC$286,$Z731)
*(INDEX(Forecast_Capex_Input!$H$12:$H$286,$Z731)=Repex),0)
*$DV731</f>
        <v>0</v>
      </c>
      <c r="EF731" s="86" t="str">
        <f t="shared" si="69"/>
        <v>N/A</v>
      </c>
      <c r="EG731" s="28" t="str">
        <f>IFERROR(RANK(EF731,EF$11:EF$1010,0)+COUNTIF(EF$11:EF731,EF731)-1,NA)</f>
        <v>N/A</v>
      </c>
    </row>
    <row r="732" spans="3:137" x14ac:dyDescent="0.2">
      <c r="C732" s="28">
        <f t="shared" si="70"/>
        <v>722</v>
      </c>
      <c r="D732" s="9" t="str" cm="1">
        <f t="array" ref="D732">IFERROR(INDEX(Forecast_Capex_Input!$D$12:$D$286,$Z732),NA)</f>
        <v>N/A</v>
      </c>
      <c r="E732" s="24" t="str" cm="1">
        <f t="array" ref="E732">IF($Z732=NA,NA,INDEX(Forecast_Capex_Input!$E$12:$E$286,$Z732))</f>
        <v>N/A</v>
      </c>
      <c r="F732" s="9" t="str" cm="1">
        <f t="array" aca="1" ref="F732" ca="1">IFERROR(INDEX(General!$E$25:$E$26,$AA732),NA)</f>
        <v>N/A</v>
      </c>
      <c r="G732" s="9" t="str" cm="1">
        <f t="array" aca="1" ref="G732" ca="1">IFERROR(INDEX(Forecast_Capex_Input!$AI$11:$BB$11,$AC732),NA)</f>
        <v>N/A</v>
      </c>
      <c r="H732" s="50" t="str" cm="1">
        <f t="array" aca="1" ref="H732" ca="1">IFERROR(INDEX(Forecast_Capex_Input!$AI$12:$BB$286,$Z732,$AC732),NA)</f>
        <v>N/A</v>
      </c>
      <c r="I732" s="150" t="str" cm="1">
        <f t="array" ref="I732">IFERROR(INDEX(Forecast_Capex_Input!$F$12:$F$286,$Z732),NA)</f>
        <v>N/A</v>
      </c>
      <c r="J732" s="150" t="str" cm="1">
        <f t="array" ref="J732">IFERROR(INDEX(Forecast_Capex_Input!G$12:G$286,$Z732),NA)</f>
        <v>N/A</v>
      </c>
      <c r="K732" s="150" t="str" cm="1">
        <f t="array" ref="K732">IFERROR(INDEX(Forecast_Capex_Input!H$12:H$286,$Z732),NA)</f>
        <v>N/A</v>
      </c>
      <c r="L732" s="150" t="str" cm="1">
        <f t="array" ref="L732">IFERROR(INDEX(Forecast_Capex_Input!I$12:I$286,$Z732),NA)</f>
        <v>N/A</v>
      </c>
      <c r="M732" s="150" t="str" cm="1">
        <f t="array" ref="M732">IFERROR(INDEX(Forecast_Capex_Input!J$12:J$286,$Z732),NA)</f>
        <v>N/A</v>
      </c>
      <c r="N732" s="150" t="str" cm="1">
        <f t="array" ref="N732">IFERROR(INDEX(Forecast_Capex_Input!K$12:K$286,$Z732),NA)</f>
        <v>N/A</v>
      </c>
      <c r="O732" s="150" t="str" cm="1">
        <f t="array" ref="O732">IFERROR(INDEX(Forecast_Capex_Input!L$12:L$286,$Z732),NA)</f>
        <v>N/A</v>
      </c>
      <c r="P732" s="150" t="str" cm="1">
        <f t="array" ref="P732">IFERROR(INDEX(Forecast_Capex_Input!M$12:M$286,$Z732),NA)</f>
        <v>N/A</v>
      </c>
      <c r="Q732" s="24" t="str" cm="1">
        <f t="array" ref="Q732">IFERROR(INDEX(Forecast_Capex_Input!N$12:N$286,$Z732),NA)</f>
        <v>N/A</v>
      </c>
      <c r="R732" s="190" cm="1">
        <f t="array" ref="R732">IFERROR(INDEX(Forecast_Capex_Input!O$12:O$286,$Z732),0)</f>
        <v>0</v>
      </c>
      <c r="S732" s="24" cm="1">
        <f t="array" ref="S732">IFERROR(INDEX(Forecast_Capex_Input!P$12:P$286,$Z732),0)</f>
        <v>0</v>
      </c>
      <c r="T732" s="150" t="str" cm="1">
        <f t="array" aca="1" ref="T732" ca="1">IFERROR(INDEX(General!$K$91:$K$110,$AC732),NA)</f>
        <v>N/A</v>
      </c>
      <c r="U732" s="43" cm="1">
        <f t="array" aca="1" ref="U732" ca="1">IFERROR(
IF($F732=General!$E$25,INDEX(Forecast_Capex_Input!S$12:S$286,$Z732),
INDEX(Forecast_Capex_Input!T$12:T$286,$Z732)),0)</f>
        <v>0</v>
      </c>
      <c r="V732" s="82" t="b">
        <f>IFERROR(INDEX(Overheads!$T$19:$T$26,MATCH($I732,Overheads!$E$19:$E$26,0)),FALSE)</f>
        <v>0</v>
      </c>
      <c r="W732" s="209" cm="1">
        <f t="array" ref="W732">IFERROR(
INDEX(Forecast_Capex_Input!CN$12:CN$286,$Z732),0)</f>
        <v>0</v>
      </c>
      <c r="X732" s="209">
        <f>IFERROR(
MATCH($W732,General!$L$39:$S$39,0),1)</f>
        <v>1</v>
      </c>
      <c r="Z732" s="28" t="str">
        <f>IFERROR(
IF(MATCH($C732,Forecast_Capex_Input!$CI$12:$CI$286,1)+1&gt;MAX(Forecast_Capex_Input!$C$12:$C$286),NA,
MATCH($C732,Forecast_Capex_Input!$CI$12:$CI$286,1)+1),1)</f>
        <v>N/A</v>
      </c>
      <c r="AA732" s="28" t="str" cm="1">
        <f t="array" aca="1" ref="AA732" ca="1">IFERROR(
IF(Z731&lt;&gt;Z732,1,
IF(COUNTIF(OFFSET(AA731,0,0,-INDEX(Forecast_Capex_Input!$CG$12:$CG$286,$Z732)),AA731)=INDEX(Forecast_Capex_Input!$CG$12:$CG$286,$Z732),AA731+1,AA731)),NA)</f>
        <v>N/A</v>
      </c>
      <c r="AB732" s="28" t="str" cm="1">
        <f t="array" ref="AB732">IFERROR($C732-IF($Z732=1,1,INDEX(Forecast_Capex_Input!$CI$12:$CI$286,$Z732-1))+1,NA)</f>
        <v>N/A</v>
      </c>
      <c r="AC732" s="28" t="str" cm="1">
        <f t="array" aca="1" ref="AC732" ca="1">IFERROR(IF(AA732=1,
INDEX(Forecast_Capex_Input!$AI$10:$BB$10,SMALL(IF(INDEX(Forecast_Capex_Input!$AI$12:$BB$286,$Z732,0)&gt;0,COLUMN(Forecast_Capex_Input!$AI$10:$BB$10)-COLUMN(Forecast_Capex_Input!$AI$12)+1),ROWS(OFFSET(AC731,0,0,-$AB732)))),
OFFSET(AC731,-INDEX(Forecast_Capex_Input!$CG$12:$CG$286,$Z732)+1,0)),NA)</f>
        <v>N/A</v>
      </c>
      <c r="AD732" s="28" t="str">
        <f t="shared" ca="1" si="67"/>
        <v>N/A</v>
      </c>
      <c r="AE732" s="82" t="b">
        <f t="shared" si="71"/>
        <v>0</v>
      </c>
      <c r="AF732" s="78" t="b">
        <v>0</v>
      </c>
      <c r="AG732" s="82" t="b">
        <f t="shared" si="68"/>
        <v>1</v>
      </c>
      <c r="AI732" s="55">
        <v>0</v>
      </c>
      <c r="AJ732" s="55">
        <v>0</v>
      </c>
      <c r="AK732" s="55">
        <v>0</v>
      </c>
      <c r="AL732" s="55">
        <v>0</v>
      </c>
      <c r="AM732" s="55">
        <v>0</v>
      </c>
      <c r="AN732" s="135">
        <v>0</v>
      </c>
      <c r="AP732" s="55">
        <v>0</v>
      </c>
      <c r="AQ732" s="55">
        <v>0</v>
      </c>
      <c r="AR732" s="55">
        <v>0</v>
      </c>
      <c r="AS732" s="55">
        <v>0</v>
      </c>
      <c r="AT732" s="55">
        <v>0</v>
      </c>
      <c r="AU732" s="135">
        <v>0</v>
      </c>
      <c r="AW732" s="55">
        <v>0</v>
      </c>
      <c r="AX732" s="55">
        <v>0</v>
      </c>
      <c r="AY732" s="55">
        <v>0</v>
      </c>
      <c r="AZ732" s="55">
        <v>0</v>
      </c>
      <c r="BA732" s="55">
        <v>0</v>
      </c>
      <c r="BB732" s="135">
        <v>0</v>
      </c>
      <c r="BD732" s="55">
        <v>0</v>
      </c>
      <c r="BE732" s="55">
        <v>0</v>
      </c>
      <c r="BF732" s="55">
        <v>0</v>
      </c>
      <c r="BG732" s="55">
        <v>0</v>
      </c>
      <c r="BH732" s="55">
        <v>0</v>
      </c>
      <c r="BI732" s="135">
        <v>0</v>
      </c>
      <c r="BK732" s="55">
        <v>0</v>
      </c>
      <c r="BL732" s="55">
        <v>0</v>
      </c>
      <c r="BM732" s="55">
        <v>0</v>
      </c>
      <c r="BN732" s="55">
        <v>0</v>
      </c>
      <c r="BO732" s="55">
        <v>0</v>
      </c>
      <c r="BP732" s="135">
        <v>0</v>
      </c>
      <c r="BR732" s="147">
        <v>0</v>
      </c>
      <c r="BS732" s="147">
        <v>0</v>
      </c>
      <c r="BT732" s="147">
        <v>0</v>
      </c>
      <c r="BU732" s="147">
        <v>0</v>
      </c>
      <c r="BV732" s="147">
        <v>0</v>
      </c>
      <c r="BX732" s="55">
        <v>0</v>
      </c>
      <c r="BY732" s="55">
        <v>0</v>
      </c>
      <c r="BZ732" s="55">
        <v>0</v>
      </c>
      <c r="CA732" s="55">
        <v>0</v>
      </c>
      <c r="CB732" s="55">
        <v>0</v>
      </c>
      <c r="CC732" s="135">
        <v>0</v>
      </c>
      <c r="CE732" s="55">
        <v>0</v>
      </c>
      <c r="CF732" s="55">
        <v>0</v>
      </c>
      <c r="CG732" s="55">
        <v>0</v>
      </c>
      <c r="CH732" s="55">
        <v>0</v>
      </c>
      <c r="CI732" s="55">
        <v>0</v>
      </c>
      <c r="CJ732" s="135">
        <v>0</v>
      </c>
      <c r="CL732" s="55">
        <v>0</v>
      </c>
      <c r="CM732" s="55">
        <v>0</v>
      </c>
      <c r="CN732" s="55">
        <v>0</v>
      </c>
      <c r="CO732" s="55">
        <v>0</v>
      </c>
      <c r="CP732" s="55">
        <v>0</v>
      </c>
      <c r="CQ732" s="135">
        <v>0</v>
      </c>
      <c r="CS732" s="67">
        <v>0</v>
      </c>
      <c r="CT732" s="67">
        <v>0</v>
      </c>
      <c r="CU732" s="67">
        <v>0</v>
      </c>
      <c r="CV732" s="67">
        <v>0</v>
      </c>
      <c r="CW732" s="67">
        <v>0</v>
      </c>
      <c r="CX732" s="135">
        <v>0</v>
      </c>
      <c r="CZ732" s="55">
        <v>0</v>
      </c>
      <c r="DA732" s="55">
        <v>0</v>
      </c>
      <c r="DB732" s="55">
        <v>0</v>
      </c>
      <c r="DC732" s="55">
        <v>0</v>
      </c>
      <c r="DD732" s="55">
        <v>0</v>
      </c>
      <c r="DE732" s="135">
        <v>0</v>
      </c>
      <c r="DG732" s="43" t="b" cm="1">
        <f t="array" aca="1" ref="DG732" ca="1">OR($G732=Forecast_Capex_Input!$BF$8:$BF$10)</f>
        <v>0</v>
      </c>
      <c r="DH732" s="43" cm="1">
        <f t="array" aca="1" ref="DH732" ca="1">IFERROR(INDEX(Forecast_Capex_Input!BG$12:BG$286,$Z732)
*(INDEX(Forecast_Capex_Input!$H$12:$H$286,$Z732)=Repex),0)
*$DG732</f>
        <v>0</v>
      </c>
      <c r="DI732" s="43" cm="1">
        <f t="array" aca="1" ref="DI732" ca="1">IFERROR(INDEX(Forecast_Capex_Input!BH$12:BH$286,$Z732)
*(INDEX(Forecast_Capex_Input!$H$12:$H$286,$Z732)=Repex),0)
*$DG732</f>
        <v>0</v>
      </c>
      <c r="DJ732" s="43" cm="1">
        <f t="array" aca="1" ref="DJ732" ca="1">IFERROR(INDEX(Forecast_Capex_Input!BI$12:BI$286,$Z732)
*(INDEX(Forecast_Capex_Input!$H$12:$H$286,$Z732)=Repex),0)
*$DG732</f>
        <v>0</v>
      </c>
      <c r="DK732" s="43" cm="1">
        <f t="array" aca="1" ref="DK732" ca="1">IFERROR(INDEX(Forecast_Capex_Input!BJ$12:BJ$286,$Z732)
*(INDEX(Forecast_Capex_Input!$H$12:$H$286,$Z732)=Repex),0)
*$DG732</f>
        <v>0</v>
      </c>
      <c r="DL732" s="43" cm="1">
        <f t="array" aca="1" ref="DL732" ca="1">IFERROR(INDEX(Forecast_Capex_Input!BK$12:BK$286,$Z732)
*(INDEX(Forecast_Capex_Input!$H$12:$H$286,$Z732)=Repex),0)
*$DG732</f>
        <v>0</v>
      </c>
      <c r="DM732" s="43" cm="1">
        <f t="array" aca="1" ref="DM732" ca="1">IFERROR(INDEX(Forecast_Capex_Input!BL$12:BL$286,$Z732)
*(INDEX(Forecast_Capex_Input!$H$12:$H$286,$Z732)=Repex),0)
*$DG732</f>
        <v>0</v>
      </c>
      <c r="DO732" s="43" t="b" cm="1">
        <f t="array" aca="1" ref="DO732" ca="1">OR($G732=Forecast_Capex_Input!$BN$8:$BN$9)</f>
        <v>0</v>
      </c>
      <c r="DP732" s="43" cm="1">
        <f t="array" aca="1" ref="DP732" ca="1">IFERROR(INDEX(Forecast_Capex_Input!BO$12:BO$286,$Z732)
*(INDEX(Forecast_Capex_Input!$H$12:$H$286,$Z732)=Repex),0)
*$DO732</f>
        <v>0</v>
      </c>
      <c r="DQ732" s="43" cm="1">
        <f t="array" aca="1" ref="DQ732" ca="1">IFERROR(INDEX(Forecast_Capex_Input!BP$12:BP$286,$Z732)
*(INDEX(Forecast_Capex_Input!$H$12:$H$286,$Z732)=Repex),0)
*$DO732</f>
        <v>0</v>
      </c>
      <c r="DR732" s="43" cm="1">
        <f t="array" aca="1" ref="DR732" ca="1">IFERROR(INDEX(Forecast_Capex_Input!BQ$12:BQ$286,$Z732)
*(INDEX(Forecast_Capex_Input!$H$12:$H$286,$Z732)=Repex),0)
*$DO732</f>
        <v>0</v>
      </c>
      <c r="DS732" s="43" cm="1">
        <f t="array" aca="1" ref="DS732" ca="1">IFERROR(INDEX(Forecast_Capex_Input!BR$12:BR$286,$Z732)
*(INDEX(Forecast_Capex_Input!$H$12:$H$286,$Z732)=Repex),0)
*$DO732</f>
        <v>0</v>
      </c>
      <c r="DT732" s="43" cm="1">
        <f t="array" aca="1" ref="DT732" ca="1">IFERROR(INDEX(Forecast_Capex_Input!BS$12:BS$286,$Z732)
*(INDEX(Forecast_Capex_Input!$H$12:$H$286,$Z732)=Repex),0)
*$DO732</f>
        <v>0</v>
      </c>
      <c r="DV732" s="43" t="b" cm="1">
        <f t="array" aca="1" ref="DV732" ca="1">OR($G732=Forecast_Capex_Input!$BU$8:$BU$10)</f>
        <v>0</v>
      </c>
      <c r="DW732" s="43" cm="1">
        <f t="array" aca="1" ref="DW732" ca="1">IFERROR(INDEX(Forecast_Capex_Input!BV$12:BV$286,$Z732)
*(INDEX(Forecast_Capex_Input!$H$12:$H$286,$Z732)=Repex),0)
*$DV732</f>
        <v>0</v>
      </c>
      <c r="DX732" s="43" cm="1">
        <f t="array" aca="1" ref="DX732" ca="1">IFERROR(INDEX(Forecast_Capex_Input!BW$12:BW$286,$Z732)
*(INDEX(Forecast_Capex_Input!$H$12:$H$286,$Z732)=Repex),0)
*$DV732</f>
        <v>0</v>
      </c>
      <c r="DY732" s="43" cm="1">
        <f t="array" aca="1" ref="DY732" ca="1">IFERROR(INDEX(Forecast_Capex_Input!BX$12:BX$286,$Z732)
*(INDEX(Forecast_Capex_Input!$H$12:$H$286,$Z732)=Repex),0)
*$DV732</f>
        <v>0</v>
      </c>
      <c r="DZ732" s="43" cm="1">
        <f t="array" aca="1" ref="DZ732" ca="1">IFERROR(INDEX(Forecast_Capex_Input!BY$12:BY$286,$Z732)
*(INDEX(Forecast_Capex_Input!$H$12:$H$286,$Z732)=Repex),0)
*$DV732</f>
        <v>0</v>
      </c>
      <c r="EA732" s="43" cm="1">
        <f t="array" aca="1" ref="EA732" ca="1">IFERROR(INDEX(Forecast_Capex_Input!BZ$12:BZ$286,$Z732)
*(INDEX(Forecast_Capex_Input!$H$12:$H$286,$Z732)=Repex),0)
*$DV732</f>
        <v>0</v>
      </c>
      <c r="EB732" s="43" cm="1">
        <f t="array" aca="1" ref="EB732" ca="1">IFERROR(INDEX(Forecast_Capex_Input!CA$12:CA$286,$Z732)
*(INDEX(Forecast_Capex_Input!$H$12:$H$286,$Z732)=Repex),0)
*$DV732</f>
        <v>0</v>
      </c>
      <c r="EC732" s="43" cm="1">
        <f t="array" aca="1" ref="EC732" ca="1">IFERROR(INDEX(Forecast_Capex_Input!CB$12:CB$286,$Z732)
*(INDEX(Forecast_Capex_Input!$H$12:$H$286,$Z732)=Repex),0)
*$DV732</f>
        <v>0</v>
      </c>
      <c r="ED732" s="43" cm="1">
        <f t="array" aca="1" ref="ED732" ca="1">IFERROR(INDEX(Forecast_Capex_Input!CC$12:CC$286,$Z732)
*(INDEX(Forecast_Capex_Input!$H$12:$H$286,$Z732)=Repex),0)
*$DV732</f>
        <v>0</v>
      </c>
      <c r="EF732" s="86" t="str">
        <f t="shared" si="69"/>
        <v>N/A</v>
      </c>
      <c r="EG732" s="28" t="str">
        <f>IFERROR(RANK(EF732,EF$11:EF$1010,0)+COUNTIF(EF$11:EF732,EF732)-1,NA)</f>
        <v>N/A</v>
      </c>
    </row>
    <row r="733" spans="3:137" x14ac:dyDescent="0.2">
      <c r="C733" s="28">
        <f t="shared" si="70"/>
        <v>723</v>
      </c>
      <c r="D733" s="9" t="str" cm="1">
        <f t="array" ref="D733">IFERROR(INDEX(Forecast_Capex_Input!$D$12:$D$286,$Z733),NA)</f>
        <v>N/A</v>
      </c>
      <c r="E733" s="24" t="str" cm="1">
        <f t="array" ref="E733">IF($Z733=NA,NA,INDEX(Forecast_Capex_Input!$E$12:$E$286,$Z733))</f>
        <v>N/A</v>
      </c>
      <c r="F733" s="9" t="str" cm="1">
        <f t="array" aca="1" ref="F733" ca="1">IFERROR(INDEX(General!$E$25:$E$26,$AA733),NA)</f>
        <v>N/A</v>
      </c>
      <c r="G733" s="9" t="str" cm="1">
        <f t="array" aca="1" ref="G733" ca="1">IFERROR(INDEX(Forecast_Capex_Input!$AI$11:$BB$11,$AC733),NA)</f>
        <v>N/A</v>
      </c>
      <c r="H733" s="50" t="str" cm="1">
        <f t="array" aca="1" ref="H733" ca="1">IFERROR(INDEX(Forecast_Capex_Input!$AI$12:$BB$286,$Z733,$AC733),NA)</f>
        <v>N/A</v>
      </c>
      <c r="I733" s="150" t="str" cm="1">
        <f t="array" ref="I733">IFERROR(INDEX(Forecast_Capex_Input!$F$12:$F$286,$Z733),NA)</f>
        <v>N/A</v>
      </c>
      <c r="J733" s="150" t="str" cm="1">
        <f t="array" ref="J733">IFERROR(INDEX(Forecast_Capex_Input!G$12:G$286,$Z733),NA)</f>
        <v>N/A</v>
      </c>
      <c r="K733" s="150" t="str" cm="1">
        <f t="array" ref="K733">IFERROR(INDEX(Forecast_Capex_Input!H$12:H$286,$Z733),NA)</f>
        <v>N/A</v>
      </c>
      <c r="L733" s="150" t="str" cm="1">
        <f t="array" ref="L733">IFERROR(INDEX(Forecast_Capex_Input!I$12:I$286,$Z733),NA)</f>
        <v>N/A</v>
      </c>
      <c r="M733" s="150" t="str" cm="1">
        <f t="array" ref="M733">IFERROR(INDEX(Forecast_Capex_Input!J$12:J$286,$Z733),NA)</f>
        <v>N/A</v>
      </c>
      <c r="N733" s="150" t="str" cm="1">
        <f t="array" ref="N733">IFERROR(INDEX(Forecast_Capex_Input!K$12:K$286,$Z733),NA)</f>
        <v>N/A</v>
      </c>
      <c r="O733" s="150" t="str" cm="1">
        <f t="array" ref="O733">IFERROR(INDEX(Forecast_Capex_Input!L$12:L$286,$Z733),NA)</f>
        <v>N/A</v>
      </c>
      <c r="P733" s="150" t="str" cm="1">
        <f t="array" ref="P733">IFERROR(INDEX(Forecast_Capex_Input!M$12:M$286,$Z733),NA)</f>
        <v>N/A</v>
      </c>
      <c r="Q733" s="24" t="str" cm="1">
        <f t="array" ref="Q733">IFERROR(INDEX(Forecast_Capex_Input!N$12:N$286,$Z733),NA)</f>
        <v>N/A</v>
      </c>
      <c r="R733" s="190" cm="1">
        <f t="array" ref="R733">IFERROR(INDEX(Forecast_Capex_Input!O$12:O$286,$Z733),0)</f>
        <v>0</v>
      </c>
      <c r="S733" s="24" cm="1">
        <f t="array" ref="S733">IFERROR(INDEX(Forecast_Capex_Input!P$12:P$286,$Z733),0)</f>
        <v>0</v>
      </c>
      <c r="T733" s="150" t="str" cm="1">
        <f t="array" aca="1" ref="T733" ca="1">IFERROR(INDEX(General!$K$91:$K$110,$AC733),NA)</f>
        <v>N/A</v>
      </c>
      <c r="U733" s="43" cm="1">
        <f t="array" aca="1" ref="U733" ca="1">IFERROR(
IF($F733=General!$E$25,INDEX(Forecast_Capex_Input!S$12:S$286,$Z733),
INDEX(Forecast_Capex_Input!T$12:T$286,$Z733)),0)</f>
        <v>0</v>
      </c>
      <c r="V733" s="82" t="b">
        <f>IFERROR(INDEX(Overheads!$T$19:$T$26,MATCH($I733,Overheads!$E$19:$E$26,0)),FALSE)</f>
        <v>0</v>
      </c>
      <c r="W733" s="209" cm="1">
        <f t="array" ref="W733">IFERROR(
INDEX(Forecast_Capex_Input!CN$12:CN$286,$Z733),0)</f>
        <v>0</v>
      </c>
      <c r="X733" s="209">
        <f>IFERROR(
MATCH($W733,General!$L$39:$S$39,0),1)</f>
        <v>1</v>
      </c>
      <c r="Z733" s="28" t="str">
        <f>IFERROR(
IF(MATCH($C733,Forecast_Capex_Input!$CI$12:$CI$286,1)+1&gt;MAX(Forecast_Capex_Input!$C$12:$C$286),NA,
MATCH($C733,Forecast_Capex_Input!$CI$12:$CI$286,1)+1),1)</f>
        <v>N/A</v>
      </c>
      <c r="AA733" s="28" t="str" cm="1">
        <f t="array" aca="1" ref="AA733" ca="1">IFERROR(
IF(Z732&lt;&gt;Z733,1,
IF(COUNTIF(OFFSET(AA732,0,0,-INDEX(Forecast_Capex_Input!$CG$12:$CG$286,$Z733)),AA732)=INDEX(Forecast_Capex_Input!$CG$12:$CG$286,$Z733),AA732+1,AA732)),NA)</f>
        <v>N/A</v>
      </c>
      <c r="AB733" s="28" t="str" cm="1">
        <f t="array" ref="AB733">IFERROR($C733-IF($Z733=1,1,INDEX(Forecast_Capex_Input!$CI$12:$CI$286,$Z733-1))+1,NA)</f>
        <v>N/A</v>
      </c>
      <c r="AC733" s="28" t="str" cm="1">
        <f t="array" aca="1" ref="AC733" ca="1">IFERROR(IF(AA733=1,
INDEX(Forecast_Capex_Input!$AI$10:$BB$10,SMALL(IF(INDEX(Forecast_Capex_Input!$AI$12:$BB$286,$Z733,0)&gt;0,COLUMN(Forecast_Capex_Input!$AI$10:$BB$10)-COLUMN(Forecast_Capex_Input!$AI$12)+1),ROWS(OFFSET(AC732,0,0,-$AB733)))),
OFFSET(AC732,-INDEX(Forecast_Capex_Input!$CG$12:$CG$286,$Z733)+1,0)),NA)</f>
        <v>N/A</v>
      </c>
      <c r="AD733" s="28" t="str">
        <f t="shared" ca="1" si="67"/>
        <v>N/A</v>
      </c>
      <c r="AE733" s="82" t="b">
        <f t="shared" si="71"/>
        <v>0</v>
      </c>
      <c r="AF733" s="78" t="b">
        <v>0</v>
      </c>
      <c r="AG733" s="82" t="b">
        <f t="shared" si="68"/>
        <v>1</v>
      </c>
      <c r="AI733" s="55">
        <v>0</v>
      </c>
      <c r="AJ733" s="55">
        <v>0</v>
      </c>
      <c r="AK733" s="55">
        <v>0</v>
      </c>
      <c r="AL733" s="55">
        <v>0</v>
      </c>
      <c r="AM733" s="55">
        <v>0</v>
      </c>
      <c r="AN733" s="135">
        <v>0</v>
      </c>
      <c r="AP733" s="55">
        <v>0</v>
      </c>
      <c r="AQ733" s="55">
        <v>0</v>
      </c>
      <c r="AR733" s="55">
        <v>0</v>
      </c>
      <c r="AS733" s="55">
        <v>0</v>
      </c>
      <c r="AT733" s="55">
        <v>0</v>
      </c>
      <c r="AU733" s="135">
        <v>0</v>
      </c>
      <c r="AW733" s="55">
        <v>0</v>
      </c>
      <c r="AX733" s="55">
        <v>0</v>
      </c>
      <c r="AY733" s="55">
        <v>0</v>
      </c>
      <c r="AZ733" s="55">
        <v>0</v>
      </c>
      <c r="BA733" s="55">
        <v>0</v>
      </c>
      <c r="BB733" s="135">
        <v>0</v>
      </c>
      <c r="BD733" s="55">
        <v>0</v>
      </c>
      <c r="BE733" s="55">
        <v>0</v>
      </c>
      <c r="BF733" s="55">
        <v>0</v>
      </c>
      <c r="BG733" s="55">
        <v>0</v>
      </c>
      <c r="BH733" s="55">
        <v>0</v>
      </c>
      <c r="BI733" s="135">
        <v>0</v>
      </c>
      <c r="BK733" s="55">
        <v>0</v>
      </c>
      <c r="BL733" s="55">
        <v>0</v>
      </c>
      <c r="BM733" s="55">
        <v>0</v>
      </c>
      <c r="BN733" s="55">
        <v>0</v>
      </c>
      <c r="BO733" s="55">
        <v>0</v>
      </c>
      <c r="BP733" s="135">
        <v>0</v>
      </c>
      <c r="BR733" s="147">
        <v>0</v>
      </c>
      <c r="BS733" s="147">
        <v>0</v>
      </c>
      <c r="BT733" s="147">
        <v>0</v>
      </c>
      <c r="BU733" s="147">
        <v>0</v>
      </c>
      <c r="BV733" s="147">
        <v>0</v>
      </c>
      <c r="BX733" s="55">
        <v>0</v>
      </c>
      <c r="BY733" s="55">
        <v>0</v>
      </c>
      <c r="BZ733" s="55">
        <v>0</v>
      </c>
      <c r="CA733" s="55">
        <v>0</v>
      </c>
      <c r="CB733" s="55">
        <v>0</v>
      </c>
      <c r="CC733" s="135">
        <v>0</v>
      </c>
      <c r="CE733" s="55">
        <v>0</v>
      </c>
      <c r="CF733" s="55">
        <v>0</v>
      </c>
      <c r="CG733" s="55">
        <v>0</v>
      </c>
      <c r="CH733" s="55">
        <v>0</v>
      </c>
      <c r="CI733" s="55">
        <v>0</v>
      </c>
      <c r="CJ733" s="135">
        <v>0</v>
      </c>
      <c r="CL733" s="55">
        <v>0</v>
      </c>
      <c r="CM733" s="55">
        <v>0</v>
      </c>
      <c r="CN733" s="55">
        <v>0</v>
      </c>
      <c r="CO733" s="55">
        <v>0</v>
      </c>
      <c r="CP733" s="55">
        <v>0</v>
      </c>
      <c r="CQ733" s="135">
        <v>0</v>
      </c>
      <c r="CS733" s="67">
        <v>0</v>
      </c>
      <c r="CT733" s="67">
        <v>0</v>
      </c>
      <c r="CU733" s="67">
        <v>0</v>
      </c>
      <c r="CV733" s="67">
        <v>0</v>
      </c>
      <c r="CW733" s="67">
        <v>0</v>
      </c>
      <c r="CX733" s="135">
        <v>0</v>
      </c>
      <c r="CZ733" s="55">
        <v>0</v>
      </c>
      <c r="DA733" s="55">
        <v>0</v>
      </c>
      <c r="DB733" s="55">
        <v>0</v>
      </c>
      <c r="DC733" s="55">
        <v>0</v>
      </c>
      <c r="DD733" s="55">
        <v>0</v>
      </c>
      <c r="DE733" s="135">
        <v>0</v>
      </c>
      <c r="DG733" s="43" t="b" cm="1">
        <f t="array" aca="1" ref="DG733" ca="1">OR($G733=Forecast_Capex_Input!$BF$8:$BF$10)</f>
        <v>0</v>
      </c>
      <c r="DH733" s="43" cm="1">
        <f t="array" aca="1" ref="DH733" ca="1">IFERROR(INDEX(Forecast_Capex_Input!BG$12:BG$286,$Z733)
*(INDEX(Forecast_Capex_Input!$H$12:$H$286,$Z733)=Repex),0)
*$DG733</f>
        <v>0</v>
      </c>
      <c r="DI733" s="43" cm="1">
        <f t="array" aca="1" ref="DI733" ca="1">IFERROR(INDEX(Forecast_Capex_Input!BH$12:BH$286,$Z733)
*(INDEX(Forecast_Capex_Input!$H$12:$H$286,$Z733)=Repex),0)
*$DG733</f>
        <v>0</v>
      </c>
      <c r="DJ733" s="43" cm="1">
        <f t="array" aca="1" ref="DJ733" ca="1">IFERROR(INDEX(Forecast_Capex_Input!BI$12:BI$286,$Z733)
*(INDEX(Forecast_Capex_Input!$H$12:$H$286,$Z733)=Repex),0)
*$DG733</f>
        <v>0</v>
      </c>
      <c r="DK733" s="43" cm="1">
        <f t="array" aca="1" ref="DK733" ca="1">IFERROR(INDEX(Forecast_Capex_Input!BJ$12:BJ$286,$Z733)
*(INDEX(Forecast_Capex_Input!$H$12:$H$286,$Z733)=Repex),0)
*$DG733</f>
        <v>0</v>
      </c>
      <c r="DL733" s="43" cm="1">
        <f t="array" aca="1" ref="DL733" ca="1">IFERROR(INDEX(Forecast_Capex_Input!BK$12:BK$286,$Z733)
*(INDEX(Forecast_Capex_Input!$H$12:$H$286,$Z733)=Repex),0)
*$DG733</f>
        <v>0</v>
      </c>
      <c r="DM733" s="43" cm="1">
        <f t="array" aca="1" ref="DM733" ca="1">IFERROR(INDEX(Forecast_Capex_Input!BL$12:BL$286,$Z733)
*(INDEX(Forecast_Capex_Input!$H$12:$H$286,$Z733)=Repex),0)
*$DG733</f>
        <v>0</v>
      </c>
      <c r="DO733" s="43" t="b" cm="1">
        <f t="array" aca="1" ref="DO733" ca="1">OR($G733=Forecast_Capex_Input!$BN$8:$BN$9)</f>
        <v>0</v>
      </c>
      <c r="DP733" s="43" cm="1">
        <f t="array" aca="1" ref="DP733" ca="1">IFERROR(INDEX(Forecast_Capex_Input!BO$12:BO$286,$Z733)
*(INDEX(Forecast_Capex_Input!$H$12:$H$286,$Z733)=Repex),0)
*$DO733</f>
        <v>0</v>
      </c>
      <c r="DQ733" s="43" cm="1">
        <f t="array" aca="1" ref="DQ733" ca="1">IFERROR(INDEX(Forecast_Capex_Input!BP$12:BP$286,$Z733)
*(INDEX(Forecast_Capex_Input!$H$12:$H$286,$Z733)=Repex),0)
*$DO733</f>
        <v>0</v>
      </c>
      <c r="DR733" s="43" cm="1">
        <f t="array" aca="1" ref="DR733" ca="1">IFERROR(INDEX(Forecast_Capex_Input!BQ$12:BQ$286,$Z733)
*(INDEX(Forecast_Capex_Input!$H$12:$H$286,$Z733)=Repex),0)
*$DO733</f>
        <v>0</v>
      </c>
      <c r="DS733" s="43" cm="1">
        <f t="array" aca="1" ref="DS733" ca="1">IFERROR(INDEX(Forecast_Capex_Input!BR$12:BR$286,$Z733)
*(INDEX(Forecast_Capex_Input!$H$12:$H$286,$Z733)=Repex),0)
*$DO733</f>
        <v>0</v>
      </c>
      <c r="DT733" s="43" cm="1">
        <f t="array" aca="1" ref="DT733" ca="1">IFERROR(INDEX(Forecast_Capex_Input!BS$12:BS$286,$Z733)
*(INDEX(Forecast_Capex_Input!$H$12:$H$286,$Z733)=Repex),0)
*$DO733</f>
        <v>0</v>
      </c>
      <c r="DV733" s="43" t="b" cm="1">
        <f t="array" aca="1" ref="DV733" ca="1">OR($G733=Forecast_Capex_Input!$BU$8:$BU$10)</f>
        <v>0</v>
      </c>
      <c r="DW733" s="43" cm="1">
        <f t="array" aca="1" ref="DW733" ca="1">IFERROR(INDEX(Forecast_Capex_Input!BV$12:BV$286,$Z733)
*(INDEX(Forecast_Capex_Input!$H$12:$H$286,$Z733)=Repex),0)
*$DV733</f>
        <v>0</v>
      </c>
      <c r="DX733" s="43" cm="1">
        <f t="array" aca="1" ref="DX733" ca="1">IFERROR(INDEX(Forecast_Capex_Input!BW$12:BW$286,$Z733)
*(INDEX(Forecast_Capex_Input!$H$12:$H$286,$Z733)=Repex),0)
*$DV733</f>
        <v>0</v>
      </c>
      <c r="DY733" s="43" cm="1">
        <f t="array" aca="1" ref="DY733" ca="1">IFERROR(INDEX(Forecast_Capex_Input!BX$12:BX$286,$Z733)
*(INDEX(Forecast_Capex_Input!$H$12:$H$286,$Z733)=Repex),0)
*$DV733</f>
        <v>0</v>
      </c>
      <c r="DZ733" s="43" cm="1">
        <f t="array" aca="1" ref="DZ733" ca="1">IFERROR(INDEX(Forecast_Capex_Input!BY$12:BY$286,$Z733)
*(INDEX(Forecast_Capex_Input!$H$12:$H$286,$Z733)=Repex),0)
*$DV733</f>
        <v>0</v>
      </c>
      <c r="EA733" s="43" cm="1">
        <f t="array" aca="1" ref="EA733" ca="1">IFERROR(INDEX(Forecast_Capex_Input!BZ$12:BZ$286,$Z733)
*(INDEX(Forecast_Capex_Input!$H$12:$H$286,$Z733)=Repex),0)
*$DV733</f>
        <v>0</v>
      </c>
      <c r="EB733" s="43" cm="1">
        <f t="array" aca="1" ref="EB733" ca="1">IFERROR(INDEX(Forecast_Capex_Input!CA$12:CA$286,$Z733)
*(INDEX(Forecast_Capex_Input!$H$12:$H$286,$Z733)=Repex),0)
*$DV733</f>
        <v>0</v>
      </c>
      <c r="EC733" s="43" cm="1">
        <f t="array" aca="1" ref="EC733" ca="1">IFERROR(INDEX(Forecast_Capex_Input!CB$12:CB$286,$Z733)
*(INDEX(Forecast_Capex_Input!$H$12:$H$286,$Z733)=Repex),0)
*$DV733</f>
        <v>0</v>
      </c>
      <c r="ED733" s="43" cm="1">
        <f t="array" aca="1" ref="ED733" ca="1">IFERROR(INDEX(Forecast_Capex_Input!CC$12:CC$286,$Z733)
*(INDEX(Forecast_Capex_Input!$H$12:$H$286,$Z733)=Repex),0)
*$DV733</f>
        <v>0</v>
      </c>
      <c r="EF733" s="86" t="str">
        <f t="shared" si="69"/>
        <v>N/A</v>
      </c>
      <c r="EG733" s="28" t="str">
        <f>IFERROR(RANK(EF733,EF$11:EF$1010,0)+COUNTIF(EF$11:EF733,EF733)-1,NA)</f>
        <v>N/A</v>
      </c>
    </row>
    <row r="734" spans="3:137" x14ac:dyDescent="0.2">
      <c r="C734" s="28">
        <f t="shared" si="70"/>
        <v>724</v>
      </c>
      <c r="D734" s="9" t="str" cm="1">
        <f t="array" ref="D734">IFERROR(INDEX(Forecast_Capex_Input!$D$12:$D$286,$Z734),NA)</f>
        <v>N/A</v>
      </c>
      <c r="E734" s="24" t="str" cm="1">
        <f t="array" ref="E734">IF($Z734=NA,NA,INDEX(Forecast_Capex_Input!$E$12:$E$286,$Z734))</f>
        <v>N/A</v>
      </c>
      <c r="F734" s="9" t="str" cm="1">
        <f t="array" aca="1" ref="F734" ca="1">IFERROR(INDEX(General!$E$25:$E$26,$AA734),NA)</f>
        <v>N/A</v>
      </c>
      <c r="G734" s="9" t="str" cm="1">
        <f t="array" aca="1" ref="G734" ca="1">IFERROR(INDEX(Forecast_Capex_Input!$AI$11:$BB$11,$AC734),NA)</f>
        <v>N/A</v>
      </c>
      <c r="H734" s="50" t="str" cm="1">
        <f t="array" aca="1" ref="H734" ca="1">IFERROR(INDEX(Forecast_Capex_Input!$AI$12:$BB$286,$Z734,$AC734),NA)</f>
        <v>N/A</v>
      </c>
      <c r="I734" s="150" t="str" cm="1">
        <f t="array" ref="I734">IFERROR(INDEX(Forecast_Capex_Input!$F$12:$F$286,$Z734),NA)</f>
        <v>N/A</v>
      </c>
      <c r="J734" s="150" t="str" cm="1">
        <f t="array" ref="J734">IFERROR(INDEX(Forecast_Capex_Input!G$12:G$286,$Z734),NA)</f>
        <v>N/A</v>
      </c>
      <c r="K734" s="150" t="str" cm="1">
        <f t="array" ref="K734">IFERROR(INDEX(Forecast_Capex_Input!H$12:H$286,$Z734),NA)</f>
        <v>N/A</v>
      </c>
      <c r="L734" s="150" t="str" cm="1">
        <f t="array" ref="L734">IFERROR(INDEX(Forecast_Capex_Input!I$12:I$286,$Z734),NA)</f>
        <v>N/A</v>
      </c>
      <c r="M734" s="150" t="str" cm="1">
        <f t="array" ref="M734">IFERROR(INDEX(Forecast_Capex_Input!J$12:J$286,$Z734),NA)</f>
        <v>N/A</v>
      </c>
      <c r="N734" s="150" t="str" cm="1">
        <f t="array" ref="N734">IFERROR(INDEX(Forecast_Capex_Input!K$12:K$286,$Z734),NA)</f>
        <v>N/A</v>
      </c>
      <c r="O734" s="150" t="str" cm="1">
        <f t="array" ref="O734">IFERROR(INDEX(Forecast_Capex_Input!L$12:L$286,$Z734),NA)</f>
        <v>N/A</v>
      </c>
      <c r="P734" s="150" t="str" cm="1">
        <f t="array" ref="P734">IFERROR(INDEX(Forecast_Capex_Input!M$12:M$286,$Z734),NA)</f>
        <v>N/A</v>
      </c>
      <c r="Q734" s="24" t="str" cm="1">
        <f t="array" ref="Q734">IFERROR(INDEX(Forecast_Capex_Input!N$12:N$286,$Z734),NA)</f>
        <v>N/A</v>
      </c>
      <c r="R734" s="190" cm="1">
        <f t="array" ref="R734">IFERROR(INDEX(Forecast_Capex_Input!O$12:O$286,$Z734),0)</f>
        <v>0</v>
      </c>
      <c r="S734" s="24" cm="1">
        <f t="array" ref="S734">IFERROR(INDEX(Forecast_Capex_Input!P$12:P$286,$Z734),0)</f>
        <v>0</v>
      </c>
      <c r="T734" s="150" t="str" cm="1">
        <f t="array" aca="1" ref="T734" ca="1">IFERROR(INDEX(General!$K$91:$K$110,$AC734),NA)</f>
        <v>N/A</v>
      </c>
      <c r="U734" s="43" cm="1">
        <f t="array" aca="1" ref="U734" ca="1">IFERROR(
IF($F734=General!$E$25,INDEX(Forecast_Capex_Input!S$12:S$286,$Z734),
INDEX(Forecast_Capex_Input!T$12:T$286,$Z734)),0)</f>
        <v>0</v>
      </c>
      <c r="V734" s="82" t="b">
        <f>IFERROR(INDEX(Overheads!$T$19:$T$26,MATCH($I734,Overheads!$E$19:$E$26,0)),FALSE)</f>
        <v>0</v>
      </c>
      <c r="W734" s="209" cm="1">
        <f t="array" ref="W734">IFERROR(
INDEX(Forecast_Capex_Input!CN$12:CN$286,$Z734),0)</f>
        <v>0</v>
      </c>
      <c r="X734" s="209">
        <f>IFERROR(
MATCH($W734,General!$L$39:$S$39,0),1)</f>
        <v>1</v>
      </c>
      <c r="Z734" s="28" t="str">
        <f>IFERROR(
IF(MATCH($C734,Forecast_Capex_Input!$CI$12:$CI$286,1)+1&gt;MAX(Forecast_Capex_Input!$C$12:$C$286),NA,
MATCH($C734,Forecast_Capex_Input!$CI$12:$CI$286,1)+1),1)</f>
        <v>N/A</v>
      </c>
      <c r="AA734" s="28" t="str" cm="1">
        <f t="array" aca="1" ref="AA734" ca="1">IFERROR(
IF(Z733&lt;&gt;Z734,1,
IF(COUNTIF(OFFSET(AA733,0,0,-INDEX(Forecast_Capex_Input!$CG$12:$CG$286,$Z734)),AA733)=INDEX(Forecast_Capex_Input!$CG$12:$CG$286,$Z734),AA733+1,AA733)),NA)</f>
        <v>N/A</v>
      </c>
      <c r="AB734" s="28" t="str" cm="1">
        <f t="array" ref="AB734">IFERROR($C734-IF($Z734=1,1,INDEX(Forecast_Capex_Input!$CI$12:$CI$286,$Z734-1))+1,NA)</f>
        <v>N/A</v>
      </c>
      <c r="AC734" s="28" t="str" cm="1">
        <f t="array" aca="1" ref="AC734" ca="1">IFERROR(IF(AA734=1,
INDEX(Forecast_Capex_Input!$AI$10:$BB$10,SMALL(IF(INDEX(Forecast_Capex_Input!$AI$12:$BB$286,$Z734,0)&gt;0,COLUMN(Forecast_Capex_Input!$AI$10:$BB$10)-COLUMN(Forecast_Capex_Input!$AI$12)+1),ROWS(OFFSET(AC733,0,0,-$AB734)))),
OFFSET(AC733,-INDEX(Forecast_Capex_Input!$CG$12:$CG$286,$Z734)+1,0)),NA)</f>
        <v>N/A</v>
      </c>
      <c r="AD734" s="28" t="str">
        <f t="shared" ca="1" si="67"/>
        <v>N/A</v>
      </c>
      <c r="AE734" s="82" t="b">
        <f t="shared" si="71"/>
        <v>0</v>
      </c>
      <c r="AF734" s="78" t="b">
        <v>0</v>
      </c>
      <c r="AG734" s="82" t="b">
        <f t="shared" si="68"/>
        <v>1</v>
      </c>
      <c r="AI734" s="55">
        <v>0</v>
      </c>
      <c r="AJ734" s="55">
        <v>0</v>
      </c>
      <c r="AK734" s="55">
        <v>0</v>
      </c>
      <c r="AL734" s="55">
        <v>0</v>
      </c>
      <c r="AM734" s="55">
        <v>0</v>
      </c>
      <c r="AN734" s="135">
        <v>0</v>
      </c>
      <c r="AP734" s="55">
        <v>0</v>
      </c>
      <c r="AQ734" s="55">
        <v>0</v>
      </c>
      <c r="AR734" s="55">
        <v>0</v>
      </c>
      <c r="AS734" s="55">
        <v>0</v>
      </c>
      <c r="AT734" s="55">
        <v>0</v>
      </c>
      <c r="AU734" s="135">
        <v>0</v>
      </c>
      <c r="AW734" s="55">
        <v>0</v>
      </c>
      <c r="AX734" s="55">
        <v>0</v>
      </c>
      <c r="AY734" s="55">
        <v>0</v>
      </c>
      <c r="AZ734" s="55">
        <v>0</v>
      </c>
      <c r="BA734" s="55">
        <v>0</v>
      </c>
      <c r="BB734" s="135">
        <v>0</v>
      </c>
      <c r="BD734" s="55">
        <v>0</v>
      </c>
      <c r="BE734" s="55">
        <v>0</v>
      </c>
      <c r="BF734" s="55">
        <v>0</v>
      </c>
      <c r="BG734" s="55">
        <v>0</v>
      </c>
      <c r="BH734" s="55">
        <v>0</v>
      </c>
      <c r="BI734" s="135">
        <v>0</v>
      </c>
      <c r="BK734" s="55">
        <v>0</v>
      </c>
      <c r="BL734" s="55">
        <v>0</v>
      </c>
      <c r="BM734" s="55">
        <v>0</v>
      </c>
      <c r="BN734" s="55">
        <v>0</v>
      </c>
      <c r="BO734" s="55">
        <v>0</v>
      </c>
      <c r="BP734" s="135">
        <v>0</v>
      </c>
      <c r="BR734" s="147">
        <v>0</v>
      </c>
      <c r="BS734" s="147">
        <v>0</v>
      </c>
      <c r="BT734" s="147">
        <v>0</v>
      </c>
      <c r="BU734" s="147">
        <v>0</v>
      </c>
      <c r="BV734" s="147">
        <v>0</v>
      </c>
      <c r="BX734" s="55">
        <v>0</v>
      </c>
      <c r="BY734" s="55">
        <v>0</v>
      </c>
      <c r="BZ734" s="55">
        <v>0</v>
      </c>
      <c r="CA734" s="55">
        <v>0</v>
      </c>
      <c r="CB734" s="55">
        <v>0</v>
      </c>
      <c r="CC734" s="135">
        <v>0</v>
      </c>
      <c r="CE734" s="55">
        <v>0</v>
      </c>
      <c r="CF734" s="55">
        <v>0</v>
      </c>
      <c r="CG734" s="55">
        <v>0</v>
      </c>
      <c r="CH734" s="55">
        <v>0</v>
      </c>
      <c r="CI734" s="55">
        <v>0</v>
      </c>
      <c r="CJ734" s="135">
        <v>0</v>
      </c>
      <c r="CL734" s="55">
        <v>0</v>
      </c>
      <c r="CM734" s="55">
        <v>0</v>
      </c>
      <c r="CN734" s="55">
        <v>0</v>
      </c>
      <c r="CO734" s="55">
        <v>0</v>
      </c>
      <c r="CP734" s="55">
        <v>0</v>
      </c>
      <c r="CQ734" s="135">
        <v>0</v>
      </c>
      <c r="CS734" s="67">
        <v>0</v>
      </c>
      <c r="CT734" s="67">
        <v>0</v>
      </c>
      <c r="CU734" s="67">
        <v>0</v>
      </c>
      <c r="CV734" s="67">
        <v>0</v>
      </c>
      <c r="CW734" s="67">
        <v>0</v>
      </c>
      <c r="CX734" s="135">
        <v>0</v>
      </c>
      <c r="CZ734" s="55">
        <v>0</v>
      </c>
      <c r="DA734" s="55">
        <v>0</v>
      </c>
      <c r="DB734" s="55">
        <v>0</v>
      </c>
      <c r="DC734" s="55">
        <v>0</v>
      </c>
      <c r="DD734" s="55">
        <v>0</v>
      </c>
      <c r="DE734" s="135">
        <v>0</v>
      </c>
      <c r="DG734" s="43" t="b" cm="1">
        <f t="array" aca="1" ref="DG734" ca="1">OR($G734=Forecast_Capex_Input!$BF$8:$BF$10)</f>
        <v>0</v>
      </c>
      <c r="DH734" s="43" cm="1">
        <f t="array" aca="1" ref="DH734" ca="1">IFERROR(INDEX(Forecast_Capex_Input!BG$12:BG$286,$Z734)
*(INDEX(Forecast_Capex_Input!$H$12:$H$286,$Z734)=Repex),0)
*$DG734</f>
        <v>0</v>
      </c>
      <c r="DI734" s="43" cm="1">
        <f t="array" aca="1" ref="DI734" ca="1">IFERROR(INDEX(Forecast_Capex_Input!BH$12:BH$286,$Z734)
*(INDEX(Forecast_Capex_Input!$H$12:$H$286,$Z734)=Repex),0)
*$DG734</f>
        <v>0</v>
      </c>
      <c r="DJ734" s="43" cm="1">
        <f t="array" aca="1" ref="DJ734" ca="1">IFERROR(INDEX(Forecast_Capex_Input!BI$12:BI$286,$Z734)
*(INDEX(Forecast_Capex_Input!$H$12:$H$286,$Z734)=Repex),0)
*$DG734</f>
        <v>0</v>
      </c>
      <c r="DK734" s="43" cm="1">
        <f t="array" aca="1" ref="DK734" ca="1">IFERROR(INDEX(Forecast_Capex_Input!BJ$12:BJ$286,$Z734)
*(INDEX(Forecast_Capex_Input!$H$12:$H$286,$Z734)=Repex),0)
*$DG734</f>
        <v>0</v>
      </c>
      <c r="DL734" s="43" cm="1">
        <f t="array" aca="1" ref="DL734" ca="1">IFERROR(INDEX(Forecast_Capex_Input!BK$12:BK$286,$Z734)
*(INDEX(Forecast_Capex_Input!$H$12:$H$286,$Z734)=Repex),0)
*$DG734</f>
        <v>0</v>
      </c>
      <c r="DM734" s="43" cm="1">
        <f t="array" aca="1" ref="DM734" ca="1">IFERROR(INDEX(Forecast_Capex_Input!BL$12:BL$286,$Z734)
*(INDEX(Forecast_Capex_Input!$H$12:$H$286,$Z734)=Repex),0)
*$DG734</f>
        <v>0</v>
      </c>
      <c r="DO734" s="43" t="b" cm="1">
        <f t="array" aca="1" ref="DO734" ca="1">OR($G734=Forecast_Capex_Input!$BN$8:$BN$9)</f>
        <v>0</v>
      </c>
      <c r="DP734" s="43" cm="1">
        <f t="array" aca="1" ref="DP734" ca="1">IFERROR(INDEX(Forecast_Capex_Input!BO$12:BO$286,$Z734)
*(INDEX(Forecast_Capex_Input!$H$12:$H$286,$Z734)=Repex),0)
*$DO734</f>
        <v>0</v>
      </c>
      <c r="DQ734" s="43" cm="1">
        <f t="array" aca="1" ref="DQ734" ca="1">IFERROR(INDEX(Forecast_Capex_Input!BP$12:BP$286,$Z734)
*(INDEX(Forecast_Capex_Input!$H$12:$H$286,$Z734)=Repex),0)
*$DO734</f>
        <v>0</v>
      </c>
      <c r="DR734" s="43" cm="1">
        <f t="array" aca="1" ref="DR734" ca="1">IFERROR(INDEX(Forecast_Capex_Input!BQ$12:BQ$286,$Z734)
*(INDEX(Forecast_Capex_Input!$H$12:$H$286,$Z734)=Repex),0)
*$DO734</f>
        <v>0</v>
      </c>
      <c r="DS734" s="43" cm="1">
        <f t="array" aca="1" ref="DS734" ca="1">IFERROR(INDEX(Forecast_Capex_Input!BR$12:BR$286,$Z734)
*(INDEX(Forecast_Capex_Input!$H$12:$H$286,$Z734)=Repex),0)
*$DO734</f>
        <v>0</v>
      </c>
      <c r="DT734" s="43" cm="1">
        <f t="array" aca="1" ref="DT734" ca="1">IFERROR(INDEX(Forecast_Capex_Input!BS$12:BS$286,$Z734)
*(INDEX(Forecast_Capex_Input!$H$12:$H$286,$Z734)=Repex),0)
*$DO734</f>
        <v>0</v>
      </c>
      <c r="DV734" s="43" t="b" cm="1">
        <f t="array" aca="1" ref="DV734" ca="1">OR($G734=Forecast_Capex_Input!$BU$8:$BU$10)</f>
        <v>0</v>
      </c>
      <c r="DW734" s="43" cm="1">
        <f t="array" aca="1" ref="DW734" ca="1">IFERROR(INDEX(Forecast_Capex_Input!BV$12:BV$286,$Z734)
*(INDEX(Forecast_Capex_Input!$H$12:$H$286,$Z734)=Repex),0)
*$DV734</f>
        <v>0</v>
      </c>
      <c r="DX734" s="43" cm="1">
        <f t="array" aca="1" ref="DX734" ca="1">IFERROR(INDEX(Forecast_Capex_Input!BW$12:BW$286,$Z734)
*(INDEX(Forecast_Capex_Input!$H$12:$H$286,$Z734)=Repex),0)
*$DV734</f>
        <v>0</v>
      </c>
      <c r="DY734" s="43" cm="1">
        <f t="array" aca="1" ref="DY734" ca="1">IFERROR(INDEX(Forecast_Capex_Input!BX$12:BX$286,$Z734)
*(INDEX(Forecast_Capex_Input!$H$12:$H$286,$Z734)=Repex),0)
*$DV734</f>
        <v>0</v>
      </c>
      <c r="DZ734" s="43" cm="1">
        <f t="array" aca="1" ref="DZ734" ca="1">IFERROR(INDEX(Forecast_Capex_Input!BY$12:BY$286,$Z734)
*(INDEX(Forecast_Capex_Input!$H$12:$H$286,$Z734)=Repex),0)
*$DV734</f>
        <v>0</v>
      </c>
      <c r="EA734" s="43" cm="1">
        <f t="array" aca="1" ref="EA734" ca="1">IFERROR(INDEX(Forecast_Capex_Input!BZ$12:BZ$286,$Z734)
*(INDEX(Forecast_Capex_Input!$H$12:$H$286,$Z734)=Repex),0)
*$DV734</f>
        <v>0</v>
      </c>
      <c r="EB734" s="43" cm="1">
        <f t="array" aca="1" ref="EB734" ca="1">IFERROR(INDEX(Forecast_Capex_Input!CA$12:CA$286,$Z734)
*(INDEX(Forecast_Capex_Input!$H$12:$H$286,$Z734)=Repex),0)
*$DV734</f>
        <v>0</v>
      </c>
      <c r="EC734" s="43" cm="1">
        <f t="array" aca="1" ref="EC734" ca="1">IFERROR(INDEX(Forecast_Capex_Input!CB$12:CB$286,$Z734)
*(INDEX(Forecast_Capex_Input!$H$12:$H$286,$Z734)=Repex),0)
*$DV734</f>
        <v>0</v>
      </c>
      <c r="ED734" s="43" cm="1">
        <f t="array" aca="1" ref="ED734" ca="1">IFERROR(INDEX(Forecast_Capex_Input!CC$12:CC$286,$Z734)
*(INDEX(Forecast_Capex_Input!$H$12:$H$286,$Z734)=Repex),0)
*$DV734</f>
        <v>0</v>
      </c>
      <c r="EF734" s="86" t="str">
        <f t="shared" si="69"/>
        <v>N/A</v>
      </c>
      <c r="EG734" s="28" t="str">
        <f>IFERROR(RANK(EF734,EF$11:EF$1010,0)+COUNTIF(EF$11:EF734,EF734)-1,NA)</f>
        <v>N/A</v>
      </c>
    </row>
    <row r="735" spans="3:137" x14ac:dyDescent="0.2">
      <c r="C735" s="28">
        <f t="shared" si="70"/>
        <v>725</v>
      </c>
      <c r="D735" s="9" t="str" cm="1">
        <f t="array" ref="D735">IFERROR(INDEX(Forecast_Capex_Input!$D$12:$D$286,$Z735),NA)</f>
        <v>N/A</v>
      </c>
      <c r="E735" s="24" t="str" cm="1">
        <f t="array" ref="E735">IF($Z735=NA,NA,INDEX(Forecast_Capex_Input!$E$12:$E$286,$Z735))</f>
        <v>N/A</v>
      </c>
      <c r="F735" s="9" t="str" cm="1">
        <f t="array" aca="1" ref="F735" ca="1">IFERROR(INDEX(General!$E$25:$E$26,$AA735),NA)</f>
        <v>N/A</v>
      </c>
      <c r="G735" s="9" t="str" cm="1">
        <f t="array" aca="1" ref="G735" ca="1">IFERROR(INDEX(Forecast_Capex_Input!$AI$11:$BB$11,$AC735),NA)</f>
        <v>N/A</v>
      </c>
      <c r="H735" s="50" t="str" cm="1">
        <f t="array" aca="1" ref="H735" ca="1">IFERROR(INDEX(Forecast_Capex_Input!$AI$12:$BB$286,$Z735,$AC735),NA)</f>
        <v>N/A</v>
      </c>
      <c r="I735" s="150" t="str" cm="1">
        <f t="array" ref="I735">IFERROR(INDEX(Forecast_Capex_Input!$F$12:$F$286,$Z735),NA)</f>
        <v>N/A</v>
      </c>
      <c r="J735" s="150" t="str" cm="1">
        <f t="array" ref="J735">IFERROR(INDEX(Forecast_Capex_Input!G$12:G$286,$Z735),NA)</f>
        <v>N/A</v>
      </c>
      <c r="K735" s="150" t="str" cm="1">
        <f t="array" ref="K735">IFERROR(INDEX(Forecast_Capex_Input!H$12:H$286,$Z735),NA)</f>
        <v>N/A</v>
      </c>
      <c r="L735" s="150" t="str" cm="1">
        <f t="array" ref="L735">IFERROR(INDEX(Forecast_Capex_Input!I$12:I$286,$Z735),NA)</f>
        <v>N/A</v>
      </c>
      <c r="M735" s="150" t="str" cm="1">
        <f t="array" ref="M735">IFERROR(INDEX(Forecast_Capex_Input!J$12:J$286,$Z735),NA)</f>
        <v>N/A</v>
      </c>
      <c r="N735" s="150" t="str" cm="1">
        <f t="array" ref="N735">IFERROR(INDEX(Forecast_Capex_Input!K$12:K$286,$Z735),NA)</f>
        <v>N/A</v>
      </c>
      <c r="O735" s="150" t="str" cm="1">
        <f t="array" ref="O735">IFERROR(INDEX(Forecast_Capex_Input!L$12:L$286,$Z735),NA)</f>
        <v>N/A</v>
      </c>
      <c r="P735" s="150" t="str" cm="1">
        <f t="array" ref="P735">IFERROR(INDEX(Forecast_Capex_Input!M$12:M$286,$Z735),NA)</f>
        <v>N/A</v>
      </c>
      <c r="Q735" s="24" t="str" cm="1">
        <f t="array" ref="Q735">IFERROR(INDEX(Forecast_Capex_Input!N$12:N$286,$Z735),NA)</f>
        <v>N/A</v>
      </c>
      <c r="R735" s="190" cm="1">
        <f t="array" ref="R735">IFERROR(INDEX(Forecast_Capex_Input!O$12:O$286,$Z735),0)</f>
        <v>0</v>
      </c>
      <c r="S735" s="24" cm="1">
        <f t="array" ref="S735">IFERROR(INDEX(Forecast_Capex_Input!P$12:P$286,$Z735),0)</f>
        <v>0</v>
      </c>
      <c r="T735" s="150" t="str" cm="1">
        <f t="array" aca="1" ref="T735" ca="1">IFERROR(INDEX(General!$K$91:$K$110,$AC735),NA)</f>
        <v>N/A</v>
      </c>
      <c r="U735" s="43" cm="1">
        <f t="array" aca="1" ref="U735" ca="1">IFERROR(
IF($F735=General!$E$25,INDEX(Forecast_Capex_Input!S$12:S$286,$Z735),
INDEX(Forecast_Capex_Input!T$12:T$286,$Z735)),0)</f>
        <v>0</v>
      </c>
      <c r="V735" s="82" t="b">
        <f>IFERROR(INDEX(Overheads!$T$19:$T$26,MATCH($I735,Overheads!$E$19:$E$26,0)),FALSE)</f>
        <v>0</v>
      </c>
      <c r="W735" s="209" cm="1">
        <f t="array" ref="W735">IFERROR(
INDEX(Forecast_Capex_Input!CN$12:CN$286,$Z735),0)</f>
        <v>0</v>
      </c>
      <c r="X735" s="209">
        <f>IFERROR(
MATCH($W735,General!$L$39:$S$39,0),1)</f>
        <v>1</v>
      </c>
      <c r="Z735" s="28" t="str">
        <f>IFERROR(
IF(MATCH($C735,Forecast_Capex_Input!$CI$12:$CI$286,1)+1&gt;MAX(Forecast_Capex_Input!$C$12:$C$286),NA,
MATCH($C735,Forecast_Capex_Input!$CI$12:$CI$286,1)+1),1)</f>
        <v>N/A</v>
      </c>
      <c r="AA735" s="28" t="str" cm="1">
        <f t="array" aca="1" ref="AA735" ca="1">IFERROR(
IF(Z734&lt;&gt;Z735,1,
IF(COUNTIF(OFFSET(AA734,0,0,-INDEX(Forecast_Capex_Input!$CG$12:$CG$286,$Z735)),AA734)=INDEX(Forecast_Capex_Input!$CG$12:$CG$286,$Z735),AA734+1,AA734)),NA)</f>
        <v>N/A</v>
      </c>
      <c r="AB735" s="28" t="str" cm="1">
        <f t="array" ref="AB735">IFERROR($C735-IF($Z735=1,1,INDEX(Forecast_Capex_Input!$CI$12:$CI$286,$Z735-1))+1,NA)</f>
        <v>N/A</v>
      </c>
      <c r="AC735" s="28" t="str" cm="1">
        <f t="array" aca="1" ref="AC735" ca="1">IFERROR(IF(AA735=1,
INDEX(Forecast_Capex_Input!$AI$10:$BB$10,SMALL(IF(INDEX(Forecast_Capex_Input!$AI$12:$BB$286,$Z735,0)&gt;0,COLUMN(Forecast_Capex_Input!$AI$10:$BB$10)-COLUMN(Forecast_Capex_Input!$AI$12)+1),ROWS(OFFSET(AC734,0,0,-$AB735)))),
OFFSET(AC734,-INDEX(Forecast_Capex_Input!$CG$12:$CG$286,$Z735)+1,0)),NA)</f>
        <v>N/A</v>
      </c>
      <c r="AD735" s="28" t="str">
        <f t="shared" ca="1" si="67"/>
        <v>N/A</v>
      </c>
      <c r="AE735" s="82" t="b">
        <f t="shared" si="71"/>
        <v>0</v>
      </c>
      <c r="AF735" s="78" t="b">
        <v>0</v>
      </c>
      <c r="AG735" s="82" t="b">
        <f t="shared" si="68"/>
        <v>1</v>
      </c>
      <c r="AI735" s="55">
        <v>0</v>
      </c>
      <c r="AJ735" s="55">
        <v>0</v>
      </c>
      <c r="AK735" s="55">
        <v>0</v>
      </c>
      <c r="AL735" s="55">
        <v>0</v>
      </c>
      <c r="AM735" s="55">
        <v>0</v>
      </c>
      <c r="AN735" s="135">
        <v>0</v>
      </c>
      <c r="AP735" s="55">
        <v>0</v>
      </c>
      <c r="AQ735" s="55">
        <v>0</v>
      </c>
      <c r="AR735" s="55">
        <v>0</v>
      </c>
      <c r="AS735" s="55">
        <v>0</v>
      </c>
      <c r="AT735" s="55">
        <v>0</v>
      </c>
      <c r="AU735" s="135">
        <v>0</v>
      </c>
      <c r="AW735" s="55">
        <v>0</v>
      </c>
      <c r="AX735" s="55">
        <v>0</v>
      </c>
      <c r="AY735" s="55">
        <v>0</v>
      </c>
      <c r="AZ735" s="55">
        <v>0</v>
      </c>
      <c r="BA735" s="55">
        <v>0</v>
      </c>
      <c r="BB735" s="135">
        <v>0</v>
      </c>
      <c r="BD735" s="55">
        <v>0</v>
      </c>
      <c r="BE735" s="55">
        <v>0</v>
      </c>
      <c r="BF735" s="55">
        <v>0</v>
      </c>
      <c r="BG735" s="55">
        <v>0</v>
      </c>
      <c r="BH735" s="55">
        <v>0</v>
      </c>
      <c r="BI735" s="135">
        <v>0</v>
      </c>
      <c r="BK735" s="55">
        <v>0</v>
      </c>
      <c r="BL735" s="55">
        <v>0</v>
      </c>
      <c r="BM735" s="55">
        <v>0</v>
      </c>
      <c r="BN735" s="55">
        <v>0</v>
      </c>
      <c r="BO735" s="55">
        <v>0</v>
      </c>
      <c r="BP735" s="135">
        <v>0</v>
      </c>
      <c r="BR735" s="147">
        <v>0</v>
      </c>
      <c r="BS735" s="147">
        <v>0</v>
      </c>
      <c r="BT735" s="147">
        <v>0</v>
      </c>
      <c r="BU735" s="147">
        <v>0</v>
      </c>
      <c r="BV735" s="147">
        <v>0</v>
      </c>
      <c r="BX735" s="55">
        <v>0</v>
      </c>
      <c r="BY735" s="55">
        <v>0</v>
      </c>
      <c r="BZ735" s="55">
        <v>0</v>
      </c>
      <c r="CA735" s="55">
        <v>0</v>
      </c>
      <c r="CB735" s="55">
        <v>0</v>
      </c>
      <c r="CC735" s="135">
        <v>0</v>
      </c>
      <c r="CE735" s="55">
        <v>0</v>
      </c>
      <c r="CF735" s="55">
        <v>0</v>
      </c>
      <c r="CG735" s="55">
        <v>0</v>
      </c>
      <c r="CH735" s="55">
        <v>0</v>
      </c>
      <c r="CI735" s="55">
        <v>0</v>
      </c>
      <c r="CJ735" s="135">
        <v>0</v>
      </c>
      <c r="CL735" s="55">
        <v>0</v>
      </c>
      <c r="CM735" s="55">
        <v>0</v>
      </c>
      <c r="CN735" s="55">
        <v>0</v>
      </c>
      <c r="CO735" s="55">
        <v>0</v>
      </c>
      <c r="CP735" s="55">
        <v>0</v>
      </c>
      <c r="CQ735" s="135">
        <v>0</v>
      </c>
      <c r="CS735" s="67">
        <v>0</v>
      </c>
      <c r="CT735" s="67">
        <v>0</v>
      </c>
      <c r="CU735" s="67">
        <v>0</v>
      </c>
      <c r="CV735" s="67">
        <v>0</v>
      </c>
      <c r="CW735" s="67">
        <v>0</v>
      </c>
      <c r="CX735" s="135">
        <v>0</v>
      </c>
      <c r="CZ735" s="55">
        <v>0</v>
      </c>
      <c r="DA735" s="55">
        <v>0</v>
      </c>
      <c r="DB735" s="55">
        <v>0</v>
      </c>
      <c r="DC735" s="55">
        <v>0</v>
      </c>
      <c r="DD735" s="55">
        <v>0</v>
      </c>
      <c r="DE735" s="135">
        <v>0</v>
      </c>
      <c r="DG735" s="43" t="b" cm="1">
        <f t="array" aca="1" ref="DG735" ca="1">OR($G735=Forecast_Capex_Input!$BF$8:$BF$10)</f>
        <v>0</v>
      </c>
      <c r="DH735" s="43" cm="1">
        <f t="array" aca="1" ref="DH735" ca="1">IFERROR(INDEX(Forecast_Capex_Input!BG$12:BG$286,$Z735)
*(INDEX(Forecast_Capex_Input!$H$12:$H$286,$Z735)=Repex),0)
*$DG735</f>
        <v>0</v>
      </c>
      <c r="DI735" s="43" cm="1">
        <f t="array" aca="1" ref="DI735" ca="1">IFERROR(INDEX(Forecast_Capex_Input!BH$12:BH$286,$Z735)
*(INDEX(Forecast_Capex_Input!$H$12:$H$286,$Z735)=Repex),0)
*$DG735</f>
        <v>0</v>
      </c>
      <c r="DJ735" s="43" cm="1">
        <f t="array" aca="1" ref="DJ735" ca="1">IFERROR(INDEX(Forecast_Capex_Input!BI$12:BI$286,$Z735)
*(INDEX(Forecast_Capex_Input!$H$12:$H$286,$Z735)=Repex),0)
*$DG735</f>
        <v>0</v>
      </c>
      <c r="DK735" s="43" cm="1">
        <f t="array" aca="1" ref="DK735" ca="1">IFERROR(INDEX(Forecast_Capex_Input!BJ$12:BJ$286,$Z735)
*(INDEX(Forecast_Capex_Input!$H$12:$H$286,$Z735)=Repex),0)
*$DG735</f>
        <v>0</v>
      </c>
      <c r="DL735" s="43" cm="1">
        <f t="array" aca="1" ref="DL735" ca="1">IFERROR(INDEX(Forecast_Capex_Input!BK$12:BK$286,$Z735)
*(INDEX(Forecast_Capex_Input!$H$12:$H$286,$Z735)=Repex),0)
*$DG735</f>
        <v>0</v>
      </c>
      <c r="DM735" s="43" cm="1">
        <f t="array" aca="1" ref="DM735" ca="1">IFERROR(INDEX(Forecast_Capex_Input!BL$12:BL$286,$Z735)
*(INDEX(Forecast_Capex_Input!$H$12:$H$286,$Z735)=Repex),0)
*$DG735</f>
        <v>0</v>
      </c>
      <c r="DO735" s="43" t="b" cm="1">
        <f t="array" aca="1" ref="DO735" ca="1">OR($G735=Forecast_Capex_Input!$BN$8:$BN$9)</f>
        <v>0</v>
      </c>
      <c r="DP735" s="43" cm="1">
        <f t="array" aca="1" ref="DP735" ca="1">IFERROR(INDEX(Forecast_Capex_Input!BO$12:BO$286,$Z735)
*(INDEX(Forecast_Capex_Input!$H$12:$H$286,$Z735)=Repex),0)
*$DO735</f>
        <v>0</v>
      </c>
      <c r="DQ735" s="43" cm="1">
        <f t="array" aca="1" ref="DQ735" ca="1">IFERROR(INDEX(Forecast_Capex_Input!BP$12:BP$286,$Z735)
*(INDEX(Forecast_Capex_Input!$H$12:$H$286,$Z735)=Repex),0)
*$DO735</f>
        <v>0</v>
      </c>
      <c r="DR735" s="43" cm="1">
        <f t="array" aca="1" ref="DR735" ca="1">IFERROR(INDEX(Forecast_Capex_Input!BQ$12:BQ$286,$Z735)
*(INDEX(Forecast_Capex_Input!$H$12:$H$286,$Z735)=Repex),0)
*$DO735</f>
        <v>0</v>
      </c>
      <c r="DS735" s="43" cm="1">
        <f t="array" aca="1" ref="DS735" ca="1">IFERROR(INDEX(Forecast_Capex_Input!BR$12:BR$286,$Z735)
*(INDEX(Forecast_Capex_Input!$H$12:$H$286,$Z735)=Repex),0)
*$DO735</f>
        <v>0</v>
      </c>
      <c r="DT735" s="43" cm="1">
        <f t="array" aca="1" ref="DT735" ca="1">IFERROR(INDEX(Forecast_Capex_Input!BS$12:BS$286,$Z735)
*(INDEX(Forecast_Capex_Input!$H$12:$H$286,$Z735)=Repex),0)
*$DO735</f>
        <v>0</v>
      </c>
      <c r="DV735" s="43" t="b" cm="1">
        <f t="array" aca="1" ref="DV735" ca="1">OR($G735=Forecast_Capex_Input!$BU$8:$BU$10)</f>
        <v>0</v>
      </c>
      <c r="DW735" s="43" cm="1">
        <f t="array" aca="1" ref="DW735" ca="1">IFERROR(INDEX(Forecast_Capex_Input!BV$12:BV$286,$Z735)
*(INDEX(Forecast_Capex_Input!$H$12:$H$286,$Z735)=Repex),0)
*$DV735</f>
        <v>0</v>
      </c>
      <c r="DX735" s="43" cm="1">
        <f t="array" aca="1" ref="DX735" ca="1">IFERROR(INDEX(Forecast_Capex_Input!BW$12:BW$286,$Z735)
*(INDEX(Forecast_Capex_Input!$H$12:$H$286,$Z735)=Repex),0)
*$DV735</f>
        <v>0</v>
      </c>
      <c r="DY735" s="43" cm="1">
        <f t="array" aca="1" ref="DY735" ca="1">IFERROR(INDEX(Forecast_Capex_Input!BX$12:BX$286,$Z735)
*(INDEX(Forecast_Capex_Input!$H$12:$H$286,$Z735)=Repex),0)
*$DV735</f>
        <v>0</v>
      </c>
      <c r="DZ735" s="43" cm="1">
        <f t="array" aca="1" ref="DZ735" ca="1">IFERROR(INDEX(Forecast_Capex_Input!BY$12:BY$286,$Z735)
*(INDEX(Forecast_Capex_Input!$H$12:$H$286,$Z735)=Repex),0)
*$DV735</f>
        <v>0</v>
      </c>
      <c r="EA735" s="43" cm="1">
        <f t="array" aca="1" ref="EA735" ca="1">IFERROR(INDEX(Forecast_Capex_Input!BZ$12:BZ$286,$Z735)
*(INDEX(Forecast_Capex_Input!$H$12:$H$286,$Z735)=Repex),0)
*$DV735</f>
        <v>0</v>
      </c>
      <c r="EB735" s="43" cm="1">
        <f t="array" aca="1" ref="EB735" ca="1">IFERROR(INDEX(Forecast_Capex_Input!CA$12:CA$286,$Z735)
*(INDEX(Forecast_Capex_Input!$H$12:$H$286,$Z735)=Repex),0)
*$DV735</f>
        <v>0</v>
      </c>
      <c r="EC735" s="43" cm="1">
        <f t="array" aca="1" ref="EC735" ca="1">IFERROR(INDEX(Forecast_Capex_Input!CB$12:CB$286,$Z735)
*(INDEX(Forecast_Capex_Input!$H$12:$H$286,$Z735)=Repex),0)
*$DV735</f>
        <v>0</v>
      </c>
      <c r="ED735" s="43" cm="1">
        <f t="array" aca="1" ref="ED735" ca="1">IFERROR(INDEX(Forecast_Capex_Input!CC$12:CC$286,$Z735)
*(INDEX(Forecast_Capex_Input!$H$12:$H$286,$Z735)=Repex),0)
*$DV735</f>
        <v>0</v>
      </c>
      <c r="EF735" s="86" t="str">
        <f t="shared" si="69"/>
        <v>N/A</v>
      </c>
      <c r="EG735" s="28" t="str">
        <f>IFERROR(RANK(EF735,EF$11:EF$1010,0)+COUNTIF(EF$11:EF735,EF735)-1,NA)</f>
        <v>N/A</v>
      </c>
    </row>
    <row r="736" spans="3:137" x14ac:dyDescent="0.2">
      <c r="C736" s="28">
        <f t="shared" si="70"/>
        <v>726</v>
      </c>
      <c r="D736" s="9" t="str" cm="1">
        <f t="array" ref="D736">IFERROR(INDEX(Forecast_Capex_Input!$D$12:$D$286,$Z736),NA)</f>
        <v>N/A</v>
      </c>
      <c r="E736" s="24" t="str" cm="1">
        <f t="array" ref="E736">IF($Z736=NA,NA,INDEX(Forecast_Capex_Input!$E$12:$E$286,$Z736))</f>
        <v>N/A</v>
      </c>
      <c r="F736" s="9" t="str" cm="1">
        <f t="array" aca="1" ref="F736" ca="1">IFERROR(INDEX(General!$E$25:$E$26,$AA736),NA)</f>
        <v>N/A</v>
      </c>
      <c r="G736" s="9" t="str" cm="1">
        <f t="array" aca="1" ref="G736" ca="1">IFERROR(INDEX(Forecast_Capex_Input!$AI$11:$BB$11,$AC736),NA)</f>
        <v>N/A</v>
      </c>
      <c r="H736" s="50" t="str" cm="1">
        <f t="array" aca="1" ref="H736" ca="1">IFERROR(INDEX(Forecast_Capex_Input!$AI$12:$BB$286,$Z736,$AC736),NA)</f>
        <v>N/A</v>
      </c>
      <c r="I736" s="150" t="str" cm="1">
        <f t="array" ref="I736">IFERROR(INDEX(Forecast_Capex_Input!$F$12:$F$286,$Z736),NA)</f>
        <v>N/A</v>
      </c>
      <c r="J736" s="150" t="str" cm="1">
        <f t="array" ref="J736">IFERROR(INDEX(Forecast_Capex_Input!G$12:G$286,$Z736),NA)</f>
        <v>N/A</v>
      </c>
      <c r="K736" s="150" t="str" cm="1">
        <f t="array" ref="K736">IFERROR(INDEX(Forecast_Capex_Input!H$12:H$286,$Z736),NA)</f>
        <v>N/A</v>
      </c>
      <c r="L736" s="150" t="str" cm="1">
        <f t="array" ref="L736">IFERROR(INDEX(Forecast_Capex_Input!I$12:I$286,$Z736),NA)</f>
        <v>N/A</v>
      </c>
      <c r="M736" s="150" t="str" cm="1">
        <f t="array" ref="M736">IFERROR(INDEX(Forecast_Capex_Input!J$12:J$286,$Z736),NA)</f>
        <v>N/A</v>
      </c>
      <c r="N736" s="150" t="str" cm="1">
        <f t="array" ref="N736">IFERROR(INDEX(Forecast_Capex_Input!K$12:K$286,$Z736),NA)</f>
        <v>N/A</v>
      </c>
      <c r="O736" s="150" t="str" cm="1">
        <f t="array" ref="O736">IFERROR(INDEX(Forecast_Capex_Input!L$12:L$286,$Z736),NA)</f>
        <v>N/A</v>
      </c>
      <c r="P736" s="150" t="str" cm="1">
        <f t="array" ref="P736">IFERROR(INDEX(Forecast_Capex_Input!M$12:M$286,$Z736),NA)</f>
        <v>N/A</v>
      </c>
      <c r="Q736" s="24" t="str" cm="1">
        <f t="array" ref="Q736">IFERROR(INDEX(Forecast_Capex_Input!N$12:N$286,$Z736),NA)</f>
        <v>N/A</v>
      </c>
      <c r="R736" s="190" cm="1">
        <f t="array" ref="R736">IFERROR(INDEX(Forecast_Capex_Input!O$12:O$286,$Z736),0)</f>
        <v>0</v>
      </c>
      <c r="S736" s="24" cm="1">
        <f t="array" ref="S736">IFERROR(INDEX(Forecast_Capex_Input!P$12:P$286,$Z736),0)</f>
        <v>0</v>
      </c>
      <c r="T736" s="150" t="str" cm="1">
        <f t="array" aca="1" ref="T736" ca="1">IFERROR(INDEX(General!$K$91:$K$110,$AC736),NA)</f>
        <v>N/A</v>
      </c>
      <c r="U736" s="43" cm="1">
        <f t="array" aca="1" ref="U736" ca="1">IFERROR(
IF($F736=General!$E$25,INDEX(Forecast_Capex_Input!S$12:S$286,$Z736),
INDEX(Forecast_Capex_Input!T$12:T$286,$Z736)),0)</f>
        <v>0</v>
      </c>
      <c r="V736" s="82" t="b">
        <f>IFERROR(INDEX(Overheads!$T$19:$T$26,MATCH($I736,Overheads!$E$19:$E$26,0)),FALSE)</f>
        <v>0</v>
      </c>
      <c r="W736" s="209" cm="1">
        <f t="array" ref="W736">IFERROR(
INDEX(Forecast_Capex_Input!CN$12:CN$286,$Z736),0)</f>
        <v>0</v>
      </c>
      <c r="X736" s="209">
        <f>IFERROR(
MATCH($W736,General!$L$39:$S$39,0),1)</f>
        <v>1</v>
      </c>
      <c r="Z736" s="28" t="str">
        <f>IFERROR(
IF(MATCH($C736,Forecast_Capex_Input!$CI$12:$CI$286,1)+1&gt;MAX(Forecast_Capex_Input!$C$12:$C$286),NA,
MATCH($C736,Forecast_Capex_Input!$CI$12:$CI$286,1)+1),1)</f>
        <v>N/A</v>
      </c>
      <c r="AA736" s="28" t="str" cm="1">
        <f t="array" aca="1" ref="AA736" ca="1">IFERROR(
IF(Z735&lt;&gt;Z736,1,
IF(COUNTIF(OFFSET(AA735,0,0,-INDEX(Forecast_Capex_Input!$CG$12:$CG$286,$Z736)),AA735)=INDEX(Forecast_Capex_Input!$CG$12:$CG$286,$Z736),AA735+1,AA735)),NA)</f>
        <v>N/A</v>
      </c>
      <c r="AB736" s="28" t="str" cm="1">
        <f t="array" ref="AB736">IFERROR($C736-IF($Z736=1,1,INDEX(Forecast_Capex_Input!$CI$12:$CI$286,$Z736-1))+1,NA)</f>
        <v>N/A</v>
      </c>
      <c r="AC736" s="28" t="str" cm="1">
        <f t="array" aca="1" ref="AC736" ca="1">IFERROR(IF(AA736=1,
INDEX(Forecast_Capex_Input!$AI$10:$BB$10,SMALL(IF(INDEX(Forecast_Capex_Input!$AI$12:$BB$286,$Z736,0)&gt;0,COLUMN(Forecast_Capex_Input!$AI$10:$BB$10)-COLUMN(Forecast_Capex_Input!$AI$12)+1),ROWS(OFFSET(AC735,0,0,-$AB736)))),
OFFSET(AC735,-INDEX(Forecast_Capex_Input!$CG$12:$CG$286,$Z736)+1,0)),NA)</f>
        <v>N/A</v>
      </c>
      <c r="AD736" s="28" t="str">
        <f t="shared" ca="1" si="67"/>
        <v>N/A</v>
      </c>
      <c r="AE736" s="82" t="b">
        <f t="shared" si="71"/>
        <v>0</v>
      </c>
      <c r="AF736" s="78" t="b">
        <v>0</v>
      </c>
      <c r="AG736" s="82" t="b">
        <f t="shared" si="68"/>
        <v>1</v>
      </c>
      <c r="AI736" s="55">
        <v>0</v>
      </c>
      <c r="AJ736" s="55">
        <v>0</v>
      </c>
      <c r="AK736" s="55">
        <v>0</v>
      </c>
      <c r="AL736" s="55">
        <v>0</v>
      </c>
      <c r="AM736" s="55">
        <v>0</v>
      </c>
      <c r="AN736" s="135">
        <v>0</v>
      </c>
      <c r="AP736" s="55">
        <v>0</v>
      </c>
      <c r="AQ736" s="55">
        <v>0</v>
      </c>
      <c r="AR736" s="55">
        <v>0</v>
      </c>
      <c r="AS736" s="55">
        <v>0</v>
      </c>
      <c r="AT736" s="55">
        <v>0</v>
      </c>
      <c r="AU736" s="135">
        <v>0</v>
      </c>
      <c r="AW736" s="55">
        <v>0</v>
      </c>
      <c r="AX736" s="55">
        <v>0</v>
      </c>
      <c r="AY736" s="55">
        <v>0</v>
      </c>
      <c r="AZ736" s="55">
        <v>0</v>
      </c>
      <c r="BA736" s="55">
        <v>0</v>
      </c>
      <c r="BB736" s="135">
        <v>0</v>
      </c>
      <c r="BD736" s="55">
        <v>0</v>
      </c>
      <c r="BE736" s="55">
        <v>0</v>
      </c>
      <c r="BF736" s="55">
        <v>0</v>
      </c>
      <c r="BG736" s="55">
        <v>0</v>
      </c>
      <c r="BH736" s="55">
        <v>0</v>
      </c>
      <c r="BI736" s="135">
        <v>0</v>
      </c>
      <c r="BK736" s="55">
        <v>0</v>
      </c>
      <c r="BL736" s="55">
        <v>0</v>
      </c>
      <c r="BM736" s="55">
        <v>0</v>
      </c>
      <c r="BN736" s="55">
        <v>0</v>
      </c>
      <c r="BO736" s="55">
        <v>0</v>
      </c>
      <c r="BP736" s="135">
        <v>0</v>
      </c>
      <c r="BR736" s="147">
        <v>0</v>
      </c>
      <c r="BS736" s="147">
        <v>0</v>
      </c>
      <c r="BT736" s="147">
        <v>0</v>
      </c>
      <c r="BU736" s="147">
        <v>0</v>
      </c>
      <c r="BV736" s="147">
        <v>0</v>
      </c>
      <c r="BX736" s="55">
        <v>0</v>
      </c>
      <c r="BY736" s="55">
        <v>0</v>
      </c>
      <c r="BZ736" s="55">
        <v>0</v>
      </c>
      <c r="CA736" s="55">
        <v>0</v>
      </c>
      <c r="CB736" s="55">
        <v>0</v>
      </c>
      <c r="CC736" s="135">
        <v>0</v>
      </c>
      <c r="CE736" s="55">
        <v>0</v>
      </c>
      <c r="CF736" s="55">
        <v>0</v>
      </c>
      <c r="CG736" s="55">
        <v>0</v>
      </c>
      <c r="CH736" s="55">
        <v>0</v>
      </c>
      <c r="CI736" s="55">
        <v>0</v>
      </c>
      <c r="CJ736" s="135">
        <v>0</v>
      </c>
      <c r="CL736" s="55">
        <v>0</v>
      </c>
      <c r="CM736" s="55">
        <v>0</v>
      </c>
      <c r="CN736" s="55">
        <v>0</v>
      </c>
      <c r="CO736" s="55">
        <v>0</v>
      </c>
      <c r="CP736" s="55">
        <v>0</v>
      </c>
      <c r="CQ736" s="135">
        <v>0</v>
      </c>
      <c r="CS736" s="67">
        <v>0</v>
      </c>
      <c r="CT736" s="67">
        <v>0</v>
      </c>
      <c r="CU736" s="67">
        <v>0</v>
      </c>
      <c r="CV736" s="67">
        <v>0</v>
      </c>
      <c r="CW736" s="67">
        <v>0</v>
      </c>
      <c r="CX736" s="135">
        <v>0</v>
      </c>
      <c r="CZ736" s="55">
        <v>0</v>
      </c>
      <c r="DA736" s="55">
        <v>0</v>
      </c>
      <c r="DB736" s="55">
        <v>0</v>
      </c>
      <c r="DC736" s="55">
        <v>0</v>
      </c>
      <c r="DD736" s="55">
        <v>0</v>
      </c>
      <c r="DE736" s="135">
        <v>0</v>
      </c>
      <c r="DG736" s="43" t="b" cm="1">
        <f t="array" aca="1" ref="DG736" ca="1">OR($G736=Forecast_Capex_Input!$BF$8:$BF$10)</f>
        <v>0</v>
      </c>
      <c r="DH736" s="43" cm="1">
        <f t="array" aca="1" ref="DH736" ca="1">IFERROR(INDEX(Forecast_Capex_Input!BG$12:BG$286,$Z736)
*(INDEX(Forecast_Capex_Input!$H$12:$H$286,$Z736)=Repex),0)
*$DG736</f>
        <v>0</v>
      </c>
      <c r="DI736" s="43" cm="1">
        <f t="array" aca="1" ref="DI736" ca="1">IFERROR(INDEX(Forecast_Capex_Input!BH$12:BH$286,$Z736)
*(INDEX(Forecast_Capex_Input!$H$12:$H$286,$Z736)=Repex),0)
*$DG736</f>
        <v>0</v>
      </c>
      <c r="DJ736" s="43" cm="1">
        <f t="array" aca="1" ref="DJ736" ca="1">IFERROR(INDEX(Forecast_Capex_Input!BI$12:BI$286,$Z736)
*(INDEX(Forecast_Capex_Input!$H$12:$H$286,$Z736)=Repex),0)
*$DG736</f>
        <v>0</v>
      </c>
      <c r="DK736" s="43" cm="1">
        <f t="array" aca="1" ref="DK736" ca="1">IFERROR(INDEX(Forecast_Capex_Input!BJ$12:BJ$286,$Z736)
*(INDEX(Forecast_Capex_Input!$H$12:$H$286,$Z736)=Repex),0)
*$DG736</f>
        <v>0</v>
      </c>
      <c r="DL736" s="43" cm="1">
        <f t="array" aca="1" ref="DL736" ca="1">IFERROR(INDEX(Forecast_Capex_Input!BK$12:BK$286,$Z736)
*(INDEX(Forecast_Capex_Input!$H$12:$H$286,$Z736)=Repex),0)
*$DG736</f>
        <v>0</v>
      </c>
      <c r="DM736" s="43" cm="1">
        <f t="array" aca="1" ref="DM736" ca="1">IFERROR(INDEX(Forecast_Capex_Input!BL$12:BL$286,$Z736)
*(INDEX(Forecast_Capex_Input!$H$12:$H$286,$Z736)=Repex),0)
*$DG736</f>
        <v>0</v>
      </c>
      <c r="DO736" s="43" t="b" cm="1">
        <f t="array" aca="1" ref="DO736" ca="1">OR($G736=Forecast_Capex_Input!$BN$8:$BN$9)</f>
        <v>0</v>
      </c>
      <c r="DP736" s="43" cm="1">
        <f t="array" aca="1" ref="DP736" ca="1">IFERROR(INDEX(Forecast_Capex_Input!BO$12:BO$286,$Z736)
*(INDEX(Forecast_Capex_Input!$H$12:$H$286,$Z736)=Repex),0)
*$DO736</f>
        <v>0</v>
      </c>
      <c r="DQ736" s="43" cm="1">
        <f t="array" aca="1" ref="DQ736" ca="1">IFERROR(INDEX(Forecast_Capex_Input!BP$12:BP$286,$Z736)
*(INDEX(Forecast_Capex_Input!$H$12:$H$286,$Z736)=Repex),0)
*$DO736</f>
        <v>0</v>
      </c>
      <c r="DR736" s="43" cm="1">
        <f t="array" aca="1" ref="DR736" ca="1">IFERROR(INDEX(Forecast_Capex_Input!BQ$12:BQ$286,$Z736)
*(INDEX(Forecast_Capex_Input!$H$12:$H$286,$Z736)=Repex),0)
*$DO736</f>
        <v>0</v>
      </c>
      <c r="DS736" s="43" cm="1">
        <f t="array" aca="1" ref="DS736" ca="1">IFERROR(INDEX(Forecast_Capex_Input!BR$12:BR$286,$Z736)
*(INDEX(Forecast_Capex_Input!$H$12:$H$286,$Z736)=Repex),0)
*$DO736</f>
        <v>0</v>
      </c>
      <c r="DT736" s="43" cm="1">
        <f t="array" aca="1" ref="DT736" ca="1">IFERROR(INDEX(Forecast_Capex_Input!BS$12:BS$286,$Z736)
*(INDEX(Forecast_Capex_Input!$H$12:$H$286,$Z736)=Repex),0)
*$DO736</f>
        <v>0</v>
      </c>
      <c r="DV736" s="43" t="b" cm="1">
        <f t="array" aca="1" ref="DV736" ca="1">OR($G736=Forecast_Capex_Input!$BU$8:$BU$10)</f>
        <v>0</v>
      </c>
      <c r="DW736" s="43" cm="1">
        <f t="array" aca="1" ref="DW736" ca="1">IFERROR(INDEX(Forecast_Capex_Input!BV$12:BV$286,$Z736)
*(INDEX(Forecast_Capex_Input!$H$12:$H$286,$Z736)=Repex),0)
*$DV736</f>
        <v>0</v>
      </c>
      <c r="DX736" s="43" cm="1">
        <f t="array" aca="1" ref="DX736" ca="1">IFERROR(INDEX(Forecast_Capex_Input!BW$12:BW$286,$Z736)
*(INDEX(Forecast_Capex_Input!$H$12:$H$286,$Z736)=Repex),0)
*$DV736</f>
        <v>0</v>
      </c>
      <c r="DY736" s="43" cm="1">
        <f t="array" aca="1" ref="DY736" ca="1">IFERROR(INDEX(Forecast_Capex_Input!BX$12:BX$286,$Z736)
*(INDEX(Forecast_Capex_Input!$H$12:$H$286,$Z736)=Repex),0)
*$DV736</f>
        <v>0</v>
      </c>
      <c r="DZ736" s="43" cm="1">
        <f t="array" aca="1" ref="DZ736" ca="1">IFERROR(INDEX(Forecast_Capex_Input!BY$12:BY$286,$Z736)
*(INDEX(Forecast_Capex_Input!$H$12:$H$286,$Z736)=Repex),0)
*$DV736</f>
        <v>0</v>
      </c>
      <c r="EA736" s="43" cm="1">
        <f t="array" aca="1" ref="EA736" ca="1">IFERROR(INDEX(Forecast_Capex_Input!BZ$12:BZ$286,$Z736)
*(INDEX(Forecast_Capex_Input!$H$12:$H$286,$Z736)=Repex),0)
*$DV736</f>
        <v>0</v>
      </c>
      <c r="EB736" s="43" cm="1">
        <f t="array" aca="1" ref="EB736" ca="1">IFERROR(INDEX(Forecast_Capex_Input!CA$12:CA$286,$Z736)
*(INDEX(Forecast_Capex_Input!$H$12:$H$286,$Z736)=Repex),0)
*$DV736</f>
        <v>0</v>
      </c>
      <c r="EC736" s="43" cm="1">
        <f t="array" aca="1" ref="EC736" ca="1">IFERROR(INDEX(Forecast_Capex_Input!CB$12:CB$286,$Z736)
*(INDEX(Forecast_Capex_Input!$H$12:$H$286,$Z736)=Repex),0)
*$DV736</f>
        <v>0</v>
      </c>
      <c r="ED736" s="43" cm="1">
        <f t="array" aca="1" ref="ED736" ca="1">IFERROR(INDEX(Forecast_Capex_Input!CC$12:CC$286,$Z736)
*(INDEX(Forecast_Capex_Input!$H$12:$H$286,$Z736)=Repex),0)
*$DV736</f>
        <v>0</v>
      </c>
      <c r="EF736" s="86" t="str">
        <f t="shared" si="69"/>
        <v>N/A</v>
      </c>
      <c r="EG736" s="28" t="str">
        <f>IFERROR(RANK(EF736,EF$11:EF$1010,0)+COUNTIF(EF$11:EF736,EF736)-1,NA)</f>
        <v>N/A</v>
      </c>
    </row>
    <row r="737" spans="3:137" x14ac:dyDescent="0.2">
      <c r="C737" s="28">
        <f t="shared" si="70"/>
        <v>727</v>
      </c>
      <c r="D737" s="9" t="str" cm="1">
        <f t="array" ref="D737">IFERROR(INDEX(Forecast_Capex_Input!$D$12:$D$286,$Z737),NA)</f>
        <v>N/A</v>
      </c>
      <c r="E737" s="24" t="str" cm="1">
        <f t="array" ref="E737">IF($Z737=NA,NA,INDEX(Forecast_Capex_Input!$E$12:$E$286,$Z737))</f>
        <v>N/A</v>
      </c>
      <c r="F737" s="9" t="str" cm="1">
        <f t="array" aca="1" ref="F737" ca="1">IFERROR(INDEX(General!$E$25:$E$26,$AA737),NA)</f>
        <v>N/A</v>
      </c>
      <c r="G737" s="9" t="str" cm="1">
        <f t="array" aca="1" ref="G737" ca="1">IFERROR(INDEX(Forecast_Capex_Input!$AI$11:$BB$11,$AC737),NA)</f>
        <v>N/A</v>
      </c>
      <c r="H737" s="50" t="str" cm="1">
        <f t="array" aca="1" ref="H737" ca="1">IFERROR(INDEX(Forecast_Capex_Input!$AI$12:$BB$286,$Z737,$AC737),NA)</f>
        <v>N/A</v>
      </c>
      <c r="I737" s="150" t="str" cm="1">
        <f t="array" ref="I737">IFERROR(INDEX(Forecast_Capex_Input!$F$12:$F$286,$Z737),NA)</f>
        <v>N/A</v>
      </c>
      <c r="J737" s="150" t="str" cm="1">
        <f t="array" ref="J737">IFERROR(INDEX(Forecast_Capex_Input!G$12:G$286,$Z737),NA)</f>
        <v>N/A</v>
      </c>
      <c r="K737" s="150" t="str" cm="1">
        <f t="array" ref="K737">IFERROR(INDEX(Forecast_Capex_Input!H$12:H$286,$Z737),NA)</f>
        <v>N/A</v>
      </c>
      <c r="L737" s="150" t="str" cm="1">
        <f t="array" ref="L737">IFERROR(INDEX(Forecast_Capex_Input!I$12:I$286,$Z737),NA)</f>
        <v>N/A</v>
      </c>
      <c r="M737" s="150" t="str" cm="1">
        <f t="array" ref="M737">IFERROR(INDEX(Forecast_Capex_Input!J$12:J$286,$Z737),NA)</f>
        <v>N/A</v>
      </c>
      <c r="N737" s="150" t="str" cm="1">
        <f t="array" ref="N737">IFERROR(INDEX(Forecast_Capex_Input!K$12:K$286,$Z737),NA)</f>
        <v>N/A</v>
      </c>
      <c r="O737" s="150" t="str" cm="1">
        <f t="array" ref="O737">IFERROR(INDEX(Forecast_Capex_Input!L$12:L$286,$Z737),NA)</f>
        <v>N/A</v>
      </c>
      <c r="P737" s="150" t="str" cm="1">
        <f t="array" ref="P737">IFERROR(INDEX(Forecast_Capex_Input!M$12:M$286,$Z737),NA)</f>
        <v>N/A</v>
      </c>
      <c r="Q737" s="24" t="str" cm="1">
        <f t="array" ref="Q737">IFERROR(INDEX(Forecast_Capex_Input!N$12:N$286,$Z737),NA)</f>
        <v>N/A</v>
      </c>
      <c r="R737" s="190" cm="1">
        <f t="array" ref="R737">IFERROR(INDEX(Forecast_Capex_Input!O$12:O$286,$Z737),0)</f>
        <v>0</v>
      </c>
      <c r="S737" s="24" cm="1">
        <f t="array" ref="S737">IFERROR(INDEX(Forecast_Capex_Input!P$12:P$286,$Z737),0)</f>
        <v>0</v>
      </c>
      <c r="T737" s="150" t="str" cm="1">
        <f t="array" aca="1" ref="T737" ca="1">IFERROR(INDEX(General!$K$91:$K$110,$AC737),NA)</f>
        <v>N/A</v>
      </c>
      <c r="U737" s="43" cm="1">
        <f t="array" aca="1" ref="U737" ca="1">IFERROR(
IF($F737=General!$E$25,INDEX(Forecast_Capex_Input!S$12:S$286,$Z737),
INDEX(Forecast_Capex_Input!T$12:T$286,$Z737)),0)</f>
        <v>0</v>
      </c>
      <c r="V737" s="82" t="b">
        <f>IFERROR(INDEX(Overheads!$T$19:$T$26,MATCH($I737,Overheads!$E$19:$E$26,0)),FALSE)</f>
        <v>0</v>
      </c>
      <c r="W737" s="209" cm="1">
        <f t="array" ref="W737">IFERROR(
INDEX(Forecast_Capex_Input!CN$12:CN$286,$Z737),0)</f>
        <v>0</v>
      </c>
      <c r="X737" s="209">
        <f>IFERROR(
MATCH($W737,General!$L$39:$S$39,0),1)</f>
        <v>1</v>
      </c>
      <c r="Z737" s="28" t="str">
        <f>IFERROR(
IF(MATCH($C737,Forecast_Capex_Input!$CI$12:$CI$286,1)+1&gt;MAX(Forecast_Capex_Input!$C$12:$C$286),NA,
MATCH($C737,Forecast_Capex_Input!$CI$12:$CI$286,1)+1),1)</f>
        <v>N/A</v>
      </c>
      <c r="AA737" s="28" t="str" cm="1">
        <f t="array" aca="1" ref="AA737" ca="1">IFERROR(
IF(Z736&lt;&gt;Z737,1,
IF(COUNTIF(OFFSET(AA736,0,0,-INDEX(Forecast_Capex_Input!$CG$12:$CG$286,$Z737)),AA736)=INDEX(Forecast_Capex_Input!$CG$12:$CG$286,$Z737),AA736+1,AA736)),NA)</f>
        <v>N/A</v>
      </c>
      <c r="AB737" s="28" t="str" cm="1">
        <f t="array" ref="AB737">IFERROR($C737-IF($Z737=1,1,INDEX(Forecast_Capex_Input!$CI$12:$CI$286,$Z737-1))+1,NA)</f>
        <v>N/A</v>
      </c>
      <c r="AC737" s="28" t="str" cm="1">
        <f t="array" aca="1" ref="AC737" ca="1">IFERROR(IF(AA737=1,
INDEX(Forecast_Capex_Input!$AI$10:$BB$10,SMALL(IF(INDEX(Forecast_Capex_Input!$AI$12:$BB$286,$Z737,0)&gt;0,COLUMN(Forecast_Capex_Input!$AI$10:$BB$10)-COLUMN(Forecast_Capex_Input!$AI$12)+1),ROWS(OFFSET(AC736,0,0,-$AB737)))),
OFFSET(AC736,-INDEX(Forecast_Capex_Input!$CG$12:$CG$286,$Z737)+1,0)),NA)</f>
        <v>N/A</v>
      </c>
      <c r="AD737" s="28" t="str">
        <f t="shared" ca="1" si="67"/>
        <v>N/A</v>
      </c>
      <c r="AE737" s="82" t="b">
        <f t="shared" si="71"/>
        <v>0</v>
      </c>
      <c r="AF737" s="78" t="b">
        <v>0</v>
      </c>
      <c r="AG737" s="82" t="b">
        <f t="shared" si="68"/>
        <v>1</v>
      </c>
      <c r="AI737" s="55">
        <v>0</v>
      </c>
      <c r="AJ737" s="55">
        <v>0</v>
      </c>
      <c r="AK737" s="55">
        <v>0</v>
      </c>
      <c r="AL737" s="55">
        <v>0</v>
      </c>
      <c r="AM737" s="55">
        <v>0</v>
      </c>
      <c r="AN737" s="135">
        <v>0</v>
      </c>
      <c r="AP737" s="55">
        <v>0</v>
      </c>
      <c r="AQ737" s="55">
        <v>0</v>
      </c>
      <c r="AR737" s="55">
        <v>0</v>
      </c>
      <c r="AS737" s="55">
        <v>0</v>
      </c>
      <c r="AT737" s="55">
        <v>0</v>
      </c>
      <c r="AU737" s="135">
        <v>0</v>
      </c>
      <c r="AW737" s="55">
        <v>0</v>
      </c>
      <c r="AX737" s="55">
        <v>0</v>
      </c>
      <c r="AY737" s="55">
        <v>0</v>
      </c>
      <c r="AZ737" s="55">
        <v>0</v>
      </c>
      <c r="BA737" s="55">
        <v>0</v>
      </c>
      <c r="BB737" s="135">
        <v>0</v>
      </c>
      <c r="BD737" s="55">
        <v>0</v>
      </c>
      <c r="BE737" s="55">
        <v>0</v>
      </c>
      <c r="BF737" s="55">
        <v>0</v>
      </c>
      <c r="BG737" s="55">
        <v>0</v>
      </c>
      <c r="BH737" s="55">
        <v>0</v>
      </c>
      <c r="BI737" s="135">
        <v>0</v>
      </c>
      <c r="BK737" s="55">
        <v>0</v>
      </c>
      <c r="BL737" s="55">
        <v>0</v>
      </c>
      <c r="BM737" s="55">
        <v>0</v>
      </c>
      <c r="BN737" s="55">
        <v>0</v>
      </c>
      <c r="BO737" s="55">
        <v>0</v>
      </c>
      <c r="BP737" s="135">
        <v>0</v>
      </c>
      <c r="BR737" s="147">
        <v>0</v>
      </c>
      <c r="BS737" s="147">
        <v>0</v>
      </c>
      <c r="BT737" s="147">
        <v>0</v>
      </c>
      <c r="BU737" s="147">
        <v>0</v>
      </c>
      <c r="BV737" s="147">
        <v>0</v>
      </c>
      <c r="BX737" s="55">
        <v>0</v>
      </c>
      <c r="BY737" s="55">
        <v>0</v>
      </c>
      <c r="BZ737" s="55">
        <v>0</v>
      </c>
      <c r="CA737" s="55">
        <v>0</v>
      </c>
      <c r="CB737" s="55">
        <v>0</v>
      </c>
      <c r="CC737" s="135">
        <v>0</v>
      </c>
      <c r="CE737" s="55">
        <v>0</v>
      </c>
      <c r="CF737" s="55">
        <v>0</v>
      </c>
      <c r="CG737" s="55">
        <v>0</v>
      </c>
      <c r="CH737" s="55">
        <v>0</v>
      </c>
      <c r="CI737" s="55">
        <v>0</v>
      </c>
      <c r="CJ737" s="135">
        <v>0</v>
      </c>
      <c r="CL737" s="55">
        <v>0</v>
      </c>
      <c r="CM737" s="55">
        <v>0</v>
      </c>
      <c r="CN737" s="55">
        <v>0</v>
      </c>
      <c r="CO737" s="55">
        <v>0</v>
      </c>
      <c r="CP737" s="55">
        <v>0</v>
      </c>
      <c r="CQ737" s="135">
        <v>0</v>
      </c>
      <c r="CS737" s="67">
        <v>0</v>
      </c>
      <c r="CT737" s="67">
        <v>0</v>
      </c>
      <c r="CU737" s="67">
        <v>0</v>
      </c>
      <c r="CV737" s="67">
        <v>0</v>
      </c>
      <c r="CW737" s="67">
        <v>0</v>
      </c>
      <c r="CX737" s="135">
        <v>0</v>
      </c>
      <c r="CZ737" s="55">
        <v>0</v>
      </c>
      <c r="DA737" s="55">
        <v>0</v>
      </c>
      <c r="DB737" s="55">
        <v>0</v>
      </c>
      <c r="DC737" s="55">
        <v>0</v>
      </c>
      <c r="DD737" s="55">
        <v>0</v>
      </c>
      <c r="DE737" s="135">
        <v>0</v>
      </c>
      <c r="DG737" s="43" t="b" cm="1">
        <f t="array" aca="1" ref="DG737" ca="1">OR($G737=Forecast_Capex_Input!$BF$8:$BF$10)</f>
        <v>0</v>
      </c>
      <c r="DH737" s="43" cm="1">
        <f t="array" aca="1" ref="DH737" ca="1">IFERROR(INDEX(Forecast_Capex_Input!BG$12:BG$286,$Z737)
*(INDEX(Forecast_Capex_Input!$H$12:$H$286,$Z737)=Repex),0)
*$DG737</f>
        <v>0</v>
      </c>
      <c r="DI737" s="43" cm="1">
        <f t="array" aca="1" ref="DI737" ca="1">IFERROR(INDEX(Forecast_Capex_Input!BH$12:BH$286,$Z737)
*(INDEX(Forecast_Capex_Input!$H$12:$H$286,$Z737)=Repex),0)
*$DG737</f>
        <v>0</v>
      </c>
      <c r="DJ737" s="43" cm="1">
        <f t="array" aca="1" ref="DJ737" ca="1">IFERROR(INDEX(Forecast_Capex_Input!BI$12:BI$286,$Z737)
*(INDEX(Forecast_Capex_Input!$H$12:$H$286,$Z737)=Repex),0)
*$DG737</f>
        <v>0</v>
      </c>
      <c r="DK737" s="43" cm="1">
        <f t="array" aca="1" ref="DK737" ca="1">IFERROR(INDEX(Forecast_Capex_Input!BJ$12:BJ$286,$Z737)
*(INDEX(Forecast_Capex_Input!$H$12:$H$286,$Z737)=Repex),0)
*$DG737</f>
        <v>0</v>
      </c>
      <c r="DL737" s="43" cm="1">
        <f t="array" aca="1" ref="DL737" ca="1">IFERROR(INDEX(Forecast_Capex_Input!BK$12:BK$286,$Z737)
*(INDEX(Forecast_Capex_Input!$H$12:$H$286,$Z737)=Repex),0)
*$DG737</f>
        <v>0</v>
      </c>
      <c r="DM737" s="43" cm="1">
        <f t="array" aca="1" ref="DM737" ca="1">IFERROR(INDEX(Forecast_Capex_Input!BL$12:BL$286,$Z737)
*(INDEX(Forecast_Capex_Input!$H$12:$H$286,$Z737)=Repex),0)
*$DG737</f>
        <v>0</v>
      </c>
      <c r="DO737" s="43" t="b" cm="1">
        <f t="array" aca="1" ref="DO737" ca="1">OR($G737=Forecast_Capex_Input!$BN$8:$BN$9)</f>
        <v>0</v>
      </c>
      <c r="DP737" s="43" cm="1">
        <f t="array" aca="1" ref="DP737" ca="1">IFERROR(INDEX(Forecast_Capex_Input!BO$12:BO$286,$Z737)
*(INDEX(Forecast_Capex_Input!$H$12:$H$286,$Z737)=Repex),0)
*$DO737</f>
        <v>0</v>
      </c>
      <c r="DQ737" s="43" cm="1">
        <f t="array" aca="1" ref="DQ737" ca="1">IFERROR(INDEX(Forecast_Capex_Input!BP$12:BP$286,$Z737)
*(INDEX(Forecast_Capex_Input!$H$12:$H$286,$Z737)=Repex),0)
*$DO737</f>
        <v>0</v>
      </c>
      <c r="DR737" s="43" cm="1">
        <f t="array" aca="1" ref="DR737" ca="1">IFERROR(INDEX(Forecast_Capex_Input!BQ$12:BQ$286,$Z737)
*(INDEX(Forecast_Capex_Input!$H$12:$H$286,$Z737)=Repex),0)
*$DO737</f>
        <v>0</v>
      </c>
      <c r="DS737" s="43" cm="1">
        <f t="array" aca="1" ref="DS737" ca="1">IFERROR(INDEX(Forecast_Capex_Input!BR$12:BR$286,$Z737)
*(INDEX(Forecast_Capex_Input!$H$12:$H$286,$Z737)=Repex),0)
*$DO737</f>
        <v>0</v>
      </c>
      <c r="DT737" s="43" cm="1">
        <f t="array" aca="1" ref="DT737" ca="1">IFERROR(INDEX(Forecast_Capex_Input!BS$12:BS$286,$Z737)
*(INDEX(Forecast_Capex_Input!$H$12:$H$286,$Z737)=Repex),0)
*$DO737</f>
        <v>0</v>
      </c>
      <c r="DV737" s="43" t="b" cm="1">
        <f t="array" aca="1" ref="DV737" ca="1">OR($G737=Forecast_Capex_Input!$BU$8:$BU$10)</f>
        <v>0</v>
      </c>
      <c r="DW737" s="43" cm="1">
        <f t="array" aca="1" ref="DW737" ca="1">IFERROR(INDEX(Forecast_Capex_Input!BV$12:BV$286,$Z737)
*(INDEX(Forecast_Capex_Input!$H$12:$H$286,$Z737)=Repex),0)
*$DV737</f>
        <v>0</v>
      </c>
      <c r="DX737" s="43" cm="1">
        <f t="array" aca="1" ref="DX737" ca="1">IFERROR(INDEX(Forecast_Capex_Input!BW$12:BW$286,$Z737)
*(INDEX(Forecast_Capex_Input!$H$12:$H$286,$Z737)=Repex),0)
*$DV737</f>
        <v>0</v>
      </c>
      <c r="DY737" s="43" cm="1">
        <f t="array" aca="1" ref="DY737" ca="1">IFERROR(INDEX(Forecast_Capex_Input!BX$12:BX$286,$Z737)
*(INDEX(Forecast_Capex_Input!$H$12:$H$286,$Z737)=Repex),0)
*$DV737</f>
        <v>0</v>
      </c>
      <c r="DZ737" s="43" cm="1">
        <f t="array" aca="1" ref="DZ737" ca="1">IFERROR(INDEX(Forecast_Capex_Input!BY$12:BY$286,$Z737)
*(INDEX(Forecast_Capex_Input!$H$12:$H$286,$Z737)=Repex),0)
*$DV737</f>
        <v>0</v>
      </c>
      <c r="EA737" s="43" cm="1">
        <f t="array" aca="1" ref="EA737" ca="1">IFERROR(INDEX(Forecast_Capex_Input!BZ$12:BZ$286,$Z737)
*(INDEX(Forecast_Capex_Input!$H$12:$H$286,$Z737)=Repex),0)
*$DV737</f>
        <v>0</v>
      </c>
      <c r="EB737" s="43" cm="1">
        <f t="array" aca="1" ref="EB737" ca="1">IFERROR(INDEX(Forecast_Capex_Input!CA$12:CA$286,$Z737)
*(INDEX(Forecast_Capex_Input!$H$12:$H$286,$Z737)=Repex),0)
*$DV737</f>
        <v>0</v>
      </c>
      <c r="EC737" s="43" cm="1">
        <f t="array" aca="1" ref="EC737" ca="1">IFERROR(INDEX(Forecast_Capex_Input!CB$12:CB$286,$Z737)
*(INDEX(Forecast_Capex_Input!$H$12:$H$286,$Z737)=Repex),0)
*$DV737</f>
        <v>0</v>
      </c>
      <c r="ED737" s="43" cm="1">
        <f t="array" aca="1" ref="ED737" ca="1">IFERROR(INDEX(Forecast_Capex_Input!CC$12:CC$286,$Z737)
*(INDEX(Forecast_Capex_Input!$H$12:$H$286,$Z737)=Repex),0)
*$DV737</f>
        <v>0</v>
      </c>
      <c r="EF737" s="86" t="str">
        <f t="shared" si="69"/>
        <v>N/A</v>
      </c>
      <c r="EG737" s="28" t="str">
        <f>IFERROR(RANK(EF737,EF$11:EF$1010,0)+COUNTIF(EF$11:EF737,EF737)-1,NA)</f>
        <v>N/A</v>
      </c>
    </row>
    <row r="738" spans="3:137" x14ac:dyDescent="0.2">
      <c r="C738" s="28">
        <f t="shared" si="70"/>
        <v>728</v>
      </c>
      <c r="D738" s="9" t="str" cm="1">
        <f t="array" ref="D738">IFERROR(INDEX(Forecast_Capex_Input!$D$12:$D$286,$Z738),NA)</f>
        <v>N/A</v>
      </c>
      <c r="E738" s="24" t="str" cm="1">
        <f t="array" ref="E738">IF($Z738=NA,NA,INDEX(Forecast_Capex_Input!$E$12:$E$286,$Z738))</f>
        <v>N/A</v>
      </c>
      <c r="F738" s="9" t="str" cm="1">
        <f t="array" aca="1" ref="F738" ca="1">IFERROR(INDEX(General!$E$25:$E$26,$AA738),NA)</f>
        <v>N/A</v>
      </c>
      <c r="G738" s="9" t="str" cm="1">
        <f t="array" aca="1" ref="G738" ca="1">IFERROR(INDEX(Forecast_Capex_Input!$AI$11:$BB$11,$AC738),NA)</f>
        <v>N/A</v>
      </c>
      <c r="H738" s="50" t="str" cm="1">
        <f t="array" aca="1" ref="H738" ca="1">IFERROR(INDEX(Forecast_Capex_Input!$AI$12:$BB$286,$Z738,$AC738),NA)</f>
        <v>N/A</v>
      </c>
      <c r="I738" s="150" t="str" cm="1">
        <f t="array" ref="I738">IFERROR(INDEX(Forecast_Capex_Input!$F$12:$F$286,$Z738),NA)</f>
        <v>N/A</v>
      </c>
      <c r="J738" s="150" t="str" cm="1">
        <f t="array" ref="J738">IFERROR(INDEX(Forecast_Capex_Input!G$12:G$286,$Z738),NA)</f>
        <v>N/A</v>
      </c>
      <c r="K738" s="150" t="str" cm="1">
        <f t="array" ref="K738">IFERROR(INDEX(Forecast_Capex_Input!H$12:H$286,$Z738),NA)</f>
        <v>N/A</v>
      </c>
      <c r="L738" s="150" t="str" cm="1">
        <f t="array" ref="L738">IFERROR(INDEX(Forecast_Capex_Input!I$12:I$286,$Z738),NA)</f>
        <v>N/A</v>
      </c>
      <c r="M738" s="150" t="str" cm="1">
        <f t="array" ref="M738">IFERROR(INDEX(Forecast_Capex_Input!J$12:J$286,$Z738),NA)</f>
        <v>N/A</v>
      </c>
      <c r="N738" s="150" t="str" cm="1">
        <f t="array" ref="N738">IFERROR(INDEX(Forecast_Capex_Input!K$12:K$286,$Z738),NA)</f>
        <v>N/A</v>
      </c>
      <c r="O738" s="150" t="str" cm="1">
        <f t="array" ref="O738">IFERROR(INDEX(Forecast_Capex_Input!L$12:L$286,$Z738),NA)</f>
        <v>N/A</v>
      </c>
      <c r="P738" s="150" t="str" cm="1">
        <f t="array" ref="P738">IFERROR(INDEX(Forecast_Capex_Input!M$12:M$286,$Z738),NA)</f>
        <v>N/A</v>
      </c>
      <c r="Q738" s="24" t="str" cm="1">
        <f t="array" ref="Q738">IFERROR(INDEX(Forecast_Capex_Input!N$12:N$286,$Z738),NA)</f>
        <v>N/A</v>
      </c>
      <c r="R738" s="190" cm="1">
        <f t="array" ref="R738">IFERROR(INDEX(Forecast_Capex_Input!O$12:O$286,$Z738),0)</f>
        <v>0</v>
      </c>
      <c r="S738" s="24" cm="1">
        <f t="array" ref="S738">IFERROR(INDEX(Forecast_Capex_Input!P$12:P$286,$Z738),0)</f>
        <v>0</v>
      </c>
      <c r="T738" s="150" t="str" cm="1">
        <f t="array" aca="1" ref="T738" ca="1">IFERROR(INDEX(General!$K$91:$K$110,$AC738),NA)</f>
        <v>N/A</v>
      </c>
      <c r="U738" s="43" cm="1">
        <f t="array" aca="1" ref="U738" ca="1">IFERROR(
IF($F738=General!$E$25,INDEX(Forecast_Capex_Input!S$12:S$286,$Z738),
INDEX(Forecast_Capex_Input!T$12:T$286,$Z738)),0)</f>
        <v>0</v>
      </c>
      <c r="V738" s="82" t="b">
        <f>IFERROR(INDEX(Overheads!$T$19:$T$26,MATCH($I738,Overheads!$E$19:$E$26,0)),FALSE)</f>
        <v>0</v>
      </c>
      <c r="W738" s="209" cm="1">
        <f t="array" ref="W738">IFERROR(
INDEX(Forecast_Capex_Input!CN$12:CN$286,$Z738),0)</f>
        <v>0</v>
      </c>
      <c r="X738" s="209">
        <f>IFERROR(
MATCH($W738,General!$L$39:$S$39,0),1)</f>
        <v>1</v>
      </c>
      <c r="Z738" s="28" t="str">
        <f>IFERROR(
IF(MATCH($C738,Forecast_Capex_Input!$CI$12:$CI$286,1)+1&gt;MAX(Forecast_Capex_Input!$C$12:$C$286),NA,
MATCH($C738,Forecast_Capex_Input!$CI$12:$CI$286,1)+1),1)</f>
        <v>N/A</v>
      </c>
      <c r="AA738" s="28" t="str" cm="1">
        <f t="array" aca="1" ref="AA738" ca="1">IFERROR(
IF(Z737&lt;&gt;Z738,1,
IF(COUNTIF(OFFSET(AA737,0,0,-INDEX(Forecast_Capex_Input!$CG$12:$CG$286,$Z738)),AA737)=INDEX(Forecast_Capex_Input!$CG$12:$CG$286,$Z738),AA737+1,AA737)),NA)</f>
        <v>N/A</v>
      </c>
      <c r="AB738" s="28" t="str" cm="1">
        <f t="array" ref="AB738">IFERROR($C738-IF($Z738=1,1,INDEX(Forecast_Capex_Input!$CI$12:$CI$286,$Z738-1))+1,NA)</f>
        <v>N/A</v>
      </c>
      <c r="AC738" s="28" t="str" cm="1">
        <f t="array" aca="1" ref="AC738" ca="1">IFERROR(IF(AA738=1,
INDEX(Forecast_Capex_Input!$AI$10:$BB$10,SMALL(IF(INDEX(Forecast_Capex_Input!$AI$12:$BB$286,$Z738,0)&gt;0,COLUMN(Forecast_Capex_Input!$AI$10:$BB$10)-COLUMN(Forecast_Capex_Input!$AI$12)+1),ROWS(OFFSET(AC737,0,0,-$AB738)))),
OFFSET(AC737,-INDEX(Forecast_Capex_Input!$CG$12:$CG$286,$Z738)+1,0)),NA)</f>
        <v>N/A</v>
      </c>
      <c r="AD738" s="28" t="str">
        <f t="shared" ca="1" si="67"/>
        <v>N/A</v>
      </c>
      <c r="AE738" s="82" t="b">
        <f t="shared" si="71"/>
        <v>0</v>
      </c>
      <c r="AF738" s="78" t="b">
        <v>0</v>
      </c>
      <c r="AG738" s="82" t="b">
        <f t="shared" si="68"/>
        <v>1</v>
      </c>
      <c r="AI738" s="55">
        <v>0</v>
      </c>
      <c r="AJ738" s="55">
        <v>0</v>
      </c>
      <c r="AK738" s="55">
        <v>0</v>
      </c>
      <c r="AL738" s="55">
        <v>0</v>
      </c>
      <c r="AM738" s="55">
        <v>0</v>
      </c>
      <c r="AN738" s="135">
        <v>0</v>
      </c>
      <c r="AP738" s="55">
        <v>0</v>
      </c>
      <c r="AQ738" s="55">
        <v>0</v>
      </c>
      <c r="AR738" s="55">
        <v>0</v>
      </c>
      <c r="AS738" s="55">
        <v>0</v>
      </c>
      <c r="AT738" s="55">
        <v>0</v>
      </c>
      <c r="AU738" s="135">
        <v>0</v>
      </c>
      <c r="AW738" s="55">
        <v>0</v>
      </c>
      <c r="AX738" s="55">
        <v>0</v>
      </c>
      <c r="AY738" s="55">
        <v>0</v>
      </c>
      <c r="AZ738" s="55">
        <v>0</v>
      </c>
      <c r="BA738" s="55">
        <v>0</v>
      </c>
      <c r="BB738" s="135">
        <v>0</v>
      </c>
      <c r="BD738" s="55">
        <v>0</v>
      </c>
      <c r="BE738" s="55">
        <v>0</v>
      </c>
      <c r="BF738" s="55">
        <v>0</v>
      </c>
      <c r="BG738" s="55">
        <v>0</v>
      </c>
      <c r="BH738" s="55">
        <v>0</v>
      </c>
      <c r="BI738" s="135">
        <v>0</v>
      </c>
      <c r="BK738" s="55">
        <v>0</v>
      </c>
      <c r="BL738" s="55">
        <v>0</v>
      </c>
      <c r="BM738" s="55">
        <v>0</v>
      </c>
      <c r="BN738" s="55">
        <v>0</v>
      </c>
      <c r="BO738" s="55">
        <v>0</v>
      </c>
      <c r="BP738" s="135">
        <v>0</v>
      </c>
      <c r="BR738" s="147">
        <v>0</v>
      </c>
      <c r="BS738" s="147">
        <v>0</v>
      </c>
      <c r="BT738" s="147">
        <v>0</v>
      </c>
      <c r="BU738" s="147">
        <v>0</v>
      </c>
      <c r="BV738" s="147">
        <v>0</v>
      </c>
      <c r="BX738" s="55">
        <v>0</v>
      </c>
      <c r="BY738" s="55">
        <v>0</v>
      </c>
      <c r="BZ738" s="55">
        <v>0</v>
      </c>
      <c r="CA738" s="55">
        <v>0</v>
      </c>
      <c r="CB738" s="55">
        <v>0</v>
      </c>
      <c r="CC738" s="135">
        <v>0</v>
      </c>
      <c r="CE738" s="55">
        <v>0</v>
      </c>
      <c r="CF738" s="55">
        <v>0</v>
      </c>
      <c r="CG738" s="55">
        <v>0</v>
      </c>
      <c r="CH738" s="55">
        <v>0</v>
      </c>
      <c r="CI738" s="55">
        <v>0</v>
      </c>
      <c r="CJ738" s="135">
        <v>0</v>
      </c>
      <c r="CL738" s="55">
        <v>0</v>
      </c>
      <c r="CM738" s="55">
        <v>0</v>
      </c>
      <c r="CN738" s="55">
        <v>0</v>
      </c>
      <c r="CO738" s="55">
        <v>0</v>
      </c>
      <c r="CP738" s="55">
        <v>0</v>
      </c>
      <c r="CQ738" s="135">
        <v>0</v>
      </c>
      <c r="CS738" s="67">
        <v>0</v>
      </c>
      <c r="CT738" s="67">
        <v>0</v>
      </c>
      <c r="CU738" s="67">
        <v>0</v>
      </c>
      <c r="CV738" s="67">
        <v>0</v>
      </c>
      <c r="CW738" s="67">
        <v>0</v>
      </c>
      <c r="CX738" s="135">
        <v>0</v>
      </c>
      <c r="CZ738" s="55">
        <v>0</v>
      </c>
      <c r="DA738" s="55">
        <v>0</v>
      </c>
      <c r="DB738" s="55">
        <v>0</v>
      </c>
      <c r="DC738" s="55">
        <v>0</v>
      </c>
      <c r="DD738" s="55">
        <v>0</v>
      </c>
      <c r="DE738" s="135">
        <v>0</v>
      </c>
      <c r="DG738" s="43" t="b" cm="1">
        <f t="array" aca="1" ref="DG738" ca="1">OR($G738=Forecast_Capex_Input!$BF$8:$BF$10)</f>
        <v>0</v>
      </c>
      <c r="DH738" s="43" cm="1">
        <f t="array" aca="1" ref="DH738" ca="1">IFERROR(INDEX(Forecast_Capex_Input!BG$12:BG$286,$Z738)
*(INDEX(Forecast_Capex_Input!$H$12:$H$286,$Z738)=Repex),0)
*$DG738</f>
        <v>0</v>
      </c>
      <c r="DI738" s="43" cm="1">
        <f t="array" aca="1" ref="DI738" ca="1">IFERROR(INDEX(Forecast_Capex_Input!BH$12:BH$286,$Z738)
*(INDEX(Forecast_Capex_Input!$H$12:$H$286,$Z738)=Repex),0)
*$DG738</f>
        <v>0</v>
      </c>
      <c r="DJ738" s="43" cm="1">
        <f t="array" aca="1" ref="DJ738" ca="1">IFERROR(INDEX(Forecast_Capex_Input!BI$12:BI$286,$Z738)
*(INDEX(Forecast_Capex_Input!$H$12:$H$286,$Z738)=Repex),0)
*$DG738</f>
        <v>0</v>
      </c>
      <c r="DK738" s="43" cm="1">
        <f t="array" aca="1" ref="DK738" ca="1">IFERROR(INDEX(Forecast_Capex_Input!BJ$12:BJ$286,$Z738)
*(INDEX(Forecast_Capex_Input!$H$12:$H$286,$Z738)=Repex),0)
*$DG738</f>
        <v>0</v>
      </c>
      <c r="DL738" s="43" cm="1">
        <f t="array" aca="1" ref="DL738" ca="1">IFERROR(INDEX(Forecast_Capex_Input!BK$12:BK$286,$Z738)
*(INDEX(Forecast_Capex_Input!$H$12:$H$286,$Z738)=Repex),0)
*$DG738</f>
        <v>0</v>
      </c>
      <c r="DM738" s="43" cm="1">
        <f t="array" aca="1" ref="DM738" ca="1">IFERROR(INDEX(Forecast_Capex_Input!BL$12:BL$286,$Z738)
*(INDEX(Forecast_Capex_Input!$H$12:$H$286,$Z738)=Repex),0)
*$DG738</f>
        <v>0</v>
      </c>
      <c r="DO738" s="43" t="b" cm="1">
        <f t="array" aca="1" ref="DO738" ca="1">OR($G738=Forecast_Capex_Input!$BN$8:$BN$9)</f>
        <v>0</v>
      </c>
      <c r="DP738" s="43" cm="1">
        <f t="array" aca="1" ref="DP738" ca="1">IFERROR(INDEX(Forecast_Capex_Input!BO$12:BO$286,$Z738)
*(INDEX(Forecast_Capex_Input!$H$12:$H$286,$Z738)=Repex),0)
*$DO738</f>
        <v>0</v>
      </c>
      <c r="DQ738" s="43" cm="1">
        <f t="array" aca="1" ref="DQ738" ca="1">IFERROR(INDEX(Forecast_Capex_Input!BP$12:BP$286,$Z738)
*(INDEX(Forecast_Capex_Input!$H$12:$H$286,$Z738)=Repex),0)
*$DO738</f>
        <v>0</v>
      </c>
      <c r="DR738" s="43" cm="1">
        <f t="array" aca="1" ref="DR738" ca="1">IFERROR(INDEX(Forecast_Capex_Input!BQ$12:BQ$286,$Z738)
*(INDEX(Forecast_Capex_Input!$H$12:$H$286,$Z738)=Repex),0)
*$DO738</f>
        <v>0</v>
      </c>
      <c r="DS738" s="43" cm="1">
        <f t="array" aca="1" ref="DS738" ca="1">IFERROR(INDEX(Forecast_Capex_Input!BR$12:BR$286,$Z738)
*(INDEX(Forecast_Capex_Input!$H$12:$H$286,$Z738)=Repex),0)
*$DO738</f>
        <v>0</v>
      </c>
      <c r="DT738" s="43" cm="1">
        <f t="array" aca="1" ref="DT738" ca="1">IFERROR(INDEX(Forecast_Capex_Input!BS$12:BS$286,$Z738)
*(INDEX(Forecast_Capex_Input!$H$12:$H$286,$Z738)=Repex),0)
*$DO738</f>
        <v>0</v>
      </c>
      <c r="DV738" s="43" t="b" cm="1">
        <f t="array" aca="1" ref="DV738" ca="1">OR($G738=Forecast_Capex_Input!$BU$8:$BU$10)</f>
        <v>0</v>
      </c>
      <c r="DW738" s="43" cm="1">
        <f t="array" aca="1" ref="DW738" ca="1">IFERROR(INDEX(Forecast_Capex_Input!BV$12:BV$286,$Z738)
*(INDEX(Forecast_Capex_Input!$H$12:$H$286,$Z738)=Repex),0)
*$DV738</f>
        <v>0</v>
      </c>
      <c r="DX738" s="43" cm="1">
        <f t="array" aca="1" ref="DX738" ca="1">IFERROR(INDEX(Forecast_Capex_Input!BW$12:BW$286,$Z738)
*(INDEX(Forecast_Capex_Input!$H$12:$H$286,$Z738)=Repex),0)
*$DV738</f>
        <v>0</v>
      </c>
      <c r="DY738" s="43" cm="1">
        <f t="array" aca="1" ref="DY738" ca="1">IFERROR(INDEX(Forecast_Capex_Input!BX$12:BX$286,$Z738)
*(INDEX(Forecast_Capex_Input!$H$12:$H$286,$Z738)=Repex),0)
*$DV738</f>
        <v>0</v>
      </c>
      <c r="DZ738" s="43" cm="1">
        <f t="array" aca="1" ref="DZ738" ca="1">IFERROR(INDEX(Forecast_Capex_Input!BY$12:BY$286,$Z738)
*(INDEX(Forecast_Capex_Input!$H$12:$H$286,$Z738)=Repex),0)
*$DV738</f>
        <v>0</v>
      </c>
      <c r="EA738" s="43" cm="1">
        <f t="array" aca="1" ref="EA738" ca="1">IFERROR(INDEX(Forecast_Capex_Input!BZ$12:BZ$286,$Z738)
*(INDEX(Forecast_Capex_Input!$H$12:$H$286,$Z738)=Repex),0)
*$DV738</f>
        <v>0</v>
      </c>
      <c r="EB738" s="43" cm="1">
        <f t="array" aca="1" ref="EB738" ca="1">IFERROR(INDEX(Forecast_Capex_Input!CA$12:CA$286,$Z738)
*(INDEX(Forecast_Capex_Input!$H$12:$H$286,$Z738)=Repex),0)
*$DV738</f>
        <v>0</v>
      </c>
      <c r="EC738" s="43" cm="1">
        <f t="array" aca="1" ref="EC738" ca="1">IFERROR(INDEX(Forecast_Capex_Input!CB$12:CB$286,$Z738)
*(INDEX(Forecast_Capex_Input!$H$12:$H$286,$Z738)=Repex),0)
*$DV738</f>
        <v>0</v>
      </c>
      <c r="ED738" s="43" cm="1">
        <f t="array" aca="1" ref="ED738" ca="1">IFERROR(INDEX(Forecast_Capex_Input!CC$12:CC$286,$Z738)
*(INDEX(Forecast_Capex_Input!$H$12:$H$286,$Z738)=Repex),0)
*$DV738</f>
        <v>0</v>
      </c>
      <c r="EF738" s="86" t="str">
        <f t="shared" si="69"/>
        <v>N/A</v>
      </c>
      <c r="EG738" s="28" t="str">
        <f>IFERROR(RANK(EF738,EF$11:EF$1010,0)+COUNTIF(EF$11:EF738,EF738)-1,NA)</f>
        <v>N/A</v>
      </c>
    </row>
    <row r="739" spans="3:137" x14ac:dyDescent="0.2">
      <c r="C739" s="28">
        <f t="shared" si="70"/>
        <v>729</v>
      </c>
      <c r="D739" s="9" t="str" cm="1">
        <f t="array" ref="D739">IFERROR(INDEX(Forecast_Capex_Input!$D$12:$D$286,$Z739),NA)</f>
        <v>N/A</v>
      </c>
      <c r="E739" s="24" t="str" cm="1">
        <f t="array" ref="E739">IF($Z739=NA,NA,INDEX(Forecast_Capex_Input!$E$12:$E$286,$Z739))</f>
        <v>N/A</v>
      </c>
      <c r="F739" s="9" t="str" cm="1">
        <f t="array" aca="1" ref="F739" ca="1">IFERROR(INDEX(General!$E$25:$E$26,$AA739),NA)</f>
        <v>N/A</v>
      </c>
      <c r="G739" s="9" t="str" cm="1">
        <f t="array" aca="1" ref="G739" ca="1">IFERROR(INDEX(Forecast_Capex_Input!$AI$11:$BB$11,$AC739),NA)</f>
        <v>N/A</v>
      </c>
      <c r="H739" s="50" t="str" cm="1">
        <f t="array" aca="1" ref="H739" ca="1">IFERROR(INDEX(Forecast_Capex_Input!$AI$12:$BB$286,$Z739,$AC739),NA)</f>
        <v>N/A</v>
      </c>
      <c r="I739" s="150" t="str" cm="1">
        <f t="array" ref="I739">IFERROR(INDEX(Forecast_Capex_Input!$F$12:$F$286,$Z739),NA)</f>
        <v>N/A</v>
      </c>
      <c r="J739" s="150" t="str" cm="1">
        <f t="array" ref="J739">IFERROR(INDEX(Forecast_Capex_Input!G$12:G$286,$Z739),NA)</f>
        <v>N/A</v>
      </c>
      <c r="K739" s="150" t="str" cm="1">
        <f t="array" ref="K739">IFERROR(INDEX(Forecast_Capex_Input!H$12:H$286,$Z739),NA)</f>
        <v>N/A</v>
      </c>
      <c r="L739" s="150" t="str" cm="1">
        <f t="array" ref="L739">IFERROR(INDEX(Forecast_Capex_Input!I$12:I$286,$Z739),NA)</f>
        <v>N/A</v>
      </c>
      <c r="M739" s="150" t="str" cm="1">
        <f t="array" ref="M739">IFERROR(INDEX(Forecast_Capex_Input!J$12:J$286,$Z739),NA)</f>
        <v>N/A</v>
      </c>
      <c r="N739" s="150" t="str" cm="1">
        <f t="array" ref="N739">IFERROR(INDEX(Forecast_Capex_Input!K$12:K$286,$Z739),NA)</f>
        <v>N/A</v>
      </c>
      <c r="O739" s="150" t="str" cm="1">
        <f t="array" ref="O739">IFERROR(INDEX(Forecast_Capex_Input!L$12:L$286,$Z739),NA)</f>
        <v>N/A</v>
      </c>
      <c r="P739" s="150" t="str" cm="1">
        <f t="array" ref="P739">IFERROR(INDEX(Forecast_Capex_Input!M$12:M$286,$Z739),NA)</f>
        <v>N/A</v>
      </c>
      <c r="Q739" s="24" t="str" cm="1">
        <f t="array" ref="Q739">IFERROR(INDEX(Forecast_Capex_Input!N$12:N$286,$Z739),NA)</f>
        <v>N/A</v>
      </c>
      <c r="R739" s="190" cm="1">
        <f t="array" ref="R739">IFERROR(INDEX(Forecast_Capex_Input!O$12:O$286,$Z739),0)</f>
        <v>0</v>
      </c>
      <c r="S739" s="24" cm="1">
        <f t="array" ref="S739">IFERROR(INDEX(Forecast_Capex_Input!P$12:P$286,$Z739),0)</f>
        <v>0</v>
      </c>
      <c r="T739" s="150" t="str" cm="1">
        <f t="array" aca="1" ref="T739" ca="1">IFERROR(INDEX(General!$K$91:$K$110,$AC739),NA)</f>
        <v>N/A</v>
      </c>
      <c r="U739" s="43" cm="1">
        <f t="array" aca="1" ref="U739" ca="1">IFERROR(
IF($F739=General!$E$25,INDEX(Forecast_Capex_Input!S$12:S$286,$Z739),
INDEX(Forecast_Capex_Input!T$12:T$286,$Z739)),0)</f>
        <v>0</v>
      </c>
      <c r="V739" s="82" t="b">
        <f>IFERROR(INDEX(Overheads!$T$19:$T$26,MATCH($I739,Overheads!$E$19:$E$26,0)),FALSE)</f>
        <v>0</v>
      </c>
      <c r="W739" s="209" cm="1">
        <f t="array" ref="W739">IFERROR(
INDEX(Forecast_Capex_Input!CN$12:CN$286,$Z739),0)</f>
        <v>0</v>
      </c>
      <c r="X739" s="209">
        <f>IFERROR(
MATCH($W739,General!$L$39:$S$39,0),1)</f>
        <v>1</v>
      </c>
      <c r="Z739" s="28" t="str">
        <f>IFERROR(
IF(MATCH($C739,Forecast_Capex_Input!$CI$12:$CI$286,1)+1&gt;MAX(Forecast_Capex_Input!$C$12:$C$286),NA,
MATCH($C739,Forecast_Capex_Input!$CI$12:$CI$286,1)+1),1)</f>
        <v>N/A</v>
      </c>
      <c r="AA739" s="28" t="str" cm="1">
        <f t="array" aca="1" ref="AA739" ca="1">IFERROR(
IF(Z738&lt;&gt;Z739,1,
IF(COUNTIF(OFFSET(AA738,0,0,-INDEX(Forecast_Capex_Input!$CG$12:$CG$286,$Z739)),AA738)=INDEX(Forecast_Capex_Input!$CG$12:$CG$286,$Z739),AA738+1,AA738)),NA)</f>
        <v>N/A</v>
      </c>
      <c r="AB739" s="28" t="str" cm="1">
        <f t="array" ref="AB739">IFERROR($C739-IF($Z739=1,1,INDEX(Forecast_Capex_Input!$CI$12:$CI$286,$Z739-1))+1,NA)</f>
        <v>N/A</v>
      </c>
      <c r="AC739" s="28" t="str" cm="1">
        <f t="array" aca="1" ref="AC739" ca="1">IFERROR(IF(AA739=1,
INDEX(Forecast_Capex_Input!$AI$10:$BB$10,SMALL(IF(INDEX(Forecast_Capex_Input!$AI$12:$BB$286,$Z739,0)&gt;0,COLUMN(Forecast_Capex_Input!$AI$10:$BB$10)-COLUMN(Forecast_Capex_Input!$AI$12)+1),ROWS(OFFSET(AC738,0,0,-$AB739)))),
OFFSET(AC738,-INDEX(Forecast_Capex_Input!$CG$12:$CG$286,$Z739)+1,0)),NA)</f>
        <v>N/A</v>
      </c>
      <c r="AD739" s="28" t="str">
        <f t="shared" ca="1" si="67"/>
        <v>N/A</v>
      </c>
      <c r="AE739" s="82" t="b">
        <f t="shared" si="71"/>
        <v>0</v>
      </c>
      <c r="AF739" s="78" t="b">
        <v>0</v>
      </c>
      <c r="AG739" s="82" t="b">
        <f t="shared" si="68"/>
        <v>1</v>
      </c>
      <c r="AI739" s="55">
        <v>0</v>
      </c>
      <c r="AJ739" s="55">
        <v>0</v>
      </c>
      <c r="AK739" s="55">
        <v>0</v>
      </c>
      <c r="AL739" s="55">
        <v>0</v>
      </c>
      <c r="AM739" s="55">
        <v>0</v>
      </c>
      <c r="AN739" s="135">
        <v>0</v>
      </c>
      <c r="AP739" s="55">
        <v>0</v>
      </c>
      <c r="AQ739" s="55">
        <v>0</v>
      </c>
      <c r="AR739" s="55">
        <v>0</v>
      </c>
      <c r="AS739" s="55">
        <v>0</v>
      </c>
      <c r="AT739" s="55">
        <v>0</v>
      </c>
      <c r="AU739" s="135">
        <v>0</v>
      </c>
      <c r="AW739" s="55">
        <v>0</v>
      </c>
      <c r="AX739" s="55">
        <v>0</v>
      </c>
      <c r="AY739" s="55">
        <v>0</v>
      </c>
      <c r="AZ739" s="55">
        <v>0</v>
      </c>
      <c r="BA739" s="55">
        <v>0</v>
      </c>
      <c r="BB739" s="135">
        <v>0</v>
      </c>
      <c r="BD739" s="55">
        <v>0</v>
      </c>
      <c r="BE739" s="55">
        <v>0</v>
      </c>
      <c r="BF739" s="55">
        <v>0</v>
      </c>
      <c r="BG739" s="55">
        <v>0</v>
      </c>
      <c r="BH739" s="55">
        <v>0</v>
      </c>
      <c r="BI739" s="135">
        <v>0</v>
      </c>
      <c r="BK739" s="55">
        <v>0</v>
      </c>
      <c r="BL739" s="55">
        <v>0</v>
      </c>
      <c r="BM739" s="55">
        <v>0</v>
      </c>
      <c r="BN739" s="55">
        <v>0</v>
      </c>
      <c r="BO739" s="55">
        <v>0</v>
      </c>
      <c r="BP739" s="135">
        <v>0</v>
      </c>
      <c r="BR739" s="147">
        <v>0</v>
      </c>
      <c r="BS739" s="147">
        <v>0</v>
      </c>
      <c r="BT739" s="147">
        <v>0</v>
      </c>
      <c r="BU739" s="147">
        <v>0</v>
      </c>
      <c r="BV739" s="147">
        <v>0</v>
      </c>
      <c r="BX739" s="55">
        <v>0</v>
      </c>
      <c r="BY739" s="55">
        <v>0</v>
      </c>
      <c r="BZ739" s="55">
        <v>0</v>
      </c>
      <c r="CA739" s="55">
        <v>0</v>
      </c>
      <c r="CB739" s="55">
        <v>0</v>
      </c>
      <c r="CC739" s="135">
        <v>0</v>
      </c>
      <c r="CE739" s="55">
        <v>0</v>
      </c>
      <c r="CF739" s="55">
        <v>0</v>
      </c>
      <c r="CG739" s="55">
        <v>0</v>
      </c>
      <c r="CH739" s="55">
        <v>0</v>
      </c>
      <c r="CI739" s="55">
        <v>0</v>
      </c>
      <c r="CJ739" s="135">
        <v>0</v>
      </c>
      <c r="CL739" s="55">
        <v>0</v>
      </c>
      <c r="CM739" s="55">
        <v>0</v>
      </c>
      <c r="CN739" s="55">
        <v>0</v>
      </c>
      <c r="CO739" s="55">
        <v>0</v>
      </c>
      <c r="CP739" s="55">
        <v>0</v>
      </c>
      <c r="CQ739" s="135">
        <v>0</v>
      </c>
      <c r="CS739" s="67">
        <v>0</v>
      </c>
      <c r="CT739" s="67">
        <v>0</v>
      </c>
      <c r="CU739" s="67">
        <v>0</v>
      </c>
      <c r="CV739" s="67">
        <v>0</v>
      </c>
      <c r="CW739" s="67">
        <v>0</v>
      </c>
      <c r="CX739" s="135">
        <v>0</v>
      </c>
      <c r="CZ739" s="55">
        <v>0</v>
      </c>
      <c r="DA739" s="55">
        <v>0</v>
      </c>
      <c r="DB739" s="55">
        <v>0</v>
      </c>
      <c r="DC739" s="55">
        <v>0</v>
      </c>
      <c r="DD739" s="55">
        <v>0</v>
      </c>
      <c r="DE739" s="135">
        <v>0</v>
      </c>
      <c r="DG739" s="43" t="b" cm="1">
        <f t="array" aca="1" ref="DG739" ca="1">OR($G739=Forecast_Capex_Input!$BF$8:$BF$10)</f>
        <v>0</v>
      </c>
      <c r="DH739" s="43" cm="1">
        <f t="array" aca="1" ref="DH739" ca="1">IFERROR(INDEX(Forecast_Capex_Input!BG$12:BG$286,$Z739)
*(INDEX(Forecast_Capex_Input!$H$12:$H$286,$Z739)=Repex),0)
*$DG739</f>
        <v>0</v>
      </c>
      <c r="DI739" s="43" cm="1">
        <f t="array" aca="1" ref="DI739" ca="1">IFERROR(INDEX(Forecast_Capex_Input!BH$12:BH$286,$Z739)
*(INDEX(Forecast_Capex_Input!$H$12:$H$286,$Z739)=Repex),0)
*$DG739</f>
        <v>0</v>
      </c>
      <c r="DJ739" s="43" cm="1">
        <f t="array" aca="1" ref="DJ739" ca="1">IFERROR(INDEX(Forecast_Capex_Input!BI$12:BI$286,$Z739)
*(INDEX(Forecast_Capex_Input!$H$12:$H$286,$Z739)=Repex),0)
*$DG739</f>
        <v>0</v>
      </c>
      <c r="DK739" s="43" cm="1">
        <f t="array" aca="1" ref="DK739" ca="1">IFERROR(INDEX(Forecast_Capex_Input!BJ$12:BJ$286,$Z739)
*(INDEX(Forecast_Capex_Input!$H$12:$H$286,$Z739)=Repex),0)
*$DG739</f>
        <v>0</v>
      </c>
      <c r="DL739" s="43" cm="1">
        <f t="array" aca="1" ref="DL739" ca="1">IFERROR(INDEX(Forecast_Capex_Input!BK$12:BK$286,$Z739)
*(INDEX(Forecast_Capex_Input!$H$12:$H$286,$Z739)=Repex),0)
*$DG739</f>
        <v>0</v>
      </c>
      <c r="DM739" s="43" cm="1">
        <f t="array" aca="1" ref="DM739" ca="1">IFERROR(INDEX(Forecast_Capex_Input!BL$12:BL$286,$Z739)
*(INDEX(Forecast_Capex_Input!$H$12:$H$286,$Z739)=Repex),0)
*$DG739</f>
        <v>0</v>
      </c>
      <c r="DO739" s="43" t="b" cm="1">
        <f t="array" aca="1" ref="DO739" ca="1">OR($G739=Forecast_Capex_Input!$BN$8:$BN$9)</f>
        <v>0</v>
      </c>
      <c r="DP739" s="43" cm="1">
        <f t="array" aca="1" ref="DP739" ca="1">IFERROR(INDEX(Forecast_Capex_Input!BO$12:BO$286,$Z739)
*(INDEX(Forecast_Capex_Input!$H$12:$H$286,$Z739)=Repex),0)
*$DO739</f>
        <v>0</v>
      </c>
      <c r="DQ739" s="43" cm="1">
        <f t="array" aca="1" ref="DQ739" ca="1">IFERROR(INDEX(Forecast_Capex_Input!BP$12:BP$286,$Z739)
*(INDEX(Forecast_Capex_Input!$H$12:$H$286,$Z739)=Repex),0)
*$DO739</f>
        <v>0</v>
      </c>
      <c r="DR739" s="43" cm="1">
        <f t="array" aca="1" ref="DR739" ca="1">IFERROR(INDEX(Forecast_Capex_Input!BQ$12:BQ$286,$Z739)
*(INDEX(Forecast_Capex_Input!$H$12:$H$286,$Z739)=Repex),0)
*$DO739</f>
        <v>0</v>
      </c>
      <c r="DS739" s="43" cm="1">
        <f t="array" aca="1" ref="DS739" ca="1">IFERROR(INDEX(Forecast_Capex_Input!BR$12:BR$286,$Z739)
*(INDEX(Forecast_Capex_Input!$H$12:$H$286,$Z739)=Repex),0)
*$DO739</f>
        <v>0</v>
      </c>
      <c r="DT739" s="43" cm="1">
        <f t="array" aca="1" ref="DT739" ca="1">IFERROR(INDEX(Forecast_Capex_Input!BS$12:BS$286,$Z739)
*(INDEX(Forecast_Capex_Input!$H$12:$H$286,$Z739)=Repex),0)
*$DO739</f>
        <v>0</v>
      </c>
      <c r="DV739" s="43" t="b" cm="1">
        <f t="array" aca="1" ref="DV739" ca="1">OR($G739=Forecast_Capex_Input!$BU$8:$BU$10)</f>
        <v>0</v>
      </c>
      <c r="DW739" s="43" cm="1">
        <f t="array" aca="1" ref="DW739" ca="1">IFERROR(INDEX(Forecast_Capex_Input!BV$12:BV$286,$Z739)
*(INDEX(Forecast_Capex_Input!$H$12:$H$286,$Z739)=Repex),0)
*$DV739</f>
        <v>0</v>
      </c>
      <c r="DX739" s="43" cm="1">
        <f t="array" aca="1" ref="DX739" ca="1">IFERROR(INDEX(Forecast_Capex_Input!BW$12:BW$286,$Z739)
*(INDEX(Forecast_Capex_Input!$H$12:$H$286,$Z739)=Repex),0)
*$DV739</f>
        <v>0</v>
      </c>
      <c r="DY739" s="43" cm="1">
        <f t="array" aca="1" ref="DY739" ca="1">IFERROR(INDEX(Forecast_Capex_Input!BX$12:BX$286,$Z739)
*(INDEX(Forecast_Capex_Input!$H$12:$H$286,$Z739)=Repex),0)
*$DV739</f>
        <v>0</v>
      </c>
      <c r="DZ739" s="43" cm="1">
        <f t="array" aca="1" ref="DZ739" ca="1">IFERROR(INDEX(Forecast_Capex_Input!BY$12:BY$286,$Z739)
*(INDEX(Forecast_Capex_Input!$H$12:$H$286,$Z739)=Repex),0)
*$DV739</f>
        <v>0</v>
      </c>
      <c r="EA739" s="43" cm="1">
        <f t="array" aca="1" ref="EA739" ca="1">IFERROR(INDEX(Forecast_Capex_Input!BZ$12:BZ$286,$Z739)
*(INDEX(Forecast_Capex_Input!$H$12:$H$286,$Z739)=Repex),0)
*$DV739</f>
        <v>0</v>
      </c>
      <c r="EB739" s="43" cm="1">
        <f t="array" aca="1" ref="EB739" ca="1">IFERROR(INDEX(Forecast_Capex_Input!CA$12:CA$286,$Z739)
*(INDEX(Forecast_Capex_Input!$H$12:$H$286,$Z739)=Repex),0)
*$DV739</f>
        <v>0</v>
      </c>
      <c r="EC739" s="43" cm="1">
        <f t="array" aca="1" ref="EC739" ca="1">IFERROR(INDEX(Forecast_Capex_Input!CB$12:CB$286,$Z739)
*(INDEX(Forecast_Capex_Input!$H$12:$H$286,$Z739)=Repex),0)
*$DV739</f>
        <v>0</v>
      </c>
      <c r="ED739" s="43" cm="1">
        <f t="array" aca="1" ref="ED739" ca="1">IFERROR(INDEX(Forecast_Capex_Input!CC$12:CC$286,$Z739)
*(INDEX(Forecast_Capex_Input!$H$12:$H$286,$Z739)=Repex),0)
*$DV739</f>
        <v>0</v>
      </c>
      <c r="EF739" s="86" t="str">
        <f t="shared" si="69"/>
        <v>N/A</v>
      </c>
      <c r="EG739" s="28" t="str">
        <f>IFERROR(RANK(EF739,EF$11:EF$1010,0)+COUNTIF(EF$11:EF739,EF739)-1,NA)</f>
        <v>N/A</v>
      </c>
    </row>
    <row r="740" spans="3:137" x14ac:dyDescent="0.2">
      <c r="C740" s="28">
        <f t="shared" si="70"/>
        <v>730</v>
      </c>
      <c r="D740" s="9" t="str" cm="1">
        <f t="array" ref="D740">IFERROR(INDEX(Forecast_Capex_Input!$D$12:$D$286,$Z740),NA)</f>
        <v>N/A</v>
      </c>
      <c r="E740" s="24" t="str" cm="1">
        <f t="array" ref="E740">IF($Z740=NA,NA,INDEX(Forecast_Capex_Input!$E$12:$E$286,$Z740))</f>
        <v>N/A</v>
      </c>
      <c r="F740" s="9" t="str" cm="1">
        <f t="array" aca="1" ref="F740" ca="1">IFERROR(INDEX(General!$E$25:$E$26,$AA740),NA)</f>
        <v>N/A</v>
      </c>
      <c r="G740" s="9" t="str" cm="1">
        <f t="array" aca="1" ref="G740" ca="1">IFERROR(INDEX(Forecast_Capex_Input!$AI$11:$BB$11,$AC740),NA)</f>
        <v>N/A</v>
      </c>
      <c r="H740" s="50" t="str" cm="1">
        <f t="array" aca="1" ref="H740" ca="1">IFERROR(INDEX(Forecast_Capex_Input!$AI$12:$BB$286,$Z740,$AC740),NA)</f>
        <v>N/A</v>
      </c>
      <c r="I740" s="150" t="str" cm="1">
        <f t="array" ref="I740">IFERROR(INDEX(Forecast_Capex_Input!$F$12:$F$286,$Z740),NA)</f>
        <v>N/A</v>
      </c>
      <c r="J740" s="150" t="str" cm="1">
        <f t="array" ref="J740">IFERROR(INDEX(Forecast_Capex_Input!G$12:G$286,$Z740),NA)</f>
        <v>N/A</v>
      </c>
      <c r="K740" s="150" t="str" cm="1">
        <f t="array" ref="K740">IFERROR(INDEX(Forecast_Capex_Input!H$12:H$286,$Z740),NA)</f>
        <v>N/A</v>
      </c>
      <c r="L740" s="150" t="str" cm="1">
        <f t="array" ref="L740">IFERROR(INDEX(Forecast_Capex_Input!I$12:I$286,$Z740),NA)</f>
        <v>N/A</v>
      </c>
      <c r="M740" s="150" t="str" cm="1">
        <f t="array" ref="M740">IFERROR(INDEX(Forecast_Capex_Input!J$12:J$286,$Z740),NA)</f>
        <v>N/A</v>
      </c>
      <c r="N740" s="150" t="str" cm="1">
        <f t="array" ref="N740">IFERROR(INDEX(Forecast_Capex_Input!K$12:K$286,$Z740),NA)</f>
        <v>N/A</v>
      </c>
      <c r="O740" s="150" t="str" cm="1">
        <f t="array" ref="O740">IFERROR(INDEX(Forecast_Capex_Input!L$12:L$286,$Z740),NA)</f>
        <v>N/A</v>
      </c>
      <c r="P740" s="150" t="str" cm="1">
        <f t="array" ref="P740">IFERROR(INDEX(Forecast_Capex_Input!M$12:M$286,$Z740),NA)</f>
        <v>N/A</v>
      </c>
      <c r="Q740" s="24" t="str" cm="1">
        <f t="array" ref="Q740">IFERROR(INDEX(Forecast_Capex_Input!N$12:N$286,$Z740),NA)</f>
        <v>N/A</v>
      </c>
      <c r="R740" s="190" cm="1">
        <f t="array" ref="R740">IFERROR(INDEX(Forecast_Capex_Input!O$12:O$286,$Z740),0)</f>
        <v>0</v>
      </c>
      <c r="S740" s="24" cm="1">
        <f t="array" ref="S740">IFERROR(INDEX(Forecast_Capex_Input!P$12:P$286,$Z740),0)</f>
        <v>0</v>
      </c>
      <c r="T740" s="150" t="str" cm="1">
        <f t="array" aca="1" ref="T740" ca="1">IFERROR(INDEX(General!$K$91:$K$110,$AC740),NA)</f>
        <v>N/A</v>
      </c>
      <c r="U740" s="43" cm="1">
        <f t="array" aca="1" ref="U740" ca="1">IFERROR(
IF($F740=General!$E$25,INDEX(Forecast_Capex_Input!S$12:S$286,$Z740),
INDEX(Forecast_Capex_Input!T$12:T$286,$Z740)),0)</f>
        <v>0</v>
      </c>
      <c r="V740" s="82" t="b">
        <f>IFERROR(INDEX(Overheads!$T$19:$T$26,MATCH($I740,Overheads!$E$19:$E$26,0)),FALSE)</f>
        <v>0</v>
      </c>
      <c r="W740" s="209" cm="1">
        <f t="array" ref="W740">IFERROR(
INDEX(Forecast_Capex_Input!CN$12:CN$286,$Z740),0)</f>
        <v>0</v>
      </c>
      <c r="X740" s="209">
        <f>IFERROR(
MATCH($W740,General!$L$39:$S$39,0),1)</f>
        <v>1</v>
      </c>
      <c r="Z740" s="28" t="str">
        <f>IFERROR(
IF(MATCH($C740,Forecast_Capex_Input!$CI$12:$CI$286,1)+1&gt;MAX(Forecast_Capex_Input!$C$12:$C$286),NA,
MATCH($C740,Forecast_Capex_Input!$CI$12:$CI$286,1)+1),1)</f>
        <v>N/A</v>
      </c>
      <c r="AA740" s="28" t="str" cm="1">
        <f t="array" aca="1" ref="AA740" ca="1">IFERROR(
IF(Z739&lt;&gt;Z740,1,
IF(COUNTIF(OFFSET(AA739,0,0,-INDEX(Forecast_Capex_Input!$CG$12:$CG$286,$Z740)),AA739)=INDEX(Forecast_Capex_Input!$CG$12:$CG$286,$Z740),AA739+1,AA739)),NA)</f>
        <v>N/A</v>
      </c>
      <c r="AB740" s="28" t="str" cm="1">
        <f t="array" ref="AB740">IFERROR($C740-IF($Z740=1,1,INDEX(Forecast_Capex_Input!$CI$12:$CI$286,$Z740-1))+1,NA)</f>
        <v>N/A</v>
      </c>
      <c r="AC740" s="28" t="str" cm="1">
        <f t="array" aca="1" ref="AC740" ca="1">IFERROR(IF(AA740=1,
INDEX(Forecast_Capex_Input!$AI$10:$BB$10,SMALL(IF(INDEX(Forecast_Capex_Input!$AI$12:$BB$286,$Z740,0)&gt;0,COLUMN(Forecast_Capex_Input!$AI$10:$BB$10)-COLUMN(Forecast_Capex_Input!$AI$12)+1),ROWS(OFFSET(AC739,0,0,-$AB740)))),
OFFSET(AC739,-INDEX(Forecast_Capex_Input!$CG$12:$CG$286,$Z740)+1,0)),NA)</f>
        <v>N/A</v>
      </c>
      <c r="AD740" s="28" t="str">
        <f t="shared" ca="1" si="67"/>
        <v>N/A</v>
      </c>
      <c r="AE740" s="82" t="b">
        <f t="shared" si="71"/>
        <v>0</v>
      </c>
      <c r="AF740" s="78" t="b">
        <v>0</v>
      </c>
      <c r="AG740" s="82" t="b">
        <f t="shared" si="68"/>
        <v>1</v>
      </c>
      <c r="AI740" s="55">
        <v>0</v>
      </c>
      <c r="AJ740" s="55">
        <v>0</v>
      </c>
      <c r="AK740" s="55">
        <v>0</v>
      </c>
      <c r="AL740" s="55">
        <v>0</v>
      </c>
      <c r="AM740" s="55">
        <v>0</v>
      </c>
      <c r="AN740" s="135">
        <v>0</v>
      </c>
      <c r="AP740" s="55">
        <v>0</v>
      </c>
      <c r="AQ740" s="55">
        <v>0</v>
      </c>
      <c r="AR740" s="55">
        <v>0</v>
      </c>
      <c r="AS740" s="55">
        <v>0</v>
      </c>
      <c r="AT740" s="55">
        <v>0</v>
      </c>
      <c r="AU740" s="135">
        <v>0</v>
      </c>
      <c r="AW740" s="55">
        <v>0</v>
      </c>
      <c r="AX740" s="55">
        <v>0</v>
      </c>
      <c r="AY740" s="55">
        <v>0</v>
      </c>
      <c r="AZ740" s="55">
        <v>0</v>
      </c>
      <c r="BA740" s="55">
        <v>0</v>
      </c>
      <c r="BB740" s="135">
        <v>0</v>
      </c>
      <c r="BD740" s="55">
        <v>0</v>
      </c>
      <c r="BE740" s="55">
        <v>0</v>
      </c>
      <c r="BF740" s="55">
        <v>0</v>
      </c>
      <c r="BG740" s="55">
        <v>0</v>
      </c>
      <c r="BH740" s="55">
        <v>0</v>
      </c>
      <c r="BI740" s="135">
        <v>0</v>
      </c>
      <c r="BK740" s="55">
        <v>0</v>
      </c>
      <c r="BL740" s="55">
        <v>0</v>
      </c>
      <c r="BM740" s="55">
        <v>0</v>
      </c>
      <c r="BN740" s="55">
        <v>0</v>
      </c>
      <c r="BO740" s="55">
        <v>0</v>
      </c>
      <c r="BP740" s="135">
        <v>0</v>
      </c>
      <c r="BR740" s="147">
        <v>0</v>
      </c>
      <c r="BS740" s="147">
        <v>0</v>
      </c>
      <c r="BT740" s="147">
        <v>0</v>
      </c>
      <c r="BU740" s="147">
        <v>0</v>
      </c>
      <c r="BV740" s="147">
        <v>0</v>
      </c>
      <c r="BX740" s="55">
        <v>0</v>
      </c>
      <c r="BY740" s="55">
        <v>0</v>
      </c>
      <c r="BZ740" s="55">
        <v>0</v>
      </c>
      <c r="CA740" s="55">
        <v>0</v>
      </c>
      <c r="CB740" s="55">
        <v>0</v>
      </c>
      <c r="CC740" s="135">
        <v>0</v>
      </c>
      <c r="CE740" s="55">
        <v>0</v>
      </c>
      <c r="CF740" s="55">
        <v>0</v>
      </c>
      <c r="CG740" s="55">
        <v>0</v>
      </c>
      <c r="CH740" s="55">
        <v>0</v>
      </c>
      <c r="CI740" s="55">
        <v>0</v>
      </c>
      <c r="CJ740" s="135">
        <v>0</v>
      </c>
      <c r="CL740" s="55">
        <v>0</v>
      </c>
      <c r="CM740" s="55">
        <v>0</v>
      </c>
      <c r="CN740" s="55">
        <v>0</v>
      </c>
      <c r="CO740" s="55">
        <v>0</v>
      </c>
      <c r="CP740" s="55">
        <v>0</v>
      </c>
      <c r="CQ740" s="135">
        <v>0</v>
      </c>
      <c r="CS740" s="67">
        <v>0</v>
      </c>
      <c r="CT740" s="67">
        <v>0</v>
      </c>
      <c r="CU740" s="67">
        <v>0</v>
      </c>
      <c r="CV740" s="67">
        <v>0</v>
      </c>
      <c r="CW740" s="67">
        <v>0</v>
      </c>
      <c r="CX740" s="135">
        <v>0</v>
      </c>
      <c r="CZ740" s="55">
        <v>0</v>
      </c>
      <c r="DA740" s="55">
        <v>0</v>
      </c>
      <c r="DB740" s="55">
        <v>0</v>
      </c>
      <c r="DC740" s="55">
        <v>0</v>
      </c>
      <c r="DD740" s="55">
        <v>0</v>
      </c>
      <c r="DE740" s="135">
        <v>0</v>
      </c>
      <c r="DG740" s="43" t="b" cm="1">
        <f t="array" aca="1" ref="DG740" ca="1">OR($G740=Forecast_Capex_Input!$BF$8:$BF$10)</f>
        <v>0</v>
      </c>
      <c r="DH740" s="43" cm="1">
        <f t="array" aca="1" ref="DH740" ca="1">IFERROR(INDEX(Forecast_Capex_Input!BG$12:BG$286,$Z740)
*(INDEX(Forecast_Capex_Input!$H$12:$H$286,$Z740)=Repex),0)
*$DG740</f>
        <v>0</v>
      </c>
      <c r="DI740" s="43" cm="1">
        <f t="array" aca="1" ref="DI740" ca="1">IFERROR(INDEX(Forecast_Capex_Input!BH$12:BH$286,$Z740)
*(INDEX(Forecast_Capex_Input!$H$12:$H$286,$Z740)=Repex),0)
*$DG740</f>
        <v>0</v>
      </c>
      <c r="DJ740" s="43" cm="1">
        <f t="array" aca="1" ref="DJ740" ca="1">IFERROR(INDEX(Forecast_Capex_Input!BI$12:BI$286,$Z740)
*(INDEX(Forecast_Capex_Input!$H$12:$H$286,$Z740)=Repex),0)
*$DG740</f>
        <v>0</v>
      </c>
      <c r="DK740" s="43" cm="1">
        <f t="array" aca="1" ref="DK740" ca="1">IFERROR(INDEX(Forecast_Capex_Input!BJ$12:BJ$286,$Z740)
*(INDEX(Forecast_Capex_Input!$H$12:$H$286,$Z740)=Repex),0)
*$DG740</f>
        <v>0</v>
      </c>
      <c r="DL740" s="43" cm="1">
        <f t="array" aca="1" ref="DL740" ca="1">IFERROR(INDEX(Forecast_Capex_Input!BK$12:BK$286,$Z740)
*(INDEX(Forecast_Capex_Input!$H$12:$H$286,$Z740)=Repex),0)
*$DG740</f>
        <v>0</v>
      </c>
      <c r="DM740" s="43" cm="1">
        <f t="array" aca="1" ref="DM740" ca="1">IFERROR(INDEX(Forecast_Capex_Input!BL$12:BL$286,$Z740)
*(INDEX(Forecast_Capex_Input!$H$12:$H$286,$Z740)=Repex),0)
*$DG740</f>
        <v>0</v>
      </c>
      <c r="DO740" s="43" t="b" cm="1">
        <f t="array" aca="1" ref="DO740" ca="1">OR($G740=Forecast_Capex_Input!$BN$8:$BN$9)</f>
        <v>0</v>
      </c>
      <c r="DP740" s="43" cm="1">
        <f t="array" aca="1" ref="DP740" ca="1">IFERROR(INDEX(Forecast_Capex_Input!BO$12:BO$286,$Z740)
*(INDEX(Forecast_Capex_Input!$H$12:$H$286,$Z740)=Repex),0)
*$DO740</f>
        <v>0</v>
      </c>
      <c r="DQ740" s="43" cm="1">
        <f t="array" aca="1" ref="DQ740" ca="1">IFERROR(INDEX(Forecast_Capex_Input!BP$12:BP$286,$Z740)
*(INDEX(Forecast_Capex_Input!$H$12:$H$286,$Z740)=Repex),0)
*$DO740</f>
        <v>0</v>
      </c>
      <c r="DR740" s="43" cm="1">
        <f t="array" aca="1" ref="DR740" ca="1">IFERROR(INDEX(Forecast_Capex_Input!BQ$12:BQ$286,$Z740)
*(INDEX(Forecast_Capex_Input!$H$12:$H$286,$Z740)=Repex),0)
*$DO740</f>
        <v>0</v>
      </c>
      <c r="DS740" s="43" cm="1">
        <f t="array" aca="1" ref="DS740" ca="1">IFERROR(INDEX(Forecast_Capex_Input!BR$12:BR$286,$Z740)
*(INDEX(Forecast_Capex_Input!$H$12:$H$286,$Z740)=Repex),0)
*$DO740</f>
        <v>0</v>
      </c>
      <c r="DT740" s="43" cm="1">
        <f t="array" aca="1" ref="DT740" ca="1">IFERROR(INDEX(Forecast_Capex_Input!BS$12:BS$286,$Z740)
*(INDEX(Forecast_Capex_Input!$H$12:$H$286,$Z740)=Repex),0)
*$DO740</f>
        <v>0</v>
      </c>
      <c r="DV740" s="43" t="b" cm="1">
        <f t="array" aca="1" ref="DV740" ca="1">OR($G740=Forecast_Capex_Input!$BU$8:$BU$10)</f>
        <v>0</v>
      </c>
      <c r="DW740" s="43" cm="1">
        <f t="array" aca="1" ref="DW740" ca="1">IFERROR(INDEX(Forecast_Capex_Input!BV$12:BV$286,$Z740)
*(INDEX(Forecast_Capex_Input!$H$12:$H$286,$Z740)=Repex),0)
*$DV740</f>
        <v>0</v>
      </c>
      <c r="DX740" s="43" cm="1">
        <f t="array" aca="1" ref="DX740" ca="1">IFERROR(INDEX(Forecast_Capex_Input!BW$12:BW$286,$Z740)
*(INDEX(Forecast_Capex_Input!$H$12:$H$286,$Z740)=Repex),0)
*$DV740</f>
        <v>0</v>
      </c>
      <c r="DY740" s="43" cm="1">
        <f t="array" aca="1" ref="DY740" ca="1">IFERROR(INDEX(Forecast_Capex_Input!BX$12:BX$286,$Z740)
*(INDEX(Forecast_Capex_Input!$H$12:$H$286,$Z740)=Repex),0)
*$DV740</f>
        <v>0</v>
      </c>
      <c r="DZ740" s="43" cm="1">
        <f t="array" aca="1" ref="DZ740" ca="1">IFERROR(INDEX(Forecast_Capex_Input!BY$12:BY$286,$Z740)
*(INDEX(Forecast_Capex_Input!$H$12:$H$286,$Z740)=Repex),0)
*$DV740</f>
        <v>0</v>
      </c>
      <c r="EA740" s="43" cm="1">
        <f t="array" aca="1" ref="EA740" ca="1">IFERROR(INDEX(Forecast_Capex_Input!BZ$12:BZ$286,$Z740)
*(INDEX(Forecast_Capex_Input!$H$12:$H$286,$Z740)=Repex),0)
*$DV740</f>
        <v>0</v>
      </c>
      <c r="EB740" s="43" cm="1">
        <f t="array" aca="1" ref="EB740" ca="1">IFERROR(INDEX(Forecast_Capex_Input!CA$12:CA$286,$Z740)
*(INDEX(Forecast_Capex_Input!$H$12:$H$286,$Z740)=Repex),0)
*$DV740</f>
        <v>0</v>
      </c>
      <c r="EC740" s="43" cm="1">
        <f t="array" aca="1" ref="EC740" ca="1">IFERROR(INDEX(Forecast_Capex_Input!CB$12:CB$286,$Z740)
*(INDEX(Forecast_Capex_Input!$H$12:$H$286,$Z740)=Repex),0)
*$DV740</f>
        <v>0</v>
      </c>
      <c r="ED740" s="43" cm="1">
        <f t="array" aca="1" ref="ED740" ca="1">IFERROR(INDEX(Forecast_Capex_Input!CC$12:CC$286,$Z740)
*(INDEX(Forecast_Capex_Input!$H$12:$H$286,$Z740)=Repex),0)
*$DV740</f>
        <v>0</v>
      </c>
      <c r="EF740" s="86" t="str">
        <f t="shared" si="69"/>
        <v>N/A</v>
      </c>
      <c r="EG740" s="28" t="str">
        <f>IFERROR(RANK(EF740,EF$11:EF$1010,0)+COUNTIF(EF$11:EF740,EF740)-1,NA)</f>
        <v>N/A</v>
      </c>
    </row>
    <row r="741" spans="3:137" x14ac:dyDescent="0.2">
      <c r="C741" s="28">
        <f t="shared" si="70"/>
        <v>731</v>
      </c>
      <c r="D741" s="9" t="str" cm="1">
        <f t="array" ref="D741">IFERROR(INDEX(Forecast_Capex_Input!$D$12:$D$286,$Z741),NA)</f>
        <v>N/A</v>
      </c>
      <c r="E741" s="24" t="str" cm="1">
        <f t="array" ref="E741">IF($Z741=NA,NA,INDEX(Forecast_Capex_Input!$E$12:$E$286,$Z741))</f>
        <v>N/A</v>
      </c>
      <c r="F741" s="9" t="str" cm="1">
        <f t="array" aca="1" ref="F741" ca="1">IFERROR(INDEX(General!$E$25:$E$26,$AA741),NA)</f>
        <v>N/A</v>
      </c>
      <c r="G741" s="9" t="str" cm="1">
        <f t="array" aca="1" ref="G741" ca="1">IFERROR(INDEX(Forecast_Capex_Input!$AI$11:$BB$11,$AC741),NA)</f>
        <v>N/A</v>
      </c>
      <c r="H741" s="50" t="str" cm="1">
        <f t="array" aca="1" ref="H741" ca="1">IFERROR(INDEX(Forecast_Capex_Input!$AI$12:$BB$286,$Z741,$AC741),NA)</f>
        <v>N/A</v>
      </c>
      <c r="I741" s="150" t="str" cm="1">
        <f t="array" ref="I741">IFERROR(INDEX(Forecast_Capex_Input!$F$12:$F$286,$Z741),NA)</f>
        <v>N/A</v>
      </c>
      <c r="J741" s="150" t="str" cm="1">
        <f t="array" ref="J741">IFERROR(INDEX(Forecast_Capex_Input!G$12:G$286,$Z741),NA)</f>
        <v>N/A</v>
      </c>
      <c r="K741" s="150" t="str" cm="1">
        <f t="array" ref="K741">IFERROR(INDEX(Forecast_Capex_Input!H$12:H$286,$Z741),NA)</f>
        <v>N/A</v>
      </c>
      <c r="L741" s="150" t="str" cm="1">
        <f t="array" ref="L741">IFERROR(INDEX(Forecast_Capex_Input!I$12:I$286,$Z741),NA)</f>
        <v>N/A</v>
      </c>
      <c r="M741" s="150" t="str" cm="1">
        <f t="array" ref="M741">IFERROR(INDEX(Forecast_Capex_Input!J$12:J$286,$Z741),NA)</f>
        <v>N/A</v>
      </c>
      <c r="N741" s="150" t="str" cm="1">
        <f t="array" ref="N741">IFERROR(INDEX(Forecast_Capex_Input!K$12:K$286,$Z741),NA)</f>
        <v>N/A</v>
      </c>
      <c r="O741" s="150" t="str" cm="1">
        <f t="array" ref="O741">IFERROR(INDEX(Forecast_Capex_Input!L$12:L$286,$Z741),NA)</f>
        <v>N/A</v>
      </c>
      <c r="P741" s="150" t="str" cm="1">
        <f t="array" ref="P741">IFERROR(INDEX(Forecast_Capex_Input!M$12:M$286,$Z741),NA)</f>
        <v>N/A</v>
      </c>
      <c r="Q741" s="24" t="str" cm="1">
        <f t="array" ref="Q741">IFERROR(INDEX(Forecast_Capex_Input!N$12:N$286,$Z741),NA)</f>
        <v>N/A</v>
      </c>
      <c r="R741" s="190" cm="1">
        <f t="array" ref="R741">IFERROR(INDEX(Forecast_Capex_Input!O$12:O$286,$Z741),0)</f>
        <v>0</v>
      </c>
      <c r="S741" s="24" cm="1">
        <f t="array" ref="S741">IFERROR(INDEX(Forecast_Capex_Input!P$12:P$286,$Z741),0)</f>
        <v>0</v>
      </c>
      <c r="T741" s="150" t="str" cm="1">
        <f t="array" aca="1" ref="T741" ca="1">IFERROR(INDEX(General!$K$91:$K$110,$AC741),NA)</f>
        <v>N/A</v>
      </c>
      <c r="U741" s="43" cm="1">
        <f t="array" aca="1" ref="U741" ca="1">IFERROR(
IF($F741=General!$E$25,INDEX(Forecast_Capex_Input!S$12:S$286,$Z741),
INDEX(Forecast_Capex_Input!T$12:T$286,$Z741)),0)</f>
        <v>0</v>
      </c>
      <c r="V741" s="82" t="b">
        <f>IFERROR(INDEX(Overheads!$T$19:$T$26,MATCH($I741,Overheads!$E$19:$E$26,0)),FALSE)</f>
        <v>0</v>
      </c>
      <c r="W741" s="209" cm="1">
        <f t="array" ref="W741">IFERROR(
INDEX(Forecast_Capex_Input!CN$12:CN$286,$Z741),0)</f>
        <v>0</v>
      </c>
      <c r="X741" s="209">
        <f>IFERROR(
MATCH($W741,General!$L$39:$S$39,0),1)</f>
        <v>1</v>
      </c>
      <c r="Z741" s="28" t="str">
        <f>IFERROR(
IF(MATCH($C741,Forecast_Capex_Input!$CI$12:$CI$286,1)+1&gt;MAX(Forecast_Capex_Input!$C$12:$C$286),NA,
MATCH($C741,Forecast_Capex_Input!$CI$12:$CI$286,1)+1),1)</f>
        <v>N/A</v>
      </c>
      <c r="AA741" s="28" t="str" cm="1">
        <f t="array" aca="1" ref="AA741" ca="1">IFERROR(
IF(Z740&lt;&gt;Z741,1,
IF(COUNTIF(OFFSET(AA740,0,0,-INDEX(Forecast_Capex_Input!$CG$12:$CG$286,$Z741)),AA740)=INDEX(Forecast_Capex_Input!$CG$12:$CG$286,$Z741),AA740+1,AA740)),NA)</f>
        <v>N/A</v>
      </c>
      <c r="AB741" s="28" t="str" cm="1">
        <f t="array" ref="AB741">IFERROR($C741-IF($Z741=1,1,INDEX(Forecast_Capex_Input!$CI$12:$CI$286,$Z741-1))+1,NA)</f>
        <v>N/A</v>
      </c>
      <c r="AC741" s="28" t="str" cm="1">
        <f t="array" aca="1" ref="AC741" ca="1">IFERROR(IF(AA741=1,
INDEX(Forecast_Capex_Input!$AI$10:$BB$10,SMALL(IF(INDEX(Forecast_Capex_Input!$AI$12:$BB$286,$Z741,0)&gt;0,COLUMN(Forecast_Capex_Input!$AI$10:$BB$10)-COLUMN(Forecast_Capex_Input!$AI$12)+1),ROWS(OFFSET(AC740,0,0,-$AB741)))),
OFFSET(AC740,-INDEX(Forecast_Capex_Input!$CG$12:$CG$286,$Z741)+1,0)),NA)</f>
        <v>N/A</v>
      </c>
      <c r="AD741" s="28" t="str">
        <f t="shared" ca="1" si="67"/>
        <v>N/A</v>
      </c>
      <c r="AE741" s="82" t="b">
        <f t="shared" si="71"/>
        <v>0</v>
      </c>
      <c r="AF741" s="78" t="b">
        <v>0</v>
      </c>
      <c r="AG741" s="82" t="b">
        <f t="shared" si="68"/>
        <v>1</v>
      </c>
      <c r="AI741" s="55">
        <v>0</v>
      </c>
      <c r="AJ741" s="55">
        <v>0</v>
      </c>
      <c r="AK741" s="55">
        <v>0</v>
      </c>
      <c r="AL741" s="55">
        <v>0</v>
      </c>
      <c r="AM741" s="55">
        <v>0</v>
      </c>
      <c r="AN741" s="135">
        <v>0</v>
      </c>
      <c r="AP741" s="55">
        <v>0</v>
      </c>
      <c r="AQ741" s="55">
        <v>0</v>
      </c>
      <c r="AR741" s="55">
        <v>0</v>
      </c>
      <c r="AS741" s="55">
        <v>0</v>
      </c>
      <c r="AT741" s="55">
        <v>0</v>
      </c>
      <c r="AU741" s="135">
        <v>0</v>
      </c>
      <c r="AW741" s="55">
        <v>0</v>
      </c>
      <c r="AX741" s="55">
        <v>0</v>
      </c>
      <c r="AY741" s="55">
        <v>0</v>
      </c>
      <c r="AZ741" s="55">
        <v>0</v>
      </c>
      <c r="BA741" s="55">
        <v>0</v>
      </c>
      <c r="BB741" s="135">
        <v>0</v>
      </c>
      <c r="BD741" s="55">
        <v>0</v>
      </c>
      <c r="BE741" s="55">
        <v>0</v>
      </c>
      <c r="BF741" s="55">
        <v>0</v>
      </c>
      <c r="BG741" s="55">
        <v>0</v>
      </c>
      <c r="BH741" s="55">
        <v>0</v>
      </c>
      <c r="BI741" s="135">
        <v>0</v>
      </c>
      <c r="BK741" s="55">
        <v>0</v>
      </c>
      <c r="BL741" s="55">
        <v>0</v>
      </c>
      <c r="BM741" s="55">
        <v>0</v>
      </c>
      <c r="BN741" s="55">
        <v>0</v>
      </c>
      <c r="BO741" s="55">
        <v>0</v>
      </c>
      <c r="BP741" s="135">
        <v>0</v>
      </c>
      <c r="BR741" s="147">
        <v>0</v>
      </c>
      <c r="BS741" s="147">
        <v>0</v>
      </c>
      <c r="BT741" s="147">
        <v>0</v>
      </c>
      <c r="BU741" s="147">
        <v>0</v>
      </c>
      <c r="BV741" s="147">
        <v>0</v>
      </c>
      <c r="BX741" s="55">
        <v>0</v>
      </c>
      <c r="BY741" s="55">
        <v>0</v>
      </c>
      <c r="BZ741" s="55">
        <v>0</v>
      </c>
      <c r="CA741" s="55">
        <v>0</v>
      </c>
      <c r="CB741" s="55">
        <v>0</v>
      </c>
      <c r="CC741" s="135">
        <v>0</v>
      </c>
      <c r="CE741" s="55">
        <v>0</v>
      </c>
      <c r="CF741" s="55">
        <v>0</v>
      </c>
      <c r="CG741" s="55">
        <v>0</v>
      </c>
      <c r="CH741" s="55">
        <v>0</v>
      </c>
      <c r="CI741" s="55">
        <v>0</v>
      </c>
      <c r="CJ741" s="135">
        <v>0</v>
      </c>
      <c r="CL741" s="55">
        <v>0</v>
      </c>
      <c r="CM741" s="55">
        <v>0</v>
      </c>
      <c r="CN741" s="55">
        <v>0</v>
      </c>
      <c r="CO741" s="55">
        <v>0</v>
      </c>
      <c r="CP741" s="55">
        <v>0</v>
      </c>
      <c r="CQ741" s="135">
        <v>0</v>
      </c>
      <c r="CS741" s="67">
        <v>0</v>
      </c>
      <c r="CT741" s="67">
        <v>0</v>
      </c>
      <c r="CU741" s="67">
        <v>0</v>
      </c>
      <c r="CV741" s="67">
        <v>0</v>
      </c>
      <c r="CW741" s="67">
        <v>0</v>
      </c>
      <c r="CX741" s="135">
        <v>0</v>
      </c>
      <c r="CZ741" s="55">
        <v>0</v>
      </c>
      <c r="DA741" s="55">
        <v>0</v>
      </c>
      <c r="DB741" s="55">
        <v>0</v>
      </c>
      <c r="DC741" s="55">
        <v>0</v>
      </c>
      <c r="DD741" s="55">
        <v>0</v>
      </c>
      <c r="DE741" s="135">
        <v>0</v>
      </c>
      <c r="DG741" s="43" t="b" cm="1">
        <f t="array" aca="1" ref="DG741" ca="1">OR($G741=Forecast_Capex_Input!$BF$8:$BF$10)</f>
        <v>0</v>
      </c>
      <c r="DH741" s="43" cm="1">
        <f t="array" aca="1" ref="DH741" ca="1">IFERROR(INDEX(Forecast_Capex_Input!BG$12:BG$286,$Z741)
*(INDEX(Forecast_Capex_Input!$H$12:$H$286,$Z741)=Repex),0)
*$DG741</f>
        <v>0</v>
      </c>
      <c r="DI741" s="43" cm="1">
        <f t="array" aca="1" ref="DI741" ca="1">IFERROR(INDEX(Forecast_Capex_Input!BH$12:BH$286,$Z741)
*(INDEX(Forecast_Capex_Input!$H$12:$H$286,$Z741)=Repex),0)
*$DG741</f>
        <v>0</v>
      </c>
      <c r="DJ741" s="43" cm="1">
        <f t="array" aca="1" ref="DJ741" ca="1">IFERROR(INDEX(Forecast_Capex_Input!BI$12:BI$286,$Z741)
*(INDEX(Forecast_Capex_Input!$H$12:$H$286,$Z741)=Repex),0)
*$DG741</f>
        <v>0</v>
      </c>
      <c r="DK741" s="43" cm="1">
        <f t="array" aca="1" ref="DK741" ca="1">IFERROR(INDEX(Forecast_Capex_Input!BJ$12:BJ$286,$Z741)
*(INDEX(Forecast_Capex_Input!$H$12:$H$286,$Z741)=Repex),0)
*$DG741</f>
        <v>0</v>
      </c>
      <c r="DL741" s="43" cm="1">
        <f t="array" aca="1" ref="DL741" ca="1">IFERROR(INDEX(Forecast_Capex_Input!BK$12:BK$286,$Z741)
*(INDEX(Forecast_Capex_Input!$H$12:$H$286,$Z741)=Repex),0)
*$DG741</f>
        <v>0</v>
      </c>
      <c r="DM741" s="43" cm="1">
        <f t="array" aca="1" ref="DM741" ca="1">IFERROR(INDEX(Forecast_Capex_Input!BL$12:BL$286,$Z741)
*(INDEX(Forecast_Capex_Input!$H$12:$H$286,$Z741)=Repex),0)
*$DG741</f>
        <v>0</v>
      </c>
      <c r="DO741" s="43" t="b" cm="1">
        <f t="array" aca="1" ref="DO741" ca="1">OR($G741=Forecast_Capex_Input!$BN$8:$BN$9)</f>
        <v>0</v>
      </c>
      <c r="DP741" s="43" cm="1">
        <f t="array" aca="1" ref="DP741" ca="1">IFERROR(INDEX(Forecast_Capex_Input!BO$12:BO$286,$Z741)
*(INDEX(Forecast_Capex_Input!$H$12:$H$286,$Z741)=Repex),0)
*$DO741</f>
        <v>0</v>
      </c>
      <c r="DQ741" s="43" cm="1">
        <f t="array" aca="1" ref="DQ741" ca="1">IFERROR(INDEX(Forecast_Capex_Input!BP$12:BP$286,$Z741)
*(INDEX(Forecast_Capex_Input!$H$12:$H$286,$Z741)=Repex),0)
*$DO741</f>
        <v>0</v>
      </c>
      <c r="DR741" s="43" cm="1">
        <f t="array" aca="1" ref="DR741" ca="1">IFERROR(INDEX(Forecast_Capex_Input!BQ$12:BQ$286,$Z741)
*(INDEX(Forecast_Capex_Input!$H$12:$H$286,$Z741)=Repex),0)
*$DO741</f>
        <v>0</v>
      </c>
      <c r="DS741" s="43" cm="1">
        <f t="array" aca="1" ref="DS741" ca="1">IFERROR(INDEX(Forecast_Capex_Input!BR$12:BR$286,$Z741)
*(INDEX(Forecast_Capex_Input!$H$12:$H$286,$Z741)=Repex),0)
*$DO741</f>
        <v>0</v>
      </c>
      <c r="DT741" s="43" cm="1">
        <f t="array" aca="1" ref="DT741" ca="1">IFERROR(INDEX(Forecast_Capex_Input!BS$12:BS$286,$Z741)
*(INDEX(Forecast_Capex_Input!$H$12:$H$286,$Z741)=Repex),0)
*$DO741</f>
        <v>0</v>
      </c>
      <c r="DV741" s="43" t="b" cm="1">
        <f t="array" aca="1" ref="DV741" ca="1">OR($G741=Forecast_Capex_Input!$BU$8:$BU$10)</f>
        <v>0</v>
      </c>
      <c r="DW741" s="43" cm="1">
        <f t="array" aca="1" ref="DW741" ca="1">IFERROR(INDEX(Forecast_Capex_Input!BV$12:BV$286,$Z741)
*(INDEX(Forecast_Capex_Input!$H$12:$H$286,$Z741)=Repex),0)
*$DV741</f>
        <v>0</v>
      </c>
      <c r="DX741" s="43" cm="1">
        <f t="array" aca="1" ref="DX741" ca="1">IFERROR(INDEX(Forecast_Capex_Input!BW$12:BW$286,$Z741)
*(INDEX(Forecast_Capex_Input!$H$12:$H$286,$Z741)=Repex),0)
*$DV741</f>
        <v>0</v>
      </c>
      <c r="DY741" s="43" cm="1">
        <f t="array" aca="1" ref="DY741" ca="1">IFERROR(INDEX(Forecast_Capex_Input!BX$12:BX$286,$Z741)
*(INDEX(Forecast_Capex_Input!$H$12:$H$286,$Z741)=Repex),0)
*$DV741</f>
        <v>0</v>
      </c>
      <c r="DZ741" s="43" cm="1">
        <f t="array" aca="1" ref="DZ741" ca="1">IFERROR(INDEX(Forecast_Capex_Input!BY$12:BY$286,$Z741)
*(INDEX(Forecast_Capex_Input!$H$12:$H$286,$Z741)=Repex),0)
*$DV741</f>
        <v>0</v>
      </c>
      <c r="EA741" s="43" cm="1">
        <f t="array" aca="1" ref="EA741" ca="1">IFERROR(INDEX(Forecast_Capex_Input!BZ$12:BZ$286,$Z741)
*(INDEX(Forecast_Capex_Input!$H$12:$H$286,$Z741)=Repex),0)
*$DV741</f>
        <v>0</v>
      </c>
      <c r="EB741" s="43" cm="1">
        <f t="array" aca="1" ref="EB741" ca="1">IFERROR(INDEX(Forecast_Capex_Input!CA$12:CA$286,$Z741)
*(INDEX(Forecast_Capex_Input!$H$12:$H$286,$Z741)=Repex),0)
*$DV741</f>
        <v>0</v>
      </c>
      <c r="EC741" s="43" cm="1">
        <f t="array" aca="1" ref="EC741" ca="1">IFERROR(INDEX(Forecast_Capex_Input!CB$12:CB$286,$Z741)
*(INDEX(Forecast_Capex_Input!$H$12:$H$286,$Z741)=Repex),0)
*$DV741</f>
        <v>0</v>
      </c>
      <c r="ED741" s="43" cm="1">
        <f t="array" aca="1" ref="ED741" ca="1">IFERROR(INDEX(Forecast_Capex_Input!CC$12:CC$286,$Z741)
*(INDEX(Forecast_Capex_Input!$H$12:$H$286,$Z741)=Repex),0)
*$DV741</f>
        <v>0</v>
      </c>
      <c r="EF741" s="86" t="str">
        <f t="shared" si="69"/>
        <v>N/A</v>
      </c>
      <c r="EG741" s="28" t="str">
        <f>IFERROR(RANK(EF741,EF$11:EF$1010,0)+COUNTIF(EF$11:EF741,EF741)-1,NA)</f>
        <v>N/A</v>
      </c>
    </row>
    <row r="742" spans="3:137" x14ac:dyDescent="0.2">
      <c r="C742" s="28">
        <f t="shared" si="70"/>
        <v>732</v>
      </c>
      <c r="D742" s="9" t="str" cm="1">
        <f t="array" ref="D742">IFERROR(INDEX(Forecast_Capex_Input!$D$12:$D$286,$Z742),NA)</f>
        <v>N/A</v>
      </c>
      <c r="E742" s="24" t="str" cm="1">
        <f t="array" ref="E742">IF($Z742=NA,NA,INDEX(Forecast_Capex_Input!$E$12:$E$286,$Z742))</f>
        <v>N/A</v>
      </c>
      <c r="F742" s="9" t="str" cm="1">
        <f t="array" aca="1" ref="F742" ca="1">IFERROR(INDEX(General!$E$25:$E$26,$AA742),NA)</f>
        <v>N/A</v>
      </c>
      <c r="G742" s="9" t="str" cm="1">
        <f t="array" aca="1" ref="G742" ca="1">IFERROR(INDEX(Forecast_Capex_Input!$AI$11:$BB$11,$AC742),NA)</f>
        <v>N/A</v>
      </c>
      <c r="H742" s="50" t="str" cm="1">
        <f t="array" aca="1" ref="H742" ca="1">IFERROR(INDEX(Forecast_Capex_Input!$AI$12:$BB$286,$Z742,$AC742),NA)</f>
        <v>N/A</v>
      </c>
      <c r="I742" s="150" t="str" cm="1">
        <f t="array" ref="I742">IFERROR(INDEX(Forecast_Capex_Input!$F$12:$F$286,$Z742),NA)</f>
        <v>N/A</v>
      </c>
      <c r="J742" s="150" t="str" cm="1">
        <f t="array" ref="J742">IFERROR(INDEX(Forecast_Capex_Input!G$12:G$286,$Z742),NA)</f>
        <v>N/A</v>
      </c>
      <c r="K742" s="150" t="str" cm="1">
        <f t="array" ref="K742">IFERROR(INDEX(Forecast_Capex_Input!H$12:H$286,$Z742),NA)</f>
        <v>N/A</v>
      </c>
      <c r="L742" s="150" t="str" cm="1">
        <f t="array" ref="L742">IFERROR(INDEX(Forecast_Capex_Input!I$12:I$286,$Z742),NA)</f>
        <v>N/A</v>
      </c>
      <c r="M742" s="150" t="str" cm="1">
        <f t="array" ref="M742">IFERROR(INDEX(Forecast_Capex_Input!J$12:J$286,$Z742),NA)</f>
        <v>N/A</v>
      </c>
      <c r="N742" s="150" t="str" cm="1">
        <f t="array" ref="N742">IFERROR(INDEX(Forecast_Capex_Input!K$12:K$286,$Z742),NA)</f>
        <v>N/A</v>
      </c>
      <c r="O742" s="150" t="str" cm="1">
        <f t="array" ref="O742">IFERROR(INDEX(Forecast_Capex_Input!L$12:L$286,$Z742),NA)</f>
        <v>N/A</v>
      </c>
      <c r="P742" s="150" t="str" cm="1">
        <f t="array" ref="P742">IFERROR(INDEX(Forecast_Capex_Input!M$12:M$286,$Z742),NA)</f>
        <v>N/A</v>
      </c>
      <c r="Q742" s="24" t="str" cm="1">
        <f t="array" ref="Q742">IFERROR(INDEX(Forecast_Capex_Input!N$12:N$286,$Z742),NA)</f>
        <v>N/A</v>
      </c>
      <c r="R742" s="190" cm="1">
        <f t="array" ref="R742">IFERROR(INDEX(Forecast_Capex_Input!O$12:O$286,$Z742),0)</f>
        <v>0</v>
      </c>
      <c r="S742" s="24" cm="1">
        <f t="array" ref="S742">IFERROR(INDEX(Forecast_Capex_Input!P$12:P$286,$Z742),0)</f>
        <v>0</v>
      </c>
      <c r="T742" s="150" t="str" cm="1">
        <f t="array" aca="1" ref="T742" ca="1">IFERROR(INDEX(General!$K$91:$K$110,$AC742),NA)</f>
        <v>N/A</v>
      </c>
      <c r="U742" s="43" cm="1">
        <f t="array" aca="1" ref="U742" ca="1">IFERROR(
IF($F742=General!$E$25,INDEX(Forecast_Capex_Input!S$12:S$286,$Z742),
INDEX(Forecast_Capex_Input!T$12:T$286,$Z742)),0)</f>
        <v>0</v>
      </c>
      <c r="V742" s="82" t="b">
        <f>IFERROR(INDEX(Overheads!$T$19:$T$26,MATCH($I742,Overheads!$E$19:$E$26,0)),FALSE)</f>
        <v>0</v>
      </c>
      <c r="W742" s="209" cm="1">
        <f t="array" ref="W742">IFERROR(
INDEX(Forecast_Capex_Input!CN$12:CN$286,$Z742),0)</f>
        <v>0</v>
      </c>
      <c r="X742" s="209">
        <f>IFERROR(
MATCH($W742,General!$L$39:$S$39,0),1)</f>
        <v>1</v>
      </c>
      <c r="Z742" s="28" t="str">
        <f>IFERROR(
IF(MATCH($C742,Forecast_Capex_Input!$CI$12:$CI$286,1)+1&gt;MAX(Forecast_Capex_Input!$C$12:$C$286),NA,
MATCH($C742,Forecast_Capex_Input!$CI$12:$CI$286,1)+1),1)</f>
        <v>N/A</v>
      </c>
      <c r="AA742" s="28" t="str" cm="1">
        <f t="array" aca="1" ref="AA742" ca="1">IFERROR(
IF(Z741&lt;&gt;Z742,1,
IF(COUNTIF(OFFSET(AA741,0,0,-INDEX(Forecast_Capex_Input!$CG$12:$CG$286,$Z742)),AA741)=INDEX(Forecast_Capex_Input!$CG$12:$CG$286,$Z742),AA741+1,AA741)),NA)</f>
        <v>N/A</v>
      </c>
      <c r="AB742" s="28" t="str" cm="1">
        <f t="array" ref="AB742">IFERROR($C742-IF($Z742=1,1,INDEX(Forecast_Capex_Input!$CI$12:$CI$286,$Z742-1))+1,NA)</f>
        <v>N/A</v>
      </c>
      <c r="AC742" s="28" t="str" cm="1">
        <f t="array" aca="1" ref="AC742" ca="1">IFERROR(IF(AA742=1,
INDEX(Forecast_Capex_Input!$AI$10:$BB$10,SMALL(IF(INDEX(Forecast_Capex_Input!$AI$12:$BB$286,$Z742,0)&gt;0,COLUMN(Forecast_Capex_Input!$AI$10:$BB$10)-COLUMN(Forecast_Capex_Input!$AI$12)+1),ROWS(OFFSET(AC741,0,0,-$AB742)))),
OFFSET(AC741,-INDEX(Forecast_Capex_Input!$CG$12:$CG$286,$Z742)+1,0)),NA)</f>
        <v>N/A</v>
      </c>
      <c r="AD742" s="28" t="str">
        <f t="shared" ca="1" si="67"/>
        <v>N/A</v>
      </c>
      <c r="AE742" s="82" t="b">
        <f t="shared" si="71"/>
        <v>0</v>
      </c>
      <c r="AF742" s="78" t="b">
        <v>0</v>
      </c>
      <c r="AG742" s="82" t="b">
        <f t="shared" si="68"/>
        <v>1</v>
      </c>
      <c r="AI742" s="55">
        <v>0</v>
      </c>
      <c r="AJ742" s="55">
        <v>0</v>
      </c>
      <c r="AK742" s="55">
        <v>0</v>
      </c>
      <c r="AL742" s="55">
        <v>0</v>
      </c>
      <c r="AM742" s="55">
        <v>0</v>
      </c>
      <c r="AN742" s="135">
        <v>0</v>
      </c>
      <c r="AP742" s="55">
        <v>0</v>
      </c>
      <c r="AQ742" s="55">
        <v>0</v>
      </c>
      <c r="AR742" s="55">
        <v>0</v>
      </c>
      <c r="AS742" s="55">
        <v>0</v>
      </c>
      <c r="AT742" s="55">
        <v>0</v>
      </c>
      <c r="AU742" s="135">
        <v>0</v>
      </c>
      <c r="AW742" s="55">
        <v>0</v>
      </c>
      <c r="AX742" s="55">
        <v>0</v>
      </c>
      <c r="AY742" s="55">
        <v>0</v>
      </c>
      <c r="AZ742" s="55">
        <v>0</v>
      </c>
      <c r="BA742" s="55">
        <v>0</v>
      </c>
      <c r="BB742" s="135">
        <v>0</v>
      </c>
      <c r="BD742" s="55">
        <v>0</v>
      </c>
      <c r="BE742" s="55">
        <v>0</v>
      </c>
      <c r="BF742" s="55">
        <v>0</v>
      </c>
      <c r="BG742" s="55">
        <v>0</v>
      </c>
      <c r="BH742" s="55">
        <v>0</v>
      </c>
      <c r="BI742" s="135">
        <v>0</v>
      </c>
      <c r="BK742" s="55">
        <v>0</v>
      </c>
      <c r="BL742" s="55">
        <v>0</v>
      </c>
      <c r="BM742" s="55">
        <v>0</v>
      </c>
      <c r="BN742" s="55">
        <v>0</v>
      </c>
      <c r="BO742" s="55">
        <v>0</v>
      </c>
      <c r="BP742" s="135">
        <v>0</v>
      </c>
      <c r="BR742" s="147">
        <v>0</v>
      </c>
      <c r="BS742" s="147">
        <v>0</v>
      </c>
      <c r="BT742" s="147">
        <v>0</v>
      </c>
      <c r="BU742" s="147">
        <v>0</v>
      </c>
      <c r="BV742" s="147">
        <v>0</v>
      </c>
      <c r="BX742" s="55">
        <v>0</v>
      </c>
      <c r="BY742" s="55">
        <v>0</v>
      </c>
      <c r="BZ742" s="55">
        <v>0</v>
      </c>
      <c r="CA742" s="55">
        <v>0</v>
      </c>
      <c r="CB742" s="55">
        <v>0</v>
      </c>
      <c r="CC742" s="135">
        <v>0</v>
      </c>
      <c r="CE742" s="55">
        <v>0</v>
      </c>
      <c r="CF742" s="55">
        <v>0</v>
      </c>
      <c r="CG742" s="55">
        <v>0</v>
      </c>
      <c r="CH742" s="55">
        <v>0</v>
      </c>
      <c r="CI742" s="55">
        <v>0</v>
      </c>
      <c r="CJ742" s="135">
        <v>0</v>
      </c>
      <c r="CL742" s="55">
        <v>0</v>
      </c>
      <c r="CM742" s="55">
        <v>0</v>
      </c>
      <c r="CN742" s="55">
        <v>0</v>
      </c>
      <c r="CO742" s="55">
        <v>0</v>
      </c>
      <c r="CP742" s="55">
        <v>0</v>
      </c>
      <c r="CQ742" s="135">
        <v>0</v>
      </c>
      <c r="CS742" s="67">
        <v>0</v>
      </c>
      <c r="CT742" s="67">
        <v>0</v>
      </c>
      <c r="CU742" s="67">
        <v>0</v>
      </c>
      <c r="CV742" s="67">
        <v>0</v>
      </c>
      <c r="CW742" s="67">
        <v>0</v>
      </c>
      <c r="CX742" s="135">
        <v>0</v>
      </c>
      <c r="CZ742" s="55">
        <v>0</v>
      </c>
      <c r="DA742" s="55">
        <v>0</v>
      </c>
      <c r="DB742" s="55">
        <v>0</v>
      </c>
      <c r="DC742" s="55">
        <v>0</v>
      </c>
      <c r="DD742" s="55">
        <v>0</v>
      </c>
      <c r="DE742" s="135">
        <v>0</v>
      </c>
      <c r="DG742" s="43" t="b" cm="1">
        <f t="array" aca="1" ref="DG742" ca="1">OR($G742=Forecast_Capex_Input!$BF$8:$BF$10)</f>
        <v>0</v>
      </c>
      <c r="DH742" s="43" cm="1">
        <f t="array" aca="1" ref="DH742" ca="1">IFERROR(INDEX(Forecast_Capex_Input!BG$12:BG$286,$Z742)
*(INDEX(Forecast_Capex_Input!$H$12:$H$286,$Z742)=Repex),0)
*$DG742</f>
        <v>0</v>
      </c>
      <c r="DI742" s="43" cm="1">
        <f t="array" aca="1" ref="DI742" ca="1">IFERROR(INDEX(Forecast_Capex_Input!BH$12:BH$286,$Z742)
*(INDEX(Forecast_Capex_Input!$H$12:$H$286,$Z742)=Repex),0)
*$DG742</f>
        <v>0</v>
      </c>
      <c r="DJ742" s="43" cm="1">
        <f t="array" aca="1" ref="DJ742" ca="1">IFERROR(INDEX(Forecast_Capex_Input!BI$12:BI$286,$Z742)
*(INDEX(Forecast_Capex_Input!$H$12:$H$286,$Z742)=Repex),0)
*$DG742</f>
        <v>0</v>
      </c>
      <c r="DK742" s="43" cm="1">
        <f t="array" aca="1" ref="DK742" ca="1">IFERROR(INDEX(Forecast_Capex_Input!BJ$12:BJ$286,$Z742)
*(INDEX(Forecast_Capex_Input!$H$12:$H$286,$Z742)=Repex),0)
*$DG742</f>
        <v>0</v>
      </c>
      <c r="DL742" s="43" cm="1">
        <f t="array" aca="1" ref="DL742" ca="1">IFERROR(INDEX(Forecast_Capex_Input!BK$12:BK$286,$Z742)
*(INDEX(Forecast_Capex_Input!$H$12:$H$286,$Z742)=Repex),0)
*$DG742</f>
        <v>0</v>
      </c>
      <c r="DM742" s="43" cm="1">
        <f t="array" aca="1" ref="DM742" ca="1">IFERROR(INDEX(Forecast_Capex_Input!BL$12:BL$286,$Z742)
*(INDEX(Forecast_Capex_Input!$H$12:$H$286,$Z742)=Repex),0)
*$DG742</f>
        <v>0</v>
      </c>
      <c r="DO742" s="43" t="b" cm="1">
        <f t="array" aca="1" ref="DO742" ca="1">OR($G742=Forecast_Capex_Input!$BN$8:$BN$9)</f>
        <v>0</v>
      </c>
      <c r="DP742" s="43" cm="1">
        <f t="array" aca="1" ref="DP742" ca="1">IFERROR(INDEX(Forecast_Capex_Input!BO$12:BO$286,$Z742)
*(INDEX(Forecast_Capex_Input!$H$12:$H$286,$Z742)=Repex),0)
*$DO742</f>
        <v>0</v>
      </c>
      <c r="DQ742" s="43" cm="1">
        <f t="array" aca="1" ref="DQ742" ca="1">IFERROR(INDEX(Forecast_Capex_Input!BP$12:BP$286,$Z742)
*(INDEX(Forecast_Capex_Input!$H$12:$H$286,$Z742)=Repex),0)
*$DO742</f>
        <v>0</v>
      </c>
      <c r="DR742" s="43" cm="1">
        <f t="array" aca="1" ref="DR742" ca="1">IFERROR(INDEX(Forecast_Capex_Input!BQ$12:BQ$286,$Z742)
*(INDEX(Forecast_Capex_Input!$H$12:$H$286,$Z742)=Repex),0)
*$DO742</f>
        <v>0</v>
      </c>
      <c r="DS742" s="43" cm="1">
        <f t="array" aca="1" ref="DS742" ca="1">IFERROR(INDEX(Forecast_Capex_Input!BR$12:BR$286,$Z742)
*(INDEX(Forecast_Capex_Input!$H$12:$H$286,$Z742)=Repex),0)
*$DO742</f>
        <v>0</v>
      </c>
      <c r="DT742" s="43" cm="1">
        <f t="array" aca="1" ref="DT742" ca="1">IFERROR(INDEX(Forecast_Capex_Input!BS$12:BS$286,$Z742)
*(INDEX(Forecast_Capex_Input!$H$12:$H$286,$Z742)=Repex),0)
*$DO742</f>
        <v>0</v>
      </c>
      <c r="DV742" s="43" t="b" cm="1">
        <f t="array" aca="1" ref="DV742" ca="1">OR($G742=Forecast_Capex_Input!$BU$8:$BU$10)</f>
        <v>0</v>
      </c>
      <c r="DW742" s="43" cm="1">
        <f t="array" aca="1" ref="DW742" ca="1">IFERROR(INDEX(Forecast_Capex_Input!BV$12:BV$286,$Z742)
*(INDEX(Forecast_Capex_Input!$H$12:$H$286,$Z742)=Repex),0)
*$DV742</f>
        <v>0</v>
      </c>
      <c r="DX742" s="43" cm="1">
        <f t="array" aca="1" ref="DX742" ca="1">IFERROR(INDEX(Forecast_Capex_Input!BW$12:BW$286,$Z742)
*(INDEX(Forecast_Capex_Input!$H$12:$H$286,$Z742)=Repex),0)
*$DV742</f>
        <v>0</v>
      </c>
      <c r="DY742" s="43" cm="1">
        <f t="array" aca="1" ref="DY742" ca="1">IFERROR(INDEX(Forecast_Capex_Input!BX$12:BX$286,$Z742)
*(INDEX(Forecast_Capex_Input!$H$12:$H$286,$Z742)=Repex),0)
*$DV742</f>
        <v>0</v>
      </c>
      <c r="DZ742" s="43" cm="1">
        <f t="array" aca="1" ref="DZ742" ca="1">IFERROR(INDEX(Forecast_Capex_Input!BY$12:BY$286,$Z742)
*(INDEX(Forecast_Capex_Input!$H$12:$H$286,$Z742)=Repex),0)
*$DV742</f>
        <v>0</v>
      </c>
      <c r="EA742" s="43" cm="1">
        <f t="array" aca="1" ref="EA742" ca="1">IFERROR(INDEX(Forecast_Capex_Input!BZ$12:BZ$286,$Z742)
*(INDEX(Forecast_Capex_Input!$H$12:$H$286,$Z742)=Repex),0)
*$DV742</f>
        <v>0</v>
      </c>
      <c r="EB742" s="43" cm="1">
        <f t="array" aca="1" ref="EB742" ca="1">IFERROR(INDEX(Forecast_Capex_Input!CA$12:CA$286,$Z742)
*(INDEX(Forecast_Capex_Input!$H$12:$H$286,$Z742)=Repex),0)
*$DV742</f>
        <v>0</v>
      </c>
      <c r="EC742" s="43" cm="1">
        <f t="array" aca="1" ref="EC742" ca="1">IFERROR(INDEX(Forecast_Capex_Input!CB$12:CB$286,$Z742)
*(INDEX(Forecast_Capex_Input!$H$12:$H$286,$Z742)=Repex),0)
*$DV742</f>
        <v>0</v>
      </c>
      <c r="ED742" s="43" cm="1">
        <f t="array" aca="1" ref="ED742" ca="1">IFERROR(INDEX(Forecast_Capex_Input!CC$12:CC$286,$Z742)
*(INDEX(Forecast_Capex_Input!$H$12:$H$286,$Z742)=Repex),0)
*$DV742</f>
        <v>0</v>
      </c>
      <c r="EF742" s="86" t="str">
        <f t="shared" si="69"/>
        <v>N/A</v>
      </c>
      <c r="EG742" s="28" t="str">
        <f>IFERROR(RANK(EF742,EF$11:EF$1010,0)+COUNTIF(EF$11:EF742,EF742)-1,NA)</f>
        <v>N/A</v>
      </c>
    </row>
    <row r="743" spans="3:137" x14ac:dyDescent="0.2">
      <c r="C743" s="28">
        <f t="shared" si="70"/>
        <v>733</v>
      </c>
      <c r="D743" s="9" t="str" cm="1">
        <f t="array" ref="D743">IFERROR(INDEX(Forecast_Capex_Input!$D$12:$D$286,$Z743),NA)</f>
        <v>N/A</v>
      </c>
      <c r="E743" s="24" t="str" cm="1">
        <f t="array" ref="E743">IF($Z743=NA,NA,INDEX(Forecast_Capex_Input!$E$12:$E$286,$Z743))</f>
        <v>N/A</v>
      </c>
      <c r="F743" s="9" t="str" cm="1">
        <f t="array" aca="1" ref="F743" ca="1">IFERROR(INDEX(General!$E$25:$E$26,$AA743),NA)</f>
        <v>N/A</v>
      </c>
      <c r="G743" s="9" t="str" cm="1">
        <f t="array" aca="1" ref="G743" ca="1">IFERROR(INDEX(Forecast_Capex_Input!$AI$11:$BB$11,$AC743),NA)</f>
        <v>N/A</v>
      </c>
      <c r="H743" s="50" t="str" cm="1">
        <f t="array" aca="1" ref="H743" ca="1">IFERROR(INDEX(Forecast_Capex_Input!$AI$12:$BB$286,$Z743,$AC743),NA)</f>
        <v>N/A</v>
      </c>
      <c r="I743" s="150" t="str" cm="1">
        <f t="array" ref="I743">IFERROR(INDEX(Forecast_Capex_Input!$F$12:$F$286,$Z743),NA)</f>
        <v>N/A</v>
      </c>
      <c r="J743" s="150" t="str" cm="1">
        <f t="array" ref="J743">IFERROR(INDEX(Forecast_Capex_Input!G$12:G$286,$Z743),NA)</f>
        <v>N/A</v>
      </c>
      <c r="K743" s="150" t="str" cm="1">
        <f t="array" ref="K743">IFERROR(INDEX(Forecast_Capex_Input!H$12:H$286,$Z743),NA)</f>
        <v>N/A</v>
      </c>
      <c r="L743" s="150" t="str" cm="1">
        <f t="array" ref="L743">IFERROR(INDEX(Forecast_Capex_Input!I$12:I$286,$Z743),NA)</f>
        <v>N/A</v>
      </c>
      <c r="M743" s="150" t="str" cm="1">
        <f t="array" ref="M743">IFERROR(INDEX(Forecast_Capex_Input!J$12:J$286,$Z743),NA)</f>
        <v>N/A</v>
      </c>
      <c r="N743" s="150" t="str" cm="1">
        <f t="array" ref="N743">IFERROR(INDEX(Forecast_Capex_Input!K$12:K$286,$Z743),NA)</f>
        <v>N/A</v>
      </c>
      <c r="O743" s="150" t="str" cm="1">
        <f t="array" ref="O743">IFERROR(INDEX(Forecast_Capex_Input!L$12:L$286,$Z743),NA)</f>
        <v>N/A</v>
      </c>
      <c r="P743" s="150" t="str" cm="1">
        <f t="array" ref="P743">IFERROR(INDEX(Forecast_Capex_Input!M$12:M$286,$Z743),NA)</f>
        <v>N/A</v>
      </c>
      <c r="Q743" s="24" t="str" cm="1">
        <f t="array" ref="Q743">IFERROR(INDEX(Forecast_Capex_Input!N$12:N$286,$Z743),NA)</f>
        <v>N/A</v>
      </c>
      <c r="R743" s="190" cm="1">
        <f t="array" ref="R743">IFERROR(INDEX(Forecast_Capex_Input!O$12:O$286,$Z743),0)</f>
        <v>0</v>
      </c>
      <c r="S743" s="24" cm="1">
        <f t="array" ref="S743">IFERROR(INDEX(Forecast_Capex_Input!P$12:P$286,$Z743),0)</f>
        <v>0</v>
      </c>
      <c r="T743" s="150" t="str" cm="1">
        <f t="array" aca="1" ref="T743" ca="1">IFERROR(INDEX(General!$K$91:$K$110,$AC743),NA)</f>
        <v>N/A</v>
      </c>
      <c r="U743" s="43" cm="1">
        <f t="array" aca="1" ref="U743" ca="1">IFERROR(
IF($F743=General!$E$25,INDEX(Forecast_Capex_Input!S$12:S$286,$Z743),
INDEX(Forecast_Capex_Input!T$12:T$286,$Z743)),0)</f>
        <v>0</v>
      </c>
      <c r="V743" s="82" t="b">
        <f>IFERROR(INDEX(Overheads!$T$19:$T$26,MATCH($I743,Overheads!$E$19:$E$26,0)),FALSE)</f>
        <v>0</v>
      </c>
      <c r="W743" s="209" cm="1">
        <f t="array" ref="W743">IFERROR(
INDEX(Forecast_Capex_Input!CN$12:CN$286,$Z743),0)</f>
        <v>0</v>
      </c>
      <c r="X743" s="209">
        <f>IFERROR(
MATCH($W743,General!$L$39:$S$39,0),1)</f>
        <v>1</v>
      </c>
      <c r="Z743" s="28" t="str">
        <f>IFERROR(
IF(MATCH($C743,Forecast_Capex_Input!$CI$12:$CI$286,1)+1&gt;MAX(Forecast_Capex_Input!$C$12:$C$286),NA,
MATCH($C743,Forecast_Capex_Input!$CI$12:$CI$286,1)+1),1)</f>
        <v>N/A</v>
      </c>
      <c r="AA743" s="28" t="str" cm="1">
        <f t="array" aca="1" ref="AA743" ca="1">IFERROR(
IF(Z742&lt;&gt;Z743,1,
IF(COUNTIF(OFFSET(AA742,0,0,-INDEX(Forecast_Capex_Input!$CG$12:$CG$286,$Z743)),AA742)=INDEX(Forecast_Capex_Input!$CG$12:$CG$286,$Z743),AA742+1,AA742)),NA)</f>
        <v>N/A</v>
      </c>
      <c r="AB743" s="28" t="str" cm="1">
        <f t="array" ref="AB743">IFERROR($C743-IF($Z743=1,1,INDEX(Forecast_Capex_Input!$CI$12:$CI$286,$Z743-1))+1,NA)</f>
        <v>N/A</v>
      </c>
      <c r="AC743" s="28" t="str" cm="1">
        <f t="array" aca="1" ref="AC743" ca="1">IFERROR(IF(AA743=1,
INDEX(Forecast_Capex_Input!$AI$10:$BB$10,SMALL(IF(INDEX(Forecast_Capex_Input!$AI$12:$BB$286,$Z743,0)&gt;0,COLUMN(Forecast_Capex_Input!$AI$10:$BB$10)-COLUMN(Forecast_Capex_Input!$AI$12)+1),ROWS(OFFSET(AC742,0,0,-$AB743)))),
OFFSET(AC742,-INDEX(Forecast_Capex_Input!$CG$12:$CG$286,$Z743)+1,0)),NA)</f>
        <v>N/A</v>
      </c>
      <c r="AD743" s="28" t="str">
        <f t="shared" ca="1" si="67"/>
        <v>N/A</v>
      </c>
      <c r="AE743" s="82" t="b">
        <f t="shared" si="71"/>
        <v>0</v>
      </c>
      <c r="AF743" s="78" t="b">
        <v>0</v>
      </c>
      <c r="AG743" s="82" t="b">
        <f t="shared" si="68"/>
        <v>1</v>
      </c>
      <c r="AI743" s="55">
        <v>0</v>
      </c>
      <c r="AJ743" s="55">
        <v>0</v>
      </c>
      <c r="AK743" s="55">
        <v>0</v>
      </c>
      <c r="AL743" s="55">
        <v>0</v>
      </c>
      <c r="AM743" s="55">
        <v>0</v>
      </c>
      <c r="AN743" s="135">
        <v>0</v>
      </c>
      <c r="AP743" s="55">
        <v>0</v>
      </c>
      <c r="AQ743" s="55">
        <v>0</v>
      </c>
      <c r="AR743" s="55">
        <v>0</v>
      </c>
      <c r="AS743" s="55">
        <v>0</v>
      </c>
      <c r="AT743" s="55">
        <v>0</v>
      </c>
      <c r="AU743" s="135">
        <v>0</v>
      </c>
      <c r="AW743" s="55">
        <v>0</v>
      </c>
      <c r="AX743" s="55">
        <v>0</v>
      </c>
      <c r="AY743" s="55">
        <v>0</v>
      </c>
      <c r="AZ743" s="55">
        <v>0</v>
      </c>
      <c r="BA743" s="55">
        <v>0</v>
      </c>
      <c r="BB743" s="135">
        <v>0</v>
      </c>
      <c r="BD743" s="55">
        <v>0</v>
      </c>
      <c r="BE743" s="55">
        <v>0</v>
      </c>
      <c r="BF743" s="55">
        <v>0</v>
      </c>
      <c r="BG743" s="55">
        <v>0</v>
      </c>
      <c r="BH743" s="55">
        <v>0</v>
      </c>
      <c r="BI743" s="135">
        <v>0</v>
      </c>
      <c r="BK743" s="55">
        <v>0</v>
      </c>
      <c r="BL743" s="55">
        <v>0</v>
      </c>
      <c r="BM743" s="55">
        <v>0</v>
      </c>
      <c r="BN743" s="55">
        <v>0</v>
      </c>
      <c r="BO743" s="55">
        <v>0</v>
      </c>
      <c r="BP743" s="135">
        <v>0</v>
      </c>
      <c r="BR743" s="147">
        <v>0</v>
      </c>
      <c r="BS743" s="147">
        <v>0</v>
      </c>
      <c r="BT743" s="147">
        <v>0</v>
      </c>
      <c r="BU743" s="147">
        <v>0</v>
      </c>
      <c r="BV743" s="147">
        <v>0</v>
      </c>
      <c r="BX743" s="55">
        <v>0</v>
      </c>
      <c r="BY743" s="55">
        <v>0</v>
      </c>
      <c r="BZ743" s="55">
        <v>0</v>
      </c>
      <c r="CA743" s="55">
        <v>0</v>
      </c>
      <c r="CB743" s="55">
        <v>0</v>
      </c>
      <c r="CC743" s="135">
        <v>0</v>
      </c>
      <c r="CE743" s="55">
        <v>0</v>
      </c>
      <c r="CF743" s="55">
        <v>0</v>
      </c>
      <c r="CG743" s="55">
        <v>0</v>
      </c>
      <c r="CH743" s="55">
        <v>0</v>
      </c>
      <c r="CI743" s="55">
        <v>0</v>
      </c>
      <c r="CJ743" s="135">
        <v>0</v>
      </c>
      <c r="CL743" s="55">
        <v>0</v>
      </c>
      <c r="CM743" s="55">
        <v>0</v>
      </c>
      <c r="CN743" s="55">
        <v>0</v>
      </c>
      <c r="CO743" s="55">
        <v>0</v>
      </c>
      <c r="CP743" s="55">
        <v>0</v>
      </c>
      <c r="CQ743" s="135">
        <v>0</v>
      </c>
      <c r="CS743" s="67">
        <v>0</v>
      </c>
      <c r="CT743" s="67">
        <v>0</v>
      </c>
      <c r="CU743" s="67">
        <v>0</v>
      </c>
      <c r="CV743" s="67">
        <v>0</v>
      </c>
      <c r="CW743" s="67">
        <v>0</v>
      </c>
      <c r="CX743" s="135">
        <v>0</v>
      </c>
      <c r="CZ743" s="55">
        <v>0</v>
      </c>
      <c r="DA743" s="55">
        <v>0</v>
      </c>
      <c r="DB743" s="55">
        <v>0</v>
      </c>
      <c r="DC743" s="55">
        <v>0</v>
      </c>
      <c r="DD743" s="55">
        <v>0</v>
      </c>
      <c r="DE743" s="135">
        <v>0</v>
      </c>
      <c r="DG743" s="43" t="b" cm="1">
        <f t="array" aca="1" ref="DG743" ca="1">OR($G743=Forecast_Capex_Input!$BF$8:$BF$10)</f>
        <v>0</v>
      </c>
      <c r="DH743" s="43" cm="1">
        <f t="array" aca="1" ref="DH743" ca="1">IFERROR(INDEX(Forecast_Capex_Input!BG$12:BG$286,$Z743)
*(INDEX(Forecast_Capex_Input!$H$12:$H$286,$Z743)=Repex),0)
*$DG743</f>
        <v>0</v>
      </c>
      <c r="DI743" s="43" cm="1">
        <f t="array" aca="1" ref="DI743" ca="1">IFERROR(INDEX(Forecast_Capex_Input!BH$12:BH$286,$Z743)
*(INDEX(Forecast_Capex_Input!$H$12:$H$286,$Z743)=Repex),0)
*$DG743</f>
        <v>0</v>
      </c>
      <c r="DJ743" s="43" cm="1">
        <f t="array" aca="1" ref="DJ743" ca="1">IFERROR(INDEX(Forecast_Capex_Input!BI$12:BI$286,$Z743)
*(INDEX(Forecast_Capex_Input!$H$12:$H$286,$Z743)=Repex),0)
*$DG743</f>
        <v>0</v>
      </c>
      <c r="DK743" s="43" cm="1">
        <f t="array" aca="1" ref="DK743" ca="1">IFERROR(INDEX(Forecast_Capex_Input!BJ$12:BJ$286,$Z743)
*(INDEX(Forecast_Capex_Input!$H$12:$H$286,$Z743)=Repex),0)
*$DG743</f>
        <v>0</v>
      </c>
      <c r="DL743" s="43" cm="1">
        <f t="array" aca="1" ref="DL743" ca="1">IFERROR(INDEX(Forecast_Capex_Input!BK$12:BK$286,$Z743)
*(INDEX(Forecast_Capex_Input!$H$12:$H$286,$Z743)=Repex),0)
*$DG743</f>
        <v>0</v>
      </c>
      <c r="DM743" s="43" cm="1">
        <f t="array" aca="1" ref="DM743" ca="1">IFERROR(INDEX(Forecast_Capex_Input!BL$12:BL$286,$Z743)
*(INDEX(Forecast_Capex_Input!$H$12:$H$286,$Z743)=Repex),0)
*$DG743</f>
        <v>0</v>
      </c>
      <c r="DO743" s="43" t="b" cm="1">
        <f t="array" aca="1" ref="DO743" ca="1">OR($G743=Forecast_Capex_Input!$BN$8:$BN$9)</f>
        <v>0</v>
      </c>
      <c r="DP743" s="43" cm="1">
        <f t="array" aca="1" ref="DP743" ca="1">IFERROR(INDEX(Forecast_Capex_Input!BO$12:BO$286,$Z743)
*(INDEX(Forecast_Capex_Input!$H$12:$H$286,$Z743)=Repex),0)
*$DO743</f>
        <v>0</v>
      </c>
      <c r="DQ743" s="43" cm="1">
        <f t="array" aca="1" ref="DQ743" ca="1">IFERROR(INDEX(Forecast_Capex_Input!BP$12:BP$286,$Z743)
*(INDEX(Forecast_Capex_Input!$H$12:$H$286,$Z743)=Repex),0)
*$DO743</f>
        <v>0</v>
      </c>
      <c r="DR743" s="43" cm="1">
        <f t="array" aca="1" ref="DR743" ca="1">IFERROR(INDEX(Forecast_Capex_Input!BQ$12:BQ$286,$Z743)
*(INDEX(Forecast_Capex_Input!$H$12:$H$286,$Z743)=Repex),0)
*$DO743</f>
        <v>0</v>
      </c>
      <c r="DS743" s="43" cm="1">
        <f t="array" aca="1" ref="DS743" ca="1">IFERROR(INDEX(Forecast_Capex_Input!BR$12:BR$286,$Z743)
*(INDEX(Forecast_Capex_Input!$H$12:$H$286,$Z743)=Repex),0)
*$DO743</f>
        <v>0</v>
      </c>
      <c r="DT743" s="43" cm="1">
        <f t="array" aca="1" ref="DT743" ca="1">IFERROR(INDEX(Forecast_Capex_Input!BS$12:BS$286,$Z743)
*(INDEX(Forecast_Capex_Input!$H$12:$H$286,$Z743)=Repex),0)
*$DO743</f>
        <v>0</v>
      </c>
      <c r="DV743" s="43" t="b" cm="1">
        <f t="array" aca="1" ref="DV743" ca="1">OR($G743=Forecast_Capex_Input!$BU$8:$BU$10)</f>
        <v>0</v>
      </c>
      <c r="DW743" s="43" cm="1">
        <f t="array" aca="1" ref="DW743" ca="1">IFERROR(INDEX(Forecast_Capex_Input!BV$12:BV$286,$Z743)
*(INDEX(Forecast_Capex_Input!$H$12:$H$286,$Z743)=Repex),0)
*$DV743</f>
        <v>0</v>
      </c>
      <c r="DX743" s="43" cm="1">
        <f t="array" aca="1" ref="DX743" ca="1">IFERROR(INDEX(Forecast_Capex_Input!BW$12:BW$286,$Z743)
*(INDEX(Forecast_Capex_Input!$H$12:$H$286,$Z743)=Repex),0)
*$DV743</f>
        <v>0</v>
      </c>
      <c r="DY743" s="43" cm="1">
        <f t="array" aca="1" ref="DY743" ca="1">IFERROR(INDEX(Forecast_Capex_Input!BX$12:BX$286,$Z743)
*(INDEX(Forecast_Capex_Input!$H$12:$H$286,$Z743)=Repex),0)
*$DV743</f>
        <v>0</v>
      </c>
      <c r="DZ743" s="43" cm="1">
        <f t="array" aca="1" ref="DZ743" ca="1">IFERROR(INDEX(Forecast_Capex_Input!BY$12:BY$286,$Z743)
*(INDEX(Forecast_Capex_Input!$H$12:$H$286,$Z743)=Repex),0)
*$DV743</f>
        <v>0</v>
      </c>
      <c r="EA743" s="43" cm="1">
        <f t="array" aca="1" ref="EA743" ca="1">IFERROR(INDEX(Forecast_Capex_Input!BZ$12:BZ$286,$Z743)
*(INDEX(Forecast_Capex_Input!$H$12:$H$286,$Z743)=Repex),0)
*$DV743</f>
        <v>0</v>
      </c>
      <c r="EB743" s="43" cm="1">
        <f t="array" aca="1" ref="EB743" ca="1">IFERROR(INDEX(Forecast_Capex_Input!CA$12:CA$286,$Z743)
*(INDEX(Forecast_Capex_Input!$H$12:$H$286,$Z743)=Repex),0)
*$DV743</f>
        <v>0</v>
      </c>
      <c r="EC743" s="43" cm="1">
        <f t="array" aca="1" ref="EC743" ca="1">IFERROR(INDEX(Forecast_Capex_Input!CB$12:CB$286,$Z743)
*(INDEX(Forecast_Capex_Input!$H$12:$H$286,$Z743)=Repex),0)
*$DV743</f>
        <v>0</v>
      </c>
      <c r="ED743" s="43" cm="1">
        <f t="array" aca="1" ref="ED743" ca="1">IFERROR(INDEX(Forecast_Capex_Input!CC$12:CC$286,$Z743)
*(INDEX(Forecast_Capex_Input!$H$12:$H$286,$Z743)=Repex),0)
*$DV743</f>
        <v>0</v>
      </c>
      <c r="EF743" s="86" t="str">
        <f t="shared" si="69"/>
        <v>N/A</v>
      </c>
      <c r="EG743" s="28" t="str">
        <f>IFERROR(RANK(EF743,EF$11:EF$1010,0)+COUNTIF(EF$11:EF743,EF743)-1,NA)</f>
        <v>N/A</v>
      </c>
    </row>
    <row r="744" spans="3:137" x14ac:dyDescent="0.2">
      <c r="C744" s="28">
        <f t="shared" si="70"/>
        <v>734</v>
      </c>
      <c r="D744" s="9" t="str" cm="1">
        <f t="array" ref="D744">IFERROR(INDEX(Forecast_Capex_Input!$D$12:$D$286,$Z744),NA)</f>
        <v>N/A</v>
      </c>
      <c r="E744" s="24" t="str" cm="1">
        <f t="array" ref="E744">IF($Z744=NA,NA,INDEX(Forecast_Capex_Input!$E$12:$E$286,$Z744))</f>
        <v>N/A</v>
      </c>
      <c r="F744" s="9" t="str" cm="1">
        <f t="array" aca="1" ref="F744" ca="1">IFERROR(INDEX(General!$E$25:$E$26,$AA744),NA)</f>
        <v>N/A</v>
      </c>
      <c r="G744" s="9" t="str" cm="1">
        <f t="array" aca="1" ref="G744" ca="1">IFERROR(INDEX(Forecast_Capex_Input!$AI$11:$BB$11,$AC744),NA)</f>
        <v>N/A</v>
      </c>
      <c r="H744" s="50" t="str" cm="1">
        <f t="array" aca="1" ref="H744" ca="1">IFERROR(INDEX(Forecast_Capex_Input!$AI$12:$BB$286,$Z744,$AC744),NA)</f>
        <v>N/A</v>
      </c>
      <c r="I744" s="150" t="str" cm="1">
        <f t="array" ref="I744">IFERROR(INDEX(Forecast_Capex_Input!$F$12:$F$286,$Z744),NA)</f>
        <v>N/A</v>
      </c>
      <c r="J744" s="150" t="str" cm="1">
        <f t="array" ref="J744">IFERROR(INDEX(Forecast_Capex_Input!G$12:G$286,$Z744),NA)</f>
        <v>N/A</v>
      </c>
      <c r="K744" s="150" t="str" cm="1">
        <f t="array" ref="K744">IFERROR(INDEX(Forecast_Capex_Input!H$12:H$286,$Z744),NA)</f>
        <v>N/A</v>
      </c>
      <c r="L744" s="150" t="str" cm="1">
        <f t="array" ref="L744">IFERROR(INDEX(Forecast_Capex_Input!I$12:I$286,$Z744),NA)</f>
        <v>N/A</v>
      </c>
      <c r="M744" s="150" t="str" cm="1">
        <f t="array" ref="M744">IFERROR(INDEX(Forecast_Capex_Input!J$12:J$286,$Z744),NA)</f>
        <v>N/A</v>
      </c>
      <c r="N744" s="150" t="str" cm="1">
        <f t="array" ref="N744">IFERROR(INDEX(Forecast_Capex_Input!K$12:K$286,$Z744),NA)</f>
        <v>N/A</v>
      </c>
      <c r="O744" s="150" t="str" cm="1">
        <f t="array" ref="O744">IFERROR(INDEX(Forecast_Capex_Input!L$12:L$286,$Z744),NA)</f>
        <v>N/A</v>
      </c>
      <c r="P744" s="150" t="str" cm="1">
        <f t="array" ref="P744">IFERROR(INDEX(Forecast_Capex_Input!M$12:M$286,$Z744),NA)</f>
        <v>N/A</v>
      </c>
      <c r="Q744" s="24" t="str" cm="1">
        <f t="array" ref="Q744">IFERROR(INDEX(Forecast_Capex_Input!N$12:N$286,$Z744),NA)</f>
        <v>N/A</v>
      </c>
      <c r="R744" s="190" cm="1">
        <f t="array" ref="R744">IFERROR(INDEX(Forecast_Capex_Input!O$12:O$286,$Z744),0)</f>
        <v>0</v>
      </c>
      <c r="S744" s="24" cm="1">
        <f t="array" ref="S744">IFERROR(INDEX(Forecast_Capex_Input!P$12:P$286,$Z744),0)</f>
        <v>0</v>
      </c>
      <c r="T744" s="150" t="str" cm="1">
        <f t="array" aca="1" ref="T744" ca="1">IFERROR(INDEX(General!$K$91:$K$110,$AC744),NA)</f>
        <v>N/A</v>
      </c>
      <c r="U744" s="43" cm="1">
        <f t="array" aca="1" ref="U744" ca="1">IFERROR(
IF($F744=General!$E$25,INDEX(Forecast_Capex_Input!S$12:S$286,$Z744),
INDEX(Forecast_Capex_Input!T$12:T$286,$Z744)),0)</f>
        <v>0</v>
      </c>
      <c r="V744" s="82" t="b">
        <f>IFERROR(INDEX(Overheads!$T$19:$T$26,MATCH($I744,Overheads!$E$19:$E$26,0)),FALSE)</f>
        <v>0</v>
      </c>
      <c r="W744" s="209" cm="1">
        <f t="array" ref="W744">IFERROR(
INDEX(Forecast_Capex_Input!CN$12:CN$286,$Z744),0)</f>
        <v>0</v>
      </c>
      <c r="X744" s="209">
        <f>IFERROR(
MATCH($W744,General!$L$39:$S$39,0),1)</f>
        <v>1</v>
      </c>
      <c r="Z744" s="28" t="str">
        <f>IFERROR(
IF(MATCH($C744,Forecast_Capex_Input!$CI$12:$CI$286,1)+1&gt;MAX(Forecast_Capex_Input!$C$12:$C$286),NA,
MATCH($C744,Forecast_Capex_Input!$CI$12:$CI$286,1)+1),1)</f>
        <v>N/A</v>
      </c>
      <c r="AA744" s="28" t="str" cm="1">
        <f t="array" aca="1" ref="AA744" ca="1">IFERROR(
IF(Z743&lt;&gt;Z744,1,
IF(COUNTIF(OFFSET(AA743,0,0,-INDEX(Forecast_Capex_Input!$CG$12:$CG$286,$Z744)),AA743)=INDEX(Forecast_Capex_Input!$CG$12:$CG$286,$Z744),AA743+1,AA743)),NA)</f>
        <v>N/A</v>
      </c>
      <c r="AB744" s="28" t="str" cm="1">
        <f t="array" ref="AB744">IFERROR($C744-IF($Z744=1,1,INDEX(Forecast_Capex_Input!$CI$12:$CI$286,$Z744-1))+1,NA)</f>
        <v>N/A</v>
      </c>
      <c r="AC744" s="28" t="str" cm="1">
        <f t="array" aca="1" ref="AC744" ca="1">IFERROR(IF(AA744=1,
INDEX(Forecast_Capex_Input!$AI$10:$BB$10,SMALL(IF(INDEX(Forecast_Capex_Input!$AI$12:$BB$286,$Z744,0)&gt;0,COLUMN(Forecast_Capex_Input!$AI$10:$BB$10)-COLUMN(Forecast_Capex_Input!$AI$12)+1),ROWS(OFFSET(AC743,0,0,-$AB744)))),
OFFSET(AC743,-INDEX(Forecast_Capex_Input!$CG$12:$CG$286,$Z744)+1,0)),NA)</f>
        <v>N/A</v>
      </c>
      <c r="AD744" s="28" t="str">
        <f t="shared" ca="1" si="67"/>
        <v>N/A</v>
      </c>
      <c r="AE744" s="82" t="b">
        <f t="shared" si="71"/>
        <v>0</v>
      </c>
      <c r="AF744" s="78" t="b">
        <v>0</v>
      </c>
      <c r="AG744" s="82" t="b">
        <f t="shared" si="68"/>
        <v>1</v>
      </c>
      <c r="AI744" s="55">
        <v>0</v>
      </c>
      <c r="AJ744" s="55">
        <v>0</v>
      </c>
      <c r="AK744" s="55">
        <v>0</v>
      </c>
      <c r="AL744" s="55">
        <v>0</v>
      </c>
      <c r="AM744" s="55">
        <v>0</v>
      </c>
      <c r="AN744" s="135">
        <v>0</v>
      </c>
      <c r="AP744" s="55">
        <v>0</v>
      </c>
      <c r="AQ744" s="55">
        <v>0</v>
      </c>
      <c r="AR744" s="55">
        <v>0</v>
      </c>
      <c r="AS744" s="55">
        <v>0</v>
      </c>
      <c r="AT744" s="55">
        <v>0</v>
      </c>
      <c r="AU744" s="135">
        <v>0</v>
      </c>
      <c r="AW744" s="55">
        <v>0</v>
      </c>
      <c r="AX744" s="55">
        <v>0</v>
      </c>
      <c r="AY744" s="55">
        <v>0</v>
      </c>
      <c r="AZ744" s="55">
        <v>0</v>
      </c>
      <c r="BA744" s="55">
        <v>0</v>
      </c>
      <c r="BB744" s="135">
        <v>0</v>
      </c>
      <c r="BD744" s="55">
        <v>0</v>
      </c>
      <c r="BE744" s="55">
        <v>0</v>
      </c>
      <c r="BF744" s="55">
        <v>0</v>
      </c>
      <c r="BG744" s="55">
        <v>0</v>
      </c>
      <c r="BH744" s="55">
        <v>0</v>
      </c>
      <c r="BI744" s="135">
        <v>0</v>
      </c>
      <c r="BK744" s="55">
        <v>0</v>
      </c>
      <c r="BL744" s="55">
        <v>0</v>
      </c>
      <c r="BM744" s="55">
        <v>0</v>
      </c>
      <c r="BN744" s="55">
        <v>0</v>
      </c>
      <c r="BO744" s="55">
        <v>0</v>
      </c>
      <c r="BP744" s="135">
        <v>0</v>
      </c>
      <c r="BR744" s="147">
        <v>0</v>
      </c>
      <c r="BS744" s="147">
        <v>0</v>
      </c>
      <c r="BT744" s="147">
        <v>0</v>
      </c>
      <c r="BU744" s="147">
        <v>0</v>
      </c>
      <c r="BV744" s="147">
        <v>0</v>
      </c>
      <c r="BX744" s="55">
        <v>0</v>
      </c>
      <c r="BY744" s="55">
        <v>0</v>
      </c>
      <c r="BZ744" s="55">
        <v>0</v>
      </c>
      <c r="CA744" s="55">
        <v>0</v>
      </c>
      <c r="CB744" s="55">
        <v>0</v>
      </c>
      <c r="CC744" s="135">
        <v>0</v>
      </c>
      <c r="CE744" s="55">
        <v>0</v>
      </c>
      <c r="CF744" s="55">
        <v>0</v>
      </c>
      <c r="CG744" s="55">
        <v>0</v>
      </c>
      <c r="CH744" s="55">
        <v>0</v>
      </c>
      <c r="CI744" s="55">
        <v>0</v>
      </c>
      <c r="CJ744" s="135">
        <v>0</v>
      </c>
      <c r="CL744" s="55">
        <v>0</v>
      </c>
      <c r="CM744" s="55">
        <v>0</v>
      </c>
      <c r="CN744" s="55">
        <v>0</v>
      </c>
      <c r="CO744" s="55">
        <v>0</v>
      </c>
      <c r="CP744" s="55">
        <v>0</v>
      </c>
      <c r="CQ744" s="135">
        <v>0</v>
      </c>
      <c r="CS744" s="67">
        <v>0</v>
      </c>
      <c r="CT744" s="67">
        <v>0</v>
      </c>
      <c r="CU744" s="67">
        <v>0</v>
      </c>
      <c r="CV744" s="67">
        <v>0</v>
      </c>
      <c r="CW744" s="67">
        <v>0</v>
      </c>
      <c r="CX744" s="135">
        <v>0</v>
      </c>
      <c r="CZ744" s="55">
        <v>0</v>
      </c>
      <c r="DA744" s="55">
        <v>0</v>
      </c>
      <c r="DB744" s="55">
        <v>0</v>
      </c>
      <c r="DC744" s="55">
        <v>0</v>
      </c>
      <c r="DD744" s="55">
        <v>0</v>
      </c>
      <c r="DE744" s="135">
        <v>0</v>
      </c>
      <c r="DG744" s="43" t="b" cm="1">
        <f t="array" aca="1" ref="DG744" ca="1">OR($G744=Forecast_Capex_Input!$BF$8:$BF$10)</f>
        <v>0</v>
      </c>
      <c r="DH744" s="43" cm="1">
        <f t="array" aca="1" ref="DH744" ca="1">IFERROR(INDEX(Forecast_Capex_Input!BG$12:BG$286,$Z744)
*(INDEX(Forecast_Capex_Input!$H$12:$H$286,$Z744)=Repex),0)
*$DG744</f>
        <v>0</v>
      </c>
      <c r="DI744" s="43" cm="1">
        <f t="array" aca="1" ref="DI744" ca="1">IFERROR(INDEX(Forecast_Capex_Input!BH$12:BH$286,$Z744)
*(INDEX(Forecast_Capex_Input!$H$12:$H$286,$Z744)=Repex),0)
*$DG744</f>
        <v>0</v>
      </c>
      <c r="DJ744" s="43" cm="1">
        <f t="array" aca="1" ref="DJ744" ca="1">IFERROR(INDEX(Forecast_Capex_Input!BI$12:BI$286,$Z744)
*(INDEX(Forecast_Capex_Input!$H$12:$H$286,$Z744)=Repex),0)
*$DG744</f>
        <v>0</v>
      </c>
      <c r="DK744" s="43" cm="1">
        <f t="array" aca="1" ref="DK744" ca="1">IFERROR(INDEX(Forecast_Capex_Input!BJ$12:BJ$286,$Z744)
*(INDEX(Forecast_Capex_Input!$H$12:$H$286,$Z744)=Repex),0)
*$DG744</f>
        <v>0</v>
      </c>
      <c r="DL744" s="43" cm="1">
        <f t="array" aca="1" ref="DL744" ca="1">IFERROR(INDEX(Forecast_Capex_Input!BK$12:BK$286,$Z744)
*(INDEX(Forecast_Capex_Input!$H$12:$H$286,$Z744)=Repex),0)
*$DG744</f>
        <v>0</v>
      </c>
      <c r="DM744" s="43" cm="1">
        <f t="array" aca="1" ref="DM744" ca="1">IFERROR(INDEX(Forecast_Capex_Input!BL$12:BL$286,$Z744)
*(INDEX(Forecast_Capex_Input!$H$12:$H$286,$Z744)=Repex),0)
*$DG744</f>
        <v>0</v>
      </c>
      <c r="DO744" s="43" t="b" cm="1">
        <f t="array" aca="1" ref="DO744" ca="1">OR($G744=Forecast_Capex_Input!$BN$8:$BN$9)</f>
        <v>0</v>
      </c>
      <c r="DP744" s="43" cm="1">
        <f t="array" aca="1" ref="DP744" ca="1">IFERROR(INDEX(Forecast_Capex_Input!BO$12:BO$286,$Z744)
*(INDEX(Forecast_Capex_Input!$H$12:$H$286,$Z744)=Repex),0)
*$DO744</f>
        <v>0</v>
      </c>
      <c r="DQ744" s="43" cm="1">
        <f t="array" aca="1" ref="DQ744" ca="1">IFERROR(INDEX(Forecast_Capex_Input!BP$12:BP$286,$Z744)
*(INDEX(Forecast_Capex_Input!$H$12:$H$286,$Z744)=Repex),0)
*$DO744</f>
        <v>0</v>
      </c>
      <c r="DR744" s="43" cm="1">
        <f t="array" aca="1" ref="DR744" ca="1">IFERROR(INDEX(Forecast_Capex_Input!BQ$12:BQ$286,$Z744)
*(INDEX(Forecast_Capex_Input!$H$12:$H$286,$Z744)=Repex),0)
*$DO744</f>
        <v>0</v>
      </c>
      <c r="DS744" s="43" cm="1">
        <f t="array" aca="1" ref="DS744" ca="1">IFERROR(INDEX(Forecast_Capex_Input!BR$12:BR$286,$Z744)
*(INDEX(Forecast_Capex_Input!$H$12:$H$286,$Z744)=Repex),0)
*$DO744</f>
        <v>0</v>
      </c>
      <c r="DT744" s="43" cm="1">
        <f t="array" aca="1" ref="DT744" ca="1">IFERROR(INDEX(Forecast_Capex_Input!BS$12:BS$286,$Z744)
*(INDEX(Forecast_Capex_Input!$H$12:$H$286,$Z744)=Repex),0)
*$DO744</f>
        <v>0</v>
      </c>
      <c r="DV744" s="43" t="b" cm="1">
        <f t="array" aca="1" ref="DV744" ca="1">OR($G744=Forecast_Capex_Input!$BU$8:$BU$10)</f>
        <v>0</v>
      </c>
      <c r="DW744" s="43" cm="1">
        <f t="array" aca="1" ref="DW744" ca="1">IFERROR(INDEX(Forecast_Capex_Input!BV$12:BV$286,$Z744)
*(INDEX(Forecast_Capex_Input!$H$12:$H$286,$Z744)=Repex),0)
*$DV744</f>
        <v>0</v>
      </c>
      <c r="DX744" s="43" cm="1">
        <f t="array" aca="1" ref="DX744" ca="1">IFERROR(INDEX(Forecast_Capex_Input!BW$12:BW$286,$Z744)
*(INDEX(Forecast_Capex_Input!$H$12:$H$286,$Z744)=Repex),0)
*$DV744</f>
        <v>0</v>
      </c>
      <c r="DY744" s="43" cm="1">
        <f t="array" aca="1" ref="DY744" ca="1">IFERROR(INDEX(Forecast_Capex_Input!BX$12:BX$286,$Z744)
*(INDEX(Forecast_Capex_Input!$H$12:$H$286,$Z744)=Repex),0)
*$DV744</f>
        <v>0</v>
      </c>
      <c r="DZ744" s="43" cm="1">
        <f t="array" aca="1" ref="DZ744" ca="1">IFERROR(INDEX(Forecast_Capex_Input!BY$12:BY$286,$Z744)
*(INDEX(Forecast_Capex_Input!$H$12:$H$286,$Z744)=Repex),0)
*$DV744</f>
        <v>0</v>
      </c>
      <c r="EA744" s="43" cm="1">
        <f t="array" aca="1" ref="EA744" ca="1">IFERROR(INDEX(Forecast_Capex_Input!BZ$12:BZ$286,$Z744)
*(INDEX(Forecast_Capex_Input!$H$12:$H$286,$Z744)=Repex),0)
*$DV744</f>
        <v>0</v>
      </c>
      <c r="EB744" s="43" cm="1">
        <f t="array" aca="1" ref="EB744" ca="1">IFERROR(INDEX(Forecast_Capex_Input!CA$12:CA$286,$Z744)
*(INDEX(Forecast_Capex_Input!$H$12:$H$286,$Z744)=Repex),0)
*$DV744</f>
        <v>0</v>
      </c>
      <c r="EC744" s="43" cm="1">
        <f t="array" aca="1" ref="EC744" ca="1">IFERROR(INDEX(Forecast_Capex_Input!CB$12:CB$286,$Z744)
*(INDEX(Forecast_Capex_Input!$H$12:$H$286,$Z744)=Repex),0)
*$DV744</f>
        <v>0</v>
      </c>
      <c r="ED744" s="43" cm="1">
        <f t="array" aca="1" ref="ED744" ca="1">IFERROR(INDEX(Forecast_Capex_Input!CC$12:CC$286,$Z744)
*(INDEX(Forecast_Capex_Input!$H$12:$H$286,$Z744)=Repex),0)
*$DV744</f>
        <v>0</v>
      </c>
      <c r="EF744" s="86" t="str">
        <f t="shared" si="69"/>
        <v>N/A</v>
      </c>
      <c r="EG744" s="28" t="str">
        <f>IFERROR(RANK(EF744,EF$11:EF$1010,0)+COUNTIF(EF$11:EF744,EF744)-1,NA)</f>
        <v>N/A</v>
      </c>
    </row>
    <row r="745" spans="3:137" x14ac:dyDescent="0.2">
      <c r="C745" s="28">
        <f t="shared" si="70"/>
        <v>735</v>
      </c>
      <c r="D745" s="9" t="str" cm="1">
        <f t="array" ref="D745">IFERROR(INDEX(Forecast_Capex_Input!$D$12:$D$286,$Z745),NA)</f>
        <v>N/A</v>
      </c>
      <c r="E745" s="24" t="str" cm="1">
        <f t="array" ref="E745">IF($Z745=NA,NA,INDEX(Forecast_Capex_Input!$E$12:$E$286,$Z745))</f>
        <v>N/A</v>
      </c>
      <c r="F745" s="9" t="str" cm="1">
        <f t="array" aca="1" ref="F745" ca="1">IFERROR(INDEX(General!$E$25:$E$26,$AA745),NA)</f>
        <v>N/A</v>
      </c>
      <c r="G745" s="9" t="str" cm="1">
        <f t="array" aca="1" ref="G745" ca="1">IFERROR(INDEX(Forecast_Capex_Input!$AI$11:$BB$11,$AC745),NA)</f>
        <v>N/A</v>
      </c>
      <c r="H745" s="50" t="str" cm="1">
        <f t="array" aca="1" ref="H745" ca="1">IFERROR(INDEX(Forecast_Capex_Input!$AI$12:$BB$286,$Z745,$AC745),NA)</f>
        <v>N/A</v>
      </c>
      <c r="I745" s="150" t="str" cm="1">
        <f t="array" ref="I745">IFERROR(INDEX(Forecast_Capex_Input!$F$12:$F$286,$Z745),NA)</f>
        <v>N/A</v>
      </c>
      <c r="J745" s="150" t="str" cm="1">
        <f t="array" ref="J745">IFERROR(INDEX(Forecast_Capex_Input!G$12:G$286,$Z745),NA)</f>
        <v>N/A</v>
      </c>
      <c r="K745" s="150" t="str" cm="1">
        <f t="array" ref="K745">IFERROR(INDEX(Forecast_Capex_Input!H$12:H$286,$Z745),NA)</f>
        <v>N/A</v>
      </c>
      <c r="L745" s="150" t="str" cm="1">
        <f t="array" ref="L745">IFERROR(INDEX(Forecast_Capex_Input!I$12:I$286,$Z745),NA)</f>
        <v>N/A</v>
      </c>
      <c r="M745" s="150" t="str" cm="1">
        <f t="array" ref="M745">IFERROR(INDEX(Forecast_Capex_Input!J$12:J$286,$Z745),NA)</f>
        <v>N/A</v>
      </c>
      <c r="N745" s="150" t="str" cm="1">
        <f t="array" ref="N745">IFERROR(INDEX(Forecast_Capex_Input!K$12:K$286,$Z745),NA)</f>
        <v>N/A</v>
      </c>
      <c r="O745" s="150" t="str" cm="1">
        <f t="array" ref="O745">IFERROR(INDEX(Forecast_Capex_Input!L$12:L$286,$Z745),NA)</f>
        <v>N/A</v>
      </c>
      <c r="P745" s="150" t="str" cm="1">
        <f t="array" ref="P745">IFERROR(INDEX(Forecast_Capex_Input!M$12:M$286,$Z745),NA)</f>
        <v>N/A</v>
      </c>
      <c r="Q745" s="24" t="str" cm="1">
        <f t="array" ref="Q745">IFERROR(INDEX(Forecast_Capex_Input!N$12:N$286,$Z745),NA)</f>
        <v>N/A</v>
      </c>
      <c r="R745" s="190" cm="1">
        <f t="array" ref="R745">IFERROR(INDEX(Forecast_Capex_Input!O$12:O$286,$Z745),0)</f>
        <v>0</v>
      </c>
      <c r="S745" s="24" cm="1">
        <f t="array" ref="S745">IFERROR(INDEX(Forecast_Capex_Input!P$12:P$286,$Z745),0)</f>
        <v>0</v>
      </c>
      <c r="T745" s="150" t="str" cm="1">
        <f t="array" aca="1" ref="T745" ca="1">IFERROR(INDEX(General!$K$91:$K$110,$AC745),NA)</f>
        <v>N/A</v>
      </c>
      <c r="U745" s="43" cm="1">
        <f t="array" aca="1" ref="U745" ca="1">IFERROR(
IF($F745=General!$E$25,INDEX(Forecast_Capex_Input!S$12:S$286,$Z745),
INDEX(Forecast_Capex_Input!T$12:T$286,$Z745)),0)</f>
        <v>0</v>
      </c>
      <c r="V745" s="82" t="b">
        <f>IFERROR(INDEX(Overheads!$T$19:$T$26,MATCH($I745,Overheads!$E$19:$E$26,0)),FALSE)</f>
        <v>0</v>
      </c>
      <c r="W745" s="209" cm="1">
        <f t="array" ref="W745">IFERROR(
INDEX(Forecast_Capex_Input!CN$12:CN$286,$Z745),0)</f>
        <v>0</v>
      </c>
      <c r="X745" s="209">
        <f>IFERROR(
MATCH($W745,General!$L$39:$S$39,0),1)</f>
        <v>1</v>
      </c>
      <c r="Z745" s="28" t="str">
        <f>IFERROR(
IF(MATCH($C745,Forecast_Capex_Input!$CI$12:$CI$286,1)+1&gt;MAX(Forecast_Capex_Input!$C$12:$C$286),NA,
MATCH($C745,Forecast_Capex_Input!$CI$12:$CI$286,1)+1),1)</f>
        <v>N/A</v>
      </c>
      <c r="AA745" s="28" t="str" cm="1">
        <f t="array" aca="1" ref="AA745" ca="1">IFERROR(
IF(Z744&lt;&gt;Z745,1,
IF(COUNTIF(OFFSET(AA744,0,0,-INDEX(Forecast_Capex_Input!$CG$12:$CG$286,$Z745)),AA744)=INDEX(Forecast_Capex_Input!$CG$12:$CG$286,$Z745),AA744+1,AA744)),NA)</f>
        <v>N/A</v>
      </c>
      <c r="AB745" s="28" t="str" cm="1">
        <f t="array" ref="AB745">IFERROR($C745-IF($Z745=1,1,INDEX(Forecast_Capex_Input!$CI$12:$CI$286,$Z745-1))+1,NA)</f>
        <v>N/A</v>
      </c>
      <c r="AC745" s="28" t="str" cm="1">
        <f t="array" aca="1" ref="AC745" ca="1">IFERROR(IF(AA745=1,
INDEX(Forecast_Capex_Input!$AI$10:$BB$10,SMALL(IF(INDEX(Forecast_Capex_Input!$AI$12:$BB$286,$Z745,0)&gt;0,COLUMN(Forecast_Capex_Input!$AI$10:$BB$10)-COLUMN(Forecast_Capex_Input!$AI$12)+1),ROWS(OFFSET(AC744,0,0,-$AB745)))),
OFFSET(AC744,-INDEX(Forecast_Capex_Input!$CG$12:$CG$286,$Z745)+1,0)),NA)</f>
        <v>N/A</v>
      </c>
      <c r="AD745" s="28" t="str">
        <f t="shared" ca="1" si="67"/>
        <v>N/A</v>
      </c>
      <c r="AE745" s="82" t="b">
        <f t="shared" si="71"/>
        <v>0</v>
      </c>
      <c r="AF745" s="78" t="b">
        <v>0</v>
      </c>
      <c r="AG745" s="82" t="b">
        <f t="shared" si="68"/>
        <v>1</v>
      </c>
      <c r="AI745" s="55">
        <v>0</v>
      </c>
      <c r="AJ745" s="55">
        <v>0</v>
      </c>
      <c r="AK745" s="55">
        <v>0</v>
      </c>
      <c r="AL745" s="55">
        <v>0</v>
      </c>
      <c r="AM745" s="55">
        <v>0</v>
      </c>
      <c r="AN745" s="135">
        <v>0</v>
      </c>
      <c r="AP745" s="55">
        <v>0</v>
      </c>
      <c r="AQ745" s="55">
        <v>0</v>
      </c>
      <c r="AR745" s="55">
        <v>0</v>
      </c>
      <c r="AS745" s="55">
        <v>0</v>
      </c>
      <c r="AT745" s="55">
        <v>0</v>
      </c>
      <c r="AU745" s="135">
        <v>0</v>
      </c>
      <c r="AW745" s="55">
        <v>0</v>
      </c>
      <c r="AX745" s="55">
        <v>0</v>
      </c>
      <c r="AY745" s="55">
        <v>0</v>
      </c>
      <c r="AZ745" s="55">
        <v>0</v>
      </c>
      <c r="BA745" s="55">
        <v>0</v>
      </c>
      <c r="BB745" s="135">
        <v>0</v>
      </c>
      <c r="BD745" s="55">
        <v>0</v>
      </c>
      <c r="BE745" s="55">
        <v>0</v>
      </c>
      <c r="BF745" s="55">
        <v>0</v>
      </c>
      <c r="BG745" s="55">
        <v>0</v>
      </c>
      <c r="BH745" s="55">
        <v>0</v>
      </c>
      <c r="BI745" s="135">
        <v>0</v>
      </c>
      <c r="BK745" s="55">
        <v>0</v>
      </c>
      <c r="BL745" s="55">
        <v>0</v>
      </c>
      <c r="BM745" s="55">
        <v>0</v>
      </c>
      <c r="BN745" s="55">
        <v>0</v>
      </c>
      <c r="BO745" s="55">
        <v>0</v>
      </c>
      <c r="BP745" s="135">
        <v>0</v>
      </c>
      <c r="BR745" s="147">
        <v>0</v>
      </c>
      <c r="BS745" s="147">
        <v>0</v>
      </c>
      <c r="BT745" s="147">
        <v>0</v>
      </c>
      <c r="BU745" s="147">
        <v>0</v>
      </c>
      <c r="BV745" s="147">
        <v>0</v>
      </c>
      <c r="BX745" s="55">
        <v>0</v>
      </c>
      <c r="BY745" s="55">
        <v>0</v>
      </c>
      <c r="BZ745" s="55">
        <v>0</v>
      </c>
      <c r="CA745" s="55">
        <v>0</v>
      </c>
      <c r="CB745" s="55">
        <v>0</v>
      </c>
      <c r="CC745" s="135">
        <v>0</v>
      </c>
      <c r="CE745" s="55">
        <v>0</v>
      </c>
      <c r="CF745" s="55">
        <v>0</v>
      </c>
      <c r="CG745" s="55">
        <v>0</v>
      </c>
      <c r="CH745" s="55">
        <v>0</v>
      </c>
      <c r="CI745" s="55">
        <v>0</v>
      </c>
      <c r="CJ745" s="135">
        <v>0</v>
      </c>
      <c r="CL745" s="55">
        <v>0</v>
      </c>
      <c r="CM745" s="55">
        <v>0</v>
      </c>
      <c r="CN745" s="55">
        <v>0</v>
      </c>
      <c r="CO745" s="55">
        <v>0</v>
      </c>
      <c r="CP745" s="55">
        <v>0</v>
      </c>
      <c r="CQ745" s="135">
        <v>0</v>
      </c>
      <c r="CS745" s="67">
        <v>0</v>
      </c>
      <c r="CT745" s="67">
        <v>0</v>
      </c>
      <c r="CU745" s="67">
        <v>0</v>
      </c>
      <c r="CV745" s="67">
        <v>0</v>
      </c>
      <c r="CW745" s="67">
        <v>0</v>
      </c>
      <c r="CX745" s="135">
        <v>0</v>
      </c>
      <c r="CZ745" s="55">
        <v>0</v>
      </c>
      <c r="DA745" s="55">
        <v>0</v>
      </c>
      <c r="DB745" s="55">
        <v>0</v>
      </c>
      <c r="DC745" s="55">
        <v>0</v>
      </c>
      <c r="DD745" s="55">
        <v>0</v>
      </c>
      <c r="DE745" s="135">
        <v>0</v>
      </c>
      <c r="DG745" s="43" t="b" cm="1">
        <f t="array" aca="1" ref="DG745" ca="1">OR($G745=Forecast_Capex_Input!$BF$8:$BF$10)</f>
        <v>0</v>
      </c>
      <c r="DH745" s="43" cm="1">
        <f t="array" aca="1" ref="DH745" ca="1">IFERROR(INDEX(Forecast_Capex_Input!BG$12:BG$286,$Z745)
*(INDEX(Forecast_Capex_Input!$H$12:$H$286,$Z745)=Repex),0)
*$DG745</f>
        <v>0</v>
      </c>
      <c r="DI745" s="43" cm="1">
        <f t="array" aca="1" ref="DI745" ca="1">IFERROR(INDEX(Forecast_Capex_Input!BH$12:BH$286,$Z745)
*(INDEX(Forecast_Capex_Input!$H$12:$H$286,$Z745)=Repex),0)
*$DG745</f>
        <v>0</v>
      </c>
      <c r="DJ745" s="43" cm="1">
        <f t="array" aca="1" ref="DJ745" ca="1">IFERROR(INDEX(Forecast_Capex_Input!BI$12:BI$286,$Z745)
*(INDEX(Forecast_Capex_Input!$H$12:$H$286,$Z745)=Repex),0)
*$DG745</f>
        <v>0</v>
      </c>
      <c r="DK745" s="43" cm="1">
        <f t="array" aca="1" ref="DK745" ca="1">IFERROR(INDEX(Forecast_Capex_Input!BJ$12:BJ$286,$Z745)
*(INDEX(Forecast_Capex_Input!$H$12:$H$286,$Z745)=Repex),0)
*$DG745</f>
        <v>0</v>
      </c>
      <c r="DL745" s="43" cm="1">
        <f t="array" aca="1" ref="DL745" ca="1">IFERROR(INDEX(Forecast_Capex_Input!BK$12:BK$286,$Z745)
*(INDEX(Forecast_Capex_Input!$H$12:$H$286,$Z745)=Repex),0)
*$DG745</f>
        <v>0</v>
      </c>
      <c r="DM745" s="43" cm="1">
        <f t="array" aca="1" ref="DM745" ca="1">IFERROR(INDEX(Forecast_Capex_Input!BL$12:BL$286,$Z745)
*(INDEX(Forecast_Capex_Input!$H$12:$H$286,$Z745)=Repex),0)
*$DG745</f>
        <v>0</v>
      </c>
      <c r="DO745" s="43" t="b" cm="1">
        <f t="array" aca="1" ref="DO745" ca="1">OR($G745=Forecast_Capex_Input!$BN$8:$BN$9)</f>
        <v>0</v>
      </c>
      <c r="DP745" s="43" cm="1">
        <f t="array" aca="1" ref="DP745" ca="1">IFERROR(INDEX(Forecast_Capex_Input!BO$12:BO$286,$Z745)
*(INDEX(Forecast_Capex_Input!$H$12:$H$286,$Z745)=Repex),0)
*$DO745</f>
        <v>0</v>
      </c>
      <c r="DQ745" s="43" cm="1">
        <f t="array" aca="1" ref="DQ745" ca="1">IFERROR(INDEX(Forecast_Capex_Input!BP$12:BP$286,$Z745)
*(INDEX(Forecast_Capex_Input!$H$12:$H$286,$Z745)=Repex),0)
*$DO745</f>
        <v>0</v>
      </c>
      <c r="DR745" s="43" cm="1">
        <f t="array" aca="1" ref="DR745" ca="1">IFERROR(INDEX(Forecast_Capex_Input!BQ$12:BQ$286,$Z745)
*(INDEX(Forecast_Capex_Input!$H$12:$H$286,$Z745)=Repex),0)
*$DO745</f>
        <v>0</v>
      </c>
      <c r="DS745" s="43" cm="1">
        <f t="array" aca="1" ref="DS745" ca="1">IFERROR(INDEX(Forecast_Capex_Input!BR$12:BR$286,$Z745)
*(INDEX(Forecast_Capex_Input!$H$12:$H$286,$Z745)=Repex),0)
*$DO745</f>
        <v>0</v>
      </c>
      <c r="DT745" s="43" cm="1">
        <f t="array" aca="1" ref="DT745" ca="1">IFERROR(INDEX(Forecast_Capex_Input!BS$12:BS$286,$Z745)
*(INDEX(Forecast_Capex_Input!$H$12:$H$286,$Z745)=Repex),0)
*$DO745</f>
        <v>0</v>
      </c>
      <c r="DV745" s="43" t="b" cm="1">
        <f t="array" aca="1" ref="DV745" ca="1">OR($G745=Forecast_Capex_Input!$BU$8:$BU$10)</f>
        <v>0</v>
      </c>
      <c r="DW745" s="43" cm="1">
        <f t="array" aca="1" ref="DW745" ca="1">IFERROR(INDEX(Forecast_Capex_Input!BV$12:BV$286,$Z745)
*(INDEX(Forecast_Capex_Input!$H$12:$H$286,$Z745)=Repex),0)
*$DV745</f>
        <v>0</v>
      </c>
      <c r="DX745" s="43" cm="1">
        <f t="array" aca="1" ref="DX745" ca="1">IFERROR(INDEX(Forecast_Capex_Input!BW$12:BW$286,$Z745)
*(INDEX(Forecast_Capex_Input!$H$12:$H$286,$Z745)=Repex),0)
*$DV745</f>
        <v>0</v>
      </c>
      <c r="DY745" s="43" cm="1">
        <f t="array" aca="1" ref="DY745" ca="1">IFERROR(INDEX(Forecast_Capex_Input!BX$12:BX$286,$Z745)
*(INDEX(Forecast_Capex_Input!$H$12:$H$286,$Z745)=Repex),0)
*$DV745</f>
        <v>0</v>
      </c>
      <c r="DZ745" s="43" cm="1">
        <f t="array" aca="1" ref="DZ745" ca="1">IFERROR(INDEX(Forecast_Capex_Input!BY$12:BY$286,$Z745)
*(INDEX(Forecast_Capex_Input!$H$12:$H$286,$Z745)=Repex),0)
*$DV745</f>
        <v>0</v>
      </c>
      <c r="EA745" s="43" cm="1">
        <f t="array" aca="1" ref="EA745" ca="1">IFERROR(INDEX(Forecast_Capex_Input!BZ$12:BZ$286,$Z745)
*(INDEX(Forecast_Capex_Input!$H$12:$H$286,$Z745)=Repex),0)
*$DV745</f>
        <v>0</v>
      </c>
      <c r="EB745" s="43" cm="1">
        <f t="array" aca="1" ref="EB745" ca="1">IFERROR(INDEX(Forecast_Capex_Input!CA$12:CA$286,$Z745)
*(INDEX(Forecast_Capex_Input!$H$12:$H$286,$Z745)=Repex),0)
*$DV745</f>
        <v>0</v>
      </c>
      <c r="EC745" s="43" cm="1">
        <f t="array" aca="1" ref="EC745" ca="1">IFERROR(INDEX(Forecast_Capex_Input!CB$12:CB$286,$Z745)
*(INDEX(Forecast_Capex_Input!$H$12:$H$286,$Z745)=Repex),0)
*$DV745</f>
        <v>0</v>
      </c>
      <c r="ED745" s="43" cm="1">
        <f t="array" aca="1" ref="ED745" ca="1">IFERROR(INDEX(Forecast_Capex_Input!CC$12:CC$286,$Z745)
*(INDEX(Forecast_Capex_Input!$H$12:$H$286,$Z745)=Repex),0)
*$DV745</f>
        <v>0</v>
      </c>
      <c r="EF745" s="86" t="str">
        <f t="shared" si="69"/>
        <v>N/A</v>
      </c>
      <c r="EG745" s="28" t="str">
        <f>IFERROR(RANK(EF745,EF$11:EF$1010,0)+COUNTIF(EF$11:EF745,EF745)-1,NA)</f>
        <v>N/A</v>
      </c>
    </row>
    <row r="746" spans="3:137" x14ac:dyDescent="0.2">
      <c r="C746" s="28">
        <f t="shared" si="70"/>
        <v>736</v>
      </c>
      <c r="D746" s="9" t="str" cm="1">
        <f t="array" ref="D746">IFERROR(INDEX(Forecast_Capex_Input!$D$12:$D$286,$Z746),NA)</f>
        <v>N/A</v>
      </c>
      <c r="E746" s="24" t="str" cm="1">
        <f t="array" ref="E746">IF($Z746=NA,NA,INDEX(Forecast_Capex_Input!$E$12:$E$286,$Z746))</f>
        <v>N/A</v>
      </c>
      <c r="F746" s="9" t="str" cm="1">
        <f t="array" aca="1" ref="F746" ca="1">IFERROR(INDEX(General!$E$25:$E$26,$AA746),NA)</f>
        <v>N/A</v>
      </c>
      <c r="G746" s="9" t="str" cm="1">
        <f t="array" aca="1" ref="G746" ca="1">IFERROR(INDEX(Forecast_Capex_Input!$AI$11:$BB$11,$AC746),NA)</f>
        <v>N/A</v>
      </c>
      <c r="H746" s="50" t="str" cm="1">
        <f t="array" aca="1" ref="H746" ca="1">IFERROR(INDEX(Forecast_Capex_Input!$AI$12:$BB$286,$Z746,$AC746),NA)</f>
        <v>N/A</v>
      </c>
      <c r="I746" s="150" t="str" cm="1">
        <f t="array" ref="I746">IFERROR(INDEX(Forecast_Capex_Input!$F$12:$F$286,$Z746),NA)</f>
        <v>N/A</v>
      </c>
      <c r="J746" s="150" t="str" cm="1">
        <f t="array" ref="J746">IFERROR(INDEX(Forecast_Capex_Input!G$12:G$286,$Z746),NA)</f>
        <v>N/A</v>
      </c>
      <c r="K746" s="150" t="str" cm="1">
        <f t="array" ref="K746">IFERROR(INDEX(Forecast_Capex_Input!H$12:H$286,$Z746),NA)</f>
        <v>N/A</v>
      </c>
      <c r="L746" s="150" t="str" cm="1">
        <f t="array" ref="L746">IFERROR(INDEX(Forecast_Capex_Input!I$12:I$286,$Z746),NA)</f>
        <v>N/A</v>
      </c>
      <c r="M746" s="150" t="str" cm="1">
        <f t="array" ref="M746">IFERROR(INDEX(Forecast_Capex_Input!J$12:J$286,$Z746),NA)</f>
        <v>N/A</v>
      </c>
      <c r="N746" s="150" t="str" cm="1">
        <f t="array" ref="N746">IFERROR(INDEX(Forecast_Capex_Input!K$12:K$286,$Z746),NA)</f>
        <v>N/A</v>
      </c>
      <c r="O746" s="150" t="str" cm="1">
        <f t="array" ref="O746">IFERROR(INDEX(Forecast_Capex_Input!L$12:L$286,$Z746),NA)</f>
        <v>N/A</v>
      </c>
      <c r="P746" s="150" t="str" cm="1">
        <f t="array" ref="P746">IFERROR(INDEX(Forecast_Capex_Input!M$12:M$286,$Z746),NA)</f>
        <v>N/A</v>
      </c>
      <c r="Q746" s="24" t="str" cm="1">
        <f t="array" ref="Q746">IFERROR(INDEX(Forecast_Capex_Input!N$12:N$286,$Z746),NA)</f>
        <v>N/A</v>
      </c>
      <c r="R746" s="190" cm="1">
        <f t="array" ref="R746">IFERROR(INDEX(Forecast_Capex_Input!O$12:O$286,$Z746),0)</f>
        <v>0</v>
      </c>
      <c r="S746" s="24" cm="1">
        <f t="array" ref="S746">IFERROR(INDEX(Forecast_Capex_Input!P$12:P$286,$Z746),0)</f>
        <v>0</v>
      </c>
      <c r="T746" s="150" t="str" cm="1">
        <f t="array" aca="1" ref="T746" ca="1">IFERROR(INDEX(General!$K$91:$K$110,$AC746),NA)</f>
        <v>N/A</v>
      </c>
      <c r="U746" s="43" cm="1">
        <f t="array" aca="1" ref="U746" ca="1">IFERROR(
IF($F746=General!$E$25,INDEX(Forecast_Capex_Input!S$12:S$286,$Z746),
INDEX(Forecast_Capex_Input!T$12:T$286,$Z746)),0)</f>
        <v>0</v>
      </c>
      <c r="V746" s="82" t="b">
        <f>IFERROR(INDEX(Overheads!$T$19:$T$26,MATCH($I746,Overheads!$E$19:$E$26,0)),FALSE)</f>
        <v>0</v>
      </c>
      <c r="W746" s="209" cm="1">
        <f t="array" ref="W746">IFERROR(
INDEX(Forecast_Capex_Input!CN$12:CN$286,$Z746),0)</f>
        <v>0</v>
      </c>
      <c r="X746" s="209">
        <f>IFERROR(
MATCH($W746,General!$L$39:$S$39,0),1)</f>
        <v>1</v>
      </c>
      <c r="Z746" s="28" t="str">
        <f>IFERROR(
IF(MATCH($C746,Forecast_Capex_Input!$CI$12:$CI$286,1)+1&gt;MAX(Forecast_Capex_Input!$C$12:$C$286),NA,
MATCH($C746,Forecast_Capex_Input!$CI$12:$CI$286,1)+1),1)</f>
        <v>N/A</v>
      </c>
      <c r="AA746" s="28" t="str" cm="1">
        <f t="array" aca="1" ref="AA746" ca="1">IFERROR(
IF(Z745&lt;&gt;Z746,1,
IF(COUNTIF(OFFSET(AA745,0,0,-INDEX(Forecast_Capex_Input!$CG$12:$CG$286,$Z746)),AA745)=INDEX(Forecast_Capex_Input!$CG$12:$CG$286,$Z746),AA745+1,AA745)),NA)</f>
        <v>N/A</v>
      </c>
      <c r="AB746" s="28" t="str" cm="1">
        <f t="array" ref="AB746">IFERROR($C746-IF($Z746=1,1,INDEX(Forecast_Capex_Input!$CI$12:$CI$286,$Z746-1))+1,NA)</f>
        <v>N/A</v>
      </c>
      <c r="AC746" s="28" t="str" cm="1">
        <f t="array" aca="1" ref="AC746" ca="1">IFERROR(IF(AA746=1,
INDEX(Forecast_Capex_Input!$AI$10:$BB$10,SMALL(IF(INDEX(Forecast_Capex_Input!$AI$12:$BB$286,$Z746,0)&gt;0,COLUMN(Forecast_Capex_Input!$AI$10:$BB$10)-COLUMN(Forecast_Capex_Input!$AI$12)+1),ROWS(OFFSET(AC745,0,0,-$AB746)))),
OFFSET(AC745,-INDEX(Forecast_Capex_Input!$CG$12:$CG$286,$Z746)+1,0)),NA)</f>
        <v>N/A</v>
      </c>
      <c r="AD746" s="28" t="str">
        <f t="shared" ca="1" si="67"/>
        <v>N/A</v>
      </c>
      <c r="AE746" s="82" t="b">
        <f t="shared" si="71"/>
        <v>0</v>
      </c>
      <c r="AF746" s="78" t="b">
        <v>0</v>
      </c>
      <c r="AG746" s="82" t="b">
        <f t="shared" si="68"/>
        <v>1</v>
      </c>
      <c r="AI746" s="55">
        <v>0</v>
      </c>
      <c r="AJ746" s="55">
        <v>0</v>
      </c>
      <c r="AK746" s="55">
        <v>0</v>
      </c>
      <c r="AL746" s="55">
        <v>0</v>
      </c>
      <c r="AM746" s="55">
        <v>0</v>
      </c>
      <c r="AN746" s="135">
        <v>0</v>
      </c>
      <c r="AP746" s="55">
        <v>0</v>
      </c>
      <c r="AQ746" s="55">
        <v>0</v>
      </c>
      <c r="AR746" s="55">
        <v>0</v>
      </c>
      <c r="AS746" s="55">
        <v>0</v>
      </c>
      <c r="AT746" s="55">
        <v>0</v>
      </c>
      <c r="AU746" s="135">
        <v>0</v>
      </c>
      <c r="AW746" s="55">
        <v>0</v>
      </c>
      <c r="AX746" s="55">
        <v>0</v>
      </c>
      <c r="AY746" s="55">
        <v>0</v>
      </c>
      <c r="AZ746" s="55">
        <v>0</v>
      </c>
      <c r="BA746" s="55">
        <v>0</v>
      </c>
      <c r="BB746" s="135">
        <v>0</v>
      </c>
      <c r="BD746" s="55">
        <v>0</v>
      </c>
      <c r="BE746" s="55">
        <v>0</v>
      </c>
      <c r="BF746" s="55">
        <v>0</v>
      </c>
      <c r="BG746" s="55">
        <v>0</v>
      </c>
      <c r="BH746" s="55">
        <v>0</v>
      </c>
      <c r="BI746" s="135">
        <v>0</v>
      </c>
      <c r="BK746" s="55">
        <v>0</v>
      </c>
      <c r="BL746" s="55">
        <v>0</v>
      </c>
      <c r="BM746" s="55">
        <v>0</v>
      </c>
      <c r="BN746" s="55">
        <v>0</v>
      </c>
      <c r="BO746" s="55">
        <v>0</v>
      </c>
      <c r="BP746" s="135">
        <v>0</v>
      </c>
      <c r="BR746" s="147">
        <v>0</v>
      </c>
      <c r="BS746" s="147">
        <v>0</v>
      </c>
      <c r="BT746" s="147">
        <v>0</v>
      </c>
      <c r="BU746" s="147">
        <v>0</v>
      </c>
      <c r="BV746" s="147">
        <v>0</v>
      </c>
      <c r="BX746" s="55">
        <v>0</v>
      </c>
      <c r="BY746" s="55">
        <v>0</v>
      </c>
      <c r="BZ746" s="55">
        <v>0</v>
      </c>
      <c r="CA746" s="55">
        <v>0</v>
      </c>
      <c r="CB746" s="55">
        <v>0</v>
      </c>
      <c r="CC746" s="135">
        <v>0</v>
      </c>
      <c r="CE746" s="55">
        <v>0</v>
      </c>
      <c r="CF746" s="55">
        <v>0</v>
      </c>
      <c r="CG746" s="55">
        <v>0</v>
      </c>
      <c r="CH746" s="55">
        <v>0</v>
      </c>
      <c r="CI746" s="55">
        <v>0</v>
      </c>
      <c r="CJ746" s="135">
        <v>0</v>
      </c>
      <c r="CL746" s="55">
        <v>0</v>
      </c>
      <c r="CM746" s="55">
        <v>0</v>
      </c>
      <c r="CN746" s="55">
        <v>0</v>
      </c>
      <c r="CO746" s="55">
        <v>0</v>
      </c>
      <c r="CP746" s="55">
        <v>0</v>
      </c>
      <c r="CQ746" s="135">
        <v>0</v>
      </c>
      <c r="CS746" s="67">
        <v>0</v>
      </c>
      <c r="CT746" s="67">
        <v>0</v>
      </c>
      <c r="CU746" s="67">
        <v>0</v>
      </c>
      <c r="CV746" s="67">
        <v>0</v>
      </c>
      <c r="CW746" s="67">
        <v>0</v>
      </c>
      <c r="CX746" s="135">
        <v>0</v>
      </c>
      <c r="CZ746" s="55">
        <v>0</v>
      </c>
      <c r="DA746" s="55">
        <v>0</v>
      </c>
      <c r="DB746" s="55">
        <v>0</v>
      </c>
      <c r="DC746" s="55">
        <v>0</v>
      </c>
      <c r="DD746" s="55">
        <v>0</v>
      </c>
      <c r="DE746" s="135">
        <v>0</v>
      </c>
      <c r="DG746" s="43" t="b" cm="1">
        <f t="array" aca="1" ref="DG746" ca="1">OR($G746=Forecast_Capex_Input!$BF$8:$BF$10)</f>
        <v>0</v>
      </c>
      <c r="DH746" s="43" cm="1">
        <f t="array" aca="1" ref="DH746" ca="1">IFERROR(INDEX(Forecast_Capex_Input!BG$12:BG$286,$Z746)
*(INDEX(Forecast_Capex_Input!$H$12:$H$286,$Z746)=Repex),0)
*$DG746</f>
        <v>0</v>
      </c>
      <c r="DI746" s="43" cm="1">
        <f t="array" aca="1" ref="DI746" ca="1">IFERROR(INDEX(Forecast_Capex_Input!BH$12:BH$286,$Z746)
*(INDEX(Forecast_Capex_Input!$H$12:$H$286,$Z746)=Repex),0)
*$DG746</f>
        <v>0</v>
      </c>
      <c r="DJ746" s="43" cm="1">
        <f t="array" aca="1" ref="DJ746" ca="1">IFERROR(INDEX(Forecast_Capex_Input!BI$12:BI$286,$Z746)
*(INDEX(Forecast_Capex_Input!$H$12:$H$286,$Z746)=Repex),0)
*$DG746</f>
        <v>0</v>
      </c>
      <c r="DK746" s="43" cm="1">
        <f t="array" aca="1" ref="DK746" ca="1">IFERROR(INDEX(Forecast_Capex_Input!BJ$12:BJ$286,$Z746)
*(INDEX(Forecast_Capex_Input!$H$12:$H$286,$Z746)=Repex),0)
*$DG746</f>
        <v>0</v>
      </c>
      <c r="DL746" s="43" cm="1">
        <f t="array" aca="1" ref="DL746" ca="1">IFERROR(INDEX(Forecast_Capex_Input!BK$12:BK$286,$Z746)
*(INDEX(Forecast_Capex_Input!$H$12:$H$286,$Z746)=Repex),0)
*$DG746</f>
        <v>0</v>
      </c>
      <c r="DM746" s="43" cm="1">
        <f t="array" aca="1" ref="DM746" ca="1">IFERROR(INDEX(Forecast_Capex_Input!BL$12:BL$286,$Z746)
*(INDEX(Forecast_Capex_Input!$H$12:$H$286,$Z746)=Repex),0)
*$DG746</f>
        <v>0</v>
      </c>
      <c r="DO746" s="43" t="b" cm="1">
        <f t="array" aca="1" ref="DO746" ca="1">OR($G746=Forecast_Capex_Input!$BN$8:$BN$9)</f>
        <v>0</v>
      </c>
      <c r="DP746" s="43" cm="1">
        <f t="array" aca="1" ref="DP746" ca="1">IFERROR(INDEX(Forecast_Capex_Input!BO$12:BO$286,$Z746)
*(INDEX(Forecast_Capex_Input!$H$12:$H$286,$Z746)=Repex),0)
*$DO746</f>
        <v>0</v>
      </c>
      <c r="DQ746" s="43" cm="1">
        <f t="array" aca="1" ref="DQ746" ca="1">IFERROR(INDEX(Forecast_Capex_Input!BP$12:BP$286,$Z746)
*(INDEX(Forecast_Capex_Input!$H$12:$H$286,$Z746)=Repex),0)
*$DO746</f>
        <v>0</v>
      </c>
      <c r="DR746" s="43" cm="1">
        <f t="array" aca="1" ref="DR746" ca="1">IFERROR(INDEX(Forecast_Capex_Input!BQ$12:BQ$286,$Z746)
*(INDEX(Forecast_Capex_Input!$H$12:$H$286,$Z746)=Repex),0)
*$DO746</f>
        <v>0</v>
      </c>
      <c r="DS746" s="43" cm="1">
        <f t="array" aca="1" ref="DS746" ca="1">IFERROR(INDEX(Forecast_Capex_Input!BR$12:BR$286,$Z746)
*(INDEX(Forecast_Capex_Input!$H$12:$H$286,$Z746)=Repex),0)
*$DO746</f>
        <v>0</v>
      </c>
      <c r="DT746" s="43" cm="1">
        <f t="array" aca="1" ref="DT746" ca="1">IFERROR(INDEX(Forecast_Capex_Input!BS$12:BS$286,$Z746)
*(INDEX(Forecast_Capex_Input!$H$12:$H$286,$Z746)=Repex),0)
*$DO746</f>
        <v>0</v>
      </c>
      <c r="DV746" s="43" t="b" cm="1">
        <f t="array" aca="1" ref="DV746" ca="1">OR($G746=Forecast_Capex_Input!$BU$8:$BU$10)</f>
        <v>0</v>
      </c>
      <c r="DW746" s="43" cm="1">
        <f t="array" aca="1" ref="DW746" ca="1">IFERROR(INDEX(Forecast_Capex_Input!BV$12:BV$286,$Z746)
*(INDEX(Forecast_Capex_Input!$H$12:$H$286,$Z746)=Repex),0)
*$DV746</f>
        <v>0</v>
      </c>
      <c r="DX746" s="43" cm="1">
        <f t="array" aca="1" ref="DX746" ca="1">IFERROR(INDEX(Forecast_Capex_Input!BW$12:BW$286,$Z746)
*(INDEX(Forecast_Capex_Input!$H$12:$H$286,$Z746)=Repex),0)
*$DV746</f>
        <v>0</v>
      </c>
      <c r="DY746" s="43" cm="1">
        <f t="array" aca="1" ref="DY746" ca="1">IFERROR(INDEX(Forecast_Capex_Input!BX$12:BX$286,$Z746)
*(INDEX(Forecast_Capex_Input!$H$12:$H$286,$Z746)=Repex),0)
*$DV746</f>
        <v>0</v>
      </c>
      <c r="DZ746" s="43" cm="1">
        <f t="array" aca="1" ref="DZ746" ca="1">IFERROR(INDEX(Forecast_Capex_Input!BY$12:BY$286,$Z746)
*(INDEX(Forecast_Capex_Input!$H$12:$H$286,$Z746)=Repex),0)
*$DV746</f>
        <v>0</v>
      </c>
      <c r="EA746" s="43" cm="1">
        <f t="array" aca="1" ref="EA746" ca="1">IFERROR(INDEX(Forecast_Capex_Input!BZ$12:BZ$286,$Z746)
*(INDEX(Forecast_Capex_Input!$H$12:$H$286,$Z746)=Repex),0)
*$DV746</f>
        <v>0</v>
      </c>
      <c r="EB746" s="43" cm="1">
        <f t="array" aca="1" ref="EB746" ca="1">IFERROR(INDEX(Forecast_Capex_Input!CA$12:CA$286,$Z746)
*(INDEX(Forecast_Capex_Input!$H$12:$H$286,$Z746)=Repex),0)
*$DV746</f>
        <v>0</v>
      </c>
      <c r="EC746" s="43" cm="1">
        <f t="array" aca="1" ref="EC746" ca="1">IFERROR(INDEX(Forecast_Capex_Input!CB$12:CB$286,$Z746)
*(INDEX(Forecast_Capex_Input!$H$12:$H$286,$Z746)=Repex),0)
*$DV746</f>
        <v>0</v>
      </c>
      <c r="ED746" s="43" cm="1">
        <f t="array" aca="1" ref="ED746" ca="1">IFERROR(INDEX(Forecast_Capex_Input!CC$12:CC$286,$Z746)
*(INDEX(Forecast_Capex_Input!$H$12:$H$286,$Z746)=Repex),0)
*$DV746</f>
        <v>0</v>
      </c>
      <c r="EF746" s="86" t="str">
        <f t="shared" si="69"/>
        <v>N/A</v>
      </c>
      <c r="EG746" s="28" t="str">
        <f>IFERROR(RANK(EF746,EF$11:EF$1010,0)+COUNTIF(EF$11:EF746,EF746)-1,NA)</f>
        <v>N/A</v>
      </c>
    </row>
    <row r="747" spans="3:137" x14ac:dyDescent="0.2">
      <c r="C747" s="28">
        <f t="shared" si="70"/>
        <v>737</v>
      </c>
      <c r="D747" s="9" t="str" cm="1">
        <f t="array" ref="D747">IFERROR(INDEX(Forecast_Capex_Input!$D$12:$D$286,$Z747),NA)</f>
        <v>N/A</v>
      </c>
      <c r="E747" s="24" t="str" cm="1">
        <f t="array" ref="E747">IF($Z747=NA,NA,INDEX(Forecast_Capex_Input!$E$12:$E$286,$Z747))</f>
        <v>N/A</v>
      </c>
      <c r="F747" s="9" t="str" cm="1">
        <f t="array" aca="1" ref="F747" ca="1">IFERROR(INDEX(General!$E$25:$E$26,$AA747),NA)</f>
        <v>N/A</v>
      </c>
      <c r="G747" s="9" t="str" cm="1">
        <f t="array" aca="1" ref="G747" ca="1">IFERROR(INDEX(Forecast_Capex_Input!$AI$11:$BB$11,$AC747),NA)</f>
        <v>N/A</v>
      </c>
      <c r="H747" s="50" t="str" cm="1">
        <f t="array" aca="1" ref="H747" ca="1">IFERROR(INDEX(Forecast_Capex_Input!$AI$12:$BB$286,$Z747,$AC747),NA)</f>
        <v>N/A</v>
      </c>
      <c r="I747" s="150" t="str" cm="1">
        <f t="array" ref="I747">IFERROR(INDEX(Forecast_Capex_Input!$F$12:$F$286,$Z747),NA)</f>
        <v>N/A</v>
      </c>
      <c r="J747" s="150" t="str" cm="1">
        <f t="array" ref="J747">IFERROR(INDEX(Forecast_Capex_Input!G$12:G$286,$Z747),NA)</f>
        <v>N/A</v>
      </c>
      <c r="K747" s="150" t="str" cm="1">
        <f t="array" ref="K747">IFERROR(INDEX(Forecast_Capex_Input!H$12:H$286,$Z747),NA)</f>
        <v>N/A</v>
      </c>
      <c r="L747" s="150" t="str" cm="1">
        <f t="array" ref="L747">IFERROR(INDEX(Forecast_Capex_Input!I$12:I$286,$Z747),NA)</f>
        <v>N/A</v>
      </c>
      <c r="M747" s="150" t="str" cm="1">
        <f t="array" ref="M747">IFERROR(INDEX(Forecast_Capex_Input!J$12:J$286,$Z747),NA)</f>
        <v>N/A</v>
      </c>
      <c r="N747" s="150" t="str" cm="1">
        <f t="array" ref="N747">IFERROR(INDEX(Forecast_Capex_Input!K$12:K$286,$Z747),NA)</f>
        <v>N/A</v>
      </c>
      <c r="O747" s="150" t="str" cm="1">
        <f t="array" ref="O747">IFERROR(INDEX(Forecast_Capex_Input!L$12:L$286,$Z747),NA)</f>
        <v>N/A</v>
      </c>
      <c r="P747" s="150" t="str" cm="1">
        <f t="array" ref="P747">IFERROR(INDEX(Forecast_Capex_Input!M$12:M$286,$Z747),NA)</f>
        <v>N/A</v>
      </c>
      <c r="Q747" s="24" t="str" cm="1">
        <f t="array" ref="Q747">IFERROR(INDEX(Forecast_Capex_Input!N$12:N$286,$Z747),NA)</f>
        <v>N/A</v>
      </c>
      <c r="R747" s="190" cm="1">
        <f t="array" ref="R747">IFERROR(INDEX(Forecast_Capex_Input!O$12:O$286,$Z747),0)</f>
        <v>0</v>
      </c>
      <c r="S747" s="24" cm="1">
        <f t="array" ref="S747">IFERROR(INDEX(Forecast_Capex_Input!P$12:P$286,$Z747),0)</f>
        <v>0</v>
      </c>
      <c r="T747" s="150" t="str" cm="1">
        <f t="array" aca="1" ref="T747" ca="1">IFERROR(INDEX(General!$K$91:$K$110,$AC747),NA)</f>
        <v>N/A</v>
      </c>
      <c r="U747" s="43" cm="1">
        <f t="array" aca="1" ref="U747" ca="1">IFERROR(
IF($F747=General!$E$25,INDEX(Forecast_Capex_Input!S$12:S$286,$Z747),
INDEX(Forecast_Capex_Input!T$12:T$286,$Z747)),0)</f>
        <v>0</v>
      </c>
      <c r="V747" s="82" t="b">
        <f>IFERROR(INDEX(Overheads!$T$19:$T$26,MATCH($I747,Overheads!$E$19:$E$26,0)),FALSE)</f>
        <v>0</v>
      </c>
      <c r="W747" s="209" cm="1">
        <f t="array" ref="W747">IFERROR(
INDEX(Forecast_Capex_Input!CN$12:CN$286,$Z747),0)</f>
        <v>0</v>
      </c>
      <c r="X747" s="209">
        <f>IFERROR(
MATCH($W747,General!$L$39:$S$39,0),1)</f>
        <v>1</v>
      </c>
      <c r="Z747" s="28" t="str">
        <f>IFERROR(
IF(MATCH($C747,Forecast_Capex_Input!$CI$12:$CI$286,1)+1&gt;MAX(Forecast_Capex_Input!$C$12:$C$286),NA,
MATCH($C747,Forecast_Capex_Input!$CI$12:$CI$286,1)+1),1)</f>
        <v>N/A</v>
      </c>
      <c r="AA747" s="28" t="str" cm="1">
        <f t="array" aca="1" ref="AA747" ca="1">IFERROR(
IF(Z746&lt;&gt;Z747,1,
IF(COUNTIF(OFFSET(AA746,0,0,-INDEX(Forecast_Capex_Input!$CG$12:$CG$286,$Z747)),AA746)=INDEX(Forecast_Capex_Input!$CG$12:$CG$286,$Z747),AA746+1,AA746)),NA)</f>
        <v>N/A</v>
      </c>
      <c r="AB747" s="28" t="str" cm="1">
        <f t="array" ref="AB747">IFERROR($C747-IF($Z747=1,1,INDEX(Forecast_Capex_Input!$CI$12:$CI$286,$Z747-1))+1,NA)</f>
        <v>N/A</v>
      </c>
      <c r="AC747" s="28" t="str" cm="1">
        <f t="array" aca="1" ref="AC747" ca="1">IFERROR(IF(AA747=1,
INDEX(Forecast_Capex_Input!$AI$10:$BB$10,SMALL(IF(INDEX(Forecast_Capex_Input!$AI$12:$BB$286,$Z747,0)&gt;0,COLUMN(Forecast_Capex_Input!$AI$10:$BB$10)-COLUMN(Forecast_Capex_Input!$AI$12)+1),ROWS(OFFSET(AC746,0,0,-$AB747)))),
OFFSET(AC746,-INDEX(Forecast_Capex_Input!$CG$12:$CG$286,$Z747)+1,0)),NA)</f>
        <v>N/A</v>
      </c>
      <c r="AD747" s="28" t="str">
        <f t="shared" ca="1" si="67"/>
        <v>N/A</v>
      </c>
      <c r="AE747" s="82" t="b">
        <f t="shared" si="71"/>
        <v>0</v>
      </c>
      <c r="AF747" s="78" t="b">
        <v>0</v>
      </c>
      <c r="AG747" s="82" t="b">
        <f t="shared" si="68"/>
        <v>1</v>
      </c>
      <c r="AI747" s="55">
        <v>0</v>
      </c>
      <c r="AJ747" s="55">
        <v>0</v>
      </c>
      <c r="AK747" s="55">
        <v>0</v>
      </c>
      <c r="AL747" s="55">
        <v>0</v>
      </c>
      <c r="AM747" s="55">
        <v>0</v>
      </c>
      <c r="AN747" s="135">
        <v>0</v>
      </c>
      <c r="AP747" s="55">
        <v>0</v>
      </c>
      <c r="AQ747" s="55">
        <v>0</v>
      </c>
      <c r="AR747" s="55">
        <v>0</v>
      </c>
      <c r="AS747" s="55">
        <v>0</v>
      </c>
      <c r="AT747" s="55">
        <v>0</v>
      </c>
      <c r="AU747" s="135">
        <v>0</v>
      </c>
      <c r="AW747" s="55">
        <v>0</v>
      </c>
      <c r="AX747" s="55">
        <v>0</v>
      </c>
      <c r="AY747" s="55">
        <v>0</v>
      </c>
      <c r="AZ747" s="55">
        <v>0</v>
      </c>
      <c r="BA747" s="55">
        <v>0</v>
      </c>
      <c r="BB747" s="135">
        <v>0</v>
      </c>
      <c r="BD747" s="55">
        <v>0</v>
      </c>
      <c r="BE747" s="55">
        <v>0</v>
      </c>
      <c r="BF747" s="55">
        <v>0</v>
      </c>
      <c r="BG747" s="55">
        <v>0</v>
      </c>
      <c r="BH747" s="55">
        <v>0</v>
      </c>
      <c r="BI747" s="135">
        <v>0</v>
      </c>
      <c r="BK747" s="55">
        <v>0</v>
      </c>
      <c r="BL747" s="55">
        <v>0</v>
      </c>
      <c r="BM747" s="55">
        <v>0</v>
      </c>
      <c r="BN747" s="55">
        <v>0</v>
      </c>
      <c r="BO747" s="55">
        <v>0</v>
      </c>
      <c r="BP747" s="135">
        <v>0</v>
      </c>
      <c r="BR747" s="147">
        <v>0</v>
      </c>
      <c r="BS747" s="147">
        <v>0</v>
      </c>
      <c r="BT747" s="147">
        <v>0</v>
      </c>
      <c r="BU747" s="147">
        <v>0</v>
      </c>
      <c r="BV747" s="147">
        <v>0</v>
      </c>
      <c r="BX747" s="55">
        <v>0</v>
      </c>
      <c r="BY747" s="55">
        <v>0</v>
      </c>
      <c r="BZ747" s="55">
        <v>0</v>
      </c>
      <c r="CA747" s="55">
        <v>0</v>
      </c>
      <c r="CB747" s="55">
        <v>0</v>
      </c>
      <c r="CC747" s="135">
        <v>0</v>
      </c>
      <c r="CE747" s="55">
        <v>0</v>
      </c>
      <c r="CF747" s="55">
        <v>0</v>
      </c>
      <c r="CG747" s="55">
        <v>0</v>
      </c>
      <c r="CH747" s="55">
        <v>0</v>
      </c>
      <c r="CI747" s="55">
        <v>0</v>
      </c>
      <c r="CJ747" s="135">
        <v>0</v>
      </c>
      <c r="CL747" s="55">
        <v>0</v>
      </c>
      <c r="CM747" s="55">
        <v>0</v>
      </c>
      <c r="CN747" s="55">
        <v>0</v>
      </c>
      <c r="CO747" s="55">
        <v>0</v>
      </c>
      <c r="CP747" s="55">
        <v>0</v>
      </c>
      <c r="CQ747" s="135">
        <v>0</v>
      </c>
      <c r="CS747" s="67">
        <v>0</v>
      </c>
      <c r="CT747" s="67">
        <v>0</v>
      </c>
      <c r="CU747" s="67">
        <v>0</v>
      </c>
      <c r="CV747" s="67">
        <v>0</v>
      </c>
      <c r="CW747" s="67">
        <v>0</v>
      </c>
      <c r="CX747" s="135">
        <v>0</v>
      </c>
      <c r="CZ747" s="55">
        <v>0</v>
      </c>
      <c r="DA747" s="55">
        <v>0</v>
      </c>
      <c r="DB747" s="55">
        <v>0</v>
      </c>
      <c r="DC747" s="55">
        <v>0</v>
      </c>
      <c r="DD747" s="55">
        <v>0</v>
      </c>
      <c r="DE747" s="135">
        <v>0</v>
      </c>
      <c r="DG747" s="43" t="b" cm="1">
        <f t="array" aca="1" ref="DG747" ca="1">OR($G747=Forecast_Capex_Input!$BF$8:$BF$10)</f>
        <v>0</v>
      </c>
      <c r="DH747" s="43" cm="1">
        <f t="array" aca="1" ref="DH747" ca="1">IFERROR(INDEX(Forecast_Capex_Input!BG$12:BG$286,$Z747)
*(INDEX(Forecast_Capex_Input!$H$12:$H$286,$Z747)=Repex),0)
*$DG747</f>
        <v>0</v>
      </c>
      <c r="DI747" s="43" cm="1">
        <f t="array" aca="1" ref="DI747" ca="1">IFERROR(INDEX(Forecast_Capex_Input!BH$12:BH$286,$Z747)
*(INDEX(Forecast_Capex_Input!$H$12:$H$286,$Z747)=Repex),0)
*$DG747</f>
        <v>0</v>
      </c>
      <c r="DJ747" s="43" cm="1">
        <f t="array" aca="1" ref="DJ747" ca="1">IFERROR(INDEX(Forecast_Capex_Input!BI$12:BI$286,$Z747)
*(INDEX(Forecast_Capex_Input!$H$12:$H$286,$Z747)=Repex),0)
*$DG747</f>
        <v>0</v>
      </c>
      <c r="DK747" s="43" cm="1">
        <f t="array" aca="1" ref="DK747" ca="1">IFERROR(INDEX(Forecast_Capex_Input!BJ$12:BJ$286,$Z747)
*(INDEX(Forecast_Capex_Input!$H$12:$H$286,$Z747)=Repex),0)
*$DG747</f>
        <v>0</v>
      </c>
      <c r="DL747" s="43" cm="1">
        <f t="array" aca="1" ref="DL747" ca="1">IFERROR(INDEX(Forecast_Capex_Input!BK$12:BK$286,$Z747)
*(INDEX(Forecast_Capex_Input!$H$12:$H$286,$Z747)=Repex),0)
*$DG747</f>
        <v>0</v>
      </c>
      <c r="DM747" s="43" cm="1">
        <f t="array" aca="1" ref="DM747" ca="1">IFERROR(INDEX(Forecast_Capex_Input!BL$12:BL$286,$Z747)
*(INDEX(Forecast_Capex_Input!$H$12:$H$286,$Z747)=Repex),0)
*$DG747</f>
        <v>0</v>
      </c>
      <c r="DO747" s="43" t="b" cm="1">
        <f t="array" aca="1" ref="DO747" ca="1">OR($G747=Forecast_Capex_Input!$BN$8:$BN$9)</f>
        <v>0</v>
      </c>
      <c r="DP747" s="43" cm="1">
        <f t="array" aca="1" ref="DP747" ca="1">IFERROR(INDEX(Forecast_Capex_Input!BO$12:BO$286,$Z747)
*(INDEX(Forecast_Capex_Input!$H$12:$H$286,$Z747)=Repex),0)
*$DO747</f>
        <v>0</v>
      </c>
      <c r="DQ747" s="43" cm="1">
        <f t="array" aca="1" ref="DQ747" ca="1">IFERROR(INDEX(Forecast_Capex_Input!BP$12:BP$286,$Z747)
*(INDEX(Forecast_Capex_Input!$H$12:$H$286,$Z747)=Repex),0)
*$DO747</f>
        <v>0</v>
      </c>
      <c r="DR747" s="43" cm="1">
        <f t="array" aca="1" ref="DR747" ca="1">IFERROR(INDEX(Forecast_Capex_Input!BQ$12:BQ$286,$Z747)
*(INDEX(Forecast_Capex_Input!$H$12:$H$286,$Z747)=Repex),0)
*$DO747</f>
        <v>0</v>
      </c>
      <c r="DS747" s="43" cm="1">
        <f t="array" aca="1" ref="DS747" ca="1">IFERROR(INDEX(Forecast_Capex_Input!BR$12:BR$286,$Z747)
*(INDEX(Forecast_Capex_Input!$H$12:$H$286,$Z747)=Repex),0)
*$DO747</f>
        <v>0</v>
      </c>
      <c r="DT747" s="43" cm="1">
        <f t="array" aca="1" ref="DT747" ca="1">IFERROR(INDEX(Forecast_Capex_Input!BS$12:BS$286,$Z747)
*(INDEX(Forecast_Capex_Input!$H$12:$H$286,$Z747)=Repex),0)
*$DO747</f>
        <v>0</v>
      </c>
      <c r="DV747" s="43" t="b" cm="1">
        <f t="array" aca="1" ref="DV747" ca="1">OR($G747=Forecast_Capex_Input!$BU$8:$BU$10)</f>
        <v>0</v>
      </c>
      <c r="DW747" s="43" cm="1">
        <f t="array" aca="1" ref="DW747" ca="1">IFERROR(INDEX(Forecast_Capex_Input!BV$12:BV$286,$Z747)
*(INDEX(Forecast_Capex_Input!$H$12:$H$286,$Z747)=Repex),0)
*$DV747</f>
        <v>0</v>
      </c>
      <c r="DX747" s="43" cm="1">
        <f t="array" aca="1" ref="DX747" ca="1">IFERROR(INDEX(Forecast_Capex_Input!BW$12:BW$286,$Z747)
*(INDEX(Forecast_Capex_Input!$H$12:$H$286,$Z747)=Repex),0)
*$DV747</f>
        <v>0</v>
      </c>
      <c r="DY747" s="43" cm="1">
        <f t="array" aca="1" ref="DY747" ca="1">IFERROR(INDEX(Forecast_Capex_Input!BX$12:BX$286,$Z747)
*(INDEX(Forecast_Capex_Input!$H$12:$H$286,$Z747)=Repex),0)
*$DV747</f>
        <v>0</v>
      </c>
      <c r="DZ747" s="43" cm="1">
        <f t="array" aca="1" ref="DZ747" ca="1">IFERROR(INDEX(Forecast_Capex_Input!BY$12:BY$286,$Z747)
*(INDEX(Forecast_Capex_Input!$H$12:$H$286,$Z747)=Repex),0)
*$DV747</f>
        <v>0</v>
      </c>
      <c r="EA747" s="43" cm="1">
        <f t="array" aca="1" ref="EA747" ca="1">IFERROR(INDEX(Forecast_Capex_Input!BZ$12:BZ$286,$Z747)
*(INDEX(Forecast_Capex_Input!$H$12:$H$286,$Z747)=Repex),0)
*$DV747</f>
        <v>0</v>
      </c>
      <c r="EB747" s="43" cm="1">
        <f t="array" aca="1" ref="EB747" ca="1">IFERROR(INDEX(Forecast_Capex_Input!CA$12:CA$286,$Z747)
*(INDEX(Forecast_Capex_Input!$H$12:$H$286,$Z747)=Repex),0)
*$DV747</f>
        <v>0</v>
      </c>
      <c r="EC747" s="43" cm="1">
        <f t="array" aca="1" ref="EC747" ca="1">IFERROR(INDEX(Forecast_Capex_Input!CB$12:CB$286,$Z747)
*(INDEX(Forecast_Capex_Input!$H$12:$H$286,$Z747)=Repex),0)
*$DV747</f>
        <v>0</v>
      </c>
      <c r="ED747" s="43" cm="1">
        <f t="array" aca="1" ref="ED747" ca="1">IFERROR(INDEX(Forecast_Capex_Input!CC$12:CC$286,$Z747)
*(INDEX(Forecast_Capex_Input!$H$12:$H$286,$Z747)=Repex),0)
*$DV747</f>
        <v>0</v>
      </c>
      <c r="EF747" s="86" t="str">
        <f t="shared" si="69"/>
        <v>N/A</v>
      </c>
      <c r="EG747" s="28" t="str">
        <f>IFERROR(RANK(EF747,EF$11:EF$1010,0)+COUNTIF(EF$11:EF747,EF747)-1,NA)</f>
        <v>N/A</v>
      </c>
    </row>
    <row r="748" spans="3:137" x14ac:dyDescent="0.2">
      <c r="C748" s="28">
        <f t="shared" si="70"/>
        <v>738</v>
      </c>
      <c r="D748" s="9" t="str" cm="1">
        <f t="array" ref="D748">IFERROR(INDEX(Forecast_Capex_Input!$D$12:$D$286,$Z748),NA)</f>
        <v>N/A</v>
      </c>
      <c r="E748" s="24" t="str" cm="1">
        <f t="array" ref="E748">IF($Z748=NA,NA,INDEX(Forecast_Capex_Input!$E$12:$E$286,$Z748))</f>
        <v>N/A</v>
      </c>
      <c r="F748" s="9" t="str" cm="1">
        <f t="array" aca="1" ref="F748" ca="1">IFERROR(INDEX(General!$E$25:$E$26,$AA748),NA)</f>
        <v>N/A</v>
      </c>
      <c r="G748" s="9" t="str" cm="1">
        <f t="array" aca="1" ref="G748" ca="1">IFERROR(INDEX(Forecast_Capex_Input!$AI$11:$BB$11,$AC748),NA)</f>
        <v>N/A</v>
      </c>
      <c r="H748" s="50" t="str" cm="1">
        <f t="array" aca="1" ref="H748" ca="1">IFERROR(INDEX(Forecast_Capex_Input!$AI$12:$BB$286,$Z748,$AC748),NA)</f>
        <v>N/A</v>
      </c>
      <c r="I748" s="150" t="str" cm="1">
        <f t="array" ref="I748">IFERROR(INDEX(Forecast_Capex_Input!$F$12:$F$286,$Z748),NA)</f>
        <v>N/A</v>
      </c>
      <c r="J748" s="150" t="str" cm="1">
        <f t="array" ref="J748">IFERROR(INDEX(Forecast_Capex_Input!G$12:G$286,$Z748),NA)</f>
        <v>N/A</v>
      </c>
      <c r="K748" s="150" t="str" cm="1">
        <f t="array" ref="K748">IFERROR(INDEX(Forecast_Capex_Input!H$12:H$286,$Z748),NA)</f>
        <v>N/A</v>
      </c>
      <c r="L748" s="150" t="str" cm="1">
        <f t="array" ref="L748">IFERROR(INDEX(Forecast_Capex_Input!I$12:I$286,$Z748),NA)</f>
        <v>N/A</v>
      </c>
      <c r="M748" s="150" t="str" cm="1">
        <f t="array" ref="M748">IFERROR(INDEX(Forecast_Capex_Input!J$12:J$286,$Z748),NA)</f>
        <v>N/A</v>
      </c>
      <c r="N748" s="150" t="str" cm="1">
        <f t="array" ref="N748">IFERROR(INDEX(Forecast_Capex_Input!K$12:K$286,$Z748),NA)</f>
        <v>N/A</v>
      </c>
      <c r="O748" s="150" t="str" cm="1">
        <f t="array" ref="O748">IFERROR(INDEX(Forecast_Capex_Input!L$12:L$286,$Z748),NA)</f>
        <v>N/A</v>
      </c>
      <c r="P748" s="150" t="str" cm="1">
        <f t="array" ref="P748">IFERROR(INDEX(Forecast_Capex_Input!M$12:M$286,$Z748),NA)</f>
        <v>N/A</v>
      </c>
      <c r="Q748" s="24" t="str" cm="1">
        <f t="array" ref="Q748">IFERROR(INDEX(Forecast_Capex_Input!N$12:N$286,$Z748),NA)</f>
        <v>N/A</v>
      </c>
      <c r="R748" s="190" cm="1">
        <f t="array" ref="R748">IFERROR(INDEX(Forecast_Capex_Input!O$12:O$286,$Z748),0)</f>
        <v>0</v>
      </c>
      <c r="S748" s="24" cm="1">
        <f t="array" ref="S748">IFERROR(INDEX(Forecast_Capex_Input!P$12:P$286,$Z748),0)</f>
        <v>0</v>
      </c>
      <c r="T748" s="150" t="str" cm="1">
        <f t="array" aca="1" ref="T748" ca="1">IFERROR(INDEX(General!$K$91:$K$110,$AC748),NA)</f>
        <v>N/A</v>
      </c>
      <c r="U748" s="43" cm="1">
        <f t="array" aca="1" ref="U748" ca="1">IFERROR(
IF($F748=General!$E$25,INDEX(Forecast_Capex_Input!S$12:S$286,$Z748),
INDEX(Forecast_Capex_Input!T$12:T$286,$Z748)),0)</f>
        <v>0</v>
      </c>
      <c r="V748" s="82" t="b">
        <f>IFERROR(INDEX(Overheads!$T$19:$T$26,MATCH($I748,Overheads!$E$19:$E$26,0)),FALSE)</f>
        <v>0</v>
      </c>
      <c r="W748" s="209" cm="1">
        <f t="array" ref="W748">IFERROR(
INDEX(Forecast_Capex_Input!CN$12:CN$286,$Z748),0)</f>
        <v>0</v>
      </c>
      <c r="X748" s="209">
        <f>IFERROR(
MATCH($W748,General!$L$39:$S$39,0),1)</f>
        <v>1</v>
      </c>
      <c r="Z748" s="28" t="str">
        <f>IFERROR(
IF(MATCH($C748,Forecast_Capex_Input!$CI$12:$CI$286,1)+1&gt;MAX(Forecast_Capex_Input!$C$12:$C$286),NA,
MATCH($C748,Forecast_Capex_Input!$CI$12:$CI$286,1)+1),1)</f>
        <v>N/A</v>
      </c>
      <c r="AA748" s="28" t="str" cm="1">
        <f t="array" aca="1" ref="AA748" ca="1">IFERROR(
IF(Z747&lt;&gt;Z748,1,
IF(COUNTIF(OFFSET(AA747,0,0,-INDEX(Forecast_Capex_Input!$CG$12:$CG$286,$Z748)),AA747)=INDEX(Forecast_Capex_Input!$CG$12:$CG$286,$Z748),AA747+1,AA747)),NA)</f>
        <v>N/A</v>
      </c>
      <c r="AB748" s="28" t="str" cm="1">
        <f t="array" ref="AB748">IFERROR($C748-IF($Z748=1,1,INDEX(Forecast_Capex_Input!$CI$12:$CI$286,$Z748-1))+1,NA)</f>
        <v>N/A</v>
      </c>
      <c r="AC748" s="28" t="str" cm="1">
        <f t="array" aca="1" ref="AC748" ca="1">IFERROR(IF(AA748=1,
INDEX(Forecast_Capex_Input!$AI$10:$BB$10,SMALL(IF(INDEX(Forecast_Capex_Input!$AI$12:$BB$286,$Z748,0)&gt;0,COLUMN(Forecast_Capex_Input!$AI$10:$BB$10)-COLUMN(Forecast_Capex_Input!$AI$12)+1),ROWS(OFFSET(AC747,0,0,-$AB748)))),
OFFSET(AC747,-INDEX(Forecast_Capex_Input!$CG$12:$CG$286,$Z748)+1,0)),NA)</f>
        <v>N/A</v>
      </c>
      <c r="AD748" s="28" t="str">
        <f t="shared" ca="1" si="67"/>
        <v>N/A</v>
      </c>
      <c r="AE748" s="82" t="b">
        <f t="shared" si="71"/>
        <v>0</v>
      </c>
      <c r="AF748" s="78" t="b">
        <v>0</v>
      </c>
      <c r="AG748" s="82" t="b">
        <f t="shared" si="68"/>
        <v>1</v>
      </c>
      <c r="AI748" s="55">
        <v>0</v>
      </c>
      <c r="AJ748" s="55">
        <v>0</v>
      </c>
      <c r="AK748" s="55">
        <v>0</v>
      </c>
      <c r="AL748" s="55">
        <v>0</v>
      </c>
      <c r="AM748" s="55">
        <v>0</v>
      </c>
      <c r="AN748" s="135">
        <v>0</v>
      </c>
      <c r="AP748" s="55">
        <v>0</v>
      </c>
      <c r="AQ748" s="55">
        <v>0</v>
      </c>
      <c r="AR748" s="55">
        <v>0</v>
      </c>
      <c r="AS748" s="55">
        <v>0</v>
      </c>
      <c r="AT748" s="55">
        <v>0</v>
      </c>
      <c r="AU748" s="135">
        <v>0</v>
      </c>
      <c r="AW748" s="55">
        <v>0</v>
      </c>
      <c r="AX748" s="55">
        <v>0</v>
      </c>
      <c r="AY748" s="55">
        <v>0</v>
      </c>
      <c r="AZ748" s="55">
        <v>0</v>
      </c>
      <c r="BA748" s="55">
        <v>0</v>
      </c>
      <c r="BB748" s="135">
        <v>0</v>
      </c>
      <c r="BD748" s="55">
        <v>0</v>
      </c>
      <c r="BE748" s="55">
        <v>0</v>
      </c>
      <c r="BF748" s="55">
        <v>0</v>
      </c>
      <c r="BG748" s="55">
        <v>0</v>
      </c>
      <c r="BH748" s="55">
        <v>0</v>
      </c>
      <c r="BI748" s="135">
        <v>0</v>
      </c>
      <c r="BK748" s="55">
        <v>0</v>
      </c>
      <c r="BL748" s="55">
        <v>0</v>
      </c>
      <c r="BM748" s="55">
        <v>0</v>
      </c>
      <c r="BN748" s="55">
        <v>0</v>
      </c>
      <c r="BO748" s="55">
        <v>0</v>
      </c>
      <c r="BP748" s="135">
        <v>0</v>
      </c>
      <c r="BR748" s="147">
        <v>0</v>
      </c>
      <c r="BS748" s="147">
        <v>0</v>
      </c>
      <c r="BT748" s="147">
        <v>0</v>
      </c>
      <c r="BU748" s="147">
        <v>0</v>
      </c>
      <c r="BV748" s="147">
        <v>0</v>
      </c>
      <c r="BX748" s="55">
        <v>0</v>
      </c>
      <c r="BY748" s="55">
        <v>0</v>
      </c>
      <c r="BZ748" s="55">
        <v>0</v>
      </c>
      <c r="CA748" s="55">
        <v>0</v>
      </c>
      <c r="CB748" s="55">
        <v>0</v>
      </c>
      <c r="CC748" s="135">
        <v>0</v>
      </c>
      <c r="CE748" s="55">
        <v>0</v>
      </c>
      <c r="CF748" s="55">
        <v>0</v>
      </c>
      <c r="CG748" s="55">
        <v>0</v>
      </c>
      <c r="CH748" s="55">
        <v>0</v>
      </c>
      <c r="CI748" s="55">
        <v>0</v>
      </c>
      <c r="CJ748" s="135">
        <v>0</v>
      </c>
      <c r="CL748" s="55">
        <v>0</v>
      </c>
      <c r="CM748" s="55">
        <v>0</v>
      </c>
      <c r="CN748" s="55">
        <v>0</v>
      </c>
      <c r="CO748" s="55">
        <v>0</v>
      </c>
      <c r="CP748" s="55">
        <v>0</v>
      </c>
      <c r="CQ748" s="135">
        <v>0</v>
      </c>
      <c r="CS748" s="67">
        <v>0</v>
      </c>
      <c r="CT748" s="67">
        <v>0</v>
      </c>
      <c r="CU748" s="67">
        <v>0</v>
      </c>
      <c r="CV748" s="67">
        <v>0</v>
      </c>
      <c r="CW748" s="67">
        <v>0</v>
      </c>
      <c r="CX748" s="135">
        <v>0</v>
      </c>
      <c r="CZ748" s="55">
        <v>0</v>
      </c>
      <c r="DA748" s="55">
        <v>0</v>
      </c>
      <c r="DB748" s="55">
        <v>0</v>
      </c>
      <c r="DC748" s="55">
        <v>0</v>
      </c>
      <c r="DD748" s="55">
        <v>0</v>
      </c>
      <c r="DE748" s="135">
        <v>0</v>
      </c>
      <c r="DG748" s="43" t="b" cm="1">
        <f t="array" aca="1" ref="DG748" ca="1">OR($G748=Forecast_Capex_Input!$BF$8:$BF$10)</f>
        <v>0</v>
      </c>
      <c r="DH748" s="43" cm="1">
        <f t="array" aca="1" ref="DH748" ca="1">IFERROR(INDEX(Forecast_Capex_Input!BG$12:BG$286,$Z748)
*(INDEX(Forecast_Capex_Input!$H$12:$H$286,$Z748)=Repex),0)
*$DG748</f>
        <v>0</v>
      </c>
      <c r="DI748" s="43" cm="1">
        <f t="array" aca="1" ref="DI748" ca="1">IFERROR(INDEX(Forecast_Capex_Input!BH$12:BH$286,$Z748)
*(INDEX(Forecast_Capex_Input!$H$12:$H$286,$Z748)=Repex),0)
*$DG748</f>
        <v>0</v>
      </c>
      <c r="DJ748" s="43" cm="1">
        <f t="array" aca="1" ref="DJ748" ca="1">IFERROR(INDEX(Forecast_Capex_Input!BI$12:BI$286,$Z748)
*(INDEX(Forecast_Capex_Input!$H$12:$H$286,$Z748)=Repex),0)
*$DG748</f>
        <v>0</v>
      </c>
      <c r="DK748" s="43" cm="1">
        <f t="array" aca="1" ref="DK748" ca="1">IFERROR(INDEX(Forecast_Capex_Input!BJ$12:BJ$286,$Z748)
*(INDEX(Forecast_Capex_Input!$H$12:$H$286,$Z748)=Repex),0)
*$DG748</f>
        <v>0</v>
      </c>
      <c r="DL748" s="43" cm="1">
        <f t="array" aca="1" ref="DL748" ca="1">IFERROR(INDEX(Forecast_Capex_Input!BK$12:BK$286,$Z748)
*(INDEX(Forecast_Capex_Input!$H$12:$H$286,$Z748)=Repex),0)
*$DG748</f>
        <v>0</v>
      </c>
      <c r="DM748" s="43" cm="1">
        <f t="array" aca="1" ref="DM748" ca="1">IFERROR(INDEX(Forecast_Capex_Input!BL$12:BL$286,$Z748)
*(INDEX(Forecast_Capex_Input!$H$12:$H$286,$Z748)=Repex),0)
*$DG748</f>
        <v>0</v>
      </c>
      <c r="DO748" s="43" t="b" cm="1">
        <f t="array" aca="1" ref="DO748" ca="1">OR($G748=Forecast_Capex_Input!$BN$8:$BN$9)</f>
        <v>0</v>
      </c>
      <c r="DP748" s="43" cm="1">
        <f t="array" aca="1" ref="DP748" ca="1">IFERROR(INDEX(Forecast_Capex_Input!BO$12:BO$286,$Z748)
*(INDEX(Forecast_Capex_Input!$H$12:$H$286,$Z748)=Repex),0)
*$DO748</f>
        <v>0</v>
      </c>
      <c r="DQ748" s="43" cm="1">
        <f t="array" aca="1" ref="DQ748" ca="1">IFERROR(INDEX(Forecast_Capex_Input!BP$12:BP$286,$Z748)
*(INDEX(Forecast_Capex_Input!$H$12:$H$286,$Z748)=Repex),0)
*$DO748</f>
        <v>0</v>
      </c>
      <c r="DR748" s="43" cm="1">
        <f t="array" aca="1" ref="DR748" ca="1">IFERROR(INDEX(Forecast_Capex_Input!BQ$12:BQ$286,$Z748)
*(INDEX(Forecast_Capex_Input!$H$12:$H$286,$Z748)=Repex),0)
*$DO748</f>
        <v>0</v>
      </c>
      <c r="DS748" s="43" cm="1">
        <f t="array" aca="1" ref="DS748" ca="1">IFERROR(INDEX(Forecast_Capex_Input!BR$12:BR$286,$Z748)
*(INDEX(Forecast_Capex_Input!$H$12:$H$286,$Z748)=Repex),0)
*$DO748</f>
        <v>0</v>
      </c>
      <c r="DT748" s="43" cm="1">
        <f t="array" aca="1" ref="DT748" ca="1">IFERROR(INDEX(Forecast_Capex_Input!BS$12:BS$286,$Z748)
*(INDEX(Forecast_Capex_Input!$H$12:$H$286,$Z748)=Repex),0)
*$DO748</f>
        <v>0</v>
      </c>
      <c r="DV748" s="43" t="b" cm="1">
        <f t="array" aca="1" ref="DV748" ca="1">OR($G748=Forecast_Capex_Input!$BU$8:$BU$10)</f>
        <v>0</v>
      </c>
      <c r="DW748" s="43" cm="1">
        <f t="array" aca="1" ref="DW748" ca="1">IFERROR(INDEX(Forecast_Capex_Input!BV$12:BV$286,$Z748)
*(INDEX(Forecast_Capex_Input!$H$12:$H$286,$Z748)=Repex),0)
*$DV748</f>
        <v>0</v>
      </c>
      <c r="DX748" s="43" cm="1">
        <f t="array" aca="1" ref="DX748" ca="1">IFERROR(INDEX(Forecast_Capex_Input!BW$12:BW$286,$Z748)
*(INDEX(Forecast_Capex_Input!$H$12:$H$286,$Z748)=Repex),0)
*$DV748</f>
        <v>0</v>
      </c>
      <c r="DY748" s="43" cm="1">
        <f t="array" aca="1" ref="DY748" ca="1">IFERROR(INDEX(Forecast_Capex_Input!BX$12:BX$286,$Z748)
*(INDEX(Forecast_Capex_Input!$H$12:$H$286,$Z748)=Repex),0)
*$DV748</f>
        <v>0</v>
      </c>
      <c r="DZ748" s="43" cm="1">
        <f t="array" aca="1" ref="DZ748" ca="1">IFERROR(INDEX(Forecast_Capex_Input!BY$12:BY$286,$Z748)
*(INDEX(Forecast_Capex_Input!$H$12:$H$286,$Z748)=Repex),0)
*$DV748</f>
        <v>0</v>
      </c>
      <c r="EA748" s="43" cm="1">
        <f t="array" aca="1" ref="EA748" ca="1">IFERROR(INDEX(Forecast_Capex_Input!BZ$12:BZ$286,$Z748)
*(INDEX(Forecast_Capex_Input!$H$12:$H$286,$Z748)=Repex),0)
*$DV748</f>
        <v>0</v>
      </c>
      <c r="EB748" s="43" cm="1">
        <f t="array" aca="1" ref="EB748" ca="1">IFERROR(INDEX(Forecast_Capex_Input!CA$12:CA$286,$Z748)
*(INDEX(Forecast_Capex_Input!$H$12:$H$286,$Z748)=Repex),0)
*$DV748</f>
        <v>0</v>
      </c>
      <c r="EC748" s="43" cm="1">
        <f t="array" aca="1" ref="EC748" ca="1">IFERROR(INDEX(Forecast_Capex_Input!CB$12:CB$286,$Z748)
*(INDEX(Forecast_Capex_Input!$H$12:$H$286,$Z748)=Repex),0)
*$DV748</f>
        <v>0</v>
      </c>
      <c r="ED748" s="43" cm="1">
        <f t="array" aca="1" ref="ED748" ca="1">IFERROR(INDEX(Forecast_Capex_Input!CC$12:CC$286,$Z748)
*(INDEX(Forecast_Capex_Input!$H$12:$H$286,$Z748)=Repex),0)
*$DV748</f>
        <v>0</v>
      </c>
      <c r="EF748" s="86" t="str">
        <f t="shared" si="69"/>
        <v>N/A</v>
      </c>
      <c r="EG748" s="28" t="str">
        <f>IFERROR(RANK(EF748,EF$11:EF$1010,0)+COUNTIF(EF$11:EF748,EF748)-1,NA)</f>
        <v>N/A</v>
      </c>
    </row>
    <row r="749" spans="3:137" x14ac:dyDescent="0.2">
      <c r="C749" s="28">
        <f t="shared" si="70"/>
        <v>739</v>
      </c>
      <c r="D749" s="9" t="str" cm="1">
        <f t="array" ref="D749">IFERROR(INDEX(Forecast_Capex_Input!$D$12:$D$286,$Z749),NA)</f>
        <v>N/A</v>
      </c>
      <c r="E749" s="24" t="str" cm="1">
        <f t="array" ref="E749">IF($Z749=NA,NA,INDEX(Forecast_Capex_Input!$E$12:$E$286,$Z749))</f>
        <v>N/A</v>
      </c>
      <c r="F749" s="9" t="str" cm="1">
        <f t="array" aca="1" ref="F749" ca="1">IFERROR(INDEX(General!$E$25:$E$26,$AA749),NA)</f>
        <v>N/A</v>
      </c>
      <c r="G749" s="9" t="str" cm="1">
        <f t="array" aca="1" ref="G749" ca="1">IFERROR(INDEX(Forecast_Capex_Input!$AI$11:$BB$11,$AC749),NA)</f>
        <v>N/A</v>
      </c>
      <c r="H749" s="50" t="str" cm="1">
        <f t="array" aca="1" ref="H749" ca="1">IFERROR(INDEX(Forecast_Capex_Input!$AI$12:$BB$286,$Z749,$AC749),NA)</f>
        <v>N/A</v>
      </c>
      <c r="I749" s="150" t="str" cm="1">
        <f t="array" ref="I749">IFERROR(INDEX(Forecast_Capex_Input!$F$12:$F$286,$Z749),NA)</f>
        <v>N/A</v>
      </c>
      <c r="J749" s="150" t="str" cm="1">
        <f t="array" ref="J749">IFERROR(INDEX(Forecast_Capex_Input!G$12:G$286,$Z749),NA)</f>
        <v>N/A</v>
      </c>
      <c r="K749" s="150" t="str" cm="1">
        <f t="array" ref="K749">IFERROR(INDEX(Forecast_Capex_Input!H$12:H$286,$Z749),NA)</f>
        <v>N/A</v>
      </c>
      <c r="L749" s="150" t="str" cm="1">
        <f t="array" ref="L749">IFERROR(INDEX(Forecast_Capex_Input!I$12:I$286,$Z749),NA)</f>
        <v>N/A</v>
      </c>
      <c r="M749" s="150" t="str" cm="1">
        <f t="array" ref="M749">IFERROR(INDEX(Forecast_Capex_Input!J$12:J$286,$Z749),NA)</f>
        <v>N/A</v>
      </c>
      <c r="N749" s="150" t="str" cm="1">
        <f t="array" ref="N749">IFERROR(INDEX(Forecast_Capex_Input!K$12:K$286,$Z749),NA)</f>
        <v>N/A</v>
      </c>
      <c r="O749" s="150" t="str" cm="1">
        <f t="array" ref="O749">IFERROR(INDEX(Forecast_Capex_Input!L$12:L$286,$Z749),NA)</f>
        <v>N/A</v>
      </c>
      <c r="P749" s="150" t="str" cm="1">
        <f t="array" ref="P749">IFERROR(INDEX(Forecast_Capex_Input!M$12:M$286,$Z749),NA)</f>
        <v>N/A</v>
      </c>
      <c r="Q749" s="24" t="str" cm="1">
        <f t="array" ref="Q749">IFERROR(INDEX(Forecast_Capex_Input!N$12:N$286,$Z749),NA)</f>
        <v>N/A</v>
      </c>
      <c r="R749" s="190" cm="1">
        <f t="array" ref="R749">IFERROR(INDEX(Forecast_Capex_Input!O$12:O$286,$Z749),0)</f>
        <v>0</v>
      </c>
      <c r="S749" s="24" cm="1">
        <f t="array" ref="S749">IFERROR(INDEX(Forecast_Capex_Input!P$12:P$286,$Z749),0)</f>
        <v>0</v>
      </c>
      <c r="T749" s="150" t="str" cm="1">
        <f t="array" aca="1" ref="T749" ca="1">IFERROR(INDEX(General!$K$91:$K$110,$AC749),NA)</f>
        <v>N/A</v>
      </c>
      <c r="U749" s="43" cm="1">
        <f t="array" aca="1" ref="U749" ca="1">IFERROR(
IF($F749=General!$E$25,INDEX(Forecast_Capex_Input!S$12:S$286,$Z749),
INDEX(Forecast_Capex_Input!T$12:T$286,$Z749)),0)</f>
        <v>0</v>
      </c>
      <c r="V749" s="82" t="b">
        <f>IFERROR(INDEX(Overheads!$T$19:$T$26,MATCH($I749,Overheads!$E$19:$E$26,0)),FALSE)</f>
        <v>0</v>
      </c>
      <c r="W749" s="209" cm="1">
        <f t="array" ref="W749">IFERROR(
INDEX(Forecast_Capex_Input!CN$12:CN$286,$Z749),0)</f>
        <v>0</v>
      </c>
      <c r="X749" s="209">
        <f>IFERROR(
MATCH($W749,General!$L$39:$S$39,0),1)</f>
        <v>1</v>
      </c>
      <c r="Z749" s="28" t="str">
        <f>IFERROR(
IF(MATCH($C749,Forecast_Capex_Input!$CI$12:$CI$286,1)+1&gt;MAX(Forecast_Capex_Input!$C$12:$C$286),NA,
MATCH($C749,Forecast_Capex_Input!$CI$12:$CI$286,1)+1),1)</f>
        <v>N/A</v>
      </c>
      <c r="AA749" s="28" t="str" cm="1">
        <f t="array" aca="1" ref="AA749" ca="1">IFERROR(
IF(Z748&lt;&gt;Z749,1,
IF(COUNTIF(OFFSET(AA748,0,0,-INDEX(Forecast_Capex_Input!$CG$12:$CG$286,$Z749)),AA748)=INDEX(Forecast_Capex_Input!$CG$12:$CG$286,$Z749),AA748+1,AA748)),NA)</f>
        <v>N/A</v>
      </c>
      <c r="AB749" s="28" t="str" cm="1">
        <f t="array" ref="AB749">IFERROR($C749-IF($Z749=1,1,INDEX(Forecast_Capex_Input!$CI$12:$CI$286,$Z749-1))+1,NA)</f>
        <v>N/A</v>
      </c>
      <c r="AC749" s="28" t="str" cm="1">
        <f t="array" aca="1" ref="AC749" ca="1">IFERROR(IF(AA749=1,
INDEX(Forecast_Capex_Input!$AI$10:$BB$10,SMALL(IF(INDEX(Forecast_Capex_Input!$AI$12:$BB$286,$Z749,0)&gt;0,COLUMN(Forecast_Capex_Input!$AI$10:$BB$10)-COLUMN(Forecast_Capex_Input!$AI$12)+1),ROWS(OFFSET(AC748,0,0,-$AB749)))),
OFFSET(AC748,-INDEX(Forecast_Capex_Input!$CG$12:$CG$286,$Z749)+1,0)),NA)</f>
        <v>N/A</v>
      </c>
      <c r="AD749" s="28" t="str">
        <f t="shared" ca="1" si="67"/>
        <v>N/A</v>
      </c>
      <c r="AE749" s="82" t="b">
        <f t="shared" si="71"/>
        <v>0</v>
      </c>
      <c r="AF749" s="78" t="b">
        <v>0</v>
      </c>
      <c r="AG749" s="82" t="b">
        <f t="shared" si="68"/>
        <v>1</v>
      </c>
      <c r="AI749" s="55">
        <v>0</v>
      </c>
      <c r="AJ749" s="55">
        <v>0</v>
      </c>
      <c r="AK749" s="55">
        <v>0</v>
      </c>
      <c r="AL749" s="55">
        <v>0</v>
      </c>
      <c r="AM749" s="55">
        <v>0</v>
      </c>
      <c r="AN749" s="135">
        <v>0</v>
      </c>
      <c r="AP749" s="55">
        <v>0</v>
      </c>
      <c r="AQ749" s="55">
        <v>0</v>
      </c>
      <c r="AR749" s="55">
        <v>0</v>
      </c>
      <c r="AS749" s="55">
        <v>0</v>
      </c>
      <c r="AT749" s="55">
        <v>0</v>
      </c>
      <c r="AU749" s="135">
        <v>0</v>
      </c>
      <c r="AW749" s="55">
        <v>0</v>
      </c>
      <c r="AX749" s="55">
        <v>0</v>
      </c>
      <c r="AY749" s="55">
        <v>0</v>
      </c>
      <c r="AZ749" s="55">
        <v>0</v>
      </c>
      <c r="BA749" s="55">
        <v>0</v>
      </c>
      <c r="BB749" s="135">
        <v>0</v>
      </c>
      <c r="BD749" s="55">
        <v>0</v>
      </c>
      <c r="BE749" s="55">
        <v>0</v>
      </c>
      <c r="BF749" s="55">
        <v>0</v>
      </c>
      <c r="BG749" s="55">
        <v>0</v>
      </c>
      <c r="BH749" s="55">
        <v>0</v>
      </c>
      <c r="BI749" s="135">
        <v>0</v>
      </c>
      <c r="BK749" s="55">
        <v>0</v>
      </c>
      <c r="BL749" s="55">
        <v>0</v>
      </c>
      <c r="BM749" s="55">
        <v>0</v>
      </c>
      <c r="BN749" s="55">
        <v>0</v>
      </c>
      <c r="BO749" s="55">
        <v>0</v>
      </c>
      <c r="BP749" s="135">
        <v>0</v>
      </c>
      <c r="BR749" s="147">
        <v>0</v>
      </c>
      <c r="BS749" s="147">
        <v>0</v>
      </c>
      <c r="BT749" s="147">
        <v>0</v>
      </c>
      <c r="BU749" s="147">
        <v>0</v>
      </c>
      <c r="BV749" s="147">
        <v>0</v>
      </c>
      <c r="BX749" s="55">
        <v>0</v>
      </c>
      <c r="BY749" s="55">
        <v>0</v>
      </c>
      <c r="BZ749" s="55">
        <v>0</v>
      </c>
      <c r="CA749" s="55">
        <v>0</v>
      </c>
      <c r="CB749" s="55">
        <v>0</v>
      </c>
      <c r="CC749" s="135">
        <v>0</v>
      </c>
      <c r="CE749" s="55">
        <v>0</v>
      </c>
      <c r="CF749" s="55">
        <v>0</v>
      </c>
      <c r="CG749" s="55">
        <v>0</v>
      </c>
      <c r="CH749" s="55">
        <v>0</v>
      </c>
      <c r="CI749" s="55">
        <v>0</v>
      </c>
      <c r="CJ749" s="135">
        <v>0</v>
      </c>
      <c r="CL749" s="55">
        <v>0</v>
      </c>
      <c r="CM749" s="55">
        <v>0</v>
      </c>
      <c r="CN749" s="55">
        <v>0</v>
      </c>
      <c r="CO749" s="55">
        <v>0</v>
      </c>
      <c r="CP749" s="55">
        <v>0</v>
      </c>
      <c r="CQ749" s="135">
        <v>0</v>
      </c>
      <c r="CS749" s="67">
        <v>0</v>
      </c>
      <c r="CT749" s="67">
        <v>0</v>
      </c>
      <c r="CU749" s="67">
        <v>0</v>
      </c>
      <c r="CV749" s="67">
        <v>0</v>
      </c>
      <c r="CW749" s="67">
        <v>0</v>
      </c>
      <c r="CX749" s="135">
        <v>0</v>
      </c>
      <c r="CZ749" s="55">
        <v>0</v>
      </c>
      <c r="DA749" s="55">
        <v>0</v>
      </c>
      <c r="DB749" s="55">
        <v>0</v>
      </c>
      <c r="DC749" s="55">
        <v>0</v>
      </c>
      <c r="DD749" s="55">
        <v>0</v>
      </c>
      <c r="DE749" s="135">
        <v>0</v>
      </c>
      <c r="DG749" s="43" t="b" cm="1">
        <f t="array" aca="1" ref="DG749" ca="1">OR($G749=Forecast_Capex_Input!$BF$8:$BF$10)</f>
        <v>0</v>
      </c>
      <c r="DH749" s="43" cm="1">
        <f t="array" aca="1" ref="DH749" ca="1">IFERROR(INDEX(Forecast_Capex_Input!BG$12:BG$286,$Z749)
*(INDEX(Forecast_Capex_Input!$H$12:$H$286,$Z749)=Repex),0)
*$DG749</f>
        <v>0</v>
      </c>
      <c r="DI749" s="43" cm="1">
        <f t="array" aca="1" ref="DI749" ca="1">IFERROR(INDEX(Forecast_Capex_Input!BH$12:BH$286,$Z749)
*(INDEX(Forecast_Capex_Input!$H$12:$H$286,$Z749)=Repex),0)
*$DG749</f>
        <v>0</v>
      </c>
      <c r="DJ749" s="43" cm="1">
        <f t="array" aca="1" ref="DJ749" ca="1">IFERROR(INDEX(Forecast_Capex_Input!BI$12:BI$286,$Z749)
*(INDEX(Forecast_Capex_Input!$H$12:$H$286,$Z749)=Repex),0)
*$DG749</f>
        <v>0</v>
      </c>
      <c r="DK749" s="43" cm="1">
        <f t="array" aca="1" ref="DK749" ca="1">IFERROR(INDEX(Forecast_Capex_Input!BJ$12:BJ$286,$Z749)
*(INDEX(Forecast_Capex_Input!$H$12:$H$286,$Z749)=Repex),0)
*$DG749</f>
        <v>0</v>
      </c>
      <c r="DL749" s="43" cm="1">
        <f t="array" aca="1" ref="DL749" ca="1">IFERROR(INDEX(Forecast_Capex_Input!BK$12:BK$286,$Z749)
*(INDEX(Forecast_Capex_Input!$H$12:$H$286,$Z749)=Repex),0)
*$DG749</f>
        <v>0</v>
      </c>
      <c r="DM749" s="43" cm="1">
        <f t="array" aca="1" ref="DM749" ca="1">IFERROR(INDEX(Forecast_Capex_Input!BL$12:BL$286,$Z749)
*(INDEX(Forecast_Capex_Input!$H$12:$H$286,$Z749)=Repex),0)
*$DG749</f>
        <v>0</v>
      </c>
      <c r="DO749" s="43" t="b" cm="1">
        <f t="array" aca="1" ref="DO749" ca="1">OR($G749=Forecast_Capex_Input!$BN$8:$BN$9)</f>
        <v>0</v>
      </c>
      <c r="DP749" s="43" cm="1">
        <f t="array" aca="1" ref="DP749" ca="1">IFERROR(INDEX(Forecast_Capex_Input!BO$12:BO$286,$Z749)
*(INDEX(Forecast_Capex_Input!$H$12:$H$286,$Z749)=Repex),0)
*$DO749</f>
        <v>0</v>
      </c>
      <c r="DQ749" s="43" cm="1">
        <f t="array" aca="1" ref="DQ749" ca="1">IFERROR(INDEX(Forecast_Capex_Input!BP$12:BP$286,$Z749)
*(INDEX(Forecast_Capex_Input!$H$12:$H$286,$Z749)=Repex),0)
*$DO749</f>
        <v>0</v>
      </c>
      <c r="DR749" s="43" cm="1">
        <f t="array" aca="1" ref="DR749" ca="1">IFERROR(INDEX(Forecast_Capex_Input!BQ$12:BQ$286,$Z749)
*(INDEX(Forecast_Capex_Input!$H$12:$H$286,$Z749)=Repex),0)
*$DO749</f>
        <v>0</v>
      </c>
      <c r="DS749" s="43" cm="1">
        <f t="array" aca="1" ref="DS749" ca="1">IFERROR(INDEX(Forecast_Capex_Input!BR$12:BR$286,$Z749)
*(INDEX(Forecast_Capex_Input!$H$12:$H$286,$Z749)=Repex),0)
*$DO749</f>
        <v>0</v>
      </c>
      <c r="DT749" s="43" cm="1">
        <f t="array" aca="1" ref="DT749" ca="1">IFERROR(INDEX(Forecast_Capex_Input!BS$12:BS$286,$Z749)
*(INDEX(Forecast_Capex_Input!$H$12:$H$286,$Z749)=Repex),0)
*$DO749</f>
        <v>0</v>
      </c>
      <c r="DV749" s="43" t="b" cm="1">
        <f t="array" aca="1" ref="DV749" ca="1">OR($G749=Forecast_Capex_Input!$BU$8:$BU$10)</f>
        <v>0</v>
      </c>
      <c r="DW749" s="43" cm="1">
        <f t="array" aca="1" ref="DW749" ca="1">IFERROR(INDEX(Forecast_Capex_Input!BV$12:BV$286,$Z749)
*(INDEX(Forecast_Capex_Input!$H$12:$H$286,$Z749)=Repex),0)
*$DV749</f>
        <v>0</v>
      </c>
      <c r="DX749" s="43" cm="1">
        <f t="array" aca="1" ref="DX749" ca="1">IFERROR(INDEX(Forecast_Capex_Input!BW$12:BW$286,$Z749)
*(INDEX(Forecast_Capex_Input!$H$12:$H$286,$Z749)=Repex),0)
*$DV749</f>
        <v>0</v>
      </c>
      <c r="DY749" s="43" cm="1">
        <f t="array" aca="1" ref="DY749" ca="1">IFERROR(INDEX(Forecast_Capex_Input!BX$12:BX$286,$Z749)
*(INDEX(Forecast_Capex_Input!$H$12:$H$286,$Z749)=Repex),0)
*$DV749</f>
        <v>0</v>
      </c>
      <c r="DZ749" s="43" cm="1">
        <f t="array" aca="1" ref="DZ749" ca="1">IFERROR(INDEX(Forecast_Capex_Input!BY$12:BY$286,$Z749)
*(INDEX(Forecast_Capex_Input!$H$12:$H$286,$Z749)=Repex),0)
*$DV749</f>
        <v>0</v>
      </c>
      <c r="EA749" s="43" cm="1">
        <f t="array" aca="1" ref="EA749" ca="1">IFERROR(INDEX(Forecast_Capex_Input!BZ$12:BZ$286,$Z749)
*(INDEX(Forecast_Capex_Input!$H$12:$H$286,$Z749)=Repex),0)
*$DV749</f>
        <v>0</v>
      </c>
      <c r="EB749" s="43" cm="1">
        <f t="array" aca="1" ref="EB749" ca="1">IFERROR(INDEX(Forecast_Capex_Input!CA$12:CA$286,$Z749)
*(INDEX(Forecast_Capex_Input!$H$12:$H$286,$Z749)=Repex),0)
*$DV749</f>
        <v>0</v>
      </c>
      <c r="EC749" s="43" cm="1">
        <f t="array" aca="1" ref="EC749" ca="1">IFERROR(INDEX(Forecast_Capex_Input!CB$12:CB$286,$Z749)
*(INDEX(Forecast_Capex_Input!$H$12:$H$286,$Z749)=Repex),0)
*$DV749</f>
        <v>0</v>
      </c>
      <c r="ED749" s="43" cm="1">
        <f t="array" aca="1" ref="ED749" ca="1">IFERROR(INDEX(Forecast_Capex_Input!CC$12:CC$286,$Z749)
*(INDEX(Forecast_Capex_Input!$H$12:$H$286,$Z749)=Repex),0)
*$DV749</f>
        <v>0</v>
      </c>
      <c r="EF749" s="86" t="str">
        <f t="shared" si="69"/>
        <v>N/A</v>
      </c>
      <c r="EG749" s="28" t="str">
        <f>IFERROR(RANK(EF749,EF$11:EF$1010,0)+COUNTIF(EF$11:EF749,EF749)-1,NA)</f>
        <v>N/A</v>
      </c>
    </row>
    <row r="750" spans="3:137" x14ac:dyDescent="0.2">
      <c r="C750" s="28">
        <f t="shared" si="70"/>
        <v>740</v>
      </c>
      <c r="D750" s="9" t="str" cm="1">
        <f t="array" ref="D750">IFERROR(INDEX(Forecast_Capex_Input!$D$12:$D$286,$Z750),NA)</f>
        <v>N/A</v>
      </c>
      <c r="E750" s="24" t="str" cm="1">
        <f t="array" ref="E750">IF($Z750=NA,NA,INDEX(Forecast_Capex_Input!$E$12:$E$286,$Z750))</f>
        <v>N/A</v>
      </c>
      <c r="F750" s="9" t="str" cm="1">
        <f t="array" aca="1" ref="F750" ca="1">IFERROR(INDEX(General!$E$25:$E$26,$AA750),NA)</f>
        <v>N/A</v>
      </c>
      <c r="G750" s="9" t="str" cm="1">
        <f t="array" aca="1" ref="G750" ca="1">IFERROR(INDEX(Forecast_Capex_Input!$AI$11:$BB$11,$AC750),NA)</f>
        <v>N/A</v>
      </c>
      <c r="H750" s="50" t="str" cm="1">
        <f t="array" aca="1" ref="H750" ca="1">IFERROR(INDEX(Forecast_Capex_Input!$AI$12:$BB$286,$Z750,$AC750),NA)</f>
        <v>N/A</v>
      </c>
      <c r="I750" s="150" t="str" cm="1">
        <f t="array" ref="I750">IFERROR(INDEX(Forecast_Capex_Input!$F$12:$F$286,$Z750),NA)</f>
        <v>N/A</v>
      </c>
      <c r="J750" s="150" t="str" cm="1">
        <f t="array" ref="J750">IFERROR(INDEX(Forecast_Capex_Input!G$12:G$286,$Z750),NA)</f>
        <v>N/A</v>
      </c>
      <c r="K750" s="150" t="str" cm="1">
        <f t="array" ref="K750">IFERROR(INDEX(Forecast_Capex_Input!H$12:H$286,$Z750),NA)</f>
        <v>N/A</v>
      </c>
      <c r="L750" s="150" t="str" cm="1">
        <f t="array" ref="L750">IFERROR(INDEX(Forecast_Capex_Input!I$12:I$286,$Z750),NA)</f>
        <v>N/A</v>
      </c>
      <c r="M750" s="150" t="str" cm="1">
        <f t="array" ref="M750">IFERROR(INDEX(Forecast_Capex_Input!J$12:J$286,$Z750),NA)</f>
        <v>N/A</v>
      </c>
      <c r="N750" s="150" t="str" cm="1">
        <f t="array" ref="N750">IFERROR(INDEX(Forecast_Capex_Input!K$12:K$286,$Z750),NA)</f>
        <v>N/A</v>
      </c>
      <c r="O750" s="150" t="str" cm="1">
        <f t="array" ref="O750">IFERROR(INDEX(Forecast_Capex_Input!L$12:L$286,$Z750),NA)</f>
        <v>N/A</v>
      </c>
      <c r="P750" s="150" t="str" cm="1">
        <f t="array" ref="P750">IFERROR(INDEX(Forecast_Capex_Input!M$12:M$286,$Z750),NA)</f>
        <v>N/A</v>
      </c>
      <c r="Q750" s="24" t="str" cm="1">
        <f t="array" ref="Q750">IFERROR(INDEX(Forecast_Capex_Input!N$12:N$286,$Z750),NA)</f>
        <v>N/A</v>
      </c>
      <c r="R750" s="190" cm="1">
        <f t="array" ref="R750">IFERROR(INDEX(Forecast_Capex_Input!O$12:O$286,$Z750),0)</f>
        <v>0</v>
      </c>
      <c r="S750" s="24" cm="1">
        <f t="array" ref="S750">IFERROR(INDEX(Forecast_Capex_Input!P$12:P$286,$Z750),0)</f>
        <v>0</v>
      </c>
      <c r="T750" s="150" t="str" cm="1">
        <f t="array" aca="1" ref="T750" ca="1">IFERROR(INDEX(General!$K$91:$K$110,$AC750),NA)</f>
        <v>N/A</v>
      </c>
      <c r="U750" s="43" cm="1">
        <f t="array" aca="1" ref="U750" ca="1">IFERROR(
IF($F750=General!$E$25,INDEX(Forecast_Capex_Input!S$12:S$286,$Z750),
INDEX(Forecast_Capex_Input!T$12:T$286,$Z750)),0)</f>
        <v>0</v>
      </c>
      <c r="V750" s="82" t="b">
        <f>IFERROR(INDEX(Overheads!$T$19:$T$26,MATCH($I750,Overheads!$E$19:$E$26,0)),FALSE)</f>
        <v>0</v>
      </c>
      <c r="W750" s="209" cm="1">
        <f t="array" ref="W750">IFERROR(
INDEX(Forecast_Capex_Input!CN$12:CN$286,$Z750),0)</f>
        <v>0</v>
      </c>
      <c r="X750" s="209">
        <f>IFERROR(
MATCH($W750,General!$L$39:$S$39,0),1)</f>
        <v>1</v>
      </c>
      <c r="Z750" s="28" t="str">
        <f>IFERROR(
IF(MATCH($C750,Forecast_Capex_Input!$CI$12:$CI$286,1)+1&gt;MAX(Forecast_Capex_Input!$C$12:$C$286),NA,
MATCH($C750,Forecast_Capex_Input!$CI$12:$CI$286,1)+1),1)</f>
        <v>N/A</v>
      </c>
      <c r="AA750" s="28" t="str" cm="1">
        <f t="array" aca="1" ref="AA750" ca="1">IFERROR(
IF(Z749&lt;&gt;Z750,1,
IF(COUNTIF(OFFSET(AA749,0,0,-INDEX(Forecast_Capex_Input!$CG$12:$CG$286,$Z750)),AA749)=INDEX(Forecast_Capex_Input!$CG$12:$CG$286,$Z750),AA749+1,AA749)),NA)</f>
        <v>N/A</v>
      </c>
      <c r="AB750" s="28" t="str" cm="1">
        <f t="array" ref="AB750">IFERROR($C750-IF($Z750=1,1,INDEX(Forecast_Capex_Input!$CI$12:$CI$286,$Z750-1))+1,NA)</f>
        <v>N/A</v>
      </c>
      <c r="AC750" s="28" t="str" cm="1">
        <f t="array" aca="1" ref="AC750" ca="1">IFERROR(IF(AA750=1,
INDEX(Forecast_Capex_Input!$AI$10:$BB$10,SMALL(IF(INDEX(Forecast_Capex_Input!$AI$12:$BB$286,$Z750,0)&gt;0,COLUMN(Forecast_Capex_Input!$AI$10:$BB$10)-COLUMN(Forecast_Capex_Input!$AI$12)+1),ROWS(OFFSET(AC749,0,0,-$AB750)))),
OFFSET(AC749,-INDEX(Forecast_Capex_Input!$CG$12:$CG$286,$Z750)+1,0)),NA)</f>
        <v>N/A</v>
      </c>
      <c r="AD750" s="28" t="str">
        <f t="shared" ca="1" si="67"/>
        <v>N/A</v>
      </c>
      <c r="AE750" s="82" t="b">
        <f t="shared" si="71"/>
        <v>0</v>
      </c>
      <c r="AF750" s="78" t="b">
        <v>0</v>
      </c>
      <c r="AG750" s="82" t="b">
        <f t="shared" si="68"/>
        <v>1</v>
      </c>
      <c r="AI750" s="55">
        <v>0</v>
      </c>
      <c r="AJ750" s="55">
        <v>0</v>
      </c>
      <c r="AK750" s="55">
        <v>0</v>
      </c>
      <c r="AL750" s="55">
        <v>0</v>
      </c>
      <c r="AM750" s="55">
        <v>0</v>
      </c>
      <c r="AN750" s="135">
        <v>0</v>
      </c>
      <c r="AP750" s="55">
        <v>0</v>
      </c>
      <c r="AQ750" s="55">
        <v>0</v>
      </c>
      <c r="AR750" s="55">
        <v>0</v>
      </c>
      <c r="AS750" s="55">
        <v>0</v>
      </c>
      <c r="AT750" s="55">
        <v>0</v>
      </c>
      <c r="AU750" s="135">
        <v>0</v>
      </c>
      <c r="AW750" s="55">
        <v>0</v>
      </c>
      <c r="AX750" s="55">
        <v>0</v>
      </c>
      <c r="AY750" s="55">
        <v>0</v>
      </c>
      <c r="AZ750" s="55">
        <v>0</v>
      </c>
      <c r="BA750" s="55">
        <v>0</v>
      </c>
      <c r="BB750" s="135">
        <v>0</v>
      </c>
      <c r="BD750" s="55">
        <v>0</v>
      </c>
      <c r="BE750" s="55">
        <v>0</v>
      </c>
      <c r="BF750" s="55">
        <v>0</v>
      </c>
      <c r="BG750" s="55">
        <v>0</v>
      </c>
      <c r="BH750" s="55">
        <v>0</v>
      </c>
      <c r="BI750" s="135">
        <v>0</v>
      </c>
      <c r="BK750" s="55">
        <v>0</v>
      </c>
      <c r="BL750" s="55">
        <v>0</v>
      </c>
      <c r="BM750" s="55">
        <v>0</v>
      </c>
      <c r="BN750" s="55">
        <v>0</v>
      </c>
      <c r="BO750" s="55">
        <v>0</v>
      </c>
      <c r="BP750" s="135">
        <v>0</v>
      </c>
      <c r="BR750" s="147">
        <v>0</v>
      </c>
      <c r="BS750" s="147">
        <v>0</v>
      </c>
      <c r="BT750" s="147">
        <v>0</v>
      </c>
      <c r="BU750" s="147">
        <v>0</v>
      </c>
      <c r="BV750" s="147">
        <v>0</v>
      </c>
      <c r="BX750" s="55">
        <v>0</v>
      </c>
      <c r="BY750" s="55">
        <v>0</v>
      </c>
      <c r="BZ750" s="55">
        <v>0</v>
      </c>
      <c r="CA750" s="55">
        <v>0</v>
      </c>
      <c r="CB750" s="55">
        <v>0</v>
      </c>
      <c r="CC750" s="135">
        <v>0</v>
      </c>
      <c r="CE750" s="55">
        <v>0</v>
      </c>
      <c r="CF750" s="55">
        <v>0</v>
      </c>
      <c r="CG750" s="55">
        <v>0</v>
      </c>
      <c r="CH750" s="55">
        <v>0</v>
      </c>
      <c r="CI750" s="55">
        <v>0</v>
      </c>
      <c r="CJ750" s="135">
        <v>0</v>
      </c>
      <c r="CL750" s="55">
        <v>0</v>
      </c>
      <c r="CM750" s="55">
        <v>0</v>
      </c>
      <c r="CN750" s="55">
        <v>0</v>
      </c>
      <c r="CO750" s="55">
        <v>0</v>
      </c>
      <c r="CP750" s="55">
        <v>0</v>
      </c>
      <c r="CQ750" s="135">
        <v>0</v>
      </c>
      <c r="CS750" s="67">
        <v>0</v>
      </c>
      <c r="CT750" s="67">
        <v>0</v>
      </c>
      <c r="CU750" s="67">
        <v>0</v>
      </c>
      <c r="CV750" s="67">
        <v>0</v>
      </c>
      <c r="CW750" s="67">
        <v>0</v>
      </c>
      <c r="CX750" s="135">
        <v>0</v>
      </c>
      <c r="CZ750" s="55">
        <v>0</v>
      </c>
      <c r="DA750" s="55">
        <v>0</v>
      </c>
      <c r="DB750" s="55">
        <v>0</v>
      </c>
      <c r="DC750" s="55">
        <v>0</v>
      </c>
      <c r="DD750" s="55">
        <v>0</v>
      </c>
      <c r="DE750" s="135">
        <v>0</v>
      </c>
      <c r="DG750" s="43" t="b" cm="1">
        <f t="array" aca="1" ref="DG750" ca="1">OR($G750=Forecast_Capex_Input!$BF$8:$BF$10)</f>
        <v>0</v>
      </c>
      <c r="DH750" s="43" cm="1">
        <f t="array" aca="1" ref="DH750" ca="1">IFERROR(INDEX(Forecast_Capex_Input!BG$12:BG$286,$Z750)
*(INDEX(Forecast_Capex_Input!$H$12:$H$286,$Z750)=Repex),0)
*$DG750</f>
        <v>0</v>
      </c>
      <c r="DI750" s="43" cm="1">
        <f t="array" aca="1" ref="DI750" ca="1">IFERROR(INDEX(Forecast_Capex_Input!BH$12:BH$286,$Z750)
*(INDEX(Forecast_Capex_Input!$H$12:$H$286,$Z750)=Repex),0)
*$DG750</f>
        <v>0</v>
      </c>
      <c r="DJ750" s="43" cm="1">
        <f t="array" aca="1" ref="DJ750" ca="1">IFERROR(INDEX(Forecast_Capex_Input!BI$12:BI$286,$Z750)
*(INDEX(Forecast_Capex_Input!$H$12:$H$286,$Z750)=Repex),0)
*$DG750</f>
        <v>0</v>
      </c>
      <c r="DK750" s="43" cm="1">
        <f t="array" aca="1" ref="DK750" ca="1">IFERROR(INDEX(Forecast_Capex_Input!BJ$12:BJ$286,$Z750)
*(INDEX(Forecast_Capex_Input!$H$12:$H$286,$Z750)=Repex),0)
*$DG750</f>
        <v>0</v>
      </c>
      <c r="DL750" s="43" cm="1">
        <f t="array" aca="1" ref="DL750" ca="1">IFERROR(INDEX(Forecast_Capex_Input!BK$12:BK$286,$Z750)
*(INDEX(Forecast_Capex_Input!$H$12:$H$286,$Z750)=Repex),0)
*$DG750</f>
        <v>0</v>
      </c>
      <c r="DM750" s="43" cm="1">
        <f t="array" aca="1" ref="DM750" ca="1">IFERROR(INDEX(Forecast_Capex_Input!BL$12:BL$286,$Z750)
*(INDEX(Forecast_Capex_Input!$H$12:$H$286,$Z750)=Repex),0)
*$DG750</f>
        <v>0</v>
      </c>
      <c r="DO750" s="43" t="b" cm="1">
        <f t="array" aca="1" ref="DO750" ca="1">OR($G750=Forecast_Capex_Input!$BN$8:$BN$9)</f>
        <v>0</v>
      </c>
      <c r="DP750" s="43" cm="1">
        <f t="array" aca="1" ref="DP750" ca="1">IFERROR(INDEX(Forecast_Capex_Input!BO$12:BO$286,$Z750)
*(INDEX(Forecast_Capex_Input!$H$12:$H$286,$Z750)=Repex),0)
*$DO750</f>
        <v>0</v>
      </c>
      <c r="DQ750" s="43" cm="1">
        <f t="array" aca="1" ref="DQ750" ca="1">IFERROR(INDEX(Forecast_Capex_Input!BP$12:BP$286,$Z750)
*(INDEX(Forecast_Capex_Input!$H$12:$H$286,$Z750)=Repex),0)
*$DO750</f>
        <v>0</v>
      </c>
      <c r="DR750" s="43" cm="1">
        <f t="array" aca="1" ref="DR750" ca="1">IFERROR(INDEX(Forecast_Capex_Input!BQ$12:BQ$286,$Z750)
*(INDEX(Forecast_Capex_Input!$H$12:$H$286,$Z750)=Repex),0)
*$DO750</f>
        <v>0</v>
      </c>
      <c r="DS750" s="43" cm="1">
        <f t="array" aca="1" ref="DS750" ca="1">IFERROR(INDEX(Forecast_Capex_Input!BR$12:BR$286,$Z750)
*(INDEX(Forecast_Capex_Input!$H$12:$H$286,$Z750)=Repex),0)
*$DO750</f>
        <v>0</v>
      </c>
      <c r="DT750" s="43" cm="1">
        <f t="array" aca="1" ref="DT750" ca="1">IFERROR(INDEX(Forecast_Capex_Input!BS$12:BS$286,$Z750)
*(INDEX(Forecast_Capex_Input!$H$12:$H$286,$Z750)=Repex),0)
*$DO750</f>
        <v>0</v>
      </c>
      <c r="DV750" s="43" t="b" cm="1">
        <f t="array" aca="1" ref="DV750" ca="1">OR($G750=Forecast_Capex_Input!$BU$8:$BU$10)</f>
        <v>0</v>
      </c>
      <c r="DW750" s="43" cm="1">
        <f t="array" aca="1" ref="DW750" ca="1">IFERROR(INDEX(Forecast_Capex_Input!BV$12:BV$286,$Z750)
*(INDEX(Forecast_Capex_Input!$H$12:$H$286,$Z750)=Repex),0)
*$DV750</f>
        <v>0</v>
      </c>
      <c r="DX750" s="43" cm="1">
        <f t="array" aca="1" ref="DX750" ca="1">IFERROR(INDEX(Forecast_Capex_Input!BW$12:BW$286,$Z750)
*(INDEX(Forecast_Capex_Input!$H$12:$H$286,$Z750)=Repex),0)
*$DV750</f>
        <v>0</v>
      </c>
      <c r="DY750" s="43" cm="1">
        <f t="array" aca="1" ref="DY750" ca="1">IFERROR(INDEX(Forecast_Capex_Input!BX$12:BX$286,$Z750)
*(INDEX(Forecast_Capex_Input!$H$12:$H$286,$Z750)=Repex),0)
*$DV750</f>
        <v>0</v>
      </c>
      <c r="DZ750" s="43" cm="1">
        <f t="array" aca="1" ref="DZ750" ca="1">IFERROR(INDEX(Forecast_Capex_Input!BY$12:BY$286,$Z750)
*(INDEX(Forecast_Capex_Input!$H$12:$H$286,$Z750)=Repex),0)
*$DV750</f>
        <v>0</v>
      </c>
      <c r="EA750" s="43" cm="1">
        <f t="array" aca="1" ref="EA750" ca="1">IFERROR(INDEX(Forecast_Capex_Input!BZ$12:BZ$286,$Z750)
*(INDEX(Forecast_Capex_Input!$H$12:$H$286,$Z750)=Repex),0)
*$DV750</f>
        <v>0</v>
      </c>
      <c r="EB750" s="43" cm="1">
        <f t="array" aca="1" ref="EB750" ca="1">IFERROR(INDEX(Forecast_Capex_Input!CA$12:CA$286,$Z750)
*(INDEX(Forecast_Capex_Input!$H$12:$H$286,$Z750)=Repex),0)
*$DV750</f>
        <v>0</v>
      </c>
      <c r="EC750" s="43" cm="1">
        <f t="array" aca="1" ref="EC750" ca="1">IFERROR(INDEX(Forecast_Capex_Input!CB$12:CB$286,$Z750)
*(INDEX(Forecast_Capex_Input!$H$12:$H$286,$Z750)=Repex),0)
*$DV750</f>
        <v>0</v>
      </c>
      <c r="ED750" s="43" cm="1">
        <f t="array" aca="1" ref="ED750" ca="1">IFERROR(INDEX(Forecast_Capex_Input!CC$12:CC$286,$Z750)
*(INDEX(Forecast_Capex_Input!$H$12:$H$286,$Z750)=Repex),0)
*$DV750</f>
        <v>0</v>
      </c>
      <c r="EF750" s="86" t="str">
        <f t="shared" si="69"/>
        <v>N/A</v>
      </c>
      <c r="EG750" s="28" t="str">
        <f>IFERROR(RANK(EF750,EF$11:EF$1010,0)+COUNTIF(EF$11:EF750,EF750)-1,NA)</f>
        <v>N/A</v>
      </c>
    </row>
    <row r="751" spans="3:137" x14ac:dyDescent="0.2">
      <c r="C751" s="28">
        <f t="shared" si="70"/>
        <v>741</v>
      </c>
      <c r="D751" s="9" t="str" cm="1">
        <f t="array" ref="D751">IFERROR(INDEX(Forecast_Capex_Input!$D$12:$D$286,$Z751),NA)</f>
        <v>N/A</v>
      </c>
      <c r="E751" s="24" t="str" cm="1">
        <f t="array" ref="E751">IF($Z751=NA,NA,INDEX(Forecast_Capex_Input!$E$12:$E$286,$Z751))</f>
        <v>N/A</v>
      </c>
      <c r="F751" s="9" t="str" cm="1">
        <f t="array" aca="1" ref="F751" ca="1">IFERROR(INDEX(General!$E$25:$E$26,$AA751),NA)</f>
        <v>N/A</v>
      </c>
      <c r="G751" s="9" t="str" cm="1">
        <f t="array" aca="1" ref="G751" ca="1">IFERROR(INDEX(Forecast_Capex_Input!$AI$11:$BB$11,$AC751),NA)</f>
        <v>N/A</v>
      </c>
      <c r="H751" s="50" t="str" cm="1">
        <f t="array" aca="1" ref="H751" ca="1">IFERROR(INDEX(Forecast_Capex_Input!$AI$12:$BB$286,$Z751,$AC751),NA)</f>
        <v>N/A</v>
      </c>
      <c r="I751" s="150" t="str" cm="1">
        <f t="array" ref="I751">IFERROR(INDEX(Forecast_Capex_Input!$F$12:$F$286,$Z751),NA)</f>
        <v>N/A</v>
      </c>
      <c r="J751" s="150" t="str" cm="1">
        <f t="array" ref="J751">IFERROR(INDEX(Forecast_Capex_Input!G$12:G$286,$Z751),NA)</f>
        <v>N/A</v>
      </c>
      <c r="K751" s="150" t="str" cm="1">
        <f t="array" ref="K751">IFERROR(INDEX(Forecast_Capex_Input!H$12:H$286,$Z751),NA)</f>
        <v>N/A</v>
      </c>
      <c r="L751" s="150" t="str" cm="1">
        <f t="array" ref="L751">IFERROR(INDEX(Forecast_Capex_Input!I$12:I$286,$Z751),NA)</f>
        <v>N/A</v>
      </c>
      <c r="M751" s="150" t="str" cm="1">
        <f t="array" ref="M751">IFERROR(INDEX(Forecast_Capex_Input!J$12:J$286,$Z751),NA)</f>
        <v>N/A</v>
      </c>
      <c r="N751" s="150" t="str" cm="1">
        <f t="array" ref="N751">IFERROR(INDEX(Forecast_Capex_Input!K$12:K$286,$Z751),NA)</f>
        <v>N/A</v>
      </c>
      <c r="O751" s="150" t="str" cm="1">
        <f t="array" ref="O751">IFERROR(INDEX(Forecast_Capex_Input!L$12:L$286,$Z751),NA)</f>
        <v>N/A</v>
      </c>
      <c r="P751" s="150" t="str" cm="1">
        <f t="array" ref="P751">IFERROR(INDEX(Forecast_Capex_Input!M$12:M$286,$Z751),NA)</f>
        <v>N/A</v>
      </c>
      <c r="Q751" s="24" t="str" cm="1">
        <f t="array" ref="Q751">IFERROR(INDEX(Forecast_Capex_Input!N$12:N$286,$Z751),NA)</f>
        <v>N/A</v>
      </c>
      <c r="R751" s="190" cm="1">
        <f t="array" ref="R751">IFERROR(INDEX(Forecast_Capex_Input!O$12:O$286,$Z751),0)</f>
        <v>0</v>
      </c>
      <c r="S751" s="24" cm="1">
        <f t="array" ref="S751">IFERROR(INDEX(Forecast_Capex_Input!P$12:P$286,$Z751),0)</f>
        <v>0</v>
      </c>
      <c r="T751" s="150" t="str" cm="1">
        <f t="array" aca="1" ref="T751" ca="1">IFERROR(INDEX(General!$K$91:$K$110,$AC751),NA)</f>
        <v>N/A</v>
      </c>
      <c r="U751" s="43" cm="1">
        <f t="array" aca="1" ref="U751" ca="1">IFERROR(
IF($F751=General!$E$25,INDEX(Forecast_Capex_Input!S$12:S$286,$Z751),
INDEX(Forecast_Capex_Input!T$12:T$286,$Z751)),0)</f>
        <v>0</v>
      </c>
      <c r="V751" s="82" t="b">
        <f>IFERROR(INDEX(Overheads!$T$19:$T$26,MATCH($I751,Overheads!$E$19:$E$26,0)),FALSE)</f>
        <v>0</v>
      </c>
      <c r="W751" s="209" cm="1">
        <f t="array" ref="W751">IFERROR(
INDEX(Forecast_Capex_Input!CN$12:CN$286,$Z751),0)</f>
        <v>0</v>
      </c>
      <c r="X751" s="209">
        <f>IFERROR(
MATCH($W751,General!$L$39:$S$39,0),1)</f>
        <v>1</v>
      </c>
      <c r="Z751" s="28" t="str">
        <f>IFERROR(
IF(MATCH($C751,Forecast_Capex_Input!$CI$12:$CI$286,1)+1&gt;MAX(Forecast_Capex_Input!$C$12:$C$286),NA,
MATCH($C751,Forecast_Capex_Input!$CI$12:$CI$286,1)+1),1)</f>
        <v>N/A</v>
      </c>
      <c r="AA751" s="28" t="str" cm="1">
        <f t="array" aca="1" ref="AA751" ca="1">IFERROR(
IF(Z750&lt;&gt;Z751,1,
IF(COUNTIF(OFFSET(AA750,0,0,-INDEX(Forecast_Capex_Input!$CG$12:$CG$286,$Z751)),AA750)=INDEX(Forecast_Capex_Input!$CG$12:$CG$286,$Z751),AA750+1,AA750)),NA)</f>
        <v>N/A</v>
      </c>
      <c r="AB751" s="28" t="str" cm="1">
        <f t="array" ref="AB751">IFERROR($C751-IF($Z751=1,1,INDEX(Forecast_Capex_Input!$CI$12:$CI$286,$Z751-1))+1,NA)</f>
        <v>N/A</v>
      </c>
      <c r="AC751" s="28" t="str" cm="1">
        <f t="array" aca="1" ref="AC751" ca="1">IFERROR(IF(AA751=1,
INDEX(Forecast_Capex_Input!$AI$10:$BB$10,SMALL(IF(INDEX(Forecast_Capex_Input!$AI$12:$BB$286,$Z751,0)&gt;0,COLUMN(Forecast_Capex_Input!$AI$10:$BB$10)-COLUMN(Forecast_Capex_Input!$AI$12)+1),ROWS(OFFSET(AC750,0,0,-$AB751)))),
OFFSET(AC750,-INDEX(Forecast_Capex_Input!$CG$12:$CG$286,$Z751)+1,0)),NA)</f>
        <v>N/A</v>
      </c>
      <c r="AD751" s="28" t="str">
        <f t="shared" ca="1" si="67"/>
        <v>N/A</v>
      </c>
      <c r="AE751" s="82" t="b">
        <f t="shared" si="71"/>
        <v>0</v>
      </c>
      <c r="AF751" s="78" t="b">
        <v>0</v>
      </c>
      <c r="AG751" s="82" t="b">
        <f t="shared" si="68"/>
        <v>1</v>
      </c>
      <c r="AI751" s="55">
        <v>0</v>
      </c>
      <c r="AJ751" s="55">
        <v>0</v>
      </c>
      <c r="AK751" s="55">
        <v>0</v>
      </c>
      <c r="AL751" s="55">
        <v>0</v>
      </c>
      <c r="AM751" s="55">
        <v>0</v>
      </c>
      <c r="AN751" s="135">
        <v>0</v>
      </c>
      <c r="AP751" s="55">
        <v>0</v>
      </c>
      <c r="AQ751" s="55">
        <v>0</v>
      </c>
      <c r="AR751" s="55">
        <v>0</v>
      </c>
      <c r="AS751" s="55">
        <v>0</v>
      </c>
      <c r="AT751" s="55">
        <v>0</v>
      </c>
      <c r="AU751" s="135">
        <v>0</v>
      </c>
      <c r="AW751" s="55">
        <v>0</v>
      </c>
      <c r="AX751" s="55">
        <v>0</v>
      </c>
      <c r="AY751" s="55">
        <v>0</v>
      </c>
      <c r="AZ751" s="55">
        <v>0</v>
      </c>
      <c r="BA751" s="55">
        <v>0</v>
      </c>
      <c r="BB751" s="135">
        <v>0</v>
      </c>
      <c r="BD751" s="55">
        <v>0</v>
      </c>
      <c r="BE751" s="55">
        <v>0</v>
      </c>
      <c r="BF751" s="55">
        <v>0</v>
      </c>
      <c r="BG751" s="55">
        <v>0</v>
      </c>
      <c r="BH751" s="55">
        <v>0</v>
      </c>
      <c r="BI751" s="135">
        <v>0</v>
      </c>
      <c r="BK751" s="55">
        <v>0</v>
      </c>
      <c r="BL751" s="55">
        <v>0</v>
      </c>
      <c r="BM751" s="55">
        <v>0</v>
      </c>
      <c r="BN751" s="55">
        <v>0</v>
      </c>
      <c r="BO751" s="55">
        <v>0</v>
      </c>
      <c r="BP751" s="135">
        <v>0</v>
      </c>
      <c r="BR751" s="147">
        <v>0</v>
      </c>
      <c r="BS751" s="147">
        <v>0</v>
      </c>
      <c r="BT751" s="147">
        <v>0</v>
      </c>
      <c r="BU751" s="147">
        <v>0</v>
      </c>
      <c r="BV751" s="147">
        <v>0</v>
      </c>
      <c r="BX751" s="55">
        <v>0</v>
      </c>
      <c r="BY751" s="55">
        <v>0</v>
      </c>
      <c r="BZ751" s="55">
        <v>0</v>
      </c>
      <c r="CA751" s="55">
        <v>0</v>
      </c>
      <c r="CB751" s="55">
        <v>0</v>
      </c>
      <c r="CC751" s="135">
        <v>0</v>
      </c>
      <c r="CE751" s="55">
        <v>0</v>
      </c>
      <c r="CF751" s="55">
        <v>0</v>
      </c>
      <c r="CG751" s="55">
        <v>0</v>
      </c>
      <c r="CH751" s="55">
        <v>0</v>
      </c>
      <c r="CI751" s="55">
        <v>0</v>
      </c>
      <c r="CJ751" s="135">
        <v>0</v>
      </c>
      <c r="CL751" s="55">
        <v>0</v>
      </c>
      <c r="CM751" s="55">
        <v>0</v>
      </c>
      <c r="CN751" s="55">
        <v>0</v>
      </c>
      <c r="CO751" s="55">
        <v>0</v>
      </c>
      <c r="CP751" s="55">
        <v>0</v>
      </c>
      <c r="CQ751" s="135">
        <v>0</v>
      </c>
      <c r="CS751" s="67">
        <v>0</v>
      </c>
      <c r="CT751" s="67">
        <v>0</v>
      </c>
      <c r="CU751" s="67">
        <v>0</v>
      </c>
      <c r="CV751" s="67">
        <v>0</v>
      </c>
      <c r="CW751" s="67">
        <v>0</v>
      </c>
      <c r="CX751" s="135">
        <v>0</v>
      </c>
      <c r="CZ751" s="55">
        <v>0</v>
      </c>
      <c r="DA751" s="55">
        <v>0</v>
      </c>
      <c r="DB751" s="55">
        <v>0</v>
      </c>
      <c r="DC751" s="55">
        <v>0</v>
      </c>
      <c r="DD751" s="55">
        <v>0</v>
      </c>
      <c r="DE751" s="135">
        <v>0</v>
      </c>
      <c r="DG751" s="43" t="b" cm="1">
        <f t="array" aca="1" ref="DG751" ca="1">OR($G751=Forecast_Capex_Input!$BF$8:$BF$10)</f>
        <v>0</v>
      </c>
      <c r="DH751" s="43" cm="1">
        <f t="array" aca="1" ref="DH751" ca="1">IFERROR(INDEX(Forecast_Capex_Input!BG$12:BG$286,$Z751)
*(INDEX(Forecast_Capex_Input!$H$12:$H$286,$Z751)=Repex),0)
*$DG751</f>
        <v>0</v>
      </c>
      <c r="DI751" s="43" cm="1">
        <f t="array" aca="1" ref="DI751" ca="1">IFERROR(INDEX(Forecast_Capex_Input!BH$12:BH$286,$Z751)
*(INDEX(Forecast_Capex_Input!$H$12:$H$286,$Z751)=Repex),0)
*$DG751</f>
        <v>0</v>
      </c>
      <c r="DJ751" s="43" cm="1">
        <f t="array" aca="1" ref="DJ751" ca="1">IFERROR(INDEX(Forecast_Capex_Input!BI$12:BI$286,$Z751)
*(INDEX(Forecast_Capex_Input!$H$12:$H$286,$Z751)=Repex),0)
*$DG751</f>
        <v>0</v>
      </c>
      <c r="DK751" s="43" cm="1">
        <f t="array" aca="1" ref="DK751" ca="1">IFERROR(INDEX(Forecast_Capex_Input!BJ$12:BJ$286,$Z751)
*(INDEX(Forecast_Capex_Input!$H$12:$H$286,$Z751)=Repex),0)
*$DG751</f>
        <v>0</v>
      </c>
      <c r="DL751" s="43" cm="1">
        <f t="array" aca="1" ref="DL751" ca="1">IFERROR(INDEX(Forecast_Capex_Input!BK$12:BK$286,$Z751)
*(INDEX(Forecast_Capex_Input!$H$12:$H$286,$Z751)=Repex),0)
*$DG751</f>
        <v>0</v>
      </c>
      <c r="DM751" s="43" cm="1">
        <f t="array" aca="1" ref="DM751" ca="1">IFERROR(INDEX(Forecast_Capex_Input!BL$12:BL$286,$Z751)
*(INDEX(Forecast_Capex_Input!$H$12:$H$286,$Z751)=Repex),0)
*$DG751</f>
        <v>0</v>
      </c>
      <c r="DO751" s="43" t="b" cm="1">
        <f t="array" aca="1" ref="DO751" ca="1">OR($G751=Forecast_Capex_Input!$BN$8:$BN$9)</f>
        <v>0</v>
      </c>
      <c r="DP751" s="43" cm="1">
        <f t="array" aca="1" ref="DP751" ca="1">IFERROR(INDEX(Forecast_Capex_Input!BO$12:BO$286,$Z751)
*(INDEX(Forecast_Capex_Input!$H$12:$H$286,$Z751)=Repex),0)
*$DO751</f>
        <v>0</v>
      </c>
      <c r="DQ751" s="43" cm="1">
        <f t="array" aca="1" ref="DQ751" ca="1">IFERROR(INDEX(Forecast_Capex_Input!BP$12:BP$286,$Z751)
*(INDEX(Forecast_Capex_Input!$H$12:$H$286,$Z751)=Repex),0)
*$DO751</f>
        <v>0</v>
      </c>
      <c r="DR751" s="43" cm="1">
        <f t="array" aca="1" ref="DR751" ca="1">IFERROR(INDEX(Forecast_Capex_Input!BQ$12:BQ$286,$Z751)
*(INDEX(Forecast_Capex_Input!$H$12:$H$286,$Z751)=Repex),0)
*$DO751</f>
        <v>0</v>
      </c>
      <c r="DS751" s="43" cm="1">
        <f t="array" aca="1" ref="DS751" ca="1">IFERROR(INDEX(Forecast_Capex_Input!BR$12:BR$286,$Z751)
*(INDEX(Forecast_Capex_Input!$H$12:$H$286,$Z751)=Repex),0)
*$DO751</f>
        <v>0</v>
      </c>
      <c r="DT751" s="43" cm="1">
        <f t="array" aca="1" ref="DT751" ca="1">IFERROR(INDEX(Forecast_Capex_Input!BS$12:BS$286,$Z751)
*(INDEX(Forecast_Capex_Input!$H$12:$H$286,$Z751)=Repex),0)
*$DO751</f>
        <v>0</v>
      </c>
      <c r="DV751" s="43" t="b" cm="1">
        <f t="array" aca="1" ref="DV751" ca="1">OR($G751=Forecast_Capex_Input!$BU$8:$BU$10)</f>
        <v>0</v>
      </c>
      <c r="DW751" s="43" cm="1">
        <f t="array" aca="1" ref="DW751" ca="1">IFERROR(INDEX(Forecast_Capex_Input!BV$12:BV$286,$Z751)
*(INDEX(Forecast_Capex_Input!$H$12:$H$286,$Z751)=Repex),0)
*$DV751</f>
        <v>0</v>
      </c>
      <c r="DX751" s="43" cm="1">
        <f t="array" aca="1" ref="DX751" ca="1">IFERROR(INDEX(Forecast_Capex_Input!BW$12:BW$286,$Z751)
*(INDEX(Forecast_Capex_Input!$H$12:$H$286,$Z751)=Repex),0)
*$DV751</f>
        <v>0</v>
      </c>
      <c r="DY751" s="43" cm="1">
        <f t="array" aca="1" ref="DY751" ca="1">IFERROR(INDEX(Forecast_Capex_Input!BX$12:BX$286,$Z751)
*(INDEX(Forecast_Capex_Input!$H$12:$H$286,$Z751)=Repex),0)
*$DV751</f>
        <v>0</v>
      </c>
      <c r="DZ751" s="43" cm="1">
        <f t="array" aca="1" ref="DZ751" ca="1">IFERROR(INDEX(Forecast_Capex_Input!BY$12:BY$286,$Z751)
*(INDEX(Forecast_Capex_Input!$H$12:$H$286,$Z751)=Repex),0)
*$DV751</f>
        <v>0</v>
      </c>
      <c r="EA751" s="43" cm="1">
        <f t="array" aca="1" ref="EA751" ca="1">IFERROR(INDEX(Forecast_Capex_Input!BZ$12:BZ$286,$Z751)
*(INDEX(Forecast_Capex_Input!$H$12:$H$286,$Z751)=Repex),0)
*$DV751</f>
        <v>0</v>
      </c>
      <c r="EB751" s="43" cm="1">
        <f t="array" aca="1" ref="EB751" ca="1">IFERROR(INDEX(Forecast_Capex_Input!CA$12:CA$286,$Z751)
*(INDEX(Forecast_Capex_Input!$H$12:$H$286,$Z751)=Repex),0)
*$DV751</f>
        <v>0</v>
      </c>
      <c r="EC751" s="43" cm="1">
        <f t="array" aca="1" ref="EC751" ca="1">IFERROR(INDEX(Forecast_Capex_Input!CB$12:CB$286,$Z751)
*(INDEX(Forecast_Capex_Input!$H$12:$H$286,$Z751)=Repex),0)
*$DV751</f>
        <v>0</v>
      </c>
      <c r="ED751" s="43" cm="1">
        <f t="array" aca="1" ref="ED751" ca="1">IFERROR(INDEX(Forecast_Capex_Input!CC$12:CC$286,$Z751)
*(INDEX(Forecast_Capex_Input!$H$12:$H$286,$Z751)=Repex),0)
*$DV751</f>
        <v>0</v>
      </c>
      <c r="EF751" s="86" t="str">
        <f t="shared" si="69"/>
        <v>N/A</v>
      </c>
      <c r="EG751" s="28" t="str">
        <f>IFERROR(RANK(EF751,EF$11:EF$1010,0)+COUNTIF(EF$11:EF751,EF751)-1,NA)</f>
        <v>N/A</v>
      </c>
    </row>
    <row r="752" spans="3:137" x14ac:dyDescent="0.2">
      <c r="C752" s="28">
        <f t="shared" si="70"/>
        <v>742</v>
      </c>
      <c r="D752" s="9" t="str" cm="1">
        <f t="array" ref="D752">IFERROR(INDEX(Forecast_Capex_Input!$D$12:$D$286,$Z752),NA)</f>
        <v>N/A</v>
      </c>
      <c r="E752" s="24" t="str" cm="1">
        <f t="array" ref="E752">IF($Z752=NA,NA,INDEX(Forecast_Capex_Input!$E$12:$E$286,$Z752))</f>
        <v>N/A</v>
      </c>
      <c r="F752" s="9" t="str" cm="1">
        <f t="array" aca="1" ref="F752" ca="1">IFERROR(INDEX(General!$E$25:$E$26,$AA752),NA)</f>
        <v>N/A</v>
      </c>
      <c r="G752" s="9" t="str" cm="1">
        <f t="array" aca="1" ref="G752" ca="1">IFERROR(INDEX(Forecast_Capex_Input!$AI$11:$BB$11,$AC752),NA)</f>
        <v>N/A</v>
      </c>
      <c r="H752" s="50" t="str" cm="1">
        <f t="array" aca="1" ref="H752" ca="1">IFERROR(INDEX(Forecast_Capex_Input!$AI$12:$BB$286,$Z752,$AC752),NA)</f>
        <v>N/A</v>
      </c>
      <c r="I752" s="150" t="str" cm="1">
        <f t="array" ref="I752">IFERROR(INDEX(Forecast_Capex_Input!$F$12:$F$286,$Z752),NA)</f>
        <v>N/A</v>
      </c>
      <c r="J752" s="150" t="str" cm="1">
        <f t="array" ref="J752">IFERROR(INDEX(Forecast_Capex_Input!G$12:G$286,$Z752),NA)</f>
        <v>N/A</v>
      </c>
      <c r="K752" s="150" t="str" cm="1">
        <f t="array" ref="K752">IFERROR(INDEX(Forecast_Capex_Input!H$12:H$286,$Z752),NA)</f>
        <v>N/A</v>
      </c>
      <c r="L752" s="150" t="str" cm="1">
        <f t="array" ref="L752">IFERROR(INDEX(Forecast_Capex_Input!I$12:I$286,$Z752),NA)</f>
        <v>N/A</v>
      </c>
      <c r="M752" s="150" t="str" cm="1">
        <f t="array" ref="M752">IFERROR(INDEX(Forecast_Capex_Input!J$12:J$286,$Z752),NA)</f>
        <v>N/A</v>
      </c>
      <c r="N752" s="150" t="str" cm="1">
        <f t="array" ref="N752">IFERROR(INDEX(Forecast_Capex_Input!K$12:K$286,$Z752),NA)</f>
        <v>N/A</v>
      </c>
      <c r="O752" s="150" t="str" cm="1">
        <f t="array" ref="O752">IFERROR(INDEX(Forecast_Capex_Input!L$12:L$286,$Z752),NA)</f>
        <v>N/A</v>
      </c>
      <c r="P752" s="150" t="str" cm="1">
        <f t="array" ref="P752">IFERROR(INDEX(Forecast_Capex_Input!M$12:M$286,$Z752),NA)</f>
        <v>N/A</v>
      </c>
      <c r="Q752" s="24" t="str" cm="1">
        <f t="array" ref="Q752">IFERROR(INDEX(Forecast_Capex_Input!N$12:N$286,$Z752),NA)</f>
        <v>N/A</v>
      </c>
      <c r="R752" s="190" cm="1">
        <f t="array" ref="R752">IFERROR(INDEX(Forecast_Capex_Input!O$12:O$286,$Z752),0)</f>
        <v>0</v>
      </c>
      <c r="S752" s="24" cm="1">
        <f t="array" ref="S752">IFERROR(INDEX(Forecast_Capex_Input!P$12:P$286,$Z752),0)</f>
        <v>0</v>
      </c>
      <c r="T752" s="150" t="str" cm="1">
        <f t="array" aca="1" ref="T752" ca="1">IFERROR(INDEX(General!$K$91:$K$110,$AC752),NA)</f>
        <v>N/A</v>
      </c>
      <c r="U752" s="43" cm="1">
        <f t="array" aca="1" ref="U752" ca="1">IFERROR(
IF($F752=General!$E$25,INDEX(Forecast_Capex_Input!S$12:S$286,$Z752),
INDEX(Forecast_Capex_Input!T$12:T$286,$Z752)),0)</f>
        <v>0</v>
      </c>
      <c r="V752" s="82" t="b">
        <f>IFERROR(INDEX(Overheads!$T$19:$T$26,MATCH($I752,Overheads!$E$19:$E$26,0)),FALSE)</f>
        <v>0</v>
      </c>
      <c r="W752" s="209" cm="1">
        <f t="array" ref="W752">IFERROR(
INDEX(Forecast_Capex_Input!CN$12:CN$286,$Z752),0)</f>
        <v>0</v>
      </c>
      <c r="X752" s="209">
        <f>IFERROR(
MATCH($W752,General!$L$39:$S$39,0),1)</f>
        <v>1</v>
      </c>
      <c r="Z752" s="28" t="str">
        <f>IFERROR(
IF(MATCH($C752,Forecast_Capex_Input!$CI$12:$CI$286,1)+1&gt;MAX(Forecast_Capex_Input!$C$12:$C$286),NA,
MATCH($C752,Forecast_Capex_Input!$CI$12:$CI$286,1)+1),1)</f>
        <v>N/A</v>
      </c>
      <c r="AA752" s="28" t="str" cm="1">
        <f t="array" aca="1" ref="AA752" ca="1">IFERROR(
IF(Z751&lt;&gt;Z752,1,
IF(COUNTIF(OFFSET(AA751,0,0,-INDEX(Forecast_Capex_Input!$CG$12:$CG$286,$Z752)),AA751)=INDEX(Forecast_Capex_Input!$CG$12:$CG$286,$Z752),AA751+1,AA751)),NA)</f>
        <v>N/A</v>
      </c>
      <c r="AB752" s="28" t="str" cm="1">
        <f t="array" ref="AB752">IFERROR($C752-IF($Z752=1,1,INDEX(Forecast_Capex_Input!$CI$12:$CI$286,$Z752-1))+1,NA)</f>
        <v>N/A</v>
      </c>
      <c r="AC752" s="28" t="str" cm="1">
        <f t="array" aca="1" ref="AC752" ca="1">IFERROR(IF(AA752=1,
INDEX(Forecast_Capex_Input!$AI$10:$BB$10,SMALL(IF(INDEX(Forecast_Capex_Input!$AI$12:$BB$286,$Z752,0)&gt;0,COLUMN(Forecast_Capex_Input!$AI$10:$BB$10)-COLUMN(Forecast_Capex_Input!$AI$12)+1),ROWS(OFFSET(AC751,0,0,-$AB752)))),
OFFSET(AC751,-INDEX(Forecast_Capex_Input!$CG$12:$CG$286,$Z752)+1,0)),NA)</f>
        <v>N/A</v>
      </c>
      <c r="AD752" s="28" t="str">
        <f t="shared" ca="1" si="67"/>
        <v>N/A</v>
      </c>
      <c r="AE752" s="82" t="b">
        <f t="shared" si="71"/>
        <v>0</v>
      </c>
      <c r="AF752" s="78" t="b">
        <v>0</v>
      </c>
      <c r="AG752" s="82" t="b">
        <f t="shared" si="68"/>
        <v>1</v>
      </c>
      <c r="AI752" s="55">
        <v>0</v>
      </c>
      <c r="AJ752" s="55">
        <v>0</v>
      </c>
      <c r="AK752" s="55">
        <v>0</v>
      </c>
      <c r="AL752" s="55">
        <v>0</v>
      </c>
      <c r="AM752" s="55">
        <v>0</v>
      </c>
      <c r="AN752" s="135">
        <v>0</v>
      </c>
      <c r="AP752" s="55">
        <v>0</v>
      </c>
      <c r="AQ752" s="55">
        <v>0</v>
      </c>
      <c r="AR752" s="55">
        <v>0</v>
      </c>
      <c r="AS752" s="55">
        <v>0</v>
      </c>
      <c r="AT752" s="55">
        <v>0</v>
      </c>
      <c r="AU752" s="135">
        <v>0</v>
      </c>
      <c r="AW752" s="55">
        <v>0</v>
      </c>
      <c r="AX752" s="55">
        <v>0</v>
      </c>
      <c r="AY752" s="55">
        <v>0</v>
      </c>
      <c r="AZ752" s="55">
        <v>0</v>
      </c>
      <c r="BA752" s="55">
        <v>0</v>
      </c>
      <c r="BB752" s="135">
        <v>0</v>
      </c>
      <c r="BD752" s="55">
        <v>0</v>
      </c>
      <c r="BE752" s="55">
        <v>0</v>
      </c>
      <c r="BF752" s="55">
        <v>0</v>
      </c>
      <c r="BG752" s="55">
        <v>0</v>
      </c>
      <c r="BH752" s="55">
        <v>0</v>
      </c>
      <c r="BI752" s="135">
        <v>0</v>
      </c>
      <c r="BK752" s="55">
        <v>0</v>
      </c>
      <c r="BL752" s="55">
        <v>0</v>
      </c>
      <c r="BM752" s="55">
        <v>0</v>
      </c>
      <c r="BN752" s="55">
        <v>0</v>
      </c>
      <c r="BO752" s="55">
        <v>0</v>
      </c>
      <c r="BP752" s="135">
        <v>0</v>
      </c>
      <c r="BR752" s="147">
        <v>0</v>
      </c>
      <c r="BS752" s="147">
        <v>0</v>
      </c>
      <c r="BT752" s="147">
        <v>0</v>
      </c>
      <c r="BU752" s="147">
        <v>0</v>
      </c>
      <c r="BV752" s="147">
        <v>0</v>
      </c>
      <c r="BX752" s="55">
        <v>0</v>
      </c>
      <c r="BY752" s="55">
        <v>0</v>
      </c>
      <c r="BZ752" s="55">
        <v>0</v>
      </c>
      <c r="CA752" s="55">
        <v>0</v>
      </c>
      <c r="CB752" s="55">
        <v>0</v>
      </c>
      <c r="CC752" s="135">
        <v>0</v>
      </c>
      <c r="CE752" s="55">
        <v>0</v>
      </c>
      <c r="CF752" s="55">
        <v>0</v>
      </c>
      <c r="CG752" s="55">
        <v>0</v>
      </c>
      <c r="CH752" s="55">
        <v>0</v>
      </c>
      <c r="CI752" s="55">
        <v>0</v>
      </c>
      <c r="CJ752" s="135">
        <v>0</v>
      </c>
      <c r="CL752" s="55">
        <v>0</v>
      </c>
      <c r="CM752" s="55">
        <v>0</v>
      </c>
      <c r="CN752" s="55">
        <v>0</v>
      </c>
      <c r="CO752" s="55">
        <v>0</v>
      </c>
      <c r="CP752" s="55">
        <v>0</v>
      </c>
      <c r="CQ752" s="135">
        <v>0</v>
      </c>
      <c r="CS752" s="67">
        <v>0</v>
      </c>
      <c r="CT752" s="67">
        <v>0</v>
      </c>
      <c r="CU752" s="67">
        <v>0</v>
      </c>
      <c r="CV752" s="67">
        <v>0</v>
      </c>
      <c r="CW752" s="67">
        <v>0</v>
      </c>
      <c r="CX752" s="135">
        <v>0</v>
      </c>
      <c r="CZ752" s="55">
        <v>0</v>
      </c>
      <c r="DA752" s="55">
        <v>0</v>
      </c>
      <c r="DB752" s="55">
        <v>0</v>
      </c>
      <c r="DC752" s="55">
        <v>0</v>
      </c>
      <c r="DD752" s="55">
        <v>0</v>
      </c>
      <c r="DE752" s="135">
        <v>0</v>
      </c>
      <c r="DG752" s="43" t="b" cm="1">
        <f t="array" aca="1" ref="DG752" ca="1">OR($G752=Forecast_Capex_Input!$BF$8:$BF$10)</f>
        <v>0</v>
      </c>
      <c r="DH752" s="43" cm="1">
        <f t="array" aca="1" ref="DH752" ca="1">IFERROR(INDEX(Forecast_Capex_Input!BG$12:BG$286,$Z752)
*(INDEX(Forecast_Capex_Input!$H$12:$H$286,$Z752)=Repex),0)
*$DG752</f>
        <v>0</v>
      </c>
      <c r="DI752" s="43" cm="1">
        <f t="array" aca="1" ref="DI752" ca="1">IFERROR(INDEX(Forecast_Capex_Input!BH$12:BH$286,$Z752)
*(INDEX(Forecast_Capex_Input!$H$12:$H$286,$Z752)=Repex),0)
*$DG752</f>
        <v>0</v>
      </c>
      <c r="DJ752" s="43" cm="1">
        <f t="array" aca="1" ref="DJ752" ca="1">IFERROR(INDEX(Forecast_Capex_Input!BI$12:BI$286,$Z752)
*(INDEX(Forecast_Capex_Input!$H$12:$H$286,$Z752)=Repex),0)
*$DG752</f>
        <v>0</v>
      </c>
      <c r="DK752" s="43" cm="1">
        <f t="array" aca="1" ref="DK752" ca="1">IFERROR(INDEX(Forecast_Capex_Input!BJ$12:BJ$286,$Z752)
*(INDEX(Forecast_Capex_Input!$H$12:$H$286,$Z752)=Repex),0)
*$DG752</f>
        <v>0</v>
      </c>
      <c r="DL752" s="43" cm="1">
        <f t="array" aca="1" ref="DL752" ca="1">IFERROR(INDEX(Forecast_Capex_Input!BK$12:BK$286,$Z752)
*(INDEX(Forecast_Capex_Input!$H$12:$H$286,$Z752)=Repex),0)
*$DG752</f>
        <v>0</v>
      </c>
      <c r="DM752" s="43" cm="1">
        <f t="array" aca="1" ref="DM752" ca="1">IFERROR(INDEX(Forecast_Capex_Input!BL$12:BL$286,$Z752)
*(INDEX(Forecast_Capex_Input!$H$12:$H$286,$Z752)=Repex),0)
*$DG752</f>
        <v>0</v>
      </c>
      <c r="DO752" s="43" t="b" cm="1">
        <f t="array" aca="1" ref="DO752" ca="1">OR($G752=Forecast_Capex_Input!$BN$8:$BN$9)</f>
        <v>0</v>
      </c>
      <c r="DP752" s="43" cm="1">
        <f t="array" aca="1" ref="DP752" ca="1">IFERROR(INDEX(Forecast_Capex_Input!BO$12:BO$286,$Z752)
*(INDEX(Forecast_Capex_Input!$H$12:$H$286,$Z752)=Repex),0)
*$DO752</f>
        <v>0</v>
      </c>
      <c r="DQ752" s="43" cm="1">
        <f t="array" aca="1" ref="DQ752" ca="1">IFERROR(INDEX(Forecast_Capex_Input!BP$12:BP$286,$Z752)
*(INDEX(Forecast_Capex_Input!$H$12:$H$286,$Z752)=Repex),0)
*$DO752</f>
        <v>0</v>
      </c>
      <c r="DR752" s="43" cm="1">
        <f t="array" aca="1" ref="DR752" ca="1">IFERROR(INDEX(Forecast_Capex_Input!BQ$12:BQ$286,$Z752)
*(INDEX(Forecast_Capex_Input!$H$12:$H$286,$Z752)=Repex),0)
*$DO752</f>
        <v>0</v>
      </c>
      <c r="DS752" s="43" cm="1">
        <f t="array" aca="1" ref="DS752" ca="1">IFERROR(INDEX(Forecast_Capex_Input!BR$12:BR$286,$Z752)
*(INDEX(Forecast_Capex_Input!$H$12:$H$286,$Z752)=Repex),0)
*$DO752</f>
        <v>0</v>
      </c>
      <c r="DT752" s="43" cm="1">
        <f t="array" aca="1" ref="DT752" ca="1">IFERROR(INDEX(Forecast_Capex_Input!BS$12:BS$286,$Z752)
*(INDEX(Forecast_Capex_Input!$H$12:$H$286,$Z752)=Repex),0)
*$DO752</f>
        <v>0</v>
      </c>
      <c r="DV752" s="43" t="b" cm="1">
        <f t="array" aca="1" ref="DV752" ca="1">OR($G752=Forecast_Capex_Input!$BU$8:$BU$10)</f>
        <v>0</v>
      </c>
      <c r="DW752" s="43" cm="1">
        <f t="array" aca="1" ref="DW752" ca="1">IFERROR(INDEX(Forecast_Capex_Input!BV$12:BV$286,$Z752)
*(INDEX(Forecast_Capex_Input!$H$12:$H$286,$Z752)=Repex),0)
*$DV752</f>
        <v>0</v>
      </c>
      <c r="DX752" s="43" cm="1">
        <f t="array" aca="1" ref="DX752" ca="1">IFERROR(INDEX(Forecast_Capex_Input!BW$12:BW$286,$Z752)
*(INDEX(Forecast_Capex_Input!$H$12:$H$286,$Z752)=Repex),0)
*$DV752</f>
        <v>0</v>
      </c>
      <c r="DY752" s="43" cm="1">
        <f t="array" aca="1" ref="DY752" ca="1">IFERROR(INDEX(Forecast_Capex_Input!BX$12:BX$286,$Z752)
*(INDEX(Forecast_Capex_Input!$H$12:$H$286,$Z752)=Repex),0)
*$DV752</f>
        <v>0</v>
      </c>
      <c r="DZ752" s="43" cm="1">
        <f t="array" aca="1" ref="DZ752" ca="1">IFERROR(INDEX(Forecast_Capex_Input!BY$12:BY$286,$Z752)
*(INDEX(Forecast_Capex_Input!$H$12:$H$286,$Z752)=Repex),0)
*$DV752</f>
        <v>0</v>
      </c>
      <c r="EA752" s="43" cm="1">
        <f t="array" aca="1" ref="EA752" ca="1">IFERROR(INDEX(Forecast_Capex_Input!BZ$12:BZ$286,$Z752)
*(INDEX(Forecast_Capex_Input!$H$12:$H$286,$Z752)=Repex),0)
*$DV752</f>
        <v>0</v>
      </c>
      <c r="EB752" s="43" cm="1">
        <f t="array" aca="1" ref="EB752" ca="1">IFERROR(INDEX(Forecast_Capex_Input!CA$12:CA$286,$Z752)
*(INDEX(Forecast_Capex_Input!$H$12:$H$286,$Z752)=Repex),0)
*$DV752</f>
        <v>0</v>
      </c>
      <c r="EC752" s="43" cm="1">
        <f t="array" aca="1" ref="EC752" ca="1">IFERROR(INDEX(Forecast_Capex_Input!CB$12:CB$286,$Z752)
*(INDEX(Forecast_Capex_Input!$H$12:$H$286,$Z752)=Repex),0)
*$DV752</f>
        <v>0</v>
      </c>
      <c r="ED752" s="43" cm="1">
        <f t="array" aca="1" ref="ED752" ca="1">IFERROR(INDEX(Forecast_Capex_Input!CC$12:CC$286,$Z752)
*(INDEX(Forecast_Capex_Input!$H$12:$H$286,$Z752)=Repex),0)
*$DV752</f>
        <v>0</v>
      </c>
      <c r="EF752" s="86" t="str">
        <f t="shared" si="69"/>
        <v>N/A</v>
      </c>
      <c r="EG752" s="28" t="str">
        <f>IFERROR(RANK(EF752,EF$11:EF$1010,0)+COUNTIF(EF$11:EF752,EF752)-1,NA)</f>
        <v>N/A</v>
      </c>
    </row>
    <row r="753" spans="3:137" x14ac:dyDescent="0.2">
      <c r="C753" s="28">
        <f t="shared" si="70"/>
        <v>743</v>
      </c>
      <c r="D753" s="9" t="str" cm="1">
        <f t="array" ref="D753">IFERROR(INDEX(Forecast_Capex_Input!$D$12:$D$286,$Z753),NA)</f>
        <v>N/A</v>
      </c>
      <c r="E753" s="24" t="str" cm="1">
        <f t="array" ref="E753">IF($Z753=NA,NA,INDEX(Forecast_Capex_Input!$E$12:$E$286,$Z753))</f>
        <v>N/A</v>
      </c>
      <c r="F753" s="9" t="str" cm="1">
        <f t="array" aca="1" ref="F753" ca="1">IFERROR(INDEX(General!$E$25:$E$26,$AA753),NA)</f>
        <v>N/A</v>
      </c>
      <c r="G753" s="9" t="str" cm="1">
        <f t="array" aca="1" ref="G753" ca="1">IFERROR(INDEX(Forecast_Capex_Input!$AI$11:$BB$11,$AC753),NA)</f>
        <v>N/A</v>
      </c>
      <c r="H753" s="50" t="str" cm="1">
        <f t="array" aca="1" ref="H753" ca="1">IFERROR(INDEX(Forecast_Capex_Input!$AI$12:$BB$286,$Z753,$AC753),NA)</f>
        <v>N/A</v>
      </c>
      <c r="I753" s="150" t="str" cm="1">
        <f t="array" ref="I753">IFERROR(INDEX(Forecast_Capex_Input!$F$12:$F$286,$Z753),NA)</f>
        <v>N/A</v>
      </c>
      <c r="J753" s="150" t="str" cm="1">
        <f t="array" ref="J753">IFERROR(INDEX(Forecast_Capex_Input!G$12:G$286,$Z753),NA)</f>
        <v>N/A</v>
      </c>
      <c r="K753" s="150" t="str" cm="1">
        <f t="array" ref="K753">IFERROR(INDEX(Forecast_Capex_Input!H$12:H$286,$Z753),NA)</f>
        <v>N/A</v>
      </c>
      <c r="L753" s="150" t="str" cm="1">
        <f t="array" ref="L753">IFERROR(INDEX(Forecast_Capex_Input!I$12:I$286,$Z753),NA)</f>
        <v>N/A</v>
      </c>
      <c r="M753" s="150" t="str" cm="1">
        <f t="array" ref="M753">IFERROR(INDEX(Forecast_Capex_Input!J$12:J$286,$Z753),NA)</f>
        <v>N/A</v>
      </c>
      <c r="N753" s="150" t="str" cm="1">
        <f t="array" ref="N753">IFERROR(INDEX(Forecast_Capex_Input!K$12:K$286,$Z753),NA)</f>
        <v>N/A</v>
      </c>
      <c r="O753" s="150" t="str" cm="1">
        <f t="array" ref="O753">IFERROR(INDEX(Forecast_Capex_Input!L$12:L$286,$Z753),NA)</f>
        <v>N/A</v>
      </c>
      <c r="P753" s="150" t="str" cm="1">
        <f t="array" ref="P753">IFERROR(INDEX(Forecast_Capex_Input!M$12:M$286,$Z753),NA)</f>
        <v>N/A</v>
      </c>
      <c r="Q753" s="24" t="str" cm="1">
        <f t="array" ref="Q753">IFERROR(INDEX(Forecast_Capex_Input!N$12:N$286,$Z753),NA)</f>
        <v>N/A</v>
      </c>
      <c r="R753" s="190" cm="1">
        <f t="array" ref="R753">IFERROR(INDEX(Forecast_Capex_Input!O$12:O$286,$Z753),0)</f>
        <v>0</v>
      </c>
      <c r="S753" s="24" cm="1">
        <f t="array" ref="S753">IFERROR(INDEX(Forecast_Capex_Input!P$12:P$286,$Z753),0)</f>
        <v>0</v>
      </c>
      <c r="T753" s="150" t="str" cm="1">
        <f t="array" aca="1" ref="T753" ca="1">IFERROR(INDEX(General!$K$91:$K$110,$AC753),NA)</f>
        <v>N/A</v>
      </c>
      <c r="U753" s="43" cm="1">
        <f t="array" aca="1" ref="U753" ca="1">IFERROR(
IF($F753=General!$E$25,INDEX(Forecast_Capex_Input!S$12:S$286,$Z753),
INDEX(Forecast_Capex_Input!T$12:T$286,$Z753)),0)</f>
        <v>0</v>
      </c>
      <c r="V753" s="82" t="b">
        <f>IFERROR(INDEX(Overheads!$T$19:$T$26,MATCH($I753,Overheads!$E$19:$E$26,0)),FALSE)</f>
        <v>0</v>
      </c>
      <c r="W753" s="209" cm="1">
        <f t="array" ref="W753">IFERROR(
INDEX(Forecast_Capex_Input!CN$12:CN$286,$Z753),0)</f>
        <v>0</v>
      </c>
      <c r="X753" s="209">
        <f>IFERROR(
MATCH($W753,General!$L$39:$S$39,0),1)</f>
        <v>1</v>
      </c>
      <c r="Z753" s="28" t="str">
        <f>IFERROR(
IF(MATCH($C753,Forecast_Capex_Input!$CI$12:$CI$286,1)+1&gt;MAX(Forecast_Capex_Input!$C$12:$C$286),NA,
MATCH($C753,Forecast_Capex_Input!$CI$12:$CI$286,1)+1),1)</f>
        <v>N/A</v>
      </c>
      <c r="AA753" s="28" t="str" cm="1">
        <f t="array" aca="1" ref="AA753" ca="1">IFERROR(
IF(Z752&lt;&gt;Z753,1,
IF(COUNTIF(OFFSET(AA752,0,0,-INDEX(Forecast_Capex_Input!$CG$12:$CG$286,$Z753)),AA752)=INDEX(Forecast_Capex_Input!$CG$12:$CG$286,$Z753),AA752+1,AA752)),NA)</f>
        <v>N/A</v>
      </c>
      <c r="AB753" s="28" t="str" cm="1">
        <f t="array" ref="AB753">IFERROR($C753-IF($Z753=1,1,INDEX(Forecast_Capex_Input!$CI$12:$CI$286,$Z753-1))+1,NA)</f>
        <v>N/A</v>
      </c>
      <c r="AC753" s="28" t="str" cm="1">
        <f t="array" aca="1" ref="AC753" ca="1">IFERROR(IF(AA753=1,
INDEX(Forecast_Capex_Input!$AI$10:$BB$10,SMALL(IF(INDEX(Forecast_Capex_Input!$AI$12:$BB$286,$Z753,0)&gt;0,COLUMN(Forecast_Capex_Input!$AI$10:$BB$10)-COLUMN(Forecast_Capex_Input!$AI$12)+1),ROWS(OFFSET(AC752,0,0,-$AB753)))),
OFFSET(AC752,-INDEX(Forecast_Capex_Input!$CG$12:$CG$286,$Z753)+1,0)),NA)</f>
        <v>N/A</v>
      </c>
      <c r="AD753" s="28" t="str">
        <f t="shared" ca="1" si="67"/>
        <v>N/A</v>
      </c>
      <c r="AE753" s="82" t="b">
        <f t="shared" si="71"/>
        <v>0</v>
      </c>
      <c r="AF753" s="78" t="b">
        <v>0</v>
      </c>
      <c r="AG753" s="82" t="b">
        <f t="shared" si="68"/>
        <v>1</v>
      </c>
      <c r="AI753" s="55">
        <v>0</v>
      </c>
      <c r="AJ753" s="55">
        <v>0</v>
      </c>
      <c r="AK753" s="55">
        <v>0</v>
      </c>
      <c r="AL753" s="55">
        <v>0</v>
      </c>
      <c r="AM753" s="55">
        <v>0</v>
      </c>
      <c r="AN753" s="135">
        <v>0</v>
      </c>
      <c r="AP753" s="55">
        <v>0</v>
      </c>
      <c r="AQ753" s="55">
        <v>0</v>
      </c>
      <c r="AR753" s="55">
        <v>0</v>
      </c>
      <c r="AS753" s="55">
        <v>0</v>
      </c>
      <c r="AT753" s="55">
        <v>0</v>
      </c>
      <c r="AU753" s="135">
        <v>0</v>
      </c>
      <c r="AW753" s="55">
        <v>0</v>
      </c>
      <c r="AX753" s="55">
        <v>0</v>
      </c>
      <c r="AY753" s="55">
        <v>0</v>
      </c>
      <c r="AZ753" s="55">
        <v>0</v>
      </c>
      <c r="BA753" s="55">
        <v>0</v>
      </c>
      <c r="BB753" s="135">
        <v>0</v>
      </c>
      <c r="BD753" s="55">
        <v>0</v>
      </c>
      <c r="BE753" s="55">
        <v>0</v>
      </c>
      <c r="BF753" s="55">
        <v>0</v>
      </c>
      <c r="BG753" s="55">
        <v>0</v>
      </c>
      <c r="BH753" s="55">
        <v>0</v>
      </c>
      <c r="BI753" s="135">
        <v>0</v>
      </c>
      <c r="BK753" s="55">
        <v>0</v>
      </c>
      <c r="BL753" s="55">
        <v>0</v>
      </c>
      <c r="BM753" s="55">
        <v>0</v>
      </c>
      <c r="BN753" s="55">
        <v>0</v>
      </c>
      <c r="BO753" s="55">
        <v>0</v>
      </c>
      <c r="BP753" s="135">
        <v>0</v>
      </c>
      <c r="BR753" s="147">
        <v>0</v>
      </c>
      <c r="BS753" s="147">
        <v>0</v>
      </c>
      <c r="BT753" s="147">
        <v>0</v>
      </c>
      <c r="BU753" s="147">
        <v>0</v>
      </c>
      <c r="BV753" s="147">
        <v>0</v>
      </c>
      <c r="BX753" s="55">
        <v>0</v>
      </c>
      <c r="BY753" s="55">
        <v>0</v>
      </c>
      <c r="BZ753" s="55">
        <v>0</v>
      </c>
      <c r="CA753" s="55">
        <v>0</v>
      </c>
      <c r="CB753" s="55">
        <v>0</v>
      </c>
      <c r="CC753" s="135">
        <v>0</v>
      </c>
      <c r="CE753" s="55">
        <v>0</v>
      </c>
      <c r="CF753" s="55">
        <v>0</v>
      </c>
      <c r="CG753" s="55">
        <v>0</v>
      </c>
      <c r="CH753" s="55">
        <v>0</v>
      </c>
      <c r="CI753" s="55">
        <v>0</v>
      </c>
      <c r="CJ753" s="135">
        <v>0</v>
      </c>
      <c r="CL753" s="55">
        <v>0</v>
      </c>
      <c r="CM753" s="55">
        <v>0</v>
      </c>
      <c r="CN753" s="55">
        <v>0</v>
      </c>
      <c r="CO753" s="55">
        <v>0</v>
      </c>
      <c r="CP753" s="55">
        <v>0</v>
      </c>
      <c r="CQ753" s="135">
        <v>0</v>
      </c>
      <c r="CS753" s="67">
        <v>0</v>
      </c>
      <c r="CT753" s="67">
        <v>0</v>
      </c>
      <c r="CU753" s="67">
        <v>0</v>
      </c>
      <c r="CV753" s="67">
        <v>0</v>
      </c>
      <c r="CW753" s="67">
        <v>0</v>
      </c>
      <c r="CX753" s="135">
        <v>0</v>
      </c>
      <c r="CZ753" s="55">
        <v>0</v>
      </c>
      <c r="DA753" s="55">
        <v>0</v>
      </c>
      <c r="DB753" s="55">
        <v>0</v>
      </c>
      <c r="DC753" s="55">
        <v>0</v>
      </c>
      <c r="DD753" s="55">
        <v>0</v>
      </c>
      <c r="DE753" s="135">
        <v>0</v>
      </c>
      <c r="DG753" s="43" t="b" cm="1">
        <f t="array" aca="1" ref="DG753" ca="1">OR($G753=Forecast_Capex_Input!$BF$8:$BF$10)</f>
        <v>0</v>
      </c>
      <c r="DH753" s="43" cm="1">
        <f t="array" aca="1" ref="DH753" ca="1">IFERROR(INDEX(Forecast_Capex_Input!BG$12:BG$286,$Z753)
*(INDEX(Forecast_Capex_Input!$H$12:$H$286,$Z753)=Repex),0)
*$DG753</f>
        <v>0</v>
      </c>
      <c r="DI753" s="43" cm="1">
        <f t="array" aca="1" ref="DI753" ca="1">IFERROR(INDEX(Forecast_Capex_Input!BH$12:BH$286,$Z753)
*(INDEX(Forecast_Capex_Input!$H$12:$H$286,$Z753)=Repex),0)
*$DG753</f>
        <v>0</v>
      </c>
      <c r="DJ753" s="43" cm="1">
        <f t="array" aca="1" ref="DJ753" ca="1">IFERROR(INDEX(Forecast_Capex_Input!BI$12:BI$286,$Z753)
*(INDEX(Forecast_Capex_Input!$H$12:$H$286,$Z753)=Repex),0)
*$DG753</f>
        <v>0</v>
      </c>
      <c r="DK753" s="43" cm="1">
        <f t="array" aca="1" ref="DK753" ca="1">IFERROR(INDEX(Forecast_Capex_Input!BJ$12:BJ$286,$Z753)
*(INDEX(Forecast_Capex_Input!$H$12:$H$286,$Z753)=Repex),0)
*$DG753</f>
        <v>0</v>
      </c>
      <c r="DL753" s="43" cm="1">
        <f t="array" aca="1" ref="DL753" ca="1">IFERROR(INDEX(Forecast_Capex_Input!BK$12:BK$286,$Z753)
*(INDEX(Forecast_Capex_Input!$H$12:$H$286,$Z753)=Repex),0)
*$DG753</f>
        <v>0</v>
      </c>
      <c r="DM753" s="43" cm="1">
        <f t="array" aca="1" ref="DM753" ca="1">IFERROR(INDEX(Forecast_Capex_Input!BL$12:BL$286,$Z753)
*(INDEX(Forecast_Capex_Input!$H$12:$H$286,$Z753)=Repex),0)
*$DG753</f>
        <v>0</v>
      </c>
      <c r="DO753" s="43" t="b" cm="1">
        <f t="array" aca="1" ref="DO753" ca="1">OR($G753=Forecast_Capex_Input!$BN$8:$BN$9)</f>
        <v>0</v>
      </c>
      <c r="DP753" s="43" cm="1">
        <f t="array" aca="1" ref="DP753" ca="1">IFERROR(INDEX(Forecast_Capex_Input!BO$12:BO$286,$Z753)
*(INDEX(Forecast_Capex_Input!$H$12:$H$286,$Z753)=Repex),0)
*$DO753</f>
        <v>0</v>
      </c>
      <c r="DQ753" s="43" cm="1">
        <f t="array" aca="1" ref="DQ753" ca="1">IFERROR(INDEX(Forecast_Capex_Input!BP$12:BP$286,$Z753)
*(INDEX(Forecast_Capex_Input!$H$12:$H$286,$Z753)=Repex),0)
*$DO753</f>
        <v>0</v>
      </c>
      <c r="DR753" s="43" cm="1">
        <f t="array" aca="1" ref="DR753" ca="1">IFERROR(INDEX(Forecast_Capex_Input!BQ$12:BQ$286,$Z753)
*(INDEX(Forecast_Capex_Input!$H$12:$H$286,$Z753)=Repex),0)
*$DO753</f>
        <v>0</v>
      </c>
      <c r="DS753" s="43" cm="1">
        <f t="array" aca="1" ref="DS753" ca="1">IFERROR(INDEX(Forecast_Capex_Input!BR$12:BR$286,$Z753)
*(INDEX(Forecast_Capex_Input!$H$12:$H$286,$Z753)=Repex),0)
*$DO753</f>
        <v>0</v>
      </c>
      <c r="DT753" s="43" cm="1">
        <f t="array" aca="1" ref="DT753" ca="1">IFERROR(INDEX(Forecast_Capex_Input!BS$12:BS$286,$Z753)
*(INDEX(Forecast_Capex_Input!$H$12:$H$286,$Z753)=Repex),0)
*$DO753</f>
        <v>0</v>
      </c>
      <c r="DV753" s="43" t="b" cm="1">
        <f t="array" aca="1" ref="DV753" ca="1">OR($G753=Forecast_Capex_Input!$BU$8:$BU$10)</f>
        <v>0</v>
      </c>
      <c r="DW753" s="43" cm="1">
        <f t="array" aca="1" ref="DW753" ca="1">IFERROR(INDEX(Forecast_Capex_Input!BV$12:BV$286,$Z753)
*(INDEX(Forecast_Capex_Input!$H$12:$H$286,$Z753)=Repex),0)
*$DV753</f>
        <v>0</v>
      </c>
      <c r="DX753" s="43" cm="1">
        <f t="array" aca="1" ref="DX753" ca="1">IFERROR(INDEX(Forecast_Capex_Input!BW$12:BW$286,$Z753)
*(INDEX(Forecast_Capex_Input!$H$12:$H$286,$Z753)=Repex),0)
*$DV753</f>
        <v>0</v>
      </c>
      <c r="DY753" s="43" cm="1">
        <f t="array" aca="1" ref="DY753" ca="1">IFERROR(INDEX(Forecast_Capex_Input!BX$12:BX$286,$Z753)
*(INDEX(Forecast_Capex_Input!$H$12:$H$286,$Z753)=Repex),0)
*$DV753</f>
        <v>0</v>
      </c>
      <c r="DZ753" s="43" cm="1">
        <f t="array" aca="1" ref="DZ753" ca="1">IFERROR(INDEX(Forecast_Capex_Input!BY$12:BY$286,$Z753)
*(INDEX(Forecast_Capex_Input!$H$12:$H$286,$Z753)=Repex),0)
*$DV753</f>
        <v>0</v>
      </c>
      <c r="EA753" s="43" cm="1">
        <f t="array" aca="1" ref="EA753" ca="1">IFERROR(INDEX(Forecast_Capex_Input!BZ$12:BZ$286,$Z753)
*(INDEX(Forecast_Capex_Input!$H$12:$H$286,$Z753)=Repex),0)
*$DV753</f>
        <v>0</v>
      </c>
      <c r="EB753" s="43" cm="1">
        <f t="array" aca="1" ref="EB753" ca="1">IFERROR(INDEX(Forecast_Capex_Input!CA$12:CA$286,$Z753)
*(INDEX(Forecast_Capex_Input!$H$12:$H$286,$Z753)=Repex),0)
*$DV753</f>
        <v>0</v>
      </c>
      <c r="EC753" s="43" cm="1">
        <f t="array" aca="1" ref="EC753" ca="1">IFERROR(INDEX(Forecast_Capex_Input!CB$12:CB$286,$Z753)
*(INDEX(Forecast_Capex_Input!$H$12:$H$286,$Z753)=Repex),0)
*$DV753</f>
        <v>0</v>
      </c>
      <c r="ED753" s="43" cm="1">
        <f t="array" aca="1" ref="ED753" ca="1">IFERROR(INDEX(Forecast_Capex_Input!CC$12:CC$286,$Z753)
*(INDEX(Forecast_Capex_Input!$H$12:$H$286,$Z753)=Repex),0)
*$DV753</f>
        <v>0</v>
      </c>
      <c r="EF753" s="86" t="str">
        <f t="shared" si="69"/>
        <v>N/A</v>
      </c>
      <c r="EG753" s="28" t="str">
        <f>IFERROR(RANK(EF753,EF$11:EF$1010,0)+COUNTIF(EF$11:EF753,EF753)-1,NA)</f>
        <v>N/A</v>
      </c>
    </row>
    <row r="754" spans="3:137" x14ac:dyDescent="0.2">
      <c r="C754" s="28">
        <f t="shared" si="70"/>
        <v>744</v>
      </c>
      <c r="D754" s="9" t="str" cm="1">
        <f t="array" ref="D754">IFERROR(INDEX(Forecast_Capex_Input!$D$12:$D$286,$Z754),NA)</f>
        <v>N/A</v>
      </c>
      <c r="E754" s="24" t="str" cm="1">
        <f t="array" ref="E754">IF($Z754=NA,NA,INDEX(Forecast_Capex_Input!$E$12:$E$286,$Z754))</f>
        <v>N/A</v>
      </c>
      <c r="F754" s="9" t="str" cm="1">
        <f t="array" aca="1" ref="F754" ca="1">IFERROR(INDEX(General!$E$25:$E$26,$AA754),NA)</f>
        <v>N/A</v>
      </c>
      <c r="G754" s="9" t="str" cm="1">
        <f t="array" aca="1" ref="G754" ca="1">IFERROR(INDEX(Forecast_Capex_Input!$AI$11:$BB$11,$AC754),NA)</f>
        <v>N/A</v>
      </c>
      <c r="H754" s="50" t="str" cm="1">
        <f t="array" aca="1" ref="H754" ca="1">IFERROR(INDEX(Forecast_Capex_Input!$AI$12:$BB$286,$Z754,$AC754),NA)</f>
        <v>N/A</v>
      </c>
      <c r="I754" s="150" t="str" cm="1">
        <f t="array" ref="I754">IFERROR(INDEX(Forecast_Capex_Input!$F$12:$F$286,$Z754),NA)</f>
        <v>N/A</v>
      </c>
      <c r="J754" s="150" t="str" cm="1">
        <f t="array" ref="J754">IFERROR(INDEX(Forecast_Capex_Input!G$12:G$286,$Z754),NA)</f>
        <v>N/A</v>
      </c>
      <c r="K754" s="150" t="str" cm="1">
        <f t="array" ref="K754">IFERROR(INDEX(Forecast_Capex_Input!H$12:H$286,$Z754),NA)</f>
        <v>N/A</v>
      </c>
      <c r="L754" s="150" t="str" cm="1">
        <f t="array" ref="L754">IFERROR(INDEX(Forecast_Capex_Input!I$12:I$286,$Z754),NA)</f>
        <v>N/A</v>
      </c>
      <c r="M754" s="150" t="str" cm="1">
        <f t="array" ref="M754">IFERROR(INDEX(Forecast_Capex_Input!J$12:J$286,$Z754),NA)</f>
        <v>N/A</v>
      </c>
      <c r="N754" s="150" t="str" cm="1">
        <f t="array" ref="N754">IFERROR(INDEX(Forecast_Capex_Input!K$12:K$286,$Z754),NA)</f>
        <v>N/A</v>
      </c>
      <c r="O754" s="150" t="str" cm="1">
        <f t="array" ref="O754">IFERROR(INDEX(Forecast_Capex_Input!L$12:L$286,$Z754),NA)</f>
        <v>N/A</v>
      </c>
      <c r="P754" s="150" t="str" cm="1">
        <f t="array" ref="P754">IFERROR(INDEX(Forecast_Capex_Input!M$12:M$286,$Z754),NA)</f>
        <v>N/A</v>
      </c>
      <c r="Q754" s="24" t="str" cm="1">
        <f t="array" ref="Q754">IFERROR(INDEX(Forecast_Capex_Input!N$12:N$286,$Z754),NA)</f>
        <v>N/A</v>
      </c>
      <c r="R754" s="190" cm="1">
        <f t="array" ref="R754">IFERROR(INDEX(Forecast_Capex_Input!O$12:O$286,$Z754),0)</f>
        <v>0</v>
      </c>
      <c r="S754" s="24" cm="1">
        <f t="array" ref="S754">IFERROR(INDEX(Forecast_Capex_Input!P$12:P$286,$Z754),0)</f>
        <v>0</v>
      </c>
      <c r="T754" s="150" t="str" cm="1">
        <f t="array" aca="1" ref="T754" ca="1">IFERROR(INDEX(General!$K$91:$K$110,$AC754),NA)</f>
        <v>N/A</v>
      </c>
      <c r="U754" s="43" cm="1">
        <f t="array" aca="1" ref="U754" ca="1">IFERROR(
IF($F754=General!$E$25,INDEX(Forecast_Capex_Input!S$12:S$286,$Z754),
INDEX(Forecast_Capex_Input!T$12:T$286,$Z754)),0)</f>
        <v>0</v>
      </c>
      <c r="V754" s="82" t="b">
        <f>IFERROR(INDEX(Overheads!$T$19:$T$26,MATCH($I754,Overheads!$E$19:$E$26,0)),FALSE)</f>
        <v>0</v>
      </c>
      <c r="W754" s="209" cm="1">
        <f t="array" ref="W754">IFERROR(
INDEX(Forecast_Capex_Input!CN$12:CN$286,$Z754),0)</f>
        <v>0</v>
      </c>
      <c r="X754" s="209">
        <f>IFERROR(
MATCH($W754,General!$L$39:$S$39,0),1)</f>
        <v>1</v>
      </c>
      <c r="Z754" s="28" t="str">
        <f>IFERROR(
IF(MATCH($C754,Forecast_Capex_Input!$CI$12:$CI$286,1)+1&gt;MAX(Forecast_Capex_Input!$C$12:$C$286),NA,
MATCH($C754,Forecast_Capex_Input!$CI$12:$CI$286,1)+1),1)</f>
        <v>N/A</v>
      </c>
      <c r="AA754" s="28" t="str" cm="1">
        <f t="array" aca="1" ref="AA754" ca="1">IFERROR(
IF(Z753&lt;&gt;Z754,1,
IF(COUNTIF(OFFSET(AA753,0,0,-INDEX(Forecast_Capex_Input!$CG$12:$CG$286,$Z754)),AA753)=INDEX(Forecast_Capex_Input!$CG$12:$CG$286,$Z754),AA753+1,AA753)),NA)</f>
        <v>N/A</v>
      </c>
      <c r="AB754" s="28" t="str" cm="1">
        <f t="array" ref="AB754">IFERROR($C754-IF($Z754=1,1,INDEX(Forecast_Capex_Input!$CI$12:$CI$286,$Z754-1))+1,NA)</f>
        <v>N/A</v>
      </c>
      <c r="AC754" s="28" t="str" cm="1">
        <f t="array" aca="1" ref="AC754" ca="1">IFERROR(IF(AA754=1,
INDEX(Forecast_Capex_Input!$AI$10:$BB$10,SMALL(IF(INDEX(Forecast_Capex_Input!$AI$12:$BB$286,$Z754,0)&gt;0,COLUMN(Forecast_Capex_Input!$AI$10:$BB$10)-COLUMN(Forecast_Capex_Input!$AI$12)+1),ROWS(OFFSET(AC753,0,0,-$AB754)))),
OFFSET(AC753,-INDEX(Forecast_Capex_Input!$CG$12:$CG$286,$Z754)+1,0)),NA)</f>
        <v>N/A</v>
      </c>
      <c r="AD754" s="28" t="str">
        <f t="shared" ca="1" si="67"/>
        <v>N/A</v>
      </c>
      <c r="AE754" s="82" t="b">
        <f t="shared" si="71"/>
        <v>0</v>
      </c>
      <c r="AF754" s="78" t="b">
        <v>0</v>
      </c>
      <c r="AG754" s="82" t="b">
        <f t="shared" si="68"/>
        <v>1</v>
      </c>
      <c r="AI754" s="55">
        <v>0</v>
      </c>
      <c r="AJ754" s="55">
        <v>0</v>
      </c>
      <c r="AK754" s="55">
        <v>0</v>
      </c>
      <c r="AL754" s="55">
        <v>0</v>
      </c>
      <c r="AM754" s="55">
        <v>0</v>
      </c>
      <c r="AN754" s="135">
        <v>0</v>
      </c>
      <c r="AP754" s="55">
        <v>0</v>
      </c>
      <c r="AQ754" s="55">
        <v>0</v>
      </c>
      <c r="AR754" s="55">
        <v>0</v>
      </c>
      <c r="AS754" s="55">
        <v>0</v>
      </c>
      <c r="AT754" s="55">
        <v>0</v>
      </c>
      <c r="AU754" s="135">
        <v>0</v>
      </c>
      <c r="AW754" s="55">
        <v>0</v>
      </c>
      <c r="AX754" s="55">
        <v>0</v>
      </c>
      <c r="AY754" s="55">
        <v>0</v>
      </c>
      <c r="AZ754" s="55">
        <v>0</v>
      </c>
      <c r="BA754" s="55">
        <v>0</v>
      </c>
      <c r="BB754" s="135">
        <v>0</v>
      </c>
      <c r="BD754" s="55">
        <v>0</v>
      </c>
      <c r="BE754" s="55">
        <v>0</v>
      </c>
      <c r="BF754" s="55">
        <v>0</v>
      </c>
      <c r="BG754" s="55">
        <v>0</v>
      </c>
      <c r="BH754" s="55">
        <v>0</v>
      </c>
      <c r="BI754" s="135">
        <v>0</v>
      </c>
      <c r="BK754" s="55">
        <v>0</v>
      </c>
      <c r="BL754" s="55">
        <v>0</v>
      </c>
      <c r="BM754" s="55">
        <v>0</v>
      </c>
      <c r="BN754" s="55">
        <v>0</v>
      </c>
      <c r="BO754" s="55">
        <v>0</v>
      </c>
      <c r="BP754" s="135">
        <v>0</v>
      </c>
      <c r="BR754" s="147">
        <v>0</v>
      </c>
      <c r="BS754" s="147">
        <v>0</v>
      </c>
      <c r="BT754" s="147">
        <v>0</v>
      </c>
      <c r="BU754" s="147">
        <v>0</v>
      </c>
      <c r="BV754" s="147">
        <v>0</v>
      </c>
      <c r="BX754" s="55">
        <v>0</v>
      </c>
      <c r="BY754" s="55">
        <v>0</v>
      </c>
      <c r="BZ754" s="55">
        <v>0</v>
      </c>
      <c r="CA754" s="55">
        <v>0</v>
      </c>
      <c r="CB754" s="55">
        <v>0</v>
      </c>
      <c r="CC754" s="135">
        <v>0</v>
      </c>
      <c r="CE754" s="55">
        <v>0</v>
      </c>
      <c r="CF754" s="55">
        <v>0</v>
      </c>
      <c r="CG754" s="55">
        <v>0</v>
      </c>
      <c r="CH754" s="55">
        <v>0</v>
      </c>
      <c r="CI754" s="55">
        <v>0</v>
      </c>
      <c r="CJ754" s="135">
        <v>0</v>
      </c>
      <c r="CL754" s="55">
        <v>0</v>
      </c>
      <c r="CM754" s="55">
        <v>0</v>
      </c>
      <c r="CN754" s="55">
        <v>0</v>
      </c>
      <c r="CO754" s="55">
        <v>0</v>
      </c>
      <c r="CP754" s="55">
        <v>0</v>
      </c>
      <c r="CQ754" s="135">
        <v>0</v>
      </c>
      <c r="CS754" s="67">
        <v>0</v>
      </c>
      <c r="CT754" s="67">
        <v>0</v>
      </c>
      <c r="CU754" s="67">
        <v>0</v>
      </c>
      <c r="CV754" s="67">
        <v>0</v>
      </c>
      <c r="CW754" s="67">
        <v>0</v>
      </c>
      <c r="CX754" s="135">
        <v>0</v>
      </c>
      <c r="CZ754" s="55">
        <v>0</v>
      </c>
      <c r="DA754" s="55">
        <v>0</v>
      </c>
      <c r="DB754" s="55">
        <v>0</v>
      </c>
      <c r="DC754" s="55">
        <v>0</v>
      </c>
      <c r="DD754" s="55">
        <v>0</v>
      </c>
      <c r="DE754" s="135">
        <v>0</v>
      </c>
      <c r="DG754" s="43" t="b" cm="1">
        <f t="array" aca="1" ref="DG754" ca="1">OR($G754=Forecast_Capex_Input!$BF$8:$BF$10)</f>
        <v>0</v>
      </c>
      <c r="DH754" s="43" cm="1">
        <f t="array" aca="1" ref="DH754" ca="1">IFERROR(INDEX(Forecast_Capex_Input!BG$12:BG$286,$Z754)
*(INDEX(Forecast_Capex_Input!$H$12:$H$286,$Z754)=Repex),0)
*$DG754</f>
        <v>0</v>
      </c>
      <c r="DI754" s="43" cm="1">
        <f t="array" aca="1" ref="DI754" ca="1">IFERROR(INDEX(Forecast_Capex_Input!BH$12:BH$286,$Z754)
*(INDEX(Forecast_Capex_Input!$H$12:$H$286,$Z754)=Repex),0)
*$DG754</f>
        <v>0</v>
      </c>
      <c r="DJ754" s="43" cm="1">
        <f t="array" aca="1" ref="DJ754" ca="1">IFERROR(INDEX(Forecast_Capex_Input!BI$12:BI$286,$Z754)
*(INDEX(Forecast_Capex_Input!$H$12:$H$286,$Z754)=Repex),0)
*$DG754</f>
        <v>0</v>
      </c>
      <c r="DK754" s="43" cm="1">
        <f t="array" aca="1" ref="DK754" ca="1">IFERROR(INDEX(Forecast_Capex_Input!BJ$12:BJ$286,$Z754)
*(INDEX(Forecast_Capex_Input!$H$12:$H$286,$Z754)=Repex),0)
*$DG754</f>
        <v>0</v>
      </c>
      <c r="DL754" s="43" cm="1">
        <f t="array" aca="1" ref="DL754" ca="1">IFERROR(INDEX(Forecast_Capex_Input!BK$12:BK$286,$Z754)
*(INDEX(Forecast_Capex_Input!$H$12:$H$286,$Z754)=Repex),0)
*$DG754</f>
        <v>0</v>
      </c>
      <c r="DM754" s="43" cm="1">
        <f t="array" aca="1" ref="DM754" ca="1">IFERROR(INDEX(Forecast_Capex_Input!BL$12:BL$286,$Z754)
*(INDEX(Forecast_Capex_Input!$H$12:$H$286,$Z754)=Repex),0)
*$DG754</f>
        <v>0</v>
      </c>
      <c r="DO754" s="43" t="b" cm="1">
        <f t="array" aca="1" ref="DO754" ca="1">OR($G754=Forecast_Capex_Input!$BN$8:$BN$9)</f>
        <v>0</v>
      </c>
      <c r="DP754" s="43" cm="1">
        <f t="array" aca="1" ref="DP754" ca="1">IFERROR(INDEX(Forecast_Capex_Input!BO$12:BO$286,$Z754)
*(INDEX(Forecast_Capex_Input!$H$12:$H$286,$Z754)=Repex),0)
*$DO754</f>
        <v>0</v>
      </c>
      <c r="DQ754" s="43" cm="1">
        <f t="array" aca="1" ref="DQ754" ca="1">IFERROR(INDEX(Forecast_Capex_Input!BP$12:BP$286,$Z754)
*(INDEX(Forecast_Capex_Input!$H$12:$H$286,$Z754)=Repex),0)
*$DO754</f>
        <v>0</v>
      </c>
      <c r="DR754" s="43" cm="1">
        <f t="array" aca="1" ref="DR754" ca="1">IFERROR(INDEX(Forecast_Capex_Input!BQ$12:BQ$286,$Z754)
*(INDEX(Forecast_Capex_Input!$H$12:$H$286,$Z754)=Repex),0)
*$DO754</f>
        <v>0</v>
      </c>
      <c r="DS754" s="43" cm="1">
        <f t="array" aca="1" ref="DS754" ca="1">IFERROR(INDEX(Forecast_Capex_Input!BR$12:BR$286,$Z754)
*(INDEX(Forecast_Capex_Input!$H$12:$H$286,$Z754)=Repex),0)
*$DO754</f>
        <v>0</v>
      </c>
      <c r="DT754" s="43" cm="1">
        <f t="array" aca="1" ref="DT754" ca="1">IFERROR(INDEX(Forecast_Capex_Input!BS$12:BS$286,$Z754)
*(INDEX(Forecast_Capex_Input!$H$12:$H$286,$Z754)=Repex),0)
*$DO754</f>
        <v>0</v>
      </c>
      <c r="DV754" s="43" t="b" cm="1">
        <f t="array" aca="1" ref="DV754" ca="1">OR($G754=Forecast_Capex_Input!$BU$8:$BU$10)</f>
        <v>0</v>
      </c>
      <c r="DW754" s="43" cm="1">
        <f t="array" aca="1" ref="DW754" ca="1">IFERROR(INDEX(Forecast_Capex_Input!BV$12:BV$286,$Z754)
*(INDEX(Forecast_Capex_Input!$H$12:$H$286,$Z754)=Repex),0)
*$DV754</f>
        <v>0</v>
      </c>
      <c r="DX754" s="43" cm="1">
        <f t="array" aca="1" ref="DX754" ca="1">IFERROR(INDEX(Forecast_Capex_Input!BW$12:BW$286,$Z754)
*(INDEX(Forecast_Capex_Input!$H$12:$H$286,$Z754)=Repex),0)
*$DV754</f>
        <v>0</v>
      </c>
      <c r="DY754" s="43" cm="1">
        <f t="array" aca="1" ref="DY754" ca="1">IFERROR(INDEX(Forecast_Capex_Input!BX$12:BX$286,$Z754)
*(INDEX(Forecast_Capex_Input!$H$12:$H$286,$Z754)=Repex),0)
*$DV754</f>
        <v>0</v>
      </c>
      <c r="DZ754" s="43" cm="1">
        <f t="array" aca="1" ref="DZ754" ca="1">IFERROR(INDEX(Forecast_Capex_Input!BY$12:BY$286,$Z754)
*(INDEX(Forecast_Capex_Input!$H$12:$H$286,$Z754)=Repex),0)
*$DV754</f>
        <v>0</v>
      </c>
      <c r="EA754" s="43" cm="1">
        <f t="array" aca="1" ref="EA754" ca="1">IFERROR(INDEX(Forecast_Capex_Input!BZ$12:BZ$286,$Z754)
*(INDEX(Forecast_Capex_Input!$H$12:$H$286,$Z754)=Repex),0)
*$DV754</f>
        <v>0</v>
      </c>
      <c r="EB754" s="43" cm="1">
        <f t="array" aca="1" ref="EB754" ca="1">IFERROR(INDEX(Forecast_Capex_Input!CA$12:CA$286,$Z754)
*(INDEX(Forecast_Capex_Input!$H$12:$H$286,$Z754)=Repex),0)
*$DV754</f>
        <v>0</v>
      </c>
      <c r="EC754" s="43" cm="1">
        <f t="array" aca="1" ref="EC754" ca="1">IFERROR(INDEX(Forecast_Capex_Input!CB$12:CB$286,$Z754)
*(INDEX(Forecast_Capex_Input!$H$12:$H$286,$Z754)=Repex),0)
*$DV754</f>
        <v>0</v>
      </c>
      <c r="ED754" s="43" cm="1">
        <f t="array" aca="1" ref="ED754" ca="1">IFERROR(INDEX(Forecast_Capex_Input!CC$12:CC$286,$Z754)
*(INDEX(Forecast_Capex_Input!$H$12:$H$286,$Z754)=Repex),0)
*$DV754</f>
        <v>0</v>
      </c>
      <c r="EF754" s="86" t="str">
        <f t="shared" si="69"/>
        <v>N/A</v>
      </c>
      <c r="EG754" s="28" t="str">
        <f>IFERROR(RANK(EF754,EF$11:EF$1010,0)+COUNTIF(EF$11:EF754,EF754)-1,NA)</f>
        <v>N/A</v>
      </c>
    </row>
    <row r="755" spans="3:137" x14ac:dyDescent="0.2">
      <c r="C755" s="28">
        <f t="shared" si="70"/>
        <v>745</v>
      </c>
      <c r="D755" s="9" t="str" cm="1">
        <f t="array" ref="D755">IFERROR(INDEX(Forecast_Capex_Input!$D$12:$D$286,$Z755),NA)</f>
        <v>N/A</v>
      </c>
      <c r="E755" s="24" t="str" cm="1">
        <f t="array" ref="E755">IF($Z755=NA,NA,INDEX(Forecast_Capex_Input!$E$12:$E$286,$Z755))</f>
        <v>N/A</v>
      </c>
      <c r="F755" s="9" t="str" cm="1">
        <f t="array" aca="1" ref="F755" ca="1">IFERROR(INDEX(General!$E$25:$E$26,$AA755),NA)</f>
        <v>N/A</v>
      </c>
      <c r="G755" s="9" t="str" cm="1">
        <f t="array" aca="1" ref="G755" ca="1">IFERROR(INDEX(Forecast_Capex_Input!$AI$11:$BB$11,$AC755),NA)</f>
        <v>N/A</v>
      </c>
      <c r="H755" s="50" t="str" cm="1">
        <f t="array" aca="1" ref="H755" ca="1">IFERROR(INDEX(Forecast_Capex_Input!$AI$12:$BB$286,$Z755,$AC755),NA)</f>
        <v>N/A</v>
      </c>
      <c r="I755" s="150" t="str" cm="1">
        <f t="array" ref="I755">IFERROR(INDEX(Forecast_Capex_Input!$F$12:$F$286,$Z755),NA)</f>
        <v>N/A</v>
      </c>
      <c r="J755" s="150" t="str" cm="1">
        <f t="array" ref="J755">IFERROR(INDEX(Forecast_Capex_Input!G$12:G$286,$Z755),NA)</f>
        <v>N/A</v>
      </c>
      <c r="K755" s="150" t="str" cm="1">
        <f t="array" ref="K755">IFERROR(INDEX(Forecast_Capex_Input!H$12:H$286,$Z755),NA)</f>
        <v>N/A</v>
      </c>
      <c r="L755" s="150" t="str" cm="1">
        <f t="array" ref="L755">IFERROR(INDEX(Forecast_Capex_Input!I$12:I$286,$Z755),NA)</f>
        <v>N/A</v>
      </c>
      <c r="M755" s="150" t="str" cm="1">
        <f t="array" ref="M755">IFERROR(INDEX(Forecast_Capex_Input!J$12:J$286,$Z755),NA)</f>
        <v>N/A</v>
      </c>
      <c r="N755" s="150" t="str" cm="1">
        <f t="array" ref="N755">IFERROR(INDEX(Forecast_Capex_Input!K$12:K$286,$Z755),NA)</f>
        <v>N/A</v>
      </c>
      <c r="O755" s="150" t="str" cm="1">
        <f t="array" ref="O755">IFERROR(INDEX(Forecast_Capex_Input!L$12:L$286,$Z755),NA)</f>
        <v>N/A</v>
      </c>
      <c r="P755" s="150" t="str" cm="1">
        <f t="array" ref="P755">IFERROR(INDEX(Forecast_Capex_Input!M$12:M$286,$Z755),NA)</f>
        <v>N/A</v>
      </c>
      <c r="Q755" s="24" t="str" cm="1">
        <f t="array" ref="Q755">IFERROR(INDEX(Forecast_Capex_Input!N$12:N$286,$Z755),NA)</f>
        <v>N/A</v>
      </c>
      <c r="R755" s="190" cm="1">
        <f t="array" ref="R755">IFERROR(INDEX(Forecast_Capex_Input!O$12:O$286,$Z755),0)</f>
        <v>0</v>
      </c>
      <c r="S755" s="24" cm="1">
        <f t="array" ref="S755">IFERROR(INDEX(Forecast_Capex_Input!P$12:P$286,$Z755),0)</f>
        <v>0</v>
      </c>
      <c r="T755" s="150" t="str" cm="1">
        <f t="array" aca="1" ref="T755" ca="1">IFERROR(INDEX(General!$K$91:$K$110,$AC755),NA)</f>
        <v>N/A</v>
      </c>
      <c r="U755" s="43" cm="1">
        <f t="array" aca="1" ref="U755" ca="1">IFERROR(
IF($F755=General!$E$25,INDEX(Forecast_Capex_Input!S$12:S$286,$Z755),
INDEX(Forecast_Capex_Input!T$12:T$286,$Z755)),0)</f>
        <v>0</v>
      </c>
      <c r="V755" s="82" t="b">
        <f>IFERROR(INDEX(Overheads!$T$19:$T$26,MATCH($I755,Overheads!$E$19:$E$26,0)),FALSE)</f>
        <v>0</v>
      </c>
      <c r="W755" s="209" cm="1">
        <f t="array" ref="W755">IFERROR(
INDEX(Forecast_Capex_Input!CN$12:CN$286,$Z755),0)</f>
        <v>0</v>
      </c>
      <c r="X755" s="209">
        <f>IFERROR(
MATCH($W755,General!$L$39:$S$39,0),1)</f>
        <v>1</v>
      </c>
      <c r="Z755" s="28" t="str">
        <f>IFERROR(
IF(MATCH($C755,Forecast_Capex_Input!$CI$12:$CI$286,1)+1&gt;MAX(Forecast_Capex_Input!$C$12:$C$286),NA,
MATCH($C755,Forecast_Capex_Input!$CI$12:$CI$286,1)+1),1)</f>
        <v>N/A</v>
      </c>
      <c r="AA755" s="28" t="str" cm="1">
        <f t="array" aca="1" ref="AA755" ca="1">IFERROR(
IF(Z754&lt;&gt;Z755,1,
IF(COUNTIF(OFFSET(AA754,0,0,-INDEX(Forecast_Capex_Input!$CG$12:$CG$286,$Z755)),AA754)=INDEX(Forecast_Capex_Input!$CG$12:$CG$286,$Z755),AA754+1,AA754)),NA)</f>
        <v>N/A</v>
      </c>
      <c r="AB755" s="28" t="str" cm="1">
        <f t="array" ref="AB755">IFERROR($C755-IF($Z755=1,1,INDEX(Forecast_Capex_Input!$CI$12:$CI$286,$Z755-1))+1,NA)</f>
        <v>N/A</v>
      </c>
      <c r="AC755" s="28" t="str" cm="1">
        <f t="array" aca="1" ref="AC755" ca="1">IFERROR(IF(AA755=1,
INDEX(Forecast_Capex_Input!$AI$10:$BB$10,SMALL(IF(INDEX(Forecast_Capex_Input!$AI$12:$BB$286,$Z755,0)&gt;0,COLUMN(Forecast_Capex_Input!$AI$10:$BB$10)-COLUMN(Forecast_Capex_Input!$AI$12)+1),ROWS(OFFSET(AC754,0,0,-$AB755)))),
OFFSET(AC754,-INDEX(Forecast_Capex_Input!$CG$12:$CG$286,$Z755)+1,0)),NA)</f>
        <v>N/A</v>
      </c>
      <c r="AD755" s="28" t="str">
        <f t="shared" ca="1" si="67"/>
        <v>N/A</v>
      </c>
      <c r="AE755" s="82" t="b">
        <f t="shared" si="71"/>
        <v>0</v>
      </c>
      <c r="AF755" s="78" t="b">
        <v>0</v>
      </c>
      <c r="AG755" s="82" t="b">
        <f t="shared" si="68"/>
        <v>1</v>
      </c>
      <c r="AI755" s="55">
        <v>0</v>
      </c>
      <c r="AJ755" s="55">
        <v>0</v>
      </c>
      <c r="AK755" s="55">
        <v>0</v>
      </c>
      <c r="AL755" s="55">
        <v>0</v>
      </c>
      <c r="AM755" s="55">
        <v>0</v>
      </c>
      <c r="AN755" s="135">
        <v>0</v>
      </c>
      <c r="AP755" s="55">
        <v>0</v>
      </c>
      <c r="AQ755" s="55">
        <v>0</v>
      </c>
      <c r="AR755" s="55">
        <v>0</v>
      </c>
      <c r="AS755" s="55">
        <v>0</v>
      </c>
      <c r="AT755" s="55">
        <v>0</v>
      </c>
      <c r="AU755" s="135">
        <v>0</v>
      </c>
      <c r="AW755" s="55">
        <v>0</v>
      </c>
      <c r="AX755" s="55">
        <v>0</v>
      </c>
      <c r="AY755" s="55">
        <v>0</v>
      </c>
      <c r="AZ755" s="55">
        <v>0</v>
      </c>
      <c r="BA755" s="55">
        <v>0</v>
      </c>
      <c r="BB755" s="135">
        <v>0</v>
      </c>
      <c r="BD755" s="55">
        <v>0</v>
      </c>
      <c r="BE755" s="55">
        <v>0</v>
      </c>
      <c r="BF755" s="55">
        <v>0</v>
      </c>
      <c r="BG755" s="55">
        <v>0</v>
      </c>
      <c r="BH755" s="55">
        <v>0</v>
      </c>
      <c r="BI755" s="135">
        <v>0</v>
      </c>
      <c r="BK755" s="55">
        <v>0</v>
      </c>
      <c r="BL755" s="55">
        <v>0</v>
      </c>
      <c r="BM755" s="55">
        <v>0</v>
      </c>
      <c r="BN755" s="55">
        <v>0</v>
      </c>
      <c r="BO755" s="55">
        <v>0</v>
      </c>
      <c r="BP755" s="135">
        <v>0</v>
      </c>
      <c r="BR755" s="147">
        <v>0</v>
      </c>
      <c r="BS755" s="147">
        <v>0</v>
      </c>
      <c r="BT755" s="147">
        <v>0</v>
      </c>
      <c r="BU755" s="147">
        <v>0</v>
      </c>
      <c r="BV755" s="147">
        <v>0</v>
      </c>
      <c r="BX755" s="55">
        <v>0</v>
      </c>
      <c r="BY755" s="55">
        <v>0</v>
      </c>
      <c r="BZ755" s="55">
        <v>0</v>
      </c>
      <c r="CA755" s="55">
        <v>0</v>
      </c>
      <c r="CB755" s="55">
        <v>0</v>
      </c>
      <c r="CC755" s="135">
        <v>0</v>
      </c>
      <c r="CE755" s="55">
        <v>0</v>
      </c>
      <c r="CF755" s="55">
        <v>0</v>
      </c>
      <c r="CG755" s="55">
        <v>0</v>
      </c>
      <c r="CH755" s="55">
        <v>0</v>
      </c>
      <c r="CI755" s="55">
        <v>0</v>
      </c>
      <c r="CJ755" s="135">
        <v>0</v>
      </c>
      <c r="CL755" s="55">
        <v>0</v>
      </c>
      <c r="CM755" s="55">
        <v>0</v>
      </c>
      <c r="CN755" s="55">
        <v>0</v>
      </c>
      <c r="CO755" s="55">
        <v>0</v>
      </c>
      <c r="CP755" s="55">
        <v>0</v>
      </c>
      <c r="CQ755" s="135">
        <v>0</v>
      </c>
      <c r="CS755" s="67">
        <v>0</v>
      </c>
      <c r="CT755" s="67">
        <v>0</v>
      </c>
      <c r="CU755" s="67">
        <v>0</v>
      </c>
      <c r="CV755" s="67">
        <v>0</v>
      </c>
      <c r="CW755" s="67">
        <v>0</v>
      </c>
      <c r="CX755" s="135">
        <v>0</v>
      </c>
      <c r="CZ755" s="55">
        <v>0</v>
      </c>
      <c r="DA755" s="55">
        <v>0</v>
      </c>
      <c r="DB755" s="55">
        <v>0</v>
      </c>
      <c r="DC755" s="55">
        <v>0</v>
      </c>
      <c r="DD755" s="55">
        <v>0</v>
      </c>
      <c r="DE755" s="135">
        <v>0</v>
      </c>
      <c r="DG755" s="43" t="b" cm="1">
        <f t="array" aca="1" ref="DG755" ca="1">OR($G755=Forecast_Capex_Input!$BF$8:$BF$10)</f>
        <v>0</v>
      </c>
      <c r="DH755" s="43" cm="1">
        <f t="array" aca="1" ref="DH755" ca="1">IFERROR(INDEX(Forecast_Capex_Input!BG$12:BG$286,$Z755)
*(INDEX(Forecast_Capex_Input!$H$12:$H$286,$Z755)=Repex),0)
*$DG755</f>
        <v>0</v>
      </c>
      <c r="DI755" s="43" cm="1">
        <f t="array" aca="1" ref="DI755" ca="1">IFERROR(INDEX(Forecast_Capex_Input!BH$12:BH$286,$Z755)
*(INDEX(Forecast_Capex_Input!$H$12:$H$286,$Z755)=Repex),0)
*$DG755</f>
        <v>0</v>
      </c>
      <c r="DJ755" s="43" cm="1">
        <f t="array" aca="1" ref="DJ755" ca="1">IFERROR(INDEX(Forecast_Capex_Input!BI$12:BI$286,$Z755)
*(INDEX(Forecast_Capex_Input!$H$12:$H$286,$Z755)=Repex),0)
*$DG755</f>
        <v>0</v>
      </c>
      <c r="DK755" s="43" cm="1">
        <f t="array" aca="1" ref="DK755" ca="1">IFERROR(INDEX(Forecast_Capex_Input!BJ$12:BJ$286,$Z755)
*(INDEX(Forecast_Capex_Input!$H$12:$H$286,$Z755)=Repex),0)
*$DG755</f>
        <v>0</v>
      </c>
      <c r="DL755" s="43" cm="1">
        <f t="array" aca="1" ref="DL755" ca="1">IFERROR(INDEX(Forecast_Capex_Input!BK$12:BK$286,$Z755)
*(INDEX(Forecast_Capex_Input!$H$12:$H$286,$Z755)=Repex),0)
*$DG755</f>
        <v>0</v>
      </c>
      <c r="DM755" s="43" cm="1">
        <f t="array" aca="1" ref="DM755" ca="1">IFERROR(INDEX(Forecast_Capex_Input!BL$12:BL$286,$Z755)
*(INDEX(Forecast_Capex_Input!$H$12:$H$286,$Z755)=Repex),0)
*$DG755</f>
        <v>0</v>
      </c>
      <c r="DO755" s="43" t="b" cm="1">
        <f t="array" aca="1" ref="DO755" ca="1">OR($G755=Forecast_Capex_Input!$BN$8:$BN$9)</f>
        <v>0</v>
      </c>
      <c r="DP755" s="43" cm="1">
        <f t="array" aca="1" ref="DP755" ca="1">IFERROR(INDEX(Forecast_Capex_Input!BO$12:BO$286,$Z755)
*(INDEX(Forecast_Capex_Input!$H$12:$H$286,$Z755)=Repex),0)
*$DO755</f>
        <v>0</v>
      </c>
      <c r="DQ755" s="43" cm="1">
        <f t="array" aca="1" ref="DQ755" ca="1">IFERROR(INDEX(Forecast_Capex_Input!BP$12:BP$286,$Z755)
*(INDEX(Forecast_Capex_Input!$H$12:$H$286,$Z755)=Repex),0)
*$DO755</f>
        <v>0</v>
      </c>
      <c r="DR755" s="43" cm="1">
        <f t="array" aca="1" ref="DR755" ca="1">IFERROR(INDEX(Forecast_Capex_Input!BQ$12:BQ$286,$Z755)
*(INDEX(Forecast_Capex_Input!$H$12:$H$286,$Z755)=Repex),0)
*$DO755</f>
        <v>0</v>
      </c>
      <c r="DS755" s="43" cm="1">
        <f t="array" aca="1" ref="DS755" ca="1">IFERROR(INDEX(Forecast_Capex_Input!BR$12:BR$286,$Z755)
*(INDEX(Forecast_Capex_Input!$H$12:$H$286,$Z755)=Repex),0)
*$DO755</f>
        <v>0</v>
      </c>
      <c r="DT755" s="43" cm="1">
        <f t="array" aca="1" ref="DT755" ca="1">IFERROR(INDEX(Forecast_Capex_Input!BS$12:BS$286,$Z755)
*(INDEX(Forecast_Capex_Input!$H$12:$H$286,$Z755)=Repex),0)
*$DO755</f>
        <v>0</v>
      </c>
      <c r="DV755" s="43" t="b" cm="1">
        <f t="array" aca="1" ref="DV755" ca="1">OR($G755=Forecast_Capex_Input!$BU$8:$BU$10)</f>
        <v>0</v>
      </c>
      <c r="DW755" s="43" cm="1">
        <f t="array" aca="1" ref="DW755" ca="1">IFERROR(INDEX(Forecast_Capex_Input!BV$12:BV$286,$Z755)
*(INDEX(Forecast_Capex_Input!$H$12:$H$286,$Z755)=Repex),0)
*$DV755</f>
        <v>0</v>
      </c>
      <c r="DX755" s="43" cm="1">
        <f t="array" aca="1" ref="DX755" ca="1">IFERROR(INDEX(Forecast_Capex_Input!BW$12:BW$286,$Z755)
*(INDEX(Forecast_Capex_Input!$H$12:$H$286,$Z755)=Repex),0)
*$DV755</f>
        <v>0</v>
      </c>
      <c r="DY755" s="43" cm="1">
        <f t="array" aca="1" ref="DY755" ca="1">IFERROR(INDEX(Forecast_Capex_Input!BX$12:BX$286,$Z755)
*(INDEX(Forecast_Capex_Input!$H$12:$H$286,$Z755)=Repex),0)
*$DV755</f>
        <v>0</v>
      </c>
      <c r="DZ755" s="43" cm="1">
        <f t="array" aca="1" ref="DZ755" ca="1">IFERROR(INDEX(Forecast_Capex_Input!BY$12:BY$286,$Z755)
*(INDEX(Forecast_Capex_Input!$H$12:$H$286,$Z755)=Repex),0)
*$DV755</f>
        <v>0</v>
      </c>
      <c r="EA755" s="43" cm="1">
        <f t="array" aca="1" ref="EA755" ca="1">IFERROR(INDEX(Forecast_Capex_Input!BZ$12:BZ$286,$Z755)
*(INDEX(Forecast_Capex_Input!$H$12:$H$286,$Z755)=Repex),0)
*$DV755</f>
        <v>0</v>
      </c>
      <c r="EB755" s="43" cm="1">
        <f t="array" aca="1" ref="EB755" ca="1">IFERROR(INDEX(Forecast_Capex_Input!CA$12:CA$286,$Z755)
*(INDEX(Forecast_Capex_Input!$H$12:$H$286,$Z755)=Repex),0)
*$DV755</f>
        <v>0</v>
      </c>
      <c r="EC755" s="43" cm="1">
        <f t="array" aca="1" ref="EC755" ca="1">IFERROR(INDEX(Forecast_Capex_Input!CB$12:CB$286,$Z755)
*(INDEX(Forecast_Capex_Input!$H$12:$H$286,$Z755)=Repex),0)
*$DV755</f>
        <v>0</v>
      </c>
      <c r="ED755" s="43" cm="1">
        <f t="array" aca="1" ref="ED755" ca="1">IFERROR(INDEX(Forecast_Capex_Input!CC$12:CC$286,$Z755)
*(INDEX(Forecast_Capex_Input!$H$12:$H$286,$Z755)=Repex),0)
*$DV755</f>
        <v>0</v>
      </c>
      <c r="EF755" s="86" t="str">
        <f t="shared" si="69"/>
        <v>N/A</v>
      </c>
      <c r="EG755" s="28" t="str">
        <f>IFERROR(RANK(EF755,EF$11:EF$1010,0)+COUNTIF(EF$11:EF755,EF755)-1,NA)</f>
        <v>N/A</v>
      </c>
    </row>
    <row r="756" spans="3:137" x14ac:dyDescent="0.2">
      <c r="C756" s="28">
        <f t="shared" si="70"/>
        <v>746</v>
      </c>
      <c r="D756" s="9" t="str" cm="1">
        <f t="array" ref="D756">IFERROR(INDEX(Forecast_Capex_Input!$D$12:$D$286,$Z756),NA)</f>
        <v>N/A</v>
      </c>
      <c r="E756" s="24" t="str" cm="1">
        <f t="array" ref="E756">IF($Z756=NA,NA,INDEX(Forecast_Capex_Input!$E$12:$E$286,$Z756))</f>
        <v>N/A</v>
      </c>
      <c r="F756" s="9" t="str" cm="1">
        <f t="array" aca="1" ref="F756" ca="1">IFERROR(INDEX(General!$E$25:$E$26,$AA756),NA)</f>
        <v>N/A</v>
      </c>
      <c r="G756" s="9" t="str" cm="1">
        <f t="array" aca="1" ref="G756" ca="1">IFERROR(INDEX(Forecast_Capex_Input!$AI$11:$BB$11,$AC756),NA)</f>
        <v>N/A</v>
      </c>
      <c r="H756" s="50" t="str" cm="1">
        <f t="array" aca="1" ref="H756" ca="1">IFERROR(INDEX(Forecast_Capex_Input!$AI$12:$BB$286,$Z756,$AC756),NA)</f>
        <v>N/A</v>
      </c>
      <c r="I756" s="150" t="str" cm="1">
        <f t="array" ref="I756">IFERROR(INDEX(Forecast_Capex_Input!$F$12:$F$286,$Z756),NA)</f>
        <v>N/A</v>
      </c>
      <c r="J756" s="150" t="str" cm="1">
        <f t="array" ref="J756">IFERROR(INDEX(Forecast_Capex_Input!G$12:G$286,$Z756),NA)</f>
        <v>N/A</v>
      </c>
      <c r="K756" s="150" t="str" cm="1">
        <f t="array" ref="K756">IFERROR(INDEX(Forecast_Capex_Input!H$12:H$286,$Z756),NA)</f>
        <v>N/A</v>
      </c>
      <c r="L756" s="150" t="str" cm="1">
        <f t="array" ref="L756">IFERROR(INDEX(Forecast_Capex_Input!I$12:I$286,$Z756),NA)</f>
        <v>N/A</v>
      </c>
      <c r="M756" s="150" t="str" cm="1">
        <f t="array" ref="M756">IFERROR(INDEX(Forecast_Capex_Input!J$12:J$286,$Z756),NA)</f>
        <v>N/A</v>
      </c>
      <c r="N756" s="150" t="str" cm="1">
        <f t="array" ref="N756">IFERROR(INDEX(Forecast_Capex_Input!K$12:K$286,$Z756),NA)</f>
        <v>N/A</v>
      </c>
      <c r="O756" s="150" t="str" cm="1">
        <f t="array" ref="O756">IFERROR(INDEX(Forecast_Capex_Input!L$12:L$286,$Z756),NA)</f>
        <v>N/A</v>
      </c>
      <c r="P756" s="150" t="str" cm="1">
        <f t="array" ref="P756">IFERROR(INDEX(Forecast_Capex_Input!M$12:M$286,$Z756),NA)</f>
        <v>N/A</v>
      </c>
      <c r="Q756" s="24" t="str" cm="1">
        <f t="array" ref="Q756">IFERROR(INDEX(Forecast_Capex_Input!N$12:N$286,$Z756),NA)</f>
        <v>N/A</v>
      </c>
      <c r="R756" s="190" cm="1">
        <f t="array" ref="R756">IFERROR(INDEX(Forecast_Capex_Input!O$12:O$286,$Z756),0)</f>
        <v>0</v>
      </c>
      <c r="S756" s="24" cm="1">
        <f t="array" ref="S756">IFERROR(INDEX(Forecast_Capex_Input!P$12:P$286,$Z756),0)</f>
        <v>0</v>
      </c>
      <c r="T756" s="150" t="str" cm="1">
        <f t="array" aca="1" ref="T756" ca="1">IFERROR(INDEX(General!$K$91:$K$110,$AC756),NA)</f>
        <v>N/A</v>
      </c>
      <c r="U756" s="43" cm="1">
        <f t="array" aca="1" ref="U756" ca="1">IFERROR(
IF($F756=General!$E$25,INDEX(Forecast_Capex_Input!S$12:S$286,$Z756),
INDEX(Forecast_Capex_Input!T$12:T$286,$Z756)),0)</f>
        <v>0</v>
      </c>
      <c r="V756" s="82" t="b">
        <f>IFERROR(INDEX(Overheads!$T$19:$T$26,MATCH($I756,Overheads!$E$19:$E$26,0)),FALSE)</f>
        <v>0</v>
      </c>
      <c r="W756" s="209" cm="1">
        <f t="array" ref="W756">IFERROR(
INDEX(Forecast_Capex_Input!CN$12:CN$286,$Z756),0)</f>
        <v>0</v>
      </c>
      <c r="X756" s="209">
        <f>IFERROR(
MATCH($W756,General!$L$39:$S$39,0),1)</f>
        <v>1</v>
      </c>
      <c r="Z756" s="28" t="str">
        <f>IFERROR(
IF(MATCH($C756,Forecast_Capex_Input!$CI$12:$CI$286,1)+1&gt;MAX(Forecast_Capex_Input!$C$12:$C$286),NA,
MATCH($C756,Forecast_Capex_Input!$CI$12:$CI$286,1)+1),1)</f>
        <v>N/A</v>
      </c>
      <c r="AA756" s="28" t="str" cm="1">
        <f t="array" aca="1" ref="AA756" ca="1">IFERROR(
IF(Z755&lt;&gt;Z756,1,
IF(COUNTIF(OFFSET(AA755,0,0,-INDEX(Forecast_Capex_Input!$CG$12:$CG$286,$Z756)),AA755)=INDEX(Forecast_Capex_Input!$CG$12:$CG$286,$Z756),AA755+1,AA755)),NA)</f>
        <v>N/A</v>
      </c>
      <c r="AB756" s="28" t="str" cm="1">
        <f t="array" ref="AB756">IFERROR($C756-IF($Z756=1,1,INDEX(Forecast_Capex_Input!$CI$12:$CI$286,$Z756-1))+1,NA)</f>
        <v>N/A</v>
      </c>
      <c r="AC756" s="28" t="str" cm="1">
        <f t="array" aca="1" ref="AC756" ca="1">IFERROR(IF(AA756=1,
INDEX(Forecast_Capex_Input!$AI$10:$BB$10,SMALL(IF(INDEX(Forecast_Capex_Input!$AI$12:$BB$286,$Z756,0)&gt;0,COLUMN(Forecast_Capex_Input!$AI$10:$BB$10)-COLUMN(Forecast_Capex_Input!$AI$12)+1),ROWS(OFFSET(AC755,0,0,-$AB756)))),
OFFSET(AC755,-INDEX(Forecast_Capex_Input!$CG$12:$CG$286,$Z756)+1,0)),NA)</f>
        <v>N/A</v>
      </c>
      <c r="AD756" s="28" t="str">
        <f t="shared" ca="1" si="67"/>
        <v>N/A</v>
      </c>
      <c r="AE756" s="82" t="b">
        <f t="shared" si="71"/>
        <v>0</v>
      </c>
      <c r="AF756" s="78" t="b">
        <v>0</v>
      </c>
      <c r="AG756" s="82" t="b">
        <f t="shared" si="68"/>
        <v>1</v>
      </c>
      <c r="AI756" s="55">
        <v>0</v>
      </c>
      <c r="AJ756" s="55">
        <v>0</v>
      </c>
      <c r="AK756" s="55">
        <v>0</v>
      </c>
      <c r="AL756" s="55">
        <v>0</v>
      </c>
      <c r="AM756" s="55">
        <v>0</v>
      </c>
      <c r="AN756" s="135">
        <v>0</v>
      </c>
      <c r="AP756" s="55">
        <v>0</v>
      </c>
      <c r="AQ756" s="55">
        <v>0</v>
      </c>
      <c r="AR756" s="55">
        <v>0</v>
      </c>
      <c r="AS756" s="55">
        <v>0</v>
      </c>
      <c r="AT756" s="55">
        <v>0</v>
      </c>
      <c r="AU756" s="135">
        <v>0</v>
      </c>
      <c r="AW756" s="55">
        <v>0</v>
      </c>
      <c r="AX756" s="55">
        <v>0</v>
      </c>
      <c r="AY756" s="55">
        <v>0</v>
      </c>
      <c r="AZ756" s="55">
        <v>0</v>
      </c>
      <c r="BA756" s="55">
        <v>0</v>
      </c>
      <c r="BB756" s="135">
        <v>0</v>
      </c>
      <c r="BD756" s="55">
        <v>0</v>
      </c>
      <c r="BE756" s="55">
        <v>0</v>
      </c>
      <c r="BF756" s="55">
        <v>0</v>
      </c>
      <c r="BG756" s="55">
        <v>0</v>
      </c>
      <c r="BH756" s="55">
        <v>0</v>
      </c>
      <c r="BI756" s="135">
        <v>0</v>
      </c>
      <c r="BK756" s="55">
        <v>0</v>
      </c>
      <c r="BL756" s="55">
        <v>0</v>
      </c>
      <c r="BM756" s="55">
        <v>0</v>
      </c>
      <c r="BN756" s="55">
        <v>0</v>
      </c>
      <c r="BO756" s="55">
        <v>0</v>
      </c>
      <c r="BP756" s="135">
        <v>0</v>
      </c>
      <c r="BR756" s="147">
        <v>0</v>
      </c>
      <c r="BS756" s="147">
        <v>0</v>
      </c>
      <c r="BT756" s="147">
        <v>0</v>
      </c>
      <c r="BU756" s="147">
        <v>0</v>
      </c>
      <c r="BV756" s="147">
        <v>0</v>
      </c>
      <c r="BX756" s="55">
        <v>0</v>
      </c>
      <c r="BY756" s="55">
        <v>0</v>
      </c>
      <c r="BZ756" s="55">
        <v>0</v>
      </c>
      <c r="CA756" s="55">
        <v>0</v>
      </c>
      <c r="CB756" s="55">
        <v>0</v>
      </c>
      <c r="CC756" s="135">
        <v>0</v>
      </c>
      <c r="CE756" s="55">
        <v>0</v>
      </c>
      <c r="CF756" s="55">
        <v>0</v>
      </c>
      <c r="CG756" s="55">
        <v>0</v>
      </c>
      <c r="CH756" s="55">
        <v>0</v>
      </c>
      <c r="CI756" s="55">
        <v>0</v>
      </c>
      <c r="CJ756" s="135">
        <v>0</v>
      </c>
      <c r="CL756" s="55">
        <v>0</v>
      </c>
      <c r="CM756" s="55">
        <v>0</v>
      </c>
      <c r="CN756" s="55">
        <v>0</v>
      </c>
      <c r="CO756" s="55">
        <v>0</v>
      </c>
      <c r="CP756" s="55">
        <v>0</v>
      </c>
      <c r="CQ756" s="135">
        <v>0</v>
      </c>
      <c r="CS756" s="67">
        <v>0</v>
      </c>
      <c r="CT756" s="67">
        <v>0</v>
      </c>
      <c r="CU756" s="67">
        <v>0</v>
      </c>
      <c r="CV756" s="67">
        <v>0</v>
      </c>
      <c r="CW756" s="67">
        <v>0</v>
      </c>
      <c r="CX756" s="135">
        <v>0</v>
      </c>
      <c r="CZ756" s="55">
        <v>0</v>
      </c>
      <c r="DA756" s="55">
        <v>0</v>
      </c>
      <c r="DB756" s="55">
        <v>0</v>
      </c>
      <c r="DC756" s="55">
        <v>0</v>
      </c>
      <c r="DD756" s="55">
        <v>0</v>
      </c>
      <c r="DE756" s="135">
        <v>0</v>
      </c>
      <c r="DG756" s="43" t="b" cm="1">
        <f t="array" aca="1" ref="DG756" ca="1">OR($G756=Forecast_Capex_Input!$BF$8:$BF$10)</f>
        <v>0</v>
      </c>
      <c r="DH756" s="43" cm="1">
        <f t="array" aca="1" ref="DH756" ca="1">IFERROR(INDEX(Forecast_Capex_Input!BG$12:BG$286,$Z756)
*(INDEX(Forecast_Capex_Input!$H$12:$H$286,$Z756)=Repex),0)
*$DG756</f>
        <v>0</v>
      </c>
      <c r="DI756" s="43" cm="1">
        <f t="array" aca="1" ref="DI756" ca="1">IFERROR(INDEX(Forecast_Capex_Input!BH$12:BH$286,$Z756)
*(INDEX(Forecast_Capex_Input!$H$12:$H$286,$Z756)=Repex),0)
*$DG756</f>
        <v>0</v>
      </c>
      <c r="DJ756" s="43" cm="1">
        <f t="array" aca="1" ref="DJ756" ca="1">IFERROR(INDEX(Forecast_Capex_Input!BI$12:BI$286,$Z756)
*(INDEX(Forecast_Capex_Input!$H$12:$H$286,$Z756)=Repex),0)
*$DG756</f>
        <v>0</v>
      </c>
      <c r="DK756" s="43" cm="1">
        <f t="array" aca="1" ref="DK756" ca="1">IFERROR(INDEX(Forecast_Capex_Input!BJ$12:BJ$286,$Z756)
*(INDEX(Forecast_Capex_Input!$H$12:$H$286,$Z756)=Repex),0)
*$DG756</f>
        <v>0</v>
      </c>
      <c r="DL756" s="43" cm="1">
        <f t="array" aca="1" ref="DL756" ca="1">IFERROR(INDEX(Forecast_Capex_Input!BK$12:BK$286,$Z756)
*(INDEX(Forecast_Capex_Input!$H$12:$H$286,$Z756)=Repex),0)
*$DG756</f>
        <v>0</v>
      </c>
      <c r="DM756" s="43" cm="1">
        <f t="array" aca="1" ref="DM756" ca="1">IFERROR(INDEX(Forecast_Capex_Input!BL$12:BL$286,$Z756)
*(INDEX(Forecast_Capex_Input!$H$12:$H$286,$Z756)=Repex),0)
*$DG756</f>
        <v>0</v>
      </c>
      <c r="DO756" s="43" t="b" cm="1">
        <f t="array" aca="1" ref="DO756" ca="1">OR($G756=Forecast_Capex_Input!$BN$8:$BN$9)</f>
        <v>0</v>
      </c>
      <c r="DP756" s="43" cm="1">
        <f t="array" aca="1" ref="DP756" ca="1">IFERROR(INDEX(Forecast_Capex_Input!BO$12:BO$286,$Z756)
*(INDEX(Forecast_Capex_Input!$H$12:$H$286,$Z756)=Repex),0)
*$DO756</f>
        <v>0</v>
      </c>
      <c r="DQ756" s="43" cm="1">
        <f t="array" aca="1" ref="DQ756" ca="1">IFERROR(INDEX(Forecast_Capex_Input!BP$12:BP$286,$Z756)
*(INDEX(Forecast_Capex_Input!$H$12:$H$286,$Z756)=Repex),0)
*$DO756</f>
        <v>0</v>
      </c>
      <c r="DR756" s="43" cm="1">
        <f t="array" aca="1" ref="DR756" ca="1">IFERROR(INDEX(Forecast_Capex_Input!BQ$12:BQ$286,$Z756)
*(INDEX(Forecast_Capex_Input!$H$12:$H$286,$Z756)=Repex),0)
*$DO756</f>
        <v>0</v>
      </c>
      <c r="DS756" s="43" cm="1">
        <f t="array" aca="1" ref="DS756" ca="1">IFERROR(INDEX(Forecast_Capex_Input!BR$12:BR$286,$Z756)
*(INDEX(Forecast_Capex_Input!$H$12:$H$286,$Z756)=Repex),0)
*$DO756</f>
        <v>0</v>
      </c>
      <c r="DT756" s="43" cm="1">
        <f t="array" aca="1" ref="DT756" ca="1">IFERROR(INDEX(Forecast_Capex_Input!BS$12:BS$286,$Z756)
*(INDEX(Forecast_Capex_Input!$H$12:$H$286,$Z756)=Repex),0)
*$DO756</f>
        <v>0</v>
      </c>
      <c r="DV756" s="43" t="b" cm="1">
        <f t="array" aca="1" ref="DV756" ca="1">OR($G756=Forecast_Capex_Input!$BU$8:$BU$10)</f>
        <v>0</v>
      </c>
      <c r="DW756" s="43" cm="1">
        <f t="array" aca="1" ref="DW756" ca="1">IFERROR(INDEX(Forecast_Capex_Input!BV$12:BV$286,$Z756)
*(INDEX(Forecast_Capex_Input!$H$12:$H$286,$Z756)=Repex),0)
*$DV756</f>
        <v>0</v>
      </c>
      <c r="DX756" s="43" cm="1">
        <f t="array" aca="1" ref="DX756" ca="1">IFERROR(INDEX(Forecast_Capex_Input!BW$12:BW$286,$Z756)
*(INDEX(Forecast_Capex_Input!$H$12:$H$286,$Z756)=Repex),0)
*$DV756</f>
        <v>0</v>
      </c>
      <c r="DY756" s="43" cm="1">
        <f t="array" aca="1" ref="DY756" ca="1">IFERROR(INDEX(Forecast_Capex_Input!BX$12:BX$286,$Z756)
*(INDEX(Forecast_Capex_Input!$H$12:$H$286,$Z756)=Repex),0)
*$DV756</f>
        <v>0</v>
      </c>
      <c r="DZ756" s="43" cm="1">
        <f t="array" aca="1" ref="DZ756" ca="1">IFERROR(INDEX(Forecast_Capex_Input!BY$12:BY$286,$Z756)
*(INDEX(Forecast_Capex_Input!$H$12:$H$286,$Z756)=Repex),0)
*$DV756</f>
        <v>0</v>
      </c>
      <c r="EA756" s="43" cm="1">
        <f t="array" aca="1" ref="EA756" ca="1">IFERROR(INDEX(Forecast_Capex_Input!BZ$12:BZ$286,$Z756)
*(INDEX(Forecast_Capex_Input!$H$12:$H$286,$Z756)=Repex),0)
*$DV756</f>
        <v>0</v>
      </c>
      <c r="EB756" s="43" cm="1">
        <f t="array" aca="1" ref="EB756" ca="1">IFERROR(INDEX(Forecast_Capex_Input!CA$12:CA$286,$Z756)
*(INDEX(Forecast_Capex_Input!$H$12:$H$286,$Z756)=Repex),0)
*$DV756</f>
        <v>0</v>
      </c>
      <c r="EC756" s="43" cm="1">
        <f t="array" aca="1" ref="EC756" ca="1">IFERROR(INDEX(Forecast_Capex_Input!CB$12:CB$286,$Z756)
*(INDEX(Forecast_Capex_Input!$H$12:$H$286,$Z756)=Repex),0)
*$DV756</f>
        <v>0</v>
      </c>
      <c r="ED756" s="43" cm="1">
        <f t="array" aca="1" ref="ED756" ca="1">IFERROR(INDEX(Forecast_Capex_Input!CC$12:CC$286,$Z756)
*(INDEX(Forecast_Capex_Input!$H$12:$H$286,$Z756)=Repex),0)
*$DV756</f>
        <v>0</v>
      </c>
      <c r="EF756" s="86" t="str">
        <f t="shared" si="69"/>
        <v>N/A</v>
      </c>
      <c r="EG756" s="28" t="str">
        <f>IFERROR(RANK(EF756,EF$11:EF$1010,0)+COUNTIF(EF$11:EF756,EF756)-1,NA)</f>
        <v>N/A</v>
      </c>
    </row>
    <row r="757" spans="3:137" x14ac:dyDescent="0.2">
      <c r="C757" s="28">
        <f t="shared" si="70"/>
        <v>747</v>
      </c>
      <c r="D757" s="9" t="str" cm="1">
        <f t="array" ref="D757">IFERROR(INDEX(Forecast_Capex_Input!$D$12:$D$286,$Z757),NA)</f>
        <v>N/A</v>
      </c>
      <c r="E757" s="24" t="str" cm="1">
        <f t="array" ref="E757">IF($Z757=NA,NA,INDEX(Forecast_Capex_Input!$E$12:$E$286,$Z757))</f>
        <v>N/A</v>
      </c>
      <c r="F757" s="9" t="str" cm="1">
        <f t="array" aca="1" ref="F757" ca="1">IFERROR(INDEX(General!$E$25:$E$26,$AA757),NA)</f>
        <v>N/A</v>
      </c>
      <c r="G757" s="9" t="str" cm="1">
        <f t="array" aca="1" ref="G757" ca="1">IFERROR(INDEX(Forecast_Capex_Input!$AI$11:$BB$11,$AC757),NA)</f>
        <v>N/A</v>
      </c>
      <c r="H757" s="50" t="str" cm="1">
        <f t="array" aca="1" ref="H757" ca="1">IFERROR(INDEX(Forecast_Capex_Input!$AI$12:$BB$286,$Z757,$AC757),NA)</f>
        <v>N/A</v>
      </c>
      <c r="I757" s="150" t="str" cm="1">
        <f t="array" ref="I757">IFERROR(INDEX(Forecast_Capex_Input!$F$12:$F$286,$Z757),NA)</f>
        <v>N/A</v>
      </c>
      <c r="J757" s="150" t="str" cm="1">
        <f t="array" ref="J757">IFERROR(INDEX(Forecast_Capex_Input!G$12:G$286,$Z757),NA)</f>
        <v>N/A</v>
      </c>
      <c r="K757" s="150" t="str" cm="1">
        <f t="array" ref="K757">IFERROR(INDEX(Forecast_Capex_Input!H$12:H$286,$Z757),NA)</f>
        <v>N/A</v>
      </c>
      <c r="L757" s="150" t="str" cm="1">
        <f t="array" ref="L757">IFERROR(INDEX(Forecast_Capex_Input!I$12:I$286,$Z757),NA)</f>
        <v>N/A</v>
      </c>
      <c r="M757" s="150" t="str" cm="1">
        <f t="array" ref="M757">IFERROR(INDEX(Forecast_Capex_Input!J$12:J$286,$Z757),NA)</f>
        <v>N/A</v>
      </c>
      <c r="N757" s="150" t="str" cm="1">
        <f t="array" ref="N757">IFERROR(INDEX(Forecast_Capex_Input!K$12:K$286,$Z757),NA)</f>
        <v>N/A</v>
      </c>
      <c r="O757" s="150" t="str" cm="1">
        <f t="array" ref="O757">IFERROR(INDEX(Forecast_Capex_Input!L$12:L$286,$Z757),NA)</f>
        <v>N/A</v>
      </c>
      <c r="P757" s="150" t="str" cm="1">
        <f t="array" ref="P757">IFERROR(INDEX(Forecast_Capex_Input!M$12:M$286,$Z757),NA)</f>
        <v>N/A</v>
      </c>
      <c r="Q757" s="24" t="str" cm="1">
        <f t="array" ref="Q757">IFERROR(INDEX(Forecast_Capex_Input!N$12:N$286,$Z757),NA)</f>
        <v>N/A</v>
      </c>
      <c r="R757" s="190" cm="1">
        <f t="array" ref="R757">IFERROR(INDEX(Forecast_Capex_Input!O$12:O$286,$Z757),0)</f>
        <v>0</v>
      </c>
      <c r="S757" s="24" cm="1">
        <f t="array" ref="S757">IFERROR(INDEX(Forecast_Capex_Input!P$12:P$286,$Z757),0)</f>
        <v>0</v>
      </c>
      <c r="T757" s="150" t="str" cm="1">
        <f t="array" aca="1" ref="T757" ca="1">IFERROR(INDEX(General!$K$91:$K$110,$AC757),NA)</f>
        <v>N/A</v>
      </c>
      <c r="U757" s="43" cm="1">
        <f t="array" aca="1" ref="U757" ca="1">IFERROR(
IF($F757=General!$E$25,INDEX(Forecast_Capex_Input!S$12:S$286,$Z757),
INDEX(Forecast_Capex_Input!T$12:T$286,$Z757)),0)</f>
        <v>0</v>
      </c>
      <c r="V757" s="82" t="b">
        <f>IFERROR(INDEX(Overheads!$T$19:$T$26,MATCH($I757,Overheads!$E$19:$E$26,0)),FALSE)</f>
        <v>0</v>
      </c>
      <c r="W757" s="209" cm="1">
        <f t="array" ref="W757">IFERROR(
INDEX(Forecast_Capex_Input!CN$12:CN$286,$Z757),0)</f>
        <v>0</v>
      </c>
      <c r="X757" s="209">
        <f>IFERROR(
MATCH($W757,General!$L$39:$S$39,0),1)</f>
        <v>1</v>
      </c>
      <c r="Z757" s="28" t="str">
        <f>IFERROR(
IF(MATCH($C757,Forecast_Capex_Input!$CI$12:$CI$286,1)+1&gt;MAX(Forecast_Capex_Input!$C$12:$C$286),NA,
MATCH($C757,Forecast_Capex_Input!$CI$12:$CI$286,1)+1),1)</f>
        <v>N/A</v>
      </c>
      <c r="AA757" s="28" t="str" cm="1">
        <f t="array" aca="1" ref="AA757" ca="1">IFERROR(
IF(Z756&lt;&gt;Z757,1,
IF(COUNTIF(OFFSET(AA756,0,0,-INDEX(Forecast_Capex_Input!$CG$12:$CG$286,$Z757)),AA756)=INDEX(Forecast_Capex_Input!$CG$12:$CG$286,$Z757),AA756+1,AA756)),NA)</f>
        <v>N/A</v>
      </c>
      <c r="AB757" s="28" t="str" cm="1">
        <f t="array" ref="AB757">IFERROR($C757-IF($Z757=1,1,INDEX(Forecast_Capex_Input!$CI$12:$CI$286,$Z757-1))+1,NA)</f>
        <v>N/A</v>
      </c>
      <c r="AC757" s="28" t="str" cm="1">
        <f t="array" aca="1" ref="AC757" ca="1">IFERROR(IF(AA757=1,
INDEX(Forecast_Capex_Input!$AI$10:$BB$10,SMALL(IF(INDEX(Forecast_Capex_Input!$AI$12:$BB$286,$Z757,0)&gt;0,COLUMN(Forecast_Capex_Input!$AI$10:$BB$10)-COLUMN(Forecast_Capex_Input!$AI$12)+1),ROWS(OFFSET(AC756,0,0,-$AB757)))),
OFFSET(AC756,-INDEX(Forecast_Capex_Input!$CG$12:$CG$286,$Z757)+1,0)),NA)</f>
        <v>N/A</v>
      </c>
      <c r="AD757" s="28" t="str">
        <f t="shared" ca="1" si="67"/>
        <v>N/A</v>
      </c>
      <c r="AE757" s="82" t="b">
        <f t="shared" si="71"/>
        <v>0</v>
      </c>
      <c r="AF757" s="78" t="b">
        <v>0</v>
      </c>
      <c r="AG757" s="82" t="b">
        <f t="shared" si="68"/>
        <v>1</v>
      </c>
      <c r="AI757" s="55">
        <v>0</v>
      </c>
      <c r="AJ757" s="55">
        <v>0</v>
      </c>
      <c r="AK757" s="55">
        <v>0</v>
      </c>
      <c r="AL757" s="55">
        <v>0</v>
      </c>
      <c r="AM757" s="55">
        <v>0</v>
      </c>
      <c r="AN757" s="135">
        <v>0</v>
      </c>
      <c r="AP757" s="55">
        <v>0</v>
      </c>
      <c r="AQ757" s="55">
        <v>0</v>
      </c>
      <c r="AR757" s="55">
        <v>0</v>
      </c>
      <c r="AS757" s="55">
        <v>0</v>
      </c>
      <c r="AT757" s="55">
        <v>0</v>
      </c>
      <c r="AU757" s="135">
        <v>0</v>
      </c>
      <c r="AW757" s="55">
        <v>0</v>
      </c>
      <c r="AX757" s="55">
        <v>0</v>
      </c>
      <c r="AY757" s="55">
        <v>0</v>
      </c>
      <c r="AZ757" s="55">
        <v>0</v>
      </c>
      <c r="BA757" s="55">
        <v>0</v>
      </c>
      <c r="BB757" s="135">
        <v>0</v>
      </c>
      <c r="BD757" s="55">
        <v>0</v>
      </c>
      <c r="BE757" s="55">
        <v>0</v>
      </c>
      <c r="BF757" s="55">
        <v>0</v>
      </c>
      <c r="BG757" s="55">
        <v>0</v>
      </c>
      <c r="BH757" s="55">
        <v>0</v>
      </c>
      <c r="BI757" s="135">
        <v>0</v>
      </c>
      <c r="BK757" s="55">
        <v>0</v>
      </c>
      <c r="BL757" s="55">
        <v>0</v>
      </c>
      <c r="BM757" s="55">
        <v>0</v>
      </c>
      <c r="BN757" s="55">
        <v>0</v>
      </c>
      <c r="BO757" s="55">
        <v>0</v>
      </c>
      <c r="BP757" s="135">
        <v>0</v>
      </c>
      <c r="BR757" s="147">
        <v>0</v>
      </c>
      <c r="BS757" s="147">
        <v>0</v>
      </c>
      <c r="BT757" s="147">
        <v>0</v>
      </c>
      <c r="BU757" s="147">
        <v>0</v>
      </c>
      <c r="BV757" s="147">
        <v>0</v>
      </c>
      <c r="BX757" s="55">
        <v>0</v>
      </c>
      <c r="BY757" s="55">
        <v>0</v>
      </c>
      <c r="BZ757" s="55">
        <v>0</v>
      </c>
      <c r="CA757" s="55">
        <v>0</v>
      </c>
      <c r="CB757" s="55">
        <v>0</v>
      </c>
      <c r="CC757" s="135">
        <v>0</v>
      </c>
      <c r="CE757" s="55">
        <v>0</v>
      </c>
      <c r="CF757" s="55">
        <v>0</v>
      </c>
      <c r="CG757" s="55">
        <v>0</v>
      </c>
      <c r="CH757" s="55">
        <v>0</v>
      </c>
      <c r="CI757" s="55">
        <v>0</v>
      </c>
      <c r="CJ757" s="135">
        <v>0</v>
      </c>
      <c r="CL757" s="55">
        <v>0</v>
      </c>
      <c r="CM757" s="55">
        <v>0</v>
      </c>
      <c r="CN757" s="55">
        <v>0</v>
      </c>
      <c r="CO757" s="55">
        <v>0</v>
      </c>
      <c r="CP757" s="55">
        <v>0</v>
      </c>
      <c r="CQ757" s="135">
        <v>0</v>
      </c>
      <c r="CS757" s="67">
        <v>0</v>
      </c>
      <c r="CT757" s="67">
        <v>0</v>
      </c>
      <c r="CU757" s="67">
        <v>0</v>
      </c>
      <c r="CV757" s="67">
        <v>0</v>
      </c>
      <c r="CW757" s="67">
        <v>0</v>
      </c>
      <c r="CX757" s="135">
        <v>0</v>
      </c>
      <c r="CZ757" s="55">
        <v>0</v>
      </c>
      <c r="DA757" s="55">
        <v>0</v>
      </c>
      <c r="DB757" s="55">
        <v>0</v>
      </c>
      <c r="DC757" s="55">
        <v>0</v>
      </c>
      <c r="DD757" s="55">
        <v>0</v>
      </c>
      <c r="DE757" s="135">
        <v>0</v>
      </c>
      <c r="DG757" s="43" t="b" cm="1">
        <f t="array" aca="1" ref="DG757" ca="1">OR($G757=Forecast_Capex_Input!$BF$8:$BF$10)</f>
        <v>0</v>
      </c>
      <c r="DH757" s="43" cm="1">
        <f t="array" aca="1" ref="DH757" ca="1">IFERROR(INDEX(Forecast_Capex_Input!BG$12:BG$286,$Z757)
*(INDEX(Forecast_Capex_Input!$H$12:$H$286,$Z757)=Repex),0)
*$DG757</f>
        <v>0</v>
      </c>
      <c r="DI757" s="43" cm="1">
        <f t="array" aca="1" ref="DI757" ca="1">IFERROR(INDEX(Forecast_Capex_Input!BH$12:BH$286,$Z757)
*(INDEX(Forecast_Capex_Input!$H$12:$H$286,$Z757)=Repex),0)
*$DG757</f>
        <v>0</v>
      </c>
      <c r="DJ757" s="43" cm="1">
        <f t="array" aca="1" ref="DJ757" ca="1">IFERROR(INDEX(Forecast_Capex_Input!BI$12:BI$286,$Z757)
*(INDEX(Forecast_Capex_Input!$H$12:$H$286,$Z757)=Repex),0)
*$DG757</f>
        <v>0</v>
      </c>
      <c r="DK757" s="43" cm="1">
        <f t="array" aca="1" ref="DK757" ca="1">IFERROR(INDEX(Forecast_Capex_Input!BJ$12:BJ$286,$Z757)
*(INDEX(Forecast_Capex_Input!$H$12:$H$286,$Z757)=Repex),0)
*$DG757</f>
        <v>0</v>
      </c>
      <c r="DL757" s="43" cm="1">
        <f t="array" aca="1" ref="DL757" ca="1">IFERROR(INDEX(Forecast_Capex_Input!BK$12:BK$286,$Z757)
*(INDEX(Forecast_Capex_Input!$H$12:$H$286,$Z757)=Repex),0)
*$DG757</f>
        <v>0</v>
      </c>
      <c r="DM757" s="43" cm="1">
        <f t="array" aca="1" ref="DM757" ca="1">IFERROR(INDEX(Forecast_Capex_Input!BL$12:BL$286,$Z757)
*(INDEX(Forecast_Capex_Input!$H$12:$H$286,$Z757)=Repex),0)
*$DG757</f>
        <v>0</v>
      </c>
      <c r="DO757" s="43" t="b" cm="1">
        <f t="array" aca="1" ref="DO757" ca="1">OR($G757=Forecast_Capex_Input!$BN$8:$BN$9)</f>
        <v>0</v>
      </c>
      <c r="DP757" s="43" cm="1">
        <f t="array" aca="1" ref="DP757" ca="1">IFERROR(INDEX(Forecast_Capex_Input!BO$12:BO$286,$Z757)
*(INDEX(Forecast_Capex_Input!$H$12:$H$286,$Z757)=Repex),0)
*$DO757</f>
        <v>0</v>
      </c>
      <c r="DQ757" s="43" cm="1">
        <f t="array" aca="1" ref="DQ757" ca="1">IFERROR(INDEX(Forecast_Capex_Input!BP$12:BP$286,$Z757)
*(INDEX(Forecast_Capex_Input!$H$12:$H$286,$Z757)=Repex),0)
*$DO757</f>
        <v>0</v>
      </c>
      <c r="DR757" s="43" cm="1">
        <f t="array" aca="1" ref="DR757" ca="1">IFERROR(INDEX(Forecast_Capex_Input!BQ$12:BQ$286,$Z757)
*(INDEX(Forecast_Capex_Input!$H$12:$H$286,$Z757)=Repex),0)
*$DO757</f>
        <v>0</v>
      </c>
      <c r="DS757" s="43" cm="1">
        <f t="array" aca="1" ref="DS757" ca="1">IFERROR(INDEX(Forecast_Capex_Input!BR$12:BR$286,$Z757)
*(INDEX(Forecast_Capex_Input!$H$12:$H$286,$Z757)=Repex),0)
*$DO757</f>
        <v>0</v>
      </c>
      <c r="DT757" s="43" cm="1">
        <f t="array" aca="1" ref="DT757" ca="1">IFERROR(INDEX(Forecast_Capex_Input!BS$12:BS$286,$Z757)
*(INDEX(Forecast_Capex_Input!$H$12:$H$286,$Z757)=Repex),0)
*$DO757</f>
        <v>0</v>
      </c>
      <c r="DV757" s="43" t="b" cm="1">
        <f t="array" aca="1" ref="DV757" ca="1">OR($G757=Forecast_Capex_Input!$BU$8:$BU$10)</f>
        <v>0</v>
      </c>
      <c r="DW757" s="43" cm="1">
        <f t="array" aca="1" ref="DW757" ca="1">IFERROR(INDEX(Forecast_Capex_Input!BV$12:BV$286,$Z757)
*(INDEX(Forecast_Capex_Input!$H$12:$H$286,$Z757)=Repex),0)
*$DV757</f>
        <v>0</v>
      </c>
      <c r="DX757" s="43" cm="1">
        <f t="array" aca="1" ref="DX757" ca="1">IFERROR(INDEX(Forecast_Capex_Input!BW$12:BW$286,$Z757)
*(INDEX(Forecast_Capex_Input!$H$12:$H$286,$Z757)=Repex),0)
*$DV757</f>
        <v>0</v>
      </c>
      <c r="DY757" s="43" cm="1">
        <f t="array" aca="1" ref="DY757" ca="1">IFERROR(INDEX(Forecast_Capex_Input!BX$12:BX$286,$Z757)
*(INDEX(Forecast_Capex_Input!$H$12:$H$286,$Z757)=Repex),0)
*$DV757</f>
        <v>0</v>
      </c>
      <c r="DZ757" s="43" cm="1">
        <f t="array" aca="1" ref="DZ757" ca="1">IFERROR(INDEX(Forecast_Capex_Input!BY$12:BY$286,$Z757)
*(INDEX(Forecast_Capex_Input!$H$12:$H$286,$Z757)=Repex),0)
*$DV757</f>
        <v>0</v>
      </c>
      <c r="EA757" s="43" cm="1">
        <f t="array" aca="1" ref="EA757" ca="1">IFERROR(INDEX(Forecast_Capex_Input!BZ$12:BZ$286,$Z757)
*(INDEX(Forecast_Capex_Input!$H$12:$H$286,$Z757)=Repex),0)
*$DV757</f>
        <v>0</v>
      </c>
      <c r="EB757" s="43" cm="1">
        <f t="array" aca="1" ref="EB757" ca="1">IFERROR(INDEX(Forecast_Capex_Input!CA$12:CA$286,$Z757)
*(INDEX(Forecast_Capex_Input!$H$12:$H$286,$Z757)=Repex),0)
*$DV757</f>
        <v>0</v>
      </c>
      <c r="EC757" s="43" cm="1">
        <f t="array" aca="1" ref="EC757" ca="1">IFERROR(INDEX(Forecast_Capex_Input!CB$12:CB$286,$Z757)
*(INDEX(Forecast_Capex_Input!$H$12:$H$286,$Z757)=Repex),0)
*$DV757</f>
        <v>0</v>
      </c>
      <c r="ED757" s="43" cm="1">
        <f t="array" aca="1" ref="ED757" ca="1">IFERROR(INDEX(Forecast_Capex_Input!CC$12:CC$286,$Z757)
*(INDEX(Forecast_Capex_Input!$H$12:$H$286,$Z757)=Repex),0)
*$DV757</f>
        <v>0</v>
      </c>
      <c r="EF757" s="86" t="str">
        <f t="shared" si="69"/>
        <v>N/A</v>
      </c>
      <c r="EG757" s="28" t="str">
        <f>IFERROR(RANK(EF757,EF$11:EF$1010,0)+COUNTIF(EF$11:EF757,EF757)-1,NA)</f>
        <v>N/A</v>
      </c>
    </row>
    <row r="758" spans="3:137" x14ac:dyDescent="0.2">
      <c r="C758" s="28">
        <f t="shared" si="70"/>
        <v>748</v>
      </c>
      <c r="D758" s="9" t="str" cm="1">
        <f t="array" ref="D758">IFERROR(INDEX(Forecast_Capex_Input!$D$12:$D$286,$Z758),NA)</f>
        <v>N/A</v>
      </c>
      <c r="E758" s="24" t="str" cm="1">
        <f t="array" ref="E758">IF($Z758=NA,NA,INDEX(Forecast_Capex_Input!$E$12:$E$286,$Z758))</f>
        <v>N/A</v>
      </c>
      <c r="F758" s="9" t="str" cm="1">
        <f t="array" aca="1" ref="F758" ca="1">IFERROR(INDEX(General!$E$25:$E$26,$AA758),NA)</f>
        <v>N/A</v>
      </c>
      <c r="G758" s="9" t="str" cm="1">
        <f t="array" aca="1" ref="G758" ca="1">IFERROR(INDEX(Forecast_Capex_Input!$AI$11:$BB$11,$AC758),NA)</f>
        <v>N/A</v>
      </c>
      <c r="H758" s="50" t="str" cm="1">
        <f t="array" aca="1" ref="H758" ca="1">IFERROR(INDEX(Forecast_Capex_Input!$AI$12:$BB$286,$Z758,$AC758),NA)</f>
        <v>N/A</v>
      </c>
      <c r="I758" s="150" t="str" cm="1">
        <f t="array" ref="I758">IFERROR(INDEX(Forecast_Capex_Input!$F$12:$F$286,$Z758),NA)</f>
        <v>N/A</v>
      </c>
      <c r="J758" s="150" t="str" cm="1">
        <f t="array" ref="J758">IFERROR(INDEX(Forecast_Capex_Input!G$12:G$286,$Z758),NA)</f>
        <v>N/A</v>
      </c>
      <c r="K758" s="150" t="str" cm="1">
        <f t="array" ref="K758">IFERROR(INDEX(Forecast_Capex_Input!H$12:H$286,$Z758),NA)</f>
        <v>N/A</v>
      </c>
      <c r="L758" s="150" t="str" cm="1">
        <f t="array" ref="L758">IFERROR(INDEX(Forecast_Capex_Input!I$12:I$286,$Z758),NA)</f>
        <v>N/A</v>
      </c>
      <c r="M758" s="150" t="str" cm="1">
        <f t="array" ref="M758">IFERROR(INDEX(Forecast_Capex_Input!J$12:J$286,$Z758),NA)</f>
        <v>N/A</v>
      </c>
      <c r="N758" s="150" t="str" cm="1">
        <f t="array" ref="N758">IFERROR(INDEX(Forecast_Capex_Input!K$12:K$286,$Z758),NA)</f>
        <v>N/A</v>
      </c>
      <c r="O758" s="150" t="str" cm="1">
        <f t="array" ref="O758">IFERROR(INDEX(Forecast_Capex_Input!L$12:L$286,$Z758),NA)</f>
        <v>N/A</v>
      </c>
      <c r="P758" s="150" t="str" cm="1">
        <f t="array" ref="P758">IFERROR(INDEX(Forecast_Capex_Input!M$12:M$286,$Z758),NA)</f>
        <v>N/A</v>
      </c>
      <c r="Q758" s="24" t="str" cm="1">
        <f t="array" ref="Q758">IFERROR(INDEX(Forecast_Capex_Input!N$12:N$286,$Z758),NA)</f>
        <v>N/A</v>
      </c>
      <c r="R758" s="190" cm="1">
        <f t="array" ref="R758">IFERROR(INDEX(Forecast_Capex_Input!O$12:O$286,$Z758),0)</f>
        <v>0</v>
      </c>
      <c r="S758" s="24" cm="1">
        <f t="array" ref="S758">IFERROR(INDEX(Forecast_Capex_Input!P$12:P$286,$Z758),0)</f>
        <v>0</v>
      </c>
      <c r="T758" s="150" t="str" cm="1">
        <f t="array" aca="1" ref="T758" ca="1">IFERROR(INDEX(General!$K$91:$K$110,$AC758),NA)</f>
        <v>N/A</v>
      </c>
      <c r="U758" s="43" cm="1">
        <f t="array" aca="1" ref="U758" ca="1">IFERROR(
IF($F758=General!$E$25,INDEX(Forecast_Capex_Input!S$12:S$286,$Z758),
INDEX(Forecast_Capex_Input!T$12:T$286,$Z758)),0)</f>
        <v>0</v>
      </c>
      <c r="V758" s="82" t="b">
        <f>IFERROR(INDEX(Overheads!$T$19:$T$26,MATCH($I758,Overheads!$E$19:$E$26,0)),FALSE)</f>
        <v>0</v>
      </c>
      <c r="W758" s="209" cm="1">
        <f t="array" ref="W758">IFERROR(
INDEX(Forecast_Capex_Input!CN$12:CN$286,$Z758),0)</f>
        <v>0</v>
      </c>
      <c r="X758" s="209">
        <f>IFERROR(
MATCH($W758,General!$L$39:$S$39,0),1)</f>
        <v>1</v>
      </c>
      <c r="Z758" s="28" t="str">
        <f>IFERROR(
IF(MATCH($C758,Forecast_Capex_Input!$CI$12:$CI$286,1)+1&gt;MAX(Forecast_Capex_Input!$C$12:$C$286),NA,
MATCH($C758,Forecast_Capex_Input!$CI$12:$CI$286,1)+1),1)</f>
        <v>N/A</v>
      </c>
      <c r="AA758" s="28" t="str" cm="1">
        <f t="array" aca="1" ref="AA758" ca="1">IFERROR(
IF(Z757&lt;&gt;Z758,1,
IF(COUNTIF(OFFSET(AA757,0,0,-INDEX(Forecast_Capex_Input!$CG$12:$CG$286,$Z758)),AA757)=INDEX(Forecast_Capex_Input!$CG$12:$CG$286,$Z758),AA757+1,AA757)),NA)</f>
        <v>N/A</v>
      </c>
      <c r="AB758" s="28" t="str" cm="1">
        <f t="array" ref="AB758">IFERROR($C758-IF($Z758=1,1,INDEX(Forecast_Capex_Input!$CI$12:$CI$286,$Z758-1))+1,NA)</f>
        <v>N/A</v>
      </c>
      <c r="AC758" s="28" t="str" cm="1">
        <f t="array" aca="1" ref="AC758" ca="1">IFERROR(IF(AA758=1,
INDEX(Forecast_Capex_Input!$AI$10:$BB$10,SMALL(IF(INDEX(Forecast_Capex_Input!$AI$12:$BB$286,$Z758,0)&gt;0,COLUMN(Forecast_Capex_Input!$AI$10:$BB$10)-COLUMN(Forecast_Capex_Input!$AI$12)+1),ROWS(OFFSET(AC757,0,0,-$AB758)))),
OFFSET(AC757,-INDEX(Forecast_Capex_Input!$CG$12:$CG$286,$Z758)+1,0)),NA)</f>
        <v>N/A</v>
      </c>
      <c r="AD758" s="28" t="str">
        <f t="shared" ca="1" si="67"/>
        <v>N/A</v>
      </c>
      <c r="AE758" s="82" t="b">
        <f t="shared" si="71"/>
        <v>0</v>
      </c>
      <c r="AF758" s="78" t="b">
        <v>0</v>
      </c>
      <c r="AG758" s="82" t="b">
        <f t="shared" si="68"/>
        <v>1</v>
      </c>
      <c r="AI758" s="55">
        <v>0</v>
      </c>
      <c r="AJ758" s="55">
        <v>0</v>
      </c>
      <c r="AK758" s="55">
        <v>0</v>
      </c>
      <c r="AL758" s="55">
        <v>0</v>
      </c>
      <c r="AM758" s="55">
        <v>0</v>
      </c>
      <c r="AN758" s="135">
        <v>0</v>
      </c>
      <c r="AP758" s="55">
        <v>0</v>
      </c>
      <c r="AQ758" s="55">
        <v>0</v>
      </c>
      <c r="AR758" s="55">
        <v>0</v>
      </c>
      <c r="AS758" s="55">
        <v>0</v>
      </c>
      <c r="AT758" s="55">
        <v>0</v>
      </c>
      <c r="AU758" s="135">
        <v>0</v>
      </c>
      <c r="AW758" s="55">
        <v>0</v>
      </c>
      <c r="AX758" s="55">
        <v>0</v>
      </c>
      <c r="AY758" s="55">
        <v>0</v>
      </c>
      <c r="AZ758" s="55">
        <v>0</v>
      </c>
      <c r="BA758" s="55">
        <v>0</v>
      </c>
      <c r="BB758" s="135">
        <v>0</v>
      </c>
      <c r="BD758" s="55">
        <v>0</v>
      </c>
      <c r="BE758" s="55">
        <v>0</v>
      </c>
      <c r="BF758" s="55">
        <v>0</v>
      </c>
      <c r="BG758" s="55">
        <v>0</v>
      </c>
      <c r="BH758" s="55">
        <v>0</v>
      </c>
      <c r="BI758" s="135">
        <v>0</v>
      </c>
      <c r="BK758" s="55">
        <v>0</v>
      </c>
      <c r="BL758" s="55">
        <v>0</v>
      </c>
      <c r="BM758" s="55">
        <v>0</v>
      </c>
      <c r="BN758" s="55">
        <v>0</v>
      </c>
      <c r="BO758" s="55">
        <v>0</v>
      </c>
      <c r="BP758" s="135">
        <v>0</v>
      </c>
      <c r="BR758" s="147">
        <v>0</v>
      </c>
      <c r="BS758" s="147">
        <v>0</v>
      </c>
      <c r="BT758" s="147">
        <v>0</v>
      </c>
      <c r="BU758" s="147">
        <v>0</v>
      </c>
      <c r="BV758" s="147">
        <v>0</v>
      </c>
      <c r="BX758" s="55">
        <v>0</v>
      </c>
      <c r="BY758" s="55">
        <v>0</v>
      </c>
      <c r="BZ758" s="55">
        <v>0</v>
      </c>
      <c r="CA758" s="55">
        <v>0</v>
      </c>
      <c r="CB758" s="55">
        <v>0</v>
      </c>
      <c r="CC758" s="135">
        <v>0</v>
      </c>
      <c r="CE758" s="55">
        <v>0</v>
      </c>
      <c r="CF758" s="55">
        <v>0</v>
      </c>
      <c r="CG758" s="55">
        <v>0</v>
      </c>
      <c r="CH758" s="55">
        <v>0</v>
      </c>
      <c r="CI758" s="55">
        <v>0</v>
      </c>
      <c r="CJ758" s="135">
        <v>0</v>
      </c>
      <c r="CL758" s="55">
        <v>0</v>
      </c>
      <c r="CM758" s="55">
        <v>0</v>
      </c>
      <c r="CN758" s="55">
        <v>0</v>
      </c>
      <c r="CO758" s="55">
        <v>0</v>
      </c>
      <c r="CP758" s="55">
        <v>0</v>
      </c>
      <c r="CQ758" s="135">
        <v>0</v>
      </c>
      <c r="CS758" s="67">
        <v>0</v>
      </c>
      <c r="CT758" s="67">
        <v>0</v>
      </c>
      <c r="CU758" s="67">
        <v>0</v>
      </c>
      <c r="CV758" s="67">
        <v>0</v>
      </c>
      <c r="CW758" s="67">
        <v>0</v>
      </c>
      <c r="CX758" s="135">
        <v>0</v>
      </c>
      <c r="CZ758" s="55">
        <v>0</v>
      </c>
      <c r="DA758" s="55">
        <v>0</v>
      </c>
      <c r="DB758" s="55">
        <v>0</v>
      </c>
      <c r="DC758" s="55">
        <v>0</v>
      </c>
      <c r="DD758" s="55">
        <v>0</v>
      </c>
      <c r="DE758" s="135">
        <v>0</v>
      </c>
      <c r="DG758" s="43" t="b" cm="1">
        <f t="array" aca="1" ref="DG758" ca="1">OR($G758=Forecast_Capex_Input!$BF$8:$BF$10)</f>
        <v>0</v>
      </c>
      <c r="DH758" s="43" cm="1">
        <f t="array" aca="1" ref="DH758" ca="1">IFERROR(INDEX(Forecast_Capex_Input!BG$12:BG$286,$Z758)
*(INDEX(Forecast_Capex_Input!$H$12:$H$286,$Z758)=Repex),0)
*$DG758</f>
        <v>0</v>
      </c>
      <c r="DI758" s="43" cm="1">
        <f t="array" aca="1" ref="DI758" ca="1">IFERROR(INDEX(Forecast_Capex_Input!BH$12:BH$286,$Z758)
*(INDEX(Forecast_Capex_Input!$H$12:$H$286,$Z758)=Repex),0)
*$DG758</f>
        <v>0</v>
      </c>
      <c r="DJ758" s="43" cm="1">
        <f t="array" aca="1" ref="DJ758" ca="1">IFERROR(INDEX(Forecast_Capex_Input!BI$12:BI$286,$Z758)
*(INDEX(Forecast_Capex_Input!$H$12:$H$286,$Z758)=Repex),0)
*$DG758</f>
        <v>0</v>
      </c>
      <c r="DK758" s="43" cm="1">
        <f t="array" aca="1" ref="DK758" ca="1">IFERROR(INDEX(Forecast_Capex_Input!BJ$12:BJ$286,$Z758)
*(INDEX(Forecast_Capex_Input!$H$12:$H$286,$Z758)=Repex),0)
*$DG758</f>
        <v>0</v>
      </c>
      <c r="DL758" s="43" cm="1">
        <f t="array" aca="1" ref="DL758" ca="1">IFERROR(INDEX(Forecast_Capex_Input!BK$12:BK$286,$Z758)
*(INDEX(Forecast_Capex_Input!$H$12:$H$286,$Z758)=Repex),0)
*$DG758</f>
        <v>0</v>
      </c>
      <c r="DM758" s="43" cm="1">
        <f t="array" aca="1" ref="DM758" ca="1">IFERROR(INDEX(Forecast_Capex_Input!BL$12:BL$286,$Z758)
*(INDEX(Forecast_Capex_Input!$H$12:$H$286,$Z758)=Repex),0)
*$DG758</f>
        <v>0</v>
      </c>
      <c r="DO758" s="43" t="b" cm="1">
        <f t="array" aca="1" ref="DO758" ca="1">OR($G758=Forecast_Capex_Input!$BN$8:$BN$9)</f>
        <v>0</v>
      </c>
      <c r="DP758" s="43" cm="1">
        <f t="array" aca="1" ref="DP758" ca="1">IFERROR(INDEX(Forecast_Capex_Input!BO$12:BO$286,$Z758)
*(INDEX(Forecast_Capex_Input!$H$12:$H$286,$Z758)=Repex),0)
*$DO758</f>
        <v>0</v>
      </c>
      <c r="DQ758" s="43" cm="1">
        <f t="array" aca="1" ref="DQ758" ca="1">IFERROR(INDEX(Forecast_Capex_Input!BP$12:BP$286,$Z758)
*(INDEX(Forecast_Capex_Input!$H$12:$H$286,$Z758)=Repex),0)
*$DO758</f>
        <v>0</v>
      </c>
      <c r="DR758" s="43" cm="1">
        <f t="array" aca="1" ref="DR758" ca="1">IFERROR(INDEX(Forecast_Capex_Input!BQ$12:BQ$286,$Z758)
*(INDEX(Forecast_Capex_Input!$H$12:$H$286,$Z758)=Repex),0)
*$DO758</f>
        <v>0</v>
      </c>
      <c r="DS758" s="43" cm="1">
        <f t="array" aca="1" ref="DS758" ca="1">IFERROR(INDEX(Forecast_Capex_Input!BR$12:BR$286,$Z758)
*(INDEX(Forecast_Capex_Input!$H$12:$H$286,$Z758)=Repex),0)
*$DO758</f>
        <v>0</v>
      </c>
      <c r="DT758" s="43" cm="1">
        <f t="array" aca="1" ref="DT758" ca="1">IFERROR(INDEX(Forecast_Capex_Input!BS$12:BS$286,$Z758)
*(INDEX(Forecast_Capex_Input!$H$12:$H$286,$Z758)=Repex),0)
*$DO758</f>
        <v>0</v>
      </c>
      <c r="DV758" s="43" t="b" cm="1">
        <f t="array" aca="1" ref="DV758" ca="1">OR($G758=Forecast_Capex_Input!$BU$8:$BU$10)</f>
        <v>0</v>
      </c>
      <c r="DW758" s="43" cm="1">
        <f t="array" aca="1" ref="DW758" ca="1">IFERROR(INDEX(Forecast_Capex_Input!BV$12:BV$286,$Z758)
*(INDEX(Forecast_Capex_Input!$H$12:$H$286,$Z758)=Repex),0)
*$DV758</f>
        <v>0</v>
      </c>
      <c r="DX758" s="43" cm="1">
        <f t="array" aca="1" ref="DX758" ca="1">IFERROR(INDEX(Forecast_Capex_Input!BW$12:BW$286,$Z758)
*(INDEX(Forecast_Capex_Input!$H$12:$H$286,$Z758)=Repex),0)
*$DV758</f>
        <v>0</v>
      </c>
      <c r="DY758" s="43" cm="1">
        <f t="array" aca="1" ref="DY758" ca="1">IFERROR(INDEX(Forecast_Capex_Input!BX$12:BX$286,$Z758)
*(INDEX(Forecast_Capex_Input!$H$12:$H$286,$Z758)=Repex),0)
*$DV758</f>
        <v>0</v>
      </c>
      <c r="DZ758" s="43" cm="1">
        <f t="array" aca="1" ref="DZ758" ca="1">IFERROR(INDEX(Forecast_Capex_Input!BY$12:BY$286,$Z758)
*(INDEX(Forecast_Capex_Input!$H$12:$H$286,$Z758)=Repex),0)
*$DV758</f>
        <v>0</v>
      </c>
      <c r="EA758" s="43" cm="1">
        <f t="array" aca="1" ref="EA758" ca="1">IFERROR(INDEX(Forecast_Capex_Input!BZ$12:BZ$286,$Z758)
*(INDEX(Forecast_Capex_Input!$H$12:$H$286,$Z758)=Repex),0)
*$DV758</f>
        <v>0</v>
      </c>
      <c r="EB758" s="43" cm="1">
        <f t="array" aca="1" ref="EB758" ca="1">IFERROR(INDEX(Forecast_Capex_Input!CA$12:CA$286,$Z758)
*(INDEX(Forecast_Capex_Input!$H$12:$H$286,$Z758)=Repex),0)
*$DV758</f>
        <v>0</v>
      </c>
      <c r="EC758" s="43" cm="1">
        <f t="array" aca="1" ref="EC758" ca="1">IFERROR(INDEX(Forecast_Capex_Input!CB$12:CB$286,$Z758)
*(INDEX(Forecast_Capex_Input!$H$12:$H$286,$Z758)=Repex),0)
*$DV758</f>
        <v>0</v>
      </c>
      <c r="ED758" s="43" cm="1">
        <f t="array" aca="1" ref="ED758" ca="1">IFERROR(INDEX(Forecast_Capex_Input!CC$12:CC$286,$Z758)
*(INDEX(Forecast_Capex_Input!$H$12:$H$286,$Z758)=Repex),0)
*$DV758</f>
        <v>0</v>
      </c>
      <c r="EF758" s="86" t="str">
        <f t="shared" si="69"/>
        <v>N/A</v>
      </c>
      <c r="EG758" s="28" t="str">
        <f>IFERROR(RANK(EF758,EF$11:EF$1010,0)+COUNTIF(EF$11:EF758,EF758)-1,NA)</f>
        <v>N/A</v>
      </c>
    </row>
    <row r="759" spans="3:137" x14ac:dyDescent="0.2">
      <c r="C759" s="28">
        <f t="shared" si="70"/>
        <v>749</v>
      </c>
      <c r="D759" s="9" t="str" cm="1">
        <f t="array" ref="D759">IFERROR(INDEX(Forecast_Capex_Input!$D$12:$D$286,$Z759),NA)</f>
        <v>N/A</v>
      </c>
      <c r="E759" s="24" t="str" cm="1">
        <f t="array" ref="E759">IF($Z759=NA,NA,INDEX(Forecast_Capex_Input!$E$12:$E$286,$Z759))</f>
        <v>N/A</v>
      </c>
      <c r="F759" s="9" t="str" cm="1">
        <f t="array" aca="1" ref="F759" ca="1">IFERROR(INDEX(General!$E$25:$E$26,$AA759),NA)</f>
        <v>N/A</v>
      </c>
      <c r="G759" s="9" t="str" cm="1">
        <f t="array" aca="1" ref="G759" ca="1">IFERROR(INDEX(Forecast_Capex_Input!$AI$11:$BB$11,$AC759),NA)</f>
        <v>N/A</v>
      </c>
      <c r="H759" s="50" t="str" cm="1">
        <f t="array" aca="1" ref="H759" ca="1">IFERROR(INDEX(Forecast_Capex_Input!$AI$12:$BB$286,$Z759,$AC759),NA)</f>
        <v>N/A</v>
      </c>
      <c r="I759" s="150" t="str" cm="1">
        <f t="array" ref="I759">IFERROR(INDEX(Forecast_Capex_Input!$F$12:$F$286,$Z759),NA)</f>
        <v>N/A</v>
      </c>
      <c r="J759" s="150" t="str" cm="1">
        <f t="array" ref="J759">IFERROR(INDEX(Forecast_Capex_Input!G$12:G$286,$Z759),NA)</f>
        <v>N/A</v>
      </c>
      <c r="K759" s="150" t="str" cm="1">
        <f t="array" ref="K759">IFERROR(INDEX(Forecast_Capex_Input!H$12:H$286,$Z759),NA)</f>
        <v>N/A</v>
      </c>
      <c r="L759" s="150" t="str" cm="1">
        <f t="array" ref="L759">IFERROR(INDEX(Forecast_Capex_Input!I$12:I$286,$Z759),NA)</f>
        <v>N/A</v>
      </c>
      <c r="M759" s="150" t="str" cm="1">
        <f t="array" ref="M759">IFERROR(INDEX(Forecast_Capex_Input!J$12:J$286,$Z759),NA)</f>
        <v>N/A</v>
      </c>
      <c r="N759" s="150" t="str" cm="1">
        <f t="array" ref="N759">IFERROR(INDEX(Forecast_Capex_Input!K$12:K$286,$Z759),NA)</f>
        <v>N/A</v>
      </c>
      <c r="O759" s="150" t="str" cm="1">
        <f t="array" ref="O759">IFERROR(INDEX(Forecast_Capex_Input!L$12:L$286,$Z759),NA)</f>
        <v>N/A</v>
      </c>
      <c r="P759" s="150" t="str" cm="1">
        <f t="array" ref="P759">IFERROR(INDEX(Forecast_Capex_Input!M$12:M$286,$Z759),NA)</f>
        <v>N/A</v>
      </c>
      <c r="Q759" s="24" t="str" cm="1">
        <f t="array" ref="Q759">IFERROR(INDEX(Forecast_Capex_Input!N$12:N$286,$Z759),NA)</f>
        <v>N/A</v>
      </c>
      <c r="R759" s="190" cm="1">
        <f t="array" ref="R759">IFERROR(INDEX(Forecast_Capex_Input!O$12:O$286,$Z759),0)</f>
        <v>0</v>
      </c>
      <c r="S759" s="24" cm="1">
        <f t="array" ref="S759">IFERROR(INDEX(Forecast_Capex_Input!P$12:P$286,$Z759),0)</f>
        <v>0</v>
      </c>
      <c r="T759" s="150" t="str" cm="1">
        <f t="array" aca="1" ref="T759" ca="1">IFERROR(INDEX(General!$K$91:$K$110,$AC759),NA)</f>
        <v>N/A</v>
      </c>
      <c r="U759" s="43" cm="1">
        <f t="array" aca="1" ref="U759" ca="1">IFERROR(
IF($F759=General!$E$25,INDEX(Forecast_Capex_Input!S$12:S$286,$Z759),
INDEX(Forecast_Capex_Input!T$12:T$286,$Z759)),0)</f>
        <v>0</v>
      </c>
      <c r="V759" s="82" t="b">
        <f>IFERROR(INDEX(Overheads!$T$19:$T$26,MATCH($I759,Overheads!$E$19:$E$26,0)),FALSE)</f>
        <v>0</v>
      </c>
      <c r="W759" s="209" cm="1">
        <f t="array" ref="W759">IFERROR(
INDEX(Forecast_Capex_Input!CN$12:CN$286,$Z759),0)</f>
        <v>0</v>
      </c>
      <c r="X759" s="209">
        <f>IFERROR(
MATCH($W759,General!$L$39:$S$39,0),1)</f>
        <v>1</v>
      </c>
      <c r="Z759" s="28" t="str">
        <f>IFERROR(
IF(MATCH($C759,Forecast_Capex_Input!$CI$12:$CI$286,1)+1&gt;MAX(Forecast_Capex_Input!$C$12:$C$286),NA,
MATCH($C759,Forecast_Capex_Input!$CI$12:$CI$286,1)+1),1)</f>
        <v>N/A</v>
      </c>
      <c r="AA759" s="28" t="str" cm="1">
        <f t="array" aca="1" ref="AA759" ca="1">IFERROR(
IF(Z758&lt;&gt;Z759,1,
IF(COUNTIF(OFFSET(AA758,0,0,-INDEX(Forecast_Capex_Input!$CG$12:$CG$286,$Z759)),AA758)=INDEX(Forecast_Capex_Input!$CG$12:$CG$286,$Z759),AA758+1,AA758)),NA)</f>
        <v>N/A</v>
      </c>
      <c r="AB759" s="28" t="str" cm="1">
        <f t="array" ref="AB759">IFERROR($C759-IF($Z759=1,1,INDEX(Forecast_Capex_Input!$CI$12:$CI$286,$Z759-1))+1,NA)</f>
        <v>N/A</v>
      </c>
      <c r="AC759" s="28" t="str" cm="1">
        <f t="array" aca="1" ref="AC759" ca="1">IFERROR(IF(AA759=1,
INDEX(Forecast_Capex_Input!$AI$10:$BB$10,SMALL(IF(INDEX(Forecast_Capex_Input!$AI$12:$BB$286,$Z759,0)&gt;0,COLUMN(Forecast_Capex_Input!$AI$10:$BB$10)-COLUMN(Forecast_Capex_Input!$AI$12)+1),ROWS(OFFSET(AC758,0,0,-$AB759)))),
OFFSET(AC758,-INDEX(Forecast_Capex_Input!$CG$12:$CG$286,$Z759)+1,0)),NA)</f>
        <v>N/A</v>
      </c>
      <c r="AD759" s="28" t="str">
        <f t="shared" ca="1" si="67"/>
        <v>N/A</v>
      </c>
      <c r="AE759" s="82" t="b">
        <f t="shared" si="71"/>
        <v>0</v>
      </c>
      <c r="AF759" s="78" t="b">
        <v>0</v>
      </c>
      <c r="AG759" s="82" t="b">
        <f t="shared" si="68"/>
        <v>1</v>
      </c>
      <c r="AI759" s="55">
        <v>0</v>
      </c>
      <c r="AJ759" s="55">
        <v>0</v>
      </c>
      <c r="AK759" s="55">
        <v>0</v>
      </c>
      <c r="AL759" s="55">
        <v>0</v>
      </c>
      <c r="AM759" s="55">
        <v>0</v>
      </c>
      <c r="AN759" s="135">
        <v>0</v>
      </c>
      <c r="AP759" s="55">
        <v>0</v>
      </c>
      <c r="AQ759" s="55">
        <v>0</v>
      </c>
      <c r="AR759" s="55">
        <v>0</v>
      </c>
      <c r="AS759" s="55">
        <v>0</v>
      </c>
      <c r="AT759" s="55">
        <v>0</v>
      </c>
      <c r="AU759" s="135">
        <v>0</v>
      </c>
      <c r="AW759" s="55">
        <v>0</v>
      </c>
      <c r="AX759" s="55">
        <v>0</v>
      </c>
      <c r="AY759" s="55">
        <v>0</v>
      </c>
      <c r="AZ759" s="55">
        <v>0</v>
      </c>
      <c r="BA759" s="55">
        <v>0</v>
      </c>
      <c r="BB759" s="135">
        <v>0</v>
      </c>
      <c r="BD759" s="55">
        <v>0</v>
      </c>
      <c r="BE759" s="55">
        <v>0</v>
      </c>
      <c r="BF759" s="55">
        <v>0</v>
      </c>
      <c r="BG759" s="55">
        <v>0</v>
      </c>
      <c r="BH759" s="55">
        <v>0</v>
      </c>
      <c r="BI759" s="135">
        <v>0</v>
      </c>
      <c r="BK759" s="55">
        <v>0</v>
      </c>
      <c r="BL759" s="55">
        <v>0</v>
      </c>
      <c r="BM759" s="55">
        <v>0</v>
      </c>
      <c r="BN759" s="55">
        <v>0</v>
      </c>
      <c r="BO759" s="55">
        <v>0</v>
      </c>
      <c r="BP759" s="135">
        <v>0</v>
      </c>
      <c r="BR759" s="147">
        <v>0</v>
      </c>
      <c r="BS759" s="147">
        <v>0</v>
      </c>
      <c r="BT759" s="147">
        <v>0</v>
      </c>
      <c r="BU759" s="147">
        <v>0</v>
      </c>
      <c r="BV759" s="147">
        <v>0</v>
      </c>
      <c r="BX759" s="55">
        <v>0</v>
      </c>
      <c r="BY759" s="55">
        <v>0</v>
      </c>
      <c r="BZ759" s="55">
        <v>0</v>
      </c>
      <c r="CA759" s="55">
        <v>0</v>
      </c>
      <c r="CB759" s="55">
        <v>0</v>
      </c>
      <c r="CC759" s="135">
        <v>0</v>
      </c>
      <c r="CE759" s="55">
        <v>0</v>
      </c>
      <c r="CF759" s="55">
        <v>0</v>
      </c>
      <c r="CG759" s="55">
        <v>0</v>
      </c>
      <c r="CH759" s="55">
        <v>0</v>
      </c>
      <c r="CI759" s="55">
        <v>0</v>
      </c>
      <c r="CJ759" s="135">
        <v>0</v>
      </c>
      <c r="CL759" s="55">
        <v>0</v>
      </c>
      <c r="CM759" s="55">
        <v>0</v>
      </c>
      <c r="CN759" s="55">
        <v>0</v>
      </c>
      <c r="CO759" s="55">
        <v>0</v>
      </c>
      <c r="CP759" s="55">
        <v>0</v>
      </c>
      <c r="CQ759" s="135">
        <v>0</v>
      </c>
      <c r="CS759" s="67">
        <v>0</v>
      </c>
      <c r="CT759" s="67">
        <v>0</v>
      </c>
      <c r="CU759" s="67">
        <v>0</v>
      </c>
      <c r="CV759" s="67">
        <v>0</v>
      </c>
      <c r="CW759" s="67">
        <v>0</v>
      </c>
      <c r="CX759" s="135">
        <v>0</v>
      </c>
      <c r="CZ759" s="55">
        <v>0</v>
      </c>
      <c r="DA759" s="55">
        <v>0</v>
      </c>
      <c r="DB759" s="55">
        <v>0</v>
      </c>
      <c r="DC759" s="55">
        <v>0</v>
      </c>
      <c r="DD759" s="55">
        <v>0</v>
      </c>
      <c r="DE759" s="135">
        <v>0</v>
      </c>
      <c r="DG759" s="43" t="b" cm="1">
        <f t="array" aca="1" ref="DG759" ca="1">OR($G759=Forecast_Capex_Input!$BF$8:$BF$10)</f>
        <v>0</v>
      </c>
      <c r="DH759" s="43" cm="1">
        <f t="array" aca="1" ref="DH759" ca="1">IFERROR(INDEX(Forecast_Capex_Input!BG$12:BG$286,$Z759)
*(INDEX(Forecast_Capex_Input!$H$12:$H$286,$Z759)=Repex),0)
*$DG759</f>
        <v>0</v>
      </c>
      <c r="DI759" s="43" cm="1">
        <f t="array" aca="1" ref="DI759" ca="1">IFERROR(INDEX(Forecast_Capex_Input!BH$12:BH$286,$Z759)
*(INDEX(Forecast_Capex_Input!$H$12:$H$286,$Z759)=Repex),0)
*$DG759</f>
        <v>0</v>
      </c>
      <c r="DJ759" s="43" cm="1">
        <f t="array" aca="1" ref="DJ759" ca="1">IFERROR(INDEX(Forecast_Capex_Input!BI$12:BI$286,$Z759)
*(INDEX(Forecast_Capex_Input!$H$12:$H$286,$Z759)=Repex),0)
*$DG759</f>
        <v>0</v>
      </c>
      <c r="DK759" s="43" cm="1">
        <f t="array" aca="1" ref="DK759" ca="1">IFERROR(INDEX(Forecast_Capex_Input!BJ$12:BJ$286,$Z759)
*(INDEX(Forecast_Capex_Input!$H$12:$H$286,$Z759)=Repex),0)
*$DG759</f>
        <v>0</v>
      </c>
      <c r="DL759" s="43" cm="1">
        <f t="array" aca="1" ref="DL759" ca="1">IFERROR(INDEX(Forecast_Capex_Input!BK$12:BK$286,$Z759)
*(INDEX(Forecast_Capex_Input!$H$12:$H$286,$Z759)=Repex),0)
*$DG759</f>
        <v>0</v>
      </c>
      <c r="DM759" s="43" cm="1">
        <f t="array" aca="1" ref="DM759" ca="1">IFERROR(INDEX(Forecast_Capex_Input!BL$12:BL$286,$Z759)
*(INDEX(Forecast_Capex_Input!$H$12:$H$286,$Z759)=Repex),0)
*$DG759</f>
        <v>0</v>
      </c>
      <c r="DO759" s="43" t="b" cm="1">
        <f t="array" aca="1" ref="DO759" ca="1">OR($G759=Forecast_Capex_Input!$BN$8:$BN$9)</f>
        <v>0</v>
      </c>
      <c r="DP759" s="43" cm="1">
        <f t="array" aca="1" ref="DP759" ca="1">IFERROR(INDEX(Forecast_Capex_Input!BO$12:BO$286,$Z759)
*(INDEX(Forecast_Capex_Input!$H$12:$H$286,$Z759)=Repex),0)
*$DO759</f>
        <v>0</v>
      </c>
      <c r="DQ759" s="43" cm="1">
        <f t="array" aca="1" ref="DQ759" ca="1">IFERROR(INDEX(Forecast_Capex_Input!BP$12:BP$286,$Z759)
*(INDEX(Forecast_Capex_Input!$H$12:$H$286,$Z759)=Repex),0)
*$DO759</f>
        <v>0</v>
      </c>
      <c r="DR759" s="43" cm="1">
        <f t="array" aca="1" ref="DR759" ca="1">IFERROR(INDEX(Forecast_Capex_Input!BQ$12:BQ$286,$Z759)
*(INDEX(Forecast_Capex_Input!$H$12:$H$286,$Z759)=Repex),0)
*$DO759</f>
        <v>0</v>
      </c>
      <c r="DS759" s="43" cm="1">
        <f t="array" aca="1" ref="DS759" ca="1">IFERROR(INDEX(Forecast_Capex_Input!BR$12:BR$286,$Z759)
*(INDEX(Forecast_Capex_Input!$H$12:$H$286,$Z759)=Repex),0)
*$DO759</f>
        <v>0</v>
      </c>
      <c r="DT759" s="43" cm="1">
        <f t="array" aca="1" ref="DT759" ca="1">IFERROR(INDEX(Forecast_Capex_Input!BS$12:BS$286,$Z759)
*(INDEX(Forecast_Capex_Input!$H$12:$H$286,$Z759)=Repex),0)
*$DO759</f>
        <v>0</v>
      </c>
      <c r="DV759" s="43" t="b" cm="1">
        <f t="array" aca="1" ref="DV759" ca="1">OR($G759=Forecast_Capex_Input!$BU$8:$BU$10)</f>
        <v>0</v>
      </c>
      <c r="DW759" s="43" cm="1">
        <f t="array" aca="1" ref="DW759" ca="1">IFERROR(INDEX(Forecast_Capex_Input!BV$12:BV$286,$Z759)
*(INDEX(Forecast_Capex_Input!$H$12:$H$286,$Z759)=Repex),0)
*$DV759</f>
        <v>0</v>
      </c>
      <c r="DX759" s="43" cm="1">
        <f t="array" aca="1" ref="DX759" ca="1">IFERROR(INDEX(Forecast_Capex_Input!BW$12:BW$286,$Z759)
*(INDEX(Forecast_Capex_Input!$H$12:$H$286,$Z759)=Repex),0)
*$DV759</f>
        <v>0</v>
      </c>
      <c r="DY759" s="43" cm="1">
        <f t="array" aca="1" ref="DY759" ca="1">IFERROR(INDEX(Forecast_Capex_Input!BX$12:BX$286,$Z759)
*(INDEX(Forecast_Capex_Input!$H$12:$H$286,$Z759)=Repex),0)
*$DV759</f>
        <v>0</v>
      </c>
      <c r="DZ759" s="43" cm="1">
        <f t="array" aca="1" ref="DZ759" ca="1">IFERROR(INDEX(Forecast_Capex_Input!BY$12:BY$286,$Z759)
*(INDEX(Forecast_Capex_Input!$H$12:$H$286,$Z759)=Repex),0)
*$DV759</f>
        <v>0</v>
      </c>
      <c r="EA759" s="43" cm="1">
        <f t="array" aca="1" ref="EA759" ca="1">IFERROR(INDEX(Forecast_Capex_Input!BZ$12:BZ$286,$Z759)
*(INDEX(Forecast_Capex_Input!$H$12:$H$286,$Z759)=Repex),0)
*$DV759</f>
        <v>0</v>
      </c>
      <c r="EB759" s="43" cm="1">
        <f t="array" aca="1" ref="EB759" ca="1">IFERROR(INDEX(Forecast_Capex_Input!CA$12:CA$286,$Z759)
*(INDEX(Forecast_Capex_Input!$H$12:$H$286,$Z759)=Repex),0)
*$DV759</f>
        <v>0</v>
      </c>
      <c r="EC759" s="43" cm="1">
        <f t="array" aca="1" ref="EC759" ca="1">IFERROR(INDEX(Forecast_Capex_Input!CB$12:CB$286,$Z759)
*(INDEX(Forecast_Capex_Input!$H$12:$H$286,$Z759)=Repex),0)
*$DV759</f>
        <v>0</v>
      </c>
      <c r="ED759" s="43" cm="1">
        <f t="array" aca="1" ref="ED759" ca="1">IFERROR(INDEX(Forecast_Capex_Input!CC$12:CC$286,$Z759)
*(INDEX(Forecast_Capex_Input!$H$12:$H$286,$Z759)=Repex),0)
*$DV759</f>
        <v>0</v>
      </c>
      <c r="EF759" s="86" t="str">
        <f t="shared" si="69"/>
        <v>N/A</v>
      </c>
      <c r="EG759" s="28" t="str">
        <f>IFERROR(RANK(EF759,EF$11:EF$1010,0)+COUNTIF(EF$11:EF759,EF759)-1,NA)</f>
        <v>N/A</v>
      </c>
    </row>
    <row r="760" spans="3:137" x14ac:dyDescent="0.2">
      <c r="C760" s="28">
        <f t="shared" si="70"/>
        <v>750</v>
      </c>
      <c r="D760" s="9" t="str" cm="1">
        <f t="array" ref="D760">IFERROR(INDEX(Forecast_Capex_Input!$D$12:$D$286,$Z760),NA)</f>
        <v>N/A</v>
      </c>
      <c r="E760" s="24" t="str" cm="1">
        <f t="array" ref="E760">IF($Z760=NA,NA,INDEX(Forecast_Capex_Input!$E$12:$E$286,$Z760))</f>
        <v>N/A</v>
      </c>
      <c r="F760" s="9" t="str" cm="1">
        <f t="array" aca="1" ref="F760" ca="1">IFERROR(INDEX(General!$E$25:$E$26,$AA760),NA)</f>
        <v>N/A</v>
      </c>
      <c r="G760" s="9" t="str" cm="1">
        <f t="array" aca="1" ref="G760" ca="1">IFERROR(INDEX(Forecast_Capex_Input!$AI$11:$BB$11,$AC760),NA)</f>
        <v>N/A</v>
      </c>
      <c r="H760" s="50" t="str" cm="1">
        <f t="array" aca="1" ref="H760" ca="1">IFERROR(INDEX(Forecast_Capex_Input!$AI$12:$BB$286,$Z760,$AC760),NA)</f>
        <v>N/A</v>
      </c>
      <c r="I760" s="150" t="str" cm="1">
        <f t="array" ref="I760">IFERROR(INDEX(Forecast_Capex_Input!$F$12:$F$286,$Z760),NA)</f>
        <v>N/A</v>
      </c>
      <c r="J760" s="150" t="str" cm="1">
        <f t="array" ref="J760">IFERROR(INDEX(Forecast_Capex_Input!G$12:G$286,$Z760),NA)</f>
        <v>N/A</v>
      </c>
      <c r="K760" s="150" t="str" cm="1">
        <f t="array" ref="K760">IFERROR(INDEX(Forecast_Capex_Input!H$12:H$286,$Z760),NA)</f>
        <v>N/A</v>
      </c>
      <c r="L760" s="150" t="str" cm="1">
        <f t="array" ref="L760">IFERROR(INDEX(Forecast_Capex_Input!I$12:I$286,$Z760),NA)</f>
        <v>N/A</v>
      </c>
      <c r="M760" s="150" t="str" cm="1">
        <f t="array" ref="M760">IFERROR(INDEX(Forecast_Capex_Input!J$12:J$286,$Z760),NA)</f>
        <v>N/A</v>
      </c>
      <c r="N760" s="150" t="str" cm="1">
        <f t="array" ref="N760">IFERROR(INDEX(Forecast_Capex_Input!K$12:K$286,$Z760),NA)</f>
        <v>N/A</v>
      </c>
      <c r="O760" s="150" t="str" cm="1">
        <f t="array" ref="O760">IFERROR(INDEX(Forecast_Capex_Input!L$12:L$286,$Z760),NA)</f>
        <v>N/A</v>
      </c>
      <c r="P760" s="150" t="str" cm="1">
        <f t="array" ref="P760">IFERROR(INDEX(Forecast_Capex_Input!M$12:M$286,$Z760),NA)</f>
        <v>N/A</v>
      </c>
      <c r="Q760" s="24" t="str" cm="1">
        <f t="array" ref="Q760">IFERROR(INDEX(Forecast_Capex_Input!N$12:N$286,$Z760),NA)</f>
        <v>N/A</v>
      </c>
      <c r="R760" s="190" cm="1">
        <f t="array" ref="R760">IFERROR(INDEX(Forecast_Capex_Input!O$12:O$286,$Z760),0)</f>
        <v>0</v>
      </c>
      <c r="S760" s="24" cm="1">
        <f t="array" ref="S760">IFERROR(INDEX(Forecast_Capex_Input!P$12:P$286,$Z760),0)</f>
        <v>0</v>
      </c>
      <c r="T760" s="150" t="str" cm="1">
        <f t="array" aca="1" ref="T760" ca="1">IFERROR(INDEX(General!$K$91:$K$110,$AC760),NA)</f>
        <v>N/A</v>
      </c>
      <c r="U760" s="43" cm="1">
        <f t="array" aca="1" ref="U760" ca="1">IFERROR(
IF($F760=General!$E$25,INDEX(Forecast_Capex_Input!S$12:S$286,$Z760),
INDEX(Forecast_Capex_Input!T$12:T$286,$Z760)),0)</f>
        <v>0</v>
      </c>
      <c r="V760" s="82" t="b">
        <f>IFERROR(INDEX(Overheads!$T$19:$T$26,MATCH($I760,Overheads!$E$19:$E$26,0)),FALSE)</f>
        <v>0</v>
      </c>
      <c r="W760" s="209" cm="1">
        <f t="array" ref="W760">IFERROR(
INDEX(Forecast_Capex_Input!CN$12:CN$286,$Z760),0)</f>
        <v>0</v>
      </c>
      <c r="X760" s="209">
        <f>IFERROR(
MATCH($W760,General!$L$39:$S$39,0),1)</f>
        <v>1</v>
      </c>
      <c r="Z760" s="28" t="str">
        <f>IFERROR(
IF(MATCH($C760,Forecast_Capex_Input!$CI$12:$CI$286,1)+1&gt;MAX(Forecast_Capex_Input!$C$12:$C$286),NA,
MATCH($C760,Forecast_Capex_Input!$CI$12:$CI$286,1)+1),1)</f>
        <v>N/A</v>
      </c>
      <c r="AA760" s="28" t="str" cm="1">
        <f t="array" aca="1" ref="AA760" ca="1">IFERROR(
IF(Z759&lt;&gt;Z760,1,
IF(COUNTIF(OFFSET(AA759,0,0,-INDEX(Forecast_Capex_Input!$CG$12:$CG$286,$Z760)),AA759)=INDEX(Forecast_Capex_Input!$CG$12:$CG$286,$Z760),AA759+1,AA759)),NA)</f>
        <v>N/A</v>
      </c>
      <c r="AB760" s="28" t="str" cm="1">
        <f t="array" ref="AB760">IFERROR($C760-IF($Z760=1,1,INDEX(Forecast_Capex_Input!$CI$12:$CI$286,$Z760-1))+1,NA)</f>
        <v>N/A</v>
      </c>
      <c r="AC760" s="28" t="str" cm="1">
        <f t="array" aca="1" ref="AC760" ca="1">IFERROR(IF(AA760=1,
INDEX(Forecast_Capex_Input!$AI$10:$BB$10,SMALL(IF(INDEX(Forecast_Capex_Input!$AI$12:$BB$286,$Z760,0)&gt;0,COLUMN(Forecast_Capex_Input!$AI$10:$BB$10)-COLUMN(Forecast_Capex_Input!$AI$12)+1),ROWS(OFFSET(AC759,0,0,-$AB760)))),
OFFSET(AC759,-INDEX(Forecast_Capex_Input!$CG$12:$CG$286,$Z760)+1,0)),NA)</f>
        <v>N/A</v>
      </c>
      <c r="AD760" s="28" t="str">
        <f t="shared" ca="1" si="67"/>
        <v>N/A</v>
      </c>
      <c r="AE760" s="82" t="b">
        <f t="shared" si="71"/>
        <v>0</v>
      </c>
      <c r="AF760" s="78" t="b">
        <v>0</v>
      </c>
      <c r="AG760" s="82" t="b">
        <f t="shared" si="68"/>
        <v>1</v>
      </c>
      <c r="AI760" s="55">
        <v>0</v>
      </c>
      <c r="AJ760" s="55">
        <v>0</v>
      </c>
      <c r="AK760" s="55">
        <v>0</v>
      </c>
      <c r="AL760" s="55">
        <v>0</v>
      </c>
      <c r="AM760" s="55">
        <v>0</v>
      </c>
      <c r="AN760" s="135">
        <v>0</v>
      </c>
      <c r="AP760" s="55">
        <v>0</v>
      </c>
      <c r="AQ760" s="55">
        <v>0</v>
      </c>
      <c r="AR760" s="55">
        <v>0</v>
      </c>
      <c r="AS760" s="55">
        <v>0</v>
      </c>
      <c r="AT760" s="55">
        <v>0</v>
      </c>
      <c r="AU760" s="135">
        <v>0</v>
      </c>
      <c r="AW760" s="55">
        <v>0</v>
      </c>
      <c r="AX760" s="55">
        <v>0</v>
      </c>
      <c r="AY760" s="55">
        <v>0</v>
      </c>
      <c r="AZ760" s="55">
        <v>0</v>
      </c>
      <c r="BA760" s="55">
        <v>0</v>
      </c>
      <c r="BB760" s="135">
        <v>0</v>
      </c>
      <c r="BD760" s="55">
        <v>0</v>
      </c>
      <c r="BE760" s="55">
        <v>0</v>
      </c>
      <c r="BF760" s="55">
        <v>0</v>
      </c>
      <c r="BG760" s="55">
        <v>0</v>
      </c>
      <c r="BH760" s="55">
        <v>0</v>
      </c>
      <c r="BI760" s="135">
        <v>0</v>
      </c>
      <c r="BK760" s="55">
        <v>0</v>
      </c>
      <c r="BL760" s="55">
        <v>0</v>
      </c>
      <c r="BM760" s="55">
        <v>0</v>
      </c>
      <c r="BN760" s="55">
        <v>0</v>
      </c>
      <c r="BO760" s="55">
        <v>0</v>
      </c>
      <c r="BP760" s="135">
        <v>0</v>
      </c>
      <c r="BR760" s="147">
        <v>0</v>
      </c>
      <c r="BS760" s="147">
        <v>0</v>
      </c>
      <c r="BT760" s="147">
        <v>0</v>
      </c>
      <c r="BU760" s="147">
        <v>0</v>
      </c>
      <c r="BV760" s="147">
        <v>0</v>
      </c>
      <c r="BX760" s="55">
        <v>0</v>
      </c>
      <c r="BY760" s="55">
        <v>0</v>
      </c>
      <c r="BZ760" s="55">
        <v>0</v>
      </c>
      <c r="CA760" s="55">
        <v>0</v>
      </c>
      <c r="CB760" s="55">
        <v>0</v>
      </c>
      <c r="CC760" s="135">
        <v>0</v>
      </c>
      <c r="CE760" s="55">
        <v>0</v>
      </c>
      <c r="CF760" s="55">
        <v>0</v>
      </c>
      <c r="CG760" s="55">
        <v>0</v>
      </c>
      <c r="CH760" s="55">
        <v>0</v>
      </c>
      <c r="CI760" s="55">
        <v>0</v>
      </c>
      <c r="CJ760" s="135">
        <v>0</v>
      </c>
      <c r="CL760" s="55">
        <v>0</v>
      </c>
      <c r="CM760" s="55">
        <v>0</v>
      </c>
      <c r="CN760" s="55">
        <v>0</v>
      </c>
      <c r="CO760" s="55">
        <v>0</v>
      </c>
      <c r="CP760" s="55">
        <v>0</v>
      </c>
      <c r="CQ760" s="135">
        <v>0</v>
      </c>
      <c r="CS760" s="67">
        <v>0</v>
      </c>
      <c r="CT760" s="67">
        <v>0</v>
      </c>
      <c r="CU760" s="67">
        <v>0</v>
      </c>
      <c r="CV760" s="67">
        <v>0</v>
      </c>
      <c r="CW760" s="67">
        <v>0</v>
      </c>
      <c r="CX760" s="135">
        <v>0</v>
      </c>
      <c r="CZ760" s="55">
        <v>0</v>
      </c>
      <c r="DA760" s="55">
        <v>0</v>
      </c>
      <c r="DB760" s="55">
        <v>0</v>
      </c>
      <c r="DC760" s="55">
        <v>0</v>
      </c>
      <c r="DD760" s="55">
        <v>0</v>
      </c>
      <c r="DE760" s="135">
        <v>0</v>
      </c>
      <c r="DG760" s="43" t="b" cm="1">
        <f t="array" aca="1" ref="DG760" ca="1">OR($G760=Forecast_Capex_Input!$BF$8:$BF$10)</f>
        <v>0</v>
      </c>
      <c r="DH760" s="43" cm="1">
        <f t="array" aca="1" ref="DH760" ca="1">IFERROR(INDEX(Forecast_Capex_Input!BG$12:BG$286,$Z760)
*(INDEX(Forecast_Capex_Input!$H$12:$H$286,$Z760)=Repex),0)
*$DG760</f>
        <v>0</v>
      </c>
      <c r="DI760" s="43" cm="1">
        <f t="array" aca="1" ref="DI760" ca="1">IFERROR(INDEX(Forecast_Capex_Input!BH$12:BH$286,$Z760)
*(INDEX(Forecast_Capex_Input!$H$12:$H$286,$Z760)=Repex),0)
*$DG760</f>
        <v>0</v>
      </c>
      <c r="DJ760" s="43" cm="1">
        <f t="array" aca="1" ref="DJ760" ca="1">IFERROR(INDEX(Forecast_Capex_Input!BI$12:BI$286,$Z760)
*(INDEX(Forecast_Capex_Input!$H$12:$H$286,$Z760)=Repex),0)
*$DG760</f>
        <v>0</v>
      </c>
      <c r="DK760" s="43" cm="1">
        <f t="array" aca="1" ref="DK760" ca="1">IFERROR(INDEX(Forecast_Capex_Input!BJ$12:BJ$286,$Z760)
*(INDEX(Forecast_Capex_Input!$H$12:$H$286,$Z760)=Repex),0)
*$DG760</f>
        <v>0</v>
      </c>
      <c r="DL760" s="43" cm="1">
        <f t="array" aca="1" ref="DL760" ca="1">IFERROR(INDEX(Forecast_Capex_Input!BK$12:BK$286,$Z760)
*(INDEX(Forecast_Capex_Input!$H$12:$H$286,$Z760)=Repex),0)
*$DG760</f>
        <v>0</v>
      </c>
      <c r="DM760" s="43" cm="1">
        <f t="array" aca="1" ref="DM760" ca="1">IFERROR(INDEX(Forecast_Capex_Input!BL$12:BL$286,$Z760)
*(INDEX(Forecast_Capex_Input!$H$12:$H$286,$Z760)=Repex),0)
*$DG760</f>
        <v>0</v>
      </c>
      <c r="DO760" s="43" t="b" cm="1">
        <f t="array" aca="1" ref="DO760" ca="1">OR($G760=Forecast_Capex_Input!$BN$8:$BN$9)</f>
        <v>0</v>
      </c>
      <c r="DP760" s="43" cm="1">
        <f t="array" aca="1" ref="DP760" ca="1">IFERROR(INDEX(Forecast_Capex_Input!BO$12:BO$286,$Z760)
*(INDEX(Forecast_Capex_Input!$H$12:$H$286,$Z760)=Repex),0)
*$DO760</f>
        <v>0</v>
      </c>
      <c r="DQ760" s="43" cm="1">
        <f t="array" aca="1" ref="DQ760" ca="1">IFERROR(INDEX(Forecast_Capex_Input!BP$12:BP$286,$Z760)
*(INDEX(Forecast_Capex_Input!$H$12:$H$286,$Z760)=Repex),0)
*$DO760</f>
        <v>0</v>
      </c>
      <c r="DR760" s="43" cm="1">
        <f t="array" aca="1" ref="DR760" ca="1">IFERROR(INDEX(Forecast_Capex_Input!BQ$12:BQ$286,$Z760)
*(INDEX(Forecast_Capex_Input!$H$12:$H$286,$Z760)=Repex),0)
*$DO760</f>
        <v>0</v>
      </c>
      <c r="DS760" s="43" cm="1">
        <f t="array" aca="1" ref="DS760" ca="1">IFERROR(INDEX(Forecast_Capex_Input!BR$12:BR$286,$Z760)
*(INDEX(Forecast_Capex_Input!$H$12:$H$286,$Z760)=Repex),0)
*$DO760</f>
        <v>0</v>
      </c>
      <c r="DT760" s="43" cm="1">
        <f t="array" aca="1" ref="DT760" ca="1">IFERROR(INDEX(Forecast_Capex_Input!BS$12:BS$286,$Z760)
*(INDEX(Forecast_Capex_Input!$H$12:$H$286,$Z760)=Repex),0)
*$DO760</f>
        <v>0</v>
      </c>
      <c r="DV760" s="43" t="b" cm="1">
        <f t="array" aca="1" ref="DV760" ca="1">OR($G760=Forecast_Capex_Input!$BU$8:$BU$10)</f>
        <v>0</v>
      </c>
      <c r="DW760" s="43" cm="1">
        <f t="array" aca="1" ref="DW760" ca="1">IFERROR(INDEX(Forecast_Capex_Input!BV$12:BV$286,$Z760)
*(INDEX(Forecast_Capex_Input!$H$12:$H$286,$Z760)=Repex),0)
*$DV760</f>
        <v>0</v>
      </c>
      <c r="DX760" s="43" cm="1">
        <f t="array" aca="1" ref="DX760" ca="1">IFERROR(INDEX(Forecast_Capex_Input!BW$12:BW$286,$Z760)
*(INDEX(Forecast_Capex_Input!$H$12:$H$286,$Z760)=Repex),0)
*$DV760</f>
        <v>0</v>
      </c>
      <c r="DY760" s="43" cm="1">
        <f t="array" aca="1" ref="DY760" ca="1">IFERROR(INDEX(Forecast_Capex_Input!BX$12:BX$286,$Z760)
*(INDEX(Forecast_Capex_Input!$H$12:$H$286,$Z760)=Repex),0)
*$DV760</f>
        <v>0</v>
      </c>
      <c r="DZ760" s="43" cm="1">
        <f t="array" aca="1" ref="DZ760" ca="1">IFERROR(INDEX(Forecast_Capex_Input!BY$12:BY$286,$Z760)
*(INDEX(Forecast_Capex_Input!$H$12:$H$286,$Z760)=Repex),0)
*$DV760</f>
        <v>0</v>
      </c>
      <c r="EA760" s="43" cm="1">
        <f t="array" aca="1" ref="EA760" ca="1">IFERROR(INDEX(Forecast_Capex_Input!BZ$12:BZ$286,$Z760)
*(INDEX(Forecast_Capex_Input!$H$12:$H$286,$Z760)=Repex),0)
*$DV760</f>
        <v>0</v>
      </c>
      <c r="EB760" s="43" cm="1">
        <f t="array" aca="1" ref="EB760" ca="1">IFERROR(INDEX(Forecast_Capex_Input!CA$12:CA$286,$Z760)
*(INDEX(Forecast_Capex_Input!$H$12:$H$286,$Z760)=Repex),0)
*$DV760</f>
        <v>0</v>
      </c>
      <c r="EC760" s="43" cm="1">
        <f t="array" aca="1" ref="EC760" ca="1">IFERROR(INDEX(Forecast_Capex_Input!CB$12:CB$286,$Z760)
*(INDEX(Forecast_Capex_Input!$H$12:$H$286,$Z760)=Repex),0)
*$DV760</f>
        <v>0</v>
      </c>
      <c r="ED760" s="43" cm="1">
        <f t="array" aca="1" ref="ED760" ca="1">IFERROR(INDEX(Forecast_Capex_Input!CC$12:CC$286,$Z760)
*(INDEX(Forecast_Capex_Input!$H$12:$H$286,$Z760)=Repex),0)
*$DV760</f>
        <v>0</v>
      </c>
      <c r="EF760" s="86" t="str">
        <f t="shared" si="69"/>
        <v>N/A</v>
      </c>
      <c r="EG760" s="28" t="str">
        <f>IFERROR(RANK(EF760,EF$11:EF$1010,0)+COUNTIF(EF$11:EF760,EF760)-1,NA)</f>
        <v>N/A</v>
      </c>
    </row>
    <row r="761" spans="3:137" x14ac:dyDescent="0.2">
      <c r="C761" s="28">
        <f t="shared" si="70"/>
        <v>751</v>
      </c>
      <c r="D761" s="9" t="str" cm="1">
        <f t="array" ref="D761">IFERROR(INDEX(Forecast_Capex_Input!$D$12:$D$286,$Z761),NA)</f>
        <v>N/A</v>
      </c>
      <c r="E761" s="24" t="str" cm="1">
        <f t="array" ref="E761">IF($Z761=NA,NA,INDEX(Forecast_Capex_Input!$E$12:$E$286,$Z761))</f>
        <v>N/A</v>
      </c>
      <c r="F761" s="9" t="str" cm="1">
        <f t="array" aca="1" ref="F761" ca="1">IFERROR(INDEX(General!$E$25:$E$26,$AA761),NA)</f>
        <v>N/A</v>
      </c>
      <c r="G761" s="9" t="str" cm="1">
        <f t="array" aca="1" ref="G761" ca="1">IFERROR(INDEX(Forecast_Capex_Input!$AI$11:$BB$11,$AC761),NA)</f>
        <v>N/A</v>
      </c>
      <c r="H761" s="50" t="str" cm="1">
        <f t="array" aca="1" ref="H761" ca="1">IFERROR(INDEX(Forecast_Capex_Input!$AI$12:$BB$286,$Z761,$AC761),NA)</f>
        <v>N/A</v>
      </c>
      <c r="I761" s="150" t="str" cm="1">
        <f t="array" ref="I761">IFERROR(INDEX(Forecast_Capex_Input!$F$12:$F$286,$Z761),NA)</f>
        <v>N/A</v>
      </c>
      <c r="J761" s="150" t="str" cm="1">
        <f t="array" ref="J761">IFERROR(INDEX(Forecast_Capex_Input!G$12:G$286,$Z761),NA)</f>
        <v>N/A</v>
      </c>
      <c r="K761" s="150" t="str" cm="1">
        <f t="array" ref="K761">IFERROR(INDEX(Forecast_Capex_Input!H$12:H$286,$Z761),NA)</f>
        <v>N/A</v>
      </c>
      <c r="L761" s="150" t="str" cm="1">
        <f t="array" ref="L761">IFERROR(INDEX(Forecast_Capex_Input!I$12:I$286,$Z761),NA)</f>
        <v>N/A</v>
      </c>
      <c r="M761" s="150" t="str" cm="1">
        <f t="array" ref="M761">IFERROR(INDEX(Forecast_Capex_Input!J$12:J$286,$Z761),NA)</f>
        <v>N/A</v>
      </c>
      <c r="N761" s="150" t="str" cm="1">
        <f t="array" ref="N761">IFERROR(INDEX(Forecast_Capex_Input!K$12:K$286,$Z761),NA)</f>
        <v>N/A</v>
      </c>
      <c r="O761" s="150" t="str" cm="1">
        <f t="array" ref="O761">IFERROR(INDEX(Forecast_Capex_Input!L$12:L$286,$Z761),NA)</f>
        <v>N/A</v>
      </c>
      <c r="P761" s="150" t="str" cm="1">
        <f t="array" ref="P761">IFERROR(INDEX(Forecast_Capex_Input!M$12:M$286,$Z761),NA)</f>
        <v>N/A</v>
      </c>
      <c r="Q761" s="24" t="str" cm="1">
        <f t="array" ref="Q761">IFERROR(INDEX(Forecast_Capex_Input!N$12:N$286,$Z761),NA)</f>
        <v>N/A</v>
      </c>
      <c r="R761" s="190" cm="1">
        <f t="array" ref="R761">IFERROR(INDEX(Forecast_Capex_Input!O$12:O$286,$Z761),0)</f>
        <v>0</v>
      </c>
      <c r="S761" s="24" cm="1">
        <f t="array" ref="S761">IFERROR(INDEX(Forecast_Capex_Input!P$12:P$286,$Z761),0)</f>
        <v>0</v>
      </c>
      <c r="T761" s="150" t="str" cm="1">
        <f t="array" aca="1" ref="T761" ca="1">IFERROR(INDEX(General!$K$91:$K$110,$AC761),NA)</f>
        <v>N/A</v>
      </c>
      <c r="U761" s="43" cm="1">
        <f t="array" aca="1" ref="U761" ca="1">IFERROR(
IF($F761=General!$E$25,INDEX(Forecast_Capex_Input!S$12:S$286,$Z761),
INDEX(Forecast_Capex_Input!T$12:T$286,$Z761)),0)</f>
        <v>0</v>
      </c>
      <c r="V761" s="82" t="b">
        <f>IFERROR(INDEX(Overheads!$T$19:$T$26,MATCH($I761,Overheads!$E$19:$E$26,0)),FALSE)</f>
        <v>0</v>
      </c>
      <c r="W761" s="209" cm="1">
        <f t="array" ref="W761">IFERROR(
INDEX(Forecast_Capex_Input!CN$12:CN$286,$Z761),0)</f>
        <v>0</v>
      </c>
      <c r="X761" s="209">
        <f>IFERROR(
MATCH($W761,General!$L$39:$S$39,0),1)</f>
        <v>1</v>
      </c>
      <c r="Z761" s="28" t="str">
        <f>IFERROR(
IF(MATCH($C761,Forecast_Capex_Input!$CI$12:$CI$286,1)+1&gt;MAX(Forecast_Capex_Input!$C$12:$C$286),NA,
MATCH($C761,Forecast_Capex_Input!$CI$12:$CI$286,1)+1),1)</f>
        <v>N/A</v>
      </c>
      <c r="AA761" s="28" t="str" cm="1">
        <f t="array" aca="1" ref="AA761" ca="1">IFERROR(
IF(Z760&lt;&gt;Z761,1,
IF(COUNTIF(OFFSET(AA760,0,0,-INDEX(Forecast_Capex_Input!$CG$12:$CG$286,$Z761)),AA760)=INDEX(Forecast_Capex_Input!$CG$12:$CG$286,$Z761),AA760+1,AA760)),NA)</f>
        <v>N/A</v>
      </c>
      <c r="AB761" s="28" t="str" cm="1">
        <f t="array" ref="AB761">IFERROR($C761-IF($Z761=1,1,INDEX(Forecast_Capex_Input!$CI$12:$CI$286,$Z761-1))+1,NA)</f>
        <v>N/A</v>
      </c>
      <c r="AC761" s="28" t="str" cm="1">
        <f t="array" aca="1" ref="AC761" ca="1">IFERROR(IF(AA761=1,
INDEX(Forecast_Capex_Input!$AI$10:$BB$10,SMALL(IF(INDEX(Forecast_Capex_Input!$AI$12:$BB$286,$Z761,0)&gt;0,COLUMN(Forecast_Capex_Input!$AI$10:$BB$10)-COLUMN(Forecast_Capex_Input!$AI$12)+1),ROWS(OFFSET(AC760,0,0,-$AB761)))),
OFFSET(AC760,-INDEX(Forecast_Capex_Input!$CG$12:$CG$286,$Z761)+1,0)),NA)</f>
        <v>N/A</v>
      </c>
      <c r="AD761" s="28" t="str">
        <f t="shared" ca="1" si="67"/>
        <v>N/A</v>
      </c>
      <c r="AE761" s="82" t="b">
        <f t="shared" si="71"/>
        <v>0</v>
      </c>
      <c r="AF761" s="78" t="b">
        <v>0</v>
      </c>
      <c r="AG761" s="82" t="b">
        <f t="shared" si="68"/>
        <v>1</v>
      </c>
      <c r="AI761" s="55">
        <v>0</v>
      </c>
      <c r="AJ761" s="55">
        <v>0</v>
      </c>
      <c r="AK761" s="55">
        <v>0</v>
      </c>
      <c r="AL761" s="55">
        <v>0</v>
      </c>
      <c r="AM761" s="55">
        <v>0</v>
      </c>
      <c r="AN761" s="135">
        <v>0</v>
      </c>
      <c r="AP761" s="55">
        <v>0</v>
      </c>
      <c r="AQ761" s="55">
        <v>0</v>
      </c>
      <c r="AR761" s="55">
        <v>0</v>
      </c>
      <c r="AS761" s="55">
        <v>0</v>
      </c>
      <c r="AT761" s="55">
        <v>0</v>
      </c>
      <c r="AU761" s="135">
        <v>0</v>
      </c>
      <c r="AW761" s="55">
        <v>0</v>
      </c>
      <c r="AX761" s="55">
        <v>0</v>
      </c>
      <c r="AY761" s="55">
        <v>0</v>
      </c>
      <c r="AZ761" s="55">
        <v>0</v>
      </c>
      <c r="BA761" s="55">
        <v>0</v>
      </c>
      <c r="BB761" s="135">
        <v>0</v>
      </c>
      <c r="BD761" s="55">
        <v>0</v>
      </c>
      <c r="BE761" s="55">
        <v>0</v>
      </c>
      <c r="BF761" s="55">
        <v>0</v>
      </c>
      <c r="BG761" s="55">
        <v>0</v>
      </c>
      <c r="BH761" s="55">
        <v>0</v>
      </c>
      <c r="BI761" s="135">
        <v>0</v>
      </c>
      <c r="BK761" s="55">
        <v>0</v>
      </c>
      <c r="BL761" s="55">
        <v>0</v>
      </c>
      <c r="BM761" s="55">
        <v>0</v>
      </c>
      <c r="BN761" s="55">
        <v>0</v>
      </c>
      <c r="BO761" s="55">
        <v>0</v>
      </c>
      <c r="BP761" s="135">
        <v>0</v>
      </c>
      <c r="BR761" s="147">
        <v>0</v>
      </c>
      <c r="BS761" s="147">
        <v>0</v>
      </c>
      <c r="BT761" s="147">
        <v>0</v>
      </c>
      <c r="BU761" s="147">
        <v>0</v>
      </c>
      <c r="BV761" s="147">
        <v>0</v>
      </c>
      <c r="BX761" s="55">
        <v>0</v>
      </c>
      <c r="BY761" s="55">
        <v>0</v>
      </c>
      <c r="BZ761" s="55">
        <v>0</v>
      </c>
      <c r="CA761" s="55">
        <v>0</v>
      </c>
      <c r="CB761" s="55">
        <v>0</v>
      </c>
      <c r="CC761" s="135">
        <v>0</v>
      </c>
      <c r="CE761" s="55">
        <v>0</v>
      </c>
      <c r="CF761" s="55">
        <v>0</v>
      </c>
      <c r="CG761" s="55">
        <v>0</v>
      </c>
      <c r="CH761" s="55">
        <v>0</v>
      </c>
      <c r="CI761" s="55">
        <v>0</v>
      </c>
      <c r="CJ761" s="135">
        <v>0</v>
      </c>
      <c r="CL761" s="55">
        <v>0</v>
      </c>
      <c r="CM761" s="55">
        <v>0</v>
      </c>
      <c r="CN761" s="55">
        <v>0</v>
      </c>
      <c r="CO761" s="55">
        <v>0</v>
      </c>
      <c r="CP761" s="55">
        <v>0</v>
      </c>
      <c r="CQ761" s="135">
        <v>0</v>
      </c>
      <c r="CS761" s="67">
        <v>0</v>
      </c>
      <c r="CT761" s="67">
        <v>0</v>
      </c>
      <c r="CU761" s="67">
        <v>0</v>
      </c>
      <c r="CV761" s="67">
        <v>0</v>
      </c>
      <c r="CW761" s="67">
        <v>0</v>
      </c>
      <c r="CX761" s="135">
        <v>0</v>
      </c>
      <c r="CZ761" s="55">
        <v>0</v>
      </c>
      <c r="DA761" s="55">
        <v>0</v>
      </c>
      <c r="DB761" s="55">
        <v>0</v>
      </c>
      <c r="DC761" s="55">
        <v>0</v>
      </c>
      <c r="DD761" s="55">
        <v>0</v>
      </c>
      <c r="DE761" s="135">
        <v>0</v>
      </c>
      <c r="DG761" s="43" t="b" cm="1">
        <f t="array" aca="1" ref="DG761" ca="1">OR($G761=Forecast_Capex_Input!$BF$8:$BF$10)</f>
        <v>0</v>
      </c>
      <c r="DH761" s="43" cm="1">
        <f t="array" aca="1" ref="DH761" ca="1">IFERROR(INDEX(Forecast_Capex_Input!BG$12:BG$286,$Z761)
*(INDEX(Forecast_Capex_Input!$H$12:$H$286,$Z761)=Repex),0)
*$DG761</f>
        <v>0</v>
      </c>
      <c r="DI761" s="43" cm="1">
        <f t="array" aca="1" ref="DI761" ca="1">IFERROR(INDEX(Forecast_Capex_Input!BH$12:BH$286,$Z761)
*(INDEX(Forecast_Capex_Input!$H$12:$H$286,$Z761)=Repex),0)
*$DG761</f>
        <v>0</v>
      </c>
      <c r="DJ761" s="43" cm="1">
        <f t="array" aca="1" ref="DJ761" ca="1">IFERROR(INDEX(Forecast_Capex_Input!BI$12:BI$286,$Z761)
*(INDEX(Forecast_Capex_Input!$H$12:$H$286,$Z761)=Repex),0)
*$DG761</f>
        <v>0</v>
      </c>
      <c r="DK761" s="43" cm="1">
        <f t="array" aca="1" ref="DK761" ca="1">IFERROR(INDEX(Forecast_Capex_Input!BJ$12:BJ$286,$Z761)
*(INDEX(Forecast_Capex_Input!$H$12:$H$286,$Z761)=Repex),0)
*$DG761</f>
        <v>0</v>
      </c>
      <c r="DL761" s="43" cm="1">
        <f t="array" aca="1" ref="DL761" ca="1">IFERROR(INDEX(Forecast_Capex_Input!BK$12:BK$286,$Z761)
*(INDEX(Forecast_Capex_Input!$H$12:$H$286,$Z761)=Repex),0)
*$DG761</f>
        <v>0</v>
      </c>
      <c r="DM761" s="43" cm="1">
        <f t="array" aca="1" ref="DM761" ca="1">IFERROR(INDEX(Forecast_Capex_Input!BL$12:BL$286,$Z761)
*(INDEX(Forecast_Capex_Input!$H$12:$H$286,$Z761)=Repex),0)
*$DG761</f>
        <v>0</v>
      </c>
      <c r="DO761" s="43" t="b" cm="1">
        <f t="array" aca="1" ref="DO761" ca="1">OR($G761=Forecast_Capex_Input!$BN$8:$BN$9)</f>
        <v>0</v>
      </c>
      <c r="DP761" s="43" cm="1">
        <f t="array" aca="1" ref="DP761" ca="1">IFERROR(INDEX(Forecast_Capex_Input!BO$12:BO$286,$Z761)
*(INDEX(Forecast_Capex_Input!$H$12:$H$286,$Z761)=Repex),0)
*$DO761</f>
        <v>0</v>
      </c>
      <c r="DQ761" s="43" cm="1">
        <f t="array" aca="1" ref="DQ761" ca="1">IFERROR(INDEX(Forecast_Capex_Input!BP$12:BP$286,$Z761)
*(INDEX(Forecast_Capex_Input!$H$12:$H$286,$Z761)=Repex),0)
*$DO761</f>
        <v>0</v>
      </c>
      <c r="DR761" s="43" cm="1">
        <f t="array" aca="1" ref="DR761" ca="1">IFERROR(INDEX(Forecast_Capex_Input!BQ$12:BQ$286,$Z761)
*(INDEX(Forecast_Capex_Input!$H$12:$H$286,$Z761)=Repex),0)
*$DO761</f>
        <v>0</v>
      </c>
      <c r="DS761" s="43" cm="1">
        <f t="array" aca="1" ref="DS761" ca="1">IFERROR(INDEX(Forecast_Capex_Input!BR$12:BR$286,$Z761)
*(INDEX(Forecast_Capex_Input!$H$12:$H$286,$Z761)=Repex),0)
*$DO761</f>
        <v>0</v>
      </c>
      <c r="DT761" s="43" cm="1">
        <f t="array" aca="1" ref="DT761" ca="1">IFERROR(INDEX(Forecast_Capex_Input!BS$12:BS$286,$Z761)
*(INDEX(Forecast_Capex_Input!$H$12:$H$286,$Z761)=Repex),0)
*$DO761</f>
        <v>0</v>
      </c>
      <c r="DV761" s="43" t="b" cm="1">
        <f t="array" aca="1" ref="DV761" ca="1">OR($G761=Forecast_Capex_Input!$BU$8:$BU$10)</f>
        <v>0</v>
      </c>
      <c r="DW761" s="43" cm="1">
        <f t="array" aca="1" ref="DW761" ca="1">IFERROR(INDEX(Forecast_Capex_Input!BV$12:BV$286,$Z761)
*(INDEX(Forecast_Capex_Input!$H$12:$H$286,$Z761)=Repex),0)
*$DV761</f>
        <v>0</v>
      </c>
      <c r="DX761" s="43" cm="1">
        <f t="array" aca="1" ref="DX761" ca="1">IFERROR(INDEX(Forecast_Capex_Input!BW$12:BW$286,$Z761)
*(INDEX(Forecast_Capex_Input!$H$12:$H$286,$Z761)=Repex),0)
*$DV761</f>
        <v>0</v>
      </c>
      <c r="DY761" s="43" cm="1">
        <f t="array" aca="1" ref="DY761" ca="1">IFERROR(INDEX(Forecast_Capex_Input!BX$12:BX$286,$Z761)
*(INDEX(Forecast_Capex_Input!$H$12:$H$286,$Z761)=Repex),0)
*$DV761</f>
        <v>0</v>
      </c>
      <c r="DZ761" s="43" cm="1">
        <f t="array" aca="1" ref="DZ761" ca="1">IFERROR(INDEX(Forecast_Capex_Input!BY$12:BY$286,$Z761)
*(INDEX(Forecast_Capex_Input!$H$12:$H$286,$Z761)=Repex),0)
*$DV761</f>
        <v>0</v>
      </c>
      <c r="EA761" s="43" cm="1">
        <f t="array" aca="1" ref="EA761" ca="1">IFERROR(INDEX(Forecast_Capex_Input!BZ$12:BZ$286,$Z761)
*(INDEX(Forecast_Capex_Input!$H$12:$H$286,$Z761)=Repex),0)
*$DV761</f>
        <v>0</v>
      </c>
      <c r="EB761" s="43" cm="1">
        <f t="array" aca="1" ref="EB761" ca="1">IFERROR(INDEX(Forecast_Capex_Input!CA$12:CA$286,$Z761)
*(INDEX(Forecast_Capex_Input!$H$12:$H$286,$Z761)=Repex),0)
*$DV761</f>
        <v>0</v>
      </c>
      <c r="EC761" s="43" cm="1">
        <f t="array" aca="1" ref="EC761" ca="1">IFERROR(INDEX(Forecast_Capex_Input!CB$12:CB$286,$Z761)
*(INDEX(Forecast_Capex_Input!$H$12:$H$286,$Z761)=Repex),0)
*$DV761</f>
        <v>0</v>
      </c>
      <c r="ED761" s="43" cm="1">
        <f t="array" aca="1" ref="ED761" ca="1">IFERROR(INDEX(Forecast_Capex_Input!CC$12:CC$286,$Z761)
*(INDEX(Forecast_Capex_Input!$H$12:$H$286,$Z761)=Repex),0)
*$DV761</f>
        <v>0</v>
      </c>
      <c r="EF761" s="86" t="str">
        <f t="shared" si="69"/>
        <v>N/A</v>
      </c>
      <c r="EG761" s="28" t="str">
        <f>IFERROR(RANK(EF761,EF$11:EF$1010,0)+COUNTIF(EF$11:EF761,EF761)-1,NA)</f>
        <v>N/A</v>
      </c>
    </row>
    <row r="762" spans="3:137" x14ac:dyDescent="0.2">
      <c r="C762" s="28">
        <f t="shared" si="70"/>
        <v>752</v>
      </c>
      <c r="D762" s="9" t="str" cm="1">
        <f t="array" ref="D762">IFERROR(INDEX(Forecast_Capex_Input!$D$12:$D$286,$Z762),NA)</f>
        <v>N/A</v>
      </c>
      <c r="E762" s="24" t="str" cm="1">
        <f t="array" ref="E762">IF($Z762=NA,NA,INDEX(Forecast_Capex_Input!$E$12:$E$286,$Z762))</f>
        <v>N/A</v>
      </c>
      <c r="F762" s="9" t="str" cm="1">
        <f t="array" aca="1" ref="F762" ca="1">IFERROR(INDEX(General!$E$25:$E$26,$AA762),NA)</f>
        <v>N/A</v>
      </c>
      <c r="G762" s="9" t="str" cm="1">
        <f t="array" aca="1" ref="G762" ca="1">IFERROR(INDEX(Forecast_Capex_Input!$AI$11:$BB$11,$AC762),NA)</f>
        <v>N/A</v>
      </c>
      <c r="H762" s="50" t="str" cm="1">
        <f t="array" aca="1" ref="H762" ca="1">IFERROR(INDEX(Forecast_Capex_Input!$AI$12:$BB$286,$Z762,$AC762),NA)</f>
        <v>N/A</v>
      </c>
      <c r="I762" s="150" t="str" cm="1">
        <f t="array" ref="I762">IFERROR(INDEX(Forecast_Capex_Input!$F$12:$F$286,$Z762),NA)</f>
        <v>N/A</v>
      </c>
      <c r="J762" s="150" t="str" cm="1">
        <f t="array" ref="J762">IFERROR(INDEX(Forecast_Capex_Input!G$12:G$286,$Z762),NA)</f>
        <v>N/A</v>
      </c>
      <c r="K762" s="150" t="str" cm="1">
        <f t="array" ref="K762">IFERROR(INDEX(Forecast_Capex_Input!H$12:H$286,$Z762),NA)</f>
        <v>N/A</v>
      </c>
      <c r="L762" s="150" t="str" cm="1">
        <f t="array" ref="L762">IFERROR(INDEX(Forecast_Capex_Input!I$12:I$286,$Z762),NA)</f>
        <v>N/A</v>
      </c>
      <c r="M762" s="150" t="str" cm="1">
        <f t="array" ref="M762">IFERROR(INDEX(Forecast_Capex_Input!J$12:J$286,$Z762),NA)</f>
        <v>N/A</v>
      </c>
      <c r="N762" s="150" t="str" cm="1">
        <f t="array" ref="N762">IFERROR(INDEX(Forecast_Capex_Input!K$12:K$286,$Z762),NA)</f>
        <v>N/A</v>
      </c>
      <c r="O762" s="150" t="str" cm="1">
        <f t="array" ref="O762">IFERROR(INDEX(Forecast_Capex_Input!L$12:L$286,$Z762),NA)</f>
        <v>N/A</v>
      </c>
      <c r="P762" s="150" t="str" cm="1">
        <f t="array" ref="P762">IFERROR(INDEX(Forecast_Capex_Input!M$12:M$286,$Z762),NA)</f>
        <v>N/A</v>
      </c>
      <c r="Q762" s="24" t="str" cm="1">
        <f t="array" ref="Q762">IFERROR(INDEX(Forecast_Capex_Input!N$12:N$286,$Z762),NA)</f>
        <v>N/A</v>
      </c>
      <c r="R762" s="190" cm="1">
        <f t="array" ref="R762">IFERROR(INDEX(Forecast_Capex_Input!O$12:O$286,$Z762),0)</f>
        <v>0</v>
      </c>
      <c r="S762" s="24" cm="1">
        <f t="array" ref="S762">IFERROR(INDEX(Forecast_Capex_Input!P$12:P$286,$Z762),0)</f>
        <v>0</v>
      </c>
      <c r="T762" s="150" t="str" cm="1">
        <f t="array" aca="1" ref="T762" ca="1">IFERROR(INDEX(General!$K$91:$K$110,$AC762),NA)</f>
        <v>N/A</v>
      </c>
      <c r="U762" s="43" cm="1">
        <f t="array" aca="1" ref="U762" ca="1">IFERROR(
IF($F762=General!$E$25,INDEX(Forecast_Capex_Input!S$12:S$286,$Z762),
INDEX(Forecast_Capex_Input!T$12:T$286,$Z762)),0)</f>
        <v>0</v>
      </c>
      <c r="V762" s="82" t="b">
        <f>IFERROR(INDEX(Overheads!$T$19:$T$26,MATCH($I762,Overheads!$E$19:$E$26,0)),FALSE)</f>
        <v>0</v>
      </c>
      <c r="W762" s="209" cm="1">
        <f t="array" ref="W762">IFERROR(
INDEX(Forecast_Capex_Input!CN$12:CN$286,$Z762),0)</f>
        <v>0</v>
      </c>
      <c r="X762" s="209">
        <f>IFERROR(
MATCH($W762,General!$L$39:$S$39,0),1)</f>
        <v>1</v>
      </c>
      <c r="Z762" s="28" t="str">
        <f>IFERROR(
IF(MATCH($C762,Forecast_Capex_Input!$CI$12:$CI$286,1)+1&gt;MAX(Forecast_Capex_Input!$C$12:$C$286),NA,
MATCH($C762,Forecast_Capex_Input!$CI$12:$CI$286,1)+1),1)</f>
        <v>N/A</v>
      </c>
      <c r="AA762" s="28" t="str" cm="1">
        <f t="array" aca="1" ref="AA762" ca="1">IFERROR(
IF(Z761&lt;&gt;Z762,1,
IF(COUNTIF(OFFSET(AA761,0,0,-INDEX(Forecast_Capex_Input!$CG$12:$CG$286,$Z762)),AA761)=INDEX(Forecast_Capex_Input!$CG$12:$CG$286,$Z762),AA761+1,AA761)),NA)</f>
        <v>N/A</v>
      </c>
      <c r="AB762" s="28" t="str" cm="1">
        <f t="array" ref="AB762">IFERROR($C762-IF($Z762=1,1,INDEX(Forecast_Capex_Input!$CI$12:$CI$286,$Z762-1))+1,NA)</f>
        <v>N/A</v>
      </c>
      <c r="AC762" s="28" t="str" cm="1">
        <f t="array" aca="1" ref="AC762" ca="1">IFERROR(IF(AA762=1,
INDEX(Forecast_Capex_Input!$AI$10:$BB$10,SMALL(IF(INDEX(Forecast_Capex_Input!$AI$12:$BB$286,$Z762,0)&gt;0,COLUMN(Forecast_Capex_Input!$AI$10:$BB$10)-COLUMN(Forecast_Capex_Input!$AI$12)+1),ROWS(OFFSET(AC761,0,0,-$AB762)))),
OFFSET(AC761,-INDEX(Forecast_Capex_Input!$CG$12:$CG$286,$Z762)+1,0)),NA)</f>
        <v>N/A</v>
      </c>
      <c r="AD762" s="28" t="str">
        <f t="shared" ca="1" si="67"/>
        <v>N/A</v>
      </c>
      <c r="AE762" s="82" t="b">
        <f t="shared" si="71"/>
        <v>0</v>
      </c>
      <c r="AF762" s="78" t="b">
        <v>0</v>
      </c>
      <c r="AG762" s="82" t="b">
        <f t="shared" si="68"/>
        <v>1</v>
      </c>
      <c r="AI762" s="55">
        <v>0</v>
      </c>
      <c r="AJ762" s="55">
        <v>0</v>
      </c>
      <c r="AK762" s="55">
        <v>0</v>
      </c>
      <c r="AL762" s="55">
        <v>0</v>
      </c>
      <c r="AM762" s="55">
        <v>0</v>
      </c>
      <c r="AN762" s="135">
        <v>0</v>
      </c>
      <c r="AP762" s="55">
        <v>0</v>
      </c>
      <c r="AQ762" s="55">
        <v>0</v>
      </c>
      <c r="AR762" s="55">
        <v>0</v>
      </c>
      <c r="AS762" s="55">
        <v>0</v>
      </c>
      <c r="AT762" s="55">
        <v>0</v>
      </c>
      <c r="AU762" s="135">
        <v>0</v>
      </c>
      <c r="AW762" s="55">
        <v>0</v>
      </c>
      <c r="AX762" s="55">
        <v>0</v>
      </c>
      <c r="AY762" s="55">
        <v>0</v>
      </c>
      <c r="AZ762" s="55">
        <v>0</v>
      </c>
      <c r="BA762" s="55">
        <v>0</v>
      </c>
      <c r="BB762" s="135">
        <v>0</v>
      </c>
      <c r="BD762" s="55">
        <v>0</v>
      </c>
      <c r="BE762" s="55">
        <v>0</v>
      </c>
      <c r="BF762" s="55">
        <v>0</v>
      </c>
      <c r="BG762" s="55">
        <v>0</v>
      </c>
      <c r="BH762" s="55">
        <v>0</v>
      </c>
      <c r="BI762" s="135">
        <v>0</v>
      </c>
      <c r="BK762" s="55">
        <v>0</v>
      </c>
      <c r="BL762" s="55">
        <v>0</v>
      </c>
      <c r="BM762" s="55">
        <v>0</v>
      </c>
      <c r="BN762" s="55">
        <v>0</v>
      </c>
      <c r="BO762" s="55">
        <v>0</v>
      </c>
      <c r="BP762" s="135">
        <v>0</v>
      </c>
      <c r="BR762" s="147">
        <v>0</v>
      </c>
      <c r="BS762" s="147">
        <v>0</v>
      </c>
      <c r="BT762" s="147">
        <v>0</v>
      </c>
      <c r="BU762" s="147">
        <v>0</v>
      </c>
      <c r="BV762" s="147">
        <v>0</v>
      </c>
      <c r="BX762" s="55">
        <v>0</v>
      </c>
      <c r="BY762" s="55">
        <v>0</v>
      </c>
      <c r="BZ762" s="55">
        <v>0</v>
      </c>
      <c r="CA762" s="55">
        <v>0</v>
      </c>
      <c r="CB762" s="55">
        <v>0</v>
      </c>
      <c r="CC762" s="135">
        <v>0</v>
      </c>
      <c r="CE762" s="55">
        <v>0</v>
      </c>
      <c r="CF762" s="55">
        <v>0</v>
      </c>
      <c r="CG762" s="55">
        <v>0</v>
      </c>
      <c r="CH762" s="55">
        <v>0</v>
      </c>
      <c r="CI762" s="55">
        <v>0</v>
      </c>
      <c r="CJ762" s="135">
        <v>0</v>
      </c>
      <c r="CL762" s="55">
        <v>0</v>
      </c>
      <c r="CM762" s="55">
        <v>0</v>
      </c>
      <c r="CN762" s="55">
        <v>0</v>
      </c>
      <c r="CO762" s="55">
        <v>0</v>
      </c>
      <c r="CP762" s="55">
        <v>0</v>
      </c>
      <c r="CQ762" s="135">
        <v>0</v>
      </c>
      <c r="CS762" s="67">
        <v>0</v>
      </c>
      <c r="CT762" s="67">
        <v>0</v>
      </c>
      <c r="CU762" s="67">
        <v>0</v>
      </c>
      <c r="CV762" s="67">
        <v>0</v>
      </c>
      <c r="CW762" s="67">
        <v>0</v>
      </c>
      <c r="CX762" s="135">
        <v>0</v>
      </c>
      <c r="CZ762" s="55">
        <v>0</v>
      </c>
      <c r="DA762" s="55">
        <v>0</v>
      </c>
      <c r="DB762" s="55">
        <v>0</v>
      </c>
      <c r="DC762" s="55">
        <v>0</v>
      </c>
      <c r="DD762" s="55">
        <v>0</v>
      </c>
      <c r="DE762" s="135">
        <v>0</v>
      </c>
      <c r="DG762" s="43" t="b" cm="1">
        <f t="array" aca="1" ref="DG762" ca="1">OR($G762=Forecast_Capex_Input!$BF$8:$BF$10)</f>
        <v>0</v>
      </c>
      <c r="DH762" s="43" cm="1">
        <f t="array" aca="1" ref="DH762" ca="1">IFERROR(INDEX(Forecast_Capex_Input!BG$12:BG$286,$Z762)
*(INDEX(Forecast_Capex_Input!$H$12:$H$286,$Z762)=Repex),0)
*$DG762</f>
        <v>0</v>
      </c>
      <c r="DI762" s="43" cm="1">
        <f t="array" aca="1" ref="DI762" ca="1">IFERROR(INDEX(Forecast_Capex_Input!BH$12:BH$286,$Z762)
*(INDEX(Forecast_Capex_Input!$H$12:$H$286,$Z762)=Repex),0)
*$DG762</f>
        <v>0</v>
      </c>
      <c r="DJ762" s="43" cm="1">
        <f t="array" aca="1" ref="DJ762" ca="1">IFERROR(INDEX(Forecast_Capex_Input!BI$12:BI$286,$Z762)
*(INDEX(Forecast_Capex_Input!$H$12:$H$286,$Z762)=Repex),0)
*$DG762</f>
        <v>0</v>
      </c>
      <c r="DK762" s="43" cm="1">
        <f t="array" aca="1" ref="DK762" ca="1">IFERROR(INDEX(Forecast_Capex_Input!BJ$12:BJ$286,$Z762)
*(INDEX(Forecast_Capex_Input!$H$12:$H$286,$Z762)=Repex),0)
*$DG762</f>
        <v>0</v>
      </c>
      <c r="DL762" s="43" cm="1">
        <f t="array" aca="1" ref="DL762" ca="1">IFERROR(INDEX(Forecast_Capex_Input!BK$12:BK$286,$Z762)
*(INDEX(Forecast_Capex_Input!$H$12:$H$286,$Z762)=Repex),0)
*$DG762</f>
        <v>0</v>
      </c>
      <c r="DM762" s="43" cm="1">
        <f t="array" aca="1" ref="DM762" ca="1">IFERROR(INDEX(Forecast_Capex_Input!BL$12:BL$286,$Z762)
*(INDEX(Forecast_Capex_Input!$H$12:$H$286,$Z762)=Repex),0)
*$DG762</f>
        <v>0</v>
      </c>
      <c r="DO762" s="43" t="b" cm="1">
        <f t="array" aca="1" ref="DO762" ca="1">OR($G762=Forecast_Capex_Input!$BN$8:$BN$9)</f>
        <v>0</v>
      </c>
      <c r="DP762" s="43" cm="1">
        <f t="array" aca="1" ref="DP762" ca="1">IFERROR(INDEX(Forecast_Capex_Input!BO$12:BO$286,$Z762)
*(INDEX(Forecast_Capex_Input!$H$12:$H$286,$Z762)=Repex),0)
*$DO762</f>
        <v>0</v>
      </c>
      <c r="DQ762" s="43" cm="1">
        <f t="array" aca="1" ref="DQ762" ca="1">IFERROR(INDEX(Forecast_Capex_Input!BP$12:BP$286,$Z762)
*(INDEX(Forecast_Capex_Input!$H$12:$H$286,$Z762)=Repex),0)
*$DO762</f>
        <v>0</v>
      </c>
      <c r="DR762" s="43" cm="1">
        <f t="array" aca="1" ref="DR762" ca="1">IFERROR(INDEX(Forecast_Capex_Input!BQ$12:BQ$286,$Z762)
*(INDEX(Forecast_Capex_Input!$H$12:$H$286,$Z762)=Repex),0)
*$DO762</f>
        <v>0</v>
      </c>
      <c r="DS762" s="43" cm="1">
        <f t="array" aca="1" ref="DS762" ca="1">IFERROR(INDEX(Forecast_Capex_Input!BR$12:BR$286,$Z762)
*(INDEX(Forecast_Capex_Input!$H$12:$H$286,$Z762)=Repex),0)
*$DO762</f>
        <v>0</v>
      </c>
      <c r="DT762" s="43" cm="1">
        <f t="array" aca="1" ref="DT762" ca="1">IFERROR(INDEX(Forecast_Capex_Input!BS$12:BS$286,$Z762)
*(INDEX(Forecast_Capex_Input!$H$12:$H$286,$Z762)=Repex),0)
*$DO762</f>
        <v>0</v>
      </c>
      <c r="DV762" s="43" t="b" cm="1">
        <f t="array" aca="1" ref="DV762" ca="1">OR($G762=Forecast_Capex_Input!$BU$8:$BU$10)</f>
        <v>0</v>
      </c>
      <c r="DW762" s="43" cm="1">
        <f t="array" aca="1" ref="DW762" ca="1">IFERROR(INDEX(Forecast_Capex_Input!BV$12:BV$286,$Z762)
*(INDEX(Forecast_Capex_Input!$H$12:$H$286,$Z762)=Repex),0)
*$DV762</f>
        <v>0</v>
      </c>
      <c r="DX762" s="43" cm="1">
        <f t="array" aca="1" ref="DX762" ca="1">IFERROR(INDEX(Forecast_Capex_Input!BW$12:BW$286,$Z762)
*(INDEX(Forecast_Capex_Input!$H$12:$H$286,$Z762)=Repex),0)
*$DV762</f>
        <v>0</v>
      </c>
      <c r="DY762" s="43" cm="1">
        <f t="array" aca="1" ref="DY762" ca="1">IFERROR(INDEX(Forecast_Capex_Input!BX$12:BX$286,$Z762)
*(INDEX(Forecast_Capex_Input!$H$12:$H$286,$Z762)=Repex),0)
*$DV762</f>
        <v>0</v>
      </c>
      <c r="DZ762" s="43" cm="1">
        <f t="array" aca="1" ref="DZ762" ca="1">IFERROR(INDEX(Forecast_Capex_Input!BY$12:BY$286,$Z762)
*(INDEX(Forecast_Capex_Input!$H$12:$H$286,$Z762)=Repex),0)
*$DV762</f>
        <v>0</v>
      </c>
      <c r="EA762" s="43" cm="1">
        <f t="array" aca="1" ref="EA762" ca="1">IFERROR(INDEX(Forecast_Capex_Input!BZ$12:BZ$286,$Z762)
*(INDEX(Forecast_Capex_Input!$H$12:$H$286,$Z762)=Repex),0)
*$DV762</f>
        <v>0</v>
      </c>
      <c r="EB762" s="43" cm="1">
        <f t="array" aca="1" ref="EB762" ca="1">IFERROR(INDEX(Forecast_Capex_Input!CA$12:CA$286,$Z762)
*(INDEX(Forecast_Capex_Input!$H$12:$H$286,$Z762)=Repex),0)
*$DV762</f>
        <v>0</v>
      </c>
      <c r="EC762" s="43" cm="1">
        <f t="array" aca="1" ref="EC762" ca="1">IFERROR(INDEX(Forecast_Capex_Input!CB$12:CB$286,$Z762)
*(INDEX(Forecast_Capex_Input!$H$12:$H$286,$Z762)=Repex),0)
*$DV762</f>
        <v>0</v>
      </c>
      <c r="ED762" s="43" cm="1">
        <f t="array" aca="1" ref="ED762" ca="1">IFERROR(INDEX(Forecast_Capex_Input!CC$12:CC$286,$Z762)
*(INDEX(Forecast_Capex_Input!$H$12:$H$286,$Z762)=Repex),0)
*$DV762</f>
        <v>0</v>
      </c>
      <c r="EF762" s="86" t="str">
        <f t="shared" si="69"/>
        <v>N/A</v>
      </c>
      <c r="EG762" s="28" t="str">
        <f>IFERROR(RANK(EF762,EF$11:EF$1010,0)+COUNTIF(EF$11:EF762,EF762)-1,NA)</f>
        <v>N/A</v>
      </c>
    </row>
    <row r="763" spans="3:137" x14ac:dyDescent="0.2">
      <c r="C763" s="28">
        <f t="shared" si="70"/>
        <v>753</v>
      </c>
      <c r="D763" s="9" t="str" cm="1">
        <f t="array" ref="D763">IFERROR(INDEX(Forecast_Capex_Input!$D$12:$D$286,$Z763),NA)</f>
        <v>N/A</v>
      </c>
      <c r="E763" s="24" t="str" cm="1">
        <f t="array" ref="E763">IF($Z763=NA,NA,INDEX(Forecast_Capex_Input!$E$12:$E$286,$Z763))</f>
        <v>N/A</v>
      </c>
      <c r="F763" s="9" t="str" cm="1">
        <f t="array" aca="1" ref="F763" ca="1">IFERROR(INDEX(General!$E$25:$E$26,$AA763),NA)</f>
        <v>N/A</v>
      </c>
      <c r="G763" s="9" t="str" cm="1">
        <f t="array" aca="1" ref="G763" ca="1">IFERROR(INDEX(Forecast_Capex_Input!$AI$11:$BB$11,$AC763),NA)</f>
        <v>N/A</v>
      </c>
      <c r="H763" s="50" t="str" cm="1">
        <f t="array" aca="1" ref="H763" ca="1">IFERROR(INDEX(Forecast_Capex_Input!$AI$12:$BB$286,$Z763,$AC763),NA)</f>
        <v>N/A</v>
      </c>
      <c r="I763" s="150" t="str" cm="1">
        <f t="array" ref="I763">IFERROR(INDEX(Forecast_Capex_Input!$F$12:$F$286,$Z763),NA)</f>
        <v>N/A</v>
      </c>
      <c r="J763" s="150" t="str" cm="1">
        <f t="array" ref="J763">IFERROR(INDEX(Forecast_Capex_Input!G$12:G$286,$Z763),NA)</f>
        <v>N/A</v>
      </c>
      <c r="K763" s="150" t="str" cm="1">
        <f t="array" ref="K763">IFERROR(INDEX(Forecast_Capex_Input!H$12:H$286,$Z763),NA)</f>
        <v>N/A</v>
      </c>
      <c r="L763" s="150" t="str" cm="1">
        <f t="array" ref="L763">IFERROR(INDEX(Forecast_Capex_Input!I$12:I$286,$Z763),NA)</f>
        <v>N/A</v>
      </c>
      <c r="M763" s="150" t="str" cm="1">
        <f t="array" ref="M763">IFERROR(INDEX(Forecast_Capex_Input!J$12:J$286,$Z763),NA)</f>
        <v>N/A</v>
      </c>
      <c r="N763" s="150" t="str" cm="1">
        <f t="array" ref="N763">IFERROR(INDEX(Forecast_Capex_Input!K$12:K$286,$Z763),NA)</f>
        <v>N/A</v>
      </c>
      <c r="O763" s="150" t="str" cm="1">
        <f t="array" ref="O763">IFERROR(INDEX(Forecast_Capex_Input!L$12:L$286,$Z763),NA)</f>
        <v>N/A</v>
      </c>
      <c r="P763" s="150" t="str" cm="1">
        <f t="array" ref="P763">IFERROR(INDEX(Forecast_Capex_Input!M$12:M$286,$Z763),NA)</f>
        <v>N/A</v>
      </c>
      <c r="Q763" s="24" t="str" cm="1">
        <f t="array" ref="Q763">IFERROR(INDEX(Forecast_Capex_Input!N$12:N$286,$Z763),NA)</f>
        <v>N/A</v>
      </c>
      <c r="R763" s="190" cm="1">
        <f t="array" ref="R763">IFERROR(INDEX(Forecast_Capex_Input!O$12:O$286,$Z763),0)</f>
        <v>0</v>
      </c>
      <c r="S763" s="24" cm="1">
        <f t="array" ref="S763">IFERROR(INDEX(Forecast_Capex_Input!P$12:P$286,$Z763),0)</f>
        <v>0</v>
      </c>
      <c r="T763" s="150" t="str" cm="1">
        <f t="array" aca="1" ref="T763" ca="1">IFERROR(INDEX(General!$K$91:$K$110,$AC763),NA)</f>
        <v>N/A</v>
      </c>
      <c r="U763" s="43" cm="1">
        <f t="array" aca="1" ref="U763" ca="1">IFERROR(
IF($F763=General!$E$25,INDEX(Forecast_Capex_Input!S$12:S$286,$Z763),
INDEX(Forecast_Capex_Input!T$12:T$286,$Z763)),0)</f>
        <v>0</v>
      </c>
      <c r="V763" s="82" t="b">
        <f>IFERROR(INDEX(Overheads!$T$19:$T$26,MATCH($I763,Overheads!$E$19:$E$26,0)),FALSE)</f>
        <v>0</v>
      </c>
      <c r="W763" s="209" cm="1">
        <f t="array" ref="W763">IFERROR(
INDEX(Forecast_Capex_Input!CN$12:CN$286,$Z763),0)</f>
        <v>0</v>
      </c>
      <c r="X763" s="209">
        <f>IFERROR(
MATCH($W763,General!$L$39:$S$39,0),1)</f>
        <v>1</v>
      </c>
      <c r="Z763" s="28" t="str">
        <f>IFERROR(
IF(MATCH($C763,Forecast_Capex_Input!$CI$12:$CI$286,1)+1&gt;MAX(Forecast_Capex_Input!$C$12:$C$286),NA,
MATCH($C763,Forecast_Capex_Input!$CI$12:$CI$286,1)+1),1)</f>
        <v>N/A</v>
      </c>
      <c r="AA763" s="28" t="str" cm="1">
        <f t="array" aca="1" ref="AA763" ca="1">IFERROR(
IF(Z762&lt;&gt;Z763,1,
IF(COUNTIF(OFFSET(AA762,0,0,-INDEX(Forecast_Capex_Input!$CG$12:$CG$286,$Z763)),AA762)=INDEX(Forecast_Capex_Input!$CG$12:$CG$286,$Z763),AA762+1,AA762)),NA)</f>
        <v>N/A</v>
      </c>
      <c r="AB763" s="28" t="str" cm="1">
        <f t="array" ref="AB763">IFERROR($C763-IF($Z763=1,1,INDEX(Forecast_Capex_Input!$CI$12:$CI$286,$Z763-1))+1,NA)</f>
        <v>N/A</v>
      </c>
      <c r="AC763" s="28" t="str" cm="1">
        <f t="array" aca="1" ref="AC763" ca="1">IFERROR(IF(AA763=1,
INDEX(Forecast_Capex_Input!$AI$10:$BB$10,SMALL(IF(INDEX(Forecast_Capex_Input!$AI$12:$BB$286,$Z763,0)&gt;0,COLUMN(Forecast_Capex_Input!$AI$10:$BB$10)-COLUMN(Forecast_Capex_Input!$AI$12)+1),ROWS(OFFSET(AC762,0,0,-$AB763)))),
OFFSET(AC762,-INDEX(Forecast_Capex_Input!$CG$12:$CG$286,$Z763)+1,0)),NA)</f>
        <v>N/A</v>
      </c>
      <c r="AD763" s="28" t="str">
        <f t="shared" ca="1" si="67"/>
        <v>N/A</v>
      </c>
      <c r="AE763" s="82" t="b">
        <f t="shared" si="71"/>
        <v>0</v>
      </c>
      <c r="AF763" s="78" t="b">
        <v>0</v>
      </c>
      <c r="AG763" s="82" t="b">
        <f t="shared" si="68"/>
        <v>1</v>
      </c>
      <c r="AI763" s="55">
        <v>0</v>
      </c>
      <c r="AJ763" s="55">
        <v>0</v>
      </c>
      <c r="AK763" s="55">
        <v>0</v>
      </c>
      <c r="AL763" s="55">
        <v>0</v>
      </c>
      <c r="AM763" s="55">
        <v>0</v>
      </c>
      <c r="AN763" s="135">
        <v>0</v>
      </c>
      <c r="AP763" s="55">
        <v>0</v>
      </c>
      <c r="AQ763" s="55">
        <v>0</v>
      </c>
      <c r="AR763" s="55">
        <v>0</v>
      </c>
      <c r="AS763" s="55">
        <v>0</v>
      </c>
      <c r="AT763" s="55">
        <v>0</v>
      </c>
      <c r="AU763" s="135">
        <v>0</v>
      </c>
      <c r="AW763" s="55">
        <v>0</v>
      </c>
      <c r="AX763" s="55">
        <v>0</v>
      </c>
      <c r="AY763" s="55">
        <v>0</v>
      </c>
      <c r="AZ763" s="55">
        <v>0</v>
      </c>
      <c r="BA763" s="55">
        <v>0</v>
      </c>
      <c r="BB763" s="135">
        <v>0</v>
      </c>
      <c r="BD763" s="55">
        <v>0</v>
      </c>
      <c r="BE763" s="55">
        <v>0</v>
      </c>
      <c r="BF763" s="55">
        <v>0</v>
      </c>
      <c r="BG763" s="55">
        <v>0</v>
      </c>
      <c r="BH763" s="55">
        <v>0</v>
      </c>
      <c r="BI763" s="135">
        <v>0</v>
      </c>
      <c r="BK763" s="55">
        <v>0</v>
      </c>
      <c r="BL763" s="55">
        <v>0</v>
      </c>
      <c r="BM763" s="55">
        <v>0</v>
      </c>
      <c r="BN763" s="55">
        <v>0</v>
      </c>
      <c r="BO763" s="55">
        <v>0</v>
      </c>
      <c r="BP763" s="135">
        <v>0</v>
      </c>
      <c r="BR763" s="147">
        <v>0</v>
      </c>
      <c r="BS763" s="147">
        <v>0</v>
      </c>
      <c r="BT763" s="147">
        <v>0</v>
      </c>
      <c r="BU763" s="147">
        <v>0</v>
      </c>
      <c r="BV763" s="147">
        <v>0</v>
      </c>
      <c r="BX763" s="55">
        <v>0</v>
      </c>
      <c r="BY763" s="55">
        <v>0</v>
      </c>
      <c r="BZ763" s="55">
        <v>0</v>
      </c>
      <c r="CA763" s="55">
        <v>0</v>
      </c>
      <c r="CB763" s="55">
        <v>0</v>
      </c>
      <c r="CC763" s="135">
        <v>0</v>
      </c>
      <c r="CE763" s="55">
        <v>0</v>
      </c>
      <c r="CF763" s="55">
        <v>0</v>
      </c>
      <c r="CG763" s="55">
        <v>0</v>
      </c>
      <c r="CH763" s="55">
        <v>0</v>
      </c>
      <c r="CI763" s="55">
        <v>0</v>
      </c>
      <c r="CJ763" s="135">
        <v>0</v>
      </c>
      <c r="CL763" s="55">
        <v>0</v>
      </c>
      <c r="CM763" s="55">
        <v>0</v>
      </c>
      <c r="CN763" s="55">
        <v>0</v>
      </c>
      <c r="CO763" s="55">
        <v>0</v>
      </c>
      <c r="CP763" s="55">
        <v>0</v>
      </c>
      <c r="CQ763" s="135">
        <v>0</v>
      </c>
      <c r="CS763" s="67">
        <v>0</v>
      </c>
      <c r="CT763" s="67">
        <v>0</v>
      </c>
      <c r="CU763" s="67">
        <v>0</v>
      </c>
      <c r="CV763" s="67">
        <v>0</v>
      </c>
      <c r="CW763" s="67">
        <v>0</v>
      </c>
      <c r="CX763" s="135">
        <v>0</v>
      </c>
      <c r="CZ763" s="55">
        <v>0</v>
      </c>
      <c r="DA763" s="55">
        <v>0</v>
      </c>
      <c r="DB763" s="55">
        <v>0</v>
      </c>
      <c r="DC763" s="55">
        <v>0</v>
      </c>
      <c r="DD763" s="55">
        <v>0</v>
      </c>
      <c r="DE763" s="135">
        <v>0</v>
      </c>
      <c r="DG763" s="43" t="b" cm="1">
        <f t="array" aca="1" ref="DG763" ca="1">OR($G763=Forecast_Capex_Input!$BF$8:$BF$10)</f>
        <v>0</v>
      </c>
      <c r="DH763" s="43" cm="1">
        <f t="array" aca="1" ref="DH763" ca="1">IFERROR(INDEX(Forecast_Capex_Input!BG$12:BG$286,$Z763)
*(INDEX(Forecast_Capex_Input!$H$12:$H$286,$Z763)=Repex),0)
*$DG763</f>
        <v>0</v>
      </c>
      <c r="DI763" s="43" cm="1">
        <f t="array" aca="1" ref="DI763" ca="1">IFERROR(INDEX(Forecast_Capex_Input!BH$12:BH$286,$Z763)
*(INDEX(Forecast_Capex_Input!$H$12:$H$286,$Z763)=Repex),0)
*$DG763</f>
        <v>0</v>
      </c>
      <c r="DJ763" s="43" cm="1">
        <f t="array" aca="1" ref="DJ763" ca="1">IFERROR(INDEX(Forecast_Capex_Input!BI$12:BI$286,$Z763)
*(INDEX(Forecast_Capex_Input!$H$12:$H$286,$Z763)=Repex),0)
*$DG763</f>
        <v>0</v>
      </c>
      <c r="DK763" s="43" cm="1">
        <f t="array" aca="1" ref="DK763" ca="1">IFERROR(INDEX(Forecast_Capex_Input!BJ$12:BJ$286,$Z763)
*(INDEX(Forecast_Capex_Input!$H$12:$H$286,$Z763)=Repex),0)
*$DG763</f>
        <v>0</v>
      </c>
      <c r="DL763" s="43" cm="1">
        <f t="array" aca="1" ref="DL763" ca="1">IFERROR(INDEX(Forecast_Capex_Input!BK$12:BK$286,$Z763)
*(INDEX(Forecast_Capex_Input!$H$12:$H$286,$Z763)=Repex),0)
*$DG763</f>
        <v>0</v>
      </c>
      <c r="DM763" s="43" cm="1">
        <f t="array" aca="1" ref="DM763" ca="1">IFERROR(INDEX(Forecast_Capex_Input!BL$12:BL$286,$Z763)
*(INDEX(Forecast_Capex_Input!$H$12:$H$286,$Z763)=Repex),0)
*$DG763</f>
        <v>0</v>
      </c>
      <c r="DO763" s="43" t="b" cm="1">
        <f t="array" aca="1" ref="DO763" ca="1">OR($G763=Forecast_Capex_Input!$BN$8:$BN$9)</f>
        <v>0</v>
      </c>
      <c r="DP763" s="43" cm="1">
        <f t="array" aca="1" ref="DP763" ca="1">IFERROR(INDEX(Forecast_Capex_Input!BO$12:BO$286,$Z763)
*(INDEX(Forecast_Capex_Input!$H$12:$H$286,$Z763)=Repex),0)
*$DO763</f>
        <v>0</v>
      </c>
      <c r="DQ763" s="43" cm="1">
        <f t="array" aca="1" ref="DQ763" ca="1">IFERROR(INDEX(Forecast_Capex_Input!BP$12:BP$286,$Z763)
*(INDEX(Forecast_Capex_Input!$H$12:$H$286,$Z763)=Repex),0)
*$DO763</f>
        <v>0</v>
      </c>
      <c r="DR763" s="43" cm="1">
        <f t="array" aca="1" ref="DR763" ca="1">IFERROR(INDEX(Forecast_Capex_Input!BQ$12:BQ$286,$Z763)
*(INDEX(Forecast_Capex_Input!$H$12:$H$286,$Z763)=Repex),0)
*$DO763</f>
        <v>0</v>
      </c>
      <c r="DS763" s="43" cm="1">
        <f t="array" aca="1" ref="DS763" ca="1">IFERROR(INDEX(Forecast_Capex_Input!BR$12:BR$286,$Z763)
*(INDEX(Forecast_Capex_Input!$H$12:$H$286,$Z763)=Repex),0)
*$DO763</f>
        <v>0</v>
      </c>
      <c r="DT763" s="43" cm="1">
        <f t="array" aca="1" ref="DT763" ca="1">IFERROR(INDEX(Forecast_Capex_Input!BS$12:BS$286,$Z763)
*(INDEX(Forecast_Capex_Input!$H$12:$H$286,$Z763)=Repex),0)
*$DO763</f>
        <v>0</v>
      </c>
      <c r="DV763" s="43" t="b" cm="1">
        <f t="array" aca="1" ref="DV763" ca="1">OR($G763=Forecast_Capex_Input!$BU$8:$BU$10)</f>
        <v>0</v>
      </c>
      <c r="DW763" s="43" cm="1">
        <f t="array" aca="1" ref="DW763" ca="1">IFERROR(INDEX(Forecast_Capex_Input!BV$12:BV$286,$Z763)
*(INDEX(Forecast_Capex_Input!$H$12:$H$286,$Z763)=Repex),0)
*$DV763</f>
        <v>0</v>
      </c>
      <c r="DX763" s="43" cm="1">
        <f t="array" aca="1" ref="DX763" ca="1">IFERROR(INDEX(Forecast_Capex_Input!BW$12:BW$286,$Z763)
*(INDEX(Forecast_Capex_Input!$H$12:$H$286,$Z763)=Repex),0)
*$DV763</f>
        <v>0</v>
      </c>
      <c r="DY763" s="43" cm="1">
        <f t="array" aca="1" ref="DY763" ca="1">IFERROR(INDEX(Forecast_Capex_Input!BX$12:BX$286,$Z763)
*(INDEX(Forecast_Capex_Input!$H$12:$H$286,$Z763)=Repex),0)
*$DV763</f>
        <v>0</v>
      </c>
      <c r="DZ763" s="43" cm="1">
        <f t="array" aca="1" ref="DZ763" ca="1">IFERROR(INDEX(Forecast_Capex_Input!BY$12:BY$286,$Z763)
*(INDEX(Forecast_Capex_Input!$H$12:$H$286,$Z763)=Repex),0)
*$DV763</f>
        <v>0</v>
      </c>
      <c r="EA763" s="43" cm="1">
        <f t="array" aca="1" ref="EA763" ca="1">IFERROR(INDEX(Forecast_Capex_Input!BZ$12:BZ$286,$Z763)
*(INDEX(Forecast_Capex_Input!$H$12:$H$286,$Z763)=Repex),0)
*$DV763</f>
        <v>0</v>
      </c>
      <c r="EB763" s="43" cm="1">
        <f t="array" aca="1" ref="EB763" ca="1">IFERROR(INDEX(Forecast_Capex_Input!CA$12:CA$286,$Z763)
*(INDEX(Forecast_Capex_Input!$H$12:$H$286,$Z763)=Repex),0)
*$DV763</f>
        <v>0</v>
      </c>
      <c r="EC763" s="43" cm="1">
        <f t="array" aca="1" ref="EC763" ca="1">IFERROR(INDEX(Forecast_Capex_Input!CB$12:CB$286,$Z763)
*(INDEX(Forecast_Capex_Input!$H$12:$H$286,$Z763)=Repex),0)
*$DV763</f>
        <v>0</v>
      </c>
      <c r="ED763" s="43" cm="1">
        <f t="array" aca="1" ref="ED763" ca="1">IFERROR(INDEX(Forecast_Capex_Input!CC$12:CC$286,$Z763)
*(INDEX(Forecast_Capex_Input!$H$12:$H$286,$Z763)=Repex),0)
*$DV763</f>
        <v>0</v>
      </c>
      <c r="EF763" s="86" t="str">
        <f t="shared" si="69"/>
        <v>N/A</v>
      </c>
      <c r="EG763" s="28" t="str">
        <f>IFERROR(RANK(EF763,EF$11:EF$1010,0)+COUNTIF(EF$11:EF763,EF763)-1,NA)</f>
        <v>N/A</v>
      </c>
    </row>
    <row r="764" spans="3:137" x14ac:dyDescent="0.2">
      <c r="C764" s="28">
        <f t="shared" si="70"/>
        <v>754</v>
      </c>
      <c r="D764" s="9" t="str" cm="1">
        <f t="array" ref="D764">IFERROR(INDEX(Forecast_Capex_Input!$D$12:$D$286,$Z764),NA)</f>
        <v>N/A</v>
      </c>
      <c r="E764" s="24" t="str" cm="1">
        <f t="array" ref="E764">IF($Z764=NA,NA,INDEX(Forecast_Capex_Input!$E$12:$E$286,$Z764))</f>
        <v>N/A</v>
      </c>
      <c r="F764" s="9" t="str" cm="1">
        <f t="array" aca="1" ref="F764" ca="1">IFERROR(INDEX(General!$E$25:$E$26,$AA764),NA)</f>
        <v>N/A</v>
      </c>
      <c r="G764" s="9" t="str" cm="1">
        <f t="array" aca="1" ref="G764" ca="1">IFERROR(INDEX(Forecast_Capex_Input!$AI$11:$BB$11,$AC764),NA)</f>
        <v>N/A</v>
      </c>
      <c r="H764" s="50" t="str" cm="1">
        <f t="array" aca="1" ref="H764" ca="1">IFERROR(INDEX(Forecast_Capex_Input!$AI$12:$BB$286,$Z764,$AC764),NA)</f>
        <v>N/A</v>
      </c>
      <c r="I764" s="150" t="str" cm="1">
        <f t="array" ref="I764">IFERROR(INDEX(Forecast_Capex_Input!$F$12:$F$286,$Z764),NA)</f>
        <v>N/A</v>
      </c>
      <c r="J764" s="150" t="str" cm="1">
        <f t="array" ref="J764">IFERROR(INDEX(Forecast_Capex_Input!G$12:G$286,$Z764),NA)</f>
        <v>N/A</v>
      </c>
      <c r="K764" s="150" t="str" cm="1">
        <f t="array" ref="K764">IFERROR(INDEX(Forecast_Capex_Input!H$12:H$286,$Z764),NA)</f>
        <v>N/A</v>
      </c>
      <c r="L764" s="150" t="str" cm="1">
        <f t="array" ref="L764">IFERROR(INDEX(Forecast_Capex_Input!I$12:I$286,$Z764),NA)</f>
        <v>N/A</v>
      </c>
      <c r="M764" s="150" t="str" cm="1">
        <f t="array" ref="M764">IFERROR(INDEX(Forecast_Capex_Input!J$12:J$286,$Z764),NA)</f>
        <v>N/A</v>
      </c>
      <c r="N764" s="150" t="str" cm="1">
        <f t="array" ref="N764">IFERROR(INDEX(Forecast_Capex_Input!K$12:K$286,$Z764),NA)</f>
        <v>N/A</v>
      </c>
      <c r="O764" s="150" t="str" cm="1">
        <f t="array" ref="O764">IFERROR(INDEX(Forecast_Capex_Input!L$12:L$286,$Z764),NA)</f>
        <v>N/A</v>
      </c>
      <c r="P764" s="150" t="str" cm="1">
        <f t="array" ref="P764">IFERROR(INDEX(Forecast_Capex_Input!M$12:M$286,$Z764),NA)</f>
        <v>N/A</v>
      </c>
      <c r="Q764" s="24" t="str" cm="1">
        <f t="array" ref="Q764">IFERROR(INDEX(Forecast_Capex_Input!N$12:N$286,$Z764),NA)</f>
        <v>N/A</v>
      </c>
      <c r="R764" s="190" cm="1">
        <f t="array" ref="R764">IFERROR(INDEX(Forecast_Capex_Input!O$12:O$286,$Z764),0)</f>
        <v>0</v>
      </c>
      <c r="S764" s="24" cm="1">
        <f t="array" ref="S764">IFERROR(INDEX(Forecast_Capex_Input!P$12:P$286,$Z764),0)</f>
        <v>0</v>
      </c>
      <c r="T764" s="150" t="str" cm="1">
        <f t="array" aca="1" ref="T764" ca="1">IFERROR(INDEX(General!$K$91:$K$110,$AC764),NA)</f>
        <v>N/A</v>
      </c>
      <c r="U764" s="43" cm="1">
        <f t="array" aca="1" ref="U764" ca="1">IFERROR(
IF($F764=General!$E$25,INDEX(Forecast_Capex_Input!S$12:S$286,$Z764),
INDEX(Forecast_Capex_Input!T$12:T$286,$Z764)),0)</f>
        <v>0</v>
      </c>
      <c r="V764" s="82" t="b">
        <f>IFERROR(INDEX(Overheads!$T$19:$T$26,MATCH($I764,Overheads!$E$19:$E$26,0)),FALSE)</f>
        <v>0</v>
      </c>
      <c r="W764" s="209" cm="1">
        <f t="array" ref="W764">IFERROR(
INDEX(Forecast_Capex_Input!CN$12:CN$286,$Z764),0)</f>
        <v>0</v>
      </c>
      <c r="X764" s="209">
        <f>IFERROR(
MATCH($W764,General!$L$39:$S$39,0),1)</f>
        <v>1</v>
      </c>
      <c r="Z764" s="28" t="str">
        <f>IFERROR(
IF(MATCH($C764,Forecast_Capex_Input!$CI$12:$CI$286,1)+1&gt;MAX(Forecast_Capex_Input!$C$12:$C$286),NA,
MATCH($C764,Forecast_Capex_Input!$CI$12:$CI$286,1)+1),1)</f>
        <v>N/A</v>
      </c>
      <c r="AA764" s="28" t="str" cm="1">
        <f t="array" aca="1" ref="AA764" ca="1">IFERROR(
IF(Z763&lt;&gt;Z764,1,
IF(COUNTIF(OFFSET(AA763,0,0,-INDEX(Forecast_Capex_Input!$CG$12:$CG$286,$Z764)),AA763)=INDEX(Forecast_Capex_Input!$CG$12:$CG$286,$Z764),AA763+1,AA763)),NA)</f>
        <v>N/A</v>
      </c>
      <c r="AB764" s="28" t="str" cm="1">
        <f t="array" ref="AB764">IFERROR($C764-IF($Z764=1,1,INDEX(Forecast_Capex_Input!$CI$12:$CI$286,$Z764-1))+1,NA)</f>
        <v>N/A</v>
      </c>
      <c r="AC764" s="28" t="str" cm="1">
        <f t="array" aca="1" ref="AC764" ca="1">IFERROR(IF(AA764=1,
INDEX(Forecast_Capex_Input!$AI$10:$BB$10,SMALL(IF(INDEX(Forecast_Capex_Input!$AI$12:$BB$286,$Z764,0)&gt;0,COLUMN(Forecast_Capex_Input!$AI$10:$BB$10)-COLUMN(Forecast_Capex_Input!$AI$12)+1),ROWS(OFFSET(AC763,0,0,-$AB764)))),
OFFSET(AC763,-INDEX(Forecast_Capex_Input!$CG$12:$CG$286,$Z764)+1,0)),NA)</f>
        <v>N/A</v>
      </c>
      <c r="AD764" s="28" t="str">
        <f t="shared" ca="1" si="67"/>
        <v>N/A</v>
      </c>
      <c r="AE764" s="82" t="b">
        <f t="shared" si="71"/>
        <v>0</v>
      </c>
      <c r="AF764" s="78" t="b">
        <v>0</v>
      </c>
      <c r="AG764" s="82" t="b">
        <f t="shared" si="68"/>
        <v>1</v>
      </c>
      <c r="AI764" s="55">
        <v>0</v>
      </c>
      <c r="AJ764" s="55">
        <v>0</v>
      </c>
      <c r="AK764" s="55">
        <v>0</v>
      </c>
      <c r="AL764" s="55">
        <v>0</v>
      </c>
      <c r="AM764" s="55">
        <v>0</v>
      </c>
      <c r="AN764" s="135">
        <v>0</v>
      </c>
      <c r="AP764" s="55">
        <v>0</v>
      </c>
      <c r="AQ764" s="55">
        <v>0</v>
      </c>
      <c r="AR764" s="55">
        <v>0</v>
      </c>
      <c r="AS764" s="55">
        <v>0</v>
      </c>
      <c r="AT764" s="55">
        <v>0</v>
      </c>
      <c r="AU764" s="135">
        <v>0</v>
      </c>
      <c r="AW764" s="55">
        <v>0</v>
      </c>
      <c r="AX764" s="55">
        <v>0</v>
      </c>
      <c r="AY764" s="55">
        <v>0</v>
      </c>
      <c r="AZ764" s="55">
        <v>0</v>
      </c>
      <c r="BA764" s="55">
        <v>0</v>
      </c>
      <c r="BB764" s="135">
        <v>0</v>
      </c>
      <c r="BD764" s="55">
        <v>0</v>
      </c>
      <c r="BE764" s="55">
        <v>0</v>
      </c>
      <c r="BF764" s="55">
        <v>0</v>
      </c>
      <c r="BG764" s="55">
        <v>0</v>
      </c>
      <c r="BH764" s="55">
        <v>0</v>
      </c>
      <c r="BI764" s="135">
        <v>0</v>
      </c>
      <c r="BK764" s="55">
        <v>0</v>
      </c>
      <c r="BL764" s="55">
        <v>0</v>
      </c>
      <c r="BM764" s="55">
        <v>0</v>
      </c>
      <c r="BN764" s="55">
        <v>0</v>
      </c>
      <c r="BO764" s="55">
        <v>0</v>
      </c>
      <c r="BP764" s="135">
        <v>0</v>
      </c>
      <c r="BR764" s="147">
        <v>0</v>
      </c>
      <c r="BS764" s="147">
        <v>0</v>
      </c>
      <c r="BT764" s="147">
        <v>0</v>
      </c>
      <c r="BU764" s="147">
        <v>0</v>
      </c>
      <c r="BV764" s="147">
        <v>0</v>
      </c>
      <c r="BX764" s="55">
        <v>0</v>
      </c>
      <c r="BY764" s="55">
        <v>0</v>
      </c>
      <c r="BZ764" s="55">
        <v>0</v>
      </c>
      <c r="CA764" s="55">
        <v>0</v>
      </c>
      <c r="CB764" s="55">
        <v>0</v>
      </c>
      <c r="CC764" s="135">
        <v>0</v>
      </c>
      <c r="CE764" s="55">
        <v>0</v>
      </c>
      <c r="CF764" s="55">
        <v>0</v>
      </c>
      <c r="CG764" s="55">
        <v>0</v>
      </c>
      <c r="CH764" s="55">
        <v>0</v>
      </c>
      <c r="CI764" s="55">
        <v>0</v>
      </c>
      <c r="CJ764" s="135">
        <v>0</v>
      </c>
      <c r="CL764" s="55">
        <v>0</v>
      </c>
      <c r="CM764" s="55">
        <v>0</v>
      </c>
      <c r="CN764" s="55">
        <v>0</v>
      </c>
      <c r="CO764" s="55">
        <v>0</v>
      </c>
      <c r="CP764" s="55">
        <v>0</v>
      </c>
      <c r="CQ764" s="135">
        <v>0</v>
      </c>
      <c r="CS764" s="67">
        <v>0</v>
      </c>
      <c r="CT764" s="67">
        <v>0</v>
      </c>
      <c r="CU764" s="67">
        <v>0</v>
      </c>
      <c r="CV764" s="67">
        <v>0</v>
      </c>
      <c r="CW764" s="67">
        <v>0</v>
      </c>
      <c r="CX764" s="135">
        <v>0</v>
      </c>
      <c r="CZ764" s="55">
        <v>0</v>
      </c>
      <c r="DA764" s="55">
        <v>0</v>
      </c>
      <c r="DB764" s="55">
        <v>0</v>
      </c>
      <c r="DC764" s="55">
        <v>0</v>
      </c>
      <c r="DD764" s="55">
        <v>0</v>
      </c>
      <c r="DE764" s="135">
        <v>0</v>
      </c>
      <c r="DG764" s="43" t="b" cm="1">
        <f t="array" aca="1" ref="DG764" ca="1">OR($G764=Forecast_Capex_Input!$BF$8:$BF$10)</f>
        <v>0</v>
      </c>
      <c r="DH764" s="43" cm="1">
        <f t="array" aca="1" ref="DH764" ca="1">IFERROR(INDEX(Forecast_Capex_Input!BG$12:BG$286,$Z764)
*(INDEX(Forecast_Capex_Input!$H$12:$H$286,$Z764)=Repex),0)
*$DG764</f>
        <v>0</v>
      </c>
      <c r="DI764" s="43" cm="1">
        <f t="array" aca="1" ref="DI764" ca="1">IFERROR(INDEX(Forecast_Capex_Input!BH$12:BH$286,$Z764)
*(INDEX(Forecast_Capex_Input!$H$12:$H$286,$Z764)=Repex),0)
*$DG764</f>
        <v>0</v>
      </c>
      <c r="DJ764" s="43" cm="1">
        <f t="array" aca="1" ref="DJ764" ca="1">IFERROR(INDEX(Forecast_Capex_Input!BI$12:BI$286,$Z764)
*(INDEX(Forecast_Capex_Input!$H$12:$H$286,$Z764)=Repex),0)
*$DG764</f>
        <v>0</v>
      </c>
      <c r="DK764" s="43" cm="1">
        <f t="array" aca="1" ref="DK764" ca="1">IFERROR(INDEX(Forecast_Capex_Input!BJ$12:BJ$286,$Z764)
*(INDEX(Forecast_Capex_Input!$H$12:$H$286,$Z764)=Repex),0)
*$DG764</f>
        <v>0</v>
      </c>
      <c r="DL764" s="43" cm="1">
        <f t="array" aca="1" ref="DL764" ca="1">IFERROR(INDEX(Forecast_Capex_Input!BK$12:BK$286,$Z764)
*(INDEX(Forecast_Capex_Input!$H$12:$H$286,$Z764)=Repex),0)
*$DG764</f>
        <v>0</v>
      </c>
      <c r="DM764" s="43" cm="1">
        <f t="array" aca="1" ref="DM764" ca="1">IFERROR(INDEX(Forecast_Capex_Input!BL$12:BL$286,$Z764)
*(INDEX(Forecast_Capex_Input!$H$12:$H$286,$Z764)=Repex),0)
*$DG764</f>
        <v>0</v>
      </c>
      <c r="DO764" s="43" t="b" cm="1">
        <f t="array" aca="1" ref="DO764" ca="1">OR($G764=Forecast_Capex_Input!$BN$8:$BN$9)</f>
        <v>0</v>
      </c>
      <c r="DP764" s="43" cm="1">
        <f t="array" aca="1" ref="DP764" ca="1">IFERROR(INDEX(Forecast_Capex_Input!BO$12:BO$286,$Z764)
*(INDEX(Forecast_Capex_Input!$H$12:$H$286,$Z764)=Repex),0)
*$DO764</f>
        <v>0</v>
      </c>
      <c r="DQ764" s="43" cm="1">
        <f t="array" aca="1" ref="DQ764" ca="1">IFERROR(INDEX(Forecast_Capex_Input!BP$12:BP$286,$Z764)
*(INDEX(Forecast_Capex_Input!$H$12:$H$286,$Z764)=Repex),0)
*$DO764</f>
        <v>0</v>
      </c>
      <c r="DR764" s="43" cm="1">
        <f t="array" aca="1" ref="DR764" ca="1">IFERROR(INDEX(Forecast_Capex_Input!BQ$12:BQ$286,$Z764)
*(INDEX(Forecast_Capex_Input!$H$12:$H$286,$Z764)=Repex),0)
*$DO764</f>
        <v>0</v>
      </c>
      <c r="DS764" s="43" cm="1">
        <f t="array" aca="1" ref="DS764" ca="1">IFERROR(INDEX(Forecast_Capex_Input!BR$12:BR$286,$Z764)
*(INDEX(Forecast_Capex_Input!$H$12:$H$286,$Z764)=Repex),0)
*$DO764</f>
        <v>0</v>
      </c>
      <c r="DT764" s="43" cm="1">
        <f t="array" aca="1" ref="DT764" ca="1">IFERROR(INDEX(Forecast_Capex_Input!BS$12:BS$286,$Z764)
*(INDEX(Forecast_Capex_Input!$H$12:$H$286,$Z764)=Repex),0)
*$DO764</f>
        <v>0</v>
      </c>
      <c r="DV764" s="43" t="b" cm="1">
        <f t="array" aca="1" ref="DV764" ca="1">OR($G764=Forecast_Capex_Input!$BU$8:$BU$10)</f>
        <v>0</v>
      </c>
      <c r="DW764" s="43" cm="1">
        <f t="array" aca="1" ref="DW764" ca="1">IFERROR(INDEX(Forecast_Capex_Input!BV$12:BV$286,$Z764)
*(INDEX(Forecast_Capex_Input!$H$12:$H$286,$Z764)=Repex),0)
*$DV764</f>
        <v>0</v>
      </c>
      <c r="DX764" s="43" cm="1">
        <f t="array" aca="1" ref="DX764" ca="1">IFERROR(INDEX(Forecast_Capex_Input!BW$12:BW$286,$Z764)
*(INDEX(Forecast_Capex_Input!$H$12:$H$286,$Z764)=Repex),0)
*$DV764</f>
        <v>0</v>
      </c>
      <c r="DY764" s="43" cm="1">
        <f t="array" aca="1" ref="DY764" ca="1">IFERROR(INDEX(Forecast_Capex_Input!BX$12:BX$286,$Z764)
*(INDEX(Forecast_Capex_Input!$H$12:$H$286,$Z764)=Repex),0)
*$DV764</f>
        <v>0</v>
      </c>
      <c r="DZ764" s="43" cm="1">
        <f t="array" aca="1" ref="DZ764" ca="1">IFERROR(INDEX(Forecast_Capex_Input!BY$12:BY$286,$Z764)
*(INDEX(Forecast_Capex_Input!$H$12:$H$286,$Z764)=Repex),0)
*$DV764</f>
        <v>0</v>
      </c>
      <c r="EA764" s="43" cm="1">
        <f t="array" aca="1" ref="EA764" ca="1">IFERROR(INDEX(Forecast_Capex_Input!BZ$12:BZ$286,$Z764)
*(INDEX(Forecast_Capex_Input!$H$12:$H$286,$Z764)=Repex),0)
*$DV764</f>
        <v>0</v>
      </c>
      <c r="EB764" s="43" cm="1">
        <f t="array" aca="1" ref="EB764" ca="1">IFERROR(INDEX(Forecast_Capex_Input!CA$12:CA$286,$Z764)
*(INDEX(Forecast_Capex_Input!$H$12:$H$286,$Z764)=Repex),0)
*$DV764</f>
        <v>0</v>
      </c>
      <c r="EC764" s="43" cm="1">
        <f t="array" aca="1" ref="EC764" ca="1">IFERROR(INDEX(Forecast_Capex_Input!CB$12:CB$286,$Z764)
*(INDEX(Forecast_Capex_Input!$H$12:$H$286,$Z764)=Repex),0)
*$DV764</f>
        <v>0</v>
      </c>
      <c r="ED764" s="43" cm="1">
        <f t="array" aca="1" ref="ED764" ca="1">IFERROR(INDEX(Forecast_Capex_Input!CC$12:CC$286,$Z764)
*(INDEX(Forecast_Capex_Input!$H$12:$H$286,$Z764)=Repex),0)
*$DV764</f>
        <v>0</v>
      </c>
      <c r="EF764" s="86" t="str">
        <f t="shared" si="69"/>
        <v>N/A</v>
      </c>
      <c r="EG764" s="28" t="str">
        <f>IFERROR(RANK(EF764,EF$11:EF$1010,0)+COUNTIF(EF$11:EF764,EF764)-1,NA)</f>
        <v>N/A</v>
      </c>
    </row>
    <row r="765" spans="3:137" x14ac:dyDescent="0.2">
      <c r="C765" s="28">
        <f t="shared" si="70"/>
        <v>755</v>
      </c>
      <c r="D765" s="9" t="str" cm="1">
        <f t="array" ref="D765">IFERROR(INDEX(Forecast_Capex_Input!$D$12:$D$286,$Z765),NA)</f>
        <v>N/A</v>
      </c>
      <c r="E765" s="24" t="str" cm="1">
        <f t="array" ref="E765">IF($Z765=NA,NA,INDEX(Forecast_Capex_Input!$E$12:$E$286,$Z765))</f>
        <v>N/A</v>
      </c>
      <c r="F765" s="9" t="str" cm="1">
        <f t="array" aca="1" ref="F765" ca="1">IFERROR(INDEX(General!$E$25:$E$26,$AA765),NA)</f>
        <v>N/A</v>
      </c>
      <c r="G765" s="9" t="str" cm="1">
        <f t="array" aca="1" ref="G765" ca="1">IFERROR(INDEX(Forecast_Capex_Input!$AI$11:$BB$11,$AC765),NA)</f>
        <v>N/A</v>
      </c>
      <c r="H765" s="50" t="str" cm="1">
        <f t="array" aca="1" ref="H765" ca="1">IFERROR(INDEX(Forecast_Capex_Input!$AI$12:$BB$286,$Z765,$AC765),NA)</f>
        <v>N/A</v>
      </c>
      <c r="I765" s="150" t="str" cm="1">
        <f t="array" ref="I765">IFERROR(INDEX(Forecast_Capex_Input!$F$12:$F$286,$Z765),NA)</f>
        <v>N/A</v>
      </c>
      <c r="J765" s="150" t="str" cm="1">
        <f t="array" ref="J765">IFERROR(INDEX(Forecast_Capex_Input!G$12:G$286,$Z765),NA)</f>
        <v>N/A</v>
      </c>
      <c r="K765" s="150" t="str" cm="1">
        <f t="array" ref="K765">IFERROR(INDEX(Forecast_Capex_Input!H$12:H$286,$Z765),NA)</f>
        <v>N/A</v>
      </c>
      <c r="L765" s="150" t="str" cm="1">
        <f t="array" ref="L765">IFERROR(INDEX(Forecast_Capex_Input!I$12:I$286,$Z765),NA)</f>
        <v>N/A</v>
      </c>
      <c r="M765" s="150" t="str" cm="1">
        <f t="array" ref="M765">IFERROR(INDEX(Forecast_Capex_Input!J$12:J$286,$Z765),NA)</f>
        <v>N/A</v>
      </c>
      <c r="N765" s="150" t="str" cm="1">
        <f t="array" ref="N765">IFERROR(INDEX(Forecast_Capex_Input!K$12:K$286,$Z765),NA)</f>
        <v>N/A</v>
      </c>
      <c r="O765" s="150" t="str" cm="1">
        <f t="array" ref="O765">IFERROR(INDEX(Forecast_Capex_Input!L$12:L$286,$Z765),NA)</f>
        <v>N/A</v>
      </c>
      <c r="P765" s="150" t="str" cm="1">
        <f t="array" ref="P765">IFERROR(INDEX(Forecast_Capex_Input!M$12:M$286,$Z765),NA)</f>
        <v>N/A</v>
      </c>
      <c r="Q765" s="24" t="str" cm="1">
        <f t="array" ref="Q765">IFERROR(INDEX(Forecast_Capex_Input!N$12:N$286,$Z765),NA)</f>
        <v>N/A</v>
      </c>
      <c r="R765" s="190" cm="1">
        <f t="array" ref="R765">IFERROR(INDEX(Forecast_Capex_Input!O$12:O$286,$Z765),0)</f>
        <v>0</v>
      </c>
      <c r="S765" s="24" cm="1">
        <f t="array" ref="S765">IFERROR(INDEX(Forecast_Capex_Input!P$12:P$286,$Z765),0)</f>
        <v>0</v>
      </c>
      <c r="T765" s="150" t="str" cm="1">
        <f t="array" aca="1" ref="T765" ca="1">IFERROR(INDEX(General!$K$91:$K$110,$AC765),NA)</f>
        <v>N/A</v>
      </c>
      <c r="U765" s="43" cm="1">
        <f t="array" aca="1" ref="U765" ca="1">IFERROR(
IF($F765=General!$E$25,INDEX(Forecast_Capex_Input!S$12:S$286,$Z765),
INDEX(Forecast_Capex_Input!T$12:T$286,$Z765)),0)</f>
        <v>0</v>
      </c>
      <c r="V765" s="82" t="b">
        <f>IFERROR(INDEX(Overheads!$T$19:$T$26,MATCH($I765,Overheads!$E$19:$E$26,0)),FALSE)</f>
        <v>0</v>
      </c>
      <c r="W765" s="209" cm="1">
        <f t="array" ref="W765">IFERROR(
INDEX(Forecast_Capex_Input!CN$12:CN$286,$Z765),0)</f>
        <v>0</v>
      </c>
      <c r="X765" s="209">
        <f>IFERROR(
MATCH($W765,General!$L$39:$S$39,0),1)</f>
        <v>1</v>
      </c>
      <c r="Z765" s="28" t="str">
        <f>IFERROR(
IF(MATCH($C765,Forecast_Capex_Input!$CI$12:$CI$286,1)+1&gt;MAX(Forecast_Capex_Input!$C$12:$C$286),NA,
MATCH($C765,Forecast_Capex_Input!$CI$12:$CI$286,1)+1),1)</f>
        <v>N/A</v>
      </c>
      <c r="AA765" s="28" t="str" cm="1">
        <f t="array" aca="1" ref="AA765" ca="1">IFERROR(
IF(Z764&lt;&gt;Z765,1,
IF(COUNTIF(OFFSET(AA764,0,0,-INDEX(Forecast_Capex_Input!$CG$12:$CG$286,$Z765)),AA764)=INDEX(Forecast_Capex_Input!$CG$12:$CG$286,$Z765),AA764+1,AA764)),NA)</f>
        <v>N/A</v>
      </c>
      <c r="AB765" s="28" t="str" cm="1">
        <f t="array" ref="AB765">IFERROR($C765-IF($Z765=1,1,INDEX(Forecast_Capex_Input!$CI$12:$CI$286,$Z765-1))+1,NA)</f>
        <v>N/A</v>
      </c>
      <c r="AC765" s="28" t="str" cm="1">
        <f t="array" aca="1" ref="AC765" ca="1">IFERROR(IF(AA765=1,
INDEX(Forecast_Capex_Input!$AI$10:$BB$10,SMALL(IF(INDEX(Forecast_Capex_Input!$AI$12:$BB$286,$Z765,0)&gt;0,COLUMN(Forecast_Capex_Input!$AI$10:$BB$10)-COLUMN(Forecast_Capex_Input!$AI$12)+1),ROWS(OFFSET(AC764,0,0,-$AB765)))),
OFFSET(AC764,-INDEX(Forecast_Capex_Input!$CG$12:$CG$286,$Z765)+1,0)),NA)</f>
        <v>N/A</v>
      </c>
      <c r="AD765" s="28" t="str">
        <f t="shared" ca="1" si="67"/>
        <v>N/A</v>
      </c>
      <c r="AE765" s="82" t="b">
        <f t="shared" si="71"/>
        <v>0</v>
      </c>
      <c r="AF765" s="78" t="b">
        <v>0</v>
      </c>
      <c r="AG765" s="82" t="b">
        <f t="shared" si="68"/>
        <v>1</v>
      </c>
      <c r="AI765" s="55">
        <v>0</v>
      </c>
      <c r="AJ765" s="55">
        <v>0</v>
      </c>
      <c r="AK765" s="55">
        <v>0</v>
      </c>
      <c r="AL765" s="55">
        <v>0</v>
      </c>
      <c r="AM765" s="55">
        <v>0</v>
      </c>
      <c r="AN765" s="135">
        <v>0</v>
      </c>
      <c r="AP765" s="55">
        <v>0</v>
      </c>
      <c r="AQ765" s="55">
        <v>0</v>
      </c>
      <c r="AR765" s="55">
        <v>0</v>
      </c>
      <c r="AS765" s="55">
        <v>0</v>
      </c>
      <c r="AT765" s="55">
        <v>0</v>
      </c>
      <c r="AU765" s="135">
        <v>0</v>
      </c>
      <c r="AW765" s="55">
        <v>0</v>
      </c>
      <c r="AX765" s="55">
        <v>0</v>
      </c>
      <c r="AY765" s="55">
        <v>0</v>
      </c>
      <c r="AZ765" s="55">
        <v>0</v>
      </c>
      <c r="BA765" s="55">
        <v>0</v>
      </c>
      <c r="BB765" s="135">
        <v>0</v>
      </c>
      <c r="BD765" s="55">
        <v>0</v>
      </c>
      <c r="BE765" s="55">
        <v>0</v>
      </c>
      <c r="BF765" s="55">
        <v>0</v>
      </c>
      <c r="BG765" s="55">
        <v>0</v>
      </c>
      <c r="BH765" s="55">
        <v>0</v>
      </c>
      <c r="BI765" s="135">
        <v>0</v>
      </c>
      <c r="BK765" s="55">
        <v>0</v>
      </c>
      <c r="BL765" s="55">
        <v>0</v>
      </c>
      <c r="BM765" s="55">
        <v>0</v>
      </c>
      <c r="BN765" s="55">
        <v>0</v>
      </c>
      <c r="BO765" s="55">
        <v>0</v>
      </c>
      <c r="BP765" s="135">
        <v>0</v>
      </c>
      <c r="BR765" s="147">
        <v>0</v>
      </c>
      <c r="BS765" s="147">
        <v>0</v>
      </c>
      <c r="BT765" s="147">
        <v>0</v>
      </c>
      <c r="BU765" s="147">
        <v>0</v>
      </c>
      <c r="BV765" s="147">
        <v>0</v>
      </c>
      <c r="BX765" s="55">
        <v>0</v>
      </c>
      <c r="BY765" s="55">
        <v>0</v>
      </c>
      <c r="BZ765" s="55">
        <v>0</v>
      </c>
      <c r="CA765" s="55">
        <v>0</v>
      </c>
      <c r="CB765" s="55">
        <v>0</v>
      </c>
      <c r="CC765" s="135">
        <v>0</v>
      </c>
      <c r="CE765" s="55">
        <v>0</v>
      </c>
      <c r="CF765" s="55">
        <v>0</v>
      </c>
      <c r="CG765" s="55">
        <v>0</v>
      </c>
      <c r="CH765" s="55">
        <v>0</v>
      </c>
      <c r="CI765" s="55">
        <v>0</v>
      </c>
      <c r="CJ765" s="135">
        <v>0</v>
      </c>
      <c r="CL765" s="55">
        <v>0</v>
      </c>
      <c r="CM765" s="55">
        <v>0</v>
      </c>
      <c r="CN765" s="55">
        <v>0</v>
      </c>
      <c r="CO765" s="55">
        <v>0</v>
      </c>
      <c r="CP765" s="55">
        <v>0</v>
      </c>
      <c r="CQ765" s="135">
        <v>0</v>
      </c>
      <c r="CS765" s="67">
        <v>0</v>
      </c>
      <c r="CT765" s="67">
        <v>0</v>
      </c>
      <c r="CU765" s="67">
        <v>0</v>
      </c>
      <c r="CV765" s="67">
        <v>0</v>
      </c>
      <c r="CW765" s="67">
        <v>0</v>
      </c>
      <c r="CX765" s="135">
        <v>0</v>
      </c>
      <c r="CZ765" s="55">
        <v>0</v>
      </c>
      <c r="DA765" s="55">
        <v>0</v>
      </c>
      <c r="DB765" s="55">
        <v>0</v>
      </c>
      <c r="DC765" s="55">
        <v>0</v>
      </c>
      <c r="DD765" s="55">
        <v>0</v>
      </c>
      <c r="DE765" s="135">
        <v>0</v>
      </c>
      <c r="DG765" s="43" t="b" cm="1">
        <f t="array" aca="1" ref="DG765" ca="1">OR($G765=Forecast_Capex_Input!$BF$8:$BF$10)</f>
        <v>0</v>
      </c>
      <c r="DH765" s="43" cm="1">
        <f t="array" aca="1" ref="DH765" ca="1">IFERROR(INDEX(Forecast_Capex_Input!BG$12:BG$286,$Z765)
*(INDEX(Forecast_Capex_Input!$H$12:$H$286,$Z765)=Repex),0)
*$DG765</f>
        <v>0</v>
      </c>
      <c r="DI765" s="43" cm="1">
        <f t="array" aca="1" ref="DI765" ca="1">IFERROR(INDEX(Forecast_Capex_Input!BH$12:BH$286,$Z765)
*(INDEX(Forecast_Capex_Input!$H$12:$H$286,$Z765)=Repex),0)
*$DG765</f>
        <v>0</v>
      </c>
      <c r="DJ765" s="43" cm="1">
        <f t="array" aca="1" ref="DJ765" ca="1">IFERROR(INDEX(Forecast_Capex_Input!BI$12:BI$286,$Z765)
*(INDEX(Forecast_Capex_Input!$H$12:$H$286,$Z765)=Repex),0)
*$DG765</f>
        <v>0</v>
      </c>
      <c r="DK765" s="43" cm="1">
        <f t="array" aca="1" ref="DK765" ca="1">IFERROR(INDEX(Forecast_Capex_Input!BJ$12:BJ$286,$Z765)
*(INDEX(Forecast_Capex_Input!$H$12:$H$286,$Z765)=Repex),0)
*$DG765</f>
        <v>0</v>
      </c>
      <c r="DL765" s="43" cm="1">
        <f t="array" aca="1" ref="DL765" ca="1">IFERROR(INDEX(Forecast_Capex_Input!BK$12:BK$286,$Z765)
*(INDEX(Forecast_Capex_Input!$H$12:$H$286,$Z765)=Repex),0)
*$DG765</f>
        <v>0</v>
      </c>
      <c r="DM765" s="43" cm="1">
        <f t="array" aca="1" ref="DM765" ca="1">IFERROR(INDEX(Forecast_Capex_Input!BL$12:BL$286,$Z765)
*(INDEX(Forecast_Capex_Input!$H$12:$H$286,$Z765)=Repex),0)
*$DG765</f>
        <v>0</v>
      </c>
      <c r="DO765" s="43" t="b" cm="1">
        <f t="array" aca="1" ref="DO765" ca="1">OR($G765=Forecast_Capex_Input!$BN$8:$BN$9)</f>
        <v>0</v>
      </c>
      <c r="DP765" s="43" cm="1">
        <f t="array" aca="1" ref="DP765" ca="1">IFERROR(INDEX(Forecast_Capex_Input!BO$12:BO$286,$Z765)
*(INDEX(Forecast_Capex_Input!$H$12:$H$286,$Z765)=Repex),0)
*$DO765</f>
        <v>0</v>
      </c>
      <c r="DQ765" s="43" cm="1">
        <f t="array" aca="1" ref="DQ765" ca="1">IFERROR(INDEX(Forecast_Capex_Input!BP$12:BP$286,$Z765)
*(INDEX(Forecast_Capex_Input!$H$12:$H$286,$Z765)=Repex),0)
*$DO765</f>
        <v>0</v>
      </c>
      <c r="DR765" s="43" cm="1">
        <f t="array" aca="1" ref="DR765" ca="1">IFERROR(INDEX(Forecast_Capex_Input!BQ$12:BQ$286,$Z765)
*(INDEX(Forecast_Capex_Input!$H$12:$H$286,$Z765)=Repex),0)
*$DO765</f>
        <v>0</v>
      </c>
      <c r="DS765" s="43" cm="1">
        <f t="array" aca="1" ref="DS765" ca="1">IFERROR(INDEX(Forecast_Capex_Input!BR$12:BR$286,$Z765)
*(INDEX(Forecast_Capex_Input!$H$12:$H$286,$Z765)=Repex),0)
*$DO765</f>
        <v>0</v>
      </c>
      <c r="DT765" s="43" cm="1">
        <f t="array" aca="1" ref="DT765" ca="1">IFERROR(INDEX(Forecast_Capex_Input!BS$12:BS$286,$Z765)
*(INDEX(Forecast_Capex_Input!$H$12:$H$286,$Z765)=Repex),0)
*$DO765</f>
        <v>0</v>
      </c>
      <c r="DV765" s="43" t="b" cm="1">
        <f t="array" aca="1" ref="DV765" ca="1">OR($G765=Forecast_Capex_Input!$BU$8:$BU$10)</f>
        <v>0</v>
      </c>
      <c r="DW765" s="43" cm="1">
        <f t="array" aca="1" ref="DW765" ca="1">IFERROR(INDEX(Forecast_Capex_Input!BV$12:BV$286,$Z765)
*(INDEX(Forecast_Capex_Input!$H$12:$H$286,$Z765)=Repex),0)
*$DV765</f>
        <v>0</v>
      </c>
      <c r="DX765" s="43" cm="1">
        <f t="array" aca="1" ref="DX765" ca="1">IFERROR(INDEX(Forecast_Capex_Input!BW$12:BW$286,$Z765)
*(INDEX(Forecast_Capex_Input!$H$12:$H$286,$Z765)=Repex),0)
*$DV765</f>
        <v>0</v>
      </c>
      <c r="DY765" s="43" cm="1">
        <f t="array" aca="1" ref="DY765" ca="1">IFERROR(INDEX(Forecast_Capex_Input!BX$12:BX$286,$Z765)
*(INDEX(Forecast_Capex_Input!$H$12:$H$286,$Z765)=Repex),0)
*$DV765</f>
        <v>0</v>
      </c>
      <c r="DZ765" s="43" cm="1">
        <f t="array" aca="1" ref="DZ765" ca="1">IFERROR(INDEX(Forecast_Capex_Input!BY$12:BY$286,$Z765)
*(INDEX(Forecast_Capex_Input!$H$12:$H$286,$Z765)=Repex),0)
*$DV765</f>
        <v>0</v>
      </c>
      <c r="EA765" s="43" cm="1">
        <f t="array" aca="1" ref="EA765" ca="1">IFERROR(INDEX(Forecast_Capex_Input!BZ$12:BZ$286,$Z765)
*(INDEX(Forecast_Capex_Input!$H$12:$H$286,$Z765)=Repex),0)
*$DV765</f>
        <v>0</v>
      </c>
      <c r="EB765" s="43" cm="1">
        <f t="array" aca="1" ref="EB765" ca="1">IFERROR(INDEX(Forecast_Capex_Input!CA$12:CA$286,$Z765)
*(INDEX(Forecast_Capex_Input!$H$12:$H$286,$Z765)=Repex),0)
*$DV765</f>
        <v>0</v>
      </c>
      <c r="EC765" s="43" cm="1">
        <f t="array" aca="1" ref="EC765" ca="1">IFERROR(INDEX(Forecast_Capex_Input!CB$12:CB$286,$Z765)
*(INDEX(Forecast_Capex_Input!$H$12:$H$286,$Z765)=Repex),0)
*$DV765</f>
        <v>0</v>
      </c>
      <c r="ED765" s="43" cm="1">
        <f t="array" aca="1" ref="ED765" ca="1">IFERROR(INDEX(Forecast_Capex_Input!CC$12:CC$286,$Z765)
*(INDEX(Forecast_Capex_Input!$H$12:$H$286,$Z765)=Repex),0)
*$DV765</f>
        <v>0</v>
      </c>
      <c r="EF765" s="86" t="str">
        <f t="shared" si="69"/>
        <v>N/A</v>
      </c>
      <c r="EG765" s="28" t="str">
        <f>IFERROR(RANK(EF765,EF$11:EF$1010,0)+COUNTIF(EF$11:EF765,EF765)-1,NA)</f>
        <v>N/A</v>
      </c>
    </row>
    <row r="766" spans="3:137" x14ac:dyDescent="0.2">
      <c r="C766" s="28">
        <f t="shared" si="70"/>
        <v>756</v>
      </c>
      <c r="D766" s="9" t="str" cm="1">
        <f t="array" ref="D766">IFERROR(INDEX(Forecast_Capex_Input!$D$12:$D$286,$Z766),NA)</f>
        <v>N/A</v>
      </c>
      <c r="E766" s="24" t="str" cm="1">
        <f t="array" ref="E766">IF($Z766=NA,NA,INDEX(Forecast_Capex_Input!$E$12:$E$286,$Z766))</f>
        <v>N/A</v>
      </c>
      <c r="F766" s="9" t="str" cm="1">
        <f t="array" aca="1" ref="F766" ca="1">IFERROR(INDEX(General!$E$25:$E$26,$AA766),NA)</f>
        <v>N/A</v>
      </c>
      <c r="G766" s="9" t="str" cm="1">
        <f t="array" aca="1" ref="G766" ca="1">IFERROR(INDEX(Forecast_Capex_Input!$AI$11:$BB$11,$AC766),NA)</f>
        <v>N/A</v>
      </c>
      <c r="H766" s="50" t="str" cm="1">
        <f t="array" aca="1" ref="H766" ca="1">IFERROR(INDEX(Forecast_Capex_Input!$AI$12:$BB$286,$Z766,$AC766),NA)</f>
        <v>N/A</v>
      </c>
      <c r="I766" s="150" t="str" cm="1">
        <f t="array" ref="I766">IFERROR(INDEX(Forecast_Capex_Input!$F$12:$F$286,$Z766),NA)</f>
        <v>N/A</v>
      </c>
      <c r="J766" s="150" t="str" cm="1">
        <f t="array" ref="J766">IFERROR(INDEX(Forecast_Capex_Input!G$12:G$286,$Z766),NA)</f>
        <v>N/A</v>
      </c>
      <c r="K766" s="150" t="str" cm="1">
        <f t="array" ref="K766">IFERROR(INDEX(Forecast_Capex_Input!H$12:H$286,$Z766),NA)</f>
        <v>N/A</v>
      </c>
      <c r="L766" s="150" t="str" cm="1">
        <f t="array" ref="L766">IFERROR(INDEX(Forecast_Capex_Input!I$12:I$286,$Z766),NA)</f>
        <v>N/A</v>
      </c>
      <c r="M766" s="150" t="str" cm="1">
        <f t="array" ref="M766">IFERROR(INDEX(Forecast_Capex_Input!J$12:J$286,$Z766),NA)</f>
        <v>N/A</v>
      </c>
      <c r="N766" s="150" t="str" cm="1">
        <f t="array" ref="N766">IFERROR(INDEX(Forecast_Capex_Input!K$12:K$286,$Z766),NA)</f>
        <v>N/A</v>
      </c>
      <c r="O766" s="150" t="str" cm="1">
        <f t="array" ref="O766">IFERROR(INDEX(Forecast_Capex_Input!L$12:L$286,$Z766),NA)</f>
        <v>N/A</v>
      </c>
      <c r="P766" s="150" t="str" cm="1">
        <f t="array" ref="P766">IFERROR(INDEX(Forecast_Capex_Input!M$12:M$286,$Z766),NA)</f>
        <v>N/A</v>
      </c>
      <c r="Q766" s="24" t="str" cm="1">
        <f t="array" ref="Q766">IFERROR(INDEX(Forecast_Capex_Input!N$12:N$286,$Z766),NA)</f>
        <v>N/A</v>
      </c>
      <c r="R766" s="190" cm="1">
        <f t="array" ref="R766">IFERROR(INDEX(Forecast_Capex_Input!O$12:O$286,$Z766),0)</f>
        <v>0</v>
      </c>
      <c r="S766" s="24" cm="1">
        <f t="array" ref="S766">IFERROR(INDEX(Forecast_Capex_Input!P$12:P$286,$Z766),0)</f>
        <v>0</v>
      </c>
      <c r="T766" s="150" t="str" cm="1">
        <f t="array" aca="1" ref="T766" ca="1">IFERROR(INDEX(General!$K$91:$K$110,$AC766),NA)</f>
        <v>N/A</v>
      </c>
      <c r="U766" s="43" cm="1">
        <f t="array" aca="1" ref="U766" ca="1">IFERROR(
IF($F766=General!$E$25,INDEX(Forecast_Capex_Input!S$12:S$286,$Z766),
INDEX(Forecast_Capex_Input!T$12:T$286,$Z766)),0)</f>
        <v>0</v>
      </c>
      <c r="V766" s="82" t="b">
        <f>IFERROR(INDEX(Overheads!$T$19:$T$26,MATCH($I766,Overheads!$E$19:$E$26,0)),FALSE)</f>
        <v>0</v>
      </c>
      <c r="W766" s="209" cm="1">
        <f t="array" ref="W766">IFERROR(
INDEX(Forecast_Capex_Input!CN$12:CN$286,$Z766),0)</f>
        <v>0</v>
      </c>
      <c r="X766" s="209">
        <f>IFERROR(
MATCH($W766,General!$L$39:$S$39,0),1)</f>
        <v>1</v>
      </c>
      <c r="Z766" s="28" t="str">
        <f>IFERROR(
IF(MATCH($C766,Forecast_Capex_Input!$CI$12:$CI$286,1)+1&gt;MAX(Forecast_Capex_Input!$C$12:$C$286),NA,
MATCH($C766,Forecast_Capex_Input!$CI$12:$CI$286,1)+1),1)</f>
        <v>N/A</v>
      </c>
      <c r="AA766" s="28" t="str" cm="1">
        <f t="array" aca="1" ref="AA766" ca="1">IFERROR(
IF(Z765&lt;&gt;Z766,1,
IF(COUNTIF(OFFSET(AA765,0,0,-INDEX(Forecast_Capex_Input!$CG$12:$CG$286,$Z766)),AA765)=INDEX(Forecast_Capex_Input!$CG$12:$CG$286,$Z766),AA765+1,AA765)),NA)</f>
        <v>N/A</v>
      </c>
      <c r="AB766" s="28" t="str" cm="1">
        <f t="array" ref="AB766">IFERROR($C766-IF($Z766=1,1,INDEX(Forecast_Capex_Input!$CI$12:$CI$286,$Z766-1))+1,NA)</f>
        <v>N/A</v>
      </c>
      <c r="AC766" s="28" t="str" cm="1">
        <f t="array" aca="1" ref="AC766" ca="1">IFERROR(IF(AA766=1,
INDEX(Forecast_Capex_Input!$AI$10:$BB$10,SMALL(IF(INDEX(Forecast_Capex_Input!$AI$12:$BB$286,$Z766,0)&gt;0,COLUMN(Forecast_Capex_Input!$AI$10:$BB$10)-COLUMN(Forecast_Capex_Input!$AI$12)+1),ROWS(OFFSET(AC765,0,0,-$AB766)))),
OFFSET(AC765,-INDEX(Forecast_Capex_Input!$CG$12:$CG$286,$Z766)+1,0)),NA)</f>
        <v>N/A</v>
      </c>
      <c r="AD766" s="28" t="str">
        <f t="shared" ca="1" si="67"/>
        <v>N/A</v>
      </c>
      <c r="AE766" s="82" t="b">
        <f t="shared" si="71"/>
        <v>0</v>
      </c>
      <c r="AF766" s="78" t="b">
        <v>0</v>
      </c>
      <c r="AG766" s="82" t="b">
        <f t="shared" si="68"/>
        <v>1</v>
      </c>
      <c r="AI766" s="55">
        <v>0</v>
      </c>
      <c r="AJ766" s="55">
        <v>0</v>
      </c>
      <c r="AK766" s="55">
        <v>0</v>
      </c>
      <c r="AL766" s="55">
        <v>0</v>
      </c>
      <c r="AM766" s="55">
        <v>0</v>
      </c>
      <c r="AN766" s="135">
        <v>0</v>
      </c>
      <c r="AP766" s="55">
        <v>0</v>
      </c>
      <c r="AQ766" s="55">
        <v>0</v>
      </c>
      <c r="AR766" s="55">
        <v>0</v>
      </c>
      <c r="AS766" s="55">
        <v>0</v>
      </c>
      <c r="AT766" s="55">
        <v>0</v>
      </c>
      <c r="AU766" s="135">
        <v>0</v>
      </c>
      <c r="AW766" s="55">
        <v>0</v>
      </c>
      <c r="AX766" s="55">
        <v>0</v>
      </c>
      <c r="AY766" s="55">
        <v>0</v>
      </c>
      <c r="AZ766" s="55">
        <v>0</v>
      </c>
      <c r="BA766" s="55">
        <v>0</v>
      </c>
      <c r="BB766" s="135">
        <v>0</v>
      </c>
      <c r="BD766" s="55">
        <v>0</v>
      </c>
      <c r="BE766" s="55">
        <v>0</v>
      </c>
      <c r="BF766" s="55">
        <v>0</v>
      </c>
      <c r="BG766" s="55">
        <v>0</v>
      </c>
      <c r="BH766" s="55">
        <v>0</v>
      </c>
      <c r="BI766" s="135">
        <v>0</v>
      </c>
      <c r="BK766" s="55">
        <v>0</v>
      </c>
      <c r="BL766" s="55">
        <v>0</v>
      </c>
      <c r="BM766" s="55">
        <v>0</v>
      </c>
      <c r="BN766" s="55">
        <v>0</v>
      </c>
      <c r="BO766" s="55">
        <v>0</v>
      </c>
      <c r="BP766" s="135">
        <v>0</v>
      </c>
      <c r="BR766" s="147">
        <v>0</v>
      </c>
      <c r="BS766" s="147">
        <v>0</v>
      </c>
      <c r="BT766" s="147">
        <v>0</v>
      </c>
      <c r="BU766" s="147">
        <v>0</v>
      </c>
      <c r="BV766" s="147">
        <v>0</v>
      </c>
      <c r="BX766" s="55">
        <v>0</v>
      </c>
      <c r="BY766" s="55">
        <v>0</v>
      </c>
      <c r="BZ766" s="55">
        <v>0</v>
      </c>
      <c r="CA766" s="55">
        <v>0</v>
      </c>
      <c r="CB766" s="55">
        <v>0</v>
      </c>
      <c r="CC766" s="135">
        <v>0</v>
      </c>
      <c r="CE766" s="55">
        <v>0</v>
      </c>
      <c r="CF766" s="55">
        <v>0</v>
      </c>
      <c r="CG766" s="55">
        <v>0</v>
      </c>
      <c r="CH766" s="55">
        <v>0</v>
      </c>
      <c r="CI766" s="55">
        <v>0</v>
      </c>
      <c r="CJ766" s="135">
        <v>0</v>
      </c>
      <c r="CL766" s="55">
        <v>0</v>
      </c>
      <c r="CM766" s="55">
        <v>0</v>
      </c>
      <c r="CN766" s="55">
        <v>0</v>
      </c>
      <c r="CO766" s="55">
        <v>0</v>
      </c>
      <c r="CP766" s="55">
        <v>0</v>
      </c>
      <c r="CQ766" s="135">
        <v>0</v>
      </c>
      <c r="CS766" s="67">
        <v>0</v>
      </c>
      <c r="CT766" s="67">
        <v>0</v>
      </c>
      <c r="CU766" s="67">
        <v>0</v>
      </c>
      <c r="CV766" s="67">
        <v>0</v>
      </c>
      <c r="CW766" s="67">
        <v>0</v>
      </c>
      <c r="CX766" s="135">
        <v>0</v>
      </c>
      <c r="CZ766" s="55">
        <v>0</v>
      </c>
      <c r="DA766" s="55">
        <v>0</v>
      </c>
      <c r="DB766" s="55">
        <v>0</v>
      </c>
      <c r="DC766" s="55">
        <v>0</v>
      </c>
      <c r="DD766" s="55">
        <v>0</v>
      </c>
      <c r="DE766" s="135">
        <v>0</v>
      </c>
      <c r="DG766" s="43" t="b" cm="1">
        <f t="array" aca="1" ref="DG766" ca="1">OR($G766=Forecast_Capex_Input!$BF$8:$BF$10)</f>
        <v>0</v>
      </c>
      <c r="DH766" s="43" cm="1">
        <f t="array" aca="1" ref="DH766" ca="1">IFERROR(INDEX(Forecast_Capex_Input!BG$12:BG$286,$Z766)
*(INDEX(Forecast_Capex_Input!$H$12:$H$286,$Z766)=Repex),0)
*$DG766</f>
        <v>0</v>
      </c>
      <c r="DI766" s="43" cm="1">
        <f t="array" aca="1" ref="DI766" ca="1">IFERROR(INDEX(Forecast_Capex_Input!BH$12:BH$286,$Z766)
*(INDEX(Forecast_Capex_Input!$H$12:$H$286,$Z766)=Repex),0)
*$DG766</f>
        <v>0</v>
      </c>
      <c r="DJ766" s="43" cm="1">
        <f t="array" aca="1" ref="DJ766" ca="1">IFERROR(INDEX(Forecast_Capex_Input!BI$12:BI$286,$Z766)
*(INDEX(Forecast_Capex_Input!$H$12:$H$286,$Z766)=Repex),0)
*$DG766</f>
        <v>0</v>
      </c>
      <c r="DK766" s="43" cm="1">
        <f t="array" aca="1" ref="DK766" ca="1">IFERROR(INDEX(Forecast_Capex_Input!BJ$12:BJ$286,$Z766)
*(INDEX(Forecast_Capex_Input!$H$12:$H$286,$Z766)=Repex),0)
*$DG766</f>
        <v>0</v>
      </c>
      <c r="DL766" s="43" cm="1">
        <f t="array" aca="1" ref="DL766" ca="1">IFERROR(INDEX(Forecast_Capex_Input!BK$12:BK$286,$Z766)
*(INDEX(Forecast_Capex_Input!$H$12:$H$286,$Z766)=Repex),0)
*$DG766</f>
        <v>0</v>
      </c>
      <c r="DM766" s="43" cm="1">
        <f t="array" aca="1" ref="DM766" ca="1">IFERROR(INDEX(Forecast_Capex_Input!BL$12:BL$286,$Z766)
*(INDEX(Forecast_Capex_Input!$H$12:$H$286,$Z766)=Repex),0)
*$DG766</f>
        <v>0</v>
      </c>
      <c r="DO766" s="43" t="b" cm="1">
        <f t="array" aca="1" ref="DO766" ca="1">OR($G766=Forecast_Capex_Input!$BN$8:$BN$9)</f>
        <v>0</v>
      </c>
      <c r="DP766" s="43" cm="1">
        <f t="array" aca="1" ref="DP766" ca="1">IFERROR(INDEX(Forecast_Capex_Input!BO$12:BO$286,$Z766)
*(INDEX(Forecast_Capex_Input!$H$12:$H$286,$Z766)=Repex),0)
*$DO766</f>
        <v>0</v>
      </c>
      <c r="DQ766" s="43" cm="1">
        <f t="array" aca="1" ref="DQ766" ca="1">IFERROR(INDEX(Forecast_Capex_Input!BP$12:BP$286,$Z766)
*(INDEX(Forecast_Capex_Input!$H$12:$H$286,$Z766)=Repex),0)
*$DO766</f>
        <v>0</v>
      </c>
      <c r="DR766" s="43" cm="1">
        <f t="array" aca="1" ref="DR766" ca="1">IFERROR(INDEX(Forecast_Capex_Input!BQ$12:BQ$286,$Z766)
*(INDEX(Forecast_Capex_Input!$H$12:$H$286,$Z766)=Repex),0)
*$DO766</f>
        <v>0</v>
      </c>
      <c r="DS766" s="43" cm="1">
        <f t="array" aca="1" ref="DS766" ca="1">IFERROR(INDEX(Forecast_Capex_Input!BR$12:BR$286,$Z766)
*(INDEX(Forecast_Capex_Input!$H$12:$H$286,$Z766)=Repex),0)
*$DO766</f>
        <v>0</v>
      </c>
      <c r="DT766" s="43" cm="1">
        <f t="array" aca="1" ref="DT766" ca="1">IFERROR(INDEX(Forecast_Capex_Input!BS$12:BS$286,$Z766)
*(INDEX(Forecast_Capex_Input!$H$12:$H$286,$Z766)=Repex),0)
*$DO766</f>
        <v>0</v>
      </c>
      <c r="DV766" s="43" t="b" cm="1">
        <f t="array" aca="1" ref="DV766" ca="1">OR($G766=Forecast_Capex_Input!$BU$8:$BU$10)</f>
        <v>0</v>
      </c>
      <c r="DW766" s="43" cm="1">
        <f t="array" aca="1" ref="DW766" ca="1">IFERROR(INDEX(Forecast_Capex_Input!BV$12:BV$286,$Z766)
*(INDEX(Forecast_Capex_Input!$H$12:$H$286,$Z766)=Repex),0)
*$DV766</f>
        <v>0</v>
      </c>
      <c r="DX766" s="43" cm="1">
        <f t="array" aca="1" ref="DX766" ca="1">IFERROR(INDEX(Forecast_Capex_Input!BW$12:BW$286,$Z766)
*(INDEX(Forecast_Capex_Input!$H$12:$H$286,$Z766)=Repex),0)
*$DV766</f>
        <v>0</v>
      </c>
      <c r="DY766" s="43" cm="1">
        <f t="array" aca="1" ref="DY766" ca="1">IFERROR(INDEX(Forecast_Capex_Input!BX$12:BX$286,$Z766)
*(INDEX(Forecast_Capex_Input!$H$12:$H$286,$Z766)=Repex),0)
*$DV766</f>
        <v>0</v>
      </c>
      <c r="DZ766" s="43" cm="1">
        <f t="array" aca="1" ref="DZ766" ca="1">IFERROR(INDEX(Forecast_Capex_Input!BY$12:BY$286,$Z766)
*(INDEX(Forecast_Capex_Input!$H$12:$H$286,$Z766)=Repex),0)
*$DV766</f>
        <v>0</v>
      </c>
      <c r="EA766" s="43" cm="1">
        <f t="array" aca="1" ref="EA766" ca="1">IFERROR(INDEX(Forecast_Capex_Input!BZ$12:BZ$286,$Z766)
*(INDEX(Forecast_Capex_Input!$H$12:$H$286,$Z766)=Repex),0)
*$DV766</f>
        <v>0</v>
      </c>
      <c r="EB766" s="43" cm="1">
        <f t="array" aca="1" ref="EB766" ca="1">IFERROR(INDEX(Forecast_Capex_Input!CA$12:CA$286,$Z766)
*(INDEX(Forecast_Capex_Input!$H$12:$H$286,$Z766)=Repex),0)
*$DV766</f>
        <v>0</v>
      </c>
      <c r="EC766" s="43" cm="1">
        <f t="array" aca="1" ref="EC766" ca="1">IFERROR(INDEX(Forecast_Capex_Input!CB$12:CB$286,$Z766)
*(INDEX(Forecast_Capex_Input!$H$12:$H$286,$Z766)=Repex),0)
*$DV766</f>
        <v>0</v>
      </c>
      <c r="ED766" s="43" cm="1">
        <f t="array" aca="1" ref="ED766" ca="1">IFERROR(INDEX(Forecast_Capex_Input!CC$12:CC$286,$Z766)
*(INDEX(Forecast_Capex_Input!$H$12:$H$286,$Z766)=Repex),0)
*$DV766</f>
        <v>0</v>
      </c>
      <c r="EF766" s="86" t="str">
        <f t="shared" si="69"/>
        <v>N/A</v>
      </c>
      <c r="EG766" s="28" t="str">
        <f>IFERROR(RANK(EF766,EF$11:EF$1010,0)+COUNTIF(EF$11:EF766,EF766)-1,NA)</f>
        <v>N/A</v>
      </c>
    </row>
    <row r="767" spans="3:137" x14ac:dyDescent="0.2">
      <c r="C767" s="28">
        <f t="shared" si="70"/>
        <v>757</v>
      </c>
      <c r="D767" s="9" t="str" cm="1">
        <f t="array" ref="D767">IFERROR(INDEX(Forecast_Capex_Input!$D$12:$D$286,$Z767),NA)</f>
        <v>N/A</v>
      </c>
      <c r="E767" s="24" t="str" cm="1">
        <f t="array" ref="E767">IF($Z767=NA,NA,INDEX(Forecast_Capex_Input!$E$12:$E$286,$Z767))</f>
        <v>N/A</v>
      </c>
      <c r="F767" s="9" t="str" cm="1">
        <f t="array" aca="1" ref="F767" ca="1">IFERROR(INDEX(General!$E$25:$E$26,$AA767),NA)</f>
        <v>N/A</v>
      </c>
      <c r="G767" s="9" t="str" cm="1">
        <f t="array" aca="1" ref="G767" ca="1">IFERROR(INDEX(Forecast_Capex_Input!$AI$11:$BB$11,$AC767),NA)</f>
        <v>N/A</v>
      </c>
      <c r="H767" s="50" t="str" cm="1">
        <f t="array" aca="1" ref="H767" ca="1">IFERROR(INDEX(Forecast_Capex_Input!$AI$12:$BB$286,$Z767,$AC767),NA)</f>
        <v>N/A</v>
      </c>
      <c r="I767" s="150" t="str" cm="1">
        <f t="array" ref="I767">IFERROR(INDEX(Forecast_Capex_Input!$F$12:$F$286,$Z767),NA)</f>
        <v>N/A</v>
      </c>
      <c r="J767" s="150" t="str" cm="1">
        <f t="array" ref="J767">IFERROR(INDEX(Forecast_Capex_Input!G$12:G$286,$Z767),NA)</f>
        <v>N/A</v>
      </c>
      <c r="K767" s="150" t="str" cm="1">
        <f t="array" ref="K767">IFERROR(INDEX(Forecast_Capex_Input!H$12:H$286,$Z767),NA)</f>
        <v>N/A</v>
      </c>
      <c r="L767" s="150" t="str" cm="1">
        <f t="array" ref="L767">IFERROR(INDEX(Forecast_Capex_Input!I$12:I$286,$Z767),NA)</f>
        <v>N/A</v>
      </c>
      <c r="M767" s="150" t="str" cm="1">
        <f t="array" ref="M767">IFERROR(INDEX(Forecast_Capex_Input!J$12:J$286,$Z767),NA)</f>
        <v>N/A</v>
      </c>
      <c r="N767" s="150" t="str" cm="1">
        <f t="array" ref="N767">IFERROR(INDEX(Forecast_Capex_Input!K$12:K$286,$Z767),NA)</f>
        <v>N/A</v>
      </c>
      <c r="O767" s="150" t="str" cm="1">
        <f t="array" ref="O767">IFERROR(INDEX(Forecast_Capex_Input!L$12:L$286,$Z767),NA)</f>
        <v>N/A</v>
      </c>
      <c r="P767" s="150" t="str" cm="1">
        <f t="array" ref="P767">IFERROR(INDEX(Forecast_Capex_Input!M$12:M$286,$Z767),NA)</f>
        <v>N/A</v>
      </c>
      <c r="Q767" s="24" t="str" cm="1">
        <f t="array" ref="Q767">IFERROR(INDEX(Forecast_Capex_Input!N$12:N$286,$Z767),NA)</f>
        <v>N/A</v>
      </c>
      <c r="R767" s="190" cm="1">
        <f t="array" ref="R767">IFERROR(INDEX(Forecast_Capex_Input!O$12:O$286,$Z767),0)</f>
        <v>0</v>
      </c>
      <c r="S767" s="24" cm="1">
        <f t="array" ref="S767">IFERROR(INDEX(Forecast_Capex_Input!P$12:P$286,$Z767),0)</f>
        <v>0</v>
      </c>
      <c r="T767" s="150" t="str" cm="1">
        <f t="array" aca="1" ref="T767" ca="1">IFERROR(INDEX(General!$K$91:$K$110,$AC767),NA)</f>
        <v>N/A</v>
      </c>
      <c r="U767" s="43" cm="1">
        <f t="array" aca="1" ref="U767" ca="1">IFERROR(
IF($F767=General!$E$25,INDEX(Forecast_Capex_Input!S$12:S$286,$Z767),
INDEX(Forecast_Capex_Input!T$12:T$286,$Z767)),0)</f>
        <v>0</v>
      </c>
      <c r="V767" s="82" t="b">
        <f>IFERROR(INDEX(Overheads!$T$19:$T$26,MATCH($I767,Overheads!$E$19:$E$26,0)),FALSE)</f>
        <v>0</v>
      </c>
      <c r="W767" s="209" cm="1">
        <f t="array" ref="W767">IFERROR(
INDEX(Forecast_Capex_Input!CN$12:CN$286,$Z767),0)</f>
        <v>0</v>
      </c>
      <c r="X767" s="209">
        <f>IFERROR(
MATCH($W767,General!$L$39:$S$39,0),1)</f>
        <v>1</v>
      </c>
      <c r="Z767" s="28" t="str">
        <f>IFERROR(
IF(MATCH($C767,Forecast_Capex_Input!$CI$12:$CI$286,1)+1&gt;MAX(Forecast_Capex_Input!$C$12:$C$286),NA,
MATCH($C767,Forecast_Capex_Input!$CI$12:$CI$286,1)+1),1)</f>
        <v>N/A</v>
      </c>
      <c r="AA767" s="28" t="str" cm="1">
        <f t="array" aca="1" ref="AA767" ca="1">IFERROR(
IF(Z766&lt;&gt;Z767,1,
IF(COUNTIF(OFFSET(AA766,0,0,-INDEX(Forecast_Capex_Input!$CG$12:$CG$286,$Z767)),AA766)=INDEX(Forecast_Capex_Input!$CG$12:$CG$286,$Z767),AA766+1,AA766)),NA)</f>
        <v>N/A</v>
      </c>
      <c r="AB767" s="28" t="str" cm="1">
        <f t="array" ref="AB767">IFERROR($C767-IF($Z767=1,1,INDEX(Forecast_Capex_Input!$CI$12:$CI$286,$Z767-1))+1,NA)</f>
        <v>N/A</v>
      </c>
      <c r="AC767" s="28" t="str" cm="1">
        <f t="array" aca="1" ref="AC767" ca="1">IFERROR(IF(AA767=1,
INDEX(Forecast_Capex_Input!$AI$10:$BB$10,SMALL(IF(INDEX(Forecast_Capex_Input!$AI$12:$BB$286,$Z767,0)&gt;0,COLUMN(Forecast_Capex_Input!$AI$10:$BB$10)-COLUMN(Forecast_Capex_Input!$AI$12)+1),ROWS(OFFSET(AC766,0,0,-$AB767)))),
OFFSET(AC766,-INDEX(Forecast_Capex_Input!$CG$12:$CG$286,$Z767)+1,0)),NA)</f>
        <v>N/A</v>
      </c>
      <c r="AD767" s="28" t="str">
        <f t="shared" ca="1" si="67"/>
        <v>N/A</v>
      </c>
      <c r="AE767" s="82" t="b">
        <f t="shared" si="71"/>
        <v>0</v>
      </c>
      <c r="AF767" s="78" t="b">
        <v>0</v>
      </c>
      <c r="AG767" s="82" t="b">
        <f t="shared" si="68"/>
        <v>1</v>
      </c>
      <c r="AI767" s="55">
        <v>0</v>
      </c>
      <c r="AJ767" s="55">
        <v>0</v>
      </c>
      <c r="AK767" s="55">
        <v>0</v>
      </c>
      <c r="AL767" s="55">
        <v>0</v>
      </c>
      <c r="AM767" s="55">
        <v>0</v>
      </c>
      <c r="AN767" s="135">
        <v>0</v>
      </c>
      <c r="AP767" s="55">
        <v>0</v>
      </c>
      <c r="AQ767" s="55">
        <v>0</v>
      </c>
      <c r="AR767" s="55">
        <v>0</v>
      </c>
      <c r="AS767" s="55">
        <v>0</v>
      </c>
      <c r="AT767" s="55">
        <v>0</v>
      </c>
      <c r="AU767" s="135">
        <v>0</v>
      </c>
      <c r="AW767" s="55">
        <v>0</v>
      </c>
      <c r="AX767" s="55">
        <v>0</v>
      </c>
      <c r="AY767" s="55">
        <v>0</v>
      </c>
      <c r="AZ767" s="55">
        <v>0</v>
      </c>
      <c r="BA767" s="55">
        <v>0</v>
      </c>
      <c r="BB767" s="135">
        <v>0</v>
      </c>
      <c r="BD767" s="55">
        <v>0</v>
      </c>
      <c r="BE767" s="55">
        <v>0</v>
      </c>
      <c r="BF767" s="55">
        <v>0</v>
      </c>
      <c r="BG767" s="55">
        <v>0</v>
      </c>
      <c r="BH767" s="55">
        <v>0</v>
      </c>
      <c r="BI767" s="135">
        <v>0</v>
      </c>
      <c r="BK767" s="55">
        <v>0</v>
      </c>
      <c r="BL767" s="55">
        <v>0</v>
      </c>
      <c r="BM767" s="55">
        <v>0</v>
      </c>
      <c r="BN767" s="55">
        <v>0</v>
      </c>
      <c r="BO767" s="55">
        <v>0</v>
      </c>
      <c r="BP767" s="135">
        <v>0</v>
      </c>
      <c r="BR767" s="147">
        <v>0</v>
      </c>
      <c r="BS767" s="147">
        <v>0</v>
      </c>
      <c r="BT767" s="147">
        <v>0</v>
      </c>
      <c r="BU767" s="147">
        <v>0</v>
      </c>
      <c r="BV767" s="147">
        <v>0</v>
      </c>
      <c r="BX767" s="55">
        <v>0</v>
      </c>
      <c r="BY767" s="55">
        <v>0</v>
      </c>
      <c r="BZ767" s="55">
        <v>0</v>
      </c>
      <c r="CA767" s="55">
        <v>0</v>
      </c>
      <c r="CB767" s="55">
        <v>0</v>
      </c>
      <c r="CC767" s="135">
        <v>0</v>
      </c>
      <c r="CE767" s="55">
        <v>0</v>
      </c>
      <c r="CF767" s="55">
        <v>0</v>
      </c>
      <c r="CG767" s="55">
        <v>0</v>
      </c>
      <c r="CH767" s="55">
        <v>0</v>
      </c>
      <c r="CI767" s="55">
        <v>0</v>
      </c>
      <c r="CJ767" s="135">
        <v>0</v>
      </c>
      <c r="CL767" s="55">
        <v>0</v>
      </c>
      <c r="CM767" s="55">
        <v>0</v>
      </c>
      <c r="CN767" s="55">
        <v>0</v>
      </c>
      <c r="CO767" s="55">
        <v>0</v>
      </c>
      <c r="CP767" s="55">
        <v>0</v>
      </c>
      <c r="CQ767" s="135">
        <v>0</v>
      </c>
      <c r="CS767" s="67">
        <v>0</v>
      </c>
      <c r="CT767" s="67">
        <v>0</v>
      </c>
      <c r="CU767" s="67">
        <v>0</v>
      </c>
      <c r="CV767" s="67">
        <v>0</v>
      </c>
      <c r="CW767" s="67">
        <v>0</v>
      </c>
      <c r="CX767" s="135">
        <v>0</v>
      </c>
      <c r="CZ767" s="55">
        <v>0</v>
      </c>
      <c r="DA767" s="55">
        <v>0</v>
      </c>
      <c r="DB767" s="55">
        <v>0</v>
      </c>
      <c r="DC767" s="55">
        <v>0</v>
      </c>
      <c r="DD767" s="55">
        <v>0</v>
      </c>
      <c r="DE767" s="135">
        <v>0</v>
      </c>
      <c r="DG767" s="43" t="b" cm="1">
        <f t="array" aca="1" ref="DG767" ca="1">OR($G767=Forecast_Capex_Input!$BF$8:$BF$10)</f>
        <v>0</v>
      </c>
      <c r="DH767" s="43" cm="1">
        <f t="array" aca="1" ref="DH767" ca="1">IFERROR(INDEX(Forecast_Capex_Input!BG$12:BG$286,$Z767)
*(INDEX(Forecast_Capex_Input!$H$12:$H$286,$Z767)=Repex),0)
*$DG767</f>
        <v>0</v>
      </c>
      <c r="DI767" s="43" cm="1">
        <f t="array" aca="1" ref="DI767" ca="1">IFERROR(INDEX(Forecast_Capex_Input!BH$12:BH$286,$Z767)
*(INDEX(Forecast_Capex_Input!$H$12:$H$286,$Z767)=Repex),0)
*$DG767</f>
        <v>0</v>
      </c>
      <c r="DJ767" s="43" cm="1">
        <f t="array" aca="1" ref="DJ767" ca="1">IFERROR(INDEX(Forecast_Capex_Input!BI$12:BI$286,$Z767)
*(INDEX(Forecast_Capex_Input!$H$12:$H$286,$Z767)=Repex),0)
*$DG767</f>
        <v>0</v>
      </c>
      <c r="DK767" s="43" cm="1">
        <f t="array" aca="1" ref="DK767" ca="1">IFERROR(INDEX(Forecast_Capex_Input!BJ$12:BJ$286,$Z767)
*(INDEX(Forecast_Capex_Input!$H$12:$H$286,$Z767)=Repex),0)
*$DG767</f>
        <v>0</v>
      </c>
      <c r="DL767" s="43" cm="1">
        <f t="array" aca="1" ref="DL767" ca="1">IFERROR(INDEX(Forecast_Capex_Input!BK$12:BK$286,$Z767)
*(INDEX(Forecast_Capex_Input!$H$12:$H$286,$Z767)=Repex),0)
*$DG767</f>
        <v>0</v>
      </c>
      <c r="DM767" s="43" cm="1">
        <f t="array" aca="1" ref="DM767" ca="1">IFERROR(INDEX(Forecast_Capex_Input!BL$12:BL$286,$Z767)
*(INDEX(Forecast_Capex_Input!$H$12:$H$286,$Z767)=Repex),0)
*$DG767</f>
        <v>0</v>
      </c>
      <c r="DO767" s="43" t="b" cm="1">
        <f t="array" aca="1" ref="DO767" ca="1">OR($G767=Forecast_Capex_Input!$BN$8:$BN$9)</f>
        <v>0</v>
      </c>
      <c r="DP767" s="43" cm="1">
        <f t="array" aca="1" ref="DP767" ca="1">IFERROR(INDEX(Forecast_Capex_Input!BO$12:BO$286,$Z767)
*(INDEX(Forecast_Capex_Input!$H$12:$H$286,$Z767)=Repex),0)
*$DO767</f>
        <v>0</v>
      </c>
      <c r="DQ767" s="43" cm="1">
        <f t="array" aca="1" ref="DQ767" ca="1">IFERROR(INDEX(Forecast_Capex_Input!BP$12:BP$286,$Z767)
*(INDEX(Forecast_Capex_Input!$H$12:$H$286,$Z767)=Repex),0)
*$DO767</f>
        <v>0</v>
      </c>
      <c r="DR767" s="43" cm="1">
        <f t="array" aca="1" ref="DR767" ca="1">IFERROR(INDEX(Forecast_Capex_Input!BQ$12:BQ$286,$Z767)
*(INDEX(Forecast_Capex_Input!$H$12:$H$286,$Z767)=Repex),0)
*$DO767</f>
        <v>0</v>
      </c>
      <c r="DS767" s="43" cm="1">
        <f t="array" aca="1" ref="DS767" ca="1">IFERROR(INDEX(Forecast_Capex_Input!BR$12:BR$286,$Z767)
*(INDEX(Forecast_Capex_Input!$H$12:$H$286,$Z767)=Repex),0)
*$DO767</f>
        <v>0</v>
      </c>
      <c r="DT767" s="43" cm="1">
        <f t="array" aca="1" ref="DT767" ca="1">IFERROR(INDEX(Forecast_Capex_Input!BS$12:BS$286,$Z767)
*(INDEX(Forecast_Capex_Input!$H$12:$H$286,$Z767)=Repex),0)
*$DO767</f>
        <v>0</v>
      </c>
      <c r="DV767" s="43" t="b" cm="1">
        <f t="array" aca="1" ref="DV767" ca="1">OR($G767=Forecast_Capex_Input!$BU$8:$BU$10)</f>
        <v>0</v>
      </c>
      <c r="DW767" s="43" cm="1">
        <f t="array" aca="1" ref="DW767" ca="1">IFERROR(INDEX(Forecast_Capex_Input!BV$12:BV$286,$Z767)
*(INDEX(Forecast_Capex_Input!$H$12:$H$286,$Z767)=Repex),0)
*$DV767</f>
        <v>0</v>
      </c>
      <c r="DX767" s="43" cm="1">
        <f t="array" aca="1" ref="DX767" ca="1">IFERROR(INDEX(Forecast_Capex_Input!BW$12:BW$286,$Z767)
*(INDEX(Forecast_Capex_Input!$H$12:$H$286,$Z767)=Repex),0)
*$DV767</f>
        <v>0</v>
      </c>
      <c r="DY767" s="43" cm="1">
        <f t="array" aca="1" ref="DY767" ca="1">IFERROR(INDEX(Forecast_Capex_Input!BX$12:BX$286,$Z767)
*(INDEX(Forecast_Capex_Input!$H$12:$H$286,$Z767)=Repex),0)
*$DV767</f>
        <v>0</v>
      </c>
      <c r="DZ767" s="43" cm="1">
        <f t="array" aca="1" ref="DZ767" ca="1">IFERROR(INDEX(Forecast_Capex_Input!BY$12:BY$286,$Z767)
*(INDEX(Forecast_Capex_Input!$H$12:$H$286,$Z767)=Repex),0)
*$DV767</f>
        <v>0</v>
      </c>
      <c r="EA767" s="43" cm="1">
        <f t="array" aca="1" ref="EA767" ca="1">IFERROR(INDEX(Forecast_Capex_Input!BZ$12:BZ$286,$Z767)
*(INDEX(Forecast_Capex_Input!$H$12:$H$286,$Z767)=Repex),0)
*$DV767</f>
        <v>0</v>
      </c>
      <c r="EB767" s="43" cm="1">
        <f t="array" aca="1" ref="EB767" ca="1">IFERROR(INDEX(Forecast_Capex_Input!CA$12:CA$286,$Z767)
*(INDEX(Forecast_Capex_Input!$H$12:$H$286,$Z767)=Repex),0)
*$DV767</f>
        <v>0</v>
      </c>
      <c r="EC767" s="43" cm="1">
        <f t="array" aca="1" ref="EC767" ca="1">IFERROR(INDEX(Forecast_Capex_Input!CB$12:CB$286,$Z767)
*(INDEX(Forecast_Capex_Input!$H$12:$H$286,$Z767)=Repex),0)
*$DV767</f>
        <v>0</v>
      </c>
      <c r="ED767" s="43" cm="1">
        <f t="array" aca="1" ref="ED767" ca="1">IFERROR(INDEX(Forecast_Capex_Input!CC$12:CC$286,$Z767)
*(INDEX(Forecast_Capex_Input!$H$12:$H$286,$Z767)=Repex),0)
*$DV767</f>
        <v>0</v>
      </c>
      <c r="EF767" s="86" t="str">
        <f t="shared" si="69"/>
        <v>N/A</v>
      </c>
      <c r="EG767" s="28" t="str">
        <f>IFERROR(RANK(EF767,EF$11:EF$1010,0)+COUNTIF(EF$11:EF767,EF767)-1,NA)</f>
        <v>N/A</v>
      </c>
    </row>
    <row r="768" spans="3:137" x14ac:dyDescent="0.2">
      <c r="C768" s="28">
        <f t="shared" si="70"/>
        <v>758</v>
      </c>
      <c r="D768" s="9" t="str" cm="1">
        <f t="array" ref="D768">IFERROR(INDEX(Forecast_Capex_Input!$D$12:$D$286,$Z768),NA)</f>
        <v>N/A</v>
      </c>
      <c r="E768" s="24" t="str" cm="1">
        <f t="array" ref="E768">IF($Z768=NA,NA,INDEX(Forecast_Capex_Input!$E$12:$E$286,$Z768))</f>
        <v>N/A</v>
      </c>
      <c r="F768" s="9" t="str" cm="1">
        <f t="array" aca="1" ref="F768" ca="1">IFERROR(INDEX(General!$E$25:$E$26,$AA768),NA)</f>
        <v>N/A</v>
      </c>
      <c r="G768" s="9" t="str" cm="1">
        <f t="array" aca="1" ref="G768" ca="1">IFERROR(INDEX(Forecast_Capex_Input!$AI$11:$BB$11,$AC768),NA)</f>
        <v>N/A</v>
      </c>
      <c r="H768" s="50" t="str" cm="1">
        <f t="array" aca="1" ref="H768" ca="1">IFERROR(INDEX(Forecast_Capex_Input!$AI$12:$BB$286,$Z768,$AC768),NA)</f>
        <v>N/A</v>
      </c>
      <c r="I768" s="150" t="str" cm="1">
        <f t="array" ref="I768">IFERROR(INDEX(Forecast_Capex_Input!$F$12:$F$286,$Z768),NA)</f>
        <v>N/A</v>
      </c>
      <c r="J768" s="150" t="str" cm="1">
        <f t="array" ref="J768">IFERROR(INDEX(Forecast_Capex_Input!G$12:G$286,$Z768),NA)</f>
        <v>N/A</v>
      </c>
      <c r="K768" s="150" t="str" cm="1">
        <f t="array" ref="K768">IFERROR(INDEX(Forecast_Capex_Input!H$12:H$286,$Z768),NA)</f>
        <v>N/A</v>
      </c>
      <c r="L768" s="150" t="str" cm="1">
        <f t="array" ref="L768">IFERROR(INDEX(Forecast_Capex_Input!I$12:I$286,$Z768),NA)</f>
        <v>N/A</v>
      </c>
      <c r="M768" s="150" t="str" cm="1">
        <f t="array" ref="M768">IFERROR(INDEX(Forecast_Capex_Input!J$12:J$286,$Z768),NA)</f>
        <v>N/A</v>
      </c>
      <c r="N768" s="150" t="str" cm="1">
        <f t="array" ref="N768">IFERROR(INDEX(Forecast_Capex_Input!K$12:K$286,$Z768),NA)</f>
        <v>N/A</v>
      </c>
      <c r="O768" s="150" t="str" cm="1">
        <f t="array" ref="O768">IFERROR(INDEX(Forecast_Capex_Input!L$12:L$286,$Z768),NA)</f>
        <v>N/A</v>
      </c>
      <c r="P768" s="150" t="str" cm="1">
        <f t="array" ref="P768">IFERROR(INDEX(Forecast_Capex_Input!M$12:M$286,$Z768),NA)</f>
        <v>N/A</v>
      </c>
      <c r="Q768" s="24" t="str" cm="1">
        <f t="array" ref="Q768">IFERROR(INDEX(Forecast_Capex_Input!N$12:N$286,$Z768),NA)</f>
        <v>N/A</v>
      </c>
      <c r="R768" s="190" cm="1">
        <f t="array" ref="R768">IFERROR(INDEX(Forecast_Capex_Input!O$12:O$286,$Z768),0)</f>
        <v>0</v>
      </c>
      <c r="S768" s="24" cm="1">
        <f t="array" ref="S768">IFERROR(INDEX(Forecast_Capex_Input!P$12:P$286,$Z768),0)</f>
        <v>0</v>
      </c>
      <c r="T768" s="150" t="str" cm="1">
        <f t="array" aca="1" ref="T768" ca="1">IFERROR(INDEX(General!$K$91:$K$110,$AC768),NA)</f>
        <v>N/A</v>
      </c>
      <c r="U768" s="43" cm="1">
        <f t="array" aca="1" ref="U768" ca="1">IFERROR(
IF($F768=General!$E$25,INDEX(Forecast_Capex_Input!S$12:S$286,$Z768),
INDEX(Forecast_Capex_Input!T$12:T$286,$Z768)),0)</f>
        <v>0</v>
      </c>
      <c r="V768" s="82" t="b">
        <f>IFERROR(INDEX(Overheads!$T$19:$T$26,MATCH($I768,Overheads!$E$19:$E$26,0)),FALSE)</f>
        <v>0</v>
      </c>
      <c r="W768" s="209" cm="1">
        <f t="array" ref="W768">IFERROR(
INDEX(Forecast_Capex_Input!CN$12:CN$286,$Z768),0)</f>
        <v>0</v>
      </c>
      <c r="X768" s="209">
        <f>IFERROR(
MATCH($W768,General!$L$39:$S$39,0),1)</f>
        <v>1</v>
      </c>
      <c r="Z768" s="28" t="str">
        <f>IFERROR(
IF(MATCH($C768,Forecast_Capex_Input!$CI$12:$CI$286,1)+1&gt;MAX(Forecast_Capex_Input!$C$12:$C$286),NA,
MATCH($C768,Forecast_Capex_Input!$CI$12:$CI$286,1)+1),1)</f>
        <v>N/A</v>
      </c>
      <c r="AA768" s="28" t="str" cm="1">
        <f t="array" aca="1" ref="AA768" ca="1">IFERROR(
IF(Z767&lt;&gt;Z768,1,
IF(COUNTIF(OFFSET(AA767,0,0,-INDEX(Forecast_Capex_Input!$CG$12:$CG$286,$Z768)),AA767)=INDEX(Forecast_Capex_Input!$CG$12:$CG$286,$Z768),AA767+1,AA767)),NA)</f>
        <v>N/A</v>
      </c>
      <c r="AB768" s="28" t="str" cm="1">
        <f t="array" ref="AB768">IFERROR($C768-IF($Z768=1,1,INDEX(Forecast_Capex_Input!$CI$12:$CI$286,$Z768-1))+1,NA)</f>
        <v>N/A</v>
      </c>
      <c r="AC768" s="28" t="str" cm="1">
        <f t="array" aca="1" ref="AC768" ca="1">IFERROR(IF(AA768=1,
INDEX(Forecast_Capex_Input!$AI$10:$BB$10,SMALL(IF(INDEX(Forecast_Capex_Input!$AI$12:$BB$286,$Z768,0)&gt;0,COLUMN(Forecast_Capex_Input!$AI$10:$BB$10)-COLUMN(Forecast_Capex_Input!$AI$12)+1),ROWS(OFFSET(AC767,0,0,-$AB768)))),
OFFSET(AC767,-INDEX(Forecast_Capex_Input!$CG$12:$CG$286,$Z768)+1,0)),NA)</f>
        <v>N/A</v>
      </c>
      <c r="AD768" s="28" t="str">
        <f t="shared" ca="1" si="67"/>
        <v>N/A</v>
      </c>
      <c r="AE768" s="82" t="b">
        <f t="shared" si="71"/>
        <v>0</v>
      </c>
      <c r="AF768" s="78" t="b">
        <v>0</v>
      </c>
      <c r="AG768" s="82" t="b">
        <f t="shared" si="68"/>
        <v>1</v>
      </c>
      <c r="AI768" s="55">
        <v>0</v>
      </c>
      <c r="AJ768" s="55">
        <v>0</v>
      </c>
      <c r="AK768" s="55">
        <v>0</v>
      </c>
      <c r="AL768" s="55">
        <v>0</v>
      </c>
      <c r="AM768" s="55">
        <v>0</v>
      </c>
      <c r="AN768" s="135">
        <v>0</v>
      </c>
      <c r="AP768" s="55">
        <v>0</v>
      </c>
      <c r="AQ768" s="55">
        <v>0</v>
      </c>
      <c r="AR768" s="55">
        <v>0</v>
      </c>
      <c r="AS768" s="55">
        <v>0</v>
      </c>
      <c r="AT768" s="55">
        <v>0</v>
      </c>
      <c r="AU768" s="135">
        <v>0</v>
      </c>
      <c r="AW768" s="55">
        <v>0</v>
      </c>
      <c r="AX768" s="55">
        <v>0</v>
      </c>
      <c r="AY768" s="55">
        <v>0</v>
      </c>
      <c r="AZ768" s="55">
        <v>0</v>
      </c>
      <c r="BA768" s="55">
        <v>0</v>
      </c>
      <c r="BB768" s="135">
        <v>0</v>
      </c>
      <c r="BD768" s="55">
        <v>0</v>
      </c>
      <c r="BE768" s="55">
        <v>0</v>
      </c>
      <c r="BF768" s="55">
        <v>0</v>
      </c>
      <c r="BG768" s="55">
        <v>0</v>
      </c>
      <c r="BH768" s="55">
        <v>0</v>
      </c>
      <c r="BI768" s="135">
        <v>0</v>
      </c>
      <c r="BK768" s="55">
        <v>0</v>
      </c>
      <c r="BL768" s="55">
        <v>0</v>
      </c>
      <c r="BM768" s="55">
        <v>0</v>
      </c>
      <c r="BN768" s="55">
        <v>0</v>
      </c>
      <c r="BO768" s="55">
        <v>0</v>
      </c>
      <c r="BP768" s="135">
        <v>0</v>
      </c>
      <c r="BR768" s="147">
        <v>0</v>
      </c>
      <c r="BS768" s="147">
        <v>0</v>
      </c>
      <c r="BT768" s="147">
        <v>0</v>
      </c>
      <c r="BU768" s="147">
        <v>0</v>
      </c>
      <c r="BV768" s="147">
        <v>0</v>
      </c>
      <c r="BX768" s="55">
        <v>0</v>
      </c>
      <c r="BY768" s="55">
        <v>0</v>
      </c>
      <c r="BZ768" s="55">
        <v>0</v>
      </c>
      <c r="CA768" s="55">
        <v>0</v>
      </c>
      <c r="CB768" s="55">
        <v>0</v>
      </c>
      <c r="CC768" s="135">
        <v>0</v>
      </c>
      <c r="CE768" s="55">
        <v>0</v>
      </c>
      <c r="CF768" s="55">
        <v>0</v>
      </c>
      <c r="CG768" s="55">
        <v>0</v>
      </c>
      <c r="CH768" s="55">
        <v>0</v>
      </c>
      <c r="CI768" s="55">
        <v>0</v>
      </c>
      <c r="CJ768" s="135">
        <v>0</v>
      </c>
      <c r="CL768" s="55">
        <v>0</v>
      </c>
      <c r="CM768" s="55">
        <v>0</v>
      </c>
      <c r="CN768" s="55">
        <v>0</v>
      </c>
      <c r="CO768" s="55">
        <v>0</v>
      </c>
      <c r="CP768" s="55">
        <v>0</v>
      </c>
      <c r="CQ768" s="135">
        <v>0</v>
      </c>
      <c r="CS768" s="67">
        <v>0</v>
      </c>
      <c r="CT768" s="67">
        <v>0</v>
      </c>
      <c r="CU768" s="67">
        <v>0</v>
      </c>
      <c r="CV768" s="67">
        <v>0</v>
      </c>
      <c r="CW768" s="67">
        <v>0</v>
      </c>
      <c r="CX768" s="135">
        <v>0</v>
      </c>
      <c r="CZ768" s="55">
        <v>0</v>
      </c>
      <c r="DA768" s="55">
        <v>0</v>
      </c>
      <c r="DB768" s="55">
        <v>0</v>
      </c>
      <c r="DC768" s="55">
        <v>0</v>
      </c>
      <c r="DD768" s="55">
        <v>0</v>
      </c>
      <c r="DE768" s="135">
        <v>0</v>
      </c>
      <c r="DG768" s="43" t="b" cm="1">
        <f t="array" aca="1" ref="DG768" ca="1">OR($G768=Forecast_Capex_Input!$BF$8:$BF$10)</f>
        <v>0</v>
      </c>
      <c r="DH768" s="43" cm="1">
        <f t="array" aca="1" ref="DH768" ca="1">IFERROR(INDEX(Forecast_Capex_Input!BG$12:BG$286,$Z768)
*(INDEX(Forecast_Capex_Input!$H$12:$H$286,$Z768)=Repex),0)
*$DG768</f>
        <v>0</v>
      </c>
      <c r="DI768" s="43" cm="1">
        <f t="array" aca="1" ref="DI768" ca="1">IFERROR(INDEX(Forecast_Capex_Input!BH$12:BH$286,$Z768)
*(INDEX(Forecast_Capex_Input!$H$12:$H$286,$Z768)=Repex),0)
*$DG768</f>
        <v>0</v>
      </c>
      <c r="DJ768" s="43" cm="1">
        <f t="array" aca="1" ref="DJ768" ca="1">IFERROR(INDEX(Forecast_Capex_Input!BI$12:BI$286,$Z768)
*(INDEX(Forecast_Capex_Input!$H$12:$H$286,$Z768)=Repex),0)
*$DG768</f>
        <v>0</v>
      </c>
      <c r="DK768" s="43" cm="1">
        <f t="array" aca="1" ref="DK768" ca="1">IFERROR(INDEX(Forecast_Capex_Input!BJ$12:BJ$286,$Z768)
*(INDEX(Forecast_Capex_Input!$H$12:$H$286,$Z768)=Repex),0)
*$DG768</f>
        <v>0</v>
      </c>
      <c r="DL768" s="43" cm="1">
        <f t="array" aca="1" ref="DL768" ca="1">IFERROR(INDEX(Forecast_Capex_Input!BK$12:BK$286,$Z768)
*(INDEX(Forecast_Capex_Input!$H$12:$H$286,$Z768)=Repex),0)
*$DG768</f>
        <v>0</v>
      </c>
      <c r="DM768" s="43" cm="1">
        <f t="array" aca="1" ref="DM768" ca="1">IFERROR(INDEX(Forecast_Capex_Input!BL$12:BL$286,$Z768)
*(INDEX(Forecast_Capex_Input!$H$12:$H$286,$Z768)=Repex),0)
*$DG768</f>
        <v>0</v>
      </c>
      <c r="DO768" s="43" t="b" cm="1">
        <f t="array" aca="1" ref="DO768" ca="1">OR($G768=Forecast_Capex_Input!$BN$8:$BN$9)</f>
        <v>0</v>
      </c>
      <c r="DP768" s="43" cm="1">
        <f t="array" aca="1" ref="DP768" ca="1">IFERROR(INDEX(Forecast_Capex_Input!BO$12:BO$286,$Z768)
*(INDEX(Forecast_Capex_Input!$H$12:$H$286,$Z768)=Repex),0)
*$DO768</f>
        <v>0</v>
      </c>
      <c r="DQ768" s="43" cm="1">
        <f t="array" aca="1" ref="DQ768" ca="1">IFERROR(INDEX(Forecast_Capex_Input!BP$12:BP$286,$Z768)
*(INDEX(Forecast_Capex_Input!$H$12:$H$286,$Z768)=Repex),0)
*$DO768</f>
        <v>0</v>
      </c>
      <c r="DR768" s="43" cm="1">
        <f t="array" aca="1" ref="DR768" ca="1">IFERROR(INDEX(Forecast_Capex_Input!BQ$12:BQ$286,$Z768)
*(INDEX(Forecast_Capex_Input!$H$12:$H$286,$Z768)=Repex),0)
*$DO768</f>
        <v>0</v>
      </c>
      <c r="DS768" s="43" cm="1">
        <f t="array" aca="1" ref="DS768" ca="1">IFERROR(INDEX(Forecast_Capex_Input!BR$12:BR$286,$Z768)
*(INDEX(Forecast_Capex_Input!$H$12:$H$286,$Z768)=Repex),0)
*$DO768</f>
        <v>0</v>
      </c>
      <c r="DT768" s="43" cm="1">
        <f t="array" aca="1" ref="DT768" ca="1">IFERROR(INDEX(Forecast_Capex_Input!BS$12:BS$286,$Z768)
*(INDEX(Forecast_Capex_Input!$H$12:$H$286,$Z768)=Repex),0)
*$DO768</f>
        <v>0</v>
      </c>
      <c r="DV768" s="43" t="b" cm="1">
        <f t="array" aca="1" ref="DV768" ca="1">OR($G768=Forecast_Capex_Input!$BU$8:$BU$10)</f>
        <v>0</v>
      </c>
      <c r="DW768" s="43" cm="1">
        <f t="array" aca="1" ref="DW768" ca="1">IFERROR(INDEX(Forecast_Capex_Input!BV$12:BV$286,$Z768)
*(INDEX(Forecast_Capex_Input!$H$12:$H$286,$Z768)=Repex),0)
*$DV768</f>
        <v>0</v>
      </c>
      <c r="DX768" s="43" cm="1">
        <f t="array" aca="1" ref="DX768" ca="1">IFERROR(INDEX(Forecast_Capex_Input!BW$12:BW$286,$Z768)
*(INDEX(Forecast_Capex_Input!$H$12:$H$286,$Z768)=Repex),0)
*$DV768</f>
        <v>0</v>
      </c>
      <c r="DY768" s="43" cm="1">
        <f t="array" aca="1" ref="DY768" ca="1">IFERROR(INDEX(Forecast_Capex_Input!BX$12:BX$286,$Z768)
*(INDEX(Forecast_Capex_Input!$H$12:$H$286,$Z768)=Repex),0)
*$DV768</f>
        <v>0</v>
      </c>
      <c r="DZ768" s="43" cm="1">
        <f t="array" aca="1" ref="DZ768" ca="1">IFERROR(INDEX(Forecast_Capex_Input!BY$12:BY$286,$Z768)
*(INDEX(Forecast_Capex_Input!$H$12:$H$286,$Z768)=Repex),0)
*$DV768</f>
        <v>0</v>
      </c>
      <c r="EA768" s="43" cm="1">
        <f t="array" aca="1" ref="EA768" ca="1">IFERROR(INDEX(Forecast_Capex_Input!BZ$12:BZ$286,$Z768)
*(INDEX(Forecast_Capex_Input!$H$12:$H$286,$Z768)=Repex),0)
*$DV768</f>
        <v>0</v>
      </c>
      <c r="EB768" s="43" cm="1">
        <f t="array" aca="1" ref="EB768" ca="1">IFERROR(INDEX(Forecast_Capex_Input!CA$12:CA$286,$Z768)
*(INDEX(Forecast_Capex_Input!$H$12:$H$286,$Z768)=Repex),0)
*$DV768</f>
        <v>0</v>
      </c>
      <c r="EC768" s="43" cm="1">
        <f t="array" aca="1" ref="EC768" ca="1">IFERROR(INDEX(Forecast_Capex_Input!CB$12:CB$286,$Z768)
*(INDEX(Forecast_Capex_Input!$H$12:$H$286,$Z768)=Repex),0)
*$DV768</f>
        <v>0</v>
      </c>
      <c r="ED768" s="43" cm="1">
        <f t="array" aca="1" ref="ED768" ca="1">IFERROR(INDEX(Forecast_Capex_Input!CC$12:CC$286,$Z768)
*(INDEX(Forecast_Capex_Input!$H$12:$H$286,$Z768)=Repex),0)
*$DV768</f>
        <v>0</v>
      </c>
      <c r="EF768" s="86" t="str">
        <f t="shared" si="69"/>
        <v>N/A</v>
      </c>
      <c r="EG768" s="28" t="str">
        <f>IFERROR(RANK(EF768,EF$11:EF$1010,0)+COUNTIF(EF$11:EF768,EF768)-1,NA)</f>
        <v>N/A</v>
      </c>
    </row>
    <row r="769" spans="3:137" x14ac:dyDescent="0.2">
      <c r="C769" s="28">
        <f t="shared" si="70"/>
        <v>759</v>
      </c>
      <c r="D769" s="9" t="str" cm="1">
        <f t="array" ref="D769">IFERROR(INDEX(Forecast_Capex_Input!$D$12:$D$286,$Z769),NA)</f>
        <v>N/A</v>
      </c>
      <c r="E769" s="24" t="str" cm="1">
        <f t="array" ref="E769">IF($Z769=NA,NA,INDEX(Forecast_Capex_Input!$E$12:$E$286,$Z769))</f>
        <v>N/A</v>
      </c>
      <c r="F769" s="9" t="str" cm="1">
        <f t="array" aca="1" ref="F769" ca="1">IFERROR(INDEX(General!$E$25:$E$26,$AA769),NA)</f>
        <v>N/A</v>
      </c>
      <c r="G769" s="9" t="str" cm="1">
        <f t="array" aca="1" ref="G769" ca="1">IFERROR(INDEX(Forecast_Capex_Input!$AI$11:$BB$11,$AC769),NA)</f>
        <v>N/A</v>
      </c>
      <c r="H769" s="50" t="str" cm="1">
        <f t="array" aca="1" ref="H769" ca="1">IFERROR(INDEX(Forecast_Capex_Input!$AI$12:$BB$286,$Z769,$AC769),NA)</f>
        <v>N/A</v>
      </c>
      <c r="I769" s="150" t="str" cm="1">
        <f t="array" ref="I769">IFERROR(INDEX(Forecast_Capex_Input!$F$12:$F$286,$Z769),NA)</f>
        <v>N/A</v>
      </c>
      <c r="J769" s="150" t="str" cm="1">
        <f t="array" ref="J769">IFERROR(INDEX(Forecast_Capex_Input!G$12:G$286,$Z769),NA)</f>
        <v>N/A</v>
      </c>
      <c r="K769" s="150" t="str" cm="1">
        <f t="array" ref="K769">IFERROR(INDEX(Forecast_Capex_Input!H$12:H$286,$Z769),NA)</f>
        <v>N/A</v>
      </c>
      <c r="L769" s="150" t="str" cm="1">
        <f t="array" ref="L769">IFERROR(INDEX(Forecast_Capex_Input!I$12:I$286,$Z769),NA)</f>
        <v>N/A</v>
      </c>
      <c r="M769" s="150" t="str" cm="1">
        <f t="array" ref="M769">IFERROR(INDEX(Forecast_Capex_Input!J$12:J$286,$Z769),NA)</f>
        <v>N/A</v>
      </c>
      <c r="N769" s="150" t="str" cm="1">
        <f t="array" ref="N769">IFERROR(INDEX(Forecast_Capex_Input!K$12:K$286,$Z769),NA)</f>
        <v>N/A</v>
      </c>
      <c r="O769" s="150" t="str" cm="1">
        <f t="array" ref="O769">IFERROR(INDEX(Forecast_Capex_Input!L$12:L$286,$Z769),NA)</f>
        <v>N/A</v>
      </c>
      <c r="P769" s="150" t="str" cm="1">
        <f t="array" ref="P769">IFERROR(INDEX(Forecast_Capex_Input!M$12:M$286,$Z769),NA)</f>
        <v>N/A</v>
      </c>
      <c r="Q769" s="24" t="str" cm="1">
        <f t="array" ref="Q769">IFERROR(INDEX(Forecast_Capex_Input!N$12:N$286,$Z769),NA)</f>
        <v>N/A</v>
      </c>
      <c r="R769" s="190" cm="1">
        <f t="array" ref="R769">IFERROR(INDEX(Forecast_Capex_Input!O$12:O$286,$Z769),0)</f>
        <v>0</v>
      </c>
      <c r="S769" s="24" cm="1">
        <f t="array" ref="S769">IFERROR(INDEX(Forecast_Capex_Input!P$12:P$286,$Z769),0)</f>
        <v>0</v>
      </c>
      <c r="T769" s="150" t="str" cm="1">
        <f t="array" aca="1" ref="T769" ca="1">IFERROR(INDEX(General!$K$91:$K$110,$AC769),NA)</f>
        <v>N/A</v>
      </c>
      <c r="U769" s="43" cm="1">
        <f t="array" aca="1" ref="U769" ca="1">IFERROR(
IF($F769=General!$E$25,INDEX(Forecast_Capex_Input!S$12:S$286,$Z769),
INDEX(Forecast_Capex_Input!T$12:T$286,$Z769)),0)</f>
        <v>0</v>
      </c>
      <c r="V769" s="82" t="b">
        <f>IFERROR(INDEX(Overheads!$T$19:$T$26,MATCH($I769,Overheads!$E$19:$E$26,0)),FALSE)</f>
        <v>0</v>
      </c>
      <c r="W769" s="209" cm="1">
        <f t="array" ref="W769">IFERROR(
INDEX(Forecast_Capex_Input!CN$12:CN$286,$Z769),0)</f>
        <v>0</v>
      </c>
      <c r="X769" s="209">
        <f>IFERROR(
MATCH($W769,General!$L$39:$S$39,0),1)</f>
        <v>1</v>
      </c>
      <c r="Z769" s="28" t="str">
        <f>IFERROR(
IF(MATCH($C769,Forecast_Capex_Input!$CI$12:$CI$286,1)+1&gt;MAX(Forecast_Capex_Input!$C$12:$C$286),NA,
MATCH($C769,Forecast_Capex_Input!$CI$12:$CI$286,1)+1),1)</f>
        <v>N/A</v>
      </c>
      <c r="AA769" s="28" t="str" cm="1">
        <f t="array" aca="1" ref="AA769" ca="1">IFERROR(
IF(Z768&lt;&gt;Z769,1,
IF(COUNTIF(OFFSET(AA768,0,0,-INDEX(Forecast_Capex_Input!$CG$12:$CG$286,$Z769)),AA768)=INDEX(Forecast_Capex_Input!$CG$12:$CG$286,$Z769),AA768+1,AA768)),NA)</f>
        <v>N/A</v>
      </c>
      <c r="AB769" s="28" t="str" cm="1">
        <f t="array" ref="AB769">IFERROR($C769-IF($Z769=1,1,INDEX(Forecast_Capex_Input!$CI$12:$CI$286,$Z769-1))+1,NA)</f>
        <v>N/A</v>
      </c>
      <c r="AC769" s="28" t="str" cm="1">
        <f t="array" aca="1" ref="AC769" ca="1">IFERROR(IF(AA769=1,
INDEX(Forecast_Capex_Input!$AI$10:$BB$10,SMALL(IF(INDEX(Forecast_Capex_Input!$AI$12:$BB$286,$Z769,0)&gt;0,COLUMN(Forecast_Capex_Input!$AI$10:$BB$10)-COLUMN(Forecast_Capex_Input!$AI$12)+1),ROWS(OFFSET(AC768,0,0,-$AB769)))),
OFFSET(AC768,-INDEX(Forecast_Capex_Input!$CG$12:$CG$286,$Z769)+1,0)),NA)</f>
        <v>N/A</v>
      </c>
      <c r="AD769" s="28" t="str">
        <f t="shared" ca="1" si="67"/>
        <v>N/A</v>
      </c>
      <c r="AE769" s="82" t="b">
        <f t="shared" si="71"/>
        <v>0</v>
      </c>
      <c r="AF769" s="78" t="b">
        <v>0</v>
      </c>
      <c r="AG769" s="82" t="b">
        <f t="shared" si="68"/>
        <v>1</v>
      </c>
      <c r="AI769" s="55">
        <v>0</v>
      </c>
      <c r="AJ769" s="55">
        <v>0</v>
      </c>
      <c r="AK769" s="55">
        <v>0</v>
      </c>
      <c r="AL769" s="55">
        <v>0</v>
      </c>
      <c r="AM769" s="55">
        <v>0</v>
      </c>
      <c r="AN769" s="135">
        <v>0</v>
      </c>
      <c r="AP769" s="55">
        <v>0</v>
      </c>
      <c r="AQ769" s="55">
        <v>0</v>
      </c>
      <c r="AR769" s="55">
        <v>0</v>
      </c>
      <c r="AS769" s="55">
        <v>0</v>
      </c>
      <c r="AT769" s="55">
        <v>0</v>
      </c>
      <c r="AU769" s="135">
        <v>0</v>
      </c>
      <c r="AW769" s="55">
        <v>0</v>
      </c>
      <c r="AX769" s="55">
        <v>0</v>
      </c>
      <c r="AY769" s="55">
        <v>0</v>
      </c>
      <c r="AZ769" s="55">
        <v>0</v>
      </c>
      <c r="BA769" s="55">
        <v>0</v>
      </c>
      <c r="BB769" s="135">
        <v>0</v>
      </c>
      <c r="BD769" s="55">
        <v>0</v>
      </c>
      <c r="BE769" s="55">
        <v>0</v>
      </c>
      <c r="BF769" s="55">
        <v>0</v>
      </c>
      <c r="BG769" s="55">
        <v>0</v>
      </c>
      <c r="BH769" s="55">
        <v>0</v>
      </c>
      <c r="BI769" s="135">
        <v>0</v>
      </c>
      <c r="BK769" s="55">
        <v>0</v>
      </c>
      <c r="BL769" s="55">
        <v>0</v>
      </c>
      <c r="BM769" s="55">
        <v>0</v>
      </c>
      <c r="BN769" s="55">
        <v>0</v>
      </c>
      <c r="BO769" s="55">
        <v>0</v>
      </c>
      <c r="BP769" s="135">
        <v>0</v>
      </c>
      <c r="BR769" s="147">
        <v>0</v>
      </c>
      <c r="BS769" s="147">
        <v>0</v>
      </c>
      <c r="BT769" s="147">
        <v>0</v>
      </c>
      <c r="BU769" s="147">
        <v>0</v>
      </c>
      <c r="BV769" s="147">
        <v>0</v>
      </c>
      <c r="BX769" s="55">
        <v>0</v>
      </c>
      <c r="BY769" s="55">
        <v>0</v>
      </c>
      <c r="BZ769" s="55">
        <v>0</v>
      </c>
      <c r="CA769" s="55">
        <v>0</v>
      </c>
      <c r="CB769" s="55">
        <v>0</v>
      </c>
      <c r="CC769" s="135">
        <v>0</v>
      </c>
      <c r="CE769" s="55">
        <v>0</v>
      </c>
      <c r="CF769" s="55">
        <v>0</v>
      </c>
      <c r="CG769" s="55">
        <v>0</v>
      </c>
      <c r="CH769" s="55">
        <v>0</v>
      </c>
      <c r="CI769" s="55">
        <v>0</v>
      </c>
      <c r="CJ769" s="135">
        <v>0</v>
      </c>
      <c r="CL769" s="55">
        <v>0</v>
      </c>
      <c r="CM769" s="55">
        <v>0</v>
      </c>
      <c r="CN769" s="55">
        <v>0</v>
      </c>
      <c r="CO769" s="55">
        <v>0</v>
      </c>
      <c r="CP769" s="55">
        <v>0</v>
      </c>
      <c r="CQ769" s="135">
        <v>0</v>
      </c>
      <c r="CS769" s="67">
        <v>0</v>
      </c>
      <c r="CT769" s="67">
        <v>0</v>
      </c>
      <c r="CU769" s="67">
        <v>0</v>
      </c>
      <c r="CV769" s="67">
        <v>0</v>
      </c>
      <c r="CW769" s="67">
        <v>0</v>
      </c>
      <c r="CX769" s="135">
        <v>0</v>
      </c>
      <c r="CZ769" s="55">
        <v>0</v>
      </c>
      <c r="DA769" s="55">
        <v>0</v>
      </c>
      <c r="DB769" s="55">
        <v>0</v>
      </c>
      <c r="DC769" s="55">
        <v>0</v>
      </c>
      <c r="DD769" s="55">
        <v>0</v>
      </c>
      <c r="DE769" s="135">
        <v>0</v>
      </c>
      <c r="DG769" s="43" t="b" cm="1">
        <f t="array" aca="1" ref="DG769" ca="1">OR($G769=Forecast_Capex_Input!$BF$8:$BF$10)</f>
        <v>0</v>
      </c>
      <c r="DH769" s="43" cm="1">
        <f t="array" aca="1" ref="DH769" ca="1">IFERROR(INDEX(Forecast_Capex_Input!BG$12:BG$286,$Z769)
*(INDEX(Forecast_Capex_Input!$H$12:$H$286,$Z769)=Repex),0)
*$DG769</f>
        <v>0</v>
      </c>
      <c r="DI769" s="43" cm="1">
        <f t="array" aca="1" ref="DI769" ca="1">IFERROR(INDEX(Forecast_Capex_Input!BH$12:BH$286,$Z769)
*(INDEX(Forecast_Capex_Input!$H$12:$H$286,$Z769)=Repex),0)
*$DG769</f>
        <v>0</v>
      </c>
      <c r="DJ769" s="43" cm="1">
        <f t="array" aca="1" ref="DJ769" ca="1">IFERROR(INDEX(Forecast_Capex_Input!BI$12:BI$286,$Z769)
*(INDEX(Forecast_Capex_Input!$H$12:$H$286,$Z769)=Repex),0)
*$DG769</f>
        <v>0</v>
      </c>
      <c r="DK769" s="43" cm="1">
        <f t="array" aca="1" ref="DK769" ca="1">IFERROR(INDEX(Forecast_Capex_Input!BJ$12:BJ$286,$Z769)
*(INDEX(Forecast_Capex_Input!$H$12:$H$286,$Z769)=Repex),0)
*$DG769</f>
        <v>0</v>
      </c>
      <c r="DL769" s="43" cm="1">
        <f t="array" aca="1" ref="DL769" ca="1">IFERROR(INDEX(Forecast_Capex_Input!BK$12:BK$286,$Z769)
*(INDEX(Forecast_Capex_Input!$H$12:$H$286,$Z769)=Repex),0)
*$DG769</f>
        <v>0</v>
      </c>
      <c r="DM769" s="43" cm="1">
        <f t="array" aca="1" ref="DM769" ca="1">IFERROR(INDEX(Forecast_Capex_Input!BL$12:BL$286,$Z769)
*(INDEX(Forecast_Capex_Input!$H$12:$H$286,$Z769)=Repex),0)
*$DG769</f>
        <v>0</v>
      </c>
      <c r="DO769" s="43" t="b" cm="1">
        <f t="array" aca="1" ref="DO769" ca="1">OR($G769=Forecast_Capex_Input!$BN$8:$BN$9)</f>
        <v>0</v>
      </c>
      <c r="DP769" s="43" cm="1">
        <f t="array" aca="1" ref="DP769" ca="1">IFERROR(INDEX(Forecast_Capex_Input!BO$12:BO$286,$Z769)
*(INDEX(Forecast_Capex_Input!$H$12:$H$286,$Z769)=Repex),0)
*$DO769</f>
        <v>0</v>
      </c>
      <c r="DQ769" s="43" cm="1">
        <f t="array" aca="1" ref="DQ769" ca="1">IFERROR(INDEX(Forecast_Capex_Input!BP$12:BP$286,$Z769)
*(INDEX(Forecast_Capex_Input!$H$12:$H$286,$Z769)=Repex),0)
*$DO769</f>
        <v>0</v>
      </c>
      <c r="DR769" s="43" cm="1">
        <f t="array" aca="1" ref="DR769" ca="1">IFERROR(INDEX(Forecast_Capex_Input!BQ$12:BQ$286,$Z769)
*(INDEX(Forecast_Capex_Input!$H$12:$H$286,$Z769)=Repex),0)
*$DO769</f>
        <v>0</v>
      </c>
      <c r="DS769" s="43" cm="1">
        <f t="array" aca="1" ref="DS769" ca="1">IFERROR(INDEX(Forecast_Capex_Input!BR$12:BR$286,$Z769)
*(INDEX(Forecast_Capex_Input!$H$12:$H$286,$Z769)=Repex),0)
*$DO769</f>
        <v>0</v>
      </c>
      <c r="DT769" s="43" cm="1">
        <f t="array" aca="1" ref="DT769" ca="1">IFERROR(INDEX(Forecast_Capex_Input!BS$12:BS$286,$Z769)
*(INDEX(Forecast_Capex_Input!$H$12:$H$286,$Z769)=Repex),0)
*$DO769</f>
        <v>0</v>
      </c>
      <c r="DV769" s="43" t="b" cm="1">
        <f t="array" aca="1" ref="DV769" ca="1">OR($G769=Forecast_Capex_Input!$BU$8:$BU$10)</f>
        <v>0</v>
      </c>
      <c r="DW769" s="43" cm="1">
        <f t="array" aca="1" ref="DW769" ca="1">IFERROR(INDEX(Forecast_Capex_Input!BV$12:BV$286,$Z769)
*(INDEX(Forecast_Capex_Input!$H$12:$H$286,$Z769)=Repex),0)
*$DV769</f>
        <v>0</v>
      </c>
      <c r="DX769" s="43" cm="1">
        <f t="array" aca="1" ref="DX769" ca="1">IFERROR(INDEX(Forecast_Capex_Input!BW$12:BW$286,$Z769)
*(INDEX(Forecast_Capex_Input!$H$12:$H$286,$Z769)=Repex),0)
*$DV769</f>
        <v>0</v>
      </c>
      <c r="DY769" s="43" cm="1">
        <f t="array" aca="1" ref="DY769" ca="1">IFERROR(INDEX(Forecast_Capex_Input!BX$12:BX$286,$Z769)
*(INDEX(Forecast_Capex_Input!$H$12:$H$286,$Z769)=Repex),0)
*$DV769</f>
        <v>0</v>
      </c>
      <c r="DZ769" s="43" cm="1">
        <f t="array" aca="1" ref="DZ769" ca="1">IFERROR(INDEX(Forecast_Capex_Input!BY$12:BY$286,$Z769)
*(INDEX(Forecast_Capex_Input!$H$12:$H$286,$Z769)=Repex),0)
*$DV769</f>
        <v>0</v>
      </c>
      <c r="EA769" s="43" cm="1">
        <f t="array" aca="1" ref="EA769" ca="1">IFERROR(INDEX(Forecast_Capex_Input!BZ$12:BZ$286,$Z769)
*(INDEX(Forecast_Capex_Input!$H$12:$H$286,$Z769)=Repex),0)
*$DV769</f>
        <v>0</v>
      </c>
      <c r="EB769" s="43" cm="1">
        <f t="array" aca="1" ref="EB769" ca="1">IFERROR(INDEX(Forecast_Capex_Input!CA$12:CA$286,$Z769)
*(INDEX(Forecast_Capex_Input!$H$12:$H$286,$Z769)=Repex),0)
*$DV769</f>
        <v>0</v>
      </c>
      <c r="EC769" s="43" cm="1">
        <f t="array" aca="1" ref="EC769" ca="1">IFERROR(INDEX(Forecast_Capex_Input!CB$12:CB$286,$Z769)
*(INDEX(Forecast_Capex_Input!$H$12:$H$286,$Z769)=Repex),0)
*$DV769</f>
        <v>0</v>
      </c>
      <c r="ED769" s="43" cm="1">
        <f t="array" aca="1" ref="ED769" ca="1">IFERROR(INDEX(Forecast_Capex_Input!CC$12:CC$286,$Z769)
*(INDEX(Forecast_Capex_Input!$H$12:$H$286,$Z769)=Repex),0)
*$DV769</f>
        <v>0</v>
      </c>
      <c r="EF769" s="86" t="str">
        <f t="shared" si="69"/>
        <v>N/A</v>
      </c>
      <c r="EG769" s="28" t="str">
        <f>IFERROR(RANK(EF769,EF$11:EF$1010,0)+COUNTIF(EF$11:EF769,EF769)-1,NA)</f>
        <v>N/A</v>
      </c>
    </row>
    <row r="770" spans="3:137" x14ac:dyDescent="0.2">
      <c r="C770" s="28">
        <f t="shared" si="70"/>
        <v>760</v>
      </c>
      <c r="D770" s="9" t="str" cm="1">
        <f t="array" ref="D770">IFERROR(INDEX(Forecast_Capex_Input!$D$12:$D$286,$Z770),NA)</f>
        <v>N/A</v>
      </c>
      <c r="E770" s="24" t="str" cm="1">
        <f t="array" ref="E770">IF($Z770=NA,NA,INDEX(Forecast_Capex_Input!$E$12:$E$286,$Z770))</f>
        <v>N/A</v>
      </c>
      <c r="F770" s="9" t="str" cm="1">
        <f t="array" aca="1" ref="F770" ca="1">IFERROR(INDEX(General!$E$25:$E$26,$AA770),NA)</f>
        <v>N/A</v>
      </c>
      <c r="G770" s="9" t="str" cm="1">
        <f t="array" aca="1" ref="G770" ca="1">IFERROR(INDEX(Forecast_Capex_Input!$AI$11:$BB$11,$AC770),NA)</f>
        <v>N/A</v>
      </c>
      <c r="H770" s="50" t="str" cm="1">
        <f t="array" aca="1" ref="H770" ca="1">IFERROR(INDEX(Forecast_Capex_Input!$AI$12:$BB$286,$Z770,$AC770),NA)</f>
        <v>N/A</v>
      </c>
      <c r="I770" s="150" t="str" cm="1">
        <f t="array" ref="I770">IFERROR(INDEX(Forecast_Capex_Input!$F$12:$F$286,$Z770),NA)</f>
        <v>N/A</v>
      </c>
      <c r="J770" s="150" t="str" cm="1">
        <f t="array" ref="J770">IFERROR(INDEX(Forecast_Capex_Input!G$12:G$286,$Z770),NA)</f>
        <v>N/A</v>
      </c>
      <c r="K770" s="150" t="str" cm="1">
        <f t="array" ref="K770">IFERROR(INDEX(Forecast_Capex_Input!H$12:H$286,$Z770),NA)</f>
        <v>N/A</v>
      </c>
      <c r="L770" s="150" t="str" cm="1">
        <f t="array" ref="L770">IFERROR(INDEX(Forecast_Capex_Input!I$12:I$286,$Z770),NA)</f>
        <v>N/A</v>
      </c>
      <c r="M770" s="150" t="str" cm="1">
        <f t="array" ref="M770">IFERROR(INDEX(Forecast_Capex_Input!J$12:J$286,$Z770),NA)</f>
        <v>N/A</v>
      </c>
      <c r="N770" s="150" t="str" cm="1">
        <f t="array" ref="N770">IFERROR(INDEX(Forecast_Capex_Input!K$12:K$286,$Z770),NA)</f>
        <v>N/A</v>
      </c>
      <c r="O770" s="150" t="str" cm="1">
        <f t="array" ref="O770">IFERROR(INDEX(Forecast_Capex_Input!L$12:L$286,$Z770),NA)</f>
        <v>N/A</v>
      </c>
      <c r="P770" s="150" t="str" cm="1">
        <f t="array" ref="P770">IFERROR(INDEX(Forecast_Capex_Input!M$12:M$286,$Z770),NA)</f>
        <v>N/A</v>
      </c>
      <c r="Q770" s="24" t="str" cm="1">
        <f t="array" ref="Q770">IFERROR(INDEX(Forecast_Capex_Input!N$12:N$286,$Z770),NA)</f>
        <v>N/A</v>
      </c>
      <c r="R770" s="190" cm="1">
        <f t="array" ref="R770">IFERROR(INDEX(Forecast_Capex_Input!O$12:O$286,$Z770),0)</f>
        <v>0</v>
      </c>
      <c r="S770" s="24" cm="1">
        <f t="array" ref="S770">IFERROR(INDEX(Forecast_Capex_Input!P$12:P$286,$Z770),0)</f>
        <v>0</v>
      </c>
      <c r="T770" s="150" t="str" cm="1">
        <f t="array" aca="1" ref="T770" ca="1">IFERROR(INDEX(General!$K$91:$K$110,$AC770),NA)</f>
        <v>N/A</v>
      </c>
      <c r="U770" s="43" cm="1">
        <f t="array" aca="1" ref="U770" ca="1">IFERROR(
IF($F770=General!$E$25,INDEX(Forecast_Capex_Input!S$12:S$286,$Z770),
INDEX(Forecast_Capex_Input!T$12:T$286,$Z770)),0)</f>
        <v>0</v>
      </c>
      <c r="V770" s="82" t="b">
        <f>IFERROR(INDEX(Overheads!$T$19:$T$26,MATCH($I770,Overheads!$E$19:$E$26,0)),FALSE)</f>
        <v>0</v>
      </c>
      <c r="W770" s="209" cm="1">
        <f t="array" ref="W770">IFERROR(
INDEX(Forecast_Capex_Input!CN$12:CN$286,$Z770),0)</f>
        <v>0</v>
      </c>
      <c r="X770" s="209">
        <f>IFERROR(
MATCH($W770,General!$L$39:$S$39,0),1)</f>
        <v>1</v>
      </c>
      <c r="Z770" s="28" t="str">
        <f>IFERROR(
IF(MATCH($C770,Forecast_Capex_Input!$CI$12:$CI$286,1)+1&gt;MAX(Forecast_Capex_Input!$C$12:$C$286),NA,
MATCH($C770,Forecast_Capex_Input!$CI$12:$CI$286,1)+1),1)</f>
        <v>N/A</v>
      </c>
      <c r="AA770" s="28" t="str" cm="1">
        <f t="array" aca="1" ref="AA770" ca="1">IFERROR(
IF(Z769&lt;&gt;Z770,1,
IF(COUNTIF(OFFSET(AA769,0,0,-INDEX(Forecast_Capex_Input!$CG$12:$CG$286,$Z770)),AA769)=INDEX(Forecast_Capex_Input!$CG$12:$CG$286,$Z770),AA769+1,AA769)),NA)</f>
        <v>N/A</v>
      </c>
      <c r="AB770" s="28" t="str" cm="1">
        <f t="array" ref="AB770">IFERROR($C770-IF($Z770=1,1,INDEX(Forecast_Capex_Input!$CI$12:$CI$286,$Z770-1))+1,NA)</f>
        <v>N/A</v>
      </c>
      <c r="AC770" s="28" t="str" cm="1">
        <f t="array" aca="1" ref="AC770" ca="1">IFERROR(IF(AA770=1,
INDEX(Forecast_Capex_Input!$AI$10:$BB$10,SMALL(IF(INDEX(Forecast_Capex_Input!$AI$12:$BB$286,$Z770,0)&gt;0,COLUMN(Forecast_Capex_Input!$AI$10:$BB$10)-COLUMN(Forecast_Capex_Input!$AI$12)+1),ROWS(OFFSET(AC769,0,0,-$AB770)))),
OFFSET(AC769,-INDEX(Forecast_Capex_Input!$CG$12:$CG$286,$Z770)+1,0)),NA)</f>
        <v>N/A</v>
      </c>
      <c r="AD770" s="28" t="str">
        <f t="shared" ca="1" si="67"/>
        <v>N/A</v>
      </c>
      <c r="AE770" s="82" t="b">
        <f t="shared" si="71"/>
        <v>0</v>
      </c>
      <c r="AF770" s="78" t="b">
        <v>0</v>
      </c>
      <c r="AG770" s="82" t="b">
        <f t="shared" si="68"/>
        <v>1</v>
      </c>
      <c r="AI770" s="55">
        <v>0</v>
      </c>
      <c r="AJ770" s="55">
        <v>0</v>
      </c>
      <c r="AK770" s="55">
        <v>0</v>
      </c>
      <c r="AL770" s="55">
        <v>0</v>
      </c>
      <c r="AM770" s="55">
        <v>0</v>
      </c>
      <c r="AN770" s="135">
        <v>0</v>
      </c>
      <c r="AP770" s="55">
        <v>0</v>
      </c>
      <c r="AQ770" s="55">
        <v>0</v>
      </c>
      <c r="AR770" s="55">
        <v>0</v>
      </c>
      <c r="AS770" s="55">
        <v>0</v>
      </c>
      <c r="AT770" s="55">
        <v>0</v>
      </c>
      <c r="AU770" s="135">
        <v>0</v>
      </c>
      <c r="AW770" s="55">
        <v>0</v>
      </c>
      <c r="AX770" s="55">
        <v>0</v>
      </c>
      <c r="AY770" s="55">
        <v>0</v>
      </c>
      <c r="AZ770" s="55">
        <v>0</v>
      </c>
      <c r="BA770" s="55">
        <v>0</v>
      </c>
      <c r="BB770" s="135">
        <v>0</v>
      </c>
      <c r="BD770" s="55">
        <v>0</v>
      </c>
      <c r="BE770" s="55">
        <v>0</v>
      </c>
      <c r="BF770" s="55">
        <v>0</v>
      </c>
      <c r="BG770" s="55">
        <v>0</v>
      </c>
      <c r="BH770" s="55">
        <v>0</v>
      </c>
      <c r="BI770" s="135">
        <v>0</v>
      </c>
      <c r="BK770" s="55">
        <v>0</v>
      </c>
      <c r="BL770" s="55">
        <v>0</v>
      </c>
      <c r="BM770" s="55">
        <v>0</v>
      </c>
      <c r="BN770" s="55">
        <v>0</v>
      </c>
      <c r="BO770" s="55">
        <v>0</v>
      </c>
      <c r="BP770" s="135">
        <v>0</v>
      </c>
      <c r="BR770" s="147">
        <v>0</v>
      </c>
      <c r="BS770" s="147">
        <v>0</v>
      </c>
      <c r="BT770" s="147">
        <v>0</v>
      </c>
      <c r="BU770" s="147">
        <v>0</v>
      </c>
      <c r="BV770" s="147">
        <v>0</v>
      </c>
      <c r="BX770" s="55">
        <v>0</v>
      </c>
      <c r="BY770" s="55">
        <v>0</v>
      </c>
      <c r="BZ770" s="55">
        <v>0</v>
      </c>
      <c r="CA770" s="55">
        <v>0</v>
      </c>
      <c r="CB770" s="55">
        <v>0</v>
      </c>
      <c r="CC770" s="135">
        <v>0</v>
      </c>
      <c r="CE770" s="55">
        <v>0</v>
      </c>
      <c r="CF770" s="55">
        <v>0</v>
      </c>
      <c r="CG770" s="55">
        <v>0</v>
      </c>
      <c r="CH770" s="55">
        <v>0</v>
      </c>
      <c r="CI770" s="55">
        <v>0</v>
      </c>
      <c r="CJ770" s="135">
        <v>0</v>
      </c>
      <c r="CL770" s="55">
        <v>0</v>
      </c>
      <c r="CM770" s="55">
        <v>0</v>
      </c>
      <c r="CN770" s="55">
        <v>0</v>
      </c>
      <c r="CO770" s="55">
        <v>0</v>
      </c>
      <c r="CP770" s="55">
        <v>0</v>
      </c>
      <c r="CQ770" s="135">
        <v>0</v>
      </c>
      <c r="CS770" s="67">
        <v>0</v>
      </c>
      <c r="CT770" s="67">
        <v>0</v>
      </c>
      <c r="CU770" s="67">
        <v>0</v>
      </c>
      <c r="CV770" s="67">
        <v>0</v>
      </c>
      <c r="CW770" s="67">
        <v>0</v>
      </c>
      <c r="CX770" s="135">
        <v>0</v>
      </c>
      <c r="CZ770" s="55">
        <v>0</v>
      </c>
      <c r="DA770" s="55">
        <v>0</v>
      </c>
      <c r="DB770" s="55">
        <v>0</v>
      </c>
      <c r="DC770" s="55">
        <v>0</v>
      </c>
      <c r="DD770" s="55">
        <v>0</v>
      </c>
      <c r="DE770" s="135">
        <v>0</v>
      </c>
      <c r="DG770" s="43" t="b" cm="1">
        <f t="array" aca="1" ref="DG770" ca="1">OR($G770=Forecast_Capex_Input!$BF$8:$BF$10)</f>
        <v>0</v>
      </c>
      <c r="DH770" s="43" cm="1">
        <f t="array" aca="1" ref="DH770" ca="1">IFERROR(INDEX(Forecast_Capex_Input!BG$12:BG$286,$Z770)
*(INDEX(Forecast_Capex_Input!$H$12:$H$286,$Z770)=Repex),0)
*$DG770</f>
        <v>0</v>
      </c>
      <c r="DI770" s="43" cm="1">
        <f t="array" aca="1" ref="DI770" ca="1">IFERROR(INDEX(Forecast_Capex_Input!BH$12:BH$286,$Z770)
*(INDEX(Forecast_Capex_Input!$H$12:$H$286,$Z770)=Repex),0)
*$DG770</f>
        <v>0</v>
      </c>
      <c r="DJ770" s="43" cm="1">
        <f t="array" aca="1" ref="DJ770" ca="1">IFERROR(INDEX(Forecast_Capex_Input!BI$12:BI$286,$Z770)
*(INDEX(Forecast_Capex_Input!$H$12:$H$286,$Z770)=Repex),0)
*$DG770</f>
        <v>0</v>
      </c>
      <c r="DK770" s="43" cm="1">
        <f t="array" aca="1" ref="DK770" ca="1">IFERROR(INDEX(Forecast_Capex_Input!BJ$12:BJ$286,$Z770)
*(INDEX(Forecast_Capex_Input!$H$12:$H$286,$Z770)=Repex),0)
*$DG770</f>
        <v>0</v>
      </c>
      <c r="DL770" s="43" cm="1">
        <f t="array" aca="1" ref="DL770" ca="1">IFERROR(INDEX(Forecast_Capex_Input!BK$12:BK$286,$Z770)
*(INDEX(Forecast_Capex_Input!$H$12:$H$286,$Z770)=Repex),0)
*$DG770</f>
        <v>0</v>
      </c>
      <c r="DM770" s="43" cm="1">
        <f t="array" aca="1" ref="DM770" ca="1">IFERROR(INDEX(Forecast_Capex_Input!BL$12:BL$286,$Z770)
*(INDEX(Forecast_Capex_Input!$H$12:$H$286,$Z770)=Repex),0)
*$DG770</f>
        <v>0</v>
      </c>
      <c r="DO770" s="43" t="b" cm="1">
        <f t="array" aca="1" ref="DO770" ca="1">OR($G770=Forecast_Capex_Input!$BN$8:$BN$9)</f>
        <v>0</v>
      </c>
      <c r="DP770" s="43" cm="1">
        <f t="array" aca="1" ref="DP770" ca="1">IFERROR(INDEX(Forecast_Capex_Input!BO$12:BO$286,$Z770)
*(INDEX(Forecast_Capex_Input!$H$12:$H$286,$Z770)=Repex),0)
*$DO770</f>
        <v>0</v>
      </c>
      <c r="DQ770" s="43" cm="1">
        <f t="array" aca="1" ref="DQ770" ca="1">IFERROR(INDEX(Forecast_Capex_Input!BP$12:BP$286,$Z770)
*(INDEX(Forecast_Capex_Input!$H$12:$H$286,$Z770)=Repex),0)
*$DO770</f>
        <v>0</v>
      </c>
      <c r="DR770" s="43" cm="1">
        <f t="array" aca="1" ref="DR770" ca="1">IFERROR(INDEX(Forecast_Capex_Input!BQ$12:BQ$286,$Z770)
*(INDEX(Forecast_Capex_Input!$H$12:$H$286,$Z770)=Repex),0)
*$DO770</f>
        <v>0</v>
      </c>
      <c r="DS770" s="43" cm="1">
        <f t="array" aca="1" ref="DS770" ca="1">IFERROR(INDEX(Forecast_Capex_Input!BR$12:BR$286,$Z770)
*(INDEX(Forecast_Capex_Input!$H$12:$H$286,$Z770)=Repex),0)
*$DO770</f>
        <v>0</v>
      </c>
      <c r="DT770" s="43" cm="1">
        <f t="array" aca="1" ref="DT770" ca="1">IFERROR(INDEX(Forecast_Capex_Input!BS$12:BS$286,$Z770)
*(INDEX(Forecast_Capex_Input!$H$12:$H$286,$Z770)=Repex),0)
*$DO770</f>
        <v>0</v>
      </c>
      <c r="DV770" s="43" t="b" cm="1">
        <f t="array" aca="1" ref="DV770" ca="1">OR($G770=Forecast_Capex_Input!$BU$8:$BU$10)</f>
        <v>0</v>
      </c>
      <c r="DW770" s="43" cm="1">
        <f t="array" aca="1" ref="DW770" ca="1">IFERROR(INDEX(Forecast_Capex_Input!BV$12:BV$286,$Z770)
*(INDEX(Forecast_Capex_Input!$H$12:$H$286,$Z770)=Repex),0)
*$DV770</f>
        <v>0</v>
      </c>
      <c r="DX770" s="43" cm="1">
        <f t="array" aca="1" ref="DX770" ca="1">IFERROR(INDEX(Forecast_Capex_Input!BW$12:BW$286,$Z770)
*(INDEX(Forecast_Capex_Input!$H$12:$H$286,$Z770)=Repex),0)
*$DV770</f>
        <v>0</v>
      </c>
      <c r="DY770" s="43" cm="1">
        <f t="array" aca="1" ref="DY770" ca="1">IFERROR(INDEX(Forecast_Capex_Input!BX$12:BX$286,$Z770)
*(INDEX(Forecast_Capex_Input!$H$12:$H$286,$Z770)=Repex),0)
*$DV770</f>
        <v>0</v>
      </c>
      <c r="DZ770" s="43" cm="1">
        <f t="array" aca="1" ref="DZ770" ca="1">IFERROR(INDEX(Forecast_Capex_Input!BY$12:BY$286,$Z770)
*(INDEX(Forecast_Capex_Input!$H$12:$H$286,$Z770)=Repex),0)
*$DV770</f>
        <v>0</v>
      </c>
      <c r="EA770" s="43" cm="1">
        <f t="array" aca="1" ref="EA770" ca="1">IFERROR(INDEX(Forecast_Capex_Input!BZ$12:BZ$286,$Z770)
*(INDEX(Forecast_Capex_Input!$H$12:$H$286,$Z770)=Repex),0)
*$DV770</f>
        <v>0</v>
      </c>
      <c r="EB770" s="43" cm="1">
        <f t="array" aca="1" ref="EB770" ca="1">IFERROR(INDEX(Forecast_Capex_Input!CA$12:CA$286,$Z770)
*(INDEX(Forecast_Capex_Input!$H$12:$H$286,$Z770)=Repex),0)
*$DV770</f>
        <v>0</v>
      </c>
      <c r="EC770" s="43" cm="1">
        <f t="array" aca="1" ref="EC770" ca="1">IFERROR(INDEX(Forecast_Capex_Input!CB$12:CB$286,$Z770)
*(INDEX(Forecast_Capex_Input!$H$12:$H$286,$Z770)=Repex),0)
*$DV770</f>
        <v>0</v>
      </c>
      <c r="ED770" s="43" cm="1">
        <f t="array" aca="1" ref="ED770" ca="1">IFERROR(INDEX(Forecast_Capex_Input!CC$12:CC$286,$Z770)
*(INDEX(Forecast_Capex_Input!$H$12:$H$286,$Z770)=Repex),0)
*$DV770</f>
        <v>0</v>
      </c>
      <c r="EF770" s="86" t="str">
        <f t="shared" si="69"/>
        <v>N/A</v>
      </c>
      <c r="EG770" s="28" t="str">
        <f>IFERROR(RANK(EF770,EF$11:EF$1010,0)+COUNTIF(EF$11:EF770,EF770)-1,NA)</f>
        <v>N/A</v>
      </c>
    </row>
    <row r="771" spans="3:137" x14ac:dyDescent="0.2">
      <c r="C771" s="28">
        <f t="shared" si="70"/>
        <v>761</v>
      </c>
      <c r="D771" s="9" t="str" cm="1">
        <f t="array" ref="D771">IFERROR(INDEX(Forecast_Capex_Input!$D$12:$D$286,$Z771),NA)</f>
        <v>N/A</v>
      </c>
      <c r="E771" s="24" t="str" cm="1">
        <f t="array" ref="E771">IF($Z771=NA,NA,INDEX(Forecast_Capex_Input!$E$12:$E$286,$Z771))</f>
        <v>N/A</v>
      </c>
      <c r="F771" s="9" t="str" cm="1">
        <f t="array" aca="1" ref="F771" ca="1">IFERROR(INDEX(General!$E$25:$E$26,$AA771),NA)</f>
        <v>N/A</v>
      </c>
      <c r="G771" s="9" t="str" cm="1">
        <f t="array" aca="1" ref="G771" ca="1">IFERROR(INDEX(Forecast_Capex_Input!$AI$11:$BB$11,$AC771),NA)</f>
        <v>N/A</v>
      </c>
      <c r="H771" s="50" t="str" cm="1">
        <f t="array" aca="1" ref="H771" ca="1">IFERROR(INDEX(Forecast_Capex_Input!$AI$12:$BB$286,$Z771,$AC771),NA)</f>
        <v>N/A</v>
      </c>
      <c r="I771" s="150" t="str" cm="1">
        <f t="array" ref="I771">IFERROR(INDEX(Forecast_Capex_Input!$F$12:$F$286,$Z771),NA)</f>
        <v>N/A</v>
      </c>
      <c r="J771" s="150" t="str" cm="1">
        <f t="array" ref="J771">IFERROR(INDEX(Forecast_Capex_Input!G$12:G$286,$Z771),NA)</f>
        <v>N/A</v>
      </c>
      <c r="K771" s="150" t="str" cm="1">
        <f t="array" ref="K771">IFERROR(INDEX(Forecast_Capex_Input!H$12:H$286,$Z771),NA)</f>
        <v>N/A</v>
      </c>
      <c r="L771" s="150" t="str" cm="1">
        <f t="array" ref="L771">IFERROR(INDEX(Forecast_Capex_Input!I$12:I$286,$Z771),NA)</f>
        <v>N/A</v>
      </c>
      <c r="M771" s="150" t="str" cm="1">
        <f t="array" ref="M771">IFERROR(INDEX(Forecast_Capex_Input!J$12:J$286,$Z771),NA)</f>
        <v>N/A</v>
      </c>
      <c r="N771" s="150" t="str" cm="1">
        <f t="array" ref="N771">IFERROR(INDEX(Forecast_Capex_Input!K$12:K$286,$Z771),NA)</f>
        <v>N/A</v>
      </c>
      <c r="O771" s="150" t="str" cm="1">
        <f t="array" ref="O771">IFERROR(INDEX(Forecast_Capex_Input!L$12:L$286,$Z771),NA)</f>
        <v>N/A</v>
      </c>
      <c r="P771" s="150" t="str" cm="1">
        <f t="array" ref="P771">IFERROR(INDEX(Forecast_Capex_Input!M$12:M$286,$Z771),NA)</f>
        <v>N/A</v>
      </c>
      <c r="Q771" s="24" t="str" cm="1">
        <f t="array" ref="Q771">IFERROR(INDEX(Forecast_Capex_Input!N$12:N$286,$Z771),NA)</f>
        <v>N/A</v>
      </c>
      <c r="R771" s="190" cm="1">
        <f t="array" ref="R771">IFERROR(INDEX(Forecast_Capex_Input!O$12:O$286,$Z771),0)</f>
        <v>0</v>
      </c>
      <c r="S771" s="24" cm="1">
        <f t="array" ref="S771">IFERROR(INDEX(Forecast_Capex_Input!P$12:P$286,$Z771),0)</f>
        <v>0</v>
      </c>
      <c r="T771" s="150" t="str" cm="1">
        <f t="array" aca="1" ref="T771" ca="1">IFERROR(INDEX(General!$K$91:$K$110,$AC771),NA)</f>
        <v>N/A</v>
      </c>
      <c r="U771" s="43" cm="1">
        <f t="array" aca="1" ref="U771" ca="1">IFERROR(
IF($F771=General!$E$25,INDEX(Forecast_Capex_Input!S$12:S$286,$Z771),
INDEX(Forecast_Capex_Input!T$12:T$286,$Z771)),0)</f>
        <v>0</v>
      </c>
      <c r="V771" s="82" t="b">
        <f>IFERROR(INDEX(Overheads!$T$19:$T$26,MATCH($I771,Overheads!$E$19:$E$26,0)),FALSE)</f>
        <v>0</v>
      </c>
      <c r="W771" s="209" cm="1">
        <f t="array" ref="W771">IFERROR(
INDEX(Forecast_Capex_Input!CN$12:CN$286,$Z771),0)</f>
        <v>0</v>
      </c>
      <c r="X771" s="209">
        <f>IFERROR(
MATCH($W771,General!$L$39:$S$39,0),1)</f>
        <v>1</v>
      </c>
      <c r="Z771" s="28" t="str">
        <f>IFERROR(
IF(MATCH($C771,Forecast_Capex_Input!$CI$12:$CI$286,1)+1&gt;MAX(Forecast_Capex_Input!$C$12:$C$286),NA,
MATCH($C771,Forecast_Capex_Input!$CI$12:$CI$286,1)+1),1)</f>
        <v>N/A</v>
      </c>
      <c r="AA771" s="28" t="str" cm="1">
        <f t="array" aca="1" ref="AA771" ca="1">IFERROR(
IF(Z770&lt;&gt;Z771,1,
IF(COUNTIF(OFFSET(AA770,0,0,-INDEX(Forecast_Capex_Input!$CG$12:$CG$286,$Z771)),AA770)=INDEX(Forecast_Capex_Input!$CG$12:$CG$286,$Z771),AA770+1,AA770)),NA)</f>
        <v>N/A</v>
      </c>
      <c r="AB771" s="28" t="str" cm="1">
        <f t="array" ref="AB771">IFERROR($C771-IF($Z771=1,1,INDEX(Forecast_Capex_Input!$CI$12:$CI$286,$Z771-1))+1,NA)</f>
        <v>N/A</v>
      </c>
      <c r="AC771" s="28" t="str" cm="1">
        <f t="array" aca="1" ref="AC771" ca="1">IFERROR(IF(AA771=1,
INDEX(Forecast_Capex_Input!$AI$10:$BB$10,SMALL(IF(INDEX(Forecast_Capex_Input!$AI$12:$BB$286,$Z771,0)&gt;0,COLUMN(Forecast_Capex_Input!$AI$10:$BB$10)-COLUMN(Forecast_Capex_Input!$AI$12)+1),ROWS(OFFSET(AC770,0,0,-$AB771)))),
OFFSET(AC770,-INDEX(Forecast_Capex_Input!$CG$12:$CG$286,$Z771)+1,0)),NA)</f>
        <v>N/A</v>
      </c>
      <c r="AD771" s="28" t="str">
        <f t="shared" ca="1" si="67"/>
        <v>N/A</v>
      </c>
      <c r="AE771" s="82" t="b">
        <f t="shared" si="71"/>
        <v>0</v>
      </c>
      <c r="AF771" s="78" t="b">
        <v>0</v>
      </c>
      <c r="AG771" s="82" t="b">
        <f t="shared" si="68"/>
        <v>1</v>
      </c>
      <c r="AI771" s="55">
        <v>0</v>
      </c>
      <c r="AJ771" s="55">
        <v>0</v>
      </c>
      <c r="AK771" s="55">
        <v>0</v>
      </c>
      <c r="AL771" s="55">
        <v>0</v>
      </c>
      <c r="AM771" s="55">
        <v>0</v>
      </c>
      <c r="AN771" s="135">
        <v>0</v>
      </c>
      <c r="AP771" s="55">
        <v>0</v>
      </c>
      <c r="AQ771" s="55">
        <v>0</v>
      </c>
      <c r="AR771" s="55">
        <v>0</v>
      </c>
      <c r="AS771" s="55">
        <v>0</v>
      </c>
      <c r="AT771" s="55">
        <v>0</v>
      </c>
      <c r="AU771" s="135">
        <v>0</v>
      </c>
      <c r="AW771" s="55">
        <v>0</v>
      </c>
      <c r="AX771" s="55">
        <v>0</v>
      </c>
      <c r="AY771" s="55">
        <v>0</v>
      </c>
      <c r="AZ771" s="55">
        <v>0</v>
      </c>
      <c r="BA771" s="55">
        <v>0</v>
      </c>
      <c r="BB771" s="135">
        <v>0</v>
      </c>
      <c r="BD771" s="55">
        <v>0</v>
      </c>
      <c r="BE771" s="55">
        <v>0</v>
      </c>
      <c r="BF771" s="55">
        <v>0</v>
      </c>
      <c r="BG771" s="55">
        <v>0</v>
      </c>
      <c r="BH771" s="55">
        <v>0</v>
      </c>
      <c r="BI771" s="135">
        <v>0</v>
      </c>
      <c r="BK771" s="55">
        <v>0</v>
      </c>
      <c r="BL771" s="55">
        <v>0</v>
      </c>
      <c r="BM771" s="55">
        <v>0</v>
      </c>
      <c r="BN771" s="55">
        <v>0</v>
      </c>
      <c r="BO771" s="55">
        <v>0</v>
      </c>
      <c r="BP771" s="135">
        <v>0</v>
      </c>
      <c r="BR771" s="147">
        <v>0</v>
      </c>
      <c r="BS771" s="147">
        <v>0</v>
      </c>
      <c r="BT771" s="147">
        <v>0</v>
      </c>
      <c r="BU771" s="147">
        <v>0</v>
      </c>
      <c r="BV771" s="147">
        <v>0</v>
      </c>
      <c r="BX771" s="55">
        <v>0</v>
      </c>
      <c r="BY771" s="55">
        <v>0</v>
      </c>
      <c r="BZ771" s="55">
        <v>0</v>
      </c>
      <c r="CA771" s="55">
        <v>0</v>
      </c>
      <c r="CB771" s="55">
        <v>0</v>
      </c>
      <c r="CC771" s="135">
        <v>0</v>
      </c>
      <c r="CE771" s="55">
        <v>0</v>
      </c>
      <c r="CF771" s="55">
        <v>0</v>
      </c>
      <c r="CG771" s="55">
        <v>0</v>
      </c>
      <c r="CH771" s="55">
        <v>0</v>
      </c>
      <c r="CI771" s="55">
        <v>0</v>
      </c>
      <c r="CJ771" s="135">
        <v>0</v>
      </c>
      <c r="CL771" s="55">
        <v>0</v>
      </c>
      <c r="CM771" s="55">
        <v>0</v>
      </c>
      <c r="CN771" s="55">
        <v>0</v>
      </c>
      <c r="CO771" s="55">
        <v>0</v>
      </c>
      <c r="CP771" s="55">
        <v>0</v>
      </c>
      <c r="CQ771" s="135">
        <v>0</v>
      </c>
      <c r="CS771" s="67">
        <v>0</v>
      </c>
      <c r="CT771" s="67">
        <v>0</v>
      </c>
      <c r="CU771" s="67">
        <v>0</v>
      </c>
      <c r="CV771" s="67">
        <v>0</v>
      </c>
      <c r="CW771" s="67">
        <v>0</v>
      </c>
      <c r="CX771" s="135">
        <v>0</v>
      </c>
      <c r="CZ771" s="55">
        <v>0</v>
      </c>
      <c r="DA771" s="55">
        <v>0</v>
      </c>
      <c r="DB771" s="55">
        <v>0</v>
      </c>
      <c r="DC771" s="55">
        <v>0</v>
      </c>
      <c r="DD771" s="55">
        <v>0</v>
      </c>
      <c r="DE771" s="135">
        <v>0</v>
      </c>
      <c r="DG771" s="43" t="b" cm="1">
        <f t="array" aca="1" ref="DG771" ca="1">OR($G771=Forecast_Capex_Input!$BF$8:$BF$10)</f>
        <v>0</v>
      </c>
      <c r="DH771" s="43" cm="1">
        <f t="array" aca="1" ref="DH771" ca="1">IFERROR(INDEX(Forecast_Capex_Input!BG$12:BG$286,$Z771)
*(INDEX(Forecast_Capex_Input!$H$12:$H$286,$Z771)=Repex),0)
*$DG771</f>
        <v>0</v>
      </c>
      <c r="DI771" s="43" cm="1">
        <f t="array" aca="1" ref="DI771" ca="1">IFERROR(INDEX(Forecast_Capex_Input!BH$12:BH$286,$Z771)
*(INDEX(Forecast_Capex_Input!$H$12:$H$286,$Z771)=Repex),0)
*$DG771</f>
        <v>0</v>
      </c>
      <c r="DJ771" s="43" cm="1">
        <f t="array" aca="1" ref="DJ771" ca="1">IFERROR(INDEX(Forecast_Capex_Input!BI$12:BI$286,$Z771)
*(INDEX(Forecast_Capex_Input!$H$12:$H$286,$Z771)=Repex),0)
*$DG771</f>
        <v>0</v>
      </c>
      <c r="DK771" s="43" cm="1">
        <f t="array" aca="1" ref="DK771" ca="1">IFERROR(INDEX(Forecast_Capex_Input!BJ$12:BJ$286,$Z771)
*(INDEX(Forecast_Capex_Input!$H$12:$H$286,$Z771)=Repex),0)
*$DG771</f>
        <v>0</v>
      </c>
      <c r="DL771" s="43" cm="1">
        <f t="array" aca="1" ref="DL771" ca="1">IFERROR(INDEX(Forecast_Capex_Input!BK$12:BK$286,$Z771)
*(INDEX(Forecast_Capex_Input!$H$12:$H$286,$Z771)=Repex),0)
*$DG771</f>
        <v>0</v>
      </c>
      <c r="DM771" s="43" cm="1">
        <f t="array" aca="1" ref="DM771" ca="1">IFERROR(INDEX(Forecast_Capex_Input!BL$12:BL$286,$Z771)
*(INDEX(Forecast_Capex_Input!$H$12:$H$286,$Z771)=Repex),0)
*$DG771</f>
        <v>0</v>
      </c>
      <c r="DO771" s="43" t="b" cm="1">
        <f t="array" aca="1" ref="DO771" ca="1">OR($G771=Forecast_Capex_Input!$BN$8:$BN$9)</f>
        <v>0</v>
      </c>
      <c r="DP771" s="43" cm="1">
        <f t="array" aca="1" ref="DP771" ca="1">IFERROR(INDEX(Forecast_Capex_Input!BO$12:BO$286,$Z771)
*(INDEX(Forecast_Capex_Input!$H$12:$H$286,$Z771)=Repex),0)
*$DO771</f>
        <v>0</v>
      </c>
      <c r="DQ771" s="43" cm="1">
        <f t="array" aca="1" ref="DQ771" ca="1">IFERROR(INDEX(Forecast_Capex_Input!BP$12:BP$286,$Z771)
*(INDEX(Forecast_Capex_Input!$H$12:$H$286,$Z771)=Repex),0)
*$DO771</f>
        <v>0</v>
      </c>
      <c r="DR771" s="43" cm="1">
        <f t="array" aca="1" ref="DR771" ca="1">IFERROR(INDEX(Forecast_Capex_Input!BQ$12:BQ$286,$Z771)
*(INDEX(Forecast_Capex_Input!$H$12:$H$286,$Z771)=Repex),0)
*$DO771</f>
        <v>0</v>
      </c>
      <c r="DS771" s="43" cm="1">
        <f t="array" aca="1" ref="DS771" ca="1">IFERROR(INDEX(Forecast_Capex_Input!BR$12:BR$286,$Z771)
*(INDEX(Forecast_Capex_Input!$H$12:$H$286,$Z771)=Repex),0)
*$DO771</f>
        <v>0</v>
      </c>
      <c r="DT771" s="43" cm="1">
        <f t="array" aca="1" ref="DT771" ca="1">IFERROR(INDEX(Forecast_Capex_Input!BS$12:BS$286,$Z771)
*(INDEX(Forecast_Capex_Input!$H$12:$H$286,$Z771)=Repex),0)
*$DO771</f>
        <v>0</v>
      </c>
      <c r="DV771" s="43" t="b" cm="1">
        <f t="array" aca="1" ref="DV771" ca="1">OR($G771=Forecast_Capex_Input!$BU$8:$BU$10)</f>
        <v>0</v>
      </c>
      <c r="DW771" s="43" cm="1">
        <f t="array" aca="1" ref="DW771" ca="1">IFERROR(INDEX(Forecast_Capex_Input!BV$12:BV$286,$Z771)
*(INDEX(Forecast_Capex_Input!$H$12:$H$286,$Z771)=Repex),0)
*$DV771</f>
        <v>0</v>
      </c>
      <c r="DX771" s="43" cm="1">
        <f t="array" aca="1" ref="DX771" ca="1">IFERROR(INDEX(Forecast_Capex_Input!BW$12:BW$286,$Z771)
*(INDEX(Forecast_Capex_Input!$H$12:$H$286,$Z771)=Repex),0)
*$DV771</f>
        <v>0</v>
      </c>
      <c r="DY771" s="43" cm="1">
        <f t="array" aca="1" ref="DY771" ca="1">IFERROR(INDEX(Forecast_Capex_Input!BX$12:BX$286,$Z771)
*(INDEX(Forecast_Capex_Input!$H$12:$H$286,$Z771)=Repex),0)
*$DV771</f>
        <v>0</v>
      </c>
      <c r="DZ771" s="43" cm="1">
        <f t="array" aca="1" ref="DZ771" ca="1">IFERROR(INDEX(Forecast_Capex_Input!BY$12:BY$286,$Z771)
*(INDEX(Forecast_Capex_Input!$H$12:$H$286,$Z771)=Repex),0)
*$DV771</f>
        <v>0</v>
      </c>
      <c r="EA771" s="43" cm="1">
        <f t="array" aca="1" ref="EA771" ca="1">IFERROR(INDEX(Forecast_Capex_Input!BZ$12:BZ$286,$Z771)
*(INDEX(Forecast_Capex_Input!$H$12:$H$286,$Z771)=Repex),0)
*$DV771</f>
        <v>0</v>
      </c>
      <c r="EB771" s="43" cm="1">
        <f t="array" aca="1" ref="EB771" ca="1">IFERROR(INDEX(Forecast_Capex_Input!CA$12:CA$286,$Z771)
*(INDEX(Forecast_Capex_Input!$H$12:$H$286,$Z771)=Repex),0)
*$DV771</f>
        <v>0</v>
      </c>
      <c r="EC771" s="43" cm="1">
        <f t="array" aca="1" ref="EC771" ca="1">IFERROR(INDEX(Forecast_Capex_Input!CB$12:CB$286,$Z771)
*(INDEX(Forecast_Capex_Input!$H$12:$H$286,$Z771)=Repex),0)
*$DV771</f>
        <v>0</v>
      </c>
      <c r="ED771" s="43" cm="1">
        <f t="array" aca="1" ref="ED771" ca="1">IFERROR(INDEX(Forecast_Capex_Input!CC$12:CC$286,$Z771)
*(INDEX(Forecast_Capex_Input!$H$12:$H$286,$Z771)=Repex),0)
*$DV771</f>
        <v>0</v>
      </c>
      <c r="EF771" s="86" t="str">
        <f t="shared" si="69"/>
        <v>N/A</v>
      </c>
      <c r="EG771" s="28" t="str">
        <f>IFERROR(RANK(EF771,EF$11:EF$1010,0)+COUNTIF(EF$11:EF771,EF771)-1,NA)</f>
        <v>N/A</v>
      </c>
    </row>
    <row r="772" spans="3:137" x14ac:dyDescent="0.2">
      <c r="C772" s="28">
        <f t="shared" si="70"/>
        <v>762</v>
      </c>
      <c r="D772" s="9" t="str" cm="1">
        <f t="array" ref="D772">IFERROR(INDEX(Forecast_Capex_Input!$D$12:$D$286,$Z772),NA)</f>
        <v>N/A</v>
      </c>
      <c r="E772" s="24" t="str" cm="1">
        <f t="array" ref="E772">IF($Z772=NA,NA,INDEX(Forecast_Capex_Input!$E$12:$E$286,$Z772))</f>
        <v>N/A</v>
      </c>
      <c r="F772" s="9" t="str" cm="1">
        <f t="array" aca="1" ref="F772" ca="1">IFERROR(INDEX(General!$E$25:$E$26,$AA772),NA)</f>
        <v>N/A</v>
      </c>
      <c r="G772" s="9" t="str" cm="1">
        <f t="array" aca="1" ref="G772" ca="1">IFERROR(INDEX(Forecast_Capex_Input!$AI$11:$BB$11,$AC772),NA)</f>
        <v>N/A</v>
      </c>
      <c r="H772" s="50" t="str" cm="1">
        <f t="array" aca="1" ref="H772" ca="1">IFERROR(INDEX(Forecast_Capex_Input!$AI$12:$BB$286,$Z772,$AC772),NA)</f>
        <v>N/A</v>
      </c>
      <c r="I772" s="150" t="str" cm="1">
        <f t="array" ref="I772">IFERROR(INDEX(Forecast_Capex_Input!$F$12:$F$286,$Z772),NA)</f>
        <v>N/A</v>
      </c>
      <c r="J772" s="150" t="str" cm="1">
        <f t="array" ref="J772">IFERROR(INDEX(Forecast_Capex_Input!G$12:G$286,$Z772),NA)</f>
        <v>N/A</v>
      </c>
      <c r="K772" s="150" t="str" cm="1">
        <f t="array" ref="K772">IFERROR(INDEX(Forecast_Capex_Input!H$12:H$286,$Z772),NA)</f>
        <v>N/A</v>
      </c>
      <c r="L772" s="150" t="str" cm="1">
        <f t="array" ref="L772">IFERROR(INDEX(Forecast_Capex_Input!I$12:I$286,$Z772),NA)</f>
        <v>N/A</v>
      </c>
      <c r="M772" s="150" t="str" cm="1">
        <f t="array" ref="M772">IFERROR(INDEX(Forecast_Capex_Input!J$12:J$286,$Z772),NA)</f>
        <v>N/A</v>
      </c>
      <c r="N772" s="150" t="str" cm="1">
        <f t="array" ref="N772">IFERROR(INDEX(Forecast_Capex_Input!K$12:K$286,$Z772),NA)</f>
        <v>N/A</v>
      </c>
      <c r="O772" s="150" t="str" cm="1">
        <f t="array" ref="O772">IFERROR(INDEX(Forecast_Capex_Input!L$12:L$286,$Z772),NA)</f>
        <v>N/A</v>
      </c>
      <c r="P772" s="150" t="str" cm="1">
        <f t="array" ref="P772">IFERROR(INDEX(Forecast_Capex_Input!M$12:M$286,$Z772),NA)</f>
        <v>N/A</v>
      </c>
      <c r="Q772" s="24" t="str" cm="1">
        <f t="array" ref="Q772">IFERROR(INDEX(Forecast_Capex_Input!N$12:N$286,$Z772),NA)</f>
        <v>N/A</v>
      </c>
      <c r="R772" s="190" cm="1">
        <f t="array" ref="R772">IFERROR(INDEX(Forecast_Capex_Input!O$12:O$286,$Z772),0)</f>
        <v>0</v>
      </c>
      <c r="S772" s="24" cm="1">
        <f t="array" ref="S772">IFERROR(INDEX(Forecast_Capex_Input!P$12:P$286,$Z772),0)</f>
        <v>0</v>
      </c>
      <c r="T772" s="150" t="str" cm="1">
        <f t="array" aca="1" ref="T772" ca="1">IFERROR(INDEX(General!$K$91:$K$110,$AC772),NA)</f>
        <v>N/A</v>
      </c>
      <c r="U772" s="43" cm="1">
        <f t="array" aca="1" ref="U772" ca="1">IFERROR(
IF($F772=General!$E$25,INDEX(Forecast_Capex_Input!S$12:S$286,$Z772),
INDEX(Forecast_Capex_Input!T$12:T$286,$Z772)),0)</f>
        <v>0</v>
      </c>
      <c r="V772" s="82" t="b">
        <f>IFERROR(INDEX(Overheads!$T$19:$T$26,MATCH($I772,Overheads!$E$19:$E$26,0)),FALSE)</f>
        <v>0</v>
      </c>
      <c r="W772" s="209" cm="1">
        <f t="array" ref="W772">IFERROR(
INDEX(Forecast_Capex_Input!CN$12:CN$286,$Z772),0)</f>
        <v>0</v>
      </c>
      <c r="X772" s="209">
        <f>IFERROR(
MATCH($W772,General!$L$39:$S$39,0),1)</f>
        <v>1</v>
      </c>
      <c r="Z772" s="28" t="str">
        <f>IFERROR(
IF(MATCH($C772,Forecast_Capex_Input!$CI$12:$CI$286,1)+1&gt;MAX(Forecast_Capex_Input!$C$12:$C$286),NA,
MATCH($C772,Forecast_Capex_Input!$CI$12:$CI$286,1)+1),1)</f>
        <v>N/A</v>
      </c>
      <c r="AA772" s="28" t="str" cm="1">
        <f t="array" aca="1" ref="AA772" ca="1">IFERROR(
IF(Z771&lt;&gt;Z772,1,
IF(COUNTIF(OFFSET(AA771,0,0,-INDEX(Forecast_Capex_Input!$CG$12:$CG$286,$Z772)),AA771)=INDEX(Forecast_Capex_Input!$CG$12:$CG$286,$Z772),AA771+1,AA771)),NA)</f>
        <v>N/A</v>
      </c>
      <c r="AB772" s="28" t="str" cm="1">
        <f t="array" ref="AB772">IFERROR($C772-IF($Z772=1,1,INDEX(Forecast_Capex_Input!$CI$12:$CI$286,$Z772-1))+1,NA)</f>
        <v>N/A</v>
      </c>
      <c r="AC772" s="28" t="str" cm="1">
        <f t="array" aca="1" ref="AC772" ca="1">IFERROR(IF(AA772=1,
INDEX(Forecast_Capex_Input!$AI$10:$BB$10,SMALL(IF(INDEX(Forecast_Capex_Input!$AI$12:$BB$286,$Z772,0)&gt;0,COLUMN(Forecast_Capex_Input!$AI$10:$BB$10)-COLUMN(Forecast_Capex_Input!$AI$12)+1),ROWS(OFFSET(AC771,0,0,-$AB772)))),
OFFSET(AC771,-INDEX(Forecast_Capex_Input!$CG$12:$CG$286,$Z772)+1,0)),NA)</f>
        <v>N/A</v>
      </c>
      <c r="AD772" s="28" t="str">
        <f t="shared" ca="1" si="67"/>
        <v>N/A</v>
      </c>
      <c r="AE772" s="82" t="b">
        <f t="shared" si="71"/>
        <v>0</v>
      </c>
      <c r="AF772" s="78" t="b">
        <v>0</v>
      </c>
      <c r="AG772" s="82" t="b">
        <f t="shared" si="68"/>
        <v>1</v>
      </c>
      <c r="AI772" s="55">
        <v>0</v>
      </c>
      <c r="AJ772" s="55">
        <v>0</v>
      </c>
      <c r="AK772" s="55">
        <v>0</v>
      </c>
      <c r="AL772" s="55">
        <v>0</v>
      </c>
      <c r="AM772" s="55">
        <v>0</v>
      </c>
      <c r="AN772" s="135">
        <v>0</v>
      </c>
      <c r="AP772" s="55">
        <v>0</v>
      </c>
      <c r="AQ772" s="55">
        <v>0</v>
      </c>
      <c r="AR772" s="55">
        <v>0</v>
      </c>
      <c r="AS772" s="55">
        <v>0</v>
      </c>
      <c r="AT772" s="55">
        <v>0</v>
      </c>
      <c r="AU772" s="135">
        <v>0</v>
      </c>
      <c r="AW772" s="55">
        <v>0</v>
      </c>
      <c r="AX772" s="55">
        <v>0</v>
      </c>
      <c r="AY772" s="55">
        <v>0</v>
      </c>
      <c r="AZ772" s="55">
        <v>0</v>
      </c>
      <c r="BA772" s="55">
        <v>0</v>
      </c>
      <c r="BB772" s="135">
        <v>0</v>
      </c>
      <c r="BD772" s="55">
        <v>0</v>
      </c>
      <c r="BE772" s="55">
        <v>0</v>
      </c>
      <c r="BF772" s="55">
        <v>0</v>
      </c>
      <c r="BG772" s="55">
        <v>0</v>
      </c>
      <c r="BH772" s="55">
        <v>0</v>
      </c>
      <c r="BI772" s="135">
        <v>0</v>
      </c>
      <c r="BK772" s="55">
        <v>0</v>
      </c>
      <c r="BL772" s="55">
        <v>0</v>
      </c>
      <c r="BM772" s="55">
        <v>0</v>
      </c>
      <c r="BN772" s="55">
        <v>0</v>
      </c>
      <c r="BO772" s="55">
        <v>0</v>
      </c>
      <c r="BP772" s="135">
        <v>0</v>
      </c>
      <c r="BR772" s="147">
        <v>0</v>
      </c>
      <c r="BS772" s="147">
        <v>0</v>
      </c>
      <c r="BT772" s="147">
        <v>0</v>
      </c>
      <c r="BU772" s="147">
        <v>0</v>
      </c>
      <c r="BV772" s="147">
        <v>0</v>
      </c>
      <c r="BX772" s="55">
        <v>0</v>
      </c>
      <c r="BY772" s="55">
        <v>0</v>
      </c>
      <c r="BZ772" s="55">
        <v>0</v>
      </c>
      <c r="CA772" s="55">
        <v>0</v>
      </c>
      <c r="CB772" s="55">
        <v>0</v>
      </c>
      <c r="CC772" s="135">
        <v>0</v>
      </c>
      <c r="CE772" s="55">
        <v>0</v>
      </c>
      <c r="CF772" s="55">
        <v>0</v>
      </c>
      <c r="CG772" s="55">
        <v>0</v>
      </c>
      <c r="CH772" s="55">
        <v>0</v>
      </c>
      <c r="CI772" s="55">
        <v>0</v>
      </c>
      <c r="CJ772" s="135">
        <v>0</v>
      </c>
      <c r="CL772" s="55">
        <v>0</v>
      </c>
      <c r="CM772" s="55">
        <v>0</v>
      </c>
      <c r="CN772" s="55">
        <v>0</v>
      </c>
      <c r="CO772" s="55">
        <v>0</v>
      </c>
      <c r="CP772" s="55">
        <v>0</v>
      </c>
      <c r="CQ772" s="135">
        <v>0</v>
      </c>
      <c r="CS772" s="67">
        <v>0</v>
      </c>
      <c r="CT772" s="67">
        <v>0</v>
      </c>
      <c r="CU772" s="67">
        <v>0</v>
      </c>
      <c r="CV772" s="67">
        <v>0</v>
      </c>
      <c r="CW772" s="67">
        <v>0</v>
      </c>
      <c r="CX772" s="135">
        <v>0</v>
      </c>
      <c r="CZ772" s="55">
        <v>0</v>
      </c>
      <c r="DA772" s="55">
        <v>0</v>
      </c>
      <c r="DB772" s="55">
        <v>0</v>
      </c>
      <c r="DC772" s="55">
        <v>0</v>
      </c>
      <c r="DD772" s="55">
        <v>0</v>
      </c>
      <c r="DE772" s="135">
        <v>0</v>
      </c>
      <c r="DG772" s="43" t="b" cm="1">
        <f t="array" aca="1" ref="DG772" ca="1">OR($G772=Forecast_Capex_Input!$BF$8:$BF$10)</f>
        <v>0</v>
      </c>
      <c r="DH772" s="43" cm="1">
        <f t="array" aca="1" ref="DH772" ca="1">IFERROR(INDEX(Forecast_Capex_Input!BG$12:BG$286,$Z772)
*(INDEX(Forecast_Capex_Input!$H$12:$H$286,$Z772)=Repex),0)
*$DG772</f>
        <v>0</v>
      </c>
      <c r="DI772" s="43" cm="1">
        <f t="array" aca="1" ref="DI772" ca="1">IFERROR(INDEX(Forecast_Capex_Input!BH$12:BH$286,$Z772)
*(INDEX(Forecast_Capex_Input!$H$12:$H$286,$Z772)=Repex),0)
*$DG772</f>
        <v>0</v>
      </c>
      <c r="DJ772" s="43" cm="1">
        <f t="array" aca="1" ref="DJ772" ca="1">IFERROR(INDEX(Forecast_Capex_Input!BI$12:BI$286,$Z772)
*(INDEX(Forecast_Capex_Input!$H$12:$H$286,$Z772)=Repex),0)
*$DG772</f>
        <v>0</v>
      </c>
      <c r="DK772" s="43" cm="1">
        <f t="array" aca="1" ref="DK772" ca="1">IFERROR(INDEX(Forecast_Capex_Input!BJ$12:BJ$286,$Z772)
*(INDEX(Forecast_Capex_Input!$H$12:$H$286,$Z772)=Repex),0)
*$DG772</f>
        <v>0</v>
      </c>
      <c r="DL772" s="43" cm="1">
        <f t="array" aca="1" ref="DL772" ca="1">IFERROR(INDEX(Forecast_Capex_Input!BK$12:BK$286,$Z772)
*(INDEX(Forecast_Capex_Input!$H$12:$H$286,$Z772)=Repex),0)
*$DG772</f>
        <v>0</v>
      </c>
      <c r="DM772" s="43" cm="1">
        <f t="array" aca="1" ref="DM772" ca="1">IFERROR(INDEX(Forecast_Capex_Input!BL$12:BL$286,$Z772)
*(INDEX(Forecast_Capex_Input!$H$12:$H$286,$Z772)=Repex),0)
*$DG772</f>
        <v>0</v>
      </c>
      <c r="DO772" s="43" t="b" cm="1">
        <f t="array" aca="1" ref="DO772" ca="1">OR($G772=Forecast_Capex_Input!$BN$8:$BN$9)</f>
        <v>0</v>
      </c>
      <c r="DP772" s="43" cm="1">
        <f t="array" aca="1" ref="DP772" ca="1">IFERROR(INDEX(Forecast_Capex_Input!BO$12:BO$286,$Z772)
*(INDEX(Forecast_Capex_Input!$H$12:$H$286,$Z772)=Repex),0)
*$DO772</f>
        <v>0</v>
      </c>
      <c r="DQ772" s="43" cm="1">
        <f t="array" aca="1" ref="DQ772" ca="1">IFERROR(INDEX(Forecast_Capex_Input!BP$12:BP$286,$Z772)
*(INDEX(Forecast_Capex_Input!$H$12:$H$286,$Z772)=Repex),0)
*$DO772</f>
        <v>0</v>
      </c>
      <c r="DR772" s="43" cm="1">
        <f t="array" aca="1" ref="DR772" ca="1">IFERROR(INDEX(Forecast_Capex_Input!BQ$12:BQ$286,$Z772)
*(INDEX(Forecast_Capex_Input!$H$12:$H$286,$Z772)=Repex),0)
*$DO772</f>
        <v>0</v>
      </c>
      <c r="DS772" s="43" cm="1">
        <f t="array" aca="1" ref="DS772" ca="1">IFERROR(INDEX(Forecast_Capex_Input!BR$12:BR$286,$Z772)
*(INDEX(Forecast_Capex_Input!$H$12:$H$286,$Z772)=Repex),0)
*$DO772</f>
        <v>0</v>
      </c>
      <c r="DT772" s="43" cm="1">
        <f t="array" aca="1" ref="DT772" ca="1">IFERROR(INDEX(Forecast_Capex_Input!BS$12:BS$286,$Z772)
*(INDEX(Forecast_Capex_Input!$H$12:$H$286,$Z772)=Repex),0)
*$DO772</f>
        <v>0</v>
      </c>
      <c r="DV772" s="43" t="b" cm="1">
        <f t="array" aca="1" ref="DV772" ca="1">OR($G772=Forecast_Capex_Input!$BU$8:$BU$10)</f>
        <v>0</v>
      </c>
      <c r="DW772" s="43" cm="1">
        <f t="array" aca="1" ref="DW772" ca="1">IFERROR(INDEX(Forecast_Capex_Input!BV$12:BV$286,$Z772)
*(INDEX(Forecast_Capex_Input!$H$12:$H$286,$Z772)=Repex),0)
*$DV772</f>
        <v>0</v>
      </c>
      <c r="DX772" s="43" cm="1">
        <f t="array" aca="1" ref="DX772" ca="1">IFERROR(INDEX(Forecast_Capex_Input!BW$12:BW$286,$Z772)
*(INDEX(Forecast_Capex_Input!$H$12:$H$286,$Z772)=Repex),0)
*$DV772</f>
        <v>0</v>
      </c>
      <c r="DY772" s="43" cm="1">
        <f t="array" aca="1" ref="DY772" ca="1">IFERROR(INDEX(Forecast_Capex_Input!BX$12:BX$286,$Z772)
*(INDEX(Forecast_Capex_Input!$H$12:$H$286,$Z772)=Repex),0)
*$DV772</f>
        <v>0</v>
      </c>
      <c r="DZ772" s="43" cm="1">
        <f t="array" aca="1" ref="DZ772" ca="1">IFERROR(INDEX(Forecast_Capex_Input!BY$12:BY$286,$Z772)
*(INDEX(Forecast_Capex_Input!$H$12:$H$286,$Z772)=Repex),0)
*$DV772</f>
        <v>0</v>
      </c>
      <c r="EA772" s="43" cm="1">
        <f t="array" aca="1" ref="EA772" ca="1">IFERROR(INDEX(Forecast_Capex_Input!BZ$12:BZ$286,$Z772)
*(INDEX(Forecast_Capex_Input!$H$12:$H$286,$Z772)=Repex),0)
*$DV772</f>
        <v>0</v>
      </c>
      <c r="EB772" s="43" cm="1">
        <f t="array" aca="1" ref="EB772" ca="1">IFERROR(INDEX(Forecast_Capex_Input!CA$12:CA$286,$Z772)
*(INDEX(Forecast_Capex_Input!$H$12:$H$286,$Z772)=Repex),0)
*$DV772</f>
        <v>0</v>
      </c>
      <c r="EC772" s="43" cm="1">
        <f t="array" aca="1" ref="EC772" ca="1">IFERROR(INDEX(Forecast_Capex_Input!CB$12:CB$286,$Z772)
*(INDEX(Forecast_Capex_Input!$H$12:$H$286,$Z772)=Repex),0)
*$DV772</f>
        <v>0</v>
      </c>
      <c r="ED772" s="43" cm="1">
        <f t="array" aca="1" ref="ED772" ca="1">IFERROR(INDEX(Forecast_Capex_Input!CC$12:CC$286,$Z772)
*(INDEX(Forecast_Capex_Input!$H$12:$H$286,$Z772)=Repex),0)
*$DV772</f>
        <v>0</v>
      </c>
      <c r="EF772" s="86" t="str">
        <f t="shared" si="69"/>
        <v>N/A</v>
      </c>
      <c r="EG772" s="28" t="str">
        <f>IFERROR(RANK(EF772,EF$11:EF$1010,0)+COUNTIF(EF$11:EF772,EF772)-1,NA)</f>
        <v>N/A</v>
      </c>
    </row>
    <row r="773" spans="3:137" x14ac:dyDescent="0.2">
      <c r="C773" s="28">
        <f t="shared" si="70"/>
        <v>763</v>
      </c>
      <c r="D773" s="9" t="str" cm="1">
        <f t="array" ref="D773">IFERROR(INDEX(Forecast_Capex_Input!$D$12:$D$286,$Z773),NA)</f>
        <v>N/A</v>
      </c>
      <c r="E773" s="24" t="str" cm="1">
        <f t="array" ref="E773">IF($Z773=NA,NA,INDEX(Forecast_Capex_Input!$E$12:$E$286,$Z773))</f>
        <v>N/A</v>
      </c>
      <c r="F773" s="9" t="str" cm="1">
        <f t="array" aca="1" ref="F773" ca="1">IFERROR(INDEX(General!$E$25:$E$26,$AA773),NA)</f>
        <v>N/A</v>
      </c>
      <c r="G773" s="9" t="str" cm="1">
        <f t="array" aca="1" ref="G773" ca="1">IFERROR(INDEX(Forecast_Capex_Input!$AI$11:$BB$11,$AC773),NA)</f>
        <v>N/A</v>
      </c>
      <c r="H773" s="50" t="str" cm="1">
        <f t="array" aca="1" ref="H773" ca="1">IFERROR(INDEX(Forecast_Capex_Input!$AI$12:$BB$286,$Z773,$AC773),NA)</f>
        <v>N/A</v>
      </c>
      <c r="I773" s="150" t="str" cm="1">
        <f t="array" ref="I773">IFERROR(INDEX(Forecast_Capex_Input!$F$12:$F$286,$Z773),NA)</f>
        <v>N/A</v>
      </c>
      <c r="J773" s="150" t="str" cm="1">
        <f t="array" ref="J773">IFERROR(INDEX(Forecast_Capex_Input!G$12:G$286,$Z773),NA)</f>
        <v>N/A</v>
      </c>
      <c r="K773" s="150" t="str" cm="1">
        <f t="array" ref="K773">IFERROR(INDEX(Forecast_Capex_Input!H$12:H$286,$Z773),NA)</f>
        <v>N/A</v>
      </c>
      <c r="L773" s="150" t="str" cm="1">
        <f t="array" ref="L773">IFERROR(INDEX(Forecast_Capex_Input!I$12:I$286,$Z773),NA)</f>
        <v>N/A</v>
      </c>
      <c r="M773" s="150" t="str" cm="1">
        <f t="array" ref="M773">IFERROR(INDEX(Forecast_Capex_Input!J$12:J$286,$Z773),NA)</f>
        <v>N/A</v>
      </c>
      <c r="N773" s="150" t="str" cm="1">
        <f t="array" ref="N773">IFERROR(INDEX(Forecast_Capex_Input!K$12:K$286,$Z773),NA)</f>
        <v>N/A</v>
      </c>
      <c r="O773" s="150" t="str" cm="1">
        <f t="array" ref="O773">IFERROR(INDEX(Forecast_Capex_Input!L$12:L$286,$Z773),NA)</f>
        <v>N/A</v>
      </c>
      <c r="P773" s="150" t="str" cm="1">
        <f t="array" ref="P773">IFERROR(INDEX(Forecast_Capex_Input!M$12:M$286,$Z773),NA)</f>
        <v>N/A</v>
      </c>
      <c r="Q773" s="24" t="str" cm="1">
        <f t="array" ref="Q773">IFERROR(INDEX(Forecast_Capex_Input!N$12:N$286,$Z773),NA)</f>
        <v>N/A</v>
      </c>
      <c r="R773" s="190" cm="1">
        <f t="array" ref="R773">IFERROR(INDEX(Forecast_Capex_Input!O$12:O$286,$Z773),0)</f>
        <v>0</v>
      </c>
      <c r="S773" s="24" cm="1">
        <f t="array" ref="S773">IFERROR(INDEX(Forecast_Capex_Input!P$12:P$286,$Z773),0)</f>
        <v>0</v>
      </c>
      <c r="T773" s="150" t="str" cm="1">
        <f t="array" aca="1" ref="T773" ca="1">IFERROR(INDEX(General!$K$91:$K$110,$AC773),NA)</f>
        <v>N/A</v>
      </c>
      <c r="U773" s="43" cm="1">
        <f t="array" aca="1" ref="U773" ca="1">IFERROR(
IF($F773=General!$E$25,INDEX(Forecast_Capex_Input!S$12:S$286,$Z773),
INDEX(Forecast_Capex_Input!T$12:T$286,$Z773)),0)</f>
        <v>0</v>
      </c>
      <c r="V773" s="82" t="b">
        <f>IFERROR(INDEX(Overheads!$T$19:$T$26,MATCH($I773,Overheads!$E$19:$E$26,0)),FALSE)</f>
        <v>0</v>
      </c>
      <c r="W773" s="209" cm="1">
        <f t="array" ref="W773">IFERROR(
INDEX(Forecast_Capex_Input!CN$12:CN$286,$Z773),0)</f>
        <v>0</v>
      </c>
      <c r="X773" s="209">
        <f>IFERROR(
MATCH($W773,General!$L$39:$S$39,0),1)</f>
        <v>1</v>
      </c>
      <c r="Z773" s="28" t="str">
        <f>IFERROR(
IF(MATCH($C773,Forecast_Capex_Input!$CI$12:$CI$286,1)+1&gt;MAX(Forecast_Capex_Input!$C$12:$C$286),NA,
MATCH($C773,Forecast_Capex_Input!$CI$12:$CI$286,1)+1),1)</f>
        <v>N/A</v>
      </c>
      <c r="AA773" s="28" t="str" cm="1">
        <f t="array" aca="1" ref="AA773" ca="1">IFERROR(
IF(Z772&lt;&gt;Z773,1,
IF(COUNTIF(OFFSET(AA772,0,0,-INDEX(Forecast_Capex_Input!$CG$12:$CG$286,$Z773)),AA772)=INDEX(Forecast_Capex_Input!$CG$12:$CG$286,$Z773),AA772+1,AA772)),NA)</f>
        <v>N/A</v>
      </c>
      <c r="AB773" s="28" t="str" cm="1">
        <f t="array" ref="AB773">IFERROR($C773-IF($Z773=1,1,INDEX(Forecast_Capex_Input!$CI$12:$CI$286,$Z773-1))+1,NA)</f>
        <v>N/A</v>
      </c>
      <c r="AC773" s="28" t="str" cm="1">
        <f t="array" aca="1" ref="AC773" ca="1">IFERROR(IF(AA773=1,
INDEX(Forecast_Capex_Input!$AI$10:$BB$10,SMALL(IF(INDEX(Forecast_Capex_Input!$AI$12:$BB$286,$Z773,0)&gt;0,COLUMN(Forecast_Capex_Input!$AI$10:$BB$10)-COLUMN(Forecast_Capex_Input!$AI$12)+1),ROWS(OFFSET(AC772,0,0,-$AB773)))),
OFFSET(AC772,-INDEX(Forecast_Capex_Input!$CG$12:$CG$286,$Z773)+1,0)),NA)</f>
        <v>N/A</v>
      </c>
      <c r="AD773" s="28" t="str">
        <f t="shared" ca="1" si="67"/>
        <v>N/A</v>
      </c>
      <c r="AE773" s="82" t="b">
        <f t="shared" si="71"/>
        <v>0</v>
      </c>
      <c r="AF773" s="78" t="b">
        <v>0</v>
      </c>
      <c r="AG773" s="82" t="b">
        <f t="shared" si="68"/>
        <v>1</v>
      </c>
      <c r="AI773" s="55">
        <v>0</v>
      </c>
      <c r="AJ773" s="55">
        <v>0</v>
      </c>
      <c r="AK773" s="55">
        <v>0</v>
      </c>
      <c r="AL773" s="55">
        <v>0</v>
      </c>
      <c r="AM773" s="55">
        <v>0</v>
      </c>
      <c r="AN773" s="135">
        <v>0</v>
      </c>
      <c r="AP773" s="55">
        <v>0</v>
      </c>
      <c r="AQ773" s="55">
        <v>0</v>
      </c>
      <c r="AR773" s="55">
        <v>0</v>
      </c>
      <c r="AS773" s="55">
        <v>0</v>
      </c>
      <c r="AT773" s="55">
        <v>0</v>
      </c>
      <c r="AU773" s="135">
        <v>0</v>
      </c>
      <c r="AW773" s="55">
        <v>0</v>
      </c>
      <c r="AX773" s="55">
        <v>0</v>
      </c>
      <c r="AY773" s="55">
        <v>0</v>
      </c>
      <c r="AZ773" s="55">
        <v>0</v>
      </c>
      <c r="BA773" s="55">
        <v>0</v>
      </c>
      <c r="BB773" s="135">
        <v>0</v>
      </c>
      <c r="BD773" s="55">
        <v>0</v>
      </c>
      <c r="BE773" s="55">
        <v>0</v>
      </c>
      <c r="BF773" s="55">
        <v>0</v>
      </c>
      <c r="BG773" s="55">
        <v>0</v>
      </c>
      <c r="BH773" s="55">
        <v>0</v>
      </c>
      <c r="BI773" s="135">
        <v>0</v>
      </c>
      <c r="BK773" s="55">
        <v>0</v>
      </c>
      <c r="BL773" s="55">
        <v>0</v>
      </c>
      <c r="BM773" s="55">
        <v>0</v>
      </c>
      <c r="BN773" s="55">
        <v>0</v>
      </c>
      <c r="BO773" s="55">
        <v>0</v>
      </c>
      <c r="BP773" s="135">
        <v>0</v>
      </c>
      <c r="BR773" s="147">
        <v>0</v>
      </c>
      <c r="BS773" s="147">
        <v>0</v>
      </c>
      <c r="BT773" s="147">
        <v>0</v>
      </c>
      <c r="BU773" s="147">
        <v>0</v>
      </c>
      <c r="BV773" s="147">
        <v>0</v>
      </c>
      <c r="BX773" s="55">
        <v>0</v>
      </c>
      <c r="BY773" s="55">
        <v>0</v>
      </c>
      <c r="BZ773" s="55">
        <v>0</v>
      </c>
      <c r="CA773" s="55">
        <v>0</v>
      </c>
      <c r="CB773" s="55">
        <v>0</v>
      </c>
      <c r="CC773" s="135">
        <v>0</v>
      </c>
      <c r="CE773" s="55">
        <v>0</v>
      </c>
      <c r="CF773" s="55">
        <v>0</v>
      </c>
      <c r="CG773" s="55">
        <v>0</v>
      </c>
      <c r="CH773" s="55">
        <v>0</v>
      </c>
      <c r="CI773" s="55">
        <v>0</v>
      </c>
      <c r="CJ773" s="135">
        <v>0</v>
      </c>
      <c r="CL773" s="55">
        <v>0</v>
      </c>
      <c r="CM773" s="55">
        <v>0</v>
      </c>
      <c r="CN773" s="55">
        <v>0</v>
      </c>
      <c r="CO773" s="55">
        <v>0</v>
      </c>
      <c r="CP773" s="55">
        <v>0</v>
      </c>
      <c r="CQ773" s="135">
        <v>0</v>
      </c>
      <c r="CS773" s="67">
        <v>0</v>
      </c>
      <c r="CT773" s="67">
        <v>0</v>
      </c>
      <c r="CU773" s="67">
        <v>0</v>
      </c>
      <c r="CV773" s="67">
        <v>0</v>
      </c>
      <c r="CW773" s="67">
        <v>0</v>
      </c>
      <c r="CX773" s="135">
        <v>0</v>
      </c>
      <c r="CZ773" s="55">
        <v>0</v>
      </c>
      <c r="DA773" s="55">
        <v>0</v>
      </c>
      <c r="DB773" s="55">
        <v>0</v>
      </c>
      <c r="DC773" s="55">
        <v>0</v>
      </c>
      <c r="DD773" s="55">
        <v>0</v>
      </c>
      <c r="DE773" s="135">
        <v>0</v>
      </c>
      <c r="DG773" s="43" t="b" cm="1">
        <f t="array" aca="1" ref="DG773" ca="1">OR($G773=Forecast_Capex_Input!$BF$8:$BF$10)</f>
        <v>0</v>
      </c>
      <c r="DH773" s="43" cm="1">
        <f t="array" aca="1" ref="DH773" ca="1">IFERROR(INDEX(Forecast_Capex_Input!BG$12:BG$286,$Z773)
*(INDEX(Forecast_Capex_Input!$H$12:$H$286,$Z773)=Repex),0)
*$DG773</f>
        <v>0</v>
      </c>
      <c r="DI773" s="43" cm="1">
        <f t="array" aca="1" ref="DI773" ca="1">IFERROR(INDEX(Forecast_Capex_Input!BH$12:BH$286,$Z773)
*(INDEX(Forecast_Capex_Input!$H$12:$H$286,$Z773)=Repex),0)
*$DG773</f>
        <v>0</v>
      </c>
      <c r="DJ773" s="43" cm="1">
        <f t="array" aca="1" ref="DJ773" ca="1">IFERROR(INDEX(Forecast_Capex_Input!BI$12:BI$286,$Z773)
*(INDEX(Forecast_Capex_Input!$H$12:$H$286,$Z773)=Repex),0)
*$DG773</f>
        <v>0</v>
      </c>
      <c r="DK773" s="43" cm="1">
        <f t="array" aca="1" ref="DK773" ca="1">IFERROR(INDEX(Forecast_Capex_Input!BJ$12:BJ$286,$Z773)
*(INDEX(Forecast_Capex_Input!$H$12:$H$286,$Z773)=Repex),0)
*$DG773</f>
        <v>0</v>
      </c>
      <c r="DL773" s="43" cm="1">
        <f t="array" aca="1" ref="DL773" ca="1">IFERROR(INDEX(Forecast_Capex_Input!BK$12:BK$286,$Z773)
*(INDEX(Forecast_Capex_Input!$H$12:$H$286,$Z773)=Repex),0)
*$DG773</f>
        <v>0</v>
      </c>
      <c r="DM773" s="43" cm="1">
        <f t="array" aca="1" ref="DM773" ca="1">IFERROR(INDEX(Forecast_Capex_Input!BL$12:BL$286,$Z773)
*(INDEX(Forecast_Capex_Input!$H$12:$H$286,$Z773)=Repex),0)
*$DG773</f>
        <v>0</v>
      </c>
      <c r="DO773" s="43" t="b" cm="1">
        <f t="array" aca="1" ref="DO773" ca="1">OR($G773=Forecast_Capex_Input!$BN$8:$BN$9)</f>
        <v>0</v>
      </c>
      <c r="DP773" s="43" cm="1">
        <f t="array" aca="1" ref="DP773" ca="1">IFERROR(INDEX(Forecast_Capex_Input!BO$12:BO$286,$Z773)
*(INDEX(Forecast_Capex_Input!$H$12:$H$286,$Z773)=Repex),0)
*$DO773</f>
        <v>0</v>
      </c>
      <c r="DQ773" s="43" cm="1">
        <f t="array" aca="1" ref="DQ773" ca="1">IFERROR(INDEX(Forecast_Capex_Input!BP$12:BP$286,$Z773)
*(INDEX(Forecast_Capex_Input!$H$12:$H$286,$Z773)=Repex),0)
*$DO773</f>
        <v>0</v>
      </c>
      <c r="DR773" s="43" cm="1">
        <f t="array" aca="1" ref="DR773" ca="1">IFERROR(INDEX(Forecast_Capex_Input!BQ$12:BQ$286,$Z773)
*(INDEX(Forecast_Capex_Input!$H$12:$H$286,$Z773)=Repex),0)
*$DO773</f>
        <v>0</v>
      </c>
      <c r="DS773" s="43" cm="1">
        <f t="array" aca="1" ref="DS773" ca="1">IFERROR(INDEX(Forecast_Capex_Input!BR$12:BR$286,$Z773)
*(INDEX(Forecast_Capex_Input!$H$12:$H$286,$Z773)=Repex),0)
*$DO773</f>
        <v>0</v>
      </c>
      <c r="DT773" s="43" cm="1">
        <f t="array" aca="1" ref="DT773" ca="1">IFERROR(INDEX(Forecast_Capex_Input!BS$12:BS$286,$Z773)
*(INDEX(Forecast_Capex_Input!$H$12:$H$286,$Z773)=Repex),0)
*$DO773</f>
        <v>0</v>
      </c>
      <c r="DV773" s="43" t="b" cm="1">
        <f t="array" aca="1" ref="DV773" ca="1">OR($G773=Forecast_Capex_Input!$BU$8:$BU$10)</f>
        <v>0</v>
      </c>
      <c r="DW773" s="43" cm="1">
        <f t="array" aca="1" ref="DW773" ca="1">IFERROR(INDEX(Forecast_Capex_Input!BV$12:BV$286,$Z773)
*(INDEX(Forecast_Capex_Input!$H$12:$H$286,$Z773)=Repex),0)
*$DV773</f>
        <v>0</v>
      </c>
      <c r="DX773" s="43" cm="1">
        <f t="array" aca="1" ref="DX773" ca="1">IFERROR(INDEX(Forecast_Capex_Input!BW$12:BW$286,$Z773)
*(INDEX(Forecast_Capex_Input!$H$12:$H$286,$Z773)=Repex),0)
*$DV773</f>
        <v>0</v>
      </c>
      <c r="DY773" s="43" cm="1">
        <f t="array" aca="1" ref="DY773" ca="1">IFERROR(INDEX(Forecast_Capex_Input!BX$12:BX$286,$Z773)
*(INDEX(Forecast_Capex_Input!$H$12:$H$286,$Z773)=Repex),0)
*$DV773</f>
        <v>0</v>
      </c>
      <c r="DZ773" s="43" cm="1">
        <f t="array" aca="1" ref="DZ773" ca="1">IFERROR(INDEX(Forecast_Capex_Input!BY$12:BY$286,$Z773)
*(INDEX(Forecast_Capex_Input!$H$12:$H$286,$Z773)=Repex),0)
*$DV773</f>
        <v>0</v>
      </c>
      <c r="EA773" s="43" cm="1">
        <f t="array" aca="1" ref="EA773" ca="1">IFERROR(INDEX(Forecast_Capex_Input!BZ$12:BZ$286,$Z773)
*(INDEX(Forecast_Capex_Input!$H$12:$H$286,$Z773)=Repex),0)
*$DV773</f>
        <v>0</v>
      </c>
      <c r="EB773" s="43" cm="1">
        <f t="array" aca="1" ref="EB773" ca="1">IFERROR(INDEX(Forecast_Capex_Input!CA$12:CA$286,$Z773)
*(INDEX(Forecast_Capex_Input!$H$12:$H$286,$Z773)=Repex),0)
*$DV773</f>
        <v>0</v>
      </c>
      <c r="EC773" s="43" cm="1">
        <f t="array" aca="1" ref="EC773" ca="1">IFERROR(INDEX(Forecast_Capex_Input!CB$12:CB$286,$Z773)
*(INDEX(Forecast_Capex_Input!$H$12:$H$286,$Z773)=Repex),0)
*$DV773</f>
        <v>0</v>
      </c>
      <c r="ED773" s="43" cm="1">
        <f t="array" aca="1" ref="ED773" ca="1">IFERROR(INDEX(Forecast_Capex_Input!CC$12:CC$286,$Z773)
*(INDEX(Forecast_Capex_Input!$H$12:$H$286,$Z773)=Repex),0)
*$DV773</f>
        <v>0</v>
      </c>
      <c r="EF773" s="86" t="str">
        <f t="shared" si="69"/>
        <v>N/A</v>
      </c>
      <c r="EG773" s="28" t="str">
        <f>IFERROR(RANK(EF773,EF$11:EF$1010,0)+COUNTIF(EF$11:EF773,EF773)-1,NA)</f>
        <v>N/A</v>
      </c>
    </row>
    <row r="774" spans="3:137" x14ac:dyDescent="0.2">
      <c r="C774" s="28">
        <f t="shared" si="70"/>
        <v>764</v>
      </c>
      <c r="D774" s="9" t="str" cm="1">
        <f t="array" ref="D774">IFERROR(INDEX(Forecast_Capex_Input!$D$12:$D$286,$Z774),NA)</f>
        <v>N/A</v>
      </c>
      <c r="E774" s="24" t="str" cm="1">
        <f t="array" ref="E774">IF($Z774=NA,NA,INDEX(Forecast_Capex_Input!$E$12:$E$286,$Z774))</f>
        <v>N/A</v>
      </c>
      <c r="F774" s="9" t="str" cm="1">
        <f t="array" aca="1" ref="F774" ca="1">IFERROR(INDEX(General!$E$25:$E$26,$AA774),NA)</f>
        <v>N/A</v>
      </c>
      <c r="G774" s="9" t="str" cm="1">
        <f t="array" aca="1" ref="G774" ca="1">IFERROR(INDEX(Forecast_Capex_Input!$AI$11:$BB$11,$AC774),NA)</f>
        <v>N/A</v>
      </c>
      <c r="H774" s="50" t="str" cm="1">
        <f t="array" aca="1" ref="H774" ca="1">IFERROR(INDEX(Forecast_Capex_Input!$AI$12:$BB$286,$Z774,$AC774),NA)</f>
        <v>N/A</v>
      </c>
      <c r="I774" s="150" t="str" cm="1">
        <f t="array" ref="I774">IFERROR(INDEX(Forecast_Capex_Input!$F$12:$F$286,$Z774),NA)</f>
        <v>N/A</v>
      </c>
      <c r="J774" s="150" t="str" cm="1">
        <f t="array" ref="J774">IFERROR(INDEX(Forecast_Capex_Input!G$12:G$286,$Z774),NA)</f>
        <v>N/A</v>
      </c>
      <c r="K774" s="150" t="str" cm="1">
        <f t="array" ref="K774">IFERROR(INDEX(Forecast_Capex_Input!H$12:H$286,$Z774),NA)</f>
        <v>N/A</v>
      </c>
      <c r="L774" s="150" t="str" cm="1">
        <f t="array" ref="L774">IFERROR(INDEX(Forecast_Capex_Input!I$12:I$286,$Z774),NA)</f>
        <v>N/A</v>
      </c>
      <c r="M774" s="150" t="str" cm="1">
        <f t="array" ref="M774">IFERROR(INDEX(Forecast_Capex_Input!J$12:J$286,$Z774),NA)</f>
        <v>N/A</v>
      </c>
      <c r="N774" s="150" t="str" cm="1">
        <f t="array" ref="N774">IFERROR(INDEX(Forecast_Capex_Input!K$12:K$286,$Z774),NA)</f>
        <v>N/A</v>
      </c>
      <c r="O774" s="150" t="str" cm="1">
        <f t="array" ref="O774">IFERROR(INDEX(Forecast_Capex_Input!L$12:L$286,$Z774),NA)</f>
        <v>N/A</v>
      </c>
      <c r="P774" s="150" t="str" cm="1">
        <f t="array" ref="P774">IFERROR(INDEX(Forecast_Capex_Input!M$12:M$286,$Z774),NA)</f>
        <v>N/A</v>
      </c>
      <c r="Q774" s="24" t="str" cm="1">
        <f t="array" ref="Q774">IFERROR(INDEX(Forecast_Capex_Input!N$12:N$286,$Z774),NA)</f>
        <v>N/A</v>
      </c>
      <c r="R774" s="190" cm="1">
        <f t="array" ref="R774">IFERROR(INDEX(Forecast_Capex_Input!O$12:O$286,$Z774),0)</f>
        <v>0</v>
      </c>
      <c r="S774" s="24" cm="1">
        <f t="array" ref="S774">IFERROR(INDEX(Forecast_Capex_Input!P$12:P$286,$Z774),0)</f>
        <v>0</v>
      </c>
      <c r="T774" s="150" t="str" cm="1">
        <f t="array" aca="1" ref="T774" ca="1">IFERROR(INDEX(General!$K$91:$K$110,$AC774),NA)</f>
        <v>N/A</v>
      </c>
      <c r="U774" s="43" cm="1">
        <f t="array" aca="1" ref="U774" ca="1">IFERROR(
IF($F774=General!$E$25,INDEX(Forecast_Capex_Input!S$12:S$286,$Z774),
INDEX(Forecast_Capex_Input!T$12:T$286,$Z774)),0)</f>
        <v>0</v>
      </c>
      <c r="V774" s="82" t="b">
        <f>IFERROR(INDEX(Overheads!$T$19:$T$26,MATCH($I774,Overheads!$E$19:$E$26,0)),FALSE)</f>
        <v>0</v>
      </c>
      <c r="W774" s="209" cm="1">
        <f t="array" ref="W774">IFERROR(
INDEX(Forecast_Capex_Input!CN$12:CN$286,$Z774),0)</f>
        <v>0</v>
      </c>
      <c r="X774" s="209">
        <f>IFERROR(
MATCH($W774,General!$L$39:$S$39,0),1)</f>
        <v>1</v>
      </c>
      <c r="Z774" s="28" t="str">
        <f>IFERROR(
IF(MATCH($C774,Forecast_Capex_Input!$CI$12:$CI$286,1)+1&gt;MAX(Forecast_Capex_Input!$C$12:$C$286),NA,
MATCH($C774,Forecast_Capex_Input!$CI$12:$CI$286,1)+1),1)</f>
        <v>N/A</v>
      </c>
      <c r="AA774" s="28" t="str" cm="1">
        <f t="array" aca="1" ref="AA774" ca="1">IFERROR(
IF(Z773&lt;&gt;Z774,1,
IF(COUNTIF(OFFSET(AA773,0,0,-INDEX(Forecast_Capex_Input!$CG$12:$CG$286,$Z774)),AA773)=INDEX(Forecast_Capex_Input!$CG$12:$CG$286,$Z774),AA773+1,AA773)),NA)</f>
        <v>N/A</v>
      </c>
      <c r="AB774" s="28" t="str" cm="1">
        <f t="array" ref="AB774">IFERROR($C774-IF($Z774=1,1,INDEX(Forecast_Capex_Input!$CI$12:$CI$286,$Z774-1))+1,NA)</f>
        <v>N/A</v>
      </c>
      <c r="AC774" s="28" t="str" cm="1">
        <f t="array" aca="1" ref="AC774" ca="1">IFERROR(IF(AA774=1,
INDEX(Forecast_Capex_Input!$AI$10:$BB$10,SMALL(IF(INDEX(Forecast_Capex_Input!$AI$12:$BB$286,$Z774,0)&gt;0,COLUMN(Forecast_Capex_Input!$AI$10:$BB$10)-COLUMN(Forecast_Capex_Input!$AI$12)+1),ROWS(OFFSET(AC773,0,0,-$AB774)))),
OFFSET(AC773,-INDEX(Forecast_Capex_Input!$CG$12:$CG$286,$Z774)+1,0)),NA)</f>
        <v>N/A</v>
      </c>
      <c r="AD774" s="28" t="str">
        <f t="shared" ca="1" si="67"/>
        <v>N/A</v>
      </c>
      <c r="AE774" s="82" t="b">
        <f t="shared" si="71"/>
        <v>0</v>
      </c>
      <c r="AF774" s="78" t="b">
        <v>0</v>
      </c>
      <c r="AG774" s="82" t="b">
        <f t="shared" si="68"/>
        <v>1</v>
      </c>
      <c r="AI774" s="55">
        <v>0</v>
      </c>
      <c r="AJ774" s="55">
        <v>0</v>
      </c>
      <c r="AK774" s="55">
        <v>0</v>
      </c>
      <c r="AL774" s="55">
        <v>0</v>
      </c>
      <c r="AM774" s="55">
        <v>0</v>
      </c>
      <c r="AN774" s="135">
        <v>0</v>
      </c>
      <c r="AP774" s="55">
        <v>0</v>
      </c>
      <c r="AQ774" s="55">
        <v>0</v>
      </c>
      <c r="AR774" s="55">
        <v>0</v>
      </c>
      <c r="AS774" s="55">
        <v>0</v>
      </c>
      <c r="AT774" s="55">
        <v>0</v>
      </c>
      <c r="AU774" s="135">
        <v>0</v>
      </c>
      <c r="AW774" s="55">
        <v>0</v>
      </c>
      <c r="AX774" s="55">
        <v>0</v>
      </c>
      <c r="AY774" s="55">
        <v>0</v>
      </c>
      <c r="AZ774" s="55">
        <v>0</v>
      </c>
      <c r="BA774" s="55">
        <v>0</v>
      </c>
      <c r="BB774" s="135">
        <v>0</v>
      </c>
      <c r="BD774" s="55">
        <v>0</v>
      </c>
      <c r="BE774" s="55">
        <v>0</v>
      </c>
      <c r="BF774" s="55">
        <v>0</v>
      </c>
      <c r="BG774" s="55">
        <v>0</v>
      </c>
      <c r="BH774" s="55">
        <v>0</v>
      </c>
      <c r="BI774" s="135">
        <v>0</v>
      </c>
      <c r="BK774" s="55">
        <v>0</v>
      </c>
      <c r="BL774" s="55">
        <v>0</v>
      </c>
      <c r="BM774" s="55">
        <v>0</v>
      </c>
      <c r="BN774" s="55">
        <v>0</v>
      </c>
      <c r="BO774" s="55">
        <v>0</v>
      </c>
      <c r="BP774" s="135">
        <v>0</v>
      </c>
      <c r="BR774" s="147">
        <v>0</v>
      </c>
      <c r="BS774" s="147">
        <v>0</v>
      </c>
      <c r="BT774" s="147">
        <v>0</v>
      </c>
      <c r="BU774" s="147">
        <v>0</v>
      </c>
      <c r="BV774" s="147">
        <v>0</v>
      </c>
      <c r="BX774" s="55">
        <v>0</v>
      </c>
      <c r="BY774" s="55">
        <v>0</v>
      </c>
      <c r="BZ774" s="55">
        <v>0</v>
      </c>
      <c r="CA774" s="55">
        <v>0</v>
      </c>
      <c r="CB774" s="55">
        <v>0</v>
      </c>
      <c r="CC774" s="135">
        <v>0</v>
      </c>
      <c r="CE774" s="55">
        <v>0</v>
      </c>
      <c r="CF774" s="55">
        <v>0</v>
      </c>
      <c r="CG774" s="55">
        <v>0</v>
      </c>
      <c r="CH774" s="55">
        <v>0</v>
      </c>
      <c r="CI774" s="55">
        <v>0</v>
      </c>
      <c r="CJ774" s="135">
        <v>0</v>
      </c>
      <c r="CL774" s="55">
        <v>0</v>
      </c>
      <c r="CM774" s="55">
        <v>0</v>
      </c>
      <c r="CN774" s="55">
        <v>0</v>
      </c>
      <c r="CO774" s="55">
        <v>0</v>
      </c>
      <c r="CP774" s="55">
        <v>0</v>
      </c>
      <c r="CQ774" s="135">
        <v>0</v>
      </c>
      <c r="CS774" s="67">
        <v>0</v>
      </c>
      <c r="CT774" s="67">
        <v>0</v>
      </c>
      <c r="CU774" s="67">
        <v>0</v>
      </c>
      <c r="CV774" s="67">
        <v>0</v>
      </c>
      <c r="CW774" s="67">
        <v>0</v>
      </c>
      <c r="CX774" s="135">
        <v>0</v>
      </c>
      <c r="CZ774" s="55">
        <v>0</v>
      </c>
      <c r="DA774" s="55">
        <v>0</v>
      </c>
      <c r="DB774" s="55">
        <v>0</v>
      </c>
      <c r="DC774" s="55">
        <v>0</v>
      </c>
      <c r="DD774" s="55">
        <v>0</v>
      </c>
      <c r="DE774" s="135">
        <v>0</v>
      </c>
      <c r="DG774" s="43" t="b" cm="1">
        <f t="array" aca="1" ref="DG774" ca="1">OR($G774=Forecast_Capex_Input!$BF$8:$BF$10)</f>
        <v>0</v>
      </c>
      <c r="DH774" s="43" cm="1">
        <f t="array" aca="1" ref="DH774" ca="1">IFERROR(INDEX(Forecast_Capex_Input!BG$12:BG$286,$Z774)
*(INDEX(Forecast_Capex_Input!$H$12:$H$286,$Z774)=Repex),0)
*$DG774</f>
        <v>0</v>
      </c>
      <c r="DI774" s="43" cm="1">
        <f t="array" aca="1" ref="DI774" ca="1">IFERROR(INDEX(Forecast_Capex_Input!BH$12:BH$286,$Z774)
*(INDEX(Forecast_Capex_Input!$H$12:$H$286,$Z774)=Repex),0)
*$DG774</f>
        <v>0</v>
      </c>
      <c r="DJ774" s="43" cm="1">
        <f t="array" aca="1" ref="DJ774" ca="1">IFERROR(INDEX(Forecast_Capex_Input!BI$12:BI$286,$Z774)
*(INDEX(Forecast_Capex_Input!$H$12:$H$286,$Z774)=Repex),0)
*$DG774</f>
        <v>0</v>
      </c>
      <c r="DK774" s="43" cm="1">
        <f t="array" aca="1" ref="DK774" ca="1">IFERROR(INDEX(Forecast_Capex_Input!BJ$12:BJ$286,$Z774)
*(INDEX(Forecast_Capex_Input!$H$12:$H$286,$Z774)=Repex),0)
*$DG774</f>
        <v>0</v>
      </c>
      <c r="DL774" s="43" cm="1">
        <f t="array" aca="1" ref="DL774" ca="1">IFERROR(INDEX(Forecast_Capex_Input!BK$12:BK$286,$Z774)
*(INDEX(Forecast_Capex_Input!$H$12:$H$286,$Z774)=Repex),0)
*$DG774</f>
        <v>0</v>
      </c>
      <c r="DM774" s="43" cm="1">
        <f t="array" aca="1" ref="DM774" ca="1">IFERROR(INDEX(Forecast_Capex_Input!BL$12:BL$286,$Z774)
*(INDEX(Forecast_Capex_Input!$H$12:$H$286,$Z774)=Repex),0)
*$DG774</f>
        <v>0</v>
      </c>
      <c r="DO774" s="43" t="b" cm="1">
        <f t="array" aca="1" ref="DO774" ca="1">OR($G774=Forecast_Capex_Input!$BN$8:$BN$9)</f>
        <v>0</v>
      </c>
      <c r="DP774" s="43" cm="1">
        <f t="array" aca="1" ref="DP774" ca="1">IFERROR(INDEX(Forecast_Capex_Input!BO$12:BO$286,$Z774)
*(INDEX(Forecast_Capex_Input!$H$12:$H$286,$Z774)=Repex),0)
*$DO774</f>
        <v>0</v>
      </c>
      <c r="DQ774" s="43" cm="1">
        <f t="array" aca="1" ref="DQ774" ca="1">IFERROR(INDEX(Forecast_Capex_Input!BP$12:BP$286,$Z774)
*(INDEX(Forecast_Capex_Input!$H$12:$H$286,$Z774)=Repex),0)
*$DO774</f>
        <v>0</v>
      </c>
      <c r="DR774" s="43" cm="1">
        <f t="array" aca="1" ref="DR774" ca="1">IFERROR(INDEX(Forecast_Capex_Input!BQ$12:BQ$286,$Z774)
*(INDEX(Forecast_Capex_Input!$H$12:$H$286,$Z774)=Repex),0)
*$DO774</f>
        <v>0</v>
      </c>
      <c r="DS774" s="43" cm="1">
        <f t="array" aca="1" ref="DS774" ca="1">IFERROR(INDEX(Forecast_Capex_Input!BR$12:BR$286,$Z774)
*(INDEX(Forecast_Capex_Input!$H$12:$H$286,$Z774)=Repex),0)
*$DO774</f>
        <v>0</v>
      </c>
      <c r="DT774" s="43" cm="1">
        <f t="array" aca="1" ref="DT774" ca="1">IFERROR(INDEX(Forecast_Capex_Input!BS$12:BS$286,$Z774)
*(INDEX(Forecast_Capex_Input!$H$12:$H$286,$Z774)=Repex),0)
*$DO774</f>
        <v>0</v>
      </c>
      <c r="DV774" s="43" t="b" cm="1">
        <f t="array" aca="1" ref="DV774" ca="1">OR($G774=Forecast_Capex_Input!$BU$8:$BU$10)</f>
        <v>0</v>
      </c>
      <c r="DW774" s="43" cm="1">
        <f t="array" aca="1" ref="DW774" ca="1">IFERROR(INDEX(Forecast_Capex_Input!BV$12:BV$286,$Z774)
*(INDEX(Forecast_Capex_Input!$H$12:$H$286,$Z774)=Repex),0)
*$DV774</f>
        <v>0</v>
      </c>
      <c r="DX774" s="43" cm="1">
        <f t="array" aca="1" ref="DX774" ca="1">IFERROR(INDEX(Forecast_Capex_Input!BW$12:BW$286,$Z774)
*(INDEX(Forecast_Capex_Input!$H$12:$H$286,$Z774)=Repex),0)
*$DV774</f>
        <v>0</v>
      </c>
      <c r="DY774" s="43" cm="1">
        <f t="array" aca="1" ref="DY774" ca="1">IFERROR(INDEX(Forecast_Capex_Input!BX$12:BX$286,$Z774)
*(INDEX(Forecast_Capex_Input!$H$12:$H$286,$Z774)=Repex),0)
*$DV774</f>
        <v>0</v>
      </c>
      <c r="DZ774" s="43" cm="1">
        <f t="array" aca="1" ref="DZ774" ca="1">IFERROR(INDEX(Forecast_Capex_Input!BY$12:BY$286,$Z774)
*(INDEX(Forecast_Capex_Input!$H$12:$H$286,$Z774)=Repex),0)
*$DV774</f>
        <v>0</v>
      </c>
      <c r="EA774" s="43" cm="1">
        <f t="array" aca="1" ref="EA774" ca="1">IFERROR(INDEX(Forecast_Capex_Input!BZ$12:BZ$286,$Z774)
*(INDEX(Forecast_Capex_Input!$H$12:$H$286,$Z774)=Repex),0)
*$DV774</f>
        <v>0</v>
      </c>
      <c r="EB774" s="43" cm="1">
        <f t="array" aca="1" ref="EB774" ca="1">IFERROR(INDEX(Forecast_Capex_Input!CA$12:CA$286,$Z774)
*(INDEX(Forecast_Capex_Input!$H$12:$H$286,$Z774)=Repex),0)
*$DV774</f>
        <v>0</v>
      </c>
      <c r="EC774" s="43" cm="1">
        <f t="array" aca="1" ref="EC774" ca="1">IFERROR(INDEX(Forecast_Capex_Input!CB$12:CB$286,$Z774)
*(INDEX(Forecast_Capex_Input!$H$12:$H$286,$Z774)=Repex),0)
*$DV774</f>
        <v>0</v>
      </c>
      <c r="ED774" s="43" cm="1">
        <f t="array" aca="1" ref="ED774" ca="1">IFERROR(INDEX(Forecast_Capex_Input!CC$12:CC$286,$Z774)
*(INDEX(Forecast_Capex_Input!$H$12:$H$286,$Z774)=Repex),0)
*$DV774</f>
        <v>0</v>
      </c>
      <c r="EF774" s="86" t="str">
        <f t="shared" si="69"/>
        <v>N/A</v>
      </c>
      <c r="EG774" s="28" t="str">
        <f>IFERROR(RANK(EF774,EF$11:EF$1010,0)+COUNTIF(EF$11:EF774,EF774)-1,NA)</f>
        <v>N/A</v>
      </c>
    </row>
    <row r="775" spans="3:137" x14ac:dyDescent="0.2">
      <c r="C775" s="28">
        <f t="shared" si="70"/>
        <v>765</v>
      </c>
      <c r="D775" s="9" t="str" cm="1">
        <f t="array" ref="D775">IFERROR(INDEX(Forecast_Capex_Input!$D$12:$D$286,$Z775),NA)</f>
        <v>N/A</v>
      </c>
      <c r="E775" s="24" t="str" cm="1">
        <f t="array" ref="E775">IF($Z775=NA,NA,INDEX(Forecast_Capex_Input!$E$12:$E$286,$Z775))</f>
        <v>N/A</v>
      </c>
      <c r="F775" s="9" t="str" cm="1">
        <f t="array" aca="1" ref="F775" ca="1">IFERROR(INDEX(General!$E$25:$E$26,$AA775),NA)</f>
        <v>N/A</v>
      </c>
      <c r="G775" s="9" t="str" cm="1">
        <f t="array" aca="1" ref="G775" ca="1">IFERROR(INDEX(Forecast_Capex_Input!$AI$11:$BB$11,$AC775),NA)</f>
        <v>N/A</v>
      </c>
      <c r="H775" s="50" t="str" cm="1">
        <f t="array" aca="1" ref="H775" ca="1">IFERROR(INDEX(Forecast_Capex_Input!$AI$12:$BB$286,$Z775,$AC775),NA)</f>
        <v>N/A</v>
      </c>
      <c r="I775" s="150" t="str" cm="1">
        <f t="array" ref="I775">IFERROR(INDEX(Forecast_Capex_Input!$F$12:$F$286,$Z775),NA)</f>
        <v>N/A</v>
      </c>
      <c r="J775" s="150" t="str" cm="1">
        <f t="array" ref="J775">IFERROR(INDEX(Forecast_Capex_Input!G$12:G$286,$Z775),NA)</f>
        <v>N/A</v>
      </c>
      <c r="K775" s="150" t="str" cm="1">
        <f t="array" ref="K775">IFERROR(INDEX(Forecast_Capex_Input!H$12:H$286,$Z775),NA)</f>
        <v>N/A</v>
      </c>
      <c r="L775" s="150" t="str" cm="1">
        <f t="array" ref="L775">IFERROR(INDEX(Forecast_Capex_Input!I$12:I$286,$Z775),NA)</f>
        <v>N/A</v>
      </c>
      <c r="M775" s="150" t="str" cm="1">
        <f t="array" ref="M775">IFERROR(INDEX(Forecast_Capex_Input!J$12:J$286,$Z775),NA)</f>
        <v>N/A</v>
      </c>
      <c r="N775" s="150" t="str" cm="1">
        <f t="array" ref="N775">IFERROR(INDEX(Forecast_Capex_Input!K$12:K$286,$Z775),NA)</f>
        <v>N/A</v>
      </c>
      <c r="O775" s="150" t="str" cm="1">
        <f t="array" ref="O775">IFERROR(INDEX(Forecast_Capex_Input!L$12:L$286,$Z775),NA)</f>
        <v>N/A</v>
      </c>
      <c r="P775" s="150" t="str" cm="1">
        <f t="array" ref="P775">IFERROR(INDEX(Forecast_Capex_Input!M$12:M$286,$Z775),NA)</f>
        <v>N/A</v>
      </c>
      <c r="Q775" s="24" t="str" cm="1">
        <f t="array" ref="Q775">IFERROR(INDEX(Forecast_Capex_Input!N$12:N$286,$Z775),NA)</f>
        <v>N/A</v>
      </c>
      <c r="R775" s="190" cm="1">
        <f t="array" ref="R775">IFERROR(INDEX(Forecast_Capex_Input!O$12:O$286,$Z775),0)</f>
        <v>0</v>
      </c>
      <c r="S775" s="24" cm="1">
        <f t="array" ref="S775">IFERROR(INDEX(Forecast_Capex_Input!P$12:P$286,$Z775),0)</f>
        <v>0</v>
      </c>
      <c r="T775" s="150" t="str" cm="1">
        <f t="array" aca="1" ref="T775" ca="1">IFERROR(INDEX(General!$K$91:$K$110,$AC775),NA)</f>
        <v>N/A</v>
      </c>
      <c r="U775" s="43" cm="1">
        <f t="array" aca="1" ref="U775" ca="1">IFERROR(
IF($F775=General!$E$25,INDEX(Forecast_Capex_Input!S$12:S$286,$Z775),
INDEX(Forecast_Capex_Input!T$12:T$286,$Z775)),0)</f>
        <v>0</v>
      </c>
      <c r="V775" s="82" t="b">
        <f>IFERROR(INDEX(Overheads!$T$19:$T$26,MATCH($I775,Overheads!$E$19:$E$26,0)),FALSE)</f>
        <v>0</v>
      </c>
      <c r="W775" s="209" cm="1">
        <f t="array" ref="W775">IFERROR(
INDEX(Forecast_Capex_Input!CN$12:CN$286,$Z775),0)</f>
        <v>0</v>
      </c>
      <c r="X775" s="209">
        <f>IFERROR(
MATCH($W775,General!$L$39:$S$39,0),1)</f>
        <v>1</v>
      </c>
      <c r="Z775" s="28" t="str">
        <f>IFERROR(
IF(MATCH($C775,Forecast_Capex_Input!$CI$12:$CI$286,1)+1&gt;MAX(Forecast_Capex_Input!$C$12:$C$286),NA,
MATCH($C775,Forecast_Capex_Input!$CI$12:$CI$286,1)+1),1)</f>
        <v>N/A</v>
      </c>
      <c r="AA775" s="28" t="str" cm="1">
        <f t="array" aca="1" ref="AA775" ca="1">IFERROR(
IF(Z774&lt;&gt;Z775,1,
IF(COUNTIF(OFFSET(AA774,0,0,-INDEX(Forecast_Capex_Input!$CG$12:$CG$286,$Z775)),AA774)=INDEX(Forecast_Capex_Input!$CG$12:$CG$286,$Z775),AA774+1,AA774)),NA)</f>
        <v>N/A</v>
      </c>
      <c r="AB775" s="28" t="str" cm="1">
        <f t="array" ref="AB775">IFERROR($C775-IF($Z775=1,1,INDEX(Forecast_Capex_Input!$CI$12:$CI$286,$Z775-1))+1,NA)</f>
        <v>N/A</v>
      </c>
      <c r="AC775" s="28" t="str" cm="1">
        <f t="array" aca="1" ref="AC775" ca="1">IFERROR(IF(AA775=1,
INDEX(Forecast_Capex_Input!$AI$10:$BB$10,SMALL(IF(INDEX(Forecast_Capex_Input!$AI$12:$BB$286,$Z775,0)&gt;0,COLUMN(Forecast_Capex_Input!$AI$10:$BB$10)-COLUMN(Forecast_Capex_Input!$AI$12)+1),ROWS(OFFSET(AC774,0,0,-$AB775)))),
OFFSET(AC774,-INDEX(Forecast_Capex_Input!$CG$12:$CG$286,$Z775)+1,0)),NA)</f>
        <v>N/A</v>
      </c>
      <c r="AD775" s="28" t="str">
        <f t="shared" ca="1" si="67"/>
        <v>N/A</v>
      </c>
      <c r="AE775" s="82" t="b">
        <f t="shared" si="71"/>
        <v>0</v>
      </c>
      <c r="AF775" s="78" t="b">
        <v>0</v>
      </c>
      <c r="AG775" s="82" t="b">
        <f t="shared" si="68"/>
        <v>1</v>
      </c>
      <c r="AI775" s="55">
        <v>0</v>
      </c>
      <c r="AJ775" s="55">
        <v>0</v>
      </c>
      <c r="AK775" s="55">
        <v>0</v>
      </c>
      <c r="AL775" s="55">
        <v>0</v>
      </c>
      <c r="AM775" s="55">
        <v>0</v>
      </c>
      <c r="AN775" s="135">
        <v>0</v>
      </c>
      <c r="AP775" s="55">
        <v>0</v>
      </c>
      <c r="AQ775" s="55">
        <v>0</v>
      </c>
      <c r="AR775" s="55">
        <v>0</v>
      </c>
      <c r="AS775" s="55">
        <v>0</v>
      </c>
      <c r="AT775" s="55">
        <v>0</v>
      </c>
      <c r="AU775" s="135">
        <v>0</v>
      </c>
      <c r="AW775" s="55">
        <v>0</v>
      </c>
      <c r="AX775" s="55">
        <v>0</v>
      </c>
      <c r="AY775" s="55">
        <v>0</v>
      </c>
      <c r="AZ775" s="55">
        <v>0</v>
      </c>
      <c r="BA775" s="55">
        <v>0</v>
      </c>
      <c r="BB775" s="135">
        <v>0</v>
      </c>
      <c r="BD775" s="55">
        <v>0</v>
      </c>
      <c r="BE775" s="55">
        <v>0</v>
      </c>
      <c r="BF775" s="55">
        <v>0</v>
      </c>
      <c r="BG775" s="55">
        <v>0</v>
      </c>
      <c r="BH775" s="55">
        <v>0</v>
      </c>
      <c r="BI775" s="135">
        <v>0</v>
      </c>
      <c r="BK775" s="55">
        <v>0</v>
      </c>
      <c r="BL775" s="55">
        <v>0</v>
      </c>
      <c r="BM775" s="55">
        <v>0</v>
      </c>
      <c r="BN775" s="55">
        <v>0</v>
      </c>
      <c r="BO775" s="55">
        <v>0</v>
      </c>
      <c r="BP775" s="135">
        <v>0</v>
      </c>
      <c r="BR775" s="147">
        <v>0</v>
      </c>
      <c r="BS775" s="147">
        <v>0</v>
      </c>
      <c r="BT775" s="147">
        <v>0</v>
      </c>
      <c r="BU775" s="147">
        <v>0</v>
      </c>
      <c r="BV775" s="147">
        <v>0</v>
      </c>
      <c r="BX775" s="55">
        <v>0</v>
      </c>
      <c r="BY775" s="55">
        <v>0</v>
      </c>
      <c r="BZ775" s="55">
        <v>0</v>
      </c>
      <c r="CA775" s="55">
        <v>0</v>
      </c>
      <c r="CB775" s="55">
        <v>0</v>
      </c>
      <c r="CC775" s="135">
        <v>0</v>
      </c>
      <c r="CE775" s="55">
        <v>0</v>
      </c>
      <c r="CF775" s="55">
        <v>0</v>
      </c>
      <c r="CG775" s="55">
        <v>0</v>
      </c>
      <c r="CH775" s="55">
        <v>0</v>
      </c>
      <c r="CI775" s="55">
        <v>0</v>
      </c>
      <c r="CJ775" s="135">
        <v>0</v>
      </c>
      <c r="CL775" s="55">
        <v>0</v>
      </c>
      <c r="CM775" s="55">
        <v>0</v>
      </c>
      <c r="CN775" s="55">
        <v>0</v>
      </c>
      <c r="CO775" s="55">
        <v>0</v>
      </c>
      <c r="CP775" s="55">
        <v>0</v>
      </c>
      <c r="CQ775" s="135">
        <v>0</v>
      </c>
      <c r="CS775" s="67">
        <v>0</v>
      </c>
      <c r="CT775" s="67">
        <v>0</v>
      </c>
      <c r="CU775" s="67">
        <v>0</v>
      </c>
      <c r="CV775" s="67">
        <v>0</v>
      </c>
      <c r="CW775" s="67">
        <v>0</v>
      </c>
      <c r="CX775" s="135">
        <v>0</v>
      </c>
      <c r="CZ775" s="55">
        <v>0</v>
      </c>
      <c r="DA775" s="55">
        <v>0</v>
      </c>
      <c r="DB775" s="55">
        <v>0</v>
      </c>
      <c r="DC775" s="55">
        <v>0</v>
      </c>
      <c r="DD775" s="55">
        <v>0</v>
      </c>
      <c r="DE775" s="135">
        <v>0</v>
      </c>
      <c r="DG775" s="43" t="b" cm="1">
        <f t="array" aca="1" ref="DG775" ca="1">OR($G775=Forecast_Capex_Input!$BF$8:$BF$10)</f>
        <v>0</v>
      </c>
      <c r="DH775" s="43" cm="1">
        <f t="array" aca="1" ref="DH775" ca="1">IFERROR(INDEX(Forecast_Capex_Input!BG$12:BG$286,$Z775)
*(INDEX(Forecast_Capex_Input!$H$12:$H$286,$Z775)=Repex),0)
*$DG775</f>
        <v>0</v>
      </c>
      <c r="DI775" s="43" cm="1">
        <f t="array" aca="1" ref="DI775" ca="1">IFERROR(INDEX(Forecast_Capex_Input!BH$12:BH$286,$Z775)
*(INDEX(Forecast_Capex_Input!$H$12:$H$286,$Z775)=Repex),0)
*$DG775</f>
        <v>0</v>
      </c>
      <c r="DJ775" s="43" cm="1">
        <f t="array" aca="1" ref="DJ775" ca="1">IFERROR(INDEX(Forecast_Capex_Input!BI$12:BI$286,$Z775)
*(INDEX(Forecast_Capex_Input!$H$12:$H$286,$Z775)=Repex),0)
*$DG775</f>
        <v>0</v>
      </c>
      <c r="DK775" s="43" cm="1">
        <f t="array" aca="1" ref="DK775" ca="1">IFERROR(INDEX(Forecast_Capex_Input!BJ$12:BJ$286,$Z775)
*(INDEX(Forecast_Capex_Input!$H$12:$H$286,$Z775)=Repex),0)
*$DG775</f>
        <v>0</v>
      </c>
      <c r="DL775" s="43" cm="1">
        <f t="array" aca="1" ref="DL775" ca="1">IFERROR(INDEX(Forecast_Capex_Input!BK$12:BK$286,$Z775)
*(INDEX(Forecast_Capex_Input!$H$12:$H$286,$Z775)=Repex),0)
*$DG775</f>
        <v>0</v>
      </c>
      <c r="DM775" s="43" cm="1">
        <f t="array" aca="1" ref="DM775" ca="1">IFERROR(INDEX(Forecast_Capex_Input!BL$12:BL$286,$Z775)
*(INDEX(Forecast_Capex_Input!$H$12:$H$286,$Z775)=Repex),0)
*$DG775</f>
        <v>0</v>
      </c>
      <c r="DO775" s="43" t="b" cm="1">
        <f t="array" aca="1" ref="DO775" ca="1">OR($G775=Forecast_Capex_Input!$BN$8:$BN$9)</f>
        <v>0</v>
      </c>
      <c r="DP775" s="43" cm="1">
        <f t="array" aca="1" ref="DP775" ca="1">IFERROR(INDEX(Forecast_Capex_Input!BO$12:BO$286,$Z775)
*(INDEX(Forecast_Capex_Input!$H$12:$H$286,$Z775)=Repex),0)
*$DO775</f>
        <v>0</v>
      </c>
      <c r="DQ775" s="43" cm="1">
        <f t="array" aca="1" ref="DQ775" ca="1">IFERROR(INDEX(Forecast_Capex_Input!BP$12:BP$286,$Z775)
*(INDEX(Forecast_Capex_Input!$H$12:$H$286,$Z775)=Repex),0)
*$DO775</f>
        <v>0</v>
      </c>
      <c r="DR775" s="43" cm="1">
        <f t="array" aca="1" ref="DR775" ca="1">IFERROR(INDEX(Forecast_Capex_Input!BQ$12:BQ$286,$Z775)
*(INDEX(Forecast_Capex_Input!$H$12:$H$286,$Z775)=Repex),0)
*$DO775</f>
        <v>0</v>
      </c>
      <c r="DS775" s="43" cm="1">
        <f t="array" aca="1" ref="DS775" ca="1">IFERROR(INDEX(Forecast_Capex_Input!BR$12:BR$286,$Z775)
*(INDEX(Forecast_Capex_Input!$H$12:$H$286,$Z775)=Repex),0)
*$DO775</f>
        <v>0</v>
      </c>
      <c r="DT775" s="43" cm="1">
        <f t="array" aca="1" ref="DT775" ca="1">IFERROR(INDEX(Forecast_Capex_Input!BS$12:BS$286,$Z775)
*(INDEX(Forecast_Capex_Input!$H$12:$H$286,$Z775)=Repex),0)
*$DO775</f>
        <v>0</v>
      </c>
      <c r="DV775" s="43" t="b" cm="1">
        <f t="array" aca="1" ref="DV775" ca="1">OR($G775=Forecast_Capex_Input!$BU$8:$BU$10)</f>
        <v>0</v>
      </c>
      <c r="DW775" s="43" cm="1">
        <f t="array" aca="1" ref="DW775" ca="1">IFERROR(INDEX(Forecast_Capex_Input!BV$12:BV$286,$Z775)
*(INDEX(Forecast_Capex_Input!$H$12:$H$286,$Z775)=Repex),0)
*$DV775</f>
        <v>0</v>
      </c>
      <c r="DX775" s="43" cm="1">
        <f t="array" aca="1" ref="DX775" ca="1">IFERROR(INDEX(Forecast_Capex_Input!BW$12:BW$286,$Z775)
*(INDEX(Forecast_Capex_Input!$H$12:$H$286,$Z775)=Repex),0)
*$DV775</f>
        <v>0</v>
      </c>
      <c r="DY775" s="43" cm="1">
        <f t="array" aca="1" ref="DY775" ca="1">IFERROR(INDEX(Forecast_Capex_Input!BX$12:BX$286,$Z775)
*(INDEX(Forecast_Capex_Input!$H$12:$H$286,$Z775)=Repex),0)
*$DV775</f>
        <v>0</v>
      </c>
      <c r="DZ775" s="43" cm="1">
        <f t="array" aca="1" ref="DZ775" ca="1">IFERROR(INDEX(Forecast_Capex_Input!BY$12:BY$286,$Z775)
*(INDEX(Forecast_Capex_Input!$H$12:$H$286,$Z775)=Repex),0)
*$DV775</f>
        <v>0</v>
      </c>
      <c r="EA775" s="43" cm="1">
        <f t="array" aca="1" ref="EA775" ca="1">IFERROR(INDEX(Forecast_Capex_Input!BZ$12:BZ$286,$Z775)
*(INDEX(Forecast_Capex_Input!$H$12:$H$286,$Z775)=Repex),0)
*$DV775</f>
        <v>0</v>
      </c>
      <c r="EB775" s="43" cm="1">
        <f t="array" aca="1" ref="EB775" ca="1">IFERROR(INDEX(Forecast_Capex_Input!CA$12:CA$286,$Z775)
*(INDEX(Forecast_Capex_Input!$H$12:$H$286,$Z775)=Repex),0)
*$DV775</f>
        <v>0</v>
      </c>
      <c r="EC775" s="43" cm="1">
        <f t="array" aca="1" ref="EC775" ca="1">IFERROR(INDEX(Forecast_Capex_Input!CB$12:CB$286,$Z775)
*(INDEX(Forecast_Capex_Input!$H$12:$H$286,$Z775)=Repex),0)
*$DV775</f>
        <v>0</v>
      </c>
      <c r="ED775" s="43" cm="1">
        <f t="array" aca="1" ref="ED775" ca="1">IFERROR(INDEX(Forecast_Capex_Input!CC$12:CC$286,$Z775)
*(INDEX(Forecast_Capex_Input!$H$12:$H$286,$Z775)=Repex),0)
*$DV775</f>
        <v>0</v>
      </c>
      <c r="EF775" s="86" t="str">
        <f t="shared" si="69"/>
        <v>N/A</v>
      </c>
      <c r="EG775" s="28" t="str">
        <f>IFERROR(RANK(EF775,EF$11:EF$1010,0)+COUNTIF(EF$11:EF775,EF775)-1,NA)</f>
        <v>N/A</v>
      </c>
    </row>
    <row r="776" spans="3:137" x14ac:dyDescent="0.2">
      <c r="C776" s="28">
        <f t="shared" si="70"/>
        <v>766</v>
      </c>
      <c r="D776" s="9" t="str" cm="1">
        <f t="array" ref="D776">IFERROR(INDEX(Forecast_Capex_Input!$D$12:$D$286,$Z776),NA)</f>
        <v>N/A</v>
      </c>
      <c r="E776" s="24" t="str" cm="1">
        <f t="array" ref="E776">IF($Z776=NA,NA,INDEX(Forecast_Capex_Input!$E$12:$E$286,$Z776))</f>
        <v>N/A</v>
      </c>
      <c r="F776" s="9" t="str" cm="1">
        <f t="array" aca="1" ref="F776" ca="1">IFERROR(INDEX(General!$E$25:$E$26,$AA776),NA)</f>
        <v>N/A</v>
      </c>
      <c r="G776" s="9" t="str" cm="1">
        <f t="array" aca="1" ref="G776" ca="1">IFERROR(INDEX(Forecast_Capex_Input!$AI$11:$BB$11,$AC776),NA)</f>
        <v>N/A</v>
      </c>
      <c r="H776" s="50" t="str" cm="1">
        <f t="array" aca="1" ref="H776" ca="1">IFERROR(INDEX(Forecast_Capex_Input!$AI$12:$BB$286,$Z776,$AC776),NA)</f>
        <v>N/A</v>
      </c>
      <c r="I776" s="150" t="str" cm="1">
        <f t="array" ref="I776">IFERROR(INDEX(Forecast_Capex_Input!$F$12:$F$286,$Z776),NA)</f>
        <v>N/A</v>
      </c>
      <c r="J776" s="150" t="str" cm="1">
        <f t="array" ref="J776">IFERROR(INDEX(Forecast_Capex_Input!G$12:G$286,$Z776),NA)</f>
        <v>N/A</v>
      </c>
      <c r="K776" s="150" t="str" cm="1">
        <f t="array" ref="K776">IFERROR(INDEX(Forecast_Capex_Input!H$12:H$286,$Z776),NA)</f>
        <v>N/A</v>
      </c>
      <c r="L776" s="150" t="str" cm="1">
        <f t="array" ref="L776">IFERROR(INDEX(Forecast_Capex_Input!I$12:I$286,$Z776),NA)</f>
        <v>N/A</v>
      </c>
      <c r="M776" s="150" t="str" cm="1">
        <f t="array" ref="M776">IFERROR(INDEX(Forecast_Capex_Input!J$12:J$286,$Z776),NA)</f>
        <v>N/A</v>
      </c>
      <c r="N776" s="150" t="str" cm="1">
        <f t="array" ref="N776">IFERROR(INDEX(Forecast_Capex_Input!K$12:K$286,$Z776),NA)</f>
        <v>N/A</v>
      </c>
      <c r="O776" s="150" t="str" cm="1">
        <f t="array" ref="O776">IFERROR(INDEX(Forecast_Capex_Input!L$12:L$286,$Z776),NA)</f>
        <v>N/A</v>
      </c>
      <c r="P776" s="150" t="str" cm="1">
        <f t="array" ref="P776">IFERROR(INDEX(Forecast_Capex_Input!M$12:M$286,$Z776),NA)</f>
        <v>N/A</v>
      </c>
      <c r="Q776" s="24" t="str" cm="1">
        <f t="array" ref="Q776">IFERROR(INDEX(Forecast_Capex_Input!N$12:N$286,$Z776),NA)</f>
        <v>N/A</v>
      </c>
      <c r="R776" s="190" cm="1">
        <f t="array" ref="R776">IFERROR(INDEX(Forecast_Capex_Input!O$12:O$286,$Z776),0)</f>
        <v>0</v>
      </c>
      <c r="S776" s="24" cm="1">
        <f t="array" ref="S776">IFERROR(INDEX(Forecast_Capex_Input!P$12:P$286,$Z776),0)</f>
        <v>0</v>
      </c>
      <c r="T776" s="150" t="str" cm="1">
        <f t="array" aca="1" ref="T776" ca="1">IFERROR(INDEX(General!$K$91:$K$110,$AC776),NA)</f>
        <v>N/A</v>
      </c>
      <c r="U776" s="43" cm="1">
        <f t="array" aca="1" ref="U776" ca="1">IFERROR(
IF($F776=General!$E$25,INDEX(Forecast_Capex_Input!S$12:S$286,$Z776),
INDEX(Forecast_Capex_Input!T$12:T$286,$Z776)),0)</f>
        <v>0</v>
      </c>
      <c r="V776" s="82" t="b">
        <f>IFERROR(INDEX(Overheads!$T$19:$T$26,MATCH($I776,Overheads!$E$19:$E$26,0)),FALSE)</f>
        <v>0</v>
      </c>
      <c r="W776" s="209" cm="1">
        <f t="array" ref="W776">IFERROR(
INDEX(Forecast_Capex_Input!CN$12:CN$286,$Z776),0)</f>
        <v>0</v>
      </c>
      <c r="X776" s="209">
        <f>IFERROR(
MATCH($W776,General!$L$39:$S$39,0),1)</f>
        <v>1</v>
      </c>
      <c r="Z776" s="28" t="str">
        <f>IFERROR(
IF(MATCH($C776,Forecast_Capex_Input!$CI$12:$CI$286,1)+1&gt;MAX(Forecast_Capex_Input!$C$12:$C$286),NA,
MATCH($C776,Forecast_Capex_Input!$CI$12:$CI$286,1)+1),1)</f>
        <v>N/A</v>
      </c>
      <c r="AA776" s="28" t="str" cm="1">
        <f t="array" aca="1" ref="AA776" ca="1">IFERROR(
IF(Z775&lt;&gt;Z776,1,
IF(COUNTIF(OFFSET(AA775,0,0,-INDEX(Forecast_Capex_Input!$CG$12:$CG$286,$Z776)),AA775)=INDEX(Forecast_Capex_Input!$CG$12:$CG$286,$Z776),AA775+1,AA775)),NA)</f>
        <v>N/A</v>
      </c>
      <c r="AB776" s="28" t="str" cm="1">
        <f t="array" ref="AB776">IFERROR($C776-IF($Z776=1,1,INDEX(Forecast_Capex_Input!$CI$12:$CI$286,$Z776-1))+1,NA)</f>
        <v>N/A</v>
      </c>
      <c r="AC776" s="28" t="str" cm="1">
        <f t="array" aca="1" ref="AC776" ca="1">IFERROR(IF(AA776=1,
INDEX(Forecast_Capex_Input!$AI$10:$BB$10,SMALL(IF(INDEX(Forecast_Capex_Input!$AI$12:$BB$286,$Z776,0)&gt;0,COLUMN(Forecast_Capex_Input!$AI$10:$BB$10)-COLUMN(Forecast_Capex_Input!$AI$12)+1),ROWS(OFFSET(AC775,0,0,-$AB776)))),
OFFSET(AC775,-INDEX(Forecast_Capex_Input!$CG$12:$CG$286,$Z776)+1,0)),NA)</f>
        <v>N/A</v>
      </c>
      <c r="AD776" s="28" t="str">
        <f t="shared" ca="1" si="67"/>
        <v>N/A</v>
      </c>
      <c r="AE776" s="82" t="b">
        <f t="shared" si="71"/>
        <v>0</v>
      </c>
      <c r="AF776" s="78" t="b">
        <v>0</v>
      </c>
      <c r="AG776" s="82" t="b">
        <f t="shared" si="68"/>
        <v>1</v>
      </c>
      <c r="AI776" s="55">
        <v>0</v>
      </c>
      <c r="AJ776" s="55">
        <v>0</v>
      </c>
      <c r="AK776" s="55">
        <v>0</v>
      </c>
      <c r="AL776" s="55">
        <v>0</v>
      </c>
      <c r="AM776" s="55">
        <v>0</v>
      </c>
      <c r="AN776" s="135">
        <v>0</v>
      </c>
      <c r="AP776" s="55">
        <v>0</v>
      </c>
      <c r="AQ776" s="55">
        <v>0</v>
      </c>
      <c r="AR776" s="55">
        <v>0</v>
      </c>
      <c r="AS776" s="55">
        <v>0</v>
      </c>
      <c r="AT776" s="55">
        <v>0</v>
      </c>
      <c r="AU776" s="135">
        <v>0</v>
      </c>
      <c r="AW776" s="55">
        <v>0</v>
      </c>
      <c r="AX776" s="55">
        <v>0</v>
      </c>
      <c r="AY776" s="55">
        <v>0</v>
      </c>
      <c r="AZ776" s="55">
        <v>0</v>
      </c>
      <c r="BA776" s="55">
        <v>0</v>
      </c>
      <c r="BB776" s="135">
        <v>0</v>
      </c>
      <c r="BD776" s="55">
        <v>0</v>
      </c>
      <c r="BE776" s="55">
        <v>0</v>
      </c>
      <c r="BF776" s="55">
        <v>0</v>
      </c>
      <c r="BG776" s="55">
        <v>0</v>
      </c>
      <c r="BH776" s="55">
        <v>0</v>
      </c>
      <c r="BI776" s="135">
        <v>0</v>
      </c>
      <c r="BK776" s="55">
        <v>0</v>
      </c>
      <c r="BL776" s="55">
        <v>0</v>
      </c>
      <c r="BM776" s="55">
        <v>0</v>
      </c>
      <c r="BN776" s="55">
        <v>0</v>
      </c>
      <c r="BO776" s="55">
        <v>0</v>
      </c>
      <c r="BP776" s="135">
        <v>0</v>
      </c>
      <c r="BR776" s="147">
        <v>0</v>
      </c>
      <c r="BS776" s="147">
        <v>0</v>
      </c>
      <c r="BT776" s="147">
        <v>0</v>
      </c>
      <c r="BU776" s="147">
        <v>0</v>
      </c>
      <c r="BV776" s="147">
        <v>0</v>
      </c>
      <c r="BX776" s="55">
        <v>0</v>
      </c>
      <c r="BY776" s="55">
        <v>0</v>
      </c>
      <c r="BZ776" s="55">
        <v>0</v>
      </c>
      <c r="CA776" s="55">
        <v>0</v>
      </c>
      <c r="CB776" s="55">
        <v>0</v>
      </c>
      <c r="CC776" s="135">
        <v>0</v>
      </c>
      <c r="CE776" s="55">
        <v>0</v>
      </c>
      <c r="CF776" s="55">
        <v>0</v>
      </c>
      <c r="CG776" s="55">
        <v>0</v>
      </c>
      <c r="CH776" s="55">
        <v>0</v>
      </c>
      <c r="CI776" s="55">
        <v>0</v>
      </c>
      <c r="CJ776" s="135">
        <v>0</v>
      </c>
      <c r="CL776" s="55">
        <v>0</v>
      </c>
      <c r="CM776" s="55">
        <v>0</v>
      </c>
      <c r="CN776" s="55">
        <v>0</v>
      </c>
      <c r="CO776" s="55">
        <v>0</v>
      </c>
      <c r="CP776" s="55">
        <v>0</v>
      </c>
      <c r="CQ776" s="135">
        <v>0</v>
      </c>
      <c r="CS776" s="67">
        <v>0</v>
      </c>
      <c r="CT776" s="67">
        <v>0</v>
      </c>
      <c r="CU776" s="67">
        <v>0</v>
      </c>
      <c r="CV776" s="67">
        <v>0</v>
      </c>
      <c r="CW776" s="67">
        <v>0</v>
      </c>
      <c r="CX776" s="135">
        <v>0</v>
      </c>
      <c r="CZ776" s="55">
        <v>0</v>
      </c>
      <c r="DA776" s="55">
        <v>0</v>
      </c>
      <c r="DB776" s="55">
        <v>0</v>
      </c>
      <c r="DC776" s="55">
        <v>0</v>
      </c>
      <c r="DD776" s="55">
        <v>0</v>
      </c>
      <c r="DE776" s="135">
        <v>0</v>
      </c>
      <c r="DG776" s="43" t="b" cm="1">
        <f t="array" aca="1" ref="DG776" ca="1">OR($G776=Forecast_Capex_Input!$BF$8:$BF$10)</f>
        <v>0</v>
      </c>
      <c r="DH776" s="43" cm="1">
        <f t="array" aca="1" ref="DH776" ca="1">IFERROR(INDEX(Forecast_Capex_Input!BG$12:BG$286,$Z776)
*(INDEX(Forecast_Capex_Input!$H$12:$H$286,$Z776)=Repex),0)
*$DG776</f>
        <v>0</v>
      </c>
      <c r="DI776" s="43" cm="1">
        <f t="array" aca="1" ref="DI776" ca="1">IFERROR(INDEX(Forecast_Capex_Input!BH$12:BH$286,$Z776)
*(INDEX(Forecast_Capex_Input!$H$12:$H$286,$Z776)=Repex),0)
*$DG776</f>
        <v>0</v>
      </c>
      <c r="DJ776" s="43" cm="1">
        <f t="array" aca="1" ref="DJ776" ca="1">IFERROR(INDEX(Forecast_Capex_Input!BI$12:BI$286,$Z776)
*(INDEX(Forecast_Capex_Input!$H$12:$H$286,$Z776)=Repex),0)
*$DG776</f>
        <v>0</v>
      </c>
      <c r="DK776" s="43" cm="1">
        <f t="array" aca="1" ref="DK776" ca="1">IFERROR(INDEX(Forecast_Capex_Input!BJ$12:BJ$286,$Z776)
*(INDEX(Forecast_Capex_Input!$H$12:$H$286,$Z776)=Repex),0)
*$DG776</f>
        <v>0</v>
      </c>
      <c r="DL776" s="43" cm="1">
        <f t="array" aca="1" ref="DL776" ca="1">IFERROR(INDEX(Forecast_Capex_Input!BK$12:BK$286,$Z776)
*(INDEX(Forecast_Capex_Input!$H$12:$H$286,$Z776)=Repex),0)
*$DG776</f>
        <v>0</v>
      </c>
      <c r="DM776" s="43" cm="1">
        <f t="array" aca="1" ref="DM776" ca="1">IFERROR(INDEX(Forecast_Capex_Input!BL$12:BL$286,$Z776)
*(INDEX(Forecast_Capex_Input!$H$12:$H$286,$Z776)=Repex),0)
*$DG776</f>
        <v>0</v>
      </c>
      <c r="DO776" s="43" t="b" cm="1">
        <f t="array" aca="1" ref="DO776" ca="1">OR($G776=Forecast_Capex_Input!$BN$8:$BN$9)</f>
        <v>0</v>
      </c>
      <c r="DP776" s="43" cm="1">
        <f t="array" aca="1" ref="DP776" ca="1">IFERROR(INDEX(Forecast_Capex_Input!BO$12:BO$286,$Z776)
*(INDEX(Forecast_Capex_Input!$H$12:$H$286,$Z776)=Repex),0)
*$DO776</f>
        <v>0</v>
      </c>
      <c r="DQ776" s="43" cm="1">
        <f t="array" aca="1" ref="DQ776" ca="1">IFERROR(INDEX(Forecast_Capex_Input!BP$12:BP$286,$Z776)
*(INDEX(Forecast_Capex_Input!$H$12:$H$286,$Z776)=Repex),0)
*$DO776</f>
        <v>0</v>
      </c>
      <c r="DR776" s="43" cm="1">
        <f t="array" aca="1" ref="DR776" ca="1">IFERROR(INDEX(Forecast_Capex_Input!BQ$12:BQ$286,$Z776)
*(INDEX(Forecast_Capex_Input!$H$12:$H$286,$Z776)=Repex),0)
*$DO776</f>
        <v>0</v>
      </c>
      <c r="DS776" s="43" cm="1">
        <f t="array" aca="1" ref="DS776" ca="1">IFERROR(INDEX(Forecast_Capex_Input!BR$12:BR$286,$Z776)
*(INDEX(Forecast_Capex_Input!$H$12:$H$286,$Z776)=Repex),0)
*$DO776</f>
        <v>0</v>
      </c>
      <c r="DT776" s="43" cm="1">
        <f t="array" aca="1" ref="DT776" ca="1">IFERROR(INDEX(Forecast_Capex_Input!BS$12:BS$286,$Z776)
*(INDEX(Forecast_Capex_Input!$H$12:$H$286,$Z776)=Repex),0)
*$DO776</f>
        <v>0</v>
      </c>
      <c r="DV776" s="43" t="b" cm="1">
        <f t="array" aca="1" ref="DV776" ca="1">OR($G776=Forecast_Capex_Input!$BU$8:$BU$10)</f>
        <v>0</v>
      </c>
      <c r="DW776" s="43" cm="1">
        <f t="array" aca="1" ref="DW776" ca="1">IFERROR(INDEX(Forecast_Capex_Input!BV$12:BV$286,$Z776)
*(INDEX(Forecast_Capex_Input!$H$12:$H$286,$Z776)=Repex),0)
*$DV776</f>
        <v>0</v>
      </c>
      <c r="DX776" s="43" cm="1">
        <f t="array" aca="1" ref="DX776" ca="1">IFERROR(INDEX(Forecast_Capex_Input!BW$12:BW$286,$Z776)
*(INDEX(Forecast_Capex_Input!$H$12:$H$286,$Z776)=Repex),0)
*$DV776</f>
        <v>0</v>
      </c>
      <c r="DY776" s="43" cm="1">
        <f t="array" aca="1" ref="DY776" ca="1">IFERROR(INDEX(Forecast_Capex_Input!BX$12:BX$286,$Z776)
*(INDEX(Forecast_Capex_Input!$H$12:$H$286,$Z776)=Repex),0)
*$DV776</f>
        <v>0</v>
      </c>
      <c r="DZ776" s="43" cm="1">
        <f t="array" aca="1" ref="DZ776" ca="1">IFERROR(INDEX(Forecast_Capex_Input!BY$12:BY$286,$Z776)
*(INDEX(Forecast_Capex_Input!$H$12:$H$286,$Z776)=Repex),0)
*$DV776</f>
        <v>0</v>
      </c>
      <c r="EA776" s="43" cm="1">
        <f t="array" aca="1" ref="EA776" ca="1">IFERROR(INDEX(Forecast_Capex_Input!BZ$12:BZ$286,$Z776)
*(INDEX(Forecast_Capex_Input!$H$12:$H$286,$Z776)=Repex),0)
*$DV776</f>
        <v>0</v>
      </c>
      <c r="EB776" s="43" cm="1">
        <f t="array" aca="1" ref="EB776" ca="1">IFERROR(INDEX(Forecast_Capex_Input!CA$12:CA$286,$Z776)
*(INDEX(Forecast_Capex_Input!$H$12:$H$286,$Z776)=Repex),0)
*$DV776</f>
        <v>0</v>
      </c>
      <c r="EC776" s="43" cm="1">
        <f t="array" aca="1" ref="EC776" ca="1">IFERROR(INDEX(Forecast_Capex_Input!CB$12:CB$286,$Z776)
*(INDEX(Forecast_Capex_Input!$H$12:$H$286,$Z776)=Repex),0)
*$DV776</f>
        <v>0</v>
      </c>
      <c r="ED776" s="43" cm="1">
        <f t="array" aca="1" ref="ED776" ca="1">IFERROR(INDEX(Forecast_Capex_Input!CC$12:CC$286,$Z776)
*(INDEX(Forecast_Capex_Input!$H$12:$H$286,$Z776)=Repex),0)
*$DV776</f>
        <v>0</v>
      </c>
      <c r="EF776" s="86" t="str">
        <f t="shared" si="69"/>
        <v>N/A</v>
      </c>
      <c r="EG776" s="28" t="str">
        <f>IFERROR(RANK(EF776,EF$11:EF$1010,0)+COUNTIF(EF$11:EF776,EF776)-1,NA)</f>
        <v>N/A</v>
      </c>
    </row>
    <row r="777" spans="3:137" x14ac:dyDescent="0.2">
      <c r="C777" s="28">
        <f t="shared" si="70"/>
        <v>767</v>
      </c>
      <c r="D777" s="9" t="str" cm="1">
        <f t="array" ref="D777">IFERROR(INDEX(Forecast_Capex_Input!$D$12:$D$286,$Z777),NA)</f>
        <v>N/A</v>
      </c>
      <c r="E777" s="24" t="str" cm="1">
        <f t="array" ref="E777">IF($Z777=NA,NA,INDEX(Forecast_Capex_Input!$E$12:$E$286,$Z777))</f>
        <v>N/A</v>
      </c>
      <c r="F777" s="9" t="str" cm="1">
        <f t="array" aca="1" ref="F777" ca="1">IFERROR(INDEX(General!$E$25:$E$26,$AA777),NA)</f>
        <v>N/A</v>
      </c>
      <c r="G777" s="9" t="str" cm="1">
        <f t="array" aca="1" ref="G777" ca="1">IFERROR(INDEX(Forecast_Capex_Input!$AI$11:$BB$11,$AC777),NA)</f>
        <v>N/A</v>
      </c>
      <c r="H777" s="50" t="str" cm="1">
        <f t="array" aca="1" ref="H777" ca="1">IFERROR(INDEX(Forecast_Capex_Input!$AI$12:$BB$286,$Z777,$AC777),NA)</f>
        <v>N/A</v>
      </c>
      <c r="I777" s="150" t="str" cm="1">
        <f t="array" ref="I777">IFERROR(INDEX(Forecast_Capex_Input!$F$12:$F$286,$Z777),NA)</f>
        <v>N/A</v>
      </c>
      <c r="J777" s="150" t="str" cm="1">
        <f t="array" ref="J777">IFERROR(INDEX(Forecast_Capex_Input!G$12:G$286,$Z777),NA)</f>
        <v>N/A</v>
      </c>
      <c r="K777" s="150" t="str" cm="1">
        <f t="array" ref="K777">IFERROR(INDEX(Forecast_Capex_Input!H$12:H$286,$Z777),NA)</f>
        <v>N/A</v>
      </c>
      <c r="L777" s="150" t="str" cm="1">
        <f t="array" ref="L777">IFERROR(INDEX(Forecast_Capex_Input!I$12:I$286,$Z777),NA)</f>
        <v>N/A</v>
      </c>
      <c r="M777" s="150" t="str" cm="1">
        <f t="array" ref="M777">IFERROR(INDEX(Forecast_Capex_Input!J$12:J$286,$Z777),NA)</f>
        <v>N/A</v>
      </c>
      <c r="N777" s="150" t="str" cm="1">
        <f t="array" ref="N777">IFERROR(INDEX(Forecast_Capex_Input!K$12:K$286,$Z777),NA)</f>
        <v>N/A</v>
      </c>
      <c r="O777" s="150" t="str" cm="1">
        <f t="array" ref="O777">IFERROR(INDEX(Forecast_Capex_Input!L$12:L$286,$Z777),NA)</f>
        <v>N/A</v>
      </c>
      <c r="P777" s="150" t="str" cm="1">
        <f t="array" ref="P777">IFERROR(INDEX(Forecast_Capex_Input!M$12:M$286,$Z777),NA)</f>
        <v>N/A</v>
      </c>
      <c r="Q777" s="24" t="str" cm="1">
        <f t="array" ref="Q777">IFERROR(INDEX(Forecast_Capex_Input!N$12:N$286,$Z777),NA)</f>
        <v>N/A</v>
      </c>
      <c r="R777" s="190" cm="1">
        <f t="array" ref="R777">IFERROR(INDEX(Forecast_Capex_Input!O$12:O$286,$Z777),0)</f>
        <v>0</v>
      </c>
      <c r="S777" s="24" cm="1">
        <f t="array" ref="S777">IFERROR(INDEX(Forecast_Capex_Input!P$12:P$286,$Z777),0)</f>
        <v>0</v>
      </c>
      <c r="T777" s="150" t="str" cm="1">
        <f t="array" aca="1" ref="T777" ca="1">IFERROR(INDEX(General!$K$91:$K$110,$AC777),NA)</f>
        <v>N/A</v>
      </c>
      <c r="U777" s="43" cm="1">
        <f t="array" aca="1" ref="U777" ca="1">IFERROR(
IF($F777=General!$E$25,INDEX(Forecast_Capex_Input!S$12:S$286,$Z777),
INDEX(Forecast_Capex_Input!T$12:T$286,$Z777)),0)</f>
        <v>0</v>
      </c>
      <c r="V777" s="82" t="b">
        <f>IFERROR(INDEX(Overheads!$T$19:$T$26,MATCH($I777,Overheads!$E$19:$E$26,0)),FALSE)</f>
        <v>0</v>
      </c>
      <c r="W777" s="209" cm="1">
        <f t="array" ref="W777">IFERROR(
INDEX(Forecast_Capex_Input!CN$12:CN$286,$Z777),0)</f>
        <v>0</v>
      </c>
      <c r="X777" s="209">
        <f>IFERROR(
MATCH($W777,General!$L$39:$S$39,0),1)</f>
        <v>1</v>
      </c>
      <c r="Z777" s="28" t="str">
        <f>IFERROR(
IF(MATCH($C777,Forecast_Capex_Input!$CI$12:$CI$286,1)+1&gt;MAX(Forecast_Capex_Input!$C$12:$C$286),NA,
MATCH($C777,Forecast_Capex_Input!$CI$12:$CI$286,1)+1),1)</f>
        <v>N/A</v>
      </c>
      <c r="AA777" s="28" t="str" cm="1">
        <f t="array" aca="1" ref="AA777" ca="1">IFERROR(
IF(Z776&lt;&gt;Z777,1,
IF(COUNTIF(OFFSET(AA776,0,0,-INDEX(Forecast_Capex_Input!$CG$12:$CG$286,$Z777)),AA776)=INDEX(Forecast_Capex_Input!$CG$12:$CG$286,$Z777),AA776+1,AA776)),NA)</f>
        <v>N/A</v>
      </c>
      <c r="AB777" s="28" t="str" cm="1">
        <f t="array" ref="AB777">IFERROR($C777-IF($Z777=1,1,INDEX(Forecast_Capex_Input!$CI$12:$CI$286,$Z777-1))+1,NA)</f>
        <v>N/A</v>
      </c>
      <c r="AC777" s="28" t="str" cm="1">
        <f t="array" aca="1" ref="AC777" ca="1">IFERROR(IF(AA777=1,
INDEX(Forecast_Capex_Input!$AI$10:$BB$10,SMALL(IF(INDEX(Forecast_Capex_Input!$AI$12:$BB$286,$Z777,0)&gt;0,COLUMN(Forecast_Capex_Input!$AI$10:$BB$10)-COLUMN(Forecast_Capex_Input!$AI$12)+1),ROWS(OFFSET(AC776,0,0,-$AB777)))),
OFFSET(AC776,-INDEX(Forecast_Capex_Input!$CG$12:$CG$286,$Z777)+1,0)),NA)</f>
        <v>N/A</v>
      </c>
      <c r="AD777" s="28" t="str">
        <f t="shared" ca="1" si="67"/>
        <v>N/A</v>
      </c>
      <c r="AE777" s="82" t="b">
        <f t="shared" si="71"/>
        <v>0</v>
      </c>
      <c r="AF777" s="78" t="b">
        <v>0</v>
      </c>
      <c r="AG777" s="82" t="b">
        <f t="shared" si="68"/>
        <v>1</v>
      </c>
      <c r="AI777" s="55">
        <v>0</v>
      </c>
      <c r="AJ777" s="55">
        <v>0</v>
      </c>
      <c r="AK777" s="55">
        <v>0</v>
      </c>
      <c r="AL777" s="55">
        <v>0</v>
      </c>
      <c r="AM777" s="55">
        <v>0</v>
      </c>
      <c r="AN777" s="135">
        <v>0</v>
      </c>
      <c r="AP777" s="55">
        <v>0</v>
      </c>
      <c r="AQ777" s="55">
        <v>0</v>
      </c>
      <c r="AR777" s="55">
        <v>0</v>
      </c>
      <c r="AS777" s="55">
        <v>0</v>
      </c>
      <c r="AT777" s="55">
        <v>0</v>
      </c>
      <c r="AU777" s="135">
        <v>0</v>
      </c>
      <c r="AW777" s="55">
        <v>0</v>
      </c>
      <c r="AX777" s="55">
        <v>0</v>
      </c>
      <c r="AY777" s="55">
        <v>0</v>
      </c>
      <c r="AZ777" s="55">
        <v>0</v>
      </c>
      <c r="BA777" s="55">
        <v>0</v>
      </c>
      <c r="BB777" s="135">
        <v>0</v>
      </c>
      <c r="BD777" s="55">
        <v>0</v>
      </c>
      <c r="BE777" s="55">
        <v>0</v>
      </c>
      <c r="BF777" s="55">
        <v>0</v>
      </c>
      <c r="BG777" s="55">
        <v>0</v>
      </c>
      <c r="BH777" s="55">
        <v>0</v>
      </c>
      <c r="BI777" s="135">
        <v>0</v>
      </c>
      <c r="BK777" s="55">
        <v>0</v>
      </c>
      <c r="BL777" s="55">
        <v>0</v>
      </c>
      <c r="BM777" s="55">
        <v>0</v>
      </c>
      <c r="BN777" s="55">
        <v>0</v>
      </c>
      <c r="BO777" s="55">
        <v>0</v>
      </c>
      <c r="BP777" s="135">
        <v>0</v>
      </c>
      <c r="BR777" s="147">
        <v>0</v>
      </c>
      <c r="BS777" s="147">
        <v>0</v>
      </c>
      <c r="BT777" s="147">
        <v>0</v>
      </c>
      <c r="BU777" s="147">
        <v>0</v>
      </c>
      <c r="BV777" s="147">
        <v>0</v>
      </c>
      <c r="BX777" s="55">
        <v>0</v>
      </c>
      <c r="BY777" s="55">
        <v>0</v>
      </c>
      <c r="BZ777" s="55">
        <v>0</v>
      </c>
      <c r="CA777" s="55">
        <v>0</v>
      </c>
      <c r="CB777" s="55">
        <v>0</v>
      </c>
      <c r="CC777" s="135">
        <v>0</v>
      </c>
      <c r="CE777" s="55">
        <v>0</v>
      </c>
      <c r="CF777" s="55">
        <v>0</v>
      </c>
      <c r="CG777" s="55">
        <v>0</v>
      </c>
      <c r="CH777" s="55">
        <v>0</v>
      </c>
      <c r="CI777" s="55">
        <v>0</v>
      </c>
      <c r="CJ777" s="135">
        <v>0</v>
      </c>
      <c r="CL777" s="55">
        <v>0</v>
      </c>
      <c r="CM777" s="55">
        <v>0</v>
      </c>
      <c r="CN777" s="55">
        <v>0</v>
      </c>
      <c r="CO777" s="55">
        <v>0</v>
      </c>
      <c r="CP777" s="55">
        <v>0</v>
      </c>
      <c r="CQ777" s="135">
        <v>0</v>
      </c>
      <c r="CS777" s="67">
        <v>0</v>
      </c>
      <c r="CT777" s="67">
        <v>0</v>
      </c>
      <c r="CU777" s="67">
        <v>0</v>
      </c>
      <c r="CV777" s="67">
        <v>0</v>
      </c>
      <c r="CW777" s="67">
        <v>0</v>
      </c>
      <c r="CX777" s="135">
        <v>0</v>
      </c>
      <c r="CZ777" s="55">
        <v>0</v>
      </c>
      <c r="DA777" s="55">
        <v>0</v>
      </c>
      <c r="DB777" s="55">
        <v>0</v>
      </c>
      <c r="DC777" s="55">
        <v>0</v>
      </c>
      <c r="DD777" s="55">
        <v>0</v>
      </c>
      <c r="DE777" s="135">
        <v>0</v>
      </c>
      <c r="DG777" s="43" t="b" cm="1">
        <f t="array" aca="1" ref="DG777" ca="1">OR($G777=Forecast_Capex_Input!$BF$8:$BF$10)</f>
        <v>0</v>
      </c>
      <c r="DH777" s="43" cm="1">
        <f t="array" aca="1" ref="DH777" ca="1">IFERROR(INDEX(Forecast_Capex_Input!BG$12:BG$286,$Z777)
*(INDEX(Forecast_Capex_Input!$H$12:$H$286,$Z777)=Repex),0)
*$DG777</f>
        <v>0</v>
      </c>
      <c r="DI777" s="43" cm="1">
        <f t="array" aca="1" ref="DI777" ca="1">IFERROR(INDEX(Forecast_Capex_Input!BH$12:BH$286,$Z777)
*(INDEX(Forecast_Capex_Input!$H$12:$H$286,$Z777)=Repex),0)
*$DG777</f>
        <v>0</v>
      </c>
      <c r="DJ777" s="43" cm="1">
        <f t="array" aca="1" ref="DJ777" ca="1">IFERROR(INDEX(Forecast_Capex_Input!BI$12:BI$286,$Z777)
*(INDEX(Forecast_Capex_Input!$H$12:$H$286,$Z777)=Repex),0)
*$DG777</f>
        <v>0</v>
      </c>
      <c r="DK777" s="43" cm="1">
        <f t="array" aca="1" ref="DK777" ca="1">IFERROR(INDEX(Forecast_Capex_Input!BJ$12:BJ$286,$Z777)
*(INDEX(Forecast_Capex_Input!$H$12:$H$286,$Z777)=Repex),0)
*$DG777</f>
        <v>0</v>
      </c>
      <c r="DL777" s="43" cm="1">
        <f t="array" aca="1" ref="DL777" ca="1">IFERROR(INDEX(Forecast_Capex_Input!BK$12:BK$286,$Z777)
*(INDEX(Forecast_Capex_Input!$H$12:$H$286,$Z777)=Repex),0)
*$DG777</f>
        <v>0</v>
      </c>
      <c r="DM777" s="43" cm="1">
        <f t="array" aca="1" ref="DM777" ca="1">IFERROR(INDEX(Forecast_Capex_Input!BL$12:BL$286,$Z777)
*(INDEX(Forecast_Capex_Input!$H$12:$H$286,$Z777)=Repex),0)
*$DG777</f>
        <v>0</v>
      </c>
      <c r="DO777" s="43" t="b" cm="1">
        <f t="array" aca="1" ref="DO777" ca="1">OR($G777=Forecast_Capex_Input!$BN$8:$BN$9)</f>
        <v>0</v>
      </c>
      <c r="DP777" s="43" cm="1">
        <f t="array" aca="1" ref="DP777" ca="1">IFERROR(INDEX(Forecast_Capex_Input!BO$12:BO$286,$Z777)
*(INDEX(Forecast_Capex_Input!$H$12:$H$286,$Z777)=Repex),0)
*$DO777</f>
        <v>0</v>
      </c>
      <c r="DQ777" s="43" cm="1">
        <f t="array" aca="1" ref="DQ777" ca="1">IFERROR(INDEX(Forecast_Capex_Input!BP$12:BP$286,$Z777)
*(INDEX(Forecast_Capex_Input!$H$12:$H$286,$Z777)=Repex),0)
*$DO777</f>
        <v>0</v>
      </c>
      <c r="DR777" s="43" cm="1">
        <f t="array" aca="1" ref="DR777" ca="1">IFERROR(INDEX(Forecast_Capex_Input!BQ$12:BQ$286,$Z777)
*(INDEX(Forecast_Capex_Input!$H$12:$H$286,$Z777)=Repex),0)
*$DO777</f>
        <v>0</v>
      </c>
      <c r="DS777" s="43" cm="1">
        <f t="array" aca="1" ref="DS777" ca="1">IFERROR(INDEX(Forecast_Capex_Input!BR$12:BR$286,$Z777)
*(INDEX(Forecast_Capex_Input!$H$12:$H$286,$Z777)=Repex),0)
*$DO777</f>
        <v>0</v>
      </c>
      <c r="DT777" s="43" cm="1">
        <f t="array" aca="1" ref="DT777" ca="1">IFERROR(INDEX(Forecast_Capex_Input!BS$12:BS$286,$Z777)
*(INDEX(Forecast_Capex_Input!$H$12:$H$286,$Z777)=Repex),0)
*$DO777</f>
        <v>0</v>
      </c>
      <c r="DV777" s="43" t="b" cm="1">
        <f t="array" aca="1" ref="DV777" ca="1">OR($G777=Forecast_Capex_Input!$BU$8:$BU$10)</f>
        <v>0</v>
      </c>
      <c r="DW777" s="43" cm="1">
        <f t="array" aca="1" ref="DW777" ca="1">IFERROR(INDEX(Forecast_Capex_Input!BV$12:BV$286,$Z777)
*(INDEX(Forecast_Capex_Input!$H$12:$H$286,$Z777)=Repex),0)
*$DV777</f>
        <v>0</v>
      </c>
      <c r="DX777" s="43" cm="1">
        <f t="array" aca="1" ref="DX777" ca="1">IFERROR(INDEX(Forecast_Capex_Input!BW$12:BW$286,$Z777)
*(INDEX(Forecast_Capex_Input!$H$12:$H$286,$Z777)=Repex),0)
*$DV777</f>
        <v>0</v>
      </c>
      <c r="DY777" s="43" cm="1">
        <f t="array" aca="1" ref="DY777" ca="1">IFERROR(INDEX(Forecast_Capex_Input!BX$12:BX$286,$Z777)
*(INDEX(Forecast_Capex_Input!$H$12:$H$286,$Z777)=Repex),0)
*$DV777</f>
        <v>0</v>
      </c>
      <c r="DZ777" s="43" cm="1">
        <f t="array" aca="1" ref="DZ777" ca="1">IFERROR(INDEX(Forecast_Capex_Input!BY$12:BY$286,$Z777)
*(INDEX(Forecast_Capex_Input!$H$12:$H$286,$Z777)=Repex),0)
*$DV777</f>
        <v>0</v>
      </c>
      <c r="EA777" s="43" cm="1">
        <f t="array" aca="1" ref="EA777" ca="1">IFERROR(INDEX(Forecast_Capex_Input!BZ$12:BZ$286,$Z777)
*(INDEX(Forecast_Capex_Input!$H$12:$H$286,$Z777)=Repex),0)
*$DV777</f>
        <v>0</v>
      </c>
      <c r="EB777" s="43" cm="1">
        <f t="array" aca="1" ref="EB777" ca="1">IFERROR(INDEX(Forecast_Capex_Input!CA$12:CA$286,$Z777)
*(INDEX(Forecast_Capex_Input!$H$12:$H$286,$Z777)=Repex),0)
*$DV777</f>
        <v>0</v>
      </c>
      <c r="EC777" s="43" cm="1">
        <f t="array" aca="1" ref="EC777" ca="1">IFERROR(INDEX(Forecast_Capex_Input!CB$12:CB$286,$Z777)
*(INDEX(Forecast_Capex_Input!$H$12:$H$286,$Z777)=Repex),0)
*$DV777</f>
        <v>0</v>
      </c>
      <c r="ED777" s="43" cm="1">
        <f t="array" aca="1" ref="ED777" ca="1">IFERROR(INDEX(Forecast_Capex_Input!CC$12:CC$286,$Z777)
*(INDEX(Forecast_Capex_Input!$H$12:$H$286,$Z777)=Repex),0)
*$DV777</f>
        <v>0</v>
      </c>
      <c r="EF777" s="86" t="str">
        <f t="shared" si="69"/>
        <v>N/A</v>
      </c>
      <c r="EG777" s="28" t="str">
        <f>IFERROR(RANK(EF777,EF$11:EF$1010,0)+COUNTIF(EF$11:EF777,EF777)-1,NA)</f>
        <v>N/A</v>
      </c>
    </row>
    <row r="778" spans="3:137" x14ac:dyDescent="0.2">
      <c r="C778" s="28">
        <f t="shared" si="70"/>
        <v>768</v>
      </c>
      <c r="D778" s="9" t="str" cm="1">
        <f t="array" ref="D778">IFERROR(INDEX(Forecast_Capex_Input!$D$12:$D$286,$Z778),NA)</f>
        <v>N/A</v>
      </c>
      <c r="E778" s="24" t="str" cm="1">
        <f t="array" ref="E778">IF($Z778=NA,NA,INDEX(Forecast_Capex_Input!$E$12:$E$286,$Z778))</f>
        <v>N/A</v>
      </c>
      <c r="F778" s="9" t="str" cm="1">
        <f t="array" aca="1" ref="F778" ca="1">IFERROR(INDEX(General!$E$25:$E$26,$AA778),NA)</f>
        <v>N/A</v>
      </c>
      <c r="G778" s="9" t="str" cm="1">
        <f t="array" aca="1" ref="G778" ca="1">IFERROR(INDEX(Forecast_Capex_Input!$AI$11:$BB$11,$AC778),NA)</f>
        <v>N/A</v>
      </c>
      <c r="H778" s="50" t="str" cm="1">
        <f t="array" aca="1" ref="H778" ca="1">IFERROR(INDEX(Forecast_Capex_Input!$AI$12:$BB$286,$Z778,$AC778),NA)</f>
        <v>N/A</v>
      </c>
      <c r="I778" s="150" t="str" cm="1">
        <f t="array" ref="I778">IFERROR(INDEX(Forecast_Capex_Input!$F$12:$F$286,$Z778),NA)</f>
        <v>N/A</v>
      </c>
      <c r="J778" s="150" t="str" cm="1">
        <f t="array" ref="J778">IFERROR(INDEX(Forecast_Capex_Input!G$12:G$286,$Z778),NA)</f>
        <v>N/A</v>
      </c>
      <c r="K778" s="150" t="str" cm="1">
        <f t="array" ref="K778">IFERROR(INDEX(Forecast_Capex_Input!H$12:H$286,$Z778),NA)</f>
        <v>N/A</v>
      </c>
      <c r="L778" s="150" t="str" cm="1">
        <f t="array" ref="L778">IFERROR(INDEX(Forecast_Capex_Input!I$12:I$286,$Z778),NA)</f>
        <v>N/A</v>
      </c>
      <c r="M778" s="150" t="str" cm="1">
        <f t="array" ref="M778">IFERROR(INDEX(Forecast_Capex_Input!J$12:J$286,$Z778),NA)</f>
        <v>N/A</v>
      </c>
      <c r="N778" s="150" t="str" cm="1">
        <f t="array" ref="N778">IFERROR(INDEX(Forecast_Capex_Input!K$12:K$286,$Z778),NA)</f>
        <v>N/A</v>
      </c>
      <c r="O778" s="150" t="str" cm="1">
        <f t="array" ref="O778">IFERROR(INDEX(Forecast_Capex_Input!L$12:L$286,$Z778),NA)</f>
        <v>N/A</v>
      </c>
      <c r="P778" s="150" t="str" cm="1">
        <f t="array" ref="P778">IFERROR(INDEX(Forecast_Capex_Input!M$12:M$286,$Z778),NA)</f>
        <v>N/A</v>
      </c>
      <c r="Q778" s="24" t="str" cm="1">
        <f t="array" ref="Q778">IFERROR(INDEX(Forecast_Capex_Input!N$12:N$286,$Z778),NA)</f>
        <v>N/A</v>
      </c>
      <c r="R778" s="190" cm="1">
        <f t="array" ref="R778">IFERROR(INDEX(Forecast_Capex_Input!O$12:O$286,$Z778),0)</f>
        <v>0</v>
      </c>
      <c r="S778" s="24" cm="1">
        <f t="array" ref="S778">IFERROR(INDEX(Forecast_Capex_Input!P$12:P$286,$Z778),0)</f>
        <v>0</v>
      </c>
      <c r="T778" s="150" t="str" cm="1">
        <f t="array" aca="1" ref="T778" ca="1">IFERROR(INDEX(General!$K$91:$K$110,$AC778),NA)</f>
        <v>N/A</v>
      </c>
      <c r="U778" s="43" cm="1">
        <f t="array" aca="1" ref="U778" ca="1">IFERROR(
IF($F778=General!$E$25,INDEX(Forecast_Capex_Input!S$12:S$286,$Z778),
INDEX(Forecast_Capex_Input!T$12:T$286,$Z778)),0)</f>
        <v>0</v>
      </c>
      <c r="V778" s="82" t="b">
        <f>IFERROR(INDEX(Overheads!$T$19:$T$26,MATCH($I778,Overheads!$E$19:$E$26,0)),FALSE)</f>
        <v>0</v>
      </c>
      <c r="W778" s="209" cm="1">
        <f t="array" ref="W778">IFERROR(
INDEX(Forecast_Capex_Input!CN$12:CN$286,$Z778),0)</f>
        <v>0</v>
      </c>
      <c r="X778" s="209">
        <f>IFERROR(
MATCH($W778,General!$L$39:$S$39,0),1)</f>
        <v>1</v>
      </c>
      <c r="Z778" s="28" t="str">
        <f>IFERROR(
IF(MATCH($C778,Forecast_Capex_Input!$CI$12:$CI$286,1)+1&gt;MAX(Forecast_Capex_Input!$C$12:$C$286),NA,
MATCH($C778,Forecast_Capex_Input!$CI$12:$CI$286,1)+1),1)</f>
        <v>N/A</v>
      </c>
      <c r="AA778" s="28" t="str" cm="1">
        <f t="array" aca="1" ref="AA778" ca="1">IFERROR(
IF(Z777&lt;&gt;Z778,1,
IF(COUNTIF(OFFSET(AA777,0,0,-INDEX(Forecast_Capex_Input!$CG$12:$CG$286,$Z778)),AA777)=INDEX(Forecast_Capex_Input!$CG$12:$CG$286,$Z778),AA777+1,AA777)),NA)</f>
        <v>N/A</v>
      </c>
      <c r="AB778" s="28" t="str" cm="1">
        <f t="array" ref="AB778">IFERROR($C778-IF($Z778=1,1,INDEX(Forecast_Capex_Input!$CI$12:$CI$286,$Z778-1))+1,NA)</f>
        <v>N/A</v>
      </c>
      <c r="AC778" s="28" t="str" cm="1">
        <f t="array" aca="1" ref="AC778" ca="1">IFERROR(IF(AA778=1,
INDEX(Forecast_Capex_Input!$AI$10:$BB$10,SMALL(IF(INDEX(Forecast_Capex_Input!$AI$12:$BB$286,$Z778,0)&gt;0,COLUMN(Forecast_Capex_Input!$AI$10:$BB$10)-COLUMN(Forecast_Capex_Input!$AI$12)+1),ROWS(OFFSET(AC777,0,0,-$AB778)))),
OFFSET(AC777,-INDEX(Forecast_Capex_Input!$CG$12:$CG$286,$Z778)+1,0)),NA)</f>
        <v>N/A</v>
      </c>
      <c r="AD778" s="28" t="str">
        <f t="shared" ca="1" si="67"/>
        <v>N/A</v>
      </c>
      <c r="AE778" s="82" t="b">
        <f t="shared" si="71"/>
        <v>0</v>
      </c>
      <c r="AF778" s="78" t="b">
        <v>0</v>
      </c>
      <c r="AG778" s="82" t="b">
        <f t="shared" si="68"/>
        <v>1</v>
      </c>
      <c r="AI778" s="55">
        <v>0</v>
      </c>
      <c r="AJ778" s="55">
        <v>0</v>
      </c>
      <c r="AK778" s="55">
        <v>0</v>
      </c>
      <c r="AL778" s="55">
        <v>0</v>
      </c>
      <c r="AM778" s="55">
        <v>0</v>
      </c>
      <c r="AN778" s="135">
        <v>0</v>
      </c>
      <c r="AP778" s="55">
        <v>0</v>
      </c>
      <c r="AQ778" s="55">
        <v>0</v>
      </c>
      <c r="AR778" s="55">
        <v>0</v>
      </c>
      <c r="AS778" s="55">
        <v>0</v>
      </c>
      <c r="AT778" s="55">
        <v>0</v>
      </c>
      <c r="AU778" s="135">
        <v>0</v>
      </c>
      <c r="AW778" s="55">
        <v>0</v>
      </c>
      <c r="AX778" s="55">
        <v>0</v>
      </c>
      <c r="AY778" s="55">
        <v>0</v>
      </c>
      <c r="AZ778" s="55">
        <v>0</v>
      </c>
      <c r="BA778" s="55">
        <v>0</v>
      </c>
      <c r="BB778" s="135">
        <v>0</v>
      </c>
      <c r="BD778" s="55">
        <v>0</v>
      </c>
      <c r="BE778" s="55">
        <v>0</v>
      </c>
      <c r="BF778" s="55">
        <v>0</v>
      </c>
      <c r="BG778" s="55">
        <v>0</v>
      </c>
      <c r="BH778" s="55">
        <v>0</v>
      </c>
      <c r="BI778" s="135">
        <v>0</v>
      </c>
      <c r="BK778" s="55">
        <v>0</v>
      </c>
      <c r="BL778" s="55">
        <v>0</v>
      </c>
      <c r="BM778" s="55">
        <v>0</v>
      </c>
      <c r="BN778" s="55">
        <v>0</v>
      </c>
      <c r="BO778" s="55">
        <v>0</v>
      </c>
      <c r="BP778" s="135">
        <v>0</v>
      </c>
      <c r="BR778" s="147">
        <v>0</v>
      </c>
      <c r="BS778" s="147">
        <v>0</v>
      </c>
      <c r="BT778" s="147">
        <v>0</v>
      </c>
      <c r="BU778" s="147">
        <v>0</v>
      </c>
      <c r="BV778" s="147">
        <v>0</v>
      </c>
      <c r="BX778" s="55">
        <v>0</v>
      </c>
      <c r="BY778" s="55">
        <v>0</v>
      </c>
      <c r="BZ778" s="55">
        <v>0</v>
      </c>
      <c r="CA778" s="55">
        <v>0</v>
      </c>
      <c r="CB778" s="55">
        <v>0</v>
      </c>
      <c r="CC778" s="135">
        <v>0</v>
      </c>
      <c r="CE778" s="55">
        <v>0</v>
      </c>
      <c r="CF778" s="55">
        <v>0</v>
      </c>
      <c r="CG778" s="55">
        <v>0</v>
      </c>
      <c r="CH778" s="55">
        <v>0</v>
      </c>
      <c r="CI778" s="55">
        <v>0</v>
      </c>
      <c r="CJ778" s="135">
        <v>0</v>
      </c>
      <c r="CL778" s="55">
        <v>0</v>
      </c>
      <c r="CM778" s="55">
        <v>0</v>
      </c>
      <c r="CN778" s="55">
        <v>0</v>
      </c>
      <c r="CO778" s="55">
        <v>0</v>
      </c>
      <c r="CP778" s="55">
        <v>0</v>
      </c>
      <c r="CQ778" s="135">
        <v>0</v>
      </c>
      <c r="CS778" s="67">
        <v>0</v>
      </c>
      <c r="CT778" s="67">
        <v>0</v>
      </c>
      <c r="CU778" s="67">
        <v>0</v>
      </c>
      <c r="CV778" s="67">
        <v>0</v>
      </c>
      <c r="CW778" s="67">
        <v>0</v>
      </c>
      <c r="CX778" s="135">
        <v>0</v>
      </c>
      <c r="CZ778" s="55">
        <v>0</v>
      </c>
      <c r="DA778" s="55">
        <v>0</v>
      </c>
      <c r="DB778" s="55">
        <v>0</v>
      </c>
      <c r="DC778" s="55">
        <v>0</v>
      </c>
      <c r="DD778" s="55">
        <v>0</v>
      </c>
      <c r="DE778" s="135">
        <v>0</v>
      </c>
      <c r="DG778" s="43" t="b" cm="1">
        <f t="array" aca="1" ref="DG778" ca="1">OR($G778=Forecast_Capex_Input!$BF$8:$BF$10)</f>
        <v>0</v>
      </c>
      <c r="DH778" s="43" cm="1">
        <f t="array" aca="1" ref="DH778" ca="1">IFERROR(INDEX(Forecast_Capex_Input!BG$12:BG$286,$Z778)
*(INDEX(Forecast_Capex_Input!$H$12:$H$286,$Z778)=Repex),0)
*$DG778</f>
        <v>0</v>
      </c>
      <c r="DI778" s="43" cm="1">
        <f t="array" aca="1" ref="DI778" ca="1">IFERROR(INDEX(Forecast_Capex_Input!BH$12:BH$286,$Z778)
*(INDEX(Forecast_Capex_Input!$H$12:$H$286,$Z778)=Repex),0)
*$DG778</f>
        <v>0</v>
      </c>
      <c r="DJ778" s="43" cm="1">
        <f t="array" aca="1" ref="DJ778" ca="1">IFERROR(INDEX(Forecast_Capex_Input!BI$12:BI$286,$Z778)
*(INDEX(Forecast_Capex_Input!$H$12:$H$286,$Z778)=Repex),0)
*$DG778</f>
        <v>0</v>
      </c>
      <c r="DK778" s="43" cm="1">
        <f t="array" aca="1" ref="DK778" ca="1">IFERROR(INDEX(Forecast_Capex_Input!BJ$12:BJ$286,$Z778)
*(INDEX(Forecast_Capex_Input!$H$12:$H$286,$Z778)=Repex),0)
*$DG778</f>
        <v>0</v>
      </c>
      <c r="DL778" s="43" cm="1">
        <f t="array" aca="1" ref="DL778" ca="1">IFERROR(INDEX(Forecast_Capex_Input!BK$12:BK$286,$Z778)
*(INDEX(Forecast_Capex_Input!$H$12:$H$286,$Z778)=Repex),0)
*$DG778</f>
        <v>0</v>
      </c>
      <c r="DM778" s="43" cm="1">
        <f t="array" aca="1" ref="DM778" ca="1">IFERROR(INDEX(Forecast_Capex_Input!BL$12:BL$286,$Z778)
*(INDEX(Forecast_Capex_Input!$H$12:$H$286,$Z778)=Repex),0)
*$DG778</f>
        <v>0</v>
      </c>
      <c r="DO778" s="43" t="b" cm="1">
        <f t="array" aca="1" ref="DO778" ca="1">OR($G778=Forecast_Capex_Input!$BN$8:$BN$9)</f>
        <v>0</v>
      </c>
      <c r="DP778" s="43" cm="1">
        <f t="array" aca="1" ref="DP778" ca="1">IFERROR(INDEX(Forecast_Capex_Input!BO$12:BO$286,$Z778)
*(INDEX(Forecast_Capex_Input!$H$12:$H$286,$Z778)=Repex),0)
*$DO778</f>
        <v>0</v>
      </c>
      <c r="DQ778" s="43" cm="1">
        <f t="array" aca="1" ref="DQ778" ca="1">IFERROR(INDEX(Forecast_Capex_Input!BP$12:BP$286,$Z778)
*(INDEX(Forecast_Capex_Input!$H$12:$H$286,$Z778)=Repex),0)
*$DO778</f>
        <v>0</v>
      </c>
      <c r="DR778" s="43" cm="1">
        <f t="array" aca="1" ref="DR778" ca="1">IFERROR(INDEX(Forecast_Capex_Input!BQ$12:BQ$286,$Z778)
*(INDEX(Forecast_Capex_Input!$H$12:$H$286,$Z778)=Repex),0)
*$DO778</f>
        <v>0</v>
      </c>
      <c r="DS778" s="43" cm="1">
        <f t="array" aca="1" ref="DS778" ca="1">IFERROR(INDEX(Forecast_Capex_Input!BR$12:BR$286,$Z778)
*(INDEX(Forecast_Capex_Input!$H$12:$H$286,$Z778)=Repex),0)
*$DO778</f>
        <v>0</v>
      </c>
      <c r="DT778" s="43" cm="1">
        <f t="array" aca="1" ref="DT778" ca="1">IFERROR(INDEX(Forecast_Capex_Input!BS$12:BS$286,$Z778)
*(INDEX(Forecast_Capex_Input!$H$12:$H$286,$Z778)=Repex),0)
*$DO778</f>
        <v>0</v>
      </c>
      <c r="DV778" s="43" t="b" cm="1">
        <f t="array" aca="1" ref="DV778" ca="1">OR($G778=Forecast_Capex_Input!$BU$8:$BU$10)</f>
        <v>0</v>
      </c>
      <c r="DW778" s="43" cm="1">
        <f t="array" aca="1" ref="DW778" ca="1">IFERROR(INDEX(Forecast_Capex_Input!BV$12:BV$286,$Z778)
*(INDEX(Forecast_Capex_Input!$H$12:$H$286,$Z778)=Repex),0)
*$DV778</f>
        <v>0</v>
      </c>
      <c r="DX778" s="43" cm="1">
        <f t="array" aca="1" ref="DX778" ca="1">IFERROR(INDEX(Forecast_Capex_Input!BW$12:BW$286,$Z778)
*(INDEX(Forecast_Capex_Input!$H$12:$H$286,$Z778)=Repex),0)
*$DV778</f>
        <v>0</v>
      </c>
      <c r="DY778" s="43" cm="1">
        <f t="array" aca="1" ref="DY778" ca="1">IFERROR(INDEX(Forecast_Capex_Input!BX$12:BX$286,$Z778)
*(INDEX(Forecast_Capex_Input!$H$12:$H$286,$Z778)=Repex),0)
*$DV778</f>
        <v>0</v>
      </c>
      <c r="DZ778" s="43" cm="1">
        <f t="array" aca="1" ref="DZ778" ca="1">IFERROR(INDEX(Forecast_Capex_Input!BY$12:BY$286,$Z778)
*(INDEX(Forecast_Capex_Input!$H$12:$H$286,$Z778)=Repex),0)
*$DV778</f>
        <v>0</v>
      </c>
      <c r="EA778" s="43" cm="1">
        <f t="array" aca="1" ref="EA778" ca="1">IFERROR(INDEX(Forecast_Capex_Input!BZ$12:BZ$286,$Z778)
*(INDEX(Forecast_Capex_Input!$H$12:$H$286,$Z778)=Repex),0)
*$DV778</f>
        <v>0</v>
      </c>
      <c r="EB778" s="43" cm="1">
        <f t="array" aca="1" ref="EB778" ca="1">IFERROR(INDEX(Forecast_Capex_Input!CA$12:CA$286,$Z778)
*(INDEX(Forecast_Capex_Input!$H$12:$H$286,$Z778)=Repex),0)
*$DV778</f>
        <v>0</v>
      </c>
      <c r="EC778" s="43" cm="1">
        <f t="array" aca="1" ref="EC778" ca="1">IFERROR(INDEX(Forecast_Capex_Input!CB$12:CB$286,$Z778)
*(INDEX(Forecast_Capex_Input!$H$12:$H$286,$Z778)=Repex),0)
*$DV778</f>
        <v>0</v>
      </c>
      <c r="ED778" s="43" cm="1">
        <f t="array" aca="1" ref="ED778" ca="1">IFERROR(INDEX(Forecast_Capex_Input!CC$12:CC$286,$Z778)
*(INDEX(Forecast_Capex_Input!$H$12:$H$286,$Z778)=Repex),0)
*$DV778</f>
        <v>0</v>
      </c>
      <c r="EF778" s="86" t="str">
        <f t="shared" si="69"/>
        <v>N/A</v>
      </c>
      <c r="EG778" s="28" t="str">
        <f>IFERROR(RANK(EF778,EF$11:EF$1010,0)+COUNTIF(EF$11:EF778,EF778)-1,NA)</f>
        <v>N/A</v>
      </c>
    </row>
    <row r="779" spans="3:137" x14ac:dyDescent="0.2">
      <c r="C779" s="28">
        <f t="shared" si="70"/>
        <v>769</v>
      </c>
      <c r="D779" s="9" t="str" cm="1">
        <f t="array" ref="D779">IFERROR(INDEX(Forecast_Capex_Input!$D$12:$D$286,$Z779),NA)</f>
        <v>N/A</v>
      </c>
      <c r="E779" s="24" t="str" cm="1">
        <f t="array" ref="E779">IF($Z779=NA,NA,INDEX(Forecast_Capex_Input!$E$12:$E$286,$Z779))</f>
        <v>N/A</v>
      </c>
      <c r="F779" s="9" t="str" cm="1">
        <f t="array" aca="1" ref="F779" ca="1">IFERROR(INDEX(General!$E$25:$E$26,$AA779),NA)</f>
        <v>N/A</v>
      </c>
      <c r="G779" s="9" t="str" cm="1">
        <f t="array" aca="1" ref="G779" ca="1">IFERROR(INDEX(Forecast_Capex_Input!$AI$11:$BB$11,$AC779),NA)</f>
        <v>N/A</v>
      </c>
      <c r="H779" s="50" t="str" cm="1">
        <f t="array" aca="1" ref="H779" ca="1">IFERROR(INDEX(Forecast_Capex_Input!$AI$12:$BB$286,$Z779,$AC779),NA)</f>
        <v>N/A</v>
      </c>
      <c r="I779" s="150" t="str" cm="1">
        <f t="array" ref="I779">IFERROR(INDEX(Forecast_Capex_Input!$F$12:$F$286,$Z779),NA)</f>
        <v>N/A</v>
      </c>
      <c r="J779" s="150" t="str" cm="1">
        <f t="array" ref="J779">IFERROR(INDEX(Forecast_Capex_Input!G$12:G$286,$Z779),NA)</f>
        <v>N/A</v>
      </c>
      <c r="K779" s="150" t="str" cm="1">
        <f t="array" ref="K779">IFERROR(INDEX(Forecast_Capex_Input!H$12:H$286,$Z779),NA)</f>
        <v>N/A</v>
      </c>
      <c r="L779" s="150" t="str" cm="1">
        <f t="array" ref="L779">IFERROR(INDEX(Forecast_Capex_Input!I$12:I$286,$Z779),NA)</f>
        <v>N/A</v>
      </c>
      <c r="M779" s="150" t="str" cm="1">
        <f t="array" ref="M779">IFERROR(INDEX(Forecast_Capex_Input!J$12:J$286,$Z779),NA)</f>
        <v>N/A</v>
      </c>
      <c r="N779" s="150" t="str" cm="1">
        <f t="array" ref="N779">IFERROR(INDEX(Forecast_Capex_Input!K$12:K$286,$Z779),NA)</f>
        <v>N/A</v>
      </c>
      <c r="O779" s="150" t="str" cm="1">
        <f t="array" ref="O779">IFERROR(INDEX(Forecast_Capex_Input!L$12:L$286,$Z779),NA)</f>
        <v>N/A</v>
      </c>
      <c r="P779" s="150" t="str" cm="1">
        <f t="array" ref="P779">IFERROR(INDEX(Forecast_Capex_Input!M$12:M$286,$Z779),NA)</f>
        <v>N/A</v>
      </c>
      <c r="Q779" s="24" t="str" cm="1">
        <f t="array" ref="Q779">IFERROR(INDEX(Forecast_Capex_Input!N$12:N$286,$Z779),NA)</f>
        <v>N/A</v>
      </c>
      <c r="R779" s="190" cm="1">
        <f t="array" ref="R779">IFERROR(INDEX(Forecast_Capex_Input!O$12:O$286,$Z779),0)</f>
        <v>0</v>
      </c>
      <c r="S779" s="24" cm="1">
        <f t="array" ref="S779">IFERROR(INDEX(Forecast_Capex_Input!P$12:P$286,$Z779),0)</f>
        <v>0</v>
      </c>
      <c r="T779" s="150" t="str" cm="1">
        <f t="array" aca="1" ref="T779" ca="1">IFERROR(INDEX(General!$K$91:$K$110,$AC779),NA)</f>
        <v>N/A</v>
      </c>
      <c r="U779" s="43" cm="1">
        <f t="array" aca="1" ref="U779" ca="1">IFERROR(
IF($F779=General!$E$25,INDEX(Forecast_Capex_Input!S$12:S$286,$Z779),
INDEX(Forecast_Capex_Input!T$12:T$286,$Z779)),0)</f>
        <v>0</v>
      </c>
      <c r="V779" s="82" t="b">
        <f>IFERROR(INDEX(Overheads!$T$19:$T$26,MATCH($I779,Overheads!$E$19:$E$26,0)),FALSE)</f>
        <v>0</v>
      </c>
      <c r="W779" s="209" cm="1">
        <f t="array" ref="W779">IFERROR(
INDEX(Forecast_Capex_Input!CN$12:CN$286,$Z779),0)</f>
        <v>0</v>
      </c>
      <c r="X779" s="209">
        <f>IFERROR(
MATCH($W779,General!$L$39:$S$39,0),1)</f>
        <v>1</v>
      </c>
      <c r="Z779" s="28" t="str">
        <f>IFERROR(
IF(MATCH($C779,Forecast_Capex_Input!$CI$12:$CI$286,1)+1&gt;MAX(Forecast_Capex_Input!$C$12:$C$286),NA,
MATCH($C779,Forecast_Capex_Input!$CI$12:$CI$286,1)+1),1)</f>
        <v>N/A</v>
      </c>
      <c r="AA779" s="28" t="str" cm="1">
        <f t="array" aca="1" ref="AA779" ca="1">IFERROR(
IF(Z778&lt;&gt;Z779,1,
IF(COUNTIF(OFFSET(AA778,0,0,-INDEX(Forecast_Capex_Input!$CG$12:$CG$286,$Z779)),AA778)=INDEX(Forecast_Capex_Input!$CG$12:$CG$286,$Z779),AA778+1,AA778)),NA)</f>
        <v>N/A</v>
      </c>
      <c r="AB779" s="28" t="str" cm="1">
        <f t="array" ref="AB779">IFERROR($C779-IF($Z779=1,1,INDEX(Forecast_Capex_Input!$CI$12:$CI$286,$Z779-1))+1,NA)</f>
        <v>N/A</v>
      </c>
      <c r="AC779" s="28" t="str" cm="1">
        <f t="array" aca="1" ref="AC779" ca="1">IFERROR(IF(AA779=1,
INDEX(Forecast_Capex_Input!$AI$10:$BB$10,SMALL(IF(INDEX(Forecast_Capex_Input!$AI$12:$BB$286,$Z779,0)&gt;0,COLUMN(Forecast_Capex_Input!$AI$10:$BB$10)-COLUMN(Forecast_Capex_Input!$AI$12)+1),ROWS(OFFSET(AC778,0,0,-$AB779)))),
OFFSET(AC778,-INDEX(Forecast_Capex_Input!$CG$12:$CG$286,$Z779)+1,0)),NA)</f>
        <v>N/A</v>
      </c>
      <c r="AD779" s="28" t="str">
        <f t="shared" ref="AD779:AD842" ca="1" si="72">IFERROR(
MATCH($F779,Esc_Category_List,0),NA)</f>
        <v>N/A</v>
      </c>
      <c r="AE779" s="82" t="b">
        <f t="shared" si="71"/>
        <v>0</v>
      </c>
      <c r="AF779" s="78" t="b">
        <v>0</v>
      </c>
      <c r="AG779" s="82" t="b">
        <f t="shared" ref="AG779:AG842" si="73">AND(NOT(AND(AE779,NOT(Inc_NCIPAP))),
NOT(AND(AF779,NOT(Inc_CP))))</f>
        <v>1</v>
      </c>
      <c r="AI779" s="55">
        <v>0</v>
      </c>
      <c r="AJ779" s="55">
        <v>0</v>
      </c>
      <c r="AK779" s="55">
        <v>0</v>
      </c>
      <c r="AL779" s="55">
        <v>0</v>
      </c>
      <c r="AM779" s="55">
        <v>0</v>
      </c>
      <c r="AN779" s="135">
        <v>0</v>
      </c>
      <c r="AP779" s="55">
        <v>0</v>
      </c>
      <c r="AQ779" s="55">
        <v>0</v>
      </c>
      <c r="AR779" s="55">
        <v>0</v>
      </c>
      <c r="AS779" s="55">
        <v>0</v>
      </c>
      <c r="AT779" s="55">
        <v>0</v>
      </c>
      <c r="AU779" s="135">
        <v>0</v>
      </c>
      <c r="AW779" s="55">
        <v>0</v>
      </c>
      <c r="AX779" s="55">
        <v>0</v>
      </c>
      <c r="AY779" s="55">
        <v>0</v>
      </c>
      <c r="AZ779" s="55">
        <v>0</v>
      </c>
      <c r="BA779" s="55">
        <v>0</v>
      </c>
      <c r="BB779" s="135">
        <v>0</v>
      </c>
      <c r="BD779" s="55">
        <v>0</v>
      </c>
      <c r="BE779" s="55">
        <v>0</v>
      </c>
      <c r="BF779" s="55">
        <v>0</v>
      </c>
      <c r="BG779" s="55">
        <v>0</v>
      </c>
      <c r="BH779" s="55">
        <v>0</v>
      </c>
      <c r="BI779" s="135">
        <v>0</v>
      </c>
      <c r="BK779" s="55">
        <v>0</v>
      </c>
      <c r="BL779" s="55">
        <v>0</v>
      </c>
      <c r="BM779" s="55">
        <v>0</v>
      </c>
      <c r="BN779" s="55">
        <v>0</v>
      </c>
      <c r="BO779" s="55">
        <v>0</v>
      </c>
      <c r="BP779" s="135">
        <v>0</v>
      </c>
      <c r="BR779" s="147">
        <v>0</v>
      </c>
      <c r="BS779" s="147">
        <v>0</v>
      </c>
      <c r="BT779" s="147">
        <v>0</v>
      </c>
      <c r="BU779" s="147">
        <v>0</v>
      </c>
      <c r="BV779" s="147">
        <v>0</v>
      </c>
      <c r="BX779" s="55">
        <v>0</v>
      </c>
      <c r="BY779" s="55">
        <v>0</v>
      </c>
      <c r="BZ779" s="55">
        <v>0</v>
      </c>
      <c r="CA779" s="55">
        <v>0</v>
      </c>
      <c r="CB779" s="55">
        <v>0</v>
      </c>
      <c r="CC779" s="135">
        <v>0</v>
      </c>
      <c r="CE779" s="55">
        <v>0</v>
      </c>
      <c r="CF779" s="55">
        <v>0</v>
      </c>
      <c r="CG779" s="55">
        <v>0</v>
      </c>
      <c r="CH779" s="55">
        <v>0</v>
      </c>
      <c r="CI779" s="55">
        <v>0</v>
      </c>
      <c r="CJ779" s="135">
        <v>0</v>
      </c>
      <c r="CL779" s="55">
        <v>0</v>
      </c>
      <c r="CM779" s="55">
        <v>0</v>
      </c>
      <c r="CN779" s="55">
        <v>0</v>
      </c>
      <c r="CO779" s="55">
        <v>0</v>
      </c>
      <c r="CP779" s="55">
        <v>0</v>
      </c>
      <c r="CQ779" s="135">
        <v>0</v>
      </c>
      <c r="CS779" s="67">
        <v>0</v>
      </c>
      <c r="CT779" s="67">
        <v>0</v>
      </c>
      <c r="CU779" s="67">
        <v>0</v>
      </c>
      <c r="CV779" s="67">
        <v>0</v>
      </c>
      <c r="CW779" s="67">
        <v>0</v>
      </c>
      <c r="CX779" s="135">
        <v>0</v>
      </c>
      <c r="CZ779" s="55">
        <v>0</v>
      </c>
      <c r="DA779" s="55">
        <v>0</v>
      </c>
      <c r="DB779" s="55">
        <v>0</v>
      </c>
      <c r="DC779" s="55">
        <v>0</v>
      </c>
      <c r="DD779" s="55">
        <v>0</v>
      </c>
      <c r="DE779" s="135">
        <v>0</v>
      </c>
      <c r="DG779" s="43" t="b" cm="1">
        <f t="array" aca="1" ref="DG779" ca="1">OR($G779=Forecast_Capex_Input!$BF$8:$BF$10)</f>
        <v>0</v>
      </c>
      <c r="DH779" s="43" cm="1">
        <f t="array" aca="1" ref="DH779" ca="1">IFERROR(INDEX(Forecast_Capex_Input!BG$12:BG$286,$Z779)
*(INDEX(Forecast_Capex_Input!$H$12:$H$286,$Z779)=Repex),0)
*$DG779</f>
        <v>0</v>
      </c>
      <c r="DI779" s="43" cm="1">
        <f t="array" aca="1" ref="DI779" ca="1">IFERROR(INDEX(Forecast_Capex_Input!BH$12:BH$286,$Z779)
*(INDEX(Forecast_Capex_Input!$H$12:$H$286,$Z779)=Repex),0)
*$DG779</f>
        <v>0</v>
      </c>
      <c r="DJ779" s="43" cm="1">
        <f t="array" aca="1" ref="DJ779" ca="1">IFERROR(INDEX(Forecast_Capex_Input!BI$12:BI$286,$Z779)
*(INDEX(Forecast_Capex_Input!$H$12:$H$286,$Z779)=Repex),0)
*$DG779</f>
        <v>0</v>
      </c>
      <c r="DK779" s="43" cm="1">
        <f t="array" aca="1" ref="DK779" ca="1">IFERROR(INDEX(Forecast_Capex_Input!BJ$12:BJ$286,$Z779)
*(INDEX(Forecast_Capex_Input!$H$12:$H$286,$Z779)=Repex),0)
*$DG779</f>
        <v>0</v>
      </c>
      <c r="DL779" s="43" cm="1">
        <f t="array" aca="1" ref="DL779" ca="1">IFERROR(INDEX(Forecast_Capex_Input!BK$12:BK$286,$Z779)
*(INDEX(Forecast_Capex_Input!$H$12:$H$286,$Z779)=Repex),0)
*$DG779</f>
        <v>0</v>
      </c>
      <c r="DM779" s="43" cm="1">
        <f t="array" aca="1" ref="DM779" ca="1">IFERROR(INDEX(Forecast_Capex_Input!BL$12:BL$286,$Z779)
*(INDEX(Forecast_Capex_Input!$H$12:$H$286,$Z779)=Repex),0)
*$DG779</f>
        <v>0</v>
      </c>
      <c r="DO779" s="43" t="b" cm="1">
        <f t="array" aca="1" ref="DO779" ca="1">OR($G779=Forecast_Capex_Input!$BN$8:$BN$9)</f>
        <v>0</v>
      </c>
      <c r="DP779" s="43" cm="1">
        <f t="array" aca="1" ref="DP779" ca="1">IFERROR(INDEX(Forecast_Capex_Input!BO$12:BO$286,$Z779)
*(INDEX(Forecast_Capex_Input!$H$12:$H$286,$Z779)=Repex),0)
*$DO779</f>
        <v>0</v>
      </c>
      <c r="DQ779" s="43" cm="1">
        <f t="array" aca="1" ref="DQ779" ca="1">IFERROR(INDEX(Forecast_Capex_Input!BP$12:BP$286,$Z779)
*(INDEX(Forecast_Capex_Input!$H$12:$H$286,$Z779)=Repex),0)
*$DO779</f>
        <v>0</v>
      </c>
      <c r="DR779" s="43" cm="1">
        <f t="array" aca="1" ref="DR779" ca="1">IFERROR(INDEX(Forecast_Capex_Input!BQ$12:BQ$286,$Z779)
*(INDEX(Forecast_Capex_Input!$H$12:$H$286,$Z779)=Repex),0)
*$DO779</f>
        <v>0</v>
      </c>
      <c r="DS779" s="43" cm="1">
        <f t="array" aca="1" ref="DS779" ca="1">IFERROR(INDEX(Forecast_Capex_Input!BR$12:BR$286,$Z779)
*(INDEX(Forecast_Capex_Input!$H$12:$H$286,$Z779)=Repex),0)
*$DO779</f>
        <v>0</v>
      </c>
      <c r="DT779" s="43" cm="1">
        <f t="array" aca="1" ref="DT779" ca="1">IFERROR(INDEX(Forecast_Capex_Input!BS$12:BS$286,$Z779)
*(INDEX(Forecast_Capex_Input!$H$12:$H$286,$Z779)=Repex),0)
*$DO779</f>
        <v>0</v>
      </c>
      <c r="DV779" s="43" t="b" cm="1">
        <f t="array" aca="1" ref="DV779" ca="1">OR($G779=Forecast_Capex_Input!$BU$8:$BU$10)</f>
        <v>0</v>
      </c>
      <c r="DW779" s="43" cm="1">
        <f t="array" aca="1" ref="DW779" ca="1">IFERROR(INDEX(Forecast_Capex_Input!BV$12:BV$286,$Z779)
*(INDEX(Forecast_Capex_Input!$H$12:$H$286,$Z779)=Repex),0)
*$DV779</f>
        <v>0</v>
      </c>
      <c r="DX779" s="43" cm="1">
        <f t="array" aca="1" ref="DX779" ca="1">IFERROR(INDEX(Forecast_Capex_Input!BW$12:BW$286,$Z779)
*(INDEX(Forecast_Capex_Input!$H$12:$H$286,$Z779)=Repex),0)
*$DV779</f>
        <v>0</v>
      </c>
      <c r="DY779" s="43" cm="1">
        <f t="array" aca="1" ref="DY779" ca="1">IFERROR(INDEX(Forecast_Capex_Input!BX$12:BX$286,$Z779)
*(INDEX(Forecast_Capex_Input!$H$12:$H$286,$Z779)=Repex),0)
*$DV779</f>
        <v>0</v>
      </c>
      <c r="DZ779" s="43" cm="1">
        <f t="array" aca="1" ref="DZ779" ca="1">IFERROR(INDEX(Forecast_Capex_Input!BY$12:BY$286,$Z779)
*(INDEX(Forecast_Capex_Input!$H$12:$H$286,$Z779)=Repex),0)
*$DV779</f>
        <v>0</v>
      </c>
      <c r="EA779" s="43" cm="1">
        <f t="array" aca="1" ref="EA779" ca="1">IFERROR(INDEX(Forecast_Capex_Input!BZ$12:BZ$286,$Z779)
*(INDEX(Forecast_Capex_Input!$H$12:$H$286,$Z779)=Repex),0)
*$DV779</f>
        <v>0</v>
      </c>
      <c r="EB779" s="43" cm="1">
        <f t="array" aca="1" ref="EB779" ca="1">IFERROR(INDEX(Forecast_Capex_Input!CA$12:CA$286,$Z779)
*(INDEX(Forecast_Capex_Input!$H$12:$H$286,$Z779)=Repex),0)
*$DV779</f>
        <v>0</v>
      </c>
      <c r="EC779" s="43" cm="1">
        <f t="array" aca="1" ref="EC779" ca="1">IFERROR(INDEX(Forecast_Capex_Input!CB$12:CB$286,$Z779)
*(INDEX(Forecast_Capex_Input!$H$12:$H$286,$Z779)=Repex),0)
*$DV779</f>
        <v>0</v>
      </c>
      <c r="ED779" s="43" cm="1">
        <f t="array" aca="1" ref="ED779" ca="1">IFERROR(INDEX(Forecast_Capex_Input!CC$12:CC$286,$Z779)
*(INDEX(Forecast_Capex_Input!$H$12:$H$286,$Z779)=Repex),0)
*$DV779</f>
        <v>0</v>
      </c>
      <c r="EF779" s="86" t="str">
        <f t="shared" ref="EF779:EF842" si="74">IF(AND($AG779,$K779=Augex),
$AU779,NA)</f>
        <v>N/A</v>
      </c>
      <c r="EG779" s="28" t="str">
        <f>IFERROR(RANK(EF779,EF$11:EF$1010,0)+COUNTIF(EF$11:EF779,EF779)-1,NA)</f>
        <v>N/A</v>
      </c>
    </row>
    <row r="780" spans="3:137" x14ac:dyDescent="0.2">
      <c r="C780" s="28">
        <f t="shared" ref="C780:C843" si="75">IF(ISNUMBER(C779),C779+1,1)</f>
        <v>770</v>
      </c>
      <c r="D780" s="9" t="str" cm="1">
        <f t="array" ref="D780">IFERROR(INDEX(Forecast_Capex_Input!$D$12:$D$286,$Z780),NA)</f>
        <v>N/A</v>
      </c>
      <c r="E780" s="24" t="str" cm="1">
        <f t="array" ref="E780">IF($Z780=NA,NA,INDEX(Forecast_Capex_Input!$E$12:$E$286,$Z780))</f>
        <v>N/A</v>
      </c>
      <c r="F780" s="9" t="str" cm="1">
        <f t="array" aca="1" ref="F780" ca="1">IFERROR(INDEX(General!$E$25:$E$26,$AA780),NA)</f>
        <v>N/A</v>
      </c>
      <c r="G780" s="9" t="str" cm="1">
        <f t="array" aca="1" ref="G780" ca="1">IFERROR(INDEX(Forecast_Capex_Input!$AI$11:$BB$11,$AC780),NA)</f>
        <v>N/A</v>
      </c>
      <c r="H780" s="50" t="str" cm="1">
        <f t="array" aca="1" ref="H780" ca="1">IFERROR(INDEX(Forecast_Capex_Input!$AI$12:$BB$286,$Z780,$AC780),NA)</f>
        <v>N/A</v>
      </c>
      <c r="I780" s="150" t="str" cm="1">
        <f t="array" ref="I780">IFERROR(INDEX(Forecast_Capex_Input!$F$12:$F$286,$Z780),NA)</f>
        <v>N/A</v>
      </c>
      <c r="J780" s="150" t="str" cm="1">
        <f t="array" ref="J780">IFERROR(INDEX(Forecast_Capex_Input!G$12:G$286,$Z780),NA)</f>
        <v>N/A</v>
      </c>
      <c r="K780" s="150" t="str" cm="1">
        <f t="array" ref="K780">IFERROR(INDEX(Forecast_Capex_Input!H$12:H$286,$Z780),NA)</f>
        <v>N/A</v>
      </c>
      <c r="L780" s="150" t="str" cm="1">
        <f t="array" ref="L780">IFERROR(INDEX(Forecast_Capex_Input!I$12:I$286,$Z780),NA)</f>
        <v>N/A</v>
      </c>
      <c r="M780" s="150" t="str" cm="1">
        <f t="array" ref="M780">IFERROR(INDEX(Forecast_Capex_Input!J$12:J$286,$Z780),NA)</f>
        <v>N/A</v>
      </c>
      <c r="N780" s="150" t="str" cm="1">
        <f t="array" ref="N780">IFERROR(INDEX(Forecast_Capex_Input!K$12:K$286,$Z780),NA)</f>
        <v>N/A</v>
      </c>
      <c r="O780" s="150" t="str" cm="1">
        <f t="array" ref="O780">IFERROR(INDEX(Forecast_Capex_Input!L$12:L$286,$Z780),NA)</f>
        <v>N/A</v>
      </c>
      <c r="P780" s="150" t="str" cm="1">
        <f t="array" ref="P780">IFERROR(INDEX(Forecast_Capex_Input!M$12:M$286,$Z780),NA)</f>
        <v>N/A</v>
      </c>
      <c r="Q780" s="24" t="str" cm="1">
        <f t="array" ref="Q780">IFERROR(INDEX(Forecast_Capex_Input!N$12:N$286,$Z780),NA)</f>
        <v>N/A</v>
      </c>
      <c r="R780" s="190" cm="1">
        <f t="array" ref="R780">IFERROR(INDEX(Forecast_Capex_Input!O$12:O$286,$Z780),0)</f>
        <v>0</v>
      </c>
      <c r="S780" s="24" cm="1">
        <f t="array" ref="S780">IFERROR(INDEX(Forecast_Capex_Input!P$12:P$286,$Z780),0)</f>
        <v>0</v>
      </c>
      <c r="T780" s="150" t="str" cm="1">
        <f t="array" aca="1" ref="T780" ca="1">IFERROR(INDEX(General!$K$91:$K$110,$AC780),NA)</f>
        <v>N/A</v>
      </c>
      <c r="U780" s="43" cm="1">
        <f t="array" aca="1" ref="U780" ca="1">IFERROR(
IF($F780=General!$E$25,INDEX(Forecast_Capex_Input!S$12:S$286,$Z780),
INDEX(Forecast_Capex_Input!T$12:T$286,$Z780)),0)</f>
        <v>0</v>
      </c>
      <c r="V780" s="82" t="b">
        <f>IFERROR(INDEX(Overheads!$T$19:$T$26,MATCH($I780,Overheads!$E$19:$E$26,0)),FALSE)</f>
        <v>0</v>
      </c>
      <c r="W780" s="209" cm="1">
        <f t="array" ref="W780">IFERROR(
INDEX(Forecast_Capex_Input!CN$12:CN$286,$Z780),0)</f>
        <v>0</v>
      </c>
      <c r="X780" s="209">
        <f>IFERROR(
MATCH($W780,General!$L$39:$S$39,0),1)</f>
        <v>1</v>
      </c>
      <c r="Z780" s="28" t="str">
        <f>IFERROR(
IF(MATCH($C780,Forecast_Capex_Input!$CI$12:$CI$286,1)+1&gt;MAX(Forecast_Capex_Input!$C$12:$C$286),NA,
MATCH($C780,Forecast_Capex_Input!$CI$12:$CI$286,1)+1),1)</f>
        <v>N/A</v>
      </c>
      <c r="AA780" s="28" t="str" cm="1">
        <f t="array" aca="1" ref="AA780" ca="1">IFERROR(
IF(Z779&lt;&gt;Z780,1,
IF(COUNTIF(OFFSET(AA779,0,0,-INDEX(Forecast_Capex_Input!$CG$12:$CG$286,$Z780)),AA779)=INDEX(Forecast_Capex_Input!$CG$12:$CG$286,$Z780),AA779+1,AA779)),NA)</f>
        <v>N/A</v>
      </c>
      <c r="AB780" s="28" t="str" cm="1">
        <f t="array" ref="AB780">IFERROR($C780-IF($Z780=1,1,INDEX(Forecast_Capex_Input!$CI$12:$CI$286,$Z780-1))+1,NA)</f>
        <v>N/A</v>
      </c>
      <c r="AC780" s="28" t="str" cm="1">
        <f t="array" aca="1" ref="AC780" ca="1">IFERROR(IF(AA780=1,
INDEX(Forecast_Capex_Input!$AI$10:$BB$10,SMALL(IF(INDEX(Forecast_Capex_Input!$AI$12:$BB$286,$Z780,0)&gt;0,COLUMN(Forecast_Capex_Input!$AI$10:$BB$10)-COLUMN(Forecast_Capex_Input!$AI$12)+1),ROWS(OFFSET(AC779,0,0,-$AB780)))),
OFFSET(AC779,-INDEX(Forecast_Capex_Input!$CG$12:$CG$286,$Z780)+1,0)),NA)</f>
        <v>N/A</v>
      </c>
      <c r="AD780" s="28" t="str">
        <f t="shared" ca="1" si="72"/>
        <v>N/A</v>
      </c>
      <c r="AE780" s="82" t="b">
        <f t="shared" ref="AE780:AE843" si="76">$K780=AE$6</f>
        <v>0</v>
      </c>
      <c r="AF780" s="78" t="b">
        <v>0</v>
      </c>
      <c r="AG780" s="82" t="b">
        <f t="shared" si="73"/>
        <v>1</v>
      </c>
      <c r="AI780" s="55">
        <v>0</v>
      </c>
      <c r="AJ780" s="55">
        <v>0</v>
      </c>
      <c r="AK780" s="55">
        <v>0</v>
      </c>
      <c r="AL780" s="55">
        <v>0</v>
      </c>
      <c r="AM780" s="55">
        <v>0</v>
      </c>
      <c r="AN780" s="135">
        <v>0</v>
      </c>
      <c r="AP780" s="55">
        <v>0</v>
      </c>
      <c r="AQ780" s="55">
        <v>0</v>
      </c>
      <c r="AR780" s="55">
        <v>0</v>
      </c>
      <c r="AS780" s="55">
        <v>0</v>
      </c>
      <c r="AT780" s="55">
        <v>0</v>
      </c>
      <c r="AU780" s="135">
        <v>0</v>
      </c>
      <c r="AW780" s="55">
        <v>0</v>
      </c>
      <c r="AX780" s="55">
        <v>0</v>
      </c>
      <c r="AY780" s="55">
        <v>0</v>
      </c>
      <c r="AZ780" s="55">
        <v>0</v>
      </c>
      <c r="BA780" s="55">
        <v>0</v>
      </c>
      <c r="BB780" s="135">
        <v>0</v>
      </c>
      <c r="BD780" s="55">
        <v>0</v>
      </c>
      <c r="BE780" s="55">
        <v>0</v>
      </c>
      <c r="BF780" s="55">
        <v>0</v>
      </c>
      <c r="BG780" s="55">
        <v>0</v>
      </c>
      <c r="BH780" s="55">
        <v>0</v>
      </c>
      <c r="BI780" s="135">
        <v>0</v>
      </c>
      <c r="BK780" s="55">
        <v>0</v>
      </c>
      <c r="BL780" s="55">
        <v>0</v>
      </c>
      <c r="BM780" s="55">
        <v>0</v>
      </c>
      <c r="BN780" s="55">
        <v>0</v>
      </c>
      <c r="BO780" s="55">
        <v>0</v>
      </c>
      <c r="BP780" s="135">
        <v>0</v>
      </c>
      <c r="BR780" s="147">
        <v>0</v>
      </c>
      <c r="BS780" s="147">
        <v>0</v>
      </c>
      <c r="BT780" s="147">
        <v>0</v>
      </c>
      <c r="BU780" s="147">
        <v>0</v>
      </c>
      <c r="BV780" s="147">
        <v>0</v>
      </c>
      <c r="BX780" s="55">
        <v>0</v>
      </c>
      <c r="BY780" s="55">
        <v>0</v>
      </c>
      <c r="BZ780" s="55">
        <v>0</v>
      </c>
      <c r="CA780" s="55">
        <v>0</v>
      </c>
      <c r="CB780" s="55">
        <v>0</v>
      </c>
      <c r="CC780" s="135">
        <v>0</v>
      </c>
      <c r="CE780" s="55">
        <v>0</v>
      </c>
      <c r="CF780" s="55">
        <v>0</v>
      </c>
      <c r="CG780" s="55">
        <v>0</v>
      </c>
      <c r="CH780" s="55">
        <v>0</v>
      </c>
      <c r="CI780" s="55">
        <v>0</v>
      </c>
      <c r="CJ780" s="135">
        <v>0</v>
      </c>
      <c r="CL780" s="55">
        <v>0</v>
      </c>
      <c r="CM780" s="55">
        <v>0</v>
      </c>
      <c r="CN780" s="55">
        <v>0</v>
      </c>
      <c r="CO780" s="55">
        <v>0</v>
      </c>
      <c r="CP780" s="55">
        <v>0</v>
      </c>
      <c r="CQ780" s="135">
        <v>0</v>
      </c>
      <c r="CS780" s="67">
        <v>0</v>
      </c>
      <c r="CT780" s="67">
        <v>0</v>
      </c>
      <c r="CU780" s="67">
        <v>0</v>
      </c>
      <c r="CV780" s="67">
        <v>0</v>
      </c>
      <c r="CW780" s="67">
        <v>0</v>
      </c>
      <c r="CX780" s="135">
        <v>0</v>
      </c>
      <c r="CZ780" s="55">
        <v>0</v>
      </c>
      <c r="DA780" s="55">
        <v>0</v>
      </c>
      <c r="DB780" s="55">
        <v>0</v>
      </c>
      <c r="DC780" s="55">
        <v>0</v>
      </c>
      <c r="DD780" s="55">
        <v>0</v>
      </c>
      <c r="DE780" s="135">
        <v>0</v>
      </c>
      <c r="DG780" s="43" t="b" cm="1">
        <f t="array" aca="1" ref="DG780" ca="1">OR($G780=Forecast_Capex_Input!$BF$8:$BF$10)</f>
        <v>0</v>
      </c>
      <c r="DH780" s="43" cm="1">
        <f t="array" aca="1" ref="DH780" ca="1">IFERROR(INDEX(Forecast_Capex_Input!BG$12:BG$286,$Z780)
*(INDEX(Forecast_Capex_Input!$H$12:$H$286,$Z780)=Repex),0)
*$DG780</f>
        <v>0</v>
      </c>
      <c r="DI780" s="43" cm="1">
        <f t="array" aca="1" ref="DI780" ca="1">IFERROR(INDEX(Forecast_Capex_Input!BH$12:BH$286,$Z780)
*(INDEX(Forecast_Capex_Input!$H$12:$H$286,$Z780)=Repex),0)
*$DG780</f>
        <v>0</v>
      </c>
      <c r="DJ780" s="43" cm="1">
        <f t="array" aca="1" ref="DJ780" ca="1">IFERROR(INDEX(Forecast_Capex_Input!BI$12:BI$286,$Z780)
*(INDEX(Forecast_Capex_Input!$H$12:$H$286,$Z780)=Repex),0)
*$DG780</f>
        <v>0</v>
      </c>
      <c r="DK780" s="43" cm="1">
        <f t="array" aca="1" ref="DK780" ca="1">IFERROR(INDEX(Forecast_Capex_Input!BJ$12:BJ$286,$Z780)
*(INDEX(Forecast_Capex_Input!$H$12:$H$286,$Z780)=Repex),0)
*$DG780</f>
        <v>0</v>
      </c>
      <c r="DL780" s="43" cm="1">
        <f t="array" aca="1" ref="DL780" ca="1">IFERROR(INDEX(Forecast_Capex_Input!BK$12:BK$286,$Z780)
*(INDEX(Forecast_Capex_Input!$H$12:$H$286,$Z780)=Repex),0)
*$DG780</f>
        <v>0</v>
      </c>
      <c r="DM780" s="43" cm="1">
        <f t="array" aca="1" ref="DM780" ca="1">IFERROR(INDEX(Forecast_Capex_Input!BL$12:BL$286,$Z780)
*(INDEX(Forecast_Capex_Input!$H$12:$H$286,$Z780)=Repex),0)
*$DG780</f>
        <v>0</v>
      </c>
      <c r="DO780" s="43" t="b" cm="1">
        <f t="array" aca="1" ref="DO780" ca="1">OR($G780=Forecast_Capex_Input!$BN$8:$BN$9)</f>
        <v>0</v>
      </c>
      <c r="DP780" s="43" cm="1">
        <f t="array" aca="1" ref="DP780" ca="1">IFERROR(INDEX(Forecast_Capex_Input!BO$12:BO$286,$Z780)
*(INDEX(Forecast_Capex_Input!$H$12:$H$286,$Z780)=Repex),0)
*$DO780</f>
        <v>0</v>
      </c>
      <c r="DQ780" s="43" cm="1">
        <f t="array" aca="1" ref="DQ780" ca="1">IFERROR(INDEX(Forecast_Capex_Input!BP$12:BP$286,$Z780)
*(INDEX(Forecast_Capex_Input!$H$12:$H$286,$Z780)=Repex),0)
*$DO780</f>
        <v>0</v>
      </c>
      <c r="DR780" s="43" cm="1">
        <f t="array" aca="1" ref="DR780" ca="1">IFERROR(INDEX(Forecast_Capex_Input!BQ$12:BQ$286,$Z780)
*(INDEX(Forecast_Capex_Input!$H$12:$H$286,$Z780)=Repex),0)
*$DO780</f>
        <v>0</v>
      </c>
      <c r="DS780" s="43" cm="1">
        <f t="array" aca="1" ref="DS780" ca="1">IFERROR(INDEX(Forecast_Capex_Input!BR$12:BR$286,$Z780)
*(INDEX(Forecast_Capex_Input!$H$12:$H$286,$Z780)=Repex),0)
*$DO780</f>
        <v>0</v>
      </c>
      <c r="DT780" s="43" cm="1">
        <f t="array" aca="1" ref="DT780" ca="1">IFERROR(INDEX(Forecast_Capex_Input!BS$12:BS$286,$Z780)
*(INDEX(Forecast_Capex_Input!$H$12:$H$286,$Z780)=Repex),0)
*$DO780</f>
        <v>0</v>
      </c>
      <c r="DV780" s="43" t="b" cm="1">
        <f t="array" aca="1" ref="DV780" ca="1">OR($G780=Forecast_Capex_Input!$BU$8:$BU$10)</f>
        <v>0</v>
      </c>
      <c r="DW780" s="43" cm="1">
        <f t="array" aca="1" ref="DW780" ca="1">IFERROR(INDEX(Forecast_Capex_Input!BV$12:BV$286,$Z780)
*(INDEX(Forecast_Capex_Input!$H$12:$H$286,$Z780)=Repex),0)
*$DV780</f>
        <v>0</v>
      </c>
      <c r="DX780" s="43" cm="1">
        <f t="array" aca="1" ref="DX780" ca="1">IFERROR(INDEX(Forecast_Capex_Input!BW$12:BW$286,$Z780)
*(INDEX(Forecast_Capex_Input!$H$12:$H$286,$Z780)=Repex),0)
*$DV780</f>
        <v>0</v>
      </c>
      <c r="DY780" s="43" cm="1">
        <f t="array" aca="1" ref="DY780" ca="1">IFERROR(INDEX(Forecast_Capex_Input!BX$12:BX$286,$Z780)
*(INDEX(Forecast_Capex_Input!$H$12:$H$286,$Z780)=Repex),0)
*$DV780</f>
        <v>0</v>
      </c>
      <c r="DZ780" s="43" cm="1">
        <f t="array" aca="1" ref="DZ780" ca="1">IFERROR(INDEX(Forecast_Capex_Input!BY$12:BY$286,$Z780)
*(INDEX(Forecast_Capex_Input!$H$12:$H$286,$Z780)=Repex),0)
*$DV780</f>
        <v>0</v>
      </c>
      <c r="EA780" s="43" cm="1">
        <f t="array" aca="1" ref="EA780" ca="1">IFERROR(INDEX(Forecast_Capex_Input!BZ$12:BZ$286,$Z780)
*(INDEX(Forecast_Capex_Input!$H$12:$H$286,$Z780)=Repex),0)
*$DV780</f>
        <v>0</v>
      </c>
      <c r="EB780" s="43" cm="1">
        <f t="array" aca="1" ref="EB780" ca="1">IFERROR(INDEX(Forecast_Capex_Input!CA$12:CA$286,$Z780)
*(INDEX(Forecast_Capex_Input!$H$12:$H$286,$Z780)=Repex),0)
*$DV780</f>
        <v>0</v>
      </c>
      <c r="EC780" s="43" cm="1">
        <f t="array" aca="1" ref="EC780" ca="1">IFERROR(INDEX(Forecast_Capex_Input!CB$12:CB$286,$Z780)
*(INDEX(Forecast_Capex_Input!$H$12:$H$286,$Z780)=Repex),0)
*$DV780</f>
        <v>0</v>
      </c>
      <c r="ED780" s="43" cm="1">
        <f t="array" aca="1" ref="ED780" ca="1">IFERROR(INDEX(Forecast_Capex_Input!CC$12:CC$286,$Z780)
*(INDEX(Forecast_Capex_Input!$H$12:$H$286,$Z780)=Repex),0)
*$DV780</f>
        <v>0</v>
      </c>
      <c r="EF780" s="86" t="str">
        <f t="shared" si="74"/>
        <v>N/A</v>
      </c>
      <c r="EG780" s="28" t="str">
        <f>IFERROR(RANK(EF780,EF$11:EF$1010,0)+COUNTIF(EF$11:EF780,EF780)-1,NA)</f>
        <v>N/A</v>
      </c>
    </row>
    <row r="781" spans="3:137" x14ac:dyDescent="0.2">
      <c r="C781" s="28">
        <f t="shared" si="75"/>
        <v>771</v>
      </c>
      <c r="D781" s="9" t="str" cm="1">
        <f t="array" ref="D781">IFERROR(INDEX(Forecast_Capex_Input!$D$12:$D$286,$Z781),NA)</f>
        <v>N/A</v>
      </c>
      <c r="E781" s="24" t="str" cm="1">
        <f t="array" ref="E781">IF($Z781=NA,NA,INDEX(Forecast_Capex_Input!$E$12:$E$286,$Z781))</f>
        <v>N/A</v>
      </c>
      <c r="F781" s="9" t="str" cm="1">
        <f t="array" aca="1" ref="F781" ca="1">IFERROR(INDEX(General!$E$25:$E$26,$AA781),NA)</f>
        <v>N/A</v>
      </c>
      <c r="G781" s="9" t="str" cm="1">
        <f t="array" aca="1" ref="G781" ca="1">IFERROR(INDEX(Forecast_Capex_Input!$AI$11:$BB$11,$AC781),NA)</f>
        <v>N/A</v>
      </c>
      <c r="H781" s="50" t="str" cm="1">
        <f t="array" aca="1" ref="H781" ca="1">IFERROR(INDEX(Forecast_Capex_Input!$AI$12:$BB$286,$Z781,$AC781),NA)</f>
        <v>N/A</v>
      </c>
      <c r="I781" s="150" t="str" cm="1">
        <f t="array" ref="I781">IFERROR(INDEX(Forecast_Capex_Input!$F$12:$F$286,$Z781),NA)</f>
        <v>N/A</v>
      </c>
      <c r="J781" s="150" t="str" cm="1">
        <f t="array" ref="J781">IFERROR(INDEX(Forecast_Capex_Input!G$12:G$286,$Z781),NA)</f>
        <v>N/A</v>
      </c>
      <c r="K781" s="150" t="str" cm="1">
        <f t="array" ref="K781">IFERROR(INDEX(Forecast_Capex_Input!H$12:H$286,$Z781),NA)</f>
        <v>N/A</v>
      </c>
      <c r="L781" s="150" t="str" cm="1">
        <f t="array" ref="L781">IFERROR(INDEX(Forecast_Capex_Input!I$12:I$286,$Z781),NA)</f>
        <v>N/A</v>
      </c>
      <c r="M781" s="150" t="str" cm="1">
        <f t="array" ref="M781">IFERROR(INDEX(Forecast_Capex_Input!J$12:J$286,$Z781),NA)</f>
        <v>N/A</v>
      </c>
      <c r="N781" s="150" t="str" cm="1">
        <f t="array" ref="N781">IFERROR(INDEX(Forecast_Capex_Input!K$12:K$286,$Z781),NA)</f>
        <v>N/A</v>
      </c>
      <c r="O781" s="150" t="str" cm="1">
        <f t="array" ref="O781">IFERROR(INDEX(Forecast_Capex_Input!L$12:L$286,$Z781),NA)</f>
        <v>N/A</v>
      </c>
      <c r="P781" s="150" t="str" cm="1">
        <f t="array" ref="P781">IFERROR(INDEX(Forecast_Capex_Input!M$12:M$286,$Z781),NA)</f>
        <v>N/A</v>
      </c>
      <c r="Q781" s="24" t="str" cm="1">
        <f t="array" ref="Q781">IFERROR(INDEX(Forecast_Capex_Input!N$12:N$286,$Z781),NA)</f>
        <v>N/A</v>
      </c>
      <c r="R781" s="190" cm="1">
        <f t="array" ref="R781">IFERROR(INDEX(Forecast_Capex_Input!O$12:O$286,$Z781),0)</f>
        <v>0</v>
      </c>
      <c r="S781" s="24" cm="1">
        <f t="array" ref="S781">IFERROR(INDEX(Forecast_Capex_Input!P$12:P$286,$Z781),0)</f>
        <v>0</v>
      </c>
      <c r="T781" s="150" t="str" cm="1">
        <f t="array" aca="1" ref="T781" ca="1">IFERROR(INDEX(General!$K$91:$K$110,$AC781),NA)</f>
        <v>N/A</v>
      </c>
      <c r="U781" s="43" cm="1">
        <f t="array" aca="1" ref="U781" ca="1">IFERROR(
IF($F781=General!$E$25,INDEX(Forecast_Capex_Input!S$12:S$286,$Z781),
INDEX(Forecast_Capex_Input!T$12:T$286,$Z781)),0)</f>
        <v>0</v>
      </c>
      <c r="V781" s="82" t="b">
        <f>IFERROR(INDEX(Overheads!$T$19:$T$26,MATCH($I781,Overheads!$E$19:$E$26,0)),FALSE)</f>
        <v>0</v>
      </c>
      <c r="W781" s="209" cm="1">
        <f t="array" ref="W781">IFERROR(
INDEX(Forecast_Capex_Input!CN$12:CN$286,$Z781),0)</f>
        <v>0</v>
      </c>
      <c r="X781" s="209">
        <f>IFERROR(
MATCH($W781,General!$L$39:$S$39,0),1)</f>
        <v>1</v>
      </c>
      <c r="Z781" s="28" t="str">
        <f>IFERROR(
IF(MATCH($C781,Forecast_Capex_Input!$CI$12:$CI$286,1)+1&gt;MAX(Forecast_Capex_Input!$C$12:$C$286),NA,
MATCH($C781,Forecast_Capex_Input!$CI$12:$CI$286,1)+1),1)</f>
        <v>N/A</v>
      </c>
      <c r="AA781" s="28" t="str" cm="1">
        <f t="array" aca="1" ref="AA781" ca="1">IFERROR(
IF(Z780&lt;&gt;Z781,1,
IF(COUNTIF(OFFSET(AA780,0,0,-INDEX(Forecast_Capex_Input!$CG$12:$CG$286,$Z781)),AA780)=INDEX(Forecast_Capex_Input!$CG$12:$CG$286,$Z781),AA780+1,AA780)),NA)</f>
        <v>N/A</v>
      </c>
      <c r="AB781" s="28" t="str" cm="1">
        <f t="array" ref="AB781">IFERROR($C781-IF($Z781=1,1,INDEX(Forecast_Capex_Input!$CI$12:$CI$286,$Z781-1))+1,NA)</f>
        <v>N/A</v>
      </c>
      <c r="AC781" s="28" t="str" cm="1">
        <f t="array" aca="1" ref="AC781" ca="1">IFERROR(IF(AA781=1,
INDEX(Forecast_Capex_Input!$AI$10:$BB$10,SMALL(IF(INDEX(Forecast_Capex_Input!$AI$12:$BB$286,$Z781,0)&gt;0,COLUMN(Forecast_Capex_Input!$AI$10:$BB$10)-COLUMN(Forecast_Capex_Input!$AI$12)+1),ROWS(OFFSET(AC780,0,0,-$AB781)))),
OFFSET(AC780,-INDEX(Forecast_Capex_Input!$CG$12:$CG$286,$Z781)+1,0)),NA)</f>
        <v>N/A</v>
      </c>
      <c r="AD781" s="28" t="str">
        <f t="shared" ca="1" si="72"/>
        <v>N/A</v>
      </c>
      <c r="AE781" s="82" t="b">
        <f t="shared" si="76"/>
        <v>0</v>
      </c>
      <c r="AF781" s="78" t="b">
        <v>0</v>
      </c>
      <c r="AG781" s="82" t="b">
        <f t="shared" si="73"/>
        <v>1</v>
      </c>
      <c r="AI781" s="55">
        <v>0</v>
      </c>
      <c r="AJ781" s="55">
        <v>0</v>
      </c>
      <c r="AK781" s="55">
        <v>0</v>
      </c>
      <c r="AL781" s="55">
        <v>0</v>
      </c>
      <c r="AM781" s="55">
        <v>0</v>
      </c>
      <c r="AN781" s="135">
        <v>0</v>
      </c>
      <c r="AP781" s="55">
        <v>0</v>
      </c>
      <c r="AQ781" s="55">
        <v>0</v>
      </c>
      <c r="AR781" s="55">
        <v>0</v>
      </c>
      <c r="AS781" s="55">
        <v>0</v>
      </c>
      <c r="AT781" s="55">
        <v>0</v>
      </c>
      <c r="AU781" s="135">
        <v>0</v>
      </c>
      <c r="AW781" s="55">
        <v>0</v>
      </c>
      <c r="AX781" s="55">
        <v>0</v>
      </c>
      <c r="AY781" s="55">
        <v>0</v>
      </c>
      <c r="AZ781" s="55">
        <v>0</v>
      </c>
      <c r="BA781" s="55">
        <v>0</v>
      </c>
      <c r="BB781" s="135">
        <v>0</v>
      </c>
      <c r="BD781" s="55">
        <v>0</v>
      </c>
      <c r="BE781" s="55">
        <v>0</v>
      </c>
      <c r="BF781" s="55">
        <v>0</v>
      </c>
      <c r="BG781" s="55">
        <v>0</v>
      </c>
      <c r="BH781" s="55">
        <v>0</v>
      </c>
      <c r="BI781" s="135">
        <v>0</v>
      </c>
      <c r="BK781" s="55">
        <v>0</v>
      </c>
      <c r="BL781" s="55">
        <v>0</v>
      </c>
      <c r="BM781" s="55">
        <v>0</v>
      </c>
      <c r="BN781" s="55">
        <v>0</v>
      </c>
      <c r="BO781" s="55">
        <v>0</v>
      </c>
      <c r="BP781" s="135">
        <v>0</v>
      </c>
      <c r="BR781" s="147">
        <v>0</v>
      </c>
      <c r="BS781" s="147">
        <v>0</v>
      </c>
      <c r="BT781" s="147">
        <v>0</v>
      </c>
      <c r="BU781" s="147">
        <v>0</v>
      </c>
      <c r="BV781" s="147">
        <v>0</v>
      </c>
      <c r="BX781" s="55">
        <v>0</v>
      </c>
      <c r="BY781" s="55">
        <v>0</v>
      </c>
      <c r="BZ781" s="55">
        <v>0</v>
      </c>
      <c r="CA781" s="55">
        <v>0</v>
      </c>
      <c r="CB781" s="55">
        <v>0</v>
      </c>
      <c r="CC781" s="135">
        <v>0</v>
      </c>
      <c r="CE781" s="55">
        <v>0</v>
      </c>
      <c r="CF781" s="55">
        <v>0</v>
      </c>
      <c r="CG781" s="55">
        <v>0</v>
      </c>
      <c r="CH781" s="55">
        <v>0</v>
      </c>
      <c r="CI781" s="55">
        <v>0</v>
      </c>
      <c r="CJ781" s="135">
        <v>0</v>
      </c>
      <c r="CL781" s="55">
        <v>0</v>
      </c>
      <c r="CM781" s="55">
        <v>0</v>
      </c>
      <c r="CN781" s="55">
        <v>0</v>
      </c>
      <c r="CO781" s="55">
        <v>0</v>
      </c>
      <c r="CP781" s="55">
        <v>0</v>
      </c>
      <c r="CQ781" s="135">
        <v>0</v>
      </c>
      <c r="CS781" s="67">
        <v>0</v>
      </c>
      <c r="CT781" s="67">
        <v>0</v>
      </c>
      <c r="CU781" s="67">
        <v>0</v>
      </c>
      <c r="CV781" s="67">
        <v>0</v>
      </c>
      <c r="CW781" s="67">
        <v>0</v>
      </c>
      <c r="CX781" s="135">
        <v>0</v>
      </c>
      <c r="CZ781" s="55">
        <v>0</v>
      </c>
      <c r="DA781" s="55">
        <v>0</v>
      </c>
      <c r="DB781" s="55">
        <v>0</v>
      </c>
      <c r="DC781" s="55">
        <v>0</v>
      </c>
      <c r="DD781" s="55">
        <v>0</v>
      </c>
      <c r="DE781" s="135">
        <v>0</v>
      </c>
      <c r="DG781" s="43" t="b" cm="1">
        <f t="array" aca="1" ref="DG781" ca="1">OR($G781=Forecast_Capex_Input!$BF$8:$BF$10)</f>
        <v>0</v>
      </c>
      <c r="DH781" s="43" cm="1">
        <f t="array" aca="1" ref="DH781" ca="1">IFERROR(INDEX(Forecast_Capex_Input!BG$12:BG$286,$Z781)
*(INDEX(Forecast_Capex_Input!$H$12:$H$286,$Z781)=Repex),0)
*$DG781</f>
        <v>0</v>
      </c>
      <c r="DI781" s="43" cm="1">
        <f t="array" aca="1" ref="DI781" ca="1">IFERROR(INDEX(Forecast_Capex_Input!BH$12:BH$286,$Z781)
*(INDEX(Forecast_Capex_Input!$H$12:$H$286,$Z781)=Repex),0)
*$DG781</f>
        <v>0</v>
      </c>
      <c r="DJ781" s="43" cm="1">
        <f t="array" aca="1" ref="DJ781" ca="1">IFERROR(INDEX(Forecast_Capex_Input!BI$12:BI$286,$Z781)
*(INDEX(Forecast_Capex_Input!$H$12:$H$286,$Z781)=Repex),0)
*$DG781</f>
        <v>0</v>
      </c>
      <c r="DK781" s="43" cm="1">
        <f t="array" aca="1" ref="DK781" ca="1">IFERROR(INDEX(Forecast_Capex_Input!BJ$12:BJ$286,$Z781)
*(INDEX(Forecast_Capex_Input!$H$12:$H$286,$Z781)=Repex),0)
*$DG781</f>
        <v>0</v>
      </c>
      <c r="DL781" s="43" cm="1">
        <f t="array" aca="1" ref="DL781" ca="1">IFERROR(INDEX(Forecast_Capex_Input!BK$12:BK$286,$Z781)
*(INDEX(Forecast_Capex_Input!$H$12:$H$286,$Z781)=Repex),0)
*$DG781</f>
        <v>0</v>
      </c>
      <c r="DM781" s="43" cm="1">
        <f t="array" aca="1" ref="DM781" ca="1">IFERROR(INDEX(Forecast_Capex_Input!BL$12:BL$286,$Z781)
*(INDEX(Forecast_Capex_Input!$H$12:$H$286,$Z781)=Repex),0)
*$DG781</f>
        <v>0</v>
      </c>
      <c r="DO781" s="43" t="b" cm="1">
        <f t="array" aca="1" ref="DO781" ca="1">OR($G781=Forecast_Capex_Input!$BN$8:$BN$9)</f>
        <v>0</v>
      </c>
      <c r="DP781" s="43" cm="1">
        <f t="array" aca="1" ref="DP781" ca="1">IFERROR(INDEX(Forecast_Capex_Input!BO$12:BO$286,$Z781)
*(INDEX(Forecast_Capex_Input!$H$12:$H$286,$Z781)=Repex),0)
*$DO781</f>
        <v>0</v>
      </c>
      <c r="DQ781" s="43" cm="1">
        <f t="array" aca="1" ref="DQ781" ca="1">IFERROR(INDEX(Forecast_Capex_Input!BP$12:BP$286,$Z781)
*(INDEX(Forecast_Capex_Input!$H$12:$H$286,$Z781)=Repex),0)
*$DO781</f>
        <v>0</v>
      </c>
      <c r="DR781" s="43" cm="1">
        <f t="array" aca="1" ref="DR781" ca="1">IFERROR(INDEX(Forecast_Capex_Input!BQ$12:BQ$286,$Z781)
*(INDEX(Forecast_Capex_Input!$H$12:$H$286,$Z781)=Repex),0)
*$DO781</f>
        <v>0</v>
      </c>
      <c r="DS781" s="43" cm="1">
        <f t="array" aca="1" ref="DS781" ca="1">IFERROR(INDEX(Forecast_Capex_Input!BR$12:BR$286,$Z781)
*(INDEX(Forecast_Capex_Input!$H$12:$H$286,$Z781)=Repex),0)
*$DO781</f>
        <v>0</v>
      </c>
      <c r="DT781" s="43" cm="1">
        <f t="array" aca="1" ref="DT781" ca="1">IFERROR(INDEX(Forecast_Capex_Input!BS$12:BS$286,$Z781)
*(INDEX(Forecast_Capex_Input!$H$12:$H$286,$Z781)=Repex),0)
*$DO781</f>
        <v>0</v>
      </c>
      <c r="DV781" s="43" t="b" cm="1">
        <f t="array" aca="1" ref="DV781" ca="1">OR($G781=Forecast_Capex_Input!$BU$8:$BU$10)</f>
        <v>0</v>
      </c>
      <c r="DW781" s="43" cm="1">
        <f t="array" aca="1" ref="DW781" ca="1">IFERROR(INDEX(Forecast_Capex_Input!BV$12:BV$286,$Z781)
*(INDEX(Forecast_Capex_Input!$H$12:$H$286,$Z781)=Repex),0)
*$DV781</f>
        <v>0</v>
      </c>
      <c r="DX781" s="43" cm="1">
        <f t="array" aca="1" ref="DX781" ca="1">IFERROR(INDEX(Forecast_Capex_Input!BW$12:BW$286,$Z781)
*(INDEX(Forecast_Capex_Input!$H$12:$H$286,$Z781)=Repex),0)
*$DV781</f>
        <v>0</v>
      </c>
      <c r="DY781" s="43" cm="1">
        <f t="array" aca="1" ref="DY781" ca="1">IFERROR(INDEX(Forecast_Capex_Input!BX$12:BX$286,$Z781)
*(INDEX(Forecast_Capex_Input!$H$12:$H$286,$Z781)=Repex),0)
*$DV781</f>
        <v>0</v>
      </c>
      <c r="DZ781" s="43" cm="1">
        <f t="array" aca="1" ref="DZ781" ca="1">IFERROR(INDEX(Forecast_Capex_Input!BY$12:BY$286,$Z781)
*(INDEX(Forecast_Capex_Input!$H$12:$H$286,$Z781)=Repex),0)
*$DV781</f>
        <v>0</v>
      </c>
      <c r="EA781" s="43" cm="1">
        <f t="array" aca="1" ref="EA781" ca="1">IFERROR(INDEX(Forecast_Capex_Input!BZ$12:BZ$286,$Z781)
*(INDEX(Forecast_Capex_Input!$H$12:$H$286,$Z781)=Repex),0)
*$DV781</f>
        <v>0</v>
      </c>
      <c r="EB781" s="43" cm="1">
        <f t="array" aca="1" ref="EB781" ca="1">IFERROR(INDEX(Forecast_Capex_Input!CA$12:CA$286,$Z781)
*(INDEX(Forecast_Capex_Input!$H$12:$H$286,$Z781)=Repex),0)
*$DV781</f>
        <v>0</v>
      </c>
      <c r="EC781" s="43" cm="1">
        <f t="array" aca="1" ref="EC781" ca="1">IFERROR(INDEX(Forecast_Capex_Input!CB$12:CB$286,$Z781)
*(INDEX(Forecast_Capex_Input!$H$12:$H$286,$Z781)=Repex),0)
*$DV781</f>
        <v>0</v>
      </c>
      <c r="ED781" s="43" cm="1">
        <f t="array" aca="1" ref="ED781" ca="1">IFERROR(INDEX(Forecast_Capex_Input!CC$12:CC$286,$Z781)
*(INDEX(Forecast_Capex_Input!$H$12:$H$286,$Z781)=Repex),0)
*$DV781</f>
        <v>0</v>
      </c>
      <c r="EF781" s="86" t="str">
        <f t="shared" si="74"/>
        <v>N/A</v>
      </c>
      <c r="EG781" s="28" t="str">
        <f>IFERROR(RANK(EF781,EF$11:EF$1010,0)+COUNTIF(EF$11:EF781,EF781)-1,NA)</f>
        <v>N/A</v>
      </c>
    </row>
    <row r="782" spans="3:137" x14ac:dyDescent="0.2">
      <c r="C782" s="28">
        <f t="shared" si="75"/>
        <v>772</v>
      </c>
      <c r="D782" s="9" t="str" cm="1">
        <f t="array" ref="D782">IFERROR(INDEX(Forecast_Capex_Input!$D$12:$D$286,$Z782),NA)</f>
        <v>N/A</v>
      </c>
      <c r="E782" s="24" t="str" cm="1">
        <f t="array" ref="E782">IF($Z782=NA,NA,INDEX(Forecast_Capex_Input!$E$12:$E$286,$Z782))</f>
        <v>N/A</v>
      </c>
      <c r="F782" s="9" t="str" cm="1">
        <f t="array" aca="1" ref="F782" ca="1">IFERROR(INDEX(General!$E$25:$E$26,$AA782),NA)</f>
        <v>N/A</v>
      </c>
      <c r="G782" s="9" t="str" cm="1">
        <f t="array" aca="1" ref="G782" ca="1">IFERROR(INDEX(Forecast_Capex_Input!$AI$11:$BB$11,$AC782),NA)</f>
        <v>N/A</v>
      </c>
      <c r="H782" s="50" t="str" cm="1">
        <f t="array" aca="1" ref="H782" ca="1">IFERROR(INDEX(Forecast_Capex_Input!$AI$12:$BB$286,$Z782,$AC782),NA)</f>
        <v>N/A</v>
      </c>
      <c r="I782" s="150" t="str" cm="1">
        <f t="array" ref="I782">IFERROR(INDEX(Forecast_Capex_Input!$F$12:$F$286,$Z782),NA)</f>
        <v>N/A</v>
      </c>
      <c r="J782" s="150" t="str" cm="1">
        <f t="array" ref="J782">IFERROR(INDEX(Forecast_Capex_Input!G$12:G$286,$Z782),NA)</f>
        <v>N/A</v>
      </c>
      <c r="K782" s="150" t="str" cm="1">
        <f t="array" ref="K782">IFERROR(INDEX(Forecast_Capex_Input!H$12:H$286,$Z782),NA)</f>
        <v>N/A</v>
      </c>
      <c r="L782" s="150" t="str" cm="1">
        <f t="array" ref="L782">IFERROR(INDEX(Forecast_Capex_Input!I$12:I$286,$Z782),NA)</f>
        <v>N/A</v>
      </c>
      <c r="M782" s="150" t="str" cm="1">
        <f t="array" ref="M782">IFERROR(INDEX(Forecast_Capex_Input!J$12:J$286,$Z782),NA)</f>
        <v>N/A</v>
      </c>
      <c r="N782" s="150" t="str" cm="1">
        <f t="array" ref="N782">IFERROR(INDEX(Forecast_Capex_Input!K$12:K$286,$Z782),NA)</f>
        <v>N/A</v>
      </c>
      <c r="O782" s="150" t="str" cm="1">
        <f t="array" ref="O782">IFERROR(INDEX(Forecast_Capex_Input!L$12:L$286,$Z782),NA)</f>
        <v>N/A</v>
      </c>
      <c r="P782" s="150" t="str" cm="1">
        <f t="array" ref="P782">IFERROR(INDEX(Forecast_Capex_Input!M$12:M$286,$Z782),NA)</f>
        <v>N/A</v>
      </c>
      <c r="Q782" s="24" t="str" cm="1">
        <f t="array" ref="Q782">IFERROR(INDEX(Forecast_Capex_Input!N$12:N$286,$Z782),NA)</f>
        <v>N/A</v>
      </c>
      <c r="R782" s="190" cm="1">
        <f t="array" ref="R782">IFERROR(INDEX(Forecast_Capex_Input!O$12:O$286,$Z782),0)</f>
        <v>0</v>
      </c>
      <c r="S782" s="24" cm="1">
        <f t="array" ref="S782">IFERROR(INDEX(Forecast_Capex_Input!P$12:P$286,$Z782),0)</f>
        <v>0</v>
      </c>
      <c r="T782" s="150" t="str" cm="1">
        <f t="array" aca="1" ref="T782" ca="1">IFERROR(INDEX(General!$K$91:$K$110,$AC782),NA)</f>
        <v>N/A</v>
      </c>
      <c r="U782" s="43" cm="1">
        <f t="array" aca="1" ref="U782" ca="1">IFERROR(
IF($F782=General!$E$25,INDEX(Forecast_Capex_Input!S$12:S$286,$Z782),
INDEX(Forecast_Capex_Input!T$12:T$286,$Z782)),0)</f>
        <v>0</v>
      </c>
      <c r="V782" s="82" t="b">
        <f>IFERROR(INDEX(Overheads!$T$19:$T$26,MATCH($I782,Overheads!$E$19:$E$26,0)),FALSE)</f>
        <v>0</v>
      </c>
      <c r="W782" s="209" cm="1">
        <f t="array" ref="W782">IFERROR(
INDEX(Forecast_Capex_Input!CN$12:CN$286,$Z782),0)</f>
        <v>0</v>
      </c>
      <c r="X782" s="209">
        <f>IFERROR(
MATCH($W782,General!$L$39:$S$39,0),1)</f>
        <v>1</v>
      </c>
      <c r="Z782" s="28" t="str">
        <f>IFERROR(
IF(MATCH($C782,Forecast_Capex_Input!$CI$12:$CI$286,1)+1&gt;MAX(Forecast_Capex_Input!$C$12:$C$286),NA,
MATCH($C782,Forecast_Capex_Input!$CI$12:$CI$286,1)+1),1)</f>
        <v>N/A</v>
      </c>
      <c r="AA782" s="28" t="str" cm="1">
        <f t="array" aca="1" ref="AA782" ca="1">IFERROR(
IF(Z781&lt;&gt;Z782,1,
IF(COUNTIF(OFFSET(AA781,0,0,-INDEX(Forecast_Capex_Input!$CG$12:$CG$286,$Z782)),AA781)=INDEX(Forecast_Capex_Input!$CG$12:$CG$286,$Z782),AA781+1,AA781)),NA)</f>
        <v>N/A</v>
      </c>
      <c r="AB782" s="28" t="str" cm="1">
        <f t="array" ref="AB782">IFERROR($C782-IF($Z782=1,1,INDEX(Forecast_Capex_Input!$CI$12:$CI$286,$Z782-1))+1,NA)</f>
        <v>N/A</v>
      </c>
      <c r="AC782" s="28" t="str" cm="1">
        <f t="array" aca="1" ref="AC782" ca="1">IFERROR(IF(AA782=1,
INDEX(Forecast_Capex_Input!$AI$10:$BB$10,SMALL(IF(INDEX(Forecast_Capex_Input!$AI$12:$BB$286,$Z782,0)&gt;0,COLUMN(Forecast_Capex_Input!$AI$10:$BB$10)-COLUMN(Forecast_Capex_Input!$AI$12)+1),ROWS(OFFSET(AC781,0,0,-$AB782)))),
OFFSET(AC781,-INDEX(Forecast_Capex_Input!$CG$12:$CG$286,$Z782)+1,0)),NA)</f>
        <v>N/A</v>
      </c>
      <c r="AD782" s="28" t="str">
        <f t="shared" ca="1" si="72"/>
        <v>N/A</v>
      </c>
      <c r="AE782" s="82" t="b">
        <f t="shared" si="76"/>
        <v>0</v>
      </c>
      <c r="AF782" s="78" t="b">
        <v>0</v>
      </c>
      <c r="AG782" s="82" t="b">
        <f t="shared" si="73"/>
        <v>1</v>
      </c>
      <c r="AI782" s="55">
        <v>0</v>
      </c>
      <c r="AJ782" s="55">
        <v>0</v>
      </c>
      <c r="AK782" s="55">
        <v>0</v>
      </c>
      <c r="AL782" s="55">
        <v>0</v>
      </c>
      <c r="AM782" s="55">
        <v>0</v>
      </c>
      <c r="AN782" s="135">
        <v>0</v>
      </c>
      <c r="AP782" s="55">
        <v>0</v>
      </c>
      <c r="AQ782" s="55">
        <v>0</v>
      </c>
      <c r="AR782" s="55">
        <v>0</v>
      </c>
      <c r="AS782" s="55">
        <v>0</v>
      </c>
      <c r="AT782" s="55">
        <v>0</v>
      </c>
      <c r="AU782" s="135">
        <v>0</v>
      </c>
      <c r="AW782" s="55">
        <v>0</v>
      </c>
      <c r="AX782" s="55">
        <v>0</v>
      </c>
      <c r="AY782" s="55">
        <v>0</v>
      </c>
      <c r="AZ782" s="55">
        <v>0</v>
      </c>
      <c r="BA782" s="55">
        <v>0</v>
      </c>
      <c r="BB782" s="135">
        <v>0</v>
      </c>
      <c r="BD782" s="55">
        <v>0</v>
      </c>
      <c r="BE782" s="55">
        <v>0</v>
      </c>
      <c r="BF782" s="55">
        <v>0</v>
      </c>
      <c r="BG782" s="55">
        <v>0</v>
      </c>
      <c r="BH782" s="55">
        <v>0</v>
      </c>
      <c r="BI782" s="135">
        <v>0</v>
      </c>
      <c r="BK782" s="55">
        <v>0</v>
      </c>
      <c r="BL782" s="55">
        <v>0</v>
      </c>
      <c r="BM782" s="55">
        <v>0</v>
      </c>
      <c r="BN782" s="55">
        <v>0</v>
      </c>
      <c r="BO782" s="55">
        <v>0</v>
      </c>
      <c r="BP782" s="135">
        <v>0</v>
      </c>
      <c r="BR782" s="147">
        <v>0</v>
      </c>
      <c r="BS782" s="147">
        <v>0</v>
      </c>
      <c r="BT782" s="147">
        <v>0</v>
      </c>
      <c r="BU782" s="147">
        <v>0</v>
      </c>
      <c r="BV782" s="147">
        <v>0</v>
      </c>
      <c r="BX782" s="55">
        <v>0</v>
      </c>
      <c r="BY782" s="55">
        <v>0</v>
      </c>
      <c r="BZ782" s="55">
        <v>0</v>
      </c>
      <c r="CA782" s="55">
        <v>0</v>
      </c>
      <c r="CB782" s="55">
        <v>0</v>
      </c>
      <c r="CC782" s="135">
        <v>0</v>
      </c>
      <c r="CE782" s="55">
        <v>0</v>
      </c>
      <c r="CF782" s="55">
        <v>0</v>
      </c>
      <c r="CG782" s="55">
        <v>0</v>
      </c>
      <c r="CH782" s="55">
        <v>0</v>
      </c>
      <c r="CI782" s="55">
        <v>0</v>
      </c>
      <c r="CJ782" s="135">
        <v>0</v>
      </c>
      <c r="CL782" s="55">
        <v>0</v>
      </c>
      <c r="CM782" s="55">
        <v>0</v>
      </c>
      <c r="CN782" s="55">
        <v>0</v>
      </c>
      <c r="CO782" s="55">
        <v>0</v>
      </c>
      <c r="CP782" s="55">
        <v>0</v>
      </c>
      <c r="CQ782" s="135">
        <v>0</v>
      </c>
      <c r="CS782" s="67">
        <v>0</v>
      </c>
      <c r="CT782" s="67">
        <v>0</v>
      </c>
      <c r="CU782" s="67">
        <v>0</v>
      </c>
      <c r="CV782" s="67">
        <v>0</v>
      </c>
      <c r="CW782" s="67">
        <v>0</v>
      </c>
      <c r="CX782" s="135">
        <v>0</v>
      </c>
      <c r="CZ782" s="55">
        <v>0</v>
      </c>
      <c r="DA782" s="55">
        <v>0</v>
      </c>
      <c r="DB782" s="55">
        <v>0</v>
      </c>
      <c r="DC782" s="55">
        <v>0</v>
      </c>
      <c r="DD782" s="55">
        <v>0</v>
      </c>
      <c r="DE782" s="135">
        <v>0</v>
      </c>
      <c r="DG782" s="43" t="b" cm="1">
        <f t="array" aca="1" ref="DG782" ca="1">OR($G782=Forecast_Capex_Input!$BF$8:$BF$10)</f>
        <v>0</v>
      </c>
      <c r="DH782" s="43" cm="1">
        <f t="array" aca="1" ref="DH782" ca="1">IFERROR(INDEX(Forecast_Capex_Input!BG$12:BG$286,$Z782)
*(INDEX(Forecast_Capex_Input!$H$12:$H$286,$Z782)=Repex),0)
*$DG782</f>
        <v>0</v>
      </c>
      <c r="DI782" s="43" cm="1">
        <f t="array" aca="1" ref="DI782" ca="1">IFERROR(INDEX(Forecast_Capex_Input!BH$12:BH$286,$Z782)
*(INDEX(Forecast_Capex_Input!$H$12:$H$286,$Z782)=Repex),0)
*$DG782</f>
        <v>0</v>
      </c>
      <c r="DJ782" s="43" cm="1">
        <f t="array" aca="1" ref="DJ782" ca="1">IFERROR(INDEX(Forecast_Capex_Input!BI$12:BI$286,$Z782)
*(INDEX(Forecast_Capex_Input!$H$12:$H$286,$Z782)=Repex),0)
*$DG782</f>
        <v>0</v>
      </c>
      <c r="DK782" s="43" cm="1">
        <f t="array" aca="1" ref="DK782" ca="1">IFERROR(INDEX(Forecast_Capex_Input!BJ$12:BJ$286,$Z782)
*(INDEX(Forecast_Capex_Input!$H$12:$H$286,$Z782)=Repex),0)
*$DG782</f>
        <v>0</v>
      </c>
      <c r="DL782" s="43" cm="1">
        <f t="array" aca="1" ref="DL782" ca="1">IFERROR(INDEX(Forecast_Capex_Input!BK$12:BK$286,$Z782)
*(INDEX(Forecast_Capex_Input!$H$12:$H$286,$Z782)=Repex),0)
*$DG782</f>
        <v>0</v>
      </c>
      <c r="DM782" s="43" cm="1">
        <f t="array" aca="1" ref="DM782" ca="1">IFERROR(INDEX(Forecast_Capex_Input!BL$12:BL$286,$Z782)
*(INDEX(Forecast_Capex_Input!$H$12:$H$286,$Z782)=Repex),0)
*$DG782</f>
        <v>0</v>
      </c>
      <c r="DO782" s="43" t="b" cm="1">
        <f t="array" aca="1" ref="DO782" ca="1">OR($G782=Forecast_Capex_Input!$BN$8:$BN$9)</f>
        <v>0</v>
      </c>
      <c r="DP782" s="43" cm="1">
        <f t="array" aca="1" ref="DP782" ca="1">IFERROR(INDEX(Forecast_Capex_Input!BO$12:BO$286,$Z782)
*(INDEX(Forecast_Capex_Input!$H$12:$H$286,$Z782)=Repex),0)
*$DO782</f>
        <v>0</v>
      </c>
      <c r="DQ782" s="43" cm="1">
        <f t="array" aca="1" ref="DQ782" ca="1">IFERROR(INDEX(Forecast_Capex_Input!BP$12:BP$286,$Z782)
*(INDEX(Forecast_Capex_Input!$H$12:$H$286,$Z782)=Repex),0)
*$DO782</f>
        <v>0</v>
      </c>
      <c r="DR782" s="43" cm="1">
        <f t="array" aca="1" ref="DR782" ca="1">IFERROR(INDEX(Forecast_Capex_Input!BQ$12:BQ$286,$Z782)
*(INDEX(Forecast_Capex_Input!$H$12:$H$286,$Z782)=Repex),0)
*$DO782</f>
        <v>0</v>
      </c>
      <c r="DS782" s="43" cm="1">
        <f t="array" aca="1" ref="DS782" ca="1">IFERROR(INDEX(Forecast_Capex_Input!BR$12:BR$286,$Z782)
*(INDEX(Forecast_Capex_Input!$H$12:$H$286,$Z782)=Repex),0)
*$DO782</f>
        <v>0</v>
      </c>
      <c r="DT782" s="43" cm="1">
        <f t="array" aca="1" ref="DT782" ca="1">IFERROR(INDEX(Forecast_Capex_Input!BS$12:BS$286,$Z782)
*(INDEX(Forecast_Capex_Input!$H$12:$H$286,$Z782)=Repex),0)
*$DO782</f>
        <v>0</v>
      </c>
      <c r="DV782" s="43" t="b" cm="1">
        <f t="array" aca="1" ref="DV782" ca="1">OR($G782=Forecast_Capex_Input!$BU$8:$BU$10)</f>
        <v>0</v>
      </c>
      <c r="DW782" s="43" cm="1">
        <f t="array" aca="1" ref="DW782" ca="1">IFERROR(INDEX(Forecast_Capex_Input!BV$12:BV$286,$Z782)
*(INDEX(Forecast_Capex_Input!$H$12:$H$286,$Z782)=Repex),0)
*$DV782</f>
        <v>0</v>
      </c>
      <c r="DX782" s="43" cm="1">
        <f t="array" aca="1" ref="DX782" ca="1">IFERROR(INDEX(Forecast_Capex_Input!BW$12:BW$286,$Z782)
*(INDEX(Forecast_Capex_Input!$H$12:$H$286,$Z782)=Repex),0)
*$DV782</f>
        <v>0</v>
      </c>
      <c r="DY782" s="43" cm="1">
        <f t="array" aca="1" ref="DY782" ca="1">IFERROR(INDEX(Forecast_Capex_Input!BX$12:BX$286,$Z782)
*(INDEX(Forecast_Capex_Input!$H$12:$H$286,$Z782)=Repex),0)
*$DV782</f>
        <v>0</v>
      </c>
      <c r="DZ782" s="43" cm="1">
        <f t="array" aca="1" ref="DZ782" ca="1">IFERROR(INDEX(Forecast_Capex_Input!BY$12:BY$286,$Z782)
*(INDEX(Forecast_Capex_Input!$H$12:$H$286,$Z782)=Repex),0)
*$DV782</f>
        <v>0</v>
      </c>
      <c r="EA782" s="43" cm="1">
        <f t="array" aca="1" ref="EA782" ca="1">IFERROR(INDEX(Forecast_Capex_Input!BZ$12:BZ$286,$Z782)
*(INDEX(Forecast_Capex_Input!$H$12:$H$286,$Z782)=Repex),0)
*$DV782</f>
        <v>0</v>
      </c>
      <c r="EB782" s="43" cm="1">
        <f t="array" aca="1" ref="EB782" ca="1">IFERROR(INDEX(Forecast_Capex_Input!CA$12:CA$286,$Z782)
*(INDEX(Forecast_Capex_Input!$H$12:$H$286,$Z782)=Repex),0)
*$DV782</f>
        <v>0</v>
      </c>
      <c r="EC782" s="43" cm="1">
        <f t="array" aca="1" ref="EC782" ca="1">IFERROR(INDEX(Forecast_Capex_Input!CB$12:CB$286,$Z782)
*(INDEX(Forecast_Capex_Input!$H$12:$H$286,$Z782)=Repex),0)
*$DV782</f>
        <v>0</v>
      </c>
      <c r="ED782" s="43" cm="1">
        <f t="array" aca="1" ref="ED782" ca="1">IFERROR(INDEX(Forecast_Capex_Input!CC$12:CC$286,$Z782)
*(INDEX(Forecast_Capex_Input!$H$12:$H$286,$Z782)=Repex),0)
*$DV782</f>
        <v>0</v>
      </c>
      <c r="EF782" s="86" t="str">
        <f t="shared" si="74"/>
        <v>N/A</v>
      </c>
      <c r="EG782" s="28" t="str">
        <f>IFERROR(RANK(EF782,EF$11:EF$1010,0)+COUNTIF(EF$11:EF782,EF782)-1,NA)</f>
        <v>N/A</v>
      </c>
    </row>
    <row r="783" spans="3:137" x14ac:dyDescent="0.2">
      <c r="C783" s="28">
        <f t="shared" si="75"/>
        <v>773</v>
      </c>
      <c r="D783" s="9" t="str" cm="1">
        <f t="array" ref="D783">IFERROR(INDEX(Forecast_Capex_Input!$D$12:$D$286,$Z783),NA)</f>
        <v>N/A</v>
      </c>
      <c r="E783" s="24" t="str" cm="1">
        <f t="array" ref="E783">IF($Z783=NA,NA,INDEX(Forecast_Capex_Input!$E$12:$E$286,$Z783))</f>
        <v>N/A</v>
      </c>
      <c r="F783" s="9" t="str" cm="1">
        <f t="array" aca="1" ref="F783" ca="1">IFERROR(INDEX(General!$E$25:$E$26,$AA783),NA)</f>
        <v>N/A</v>
      </c>
      <c r="G783" s="9" t="str" cm="1">
        <f t="array" aca="1" ref="G783" ca="1">IFERROR(INDEX(Forecast_Capex_Input!$AI$11:$BB$11,$AC783),NA)</f>
        <v>N/A</v>
      </c>
      <c r="H783" s="50" t="str" cm="1">
        <f t="array" aca="1" ref="H783" ca="1">IFERROR(INDEX(Forecast_Capex_Input!$AI$12:$BB$286,$Z783,$AC783),NA)</f>
        <v>N/A</v>
      </c>
      <c r="I783" s="150" t="str" cm="1">
        <f t="array" ref="I783">IFERROR(INDEX(Forecast_Capex_Input!$F$12:$F$286,$Z783),NA)</f>
        <v>N/A</v>
      </c>
      <c r="J783" s="150" t="str" cm="1">
        <f t="array" ref="J783">IFERROR(INDEX(Forecast_Capex_Input!G$12:G$286,$Z783),NA)</f>
        <v>N/A</v>
      </c>
      <c r="K783" s="150" t="str" cm="1">
        <f t="array" ref="K783">IFERROR(INDEX(Forecast_Capex_Input!H$12:H$286,$Z783),NA)</f>
        <v>N/A</v>
      </c>
      <c r="L783" s="150" t="str" cm="1">
        <f t="array" ref="L783">IFERROR(INDEX(Forecast_Capex_Input!I$12:I$286,$Z783),NA)</f>
        <v>N/A</v>
      </c>
      <c r="M783" s="150" t="str" cm="1">
        <f t="array" ref="M783">IFERROR(INDEX(Forecast_Capex_Input!J$12:J$286,$Z783),NA)</f>
        <v>N/A</v>
      </c>
      <c r="N783" s="150" t="str" cm="1">
        <f t="array" ref="N783">IFERROR(INDEX(Forecast_Capex_Input!K$12:K$286,$Z783),NA)</f>
        <v>N/A</v>
      </c>
      <c r="O783" s="150" t="str" cm="1">
        <f t="array" ref="O783">IFERROR(INDEX(Forecast_Capex_Input!L$12:L$286,$Z783),NA)</f>
        <v>N/A</v>
      </c>
      <c r="P783" s="150" t="str" cm="1">
        <f t="array" ref="P783">IFERROR(INDEX(Forecast_Capex_Input!M$12:M$286,$Z783),NA)</f>
        <v>N/A</v>
      </c>
      <c r="Q783" s="24" t="str" cm="1">
        <f t="array" ref="Q783">IFERROR(INDEX(Forecast_Capex_Input!N$12:N$286,$Z783),NA)</f>
        <v>N/A</v>
      </c>
      <c r="R783" s="190" cm="1">
        <f t="array" ref="R783">IFERROR(INDEX(Forecast_Capex_Input!O$12:O$286,$Z783),0)</f>
        <v>0</v>
      </c>
      <c r="S783" s="24" cm="1">
        <f t="array" ref="S783">IFERROR(INDEX(Forecast_Capex_Input!P$12:P$286,$Z783),0)</f>
        <v>0</v>
      </c>
      <c r="T783" s="150" t="str" cm="1">
        <f t="array" aca="1" ref="T783" ca="1">IFERROR(INDEX(General!$K$91:$K$110,$AC783),NA)</f>
        <v>N/A</v>
      </c>
      <c r="U783" s="43" cm="1">
        <f t="array" aca="1" ref="U783" ca="1">IFERROR(
IF($F783=General!$E$25,INDEX(Forecast_Capex_Input!S$12:S$286,$Z783),
INDEX(Forecast_Capex_Input!T$12:T$286,$Z783)),0)</f>
        <v>0</v>
      </c>
      <c r="V783" s="82" t="b">
        <f>IFERROR(INDEX(Overheads!$T$19:$T$26,MATCH($I783,Overheads!$E$19:$E$26,0)),FALSE)</f>
        <v>0</v>
      </c>
      <c r="W783" s="209" cm="1">
        <f t="array" ref="W783">IFERROR(
INDEX(Forecast_Capex_Input!CN$12:CN$286,$Z783),0)</f>
        <v>0</v>
      </c>
      <c r="X783" s="209">
        <f>IFERROR(
MATCH($W783,General!$L$39:$S$39,0),1)</f>
        <v>1</v>
      </c>
      <c r="Z783" s="28" t="str">
        <f>IFERROR(
IF(MATCH($C783,Forecast_Capex_Input!$CI$12:$CI$286,1)+1&gt;MAX(Forecast_Capex_Input!$C$12:$C$286),NA,
MATCH($C783,Forecast_Capex_Input!$CI$12:$CI$286,1)+1),1)</f>
        <v>N/A</v>
      </c>
      <c r="AA783" s="28" t="str" cm="1">
        <f t="array" aca="1" ref="AA783" ca="1">IFERROR(
IF(Z782&lt;&gt;Z783,1,
IF(COUNTIF(OFFSET(AA782,0,0,-INDEX(Forecast_Capex_Input!$CG$12:$CG$286,$Z783)),AA782)=INDEX(Forecast_Capex_Input!$CG$12:$CG$286,$Z783),AA782+1,AA782)),NA)</f>
        <v>N/A</v>
      </c>
      <c r="AB783" s="28" t="str" cm="1">
        <f t="array" ref="AB783">IFERROR($C783-IF($Z783=1,1,INDEX(Forecast_Capex_Input!$CI$12:$CI$286,$Z783-1))+1,NA)</f>
        <v>N/A</v>
      </c>
      <c r="AC783" s="28" t="str" cm="1">
        <f t="array" aca="1" ref="AC783" ca="1">IFERROR(IF(AA783=1,
INDEX(Forecast_Capex_Input!$AI$10:$BB$10,SMALL(IF(INDEX(Forecast_Capex_Input!$AI$12:$BB$286,$Z783,0)&gt;0,COLUMN(Forecast_Capex_Input!$AI$10:$BB$10)-COLUMN(Forecast_Capex_Input!$AI$12)+1),ROWS(OFFSET(AC782,0,0,-$AB783)))),
OFFSET(AC782,-INDEX(Forecast_Capex_Input!$CG$12:$CG$286,$Z783)+1,0)),NA)</f>
        <v>N/A</v>
      </c>
      <c r="AD783" s="28" t="str">
        <f t="shared" ca="1" si="72"/>
        <v>N/A</v>
      </c>
      <c r="AE783" s="82" t="b">
        <f t="shared" si="76"/>
        <v>0</v>
      </c>
      <c r="AF783" s="78" t="b">
        <v>0</v>
      </c>
      <c r="AG783" s="82" t="b">
        <f t="shared" si="73"/>
        <v>1</v>
      </c>
      <c r="AI783" s="55">
        <v>0</v>
      </c>
      <c r="AJ783" s="55">
        <v>0</v>
      </c>
      <c r="AK783" s="55">
        <v>0</v>
      </c>
      <c r="AL783" s="55">
        <v>0</v>
      </c>
      <c r="AM783" s="55">
        <v>0</v>
      </c>
      <c r="AN783" s="135">
        <v>0</v>
      </c>
      <c r="AP783" s="55">
        <v>0</v>
      </c>
      <c r="AQ783" s="55">
        <v>0</v>
      </c>
      <c r="AR783" s="55">
        <v>0</v>
      </c>
      <c r="AS783" s="55">
        <v>0</v>
      </c>
      <c r="AT783" s="55">
        <v>0</v>
      </c>
      <c r="AU783" s="135">
        <v>0</v>
      </c>
      <c r="AW783" s="55">
        <v>0</v>
      </c>
      <c r="AX783" s="55">
        <v>0</v>
      </c>
      <c r="AY783" s="55">
        <v>0</v>
      </c>
      <c r="AZ783" s="55">
        <v>0</v>
      </c>
      <c r="BA783" s="55">
        <v>0</v>
      </c>
      <c r="BB783" s="135">
        <v>0</v>
      </c>
      <c r="BD783" s="55">
        <v>0</v>
      </c>
      <c r="BE783" s="55">
        <v>0</v>
      </c>
      <c r="BF783" s="55">
        <v>0</v>
      </c>
      <c r="BG783" s="55">
        <v>0</v>
      </c>
      <c r="BH783" s="55">
        <v>0</v>
      </c>
      <c r="BI783" s="135">
        <v>0</v>
      </c>
      <c r="BK783" s="55">
        <v>0</v>
      </c>
      <c r="BL783" s="55">
        <v>0</v>
      </c>
      <c r="BM783" s="55">
        <v>0</v>
      </c>
      <c r="BN783" s="55">
        <v>0</v>
      </c>
      <c r="BO783" s="55">
        <v>0</v>
      </c>
      <c r="BP783" s="135">
        <v>0</v>
      </c>
      <c r="BR783" s="147">
        <v>0</v>
      </c>
      <c r="BS783" s="147">
        <v>0</v>
      </c>
      <c r="BT783" s="147">
        <v>0</v>
      </c>
      <c r="BU783" s="147">
        <v>0</v>
      </c>
      <c r="BV783" s="147">
        <v>0</v>
      </c>
      <c r="BX783" s="55">
        <v>0</v>
      </c>
      <c r="BY783" s="55">
        <v>0</v>
      </c>
      <c r="BZ783" s="55">
        <v>0</v>
      </c>
      <c r="CA783" s="55">
        <v>0</v>
      </c>
      <c r="CB783" s="55">
        <v>0</v>
      </c>
      <c r="CC783" s="135">
        <v>0</v>
      </c>
      <c r="CE783" s="55">
        <v>0</v>
      </c>
      <c r="CF783" s="55">
        <v>0</v>
      </c>
      <c r="CG783" s="55">
        <v>0</v>
      </c>
      <c r="CH783" s="55">
        <v>0</v>
      </c>
      <c r="CI783" s="55">
        <v>0</v>
      </c>
      <c r="CJ783" s="135">
        <v>0</v>
      </c>
      <c r="CL783" s="55">
        <v>0</v>
      </c>
      <c r="CM783" s="55">
        <v>0</v>
      </c>
      <c r="CN783" s="55">
        <v>0</v>
      </c>
      <c r="CO783" s="55">
        <v>0</v>
      </c>
      <c r="CP783" s="55">
        <v>0</v>
      </c>
      <c r="CQ783" s="135">
        <v>0</v>
      </c>
      <c r="CS783" s="67">
        <v>0</v>
      </c>
      <c r="CT783" s="67">
        <v>0</v>
      </c>
      <c r="CU783" s="67">
        <v>0</v>
      </c>
      <c r="CV783" s="67">
        <v>0</v>
      </c>
      <c r="CW783" s="67">
        <v>0</v>
      </c>
      <c r="CX783" s="135">
        <v>0</v>
      </c>
      <c r="CZ783" s="55">
        <v>0</v>
      </c>
      <c r="DA783" s="55">
        <v>0</v>
      </c>
      <c r="DB783" s="55">
        <v>0</v>
      </c>
      <c r="DC783" s="55">
        <v>0</v>
      </c>
      <c r="DD783" s="55">
        <v>0</v>
      </c>
      <c r="DE783" s="135">
        <v>0</v>
      </c>
      <c r="DG783" s="43" t="b" cm="1">
        <f t="array" aca="1" ref="DG783" ca="1">OR($G783=Forecast_Capex_Input!$BF$8:$BF$10)</f>
        <v>0</v>
      </c>
      <c r="DH783" s="43" cm="1">
        <f t="array" aca="1" ref="DH783" ca="1">IFERROR(INDEX(Forecast_Capex_Input!BG$12:BG$286,$Z783)
*(INDEX(Forecast_Capex_Input!$H$12:$H$286,$Z783)=Repex),0)
*$DG783</f>
        <v>0</v>
      </c>
      <c r="DI783" s="43" cm="1">
        <f t="array" aca="1" ref="DI783" ca="1">IFERROR(INDEX(Forecast_Capex_Input!BH$12:BH$286,$Z783)
*(INDEX(Forecast_Capex_Input!$H$12:$H$286,$Z783)=Repex),0)
*$DG783</f>
        <v>0</v>
      </c>
      <c r="DJ783" s="43" cm="1">
        <f t="array" aca="1" ref="DJ783" ca="1">IFERROR(INDEX(Forecast_Capex_Input!BI$12:BI$286,$Z783)
*(INDEX(Forecast_Capex_Input!$H$12:$H$286,$Z783)=Repex),0)
*$DG783</f>
        <v>0</v>
      </c>
      <c r="DK783" s="43" cm="1">
        <f t="array" aca="1" ref="DK783" ca="1">IFERROR(INDEX(Forecast_Capex_Input!BJ$12:BJ$286,$Z783)
*(INDEX(Forecast_Capex_Input!$H$12:$H$286,$Z783)=Repex),0)
*$DG783</f>
        <v>0</v>
      </c>
      <c r="DL783" s="43" cm="1">
        <f t="array" aca="1" ref="DL783" ca="1">IFERROR(INDEX(Forecast_Capex_Input!BK$12:BK$286,$Z783)
*(INDEX(Forecast_Capex_Input!$H$12:$H$286,$Z783)=Repex),0)
*$DG783</f>
        <v>0</v>
      </c>
      <c r="DM783" s="43" cm="1">
        <f t="array" aca="1" ref="DM783" ca="1">IFERROR(INDEX(Forecast_Capex_Input!BL$12:BL$286,$Z783)
*(INDEX(Forecast_Capex_Input!$H$12:$H$286,$Z783)=Repex),0)
*$DG783</f>
        <v>0</v>
      </c>
      <c r="DO783" s="43" t="b" cm="1">
        <f t="array" aca="1" ref="DO783" ca="1">OR($G783=Forecast_Capex_Input!$BN$8:$BN$9)</f>
        <v>0</v>
      </c>
      <c r="DP783" s="43" cm="1">
        <f t="array" aca="1" ref="DP783" ca="1">IFERROR(INDEX(Forecast_Capex_Input!BO$12:BO$286,$Z783)
*(INDEX(Forecast_Capex_Input!$H$12:$H$286,$Z783)=Repex),0)
*$DO783</f>
        <v>0</v>
      </c>
      <c r="DQ783" s="43" cm="1">
        <f t="array" aca="1" ref="DQ783" ca="1">IFERROR(INDEX(Forecast_Capex_Input!BP$12:BP$286,$Z783)
*(INDEX(Forecast_Capex_Input!$H$12:$H$286,$Z783)=Repex),0)
*$DO783</f>
        <v>0</v>
      </c>
      <c r="DR783" s="43" cm="1">
        <f t="array" aca="1" ref="DR783" ca="1">IFERROR(INDEX(Forecast_Capex_Input!BQ$12:BQ$286,$Z783)
*(INDEX(Forecast_Capex_Input!$H$12:$H$286,$Z783)=Repex),0)
*$DO783</f>
        <v>0</v>
      </c>
      <c r="DS783" s="43" cm="1">
        <f t="array" aca="1" ref="DS783" ca="1">IFERROR(INDEX(Forecast_Capex_Input!BR$12:BR$286,$Z783)
*(INDEX(Forecast_Capex_Input!$H$12:$H$286,$Z783)=Repex),0)
*$DO783</f>
        <v>0</v>
      </c>
      <c r="DT783" s="43" cm="1">
        <f t="array" aca="1" ref="DT783" ca="1">IFERROR(INDEX(Forecast_Capex_Input!BS$12:BS$286,$Z783)
*(INDEX(Forecast_Capex_Input!$H$12:$H$286,$Z783)=Repex),0)
*$DO783</f>
        <v>0</v>
      </c>
      <c r="DV783" s="43" t="b" cm="1">
        <f t="array" aca="1" ref="DV783" ca="1">OR($G783=Forecast_Capex_Input!$BU$8:$BU$10)</f>
        <v>0</v>
      </c>
      <c r="DW783" s="43" cm="1">
        <f t="array" aca="1" ref="DW783" ca="1">IFERROR(INDEX(Forecast_Capex_Input!BV$12:BV$286,$Z783)
*(INDEX(Forecast_Capex_Input!$H$12:$H$286,$Z783)=Repex),0)
*$DV783</f>
        <v>0</v>
      </c>
      <c r="DX783" s="43" cm="1">
        <f t="array" aca="1" ref="DX783" ca="1">IFERROR(INDEX(Forecast_Capex_Input!BW$12:BW$286,$Z783)
*(INDEX(Forecast_Capex_Input!$H$12:$H$286,$Z783)=Repex),0)
*$DV783</f>
        <v>0</v>
      </c>
      <c r="DY783" s="43" cm="1">
        <f t="array" aca="1" ref="DY783" ca="1">IFERROR(INDEX(Forecast_Capex_Input!BX$12:BX$286,$Z783)
*(INDEX(Forecast_Capex_Input!$H$12:$H$286,$Z783)=Repex),0)
*$DV783</f>
        <v>0</v>
      </c>
      <c r="DZ783" s="43" cm="1">
        <f t="array" aca="1" ref="DZ783" ca="1">IFERROR(INDEX(Forecast_Capex_Input!BY$12:BY$286,$Z783)
*(INDEX(Forecast_Capex_Input!$H$12:$H$286,$Z783)=Repex),0)
*$DV783</f>
        <v>0</v>
      </c>
      <c r="EA783" s="43" cm="1">
        <f t="array" aca="1" ref="EA783" ca="1">IFERROR(INDEX(Forecast_Capex_Input!BZ$12:BZ$286,$Z783)
*(INDEX(Forecast_Capex_Input!$H$12:$H$286,$Z783)=Repex),0)
*$DV783</f>
        <v>0</v>
      </c>
      <c r="EB783" s="43" cm="1">
        <f t="array" aca="1" ref="EB783" ca="1">IFERROR(INDEX(Forecast_Capex_Input!CA$12:CA$286,$Z783)
*(INDEX(Forecast_Capex_Input!$H$12:$H$286,$Z783)=Repex),0)
*$DV783</f>
        <v>0</v>
      </c>
      <c r="EC783" s="43" cm="1">
        <f t="array" aca="1" ref="EC783" ca="1">IFERROR(INDEX(Forecast_Capex_Input!CB$12:CB$286,$Z783)
*(INDEX(Forecast_Capex_Input!$H$12:$H$286,$Z783)=Repex),0)
*$DV783</f>
        <v>0</v>
      </c>
      <c r="ED783" s="43" cm="1">
        <f t="array" aca="1" ref="ED783" ca="1">IFERROR(INDEX(Forecast_Capex_Input!CC$12:CC$286,$Z783)
*(INDEX(Forecast_Capex_Input!$H$12:$H$286,$Z783)=Repex),0)
*$DV783</f>
        <v>0</v>
      </c>
      <c r="EF783" s="86" t="str">
        <f t="shared" si="74"/>
        <v>N/A</v>
      </c>
      <c r="EG783" s="28" t="str">
        <f>IFERROR(RANK(EF783,EF$11:EF$1010,0)+COUNTIF(EF$11:EF783,EF783)-1,NA)</f>
        <v>N/A</v>
      </c>
    </row>
    <row r="784" spans="3:137" x14ac:dyDescent="0.2">
      <c r="C784" s="28">
        <f t="shared" si="75"/>
        <v>774</v>
      </c>
      <c r="D784" s="9" t="str" cm="1">
        <f t="array" ref="D784">IFERROR(INDEX(Forecast_Capex_Input!$D$12:$D$286,$Z784),NA)</f>
        <v>N/A</v>
      </c>
      <c r="E784" s="24" t="str" cm="1">
        <f t="array" ref="E784">IF($Z784=NA,NA,INDEX(Forecast_Capex_Input!$E$12:$E$286,$Z784))</f>
        <v>N/A</v>
      </c>
      <c r="F784" s="9" t="str" cm="1">
        <f t="array" aca="1" ref="F784" ca="1">IFERROR(INDEX(General!$E$25:$E$26,$AA784),NA)</f>
        <v>N/A</v>
      </c>
      <c r="G784" s="9" t="str" cm="1">
        <f t="array" aca="1" ref="G784" ca="1">IFERROR(INDEX(Forecast_Capex_Input!$AI$11:$BB$11,$AC784),NA)</f>
        <v>N/A</v>
      </c>
      <c r="H784" s="50" t="str" cm="1">
        <f t="array" aca="1" ref="H784" ca="1">IFERROR(INDEX(Forecast_Capex_Input!$AI$12:$BB$286,$Z784,$AC784),NA)</f>
        <v>N/A</v>
      </c>
      <c r="I784" s="150" t="str" cm="1">
        <f t="array" ref="I784">IFERROR(INDEX(Forecast_Capex_Input!$F$12:$F$286,$Z784),NA)</f>
        <v>N/A</v>
      </c>
      <c r="J784" s="150" t="str" cm="1">
        <f t="array" ref="J784">IFERROR(INDEX(Forecast_Capex_Input!G$12:G$286,$Z784),NA)</f>
        <v>N/A</v>
      </c>
      <c r="K784" s="150" t="str" cm="1">
        <f t="array" ref="K784">IFERROR(INDEX(Forecast_Capex_Input!H$12:H$286,$Z784),NA)</f>
        <v>N/A</v>
      </c>
      <c r="L784" s="150" t="str" cm="1">
        <f t="array" ref="L784">IFERROR(INDEX(Forecast_Capex_Input!I$12:I$286,$Z784),NA)</f>
        <v>N/A</v>
      </c>
      <c r="M784" s="150" t="str" cm="1">
        <f t="array" ref="M784">IFERROR(INDEX(Forecast_Capex_Input!J$12:J$286,$Z784),NA)</f>
        <v>N/A</v>
      </c>
      <c r="N784" s="150" t="str" cm="1">
        <f t="array" ref="N784">IFERROR(INDEX(Forecast_Capex_Input!K$12:K$286,$Z784),NA)</f>
        <v>N/A</v>
      </c>
      <c r="O784" s="150" t="str" cm="1">
        <f t="array" ref="O784">IFERROR(INDEX(Forecast_Capex_Input!L$12:L$286,$Z784),NA)</f>
        <v>N/A</v>
      </c>
      <c r="P784" s="150" t="str" cm="1">
        <f t="array" ref="P784">IFERROR(INDEX(Forecast_Capex_Input!M$12:M$286,$Z784),NA)</f>
        <v>N/A</v>
      </c>
      <c r="Q784" s="24" t="str" cm="1">
        <f t="array" ref="Q784">IFERROR(INDEX(Forecast_Capex_Input!N$12:N$286,$Z784),NA)</f>
        <v>N/A</v>
      </c>
      <c r="R784" s="190" cm="1">
        <f t="array" ref="R784">IFERROR(INDEX(Forecast_Capex_Input!O$12:O$286,$Z784),0)</f>
        <v>0</v>
      </c>
      <c r="S784" s="24" cm="1">
        <f t="array" ref="S784">IFERROR(INDEX(Forecast_Capex_Input!P$12:P$286,$Z784),0)</f>
        <v>0</v>
      </c>
      <c r="T784" s="150" t="str" cm="1">
        <f t="array" aca="1" ref="T784" ca="1">IFERROR(INDEX(General!$K$91:$K$110,$AC784),NA)</f>
        <v>N/A</v>
      </c>
      <c r="U784" s="43" cm="1">
        <f t="array" aca="1" ref="U784" ca="1">IFERROR(
IF($F784=General!$E$25,INDEX(Forecast_Capex_Input!S$12:S$286,$Z784),
INDEX(Forecast_Capex_Input!T$12:T$286,$Z784)),0)</f>
        <v>0</v>
      </c>
      <c r="V784" s="82" t="b">
        <f>IFERROR(INDEX(Overheads!$T$19:$T$26,MATCH($I784,Overheads!$E$19:$E$26,0)),FALSE)</f>
        <v>0</v>
      </c>
      <c r="W784" s="209" cm="1">
        <f t="array" ref="W784">IFERROR(
INDEX(Forecast_Capex_Input!CN$12:CN$286,$Z784),0)</f>
        <v>0</v>
      </c>
      <c r="X784" s="209">
        <f>IFERROR(
MATCH($W784,General!$L$39:$S$39,0),1)</f>
        <v>1</v>
      </c>
      <c r="Z784" s="28" t="str">
        <f>IFERROR(
IF(MATCH($C784,Forecast_Capex_Input!$CI$12:$CI$286,1)+1&gt;MAX(Forecast_Capex_Input!$C$12:$C$286),NA,
MATCH($C784,Forecast_Capex_Input!$CI$12:$CI$286,1)+1),1)</f>
        <v>N/A</v>
      </c>
      <c r="AA784" s="28" t="str" cm="1">
        <f t="array" aca="1" ref="AA784" ca="1">IFERROR(
IF(Z783&lt;&gt;Z784,1,
IF(COUNTIF(OFFSET(AA783,0,0,-INDEX(Forecast_Capex_Input!$CG$12:$CG$286,$Z784)),AA783)=INDEX(Forecast_Capex_Input!$CG$12:$CG$286,$Z784),AA783+1,AA783)),NA)</f>
        <v>N/A</v>
      </c>
      <c r="AB784" s="28" t="str" cm="1">
        <f t="array" ref="AB784">IFERROR($C784-IF($Z784=1,1,INDEX(Forecast_Capex_Input!$CI$12:$CI$286,$Z784-1))+1,NA)</f>
        <v>N/A</v>
      </c>
      <c r="AC784" s="28" t="str" cm="1">
        <f t="array" aca="1" ref="AC784" ca="1">IFERROR(IF(AA784=1,
INDEX(Forecast_Capex_Input!$AI$10:$BB$10,SMALL(IF(INDEX(Forecast_Capex_Input!$AI$12:$BB$286,$Z784,0)&gt;0,COLUMN(Forecast_Capex_Input!$AI$10:$BB$10)-COLUMN(Forecast_Capex_Input!$AI$12)+1),ROWS(OFFSET(AC783,0,0,-$AB784)))),
OFFSET(AC783,-INDEX(Forecast_Capex_Input!$CG$12:$CG$286,$Z784)+1,0)),NA)</f>
        <v>N/A</v>
      </c>
      <c r="AD784" s="28" t="str">
        <f t="shared" ca="1" si="72"/>
        <v>N/A</v>
      </c>
      <c r="AE784" s="82" t="b">
        <f t="shared" si="76"/>
        <v>0</v>
      </c>
      <c r="AF784" s="78" t="b">
        <v>0</v>
      </c>
      <c r="AG784" s="82" t="b">
        <f t="shared" si="73"/>
        <v>1</v>
      </c>
      <c r="AI784" s="55">
        <v>0</v>
      </c>
      <c r="AJ784" s="55">
        <v>0</v>
      </c>
      <c r="AK784" s="55">
        <v>0</v>
      </c>
      <c r="AL784" s="55">
        <v>0</v>
      </c>
      <c r="AM784" s="55">
        <v>0</v>
      </c>
      <c r="AN784" s="135">
        <v>0</v>
      </c>
      <c r="AP784" s="55">
        <v>0</v>
      </c>
      <c r="AQ784" s="55">
        <v>0</v>
      </c>
      <c r="AR784" s="55">
        <v>0</v>
      </c>
      <c r="AS784" s="55">
        <v>0</v>
      </c>
      <c r="AT784" s="55">
        <v>0</v>
      </c>
      <c r="AU784" s="135">
        <v>0</v>
      </c>
      <c r="AW784" s="55">
        <v>0</v>
      </c>
      <c r="AX784" s="55">
        <v>0</v>
      </c>
      <c r="AY784" s="55">
        <v>0</v>
      </c>
      <c r="AZ784" s="55">
        <v>0</v>
      </c>
      <c r="BA784" s="55">
        <v>0</v>
      </c>
      <c r="BB784" s="135">
        <v>0</v>
      </c>
      <c r="BD784" s="55">
        <v>0</v>
      </c>
      <c r="BE784" s="55">
        <v>0</v>
      </c>
      <c r="BF784" s="55">
        <v>0</v>
      </c>
      <c r="BG784" s="55">
        <v>0</v>
      </c>
      <c r="BH784" s="55">
        <v>0</v>
      </c>
      <c r="BI784" s="135">
        <v>0</v>
      </c>
      <c r="BK784" s="55">
        <v>0</v>
      </c>
      <c r="BL784" s="55">
        <v>0</v>
      </c>
      <c r="BM784" s="55">
        <v>0</v>
      </c>
      <c r="BN784" s="55">
        <v>0</v>
      </c>
      <c r="BO784" s="55">
        <v>0</v>
      </c>
      <c r="BP784" s="135">
        <v>0</v>
      </c>
      <c r="BR784" s="147">
        <v>0</v>
      </c>
      <c r="BS784" s="147">
        <v>0</v>
      </c>
      <c r="BT784" s="147">
        <v>0</v>
      </c>
      <c r="BU784" s="147">
        <v>0</v>
      </c>
      <c r="BV784" s="147">
        <v>0</v>
      </c>
      <c r="BX784" s="55">
        <v>0</v>
      </c>
      <c r="BY784" s="55">
        <v>0</v>
      </c>
      <c r="BZ784" s="55">
        <v>0</v>
      </c>
      <c r="CA784" s="55">
        <v>0</v>
      </c>
      <c r="CB784" s="55">
        <v>0</v>
      </c>
      <c r="CC784" s="135">
        <v>0</v>
      </c>
      <c r="CE784" s="55">
        <v>0</v>
      </c>
      <c r="CF784" s="55">
        <v>0</v>
      </c>
      <c r="CG784" s="55">
        <v>0</v>
      </c>
      <c r="CH784" s="55">
        <v>0</v>
      </c>
      <c r="CI784" s="55">
        <v>0</v>
      </c>
      <c r="CJ784" s="135">
        <v>0</v>
      </c>
      <c r="CL784" s="55">
        <v>0</v>
      </c>
      <c r="CM784" s="55">
        <v>0</v>
      </c>
      <c r="CN784" s="55">
        <v>0</v>
      </c>
      <c r="CO784" s="55">
        <v>0</v>
      </c>
      <c r="CP784" s="55">
        <v>0</v>
      </c>
      <c r="CQ784" s="135">
        <v>0</v>
      </c>
      <c r="CS784" s="67">
        <v>0</v>
      </c>
      <c r="CT784" s="67">
        <v>0</v>
      </c>
      <c r="CU784" s="67">
        <v>0</v>
      </c>
      <c r="CV784" s="67">
        <v>0</v>
      </c>
      <c r="CW784" s="67">
        <v>0</v>
      </c>
      <c r="CX784" s="135">
        <v>0</v>
      </c>
      <c r="CZ784" s="55">
        <v>0</v>
      </c>
      <c r="DA784" s="55">
        <v>0</v>
      </c>
      <c r="DB784" s="55">
        <v>0</v>
      </c>
      <c r="DC784" s="55">
        <v>0</v>
      </c>
      <c r="DD784" s="55">
        <v>0</v>
      </c>
      <c r="DE784" s="135">
        <v>0</v>
      </c>
      <c r="DG784" s="43" t="b" cm="1">
        <f t="array" aca="1" ref="DG784" ca="1">OR($G784=Forecast_Capex_Input!$BF$8:$BF$10)</f>
        <v>0</v>
      </c>
      <c r="DH784" s="43" cm="1">
        <f t="array" aca="1" ref="DH784" ca="1">IFERROR(INDEX(Forecast_Capex_Input!BG$12:BG$286,$Z784)
*(INDEX(Forecast_Capex_Input!$H$12:$H$286,$Z784)=Repex),0)
*$DG784</f>
        <v>0</v>
      </c>
      <c r="DI784" s="43" cm="1">
        <f t="array" aca="1" ref="DI784" ca="1">IFERROR(INDEX(Forecast_Capex_Input!BH$12:BH$286,$Z784)
*(INDEX(Forecast_Capex_Input!$H$12:$H$286,$Z784)=Repex),0)
*$DG784</f>
        <v>0</v>
      </c>
      <c r="DJ784" s="43" cm="1">
        <f t="array" aca="1" ref="DJ784" ca="1">IFERROR(INDEX(Forecast_Capex_Input!BI$12:BI$286,$Z784)
*(INDEX(Forecast_Capex_Input!$H$12:$H$286,$Z784)=Repex),0)
*$DG784</f>
        <v>0</v>
      </c>
      <c r="DK784" s="43" cm="1">
        <f t="array" aca="1" ref="DK784" ca="1">IFERROR(INDEX(Forecast_Capex_Input!BJ$12:BJ$286,$Z784)
*(INDEX(Forecast_Capex_Input!$H$12:$H$286,$Z784)=Repex),0)
*$DG784</f>
        <v>0</v>
      </c>
      <c r="DL784" s="43" cm="1">
        <f t="array" aca="1" ref="DL784" ca="1">IFERROR(INDEX(Forecast_Capex_Input!BK$12:BK$286,$Z784)
*(INDEX(Forecast_Capex_Input!$H$12:$H$286,$Z784)=Repex),0)
*$DG784</f>
        <v>0</v>
      </c>
      <c r="DM784" s="43" cm="1">
        <f t="array" aca="1" ref="DM784" ca="1">IFERROR(INDEX(Forecast_Capex_Input!BL$12:BL$286,$Z784)
*(INDEX(Forecast_Capex_Input!$H$12:$H$286,$Z784)=Repex),0)
*$DG784</f>
        <v>0</v>
      </c>
      <c r="DO784" s="43" t="b" cm="1">
        <f t="array" aca="1" ref="DO784" ca="1">OR($G784=Forecast_Capex_Input!$BN$8:$BN$9)</f>
        <v>0</v>
      </c>
      <c r="DP784" s="43" cm="1">
        <f t="array" aca="1" ref="DP784" ca="1">IFERROR(INDEX(Forecast_Capex_Input!BO$12:BO$286,$Z784)
*(INDEX(Forecast_Capex_Input!$H$12:$H$286,$Z784)=Repex),0)
*$DO784</f>
        <v>0</v>
      </c>
      <c r="DQ784" s="43" cm="1">
        <f t="array" aca="1" ref="DQ784" ca="1">IFERROR(INDEX(Forecast_Capex_Input!BP$12:BP$286,$Z784)
*(INDEX(Forecast_Capex_Input!$H$12:$H$286,$Z784)=Repex),0)
*$DO784</f>
        <v>0</v>
      </c>
      <c r="DR784" s="43" cm="1">
        <f t="array" aca="1" ref="DR784" ca="1">IFERROR(INDEX(Forecast_Capex_Input!BQ$12:BQ$286,$Z784)
*(INDEX(Forecast_Capex_Input!$H$12:$H$286,$Z784)=Repex),0)
*$DO784</f>
        <v>0</v>
      </c>
      <c r="DS784" s="43" cm="1">
        <f t="array" aca="1" ref="DS784" ca="1">IFERROR(INDEX(Forecast_Capex_Input!BR$12:BR$286,$Z784)
*(INDEX(Forecast_Capex_Input!$H$12:$H$286,$Z784)=Repex),0)
*$DO784</f>
        <v>0</v>
      </c>
      <c r="DT784" s="43" cm="1">
        <f t="array" aca="1" ref="DT784" ca="1">IFERROR(INDEX(Forecast_Capex_Input!BS$12:BS$286,$Z784)
*(INDEX(Forecast_Capex_Input!$H$12:$H$286,$Z784)=Repex),0)
*$DO784</f>
        <v>0</v>
      </c>
      <c r="DV784" s="43" t="b" cm="1">
        <f t="array" aca="1" ref="DV784" ca="1">OR($G784=Forecast_Capex_Input!$BU$8:$BU$10)</f>
        <v>0</v>
      </c>
      <c r="DW784" s="43" cm="1">
        <f t="array" aca="1" ref="DW784" ca="1">IFERROR(INDEX(Forecast_Capex_Input!BV$12:BV$286,$Z784)
*(INDEX(Forecast_Capex_Input!$H$12:$H$286,$Z784)=Repex),0)
*$DV784</f>
        <v>0</v>
      </c>
      <c r="DX784" s="43" cm="1">
        <f t="array" aca="1" ref="DX784" ca="1">IFERROR(INDEX(Forecast_Capex_Input!BW$12:BW$286,$Z784)
*(INDEX(Forecast_Capex_Input!$H$12:$H$286,$Z784)=Repex),0)
*$DV784</f>
        <v>0</v>
      </c>
      <c r="DY784" s="43" cm="1">
        <f t="array" aca="1" ref="DY784" ca="1">IFERROR(INDEX(Forecast_Capex_Input!BX$12:BX$286,$Z784)
*(INDEX(Forecast_Capex_Input!$H$12:$H$286,$Z784)=Repex),0)
*$DV784</f>
        <v>0</v>
      </c>
      <c r="DZ784" s="43" cm="1">
        <f t="array" aca="1" ref="DZ784" ca="1">IFERROR(INDEX(Forecast_Capex_Input!BY$12:BY$286,$Z784)
*(INDEX(Forecast_Capex_Input!$H$12:$H$286,$Z784)=Repex),0)
*$DV784</f>
        <v>0</v>
      </c>
      <c r="EA784" s="43" cm="1">
        <f t="array" aca="1" ref="EA784" ca="1">IFERROR(INDEX(Forecast_Capex_Input!BZ$12:BZ$286,$Z784)
*(INDEX(Forecast_Capex_Input!$H$12:$H$286,$Z784)=Repex),0)
*$DV784</f>
        <v>0</v>
      </c>
      <c r="EB784" s="43" cm="1">
        <f t="array" aca="1" ref="EB784" ca="1">IFERROR(INDEX(Forecast_Capex_Input!CA$12:CA$286,$Z784)
*(INDEX(Forecast_Capex_Input!$H$12:$H$286,$Z784)=Repex),0)
*$DV784</f>
        <v>0</v>
      </c>
      <c r="EC784" s="43" cm="1">
        <f t="array" aca="1" ref="EC784" ca="1">IFERROR(INDEX(Forecast_Capex_Input!CB$12:CB$286,$Z784)
*(INDEX(Forecast_Capex_Input!$H$12:$H$286,$Z784)=Repex),0)
*$DV784</f>
        <v>0</v>
      </c>
      <c r="ED784" s="43" cm="1">
        <f t="array" aca="1" ref="ED784" ca="1">IFERROR(INDEX(Forecast_Capex_Input!CC$12:CC$286,$Z784)
*(INDEX(Forecast_Capex_Input!$H$12:$H$286,$Z784)=Repex),0)
*$DV784</f>
        <v>0</v>
      </c>
      <c r="EF784" s="86" t="str">
        <f t="shared" si="74"/>
        <v>N/A</v>
      </c>
      <c r="EG784" s="28" t="str">
        <f>IFERROR(RANK(EF784,EF$11:EF$1010,0)+COUNTIF(EF$11:EF784,EF784)-1,NA)</f>
        <v>N/A</v>
      </c>
    </row>
    <row r="785" spans="3:137" x14ac:dyDescent="0.2">
      <c r="C785" s="28">
        <f t="shared" si="75"/>
        <v>775</v>
      </c>
      <c r="D785" s="9" t="str" cm="1">
        <f t="array" ref="D785">IFERROR(INDEX(Forecast_Capex_Input!$D$12:$D$286,$Z785),NA)</f>
        <v>N/A</v>
      </c>
      <c r="E785" s="24" t="str" cm="1">
        <f t="array" ref="E785">IF($Z785=NA,NA,INDEX(Forecast_Capex_Input!$E$12:$E$286,$Z785))</f>
        <v>N/A</v>
      </c>
      <c r="F785" s="9" t="str" cm="1">
        <f t="array" aca="1" ref="F785" ca="1">IFERROR(INDEX(General!$E$25:$E$26,$AA785),NA)</f>
        <v>N/A</v>
      </c>
      <c r="G785" s="9" t="str" cm="1">
        <f t="array" aca="1" ref="G785" ca="1">IFERROR(INDEX(Forecast_Capex_Input!$AI$11:$BB$11,$AC785),NA)</f>
        <v>N/A</v>
      </c>
      <c r="H785" s="50" t="str" cm="1">
        <f t="array" aca="1" ref="H785" ca="1">IFERROR(INDEX(Forecast_Capex_Input!$AI$12:$BB$286,$Z785,$AC785),NA)</f>
        <v>N/A</v>
      </c>
      <c r="I785" s="150" t="str" cm="1">
        <f t="array" ref="I785">IFERROR(INDEX(Forecast_Capex_Input!$F$12:$F$286,$Z785),NA)</f>
        <v>N/A</v>
      </c>
      <c r="J785" s="150" t="str" cm="1">
        <f t="array" ref="J785">IFERROR(INDEX(Forecast_Capex_Input!G$12:G$286,$Z785),NA)</f>
        <v>N/A</v>
      </c>
      <c r="K785" s="150" t="str" cm="1">
        <f t="array" ref="K785">IFERROR(INDEX(Forecast_Capex_Input!H$12:H$286,$Z785),NA)</f>
        <v>N/A</v>
      </c>
      <c r="L785" s="150" t="str" cm="1">
        <f t="array" ref="L785">IFERROR(INDEX(Forecast_Capex_Input!I$12:I$286,$Z785),NA)</f>
        <v>N/A</v>
      </c>
      <c r="M785" s="150" t="str" cm="1">
        <f t="array" ref="M785">IFERROR(INDEX(Forecast_Capex_Input!J$12:J$286,$Z785),NA)</f>
        <v>N/A</v>
      </c>
      <c r="N785" s="150" t="str" cm="1">
        <f t="array" ref="N785">IFERROR(INDEX(Forecast_Capex_Input!K$12:K$286,$Z785),NA)</f>
        <v>N/A</v>
      </c>
      <c r="O785" s="150" t="str" cm="1">
        <f t="array" ref="O785">IFERROR(INDEX(Forecast_Capex_Input!L$12:L$286,$Z785),NA)</f>
        <v>N/A</v>
      </c>
      <c r="P785" s="150" t="str" cm="1">
        <f t="array" ref="P785">IFERROR(INDEX(Forecast_Capex_Input!M$12:M$286,$Z785),NA)</f>
        <v>N/A</v>
      </c>
      <c r="Q785" s="24" t="str" cm="1">
        <f t="array" ref="Q785">IFERROR(INDEX(Forecast_Capex_Input!N$12:N$286,$Z785),NA)</f>
        <v>N/A</v>
      </c>
      <c r="R785" s="190" cm="1">
        <f t="array" ref="R785">IFERROR(INDEX(Forecast_Capex_Input!O$12:O$286,$Z785),0)</f>
        <v>0</v>
      </c>
      <c r="S785" s="24" cm="1">
        <f t="array" ref="S785">IFERROR(INDEX(Forecast_Capex_Input!P$12:P$286,$Z785),0)</f>
        <v>0</v>
      </c>
      <c r="T785" s="150" t="str" cm="1">
        <f t="array" aca="1" ref="T785" ca="1">IFERROR(INDEX(General!$K$91:$K$110,$AC785),NA)</f>
        <v>N/A</v>
      </c>
      <c r="U785" s="43" cm="1">
        <f t="array" aca="1" ref="U785" ca="1">IFERROR(
IF($F785=General!$E$25,INDEX(Forecast_Capex_Input!S$12:S$286,$Z785),
INDEX(Forecast_Capex_Input!T$12:T$286,$Z785)),0)</f>
        <v>0</v>
      </c>
      <c r="V785" s="82" t="b">
        <f>IFERROR(INDEX(Overheads!$T$19:$T$26,MATCH($I785,Overheads!$E$19:$E$26,0)),FALSE)</f>
        <v>0</v>
      </c>
      <c r="W785" s="209" cm="1">
        <f t="array" ref="W785">IFERROR(
INDEX(Forecast_Capex_Input!CN$12:CN$286,$Z785),0)</f>
        <v>0</v>
      </c>
      <c r="X785" s="209">
        <f>IFERROR(
MATCH($W785,General!$L$39:$S$39,0),1)</f>
        <v>1</v>
      </c>
      <c r="Z785" s="28" t="str">
        <f>IFERROR(
IF(MATCH($C785,Forecast_Capex_Input!$CI$12:$CI$286,1)+1&gt;MAX(Forecast_Capex_Input!$C$12:$C$286),NA,
MATCH($C785,Forecast_Capex_Input!$CI$12:$CI$286,1)+1),1)</f>
        <v>N/A</v>
      </c>
      <c r="AA785" s="28" t="str" cm="1">
        <f t="array" aca="1" ref="AA785" ca="1">IFERROR(
IF(Z784&lt;&gt;Z785,1,
IF(COUNTIF(OFFSET(AA784,0,0,-INDEX(Forecast_Capex_Input!$CG$12:$CG$286,$Z785)),AA784)=INDEX(Forecast_Capex_Input!$CG$12:$CG$286,$Z785),AA784+1,AA784)),NA)</f>
        <v>N/A</v>
      </c>
      <c r="AB785" s="28" t="str" cm="1">
        <f t="array" ref="AB785">IFERROR($C785-IF($Z785=1,1,INDEX(Forecast_Capex_Input!$CI$12:$CI$286,$Z785-1))+1,NA)</f>
        <v>N/A</v>
      </c>
      <c r="AC785" s="28" t="str" cm="1">
        <f t="array" aca="1" ref="AC785" ca="1">IFERROR(IF(AA785=1,
INDEX(Forecast_Capex_Input!$AI$10:$BB$10,SMALL(IF(INDEX(Forecast_Capex_Input!$AI$12:$BB$286,$Z785,0)&gt;0,COLUMN(Forecast_Capex_Input!$AI$10:$BB$10)-COLUMN(Forecast_Capex_Input!$AI$12)+1),ROWS(OFFSET(AC784,0,0,-$AB785)))),
OFFSET(AC784,-INDEX(Forecast_Capex_Input!$CG$12:$CG$286,$Z785)+1,0)),NA)</f>
        <v>N/A</v>
      </c>
      <c r="AD785" s="28" t="str">
        <f t="shared" ca="1" si="72"/>
        <v>N/A</v>
      </c>
      <c r="AE785" s="82" t="b">
        <f t="shared" si="76"/>
        <v>0</v>
      </c>
      <c r="AF785" s="78" t="b">
        <v>0</v>
      </c>
      <c r="AG785" s="82" t="b">
        <f t="shared" si="73"/>
        <v>1</v>
      </c>
      <c r="AI785" s="55">
        <v>0</v>
      </c>
      <c r="AJ785" s="55">
        <v>0</v>
      </c>
      <c r="AK785" s="55">
        <v>0</v>
      </c>
      <c r="AL785" s="55">
        <v>0</v>
      </c>
      <c r="AM785" s="55">
        <v>0</v>
      </c>
      <c r="AN785" s="135">
        <v>0</v>
      </c>
      <c r="AP785" s="55">
        <v>0</v>
      </c>
      <c r="AQ785" s="55">
        <v>0</v>
      </c>
      <c r="AR785" s="55">
        <v>0</v>
      </c>
      <c r="AS785" s="55">
        <v>0</v>
      </c>
      <c r="AT785" s="55">
        <v>0</v>
      </c>
      <c r="AU785" s="135">
        <v>0</v>
      </c>
      <c r="AW785" s="55">
        <v>0</v>
      </c>
      <c r="AX785" s="55">
        <v>0</v>
      </c>
      <c r="AY785" s="55">
        <v>0</v>
      </c>
      <c r="AZ785" s="55">
        <v>0</v>
      </c>
      <c r="BA785" s="55">
        <v>0</v>
      </c>
      <c r="BB785" s="135">
        <v>0</v>
      </c>
      <c r="BD785" s="55">
        <v>0</v>
      </c>
      <c r="BE785" s="55">
        <v>0</v>
      </c>
      <c r="BF785" s="55">
        <v>0</v>
      </c>
      <c r="BG785" s="55">
        <v>0</v>
      </c>
      <c r="BH785" s="55">
        <v>0</v>
      </c>
      <c r="BI785" s="135">
        <v>0</v>
      </c>
      <c r="BK785" s="55">
        <v>0</v>
      </c>
      <c r="BL785" s="55">
        <v>0</v>
      </c>
      <c r="BM785" s="55">
        <v>0</v>
      </c>
      <c r="BN785" s="55">
        <v>0</v>
      </c>
      <c r="BO785" s="55">
        <v>0</v>
      </c>
      <c r="BP785" s="135">
        <v>0</v>
      </c>
      <c r="BR785" s="147">
        <v>0</v>
      </c>
      <c r="BS785" s="147">
        <v>0</v>
      </c>
      <c r="BT785" s="147">
        <v>0</v>
      </c>
      <c r="BU785" s="147">
        <v>0</v>
      </c>
      <c r="BV785" s="147">
        <v>0</v>
      </c>
      <c r="BX785" s="55">
        <v>0</v>
      </c>
      <c r="BY785" s="55">
        <v>0</v>
      </c>
      <c r="BZ785" s="55">
        <v>0</v>
      </c>
      <c r="CA785" s="55">
        <v>0</v>
      </c>
      <c r="CB785" s="55">
        <v>0</v>
      </c>
      <c r="CC785" s="135">
        <v>0</v>
      </c>
      <c r="CE785" s="55">
        <v>0</v>
      </c>
      <c r="CF785" s="55">
        <v>0</v>
      </c>
      <c r="CG785" s="55">
        <v>0</v>
      </c>
      <c r="CH785" s="55">
        <v>0</v>
      </c>
      <c r="CI785" s="55">
        <v>0</v>
      </c>
      <c r="CJ785" s="135">
        <v>0</v>
      </c>
      <c r="CL785" s="55">
        <v>0</v>
      </c>
      <c r="CM785" s="55">
        <v>0</v>
      </c>
      <c r="CN785" s="55">
        <v>0</v>
      </c>
      <c r="CO785" s="55">
        <v>0</v>
      </c>
      <c r="CP785" s="55">
        <v>0</v>
      </c>
      <c r="CQ785" s="135">
        <v>0</v>
      </c>
      <c r="CS785" s="67">
        <v>0</v>
      </c>
      <c r="CT785" s="67">
        <v>0</v>
      </c>
      <c r="CU785" s="67">
        <v>0</v>
      </c>
      <c r="CV785" s="67">
        <v>0</v>
      </c>
      <c r="CW785" s="67">
        <v>0</v>
      </c>
      <c r="CX785" s="135">
        <v>0</v>
      </c>
      <c r="CZ785" s="55">
        <v>0</v>
      </c>
      <c r="DA785" s="55">
        <v>0</v>
      </c>
      <c r="DB785" s="55">
        <v>0</v>
      </c>
      <c r="DC785" s="55">
        <v>0</v>
      </c>
      <c r="DD785" s="55">
        <v>0</v>
      </c>
      <c r="DE785" s="135">
        <v>0</v>
      </c>
      <c r="DG785" s="43" t="b" cm="1">
        <f t="array" aca="1" ref="DG785" ca="1">OR($G785=Forecast_Capex_Input!$BF$8:$BF$10)</f>
        <v>0</v>
      </c>
      <c r="DH785" s="43" cm="1">
        <f t="array" aca="1" ref="DH785" ca="1">IFERROR(INDEX(Forecast_Capex_Input!BG$12:BG$286,$Z785)
*(INDEX(Forecast_Capex_Input!$H$12:$H$286,$Z785)=Repex),0)
*$DG785</f>
        <v>0</v>
      </c>
      <c r="DI785" s="43" cm="1">
        <f t="array" aca="1" ref="DI785" ca="1">IFERROR(INDEX(Forecast_Capex_Input!BH$12:BH$286,$Z785)
*(INDEX(Forecast_Capex_Input!$H$12:$H$286,$Z785)=Repex),0)
*$DG785</f>
        <v>0</v>
      </c>
      <c r="DJ785" s="43" cm="1">
        <f t="array" aca="1" ref="DJ785" ca="1">IFERROR(INDEX(Forecast_Capex_Input!BI$12:BI$286,$Z785)
*(INDEX(Forecast_Capex_Input!$H$12:$H$286,$Z785)=Repex),0)
*$DG785</f>
        <v>0</v>
      </c>
      <c r="DK785" s="43" cm="1">
        <f t="array" aca="1" ref="DK785" ca="1">IFERROR(INDEX(Forecast_Capex_Input!BJ$12:BJ$286,$Z785)
*(INDEX(Forecast_Capex_Input!$H$12:$H$286,$Z785)=Repex),0)
*$DG785</f>
        <v>0</v>
      </c>
      <c r="DL785" s="43" cm="1">
        <f t="array" aca="1" ref="DL785" ca="1">IFERROR(INDEX(Forecast_Capex_Input!BK$12:BK$286,$Z785)
*(INDEX(Forecast_Capex_Input!$H$12:$H$286,$Z785)=Repex),0)
*$DG785</f>
        <v>0</v>
      </c>
      <c r="DM785" s="43" cm="1">
        <f t="array" aca="1" ref="DM785" ca="1">IFERROR(INDEX(Forecast_Capex_Input!BL$12:BL$286,$Z785)
*(INDEX(Forecast_Capex_Input!$H$12:$H$286,$Z785)=Repex),0)
*$DG785</f>
        <v>0</v>
      </c>
      <c r="DO785" s="43" t="b" cm="1">
        <f t="array" aca="1" ref="DO785" ca="1">OR($G785=Forecast_Capex_Input!$BN$8:$BN$9)</f>
        <v>0</v>
      </c>
      <c r="DP785" s="43" cm="1">
        <f t="array" aca="1" ref="DP785" ca="1">IFERROR(INDEX(Forecast_Capex_Input!BO$12:BO$286,$Z785)
*(INDEX(Forecast_Capex_Input!$H$12:$H$286,$Z785)=Repex),0)
*$DO785</f>
        <v>0</v>
      </c>
      <c r="DQ785" s="43" cm="1">
        <f t="array" aca="1" ref="DQ785" ca="1">IFERROR(INDEX(Forecast_Capex_Input!BP$12:BP$286,$Z785)
*(INDEX(Forecast_Capex_Input!$H$12:$H$286,$Z785)=Repex),0)
*$DO785</f>
        <v>0</v>
      </c>
      <c r="DR785" s="43" cm="1">
        <f t="array" aca="1" ref="DR785" ca="1">IFERROR(INDEX(Forecast_Capex_Input!BQ$12:BQ$286,$Z785)
*(INDEX(Forecast_Capex_Input!$H$12:$H$286,$Z785)=Repex),0)
*$DO785</f>
        <v>0</v>
      </c>
      <c r="DS785" s="43" cm="1">
        <f t="array" aca="1" ref="DS785" ca="1">IFERROR(INDEX(Forecast_Capex_Input!BR$12:BR$286,$Z785)
*(INDEX(Forecast_Capex_Input!$H$12:$H$286,$Z785)=Repex),0)
*$DO785</f>
        <v>0</v>
      </c>
      <c r="DT785" s="43" cm="1">
        <f t="array" aca="1" ref="DT785" ca="1">IFERROR(INDEX(Forecast_Capex_Input!BS$12:BS$286,$Z785)
*(INDEX(Forecast_Capex_Input!$H$12:$H$286,$Z785)=Repex),0)
*$DO785</f>
        <v>0</v>
      </c>
      <c r="DV785" s="43" t="b" cm="1">
        <f t="array" aca="1" ref="DV785" ca="1">OR($G785=Forecast_Capex_Input!$BU$8:$BU$10)</f>
        <v>0</v>
      </c>
      <c r="DW785" s="43" cm="1">
        <f t="array" aca="1" ref="DW785" ca="1">IFERROR(INDEX(Forecast_Capex_Input!BV$12:BV$286,$Z785)
*(INDEX(Forecast_Capex_Input!$H$12:$H$286,$Z785)=Repex),0)
*$DV785</f>
        <v>0</v>
      </c>
      <c r="DX785" s="43" cm="1">
        <f t="array" aca="1" ref="DX785" ca="1">IFERROR(INDEX(Forecast_Capex_Input!BW$12:BW$286,$Z785)
*(INDEX(Forecast_Capex_Input!$H$12:$H$286,$Z785)=Repex),0)
*$DV785</f>
        <v>0</v>
      </c>
      <c r="DY785" s="43" cm="1">
        <f t="array" aca="1" ref="DY785" ca="1">IFERROR(INDEX(Forecast_Capex_Input!BX$12:BX$286,$Z785)
*(INDEX(Forecast_Capex_Input!$H$12:$H$286,$Z785)=Repex),0)
*$DV785</f>
        <v>0</v>
      </c>
      <c r="DZ785" s="43" cm="1">
        <f t="array" aca="1" ref="DZ785" ca="1">IFERROR(INDEX(Forecast_Capex_Input!BY$12:BY$286,$Z785)
*(INDEX(Forecast_Capex_Input!$H$12:$H$286,$Z785)=Repex),0)
*$DV785</f>
        <v>0</v>
      </c>
      <c r="EA785" s="43" cm="1">
        <f t="array" aca="1" ref="EA785" ca="1">IFERROR(INDEX(Forecast_Capex_Input!BZ$12:BZ$286,$Z785)
*(INDEX(Forecast_Capex_Input!$H$12:$H$286,$Z785)=Repex),0)
*$DV785</f>
        <v>0</v>
      </c>
      <c r="EB785" s="43" cm="1">
        <f t="array" aca="1" ref="EB785" ca="1">IFERROR(INDEX(Forecast_Capex_Input!CA$12:CA$286,$Z785)
*(INDEX(Forecast_Capex_Input!$H$12:$H$286,$Z785)=Repex),0)
*$DV785</f>
        <v>0</v>
      </c>
      <c r="EC785" s="43" cm="1">
        <f t="array" aca="1" ref="EC785" ca="1">IFERROR(INDEX(Forecast_Capex_Input!CB$12:CB$286,$Z785)
*(INDEX(Forecast_Capex_Input!$H$12:$H$286,$Z785)=Repex),0)
*$DV785</f>
        <v>0</v>
      </c>
      <c r="ED785" s="43" cm="1">
        <f t="array" aca="1" ref="ED785" ca="1">IFERROR(INDEX(Forecast_Capex_Input!CC$12:CC$286,$Z785)
*(INDEX(Forecast_Capex_Input!$H$12:$H$286,$Z785)=Repex),0)
*$DV785</f>
        <v>0</v>
      </c>
      <c r="EF785" s="86" t="str">
        <f t="shared" si="74"/>
        <v>N/A</v>
      </c>
      <c r="EG785" s="28" t="str">
        <f>IFERROR(RANK(EF785,EF$11:EF$1010,0)+COUNTIF(EF$11:EF785,EF785)-1,NA)</f>
        <v>N/A</v>
      </c>
    </row>
    <row r="786" spans="3:137" x14ac:dyDescent="0.2">
      <c r="C786" s="28">
        <f t="shared" si="75"/>
        <v>776</v>
      </c>
      <c r="D786" s="9" t="str" cm="1">
        <f t="array" ref="D786">IFERROR(INDEX(Forecast_Capex_Input!$D$12:$D$286,$Z786),NA)</f>
        <v>N/A</v>
      </c>
      <c r="E786" s="24" t="str" cm="1">
        <f t="array" ref="E786">IF($Z786=NA,NA,INDEX(Forecast_Capex_Input!$E$12:$E$286,$Z786))</f>
        <v>N/A</v>
      </c>
      <c r="F786" s="9" t="str" cm="1">
        <f t="array" aca="1" ref="F786" ca="1">IFERROR(INDEX(General!$E$25:$E$26,$AA786),NA)</f>
        <v>N/A</v>
      </c>
      <c r="G786" s="9" t="str" cm="1">
        <f t="array" aca="1" ref="G786" ca="1">IFERROR(INDEX(Forecast_Capex_Input!$AI$11:$BB$11,$AC786),NA)</f>
        <v>N/A</v>
      </c>
      <c r="H786" s="50" t="str" cm="1">
        <f t="array" aca="1" ref="H786" ca="1">IFERROR(INDEX(Forecast_Capex_Input!$AI$12:$BB$286,$Z786,$AC786),NA)</f>
        <v>N/A</v>
      </c>
      <c r="I786" s="150" t="str" cm="1">
        <f t="array" ref="I786">IFERROR(INDEX(Forecast_Capex_Input!$F$12:$F$286,$Z786),NA)</f>
        <v>N/A</v>
      </c>
      <c r="J786" s="150" t="str" cm="1">
        <f t="array" ref="J786">IFERROR(INDEX(Forecast_Capex_Input!G$12:G$286,$Z786),NA)</f>
        <v>N/A</v>
      </c>
      <c r="K786" s="150" t="str" cm="1">
        <f t="array" ref="K786">IFERROR(INDEX(Forecast_Capex_Input!H$12:H$286,$Z786),NA)</f>
        <v>N/A</v>
      </c>
      <c r="L786" s="150" t="str" cm="1">
        <f t="array" ref="L786">IFERROR(INDEX(Forecast_Capex_Input!I$12:I$286,$Z786),NA)</f>
        <v>N/A</v>
      </c>
      <c r="M786" s="150" t="str" cm="1">
        <f t="array" ref="M786">IFERROR(INDEX(Forecast_Capex_Input!J$12:J$286,$Z786),NA)</f>
        <v>N/A</v>
      </c>
      <c r="N786" s="150" t="str" cm="1">
        <f t="array" ref="N786">IFERROR(INDEX(Forecast_Capex_Input!K$12:K$286,$Z786),NA)</f>
        <v>N/A</v>
      </c>
      <c r="O786" s="150" t="str" cm="1">
        <f t="array" ref="O786">IFERROR(INDEX(Forecast_Capex_Input!L$12:L$286,$Z786),NA)</f>
        <v>N/A</v>
      </c>
      <c r="P786" s="150" t="str" cm="1">
        <f t="array" ref="P786">IFERROR(INDEX(Forecast_Capex_Input!M$12:M$286,$Z786),NA)</f>
        <v>N/A</v>
      </c>
      <c r="Q786" s="24" t="str" cm="1">
        <f t="array" ref="Q786">IFERROR(INDEX(Forecast_Capex_Input!N$12:N$286,$Z786),NA)</f>
        <v>N/A</v>
      </c>
      <c r="R786" s="190" cm="1">
        <f t="array" ref="R786">IFERROR(INDEX(Forecast_Capex_Input!O$12:O$286,$Z786),0)</f>
        <v>0</v>
      </c>
      <c r="S786" s="24" cm="1">
        <f t="array" ref="S786">IFERROR(INDEX(Forecast_Capex_Input!P$12:P$286,$Z786),0)</f>
        <v>0</v>
      </c>
      <c r="T786" s="150" t="str" cm="1">
        <f t="array" aca="1" ref="T786" ca="1">IFERROR(INDEX(General!$K$91:$K$110,$AC786),NA)</f>
        <v>N/A</v>
      </c>
      <c r="U786" s="43" cm="1">
        <f t="array" aca="1" ref="U786" ca="1">IFERROR(
IF($F786=General!$E$25,INDEX(Forecast_Capex_Input!S$12:S$286,$Z786),
INDEX(Forecast_Capex_Input!T$12:T$286,$Z786)),0)</f>
        <v>0</v>
      </c>
      <c r="V786" s="82" t="b">
        <f>IFERROR(INDEX(Overheads!$T$19:$T$26,MATCH($I786,Overheads!$E$19:$E$26,0)),FALSE)</f>
        <v>0</v>
      </c>
      <c r="W786" s="209" cm="1">
        <f t="array" ref="W786">IFERROR(
INDEX(Forecast_Capex_Input!CN$12:CN$286,$Z786),0)</f>
        <v>0</v>
      </c>
      <c r="X786" s="209">
        <f>IFERROR(
MATCH($W786,General!$L$39:$S$39,0),1)</f>
        <v>1</v>
      </c>
      <c r="Z786" s="28" t="str">
        <f>IFERROR(
IF(MATCH($C786,Forecast_Capex_Input!$CI$12:$CI$286,1)+1&gt;MAX(Forecast_Capex_Input!$C$12:$C$286),NA,
MATCH($C786,Forecast_Capex_Input!$CI$12:$CI$286,1)+1),1)</f>
        <v>N/A</v>
      </c>
      <c r="AA786" s="28" t="str" cm="1">
        <f t="array" aca="1" ref="AA786" ca="1">IFERROR(
IF(Z785&lt;&gt;Z786,1,
IF(COUNTIF(OFFSET(AA785,0,0,-INDEX(Forecast_Capex_Input!$CG$12:$CG$286,$Z786)),AA785)=INDEX(Forecast_Capex_Input!$CG$12:$CG$286,$Z786),AA785+1,AA785)),NA)</f>
        <v>N/A</v>
      </c>
      <c r="AB786" s="28" t="str" cm="1">
        <f t="array" ref="AB786">IFERROR($C786-IF($Z786=1,1,INDEX(Forecast_Capex_Input!$CI$12:$CI$286,$Z786-1))+1,NA)</f>
        <v>N/A</v>
      </c>
      <c r="AC786" s="28" t="str" cm="1">
        <f t="array" aca="1" ref="AC786" ca="1">IFERROR(IF(AA786=1,
INDEX(Forecast_Capex_Input!$AI$10:$BB$10,SMALL(IF(INDEX(Forecast_Capex_Input!$AI$12:$BB$286,$Z786,0)&gt;0,COLUMN(Forecast_Capex_Input!$AI$10:$BB$10)-COLUMN(Forecast_Capex_Input!$AI$12)+1),ROWS(OFFSET(AC785,0,0,-$AB786)))),
OFFSET(AC785,-INDEX(Forecast_Capex_Input!$CG$12:$CG$286,$Z786)+1,0)),NA)</f>
        <v>N/A</v>
      </c>
      <c r="AD786" s="28" t="str">
        <f t="shared" ca="1" si="72"/>
        <v>N/A</v>
      </c>
      <c r="AE786" s="82" t="b">
        <f t="shared" si="76"/>
        <v>0</v>
      </c>
      <c r="AF786" s="78" t="b">
        <v>0</v>
      </c>
      <c r="AG786" s="82" t="b">
        <f t="shared" si="73"/>
        <v>1</v>
      </c>
      <c r="AI786" s="55">
        <v>0</v>
      </c>
      <c r="AJ786" s="55">
        <v>0</v>
      </c>
      <c r="AK786" s="55">
        <v>0</v>
      </c>
      <c r="AL786" s="55">
        <v>0</v>
      </c>
      <c r="AM786" s="55">
        <v>0</v>
      </c>
      <c r="AN786" s="135">
        <v>0</v>
      </c>
      <c r="AP786" s="55">
        <v>0</v>
      </c>
      <c r="AQ786" s="55">
        <v>0</v>
      </c>
      <c r="AR786" s="55">
        <v>0</v>
      </c>
      <c r="AS786" s="55">
        <v>0</v>
      </c>
      <c r="AT786" s="55">
        <v>0</v>
      </c>
      <c r="AU786" s="135">
        <v>0</v>
      </c>
      <c r="AW786" s="55">
        <v>0</v>
      </c>
      <c r="AX786" s="55">
        <v>0</v>
      </c>
      <c r="AY786" s="55">
        <v>0</v>
      </c>
      <c r="AZ786" s="55">
        <v>0</v>
      </c>
      <c r="BA786" s="55">
        <v>0</v>
      </c>
      <c r="BB786" s="135">
        <v>0</v>
      </c>
      <c r="BD786" s="55">
        <v>0</v>
      </c>
      <c r="BE786" s="55">
        <v>0</v>
      </c>
      <c r="BF786" s="55">
        <v>0</v>
      </c>
      <c r="BG786" s="55">
        <v>0</v>
      </c>
      <c r="BH786" s="55">
        <v>0</v>
      </c>
      <c r="BI786" s="135">
        <v>0</v>
      </c>
      <c r="BK786" s="55">
        <v>0</v>
      </c>
      <c r="BL786" s="55">
        <v>0</v>
      </c>
      <c r="BM786" s="55">
        <v>0</v>
      </c>
      <c r="BN786" s="55">
        <v>0</v>
      </c>
      <c r="BO786" s="55">
        <v>0</v>
      </c>
      <c r="BP786" s="135">
        <v>0</v>
      </c>
      <c r="BR786" s="147">
        <v>0</v>
      </c>
      <c r="BS786" s="147">
        <v>0</v>
      </c>
      <c r="BT786" s="147">
        <v>0</v>
      </c>
      <c r="BU786" s="147">
        <v>0</v>
      </c>
      <c r="BV786" s="147">
        <v>0</v>
      </c>
      <c r="BX786" s="55">
        <v>0</v>
      </c>
      <c r="BY786" s="55">
        <v>0</v>
      </c>
      <c r="BZ786" s="55">
        <v>0</v>
      </c>
      <c r="CA786" s="55">
        <v>0</v>
      </c>
      <c r="CB786" s="55">
        <v>0</v>
      </c>
      <c r="CC786" s="135">
        <v>0</v>
      </c>
      <c r="CE786" s="55">
        <v>0</v>
      </c>
      <c r="CF786" s="55">
        <v>0</v>
      </c>
      <c r="CG786" s="55">
        <v>0</v>
      </c>
      <c r="CH786" s="55">
        <v>0</v>
      </c>
      <c r="CI786" s="55">
        <v>0</v>
      </c>
      <c r="CJ786" s="135">
        <v>0</v>
      </c>
      <c r="CL786" s="55">
        <v>0</v>
      </c>
      <c r="CM786" s="55">
        <v>0</v>
      </c>
      <c r="CN786" s="55">
        <v>0</v>
      </c>
      <c r="CO786" s="55">
        <v>0</v>
      </c>
      <c r="CP786" s="55">
        <v>0</v>
      </c>
      <c r="CQ786" s="135">
        <v>0</v>
      </c>
      <c r="CS786" s="67">
        <v>0</v>
      </c>
      <c r="CT786" s="67">
        <v>0</v>
      </c>
      <c r="CU786" s="67">
        <v>0</v>
      </c>
      <c r="CV786" s="67">
        <v>0</v>
      </c>
      <c r="CW786" s="67">
        <v>0</v>
      </c>
      <c r="CX786" s="135">
        <v>0</v>
      </c>
      <c r="CZ786" s="55">
        <v>0</v>
      </c>
      <c r="DA786" s="55">
        <v>0</v>
      </c>
      <c r="DB786" s="55">
        <v>0</v>
      </c>
      <c r="DC786" s="55">
        <v>0</v>
      </c>
      <c r="DD786" s="55">
        <v>0</v>
      </c>
      <c r="DE786" s="135">
        <v>0</v>
      </c>
      <c r="DG786" s="43" t="b" cm="1">
        <f t="array" aca="1" ref="DG786" ca="1">OR($G786=Forecast_Capex_Input!$BF$8:$BF$10)</f>
        <v>0</v>
      </c>
      <c r="DH786" s="43" cm="1">
        <f t="array" aca="1" ref="DH786" ca="1">IFERROR(INDEX(Forecast_Capex_Input!BG$12:BG$286,$Z786)
*(INDEX(Forecast_Capex_Input!$H$12:$H$286,$Z786)=Repex),0)
*$DG786</f>
        <v>0</v>
      </c>
      <c r="DI786" s="43" cm="1">
        <f t="array" aca="1" ref="DI786" ca="1">IFERROR(INDEX(Forecast_Capex_Input!BH$12:BH$286,$Z786)
*(INDEX(Forecast_Capex_Input!$H$12:$H$286,$Z786)=Repex),0)
*$DG786</f>
        <v>0</v>
      </c>
      <c r="DJ786" s="43" cm="1">
        <f t="array" aca="1" ref="DJ786" ca="1">IFERROR(INDEX(Forecast_Capex_Input!BI$12:BI$286,$Z786)
*(INDEX(Forecast_Capex_Input!$H$12:$H$286,$Z786)=Repex),0)
*$DG786</f>
        <v>0</v>
      </c>
      <c r="DK786" s="43" cm="1">
        <f t="array" aca="1" ref="DK786" ca="1">IFERROR(INDEX(Forecast_Capex_Input!BJ$12:BJ$286,$Z786)
*(INDEX(Forecast_Capex_Input!$H$12:$H$286,$Z786)=Repex),0)
*$DG786</f>
        <v>0</v>
      </c>
      <c r="DL786" s="43" cm="1">
        <f t="array" aca="1" ref="DL786" ca="1">IFERROR(INDEX(Forecast_Capex_Input!BK$12:BK$286,$Z786)
*(INDEX(Forecast_Capex_Input!$H$12:$H$286,$Z786)=Repex),0)
*$DG786</f>
        <v>0</v>
      </c>
      <c r="DM786" s="43" cm="1">
        <f t="array" aca="1" ref="DM786" ca="1">IFERROR(INDEX(Forecast_Capex_Input!BL$12:BL$286,$Z786)
*(INDEX(Forecast_Capex_Input!$H$12:$H$286,$Z786)=Repex),0)
*$DG786</f>
        <v>0</v>
      </c>
      <c r="DO786" s="43" t="b" cm="1">
        <f t="array" aca="1" ref="DO786" ca="1">OR($G786=Forecast_Capex_Input!$BN$8:$BN$9)</f>
        <v>0</v>
      </c>
      <c r="DP786" s="43" cm="1">
        <f t="array" aca="1" ref="DP786" ca="1">IFERROR(INDEX(Forecast_Capex_Input!BO$12:BO$286,$Z786)
*(INDEX(Forecast_Capex_Input!$H$12:$H$286,$Z786)=Repex),0)
*$DO786</f>
        <v>0</v>
      </c>
      <c r="DQ786" s="43" cm="1">
        <f t="array" aca="1" ref="DQ786" ca="1">IFERROR(INDEX(Forecast_Capex_Input!BP$12:BP$286,$Z786)
*(INDEX(Forecast_Capex_Input!$H$12:$H$286,$Z786)=Repex),0)
*$DO786</f>
        <v>0</v>
      </c>
      <c r="DR786" s="43" cm="1">
        <f t="array" aca="1" ref="DR786" ca="1">IFERROR(INDEX(Forecast_Capex_Input!BQ$12:BQ$286,$Z786)
*(INDEX(Forecast_Capex_Input!$H$12:$H$286,$Z786)=Repex),0)
*$DO786</f>
        <v>0</v>
      </c>
      <c r="DS786" s="43" cm="1">
        <f t="array" aca="1" ref="DS786" ca="1">IFERROR(INDEX(Forecast_Capex_Input!BR$12:BR$286,$Z786)
*(INDEX(Forecast_Capex_Input!$H$12:$H$286,$Z786)=Repex),0)
*$DO786</f>
        <v>0</v>
      </c>
      <c r="DT786" s="43" cm="1">
        <f t="array" aca="1" ref="DT786" ca="1">IFERROR(INDEX(Forecast_Capex_Input!BS$12:BS$286,$Z786)
*(INDEX(Forecast_Capex_Input!$H$12:$H$286,$Z786)=Repex),0)
*$DO786</f>
        <v>0</v>
      </c>
      <c r="DV786" s="43" t="b" cm="1">
        <f t="array" aca="1" ref="DV786" ca="1">OR($G786=Forecast_Capex_Input!$BU$8:$BU$10)</f>
        <v>0</v>
      </c>
      <c r="DW786" s="43" cm="1">
        <f t="array" aca="1" ref="DW786" ca="1">IFERROR(INDEX(Forecast_Capex_Input!BV$12:BV$286,$Z786)
*(INDEX(Forecast_Capex_Input!$H$12:$H$286,$Z786)=Repex),0)
*$DV786</f>
        <v>0</v>
      </c>
      <c r="DX786" s="43" cm="1">
        <f t="array" aca="1" ref="DX786" ca="1">IFERROR(INDEX(Forecast_Capex_Input!BW$12:BW$286,$Z786)
*(INDEX(Forecast_Capex_Input!$H$12:$H$286,$Z786)=Repex),0)
*$DV786</f>
        <v>0</v>
      </c>
      <c r="DY786" s="43" cm="1">
        <f t="array" aca="1" ref="DY786" ca="1">IFERROR(INDEX(Forecast_Capex_Input!BX$12:BX$286,$Z786)
*(INDEX(Forecast_Capex_Input!$H$12:$H$286,$Z786)=Repex),0)
*$DV786</f>
        <v>0</v>
      </c>
      <c r="DZ786" s="43" cm="1">
        <f t="array" aca="1" ref="DZ786" ca="1">IFERROR(INDEX(Forecast_Capex_Input!BY$12:BY$286,$Z786)
*(INDEX(Forecast_Capex_Input!$H$12:$H$286,$Z786)=Repex),0)
*$DV786</f>
        <v>0</v>
      </c>
      <c r="EA786" s="43" cm="1">
        <f t="array" aca="1" ref="EA786" ca="1">IFERROR(INDEX(Forecast_Capex_Input!BZ$12:BZ$286,$Z786)
*(INDEX(Forecast_Capex_Input!$H$12:$H$286,$Z786)=Repex),0)
*$DV786</f>
        <v>0</v>
      </c>
      <c r="EB786" s="43" cm="1">
        <f t="array" aca="1" ref="EB786" ca="1">IFERROR(INDEX(Forecast_Capex_Input!CA$12:CA$286,$Z786)
*(INDEX(Forecast_Capex_Input!$H$12:$H$286,$Z786)=Repex),0)
*$DV786</f>
        <v>0</v>
      </c>
      <c r="EC786" s="43" cm="1">
        <f t="array" aca="1" ref="EC786" ca="1">IFERROR(INDEX(Forecast_Capex_Input!CB$12:CB$286,$Z786)
*(INDEX(Forecast_Capex_Input!$H$12:$H$286,$Z786)=Repex),0)
*$DV786</f>
        <v>0</v>
      </c>
      <c r="ED786" s="43" cm="1">
        <f t="array" aca="1" ref="ED786" ca="1">IFERROR(INDEX(Forecast_Capex_Input!CC$12:CC$286,$Z786)
*(INDEX(Forecast_Capex_Input!$H$12:$H$286,$Z786)=Repex),0)
*$DV786</f>
        <v>0</v>
      </c>
      <c r="EF786" s="86" t="str">
        <f t="shared" si="74"/>
        <v>N/A</v>
      </c>
      <c r="EG786" s="28" t="str">
        <f>IFERROR(RANK(EF786,EF$11:EF$1010,0)+COUNTIF(EF$11:EF786,EF786)-1,NA)</f>
        <v>N/A</v>
      </c>
    </row>
    <row r="787" spans="3:137" x14ac:dyDescent="0.2">
      <c r="C787" s="28">
        <f t="shared" si="75"/>
        <v>777</v>
      </c>
      <c r="D787" s="9" t="str" cm="1">
        <f t="array" ref="D787">IFERROR(INDEX(Forecast_Capex_Input!$D$12:$D$286,$Z787),NA)</f>
        <v>N/A</v>
      </c>
      <c r="E787" s="24" t="str" cm="1">
        <f t="array" ref="E787">IF($Z787=NA,NA,INDEX(Forecast_Capex_Input!$E$12:$E$286,$Z787))</f>
        <v>N/A</v>
      </c>
      <c r="F787" s="9" t="str" cm="1">
        <f t="array" aca="1" ref="F787" ca="1">IFERROR(INDEX(General!$E$25:$E$26,$AA787),NA)</f>
        <v>N/A</v>
      </c>
      <c r="G787" s="9" t="str" cm="1">
        <f t="array" aca="1" ref="G787" ca="1">IFERROR(INDEX(Forecast_Capex_Input!$AI$11:$BB$11,$AC787),NA)</f>
        <v>N/A</v>
      </c>
      <c r="H787" s="50" t="str" cm="1">
        <f t="array" aca="1" ref="H787" ca="1">IFERROR(INDEX(Forecast_Capex_Input!$AI$12:$BB$286,$Z787,$AC787),NA)</f>
        <v>N/A</v>
      </c>
      <c r="I787" s="150" t="str" cm="1">
        <f t="array" ref="I787">IFERROR(INDEX(Forecast_Capex_Input!$F$12:$F$286,$Z787),NA)</f>
        <v>N/A</v>
      </c>
      <c r="J787" s="150" t="str" cm="1">
        <f t="array" ref="J787">IFERROR(INDEX(Forecast_Capex_Input!G$12:G$286,$Z787),NA)</f>
        <v>N/A</v>
      </c>
      <c r="K787" s="150" t="str" cm="1">
        <f t="array" ref="K787">IFERROR(INDEX(Forecast_Capex_Input!H$12:H$286,$Z787),NA)</f>
        <v>N/A</v>
      </c>
      <c r="L787" s="150" t="str" cm="1">
        <f t="array" ref="L787">IFERROR(INDEX(Forecast_Capex_Input!I$12:I$286,$Z787),NA)</f>
        <v>N/A</v>
      </c>
      <c r="M787" s="150" t="str" cm="1">
        <f t="array" ref="M787">IFERROR(INDEX(Forecast_Capex_Input!J$12:J$286,$Z787),NA)</f>
        <v>N/A</v>
      </c>
      <c r="N787" s="150" t="str" cm="1">
        <f t="array" ref="N787">IFERROR(INDEX(Forecast_Capex_Input!K$12:K$286,$Z787),NA)</f>
        <v>N/A</v>
      </c>
      <c r="O787" s="150" t="str" cm="1">
        <f t="array" ref="O787">IFERROR(INDEX(Forecast_Capex_Input!L$12:L$286,$Z787),NA)</f>
        <v>N/A</v>
      </c>
      <c r="P787" s="150" t="str" cm="1">
        <f t="array" ref="P787">IFERROR(INDEX(Forecast_Capex_Input!M$12:M$286,$Z787),NA)</f>
        <v>N/A</v>
      </c>
      <c r="Q787" s="24" t="str" cm="1">
        <f t="array" ref="Q787">IFERROR(INDEX(Forecast_Capex_Input!N$12:N$286,$Z787),NA)</f>
        <v>N/A</v>
      </c>
      <c r="R787" s="190" cm="1">
        <f t="array" ref="R787">IFERROR(INDEX(Forecast_Capex_Input!O$12:O$286,$Z787),0)</f>
        <v>0</v>
      </c>
      <c r="S787" s="24" cm="1">
        <f t="array" ref="S787">IFERROR(INDEX(Forecast_Capex_Input!P$12:P$286,$Z787),0)</f>
        <v>0</v>
      </c>
      <c r="T787" s="150" t="str" cm="1">
        <f t="array" aca="1" ref="T787" ca="1">IFERROR(INDEX(General!$K$91:$K$110,$AC787),NA)</f>
        <v>N/A</v>
      </c>
      <c r="U787" s="43" cm="1">
        <f t="array" aca="1" ref="U787" ca="1">IFERROR(
IF($F787=General!$E$25,INDEX(Forecast_Capex_Input!S$12:S$286,$Z787),
INDEX(Forecast_Capex_Input!T$12:T$286,$Z787)),0)</f>
        <v>0</v>
      </c>
      <c r="V787" s="82" t="b">
        <f>IFERROR(INDEX(Overheads!$T$19:$T$26,MATCH($I787,Overheads!$E$19:$E$26,0)),FALSE)</f>
        <v>0</v>
      </c>
      <c r="W787" s="209" cm="1">
        <f t="array" ref="W787">IFERROR(
INDEX(Forecast_Capex_Input!CN$12:CN$286,$Z787),0)</f>
        <v>0</v>
      </c>
      <c r="X787" s="209">
        <f>IFERROR(
MATCH($W787,General!$L$39:$S$39,0),1)</f>
        <v>1</v>
      </c>
      <c r="Z787" s="28" t="str">
        <f>IFERROR(
IF(MATCH($C787,Forecast_Capex_Input!$CI$12:$CI$286,1)+1&gt;MAX(Forecast_Capex_Input!$C$12:$C$286),NA,
MATCH($C787,Forecast_Capex_Input!$CI$12:$CI$286,1)+1),1)</f>
        <v>N/A</v>
      </c>
      <c r="AA787" s="28" t="str" cm="1">
        <f t="array" aca="1" ref="AA787" ca="1">IFERROR(
IF(Z786&lt;&gt;Z787,1,
IF(COUNTIF(OFFSET(AA786,0,0,-INDEX(Forecast_Capex_Input!$CG$12:$CG$286,$Z787)),AA786)=INDEX(Forecast_Capex_Input!$CG$12:$CG$286,$Z787),AA786+1,AA786)),NA)</f>
        <v>N/A</v>
      </c>
      <c r="AB787" s="28" t="str" cm="1">
        <f t="array" ref="AB787">IFERROR($C787-IF($Z787=1,1,INDEX(Forecast_Capex_Input!$CI$12:$CI$286,$Z787-1))+1,NA)</f>
        <v>N/A</v>
      </c>
      <c r="AC787" s="28" t="str" cm="1">
        <f t="array" aca="1" ref="AC787" ca="1">IFERROR(IF(AA787=1,
INDEX(Forecast_Capex_Input!$AI$10:$BB$10,SMALL(IF(INDEX(Forecast_Capex_Input!$AI$12:$BB$286,$Z787,0)&gt;0,COLUMN(Forecast_Capex_Input!$AI$10:$BB$10)-COLUMN(Forecast_Capex_Input!$AI$12)+1),ROWS(OFFSET(AC786,0,0,-$AB787)))),
OFFSET(AC786,-INDEX(Forecast_Capex_Input!$CG$12:$CG$286,$Z787)+1,0)),NA)</f>
        <v>N/A</v>
      </c>
      <c r="AD787" s="28" t="str">
        <f t="shared" ca="1" si="72"/>
        <v>N/A</v>
      </c>
      <c r="AE787" s="82" t="b">
        <f t="shared" si="76"/>
        <v>0</v>
      </c>
      <c r="AF787" s="78" t="b">
        <v>0</v>
      </c>
      <c r="AG787" s="82" t="b">
        <f t="shared" si="73"/>
        <v>1</v>
      </c>
      <c r="AI787" s="55">
        <v>0</v>
      </c>
      <c r="AJ787" s="55">
        <v>0</v>
      </c>
      <c r="AK787" s="55">
        <v>0</v>
      </c>
      <c r="AL787" s="55">
        <v>0</v>
      </c>
      <c r="AM787" s="55">
        <v>0</v>
      </c>
      <c r="AN787" s="135">
        <v>0</v>
      </c>
      <c r="AP787" s="55">
        <v>0</v>
      </c>
      <c r="AQ787" s="55">
        <v>0</v>
      </c>
      <c r="AR787" s="55">
        <v>0</v>
      </c>
      <c r="AS787" s="55">
        <v>0</v>
      </c>
      <c r="AT787" s="55">
        <v>0</v>
      </c>
      <c r="AU787" s="135">
        <v>0</v>
      </c>
      <c r="AW787" s="55">
        <v>0</v>
      </c>
      <c r="AX787" s="55">
        <v>0</v>
      </c>
      <c r="AY787" s="55">
        <v>0</v>
      </c>
      <c r="AZ787" s="55">
        <v>0</v>
      </c>
      <c r="BA787" s="55">
        <v>0</v>
      </c>
      <c r="BB787" s="135">
        <v>0</v>
      </c>
      <c r="BD787" s="55">
        <v>0</v>
      </c>
      <c r="BE787" s="55">
        <v>0</v>
      </c>
      <c r="BF787" s="55">
        <v>0</v>
      </c>
      <c r="BG787" s="55">
        <v>0</v>
      </c>
      <c r="BH787" s="55">
        <v>0</v>
      </c>
      <c r="BI787" s="135">
        <v>0</v>
      </c>
      <c r="BK787" s="55">
        <v>0</v>
      </c>
      <c r="BL787" s="55">
        <v>0</v>
      </c>
      <c r="BM787" s="55">
        <v>0</v>
      </c>
      <c r="BN787" s="55">
        <v>0</v>
      </c>
      <c r="BO787" s="55">
        <v>0</v>
      </c>
      <c r="BP787" s="135">
        <v>0</v>
      </c>
      <c r="BR787" s="147">
        <v>0</v>
      </c>
      <c r="BS787" s="147">
        <v>0</v>
      </c>
      <c r="BT787" s="147">
        <v>0</v>
      </c>
      <c r="BU787" s="147">
        <v>0</v>
      </c>
      <c r="BV787" s="147">
        <v>0</v>
      </c>
      <c r="BX787" s="55">
        <v>0</v>
      </c>
      <c r="BY787" s="55">
        <v>0</v>
      </c>
      <c r="BZ787" s="55">
        <v>0</v>
      </c>
      <c r="CA787" s="55">
        <v>0</v>
      </c>
      <c r="CB787" s="55">
        <v>0</v>
      </c>
      <c r="CC787" s="135">
        <v>0</v>
      </c>
      <c r="CE787" s="55">
        <v>0</v>
      </c>
      <c r="CF787" s="55">
        <v>0</v>
      </c>
      <c r="CG787" s="55">
        <v>0</v>
      </c>
      <c r="CH787" s="55">
        <v>0</v>
      </c>
      <c r="CI787" s="55">
        <v>0</v>
      </c>
      <c r="CJ787" s="135">
        <v>0</v>
      </c>
      <c r="CL787" s="55">
        <v>0</v>
      </c>
      <c r="CM787" s="55">
        <v>0</v>
      </c>
      <c r="CN787" s="55">
        <v>0</v>
      </c>
      <c r="CO787" s="55">
        <v>0</v>
      </c>
      <c r="CP787" s="55">
        <v>0</v>
      </c>
      <c r="CQ787" s="135">
        <v>0</v>
      </c>
      <c r="CS787" s="67">
        <v>0</v>
      </c>
      <c r="CT787" s="67">
        <v>0</v>
      </c>
      <c r="CU787" s="67">
        <v>0</v>
      </c>
      <c r="CV787" s="67">
        <v>0</v>
      </c>
      <c r="CW787" s="67">
        <v>0</v>
      </c>
      <c r="CX787" s="135">
        <v>0</v>
      </c>
      <c r="CZ787" s="55">
        <v>0</v>
      </c>
      <c r="DA787" s="55">
        <v>0</v>
      </c>
      <c r="DB787" s="55">
        <v>0</v>
      </c>
      <c r="DC787" s="55">
        <v>0</v>
      </c>
      <c r="DD787" s="55">
        <v>0</v>
      </c>
      <c r="DE787" s="135">
        <v>0</v>
      </c>
      <c r="DG787" s="43" t="b" cm="1">
        <f t="array" aca="1" ref="DG787" ca="1">OR($G787=Forecast_Capex_Input!$BF$8:$BF$10)</f>
        <v>0</v>
      </c>
      <c r="DH787" s="43" cm="1">
        <f t="array" aca="1" ref="DH787" ca="1">IFERROR(INDEX(Forecast_Capex_Input!BG$12:BG$286,$Z787)
*(INDEX(Forecast_Capex_Input!$H$12:$H$286,$Z787)=Repex),0)
*$DG787</f>
        <v>0</v>
      </c>
      <c r="DI787" s="43" cm="1">
        <f t="array" aca="1" ref="DI787" ca="1">IFERROR(INDEX(Forecast_Capex_Input!BH$12:BH$286,$Z787)
*(INDEX(Forecast_Capex_Input!$H$12:$H$286,$Z787)=Repex),0)
*$DG787</f>
        <v>0</v>
      </c>
      <c r="DJ787" s="43" cm="1">
        <f t="array" aca="1" ref="DJ787" ca="1">IFERROR(INDEX(Forecast_Capex_Input!BI$12:BI$286,$Z787)
*(INDEX(Forecast_Capex_Input!$H$12:$H$286,$Z787)=Repex),0)
*$DG787</f>
        <v>0</v>
      </c>
      <c r="DK787" s="43" cm="1">
        <f t="array" aca="1" ref="DK787" ca="1">IFERROR(INDEX(Forecast_Capex_Input!BJ$12:BJ$286,$Z787)
*(INDEX(Forecast_Capex_Input!$H$12:$H$286,$Z787)=Repex),0)
*$DG787</f>
        <v>0</v>
      </c>
      <c r="DL787" s="43" cm="1">
        <f t="array" aca="1" ref="DL787" ca="1">IFERROR(INDEX(Forecast_Capex_Input!BK$12:BK$286,$Z787)
*(INDEX(Forecast_Capex_Input!$H$12:$H$286,$Z787)=Repex),0)
*$DG787</f>
        <v>0</v>
      </c>
      <c r="DM787" s="43" cm="1">
        <f t="array" aca="1" ref="DM787" ca="1">IFERROR(INDEX(Forecast_Capex_Input!BL$12:BL$286,$Z787)
*(INDEX(Forecast_Capex_Input!$H$12:$H$286,$Z787)=Repex),0)
*$DG787</f>
        <v>0</v>
      </c>
      <c r="DO787" s="43" t="b" cm="1">
        <f t="array" aca="1" ref="DO787" ca="1">OR($G787=Forecast_Capex_Input!$BN$8:$BN$9)</f>
        <v>0</v>
      </c>
      <c r="DP787" s="43" cm="1">
        <f t="array" aca="1" ref="DP787" ca="1">IFERROR(INDEX(Forecast_Capex_Input!BO$12:BO$286,$Z787)
*(INDEX(Forecast_Capex_Input!$H$12:$H$286,$Z787)=Repex),0)
*$DO787</f>
        <v>0</v>
      </c>
      <c r="DQ787" s="43" cm="1">
        <f t="array" aca="1" ref="DQ787" ca="1">IFERROR(INDEX(Forecast_Capex_Input!BP$12:BP$286,$Z787)
*(INDEX(Forecast_Capex_Input!$H$12:$H$286,$Z787)=Repex),0)
*$DO787</f>
        <v>0</v>
      </c>
      <c r="DR787" s="43" cm="1">
        <f t="array" aca="1" ref="DR787" ca="1">IFERROR(INDEX(Forecast_Capex_Input!BQ$12:BQ$286,$Z787)
*(INDEX(Forecast_Capex_Input!$H$12:$H$286,$Z787)=Repex),0)
*$DO787</f>
        <v>0</v>
      </c>
      <c r="DS787" s="43" cm="1">
        <f t="array" aca="1" ref="DS787" ca="1">IFERROR(INDEX(Forecast_Capex_Input!BR$12:BR$286,$Z787)
*(INDEX(Forecast_Capex_Input!$H$12:$H$286,$Z787)=Repex),0)
*$DO787</f>
        <v>0</v>
      </c>
      <c r="DT787" s="43" cm="1">
        <f t="array" aca="1" ref="DT787" ca="1">IFERROR(INDEX(Forecast_Capex_Input!BS$12:BS$286,$Z787)
*(INDEX(Forecast_Capex_Input!$H$12:$H$286,$Z787)=Repex),0)
*$DO787</f>
        <v>0</v>
      </c>
      <c r="DV787" s="43" t="b" cm="1">
        <f t="array" aca="1" ref="DV787" ca="1">OR($G787=Forecast_Capex_Input!$BU$8:$BU$10)</f>
        <v>0</v>
      </c>
      <c r="DW787" s="43" cm="1">
        <f t="array" aca="1" ref="DW787" ca="1">IFERROR(INDEX(Forecast_Capex_Input!BV$12:BV$286,$Z787)
*(INDEX(Forecast_Capex_Input!$H$12:$H$286,$Z787)=Repex),0)
*$DV787</f>
        <v>0</v>
      </c>
      <c r="DX787" s="43" cm="1">
        <f t="array" aca="1" ref="DX787" ca="1">IFERROR(INDEX(Forecast_Capex_Input!BW$12:BW$286,$Z787)
*(INDEX(Forecast_Capex_Input!$H$12:$H$286,$Z787)=Repex),0)
*$DV787</f>
        <v>0</v>
      </c>
      <c r="DY787" s="43" cm="1">
        <f t="array" aca="1" ref="DY787" ca="1">IFERROR(INDEX(Forecast_Capex_Input!BX$12:BX$286,$Z787)
*(INDEX(Forecast_Capex_Input!$H$12:$H$286,$Z787)=Repex),0)
*$DV787</f>
        <v>0</v>
      </c>
      <c r="DZ787" s="43" cm="1">
        <f t="array" aca="1" ref="DZ787" ca="1">IFERROR(INDEX(Forecast_Capex_Input!BY$12:BY$286,$Z787)
*(INDEX(Forecast_Capex_Input!$H$12:$H$286,$Z787)=Repex),0)
*$DV787</f>
        <v>0</v>
      </c>
      <c r="EA787" s="43" cm="1">
        <f t="array" aca="1" ref="EA787" ca="1">IFERROR(INDEX(Forecast_Capex_Input!BZ$12:BZ$286,$Z787)
*(INDEX(Forecast_Capex_Input!$H$12:$H$286,$Z787)=Repex),0)
*$DV787</f>
        <v>0</v>
      </c>
      <c r="EB787" s="43" cm="1">
        <f t="array" aca="1" ref="EB787" ca="1">IFERROR(INDEX(Forecast_Capex_Input!CA$12:CA$286,$Z787)
*(INDEX(Forecast_Capex_Input!$H$12:$H$286,$Z787)=Repex),0)
*$DV787</f>
        <v>0</v>
      </c>
      <c r="EC787" s="43" cm="1">
        <f t="array" aca="1" ref="EC787" ca="1">IFERROR(INDEX(Forecast_Capex_Input!CB$12:CB$286,$Z787)
*(INDEX(Forecast_Capex_Input!$H$12:$H$286,$Z787)=Repex),0)
*$DV787</f>
        <v>0</v>
      </c>
      <c r="ED787" s="43" cm="1">
        <f t="array" aca="1" ref="ED787" ca="1">IFERROR(INDEX(Forecast_Capex_Input!CC$12:CC$286,$Z787)
*(INDEX(Forecast_Capex_Input!$H$12:$H$286,$Z787)=Repex),0)
*$DV787</f>
        <v>0</v>
      </c>
      <c r="EF787" s="86" t="str">
        <f t="shared" si="74"/>
        <v>N/A</v>
      </c>
      <c r="EG787" s="28" t="str">
        <f>IFERROR(RANK(EF787,EF$11:EF$1010,0)+COUNTIF(EF$11:EF787,EF787)-1,NA)</f>
        <v>N/A</v>
      </c>
    </row>
    <row r="788" spans="3:137" x14ac:dyDescent="0.2">
      <c r="C788" s="28">
        <f t="shared" si="75"/>
        <v>778</v>
      </c>
      <c r="D788" s="9" t="str" cm="1">
        <f t="array" ref="D788">IFERROR(INDEX(Forecast_Capex_Input!$D$12:$D$286,$Z788),NA)</f>
        <v>N/A</v>
      </c>
      <c r="E788" s="24" t="str" cm="1">
        <f t="array" ref="E788">IF($Z788=NA,NA,INDEX(Forecast_Capex_Input!$E$12:$E$286,$Z788))</f>
        <v>N/A</v>
      </c>
      <c r="F788" s="9" t="str" cm="1">
        <f t="array" aca="1" ref="F788" ca="1">IFERROR(INDEX(General!$E$25:$E$26,$AA788),NA)</f>
        <v>N/A</v>
      </c>
      <c r="G788" s="9" t="str" cm="1">
        <f t="array" aca="1" ref="G788" ca="1">IFERROR(INDEX(Forecast_Capex_Input!$AI$11:$BB$11,$AC788),NA)</f>
        <v>N/A</v>
      </c>
      <c r="H788" s="50" t="str" cm="1">
        <f t="array" aca="1" ref="H788" ca="1">IFERROR(INDEX(Forecast_Capex_Input!$AI$12:$BB$286,$Z788,$AC788),NA)</f>
        <v>N/A</v>
      </c>
      <c r="I788" s="150" t="str" cm="1">
        <f t="array" ref="I788">IFERROR(INDEX(Forecast_Capex_Input!$F$12:$F$286,$Z788),NA)</f>
        <v>N/A</v>
      </c>
      <c r="J788" s="150" t="str" cm="1">
        <f t="array" ref="J788">IFERROR(INDEX(Forecast_Capex_Input!G$12:G$286,$Z788),NA)</f>
        <v>N/A</v>
      </c>
      <c r="K788" s="150" t="str" cm="1">
        <f t="array" ref="K788">IFERROR(INDEX(Forecast_Capex_Input!H$12:H$286,$Z788),NA)</f>
        <v>N/A</v>
      </c>
      <c r="L788" s="150" t="str" cm="1">
        <f t="array" ref="L788">IFERROR(INDEX(Forecast_Capex_Input!I$12:I$286,$Z788),NA)</f>
        <v>N/A</v>
      </c>
      <c r="M788" s="150" t="str" cm="1">
        <f t="array" ref="M788">IFERROR(INDEX(Forecast_Capex_Input!J$12:J$286,$Z788),NA)</f>
        <v>N/A</v>
      </c>
      <c r="N788" s="150" t="str" cm="1">
        <f t="array" ref="N788">IFERROR(INDEX(Forecast_Capex_Input!K$12:K$286,$Z788),NA)</f>
        <v>N/A</v>
      </c>
      <c r="O788" s="150" t="str" cm="1">
        <f t="array" ref="O788">IFERROR(INDEX(Forecast_Capex_Input!L$12:L$286,$Z788),NA)</f>
        <v>N/A</v>
      </c>
      <c r="P788" s="150" t="str" cm="1">
        <f t="array" ref="P788">IFERROR(INDEX(Forecast_Capex_Input!M$12:M$286,$Z788),NA)</f>
        <v>N/A</v>
      </c>
      <c r="Q788" s="24" t="str" cm="1">
        <f t="array" ref="Q788">IFERROR(INDEX(Forecast_Capex_Input!N$12:N$286,$Z788),NA)</f>
        <v>N/A</v>
      </c>
      <c r="R788" s="190" cm="1">
        <f t="array" ref="R788">IFERROR(INDEX(Forecast_Capex_Input!O$12:O$286,$Z788),0)</f>
        <v>0</v>
      </c>
      <c r="S788" s="24" cm="1">
        <f t="array" ref="S788">IFERROR(INDEX(Forecast_Capex_Input!P$12:P$286,$Z788),0)</f>
        <v>0</v>
      </c>
      <c r="T788" s="150" t="str" cm="1">
        <f t="array" aca="1" ref="T788" ca="1">IFERROR(INDEX(General!$K$91:$K$110,$AC788),NA)</f>
        <v>N/A</v>
      </c>
      <c r="U788" s="43" cm="1">
        <f t="array" aca="1" ref="U788" ca="1">IFERROR(
IF($F788=General!$E$25,INDEX(Forecast_Capex_Input!S$12:S$286,$Z788),
INDEX(Forecast_Capex_Input!T$12:T$286,$Z788)),0)</f>
        <v>0</v>
      </c>
      <c r="V788" s="82" t="b">
        <f>IFERROR(INDEX(Overheads!$T$19:$T$26,MATCH($I788,Overheads!$E$19:$E$26,0)),FALSE)</f>
        <v>0</v>
      </c>
      <c r="W788" s="209" cm="1">
        <f t="array" ref="W788">IFERROR(
INDEX(Forecast_Capex_Input!CN$12:CN$286,$Z788),0)</f>
        <v>0</v>
      </c>
      <c r="X788" s="209">
        <f>IFERROR(
MATCH($W788,General!$L$39:$S$39,0),1)</f>
        <v>1</v>
      </c>
      <c r="Z788" s="28" t="str">
        <f>IFERROR(
IF(MATCH($C788,Forecast_Capex_Input!$CI$12:$CI$286,1)+1&gt;MAX(Forecast_Capex_Input!$C$12:$C$286),NA,
MATCH($C788,Forecast_Capex_Input!$CI$12:$CI$286,1)+1),1)</f>
        <v>N/A</v>
      </c>
      <c r="AA788" s="28" t="str" cm="1">
        <f t="array" aca="1" ref="AA788" ca="1">IFERROR(
IF(Z787&lt;&gt;Z788,1,
IF(COUNTIF(OFFSET(AA787,0,0,-INDEX(Forecast_Capex_Input!$CG$12:$CG$286,$Z788)),AA787)=INDEX(Forecast_Capex_Input!$CG$12:$CG$286,$Z788),AA787+1,AA787)),NA)</f>
        <v>N/A</v>
      </c>
      <c r="AB788" s="28" t="str" cm="1">
        <f t="array" ref="AB788">IFERROR($C788-IF($Z788=1,1,INDEX(Forecast_Capex_Input!$CI$12:$CI$286,$Z788-1))+1,NA)</f>
        <v>N/A</v>
      </c>
      <c r="AC788" s="28" t="str" cm="1">
        <f t="array" aca="1" ref="AC788" ca="1">IFERROR(IF(AA788=1,
INDEX(Forecast_Capex_Input!$AI$10:$BB$10,SMALL(IF(INDEX(Forecast_Capex_Input!$AI$12:$BB$286,$Z788,0)&gt;0,COLUMN(Forecast_Capex_Input!$AI$10:$BB$10)-COLUMN(Forecast_Capex_Input!$AI$12)+1),ROWS(OFFSET(AC787,0,0,-$AB788)))),
OFFSET(AC787,-INDEX(Forecast_Capex_Input!$CG$12:$CG$286,$Z788)+1,0)),NA)</f>
        <v>N/A</v>
      </c>
      <c r="AD788" s="28" t="str">
        <f t="shared" ca="1" si="72"/>
        <v>N/A</v>
      </c>
      <c r="AE788" s="82" t="b">
        <f t="shared" si="76"/>
        <v>0</v>
      </c>
      <c r="AF788" s="78" t="b">
        <v>0</v>
      </c>
      <c r="AG788" s="82" t="b">
        <f t="shared" si="73"/>
        <v>1</v>
      </c>
      <c r="AI788" s="55">
        <v>0</v>
      </c>
      <c r="AJ788" s="55">
        <v>0</v>
      </c>
      <c r="AK788" s="55">
        <v>0</v>
      </c>
      <c r="AL788" s="55">
        <v>0</v>
      </c>
      <c r="AM788" s="55">
        <v>0</v>
      </c>
      <c r="AN788" s="135">
        <v>0</v>
      </c>
      <c r="AP788" s="55">
        <v>0</v>
      </c>
      <c r="AQ788" s="55">
        <v>0</v>
      </c>
      <c r="AR788" s="55">
        <v>0</v>
      </c>
      <c r="AS788" s="55">
        <v>0</v>
      </c>
      <c r="AT788" s="55">
        <v>0</v>
      </c>
      <c r="AU788" s="135">
        <v>0</v>
      </c>
      <c r="AW788" s="55">
        <v>0</v>
      </c>
      <c r="AX788" s="55">
        <v>0</v>
      </c>
      <c r="AY788" s="55">
        <v>0</v>
      </c>
      <c r="AZ788" s="55">
        <v>0</v>
      </c>
      <c r="BA788" s="55">
        <v>0</v>
      </c>
      <c r="BB788" s="135">
        <v>0</v>
      </c>
      <c r="BD788" s="55">
        <v>0</v>
      </c>
      <c r="BE788" s="55">
        <v>0</v>
      </c>
      <c r="BF788" s="55">
        <v>0</v>
      </c>
      <c r="BG788" s="55">
        <v>0</v>
      </c>
      <c r="BH788" s="55">
        <v>0</v>
      </c>
      <c r="BI788" s="135">
        <v>0</v>
      </c>
      <c r="BK788" s="55">
        <v>0</v>
      </c>
      <c r="BL788" s="55">
        <v>0</v>
      </c>
      <c r="BM788" s="55">
        <v>0</v>
      </c>
      <c r="BN788" s="55">
        <v>0</v>
      </c>
      <c r="BO788" s="55">
        <v>0</v>
      </c>
      <c r="BP788" s="135">
        <v>0</v>
      </c>
      <c r="BR788" s="147">
        <v>0</v>
      </c>
      <c r="BS788" s="147">
        <v>0</v>
      </c>
      <c r="BT788" s="147">
        <v>0</v>
      </c>
      <c r="BU788" s="147">
        <v>0</v>
      </c>
      <c r="BV788" s="147">
        <v>0</v>
      </c>
      <c r="BX788" s="55">
        <v>0</v>
      </c>
      <c r="BY788" s="55">
        <v>0</v>
      </c>
      <c r="BZ788" s="55">
        <v>0</v>
      </c>
      <c r="CA788" s="55">
        <v>0</v>
      </c>
      <c r="CB788" s="55">
        <v>0</v>
      </c>
      <c r="CC788" s="135">
        <v>0</v>
      </c>
      <c r="CE788" s="55">
        <v>0</v>
      </c>
      <c r="CF788" s="55">
        <v>0</v>
      </c>
      <c r="CG788" s="55">
        <v>0</v>
      </c>
      <c r="CH788" s="55">
        <v>0</v>
      </c>
      <c r="CI788" s="55">
        <v>0</v>
      </c>
      <c r="CJ788" s="135">
        <v>0</v>
      </c>
      <c r="CL788" s="55">
        <v>0</v>
      </c>
      <c r="CM788" s="55">
        <v>0</v>
      </c>
      <c r="CN788" s="55">
        <v>0</v>
      </c>
      <c r="CO788" s="55">
        <v>0</v>
      </c>
      <c r="CP788" s="55">
        <v>0</v>
      </c>
      <c r="CQ788" s="135">
        <v>0</v>
      </c>
      <c r="CS788" s="67">
        <v>0</v>
      </c>
      <c r="CT788" s="67">
        <v>0</v>
      </c>
      <c r="CU788" s="67">
        <v>0</v>
      </c>
      <c r="CV788" s="67">
        <v>0</v>
      </c>
      <c r="CW788" s="67">
        <v>0</v>
      </c>
      <c r="CX788" s="135">
        <v>0</v>
      </c>
      <c r="CZ788" s="55">
        <v>0</v>
      </c>
      <c r="DA788" s="55">
        <v>0</v>
      </c>
      <c r="DB788" s="55">
        <v>0</v>
      </c>
      <c r="DC788" s="55">
        <v>0</v>
      </c>
      <c r="DD788" s="55">
        <v>0</v>
      </c>
      <c r="DE788" s="135">
        <v>0</v>
      </c>
      <c r="DG788" s="43" t="b" cm="1">
        <f t="array" aca="1" ref="DG788" ca="1">OR($G788=Forecast_Capex_Input!$BF$8:$BF$10)</f>
        <v>0</v>
      </c>
      <c r="DH788" s="43" cm="1">
        <f t="array" aca="1" ref="DH788" ca="1">IFERROR(INDEX(Forecast_Capex_Input!BG$12:BG$286,$Z788)
*(INDEX(Forecast_Capex_Input!$H$12:$H$286,$Z788)=Repex),0)
*$DG788</f>
        <v>0</v>
      </c>
      <c r="DI788" s="43" cm="1">
        <f t="array" aca="1" ref="DI788" ca="1">IFERROR(INDEX(Forecast_Capex_Input!BH$12:BH$286,$Z788)
*(INDEX(Forecast_Capex_Input!$H$12:$H$286,$Z788)=Repex),0)
*$DG788</f>
        <v>0</v>
      </c>
      <c r="DJ788" s="43" cm="1">
        <f t="array" aca="1" ref="DJ788" ca="1">IFERROR(INDEX(Forecast_Capex_Input!BI$12:BI$286,$Z788)
*(INDEX(Forecast_Capex_Input!$H$12:$H$286,$Z788)=Repex),0)
*$DG788</f>
        <v>0</v>
      </c>
      <c r="DK788" s="43" cm="1">
        <f t="array" aca="1" ref="DK788" ca="1">IFERROR(INDEX(Forecast_Capex_Input!BJ$12:BJ$286,$Z788)
*(INDEX(Forecast_Capex_Input!$H$12:$H$286,$Z788)=Repex),0)
*$DG788</f>
        <v>0</v>
      </c>
      <c r="DL788" s="43" cm="1">
        <f t="array" aca="1" ref="DL788" ca="1">IFERROR(INDEX(Forecast_Capex_Input!BK$12:BK$286,$Z788)
*(INDEX(Forecast_Capex_Input!$H$12:$H$286,$Z788)=Repex),0)
*$DG788</f>
        <v>0</v>
      </c>
      <c r="DM788" s="43" cm="1">
        <f t="array" aca="1" ref="DM788" ca="1">IFERROR(INDEX(Forecast_Capex_Input!BL$12:BL$286,$Z788)
*(INDEX(Forecast_Capex_Input!$H$12:$H$286,$Z788)=Repex),0)
*$DG788</f>
        <v>0</v>
      </c>
      <c r="DO788" s="43" t="b" cm="1">
        <f t="array" aca="1" ref="DO788" ca="1">OR($G788=Forecast_Capex_Input!$BN$8:$BN$9)</f>
        <v>0</v>
      </c>
      <c r="DP788" s="43" cm="1">
        <f t="array" aca="1" ref="DP788" ca="1">IFERROR(INDEX(Forecast_Capex_Input!BO$12:BO$286,$Z788)
*(INDEX(Forecast_Capex_Input!$H$12:$H$286,$Z788)=Repex),0)
*$DO788</f>
        <v>0</v>
      </c>
      <c r="DQ788" s="43" cm="1">
        <f t="array" aca="1" ref="DQ788" ca="1">IFERROR(INDEX(Forecast_Capex_Input!BP$12:BP$286,$Z788)
*(INDEX(Forecast_Capex_Input!$H$12:$H$286,$Z788)=Repex),0)
*$DO788</f>
        <v>0</v>
      </c>
      <c r="DR788" s="43" cm="1">
        <f t="array" aca="1" ref="DR788" ca="1">IFERROR(INDEX(Forecast_Capex_Input!BQ$12:BQ$286,$Z788)
*(INDEX(Forecast_Capex_Input!$H$12:$H$286,$Z788)=Repex),0)
*$DO788</f>
        <v>0</v>
      </c>
      <c r="DS788" s="43" cm="1">
        <f t="array" aca="1" ref="DS788" ca="1">IFERROR(INDEX(Forecast_Capex_Input!BR$12:BR$286,$Z788)
*(INDEX(Forecast_Capex_Input!$H$12:$H$286,$Z788)=Repex),0)
*$DO788</f>
        <v>0</v>
      </c>
      <c r="DT788" s="43" cm="1">
        <f t="array" aca="1" ref="DT788" ca="1">IFERROR(INDEX(Forecast_Capex_Input!BS$12:BS$286,$Z788)
*(INDEX(Forecast_Capex_Input!$H$12:$H$286,$Z788)=Repex),0)
*$DO788</f>
        <v>0</v>
      </c>
      <c r="DV788" s="43" t="b" cm="1">
        <f t="array" aca="1" ref="DV788" ca="1">OR($G788=Forecast_Capex_Input!$BU$8:$BU$10)</f>
        <v>0</v>
      </c>
      <c r="DW788" s="43" cm="1">
        <f t="array" aca="1" ref="DW788" ca="1">IFERROR(INDEX(Forecast_Capex_Input!BV$12:BV$286,$Z788)
*(INDEX(Forecast_Capex_Input!$H$12:$H$286,$Z788)=Repex),0)
*$DV788</f>
        <v>0</v>
      </c>
      <c r="DX788" s="43" cm="1">
        <f t="array" aca="1" ref="DX788" ca="1">IFERROR(INDEX(Forecast_Capex_Input!BW$12:BW$286,$Z788)
*(INDEX(Forecast_Capex_Input!$H$12:$H$286,$Z788)=Repex),0)
*$DV788</f>
        <v>0</v>
      </c>
      <c r="DY788" s="43" cm="1">
        <f t="array" aca="1" ref="DY788" ca="1">IFERROR(INDEX(Forecast_Capex_Input!BX$12:BX$286,$Z788)
*(INDEX(Forecast_Capex_Input!$H$12:$H$286,$Z788)=Repex),0)
*$DV788</f>
        <v>0</v>
      </c>
      <c r="DZ788" s="43" cm="1">
        <f t="array" aca="1" ref="DZ788" ca="1">IFERROR(INDEX(Forecast_Capex_Input!BY$12:BY$286,$Z788)
*(INDEX(Forecast_Capex_Input!$H$12:$H$286,$Z788)=Repex),0)
*$DV788</f>
        <v>0</v>
      </c>
      <c r="EA788" s="43" cm="1">
        <f t="array" aca="1" ref="EA788" ca="1">IFERROR(INDEX(Forecast_Capex_Input!BZ$12:BZ$286,$Z788)
*(INDEX(Forecast_Capex_Input!$H$12:$H$286,$Z788)=Repex),0)
*$DV788</f>
        <v>0</v>
      </c>
      <c r="EB788" s="43" cm="1">
        <f t="array" aca="1" ref="EB788" ca="1">IFERROR(INDEX(Forecast_Capex_Input!CA$12:CA$286,$Z788)
*(INDEX(Forecast_Capex_Input!$H$12:$H$286,$Z788)=Repex),0)
*$DV788</f>
        <v>0</v>
      </c>
      <c r="EC788" s="43" cm="1">
        <f t="array" aca="1" ref="EC788" ca="1">IFERROR(INDEX(Forecast_Capex_Input!CB$12:CB$286,$Z788)
*(INDEX(Forecast_Capex_Input!$H$12:$H$286,$Z788)=Repex),0)
*$DV788</f>
        <v>0</v>
      </c>
      <c r="ED788" s="43" cm="1">
        <f t="array" aca="1" ref="ED788" ca="1">IFERROR(INDEX(Forecast_Capex_Input!CC$12:CC$286,$Z788)
*(INDEX(Forecast_Capex_Input!$H$12:$H$286,$Z788)=Repex),0)
*$DV788</f>
        <v>0</v>
      </c>
      <c r="EF788" s="86" t="str">
        <f t="shared" si="74"/>
        <v>N/A</v>
      </c>
      <c r="EG788" s="28" t="str">
        <f>IFERROR(RANK(EF788,EF$11:EF$1010,0)+COUNTIF(EF$11:EF788,EF788)-1,NA)</f>
        <v>N/A</v>
      </c>
    </row>
    <row r="789" spans="3:137" x14ac:dyDescent="0.2">
      <c r="C789" s="28">
        <f t="shared" si="75"/>
        <v>779</v>
      </c>
      <c r="D789" s="9" t="str" cm="1">
        <f t="array" ref="D789">IFERROR(INDEX(Forecast_Capex_Input!$D$12:$D$286,$Z789),NA)</f>
        <v>N/A</v>
      </c>
      <c r="E789" s="24" t="str" cm="1">
        <f t="array" ref="E789">IF($Z789=NA,NA,INDEX(Forecast_Capex_Input!$E$12:$E$286,$Z789))</f>
        <v>N/A</v>
      </c>
      <c r="F789" s="9" t="str" cm="1">
        <f t="array" aca="1" ref="F789" ca="1">IFERROR(INDEX(General!$E$25:$E$26,$AA789),NA)</f>
        <v>N/A</v>
      </c>
      <c r="G789" s="9" t="str" cm="1">
        <f t="array" aca="1" ref="G789" ca="1">IFERROR(INDEX(Forecast_Capex_Input!$AI$11:$BB$11,$AC789),NA)</f>
        <v>N/A</v>
      </c>
      <c r="H789" s="50" t="str" cm="1">
        <f t="array" aca="1" ref="H789" ca="1">IFERROR(INDEX(Forecast_Capex_Input!$AI$12:$BB$286,$Z789,$AC789),NA)</f>
        <v>N/A</v>
      </c>
      <c r="I789" s="150" t="str" cm="1">
        <f t="array" ref="I789">IFERROR(INDEX(Forecast_Capex_Input!$F$12:$F$286,$Z789),NA)</f>
        <v>N/A</v>
      </c>
      <c r="J789" s="150" t="str" cm="1">
        <f t="array" ref="J789">IFERROR(INDEX(Forecast_Capex_Input!G$12:G$286,$Z789),NA)</f>
        <v>N/A</v>
      </c>
      <c r="K789" s="150" t="str" cm="1">
        <f t="array" ref="K789">IFERROR(INDEX(Forecast_Capex_Input!H$12:H$286,$Z789),NA)</f>
        <v>N/A</v>
      </c>
      <c r="L789" s="150" t="str" cm="1">
        <f t="array" ref="L789">IFERROR(INDEX(Forecast_Capex_Input!I$12:I$286,$Z789),NA)</f>
        <v>N/A</v>
      </c>
      <c r="M789" s="150" t="str" cm="1">
        <f t="array" ref="M789">IFERROR(INDEX(Forecast_Capex_Input!J$12:J$286,$Z789),NA)</f>
        <v>N/A</v>
      </c>
      <c r="N789" s="150" t="str" cm="1">
        <f t="array" ref="N789">IFERROR(INDEX(Forecast_Capex_Input!K$12:K$286,$Z789),NA)</f>
        <v>N/A</v>
      </c>
      <c r="O789" s="150" t="str" cm="1">
        <f t="array" ref="O789">IFERROR(INDEX(Forecast_Capex_Input!L$12:L$286,$Z789),NA)</f>
        <v>N/A</v>
      </c>
      <c r="P789" s="150" t="str" cm="1">
        <f t="array" ref="P789">IFERROR(INDEX(Forecast_Capex_Input!M$12:M$286,$Z789),NA)</f>
        <v>N/A</v>
      </c>
      <c r="Q789" s="24" t="str" cm="1">
        <f t="array" ref="Q789">IFERROR(INDEX(Forecast_Capex_Input!N$12:N$286,$Z789),NA)</f>
        <v>N/A</v>
      </c>
      <c r="R789" s="190" cm="1">
        <f t="array" ref="R789">IFERROR(INDEX(Forecast_Capex_Input!O$12:O$286,$Z789),0)</f>
        <v>0</v>
      </c>
      <c r="S789" s="24" cm="1">
        <f t="array" ref="S789">IFERROR(INDEX(Forecast_Capex_Input!P$12:P$286,$Z789),0)</f>
        <v>0</v>
      </c>
      <c r="T789" s="150" t="str" cm="1">
        <f t="array" aca="1" ref="T789" ca="1">IFERROR(INDEX(General!$K$91:$K$110,$AC789),NA)</f>
        <v>N/A</v>
      </c>
      <c r="U789" s="43" cm="1">
        <f t="array" aca="1" ref="U789" ca="1">IFERROR(
IF($F789=General!$E$25,INDEX(Forecast_Capex_Input!S$12:S$286,$Z789),
INDEX(Forecast_Capex_Input!T$12:T$286,$Z789)),0)</f>
        <v>0</v>
      </c>
      <c r="V789" s="82" t="b">
        <f>IFERROR(INDEX(Overheads!$T$19:$T$26,MATCH($I789,Overheads!$E$19:$E$26,0)),FALSE)</f>
        <v>0</v>
      </c>
      <c r="W789" s="209" cm="1">
        <f t="array" ref="W789">IFERROR(
INDEX(Forecast_Capex_Input!CN$12:CN$286,$Z789),0)</f>
        <v>0</v>
      </c>
      <c r="X789" s="209">
        <f>IFERROR(
MATCH($W789,General!$L$39:$S$39,0),1)</f>
        <v>1</v>
      </c>
      <c r="Z789" s="28" t="str">
        <f>IFERROR(
IF(MATCH($C789,Forecast_Capex_Input!$CI$12:$CI$286,1)+1&gt;MAX(Forecast_Capex_Input!$C$12:$C$286),NA,
MATCH($C789,Forecast_Capex_Input!$CI$12:$CI$286,1)+1),1)</f>
        <v>N/A</v>
      </c>
      <c r="AA789" s="28" t="str" cm="1">
        <f t="array" aca="1" ref="AA789" ca="1">IFERROR(
IF(Z788&lt;&gt;Z789,1,
IF(COUNTIF(OFFSET(AA788,0,0,-INDEX(Forecast_Capex_Input!$CG$12:$CG$286,$Z789)),AA788)=INDEX(Forecast_Capex_Input!$CG$12:$CG$286,$Z789),AA788+1,AA788)),NA)</f>
        <v>N/A</v>
      </c>
      <c r="AB789" s="28" t="str" cm="1">
        <f t="array" ref="AB789">IFERROR($C789-IF($Z789=1,1,INDEX(Forecast_Capex_Input!$CI$12:$CI$286,$Z789-1))+1,NA)</f>
        <v>N/A</v>
      </c>
      <c r="AC789" s="28" t="str" cm="1">
        <f t="array" aca="1" ref="AC789" ca="1">IFERROR(IF(AA789=1,
INDEX(Forecast_Capex_Input!$AI$10:$BB$10,SMALL(IF(INDEX(Forecast_Capex_Input!$AI$12:$BB$286,$Z789,0)&gt;0,COLUMN(Forecast_Capex_Input!$AI$10:$BB$10)-COLUMN(Forecast_Capex_Input!$AI$12)+1),ROWS(OFFSET(AC788,0,0,-$AB789)))),
OFFSET(AC788,-INDEX(Forecast_Capex_Input!$CG$12:$CG$286,$Z789)+1,0)),NA)</f>
        <v>N/A</v>
      </c>
      <c r="AD789" s="28" t="str">
        <f t="shared" ca="1" si="72"/>
        <v>N/A</v>
      </c>
      <c r="AE789" s="82" t="b">
        <f t="shared" si="76"/>
        <v>0</v>
      </c>
      <c r="AF789" s="78" t="b">
        <v>0</v>
      </c>
      <c r="AG789" s="82" t="b">
        <f t="shared" si="73"/>
        <v>1</v>
      </c>
      <c r="AI789" s="55">
        <v>0</v>
      </c>
      <c r="AJ789" s="55">
        <v>0</v>
      </c>
      <c r="AK789" s="55">
        <v>0</v>
      </c>
      <c r="AL789" s="55">
        <v>0</v>
      </c>
      <c r="AM789" s="55">
        <v>0</v>
      </c>
      <c r="AN789" s="135">
        <v>0</v>
      </c>
      <c r="AP789" s="55">
        <v>0</v>
      </c>
      <c r="AQ789" s="55">
        <v>0</v>
      </c>
      <c r="AR789" s="55">
        <v>0</v>
      </c>
      <c r="AS789" s="55">
        <v>0</v>
      </c>
      <c r="AT789" s="55">
        <v>0</v>
      </c>
      <c r="AU789" s="135">
        <v>0</v>
      </c>
      <c r="AW789" s="55">
        <v>0</v>
      </c>
      <c r="AX789" s="55">
        <v>0</v>
      </c>
      <c r="AY789" s="55">
        <v>0</v>
      </c>
      <c r="AZ789" s="55">
        <v>0</v>
      </c>
      <c r="BA789" s="55">
        <v>0</v>
      </c>
      <c r="BB789" s="135">
        <v>0</v>
      </c>
      <c r="BD789" s="55">
        <v>0</v>
      </c>
      <c r="BE789" s="55">
        <v>0</v>
      </c>
      <c r="BF789" s="55">
        <v>0</v>
      </c>
      <c r="BG789" s="55">
        <v>0</v>
      </c>
      <c r="BH789" s="55">
        <v>0</v>
      </c>
      <c r="BI789" s="135">
        <v>0</v>
      </c>
      <c r="BK789" s="55">
        <v>0</v>
      </c>
      <c r="BL789" s="55">
        <v>0</v>
      </c>
      <c r="BM789" s="55">
        <v>0</v>
      </c>
      <c r="BN789" s="55">
        <v>0</v>
      </c>
      <c r="BO789" s="55">
        <v>0</v>
      </c>
      <c r="BP789" s="135">
        <v>0</v>
      </c>
      <c r="BR789" s="147">
        <v>0</v>
      </c>
      <c r="BS789" s="147">
        <v>0</v>
      </c>
      <c r="BT789" s="147">
        <v>0</v>
      </c>
      <c r="BU789" s="147">
        <v>0</v>
      </c>
      <c r="BV789" s="147">
        <v>0</v>
      </c>
      <c r="BX789" s="55">
        <v>0</v>
      </c>
      <c r="BY789" s="55">
        <v>0</v>
      </c>
      <c r="BZ789" s="55">
        <v>0</v>
      </c>
      <c r="CA789" s="55">
        <v>0</v>
      </c>
      <c r="CB789" s="55">
        <v>0</v>
      </c>
      <c r="CC789" s="135">
        <v>0</v>
      </c>
      <c r="CE789" s="55">
        <v>0</v>
      </c>
      <c r="CF789" s="55">
        <v>0</v>
      </c>
      <c r="CG789" s="55">
        <v>0</v>
      </c>
      <c r="CH789" s="55">
        <v>0</v>
      </c>
      <c r="CI789" s="55">
        <v>0</v>
      </c>
      <c r="CJ789" s="135">
        <v>0</v>
      </c>
      <c r="CL789" s="55">
        <v>0</v>
      </c>
      <c r="CM789" s="55">
        <v>0</v>
      </c>
      <c r="CN789" s="55">
        <v>0</v>
      </c>
      <c r="CO789" s="55">
        <v>0</v>
      </c>
      <c r="CP789" s="55">
        <v>0</v>
      </c>
      <c r="CQ789" s="135">
        <v>0</v>
      </c>
      <c r="CS789" s="67">
        <v>0</v>
      </c>
      <c r="CT789" s="67">
        <v>0</v>
      </c>
      <c r="CU789" s="67">
        <v>0</v>
      </c>
      <c r="CV789" s="67">
        <v>0</v>
      </c>
      <c r="CW789" s="67">
        <v>0</v>
      </c>
      <c r="CX789" s="135">
        <v>0</v>
      </c>
      <c r="CZ789" s="55">
        <v>0</v>
      </c>
      <c r="DA789" s="55">
        <v>0</v>
      </c>
      <c r="DB789" s="55">
        <v>0</v>
      </c>
      <c r="DC789" s="55">
        <v>0</v>
      </c>
      <c r="DD789" s="55">
        <v>0</v>
      </c>
      <c r="DE789" s="135">
        <v>0</v>
      </c>
      <c r="DG789" s="43" t="b" cm="1">
        <f t="array" aca="1" ref="DG789" ca="1">OR($G789=Forecast_Capex_Input!$BF$8:$BF$10)</f>
        <v>0</v>
      </c>
      <c r="DH789" s="43" cm="1">
        <f t="array" aca="1" ref="DH789" ca="1">IFERROR(INDEX(Forecast_Capex_Input!BG$12:BG$286,$Z789)
*(INDEX(Forecast_Capex_Input!$H$12:$H$286,$Z789)=Repex),0)
*$DG789</f>
        <v>0</v>
      </c>
      <c r="DI789" s="43" cm="1">
        <f t="array" aca="1" ref="DI789" ca="1">IFERROR(INDEX(Forecast_Capex_Input!BH$12:BH$286,$Z789)
*(INDEX(Forecast_Capex_Input!$H$12:$H$286,$Z789)=Repex),0)
*$DG789</f>
        <v>0</v>
      </c>
      <c r="DJ789" s="43" cm="1">
        <f t="array" aca="1" ref="DJ789" ca="1">IFERROR(INDEX(Forecast_Capex_Input!BI$12:BI$286,$Z789)
*(INDEX(Forecast_Capex_Input!$H$12:$H$286,$Z789)=Repex),0)
*$DG789</f>
        <v>0</v>
      </c>
      <c r="DK789" s="43" cm="1">
        <f t="array" aca="1" ref="DK789" ca="1">IFERROR(INDEX(Forecast_Capex_Input!BJ$12:BJ$286,$Z789)
*(INDEX(Forecast_Capex_Input!$H$12:$H$286,$Z789)=Repex),0)
*$DG789</f>
        <v>0</v>
      </c>
      <c r="DL789" s="43" cm="1">
        <f t="array" aca="1" ref="DL789" ca="1">IFERROR(INDEX(Forecast_Capex_Input!BK$12:BK$286,$Z789)
*(INDEX(Forecast_Capex_Input!$H$12:$H$286,$Z789)=Repex),0)
*$DG789</f>
        <v>0</v>
      </c>
      <c r="DM789" s="43" cm="1">
        <f t="array" aca="1" ref="DM789" ca="1">IFERROR(INDEX(Forecast_Capex_Input!BL$12:BL$286,$Z789)
*(INDEX(Forecast_Capex_Input!$H$12:$H$286,$Z789)=Repex),0)
*$DG789</f>
        <v>0</v>
      </c>
      <c r="DO789" s="43" t="b" cm="1">
        <f t="array" aca="1" ref="DO789" ca="1">OR($G789=Forecast_Capex_Input!$BN$8:$BN$9)</f>
        <v>0</v>
      </c>
      <c r="DP789" s="43" cm="1">
        <f t="array" aca="1" ref="DP789" ca="1">IFERROR(INDEX(Forecast_Capex_Input!BO$12:BO$286,$Z789)
*(INDEX(Forecast_Capex_Input!$H$12:$H$286,$Z789)=Repex),0)
*$DO789</f>
        <v>0</v>
      </c>
      <c r="DQ789" s="43" cm="1">
        <f t="array" aca="1" ref="DQ789" ca="1">IFERROR(INDEX(Forecast_Capex_Input!BP$12:BP$286,$Z789)
*(INDEX(Forecast_Capex_Input!$H$12:$H$286,$Z789)=Repex),0)
*$DO789</f>
        <v>0</v>
      </c>
      <c r="DR789" s="43" cm="1">
        <f t="array" aca="1" ref="DR789" ca="1">IFERROR(INDEX(Forecast_Capex_Input!BQ$12:BQ$286,$Z789)
*(INDEX(Forecast_Capex_Input!$H$12:$H$286,$Z789)=Repex),0)
*$DO789</f>
        <v>0</v>
      </c>
      <c r="DS789" s="43" cm="1">
        <f t="array" aca="1" ref="DS789" ca="1">IFERROR(INDEX(Forecast_Capex_Input!BR$12:BR$286,$Z789)
*(INDEX(Forecast_Capex_Input!$H$12:$H$286,$Z789)=Repex),0)
*$DO789</f>
        <v>0</v>
      </c>
      <c r="DT789" s="43" cm="1">
        <f t="array" aca="1" ref="DT789" ca="1">IFERROR(INDEX(Forecast_Capex_Input!BS$12:BS$286,$Z789)
*(INDEX(Forecast_Capex_Input!$H$12:$H$286,$Z789)=Repex),0)
*$DO789</f>
        <v>0</v>
      </c>
      <c r="DV789" s="43" t="b" cm="1">
        <f t="array" aca="1" ref="DV789" ca="1">OR($G789=Forecast_Capex_Input!$BU$8:$BU$10)</f>
        <v>0</v>
      </c>
      <c r="DW789" s="43" cm="1">
        <f t="array" aca="1" ref="DW789" ca="1">IFERROR(INDEX(Forecast_Capex_Input!BV$12:BV$286,$Z789)
*(INDEX(Forecast_Capex_Input!$H$12:$H$286,$Z789)=Repex),0)
*$DV789</f>
        <v>0</v>
      </c>
      <c r="DX789" s="43" cm="1">
        <f t="array" aca="1" ref="DX789" ca="1">IFERROR(INDEX(Forecast_Capex_Input!BW$12:BW$286,$Z789)
*(INDEX(Forecast_Capex_Input!$H$12:$H$286,$Z789)=Repex),0)
*$DV789</f>
        <v>0</v>
      </c>
      <c r="DY789" s="43" cm="1">
        <f t="array" aca="1" ref="DY789" ca="1">IFERROR(INDEX(Forecast_Capex_Input!BX$12:BX$286,$Z789)
*(INDEX(Forecast_Capex_Input!$H$12:$H$286,$Z789)=Repex),0)
*$DV789</f>
        <v>0</v>
      </c>
      <c r="DZ789" s="43" cm="1">
        <f t="array" aca="1" ref="DZ789" ca="1">IFERROR(INDEX(Forecast_Capex_Input!BY$12:BY$286,$Z789)
*(INDEX(Forecast_Capex_Input!$H$12:$H$286,$Z789)=Repex),0)
*$DV789</f>
        <v>0</v>
      </c>
      <c r="EA789" s="43" cm="1">
        <f t="array" aca="1" ref="EA789" ca="1">IFERROR(INDEX(Forecast_Capex_Input!BZ$12:BZ$286,$Z789)
*(INDEX(Forecast_Capex_Input!$H$12:$H$286,$Z789)=Repex),0)
*$DV789</f>
        <v>0</v>
      </c>
      <c r="EB789" s="43" cm="1">
        <f t="array" aca="1" ref="EB789" ca="1">IFERROR(INDEX(Forecast_Capex_Input!CA$12:CA$286,$Z789)
*(INDEX(Forecast_Capex_Input!$H$12:$H$286,$Z789)=Repex),0)
*$DV789</f>
        <v>0</v>
      </c>
      <c r="EC789" s="43" cm="1">
        <f t="array" aca="1" ref="EC789" ca="1">IFERROR(INDEX(Forecast_Capex_Input!CB$12:CB$286,$Z789)
*(INDEX(Forecast_Capex_Input!$H$12:$H$286,$Z789)=Repex),0)
*$DV789</f>
        <v>0</v>
      </c>
      <c r="ED789" s="43" cm="1">
        <f t="array" aca="1" ref="ED789" ca="1">IFERROR(INDEX(Forecast_Capex_Input!CC$12:CC$286,$Z789)
*(INDEX(Forecast_Capex_Input!$H$12:$H$286,$Z789)=Repex),0)
*$DV789</f>
        <v>0</v>
      </c>
      <c r="EF789" s="86" t="str">
        <f t="shared" si="74"/>
        <v>N/A</v>
      </c>
      <c r="EG789" s="28" t="str">
        <f>IFERROR(RANK(EF789,EF$11:EF$1010,0)+COUNTIF(EF$11:EF789,EF789)-1,NA)</f>
        <v>N/A</v>
      </c>
    </row>
    <row r="790" spans="3:137" x14ac:dyDescent="0.2">
      <c r="C790" s="28">
        <f t="shared" si="75"/>
        <v>780</v>
      </c>
      <c r="D790" s="9" t="str" cm="1">
        <f t="array" ref="D790">IFERROR(INDEX(Forecast_Capex_Input!$D$12:$D$286,$Z790),NA)</f>
        <v>N/A</v>
      </c>
      <c r="E790" s="24" t="str" cm="1">
        <f t="array" ref="E790">IF($Z790=NA,NA,INDEX(Forecast_Capex_Input!$E$12:$E$286,$Z790))</f>
        <v>N/A</v>
      </c>
      <c r="F790" s="9" t="str" cm="1">
        <f t="array" aca="1" ref="F790" ca="1">IFERROR(INDEX(General!$E$25:$E$26,$AA790),NA)</f>
        <v>N/A</v>
      </c>
      <c r="G790" s="9" t="str" cm="1">
        <f t="array" aca="1" ref="G790" ca="1">IFERROR(INDEX(Forecast_Capex_Input!$AI$11:$BB$11,$AC790),NA)</f>
        <v>N/A</v>
      </c>
      <c r="H790" s="50" t="str" cm="1">
        <f t="array" aca="1" ref="H790" ca="1">IFERROR(INDEX(Forecast_Capex_Input!$AI$12:$BB$286,$Z790,$AC790),NA)</f>
        <v>N/A</v>
      </c>
      <c r="I790" s="150" t="str" cm="1">
        <f t="array" ref="I790">IFERROR(INDEX(Forecast_Capex_Input!$F$12:$F$286,$Z790),NA)</f>
        <v>N/A</v>
      </c>
      <c r="J790" s="150" t="str" cm="1">
        <f t="array" ref="J790">IFERROR(INDEX(Forecast_Capex_Input!G$12:G$286,$Z790),NA)</f>
        <v>N/A</v>
      </c>
      <c r="K790" s="150" t="str" cm="1">
        <f t="array" ref="K790">IFERROR(INDEX(Forecast_Capex_Input!H$12:H$286,$Z790),NA)</f>
        <v>N/A</v>
      </c>
      <c r="L790" s="150" t="str" cm="1">
        <f t="array" ref="L790">IFERROR(INDEX(Forecast_Capex_Input!I$12:I$286,$Z790),NA)</f>
        <v>N/A</v>
      </c>
      <c r="M790" s="150" t="str" cm="1">
        <f t="array" ref="M790">IFERROR(INDEX(Forecast_Capex_Input!J$12:J$286,$Z790),NA)</f>
        <v>N/A</v>
      </c>
      <c r="N790" s="150" t="str" cm="1">
        <f t="array" ref="N790">IFERROR(INDEX(Forecast_Capex_Input!K$12:K$286,$Z790),NA)</f>
        <v>N/A</v>
      </c>
      <c r="O790" s="150" t="str" cm="1">
        <f t="array" ref="O790">IFERROR(INDEX(Forecast_Capex_Input!L$12:L$286,$Z790),NA)</f>
        <v>N/A</v>
      </c>
      <c r="P790" s="150" t="str" cm="1">
        <f t="array" ref="P790">IFERROR(INDEX(Forecast_Capex_Input!M$12:M$286,$Z790),NA)</f>
        <v>N/A</v>
      </c>
      <c r="Q790" s="24" t="str" cm="1">
        <f t="array" ref="Q790">IFERROR(INDEX(Forecast_Capex_Input!N$12:N$286,$Z790),NA)</f>
        <v>N/A</v>
      </c>
      <c r="R790" s="190" cm="1">
        <f t="array" ref="R790">IFERROR(INDEX(Forecast_Capex_Input!O$12:O$286,$Z790),0)</f>
        <v>0</v>
      </c>
      <c r="S790" s="24" cm="1">
        <f t="array" ref="S790">IFERROR(INDEX(Forecast_Capex_Input!P$12:P$286,$Z790),0)</f>
        <v>0</v>
      </c>
      <c r="T790" s="150" t="str" cm="1">
        <f t="array" aca="1" ref="T790" ca="1">IFERROR(INDEX(General!$K$91:$K$110,$AC790),NA)</f>
        <v>N/A</v>
      </c>
      <c r="U790" s="43" cm="1">
        <f t="array" aca="1" ref="U790" ca="1">IFERROR(
IF($F790=General!$E$25,INDEX(Forecast_Capex_Input!S$12:S$286,$Z790),
INDEX(Forecast_Capex_Input!T$12:T$286,$Z790)),0)</f>
        <v>0</v>
      </c>
      <c r="V790" s="82" t="b">
        <f>IFERROR(INDEX(Overheads!$T$19:$T$26,MATCH($I790,Overheads!$E$19:$E$26,0)),FALSE)</f>
        <v>0</v>
      </c>
      <c r="W790" s="209" cm="1">
        <f t="array" ref="W790">IFERROR(
INDEX(Forecast_Capex_Input!CN$12:CN$286,$Z790),0)</f>
        <v>0</v>
      </c>
      <c r="X790" s="209">
        <f>IFERROR(
MATCH($W790,General!$L$39:$S$39,0),1)</f>
        <v>1</v>
      </c>
      <c r="Z790" s="28" t="str">
        <f>IFERROR(
IF(MATCH($C790,Forecast_Capex_Input!$CI$12:$CI$286,1)+1&gt;MAX(Forecast_Capex_Input!$C$12:$C$286),NA,
MATCH($C790,Forecast_Capex_Input!$CI$12:$CI$286,1)+1),1)</f>
        <v>N/A</v>
      </c>
      <c r="AA790" s="28" t="str" cm="1">
        <f t="array" aca="1" ref="AA790" ca="1">IFERROR(
IF(Z789&lt;&gt;Z790,1,
IF(COUNTIF(OFFSET(AA789,0,0,-INDEX(Forecast_Capex_Input!$CG$12:$CG$286,$Z790)),AA789)=INDEX(Forecast_Capex_Input!$CG$12:$CG$286,$Z790),AA789+1,AA789)),NA)</f>
        <v>N/A</v>
      </c>
      <c r="AB790" s="28" t="str" cm="1">
        <f t="array" ref="AB790">IFERROR($C790-IF($Z790=1,1,INDEX(Forecast_Capex_Input!$CI$12:$CI$286,$Z790-1))+1,NA)</f>
        <v>N/A</v>
      </c>
      <c r="AC790" s="28" t="str" cm="1">
        <f t="array" aca="1" ref="AC790" ca="1">IFERROR(IF(AA790=1,
INDEX(Forecast_Capex_Input!$AI$10:$BB$10,SMALL(IF(INDEX(Forecast_Capex_Input!$AI$12:$BB$286,$Z790,0)&gt;0,COLUMN(Forecast_Capex_Input!$AI$10:$BB$10)-COLUMN(Forecast_Capex_Input!$AI$12)+1),ROWS(OFFSET(AC789,0,0,-$AB790)))),
OFFSET(AC789,-INDEX(Forecast_Capex_Input!$CG$12:$CG$286,$Z790)+1,0)),NA)</f>
        <v>N/A</v>
      </c>
      <c r="AD790" s="28" t="str">
        <f t="shared" ca="1" si="72"/>
        <v>N/A</v>
      </c>
      <c r="AE790" s="82" t="b">
        <f t="shared" si="76"/>
        <v>0</v>
      </c>
      <c r="AF790" s="78" t="b">
        <v>0</v>
      </c>
      <c r="AG790" s="82" t="b">
        <f t="shared" si="73"/>
        <v>1</v>
      </c>
      <c r="AI790" s="55">
        <v>0</v>
      </c>
      <c r="AJ790" s="55">
        <v>0</v>
      </c>
      <c r="AK790" s="55">
        <v>0</v>
      </c>
      <c r="AL790" s="55">
        <v>0</v>
      </c>
      <c r="AM790" s="55">
        <v>0</v>
      </c>
      <c r="AN790" s="135">
        <v>0</v>
      </c>
      <c r="AP790" s="55">
        <v>0</v>
      </c>
      <c r="AQ790" s="55">
        <v>0</v>
      </c>
      <c r="AR790" s="55">
        <v>0</v>
      </c>
      <c r="AS790" s="55">
        <v>0</v>
      </c>
      <c r="AT790" s="55">
        <v>0</v>
      </c>
      <c r="AU790" s="135">
        <v>0</v>
      </c>
      <c r="AW790" s="55">
        <v>0</v>
      </c>
      <c r="AX790" s="55">
        <v>0</v>
      </c>
      <c r="AY790" s="55">
        <v>0</v>
      </c>
      <c r="AZ790" s="55">
        <v>0</v>
      </c>
      <c r="BA790" s="55">
        <v>0</v>
      </c>
      <c r="BB790" s="135">
        <v>0</v>
      </c>
      <c r="BD790" s="55">
        <v>0</v>
      </c>
      <c r="BE790" s="55">
        <v>0</v>
      </c>
      <c r="BF790" s="55">
        <v>0</v>
      </c>
      <c r="BG790" s="55">
        <v>0</v>
      </c>
      <c r="BH790" s="55">
        <v>0</v>
      </c>
      <c r="BI790" s="135">
        <v>0</v>
      </c>
      <c r="BK790" s="55">
        <v>0</v>
      </c>
      <c r="BL790" s="55">
        <v>0</v>
      </c>
      <c r="BM790" s="55">
        <v>0</v>
      </c>
      <c r="BN790" s="55">
        <v>0</v>
      </c>
      <c r="BO790" s="55">
        <v>0</v>
      </c>
      <c r="BP790" s="135">
        <v>0</v>
      </c>
      <c r="BR790" s="147">
        <v>0</v>
      </c>
      <c r="BS790" s="147">
        <v>0</v>
      </c>
      <c r="BT790" s="147">
        <v>0</v>
      </c>
      <c r="BU790" s="147">
        <v>0</v>
      </c>
      <c r="BV790" s="147">
        <v>0</v>
      </c>
      <c r="BX790" s="55">
        <v>0</v>
      </c>
      <c r="BY790" s="55">
        <v>0</v>
      </c>
      <c r="BZ790" s="55">
        <v>0</v>
      </c>
      <c r="CA790" s="55">
        <v>0</v>
      </c>
      <c r="CB790" s="55">
        <v>0</v>
      </c>
      <c r="CC790" s="135">
        <v>0</v>
      </c>
      <c r="CE790" s="55">
        <v>0</v>
      </c>
      <c r="CF790" s="55">
        <v>0</v>
      </c>
      <c r="CG790" s="55">
        <v>0</v>
      </c>
      <c r="CH790" s="55">
        <v>0</v>
      </c>
      <c r="CI790" s="55">
        <v>0</v>
      </c>
      <c r="CJ790" s="135">
        <v>0</v>
      </c>
      <c r="CL790" s="55">
        <v>0</v>
      </c>
      <c r="CM790" s="55">
        <v>0</v>
      </c>
      <c r="CN790" s="55">
        <v>0</v>
      </c>
      <c r="CO790" s="55">
        <v>0</v>
      </c>
      <c r="CP790" s="55">
        <v>0</v>
      </c>
      <c r="CQ790" s="135">
        <v>0</v>
      </c>
      <c r="CS790" s="67">
        <v>0</v>
      </c>
      <c r="CT790" s="67">
        <v>0</v>
      </c>
      <c r="CU790" s="67">
        <v>0</v>
      </c>
      <c r="CV790" s="67">
        <v>0</v>
      </c>
      <c r="CW790" s="67">
        <v>0</v>
      </c>
      <c r="CX790" s="135">
        <v>0</v>
      </c>
      <c r="CZ790" s="55">
        <v>0</v>
      </c>
      <c r="DA790" s="55">
        <v>0</v>
      </c>
      <c r="DB790" s="55">
        <v>0</v>
      </c>
      <c r="DC790" s="55">
        <v>0</v>
      </c>
      <c r="DD790" s="55">
        <v>0</v>
      </c>
      <c r="DE790" s="135">
        <v>0</v>
      </c>
      <c r="DG790" s="43" t="b" cm="1">
        <f t="array" aca="1" ref="DG790" ca="1">OR($G790=Forecast_Capex_Input!$BF$8:$BF$10)</f>
        <v>0</v>
      </c>
      <c r="DH790" s="43" cm="1">
        <f t="array" aca="1" ref="DH790" ca="1">IFERROR(INDEX(Forecast_Capex_Input!BG$12:BG$286,$Z790)
*(INDEX(Forecast_Capex_Input!$H$12:$H$286,$Z790)=Repex),0)
*$DG790</f>
        <v>0</v>
      </c>
      <c r="DI790" s="43" cm="1">
        <f t="array" aca="1" ref="DI790" ca="1">IFERROR(INDEX(Forecast_Capex_Input!BH$12:BH$286,$Z790)
*(INDEX(Forecast_Capex_Input!$H$12:$H$286,$Z790)=Repex),0)
*$DG790</f>
        <v>0</v>
      </c>
      <c r="DJ790" s="43" cm="1">
        <f t="array" aca="1" ref="DJ790" ca="1">IFERROR(INDEX(Forecast_Capex_Input!BI$12:BI$286,$Z790)
*(INDEX(Forecast_Capex_Input!$H$12:$H$286,$Z790)=Repex),0)
*$DG790</f>
        <v>0</v>
      </c>
      <c r="DK790" s="43" cm="1">
        <f t="array" aca="1" ref="DK790" ca="1">IFERROR(INDEX(Forecast_Capex_Input!BJ$12:BJ$286,$Z790)
*(INDEX(Forecast_Capex_Input!$H$12:$H$286,$Z790)=Repex),0)
*$DG790</f>
        <v>0</v>
      </c>
      <c r="DL790" s="43" cm="1">
        <f t="array" aca="1" ref="DL790" ca="1">IFERROR(INDEX(Forecast_Capex_Input!BK$12:BK$286,$Z790)
*(INDEX(Forecast_Capex_Input!$H$12:$H$286,$Z790)=Repex),0)
*$DG790</f>
        <v>0</v>
      </c>
      <c r="DM790" s="43" cm="1">
        <f t="array" aca="1" ref="DM790" ca="1">IFERROR(INDEX(Forecast_Capex_Input!BL$12:BL$286,$Z790)
*(INDEX(Forecast_Capex_Input!$H$12:$H$286,$Z790)=Repex),0)
*$DG790</f>
        <v>0</v>
      </c>
      <c r="DO790" s="43" t="b" cm="1">
        <f t="array" aca="1" ref="DO790" ca="1">OR($G790=Forecast_Capex_Input!$BN$8:$BN$9)</f>
        <v>0</v>
      </c>
      <c r="DP790" s="43" cm="1">
        <f t="array" aca="1" ref="DP790" ca="1">IFERROR(INDEX(Forecast_Capex_Input!BO$12:BO$286,$Z790)
*(INDEX(Forecast_Capex_Input!$H$12:$H$286,$Z790)=Repex),0)
*$DO790</f>
        <v>0</v>
      </c>
      <c r="DQ790" s="43" cm="1">
        <f t="array" aca="1" ref="DQ790" ca="1">IFERROR(INDEX(Forecast_Capex_Input!BP$12:BP$286,$Z790)
*(INDEX(Forecast_Capex_Input!$H$12:$H$286,$Z790)=Repex),0)
*$DO790</f>
        <v>0</v>
      </c>
      <c r="DR790" s="43" cm="1">
        <f t="array" aca="1" ref="DR790" ca="1">IFERROR(INDEX(Forecast_Capex_Input!BQ$12:BQ$286,$Z790)
*(INDEX(Forecast_Capex_Input!$H$12:$H$286,$Z790)=Repex),0)
*$DO790</f>
        <v>0</v>
      </c>
      <c r="DS790" s="43" cm="1">
        <f t="array" aca="1" ref="DS790" ca="1">IFERROR(INDEX(Forecast_Capex_Input!BR$12:BR$286,$Z790)
*(INDEX(Forecast_Capex_Input!$H$12:$H$286,$Z790)=Repex),0)
*$DO790</f>
        <v>0</v>
      </c>
      <c r="DT790" s="43" cm="1">
        <f t="array" aca="1" ref="DT790" ca="1">IFERROR(INDEX(Forecast_Capex_Input!BS$12:BS$286,$Z790)
*(INDEX(Forecast_Capex_Input!$H$12:$H$286,$Z790)=Repex),0)
*$DO790</f>
        <v>0</v>
      </c>
      <c r="DV790" s="43" t="b" cm="1">
        <f t="array" aca="1" ref="DV790" ca="1">OR($G790=Forecast_Capex_Input!$BU$8:$BU$10)</f>
        <v>0</v>
      </c>
      <c r="DW790" s="43" cm="1">
        <f t="array" aca="1" ref="DW790" ca="1">IFERROR(INDEX(Forecast_Capex_Input!BV$12:BV$286,$Z790)
*(INDEX(Forecast_Capex_Input!$H$12:$H$286,$Z790)=Repex),0)
*$DV790</f>
        <v>0</v>
      </c>
      <c r="DX790" s="43" cm="1">
        <f t="array" aca="1" ref="DX790" ca="1">IFERROR(INDEX(Forecast_Capex_Input!BW$12:BW$286,$Z790)
*(INDEX(Forecast_Capex_Input!$H$12:$H$286,$Z790)=Repex),0)
*$DV790</f>
        <v>0</v>
      </c>
      <c r="DY790" s="43" cm="1">
        <f t="array" aca="1" ref="DY790" ca="1">IFERROR(INDEX(Forecast_Capex_Input!BX$12:BX$286,$Z790)
*(INDEX(Forecast_Capex_Input!$H$12:$H$286,$Z790)=Repex),0)
*$DV790</f>
        <v>0</v>
      </c>
      <c r="DZ790" s="43" cm="1">
        <f t="array" aca="1" ref="DZ790" ca="1">IFERROR(INDEX(Forecast_Capex_Input!BY$12:BY$286,$Z790)
*(INDEX(Forecast_Capex_Input!$H$12:$H$286,$Z790)=Repex),0)
*$DV790</f>
        <v>0</v>
      </c>
      <c r="EA790" s="43" cm="1">
        <f t="array" aca="1" ref="EA790" ca="1">IFERROR(INDEX(Forecast_Capex_Input!BZ$12:BZ$286,$Z790)
*(INDEX(Forecast_Capex_Input!$H$12:$H$286,$Z790)=Repex),0)
*$DV790</f>
        <v>0</v>
      </c>
      <c r="EB790" s="43" cm="1">
        <f t="array" aca="1" ref="EB790" ca="1">IFERROR(INDEX(Forecast_Capex_Input!CA$12:CA$286,$Z790)
*(INDEX(Forecast_Capex_Input!$H$12:$H$286,$Z790)=Repex),0)
*$DV790</f>
        <v>0</v>
      </c>
      <c r="EC790" s="43" cm="1">
        <f t="array" aca="1" ref="EC790" ca="1">IFERROR(INDEX(Forecast_Capex_Input!CB$12:CB$286,$Z790)
*(INDEX(Forecast_Capex_Input!$H$12:$H$286,$Z790)=Repex),0)
*$DV790</f>
        <v>0</v>
      </c>
      <c r="ED790" s="43" cm="1">
        <f t="array" aca="1" ref="ED790" ca="1">IFERROR(INDEX(Forecast_Capex_Input!CC$12:CC$286,$Z790)
*(INDEX(Forecast_Capex_Input!$H$12:$H$286,$Z790)=Repex),0)
*$DV790</f>
        <v>0</v>
      </c>
      <c r="EF790" s="86" t="str">
        <f t="shared" si="74"/>
        <v>N/A</v>
      </c>
      <c r="EG790" s="28" t="str">
        <f>IFERROR(RANK(EF790,EF$11:EF$1010,0)+COUNTIF(EF$11:EF790,EF790)-1,NA)</f>
        <v>N/A</v>
      </c>
    </row>
    <row r="791" spans="3:137" x14ac:dyDescent="0.2">
      <c r="C791" s="28">
        <f t="shared" si="75"/>
        <v>781</v>
      </c>
      <c r="D791" s="9" t="str" cm="1">
        <f t="array" ref="D791">IFERROR(INDEX(Forecast_Capex_Input!$D$12:$D$286,$Z791),NA)</f>
        <v>N/A</v>
      </c>
      <c r="E791" s="24" t="str" cm="1">
        <f t="array" ref="E791">IF($Z791=NA,NA,INDEX(Forecast_Capex_Input!$E$12:$E$286,$Z791))</f>
        <v>N/A</v>
      </c>
      <c r="F791" s="9" t="str" cm="1">
        <f t="array" aca="1" ref="F791" ca="1">IFERROR(INDEX(General!$E$25:$E$26,$AA791),NA)</f>
        <v>N/A</v>
      </c>
      <c r="G791" s="9" t="str" cm="1">
        <f t="array" aca="1" ref="G791" ca="1">IFERROR(INDEX(Forecast_Capex_Input!$AI$11:$BB$11,$AC791),NA)</f>
        <v>N/A</v>
      </c>
      <c r="H791" s="50" t="str" cm="1">
        <f t="array" aca="1" ref="H791" ca="1">IFERROR(INDEX(Forecast_Capex_Input!$AI$12:$BB$286,$Z791,$AC791),NA)</f>
        <v>N/A</v>
      </c>
      <c r="I791" s="150" t="str" cm="1">
        <f t="array" ref="I791">IFERROR(INDEX(Forecast_Capex_Input!$F$12:$F$286,$Z791),NA)</f>
        <v>N/A</v>
      </c>
      <c r="J791" s="150" t="str" cm="1">
        <f t="array" ref="J791">IFERROR(INDEX(Forecast_Capex_Input!G$12:G$286,$Z791),NA)</f>
        <v>N/A</v>
      </c>
      <c r="K791" s="150" t="str" cm="1">
        <f t="array" ref="K791">IFERROR(INDEX(Forecast_Capex_Input!H$12:H$286,$Z791),NA)</f>
        <v>N/A</v>
      </c>
      <c r="L791" s="150" t="str" cm="1">
        <f t="array" ref="L791">IFERROR(INDEX(Forecast_Capex_Input!I$12:I$286,$Z791),NA)</f>
        <v>N/A</v>
      </c>
      <c r="M791" s="150" t="str" cm="1">
        <f t="array" ref="M791">IFERROR(INDEX(Forecast_Capex_Input!J$12:J$286,$Z791),NA)</f>
        <v>N/A</v>
      </c>
      <c r="N791" s="150" t="str" cm="1">
        <f t="array" ref="N791">IFERROR(INDEX(Forecast_Capex_Input!K$12:K$286,$Z791),NA)</f>
        <v>N/A</v>
      </c>
      <c r="O791" s="150" t="str" cm="1">
        <f t="array" ref="O791">IFERROR(INDEX(Forecast_Capex_Input!L$12:L$286,$Z791),NA)</f>
        <v>N/A</v>
      </c>
      <c r="P791" s="150" t="str" cm="1">
        <f t="array" ref="P791">IFERROR(INDEX(Forecast_Capex_Input!M$12:M$286,$Z791),NA)</f>
        <v>N/A</v>
      </c>
      <c r="Q791" s="24" t="str" cm="1">
        <f t="array" ref="Q791">IFERROR(INDEX(Forecast_Capex_Input!N$12:N$286,$Z791),NA)</f>
        <v>N/A</v>
      </c>
      <c r="R791" s="190" cm="1">
        <f t="array" ref="R791">IFERROR(INDEX(Forecast_Capex_Input!O$12:O$286,$Z791),0)</f>
        <v>0</v>
      </c>
      <c r="S791" s="24" cm="1">
        <f t="array" ref="S791">IFERROR(INDEX(Forecast_Capex_Input!P$12:P$286,$Z791),0)</f>
        <v>0</v>
      </c>
      <c r="T791" s="150" t="str" cm="1">
        <f t="array" aca="1" ref="T791" ca="1">IFERROR(INDEX(General!$K$91:$K$110,$AC791),NA)</f>
        <v>N/A</v>
      </c>
      <c r="U791" s="43" cm="1">
        <f t="array" aca="1" ref="U791" ca="1">IFERROR(
IF($F791=General!$E$25,INDEX(Forecast_Capex_Input!S$12:S$286,$Z791),
INDEX(Forecast_Capex_Input!T$12:T$286,$Z791)),0)</f>
        <v>0</v>
      </c>
      <c r="V791" s="82" t="b">
        <f>IFERROR(INDEX(Overheads!$T$19:$T$26,MATCH($I791,Overheads!$E$19:$E$26,0)),FALSE)</f>
        <v>0</v>
      </c>
      <c r="W791" s="209" cm="1">
        <f t="array" ref="W791">IFERROR(
INDEX(Forecast_Capex_Input!CN$12:CN$286,$Z791),0)</f>
        <v>0</v>
      </c>
      <c r="X791" s="209">
        <f>IFERROR(
MATCH($W791,General!$L$39:$S$39,0),1)</f>
        <v>1</v>
      </c>
      <c r="Z791" s="28" t="str">
        <f>IFERROR(
IF(MATCH($C791,Forecast_Capex_Input!$CI$12:$CI$286,1)+1&gt;MAX(Forecast_Capex_Input!$C$12:$C$286),NA,
MATCH($C791,Forecast_Capex_Input!$CI$12:$CI$286,1)+1),1)</f>
        <v>N/A</v>
      </c>
      <c r="AA791" s="28" t="str" cm="1">
        <f t="array" aca="1" ref="AA791" ca="1">IFERROR(
IF(Z790&lt;&gt;Z791,1,
IF(COUNTIF(OFFSET(AA790,0,0,-INDEX(Forecast_Capex_Input!$CG$12:$CG$286,$Z791)),AA790)=INDEX(Forecast_Capex_Input!$CG$12:$CG$286,$Z791),AA790+1,AA790)),NA)</f>
        <v>N/A</v>
      </c>
      <c r="AB791" s="28" t="str" cm="1">
        <f t="array" ref="AB791">IFERROR($C791-IF($Z791=1,1,INDEX(Forecast_Capex_Input!$CI$12:$CI$286,$Z791-1))+1,NA)</f>
        <v>N/A</v>
      </c>
      <c r="AC791" s="28" t="str" cm="1">
        <f t="array" aca="1" ref="AC791" ca="1">IFERROR(IF(AA791=1,
INDEX(Forecast_Capex_Input!$AI$10:$BB$10,SMALL(IF(INDEX(Forecast_Capex_Input!$AI$12:$BB$286,$Z791,0)&gt;0,COLUMN(Forecast_Capex_Input!$AI$10:$BB$10)-COLUMN(Forecast_Capex_Input!$AI$12)+1),ROWS(OFFSET(AC790,0,0,-$AB791)))),
OFFSET(AC790,-INDEX(Forecast_Capex_Input!$CG$12:$CG$286,$Z791)+1,0)),NA)</f>
        <v>N/A</v>
      </c>
      <c r="AD791" s="28" t="str">
        <f t="shared" ca="1" si="72"/>
        <v>N/A</v>
      </c>
      <c r="AE791" s="82" t="b">
        <f t="shared" si="76"/>
        <v>0</v>
      </c>
      <c r="AF791" s="78" t="b">
        <v>0</v>
      </c>
      <c r="AG791" s="82" t="b">
        <f t="shared" si="73"/>
        <v>1</v>
      </c>
      <c r="AI791" s="55">
        <v>0</v>
      </c>
      <c r="AJ791" s="55">
        <v>0</v>
      </c>
      <c r="AK791" s="55">
        <v>0</v>
      </c>
      <c r="AL791" s="55">
        <v>0</v>
      </c>
      <c r="AM791" s="55">
        <v>0</v>
      </c>
      <c r="AN791" s="135">
        <v>0</v>
      </c>
      <c r="AP791" s="55">
        <v>0</v>
      </c>
      <c r="AQ791" s="55">
        <v>0</v>
      </c>
      <c r="AR791" s="55">
        <v>0</v>
      </c>
      <c r="AS791" s="55">
        <v>0</v>
      </c>
      <c r="AT791" s="55">
        <v>0</v>
      </c>
      <c r="AU791" s="135">
        <v>0</v>
      </c>
      <c r="AW791" s="55">
        <v>0</v>
      </c>
      <c r="AX791" s="55">
        <v>0</v>
      </c>
      <c r="AY791" s="55">
        <v>0</v>
      </c>
      <c r="AZ791" s="55">
        <v>0</v>
      </c>
      <c r="BA791" s="55">
        <v>0</v>
      </c>
      <c r="BB791" s="135">
        <v>0</v>
      </c>
      <c r="BD791" s="55">
        <v>0</v>
      </c>
      <c r="BE791" s="55">
        <v>0</v>
      </c>
      <c r="BF791" s="55">
        <v>0</v>
      </c>
      <c r="BG791" s="55">
        <v>0</v>
      </c>
      <c r="BH791" s="55">
        <v>0</v>
      </c>
      <c r="BI791" s="135">
        <v>0</v>
      </c>
      <c r="BK791" s="55">
        <v>0</v>
      </c>
      <c r="BL791" s="55">
        <v>0</v>
      </c>
      <c r="BM791" s="55">
        <v>0</v>
      </c>
      <c r="BN791" s="55">
        <v>0</v>
      </c>
      <c r="BO791" s="55">
        <v>0</v>
      </c>
      <c r="BP791" s="135">
        <v>0</v>
      </c>
      <c r="BR791" s="147">
        <v>0</v>
      </c>
      <c r="BS791" s="147">
        <v>0</v>
      </c>
      <c r="BT791" s="147">
        <v>0</v>
      </c>
      <c r="BU791" s="147">
        <v>0</v>
      </c>
      <c r="BV791" s="147">
        <v>0</v>
      </c>
      <c r="BX791" s="55">
        <v>0</v>
      </c>
      <c r="BY791" s="55">
        <v>0</v>
      </c>
      <c r="BZ791" s="55">
        <v>0</v>
      </c>
      <c r="CA791" s="55">
        <v>0</v>
      </c>
      <c r="CB791" s="55">
        <v>0</v>
      </c>
      <c r="CC791" s="135">
        <v>0</v>
      </c>
      <c r="CE791" s="55">
        <v>0</v>
      </c>
      <c r="CF791" s="55">
        <v>0</v>
      </c>
      <c r="CG791" s="55">
        <v>0</v>
      </c>
      <c r="CH791" s="55">
        <v>0</v>
      </c>
      <c r="CI791" s="55">
        <v>0</v>
      </c>
      <c r="CJ791" s="135">
        <v>0</v>
      </c>
      <c r="CL791" s="55">
        <v>0</v>
      </c>
      <c r="CM791" s="55">
        <v>0</v>
      </c>
      <c r="CN791" s="55">
        <v>0</v>
      </c>
      <c r="CO791" s="55">
        <v>0</v>
      </c>
      <c r="CP791" s="55">
        <v>0</v>
      </c>
      <c r="CQ791" s="135">
        <v>0</v>
      </c>
      <c r="CS791" s="67">
        <v>0</v>
      </c>
      <c r="CT791" s="67">
        <v>0</v>
      </c>
      <c r="CU791" s="67">
        <v>0</v>
      </c>
      <c r="CV791" s="67">
        <v>0</v>
      </c>
      <c r="CW791" s="67">
        <v>0</v>
      </c>
      <c r="CX791" s="135">
        <v>0</v>
      </c>
      <c r="CZ791" s="55">
        <v>0</v>
      </c>
      <c r="DA791" s="55">
        <v>0</v>
      </c>
      <c r="DB791" s="55">
        <v>0</v>
      </c>
      <c r="DC791" s="55">
        <v>0</v>
      </c>
      <c r="DD791" s="55">
        <v>0</v>
      </c>
      <c r="DE791" s="135">
        <v>0</v>
      </c>
      <c r="DG791" s="43" t="b" cm="1">
        <f t="array" aca="1" ref="DG791" ca="1">OR($G791=Forecast_Capex_Input!$BF$8:$BF$10)</f>
        <v>0</v>
      </c>
      <c r="DH791" s="43" cm="1">
        <f t="array" aca="1" ref="DH791" ca="1">IFERROR(INDEX(Forecast_Capex_Input!BG$12:BG$286,$Z791)
*(INDEX(Forecast_Capex_Input!$H$12:$H$286,$Z791)=Repex),0)
*$DG791</f>
        <v>0</v>
      </c>
      <c r="DI791" s="43" cm="1">
        <f t="array" aca="1" ref="DI791" ca="1">IFERROR(INDEX(Forecast_Capex_Input!BH$12:BH$286,$Z791)
*(INDEX(Forecast_Capex_Input!$H$12:$H$286,$Z791)=Repex),0)
*$DG791</f>
        <v>0</v>
      </c>
      <c r="DJ791" s="43" cm="1">
        <f t="array" aca="1" ref="DJ791" ca="1">IFERROR(INDEX(Forecast_Capex_Input!BI$12:BI$286,$Z791)
*(INDEX(Forecast_Capex_Input!$H$12:$H$286,$Z791)=Repex),0)
*$DG791</f>
        <v>0</v>
      </c>
      <c r="DK791" s="43" cm="1">
        <f t="array" aca="1" ref="DK791" ca="1">IFERROR(INDEX(Forecast_Capex_Input!BJ$12:BJ$286,$Z791)
*(INDEX(Forecast_Capex_Input!$H$12:$H$286,$Z791)=Repex),0)
*$DG791</f>
        <v>0</v>
      </c>
      <c r="DL791" s="43" cm="1">
        <f t="array" aca="1" ref="DL791" ca="1">IFERROR(INDEX(Forecast_Capex_Input!BK$12:BK$286,$Z791)
*(INDEX(Forecast_Capex_Input!$H$12:$H$286,$Z791)=Repex),0)
*$DG791</f>
        <v>0</v>
      </c>
      <c r="DM791" s="43" cm="1">
        <f t="array" aca="1" ref="DM791" ca="1">IFERROR(INDEX(Forecast_Capex_Input!BL$12:BL$286,$Z791)
*(INDEX(Forecast_Capex_Input!$H$12:$H$286,$Z791)=Repex),0)
*$DG791</f>
        <v>0</v>
      </c>
      <c r="DO791" s="43" t="b" cm="1">
        <f t="array" aca="1" ref="DO791" ca="1">OR($G791=Forecast_Capex_Input!$BN$8:$BN$9)</f>
        <v>0</v>
      </c>
      <c r="DP791" s="43" cm="1">
        <f t="array" aca="1" ref="DP791" ca="1">IFERROR(INDEX(Forecast_Capex_Input!BO$12:BO$286,$Z791)
*(INDEX(Forecast_Capex_Input!$H$12:$H$286,$Z791)=Repex),0)
*$DO791</f>
        <v>0</v>
      </c>
      <c r="DQ791" s="43" cm="1">
        <f t="array" aca="1" ref="DQ791" ca="1">IFERROR(INDEX(Forecast_Capex_Input!BP$12:BP$286,$Z791)
*(INDEX(Forecast_Capex_Input!$H$12:$H$286,$Z791)=Repex),0)
*$DO791</f>
        <v>0</v>
      </c>
      <c r="DR791" s="43" cm="1">
        <f t="array" aca="1" ref="DR791" ca="1">IFERROR(INDEX(Forecast_Capex_Input!BQ$12:BQ$286,$Z791)
*(INDEX(Forecast_Capex_Input!$H$12:$H$286,$Z791)=Repex),0)
*$DO791</f>
        <v>0</v>
      </c>
      <c r="DS791" s="43" cm="1">
        <f t="array" aca="1" ref="DS791" ca="1">IFERROR(INDEX(Forecast_Capex_Input!BR$12:BR$286,$Z791)
*(INDEX(Forecast_Capex_Input!$H$12:$H$286,$Z791)=Repex),0)
*$DO791</f>
        <v>0</v>
      </c>
      <c r="DT791" s="43" cm="1">
        <f t="array" aca="1" ref="DT791" ca="1">IFERROR(INDEX(Forecast_Capex_Input!BS$12:BS$286,$Z791)
*(INDEX(Forecast_Capex_Input!$H$12:$H$286,$Z791)=Repex),0)
*$DO791</f>
        <v>0</v>
      </c>
      <c r="DV791" s="43" t="b" cm="1">
        <f t="array" aca="1" ref="DV791" ca="1">OR($G791=Forecast_Capex_Input!$BU$8:$BU$10)</f>
        <v>0</v>
      </c>
      <c r="DW791" s="43" cm="1">
        <f t="array" aca="1" ref="DW791" ca="1">IFERROR(INDEX(Forecast_Capex_Input!BV$12:BV$286,$Z791)
*(INDEX(Forecast_Capex_Input!$H$12:$H$286,$Z791)=Repex),0)
*$DV791</f>
        <v>0</v>
      </c>
      <c r="DX791" s="43" cm="1">
        <f t="array" aca="1" ref="DX791" ca="1">IFERROR(INDEX(Forecast_Capex_Input!BW$12:BW$286,$Z791)
*(INDEX(Forecast_Capex_Input!$H$12:$H$286,$Z791)=Repex),0)
*$DV791</f>
        <v>0</v>
      </c>
      <c r="DY791" s="43" cm="1">
        <f t="array" aca="1" ref="DY791" ca="1">IFERROR(INDEX(Forecast_Capex_Input!BX$12:BX$286,$Z791)
*(INDEX(Forecast_Capex_Input!$H$12:$H$286,$Z791)=Repex),0)
*$DV791</f>
        <v>0</v>
      </c>
      <c r="DZ791" s="43" cm="1">
        <f t="array" aca="1" ref="DZ791" ca="1">IFERROR(INDEX(Forecast_Capex_Input!BY$12:BY$286,$Z791)
*(INDEX(Forecast_Capex_Input!$H$12:$H$286,$Z791)=Repex),0)
*$DV791</f>
        <v>0</v>
      </c>
      <c r="EA791" s="43" cm="1">
        <f t="array" aca="1" ref="EA791" ca="1">IFERROR(INDEX(Forecast_Capex_Input!BZ$12:BZ$286,$Z791)
*(INDEX(Forecast_Capex_Input!$H$12:$H$286,$Z791)=Repex),0)
*$DV791</f>
        <v>0</v>
      </c>
      <c r="EB791" s="43" cm="1">
        <f t="array" aca="1" ref="EB791" ca="1">IFERROR(INDEX(Forecast_Capex_Input!CA$12:CA$286,$Z791)
*(INDEX(Forecast_Capex_Input!$H$12:$H$286,$Z791)=Repex),0)
*$DV791</f>
        <v>0</v>
      </c>
      <c r="EC791" s="43" cm="1">
        <f t="array" aca="1" ref="EC791" ca="1">IFERROR(INDEX(Forecast_Capex_Input!CB$12:CB$286,$Z791)
*(INDEX(Forecast_Capex_Input!$H$12:$H$286,$Z791)=Repex),0)
*$DV791</f>
        <v>0</v>
      </c>
      <c r="ED791" s="43" cm="1">
        <f t="array" aca="1" ref="ED791" ca="1">IFERROR(INDEX(Forecast_Capex_Input!CC$12:CC$286,$Z791)
*(INDEX(Forecast_Capex_Input!$H$12:$H$286,$Z791)=Repex),0)
*$DV791</f>
        <v>0</v>
      </c>
      <c r="EF791" s="86" t="str">
        <f t="shared" si="74"/>
        <v>N/A</v>
      </c>
      <c r="EG791" s="28" t="str">
        <f>IFERROR(RANK(EF791,EF$11:EF$1010,0)+COUNTIF(EF$11:EF791,EF791)-1,NA)</f>
        <v>N/A</v>
      </c>
    </row>
    <row r="792" spans="3:137" x14ac:dyDescent="0.2">
      <c r="C792" s="28">
        <f t="shared" si="75"/>
        <v>782</v>
      </c>
      <c r="D792" s="9" t="str" cm="1">
        <f t="array" ref="D792">IFERROR(INDEX(Forecast_Capex_Input!$D$12:$D$286,$Z792),NA)</f>
        <v>N/A</v>
      </c>
      <c r="E792" s="24" t="str" cm="1">
        <f t="array" ref="E792">IF($Z792=NA,NA,INDEX(Forecast_Capex_Input!$E$12:$E$286,$Z792))</f>
        <v>N/A</v>
      </c>
      <c r="F792" s="9" t="str" cm="1">
        <f t="array" aca="1" ref="F792" ca="1">IFERROR(INDEX(General!$E$25:$E$26,$AA792),NA)</f>
        <v>N/A</v>
      </c>
      <c r="G792" s="9" t="str" cm="1">
        <f t="array" aca="1" ref="G792" ca="1">IFERROR(INDEX(Forecast_Capex_Input!$AI$11:$BB$11,$AC792),NA)</f>
        <v>N/A</v>
      </c>
      <c r="H792" s="50" t="str" cm="1">
        <f t="array" aca="1" ref="H792" ca="1">IFERROR(INDEX(Forecast_Capex_Input!$AI$12:$BB$286,$Z792,$AC792),NA)</f>
        <v>N/A</v>
      </c>
      <c r="I792" s="150" t="str" cm="1">
        <f t="array" ref="I792">IFERROR(INDEX(Forecast_Capex_Input!$F$12:$F$286,$Z792),NA)</f>
        <v>N/A</v>
      </c>
      <c r="J792" s="150" t="str" cm="1">
        <f t="array" ref="J792">IFERROR(INDEX(Forecast_Capex_Input!G$12:G$286,$Z792),NA)</f>
        <v>N/A</v>
      </c>
      <c r="K792" s="150" t="str" cm="1">
        <f t="array" ref="K792">IFERROR(INDEX(Forecast_Capex_Input!H$12:H$286,$Z792),NA)</f>
        <v>N/A</v>
      </c>
      <c r="L792" s="150" t="str" cm="1">
        <f t="array" ref="L792">IFERROR(INDEX(Forecast_Capex_Input!I$12:I$286,$Z792),NA)</f>
        <v>N/A</v>
      </c>
      <c r="M792" s="150" t="str" cm="1">
        <f t="array" ref="M792">IFERROR(INDEX(Forecast_Capex_Input!J$12:J$286,$Z792),NA)</f>
        <v>N/A</v>
      </c>
      <c r="N792" s="150" t="str" cm="1">
        <f t="array" ref="N792">IFERROR(INDEX(Forecast_Capex_Input!K$12:K$286,$Z792),NA)</f>
        <v>N/A</v>
      </c>
      <c r="O792" s="150" t="str" cm="1">
        <f t="array" ref="O792">IFERROR(INDEX(Forecast_Capex_Input!L$12:L$286,$Z792),NA)</f>
        <v>N/A</v>
      </c>
      <c r="P792" s="150" t="str" cm="1">
        <f t="array" ref="P792">IFERROR(INDEX(Forecast_Capex_Input!M$12:M$286,$Z792),NA)</f>
        <v>N/A</v>
      </c>
      <c r="Q792" s="24" t="str" cm="1">
        <f t="array" ref="Q792">IFERROR(INDEX(Forecast_Capex_Input!N$12:N$286,$Z792),NA)</f>
        <v>N/A</v>
      </c>
      <c r="R792" s="190" cm="1">
        <f t="array" ref="R792">IFERROR(INDEX(Forecast_Capex_Input!O$12:O$286,$Z792),0)</f>
        <v>0</v>
      </c>
      <c r="S792" s="24" cm="1">
        <f t="array" ref="S792">IFERROR(INDEX(Forecast_Capex_Input!P$12:P$286,$Z792),0)</f>
        <v>0</v>
      </c>
      <c r="T792" s="150" t="str" cm="1">
        <f t="array" aca="1" ref="T792" ca="1">IFERROR(INDEX(General!$K$91:$K$110,$AC792),NA)</f>
        <v>N/A</v>
      </c>
      <c r="U792" s="43" cm="1">
        <f t="array" aca="1" ref="U792" ca="1">IFERROR(
IF($F792=General!$E$25,INDEX(Forecast_Capex_Input!S$12:S$286,$Z792),
INDEX(Forecast_Capex_Input!T$12:T$286,$Z792)),0)</f>
        <v>0</v>
      </c>
      <c r="V792" s="82" t="b">
        <f>IFERROR(INDEX(Overheads!$T$19:$T$26,MATCH($I792,Overheads!$E$19:$E$26,0)),FALSE)</f>
        <v>0</v>
      </c>
      <c r="W792" s="209" cm="1">
        <f t="array" ref="W792">IFERROR(
INDEX(Forecast_Capex_Input!CN$12:CN$286,$Z792),0)</f>
        <v>0</v>
      </c>
      <c r="X792" s="209">
        <f>IFERROR(
MATCH($W792,General!$L$39:$S$39,0),1)</f>
        <v>1</v>
      </c>
      <c r="Z792" s="28" t="str">
        <f>IFERROR(
IF(MATCH($C792,Forecast_Capex_Input!$CI$12:$CI$286,1)+1&gt;MAX(Forecast_Capex_Input!$C$12:$C$286),NA,
MATCH($C792,Forecast_Capex_Input!$CI$12:$CI$286,1)+1),1)</f>
        <v>N/A</v>
      </c>
      <c r="AA792" s="28" t="str" cm="1">
        <f t="array" aca="1" ref="AA792" ca="1">IFERROR(
IF(Z791&lt;&gt;Z792,1,
IF(COUNTIF(OFFSET(AA791,0,0,-INDEX(Forecast_Capex_Input!$CG$12:$CG$286,$Z792)),AA791)=INDEX(Forecast_Capex_Input!$CG$12:$CG$286,$Z792),AA791+1,AA791)),NA)</f>
        <v>N/A</v>
      </c>
      <c r="AB792" s="28" t="str" cm="1">
        <f t="array" ref="AB792">IFERROR($C792-IF($Z792=1,1,INDEX(Forecast_Capex_Input!$CI$12:$CI$286,$Z792-1))+1,NA)</f>
        <v>N/A</v>
      </c>
      <c r="AC792" s="28" t="str" cm="1">
        <f t="array" aca="1" ref="AC792" ca="1">IFERROR(IF(AA792=1,
INDEX(Forecast_Capex_Input!$AI$10:$BB$10,SMALL(IF(INDEX(Forecast_Capex_Input!$AI$12:$BB$286,$Z792,0)&gt;0,COLUMN(Forecast_Capex_Input!$AI$10:$BB$10)-COLUMN(Forecast_Capex_Input!$AI$12)+1),ROWS(OFFSET(AC791,0,0,-$AB792)))),
OFFSET(AC791,-INDEX(Forecast_Capex_Input!$CG$12:$CG$286,$Z792)+1,0)),NA)</f>
        <v>N/A</v>
      </c>
      <c r="AD792" s="28" t="str">
        <f t="shared" ca="1" si="72"/>
        <v>N/A</v>
      </c>
      <c r="AE792" s="82" t="b">
        <f t="shared" si="76"/>
        <v>0</v>
      </c>
      <c r="AF792" s="78" t="b">
        <v>0</v>
      </c>
      <c r="AG792" s="82" t="b">
        <f t="shared" si="73"/>
        <v>1</v>
      </c>
      <c r="AI792" s="55">
        <v>0</v>
      </c>
      <c r="AJ792" s="55">
        <v>0</v>
      </c>
      <c r="AK792" s="55">
        <v>0</v>
      </c>
      <c r="AL792" s="55">
        <v>0</v>
      </c>
      <c r="AM792" s="55">
        <v>0</v>
      </c>
      <c r="AN792" s="135">
        <v>0</v>
      </c>
      <c r="AP792" s="55">
        <v>0</v>
      </c>
      <c r="AQ792" s="55">
        <v>0</v>
      </c>
      <c r="AR792" s="55">
        <v>0</v>
      </c>
      <c r="AS792" s="55">
        <v>0</v>
      </c>
      <c r="AT792" s="55">
        <v>0</v>
      </c>
      <c r="AU792" s="135">
        <v>0</v>
      </c>
      <c r="AW792" s="55">
        <v>0</v>
      </c>
      <c r="AX792" s="55">
        <v>0</v>
      </c>
      <c r="AY792" s="55">
        <v>0</v>
      </c>
      <c r="AZ792" s="55">
        <v>0</v>
      </c>
      <c r="BA792" s="55">
        <v>0</v>
      </c>
      <c r="BB792" s="135">
        <v>0</v>
      </c>
      <c r="BD792" s="55">
        <v>0</v>
      </c>
      <c r="BE792" s="55">
        <v>0</v>
      </c>
      <c r="BF792" s="55">
        <v>0</v>
      </c>
      <c r="BG792" s="55">
        <v>0</v>
      </c>
      <c r="BH792" s="55">
        <v>0</v>
      </c>
      <c r="BI792" s="135">
        <v>0</v>
      </c>
      <c r="BK792" s="55">
        <v>0</v>
      </c>
      <c r="BL792" s="55">
        <v>0</v>
      </c>
      <c r="BM792" s="55">
        <v>0</v>
      </c>
      <c r="BN792" s="55">
        <v>0</v>
      </c>
      <c r="BO792" s="55">
        <v>0</v>
      </c>
      <c r="BP792" s="135">
        <v>0</v>
      </c>
      <c r="BR792" s="147">
        <v>0</v>
      </c>
      <c r="BS792" s="147">
        <v>0</v>
      </c>
      <c r="BT792" s="147">
        <v>0</v>
      </c>
      <c r="BU792" s="147">
        <v>0</v>
      </c>
      <c r="BV792" s="147">
        <v>0</v>
      </c>
      <c r="BX792" s="55">
        <v>0</v>
      </c>
      <c r="BY792" s="55">
        <v>0</v>
      </c>
      <c r="BZ792" s="55">
        <v>0</v>
      </c>
      <c r="CA792" s="55">
        <v>0</v>
      </c>
      <c r="CB792" s="55">
        <v>0</v>
      </c>
      <c r="CC792" s="135">
        <v>0</v>
      </c>
      <c r="CE792" s="55">
        <v>0</v>
      </c>
      <c r="CF792" s="55">
        <v>0</v>
      </c>
      <c r="CG792" s="55">
        <v>0</v>
      </c>
      <c r="CH792" s="55">
        <v>0</v>
      </c>
      <c r="CI792" s="55">
        <v>0</v>
      </c>
      <c r="CJ792" s="135">
        <v>0</v>
      </c>
      <c r="CL792" s="55">
        <v>0</v>
      </c>
      <c r="CM792" s="55">
        <v>0</v>
      </c>
      <c r="CN792" s="55">
        <v>0</v>
      </c>
      <c r="CO792" s="55">
        <v>0</v>
      </c>
      <c r="CP792" s="55">
        <v>0</v>
      </c>
      <c r="CQ792" s="135">
        <v>0</v>
      </c>
      <c r="CS792" s="67">
        <v>0</v>
      </c>
      <c r="CT792" s="67">
        <v>0</v>
      </c>
      <c r="CU792" s="67">
        <v>0</v>
      </c>
      <c r="CV792" s="67">
        <v>0</v>
      </c>
      <c r="CW792" s="67">
        <v>0</v>
      </c>
      <c r="CX792" s="135">
        <v>0</v>
      </c>
      <c r="CZ792" s="55">
        <v>0</v>
      </c>
      <c r="DA792" s="55">
        <v>0</v>
      </c>
      <c r="DB792" s="55">
        <v>0</v>
      </c>
      <c r="DC792" s="55">
        <v>0</v>
      </c>
      <c r="DD792" s="55">
        <v>0</v>
      </c>
      <c r="DE792" s="135">
        <v>0</v>
      </c>
      <c r="DG792" s="43" t="b" cm="1">
        <f t="array" aca="1" ref="DG792" ca="1">OR($G792=Forecast_Capex_Input!$BF$8:$BF$10)</f>
        <v>0</v>
      </c>
      <c r="DH792" s="43" cm="1">
        <f t="array" aca="1" ref="DH792" ca="1">IFERROR(INDEX(Forecast_Capex_Input!BG$12:BG$286,$Z792)
*(INDEX(Forecast_Capex_Input!$H$12:$H$286,$Z792)=Repex),0)
*$DG792</f>
        <v>0</v>
      </c>
      <c r="DI792" s="43" cm="1">
        <f t="array" aca="1" ref="DI792" ca="1">IFERROR(INDEX(Forecast_Capex_Input!BH$12:BH$286,$Z792)
*(INDEX(Forecast_Capex_Input!$H$12:$H$286,$Z792)=Repex),0)
*$DG792</f>
        <v>0</v>
      </c>
      <c r="DJ792" s="43" cm="1">
        <f t="array" aca="1" ref="DJ792" ca="1">IFERROR(INDEX(Forecast_Capex_Input!BI$12:BI$286,$Z792)
*(INDEX(Forecast_Capex_Input!$H$12:$H$286,$Z792)=Repex),0)
*$DG792</f>
        <v>0</v>
      </c>
      <c r="DK792" s="43" cm="1">
        <f t="array" aca="1" ref="DK792" ca="1">IFERROR(INDEX(Forecast_Capex_Input!BJ$12:BJ$286,$Z792)
*(INDEX(Forecast_Capex_Input!$H$12:$H$286,$Z792)=Repex),0)
*$DG792</f>
        <v>0</v>
      </c>
      <c r="DL792" s="43" cm="1">
        <f t="array" aca="1" ref="DL792" ca="1">IFERROR(INDEX(Forecast_Capex_Input!BK$12:BK$286,$Z792)
*(INDEX(Forecast_Capex_Input!$H$12:$H$286,$Z792)=Repex),0)
*$DG792</f>
        <v>0</v>
      </c>
      <c r="DM792" s="43" cm="1">
        <f t="array" aca="1" ref="DM792" ca="1">IFERROR(INDEX(Forecast_Capex_Input!BL$12:BL$286,$Z792)
*(INDEX(Forecast_Capex_Input!$H$12:$H$286,$Z792)=Repex),0)
*$DG792</f>
        <v>0</v>
      </c>
      <c r="DO792" s="43" t="b" cm="1">
        <f t="array" aca="1" ref="DO792" ca="1">OR($G792=Forecast_Capex_Input!$BN$8:$BN$9)</f>
        <v>0</v>
      </c>
      <c r="DP792" s="43" cm="1">
        <f t="array" aca="1" ref="DP792" ca="1">IFERROR(INDEX(Forecast_Capex_Input!BO$12:BO$286,$Z792)
*(INDEX(Forecast_Capex_Input!$H$12:$H$286,$Z792)=Repex),0)
*$DO792</f>
        <v>0</v>
      </c>
      <c r="DQ792" s="43" cm="1">
        <f t="array" aca="1" ref="DQ792" ca="1">IFERROR(INDEX(Forecast_Capex_Input!BP$12:BP$286,$Z792)
*(INDEX(Forecast_Capex_Input!$H$12:$H$286,$Z792)=Repex),0)
*$DO792</f>
        <v>0</v>
      </c>
      <c r="DR792" s="43" cm="1">
        <f t="array" aca="1" ref="DR792" ca="1">IFERROR(INDEX(Forecast_Capex_Input!BQ$12:BQ$286,$Z792)
*(INDEX(Forecast_Capex_Input!$H$12:$H$286,$Z792)=Repex),0)
*$DO792</f>
        <v>0</v>
      </c>
      <c r="DS792" s="43" cm="1">
        <f t="array" aca="1" ref="DS792" ca="1">IFERROR(INDEX(Forecast_Capex_Input!BR$12:BR$286,$Z792)
*(INDEX(Forecast_Capex_Input!$H$12:$H$286,$Z792)=Repex),0)
*$DO792</f>
        <v>0</v>
      </c>
      <c r="DT792" s="43" cm="1">
        <f t="array" aca="1" ref="DT792" ca="1">IFERROR(INDEX(Forecast_Capex_Input!BS$12:BS$286,$Z792)
*(INDEX(Forecast_Capex_Input!$H$12:$H$286,$Z792)=Repex),0)
*$DO792</f>
        <v>0</v>
      </c>
      <c r="DV792" s="43" t="b" cm="1">
        <f t="array" aca="1" ref="DV792" ca="1">OR($G792=Forecast_Capex_Input!$BU$8:$BU$10)</f>
        <v>0</v>
      </c>
      <c r="DW792" s="43" cm="1">
        <f t="array" aca="1" ref="DW792" ca="1">IFERROR(INDEX(Forecast_Capex_Input!BV$12:BV$286,$Z792)
*(INDEX(Forecast_Capex_Input!$H$12:$H$286,$Z792)=Repex),0)
*$DV792</f>
        <v>0</v>
      </c>
      <c r="DX792" s="43" cm="1">
        <f t="array" aca="1" ref="DX792" ca="1">IFERROR(INDEX(Forecast_Capex_Input!BW$12:BW$286,$Z792)
*(INDEX(Forecast_Capex_Input!$H$12:$H$286,$Z792)=Repex),0)
*$DV792</f>
        <v>0</v>
      </c>
      <c r="DY792" s="43" cm="1">
        <f t="array" aca="1" ref="DY792" ca="1">IFERROR(INDEX(Forecast_Capex_Input!BX$12:BX$286,$Z792)
*(INDEX(Forecast_Capex_Input!$H$12:$H$286,$Z792)=Repex),0)
*$DV792</f>
        <v>0</v>
      </c>
      <c r="DZ792" s="43" cm="1">
        <f t="array" aca="1" ref="DZ792" ca="1">IFERROR(INDEX(Forecast_Capex_Input!BY$12:BY$286,$Z792)
*(INDEX(Forecast_Capex_Input!$H$12:$H$286,$Z792)=Repex),0)
*$DV792</f>
        <v>0</v>
      </c>
      <c r="EA792" s="43" cm="1">
        <f t="array" aca="1" ref="EA792" ca="1">IFERROR(INDEX(Forecast_Capex_Input!BZ$12:BZ$286,$Z792)
*(INDEX(Forecast_Capex_Input!$H$12:$H$286,$Z792)=Repex),0)
*$DV792</f>
        <v>0</v>
      </c>
      <c r="EB792" s="43" cm="1">
        <f t="array" aca="1" ref="EB792" ca="1">IFERROR(INDEX(Forecast_Capex_Input!CA$12:CA$286,$Z792)
*(INDEX(Forecast_Capex_Input!$H$12:$H$286,$Z792)=Repex),0)
*$DV792</f>
        <v>0</v>
      </c>
      <c r="EC792" s="43" cm="1">
        <f t="array" aca="1" ref="EC792" ca="1">IFERROR(INDEX(Forecast_Capex_Input!CB$12:CB$286,$Z792)
*(INDEX(Forecast_Capex_Input!$H$12:$H$286,$Z792)=Repex),0)
*$DV792</f>
        <v>0</v>
      </c>
      <c r="ED792" s="43" cm="1">
        <f t="array" aca="1" ref="ED792" ca="1">IFERROR(INDEX(Forecast_Capex_Input!CC$12:CC$286,$Z792)
*(INDEX(Forecast_Capex_Input!$H$12:$H$286,$Z792)=Repex),0)
*$DV792</f>
        <v>0</v>
      </c>
      <c r="EF792" s="86" t="str">
        <f t="shared" si="74"/>
        <v>N/A</v>
      </c>
      <c r="EG792" s="28" t="str">
        <f>IFERROR(RANK(EF792,EF$11:EF$1010,0)+COUNTIF(EF$11:EF792,EF792)-1,NA)</f>
        <v>N/A</v>
      </c>
    </row>
    <row r="793" spans="3:137" x14ac:dyDescent="0.2">
      <c r="C793" s="28">
        <f t="shared" si="75"/>
        <v>783</v>
      </c>
      <c r="D793" s="9" t="str" cm="1">
        <f t="array" ref="D793">IFERROR(INDEX(Forecast_Capex_Input!$D$12:$D$286,$Z793),NA)</f>
        <v>N/A</v>
      </c>
      <c r="E793" s="24" t="str" cm="1">
        <f t="array" ref="E793">IF($Z793=NA,NA,INDEX(Forecast_Capex_Input!$E$12:$E$286,$Z793))</f>
        <v>N/A</v>
      </c>
      <c r="F793" s="9" t="str" cm="1">
        <f t="array" aca="1" ref="F793" ca="1">IFERROR(INDEX(General!$E$25:$E$26,$AA793),NA)</f>
        <v>N/A</v>
      </c>
      <c r="G793" s="9" t="str" cm="1">
        <f t="array" aca="1" ref="G793" ca="1">IFERROR(INDEX(Forecast_Capex_Input!$AI$11:$BB$11,$AC793),NA)</f>
        <v>N/A</v>
      </c>
      <c r="H793" s="50" t="str" cm="1">
        <f t="array" aca="1" ref="H793" ca="1">IFERROR(INDEX(Forecast_Capex_Input!$AI$12:$BB$286,$Z793,$AC793),NA)</f>
        <v>N/A</v>
      </c>
      <c r="I793" s="150" t="str" cm="1">
        <f t="array" ref="I793">IFERROR(INDEX(Forecast_Capex_Input!$F$12:$F$286,$Z793),NA)</f>
        <v>N/A</v>
      </c>
      <c r="J793" s="150" t="str" cm="1">
        <f t="array" ref="J793">IFERROR(INDEX(Forecast_Capex_Input!G$12:G$286,$Z793),NA)</f>
        <v>N/A</v>
      </c>
      <c r="K793" s="150" t="str" cm="1">
        <f t="array" ref="K793">IFERROR(INDEX(Forecast_Capex_Input!H$12:H$286,$Z793),NA)</f>
        <v>N/A</v>
      </c>
      <c r="L793" s="150" t="str" cm="1">
        <f t="array" ref="L793">IFERROR(INDEX(Forecast_Capex_Input!I$12:I$286,$Z793),NA)</f>
        <v>N/A</v>
      </c>
      <c r="M793" s="150" t="str" cm="1">
        <f t="array" ref="M793">IFERROR(INDEX(Forecast_Capex_Input!J$12:J$286,$Z793),NA)</f>
        <v>N/A</v>
      </c>
      <c r="N793" s="150" t="str" cm="1">
        <f t="array" ref="N793">IFERROR(INDEX(Forecast_Capex_Input!K$12:K$286,$Z793),NA)</f>
        <v>N/A</v>
      </c>
      <c r="O793" s="150" t="str" cm="1">
        <f t="array" ref="O793">IFERROR(INDEX(Forecast_Capex_Input!L$12:L$286,$Z793),NA)</f>
        <v>N/A</v>
      </c>
      <c r="P793" s="150" t="str" cm="1">
        <f t="array" ref="P793">IFERROR(INDEX(Forecast_Capex_Input!M$12:M$286,$Z793),NA)</f>
        <v>N/A</v>
      </c>
      <c r="Q793" s="24" t="str" cm="1">
        <f t="array" ref="Q793">IFERROR(INDEX(Forecast_Capex_Input!N$12:N$286,$Z793),NA)</f>
        <v>N/A</v>
      </c>
      <c r="R793" s="190" cm="1">
        <f t="array" ref="R793">IFERROR(INDEX(Forecast_Capex_Input!O$12:O$286,$Z793),0)</f>
        <v>0</v>
      </c>
      <c r="S793" s="24" cm="1">
        <f t="array" ref="S793">IFERROR(INDEX(Forecast_Capex_Input!P$12:P$286,$Z793),0)</f>
        <v>0</v>
      </c>
      <c r="T793" s="150" t="str" cm="1">
        <f t="array" aca="1" ref="T793" ca="1">IFERROR(INDEX(General!$K$91:$K$110,$AC793),NA)</f>
        <v>N/A</v>
      </c>
      <c r="U793" s="43" cm="1">
        <f t="array" aca="1" ref="U793" ca="1">IFERROR(
IF($F793=General!$E$25,INDEX(Forecast_Capex_Input!S$12:S$286,$Z793),
INDEX(Forecast_Capex_Input!T$12:T$286,$Z793)),0)</f>
        <v>0</v>
      </c>
      <c r="V793" s="82" t="b">
        <f>IFERROR(INDEX(Overheads!$T$19:$T$26,MATCH($I793,Overheads!$E$19:$E$26,0)),FALSE)</f>
        <v>0</v>
      </c>
      <c r="W793" s="209" cm="1">
        <f t="array" ref="W793">IFERROR(
INDEX(Forecast_Capex_Input!CN$12:CN$286,$Z793),0)</f>
        <v>0</v>
      </c>
      <c r="X793" s="209">
        <f>IFERROR(
MATCH($W793,General!$L$39:$S$39,0),1)</f>
        <v>1</v>
      </c>
      <c r="Z793" s="28" t="str">
        <f>IFERROR(
IF(MATCH($C793,Forecast_Capex_Input!$CI$12:$CI$286,1)+1&gt;MAX(Forecast_Capex_Input!$C$12:$C$286),NA,
MATCH($C793,Forecast_Capex_Input!$CI$12:$CI$286,1)+1),1)</f>
        <v>N/A</v>
      </c>
      <c r="AA793" s="28" t="str" cm="1">
        <f t="array" aca="1" ref="AA793" ca="1">IFERROR(
IF(Z792&lt;&gt;Z793,1,
IF(COUNTIF(OFFSET(AA792,0,0,-INDEX(Forecast_Capex_Input!$CG$12:$CG$286,$Z793)),AA792)=INDEX(Forecast_Capex_Input!$CG$12:$CG$286,$Z793),AA792+1,AA792)),NA)</f>
        <v>N/A</v>
      </c>
      <c r="AB793" s="28" t="str" cm="1">
        <f t="array" ref="AB793">IFERROR($C793-IF($Z793=1,1,INDEX(Forecast_Capex_Input!$CI$12:$CI$286,$Z793-1))+1,NA)</f>
        <v>N/A</v>
      </c>
      <c r="AC793" s="28" t="str" cm="1">
        <f t="array" aca="1" ref="AC793" ca="1">IFERROR(IF(AA793=1,
INDEX(Forecast_Capex_Input!$AI$10:$BB$10,SMALL(IF(INDEX(Forecast_Capex_Input!$AI$12:$BB$286,$Z793,0)&gt;0,COLUMN(Forecast_Capex_Input!$AI$10:$BB$10)-COLUMN(Forecast_Capex_Input!$AI$12)+1),ROWS(OFFSET(AC792,0,0,-$AB793)))),
OFFSET(AC792,-INDEX(Forecast_Capex_Input!$CG$12:$CG$286,$Z793)+1,0)),NA)</f>
        <v>N/A</v>
      </c>
      <c r="AD793" s="28" t="str">
        <f t="shared" ca="1" si="72"/>
        <v>N/A</v>
      </c>
      <c r="AE793" s="82" t="b">
        <f t="shared" si="76"/>
        <v>0</v>
      </c>
      <c r="AF793" s="78" t="b">
        <v>0</v>
      </c>
      <c r="AG793" s="82" t="b">
        <f t="shared" si="73"/>
        <v>1</v>
      </c>
      <c r="AI793" s="55">
        <v>0</v>
      </c>
      <c r="AJ793" s="55">
        <v>0</v>
      </c>
      <c r="AK793" s="55">
        <v>0</v>
      </c>
      <c r="AL793" s="55">
        <v>0</v>
      </c>
      <c r="AM793" s="55">
        <v>0</v>
      </c>
      <c r="AN793" s="135">
        <v>0</v>
      </c>
      <c r="AP793" s="55">
        <v>0</v>
      </c>
      <c r="AQ793" s="55">
        <v>0</v>
      </c>
      <c r="AR793" s="55">
        <v>0</v>
      </c>
      <c r="AS793" s="55">
        <v>0</v>
      </c>
      <c r="AT793" s="55">
        <v>0</v>
      </c>
      <c r="AU793" s="135">
        <v>0</v>
      </c>
      <c r="AW793" s="55">
        <v>0</v>
      </c>
      <c r="AX793" s="55">
        <v>0</v>
      </c>
      <c r="AY793" s="55">
        <v>0</v>
      </c>
      <c r="AZ793" s="55">
        <v>0</v>
      </c>
      <c r="BA793" s="55">
        <v>0</v>
      </c>
      <c r="BB793" s="135">
        <v>0</v>
      </c>
      <c r="BD793" s="55">
        <v>0</v>
      </c>
      <c r="BE793" s="55">
        <v>0</v>
      </c>
      <c r="BF793" s="55">
        <v>0</v>
      </c>
      <c r="BG793" s="55">
        <v>0</v>
      </c>
      <c r="BH793" s="55">
        <v>0</v>
      </c>
      <c r="BI793" s="135">
        <v>0</v>
      </c>
      <c r="BK793" s="55">
        <v>0</v>
      </c>
      <c r="BL793" s="55">
        <v>0</v>
      </c>
      <c r="BM793" s="55">
        <v>0</v>
      </c>
      <c r="BN793" s="55">
        <v>0</v>
      </c>
      <c r="BO793" s="55">
        <v>0</v>
      </c>
      <c r="BP793" s="135">
        <v>0</v>
      </c>
      <c r="BR793" s="147">
        <v>0</v>
      </c>
      <c r="BS793" s="147">
        <v>0</v>
      </c>
      <c r="BT793" s="147">
        <v>0</v>
      </c>
      <c r="BU793" s="147">
        <v>0</v>
      </c>
      <c r="BV793" s="147">
        <v>0</v>
      </c>
      <c r="BX793" s="55">
        <v>0</v>
      </c>
      <c r="BY793" s="55">
        <v>0</v>
      </c>
      <c r="BZ793" s="55">
        <v>0</v>
      </c>
      <c r="CA793" s="55">
        <v>0</v>
      </c>
      <c r="CB793" s="55">
        <v>0</v>
      </c>
      <c r="CC793" s="135">
        <v>0</v>
      </c>
      <c r="CE793" s="55">
        <v>0</v>
      </c>
      <c r="CF793" s="55">
        <v>0</v>
      </c>
      <c r="CG793" s="55">
        <v>0</v>
      </c>
      <c r="CH793" s="55">
        <v>0</v>
      </c>
      <c r="CI793" s="55">
        <v>0</v>
      </c>
      <c r="CJ793" s="135">
        <v>0</v>
      </c>
      <c r="CL793" s="55">
        <v>0</v>
      </c>
      <c r="CM793" s="55">
        <v>0</v>
      </c>
      <c r="CN793" s="55">
        <v>0</v>
      </c>
      <c r="CO793" s="55">
        <v>0</v>
      </c>
      <c r="CP793" s="55">
        <v>0</v>
      </c>
      <c r="CQ793" s="135">
        <v>0</v>
      </c>
      <c r="CS793" s="67">
        <v>0</v>
      </c>
      <c r="CT793" s="67">
        <v>0</v>
      </c>
      <c r="CU793" s="67">
        <v>0</v>
      </c>
      <c r="CV793" s="67">
        <v>0</v>
      </c>
      <c r="CW793" s="67">
        <v>0</v>
      </c>
      <c r="CX793" s="135">
        <v>0</v>
      </c>
      <c r="CZ793" s="55">
        <v>0</v>
      </c>
      <c r="DA793" s="55">
        <v>0</v>
      </c>
      <c r="DB793" s="55">
        <v>0</v>
      </c>
      <c r="DC793" s="55">
        <v>0</v>
      </c>
      <c r="DD793" s="55">
        <v>0</v>
      </c>
      <c r="DE793" s="135">
        <v>0</v>
      </c>
      <c r="DG793" s="43" t="b" cm="1">
        <f t="array" aca="1" ref="DG793" ca="1">OR($G793=Forecast_Capex_Input!$BF$8:$BF$10)</f>
        <v>0</v>
      </c>
      <c r="DH793" s="43" cm="1">
        <f t="array" aca="1" ref="DH793" ca="1">IFERROR(INDEX(Forecast_Capex_Input!BG$12:BG$286,$Z793)
*(INDEX(Forecast_Capex_Input!$H$12:$H$286,$Z793)=Repex),0)
*$DG793</f>
        <v>0</v>
      </c>
      <c r="DI793" s="43" cm="1">
        <f t="array" aca="1" ref="DI793" ca="1">IFERROR(INDEX(Forecast_Capex_Input!BH$12:BH$286,$Z793)
*(INDEX(Forecast_Capex_Input!$H$12:$H$286,$Z793)=Repex),0)
*$DG793</f>
        <v>0</v>
      </c>
      <c r="DJ793" s="43" cm="1">
        <f t="array" aca="1" ref="DJ793" ca="1">IFERROR(INDEX(Forecast_Capex_Input!BI$12:BI$286,$Z793)
*(INDEX(Forecast_Capex_Input!$H$12:$H$286,$Z793)=Repex),0)
*$DG793</f>
        <v>0</v>
      </c>
      <c r="DK793" s="43" cm="1">
        <f t="array" aca="1" ref="DK793" ca="1">IFERROR(INDEX(Forecast_Capex_Input!BJ$12:BJ$286,$Z793)
*(INDEX(Forecast_Capex_Input!$H$12:$H$286,$Z793)=Repex),0)
*$DG793</f>
        <v>0</v>
      </c>
      <c r="DL793" s="43" cm="1">
        <f t="array" aca="1" ref="DL793" ca="1">IFERROR(INDEX(Forecast_Capex_Input!BK$12:BK$286,$Z793)
*(INDEX(Forecast_Capex_Input!$H$12:$H$286,$Z793)=Repex),0)
*$DG793</f>
        <v>0</v>
      </c>
      <c r="DM793" s="43" cm="1">
        <f t="array" aca="1" ref="DM793" ca="1">IFERROR(INDEX(Forecast_Capex_Input!BL$12:BL$286,$Z793)
*(INDEX(Forecast_Capex_Input!$H$12:$H$286,$Z793)=Repex),0)
*$DG793</f>
        <v>0</v>
      </c>
      <c r="DO793" s="43" t="b" cm="1">
        <f t="array" aca="1" ref="DO793" ca="1">OR($G793=Forecast_Capex_Input!$BN$8:$BN$9)</f>
        <v>0</v>
      </c>
      <c r="DP793" s="43" cm="1">
        <f t="array" aca="1" ref="DP793" ca="1">IFERROR(INDEX(Forecast_Capex_Input!BO$12:BO$286,$Z793)
*(INDEX(Forecast_Capex_Input!$H$12:$H$286,$Z793)=Repex),0)
*$DO793</f>
        <v>0</v>
      </c>
      <c r="DQ793" s="43" cm="1">
        <f t="array" aca="1" ref="DQ793" ca="1">IFERROR(INDEX(Forecast_Capex_Input!BP$12:BP$286,$Z793)
*(INDEX(Forecast_Capex_Input!$H$12:$H$286,$Z793)=Repex),0)
*$DO793</f>
        <v>0</v>
      </c>
      <c r="DR793" s="43" cm="1">
        <f t="array" aca="1" ref="DR793" ca="1">IFERROR(INDEX(Forecast_Capex_Input!BQ$12:BQ$286,$Z793)
*(INDEX(Forecast_Capex_Input!$H$12:$H$286,$Z793)=Repex),0)
*$DO793</f>
        <v>0</v>
      </c>
      <c r="DS793" s="43" cm="1">
        <f t="array" aca="1" ref="DS793" ca="1">IFERROR(INDEX(Forecast_Capex_Input!BR$12:BR$286,$Z793)
*(INDEX(Forecast_Capex_Input!$H$12:$H$286,$Z793)=Repex),0)
*$DO793</f>
        <v>0</v>
      </c>
      <c r="DT793" s="43" cm="1">
        <f t="array" aca="1" ref="DT793" ca="1">IFERROR(INDEX(Forecast_Capex_Input!BS$12:BS$286,$Z793)
*(INDEX(Forecast_Capex_Input!$H$12:$H$286,$Z793)=Repex),0)
*$DO793</f>
        <v>0</v>
      </c>
      <c r="DV793" s="43" t="b" cm="1">
        <f t="array" aca="1" ref="DV793" ca="1">OR($G793=Forecast_Capex_Input!$BU$8:$BU$10)</f>
        <v>0</v>
      </c>
      <c r="DW793" s="43" cm="1">
        <f t="array" aca="1" ref="DW793" ca="1">IFERROR(INDEX(Forecast_Capex_Input!BV$12:BV$286,$Z793)
*(INDEX(Forecast_Capex_Input!$H$12:$H$286,$Z793)=Repex),0)
*$DV793</f>
        <v>0</v>
      </c>
      <c r="DX793" s="43" cm="1">
        <f t="array" aca="1" ref="DX793" ca="1">IFERROR(INDEX(Forecast_Capex_Input!BW$12:BW$286,$Z793)
*(INDEX(Forecast_Capex_Input!$H$12:$H$286,$Z793)=Repex),0)
*$DV793</f>
        <v>0</v>
      </c>
      <c r="DY793" s="43" cm="1">
        <f t="array" aca="1" ref="DY793" ca="1">IFERROR(INDEX(Forecast_Capex_Input!BX$12:BX$286,$Z793)
*(INDEX(Forecast_Capex_Input!$H$12:$H$286,$Z793)=Repex),0)
*$DV793</f>
        <v>0</v>
      </c>
      <c r="DZ793" s="43" cm="1">
        <f t="array" aca="1" ref="DZ793" ca="1">IFERROR(INDEX(Forecast_Capex_Input!BY$12:BY$286,$Z793)
*(INDEX(Forecast_Capex_Input!$H$12:$H$286,$Z793)=Repex),0)
*$DV793</f>
        <v>0</v>
      </c>
      <c r="EA793" s="43" cm="1">
        <f t="array" aca="1" ref="EA793" ca="1">IFERROR(INDEX(Forecast_Capex_Input!BZ$12:BZ$286,$Z793)
*(INDEX(Forecast_Capex_Input!$H$12:$H$286,$Z793)=Repex),0)
*$DV793</f>
        <v>0</v>
      </c>
      <c r="EB793" s="43" cm="1">
        <f t="array" aca="1" ref="EB793" ca="1">IFERROR(INDEX(Forecast_Capex_Input!CA$12:CA$286,$Z793)
*(INDEX(Forecast_Capex_Input!$H$12:$H$286,$Z793)=Repex),0)
*$DV793</f>
        <v>0</v>
      </c>
      <c r="EC793" s="43" cm="1">
        <f t="array" aca="1" ref="EC793" ca="1">IFERROR(INDEX(Forecast_Capex_Input!CB$12:CB$286,$Z793)
*(INDEX(Forecast_Capex_Input!$H$12:$H$286,$Z793)=Repex),0)
*$DV793</f>
        <v>0</v>
      </c>
      <c r="ED793" s="43" cm="1">
        <f t="array" aca="1" ref="ED793" ca="1">IFERROR(INDEX(Forecast_Capex_Input!CC$12:CC$286,$Z793)
*(INDEX(Forecast_Capex_Input!$H$12:$H$286,$Z793)=Repex),0)
*$DV793</f>
        <v>0</v>
      </c>
      <c r="EF793" s="86" t="str">
        <f t="shared" si="74"/>
        <v>N/A</v>
      </c>
      <c r="EG793" s="28" t="str">
        <f>IFERROR(RANK(EF793,EF$11:EF$1010,0)+COUNTIF(EF$11:EF793,EF793)-1,NA)</f>
        <v>N/A</v>
      </c>
    </row>
    <row r="794" spans="3:137" x14ac:dyDescent="0.2">
      <c r="C794" s="28">
        <f t="shared" si="75"/>
        <v>784</v>
      </c>
      <c r="D794" s="9" t="str" cm="1">
        <f t="array" ref="D794">IFERROR(INDEX(Forecast_Capex_Input!$D$12:$D$286,$Z794),NA)</f>
        <v>N/A</v>
      </c>
      <c r="E794" s="24" t="str" cm="1">
        <f t="array" ref="E794">IF($Z794=NA,NA,INDEX(Forecast_Capex_Input!$E$12:$E$286,$Z794))</f>
        <v>N/A</v>
      </c>
      <c r="F794" s="9" t="str" cm="1">
        <f t="array" aca="1" ref="F794" ca="1">IFERROR(INDEX(General!$E$25:$E$26,$AA794),NA)</f>
        <v>N/A</v>
      </c>
      <c r="G794" s="9" t="str" cm="1">
        <f t="array" aca="1" ref="G794" ca="1">IFERROR(INDEX(Forecast_Capex_Input!$AI$11:$BB$11,$AC794),NA)</f>
        <v>N/A</v>
      </c>
      <c r="H794" s="50" t="str" cm="1">
        <f t="array" aca="1" ref="H794" ca="1">IFERROR(INDEX(Forecast_Capex_Input!$AI$12:$BB$286,$Z794,$AC794),NA)</f>
        <v>N/A</v>
      </c>
      <c r="I794" s="150" t="str" cm="1">
        <f t="array" ref="I794">IFERROR(INDEX(Forecast_Capex_Input!$F$12:$F$286,$Z794),NA)</f>
        <v>N/A</v>
      </c>
      <c r="J794" s="150" t="str" cm="1">
        <f t="array" ref="J794">IFERROR(INDEX(Forecast_Capex_Input!G$12:G$286,$Z794),NA)</f>
        <v>N/A</v>
      </c>
      <c r="K794" s="150" t="str" cm="1">
        <f t="array" ref="K794">IFERROR(INDEX(Forecast_Capex_Input!H$12:H$286,$Z794),NA)</f>
        <v>N/A</v>
      </c>
      <c r="L794" s="150" t="str" cm="1">
        <f t="array" ref="L794">IFERROR(INDEX(Forecast_Capex_Input!I$12:I$286,$Z794),NA)</f>
        <v>N/A</v>
      </c>
      <c r="M794" s="150" t="str" cm="1">
        <f t="array" ref="M794">IFERROR(INDEX(Forecast_Capex_Input!J$12:J$286,$Z794),NA)</f>
        <v>N/A</v>
      </c>
      <c r="N794" s="150" t="str" cm="1">
        <f t="array" ref="N794">IFERROR(INDEX(Forecast_Capex_Input!K$12:K$286,$Z794),NA)</f>
        <v>N/A</v>
      </c>
      <c r="O794" s="150" t="str" cm="1">
        <f t="array" ref="O794">IFERROR(INDEX(Forecast_Capex_Input!L$12:L$286,$Z794),NA)</f>
        <v>N/A</v>
      </c>
      <c r="P794" s="150" t="str" cm="1">
        <f t="array" ref="P794">IFERROR(INDEX(Forecast_Capex_Input!M$12:M$286,$Z794),NA)</f>
        <v>N/A</v>
      </c>
      <c r="Q794" s="24" t="str" cm="1">
        <f t="array" ref="Q794">IFERROR(INDEX(Forecast_Capex_Input!N$12:N$286,$Z794),NA)</f>
        <v>N/A</v>
      </c>
      <c r="R794" s="190" cm="1">
        <f t="array" ref="R794">IFERROR(INDEX(Forecast_Capex_Input!O$12:O$286,$Z794),0)</f>
        <v>0</v>
      </c>
      <c r="S794" s="24" cm="1">
        <f t="array" ref="S794">IFERROR(INDEX(Forecast_Capex_Input!P$12:P$286,$Z794),0)</f>
        <v>0</v>
      </c>
      <c r="T794" s="150" t="str" cm="1">
        <f t="array" aca="1" ref="T794" ca="1">IFERROR(INDEX(General!$K$91:$K$110,$AC794),NA)</f>
        <v>N/A</v>
      </c>
      <c r="U794" s="43" cm="1">
        <f t="array" aca="1" ref="U794" ca="1">IFERROR(
IF($F794=General!$E$25,INDEX(Forecast_Capex_Input!S$12:S$286,$Z794),
INDEX(Forecast_Capex_Input!T$12:T$286,$Z794)),0)</f>
        <v>0</v>
      </c>
      <c r="V794" s="82" t="b">
        <f>IFERROR(INDEX(Overheads!$T$19:$T$26,MATCH($I794,Overheads!$E$19:$E$26,0)),FALSE)</f>
        <v>0</v>
      </c>
      <c r="W794" s="209" cm="1">
        <f t="array" ref="W794">IFERROR(
INDEX(Forecast_Capex_Input!CN$12:CN$286,$Z794),0)</f>
        <v>0</v>
      </c>
      <c r="X794" s="209">
        <f>IFERROR(
MATCH($W794,General!$L$39:$S$39,0),1)</f>
        <v>1</v>
      </c>
      <c r="Z794" s="28" t="str">
        <f>IFERROR(
IF(MATCH($C794,Forecast_Capex_Input!$CI$12:$CI$286,1)+1&gt;MAX(Forecast_Capex_Input!$C$12:$C$286),NA,
MATCH($C794,Forecast_Capex_Input!$CI$12:$CI$286,1)+1),1)</f>
        <v>N/A</v>
      </c>
      <c r="AA794" s="28" t="str" cm="1">
        <f t="array" aca="1" ref="AA794" ca="1">IFERROR(
IF(Z793&lt;&gt;Z794,1,
IF(COUNTIF(OFFSET(AA793,0,0,-INDEX(Forecast_Capex_Input!$CG$12:$CG$286,$Z794)),AA793)=INDEX(Forecast_Capex_Input!$CG$12:$CG$286,$Z794),AA793+1,AA793)),NA)</f>
        <v>N/A</v>
      </c>
      <c r="AB794" s="28" t="str" cm="1">
        <f t="array" ref="AB794">IFERROR($C794-IF($Z794=1,1,INDEX(Forecast_Capex_Input!$CI$12:$CI$286,$Z794-1))+1,NA)</f>
        <v>N/A</v>
      </c>
      <c r="AC794" s="28" t="str" cm="1">
        <f t="array" aca="1" ref="AC794" ca="1">IFERROR(IF(AA794=1,
INDEX(Forecast_Capex_Input!$AI$10:$BB$10,SMALL(IF(INDEX(Forecast_Capex_Input!$AI$12:$BB$286,$Z794,0)&gt;0,COLUMN(Forecast_Capex_Input!$AI$10:$BB$10)-COLUMN(Forecast_Capex_Input!$AI$12)+1),ROWS(OFFSET(AC793,0,0,-$AB794)))),
OFFSET(AC793,-INDEX(Forecast_Capex_Input!$CG$12:$CG$286,$Z794)+1,0)),NA)</f>
        <v>N/A</v>
      </c>
      <c r="AD794" s="28" t="str">
        <f t="shared" ca="1" si="72"/>
        <v>N/A</v>
      </c>
      <c r="AE794" s="82" t="b">
        <f t="shared" si="76"/>
        <v>0</v>
      </c>
      <c r="AF794" s="78" t="b">
        <v>0</v>
      </c>
      <c r="AG794" s="82" t="b">
        <f t="shared" si="73"/>
        <v>1</v>
      </c>
      <c r="AI794" s="55">
        <v>0</v>
      </c>
      <c r="AJ794" s="55">
        <v>0</v>
      </c>
      <c r="AK794" s="55">
        <v>0</v>
      </c>
      <c r="AL794" s="55">
        <v>0</v>
      </c>
      <c r="AM794" s="55">
        <v>0</v>
      </c>
      <c r="AN794" s="135">
        <v>0</v>
      </c>
      <c r="AP794" s="55">
        <v>0</v>
      </c>
      <c r="AQ794" s="55">
        <v>0</v>
      </c>
      <c r="AR794" s="55">
        <v>0</v>
      </c>
      <c r="AS794" s="55">
        <v>0</v>
      </c>
      <c r="AT794" s="55">
        <v>0</v>
      </c>
      <c r="AU794" s="135">
        <v>0</v>
      </c>
      <c r="AW794" s="55">
        <v>0</v>
      </c>
      <c r="AX794" s="55">
        <v>0</v>
      </c>
      <c r="AY794" s="55">
        <v>0</v>
      </c>
      <c r="AZ794" s="55">
        <v>0</v>
      </c>
      <c r="BA794" s="55">
        <v>0</v>
      </c>
      <c r="BB794" s="135">
        <v>0</v>
      </c>
      <c r="BD794" s="55">
        <v>0</v>
      </c>
      <c r="BE794" s="55">
        <v>0</v>
      </c>
      <c r="BF794" s="55">
        <v>0</v>
      </c>
      <c r="BG794" s="55">
        <v>0</v>
      </c>
      <c r="BH794" s="55">
        <v>0</v>
      </c>
      <c r="BI794" s="135">
        <v>0</v>
      </c>
      <c r="BK794" s="55">
        <v>0</v>
      </c>
      <c r="BL794" s="55">
        <v>0</v>
      </c>
      <c r="BM794" s="55">
        <v>0</v>
      </c>
      <c r="BN794" s="55">
        <v>0</v>
      </c>
      <c r="BO794" s="55">
        <v>0</v>
      </c>
      <c r="BP794" s="135">
        <v>0</v>
      </c>
      <c r="BR794" s="147">
        <v>0</v>
      </c>
      <c r="BS794" s="147">
        <v>0</v>
      </c>
      <c r="BT794" s="147">
        <v>0</v>
      </c>
      <c r="BU794" s="147">
        <v>0</v>
      </c>
      <c r="BV794" s="147">
        <v>0</v>
      </c>
      <c r="BX794" s="55">
        <v>0</v>
      </c>
      <c r="BY794" s="55">
        <v>0</v>
      </c>
      <c r="BZ794" s="55">
        <v>0</v>
      </c>
      <c r="CA794" s="55">
        <v>0</v>
      </c>
      <c r="CB794" s="55">
        <v>0</v>
      </c>
      <c r="CC794" s="135">
        <v>0</v>
      </c>
      <c r="CE794" s="55">
        <v>0</v>
      </c>
      <c r="CF794" s="55">
        <v>0</v>
      </c>
      <c r="CG794" s="55">
        <v>0</v>
      </c>
      <c r="CH794" s="55">
        <v>0</v>
      </c>
      <c r="CI794" s="55">
        <v>0</v>
      </c>
      <c r="CJ794" s="135">
        <v>0</v>
      </c>
      <c r="CL794" s="55">
        <v>0</v>
      </c>
      <c r="CM794" s="55">
        <v>0</v>
      </c>
      <c r="CN794" s="55">
        <v>0</v>
      </c>
      <c r="CO794" s="55">
        <v>0</v>
      </c>
      <c r="CP794" s="55">
        <v>0</v>
      </c>
      <c r="CQ794" s="135">
        <v>0</v>
      </c>
      <c r="CS794" s="67">
        <v>0</v>
      </c>
      <c r="CT794" s="67">
        <v>0</v>
      </c>
      <c r="CU794" s="67">
        <v>0</v>
      </c>
      <c r="CV794" s="67">
        <v>0</v>
      </c>
      <c r="CW794" s="67">
        <v>0</v>
      </c>
      <c r="CX794" s="135">
        <v>0</v>
      </c>
      <c r="CZ794" s="55">
        <v>0</v>
      </c>
      <c r="DA794" s="55">
        <v>0</v>
      </c>
      <c r="DB794" s="55">
        <v>0</v>
      </c>
      <c r="DC794" s="55">
        <v>0</v>
      </c>
      <c r="DD794" s="55">
        <v>0</v>
      </c>
      <c r="DE794" s="135">
        <v>0</v>
      </c>
      <c r="DG794" s="43" t="b" cm="1">
        <f t="array" aca="1" ref="DG794" ca="1">OR($G794=Forecast_Capex_Input!$BF$8:$BF$10)</f>
        <v>0</v>
      </c>
      <c r="DH794" s="43" cm="1">
        <f t="array" aca="1" ref="DH794" ca="1">IFERROR(INDEX(Forecast_Capex_Input!BG$12:BG$286,$Z794)
*(INDEX(Forecast_Capex_Input!$H$12:$H$286,$Z794)=Repex),0)
*$DG794</f>
        <v>0</v>
      </c>
      <c r="DI794" s="43" cm="1">
        <f t="array" aca="1" ref="DI794" ca="1">IFERROR(INDEX(Forecast_Capex_Input!BH$12:BH$286,$Z794)
*(INDEX(Forecast_Capex_Input!$H$12:$H$286,$Z794)=Repex),0)
*$DG794</f>
        <v>0</v>
      </c>
      <c r="DJ794" s="43" cm="1">
        <f t="array" aca="1" ref="DJ794" ca="1">IFERROR(INDEX(Forecast_Capex_Input!BI$12:BI$286,$Z794)
*(INDEX(Forecast_Capex_Input!$H$12:$H$286,$Z794)=Repex),0)
*$DG794</f>
        <v>0</v>
      </c>
      <c r="DK794" s="43" cm="1">
        <f t="array" aca="1" ref="DK794" ca="1">IFERROR(INDEX(Forecast_Capex_Input!BJ$12:BJ$286,$Z794)
*(INDEX(Forecast_Capex_Input!$H$12:$H$286,$Z794)=Repex),0)
*$DG794</f>
        <v>0</v>
      </c>
      <c r="DL794" s="43" cm="1">
        <f t="array" aca="1" ref="DL794" ca="1">IFERROR(INDEX(Forecast_Capex_Input!BK$12:BK$286,$Z794)
*(INDEX(Forecast_Capex_Input!$H$12:$H$286,$Z794)=Repex),0)
*$DG794</f>
        <v>0</v>
      </c>
      <c r="DM794" s="43" cm="1">
        <f t="array" aca="1" ref="DM794" ca="1">IFERROR(INDEX(Forecast_Capex_Input!BL$12:BL$286,$Z794)
*(INDEX(Forecast_Capex_Input!$H$12:$H$286,$Z794)=Repex),0)
*$DG794</f>
        <v>0</v>
      </c>
      <c r="DO794" s="43" t="b" cm="1">
        <f t="array" aca="1" ref="DO794" ca="1">OR($G794=Forecast_Capex_Input!$BN$8:$BN$9)</f>
        <v>0</v>
      </c>
      <c r="DP794" s="43" cm="1">
        <f t="array" aca="1" ref="DP794" ca="1">IFERROR(INDEX(Forecast_Capex_Input!BO$12:BO$286,$Z794)
*(INDEX(Forecast_Capex_Input!$H$12:$H$286,$Z794)=Repex),0)
*$DO794</f>
        <v>0</v>
      </c>
      <c r="DQ794" s="43" cm="1">
        <f t="array" aca="1" ref="DQ794" ca="1">IFERROR(INDEX(Forecast_Capex_Input!BP$12:BP$286,$Z794)
*(INDEX(Forecast_Capex_Input!$H$12:$H$286,$Z794)=Repex),0)
*$DO794</f>
        <v>0</v>
      </c>
      <c r="DR794" s="43" cm="1">
        <f t="array" aca="1" ref="DR794" ca="1">IFERROR(INDEX(Forecast_Capex_Input!BQ$12:BQ$286,$Z794)
*(INDEX(Forecast_Capex_Input!$H$12:$H$286,$Z794)=Repex),0)
*$DO794</f>
        <v>0</v>
      </c>
      <c r="DS794" s="43" cm="1">
        <f t="array" aca="1" ref="DS794" ca="1">IFERROR(INDEX(Forecast_Capex_Input!BR$12:BR$286,$Z794)
*(INDEX(Forecast_Capex_Input!$H$12:$H$286,$Z794)=Repex),0)
*$DO794</f>
        <v>0</v>
      </c>
      <c r="DT794" s="43" cm="1">
        <f t="array" aca="1" ref="DT794" ca="1">IFERROR(INDEX(Forecast_Capex_Input!BS$12:BS$286,$Z794)
*(INDEX(Forecast_Capex_Input!$H$12:$H$286,$Z794)=Repex),0)
*$DO794</f>
        <v>0</v>
      </c>
      <c r="DV794" s="43" t="b" cm="1">
        <f t="array" aca="1" ref="DV794" ca="1">OR($G794=Forecast_Capex_Input!$BU$8:$BU$10)</f>
        <v>0</v>
      </c>
      <c r="DW794" s="43" cm="1">
        <f t="array" aca="1" ref="DW794" ca="1">IFERROR(INDEX(Forecast_Capex_Input!BV$12:BV$286,$Z794)
*(INDEX(Forecast_Capex_Input!$H$12:$H$286,$Z794)=Repex),0)
*$DV794</f>
        <v>0</v>
      </c>
      <c r="DX794" s="43" cm="1">
        <f t="array" aca="1" ref="DX794" ca="1">IFERROR(INDEX(Forecast_Capex_Input!BW$12:BW$286,$Z794)
*(INDEX(Forecast_Capex_Input!$H$12:$H$286,$Z794)=Repex),0)
*$DV794</f>
        <v>0</v>
      </c>
      <c r="DY794" s="43" cm="1">
        <f t="array" aca="1" ref="DY794" ca="1">IFERROR(INDEX(Forecast_Capex_Input!BX$12:BX$286,$Z794)
*(INDEX(Forecast_Capex_Input!$H$12:$H$286,$Z794)=Repex),0)
*$DV794</f>
        <v>0</v>
      </c>
      <c r="DZ794" s="43" cm="1">
        <f t="array" aca="1" ref="DZ794" ca="1">IFERROR(INDEX(Forecast_Capex_Input!BY$12:BY$286,$Z794)
*(INDEX(Forecast_Capex_Input!$H$12:$H$286,$Z794)=Repex),0)
*$DV794</f>
        <v>0</v>
      </c>
      <c r="EA794" s="43" cm="1">
        <f t="array" aca="1" ref="EA794" ca="1">IFERROR(INDEX(Forecast_Capex_Input!BZ$12:BZ$286,$Z794)
*(INDEX(Forecast_Capex_Input!$H$12:$H$286,$Z794)=Repex),0)
*$DV794</f>
        <v>0</v>
      </c>
      <c r="EB794" s="43" cm="1">
        <f t="array" aca="1" ref="EB794" ca="1">IFERROR(INDEX(Forecast_Capex_Input!CA$12:CA$286,$Z794)
*(INDEX(Forecast_Capex_Input!$H$12:$H$286,$Z794)=Repex),0)
*$DV794</f>
        <v>0</v>
      </c>
      <c r="EC794" s="43" cm="1">
        <f t="array" aca="1" ref="EC794" ca="1">IFERROR(INDEX(Forecast_Capex_Input!CB$12:CB$286,$Z794)
*(INDEX(Forecast_Capex_Input!$H$12:$H$286,$Z794)=Repex),0)
*$DV794</f>
        <v>0</v>
      </c>
      <c r="ED794" s="43" cm="1">
        <f t="array" aca="1" ref="ED794" ca="1">IFERROR(INDEX(Forecast_Capex_Input!CC$12:CC$286,$Z794)
*(INDEX(Forecast_Capex_Input!$H$12:$H$286,$Z794)=Repex),0)
*$DV794</f>
        <v>0</v>
      </c>
      <c r="EF794" s="86" t="str">
        <f t="shared" si="74"/>
        <v>N/A</v>
      </c>
      <c r="EG794" s="28" t="str">
        <f>IFERROR(RANK(EF794,EF$11:EF$1010,0)+COUNTIF(EF$11:EF794,EF794)-1,NA)</f>
        <v>N/A</v>
      </c>
    </row>
    <row r="795" spans="3:137" x14ac:dyDescent="0.2">
      <c r="C795" s="28">
        <f t="shared" si="75"/>
        <v>785</v>
      </c>
      <c r="D795" s="9" t="str" cm="1">
        <f t="array" ref="D795">IFERROR(INDEX(Forecast_Capex_Input!$D$12:$D$286,$Z795),NA)</f>
        <v>N/A</v>
      </c>
      <c r="E795" s="24" t="str" cm="1">
        <f t="array" ref="E795">IF($Z795=NA,NA,INDEX(Forecast_Capex_Input!$E$12:$E$286,$Z795))</f>
        <v>N/A</v>
      </c>
      <c r="F795" s="9" t="str" cm="1">
        <f t="array" aca="1" ref="F795" ca="1">IFERROR(INDEX(General!$E$25:$E$26,$AA795),NA)</f>
        <v>N/A</v>
      </c>
      <c r="G795" s="9" t="str" cm="1">
        <f t="array" aca="1" ref="G795" ca="1">IFERROR(INDEX(Forecast_Capex_Input!$AI$11:$BB$11,$AC795),NA)</f>
        <v>N/A</v>
      </c>
      <c r="H795" s="50" t="str" cm="1">
        <f t="array" aca="1" ref="H795" ca="1">IFERROR(INDEX(Forecast_Capex_Input!$AI$12:$BB$286,$Z795,$AC795),NA)</f>
        <v>N/A</v>
      </c>
      <c r="I795" s="150" t="str" cm="1">
        <f t="array" ref="I795">IFERROR(INDEX(Forecast_Capex_Input!$F$12:$F$286,$Z795),NA)</f>
        <v>N/A</v>
      </c>
      <c r="J795" s="150" t="str" cm="1">
        <f t="array" ref="J795">IFERROR(INDEX(Forecast_Capex_Input!G$12:G$286,$Z795),NA)</f>
        <v>N/A</v>
      </c>
      <c r="K795" s="150" t="str" cm="1">
        <f t="array" ref="K795">IFERROR(INDEX(Forecast_Capex_Input!H$12:H$286,$Z795),NA)</f>
        <v>N/A</v>
      </c>
      <c r="L795" s="150" t="str" cm="1">
        <f t="array" ref="L795">IFERROR(INDEX(Forecast_Capex_Input!I$12:I$286,$Z795),NA)</f>
        <v>N/A</v>
      </c>
      <c r="M795" s="150" t="str" cm="1">
        <f t="array" ref="M795">IFERROR(INDEX(Forecast_Capex_Input!J$12:J$286,$Z795),NA)</f>
        <v>N/A</v>
      </c>
      <c r="N795" s="150" t="str" cm="1">
        <f t="array" ref="N795">IFERROR(INDEX(Forecast_Capex_Input!K$12:K$286,$Z795),NA)</f>
        <v>N/A</v>
      </c>
      <c r="O795" s="150" t="str" cm="1">
        <f t="array" ref="O795">IFERROR(INDEX(Forecast_Capex_Input!L$12:L$286,$Z795),NA)</f>
        <v>N/A</v>
      </c>
      <c r="P795" s="150" t="str" cm="1">
        <f t="array" ref="P795">IFERROR(INDEX(Forecast_Capex_Input!M$12:M$286,$Z795),NA)</f>
        <v>N/A</v>
      </c>
      <c r="Q795" s="24" t="str" cm="1">
        <f t="array" ref="Q795">IFERROR(INDEX(Forecast_Capex_Input!N$12:N$286,$Z795),NA)</f>
        <v>N/A</v>
      </c>
      <c r="R795" s="190" cm="1">
        <f t="array" ref="R795">IFERROR(INDEX(Forecast_Capex_Input!O$12:O$286,$Z795),0)</f>
        <v>0</v>
      </c>
      <c r="S795" s="24" cm="1">
        <f t="array" ref="S795">IFERROR(INDEX(Forecast_Capex_Input!P$12:P$286,$Z795),0)</f>
        <v>0</v>
      </c>
      <c r="T795" s="150" t="str" cm="1">
        <f t="array" aca="1" ref="T795" ca="1">IFERROR(INDEX(General!$K$91:$K$110,$AC795),NA)</f>
        <v>N/A</v>
      </c>
      <c r="U795" s="43" cm="1">
        <f t="array" aca="1" ref="U795" ca="1">IFERROR(
IF($F795=General!$E$25,INDEX(Forecast_Capex_Input!S$12:S$286,$Z795),
INDEX(Forecast_Capex_Input!T$12:T$286,$Z795)),0)</f>
        <v>0</v>
      </c>
      <c r="V795" s="82" t="b">
        <f>IFERROR(INDEX(Overheads!$T$19:$T$26,MATCH($I795,Overheads!$E$19:$E$26,0)),FALSE)</f>
        <v>0</v>
      </c>
      <c r="W795" s="209" cm="1">
        <f t="array" ref="W795">IFERROR(
INDEX(Forecast_Capex_Input!CN$12:CN$286,$Z795),0)</f>
        <v>0</v>
      </c>
      <c r="X795" s="209">
        <f>IFERROR(
MATCH($W795,General!$L$39:$S$39,0),1)</f>
        <v>1</v>
      </c>
      <c r="Z795" s="28" t="str">
        <f>IFERROR(
IF(MATCH($C795,Forecast_Capex_Input!$CI$12:$CI$286,1)+1&gt;MAX(Forecast_Capex_Input!$C$12:$C$286),NA,
MATCH($C795,Forecast_Capex_Input!$CI$12:$CI$286,1)+1),1)</f>
        <v>N/A</v>
      </c>
      <c r="AA795" s="28" t="str" cm="1">
        <f t="array" aca="1" ref="AA795" ca="1">IFERROR(
IF(Z794&lt;&gt;Z795,1,
IF(COUNTIF(OFFSET(AA794,0,0,-INDEX(Forecast_Capex_Input!$CG$12:$CG$286,$Z795)),AA794)=INDEX(Forecast_Capex_Input!$CG$12:$CG$286,$Z795),AA794+1,AA794)),NA)</f>
        <v>N/A</v>
      </c>
      <c r="AB795" s="28" t="str" cm="1">
        <f t="array" ref="AB795">IFERROR($C795-IF($Z795=1,1,INDEX(Forecast_Capex_Input!$CI$12:$CI$286,$Z795-1))+1,NA)</f>
        <v>N/A</v>
      </c>
      <c r="AC795" s="28" t="str" cm="1">
        <f t="array" aca="1" ref="AC795" ca="1">IFERROR(IF(AA795=1,
INDEX(Forecast_Capex_Input!$AI$10:$BB$10,SMALL(IF(INDEX(Forecast_Capex_Input!$AI$12:$BB$286,$Z795,0)&gt;0,COLUMN(Forecast_Capex_Input!$AI$10:$BB$10)-COLUMN(Forecast_Capex_Input!$AI$12)+1),ROWS(OFFSET(AC794,0,0,-$AB795)))),
OFFSET(AC794,-INDEX(Forecast_Capex_Input!$CG$12:$CG$286,$Z795)+1,0)),NA)</f>
        <v>N/A</v>
      </c>
      <c r="AD795" s="28" t="str">
        <f t="shared" ca="1" si="72"/>
        <v>N/A</v>
      </c>
      <c r="AE795" s="82" t="b">
        <f t="shared" si="76"/>
        <v>0</v>
      </c>
      <c r="AF795" s="78" t="b">
        <v>0</v>
      </c>
      <c r="AG795" s="82" t="b">
        <f t="shared" si="73"/>
        <v>1</v>
      </c>
      <c r="AI795" s="55">
        <v>0</v>
      </c>
      <c r="AJ795" s="55">
        <v>0</v>
      </c>
      <c r="AK795" s="55">
        <v>0</v>
      </c>
      <c r="AL795" s="55">
        <v>0</v>
      </c>
      <c r="AM795" s="55">
        <v>0</v>
      </c>
      <c r="AN795" s="135">
        <v>0</v>
      </c>
      <c r="AP795" s="55">
        <v>0</v>
      </c>
      <c r="AQ795" s="55">
        <v>0</v>
      </c>
      <c r="AR795" s="55">
        <v>0</v>
      </c>
      <c r="AS795" s="55">
        <v>0</v>
      </c>
      <c r="AT795" s="55">
        <v>0</v>
      </c>
      <c r="AU795" s="135">
        <v>0</v>
      </c>
      <c r="AW795" s="55">
        <v>0</v>
      </c>
      <c r="AX795" s="55">
        <v>0</v>
      </c>
      <c r="AY795" s="55">
        <v>0</v>
      </c>
      <c r="AZ795" s="55">
        <v>0</v>
      </c>
      <c r="BA795" s="55">
        <v>0</v>
      </c>
      <c r="BB795" s="135">
        <v>0</v>
      </c>
      <c r="BD795" s="55">
        <v>0</v>
      </c>
      <c r="BE795" s="55">
        <v>0</v>
      </c>
      <c r="BF795" s="55">
        <v>0</v>
      </c>
      <c r="BG795" s="55">
        <v>0</v>
      </c>
      <c r="BH795" s="55">
        <v>0</v>
      </c>
      <c r="BI795" s="135">
        <v>0</v>
      </c>
      <c r="BK795" s="55">
        <v>0</v>
      </c>
      <c r="BL795" s="55">
        <v>0</v>
      </c>
      <c r="BM795" s="55">
        <v>0</v>
      </c>
      <c r="BN795" s="55">
        <v>0</v>
      </c>
      <c r="BO795" s="55">
        <v>0</v>
      </c>
      <c r="BP795" s="135">
        <v>0</v>
      </c>
      <c r="BR795" s="147">
        <v>0</v>
      </c>
      <c r="BS795" s="147">
        <v>0</v>
      </c>
      <c r="BT795" s="147">
        <v>0</v>
      </c>
      <c r="BU795" s="147">
        <v>0</v>
      </c>
      <c r="BV795" s="147">
        <v>0</v>
      </c>
      <c r="BX795" s="55">
        <v>0</v>
      </c>
      <c r="BY795" s="55">
        <v>0</v>
      </c>
      <c r="BZ795" s="55">
        <v>0</v>
      </c>
      <c r="CA795" s="55">
        <v>0</v>
      </c>
      <c r="CB795" s="55">
        <v>0</v>
      </c>
      <c r="CC795" s="135">
        <v>0</v>
      </c>
      <c r="CE795" s="55">
        <v>0</v>
      </c>
      <c r="CF795" s="55">
        <v>0</v>
      </c>
      <c r="CG795" s="55">
        <v>0</v>
      </c>
      <c r="CH795" s="55">
        <v>0</v>
      </c>
      <c r="CI795" s="55">
        <v>0</v>
      </c>
      <c r="CJ795" s="135">
        <v>0</v>
      </c>
      <c r="CL795" s="55">
        <v>0</v>
      </c>
      <c r="CM795" s="55">
        <v>0</v>
      </c>
      <c r="CN795" s="55">
        <v>0</v>
      </c>
      <c r="CO795" s="55">
        <v>0</v>
      </c>
      <c r="CP795" s="55">
        <v>0</v>
      </c>
      <c r="CQ795" s="135">
        <v>0</v>
      </c>
      <c r="CS795" s="67">
        <v>0</v>
      </c>
      <c r="CT795" s="67">
        <v>0</v>
      </c>
      <c r="CU795" s="67">
        <v>0</v>
      </c>
      <c r="CV795" s="67">
        <v>0</v>
      </c>
      <c r="CW795" s="67">
        <v>0</v>
      </c>
      <c r="CX795" s="135">
        <v>0</v>
      </c>
      <c r="CZ795" s="55">
        <v>0</v>
      </c>
      <c r="DA795" s="55">
        <v>0</v>
      </c>
      <c r="DB795" s="55">
        <v>0</v>
      </c>
      <c r="DC795" s="55">
        <v>0</v>
      </c>
      <c r="DD795" s="55">
        <v>0</v>
      </c>
      <c r="DE795" s="135">
        <v>0</v>
      </c>
      <c r="DG795" s="43" t="b" cm="1">
        <f t="array" aca="1" ref="DG795" ca="1">OR($G795=Forecast_Capex_Input!$BF$8:$BF$10)</f>
        <v>0</v>
      </c>
      <c r="DH795" s="43" cm="1">
        <f t="array" aca="1" ref="DH795" ca="1">IFERROR(INDEX(Forecast_Capex_Input!BG$12:BG$286,$Z795)
*(INDEX(Forecast_Capex_Input!$H$12:$H$286,$Z795)=Repex),0)
*$DG795</f>
        <v>0</v>
      </c>
      <c r="DI795" s="43" cm="1">
        <f t="array" aca="1" ref="DI795" ca="1">IFERROR(INDEX(Forecast_Capex_Input!BH$12:BH$286,$Z795)
*(INDEX(Forecast_Capex_Input!$H$12:$H$286,$Z795)=Repex),0)
*$DG795</f>
        <v>0</v>
      </c>
      <c r="DJ795" s="43" cm="1">
        <f t="array" aca="1" ref="DJ795" ca="1">IFERROR(INDEX(Forecast_Capex_Input!BI$12:BI$286,$Z795)
*(INDEX(Forecast_Capex_Input!$H$12:$H$286,$Z795)=Repex),0)
*$DG795</f>
        <v>0</v>
      </c>
      <c r="DK795" s="43" cm="1">
        <f t="array" aca="1" ref="DK795" ca="1">IFERROR(INDEX(Forecast_Capex_Input!BJ$12:BJ$286,$Z795)
*(INDEX(Forecast_Capex_Input!$H$12:$H$286,$Z795)=Repex),0)
*$DG795</f>
        <v>0</v>
      </c>
      <c r="DL795" s="43" cm="1">
        <f t="array" aca="1" ref="DL795" ca="1">IFERROR(INDEX(Forecast_Capex_Input!BK$12:BK$286,$Z795)
*(INDEX(Forecast_Capex_Input!$H$12:$H$286,$Z795)=Repex),0)
*$DG795</f>
        <v>0</v>
      </c>
      <c r="DM795" s="43" cm="1">
        <f t="array" aca="1" ref="DM795" ca="1">IFERROR(INDEX(Forecast_Capex_Input!BL$12:BL$286,$Z795)
*(INDEX(Forecast_Capex_Input!$H$12:$H$286,$Z795)=Repex),0)
*$DG795</f>
        <v>0</v>
      </c>
      <c r="DO795" s="43" t="b" cm="1">
        <f t="array" aca="1" ref="DO795" ca="1">OR($G795=Forecast_Capex_Input!$BN$8:$BN$9)</f>
        <v>0</v>
      </c>
      <c r="DP795" s="43" cm="1">
        <f t="array" aca="1" ref="DP795" ca="1">IFERROR(INDEX(Forecast_Capex_Input!BO$12:BO$286,$Z795)
*(INDEX(Forecast_Capex_Input!$H$12:$H$286,$Z795)=Repex),0)
*$DO795</f>
        <v>0</v>
      </c>
      <c r="DQ795" s="43" cm="1">
        <f t="array" aca="1" ref="DQ795" ca="1">IFERROR(INDEX(Forecast_Capex_Input!BP$12:BP$286,$Z795)
*(INDEX(Forecast_Capex_Input!$H$12:$H$286,$Z795)=Repex),0)
*$DO795</f>
        <v>0</v>
      </c>
      <c r="DR795" s="43" cm="1">
        <f t="array" aca="1" ref="DR795" ca="1">IFERROR(INDEX(Forecast_Capex_Input!BQ$12:BQ$286,$Z795)
*(INDEX(Forecast_Capex_Input!$H$12:$H$286,$Z795)=Repex),0)
*$DO795</f>
        <v>0</v>
      </c>
      <c r="DS795" s="43" cm="1">
        <f t="array" aca="1" ref="DS795" ca="1">IFERROR(INDEX(Forecast_Capex_Input!BR$12:BR$286,$Z795)
*(INDEX(Forecast_Capex_Input!$H$12:$H$286,$Z795)=Repex),0)
*$DO795</f>
        <v>0</v>
      </c>
      <c r="DT795" s="43" cm="1">
        <f t="array" aca="1" ref="DT795" ca="1">IFERROR(INDEX(Forecast_Capex_Input!BS$12:BS$286,$Z795)
*(INDEX(Forecast_Capex_Input!$H$12:$H$286,$Z795)=Repex),0)
*$DO795</f>
        <v>0</v>
      </c>
      <c r="DV795" s="43" t="b" cm="1">
        <f t="array" aca="1" ref="DV795" ca="1">OR($G795=Forecast_Capex_Input!$BU$8:$BU$10)</f>
        <v>0</v>
      </c>
      <c r="DW795" s="43" cm="1">
        <f t="array" aca="1" ref="DW795" ca="1">IFERROR(INDEX(Forecast_Capex_Input!BV$12:BV$286,$Z795)
*(INDEX(Forecast_Capex_Input!$H$12:$H$286,$Z795)=Repex),0)
*$DV795</f>
        <v>0</v>
      </c>
      <c r="DX795" s="43" cm="1">
        <f t="array" aca="1" ref="DX795" ca="1">IFERROR(INDEX(Forecast_Capex_Input!BW$12:BW$286,$Z795)
*(INDEX(Forecast_Capex_Input!$H$12:$H$286,$Z795)=Repex),0)
*$DV795</f>
        <v>0</v>
      </c>
      <c r="DY795" s="43" cm="1">
        <f t="array" aca="1" ref="DY795" ca="1">IFERROR(INDEX(Forecast_Capex_Input!BX$12:BX$286,$Z795)
*(INDEX(Forecast_Capex_Input!$H$12:$H$286,$Z795)=Repex),0)
*$DV795</f>
        <v>0</v>
      </c>
      <c r="DZ795" s="43" cm="1">
        <f t="array" aca="1" ref="DZ795" ca="1">IFERROR(INDEX(Forecast_Capex_Input!BY$12:BY$286,$Z795)
*(INDEX(Forecast_Capex_Input!$H$12:$H$286,$Z795)=Repex),0)
*$DV795</f>
        <v>0</v>
      </c>
      <c r="EA795" s="43" cm="1">
        <f t="array" aca="1" ref="EA795" ca="1">IFERROR(INDEX(Forecast_Capex_Input!BZ$12:BZ$286,$Z795)
*(INDEX(Forecast_Capex_Input!$H$12:$H$286,$Z795)=Repex),0)
*$DV795</f>
        <v>0</v>
      </c>
      <c r="EB795" s="43" cm="1">
        <f t="array" aca="1" ref="EB795" ca="1">IFERROR(INDEX(Forecast_Capex_Input!CA$12:CA$286,$Z795)
*(INDEX(Forecast_Capex_Input!$H$12:$H$286,$Z795)=Repex),0)
*$DV795</f>
        <v>0</v>
      </c>
      <c r="EC795" s="43" cm="1">
        <f t="array" aca="1" ref="EC795" ca="1">IFERROR(INDEX(Forecast_Capex_Input!CB$12:CB$286,$Z795)
*(INDEX(Forecast_Capex_Input!$H$12:$H$286,$Z795)=Repex),0)
*$DV795</f>
        <v>0</v>
      </c>
      <c r="ED795" s="43" cm="1">
        <f t="array" aca="1" ref="ED795" ca="1">IFERROR(INDEX(Forecast_Capex_Input!CC$12:CC$286,$Z795)
*(INDEX(Forecast_Capex_Input!$H$12:$H$286,$Z795)=Repex),0)
*$DV795</f>
        <v>0</v>
      </c>
      <c r="EF795" s="86" t="str">
        <f t="shared" si="74"/>
        <v>N/A</v>
      </c>
      <c r="EG795" s="28" t="str">
        <f>IFERROR(RANK(EF795,EF$11:EF$1010,0)+COUNTIF(EF$11:EF795,EF795)-1,NA)</f>
        <v>N/A</v>
      </c>
    </row>
    <row r="796" spans="3:137" x14ac:dyDescent="0.2">
      <c r="C796" s="28">
        <f t="shared" si="75"/>
        <v>786</v>
      </c>
      <c r="D796" s="9" t="str" cm="1">
        <f t="array" ref="D796">IFERROR(INDEX(Forecast_Capex_Input!$D$12:$D$286,$Z796),NA)</f>
        <v>N/A</v>
      </c>
      <c r="E796" s="24" t="str" cm="1">
        <f t="array" ref="E796">IF($Z796=NA,NA,INDEX(Forecast_Capex_Input!$E$12:$E$286,$Z796))</f>
        <v>N/A</v>
      </c>
      <c r="F796" s="9" t="str" cm="1">
        <f t="array" aca="1" ref="F796" ca="1">IFERROR(INDEX(General!$E$25:$E$26,$AA796),NA)</f>
        <v>N/A</v>
      </c>
      <c r="G796" s="9" t="str" cm="1">
        <f t="array" aca="1" ref="G796" ca="1">IFERROR(INDEX(Forecast_Capex_Input!$AI$11:$BB$11,$AC796),NA)</f>
        <v>N/A</v>
      </c>
      <c r="H796" s="50" t="str" cm="1">
        <f t="array" aca="1" ref="H796" ca="1">IFERROR(INDEX(Forecast_Capex_Input!$AI$12:$BB$286,$Z796,$AC796),NA)</f>
        <v>N/A</v>
      </c>
      <c r="I796" s="150" t="str" cm="1">
        <f t="array" ref="I796">IFERROR(INDEX(Forecast_Capex_Input!$F$12:$F$286,$Z796),NA)</f>
        <v>N/A</v>
      </c>
      <c r="J796" s="150" t="str" cm="1">
        <f t="array" ref="J796">IFERROR(INDEX(Forecast_Capex_Input!G$12:G$286,$Z796),NA)</f>
        <v>N/A</v>
      </c>
      <c r="K796" s="150" t="str" cm="1">
        <f t="array" ref="K796">IFERROR(INDEX(Forecast_Capex_Input!H$12:H$286,$Z796),NA)</f>
        <v>N/A</v>
      </c>
      <c r="L796" s="150" t="str" cm="1">
        <f t="array" ref="L796">IFERROR(INDEX(Forecast_Capex_Input!I$12:I$286,$Z796),NA)</f>
        <v>N/A</v>
      </c>
      <c r="M796" s="150" t="str" cm="1">
        <f t="array" ref="M796">IFERROR(INDEX(Forecast_Capex_Input!J$12:J$286,$Z796),NA)</f>
        <v>N/A</v>
      </c>
      <c r="N796" s="150" t="str" cm="1">
        <f t="array" ref="N796">IFERROR(INDEX(Forecast_Capex_Input!K$12:K$286,$Z796),NA)</f>
        <v>N/A</v>
      </c>
      <c r="O796" s="150" t="str" cm="1">
        <f t="array" ref="O796">IFERROR(INDEX(Forecast_Capex_Input!L$12:L$286,$Z796),NA)</f>
        <v>N/A</v>
      </c>
      <c r="P796" s="150" t="str" cm="1">
        <f t="array" ref="P796">IFERROR(INDEX(Forecast_Capex_Input!M$12:M$286,$Z796),NA)</f>
        <v>N/A</v>
      </c>
      <c r="Q796" s="24" t="str" cm="1">
        <f t="array" ref="Q796">IFERROR(INDEX(Forecast_Capex_Input!N$12:N$286,$Z796),NA)</f>
        <v>N/A</v>
      </c>
      <c r="R796" s="190" cm="1">
        <f t="array" ref="R796">IFERROR(INDEX(Forecast_Capex_Input!O$12:O$286,$Z796),0)</f>
        <v>0</v>
      </c>
      <c r="S796" s="24" cm="1">
        <f t="array" ref="S796">IFERROR(INDEX(Forecast_Capex_Input!P$12:P$286,$Z796),0)</f>
        <v>0</v>
      </c>
      <c r="T796" s="150" t="str" cm="1">
        <f t="array" aca="1" ref="T796" ca="1">IFERROR(INDEX(General!$K$91:$K$110,$AC796),NA)</f>
        <v>N/A</v>
      </c>
      <c r="U796" s="43" cm="1">
        <f t="array" aca="1" ref="U796" ca="1">IFERROR(
IF($F796=General!$E$25,INDEX(Forecast_Capex_Input!S$12:S$286,$Z796),
INDEX(Forecast_Capex_Input!T$12:T$286,$Z796)),0)</f>
        <v>0</v>
      </c>
      <c r="V796" s="82" t="b">
        <f>IFERROR(INDEX(Overheads!$T$19:$T$26,MATCH($I796,Overheads!$E$19:$E$26,0)),FALSE)</f>
        <v>0</v>
      </c>
      <c r="W796" s="209" cm="1">
        <f t="array" ref="W796">IFERROR(
INDEX(Forecast_Capex_Input!CN$12:CN$286,$Z796),0)</f>
        <v>0</v>
      </c>
      <c r="X796" s="209">
        <f>IFERROR(
MATCH($W796,General!$L$39:$S$39,0),1)</f>
        <v>1</v>
      </c>
      <c r="Z796" s="28" t="str">
        <f>IFERROR(
IF(MATCH($C796,Forecast_Capex_Input!$CI$12:$CI$286,1)+1&gt;MAX(Forecast_Capex_Input!$C$12:$C$286),NA,
MATCH($C796,Forecast_Capex_Input!$CI$12:$CI$286,1)+1),1)</f>
        <v>N/A</v>
      </c>
      <c r="AA796" s="28" t="str" cm="1">
        <f t="array" aca="1" ref="AA796" ca="1">IFERROR(
IF(Z795&lt;&gt;Z796,1,
IF(COUNTIF(OFFSET(AA795,0,0,-INDEX(Forecast_Capex_Input!$CG$12:$CG$286,$Z796)),AA795)=INDEX(Forecast_Capex_Input!$CG$12:$CG$286,$Z796),AA795+1,AA795)),NA)</f>
        <v>N/A</v>
      </c>
      <c r="AB796" s="28" t="str" cm="1">
        <f t="array" ref="AB796">IFERROR($C796-IF($Z796=1,1,INDEX(Forecast_Capex_Input!$CI$12:$CI$286,$Z796-1))+1,NA)</f>
        <v>N/A</v>
      </c>
      <c r="AC796" s="28" t="str" cm="1">
        <f t="array" aca="1" ref="AC796" ca="1">IFERROR(IF(AA796=1,
INDEX(Forecast_Capex_Input!$AI$10:$BB$10,SMALL(IF(INDEX(Forecast_Capex_Input!$AI$12:$BB$286,$Z796,0)&gt;0,COLUMN(Forecast_Capex_Input!$AI$10:$BB$10)-COLUMN(Forecast_Capex_Input!$AI$12)+1),ROWS(OFFSET(AC795,0,0,-$AB796)))),
OFFSET(AC795,-INDEX(Forecast_Capex_Input!$CG$12:$CG$286,$Z796)+1,0)),NA)</f>
        <v>N/A</v>
      </c>
      <c r="AD796" s="28" t="str">
        <f t="shared" ca="1" si="72"/>
        <v>N/A</v>
      </c>
      <c r="AE796" s="82" t="b">
        <f t="shared" si="76"/>
        <v>0</v>
      </c>
      <c r="AF796" s="78" t="b">
        <v>0</v>
      </c>
      <c r="AG796" s="82" t="b">
        <f t="shared" si="73"/>
        <v>1</v>
      </c>
      <c r="AI796" s="55">
        <v>0</v>
      </c>
      <c r="AJ796" s="55">
        <v>0</v>
      </c>
      <c r="AK796" s="55">
        <v>0</v>
      </c>
      <c r="AL796" s="55">
        <v>0</v>
      </c>
      <c r="AM796" s="55">
        <v>0</v>
      </c>
      <c r="AN796" s="135">
        <v>0</v>
      </c>
      <c r="AP796" s="55">
        <v>0</v>
      </c>
      <c r="AQ796" s="55">
        <v>0</v>
      </c>
      <c r="AR796" s="55">
        <v>0</v>
      </c>
      <c r="AS796" s="55">
        <v>0</v>
      </c>
      <c r="AT796" s="55">
        <v>0</v>
      </c>
      <c r="AU796" s="135">
        <v>0</v>
      </c>
      <c r="AW796" s="55">
        <v>0</v>
      </c>
      <c r="AX796" s="55">
        <v>0</v>
      </c>
      <c r="AY796" s="55">
        <v>0</v>
      </c>
      <c r="AZ796" s="55">
        <v>0</v>
      </c>
      <c r="BA796" s="55">
        <v>0</v>
      </c>
      <c r="BB796" s="135">
        <v>0</v>
      </c>
      <c r="BD796" s="55">
        <v>0</v>
      </c>
      <c r="BE796" s="55">
        <v>0</v>
      </c>
      <c r="BF796" s="55">
        <v>0</v>
      </c>
      <c r="BG796" s="55">
        <v>0</v>
      </c>
      <c r="BH796" s="55">
        <v>0</v>
      </c>
      <c r="BI796" s="135">
        <v>0</v>
      </c>
      <c r="BK796" s="55">
        <v>0</v>
      </c>
      <c r="BL796" s="55">
        <v>0</v>
      </c>
      <c r="BM796" s="55">
        <v>0</v>
      </c>
      <c r="BN796" s="55">
        <v>0</v>
      </c>
      <c r="BO796" s="55">
        <v>0</v>
      </c>
      <c r="BP796" s="135">
        <v>0</v>
      </c>
      <c r="BR796" s="147">
        <v>0</v>
      </c>
      <c r="BS796" s="147">
        <v>0</v>
      </c>
      <c r="BT796" s="147">
        <v>0</v>
      </c>
      <c r="BU796" s="147">
        <v>0</v>
      </c>
      <c r="BV796" s="147">
        <v>0</v>
      </c>
      <c r="BX796" s="55">
        <v>0</v>
      </c>
      <c r="BY796" s="55">
        <v>0</v>
      </c>
      <c r="BZ796" s="55">
        <v>0</v>
      </c>
      <c r="CA796" s="55">
        <v>0</v>
      </c>
      <c r="CB796" s="55">
        <v>0</v>
      </c>
      <c r="CC796" s="135">
        <v>0</v>
      </c>
      <c r="CE796" s="55">
        <v>0</v>
      </c>
      <c r="CF796" s="55">
        <v>0</v>
      </c>
      <c r="CG796" s="55">
        <v>0</v>
      </c>
      <c r="CH796" s="55">
        <v>0</v>
      </c>
      <c r="CI796" s="55">
        <v>0</v>
      </c>
      <c r="CJ796" s="135">
        <v>0</v>
      </c>
      <c r="CL796" s="55">
        <v>0</v>
      </c>
      <c r="CM796" s="55">
        <v>0</v>
      </c>
      <c r="CN796" s="55">
        <v>0</v>
      </c>
      <c r="CO796" s="55">
        <v>0</v>
      </c>
      <c r="CP796" s="55">
        <v>0</v>
      </c>
      <c r="CQ796" s="135">
        <v>0</v>
      </c>
      <c r="CS796" s="67">
        <v>0</v>
      </c>
      <c r="CT796" s="67">
        <v>0</v>
      </c>
      <c r="CU796" s="67">
        <v>0</v>
      </c>
      <c r="CV796" s="67">
        <v>0</v>
      </c>
      <c r="CW796" s="67">
        <v>0</v>
      </c>
      <c r="CX796" s="135">
        <v>0</v>
      </c>
      <c r="CZ796" s="55">
        <v>0</v>
      </c>
      <c r="DA796" s="55">
        <v>0</v>
      </c>
      <c r="DB796" s="55">
        <v>0</v>
      </c>
      <c r="DC796" s="55">
        <v>0</v>
      </c>
      <c r="DD796" s="55">
        <v>0</v>
      </c>
      <c r="DE796" s="135">
        <v>0</v>
      </c>
      <c r="DG796" s="43" t="b" cm="1">
        <f t="array" aca="1" ref="DG796" ca="1">OR($G796=Forecast_Capex_Input!$BF$8:$BF$10)</f>
        <v>0</v>
      </c>
      <c r="DH796" s="43" cm="1">
        <f t="array" aca="1" ref="DH796" ca="1">IFERROR(INDEX(Forecast_Capex_Input!BG$12:BG$286,$Z796)
*(INDEX(Forecast_Capex_Input!$H$12:$H$286,$Z796)=Repex),0)
*$DG796</f>
        <v>0</v>
      </c>
      <c r="DI796" s="43" cm="1">
        <f t="array" aca="1" ref="DI796" ca="1">IFERROR(INDEX(Forecast_Capex_Input!BH$12:BH$286,$Z796)
*(INDEX(Forecast_Capex_Input!$H$12:$H$286,$Z796)=Repex),0)
*$DG796</f>
        <v>0</v>
      </c>
      <c r="DJ796" s="43" cm="1">
        <f t="array" aca="1" ref="DJ796" ca="1">IFERROR(INDEX(Forecast_Capex_Input!BI$12:BI$286,$Z796)
*(INDEX(Forecast_Capex_Input!$H$12:$H$286,$Z796)=Repex),0)
*$DG796</f>
        <v>0</v>
      </c>
      <c r="DK796" s="43" cm="1">
        <f t="array" aca="1" ref="DK796" ca="1">IFERROR(INDEX(Forecast_Capex_Input!BJ$12:BJ$286,$Z796)
*(INDEX(Forecast_Capex_Input!$H$12:$H$286,$Z796)=Repex),0)
*$DG796</f>
        <v>0</v>
      </c>
      <c r="DL796" s="43" cm="1">
        <f t="array" aca="1" ref="DL796" ca="1">IFERROR(INDEX(Forecast_Capex_Input!BK$12:BK$286,$Z796)
*(INDEX(Forecast_Capex_Input!$H$12:$H$286,$Z796)=Repex),0)
*$DG796</f>
        <v>0</v>
      </c>
      <c r="DM796" s="43" cm="1">
        <f t="array" aca="1" ref="DM796" ca="1">IFERROR(INDEX(Forecast_Capex_Input!BL$12:BL$286,$Z796)
*(INDEX(Forecast_Capex_Input!$H$12:$H$286,$Z796)=Repex),0)
*$DG796</f>
        <v>0</v>
      </c>
      <c r="DO796" s="43" t="b" cm="1">
        <f t="array" aca="1" ref="DO796" ca="1">OR($G796=Forecast_Capex_Input!$BN$8:$BN$9)</f>
        <v>0</v>
      </c>
      <c r="DP796" s="43" cm="1">
        <f t="array" aca="1" ref="DP796" ca="1">IFERROR(INDEX(Forecast_Capex_Input!BO$12:BO$286,$Z796)
*(INDEX(Forecast_Capex_Input!$H$12:$H$286,$Z796)=Repex),0)
*$DO796</f>
        <v>0</v>
      </c>
      <c r="DQ796" s="43" cm="1">
        <f t="array" aca="1" ref="DQ796" ca="1">IFERROR(INDEX(Forecast_Capex_Input!BP$12:BP$286,$Z796)
*(INDEX(Forecast_Capex_Input!$H$12:$H$286,$Z796)=Repex),0)
*$DO796</f>
        <v>0</v>
      </c>
      <c r="DR796" s="43" cm="1">
        <f t="array" aca="1" ref="DR796" ca="1">IFERROR(INDEX(Forecast_Capex_Input!BQ$12:BQ$286,$Z796)
*(INDEX(Forecast_Capex_Input!$H$12:$H$286,$Z796)=Repex),0)
*$DO796</f>
        <v>0</v>
      </c>
      <c r="DS796" s="43" cm="1">
        <f t="array" aca="1" ref="DS796" ca="1">IFERROR(INDEX(Forecast_Capex_Input!BR$12:BR$286,$Z796)
*(INDEX(Forecast_Capex_Input!$H$12:$H$286,$Z796)=Repex),0)
*$DO796</f>
        <v>0</v>
      </c>
      <c r="DT796" s="43" cm="1">
        <f t="array" aca="1" ref="DT796" ca="1">IFERROR(INDEX(Forecast_Capex_Input!BS$12:BS$286,$Z796)
*(INDEX(Forecast_Capex_Input!$H$12:$H$286,$Z796)=Repex),0)
*$DO796</f>
        <v>0</v>
      </c>
      <c r="DV796" s="43" t="b" cm="1">
        <f t="array" aca="1" ref="DV796" ca="1">OR($G796=Forecast_Capex_Input!$BU$8:$BU$10)</f>
        <v>0</v>
      </c>
      <c r="DW796" s="43" cm="1">
        <f t="array" aca="1" ref="DW796" ca="1">IFERROR(INDEX(Forecast_Capex_Input!BV$12:BV$286,$Z796)
*(INDEX(Forecast_Capex_Input!$H$12:$H$286,$Z796)=Repex),0)
*$DV796</f>
        <v>0</v>
      </c>
      <c r="DX796" s="43" cm="1">
        <f t="array" aca="1" ref="DX796" ca="1">IFERROR(INDEX(Forecast_Capex_Input!BW$12:BW$286,$Z796)
*(INDEX(Forecast_Capex_Input!$H$12:$H$286,$Z796)=Repex),0)
*$DV796</f>
        <v>0</v>
      </c>
      <c r="DY796" s="43" cm="1">
        <f t="array" aca="1" ref="DY796" ca="1">IFERROR(INDEX(Forecast_Capex_Input!BX$12:BX$286,$Z796)
*(INDEX(Forecast_Capex_Input!$H$12:$H$286,$Z796)=Repex),0)
*$DV796</f>
        <v>0</v>
      </c>
      <c r="DZ796" s="43" cm="1">
        <f t="array" aca="1" ref="DZ796" ca="1">IFERROR(INDEX(Forecast_Capex_Input!BY$12:BY$286,$Z796)
*(INDEX(Forecast_Capex_Input!$H$12:$H$286,$Z796)=Repex),0)
*$DV796</f>
        <v>0</v>
      </c>
      <c r="EA796" s="43" cm="1">
        <f t="array" aca="1" ref="EA796" ca="1">IFERROR(INDEX(Forecast_Capex_Input!BZ$12:BZ$286,$Z796)
*(INDEX(Forecast_Capex_Input!$H$12:$H$286,$Z796)=Repex),0)
*$DV796</f>
        <v>0</v>
      </c>
      <c r="EB796" s="43" cm="1">
        <f t="array" aca="1" ref="EB796" ca="1">IFERROR(INDEX(Forecast_Capex_Input!CA$12:CA$286,$Z796)
*(INDEX(Forecast_Capex_Input!$H$12:$H$286,$Z796)=Repex),0)
*$DV796</f>
        <v>0</v>
      </c>
      <c r="EC796" s="43" cm="1">
        <f t="array" aca="1" ref="EC796" ca="1">IFERROR(INDEX(Forecast_Capex_Input!CB$12:CB$286,$Z796)
*(INDEX(Forecast_Capex_Input!$H$12:$H$286,$Z796)=Repex),0)
*$DV796</f>
        <v>0</v>
      </c>
      <c r="ED796" s="43" cm="1">
        <f t="array" aca="1" ref="ED796" ca="1">IFERROR(INDEX(Forecast_Capex_Input!CC$12:CC$286,$Z796)
*(INDEX(Forecast_Capex_Input!$H$12:$H$286,$Z796)=Repex),0)
*$DV796</f>
        <v>0</v>
      </c>
      <c r="EF796" s="86" t="str">
        <f t="shared" si="74"/>
        <v>N/A</v>
      </c>
      <c r="EG796" s="28" t="str">
        <f>IFERROR(RANK(EF796,EF$11:EF$1010,0)+COUNTIF(EF$11:EF796,EF796)-1,NA)</f>
        <v>N/A</v>
      </c>
    </row>
    <row r="797" spans="3:137" x14ac:dyDescent="0.2">
      <c r="C797" s="28">
        <f t="shared" si="75"/>
        <v>787</v>
      </c>
      <c r="D797" s="9" t="str" cm="1">
        <f t="array" ref="D797">IFERROR(INDEX(Forecast_Capex_Input!$D$12:$D$286,$Z797),NA)</f>
        <v>N/A</v>
      </c>
      <c r="E797" s="24" t="str" cm="1">
        <f t="array" ref="E797">IF($Z797=NA,NA,INDEX(Forecast_Capex_Input!$E$12:$E$286,$Z797))</f>
        <v>N/A</v>
      </c>
      <c r="F797" s="9" t="str" cm="1">
        <f t="array" aca="1" ref="F797" ca="1">IFERROR(INDEX(General!$E$25:$E$26,$AA797),NA)</f>
        <v>N/A</v>
      </c>
      <c r="G797" s="9" t="str" cm="1">
        <f t="array" aca="1" ref="G797" ca="1">IFERROR(INDEX(Forecast_Capex_Input!$AI$11:$BB$11,$AC797),NA)</f>
        <v>N/A</v>
      </c>
      <c r="H797" s="50" t="str" cm="1">
        <f t="array" aca="1" ref="H797" ca="1">IFERROR(INDEX(Forecast_Capex_Input!$AI$12:$BB$286,$Z797,$AC797),NA)</f>
        <v>N/A</v>
      </c>
      <c r="I797" s="150" t="str" cm="1">
        <f t="array" ref="I797">IFERROR(INDEX(Forecast_Capex_Input!$F$12:$F$286,$Z797),NA)</f>
        <v>N/A</v>
      </c>
      <c r="J797" s="150" t="str" cm="1">
        <f t="array" ref="J797">IFERROR(INDEX(Forecast_Capex_Input!G$12:G$286,$Z797),NA)</f>
        <v>N/A</v>
      </c>
      <c r="K797" s="150" t="str" cm="1">
        <f t="array" ref="K797">IFERROR(INDEX(Forecast_Capex_Input!H$12:H$286,$Z797),NA)</f>
        <v>N/A</v>
      </c>
      <c r="L797" s="150" t="str" cm="1">
        <f t="array" ref="L797">IFERROR(INDEX(Forecast_Capex_Input!I$12:I$286,$Z797),NA)</f>
        <v>N/A</v>
      </c>
      <c r="M797" s="150" t="str" cm="1">
        <f t="array" ref="M797">IFERROR(INDEX(Forecast_Capex_Input!J$12:J$286,$Z797),NA)</f>
        <v>N/A</v>
      </c>
      <c r="N797" s="150" t="str" cm="1">
        <f t="array" ref="N797">IFERROR(INDEX(Forecast_Capex_Input!K$12:K$286,$Z797),NA)</f>
        <v>N/A</v>
      </c>
      <c r="O797" s="150" t="str" cm="1">
        <f t="array" ref="O797">IFERROR(INDEX(Forecast_Capex_Input!L$12:L$286,$Z797),NA)</f>
        <v>N/A</v>
      </c>
      <c r="P797" s="150" t="str" cm="1">
        <f t="array" ref="P797">IFERROR(INDEX(Forecast_Capex_Input!M$12:M$286,$Z797),NA)</f>
        <v>N/A</v>
      </c>
      <c r="Q797" s="24" t="str" cm="1">
        <f t="array" ref="Q797">IFERROR(INDEX(Forecast_Capex_Input!N$12:N$286,$Z797),NA)</f>
        <v>N/A</v>
      </c>
      <c r="R797" s="190" cm="1">
        <f t="array" ref="R797">IFERROR(INDEX(Forecast_Capex_Input!O$12:O$286,$Z797),0)</f>
        <v>0</v>
      </c>
      <c r="S797" s="24" cm="1">
        <f t="array" ref="S797">IFERROR(INDEX(Forecast_Capex_Input!P$12:P$286,$Z797),0)</f>
        <v>0</v>
      </c>
      <c r="T797" s="150" t="str" cm="1">
        <f t="array" aca="1" ref="T797" ca="1">IFERROR(INDEX(General!$K$91:$K$110,$AC797),NA)</f>
        <v>N/A</v>
      </c>
      <c r="U797" s="43" cm="1">
        <f t="array" aca="1" ref="U797" ca="1">IFERROR(
IF($F797=General!$E$25,INDEX(Forecast_Capex_Input!S$12:S$286,$Z797),
INDEX(Forecast_Capex_Input!T$12:T$286,$Z797)),0)</f>
        <v>0</v>
      </c>
      <c r="V797" s="82" t="b">
        <f>IFERROR(INDEX(Overheads!$T$19:$T$26,MATCH($I797,Overheads!$E$19:$E$26,0)),FALSE)</f>
        <v>0</v>
      </c>
      <c r="W797" s="209" cm="1">
        <f t="array" ref="W797">IFERROR(
INDEX(Forecast_Capex_Input!CN$12:CN$286,$Z797),0)</f>
        <v>0</v>
      </c>
      <c r="X797" s="209">
        <f>IFERROR(
MATCH($W797,General!$L$39:$S$39,0),1)</f>
        <v>1</v>
      </c>
      <c r="Z797" s="28" t="str">
        <f>IFERROR(
IF(MATCH($C797,Forecast_Capex_Input!$CI$12:$CI$286,1)+1&gt;MAX(Forecast_Capex_Input!$C$12:$C$286),NA,
MATCH($C797,Forecast_Capex_Input!$CI$12:$CI$286,1)+1),1)</f>
        <v>N/A</v>
      </c>
      <c r="AA797" s="28" t="str" cm="1">
        <f t="array" aca="1" ref="AA797" ca="1">IFERROR(
IF(Z796&lt;&gt;Z797,1,
IF(COUNTIF(OFFSET(AA796,0,0,-INDEX(Forecast_Capex_Input!$CG$12:$CG$286,$Z797)),AA796)=INDEX(Forecast_Capex_Input!$CG$12:$CG$286,$Z797),AA796+1,AA796)),NA)</f>
        <v>N/A</v>
      </c>
      <c r="AB797" s="28" t="str" cm="1">
        <f t="array" ref="AB797">IFERROR($C797-IF($Z797=1,1,INDEX(Forecast_Capex_Input!$CI$12:$CI$286,$Z797-1))+1,NA)</f>
        <v>N/A</v>
      </c>
      <c r="AC797" s="28" t="str" cm="1">
        <f t="array" aca="1" ref="AC797" ca="1">IFERROR(IF(AA797=1,
INDEX(Forecast_Capex_Input!$AI$10:$BB$10,SMALL(IF(INDEX(Forecast_Capex_Input!$AI$12:$BB$286,$Z797,0)&gt;0,COLUMN(Forecast_Capex_Input!$AI$10:$BB$10)-COLUMN(Forecast_Capex_Input!$AI$12)+1),ROWS(OFFSET(AC796,0,0,-$AB797)))),
OFFSET(AC796,-INDEX(Forecast_Capex_Input!$CG$12:$CG$286,$Z797)+1,0)),NA)</f>
        <v>N/A</v>
      </c>
      <c r="AD797" s="28" t="str">
        <f t="shared" ca="1" si="72"/>
        <v>N/A</v>
      </c>
      <c r="AE797" s="82" t="b">
        <f t="shared" si="76"/>
        <v>0</v>
      </c>
      <c r="AF797" s="78" t="b">
        <v>0</v>
      </c>
      <c r="AG797" s="82" t="b">
        <f t="shared" si="73"/>
        <v>1</v>
      </c>
      <c r="AI797" s="55">
        <v>0</v>
      </c>
      <c r="AJ797" s="55">
        <v>0</v>
      </c>
      <c r="AK797" s="55">
        <v>0</v>
      </c>
      <c r="AL797" s="55">
        <v>0</v>
      </c>
      <c r="AM797" s="55">
        <v>0</v>
      </c>
      <c r="AN797" s="135">
        <v>0</v>
      </c>
      <c r="AP797" s="55">
        <v>0</v>
      </c>
      <c r="AQ797" s="55">
        <v>0</v>
      </c>
      <c r="AR797" s="55">
        <v>0</v>
      </c>
      <c r="AS797" s="55">
        <v>0</v>
      </c>
      <c r="AT797" s="55">
        <v>0</v>
      </c>
      <c r="AU797" s="135">
        <v>0</v>
      </c>
      <c r="AW797" s="55">
        <v>0</v>
      </c>
      <c r="AX797" s="55">
        <v>0</v>
      </c>
      <c r="AY797" s="55">
        <v>0</v>
      </c>
      <c r="AZ797" s="55">
        <v>0</v>
      </c>
      <c r="BA797" s="55">
        <v>0</v>
      </c>
      <c r="BB797" s="135">
        <v>0</v>
      </c>
      <c r="BD797" s="55">
        <v>0</v>
      </c>
      <c r="BE797" s="55">
        <v>0</v>
      </c>
      <c r="BF797" s="55">
        <v>0</v>
      </c>
      <c r="BG797" s="55">
        <v>0</v>
      </c>
      <c r="BH797" s="55">
        <v>0</v>
      </c>
      <c r="BI797" s="135">
        <v>0</v>
      </c>
      <c r="BK797" s="55">
        <v>0</v>
      </c>
      <c r="BL797" s="55">
        <v>0</v>
      </c>
      <c r="BM797" s="55">
        <v>0</v>
      </c>
      <c r="BN797" s="55">
        <v>0</v>
      </c>
      <c r="BO797" s="55">
        <v>0</v>
      </c>
      <c r="BP797" s="135">
        <v>0</v>
      </c>
      <c r="BR797" s="147">
        <v>0</v>
      </c>
      <c r="BS797" s="147">
        <v>0</v>
      </c>
      <c r="BT797" s="147">
        <v>0</v>
      </c>
      <c r="BU797" s="147">
        <v>0</v>
      </c>
      <c r="BV797" s="147">
        <v>0</v>
      </c>
      <c r="BX797" s="55">
        <v>0</v>
      </c>
      <c r="BY797" s="55">
        <v>0</v>
      </c>
      <c r="BZ797" s="55">
        <v>0</v>
      </c>
      <c r="CA797" s="55">
        <v>0</v>
      </c>
      <c r="CB797" s="55">
        <v>0</v>
      </c>
      <c r="CC797" s="135">
        <v>0</v>
      </c>
      <c r="CE797" s="55">
        <v>0</v>
      </c>
      <c r="CF797" s="55">
        <v>0</v>
      </c>
      <c r="CG797" s="55">
        <v>0</v>
      </c>
      <c r="CH797" s="55">
        <v>0</v>
      </c>
      <c r="CI797" s="55">
        <v>0</v>
      </c>
      <c r="CJ797" s="135">
        <v>0</v>
      </c>
      <c r="CL797" s="55">
        <v>0</v>
      </c>
      <c r="CM797" s="55">
        <v>0</v>
      </c>
      <c r="CN797" s="55">
        <v>0</v>
      </c>
      <c r="CO797" s="55">
        <v>0</v>
      </c>
      <c r="CP797" s="55">
        <v>0</v>
      </c>
      <c r="CQ797" s="135">
        <v>0</v>
      </c>
      <c r="CS797" s="67">
        <v>0</v>
      </c>
      <c r="CT797" s="67">
        <v>0</v>
      </c>
      <c r="CU797" s="67">
        <v>0</v>
      </c>
      <c r="CV797" s="67">
        <v>0</v>
      </c>
      <c r="CW797" s="67">
        <v>0</v>
      </c>
      <c r="CX797" s="135">
        <v>0</v>
      </c>
      <c r="CZ797" s="55">
        <v>0</v>
      </c>
      <c r="DA797" s="55">
        <v>0</v>
      </c>
      <c r="DB797" s="55">
        <v>0</v>
      </c>
      <c r="DC797" s="55">
        <v>0</v>
      </c>
      <c r="DD797" s="55">
        <v>0</v>
      </c>
      <c r="DE797" s="135">
        <v>0</v>
      </c>
      <c r="DG797" s="43" t="b" cm="1">
        <f t="array" aca="1" ref="DG797" ca="1">OR($G797=Forecast_Capex_Input!$BF$8:$BF$10)</f>
        <v>0</v>
      </c>
      <c r="DH797" s="43" cm="1">
        <f t="array" aca="1" ref="DH797" ca="1">IFERROR(INDEX(Forecast_Capex_Input!BG$12:BG$286,$Z797)
*(INDEX(Forecast_Capex_Input!$H$12:$H$286,$Z797)=Repex),0)
*$DG797</f>
        <v>0</v>
      </c>
      <c r="DI797" s="43" cm="1">
        <f t="array" aca="1" ref="DI797" ca="1">IFERROR(INDEX(Forecast_Capex_Input!BH$12:BH$286,$Z797)
*(INDEX(Forecast_Capex_Input!$H$12:$H$286,$Z797)=Repex),0)
*$DG797</f>
        <v>0</v>
      </c>
      <c r="DJ797" s="43" cm="1">
        <f t="array" aca="1" ref="DJ797" ca="1">IFERROR(INDEX(Forecast_Capex_Input!BI$12:BI$286,$Z797)
*(INDEX(Forecast_Capex_Input!$H$12:$H$286,$Z797)=Repex),0)
*$DG797</f>
        <v>0</v>
      </c>
      <c r="DK797" s="43" cm="1">
        <f t="array" aca="1" ref="DK797" ca="1">IFERROR(INDEX(Forecast_Capex_Input!BJ$12:BJ$286,$Z797)
*(INDEX(Forecast_Capex_Input!$H$12:$H$286,$Z797)=Repex),0)
*$DG797</f>
        <v>0</v>
      </c>
      <c r="DL797" s="43" cm="1">
        <f t="array" aca="1" ref="DL797" ca="1">IFERROR(INDEX(Forecast_Capex_Input!BK$12:BK$286,$Z797)
*(INDEX(Forecast_Capex_Input!$H$12:$H$286,$Z797)=Repex),0)
*$DG797</f>
        <v>0</v>
      </c>
      <c r="DM797" s="43" cm="1">
        <f t="array" aca="1" ref="DM797" ca="1">IFERROR(INDEX(Forecast_Capex_Input!BL$12:BL$286,$Z797)
*(INDEX(Forecast_Capex_Input!$H$12:$H$286,$Z797)=Repex),0)
*$DG797</f>
        <v>0</v>
      </c>
      <c r="DO797" s="43" t="b" cm="1">
        <f t="array" aca="1" ref="DO797" ca="1">OR($G797=Forecast_Capex_Input!$BN$8:$BN$9)</f>
        <v>0</v>
      </c>
      <c r="DP797" s="43" cm="1">
        <f t="array" aca="1" ref="DP797" ca="1">IFERROR(INDEX(Forecast_Capex_Input!BO$12:BO$286,$Z797)
*(INDEX(Forecast_Capex_Input!$H$12:$H$286,$Z797)=Repex),0)
*$DO797</f>
        <v>0</v>
      </c>
      <c r="DQ797" s="43" cm="1">
        <f t="array" aca="1" ref="DQ797" ca="1">IFERROR(INDEX(Forecast_Capex_Input!BP$12:BP$286,$Z797)
*(INDEX(Forecast_Capex_Input!$H$12:$H$286,$Z797)=Repex),0)
*$DO797</f>
        <v>0</v>
      </c>
      <c r="DR797" s="43" cm="1">
        <f t="array" aca="1" ref="DR797" ca="1">IFERROR(INDEX(Forecast_Capex_Input!BQ$12:BQ$286,$Z797)
*(INDEX(Forecast_Capex_Input!$H$12:$H$286,$Z797)=Repex),0)
*$DO797</f>
        <v>0</v>
      </c>
      <c r="DS797" s="43" cm="1">
        <f t="array" aca="1" ref="DS797" ca="1">IFERROR(INDEX(Forecast_Capex_Input!BR$12:BR$286,$Z797)
*(INDEX(Forecast_Capex_Input!$H$12:$H$286,$Z797)=Repex),0)
*$DO797</f>
        <v>0</v>
      </c>
      <c r="DT797" s="43" cm="1">
        <f t="array" aca="1" ref="DT797" ca="1">IFERROR(INDEX(Forecast_Capex_Input!BS$12:BS$286,$Z797)
*(INDEX(Forecast_Capex_Input!$H$12:$H$286,$Z797)=Repex),0)
*$DO797</f>
        <v>0</v>
      </c>
      <c r="DV797" s="43" t="b" cm="1">
        <f t="array" aca="1" ref="DV797" ca="1">OR($G797=Forecast_Capex_Input!$BU$8:$BU$10)</f>
        <v>0</v>
      </c>
      <c r="DW797" s="43" cm="1">
        <f t="array" aca="1" ref="DW797" ca="1">IFERROR(INDEX(Forecast_Capex_Input!BV$12:BV$286,$Z797)
*(INDEX(Forecast_Capex_Input!$H$12:$H$286,$Z797)=Repex),0)
*$DV797</f>
        <v>0</v>
      </c>
      <c r="DX797" s="43" cm="1">
        <f t="array" aca="1" ref="DX797" ca="1">IFERROR(INDEX(Forecast_Capex_Input!BW$12:BW$286,$Z797)
*(INDEX(Forecast_Capex_Input!$H$12:$H$286,$Z797)=Repex),0)
*$DV797</f>
        <v>0</v>
      </c>
      <c r="DY797" s="43" cm="1">
        <f t="array" aca="1" ref="DY797" ca="1">IFERROR(INDEX(Forecast_Capex_Input!BX$12:BX$286,$Z797)
*(INDEX(Forecast_Capex_Input!$H$12:$H$286,$Z797)=Repex),0)
*$DV797</f>
        <v>0</v>
      </c>
      <c r="DZ797" s="43" cm="1">
        <f t="array" aca="1" ref="DZ797" ca="1">IFERROR(INDEX(Forecast_Capex_Input!BY$12:BY$286,$Z797)
*(INDEX(Forecast_Capex_Input!$H$12:$H$286,$Z797)=Repex),0)
*$DV797</f>
        <v>0</v>
      </c>
      <c r="EA797" s="43" cm="1">
        <f t="array" aca="1" ref="EA797" ca="1">IFERROR(INDEX(Forecast_Capex_Input!BZ$12:BZ$286,$Z797)
*(INDEX(Forecast_Capex_Input!$H$12:$H$286,$Z797)=Repex),0)
*$DV797</f>
        <v>0</v>
      </c>
      <c r="EB797" s="43" cm="1">
        <f t="array" aca="1" ref="EB797" ca="1">IFERROR(INDEX(Forecast_Capex_Input!CA$12:CA$286,$Z797)
*(INDEX(Forecast_Capex_Input!$H$12:$H$286,$Z797)=Repex),0)
*$DV797</f>
        <v>0</v>
      </c>
      <c r="EC797" s="43" cm="1">
        <f t="array" aca="1" ref="EC797" ca="1">IFERROR(INDEX(Forecast_Capex_Input!CB$12:CB$286,$Z797)
*(INDEX(Forecast_Capex_Input!$H$12:$H$286,$Z797)=Repex),0)
*$DV797</f>
        <v>0</v>
      </c>
      <c r="ED797" s="43" cm="1">
        <f t="array" aca="1" ref="ED797" ca="1">IFERROR(INDEX(Forecast_Capex_Input!CC$12:CC$286,$Z797)
*(INDEX(Forecast_Capex_Input!$H$12:$H$286,$Z797)=Repex),0)
*$DV797</f>
        <v>0</v>
      </c>
      <c r="EF797" s="86" t="str">
        <f t="shared" si="74"/>
        <v>N/A</v>
      </c>
      <c r="EG797" s="28" t="str">
        <f>IFERROR(RANK(EF797,EF$11:EF$1010,0)+COUNTIF(EF$11:EF797,EF797)-1,NA)</f>
        <v>N/A</v>
      </c>
    </row>
    <row r="798" spans="3:137" x14ac:dyDescent="0.2">
      <c r="C798" s="28">
        <f t="shared" si="75"/>
        <v>788</v>
      </c>
      <c r="D798" s="9" t="str" cm="1">
        <f t="array" ref="D798">IFERROR(INDEX(Forecast_Capex_Input!$D$12:$D$286,$Z798),NA)</f>
        <v>N/A</v>
      </c>
      <c r="E798" s="24" t="str" cm="1">
        <f t="array" ref="E798">IF($Z798=NA,NA,INDEX(Forecast_Capex_Input!$E$12:$E$286,$Z798))</f>
        <v>N/A</v>
      </c>
      <c r="F798" s="9" t="str" cm="1">
        <f t="array" aca="1" ref="F798" ca="1">IFERROR(INDEX(General!$E$25:$E$26,$AA798),NA)</f>
        <v>N/A</v>
      </c>
      <c r="G798" s="9" t="str" cm="1">
        <f t="array" aca="1" ref="G798" ca="1">IFERROR(INDEX(Forecast_Capex_Input!$AI$11:$BB$11,$AC798),NA)</f>
        <v>N/A</v>
      </c>
      <c r="H798" s="50" t="str" cm="1">
        <f t="array" aca="1" ref="H798" ca="1">IFERROR(INDEX(Forecast_Capex_Input!$AI$12:$BB$286,$Z798,$AC798),NA)</f>
        <v>N/A</v>
      </c>
      <c r="I798" s="150" t="str" cm="1">
        <f t="array" ref="I798">IFERROR(INDEX(Forecast_Capex_Input!$F$12:$F$286,$Z798),NA)</f>
        <v>N/A</v>
      </c>
      <c r="J798" s="150" t="str" cm="1">
        <f t="array" ref="J798">IFERROR(INDEX(Forecast_Capex_Input!G$12:G$286,$Z798),NA)</f>
        <v>N/A</v>
      </c>
      <c r="K798" s="150" t="str" cm="1">
        <f t="array" ref="K798">IFERROR(INDEX(Forecast_Capex_Input!H$12:H$286,$Z798),NA)</f>
        <v>N/A</v>
      </c>
      <c r="L798" s="150" t="str" cm="1">
        <f t="array" ref="L798">IFERROR(INDEX(Forecast_Capex_Input!I$12:I$286,$Z798),NA)</f>
        <v>N/A</v>
      </c>
      <c r="M798" s="150" t="str" cm="1">
        <f t="array" ref="M798">IFERROR(INDEX(Forecast_Capex_Input!J$12:J$286,$Z798),NA)</f>
        <v>N/A</v>
      </c>
      <c r="N798" s="150" t="str" cm="1">
        <f t="array" ref="N798">IFERROR(INDEX(Forecast_Capex_Input!K$12:K$286,$Z798),NA)</f>
        <v>N/A</v>
      </c>
      <c r="O798" s="150" t="str" cm="1">
        <f t="array" ref="O798">IFERROR(INDEX(Forecast_Capex_Input!L$12:L$286,$Z798),NA)</f>
        <v>N/A</v>
      </c>
      <c r="P798" s="150" t="str" cm="1">
        <f t="array" ref="P798">IFERROR(INDEX(Forecast_Capex_Input!M$12:M$286,$Z798),NA)</f>
        <v>N/A</v>
      </c>
      <c r="Q798" s="24" t="str" cm="1">
        <f t="array" ref="Q798">IFERROR(INDEX(Forecast_Capex_Input!N$12:N$286,$Z798),NA)</f>
        <v>N/A</v>
      </c>
      <c r="R798" s="190" cm="1">
        <f t="array" ref="R798">IFERROR(INDEX(Forecast_Capex_Input!O$12:O$286,$Z798),0)</f>
        <v>0</v>
      </c>
      <c r="S798" s="24" cm="1">
        <f t="array" ref="S798">IFERROR(INDEX(Forecast_Capex_Input!P$12:P$286,$Z798),0)</f>
        <v>0</v>
      </c>
      <c r="T798" s="150" t="str" cm="1">
        <f t="array" aca="1" ref="T798" ca="1">IFERROR(INDEX(General!$K$91:$K$110,$AC798),NA)</f>
        <v>N/A</v>
      </c>
      <c r="U798" s="43" cm="1">
        <f t="array" aca="1" ref="U798" ca="1">IFERROR(
IF($F798=General!$E$25,INDEX(Forecast_Capex_Input!S$12:S$286,$Z798),
INDEX(Forecast_Capex_Input!T$12:T$286,$Z798)),0)</f>
        <v>0</v>
      </c>
      <c r="V798" s="82" t="b">
        <f>IFERROR(INDEX(Overheads!$T$19:$T$26,MATCH($I798,Overheads!$E$19:$E$26,0)),FALSE)</f>
        <v>0</v>
      </c>
      <c r="W798" s="209" cm="1">
        <f t="array" ref="W798">IFERROR(
INDEX(Forecast_Capex_Input!CN$12:CN$286,$Z798),0)</f>
        <v>0</v>
      </c>
      <c r="X798" s="209">
        <f>IFERROR(
MATCH($W798,General!$L$39:$S$39,0),1)</f>
        <v>1</v>
      </c>
      <c r="Z798" s="28" t="str">
        <f>IFERROR(
IF(MATCH($C798,Forecast_Capex_Input!$CI$12:$CI$286,1)+1&gt;MAX(Forecast_Capex_Input!$C$12:$C$286),NA,
MATCH($C798,Forecast_Capex_Input!$CI$12:$CI$286,1)+1),1)</f>
        <v>N/A</v>
      </c>
      <c r="AA798" s="28" t="str" cm="1">
        <f t="array" aca="1" ref="AA798" ca="1">IFERROR(
IF(Z797&lt;&gt;Z798,1,
IF(COUNTIF(OFFSET(AA797,0,0,-INDEX(Forecast_Capex_Input!$CG$12:$CG$286,$Z798)),AA797)=INDEX(Forecast_Capex_Input!$CG$12:$CG$286,$Z798),AA797+1,AA797)),NA)</f>
        <v>N/A</v>
      </c>
      <c r="AB798" s="28" t="str" cm="1">
        <f t="array" ref="AB798">IFERROR($C798-IF($Z798=1,1,INDEX(Forecast_Capex_Input!$CI$12:$CI$286,$Z798-1))+1,NA)</f>
        <v>N/A</v>
      </c>
      <c r="AC798" s="28" t="str" cm="1">
        <f t="array" aca="1" ref="AC798" ca="1">IFERROR(IF(AA798=1,
INDEX(Forecast_Capex_Input!$AI$10:$BB$10,SMALL(IF(INDEX(Forecast_Capex_Input!$AI$12:$BB$286,$Z798,0)&gt;0,COLUMN(Forecast_Capex_Input!$AI$10:$BB$10)-COLUMN(Forecast_Capex_Input!$AI$12)+1),ROWS(OFFSET(AC797,0,0,-$AB798)))),
OFFSET(AC797,-INDEX(Forecast_Capex_Input!$CG$12:$CG$286,$Z798)+1,0)),NA)</f>
        <v>N/A</v>
      </c>
      <c r="AD798" s="28" t="str">
        <f t="shared" ca="1" si="72"/>
        <v>N/A</v>
      </c>
      <c r="AE798" s="82" t="b">
        <f t="shared" si="76"/>
        <v>0</v>
      </c>
      <c r="AF798" s="78" t="b">
        <v>0</v>
      </c>
      <c r="AG798" s="82" t="b">
        <f t="shared" si="73"/>
        <v>1</v>
      </c>
      <c r="AI798" s="55">
        <v>0</v>
      </c>
      <c r="AJ798" s="55">
        <v>0</v>
      </c>
      <c r="AK798" s="55">
        <v>0</v>
      </c>
      <c r="AL798" s="55">
        <v>0</v>
      </c>
      <c r="AM798" s="55">
        <v>0</v>
      </c>
      <c r="AN798" s="135">
        <v>0</v>
      </c>
      <c r="AP798" s="55">
        <v>0</v>
      </c>
      <c r="AQ798" s="55">
        <v>0</v>
      </c>
      <c r="AR798" s="55">
        <v>0</v>
      </c>
      <c r="AS798" s="55">
        <v>0</v>
      </c>
      <c r="AT798" s="55">
        <v>0</v>
      </c>
      <c r="AU798" s="135">
        <v>0</v>
      </c>
      <c r="AW798" s="55">
        <v>0</v>
      </c>
      <c r="AX798" s="55">
        <v>0</v>
      </c>
      <c r="AY798" s="55">
        <v>0</v>
      </c>
      <c r="AZ798" s="55">
        <v>0</v>
      </c>
      <c r="BA798" s="55">
        <v>0</v>
      </c>
      <c r="BB798" s="135">
        <v>0</v>
      </c>
      <c r="BD798" s="55">
        <v>0</v>
      </c>
      <c r="BE798" s="55">
        <v>0</v>
      </c>
      <c r="BF798" s="55">
        <v>0</v>
      </c>
      <c r="BG798" s="55">
        <v>0</v>
      </c>
      <c r="BH798" s="55">
        <v>0</v>
      </c>
      <c r="BI798" s="135">
        <v>0</v>
      </c>
      <c r="BK798" s="55">
        <v>0</v>
      </c>
      <c r="BL798" s="55">
        <v>0</v>
      </c>
      <c r="BM798" s="55">
        <v>0</v>
      </c>
      <c r="BN798" s="55">
        <v>0</v>
      </c>
      <c r="BO798" s="55">
        <v>0</v>
      </c>
      <c r="BP798" s="135">
        <v>0</v>
      </c>
      <c r="BR798" s="147">
        <v>0</v>
      </c>
      <c r="BS798" s="147">
        <v>0</v>
      </c>
      <c r="BT798" s="147">
        <v>0</v>
      </c>
      <c r="BU798" s="147">
        <v>0</v>
      </c>
      <c r="BV798" s="147">
        <v>0</v>
      </c>
      <c r="BX798" s="55">
        <v>0</v>
      </c>
      <c r="BY798" s="55">
        <v>0</v>
      </c>
      <c r="BZ798" s="55">
        <v>0</v>
      </c>
      <c r="CA798" s="55">
        <v>0</v>
      </c>
      <c r="CB798" s="55">
        <v>0</v>
      </c>
      <c r="CC798" s="135">
        <v>0</v>
      </c>
      <c r="CE798" s="55">
        <v>0</v>
      </c>
      <c r="CF798" s="55">
        <v>0</v>
      </c>
      <c r="CG798" s="55">
        <v>0</v>
      </c>
      <c r="CH798" s="55">
        <v>0</v>
      </c>
      <c r="CI798" s="55">
        <v>0</v>
      </c>
      <c r="CJ798" s="135">
        <v>0</v>
      </c>
      <c r="CL798" s="55">
        <v>0</v>
      </c>
      <c r="CM798" s="55">
        <v>0</v>
      </c>
      <c r="CN798" s="55">
        <v>0</v>
      </c>
      <c r="CO798" s="55">
        <v>0</v>
      </c>
      <c r="CP798" s="55">
        <v>0</v>
      </c>
      <c r="CQ798" s="135">
        <v>0</v>
      </c>
      <c r="CS798" s="67">
        <v>0</v>
      </c>
      <c r="CT798" s="67">
        <v>0</v>
      </c>
      <c r="CU798" s="67">
        <v>0</v>
      </c>
      <c r="CV798" s="67">
        <v>0</v>
      </c>
      <c r="CW798" s="67">
        <v>0</v>
      </c>
      <c r="CX798" s="135">
        <v>0</v>
      </c>
      <c r="CZ798" s="55">
        <v>0</v>
      </c>
      <c r="DA798" s="55">
        <v>0</v>
      </c>
      <c r="DB798" s="55">
        <v>0</v>
      </c>
      <c r="DC798" s="55">
        <v>0</v>
      </c>
      <c r="DD798" s="55">
        <v>0</v>
      </c>
      <c r="DE798" s="135">
        <v>0</v>
      </c>
      <c r="DG798" s="43" t="b" cm="1">
        <f t="array" aca="1" ref="DG798" ca="1">OR($G798=Forecast_Capex_Input!$BF$8:$BF$10)</f>
        <v>0</v>
      </c>
      <c r="DH798" s="43" cm="1">
        <f t="array" aca="1" ref="DH798" ca="1">IFERROR(INDEX(Forecast_Capex_Input!BG$12:BG$286,$Z798)
*(INDEX(Forecast_Capex_Input!$H$12:$H$286,$Z798)=Repex),0)
*$DG798</f>
        <v>0</v>
      </c>
      <c r="DI798" s="43" cm="1">
        <f t="array" aca="1" ref="DI798" ca="1">IFERROR(INDEX(Forecast_Capex_Input!BH$12:BH$286,$Z798)
*(INDEX(Forecast_Capex_Input!$H$12:$H$286,$Z798)=Repex),0)
*$DG798</f>
        <v>0</v>
      </c>
      <c r="DJ798" s="43" cm="1">
        <f t="array" aca="1" ref="DJ798" ca="1">IFERROR(INDEX(Forecast_Capex_Input!BI$12:BI$286,$Z798)
*(INDEX(Forecast_Capex_Input!$H$12:$H$286,$Z798)=Repex),0)
*$DG798</f>
        <v>0</v>
      </c>
      <c r="DK798" s="43" cm="1">
        <f t="array" aca="1" ref="DK798" ca="1">IFERROR(INDEX(Forecast_Capex_Input!BJ$12:BJ$286,$Z798)
*(INDEX(Forecast_Capex_Input!$H$12:$H$286,$Z798)=Repex),0)
*$DG798</f>
        <v>0</v>
      </c>
      <c r="DL798" s="43" cm="1">
        <f t="array" aca="1" ref="DL798" ca="1">IFERROR(INDEX(Forecast_Capex_Input!BK$12:BK$286,$Z798)
*(INDEX(Forecast_Capex_Input!$H$12:$H$286,$Z798)=Repex),0)
*$DG798</f>
        <v>0</v>
      </c>
      <c r="DM798" s="43" cm="1">
        <f t="array" aca="1" ref="DM798" ca="1">IFERROR(INDEX(Forecast_Capex_Input!BL$12:BL$286,$Z798)
*(INDEX(Forecast_Capex_Input!$H$12:$H$286,$Z798)=Repex),0)
*$DG798</f>
        <v>0</v>
      </c>
      <c r="DO798" s="43" t="b" cm="1">
        <f t="array" aca="1" ref="DO798" ca="1">OR($G798=Forecast_Capex_Input!$BN$8:$BN$9)</f>
        <v>0</v>
      </c>
      <c r="DP798" s="43" cm="1">
        <f t="array" aca="1" ref="DP798" ca="1">IFERROR(INDEX(Forecast_Capex_Input!BO$12:BO$286,$Z798)
*(INDEX(Forecast_Capex_Input!$H$12:$H$286,$Z798)=Repex),0)
*$DO798</f>
        <v>0</v>
      </c>
      <c r="DQ798" s="43" cm="1">
        <f t="array" aca="1" ref="DQ798" ca="1">IFERROR(INDEX(Forecast_Capex_Input!BP$12:BP$286,$Z798)
*(INDEX(Forecast_Capex_Input!$H$12:$H$286,$Z798)=Repex),0)
*$DO798</f>
        <v>0</v>
      </c>
      <c r="DR798" s="43" cm="1">
        <f t="array" aca="1" ref="DR798" ca="1">IFERROR(INDEX(Forecast_Capex_Input!BQ$12:BQ$286,$Z798)
*(INDEX(Forecast_Capex_Input!$H$12:$H$286,$Z798)=Repex),0)
*$DO798</f>
        <v>0</v>
      </c>
      <c r="DS798" s="43" cm="1">
        <f t="array" aca="1" ref="DS798" ca="1">IFERROR(INDEX(Forecast_Capex_Input!BR$12:BR$286,$Z798)
*(INDEX(Forecast_Capex_Input!$H$12:$H$286,$Z798)=Repex),0)
*$DO798</f>
        <v>0</v>
      </c>
      <c r="DT798" s="43" cm="1">
        <f t="array" aca="1" ref="DT798" ca="1">IFERROR(INDEX(Forecast_Capex_Input!BS$12:BS$286,$Z798)
*(INDEX(Forecast_Capex_Input!$H$12:$H$286,$Z798)=Repex),0)
*$DO798</f>
        <v>0</v>
      </c>
      <c r="DV798" s="43" t="b" cm="1">
        <f t="array" aca="1" ref="DV798" ca="1">OR($G798=Forecast_Capex_Input!$BU$8:$BU$10)</f>
        <v>0</v>
      </c>
      <c r="DW798" s="43" cm="1">
        <f t="array" aca="1" ref="DW798" ca="1">IFERROR(INDEX(Forecast_Capex_Input!BV$12:BV$286,$Z798)
*(INDEX(Forecast_Capex_Input!$H$12:$H$286,$Z798)=Repex),0)
*$DV798</f>
        <v>0</v>
      </c>
      <c r="DX798" s="43" cm="1">
        <f t="array" aca="1" ref="DX798" ca="1">IFERROR(INDEX(Forecast_Capex_Input!BW$12:BW$286,$Z798)
*(INDEX(Forecast_Capex_Input!$H$12:$H$286,$Z798)=Repex),0)
*$DV798</f>
        <v>0</v>
      </c>
      <c r="DY798" s="43" cm="1">
        <f t="array" aca="1" ref="DY798" ca="1">IFERROR(INDEX(Forecast_Capex_Input!BX$12:BX$286,$Z798)
*(INDEX(Forecast_Capex_Input!$H$12:$H$286,$Z798)=Repex),0)
*$DV798</f>
        <v>0</v>
      </c>
      <c r="DZ798" s="43" cm="1">
        <f t="array" aca="1" ref="DZ798" ca="1">IFERROR(INDEX(Forecast_Capex_Input!BY$12:BY$286,$Z798)
*(INDEX(Forecast_Capex_Input!$H$12:$H$286,$Z798)=Repex),0)
*$DV798</f>
        <v>0</v>
      </c>
      <c r="EA798" s="43" cm="1">
        <f t="array" aca="1" ref="EA798" ca="1">IFERROR(INDEX(Forecast_Capex_Input!BZ$12:BZ$286,$Z798)
*(INDEX(Forecast_Capex_Input!$H$12:$H$286,$Z798)=Repex),0)
*$DV798</f>
        <v>0</v>
      </c>
      <c r="EB798" s="43" cm="1">
        <f t="array" aca="1" ref="EB798" ca="1">IFERROR(INDEX(Forecast_Capex_Input!CA$12:CA$286,$Z798)
*(INDEX(Forecast_Capex_Input!$H$12:$H$286,$Z798)=Repex),0)
*$DV798</f>
        <v>0</v>
      </c>
      <c r="EC798" s="43" cm="1">
        <f t="array" aca="1" ref="EC798" ca="1">IFERROR(INDEX(Forecast_Capex_Input!CB$12:CB$286,$Z798)
*(INDEX(Forecast_Capex_Input!$H$12:$H$286,$Z798)=Repex),0)
*$DV798</f>
        <v>0</v>
      </c>
      <c r="ED798" s="43" cm="1">
        <f t="array" aca="1" ref="ED798" ca="1">IFERROR(INDEX(Forecast_Capex_Input!CC$12:CC$286,$Z798)
*(INDEX(Forecast_Capex_Input!$H$12:$H$286,$Z798)=Repex),0)
*$DV798</f>
        <v>0</v>
      </c>
      <c r="EF798" s="86" t="str">
        <f t="shared" si="74"/>
        <v>N/A</v>
      </c>
      <c r="EG798" s="28" t="str">
        <f>IFERROR(RANK(EF798,EF$11:EF$1010,0)+COUNTIF(EF$11:EF798,EF798)-1,NA)</f>
        <v>N/A</v>
      </c>
    </row>
    <row r="799" spans="3:137" x14ac:dyDescent="0.2">
      <c r="C799" s="28">
        <f t="shared" si="75"/>
        <v>789</v>
      </c>
      <c r="D799" s="9" t="str" cm="1">
        <f t="array" ref="D799">IFERROR(INDEX(Forecast_Capex_Input!$D$12:$D$286,$Z799),NA)</f>
        <v>N/A</v>
      </c>
      <c r="E799" s="24" t="str" cm="1">
        <f t="array" ref="E799">IF($Z799=NA,NA,INDEX(Forecast_Capex_Input!$E$12:$E$286,$Z799))</f>
        <v>N/A</v>
      </c>
      <c r="F799" s="9" t="str" cm="1">
        <f t="array" aca="1" ref="F799" ca="1">IFERROR(INDEX(General!$E$25:$E$26,$AA799),NA)</f>
        <v>N/A</v>
      </c>
      <c r="G799" s="9" t="str" cm="1">
        <f t="array" aca="1" ref="G799" ca="1">IFERROR(INDEX(Forecast_Capex_Input!$AI$11:$BB$11,$AC799),NA)</f>
        <v>N/A</v>
      </c>
      <c r="H799" s="50" t="str" cm="1">
        <f t="array" aca="1" ref="H799" ca="1">IFERROR(INDEX(Forecast_Capex_Input!$AI$12:$BB$286,$Z799,$AC799),NA)</f>
        <v>N/A</v>
      </c>
      <c r="I799" s="150" t="str" cm="1">
        <f t="array" ref="I799">IFERROR(INDEX(Forecast_Capex_Input!$F$12:$F$286,$Z799),NA)</f>
        <v>N/A</v>
      </c>
      <c r="J799" s="150" t="str" cm="1">
        <f t="array" ref="J799">IFERROR(INDEX(Forecast_Capex_Input!G$12:G$286,$Z799),NA)</f>
        <v>N/A</v>
      </c>
      <c r="K799" s="150" t="str" cm="1">
        <f t="array" ref="K799">IFERROR(INDEX(Forecast_Capex_Input!H$12:H$286,$Z799),NA)</f>
        <v>N/A</v>
      </c>
      <c r="L799" s="150" t="str" cm="1">
        <f t="array" ref="L799">IFERROR(INDEX(Forecast_Capex_Input!I$12:I$286,$Z799),NA)</f>
        <v>N/A</v>
      </c>
      <c r="M799" s="150" t="str" cm="1">
        <f t="array" ref="M799">IFERROR(INDEX(Forecast_Capex_Input!J$12:J$286,$Z799),NA)</f>
        <v>N/A</v>
      </c>
      <c r="N799" s="150" t="str" cm="1">
        <f t="array" ref="N799">IFERROR(INDEX(Forecast_Capex_Input!K$12:K$286,$Z799),NA)</f>
        <v>N/A</v>
      </c>
      <c r="O799" s="150" t="str" cm="1">
        <f t="array" ref="O799">IFERROR(INDEX(Forecast_Capex_Input!L$12:L$286,$Z799),NA)</f>
        <v>N/A</v>
      </c>
      <c r="P799" s="150" t="str" cm="1">
        <f t="array" ref="P799">IFERROR(INDEX(Forecast_Capex_Input!M$12:M$286,$Z799),NA)</f>
        <v>N/A</v>
      </c>
      <c r="Q799" s="24" t="str" cm="1">
        <f t="array" ref="Q799">IFERROR(INDEX(Forecast_Capex_Input!N$12:N$286,$Z799),NA)</f>
        <v>N/A</v>
      </c>
      <c r="R799" s="190" cm="1">
        <f t="array" ref="R799">IFERROR(INDEX(Forecast_Capex_Input!O$12:O$286,$Z799),0)</f>
        <v>0</v>
      </c>
      <c r="S799" s="24" cm="1">
        <f t="array" ref="S799">IFERROR(INDEX(Forecast_Capex_Input!P$12:P$286,$Z799),0)</f>
        <v>0</v>
      </c>
      <c r="T799" s="150" t="str" cm="1">
        <f t="array" aca="1" ref="T799" ca="1">IFERROR(INDEX(General!$K$91:$K$110,$AC799),NA)</f>
        <v>N/A</v>
      </c>
      <c r="U799" s="43" cm="1">
        <f t="array" aca="1" ref="U799" ca="1">IFERROR(
IF($F799=General!$E$25,INDEX(Forecast_Capex_Input!S$12:S$286,$Z799),
INDEX(Forecast_Capex_Input!T$12:T$286,$Z799)),0)</f>
        <v>0</v>
      </c>
      <c r="V799" s="82" t="b">
        <f>IFERROR(INDEX(Overheads!$T$19:$T$26,MATCH($I799,Overheads!$E$19:$E$26,0)),FALSE)</f>
        <v>0</v>
      </c>
      <c r="W799" s="209" cm="1">
        <f t="array" ref="W799">IFERROR(
INDEX(Forecast_Capex_Input!CN$12:CN$286,$Z799),0)</f>
        <v>0</v>
      </c>
      <c r="X799" s="209">
        <f>IFERROR(
MATCH($W799,General!$L$39:$S$39,0),1)</f>
        <v>1</v>
      </c>
      <c r="Z799" s="28" t="str">
        <f>IFERROR(
IF(MATCH($C799,Forecast_Capex_Input!$CI$12:$CI$286,1)+1&gt;MAX(Forecast_Capex_Input!$C$12:$C$286),NA,
MATCH($C799,Forecast_Capex_Input!$CI$12:$CI$286,1)+1),1)</f>
        <v>N/A</v>
      </c>
      <c r="AA799" s="28" t="str" cm="1">
        <f t="array" aca="1" ref="AA799" ca="1">IFERROR(
IF(Z798&lt;&gt;Z799,1,
IF(COUNTIF(OFFSET(AA798,0,0,-INDEX(Forecast_Capex_Input!$CG$12:$CG$286,$Z799)),AA798)=INDEX(Forecast_Capex_Input!$CG$12:$CG$286,$Z799),AA798+1,AA798)),NA)</f>
        <v>N/A</v>
      </c>
      <c r="AB799" s="28" t="str" cm="1">
        <f t="array" ref="AB799">IFERROR($C799-IF($Z799=1,1,INDEX(Forecast_Capex_Input!$CI$12:$CI$286,$Z799-1))+1,NA)</f>
        <v>N/A</v>
      </c>
      <c r="AC799" s="28" t="str" cm="1">
        <f t="array" aca="1" ref="AC799" ca="1">IFERROR(IF(AA799=1,
INDEX(Forecast_Capex_Input!$AI$10:$BB$10,SMALL(IF(INDEX(Forecast_Capex_Input!$AI$12:$BB$286,$Z799,0)&gt;0,COLUMN(Forecast_Capex_Input!$AI$10:$BB$10)-COLUMN(Forecast_Capex_Input!$AI$12)+1),ROWS(OFFSET(AC798,0,0,-$AB799)))),
OFFSET(AC798,-INDEX(Forecast_Capex_Input!$CG$12:$CG$286,$Z799)+1,0)),NA)</f>
        <v>N/A</v>
      </c>
      <c r="AD799" s="28" t="str">
        <f t="shared" ca="1" si="72"/>
        <v>N/A</v>
      </c>
      <c r="AE799" s="82" t="b">
        <f t="shared" si="76"/>
        <v>0</v>
      </c>
      <c r="AF799" s="78" t="b">
        <v>0</v>
      </c>
      <c r="AG799" s="82" t="b">
        <f t="shared" si="73"/>
        <v>1</v>
      </c>
      <c r="AI799" s="55">
        <v>0</v>
      </c>
      <c r="AJ799" s="55">
        <v>0</v>
      </c>
      <c r="AK799" s="55">
        <v>0</v>
      </c>
      <c r="AL799" s="55">
        <v>0</v>
      </c>
      <c r="AM799" s="55">
        <v>0</v>
      </c>
      <c r="AN799" s="135">
        <v>0</v>
      </c>
      <c r="AP799" s="55">
        <v>0</v>
      </c>
      <c r="AQ799" s="55">
        <v>0</v>
      </c>
      <c r="AR799" s="55">
        <v>0</v>
      </c>
      <c r="AS799" s="55">
        <v>0</v>
      </c>
      <c r="AT799" s="55">
        <v>0</v>
      </c>
      <c r="AU799" s="135">
        <v>0</v>
      </c>
      <c r="AW799" s="55">
        <v>0</v>
      </c>
      <c r="AX799" s="55">
        <v>0</v>
      </c>
      <c r="AY799" s="55">
        <v>0</v>
      </c>
      <c r="AZ799" s="55">
        <v>0</v>
      </c>
      <c r="BA799" s="55">
        <v>0</v>
      </c>
      <c r="BB799" s="135">
        <v>0</v>
      </c>
      <c r="BD799" s="55">
        <v>0</v>
      </c>
      <c r="BE799" s="55">
        <v>0</v>
      </c>
      <c r="BF799" s="55">
        <v>0</v>
      </c>
      <c r="BG799" s="55">
        <v>0</v>
      </c>
      <c r="BH799" s="55">
        <v>0</v>
      </c>
      <c r="BI799" s="135">
        <v>0</v>
      </c>
      <c r="BK799" s="55">
        <v>0</v>
      </c>
      <c r="BL799" s="55">
        <v>0</v>
      </c>
      <c r="BM799" s="55">
        <v>0</v>
      </c>
      <c r="BN799" s="55">
        <v>0</v>
      </c>
      <c r="BO799" s="55">
        <v>0</v>
      </c>
      <c r="BP799" s="135">
        <v>0</v>
      </c>
      <c r="BR799" s="147">
        <v>0</v>
      </c>
      <c r="BS799" s="147">
        <v>0</v>
      </c>
      <c r="BT799" s="147">
        <v>0</v>
      </c>
      <c r="BU799" s="147">
        <v>0</v>
      </c>
      <c r="BV799" s="147">
        <v>0</v>
      </c>
      <c r="BX799" s="55">
        <v>0</v>
      </c>
      <c r="BY799" s="55">
        <v>0</v>
      </c>
      <c r="BZ799" s="55">
        <v>0</v>
      </c>
      <c r="CA799" s="55">
        <v>0</v>
      </c>
      <c r="CB799" s="55">
        <v>0</v>
      </c>
      <c r="CC799" s="135">
        <v>0</v>
      </c>
      <c r="CE799" s="55">
        <v>0</v>
      </c>
      <c r="CF799" s="55">
        <v>0</v>
      </c>
      <c r="CG799" s="55">
        <v>0</v>
      </c>
      <c r="CH799" s="55">
        <v>0</v>
      </c>
      <c r="CI799" s="55">
        <v>0</v>
      </c>
      <c r="CJ799" s="135">
        <v>0</v>
      </c>
      <c r="CL799" s="55">
        <v>0</v>
      </c>
      <c r="CM799" s="55">
        <v>0</v>
      </c>
      <c r="CN799" s="55">
        <v>0</v>
      </c>
      <c r="CO799" s="55">
        <v>0</v>
      </c>
      <c r="CP799" s="55">
        <v>0</v>
      </c>
      <c r="CQ799" s="135">
        <v>0</v>
      </c>
      <c r="CS799" s="67">
        <v>0</v>
      </c>
      <c r="CT799" s="67">
        <v>0</v>
      </c>
      <c r="CU799" s="67">
        <v>0</v>
      </c>
      <c r="CV799" s="67">
        <v>0</v>
      </c>
      <c r="CW799" s="67">
        <v>0</v>
      </c>
      <c r="CX799" s="135">
        <v>0</v>
      </c>
      <c r="CZ799" s="55">
        <v>0</v>
      </c>
      <c r="DA799" s="55">
        <v>0</v>
      </c>
      <c r="DB799" s="55">
        <v>0</v>
      </c>
      <c r="DC799" s="55">
        <v>0</v>
      </c>
      <c r="DD799" s="55">
        <v>0</v>
      </c>
      <c r="DE799" s="135">
        <v>0</v>
      </c>
      <c r="DG799" s="43" t="b" cm="1">
        <f t="array" aca="1" ref="DG799" ca="1">OR($G799=Forecast_Capex_Input!$BF$8:$BF$10)</f>
        <v>0</v>
      </c>
      <c r="DH799" s="43" cm="1">
        <f t="array" aca="1" ref="DH799" ca="1">IFERROR(INDEX(Forecast_Capex_Input!BG$12:BG$286,$Z799)
*(INDEX(Forecast_Capex_Input!$H$12:$H$286,$Z799)=Repex),0)
*$DG799</f>
        <v>0</v>
      </c>
      <c r="DI799" s="43" cm="1">
        <f t="array" aca="1" ref="DI799" ca="1">IFERROR(INDEX(Forecast_Capex_Input!BH$12:BH$286,$Z799)
*(INDEX(Forecast_Capex_Input!$H$12:$H$286,$Z799)=Repex),0)
*$DG799</f>
        <v>0</v>
      </c>
      <c r="DJ799" s="43" cm="1">
        <f t="array" aca="1" ref="DJ799" ca="1">IFERROR(INDEX(Forecast_Capex_Input!BI$12:BI$286,$Z799)
*(INDEX(Forecast_Capex_Input!$H$12:$H$286,$Z799)=Repex),0)
*$DG799</f>
        <v>0</v>
      </c>
      <c r="DK799" s="43" cm="1">
        <f t="array" aca="1" ref="DK799" ca="1">IFERROR(INDEX(Forecast_Capex_Input!BJ$12:BJ$286,$Z799)
*(INDEX(Forecast_Capex_Input!$H$12:$H$286,$Z799)=Repex),0)
*$DG799</f>
        <v>0</v>
      </c>
      <c r="DL799" s="43" cm="1">
        <f t="array" aca="1" ref="DL799" ca="1">IFERROR(INDEX(Forecast_Capex_Input!BK$12:BK$286,$Z799)
*(INDEX(Forecast_Capex_Input!$H$12:$H$286,$Z799)=Repex),0)
*$DG799</f>
        <v>0</v>
      </c>
      <c r="DM799" s="43" cm="1">
        <f t="array" aca="1" ref="DM799" ca="1">IFERROR(INDEX(Forecast_Capex_Input!BL$12:BL$286,$Z799)
*(INDEX(Forecast_Capex_Input!$H$12:$H$286,$Z799)=Repex),0)
*$DG799</f>
        <v>0</v>
      </c>
      <c r="DO799" s="43" t="b" cm="1">
        <f t="array" aca="1" ref="DO799" ca="1">OR($G799=Forecast_Capex_Input!$BN$8:$BN$9)</f>
        <v>0</v>
      </c>
      <c r="DP799" s="43" cm="1">
        <f t="array" aca="1" ref="DP799" ca="1">IFERROR(INDEX(Forecast_Capex_Input!BO$12:BO$286,$Z799)
*(INDEX(Forecast_Capex_Input!$H$12:$H$286,$Z799)=Repex),0)
*$DO799</f>
        <v>0</v>
      </c>
      <c r="DQ799" s="43" cm="1">
        <f t="array" aca="1" ref="DQ799" ca="1">IFERROR(INDEX(Forecast_Capex_Input!BP$12:BP$286,$Z799)
*(INDEX(Forecast_Capex_Input!$H$12:$H$286,$Z799)=Repex),0)
*$DO799</f>
        <v>0</v>
      </c>
      <c r="DR799" s="43" cm="1">
        <f t="array" aca="1" ref="DR799" ca="1">IFERROR(INDEX(Forecast_Capex_Input!BQ$12:BQ$286,$Z799)
*(INDEX(Forecast_Capex_Input!$H$12:$H$286,$Z799)=Repex),0)
*$DO799</f>
        <v>0</v>
      </c>
      <c r="DS799" s="43" cm="1">
        <f t="array" aca="1" ref="DS799" ca="1">IFERROR(INDEX(Forecast_Capex_Input!BR$12:BR$286,$Z799)
*(INDEX(Forecast_Capex_Input!$H$12:$H$286,$Z799)=Repex),0)
*$DO799</f>
        <v>0</v>
      </c>
      <c r="DT799" s="43" cm="1">
        <f t="array" aca="1" ref="DT799" ca="1">IFERROR(INDEX(Forecast_Capex_Input!BS$12:BS$286,$Z799)
*(INDEX(Forecast_Capex_Input!$H$12:$H$286,$Z799)=Repex),0)
*$DO799</f>
        <v>0</v>
      </c>
      <c r="DV799" s="43" t="b" cm="1">
        <f t="array" aca="1" ref="DV799" ca="1">OR($G799=Forecast_Capex_Input!$BU$8:$BU$10)</f>
        <v>0</v>
      </c>
      <c r="DW799" s="43" cm="1">
        <f t="array" aca="1" ref="DW799" ca="1">IFERROR(INDEX(Forecast_Capex_Input!BV$12:BV$286,$Z799)
*(INDEX(Forecast_Capex_Input!$H$12:$H$286,$Z799)=Repex),0)
*$DV799</f>
        <v>0</v>
      </c>
      <c r="DX799" s="43" cm="1">
        <f t="array" aca="1" ref="DX799" ca="1">IFERROR(INDEX(Forecast_Capex_Input!BW$12:BW$286,$Z799)
*(INDEX(Forecast_Capex_Input!$H$12:$H$286,$Z799)=Repex),0)
*$DV799</f>
        <v>0</v>
      </c>
      <c r="DY799" s="43" cm="1">
        <f t="array" aca="1" ref="DY799" ca="1">IFERROR(INDEX(Forecast_Capex_Input!BX$12:BX$286,$Z799)
*(INDEX(Forecast_Capex_Input!$H$12:$H$286,$Z799)=Repex),0)
*$DV799</f>
        <v>0</v>
      </c>
      <c r="DZ799" s="43" cm="1">
        <f t="array" aca="1" ref="DZ799" ca="1">IFERROR(INDEX(Forecast_Capex_Input!BY$12:BY$286,$Z799)
*(INDEX(Forecast_Capex_Input!$H$12:$H$286,$Z799)=Repex),0)
*$DV799</f>
        <v>0</v>
      </c>
      <c r="EA799" s="43" cm="1">
        <f t="array" aca="1" ref="EA799" ca="1">IFERROR(INDEX(Forecast_Capex_Input!BZ$12:BZ$286,$Z799)
*(INDEX(Forecast_Capex_Input!$H$12:$H$286,$Z799)=Repex),0)
*$DV799</f>
        <v>0</v>
      </c>
      <c r="EB799" s="43" cm="1">
        <f t="array" aca="1" ref="EB799" ca="1">IFERROR(INDEX(Forecast_Capex_Input!CA$12:CA$286,$Z799)
*(INDEX(Forecast_Capex_Input!$H$12:$H$286,$Z799)=Repex),0)
*$DV799</f>
        <v>0</v>
      </c>
      <c r="EC799" s="43" cm="1">
        <f t="array" aca="1" ref="EC799" ca="1">IFERROR(INDEX(Forecast_Capex_Input!CB$12:CB$286,$Z799)
*(INDEX(Forecast_Capex_Input!$H$12:$H$286,$Z799)=Repex),0)
*$DV799</f>
        <v>0</v>
      </c>
      <c r="ED799" s="43" cm="1">
        <f t="array" aca="1" ref="ED799" ca="1">IFERROR(INDEX(Forecast_Capex_Input!CC$12:CC$286,$Z799)
*(INDEX(Forecast_Capex_Input!$H$12:$H$286,$Z799)=Repex),0)
*$DV799</f>
        <v>0</v>
      </c>
      <c r="EF799" s="86" t="str">
        <f t="shared" si="74"/>
        <v>N/A</v>
      </c>
      <c r="EG799" s="28" t="str">
        <f>IFERROR(RANK(EF799,EF$11:EF$1010,0)+COUNTIF(EF$11:EF799,EF799)-1,NA)</f>
        <v>N/A</v>
      </c>
    </row>
    <row r="800" spans="3:137" x14ac:dyDescent="0.2">
      <c r="C800" s="28">
        <f t="shared" si="75"/>
        <v>790</v>
      </c>
      <c r="D800" s="9" t="str" cm="1">
        <f t="array" ref="D800">IFERROR(INDEX(Forecast_Capex_Input!$D$12:$D$286,$Z800),NA)</f>
        <v>N/A</v>
      </c>
      <c r="E800" s="24" t="str" cm="1">
        <f t="array" ref="E800">IF($Z800=NA,NA,INDEX(Forecast_Capex_Input!$E$12:$E$286,$Z800))</f>
        <v>N/A</v>
      </c>
      <c r="F800" s="9" t="str" cm="1">
        <f t="array" aca="1" ref="F800" ca="1">IFERROR(INDEX(General!$E$25:$E$26,$AA800),NA)</f>
        <v>N/A</v>
      </c>
      <c r="G800" s="9" t="str" cm="1">
        <f t="array" aca="1" ref="G800" ca="1">IFERROR(INDEX(Forecast_Capex_Input!$AI$11:$BB$11,$AC800),NA)</f>
        <v>N/A</v>
      </c>
      <c r="H800" s="50" t="str" cm="1">
        <f t="array" aca="1" ref="H800" ca="1">IFERROR(INDEX(Forecast_Capex_Input!$AI$12:$BB$286,$Z800,$AC800),NA)</f>
        <v>N/A</v>
      </c>
      <c r="I800" s="150" t="str" cm="1">
        <f t="array" ref="I800">IFERROR(INDEX(Forecast_Capex_Input!$F$12:$F$286,$Z800),NA)</f>
        <v>N/A</v>
      </c>
      <c r="J800" s="150" t="str" cm="1">
        <f t="array" ref="J800">IFERROR(INDEX(Forecast_Capex_Input!G$12:G$286,$Z800),NA)</f>
        <v>N/A</v>
      </c>
      <c r="K800" s="150" t="str" cm="1">
        <f t="array" ref="K800">IFERROR(INDEX(Forecast_Capex_Input!H$12:H$286,$Z800),NA)</f>
        <v>N/A</v>
      </c>
      <c r="L800" s="150" t="str" cm="1">
        <f t="array" ref="L800">IFERROR(INDEX(Forecast_Capex_Input!I$12:I$286,$Z800),NA)</f>
        <v>N/A</v>
      </c>
      <c r="M800" s="150" t="str" cm="1">
        <f t="array" ref="M800">IFERROR(INDEX(Forecast_Capex_Input!J$12:J$286,$Z800),NA)</f>
        <v>N/A</v>
      </c>
      <c r="N800" s="150" t="str" cm="1">
        <f t="array" ref="N800">IFERROR(INDEX(Forecast_Capex_Input!K$12:K$286,$Z800),NA)</f>
        <v>N/A</v>
      </c>
      <c r="O800" s="150" t="str" cm="1">
        <f t="array" ref="O800">IFERROR(INDEX(Forecast_Capex_Input!L$12:L$286,$Z800),NA)</f>
        <v>N/A</v>
      </c>
      <c r="P800" s="150" t="str" cm="1">
        <f t="array" ref="P800">IFERROR(INDEX(Forecast_Capex_Input!M$12:M$286,$Z800),NA)</f>
        <v>N/A</v>
      </c>
      <c r="Q800" s="24" t="str" cm="1">
        <f t="array" ref="Q800">IFERROR(INDEX(Forecast_Capex_Input!N$12:N$286,$Z800),NA)</f>
        <v>N/A</v>
      </c>
      <c r="R800" s="190" cm="1">
        <f t="array" ref="R800">IFERROR(INDEX(Forecast_Capex_Input!O$12:O$286,$Z800),0)</f>
        <v>0</v>
      </c>
      <c r="S800" s="24" cm="1">
        <f t="array" ref="S800">IFERROR(INDEX(Forecast_Capex_Input!P$12:P$286,$Z800),0)</f>
        <v>0</v>
      </c>
      <c r="T800" s="150" t="str" cm="1">
        <f t="array" aca="1" ref="T800" ca="1">IFERROR(INDEX(General!$K$91:$K$110,$AC800),NA)</f>
        <v>N/A</v>
      </c>
      <c r="U800" s="43" cm="1">
        <f t="array" aca="1" ref="U800" ca="1">IFERROR(
IF($F800=General!$E$25,INDEX(Forecast_Capex_Input!S$12:S$286,$Z800),
INDEX(Forecast_Capex_Input!T$12:T$286,$Z800)),0)</f>
        <v>0</v>
      </c>
      <c r="V800" s="82" t="b">
        <f>IFERROR(INDEX(Overheads!$T$19:$T$26,MATCH($I800,Overheads!$E$19:$E$26,0)),FALSE)</f>
        <v>0</v>
      </c>
      <c r="W800" s="209" cm="1">
        <f t="array" ref="W800">IFERROR(
INDEX(Forecast_Capex_Input!CN$12:CN$286,$Z800),0)</f>
        <v>0</v>
      </c>
      <c r="X800" s="209">
        <f>IFERROR(
MATCH($W800,General!$L$39:$S$39,0),1)</f>
        <v>1</v>
      </c>
      <c r="Z800" s="28" t="str">
        <f>IFERROR(
IF(MATCH($C800,Forecast_Capex_Input!$CI$12:$CI$286,1)+1&gt;MAX(Forecast_Capex_Input!$C$12:$C$286),NA,
MATCH($C800,Forecast_Capex_Input!$CI$12:$CI$286,1)+1),1)</f>
        <v>N/A</v>
      </c>
      <c r="AA800" s="28" t="str" cm="1">
        <f t="array" aca="1" ref="AA800" ca="1">IFERROR(
IF(Z799&lt;&gt;Z800,1,
IF(COUNTIF(OFFSET(AA799,0,0,-INDEX(Forecast_Capex_Input!$CG$12:$CG$286,$Z800)),AA799)=INDEX(Forecast_Capex_Input!$CG$12:$CG$286,$Z800),AA799+1,AA799)),NA)</f>
        <v>N/A</v>
      </c>
      <c r="AB800" s="28" t="str" cm="1">
        <f t="array" ref="AB800">IFERROR($C800-IF($Z800=1,1,INDEX(Forecast_Capex_Input!$CI$12:$CI$286,$Z800-1))+1,NA)</f>
        <v>N/A</v>
      </c>
      <c r="AC800" s="28" t="str" cm="1">
        <f t="array" aca="1" ref="AC800" ca="1">IFERROR(IF(AA800=1,
INDEX(Forecast_Capex_Input!$AI$10:$BB$10,SMALL(IF(INDEX(Forecast_Capex_Input!$AI$12:$BB$286,$Z800,0)&gt;0,COLUMN(Forecast_Capex_Input!$AI$10:$BB$10)-COLUMN(Forecast_Capex_Input!$AI$12)+1),ROWS(OFFSET(AC799,0,0,-$AB800)))),
OFFSET(AC799,-INDEX(Forecast_Capex_Input!$CG$12:$CG$286,$Z800)+1,0)),NA)</f>
        <v>N/A</v>
      </c>
      <c r="AD800" s="28" t="str">
        <f t="shared" ca="1" si="72"/>
        <v>N/A</v>
      </c>
      <c r="AE800" s="82" t="b">
        <f t="shared" si="76"/>
        <v>0</v>
      </c>
      <c r="AF800" s="78" t="b">
        <v>0</v>
      </c>
      <c r="AG800" s="82" t="b">
        <f t="shared" si="73"/>
        <v>1</v>
      </c>
      <c r="AI800" s="55">
        <v>0</v>
      </c>
      <c r="AJ800" s="55">
        <v>0</v>
      </c>
      <c r="AK800" s="55">
        <v>0</v>
      </c>
      <c r="AL800" s="55">
        <v>0</v>
      </c>
      <c r="AM800" s="55">
        <v>0</v>
      </c>
      <c r="AN800" s="135">
        <v>0</v>
      </c>
      <c r="AP800" s="55">
        <v>0</v>
      </c>
      <c r="AQ800" s="55">
        <v>0</v>
      </c>
      <c r="AR800" s="55">
        <v>0</v>
      </c>
      <c r="AS800" s="55">
        <v>0</v>
      </c>
      <c r="AT800" s="55">
        <v>0</v>
      </c>
      <c r="AU800" s="135">
        <v>0</v>
      </c>
      <c r="AW800" s="55">
        <v>0</v>
      </c>
      <c r="AX800" s="55">
        <v>0</v>
      </c>
      <c r="AY800" s="55">
        <v>0</v>
      </c>
      <c r="AZ800" s="55">
        <v>0</v>
      </c>
      <c r="BA800" s="55">
        <v>0</v>
      </c>
      <c r="BB800" s="135">
        <v>0</v>
      </c>
      <c r="BD800" s="55">
        <v>0</v>
      </c>
      <c r="BE800" s="55">
        <v>0</v>
      </c>
      <c r="BF800" s="55">
        <v>0</v>
      </c>
      <c r="BG800" s="55">
        <v>0</v>
      </c>
      <c r="BH800" s="55">
        <v>0</v>
      </c>
      <c r="BI800" s="135">
        <v>0</v>
      </c>
      <c r="BK800" s="55">
        <v>0</v>
      </c>
      <c r="BL800" s="55">
        <v>0</v>
      </c>
      <c r="BM800" s="55">
        <v>0</v>
      </c>
      <c r="BN800" s="55">
        <v>0</v>
      </c>
      <c r="BO800" s="55">
        <v>0</v>
      </c>
      <c r="BP800" s="135">
        <v>0</v>
      </c>
      <c r="BR800" s="147">
        <v>0</v>
      </c>
      <c r="BS800" s="147">
        <v>0</v>
      </c>
      <c r="BT800" s="147">
        <v>0</v>
      </c>
      <c r="BU800" s="147">
        <v>0</v>
      </c>
      <c r="BV800" s="147">
        <v>0</v>
      </c>
      <c r="BX800" s="55">
        <v>0</v>
      </c>
      <c r="BY800" s="55">
        <v>0</v>
      </c>
      <c r="BZ800" s="55">
        <v>0</v>
      </c>
      <c r="CA800" s="55">
        <v>0</v>
      </c>
      <c r="CB800" s="55">
        <v>0</v>
      </c>
      <c r="CC800" s="135">
        <v>0</v>
      </c>
      <c r="CE800" s="55">
        <v>0</v>
      </c>
      <c r="CF800" s="55">
        <v>0</v>
      </c>
      <c r="CG800" s="55">
        <v>0</v>
      </c>
      <c r="CH800" s="55">
        <v>0</v>
      </c>
      <c r="CI800" s="55">
        <v>0</v>
      </c>
      <c r="CJ800" s="135">
        <v>0</v>
      </c>
      <c r="CL800" s="55">
        <v>0</v>
      </c>
      <c r="CM800" s="55">
        <v>0</v>
      </c>
      <c r="CN800" s="55">
        <v>0</v>
      </c>
      <c r="CO800" s="55">
        <v>0</v>
      </c>
      <c r="CP800" s="55">
        <v>0</v>
      </c>
      <c r="CQ800" s="135">
        <v>0</v>
      </c>
      <c r="CS800" s="67">
        <v>0</v>
      </c>
      <c r="CT800" s="67">
        <v>0</v>
      </c>
      <c r="CU800" s="67">
        <v>0</v>
      </c>
      <c r="CV800" s="67">
        <v>0</v>
      </c>
      <c r="CW800" s="67">
        <v>0</v>
      </c>
      <c r="CX800" s="135">
        <v>0</v>
      </c>
      <c r="CZ800" s="55">
        <v>0</v>
      </c>
      <c r="DA800" s="55">
        <v>0</v>
      </c>
      <c r="DB800" s="55">
        <v>0</v>
      </c>
      <c r="DC800" s="55">
        <v>0</v>
      </c>
      <c r="DD800" s="55">
        <v>0</v>
      </c>
      <c r="DE800" s="135">
        <v>0</v>
      </c>
      <c r="DG800" s="43" t="b" cm="1">
        <f t="array" aca="1" ref="DG800" ca="1">OR($G800=Forecast_Capex_Input!$BF$8:$BF$10)</f>
        <v>0</v>
      </c>
      <c r="DH800" s="43" cm="1">
        <f t="array" aca="1" ref="DH800" ca="1">IFERROR(INDEX(Forecast_Capex_Input!BG$12:BG$286,$Z800)
*(INDEX(Forecast_Capex_Input!$H$12:$H$286,$Z800)=Repex),0)
*$DG800</f>
        <v>0</v>
      </c>
      <c r="DI800" s="43" cm="1">
        <f t="array" aca="1" ref="DI800" ca="1">IFERROR(INDEX(Forecast_Capex_Input!BH$12:BH$286,$Z800)
*(INDEX(Forecast_Capex_Input!$H$12:$H$286,$Z800)=Repex),0)
*$DG800</f>
        <v>0</v>
      </c>
      <c r="DJ800" s="43" cm="1">
        <f t="array" aca="1" ref="DJ800" ca="1">IFERROR(INDEX(Forecast_Capex_Input!BI$12:BI$286,$Z800)
*(INDEX(Forecast_Capex_Input!$H$12:$H$286,$Z800)=Repex),0)
*$DG800</f>
        <v>0</v>
      </c>
      <c r="DK800" s="43" cm="1">
        <f t="array" aca="1" ref="DK800" ca="1">IFERROR(INDEX(Forecast_Capex_Input!BJ$12:BJ$286,$Z800)
*(INDEX(Forecast_Capex_Input!$H$12:$H$286,$Z800)=Repex),0)
*$DG800</f>
        <v>0</v>
      </c>
      <c r="DL800" s="43" cm="1">
        <f t="array" aca="1" ref="DL800" ca="1">IFERROR(INDEX(Forecast_Capex_Input!BK$12:BK$286,$Z800)
*(INDEX(Forecast_Capex_Input!$H$12:$H$286,$Z800)=Repex),0)
*$DG800</f>
        <v>0</v>
      </c>
      <c r="DM800" s="43" cm="1">
        <f t="array" aca="1" ref="DM800" ca="1">IFERROR(INDEX(Forecast_Capex_Input!BL$12:BL$286,$Z800)
*(INDEX(Forecast_Capex_Input!$H$12:$H$286,$Z800)=Repex),0)
*$DG800</f>
        <v>0</v>
      </c>
      <c r="DO800" s="43" t="b" cm="1">
        <f t="array" aca="1" ref="DO800" ca="1">OR($G800=Forecast_Capex_Input!$BN$8:$BN$9)</f>
        <v>0</v>
      </c>
      <c r="DP800" s="43" cm="1">
        <f t="array" aca="1" ref="DP800" ca="1">IFERROR(INDEX(Forecast_Capex_Input!BO$12:BO$286,$Z800)
*(INDEX(Forecast_Capex_Input!$H$12:$H$286,$Z800)=Repex),0)
*$DO800</f>
        <v>0</v>
      </c>
      <c r="DQ800" s="43" cm="1">
        <f t="array" aca="1" ref="DQ800" ca="1">IFERROR(INDEX(Forecast_Capex_Input!BP$12:BP$286,$Z800)
*(INDEX(Forecast_Capex_Input!$H$12:$H$286,$Z800)=Repex),0)
*$DO800</f>
        <v>0</v>
      </c>
      <c r="DR800" s="43" cm="1">
        <f t="array" aca="1" ref="DR800" ca="1">IFERROR(INDEX(Forecast_Capex_Input!BQ$12:BQ$286,$Z800)
*(INDEX(Forecast_Capex_Input!$H$12:$H$286,$Z800)=Repex),0)
*$DO800</f>
        <v>0</v>
      </c>
      <c r="DS800" s="43" cm="1">
        <f t="array" aca="1" ref="DS800" ca="1">IFERROR(INDEX(Forecast_Capex_Input!BR$12:BR$286,$Z800)
*(INDEX(Forecast_Capex_Input!$H$12:$H$286,$Z800)=Repex),0)
*$DO800</f>
        <v>0</v>
      </c>
      <c r="DT800" s="43" cm="1">
        <f t="array" aca="1" ref="DT800" ca="1">IFERROR(INDEX(Forecast_Capex_Input!BS$12:BS$286,$Z800)
*(INDEX(Forecast_Capex_Input!$H$12:$H$286,$Z800)=Repex),0)
*$DO800</f>
        <v>0</v>
      </c>
      <c r="DV800" s="43" t="b" cm="1">
        <f t="array" aca="1" ref="DV800" ca="1">OR($G800=Forecast_Capex_Input!$BU$8:$BU$10)</f>
        <v>0</v>
      </c>
      <c r="DW800" s="43" cm="1">
        <f t="array" aca="1" ref="DW800" ca="1">IFERROR(INDEX(Forecast_Capex_Input!BV$12:BV$286,$Z800)
*(INDEX(Forecast_Capex_Input!$H$12:$H$286,$Z800)=Repex),0)
*$DV800</f>
        <v>0</v>
      </c>
      <c r="DX800" s="43" cm="1">
        <f t="array" aca="1" ref="DX800" ca="1">IFERROR(INDEX(Forecast_Capex_Input!BW$12:BW$286,$Z800)
*(INDEX(Forecast_Capex_Input!$H$12:$H$286,$Z800)=Repex),0)
*$DV800</f>
        <v>0</v>
      </c>
      <c r="DY800" s="43" cm="1">
        <f t="array" aca="1" ref="DY800" ca="1">IFERROR(INDEX(Forecast_Capex_Input!BX$12:BX$286,$Z800)
*(INDEX(Forecast_Capex_Input!$H$12:$H$286,$Z800)=Repex),0)
*$DV800</f>
        <v>0</v>
      </c>
      <c r="DZ800" s="43" cm="1">
        <f t="array" aca="1" ref="DZ800" ca="1">IFERROR(INDEX(Forecast_Capex_Input!BY$12:BY$286,$Z800)
*(INDEX(Forecast_Capex_Input!$H$12:$H$286,$Z800)=Repex),0)
*$DV800</f>
        <v>0</v>
      </c>
      <c r="EA800" s="43" cm="1">
        <f t="array" aca="1" ref="EA800" ca="1">IFERROR(INDEX(Forecast_Capex_Input!BZ$12:BZ$286,$Z800)
*(INDEX(Forecast_Capex_Input!$H$12:$H$286,$Z800)=Repex),0)
*$DV800</f>
        <v>0</v>
      </c>
      <c r="EB800" s="43" cm="1">
        <f t="array" aca="1" ref="EB800" ca="1">IFERROR(INDEX(Forecast_Capex_Input!CA$12:CA$286,$Z800)
*(INDEX(Forecast_Capex_Input!$H$12:$H$286,$Z800)=Repex),0)
*$DV800</f>
        <v>0</v>
      </c>
      <c r="EC800" s="43" cm="1">
        <f t="array" aca="1" ref="EC800" ca="1">IFERROR(INDEX(Forecast_Capex_Input!CB$12:CB$286,$Z800)
*(INDEX(Forecast_Capex_Input!$H$12:$H$286,$Z800)=Repex),0)
*$DV800</f>
        <v>0</v>
      </c>
      <c r="ED800" s="43" cm="1">
        <f t="array" aca="1" ref="ED800" ca="1">IFERROR(INDEX(Forecast_Capex_Input!CC$12:CC$286,$Z800)
*(INDEX(Forecast_Capex_Input!$H$12:$H$286,$Z800)=Repex),0)
*$DV800</f>
        <v>0</v>
      </c>
      <c r="EF800" s="86" t="str">
        <f t="shared" si="74"/>
        <v>N/A</v>
      </c>
      <c r="EG800" s="28" t="str">
        <f>IFERROR(RANK(EF800,EF$11:EF$1010,0)+COUNTIF(EF$11:EF800,EF800)-1,NA)</f>
        <v>N/A</v>
      </c>
    </row>
    <row r="801" spans="3:137" x14ac:dyDescent="0.2">
      <c r="C801" s="28">
        <f t="shared" si="75"/>
        <v>791</v>
      </c>
      <c r="D801" s="9" t="str" cm="1">
        <f t="array" ref="D801">IFERROR(INDEX(Forecast_Capex_Input!$D$12:$D$286,$Z801),NA)</f>
        <v>N/A</v>
      </c>
      <c r="E801" s="24" t="str" cm="1">
        <f t="array" ref="E801">IF($Z801=NA,NA,INDEX(Forecast_Capex_Input!$E$12:$E$286,$Z801))</f>
        <v>N/A</v>
      </c>
      <c r="F801" s="9" t="str" cm="1">
        <f t="array" aca="1" ref="F801" ca="1">IFERROR(INDEX(General!$E$25:$E$26,$AA801),NA)</f>
        <v>N/A</v>
      </c>
      <c r="G801" s="9" t="str" cm="1">
        <f t="array" aca="1" ref="G801" ca="1">IFERROR(INDEX(Forecast_Capex_Input!$AI$11:$BB$11,$AC801),NA)</f>
        <v>N/A</v>
      </c>
      <c r="H801" s="50" t="str" cm="1">
        <f t="array" aca="1" ref="H801" ca="1">IFERROR(INDEX(Forecast_Capex_Input!$AI$12:$BB$286,$Z801,$AC801),NA)</f>
        <v>N/A</v>
      </c>
      <c r="I801" s="150" t="str" cm="1">
        <f t="array" ref="I801">IFERROR(INDEX(Forecast_Capex_Input!$F$12:$F$286,$Z801),NA)</f>
        <v>N/A</v>
      </c>
      <c r="J801" s="150" t="str" cm="1">
        <f t="array" ref="J801">IFERROR(INDEX(Forecast_Capex_Input!G$12:G$286,$Z801),NA)</f>
        <v>N/A</v>
      </c>
      <c r="K801" s="150" t="str" cm="1">
        <f t="array" ref="K801">IFERROR(INDEX(Forecast_Capex_Input!H$12:H$286,$Z801),NA)</f>
        <v>N/A</v>
      </c>
      <c r="L801" s="150" t="str" cm="1">
        <f t="array" ref="L801">IFERROR(INDEX(Forecast_Capex_Input!I$12:I$286,$Z801),NA)</f>
        <v>N/A</v>
      </c>
      <c r="M801" s="150" t="str" cm="1">
        <f t="array" ref="M801">IFERROR(INDEX(Forecast_Capex_Input!J$12:J$286,$Z801),NA)</f>
        <v>N/A</v>
      </c>
      <c r="N801" s="150" t="str" cm="1">
        <f t="array" ref="N801">IFERROR(INDEX(Forecast_Capex_Input!K$12:K$286,$Z801),NA)</f>
        <v>N/A</v>
      </c>
      <c r="O801" s="150" t="str" cm="1">
        <f t="array" ref="O801">IFERROR(INDEX(Forecast_Capex_Input!L$12:L$286,$Z801),NA)</f>
        <v>N/A</v>
      </c>
      <c r="P801" s="150" t="str" cm="1">
        <f t="array" ref="P801">IFERROR(INDEX(Forecast_Capex_Input!M$12:M$286,$Z801),NA)</f>
        <v>N/A</v>
      </c>
      <c r="Q801" s="24" t="str" cm="1">
        <f t="array" ref="Q801">IFERROR(INDEX(Forecast_Capex_Input!N$12:N$286,$Z801),NA)</f>
        <v>N/A</v>
      </c>
      <c r="R801" s="190" cm="1">
        <f t="array" ref="R801">IFERROR(INDEX(Forecast_Capex_Input!O$12:O$286,$Z801),0)</f>
        <v>0</v>
      </c>
      <c r="S801" s="24" cm="1">
        <f t="array" ref="S801">IFERROR(INDEX(Forecast_Capex_Input!P$12:P$286,$Z801),0)</f>
        <v>0</v>
      </c>
      <c r="T801" s="150" t="str" cm="1">
        <f t="array" aca="1" ref="T801" ca="1">IFERROR(INDEX(General!$K$91:$K$110,$AC801),NA)</f>
        <v>N/A</v>
      </c>
      <c r="U801" s="43" cm="1">
        <f t="array" aca="1" ref="U801" ca="1">IFERROR(
IF($F801=General!$E$25,INDEX(Forecast_Capex_Input!S$12:S$286,$Z801),
INDEX(Forecast_Capex_Input!T$12:T$286,$Z801)),0)</f>
        <v>0</v>
      </c>
      <c r="V801" s="82" t="b">
        <f>IFERROR(INDEX(Overheads!$T$19:$T$26,MATCH($I801,Overheads!$E$19:$E$26,0)),FALSE)</f>
        <v>0</v>
      </c>
      <c r="W801" s="209" cm="1">
        <f t="array" ref="W801">IFERROR(
INDEX(Forecast_Capex_Input!CN$12:CN$286,$Z801),0)</f>
        <v>0</v>
      </c>
      <c r="X801" s="209">
        <f>IFERROR(
MATCH($W801,General!$L$39:$S$39,0),1)</f>
        <v>1</v>
      </c>
      <c r="Z801" s="28" t="str">
        <f>IFERROR(
IF(MATCH($C801,Forecast_Capex_Input!$CI$12:$CI$286,1)+1&gt;MAX(Forecast_Capex_Input!$C$12:$C$286),NA,
MATCH($C801,Forecast_Capex_Input!$CI$12:$CI$286,1)+1),1)</f>
        <v>N/A</v>
      </c>
      <c r="AA801" s="28" t="str" cm="1">
        <f t="array" aca="1" ref="AA801" ca="1">IFERROR(
IF(Z800&lt;&gt;Z801,1,
IF(COUNTIF(OFFSET(AA800,0,0,-INDEX(Forecast_Capex_Input!$CG$12:$CG$286,$Z801)),AA800)=INDEX(Forecast_Capex_Input!$CG$12:$CG$286,$Z801),AA800+1,AA800)),NA)</f>
        <v>N/A</v>
      </c>
      <c r="AB801" s="28" t="str" cm="1">
        <f t="array" ref="AB801">IFERROR($C801-IF($Z801=1,1,INDEX(Forecast_Capex_Input!$CI$12:$CI$286,$Z801-1))+1,NA)</f>
        <v>N/A</v>
      </c>
      <c r="AC801" s="28" t="str" cm="1">
        <f t="array" aca="1" ref="AC801" ca="1">IFERROR(IF(AA801=1,
INDEX(Forecast_Capex_Input!$AI$10:$BB$10,SMALL(IF(INDEX(Forecast_Capex_Input!$AI$12:$BB$286,$Z801,0)&gt;0,COLUMN(Forecast_Capex_Input!$AI$10:$BB$10)-COLUMN(Forecast_Capex_Input!$AI$12)+1),ROWS(OFFSET(AC800,0,0,-$AB801)))),
OFFSET(AC800,-INDEX(Forecast_Capex_Input!$CG$12:$CG$286,$Z801)+1,0)),NA)</f>
        <v>N/A</v>
      </c>
      <c r="AD801" s="28" t="str">
        <f t="shared" ca="1" si="72"/>
        <v>N/A</v>
      </c>
      <c r="AE801" s="82" t="b">
        <f t="shared" si="76"/>
        <v>0</v>
      </c>
      <c r="AF801" s="78" t="b">
        <v>0</v>
      </c>
      <c r="AG801" s="82" t="b">
        <f t="shared" si="73"/>
        <v>1</v>
      </c>
      <c r="AI801" s="55">
        <v>0</v>
      </c>
      <c r="AJ801" s="55">
        <v>0</v>
      </c>
      <c r="AK801" s="55">
        <v>0</v>
      </c>
      <c r="AL801" s="55">
        <v>0</v>
      </c>
      <c r="AM801" s="55">
        <v>0</v>
      </c>
      <c r="AN801" s="135">
        <v>0</v>
      </c>
      <c r="AP801" s="55">
        <v>0</v>
      </c>
      <c r="AQ801" s="55">
        <v>0</v>
      </c>
      <c r="AR801" s="55">
        <v>0</v>
      </c>
      <c r="AS801" s="55">
        <v>0</v>
      </c>
      <c r="AT801" s="55">
        <v>0</v>
      </c>
      <c r="AU801" s="135">
        <v>0</v>
      </c>
      <c r="AW801" s="55">
        <v>0</v>
      </c>
      <c r="AX801" s="55">
        <v>0</v>
      </c>
      <c r="AY801" s="55">
        <v>0</v>
      </c>
      <c r="AZ801" s="55">
        <v>0</v>
      </c>
      <c r="BA801" s="55">
        <v>0</v>
      </c>
      <c r="BB801" s="135">
        <v>0</v>
      </c>
      <c r="BD801" s="55">
        <v>0</v>
      </c>
      <c r="BE801" s="55">
        <v>0</v>
      </c>
      <c r="BF801" s="55">
        <v>0</v>
      </c>
      <c r="BG801" s="55">
        <v>0</v>
      </c>
      <c r="BH801" s="55">
        <v>0</v>
      </c>
      <c r="BI801" s="135">
        <v>0</v>
      </c>
      <c r="BK801" s="55">
        <v>0</v>
      </c>
      <c r="BL801" s="55">
        <v>0</v>
      </c>
      <c r="BM801" s="55">
        <v>0</v>
      </c>
      <c r="BN801" s="55">
        <v>0</v>
      </c>
      <c r="BO801" s="55">
        <v>0</v>
      </c>
      <c r="BP801" s="135">
        <v>0</v>
      </c>
      <c r="BR801" s="147">
        <v>0</v>
      </c>
      <c r="BS801" s="147">
        <v>0</v>
      </c>
      <c r="BT801" s="147">
        <v>0</v>
      </c>
      <c r="BU801" s="147">
        <v>0</v>
      </c>
      <c r="BV801" s="147">
        <v>0</v>
      </c>
      <c r="BX801" s="55">
        <v>0</v>
      </c>
      <c r="BY801" s="55">
        <v>0</v>
      </c>
      <c r="BZ801" s="55">
        <v>0</v>
      </c>
      <c r="CA801" s="55">
        <v>0</v>
      </c>
      <c r="CB801" s="55">
        <v>0</v>
      </c>
      <c r="CC801" s="135">
        <v>0</v>
      </c>
      <c r="CE801" s="55">
        <v>0</v>
      </c>
      <c r="CF801" s="55">
        <v>0</v>
      </c>
      <c r="CG801" s="55">
        <v>0</v>
      </c>
      <c r="CH801" s="55">
        <v>0</v>
      </c>
      <c r="CI801" s="55">
        <v>0</v>
      </c>
      <c r="CJ801" s="135">
        <v>0</v>
      </c>
      <c r="CL801" s="55">
        <v>0</v>
      </c>
      <c r="CM801" s="55">
        <v>0</v>
      </c>
      <c r="CN801" s="55">
        <v>0</v>
      </c>
      <c r="CO801" s="55">
        <v>0</v>
      </c>
      <c r="CP801" s="55">
        <v>0</v>
      </c>
      <c r="CQ801" s="135">
        <v>0</v>
      </c>
      <c r="CS801" s="67">
        <v>0</v>
      </c>
      <c r="CT801" s="67">
        <v>0</v>
      </c>
      <c r="CU801" s="67">
        <v>0</v>
      </c>
      <c r="CV801" s="67">
        <v>0</v>
      </c>
      <c r="CW801" s="67">
        <v>0</v>
      </c>
      <c r="CX801" s="135">
        <v>0</v>
      </c>
      <c r="CZ801" s="55">
        <v>0</v>
      </c>
      <c r="DA801" s="55">
        <v>0</v>
      </c>
      <c r="DB801" s="55">
        <v>0</v>
      </c>
      <c r="DC801" s="55">
        <v>0</v>
      </c>
      <c r="DD801" s="55">
        <v>0</v>
      </c>
      <c r="DE801" s="135">
        <v>0</v>
      </c>
      <c r="DG801" s="43" t="b" cm="1">
        <f t="array" aca="1" ref="DG801" ca="1">OR($G801=Forecast_Capex_Input!$BF$8:$BF$10)</f>
        <v>0</v>
      </c>
      <c r="DH801" s="43" cm="1">
        <f t="array" aca="1" ref="DH801" ca="1">IFERROR(INDEX(Forecast_Capex_Input!BG$12:BG$286,$Z801)
*(INDEX(Forecast_Capex_Input!$H$12:$H$286,$Z801)=Repex),0)
*$DG801</f>
        <v>0</v>
      </c>
      <c r="DI801" s="43" cm="1">
        <f t="array" aca="1" ref="DI801" ca="1">IFERROR(INDEX(Forecast_Capex_Input!BH$12:BH$286,$Z801)
*(INDEX(Forecast_Capex_Input!$H$12:$H$286,$Z801)=Repex),0)
*$DG801</f>
        <v>0</v>
      </c>
      <c r="DJ801" s="43" cm="1">
        <f t="array" aca="1" ref="DJ801" ca="1">IFERROR(INDEX(Forecast_Capex_Input!BI$12:BI$286,$Z801)
*(INDEX(Forecast_Capex_Input!$H$12:$H$286,$Z801)=Repex),0)
*$DG801</f>
        <v>0</v>
      </c>
      <c r="DK801" s="43" cm="1">
        <f t="array" aca="1" ref="DK801" ca="1">IFERROR(INDEX(Forecast_Capex_Input!BJ$12:BJ$286,$Z801)
*(INDEX(Forecast_Capex_Input!$H$12:$H$286,$Z801)=Repex),0)
*$DG801</f>
        <v>0</v>
      </c>
      <c r="DL801" s="43" cm="1">
        <f t="array" aca="1" ref="DL801" ca="1">IFERROR(INDEX(Forecast_Capex_Input!BK$12:BK$286,$Z801)
*(INDEX(Forecast_Capex_Input!$H$12:$H$286,$Z801)=Repex),0)
*$DG801</f>
        <v>0</v>
      </c>
      <c r="DM801" s="43" cm="1">
        <f t="array" aca="1" ref="DM801" ca="1">IFERROR(INDEX(Forecast_Capex_Input!BL$12:BL$286,$Z801)
*(INDEX(Forecast_Capex_Input!$H$12:$H$286,$Z801)=Repex),0)
*$DG801</f>
        <v>0</v>
      </c>
      <c r="DO801" s="43" t="b" cm="1">
        <f t="array" aca="1" ref="DO801" ca="1">OR($G801=Forecast_Capex_Input!$BN$8:$BN$9)</f>
        <v>0</v>
      </c>
      <c r="DP801" s="43" cm="1">
        <f t="array" aca="1" ref="DP801" ca="1">IFERROR(INDEX(Forecast_Capex_Input!BO$12:BO$286,$Z801)
*(INDEX(Forecast_Capex_Input!$H$12:$H$286,$Z801)=Repex),0)
*$DO801</f>
        <v>0</v>
      </c>
      <c r="DQ801" s="43" cm="1">
        <f t="array" aca="1" ref="DQ801" ca="1">IFERROR(INDEX(Forecast_Capex_Input!BP$12:BP$286,$Z801)
*(INDEX(Forecast_Capex_Input!$H$12:$H$286,$Z801)=Repex),0)
*$DO801</f>
        <v>0</v>
      </c>
      <c r="DR801" s="43" cm="1">
        <f t="array" aca="1" ref="DR801" ca="1">IFERROR(INDEX(Forecast_Capex_Input!BQ$12:BQ$286,$Z801)
*(INDEX(Forecast_Capex_Input!$H$12:$H$286,$Z801)=Repex),0)
*$DO801</f>
        <v>0</v>
      </c>
      <c r="DS801" s="43" cm="1">
        <f t="array" aca="1" ref="DS801" ca="1">IFERROR(INDEX(Forecast_Capex_Input!BR$12:BR$286,$Z801)
*(INDEX(Forecast_Capex_Input!$H$12:$H$286,$Z801)=Repex),0)
*$DO801</f>
        <v>0</v>
      </c>
      <c r="DT801" s="43" cm="1">
        <f t="array" aca="1" ref="DT801" ca="1">IFERROR(INDEX(Forecast_Capex_Input!BS$12:BS$286,$Z801)
*(INDEX(Forecast_Capex_Input!$H$12:$H$286,$Z801)=Repex),0)
*$DO801</f>
        <v>0</v>
      </c>
      <c r="DV801" s="43" t="b" cm="1">
        <f t="array" aca="1" ref="DV801" ca="1">OR($G801=Forecast_Capex_Input!$BU$8:$BU$10)</f>
        <v>0</v>
      </c>
      <c r="DW801" s="43" cm="1">
        <f t="array" aca="1" ref="DW801" ca="1">IFERROR(INDEX(Forecast_Capex_Input!BV$12:BV$286,$Z801)
*(INDEX(Forecast_Capex_Input!$H$12:$H$286,$Z801)=Repex),0)
*$DV801</f>
        <v>0</v>
      </c>
      <c r="DX801" s="43" cm="1">
        <f t="array" aca="1" ref="DX801" ca="1">IFERROR(INDEX(Forecast_Capex_Input!BW$12:BW$286,$Z801)
*(INDEX(Forecast_Capex_Input!$H$12:$H$286,$Z801)=Repex),0)
*$DV801</f>
        <v>0</v>
      </c>
      <c r="DY801" s="43" cm="1">
        <f t="array" aca="1" ref="DY801" ca="1">IFERROR(INDEX(Forecast_Capex_Input!BX$12:BX$286,$Z801)
*(INDEX(Forecast_Capex_Input!$H$12:$H$286,$Z801)=Repex),0)
*$DV801</f>
        <v>0</v>
      </c>
      <c r="DZ801" s="43" cm="1">
        <f t="array" aca="1" ref="DZ801" ca="1">IFERROR(INDEX(Forecast_Capex_Input!BY$12:BY$286,$Z801)
*(INDEX(Forecast_Capex_Input!$H$12:$H$286,$Z801)=Repex),0)
*$DV801</f>
        <v>0</v>
      </c>
      <c r="EA801" s="43" cm="1">
        <f t="array" aca="1" ref="EA801" ca="1">IFERROR(INDEX(Forecast_Capex_Input!BZ$12:BZ$286,$Z801)
*(INDEX(Forecast_Capex_Input!$H$12:$H$286,$Z801)=Repex),0)
*$DV801</f>
        <v>0</v>
      </c>
      <c r="EB801" s="43" cm="1">
        <f t="array" aca="1" ref="EB801" ca="1">IFERROR(INDEX(Forecast_Capex_Input!CA$12:CA$286,$Z801)
*(INDEX(Forecast_Capex_Input!$H$12:$H$286,$Z801)=Repex),0)
*$DV801</f>
        <v>0</v>
      </c>
      <c r="EC801" s="43" cm="1">
        <f t="array" aca="1" ref="EC801" ca="1">IFERROR(INDEX(Forecast_Capex_Input!CB$12:CB$286,$Z801)
*(INDEX(Forecast_Capex_Input!$H$12:$H$286,$Z801)=Repex),0)
*$DV801</f>
        <v>0</v>
      </c>
      <c r="ED801" s="43" cm="1">
        <f t="array" aca="1" ref="ED801" ca="1">IFERROR(INDEX(Forecast_Capex_Input!CC$12:CC$286,$Z801)
*(INDEX(Forecast_Capex_Input!$H$12:$H$286,$Z801)=Repex),0)
*$DV801</f>
        <v>0</v>
      </c>
      <c r="EF801" s="86" t="str">
        <f t="shared" si="74"/>
        <v>N/A</v>
      </c>
      <c r="EG801" s="28" t="str">
        <f>IFERROR(RANK(EF801,EF$11:EF$1010,0)+COUNTIF(EF$11:EF801,EF801)-1,NA)</f>
        <v>N/A</v>
      </c>
    </row>
    <row r="802" spans="3:137" x14ac:dyDescent="0.2">
      <c r="C802" s="28">
        <f t="shared" si="75"/>
        <v>792</v>
      </c>
      <c r="D802" s="9" t="str" cm="1">
        <f t="array" ref="D802">IFERROR(INDEX(Forecast_Capex_Input!$D$12:$D$286,$Z802),NA)</f>
        <v>N/A</v>
      </c>
      <c r="E802" s="24" t="str" cm="1">
        <f t="array" ref="E802">IF($Z802=NA,NA,INDEX(Forecast_Capex_Input!$E$12:$E$286,$Z802))</f>
        <v>N/A</v>
      </c>
      <c r="F802" s="9" t="str" cm="1">
        <f t="array" aca="1" ref="F802" ca="1">IFERROR(INDEX(General!$E$25:$E$26,$AA802),NA)</f>
        <v>N/A</v>
      </c>
      <c r="G802" s="9" t="str" cm="1">
        <f t="array" aca="1" ref="G802" ca="1">IFERROR(INDEX(Forecast_Capex_Input!$AI$11:$BB$11,$AC802),NA)</f>
        <v>N/A</v>
      </c>
      <c r="H802" s="50" t="str" cm="1">
        <f t="array" aca="1" ref="H802" ca="1">IFERROR(INDEX(Forecast_Capex_Input!$AI$12:$BB$286,$Z802,$AC802),NA)</f>
        <v>N/A</v>
      </c>
      <c r="I802" s="150" t="str" cm="1">
        <f t="array" ref="I802">IFERROR(INDEX(Forecast_Capex_Input!$F$12:$F$286,$Z802),NA)</f>
        <v>N/A</v>
      </c>
      <c r="J802" s="150" t="str" cm="1">
        <f t="array" ref="J802">IFERROR(INDEX(Forecast_Capex_Input!G$12:G$286,$Z802),NA)</f>
        <v>N/A</v>
      </c>
      <c r="K802" s="150" t="str" cm="1">
        <f t="array" ref="K802">IFERROR(INDEX(Forecast_Capex_Input!H$12:H$286,$Z802),NA)</f>
        <v>N/A</v>
      </c>
      <c r="L802" s="150" t="str" cm="1">
        <f t="array" ref="L802">IFERROR(INDEX(Forecast_Capex_Input!I$12:I$286,$Z802),NA)</f>
        <v>N/A</v>
      </c>
      <c r="M802" s="150" t="str" cm="1">
        <f t="array" ref="M802">IFERROR(INDEX(Forecast_Capex_Input!J$12:J$286,$Z802),NA)</f>
        <v>N/A</v>
      </c>
      <c r="N802" s="150" t="str" cm="1">
        <f t="array" ref="N802">IFERROR(INDEX(Forecast_Capex_Input!K$12:K$286,$Z802),NA)</f>
        <v>N/A</v>
      </c>
      <c r="O802" s="150" t="str" cm="1">
        <f t="array" ref="O802">IFERROR(INDEX(Forecast_Capex_Input!L$12:L$286,$Z802),NA)</f>
        <v>N/A</v>
      </c>
      <c r="P802" s="150" t="str" cm="1">
        <f t="array" ref="P802">IFERROR(INDEX(Forecast_Capex_Input!M$12:M$286,$Z802),NA)</f>
        <v>N/A</v>
      </c>
      <c r="Q802" s="24" t="str" cm="1">
        <f t="array" ref="Q802">IFERROR(INDEX(Forecast_Capex_Input!N$12:N$286,$Z802),NA)</f>
        <v>N/A</v>
      </c>
      <c r="R802" s="190" cm="1">
        <f t="array" ref="R802">IFERROR(INDEX(Forecast_Capex_Input!O$12:O$286,$Z802),0)</f>
        <v>0</v>
      </c>
      <c r="S802" s="24" cm="1">
        <f t="array" ref="S802">IFERROR(INDEX(Forecast_Capex_Input!P$12:P$286,$Z802),0)</f>
        <v>0</v>
      </c>
      <c r="T802" s="150" t="str" cm="1">
        <f t="array" aca="1" ref="T802" ca="1">IFERROR(INDEX(General!$K$91:$K$110,$AC802),NA)</f>
        <v>N/A</v>
      </c>
      <c r="U802" s="43" cm="1">
        <f t="array" aca="1" ref="U802" ca="1">IFERROR(
IF($F802=General!$E$25,INDEX(Forecast_Capex_Input!S$12:S$286,$Z802),
INDEX(Forecast_Capex_Input!T$12:T$286,$Z802)),0)</f>
        <v>0</v>
      </c>
      <c r="V802" s="82" t="b">
        <f>IFERROR(INDEX(Overheads!$T$19:$T$26,MATCH($I802,Overheads!$E$19:$E$26,0)),FALSE)</f>
        <v>0</v>
      </c>
      <c r="W802" s="209" cm="1">
        <f t="array" ref="W802">IFERROR(
INDEX(Forecast_Capex_Input!CN$12:CN$286,$Z802),0)</f>
        <v>0</v>
      </c>
      <c r="X802" s="209">
        <f>IFERROR(
MATCH($W802,General!$L$39:$S$39,0),1)</f>
        <v>1</v>
      </c>
      <c r="Z802" s="28" t="str">
        <f>IFERROR(
IF(MATCH($C802,Forecast_Capex_Input!$CI$12:$CI$286,1)+1&gt;MAX(Forecast_Capex_Input!$C$12:$C$286),NA,
MATCH($C802,Forecast_Capex_Input!$CI$12:$CI$286,1)+1),1)</f>
        <v>N/A</v>
      </c>
      <c r="AA802" s="28" t="str" cm="1">
        <f t="array" aca="1" ref="AA802" ca="1">IFERROR(
IF(Z801&lt;&gt;Z802,1,
IF(COUNTIF(OFFSET(AA801,0,0,-INDEX(Forecast_Capex_Input!$CG$12:$CG$286,$Z802)),AA801)=INDEX(Forecast_Capex_Input!$CG$12:$CG$286,$Z802),AA801+1,AA801)),NA)</f>
        <v>N/A</v>
      </c>
      <c r="AB802" s="28" t="str" cm="1">
        <f t="array" ref="AB802">IFERROR($C802-IF($Z802=1,1,INDEX(Forecast_Capex_Input!$CI$12:$CI$286,$Z802-1))+1,NA)</f>
        <v>N/A</v>
      </c>
      <c r="AC802" s="28" t="str" cm="1">
        <f t="array" aca="1" ref="AC802" ca="1">IFERROR(IF(AA802=1,
INDEX(Forecast_Capex_Input!$AI$10:$BB$10,SMALL(IF(INDEX(Forecast_Capex_Input!$AI$12:$BB$286,$Z802,0)&gt;0,COLUMN(Forecast_Capex_Input!$AI$10:$BB$10)-COLUMN(Forecast_Capex_Input!$AI$12)+1),ROWS(OFFSET(AC801,0,0,-$AB802)))),
OFFSET(AC801,-INDEX(Forecast_Capex_Input!$CG$12:$CG$286,$Z802)+1,0)),NA)</f>
        <v>N/A</v>
      </c>
      <c r="AD802" s="28" t="str">
        <f t="shared" ca="1" si="72"/>
        <v>N/A</v>
      </c>
      <c r="AE802" s="82" t="b">
        <f t="shared" si="76"/>
        <v>0</v>
      </c>
      <c r="AF802" s="78" t="b">
        <v>0</v>
      </c>
      <c r="AG802" s="82" t="b">
        <f t="shared" si="73"/>
        <v>1</v>
      </c>
      <c r="AI802" s="55">
        <v>0</v>
      </c>
      <c r="AJ802" s="55">
        <v>0</v>
      </c>
      <c r="AK802" s="55">
        <v>0</v>
      </c>
      <c r="AL802" s="55">
        <v>0</v>
      </c>
      <c r="AM802" s="55">
        <v>0</v>
      </c>
      <c r="AN802" s="135">
        <v>0</v>
      </c>
      <c r="AP802" s="55">
        <v>0</v>
      </c>
      <c r="AQ802" s="55">
        <v>0</v>
      </c>
      <c r="AR802" s="55">
        <v>0</v>
      </c>
      <c r="AS802" s="55">
        <v>0</v>
      </c>
      <c r="AT802" s="55">
        <v>0</v>
      </c>
      <c r="AU802" s="135">
        <v>0</v>
      </c>
      <c r="AW802" s="55">
        <v>0</v>
      </c>
      <c r="AX802" s="55">
        <v>0</v>
      </c>
      <c r="AY802" s="55">
        <v>0</v>
      </c>
      <c r="AZ802" s="55">
        <v>0</v>
      </c>
      <c r="BA802" s="55">
        <v>0</v>
      </c>
      <c r="BB802" s="135">
        <v>0</v>
      </c>
      <c r="BD802" s="55">
        <v>0</v>
      </c>
      <c r="BE802" s="55">
        <v>0</v>
      </c>
      <c r="BF802" s="55">
        <v>0</v>
      </c>
      <c r="BG802" s="55">
        <v>0</v>
      </c>
      <c r="BH802" s="55">
        <v>0</v>
      </c>
      <c r="BI802" s="135">
        <v>0</v>
      </c>
      <c r="BK802" s="55">
        <v>0</v>
      </c>
      <c r="BL802" s="55">
        <v>0</v>
      </c>
      <c r="BM802" s="55">
        <v>0</v>
      </c>
      <c r="BN802" s="55">
        <v>0</v>
      </c>
      <c r="BO802" s="55">
        <v>0</v>
      </c>
      <c r="BP802" s="135">
        <v>0</v>
      </c>
      <c r="BR802" s="147">
        <v>0</v>
      </c>
      <c r="BS802" s="147">
        <v>0</v>
      </c>
      <c r="BT802" s="147">
        <v>0</v>
      </c>
      <c r="BU802" s="147">
        <v>0</v>
      </c>
      <c r="BV802" s="147">
        <v>0</v>
      </c>
      <c r="BX802" s="55">
        <v>0</v>
      </c>
      <c r="BY802" s="55">
        <v>0</v>
      </c>
      <c r="BZ802" s="55">
        <v>0</v>
      </c>
      <c r="CA802" s="55">
        <v>0</v>
      </c>
      <c r="CB802" s="55">
        <v>0</v>
      </c>
      <c r="CC802" s="135">
        <v>0</v>
      </c>
      <c r="CE802" s="55">
        <v>0</v>
      </c>
      <c r="CF802" s="55">
        <v>0</v>
      </c>
      <c r="CG802" s="55">
        <v>0</v>
      </c>
      <c r="CH802" s="55">
        <v>0</v>
      </c>
      <c r="CI802" s="55">
        <v>0</v>
      </c>
      <c r="CJ802" s="135">
        <v>0</v>
      </c>
      <c r="CL802" s="55">
        <v>0</v>
      </c>
      <c r="CM802" s="55">
        <v>0</v>
      </c>
      <c r="CN802" s="55">
        <v>0</v>
      </c>
      <c r="CO802" s="55">
        <v>0</v>
      </c>
      <c r="CP802" s="55">
        <v>0</v>
      </c>
      <c r="CQ802" s="135">
        <v>0</v>
      </c>
      <c r="CS802" s="67">
        <v>0</v>
      </c>
      <c r="CT802" s="67">
        <v>0</v>
      </c>
      <c r="CU802" s="67">
        <v>0</v>
      </c>
      <c r="CV802" s="67">
        <v>0</v>
      </c>
      <c r="CW802" s="67">
        <v>0</v>
      </c>
      <c r="CX802" s="135">
        <v>0</v>
      </c>
      <c r="CZ802" s="55">
        <v>0</v>
      </c>
      <c r="DA802" s="55">
        <v>0</v>
      </c>
      <c r="DB802" s="55">
        <v>0</v>
      </c>
      <c r="DC802" s="55">
        <v>0</v>
      </c>
      <c r="DD802" s="55">
        <v>0</v>
      </c>
      <c r="DE802" s="135">
        <v>0</v>
      </c>
      <c r="DG802" s="43" t="b" cm="1">
        <f t="array" aca="1" ref="DG802" ca="1">OR($G802=Forecast_Capex_Input!$BF$8:$BF$10)</f>
        <v>0</v>
      </c>
      <c r="DH802" s="43" cm="1">
        <f t="array" aca="1" ref="DH802" ca="1">IFERROR(INDEX(Forecast_Capex_Input!BG$12:BG$286,$Z802)
*(INDEX(Forecast_Capex_Input!$H$12:$H$286,$Z802)=Repex),0)
*$DG802</f>
        <v>0</v>
      </c>
      <c r="DI802" s="43" cm="1">
        <f t="array" aca="1" ref="DI802" ca="1">IFERROR(INDEX(Forecast_Capex_Input!BH$12:BH$286,$Z802)
*(INDEX(Forecast_Capex_Input!$H$12:$H$286,$Z802)=Repex),0)
*$DG802</f>
        <v>0</v>
      </c>
      <c r="DJ802" s="43" cm="1">
        <f t="array" aca="1" ref="DJ802" ca="1">IFERROR(INDEX(Forecast_Capex_Input!BI$12:BI$286,$Z802)
*(INDEX(Forecast_Capex_Input!$H$12:$H$286,$Z802)=Repex),0)
*$DG802</f>
        <v>0</v>
      </c>
      <c r="DK802" s="43" cm="1">
        <f t="array" aca="1" ref="DK802" ca="1">IFERROR(INDEX(Forecast_Capex_Input!BJ$12:BJ$286,$Z802)
*(INDEX(Forecast_Capex_Input!$H$12:$H$286,$Z802)=Repex),0)
*$DG802</f>
        <v>0</v>
      </c>
      <c r="DL802" s="43" cm="1">
        <f t="array" aca="1" ref="DL802" ca="1">IFERROR(INDEX(Forecast_Capex_Input!BK$12:BK$286,$Z802)
*(INDEX(Forecast_Capex_Input!$H$12:$H$286,$Z802)=Repex),0)
*$DG802</f>
        <v>0</v>
      </c>
      <c r="DM802" s="43" cm="1">
        <f t="array" aca="1" ref="DM802" ca="1">IFERROR(INDEX(Forecast_Capex_Input!BL$12:BL$286,$Z802)
*(INDEX(Forecast_Capex_Input!$H$12:$H$286,$Z802)=Repex),0)
*$DG802</f>
        <v>0</v>
      </c>
      <c r="DO802" s="43" t="b" cm="1">
        <f t="array" aca="1" ref="DO802" ca="1">OR($G802=Forecast_Capex_Input!$BN$8:$BN$9)</f>
        <v>0</v>
      </c>
      <c r="DP802" s="43" cm="1">
        <f t="array" aca="1" ref="DP802" ca="1">IFERROR(INDEX(Forecast_Capex_Input!BO$12:BO$286,$Z802)
*(INDEX(Forecast_Capex_Input!$H$12:$H$286,$Z802)=Repex),0)
*$DO802</f>
        <v>0</v>
      </c>
      <c r="DQ802" s="43" cm="1">
        <f t="array" aca="1" ref="DQ802" ca="1">IFERROR(INDEX(Forecast_Capex_Input!BP$12:BP$286,$Z802)
*(INDEX(Forecast_Capex_Input!$H$12:$H$286,$Z802)=Repex),0)
*$DO802</f>
        <v>0</v>
      </c>
      <c r="DR802" s="43" cm="1">
        <f t="array" aca="1" ref="DR802" ca="1">IFERROR(INDEX(Forecast_Capex_Input!BQ$12:BQ$286,$Z802)
*(INDEX(Forecast_Capex_Input!$H$12:$H$286,$Z802)=Repex),0)
*$DO802</f>
        <v>0</v>
      </c>
      <c r="DS802" s="43" cm="1">
        <f t="array" aca="1" ref="DS802" ca="1">IFERROR(INDEX(Forecast_Capex_Input!BR$12:BR$286,$Z802)
*(INDEX(Forecast_Capex_Input!$H$12:$H$286,$Z802)=Repex),0)
*$DO802</f>
        <v>0</v>
      </c>
      <c r="DT802" s="43" cm="1">
        <f t="array" aca="1" ref="DT802" ca="1">IFERROR(INDEX(Forecast_Capex_Input!BS$12:BS$286,$Z802)
*(INDEX(Forecast_Capex_Input!$H$12:$H$286,$Z802)=Repex),0)
*$DO802</f>
        <v>0</v>
      </c>
      <c r="DV802" s="43" t="b" cm="1">
        <f t="array" aca="1" ref="DV802" ca="1">OR($G802=Forecast_Capex_Input!$BU$8:$BU$10)</f>
        <v>0</v>
      </c>
      <c r="DW802" s="43" cm="1">
        <f t="array" aca="1" ref="DW802" ca="1">IFERROR(INDEX(Forecast_Capex_Input!BV$12:BV$286,$Z802)
*(INDEX(Forecast_Capex_Input!$H$12:$H$286,$Z802)=Repex),0)
*$DV802</f>
        <v>0</v>
      </c>
      <c r="DX802" s="43" cm="1">
        <f t="array" aca="1" ref="DX802" ca="1">IFERROR(INDEX(Forecast_Capex_Input!BW$12:BW$286,$Z802)
*(INDEX(Forecast_Capex_Input!$H$12:$H$286,$Z802)=Repex),0)
*$DV802</f>
        <v>0</v>
      </c>
      <c r="DY802" s="43" cm="1">
        <f t="array" aca="1" ref="DY802" ca="1">IFERROR(INDEX(Forecast_Capex_Input!BX$12:BX$286,$Z802)
*(INDEX(Forecast_Capex_Input!$H$12:$H$286,$Z802)=Repex),0)
*$DV802</f>
        <v>0</v>
      </c>
      <c r="DZ802" s="43" cm="1">
        <f t="array" aca="1" ref="DZ802" ca="1">IFERROR(INDEX(Forecast_Capex_Input!BY$12:BY$286,$Z802)
*(INDEX(Forecast_Capex_Input!$H$12:$H$286,$Z802)=Repex),0)
*$DV802</f>
        <v>0</v>
      </c>
      <c r="EA802" s="43" cm="1">
        <f t="array" aca="1" ref="EA802" ca="1">IFERROR(INDEX(Forecast_Capex_Input!BZ$12:BZ$286,$Z802)
*(INDEX(Forecast_Capex_Input!$H$12:$H$286,$Z802)=Repex),0)
*$DV802</f>
        <v>0</v>
      </c>
      <c r="EB802" s="43" cm="1">
        <f t="array" aca="1" ref="EB802" ca="1">IFERROR(INDEX(Forecast_Capex_Input!CA$12:CA$286,$Z802)
*(INDEX(Forecast_Capex_Input!$H$12:$H$286,$Z802)=Repex),0)
*$DV802</f>
        <v>0</v>
      </c>
      <c r="EC802" s="43" cm="1">
        <f t="array" aca="1" ref="EC802" ca="1">IFERROR(INDEX(Forecast_Capex_Input!CB$12:CB$286,$Z802)
*(INDEX(Forecast_Capex_Input!$H$12:$H$286,$Z802)=Repex),0)
*$DV802</f>
        <v>0</v>
      </c>
      <c r="ED802" s="43" cm="1">
        <f t="array" aca="1" ref="ED802" ca="1">IFERROR(INDEX(Forecast_Capex_Input!CC$12:CC$286,$Z802)
*(INDEX(Forecast_Capex_Input!$H$12:$H$286,$Z802)=Repex),0)
*$DV802</f>
        <v>0</v>
      </c>
      <c r="EF802" s="86" t="str">
        <f t="shared" si="74"/>
        <v>N/A</v>
      </c>
      <c r="EG802" s="28" t="str">
        <f>IFERROR(RANK(EF802,EF$11:EF$1010,0)+COUNTIF(EF$11:EF802,EF802)-1,NA)</f>
        <v>N/A</v>
      </c>
    </row>
    <row r="803" spans="3:137" x14ac:dyDescent="0.2">
      <c r="C803" s="28">
        <f t="shared" si="75"/>
        <v>793</v>
      </c>
      <c r="D803" s="9" t="str" cm="1">
        <f t="array" ref="D803">IFERROR(INDEX(Forecast_Capex_Input!$D$12:$D$286,$Z803),NA)</f>
        <v>N/A</v>
      </c>
      <c r="E803" s="24" t="str" cm="1">
        <f t="array" ref="E803">IF($Z803=NA,NA,INDEX(Forecast_Capex_Input!$E$12:$E$286,$Z803))</f>
        <v>N/A</v>
      </c>
      <c r="F803" s="9" t="str" cm="1">
        <f t="array" aca="1" ref="F803" ca="1">IFERROR(INDEX(General!$E$25:$E$26,$AA803),NA)</f>
        <v>N/A</v>
      </c>
      <c r="G803" s="9" t="str" cm="1">
        <f t="array" aca="1" ref="G803" ca="1">IFERROR(INDEX(Forecast_Capex_Input!$AI$11:$BB$11,$AC803),NA)</f>
        <v>N/A</v>
      </c>
      <c r="H803" s="50" t="str" cm="1">
        <f t="array" aca="1" ref="H803" ca="1">IFERROR(INDEX(Forecast_Capex_Input!$AI$12:$BB$286,$Z803,$AC803),NA)</f>
        <v>N/A</v>
      </c>
      <c r="I803" s="150" t="str" cm="1">
        <f t="array" ref="I803">IFERROR(INDEX(Forecast_Capex_Input!$F$12:$F$286,$Z803),NA)</f>
        <v>N/A</v>
      </c>
      <c r="J803" s="150" t="str" cm="1">
        <f t="array" ref="J803">IFERROR(INDEX(Forecast_Capex_Input!G$12:G$286,$Z803),NA)</f>
        <v>N/A</v>
      </c>
      <c r="K803" s="150" t="str" cm="1">
        <f t="array" ref="K803">IFERROR(INDEX(Forecast_Capex_Input!H$12:H$286,$Z803),NA)</f>
        <v>N/A</v>
      </c>
      <c r="L803" s="150" t="str" cm="1">
        <f t="array" ref="L803">IFERROR(INDEX(Forecast_Capex_Input!I$12:I$286,$Z803),NA)</f>
        <v>N/A</v>
      </c>
      <c r="M803" s="150" t="str" cm="1">
        <f t="array" ref="M803">IFERROR(INDEX(Forecast_Capex_Input!J$12:J$286,$Z803),NA)</f>
        <v>N/A</v>
      </c>
      <c r="N803" s="150" t="str" cm="1">
        <f t="array" ref="N803">IFERROR(INDEX(Forecast_Capex_Input!K$12:K$286,$Z803),NA)</f>
        <v>N/A</v>
      </c>
      <c r="O803" s="150" t="str" cm="1">
        <f t="array" ref="O803">IFERROR(INDEX(Forecast_Capex_Input!L$12:L$286,$Z803),NA)</f>
        <v>N/A</v>
      </c>
      <c r="P803" s="150" t="str" cm="1">
        <f t="array" ref="P803">IFERROR(INDEX(Forecast_Capex_Input!M$12:M$286,$Z803),NA)</f>
        <v>N/A</v>
      </c>
      <c r="Q803" s="24" t="str" cm="1">
        <f t="array" ref="Q803">IFERROR(INDEX(Forecast_Capex_Input!N$12:N$286,$Z803),NA)</f>
        <v>N/A</v>
      </c>
      <c r="R803" s="190" cm="1">
        <f t="array" ref="R803">IFERROR(INDEX(Forecast_Capex_Input!O$12:O$286,$Z803),0)</f>
        <v>0</v>
      </c>
      <c r="S803" s="24" cm="1">
        <f t="array" ref="S803">IFERROR(INDEX(Forecast_Capex_Input!P$12:P$286,$Z803),0)</f>
        <v>0</v>
      </c>
      <c r="T803" s="150" t="str" cm="1">
        <f t="array" aca="1" ref="T803" ca="1">IFERROR(INDEX(General!$K$91:$K$110,$AC803),NA)</f>
        <v>N/A</v>
      </c>
      <c r="U803" s="43" cm="1">
        <f t="array" aca="1" ref="U803" ca="1">IFERROR(
IF($F803=General!$E$25,INDEX(Forecast_Capex_Input!S$12:S$286,$Z803),
INDEX(Forecast_Capex_Input!T$12:T$286,$Z803)),0)</f>
        <v>0</v>
      </c>
      <c r="V803" s="82" t="b">
        <f>IFERROR(INDEX(Overheads!$T$19:$T$26,MATCH($I803,Overheads!$E$19:$E$26,0)),FALSE)</f>
        <v>0</v>
      </c>
      <c r="W803" s="209" cm="1">
        <f t="array" ref="W803">IFERROR(
INDEX(Forecast_Capex_Input!CN$12:CN$286,$Z803),0)</f>
        <v>0</v>
      </c>
      <c r="X803" s="209">
        <f>IFERROR(
MATCH($W803,General!$L$39:$S$39,0),1)</f>
        <v>1</v>
      </c>
      <c r="Z803" s="28" t="str">
        <f>IFERROR(
IF(MATCH($C803,Forecast_Capex_Input!$CI$12:$CI$286,1)+1&gt;MAX(Forecast_Capex_Input!$C$12:$C$286),NA,
MATCH($C803,Forecast_Capex_Input!$CI$12:$CI$286,1)+1),1)</f>
        <v>N/A</v>
      </c>
      <c r="AA803" s="28" t="str" cm="1">
        <f t="array" aca="1" ref="AA803" ca="1">IFERROR(
IF(Z802&lt;&gt;Z803,1,
IF(COUNTIF(OFFSET(AA802,0,0,-INDEX(Forecast_Capex_Input!$CG$12:$CG$286,$Z803)),AA802)=INDEX(Forecast_Capex_Input!$CG$12:$CG$286,$Z803),AA802+1,AA802)),NA)</f>
        <v>N/A</v>
      </c>
      <c r="AB803" s="28" t="str" cm="1">
        <f t="array" ref="AB803">IFERROR($C803-IF($Z803=1,1,INDEX(Forecast_Capex_Input!$CI$12:$CI$286,$Z803-1))+1,NA)</f>
        <v>N/A</v>
      </c>
      <c r="AC803" s="28" t="str" cm="1">
        <f t="array" aca="1" ref="AC803" ca="1">IFERROR(IF(AA803=1,
INDEX(Forecast_Capex_Input!$AI$10:$BB$10,SMALL(IF(INDEX(Forecast_Capex_Input!$AI$12:$BB$286,$Z803,0)&gt;0,COLUMN(Forecast_Capex_Input!$AI$10:$BB$10)-COLUMN(Forecast_Capex_Input!$AI$12)+1),ROWS(OFFSET(AC802,0,0,-$AB803)))),
OFFSET(AC802,-INDEX(Forecast_Capex_Input!$CG$12:$CG$286,$Z803)+1,0)),NA)</f>
        <v>N/A</v>
      </c>
      <c r="AD803" s="28" t="str">
        <f t="shared" ca="1" si="72"/>
        <v>N/A</v>
      </c>
      <c r="AE803" s="82" t="b">
        <f t="shared" si="76"/>
        <v>0</v>
      </c>
      <c r="AF803" s="78" t="b">
        <v>0</v>
      </c>
      <c r="AG803" s="82" t="b">
        <f t="shared" si="73"/>
        <v>1</v>
      </c>
      <c r="AI803" s="55">
        <v>0</v>
      </c>
      <c r="AJ803" s="55">
        <v>0</v>
      </c>
      <c r="AK803" s="55">
        <v>0</v>
      </c>
      <c r="AL803" s="55">
        <v>0</v>
      </c>
      <c r="AM803" s="55">
        <v>0</v>
      </c>
      <c r="AN803" s="135">
        <v>0</v>
      </c>
      <c r="AP803" s="55">
        <v>0</v>
      </c>
      <c r="AQ803" s="55">
        <v>0</v>
      </c>
      <c r="AR803" s="55">
        <v>0</v>
      </c>
      <c r="AS803" s="55">
        <v>0</v>
      </c>
      <c r="AT803" s="55">
        <v>0</v>
      </c>
      <c r="AU803" s="135">
        <v>0</v>
      </c>
      <c r="AW803" s="55">
        <v>0</v>
      </c>
      <c r="AX803" s="55">
        <v>0</v>
      </c>
      <c r="AY803" s="55">
        <v>0</v>
      </c>
      <c r="AZ803" s="55">
        <v>0</v>
      </c>
      <c r="BA803" s="55">
        <v>0</v>
      </c>
      <c r="BB803" s="135">
        <v>0</v>
      </c>
      <c r="BD803" s="55">
        <v>0</v>
      </c>
      <c r="BE803" s="55">
        <v>0</v>
      </c>
      <c r="BF803" s="55">
        <v>0</v>
      </c>
      <c r="BG803" s="55">
        <v>0</v>
      </c>
      <c r="BH803" s="55">
        <v>0</v>
      </c>
      <c r="BI803" s="135">
        <v>0</v>
      </c>
      <c r="BK803" s="55">
        <v>0</v>
      </c>
      <c r="BL803" s="55">
        <v>0</v>
      </c>
      <c r="BM803" s="55">
        <v>0</v>
      </c>
      <c r="BN803" s="55">
        <v>0</v>
      </c>
      <c r="BO803" s="55">
        <v>0</v>
      </c>
      <c r="BP803" s="135">
        <v>0</v>
      </c>
      <c r="BR803" s="147">
        <v>0</v>
      </c>
      <c r="BS803" s="147">
        <v>0</v>
      </c>
      <c r="BT803" s="147">
        <v>0</v>
      </c>
      <c r="BU803" s="147">
        <v>0</v>
      </c>
      <c r="BV803" s="147">
        <v>0</v>
      </c>
      <c r="BX803" s="55">
        <v>0</v>
      </c>
      <c r="BY803" s="55">
        <v>0</v>
      </c>
      <c r="BZ803" s="55">
        <v>0</v>
      </c>
      <c r="CA803" s="55">
        <v>0</v>
      </c>
      <c r="CB803" s="55">
        <v>0</v>
      </c>
      <c r="CC803" s="135">
        <v>0</v>
      </c>
      <c r="CE803" s="55">
        <v>0</v>
      </c>
      <c r="CF803" s="55">
        <v>0</v>
      </c>
      <c r="CG803" s="55">
        <v>0</v>
      </c>
      <c r="CH803" s="55">
        <v>0</v>
      </c>
      <c r="CI803" s="55">
        <v>0</v>
      </c>
      <c r="CJ803" s="135">
        <v>0</v>
      </c>
      <c r="CL803" s="55">
        <v>0</v>
      </c>
      <c r="CM803" s="55">
        <v>0</v>
      </c>
      <c r="CN803" s="55">
        <v>0</v>
      </c>
      <c r="CO803" s="55">
        <v>0</v>
      </c>
      <c r="CP803" s="55">
        <v>0</v>
      </c>
      <c r="CQ803" s="135">
        <v>0</v>
      </c>
      <c r="CS803" s="67">
        <v>0</v>
      </c>
      <c r="CT803" s="67">
        <v>0</v>
      </c>
      <c r="CU803" s="67">
        <v>0</v>
      </c>
      <c r="CV803" s="67">
        <v>0</v>
      </c>
      <c r="CW803" s="67">
        <v>0</v>
      </c>
      <c r="CX803" s="135">
        <v>0</v>
      </c>
      <c r="CZ803" s="55">
        <v>0</v>
      </c>
      <c r="DA803" s="55">
        <v>0</v>
      </c>
      <c r="DB803" s="55">
        <v>0</v>
      </c>
      <c r="DC803" s="55">
        <v>0</v>
      </c>
      <c r="DD803" s="55">
        <v>0</v>
      </c>
      <c r="DE803" s="135">
        <v>0</v>
      </c>
      <c r="DG803" s="43" t="b" cm="1">
        <f t="array" aca="1" ref="DG803" ca="1">OR($G803=Forecast_Capex_Input!$BF$8:$BF$10)</f>
        <v>0</v>
      </c>
      <c r="DH803" s="43" cm="1">
        <f t="array" aca="1" ref="DH803" ca="1">IFERROR(INDEX(Forecast_Capex_Input!BG$12:BG$286,$Z803)
*(INDEX(Forecast_Capex_Input!$H$12:$H$286,$Z803)=Repex),0)
*$DG803</f>
        <v>0</v>
      </c>
      <c r="DI803" s="43" cm="1">
        <f t="array" aca="1" ref="DI803" ca="1">IFERROR(INDEX(Forecast_Capex_Input!BH$12:BH$286,$Z803)
*(INDEX(Forecast_Capex_Input!$H$12:$H$286,$Z803)=Repex),0)
*$DG803</f>
        <v>0</v>
      </c>
      <c r="DJ803" s="43" cm="1">
        <f t="array" aca="1" ref="DJ803" ca="1">IFERROR(INDEX(Forecast_Capex_Input!BI$12:BI$286,$Z803)
*(INDEX(Forecast_Capex_Input!$H$12:$H$286,$Z803)=Repex),0)
*$DG803</f>
        <v>0</v>
      </c>
      <c r="DK803" s="43" cm="1">
        <f t="array" aca="1" ref="DK803" ca="1">IFERROR(INDEX(Forecast_Capex_Input!BJ$12:BJ$286,$Z803)
*(INDEX(Forecast_Capex_Input!$H$12:$H$286,$Z803)=Repex),0)
*$DG803</f>
        <v>0</v>
      </c>
      <c r="DL803" s="43" cm="1">
        <f t="array" aca="1" ref="DL803" ca="1">IFERROR(INDEX(Forecast_Capex_Input!BK$12:BK$286,$Z803)
*(INDEX(Forecast_Capex_Input!$H$12:$H$286,$Z803)=Repex),0)
*$DG803</f>
        <v>0</v>
      </c>
      <c r="DM803" s="43" cm="1">
        <f t="array" aca="1" ref="DM803" ca="1">IFERROR(INDEX(Forecast_Capex_Input!BL$12:BL$286,$Z803)
*(INDEX(Forecast_Capex_Input!$H$12:$H$286,$Z803)=Repex),0)
*$DG803</f>
        <v>0</v>
      </c>
      <c r="DO803" s="43" t="b" cm="1">
        <f t="array" aca="1" ref="DO803" ca="1">OR($G803=Forecast_Capex_Input!$BN$8:$BN$9)</f>
        <v>0</v>
      </c>
      <c r="DP803" s="43" cm="1">
        <f t="array" aca="1" ref="DP803" ca="1">IFERROR(INDEX(Forecast_Capex_Input!BO$12:BO$286,$Z803)
*(INDEX(Forecast_Capex_Input!$H$12:$H$286,$Z803)=Repex),0)
*$DO803</f>
        <v>0</v>
      </c>
      <c r="DQ803" s="43" cm="1">
        <f t="array" aca="1" ref="DQ803" ca="1">IFERROR(INDEX(Forecast_Capex_Input!BP$12:BP$286,$Z803)
*(INDEX(Forecast_Capex_Input!$H$12:$H$286,$Z803)=Repex),0)
*$DO803</f>
        <v>0</v>
      </c>
      <c r="DR803" s="43" cm="1">
        <f t="array" aca="1" ref="DR803" ca="1">IFERROR(INDEX(Forecast_Capex_Input!BQ$12:BQ$286,$Z803)
*(INDEX(Forecast_Capex_Input!$H$12:$H$286,$Z803)=Repex),0)
*$DO803</f>
        <v>0</v>
      </c>
      <c r="DS803" s="43" cm="1">
        <f t="array" aca="1" ref="DS803" ca="1">IFERROR(INDEX(Forecast_Capex_Input!BR$12:BR$286,$Z803)
*(INDEX(Forecast_Capex_Input!$H$12:$H$286,$Z803)=Repex),0)
*$DO803</f>
        <v>0</v>
      </c>
      <c r="DT803" s="43" cm="1">
        <f t="array" aca="1" ref="DT803" ca="1">IFERROR(INDEX(Forecast_Capex_Input!BS$12:BS$286,$Z803)
*(INDEX(Forecast_Capex_Input!$H$12:$H$286,$Z803)=Repex),0)
*$DO803</f>
        <v>0</v>
      </c>
      <c r="DV803" s="43" t="b" cm="1">
        <f t="array" aca="1" ref="DV803" ca="1">OR($G803=Forecast_Capex_Input!$BU$8:$BU$10)</f>
        <v>0</v>
      </c>
      <c r="DW803" s="43" cm="1">
        <f t="array" aca="1" ref="DW803" ca="1">IFERROR(INDEX(Forecast_Capex_Input!BV$12:BV$286,$Z803)
*(INDEX(Forecast_Capex_Input!$H$12:$H$286,$Z803)=Repex),0)
*$DV803</f>
        <v>0</v>
      </c>
      <c r="DX803" s="43" cm="1">
        <f t="array" aca="1" ref="DX803" ca="1">IFERROR(INDEX(Forecast_Capex_Input!BW$12:BW$286,$Z803)
*(INDEX(Forecast_Capex_Input!$H$12:$H$286,$Z803)=Repex),0)
*$DV803</f>
        <v>0</v>
      </c>
      <c r="DY803" s="43" cm="1">
        <f t="array" aca="1" ref="DY803" ca="1">IFERROR(INDEX(Forecast_Capex_Input!BX$12:BX$286,$Z803)
*(INDEX(Forecast_Capex_Input!$H$12:$H$286,$Z803)=Repex),0)
*$DV803</f>
        <v>0</v>
      </c>
      <c r="DZ803" s="43" cm="1">
        <f t="array" aca="1" ref="DZ803" ca="1">IFERROR(INDEX(Forecast_Capex_Input!BY$12:BY$286,$Z803)
*(INDEX(Forecast_Capex_Input!$H$12:$H$286,$Z803)=Repex),0)
*$DV803</f>
        <v>0</v>
      </c>
      <c r="EA803" s="43" cm="1">
        <f t="array" aca="1" ref="EA803" ca="1">IFERROR(INDEX(Forecast_Capex_Input!BZ$12:BZ$286,$Z803)
*(INDEX(Forecast_Capex_Input!$H$12:$H$286,$Z803)=Repex),0)
*$DV803</f>
        <v>0</v>
      </c>
      <c r="EB803" s="43" cm="1">
        <f t="array" aca="1" ref="EB803" ca="1">IFERROR(INDEX(Forecast_Capex_Input!CA$12:CA$286,$Z803)
*(INDEX(Forecast_Capex_Input!$H$12:$H$286,$Z803)=Repex),0)
*$DV803</f>
        <v>0</v>
      </c>
      <c r="EC803" s="43" cm="1">
        <f t="array" aca="1" ref="EC803" ca="1">IFERROR(INDEX(Forecast_Capex_Input!CB$12:CB$286,$Z803)
*(INDEX(Forecast_Capex_Input!$H$12:$H$286,$Z803)=Repex),0)
*$DV803</f>
        <v>0</v>
      </c>
      <c r="ED803" s="43" cm="1">
        <f t="array" aca="1" ref="ED803" ca="1">IFERROR(INDEX(Forecast_Capex_Input!CC$12:CC$286,$Z803)
*(INDEX(Forecast_Capex_Input!$H$12:$H$286,$Z803)=Repex),0)
*$DV803</f>
        <v>0</v>
      </c>
      <c r="EF803" s="86" t="str">
        <f t="shared" si="74"/>
        <v>N/A</v>
      </c>
      <c r="EG803" s="28" t="str">
        <f>IFERROR(RANK(EF803,EF$11:EF$1010,0)+COUNTIF(EF$11:EF803,EF803)-1,NA)</f>
        <v>N/A</v>
      </c>
    </row>
    <row r="804" spans="3:137" x14ac:dyDescent="0.2">
      <c r="C804" s="28">
        <f t="shared" si="75"/>
        <v>794</v>
      </c>
      <c r="D804" s="9" t="str" cm="1">
        <f t="array" ref="D804">IFERROR(INDEX(Forecast_Capex_Input!$D$12:$D$286,$Z804),NA)</f>
        <v>N/A</v>
      </c>
      <c r="E804" s="24" t="str" cm="1">
        <f t="array" ref="E804">IF($Z804=NA,NA,INDEX(Forecast_Capex_Input!$E$12:$E$286,$Z804))</f>
        <v>N/A</v>
      </c>
      <c r="F804" s="9" t="str" cm="1">
        <f t="array" aca="1" ref="F804" ca="1">IFERROR(INDEX(General!$E$25:$E$26,$AA804),NA)</f>
        <v>N/A</v>
      </c>
      <c r="G804" s="9" t="str" cm="1">
        <f t="array" aca="1" ref="G804" ca="1">IFERROR(INDEX(Forecast_Capex_Input!$AI$11:$BB$11,$AC804),NA)</f>
        <v>N/A</v>
      </c>
      <c r="H804" s="50" t="str" cm="1">
        <f t="array" aca="1" ref="H804" ca="1">IFERROR(INDEX(Forecast_Capex_Input!$AI$12:$BB$286,$Z804,$AC804),NA)</f>
        <v>N/A</v>
      </c>
      <c r="I804" s="150" t="str" cm="1">
        <f t="array" ref="I804">IFERROR(INDEX(Forecast_Capex_Input!$F$12:$F$286,$Z804),NA)</f>
        <v>N/A</v>
      </c>
      <c r="J804" s="150" t="str" cm="1">
        <f t="array" ref="J804">IFERROR(INDEX(Forecast_Capex_Input!G$12:G$286,$Z804),NA)</f>
        <v>N/A</v>
      </c>
      <c r="K804" s="150" t="str" cm="1">
        <f t="array" ref="K804">IFERROR(INDEX(Forecast_Capex_Input!H$12:H$286,$Z804),NA)</f>
        <v>N/A</v>
      </c>
      <c r="L804" s="150" t="str" cm="1">
        <f t="array" ref="L804">IFERROR(INDEX(Forecast_Capex_Input!I$12:I$286,$Z804),NA)</f>
        <v>N/A</v>
      </c>
      <c r="M804" s="150" t="str" cm="1">
        <f t="array" ref="M804">IFERROR(INDEX(Forecast_Capex_Input!J$12:J$286,$Z804),NA)</f>
        <v>N/A</v>
      </c>
      <c r="N804" s="150" t="str" cm="1">
        <f t="array" ref="N804">IFERROR(INDEX(Forecast_Capex_Input!K$12:K$286,$Z804),NA)</f>
        <v>N/A</v>
      </c>
      <c r="O804" s="150" t="str" cm="1">
        <f t="array" ref="O804">IFERROR(INDEX(Forecast_Capex_Input!L$12:L$286,$Z804),NA)</f>
        <v>N/A</v>
      </c>
      <c r="P804" s="150" t="str" cm="1">
        <f t="array" ref="P804">IFERROR(INDEX(Forecast_Capex_Input!M$12:M$286,$Z804),NA)</f>
        <v>N/A</v>
      </c>
      <c r="Q804" s="24" t="str" cm="1">
        <f t="array" ref="Q804">IFERROR(INDEX(Forecast_Capex_Input!N$12:N$286,$Z804),NA)</f>
        <v>N/A</v>
      </c>
      <c r="R804" s="190" cm="1">
        <f t="array" ref="R804">IFERROR(INDEX(Forecast_Capex_Input!O$12:O$286,$Z804),0)</f>
        <v>0</v>
      </c>
      <c r="S804" s="24" cm="1">
        <f t="array" ref="S804">IFERROR(INDEX(Forecast_Capex_Input!P$12:P$286,$Z804),0)</f>
        <v>0</v>
      </c>
      <c r="T804" s="150" t="str" cm="1">
        <f t="array" aca="1" ref="T804" ca="1">IFERROR(INDEX(General!$K$91:$K$110,$AC804),NA)</f>
        <v>N/A</v>
      </c>
      <c r="U804" s="43" cm="1">
        <f t="array" aca="1" ref="U804" ca="1">IFERROR(
IF($F804=General!$E$25,INDEX(Forecast_Capex_Input!S$12:S$286,$Z804),
INDEX(Forecast_Capex_Input!T$12:T$286,$Z804)),0)</f>
        <v>0</v>
      </c>
      <c r="V804" s="82" t="b">
        <f>IFERROR(INDEX(Overheads!$T$19:$T$26,MATCH($I804,Overheads!$E$19:$E$26,0)),FALSE)</f>
        <v>0</v>
      </c>
      <c r="W804" s="209" cm="1">
        <f t="array" ref="W804">IFERROR(
INDEX(Forecast_Capex_Input!CN$12:CN$286,$Z804),0)</f>
        <v>0</v>
      </c>
      <c r="X804" s="209">
        <f>IFERROR(
MATCH($W804,General!$L$39:$S$39,0),1)</f>
        <v>1</v>
      </c>
      <c r="Z804" s="28" t="str">
        <f>IFERROR(
IF(MATCH($C804,Forecast_Capex_Input!$CI$12:$CI$286,1)+1&gt;MAX(Forecast_Capex_Input!$C$12:$C$286),NA,
MATCH($C804,Forecast_Capex_Input!$CI$12:$CI$286,1)+1),1)</f>
        <v>N/A</v>
      </c>
      <c r="AA804" s="28" t="str" cm="1">
        <f t="array" aca="1" ref="AA804" ca="1">IFERROR(
IF(Z803&lt;&gt;Z804,1,
IF(COUNTIF(OFFSET(AA803,0,0,-INDEX(Forecast_Capex_Input!$CG$12:$CG$286,$Z804)),AA803)=INDEX(Forecast_Capex_Input!$CG$12:$CG$286,$Z804),AA803+1,AA803)),NA)</f>
        <v>N/A</v>
      </c>
      <c r="AB804" s="28" t="str" cm="1">
        <f t="array" ref="AB804">IFERROR($C804-IF($Z804=1,1,INDEX(Forecast_Capex_Input!$CI$12:$CI$286,$Z804-1))+1,NA)</f>
        <v>N/A</v>
      </c>
      <c r="AC804" s="28" t="str" cm="1">
        <f t="array" aca="1" ref="AC804" ca="1">IFERROR(IF(AA804=1,
INDEX(Forecast_Capex_Input!$AI$10:$BB$10,SMALL(IF(INDEX(Forecast_Capex_Input!$AI$12:$BB$286,$Z804,0)&gt;0,COLUMN(Forecast_Capex_Input!$AI$10:$BB$10)-COLUMN(Forecast_Capex_Input!$AI$12)+1),ROWS(OFFSET(AC803,0,0,-$AB804)))),
OFFSET(AC803,-INDEX(Forecast_Capex_Input!$CG$12:$CG$286,$Z804)+1,0)),NA)</f>
        <v>N/A</v>
      </c>
      <c r="AD804" s="28" t="str">
        <f t="shared" ca="1" si="72"/>
        <v>N/A</v>
      </c>
      <c r="AE804" s="82" t="b">
        <f t="shared" si="76"/>
        <v>0</v>
      </c>
      <c r="AF804" s="78" t="b">
        <v>0</v>
      </c>
      <c r="AG804" s="82" t="b">
        <f t="shared" si="73"/>
        <v>1</v>
      </c>
      <c r="AI804" s="55">
        <v>0</v>
      </c>
      <c r="AJ804" s="55">
        <v>0</v>
      </c>
      <c r="AK804" s="55">
        <v>0</v>
      </c>
      <c r="AL804" s="55">
        <v>0</v>
      </c>
      <c r="AM804" s="55">
        <v>0</v>
      </c>
      <c r="AN804" s="135">
        <v>0</v>
      </c>
      <c r="AP804" s="55">
        <v>0</v>
      </c>
      <c r="AQ804" s="55">
        <v>0</v>
      </c>
      <c r="AR804" s="55">
        <v>0</v>
      </c>
      <c r="AS804" s="55">
        <v>0</v>
      </c>
      <c r="AT804" s="55">
        <v>0</v>
      </c>
      <c r="AU804" s="135">
        <v>0</v>
      </c>
      <c r="AW804" s="55">
        <v>0</v>
      </c>
      <c r="AX804" s="55">
        <v>0</v>
      </c>
      <c r="AY804" s="55">
        <v>0</v>
      </c>
      <c r="AZ804" s="55">
        <v>0</v>
      </c>
      <c r="BA804" s="55">
        <v>0</v>
      </c>
      <c r="BB804" s="135">
        <v>0</v>
      </c>
      <c r="BD804" s="55">
        <v>0</v>
      </c>
      <c r="BE804" s="55">
        <v>0</v>
      </c>
      <c r="BF804" s="55">
        <v>0</v>
      </c>
      <c r="BG804" s="55">
        <v>0</v>
      </c>
      <c r="BH804" s="55">
        <v>0</v>
      </c>
      <c r="BI804" s="135">
        <v>0</v>
      </c>
      <c r="BK804" s="55">
        <v>0</v>
      </c>
      <c r="BL804" s="55">
        <v>0</v>
      </c>
      <c r="BM804" s="55">
        <v>0</v>
      </c>
      <c r="BN804" s="55">
        <v>0</v>
      </c>
      <c r="BO804" s="55">
        <v>0</v>
      </c>
      <c r="BP804" s="135">
        <v>0</v>
      </c>
      <c r="BR804" s="147">
        <v>0</v>
      </c>
      <c r="BS804" s="147">
        <v>0</v>
      </c>
      <c r="BT804" s="147">
        <v>0</v>
      </c>
      <c r="BU804" s="147">
        <v>0</v>
      </c>
      <c r="BV804" s="147">
        <v>0</v>
      </c>
      <c r="BX804" s="55">
        <v>0</v>
      </c>
      <c r="BY804" s="55">
        <v>0</v>
      </c>
      <c r="BZ804" s="55">
        <v>0</v>
      </c>
      <c r="CA804" s="55">
        <v>0</v>
      </c>
      <c r="CB804" s="55">
        <v>0</v>
      </c>
      <c r="CC804" s="135">
        <v>0</v>
      </c>
      <c r="CE804" s="55">
        <v>0</v>
      </c>
      <c r="CF804" s="55">
        <v>0</v>
      </c>
      <c r="CG804" s="55">
        <v>0</v>
      </c>
      <c r="CH804" s="55">
        <v>0</v>
      </c>
      <c r="CI804" s="55">
        <v>0</v>
      </c>
      <c r="CJ804" s="135">
        <v>0</v>
      </c>
      <c r="CL804" s="55">
        <v>0</v>
      </c>
      <c r="CM804" s="55">
        <v>0</v>
      </c>
      <c r="CN804" s="55">
        <v>0</v>
      </c>
      <c r="CO804" s="55">
        <v>0</v>
      </c>
      <c r="CP804" s="55">
        <v>0</v>
      </c>
      <c r="CQ804" s="135">
        <v>0</v>
      </c>
      <c r="CS804" s="67">
        <v>0</v>
      </c>
      <c r="CT804" s="67">
        <v>0</v>
      </c>
      <c r="CU804" s="67">
        <v>0</v>
      </c>
      <c r="CV804" s="67">
        <v>0</v>
      </c>
      <c r="CW804" s="67">
        <v>0</v>
      </c>
      <c r="CX804" s="135">
        <v>0</v>
      </c>
      <c r="CZ804" s="55">
        <v>0</v>
      </c>
      <c r="DA804" s="55">
        <v>0</v>
      </c>
      <c r="DB804" s="55">
        <v>0</v>
      </c>
      <c r="DC804" s="55">
        <v>0</v>
      </c>
      <c r="DD804" s="55">
        <v>0</v>
      </c>
      <c r="DE804" s="135">
        <v>0</v>
      </c>
      <c r="DG804" s="43" t="b" cm="1">
        <f t="array" aca="1" ref="DG804" ca="1">OR($G804=Forecast_Capex_Input!$BF$8:$BF$10)</f>
        <v>0</v>
      </c>
      <c r="DH804" s="43" cm="1">
        <f t="array" aca="1" ref="DH804" ca="1">IFERROR(INDEX(Forecast_Capex_Input!BG$12:BG$286,$Z804)
*(INDEX(Forecast_Capex_Input!$H$12:$H$286,$Z804)=Repex),0)
*$DG804</f>
        <v>0</v>
      </c>
      <c r="DI804" s="43" cm="1">
        <f t="array" aca="1" ref="DI804" ca="1">IFERROR(INDEX(Forecast_Capex_Input!BH$12:BH$286,$Z804)
*(INDEX(Forecast_Capex_Input!$H$12:$H$286,$Z804)=Repex),0)
*$DG804</f>
        <v>0</v>
      </c>
      <c r="DJ804" s="43" cm="1">
        <f t="array" aca="1" ref="DJ804" ca="1">IFERROR(INDEX(Forecast_Capex_Input!BI$12:BI$286,$Z804)
*(INDEX(Forecast_Capex_Input!$H$12:$H$286,$Z804)=Repex),0)
*$DG804</f>
        <v>0</v>
      </c>
      <c r="DK804" s="43" cm="1">
        <f t="array" aca="1" ref="DK804" ca="1">IFERROR(INDEX(Forecast_Capex_Input!BJ$12:BJ$286,$Z804)
*(INDEX(Forecast_Capex_Input!$H$12:$H$286,$Z804)=Repex),0)
*$DG804</f>
        <v>0</v>
      </c>
      <c r="DL804" s="43" cm="1">
        <f t="array" aca="1" ref="DL804" ca="1">IFERROR(INDEX(Forecast_Capex_Input!BK$12:BK$286,$Z804)
*(INDEX(Forecast_Capex_Input!$H$12:$H$286,$Z804)=Repex),0)
*$DG804</f>
        <v>0</v>
      </c>
      <c r="DM804" s="43" cm="1">
        <f t="array" aca="1" ref="DM804" ca="1">IFERROR(INDEX(Forecast_Capex_Input!BL$12:BL$286,$Z804)
*(INDEX(Forecast_Capex_Input!$H$12:$H$286,$Z804)=Repex),0)
*$DG804</f>
        <v>0</v>
      </c>
      <c r="DO804" s="43" t="b" cm="1">
        <f t="array" aca="1" ref="DO804" ca="1">OR($G804=Forecast_Capex_Input!$BN$8:$BN$9)</f>
        <v>0</v>
      </c>
      <c r="DP804" s="43" cm="1">
        <f t="array" aca="1" ref="DP804" ca="1">IFERROR(INDEX(Forecast_Capex_Input!BO$12:BO$286,$Z804)
*(INDEX(Forecast_Capex_Input!$H$12:$H$286,$Z804)=Repex),0)
*$DO804</f>
        <v>0</v>
      </c>
      <c r="DQ804" s="43" cm="1">
        <f t="array" aca="1" ref="DQ804" ca="1">IFERROR(INDEX(Forecast_Capex_Input!BP$12:BP$286,$Z804)
*(INDEX(Forecast_Capex_Input!$H$12:$H$286,$Z804)=Repex),0)
*$DO804</f>
        <v>0</v>
      </c>
      <c r="DR804" s="43" cm="1">
        <f t="array" aca="1" ref="DR804" ca="1">IFERROR(INDEX(Forecast_Capex_Input!BQ$12:BQ$286,$Z804)
*(INDEX(Forecast_Capex_Input!$H$12:$H$286,$Z804)=Repex),0)
*$DO804</f>
        <v>0</v>
      </c>
      <c r="DS804" s="43" cm="1">
        <f t="array" aca="1" ref="DS804" ca="1">IFERROR(INDEX(Forecast_Capex_Input!BR$12:BR$286,$Z804)
*(INDEX(Forecast_Capex_Input!$H$12:$H$286,$Z804)=Repex),0)
*$DO804</f>
        <v>0</v>
      </c>
      <c r="DT804" s="43" cm="1">
        <f t="array" aca="1" ref="DT804" ca="1">IFERROR(INDEX(Forecast_Capex_Input!BS$12:BS$286,$Z804)
*(INDEX(Forecast_Capex_Input!$H$12:$H$286,$Z804)=Repex),0)
*$DO804</f>
        <v>0</v>
      </c>
      <c r="DV804" s="43" t="b" cm="1">
        <f t="array" aca="1" ref="DV804" ca="1">OR($G804=Forecast_Capex_Input!$BU$8:$BU$10)</f>
        <v>0</v>
      </c>
      <c r="DW804" s="43" cm="1">
        <f t="array" aca="1" ref="DW804" ca="1">IFERROR(INDEX(Forecast_Capex_Input!BV$12:BV$286,$Z804)
*(INDEX(Forecast_Capex_Input!$H$12:$H$286,$Z804)=Repex),0)
*$DV804</f>
        <v>0</v>
      </c>
      <c r="DX804" s="43" cm="1">
        <f t="array" aca="1" ref="DX804" ca="1">IFERROR(INDEX(Forecast_Capex_Input!BW$12:BW$286,$Z804)
*(INDEX(Forecast_Capex_Input!$H$12:$H$286,$Z804)=Repex),0)
*$DV804</f>
        <v>0</v>
      </c>
      <c r="DY804" s="43" cm="1">
        <f t="array" aca="1" ref="DY804" ca="1">IFERROR(INDEX(Forecast_Capex_Input!BX$12:BX$286,$Z804)
*(INDEX(Forecast_Capex_Input!$H$12:$H$286,$Z804)=Repex),0)
*$DV804</f>
        <v>0</v>
      </c>
      <c r="DZ804" s="43" cm="1">
        <f t="array" aca="1" ref="DZ804" ca="1">IFERROR(INDEX(Forecast_Capex_Input!BY$12:BY$286,$Z804)
*(INDEX(Forecast_Capex_Input!$H$12:$H$286,$Z804)=Repex),0)
*$DV804</f>
        <v>0</v>
      </c>
      <c r="EA804" s="43" cm="1">
        <f t="array" aca="1" ref="EA804" ca="1">IFERROR(INDEX(Forecast_Capex_Input!BZ$12:BZ$286,$Z804)
*(INDEX(Forecast_Capex_Input!$H$12:$H$286,$Z804)=Repex),0)
*$DV804</f>
        <v>0</v>
      </c>
      <c r="EB804" s="43" cm="1">
        <f t="array" aca="1" ref="EB804" ca="1">IFERROR(INDEX(Forecast_Capex_Input!CA$12:CA$286,$Z804)
*(INDEX(Forecast_Capex_Input!$H$12:$H$286,$Z804)=Repex),0)
*$DV804</f>
        <v>0</v>
      </c>
      <c r="EC804" s="43" cm="1">
        <f t="array" aca="1" ref="EC804" ca="1">IFERROR(INDEX(Forecast_Capex_Input!CB$12:CB$286,$Z804)
*(INDEX(Forecast_Capex_Input!$H$12:$H$286,$Z804)=Repex),0)
*$DV804</f>
        <v>0</v>
      </c>
      <c r="ED804" s="43" cm="1">
        <f t="array" aca="1" ref="ED804" ca="1">IFERROR(INDEX(Forecast_Capex_Input!CC$12:CC$286,$Z804)
*(INDEX(Forecast_Capex_Input!$H$12:$H$286,$Z804)=Repex),0)
*$DV804</f>
        <v>0</v>
      </c>
      <c r="EF804" s="86" t="str">
        <f t="shared" si="74"/>
        <v>N/A</v>
      </c>
      <c r="EG804" s="28" t="str">
        <f>IFERROR(RANK(EF804,EF$11:EF$1010,0)+COUNTIF(EF$11:EF804,EF804)-1,NA)</f>
        <v>N/A</v>
      </c>
    </row>
    <row r="805" spans="3:137" x14ac:dyDescent="0.2">
      <c r="C805" s="28">
        <f t="shared" si="75"/>
        <v>795</v>
      </c>
      <c r="D805" s="9" t="str" cm="1">
        <f t="array" ref="D805">IFERROR(INDEX(Forecast_Capex_Input!$D$12:$D$286,$Z805),NA)</f>
        <v>N/A</v>
      </c>
      <c r="E805" s="24" t="str" cm="1">
        <f t="array" ref="E805">IF($Z805=NA,NA,INDEX(Forecast_Capex_Input!$E$12:$E$286,$Z805))</f>
        <v>N/A</v>
      </c>
      <c r="F805" s="9" t="str" cm="1">
        <f t="array" aca="1" ref="F805" ca="1">IFERROR(INDEX(General!$E$25:$E$26,$AA805),NA)</f>
        <v>N/A</v>
      </c>
      <c r="G805" s="9" t="str" cm="1">
        <f t="array" aca="1" ref="G805" ca="1">IFERROR(INDEX(Forecast_Capex_Input!$AI$11:$BB$11,$AC805),NA)</f>
        <v>N/A</v>
      </c>
      <c r="H805" s="50" t="str" cm="1">
        <f t="array" aca="1" ref="H805" ca="1">IFERROR(INDEX(Forecast_Capex_Input!$AI$12:$BB$286,$Z805,$AC805),NA)</f>
        <v>N/A</v>
      </c>
      <c r="I805" s="150" t="str" cm="1">
        <f t="array" ref="I805">IFERROR(INDEX(Forecast_Capex_Input!$F$12:$F$286,$Z805),NA)</f>
        <v>N/A</v>
      </c>
      <c r="J805" s="150" t="str" cm="1">
        <f t="array" ref="J805">IFERROR(INDEX(Forecast_Capex_Input!G$12:G$286,$Z805),NA)</f>
        <v>N/A</v>
      </c>
      <c r="K805" s="150" t="str" cm="1">
        <f t="array" ref="K805">IFERROR(INDEX(Forecast_Capex_Input!H$12:H$286,$Z805),NA)</f>
        <v>N/A</v>
      </c>
      <c r="L805" s="150" t="str" cm="1">
        <f t="array" ref="L805">IFERROR(INDEX(Forecast_Capex_Input!I$12:I$286,$Z805),NA)</f>
        <v>N/A</v>
      </c>
      <c r="M805" s="150" t="str" cm="1">
        <f t="array" ref="M805">IFERROR(INDEX(Forecast_Capex_Input!J$12:J$286,$Z805),NA)</f>
        <v>N/A</v>
      </c>
      <c r="N805" s="150" t="str" cm="1">
        <f t="array" ref="N805">IFERROR(INDEX(Forecast_Capex_Input!K$12:K$286,$Z805),NA)</f>
        <v>N/A</v>
      </c>
      <c r="O805" s="150" t="str" cm="1">
        <f t="array" ref="O805">IFERROR(INDEX(Forecast_Capex_Input!L$12:L$286,$Z805),NA)</f>
        <v>N/A</v>
      </c>
      <c r="P805" s="150" t="str" cm="1">
        <f t="array" ref="P805">IFERROR(INDEX(Forecast_Capex_Input!M$12:M$286,$Z805),NA)</f>
        <v>N/A</v>
      </c>
      <c r="Q805" s="24" t="str" cm="1">
        <f t="array" ref="Q805">IFERROR(INDEX(Forecast_Capex_Input!N$12:N$286,$Z805),NA)</f>
        <v>N/A</v>
      </c>
      <c r="R805" s="190" cm="1">
        <f t="array" ref="R805">IFERROR(INDEX(Forecast_Capex_Input!O$12:O$286,$Z805),0)</f>
        <v>0</v>
      </c>
      <c r="S805" s="24" cm="1">
        <f t="array" ref="S805">IFERROR(INDEX(Forecast_Capex_Input!P$12:P$286,$Z805),0)</f>
        <v>0</v>
      </c>
      <c r="T805" s="150" t="str" cm="1">
        <f t="array" aca="1" ref="T805" ca="1">IFERROR(INDEX(General!$K$91:$K$110,$AC805),NA)</f>
        <v>N/A</v>
      </c>
      <c r="U805" s="43" cm="1">
        <f t="array" aca="1" ref="U805" ca="1">IFERROR(
IF($F805=General!$E$25,INDEX(Forecast_Capex_Input!S$12:S$286,$Z805),
INDEX(Forecast_Capex_Input!T$12:T$286,$Z805)),0)</f>
        <v>0</v>
      </c>
      <c r="V805" s="82" t="b">
        <f>IFERROR(INDEX(Overheads!$T$19:$T$26,MATCH($I805,Overheads!$E$19:$E$26,0)),FALSE)</f>
        <v>0</v>
      </c>
      <c r="W805" s="209" cm="1">
        <f t="array" ref="W805">IFERROR(
INDEX(Forecast_Capex_Input!CN$12:CN$286,$Z805),0)</f>
        <v>0</v>
      </c>
      <c r="X805" s="209">
        <f>IFERROR(
MATCH($W805,General!$L$39:$S$39,0),1)</f>
        <v>1</v>
      </c>
      <c r="Z805" s="28" t="str">
        <f>IFERROR(
IF(MATCH($C805,Forecast_Capex_Input!$CI$12:$CI$286,1)+1&gt;MAX(Forecast_Capex_Input!$C$12:$C$286),NA,
MATCH($C805,Forecast_Capex_Input!$CI$12:$CI$286,1)+1),1)</f>
        <v>N/A</v>
      </c>
      <c r="AA805" s="28" t="str" cm="1">
        <f t="array" aca="1" ref="AA805" ca="1">IFERROR(
IF(Z804&lt;&gt;Z805,1,
IF(COUNTIF(OFFSET(AA804,0,0,-INDEX(Forecast_Capex_Input!$CG$12:$CG$286,$Z805)),AA804)=INDEX(Forecast_Capex_Input!$CG$12:$CG$286,$Z805),AA804+1,AA804)),NA)</f>
        <v>N/A</v>
      </c>
      <c r="AB805" s="28" t="str" cm="1">
        <f t="array" ref="AB805">IFERROR($C805-IF($Z805=1,1,INDEX(Forecast_Capex_Input!$CI$12:$CI$286,$Z805-1))+1,NA)</f>
        <v>N/A</v>
      </c>
      <c r="AC805" s="28" t="str" cm="1">
        <f t="array" aca="1" ref="AC805" ca="1">IFERROR(IF(AA805=1,
INDEX(Forecast_Capex_Input!$AI$10:$BB$10,SMALL(IF(INDEX(Forecast_Capex_Input!$AI$12:$BB$286,$Z805,0)&gt;0,COLUMN(Forecast_Capex_Input!$AI$10:$BB$10)-COLUMN(Forecast_Capex_Input!$AI$12)+1),ROWS(OFFSET(AC804,0,0,-$AB805)))),
OFFSET(AC804,-INDEX(Forecast_Capex_Input!$CG$12:$CG$286,$Z805)+1,0)),NA)</f>
        <v>N/A</v>
      </c>
      <c r="AD805" s="28" t="str">
        <f t="shared" ca="1" si="72"/>
        <v>N/A</v>
      </c>
      <c r="AE805" s="82" t="b">
        <f t="shared" si="76"/>
        <v>0</v>
      </c>
      <c r="AF805" s="78" t="b">
        <v>0</v>
      </c>
      <c r="AG805" s="82" t="b">
        <f t="shared" si="73"/>
        <v>1</v>
      </c>
      <c r="AI805" s="55">
        <v>0</v>
      </c>
      <c r="AJ805" s="55">
        <v>0</v>
      </c>
      <c r="AK805" s="55">
        <v>0</v>
      </c>
      <c r="AL805" s="55">
        <v>0</v>
      </c>
      <c r="AM805" s="55">
        <v>0</v>
      </c>
      <c r="AN805" s="135">
        <v>0</v>
      </c>
      <c r="AP805" s="55">
        <v>0</v>
      </c>
      <c r="AQ805" s="55">
        <v>0</v>
      </c>
      <c r="AR805" s="55">
        <v>0</v>
      </c>
      <c r="AS805" s="55">
        <v>0</v>
      </c>
      <c r="AT805" s="55">
        <v>0</v>
      </c>
      <c r="AU805" s="135">
        <v>0</v>
      </c>
      <c r="AW805" s="55">
        <v>0</v>
      </c>
      <c r="AX805" s="55">
        <v>0</v>
      </c>
      <c r="AY805" s="55">
        <v>0</v>
      </c>
      <c r="AZ805" s="55">
        <v>0</v>
      </c>
      <c r="BA805" s="55">
        <v>0</v>
      </c>
      <c r="BB805" s="135">
        <v>0</v>
      </c>
      <c r="BD805" s="55">
        <v>0</v>
      </c>
      <c r="BE805" s="55">
        <v>0</v>
      </c>
      <c r="BF805" s="55">
        <v>0</v>
      </c>
      <c r="BG805" s="55">
        <v>0</v>
      </c>
      <c r="BH805" s="55">
        <v>0</v>
      </c>
      <c r="BI805" s="135">
        <v>0</v>
      </c>
      <c r="BK805" s="55">
        <v>0</v>
      </c>
      <c r="BL805" s="55">
        <v>0</v>
      </c>
      <c r="BM805" s="55">
        <v>0</v>
      </c>
      <c r="BN805" s="55">
        <v>0</v>
      </c>
      <c r="BO805" s="55">
        <v>0</v>
      </c>
      <c r="BP805" s="135">
        <v>0</v>
      </c>
      <c r="BR805" s="147">
        <v>0</v>
      </c>
      <c r="BS805" s="147">
        <v>0</v>
      </c>
      <c r="BT805" s="147">
        <v>0</v>
      </c>
      <c r="BU805" s="147">
        <v>0</v>
      </c>
      <c r="BV805" s="147">
        <v>0</v>
      </c>
      <c r="BX805" s="55">
        <v>0</v>
      </c>
      <c r="BY805" s="55">
        <v>0</v>
      </c>
      <c r="BZ805" s="55">
        <v>0</v>
      </c>
      <c r="CA805" s="55">
        <v>0</v>
      </c>
      <c r="CB805" s="55">
        <v>0</v>
      </c>
      <c r="CC805" s="135">
        <v>0</v>
      </c>
      <c r="CE805" s="55">
        <v>0</v>
      </c>
      <c r="CF805" s="55">
        <v>0</v>
      </c>
      <c r="CG805" s="55">
        <v>0</v>
      </c>
      <c r="CH805" s="55">
        <v>0</v>
      </c>
      <c r="CI805" s="55">
        <v>0</v>
      </c>
      <c r="CJ805" s="135">
        <v>0</v>
      </c>
      <c r="CL805" s="55">
        <v>0</v>
      </c>
      <c r="CM805" s="55">
        <v>0</v>
      </c>
      <c r="CN805" s="55">
        <v>0</v>
      </c>
      <c r="CO805" s="55">
        <v>0</v>
      </c>
      <c r="CP805" s="55">
        <v>0</v>
      </c>
      <c r="CQ805" s="135">
        <v>0</v>
      </c>
      <c r="CS805" s="67">
        <v>0</v>
      </c>
      <c r="CT805" s="67">
        <v>0</v>
      </c>
      <c r="CU805" s="67">
        <v>0</v>
      </c>
      <c r="CV805" s="67">
        <v>0</v>
      </c>
      <c r="CW805" s="67">
        <v>0</v>
      </c>
      <c r="CX805" s="135">
        <v>0</v>
      </c>
      <c r="CZ805" s="55">
        <v>0</v>
      </c>
      <c r="DA805" s="55">
        <v>0</v>
      </c>
      <c r="DB805" s="55">
        <v>0</v>
      </c>
      <c r="DC805" s="55">
        <v>0</v>
      </c>
      <c r="DD805" s="55">
        <v>0</v>
      </c>
      <c r="DE805" s="135">
        <v>0</v>
      </c>
      <c r="DG805" s="43" t="b" cm="1">
        <f t="array" aca="1" ref="DG805" ca="1">OR($G805=Forecast_Capex_Input!$BF$8:$BF$10)</f>
        <v>0</v>
      </c>
      <c r="DH805" s="43" cm="1">
        <f t="array" aca="1" ref="DH805" ca="1">IFERROR(INDEX(Forecast_Capex_Input!BG$12:BG$286,$Z805)
*(INDEX(Forecast_Capex_Input!$H$12:$H$286,$Z805)=Repex),0)
*$DG805</f>
        <v>0</v>
      </c>
      <c r="DI805" s="43" cm="1">
        <f t="array" aca="1" ref="DI805" ca="1">IFERROR(INDEX(Forecast_Capex_Input!BH$12:BH$286,$Z805)
*(INDEX(Forecast_Capex_Input!$H$12:$H$286,$Z805)=Repex),0)
*$DG805</f>
        <v>0</v>
      </c>
      <c r="DJ805" s="43" cm="1">
        <f t="array" aca="1" ref="DJ805" ca="1">IFERROR(INDEX(Forecast_Capex_Input!BI$12:BI$286,$Z805)
*(INDEX(Forecast_Capex_Input!$H$12:$H$286,$Z805)=Repex),0)
*$DG805</f>
        <v>0</v>
      </c>
      <c r="DK805" s="43" cm="1">
        <f t="array" aca="1" ref="DK805" ca="1">IFERROR(INDEX(Forecast_Capex_Input!BJ$12:BJ$286,$Z805)
*(INDEX(Forecast_Capex_Input!$H$12:$H$286,$Z805)=Repex),0)
*$DG805</f>
        <v>0</v>
      </c>
      <c r="DL805" s="43" cm="1">
        <f t="array" aca="1" ref="DL805" ca="1">IFERROR(INDEX(Forecast_Capex_Input!BK$12:BK$286,$Z805)
*(INDEX(Forecast_Capex_Input!$H$12:$H$286,$Z805)=Repex),0)
*$DG805</f>
        <v>0</v>
      </c>
      <c r="DM805" s="43" cm="1">
        <f t="array" aca="1" ref="DM805" ca="1">IFERROR(INDEX(Forecast_Capex_Input!BL$12:BL$286,$Z805)
*(INDEX(Forecast_Capex_Input!$H$12:$H$286,$Z805)=Repex),0)
*$DG805</f>
        <v>0</v>
      </c>
      <c r="DO805" s="43" t="b" cm="1">
        <f t="array" aca="1" ref="DO805" ca="1">OR($G805=Forecast_Capex_Input!$BN$8:$BN$9)</f>
        <v>0</v>
      </c>
      <c r="DP805" s="43" cm="1">
        <f t="array" aca="1" ref="DP805" ca="1">IFERROR(INDEX(Forecast_Capex_Input!BO$12:BO$286,$Z805)
*(INDEX(Forecast_Capex_Input!$H$12:$H$286,$Z805)=Repex),0)
*$DO805</f>
        <v>0</v>
      </c>
      <c r="DQ805" s="43" cm="1">
        <f t="array" aca="1" ref="DQ805" ca="1">IFERROR(INDEX(Forecast_Capex_Input!BP$12:BP$286,$Z805)
*(INDEX(Forecast_Capex_Input!$H$12:$H$286,$Z805)=Repex),0)
*$DO805</f>
        <v>0</v>
      </c>
      <c r="DR805" s="43" cm="1">
        <f t="array" aca="1" ref="DR805" ca="1">IFERROR(INDEX(Forecast_Capex_Input!BQ$12:BQ$286,$Z805)
*(INDEX(Forecast_Capex_Input!$H$12:$H$286,$Z805)=Repex),0)
*$DO805</f>
        <v>0</v>
      </c>
      <c r="DS805" s="43" cm="1">
        <f t="array" aca="1" ref="DS805" ca="1">IFERROR(INDEX(Forecast_Capex_Input!BR$12:BR$286,$Z805)
*(INDEX(Forecast_Capex_Input!$H$12:$H$286,$Z805)=Repex),0)
*$DO805</f>
        <v>0</v>
      </c>
      <c r="DT805" s="43" cm="1">
        <f t="array" aca="1" ref="DT805" ca="1">IFERROR(INDEX(Forecast_Capex_Input!BS$12:BS$286,$Z805)
*(INDEX(Forecast_Capex_Input!$H$12:$H$286,$Z805)=Repex),0)
*$DO805</f>
        <v>0</v>
      </c>
      <c r="DV805" s="43" t="b" cm="1">
        <f t="array" aca="1" ref="DV805" ca="1">OR($G805=Forecast_Capex_Input!$BU$8:$BU$10)</f>
        <v>0</v>
      </c>
      <c r="DW805" s="43" cm="1">
        <f t="array" aca="1" ref="DW805" ca="1">IFERROR(INDEX(Forecast_Capex_Input!BV$12:BV$286,$Z805)
*(INDEX(Forecast_Capex_Input!$H$12:$H$286,$Z805)=Repex),0)
*$DV805</f>
        <v>0</v>
      </c>
      <c r="DX805" s="43" cm="1">
        <f t="array" aca="1" ref="DX805" ca="1">IFERROR(INDEX(Forecast_Capex_Input!BW$12:BW$286,$Z805)
*(INDEX(Forecast_Capex_Input!$H$12:$H$286,$Z805)=Repex),0)
*$DV805</f>
        <v>0</v>
      </c>
      <c r="DY805" s="43" cm="1">
        <f t="array" aca="1" ref="DY805" ca="1">IFERROR(INDEX(Forecast_Capex_Input!BX$12:BX$286,$Z805)
*(INDEX(Forecast_Capex_Input!$H$12:$H$286,$Z805)=Repex),0)
*$DV805</f>
        <v>0</v>
      </c>
      <c r="DZ805" s="43" cm="1">
        <f t="array" aca="1" ref="DZ805" ca="1">IFERROR(INDEX(Forecast_Capex_Input!BY$12:BY$286,$Z805)
*(INDEX(Forecast_Capex_Input!$H$12:$H$286,$Z805)=Repex),0)
*$DV805</f>
        <v>0</v>
      </c>
      <c r="EA805" s="43" cm="1">
        <f t="array" aca="1" ref="EA805" ca="1">IFERROR(INDEX(Forecast_Capex_Input!BZ$12:BZ$286,$Z805)
*(INDEX(Forecast_Capex_Input!$H$12:$H$286,$Z805)=Repex),0)
*$DV805</f>
        <v>0</v>
      </c>
      <c r="EB805" s="43" cm="1">
        <f t="array" aca="1" ref="EB805" ca="1">IFERROR(INDEX(Forecast_Capex_Input!CA$12:CA$286,$Z805)
*(INDEX(Forecast_Capex_Input!$H$12:$H$286,$Z805)=Repex),0)
*$DV805</f>
        <v>0</v>
      </c>
      <c r="EC805" s="43" cm="1">
        <f t="array" aca="1" ref="EC805" ca="1">IFERROR(INDEX(Forecast_Capex_Input!CB$12:CB$286,$Z805)
*(INDEX(Forecast_Capex_Input!$H$12:$H$286,$Z805)=Repex),0)
*$DV805</f>
        <v>0</v>
      </c>
      <c r="ED805" s="43" cm="1">
        <f t="array" aca="1" ref="ED805" ca="1">IFERROR(INDEX(Forecast_Capex_Input!CC$12:CC$286,$Z805)
*(INDEX(Forecast_Capex_Input!$H$12:$H$286,$Z805)=Repex),0)
*$DV805</f>
        <v>0</v>
      </c>
      <c r="EF805" s="86" t="str">
        <f t="shared" si="74"/>
        <v>N/A</v>
      </c>
      <c r="EG805" s="28" t="str">
        <f>IFERROR(RANK(EF805,EF$11:EF$1010,0)+COUNTIF(EF$11:EF805,EF805)-1,NA)</f>
        <v>N/A</v>
      </c>
    </row>
    <row r="806" spans="3:137" x14ac:dyDescent="0.2">
      <c r="C806" s="28">
        <f t="shared" si="75"/>
        <v>796</v>
      </c>
      <c r="D806" s="9" t="str" cm="1">
        <f t="array" ref="D806">IFERROR(INDEX(Forecast_Capex_Input!$D$12:$D$286,$Z806),NA)</f>
        <v>N/A</v>
      </c>
      <c r="E806" s="24" t="str" cm="1">
        <f t="array" ref="E806">IF($Z806=NA,NA,INDEX(Forecast_Capex_Input!$E$12:$E$286,$Z806))</f>
        <v>N/A</v>
      </c>
      <c r="F806" s="9" t="str" cm="1">
        <f t="array" aca="1" ref="F806" ca="1">IFERROR(INDEX(General!$E$25:$E$26,$AA806),NA)</f>
        <v>N/A</v>
      </c>
      <c r="G806" s="9" t="str" cm="1">
        <f t="array" aca="1" ref="G806" ca="1">IFERROR(INDEX(Forecast_Capex_Input!$AI$11:$BB$11,$AC806),NA)</f>
        <v>N/A</v>
      </c>
      <c r="H806" s="50" t="str" cm="1">
        <f t="array" aca="1" ref="H806" ca="1">IFERROR(INDEX(Forecast_Capex_Input!$AI$12:$BB$286,$Z806,$AC806),NA)</f>
        <v>N/A</v>
      </c>
      <c r="I806" s="150" t="str" cm="1">
        <f t="array" ref="I806">IFERROR(INDEX(Forecast_Capex_Input!$F$12:$F$286,$Z806),NA)</f>
        <v>N/A</v>
      </c>
      <c r="J806" s="150" t="str" cm="1">
        <f t="array" ref="J806">IFERROR(INDEX(Forecast_Capex_Input!G$12:G$286,$Z806),NA)</f>
        <v>N/A</v>
      </c>
      <c r="K806" s="150" t="str" cm="1">
        <f t="array" ref="K806">IFERROR(INDEX(Forecast_Capex_Input!H$12:H$286,$Z806),NA)</f>
        <v>N/A</v>
      </c>
      <c r="L806" s="150" t="str" cm="1">
        <f t="array" ref="L806">IFERROR(INDEX(Forecast_Capex_Input!I$12:I$286,$Z806),NA)</f>
        <v>N/A</v>
      </c>
      <c r="M806" s="150" t="str" cm="1">
        <f t="array" ref="M806">IFERROR(INDEX(Forecast_Capex_Input!J$12:J$286,$Z806),NA)</f>
        <v>N/A</v>
      </c>
      <c r="N806" s="150" t="str" cm="1">
        <f t="array" ref="N806">IFERROR(INDEX(Forecast_Capex_Input!K$12:K$286,$Z806),NA)</f>
        <v>N/A</v>
      </c>
      <c r="O806" s="150" t="str" cm="1">
        <f t="array" ref="O806">IFERROR(INDEX(Forecast_Capex_Input!L$12:L$286,$Z806),NA)</f>
        <v>N/A</v>
      </c>
      <c r="P806" s="150" t="str" cm="1">
        <f t="array" ref="P806">IFERROR(INDEX(Forecast_Capex_Input!M$12:M$286,$Z806),NA)</f>
        <v>N/A</v>
      </c>
      <c r="Q806" s="24" t="str" cm="1">
        <f t="array" ref="Q806">IFERROR(INDEX(Forecast_Capex_Input!N$12:N$286,$Z806),NA)</f>
        <v>N/A</v>
      </c>
      <c r="R806" s="190" cm="1">
        <f t="array" ref="R806">IFERROR(INDEX(Forecast_Capex_Input!O$12:O$286,$Z806),0)</f>
        <v>0</v>
      </c>
      <c r="S806" s="24" cm="1">
        <f t="array" ref="S806">IFERROR(INDEX(Forecast_Capex_Input!P$12:P$286,$Z806),0)</f>
        <v>0</v>
      </c>
      <c r="T806" s="150" t="str" cm="1">
        <f t="array" aca="1" ref="T806" ca="1">IFERROR(INDEX(General!$K$91:$K$110,$AC806),NA)</f>
        <v>N/A</v>
      </c>
      <c r="U806" s="43" cm="1">
        <f t="array" aca="1" ref="U806" ca="1">IFERROR(
IF($F806=General!$E$25,INDEX(Forecast_Capex_Input!S$12:S$286,$Z806),
INDEX(Forecast_Capex_Input!T$12:T$286,$Z806)),0)</f>
        <v>0</v>
      </c>
      <c r="V806" s="82" t="b">
        <f>IFERROR(INDEX(Overheads!$T$19:$T$26,MATCH($I806,Overheads!$E$19:$E$26,0)),FALSE)</f>
        <v>0</v>
      </c>
      <c r="W806" s="209" cm="1">
        <f t="array" ref="W806">IFERROR(
INDEX(Forecast_Capex_Input!CN$12:CN$286,$Z806),0)</f>
        <v>0</v>
      </c>
      <c r="X806" s="209">
        <f>IFERROR(
MATCH($W806,General!$L$39:$S$39,0),1)</f>
        <v>1</v>
      </c>
      <c r="Z806" s="28" t="str">
        <f>IFERROR(
IF(MATCH($C806,Forecast_Capex_Input!$CI$12:$CI$286,1)+1&gt;MAX(Forecast_Capex_Input!$C$12:$C$286),NA,
MATCH($C806,Forecast_Capex_Input!$CI$12:$CI$286,1)+1),1)</f>
        <v>N/A</v>
      </c>
      <c r="AA806" s="28" t="str" cm="1">
        <f t="array" aca="1" ref="AA806" ca="1">IFERROR(
IF(Z805&lt;&gt;Z806,1,
IF(COUNTIF(OFFSET(AA805,0,0,-INDEX(Forecast_Capex_Input!$CG$12:$CG$286,$Z806)),AA805)=INDEX(Forecast_Capex_Input!$CG$12:$CG$286,$Z806),AA805+1,AA805)),NA)</f>
        <v>N/A</v>
      </c>
      <c r="AB806" s="28" t="str" cm="1">
        <f t="array" ref="AB806">IFERROR($C806-IF($Z806=1,1,INDEX(Forecast_Capex_Input!$CI$12:$CI$286,$Z806-1))+1,NA)</f>
        <v>N/A</v>
      </c>
      <c r="AC806" s="28" t="str" cm="1">
        <f t="array" aca="1" ref="AC806" ca="1">IFERROR(IF(AA806=1,
INDEX(Forecast_Capex_Input!$AI$10:$BB$10,SMALL(IF(INDEX(Forecast_Capex_Input!$AI$12:$BB$286,$Z806,0)&gt;0,COLUMN(Forecast_Capex_Input!$AI$10:$BB$10)-COLUMN(Forecast_Capex_Input!$AI$12)+1),ROWS(OFFSET(AC805,0,0,-$AB806)))),
OFFSET(AC805,-INDEX(Forecast_Capex_Input!$CG$12:$CG$286,$Z806)+1,0)),NA)</f>
        <v>N/A</v>
      </c>
      <c r="AD806" s="28" t="str">
        <f t="shared" ca="1" si="72"/>
        <v>N/A</v>
      </c>
      <c r="AE806" s="82" t="b">
        <f t="shared" si="76"/>
        <v>0</v>
      </c>
      <c r="AF806" s="78" t="b">
        <v>0</v>
      </c>
      <c r="AG806" s="82" t="b">
        <f t="shared" si="73"/>
        <v>1</v>
      </c>
      <c r="AI806" s="55">
        <v>0</v>
      </c>
      <c r="AJ806" s="55">
        <v>0</v>
      </c>
      <c r="AK806" s="55">
        <v>0</v>
      </c>
      <c r="AL806" s="55">
        <v>0</v>
      </c>
      <c r="AM806" s="55">
        <v>0</v>
      </c>
      <c r="AN806" s="135">
        <v>0</v>
      </c>
      <c r="AP806" s="55">
        <v>0</v>
      </c>
      <c r="AQ806" s="55">
        <v>0</v>
      </c>
      <c r="AR806" s="55">
        <v>0</v>
      </c>
      <c r="AS806" s="55">
        <v>0</v>
      </c>
      <c r="AT806" s="55">
        <v>0</v>
      </c>
      <c r="AU806" s="135">
        <v>0</v>
      </c>
      <c r="AW806" s="55">
        <v>0</v>
      </c>
      <c r="AX806" s="55">
        <v>0</v>
      </c>
      <c r="AY806" s="55">
        <v>0</v>
      </c>
      <c r="AZ806" s="55">
        <v>0</v>
      </c>
      <c r="BA806" s="55">
        <v>0</v>
      </c>
      <c r="BB806" s="135">
        <v>0</v>
      </c>
      <c r="BD806" s="55">
        <v>0</v>
      </c>
      <c r="BE806" s="55">
        <v>0</v>
      </c>
      <c r="BF806" s="55">
        <v>0</v>
      </c>
      <c r="BG806" s="55">
        <v>0</v>
      </c>
      <c r="BH806" s="55">
        <v>0</v>
      </c>
      <c r="BI806" s="135">
        <v>0</v>
      </c>
      <c r="BK806" s="55">
        <v>0</v>
      </c>
      <c r="BL806" s="55">
        <v>0</v>
      </c>
      <c r="BM806" s="55">
        <v>0</v>
      </c>
      <c r="BN806" s="55">
        <v>0</v>
      </c>
      <c r="BO806" s="55">
        <v>0</v>
      </c>
      <c r="BP806" s="135">
        <v>0</v>
      </c>
      <c r="BR806" s="147">
        <v>0</v>
      </c>
      <c r="BS806" s="147">
        <v>0</v>
      </c>
      <c r="BT806" s="147">
        <v>0</v>
      </c>
      <c r="BU806" s="147">
        <v>0</v>
      </c>
      <c r="BV806" s="147">
        <v>0</v>
      </c>
      <c r="BX806" s="55">
        <v>0</v>
      </c>
      <c r="BY806" s="55">
        <v>0</v>
      </c>
      <c r="BZ806" s="55">
        <v>0</v>
      </c>
      <c r="CA806" s="55">
        <v>0</v>
      </c>
      <c r="CB806" s="55">
        <v>0</v>
      </c>
      <c r="CC806" s="135">
        <v>0</v>
      </c>
      <c r="CE806" s="55">
        <v>0</v>
      </c>
      <c r="CF806" s="55">
        <v>0</v>
      </c>
      <c r="CG806" s="55">
        <v>0</v>
      </c>
      <c r="CH806" s="55">
        <v>0</v>
      </c>
      <c r="CI806" s="55">
        <v>0</v>
      </c>
      <c r="CJ806" s="135">
        <v>0</v>
      </c>
      <c r="CL806" s="55">
        <v>0</v>
      </c>
      <c r="CM806" s="55">
        <v>0</v>
      </c>
      <c r="CN806" s="55">
        <v>0</v>
      </c>
      <c r="CO806" s="55">
        <v>0</v>
      </c>
      <c r="CP806" s="55">
        <v>0</v>
      </c>
      <c r="CQ806" s="135">
        <v>0</v>
      </c>
      <c r="CS806" s="67">
        <v>0</v>
      </c>
      <c r="CT806" s="67">
        <v>0</v>
      </c>
      <c r="CU806" s="67">
        <v>0</v>
      </c>
      <c r="CV806" s="67">
        <v>0</v>
      </c>
      <c r="CW806" s="67">
        <v>0</v>
      </c>
      <c r="CX806" s="135">
        <v>0</v>
      </c>
      <c r="CZ806" s="55">
        <v>0</v>
      </c>
      <c r="DA806" s="55">
        <v>0</v>
      </c>
      <c r="DB806" s="55">
        <v>0</v>
      </c>
      <c r="DC806" s="55">
        <v>0</v>
      </c>
      <c r="DD806" s="55">
        <v>0</v>
      </c>
      <c r="DE806" s="135">
        <v>0</v>
      </c>
      <c r="DG806" s="43" t="b" cm="1">
        <f t="array" aca="1" ref="DG806" ca="1">OR($G806=Forecast_Capex_Input!$BF$8:$BF$10)</f>
        <v>0</v>
      </c>
      <c r="DH806" s="43" cm="1">
        <f t="array" aca="1" ref="DH806" ca="1">IFERROR(INDEX(Forecast_Capex_Input!BG$12:BG$286,$Z806)
*(INDEX(Forecast_Capex_Input!$H$12:$H$286,$Z806)=Repex),0)
*$DG806</f>
        <v>0</v>
      </c>
      <c r="DI806" s="43" cm="1">
        <f t="array" aca="1" ref="DI806" ca="1">IFERROR(INDEX(Forecast_Capex_Input!BH$12:BH$286,$Z806)
*(INDEX(Forecast_Capex_Input!$H$12:$H$286,$Z806)=Repex),0)
*$DG806</f>
        <v>0</v>
      </c>
      <c r="DJ806" s="43" cm="1">
        <f t="array" aca="1" ref="DJ806" ca="1">IFERROR(INDEX(Forecast_Capex_Input!BI$12:BI$286,$Z806)
*(INDEX(Forecast_Capex_Input!$H$12:$H$286,$Z806)=Repex),0)
*$DG806</f>
        <v>0</v>
      </c>
      <c r="DK806" s="43" cm="1">
        <f t="array" aca="1" ref="DK806" ca="1">IFERROR(INDEX(Forecast_Capex_Input!BJ$12:BJ$286,$Z806)
*(INDEX(Forecast_Capex_Input!$H$12:$H$286,$Z806)=Repex),0)
*$DG806</f>
        <v>0</v>
      </c>
      <c r="DL806" s="43" cm="1">
        <f t="array" aca="1" ref="DL806" ca="1">IFERROR(INDEX(Forecast_Capex_Input!BK$12:BK$286,$Z806)
*(INDEX(Forecast_Capex_Input!$H$12:$H$286,$Z806)=Repex),0)
*$DG806</f>
        <v>0</v>
      </c>
      <c r="DM806" s="43" cm="1">
        <f t="array" aca="1" ref="DM806" ca="1">IFERROR(INDEX(Forecast_Capex_Input!BL$12:BL$286,$Z806)
*(INDEX(Forecast_Capex_Input!$H$12:$H$286,$Z806)=Repex),0)
*$DG806</f>
        <v>0</v>
      </c>
      <c r="DO806" s="43" t="b" cm="1">
        <f t="array" aca="1" ref="DO806" ca="1">OR($G806=Forecast_Capex_Input!$BN$8:$BN$9)</f>
        <v>0</v>
      </c>
      <c r="DP806" s="43" cm="1">
        <f t="array" aca="1" ref="DP806" ca="1">IFERROR(INDEX(Forecast_Capex_Input!BO$12:BO$286,$Z806)
*(INDEX(Forecast_Capex_Input!$H$12:$H$286,$Z806)=Repex),0)
*$DO806</f>
        <v>0</v>
      </c>
      <c r="DQ806" s="43" cm="1">
        <f t="array" aca="1" ref="DQ806" ca="1">IFERROR(INDEX(Forecast_Capex_Input!BP$12:BP$286,$Z806)
*(INDEX(Forecast_Capex_Input!$H$12:$H$286,$Z806)=Repex),0)
*$DO806</f>
        <v>0</v>
      </c>
      <c r="DR806" s="43" cm="1">
        <f t="array" aca="1" ref="DR806" ca="1">IFERROR(INDEX(Forecast_Capex_Input!BQ$12:BQ$286,$Z806)
*(INDEX(Forecast_Capex_Input!$H$12:$H$286,$Z806)=Repex),0)
*$DO806</f>
        <v>0</v>
      </c>
      <c r="DS806" s="43" cm="1">
        <f t="array" aca="1" ref="DS806" ca="1">IFERROR(INDEX(Forecast_Capex_Input!BR$12:BR$286,$Z806)
*(INDEX(Forecast_Capex_Input!$H$12:$H$286,$Z806)=Repex),0)
*$DO806</f>
        <v>0</v>
      </c>
      <c r="DT806" s="43" cm="1">
        <f t="array" aca="1" ref="DT806" ca="1">IFERROR(INDEX(Forecast_Capex_Input!BS$12:BS$286,$Z806)
*(INDEX(Forecast_Capex_Input!$H$12:$H$286,$Z806)=Repex),0)
*$DO806</f>
        <v>0</v>
      </c>
      <c r="DV806" s="43" t="b" cm="1">
        <f t="array" aca="1" ref="DV806" ca="1">OR($G806=Forecast_Capex_Input!$BU$8:$BU$10)</f>
        <v>0</v>
      </c>
      <c r="DW806" s="43" cm="1">
        <f t="array" aca="1" ref="DW806" ca="1">IFERROR(INDEX(Forecast_Capex_Input!BV$12:BV$286,$Z806)
*(INDEX(Forecast_Capex_Input!$H$12:$H$286,$Z806)=Repex),0)
*$DV806</f>
        <v>0</v>
      </c>
      <c r="DX806" s="43" cm="1">
        <f t="array" aca="1" ref="DX806" ca="1">IFERROR(INDEX(Forecast_Capex_Input!BW$12:BW$286,$Z806)
*(INDEX(Forecast_Capex_Input!$H$12:$H$286,$Z806)=Repex),0)
*$DV806</f>
        <v>0</v>
      </c>
      <c r="DY806" s="43" cm="1">
        <f t="array" aca="1" ref="DY806" ca="1">IFERROR(INDEX(Forecast_Capex_Input!BX$12:BX$286,$Z806)
*(INDEX(Forecast_Capex_Input!$H$12:$H$286,$Z806)=Repex),0)
*$DV806</f>
        <v>0</v>
      </c>
      <c r="DZ806" s="43" cm="1">
        <f t="array" aca="1" ref="DZ806" ca="1">IFERROR(INDEX(Forecast_Capex_Input!BY$12:BY$286,$Z806)
*(INDEX(Forecast_Capex_Input!$H$12:$H$286,$Z806)=Repex),0)
*$DV806</f>
        <v>0</v>
      </c>
      <c r="EA806" s="43" cm="1">
        <f t="array" aca="1" ref="EA806" ca="1">IFERROR(INDEX(Forecast_Capex_Input!BZ$12:BZ$286,$Z806)
*(INDEX(Forecast_Capex_Input!$H$12:$H$286,$Z806)=Repex),0)
*$DV806</f>
        <v>0</v>
      </c>
      <c r="EB806" s="43" cm="1">
        <f t="array" aca="1" ref="EB806" ca="1">IFERROR(INDEX(Forecast_Capex_Input!CA$12:CA$286,$Z806)
*(INDEX(Forecast_Capex_Input!$H$12:$H$286,$Z806)=Repex),0)
*$DV806</f>
        <v>0</v>
      </c>
      <c r="EC806" s="43" cm="1">
        <f t="array" aca="1" ref="EC806" ca="1">IFERROR(INDEX(Forecast_Capex_Input!CB$12:CB$286,$Z806)
*(INDEX(Forecast_Capex_Input!$H$12:$H$286,$Z806)=Repex),0)
*$DV806</f>
        <v>0</v>
      </c>
      <c r="ED806" s="43" cm="1">
        <f t="array" aca="1" ref="ED806" ca="1">IFERROR(INDEX(Forecast_Capex_Input!CC$12:CC$286,$Z806)
*(INDEX(Forecast_Capex_Input!$H$12:$H$286,$Z806)=Repex),0)
*$DV806</f>
        <v>0</v>
      </c>
      <c r="EF806" s="86" t="str">
        <f t="shared" si="74"/>
        <v>N/A</v>
      </c>
      <c r="EG806" s="28" t="str">
        <f>IFERROR(RANK(EF806,EF$11:EF$1010,0)+COUNTIF(EF$11:EF806,EF806)-1,NA)</f>
        <v>N/A</v>
      </c>
    </row>
    <row r="807" spans="3:137" x14ac:dyDescent="0.2">
      <c r="C807" s="28">
        <f t="shared" si="75"/>
        <v>797</v>
      </c>
      <c r="D807" s="9" t="str" cm="1">
        <f t="array" ref="D807">IFERROR(INDEX(Forecast_Capex_Input!$D$12:$D$286,$Z807),NA)</f>
        <v>N/A</v>
      </c>
      <c r="E807" s="24" t="str" cm="1">
        <f t="array" ref="E807">IF($Z807=NA,NA,INDEX(Forecast_Capex_Input!$E$12:$E$286,$Z807))</f>
        <v>N/A</v>
      </c>
      <c r="F807" s="9" t="str" cm="1">
        <f t="array" aca="1" ref="F807" ca="1">IFERROR(INDEX(General!$E$25:$E$26,$AA807),NA)</f>
        <v>N/A</v>
      </c>
      <c r="G807" s="9" t="str" cm="1">
        <f t="array" aca="1" ref="G807" ca="1">IFERROR(INDEX(Forecast_Capex_Input!$AI$11:$BB$11,$AC807),NA)</f>
        <v>N/A</v>
      </c>
      <c r="H807" s="50" t="str" cm="1">
        <f t="array" aca="1" ref="H807" ca="1">IFERROR(INDEX(Forecast_Capex_Input!$AI$12:$BB$286,$Z807,$AC807),NA)</f>
        <v>N/A</v>
      </c>
      <c r="I807" s="150" t="str" cm="1">
        <f t="array" ref="I807">IFERROR(INDEX(Forecast_Capex_Input!$F$12:$F$286,$Z807),NA)</f>
        <v>N/A</v>
      </c>
      <c r="J807" s="150" t="str" cm="1">
        <f t="array" ref="J807">IFERROR(INDEX(Forecast_Capex_Input!G$12:G$286,$Z807),NA)</f>
        <v>N/A</v>
      </c>
      <c r="K807" s="150" t="str" cm="1">
        <f t="array" ref="K807">IFERROR(INDEX(Forecast_Capex_Input!H$12:H$286,$Z807),NA)</f>
        <v>N/A</v>
      </c>
      <c r="L807" s="150" t="str" cm="1">
        <f t="array" ref="L807">IFERROR(INDEX(Forecast_Capex_Input!I$12:I$286,$Z807),NA)</f>
        <v>N/A</v>
      </c>
      <c r="M807" s="150" t="str" cm="1">
        <f t="array" ref="M807">IFERROR(INDEX(Forecast_Capex_Input!J$12:J$286,$Z807),NA)</f>
        <v>N/A</v>
      </c>
      <c r="N807" s="150" t="str" cm="1">
        <f t="array" ref="N807">IFERROR(INDEX(Forecast_Capex_Input!K$12:K$286,$Z807),NA)</f>
        <v>N/A</v>
      </c>
      <c r="O807" s="150" t="str" cm="1">
        <f t="array" ref="O807">IFERROR(INDEX(Forecast_Capex_Input!L$12:L$286,$Z807),NA)</f>
        <v>N/A</v>
      </c>
      <c r="P807" s="150" t="str" cm="1">
        <f t="array" ref="P807">IFERROR(INDEX(Forecast_Capex_Input!M$12:M$286,$Z807),NA)</f>
        <v>N/A</v>
      </c>
      <c r="Q807" s="24" t="str" cm="1">
        <f t="array" ref="Q807">IFERROR(INDEX(Forecast_Capex_Input!N$12:N$286,$Z807),NA)</f>
        <v>N/A</v>
      </c>
      <c r="R807" s="190" cm="1">
        <f t="array" ref="R807">IFERROR(INDEX(Forecast_Capex_Input!O$12:O$286,$Z807),0)</f>
        <v>0</v>
      </c>
      <c r="S807" s="24" cm="1">
        <f t="array" ref="S807">IFERROR(INDEX(Forecast_Capex_Input!P$12:P$286,$Z807),0)</f>
        <v>0</v>
      </c>
      <c r="T807" s="150" t="str" cm="1">
        <f t="array" aca="1" ref="T807" ca="1">IFERROR(INDEX(General!$K$91:$K$110,$AC807),NA)</f>
        <v>N/A</v>
      </c>
      <c r="U807" s="43" cm="1">
        <f t="array" aca="1" ref="U807" ca="1">IFERROR(
IF($F807=General!$E$25,INDEX(Forecast_Capex_Input!S$12:S$286,$Z807),
INDEX(Forecast_Capex_Input!T$12:T$286,$Z807)),0)</f>
        <v>0</v>
      </c>
      <c r="V807" s="82" t="b">
        <f>IFERROR(INDEX(Overheads!$T$19:$T$26,MATCH($I807,Overheads!$E$19:$E$26,0)),FALSE)</f>
        <v>0</v>
      </c>
      <c r="W807" s="209" cm="1">
        <f t="array" ref="W807">IFERROR(
INDEX(Forecast_Capex_Input!CN$12:CN$286,$Z807),0)</f>
        <v>0</v>
      </c>
      <c r="X807" s="209">
        <f>IFERROR(
MATCH($W807,General!$L$39:$S$39,0),1)</f>
        <v>1</v>
      </c>
      <c r="Z807" s="28" t="str">
        <f>IFERROR(
IF(MATCH($C807,Forecast_Capex_Input!$CI$12:$CI$286,1)+1&gt;MAX(Forecast_Capex_Input!$C$12:$C$286),NA,
MATCH($C807,Forecast_Capex_Input!$CI$12:$CI$286,1)+1),1)</f>
        <v>N/A</v>
      </c>
      <c r="AA807" s="28" t="str" cm="1">
        <f t="array" aca="1" ref="AA807" ca="1">IFERROR(
IF(Z806&lt;&gt;Z807,1,
IF(COUNTIF(OFFSET(AA806,0,0,-INDEX(Forecast_Capex_Input!$CG$12:$CG$286,$Z807)),AA806)=INDEX(Forecast_Capex_Input!$CG$12:$CG$286,$Z807),AA806+1,AA806)),NA)</f>
        <v>N/A</v>
      </c>
      <c r="AB807" s="28" t="str" cm="1">
        <f t="array" ref="AB807">IFERROR($C807-IF($Z807=1,1,INDEX(Forecast_Capex_Input!$CI$12:$CI$286,$Z807-1))+1,NA)</f>
        <v>N/A</v>
      </c>
      <c r="AC807" s="28" t="str" cm="1">
        <f t="array" aca="1" ref="AC807" ca="1">IFERROR(IF(AA807=1,
INDEX(Forecast_Capex_Input!$AI$10:$BB$10,SMALL(IF(INDEX(Forecast_Capex_Input!$AI$12:$BB$286,$Z807,0)&gt;0,COLUMN(Forecast_Capex_Input!$AI$10:$BB$10)-COLUMN(Forecast_Capex_Input!$AI$12)+1),ROWS(OFFSET(AC806,0,0,-$AB807)))),
OFFSET(AC806,-INDEX(Forecast_Capex_Input!$CG$12:$CG$286,$Z807)+1,0)),NA)</f>
        <v>N/A</v>
      </c>
      <c r="AD807" s="28" t="str">
        <f t="shared" ca="1" si="72"/>
        <v>N/A</v>
      </c>
      <c r="AE807" s="82" t="b">
        <f t="shared" si="76"/>
        <v>0</v>
      </c>
      <c r="AF807" s="78" t="b">
        <v>0</v>
      </c>
      <c r="AG807" s="82" t="b">
        <f t="shared" si="73"/>
        <v>1</v>
      </c>
      <c r="AI807" s="55">
        <v>0</v>
      </c>
      <c r="AJ807" s="55">
        <v>0</v>
      </c>
      <c r="AK807" s="55">
        <v>0</v>
      </c>
      <c r="AL807" s="55">
        <v>0</v>
      </c>
      <c r="AM807" s="55">
        <v>0</v>
      </c>
      <c r="AN807" s="135">
        <v>0</v>
      </c>
      <c r="AP807" s="55">
        <v>0</v>
      </c>
      <c r="AQ807" s="55">
        <v>0</v>
      </c>
      <c r="AR807" s="55">
        <v>0</v>
      </c>
      <c r="AS807" s="55">
        <v>0</v>
      </c>
      <c r="AT807" s="55">
        <v>0</v>
      </c>
      <c r="AU807" s="135">
        <v>0</v>
      </c>
      <c r="AW807" s="55">
        <v>0</v>
      </c>
      <c r="AX807" s="55">
        <v>0</v>
      </c>
      <c r="AY807" s="55">
        <v>0</v>
      </c>
      <c r="AZ807" s="55">
        <v>0</v>
      </c>
      <c r="BA807" s="55">
        <v>0</v>
      </c>
      <c r="BB807" s="135">
        <v>0</v>
      </c>
      <c r="BD807" s="55">
        <v>0</v>
      </c>
      <c r="BE807" s="55">
        <v>0</v>
      </c>
      <c r="BF807" s="55">
        <v>0</v>
      </c>
      <c r="BG807" s="55">
        <v>0</v>
      </c>
      <c r="BH807" s="55">
        <v>0</v>
      </c>
      <c r="BI807" s="135">
        <v>0</v>
      </c>
      <c r="BK807" s="55">
        <v>0</v>
      </c>
      <c r="BL807" s="55">
        <v>0</v>
      </c>
      <c r="BM807" s="55">
        <v>0</v>
      </c>
      <c r="BN807" s="55">
        <v>0</v>
      </c>
      <c r="BO807" s="55">
        <v>0</v>
      </c>
      <c r="BP807" s="135">
        <v>0</v>
      </c>
      <c r="BR807" s="147">
        <v>0</v>
      </c>
      <c r="BS807" s="147">
        <v>0</v>
      </c>
      <c r="BT807" s="147">
        <v>0</v>
      </c>
      <c r="BU807" s="147">
        <v>0</v>
      </c>
      <c r="BV807" s="147">
        <v>0</v>
      </c>
      <c r="BX807" s="55">
        <v>0</v>
      </c>
      <c r="BY807" s="55">
        <v>0</v>
      </c>
      <c r="BZ807" s="55">
        <v>0</v>
      </c>
      <c r="CA807" s="55">
        <v>0</v>
      </c>
      <c r="CB807" s="55">
        <v>0</v>
      </c>
      <c r="CC807" s="135">
        <v>0</v>
      </c>
      <c r="CE807" s="55">
        <v>0</v>
      </c>
      <c r="CF807" s="55">
        <v>0</v>
      </c>
      <c r="CG807" s="55">
        <v>0</v>
      </c>
      <c r="CH807" s="55">
        <v>0</v>
      </c>
      <c r="CI807" s="55">
        <v>0</v>
      </c>
      <c r="CJ807" s="135">
        <v>0</v>
      </c>
      <c r="CL807" s="55">
        <v>0</v>
      </c>
      <c r="CM807" s="55">
        <v>0</v>
      </c>
      <c r="CN807" s="55">
        <v>0</v>
      </c>
      <c r="CO807" s="55">
        <v>0</v>
      </c>
      <c r="CP807" s="55">
        <v>0</v>
      </c>
      <c r="CQ807" s="135">
        <v>0</v>
      </c>
      <c r="CS807" s="67">
        <v>0</v>
      </c>
      <c r="CT807" s="67">
        <v>0</v>
      </c>
      <c r="CU807" s="67">
        <v>0</v>
      </c>
      <c r="CV807" s="67">
        <v>0</v>
      </c>
      <c r="CW807" s="67">
        <v>0</v>
      </c>
      <c r="CX807" s="135">
        <v>0</v>
      </c>
      <c r="CZ807" s="55">
        <v>0</v>
      </c>
      <c r="DA807" s="55">
        <v>0</v>
      </c>
      <c r="DB807" s="55">
        <v>0</v>
      </c>
      <c r="DC807" s="55">
        <v>0</v>
      </c>
      <c r="DD807" s="55">
        <v>0</v>
      </c>
      <c r="DE807" s="135">
        <v>0</v>
      </c>
      <c r="DG807" s="43" t="b" cm="1">
        <f t="array" aca="1" ref="DG807" ca="1">OR($G807=Forecast_Capex_Input!$BF$8:$BF$10)</f>
        <v>0</v>
      </c>
      <c r="DH807" s="43" cm="1">
        <f t="array" aca="1" ref="DH807" ca="1">IFERROR(INDEX(Forecast_Capex_Input!BG$12:BG$286,$Z807)
*(INDEX(Forecast_Capex_Input!$H$12:$H$286,$Z807)=Repex),0)
*$DG807</f>
        <v>0</v>
      </c>
      <c r="DI807" s="43" cm="1">
        <f t="array" aca="1" ref="DI807" ca="1">IFERROR(INDEX(Forecast_Capex_Input!BH$12:BH$286,$Z807)
*(INDEX(Forecast_Capex_Input!$H$12:$H$286,$Z807)=Repex),0)
*$DG807</f>
        <v>0</v>
      </c>
      <c r="DJ807" s="43" cm="1">
        <f t="array" aca="1" ref="DJ807" ca="1">IFERROR(INDEX(Forecast_Capex_Input!BI$12:BI$286,$Z807)
*(INDEX(Forecast_Capex_Input!$H$12:$H$286,$Z807)=Repex),0)
*$DG807</f>
        <v>0</v>
      </c>
      <c r="DK807" s="43" cm="1">
        <f t="array" aca="1" ref="DK807" ca="1">IFERROR(INDEX(Forecast_Capex_Input!BJ$12:BJ$286,$Z807)
*(INDEX(Forecast_Capex_Input!$H$12:$H$286,$Z807)=Repex),0)
*$DG807</f>
        <v>0</v>
      </c>
      <c r="DL807" s="43" cm="1">
        <f t="array" aca="1" ref="DL807" ca="1">IFERROR(INDEX(Forecast_Capex_Input!BK$12:BK$286,$Z807)
*(INDEX(Forecast_Capex_Input!$H$12:$H$286,$Z807)=Repex),0)
*$DG807</f>
        <v>0</v>
      </c>
      <c r="DM807" s="43" cm="1">
        <f t="array" aca="1" ref="DM807" ca="1">IFERROR(INDEX(Forecast_Capex_Input!BL$12:BL$286,$Z807)
*(INDEX(Forecast_Capex_Input!$H$12:$H$286,$Z807)=Repex),0)
*$DG807</f>
        <v>0</v>
      </c>
      <c r="DO807" s="43" t="b" cm="1">
        <f t="array" aca="1" ref="DO807" ca="1">OR($G807=Forecast_Capex_Input!$BN$8:$BN$9)</f>
        <v>0</v>
      </c>
      <c r="DP807" s="43" cm="1">
        <f t="array" aca="1" ref="DP807" ca="1">IFERROR(INDEX(Forecast_Capex_Input!BO$12:BO$286,$Z807)
*(INDEX(Forecast_Capex_Input!$H$12:$H$286,$Z807)=Repex),0)
*$DO807</f>
        <v>0</v>
      </c>
      <c r="DQ807" s="43" cm="1">
        <f t="array" aca="1" ref="DQ807" ca="1">IFERROR(INDEX(Forecast_Capex_Input!BP$12:BP$286,$Z807)
*(INDEX(Forecast_Capex_Input!$H$12:$H$286,$Z807)=Repex),0)
*$DO807</f>
        <v>0</v>
      </c>
      <c r="DR807" s="43" cm="1">
        <f t="array" aca="1" ref="DR807" ca="1">IFERROR(INDEX(Forecast_Capex_Input!BQ$12:BQ$286,$Z807)
*(INDEX(Forecast_Capex_Input!$H$12:$H$286,$Z807)=Repex),0)
*$DO807</f>
        <v>0</v>
      </c>
      <c r="DS807" s="43" cm="1">
        <f t="array" aca="1" ref="DS807" ca="1">IFERROR(INDEX(Forecast_Capex_Input!BR$12:BR$286,$Z807)
*(INDEX(Forecast_Capex_Input!$H$12:$H$286,$Z807)=Repex),0)
*$DO807</f>
        <v>0</v>
      </c>
      <c r="DT807" s="43" cm="1">
        <f t="array" aca="1" ref="DT807" ca="1">IFERROR(INDEX(Forecast_Capex_Input!BS$12:BS$286,$Z807)
*(INDEX(Forecast_Capex_Input!$H$12:$H$286,$Z807)=Repex),0)
*$DO807</f>
        <v>0</v>
      </c>
      <c r="DV807" s="43" t="b" cm="1">
        <f t="array" aca="1" ref="DV807" ca="1">OR($G807=Forecast_Capex_Input!$BU$8:$BU$10)</f>
        <v>0</v>
      </c>
      <c r="DW807" s="43" cm="1">
        <f t="array" aca="1" ref="DW807" ca="1">IFERROR(INDEX(Forecast_Capex_Input!BV$12:BV$286,$Z807)
*(INDEX(Forecast_Capex_Input!$H$12:$H$286,$Z807)=Repex),0)
*$DV807</f>
        <v>0</v>
      </c>
      <c r="DX807" s="43" cm="1">
        <f t="array" aca="1" ref="DX807" ca="1">IFERROR(INDEX(Forecast_Capex_Input!BW$12:BW$286,$Z807)
*(INDEX(Forecast_Capex_Input!$H$12:$H$286,$Z807)=Repex),0)
*$DV807</f>
        <v>0</v>
      </c>
      <c r="DY807" s="43" cm="1">
        <f t="array" aca="1" ref="DY807" ca="1">IFERROR(INDEX(Forecast_Capex_Input!BX$12:BX$286,$Z807)
*(INDEX(Forecast_Capex_Input!$H$12:$H$286,$Z807)=Repex),0)
*$DV807</f>
        <v>0</v>
      </c>
      <c r="DZ807" s="43" cm="1">
        <f t="array" aca="1" ref="DZ807" ca="1">IFERROR(INDEX(Forecast_Capex_Input!BY$12:BY$286,$Z807)
*(INDEX(Forecast_Capex_Input!$H$12:$H$286,$Z807)=Repex),0)
*$DV807</f>
        <v>0</v>
      </c>
      <c r="EA807" s="43" cm="1">
        <f t="array" aca="1" ref="EA807" ca="1">IFERROR(INDEX(Forecast_Capex_Input!BZ$12:BZ$286,$Z807)
*(INDEX(Forecast_Capex_Input!$H$12:$H$286,$Z807)=Repex),0)
*$DV807</f>
        <v>0</v>
      </c>
      <c r="EB807" s="43" cm="1">
        <f t="array" aca="1" ref="EB807" ca="1">IFERROR(INDEX(Forecast_Capex_Input!CA$12:CA$286,$Z807)
*(INDEX(Forecast_Capex_Input!$H$12:$H$286,$Z807)=Repex),0)
*$DV807</f>
        <v>0</v>
      </c>
      <c r="EC807" s="43" cm="1">
        <f t="array" aca="1" ref="EC807" ca="1">IFERROR(INDEX(Forecast_Capex_Input!CB$12:CB$286,$Z807)
*(INDEX(Forecast_Capex_Input!$H$12:$H$286,$Z807)=Repex),0)
*$DV807</f>
        <v>0</v>
      </c>
      <c r="ED807" s="43" cm="1">
        <f t="array" aca="1" ref="ED807" ca="1">IFERROR(INDEX(Forecast_Capex_Input!CC$12:CC$286,$Z807)
*(INDEX(Forecast_Capex_Input!$H$12:$H$286,$Z807)=Repex),0)
*$DV807</f>
        <v>0</v>
      </c>
      <c r="EF807" s="86" t="str">
        <f t="shared" si="74"/>
        <v>N/A</v>
      </c>
      <c r="EG807" s="28" t="str">
        <f>IFERROR(RANK(EF807,EF$11:EF$1010,0)+COUNTIF(EF$11:EF807,EF807)-1,NA)</f>
        <v>N/A</v>
      </c>
    </row>
    <row r="808" spans="3:137" x14ac:dyDescent="0.2">
      <c r="C808" s="28">
        <f t="shared" si="75"/>
        <v>798</v>
      </c>
      <c r="D808" s="9" t="str" cm="1">
        <f t="array" ref="D808">IFERROR(INDEX(Forecast_Capex_Input!$D$12:$D$286,$Z808),NA)</f>
        <v>N/A</v>
      </c>
      <c r="E808" s="24" t="str" cm="1">
        <f t="array" ref="E808">IF($Z808=NA,NA,INDEX(Forecast_Capex_Input!$E$12:$E$286,$Z808))</f>
        <v>N/A</v>
      </c>
      <c r="F808" s="9" t="str" cm="1">
        <f t="array" aca="1" ref="F808" ca="1">IFERROR(INDEX(General!$E$25:$E$26,$AA808),NA)</f>
        <v>N/A</v>
      </c>
      <c r="G808" s="9" t="str" cm="1">
        <f t="array" aca="1" ref="G808" ca="1">IFERROR(INDEX(Forecast_Capex_Input!$AI$11:$BB$11,$AC808),NA)</f>
        <v>N/A</v>
      </c>
      <c r="H808" s="50" t="str" cm="1">
        <f t="array" aca="1" ref="H808" ca="1">IFERROR(INDEX(Forecast_Capex_Input!$AI$12:$BB$286,$Z808,$AC808),NA)</f>
        <v>N/A</v>
      </c>
      <c r="I808" s="150" t="str" cm="1">
        <f t="array" ref="I808">IFERROR(INDEX(Forecast_Capex_Input!$F$12:$F$286,$Z808),NA)</f>
        <v>N/A</v>
      </c>
      <c r="J808" s="150" t="str" cm="1">
        <f t="array" ref="J808">IFERROR(INDEX(Forecast_Capex_Input!G$12:G$286,$Z808),NA)</f>
        <v>N/A</v>
      </c>
      <c r="K808" s="150" t="str" cm="1">
        <f t="array" ref="K808">IFERROR(INDEX(Forecast_Capex_Input!H$12:H$286,$Z808),NA)</f>
        <v>N/A</v>
      </c>
      <c r="L808" s="150" t="str" cm="1">
        <f t="array" ref="L808">IFERROR(INDEX(Forecast_Capex_Input!I$12:I$286,$Z808),NA)</f>
        <v>N/A</v>
      </c>
      <c r="M808" s="150" t="str" cm="1">
        <f t="array" ref="M808">IFERROR(INDEX(Forecast_Capex_Input!J$12:J$286,$Z808),NA)</f>
        <v>N/A</v>
      </c>
      <c r="N808" s="150" t="str" cm="1">
        <f t="array" ref="N808">IFERROR(INDEX(Forecast_Capex_Input!K$12:K$286,$Z808),NA)</f>
        <v>N/A</v>
      </c>
      <c r="O808" s="150" t="str" cm="1">
        <f t="array" ref="O808">IFERROR(INDEX(Forecast_Capex_Input!L$12:L$286,$Z808),NA)</f>
        <v>N/A</v>
      </c>
      <c r="P808" s="150" t="str" cm="1">
        <f t="array" ref="P808">IFERROR(INDEX(Forecast_Capex_Input!M$12:M$286,$Z808),NA)</f>
        <v>N/A</v>
      </c>
      <c r="Q808" s="24" t="str" cm="1">
        <f t="array" ref="Q808">IFERROR(INDEX(Forecast_Capex_Input!N$12:N$286,$Z808),NA)</f>
        <v>N/A</v>
      </c>
      <c r="R808" s="190" cm="1">
        <f t="array" ref="R808">IFERROR(INDEX(Forecast_Capex_Input!O$12:O$286,$Z808),0)</f>
        <v>0</v>
      </c>
      <c r="S808" s="24" cm="1">
        <f t="array" ref="S808">IFERROR(INDEX(Forecast_Capex_Input!P$12:P$286,$Z808),0)</f>
        <v>0</v>
      </c>
      <c r="T808" s="150" t="str" cm="1">
        <f t="array" aca="1" ref="T808" ca="1">IFERROR(INDEX(General!$K$91:$K$110,$AC808),NA)</f>
        <v>N/A</v>
      </c>
      <c r="U808" s="43" cm="1">
        <f t="array" aca="1" ref="U808" ca="1">IFERROR(
IF($F808=General!$E$25,INDEX(Forecast_Capex_Input!S$12:S$286,$Z808),
INDEX(Forecast_Capex_Input!T$12:T$286,$Z808)),0)</f>
        <v>0</v>
      </c>
      <c r="V808" s="82" t="b">
        <f>IFERROR(INDEX(Overheads!$T$19:$T$26,MATCH($I808,Overheads!$E$19:$E$26,0)),FALSE)</f>
        <v>0</v>
      </c>
      <c r="W808" s="209" cm="1">
        <f t="array" ref="W808">IFERROR(
INDEX(Forecast_Capex_Input!CN$12:CN$286,$Z808),0)</f>
        <v>0</v>
      </c>
      <c r="X808" s="209">
        <f>IFERROR(
MATCH($W808,General!$L$39:$S$39,0),1)</f>
        <v>1</v>
      </c>
      <c r="Z808" s="28" t="str">
        <f>IFERROR(
IF(MATCH($C808,Forecast_Capex_Input!$CI$12:$CI$286,1)+1&gt;MAX(Forecast_Capex_Input!$C$12:$C$286),NA,
MATCH($C808,Forecast_Capex_Input!$CI$12:$CI$286,1)+1),1)</f>
        <v>N/A</v>
      </c>
      <c r="AA808" s="28" t="str" cm="1">
        <f t="array" aca="1" ref="AA808" ca="1">IFERROR(
IF(Z807&lt;&gt;Z808,1,
IF(COUNTIF(OFFSET(AA807,0,0,-INDEX(Forecast_Capex_Input!$CG$12:$CG$286,$Z808)),AA807)=INDEX(Forecast_Capex_Input!$CG$12:$CG$286,$Z808),AA807+1,AA807)),NA)</f>
        <v>N/A</v>
      </c>
      <c r="AB808" s="28" t="str" cm="1">
        <f t="array" ref="AB808">IFERROR($C808-IF($Z808=1,1,INDEX(Forecast_Capex_Input!$CI$12:$CI$286,$Z808-1))+1,NA)</f>
        <v>N/A</v>
      </c>
      <c r="AC808" s="28" t="str" cm="1">
        <f t="array" aca="1" ref="AC808" ca="1">IFERROR(IF(AA808=1,
INDEX(Forecast_Capex_Input!$AI$10:$BB$10,SMALL(IF(INDEX(Forecast_Capex_Input!$AI$12:$BB$286,$Z808,0)&gt;0,COLUMN(Forecast_Capex_Input!$AI$10:$BB$10)-COLUMN(Forecast_Capex_Input!$AI$12)+1),ROWS(OFFSET(AC807,0,0,-$AB808)))),
OFFSET(AC807,-INDEX(Forecast_Capex_Input!$CG$12:$CG$286,$Z808)+1,0)),NA)</f>
        <v>N/A</v>
      </c>
      <c r="AD808" s="28" t="str">
        <f t="shared" ca="1" si="72"/>
        <v>N/A</v>
      </c>
      <c r="AE808" s="82" t="b">
        <f t="shared" si="76"/>
        <v>0</v>
      </c>
      <c r="AF808" s="78" t="b">
        <v>0</v>
      </c>
      <c r="AG808" s="82" t="b">
        <f t="shared" si="73"/>
        <v>1</v>
      </c>
      <c r="AI808" s="55">
        <v>0</v>
      </c>
      <c r="AJ808" s="55">
        <v>0</v>
      </c>
      <c r="AK808" s="55">
        <v>0</v>
      </c>
      <c r="AL808" s="55">
        <v>0</v>
      </c>
      <c r="AM808" s="55">
        <v>0</v>
      </c>
      <c r="AN808" s="135">
        <v>0</v>
      </c>
      <c r="AP808" s="55">
        <v>0</v>
      </c>
      <c r="AQ808" s="55">
        <v>0</v>
      </c>
      <c r="AR808" s="55">
        <v>0</v>
      </c>
      <c r="AS808" s="55">
        <v>0</v>
      </c>
      <c r="AT808" s="55">
        <v>0</v>
      </c>
      <c r="AU808" s="135">
        <v>0</v>
      </c>
      <c r="AW808" s="55">
        <v>0</v>
      </c>
      <c r="AX808" s="55">
        <v>0</v>
      </c>
      <c r="AY808" s="55">
        <v>0</v>
      </c>
      <c r="AZ808" s="55">
        <v>0</v>
      </c>
      <c r="BA808" s="55">
        <v>0</v>
      </c>
      <c r="BB808" s="135">
        <v>0</v>
      </c>
      <c r="BD808" s="55">
        <v>0</v>
      </c>
      <c r="BE808" s="55">
        <v>0</v>
      </c>
      <c r="BF808" s="55">
        <v>0</v>
      </c>
      <c r="BG808" s="55">
        <v>0</v>
      </c>
      <c r="BH808" s="55">
        <v>0</v>
      </c>
      <c r="BI808" s="135">
        <v>0</v>
      </c>
      <c r="BK808" s="55">
        <v>0</v>
      </c>
      <c r="BL808" s="55">
        <v>0</v>
      </c>
      <c r="BM808" s="55">
        <v>0</v>
      </c>
      <c r="BN808" s="55">
        <v>0</v>
      </c>
      <c r="BO808" s="55">
        <v>0</v>
      </c>
      <c r="BP808" s="135">
        <v>0</v>
      </c>
      <c r="BR808" s="147">
        <v>0</v>
      </c>
      <c r="BS808" s="147">
        <v>0</v>
      </c>
      <c r="BT808" s="147">
        <v>0</v>
      </c>
      <c r="BU808" s="147">
        <v>0</v>
      </c>
      <c r="BV808" s="147">
        <v>0</v>
      </c>
      <c r="BX808" s="55">
        <v>0</v>
      </c>
      <c r="BY808" s="55">
        <v>0</v>
      </c>
      <c r="BZ808" s="55">
        <v>0</v>
      </c>
      <c r="CA808" s="55">
        <v>0</v>
      </c>
      <c r="CB808" s="55">
        <v>0</v>
      </c>
      <c r="CC808" s="135">
        <v>0</v>
      </c>
      <c r="CE808" s="55">
        <v>0</v>
      </c>
      <c r="CF808" s="55">
        <v>0</v>
      </c>
      <c r="CG808" s="55">
        <v>0</v>
      </c>
      <c r="CH808" s="55">
        <v>0</v>
      </c>
      <c r="CI808" s="55">
        <v>0</v>
      </c>
      <c r="CJ808" s="135">
        <v>0</v>
      </c>
      <c r="CL808" s="55">
        <v>0</v>
      </c>
      <c r="CM808" s="55">
        <v>0</v>
      </c>
      <c r="CN808" s="55">
        <v>0</v>
      </c>
      <c r="CO808" s="55">
        <v>0</v>
      </c>
      <c r="CP808" s="55">
        <v>0</v>
      </c>
      <c r="CQ808" s="135">
        <v>0</v>
      </c>
      <c r="CS808" s="67">
        <v>0</v>
      </c>
      <c r="CT808" s="67">
        <v>0</v>
      </c>
      <c r="CU808" s="67">
        <v>0</v>
      </c>
      <c r="CV808" s="67">
        <v>0</v>
      </c>
      <c r="CW808" s="67">
        <v>0</v>
      </c>
      <c r="CX808" s="135">
        <v>0</v>
      </c>
      <c r="CZ808" s="55">
        <v>0</v>
      </c>
      <c r="DA808" s="55">
        <v>0</v>
      </c>
      <c r="DB808" s="55">
        <v>0</v>
      </c>
      <c r="DC808" s="55">
        <v>0</v>
      </c>
      <c r="DD808" s="55">
        <v>0</v>
      </c>
      <c r="DE808" s="135">
        <v>0</v>
      </c>
      <c r="DG808" s="43" t="b" cm="1">
        <f t="array" aca="1" ref="DG808" ca="1">OR($G808=Forecast_Capex_Input!$BF$8:$BF$10)</f>
        <v>0</v>
      </c>
      <c r="DH808" s="43" cm="1">
        <f t="array" aca="1" ref="DH808" ca="1">IFERROR(INDEX(Forecast_Capex_Input!BG$12:BG$286,$Z808)
*(INDEX(Forecast_Capex_Input!$H$12:$H$286,$Z808)=Repex),0)
*$DG808</f>
        <v>0</v>
      </c>
      <c r="DI808" s="43" cm="1">
        <f t="array" aca="1" ref="DI808" ca="1">IFERROR(INDEX(Forecast_Capex_Input!BH$12:BH$286,$Z808)
*(INDEX(Forecast_Capex_Input!$H$12:$H$286,$Z808)=Repex),0)
*$DG808</f>
        <v>0</v>
      </c>
      <c r="DJ808" s="43" cm="1">
        <f t="array" aca="1" ref="DJ808" ca="1">IFERROR(INDEX(Forecast_Capex_Input!BI$12:BI$286,$Z808)
*(INDEX(Forecast_Capex_Input!$H$12:$H$286,$Z808)=Repex),0)
*$DG808</f>
        <v>0</v>
      </c>
      <c r="DK808" s="43" cm="1">
        <f t="array" aca="1" ref="DK808" ca="1">IFERROR(INDEX(Forecast_Capex_Input!BJ$12:BJ$286,$Z808)
*(INDEX(Forecast_Capex_Input!$H$12:$H$286,$Z808)=Repex),0)
*$DG808</f>
        <v>0</v>
      </c>
      <c r="DL808" s="43" cm="1">
        <f t="array" aca="1" ref="DL808" ca="1">IFERROR(INDEX(Forecast_Capex_Input!BK$12:BK$286,$Z808)
*(INDEX(Forecast_Capex_Input!$H$12:$H$286,$Z808)=Repex),0)
*$DG808</f>
        <v>0</v>
      </c>
      <c r="DM808" s="43" cm="1">
        <f t="array" aca="1" ref="DM808" ca="1">IFERROR(INDEX(Forecast_Capex_Input!BL$12:BL$286,$Z808)
*(INDEX(Forecast_Capex_Input!$H$12:$H$286,$Z808)=Repex),0)
*$DG808</f>
        <v>0</v>
      </c>
      <c r="DO808" s="43" t="b" cm="1">
        <f t="array" aca="1" ref="DO808" ca="1">OR($G808=Forecast_Capex_Input!$BN$8:$BN$9)</f>
        <v>0</v>
      </c>
      <c r="DP808" s="43" cm="1">
        <f t="array" aca="1" ref="DP808" ca="1">IFERROR(INDEX(Forecast_Capex_Input!BO$12:BO$286,$Z808)
*(INDEX(Forecast_Capex_Input!$H$12:$H$286,$Z808)=Repex),0)
*$DO808</f>
        <v>0</v>
      </c>
      <c r="DQ808" s="43" cm="1">
        <f t="array" aca="1" ref="DQ808" ca="1">IFERROR(INDEX(Forecast_Capex_Input!BP$12:BP$286,$Z808)
*(INDEX(Forecast_Capex_Input!$H$12:$H$286,$Z808)=Repex),0)
*$DO808</f>
        <v>0</v>
      </c>
      <c r="DR808" s="43" cm="1">
        <f t="array" aca="1" ref="DR808" ca="1">IFERROR(INDEX(Forecast_Capex_Input!BQ$12:BQ$286,$Z808)
*(INDEX(Forecast_Capex_Input!$H$12:$H$286,$Z808)=Repex),0)
*$DO808</f>
        <v>0</v>
      </c>
      <c r="DS808" s="43" cm="1">
        <f t="array" aca="1" ref="DS808" ca="1">IFERROR(INDEX(Forecast_Capex_Input!BR$12:BR$286,$Z808)
*(INDEX(Forecast_Capex_Input!$H$12:$H$286,$Z808)=Repex),0)
*$DO808</f>
        <v>0</v>
      </c>
      <c r="DT808" s="43" cm="1">
        <f t="array" aca="1" ref="DT808" ca="1">IFERROR(INDEX(Forecast_Capex_Input!BS$12:BS$286,$Z808)
*(INDEX(Forecast_Capex_Input!$H$12:$H$286,$Z808)=Repex),0)
*$DO808</f>
        <v>0</v>
      </c>
      <c r="DV808" s="43" t="b" cm="1">
        <f t="array" aca="1" ref="DV808" ca="1">OR($G808=Forecast_Capex_Input!$BU$8:$BU$10)</f>
        <v>0</v>
      </c>
      <c r="DW808" s="43" cm="1">
        <f t="array" aca="1" ref="DW808" ca="1">IFERROR(INDEX(Forecast_Capex_Input!BV$12:BV$286,$Z808)
*(INDEX(Forecast_Capex_Input!$H$12:$H$286,$Z808)=Repex),0)
*$DV808</f>
        <v>0</v>
      </c>
      <c r="DX808" s="43" cm="1">
        <f t="array" aca="1" ref="DX808" ca="1">IFERROR(INDEX(Forecast_Capex_Input!BW$12:BW$286,$Z808)
*(INDEX(Forecast_Capex_Input!$H$12:$H$286,$Z808)=Repex),0)
*$DV808</f>
        <v>0</v>
      </c>
      <c r="DY808" s="43" cm="1">
        <f t="array" aca="1" ref="DY808" ca="1">IFERROR(INDEX(Forecast_Capex_Input!BX$12:BX$286,$Z808)
*(INDEX(Forecast_Capex_Input!$H$12:$H$286,$Z808)=Repex),0)
*$DV808</f>
        <v>0</v>
      </c>
      <c r="DZ808" s="43" cm="1">
        <f t="array" aca="1" ref="DZ808" ca="1">IFERROR(INDEX(Forecast_Capex_Input!BY$12:BY$286,$Z808)
*(INDEX(Forecast_Capex_Input!$H$12:$H$286,$Z808)=Repex),0)
*$DV808</f>
        <v>0</v>
      </c>
      <c r="EA808" s="43" cm="1">
        <f t="array" aca="1" ref="EA808" ca="1">IFERROR(INDEX(Forecast_Capex_Input!BZ$12:BZ$286,$Z808)
*(INDEX(Forecast_Capex_Input!$H$12:$H$286,$Z808)=Repex),0)
*$DV808</f>
        <v>0</v>
      </c>
      <c r="EB808" s="43" cm="1">
        <f t="array" aca="1" ref="EB808" ca="1">IFERROR(INDEX(Forecast_Capex_Input!CA$12:CA$286,$Z808)
*(INDEX(Forecast_Capex_Input!$H$12:$H$286,$Z808)=Repex),0)
*$DV808</f>
        <v>0</v>
      </c>
      <c r="EC808" s="43" cm="1">
        <f t="array" aca="1" ref="EC808" ca="1">IFERROR(INDEX(Forecast_Capex_Input!CB$12:CB$286,$Z808)
*(INDEX(Forecast_Capex_Input!$H$12:$H$286,$Z808)=Repex),0)
*$DV808</f>
        <v>0</v>
      </c>
      <c r="ED808" s="43" cm="1">
        <f t="array" aca="1" ref="ED808" ca="1">IFERROR(INDEX(Forecast_Capex_Input!CC$12:CC$286,$Z808)
*(INDEX(Forecast_Capex_Input!$H$12:$H$286,$Z808)=Repex),0)
*$DV808</f>
        <v>0</v>
      </c>
      <c r="EF808" s="86" t="str">
        <f t="shared" si="74"/>
        <v>N/A</v>
      </c>
      <c r="EG808" s="28" t="str">
        <f>IFERROR(RANK(EF808,EF$11:EF$1010,0)+COUNTIF(EF$11:EF808,EF808)-1,NA)</f>
        <v>N/A</v>
      </c>
    </row>
    <row r="809" spans="3:137" x14ac:dyDescent="0.2">
      <c r="C809" s="28">
        <f t="shared" si="75"/>
        <v>799</v>
      </c>
      <c r="D809" s="9" t="str" cm="1">
        <f t="array" ref="D809">IFERROR(INDEX(Forecast_Capex_Input!$D$12:$D$286,$Z809),NA)</f>
        <v>N/A</v>
      </c>
      <c r="E809" s="24" t="str" cm="1">
        <f t="array" ref="E809">IF($Z809=NA,NA,INDEX(Forecast_Capex_Input!$E$12:$E$286,$Z809))</f>
        <v>N/A</v>
      </c>
      <c r="F809" s="9" t="str" cm="1">
        <f t="array" aca="1" ref="F809" ca="1">IFERROR(INDEX(General!$E$25:$E$26,$AA809),NA)</f>
        <v>N/A</v>
      </c>
      <c r="G809" s="9" t="str" cm="1">
        <f t="array" aca="1" ref="G809" ca="1">IFERROR(INDEX(Forecast_Capex_Input!$AI$11:$BB$11,$AC809),NA)</f>
        <v>N/A</v>
      </c>
      <c r="H809" s="50" t="str" cm="1">
        <f t="array" aca="1" ref="H809" ca="1">IFERROR(INDEX(Forecast_Capex_Input!$AI$12:$BB$286,$Z809,$AC809),NA)</f>
        <v>N/A</v>
      </c>
      <c r="I809" s="150" t="str" cm="1">
        <f t="array" ref="I809">IFERROR(INDEX(Forecast_Capex_Input!$F$12:$F$286,$Z809),NA)</f>
        <v>N/A</v>
      </c>
      <c r="J809" s="150" t="str" cm="1">
        <f t="array" ref="J809">IFERROR(INDEX(Forecast_Capex_Input!G$12:G$286,$Z809),NA)</f>
        <v>N/A</v>
      </c>
      <c r="K809" s="150" t="str" cm="1">
        <f t="array" ref="K809">IFERROR(INDEX(Forecast_Capex_Input!H$12:H$286,$Z809),NA)</f>
        <v>N/A</v>
      </c>
      <c r="L809" s="150" t="str" cm="1">
        <f t="array" ref="L809">IFERROR(INDEX(Forecast_Capex_Input!I$12:I$286,$Z809),NA)</f>
        <v>N/A</v>
      </c>
      <c r="M809" s="150" t="str" cm="1">
        <f t="array" ref="M809">IFERROR(INDEX(Forecast_Capex_Input!J$12:J$286,$Z809),NA)</f>
        <v>N/A</v>
      </c>
      <c r="N809" s="150" t="str" cm="1">
        <f t="array" ref="N809">IFERROR(INDEX(Forecast_Capex_Input!K$12:K$286,$Z809),NA)</f>
        <v>N/A</v>
      </c>
      <c r="O809" s="150" t="str" cm="1">
        <f t="array" ref="O809">IFERROR(INDEX(Forecast_Capex_Input!L$12:L$286,$Z809),NA)</f>
        <v>N/A</v>
      </c>
      <c r="P809" s="150" t="str" cm="1">
        <f t="array" ref="P809">IFERROR(INDEX(Forecast_Capex_Input!M$12:M$286,$Z809),NA)</f>
        <v>N/A</v>
      </c>
      <c r="Q809" s="24" t="str" cm="1">
        <f t="array" ref="Q809">IFERROR(INDEX(Forecast_Capex_Input!N$12:N$286,$Z809),NA)</f>
        <v>N/A</v>
      </c>
      <c r="R809" s="190" cm="1">
        <f t="array" ref="R809">IFERROR(INDEX(Forecast_Capex_Input!O$12:O$286,$Z809),0)</f>
        <v>0</v>
      </c>
      <c r="S809" s="24" cm="1">
        <f t="array" ref="S809">IFERROR(INDEX(Forecast_Capex_Input!P$12:P$286,$Z809),0)</f>
        <v>0</v>
      </c>
      <c r="T809" s="150" t="str" cm="1">
        <f t="array" aca="1" ref="T809" ca="1">IFERROR(INDEX(General!$K$91:$K$110,$AC809),NA)</f>
        <v>N/A</v>
      </c>
      <c r="U809" s="43" cm="1">
        <f t="array" aca="1" ref="U809" ca="1">IFERROR(
IF($F809=General!$E$25,INDEX(Forecast_Capex_Input!S$12:S$286,$Z809),
INDEX(Forecast_Capex_Input!T$12:T$286,$Z809)),0)</f>
        <v>0</v>
      </c>
      <c r="V809" s="82" t="b">
        <f>IFERROR(INDEX(Overheads!$T$19:$T$26,MATCH($I809,Overheads!$E$19:$E$26,0)),FALSE)</f>
        <v>0</v>
      </c>
      <c r="W809" s="209" cm="1">
        <f t="array" ref="W809">IFERROR(
INDEX(Forecast_Capex_Input!CN$12:CN$286,$Z809),0)</f>
        <v>0</v>
      </c>
      <c r="X809" s="209">
        <f>IFERROR(
MATCH($W809,General!$L$39:$S$39,0),1)</f>
        <v>1</v>
      </c>
      <c r="Z809" s="28" t="str">
        <f>IFERROR(
IF(MATCH($C809,Forecast_Capex_Input!$CI$12:$CI$286,1)+1&gt;MAX(Forecast_Capex_Input!$C$12:$C$286),NA,
MATCH($C809,Forecast_Capex_Input!$CI$12:$CI$286,1)+1),1)</f>
        <v>N/A</v>
      </c>
      <c r="AA809" s="28" t="str" cm="1">
        <f t="array" aca="1" ref="AA809" ca="1">IFERROR(
IF(Z808&lt;&gt;Z809,1,
IF(COUNTIF(OFFSET(AA808,0,0,-INDEX(Forecast_Capex_Input!$CG$12:$CG$286,$Z809)),AA808)=INDEX(Forecast_Capex_Input!$CG$12:$CG$286,$Z809),AA808+1,AA808)),NA)</f>
        <v>N/A</v>
      </c>
      <c r="AB809" s="28" t="str" cm="1">
        <f t="array" ref="AB809">IFERROR($C809-IF($Z809=1,1,INDEX(Forecast_Capex_Input!$CI$12:$CI$286,$Z809-1))+1,NA)</f>
        <v>N/A</v>
      </c>
      <c r="AC809" s="28" t="str" cm="1">
        <f t="array" aca="1" ref="AC809" ca="1">IFERROR(IF(AA809=1,
INDEX(Forecast_Capex_Input!$AI$10:$BB$10,SMALL(IF(INDEX(Forecast_Capex_Input!$AI$12:$BB$286,$Z809,0)&gt;0,COLUMN(Forecast_Capex_Input!$AI$10:$BB$10)-COLUMN(Forecast_Capex_Input!$AI$12)+1),ROWS(OFFSET(AC808,0,0,-$AB809)))),
OFFSET(AC808,-INDEX(Forecast_Capex_Input!$CG$12:$CG$286,$Z809)+1,0)),NA)</f>
        <v>N/A</v>
      </c>
      <c r="AD809" s="28" t="str">
        <f t="shared" ca="1" si="72"/>
        <v>N/A</v>
      </c>
      <c r="AE809" s="82" t="b">
        <f t="shared" si="76"/>
        <v>0</v>
      </c>
      <c r="AF809" s="78" t="b">
        <v>0</v>
      </c>
      <c r="AG809" s="82" t="b">
        <f t="shared" si="73"/>
        <v>1</v>
      </c>
      <c r="AI809" s="55">
        <v>0</v>
      </c>
      <c r="AJ809" s="55">
        <v>0</v>
      </c>
      <c r="AK809" s="55">
        <v>0</v>
      </c>
      <c r="AL809" s="55">
        <v>0</v>
      </c>
      <c r="AM809" s="55">
        <v>0</v>
      </c>
      <c r="AN809" s="135">
        <v>0</v>
      </c>
      <c r="AP809" s="55">
        <v>0</v>
      </c>
      <c r="AQ809" s="55">
        <v>0</v>
      </c>
      <c r="AR809" s="55">
        <v>0</v>
      </c>
      <c r="AS809" s="55">
        <v>0</v>
      </c>
      <c r="AT809" s="55">
        <v>0</v>
      </c>
      <c r="AU809" s="135">
        <v>0</v>
      </c>
      <c r="AW809" s="55">
        <v>0</v>
      </c>
      <c r="AX809" s="55">
        <v>0</v>
      </c>
      <c r="AY809" s="55">
        <v>0</v>
      </c>
      <c r="AZ809" s="55">
        <v>0</v>
      </c>
      <c r="BA809" s="55">
        <v>0</v>
      </c>
      <c r="BB809" s="135">
        <v>0</v>
      </c>
      <c r="BD809" s="55">
        <v>0</v>
      </c>
      <c r="BE809" s="55">
        <v>0</v>
      </c>
      <c r="BF809" s="55">
        <v>0</v>
      </c>
      <c r="BG809" s="55">
        <v>0</v>
      </c>
      <c r="BH809" s="55">
        <v>0</v>
      </c>
      <c r="BI809" s="135">
        <v>0</v>
      </c>
      <c r="BK809" s="55">
        <v>0</v>
      </c>
      <c r="BL809" s="55">
        <v>0</v>
      </c>
      <c r="BM809" s="55">
        <v>0</v>
      </c>
      <c r="BN809" s="55">
        <v>0</v>
      </c>
      <c r="BO809" s="55">
        <v>0</v>
      </c>
      <c r="BP809" s="135">
        <v>0</v>
      </c>
      <c r="BR809" s="147">
        <v>0</v>
      </c>
      <c r="BS809" s="147">
        <v>0</v>
      </c>
      <c r="BT809" s="147">
        <v>0</v>
      </c>
      <c r="BU809" s="147">
        <v>0</v>
      </c>
      <c r="BV809" s="147">
        <v>0</v>
      </c>
      <c r="BX809" s="55">
        <v>0</v>
      </c>
      <c r="BY809" s="55">
        <v>0</v>
      </c>
      <c r="BZ809" s="55">
        <v>0</v>
      </c>
      <c r="CA809" s="55">
        <v>0</v>
      </c>
      <c r="CB809" s="55">
        <v>0</v>
      </c>
      <c r="CC809" s="135">
        <v>0</v>
      </c>
      <c r="CE809" s="55">
        <v>0</v>
      </c>
      <c r="CF809" s="55">
        <v>0</v>
      </c>
      <c r="CG809" s="55">
        <v>0</v>
      </c>
      <c r="CH809" s="55">
        <v>0</v>
      </c>
      <c r="CI809" s="55">
        <v>0</v>
      </c>
      <c r="CJ809" s="135">
        <v>0</v>
      </c>
      <c r="CL809" s="55">
        <v>0</v>
      </c>
      <c r="CM809" s="55">
        <v>0</v>
      </c>
      <c r="CN809" s="55">
        <v>0</v>
      </c>
      <c r="CO809" s="55">
        <v>0</v>
      </c>
      <c r="CP809" s="55">
        <v>0</v>
      </c>
      <c r="CQ809" s="135">
        <v>0</v>
      </c>
      <c r="CS809" s="67">
        <v>0</v>
      </c>
      <c r="CT809" s="67">
        <v>0</v>
      </c>
      <c r="CU809" s="67">
        <v>0</v>
      </c>
      <c r="CV809" s="67">
        <v>0</v>
      </c>
      <c r="CW809" s="67">
        <v>0</v>
      </c>
      <c r="CX809" s="135">
        <v>0</v>
      </c>
      <c r="CZ809" s="55">
        <v>0</v>
      </c>
      <c r="DA809" s="55">
        <v>0</v>
      </c>
      <c r="DB809" s="55">
        <v>0</v>
      </c>
      <c r="DC809" s="55">
        <v>0</v>
      </c>
      <c r="DD809" s="55">
        <v>0</v>
      </c>
      <c r="DE809" s="135">
        <v>0</v>
      </c>
      <c r="DG809" s="43" t="b" cm="1">
        <f t="array" aca="1" ref="DG809" ca="1">OR($G809=Forecast_Capex_Input!$BF$8:$BF$10)</f>
        <v>0</v>
      </c>
      <c r="DH809" s="43" cm="1">
        <f t="array" aca="1" ref="DH809" ca="1">IFERROR(INDEX(Forecast_Capex_Input!BG$12:BG$286,$Z809)
*(INDEX(Forecast_Capex_Input!$H$12:$H$286,$Z809)=Repex),0)
*$DG809</f>
        <v>0</v>
      </c>
      <c r="DI809" s="43" cm="1">
        <f t="array" aca="1" ref="DI809" ca="1">IFERROR(INDEX(Forecast_Capex_Input!BH$12:BH$286,$Z809)
*(INDEX(Forecast_Capex_Input!$H$12:$H$286,$Z809)=Repex),0)
*$DG809</f>
        <v>0</v>
      </c>
      <c r="DJ809" s="43" cm="1">
        <f t="array" aca="1" ref="DJ809" ca="1">IFERROR(INDEX(Forecast_Capex_Input!BI$12:BI$286,$Z809)
*(INDEX(Forecast_Capex_Input!$H$12:$H$286,$Z809)=Repex),0)
*$DG809</f>
        <v>0</v>
      </c>
      <c r="DK809" s="43" cm="1">
        <f t="array" aca="1" ref="DK809" ca="1">IFERROR(INDEX(Forecast_Capex_Input!BJ$12:BJ$286,$Z809)
*(INDEX(Forecast_Capex_Input!$H$12:$H$286,$Z809)=Repex),0)
*$DG809</f>
        <v>0</v>
      </c>
      <c r="DL809" s="43" cm="1">
        <f t="array" aca="1" ref="DL809" ca="1">IFERROR(INDEX(Forecast_Capex_Input!BK$12:BK$286,$Z809)
*(INDEX(Forecast_Capex_Input!$H$12:$H$286,$Z809)=Repex),0)
*$DG809</f>
        <v>0</v>
      </c>
      <c r="DM809" s="43" cm="1">
        <f t="array" aca="1" ref="DM809" ca="1">IFERROR(INDEX(Forecast_Capex_Input!BL$12:BL$286,$Z809)
*(INDEX(Forecast_Capex_Input!$H$12:$H$286,$Z809)=Repex),0)
*$DG809</f>
        <v>0</v>
      </c>
      <c r="DO809" s="43" t="b" cm="1">
        <f t="array" aca="1" ref="DO809" ca="1">OR($G809=Forecast_Capex_Input!$BN$8:$BN$9)</f>
        <v>0</v>
      </c>
      <c r="DP809" s="43" cm="1">
        <f t="array" aca="1" ref="DP809" ca="1">IFERROR(INDEX(Forecast_Capex_Input!BO$12:BO$286,$Z809)
*(INDEX(Forecast_Capex_Input!$H$12:$H$286,$Z809)=Repex),0)
*$DO809</f>
        <v>0</v>
      </c>
      <c r="DQ809" s="43" cm="1">
        <f t="array" aca="1" ref="DQ809" ca="1">IFERROR(INDEX(Forecast_Capex_Input!BP$12:BP$286,$Z809)
*(INDEX(Forecast_Capex_Input!$H$12:$H$286,$Z809)=Repex),0)
*$DO809</f>
        <v>0</v>
      </c>
      <c r="DR809" s="43" cm="1">
        <f t="array" aca="1" ref="DR809" ca="1">IFERROR(INDEX(Forecast_Capex_Input!BQ$12:BQ$286,$Z809)
*(INDEX(Forecast_Capex_Input!$H$12:$H$286,$Z809)=Repex),0)
*$DO809</f>
        <v>0</v>
      </c>
      <c r="DS809" s="43" cm="1">
        <f t="array" aca="1" ref="DS809" ca="1">IFERROR(INDEX(Forecast_Capex_Input!BR$12:BR$286,$Z809)
*(INDEX(Forecast_Capex_Input!$H$12:$H$286,$Z809)=Repex),0)
*$DO809</f>
        <v>0</v>
      </c>
      <c r="DT809" s="43" cm="1">
        <f t="array" aca="1" ref="DT809" ca="1">IFERROR(INDEX(Forecast_Capex_Input!BS$12:BS$286,$Z809)
*(INDEX(Forecast_Capex_Input!$H$12:$H$286,$Z809)=Repex),0)
*$DO809</f>
        <v>0</v>
      </c>
      <c r="DV809" s="43" t="b" cm="1">
        <f t="array" aca="1" ref="DV809" ca="1">OR($G809=Forecast_Capex_Input!$BU$8:$BU$10)</f>
        <v>0</v>
      </c>
      <c r="DW809" s="43" cm="1">
        <f t="array" aca="1" ref="DW809" ca="1">IFERROR(INDEX(Forecast_Capex_Input!BV$12:BV$286,$Z809)
*(INDEX(Forecast_Capex_Input!$H$12:$H$286,$Z809)=Repex),0)
*$DV809</f>
        <v>0</v>
      </c>
      <c r="DX809" s="43" cm="1">
        <f t="array" aca="1" ref="DX809" ca="1">IFERROR(INDEX(Forecast_Capex_Input!BW$12:BW$286,$Z809)
*(INDEX(Forecast_Capex_Input!$H$12:$H$286,$Z809)=Repex),0)
*$DV809</f>
        <v>0</v>
      </c>
      <c r="DY809" s="43" cm="1">
        <f t="array" aca="1" ref="DY809" ca="1">IFERROR(INDEX(Forecast_Capex_Input!BX$12:BX$286,$Z809)
*(INDEX(Forecast_Capex_Input!$H$12:$H$286,$Z809)=Repex),0)
*$DV809</f>
        <v>0</v>
      </c>
      <c r="DZ809" s="43" cm="1">
        <f t="array" aca="1" ref="DZ809" ca="1">IFERROR(INDEX(Forecast_Capex_Input!BY$12:BY$286,$Z809)
*(INDEX(Forecast_Capex_Input!$H$12:$H$286,$Z809)=Repex),0)
*$DV809</f>
        <v>0</v>
      </c>
      <c r="EA809" s="43" cm="1">
        <f t="array" aca="1" ref="EA809" ca="1">IFERROR(INDEX(Forecast_Capex_Input!BZ$12:BZ$286,$Z809)
*(INDEX(Forecast_Capex_Input!$H$12:$H$286,$Z809)=Repex),0)
*$DV809</f>
        <v>0</v>
      </c>
      <c r="EB809" s="43" cm="1">
        <f t="array" aca="1" ref="EB809" ca="1">IFERROR(INDEX(Forecast_Capex_Input!CA$12:CA$286,$Z809)
*(INDEX(Forecast_Capex_Input!$H$12:$H$286,$Z809)=Repex),0)
*$DV809</f>
        <v>0</v>
      </c>
      <c r="EC809" s="43" cm="1">
        <f t="array" aca="1" ref="EC809" ca="1">IFERROR(INDEX(Forecast_Capex_Input!CB$12:CB$286,$Z809)
*(INDEX(Forecast_Capex_Input!$H$12:$H$286,$Z809)=Repex),0)
*$DV809</f>
        <v>0</v>
      </c>
      <c r="ED809" s="43" cm="1">
        <f t="array" aca="1" ref="ED809" ca="1">IFERROR(INDEX(Forecast_Capex_Input!CC$12:CC$286,$Z809)
*(INDEX(Forecast_Capex_Input!$H$12:$H$286,$Z809)=Repex),0)
*$DV809</f>
        <v>0</v>
      </c>
      <c r="EF809" s="86" t="str">
        <f t="shared" si="74"/>
        <v>N/A</v>
      </c>
      <c r="EG809" s="28" t="str">
        <f>IFERROR(RANK(EF809,EF$11:EF$1010,0)+COUNTIF(EF$11:EF809,EF809)-1,NA)</f>
        <v>N/A</v>
      </c>
    </row>
    <row r="810" spans="3:137" x14ac:dyDescent="0.2">
      <c r="C810" s="28">
        <f t="shared" si="75"/>
        <v>800</v>
      </c>
      <c r="D810" s="9" t="str" cm="1">
        <f t="array" ref="D810">IFERROR(INDEX(Forecast_Capex_Input!$D$12:$D$286,$Z810),NA)</f>
        <v>N/A</v>
      </c>
      <c r="E810" s="24" t="str" cm="1">
        <f t="array" ref="E810">IF($Z810=NA,NA,INDEX(Forecast_Capex_Input!$E$12:$E$286,$Z810))</f>
        <v>N/A</v>
      </c>
      <c r="F810" s="9" t="str" cm="1">
        <f t="array" aca="1" ref="F810" ca="1">IFERROR(INDEX(General!$E$25:$E$26,$AA810),NA)</f>
        <v>N/A</v>
      </c>
      <c r="G810" s="9" t="str" cm="1">
        <f t="array" aca="1" ref="G810" ca="1">IFERROR(INDEX(Forecast_Capex_Input!$AI$11:$BB$11,$AC810),NA)</f>
        <v>N/A</v>
      </c>
      <c r="H810" s="50" t="str" cm="1">
        <f t="array" aca="1" ref="H810" ca="1">IFERROR(INDEX(Forecast_Capex_Input!$AI$12:$BB$286,$Z810,$AC810),NA)</f>
        <v>N/A</v>
      </c>
      <c r="I810" s="150" t="str" cm="1">
        <f t="array" ref="I810">IFERROR(INDEX(Forecast_Capex_Input!$F$12:$F$286,$Z810),NA)</f>
        <v>N/A</v>
      </c>
      <c r="J810" s="150" t="str" cm="1">
        <f t="array" ref="J810">IFERROR(INDEX(Forecast_Capex_Input!G$12:G$286,$Z810),NA)</f>
        <v>N/A</v>
      </c>
      <c r="K810" s="150" t="str" cm="1">
        <f t="array" ref="K810">IFERROR(INDEX(Forecast_Capex_Input!H$12:H$286,$Z810),NA)</f>
        <v>N/A</v>
      </c>
      <c r="L810" s="150" t="str" cm="1">
        <f t="array" ref="L810">IFERROR(INDEX(Forecast_Capex_Input!I$12:I$286,$Z810),NA)</f>
        <v>N/A</v>
      </c>
      <c r="M810" s="150" t="str" cm="1">
        <f t="array" ref="M810">IFERROR(INDEX(Forecast_Capex_Input!J$12:J$286,$Z810),NA)</f>
        <v>N/A</v>
      </c>
      <c r="N810" s="150" t="str" cm="1">
        <f t="array" ref="N810">IFERROR(INDEX(Forecast_Capex_Input!K$12:K$286,$Z810),NA)</f>
        <v>N/A</v>
      </c>
      <c r="O810" s="150" t="str" cm="1">
        <f t="array" ref="O810">IFERROR(INDEX(Forecast_Capex_Input!L$12:L$286,$Z810),NA)</f>
        <v>N/A</v>
      </c>
      <c r="P810" s="150" t="str" cm="1">
        <f t="array" ref="P810">IFERROR(INDEX(Forecast_Capex_Input!M$12:M$286,$Z810),NA)</f>
        <v>N/A</v>
      </c>
      <c r="Q810" s="24" t="str" cm="1">
        <f t="array" ref="Q810">IFERROR(INDEX(Forecast_Capex_Input!N$12:N$286,$Z810),NA)</f>
        <v>N/A</v>
      </c>
      <c r="R810" s="190" cm="1">
        <f t="array" ref="R810">IFERROR(INDEX(Forecast_Capex_Input!O$12:O$286,$Z810),0)</f>
        <v>0</v>
      </c>
      <c r="S810" s="24" cm="1">
        <f t="array" ref="S810">IFERROR(INDEX(Forecast_Capex_Input!P$12:P$286,$Z810),0)</f>
        <v>0</v>
      </c>
      <c r="T810" s="150" t="str" cm="1">
        <f t="array" aca="1" ref="T810" ca="1">IFERROR(INDEX(General!$K$91:$K$110,$AC810),NA)</f>
        <v>N/A</v>
      </c>
      <c r="U810" s="43" cm="1">
        <f t="array" aca="1" ref="U810" ca="1">IFERROR(
IF($F810=General!$E$25,INDEX(Forecast_Capex_Input!S$12:S$286,$Z810),
INDEX(Forecast_Capex_Input!T$12:T$286,$Z810)),0)</f>
        <v>0</v>
      </c>
      <c r="V810" s="82" t="b">
        <f>IFERROR(INDEX(Overheads!$T$19:$T$26,MATCH($I810,Overheads!$E$19:$E$26,0)),FALSE)</f>
        <v>0</v>
      </c>
      <c r="W810" s="209" cm="1">
        <f t="array" ref="W810">IFERROR(
INDEX(Forecast_Capex_Input!CN$12:CN$286,$Z810),0)</f>
        <v>0</v>
      </c>
      <c r="X810" s="209">
        <f>IFERROR(
MATCH($W810,General!$L$39:$S$39,0),1)</f>
        <v>1</v>
      </c>
      <c r="Z810" s="28" t="str">
        <f>IFERROR(
IF(MATCH($C810,Forecast_Capex_Input!$CI$12:$CI$286,1)+1&gt;MAX(Forecast_Capex_Input!$C$12:$C$286),NA,
MATCH($C810,Forecast_Capex_Input!$CI$12:$CI$286,1)+1),1)</f>
        <v>N/A</v>
      </c>
      <c r="AA810" s="28" t="str" cm="1">
        <f t="array" aca="1" ref="AA810" ca="1">IFERROR(
IF(Z809&lt;&gt;Z810,1,
IF(COUNTIF(OFFSET(AA809,0,0,-INDEX(Forecast_Capex_Input!$CG$12:$CG$286,$Z810)),AA809)=INDEX(Forecast_Capex_Input!$CG$12:$CG$286,$Z810),AA809+1,AA809)),NA)</f>
        <v>N/A</v>
      </c>
      <c r="AB810" s="28" t="str" cm="1">
        <f t="array" ref="AB810">IFERROR($C810-IF($Z810=1,1,INDEX(Forecast_Capex_Input!$CI$12:$CI$286,$Z810-1))+1,NA)</f>
        <v>N/A</v>
      </c>
      <c r="AC810" s="28" t="str" cm="1">
        <f t="array" aca="1" ref="AC810" ca="1">IFERROR(IF(AA810=1,
INDEX(Forecast_Capex_Input!$AI$10:$BB$10,SMALL(IF(INDEX(Forecast_Capex_Input!$AI$12:$BB$286,$Z810,0)&gt;0,COLUMN(Forecast_Capex_Input!$AI$10:$BB$10)-COLUMN(Forecast_Capex_Input!$AI$12)+1),ROWS(OFFSET(AC809,0,0,-$AB810)))),
OFFSET(AC809,-INDEX(Forecast_Capex_Input!$CG$12:$CG$286,$Z810)+1,0)),NA)</f>
        <v>N/A</v>
      </c>
      <c r="AD810" s="28" t="str">
        <f t="shared" ca="1" si="72"/>
        <v>N/A</v>
      </c>
      <c r="AE810" s="82" t="b">
        <f t="shared" si="76"/>
        <v>0</v>
      </c>
      <c r="AF810" s="78" t="b">
        <v>0</v>
      </c>
      <c r="AG810" s="82" t="b">
        <f t="shared" si="73"/>
        <v>1</v>
      </c>
      <c r="AI810" s="55">
        <v>0</v>
      </c>
      <c r="AJ810" s="55">
        <v>0</v>
      </c>
      <c r="AK810" s="55">
        <v>0</v>
      </c>
      <c r="AL810" s="55">
        <v>0</v>
      </c>
      <c r="AM810" s="55">
        <v>0</v>
      </c>
      <c r="AN810" s="135">
        <v>0</v>
      </c>
      <c r="AP810" s="55">
        <v>0</v>
      </c>
      <c r="AQ810" s="55">
        <v>0</v>
      </c>
      <c r="AR810" s="55">
        <v>0</v>
      </c>
      <c r="AS810" s="55">
        <v>0</v>
      </c>
      <c r="AT810" s="55">
        <v>0</v>
      </c>
      <c r="AU810" s="135">
        <v>0</v>
      </c>
      <c r="AW810" s="55">
        <v>0</v>
      </c>
      <c r="AX810" s="55">
        <v>0</v>
      </c>
      <c r="AY810" s="55">
        <v>0</v>
      </c>
      <c r="AZ810" s="55">
        <v>0</v>
      </c>
      <c r="BA810" s="55">
        <v>0</v>
      </c>
      <c r="BB810" s="135">
        <v>0</v>
      </c>
      <c r="BD810" s="55">
        <v>0</v>
      </c>
      <c r="BE810" s="55">
        <v>0</v>
      </c>
      <c r="BF810" s="55">
        <v>0</v>
      </c>
      <c r="BG810" s="55">
        <v>0</v>
      </c>
      <c r="BH810" s="55">
        <v>0</v>
      </c>
      <c r="BI810" s="135">
        <v>0</v>
      </c>
      <c r="BK810" s="55">
        <v>0</v>
      </c>
      <c r="BL810" s="55">
        <v>0</v>
      </c>
      <c r="BM810" s="55">
        <v>0</v>
      </c>
      <c r="BN810" s="55">
        <v>0</v>
      </c>
      <c r="BO810" s="55">
        <v>0</v>
      </c>
      <c r="BP810" s="135">
        <v>0</v>
      </c>
      <c r="BR810" s="147">
        <v>0</v>
      </c>
      <c r="BS810" s="147">
        <v>0</v>
      </c>
      <c r="BT810" s="147">
        <v>0</v>
      </c>
      <c r="BU810" s="147">
        <v>0</v>
      </c>
      <c r="BV810" s="147">
        <v>0</v>
      </c>
      <c r="BX810" s="55">
        <v>0</v>
      </c>
      <c r="BY810" s="55">
        <v>0</v>
      </c>
      <c r="BZ810" s="55">
        <v>0</v>
      </c>
      <c r="CA810" s="55">
        <v>0</v>
      </c>
      <c r="CB810" s="55">
        <v>0</v>
      </c>
      <c r="CC810" s="135">
        <v>0</v>
      </c>
      <c r="CE810" s="55">
        <v>0</v>
      </c>
      <c r="CF810" s="55">
        <v>0</v>
      </c>
      <c r="CG810" s="55">
        <v>0</v>
      </c>
      <c r="CH810" s="55">
        <v>0</v>
      </c>
      <c r="CI810" s="55">
        <v>0</v>
      </c>
      <c r="CJ810" s="135">
        <v>0</v>
      </c>
      <c r="CL810" s="55">
        <v>0</v>
      </c>
      <c r="CM810" s="55">
        <v>0</v>
      </c>
      <c r="CN810" s="55">
        <v>0</v>
      </c>
      <c r="CO810" s="55">
        <v>0</v>
      </c>
      <c r="CP810" s="55">
        <v>0</v>
      </c>
      <c r="CQ810" s="135">
        <v>0</v>
      </c>
      <c r="CS810" s="67">
        <v>0</v>
      </c>
      <c r="CT810" s="67">
        <v>0</v>
      </c>
      <c r="CU810" s="67">
        <v>0</v>
      </c>
      <c r="CV810" s="67">
        <v>0</v>
      </c>
      <c r="CW810" s="67">
        <v>0</v>
      </c>
      <c r="CX810" s="135">
        <v>0</v>
      </c>
      <c r="CZ810" s="55">
        <v>0</v>
      </c>
      <c r="DA810" s="55">
        <v>0</v>
      </c>
      <c r="DB810" s="55">
        <v>0</v>
      </c>
      <c r="DC810" s="55">
        <v>0</v>
      </c>
      <c r="DD810" s="55">
        <v>0</v>
      </c>
      <c r="DE810" s="135">
        <v>0</v>
      </c>
      <c r="DG810" s="43" t="b" cm="1">
        <f t="array" aca="1" ref="DG810" ca="1">OR($G810=Forecast_Capex_Input!$BF$8:$BF$10)</f>
        <v>0</v>
      </c>
      <c r="DH810" s="43" cm="1">
        <f t="array" aca="1" ref="DH810" ca="1">IFERROR(INDEX(Forecast_Capex_Input!BG$12:BG$286,$Z810)
*(INDEX(Forecast_Capex_Input!$H$12:$H$286,$Z810)=Repex),0)
*$DG810</f>
        <v>0</v>
      </c>
      <c r="DI810" s="43" cm="1">
        <f t="array" aca="1" ref="DI810" ca="1">IFERROR(INDEX(Forecast_Capex_Input!BH$12:BH$286,$Z810)
*(INDEX(Forecast_Capex_Input!$H$12:$H$286,$Z810)=Repex),0)
*$DG810</f>
        <v>0</v>
      </c>
      <c r="DJ810" s="43" cm="1">
        <f t="array" aca="1" ref="DJ810" ca="1">IFERROR(INDEX(Forecast_Capex_Input!BI$12:BI$286,$Z810)
*(INDEX(Forecast_Capex_Input!$H$12:$H$286,$Z810)=Repex),0)
*$DG810</f>
        <v>0</v>
      </c>
      <c r="DK810" s="43" cm="1">
        <f t="array" aca="1" ref="DK810" ca="1">IFERROR(INDEX(Forecast_Capex_Input!BJ$12:BJ$286,$Z810)
*(INDEX(Forecast_Capex_Input!$H$12:$H$286,$Z810)=Repex),0)
*$DG810</f>
        <v>0</v>
      </c>
      <c r="DL810" s="43" cm="1">
        <f t="array" aca="1" ref="DL810" ca="1">IFERROR(INDEX(Forecast_Capex_Input!BK$12:BK$286,$Z810)
*(INDEX(Forecast_Capex_Input!$H$12:$H$286,$Z810)=Repex),0)
*$DG810</f>
        <v>0</v>
      </c>
      <c r="DM810" s="43" cm="1">
        <f t="array" aca="1" ref="DM810" ca="1">IFERROR(INDEX(Forecast_Capex_Input!BL$12:BL$286,$Z810)
*(INDEX(Forecast_Capex_Input!$H$12:$H$286,$Z810)=Repex),0)
*$DG810</f>
        <v>0</v>
      </c>
      <c r="DO810" s="43" t="b" cm="1">
        <f t="array" aca="1" ref="DO810" ca="1">OR($G810=Forecast_Capex_Input!$BN$8:$BN$9)</f>
        <v>0</v>
      </c>
      <c r="DP810" s="43" cm="1">
        <f t="array" aca="1" ref="DP810" ca="1">IFERROR(INDEX(Forecast_Capex_Input!BO$12:BO$286,$Z810)
*(INDEX(Forecast_Capex_Input!$H$12:$H$286,$Z810)=Repex),0)
*$DO810</f>
        <v>0</v>
      </c>
      <c r="DQ810" s="43" cm="1">
        <f t="array" aca="1" ref="DQ810" ca="1">IFERROR(INDEX(Forecast_Capex_Input!BP$12:BP$286,$Z810)
*(INDEX(Forecast_Capex_Input!$H$12:$H$286,$Z810)=Repex),0)
*$DO810</f>
        <v>0</v>
      </c>
      <c r="DR810" s="43" cm="1">
        <f t="array" aca="1" ref="DR810" ca="1">IFERROR(INDEX(Forecast_Capex_Input!BQ$12:BQ$286,$Z810)
*(INDEX(Forecast_Capex_Input!$H$12:$H$286,$Z810)=Repex),0)
*$DO810</f>
        <v>0</v>
      </c>
      <c r="DS810" s="43" cm="1">
        <f t="array" aca="1" ref="DS810" ca="1">IFERROR(INDEX(Forecast_Capex_Input!BR$12:BR$286,$Z810)
*(INDEX(Forecast_Capex_Input!$H$12:$H$286,$Z810)=Repex),0)
*$DO810</f>
        <v>0</v>
      </c>
      <c r="DT810" s="43" cm="1">
        <f t="array" aca="1" ref="DT810" ca="1">IFERROR(INDEX(Forecast_Capex_Input!BS$12:BS$286,$Z810)
*(INDEX(Forecast_Capex_Input!$H$12:$H$286,$Z810)=Repex),0)
*$DO810</f>
        <v>0</v>
      </c>
      <c r="DV810" s="43" t="b" cm="1">
        <f t="array" aca="1" ref="DV810" ca="1">OR($G810=Forecast_Capex_Input!$BU$8:$BU$10)</f>
        <v>0</v>
      </c>
      <c r="DW810" s="43" cm="1">
        <f t="array" aca="1" ref="DW810" ca="1">IFERROR(INDEX(Forecast_Capex_Input!BV$12:BV$286,$Z810)
*(INDEX(Forecast_Capex_Input!$H$12:$H$286,$Z810)=Repex),0)
*$DV810</f>
        <v>0</v>
      </c>
      <c r="DX810" s="43" cm="1">
        <f t="array" aca="1" ref="DX810" ca="1">IFERROR(INDEX(Forecast_Capex_Input!BW$12:BW$286,$Z810)
*(INDEX(Forecast_Capex_Input!$H$12:$H$286,$Z810)=Repex),0)
*$DV810</f>
        <v>0</v>
      </c>
      <c r="DY810" s="43" cm="1">
        <f t="array" aca="1" ref="DY810" ca="1">IFERROR(INDEX(Forecast_Capex_Input!BX$12:BX$286,$Z810)
*(INDEX(Forecast_Capex_Input!$H$12:$H$286,$Z810)=Repex),0)
*$DV810</f>
        <v>0</v>
      </c>
      <c r="DZ810" s="43" cm="1">
        <f t="array" aca="1" ref="DZ810" ca="1">IFERROR(INDEX(Forecast_Capex_Input!BY$12:BY$286,$Z810)
*(INDEX(Forecast_Capex_Input!$H$12:$H$286,$Z810)=Repex),0)
*$DV810</f>
        <v>0</v>
      </c>
      <c r="EA810" s="43" cm="1">
        <f t="array" aca="1" ref="EA810" ca="1">IFERROR(INDEX(Forecast_Capex_Input!BZ$12:BZ$286,$Z810)
*(INDEX(Forecast_Capex_Input!$H$12:$H$286,$Z810)=Repex),0)
*$DV810</f>
        <v>0</v>
      </c>
      <c r="EB810" s="43" cm="1">
        <f t="array" aca="1" ref="EB810" ca="1">IFERROR(INDEX(Forecast_Capex_Input!CA$12:CA$286,$Z810)
*(INDEX(Forecast_Capex_Input!$H$12:$H$286,$Z810)=Repex),0)
*$DV810</f>
        <v>0</v>
      </c>
      <c r="EC810" s="43" cm="1">
        <f t="array" aca="1" ref="EC810" ca="1">IFERROR(INDEX(Forecast_Capex_Input!CB$12:CB$286,$Z810)
*(INDEX(Forecast_Capex_Input!$H$12:$H$286,$Z810)=Repex),0)
*$DV810</f>
        <v>0</v>
      </c>
      <c r="ED810" s="43" cm="1">
        <f t="array" aca="1" ref="ED810" ca="1">IFERROR(INDEX(Forecast_Capex_Input!CC$12:CC$286,$Z810)
*(INDEX(Forecast_Capex_Input!$H$12:$H$286,$Z810)=Repex),0)
*$DV810</f>
        <v>0</v>
      </c>
      <c r="EF810" s="86" t="str">
        <f t="shared" si="74"/>
        <v>N/A</v>
      </c>
      <c r="EG810" s="28" t="str">
        <f>IFERROR(RANK(EF810,EF$11:EF$1010,0)+COUNTIF(EF$11:EF810,EF810)-1,NA)</f>
        <v>N/A</v>
      </c>
    </row>
    <row r="811" spans="3:137" x14ac:dyDescent="0.2">
      <c r="C811" s="28">
        <f t="shared" si="75"/>
        <v>801</v>
      </c>
      <c r="D811" s="9" t="str" cm="1">
        <f t="array" ref="D811">IFERROR(INDEX(Forecast_Capex_Input!$D$12:$D$286,$Z811),NA)</f>
        <v>N/A</v>
      </c>
      <c r="E811" s="24" t="str" cm="1">
        <f t="array" ref="E811">IF($Z811=NA,NA,INDEX(Forecast_Capex_Input!$E$12:$E$286,$Z811))</f>
        <v>N/A</v>
      </c>
      <c r="F811" s="9" t="str" cm="1">
        <f t="array" aca="1" ref="F811" ca="1">IFERROR(INDEX(General!$E$25:$E$26,$AA811),NA)</f>
        <v>N/A</v>
      </c>
      <c r="G811" s="9" t="str" cm="1">
        <f t="array" aca="1" ref="G811" ca="1">IFERROR(INDEX(Forecast_Capex_Input!$AI$11:$BB$11,$AC811),NA)</f>
        <v>N/A</v>
      </c>
      <c r="H811" s="50" t="str" cm="1">
        <f t="array" aca="1" ref="H811" ca="1">IFERROR(INDEX(Forecast_Capex_Input!$AI$12:$BB$286,$Z811,$AC811),NA)</f>
        <v>N/A</v>
      </c>
      <c r="I811" s="150" t="str" cm="1">
        <f t="array" ref="I811">IFERROR(INDEX(Forecast_Capex_Input!$F$12:$F$286,$Z811),NA)</f>
        <v>N/A</v>
      </c>
      <c r="J811" s="150" t="str" cm="1">
        <f t="array" ref="J811">IFERROR(INDEX(Forecast_Capex_Input!G$12:G$286,$Z811),NA)</f>
        <v>N/A</v>
      </c>
      <c r="K811" s="150" t="str" cm="1">
        <f t="array" ref="K811">IFERROR(INDEX(Forecast_Capex_Input!H$12:H$286,$Z811),NA)</f>
        <v>N/A</v>
      </c>
      <c r="L811" s="150" t="str" cm="1">
        <f t="array" ref="L811">IFERROR(INDEX(Forecast_Capex_Input!I$12:I$286,$Z811),NA)</f>
        <v>N/A</v>
      </c>
      <c r="M811" s="150" t="str" cm="1">
        <f t="array" ref="M811">IFERROR(INDEX(Forecast_Capex_Input!J$12:J$286,$Z811),NA)</f>
        <v>N/A</v>
      </c>
      <c r="N811" s="150" t="str" cm="1">
        <f t="array" ref="N811">IFERROR(INDEX(Forecast_Capex_Input!K$12:K$286,$Z811),NA)</f>
        <v>N/A</v>
      </c>
      <c r="O811" s="150" t="str" cm="1">
        <f t="array" ref="O811">IFERROR(INDEX(Forecast_Capex_Input!L$12:L$286,$Z811),NA)</f>
        <v>N/A</v>
      </c>
      <c r="P811" s="150" t="str" cm="1">
        <f t="array" ref="P811">IFERROR(INDEX(Forecast_Capex_Input!M$12:M$286,$Z811),NA)</f>
        <v>N/A</v>
      </c>
      <c r="Q811" s="24" t="str" cm="1">
        <f t="array" ref="Q811">IFERROR(INDEX(Forecast_Capex_Input!N$12:N$286,$Z811),NA)</f>
        <v>N/A</v>
      </c>
      <c r="R811" s="190" cm="1">
        <f t="array" ref="R811">IFERROR(INDEX(Forecast_Capex_Input!O$12:O$286,$Z811),0)</f>
        <v>0</v>
      </c>
      <c r="S811" s="24" cm="1">
        <f t="array" ref="S811">IFERROR(INDEX(Forecast_Capex_Input!P$12:P$286,$Z811),0)</f>
        <v>0</v>
      </c>
      <c r="T811" s="150" t="str" cm="1">
        <f t="array" aca="1" ref="T811" ca="1">IFERROR(INDEX(General!$K$91:$K$110,$AC811),NA)</f>
        <v>N/A</v>
      </c>
      <c r="U811" s="43" cm="1">
        <f t="array" aca="1" ref="U811" ca="1">IFERROR(
IF($F811=General!$E$25,INDEX(Forecast_Capex_Input!S$12:S$286,$Z811),
INDEX(Forecast_Capex_Input!T$12:T$286,$Z811)),0)</f>
        <v>0</v>
      </c>
      <c r="V811" s="82" t="b">
        <f>IFERROR(INDEX(Overheads!$T$19:$T$26,MATCH($I811,Overheads!$E$19:$E$26,0)),FALSE)</f>
        <v>0</v>
      </c>
      <c r="W811" s="209" cm="1">
        <f t="array" ref="W811">IFERROR(
INDEX(Forecast_Capex_Input!CN$12:CN$286,$Z811),0)</f>
        <v>0</v>
      </c>
      <c r="X811" s="209">
        <f>IFERROR(
MATCH($W811,General!$L$39:$S$39,0),1)</f>
        <v>1</v>
      </c>
      <c r="Z811" s="28" t="str">
        <f>IFERROR(
IF(MATCH($C811,Forecast_Capex_Input!$CI$12:$CI$286,1)+1&gt;MAX(Forecast_Capex_Input!$C$12:$C$286),NA,
MATCH($C811,Forecast_Capex_Input!$CI$12:$CI$286,1)+1),1)</f>
        <v>N/A</v>
      </c>
      <c r="AA811" s="28" t="str" cm="1">
        <f t="array" aca="1" ref="AA811" ca="1">IFERROR(
IF(Z810&lt;&gt;Z811,1,
IF(COUNTIF(OFFSET(AA810,0,0,-INDEX(Forecast_Capex_Input!$CG$12:$CG$286,$Z811)),AA810)=INDEX(Forecast_Capex_Input!$CG$12:$CG$286,$Z811),AA810+1,AA810)),NA)</f>
        <v>N/A</v>
      </c>
      <c r="AB811" s="28" t="str" cm="1">
        <f t="array" ref="AB811">IFERROR($C811-IF($Z811=1,1,INDEX(Forecast_Capex_Input!$CI$12:$CI$286,$Z811-1))+1,NA)</f>
        <v>N/A</v>
      </c>
      <c r="AC811" s="28" t="str" cm="1">
        <f t="array" aca="1" ref="AC811" ca="1">IFERROR(IF(AA811=1,
INDEX(Forecast_Capex_Input!$AI$10:$BB$10,SMALL(IF(INDEX(Forecast_Capex_Input!$AI$12:$BB$286,$Z811,0)&gt;0,COLUMN(Forecast_Capex_Input!$AI$10:$BB$10)-COLUMN(Forecast_Capex_Input!$AI$12)+1),ROWS(OFFSET(AC810,0,0,-$AB811)))),
OFFSET(AC810,-INDEX(Forecast_Capex_Input!$CG$12:$CG$286,$Z811)+1,0)),NA)</f>
        <v>N/A</v>
      </c>
      <c r="AD811" s="28" t="str">
        <f t="shared" ca="1" si="72"/>
        <v>N/A</v>
      </c>
      <c r="AE811" s="82" t="b">
        <f t="shared" si="76"/>
        <v>0</v>
      </c>
      <c r="AF811" s="78" t="b">
        <v>0</v>
      </c>
      <c r="AG811" s="82" t="b">
        <f t="shared" si="73"/>
        <v>1</v>
      </c>
      <c r="AI811" s="55">
        <v>0</v>
      </c>
      <c r="AJ811" s="55">
        <v>0</v>
      </c>
      <c r="AK811" s="55">
        <v>0</v>
      </c>
      <c r="AL811" s="55">
        <v>0</v>
      </c>
      <c r="AM811" s="55">
        <v>0</v>
      </c>
      <c r="AN811" s="135">
        <v>0</v>
      </c>
      <c r="AP811" s="55">
        <v>0</v>
      </c>
      <c r="AQ811" s="55">
        <v>0</v>
      </c>
      <c r="AR811" s="55">
        <v>0</v>
      </c>
      <c r="AS811" s="55">
        <v>0</v>
      </c>
      <c r="AT811" s="55">
        <v>0</v>
      </c>
      <c r="AU811" s="135">
        <v>0</v>
      </c>
      <c r="AW811" s="55">
        <v>0</v>
      </c>
      <c r="AX811" s="55">
        <v>0</v>
      </c>
      <c r="AY811" s="55">
        <v>0</v>
      </c>
      <c r="AZ811" s="55">
        <v>0</v>
      </c>
      <c r="BA811" s="55">
        <v>0</v>
      </c>
      <c r="BB811" s="135">
        <v>0</v>
      </c>
      <c r="BD811" s="55">
        <v>0</v>
      </c>
      <c r="BE811" s="55">
        <v>0</v>
      </c>
      <c r="BF811" s="55">
        <v>0</v>
      </c>
      <c r="BG811" s="55">
        <v>0</v>
      </c>
      <c r="BH811" s="55">
        <v>0</v>
      </c>
      <c r="BI811" s="135">
        <v>0</v>
      </c>
      <c r="BK811" s="55">
        <v>0</v>
      </c>
      <c r="BL811" s="55">
        <v>0</v>
      </c>
      <c r="BM811" s="55">
        <v>0</v>
      </c>
      <c r="BN811" s="55">
        <v>0</v>
      </c>
      <c r="BO811" s="55">
        <v>0</v>
      </c>
      <c r="BP811" s="135">
        <v>0</v>
      </c>
      <c r="BR811" s="147">
        <v>0</v>
      </c>
      <c r="BS811" s="147">
        <v>0</v>
      </c>
      <c r="BT811" s="147">
        <v>0</v>
      </c>
      <c r="BU811" s="147">
        <v>0</v>
      </c>
      <c r="BV811" s="147">
        <v>0</v>
      </c>
      <c r="BX811" s="55">
        <v>0</v>
      </c>
      <c r="BY811" s="55">
        <v>0</v>
      </c>
      <c r="BZ811" s="55">
        <v>0</v>
      </c>
      <c r="CA811" s="55">
        <v>0</v>
      </c>
      <c r="CB811" s="55">
        <v>0</v>
      </c>
      <c r="CC811" s="135">
        <v>0</v>
      </c>
      <c r="CE811" s="55">
        <v>0</v>
      </c>
      <c r="CF811" s="55">
        <v>0</v>
      </c>
      <c r="CG811" s="55">
        <v>0</v>
      </c>
      <c r="CH811" s="55">
        <v>0</v>
      </c>
      <c r="CI811" s="55">
        <v>0</v>
      </c>
      <c r="CJ811" s="135">
        <v>0</v>
      </c>
      <c r="CL811" s="55">
        <v>0</v>
      </c>
      <c r="CM811" s="55">
        <v>0</v>
      </c>
      <c r="CN811" s="55">
        <v>0</v>
      </c>
      <c r="CO811" s="55">
        <v>0</v>
      </c>
      <c r="CP811" s="55">
        <v>0</v>
      </c>
      <c r="CQ811" s="135">
        <v>0</v>
      </c>
      <c r="CS811" s="67">
        <v>0</v>
      </c>
      <c r="CT811" s="67">
        <v>0</v>
      </c>
      <c r="CU811" s="67">
        <v>0</v>
      </c>
      <c r="CV811" s="67">
        <v>0</v>
      </c>
      <c r="CW811" s="67">
        <v>0</v>
      </c>
      <c r="CX811" s="135">
        <v>0</v>
      </c>
      <c r="CZ811" s="55">
        <v>0</v>
      </c>
      <c r="DA811" s="55">
        <v>0</v>
      </c>
      <c r="DB811" s="55">
        <v>0</v>
      </c>
      <c r="DC811" s="55">
        <v>0</v>
      </c>
      <c r="DD811" s="55">
        <v>0</v>
      </c>
      <c r="DE811" s="135">
        <v>0</v>
      </c>
      <c r="DG811" s="43" t="b" cm="1">
        <f t="array" aca="1" ref="DG811" ca="1">OR($G811=Forecast_Capex_Input!$BF$8:$BF$10)</f>
        <v>0</v>
      </c>
      <c r="DH811" s="43" cm="1">
        <f t="array" aca="1" ref="DH811" ca="1">IFERROR(INDEX(Forecast_Capex_Input!BG$12:BG$286,$Z811)
*(INDEX(Forecast_Capex_Input!$H$12:$H$286,$Z811)=Repex),0)
*$DG811</f>
        <v>0</v>
      </c>
      <c r="DI811" s="43" cm="1">
        <f t="array" aca="1" ref="DI811" ca="1">IFERROR(INDEX(Forecast_Capex_Input!BH$12:BH$286,$Z811)
*(INDEX(Forecast_Capex_Input!$H$12:$H$286,$Z811)=Repex),0)
*$DG811</f>
        <v>0</v>
      </c>
      <c r="DJ811" s="43" cm="1">
        <f t="array" aca="1" ref="DJ811" ca="1">IFERROR(INDEX(Forecast_Capex_Input!BI$12:BI$286,$Z811)
*(INDEX(Forecast_Capex_Input!$H$12:$H$286,$Z811)=Repex),0)
*$DG811</f>
        <v>0</v>
      </c>
      <c r="DK811" s="43" cm="1">
        <f t="array" aca="1" ref="DK811" ca="1">IFERROR(INDEX(Forecast_Capex_Input!BJ$12:BJ$286,$Z811)
*(INDEX(Forecast_Capex_Input!$H$12:$H$286,$Z811)=Repex),0)
*$DG811</f>
        <v>0</v>
      </c>
      <c r="DL811" s="43" cm="1">
        <f t="array" aca="1" ref="DL811" ca="1">IFERROR(INDEX(Forecast_Capex_Input!BK$12:BK$286,$Z811)
*(INDEX(Forecast_Capex_Input!$H$12:$H$286,$Z811)=Repex),0)
*$DG811</f>
        <v>0</v>
      </c>
      <c r="DM811" s="43" cm="1">
        <f t="array" aca="1" ref="DM811" ca="1">IFERROR(INDEX(Forecast_Capex_Input!BL$12:BL$286,$Z811)
*(INDEX(Forecast_Capex_Input!$H$12:$H$286,$Z811)=Repex),0)
*$DG811</f>
        <v>0</v>
      </c>
      <c r="DO811" s="43" t="b" cm="1">
        <f t="array" aca="1" ref="DO811" ca="1">OR($G811=Forecast_Capex_Input!$BN$8:$BN$9)</f>
        <v>0</v>
      </c>
      <c r="DP811" s="43" cm="1">
        <f t="array" aca="1" ref="DP811" ca="1">IFERROR(INDEX(Forecast_Capex_Input!BO$12:BO$286,$Z811)
*(INDEX(Forecast_Capex_Input!$H$12:$H$286,$Z811)=Repex),0)
*$DO811</f>
        <v>0</v>
      </c>
      <c r="DQ811" s="43" cm="1">
        <f t="array" aca="1" ref="DQ811" ca="1">IFERROR(INDEX(Forecast_Capex_Input!BP$12:BP$286,$Z811)
*(INDEX(Forecast_Capex_Input!$H$12:$H$286,$Z811)=Repex),0)
*$DO811</f>
        <v>0</v>
      </c>
      <c r="DR811" s="43" cm="1">
        <f t="array" aca="1" ref="DR811" ca="1">IFERROR(INDEX(Forecast_Capex_Input!BQ$12:BQ$286,$Z811)
*(INDEX(Forecast_Capex_Input!$H$12:$H$286,$Z811)=Repex),0)
*$DO811</f>
        <v>0</v>
      </c>
      <c r="DS811" s="43" cm="1">
        <f t="array" aca="1" ref="DS811" ca="1">IFERROR(INDEX(Forecast_Capex_Input!BR$12:BR$286,$Z811)
*(INDEX(Forecast_Capex_Input!$H$12:$H$286,$Z811)=Repex),0)
*$DO811</f>
        <v>0</v>
      </c>
      <c r="DT811" s="43" cm="1">
        <f t="array" aca="1" ref="DT811" ca="1">IFERROR(INDEX(Forecast_Capex_Input!BS$12:BS$286,$Z811)
*(INDEX(Forecast_Capex_Input!$H$12:$H$286,$Z811)=Repex),0)
*$DO811</f>
        <v>0</v>
      </c>
      <c r="DV811" s="43" t="b" cm="1">
        <f t="array" aca="1" ref="DV811" ca="1">OR($G811=Forecast_Capex_Input!$BU$8:$BU$10)</f>
        <v>0</v>
      </c>
      <c r="DW811" s="43" cm="1">
        <f t="array" aca="1" ref="DW811" ca="1">IFERROR(INDEX(Forecast_Capex_Input!BV$12:BV$286,$Z811)
*(INDEX(Forecast_Capex_Input!$H$12:$H$286,$Z811)=Repex),0)
*$DV811</f>
        <v>0</v>
      </c>
      <c r="DX811" s="43" cm="1">
        <f t="array" aca="1" ref="DX811" ca="1">IFERROR(INDEX(Forecast_Capex_Input!BW$12:BW$286,$Z811)
*(INDEX(Forecast_Capex_Input!$H$12:$H$286,$Z811)=Repex),0)
*$DV811</f>
        <v>0</v>
      </c>
      <c r="DY811" s="43" cm="1">
        <f t="array" aca="1" ref="DY811" ca="1">IFERROR(INDEX(Forecast_Capex_Input!BX$12:BX$286,$Z811)
*(INDEX(Forecast_Capex_Input!$H$12:$H$286,$Z811)=Repex),0)
*$DV811</f>
        <v>0</v>
      </c>
      <c r="DZ811" s="43" cm="1">
        <f t="array" aca="1" ref="DZ811" ca="1">IFERROR(INDEX(Forecast_Capex_Input!BY$12:BY$286,$Z811)
*(INDEX(Forecast_Capex_Input!$H$12:$H$286,$Z811)=Repex),0)
*$DV811</f>
        <v>0</v>
      </c>
      <c r="EA811" s="43" cm="1">
        <f t="array" aca="1" ref="EA811" ca="1">IFERROR(INDEX(Forecast_Capex_Input!BZ$12:BZ$286,$Z811)
*(INDEX(Forecast_Capex_Input!$H$12:$H$286,$Z811)=Repex),0)
*$DV811</f>
        <v>0</v>
      </c>
      <c r="EB811" s="43" cm="1">
        <f t="array" aca="1" ref="EB811" ca="1">IFERROR(INDEX(Forecast_Capex_Input!CA$12:CA$286,$Z811)
*(INDEX(Forecast_Capex_Input!$H$12:$H$286,$Z811)=Repex),0)
*$DV811</f>
        <v>0</v>
      </c>
      <c r="EC811" s="43" cm="1">
        <f t="array" aca="1" ref="EC811" ca="1">IFERROR(INDEX(Forecast_Capex_Input!CB$12:CB$286,$Z811)
*(INDEX(Forecast_Capex_Input!$H$12:$H$286,$Z811)=Repex),0)
*$DV811</f>
        <v>0</v>
      </c>
      <c r="ED811" s="43" cm="1">
        <f t="array" aca="1" ref="ED811" ca="1">IFERROR(INDEX(Forecast_Capex_Input!CC$12:CC$286,$Z811)
*(INDEX(Forecast_Capex_Input!$H$12:$H$286,$Z811)=Repex),0)
*$DV811</f>
        <v>0</v>
      </c>
      <c r="EF811" s="86" t="str">
        <f t="shared" si="74"/>
        <v>N/A</v>
      </c>
      <c r="EG811" s="28" t="str">
        <f>IFERROR(RANK(EF811,EF$11:EF$1010,0)+COUNTIF(EF$11:EF811,EF811)-1,NA)</f>
        <v>N/A</v>
      </c>
    </row>
    <row r="812" spans="3:137" x14ac:dyDescent="0.2">
      <c r="C812" s="28">
        <f t="shared" si="75"/>
        <v>802</v>
      </c>
      <c r="D812" s="9" t="str" cm="1">
        <f t="array" ref="D812">IFERROR(INDEX(Forecast_Capex_Input!$D$12:$D$286,$Z812),NA)</f>
        <v>N/A</v>
      </c>
      <c r="E812" s="24" t="str" cm="1">
        <f t="array" ref="E812">IF($Z812=NA,NA,INDEX(Forecast_Capex_Input!$E$12:$E$286,$Z812))</f>
        <v>N/A</v>
      </c>
      <c r="F812" s="9" t="str" cm="1">
        <f t="array" aca="1" ref="F812" ca="1">IFERROR(INDEX(General!$E$25:$E$26,$AA812),NA)</f>
        <v>N/A</v>
      </c>
      <c r="G812" s="9" t="str" cm="1">
        <f t="array" aca="1" ref="G812" ca="1">IFERROR(INDEX(Forecast_Capex_Input!$AI$11:$BB$11,$AC812),NA)</f>
        <v>N/A</v>
      </c>
      <c r="H812" s="50" t="str" cm="1">
        <f t="array" aca="1" ref="H812" ca="1">IFERROR(INDEX(Forecast_Capex_Input!$AI$12:$BB$286,$Z812,$AC812),NA)</f>
        <v>N/A</v>
      </c>
      <c r="I812" s="150" t="str" cm="1">
        <f t="array" ref="I812">IFERROR(INDEX(Forecast_Capex_Input!$F$12:$F$286,$Z812),NA)</f>
        <v>N/A</v>
      </c>
      <c r="J812" s="150" t="str" cm="1">
        <f t="array" ref="J812">IFERROR(INDEX(Forecast_Capex_Input!G$12:G$286,$Z812),NA)</f>
        <v>N/A</v>
      </c>
      <c r="K812" s="150" t="str" cm="1">
        <f t="array" ref="K812">IFERROR(INDEX(Forecast_Capex_Input!H$12:H$286,$Z812),NA)</f>
        <v>N/A</v>
      </c>
      <c r="L812" s="150" t="str" cm="1">
        <f t="array" ref="L812">IFERROR(INDEX(Forecast_Capex_Input!I$12:I$286,$Z812),NA)</f>
        <v>N/A</v>
      </c>
      <c r="M812" s="150" t="str" cm="1">
        <f t="array" ref="M812">IFERROR(INDEX(Forecast_Capex_Input!J$12:J$286,$Z812),NA)</f>
        <v>N/A</v>
      </c>
      <c r="N812" s="150" t="str" cm="1">
        <f t="array" ref="N812">IFERROR(INDEX(Forecast_Capex_Input!K$12:K$286,$Z812),NA)</f>
        <v>N/A</v>
      </c>
      <c r="O812" s="150" t="str" cm="1">
        <f t="array" ref="O812">IFERROR(INDEX(Forecast_Capex_Input!L$12:L$286,$Z812),NA)</f>
        <v>N/A</v>
      </c>
      <c r="P812" s="150" t="str" cm="1">
        <f t="array" ref="P812">IFERROR(INDEX(Forecast_Capex_Input!M$12:M$286,$Z812),NA)</f>
        <v>N/A</v>
      </c>
      <c r="Q812" s="24" t="str" cm="1">
        <f t="array" ref="Q812">IFERROR(INDEX(Forecast_Capex_Input!N$12:N$286,$Z812),NA)</f>
        <v>N/A</v>
      </c>
      <c r="R812" s="190" cm="1">
        <f t="array" ref="R812">IFERROR(INDEX(Forecast_Capex_Input!O$12:O$286,$Z812),0)</f>
        <v>0</v>
      </c>
      <c r="S812" s="24" cm="1">
        <f t="array" ref="S812">IFERROR(INDEX(Forecast_Capex_Input!P$12:P$286,$Z812),0)</f>
        <v>0</v>
      </c>
      <c r="T812" s="150" t="str" cm="1">
        <f t="array" aca="1" ref="T812" ca="1">IFERROR(INDEX(General!$K$91:$K$110,$AC812),NA)</f>
        <v>N/A</v>
      </c>
      <c r="U812" s="43" cm="1">
        <f t="array" aca="1" ref="U812" ca="1">IFERROR(
IF($F812=General!$E$25,INDEX(Forecast_Capex_Input!S$12:S$286,$Z812),
INDEX(Forecast_Capex_Input!T$12:T$286,$Z812)),0)</f>
        <v>0</v>
      </c>
      <c r="V812" s="82" t="b">
        <f>IFERROR(INDEX(Overheads!$T$19:$T$26,MATCH($I812,Overheads!$E$19:$E$26,0)),FALSE)</f>
        <v>0</v>
      </c>
      <c r="W812" s="209" cm="1">
        <f t="array" ref="W812">IFERROR(
INDEX(Forecast_Capex_Input!CN$12:CN$286,$Z812),0)</f>
        <v>0</v>
      </c>
      <c r="X812" s="209">
        <f>IFERROR(
MATCH($W812,General!$L$39:$S$39,0),1)</f>
        <v>1</v>
      </c>
      <c r="Z812" s="28" t="str">
        <f>IFERROR(
IF(MATCH($C812,Forecast_Capex_Input!$CI$12:$CI$286,1)+1&gt;MAX(Forecast_Capex_Input!$C$12:$C$286),NA,
MATCH($C812,Forecast_Capex_Input!$CI$12:$CI$286,1)+1),1)</f>
        <v>N/A</v>
      </c>
      <c r="AA812" s="28" t="str" cm="1">
        <f t="array" aca="1" ref="AA812" ca="1">IFERROR(
IF(Z811&lt;&gt;Z812,1,
IF(COUNTIF(OFFSET(AA811,0,0,-INDEX(Forecast_Capex_Input!$CG$12:$CG$286,$Z812)),AA811)=INDEX(Forecast_Capex_Input!$CG$12:$CG$286,$Z812),AA811+1,AA811)),NA)</f>
        <v>N/A</v>
      </c>
      <c r="AB812" s="28" t="str" cm="1">
        <f t="array" ref="AB812">IFERROR($C812-IF($Z812=1,1,INDEX(Forecast_Capex_Input!$CI$12:$CI$286,$Z812-1))+1,NA)</f>
        <v>N/A</v>
      </c>
      <c r="AC812" s="28" t="str" cm="1">
        <f t="array" aca="1" ref="AC812" ca="1">IFERROR(IF(AA812=1,
INDEX(Forecast_Capex_Input!$AI$10:$BB$10,SMALL(IF(INDEX(Forecast_Capex_Input!$AI$12:$BB$286,$Z812,0)&gt;0,COLUMN(Forecast_Capex_Input!$AI$10:$BB$10)-COLUMN(Forecast_Capex_Input!$AI$12)+1),ROWS(OFFSET(AC811,0,0,-$AB812)))),
OFFSET(AC811,-INDEX(Forecast_Capex_Input!$CG$12:$CG$286,$Z812)+1,0)),NA)</f>
        <v>N/A</v>
      </c>
      <c r="AD812" s="28" t="str">
        <f t="shared" ca="1" si="72"/>
        <v>N/A</v>
      </c>
      <c r="AE812" s="82" t="b">
        <f t="shared" si="76"/>
        <v>0</v>
      </c>
      <c r="AF812" s="78" t="b">
        <v>0</v>
      </c>
      <c r="AG812" s="82" t="b">
        <f t="shared" si="73"/>
        <v>1</v>
      </c>
      <c r="AI812" s="55">
        <v>0</v>
      </c>
      <c r="AJ812" s="55">
        <v>0</v>
      </c>
      <c r="AK812" s="55">
        <v>0</v>
      </c>
      <c r="AL812" s="55">
        <v>0</v>
      </c>
      <c r="AM812" s="55">
        <v>0</v>
      </c>
      <c r="AN812" s="135">
        <v>0</v>
      </c>
      <c r="AP812" s="55">
        <v>0</v>
      </c>
      <c r="AQ812" s="55">
        <v>0</v>
      </c>
      <c r="AR812" s="55">
        <v>0</v>
      </c>
      <c r="AS812" s="55">
        <v>0</v>
      </c>
      <c r="AT812" s="55">
        <v>0</v>
      </c>
      <c r="AU812" s="135">
        <v>0</v>
      </c>
      <c r="AW812" s="55">
        <v>0</v>
      </c>
      <c r="AX812" s="55">
        <v>0</v>
      </c>
      <c r="AY812" s="55">
        <v>0</v>
      </c>
      <c r="AZ812" s="55">
        <v>0</v>
      </c>
      <c r="BA812" s="55">
        <v>0</v>
      </c>
      <c r="BB812" s="135">
        <v>0</v>
      </c>
      <c r="BD812" s="55">
        <v>0</v>
      </c>
      <c r="BE812" s="55">
        <v>0</v>
      </c>
      <c r="BF812" s="55">
        <v>0</v>
      </c>
      <c r="BG812" s="55">
        <v>0</v>
      </c>
      <c r="BH812" s="55">
        <v>0</v>
      </c>
      <c r="BI812" s="135">
        <v>0</v>
      </c>
      <c r="BK812" s="55">
        <v>0</v>
      </c>
      <c r="BL812" s="55">
        <v>0</v>
      </c>
      <c r="BM812" s="55">
        <v>0</v>
      </c>
      <c r="BN812" s="55">
        <v>0</v>
      </c>
      <c r="BO812" s="55">
        <v>0</v>
      </c>
      <c r="BP812" s="135">
        <v>0</v>
      </c>
      <c r="BR812" s="147">
        <v>0</v>
      </c>
      <c r="BS812" s="147">
        <v>0</v>
      </c>
      <c r="BT812" s="147">
        <v>0</v>
      </c>
      <c r="BU812" s="147">
        <v>0</v>
      </c>
      <c r="BV812" s="147">
        <v>0</v>
      </c>
      <c r="BX812" s="55">
        <v>0</v>
      </c>
      <c r="BY812" s="55">
        <v>0</v>
      </c>
      <c r="BZ812" s="55">
        <v>0</v>
      </c>
      <c r="CA812" s="55">
        <v>0</v>
      </c>
      <c r="CB812" s="55">
        <v>0</v>
      </c>
      <c r="CC812" s="135">
        <v>0</v>
      </c>
      <c r="CE812" s="55">
        <v>0</v>
      </c>
      <c r="CF812" s="55">
        <v>0</v>
      </c>
      <c r="CG812" s="55">
        <v>0</v>
      </c>
      <c r="CH812" s="55">
        <v>0</v>
      </c>
      <c r="CI812" s="55">
        <v>0</v>
      </c>
      <c r="CJ812" s="135">
        <v>0</v>
      </c>
      <c r="CL812" s="55">
        <v>0</v>
      </c>
      <c r="CM812" s="55">
        <v>0</v>
      </c>
      <c r="CN812" s="55">
        <v>0</v>
      </c>
      <c r="CO812" s="55">
        <v>0</v>
      </c>
      <c r="CP812" s="55">
        <v>0</v>
      </c>
      <c r="CQ812" s="135">
        <v>0</v>
      </c>
      <c r="CS812" s="67">
        <v>0</v>
      </c>
      <c r="CT812" s="67">
        <v>0</v>
      </c>
      <c r="CU812" s="67">
        <v>0</v>
      </c>
      <c r="CV812" s="67">
        <v>0</v>
      </c>
      <c r="CW812" s="67">
        <v>0</v>
      </c>
      <c r="CX812" s="135">
        <v>0</v>
      </c>
      <c r="CZ812" s="55">
        <v>0</v>
      </c>
      <c r="DA812" s="55">
        <v>0</v>
      </c>
      <c r="DB812" s="55">
        <v>0</v>
      </c>
      <c r="DC812" s="55">
        <v>0</v>
      </c>
      <c r="DD812" s="55">
        <v>0</v>
      </c>
      <c r="DE812" s="135">
        <v>0</v>
      </c>
      <c r="DG812" s="43" t="b" cm="1">
        <f t="array" aca="1" ref="DG812" ca="1">OR($G812=Forecast_Capex_Input!$BF$8:$BF$10)</f>
        <v>0</v>
      </c>
      <c r="DH812" s="43" cm="1">
        <f t="array" aca="1" ref="DH812" ca="1">IFERROR(INDEX(Forecast_Capex_Input!BG$12:BG$286,$Z812)
*(INDEX(Forecast_Capex_Input!$H$12:$H$286,$Z812)=Repex),0)
*$DG812</f>
        <v>0</v>
      </c>
      <c r="DI812" s="43" cm="1">
        <f t="array" aca="1" ref="DI812" ca="1">IFERROR(INDEX(Forecast_Capex_Input!BH$12:BH$286,$Z812)
*(INDEX(Forecast_Capex_Input!$H$12:$H$286,$Z812)=Repex),0)
*$DG812</f>
        <v>0</v>
      </c>
      <c r="DJ812" s="43" cm="1">
        <f t="array" aca="1" ref="DJ812" ca="1">IFERROR(INDEX(Forecast_Capex_Input!BI$12:BI$286,$Z812)
*(INDEX(Forecast_Capex_Input!$H$12:$H$286,$Z812)=Repex),0)
*$DG812</f>
        <v>0</v>
      </c>
      <c r="DK812" s="43" cm="1">
        <f t="array" aca="1" ref="DK812" ca="1">IFERROR(INDEX(Forecast_Capex_Input!BJ$12:BJ$286,$Z812)
*(INDEX(Forecast_Capex_Input!$H$12:$H$286,$Z812)=Repex),0)
*$DG812</f>
        <v>0</v>
      </c>
      <c r="DL812" s="43" cm="1">
        <f t="array" aca="1" ref="DL812" ca="1">IFERROR(INDEX(Forecast_Capex_Input!BK$12:BK$286,$Z812)
*(INDEX(Forecast_Capex_Input!$H$12:$H$286,$Z812)=Repex),0)
*$DG812</f>
        <v>0</v>
      </c>
      <c r="DM812" s="43" cm="1">
        <f t="array" aca="1" ref="DM812" ca="1">IFERROR(INDEX(Forecast_Capex_Input!BL$12:BL$286,$Z812)
*(INDEX(Forecast_Capex_Input!$H$12:$H$286,$Z812)=Repex),0)
*$DG812</f>
        <v>0</v>
      </c>
      <c r="DO812" s="43" t="b" cm="1">
        <f t="array" aca="1" ref="DO812" ca="1">OR($G812=Forecast_Capex_Input!$BN$8:$BN$9)</f>
        <v>0</v>
      </c>
      <c r="DP812" s="43" cm="1">
        <f t="array" aca="1" ref="DP812" ca="1">IFERROR(INDEX(Forecast_Capex_Input!BO$12:BO$286,$Z812)
*(INDEX(Forecast_Capex_Input!$H$12:$H$286,$Z812)=Repex),0)
*$DO812</f>
        <v>0</v>
      </c>
      <c r="DQ812" s="43" cm="1">
        <f t="array" aca="1" ref="DQ812" ca="1">IFERROR(INDEX(Forecast_Capex_Input!BP$12:BP$286,$Z812)
*(INDEX(Forecast_Capex_Input!$H$12:$H$286,$Z812)=Repex),0)
*$DO812</f>
        <v>0</v>
      </c>
      <c r="DR812" s="43" cm="1">
        <f t="array" aca="1" ref="DR812" ca="1">IFERROR(INDEX(Forecast_Capex_Input!BQ$12:BQ$286,$Z812)
*(INDEX(Forecast_Capex_Input!$H$12:$H$286,$Z812)=Repex),0)
*$DO812</f>
        <v>0</v>
      </c>
      <c r="DS812" s="43" cm="1">
        <f t="array" aca="1" ref="DS812" ca="1">IFERROR(INDEX(Forecast_Capex_Input!BR$12:BR$286,$Z812)
*(INDEX(Forecast_Capex_Input!$H$12:$H$286,$Z812)=Repex),0)
*$DO812</f>
        <v>0</v>
      </c>
      <c r="DT812" s="43" cm="1">
        <f t="array" aca="1" ref="DT812" ca="1">IFERROR(INDEX(Forecast_Capex_Input!BS$12:BS$286,$Z812)
*(INDEX(Forecast_Capex_Input!$H$12:$H$286,$Z812)=Repex),0)
*$DO812</f>
        <v>0</v>
      </c>
      <c r="DV812" s="43" t="b" cm="1">
        <f t="array" aca="1" ref="DV812" ca="1">OR($G812=Forecast_Capex_Input!$BU$8:$BU$10)</f>
        <v>0</v>
      </c>
      <c r="DW812" s="43" cm="1">
        <f t="array" aca="1" ref="DW812" ca="1">IFERROR(INDEX(Forecast_Capex_Input!BV$12:BV$286,$Z812)
*(INDEX(Forecast_Capex_Input!$H$12:$H$286,$Z812)=Repex),0)
*$DV812</f>
        <v>0</v>
      </c>
      <c r="DX812" s="43" cm="1">
        <f t="array" aca="1" ref="DX812" ca="1">IFERROR(INDEX(Forecast_Capex_Input!BW$12:BW$286,$Z812)
*(INDEX(Forecast_Capex_Input!$H$12:$H$286,$Z812)=Repex),0)
*$DV812</f>
        <v>0</v>
      </c>
      <c r="DY812" s="43" cm="1">
        <f t="array" aca="1" ref="DY812" ca="1">IFERROR(INDEX(Forecast_Capex_Input!BX$12:BX$286,$Z812)
*(INDEX(Forecast_Capex_Input!$H$12:$H$286,$Z812)=Repex),0)
*$DV812</f>
        <v>0</v>
      </c>
      <c r="DZ812" s="43" cm="1">
        <f t="array" aca="1" ref="DZ812" ca="1">IFERROR(INDEX(Forecast_Capex_Input!BY$12:BY$286,$Z812)
*(INDEX(Forecast_Capex_Input!$H$12:$H$286,$Z812)=Repex),0)
*$DV812</f>
        <v>0</v>
      </c>
      <c r="EA812" s="43" cm="1">
        <f t="array" aca="1" ref="EA812" ca="1">IFERROR(INDEX(Forecast_Capex_Input!BZ$12:BZ$286,$Z812)
*(INDEX(Forecast_Capex_Input!$H$12:$H$286,$Z812)=Repex),0)
*$DV812</f>
        <v>0</v>
      </c>
      <c r="EB812" s="43" cm="1">
        <f t="array" aca="1" ref="EB812" ca="1">IFERROR(INDEX(Forecast_Capex_Input!CA$12:CA$286,$Z812)
*(INDEX(Forecast_Capex_Input!$H$12:$H$286,$Z812)=Repex),0)
*$DV812</f>
        <v>0</v>
      </c>
      <c r="EC812" s="43" cm="1">
        <f t="array" aca="1" ref="EC812" ca="1">IFERROR(INDEX(Forecast_Capex_Input!CB$12:CB$286,$Z812)
*(INDEX(Forecast_Capex_Input!$H$12:$H$286,$Z812)=Repex),0)
*$DV812</f>
        <v>0</v>
      </c>
      <c r="ED812" s="43" cm="1">
        <f t="array" aca="1" ref="ED812" ca="1">IFERROR(INDEX(Forecast_Capex_Input!CC$12:CC$286,$Z812)
*(INDEX(Forecast_Capex_Input!$H$12:$H$286,$Z812)=Repex),0)
*$DV812</f>
        <v>0</v>
      </c>
      <c r="EF812" s="86" t="str">
        <f t="shared" si="74"/>
        <v>N/A</v>
      </c>
      <c r="EG812" s="28" t="str">
        <f>IFERROR(RANK(EF812,EF$11:EF$1010,0)+COUNTIF(EF$11:EF812,EF812)-1,NA)</f>
        <v>N/A</v>
      </c>
    </row>
    <row r="813" spans="3:137" x14ac:dyDescent="0.2">
      <c r="C813" s="28">
        <f t="shared" si="75"/>
        <v>803</v>
      </c>
      <c r="D813" s="9" t="str" cm="1">
        <f t="array" ref="D813">IFERROR(INDEX(Forecast_Capex_Input!$D$12:$D$286,$Z813),NA)</f>
        <v>N/A</v>
      </c>
      <c r="E813" s="24" t="str" cm="1">
        <f t="array" ref="E813">IF($Z813=NA,NA,INDEX(Forecast_Capex_Input!$E$12:$E$286,$Z813))</f>
        <v>N/A</v>
      </c>
      <c r="F813" s="9" t="str" cm="1">
        <f t="array" aca="1" ref="F813" ca="1">IFERROR(INDEX(General!$E$25:$E$26,$AA813),NA)</f>
        <v>N/A</v>
      </c>
      <c r="G813" s="9" t="str" cm="1">
        <f t="array" aca="1" ref="G813" ca="1">IFERROR(INDEX(Forecast_Capex_Input!$AI$11:$BB$11,$AC813),NA)</f>
        <v>N/A</v>
      </c>
      <c r="H813" s="50" t="str" cm="1">
        <f t="array" aca="1" ref="H813" ca="1">IFERROR(INDEX(Forecast_Capex_Input!$AI$12:$BB$286,$Z813,$AC813),NA)</f>
        <v>N/A</v>
      </c>
      <c r="I813" s="150" t="str" cm="1">
        <f t="array" ref="I813">IFERROR(INDEX(Forecast_Capex_Input!$F$12:$F$286,$Z813),NA)</f>
        <v>N/A</v>
      </c>
      <c r="J813" s="150" t="str" cm="1">
        <f t="array" ref="J813">IFERROR(INDEX(Forecast_Capex_Input!G$12:G$286,$Z813),NA)</f>
        <v>N/A</v>
      </c>
      <c r="K813" s="150" t="str" cm="1">
        <f t="array" ref="K813">IFERROR(INDEX(Forecast_Capex_Input!H$12:H$286,$Z813),NA)</f>
        <v>N/A</v>
      </c>
      <c r="L813" s="150" t="str" cm="1">
        <f t="array" ref="L813">IFERROR(INDEX(Forecast_Capex_Input!I$12:I$286,$Z813),NA)</f>
        <v>N/A</v>
      </c>
      <c r="M813" s="150" t="str" cm="1">
        <f t="array" ref="M813">IFERROR(INDEX(Forecast_Capex_Input!J$12:J$286,$Z813),NA)</f>
        <v>N/A</v>
      </c>
      <c r="N813" s="150" t="str" cm="1">
        <f t="array" ref="N813">IFERROR(INDEX(Forecast_Capex_Input!K$12:K$286,$Z813),NA)</f>
        <v>N/A</v>
      </c>
      <c r="O813" s="150" t="str" cm="1">
        <f t="array" ref="O813">IFERROR(INDEX(Forecast_Capex_Input!L$12:L$286,$Z813),NA)</f>
        <v>N/A</v>
      </c>
      <c r="P813" s="150" t="str" cm="1">
        <f t="array" ref="P813">IFERROR(INDEX(Forecast_Capex_Input!M$12:M$286,$Z813),NA)</f>
        <v>N/A</v>
      </c>
      <c r="Q813" s="24" t="str" cm="1">
        <f t="array" ref="Q813">IFERROR(INDEX(Forecast_Capex_Input!N$12:N$286,$Z813),NA)</f>
        <v>N/A</v>
      </c>
      <c r="R813" s="190" cm="1">
        <f t="array" ref="R813">IFERROR(INDEX(Forecast_Capex_Input!O$12:O$286,$Z813),0)</f>
        <v>0</v>
      </c>
      <c r="S813" s="24" cm="1">
        <f t="array" ref="S813">IFERROR(INDEX(Forecast_Capex_Input!P$12:P$286,$Z813),0)</f>
        <v>0</v>
      </c>
      <c r="T813" s="150" t="str" cm="1">
        <f t="array" aca="1" ref="T813" ca="1">IFERROR(INDEX(General!$K$91:$K$110,$AC813),NA)</f>
        <v>N/A</v>
      </c>
      <c r="U813" s="43" cm="1">
        <f t="array" aca="1" ref="U813" ca="1">IFERROR(
IF($F813=General!$E$25,INDEX(Forecast_Capex_Input!S$12:S$286,$Z813),
INDEX(Forecast_Capex_Input!T$12:T$286,$Z813)),0)</f>
        <v>0</v>
      </c>
      <c r="V813" s="82" t="b">
        <f>IFERROR(INDEX(Overheads!$T$19:$T$26,MATCH($I813,Overheads!$E$19:$E$26,0)),FALSE)</f>
        <v>0</v>
      </c>
      <c r="W813" s="209" cm="1">
        <f t="array" ref="W813">IFERROR(
INDEX(Forecast_Capex_Input!CN$12:CN$286,$Z813),0)</f>
        <v>0</v>
      </c>
      <c r="X813" s="209">
        <f>IFERROR(
MATCH($W813,General!$L$39:$S$39,0),1)</f>
        <v>1</v>
      </c>
      <c r="Z813" s="28" t="str">
        <f>IFERROR(
IF(MATCH($C813,Forecast_Capex_Input!$CI$12:$CI$286,1)+1&gt;MAX(Forecast_Capex_Input!$C$12:$C$286),NA,
MATCH($C813,Forecast_Capex_Input!$CI$12:$CI$286,1)+1),1)</f>
        <v>N/A</v>
      </c>
      <c r="AA813" s="28" t="str" cm="1">
        <f t="array" aca="1" ref="AA813" ca="1">IFERROR(
IF(Z812&lt;&gt;Z813,1,
IF(COUNTIF(OFFSET(AA812,0,0,-INDEX(Forecast_Capex_Input!$CG$12:$CG$286,$Z813)),AA812)=INDEX(Forecast_Capex_Input!$CG$12:$CG$286,$Z813),AA812+1,AA812)),NA)</f>
        <v>N/A</v>
      </c>
      <c r="AB813" s="28" t="str" cm="1">
        <f t="array" ref="AB813">IFERROR($C813-IF($Z813=1,1,INDEX(Forecast_Capex_Input!$CI$12:$CI$286,$Z813-1))+1,NA)</f>
        <v>N/A</v>
      </c>
      <c r="AC813" s="28" t="str" cm="1">
        <f t="array" aca="1" ref="AC813" ca="1">IFERROR(IF(AA813=1,
INDEX(Forecast_Capex_Input!$AI$10:$BB$10,SMALL(IF(INDEX(Forecast_Capex_Input!$AI$12:$BB$286,$Z813,0)&gt;0,COLUMN(Forecast_Capex_Input!$AI$10:$BB$10)-COLUMN(Forecast_Capex_Input!$AI$12)+1),ROWS(OFFSET(AC812,0,0,-$AB813)))),
OFFSET(AC812,-INDEX(Forecast_Capex_Input!$CG$12:$CG$286,$Z813)+1,0)),NA)</f>
        <v>N/A</v>
      </c>
      <c r="AD813" s="28" t="str">
        <f t="shared" ca="1" si="72"/>
        <v>N/A</v>
      </c>
      <c r="AE813" s="82" t="b">
        <f t="shared" si="76"/>
        <v>0</v>
      </c>
      <c r="AF813" s="78" t="b">
        <v>0</v>
      </c>
      <c r="AG813" s="82" t="b">
        <f t="shared" si="73"/>
        <v>1</v>
      </c>
      <c r="AI813" s="55">
        <v>0</v>
      </c>
      <c r="AJ813" s="55">
        <v>0</v>
      </c>
      <c r="AK813" s="55">
        <v>0</v>
      </c>
      <c r="AL813" s="55">
        <v>0</v>
      </c>
      <c r="AM813" s="55">
        <v>0</v>
      </c>
      <c r="AN813" s="135">
        <v>0</v>
      </c>
      <c r="AP813" s="55">
        <v>0</v>
      </c>
      <c r="AQ813" s="55">
        <v>0</v>
      </c>
      <c r="AR813" s="55">
        <v>0</v>
      </c>
      <c r="AS813" s="55">
        <v>0</v>
      </c>
      <c r="AT813" s="55">
        <v>0</v>
      </c>
      <c r="AU813" s="135">
        <v>0</v>
      </c>
      <c r="AW813" s="55">
        <v>0</v>
      </c>
      <c r="AX813" s="55">
        <v>0</v>
      </c>
      <c r="AY813" s="55">
        <v>0</v>
      </c>
      <c r="AZ813" s="55">
        <v>0</v>
      </c>
      <c r="BA813" s="55">
        <v>0</v>
      </c>
      <c r="BB813" s="135">
        <v>0</v>
      </c>
      <c r="BD813" s="55">
        <v>0</v>
      </c>
      <c r="BE813" s="55">
        <v>0</v>
      </c>
      <c r="BF813" s="55">
        <v>0</v>
      </c>
      <c r="BG813" s="55">
        <v>0</v>
      </c>
      <c r="BH813" s="55">
        <v>0</v>
      </c>
      <c r="BI813" s="135">
        <v>0</v>
      </c>
      <c r="BK813" s="55">
        <v>0</v>
      </c>
      <c r="BL813" s="55">
        <v>0</v>
      </c>
      <c r="BM813" s="55">
        <v>0</v>
      </c>
      <c r="BN813" s="55">
        <v>0</v>
      </c>
      <c r="BO813" s="55">
        <v>0</v>
      </c>
      <c r="BP813" s="135">
        <v>0</v>
      </c>
      <c r="BR813" s="147">
        <v>0</v>
      </c>
      <c r="BS813" s="147">
        <v>0</v>
      </c>
      <c r="BT813" s="147">
        <v>0</v>
      </c>
      <c r="BU813" s="147">
        <v>0</v>
      </c>
      <c r="BV813" s="147">
        <v>0</v>
      </c>
      <c r="BX813" s="55">
        <v>0</v>
      </c>
      <c r="BY813" s="55">
        <v>0</v>
      </c>
      <c r="BZ813" s="55">
        <v>0</v>
      </c>
      <c r="CA813" s="55">
        <v>0</v>
      </c>
      <c r="CB813" s="55">
        <v>0</v>
      </c>
      <c r="CC813" s="135">
        <v>0</v>
      </c>
      <c r="CE813" s="55">
        <v>0</v>
      </c>
      <c r="CF813" s="55">
        <v>0</v>
      </c>
      <c r="CG813" s="55">
        <v>0</v>
      </c>
      <c r="CH813" s="55">
        <v>0</v>
      </c>
      <c r="CI813" s="55">
        <v>0</v>
      </c>
      <c r="CJ813" s="135">
        <v>0</v>
      </c>
      <c r="CL813" s="55">
        <v>0</v>
      </c>
      <c r="CM813" s="55">
        <v>0</v>
      </c>
      <c r="CN813" s="55">
        <v>0</v>
      </c>
      <c r="CO813" s="55">
        <v>0</v>
      </c>
      <c r="CP813" s="55">
        <v>0</v>
      </c>
      <c r="CQ813" s="135">
        <v>0</v>
      </c>
      <c r="CS813" s="67">
        <v>0</v>
      </c>
      <c r="CT813" s="67">
        <v>0</v>
      </c>
      <c r="CU813" s="67">
        <v>0</v>
      </c>
      <c r="CV813" s="67">
        <v>0</v>
      </c>
      <c r="CW813" s="67">
        <v>0</v>
      </c>
      <c r="CX813" s="135">
        <v>0</v>
      </c>
      <c r="CZ813" s="55">
        <v>0</v>
      </c>
      <c r="DA813" s="55">
        <v>0</v>
      </c>
      <c r="DB813" s="55">
        <v>0</v>
      </c>
      <c r="DC813" s="55">
        <v>0</v>
      </c>
      <c r="DD813" s="55">
        <v>0</v>
      </c>
      <c r="DE813" s="135">
        <v>0</v>
      </c>
      <c r="DG813" s="43" t="b" cm="1">
        <f t="array" aca="1" ref="DG813" ca="1">OR($G813=Forecast_Capex_Input!$BF$8:$BF$10)</f>
        <v>0</v>
      </c>
      <c r="DH813" s="43" cm="1">
        <f t="array" aca="1" ref="DH813" ca="1">IFERROR(INDEX(Forecast_Capex_Input!BG$12:BG$286,$Z813)
*(INDEX(Forecast_Capex_Input!$H$12:$H$286,$Z813)=Repex),0)
*$DG813</f>
        <v>0</v>
      </c>
      <c r="DI813" s="43" cm="1">
        <f t="array" aca="1" ref="DI813" ca="1">IFERROR(INDEX(Forecast_Capex_Input!BH$12:BH$286,$Z813)
*(INDEX(Forecast_Capex_Input!$H$12:$H$286,$Z813)=Repex),0)
*$DG813</f>
        <v>0</v>
      </c>
      <c r="DJ813" s="43" cm="1">
        <f t="array" aca="1" ref="DJ813" ca="1">IFERROR(INDEX(Forecast_Capex_Input!BI$12:BI$286,$Z813)
*(INDEX(Forecast_Capex_Input!$H$12:$H$286,$Z813)=Repex),0)
*$DG813</f>
        <v>0</v>
      </c>
      <c r="DK813" s="43" cm="1">
        <f t="array" aca="1" ref="DK813" ca="1">IFERROR(INDEX(Forecast_Capex_Input!BJ$12:BJ$286,$Z813)
*(INDEX(Forecast_Capex_Input!$H$12:$H$286,$Z813)=Repex),0)
*$DG813</f>
        <v>0</v>
      </c>
      <c r="DL813" s="43" cm="1">
        <f t="array" aca="1" ref="DL813" ca="1">IFERROR(INDEX(Forecast_Capex_Input!BK$12:BK$286,$Z813)
*(INDEX(Forecast_Capex_Input!$H$12:$H$286,$Z813)=Repex),0)
*$DG813</f>
        <v>0</v>
      </c>
      <c r="DM813" s="43" cm="1">
        <f t="array" aca="1" ref="DM813" ca="1">IFERROR(INDEX(Forecast_Capex_Input!BL$12:BL$286,$Z813)
*(INDEX(Forecast_Capex_Input!$H$12:$H$286,$Z813)=Repex),0)
*$DG813</f>
        <v>0</v>
      </c>
      <c r="DO813" s="43" t="b" cm="1">
        <f t="array" aca="1" ref="DO813" ca="1">OR($G813=Forecast_Capex_Input!$BN$8:$BN$9)</f>
        <v>0</v>
      </c>
      <c r="DP813" s="43" cm="1">
        <f t="array" aca="1" ref="DP813" ca="1">IFERROR(INDEX(Forecast_Capex_Input!BO$12:BO$286,$Z813)
*(INDEX(Forecast_Capex_Input!$H$12:$H$286,$Z813)=Repex),0)
*$DO813</f>
        <v>0</v>
      </c>
      <c r="DQ813" s="43" cm="1">
        <f t="array" aca="1" ref="DQ813" ca="1">IFERROR(INDEX(Forecast_Capex_Input!BP$12:BP$286,$Z813)
*(INDEX(Forecast_Capex_Input!$H$12:$H$286,$Z813)=Repex),0)
*$DO813</f>
        <v>0</v>
      </c>
      <c r="DR813" s="43" cm="1">
        <f t="array" aca="1" ref="DR813" ca="1">IFERROR(INDEX(Forecast_Capex_Input!BQ$12:BQ$286,$Z813)
*(INDEX(Forecast_Capex_Input!$H$12:$H$286,$Z813)=Repex),0)
*$DO813</f>
        <v>0</v>
      </c>
      <c r="DS813" s="43" cm="1">
        <f t="array" aca="1" ref="DS813" ca="1">IFERROR(INDEX(Forecast_Capex_Input!BR$12:BR$286,$Z813)
*(INDEX(Forecast_Capex_Input!$H$12:$H$286,$Z813)=Repex),0)
*$DO813</f>
        <v>0</v>
      </c>
      <c r="DT813" s="43" cm="1">
        <f t="array" aca="1" ref="DT813" ca="1">IFERROR(INDEX(Forecast_Capex_Input!BS$12:BS$286,$Z813)
*(INDEX(Forecast_Capex_Input!$H$12:$H$286,$Z813)=Repex),0)
*$DO813</f>
        <v>0</v>
      </c>
      <c r="DV813" s="43" t="b" cm="1">
        <f t="array" aca="1" ref="DV813" ca="1">OR($G813=Forecast_Capex_Input!$BU$8:$BU$10)</f>
        <v>0</v>
      </c>
      <c r="DW813" s="43" cm="1">
        <f t="array" aca="1" ref="DW813" ca="1">IFERROR(INDEX(Forecast_Capex_Input!BV$12:BV$286,$Z813)
*(INDEX(Forecast_Capex_Input!$H$12:$H$286,$Z813)=Repex),0)
*$DV813</f>
        <v>0</v>
      </c>
      <c r="DX813" s="43" cm="1">
        <f t="array" aca="1" ref="DX813" ca="1">IFERROR(INDEX(Forecast_Capex_Input!BW$12:BW$286,$Z813)
*(INDEX(Forecast_Capex_Input!$H$12:$H$286,$Z813)=Repex),0)
*$DV813</f>
        <v>0</v>
      </c>
      <c r="DY813" s="43" cm="1">
        <f t="array" aca="1" ref="DY813" ca="1">IFERROR(INDEX(Forecast_Capex_Input!BX$12:BX$286,$Z813)
*(INDEX(Forecast_Capex_Input!$H$12:$H$286,$Z813)=Repex),0)
*$DV813</f>
        <v>0</v>
      </c>
      <c r="DZ813" s="43" cm="1">
        <f t="array" aca="1" ref="DZ813" ca="1">IFERROR(INDEX(Forecast_Capex_Input!BY$12:BY$286,$Z813)
*(INDEX(Forecast_Capex_Input!$H$12:$H$286,$Z813)=Repex),0)
*$DV813</f>
        <v>0</v>
      </c>
      <c r="EA813" s="43" cm="1">
        <f t="array" aca="1" ref="EA813" ca="1">IFERROR(INDEX(Forecast_Capex_Input!BZ$12:BZ$286,$Z813)
*(INDEX(Forecast_Capex_Input!$H$12:$H$286,$Z813)=Repex),0)
*$DV813</f>
        <v>0</v>
      </c>
      <c r="EB813" s="43" cm="1">
        <f t="array" aca="1" ref="EB813" ca="1">IFERROR(INDEX(Forecast_Capex_Input!CA$12:CA$286,$Z813)
*(INDEX(Forecast_Capex_Input!$H$12:$H$286,$Z813)=Repex),0)
*$DV813</f>
        <v>0</v>
      </c>
      <c r="EC813" s="43" cm="1">
        <f t="array" aca="1" ref="EC813" ca="1">IFERROR(INDEX(Forecast_Capex_Input!CB$12:CB$286,$Z813)
*(INDEX(Forecast_Capex_Input!$H$12:$H$286,$Z813)=Repex),0)
*$DV813</f>
        <v>0</v>
      </c>
      <c r="ED813" s="43" cm="1">
        <f t="array" aca="1" ref="ED813" ca="1">IFERROR(INDEX(Forecast_Capex_Input!CC$12:CC$286,$Z813)
*(INDEX(Forecast_Capex_Input!$H$12:$H$286,$Z813)=Repex),0)
*$DV813</f>
        <v>0</v>
      </c>
      <c r="EF813" s="86" t="str">
        <f t="shared" si="74"/>
        <v>N/A</v>
      </c>
      <c r="EG813" s="28" t="str">
        <f>IFERROR(RANK(EF813,EF$11:EF$1010,0)+COUNTIF(EF$11:EF813,EF813)-1,NA)</f>
        <v>N/A</v>
      </c>
    </row>
    <row r="814" spans="3:137" x14ac:dyDescent="0.2">
      <c r="C814" s="28">
        <f t="shared" si="75"/>
        <v>804</v>
      </c>
      <c r="D814" s="9" t="str" cm="1">
        <f t="array" ref="D814">IFERROR(INDEX(Forecast_Capex_Input!$D$12:$D$286,$Z814),NA)</f>
        <v>N/A</v>
      </c>
      <c r="E814" s="24" t="str" cm="1">
        <f t="array" ref="E814">IF($Z814=NA,NA,INDEX(Forecast_Capex_Input!$E$12:$E$286,$Z814))</f>
        <v>N/A</v>
      </c>
      <c r="F814" s="9" t="str" cm="1">
        <f t="array" aca="1" ref="F814" ca="1">IFERROR(INDEX(General!$E$25:$E$26,$AA814),NA)</f>
        <v>N/A</v>
      </c>
      <c r="G814" s="9" t="str" cm="1">
        <f t="array" aca="1" ref="G814" ca="1">IFERROR(INDEX(Forecast_Capex_Input!$AI$11:$BB$11,$AC814),NA)</f>
        <v>N/A</v>
      </c>
      <c r="H814" s="50" t="str" cm="1">
        <f t="array" aca="1" ref="H814" ca="1">IFERROR(INDEX(Forecast_Capex_Input!$AI$12:$BB$286,$Z814,$AC814),NA)</f>
        <v>N/A</v>
      </c>
      <c r="I814" s="150" t="str" cm="1">
        <f t="array" ref="I814">IFERROR(INDEX(Forecast_Capex_Input!$F$12:$F$286,$Z814),NA)</f>
        <v>N/A</v>
      </c>
      <c r="J814" s="150" t="str" cm="1">
        <f t="array" ref="J814">IFERROR(INDEX(Forecast_Capex_Input!G$12:G$286,$Z814),NA)</f>
        <v>N/A</v>
      </c>
      <c r="K814" s="150" t="str" cm="1">
        <f t="array" ref="K814">IFERROR(INDEX(Forecast_Capex_Input!H$12:H$286,$Z814),NA)</f>
        <v>N/A</v>
      </c>
      <c r="L814" s="150" t="str" cm="1">
        <f t="array" ref="L814">IFERROR(INDEX(Forecast_Capex_Input!I$12:I$286,$Z814),NA)</f>
        <v>N/A</v>
      </c>
      <c r="M814" s="150" t="str" cm="1">
        <f t="array" ref="M814">IFERROR(INDEX(Forecast_Capex_Input!J$12:J$286,$Z814),NA)</f>
        <v>N/A</v>
      </c>
      <c r="N814" s="150" t="str" cm="1">
        <f t="array" ref="N814">IFERROR(INDEX(Forecast_Capex_Input!K$12:K$286,$Z814),NA)</f>
        <v>N/A</v>
      </c>
      <c r="O814" s="150" t="str" cm="1">
        <f t="array" ref="O814">IFERROR(INDEX(Forecast_Capex_Input!L$12:L$286,$Z814),NA)</f>
        <v>N/A</v>
      </c>
      <c r="P814" s="150" t="str" cm="1">
        <f t="array" ref="P814">IFERROR(INDEX(Forecast_Capex_Input!M$12:M$286,$Z814),NA)</f>
        <v>N/A</v>
      </c>
      <c r="Q814" s="24" t="str" cm="1">
        <f t="array" ref="Q814">IFERROR(INDEX(Forecast_Capex_Input!N$12:N$286,$Z814),NA)</f>
        <v>N/A</v>
      </c>
      <c r="R814" s="190" cm="1">
        <f t="array" ref="R814">IFERROR(INDEX(Forecast_Capex_Input!O$12:O$286,$Z814),0)</f>
        <v>0</v>
      </c>
      <c r="S814" s="24" cm="1">
        <f t="array" ref="S814">IFERROR(INDEX(Forecast_Capex_Input!P$12:P$286,$Z814),0)</f>
        <v>0</v>
      </c>
      <c r="T814" s="150" t="str" cm="1">
        <f t="array" aca="1" ref="T814" ca="1">IFERROR(INDEX(General!$K$91:$K$110,$AC814),NA)</f>
        <v>N/A</v>
      </c>
      <c r="U814" s="43" cm="1">
        <f t="array" aca="1" ref="U814" ca="1">IFERROR(
IF($F814=General!$E$25,INDEX(Forecast_Capex_Input!S$12:S$286,$Z814),
INDEX(Forecast_Capex_Input!T$12:T$286,$Z814)),0)</f>
        <v>0</v>
      </c>
      <c r="V814" s="82" t="b">
        <f>IFERROR(INDEX(Overheads!$T$19:$T$26,MATCH($I814,Overheads!$E$19:$E$26,0)),FALSE)</f>
        <v>0</v>
      </c>
      <c r="W814" s="209" cm="1">
        <f t="array" ref="W814">IFERROR(
INDEX(Forecast_Capex_Input!CN$12:CN$286,$Z814),0)</f>
        <v>0</v>
      </c>
      <c r="X814" s="209">
        <f>IFERROR(
MATCH($W814,General!$L$39:$S$39,0),1)</f>
        <v>1</v>
      </c>
      <c r="Z814" s="28" t="str">
        <f>IFERROR(
IF(MATCH($C814,Forecast_Capex_Input!$CI$12:$CI$286,1)+1&gt;MAX(Forecast_Capex_Input!$C$12:$C$286),NA,
MATCH($C814,Forecast_Capex_Input!$CI$12:$CI$286,1)+1),1)</f>
        <v>N/A</v>
      </c>
      <c r="AA814" s="28" t="str" cm="1">
        <f t="array" aca="1" ref="AA814" ca="1">IFERROR(
IF(Z813&lt;&gt;Z814,1,
IF(COUNTIF(OFFSET(AA813,0,0,-INDEX(Forecast_Capex_Input!$CG$12:$CG$286,$Z814)),AA813)=INDEX(Forecast_Capex_Input!$CG$12:$CG$286,$Z814),AA813+1,AA813)),NA)</f>
        <v>N/A</v>
      </c>
      <c r="AB814" s="28" t="str" cm="1">
        <f t="array" ref="AB814">IFERROR($C814-IF($Z814=1,1,INDEX(Forecast_Capex_Input!$CI$12:$CI$286,$Z814-1))+1,NA)</f>
        <v>N/A</v>
      </c>
      <c r="AC814" s="28" t="str" cm="1">
        <f t="array" aca="1" ref="AC814" ca="1">IFERROR(IF(AA814=1,
INDEX(Forecast_Capex_Input!$AI$10:$BB$10,SMALL(IF(INDEX(Forecast_Capex_Input!$AI$12:$BB$286,$Z814,0)&gt;0,COLUMN(Forecast_Capex_Input!$AI$10:$BB$10)-COLUMN(Forecast_Capex_Input!$AI$12)+1),ROWS(OFFSET(AC813,0,0,-$AB814)))),
OFFSET(AC813,-INDEX(Forecast_Capex_Input!$CG$12:$CG$286,$Z814)+1,0)),NA)</f>
        <v>N/A</v>
      </c>
      <c r="AD814" s="28" t="str">
        <f t="shared" ca="1" si="72"/>
        <v>N/A</v>
      </c>
      <c r="AE814" s="82" t="b">
        <f t="shared" si="76"/>
        <v>0</v>
      </c>
      <c r="AF814" s="78" t="b">
        <v>0</v>
      </c>
      <c r="AG814" s="82" t="b">
        <f t="shared" si="73"/>
        <v>1</v>
      </c>
      <c r="AI814" s="55">
        <v>0</v>
      </c>
      <c r="AJ814" s="55">
        <v>0</v>
      </c>
      <c r="AK814" s="55">
        <v>0</v>
      </c>
      <c r="AL814" s="55">
        <v>0</v>
      </c>
      <c r="AM814" s="55">
        <v>0</v>
      </c>
      <c r="AN814" s="135">
        <v>0</v>
      </c>
      <c r="AP814" s="55">
        <v>0</v>
      </c>
      <c r="AQ814" s="55">
        <v>0</v>
      </c>
      <c r="AR814" s="55">
        <v>0</v>
      </c>
      <c r="AS814" s="55">
        <v>0</v>
      </c>
      <c r="AT814" s="55">
        <v>0</v>
      </c>
      <c r="AU814" s="135">
        <v>0</v>
      </c>
      <c r="AW814" s="55">
        <v>0</v>
      </c>
      <c r="AX814" s="55">
        <v>0</v>
      </c>
      <c r="AY814" s="55">
        <v>0</v>
      </c>
      <c r="AZ814" s="55">
        <v>0</v>
      </c>
      <c r="BA814" s="55">
        <v>0</v>
      </c>
      <c r="BB814" s="135">
        <v>0</v>
      </c>
      <c r="BD814" s="55">
        <v>0</v>
      </c>
      <c r="BE814" s="55">
        <v>0</v>
      </c>
      <c r="BF814" s="55">
        <v>0</v>
      </c>
      <c r="BG814" s="55">
        <v>0</v>
      </c>
      <c r="BH814" s="55">
        <v>0</v>
      </c>
      <c r="BI814" s="135">
        <v>0</v>
      </c>
      <c r="BK814" s="55">
        <v>0</v>
      </c>
      <c r="BL814" s="55">
        <v>0</v>
      </c>
      <c r="BM814" s="55">
        <v>0</v>
      </c>
      <c r="BN814" s="55">
        <v>0</v>
      </c>
      <c r="BO814" s="55">
        <v>0</v>
      </c>
      <c r="BP814" s="135">
        <v>0</v>
      </c>
      <c r="BR814" s="147">
        <v>0</v>
      </c>
      <c r="BS814" s="147">
        <v>0</v>
      </c>
      <c r="BT814" s="147">
        <v>0</v>
      </c>
      <c r="BU814" s="147">
        <v>0</v>
      </c>
      <c r="BV814" s="147">
        <v>0</v>
      </c>
      <c r="BX814" s="55">
        <v>0</v>
      </c>
      <c r="BY814" s="55">
        <v>0</v>
      </c>
      <c r="BZ814" s="55">
        <v>0</v>
      </c>
      <c r="CA814" s="55">
        <v>0</v>
      </c>
      <c r="CB814" s="55">
        <v>0</v>
      </c>
      <c r="CC814" s="135">
        <v>0</v>
      </c>
      <c r="CE814" s="55">
        <v>0</v>
      </c>
      <c r="CF814" s="55">
        <v>0</v>
      </c>
      <c r="CG814" s="55">
        <v>0</v>
      </c>
      <c r="CH814" s="55">
        <v>0</v>
      </c>
      <c r="CI814" s="55">
        <v>0</v>
      </c>
      <c r="CJ814" s="135">
        <v>0</v>
      </c>
      <c r="CL814" s="55">
        <v>0</v>
      </c>
      <c r="CM814" s="55">
        <v>0</v>
      </c>
      <c r="CN814" s="55">
        <v>0</v>
      </c>
      <c r="CO814" s="55">
        <v>0</v>
      </c>
      <c r="CP814" s="55">
        <v>0</v>
      </c>
      <c r="CQ814" s="135">
        <v>0</v>
      </c>
      <c r="CS814" s="67">
        <v>0</v>
      </c>
      <c r="CT814" s="67">
        <v>0</v>
      </c>
      <c r="CU814" s="67">
        <v>0</v>
      </c>
      <c r="CV814" s="67">
        <v>0</v>
      </c>
      <c r="CW814" s="67">
        <v>0</v>
      </c>
      <c r="CX814" s="135">
        <v>0</v>
      </c>
      <c r="CZ814" s="55">
        <v>0</v>
      </c>
      <c r="DA814" s="55">
        <v>0</v>
      </c>
      <c r="DB814" s="55">
        <v>0</v>
      </c>
      <c r="DC814" s="55">
        <v>0</v>
      </c>
      <c r="DD814" s="55">
        <v>0</v>
      </c>
      <c r="DE814" s="135">
        <v>0</v>
      </c>
      <c r="DG814" s="43" t="b" cm="1">
        <f t="array" aca="1" ref="DG814" ca="1">OR($G814=Forecast_Capex_Input!$BF$8:$BF$10)</f>
        <v>0</v>
      </c>
      <c r="DH814" s="43" cm="1">
        <f t="array" aca="1" ref="DH814" ca="1">IFERROR(INDEX(Forecast_Capex_Input!BG$12:BG$286,$Z814)
*(INDEX(Forecast_Capex_Input!$H$12:$H$286,$Z814)=Repex),0)
*$DG814</f>
        <v>0</v>
      </c>
      <c r="DI814" s="43" cm="1">
        <f t="array" aca="1" ref="DI814" ca="1">IFERROR(INDEX(Forecast_Capex_Input!BH$12:BH$286,$Z814)
*(INDEX(Forecast_Capex_Input!$H$12:$H$286,$Z814)=Repex),0)
*$DG814</f>
        <v>0</v>
      </c>
      <c r="DJ814" s="43" cm="1">
        <f t="array" aca="1" ref="DJ814" ca="1">IFERROR(INDEX(Forecast_Capex_Input!BI$12:BI$286,$Z814)
*(INDEX(Forecast_Capex_Input!$H$12:$H$286,$Z814)=Repex),0)
*$DG814</f>
        <v>0</v>
      </c>
      <c r="DK814" s="43" cm="1">
        <f t="array" aca="1" ref="DK814" ca="1">IFERROR(INDEX(Forecast_Capex_Input!BJ$12:BJ$286,$Z814)
*(INDEX(Forecast_Capex_Input!$H$12:$H$286,$Z814)=Repex),0)
*$DG814</f>
        <v>0</v>
      </c>
      <c r="DL814" s="43" cm="1">
        <f t="array" aca="1" ref="DL814" ca="1">IFERROR(INDEX(Forecast_Capex_Input!BK$12:BK$286,$Z814)
*(INDEX(Forecast_Capex_Input!$H$12:$H$286,$Z814)=Repex),0)
*$DG814</f>
        <v>0</v>
      </c>
      <c r="DM814" s="43" cm="1">
        <f t="array" aca="1" ref="DM814" ca="1">IFERROR(INDEX(Forecast_Capex_Input!BL$12:BL$286,$Z814)
*(INDEX(Forecast_Capex_Input!$H$12:$H$286,$Z814)=Repex),0)
*$DG814</f>
        <v>0</v>
      </c>
      <c r="DO814" s="43" t="b" cm="1">
        <f t="array" aca="1" ref="DO814" ca="1">OR($G814=Forecast_Capex_Input!$BN$8:$BN$9)</f>
        <v>0</v>
      </c>
      <c r="DP814" s="43" cm="1">
        <f t="array" aca="1" ref="DP814" ca="1">IFERROR(INDEX(Forecast_Capex_Input!BO$12:BO$286,$Z814)
*(INDEX(Forecast_Capex_Input!$H$12:$H$286,$Z814)=Repex),0)
*$DO814</f>
        <v>0</v>
      </c>
      <c r="DQ814" s="43" cm="1">
        <f t="array" aca="1" ref="DQ814" ca="1">IFERROR(INDEX(Forecast_Capex_Input!BP$12:BP$286,$Z814)
*(INDEX(Forecast_Capex_Input!$H$12:$H$286,$Z814)=Repex),0)
*$DO814</f>
        <v>0</v>
      </c>
      <c r="DR814" s="43" cm="1">
        <f t="array" aca="1" ref="DR814" ca="1">IFERROR(INDEX(Forecast_Capex_Input!BQ$12:BQ$286,$Z814)
*(INDEX(Forecast_Capex_Input!$H$12:$H$286,$Z814)=Repex),0)
*$DO814</f>
        <v>0</v>
      </c>
      <c r="DS814" s="43" cm="1">
        <f t="array" aca="1" ref="DS814" ca="1">IFERROR(INDEX(Forecast_Capex_Input!BR$12:BR$286,$Z814)
*(INDEX(Forecast_Capex_Input!$H$12:$H$286,$Z814)=Repex),0)
*$DO814</f>
        <v>0</v>
      </c>
      <c r="DT814" s="43" cm="1">
        <f t="array" aca="1" ref="DT814" ca="1">IFERROR(INDEX(Forecast_Capex_Input!BS$12:BS$286,$Z814)
*(INDEX(Forecast_Capex_Input!$H$12:$H$286,$Z814)=Repex),0)
*$DO814</f>
        <v>0</v>
      </c>
      <c r="DV814" s="43" t="b" cm="1">
        <f t="array" aca="1" ref="DV814" ca="1">OR($G814=Forecast_Capex_Input!$BU$8:$BU$10)</f>
        <v>0</v>
      </c>
      <c r="DW814" s="43" cm="1">
        <f t="array" aca="1" ref="DW814" ca="1">IFERROR(INDEX(Forecast_Capex_Input!BV$12:BV$286,$Z814)
*(INDEX(Forecast_Capex_Input!$H$12:$H$286,$Z814)=Repex),0)
*$DV814</f>
        <v>0</v>
      </c>
      <c r="DX814" s="43" cm="1">
        <f t="array" aca="1" ref="DX814" ca="1">IFERROR(INDEX(Forecast_Capex_Input!BW$12:BW$286,$Z814)
*(INDEX(Forecast_Capex_Input!$H$12:$H$286,$Z814)=Repex),0)
*$DV814</f>
        <v>0</v>
      </c>
      <c r="DY814" s="43" cm="1">
        <f t="array" aca="1" ref="DY814" ca="1">IFERROR(INDEX(Forecast_Capex_Input!BX$12:BX$286,$Z814)
*(INDEX(Forecast_Capex_Input!$H$12:$H$286,$Z814)=Repex),0)
*$DV814</f>
        <v>0</v>
      </c>
      <c r="DZ814" s="43" cm="1">
        <f t="array" aca="1" ref="DZ814" ca="1">IFERROR(INDEX(Forecast_Capex_Input!BY$12:BY$286,$Z814)
*(INDEX(Forecast_Capex_Input!$H$12:$H$286,$Z814)=Repex),0)
*$DV814</f>
        <v>0</v>
      </c>
      <c r="EA814" s="43" cm="1">
        <f t="array" aca="1" ref="EA814" ca="1">IFERROR(INDEX(Forecast_Capex_Input!BZ$12:BZ$286,$Z814)
*(INDEX(Forecast_Capex_Input!$H$12:$H$286,$Z814)=Repex),0)
*$DV814</f>
        <v>0</v>
      </c>
      <c r="EB814" s="43" cm="1">
        <f t="array" aca="1" ref="EB814" ca="1">IFERROR(INDEX(Forecast_Capex_Input!CA$12:CA$286,$Z814)
*(INDEX(Forecast_Capex_Input!$H$12:$H$286,$Z814)=Repex),0)
*$DV814</f>
        <v>0</v>
      </c>
      <c r="EC814" s="43" cm="1">
        <f t="array" aca="1" ref="EC814" ca="1">IFERROR(INDEX(Forecast_Capex_Input!CB$12:CB$286,$Z814)
*(INDEX(Forecast_Capex_Input!$H$12:$H$286,$Z814)=Repex),0)
*$DV814</f>
        <v>0</v>
      </c>
      <c r="ED814" s="43" cm="1">
        <f t="array" aca="1" ref="ED814" ca="1">IFERROR(INDEX(Forecast_Capex_Input!CC$12:CC$286,$Z814)
*(INDEX(Forecast_Capex_Input!$H$12:$H$286,$Z814)=Repex),0)
*$DV814</f>
        <v>0</v>
      </c>
      <c r="EF814" s="86" t="str">
        <f t="shared" si="74"/>
        <v>N/A</v>
      </c>
      <c r="EG814" s="28" t="str">
        <f>IFERROR(RANK(EF814,EF$11:EF$1010,0)+COUNTIF(EF$11:EF814,EF814)-1,NA)</f>
        <v>N/A</v>
      </c>
    </row>
    <row r="815" spans="3:137" x14ac:dyDescent="0.2">
      <c r="C815" s="28">
        <f t="shared" si="75"/>
        <v>805</v>
      </c>
      <c r="D815" s="9" t="str" cm="1">
        <f t="array" ref="D815">IFERROR(INDEX(Forecast_Capex_Input!$D$12:$D$286,$Z815),NA)</f>
        <v>N/A</v>
      </c>
      <c r="E815" s="24" t="str" cm="1">
        <f t="array" ref="E815">IF($Z815=NA,NA,INDEX(Forecast_Capex_Input!$E$12:$E$286,$Z815))</f>
        <v>N/A</v>
      </c>
      <c r="F815" s="9" t="str" cm="1">
        <f t="array" aca="1" ref="F815" ca="1">IFERROR(INDEX(General!$E$25:$E$26,$AA815),NA)</f>
        <v>N/A</v>
      </c>
      <c r="G815" s="9" t="str" cm="1">
        <f t="array" aca="1" ref="G815" ca="1">IFERROR(INDEX(Forecast_Capex_Input!$AI$11:$BB$11,$AC815),NA)</f>
        <v>N/A</v>
      </c>
      <c r="H815" s="50" t="str" cm="1">
        <f t="array" aca="1" ref="H815" ca="1">IFERROR(INDEX(Forecast_Capex_Input!$AI$12:$BB$286,$Z815,$AC815),NA)</f>
        <v>N/A</v>
      </c>
      <c r="I815" s="150" t="str" cm="1">
        <f t="array" ref="I815">IFERROR(INDEX(Forecast_Capex_Input!$F$12:$F$286,$Z815),NA)</f>
        <v>N/A</v>
      </c>
      <c r="J815" s="150" t="str" cm="1">
        <f t="array" ref="J815">IFERROR(INDEX(Forecast_Capex_Input!G$12:G$286,$Z815),NA)</f>
        <v>N/A</v>
      </c>
      <c r="K815" s="150" t="str" cm="1">
        <f t="array" ref="K815">IFERROR(INDEX(Forecast_Capex_Input!H$12:H$286,$Z815),NA)</f>
        <v>N/A</v>
      </c>
      <c r="L815" s="150" t="str" cm="1">
        <f t="array" ref="L815">IFERROR(INDEX(Forecast_Capex_Input!I$12:I$286,$Z815),NA)</f>
        <v>N/A</v>
      </c>
      <c r="M815" s="150" t="str" cm="1">
        <f t="array" ref="M815">IFERROR(INDEX(Forecast_Capex_Input!J$12:J$286,$Z815),NA)</f>
        <v>N/A</v>
      </c>
      <c r="N815" s="150" t="str" cm="1">
        <f t="array" ref="N815">IFERROR(INDEX(Forecast_Capex_Input!K$12:K$286,$Z815),NA)</f>
        <v>N/A</v>
      </c>
      <c r="O815" s="150" t="str" cm="1">
        <f t="array" ref="O815">IFERROR(INDEX(Forecast_Capex_Input!L$12:L$286,$Z815),NA)</f>
        <v>N/A</v>
      </c>
      <c r="P815" s="150" t="str" cm="1">
        <f t="array" ref="P815">IFERROR(INDEX(Forecast_Capex_Input!M$12:M$286,$Z815),NA)</f>
        <v>N/A</v>
      </c>
      <c r="Q815" s="24" t="str" cm="1">
        <f t="array" ref="Q815">IFERROR(INDEX(Forecast_Capex_Input!N$12:N$286,$Z815),NA)</f>
        <v>N/A</v>
      </c>
      <c r="R815" s="190" cm="1">
        <f t="array" ref="R815">IFERROR(INDEX(Forecast_Capex_Input!O$12:O$286,$Z815),0)</f>
        <v>0</v>
      </c>
      <c r="S815" s="24" cm="1">
        <f t="array" ref="S815">IFERROR(INDEX(Forecast_Capex_Input!P$12:P$286,$Z815),0)</f>
        <v>0</v>
      </c>
      <c r="T815" s="150" t="str" cm="1">
        <f t="array" aca="1" ref="T815" ca="1">IFERROR(INDEX(General!$K$91:$K$110,$AC815),NA)</f>
        <v>N/A</v>
      </c>
      <c r="U815" s="43" cm="1">
        <f t="array" aca="1" ref="U815" ca="1">IFERROR(
IF($F815=General!$E$25,INDEX(Forecast_Capex_Input!S$12:S$286,$Z815),
INDEX(Forecast_Capex_Input!T$12:T$286,$Z815)),0)</f>
        <v>0</v>
      </c>
      <c r="V815" s="82" t="b">
        <f>IFERROR(INDEX(Overheads!$T$19:$T$26,MATCH($I815,Overheads!$E$19:$E$26,0)),FALSE)</f>
        <v>0</v>
      </c>
      <c r="W815" s="209" cm="1">
        <f t="array" ref="W815">IFERROR(
INDEX(Forecast_Capex_Input!CN$12:CN$286,$Z815),0)</f>
        <v>0</v>
      </c>
      <c r="X815" s="209">
        <f>IFERROR(
MATCH($W815,General!$L$39:$S$39,0),1)</f>
        <v>1</v>
      </c>
      <c r="Z815" s="28" t="str">
        <f>IFERROR(
IF(MATCH($C815,Forecast_Capex_Input!$CI$12:$CI$286,1)+1&gt;MAX(Forecast_Capex_Input!$C$12:$C$286),NA,
MATCH($C815,Forecast_Capex_Input!$CI$12:$CI$286,1)+1),1)</f>
        <v>N/A</v>
      </c>
      <c r="AA815" s="28" t="str" cm="1">
        <f t="array" aca="1" ref="AA815" ca="1">IFERROR(
IF(Z814&lt;&gt;Z815,1,
IF(COUNTIF(OFFSET(AA814,0,0,-INDEX(Forecast_Capex_Input!$CG$12:$CG$286,$Z815)),AA814)=INDEX(Forecast_Capex_Input!$CG$12:$CG$286,$Z815),AA814+1,AA814)),NA)</f>
        <v>N/A</v>
      </c>
      <c r="AB815" s="28" t="str" cm="1">
        <f t="array" ref="AB815">IFERROR($C815-IF($Z815=1,1,INDEX(Forecast_Capex_Input!$CI$12:$CI$286,$Z815-1))+1,NA)</f>
        <v>N/A</v>
      </c>
      <c r="AC815" s="28" t="str" cm="1">
        <f t="array" aca="1" ref="AC815" ca="1">IFERROR(IF(AA815=1,
INDEX(Forecast_Capex_Input!$AI$10:$BB$10,SMALL(IF(INDEX(Forecast_Capex_Input!$AI$12:$BB$286,$Z815,0)&gt;0,COLUMN(Forecast_Capex_Input!$AI$10:$BB$10)-COLUMN(Forecast_Capex_Input!$AI$12)+1),ROWS(OFFSET(AC814,0,0,-$AB815)))),
OFFSET(AC814,-INDEX(Forecast_Capex_Input!$CG$12:$CG$286,$Z815)+1,0)),NA)</f>
        <v>N/A</v>
      </c>
      <c r="AD815" s="28" t="str">
        <f t="shared" ca="1" si="72"/>
        <v>N/A</v>
      </c>
      <c r="AE815" s="82" t="b">
        <f t="shared" si="76"/>
        <v>0</v>
      </c>
      <c r="AF815" s="78" t="b">
        <v>0</v>
      </c>
      <c r="AG815" s="82" t="b">
        <f t="shared" si="73"/>
        <v>1</v>
      </c>
      <c r="AI815" s="55">
        <v>0</v>
      </c>
      <c r="AJ815" s="55">
        <v>0</v>
      </c>
      <c r="AK815" s="55">
        <v>0</v>
      </c>
      <c r="AL815" s="55">
        <v>0</v>
      </c>
      <c r="AM815" s="55">
        <v>0</v>
      </c>
      <c r="AN815" s="135">
        <v>0</v>
      </c>
      <c r="AP815" s="55">
        <v>0</v>
      </c>
      <c r="AQ815" s="55">
        <v>0</v>
      </c>
      <c r="AR815" s="55">
        <v>0</v>
      </c>
      <c r="AS815" s="55">
        <v>0</v>
      </c>
      <c r="AT815" s="55">
        <v>0</v>
      </c>
      <c r="AU815" s="135">
        <v>0</v>
      </c>
      <c r="AW815" s="55">
        <v>0</v>
      </c>
      <c r="AX815" s="55">
        <v>0</v>
      </c>
      <c r="AY815" s="55">
        <v>0</v>
      </c>
      <c r="AZ815" s="55">
        <v>0</v>
      </c>
      <c r="BA815" s="55">
        <v>0</v>
      </c>
      <c r="BB815" s="135">
        <v>0</v>
      </c>
      <c r="BD815" s="55">
        <v>0</v>
      </c>
      <c r="BE815" s="55">
        <v>0</v>
      </c>
      <c r="BF815" s="55">
        <v>0</v>
      </c>
      <c r="BG815" s="55">
        <v>0</v>
      </c>
      <c r="BH815" s="55">
        <v>0</v>
      </c>
      <c r="BI815" s="135">
        <v>0</v>
      </c>
      <c r="BK815" s="55">
        <v>0</v>
      </c>
      <c r="BL815" s="55">
        <v>0</v>
      </c>
      <c r="BM815" s="55">
        <v>0</v>
      </c>
      <c r="BN815" s="55">
        <v>0</v>
      </c>
      <c r="BO815" s="55">
        <v>0</v>
      </c>
      <c r="BP815" s="135">
        <v>0</v>
      </c>
      <c r="BR815" s="147">
        <v>0</v>
      </c>
      <c r="BS815" s="147">
        <v>0</v>
      </c>
      <c r="BT815" s="147">
        <v>0</v>
      </c>
      <c r="BU815" s="147">
        <v>0</v>
      </c>
      <c r="BV815" s="147">
        <v>0</v>
      </c>
      <c r="BX815" s="55">
        <v>0</v>
      </c>
      <c r="BY815" s="55">
        <v>0</v>
      </c>
      <c r="BZ815" s="55">
        <v>0</v>
      </c>
      <c r="CA815" s="55">
        <v>0</v>
      </c>
      <c r="CB815" s="55">
        <v>0</v>
      </c>
      <c r="CC815" s="135">
        <v>0</v>
      </c>
      <c r="CE815" s="55">
        <v>0</v>
      </c>
      <c r="CF815" s="55">
        <v>0</v>
      </c>
      <c r="CG815" s="55">
        <v>0</v>
      </c>
      <c r="CH815" s="55">
        <v>0</v>
      </c>
      <c r="CI815" s="55">
        <v>0</v>
      </c>
      <c r="CJ815" s="135">
        <v>0</v>
      </c>
      <c r="CL815" s="55">
        <v>0</v>
      </c>
      <c r="CM815" s="55">
        <v>0</v>
      </c>
      <c r="CN815" s="55">
        <v>0</v>
      </c>
      <c r="CO815" s="55">
        <v>0</v>
      </c>
      <c r="CP815" s="55">
        <v>0</v>
      </c>
      <c r="CQ815" s="135">
        <v>0</v>
      </c>
      <c r="CS815" s="67">
        <v>0</v>
      </c>
      <c r="CT815" s="67">
        <v>0</v>
      </c>
      <c r="CU815" s="67">
        <v>0</v>
      </c>
      <c r="CV815" s="67">
        <v>0</v>
      </c>
      <c r="CW815" s="67">
        <v>0</v>
      </c>
      <c r="CX815" s="135">
        <v>0</v>
      </c>
      <c r="CZ815" s="55">
        <v>0</v>
      </c>
      <c r="DA815" s="55">
        <v>0</v>
      </c>
      <c r="DB815" s="55">
        <v>0</v>
      </c>
      <c r="DC815" s="55">
        <v>0</v>
      </c>
      <c r="DD815" s="55">
        <v>0</v>
      </c>
      <c r="DE815" s="135">
        <v>0</v>
      </c>
      <c r="DG815" s="43" t="b" cm="1">
        <f t="array" aca="1" ref="DG815" ca="1">OR($G815=Forecast_Capex_Input!$BF$8:$BF$10)</f>
        <v>0</v>
      </c>
      <c r="DH815" s="43" cm="1">
        <f t="array" aca="1" ref="DH815" ca="1">IFERROR(INDEX(Forecast_Capex_Input!BG$12:BG$286,$Z815)
*(INDEX(Forecast_Capex_Input!$H$12:$H$286,$Z815)=Repex),0)
*$DG815</f>
        <v>0</v>
      </c>
      <c r="DI815" s="43" cm="1">
        <f t="array" aca="1" ref="DI815" ca="1">IFERROR(INDEX(Forecast_Capex_Input!BH$12:BH$286,$Z815)
*(INDEX(Forecast_Capex_Input!$H$12:$H$286,$Z815)=Repex),0)
*$DG815</f>
        <v>0</v>
      </c>
      <c r="DJ815" s="43" cm="1">
        <f t="array" aca="1" ref="DJ815" ca="1">IFERROR(INDEX(Forecast_Capex_Input!BI$12:BI$286,$Z815)
*(INDEX(Forecast_Capex_Input!$H$12:$H$286,$Z815)=Repex),0)
*$DG815</f>
        <v>0</v>
      </c>
      <c r="DK815" s="43" cm="1">
        <f t="array" aca="1" ref="DK815" ca="1">IFERROR(INDEX(Forecast_Capex_Input!BJ$12:BJ$286,$Z815)
*(INDEX(Forecast_Capex_Input!$H$12:$H$286,$Z815)=Repex),0)
*$DG815</f>
        <v>0</v>
      </c>
      <c r="DL815" s="43" cm="1">
        <f t="array" aca="1" ref="DL815" ca="1">IFERROR(INDEX(Forecast_Capex_Input!BK$12:BK$286,$Z815)
*(INDEX(Forecast_Capex_Input!$H$12:$H$286,$Z815)=Repex),0)
*$DG815</f>
        <v>0</v>
      </c>
      <c r="DM815" s="43" cm="1">
        <f t="array" aca="1" ref="DM815" ca="1">IFERROR(INDEX(Forecast_Capex_Input!BL$12:BL$286,$Z815)
*(INDEX(Forecast_Capex_Input!$H$12:$H$286,$Z815)=Repex),0)
*$DG815</f>
        <v>0</v>
      </c>
      <c r="DO815" s="43" t="b" cm="1">
        <f t="array" aca="1" ref="DO815" ca="1">OR($G815=Forecast_Capex_Input!$BN$8:$BN$9)</f>
        <v>0</v>
      </c>
      <c r="DP815" s="43" cm="1">
        <f t="array" aca="1" ref="DP815" ca="1">IFERROR(INDEX(Forecast_Capex_Input!BO$12:BO$286,$Z815)
*(INDEX(Forecast_Capex_Input!$H$12:$H$286,$Z815)=Repex),0)
*$DO815</f>
        <v>0</v>
      </c>
      <c r="DQ815" s="43" cm="1">
        <f t="array" aca="1" ref="DQ815" ca="1">IFERROR(INDEX(Forecast_Capex_Input!BP$12:BP$286,$Z815)
*(INDEX(Forecast_Capex_Input!$H$12:$H$286,$Z815)=Repex),0)
*$DO815</f>
        <v>0</v>
      </c>
      <c r="DR815" s="43" cm="1">
        <f t="array" aca="1" ref="DR815" ca="1">IFERROR(INDEX(Forecast_Capex_Input!BQ$12:BQ$286,$Z815)
*(INDEX(Forecast_Capex_Input!$H$12:$H$286,$Z815)=Repex),0)
*$DO815</f>
        <v>0</v>
      </c>
      <c r="DS815" s="43" cm="1">
        <f t="array" aca="1" ref="DS815" ca="1">IFERROR(INDEX(Forecast_Capex_Input!BR$12:BR$286,$Z815)
*(INDEX(Forecast_Capex_Input!$H$12:$H$286,$Z815)=Repex),0)
*$DO815</f>
        <v>0</v>
      </c>
      <c r="DT815" s="43" cm="1">
        <f t="array" aca="1" ref="DT815" ca="1">IFERROR(INDEX(Forecast_Capex_Input!BS$12:BS$286,$Z815)
*(INDEX(Forecast_Capex_Input!$H$12:$H$286,$Z815)=Repex),0)
*$DO815</f>
        <v>0</v>
      </c>
      <c r="DV815" s="43" t="b" cm="1">
        <f t="array" aca="1" ref="DV815" ca="1">OR($G815=Forecast_Capex_Input!$BU$8:$BU$10)</f>
        <v>0</v>
      </c>
      <c r="DW815" s="43" cm="1">
        <f t="array" aca="1" ref="DW815" ca="1">IFERROR(INDEX(Forecast_Capex_Input!BV$12:BV$286,$Z815)
*(INDEX(Forecast_Capex_Input!$H$12:$H$286,$Z815)=Repex),0)
*$DV815</f>
        <v>0</v>
      </c>
      <c r="DX815" s="43" cm="1">
        <f t="array" aca="1" ref="DX815" ca="1">IFERROR(INDEX(Forecast_Capex_Input!BW$12:BW$286,$Z815)
*(INDEX(Forecast_Capex_Input!$H$12:$H$286,$Z815)=Repex),0)
*$DV815</f>
        <v>0</v>
      </c>
      <c r="DY815" s="43" cm="1">
        <f t="array" aca="1" ref="DY815" ca="1">IFERROR(INDEX(Forecast_Capex_Input!BX$12:BX$286,$Z815)
*(INDEX(Forecast_Capex_Input!$H$12:$H$286,$Z815)=Repex),0)
*$DV815</f>
        <v>0</v>
      </c>
      <c r="DZ815" s="43" cm="1">
        <f t="array" aca="1" ref="DZ815" ca="1">IFERROR(INDEX(Forecast_Capex_Input!BY$12:BY$286,$Z815)
*(INDEX(Forecast_Capex_Input!$H$12:$H$286,$Z815)=Repex),0)
*$DV815</f>
        <v>0</v>
      </c>
      <c r="EA815" s="43" cm="1">
        <f t="array" aca="1" ref="EA815" ca="1">IFERROR(INDEX(Forecast_Capex_Input!BZ$12:BZ$286,$Z815)
*(INDEX(Forecast_Capex_Input!$H$12:$H$286,$Z815)=Repex),0)
*$DV815</f>
        <v>0</v>
      </c>
      <c r="EB815" s="43" cm="1">
        <f t="array" aca="1" ref="EB815" ca="1">IFERROR(INDEX(Forecast_Capex_Input!CA$12:CA$286,$Z815)
*(INDEX(Forecast_Capex_Input!$H$12:$H$286,$Z815)=Repex),0)
*$DV815</f>
        <v>0</v>
      </c>
      <c r="EC815" s="43" cm="1">
        <f t="array" aca="1" ref="EC815" ca="1">IFERROR(INDEX(Forecast_Capex_Input!CB$12:CB$286,$Z815)
*(INDEX(Forecast_Capex_Input!$H$12:$H$286,$Z815)=Repex),0)
*$DV815</f>
        <v>0</v>
      </c>
      <c r="ED815" s="43" cm="1">
        <f t="array" aca="1" ref="ED815" ca="1">IFERROR(INDEX(Forecast_Capex_Input!CC$12:CC$286,$Z815)
*(INDEX(Forecast_Capex_Input!$H$12:$H$286,$Z815)=Repex),0)
*$DV815</f>
        <v>0</v>
      </c>
      <c r="EF815" s="86" t="str">
        <f t="shared" si="74"/>
        <v>N/A</v>
      </c>
      <c r="EG815" s="28" t="str">
        <f>IFERROR(RANK(EF815,EF$11:EF$1010,0)+COUNTIF(EF$11:EF815,EF815)-1,NA)</f>
        <v>N/A</v>
      </c>
    </row>
    <row r="816" spans="3:137" x14ac:dyDescent="0.2">
      <c r="C816" s="28">
        <f t="shared" si="75"/>
        <v>806</v>
      </c>
      <c r="D816" s="9" t="str" cm="1">
        <f t="array" ref="D816">IFERROR(INDEX(Forecast_Capex_Input!$D$12:$D$286,$Z816),NA)</f>
        <v>N/A</v>
      </c>
      <c r="E816" s="24" t="str" cm="1">
        <f t="array" ref="E816">IF($Z816=NA,NA,INDEX(Forecast_Capex_Input!$E$12:$E$286,$Z816))</f>
        <v>N/A</v>
      </c>
      <c r="F816" s="9" t="str" cm="1">
        <f t="array" aca="1" ref="F816" ca="1">IFERROR(INDEX(General!$E$25:$E$26,$AA816),NA)</f>
        <v>N/A</v>
      </c>
      <c r="G816" s="9" t="str" cm="1">
        <f t="array" aca="1" ref="G816" ca="1">IFERROR(INDEX(Forecast_Capex_Input!$AI$11:$BB$11,$AC816),NA)</f>
        <v>N/A</v>
      </c>
      <c r="H816" s="50" t="str" cm="1">
        <f t="array" aca="1" ref="H816" ca="1">IFERROR(INDEX(Forecast_Capex_Input!$AI$12:$BB$286,$Z816,$AC816),NA)</f>
        <v>N/A</v>
      </c>
      <c r="I816" s="150" t="str" cm="1">
        <f t="array" ref="I816">IFERROR(INDEX(Forecast_Capex_Input!$F$12:$F$286,$Z816),NA)</f>
        <v>N/A</v>
      </c>
      <c r="J816" s="150" t="str" cm="1">
        <f t="array" ref="J816">IFERROR(INDEX(Forecast_Capex_Input!G$12:G$286,$Z816),NA)</f>
        <v>N/A</v>
      </c>
      <c r="K816" s="150" t="str" cm="1">
        <f t="array" ref="K816">IFERROR(INDEX(Forecast_Capex_Input!H$12:H$286,$Z816),NA)</f>
        <v>N/A</v>
      </c>
      <c r="L816" s="150" t="str" cm="1">
        <f t="array" ref="L816">IFERROR(INDEX(Forecast_Capex_Input!I$12:I$286,$Z816),NA)</f>
        <v>N/A</v>
      </c>
      <c r="M816" s="150" t="str" cm="1">
        <f t="array" ref="M816">IFERROR(INDEX(Forecast_Capex_Input!J$12:J$286,$Z816),NA)</f>
        <v>N/A</v>
      </c>
      <c r="N816" s="150" t="str" cm="1">
        <f t="array" ref="N816">IFERROR(INDEX(Forecast_Capex_Input!K$12:K$286,$Z816),NA)</f>
        <v>N/A</v>
      </c>
      <c r="O816" s="150" t="str" cm="1">
        <f t="array" ref="O816">IFERROR(INDEX(Forecast_Capex_Input!L$12:L$286,$Z816),NA)</f>
        <v>N/A</v>
      </c>
      <c r="P816" s="150" t="str" cm="1">
        <f t="array" ref="P816">IFERROR(INDEX(Forecast_Capex_Input!M$12:M$286,$Z816),NA)</f>
        <v>N/A</v>
      </c>
      <c r="Q816" s="24" t="str" cm="1">
        <f t="array" ref="Q816">IFERROR(INDEX(Forecast_Capex_Input!N$12:N$286,$Z816),NA)</f>
        <v>N/A</v>
      </c>
      <c r="R816" s="190" cm="1">
        <f t="array" ref="R816">IFERROR(INDEX(Forecast_Capex_Input!O$12:O$286,$Z816),0)</f>
        <v>0</v>
      </c>
      <c r="S816" s="24" cm="1">
        <f t="array" ref="S816">IFERROR(INDEX(Forecast_Capex_Input!P$12:P$286,$Z816),0)</f>
        <v>0</v>
      </c>
      <c r="T816" s="150" t="str" cm="1">
        <f t="array" aca="1" ref="T816" ca="1">IFERROR(INDEX(General!$K$91:$K$110,$AC816),NA)</f>
        <v>N/A</v>
      </c>
      <c r="U816" s="43" cm="1">
        <f t="array" aca="1" ref="U816" ca="1">IFERROR(
IF($F816=General!$E$25,INDEX(Forecast_Capex_Input!S$12:S$286,$Z816),
INDEX(Forecast_Capex_Input!T$12:T$286,$Z816)),0)</f>
        <v>0</v>
      </c>
      <c r="V816" s="82" t="b">
        <f>IFERROR(INDEX(Overheads!$T$19:$T$26,MATCH($I816,Overheads!$E$19:$E$26,0)),FALSE)</f>
        <v>0</v>
      </c>
      <c r="W816" s="209" cm="1">
        <f t="array" ref="W816">IFERROR(
INDEX(Forecast_Capex_Input!CN$12:CN$286,$Z816),0)</f>
        <v>0</v>
      </c>
      <c r="X816" s="209">
        <f>IFERROR(
MATCH($W816,General!$L$39:$S$39,0),1)</f>
        <v>1</v>
      </c>
      <c r="Z816" s="28" t="str">
        <f>IFERROR(
IF(MATCH($C816,Forecast_Capex_Input!$CI$12:$CI$286,1)+1&gt;MAX(Forecast_Capex_Input!$C$12:$C$286),NA,
MATCH($C816,Forecast_Capex_Input!$CI$12:$CI$286,1)+1),1)</f>
        <v>N/A</v>
      </c>
      <c r="AA816" s="28" t="str" cm="1">
        <f t="array" aca="1" ref="AA816" ca="1">IFERROR(
IF(Z815&lt;&gt;Z816,1,
IF(COUNTIF(OFFSET(AA815,0,0,-INDEX(Forecast_Capex_Input!$CG$12:$CG$286,$Z816)),AA815)=INDEX(Forecast_Capex_Input!$CG$12:$CG$286,$Z816),AA815+1,AA815)),NA)</f>
        <v>N/A</v>
      </c>
      <c r="AB816" s="28" t="str" cm="1">
        <f t="array" ref="AB816">IFERROR($C816-IF($Z816=1,1,INDEX(Forecast_Capex_Input!$CI$12:$CI$286,$Z816-1))+1,NA)</f>
        <v>N/A</v>
      </c>
      <c r="AC816" s="28" t="str" cm="1">
        <f t="array" aca="1" ref="AC816" ca="1">IFERROR(IF(AA816=1,
INDEX(Forecast_Capex_Input!$AI$10:$BB$10,SMALL(IF(INDEX(Forecast_Capex_Input!$AI$12:$BB$286,$Z816,0)&gt;0,COLUMN(Forecast_Capex_Input!$AI$10:$BB$10)-COLUMN(Forecast_Capex_Input!$AI$12)+1),ROWS(OFFSET(AC815,0,0,-$AB816)))),
OFFSET(AC815,-INDEX(Forecast_Capex_Input!$CG$12:$CG$286,$Z816)+1,0)),NA)</f>
        <v>N/A</v>
      </c>
      <c r="AD816" s="28" t="str">
        <f t="shared" ca="1" si="72"/>
        <v>N/A</v>
      </c>
      <c r="AE816" s="82" t="b">
        <f t="shared" si="76"/>
        <v>0</v>
      </c>
      <c r="AF816" s="78" t="b">
        <v>0</v>
      </c>
      <c r="AG816" s="82" t="b">
        <f t="shared" si="73"/>
        <v>1</v>
      </c>
      <c r="AI816" s="55">
        <v>0</v>
      </c>
      <c r="AJ816" s="55">
        <v>0</v>
      </c>
      <c r="AK816" s="55">
        <v>0</v>
      </c>
      <c r="AL816" s="55">
        <v>0</v>
      </c>
      <c r="AM816" s="55">
        <v>0</v>
      </c>
      <c r="AN816" s="135">
        <v>0</v>
      </c>
      <c r="AP816" s="55">
        <v>0</v>
      </c>
      <c r="AQ816" s="55">
        <v>0</v>
      </c>
      <c r="AR816" s="55">
        <v>0</v>
      </c>
      <c r="AS816" s="55">
        <v>0</v>
      </c>
      <c r="AT816" s="55">
        <v>0</v>
      </c>
      <c r="AU816" s="135">
        <v>0</v>
      </c>
      <c r="AW816" s="55">
        <v>0</v>
      </c>
      <c r="AX816" s="55">
        <v>0</v>
      </c>
      <c r="AY816" s="55">
        <v>0</v>
      </c>
      <c r="AZ816" s="55">
        <v>0</v>
      </c>
      <c r="BA816" s="55">
        <v>0</v>
      </c>
      <c r="BB816" s="135">
        <v>0</v>
      </c>
      <c r="BD816" s="55">
        <v>0</v>
      </c>
      <c r="BE816" s="55">
        <v>0</v>
      </c>
      <c r="BF816" s="55">
        <v>0</v>
      </c>
      <c r="BG816" s="55">
        <v>0</v>
      </c>
      <c r="BH816" s="55">
        <v>0</v>
      </c>
      <c r="BI816" s="135">
        <v>0</v>
      </c>
      <c r="BK816" s="55">
        <v>0</v>
      </c>
      <c r="BL816" s="55">
        <v>0</v>
      </c>
      <c r="BM816" s="55">
        <v>0</v>
      </c>
      <c r="BN816" s="55">
        <v>0</v>
      </c>
      <c r="BO816" s="55">
        <v>0</v>
      </c>
      <c r="BP816" s="135">
        <v>0</v>
      </c>
      <c r="BR816" s="147">
        <v>0</v>
      </c>
      <c r="BS816" s="147">
        <v>0</v>
      </c>
      <c r="BT816" s="147">
        <v>0</v>
      </c>
      <c r="BU816" s="147">
        <v>0</v>
      </c>
      <c r="BV816" s="147">
        <v>0</v>
      </c>
      <c r="BX816" s="55">
        <v>0</v>
      </c>
      <c r="BY816" s="55">
        <v>0</v>
      </c>
      <c r="BZ816" s="55">
        <v>0</v>
      </c>
      <c r="CA816" s="55">
        <v>0</v>
      </c>
      <c r="CB816" s="55">
        <v>0</v>
      </c>
      <c r="CC816" s="135">
        <v>0</v>
      </c>
      <c r="CE816" s="55">
        <v>0</v>
      </c>
      <c r="CF816" s="55">
        <v>0</v>
      </c>
      <c r="CG816" s="55">
        <v>0</v>
      </c>
      <c r="CH816" s="55">
        <v>0</v>
      </c>
      <c r="CI816" s="55">
        <v>0</v>
      </c>
      <c r="CJ816" s="135">
        <v>0</v>
      </c>
      <c r="CL816" s="55">
        <v>0</v>
      </c>
      <c r="CM816" s="55">
        <v>0</v>
      </c>
      <c r="CN816" s="55">
        <v>0</v>
      </c>
      <c r="CO816" s="55">
        <v>0</v>
      </c>
      <c r="CP816" s="55">
        <v>0</v>
      </c>
      <c r="CQ816" s="135">
        <v>0</v>
      </c>
      <c r="CS816" s="67">
        <v>0</v>
      </c>
      <c r="CT816" s="67">
        <v>0</v>
      </c>
      <c r="CU816" s="67">
        <v>0</v>
      </c>
      <c r="CV816" s="67">
        <v>0</v>
      </c>
      <c r="CW816" s="67">
        <v>0</v>
      </c>
      <c r="CX816" s="135">
        <v>0</v>
      </c>
      <c r="CZ816" s="55">
        <v>0</v>
      </c>
      <c r="DA816" s="55">
        <v>0</v>
      </c>
      <c r="DB816" s="55">
        <v>0</v>
      </c>
      <c r="DC816" s="55">
        <v>0</v>
      </c>
      <c r="DD816" s="55">
        <v>0</v>
      </c>
      <c r="DE816" s="135">
        <v>0</v>
      </c>
      <c r="DG816" s="43" t="b" cm="1">
        <f t="array" aca="1" ref="DG816" ca="1">OR($G816=Forecast_Capex_Input!$BF$8:$BF$10)</f>
        <v>0</v>
      </c>
      <c r="DH816" s="43" cm="1">
        <f t="array" aca="1" ref="DH816" ca="1">IFERROR(INDEX(Forecast_Capex_Input!BG$12:BG$286,$Z816)
*(INDEX(Forecast_Capex_Input!$H$12:$H$286,$Z816)=Repex),0)
*$DG816</f>
        <v>0</v>
      </c>
      <c r="DI816" s="43" cm="1">
        <f t="array" aca="1" ref="DI816" ca="1">IFERROR(INDEX(Forecast_Capex_Input!BH$12:BH$286,$Z816)
*(INDEX(Forecast_Capex_Input!$H$12:$H$286,$Z816)=Repex),0)
*$DG816</f>
        <v>0</v>
      </c>
      <c r="DJ816" s="43" cm="1">
        <f t="array" aca="1" ref="DJ816" ca="1">IFERROR(INDEX(Forecast_Capex_Input!BI$12:BI$286,$Z816)
*(INDEX(Forecast_Capex_Input!$H$12:$H$286,$Z816)=Repex),0)
*$DG816</f>
        <v>0</v>
      </c>
      <c r="DK816" s="43" cm="1">
        <f t="array" aca="1" ref="DK816" ca="1">IFERROR(INDEX(Forecast_Capex_Input!BJ$12:BJ$286,$Z816)
*(INDEX(Forecast_Capex_Input!$H$12:$H$286,$Z816)=Repex),0)
*$DG816</f>
        <v>0</v>
      </c>
      <c r="DL816" s="43" cm="1">
        <f t="array" aca="1" ref="DL816" ca="1">IFERROR(INDEX(Forecast_Capex_Input!BK$12:BK$286,$Z816)
*(INDEX(Forecast_Capex_Input!$H$12:$H$286,$Z816)=Repex),0)
*$DG816</f>
        <v>0</v>
      </c>
      <c r="DM816" s="43" cm="1">
        <f t="array" aca="1" ref="DM816" ca="1">IFERROR(INDEX(Forecast_Capex_Input!BL$12:BL$286,$Z816)
*(INDEX(Forecast_Capex_Input!$H$12:$H$286,$Z816)=Repex),0)
*$DG816</f>
        <v>0</v>
      </c>
      <c r="DO816" s="43" t="b" cm="1">
        <f t="array" aca="1" ref="DO816" ca="1">OR($G816=Forecast_Capex_Input!$BN$8:$BN$9)</f>
        <v>0</v>
      </c>
      <c r="DP816" s="43" cm="1">
        <f t="array" aca="1" ref="DP816" ca="1">IFERROR(INDEX(Forecast_Capex_Input!BO$12:BO$286,$Z816)
*(INDEX(Forecast_Capex_Input!$H$12:$H$286,$Z816)=Repex),0)
*$DO816</f>
        <v>0</v>
      </c>
      <c r="DQ816" s="43" cm="1">
        <f t="array" aca="1" ref="DQ816" ca="1">IFERROR(INDEX(Forecast_Capex_Input!BP$12:BP$286,$Z816)
*(INDEX(Forecast_Capex_Input!$H$12:$H$286,$Z816)=Repex),0)
*$DO816</f>
        <v>0</v>
      </c>
      <c r="DR816" s="43" cm="1">
        <f t="array" aca="1" ref="DR816" ca="1">IFERROR(INDEX(Forecast_Capex_Input!BQ$12:BQ$286,$Z816)
*(INDEX(Forecast_Capex_Input!$H$12:$H$286,$Z816)=Repex),0)
*$DO816</f>
        <v>0</v>
      </c>
      <c r="DS816" s="43" cm="1">
        <f t="array" aca="1" ref="DS816" ca="1">IFERROR(INDEX(Forecast_Capex_Input!BR$12:BR$286,$Z816)
*(INDEX(Forecast_Capex_Input!$H$12:$H$286,$Z816)=Repex),0)
*$DO816</f>
        <v>0</v>
      </c>
      <c r="DT816" s="43" cm="1">
        <f t="array" aca="1" ref="DT816" ca="1">IFERROR(INDEX(Forecast_Capex_Input!BS$12:BS$286,$Z816)
*(INDEX(Forecast_Capex_Input!$H$12:$H$286,$Z816)=Repex),0)
*$DO816</f>
        <v>0</v>
      </c>
      <c r="DV816" s="43" t="b" cm="1">
        <f t="array" aca="1" ref="DV816" ca="1">OR($G816=Forecast_Capex_Input!$BU$8:$BU$10)</f>
        <v>0</v>
      </c>
      <c r="DW816" s="43" cm="1">
        <f t="array" aca="1" ref="DW816" ca="1">IFERROR(INDEX(Forecast_Capex_Input!BV$12:BV$286,$Z816)
*(INDEX(Forecast_Capex_Input!$H$12:$H$286,$Z816)=Repex),0)
*$DV816</f>
        <v>0</v>
      </c>
      <c r="DX816" s="43" cm="1">
        <f t="array" aca="1" ref="DX816" ca="1">IFERROR(INDEX(Forecast_Capex_Input!BW$12:BW$286,$Z816)
*(INDEX(Forecast_Capex_Input!$H$12:$H$286,$Z816)=Repex),0)
*$DV816</f>
        <v>0</v>
      </c>
      <c r="DY816" s="43" cm="1">
        <f t="array" aca="1" ref="DY816" ca="1">IFERROR(INDEX(Forecast_Capex_Input!BX$12:BX$286,$Z816)
*(INDEX(Forecast_Capex_Input!$H$12:$H$286,$Z816)=Repex),0)
*$DV816</f>
        <v>0</v>
      </c>
      <c r="DZ816" s="43" cm="1">
        <f t="array" aca="1" ref="DZ816" ca="1">IFERROR(INDEX(Forecast_Capex_Input!BY$12:BY$286,$Z816)
*(INDEX(Forecast_Capex_Input!$H$12:$H$286,$Z816)=Repex),0)
*$DV816</f>
        <v>0</v>
      </c>
      <c r="EA816" s="43" cm="1">
        <f t="array" aca="1" ref="EA816" ca="1">IFERROR(INDEX(Forecast_Capex_Input!BZ$12:BZ$286,$Z816)
*(INDEX(Forecast_Capex_Input!$H$12:$H$286,$Z816)=Repex),0)
*$DV816</f>
        <v>0</v>
      </c>
      <c r="EB816" s="43" cm="1">
        <f t="array" aca="1" ref="EB816" ca="1">IFERROR(INDEX(Forecast_Capex_Input!CA$12:CA$286,$Z816)
*(INDEX(Forecast_Capex_Input!$H$12:$H$286,$Z816)=Repex),0)
*$DV816</f>
        <v>0</v>
      </c>
      <c r="EC816" s="43" cm="1">
        <f t="array" aca="1" ref="EC816" ca="1">IFERROR(INDEX(Forecast_Capex_Input!CB$12:CB$286,$Z816)
*(INDEX(Forecast_Capex_Input!$H$12:$H$286,$Z816)=Repex),0)
*$DV816</f>
        <v>0</v>
      </c>
      <c r="ED816" s="43" cm="1">
        <f t="array" aca="1" ref="ED816" ca="1">IFERROR(INDEX(Forecast_Capex_Input!CC$12:CC$286,$Z816)
*(INDEX(Forecast_Capex_Input!$H$12:$H$286,$Z816)=Repex),0)
*$DV816</f>
        <v>0</v>
      </c>
      <c r="EF816" s="86" t="str">
        <f t="shared" si="74"/>
        <v>N/A</v>
      </c>
      <c r="EG816" s="28" t="str">
        <f>IFERROR(RANK(EF816,EF$11:EF$1010,0)+COUNTIF(EF$11:EF816,EF816)-1,NA)</f>
        <v>N/A</v>
      </c>
    </row>
    <row r="817" spans="3:137" x14ac:dyDescent="0.2">
      <c r="C817" s="28">
        <f t="shared" si="75"/>
        <v>807</v>
      </c>
      <c r="D817" s="9" t="str" cm="1">
        <f t="array" ref="D817">IFERROR(INDEX(Forecast_Capex_Input!$D$12:$D$286,$Z817),NA)</f>
        <v>N/A</v>
      </c>
      <c r="E817" s="24" t="str" cm="1">
        <f t="array" ref="E817">IF($Z817=NA,NA,INDEX(Forecast_Capex_Input!$E$12:$E$286,$Z817))</f>
        <v>N/A</v>
      </c>
      <c r="F817" s="9" t="str" cm="1">
        <f t="array" aca="1" ref="F817" ca="1">IFERROR(INDEX(General!$E$25:$E$26,$AA817),NA)</f>
        <v>N/A</v>
      </c>
      <c r="G817" s="9" t="str" cm="1">
        <f t="array" aca="1" ref="G817" ca="1">IFERROR(INDEX(Forecast_Capex_Input!$AI$11:$BB$11,$AC817),NA)</f>
        <v>N/A</v>
      </c>
      <c r="H817" s="50" t="str" cm="1">
        <f t="array" aca="1" ref="H817" ca="1">IFERROR(INDEX(Forecast_Capex_Input!$AI$12:$BB$286,$Z817,$AC817),NA)</f>
        <v>N/A</v>
      </c>
      <c r="I817" s="150" t="str" cm="1">
        <f t="array" ref="I817">IFERROR(INDEX(Forecast_Capex_Input!$F$12:$F$286,$Z817),NA)</f>
        <v>N/A</v>
      </c>
      <c r="J817" s="150" t="str" cm="1">
        <f t="array" ref="J817">IFERROR(INDEX(Forecast_Capex_Input!G$12:G$286,$Z817),NA)</f>
        <v>N/A</v>
      </c>
      <c r="K817" s="150" t="str" cm="1">
        <f t="array" ref="K817">IFERROR(INDEX(Forecast_Capex_Input!H$12:H$286,$Z817),NA)</f>
        <v>N/A</v>
      </c>
      <c r="L817" s="150" t="str" cm="1">
        <f t="array" ref="L817">IFERROR(INDEX(Forecast_Capex_Input!I$12:I$286,$Z817),NA)</f>
        <v>N/A</v>
      </c>
      <c r="M817" s="150" t="str" cm="1">
        <f t="array" ref="M817">IFERROR(INDEX(Forecast_Capex_Input!J$12:J$286,$Z817),NA)</f>
        <v>N/A</v>
      </c>
      <c r="N817" s="150" t="str" cm="1">
        <f t="array" ref="N817">IFERROR(INDEX(Forecast_Capex_Input!K$12:K$286,$Z817),NA)</f>
        <v>N/A</v>
      </c>
      <c r="O817" s="150" t="str" cm="1">
        <f t="array" ref="O817">IFERROR(INDEX(Forecast_Capex_Input!L$12:L$286,$Z817),NA)</f>
        <v>N/A</v>
      </c>
      <c r="P817" s="150" t="str" cm="1">
        <f t="array" ref="P817">IFERROR(INDEX(Forecast_Capex_Input!M$12:M$286,$Z817),NA)</f>
        <v>N/A</v>
      </c>
      <c r="Q817" s="24" t="str" cm="1">
        <f t="array" ref="Q817">IFERROR(INDEX(Forecast_Capex_Input!N$12:N$286,$Z817),NA)</f>
        <v>N/A</v>
      </c>
      <c r="R817" s="190" cm="1">
        <f t="array" ref="R817">IFERROR(INDEX(Forecast_Capex_Input!O$12:O$286,$Z817),0)</f>
        <v>0</v>
      </c>
      <c r="S817" s="24" cm="1">
        <f t="array" ref="S817">IFERROR(INDEX(Forecast_Capex_Input!P$12:P$286,$Z817),0)</f>
        <v>0</v>
      </c>
      <c r="T817" s="150" t="str" cm="1">
        <f t="array" aca="1" ref="T817" ca="1">IFERROR(INDEX(General!$K$91:$K$110,$AC817),NA)</f>
        <v>N/A</v>
      </c>
      <c r="U817" s="43" cm="1">
        <f t="array" aca="1" ref="U817" ca="1">IFERROR(
IF($F817=General!$E$25,INDEX(Forecast_Capex_Input!S$12:S$286,$Z817),
INDEX(Forecast_Capex_Input!T$12:T$286,$Z817)),0)</f>
        <v>0</v>
      </c>
      <c r="V817" s="82" t="b">
        <f>IFERROR(INDEX(Overheads!$T$19:$T$26,MATCH($I817,Overheads!$E$19:$E$26,0)),FALSE)</f>
        <v>0</v>
      </c>
      <c r="W817" s="209" cm="1">
        <f t="array" ref="W817">IFERROR(
INDEX(Forecast_Capex_Input!CN$12:CN$286,$Z817),0)</f>
        <v>0</v>
      </c>
      <c r="X817" s="209">
        <f>IFERROR(
MATCH($W817,General!$L$39:$S$39,0),1)</f>
        <v>1</v>
      </c>
      <c r="Z817" s="28" t="str">
        <f>IFERROR(
IF(MATCH($C817,Forecast_Capex_Input!$CI$12:$CI$286,1)+1&gt;MAX(Forecast_Capex_Input!$C$12:$C$286),NA,
MATCH($C817,Forecast_Capex_Input!$CI$12:$CI$286,1)+1),1)</f>
        <v>N/A</v>
      </c>
      <c r="AA817" s="28" t="str" cm="1">
        <f t="array" aca="1" ref="AA817" ca="1">IFERROR(
IF(Z816&lt;&gt;Z817,1,
IF(COUNTIF(OFFSET(AA816,0,0,-INDEX(Forecast_Capex_Input!$CG$12:$CG$286,$Z817)),AA816)=INDEX(Forecast_Capex_Input!$CG$12:$CG$286,$Z817),AA816+1,AA816)),NA)</f>
        <v>N/A</v>
      </c>
      <c r="AB817" s="28" t="str" cm="1">
        <f t="array" ref="AB817">IFERROR($C817-IF($Z817=1,1,INDEX(Forecast_Capex_Input!$CI$12:$CI$286,$Z817-1))+1,NA)</f>
        <v>N/A</v>
      </c>
      <c r="AC817" s="28" t="str" cm="1">
        <f t="array" aca="1" ref="AC817" ca="1">IFERROR(IF(AA817=1,
INDEX(Forecast_Capex_Input!$AI$10:$BB$10,SMALL(IF(INDEX(Forecast_Capex_Input!$AI$12:$BB$286,$Z817,0)&gt;0,COLUMN(Forecast_Capex_Input!$AI$10:$BB$10)-COLUMN(Forecast_Capex_Input!$AI$12)+1),ROWS(OFFSET(AC816,0,0,-$AB817)))),
OFFSET(AC816,-INDEX(Forecast_Capex_Input!$CG$12:$CG$286,$Z817)+1,0)),NA)</f>
        <v>N/A</v>
      </c>
      <c r="AD817" s="28" t="str">
        <f t="shared" ca="1" si="72"/>
        <v>N/A</v>
      </c>
      <c r="AE817" s="82" t="b">
        <f t="shared" si="76"/>
        <v>0</v>
      </c>
      <c r="AF817" s="78" t="b">
        <v>0</v>
      </c>
      <c r="AG817" s="82" t="b">
        <f t="shared" si="73"/>
        <v>1</v>
      </c>
      <c r="AI817" s="55">
        <v>0</v>
      </c>
      <c r="AJ817" s="55">
        <v>0</v>
      </c>
      <c r="AK817" s="55">
        <v>0</v>
      </c>
      <c r="AL817" s="55">
        <v>0</v>
      </c>
      <c r="AM817" s="55">
        <v>0</v>
      </c>
      <c r="AN817" s="135">
        <v>0</v>
      </c>
      <c r="AP817" s="55">
        <v>0</v>
      </c>
      <c r="AQ817" s="55">
        <v>0</v>
      </c>
      <c r="AR817" s="55">
        <v>0</v>
      </c>
      <c r="AS817" s="55">
        <v>0</v>
      </c>
      <c r="AT817" s="55">
        <v>0</v>
      </c>
      <c r="AU817" s="135">
        <v>0</v>
      </c>
      <c r="AW817" s="55">
        <v>0</v>
      </c>
      <c r="AX817" s="55">
        <v>0</v>
      </c>
      <c r="AY817" s="55">
        <v>0</v>
      </c>
      <c r="AZ817" s="55">
        <v>0</v>
      </c>
      <c r="BA817" s="55">
        <v>0</v>
      </c>
      <c r="BB817" s="135">
        <v>0</v>
      </c>
      <c r="BD817" s="55">
        <v>0</v>
      </c>
      <c r="BE817" s="55">
        <v>0</v>
      </c>
      <c r="BF817" s="55">
        <v>0</v>
      </c>
      <c r="BG817" s="55">
        <v>0</v>
      </c>
      <c r="BH817" s="55">
        <v>0</v>
      </c>
      <c r="BI817" s="135">
        <v>0</v>
      </c>
      <c r="BK817" s="55">
        <v>0</v>
      </c>
      <c r="BL817" s="55">
        <v>0</v>
      </c>
      <c r="BM817" s="55">
        <v>0</v>
      </c>
      <c r="BN817" s="55">
        <v>0</v>
      </c>
      <c r="BO817" s="55">
        <v>0</v>
      </c>
      <c r="BP817" s="135">
        <v>0</v>
      </c>
      <c r="BR817" s="147">
        <v>0</v>
      </c>
      <c r="BS817" s="147">
        <v>0</v>
      </c>
      <c r="BT817" s="147">
        <v>0</v>
      </c>
      <c r="BU817" s="147">
        <v>0</v>
      </c>
      <c r="BV817" s="147">
        <v>0</v>
      </c>
      <c r="BX817" s="55">
        <v>0</v>
      </c>
      <c r="BY817" s="55">
        <v>0</v>
      </c>
      <c r="BZ817" s="55">
        <v>0</v>
      </c>
      <c r="CA817" s="55">
        <v>0</v>
      </c>
      <c r="CB817" s="55">
        <v>0</v>
      </c>
      <c r="CC817" s="135">
        <v>0</v>
      </c>
      <c r="CE817" s="55">
        <v>0</v>
      </c>
      <c r="CF817" s="55">
        <v>0</v>
      </c>
      <c r="CG817" s="55">
        <v>0</v>
      </c>
      <c r="CH817" s="55">
        <v>0</v>
      </c>
      <c r="CI817" s="55">
        <v>0</v>
      </c>
      <c r="CJ817" s="135">
        <v>0</v>
      </c>
      <c r="CL817" s="55">
        <v>0</v>
      </c>
      <c r="CM817" s="55">
        <v>0</v>
      </c>
      <c r="CN817" s="55">
        <v>0</v>
      </c>
      <c r="CO817" s="55">
        <v>0</v>
      </c>
      <c r="CP817" s="55">
        <v>0</v>
      </c>
      <c r="CQ817" s="135">
        <v>0</v>
      </c>
      <c r="CS817" s="67">
        <v>0</v>
      </c>
      <c r="CT817" s="67">
        <v>0</v>
      </c>
      <c r="CU817" s="67">
        <v>0</v>
      </c>
      <c r="CV817" s="67">
        <v>0</v>
      </c>
      <c r="CW817" s="67">
        <v>0</v>
      </c>
      <c r="CX817" s="135">
        <v>0</v>
      </c>
      <c r="CZ817" s="55">
        <v>0</v>
      </c>
      <c r="DA817" s="55">
        <v>0</v>
      </c>
      <c r="DB817" s="55">
        <v>0</v>
      </c>
      <c r="DC817" s="55">
        <v>0</v>
      </c>
      <c r="DD817" s="55">
        <v>0</v>
      </c>
      <c r="DE817" s="135">
        <v>0</v>
      </c>
      <c r="DG817" s="43" t="b" cm="1">
        <f t="array" aca="1" ref="DG817" ca="1">OR($G817=Forecast_Capex_Input!$BF$8:$BF$10)</f>
        <v>0</v>
      </c>
      <c r="DH817" s="43" cm="1">
        <f t="array" aca="1" ref="DH817" ca="1">IFERROR(INDEX(Forecast_Capex_Input!BG$12:BG$286,$Z817)
*(INDEX(Forecast_Capex_Input!$H$12:$H$286,$Z817)=Repex),0)
*$DG817</f>
        <v>0</v>
      </c>
      <c r="DI817" s="43" cm="1">
        <f t="array" aca="1" ref="DI817" ca="1">IFERROR(INDEX(Forecast_Capex_Input!BH$12:BH$286,$Z817)
*(INDEX(Forecast_Capex_Input!$H$12:$H$286,$Z817)=Repex),0)
*$DG817</f>
        <v>0</v>
      </c>
      <c r="DJ817" s="43" cm="1">
        <f t="array" aca="1" ref="DJ817" ca="1">IFERROR(INDEX(Forecast_Capex_Input!BI$12:BI$286,$Z817)
*(INDEX(Forecast_Capex_Input!$H$12:$H$286,$Z817)=Repex),0)
*$DG817</f>
        <v>0</v>
      </c>
      <c r="DK817" s="43" cm="1">
        <f t="array" aca="1" ref="DK817" ca="1">IFERROR(INDEX(Forecast_Capex_Input!BJ$12:BJ$286,$Z817)
*(INDEX(Forecast_Capex_Input!$H$12:$H$286,$Z817)=Repex),0)
*$DG817</f>
        <v>0</v>
      </c>
      <c r="DL817" s="43" cm="1">
        <f t="array" aca="1" ref="DL817" ca="1">IFERROR(INDEX(Forecast_Capex_Input!BK$12:BK$286,$Z817)
*(INDEX(Forecast_Capex_Input!$H$12:$H$286,$Z817)=Repex),0)
*$DG817</f>
        <v>0</v>
      </c>
      <c r="DM817" s="43" cm="1">
        <f t="array" aca="1" ref="DM817" ca="1">IFERROR(INDEX(Forecast_Capex_Input!BL$12:BL$286,$Z817)
*(INDEX(Forecast_Capex_Input!$H$12:$H$286,$Z817)=Repex),0)
*$DG817</f>
        <v>0</v>
      </c>
      <c r="DO817" s="43" t="b" cm="1">
        <f t="array" aca="1" ref="DO817" ca="1">OR($G817=Forecast_Capex_Input!$BN$8:$BN$9)</f>
        <v>0</v>
      </c>
      <c r="DP817" s="43" cm="1">
        <f t="array" aca="1" ref="DP817" ca="1">IFERROR(INDEX(Forecast_Capex_Input!BO$12:BO$286,$Z817)
*(INDEX(Forecast_Capex_Input!$H$12:$H$286,$Z817)=Repex),0)
*$DO817</f>
        <v>0</v>
      </c>
      <c r="DQ817" s="43" cm="1">
        <f t="array" aca="1" ref="DQ817" ca="1">IFERROR(INDEX(Forecast_Capex_Input!BP$12:BP$286,$Z817)
*(INDEX(Forecast_Capex_Input!$H$12:$H$286,$Z817)=Repex),0)
*$DO817</f>
        <v>0</v>
      </c>
      <c r="DR817" s="43" cm="1">
        <f t="array" aca="1" ref="DR817" ca="1">IFERROR(INDEX(Forecast_Capex_Input!BQ$12:BQ$286,$Z817)
*(INDEX(Forecast_Capex_Input!$H$12:$H$286,$Z817)=Repex),0)
*$DO817</f>
        <v>0</v>
      </c>
      <c r="DS817" s="43" cm="1">
        <f t="array" aca="1" ref="DS817" ca="1">IFERROR(INDEX(Forecast_Capex_Input!BR$12:BR$286,$Z817)
*(INDEX(Forecast_Capex_Input!$H$12:$H$286,$Z817)=Repex),0)
*$DO817</f>
        <v>0</v>
      </c>
      <c r="DT817" s="43" cm="1">
        <f t="array" aca="1" ref="DT817" ca="1">IFERROR(INDEX(Forecast_Capex_Input!BS$12:BS$286,$Z817)
*(INDEX(Forecast_Capex_Input!$H$12:$H$286,$Z817)=Repex),0)
*$DO817</f>
        <v>0</v>
      </c>
      <c r="DV817" s="43" t="b" cm="1">
        <f t="array" aca="1" ref="DV817" ca="1">OR($G817=Forecast_Capex_Input!$BU$8:$BU$10)</f>
        <v>0</v>
      </c>
      <c r="DW817" s="43" cm="1">
        <f t="array" aca="1" ref="DW817" ca="1">IFERROR(INDEX(Forecast_Capex_Input!BV$12:BV$286,$Z817)
*(INDEX(Forecast_Capex_Input!$H$12:$H$286,$Z817)=Repex),0)
*$DV817</f>
        <v>0</v>
      </c>
      <c r="DX817" s="43" cm="1">
        <f t="array" aca="1" ref="DX817" ca="1">IFERROR(INDEX(Forecast_Capex_Input!BW$12:BW$286,$Z817)
*(INDEX(Forecast_Capex_Input!$H$12:$H$286,$Z817)=Repex),0)
*$DV817</f>
        <v>0</v>
      </c>
      <c r="DY817" s="43" cm="1">
        <f t="array" aca="1" ref="DY817" ca="1">IFERROR(INDEX(Forecast_Capex_Input!BX$12:BX$286,$Z817)
*(INDEX(Forecast_Capex_Input!$H$12:$H$286,$Z817)=Repex),0)
*$DV817</f>
        <v>0</v>
      </c>
      <c r="DZ817" s="43" cm="1">
        <f t="array" aca="1" ref="DZ817" ca="1">IFERROR(INDEX(Forecast_Capex_Input!BY$12:BY$286,$Z817)
*(INDEX(Forecast_Capex_Input!$H$12:$H$286,$Z817)=Repex),0)
*$DV817</f>
        <v>0</v>
      </c>
      <c r="EA817" s="43" cm="1">
        <f t="array" aca="1" ref="EA817" ca="1">IFERROR(INDEX(Forecast_Capex_Input!BZ$12:BZ$286,$Z817)
*(INDEX(Forecast_Capex_Input!$H$12:$H$286,$Z817)=Repex),0)
*$DV817</f>
        <v>0</v>
      </c>
      <c r="EB817" s="43" cm="1">
        <f t="array" aca="1" ref="EB817" ca="1">IFERROR(INDEX(Forecast_Capex_Input!CA$12:CA$286,$Z817)
*(INDEX(Forecast_Capex_Input!$H$12:$H$286,$Z817)=Repex),0)
*$DV817</f>
        <v>0</v>
      </c>
      <c r="EC817" s="43" cm="1">
        <f t="array" aca="1" ref="EC817" ca="1">IFERROR(INDEX(Forecast_Capex_Input!CB$12:CB$286,$Z817)
*(INDEX(Forecast_Capex_Input!$H$12:$H$286,$Z817)=Repex),0)
*$DV817</f>
        <v>0</v>
      </c>
      <c r="ED817" s="43" cm="1">
        <f t="array" aca="1" ref="ED817" ca="1">IFERROR(INDEX(Forecast_Capex_Input!CC$12:CC$286,$Z817)
*(INDEX(Forecast_Capex_Input!$H$12:$H$286,$Z817)=Repex),0)
*$DV817</f>
        <v>0</v>
      </c>
      <c r="EF817" s="86" t="str">
        <f t="shared" si="74"/>
        <v>N/A</v>
      </c>
      <c r="EG817" s="28" t="str">
        <f>IFERROR(RANK(EF817,EF$11:EF$1010,0)+COUNTIF(EF$11:EF817,EF817)-1,NA)</f>
        <v>N/A</v>
      </c>
    </row>
    <row r="818" spans="3:137" x14ac:dyDescent="0.2">
      <c r="C818" s="28">
        <f t="shared" si="75"/>
        <v>808</v>
      </c>
      <c r="D818" s="9" t="str" cm="1">
        <f t="array" ref="D818">IFERROR(INDEX(Forecast_Capex_Input!$D$12:$D$286,$Z818),NA)</f>
        <v>N/A</v>
      </c>
      <c r="E818" s="24" t="str" cm="1">
        <f t="array" ref="E818">IF($Z818=NA,NA,INDEX(Forecast_Capex_Input!$E$12:$E$286,$Z818))</f>
        <v>N/A</v>
      </c>
      <c r="F818" s="9" t="str" cm="1">
        <f t="array" aca="1" ref="F818" ca="1">IFERROR(INDEX(General!$E$25:$E$26,$AA818),NA)</f>
        <v>N/A</v>
      </c>
      <c r="G818" s="9" t="str" cm="1">
        <f t="array" aca="1" ref="G818" ca="1">IFERROR(INDEX(Forecast_Capex_Input!$AI$11:$BB$11,$AC818),NA)</f>
        <v>N/A</v>
      </c>
      <c r="H818" s="50" t="str" cm="1">
        <f t="array" aca="1" ref="H818" ca="1">IFERROR(INDEX(Forecast_Capex_Input!$AI$12:$BB$286,$Z818,$AC818),NA)</f>
        <v>N/A</v>
      </c>
      <c r="I818" s="150" t="str" cm="1">
        <f t="array" ref="I818">IFERROR(INDEX(Forecast_Capex_Input!$F$12:$F$286,$Z818),NA)</f>
        <v>N/A</v>
      </c>
      <c r="J818" s="150" t="str" cm="1">
        <f t="array" ref="J818">IFERROR(INDEX(Forecast_Capex_Input!G$12:G$286,$Z818),NA)</f>
        <v>N/A</v>
      </c>
      <c r="K818" s="150" t="str" cm="1">
        <f t="array" ref="K818">IFERROR(INDEX(Forecast_Capex_Input!H$12:H$286,$Z818),NA)</f>
        <v>N/A</v>
      </c>
      <c r="L818" s="150" t="str" cm="1">
        <f t="array" ref="L818">IFERROR(INDEX(Forecast_Capex_Input!I$12:I$286,$Z818),NA)</f>
        <v>N/A</v>
      </c>
      <c r="M818" s="150" t="str" cm="1">
        <f t="array" ref="M818">IFERROR(INDEX(Forecast_Capex_Input!J$12:J$286,$Z818),NA)</f>
        <v>N/A</v>
      </c>
      <c r="N818" s="150" t="str" cm="1">
        <f t="array" ref="N818">IFERROR(INDEX(Forecast_Capex_Input!K$12:K$286,$Z818),NA)</f>
        <v>N/A</v>
      </c>
      <c r="O818" s="150" t="str" cm="1">
        <f t="array" ref="O818">IFERROR(INDEX(Forecast_Capex_Input!L$12:L$286,$Z818),NA)</f>
        <v>N/A</v>
      </c>
      <c r="P818" s="150" t="str" cm="1">
        <f t="array" ref="P818">IFERROR(INDEX(Forecast_Capex_Input!M$12:M$286,$Z818),NA)</f>
        <v>N/A</v>
      </c>
      <c r="Q818" s="24" t="str" cm="1">
        <f t="array" ref="Q818">IFERROR(INDEX(Forecast_Capex_Input!N$12:N$286,$Z818),NA)</f>
        <v>N/A</v>
      </c>
      <c r="R818" s="190" cm="1">
        <f t="array" ref="R818">IFERROR(INDEX(Forecast_Capex_Input!O$12:O$286,$Z818),0)</f>
        <v>0</v>
      </c>
      <c r="S818" s="24" cm="1">
        <f t="array" ref="S818">IFERROR(INDEX(Forecast_Capex_Input!P$12:P$286,$Z818),0)</f>
        <v>0</v>
      </c>
      <c r="T818" s="150" t="str" cm="1">
        <f t="array" aca="1" ref="T818" ca="1">IFERROR(INDEX(General!$K$91:$K$110,$AC818),NA)</f>
        <v>N/A</v>
      </c>
      <c r="U818" s="43" cm="1">
        <f t="array" aca="1" ref="U818" ca="1">IFERROR(
IF($F818=General!$E$25,INDEX(Forecast_Capex_Input!S$12:S$286,$Z818),
INDEX(Forecast_Capex_Input!T$12:T$286,$Z818)),0)</f>
        <v>0</v>
      </c>
      <c r="V818" s="82" t="b">
        <f>IFERROR(INDEX(Overheads!$T$19:$T$26,MATCH($I818,Overheads!$E$19:$E$26,0)),FALSE)</f>
        <v>0</v>
      </c>
      <c r="W818" s="209" cm="1">
        <f t="array" ref="W818">IFERROR(
INDEX(Forecast_Capex_Input!CN$12:CN$286,$Z818),0)</f>
        <v>0</v>
      </c>
      <c r="X818" s="209">
        <f>IFERROR(
MATCH($W818,General!$L$39:$S$39,0),1)</f>
        <v>1</v>
      </c>
      <c r="Z818" s="28" t="str">
        <f>IFERROR(
IF(MATCH($C818,Forecast_Capex_Input!$CI$12:$CI$286,1)+1&gt;MAX(Forecast_Capex_Input!$C$12:$C$286),NA,
MATCH($C818,Forecast_Capex_Input!$CI$12:$CI$286,1)+1),1)</f>
        <v>N/A</v>
      </c>
      <c r="AA818" s="28" t="str" cm="1">
        <f t="array" aca="1" ref="AA818" ca="1">IFERROR(
IF(Z817&lt;&gt;Z818,1,
IF(COUNTIF(OFFSET(AA817,0,0,-INDEX(Forecast_Capex_Input!$CG$12:$CG$286,$Z818)),AA817)=INDEX(Forecast_Capex_Input!$CG$12:$CG$286,$Z818),AA817+1,AA817)),NA)</f>
        <v>N/A</v>
      </c>
      <c r="AB818" s="28" t="str" cm="1">
        <f t="array" ref="AB818">IFERROR($C818-IF($Z818=1,1,INDEX(Forecast_Capex_Input!$CI$12:$CI$286,$Z818-1))+1,NA)</f>
        <v>N/A</v>
      </c>
      <c r="AC818" s="28" t="str" cm="1">
        <f t="array" aca="1" ref="AC818" ca="1">IFERROR(IF(AA818=1,
INDEX(Forecast_Capex_Input!$AI$10:$BB$10,SMALL(IF(INDEX(Forecast_Capex_Input!$AI$12:$BB$286,$Z818,0)&gt;0,COLUMN(Forecast_Capex_Input!$AI$10:$BB$10)-COLUMN(Forecast_Capex_Input!$AI$12)+1),ROWS(OFFSET(AC817,0,0,-$AB818)))),
OFFSET(AC817,-INDEX(Forecast_Capex_Input!$CG$12:$CG$286,$Z818)+1,0)),NA)</f>
        <v>N/A</v>
      </c>
      <c r="AD818" s="28" t="str">
        <f t="shared" ca="1" si="72"/>
        <v>N/A</v>
      </c>
      <c r="AE818" s="82" t="b">
        <f t="shared" si="76"/>
        <v>0</v>
      </c>
      <c r="AF818" s="78" t="b">
        <v>0</v>
      </c>
      <c r="AG818" s="82" t="b">
        <f t="shared" si="73"/>
        <v>1</v>
      </c>
      <c r="AI818" s="55">
        <v>0</v>
      </c>
      <c r="AJ818" s="55">
        <v>0</v>
      </c>
      <c r="AK818" s="55">
        <v>0</v>
      </c>
      <c r="AL818" s="55">
        <v>0</v>
      </c>
      <c r="AM818" s="55">
        <v>0</v>
      </c>
      <c r="AN818" s="135">
        <v>0</v>
      </c>
      <c r="AP818" s="55">
        <v>0</v>
      </c>
      <c r="AQ818" s="55">
        <v>0</v>
      </c>
      <c r="AR818" s="55">
        <v>0</v>
      </c>
      <c r="AS818" s="55">
        <v>0</v>
      </c>
      <c r="AT818" s="55">
        <v>0</v>
      </c>
      <c r="AU818" s="135">
        <v>0</v>
      </c>
      <c r="AW818" s="55">
        <v>0</v>
      </c>
      <c r="AX818" s="55">
        <v>0</v>
      </c>
      <c r="AY818" s="55">
        <v>0</v>
      </c>
      <c r="AZ818" s="55">
        <v>0</v>
      </c>
      <c r="BA818" s="55">
        <v>0</v>
      </c>
      <c r="BB818" s="135">
        <v>0</v>
      </c>
      <c r="BD818" s="55">
        <v>0</v>
      </c>
      <c r="BE818" s="55">
        <v>0</v>
      </c>
      <c r="BF818" s="55">
        <v>0</v>
      </c>
      <c r="BG818" s="55">
        <v>0</v>
      </c>
      <c r="BH818" s="55">
        <v>0</v>
      </c>
      <c r="BI818" s="135">
        <v>0</v>
      </c>
      <c r="BK818" s="55">
        <v>0</v>
      </c>
      <c r="BL818" s="55">
        <v>0</v>
      </c>
      <c r="BM818" s="55">
        <v>0</v>
      </c>
      <c r="BN818" s="55">
        <v>0</v>
      </c>
      <c r="BO818" s="55">
        <v>0</v>
      </c>
      <c r="BP818" s="135">
        <v>0</v>
      </c>
      <c r="BR818" s="147">
        <v>0</v>
      </c>
      <c r="BS818" s="147">
        <v>0</v>
      </c>
      <c r="BT818" s="147">
        <v>0</v>
      </c>
      <c r="BU818" s="147">
        <v>0</v>
      </c>
      <c r="BV818" s="147">
        <v>0</v>
      </c>
      <c r="BX818" s="55">
        <v>0</v>
      </c>
      <c r="BY818" s="55">
        <v>0</v>
      </c>
      <c r="BZ818" s="55">
        <v>0</v>
      </c>
      <c r="CA818" s="55">
        <v>0</v>
      </c>
      <c r="CB818" s="55">
        <v>0</v>
      </c>
      <c r="CC818" s="135">
        <v>0</v>
      </c>
      <c r="CE818" s="55">
        <v>0</v>
      </c>
      <c r="CF818" s="55">
        <v>0</v>
      </c>
      <c r="CG818" s="55">
        <v>0</v>
      </c>
      <c r="CH818" s="55">
        <v>0</v>
      </c>
      <c r="CI818" s="55">
        <v>0</v>
      </c>
      <c r="CJ818" s="135">
        <v>0</v>
      </c>
      <c r="CL818" s="55">
        <v>0</v>
      </c>
      <c r="CM818" s="55">
        <v>0</v>
      </c>
      <c r="CN818" s="55">
        <v>0</v>
      </c>
      <c r="CO818" s="55">
        <v>0</v>
      </c>
      <c r="CP818" s="55">
        <v>0</v>
      </c>
      <c r="CQ818" s="135">
        <v>0</v>
      </c>
      <c r="CS818" s="67">
        <v>0</v>
      </c>
      <c r="CT818" s="67">
        <v>0</v>
      </c>
      <c r="CU818" s="67">
        <v>0</v>
      </c>
      <c r="CV818" s="67">
        <v>0</v>
      </c>
      <c r="CW818" s="67">
        <v>0</v>
      </c>
      <c r="CX818" s="135">
        <v>0</v>
      </c>
      <c r="CZ818" s="55">
        <v>0</v>
      </c>
      <c r="DA818" s="55">
        <v>0</v>
      </c>
      <c r="DB818" s="55">
        <v>0</v>
      </c>
      <c r="DC818" s="55">
        <v>0</v>
      </c>
      <c r="DD818" s="55">
        <v>0</v>
      </c>
      <c r="DE818" s="135">
        <v>0</v>
      </c>
      <c r="DG818" s="43" t="b" cm="1">
        <f t="array" aca="1" ref="DG818" ca="1">OR($G818=Forecast_Capex_Input!$BF$8:$BF$10)</f>
        <v>0</v>
      </c>
      <c r="DH818" s="43" cm="1">
        <f t="array" aca="1" ref="DH818" ca="1">IFERROR(INDEX(Forecast_Capex_Input!BG$12:BG$286,$Z818)
*(INDEX(Forecast_Capex_Input!$H$12:$H$286,$Z818)=Repex),0)
*$DG818</f>
        <v>0</v>
      </c>
      <c r="DI818" s="43" cm="1">
        <f t="array" aca="1" ref="DI818" ca="1">IFERROR(INDEX(Forecast_Capex_Input!BH$12:BH$286,$Z818)
*(INDEX(Forecast_Capex_Input!$H$12:$H$286,$Z818)=Repex),0)
*$DG818</f>
        <v>0</v>
      </c>
      <c r="DJ818" s="43" cm="1">
        <f t="array" aca="1" ref="DJ818" ca="1">IFERROR(INDEX(Forecast_Capex_Input!BI$12:BI$286,$Z818)
*(INDEX(Forecast_Capex_Input!$H$12:$H$286,$Z818)=Repex),0)
*$DG818</f>
        <v>0</v>
      </c>
      <c r="DK818" s="43" cm="1">
        <f t="array" aca="1" ref="DK818" ca="1">IFERROR(INDEX(Forecast_Capex_Input!BJ$12:BJ$286,$Z818)
*(INDEX(Forecast_Capex_Input!$H$12:$H$286,$Z818)=Repex),0)
*$DG818</f>
        <v>0</v>
      </c>
      <c r="DL818" s="43" cm="1">
        <f t="array" aca="1" ref="DL818" ca="1">IFERROR(INDEX(Forecast_Capex_Input!BK$12:BK$286,$Z818)
*(INDEX(Forecast_Capex_Input!$H$12:$H$286,$Z818)=Repex),0)
*$DG818</f>
        <v>0</v>
      </c>
      <c r="DM818" s="43" cm="1">
        <f t="array" aca="1" ref="DM818" ca="1">IFERROR(INDEX(Forecast_Capex_Input!BL$12:BL$286,$Z818)
*(INDEX(Forecast_Capex_Input!$H$12:$H$286,$Z818)=Repex),0)
*$DG818</f>
        <v>0</v>
      </c>
      <c r="DO818" s="43" t="b" cm="1">
        <f t="array" aca="1" ref="DO818" ca="1">OR($G818=Forecast_Capex_Input!$BN$8:$BN$9)</f>
        <v>0</v>
      </c>
      <c r="DP818" s="43" cm="1">
        <f t="array" aca="1" ref="DP818" ca="1">IFERROR(INDEX(Forecast_Capex_Input!BO$12:BO$286,$Z818)
*(INDEX(Forecast_Capex_Input!$H$12:$H$286,$Z818)=Repex),0)
*$DO818</f>
        <v>0</v>
      </c>
      <c r="DQ818" s="43" cm="1">
        <f t="array" aca="1" ref="DQ818" ca="1">IFERROR(INDEX(Forecast_Capex_Input!BP$12:BP$286,$Z818)
*(INDEX(Forecast_Capex_Input!$H$12:$H$286,$Z818)=Repex),0)
*$DO818</f>
        <v>0</v>
      </c>
      <c r="DR818" s="43" cm="1">
        <f t="array" aca="1" ref="DR818" ca="1">IFERROR(INDEX(Forecast_Capex_Input!BQ$12:BQ$286,$Z818)
*(INDEX(Forecast_Capex_Input!$H$12:$H$286,$Z818)=Repex),0)
*$DO818</f>
        <v>0</v>
      </c>
      <c r="DS818" s="43" cm="1">
        <f t="array" aca="1" ref="DS818" ca="1">IFERROR(INDEX(Forecast_Capex_Input!BR$12:BR$286,$Z818)
*(INDEX(Forecast_Capex_Input!$H$12:$H$286,$Z818)=Repex),0)
*$DO818</f>
        <v>0</v>
      </c>
      <c r="DT818" s="43" cm="1">
        <f t="array" aca="1" ref="DT818" ca="1">IFERROR(INDEX(Forecast_Capex_Input!BS$12:BS$286,$Z818)
*(INDEX(Forecast_Capex_Input!$H$12:$H$286,$Z818)=Repex),0)
*$DO818</f>
        <v>0</v>
      </c>
      <c r="DV818" s="43" t="b" cm="1">
        <f t="array" aca="1" ref="DV818" ca="1">OR($G818=Forecast_Capex_Input!$BU$8:$BU$10)</f>
        <v>0</v>
      </c>
      <c r="DW818" s="43" cm="1">
        <f t="array" aca="1" ref="DW818" ca="1">IFERROR(INDEX(Forecast_Capex_Input!BV$12:BV$286,$Z818)
*(INDEX(Forecast_Capex_Input!$H$12:$H$286,$Z818)=Repex),0)
*$DV818</f>
        <v>0</v>
      </c>
      <c r="DX818" s="43" cm="1">
        <f t="array" aca="1" ref="DX818" ca="1">IFERROR(INDEX(Forecast_Capex_Input!BW$12:BW$286,$Z818)
*(INDEX(Forecast_Capex_Input!$H$12:$H$286,$Z818)=Repex),0)
*$DV818</f>
        <v>0</v>
      </c>
      <c r="DY818" s="43" cm="1">
        <f t="array" aca="1" ref="DY818" ca="1">IFERROR(INDEX(Forecast_Capex_Input!BX$12:BX$286,$Z818)
*(INDEX(Forecast_Capex_Input!$H$12:$H$286,$Z818)=Repex),0)
*$DV818</f>
        <v>0</v>
      </c>
      <c r="DZ818" s="43" cm="1">
        <f t="array" aca="1" ref="DZ818" ca="1">IFERROR(INDEX(Forecast_Capex_Input!BY$12:BY$286,$Z818)
*(INDEX(Forecast_Capex_Input!$H$12:$H$286,$Z818)=Repex),0)
*$DV818</f>
        <v>0</v>
      </c>
      <c r="EA818" s="43" cm="1">
        <f t="array" aca="1" ref="EA818" ca="1">IFERROR(INDEX(Forecast_Capex_Input!BZ$12:BZ$286,$Z818)
*(INDEX(Forecast_Capex_Input!$H$12:$H$286,$Z818)=Repex),0)
*$DV818</f>
        <v>0</v>
      </c>
      <c r="EB818" s="43" cm="1">
        <f t="array" aca="1" ref="EB818" ca="1">IFERROR(INDEX(Forecast_Capex_Input!CA$12:CA$286,$Z818)
*(INDEX(Forecast_Capex_Input!$H$12:$H$286,$Z818)=Repex),0)
*$DV818</f>
        <v>0</v>
      </c>
      <c r="EC818" s="43" cm="1">
        <f t="array" aca="1" ref="EC818" ca="1">IFERROR(INDEX(Forecast_Capex_Input!CB$12:CB$286,$Z818)
*(INDEX(Forecast_Capex_Input!$H$12:$H$286,$Z818)=Repex),0)
*$DV818</f>
        <v>0</v>
      </c>
      <c r="ED818" s="43" cm="1">
        <f t="array" aca="1" ref="ED818" ca="1">IFERROR(INDEX(Forecast_Capex_Input!CC$12:CC$286,$Z818)
*(INDEX(Forecast_Capex_Input!$H$12:$H$286,$Z818)=Repex),0)
*$DV818</f>
        <v>0</v>
      </c>
      <c r="EF818" s="86" t="str">
        <f t="shared" si="74"/>
        <v>N/A</v>
      </c>
      <c r="EG818" s="28" t="str">
        <f>IFERROR(RANK(EF818,EF$11:EF$1010,0)+COUNTIF(EF$11:EF818,EF818)-1,NA)</f>
        <v>N/A</v>
      </c>
    </row>
    <row r="819" spans="3:137" x14ac:dyDescent="0.2">
      <c r="C819" s="28">
        <f t="shared" si="75"/>
        <v>809</v>
      </c>
      <c r="D819" s="9" t="str" cm="1">
        <f t="array" ref="D819">IFERROR(INDEX(Forecast_Capex_Input!$D$12:$D$286,$Z819),NA)</f>
        <v>N/A</v>
      </c>
      <c r="E819" s="24" t="str" cm="1">
        <f t="array" ref="E819">IF($Z819=NA,NA,INDEX(Forecast_Capex_Input!$E$12:$E$286,$Z819))</f>
        <v>N/A</v>
      </c>
      <c r="F819" s="9" t="str" cm="1">
        <f t="array" aca="1" ref="F819" ca="1">IFERROR(INDEX(General!$E$25:$E$26,$AA819),NA)</f>
        <v>N/A</v>
      </c>
      <c r="G819" s="9" t="str" cm="1">
        <f t="array" aca="1" ref="G819" ca="1">IFERROR(INDEX(Forecast_Capex_Input!$AI$11:$BB$11,$AC819),NA)</f>
        <v>N/A</v>
      </c>
      <c r="H819" s="50" t="str" cm="1">
        <f t="array" aca="1" ref="H819" ca="1">IFERROR(INDEX(Forecast_Capex_Input!$AI$12:$BB$286,$Z819,$AC819),NA)</f>
        <v>N/A</v>
      </c>
      <c r="I819" s="150" t="str" cm="1">
        <f t="array" ref="I819">IFERROR(INDEX(Forecast_Capex_Input!$F$12:$F$286,$Z819),NA)</f>
        <v>N/A</v>
      </c>
      <c r="J819" s="150" t="str" cm="1">
        <f t="array" ref="J819">IFERROR(INDEX(Forecast_Capex_Input!G$12:G$286,$Z819),NA)</f>
        <v>N/A</v>
      </c>
      <c r="K819" s="150" t="str" cm="1">
        <f t="array" ref="K819">IFERROR(INDEX(Forecast_Capex_Input!H$12:H$286,$Z819),NA)</f>
        <v>N/A</v>
      </c>
      <c r="L819" s="150" t="str" cm="1">
        <f t="array" ref="L819">IFERROR(INDEX(Forecast_Capex_Input!I$12:I$286,$Z819),NA)</f>
        <v>N/A</v>
      </c>
      <c r="M819" s="150" t="str" cm="1">
        <f t="array" ref="M819">IFERROR(INDEX(Forecast_Capex_Input!J$12:J$286,$Z819),NA)</f>
        <v>N/A</v>
      </c>
      <c r="N819" s="150" t="str" cm="1">
        <f t="array" ref="N819">IFERROR(INDEX(Forecast_Capex_Input!K$12:K$286,$Z819),NA)</f>
        <v>N/A</v>
      </c>
      <c r="O819" s="150" t="str" cm="1">
        <f t="array" ref="O819">IFERROR(INDEX(Forecast_Capex_Input!L$12:L$286,$Z819),NA)</f>
        <v>N/A</v>
      </c>
      <c r="P819" s="150" t="str" cm="1">
        <f t="array" ref="P819">IFERROR(INDEX(Forecast_Capex_Input!M$12:M$286,$Z819),NA)</f>
        <v>N/A</v>
      </c>
      <c r="Q819" s="24" t="str" cm="1">
        <f t="array" ref="Q819">IFERROR(INDEX(Forecast_Capex_Input!N$12:N$286,$Z819),NA)</f>
        <v>N/A</v>
      </c>
      <c r="R819" s="190" cm="1">
        <f t="array" ref="R819">IFERROR(INDEX(Forecast_Capex_Input!O$12:O$286,$Z819),0)</f>
        <v>0</v>
      </c>
      <c r="S819" s="24" cm="1">
        <f t="array" ref="S819">IFERROR(INDEX(Forecast_Capex_Input!P$12:P$286,$Z819),0)</f>
        <v>0</v>
      </c>
      <c r="T819" s="150" t="str" cm="1">
        <f t="array" aca="1" ref="T819" ca="1">IFERROR(INDEX(General!$K$91:$K$110,$AC819),NA)</f>
        <v>N/A</v>
      </c>
      <c r="U819" s="43" cm="1">
        <f t="array" aca="1" ref="U819" ca="1">IFERROR(
IF($F819=General!$E$25,INDEX(Forecast_Capex_Input!S$12:S$286,$Z819),
INDEX(Forecast_Capex_Input!T$12:T$286,$Z819)),0)</f>
        <v>0</v>
      </c>
      <c r="V819" s="82" t="b">
        <f>IFERROR(INDEX(Overheads!$T$19:$T$26,MATCH($I819,Overheads!$E$19:$E$26,0)),FALSE)</f>
        <v>0</v>
      </c>
      <c r="W819" s="209" cm="1">
        <f t="array" ref="W819">IFERROR(
INDEX(Forecast_Capex_Input!CN$12:CN$286,$Z819),0)</f>
        <v>0</v>
      </c>
      <c r="X819" s="209">
        <f>IFERROR(
MATCH($W819,General!$L$39:$S$39,0),1)</f>
        <v>1</v>
      </c>
      <c r="Z819" s="28" t="str">
        <f>IFERROR(
IF(MATCH($C819,Forecast_Capex_Input!$CI$12:$CI$286,1)+1&gt;MAX(Forecast_Capex_Input!$C$12:$C$286),NA,
MATCH($C819,Forecast_Capex_Input!$CI$12:$CI$286,1)+1),1)</f>
        <v>N/A</v>
      </c>
      <c r="AA819" s="28" t="str" cm="1">
        <f t="array" aca="1" ref="AA819" ca="1">IFERROR(
IF(Z818&lt;&gt;Z819,1,
IF(COUNTIF(OFFSET(AA818,0,0,-INDEX(Forecast_Capex_Input!$CG$12:$CG$286,$Z819)),AA818)=INDEX(Forecast_Capex_Input!$CG$12:$CG$286,$Z819),AA818+1,AA818)),NA)</f>
        <v>N/A</v>
      </c>
      <c r="AB819" s="28" t="str" cm="1">
        <f t="array" ref="AB819">IFERROR($C819-IF($Z819=1,1,INDEX(Forecast_Capex_Input!$CI$12:$CI$286,$Z819-1))+1,NA)</f>
        <v>N/A</v>
      </c>
      <c r="AC819" s="28" t="str" cm="1">
        <f t="array" aca="1" ref="AC819" ca="1">IFERROR(IF(AA819=1,
INDEX(Forecast_Capex_Input!$AI$10:$BB$10,SMALL(IF(INDEX(Forecast_Capex_Input!$AI$12:$BB$286,$Z819,0)&gt;0,COLUMN(Forecast_Capex_Input!$AI$10:$BB$10)-COLUMN(Forecast_Capex_Input!$AI$12)+1),ROWS(OFFSET(AC818,0,0,-$AB819)))),
OFFSET(AC818,-INDEX(Forecast_Capex_Input!$CG$12:$CG$286,$Z819)+1,0)),NA)</f>
        <v>N/A</v>
      </c>
      <c r="AD819" s="28" t="str">
        <f t="shared" ca="1" si="72"/>
        <v>N/A</v>
      </c>
      <c r="AE819" s="82" t="b">
        <f t="shared" si="76"/>
        <v>0</v>
      </c>
      <c r="AF819" s="78" t="b">
        <v>0</v>
      </c>
      <c r="AG819" s="82" t="b">
        <f t="shared" si="73"/>
        <v>1</v>
      </c>
      <c r="AI819" s="55">
        <v>0</v>
      </c>
      <c r="AJ819" s="55">
        <v>0</v>
      </c>
      <c r="AK819" s="55">
        <v>0</v>
      </c>
      <c r="AL819" s="55">
        <v>0</v>
      </c>
      <c r="AM819" s="55">
        <v>0</v>
      </c>
      <c r="AN819" s="135">
        <v>0</v>
      </c>
      <c r="AP819" s="55">
        <v>0</v>
      </c>
      <c r="AQ819" s="55">
        <v>0</v>
      </c>
      <c r="AR819" s="55">
        <v>0</v>
      </c>
      <c r="AS819" s="55">
        <v>0</v>
      </c>
      <c r="AT819" s="55">
        <v>0</v>
      </c>
      <c r="AU819" s="135">
        <v>0</v>
      </c>
      <c r="AW819" s="55">
        <v>0</v>
      </c>
      <c r="AX819" s="55">
        <v>0</v>
      </c>
      <c r="AY819" s="55">
        <v>0</v>
      </c>
      <c r="AZ819" s="55">
        <v>0</v>
      </c>
      <c r="BA819" s="55">
        <v>0</v>
      </c>
      <c r="BB819" s="135">
        <v>0</v>
      </c>
      <c r="BD819" s="55">
        <v>0</v>
      </c>
      <c r="BE819" s="55">
        <v>0</v>
      </c>
      <c r="BF819" s="55">
        <v>0</v>
      </c>
      <c r="BG819" s="55">
        <v>0</v>
      </c>
      <c r="BH819" s="55">
        <v>0</v>
      </c>
      <c r="BI819" s="135">
        <v>0</v>
      </c>
      <c r="BK819" s="55">
        <v>0</v>
      </c>
      <c r="BL819" s="55">
        <v>0</v>
      </c>
      <c r="BM819" s="55">
        <v>0</v>
      </c>
      <c r="BN819" s="55">
        <v>0</v>
      </c>
      <c r="BO819" s="55">
        <v>0</v>
      </c>
      <c r="BP819" s="135">
        <v>0</v>
      </c>
      <c r="BR819" s="147">
        <v>0</v>
      </c>
      <c r="BS819" s="147">
        <v>0</v>
      </c>
      <c r="BT819" s="147">
        <v>0</v>
      </c>
      <c r="BU819" s="147">
        <v>0</v>
      </c>
      <c r="BV819" s="147">
        <v>0</v>
      </c>
      <c r="BX819" s="55">
        <v>0</v>
      </c>
      <c r="BY819" s="55">
        <v>0</v>
      </c>
      <c r="BZ819" s="55">
        <v>0</v>
      </c>
      <c r="CA819" s="55">
        <v>0</v>
      </c>
      <c r="CB819" s="55">
        <v>0</v>
      </c>
      <c r="CC819" s="135">
        <v>0</v>
      </c>
      <c r="CE819" s="55">
        <v>0</v>
      </c>
      <c r="CF819" s="55">
        <v>0</v>
      </c>
      <c r="CG819" s="55">
        <v>0</v>
      </c>
      <c r="CH819" s="55">
        <v>0</v>
      </c>
      <c r="CI819" s="55">
        <v>0</v>
      </c>
      <c r="CJ819" s="135">
        <v>0</v>
      </c>
      <c r="CL819" s="55">
        <v>0</v>
      </c>
      <c r="CM819" s="55">
        <v>0</v>
      </c>
      <c r="CN819" s="55">
        <v>0</v>
      </c>
      <c r="CO819" s="55">
        <v>0</v>
      </c>
      <c r="CP819" s="55">
        <v>0</v>
      </c>
      <c r="CQ819" s="135">
        <v>0</v>
      </c>
      <c r="CS819" s="67">
        <v>0</v>
      </c>
      <c r="CT819" s="67">
        <v>0</v>
      </c>
      <c r="CU819" s="67">
        <v>0</v>
      </c>
      <c r="CV819" s="67">
        <v>0</v>
      </c>
      <c r="CW819" s="67">
        <v>0</v>
      </c>
      <c r="CX819" s="135">
        <v>0</v>
      </c>
      <c r="CZ819" s="55">
        <v>0</v>
      </c>
      <c r="DA819" s="55">
        <v>0</v>
      </c>
      <c r="DB819" s="55">
        <v>0</v>
      </c>
      <c r="DC819" s="55">
        <v>0</v>
      </c>
      <c r="DD819" s="55">
        <v>0</v>
      </c>
      <c r="DE819" s="135">
        <v>0</v>
      </c>
      <c r="DG819" s="43" t="b" cm="1">
        <f t="array" aca="1" ref="DG819" ca="1">OR($G819=Forecast_Capex_Input!$BF$8:$BF$10)</f>
        <v>0</v>
      </c>
      <c r="DH819" s="43" cm="1">
        <f t="array" aca="1" ref="DH819" ca="1">IFERROR(INDEX(Forecast_Capex_Input!BG$12:BG$286,$Z819)
*(INDEX(Forecast_Capex_Input!$H$12:$H$286,$Z819)=Repex),0)
*$DG819</f>
        <v>0</v>
      </c>
      <c r="DI819" s="43" cm="1">
        <f t="array" aca="1" ref="DI819" ca="1">IFERROR(INDEX(Forecast_Capex_Input!BH$12:BH$286,$Z819)
*(INDEX(Forecast_Capex_Input!$H$12:$H$286,$Z819)=Repex),0)
*$DG819</f>
        <v>0</v>
      </c>
      <c r="DJ819" s="43" cm="1">
        <f t="array" aca="1" ref="DJ819" ca="1">IFERROR(INDEX(Forecast_Capex_Input!BI$12:BI$286,$Z819)
*(INDEX(Forecast_Capex_Input!$H$12:$H$286,$Z819)=Repex),0)
*$DG819</f>
        <v>0</v>
      </c>
      <c r="DK819" s="43" cm="1">
        <f t="array" aca="1" ref="DK819" ca="1">IFERROR(INDEX(Forecast_Capex_Input!BJ$12:BJ$286,$Z819)
*(INDEX(Forecast_Capex_Input!$H$12:$H$286,$Z819)=Repex),0)
*$DG819</f>
        <v>0</v>
      </c>
      <c r="DL819" s="43" cm="1">
        <f t="array" aca="1" ref="DL819" ca="1">IFERROR(INDEX(Forecast_Capex_Input!BK$12:BK$286,$Z819)
*(INDEX(Forecast_Capex_Input!$H$12:$H$286,$Z819)=Repex),0)
*$DG819</f>
        <v>0</v>
      </c>
      <c r="DM819" s="43" cm="1">
        <f t="array" aca="1" ref="DM819" ca="1">IFERROR(INDEX(Forecast_Capex_Input!BL$12:BL$286,$Z819)
*(INDEX(Forecast_Capex_Input!$H$12:$H$286,$Z819)=Repex),0)
*$DG819</f>
        <v>0</v>
      </c>
      <c r="DO819" s="43" t="b" cm="1">
        <f t="array" aca="1" ref="DO819" ca="1">OR($G819=Forecast_Capex_Input!$BN$8:$BN$9)</f>
        <v>0</v>
      </c>
      <c r="DP819" s="43" cm="1">
        <f t="array" aca="1" ref="DP819" ca="1">IFERROR(INDEX(Forecast_Capex_Input!BO$12:BO$286,$Z819)
*(INDEX(Forecast_Capex_Input!$H$12:$H$286,$Z819)=Repex),0)
*$DO819</f>
        <v>0</v>
      </c>
      <c r="DQ819" s="43" cm="1">
        <f t="array" aca="1" ref="DQ819" ca="1">IFERROR(INDEX(Forecast_Capex_Input!BP$12:BP$286,$Z819)
*(INDEX(Forecast_Capex_Input!$H$12:$H$286,$Z819)=Repex),0)
*$DO819</f>
        <v>0</v>
      </c>
      <c r="DR819" s="43" cm="1">
        <f t="array" aca="1" ref="DR819" ca="1">IFERROR(INDEX(Forecast_Capex_Input!BQ$12:BQ$286,$Z819)
*(INDEX(Forecast_Capex_Input!$H$12:$H$286,$Z819)=Repex),0)
*$DO819</f>
        <v>0</v>
      </c>
      <c r="DS819" s="43" cm="1">
        <f t="array" aca="1" ref="DS819" ca="1">IFERROR(INDEX(Forecast_Capex_Input!BR$12:BR$286,$Z819)
*(INDEX(Forecast_Capex_Input!$H$12:$H$286,$Z819)=Repex),0)
*$DO819</f>
        <v>0</v>
      </c>
      <c r="DT819" s="43" cm="1">
        <f t="array" aca="1" ref="DT819" ca="1">IFERROR(INDEX(Forecast_Capex_Input!BS$12:BS$286,$Z819)
*(INDEX(Forecast_Capex_Input!$H$12:$H$286,$Z819)=Repex),0)
*$DO819</f>
        <v>0</v>
      </c>
      <c r="DV819" s="43" t="b" cm="1">
        <f t="array" aca="1" ref="DV819" ca="1">OR($G819=Forecast_Capex_Input!$BU$8:$BU$10)</f>
        <v>0</v>
      </c>
      <c r="DW819" s="43" cm="1">
        <f t="array" aca="1" ref="DW819" ca="1">IFERROR(INDEX(Forecast_Capex_Input!BV$12:BV$286,$Z819)
*(INDEX(Forecast_Capex_Input!$H$12:$H$286,$Z819)=Repex),0)
*$DV819</f>
        <v>0</v>
      </c>
      <c r="DX819" s="43" cm="1">
        <f t="array" aca="1" ref="DX819" ca="1">IFERROR(INDEX(Forecast_Capex_Input!BW$12:BW$286,$Z819)
*(INDEX(Forecast_Capex_Input!$H$12:$H$286,$Z819)=Repex),0)
*$DV819</f>
        <v>0</v>
      </c>
      <c r="DY819" s="43" cm="1">
        <f t="array" aca="1" ref="DY819" ca="1">IFERROR(INDEX(Forecast_Capex_Input!BX$12:BX$286,$Z819)
*(INDEX(Forecast_Capex_Input!$H$12:$H$286,$Z819)=Repex),0)
*$DV819</f>
        <v>0</v>
      </c>
      <c r="DZ819" s="43" cm="1">
        <f t="array" aca="1" ref="DZ819" ca="1">IFERROR(INDEX(Forecast_Capex_Input!BY$12:BY$286,$Z819)
*(INDEX(Forecast_Capex_Input!$H$12:$H$286,$Z819)=Repex),0)
*$DV819</f>
        <v>0</v>
      </c>
      <c r="EA819" s="43" cm="1">
        <f t="array" aca="1" ref="EA819" ca="1">IFERROR(INDEX(Forecast_Capex_Input!BZ$12:BZ$286,$Z819)
*(INDEX(Forecast_Capex_Input!$H$12:$H$286,$Z819)=Repex),0)
*$DV819</f>
        <v>0</v>
      </c>
      <c r="EB819" s="43" cm="1">
        <f t="array" aca="1" ref="EB819" ca="1">IFERROR(INDEX(Forecast_Capex_Input!CA$12:CA$286,$Z819)
*(INDEX(Forecast_Capex_Input!$H$12:$H$286,$Z819)=Repex),0)
*$DV819</f>
        <v>0</v>
      </c>
      <c r="EC819" s="43" cm="1">
        <f t="array" aca="1" ref="EC819" ca="1">IFERROR(INDEX(Forecast_Capex_Input!CB$12:CB$286,$Z819)
*(INDEX(Forecast_Capex_Input!$H$12:$H$286,$Z819)=Repex),0)
*$DV819</f>
        <v>0</v>
      </c>
      <c r="ED819" s="43" cm="1">
        <f t="array" aca="1" ref="ED819" ca="1">IFERROR(INDEX(Forecast_Capex_Input!CC$12:CC$286,$Z819)
*(INDEX(Forecast_Capex_Input!$H$12:$H$286,$Z819)=Repex),0)
*$DV819</f>
        <v>0</v>
      </c>
      <c r="EF819" s="86" t="str">
        <f t="shared" si="74"/>
        <v>N/A</v>
      </c>
      <c r="EG819" s="28" t="str">
        <f>IFERROR(RANK(EF819,EF$11:EF$1010,0)+COUNTIF(EF$11:EF819,EF819)-1,NA)</f>
        <v>N/A</v>
      </c>
    </row>
    <row r="820" spans="3:137" x14ac:dyDescent="0.2">
      <c r="C820" s="28">
        <f t="shared" si="75"/>
        <v>810</v>
      </c>
      <c r="D820" s="9" t="str" cm="1">
        <f t="array" ref="D820">IFERROR(INDEX(Forecast_Capex_Input!$D$12:$D$286,$Z820),NA)</f>
        <v>N/A</v>
      </c>
      <c r="E820" s="24" t="str" cm="1">
        <f t="array" ref="E820">IF($Z820=NA,NA,INDEX(Forecast_Capex_Input!$E$12:$E$286,$Z820))</f>
        <v>N/A</v>
      </c>
      <c r="F820" s="9" t="str" cm="1">
        <f t="array" aca="1" ref="F820" ca="1">IFERROR(INDEX(General!$E$25:$E$26,$AA820),NA)</f>
        <v>N/A</v>
      </c>
      <c r="G820" s="9" t="str" cm="1">
        <f t="array" aca="1" ref="G820" ca="1">IFERROR(INDEX(Forecast_Capex_Input!$AI$11:$BB$11,$AC820),NA)</f>
        <v>N/A</v>
      </c>
      <c r="H820" s="50" t="str" cm="1">
        <f t="array" aca="1" ref="H820" ca="1">IFERROR(INDEX(Forecast_Capex_Input!$AI$12:$BB$286,$Z820,$AC820),NA)</f>
        <v>N/A</v>
      </c>
      <c r="I820" s="150" t="str" cm="1">
        <f t="array" ref="I820">IFERROR(INDEX(Forecast_Capex_Input!$F$12:$F$286,$Z820),NA)</f>
        <v>N/A</v>
      </c>
      <c r="J820" s="150" t="str" cm="1">
        <f t="array" ref="J820">IFERROR(INDEX(Forecast_Capex_Input!G$12:G$286,$Z820),NA)</f>
        <v>N/A</v>
      </c>
      <c r="K820" s="150" t="str" cm="1">
        <f t="array" ref="K820">IFERROR(INDEX(Forecast_Capex_Input!H$12:H$286,$Z820),NA)</f>
        <v>N/A</v>
      </c>
      <c r="L820" s="150" t="str" cm="1">
        <f t="array" ref="L820">IFERROR(INDEX(Forecast_Capex_Input!I$12:I$286,$Z820),NA)</f>
        <v>N/A</v>
      </c>
      <c r="M820" s="150" t="str" cm="1">
        <f t="array" ref="M820">IFERROR(INDEX(Forecast_Capex_Input!J$12:J$286,$Z820),NA)</f>
        <v>N/A</v>
      </c>
      <c r="N820" s="150" t="str" cm="1">
        <f t="array" ref="N820">IFERROR(INDEX(Forecast_Capex_Input!K$12:K$286,$Z820),NA)</f>
        <v>N/A</v>
      </c>
      <c r="O820" s="150" t="str" cm="1">
        <f t="array" ref="O820">IFERROR(INDEX(Forecast_Capex_Input!L$12:L$286,$Z820),NA)</f>
        <v>N/A</v>
      </c>
      <c r="P820" s="150" t="str" cm="1">
        <f t="array" ref="P820">IFERROR(INDEX(Forecast_Capex_Input!M$12:M$286,$Z820),NA)</f>
        <v>N/A</v>
      </c>
      <c r="Q820" s="24" t="str" cm="1">
        <f t="array" ref="Q820">IFERROR(INDEX(Forecast_Capex_Input!N$12:N$286,$Z820),NA)</f>
        <v>N/A</v>
      </c>
      <c r="R820" s="190" cm="1">
        <f t="array" ref="R820">IFERROR(INDEX(Forecast_Capex_Input!O$12:O$286,$Z820),0)</f>
        <v>0</v>
      </c>
      <c r="S820" s="24" cm="1">
        <f t="array" ref="S820">IFERROR(INDEX(Forecast_Capex_Input!P$12:P$286,$Z820),0)</f>
        <v>0</v>
      </c>
      <c r="T820" s="150" t="str" cm="1">
        <f t="array" aca="1" ref="T820" ca="1">IFERROR(INDEX(General!$K$91:$K$110,$AC820),NA)</f>
        <v>N/A</v>
      </c>
      <c r="U820" s="43" cm="1">
        <f t="array" aca="1" ref="U820" ca="1">IFERROR(
IF($F820=General!$E$25,INDEX(Forecast_Capex_Input!S$12:S$286,$Z820),
INDEX(Forecast_Capex_Input!T$12:T$286,$Z820)),0)</f>
        <v>0</v>
      </c>
      <c r="V820" s="82" t="b">
        <f>IFERROR(INDEX(Overheads!$T$19:$T$26,MATCH($I820,Overheads!$E$19:$E$26,0)),FALSE)</f>
        <v>0</v>
      </c>
      <c r="W820" s="209" cm="1">
        <f t="array" ref="W820">IFERROR(
INDEX(Forecast_Capex_Input!CN$12:CN$286,$Z820),0)</f>
        <v>0</v>
      </c>
      <c r="X820" s="209">
        <f>IFERROR(
MATCH($W820,General!$L$39:$S$39,0),1)</f>
        <v>1</v>
      </c>
      <c r="Z820" s="28" t="str">
        <f>IFERROR(
IF(MATCH($C820,Forecast_Capex_Input!$CI$12:$CI$286,1)+1&gt;MAX(Forecast_Capex_Input!$C$12:$C$286),NA,
MATCH($C820,Forecast_Capex_Input!$CI$12:$CI$286,1)+1),1)</f>
        <v>N/A</v>
      </c>
      <c r="AA820" s="28" t="str" cm="1">
        <f t="array" aca="1" ref="AA820" ca="1">IFERROR(
IF(Z819&lt;&gt;Z820,1,
IF(COUNTIF(OFFSET(AA819,0,0,-INDEX(Forecast_Capex_Input!$CG$12:$CG$286,$Z820)),AA819)=INDEX(Forecast_Capex_Input!$CG$12:$CG$286,$Z820),AA819+1,AA819)),NA)</f>
        <v>N/A</v>
      </c>
      <c r="AB820" s="28" t="str" cm="1">
        <f t="array" ref="AB820">IFERROR($C820-IF($Z820=1,1,INDEX(Forecast_Capex_Input!$CI$12:$CI$286,$Z820-1))+1,NA)</f>
        <v>N/A</v>
      </c>
      <c r="AC820" s="28" t="str" cm="1">
        <f t="array" aca="1" ref="AC820" ca="1">IFERROR(IF(AA820=1,
INDEX(Forecast_Capex_Input!$AI$10:$BB$10,SMALL(IF(INDEX(Forecast_Capex_Input!$AI$12:$BB$286,$Z820,0)&gt;0,COLUMN(Forecast_Capex_Input!$AI$10:$BB$10)-COLUMN(Forecast_Capex_Input!$AI$12)+1),ROWS(OFFSET(AC819,0,0,-$AB820)))),
OFFSET(AC819,-INDEX(Forecast_Capex_Input!$CG$12:$CG$286,$Z820)+1,0)),NA)</f>
        <v>N/A</v>
      </c>
      <c r="AD820" s="28" t="str">
        <f t="shared" ca="1" si="72"/>
        <v>N/A</v>
      </c>
      <c r="AE820" s="82" t="b">
        <f t="shared" si="76"/>
        <v>0</v>
      </c>
      <c r="AF820" s="78" t="b">
        <v>0</v>
      </c>
      <c r="AG820" s="82" t="b">
        <f t="shared" si="73"/>
        <v>1</v>
      </c>
      <c r="AI820" s="55">
        <v>0</v>
      </c>
      <c r="AJ820" s="55">
        <v>0</v>
      </c>
      <c r="AK820" s="55">
        <v>0</v>
      </c>
      <c r="AL820" s="55">
        <v>0</v>
      </c>
      <c r="AM820" s="55">
        <v>0</v>
      </c>
      <c r="AN820" s="135">
        <v>0</v>
      </c>
      <c r="AP820" s="55">
        <v>0</v>
      </c>
      <c r="AQ820" s="55">
        <v>0</v>
      </c>
      <c r="AR820" s="55">
        <v>0</v>
      </c>
      <c r="AS820" s="55">
        <v>0</v>
      </c>
      <c r="AT820" s="55">
        <v>0</v>
      </c>
      <c r="AU820" s="135">
        <v>0</v>
      </c>
      <c r="AW820" s="55">
        <v>0</v>
      </c>
      <c r="AX820" s="55">
        <v>0</v>
      </c>
      <c r="AY820" s="55">
        <v>0</v>
      </c>
      <c r="AZ820" s="55">
        <v>0</v>
      </c>
      <c r="BA820" s="55">
        <v>0</v>
      </c>
      <c r="BB820" s="135">
        <v>0</v>
      </c>
      <c r="BD820" s="55">
        <v>0</v>
      </c>
      <c r="BE820" s="55">
        <v>0</v>
      </c>
      <c r="BF820" s="55">
        <v>0</v>
      </c>
      <c r="BG820" s="55">
        <v>0</v>
      </c>
      <c r="BH820" s="55">
        <v>0</v>
      </c>
      <c r="BI820" s="135">
        <v>0</v>
      </c>
      <c r="BK820" s="55">
        <v>0</v>
      </c>
      <c r="BL820" s="55">
        <v>0</v>
      </c>
      <c r="BM820" s="55">
        <v>0</v>
      </c>
      <c r="BN820" s="55">
        <v>0</v>
      </c>
      <c r="BO820" s="55">
        <v>0</v>
      </c>
      <c r="BP820" s="135">
        <v>0</v>
      </c>
      <c r="BR820" s="147">
        <v>0</v>
      </c>
      <c r="BS820" s="147">
        <v>0</v>
      </c>
      <c r="BT820" s="147">
        <v>0</v>
      </c>
      <c r="BU820" s="147">
        <v>0</v>
      </c>
      <c r="BV820" s="147">
        <v>0</v>
      </c>
      <c r="BX820" s="55">
        <v>0</v>
      </c>
      <c r="BY820" s="55">
        <v>0</v>
      </c>
      <c r="BZ820" s="55">
        <v>0</v>
      </c>
      <c r="CA820" s="55">
        <v>0</v>
      </c>
      <c r="CB820" s="55">
        <v>0</v>
      </c>
      <c r="CC820" s="135">
        <v>0</v>
      </c>
      <c r="CE820" s="55">
        <v>0</v>
      </c>
      <c r="CF820" s="55">
        <v>0</v>
      </c>
      <c r="CG820" s="55">
        <v>0</v>
      </c>
      <c r="CH820" s="55">
        <v>0</v>
      </c>
      <c r="CI820" s="55">
        <v>0</v>
      </c>
      <c r="CJ820" s="135">
        <v>0</v>
      </c>
      <c r="CL820" s="55">
        <v>0</v>
      </c>
      <c r="CM820" s="55">
        <v>0</v>
      </c>
      <c r="CN820" s="55">
        <v>0</v>
      </c>
      <c r="CO820" s="55">
        <v>0</v>
      </c>
      <c r="CP820" s="55">
        <v>0</v>
      </c>
      <c r="CQ820" s="135">
        <v>0</v>
      </c>
      <c r="CS820" s="67">
        <v>0</v>
      </c>
      <c r="CT820" s="67">
        <v>0</v>
      </c>
      <c r="CU820" s="67">
        <v>0</v>
      </c>
      <c r="CV820" s="67">
        <v>0</v>
      </c>
      <c r="CW820" s="67">
        <v>0</v>
      </c>
      <c r="CX820" s="135">
        <v>0</v>
      </c>
      <c r="CZ820" s="55">
        <v>0</v>
      </c>
      <c r="DA820" s="55">
        <v>0</v>
      </c>
      <c r="DB820" s="55">
        <v>0</v>
      </c>
      <c r="DC820" s="55">
        <v>0</v>
      </c>
      <c r="DD820" s="55">
        <v>0</v>
      </c>
      <c r="DE820" s="135">
        <v>0</v>
      </c>
      <c r="DG820" s="43" t="b" cm="1">
        <f t="array" aca="1" ref="DG820" ca="1">OR($G820=Forecast_Capex_Input!$BF$8:$BF$10)</f>
        <v>0</v>
      </c>
      <c r="DH820" s="43" cm="1">
        <f t="array" aca="1" ref="DH820" ca="1">IFERROR(INDEX(Forecast_Capex_Input!BG$12:BG$286,$Z820)
*(INDEX(Forecast_Capex_Input!$H$12:$H$286,$Z820)=Repex),0)
*$DG820</f>
        <v>0</v>
      </c>
      <c r="DI820" s="43" cm="1">
        <f t="array" aca="1" ref="DI820" ca="1">IFERROR(INDEX(Forecast_Capex_Input!BH$12:BH$286,$Z820)
*(INDEX(Forecast_Capex_Input!$H$12:$H$286,$Z820)=Repex),0)
*$DG820</f>
        <v>0</v>
      </c>
      <c r="DJ820" s="43" cm="1">
        <f t="array" aca="1" ref="DJ820" ca="1">IFERROR(INDEX(Forecast_Capex_Input!BI$12:BI$286,$Z820)
*(INDEX(Forecast_Capex_Input!$H$12:$H$286,$Z820)=Repex),0)
*$DG820</f>
        <v>0</v>
      </c>
      <c r="DK820" s="43" cm="1">
        <f t="array" aca="1" ref="DK820" ca="1">IFERROR(INDEX(Forecast_Capex_Input!BJ$12:BJ$286,$Z820)
*(INDEX(Forecast_Capex_Input!$H$12:$H$286,$Z820)=Repex),0)
*$DG820</f>
        <v>0</v>
      </c>
      <c r="DL820" s="43" cm="1">
        <f t="array" aca="1" ref="DL820" ca="1">IFERROR(INDEX(Forecast_Capex_Input!BK$12:BK$286,$Z820)
*(INDEX(Forecast_Capex_Input!$H$12:$H$286,$Z820)=Repex),0)
*$DG820</f>
        <v>0</v>
      </c>
      <c r="DM820" s="43" cm="1">
        <f t="array" aca="1" ref="DM820" ca="1">IFERROR(INDEX(Forecast_Capex_Input!BL$12:BL$286,$Z820)
*(INDEX(Forecast_Capex_Input!$H$12:$H$286,$Z820)=Repex),0)
*$DG820</f>
        <v>0</v>
      </c>
      <c r="DO820" s="43" t="b" cm="1">
        <f t="array" aca="1" ref="DO820" ca="1">OR($G820=Forecast_Capex_Input!$BN$8:$BN$9)</f>
        <v>0</v>
      </c>
      <c r="DP820" s="43" cm="1">
        <f t="array" aca="1" ref="DP820" ca="1">IFERROR(INDEX(Forecast_Capex_Input!BO$12:BO$286,$Z820)
*(INDEX(Forecast_Capex_Input!$H$12:$H$286,$Z820)=Repex),0)
*$DO820</f>
        <v>0</v>
      </c>
      <c r="DQ820" s="43" cm="1">
        <f t="array" aca="1" ref="DQ820" ca="1">IFERROR(INDEX(Forecast_Capex_Input!BP$12:BP$286,$Z820)
*(INDEX(Forecast_Capex_Input!$H$12:$H$286,$Z820)=Repex),0)
*$DO820</f>
        <v>0</v>
      </c>
      <c r="DR820" s="43" cm="1">
        <f t="array" aca="1" ref="DR820" ca="1">IFERROR(INDEX(Forecast_Capex_Input!BQ$12:BQ$286,$Z820)
*(INDEX(Forecast_Capex_Input!$H$12:$H$286,$Z820)=Repex),0)
*$DO820</f>
        <v>0</v>
      </c>
      <c r="DS820" s="43" cm="1">
        <f t="array" aca="1" ref="DS820" ca="1">IFERROR(INDEX(Forecast_Capex_Input!BR$12:BR$286,$Z820)
*(INDEX(Forecast_Capex_Input!$H$12:$H$286,$Z820)=Repex),0)
*$DO820</f>
        <v>0</v>
      </c>
      <c r="DT820" s="43" cm="1">
        <f t="array" aca="1" ref="DT820" ca="1">IFERROR(INDEX(Forecast_Capex_Input!BS$12:BS$286,$Z820)
*(INDEX(Forecast_Capex_Input!$H$12:$H$286,$Z820)=Repex),0)
*$DO820</f>
        <v>0</v>
      </c>
      <c r="DV820" s="43" t="b" cm="1">
        <f t="array" aca="1" ref="DV820" ca="1">OR($G820=Forecast_Capex_Input!$BU$8:$BU$10)</f>
        <v>0</v>
      </c>
      <c r="DW820" s="43" cm="1">
        <f t="array" aca="1" ref="DW820" ca="1">IFERROR(INDEX(Forecast_Capex_Input!BV$12:BV$286,$Z820)
*(INDEX(Forecast_Capex_Input!$H$12:$H$286,$Z820)=Repex),0)
*$DV820</f>
        <v>0</v>
      </c>
      <c r="DX820" s="43" cm="1">
        <f t="array" aca="1" ref="DX820" ca="1">IFERROR(INDEX(Forecast_Capex_Input!BW$12:BW$286,$Z820)
*(INDEX(Forecast_Capex_Input!$H$12:$H$286,$Z820)=Repex),0)
*$DV820</f>
        <v>0</v>
      </c>
      <c r="DY820" s="43" cm="1">
        <f t="array" aca="1" ref="DY820" ca="1">IFERROR(INDEX(Forecast_Capex_Input!BX$12:BX$286,$Z820)
*(INDEX(Forecast_Capex_Input!$H$12:$H$286,$Z820)=Repex),0)
*$DV820</f>
        <v>0</v>
      </c>
      <c r="DZ820" s="43" cm="1">
        <f t="array" aca="1" ref="DZ820" ca="1">IFERROR(INDEX(Forecast_Capex_Input!BY$12:BY$286,$Z820)
*(INDEX(Forecast_Capex_Input!$H$12:$H$286,$Z820)=Repex),0)
*$DV820</f>
        <v>0</v>
      </c>
      <c r="EA820" s="43" cm="1">
        <f t="array" aca="1" ref="EA820" ca="1">IFERROR(INDEX(Forecast_Capex_Input!BZ$12:BZ$286,$Z820)
*(INDEX(Forecast_Capex_Input!$H$12:$H$286,$Z820)=Repex),0)
*$DV820</f>
        <v>0</v>
      </c>
      <c r="EB820" s="43" cm="1">
        <f t="array" aca="1" ref="EB820" ca="1">IFERROR(INDEX(Forecast_Capex_Input!CA$12:CA$286,$Z820)
*(INDEX(Forecast_Capex_Input!$H$12:$H$286,$Z820)=Repex),0)
*$DV820</f>
        <v>0</v>
      </c>
      <c r="EC820" s="43" cm="1">
        <f t="array" aca="1" ref="EC820" ca="1">IFERROR(INDEX(Forecast_Capex_Input!CB$12:CB$286,$Z820)
*(INDEX(Forecast_Capex_Input!$H$12:$H$286,$Z820)=Repex),0)
*$DV820</f>
        <v>0</v>
      </c>
      <c r="ED820" s="43" cm="1">
        <f t="array" aca="1" ref="ED820" ca="1">IFERROR(INDEX(Forecast_Capex_Input!CC$12:CC$286,$Z820)
*(INDEX(Forecast_Capex_Input!$H$12:$H$286,$Z820)=Repex),0)
*$DV820</f>
        <v>0</v>
      </c>
      <c r="EF820" s="86" t="str">
        <f t="shared" si="74"/>
        <v>N/A</v>
      </c>
      <c r="EG820" s="28" t="str">
        <f>IFERROR(RANK(EF820,EF$11:EF$1010,0)+COUNTIF(EF$11:EF820,EF820)-1,NA)</f>
        <v>N/A</v>
      </c>
    </row>
    <row r="821" spans="3:137" x14ac:dyDescent="0.2">
      <c r="C821" s="28">
        <f t="shared" si="75"/>
        <v>811</v>
      </c>
      <c r="D821" s="9" t="str" cm="1">
        <f t="array" ref="D821">IFERROR(INDEX(Forecast_Capex_Input!$D$12:$D$286,$Z821),NA)</f>
        <v>N/A</v>
      </c>
      <c r="E821" s="24" t="str" cm="1">
        <f t="array" ref="E821">IF($Z821=NA,NA,INDEX(Forecast_Capex_Input!$E$12:$E$286,$Z821))</f>
        <v>N/A</v>
      </c>
      <c r="F821" s="9" t="str" cm="1">
        <f t="array" aca="1" ref="F821" ca="1">IFERROR(INDEX(General!$E$25:$E$26,$AA821),NA)</f>
        <v>N/A</v>
      </c>
      <c r="G821" s="9" t="str" cm="1">
        <f t="array" aca="1" ref="G821" ca="1">IFERROR(INDEX(Forecast_Capex_Input!$AI$11:$BB$11,$AC821),NA)</f>
        <v>N/A</v>
      </c>
      <c r="H821" s="50" t="str" cm="1">
        <f t="array" aca="1" ref="H821" ca="1">IFERROR(INDEX(Forecast_Capex_Input!$AI$12:$BB$286,$Z821,$AC821),NA)</f>
        <v>N/A</v>
      </c>
      <c r="I821" s="150" t="str" cm="1">
        <f t="array" ref="I821">IFERROR(INDEX(Forecast_Capex_Input!$F$12:$F$286,$Z821),NA)</f>
        <v>N/A</v>
      </c>
      <c r="J821" s="150" t="str" cm="1">
        <f t="array" ref="J821">IFERROR(INDEX(Forecast_Capex_Input!G$12:G$286,$Z821),NA)</f>
        <v>N/A</v>
      </c>
      <c r="K821" s="150" t="str" cm="1">
        <f t="array" ref="K821">IFERROR(INDEX(Forecast_Capex_Input!H$12:H$286,$Z821),NA)</f>
        <v>N/A</v>
      </c>
      <c r="L821" s="150" t="str" cm="1">
        <f t="array" ref="L821">IFERROR(INDEX(Forecast_Capex_Input!I$12:I$286,$Z821),NA)</f>
        <v>N/A</v>
      </c>
      <c r="M821" s="150" t="str" cm="1">
        <f t="array" ref="M821">IFERROR(INDEX(Forecast_Capex_Input!J$12:J$286,$Z821),NA)</f>
        <v>N/A</v>
      </c>
      <c r="N821" s="150" t="str" cm="1">
        <f t="array" ref="N821">IFERROR(INDEX(Forecast_Capex_Input!K$12:K$286,$Z821),NA)</f>
        <v>N/A</v>
      </c>
      <c r="O821" s="150" t="str" cm="1">
        <f t="array" ref="O821">IFERROR(INDEX(Forecast_Capex_Input!L$12:L$286,$Z821),NA)</f>
        <v>N/A</v>
      </c>
      <c r="P821" s="150" t="str" cm="1">
        <f t="array" ref="P821">IFERROR(INDEX(Forecast_Capex_Input!M$12:M$286,$Z821),NA)</f>
        <v>N/A</v>
      </c>
      <c r="Q821" s="24" t="str" cm="1">
        <f t="array" ref="Q821">IFERROR(INDEX(Forecast_Capex_Input!N$12:N$286,$Z821),NA)</f>
        <v>N/A</v>
      </c>
      <c r="R821" s="190" cm="1">
        <f t="array" ref="R821">IFERROR(INDEX(Forecast_Capex_Input!O$12:O$286,$Z821),0)</f>
        <v>0</v>
      </c>
      <c r="S821" s="24" cm="1">
        <f t="array" ref="S821">IFERROR(INDEX(Forecast_Capex_Input!P$12:P$286,$Z821),0)</f>
        <v>0</v>
      </c>
      <c r="T821" s="150" t="str" cm="1">
        <f t="array" aca="1" ref="T821" ca="1">IFERROR(INDEX(General!$K$91:$K$110,$AC821),NA)</f>
        <v>N/A</v>
      </c>
      <c r="U821" s="43" cm="1">
        <f t="array" aca="1" ref="U821" ca="1">IFERROR(
IF($F821=General!$E$25,INDEX(Forecast_Capex_Input!S$12:S$286,$Z821),
INDEX(Forecast_Capex_Input!T$12:T$286,$Z821)),0)</f>
        <v>0</v>
      </c>
      <c r="V821" s="82" t="b">
        <f>IFERROR(INDEX(Overheads!$T$19:$T$26,MATCH($I821,Overheads!$E$19:$E$26,0)),FALSE)</f>
        <v>0</v>
      </c>
      <c r="W821" s="209" cm="1">
        <f t="array" ref="W821">IFERROR(
INDEX(Forecast_Capex_Input!CN$12:CN$286,$Z821),0)</f>
        <v>0</v>
      </c>
      <c r="X821" s="209">
        <f>IFERROR(
MATCH($W821,General!$L$39:$S$39,0),1)</f>
        <v>1</v>
      </c>
      <c r="Z821" s="28" t="str">
        <f>IFERROR(
IF(MATCH($C821,Forecast_Capex_Input!$CI$12:$CI$286,1)+1&gt;MAX(Forecast_Capex_Input!$C$12:$C$286),NA,
MATCH($C821,Forecast_Capex_Input!$CI$12:$CI$286,1)+1),1)</f>
        <v>N/A</v>
      </c>
      <c r="AA821" s="28" t="str" cm="1">
        <f t="array" aca="1" ref="AA821" ca="1">IFERROR(
IF(Z820&lt;&gt;Z821,1,
IF(COUNTIF(OFFSET(AA820,0,0,-INDEX(Forecast_Capex_Input!$CG$12:$CG$286,$Z821)),AA820)=INDEX(Forecast_Capex_Input!$CG$12:$CG$286,$Z821),AA820+1,AA820)),NA)</f>
        <v>N/A</v>
      </c>
      <c r="AB821" s="28" t="str" cm="1">
        <f t="array" ref="AB821">IFERROR($C821-IF($Z821=1,1,INDEX(Forecast_Capex_Input!$CI$12:$CI$286,$Z821-1))+1,NA)</f>
        <v>N/A</v>
      </c>
      <c r="AC821" s="28" t="str" cm="1">
        <f t="array" aca="1" ref="AC821" ca="1">IFERROR(IF(AA821=1,
INDEX(Forecast_Capex_Input!$AI$10:$BB$10,SMALL(IF(INDEX(Forecast_Capex_Input!$AI$12:$BB$286,$Z821,0)&gt;0,COLUMN(Forecast_Capex_Input!$AI$10:$BB$10)-COLUMN(Forecast_Capex_Input!$AI$12)+1),ROWS(OFFSET(AC820,0,0,-$AB821)))),
OFFSET(AC820,-INDEX(Forecast_Capex_Input!$CG$12:$CG$286,$Z821)+1,0)),NA)</f>
        <v>N/A</v>
      </c>
      <c r="AD821" s="28" t="str">
        <f t="shared" ca="1" si="72"/>
        <v>N/A</v>
      </c>
      <c r="AE821" s="82" t="b">
        <f t="shared" si="76"/>
        <v>0</v>
      </c>
      <c r="AF821" s="78" t="b">
        <v>0</v>
      </c>
      <c r="AG821" s="82" t="b">
        <f t="shared" si="73"/>
        <v>1</v>
      </c>
      <c r="AI821" s="55">
        <v>0</v>
      </c>
      <c r="AJ821" s="55">
        <v>0</v>
      </c>
      <c r="AK821" s="55">
        <v>0</v>
      </c>
      <c r="AL821" s="55">
        <v>0</v>
      </c>
      <c r="AM821" s="55">
        <v>0</v>
      </c>
      <c r="AN821" s="135">
        <v>0</v>
      </c>
      <c r="AP821" s="55">
        <v>0</v>
      </c>
      <c r="AQ821" s="55">
        <v>0</v>
      </c>
      <c r="AR821" s="55">
        <v>0</v>
      </c>
      <c r="AS821" s="55">
        <v>0</v>
      </c>
      <c r="AT821" s="55">
        <v>0</v>
      </c>
      <c r="AU821" s="135">
        <v>0</v>
      </c>
      <c r="AW821" s="55">
        <v>0</v>
      </c>
      <c r="AX821" s="55">
        <v>0</v>
      </c>
      <c r="AY821" s="55">
        <v>0</v>
      </c>
      <c r="AZ821" s="55">
        <v>0</v>
      </c>
      <c r="BA821" s="55">
        <v>0</v>
      </c>
      <c r="BB821" s="135">
        <v>0</v>
      </c>
      <c r="BD821" s="55">
        <v>0</v>
      </c>
      <c r="BE821" s="55">
        <v>0</v>
      </c>
      <c r="BF821" s="55">
        <v>0</v>
      </c>
      <c r="BG821" s="55">
        <v>0</v>
      </c>
      <c r="BH821" s="55">
        <v>0</v>
      </c>
      <c r="BI821" s="135">
        <v>0</v>
      </c>
      <c r="BK821" s="55">
        <v>0</v>
      </c>
      <c r="BL821" s="55">
        <v>0</v>
      </c>
      <c r="BM821" s="55">
        <v>0</v>
      </c>
      <c r="BN821" s="55">
        <v>0</v>
      </c>
      <c r="BO821" s="55">
        <v>0</v>
      </c>
      <c r="BP821" s="135">
        <v>0</v>
      </c>
      <c r="BR821" s="147">
        <v>0</v>
      </c>
      <c r="BS821" s="147">
        <v>0</v>
      </c>
      <c r="BT821" s="147">
        <v>0</v>
      </c>
      <c r="BU821" s="147">
        <v>0</v>
      </c>
      <c r="BV821" s="147">
        <v>0</v>
      </c>
      <c r="BX821" s="55">
        <v>0</v>
      </c>
      <c r="BY821" s="55">
        <v>0</v>
      </c>
      <c r="BZ821" s="55">
        <v>0</v>
      </c>
      <c r="CA821" s="55">
        <v>0</v>
      </c>
      <c r="CB821" s="55">
        <v>0</v>
      </c>
      <c r="CC821" s="135">
        <v>0</v>
      </c>
      <c r="CE821" s="55">
        <v>0</v>
      </c>
      <c r="CF821" s="55">
        <v>0</v>
      </c>
      <c r="CG821" s="55">
        <v>0</v>
      </c>
      <c r="CH821" s="55">
        <v>0</v>
      </c>
      <c r="CI821" s="55">
        <v>0</v>
      </c>
      <c r="CJ821" s="135">
        <v>0</v>
      </c>
      <c r="CL821" s="55">
        <v>0</v>
      </c>
      <c r="CM821" s="55">
        <v>0</v>
      </c>
      <c r="CN821" s="55">
        <v>0</v>
      </c>
      <c r="CO821" s="55">
        <v>0</v>
      </c>
      <c r="CP821" s="55">
        <v>0</v>
      </c>
      <c r="CQ821" s="135">
        <v>0</v>
      </c>
      <c r="CS821" s="67">
        <v>0</v>
      </c>
      <c r="CT821" s="67">
        <v>0</v>
      </c>
      <c r="CU821" s="67">
        <v>0</v>
      </c>
      <c r="CV821" s="67">
        <v>0</v>
      </c>
      <c r="CW821" s="67">
        <v>0</v>
      </c>
      <c r="CX821" s="135">
        <v>0</v>
      </c>
      <c r="CZ821" s="55">
        <v>0</v>
      </c>
      <c r="DA821" s="55">
        <v>0</v>
      </c>
      <c r="DB821" s="55">
        <v>0</v>
      </c>
      <c r="DC821" s="55">
        <v>0</v>
      </c>
      <c r="DD821" s="55">
        <v>0</v>
      </c>
      <c r="DE821" s="135">
        <v>0</v>
      </c>
      <c r="DG821" s="43" t="b" cm="1">
        <f t="array" aca="1" ref="DG821" ca="1">OR($G821=Forecast_Capex_Input!$BF$8:$BF$10)</f>
        <v>0</v>
      </c>
      <c r="DH821" s="43" cm="1">
        <f t="array" aca="1" ref="DH821" ca="1">IFERROR(INDEX(Forecast_Capex_Input!BG$12:BG$286,$Z821)
*(INDEX(Forecast_Capex_Input!$H$12:$H$286,$Z821)=Repex),0)
*$DG821</f>
        <v>0</v>
      </c>
      <c r="DI821" s="43" cm="1">
        <f t="array" aca="1" ref="DI821" ca="1">IFERROR(INDEX(Forecast_Capex_Input!BH$12:BH$286,$Z821)
*(INDEX(Forecast_Capex_Input!$H$12:$H$286,$Z821)=Repex),0)
*$DG821</f>
        <v>0</v>
      </c>
      <c r="DJ821" s="43" cm="1">
        <f t="array" aca="1" ref="DJ821" ca="1">IFERROR(INDEX(Forecast_Capex_Input!BI$12:BI$286,$Z821)
*(INDEX(Forecast_Capex_Input!$H$12:$H$286,$Z821)=Repex),0)
*$DG821</f>
        <v>0</v>
      </c>
      <c r="DK821" s="43" cm="1">
        <f t="array" aca="1" ref="DK821" ca="1">IFERROR(INDEX(Forecast_Capex_Input!BJ$12:BJ$286,$Z821)
*(INDEX(Forecast_Capex_Input!$H$12:$H$286,$Z821)=Repex),0)
*$DG821</f>
        <v>0</v>
      </c>
      <c r="DL821" s="43" cm="1">
        <f t="array" aca="1" ref="DL821" ca="1">IFERROR(INDEX(Forecast_Capex_Input!BK$12:BK$286,$Z821)
*(INDEX(Forecast_Capex_Input!$H$12:$H$286,$Z821)=Repex),0)
*$DG821</f>
        <v>0</v>
      </c>
      <c r="DM821" s="43" cm="1">
        <f t="array" aca="1" ref="DM821" ca="1">IFERROR(INDEX(Forecast_Capex_Input!BL$12:BL$286,$Z821)
*(INDEX(Forecast_Capex_Input!$H$12:$H$286,$Z821)=Repex),0)
*$DG821</f>
        <v>0</v>
      </c>
      <c r="DO821" s="43" t="b" cm="1">
        <f t="array" aca="1" ref="DO821" ca="1">OR($G821=Forecast_Capex_Input!$BN$8:$BN$9)</f>
        <v>0</v>
      </c>
      <c r="DP821" s="43" cm="1">
        <f t="array" aca="1" ref="DP821" ca="1">IFERROR(INDEX(Forecast_Capex_Input!BO$12:BO$286,$Z821)
*(INDEX(Forecast_Capex_Input!$H$12:$H$286,$Z821)=Repex),0)
*$DO821</f>
        <v>0</v>
      </c>
      <c r="DQ821" s="43" cm="1">
        <f t="array" aca="1" ref="DQ821" ca="1">IFERROR(INDEX(Forecast_Capex_Input!BP$12:BP$286,$Z821)
*(INDEX(Forecast_Capex_Input!$H$12:$H$286,$Z821)=Repex),0)
*$DO821</f>
        <v>0</v>
      </c>
      <c r="DR821" s="43" cm="1">
        <f t="array" aca="1" ref="DR821" ca="1">IFERROR(INDEX(Forecast_Capex_Input!BQ$12:BQ$286,$Z821)
*(INDEX(Forecast_Capex_Input!$H$12:$H$286,$Z821)=Repex),0)
*$DO821</f>
        <v>0</v>
      </c>
      <c r="DS821" s="43" cm="1">
        <f t="array" aca="1" ref="DS821" ca="1">IFERROR(INDEX(Forecast_Capex_Input!BR$12:BR$286,$Z821)
*(INDEX(Forecast_Capex_Input!$H$12:$H$286,$Z821)=Repex),0)
*$DO821</f>
        <v>0</v>
      </c>
      <c r="DT821" s="43" cm="1">
        <f t="array" aca="1" ref="DT821" ca="1">IFERROR(INDEX(Forecast_Capex_Input!BS$12:BS$286,$Z821)
*(INDEX(Forecast_Capex_Input!$H$12:$H$286,$Z821)=Repex),0)
*$DO821</f>
        <v>0</v>
      </c>
      <c r="DV821" s="43" t="b" cm="1">
        <f t="array" aca="1" ref="DV821" ca="1">OR($G821=Forecast_Capex_Input!$BU$8:$BU$10)</f>
        <v>0</v>
      </c>
      <c r="DW821" s="43" cm="1">
        <f t="array" aca="1" ref="DW821" ca="1">IFERROR(INDEX(Forecast_Capex_Input!BV$12:BV$286,$Z821)
*(INDEX(Forecast_Capex_Input!$H$12:$H$286,$Z821)=Repex),0)
*$DV821</f>
        <v>0</v>
      </c>
      <c r="DX821" s="43" cm="1">
        <f t="array" aca="1" ref="DX821" ca="1">IFERROR(INDEX(Forecast_Capex_Input!BW$12:BW$286,$Z821)
*(INDEX(Forecast_Capex_Input!$H$12:$H$286,$Z821)=Repex),0)
*$DV821</f>
        <v>0</v>
      </c>
      <c r="DY821" s="43" cm="1">
        <f t="array" aca="1" ref="DY821" ca="1">IFERROR(INDEX(Forecast_Capex_Input!BX$12:BX$286,$Z821)
*(INDEX(Forecast_Capex_Input!$H$12:$H$286,$Z821)=Repex),0)
*$DV821</f>
        <v>0</v>
      </c>
      <c r="DZ821" s="43" cm="1">
        <f t="array" aca="1" ref="DZ821" ca="1">IFERROR(INDEX(Forecast_Capex_Input!BY$12:BY$286,$Z821)
*(INDEX(Forecast_Capex_Input!$H$12:$H$286,$Z821)=Repex),0)
*$DV821</f>
        <v>0</v>
      </c>
      <c r="EA821" s="43" cm="1">
        <f t="array" aca="1" ref="EA821" ca="1">IFERROR(INDEX(Forecast_Capex_Input!BZ$12:BZ$286,$Z821)
*(INDEX(Forecast_Capex_Input!$H$12:$H$286,$Z821)=Repex),0)
*$DV821</f>
        <v>0</v>
      </c>
      <c r="EB821" s="43" cm="1">
        <f t="array" aca="1" ref="EB821" ca="1">IFERROR(INDEX(Forecast_Capex_Input!CA$12:CA$286,$Z821)
*(INDEX(Forecast_Capex_Input!$H$12:$H$286,$Z821)=Repex),0)
*$DV821</f>
        <v>0</v>
      </c>
      <c r="EC821" s="43" cm="1">
        <f t="array" aca="1" ref="EC821" ca="1">IFERROR(INDEX(Forecast_Capex_Input!CB$12:CB$286,$Z821)
*(INDEX(Forecast_Capex_Input!$H$12:$H$286,$Z821)=Repex),0)
*$DV821</f>
        <v>0</v>
      </c>
      <c r="ED821" s="43" cm="1">
        <f t="array" aca="1" ref="ED821" ca="1">IFERROR(INDEX(Forecast_Capex_Input!CC$12:CC$286,$Z821)
*(INDEX(Forecast_Capex_Input!$H$12:$H$286,$Z821)=Repex),0)
*$DV821</f>
        <v>0</v>
      </c>
      <c r="EF821" s="86" t="str">
        <f t="shared" si="74"/>
        <v>N/A</v>
      </c>
      <c r="EG821" s="28" t="str">
        <f>IFERROR(RANK(EF821,EF$11:EF$1010,0)+COUNTIF(EF$11:EF821,EF821)-1,NA)</f>
        <v>N/A</v>
      </c>
    </row>
    <row r="822" spans="3:137" x14ac:dyDescent="0.2">
      <c r="C822" s="28">
        <f t="shared" si="75"/>
        <v>812</v>
      </c>
      <c r="D822" s="9" t="str" cm="1">
        <f t="array" ref="D822">IFERROR(INDEX(Forecast_Capex_Input!$D$12:$D$286,$Z822),NA)</f>
        <v>N/A</v>
      </c>
      <c r="E822" s="24" t="str" cm="1">
        <f t="array" ref="E822">IF($Z822=NA,NA,INDEX(Forecast_Capex_Input!$E$12:$E$286,$Z822))</f>
        <v>N/A</v>
      </c>
      <c r="F822" s="9" t="str" cm="1">
        <f t="array" aca="1" ref="F822" ca="1">IFERROR(INDEX(General!$E$25:$E$26,$AA822),NA)</f>
        <v>N/A</v>
      </c>
      <c r="G822" s="9" t="str" cm="1">
        <f t="array" aca="1" ref="G822" ca="1">IFERROR(INDEX(Forecast_Capex_Input!$AI$11:$BB$11,$AC822),NA)</f>
        <v>N/A</v>
      </c>
      <c r="H822" s="50" t="str" cm="1">
        <f t="array" aca="1" ref="H822" ca="1">IFERROR(INDEX(Forecast_Capex_Input!$AI$12:$BB$286,$Z822,$AC822),NA)</f>
        <v>N/A</v>
      </c>
      <c r="I822" s="150" t="str" cm="1">
        <f t="array" ref="I822">IFERROR(INDEX(Forecast_Capex_Input!$F$12:$F$286,$Z822),NA)</f>
        <v>N/A</v>
      </c>
      <c r="J822" s="150" t="str" cm="1">
        <f t="array" ref="J822">IFERROR(INDEX(Forecast_Capex_Input!G$12:G$286,$Z822),NA)</f>
        <v>N/A</v>
      </c>
      <c r="K822" s="150" t="str" cm="1">
        <f t="array" ref="K822">IFERROR(INDEX(Forecast_Capex_Input!H$12:H$286,$Z822),NA)</f>
        <v>N/A</v>
      </c>
      <c r="L822" s="150" t="str" cm="1">
        <f t="array" ref="L822">IFERROR(INDEX(Forecast_Capex_Input!I$12:I$286,$Z822),NA)</f>
        <v>N/A</v>
      </c>
      <c r="M822" s="150" t="str" cm="1">
        <f t="array" ref="M822">IFERROR(INDEX(Forecast_Capex_Input!J$12:J$286,$Z822),NA)</f>
        <v>N/A</v>
      </c>
      <c r="N822" s="150" t="str" cm="1">
        <f t="array" ref="N822">IFERROR(INDEX(Forecast_Capex_Input!K$12:K$286,$Z822),NA)</f>
        <v>N/A</v>
      </c>
      <c r="O822" s="150" t="str" cm="1">
        <f t="array" ref="O822">IFERROR(INDEX(Forecast_Capex_Input!L$12:L$286,$Z822),NA)</f>
        <v>N/A</v>
      </c>
      <c r="P822" s="150" t="str" cm="1">
        <f t="array" ref="P822">IFERROR(INDEX(Forecast_Capex_Input!M$12:M$286,$Z822),NA)</f>
        <v>N/A</v>
      </c>
      <c r="Q822" s="24" t="str" cm="1">
        <f t="array" ref="Q822">IFERROR(INDEX(Forecast_Capex_Input!N$12:N$286,$Z822),NA)</f>
        <v>N/A</v>
      </c>
      <c r="R822" s="190" cm="1">
        <f t="array" ref="R822">IFERROR(INDEX(Forecast_Capex_Input!O$12:O$286,$Z822),0)</f>
        <v>0</v>
      </c>
      <c r="S822" s="24" cm="1">
        <f t="array" ref="S822">IFERROR(INDEX(Forecast_Capex_Input!P$12:P$286,$Z822),0)</f>
        <v>0</v>
      </c>
      <c r="T822" s="150" t="str" cm="1">
        <f t="array" aca="1" ref="T822" ca="1">IFERROR(INDEX(General!$K$91:$K$110,$AC822),NA)</f>
        <v>N/A</v>
      </c>
      <c r="U822" s="43" cm="1">
        <f t="array" aca="1" ref="U822" ca="1">IFERROR(
IF($F822=General!$E$25,INDEX(Forecast_Capex_Input!S$12:S$286,$Z822),
INDEX(Forecast_Capex_Input!T$12:T$286,$Z822)),0)</f>
        <v>0</v>
      </c>
      <c r="V822" s="82" t="b">
        <f>IFERROR(INDEX(Overheads!$T$19:$T$26,MATCH($I822,Overheads!$E$19:$E$26,0)),FALSE)</f>
        <v>0</v>
      </c>
      <c r="W822" s="209" cm="1">
        <f t="array" ref="W822">IFERROR(
INDEX(Forecast_Capex_Input!CN$12:CN$286,$Z822),0)</f>
        <v>0</v>
      </c>
      <c r="X822" s="209">
        <f>IFERROR(
MATCH($W822,General!$L$39:$S$39,0),1)</f>
        <v>1</v>
      </c>
      <c r="Z822" s="28" t="str">
        <f>IFERROR(
IF(MATCH($C822,Forecast_Capex_Input!$CI$12:$CI$286,1)+1&gt;MAX(Forecast_Capex_Input!$C$12:$C$286),NA,
MATCH($C822,Forecast_Capex_Input!$CI$12:$CI$286,1)+1),1)</f>
        <v>N/A</v>
      </c>
      <c r="AA822" s="28" t="str" cm="1">
        <f t="array" aca="1" ref="AA822" ca="1">IFERROR(
IF(Z821&lt;&gt;Z822,1,
IF(COUNTIF(OFFSET(AA821,0,0,-INDEX(Forecast_Capex_Input!$CG$12:$CG$286,$Z822)),AA821)=INDEX(Forecast_Capex_Input!$CG$12:$CG$286,$Z822),AA821+1,AA821)),NA)</f>
        <v>N/A</v>
      </c>
      <c r="AB822" s="28" t="str" cm="1">
        <f t="array" ref="AB822">IFERROR($C822-IF($Z822=1,1,INDEX(Forecast_Capex_Input!$CI$12:$CI$286,$Z822-1))+1,NA)</f>
        <v>N/A</v>
      </c>
      <c r="AC822" s="28" t="str" cm="1">
        <f t="array" aca="1" ref="AC822" ca="1">IFERROR(IF(AA822=1,
INDEX(Forecast_Capex_Input!$AI$10:$BB$10,SMALL(IF(INDEX(Forecast_Capex_Input!$AI$12:$BB$286,$Z822,0)&gt;0,COLUMN(Forecast_Capex_Input!$AI$10:$BB$10)-COLUMN(Forecast_Capex_Input!$AI$12)+1),ROWS(OFFSET(AC821,0,0,-$AB822)))),
OFFSET(AC821,-INDEX(Forecast_Capex_Input!$CG$12:$CG$286,$Z822)+1,0)),NA)</f>
        <v>N/A</v>
      </c>
      <c r="AD822" s="28" t="str">
        <f t="shared" ca="1" si="72"/>
        <v>N/A</v>
      </c>
      <c r="AE822" s="82" t="b">
        <f t="shared" si="76"/>
        <v>0</v>
      </c>
      <c r="AF822" s="78" t="b">
        <v>0</v>
      </c>
      <c r="AG822" s="82" t="b">
        <f t="shared" si="73"/>
        <v>1</v>
      </c>
      <c r="AI822" s="55">
        <v>0</v>
      </c>
      <c r="AJ822" s="55">
        <v>0</v>
      </c>
      <c r="AK822" s="55">
        <v>0</v>
      </c>
      <c r="AL822" s="55">
        <v>0</v>
      </c>
      <c r="AM822" s="55">
        <v>0</v>
      </c>
      <c r="AN822" s="135">
        <v>0</v>
      </c>
      <c r="AP822" s="55">
        <v>0</v>
      </c>
      <c r="AQ822" s="55">
        <v>0</v>
      </c>
      <c r="AR822" s="55">
        <v>0</v>
      </c>
      <c r="AS822" s="55">
        <v>0</v>
      </c>
      <c r="AT822" s="55">
        <v>0</v>
      </c>
      <c r="AU822" s="135">
        <v>0</v>
      </c>
      <c r="AW822" s="55">
        <v>0</v>
      </c>
      <c r="AX822" s="55">
        <v>0</v>
      </c>
      <c r="AY822" s="55">
        <v>0</v>
      </c>
      <c r="AZ822" s="55">
        <v>0</v>
      </c>
      <c r="BA822" s="55">
        <v>0</v>
      </c>
      <c r="BB822" s="135">
        <v>0</v>
      </c>
      <c r="BD822" s="55">
        <v>0</v>
      </c>
      <c r="BE822" s="55">
        <v>0</v>
      </c>
      <c r="BF822" s="55">
        <v>0</v>
      </c>
      <c r="BG822" s="55">
        <v>0</v>
      </c>
      <c r="BH822" s="55">
        <v>0</v>
      </c>
      <c r="BI822" s="135">
        <v>0</v>
      </c>
      <c r="BK822" s="55">
        <v>0</v>
      </c>
      <c r="BL822" s="55">
        <v>0</v>
      </c>
      <c r="BM822" s="55">
        <v>0</v>
      </c>
      <c r="BN822" s="55">
        <v>0</v>
      </c>
      <c r="BO822" s="55">
        <v>0</v>
      </c>
      <c r="BP822" s="135">
        <v>0</v>
      </c>
      <c r="BR822" s="147">
        <v>0</v>
      </c>
      <c r="BS822" s="147">
        <v>0</v>
      </c>
      <c r="BT822" s="147">
        <v>0</v>
      </c>
      <c r="BU822" s="147">
        <v>0</v>
      </c>
      <c r="BV822" s="147">
        <v>0</v>
      </c>
      <c r="BX822" s="55">
        <v>0</v>
      </c>
      <c r="BY822" s="55">
        <v>0</v>
      </c>
      <c r="BZ822" s="55">
        <v>0</v>
      </c>
      <c r="CA822" s="55">
        <v>0</v>
      </c>
      <c r="CB822" s="55">
        <v>0</v>
      </c>
      <c r="CC822" s="135">
        <v>0</v>
      </c>
      <c r="CE822" s="55">
        <v>0</v>
      </c>
      <c r="CF822" s="55">
        <v>0</v>
      </c>
      <c r="CG822" s="55">
        <v>0</v>
      </c>
      <c r="CH822" s="55">
        <v>0</v>
      </c>
      <c r="CI822" s="55">
        <v>0</v>
      </c>
      <c r="CJ822" s="135">
        <v>0</v>
      </c>
      <c r="CL822" s="55">
        <v>0</v>
      </c>
      <c r="CM822" s="55">
        <v>0</v>
      </c>
      <c r="CN822" s="55">
        <v>0</v>
      </c>
      <c r="CO822" s="55">
        <v>0</v>
      </c>
      <c r="CP822" s="55">
        <v>0</v>
      </c>
      <c r="CQ822" s="135">
        <v>0</v>
      </c>
      <c r="CS822" s="67">
        <v>0</v>
      </c>
      <c r="CT822" s="67">
        <v>0</v>
      </c>
      <c r="CU822" s="67">
        <v>0</v>
      </c>
      <c r="CV822" s="67">
        <v>0</v>
      </c>
      <c r="CW822" s="67">
        <v>0</v>
      </c>
      <c r="CX822" s="135">
        <v>0</v>
      </c>
      <c r="CZ822" s="55">
        <v>0</v>
      </c>
      <c r="DA822" s="55">
        <v>0</v>
      </c>
      <c r="DB822" s="55">
        <v>0</v>
      </c>
      <c r="DC822" s="55">
        <v>0</v>
      </c>
      <c r="DD822" s="55">
        <v>0</v>
      </c>
      <c r="DE822" s="135">
        <v>0</v>
      </c>
      <c r="DG822" s="43" t="b" cm="1">
        <f t="array" aca="1" ref="DG822" ca="1">OR($G822=Forecast_Capex_Input!$BF$8:$BF$10)</f>
        <v>0</v>
      </c>
      <c r="DH822" s="43" cm="1">
        <f t="array" aca="1" ref="DH822" ca="1">IFERROR(INDEX(Forecast_Capex_Input!BG$12:BG$286,$Z822)
*(INDEX(Forecast_Capex_Input!$H$12:$H$286,$Z822)=Repex),0)
*$DG822</f>
        <v>0</v>
      </c>
      <c r="DI822" s="43" cm="1">
        <f t="array" aca="1" ref="DI822" ca="1">IFERROR(INDEX(Forecast_Capex_Input!BH$12:BH$286,$Z822)
*(INDEX(Forecast_Capex_Input!$H$12:$H$286,$Z822)=Repex),0)
*$DG822</f>
        <v>0</v>
      </c>
      <c r="DJ822" s="43" cm="1">
        <f t="array" aca="1" ref="DJ822" ca="1">IFERROR(INDEX(Forecast_Capex_Input!BI$12:BI$286,$Z822)
*(INDEX(Forecast_Capex_Input!$H$12:$H$286,$Z822)=Repex),0)
*$DG822</f>
        <v>0</v>
      </c>
      <c r="DK822" s="43" cm="1">
        <f t="array" aca="1" ref="DK822" ca="1">IFERROR(INDEX(Forecast_Capex_Input!BJ$12:BJ$286,$Z822)
*(INDEX(Forecast_Capex_Input!$H$12:$H$286,$Z822)=Repex),0)
*$DG822</f>
        <v>0</v>
      </c>
      <c r="DL822" s="43" cm="1">
        <f t="array" aca="1" ref="DL822" ca="1">IFERROR(INDEX(Forecast_Capex_Input!BK$12:BK$286,$Z822)
*(INDEX(Forecast_Capex_Input!$H$12:$H$286,$Z822)=Repex),0)
*$DG822</f>
        <v>0</v>
      </c>
      <c r="DM822" s="43" cm="1">
        <f t="array" aca="1" ref="DM822" ca="1">IFERROR(INDEX(Forecast_Capex_Input!BL$12:BL$286,$Z822)
*(INDEX(Forecast_Capex_Input!$H$12:$H$286,$Z822)=Repex),0)
*$DG822</f>
        <v>0</v>
      </c>
      <c r="DO822" s="43" t="b" cm="1">
        <f t="array" aca="1" ref="DO822" ca="1">OR($G822=Forecast_Capex_Input!$BN$8:$BN$9)</f>
        <v>0</v>
      </c>
      <c r="DP822" s="43" cm="1">
        <f t="array" aca="1" ref="DP822" ca="1">IFERROR(INDEX(Forecast_Capex_Input!BO$12:BO$286,$Z822)
*(INDEX(Forecast_Capex_Input!$H$12:$H$286,$Z822)=Repex),0)
*$DO822</f>
        <v>0</v>
      </c>
      <c r="DQ822" s="43" cm="1">
        <f t="array" aca="1" ref="DQ822" ca="1">IFERROR(INDEX(Forecast_Capex_Input!BP$12:BP$286,$Z822)
*(INDEX(Forecast_Capex_Input!$H$12:$H$286,$Z822)=Repex),0)
*$DO822</f>
        <v>0</v>
      </c>
      <c r="DR822" s="43" cm="1">
        <f t="array" aca="1" ref="DR822" ca="1">IFERROR(INDEX(Forecast_Capex_Input!BQ$12:BQ$286,$Z822)
*(INDEX(Forecast_Capex_Input!$H$12:$H$286,$Z822)=Repex),0)
*$DO822</f>
        <v>0</v>
      </c>
      <c r="DS822" s="43" cm="1">
        <f t="array" aca="1" ref="DS822" ca="1">IFERROR(INDEX(Forecast_Capex_Input!BR$12:BR$286,$Z822)
*(INDEX(Forecast_Capex_Input!$H$12:$H$286,$Z822)=Repex),0)
*$DO822</f>
        <v>0</v>
      </c>
      <c r="DT822" s="43" cm="1">
        <f t="array" aca="1" ref="DT822" ca="1">IFERROR(INDEX(Forecast_Capex_Input!BS$12:BS$286,$Z822)
*(INDEX(Forecast_Capex_Input!$H$12:$H$286,$Z822)=Repex),0)
*$DO822</f>
        <v>0</v>
      </c>
      <c r="DV822" s="43" t="b" cm="1">
        <f t="array" aca="1" ref="DV822" ca="1">OR($G822=Forecast_Capex_Input!$BU$8:$BU$10)</f>
        <v>0</v>
      </c>
      <c r="DW822" s="43" cm="1">
        <f t="array" aca="1" ref="DW822" ca="1">IFERROR(INDEX(Forecast_Capex_Input!BV$12:BV$286,$Z822)
*(INDEX(Forecast_Capex_Input!$H$12:$H$286,$Z822)=Repex),0)
*$DV822</f>
        <v>0</v>
      </c>
      <c r="DX822" s="43" cm="1">
        <f t="array" aca="1" ref="DX822" ca="1">IFERROR(INDEX(Forecast_Capex_Input!BW$12:BW$286,$Z822)
*(INDEX(Forecast_Capex_Input!$H$12:$H$286,$Z822)=Repex),0)
*$DV822</f>
        <v>0</v>
      </c>
      <c r="DY822" s="43" cm="1">
        <f t="array" aca="1" ref="DY822" ca="1">IFERROR(INDEX(Forecast_Capex_Input!BX$12:BX$286,$Z822)
*(INDEX(Forecast_Capex_Input!$H$12:$H$286,$Z822)=Repex),0)
*$DV822</f>
        <v>0</v>
      </c>
      <c r="DZ822" s="43" cm="1">
        <f t="array" aca="1" ref="DZ822" ca="1">IFERROR(INDEX(Forecast_Capex_Input!BY$12:BY$286,$Z822)
*(INDEX(Forecast_Capex_Input!$H$12:$H$286,$Z822)=Repex),0)
*$DV822</f>
        <v>0</v>
      </c>
      <c r="EA822" s="43" cm="1">
        <f t="array" aca="1" ref="EA822" ca="1">IFERROR(INDEX(Forecast_Capex_Input!BZ$12:BZ$286,$Z822)
*(INDEX(Forecast_Capex_Input!$H$12:$H$286,$Z822)=Repex),0)
*$DV822</f>
        <v>0</v>
      </c>
      <c r="EB822" s="43" cm="1">
        <f t="array" aca="1" ref="EB822" ca="1">IFERROR(INDEX(Forecast_Capex_Input!CA$12:CA$286,$Z822)
*(INDEX(Forecast_Capex_Input!$H$12:$H$286,$Z822)=Repex),0)
*$DV822</f>
        <v>0</v>
      </c>
      <c r="EC822" s="43" cm="1">
        <f t="array" aca="1" ref="EC822" ca="1">IFERROR(INDEX(Forecast_Capex_Input!CB$12:CB$286,$Z822)
*(INDEX(Forecast_Capex_Input!$H$12:$H$286,$Z822)=Repex),0)
*$DV822</f>
        <v>0</v>
      </c>
      <c r="ED822" s="43" cm="1">
        <f t="array" aca="1" ref="ED822" ca="1">IFERROR(INDEX(Forecast_Capex_Input!CC$12:CC$286,$Z822)
*(INDEX(Forecast_Capex_Input!$H$12:$H$286,$Z822)=Repex),0)
*$DV822</f>
        <v>0</v>
      </c>
      <c r="EF822" s="86" t="str">
        <f t="shared" si="74"/>
        <v>N/A</v>
      </c>
      <c r="EG822" s="28" t="str">
        <f>IFERROR(RANK(EF822,EF$11:EF$1010,0)+COUNTIF(EF$11:EF822,EF822)-1,NA)</f>
        <v>N/A</v>
      </c>
    </row>
    <row r="823" spans="3:137" x14ac:dyDescent="0.2">
      <c r="C823" s="28">
        <f t="shared" si="75"/>
        <v>813</v>
      </c>
      <c r="D823" s="9" t="str" cm="1">
        <f t="array" ref="D823">IFERROR(INDEX(Forecast_Capex_Input!$D$12:$D$286,$Z823),NA)</f>
        <v>N/A</v>
      </c>
      <c r="E823" s="24" t="str" cm="1">
        <f t="array" ref="E823">IF($Z823=NA,NA,INDEX(Forecast_Capex_Input!$E$12:$E$286,$Z823))</f>
        <v>N/A</v>
      </c>
      <c r="F823" s="9" t="str" cm="1">
        <f t="array" aca="1" ref="F823" ca="1">IFERROR(INDEX(General!$E$25:$E$26,$AA823),NA)</f>
        <v>N/A</v>
      </c>
      <c r="G823" s="9" t="str" cm="1">
        <f t="array" aca="1" ref="G823" ca="1">IFERROR(INDEX(Forecast_Capex_Input!$AI$11:$BB$11,$AC823),NA)</f>
        <v>N/A</v>
      </c>
      <c r="H823" s="50" t="str" cm="1">
        <f t="array" aca="1" ref="H823" ca="1">IFERROR(INDEX(Forecast_Capex_Input!$AI$12:$BB$286,$Z823,$AC823),NA)</f>
        <v>N/A</v>
      </c>
      <c r="I823" s="150" t="str" cm="1">
        <f t="array" ref="I823">IFERROR(INDEX(Forecast_Capex_Input!$F$12:$F$286,$Z823),NA)</f>
        <v>N/A</v>
      </c>
      <c r="J823" s="150" t="str" cm="1">
        <f t="array" ref="J823">IFERROR(INDEX(Forecast_Capex_Input!G$12:G$286,$Z823),NA)</f>
        <v>N/A</v>
      </c>
      <c r="K823" s="150" t="str" cm="1">
        <f t="array" ref="K823">IFERROR(INDEX(Forecast_Capex_Input!H$12:H$286,$Z823),NA)</f>
        <v>N/A</v>
      </c>
      <c r="L823" s="150" t="str" cm="1">
        <f t="array" ref="L823">IFERROR(INDEX(Forecast_Capex_Input!I$12:I$286,$Z823),NA)</f>
        <v>N/A</v>
      </c>
      <c r="M823" s="150" t="str" cm="1">
        <f t="array" ref="M823">IFERROR(INDEX(Forecast_Capex_Input!J$12:J$286,$Z823),NA)</f>
        <v>N/A</v>
      </c>
      <c r="N823" s="150" t="str" cm="1">
        <f t="array" ref="N823">IFERROR(INDEX(Forecast_Capex_Input!K$12:K$286,$Z823),NA)</f>
        <v>N/A</v>
      </c>
      <c r="O823" s="150" t="str" cm="1">
        <f t="array" ref="O823">IFERROR(INDEX(Forecast_Capex_Input!L$12:L$286,$Z823),NA)</f>
        <v>N/A</v>
      </c>
      <c r="P823" s="150" t="str" cm="1">
        <f t="array" ref="P823">IFERROR(INDEX(Forecast_Capex_Input!M$12:M$286,$Z823),NA)</f>
        <v>N/A</v>
      </c>
      <c r="Q823" s="24" t="str" cm="1">
        <f t="array" ref="Q823">IFERROR(INDEX(Forecast_Capex_Input!N$12:N$286,$Z823),NA)</f>
        <v>N/A</v>
      </c>
      <c r="R823" s="190" cm="1">
        <f t="array" ref="R823">IFERROR(INDEX(Forecast_Capex_Input!O$12:O$286,$Z823),0)</f>
        <v>0</v>
      </c>
      <c r="S823" s="24" cm="1">
        <f t="array" ref="S823">IFERROR(INDEX(Forecast_Capex_Input!P$12:P$286,$Z823),0)</f>
        <v>0</v>
      </c>
      <c r="T823" s="150" t="str" cm="1">
        <f t="array" aca="1" ref="T823" ca="1">IFERROR(INDEX(General!$K$91:$K$110,$AC823),NA)</f>
        <v>N/A</v>
      </c>
      <c r="U823" s="43" cm="1">
        <f t="array" aca="1" ref="U823" ca="1">IFERROR(
IF($F823=General!$E$25,INDEX(Forecast_Capex_Input!S$12:S$286,$Z823),
INDEX(Forecast_Capex_Input!T$12:T$286,$Z823)),0)</f>
        <v>0</v>
      </c>
      <c r="V823" s="82" t="b">
        <f>IFERROR(INDEX(Overheads!$T$19:$T$26,MATCH($I823,Overheads!$E$19:$E$26,0)),FALSE)</f>
        <v>0</v>
      </c>
      <c r="W823" s="209" cm="1">
        <f t="array" ref="W823">IFERROR(
INDEX(Forecast_Capex_Input!CN$12:CN$286,$Z823),0)</f>
        <v>0</v>
      </c>
      <c r="X823" s="209">
        <f>IFERROR(
MATCH($W823,General!$L$39:$S$39,0),1)</f>
        <v>1</v>
      </c>
      <c r="Z823" s="28" t="str">
        <f>IFERROR(
IF(MATCH($C823,Forecast_Capex_Input!$CI$12:$CI$286,1)+1&gt;MAX(Forecast_Capex_Input!$C$12:$C$286),NA,
MATCH($C823,Forecast_Capex_Input!$CI$12:$CI$286,1)+1),1)</f>
        <v>N/A</v>
      </c>
      <c r="AA823" s="28" t="str" cm="1">
        <f t="array" aca="1" ref="AA823" ca="1">IFERROR(
IF(Z822&lt;&gt;Z823,1,
IF(COUNTIF(OFFSET(AA822,0,0,-INDEX(Forecast_Capex_Input!$CG$12:$CG$286,$Z823)),AA822)=INDEX(Forecast_Capex_Input!$CG$12:$CG$286,$Z823),AA822+1,AA822)),NA)</f>
        <v>N/A</v>
      </c>
      <c r="AB823" s="28" t="str" cm="1">
        <f t="array" ref="AB823">IFERROR($C823-IF($Z823=1,1,INDEX(Forecast_Capex_Input!$CI$12:$CI$286,$Z823-1))+1,NA)</f>
        <v>N/A</v>
      </c>
      <c r="AC823" s="28" t="str" cm="1">
        <f t="array" aca="1" ref="AC823" ca="1">IFERROR(IF(AA823=1,
INDEX(Forecast_Capex_Input!$AI$10:$BB$10,SMALL(IF(INDEX(Forecast_Capex_Input!$AI$12:$BB$286,$Z823,0)&gt;0,COLUMN(Forecast_Capex_Input!$AI$10:$BB$10)-COLUMN(Forecast_Capex_Input!$AI$12)+1),ROWS(OFFSET(AC822,0,0,-$AB823)))),
OFFSET(AC822,-INDEX(Forecast_Capex_Input!$CG$12:$CG$286,$Z823)+1,0)),NA)</f>
        <v>N/A</v>
      </c>
      <c r="AD823" s="28" t="str">
        <f t="shared" ca="1" si="72"/>
        <v>N/A</v>
      </c>
      <c r="AE823" s="82" t="b">
        <f t="shared" si="76"/>
        <v>0</v>
      </c>
      <c r="AF823" s="78" t="b">
        <v>0</v>
      </c>
      <c r="AG823" s="82" t="b">
        <f t="shared" si="73"/>
        <v>1</v>
      </c>
      <c r="AI823" s="55">
        <v>0</v>
      </c>
      <c r="AJ823" s="55">
        <v>0</v>
      </c>
      <c r="AK823" s="55">
        <v>0</v>
      </c>
      <c r="AL823" s="55">
        <v>0</v>
      </c>
      <c r="AM823" s="55">
        <v>0</v>
      </c>
      <c r="AN823" s="135">
        <v>0</v>
      </c>
      <c r="AP823" s="55">
        <v>0</v>
      </c>
      <c r="AQ823" s="55">
        <v>0</v>
      </c>
      <c r="AR823" s="55">
        <v>0</v>
      </c>
      <c r="AS823" s="55">
        <v>0</v>
      </c>
      <c r="AT823" s="55">
        <v>0</v>
      </c>
      <c r="AU823" s="135">
        <v>0</v>
      </c>
      <c r="AW823" s="55">
        <v>0</v>
      </c>
      <c r="AX823" s="55">
        <v>0</v>
      </c>
      <c r="AY823" s="55">
        <v>0</v>
      </c>
      <c r="AZ823" s="55">
        <v>0</v>
      </c>
      <c r="BA823" s="55">
        <v>0</v>
      </c>
      <c r="BB823" s="135">
        <v>0</v>
      </c>
      <c r="BD823" s="55">
        <v>0</v>
      </c>
      <c r="BE823" s="55">
        <v>0</v>
      </c>
      <c r="BF823" s="55">
        <v>0</v>
      </c>
      <c r="BG823" s="55">
        <v>0</v>
      </c>
      <c r="BH823" s="55">
        <v>0</v>
      </c>
      <c r="BI823" s="135">
        <v>0</v>
      </c>
      <c r="BK823" s="55">
        <v>0</v>
      </c>
      <c r="BL823" s="55">
        <v>0</v>
      </c>
      <c r="BM823" s="55">
        <v>0</v>
      </c>
      <c r="BN823" s="55">
        <v>0</v>
      </c>
      <c r="BO823" s="55">
        <v>0</v>
      </c>
      <c r="BP823" s="135">
        <v>0</v>
      </c>
      <c r="BR823" s="147">
        <v>0</v>
      </c>
      <c r="BS823" s="147">
        <v>0</v>
      </c>
      <c r="BT823" s="147">
        <v>0</v>
      </c>
      <c r="BU823" s="147">
        <v>0</v>
      </c>
      <c r="BV823" s="147">
        <v>0</v>
      </c>
      <c r="BX823" s="55">
        <v>0</v>
      </c>
      <c r="BY823" s="55">
        <v>0</v>
      </c>
      <c r="BZ823" s="55">
        <v>0</v>
      </c>
      <c r="CA823" s="55">
        <v>0</v>
      </c>
      <c r="CB823" s="55">
        <v>0</v>
      </c>
      <c r="CC823" s="135">
        <v>0</v>
      </c>
      <c r="CE823" s="55">
        <v>0</v>
      </c>
      <c r="CF823" s="55">
        <v>0</v>
      </c>
      <c r="CG823" s="55">
        <v>0</v>
      </c>
      <c r="CH823" s="55">
        <v>0</v>
      </c>
      <c r="CI823" s="55">
        <v>0</v>
      </c>
      <c r="CJ823" s="135">
        <v>0</v>
      </c>
      <c r="CL823" s="55">
        <v>0</v>
      </c>
      <c r="CM823" s="55">
        <v>0</v>
      </c>
      <c r="CN823" s="55">
        <v>0</v>
      </c>
      <c r="CO823" s="55">
        <v>0</v>
      </c>
      <c r="CP823" s="55">
        <v>0</v>
      </c>
      <c r="CQ823" s="135">
        <v>0</v>
      </c>
      <c r="CS823" s="67">
        <v>0</v>
      </c>
      <c r="CT823" s="67">
        <v>0</v>
      </c>
      <c r="CU823" s="67">
        <v>0</v>
      </c>
      <c r="CV823" s="67">
        <v>0</v>
      </c>
      <c r="CW823" s="67">
        <v>0</v>
      </c>
      <c r="CX823" s="135">
        <v>0</v>
      </c>
      <c r="CZ823" s="55">
        <v>0</v>
      </c>
      <c r="DA823" s="55">
        <v>0</v>
      </c>
      <c r="DB823" s="55">
        <v>0</v>
      </c>
      <c r="DC823" s="55">
        <v>0</v>
      </c>
      <c r="DD823" s="55">
        <v>0</v>
      </c>
      <c r="DE823" s="135">
        <v>0</v>
      </c>
      <c r="DG823" s="43" t="b" cm="1">
        <f t="array" aca="1" ref="DG823" ca="1">OR($G823=Forecast_Capex_Input!$BF$8:$BF$10)</f>
        <v>0</v>
      </c>
      <c r="DH823" s="43" cm="1">
        <f t="array" aca="1" ref="DH823" ca="1">IFERROR(INDEX(Forecast_Capex_Input!BG$12:BG$286,$Z823)
*(INDEX(Forecast_Capex_Input!$H$12:$H$286,$Z823)=Repex),0)
*$DG823</f>
        <v>0</v>
      </c>
      <c r="DI823" s="43" cm="1">
        <f t="array" aca="1" ref="DI823" ca="1">IFERROR(INDEX(Forecast_Capex_Input!BH$12:BH$286,$Z823)
*(INDEX(Forecast_Capex_Input!$H$12:$H$286,$Z823)=Repex),0)
*$DG823</f>
        <v>0</v>
      </c>
      <c r="DJ823" s="43" cm="1">
        <f t="array" aca="1" ref="DJ823" ca="1">IFERROR(INDEX(Forecast_Capex_Input!BI$12:BI$286,$Z823)
*(INDEX(Forecast_Capex_Input!$H$12:$H$286,$Z823)=Repex),0)
*$DG823</f>
        <v>0</v>
      </c>
      <c r="DK823" s="43" cm="1">
        <f t="array" aca="1" ref="DK823" ca="1">IFERROR(INDEX(Forecast_Capex_Input!BJ$12:BJ$286,$Z823)
*(INDEX(Forecast_Capex_Input!$H$12:$H$286,$Z823)=Repex),0)
*$DG823</f>
        <v>0</v>
      </c>
      <c r="DL823" s="43" cm="1">
        <f t="array" aca="1" ref="DL823" ca="1">IFERROR(INDEX(Forecast_Capex_Input!BK$12:BK$286,$Z823)
*(INDEX(Forecast_Capex_Input!$H$12:$H$286,$Z823)=Repex),0)
*$DG823</f>
        <v>0</v>
      </c>
      <c r="DM823" s="43" cm="1">
        <f t="array" aca="1" ref="DM823" ca="1">IFERROR(INDEX(Forecast_Capex_Input!BL$12:BL$286,$Z823)
*(INDEX(Forecast_Capex_Input!$H$12:$H$286,$Z823)=Repex),0)
*$DG823</f>
        <v>0</v>
      </c>
      <c r="DO823" s="43" t="b" cm="1">
        <f t="array" aca="1" ref="DO823" ca="1">OR($G823=Forecast_Capex_Input!$BN$8:$BN$9)</f>
        <v>0</v>
      </c>
      <c r="DP823" s="43" cm="1">
        <f t="array" aca="1" ref="DP823" ca="1">IFERROR(INDEX(Forecast_Capex_Input!BO$12:BO$286,$Z823)
*(INDEX(Forecast_Capex_Input!$H$12:$H$286,$Z823)=Repex),0)
*$DO823</f>
        <v>0</v>
      </c>
      <c r="DQ823" s="43" cm="1">
        <f t="array" aca="1" ref="DQ823" ca="1">IFERROR(INDEX(Forecast_Capex_Input!BP$12:BP$286,$Z823)
*(INDEX(Forecast_Capex_Input!$H$12:$H$286,$Z823)=Repex),0)
*$DO823</f>
        <v>0</v>
      </c>
      <c r="DR823" s="43" cm="1">
        <f t="array" aca="1" ref="DR823" ca="1">IFERROR(INDEX(Forecast_Capex_Input!BQ$12:BQ$286,$Z823)
*(INDEX(Forecast_Capex_Input!$H$12:$H$286,$Z823)=Repex),0)
*$DO823</f>
        <v>0</v>
      </c>
      <c r="DS823" s="43" cm="1">
        <f t="array" aca="1" ref="DS823" ca="1">IFERROR(INDEX(Forecast_Capex_Input!BR$12:BR$286,$Z823)
*(INDEX(Forecast_Capex_Input!$H$12:$H$286,$Z823)=Repex),0)
*$DO823</f>
        <v>0</v>
      </c>
      <c r="DT823" s="43" cm="1">
        <f t="array" aca="1" ref="DT823" ca="1">IFERROR(INDEX(Forecast_Capex_Input!BS$12:BS$286,$Z823)
*(INDEX(Forecast_Capex_Input!$H$12:$H$286,$Z823)=Repex),0)
*$DO823</f>
        <v>0</v>
      </c>
      <c r="DV823" s="43" t="b" cm="1">
        <f t="array" aca="1" ref="DV823" ca="1">OR($G823=Forecast_Capex_Input!$BU$8:$BU$10)</f>
        <v>0</v>
      </c>
      <c r="DW823" s="43" cm="1">
        <f t="array" aca="1" ref="DW823" ca="1">IFERROR(INDEX(Forecast_Capex_Input!BV$12:BV$286,$Z823)
*(INDEX(Forecast_Capex_Input!$H$12:$H$286,$Z823)=Repex),0)
*$DV823</f>
        <v>0</v>
      </c>
      <c r="DX823" s="43" cm="1">
        <f t="array" aca="1" ref="DX823" ca="1">IFERROR(INDEX(Forecast_Capex_Input!BW$12:BW$286,$Z823)
*(INDEX(Forecast_Capex_Input!$H$12:$H$286,$Z823)=Repex),0)
*$DV823</f>
        <v>0</v>
      </c>
      <c r="DY823" s="43" cm="1">
        <f t="array" aca="1" ref="DY823" ca="1">IFERROR(INDEX(Forecast_Capex_Input!BX$12:BX$286,$Z823)
*(INDEX(Forecast_Capex_Input!$H$12:$H$286,$Z823)=Repex),0)
*$DV823</f>
        <v>0</v>
      </c>
      <c r="DZ823" s="43" cm="1">
        <f t="array" aca="1" ref="DZ823" ca="1">IFERROR(INDEX(Forecast_Capex_Input!BY$12:BY$286,$Z823)
*(INDEX(Forecast_Capex_Input!$H$12:$H$286,$Z823)=Repex),0)
*$DV823</f>
        <v>0</v>
      </c>
      <c r="EA823" s="43" cm="1">
        <f t="array" aca="1" ref="EA823" ca="1">IFERROR(INDEX(Forecast_Capex_Input!BZ$12:BZ$286,$Z823)
*(INDEX(Forecast_Capex_Input!$H$12:$H$286,$Z823)=Repex),0)
*$DV823</f>
        <v>0</v>
      </c>
      <c r="EB823" s="43" cm="1">
        <f t="array" aca="1" ref="EB823" ca="1">IFERROR(INDEX(Forecast_Capex_Input!CA$12:CA$286,$Z823)
*(INDEX(Forecast_Capex_Input!$H$12:$H$286,$Z823)=Repex),0)
*$DV823</f>
        <v>0</v>
      </c>
      <c r="EC823" s="43" cm="1">
        <f t="array" aca="1" ref="EC823" ca="1">IFERROR(INDEX(Forecast_Capex_Input!CB$12:CB$286,$Z823)
*(INDEX(Forecast_Capex_Input!$H$12:$H$286,$Z823)=Repex),0)
*$DV823</f>
        <v>0</v>
      </c>
      <c r="ED823" s="43" cm="1">
        <f t="array" aca="1" ref="ED823" ca="1">IFERROR(INDEX(Forecast_Capex_Input!CC$12:CC$286,$Z823)
*(INDEX(Forecast_Capex_Input!$H$12:$H$286,$Z823)=Repex),0)
*$DV823</f>
        <v>0</v>
      </c>
      <c r="EF823" s="86" t="str">
        <f t="shared" si="74"/>
        <v>N/A</v>
      </c>
      <c r="EG823" s="28" t="str">
        <f>IFERROR(RANK(EF823,EF$11:EF$1010,0)+COUNTIF(EF$11:EF823,EF823)-1,NA)</f>
        <v>N/A</v>
      </c>
    </row>
    <row r="824" spans="3:137" x14ac:dyDescent="0.2">
      <c r="C824" s="28">
        <f t="shared" si="75"/>
        <v>814</v>
      </c>
      <c r="D824" s="9" t="str" cm="1">
        <f t="array" ref="D824">IFERROR(INDEX(Forecast_Capex_Input!$D$12:$D$286,$Z824),NA)</f>
        <v>N/A</v>
      </c>
      <c r="E824" s="24" t="str" cm="1">
        <f t="array" ref="E824">IF($Z824=NA,NA,INDEX(Forecast_Capex_Input!$E$12:$E$286,$Z824))</f>
        <v>N/A</v>
      </c>
      <c r="F824" s="9" t="str" cm="1">
        <f t="array" aca="1" ref="F824" ca="1">IFERROR(INDEX(General!$E$25:$E$26,$AA824),NA)</f>
        <v>N/A</v>
      </c>
      <c r="G824" s="9" t="str" cm="1">
        <f t="array" aca="1" ref="G824" ca="1">IFERROR(INDEX(Forecast_Capex_Input!$AI$11:$BB$11,$AC824),NA)</f>
        <v>N/A</v>
      </c>
      <c r="H824" s="50" t="str" cm="1">
        <f t="array" aca="1" ref="H824" ca="1">IFERROR(INDEX(Forecast_Capex_Input!$AI$12:$BB$286,$Z824,$AC824),NA)</f>
        <v>N/A</v>
      </c>
      <c r="I824" s="150" t="str" cm="1">
        <f t="array" ref="I824">IFERROR(INDEX(Forecast_Capex_Input!$F$12:$F$286,$Z824),NA)</f>
        <v>N/A</v>
      </c>
      <c r="J824" s="150" t="str" cm="1">
        <f t="array" ref="J824">IFERROR(INDEX(Forecast_Capex_Input!G$12:G$286,$Z824),NA)</f>
        <v>N/A</v>
      </c>
      <c r="K824" s="150" t="str" cm="1">
        <f t="array" ref="K824">IFERROR(INDEX(Forecast_Capex_Input!H$12:H$286,$Z824),NA)</f>
        <v>N/A</v>
      </c>
      <c r="L824" s="150" t="str" cm="1">
        <f t="array" ref="L824">IFERROR(INDEX(Forecast_Capex_Input!I$12:I$286,$Z824),NA)</f>
        <v>N/A</v>
      </c>
      <c r="M824" s="150" t="str" cm="1">
        <f t="array" ref="M824">IFERROR(INDEX(Forecast_Capex_Input!J$12:J$286,$Z824),NA)</f>
        <v>N/A</v>
      </c>
      <c r="N824" s="150" t="str" cm="1">
        <f t="array" ref="N824">IFERROR(INDEX(Forecast_Capex_Input!K$12:K$286,$Z824),NA)</f>
        <v>N/A</v>
      </c>
      <c r="O824" s="150" t="str" cm="1">
        <f t="array" ref="O824">IFERROR(INDEX(Forecast_Capex_Input!L$12:L$286,$Z824),NA)</f>
        <v>N/A</v>
      </c>
      <c r="P824" s="150" t="str" cm="1">
        <f t="array" ref="P824">IFERROR(INDEX(Forecast_Capex_Input!M$12:M$286,$Z824),NA)</f>
        <v>N/A</v>
      </c>
      <c r="Q824" s="24" t="str" cm="1">
        <f t="array" ref="Q824">IFERROR(INDEX(Forecast_Capex_Input!N$12:N$286,$Z824),NA)</f>
        <v>N/A</v>
      </c>
      <c r="R824" s="190" cm="1">
        <f t="array" ref="R824">IFERROR(INDEX(Forecast_Capex_Input!O$12:O$286,$Z824),0)</f>
        <v>0</v>
      </c>
      <c r="S824" s="24" cm="1">
        <f t="array" ref="S824">IFERROR(INDEX(Forecast_Capex_Input!P$12:P$286,$Z824),0)</f>
        <v>0</v>
      </c>
      <c r="T824" s="150" t="str" cm="1">
        <f t="array" aca="1" ref="T824" ca="1">IFERROR(INDEX(General!$K$91:$K$110,$AC824),NA)</f>
        <v>N/A</v>
      </c>
      <c r="U824" s="43" cm="1">
        <f t="array" aca="1" ref="U824" ca="1">IFERROR(
IF($F824=General!$E$25,INDEX(Forecast_Capex_Input!S$12:S$286,$Z824),
INDEX(Forecast_Capex_Input!T$12:T$286,$Z824)),0)</f>
        <v>0</v>
      </c>
      <c r="V824" s="82" t="b">
        <f>IFERROR(INDEX(Overheads!$T$19:$T$26,MATCH($I824,Overheads!$E$19:$E$26,0)),FALSE)</f>
        <v>0</v>
      </c>
      <c r="W824" s="209" cm="1">
        <f t="array" ref="W824">IFERROR(
INDEX(Forecast_Capex_Input!CN$12:CN$286,$Z824),0)</f>
        <v>0</v>
      </c>
      <c r="X824" s="209">
        <f>IFERROR(
MATCH($W824,General!$L$39:$S$39,0),1)</f>
        <v>1</v>
      </c>
      <c r="Z824" s="28" t="str">
        <f>IFERROR(
IF(MATCH($C824,Forecast_Capex_Input!$CI$12:$CI$286,1)+1&gt;MAX(Forecast_Capex_Input!$C$12:$C$286),NA,
MATCH($C824,Forecast_Capex_Input!$CI$12:$CI$286,1)+1),1)</f>
        <v>N/A</v>
      </c>
      <c r="AA824" s="28" t="str" cm="1">
        <f t="array" aca="1" ref="AA824" ca="1">IFERROR(
IF(Z823&lt;&gt;Z824,1,
IF(COUNTIF(OFFSET(AA823,0,0,-INDEX(Forecast_Capex_Input!$CG$12:$CG$286,$Z824)),AA823)=INDEX(Forecast_Capex_Input!$CG$12:$CG$286,$Z824),AA823+1,AA823)),NA)</f>
        <v>N/A</v>
      </c>
      <c r="AB824" s="28" t="str" cm="1">
        <f t="array" ref="AB824">IFERROR($C824-IF($Z824=1,1,INDEX(Forecast_Capex_Input!$CI$12:$CI$286,$Z824-1))+1,NA)</f>
        <v>N/A</v>
      </c>
      <c r="AC824" s="28" t="str" cm="1">
        <f t="array" aca="1" ref="AC824" ca="1">IFERROR(IF(AA824=1,
INDEX(Forecast_Capex_Input!$AI$10:$BB$10,SMALL(IF(INDEX(Forecast_Capex_Input!$AI$12:$BB$286,$Z824,0)&gt;0,COLUMN(Forecast_Capex_Input!$AI$10:$BB$10)-COLUMN(Forecast_Capex_Input!$AI$12)+1),ROWS(OFFSET(AC823,0,0,-$AB824)))),
OFFSET(AC823,-INDEX(Forecast_Capex_Input!$CG$12:$CG$286,$Z824)+1,0)),NA)</f>
        <v>N/A</v>
      </c>
      <c r="AD824" s="28" t="str">
        <f t="shared" ca="1" si="72"/>
        <v>N/A</v>
      </c>
      <c r="AE824" s="82" t="b">
        <f t="shared" si="76"/>
        <v>0</v>
      </c>
      <c r="AF824" s="78" t="b">
        <v>0</v>
      </c>
      <c r="AG824" s="82" t="b">
        <f t="shared" si="73"/>
        <v>1</v>
      </c>
      <c r="AI824" s="55">
        <v>0</v>
      </c>
      <c r="AJ824" s="55">
        <v>0</v>
      </c>
      <c r="AK824" s="55">
        <v>0</v>
      </c>
      <c r="AL824" s="55">
        <v>0</v>
      </c>
      <c r="AM824" s="55">
        <v>0</v>
      </c>
      <c r="AN824" s="135">
        <v>0</v>
      </c>
      <c r="AP824" s="55">
        <v>0</v>
      </c>
      <c r="AQ824" s="55">
        <v>0</v>
      </c>
      <c r="AR824" s="55">
        <v>0</v>
      </c>
      <c r="AS824" s="55">
        <v>0</v>
      </c>
      <c r="AT824" s="55">
        <v>0</v>
      </c>
      <c r="AU824" s="135">
        <v>0</v>
      </c>
      <c r="AW824" s="55">
        <v>0</v>
      </c>
      <c r="AX824" s="55">
        <v>0</v>
      </c>
      <c r="AY824" s="55">
        <v>0</v>
      </c>
      <c r="AZ824" s="55">
        <v>0</v>
      </c>
      <c r="BA824" s="55">
        <v>0</v>
      </c>
      <c r="BB824" s="135">
        <v>0</v>
      </c>
      <c r="BD824" s="55">
        <v>0</v>
      </c>
      <c r="BE824" s="55">
        <v>0</v>
      </c>
      <c r="BF824" s="55">
        <v>0</v>
      </c>
      <c r="BG824" s="55">
        <v>0</v>
      </c>
      <c r="BH824" s="55">
        <v>0</v>
      </c>
      <c r="BI824" s="135">
        <v>0</v>
      </c>
      <c r="BK824" s="55">
        <v>0</v>
      </c>
      <c r="BL824" s="55">
        <v>0</v>
      </c>
      <c r="BM824" s="55">
        <v>0</v>
      </c>
      <c r="BN824" s="55">
        <v>0</v>
      </c>
      <c r="BO824" s="55">
        <v>0</v>
      </c>
      <c r="BP824" s="135">
        <v>0</v>
      </c>
      <c r="BR824" s="147">
        <v>0</v>
      </c>
      <c r="BS824" s="147">
        <v>0</v>
      </c>
      <c r="BT824" s="147">
        <v>0</v>
      </c>
      <c r="BU824" s="147">
        <v>0</v>
      </c>
      <c r="BV824" s="147">
        <v>0</v>
      </c>
      <c r="BX824" s="55">
        <v>0</v>
      </c>
      <c r="BY824" s="55">
        <v>0</v>
      </c>
      <c r="BZ824" s="55">
        <v>0</v>
      </c>
      <c r="CA824" s="55">
        <v>0</v>
      </c>
      <c r="CB824" s="55">
        <v>0</v>
      </c>
      <c r="CC824" s="135">
        <v>0</v>
      </c>
      <c r="CE824" s="55">
        <v>0</v>
      </c>
      <c r="CF824" s="55">
        <v>0</v>
      </c>
      <c r="CG824" s="55">
        <v>0</v>
      </c>
      <c r="CH824" s="55">
        <v>0</v>
      </c>
      <c r="CI824" s="55">
        <v>0</v>
      </c>
      <c r="CJ824" s="135">
        <v>0</v>
      </c>
      <c r="CL824" s="55">
        <v>0</v>
      </c>
      <c r="CM824" s="55">
        <v>0</v>
      </c>
      <c r="CN824" s="55">
        <v>0</v>
      </c>
      <c r="CO824" s="55">
        <v>0</v>
      </c>
      <c r="CP824" s="55">
        <v>0</v>
      </c>
      <c r="CQ824" s="135">
        <v>0</v>
      </c>
      <c r="CS824" s="67">
        <v>0</v>
      </c>
      <c r="CT824" s="67">
        <v>0</v>
      </c>
      <c r="CU824" s="67">
        <v>0</v>
      </c>
      <c r="CV824" s="67">
        <v>0</v>
      </c>
      <c r="CW824" s="67">
        <v>0</v>
      </c>
      <c r="CX824" s="135">
        <v>0</v>
      </c>
      <c r="CZ824" s="55">
        <v>0</v>
      </c>
      <c r="DA824" s="55">
        <v>0</v>
      </c>
      <c r="DB824" s="55">
        <v>0</v>
      </c>
      <c r="DC824" s="55">
        <v>0</v>
      </c>
      <c r="DD824" s="55">
        <v>0</v>
      </c>
      <c r="DE824" s="135">
        <v>0</v>
      </c>
      <c r="DG824" s="43" t="b" cm="1">
        <f t="array" aca="1" ref="DG824" ca="1">OR($G824=Forecast_Capex_Input!$BF$8:$BF$10)</f>
        <v>0</v>
      </c>
      <c r="DH824" s="43" cm="1">
        <f t="array" aca="1" ref="DH824" ca="1">IFERROR(INDEX(Forecast_Capex_Input!BG$12:BG$286,$Z824)
*(INDEX(Forecast_Capex_Input!$H$12:$H$286,$Z824)=Repex),0)
*$DG824</f>
        <v>0</v>
      </c>
      <c r="DI824" s="43" cm="1">
        <f t="array" aca="1" ref="DI824" ca="1">IFERROR(INDEX(Forecast_Capex_Input!BH$12:BH$286,$Z824)
*(INDEX(Forecast_Capex_Input!$H$12:$H$286,$Z824)=Repex),0)
*$DG824</f>
        <v>0</v>
      </c>
      <c r="DJ824" s="43" cm="1">
        <f t="array" aca="1" ref="DJ824" ca="1">IFERROR(INDEX(Forecast_Capex_Input!BI$12:BI$286,$Z824)
*(INDEX(Forecast_Capex_Input!$H$12:$H$286,$Z824)=Repex),0)
*$DG824</f>
        <v>0</v>
      </c>
      <c r="DK824" s="43" cm="1">
        <f t="array" aca="1" ref="DK824" ca="1">IFERROR(INDEX(Forecast_Capex_Input!BJ$12:BJ$286,$Z824)
*(INDEX(Forecast_Capex_Input!$H$12:$H$286,$Z824)=Repex),0)
*$DG824</f>
        <v>0</v>
      </c>
      <c r="DL824" s="43" cm="1">
        <f t="array" aca="1" ref="DL824" ca="1">IFERROR(INDEX(Forecast_Capex_Input!BK$12:BK$286,$Z824)
*(INDEX(Forecast_Capex_Input!$H$12:$H$286,$Z824)=Repex),0)
*$DG824</f>
        <v>0</v>
      </c>
      <c r="DM824" s="43" cm="1">
        <f t="array" aca="1" ref="DM824" ca="1">IFERROR(INDEX(Forecast_Capex_Input!BL$12:BL$286,$Z824)
*(INDEX(Forecast_Capex_Input!$H$12:$H$286,$Z824)=Repex),0)
*$DG824</f>
        <v>0</v>
      </c>
      <c r="DO824" s="43" t="b" cm="1">
        <f t="array" aca="1" ref="DO824" ca="1">OR($G824=Forecast_Capex_Input!$BN$8:$BN$9)</f>
        <v>0</v>
      </c>
      <c r="DP824" s="43" cm="1">
        <f t="array" aca="1" ref="DP824" ca="1">IFERROR(INDEX(Forecast_Capex_Input!BO$12:BO$286,$Z824)
*(INDEX(Forecast_Capex_Input!$H$12:$H$286,$Z824)=Repex),0)
*$DO824</f>
        <v>0</v>
      </c>
      <c r="DQ824" s="43" cm="1">
        <f t="array" aca="1" ref="DQ824" ca="1">IFERROR(INDEX(Forecast_Capex_Input!BP$12:BP$286,$Z824)
*(INDEX(Forecast_Capex_Input!$H$12:$H$286,$Z824)=Repex),0)
*$DO824</f>
        <v>0</v>
      </c>
      <c r="DR824" s="43" cm="1">
        <f t="array" aca="1" ref="DR824" ca="1">IFERROR(INDEX(Forecast_Capex_Input!BQ$12:BQ$286,$Z824)
*(INDEX(Forecast_Capex_Input!$H$12:$H$286,$Z824)=Repex),0)
*$DO824</f>
        <v>0</v>
      </c>
      <c r="DS824" s="43" cm="1">
        <f t="array" aca="1" ref="DS824" ca="1">IFERROR(INDEX(Forecast_Capex_Input!BR$12:BR$286,$Z824)
*(INDEX(Forecast_Capex_Input!$H$12:$H$286,$Z824)=Repex),0)
*$DO824</f>
        <v>0</v>
      </c>
      <c r="DT824" s="43" cm="1">
        <f t="array" aca="1" ref="DT824" ca="1">IFERROR(INDEX(Forecast_Capex_Input!BS$12:BS$286,$Z824)
*(INDEX(Forecast_Capex_Input!$H$12:$H$286,$Z824)=Repex),0)
*$DO824</f>
        <v>0</v>
      </c>
      <c r="DV824" s="43" t="b" cm="1">
        <f t="array" aca="1" ref="DV824" ca="1">OR($G824=Forecast_Capex_Input!$BU$8:$BU$10)</f>
        <v>0</v>
      </c>
      <c r="DW824" s="43" cm="1">
        <f t="array" aca="1" ref="DW824" ca="1">IFERROR(INDEX(Forecast_Capex_Input!BV$12:BV$286,$Z824)
*(INDEX(Forecast_Capex_Input!$H$12:$H$286,$Z824)=Repex),0)
*$DV824</f>
        <v>0</v>
      </c>
      <c r="DX824" s="43" cm="1">
        <f t="array" aca="1" ref="DX824" ca="1">IFERROR(INDEX(Forecast_Capex_Input!BW$12:BW$286,$Z824)
*(INDEX(Forecast_Capex_Input!$H$12:$H$286,$Z824)=Repex),0)
*$DV824</f>
        <v>0</v>
      </c>
      <c r="DY824" s="43" cm="1">
        <f t="array" aca="1" ref="DY824" ca="1">IFERROR(INDEX(Forecast_Capex_Input!BX$12:BX$286,$Z824)
*(INDEX(Forecast_Capex_Input!$H$12:$H$286,$Z824)=Repex),0)
*$DV824</f>
        <v>0</v>
      </c>
      <c r="DZ824" s="43" cm="1">
        <f t="array" aca="1" ref="DZ824" ca="1">IFERROR(INDEX(Forecast_Capex_Input!BY$12:BY$286,$Z824)
*(INDEX(Forecast_Capex_Input!$H$12:$H$286,$Z824)=Repex),0)
*$DV824</f>
        <v>0</v>
      </c>
      <c r="EA824" s="43" cm="1">
        <f t="array" aca="1" ref="EA824" ca="1">IFERROR(INDEX(Forecast_Capex_Input!BZ$12:BZ$286,$Z824)
*(INDEX(Forecast_Capex_Input!$H$12:$H$286,$Z824)=Repex),0)
*$DV824</f>
        <v>0</v>
      </c>
      <c r="EB824" s="43" cm="1">
        <f t="array" aca="1" ref="EB824" ca="1">IFERROR(INDEX(Forecast_Capex_Input!CA$12:CA$286,$Z824)
*(INDEX(Forecast_Capex_Input!$H$12:$H$286,$Z824)=Repex),0)
*$DV824</f>
        <v>0</v>
      </c>
      <c r="EC824" s="43" cm="1">
        <f t="array" aca="1" ref="EC824" ca="1">IFERROR(INDEX(Forecast_Capex_Input!CB$12:CB$286,$Z824)
*(INDEX(Forecast_Capex_Input!$H$12:$H$286,$Z824)=Repex),0)
*$DV824</f>
        <v>0</v>
      </c>
      <c r="ED824" s="43" cm="1">
        <f t="array" aca="1" ref="ED824" ca="1">IFERROR(INDEX(Forecast_Capex_Input!CC$12:CC$286,$Z824)
*(INDEX(Forecast_Capex_Input!$H$12:$H$286,$Z824)=Repex),0)
*$DV824</f>
        <v>0</v>
      </c>
      <c r="EF824" s="86" t="str">
        <f t="shared" si="74"/>
        <v>N/A</v>
      </c>
      <c r="EG824" s="28" t="str">
        <f>IFERROR(RANK(EF824,EF$11:EF$1010,0)+COUNTIF(EF$11:EF824,EF824)-1,NA)</f>
        <v>N/A</v>
      </c>
    </row>
    <row r="825" spans="3:137" x14ac:dyDescent="0.2">
      <c r="C825" s="28">
        <f t="shared" si="75"/>
        <v>815</v>
      </c>
      <c r="D825" s="9" t="str" cm="1">
        <f t="array" ref="D825">IFERROR(INDEX(Forecast_Capex_Input!$D$12:$D$286,$Z825),NA)</f>
        <v>N/A</v>
      </c>
      <c r="E825" s="24" t="str" cm="1">
        <f t="array" ref="E825">IF($Z825=NA,NA,INDEX(Forecast_Capex_Input!$E$12:$E$286,$Z825))</f>
        <v>N/A</v>
      </c>
      <c r="F825" s="9" t="str" cm="1">
        <f t="array" aca="1" ref="F825" ca="1">IFERROR(INDEX(General!$E$25:$E$26,$AA825),NA)</f>
        <v>N/A</v>
      </c>
      <c r="G825" s="9" t="str" cm="1">
        <f t="array" aca="1" ref="G825" ca="1">IFERROR(INDEX(Forecast_Capex_Input!$AI$11:$BB$11,$AC825),NA)</f>
        <v>N/A</v>
      </c>
      <c r="H825" s="50" t="str" cm="1">
        <f t="array" aca="1" ref="H825" ca="1">IFERROR(INDEX(Forecast_Capex_Input!$AI$12:$BB$286,$Z825,$AC825),NA)</f>
        <v>N/A</v>
      </c>
      <c r="I825" s="150" t="str" cm="1">
        <f t="array" ref="I825">IFERROR(INDEX(Forecast_Capex_Input!$F$12:$F$286,$Z825),NA)</f>
        <v>N/A</v>
      </c>
      <c r="J825" s="150" t="str" cm="1">
        <f t="array" ref="J825">IFERROR(INDEX(Forecast_Capex_Input!G$12:G$286,$Z825),NA)</f>
        <v>N/A</v>
      </c>
      <c r="K825" s="150" t="str" cm="1">
        <f t="array" ref="K825">IFERROR(INDEX(Forecast_Capex_Input!H$12:H$286,$Z825),NA)</f>
        <v>N/A</v>
      </c>
      <c r="L825" s="150" t="str" cm="1">
        <f t="array" ref="L825">IFERROR(INDEX(Forecast_Capex_Input!I$12:I$286,$Z825),NA)</f>
        <v>N/A</v>
      </c>
      <c r="M825" s="150" t="str" cm="1">
        <f t="array" ref="M825">IFERROR(INDEX(Forecast_Capex_Input!J$12:J$286,$Z825),NA)</f>
        <v>N/A</v>
      </c>
      <c r="N825" s="150" t="str" cm="1">
        <f t="array" ref="N825">IFERROR(INDEX(Forecast_Capex_Input!K$12:K$286,$Z825),NA)</f>
        <v>N/A</v>
      </c>
      <c r="O825" s="150" t="str" cm="1">
        <f t="array" ref="O825">IFERROR(INDEX(Forecast_Capex_Input!L$12:L$286,$Z825),NA)</f>
        <v>N/A</v>
      </c>
      <c r="P825" s="150" t="str" cm="1">
        <f t="array" ref="P825">IFERROR(INDEX(Forecast_Capex_Input!M$12:M$286,$Z825),NA)</f>
        <v>N/A</v>
      </c>
      <c r="Q825" s="24" t="str" cm="1">
        <f t="array" ref="Q825">IFERROR(INDEX(Forecast_Capex_Input!N$12:N$286,$Z825),NA)</f>
        <v>N/A</v>
      </c>
      <c r="R825" s="190" cm="1">
        <f t="array" ref="R825">IFERROR(INDEX(Forecast_Capex_Input!O$12:O$286,$Z825),0)</f>
        <v>0</v>
      </c>
      <c r="S825" s="24" cm="1">
        <f t="array" ref="S825">IFERROR(INDEX(Forecast_Capex_Input!P$12:P$286,$Z825),0)</f>
        <v>0</v>
      </c>
      <c r="T825" s="150" t="str" cm="1">
        <f t="array" aca="1" ref="T825" ca="1">IFERROR(INDEX(General!$K$91:$K$110,$AC825),NA)</f>
        <v>N/A</v>
      </c>
      <c r="U825" s="43" cm="1">
        <f t="array" aca="1" ref="U825" ca="1">IFERROR(
IF($F825=General!$E$25,INDEX(Forecast_Capex_Input!S$12:S$286,$Z825),
INDEX(Forecast_Capex_Input!T$12:T$286,$Z825)),0)</f>
        <v>0</v>
      </c>
      <c r="V825" s="82" t="b">
        <f>IFERROR(INDEX(Overheads!$T$19:$T$26,MATCH($I825,Overheads!$E$19:$E$26,0)),FALSE)</f>
        <v>0</v>
      </c>
      <c r="W825" s="209" cm="1">
        <f t="array" ref="W825">IFERROR(
INDEX(Forecast_Capex_Input!CN$12:CN$286,$Z825),0)</f>
        <v>0</v>
      </c>
      <c r="X825" s="209">
        <f>IFERROR(
MATCH($W825,General!$L$39:$S$39,0),1)</f>
        <v>1</v>
      </c>
      <c r="Z825" s="28" t="str">
        <f>IFERROR(
IF(MATCH($C825,Forecast_Capex_Input!$CI$12:$CI$286,1)+1&gt;MAX(Forecast_Capex_Input!$C$12:$C$286),NA,
MATCH($C825,Forecast_Capex_Input!$CI$12:$CI$286,1)+1),1)</f>
        <v>N/A</v>
      </c>
      <c r="AA825" s="28" t="str" cm="1">
        <f t="array" aca="1" ref="AA825" ca="1">IFERROR(
IF(Z824&lt;&gt;Z825,1,
IF(COUNTIF(OFFSET(AA824,0,0,-INDEX(Forecast_Capex_Input!$CG$12:$CG$286,$Z825)),AA824)=INDEX(Forecast_Capex_Input!$CG$12:$CG$286,$Z825),AA824+1,AA824)),NA)</f>
        <v>N/A</v>
      </c>
      <c r="AB825" s="28" t="str" cm="1">
        <f t="array" ref="AB825">IFERROR($C825-IF($Z825=1,1,INDEX(Forecast_Capex_Input!$CI$12:$CI$286,$Z825-1))+1,NA)</f>
        <v>N/A</v>
      </c>
      <c r="AC825" s="28" t="str" cm="1">
        <f t="array" aca="1" ref="AC825" ca="1">IFERROR(IF(AA825=1,
INDEX(Forecast_Capex_Input!$AI$10:$BB$10,SMALL(IF(INDEX(Forecast_Capex_Input!$AI$12:$BB$286,$Z825,0)&gt;0,COLUMN(Forecast_Capex_Input!$AI$10:$BB$10)-COLUMN(Forecast_Capex_Input!$AI$12)+1),ROWS(OFFSET(AC824,0,0,-$AB825)))),
OFFSET(AC824,-INDEX(Forecast_Capex_Input!$CG$12:$CG$286,$Z825)+1,0)),NA)</f>
        <v>N/A</v>
      </c>
      <c r="AD825" s="28" t="str">
        <f t="shared" ca="1" si="72"/>
        <v>N/A</v>
      </c>
      <c r="AE825" s="82" t="b">
        <f t="shared" si="76"/>
        <v>0</v>
      </c>
      <c r="AF825" s="78" t="b">
        <v>0</v>
      </c>
      <c r="AG825" s="82" t="b">
        <f t="shared" si="73"/>
        <v>1</v>
      </c>
      <c r="AI825" s="55">
        <v>0</v>
      </c>
      <c r="AJ825" s="55">
        <v>0</v>
      </c>
      <c r="AK825" s="55">
        <v>0</v>
      </c>
      <c r="AL825" s="55">
        <v>0</v>
      </c>
      <c r="AM825" s="55">
        <v>0</v>
      </c>
      <c r="AN825" s="135">
        <v>0</v>
      </c>
      <c r="AP825" s="55">
        <v>0</v>
      </c>
      <c r="AQ825" s="55">
        <v>0</v>
      </c>
      <c r="AR825" s="55">
        <v>0</v>
      </c>
      <c r="AS825" s="55">
        <v>0</v>
      </c>
      <c r="AT825" s="55">
        <v>0</v>
      </c>
      <c r="AU825" s="135">
        <v>0</v>
      </c>
      <c r="AW825" s="55">
        <v>0</v>
      </c>
      <c r="AX825" s="55">
        <v>0</v>
      </c>
      <c r="AY825" s="55">
        <v>0</v>
      </c>
      <c r="AZ825" s="55">
        <v>0</v>
      </c>
      <c r="BA825" s="55">
        <v>0</v>
      </c>
      <c r="BB825" s="135">
        <v>0</v>
      </c>
      <c r="BD825" s="55">
        <v>0</v>
      </c>
      <c r="BE825" s="55">
        <v>0</v>
      </c>
      <c r="BF825" s="55">
        <v>0</v>
      </c>
      <c r="BG825" s="55">
        <v>0</v>
      </c>
      <c r="BH825" s="55">
        <v>0</v>
      </c>
      <c r="BI825" s="135">
        <v>0</v>
      </c>
      <c r="BK825" s="55">
        <v>0</v>
      </c>
      <c r="BL825" s="55">
        <v>0</v>
      </c>
      <c r="BM825" s="55">
        <v>0</v>
      </c>
      <c r="BN825" s="55">
        <v>0</v>
      </c>
      <c r="BO825" s="55">
        <v>0</v>
      </c>
      <c r="BP825" s="135">
        <v>0</v>
      </c>
      <c r="BR825" s="147">
        <v>0</v>
      </c>
      <c r="BS825" s="147">
        <v>0</v>
      </c>
      <c r="BT825" s="147">
        <v>0</v>
      </c>
      <c r="BU825" s="147">
        <v>0</v>
      </c>
      <c r="BV825" s="147">
        <v>0</v>
      </c>
      <c r="BX825" s="55">
        <v>0</v>
      </c>
      <c r="BY825" s="55">
        <v>0</v>
      </c>
      <c r="BZ825" s="55">
        <v>0</v>
      </c>
      <c r="CA825" s="55">
        <v>0</v>
      </c>
      <c r="CB825" s="55">
        <v>0</v>
      </c>
      <c r="CC825" s="135">
        <v>0</v>
      </c>
      <c r="CE825" s="55">
        <v>0</v>
      </c>
      <c r="CF825" s="55">
        <v>0</v>
      </c>
      <c r="CG825" s="55">
        <v>0</v>
      </c>
      <c r="CH825" s="55">
        <v>0</v>
      </c>
      <c r="CI825" s="55">
        <v>0</v>
      </c>
      <c r="CJ825" s="135">
        <v>0</v>
      </c>
      <c r="CL825" s="55">
        <v>0</v>
      </c>
      <c r="CM825" s="55">
        <v>0</v>
      </c>
      <c r="CN825" s="55">
        <v>0</v>
      </c>
      <c r="CO825" s="55">
        <v>0</v>
      </c>
      <c r="CP825" s="55">
        <v>0</v>
      </c>
      <c r="CQ825" s="135">
        <v>0</v>
      </c>
      <c r="CS825" s="67">
        <v>0</v>
      </c>
      <c r="CT825" s="67">
        <v>0</v>
      </c>
      <c r="CU825" s="67">
        <v>0</v>
      </c>
      <c r="CV825" s="67">
        <v>0</v>
      </c>
      <c r="CW825" s="67">
        <v>0</v>
      </c>
      <c r="CX825" s="135">
        <v>0</v>
      </c>
      <c r="CZ825" s="55">
        <v>0</v>
      </c>
      <c r="DA825" s="55">
        <v>0</v>
      </c>
      <c r="DB825" s="55">
        <v>0</v>
      </c>
      <c r="DC825" s="55">
        <v>0</v>
      </c>
      <c r="DD825" s="55">
        <v>0</v>
      </c>
      <c r="DE825" s="135">
        <v>0</v>
      </c>
      <c r="DG825" s="43" t="b" cm="1">
        <f t="array" aca="1" ref="DG825" ca="1">OR($G825=Forecast_Capex_Input!$BF$8:$BF$10)</f>
        <v>0</v>
      </c>
      <c r="DH825" s="43" cm="1">
        <f t="array" aca="1" ref="DH825" ca="1">IFERROR(INDEX(Forecast_Capex_Input!BG$12:BG$286,$Z825)
*(INDEX(Forecast_Capex_Input!$H$12:$H$286,$Z825)=Repex),0)
*$DG825</f>
        <v>0</v>
      </c>
      <c r="DI825" s="43" cm="1">
        <f t="array" aca="1" ref="DI825" ca="1">IFERROR(INDEX(Forecast_Capex_Input!BH$12:BH$286,$Z825)
*(INDEX(Forecast_Capex_Input!$H$12:$H$286,$Z825)=Repex),0)
*$DG825</f>
        <v>0</v>
      </c>
      <c r="DJ825" s="43" cm="1">
        <f t="array" aca="1" ref="DJ825" ca="1">IFERROR(INDEX(Forecast_Capex_Input!BI$12:BI$286,$Z825)
*(INDEX(Forecast_Capex_Input!$H$12:$H$286,$Z825)=Repex),0)
*$DG825</f>
        <v>0</v>
      </c>
      <c r="DK825" s="43" cm="1">
        <f t="array" aca="1" ref="DK825" ca="1">IFERROR(INDEX(Forecast_Capex_Input!BJ$12:BJ$286,$Z825)
*(INDEX(Forecast_Capex_Input!$H$12:$H$286,$Z825)=Repex),0)
*$DG825</f>
        <v>0</v>
      </c>
      <c r="DL825" s="43" cm="1">
        <f t="array" aca="1" ref="DL825" ca="1">IFERROR(INDEX(Forecast_Capex_Input!BK$12:BK$286,$Z825)
*(INDEX(Forecast_Capex_Input!$H$12:$H$286,$Z825)=Repex),0)
*$DG825</f>
        <v>0</v>
      </c>
      <c r="DM825" s="43" cm="1">
        <f t="array" aca="1" ref="DM825" ca="1">IFERROR(INDEX(Forecast_Capex_Input!BL$12:BL$286,$Z825)
*(INDEX(Forecast_Capex_Input!$H$12:$H$286,$Z825)=Repex),0)
*$DG825</f>
        <v>0</v>
      </c>
      <c r="DO825" s="43" t="b" cm="1">
        <f t="array" aca="1" ref="DO825" ca="1">OR($G825=Forecast_Capex_Input!$BN$8:$BN$9)</f>
        <v>0</v>
      </c>
      <c r="DP825" s="43" cm="1">
        <f t="array" aca="1" ref="DP825" ca="1">IFERROR(INDEX(Forecast_Capex_Input!BO$12:BO$286,$Z825)
*(INDEX(Forecast_Capex_Input!$H$12:$H$286,$Z825)=Repex),0)
*$DO825</f>
        <v>0</v>
      </c>
      <c r="DQ825" s="43" cm="1">
        <f t="array" aca="1" ref="DQ825" ca="1">IFERROR(INDEX(Forecast_Capex_Input!BP$12:BP$286,$Z825)
*(INDEX(Forecast_Capex_Input!$H$12:$H$286,$Z825)=Repex),0)
*$DO825</f>
        <v>0</v>
      </c>
      <c r="DR825" s="43" cm="1">
        <f t="array" aca="1" ref="DR825" ca="1">IFERROR(INDEX(Forecast_Capex_Input!BQ$12:BQ$286,$Z825)
*(INDEX(Forecast_Capex_Input!$H$12:$H$286,$Z825)=Repex),0)
*$DO825</f>
        <v>0</v>
      </c>
      <c r="DS825" s="43" cm="1">
        <f t="array" aca="1" ref="DS825" ca="1">IFERROR(INDEX(Forecast_Capex_Input!BR$12:BR$286,$Z825)
*(INDEX(Forecast_Capex_Input!$H$12:$H$286,$Z825)=Repex),0)
*$DO825</f>
        <v>0</v>
      </c>
      <c r="DT825" s="43" cm="1">
        <f t="array" aca="1" ref="DT825" ca="1">IFERROR(INDEX(Forecast_Capex_Input!BS$12:BS$286,$Z825)
*(INDEX(Forecast_Capex_Input!$H$12:$H$286,$Z825)=Repex),0)
*$DO825</f>
        <v>0</v>
      </c>
      <c r="DV825" s="43" t="b" cm="1">
        <f t="array" aca="1" ref="DV825" ca="1">OR($G825=Forecast_Capex_Input!$BU$8:$BU$10)</f>
        <v>0</v>
      </c>
      <c r="DW825" s="43" cm="1">
        <f t="array" aca="1" ref="DW825" ca="1">IFERROR(INDEX(Forecast_Capex_Input!BV$12:BV$286,$Z825)
*(INDEX(Forecast_Capex_Input!$H$12:$H$286,$Z825)=Repex),0)
*$DV825</f>
        <v>0</v>
      </c>
      <c r="DX825" s="43" cm="1">
        <f t="array" aca="1" ref="DX825" ca="1">IFERROR(INDEX(Forecast_Capex_Input!BW$12:BW$286,$Z825)
*(INDEX(Forecast_Capex_Input!$H$12:$H$286,$Z825)=Repex),0)
*$DV825</f>
        <v>0</v>
      </c>
      <c r="DY825" s="43" cm="1">
        <f t="array" aca="1" ref="DY825" ca="1">IFERROR(INDEX(Forecast_Capex_Input!BX$12:BX$286,$Z825)
*(INDEX(Forecast_Capex_Input!$H$12:$H$286,$Z825)=Repex),0)
*$DV825</f>
        <v>0</v>
      </c>
      <c r="DZ825" s="43" cm="1">
        <f t="array" aca="1" ref="DZ825" ca="1">IFERROR(INDEX(Forecast_Capex_Input!BY$12:BY$286,$Z825)
*(INDEX(Forecast_Capex_Input!$H$12:$H$286,$Z825)=Repex),0)
*$DV825</f>
        <v>0</v>
      </c>
      <c r="EA825" s="43" cm="1">
        <f t="array" aca="1" ref="EA825" ca="1">IFERROR(INDEX(Forecast_Capex_Input!BZ$12:BZ$286,$Z825)
*(INDEX(Forecast_Capex_Input!$H$12:$H$286,$Z825)=Repex),0)
*$DV825</f>
        <v>0</v>
      </c>
      <c r="EB825" s="43" cm="1">
        <f t="array" aca="1" ref="EB825" ca="1">IFERROR(INDEX(Forecast_Capex_Input!CA$12:CA$286,$Z825)
*(INDEX(Forecast_Capex_Input!$H$12:$H$286,$Z825)=Repex),0)
*$DV825</f>
        <v>0</v>
      </c>
      <c r="EC825" s="43" cm="1">
        <f t="array" aca="1" ref="EC825" ca="1">IFERROR(INDEX(Forecast_Capex_Input!CB$12:CB$286,$Z825)
*(INDEX(Forecast_Capex_Input!$H$12:$H$286,$Z825)=Repex),0)
*$DV825</f>
        <v>0</v>
      </c>
      <c r="ED825" s="43" cm="1">
        <f t="array" aca="1" ref="ED825" ca="1">IFERROR(INDEX(Forecast_Capex_Input!CC$12:CC$286,$Z825)
*(INDEX(Forecast_Capex_Input!$H$12:$H$286,$Z825)=Repex),0)
*$DV825</f>
        <v>0</v>
      </c>
      <c r="EF825" s="86" t="str">
        <f t="shared" si="74"/>
        <v>N/A</v>
      </c>
      <c r="EG825" s="28" t="str">
        <f>IFERROR(RANK(EF825,EF$11:EF$1010,0)+COUNTIF(EF$11:EF825,EF825)-1,NA)</f>
        <v>N/A</v>
      </c>
    </row>
    <row r="826" spans="3:137" x14ac:dyDescent="0.2">
      <c r="C826" s="28">
        <f t="shared" si="75"/>
        <v>816</v>
      </c>
      <c r="D826" s="9" t="str" cm="1">
        <f t="array" ref="D826">IFERROR(INDEX(Forecast_Capex_Input!$D$12:$D$286,$Z826),NA)</f>
        <v>N/A</v>
      </c>
      <c r="E826" s="24" t="str" cm="1">
        <f t="array" ref="E826">IF($Z826=NA,NA,INDEX(Forecast_Capex_Input!$E$12:$E$286,$Z826))</f>
        <v>N/A</v>
      </c>
      <c r="F826" s="9" t="str" cm="1">
        <f t="array" aca="1" ref="F826" ca="1">IFERROR(INDEX(General!$E$25:$E$26,$AA826),NA)</f>
        <v>N/A</v>
      </c>
      <c r="G826" s="9" t="str" cm="1">
        <f t="array" aca="1" ref="G826" ca="1">IFERROR(INDEX(Forecast_Capex_Input!$AI$11:$BB$11,$AC826),NA)</f>
        <v>N/A</v>
      </c>
      <c r="H826" s="50" t="str" cm="1">
        <f t="array" aca="1" ref="H826" ca="1">IFERROR(INDEX(Forecast_Capex_Input!$AI$12:$BB$286,$Z826,$AC826),NA)</f>
        <v>N/A</v>
      </c>
      <c r="I826" s="150" t="str" cm="1">
        <f t="array" ref="I826">IFERROR(INDEX(Forecast_Capex_Input!$F$12:$F$286,$Z826),NA)</f>
        <v>N/A</v>
      </c>
      <c r="J826" s="150" t="str" cm="1">
        <f t="array" ref="J826">IFERROR(INDEX(Forecast_Capex_Input!G$12:G$286,$Z826),NA)</f>
        <v>N/A</v>
      </c>
      <c r="K826" s="150" t="str" cm="1">
        <f t="array" ref="K826">IFERROR(INDEX(Forecast_Capex_Input!H$12:H$286,$Z826),NA)</f>
        <v>N/A</v>
      </c>
      <c r="L826" s="150" t="str" cm="1">
        <f t="array" ref="L826">IFERROR(INDEX(Forecast_Capex_Input!I$12:I$286,$Z826),NA)</f>
        <v>N/A</v>
      </c>
      <c r="M826" s="150" t="str" cm="1">
        <f t="array" ref="M826">IFERROR(INDEX(Forecast_Capex_Input!J$12:J$286,$Z826),NA)</f>
        <v>N/A</v>
      </c>
      <c r="N826" s="150" t="str" cm="1">
        <f t="array" ref="N826">IFERROR(INDEX(Forecast_Capex_Input!K$12:K$286,$Z826),NA)</f>
        <v>N/A</v>
      </c>
      <c r="O826" s="150" t="str" cm="1">
        <f t="array" ref="O826">IFERROR(INDEX(Forecast_Capex_Input!L$12:L$286,$Z826),NA)</f>
        <v>N/A</v>
      </c>
      <c r="P826" s="150" t="str" cm="1">
        <f t="array" ref="P826">IFERROR(INDEX(Forecast_Capex_Input!M$12:M$286,$Z826),NA)</f>
        <v>N/A</v>
      </c>
      <c r="Q826" s="24" t="str" cm="1">
        <f t="array" ref="Q826">IFERROR(INDEX(Forecast_Capex_Input!N$12:N$286,$Z826),NA)</f>
        <v>N/A</v>
      </c>
      <c r="R826" s="190" cm="1">
        <f t="array" ref="R826">IFERROR(INDEX(Forecast_Capex_Input!O$12:O$286,$Z826),0)</f>
        <v>0</v>
      </c>
      <c r="S826" s="24" cm="1">
        <f t="array" ref="S826">IFERROR(INDEX(Forecast_Capex_Input!P$12:P$286,$Z826),0)</f>
        <v>0</v>
      </c>
      <c r="T826" s="150" t="str" cm="1">
        <f t="array" aca="1" ref="T826" ca="1">IFERROR(INDEX(General!$K$91:$K$110,$AC826),NA)</f>
        <v>N/A</v>
      </c>
      <c r="U826" s="43" cm="1">
        <f t="array" aca="1" ref="U826" ca="1">IFERROR(
IF($F826=General!$E$25,INDEX(Forecast_Capex_Input!S$12:S$286,$Z826),
INDEX(Forecast_Capex_Input!T$12:T$286,$Z826)),0)</f>
        <v>0</v>
      </c>
      <c r="V826" s="82" t="b">
        <f>IFERROR(INDEX(Overheads!$T$19:$T$26,MATCH($I826,Overheads!$E$19:$E$26,0)),FALSE)</f>
        <v>0</v>
      </c>
      <c r="W826" s="209" cm="1">
        <f t="array" ref="W826">IFERROR(
INDEX(Forecast_Capex_Input!CN$12:CN$286,$Z826),0)</f>
        <v>0</v>
      </c>
      <c r="X826" s="209">
        <f>IFERROR(
MATCH($W826,General!$L$39:$S$39,0),1)</f>
        <v>1</v>
      </c>
      <c r="Z826" s="28" t="str">
        <f>IFERROR(
IF(MATCH($C826,Forecast_Capex_Input!$CI$12:$CI$286,1)+1&gt;MAX(Forecast_Capex_Input!$C$12:$C$286),NA,
MATCH($C826,Forecast_Capex_Input!$CI$12:$CI$286,1)+1),1)</f>
        <v>N/A</v>
      </c>
      <c r="AA826" s="28" t="str" cm="1">
        <f t="array" aca="1" ref="AA826" ca="1">IFERROR(
IF(Z825&lt;&gt;Z826,1,
IF(COUNTIF(OFFSET(AA825,0,0,-INDEX(Forecast_Capex_Input!$CG$12:$CG$286,$Z826)),AA825)=INDEX(Forecast_Capex_Input!$CG$12:$CG$286,$Z826),AA825+1,AA825)),NA)</f>
        <v>N/A</v>
      </c>
      <c r="AB826" s="28" t="str" cm="1">
        <f t="array" ref="AB826">IFERROR($C826-IF($Z826=1,1,INDEX(Forecast_Capex_Input!$CI$12:$CI$286,$Z826-1))+1,NA)</f>
        <v>N/A</v>
      </c>
      <c r="AC826" s="28" t="str" cm="1">
        <f t="array" aca="1" ref="AC826" ca="1">IFERROR(IF(AA826=1,
INDEX(Forecast_Capex_Input!$AI$10:$BB$10,SMALL(IF(INDEX(Forecast_Capex_Input!$AI$12:$BB$286,$Z826,0)&gt;0,COLUMN(Forecast_Capex_Input!$AI$10:$BB$10)-COLUMN(Forecast_Capex_Input!$AI$12)+1),ROWS(OFFSET(AC825,0,0,-$AB826)))),
OFFSET(AC825,-INDEX(Forecast_Capex_Input!$CG$12:$CG$286,$Z826)+1,0)),NA)</f>
        <v>N/A</v>
      </c>
      <c r="AD826" s="28" t="str">
        <f t="shared" ca="1" si="72"/>
        <v>N/A</v>
      </c>
      <c r="AE826" s="82" t="b">
        <f t="shared" si="76"/>
        <v>0</v>
      </c>
      <c r="AF826" s="78" t="b">
        <v>0</v>
      </c>
      <c r="AG826" s="82" t="b">
        <f t="shared" si="73"/>
        <v>1</v>
      </c>
      <c r="AI826" s="55">
        <v>0</v>
      </c>
      <c r="AJ826" s="55">
        <v>0</v>
      </c>
      <c r="AK826" s="55">
        <v>0</v>
      </c>
      <c r="AL826" s="55">
        <v>0</v>
      </c>
      <c r="AM826" s="55">
        <v>0</v>
      </c>
      <c r="AN826" s="135">
        <v>0</v>
      </c>
      <c r="AP826" s="55">
        <v>0</v>
      </c>
      <c r="AQ826" s="55">
        <v>0</v>
      </c>
      <c r="AR826" s="55">
        <v>0</v>
      </c>
      <c r="AS826" s="55">
        <v>0</v>
      </c>
      <c r="AT826" s="55">
        <v>0</v>
      </c>
      <c r="AU826" s="135">
        <v>0</v>
      </c>
      <c r="AW826" s="55">
        <v>0</v>
      </c>
      <c r="AX826" s="55">
        <v>0</v>
      </c>
      <c r="AY826" s="55">
        <v>0</v>
      </c>
      <c r="AZ826" s="55">
        <v>0</v>
      </c>
      <c r="BA826" s="55">
        <v>0</v>
      </c>
      <c r="BB826" s="135">
        <v>0</v>
      </c>
      <c r="BD826" s="55">
        <v>0</v>
      </c>
      <c r="BE826" s="55">
        <v>0</v>
      </c>
      <c r="BF826" s="55">
        <v>0</v>
      </c>
      <c r="BG826" s="55">
        <v>0</v>
      </c>
      <c r="BH826" s="55">
        <v>0</v>
      </c>
      <c r="BI826" s="135">
        <v>0</v>
      </c>
      <c r="BK826" s="55">
        <v>0</v>
      </c>
      <c r="BL826" s="55">
        <v>0</v>
      </c>
      <c r="BM826" s="55">
        <v>0</v>
      </c>
      <c r="BN826" s="55">
        <v>0</v>
      </c>
      <c r="BO826" s="55">
        <v>0</v>
      </c>
      <c r="BP826" s="135">
        <v>0</v>
      </c>
      <c r="BR826" s="147">
        <v>0</v>
      </c>
      <c r="BS826" s="147">
        <v>0</v>
      </c>
      <c r="BT826" s="147">
        <v>0</v>
      </c>
      <c r="BU826" s="147">
        <v>0</v>
      </c>
      <c r="BV826" s="147">
        <v>0</v>
      </c>
      <c r="BX826" s="55">
        <v>0</v>
      </c>
      <c r="BY826" s="55">
        <v>0</v>
      </c>
      <c r="BZ826" s="55">
        <v>0</v>
      </c>
      <c r="CA826" s="55">
        <v>0</v>
      </c>
      <c r="CB826" s="55">
        <v>0</v>
      </c>
      <c r="CC826" s="135">
        <v>0</v>
      </c>
      <c r="CE826" s="55">
        <v>0</v>
      </c>
      <c r="CF826" s="55">
        <v>0</v>
      </c>
      <c r="CG826" s="55">
        <v>0</v>
      </c>
      <c r="CH826" s="55">
        <v>0</v>
      </c>
      <c r="CI826" s="55">
        <v>0</v>
      </c>
      <c r="CJ826" s="135">
        <v>0</v>
      </c>
      <c r="CL826" s="55">
        <v>0</v>
      </c>
      <c r="CM826" s="55">
        <v>0</v>
      </c>
      <c r="CN826" s="55">
        <v>0</v>
      </c>
      <c r="CO826" s="55">
        <v>0</v>
      </c>
      <c r="CP826" s="55">
        <v>0</v>
      </c>
      <c r="CQ826" s="135">
        <v>0</v>
      </c>
      <c r="CS826" s="67">
        <v>0</v>
      </c>
      <c r="CT826" s="67">
        <v>0</v>
      </c>
      <c r="CU826" s="67">
        <v>0</v>
      </c>
      <c r="CV826" s="67">
        <v>0</v>
      </c>
      <c r="CW826" s="67">
        <v>0</v>
      </c>
      <c r="CX826" s="135">
        <v>0</v>
      </c>
      <c r="CZ826" s="55">
        <v>0</v>
      </c>
      <c r="DA826" s="55">
        <v>0</v>
      </c>
      <c r="DB826" s="55">
        <v>0</v>
      </c>
      <c r="DC826" s="55">
        <v>0</v>
      </c>
      <c r="DD826" s="55">
        <v>0</v>
      </c>
      <c r="DE826" s="135">
        <v>0</v>
      </c>
      <c r="DG826" s="43" t="b" cm="1">
        <f t="array" aca="1" ref="DG826" ca="1">OR($G826=Forecast_Capex_Input!$BF$8:$BF$10)</f>
        <v>0</v>
      </c>
      <c r="DH826" s="43" cm="1">
        <f t="array" aca="1" ref="DH826" ca="1">IFERROR(INDEX(Forecast_Capex_Input!BG$12:BG$286,$Z826)
*(INDEX(Forecast_Capex_Input!$H$12:$H$286,$Z826)=Repex),0)
*$DG826</f>
        <v>0</v>
      </c>
      <c r="DI826" s="43" cm="1">
        <f t="array" aca="1" ref="DI826" ca="1">IFERROR(INDEX(Forecast_Capex_Input!BH$12:BH$286,$Z826)
*(INDEX(Forecast_Capex_Input!$H$12:$H$286,$Z826)=Repex),0)
*$DG826</f>
        <v>0</v>
      </c>
      <c r="DJ826" s="43" cm="1">
        <f t="array" aca="1" ref="DJ826" ca="1">IFERROR(INDEX(Forecast_Capex_Input!BI$12:BI$286,$Z826)
*(INDEX(Forecast_Capex_Input!$H$12:$H$286,$Z826)=Repex),0)
*$DG826</f>
        <v>0</v>
      </c>
      <c r="DK826" s="43" cm="1">
        <f t="array" aca="1" ref="DK826" ca="1">IFERROR(INDEX(Forecast_Capex_Input!BJ$12:BJ$286,$Z826)
*(INDEX(Forecast_Capex_Input!$H$12:$H$286,$Z826)=Repex),0)
*$DG826</f>
        <v>0</v>
      </c>
      <c r="DL826" s="43" cm="1">
        <f t="array" aca="1" ref="DL826" ca="1">IFERROR(INDEX(Forecast_Capex_Input!BK$12:BK$286,$Z826)
*(INDEX(Forecast_Capex_Input!$H$12:$H$286,$Z826)=Repex),0)
*$DG826</f>
        <v>0</v>
      </c>
      <c r="DM826" s="43" cm="1">
        <f t="array" aca="1" ref="DM826" ca="1">IFERROR(INDEX(Forecast_Capex_Input!BL$12:BL$286,$Z826)
*(INDEX(Forecast_Capex_Input!$H$12:$H$286,$Z826)=Repex),0)
*$DG826</f>
        <v>0</v>
      </c>
      <c r="DO826" s="43" t="b" cm="1">
        <f t="array" aca="1" ref="DO826" ca="1">OR($G826=Forecast_Capex_Input!$BN$8:$BN$9)</f>
        <v>0</v>
      </c>
      <c r="DP826" s="43" cm="1">
        <f t="array" aca="1" ref="DP826" ca="1">IFERROR(INDEX(Forecast_Capex_Input!BO$12:BO$286,$Z826)
*(INDEX(Forecast_Capex_Input!$H$12:$H$286,$Z826)=Repex),0)
*$DO826</f>
        <v>0</v>
      </c>
      <c r="DQ826" s="43" cm="1">
        <f t="array" aca="1" ref="DQ826" ca="1">IFERROR(INDEX(Forecast_Capex_Input!BP$12:BP$286,$Z826)
*(INDEX(Forecast_Capex_Input!$H$12:$H$286,$Z826)=Repex),0)
*$DO826</f>
        <v>0</v>
      </c>
      <c r="DR826" s="43" cm="1">
        <f t="array" aca="1" ref="DR826" ca="1">IFERROR(INDEX(Forecast_Capex_Input!BQ$12:BQ$286,$Z826)
*(INDEX(Forecast_Capex_Input!$H$12:$H$286,$Z826)=Repex),0)
*$DO826</f>
        <v>0</v>
      </c>
      <c r="DS826" s="43" cm="1">
        <f t="array" aca="1" ref="DS826" ca="1">IFERROR(INDEX(Forecast_Capex_Input!BR$12:BR$286,$Z826)
*(INDEX(Forecast_Capex_Input!$H$12:$H$286,$Z826)=Repex),0)
*$DO826</f>
        <v>0</v>
      </c>
      <c r="DT826" s="43" cm="1">
        <f t="array" aca="1" ref="DT826" ca="1">IFERROR(INDEX(Forecast_Capex_Input!BS$12:BS$286,$Z826)
*(INDEX(Forecast_Capex_Input!$H$12:$H$286,$Z826)=Repex),0)
*$DO826</f>
        <v>0</v>
      </c>
      <c r="DV826" s="43" t="b" cm="1">
        <f t="array" aca="1" ref="DV826" ca="1">OR($G826=Forecast_Capex_Input!$BU$8:$BU$10)</f>
        <v>0</v>
      </c>
      <c r="DW826" s="43" cm="1">
        <f t="array" aca="1" ref="DW826" ca="1">IFERROR(INDEX(Forecast_Capex_Input!BV$12:BV$286,$Z826)
*(INDEX(Forecast_Capex_Input!$H$12:$H$286,$Z826)=Repex),0)
*$DV826</f>
        <v>0</v>
      </c>
      <c r="DX826" s="43" cm="1">
        <f t="array" aca="1" ref="DX826" ca="1">IFERROR(INDEX(Forecast_Capex_Input!BW$12:BW$286,$Z826)
*(INDEX(Forecast_Capex_Input!$H$12:$H$286,$Z826)=Repex),0)
*$DV826</f>
        <v>0</v>
      </c>
      <c r="DY826" s="43" cm="1">
        <f t="array" aca="1" ref="DY826" ca="1">IFERROR(INDEX(Forecast_Capex_Input!BX$12:BX$286,$Z826)
*(INDEX(Forecast_Capex_Input!$H$12:$H$286,$Z826)=Repex),0)
*$DV826</f>
        <v>0</v>
      </c>
      <c r="DZ826" s="43" cm="1">
        <f t="array" aca="1" ref="DZ826" ca="1">IFERROR(INDEX(Forecast_Capex_Input!BY$12:BY$286,$Z826)
*(INDEX(Forecast_Capex_Input!$H$12:$H$286,$Z826)=Repex),0)
*$DV826</f>
        <v>0</v>
      </c>
      <c r="EA826" s="43" cm="1">
        <f t="array" aca="1" ref="EA826" ca="1">IFERROR(INDEX(Forecast_Capex_Input!BZ$12:BZ$286,$Z826)
*(INDEX(Forecast_Capex_Input!$H$12:$H$286,$Z826)=Repex),0)
*$DV826</f>
        <v>0</v>
      </c>
      <c r="EB826" s="43" cm="1">
        <f t="array" aca="1" ref="EB826" ca="1">IFERROR(INDEX(Forecast_Capex_Input!CA$12:CA$286,$Z826)
*(INDEX(Forecast_Capex_Input!$H$12:$H$286,$Z826)=Repex),0)
*$DV826</f>
        <v>0</v>
      </c>
      <c r="EC826" s="43" cm="1">
        <f t="array" aca="1" ref="EC826" ca="1">IFERROR(INDEX(Forecast_Capex_Input!CB$12:CB$286,$Z826)
*(INDEX(Forecast_Capex_Input!$H$12:$H$286,$Z826)=Repex),0)
*$DV826</f>
        <v>0</v>
      </c>
      <c r="ED826" s="43" cm="1">
        <f t="array" aca="1" ref="ED826" ca="1">IFERROR(INDEX(Forecast_Capex_Input!CC$12:CC$286,$Z826)
*(INDEX(Forecast_Capex_Input!$H$12:$H$286,$Z826)=Repex),0)
*$DV826</f>
        <v>0</v>
      </c>
      <c r="EF826" s="86" t="str">
        <f t="shared" si="74"/>
        <v>N/A</v>
      </c>
      <c r="EG826" s="28" t="str">
        <f>IFERROR(RANK(EF826,EF$11:EF$1010,0)+COUNTIF(EF$11:EF826,EF826)-1,NA)</f>
        <v>N/A</v>
      </c>
    </row>
    <row r="827" spans="3:137" x14ac:dyDescent="0.2">
      <c r="C827" s="28">
        <f t="shared" si="75"/>
        <v>817</v>
      </c>
      <c r="D827" s="9" t="str" cm="1">
        <f t="array" ref="D827">IFERROR(INDEX(Forecast_Capex_Input!$D$12:$D$286,$Z827),NA)</f>
        <v>N/A</v>
      </c>
      <c r="E827" s="24" t="str" cm="1">
        <f t="array" ref="E827">IF($Z827=NA,NA,INDEX(Forecast_Capex_Input!$E$12:$E$286,$Z827))</f>
        <v>N/A</v>
      </c>
      <c r="F827" s="9" t="str" cm="1">
        <f t="array" aca="1" ref="F827" ca="1">IFERROR(INDEX(General!$E$25:$E$26,$AA827),NA)</f>
        <v>N/A</v>
      </c>
      <c r="G827" s="9" t="str" cm="1">
        <f t="array" aca="1" ref="G827" ca="1">IFERROR(INDEX(Forecast_Capex_Input!$AI$11:$BB$11,$AC827),NA)</f>
        <v>N/A</v>
      </c>
      <c r="H827" s="50" t="str" cm="1">
        <f t="array" aca="1" ref="H827" ca="1">IFERROR(INDEX(Forecast_Capex_Input!$AI$12:$BB$286,$Z827,$AC827),NA)</f>
        <v>N/A</v>
      </c>
      <c r="I827" s="150" t="str" cm="1">
        <f t="array" ref="I827">IFERROR(INDEX(Forecast_Capex_Input!$F$12:$F$286,$Z827),NA)</f>
        <v>N/A</v>
      </c>
      <c r="J827" s="150" t="str" cm="1">
        <f t="array" ref="J827">IFERROR(INDEX(Forecast_Capex_Input!G$12:G$286,$Z827),NA)</f>
        <v>N/A</v>
      </c>
      <c r="K827" s="150" t="str" cm="1">
        <f t="array" ref="K827">IFERROR(INDEX(Forecast_Capex_Input!H$12:H$286,$Z827),NA)</f>
        <v>N/A</v>
      </c>
      <c r="L827" s="150" t="str" cm="1">
        <f t="array" ref="L827">IFERROR(INDEX(Forecast_Capex_Input!I$12:I$286,$Z827),NA)</f>
        <v>N/A</v>
      </c>
      <c r="M827" s="150" t="str" cm="1">
        <f t="array" ref="M827">IFERROR(INDEX(Forecast_Capex_Input!J$12:J$286,$Z827),NA)</f>
        <v>N/A</v>
      </c>
      <c r="N827" s="150" t="str" cm="1">
        <f t="array" ref="N827">IFERROR(INDEX(Forecast_Capex_Input!K$12:K$286,$Z827),NA)</f>
        <v>N/A</v>
      </c>
      <c r="O827" s="150" t="str" cm="1">
        <f t="array" ref="O827">IFERROR(INDEX(Forecast_Capex_Input!L$12:L$286,$Z827),NA)</f>
        <v>N/A</v>
      </c>
      <c r="P827" s="150" t="str" cm="1">
        <f t="array" ref="P827">IFERROR(INDEX(Forecast_Capex_Input!M$12:M$286,$Z827),NA)</f>
        <v>N/A</v>
      </c>
      <c r="Q827" s="24" t="str" cm="1">
        <f t="array" ref="Q827">IFERROR(INDEX(Forecast_Capex_Input!N$12:N$286,$Z827),NA)</f>
        <v>N/A</v>
      </c>
      <c r="R827" s="190" cm="1">
        <f t="array" ref="R827">IFERROR(INDEX(Forecast_Capex_Input!O$12:O$286,$Z827),0)</f>
        <v>0</v>
      </c>
      <c r="S827" s="24" cm="1">
        <f t="array" ref="S827">IFERROR(INDEX(Forecast_Capex_Input!P$12:P$286,$Z827),0)</f>
        <v>0</v>
      </c>
      <c r="T827" s="150" t="str" cm="1">
        <f t="array" aca="1" ref="T827" ca="1">IFERROR(INDEX(General!$K$91:$K$110,$AC827),NA)</f>
        <v>N/A</v>
      </c>
      <c r="U827" s="43" cm="1">
        <f t="array" aca="1" ref="U827" ca="1">IFERROR(
IF($F827=General!$E$25,INDEX(Forecast_Capex_Input!S$12:S$286,$Z827),
INDEX(Forecast_Capex_Input!T$12:T$286,$Z827)),0)</f>
        <v>0</v>
      </c>
      <c r="V827" s="82" t="b">
        <f>IFERROR(INDEX(Overheads!$T$19:$T$26,MATCH($I827,Overheads!$E$19:$E$26,0)),FALSE)</f>
        <v>0</v>
      </c>
      <c r="W827" s="209" cm="1">
        <f t="array" ref="W827">IFERROR(
INDEX(Forecast_Capex_Input!CN$12:CN$286,$Z827),0)</f>
        <v>0</v>
      </c>
      <c r="X827" s="209">
        <f>IFERROR(
MATCH($W827,General!$L$39:$S$39,0),1)</f>
        <v>1</v>
      </c>
      <c r="Z827" s="28" t="str">
        <f>IFERROR(
IF(MATCH($C827,Forecast_Capex_Input!$CI$12:$CI$286,1)+1&gt;MAX(Forecast_Capex_Input!$C$12:$C$286),NA,
MATCH($C827,Forecast_Capex_Input!$CI$12:$CI$286,1)+1),1)</f>
        <v>N/A</v>
      </c>
      <c r="AA827" s="28" t="str" cm="1">
        <f t="array" aca="1" ref="AA827" ca="1">IFERROR(
IF(Z826&lt;&gt;Z827,1,
IF(COUNTIF(OFFSET(AA826,0,0,-INDEX(Forecast_Capex_Input!$CG$12:$CG$286,$Z827)),AA826)=INDEX(Forecast_Capex_Input!$CG$12:$CG$286,$Z827),AA826+1,AA826)),NA)</f>
        <v>N/A</v>
      </c>
      <c r="AB827" s="28" t="str" cm="1">
        <f t="array" ref="AB827">IFERROR($C827-IF($Z827=1,1,INDEX(Forecast_Capex_Input!$CI$12:$CI$286,$Z827-1))+1,NA)</f>
        <v>N/A</v>
      </c>
      <c r="AC827" s="28" t="str" cm="1">
        <f t="array" aca="1" ref="AC827" ca="1">IFERROR(IF(AA827=1,
INDEX(Forecast_Capex_Input!$AI$10:$BB$10,SMALL(IF(INDEX(Forecast_Capex_Input!$AI$12:$BB$286,$Z827,0)&gt;0,COLUMN(Forecast_Capex_Input!$AI$10:$BB$10)-COLUMN(Forecast_Capex_Input!$AI$12)+1),ROWS(OFFSET(AC826,0,0,-$AB827)))),
OFFSET(AC826,-INDEX(Forecast_Capex_Input!$CG$12:$CG$286,$Z827)+1,0)),NA)</f>
        <v>N/A</v>
      </c>
      <c r="AD827" s="28" t="str">
        <f t="shared" ca="1" si="72"/>
        <v>N/A</v>
      </c>
      <c r="AE827" s="82" t="b">
        <f t="shared" si="76"/>
        <v>0</v>
      </c>
      <c r="AF827" s="78" t="b">
        <v>0</v>
      </c>
      <c r="AG827" s="82" t="b">
        <f t="shared" si="73"/>
        <v>1</v>
      </c>
      <c r="AI827" s="55">
        <v>0</v>
      </c>
      <c r="AJ827" s="55">
        <v>0</v>
      </c>
      <c r="AK827" s="55">
        <v>0</v>
      </c>
      <c r="AL827" s="55">
        <v>0</v>
      </c>
      <c r="AM827" s="55">
        <v>0</v>
      </c>
      <c r="AN827" s="135">
        <v>0</v>
      </c>
      <c r="AP827" s="55">
        <v>0</v>
      </c>
      <c r="AQ827" s="55">
        <v>0</v>
      </c>
      <c r="AR827" s="55">
        <v>0</v>
      </c>
      <c r="AS827" s="55">
        <v>0</v>
      </c>
      <c r="AT827" s="55">
        <v>0</v>
      </c>
      <c r="AU827" s="135">
        <v>0</v>
      </c>
      <c r="AW827" s="55">
        <v>0</v>
      </c>
      <c r="AX827" s="55">
        <v>0</v>
      </c>
      <c r="AY827" s="55">
        <v>0</v>
      </c>
      <c r="AZ827" s="55">
        <v>0</v>
      </c>
      <c r="BA827" s="55">
        <v>0</v>
      </c>
      <c r="BB827" s="135">
        <v>0</v>
      </c>
      <c r="BD827" s="55">
        <v>0</v>
      </c>
      <c r="BE827" s="55">
        <v>0</v>
      </c>
      <c r="BF827" s="55">
        <v>0</v>
      </c>
      <c r="BG827" s="55">
        <v>0</v>
      </c>
      <c r="BH827" s="55">
        <v>0</v>
      </c>
      <c r="BI827" s="135">
        <v>0</v>
      </c>
      <c r="BK827" s="55">
        <v>0</v>
      </c>
      <c r="BL827" s="55">
        <v>0</v>
      </c>
      <c r="BM827" s="55">
        <v>0</v>
      </c>
      <c r="BN827" s="55">
        <v>0</v>
      </c>
      <c r="BO827" s="55">
        <v>0</v>
      </c>
      <c r="BP827" s="135">
        <v>0</v>
      </c>
      <c r="BR827" s="147">
        <v>0</v>
      </c>
      <c r="BS827" s="147">
        <v>0</v>
      </c>
      <c r="BT827" s="147">
        <v>0</v>
      </c>
      <c r="BU827" s="147">
        <v>0</v>
      </c>
      <c r="BV827" s="147">
        <v>0</v>
      </c>
      <c r="BX827" s="55">
        <v>0</v>
      </c>
      <c r="BY827" s="55">
        <v>0</v>
      </c>
      <c r="BZ827" s="55">
        <v>0</v>
      </c>
      <c r="CA827" s="55">
        <v>0</v>
      </c>
      <c r="CB827" s="55">
        <v>0</v>
      </c>
      <c r="CC827" s="135">
        <v>0</v>
      </c>
      <c r="CE827" s="55">
        <v>0</v>
      </c>
      <c r="CF827" s="55">
        <v>0</v>
      </c>
      <c r="CG827" s="55">
        <v>0</v>
      </c>
      <c r="CH827" s="55">
        <v>0</v>
      </c>
      <c r="CI827" s="55">
        <v>0</v>
      </c>
      <c r="CJ827" s="135">
        <v>0</v>
      </c>
      <c r="CL827" s="55">
        <v>0</v>
      </c>
      <c r="CM827" s="55">
        <v>0</v>
      </c>
      <c r="CN827" s="55">
        <v>0</v>
      </c>
      <c r="CO827" s="55">
        <v>0</v>
      </c>
      <c r="CP827" s="55">
        <v>0</v>
      </c>
      <c r="CQ827" s="135">
        <v>0</v>
      </c>
      <c r="CS827" s="67">
        <v>0</v>
      </c>
      <c r="CT827" s="67">
        <v>0</v>
      </c>
      <c r="CU827" s="67">
        <v>0</v>
      </c>
      <c r="CV827" s="67">
        <v>0</v>
      </c>
      <c r="CW827" s="67">
        <v>0</v>
      </c>
      <c r="CX827" s="135">
        <v>0</v>
      </c>
      <c r="CZ827" s="55">
        <v>0</v>
      </c>
      <c r="DA827" s="55">
        <v>0</v>
      </c>
      <c r="DB827" s="55">
        <v>0</v>
      </c>
      <c r="DC827" s="55">
        <v>0</v>
      </c>
      <c r="DD827" s="55">
        <v>0</v>
      </c>
      <c r="DE827" s="135">
        <v>0</v>
      </c>
      <c r="DG827" s="43" t="b" cm="1">
        <f t="array" aca="1" ref="DG827" ca="1">OR($G827=Forecast_Capex_Input!$BF$8:$BF$10)</f>
        <v>0</v>
      </c>
      <c r="DH827" s="43" cm="1">
        <f t="array" aca="1" ref="DH827" ca="1">IFERROR(INDEX(Forecast_Capex_Input!BG$12:BG$286,$Z827)
*(INDEX(Forecast_Capex_Input!$H$12:$H$286,$Z827)=Repex),0)
*$DG827</f>
        <v>0</v>
      </c>
      <c r="DI827" s="43" cm="1">
        <f t="array" aca="1" ref="DI827" ca="1">IFERROR(INDEX(Forecast_Capex_Input!BH$12:BH$286,$Z827)
*(INDEX(Forecast_Capex_Input!$H$12:$H$286,$Z827)=Repex),0)
*$DG827</f>
        <v>0</v>
      </c>
      <c r="DJ827" s="43" cm="1">
        <f t="array" aca="1" ref="DJ827" ca="1">IFERROR(INDEX(Forecast_Capex_Input!BI$12:BI$286,$Z827)
*(INDEX(Forecast_Capex_Input!$H$12:$H$286,$Z827)=Repex),0)
*$DG827</f>
        <v>0</v>
      </c>
      <c r="DK827" s="43" cm="1">
        <f t="array" aca="1" ref="DK827" ca="1">IFERROR(INDEX(Forecast_Capex_Input!BJ$12:BJ$286,$Z827)
*(INDEX(Forecast_Capex_Input!$H$12:$H$286,$Z827)=Repex),0)
*$DG827</f>
        <v>0</v>
      </c>
      <c r="DL827" s="43" cm="1">
        <f t="array" aca="1" ref="DL827" ca="1">IFERROR(INDEX(Forecast_Capex_Input!BK$12:BK$286,$Z827)
*(INDEX(Forecast_Capex_Input!$H$12:$H$286,$Z827)=Repex),0)
*$DG827</f>
        <v>0</v>
      </c>
      <c r="DM827" s="43" cm="1">
        <f t="array" aca="1" ref="DM827" ca="1">IFERROR(INDEX(Forecast_Capex_Input!BL$12:BL$286,$Z827)
*(INDEX(Forecast_Capex_Input!$H$12:$H$286,$Z827)=Repex),0)
*$DG827</f>
        <v>0</v>
      </c>
      <c r="DO827" s="43" t="b" cm="1">
        <f t="array" aca="1" ref="DO827" ca="1">OR($G827=Forecast_Capex_Input!$BN$8:$BN$9)</f>
        <v>0</v>
      </c>
      <c r="DP827" s="43" cm="1">
        <f t="array" aca="1" ref="DP827" ca="1">IFERROR(INDEX(Forecast_Capex_Input!BO$12:BO$286,$Z827)
*(INDEX(Forecast_Capex_Input!$H$12:$H$286,$Z827)=Repex),0)
*$DO827</f>
        <v>0</v>
      </c>
      <c r="DQ827" s="43" cm="1">
        <f t="array" aca="1" ref="DQ827" ca="1">IFERROR(INDEX(Forecast_Capex_Input!BP$12:BP$286,$Z827)
*(INDEX(Forecast_Capex_Input!$H$12:$H$286,$Z827)=Repex),0)
*$DO827</f>
        <v>0</v>
      </c>
      <c r="DR827" s="43" cm="1">
        <f t="array" aca="1" ref="DR827" ca="1">IFERROR(INDEX(Forecast_Capex_Input!BQ$12:BQ$286,$Z827)
*(INDEX(Forecast_Capex_Input!$H$12:$H$286,$Z827)=Repex),0)
*$DO827</f>
        <v>0</v>
      </c>
      <c r="DS827" s="43" cm="1">
        <f t="array" aca="1" ref="DS827" ca="1">IFERROR(INDEX(Forecast_Capex_Input!BR$12:BR$286,$Z827)
*(INDEX(Forecast_Capex_Input!$H$12:$H$286,$Z827)=Repex),0)
*$DO827</f>
        <v>0</v>
      </c>
      <c r="DT827" s="43" cm="1">
        <f t="array" aca="1" ref="DT827" ca="1">IFERROR(INDEX(Forecast_Capex_Input!BS$12:BS$286,$Z827)
*(INDEX(Forecast_Capex_Input!$H$12:$H$286,$Z827)=Repex),0)
*$DO827</f>
        <v>0</v>
      </c>
      <c r="DV827" s="43" t="b" cm="1">
        <f t="array" aca="1" ref="DV827" ca="1">OR($G827=Forecast_Capex_Input!$BU$8:$BU$10)</f>
        <v>0</v>
      </c>
      <c r="DW827" s="43" cm="1">
        <f t="array" aca="1" ref="DW827" ca="1">IFERROR(INDEX(Forecast_Capex_Input!BV$12:BV$286,$Z827)
*(INDEX(Forecast_Capex_Input!$H$12:$H$286,$Z827)=Repex),0)
*$DV827</f>
        <v>0</v>
      </c>
      <c r="DX827" s="43" cm="1">
        <f t="array" aca="1" ref="DX827" ca="1">IFERROR(INDEX(Forecast_Capex_Input!BW$12:BW$286,$Z827)
*(INDEX(Forecast_Capex_Input!$H$12:$H$286,$Z827)=Repex),0)
*$DV827</f>
        <v>0</v>
      </c>
      <c r="DY827" s="43" cm="1">
        <f t="array" aca="1" ref="DY827" ca="1">IFERROR(INDEX(Forecast_Capex_Input!BX$12:BX$286,$Z827)
*(INDEX(Forecast_Capex_Input!$H$12:$H$286,$Z827)=Repex),0)
*$DV827</f>
        <v>0</v>
      </c>
      <c r="DZ827" s="43" cm="1">
        <f t="array" aca="1" ref="DZ827" ca="1">IFERROR(INDEX(Forecast_Capex_Input!BY$12:BY$286,$Z827)
*(INDEX(Forecast_Capex_Input!$H$12:$H$286,$Z827)=Repex),0)
*$DV827</f>
        <v>0</v>
      </c>
      <c r="EA827" s="43" cm="1">
        <f t="array" aca="1" ref="EA827" ca="1">IFERROR(INDEX(Forecast_Capex_Input!BZ$12:BZ$286,$Z827)
*(INDEX(Forecast_Capex_Input!$H$12:$H$286,$Z827)=Repex),0)
*$DV827</f>
        <v>0</v>
      </c>
      <c r="EB827" s="43" cm="1">
        <f t="array" aca="1" ref="EB827" ca="1">IFERROR(INDEX(Forecast_Capex_Input!CA$12:CA$286,$Z827)
*(INDEX(Forecast_Capex_Input!$H$12:$H$286,$Z827)=Repex),0)
*$DV827</f>
        <v>0</v>
      </c>
      <c r="EC827" s="43" cm="1">
        <f t="array" aca="1" ref="EC827" ca="1">IFERROR(INDEX(Forecast_Capex_Input!CB$12:CB$286,$Z827)
*(INDEX(Forecast_Capex_Input!$H$12:$H$286,$Z827)=Repex),0)
*$DV827</f>
        <v>0</v>
      </c>
      <c r="ED827" s="43" cm="1">
        <f t="array" aca="1" ref="ED827" ca="1">IFERROR(INDEX(Forecast_Capex_Input!CC$12:CC$286,$Z827)
*(INDEX(Forecast_Capex_Input!$H$12:$H$286,$Z827)=Repex),0)
*$DV827</f>
        <v>0</v>
      </c>
      <c r="EF827" s="86" t="str">
        <f t="shared" si="74"/>
        <v>N/A</v>
      </c>
      <c r="EG827" s="28" t="str">
        <f>IFERROR(RANK(EF827,EF$11:EF$1010,0)+COUNTIF(EF$11:EF827,EF827)-1,NA)</f>
        <v>N/A</v>
      </c>
    </row>
    <row r="828" spans="3:137" x14ac:dyDescent="0.2">
      <c r="C828" s="28">
        <f t="shared" si="75"/>
        <v>818</v>
      </c>
      <c r="D828" s="9" t="str" cm="1">
        <f t="array" ref="D828">IFERROR(INDEX(Forecast_Capex_Input!$D$12:$D$286,$Z828),NA)</f>
        <v>N/A</v>
      </c>
      <c r="E828" s="24" t="str" cm="1">
        <f t="array" ref="E828">IF($Z828=NA,NA,INDEX(Forecast_Capex_Input!$E$12:$E$286,$Z828))</f>
        <v>N/A</v>
      </c>
      <c r="F828" s="9" t="str" cm="1">
        <f t="array" aca="1" ref="F828" ca="1">IFERROR(INDEX(General!$E$25:$E$26,$AA828),NA)</f>
        <v>N/A</v>
      </c>
      <c r="G828" s="9" t="str" cm="1">
        <f t="array" aca="1" ref="G828" ca="1">IFERROR(INDEX(Forecast_Capex_Input!$AI$11:$BB$11,$AC828),NA)</f>
        <v>N/A</v>
      </c>
      <c r="H828" s="50" t="str" cm="1">
        <f t="array" aca="1" ref="H828" ca="1">IFERROR(INDEX(Forecast_Capex_Input!$AI$12:$BB$286,$Z828,$AC828),NA)</f>
        <v>N/A</v>
      </c>
      <c r="I828" s="150" t="str" cm="1">
        <f t="array" ref="I828">IFERROR(INDEX(Forecast_Capex_Input!$F$12:$F$286,$Z828),NA)</f>
        <v>N/A</v>
      </c>
      <c r="J828" s="150" t="str" cm="1">
        <f t="array" ref="J828">IFERROR(INDEX(Forecast_Capex_Input!G$12:G$286,$Z828),NA)</f>
        <v>N/A</v>
      </c>
      <c r="K828" s="150" t="str" cm="1">
        <f t="array" ref="K828">IFERROR(INDEX(Forecast_Capex_Input!H$12:H$286,$Z828),NA)</f>
        <v>N/A</v>
      </c>
      <c r="L828" s="150" t="str" cm="1">
        <f t="array" ref="L828">IFERROR(INDEX(Forecast_Capex_Input!I$12:I$286,$Z828),NA)</f>
        <v>N/A</v>
      </c>
      <c r="M828" s="150" t="str" cm="1">
        <f t="array" ref="M828">IFERROR(INDEX(Forecast_Capex_Input!J$12:J$286,$Z828),NA)</f>
        <v>N/A</v>
      </c>
      <c r="N828" s="150" t="str" cm="1">
        <f t="array" ref="N828">IFERROR(INDEX(Forecast_Capex_Input!K$12:K$286,$Z828),NA)</f>
        <v>N/A</v>
      </c>
      <c r="O828" s="150" t="str" cm="1">
        <f t="array" ref="O828">IFERROR(INDEX(Forecast_Capex_Input!L$12:L$286,$Z828),NA)</f>
        <v>N/A</v>
      </c>
      <c r="P828" s="150" t="str" cm="1">
        <f t="array" ref="P828">IFERROR(INDEX(Forecast_Capex_Input!M$12:M$286,$Z828),NA)</f>
        <v>N/A</v>
      </c>
      <c r="Q828" s="24" t="str" cm="1">
        <f t="array" ref="Q828">IFERROR(INDEX(Forecast_Capex_Input!N$12:N$286,$Z828),NA)</f>
        <v>N/A</v>
      </c>
      <c r="R828" s="190" cm="1">
        <f t="array" ref="R828">IFERROR(INDEX(Forecast_Capex_Input!O$12:O$286,$Z828),0)</f>
        <v>0</v>
      </c>
      <c r="S828" s="24" cm="1">
        <f t="array" ref="S828">IFERROR(INDEX(Forecast_Capex_Input!P$12:P$286,$Z828),0)</f>
        <v>0</v>
      </c>
      <c r="T828" s="150" t="str" cm="1">
        <f t="array" aca="1" ref="T828" ca="1">IFERROR(INDEX(General!$K$91:$K$110,$AC828),NA)</f>
        <v>N/A</v>
      </c>
      <c r="U828" s="43" cm="1">
        <f t="array" aca="1" ref="U828" ca="1">IFERROR(
IF($F828=General!$E$25,INDEX(Forecast_Capex_Input!S$12:S$286,$Z828),
INDEX(Forecast_Capex_Input!T$12:T$286,$Z828)),0)</f>
        <v>0</v>
      </c>
      <c r="V828" s="82" t="b">
        <f>IFERROR(INDEX(Overheads!$T$19:$T$26,MATCH($I828,Overheads!$E$19:$E$26,0)),FALSE)</f>
        <v>0</v>
      </c>
      <c r="W828" s="209" cm="1">
        <f t="array" ref="W828">IFERROR(
INDEX(Forecast_Capex_Input!CN$12:CN$286,$Z828),0)</f>
        <v>0</v>
      </c>
      <c r="X828" s="209">
        <f>IFERROR(
MATCH($W828,General!$L$39:$S$39,0),1)</f>
        <v>1</v>
      </c>
      <c r="Z828" s="28" t="str">
        <f>IFERROR(
IF(MATCH($C828,Forecast_Capex_Input!$CI$12:$CI$286,1)+1&gt;MAX(Forecast_Capex_Input!$C$12:$C$286),NA,
MATCH($C828,Forecast_Capex_Input!$CI$12:$CI$286,1)+1),1)</f>
        <v>N/A</v>
      </c>
      <c r="AA828" s="28" t="str" cm="1">
        <f t="array" aca="1" ref="AA828" ca="1">IFERROR(
IF(Z827&lt;&gt;Z828,1,
IF(COUNTIF(OFFSET(AA827,0,0,-INDEX(Forecast_Capex_Input!$CG$12:$CG$286,$Z828)),AA827)=INDEX(Forecast_Capex_Input!$CG$12:$CG$286,$Z828),AA827+1,AA827)),NA)</f>
        <v>N/A</v>
      </c>
      <c r="AB828" s="28" t="str" cm="1">
        <f t="array" ref="AB828">IFERROR($C828-IF($Z828=1,1,INDEX(Forecast_Capex_Input!$CI$12:$CI$286,$Z828-1))+1,NA)</f>
        <v>N/A</v>
      </c>
      <c r="AC828" s="28" t="str" cm="1">
        <f t="array" aca="1" ref="AC828" ca="1">IFERROR(IF(AA828=1,
INDEX(Forecast_Capex_Input!$AI$10:$BB$10,SMALL(IF(INDEX(Forecast_Capex_Input!$AI$12:$BB$286,$Z828,0)&gt;0,COLUMN(Forecast_Capex_Input!$AI$10:$BB$10)-COLUMN(Forecast_Capex_Input!$AI$12)+1),ROWS(OFFSET(AC827,0,0,-$AB828)))),
OFFSET(AC827,-INDEX(Forecast_Capex_Input!$CG$12:$CG$286,$Z828)+1,0)),NA)</f>
        <v>N/A</v>
      </c>
      <c r="AD828" s="28" t="str">
        <f t="shared" ca="1" si="72"/>
        <v>N/A</v>
      </c>
      <c r="AE828" s="82" t="b">
        <f t="shared" si="76"/>
        <v>0</v>
      </c>
      <c r="AF828" s="78" t="b">
        <v>0</v>
      </c>
      <c r="AG828" s="82" t="b">
        <f t="shared" si="73"/>
        <v>1</v>
      </c>
      <c r="AI828" s="55">
        <v>0</v>
      </c>
      <c r="AJ828" s="55">
        <v>0</v>
      </c>
      <c r="AK828" s="55">
        <v>0</v>
      </c>
      <c r="AL828" s="55">
        <v>0</v>
      </c>
      <c r="AM828" s="55">
        <v>0</v>
      </c>
      <c r="AN828" s="135">
        <v>0</v>
      </c>
      <c r="AP828" s="55">
        <v>0</v>
      </c>
      <c r="AQ828" s="55">
        <v>0</v>
      </c>
      <c r="AR828" s="55">
        <v>0</v>
      </c>
      <c r="AS828" s="55">
        <v>0</v>
      </c>
      <c r="AT828" s="55">
        <v>0</v>
      </c>
      <c r="AU828" s="135">
        <v>0</v>
      </c>
      <c r="AW828" s="55">
        <v>0</v>
      </c>
      <c r="AX828" s="55">
        <v>0</v>
      </c>
      <c r="AY828" s="55">
        <v>0</v>
      </c>
      <c r="AZ828" s="55">
        <v>0</v>
      </c>
      <c r="BA828" s="55">
        <v>0</v>
      </c>
      <c r="BB828" s="135">
        <v>0</v>
      </c>
      <c r="BD828" s="55">
        <v>0</v>
      </c>
      <c r="BE828" s="55">
        <v>0</v>
      </c>
      <c r="BF828" s="55">
        <v>0</v>
      </c>
      <c r="BG828" s="55">
        <v>0</v>
      </c>
      <c r="BH828" s="55">
        <v>0</v>
      </c>
      <c r="BI828" s="135">
        <v>0</v>
      </c>
      <c r="BK828" s="55">
        <v>0</v>
      </c>
      <c r="BL828" s="55">
        <v>0</v>
      </c>
      <c r="BM828" s="55">
        <v>0</v>
      </c>
      <c r="BN828" s="55">
        <v>0</v>
      </c>
      <c r="BO828" s="55">
        <v>0</v>
      </c>
      <c r="BP828" s="135">
        <v>0</v>
      </c>
      <c r="BR828" s="147">
        <v>0</v>
      </c>
      <c r="BS828" s="147">
        <v>0</v>
      </c>
      <c r="BT828" s="147">
        <v>0</v>
      </c>
      <c r="BU828" s="147">
        <v>0</v>
      </c>
      <c r="BV828" s="147">
        <v>0</v>
      </c>
      <c r="BX828" s="55">
        <v>0</v>
      </c>
      <c r="BY828" s="55">
        <v>0</v>
      </c>
      <c r="BZ828" s="55">
        <v>0</v>
      </c>
      <c r="CA828" s="55">
        <v>0</v>
      </c>
      <c r="CB828" s="55">
        <v>0</v>
      </c>
      <c r="CC828" s="135">
        <v>0</v>
      </c>
      <c r="CE828" s="55">
        <v>0</v>
      </c>
      <c r="CF828" s="55">
        <v>0</v>
      </c>
      <c r="CG828" s="55">
        <v>0</v>
      </c>
      <c r="CH828" s="55">
        <v>0</v>
      </c>
      <c r="CI828" s="55">
        <v>0</v>
      </c>
      <c r="CJ828" s="135">
        <v>0</v>
      </c>
      <c r="CL828" s="55">
        <v>0</v>
      </c>
      <c r="CM828" s="55">
        <v>0</v>
      </c>
      <c r="CN828" s="55">
        <v>0</v>
      </c>
      <c r="CO828" s="55">
        <v>0</v>
      </c>
      <c r="CP828" s="55">
        <v>0</v>
      </c>
      <c r="CQ828" s="135">
        <v>0</v>
      </c>
      <c r="CS828" s="67">
        <v>0</v>
      </c>
      <c r="CT828" s="67">
        <v>0</v>
      </c>
      <c r="CU828" s="67">
        <v>0</v>
      </c>
      <c r="CV828" s="67">
        <v>0</v>
      </c>
      <c r="CW828" s="67">
        <v>0</v>
      </c>
      <c r="CX828" s="135">
        <v>0</v>
      </c>
      <c r="CZ828" s="55">
        <v>0</v>
      </c>
      <c r="DA828" s="55">
        <v>0</v>
      </c>
      <c r="DB828" s="55">
        <v>0</v>
      </c>
      <c r="DC828" s="55">
        <v>0</v>
      </c>
      <c r="DD828" s="55">
        <v>0</v>
      </c>
      <c r="DE828" s="135">
        <v>0</v>
      </c>
      <c r="DG828" s="43" t="b" cm="1">
        <f t="array" aca="1" ref="DG828" ca="1">OR($G828=Forecast_Capex_Input!$BF$8:$BF$10)</f>
        <v>0</v>
      </c>
      <c r="DH828" s="43" cm="1">
        <f t="array" aca="1" ref="DH828" ca="1">IFERROR(INDEX(Forecast_Capex_Input!BG$12:BG$286,$Z828)
*(INDEX(Forecast_Capex_Input!$H$12:$H$286,$Z828)=Repex),0)
*$DG828</f>
        <v>0</v>
      </c>
      <c r="DI828" s="43" cm="1">
        <f t="array" aca="1" ref="DI828" ca="1">IFERROR(INDEX(Forecast_Capex_Input!BH$12:BH$286,$Z828)
*(INDEX(Forecast_Capex_Input!$H$12:$H$286,$Z828)=Repex),0)
*$DG828</f>
        <v>0</v>
      </c>
      <c r="DJ828" s="43" cm="1">
        <f t="array" aca="1" ref="DJ828" ca="1">IFERROR(INDEX(Forecast_Capex_Input!BI$12:BI$286,$Z828)
*(INDEX(Forecast_Capex_Input!$H$12:$H$286,$Z828)=Repex),0)
*$DG828</f>
        <v>0</v>
      </c>
      <c r="DK828" s="43" cm="1">
        <f t="array" aca="1" ref="DK828" ca="1">IFERROR(INDEX(Forecast_Capex_Input!BJ$12:BJ$286,$Z828)
*(INDEX(Forecast_Capex_Input!$H$12:$H$286,$Z828)=Repex),0)
*$DG828</f>
        <v>0</v>
      </c>
      <c r="DL828" s="43" cm="1">
        <f t="array" aca="1" ref="DL828" ca="1">IFERROR(INDEX(Forecast_Capex_Input!BK$12:BK$286,$Z828)
*(INDEX(Forecast_Capex_Input!$H$12:$H$286,$Z828)=Repex),0)
*$DG828</f>
        <v>0</v>
      </c>
      <c r="DM828" s="43" cm="1">
        <f t="array" aca="1" ref="DM828" ca="1">IFERROR(INDEX(Forecast_Capex_Input!BL$12:BL$286,$Z828)
*(INDEX(Forecast_Capex_Input!$H$12:$H$286,$Z828)=Repex),0)
*$DG828</f>
        <v>0</v>
      </c>
      <c r="DO828" s="43" t="b" cm="1">
        <f t="array" aca="1" ref="DO828" ca="1">OR($G828=Forecast_Capex_Input!$BN$8:$BN$9)</f>
        <v>0</v>
      </c>
      <c r="DP828" s="43" cm="1">
        <f t="array" aca="1" ref="DP828" ca="1">IFERROR(INDEX(Forecast_Capex_Input!BO$12:BO$286,$Z828)
*(INDEX(Forecast_Capex_Input!$H$12:$H$286,$Z828)=Repex),0)
*$DO828</f>
        <v>0</v>
      </c>
      <c r="DQ828" s="43" cm="1">
        <f t="array" aca="1" ref="DQ828" ca="1">IFERROR(INDEX(Forecast_Capex_Input!BP$12:BP$286,$Z828)
*(INDEX(Forecast_Capex_Input!$H$12:$H$286,$Z828)=Repex),0)
*$DO828</f>
        <v>0</v>
      </c>
      <c r="DR828" s="43" cm="1">
        <f t="array" aca="1" ref="DR828" ca="1">IFERROR(INDEX(Forecast_Capex_Input!BQ$12:BQ$286,$Z828)
*(INDEX(Forecast_Capex_Input!$H$12:$H$286,$Z828)=Repex),0)
*$DO828</f>
        <v>0</v>
      </c>
      <c r="DS828" s="43" cm="1">
        <f t="array" aca="1" ref="DS828" ca="1">IFERROR(INDEX(Forecast_Capex_Input!BR$12:BR$286,$Z828)
*(INDEX(Forecast_Capex_Input!$H$12:$H$286,$Z828)=Repex),0)
*$DO828</f>
        <v>0</v>
      </c>
      <c r="DT828" s="43" cm="1">
        <f t="array" aca="1" ref="DT828" ca="1">IFERROR(INDEX(Forecast_Capex_Input!BS$12:BS$286,$Z828)
*(INDEX(Forecast_Capex_Input!$H$12:$H$286,$Z828)=Repex),0)
*$DO828</f>
        <v>0</v>
      </c>
      <c r="DV828" s="43" t="b" cm="1">
        <f t="array" aca="1" ref="DV828" ca="1">OR($G828=Forecast_Capex_Input!$BU$8:$BU$10)</f>
        <v>0</v>
      </c>
      <c r="DW828" s="43" cm="1">
        <f t="array" aca="1" ref="DW828" ca="1">IFERROR(INDEX(Forecast_Capex_Input!BV$12:BV$286,$Z828)
*(INDEX(Forecast_Capex_Input!$H$12:$H$286,$Z828)=Repex),0)
*$DV828</f>
        <v>0</v>
      </c>
      <c r="DX828" s="43" cm="1">
        <f t="array" aca="1" ref="DX828" ca="1">IFERROR(INDEX(Forecast_Capex_Input!BW$12:BW$286,$Z828)
*(INDEX(Forecast_Capex_Input!$H$12:$H$286,$Z828)=Repex),0)
*$DV828</f>
        <v>0</v>
      </c>
      <c r="DY828" s="43" cm="1">
        <f t="array" aca="1" ref="DY828" ca="1">IFERROR(INDEX(Forecast_Capex_Input!BX$12:BX$286,$Z828)
*(INDEX(Forecast_Capex_Input!$H$12:$H$286,$Z828)=Repex),0)
*$DV828</f>
        <v>0</v>
      </c>
      <c r="DZ828" s="43" cm="1">
        <f t="array" aca="1" ref="DZ828" ca="1">IFERROR(INDEX(Forecast_Capex_Input!BY$12:BY$286,$Z828)
*(INDEX(Forecast_Capex_Input!$H$12:$H$286,$Z828)=Repex),0)
*$DV828</f>
        <v>0</v>
      </c>
      <c r="EA828" s="43" cm="1">
        <f t="array" aca="1" ref="EA828" ca="1">IFERROR(INDEX(Forecast_Capex_Input!BZ$12:BZ$286,$Z828)
*(INDEX(Forecast_Capex_Input!$H$12:$H$286,$Z828)=Repex),0)
*$DV828</f>
        <v>0</v>
      </c>
      <c r="EB828" s="43" cm="1">
        <f t="array" aca="1" ref="EB828" ca="1">IFERROR(INDEX(Forecast_Capex_Input!CA$12:CA$286,$Z828)
*(INDEX(Forecast_Capex_Input!$H$12:$H$286,$Z828)=Repex),0)
*$DV828</f>
        <v>0</v>
      </c>
      <c r="EC828" s="43" cm="1">
        <f t="array" aca="1" ref="EC828" ca="1">IFERROR(INDEX(Forecast_Capex_Input!CB$12:CB$286,$Z828)
*(INDEX(Forecast_Capex_Input!$H$12:$H$286,$Z828)=Repex),0)
*$DV828</f>
        <v>0</v>
      </c>
      <c r="ED828" s="43" cm="1">
        <f t="array" aca="1" ref="ED828" ca="1">IFERROR(INDEX(Forecast_Capex_Input!CC$12:CC$286,$Z828)
*(INDEX(Forecast_Capex_Input!$H$12:$H$286,$Z828)=Repex),0)
*$DV828</f>
        <v>0</v>
      </c>
      <c r="EF828" s="86" t="str">
        <f t="shared" si="74"/>
        <v>N/A</v>
      </c>
      <c r="EG828" s="28" t="str">
        <f>IFERROR(RANK(EF828,EF$11:EF$1010,0)+COUNTIF(EF$11:EF828,EF828)-1,NA)</f>
        <v>N/A</v>
      </c>
    </row>
    <row r="829" spans="3:137" x14ac:dyDescent="0.2">
      <c r="C829" s="28">
        <f t="shared" si="75"/>
        <v>819</v>
      </c>
      <c r="D829" s="9" t="str" cm="1">
        <f t="array" ref="D829">IFERROR(INDEX(Forecast_Capex_Input!$D$12:$D$286,$Z829),NA)</f>
        <v>N/A</v>
      </c>
      <c r="E829" s="24" t="str" cm="1">
        <f t="array" ref="E829">IF($Z829=NA,NA,INDEX(Forecast_Capex_Input!$E$12:$E$286,$Z829))</f>
        <v>N/A</v>
      </c>
      <c r="F829" s="9" t="str" cm="1">
        <f t="array" aca="1" ref="F829" ca="1">IFERROR(INDEX(General!$E$25:$E$26,$AA829),NA)</f>
        <v>N/A</v>
      </c>
      <c r="G829" s="9" t="str" cm="1">
        <f t="array" aca="1" ref="G829" ca="1">IFERROR(INDEX(Forecast_Capex_Input!$AI$11:$BB$11,$AC829),NA)</f>
        <v>N/A</v>
      </c>
      <c r="H829" s="50" t="str" cm="1">
        <f t="array" aca="1" ref="H829" ca="1">IFERROR(INDEX(Forecast_Capex_Input!$AI$12:$BB$286,$Z829,$AC829),NA)</f>
        <v>N/A</v>
      </c>
      <c r="I829" s="150" t="str" cm="1">
        <f t="array" ref="I829">IFERROR(INDEX(Forecast_Capex_Input!$F$12:$F$286,$Z829),NA)</f>
        <v>N/A</v>
      </c>
      <c r="J829" s="150" t="str" cm="1">
        <f t="array" ref="J829">IFERROR(INDEX(Forecast_Capex_Input!G$12:G$286,$Z829),NA)</f>
        <v>N/A</v>
      </c>
      <c r="K829" s="150" t="str" cm="1">
        <f t="array" ref="K829">IFERROR(INDEX(Forecast_Capex_Input!H$12:H$286,$Z829),NA)</f>
        <v>N/A</v>
      </c>
      <c r="L829" s="150" t="str" cm="1">
        <f t="array" ref="L829">IFERROR(INDEX(Forecast_Capex_Input!I$12:I$286,$Z829),NA)</f>
        <v>N/A</v>
      </c>
      <c r="M829" s="150" t="str" cm="1">
        <f t="array" ref="M829">IFERROR(INDEX(Forecast_Capex_Input!J$12:J$286,$Z829),NA)</f>
        <v>N/A</v>
      </c>
      <c r="N829" s="150" t="str" cm="1">
        <f t="array" ref="N829">IFERROR(INDEX(Forecast_Capex_Input!K$12:K$286,$Z829),NA)</f>
        <v>N/A</v>
      </c>
      <c r="O829" s="150" t="str" cm="1">
        <f t="array" ref="O829">IFERROR(INDEX(Forecast_Capex_Input!L$12:L$286,$Z829),NA)</f>
        <v>N/A</v>
      </c>
      <c r="P829" s="150" t="str" cm="1">
        <f t="array" ref="P829">IFERROR(INDEX(Forecast_Capex_Input!M$12:M$286,$Z829),NA)</f>
        <v>N/A</v>
      </c>
      <c r="Q829" s="24" t="str" cm="1">
        <f t="array" ref="Q829">IFERROR(INDEX(Forecast_Capex_Input!N$12:N$286,$Z829),NA)</f>
        <v>N/A</v>
      </c>
      <c r="R829" s="190" cm="1">
        <f t="array" ref="R829">IFERROR(INDEX(Forecast_Capex_Input!O$12:O$286,$Z829),0)</f>
        <v>0</v>
      </c>
      <c r="S829" s="24" cm="1">
        <f t="array" ref="S829">IFERROR(INDEX(Forecast_Capex_Input!P$12:P$286,$Z829),0)</f>
        <v>0</v>
      </c>
      <c r="T829" s="150" t="str" cm="1">
        <f t="array" aca="1" ref="T829" ca="1">IFERROR(INDEX(General!$K$91:$K$110,$AC829),NA)</f>
        <v>N/A</v>
      </c>
      <c r="U829" s="43" cm="1">
        <f t="array" aca="1" ref="U829" ca="1">IFERROR(
IF($F829=General!$E$25,INDEX(Forecast_Capex_Input!S$12:S$286,$Z829),
INDEX(Forecast_Capex_Input!T$12:T$286,$Z829)),0)</f>
        <v>0</v>
      </c>
      <c r="V829" s="82" t="b">
        <f>IFERROR(INDEX(Overheads!$T$19:$T$26,MATCH($I829,Overheads!$E$19:$E$26,0)),FALSE)</f>
        <v>0</v>
      </c>
      <c r="W829" s="209" cm="1">
        <f t="array" ref="W829">IFERROR(
INDEX(Forecast_Capex_Input!CN$12:CN$286,$Z829),0)</f>
        <v>0</v>
      </c>
      <c r="X829" s="209">
        <f>IFERROR(
MATCH($W829,General!$L$39:$S$39,0),1)</f>
        <v>1</v>
      </c>
      <c r="Z829" s="28" t="str">
        <f>IFERROR(
IF(MATCH($C829,Forecast_Capex_Input!$CI$12:$CI$286,1)+1&gt;MAX(Forecast_Capex_Input!$C$12:$C$286),NA,
MATCH($C829,Forecast_Capex_Input!$CI$12:$CI$286,1)+1),1)</f>
        <v>N/A</v>
      </c>
      <c r="AA829" s="28" t="str" cm="1">
        <f t="array" aca="1" ref="AA829" ca="1">IFERROR(
IF(Z828&lt;&gt;Z829,1,
IF(COUNTIF(OFFSET(AA828,0,0,-INDEX(Forecast_Capex_Input!$CG$12:$CG$286,$Z829)),AA828)=INDEX(Forecast_Capex_Input!$CG$12:$CG$286,$Z829),AA828+1,AA828)),NA)</f>
        <v>N/A</v>
      </c>
      <c r="AB829" s="28" t="str" cm="1">
        <f t="array" ref="AB829">IFERROR($C829-IF($Z829=1,1,INDEX(Forecast_Capex_Input!$CI$12:$CI$286,$Z829-1))+1,NA)</f>
        <v>N/A</v>
      </c>
      <c r="AC829" s="28" t="str" cm="1">
        <f t="array" aca="1" ref="AC829" ca="1">IFERROR(IF(AA829=1,
INDEX(Forecast_Capex_Input!$AI$10:$BB$10,SMALL(IF(INDEX(Forecast_Capex_Input!$AI$12:$BB$286,$Z829,0)&gt;0,COLUMN(Forecast_Capex_Input!$AI$10:$BB$10)-COLUMN(Forecast_Capex_Input!$AI$12)+1),ROWS(OFFSET(AC828,0,0,-$AB829)))),
OFFSET(AC828,-INDEX(Forecast_Capex_Input!$CG$12:$CG$286,$Z829)+1,0)),NA)</f>
        <v>N/A</v>
      </c>
      <c r="AD829" s="28" t="str">
        <f t="shared" ca="1" si="72"/>
        <v>N/A</v>
      </c>
      <c r="AE829" s="82" t="b">
        <f t="shared" si="76"/>
        <v>0</v>
      </c>
      <c r="AF829" s="78" t="b">
        <v>0</v>
      </c>
      <c r="AG829" s="82" t="b">
        <f t="shared" si="73"/>
        <v>1</v>
      </c>
      <c r="AI829" s="55">
        <v>0</v>
      </c>
      <c r="AJ829" s="55">
        <v>0</v>
      </c>
      <c r="AK829" s="55">
        <v>0</v>
      </c>
      <c r="AL829" s="55">
        <v>0</v>
      </c>
      <c r="AM829" s="55">
        <v>0</v>
      </c>
      <c r="AN829" s="135">
        <v>0</v>
      </c>
      <c r="AP829" s="55">
        <v>0</v>
      </c>
      <c r="AQ829" s="55">
        <v>0</v>
      </c>
      <c r="AR829" s="55">
        <v>0</v>
      </c>
      <c r="AS829" s="55">
        <v>0</v>
      </c>
      <c r="AT829" s="55">
        <v>0</v>
      </c>
      <c r="AU829" s="135">
        <v>0</v>
      </c>
      <c r="AW829" s="55">
        <v>0</v>
      </c>
      <c r="AX829" s="55">
        <v>0</v>
      </c>
      <c r="AY829" s="55">
        <v>0</v>
      </c>
      <c r="AZ829" s="55">
        <v>0</v>
      </c>
      <c r="BA829" s="55">
        <v>0</v>
      </c>
      <c r="BB829" s="135">
        <v>0</v>
      </c>
      <c r="BD829" s="55">
        <v>0</v>
      </c>
      <c r="BE829" s="55">
        <v>0</v>
      </c>
      <c r="BF829" s="55">
        <v>0</v>
      </c>
      <c r="BG829" s="55">
        <v>0</v>
      </c>
      <c r="BH829" s="55">
        <v>0</v>
      </c>
      <c r="BI829" s="135">
        <v>0</v>
      </c>
      <c r="BK829" s="55">
        <v>0</v>
      </c>
      <c r="BL829" s="55">
        <v>0</v>
      </c>
      <c r="BM829" s="55">
        <v>0</v>
      </c>
      <c r="BN829" s="55">
        <v>0</v>
      </c>
      <c r="BO829" s="55">
        <v>0</v>
      </c>
      <c r="BP829" s="135">
        <v>0</v>
      </c>
      <c r="BR829" s="147">
        <v>0</v>
      </c>
      <c r="BS829" s="147">
        <v>0</v>
      </c>
      <c r="BT829" s="147">
        <v>0</v>
      </c>
      <c r="BU829" s="147">
        <v>0</v>
      </c>
      <c r="BV829" s="147">
        <v>0</v>
      </c>
      <c r="BX829" s="55">
        <v>0</v>
      </c>
      <c r="BY829" s="55">
        <v>0</v>
      </c>
      <c r="BZ829" s="55">
        <v>0</v>
      </c>
      <c r="CA829" s="55">
        <v>0</v>
      </c>
      <c r="CB829" s="55">
        <v>0</v>
      </c>
      <c r="CC829" s="135">
        <v>0</v>
      </c>
      <c r="CE829" s="55">
        <v>0</v>
      </c>
      <c r="CF829" s="55">
        <v>0</v>
      </c>
      <c r="CG829" s="55">
        <v>0</v>
      </c>
      <c r="CH829" s="55">
        <v>0</v>
      </c>
      <c r="CI829" s="55">
        <v>0</v>
      </c>
      <c r="CJ829" s="135">
        <v>0</v>
      </c>
      <c r="CL829" s="55">
        <v>0</v>
      </c>
      <c r="CM829" s="55">
        <v>0</v>
      </c>
      <c r="CN829" s="55">
        <v>0</v>
      </c>
      <c r="CO829" s="55">
        <v>0</v>
      </c>
      <c r="CP829" s="55">
        <v>0</v>
      </c>
      <c r="CQ829" s="135">
        <v>0</v>
      </c>
      <c r="CS829" s="67">
        <v>0</v>
      </c>
      <c r="CT829" s="67">
        <v>0</v>
      </c>
      <c r="CU829" s="67">
        <v>0</v>
      </c>
      <c r="CV829" s="67">
        <v>0</v>
      </c>
      <c r="CW829" s="67">
        <v>0</v>
      </c>
      <c r="CX829" s="135">
        <v>0</v>
      </c>
      <c r="CZ829" s="55">
        <v>0</v>
      </c>
      <c r="DA829" s="55">
        <v>0</v>
      </c>
      <c r="DB829" s="55">
        <v>0</v>
      </c>
      <c r="DC829" s="55">
        <v>0</v>
      </c>
      <c r="DD829" s="55">
        <v>0</v>
      </c>
      <c r="DE829" s="135">
        <v>0</v>
      </c>
      <c r="DG829" s="43" t="b" cm="1">
        <f t="array" aca="1" ref="DG829" ca="1">OR($G829=Forecast_Capex_Input!$BF$8:$BF$10)</f>
        <v>0</v>
      </c>
      <c r="DH829" s="43" cm="1">
        <f t="array" aca="1" ref="DH829" ca="1">IFERROR(INDEX(Forecast_Capex_Input!BG$12:BG$286,$Z829)
*(INDEX(Forecast_Capex_Input!$H$12:$H$286,$Z829)=Repex),0)
*$DG829</f>
        <v>0</v>
      </c>
      <c r="DI829" s="43" cm="1">
        <f t="array" aca="1" ref="DI829" ca="1">IFERROR(INDEX(Forecast_Capex_Input!BH$12:BH$286,$Z829)
*(INDEX(Forecast_Capex_Input!$H$12:$H$286,$Z829)=Repex),0)
*$DG829</f>
        <v>0</v>
      </c>
      <c r="DJ829" s="43" cm="1">
        <f t="array" aca="1" ref="DJ829" ca="1">IFERROR(INDEX(Forecast_Capex_Input!BI$12:BI$286,$Z829)
*(INDEX(Forecast_Capex_Input!$H$12:$H$286,$Z829)=Repex),0)
*$DG829</f>
        <v>0</v>
      </c>
      <c r="DK829" s="43" cm="1">
        <f t="array" aca="1" ref="DK829" ca="1">IFERROR(INDEX(Forecast_Capex_Input!BJ$12:BJ$286,$Z829)
*(INDEX(Forecast_Capex_Input!$H$12:$H$286,$Z829)=Repex),0)
*$DG829</f>
        <v>0</v>
      </c>
      <c r="DL829" s="43" cm="1">
        <f t="array" aca="1" ref="DL829" ca="1">IFERROR(INDEX(Forecast_Capex_Input!BK$12:BK$286,$Z829)
*(INDEX(Forecast_Capex_Input!$H$12:$H$286,$Z829)=Repex),0)
*$DG829</f>
        <v>0</v>
      </c>
      <c r="DM829" s="43" cm="1">
        <f t="array" aca="1" ref="DM829" ca="1">IFERROR(INDEX(Forecast_Capex_Input!BL$12:BL$286,$Z829)
*(INDEX(Forecast_Capex_Input!$H$12:$H$286,$Z829)=Repex),0)
*$DG829</f>
        <v>0</v>
      </c>
      <c r="DO829" s="43" t="b" cm="1">
        <f t="array" aca="1" ref="DO829" ca="1">OR($G829=Forecast_Capex_Input!$BN$8:$BN$9)</f>
        <v>0</v>
      </c>
      <c r="DP829" s="43" cm="1">
        <f t="array" aca="1" ref="DP829" ca="1">IFERROR(INDEX(Forecast_Capex_Input!BO$12:BO$286,$Z829)
*(INDEX(Forecast_Capex_Input!$H$12:$H$286,$Z829)=Repex),0)
*$DO829</f>
        <v>0</v>
      </c>
      <c r="DQ829" s="43" cm="1">
        <f t="array" aca="1" ref="DQ829" ca="1">IFERROR(INDEX(Forecast_Capex_Input!BP$12:BP$286,$Z829)
*(INDEX(Forecast_Capex_Input!$H$12:$H$286,$Z829)=Repex),0)
*$DO829</f>
        <v>0</v>
      </c>
      <c r="DR829" s="43" cm="1">
        <f t="array" aca="1" ref="DR829" ca="1">IFERROR(INDEX(Forecast_Capex_Input!BQ$12:BQ$286,$Z829)
*(INDEX(Forecast_Capex_Input!$H$12:$H$286,$Z829)=Repex),0)
*$DO829</f>
        <v>0</v>
      </c>
      <c r="DS829" s="43" cm="1">
        <f t="array" aca="1" ref="DS829" ca="1">IFERROR(INDEX(Forecast_Capex_Input!BR$12:BR$286,$Z829)
*(INDEX(Forecast_Capex_Input!$H$12:$H$286,$Z829)=Repex),0)
*$DO829</f>
        <v>0</v>
      </c>
      <c r="DT829" s="43" cm="1">
        <f t="array" aca="1" ref="DT829" ca="1">IFERROR(INDEX(Forecast_Capex_Input!BS$12:BS$286,$Z829)
*(INDEX(Forecast_Capex_Input!$H$12:$H$286,$Z829)=Repex),0)
*$DO829</f>
        <v>0</v>
      </c>
      <c r="DV829" s="43" t="b" cm="1">
        <f t="array" aca="1" ref="DV829" ca="1">OR($G829=Forecast_Capex_Input!$BU$8:$BU$10)</f>
        <v>0</v>
      </c>
      <c r="DW829" s="43" cm="1">
        <f t="array" aca="1" ref="DW829" ca="1">IFERROR(INDEX(Forecast_Capex_Input!BV$12:BV$286,$Z829)
*(INDEX(Forecast_Capex_Input!$H$12:$H$286,$Z829)=Repex),0)
*$DV829</f>
        <v>0</v>
      </c>
      <c r="DX829" s="43" cm="1">
        <f t="array" aca="1" ref="DX829" ca="1">IFERROR(INDEX(Forecast_Capex_Input!BW$12:BW$286,$Z829)
*(INDEX(Forecast_Capex_Input!$H$12:$H$286,$Z829)=Repex),0)
*$DV829</f>
        <v>0</v>
      </c>
      <c r="DY829" s="43" cm="1">
        <f t="array" aca="1" ref="DY829" ca="1">IFERROR(INDEX(Forecast_Capex_Input!BX$12:BX$286,$Z829)
*(INDEX(Forecast_Capex_Input!$H$12:$H$286,$Z829)=Repex),0)
*$DV829</f>
        <v>0</v>
      </c>
      <c r="DZ829" s="43" cm="1">
        <f t="array" aca="1" ref="DZ829" ca="1">IFERROR(INDEX(Forecast_Capex_Input!BY$12:BY$286,$Z829)
*(INDEX(Forecast_Capex_Input!$H$12:$H$286,$Z829)=Repex),0)
*$DV829</f>
        <v>0</v>
      </c>
      <c r="EA829" s="43" cm="1">
        <f t="array" aca="1" ref="EA829" ca="1">IFERROR(INDEX(Forecast_Capex_Input!BZ$12:BZ$286,$Z829)
*(INDEX(Forecast_Capex_Input!$H$12:$H$286,$Z829)=Repex),0)
*$DV829</f>
        <v>0</v>
      </c>
      <c r="EB829" s="43" cm="1">
        <f t="array" aca="1" ref="EB829" ca="1">IFERROR(INDEX(Forecast_Capex_Input!CA$12:CA$286,$Z829)
*(INDEX(Forecast_Capex_Input!$H$12:$H$286,$Z829)=Repex),0)
*$DV829</f>
        <v>0</v>
      </c>
      <c r="EC829" s="43" cm="1">
        <f t="array" aca="1" ref="EC829" ca="1">IFERROR(INDEX(Forecast_Capex_Input!CB$12:CB$286,$Z829)
*(INDEX(Forecast_Capex_Input!$H$12:$H$286,$Z829)=Repex),0)
*$DV829</f>
        <v>0</v>
      </c>
      <c r="ED829" s="43" cm="1">
        <f t="array" aca="1" ref="ED829" ca="1">IFERROR(INDEX(Forecast_Capex_Input!CC$12:CC$286,$Z829)
*(INDEX(Forecast_Capex_Input!$H$12:$H$286,$Z829)=Repex),0)
*$DV829</f>
        <v>0</v>
      </c>
      <c r="EF829" s="86" t="str">
        <f t="shared" si="74"/>
        <v>N/A</v>
      </c>
      <c r="EG829" s="28" t="str">
        <f>IFERROR(RANK(EF829,EF$11:EF$1010,0)+COUNTIF(EF$11:EF829,EF829)-1,NA)</f>
        <v>N/A</v>
      </c>
    </row>
    <row r="830" spans="3:137" x14ac:dyDescent="0.2">
      <c r="C830" s="28">
        <f t="shared" si="75"/>
        <v>820</v>
      </c>
      <c r="D830" s="9" t="str" cm="1">
        <f t="array" ref="D830">IFERROR(INDEX(Forecast_Capex_Input!$D$12:$D$286,$Z830),NA)</f>
        <v>N/A</v>
      </c>
      <c r="E830" s="24" t="str" cm="1">
        <f t="array" ref="E830">IF($Z830=NA,NA,INDEX(Forecast_Capex_Input!$E$12:$E$286,$Z830))</f>
        <v>N/A</v>
      </c>
      <c r="F830" s="9" t="str" cm="1">
        <f t="array" aca="1" ref="F830" ca="1">IFERROR(INDEX(General!$E$25:$E$26,$AA830),NA)</f>
        <v>N/A</v>
      </c>
      <c r="G830" s="9" t="str" cm="1">
        <f t="array" aca="1" ref="G830" ca="1">IFERROR(INDEX(Forecast_Capex_Input!$AI$11:$BB$11,$AC830),NA)</f>
        <v>N/A</v>
      </c>
      <c r="H830" s="50" t="str" cm="1">
        <f t="array" aca="1" ref="H830" ca="1">IFERROR(INDEX(Forecast_Capex_Input!$AI$12:$BB$286,$Z830,$AC830),NA)</f>
        <v>N/A</v>
      </c>
      <c r="I830" s="150" t="str" cm="1">
        <f t="array" ref="I830">IFERROR(INDEX(Forecast_Capex_Input!$F$12:$F$286,$Z830),NA)</f>
        <v>N/A</v>
      </c>
      <c r="J830" s="150" t="str" cm="1">
        <f t="array" ref="J830">IFERROR(INDEX(Forecast_Capex_Input!G$12:G$286,$Z830),NA)</f>
        <v>N/A</v>
      </c>
      <c r="K830" s="150" t="str" cm="1">
        <f t="array" ref="K830">IFERROR(INDEX(Forecast_Capex_Input!H$12:H$286,$Z830),NA)</f>
        <v>N/A</v>
      </c>
      <c r="L830" s="150" t="str" cm="1">
        <f t="array" ref="L830">IFERROR(INDEX(Forecast_Capex_Input!I$12:I$286,$Z830),NA)</f>
        <v>N/A</v>
      </c>
      <c r="M830" s="150" t="str" cm="1">
        <f t="array" ref="M830">IFERROR(INDEX(Forecast_Capex_Input!J$12:J$286,$Z830),NA)</f>
        <v>N/A</v>
      </c>
      <c r="N830" s="150" t="str" cm="1">
        <f t="array" ref="N830">IFERROR(INDEX(Forecast_Capex_Input!K$12:K$286,$Z830),NA)</f>
        <v>N/A</v>
      </c>
      <c r="O830" s="150" t="str" cm="1">
        <f t="array" ref="O830">IFERROR(INDEX(Forecast_Capex_Input!L$12:L$286,$Z830),NA)</f>
        <v>N/A</v>
      </c>
      <c r="P830" s="150" t="str" cm="1">
        <f t="array" ref="P830">IFERROR(INDEX(Forecast_Capex_Input!M$12:M$286,$Z830),NA)</f>
        <v>N/A</v>
      </c>
      <c r="Q830" s="24" t="str" cm="1">
        <f t="array" ref="Q830">IFERROR(INDEX(Forecast_Capex_Input!N$12:N$286,$Z830),NA)</f>
        <v>N/A</v>
      </c>
      <c r="R830" s="190" cm="1">
        <f t="array" ref="R830">IFERROR(INDEX(Forecast_Capex_Input!O$12:O$286,$Z830),0)</f>
        <v>0</v>
      </c>
      <c r="S830" s="24" cm="1">
        <f t="array" ref="S830">IFERROR(INDEX(Forecast_Capex_Input!P$12:P$286,$Z830),0)</f>
        <v>0</v>
      </c>
      <c r="T830" s="150" t="str" cm="1">
        <f t="array" aca="1" ref="T830" ca="1">IFERROR(INDEX(General!$K$91:$K$110,$AC830),NA)</f>
        <v>N/A</v>
      </c>
      <c r="U830" s="43" cm="1">
        <f t="array" aca="1" ref="U830" ca="1">IFERROR(
IF($F830=General!$E$25,INDEX(Forecast_Capex_Input!S$12:S$286,$Z830),
INDEX(Forecast_Capex_Input!T$12:T$286,$Z830)),0)</f>
        <v>0</v>
      </c>
      <c r="V830" s="82" t="b">
        <f>IFERROR(INDEX(Overheads!$T$19:$T$26,MATCH($I830,Overheads!$E$19:$E$26,0)),FALSE)</f>
        <v>0</v>
      </c>
      <c r="W830" s="209" cm="1">
        <f t="array" ref="W830">IFERROR(
INDEX(Forecast_Capex_Input!CN$12:CN$286,$Z830),0)</f>
        <v>0</v>
      </c>
      <c r="X830" s="209">
        <f>IFERROR(
MATCH($W830,General!$L$39:$S$39,0),1)</f>
        <v>1</v>
      </c>
      <c r="Z830" s="28" t="str">
        <f>IFERROR(
IF(MATCH($C830,Forecast_Capex_Input!$CI$12:$CI$286,1)+1&gt;MAX(Forecast_Capex_Input!$C$12:$C$286),NA,
MATCH($C830,Forecast_Capex_Input!$CI$12:$CI$286,1)+1),1)</f>
        <v>N/A</v>
      </c>
      <c r="AA830" s="28" t="str" cm="1">
        <f t="array" aca="1" ref="AA830" ca="1">IFERROR(
IF(Z829&lt;&gt;Z830,1,
IF(COUNTIF(OFFSET(AA829,0,0,-INDEX(Forecast_Capex_Input!$CG$12:$CG$286,$Z830)),AA829)=INDEX(Forecast_Capex_Input!$CG$12:$CG$286,$Z830),AA829+1,AA829)),NA)</f>
        <v>N/A</v>
      </c>
      <c r="AB830" s="28" t="str" cm="1">
        <f t="array" ref="AB830">IFERROR($C830-IF($Z830=1,1,INDEX(Forecast_Capex_Input!$CI$12:$CI$286,$Z830-1))+1,NA)</f>
        <v>N/A</v>
      </c>
      <c r="AC830" s="28" t="str" cm="1">
        <f t="array" aca="1" ref="AC830" ca="1">IFERROR(IF(AA830=1,
INDEX(Forecast_Capex_Input!$AI$10:$BB$10,SMALL(IF(INDEX(Forecast_Capex_Input!$AI$12:$BB$286,$Z830,0)&gt;0,COLUMN(Forecast_Capex_Input!$AI$10:$BB$10)-COLUMN(Forecast_Capex_Input!$AI$12)+1),ROWS(OFFSET(AC829,0,0,-$AB830)))),
OFFSET(AC829,-INDEX(Forecast_Capex_Input!$CG$12:$CG$286,$Z830)+1,0)),NA)</f>
        <v>N/A</v>
      </c>
      <c r="AD830" s="28" t="str">
        <f t="shared" ca="1" si="72"/>
        <v>N/A</v>
      </c>
      <c r="AE830" s="82" t="b">
        <f t="shared" si="76"/>
        <v>0</v>
      </c>
      <c r="AF830" s="78" t="b">
        <v>0</v>
      </c>
      <c r="AG830" s="82" t="b">
        <f t="shared" si="73"/>
        <v>1</v>
      </c>
      <c r="AI830" s="55">
        <v>0</v>
      </c>
      <c r="AJ830" s="55">
        <v>0</v>
      </c>
      <c r="AK830" s="55">
        <v>0</v>
      </c>
      <c r="AL830" s="55">
        <v>0</v>
      </c>
      <c r="AM830" s="55">
        <v>0</v>
      </c>
      <c r="AN830" s="135">
        <v>0</v>
      </c>
      <c r="AP830" s="55">
        <v>0</v>
      </c>
      <c r="AQ830" s="55">
        <v>0</v>
      </c>
      <c r="AR830" s="55">
        <v>0</v>
      </c>
      <c r="AS830" s="55">
        <v>0</v>
      </c>
      <c r="AT830" s="55">
        <v>0</v>
      </c>
      <c r="AU830" s="135">
        <v>0</v>
      </c>
      <c r="AW830" s="55">
        <v>0</v>
      </c>
      <c r="AX830" s="55">
        <v>0</v>
      </c>
      <c r="AY830" s="55">
        <v>0</v>
      </c>
      <c r="AZ830" s="55">
        <v>0</v>
      </c>
      <c r="BA830" s="55">
        <v>0</v>
      </c>
      <c r="BB830" s="135">
        <v>0</v>
      </c>
      <c r="BD830" s="55">
        <v>0</v>
      </c>
      <c r="BE830" s="55">
        <v>0</v>
      </c>
      <c r="BF830" s="55">
        <v>0</v>
      </c>
      <c r="BG830" s="55">
        <v>0</v>
      </c>
      <c r="BH830" s="55">
        <v>0</v>
      </c>
      <c r="BI830" s="135">
        <v>0</v>
      </c>
      <c r="BK830" s="55">
        <v>0</v>
      </c>
      <c r="BL830" s="55">
        <v>0</v>
      </c>
      <c r="BM830" s="55">
        <v>0</v>
      </c>
      <c r="BN830" s="55">
        <v>0</v>
      </c>
      <c r="BO830" s="55">
        <v>0</v>
      </c>
      <c r="BP830" s="135">
        <v>0</v>
      </c>
      <c r="BR830" s="147">
        <v>0</v>
      </c>
      <c r="BS830" s="147">
        <v>0</v>
      </c>
      <c r="BT830" s="147">
        <v>0</v>
      </c>
      <c r="BU830" s="147">
        <v>0</v>
      </c>
      <c r="BV830" s="147">
        <v>0</v>
      </c>
      <c r="BX830" s="55">
        <v>0</v>
      </c>
      <c r="BY830" s="55">
        <v>0</v>
      </c>
      <c r="BZ830" s="55">
        <v>0</v>
      </c>
      <c r="CA830" s="55">
        <v>0</v>
      </c>
      <c r="CB830" s="55">
        <v>0</v>
      </c>
      <c r="CC830" s="135">
        <v>0</v>
      </c>
      <c r="CE830" s="55">
        <v>0</v>
      </c>
      <c r="CF830" s="55">
        <v>0</v>
      </c>
      <c r="CG830" s="55">
        <v>0</v>
      </c>
      <c r="CH830" s="55">
        <v>0</v>
      </c>
      <c r="CI830" s="55">
        <v>0</v>
      </c>
      <c r="CJ830" s="135">
        <v>0</v>
      </c>
      <c r="CL830" s="55">
        <v>0</v>
      </c>
      <c r="CM830" s="55">
        <v>0</v>
      </c>
      <c r="CN830" s="55">
        <v>0</v>
      </c>
      <c r="CO830" s="55">
        <v>0</v>
      </c>
      <c r="CP830" s="55">
        <v>0</v>
      </c>
      <c r="CQ830" s="135">
        <v>0</v>
      </c>
      <c r="CS830" s="67">
        <v>0</v>
      </c>
      <c r="CT830" s="67">
        <v>0</v>
      </c>
      <c r="CU830" s="67">
        <v>0</v>
      </c>
      <c r="CV830" s="67">
        <v>0</v>
      </c>
      <c r="CW830" s="67">
        <v>0</v>
      </c>
      <c r="CX830" s="135">
        <v>0</v>
      </c>
      <c r="CZ830" s="55">
        <v>0</v>
      </c>
      <c r="DA830" s="55">
        <v>0</v>
      </c>
      <c r="DB830" s="55">
        <v>0</v>
      </c>
      <c r="DC830" s="55">
        <v>0</v>
      </c>
      <c r="DD830" s="55">
        <v>0</v>
      </c>
      <c r="DE830" s="135">
        <v>0</v>
      </c>
      <c r="DG830" s="43" t="b" cm="1">
        <f t="array" aca="1" ref="DG830" ca="1">OR($G830=Forecast_Capex_Input!$BF$8:$BF$10)</f>
        <v>0</v>
      </c>
      <c r="DH830" s="43" cm="1">
        <f t="array" aca="1" ref="DH830" ca="1">IFERROR(INDEX(Forecast_Capex_Input!BG$12:BG$286,$Z830)
*(INDEX(Forecast_Capex_Input!$H$12:$H$286,$Z830)=Repex),0)
*$DG830</f>
        <v>0</v>
      </c>
      <c r="DI830" s="43" cm="1">
        <f t="array" aca="1" ref="DI830" ca="1">IFERROR(INDEX(Forecast_Capex_Input!BH$12:BH$286,$Z830)
*(INDEX(Forecast_Capex_Input!$H$12:$H$286,$Z830)=Repex),0)
*$DG830</f>
        <v>0</v>
      </c>
      <c r="DJ830" s="43" cm="1">
        <f t="array" aca="1" ref="DJ830" ca="1">IFERROR(INDEX(Forecast_Capex_Input!BI$12:BI$286,$Z830)
*(INDEX(Forecast_Capex_Input!$H$12:$H$286,$Z830)=Repex),0)
*$DG830</f>
        <v>0</v>
      </c>
      <c r="DK830" s="43" cm="1">
        <f t="array" aca="1" ref="DK830" ca="1">IFERROR(INDEX(Forecast_Capex_Input!BJ$12:BJ$286,$Z830)
*(INDEX(Forecast_Capex_Input!$H$12:$H$286,$Z830)=Repex),0)
*$DG830</f>
        <v>0</v>
      </c>
      <c r="DL830" s="43" cm="1">
        <f t="array" aca="1" ref="DL830" ca="1">IFERROR(INDEX(Forecast_Capex_Input!BK$12:BK$286,$Z830)
*(INDEX(Forecast_Capex_Input!$H$12:$H$286,$Z830)=Repex),0)
*$DG830</f>
        <v>0</v>
      </c>
      <c r="DM830" s="43" cm="1">
        <f t="array" aca="1" ref="DM830" ca="1">IFERROR(INDEX(Forecast_Capex_Input!BL$12:BL$286,$Z830)
*(INDEX(Forecast_Capex_Input!$H$12:$H$286,$Z830)=Repex),0)
*$DG830</f>
        <v>0</v>
      </c>
      <c r="DO830" s="43" t="b" cm="1">
        <f t="array" aca="1" ref="DO830" ca="1">OR($G830=Forecast_Capex_Input!$BN$8:$BN$9)</f>
        <v>0</v>
      </c>
      <c r="DP830" s="43" cm="1">
        <f t="array" aca="1" ref="DP830" ca="1">IFERROR(INDEX(Forecast_Capex_Input!BO$12:BO$286,$Z830)
*(INDEX(Forecast_Capex_Input!$H$12:$H$286,$Z830)=Repex),0)
*$DO830</f>
        <v>0</v>
      </c>
      <c r="DQ830" s="43" cm="1">
        <f t="array" aca="1" ref="DQ830" ca="1">IFERROR(INDEX(Forecast_Capex_Input!BP$12:BP$286,$Z830)
*(INDEX(Forecast_Capex_Input!$H$12:$H$286,$Z830)=Repex),0)
*$DO830</f>
        <v>0</v>
      </c>
      <c r="DR830" s="43" cm="1">
        <f t="array" aca="1" ref="DR830" ca="1">IFERROR(INDEX(Forecast_Capex_Input!BQ$12:BQ$286,$Z830)
*(INDEX(Forecast_Capex_Input!$H$12:$H$286,$Z830)=Repex),0)
*$DO830</f>
        <v>0</v>
      </c>
      <c r="DS830" s="43" cm="1">
        <f t="array" aca="1" ref="DS830" ca="1">IFERROR(INDEX(Forecast_Capex_Input!BR$12:BR$286,$Z830)
*(INDEX(Forecast_Capex_Input!$H$12:$H$286,$Z830)=Repex),0)
*$DO830</f>
        <v>0</v>
      </c>
      <c r="DT830" s="43" cm="1">
        <f t="array" aca="1" ref="DT830" ca="1">IFERROR(INDEX(Forecast_Capex_Input!BS$12:BS$286,$Z830)
*(INDEX(Forecast_Capex_Input!$H$12:$H$286,$Z830)=Repex),0)
*$DO830</f>
        <v>0</v>
      </c>
      <c r="DV830" s="43" t="b" cm="1">
        <f t="array" aca="1" ref="DV830" ca="1">OR($G830=Forecast_Capex_Input!$BU$8:$BU$10)</f>
        <v>0</v>
      </c>
      <c r="DW830" s="43" cm="1">
        <f t="array" aca="1" ref="DW830" ca="1">IFERROR(INDEX(Forecast_Capex_Input!BV$12:BV$286,$Z830)
*(INDEX(Forecast_Capex_Input!$H$12:$H$286,$Z830)=Repex),0)
*$DV830</f>
        <v>0</v>
      </c>
      <c r="DX830" s="43" cm="1">
        <f t="array" aca="1" ref="DX830" ca="1">IFERROR(INDEX(Forecast_Capex_Input!BW$12:BW$286,$Z830)
*(INDEX(Forecast_Capex_Input!$H$12:$H$286,$Z830)=Repex),0)
*$DV830</f>
        <v>0</v>
      </c>
      <c r="DY830" s="43" cm="1">
        <f t="array" aca="1" ref="DY830" ca="1">IFERROR(INDEX(Forecast_Capex_Input!BX$12:BX$286,$Z830)
*(INDEX(Forecast_Capex_Input!$H$12:$H$286,$Z830)=Repex),0)
*$DV830</f>
        <v>0</v>
      </c>
      <c r="DZ830" s="43" cm="1">
        <f t="array" aca="1" ref="DZ830" ca="1">IFERROR(INDEX(Forecast_Capex_Input!BY$12:BY$286,$Z830)
*(INDEX(Forecast_Capex_Input!$H$12:$H$286,$Z830)=Repex),0)
*$DV830</f>
        <v>0</v>
      </c>
      <c r="EA830" s="43" cm="1">
        <f t="array" aca="1" ref="EA830" ca="1">IFERROR(INDEX(Forecast_Capex_Input!BZ$12:BZ$286,$Z830)
*(INDEX(Forecast_Capex_Input!$H$12:$H$286,$Z830)=Repex),0)
*$DV830</f>
        <v>0</v>
      </c>
      <c r="EB830" s="43" cm="1">
        <f t="array" aca="1" ref="EB830" ca="1">IFERROR(INDEX(Forecast_Capex_Input!CA$12:CA$286,$Z830)
*(INDEX(Forecast_Capex_Input!$H$12:$H$286,$Z830)=Repex),0)
*$DV830</f>
        <v>0</v>
      </c>
      <c r="EC830" s="43" cm="1">
        <f t="array" aca="1" ref="EC830" ca="1">IFERROR(INDEX(Forecast_Capex_Input!CB$12:CB$286,$Z830)
*(INDEX(Forecast_Capex_Input!$H$12:$H$286,$Z830)=Repex),0)
*$DV830</f>
        <v>0</v>
      </c>
      <c r="ED830" s="43" cm="1">
        <f t="array" aca="1" ref="ED830" ca="1">IFERROR(INDEX(Forecast_Capex_Input!CC$12:CC$286,$Z830)
*(INDEX(Forecast_Capex_Input!$H$12:$H$286,$Z830)=Repex),0)
*$DV830</f>
        <v>0</v>
      </c>
      <c r="EF830" s="86" t="str">
        <f t="shared" si="74"/>
        <v>N/A</v>
      </c>
      <c r="EG830" s="28" t="str">
        <f>IFERROR(RANK(EF830,EF$11:EF$1010,0)+COUNTIF(EF$11:EF830,EF830)-1,NA)</f>
        <v>N/A</v>
      </c>
    </row>
    <row r="831" spans="3:137" x14ac:dyDescent="0.2">
      <c r="C831" s="28">
        <f t="shared" si="75"/>
        <v>821</v>
      </c>
      <c r="D831" s="9" t="str" cm="1">
        <f t="array" ref="D831">IFERROR(INDEX(Forecast_Capex_Input!$D$12:$D$286,$Z831),NA)</f>
        <v>N/A</v>
      </c>
      <c r="E831" s="24" t="str" cm="1">
        <f t="array" ref="E831">IF($Z831=NA,NA,INDEX(Forecast_Capex_Input!$E$12:$E$286,$Z831))</f>
        <v>N/A</v>
      </c>
      <c r="F831" s="9" t="str" cm="1">
        <f t="array" aca="1" ref="F831" ca="1">IFERROR(INDEX(General!$E$25:$E$26,$AA831),NA)</f>
        <v>N/A</v>
      </c>
      <c r="G831" s="9" t="str" cm="1">
        <f t="array" aca="1" ref="G831" ca="1">IFERROR(INDEX(Forecast_Capex_Input!$AI$11:$BB$11,$AC831),NA)</f>
        <v>N/A</v>
      </c>
      <c r="H831" s="50" t="str" cm="1">
        <f t="array" aca="1" ref="H831" ca="1">IFERROR(INDEX(Forecast_Capex_Input!$AI$12:$BB$286,$Z831,$AC831),NA)</f>
        <v>N/A</v>
      </c>
      <c r="I831" s="150" t="str" cm="1">
        <f t="array" ref="I831">IFERROR(INDEX(Forecast_Capex_Input!$F$12:$F$286,$Z831),NA)</f>
        <v>N/A</v>
      </c>
      <c r="J831" s="150" t="str" cm="1">
        <f t="array" ref="J831">IFERROR(INDEX(Forecast_Capex_Input!G$12:G$286,$Z831),NA)</f>
        <v>N/A</v>
      </c>
      <c r="K831" s="150" t="str" cm="1">
        <f t="array" ref="K831">IFERROR(INDEX(Forecast_Capex_Input!H$12:H$286,$Z831),NA)</f>
        <v>N/A</v>
      </c>
      <c r="L831" s="150" t="str" cm="1">
        <f t="array" ref="L831">IFERROR(INDEX(Forecast_Capex_Input!I$12:I$286,$Z831),NA)</f>
        <v>N/A</v>
      </c>
      <c r="M831" s="150" t="str" cm="1">
        <f t="array" ref="M831">IFERROR(INDEX(Forecast_Capex_Input!J$12:J$286,$Z831),NA)</f>
        <v>N/A</v>
      </c>
      <c r="N831" s="150" t="str" cm="1">
        <f t="array" ref="N831">IFERROR(INDEX(Forecast_Capex_Input!K$12:K$286,$Z831),NA)</f>
        <v>N/A</v>
      </c>
      <c r="O831" s="150" t="str" cm="1">
        <f t="array" ref="O831">IFERROR(INDEX(Forecast_Capex_Input!L$12:L$286,$Z831),NA)</f>
        <v>N/A</v>
      </c>
      <c r="P831" s="150" t="str" cm="1">
        <f t="array" ref="P831">IFERROR(INDEX(Forecast_Capex_Input!M$12:M$286,$Z831),NA)</f>
        <v>N/A</v>
      </c>
      <c r="Q831" s="24" t="str" cm="1">
        <f t="array" ref="Q831">IFERROR(INDEX(Forecast_Capex_Input!N$12:N$286,$Z831),NA)</f>
        <v>N/A</v>
      </c>
      <c r="R831" s="190" cm="1">
        <f t="array" ref="R831">IFERROR(INDEX(Forecast_Capex_Input!O$12:O$286,$Z831),0)</f>
        <v>0</v>
      </c>
      <c r="S831" s="24" cm="1">
        <f t="array" ref="S831">IFERROR(INDEX(Forecast_Capex_Input!P$12:P$286,$Z831),0)</f>
        <v>0</v>
      </c>
      <c r="T831" s="150" t="str" cm="1">
        <f t="array" aca="1" ref="T831" ca="1">IFERROR(INDEX(General!$K$91:$K$110,$AC831),NA)</f>
        <v>N/A</v>
      </c>
      <c r="U831" s="43" cm="1">
        <f t="array" aca="1" ref="U831" ca="1">IFERROR(
IF($F831=General!$E$25,INDEX(Forecast_Capex_Input!S$12:S$286,$Z831),
INDEX(Forecast_Capex_Input!T$12:T$286,$Z831)),0)</f>
        <v>0</v>
      </c>
      <c r="V831" s="82" t="b">
        <f>IFERROR(INDEX(Overheads!$T$19:$T$26,MATCH($I831,Overheads!$E$19:$E$26,0)),FALSE)</f>
        <v>0</v>
      </c>
      <c r="W831" s="209" cm="1">
        <f t="array" ref="W831">IFERROR(
INDEX(Forecast_Capex_Input!CN$12:CN$286,$Z831),0)</f>
        <v>0</v>
      </c>
      <c r="X831" s="209">
        <f>IFERROR(
MATCH($W831,General!$L$39:$S$39,0),1)</f>
        <v>1</v>
      </c>
      <c r="Z831" s="28" t="str">
        <f>IFERROR(
IF(MATCH($C831,Forecast_Capex_Input!$CI$12:$CI$286,1)+1&gt;MAX(Forecast_Capex_Input!$C$12:$C$286),NA,
MATCH($C831,Forecast_Capex_Input!$CI$12:$CI$286,1)+1),1)</f>
        <v>N/A</v>
      </c>
      <c r="AA831" s="28" t="str" cm="1">
        <f t="array" aca="1" ref="AA831" ca="1">IFERROR(
IF(Z830&lt;&gt;Z831,1,
IF(COUNTIF(OFFSET(AA830,0,0,-INDEX(Forecast_Capex_Input!$CG$12:$CG$286,$Z831)),AA830)=INDEX(Forecast_Capex_Input!$CG$12:$CG$286,$Z831),AA830+1,AA830)),NA)</f>
        <v>N/A</v>
      </c>
      <c r="AB831" s="28" t="str" cm="1">
        <f t="array" ref="AB831">IFERROR($C831-IF($Z831=1,1,INDEX(Forecast_Capex_Input!$CI$12:$CI$286,$Z831-1))+1,NA)</f>
        <v>N/A</v>
      </c>
      <c r="AC831" s="28" t="str" cm="1">
        <f t="array" aca="1" ref="AC831" ca="1">IFERROR(IF(AA831=1,
INDEX(Forecast_Capex_Input!$AI$10:$BB$10,SMALL(IF(INDEX(Forecast_Capex_Input!$AI$12:$BB$286,$Z831,0)&gt;0,COLUMN(Forecast_Capex_Input!$AI$10:$BB$10)-COLUMN(Forecast_Capex_Input!$AI$12)+1),ROWS(OFFSET(AC830,0,0,-$AB831)))),
OFFSET(AC830,-INDEX(Forecast_Capex_Input!$CG$12:$CG$286,$Z831)+1,0)),NA)</f>
        <v>N/A</v>
      </c>
      <c r="AD831" s="28" t="str">
        <f t="shared" ca="1" si="72"/>
        <v>N/A</v>
      </c>
      <c r="AE831" s="82" t="b">
        <f t="shared" si="76"/>
        <v>0</v>
      </c>
      <c r="AF831" s="78" t="b">
        <v>0</v>
      </c>
      <c r="AG831" s="82" t="b">
        <f t="shared" si="73"/>
        <v>1</v>
      </c>
      <c r="AI831" s="55">
        <v>0</v>
      </c>
      <c r="AJ831" s="55">
        <v>0</v>
      </c>
      <c r="AK831" s="55">
        <v>0</v>
      </c>
      <c r="AL831" s="55">
        <v>0</v>
      </c>
      <c r="AM831" s="55">
        <v>0</v>
      </c>
      <c r="AN831" s="135">
        <v>0</v>
      </c>
      <c r="AP831" s="55">
        <v>0</v>
      </c>
      <c r="AQ831" s="55">
        <v>0</v>
      </c>
      <c r="AR831" s="55">
        <v>0</v>
      </c>
      <c r="AS831" s="55">
        <v>0</v>
      </c>
      <c r="AT831" s="55">
        <v>0</v>
      </c>
      <c r="AU831" s="135">
        <v>0</v>
      </c>
      <c r="AW831" s="55">
        <v>0</v>
      </c>
      <c r="AX831" s="55">
        <v>0</v>
      </c>
      <c r="AY831" s="55">
        <v>0</v>
      </c>
      <c r="AZ831" s="55">
        <v>0</v>
      </c>
      <c r="BA831" s="55">
        <v>0</v>
      </c>
      <c r="BB831" s="135">
        <v>0</v>
      </c>
      <c r="BD831" s="55">
        <v>0</v>
      </c>
      <c r="BE831" s="55">
        <v>0</v>
      </c>
      <c r="BF831" s="55">
        <v>0</v>
      </c>
      <c r="BG831" s="55">
        <v>0</v>
      </c>
      <c r="BH831" s="55">
        <v>0</v>
      </c>
      <c r="BI831" s="135">
        <v>0</v>
      </c>
      <c r="BK831" s="55">
        <v>0</v>
      </c>
      <c r="BL831" s="55">
        <v>0</v>
      </c>
      <c r="BM831" s="55">
        <v>0</v>
      </c>
      <c r="BN831" s="55">
        <v>0</v>
      </c>
      <c r="BO831" s="55">
        <v>0</v>
      </c>
      <c r="BP831" s="135">
        <v>0</v>
      </c>
      <c r="BR831" s="147">
        <v>0</v>
      </c>
      <c r="BS831" s="147">
        <v>0</v>
      </c>
      <c r="BT831" s="147">
        <v>0</v>
      </c>
      <c r="BU831" s="147">
        <v>0</v>
      </c>
      <c r="BV831" s="147">
        <v>0</v>
      </c>
      <c r="BX831" s="55">
        <v>0</v>
      </c>
      <c r="BY831" s="55">
        <v>0</v>
      </c>
      <c r="BZ831" s="55">
        <v>0</v>
      </c>
      <c r="CA831" s="55">
        <v>0</v>
      </c>
      <c r="CB831" s="55">
        <v>0</v>
      </c>
      <c r="CC831" s="135">
        <v>0</v>
      </c>
      <c r="CE831" s="55">
        <v>0</v>
      </c>
      <c r="CF831" s="55">
        <v>0</v>
      </c>
      <c r="CG831" s="55">
        <v>0</v>
      </c>
      <c r="CH831" s="55">
        <v>0</v>
      </c>
      <c r="CI831" s="55">
        <v>0</v>
      </c>
      <c r="CJ831" s="135">
        <v>0</v>
      </c>
      <c r="CL831" s="55">
        <v>0</v>
      </c>
      <c r="CM831" s="55">
        <v>0</v>
      </c>
      <c r="CN831" s="55">
        <v>0</v>
      </c>
      <c r="CO831" s="55">
        <v>0</v>
      </c>
      <c r="CP831" s="55">
        <v>0</v>
      </c>
      <c r="CQ831" s="135">
        <v>0</v>
      </c>
      <c r="CS831" s="67">
        <v>0</v>
      </c>
      <c r="CT831" s="67">
        <v>0</v>
      </c>
      <c r="CU831" s="67">
        <v>0</v>
      </c>
      <c r="CV831" s="67">
        <v>0</v>
      </c>
      <c r="CW831" s="67">
        <v>0</v>
      </c>
      <c r="CX831" s="135">
        <v>0</v>
      </c>
      <c r="CZ831" s="55">
        <v>0</v>
      </c>
      <c r="DA831" s="55">
        <v>0</v>
      </c>
      <c r="DB831" s="55">
        <v>0</v>
      </c>
      <c r="DC831" s="55">
        <v>0</v>
      </c>
      <c r="DD831" s="55">
        <v>0</v>
      </c>
      <c r="DE831" s="135">
        <v>0</v>
      </c>
      <c r="DG831" s="43" t="b" cm="1">
        <f t="array" aca="1" ref="DG831" ca="1">OR($G831=Forecast_Capex_Input!$BF$8:$BF$10)</f>
        <v>0</v>
      </c>
      <c r="DH831" s="43" cm="1">
        <f t="array" aca="1" ref="DH831" ca="1">IFERROR(INDEX(Forecast_Capex_Input!BG$12:BG$286,$Z831)
*(INDEX(Forecast_Capex_Input!$H$12:$H$286,$Z831)=Repex),0)
*$DG831</f>
        <v>0</v>
      </c>
      <c r="DI831" s="43" cm="1">
        <f t="array" aca="1" ref="DI831" ca="1">IFERROR(INDEX(Forecast_Capex_Input!BH$12:BH$286,$Z831)
*(INDEX(Forecast_Capex_Input!$H$12:$H$286,$Z831)=Repex),0)
*$DG831</f>
        <v>0</v>
      </c>
      <c r="DJ831" s="43" cm="1">
        <f t="array" aca="1" ref="DJ831" ca="1">IFERROR(INDEX(Forecast_Capex_Input!BI$12:BI$286,$Z831)
*(INDEX(Forecast_Capex_Input!$H$12:$H$286,$Z831)=Repex),0)
*$DG831</f>
        <v>0</v>
      </c>
      <c r="DK831" s="43" cm="1">
        <f t="array" aca="1" ref="DK831" ca="1">IFERROR(INDEX(Forecast_Capex_Input!BJ$12:BJ$286,$Z831)
*(INDEX(Forecast_Capex_Input!$H$12:$H$286,$Z831)=Repex),0)
*$DG831</f>
        <v>0</v>
      </c>
      <c r="DL831" s="43" cm="1">
        <f t="array" aca="1" ref="DL831" ca="1">IFERROR(INDEX(Forecast_Capex_Input!BK$12:BK$286,$Z831)
*(INDEX(Forecast_Capex_Input!$H$12:$H$286,$Z831)=Repex),0)
*$DG831</f>
        <v>0</v>
      </c>
      <c r="DM831" s="43" cm="1">
        <f t="array" aca="1" ref="DM831" ca="1">IFERROR(INDEX(Forecast_Capex_Input!BL$12:BL$286,$Z831)
*(INDEX(Forecast_Capex_Input!$H$12:$H$286,$Z831)=Repex),0)
*$DG831</f>
        <v>0</v>
      </c>
      <c r="DO831" s="43" t="b" cm="1">
        <f t="array" aca="1" ref="DO831" ca="1">OR($G831=Forecast_Capex_Input!$BN$8:$BN$9)</f>
        <v>0</v>
      </c>
      <c r="DP831" s="43" cm="1">
        <f t="array" aca="1" ref="DP831" ca="1">IFERROR(INDEX(Forecast_Capex_Input!BO$12:BO$286,$Z831)
*(INDEX(Forecast_Capex_Input!$H$12:$H$286,$Z831)=Repex),0)
*$DO831</f>
        <v>0</v>
      </c>
      <c r="DQ831" s="43" cm="1">
        <f t="array" aca="1" ref="DQ831" ca="1">IFERROR(INDEX(Forecast_Capex_Input!BP$12:BP$286,$Z831)
*(INDEX(Forecast_Capex_Input!$H$12:$H$286,$Z831)=Repex),0)
*$DO831</f>
        <v>0</v>
      </c>
      <c r="DR831" s="43" cm="1">
        <f t="array" aca="1" ref="DR831" ca="1">IFERROR(INDEX(Forecast_Capex_Input!BQ$12:BQ$286,$Z831)
*(INDEX(Forecast_Capex_Input!$H$12:$H$286,$Z831)=Repex),0)
*$DO831</f>
        <v>0</v>
      </c>
      <c r="DS831" s="43" cm="1">
        <f t="array" aca="1" ref="DS831" ca="1">IFERROR(INDEX(Forecast_Capex_Input!BR$12:BR$286,$Z831)
*(INDEX(Forecast_Capex_Input!$H$12:$H$286,$Z831)=Repex),0)
*$DO831</f>
        <v>0</v>
      </c>
      <c r="DT831" s="43" cm="1">
        <f t="array" aca="1" ref="DT831" ca="1">IFERROR(INDEX(Forecast_Capex_Input!BS$12:BS$286,$Z831)
*(INDEX(Forecast_Capex_Input!$H$12:$H$286,$Z831)=Repex),0)
*$DO831</f>
        <v>0</v>
      </c>
      <c r="DV831" s="43" t="b" cm="1">
        <f t="array" aca="1" ref="DV831" ca="1">OR($G831=Forecast_Capex_Input!$BU$8:$BU$10)</f>
        <v>0</v>
      </c>
      <c r="DW831" s="43" cm="1">
        <f t="array" aca="1" ref="DW831" ca="1">IFERROR(INDEX(Forecast_Capex_Input!BV$12:BV$286,$Z831)
*(INDEX(Forecast_Capex_Input!$H$12:$H$286,$Z831)=Repex),0)
*$DV831</f>
        <v>0</v>
      </c>
      <c r="DX831" s="43" cm="1">
        <f t="array" aca="1" ref="DX831" ca="1">IFERROR(INDEX(Forecast_Capex_Input!BW$12:BW$286,$Z831)
*(INDEX(Forecast_Capex_Input!$H$12:$H$286,$Z831)=Repex),0)
*$DV831</f>
        <v>0</v>
      </c>
      <c r="DY831" s="43" cm="1">
        <f t="array" aca="1" ref="DY831" ca="1">IFERROR(INDEX(Forecast_Capex_Input!BX$12:BX$286,$Z831)
*(INDEX(Forecast_Capex_Input!$H$12:$H$286,$Z831)=Repex),0)
*$DV831</f>
        <v>0</v>
      </c>
      <c r="DZ831" s="43" cm="1">
        <f t="array" aca="1" ref="DZ831" ca="1">IFERROR(INDEX(Forecast_Capex_Input!BY$12:BY$286,$Z831)
*(INDEX(Forecast_Capex_Input!$H$12:$H$286,$Z831)=Repex),0)
*$DV831</f>
        <v>0</v>
      </c>
      <c r="EA831" s="43" cm="1">
        <f t="array" aca="1" ref="EA831" ca="1">IFERROR(INDEX(Forecast_Capex_Input!BZ$12:BZ$286,$Z831)
*(INDEX(Forecast_Capex_Input!$H$12:$H$286,$Z831)=Repex),0)
*$DV831</f>
        <v>0</v>
      </c>
      <c r="EB831" s="43" cm="1">
        <f t="array" aca="1" ref="EB831" ca="1">IFERROR(INDEX(Forecast_Capex_Input!CA$12:CA$286,$Z831)
*(INDEX(Forecast_Capex_Input!$H$12:$H$286,$Z831)=Repex),0)
*$DV831</f>
        <v>0</v>
      </c>
      <c r="EC831" s="43" cm="1">
        <f t="array" aca="1" ref="EC831" ca="1">IFERROR(INDEX(Forecast_Capex_Input!CB$12:CB$286,$Z831)
*(INDEX(Forecast_Capex_Input!$H$12:$H$286,$Z831)=Repex),0)
*$DV831</f>
        <v>0</v>
      </c>
      <c r="ED831" s="43" cm="1">
        <f t="array" aca="1" ref="ED831" ca="1">IFERROR(INDEX(Forecast_Capex_Input!CC$12:CC$286,$Z831)
*(INDEX(Forecast_Capex_Input!$H$12:$H$286,$Z831)=Repex),0)
*$DV831</f>
        <v>0</v>
      </c>
      <c r="EF831" s="86" t="str">
        <f t="shared" si="74"/>
        <v>N/A</v>
      </c>
      <c r="EG831" s="28" t="str">
        <f>IFERROR(RANK(EF831,EF$11:EF$1010,0)+COUNTIF(EF$11:EF831,EF831)-1,NA)</f>
        <v>N/A</v>
      </c>
    </row>
    <row r="832" spans="3:137" x14ac:dyDescent="0.2">
      <c r="C832" s="28">
        <f t="shared" si="75"/>
        <v>822</v>
      </c>
      <c r="D832" s="9" t="str" cm="1">
        <f t="array" ref="D832">IFERROR(INDEX(Forecast_Capex_Input!$D$12:$D$286,$Z832),NA)</f>
        <v>N/A</v>
      </c>
      <c r="E832" s="24" t="str" cm="1">
        <f t="array" ref="E832">IF($Z832=NA,NA,INDEX(Forecast_Capex_Input!$E$12:$E$286,$Z832))</f>
        <v>N/A</v>
      </c>
      <c r="F832" s="9" t="str" cm="1">
        <f t="array" aca="1" ref="F832" ca="1">IFERROR(INDEX(General!$E$25:$E$26,$AA832),NA)</f>
        <v>N/A</v>
      </c>
      <c r="G832" s="9" t="str" cm="1">
        <f t="array" aca="1" ref="G832" ca="1">IFERROR(INDEX(Forecast_Capex_Input!$AI$11:$BB$11,$AC832),NA)</f>
        <v>N/A</v>
      </c>
      <c r="H832" s="50" t="str" cm="1">
        <f t="array" aca="1" ref="H832" ca="1">IFERROR(INDEX(Forecast_Capex_Input!$AI$12:$BB$286,$Z832,$AC832),NA)</f>
        <v>N/A</v>
      </c>
      <c r="I832" s="150" t="str" cm="1">
        <f t="array" ref="I832">IFERROR(INDEX(Forecast_Capex_Input!$F$12:$F$286,$Z832),NA)</f>
        <v>N/A</v>
      </c>
      <c r="J832" s="150" t="str" cm="1">
        <f t="array" ref="J832">IFERROR(INDEX(Forecast_Capex_Input!G$12:G$286,$Z832),NA)</f>
        <v>N/A</v>
      </c>
      <c r="K832" s="150" t="str" cm="1">
        <f t="array" ref="K832">IFERROR(INDEX(Forecast_Capex_Input!H$12:H$286,$Z832),NA)</f>
        <v>N/A</v>
      </c>
      <c r="L832" s="150" t="str" cm="1">
        <f t="array" ref="L832">IFERROR(INDEX(Forecast_Capex_Input!I$12:I$286,$Z832),NA)</f>
        <v>N/A</v>
      </c>
      <c r="M832" s="150" t="str" cm="1">
        <f t="array" ref="M832">IFERROR(INDEX(Forecast_Capex_Input!J$12:J$286,$Z832),NA)</f>
        <v>N/A</v>
      </c>
      <c r="N832" s="150" t="str" cm="1">
        <f t="array" ref="N832">IFERROR(INDEX(Forecast_Capex_Input!K$12:K$286,$Z832),NA)</f>
        <v>N/A</v>
      </c>
      <c r="O832" s="150" t="str" cm="1">
        <f t="array" ref="O832">IFERROR(INDEX(Forecast_Capex_Input!L$12:L$286,$Z832),NA)</f>
        <v>N/A</v>
      </c>
      <c r="P832" s="150" t="str" cm="1">
        <f t="array" ref="P832">IFERROR(INDEX(Forecast_Capex_Input!M$12:M$286,$Z832),NA)</f>
        <v>N/A</v>
      </c>
      <c r="Q832" s="24" t="str" cm="1">
        <f t="array" ref="Q832">IFERROR(INDEX(Forecast_Capex_Input!N$12:N$286,$Z832),NA)</f>
        <v>N/A</v>
      </c>
      <c r="R832" s="190" cm="1">
        <f t="array" ref="R832">IFERROR(INDEX(Forecast_Capex_Input!O$12:O$286,$Z832),0)</f>
        <v>0</v>
      </c>
      <c r="S832" s="24" cm="1">
        <f t="array" ref="S832">IFERROR(INDEX(Forecast_Capex_Input!P$12:P$286,$Z832),0)</f>
        <v>0</v>
      </c>
      <c r="T832" s="150" t="str" cm="1">
        <f t="array" aca="1" ref="T832" ca="1">IFERROR(INDEX(General!$K$91:$K$110,$AC832),NA)</f>
        <v>N/A</v>
      </c>
      <c r="U832" s="43" cm="1">
        <f t="array" aca="1" ref="U832" ca="1">IFERROR(
IF($F832=General!$E$25,INDEX(Forecast_Capex_Input!S$12:S$286,$Z832),
INDEX(Forecast_Capex_Input!T$12:T$286,$Z832)),0)</f>
        <v>0</v>
      </c>
      <c r="V832" s="82" t="b">
        <f>IFERROR(INDEX(Overheads!$T$19:$T$26,MATCH($I832,Overheads!$E$19:$E$26,0)),FALSE)</f>
        <v>0</v>
      </c>
      <c r="W832" s="209" cm="1">
        <f t="array" ref="W832">IFERROR(
INDEX(Forecast_Capex_Input!CN$12:CN$286,$Z832),0)</f>
        <v>0</v>
      </c>
      <c r="X832" s="209">
        <f>IFERROR(
MATCH($W832,General!$L$39:$S$39,0),1)</f>
        <v>1</v>
      </c>
      <c r="Z832" s="28" t="str">
        <f>IFERROR(
IF(MATCH($C832,Forecast_Capex_Input!$CI$12:$CI$286,1)+1&gt;MAX(Forecast_Capex_Input!$C$12:$C$286),NA,
MATCH($C832,Forecast_Capex_Input!$CI$12:$CI$286,1)+1),1)</f>
        <v>N/A</v>
      </c>
      <c r="AA832" s="28" t="str" cm="1">
        <f t="array" aca="1" ref="AA832" ca="1">IFERROR(
IF(Z831&lt;&gt;Z832,1,
IF(COUNTIF(OFFSET(AA831,0,0,-INDEX(Forecast_Capex_Input!$CG$12:$CG$286,$Z832)),AA831)=INDEX(Forecast_Capex_Input!$CG$12:$CG$286,$Z832),AA831+1,AA831)),NA)</f>
        <v>N/A</v>
      </c>
      <c r="AB832" s="28" t="str" cm="1">
        <f t="array" ref="AB832">IFERROR($C832-IF($Z832=1,1,INDEX(Forecast_Capex_Input!$CI$12:$CI$286,$Z832-1))+1,NA)</f>
        <v>N/A</v>
      </c>
      <c r="AC832" s="28" t="str" cm="1">
        <f t="array" aca="1" ref="AC832" ca="1">IFERROR(IF(AA832=1,
INDEX(Forecast_Capex_Input!$AI$10:$BB$10,SMALL(IF(INDEX(Forecast_Capex_Input!$AI$12:$BB$286,$Z832,0)&gt;0,COLUMN(Forecast_Capex_Input!$AI$10:$BB$10)-COLUMN(Forecast_Capex_Input!$AI$12)+1),ROWS(OFFSET(AC831,0,0,-$AB832)))),
OFFSET(AC831,-INDEX(Forecast_Capex_Input!$CG$12:$CG$286,$Z832)+1,0)),NA)</f>
        <v>N/A</v>
      </c>
      <c r="AD832" s="28" t="str">
        <f t="shared" ca="1" si="72"/>
        <v>N/A</v>
      </c>
      <c r="AE832" s="82" t="b">
        <f t="shared" si="76"/>
        <v>0</v>
      </c>
      <c r="AF832" s="78" t="b">
        <v>0</v>
      </c>
      <c r="AG832" s="82" t="b">
        <f t="shared" si="73"/>
        <v>1</v>
      </c>
      <c r="AI832" s="55">
        <v>0</v>
      </c>
      <c r="AJ832" s="55">
        <v>0</v>
      </c>
      <c r="AK832" s="55">
        <v>0</v>
      </c>
      <c r="AL832" s="55">
        <v>0</v>
      </c>
      <c r="AM832" s="55">
        <v>0</v>
      </c>
      <c r="AN832" s="135">
        <v>0</v>
      </c>
      <c r="AP832" s="55">
        <v>0</v>
      </c>
      <c r="AQ832" s="55">
        <v>0</v>
      </c>
      <c r="AR832" s="55">
        <v>0</v>
      </c>
      <c r="AS832" s="55">
        <v>0</v>
      </c>
      <c r="AT832" s="55">
        <v>0</v>
      </c>
      <c r="AU832" s="135">
        <v>0</v>
      </c>
      <c r="AW832" s="55">
        <v>0</v>
      </c>
      <c r="AX832" s="55">
        <v>0</v>
      </c>
      <c r="AY832" s="55">
        <v>0</v>
      </c>
      <c r="AZ832" s="55">
        <v>0</v>
      </c>
      <c r="BA832" s="55">
        <v>0</v>
      </c>
      <c r="BB832" s="135">
        <v>0</v>
      </c>
      <c r="BD832" s="55">
        <v>0</v>
      </c>
      <c r="BE832" s="55">
        <v>0</v>
      </c>
      <c r="BF832" s="55">
        <v>0</v>
      </c>
      <c r="BG832" s="55">
        <v>0</v>
      </c>
      <c r="BH832" s="55">
        <v>0</v>
      </c>
      <c r="BI832" s="135">
        <v>0</v>
      </c>
      <c r="BK832" s="55">
        <v>0</v>
      </c>
      <c r="BL832" s="55">
        <v>0</v>
      </c>
      <c r="BM832" s="55">
        <v>0</v>
      </c>
      <c r="BN832" s="55">
        <v>0</v>
      </c>
      <c r="BO832" s="55">
        <v>0</v>
      </c>
      <c r="BP832" s="135">
        <v>0</v>
      </c>
      <c r="BR832" s="147">
        <v>0</v>
      </c>
      <c r="BS832" s="147">
        <v>0</v>
      </c>
      <c r="BT832" s="147">
        <v>0</v>
      </c>
      <c r="BU832" s="147">
        <v>0</v>
      </c>
      <c r="BV832" s="147">
        <v>0</v>
      </c>
      <c r="BX832" s="55">
        <v>0</v>
      </c>
      <c r="BY832" s="55">
        <v>0</v>
      </c>
      <c r="BZ832" s="55">
        <v>0</v>
      </c>
      <c r="CA832" s="55">
        <v>0</v>
      </c>
      <c r="CB832" s="55">
        <v>0</v>
      </c>
      <c r="CC832" s="135">
        <v>0</v>
      </c>
      <c r="CE832" s="55">
        <v>0</v>
      </c>
      <c r="CF832" s="55">
        <v>0</v>
      </c>
      <c r="CG832" s="55">
        <v>0</v>
      </c>
      <c r="CH832" s="55">
        <v>0</v>
      </c>
      <c r="CI832" s="55">
        <v>0</v>
      </c>
      <c r="CJ832" s="135">
        <v>0</v>
      </c>
      <c r="CL832" s="55">
        <v>0</v>
      </c>
      <c r="CM832" s="55">
        <v>0</v>
      </c>
      <c r="CN832" s="55">
        <v>0</v>
      </c>
      <c r="CO832" s="55">
        <v>0</v>
      </c>
      <c r="CP832" s="55">
        <v>0</v>
      </c>
      <c r="CQ832" s="135">
        <v>0</v>
      </c>
      <c r="CS832" s="67">
        <v>0</v>
      </c>
      <c r="CT832" s="67">
        <v>0</v>
      </c>
      <c r="CU832" s="67">
        <v>0</v>
      </c>
      <c r="CV832" s="67">
        <v>0</v>
      </c>
      <c r="CW832" s="67">
        <v>0</v>
      </c>
      <c r="CX832" s="135">
        <v>0</v>
      </c>
      <c r="CZ832" s="55">
        <v>0</v>
      </c>
      <c r="DA832" s="55">
        <v>0</v>
      </c>
      <c r="DB832" s="55">
        <v>0</v>
      </c>
      <c r="DC832" s="55">
        <v>0</v>
      </c>
      <c r="DD832" s="55">
        <v>0</v>
      </c>
      <c r="DE832" s="135">
        <v>0</v>
      </c>
      <c r="DG832" s="43" t="b" cm="1">
        <f t="array" aca="1" ref="DG832" ca="1">OR($G832=Forecast_Capex_Input!$BF$8:$BF$10)</f>
        <v>0</v>
      </c>
      <c r="DH832" s="43" cm="1">
        <f t="array" aca="1" ref="DH832" ca="1">IFERROR(INDEX(Forecast_Capex_Input!BG$12:BG$286,$Z832)
*(INDEX(Forecast_Capex_Input!$H$12:$H$286,$Z832)=Repex),0)
*$DG832</f>
        <v>0</v>
      </c>
      <c r="DI832" s="43" cm="1">
        <f t="array" aca="1" ref="DI832" ca="1">IFERROR(INDEX(Forecast_Capex_Input!BH$12:BH$286,$Z832)
*(INDEX(Forecast_Capex_Input!$H$12:$H$286,$Z832)=Repex),0)
*$DG832</f>
        <v>0</v>
      </c>
      <c r="DJ832" s="43" cm="1">
        <f t="array" aca="1" ref="DJ832" ca="1">IFERROR(INDEX(Forecast_Capex_Input!BI$12:BI$286,$Z832)
*(INDEX(Forecast_Capex_Input!$H$12:$H$286,$Z832)=Repex),0)
*$DG832</f>
        <v>0</v>
      </c>
      <c r="DK832" s="43" cm="1">
        <f t="array" aca="1" ref="DK832" ca="1">IFERROR(INDEX(Forecast_Capex_Input!BJ$12:BJ$286,$Z832)
*(INDEX(Forecast_Capex_Input!$H$12:$H$286,$Z832)=Repex),0)
*$DG832</f>
        <v>0</v>
      </c>
      <c r="DL832" s="43" cm="1">
        <f t="array" aca="1" ref="DL832" ca="1">IFERROR(INDEX(Forecast_Capex_Input!BK$12:BK$286,$Z832)
*(INDEX(Forecast_Capex_Input!$H$12:$H$286,$Z832)=Repex),0)
*$DG832</f>
        <v>0</v>
      </c>
      <c r="DM832" s="43" cm="1">
        <f t="array" aca="1" ref="DM832" ca="1">IFERROR(INDEX(Forecast_Capex_Input!BL$12:BL$286,$Z832)
*(INDEX(Forecast_Capex_Input!$H$12:$H$286,$Z832)=Repex),0)
*$DG832</f>
        <v>0</v>
      </c>
      <c r="DO832" s="43" t="b" cm="1">
        <f t="array" aca="1" ref="DO832" ca="1">OR($G832=Forecast_Capex_Input!$BN$8:$BN$9)</f>
        <v>0</v>
      </c>
      <c r="DP832" s="43" cm="1">
        <f t="array" aca="1" ref="DP832" ca="1">IFERROR(INDEX(Forecast_Capex_Input!BO$12:BO$286,$Z832)
*(INDEX(Forecast_Capex_Input!$H$12:$H$286,$Z832)=Repex),0)
*$DO832</f>
        <v>0</v>
      </c>
      <c r="DQ832" s="43" cm="1">
        <f t="array" aca="1" ref="DQ832" ca="1">IFERROR(INDEX(Forecast_Capex_Input!BP$12:BP$286,$Z832)
*(INDEX(Forecast_Capex_Input!$H$12:$H$286,$Z832)=Repex),0)
*$DO832</f>
        <v>0</v>
      </c>
      <c r="DR832" s="43" cm="1">
        <f t="array" aca="1" ref="DR832" ca="1">IFERROR(INDEX(Forecast_Capex_Input!BQ$12:BQ$286,$Z832)
*(INDEX(Forecast_Capex_Input!$H$12:$H$286,$Z832)=Repex),0)
*$DO832</f>
        <v>0</v>
      </c>
      <c r="DS832" s="43" cm="1">
        <f t="array" aca="1" ref="DS832" ca="1">IFERROR(INDEX(Forecast_Capex_Input!BR$12:BR$286,$Z832)
*(INDEX(Forecast_Capex_Input!$H$12:$H$286,$Z832)=Repex),0)
*$DO832</f>
        <v>0</v>
      </c>
      <c r="DT832" s="43" cm="1">
        <f t="array" aca="1" ref="DT832" ca="1">IFERROR(INDEX(Forecast_Capex_Input!BS$12:BS$286,$Z832)
*(INDEX(Forecast_Capex_Input!$H$12:$H$286,$Z832)=Repex),0)
*$DO832</f>
        <v>0</v>
      </c>
      <c r="DV832" s="43" t="b" cm="1">
        <f t="array" aca="1" ref="DV832" ca="1">OR($G832=Forecast_Capex_Input!$BU$8:$BU$10)</f>
        <v>0</v>
      </c>
      <c r="DW832" s="43" cm="1">
        <f t="array" aca="1" ref="DW832" ca="1">IFERROR(INDEX(Forecast_Capex_Input!BV$12:BV$286,$Z832)
*(INDEX(Forecast_Capex_Input!$H$12:$H$286,$Z832)=Repex),0)
*$DV832</f>
        <v>0</v>
      </c>
      <c r="DX832" s="43" cm="1">
        <f t="array" aca="1" ref="DX832" ca="1">IFERROR(INDEX(Forecast_Capex_Input!BW$12:BW$286,$Z832)
*(INDEX(Forecast_Capex_Input!$H$12:$H$286,$Z832)=Repex),0)
*$DV832</f>
        <v>0</v>
      </c>
      <c r="DY832" s="43" cm="1">
        <f t="array" aca="1" ref="DY832" ca="1">IFERROR(INDEX(Forecast_Capex_Input!BX$12:BX$286,$Z832)
*(INDEX(Forecast_Capex_Input!$H$12:$H$286,$Z832)=Repex),0)
*$DV832</f>
        <v>0</v>
      </c>
      <c r="DZ832" s="43" cm="1">
        <f t="array" aca="1" ref="DZ832" ca="1">IFERROR(INDEX(Forecast_Capex_Input!BY$12:BY$286,$Z832)
*(INDEX(Forecast_Capex_Input!$H$12:$H$286,$Z832)=Repex),0)
*$DV832</f>
        <v>0</v>
      </c>
      <c r="EA832" s="43" cm="1">
        <f t="array" aca="1" ref="EA832" ca="1">IFERROR(INDEX(Forecast_Capex_Input!BZ$12:BZ$286,$Z832)
*(INDEX(Forecast_Capex_Input!$H$12:$H$286,$Z832)=Repex),0)
*$DV832</f>
        <v>0</v>
      </c>
      <c r="EB832" s="43" cm="1">
        <f t="array" aca="1" ref="EB832" ca="1">IFERROR(INDEX(Forecast_Capex_Input!CA$12:CA$286,$Z832)
*(INDEX(Forecast_Capex_Input!$H$12:$H$286,$Z832)=Repex),0)
*$DV832</f>
        <v>0</v>
      </c>
      <c r="EC832" s="43" cm="1">
        <f t="array" aca="1" ref="EC832" ca="1">IFERROR(INDEX(Forecast_Capex_Input!CB$12:CB$286,$Z832)
*(INDEX(Forecast_Capex_Input!$H$12:$H$286,$Z832)=Repex),0)
*$DV832</f>
        <v>0</v>
      </c>
      <c r="ED832" s="43" cm="1">
        <f t="array" aca="1" ref="ED832" ca="1">IFERROR(INDEX(Forecast_Capex_Input!CC$12:CC$286,$Z832)
*(INDEX(Forecast_Capex_Input!$H$12:$H$286,$Z832)=Repex),0)
*$DV832</f>
        <v>0</v>
      </c>
      <c r="EF832" s="86" t="str">
        <f t="shared" si="74"/>
        <v>N/A</v>
      </c>
      <c r="EG832" s="28" t="str">
        <f>IFERROR(RANK(EF832,EF$11:EF$1010,0)+COUNTIF(EF$11:EF832,EF832)-1,NA)</f>
        <v>N/A</v>
      </c>
    </row>
    <row r="833" spans="3:137" x14ac:dyDescent="0.2">
      <c r="C833" s="28">
        <f t="shared" si="75"/>
        <v>823</v>
      </c>
      <c r="D833" s="9" t="str" cm="1">
        <f t="array" ref="D833">IFERROR(INDEX(Forecast_Capex_Input!$D$12:$D$286,$Z833),NA)</f>
        <v>N/A</v>
      </c>
      <c r="E833" s="24" t="str" cm="1">
        <f t="array" ref="E833">IF($Z833=NA,NA,INDEX(Forecast_Capex_Input!$E$12:$E$286,$Z833))</f>
        <v>N/A</v>
      </c>
      <c r="F833" s="9" t="str" cm="1">
        <f t="array" aca="1" ref="F833" ca="1">IFERROR(INDEX(General!$E$25:$E$26,$AA833),NA)</f>
        <v>N/A</v>
      </c>
      <c r="G833" s="9" t="str" cm="1">
        <f t="array" aca="1" ref="G833" ca="1">IFERROR(INDEX(Forecast_Capex_Input!$AI$11:$BB$11,$AC833),NA)</f>
        <v>N/A</v>
      </c>
      <c r="H833" s="50" t="str" cm="1">
        <f t="array" aca="1" ref="H833" ca="1">IFERROR(INDEX(Forecast_Capex_Input!$AI$12:$BB$286,$Z833,$AC833),NA)</f>
        <v>N/A</v>
      </c>
      <c r="I833" s="150" t="str" cm="1">
        <f t="array" ref="I833">IFERROR(INDEX(Forecast_Capex_Input!$F$12:$F$286,$Z833),NA)</f>
        <v>N/A</v>
      </c>
      <c r="J833" s="150" t="str" cm="1">
        <f t="array" ref="J833">IFERROR(INDEX(Forecast_Capex_Input!G$12:G$286,$Z833),NA)</f>
        <v>N/A</v>
      </c>
      <c r="K833" s="150" t="str" cm="1">
        <f t="array" ref="K833">IFERROR(INDEX(Forecast_Capex_Input!H$12:H$286,$Z833),NA)</f>
        <v>N/A</v>
      </c>
      <c r="L833" s="150" t="str" cm="1">
        <f t="array" ref="L833">IFERROR(INDEX(Forecast_Capex_Input!I$12:I$286,$Z833),NA)</f>
        <v>N/A</v>
      </c>
      <c r="M833" s="150" t="str" cm="1">
        <f t="array" ref="M833">IFERROR(INDEX(Forecast_Capex_Input!J$12:J$286,$Z833),NA)</f>
        <v>N/A</v>
      </c>
      <c r="N833" s="150" t="str" cm="1">
        <f t="array" ref="N833">IFERROR(INDEX(Forecast_Capex_Input!K$12:K$286,$Z833),NA)</f>
        <v>N/A</v>
      </c>
      <c r="O833" s="150" t="str" cm="1">
        <f t="array" ref="O833">IFERROR(INDEX(Forecast_Capex_Input!L$12:L$286,$Z833),NA)</f>
        <v>N/A</v>
      </c>
      <c r="P833" s="150" t="str" cm="1">
        <f t="array" ref="P833">IFERROR(INDEX(Forecast_Capex_Input!M$12:M$286,$Z833),NA)</f>
        <v>N/A</v>
      </c>
      <c r="Q833" s="24" t="str" cm="1">
        <f t="array" ref="Q833">IFERROR(INDEX(Forecast_Capex_Input!N$12:N$286,$Z833),NA)</f>
        <v>N/A</v>
      </c>
      <c r="R833" s="190" cm="1">
        <f t="array" ref="R833">IFERROR(INDEX(Forecast_Capex_Input!O$12:O$286,$Z833),0)</f>
        <v>0</v>
      </c>
      <c r="S833" s="24" cm="1">
        <f t="array" ref="S833">IFERROR(INDEX(Forecast_Capex_Input!P$12:P$286,$Z833),0)</f>
        <v>0</v>
      </c>
      <c r="T833" s="150" t="str" cm="1">
        <f t="array" aca="1" ref="T833" ca="1">IFERROR(INDEX(General!$K$91:$K$110,$AC833),NA)</f>
        <v>N/A</v>
      </c>
      <c r="U833" s="43" cm="1">
        <f t="array" aca="1" ref="U833" ca="1">IFERROR(
IF($F833=General!$E$25,INDEX(Forecast_Capex_Input!S$12:S$286,$Z833),
INDEX(Forecast_Capex_Input!T$12:T$286,$Z833)),0)</f>
        <v>0</v>
      </c>
      <c r="V833" s="82" t="b">
        <f>IFERROR(INDEX(Overheads!$T$19:$T$26,MATCH($I833,Overheads!$E$19:$E$26,0)),FALSE)</f>
        <v>0</v>
      </c>
      <c r="W833" s="209" cm="1">
        <f t="array" ref="W833">IFERROR(
INDEX(Forecast_Capex_Input!CN$12:CN$286,$Z833),0)</f>
        <v>0</v>
      </c>
      <c r="X833" s="209">
        <f>IFERROR(
MATCH($W833,General!$L$39:$S$39,0),1)</f>
        <v>1</v>
      </c>
      <c r="Z833" s="28" t="str">
        <f>IFERROR(
IF(MATCH($C833,Forecast_Capex_Input!$CI$12:$CI$286,1)+1&gt;MAX(Forecast_Capex_Input!$C$12:$C$286),NA,
MATCH($C833,Forecast_Capex_Input!$CI$12:$CI$286,1)+1),1)</f>
        <v>N/A</v>
      </c>
      <c r="AA833" s="28" t="str" cm="1">
        <f t="array" aca="1" ref="AA833" ca="1">IFERROR(
IF(Z832&lt;&gt;Z833,1,
IF(COUNTIF(OFFSET(AA832,0,0,-INDEX(Forecast_Capex_Input!$CG$12:$CG$286,$Z833)),AA832)=INDEX(Forecast_Capex_Input!$CG$12:$CG$286,$Z833),AA832+1,AA832)),NA)</f>
        <v>N/A</v>
      </c>
      <c r="AB833" s="28" t="str" cm="1">
        <f t="array" ref="AB833">IFERROR($C833-IF($Z833=1,1,INDEX(Forecast_Capex_Input!$CI$12:$CI$286,$Z833-1))+1,NA)</f>
        <v>N/A</v>
      </c>
      <c r="AC833" s="28" t="str" cm="1">
        <f t="array" aca="1" ref="AC833" ca="1">IFERROR(IF(AA833=1,
INDEX(Forecast_Capex_Input!$AI$10:$BB$10,SMALL(IF(INDEX(Forecast_Capex_Input!$AI$12:$BB$286,$Z833,0)&gt;0,COLUMN(Forecast_Capex_Input!$AI$10:$BB$10)-COLUMN(Forecast_Capex_Input!$AI$12)+1),ROWS(OFFSET(AC832,0,0,-$AB833)))),
OFFSET(AC832,-INDEX(Forecast_Capex_Input!$CG$12:$CG$286,$Z833)+1,0)),NA)</f>
        <v>N/A</v>
      </c>
      <c r="AD833" s="28" t="str">
        <f t="shared" ca="1" si="72"/>
        <v>N/A</v>
      </c>
      <c r="AE833" s="82" t="b">
        <f t="shared" si="76"/>
        <v>0</v>
      </c>
      <c r="AF833" s="78" t="b">
        <v>0</v>
      </c>
      <c r="AG833" s="82" t="b">
        <f t="shared" si="73"/>
        <v>1</v>
      </c>
      <c r="AI833" s="55">
        <v>0</v>
      </c>
      <c r="AJ833" s="55">
        <v>0</v>
      </c>
      <c r="AK833" s="55">
        <v>0</v>
      </c>
      <c r="AL833" s="55">
        <v>0</v>
      </c>
      <c r="AM833" s="55">
        <v>0</v>
      </c>
      <c r="AN833" s="135">
        <v>0</v>
      </c>
      <c r="AP833" s="55">
        <v>0</v>
      </c>
      <c r="AQ833" s="55">
        <v>0</v>
      </c>
      <c r="AR833" s="55">
        <v>0</v>
      </c>
      <c r="AS833" s="55">
        <v>0</v>
      </c>
      <c r="AT833" s="55">
        <v>0</v>
      </c>
      <c r="AU833" s="135">
        <v>0</v>
      </c>
      <c r="AW833" s="55">
        <v>0</v>
      </c>
      <c r="AX833" s="55">
        <v>0</v>
      </c>
      <c r="AY833" s="55">
        <v>0</v>
      </c>
      <c r="AZ833" s="55">
        <v>0</v>
      </c>
      <c r="BA833" s="55">
        <v>0</v>
      </c>
      <c r="BB833" s="135">
        <v>0</v>
      </c>
      <c r="BD833" s="55">
        <v>0</v>
      </c>
      <c r="BE833" s="55">
        <v>0</v>
      </c>
      <c r="BF833" s="55">
        <v>0</v>
      </c>
      <c r="BG833" s="55">
        <v>0</v>
      </c>
      <c r="BH833" s="55">
        <v>0</v>
      </c>
      <c r="BI833" s="135">
        <v>0</v>
      </c>
      <c r="BK833" s="55">
        <v>0</v>
      </c>
      <c r="BL833" s="55">
        <v>0</v>
      </c>
      <c r="BM833" s="55">
        <v>0</v>
      </c>
      <c r="BN833" s="55">
        <v>0</v>
      </c>
      <c r="BO833" s="55">
        <v>0</v>
      </c>
      <c r="BP833" s="135">
        <v>0</v>
      </c>
      <c r="BR833" s="147">
        <v>0</v>
      </c>
      <c r="BS833" s="147">
        <v>0</v>
      </c>
      <c r="BT833" s="147">
        <v>0</v>
      </c>
      <c r="BU833" s="147">
        <v>0</v>
      </c>
      <c r="BV833" s="147">
        <v>0</v>
      </c>
      <c r="BX833" s="55">
        <v>0</v>
      </c>
      <c r="BY833" s="55">
        <v>0</v>
      </c>
      <c r="BZ833" s="55">
        <v>0</v>
      </c>
      <c r="CA833" s="55">
        <v>0</v>
      </c>
      <c r="CB833" s="55">
        <v>0</v>
      </c>
      <c r="CC833" s="135">
        <v>0</v>
      </c>
      <c r="CE833" s="55">
        <v>0</v>
      </c>
      <c r="CF833" s="55">
        <v>0</v>
      </c>
      <c r="CG833" s="55">
        <v>0</v>
      </c>
      <c r="CH833" s="55">
        <v>0</v>
      </c>
      <c r="CI833" s="55">
        <v>0</v>
      </c>
      <c r="CJ833" s="135">
        <v>0</v>
      </c>
      <c r="CL833" s="55">
        <v>0</v>
      </c>
      <c r="CM833" s="55">
        <v>0</v>
      </c>
      <c r="CN833" s="55">
        <v>0</v>
      </c>
      <c r="CO833" s="55">
        <v>0</v>
      </c>
      <c r="CP833" s="55">
        <v>0</v>
      </c>
      <c r="CQ833" s="135">
        <v>0</v>
      </c>
      <c r="CS833" s="67">
        <v>0</v>
      </c>
      <c r="CT833" s="67">
        <v>0</v>
      </c>
      <c r="CU833" s="67">
        <v>0</v>
      </c>
      <c r="CV833" s="67">
        <v>0</v>
      </c>
      <c r="CW833" s="67">
        <v>0</v>
      </c>
      <c r="CX833" s="135">
        <v>0</v>
      </c>
      <c r="CZ833" s="55">
        <v>0</v>
      </c>
      <c r="DA833" s="55">
        <v>0</v>
      </c>
      <c r="DB833" s="55">
        <v>0</v>
      </c>
      <c r="DC833" s="55">
        <v>0</v>
      </c>
      <c r="DD833" s="55">
        <v>0</v>
      </c>
      <c r="DE833" s="135">
        <v>0</v>
      </c>
      <c r="DG833" s="43" t="b" cm="1">
        <f t="array" aca="1" ref="DG833" ca="1">OR($G833=Forecast_Capex_Input!$BF$8:$BF$10)</f>
        <v>0</v>
      </c>
      <c r="DH833" s="43" cm="1">
        <f t="array" aca="1" ref="DH833" ca="1">IFERROR(INDEX(Forecast_Capex_Input!BG$12:BG$286,$Z833)
*(INDEX(Forecast_Capex_Input!$H$12:$H$286,$Z833)=Repex),0)
*$DG833</f>
        <v>0</v>
      </c>
      <c r="DI833" s="43" cm="1">
        <f t="array" aca="1" ref="DI833" ca="1">IFERROR(INDEX(Forecast_Capex_Input!BH$12:BH$286,$Z833)
*(INDEX(Forecast_Capex_Input!$H$12:$H$286,$Z833)=Repex),0)
*$DG833</f>
        <v>0</v>
      </c>
      <c r="DJ833" s="43" cm="1">
        <f t="array" aca="1" ref="DJ833" ca="1">IFERROR(INDEX(Forecast_Capex_Input!BI$12:BI$286,$Z833)
*(INDEX(Forecast_Capex_Input!$H$12:$H$286,$Z833)=Repex),0)
*$DG833</f>
        <v>0</v>
      </c>
      <c r="DK833" s="43" cm="1">
        <f t="array" aca="1" ref="DK833" ca="1">IFERROR(INDEX(Forecast_Capex_Input!BJ$12:BJ$286,$Z833)
*(INDEX(Forecast_Capex_Input!$H$12:$H$286,$Z833)=Repex),0)
*$DG833</f>
        <v>0</v>
      </c>
      <c r="DL833" s="43" cm="1">
        <f t="array" aca="1" ref="DL833" ca="1">IFERROR(INDEX(Forecast_Capex_Input!BK$12:BK$286,$Z833)
*(INDEX(Forecast_Capex_Input!$H$12:$H$286,$Z833)=Repex),0)
*$DG833</f>
        <v>0</v>
      </c>
      <c r="DM833" s="43" cm="1">
        <f t="array" aca="1" ref="DM833" ca="1">IFERROR(INDEX(Forecast_Capex_Input!BL$12:BL$286,$Z833)
*(INDEX(Forecast_Capex_Input!$H$12:$H$286,$Z833)=Repex),0)
*$DG833</f>
        <v>0</v>
      </c>
      <c r="DO833" s="43" t="b" cm="1">
        <f t="array" aca="1" ref="DO833" ca="1">OR($G833=Forecast_Capex_Input!$BN$8:$BN$9)</f>
        <v>0</v>
      </c>
      <c r="DP833" s="43" cm="1">
        <f t="array" aca="1" ref="DP833" ca="1">IFERROR(INDEX(Forecast_Capex_Input!BO$12:BO$286,$Z833)
*(INDEX(Forecast_Capex_Input!$H$12:$H$286,$Z833)=Repex),0)
*$DO833</f>
        <v>0</v>
      </c>
      <c r="DQ833" s="43" cm="1">
        <f t="array" aca="1" ref="DQ833" ca="1">IFERROR(INDEX(Forecast_Capex_Input!BP$12:BP$286,$Z833)
*(INDEX(Forecast_Capex_Input!$H$12:$H$286,$Z833)=Repex),0)
*$DO833</f>
        <v>0</v>
      </c>
      <c r="DR833" s="43" cm="1">
        <f t="array" aca="1" ref="DR833" ca="1">IFERROR(INDEX(Forecast_Capex_Input!BQ$12:BQ$286,$Z833)
*(INDEX(Forecast_Capex_Input!$H$12:$H$286,$Z833)=Repex),0)
*$DO833</f>
        <v>0</v>
      </c>
      <c r="DS833" s="43" cm="1">
        <f t="array" aca="1" ref="DS833" ca="1">IFERROR(INDEX(Forecast_Capex_Input!BR$12:BR$286,$Z833)
*(INDEX(Forecast_Capex_Input!$H$12:$H$286,$Z833)=Repex),0)
*$DO833</f>
        <v>0</v>
      </c>
      <c r="DT833" s="43" cm="1">
        <f t="array" aca="1" ref="DT833" ca="1">IFERROR(INDEX(Forecast_Capex_Input!BS$12:BS$286,$Z833)
*(INDEX(Forecast_Capex_Input!$H$12:$H$286,$Z833)=Repex),0)
*$DO833</f>
        <v>0</v>
      </c>
      <c r="DV833" s="43" t="b" cm="1">
        <f t="array" aca="1" ref="DV833" ca="1">OR($G833=Forecast_Capex_Input!$BU$8:$BU$10)</f>
        <v>0</v>
      </c>
      <c r="DW833" s="43" cm="1">
        <f t="array" aca="1" ref="DW833" ca="1">IFERROR(INDEX(Forecast_Capex_Input!BV$12:BV$286,$Z833)
*(INDEX(Forecast_Capex_Input!$H$12:$H$286,$Z833)=Repex),0)
*$DV833</f>
        <v>0</v>
      </c>
      <c r="DX833" s="43" cm="1">
        <f t="array" aca="1" ref="DX833" ca="1">IFERROR(INDEX(Forecast_Capex_Input!BW$12:BW$286,$Z833)
*(INDEX(Forecast_Capex_Input!$H$12:$H$286,$Z833)=Repex),0)
*$DV833</f>
        <v>0</v>
      </c>
      <c r="DY833" s="43" cm="1">
        <f t="array" aca="1" ref="DY833" ca="1">IFERROR(INDEX(Forecast_Capex_Input!BX$12:BX$286,$Z833)
*(INDEX(Forecast_Capex_Input!$H$12:$H$286,$Z833)=Repex),0)
*$DV833</f>
        <v>0</v>
      </c>
      <c r="DZ833" s="43" cm="1">
        <f t="array" aca="1" ref="DZ833" ca="1">IFERROR(INDEX(Forecast_Capex_Input!BY$12:BY$286,$Z833)
*(INDEX(Forecast_Capex_Input!$H$12:$H$286,$Z833)=Repex),0)
*$DV833</f>
        <v>0</v>
      </c>
      <c r="EA833" s="43" cm="1">
        <f t="array" aca="1" ref="EA833" ca="1">IFERROR(INDEX(Forecast_Capex_Input!BZ$12:BZ$286,$Z833)
*(INDEX(Forecast_Capex_Input!$H$12:$H$286,$Z833)=Repex),0)
*$DV833</f>
        <v>0</v>
      </c>
      <c r="EB833" s="43" cm="1">
        <f t="array" aca="1" ref="EB833" ca="1">IFERROR(INDEX(Forecast_Capex_Input!CA$12:CA$286,$Z833)
*(INDEX(Forecast_Capex_Input!$H$12:$H$286,$Z833)=Repex),0)
*$DV833</f>
        <v>0</v>
      </c>
      <c r="EC833" s="43" cm="1">
        <f t="array" aca="1" ref="EC833" ca="1">IFERROR(INDEX(Forecast_Capex_Input!CB$12:CB$286,$Z833)
*(INDEX(Forecast_Capex_Input!$H$12:$H$286,$Z833)=Repex),0)
*$DV833</f>
        <v>0</v>
      </c>
      <c r="ED833" s="43" cm="1">
        <f t="array" aca="1" ref="ED833" ca="1">IFERROR(INDEX(Forecast_Capex_Input!CC$12:CC$286,$Z833)
*(INDEX(Forecast_Capex_Input!$H$12:$H$286,$Z833)=Repex),0)
*$DV833</f>
        <v>0</v>
      </c>
      <c r="EF833" s="86" t="str">
        <f t="shared" si="74"/>
        <v>N/A</v>
      </c>
      <c r="EG833" s="28" t="str">
        <f>IFERROR(RANK(EF833,EF$11:EF$1010,0)+COUNTIF(EF$11:EF833,EF833)-1,NA)</f>
        <v>N/A</v>
      </c>
    </row>
    <row r="834" spans="3:137" x14ac:dyDescent="0.2">
      <c r="C834" s="28">
        <f t="shared" si="75"/>
        <v>824</v>
      </c>
      <c r="D834" s="9" t="str" cm="1">
        <f t="array" ref="D834">IFERROR(INDEX(Forecast_Capex_Input!$D$12:$D$286,$Z834),NA)</f>
        <v>N/A</v>
      </c>
      <c r="E834" s="24" t="str" cm="1">
        <f t="array" ref="E834">IF($Z834=NA,NA,INDEX(Forecast_Capex_Input!$E$12:$E$286,$Z834))</f>
        <v>N/A</v>
      </c>
      <c r="F834" s="9" t="str" cm="1">
        <f t="array" aca="1" ref="F834" ca="1">IFERROR(INDEX(General!$E$25:$E$26,$AA834),NA)</f>
        <v>N/A</v>
      </c>
      <c r="G834" s="9" t="str" cm="1">
        <f t="array" aca="1" ref="G834" ca="1">IFERROR(INDEX(Forecast_Capex_Input!$AI$11:$BB$11,$AC834),NA)</f>
        <v>N/A</v>
      </c>
      <c r="H834" s="50" t="str" cm="1">
        <f t="array" aca="1" ref="H834" ca="1">IFERROR(INDEX(Forecast_Capex_Input!$AI$12:$BB$286,$Z834,$AC834),NA)</f>
        <v>N/A</v>
      </c>
      <c r="I834" s="150" t="str" cm="1">
        <f t="array" ref="I834">IFERROR(INDEX(Forecast_Capex_Input!$F$12:$F$286,$Z834),NA)</f>
        <v>N/A</v>
      </c>
      <c r="J834" s="150" t="str" cm="1">
        <f t="array" ref="J834">IFERROR(INDEX(Forecast_Capex_Input!G$12:G$286,$Z834),NA)</f>
        <v>N/A</v>
      </c>
      <c r="K834" s="150" t="str" cm="1">
        <f t="array" ref="K834">IFERROR(INDEX(Forecast_Capex_Input!H$12:H$286,$Z834),NA)</f>
        <v>N/A</v>
      </c>
      <c r="L834" s="150" t="str" cm="1">
        <f t="array" ref="L834">IFERROR(INDEX(Forecast_Capex_Input!I$12:I$286,$Z834),NA)</f>
        <v>N/A</v>
      </c>
      <c r="M834" s="150" t="str" cm="1">
        <f t="array" ref="M834">IFERROR(INDEX(Forecast_Capex_Input!J$12:J$286,$Z834),NA)</f>
        <v>N/A</v>
      </c>
      <c r="N834" s="150" t="str" cm="1">
        <f t="array" ref="N834">IFERROR(INDEX(Forecast_Capex_Input!K$12:K$286,$Z834),NA)</f>
        <v>N/A</v>
      </c>
      <c r="O834" s="150" t="str" cm="1">
        <f t="array" ref="O834">IFERROR(INDEX(Forecast_Capex_Input!L$12:L$286,$Z834),NA)</f>
        <v>N/A</v>
      </c>
      <c r="P834" s="150" t="str" cm="1">
        <f t="array" ref="P834">IFERROR(INDEX(Forecast_Capex_Input!M$12:M$286,$Z834),NA)</f>
        <v>N/A</v>
      </c>
      <c r="Q834" s="24" t="str" cm="1">
        <f t="array" ref="Q834">IFERROR(INDEX(Forecast_Capex_Input!N$12:N$286,$Z834),NA)</f>
        <v>N/A</v>
      </c>
      <c r="R834" s="190" cm="1">
        <f t="array" ref="R834">IFERROR(INDEX(Forecast_Capex_Input!O$12:O$286,$Z834),0)</f>
        <v>0</v>
      </c>
      <c r="S834" s="24" cm="1">
        <f t="array" ref="S834">IFERROR(INDEX(Forecast_Capex_Input!P$12:P$286,$Z834),0)</f>
        <v>0</v>
      </c>
      <c r="T834" s="150" t="str" cm="1">
        <f t="array" aca="1" ref="T834" ca="1">IFERROR(INDEX(General!$K$91:$K$110,$AC834),NA)</f>
        <v>N/A</v>
      </c>
      <c r="U834" s="43" cm="1">
        <f t="array" aca="1" ref="U834" ca="1">IFERROR(
IF($F834=General!$E$25,INDEX(Forecast_Capex_Input!S$12:S$286,$Z834),
INDEX(Forecast_Capex_Input!T$12:T$286,$Z834)),0)</f>
        <v>0</v>
      </c>
      <c r="V834" s="82" t="b">
        <f>IFERROR(INDEX(Overheads!$T$19:$T$26,MATCH($I834,Overheads!$E$19:$E$26,0)),FALSE)</f>
        <v>0</v>
      </c>
      <c r="W834" s="209" cm="1">
        <f t="array" ref="W834">IFERROR(
INDEX(Forecast_Capex_Input!CN$12:CN$286,$Z834),0)</f>
        <v>0</v>
      </c>
      <c r="X834" s="209">
        <f>IFERROR(
MATCH($W834,General!$L$39:$S$39,0),1)</f>
        <v>1</v>
      </c>
      <c r="Z834" s="28" t="str">
        <f>IFERROR(
IF(MATCH($C834,Forecast_Capex_Input!$CI$12:$CI$286,1)+1&gt;MAX(Forecast_Capex_Input!$C$12:$C$286),NA,
MATCH($C834,Forecast_Capex_Input!$CI$12:$CI$286,1)+1),1)</f>
        <v>N/A</v>
      </c>
      <c r="AA834" s="28" t="str" cm="1">
        <f t="array" aca="1" ref="AA834" ca="1">IFERROR(
IF(Z833&lt;&gt;Z834,1,
IF(COUNTIF(OFFSET(AA833,0,0,-INDEX(Forecast_Capex_Input!$CG$12:$CG$286,$Z834)),AA833)=INDEX(Forecast_Capex_Input!$CG$12:$CG$286,$Z834),AA833+1,AA833)),NA)</f>
        <v>N/A</v>
      </c>
      <c r="AB834" s="28" t="str" cm="1">
        <f t="array" ref="AB834">IFERROR($C834-IF($Z834=1,1,INDEX(Forecast_Capex_Input!$CI$12:$CI$286,$Z834-1))+1,NA)</f>
        <v>N/A</v>
      </c>
      <c r="AC834" s="28" t="str" cm="1">
        <f t="array" aca="1" ref="AC834" ca="1">IFERROR(IF(AA834=1,
INDEX(Forecast_Capex_Input!$AI$10:$BB$10,SMALL(IF(INDEX(Forecast_Capex_Input!$AI$12:$BB$286,$Z834,0)&gt;0,COLUMN(Forecast_Capex_Input!$AI$10:$BB$10)-COLUMN(Forecast_Capex_Input!$AI$12)+1),ROWS(OFFSET(AC833,0,0,-$AB834)))),
OFFSET(AC833,-INDEX(Forecast_Capex_Input!$CG$12:$CG$286,$Z834)+1,0)),NA)</f>
        <v>N/A</v>
      </c>
      <c r="AD834" s="28" t="str">
        <f t="shared" ca="1" si="72"/>
        <v>N/A</v>
      </c>
      <c r="AE834" s="82" t="b">
        <f t="shared" si="76"/>
        <v>0</v>
      </c>
      <c r="AF834" s="78" t="b">
        <v>0</v>
      </c>
      <c r="AG834" s="82" t="b">
        <f t="shared" si="73"/>
        <v>1</v>
      </c>
      <c r="AI834" s="55">
        <v>0</v>
      </c>
      <c r="AJ834" s="55">
        <v>0</v>
      </c>
      <c r="AK834" s="55">
        <v>0</v>
      </c>
      <c r="AL834" s="55">
        <v>0</v>
      </c>
      <c r="AM834" s="55">
        <v>0</v>
      </c>
      <c r="AN834" s="135">
        <v>0</v>
      </c>
      <c r="AP834" s="55">
        <v>0</v>
      </c>
      <c r="AQ834" s="55">
        <v>0</v>
      </c>
      <c r="AR834" s="55">
        <v>0</v>
      </c>
      <c r="AS834" s="55">
        <v>0</v>
      </c>
      <c r="AT834" s="55">
        <v>0</v>
      </c>
      <c r="AU834" s="135">
        <v>0</v>
      </c>
      <c r="AW834" s="55">
        <v>0</v>
      </c>
      <c r="AX834" s="55">
        <v>0</v>
      </c>
      <c r="AY834" s="55">
        <v>0</v>
      </c>
      <c r="AZ834" s="55">
        <v>0</v>
      </c>
      <c r="BA834" s="55">
        <v>0</v>
      </c>
      <c r="BB834" s="135">
        <v>0</v>
      </c>
      <c r="BD834" s="55">
        <v>0</v>
      </c>
      <c r="BE834" s="55">
        <v>0</v>
      </c>
      <c r="BF834" s="55">
        <v>0</v>
      </c>
      <c r="BG834" s="55">
        <v>0</v>
      </c>
      <c r="BH834" s="55">
        <v>0</v>
      </c>
      <c r="BI834" s="135">
        <v>0</v>
      </c>
      <c r="BK834" s="55">
        <v>0</v>
      </c>
      <c r="BL834" s="55">
        <v>0</v>
      </c>
      <c r="BM834" s="55">
        <v>0</v>
      </c>
      <c r="BN834" s="55">
        <v>0</v>
      </c>
      <c r="BO834" s="55">
        <v>0</v>
      </c>
      <c r="BP834" s="135">
        <v>0</v>
      </c>
      <c r="BR834" s="147">
        <v>0</v>
      </c>
      <c r="BS834" s="147">
        <v>0</v>
      </c>
      <c r="BT834" s="147">
        <v>0</v>
      </c>
      <c r="BU834" s="147">
        <v>0</v>
      </c>
      <c r="BV834" s="147">
        <v>0</v>
      </c>
      <c r="BX834" s="55">
        <v>0</v>
      </c>
      <c r="BY834" s="55">
        <v>0</v>
      </c>
      <c r="BZ834" s="55">
        <v>0</v>
      </c>
      <c r="CA834" s="55">
        <v>0</v>
      </c>
      <c r="CB834" s="55">
        <v>0</v>
      </c>
      <c r="CC834" s="135">
        <v>0</v>
      </c>
      <c r="CE834" s="55">
        <v>0</v>
      </c>
      <c r="CF834" s="55">
        <v>0</v>
      </c>
      <c r="CG834" s="55">
        <v>0</v>
      </c>
      <c r="CH834" s="55">
        <v>0</v>
      </c>
      <c r="CI834" s="55">
        <v>0</v>
      </c>
      <c r="CJ834" s="135">
        <v>0</v>
      </c>
      <c r="CL834" s="55">
        <v>0</v>
      </c>
      <c r="CM834" s="55">
        <v>0</v>
      </c>
      <c r="CN834" s="55">
        <v>0</v>
      </c>
      <c r="CO834" s="55">
        <v>0</v>
      </c>
      <c r="CP834" s="55">
        <v>0</v>
      </c>
      <c r="CQ834" s="135">
        <v>0</v>
      </c>
      <c r="CS834" s="67">
        <v>0</v>
      </c>
      <c r="CT834" s="67">
        <v>0</v>
      </c>
      <c r="CU834" s="67">
        <v>0</v>
      </c>
      <c r="CV834" s="67">
        <v>0</v>
      </c>
      <c r="CW834" s="67">
        <v>0</v>
      </c>
      <c r="CX834" s="135">
        <v>0</v>
      </c>
      <c r="CZ834" s="55">
        <v>0</v>
      </c>
      <c r="DA834" s="55">
        <v>0</v>
      </c>
      <c r="DB834" s="55">
        <v>0</v>
      </c>
      <c r="DC834" s="55">
        <v>0</v>
      </c>
      <c r="DD834" s="55">
        <v>0</v>
      </c>
      <c r="DE834" s="135">
        <v>0</v>
      </c>
      <c r="DG834" s="43" t="b" cm="1">
        <f t="array" aca="1" ref="DG834" ca="1">OR($G834=Forecast_Capex_Input!$BF$8:$BF$10)</f>
        <v>0</v>
      </c>
      <c r="DH834" s="43" cm="1">
        <f t="array" aca="1" ref="DH834" ca="1">IFERROR(INDEX(Forecast_Capex_Input!BG$12:BG$286,$Z834)
*(INDEX(Forecast_Capex_Input!$H$12:$H$286,$Z834)=Repex),0)
*$DG834</f>
        <v>0</v>
      </c>
      <c r="DI834" s="43" cm="1">
        <f t="array" aca="1" ref="DI834" ca="1">IFERROR(INDEX(Forecast_Capex_Input!BH$12:BH$286,$Z834)
*(INDEX(Forecast_Capex_Input!$H$12:$H$286,$Z834)=Repex),0)
*$DG834</f>
        <v>0</v>
      </c>
      <c r="DJ834" s="43" cm="1">
        <f t="array" aca="1" ref="DJ834" ca="1">IFERROR(INDEX(Forecast_Capex_Input!BI$12:BI$286,$Z834)
*(INDEX(Forecast_Capex_Input!$H$12:$H$286,$Z834)=Repex),0)
*$DG834</f>
        <v>0</v>
      </c>
      <c r="DK834" s="43" cm="1">
        <f t="array" aca="1" ref="DK834" ca="1">IFERROR(INDEX(Forecast_Capex_Input!BJ$12:BJ$286,$Z834)
*(INDEX(Forecast_Capex_Input!$H$12:$H$286,$Z834)=Repex),0)
*$DG834</f>
        <v>0</v>
      </c>
      <c r="DL834" s="43" cm="1">
        <f t="array" aca="1" ref="DL834" ca="1">IFERROR(INDEX(Forecast_Capex_Input!BK$12:BK$286,$Z834)
*(INDEX(Forecast_Capex_Input!$H$12:$H$286,$Z834)=Repex),0)
*$DG834</f>
        <v>0</v>
      </c>
      <c r="DM834" s="43" cm="1">
        <f t="array" aca="1" ref="DM834" ca="1">IFERROR(INDEX(Forecast_Capex_Input!BL$12:BL$286,$Z834)
*(INDEX(Forecast_Capex_Input!$H$12:$H$286,$Z834)=Repex),0)
*$DG834</f>
        <v>0</v>
      </c>
      <c r="DO834" s="43" t="b" cm="1">
        <f t="array" aca="1" ref="DO834" ca="1">OR($G834=Forecast_Capex_Input!$BN$8:$BN$9)</f>
        <v>0</v>
      </c>
      <c r="DP834" s="43" cm="1">
        <f t="array" aca="1" ref="DP834" ca="1">IFERROR(INDEX(Forecast_Capex_Input!BO$12:BO$286,$Z834)
*(INDEX(Forecast_Capex_Input!$H$12:$H$286,$Z834)=Repex),0)
*$DO834</f>
        <v>0</v>
      </c>
      <c r="DQ834" s="43" cm="1">
        <f t="array" aca="1" ref="DQ834" ca="1">IFERROR(INDEX(Forecast_Capex_Input!BP$12:BP$286,$Z834)
*(INDEX(Forecast_Capex_Input!$H$12:$H$286,$Z834)=Repex),0)
*$DO834</f>
        <v>0</v>
      </c>
      <c r="DR834" s="43" cm="1">
        <f t="array" aca="1" ref="DR834" ca="1">IFERROR(INDEX(Forecast_Capex_Input!BQ$12:BQ$286,$Z834)
*(INDEX(Forecast_Capex_Input!$H$12:$H$286,$Z834)=Repex),0)
*$DO834</f>
        <v>0</v>
      </c>
      <c r="DS834" s="43" cm="1">
        <f t="array" aca="1" ref="DS834" ca="1">IFERROR(INDEX(Forecast_Capex_Input!BR$12:BR$286,$Z834)
*(INDEX(Forecast_Capex_Input!$H$12:$H$286,$Z834)=Repex),0)
*$DO834</f>
        <v>0</v>
      </c>
      <c r="DT834" s="43" cm="1">
        <f t="array" aca="1" ref="DT834" ca="1">IFERROR(INDEX(Forecast_Capex_Input!BS$12:BS$286,$Z834)
*(INDEX(Forecast_Capex_Input!$H$12:$H$286,$Z834)=Repex),0)
*$DO834</f>
        <v>0</v>
      </c>
      <c r="DV834" s="43" t="b" cm="1">
        <f t="array" aca="1" ref="DV834" ca="1">OR($G834=Forecast_Capex_Input!$BU$8:$BU$10)</f>
        <v>0</v>
      </c>
      <c r="DW834" s="43" cm="1">
        <f t="array" aca="1" ref="DW834" ca="1">IFERROR(INDEX(Forecast_Capex_Input!BV$12:BV$286,$Z834)
*(INDEX(Forecast_Capex_Input!$H$12:$H$286,$Z834)=Repex),0)
*$DV834</f>
        <v>0</v>
      </c>
      <c r="DX834" s="43" cm="1">
        <f t="array" aca="1" ref="DX834" ca="1">IFERROR(INDEX(Forecast_Capex_Input!BW$12:BW$286,$Z834)
*(INDEX(Forecast_Capex_Input!$H$12:$H$286,$Z834)=Repex),0)
*$DV834</f>
        <v>0</v>
      </c>
      <c r="DY834" s="43" cm="1">
        <f t="array" aca="1" ref="DY834" ca="1">IFERROR(INDEX(Forecast_Capex_Input!BX$12:BX$286,$Z834)
*(INDEX(Forecast_Capex_Input!$H$12:$H$286,$Z834)=Repex),0)
*$DV834</f>
        <v>0</v>
      </c>
      <c r="DZ834" s="43" cm="1">
        <f t="array" aca="1" ref="DZ834" ca="1">IFERROR(INDEX(Forecast_Capex_Input!BY$12:BY$286,$Z834)
*(INDEX(Forecast_Capex_Input!$H$12:$H$286,$Z834)=Repex),0)
*$DV834</f>
        <v>0</v>
      </c>
      <c r="EA834" s="43" cm="1">
        <f t="array" aca="1" ref="EA834" ca="1">IFERROR(INDEX(Forecast_Capex_Input!BZ$12:BZ$286,$Z834)
*(INDEX(Forecast_Capex_Input!$H$12:$H$286,$Z834)=Repex),0)
*$DV834</f>
        <v>0</v>
      </c>
      <c r="EB834" s="43" cm="1">
        <f t="array" aca="1" ref="EB834" ca="1">IFERROR(INDEX(Forecast_Capex_Input!CA$12:CA$286,$Z834)
*(INDEX(Forecast_Capex_Input!$H$12:$H$286,$Z834)=Repex),0)
*$DV834</f>
        <v>0</v>
      </c>
      <c r="EC834" s="43" cm="1">
        <f t="array" aca="1" ref="EC834" ca="1">IFERROR(INDEX(Forecast_Capex_Input!CB$12:CB$286,$Z834)
*(INDEX(Forecast_Capex_Input!$H$12:$H$286,$Z834)=Repex),0)
*$DV834</f>
        <v>0</v>
      </c>
      <c r="ED834" s="43" cm="1">
        <f t="array" aca="1" ref="ED834" ca="1">IFERROR(INDEX(Forecast_Capex_Input!CC$12:CC$286,$Z834)
*(INDEX(Forecast_Capex_Input!$H$12:$H$286,$Z834)=Repex),0)
*$DV834</f>
        <v>0</v>
      </c>
      <c r="EF834" s="86" t="str">
        <f t="shared" si="74"/>
        <v>N/A</v>
      </c>
      <c r="EG834" s="28" t="str">
        <f>IFERROR(RANK(EF834,EF$11:EF$1010,0)+COUNTIF(EF$11:EF834,EF834)-1,NA)</f>
        <v>N/A</v>
      </c>
    </row>
    <row r="835" spans="3:137" x14ac:dyDescent="0.2">
      <c r="C835" s="28">
        <f t="shared" si="75"/>
        <v>825</v>
      </c>
      <c r="D835" s="9" t="str" cm="1">
        <f t="array" ref="D835">IFERROR(INDEX(Forecast_Capex_Input!$D$12:$D$286,$Z835),NA)</f>
        <v>N/A</v>
      </c>
      <c r="E835" s="24" t="str" cm="1">
        <f t="array" ref="E835">IF($Z835=NA,NA,INDEX(Forecast_Capex_Input!$E$12:$E$286,$Z835))</f>
        <v>N/A</v>
      </c>
      <c r="F835" s="9" t="str" cm="1">
        <f t="array" aca="1" ref="F835" ca="1">IFERROR(INDEX(General!$E$25:$E$26,$AA835),NA)</f>
        <v>N/A</v>
      </c>
      <c r="G835" s="9" t="str" cm="1">
        <f t="array" aca="1" ref="G835" ca="1">IFERROR(INDEX(Forecast_Capex_Input!$AI$11:$BB$11,$AC835),NA)</f>
        <v>N/A</v>
      </c>
      <c r="H835" s="50" t="str" cm="1">
        <f t="array" aca="1" ref="H835" ca="1">IFERROR(INDEX(Forecast_Capex_Input!$AI$12:$BB$286,$Z835,$AC835),NA)</f>
        <v>N/A</v>
      </c>
      <c r="I835" s="150" t="str" cm="1">
        <f t="array" ref="I835">IFERROR(INDEX(Forecast_Capex_Input!$F$12:$F$286,$Z835),NA)</f>
        <v>N/A</v>
      </c>
      <c r="J835" s="150" t="str" cm="1">
        <f t="array" ref="J835">IFERROR(INDEX(Forecast_Capex_Input!G$12:G$286,$Z835),NA)</f>
        <v>N/A</v>
      </c>
      <c r="K835" s="150" t="str" cm="1">
        <f t="array" ref="K835">IFERROR(INDEX(Forecast_Capex_Input!H$12:H$286,$Z835),NA)</f>
        <v>N/A</v>
      </c>
      <c r="L835" s="150" t="str" cm="1">
        <f t="array" ref="L835">IFERROR(INDEX(Forecast_Capex_Input!I$12:I$286,$Z835),NA)</f>
        <v>N/A</v>
      </c>
      <c r="M835" s="150" t="str" cm="1">
        <f t="array" ref="M835">IFERROR(INDEX(Forecast_Capex_Input!J$12:J$286,$Z835),NA)</f>
        <v>N/A</v>
      </c>
      <c r="N835" s="150" t="str" cm="1">
        <f t="array" ref="N835">IFERROR(INDEX(Forecast_Capex_Input!K$12:K$286,$Z835),NA)</f>
        <v>N/A</v>
      </c>
      <c r="O835" s="150" t="str" cm="1">
        <f t="array" ref="O835">IFERROR(INDEX(Forecast_Capex_Input!L$12:L$286,$Z835),NA)</f>
        <v>N/A</v>
      </c>
      <c r="P835" s="150" t="str" cm="1">
        <f t="array" ref="P835">IFERROR(INDEX(Forecast_Capex_Input!M$12:M$286,$Z835),NA)</f>
        <v>N/A</v>
      </c>
      <c r="Q835" s="24" t="str" cm="1">
        <f t="array" ref="Q835">IFERROR(INDEX(Forecast_Capex_Input!N$12:N$286,$Z835),NA)</f>
        <v>N/A</v>
      </c>
      <c r="R835" s="190" cm="1">
        <f t="array" ref="R835">IFERROR(INDEX(Forecast_Capex_Input!O$12:O$286,$Z835),0)</f>
        <v>0</v>
      </c>
      <c r="S835" s="24" cm="1">
        <f t="array" ref="S835">IFERROR(INDEX(Forecast_Capex_Input!P$12:P$286,$Z835),0)</f>
        <v>0</v>
      </c>
      <c r="T835" s="150" t="str" cm="1">
        <f t="array" aca="1" ref="T835" ca="1">IFERROR(INDEX(General!$K$91:$K$110,$AC835),NA)</f>
        <v>N/A</v>
      </c>
      <c r="U835" s="43" cm="1">
        <f t="array" aca="1" ref="U835" ca="1">IFERROR(
IF($F835=General!$E$25,INDEX(Forecast_Capex_Input!S$12:S$286,$Z835),
INDEX(Forecast_Capex_Input!T$12:T$286,$Z835)),0)</f>
        <v>0</v>
      </c>
      <c r="V835" s="82" t="b">
        <f>IFERROR(INDEX(Overheads!$T$19:$T$26,MATCH($I835,Overheads!$E$19:$E$26,0)),FALSE)</f>
        <v>0</v>
      </c>
      <c r="W835" s="209" cm="1">
        <f t="array" ref="W835">IFERROR(
INDEX(Forecast_Capex_Input!CN$12:CN$286,$Z835),0)</f>
        <v>0</v>
      </c>
      <c r="X835" s="209">
        <f>IFERROR(
MATCH($W835,General!$L$39:$S$39,0),1)</f>
        <v>1</v>
      </c>
      <c r="Z835" s="28" t="str">
        <f>IFERROR(
IF(MATCH($C835,Forecast_Capex_Input!$CI$12:$CI$286,1)+1&gt;MAX(Forecast_Capex_Input!$C$12:$C$286),NA,
MATCH($C835,Forecast_Capex_Input!$CI$12:$CI$286,1)+1),1)</f>
        <v>N/A</v>
      </c>
      <c r="AA835" s="28" t="str" cm="1">
        <f t="array" aca="1" ref="AA835" ca="1">IFERROR(
IF(Z834&lt;&gt;Z835,1,
IF(COUNTIF(OFFSET(AA834,0,0,-INDEX(Forecast_Capex_Input!$CG$12:$CG$286,$Z835)),AA834)=INDEX(Forecast_Capex_Input!$CG$12:$CG$286,$Z835),AA834+1,AA834)),NA)</f>
        <v>N/A</v>
      </c>
      <c r="AB835" s="28" t="str" cm="1">
        <f t="array" ref="AB835">IFERROR($C835-IF($Z835=1,1,INDEX(Forecast_Capex_Input!$CI$12:$CI$286,$Z835-1))+1,NA)</f>
        <v>N/A</v>
      </c>
      <c r="AC835" s="28" t="str" cm="1">
        <f t="array" aca="1" ref="AC835" ca="1">IFERROR(IF(AA835=1,
INDEX(Forecast_Capex_Input!$AI$10:$BB$10,SMALL(IF(INDEX(Forecast_Capex_Input!$AI$12:$BB$286,$Z835,0)&gt;0,COLUMN(Forecast_Capex_Input!$AI$10:$BB$10)-COLUMN(Forecast_Capex_Input!$AI$12)+1),ROWS(OFFSET(AC834,0,0,-$AB835)))),
OFFSET(AC834,-INDEX(Forecast_Capex_Input!$CG$12:$CG$286,$Z835)+1,0)),NA)</f>
        <v>N/A</v>
      </c>
      <c r="AD835" s="28" t="str">
        <f t="shared" ca="1" si="72"/>
        <v>N/A</v>
      </c>
      <c r="AE835" s="82" t="b">
        <f t="shared" si="76"/>
        <v>0</v>
      </c>
      <c r="AF835" s="78" t="b">
        <v>0</v>
      </c>
      <c r="AG835" s="82" t="b">
        <f t="shared" si="73"/>
        <v>1</v>
      </c>
      <c r="AI835" s="55">
        <v>0</v>
      </c>
      <c r="AJ835" s="55">
        <v>0</v>
      </c>
      <c r="AK835" s="55">
        <v>0</v>
      </c>
      <c r="AL835" s="55">
        <v>0</v>
      </c>
      <c r="AM835" s="55">
        <v>0</v>
      </c>
      <c r="AN835" s="135">
        <v>0</v>
      </c>
      <c r="AP835" s="55">
        <v>0</v>
      </c>
      <c r="AQ835" s="55">
        <v>0</v>
      </c>
      <c r="AR835" s="55">
        <v>0</v>
      </c>
      <c r="AS835" s="55">
        <v>0</v>
      </c>
      <c r="AT835" s="55">
        <v>0</v>
      </c>
      <c r="AU835" s="135">
        <v>0</v>
      </c>
      <c r="AW835" s="55">
        <v>0</v>
      </c>
      <c r="AX835" s="55">
        <v>0</v>
      </c>
      <c r="AY835" s="55">
        <v>0</v>
      </c>
      <c r="AZ835" s="55">
        <v>0</v>
      </c>
      <c r="BA835" s="55">
        <v>0</v>
      </c>
      <c r="BB835" s="135">
        <v>0</v>
      </c>
      <c r="BD835" s="55">
        <v>0</v>
      </c>
      <c r="BE835" s="55">
        <v>0</v>
      </c>
      <c r="BF835" s="55">
        <v>0</v>
      </c>
      <c r="BG835" s="55">
        <v>0</v>
      </c>
      <c r="BH835" s="55">
        <v>0</v>
      </c>
      <c r="BI835" s="135">
        <v>0</v>
      </c>
      <c r="BK835" s="55">
        <v>0</v>
      </c>
      <c r="BL835" s="55">
        <v>0</v>
      </c>
      <c r="BM835" s="55">
        <v>0</v>
      </c>
      <c r="BN835" s="55">
        <v>0</v>
      </c>
      <c r="BO835" s="55">
        <v>0</v>
      </c>
      <c r="BP835" s="135">
        <v>0</v>
      </c>
      <c r="BR835" s="147">
        <v>0</v>
      </c>
      <c r="BS835" s="147">
        <v>0</v>
      </c>
      <c r="BT835" s="147">
        <v>0</v>
      </c>
      <c r="BU835" s="147">
        <v>0</v>
      </c>
      <c r="BV835" s="147">
        <v>0</v>
      </c>
      <c r="BX835" s="55">
        <v>0</v>
      </c>
      <c r="BY835" s="55">
        <v>0</v>
      </c>
      <c r="BZ835" s="55">
        <v>0</v>
      </c>
      <c r="CA835" s="55">
        <v>0</v>
      </c>
      <c r="CB835" s="55">
        <v>0</v>
      </c>
      <c r="CC835" s="135">
        <v>0</v>
      </c>
      <c r="CE835" s="55">
        <v>0</v>
      </c>
      <c r="CF835" s="55">
        <v>0</v>
      </c>
      <c r="CG835" s="55">
        <v>0</v>
      </c>
      <c r="CH835" s="55">
        <v>0</v>
      </c>
      <c r="CI835" s="55">
        <v>0</v>
      </c>
      <c r="CJ835" s="135">
        <v>0</v>
      </c>
      <c r="CL835" s="55">
        <v>0</v>
      </c>
      <c r="CM835" s="55">
        <v>0</v>
      </c>
      <c r="CN835" s="55">
        <v>0</v>
      </c>
      <c r="CO835" s="55">
        <v>0</v>
      </c>
      <c r="CP835" s="55">
        <v>0</v>
      </c>
      <c r="CQ835" s="135">
        <v>0</v>
      </c>
      <c r="CS835" s="67">
        <v>0</v>
      </c>
      <c r="CT835" s="67">
        <v>0</v>
      </c>
      <c r="CU835" s="67">
        <v>0</v>
      </c>
      <c r="CV835" s="67">
        <v>0</v>
      </c>
      <c r="CW835" s="67">
        <v>0</v>
      </c>
      <c r="CX835" s="135">
        <v>0</v>
      </c>
      <c r="CZ835" s="55">
        <v>0</v>
      </c>
      <c r="DA835" s="55">
        <v>0</v>
      </c>
      <c r="DB835" s="55">
        <v>0</v>
      </c>
      <c r="DC835" s="55">
        <v>0</v>
      </c>
      <c r="DD835" s="55">
        <v>0</v>
      </c>
      <c r="DE835" s="135">
        <v>0</v>
      </c>
      <c r="DG835" s="43" t="b" cm="1">
        <f t="array" aca="1" ref="DG835" ca="1">OR($G835=Forecast_Capex_Input!$BF$8:$BF$10)</f>
        <v>0</v>
      </c>
      <c r="DH835" s="43" cm="1">
        <f t="array" aca="1" ref="DH835" ca="1">IFERROR(INDEX(Forecast_Capex_Input!BG$12:BG$286,$Z835)
*(INDEX(Forecast_Capex_Input!$H$12:$H$286,$Z835)=Repex),0)
*$DG835</f>
        <v>0</v>
      </c>
      <c r="DI835" s="43" cm="1">
        <f t="array" aca="1" ref="DI835" ca="1">IFERROR(INDEX(Forecast_Capex_Input!BH$12:BH$286,$Z835)
*(INDEX(Forecast_Capex_Input!$H$12:$H$286,$Z835)=Repex),0)
*$DG835</f>
        <v>0</v>
      </c>
      <c r="DJ835" s="43" cm="1">
        <f t="array" aca="1" ref="DJ835" ca="1">IFERROR(INDEX(Forecast_Capex_Input!BI$12:BI$286,$Z835)
*(INDEX(Forecast_Capex_Input!$H$12:$H$286,$Z835)=Repex),0)
*$DG835</f>
        <v>0</v>
      </c>
      <c r="DK835" s="43" cm="1">
        <f t="array" aca="1" ref="DK835" ca="1">IFERROR(INDEX(Forecast_Capex_Input!BJ$12:BJ$286,$Z835)
*(INDEX(Forecast_Capex_Input!$H$12:$H$286,$Z835)=Repex),0)
*$DG835</f>
        <v>0</v>
      </c>
      <c r="DL835" s="43" cm="1">
        <f t="array" aca="1" ref="DL835" ca="1">IFERROR(INDEX(Forecast_Capex_Input!BK$12:BK$286,$Z835)
*(INDEX(Forecast_Capex_Input!$H$12:$H$286,$Z835)=Repex),0)
*$DG835</f>
        <v>0</v>
      </c>
      <c r="DM835" s="43" cm="1">
        <f t="array" aca="1" ref="DM835" ca="1">IFERROR(INDEX(Forecast_Capex_Input!BL$12:BL$286,$Z835)
*(INDEX(Forecast_Capex_Input!$H$12:$H$286,$Z835)=Repex),0)
*$DG835</f>
        <v>0</v>
      </c>
      <c r="DO835" s="43" t="b" cm="1">
        <f t="array" aca="1" ref="DO835" ca="1">OR($G835=Forecast_Capex_Input!$BN$8:$BN$9)</f>
        <v>0</v>
      </c>
      <c r="DP835" s="43" cm="1">
        <f t="array" aca="1" ref="DP835" ca="1">IFERROR(INDEX(Forecast_Capex_Input!BO$12:BO$286,$Z835)
*(INDEX(Forecast_Capex_Input!$H$12:$H$286,$Z835)=Repex),0)
*$DO835</f>
        <v>0</v>
      </c>
      <c r="DQ835" s="43" cm="1">
        <f t="array" aca="1" ref="DQ835" ca="1">IFERROR(INDEX(Forecast_Capex_Input!BP$12:BP$286,$Z835)
*(INDEX(Forecast_Capex_Input!$H$12:$H$286,$Z835)=Repex),0)
*$DO835</f>
        <v>0</v>
      </c>
      <c r="DR835" s="43" cm="1">
        <f t="array" aca="1" ref="DR835" ca="1">IFERROR(INDEX(Forecast_Capex_Input!BQ$12:BQ$286,$Z835)
*(INDEX(Forecast_Capex_Input!$H$12:$H$286,$Z835)=Repex),0)
*$DO835</f>
        <v>0</v>
      </c>
      <c r="DS835" s="43" cm="1">
        <f t="array" aca="1" ref="DS835" ca="1">IFERROR(INDEX(Forecast_Capex_Input!BR$12:BR$286,$Z835)
*(INDEX(Forecast_Capex_Input!$H$12:$H$286,$Z835)=Repex),0)
*$DO835</f>
        <v>0</v>
      </c>
      <c r="DT835" s="43" cm="1">
        <f t="array" aca="1" ref="DT835" ca="1">IFERROR(INDEX(Forecast_Capex_Input!BS$12:BS$286,$Z835)
*(INDEX(Forecast_Capex_Input!$H$12:$H$286,$Z835)=Repex),0)
*$DO835</f>
        <v>0</v>
      </c>
      <c r="DV835" s="43" t="b" cm="1">
        <f t="array" aca="1" ref="DV835" ca="1">OR($G835=Forecast_Capex_Input!$BU$8:$BU$10)</f>
        <v>0</v>
      </c>
      <c r="DW835" s="43" cm="1">
        <f t="array" aca="1" ref="DW835" ca="1">IFERROR(INDEX(Forecast_Capex_Input!BV$12:BV$286,$Z835)
*(INDEX(Forecast_Capex_Input!$H$12:$H$286,$Z835)=Repex),0)
*$DV835</f>
        <v>0</v>
      </c>
      <c r="DX835" s="43" cm="1">
        <f t="array" aca="1" ref="DX835" ca="1">IFERROR(INDEX(Forecast_Capex_Input!BW$12:BW$286,$Z835)
*(INDEX(Forecast_Capex_Input!$H$12:$H$286,$Z835)=Repex),0)
*$DV835</f>
        <v>0</v>
      </c>
      <c r="DY835" s="43" cm="1">
        <f t="array" aca="1" ref="DY835" ca="1">IFERROR(INDEX(Forecast_Capex_Input!BX$12:BX$286,$Z835)
*(INDEX(Forecast_Capex_Input!$H$12:$H$286,$Z835)=Repex),0)
*$DV835</f>
        <v>0</v>
      </c>
      <c r="DZ835" s="43" cm="1">
        <f t="array" aca="1" ref="DZ835" ca="1">IFERROR(INDEX(Forecast_Capex_Input!BY$12:BY$286,$Z835)
*(INDEX(Forecast_Capex_Input!$H$12:$H$286,$Z835)=Repex),0)
*$DV835</f>
        <v>0</v>
      </c>
      <c r="EA835" s="43" cm="1">
        <f t="array" aca="1" ref="EA835" ca="1">IFERROR(INDEX(Forecast_Capex_Input!BZ$12:BZ$286,$Z835)
*(INDEX(Forecast_Capex_Input!$H$12:$H$286,$Z835)=Repex),0)
*$DV835</f>
        <v>0</v>
      </c>
      <c r="EB835" s="43" cm="1">
        <f t="array" aca="1" ref="EB835" ca="1">IFERROR(INDEX(Forecast_Capex_Input!CA$12:CA$286,$Z835)
*(INDEX(Forecast_Capex_Input!$H$12:$H$286,$Z835)=Repex),0)
*$DV835</f>
        <v>0</v>
      </c>
      <c r="EC835" s="43" cm="1">
        <f t="array" aca="1" ref="EC835" ca="1">IFERROR(INDEX(Forecast_Capex_Input!CB$12:CB$286,$Z835)
*(INDEX(Forecast_Capex_Input!$H$12:$H$286,$Z835)=Repex),0)
*$DV835</f>
        <v>0</v>
      </c>
      <c r="ED835" s="43" cm="1">
        <f t="array" aca="1" ref="ED835" ca="1">IFERROR(INDEX(Forecast_Capex_Input!CC$12:CC$286,$Z835)
*(INDEX(Forecast_Capex_Input!$H$12:$H$286,$Z835)=Repex),0)
*$DV835</f>
        <v>0</v>
      </c>
      <c r="EF835" s="86" t="str">
        <f t="shared" si="74"/>
        <v>N/A</v>
      </c>
      <c r="EG835" s="28" t="str">
        <f>IFERROR(RANK(EF835,EF$11:EF$1010,0)+COUNTIF(EF$11:EF835,EF835)-1,NA)</f>
        <v>N/A</v>
      </c>
    </row>
    <row r="836" spans="3:137" x14ac:dyDescent="0.2">
      <c r="C836" s="28">
        <f t="shared" si="75"/>
        <v>826</v>
      </c>
      <c r="D836" s="9" t="str" cm="1">
        <f t="array" ref="D836">IFERROR(INDEX(Forecast_Capex_Input!$D$12:$D$286,$Z836),NA)</f>
        <v>N/A</v>
      </c>
      <c r="E836" s="24" t="str" cm="1">
        <f t="array" ref="E836">IF($Z836=NA,NA,INDEX(Forecast_Capex_Input!$E$12:$E$286,$Z836))</f>
        <v>N/A</v>
      </c>
      <c r="F836" s="9" t="str" cm="1">
        <f t="array" aca="1" ref="F836" ca="1">IFERROR(INDEX(General!$E$25:$E$26,$AA836),NA)</f>
        <v>N/A</v>
      </c>
      <c r="G836" s="9" t="str" cm="1">
        <f t="array" aca="1" ref="G836" ca="1">IFERROR(INDEX(Forecast_Capex_Input!$AI$11:$BB$11,$AC836),NA)</f>
        <v>N/A</v>
      </c>
      <c r="H836" s="50" t="str" cm="1">
        <f t="array" aca="1" ref="H836" ca="1">IFERROR(INDEX(Forecast_Capex_Input!$AI$12:$BB$286,$Z836,$AC836),NA)</f>
        <v>N/A</v>
      </c>
      <c r="I836" s="150" t="str" cm="1">
        <f t="array" ref="I836">IFERROR(INDEX(Forecast_Capex_Input!$F$12:$F$286,$Z836),NA)</f>
        <v>N/A</v>
      </c>
      <c r="J836" s="150" t="str" cm="1">
        <f t="array" ref="J836">IFERROR(INDEX(Forecast_Capex_Input!G$12:G$286,$Z836),NA)</f>
        <v>N/A</v>
      </c>
      <c r="K836" s="150" t="str" cm="1">
        <f t="array" ref="K836">IFERROR(INDEX(Forecast_Capex_Input!H$12:H$286,$Z836),NA)</f>
        <v>N/A</v>
      </c>
      <c r="L836" s="150" t="str" cm="1">
        <f t="array" ref="L836">IFERROR(INDEX(Forecast_Capex_Input!I$12:I$286,$Z836),NA)</f>
        <v>N/A</v>
      </c>
      <c r="M836" s="150" t="str" cm="1">
        <f t="array" ref="M836">IFERROR(INDEX(Forecast_Capex_Input!J$12:J$286,$Z836),NA)</f>
        <v>N/A</v>
      </c>
      <c r="N836" s="150" t="str" cm="1">
        <f t="array" ref="N836">IFERROR(INDEX(Forecast_Capex_Input!K$12:K$286,$Z836),NA)</f>
        <v>N/A</v>
      </c>
      <c r="O836" s="150" t="str" cm="1">
        <f t="array" ref="O836">IFERROR(INDEX(Forecast_Capex_Input!L$12:L$286,$Z836),NA)</f>
        <v>N/A</v>
      </c>
      <c r="P836" s="150" t="str" cm="1">
        <f t="array" ref="P836">IFERROR(INDEX(Forecast_Capex_Input!M$12:M$286,$Z836),NA)</f>
        <v>N/A</v>
      </c>
      <c r="Q836" s="24" t="str" cm="1">
        <f t="array" ref="Q836">IFERROR(INDEX(Forecast_Capex_Input!N$12:N$286,$Z836),NA)</f>
        <v>N/A</v>
      </c>
      <c r="R836" s="190" cm="1">
        <f t="array" ref="R836">IFERROR(INDEX(Forecast_Capex_Input!O$12:O$286,$Z836),0)</f>
        <v>0</v>
      </c>
      <c r="S836" s="24" cm="1">
        <f t="array" ref="S836">IFERROR(INDEX(Forecast_Capex_Input!P$12:P$286,$Z836),0)</f>
        <v>0</v>
      </c>
      <c r="T836" s="150" t="str" cm="1">
        <f t="array" aca="1" ref="T836" ca="1">IFERROR(INDEX(General!$K$91:$K$110,$AC836),NA)</f>
        <v>N/A</v>
      </c>
      <c r="U836" s="43" cm="1">
        <f t="array" aca="1" ref="U836" ca="1">IFERROR(
IF($F836=General!$E$25,INDEX(Forecast_Capex_Input!S$12:S$286,$Z836),
INDEX(Forecast_Capex_Input!T$12:T$286,$Z836)),0)</f>
        <v>0</v>
      </c>
      <c r="V836" s="82" t="b">
        <f>IFERROR(INDEX(Overheads!$T$19:$T$26,MATCH($I836,Overheads!$E$19:$E$26,0)),FALSE)</f>
        <v>0</v>
      </c>
      <c r="W836" s="209" cm="1">
        <f t="array" ref="W836">IFERROR(
INDEX(Forecast_Capex_Input!CN$12:CN$286,$Z836),0)</f>
        <v>0</v>
      </c>
      <c r="X836" s="209">
        <f>IFERROR(
MATCH($W836,General!$L$39:$S$39,0),1)</f>
        <v>1</v>
      </c>
      <c r="Z836" s="28" t="str">
        <f>IFERROR(
IF(MATCH($C836,Forecast_Capex_Input!$CI$12:$CI$286,1)+1&gt;MAX(Forecast_Capex_Input!$C$12:$C$286),NA,
MATCH($C836,Forecast_Capex_Input!$CI$12:$CI$286,1)+1),1)</f>
        <v>N/A</v>
      </c>
      <c r="AA836" s="28" t="str" cm="1">
        <f t="array" aca="1" ref="AA836" ca="1">IFERROR(
IF(Z835&lt;&gt;Z836,1,
IF(COUNTIF(OFFSET(AA835,0,0,-INDEX(Forecast_Capex_Input!$CG$12:$CG$286,$Z836)),AA835)=INDEX(Forecast_Capex_Input!$CG$12:$CG$286,$Z836),AA835+1,AA835)),NA)</f>
        <v>N/A</v>
      </c>
      <c r="AB836" s="28" t="str" cm="1">
        <f t="array" ref="AB836">IFERROR($C836-IF($Z836=1,1,INDEX(Forecast_Capex_Input!$CI$12:$CI$286,$Z836-1))+1,NA)</f>
        <v>N/A</v>
      </c>
      <c r="AC836" s="28" t="str" cm="1">
        <f t="array" aca="1" ref="AC836" ca="1">IFERROR(IF(AA836=1,
INDEX(Forecast_Capex_Input!$AI$10:$BB$10,SMALL(IF(INDEX(Forecast_Capex_Input!$AI$12:$BB$286,$Z836,0)&gt;0,COLUMN(Forecast_Capex_Input!$AI$10:$BB$10)-COLUMN(Forecast_Capex_Input!$AI$12)+1),ROWS(OFFSET(AC835,0,0,-$AB836)))),
OFFSET(AC835,-INDEX(Forecast_Capex_Input!$CG$12:$CG$286,$Z836)+1,0)),NA)</f>
        <v>N/A</v>
      </c>
      <c r="AD836" s="28" t="str">
        <f t="shared" ca="1" si="72"/>
        <v>N/A</v>
      </c>
      <c r="AE836" s="82" t="b">
        <f t="shared" si="76"/>
        <v>0</v>
      </c>
      <c r="AF836" s="78" t="b">
        <v>0</v>
      </c>
      <c r="AG836" s="82" t="b">
        <f t="shared" si="73"/>
        <v>1</v>
      </c>
      <c r="AI836" s="55">
        <v>0</v>
      </c>
      <c r="AJ836" s="55">
        <v>0</v>
      </c>
      <c r="AK836" s="55">
        <v>0</v>
      </c>
      <c r="AL836" s="55">
        <v>0</v>
      </c>
      <c r="AM836" s="55">
        <v>0</v>
      </c>
      <c r="AN836" s="135">
        <v>0</v>
      </c>
      <c r="AP836" s="55">
        <v>0</v>
      </c>
      <c r="AQ836" s="55">
        <v>0</v>
      </c>
      <c r="AR836" s="55">
        <v>0</v>
      </c>
      <c r="AS836" s="55">
        <v>0</v>
      </c>
      <c r="AT836" s="55">
        <v>0</v>
      </c>
      <c r="AU836" s="135">
        <v>0</v>
      </c>
      <c r="AW836" s="55">
        <v>0</v>
      </c>
      <c r="AX836" s="55">
        <v>0</v>
      </c>
      <c r="AY836" s="55">
        <v>0</v>
      </c>
      <c r="AZ836" s="55">
        <v>0</v>
      </c>
      <c r="BA836" s="55">
        <v>0</v>
      </c>
      <c r="BB836" s="135">
        <v>0</v>
      </c>
      <c r="BD836" s="55">
        <v>0</v>
      </c>
      <c r="BE836" s="55">
        <v>0</v>
      </c>
      <c r="BF836" s="55">
        <v>0</v>
      </c>
      <c r="BG836" s="55">
        <v>0</v>
      </c>
      <c r="BH836" s="55">
        <v>0</v>
      </c>
      <c r="BI836" s="135">
        <v>0</v>
      </c>
      <c r="BK836" s="55">
        <v>0</v>
      </c>
      <c r="BL836" s="55">
        <v>0</v>
      </c>
      <c r="BM836" s="55">
        <v>0</v>
      </c>
      <c r="BN836" s="55">
        <v>0</v>
      </c>
      <c r="BO836" s="55">
        <v>0</v>
      </c>
      <c r="BP836" s="135">
        <v>0</v>
      </c>
      <c r="BR836" s="147">
        <v>0</v>
      </c>
      <c r="BS836" s="147">
        <v>0</v>
      </c>
      <c r="BT836" s="147">
        <v>0</v>
      </c>
      <c r="BU836" s="147">
        <v>0</v>
      </c>
      <c r="BV836" s="147">
        <v>0</v>
      </c>
      <c r="BX836" s="55">
        <v>0</v>
      </c>
      <c r="BY836" s="55">
        <v>0</v>
      </c>
      <c r="BZ836" s="55">
        <v>0</v>
      </c>
      <c r="CA836" s="55">
        <v>0</v>
      </c>
      <c r="CB836" s="55">
        <v>0</v>
      </c>
      <c r="CC836" s="135">
        <v>0</v>
      </c>
      <c r="CE836" s="55">
        <v>0</v>
      </c>
      <c r="CF836" s="55">
        <v>0</v>
      </c>
      <c r="CG836" s="55">
        <v>0</v>
      </c>
      <c r="CH836" s="55">
        <v>0</v>
      </c>
      <c r="CI836" s="55">
        <v>0</v>
      </c>
      <c r="CJ836" s="135">
        <v>0</v>
      </c>
      <c r="CL836" s="55">
        <v>0</v>
      </c>
      <c r="CM836" s="55">
        <v>0</v>
      </c>
      <c r="CN836" s="55">
        <v>0</v>
      </c>
      <c r="CO836" s="55">
        <v>0</v>
      </c>
      <c r="CP836" s="55">
        <v>0</v>
      </c>
      <c r="CQ836" s="135">
        <v>0</v>
      </c>
      <c r="CS836" s="67">
        <v>0</v>
      </c>
      <c r="CT836" s="67">
        <v>0</v>
      </c>
      <c r="CU836" s="67">
        <v>0</v>
      </c>
      <c r="CV836" s="67">
        <v>0</v>
      </c>
      <c r="CW836" s="67">
        <v>0</v>
      </c>
      <c r="CX836" s="135">
        <v>0</v>
      </c>
      <c r="CZ836" s="55">
        <v>0</v>
      </c>
      <c r="DA836" s="55">
        <v>0</v>
      </c>
      <c r="DB836" s="55">
        <v>0</v>
      </c>
      <c r="DC836" s="55">
        <v>0</v>
      </c>
      <c r="DD836" s="55">
        <v>0</v>
      </c>
      <c r="DE836" s="135">
        <v>0</v>
      </c>
      <c r="DG836" s="43" t="b" cm="1">
        <f t="array" aca="1" ref="DG836" ca="1">OR($G836=Forecast_Capex_Input!$BF$8:$BF$10)</f>
        <v>0</v>
      </c>
      <c r="DH836" s="43" cm="1">
        <f t="array" aca="1" ref="DH836" ca="1">IFERROR(INDEX(Forecast_Capex_Input!BG$12:BG$286,$Z836)
*(INDEX(Forecast_Capex_Input!$H$12:$H$286,$Z836)=Repex),0)
*$DG836</f>
        <v>0</v>
      </c>
      <c r="DI836" s="43" cm="1">
        <f t="array" aca="1" ref="DI836" ca="1">IFERROR(INDEX(Forecast_Capex_Input!BH$12:BH$286,$Z836)
*(INDEX(Forecast_Capex_Input!$H$12:$H$286,$Z836)=Repex),0)
*$DG836</f>
        <v>0</v>
      </c>
      <c r="DJ836" s="43" cm="1">
        <f t="array" aca="1" ref="DJ836" ca="1">IFERROR(INDEX(Forecast_Capex_Input!BI$12:BI$286,$Z836)
*(INDEX(Forecast_Capex_Input!$H$12:$H$286,$Z836)=Repex),0)
*$DG836</f>
        <v>0</v>
      </c>
      <c r="DK836" s="43" cm="1">
        <f t="array" aca="1" ref="DK836" ca="1">IFERROR(INDEX(Forecast_Capex_Input!BJ$12:BJ$286,$Z836)
*(INDEX(Forecast_Capex_Input!$H$12:$H$286,$Z836)=Repex),0)
*$DG836</f>
        <v>0</v>
      </c>
      <c r="DL836" s="43" cm="1">
        <f t="array" aca="1" ref="DL836" ca="1">IFERROR(INDEX(Forecast_Capex_Input!BK$12:BK$286,$Z836)
*(INDEX(Forecast_Capex_Input!$H$12:$H$286,$Z836)=Repex),0)
*$DG836</f>
        <v>0</v>
      </c>
      <c r="DM836" s="43" cm="1">
        <f t="array" aca="1" ref="DM836" ca="1">IFERROR(INDEX(Forecast_Capex_Input!BL$12:BL$286,$Z836)
*(INDEX(Forecast_Capex_Input!$H$12:$H$286,$Z836)=Repex),0)
*$DG836</f>
        <v>0</v>
      </c>
      <c r="DO836" s="43" t="b" cm="1">
        <f t="array" aca="1" ref="DO836" ca="1">OR($G836=Forecast_Capex_Input!$BN$8:$BN$9)</f>
        <v>0</v>
      </c>
      <c r="DP836" s="43" cm="1">
        <f t="array" aca="1" ref="DP836" ca="1">IFERROR(INDEX(Forecast_Capex_Input!BO$12:BO$286,$Z836)
*(INDEX(Forecast_Capex_Input!$H$12:$H$286,$Z836)=Repex),0)
*$DO836</f>
        <v>0</v>
      </c>
      <c r="DQ836" s="43" cm="1">
        <f t="array" aca="1" ref="DQ836" ca="1">IFERROR(INDEX(Forecast_Capex_Input!BP$12:BP$286,$Z836)
*(INDEX(Forecast_Capex_Input!$H$12:$H$286,$Z836)=Repex),0)
*$DO836</f>
        <v>0</v>
      </c>
      <c r="DR836" s="43" cm="1">
        <f t="array" aca="1" ref="DR836" ca="1">IFERROR(INDEX(Forecast_Capex_Input!BQ$12:BQ$286,$Z836)
*(INDEX(Forecast_Capex_Input!$H$12:$H$286,$Z836)=Repex),0)
*$DO836</f>
        <v>0</v>
      </c>
      <c r="DS836" s="43" cm="1">
        <f t="array" aca="1" ref="DS836" ca="1">IFERROR(INDEX(Forecast_Capex_Input!BR$12:BR$286,$Z836)
*(INDEX(Forecast_Capex_Input!$H$12:$H$286,$Z836)=Repex),0)
*$DO836</f>
        <v>0</v>
      </c>
      <c r="DT836" s="43" cm="1">
        <f t="array" aca="1" ref="DT836" ca="1">IFERROR(INDEX(Forecast_Capex_Input!BS$12:BS$286,$Z836)
*(INDEX(Forecast_Capex_Input!$H$12:$H$286,$Z836)=Repex),0)
*$DO836</f>
        <v>0</v>
      </c>
      <c r="DV836" s="43" t="b" cm="1">
        <f t="array" aca="1" ref="DV836" ca="1">OR($G836=Forecast_Capex_Input!$BU$8:$BU$10)</f>
        <v>0</v>
      </c>
      <c r="DW836" s="43" cm="1">
        <f t="array" aca="1" ref="DW836" ca="1">IFERROR(INDEX(Forecast_Capex_Input!BV$12:BV$286,$Z836)
*(INDEX(Forecast_Capex_Input!$H$12:$H$286,$Z836)=Repex),0)
*$DV836</f>
        <v>0</v>
      </c>
      <c r="DX836" s="43" cm="1">
        <f t="array" aca="1" ref="DX836" ca="1">IFERROR(INDEX(Forecast_Capex_Input!BW$12:BW$286,$Z836)
*(INDEX(Forecast_Capex_Input!$H$12:$H$286,$Z836)=Repex),0)
*$DV836</f>
        <v>0</v>
      </c>
      <c r="DY836" s="43" cm="1">
        <f t="array" aca="1" ref="DY836" ca="1">IFERROR(INDEX(Forecast_Capex_Input!BX$12:BX$286,$Z836)
*(INDEX(Forecast_Capex_Input!$H$12:$H$286,$Z836)=Repex),0)
*$DV836</f>
        <v>0</v>
      </c>
      <c r="DZ836" s="43" cm="1">
        <f t="array" aca="1" ref="DZ836" ca="1">IFERROR(INDEX(Forecast_Capex_Input!BY$12:BY$286,$Z836)
*(INDEX(Forecast_Capex_Input!$H$12:$H$286,$Z836)=Repex),0)
*$DV836</f>
        <v>0</v>
      </c>
      <c r="EA836" s="43" cm="1">
        <f t="array" aca="1" ref="EA836" ca="1">IFERROR(INDEX(Forecast_Capex_Input!BZ$12:BZ$286,$Z836)
*(INDEX(Forecast_Capex_Input!$H$12:$H$286,$Z836)=Repex),0)
*$DV836</f>
        <v>0</v>
      </c>
      <c r="EB836" s="43" cm="1">
        <f t="array" aca="1" ref="EB836" ca="1">IFERROR(INDEX(Forecast_Capex_Input!CA$12:CA$286,$Z836)
*(INDEX(Forecast_Capex_Input!$H$12:$H$286,$Z836)=Repex),0)
*$DV836</f>
        <v>0</v>
      </c>
      <c r="EC836" s="43" cm="1">
        <f t="array" aca="1" ref="EC836" ca="1">IFERROR(INDEX(Forecast_Capex_Input!CB$12:CB$286,$Z836)
*(INDEX(Forecast_Capex_Input!$H$12:$H$286,$Z836)=Repex),0)
*$DV836</f>
        <v>0</v>
      </c>
      <c r="ED836" s="43" cm="1">
        <f t="array" aca="1" ref="ED836" ca="1">IFERROR(INDEX(Forecast_Capex_Input!CC$12:CC$286,$Z836)
*(INDEX(Forecast_Capex_Input!$H$12:$H$286,$Z836)=Repex),0)
*$DV836</f>
        <v>0</v>
      </c>
      <c r="EF836" s="86" t="str">
        <f t="shared" si="74"/>
        <v>N/A</v>
      </c>
      <c r="EG836" s="28" t="str">
        <f>IFERROR(RANK(EF836,EF$11:EF$1010,0)+COUNTIF(EF$11:EF836,EF836)-1,NA)</f>
        <v>N/A</v>
      </c>
    </row>
    <row r="837" spans="3:137" x14ac:dyDescent="0.2">
      <c r="C837" s="28">
        <f t="shared" si="75"/>
        <v>827</v>
      </c>
      <c r="D837" s="9" t="str" cm="1">
        <f t="array" ref="D837">IFERROR(INDEX(Forecast_Capex_Input!$D$12:$D$286,$Z837),NA)</f>
        <v>N/A</v>
      </c>
      <c r="E837" s="24" t="str" cm="1">
        <f t="array" ref="E837">IF($Z837=NA,NA,INDEX(Forecast_Capex_Input!$E$12:$E$286,$Z837))</f>
        <v>N/A</v>
      </c>
      <c r="F837" s="9" t="str" cm="1">
        <f t="array" aca="1" ref="F837" ca="1">IFERROR(INDEX(General!$E$25:$E$26,$AA837),NA)</f>
        <v>N/A</v>
      </c>
      <c r="G837" s="9" t="str" cm="1">
        <f t="array" aca="1" ref="G837" ca="1">IFERROR(INDEX(Forecast_Capex_Input!$AI$11:$BB$11,$AC837),NA)</f>
        <v>N/A</v>
      </c>
      <c r="H837" s="50" t="str" cm="1">
        <f t="array" aca="1" ref="H837" ca="1">IFERROR(INDEX(Forecast_Capex_Input!$AI$12:$BB$286,$Z837,$AC837),NA)</f>
        <v>N/A</v>
      </c>
      <c r="I837" s="150" t="str" cm="1">
        <f t="array" ref="I837">IFERROR(INDEX(Forecast_Capex_Input!$F$12:$F$286,$Z837),NA)</f>
        <v>N/A</v>
      </c>
      <c r="J837" s="150" t="str" cm="1">
        <f t="array" ref="J837">IFERROR(INDEX(Forecast_Capex_Input!G$12:G$286,$Z837),NA)</f>
        <v>N/A</v>
      </c>
      <c r="K837" s="150" t="str" cm="1">
        <f t="array" ref="K837">IFERROR(INDEX(Forecast_Capex_Input!H$12:H$286,$Z837),NA)</f>
        <v>N/A</v>
      </c>
      <c r="L837" s="150" t="str" cm="1">
        <f t="array" ref="L837">IFERROR(INDEX(Forecast_Capex_Input!I$12:I$286,$Z837),NA)</f>
        <v>N/A</v>
      </c>
      <c r="M837" s="150" t="str" cm="1">
        <f t="array" ref="M837">IFERROR(INDEX(Forecast_Capex_Input!J$12:J$286,$Z837),NA)</f>
        <v>N/A</v>
      </c>
      <c r="N837" s="150" t="str" cm="1">
        <f t="array" ref="N837">IFERROR(INDEX(Forecast_Capex_Input!K$12:K$286,$Z837),NA)</f>
        <v>N/A</v>
      </c>
      <c r="O837" s="150" t="str" cm="1">
        <f t="array" ref="O837">IFERROR(INDEX(Forecast_Capex_Input!L$12:L$286,$Z837),NA)</f>
        <v>N/A</v>
      </c>
      <c r="P837" s="150" t="str" cm="1">
        <f t="array" ref="P837">IFERROR(INDEX(Forecast_Capex_Input!M$12:M$286,$Z837),NA)</f>
        <v>N/A</v>
      </c>
      <c r="Q837" s="24" t="str" cm="1">
        <f t="array" ref="Q837">IFERROR(INDEX(Forecast_Capex_Input!N$12:N$286,$Z837),NA)</f>
        <v>N/A</v>
      </c>
      <c r="R837" s="190" cm="1">
        <f t="array" ref="R837">IFERROR(INDEX(Forecast_Capex_Input!O$12:O$286,$Z837),0)</f>
        <v>0</v>
      </c>
      <c r="S837" s="24" cm="1">
        <f t="array" ref="S837">IFERROR(INDEX(Forecast_Capex_Input!P$12:P$286,$Z837),0)</f>
        <v>0</v>
      </c>
      <c r="T837" s="150" t="str" cm="1">
        <f t="array" aca="1" ref="T837" ca="1">IFERROR(INDEX(General!$K$91:$K$110,$AC837),NA)</f>
        <v>N/A</v>
      </c>
      <c r="U837" s="43" cm="1">
        <f t="array" aca="1" ref="U837" ca="1">IFERROR(
IF($F837=General!$E$25,INDEX(Forecast_Capex_Input!S$12:S$286,$Z837),
INDEX(Forecast_Capex_Input!T$12:T$286,$Z837)),0)</f>
        <v>0</v>
      </c>
      <c r="V837" s="82" t="b">
        <f>IFERROR(INDEX(Overheads!$T$19:$T$26,MATCH($I837,Overheads!$E$19:$E$26,0)),FALSE)</f>
        <v>0</v>
      </c>
      <c r="W837" s="209" cm="1">
        <f t="array" ref="W837">IFERROR(
INDEX(Forecast_Capex_Input!CN$12:CN$286,$Z837),0)</f>
        <v>0</v>
      </c>
      <c r="X837" s="209">
        <f>IFERROR(
MATCH($W837,General!$L$39:$S$39,0),1)</f>
        <v>1</v>
      </c>
      <c r="Z837" s="28" t="str">
        <f>IFERROR(
IF(MATCH($C837,Forecast_Capex_Input!$CI$12:$CI$286,1)+1&gt;MAX(Forecast_Capex_Input!$C$12:$C$286),NA,
MATCH($C837,Forecast_Capex_Input!$CI$12:$CI$286,1)+1),1)</f>
        <v>N/A</v>
      </c>
      <c r="AA837" s="28" t="str" cm="1">
        <f t="array" aca="1" ref="AA837" ca="1">IFERROR(
IF(Z836&lt;&gt;Z837,1,
IF(COUNTIF(OFFSET(AA836,0,0,-INDEX(Forecast_Capex_Input!$CG$12:$CG$286,$Z837)),AA836)=INDEX(Forecast_Capex_Input!$CG$12:$CG$286,$Z837),AA836+1,AA836)),NA)</f>
        <v>N/A</v>
      </c>
      <c r="AB837" s="28" t="str" cm="1">
        <f t="array" ref="AB837">IFERROR($C837-IF($Z837=1,1,INDEX(Forecast_Capex_Input!$CI$12:$CI$286,$Z837-1))+1,NA)</f>
        <v>N/A</v>
      </c>
      <c r="AC837" s="28" t="str" cm="1">
        <f t="array" aca="1" ref="AC837" ca="1">IFERROR(IF(AA837=1,
INDEX(Forecast_Capex_Input!$AI$10:$BB$10,SMALL(IF(INDEX(Forecast_Capex_Input!$AI$12:$BB$286,$Z837,0)&gt;0,COLUMN(Forecast_Capex_Input!$AI$10:$BB$10)-COLUMN(Forecast_Capex_Input!$AI$12)+1),ROWS(OFFSET(AC836,0,0,-$AB837)))),
OFFSET(AC836,-INDEX(Forecast_Capex_Input!$CG$12:$CG$286,$Z837)+1,0)),NA)</f>
        <v>N/A</v>
      </c>
      <c r="AD837" s="28" t="str">
        <f t="shared" ca="1" si="72"/>
        <v>N/A</v>
      </c>
      <c r="AE837" s="82" t="b">
        <f t="shared" si="76"/>
        <v>0</v>
      </c>
      <c r="AF837" s="78" t="b">
        <v>0</v>
      </c>
      <c r="AG837" s="82" t="b">
        <f t="shared" si="73"/>
        <v>1</v>
      </c>
      <c r="AI837" s="55">
        <v>0</v>
      </c>
      <c r="AJ837" s="55">
        <v>0</v>
      </c>
      <c r="AK837" s="55">
        <v>0</v>
      </c>
      <c r="AL837" s="55">
        <v>0</v>
      </c>
      <c r="AM837" s="55">
        <v>0</v>
      </c>
      <c r="AN837" s="135">
        <v>0</v>
      </c>
      <c r="AP837" s="55">
        <v>0</v>
      </c>
      <c r="AQ837" s="55">
        <v>0</v>
      </c>
      <c r="AR837" s="55">
        <v>0</v>
      </c>
      <c r="AS837" s="55">
        <v>0</v>
      </c>
      <c r="AT837" s="55">
        <v>0</v>
      </c>
      <c r="AU837" s="135">
        <v>0</v>
      </c>
      <c r="AW837" s="55">
        <v>0</v>
      </c>
      <c r="AX837" s="55">
        <v>0</v>
      </c>
      <c r="AY837" s="55">
        <v>0</v>
      </c>
      <c r="AZ837" s="55">
        <v>0</v>
      </c>
      <c r="BA837" s="55">
        <v>0</v>
      </c>
      <c r="BB837" s="135">
        <v>0</v>
      </c>
      <c r="BD837" s="55">
        <v>0</v>
      </c>
      <c r="BE837" s="55">
        <v>0</v>
      </c>
      <c r="BF837" s="55">
        <v>0</v>
      </c>
      <c r="BG837" s="55">
        <v>0</v>
      </c>
      <c r="BH837" s="55">
        <v>0</v>
      </c>
      <c r="BI837" s="135">
        <v>0</v>
      </c>
      <c r="BK837" s="55">
        <v>0</v>
      </c>
      <c r="BL837" s="55">
        <v>0</v>
      </c>
      <c r="BM837" s="55">
        <v>0</v>
      </c>
      <c r="BN837" s="55">
        <v>0</v>
      </c>
      <c r="BO837" s="55">
        <v>0</v>
      </c>
      <c r="BP837" s="135">
        <v>0</v>
      </c>
      <c r="BR837" s="147">
        <v>0</v>
      </c>
      <c r="BS837" s="147">
        <v>0</v>
      </c>
      <c r="BT837" s="147">
        <v>0</v>
      </c>
      <c r="BU837" s="147">
        <v>0</v>
      </c>
      <c r="BV837" s="147">
        <v>0</v>
      </c>
      <c r="BX837" s="55">
        <v>0</v>
      </c>
      <c r="BY837" s="55">
        <v>0</v>
      </c>
      <c r="BZ837" s="55">
        <v>0</v>
      </c>
      <c r="CA837" s="55">
        <v>0</v>
      </c>
      <c r="CB837" s="55">
        <v>0</v>
      </c>
      <c r="CC837" s="135">
        <v>0</v>
      </c>
      <c r="CE837" s="55">
        <v>0</v>
      </c>
      <c r="CF837" s="55">
        <v>0</v>
      </c>
      <c r="CG837" s="55">
        <v>0</v>
      </c>
      <c r="CH837" s="55">
        <v>0</v>
      </c>
      <c r="CI837" s="55">
        <v>0</v>
      </c>
      <c r="CJ837" s="135">
        <v>0</v>
      </c>
      <c r="CL837" s="55">
        <v>0</v>
      </c>
      <c r="CM837" s="55">
        <v>0</v>
      </c>
      <c r="CN837" s="55">
        <v>0</v>
      </c>
      <c r="CO837" s="55">
        <v>0</v>
      </c>
      <c r="CP837" s="55">
        <v>0</v>
      </c>
      <c r="CQ837" s="135">
        <v>0</v>
      </c>
      <c r="CS837" s="67">
        <v>0</v>
      </c>
      <c r="CT837" s="67">
        <v>0</v>
      </c>
      <c r="CU837" s="67">
        <v>0</v>
      </c>
      <c r="CV837" s="67">
        <v>0</v>
      </c>
      <c r="CW837" s="67">
        <v>0</v>
      </c>
      <c r="CX837" s="135">
        <v>0</v>
      </c>
      <c r="CZ837" s="55">
        <v>0</v>
      </c>
      <c r="DA837" s="55">
        <v>0</v>
      </c>
      <c r="DB837" s="55">
        <v>0</v>
      </c>
      <c r="DC837" s="55">
        <v>0</v>
      </c>
      <c r="DD837" s="55">
        <v>0</v>
      </c>
      <c r="DE837" s="135">
        <v>0</v>
      </c>
      <c r="DG837" s="43" t="b" cm="1">
        <f t="array" aca="1" ref="DG837" ca="1">OR($G837=Forecast_Capex_Input!$BF$8:$BF$10)</f>
        <v>0</v>
      </c>
      <c r="DH837" s="43" cm="1">
        <f t="array" aca="1" ref="DH837" ca="1">IFERROR(INDEX(Forecast_Capex_Input!BG$12:BG$286,$Z837)
*(INDEX(Forecast_Capex_Input!$H$12:$H$286,$Z837)=Repex),0)
*$DG837</f>
        <v>0</v>
      </c>
      <c r="DI837" s="43" cm="1">
        <f t="array" aca="1" ref="DI837" ca="1">IFERROR(INDEX(Forecast_Capex_Input!BH$12:BH$286,$Z837)
*(INDEX(Forecast_Capex_Input!$H$12:$H$286,$Z837)=Repex),0)
*$DG837</f>
        <v>0</v>
      </c>
      <c r="DJ837" s="43" cm="1">
        <f t="array" aca="1" ref="DJ837" ca="1">IFERROR(INDEX(Forecast_Capex_Input!BI$12:BI$286,$Z837)
*(INDEX(Forecast_Capex_Input!$H$12:$H$286,$Z837)=Repex),0)
*$DG837</f>
        <v>0</v>
      </c>
      <c r="DK837" s="43" cm="1">
        <f t="array" aca="1" ref="DK837" ca="1">IFERROR(INDEX(Forecast_Capex_Input!BJ$12:BJ$286,$Z837)
*(INDEX(Forecast_Capex_Input!$H$12:$H$286,$Z837)=Repex),0)
*$DG837</f>
        <v>0</v>
      </c>
      <c r="DL837" s="43" cm="1">
        <f t="array" aca="1" ref="DL837" ca="1">IFERROR(INDEX(Forecast_Capex_Input!BK$12:BK$286,$Z837)
*(INDEX(Forecast_Capex_Input!$H$12:$H$286,$Z837)=Repex),0)
*$DG837</f>
        <v>0</v>
      </c>
      <c r="DM837" s="43" cm="1">
        <f t="array" aca="1" ref="DM837" ca="1">IFERROR(INDEX(Forecast_Capex_Input!BL$12:BL$286,$Z837)
*(INDEX(Forecast_Capex_Input!$H$12:$H$286,$Z837)=Repex),0)
*$DG837</f>
        <v>0</v>
      </c>
      <c r="DO837" s="43" t="b" cm="1">
        <f t="array" aca="1" ref="DO837" ca="1">OR($G837=Forecast_Capex_Input!$BN$8:$BN$9)</f>
        <v>0</v>
      </c>
      <c r="DP837" s="43" cm="1">
        <f t="array" aca="1" ref="DP837" ca="1">IFERROR(INDEX(Forecast_Capex_Input!BO$12:BO$286,$Z837)
*(INDEX(Forecast_Capex_Input!$H$12:$H$286,$Z837)=Repex),0)
*$DO837</f>
        <v>0</v>
      </c>
      <c r="DQ837" s="43" cm="1">
        <f t="array" aca="1" ref="DQ837" ca="1">IFERROR(INDEX(Forecast_Capex_Input!BP$12:BP$286,$Z837)
*(INDEX(Forecast_Capex_Input!$H$12:$H$286,$Z837)=Repex),0)
*$DO837</f>
        <v>0</v>
      </c>
      <c r="DR837" s="43" cm="1">
        <f t="array" aca="1" ref="DR837" ca="1">IFERROR(INDEX(Forecast_Capex_Input!BQ$12:BQ$286,$Z837)
*(INDEX(Forecast_Capex_Input!$H$12:$H$286,$Z837)=Repex),0)
*$DO837</f>
        <v>0</v>
      </c>
      <c r="DS837" s="43" cm="1">
        <f t="array" aca="1" ref="DS837" ca="1">IFERROR(INDEX(Forecast_Capex_Input!BR$12:BR$286,$Z837)
*(INDEX(Forecast_Capex_Input!$H$12:$H$286,$Z837)=Repex),0)
*$DO837</f>
        <v>0</v>
      </c>
      <c r="DT837" s="43" cm="1">
        <f t="array" aca="1" ref="DT837" ca="1">IFERROR(INDEX(Forecast_Capex_Input!BS$12:BS$286,$Z837)
*(INDEX(Forecast_Capex_Input!$H$12:$H$286,$Z837)=Repex),0)
*$DO837</f>
        <v>0</v>
      </c>
      <c r="DV837" s="43" t="b" cm="1">
        <f t="array" aca="1" ref="DV837" ca="1">OR($G837=Forecast_Capex_Input!$BU$8:$BU$10)</f>
        <v>0</v>
      </c>
      <c r="DW837" s="43" cm="1">
        <f t="array" aca="1" ref="DW837" ca="1">IFERROR(INDEX(Forecast_Capex_Input!BV$12:BV$286,$Z837)
*(INDEX(Forecast_Capex_Input!$H$12:$H$286,$Z837)=Repex),0)
*$DV837</f>
        <v>0</v>
      </c>
      <c r="DX837" s="43" cm="1">
        <f t="array" aca="1" ref="DX837" ca="1">IFERROR(INDEX(Forecast_Capex_Input!BW$12:BW$286,$Z837)
*(INDEX(Forecast_Capex_Input!$H$12:$H$286,$Z837)=Repex),0)
*$DV837</f>
        <v>0</v>
      </c>
      <c r="DY837" s="43" cm="1">
        <f t="array" aca="1" ref="DY837" ca="1">IFERROR(INDEX(Forecast_Capex_Input!BX$12:BX$286,$Z837)
*(INDEX(Forecast_Capex_Input!$H$12:$H$286,$Z837)=Repex),0)
*$DV837</f>
        <v>0</v>
      </c>
      <c r="DZ837" s="43" cm="1">
        <f t="array" aca="1" ref="DZ837" ca="1">IFERROR(INDEX(Forecast_Capex_Input!BY$12:BY$286,$Z837)
*(INDEX(Forecast_Capex_Input!$H$12:$H$286,$Z837)=Repex),0)
*$DV837</f>
        <v>0</v>
      </c>
      <c r="EA837" s="43" cm="1">
        <f t="array" aca="1" ref="EA837" ca="1">IFERROR(INDEX(Forecast_Capex_Input!BZ$12:BZ$286,$Z837)
*(INDEX(Forecast_Capex_Input!$H$12:$H$286,$Z837)=Repex),0)
*$DV837</f>
        <v>0</v>
      </c>
      <c r="EB837" s="43" cm="1">
        <f t="array" aca="1" ref="EB837" ca="1">IFERROR(INDEX(Forecast_Capex_Input!CA$12:CA$286,$Z837)
*(INDEX(Forecast_Capex_Input!$H$12:$H$286,$Z837)=Repex),0)
*$DV837</f>
        <v>0</v>
      </c>
      <c r="EC837" s="43" cm="1">
        <f t="array" aca="1" ref="EC837" ca="1">IFERROR(INDEX(Forecast_Capex_Input!CB$12:CB$286,$Z837)
*(INDEX(Forecast_Capex_Input!$H$12:$H$286,$Z837)=Repex),0)
*$DV837</f>
        <v>0</v>
      </c>
      <c r="ED837" s="43" cm="1">
        <f t="array" aca="1" ref="ED837" ca="1">IFERROR(INDEX(Forecast_Capex_Input!CC$12:CC$286,$Z837)
*(INDEX(Forecast_Capex_Input!$H$12:$H$286,$Z837)=Repex),0)
*$DV837</f>
        <v>0</v>
      </c>
      <c r="EF837" s="86" t="str">
        <f t="shared" si="74"/>
        <v>N/A</v>
      </c>
      <c r="EG837" s="28" t="str">
        <f>IFERROR(RANK(EF837,EF$11:EF$1010,0)+COUNTIF(EF$11:EF837,EF837)-1,NA)</f>
        <v>N/A</v>
      </c>
    </row>
    <row r="838" spans="3:137" x14ac:dyDescent="0.2">
      <c r="C838" s="28">
        <f t="shared" si="75"/>
        <v>828</v>
      </c>
      <c r="D838" s="9" t="str" cm="1">
        <f t="array" ref="D838">IFERROR(INDEX(Forecast_Capex_Input!$D$12:$D$286,$Z838),NA)</f>
        <v>N/A</v>
      </c>
      <c r="E838" s="24" t="str" cm="1">
        <f t="array" ref="E838">IF($Z838=NA,NA,INDEX(Forecast_Capex_Input!$E$12:$E$286,$Z838))</f>
        <v>N/A</v>
      </c>
      <c r="F838" s="9" t="str" cm="1">
        <f t="array" aca="1" ref="F838" ca="1">IFERROR(INDEX(General!$E$25:$E$26,$AA838),NA)</f>
        <v>N/A</v>
      </c>
      <c r="G838" s="9" t="str" cm="1">
        <f t="array" aca="1" ref="G838" ca="1">IFERROR(INDEX(Forecast_Capex_Input!$AI$11:$BB$11,$AC838),NA)</f>
        <v>N/A</v>
      </c>
      <c r="H838" s="50" t="str" cm="1">
        <f t="array" aca="1" ref="H838" ca="1">IFERROR(INDEX(Forecast_Capex_Input!$AI$12:$BB$286,$Z838,$AC838),NA)</f>
        <v>N/A</v>
      </c>
      <c r="I838" s="150" t="str" cm="1">
        <f t="array" ref="I838">IFERROR(INDEX(Forecast_Capex_Input!$F$12:$F$286,$Z838),NA)</f>
        <v>N/A</v>
      </c>
      <c r="J838" s="150" t="str" cm="1">
        <f t="array" ref="J838">IFERROR(INDEX(Forecast_Capex_Input!G$12:G$286,$Z838),NA)</f>
        <v>N/A</v>
      </c>
      <c r="K838" s="150" t="str" cm="1">
        <f t="array" ref="K838">IFERROR(INDEX(Forecast_Capex_Input!H$12:H$286,$Z838),NA)</f>
        <v>N/A</v>
      </c>
      <c r="L838" s="150" t="str" cm="1">
        <f t="array" ref="L838">IFERROR(INDEX(Forecast_Capex_Input!I$12:I$286,$Z838),NA)</f>
        <v>N/A</v>
      </c>
      <c r="M838" s="150" t="str" cm="1">
        <f t="array" ref="M838">IFERROR(INDEX(Forecast_Capex_Input!J$12:J$286,$Z838),NA)</f>
        <v>N/A</v>
      </c>
      <c r="N838" s="150" t="str" cm="1">
        <f t="array" ref="N838">IFERROR(INDEX(Forecast_Capex_Input!K$12:K$286,$Z838),NA)</f>
        <v>N/A</v>
      </c>
      <c r="O838" s="150" t="str" cm="1">
        <f t="array" ref="O838">IFERROR(INDEX(Forecast_Capex_Input!L$12:L$286,$Z838),NA)</f>
        <v>N/A</v>
      </c>
      <c r="P838" s="150" t="str" cm="1">
        <f t="array" ref="P838">IFERROR(INDEX(Forecast_Capex_Input!M$12:M$286,$Z838),NA)</f>
        <v>N/A</v>
      </c>
      <c r="Q838" s="24" t="str" cm="1">
        <f t="array" ref="Q838">IFERROR(INDEX(Forecast_Capex_Input!N$12:N$286,$Z838),NA)</f>
        <v>N/A</v>
      </c>
      <c r="R838" s="190" cm="1">
        <f t="array" ref="R838">IFERROR(INDEX(Forecast_Capex_Input!O$12:O$286,$Z838),0)</f>
        <v>0</v>
      </c>
      <c r="S838" s="24" cm="1">
        <f t="array" ref="S838">IFERROR(INDEX(Forecast_Capex_Input!P$12:P$286,$Z838),0)</f>
        <v>0</v>
      </c>
      <c r="T838" s="150" t="str" cm="1">
        <f t="array" aca="1" ref="T838" ca="1">IFERROR(INDEX(General!$K$91:$K$110,$AC838),NA)</f>
        <v>N/A</v>
      </c>
      <c r="U838" s="43" cm="1">
        <f t="array" aca="1" ref="U838" ca="1">IFERROR(
IF($F838=General!$E$25,INDEX(Forecast_Capex_Input!S$12:S$286,$Z838),
INDEX(Forecast_Capex_Input!T$12:T$286,$Z838)),0)</f>
        <v>0</v>
      </c>
      <c r="V838" s="82" t="b">
        <f>IFERROR(INDEX(Overheads!$T$19:$T$26,MATCH($I838,Overheads!$E$19:$E$26,0)),FALSE)</f>
        <v>0</v>
      </c>
      <c r="W838" s="209" cm="1">
        <f t="array" ref="W838">IFERROR(
INDEX(Forecast_Capex_Input!CN$12:CN$286,$Z838),0)</f>
        <v>0</v>
      </c>
      <c r="X838" s="209">
        <f>IFERROR(
MATCH($W838,General!$L$39:$S$39,0),1)</f>
        <v>1</v>
      </c>
      <c r="Z838" s="28" t="str">
        <f>IFERROR(
IF(MATCH($C838,Forecast_Capex_Input!$CI$12:$CI$286,1)+1&gt;MAX(Forecast_Capex_Input!$C$12:$C$286),NA,
MATCH($C838,Forecast_Capex_Input!$CI$12:$CI$286,1)+1),1)</f>
        <v>N/A</v>
      </c>
      <c r="AA838" s="28" t="str" cm="1">
        <f t="array" aca="1" ref="AA838" ca="1">IFERROR(
IF(Z837&lt;&gt;Z838,1,
IF(COUNTIF(OFFSET(AA837,0,0,-INDEX(Forecast_Capex_Input!$CG$12:$CG$286,$Z838)),AA837)=INDEX(Forecast_Capex_Input!$CG$12:$CG$286,$Z838),AA837+1,AA837)),NA)</f>
        <v>N/A</v>
      </c>
      <c r="AB838" s="28" t="str" cm="1">
        <f t="array" ref="AB838">IFERROR($C838-IF($Z838=1,1,INDEX(Forecast_Capex_Input!$CI$12:$CI$286,$Z838-1))+1,NA)</f>
        <v>N/A</v>
      </c>
      <c r="AC838" s="28" t="str" cm="1">
        <f t="array" aca="1" ref="AC838" ca="1">IFERROR(IF(AA838=1,
INDEX(Forecast_Capex_Input!$AI$10:$BB$10,SMALL(IF(INDEX(Forecast_Capex_Input!$AI$12:$BB$286,$Z838,0)&gt;0,COLUMN(Forecast_Capex_Input!$AI$10:$BB$10)-COLUMN(Forecast_Capex_Input!$AI$12)+1),ROWS(OFFSET(AC837,0,0,-$AB838)))),
OFFSET(AC837,-INDEX(Forecast_Capex_Input!$CG$12:$CG$286,$Z838)+1,0)),NA)</f>
        <v>N/A</v>
      </c>
      <c r="AD838" s="28" t="str">
        <f t="shared" ca="1" si="72"/>
        <v>N/A</v>
      </c>
      <c r="AE838" s="82" t="b">
        <f t="shared" si="76"/>
        <v>0</v>
      </c>
      <c r="AF838" s="78" t="b">
        <v>0</v>
      </c>
      <c r="AG838" s="82" t="b">
        <f t="shared" si="73"/>
        <v>1</v>
      </c>
      <c r="AI838" s="55">
        <v>0</v>
      </c>
      <c r="AJ838" s="55">
        <v>0</v>
      </c>
      <c r="AK838" s="55">
        <v>0</v>
      </c>
      <c r="AL838" s="55">
        <v>0</v>
      </c>
      <c r="AM838" s="55">
        <v>0</v>
      </c>
      <c r="AN838" s="135">
        <v>0</v>
      </c>
      <c r="AP838" s="55">
        <v>0</v>
      </c>
      <c r="AQ838" s="55">
        <v>0</v>
      </c>
      <c r="AR838" s="55">
        <v>0</v>
      </c>
      <c r="AS838" s="55">
        <v>0</v>
      </c>
      <c r="AT838" s="55">
        <v>0</v>
      </c>
      <c r="AU838" s="135">
        <v>0</v>
      </c>
      <c r="AW838" s="55">
        <v>0</v>
      </c>
      <c r="AX838" s="55">
        <v>0</v>
      </c>
      <c r="AY838" s="55">
        <v>0</v>
      </c>
      <c r="AZ838" s="55">
        <v>0</v>
      </c>
      <c r="BA838" s="55">
        <v>0</v>
      </c>
      <c r="BB838" s="135">
        <v>0</v>
      </c>
      <c r="BD838" s="55">
        <v>0</v>
      </c>
      <c r="BE838" s="55">
        <v>0</v>
      </c>
      <c r="BF838" s="55">
        <v>0</v>
      </c>
      <c r="BG838" s="55">
        <v>0</v>
      </c>
      <c r="BH838" s="55">
        <v>0</v>
      </c>
      <c r="BI838" s="135">
        <v>0</v>
      </c>
      <c r="BK838" s="55">
        <v>0</v>
      </c>
      <c r="BL838" s="55">
        <v>0</v>
      </c>
      <c r="BM838" s="55">
        <v>0</v>
      </c>
      <c r="BN838" s="55">
        <v>0</v>
      </c>
      <c r="BO838" s="55">
        <v>0</v>
      </c>
      <c r="BP838" s="135">
        <v>0</v>
      </c>
      <c r="BR838" s="147">
        <v>0</v>
      </c>
      <c r="BS838" s="147">
        <v>0</v>
      </c>
      <c r="BT838" s="147">
        <v>0</v>
      </c>
      <c r="BU838" s="147">
        <v>0</v>
      </c>
      <c r="BV838" s="147">
        <v>0</v>
      </c>
      <c r="BX838" s="55">
        <v>0</v>
      </c>
      <c r="BY838" s="55">
        <v>0</v>
      </c>
      <c r="BZ838" s="55">
        <v>0</v>
      </c>
      <c r="CA838" s="55">
        <v>0</v>
      </c>
      <c r="CB838" s="55">
        <v>0</v>
      </c>
      <c r="CC838" s="135">
        <v>0</v>
      </c>
      <c r="CE838" s="55">
        <v>0</v>
      </c>
      <c r="CF838" s="55">
        <v>0</v>
      </c>
      <c r="CG838" s="55">
        <v>0</v>
      </c>
      <c r="CH838" s="55">
        <v>0</v>
      </c>
      <c r="CI838" s="55">
        <v>0</v>
      </c>
      <c r="CJ838" s="135">
        <v>0</v>
      </c>
      <c r="CL838" s="55">
        <v>0</v>
      </c>
      <c r="CM838" s="55">
        <v>0</v>
      </c>
      <c r="CN838" s="55">
        <v>0</v>
      </c>
      <c r="CO838" s="55">
        <v>0</v>
      </c>
      <c r="CP838" s="55">
        <v>0</v>
      </c>
      <c r="CQ838" s="135">
        <v>0</v>
      </c>
      <c r="CS838" s="67">
        <v>0</v>
      </c>
      <c r="CT838" s="67">
        <v>0</v>
      </c>
      <c r="CU838" s="67">
        <v>0</v>
      </c>
      <c r="CV838" s="67">
        <v>0</v>
      </c>
      <c r="CW838" s="67">
        <v>0</v>
      </c>
      <c r="CX838" s="135">
        <v>0</v>
      </c>
      <c r="CZ838" s="55">
        <v>0</v>
      </c>
      <c r="DA838" s="55">
        <v>0</v>
      </c>
      <c r="DB838" s="55">
        <v>0</v>
      </c>
      <c r="DC838" s="55">
        <v>0</v>
      </c>
      <c r="DD838" s="55">
        <v>0</v>
      </c>
      <c r="DE838" s="135">
        <v>0</v>
      </c>
      <c r="DG838" s="43" t="b" cm="1">
        <f t="array" aca="1" ref="DG838" ca="1">OR($G838=Forecast_Capex_Input!$BF$8:$BF$10)</f>
        <v>0</v>
      </c>
      <c r="DH838" s="43" cm="1">
        <f t="array" aca="1" ref="DH838" ca="1">IFERROR(INDEX(Forecast_Capex_Input!BG$12:BG$286,$Z838)
*(INDEX(Forecast_Capex_Input!$H$12:$H$286,$Z838)=Repex),0)
*$DG838</f>
        <v>0</v>
      </c>
      <c r="DI838" s="43" cm="1">
        <f t="array" aca="1" ref="DI838" ca="1">IFERROR(INDEX(Forecast_Capex_Input!BH$12:BH$286,$Z838)
*(INDEX(Forecast_Capex_Input!$H$12:$H$286,$Z838)=Repex),0)
*$DG838</f>
        <v>0</v>
      </c>
      <c r="DJ838" s="43" cm="1">
        <f t="array" aca="1" ref="DJ838" ca="1">IFERROR(INDEX(Forecast_Capex_Input!BI$12:BI$286,$Z838)
*(INDEX(Forecast_Capex_Input!$H$12:$H$286,$Z838)=Repex),0)
*$DG838</f>
        <v>0</v>
      </c>
      <c r="DK838" s="43" cm="1">
        <f t="array" aca="1" ref="DK838" ca="1">IFERROR(INDEX(Forecast_Capex_Input!BJ$12:BJ$286,$Z838)
*(INDEX(Forecast_Capex_Input!$H$12:$H$286,$Z838)=Repex),0)
*$DG838</f>
        <v>0</v>
      </c>
      <c r="DL838" s="43" cm="1">
        <f t="array" aca="1" ref="DL838" ca="1">IFERROR(INDEX(Forecast_Capex_Input!BK$12:BK$286,$Z838)
*(INDEX(Forecast_Capex_Input!$H$12:$H$286,$Z838)=Repex),0)
*$DG838</f>
        <v>0</v>
      </c>
      <c r="DM838" s="43" cm="1">
        <f t="array" aca="1" ref="DM838" ca="1">IFERROR(INDEX(Forecast_Capex_Input!BL$12:BL$286,$Z838)
*(INDEX(Forecast_Capex_Input!$H$12:$H$286,$Z838)=Repex),0)
*$DG838</f>
        <v>0</v>
      </c>
      <c r="DO838" s="43" t="b" cm="1">
        <f t="array" aca="1" ref="DO838" ca="1">OR($G838=Forecast_Capex_Input!$BN$8:$BN$9)</f>
        <v>0</v>
      </c>
      <c r="DP838" s="43" cm="1">
        <f t="array" aca="1" ref="DP838" ca="1">IFERROR(INDEX(Forecast_Capex_Input!BO$12:BO$286,$Z838)
*(INDEX(Forecast_Capex_Input!$H$12:$H$286,$Z838)=Repex),0)
*$DO838</f>
        <v>0</v>
      </c>
      <c r="DQ838" s="43" cm="1">
        <f t="array" aca="1" ref="DQ838" ca="1">IFERROR(INDEX(Forecast_Capex_Input!BP$12:BP$286,$Z838)
*(INDEX(Forecast_Capex_Input!$H$12:$H$286,$Z838)=Repex),0)
*$DO838</f>
        <v>0</v>
      </c>
      <c r="DR838" s="43" cm="1">
        <f t="array" aca="1" ref="DR838" ca="1">IFERROR(INDEX(Forecast_Capex_Input!BQ$12:BQ$286,$Z838)
*(INDEX(Forecast_Capex_Input!$H$12:$H$286,$Z838)=Repex),0)
*$DO838</f>
        <v>0</v>
      </c>
      <c r="DS838" s="43" cm="1">
        <f t="array" aca="1" ref="DS838" ca="1">IFERROR(INDEX(Forecast_Capex_Input!BR$12:BR$286,$Z838)
*(INDEX(Forecast_Capex_Input!$H$12:$H$286,$Z838)=Repex),0)
*$DO838</f>
        <v>0</v>
      </c>
      <c r="DT838" s="43" cm="1">
        <f t="array" aca="1" ref="DT838" ca="1">IFERROR(INDEX(Forecast_Capex_Input!BS$12:BS$286,$Z838)
*(INDEX(Forecast_Capex_Input!$H$12:$H$286,$Z838)=Repex),0)
*$DO838</f>
        <v>0</v>
      </c>
      <c r="DV838" s="43" t="b" cm="1">
        <f t="array" aca="1" ref="DV838" ca="1">OR($G838=Forecast_Capex_Input!$BU$8:$BU$10)</f>
        <v>0</v>
      </c>
      <c r="DW838" s="43" cm="1">
        <f t="array" aca="1" ref="DW838" ca="1">IFERROR(INDEX(Forecast_Capex_Input!BV$12:BV$286,$Z838)
*(INDEX(Forecast_Capex_Input!$H$12:$H$286,$Z838)=Repex),0)
*$DV838</f>
        <v>0</v>
      </c>
      <c r="DX838" s="43" cm="1">
        <f t="array" aca="1" ref="DX838" ca="1">IFERROR(INDEX(Forecast_Capex_Input!BW$12:BW$286,$Z838)
*(INDEX(Forecast_Capex_Input!$H$12:$H$286,$Z838)=Repex),0)
*$DV838</f>
        <v>0</v>
      </c>
      <c r="DY838" s="43" cm="1">
        <f t="array" aca="1" ref="DY838" ca="1">IFERROR(INDEX(Forecast_Capex_Input!BX$12:BX$286,$Z838)
*(INDEX(Forecast_Capex_Input!$H$12:$H$286,$Z838)=Repex),0)
*$DV838</f>
        <v>0</v>
      </c>
      <c r="DZ838" s="43" cm="1">
        <f t="array" aca="1" ref="DZ838" ca="1">IFERROR(INDEX(Forecast_Capex_Input!BY$12:BY$286,$Z838)
*(INDEX(Forecast_Capex_Input!$H$12:$H$286,$Z838)=Repex),0)
*$DV838</f>
        <v>0</v>
      </c>
      <c r="EA838" s="43" cm="1">
        <f t="array" aca="1" ref="EA838" ca="1">IFERROR(INDEX(Forecast_Capex_Input!BZ$12:BZ$286,$Z838)
*(INDEX(Forecast_Capex_Input!$H$12:$H$286,$Z838)=Repex),0)
*$DV838</f>
        <v>0</v>
      </c>
      <c r="EB838" s="43" cm="1">
        <f t="array" aca="1" ref="EB838" ca="1">IFERROR(INDEX(Forecast_Capex_Input!CA$12:CA$286,$Z838)
*(INDEX(Forecast_Capex_Input!$H$12:$H$286,$Z838)=Repex),0)
*$DV838</f>
        <v>0</v>
      </c>
      <c r="EC838" s="43" cm="1">
        <f t="array" aca="1" ref="EC838" ca="1">IFERROR(INDEX(Forecast_Capex_Input!CB$12:CB$286,$Z838)
*(INDEX(Forecast_Capex_Input!$H$12:$H$286,$Z838)=Repex),0)
*$DV838</f>
        <v>0</v>
      </c>
      <c r="ED838" s="43" cm="1">
        <f t="array" aca="1" ref="ED838" ca="1">IFERROR(INDEX(Forecast_Capex_Input!CC$12:CC$286,$Z838)
*(INDEX(Forecast_Capex_Input!$H$12:$H$286,$Z838)=Repex),0)
*$DV838</f>
        <v>0</v>
      </c>
      <c r="EF838" s="86" t="str">
        <f t="shared" si="74"/>
        <v>N/A</v>
      </c>
      <c r="EG838" s="28" t="str">
        <f>IFERROR(RANK(EF838,EF$11:EF$1010,0)+COUNTIF(EF$11:EF838,EF838)-1,NA)</f>
        <v>N/A</v>
      </c>
    </row>
    <row r="839" spans="3:137" x14ac:dyDescent="0.2">
      <c r="C839" s="28">
        <f t="shared" si="75"/>
        <v>829</v>
      </c>
      <c r="D839" s="9" t="str" cm="1">
        <f t="array" ref="D839">IFERROR(INDEX(Forecast_Capex_Input!$D$12:$D$286,$Z839),NA)</f>
        <v>N/A</v>
      </c>
      <c r="E839" s="24" t="str" cm="1">
        <f t="array" ref="E839">IF($Z839=NA,NA,INDEX(Forecast_Capex_Input!$E$12:$E$286,$Z839))</f>
        <v>N/A</v>
      </c>
      <c r="F839" s="9" t="str" cm="1">
        <f t="array" aca="1" ref="F839" ca="1">IFERROR(INDEX(General!$E$25:$E$26,$AA839),NA)</f>
        <v>N/A</v>
      </c>
      <c r="G839" s="9" t="str" cm="1">
        <f t="array" aca="1" ref="G839" ca="1">IFERROR(INDEX(Forecast_Capex_Input!$AI$11:$BB$11,$AC839),NA)</f>
        <v>N/A</v>
      </c>
      <c r="H839" s="50" t="str" cm="1">
        <f t="array" aca="1" ref="H839" ca="1">IFERROR(INDEX(Forecast_Capex_Input!$AI$12:$BB$286,$Z839,$AC839),NA)</f>
        <v>N/A</v>
      </c>
      <c r="I839" s="150" t="str" cm="1">
        <f t="array" ref="I839">IFERROR(INDEX(Forecast_Capex_Input!$F$12:$F$286,$Z839),NA)</f>
        <v>N/A</v>
      </c>
      <c r="J839" s="150" t="str" cm="1">
        <f t="array" ref="J839">IFERROR(INDEX(Forecast_Capex_Input!G$12:G$286,$Z839),NA)</f>
        <v>N/A</v>
      </c>
      <c r="K839" s="150" t="str" cm="1">
        <f t="array" ref="K839">IFERROR(INDEX(Forecast_Capex_Input!H$12:H$286,$Z839),NA)</f>
        <v>N/A</v>
      </c>
      <c r="L839" s="150" t="str" cm="1">
        <f t="array" ref="L839">IFERROR(INDEX(Forecast_Capex_Input!I$12:I$286,$Z839),NA)</f>
        <v>N/A</v>
      </c>
      <c r="M839" s="150" t="str" cm="1">
        <f t="array" ref="M839">IFERROR(INDEX(Forecast_Capex_Input!J$12:J$286,$Z839),NA)</f>
        <v>N/A</v>
      </c>
      <c r="N839" s="150" t="str" cm="1">
        <f t="array" ref="N839">IFERROR(INDEX(Forecast_Capex_Input!K$12:K$286,$Z839),NA)</f>
        <v>N/A</v>
      </c>
      <c r="O839" s="150" t="str" cm="1">
        <f t="array" ref="O839">IFERROR(INDEX(Forecast_Capex_Input!L$12:L$286,$Z839),NA)</f>
        <v>N/A</v>
      </c>
      <c r="P839" s="150" t="str" cm="1">
        <f t="array" ref="P839">IFERROR(INDEX(Forecast_Capex_Input!M$12:M$286,$Z839),NA)</f>
        <v>N/A</v>
      </c>
      <c r="Q839" s="24" t="str" cm="1">
        <f t="array" ref="Q839">IFERROR(INDEX(Forecast_Capex_Input!N$12:N$286,$Z839),NA)</f>
        <v>N/A</v>
      </c>
      <c r="R839" s="190" cm="1">
        <f t="array" ref="R839">IFERROR(INDEX(Forecast_Capex_Input!O$12:O$286,$Z839),0)</f>
        <v>0</v>
      </c>
      <c r="S839" s="24" cm="1">
        <f t="array" ref="S839">IFERROR(INDEX(Forecast_Capex_Input!P$12:P$286,$Z839),0)</f>
        <v>0</v>
      </c>
      <c r="T839" s="150" t="str" cm="1">
        <f t="array" aca="1" ref="T839" ca="1">IFERROR(INDEX(General!$K$91:$K$110,$AC839),NA)</f>
        <v>N/A</v>
      </c>
      <c r="U839" s="43" cm="1">
        <f t="array" aca="1" ref="U839" ca="1">IFERROR(
IF($F839=General!$E$25,INDEX(Forecast_Capex_Input!S$12:S$286,$Z839),
INDEX(Forecast_Capex_Input!T$12:T$286,$Z839)),0)</f>
        <v>0</v>
      </c>
      <c r="V839" s="82" t="b">
        <f>IFERROR(INDEX(Overheads!$T$19:$T$26,MATCH($I839,Overheads!$E$19:$E$26,0)),FALSE)</f>
        <v>0</v>
      </c>
      <c r="W839" s="209" cm="1">
        <f t="array" ref="W839">IFERROR(
INDEX(Forecast_Capex_Input!CN$12:CN$286,$Z839),0)</f>
        <v>0</v>
      </c>
      <c r="X839" s="209">
        <f>IFERROR(
MATCH($W839,General!$L$39:$S$39,0),1)</f>
        <v>1</v>
      </c>
      <c r="Z839" s="28" t="str">
        <f>IFERROR(
IF(MATCH($C839,Forecast_Capex_Input!$CI$12:$CI$286,1)+1&gt;MAX(Forecast_Capex_Input!$C$12:$C$286),NA,
MATCH($C839,Forecast_Capex_Input!$CI$12:$CI$286,1)+1),1)</f>
        <v>N/A</v>
      </c>
      <c r="AA839" s="28" t="str" cm="1">
        <f t="array" aca="1" ref="AA839" ca="1">IFERROR(
IF(Z838&lt;&gt;Z839,1,
IF(COUNTIF(OFFSET(AA838,0,0,-INDEX(Forecast_Capex_Input!$CG$12:$CG$286,$Z839)),AA838)=INDEX(Forecast_Capex_Input!$CG$12:$CG$286,$Z839),AA838+1,AA838)),NA)</f>
        <v>N/A</v>
      </c>
      <c r="AB839" s="28" t="str" cm="1">
        <f t="array" ref="AB839">IFERROR($C839-IF($Z839=1,1,INDEX(Forecast_Capex_Input!$CI$12:$CI$286,$Z839-1))+1,NA)</f>
        <v>N/A</v>
      </c>
      <c r="AC839" s="28" t="str" cm="1">
        <f t="array" aca="1" ref="AC839" ca="1">IFERROR(IF(AA839=1,
INDEX(Forecast_Capex_Input!$AI$10:$BB$10,SMALL(IF(INDEX(Forecast_Capex_Input!$AI$12:$BB$286,$Z839,0)&gt;0,COLUMN(Forecast_Capex_Input!$AI$10:$BB$10)-COLUMN(Forecast_Capex_Input!$AI$12)+1),ROWS(OFFSET(AC838,0,0,-$AB839)))),
OFFSET(AC838,-INDEX(Forecast_Capex_Input!$CG$12:$CG$286,$Z839)+1,0)),NA)</f>
        <v>N/A</v>
      </c>
      <c r="AD839" s="28" t="str">
        <f t="shared" ca="1" si="72"/>
        <v>N/A</v>
      </c>
      <c r="AE839" s="82" t="b">
        <f t="shared" si="76"/>
        <v>0</v>
      </c>
      <c r="AF839" s="78" t="b">
        <v>0</v>
      </c>
      <c r="AG839" s="82" t="b">
        <f t="shared" si="73"/>
        <v>1</v>
      </c>
      <c r="AI839" s="55">
        <v>0</v>
      </c>
      <c r="AJ839" s="55">
        <v>0</v>
      </c>
      <c r="AK839" s="55">
        <v>0</v>
      </c>
      <c r="AL839" s="55">
        <v>0</v>
      </c>
      <c r="AM839" s="55">
        <v>0</v>
      </c>
      <c r="AN839" s="135">
        <v>0</v>
      </c>
      <c r="AP839" s="55">
        <v>0</v>
      </c>
      <c r="AQ839" s="55">
        <v>0</v>
      </c>
      <c r="AR839" s="55">
        <v>0</v>
      </c>
      <c r="AS839" s="55">
        <v>0</v>
      </c>
      <c r="AT839" s="55">
        <v>0</v>
      </c>
      <c r="AU839" s="135">
        <v>0</v>
      </c>
      <c r="AW839" s="55">
        <v>0</v>
      </c>
      <c r="AX839" s="55">
        <v>0</v>
      </c>
      <c r="AY839" s="55">
        <v>0</v>
      </c>
      <c r="AZ839" s="55">
        <v>0</v>
      </c>
      <c r="BA839" s="55">
        <v>0</v>
      </c>
      <c r="BB839" s="135">
        <v>0</v>
      </c>
      <c r="BD839" s="55">
        <v>0</v>
      </c>
      <c r="BE839" s="55">
        <v>0</v>
      </c>
      <c r="BF839" s="55">
        <v>0</v>
      </c>
      <c r="BG839" s="55">
        <v>0</v>
      </c>
      <c r="BH839" s="55">
        <v>0</v>
      </c>
      <c r="BI839" s="135">
        <v>0</v>
      </c>
      <c r="BK839" s="55">
        <v>0</v>
      </c>
      <c r="BL839" s="55">
        <v>0</v>
      </c>
      <c r="BM839" s="55">
        <v>0</v>
      </c>
      <c r="BN839" s="55">
        <v>0</v>
      </c>
      <c r="BO839" s="55">
        <v>0</v>
      </c>
      <c r="BP839" s="135">
        <v>0</v>
      </c>
      <c r="BR839" s="147">
        <v>0</v>
      </c>
      <c r="BS839" s="147">
        <v>0</v>
      </c>
      <c r="BT839" s="147">
        <v>0</v>
      </c>
      <c r="BU839" s="147">
        <v>0</v>
      </c>
      <c r="BV839" s="147">
        <v>0</v>
      </c>
      <c r="BX839" s="55">
        <v>0</v>
      </c>
      <c r="BY839" s="55">
        <v>0</v>
      </c>
      <c r="BZ839" s="55">
        <v>0</v>
      </c>
      <c r="CA839" s="55">
        <v>0</v>
      </c>
      <c r="CB839" s="55">
        <v>0</v>
      </c>
      <c r="CC839" s="135">
        <v>0</v>
      </c>
      <c r="CE839" s="55">
        <v>0</v>
      </c>
      <c r="CF839" s="55">
        <v>0</v>
      </c>
      <c r="CG839" s="55">
        <v>0</v>
      </c>
      <c r="CH839" s="55">
        <v>0</v>
      </c>
      <c r="CI839" s="55">
        <v>0</v>
      </c>
      <c r="CJ839" s="135">
        <v>0</v>
      </c>
      <c r="CL839" s="55">
        <v>0</v>
      </c>
      <c r="CM839" s="55">
        <v>0</v>
      </c>
      <c r="CN839" s="55">
        <v>0</v>
      </c>
      <c r="CO839" s="55">
        <v>0</v>
      </c>
      <c r="CP839" s="55">
        <v>0</v>
      </c>
      <c r="CQ839" s="135">
        <v>0</v>
      </c>
      <c r="CS839" s="67">
        <v>0</v>
      </c>
      <c r="CT839" s="67">
        <v>0</v>
      </c>
      <c r="CU839" s="67">
        <v>0</v>
      </c>
      <c r="CV839" s="67">
        <v>0</v>
      </c>
      <c r="CW839" s="67">
        <v>0</v>
      </c>
      <c r="CX839" s="135">
        <v>0</v>
      </c>
      <c r="CZ839" s="55">
        <v>0</v>
      </c>
      <c r="DA839" s="55">
        <v>0</v>
      </c>
      <c r="DB839" s="55">
        <v>0</v>
      </c>
      <c r="DC839" s="55">
        <v>0</v>
      </c>
      <c r="DD839" s="55">
        <v>0</v>
      </c>
      <c r="DE839" s="135">
        <v>0</v>
      </c>
      <c r="DG839" s="43" t="b" cm="1">
        <f t="array" aca="1" ref="DG839" ca="1">OR($G839=Forecast_Capex_Input!$BF$8:$BF$10)</f>
        <v>0</v>
      </c>
      <c r="DH839" s="43" cm="1">
        <f t="array" aca="1" ref="DH839" ca="1">IFERROR(INDEX(Forecast_Capex_Input!BG$12:BG$286,$Z839)
*(INDEX(Forecast_Capex_Input!$H$12:$H$286,$Z839)=Repex),0)
*$DG839</f>
        <v>0</v>
      </c>
      <c r="DI839" s="43" cm="1">
        <f t="array" aca="1" ref="DI839" ca="1">IFERROR(INDEX(Forecast_Capex_Input!BH$12:BH$286,$Z839)
*(INDEX(Forecast_Capex_Input!$H$12:$H$286,$Z839)=Repex),0)
*$DG839</f>
        <v>0</v>
      </c>
      <c r="DJ839" s="43" cm="1">
        <f t="array" aca="1" ref="DJ839" ca="1">IFERROR(INDEX(Forecast_Capex_Input!BI$12:BI$286,$Z839)
*(INDEX(Forecast_Capex_Input!$H$12:$H$286,$Z839)=Repex),0)
*$DG839</f>
        <v>0</v>
      </c>
      <c r="DK839" s="43" cm="1">
        <f t="array" aca="1" ref="DK839" ca="1">IFERROR(INDEX(Forecast_Capex_Input!BJ$12:BJ$286,$Z839)
*(INDEX(Forecast_Capex_Input!$H$12:$H$286,$Z839)=Repex),0)
*$DG839</f>
        <v>0</v>
      </c>
      <c r="DL839" s="43" cm="1">
        <f t="array" aca="1" ref="DL839" ca="1">IFERROR(INDEX(Forecast_Capex_Input!BK$12:BK$286,$Z839)
*(INDEX(Forecast_Capex_Input!$H$12:$H$286,$Z839)=Repex),0)
*$DG839</f>
        <v>0</v>
      </c>
      <c r="DM839" s="43" cm="1">
        <f t="array" aca="1" ref="DM839" ca="1">IFERROR(INDEX(Forecast_Capex_Input!BL$12:BL$286,$Z839)
*(INDEX(Forecast_Capex_Input!$H$12:$H$286,$Z839)=Repex),0)
*$DG839</f>
        <v>0</v>
      </c>
      <c r="DO839" s="43" t="b" cm="1">
        <f t="array" aca="1" ref="DO839" ca="1">OR($G839=Forecast_Capex_Input!$BN$8:$BN$9)</f>
        <v>0</v>
      </c>
      <c r="DP839" s="43" cm="1">
        <f t="array" aca="1" ref="DP839" ca="1">IFERROR(INDEX(Forecast_Capex_Input!BO$12:BO$286,$Z839)
*(INDEX(Forecast_Capex_Input!$H$12:$H$286,$Z839)=Repex),0)
*$DO839</f>
        <v>0</v>
      </c>
      <c r="DQ839" s="43" cm="1">
        <f t="array" aca="1" ref="DQ839" ca="1">IFERROR(INDEX(Forecast_Capex_Input!BP$12:BP$286,$Z839)
*(INDEX(Forecast_Capex_Input!$H$12:$H$286,$Z839)=Repex),0)
*$DO839</f>
        <v>0</v>
      </c>
      <c r="DR839" s="43" cm="1">
        <f t="array" aca="1" ref="DR839" ca="1">IFERROR(INDEX(Forecast_Capex_Input!BQ$12:BQ$286,$Z839)
*(INDEX(Forecast_Capex_Input!$H$12:$H$286,$Z839)=Repex),0)
*$DO839</f>
        <v>0</v>
      </c>
      <c r="DS839" s="43" cm="1">
        <f t="array" aca="1" ref="DS839" ca="1">IFERROR(INDEX(Forecast_Capex_Input!BR$12:BR$286,$Z839)
*(INDEX(Forecast_Capex_Input!$H$12:$H$286,$Z839)=Repex),0)
*$DO839</f>
        <v>0</v>
      </c>
      <c r="DT839" s="43" cm="1">
        <f t="array" aca="1" ref="DT839" ca="1">IFERROR(INDEX(Forecast_Capex_Input!BS$12:BS$286,$Z839)
*(INDEX(Forecast_Capex_Input!$H$12:$H$286,$Z839)=Repex),0)
*$DO839</f>
        <v>0</v>
      </c>
      <c r="DV839" s="43" t="b" cm="1">
        <f t="array" aca="1" ref="DV839" ca="1">OR($G839=Forecast_Capex_Input!$BU$8:$BU$10)</f>
        <v>0</v>
      </c>
      <c r="DW839" s="43" cm="1">
        <f t="array" aca="1" ref="DW839" ca="1">IFERROR(INDEX(Forecast_Capex_Input!BV$12:BV$286,$Z839)
*(INDEX(Forecast_Capex_Input!$H$12:$H$286,$Z839)=Repex),0)
*$DV839</f>
        <v>0</v>
      </c>
      <c r="DX839" s="43" cm="1">
        <f t="array" aca="1" ref="DX839" ca="1">IFERROR(INDEX(Forecast_Capex_Input!BW$12:BW$286,$Z839)
*(INDEX(Forecast_Capex_Input!$H$12:$H$286,$Z839)=Repex),0)
*$DV839</f>
        <v>0</v>
      </c>
      <c r="DY839" s="43" cm="1">
        <f t="array" aca="1" ref="DY839" ca="1">IFERROR(INDEX(Forecast_Capex_Input!BX$12:BX$286,$Z839)
*(INDEX(Forecast_Capex_Input!$H$12:$H$286,$Z839)=Repex),0)
*$DV839</f>
        <v>0</v>
      </c>
      <c r="DZ839" s="43" cm="1">
        <f t="array" aca="1" ref="DZ839" ca="1">IFERROR(INDEX(Forecast_Capex_Input!BY$12:BY$286,$Z839)
*(INDEX(Forecast_Capex_Input!$H$12:$H$286,$Z839)=Repex),0)
*$DV839</f>
        <v>0</v>
      </c>
      <c r="EA839" s="43" cm="1">
        <f t="array" aca="1" ref="EA839" ca="1">IFERROR(INDEX(Forecast_Capex_Input!BZ$12:BZ$286,$Z839)
*(INDEX(Forecast_Capex_Input!$H$12:$H$286,$Z839)=Repex),0)
*$DV839</f>
        <v>0</v>
      </c>
      <c r="EB839" s="43" cm="1">
        <f t="array" aca="1" ref="EB839" ca="1">IFERROR(INDEX(Forecast_Capex_Input!CA$12:CA$286,$Z839)
*(INDEX(Forecast_Capex_Input!$H$12:$H$286,$Z839)=Repex),0)
*$DV839</f>
        <v>0</v>
      </c>
      <c r="EC839" s="43" cm="1">
        <f t="array" aca="1" ref="EC839" ca="1">IFERROR(INDEX(Forecast_Capex_Input!CB$12:CB$286,$Z839)
*(INDEX(Forecast_Capex_Input!$H$12:$H$286,$Z839)=Repex),0)
*$DV839</f>
        <v>0</v>
      </c>
      <c r="ED839" s="43" cm="1">
        <f t="array" aca="1" ref="ED839" ca="1">IFERROR(INDEX(Forecast_Capex_Input!CC$12:CC$286,$Z839)
*(INDEX(Forecast_Capex_Input!$H$12:$H$286,$Z839)=Repex),0)
*$DV839</f>
        <v>0</v>
      </c>
      <c r="EF839" s="86" t="str">
        <f t="shared" si="74"/>
        <v>N/A</v>
      </c>
      <c r="EG839" s="28" t="str">
        <f>IFERROR(RANK(EF839,EF$11:EF$1010,0)+COUNTIF(EF$11:EF839,EF839)-1,NA)</f>
        <v>N/A</v>
      </c>
    </row>
    <row r="840" spans="3:137" x14ac:dyDescent="0.2">
      <c r="C840" s="28">
        <f t="shared" si="75"/>
        <v>830</v>
      </c>
      <c r="D840" s="9" t="str" cm="1">
        <f t="array" ref="D840">IFERROR(INDEX(Forecast_Capex_Input!$D$12:$D$286,$Z840),NA)</f>
        <v>N/A</v>
      </c>
      <c r="E840" s="24" t="str" cm="1">
        <f t="array" ref="E840">IF($Z840=NA,NA,INDEX(Forecast_Capex_Input!$E$12:$E$286,$Z840))</f>
        <v>N/A</v>
      </c>
      <c r="F840" s="9" t="str" cm="1">
        <f t="array" aca="1" ref="F840" ca="1">IFERROR(INDEX(General!$E$25:$E$26,$AA840),NA)</f>
        <v>N/A</v>
      </c>
      <c r="G840" s="9" t="str" cm="1">
        <f t="array" aca="1" ref="G840" ca="1">IFERROR(INDEX(Forecast_Capex_Input!$AI$11:$BB$11,$AC840),NA)</f>
        <v>N/A</v>
      </c>
      <c r="H840" s="50" t="str" cm="1">
        <f t="array" aca="1" ref="H840" ca="1">IFERROR(INDEX(Forecast_Capex_Input!$AI$12:$BB$286,$Z840,$AC840),NA)</f>
        <v>N/A</v>
      </c>
      <c r="I840" s="150" t="str" cm="1">
        <f t="array" ref="I840">IFERROR(INDEX(Forecast_Capex_Input!$F$12:$F$286,$Z840),NA)</f>
        <v>N/A</v>
      </c>
      <c r="J840" s="150" t="str" cm="1">
        <f t="array" ref="J840">IFERROR(INDEX(Forecast_Capex_Input!G$12:G$286,$Z840),NA)</f>
        <v>N/A</v>
      </c>
      <c r="K840" s="150" t="str" cm="1">
        <f t="array" ref="K840">IFERROR(INDEX(Forecast_Capex_Input!H$12:H$286,$Z840),NA)</f>
        <v>N/A</v>
      </c>
      <c r="L840" s="150" t="str" cm="1">
        <f t="array" ref="L840">IFERROR(INDEX(Forecast_Capex_Input!I$12:I$286,$Z840),NA)</f>
        <v>N/A</v>
      </c>
      <c r="M840" s="150" t="str" cm="1">
        <f t="array" ref="M840">IFERROR(INDEX(Forecast_Capex_Input!J$12:J$286,$Z840),NA)</f>
        <v>N/A</v>
      </c>
      <c r="N840" s="150" t="str" cm="1">
        <f t="array" ref="N840">IFERROR(INDEX(Forecast_Capex_Input!K$12:K$286,$Z840),NA)</f>
        <v>N/A</v>
      </c>
      <c r="O840" s="150" t="str" cm="1">
        <f t="array" ref="O840">IFERROR(INDEX(Forecast_Capex_Input!L$12:L$286,$Z840),NA)</f>
        <v>N/A</v>
      </c>
      <c r="P840" s="150" t="str" cm="1">
        <f t="array" ref="P840">IFERROR(INDEX(Forecast_Capex_Input!M$12:M$286,$Z840),NA)</f>
        <v>N/A</v>
      </c>
      <c r="Q840" s="24" t="str" cm="1">
        <f t="array" ref="Q840">IFERROR(INDEX(Forecast_Capex_Input!N$12:N$286,$Z840),NA)</f>
        <v>N/A</v>
      </c>
      <c r="R840" s="190" cm="1">
        <f t="array" ref="R840">IFERROR(INDEX(Forecast_Capex_Input!O$12:O$286,$Z840),0)</f>
        <v>0</v>
      </c>
      <c r="S840" s="24" cm="1">
        <f t="array" ref="S840">IFERROR(INDEX(Forecast_Capex_Input!P$12:P$286,$Z840),0)</f>
        <v>0</v>
      </c>
      <c r="T840" s="150" t="str" cm="1">
        <f t="array" aca="1" ref="T840" ca="1">IFERROR(INDEX(General!$K$91:$K$110,$AC840),NA)</f>
        <v>N/A</v>
      </c>
      <c r="U840" s="43" cm="1">
        <f t="array" aca="1" ref="U840" ca="1">IFERROR(
IF($F840=General!$E$25,INDEX(Forecast_Capex_Input!S$12:S$286,$Z840),
INDEX(Forecast_Capex_Input!T$12:T$286,$Z840)),0)</f>
        <v>0</v>
      </c>
      <c r="V840" s="82" t="b">
        <f>IFERROR(INDEX(Overheads!$T$19:$T$26,MATCH($I840,Overheads!$E$19:$E$26,0)),FALSE)</f>
        <v>0</v>
      </c>
      <c r="W840" s="209" cm="1">
        <f t="array" ref="W840">IFERROR(
INDEX(Forecast_Capex_Input!CN$12:CN$286,$Z840),0)</f>
        <v>0</v>
      </c>
      <c r="X840" s="209">
        <f>IFERROR(
MATCH($W840,General!$L$39:$S$39,0),1)</f>
        <v>1</v>
      </c>
      <c r="Z840" s="28" t="str">
        <f>IFERROR(
IF(MATCH($C840,Forecast_Capex_Input!$CI$12:$CI$286,1)+1&gt;MAX(Forecast_Capex_Input!$C$12:$C$286),NA,
MATCH($C840,Forecast_Capex_Input!$CI$12:$CI$286,1)+1),1)</f>
        <v>N/A</v>
      </c>
      <c r="AA840" s="28" t="str" cm="1">
        <f t="array" aca="1" ref="AA840" ca="1">IFERROR(
IF(Z839&lt;&gt;Z840,1,
IF(COUNTIF(OFFSET(AA839,0,0,-INDEX(Forecast_Capex_Input!$CG$12:$CG$286,$Z840)),AA839)=INDEX(Forecast_Capex_Input!$CG$12:$CG$286,$Z840),AA839+1,AA839)),NA)</f>
        <v>N/A</v>
      </c>
      <c r="AB840" s="28" t="str" cm="1">
        <f t="array" ref="AB840">IFERROR($C840-IF($Z840=1,1,INDEX(Forecast_Capex_Input!$CI$12:$CI$286,$Z840-1))+1,NA)</f>
        <v>N/A</v>
      </c>
      <c r="AC840" s="28" t="str" cm="1">
        <f t="array" aca="1" ref="AC840" ca="1">IFERROR(IF(AA840=1,
INDEX(Forecast_Capex_Input!$AI$10:$BB$10,SMALL(IF(INDEX(Forecast_Capex_Input!$AI$12:$BB$286,$Z840,0)&gt;0,COLUMN(Forecast_Capex_Input!$AI$10:$BB$10)-COLUMN(Forecast_Capex_Input!$AI$12)+1),ROWS(OFFSET(AC839,0,0,-$AB840)))),
OFFSET(AC839,-INDEX(Forecast_Capex_Input!$CG$12:$CG$286,$Z840)+1,0)),NA)</f>
        <v>N/A</v>
      </c>
      <c r="AD840" s="28" t="str">
        <f t="shared" ca="1" si="72"/>
        <v>N/A</v>
      </c>
      <c r="AE840" s="82" t="b">
        <f t="shared" si="76"/>
        <v>0</v>
      </c>
      <c r="AF840" s="78" t="b">
        <v>0</v>
      </c>
      <c r="AG840" s="82" t="b">
        <f t="shared" si="73"/>
        <v>1</v>
      </c>
      <c r="AI840" s="55">
        <v>0</v>
      </c>
      <c r="AJ840" s="55">
        <v>0</v>
      </c>
      <c r="AK840" s="55">
        <v>0</v>
      </c>
      <c r="AL840" s="55">
        <v>0</v>
      </c>
      <c r="AM840" s="55">
        <v>0</v>
      </c>
      <c r="AN840" s="135">
        <v>0</v>
      </c>
      <c r="AP840" s="55">
        <v>0</v>
      </c>
      <c r="AQ840" s="55">
        <v>0</v>
      </c>
      <c r="AR840" s="55">
        <v>0</v>
      </c>
      <c r="AS840" s="55">
        <v>0</v>
      </c>
      <c r="AT840" s="55">
        <v>0</v>
      </c>
      <c r="AU840" s="135">
        <v>0</v>
      </c>
      <c r="AW840" s="55">
        <v>0</v>
      </c>
      <c r="AX840" s="55">
        <v>0</v>
      </c>
      <c r="AY840" s="55">
        <v>0</v>
      </c>
      <c r="AZ840" s="55">
        <v>0</v>
      </c>
      <c r="BA840" s="55">
        <v>0</v>
      </c>
      <c r="BB840" s="135">
        <v>0</v>
      </c>
      <c r="BD840" s="55">
        <v>0</v>
      </c>
      <c r="BE840" s="55">
        <v>0</v>
      </c>
      <c r="BF840" s="55">
        <v>0</v>
      </c>
      <c r="BG840" s="55">
        <v>0</v>
      </c>
      <c r="BH840" s="55">
        <v>0</v>
      </c>
      <c r="BI840" s="135">
        <v>0</v>
      </c>
      <c r="BK840" s="55">
        <v>0</v>
      </c>
      <c r="BL840" s="55">
        <v>0</v>
      </c>
      <c r="BM840" s="55">
        <v>0</v>
      </c>
      <c r="BN840" s="55">
        <v>0</v>
      </c>
      <c r="BO840" s="55">
        <v>0</v>
      </c>
      <c r="BP840" s="135">
        <v>0</v>
      </c>
      <c r="BR840" s="147">
        <v>0</v>
      </c>
      <c r="BS840" s="147">
        <v>0</v>
      </c>
      <c r="BT840" s="147">
        <v>0</v>
      </c>
      <c r="BU840" s="147">
        <v>0</v>
      </c>
      <c r="BV840" s="147">
        <v>0</v>
      </c>
      <c r="BX840" s="55">
        <v>0</v>
      </c>
      <c r="BY840" s="55">
        <v>0</v>
      </c>
      <c r="BZ840" s="55">
        <v>0</v>
      </c>
      <c r="CA840" s="55">
        <v>0</v>
      </c>
      <c r="CB840" s="55">
        <v>0</v>
      </c>
      <c r="CC840" s="135">
        <v>0</v>
      </c>
      <c r="CE840" s="55">
        <v>0</v>
      </c>
      <c r="CF840" s="55">
        <v>0</v>
      </c>
      <c r="CG840" s="55">
        <v>0</v>
      </c>
      <c r="CH840" s="55">
        <v>0</v>
      </c>
      <c r="CI840" s="55">
        <v>0</v>
      </c>
      <c r="CJ840" s="135">
        <v>0</v>
      </c>
      <c r="CL840" s="55">
        <v>0</v>
      </c>
      <c r="CM840" s="55">
        <v>0</v>
      </c>
      <c r="CN840" s="55">
        <v>0</v>
      </c>
      <c r="CO840" s="55">
        <v>0</v>
      </c>
      <c r="CP840" s="55">
        <v>0</v>
      </c>
      <c r="CQ840" s="135">
        <v>0</v>
      </c>
      <c r="CS840" s="67">
        <v>0</v>
      </c>
      <c r="CT840" s="67">
        <v>0</v>
      </c>
      <c r="CU840" s="67">
        <v>0</v>
      </c>
      <c r="CV840" s="67">
        <v>0</v>
      </c>
      <c r="CW840" s="67">
        <v>0</v>
      </c>
      <c r="CX840" s="135">
        <v>0</v>
      </c>
      <c r="CZ840" s="55">
        <v>0</v>
      </c>
      <c r="DA840" s="55">
        <v>0</v>
      </c>
      <c r="DB840" s="55">
        <v>0</v>
      </c>
      <c r="DC840" s="55">
        <v>0</v>
      </c>
      <c r="DD840" s="55">
        <v>0</v>
      </c>
      <c r="DE840" s="135">
        <v>0</v>
      </c>
      <c r="DG840" s="43" t="b" cm="1">
        <f t="array" aca="1" ref="DG840" ca="1">OR($G840=Forecast_Capex_Input!$BF$8:$BF$10)</f>
        <v>0</v>
      </c>
      <c r="DH840" s="43" cm="1">
        <f t="array" aca="1" ref="DH840" ca="1">IFERROR(INDEX(Forecast_Capex_Input!BG$12:BG$286,$Z840)
*(INDEX(Forecast_Capex_Input!$H$12:$H$286,$Z840)=Repex),0)
*$DG840</f>
        <v>0</v>
      </c>
      <c r="DI840" s="43" cm="1">
        <f t="array" aca="1" ref="DI840" ca="1">IFERROR(INDEX(Forecast_Capex_Input!BH$12:BH$286,$Z840)
*(INDEX(Forecast_Capex_Input!$H$12:$H$286,$Z840)=Repex),0)
*$DG840</f>
        <v>0</v>
      </c>
      <c r="DJ840" s="43" cm="1">
        <f t="array" aca="1" ref="DJ840" ca="1">IFERROR(INDEX(Forecast_Capex_Input!BI$12:BI$286,$Z840)
*(INDEX(Forecast_Capex_Input!$H$12:$H$286,$Z840)=Repex),0)
*$DG840</f>
        <v>0</v>
      </c>
      <c r="DK840" s="43" cm="1">
        <f t="array" aca="1" ref="DK840" ca="1">IFERROR(INDEX(Forecast_Capex_Input!BJ$12:BJ$286,$Z840)
*(INDEX(Forecast_Capex_Input!$H$12:$H$286,$Z840)=Repex),0)
*$DG840</f>
        <v>0</v>
      </c>
      <c r="DL840" s="43" cm="1">
        <f t="array" aca="1" ref="DL840" ca="1">IFERROR(INDEX(Forecast_Capex_Input!BK$12:BK$286,$Z840)
*(INDEX(Forecast_Capex_Input!$H$12:$H$286,$Z840)=Repex),0)
*$DG840</f>
        <v>0</v>
      </c>
      <c r="DM840" s="43" cm="1">
        <f t="array" aca="1" ref="DM840" ca="1">IFERROR(INDEX(Forecast_Capex_Input!BL$12:BL$286,$Z840)
*(INDEX(Forecast_Capex_Input!$H$12:$H$286,$Z840)=Repex),0)
*$DG840</f>
        <v>0</v>
      </c>
      <c r="DO840" s="43" t="b" cm="1">
        <f t="array" aca="1" ref="DO840" ca="1">OR($G840=Forecast_Capex_Input!$BN$8:$BN$9)</f>
        <v>0</v>
      </c>
      <c r="DP840" s="43" cm="1">
        <f t="array" aca="1" ref="DP840" ca="1">IFERROR(INDEX(Forecast_Capex_Input!BO$12:BO$286,$Z840)
*(INDEX(Forecast_Capex_Input!$H$12:$H$286,$Z840)=Repex),0)
*$DO840</f>
        <v>0</v>
      </c>
      <c r="DQ840" s="43" cm="1">
        <f t="array" aca="1" ref="DQ840" ca="1">IFERROR(INDEX(Forecast_Capex_Input!BP$12:BP$286,$Z840)
*(INDEX(Forecast_Capex_Input!$H$12:$H$286,$Z840)=Repex),0)
*$DO840</f>
        <v>0</v>
      </c>
      <c r="DR840" s="43" cm="1">
        <f t="array" aca="1" ref="DR840" ca="1">IFERROR(INDEX(Forecast_Capex_Input!BQ$12:BQ$286,$Z840)
*(INDEX(Forecast_Capex_Input!$H$12:$H$286,$Z840)=Repex),0)
*$DO840</f>
        <v>0</v>
      </c>
      <c r="DS840" s="43" cm="1">
        <f t="array" aca="1" ref="DS840" ca="1">IFERROR(INDEX(Forecast_Capex_Input!BR$12:BR$286,$Z840)
*(INDEX(Forecast_Capex_Input!$H$12:$H$286,$Z840)=Repex),0)
*$DO840</f>
        <v>0</v>
      </c>
      <c r="DT840" s="43" cm="1">
        <f t="array" aca="1" ref="DT840" ca="1">IFERROR(INDEX(Forecast_Capex_Input!BS$12:BS$286,$Z840)
*(INDEX(Forecast_Capex_Input!$H$12:$H$286,$Z840)=Repex),0)
*$DO840</f>
        <v>0</v>
      </c>
      <c r="DV840" s="43" t="b" cm="1">
        <f t="array" aca="1" ref="DV840" ca="1">OR($G840=Forecast_Capex_Input!$BU$8:$BU$10)</f>
        <v>0</v>
      </c>
      <c r="DW840" s="43" cm="1">
        <f t="array" aca="1" ref="DW840" ca="1">IFERROR(INDEX(Forecast_Capex_Input!BV$12:BV$286,$Z840)
*(INDEX(Forecast_Capex_Input!$H$12:$H$286,$Z840)=Repex),0)
*$DV840</f>
        <v>0</v>
      </c>
      <c r="DX840" s="43" cm="1">
        <f t="array" aca="1" ref="DX840" ca="1">IFERROR(INDEX(Forecast_Capex_Input!BW$12:BW$286,$Z840)
*(INDEX(Forecast_Capex_Input!$H$12:$H$286,$Z840)=Repex),0)
*$DV840</f>
        <v>0</v>
      </c>
      <c r="DY840" s="43" cm="1">
        <f t="array" aca="1" ref="DY840" ca="1">IFERROR(INDEX(Forecast_Capex_Input!BX$12:BX$286,$Z840)
*(INDEX(Forecast_Capex_Input!$H$12:$H$286,$Z840)=Repex),0)
*$DV840</f>
        <v>0</v>
      </c>
      <c r="DZ840" s="43" cm="1">
        <f t="array" aca="1" ref="DZ840" ca="1">IFERROR(INDEX(Forecast_Capex_Input!BY$12:BY$286,$Z840)
*(INDEX(Forecast_Capex_Input!$H$12:$H$286,$Z840)=Repex),0)
*$DV840</f>
        <v>0</v>
      </c>
      <c r="EA840" s="43" cm="1">
        <f t="array" aca="1" ref="EA840" ca="1">IFERROR(INDEX(Forecast_Capex_Input!BZ$12:BZ$286,$Z840)
*(INDEX(Forecast_Capex_Input!$H$12:$H$286,$Z840)=Repex),0)
*$DV840</f>
        <v>0</v>
      </c>
      <c r="EB840" s="43" cm="1">
        <f t="array" aca="1" ref="EB840" ca="1">IFERROR(INDEX(Forecast_Capex_Input!CA$12:CA$286,$Z840)
*(INDEX(Forecast_Capex_Input!$H$12:$H$286,$Z840)=Repex),0)
*$DV840</f>
        <v>0</v>
      </c>
      <c r="EC840" s="43" cm="1">
        <f t="array" aca="1" ref="EC840" ca="1">IFERROR(INDEX(Forecast_Capex_Input!CB$12:CB$286,$Z840)
*(INDEX(Forecast_Capex_Input!$H$12:$H$286,$Z840)=Repex),0)
*$DV840</f>
        <v>0</v>
      </c>
      <c r="ED840" s="43" cm="1">
        <f t="array" aca="1" ref="ED840" ca="1">IFERROR(INDEX(Forecast_Capex_Input!CC$12:CC$286,$Z840)
*(INDEX(Forecast_Capex_Input!$H$12:$H$286,$Z840)=Repex),0)
*$DV840</f>
        <v>0</v>
      </c>
      <c r="EF840" s="86" t="str">
        <f t="shared" si="74"/>
        <v>N/A</v>
      </c>
      <c r="EG840" s="28" t="str">
        <f>IFERROR(RANK(EF840,EF$11:EF$1010,0)+COUNTIF(EF$11:EF840,EF840)-1,NA)</f>
        <v>N/A</v>
      </c>
    </row>
    <row r="841" spans="3:137" x14ac:dyDescent="0.2">
      <c r="C841" s="28">
        <f t="shared" si="75"/>
        <v>831</v>
      </c>
      <c r="D841" s="9" t="str" cm="1">
        <f t="array" ref="D841">IFERROR(INDEX(Forecast_Capex_Input!$D$12:$D$286,$Z841),NA)</f>
        <v>N/A</v>
      </c>
      <c r="E841" s="24" t="str" cm="1">
        <f t="array" ref="E841">IF($Z841=NA,NA,INDEX(Forecast_Capex_Input!$E$12:$E$286,$Z841))</f>
        <v>N/A</v>
      </c>
      <c r="F841" s="9" t="str" cm="1">
        <f t="array" aca="1" ref="F841" ca="1">IFERROR(INDEX(General!$E$25:$E$26,$AA841),NA)</f>
        <v>N/A</v>
      </c>
      <c r="G841" s="9" t="str" cm="1">
        <f t="array" aca="1" ref="G841" ca="1">IFERROR(INDEX(Forecast_Capex_Input!$AI$11:$BB$11,$AC841),NA)</f>
        <v>N/A</v>
      </c>
      <c r="H841" s="50" t="str" cm="1">
        <f t="array" aca="1" ref="H841" ca="1">IFERROR(INDEX(Forecast_Capex_Input!$AI$12:$BB$286,$Z841,$AC841),NA)</f>
        <v>N/A</v>
      </c>
      <c r="I841" s="150" t="str" cm="1">
        <f t="array" ref="I841">IFERROR(INDEX(Forecast_Capex_Input!$F$12:$F$286,$Z841),NA)</f>
        <v>N/A</v>
      </c>
      <c r="J841" s="150" t="str" cm="1">
        <f t="array" ref="J841">IFERROR(INDEX(Forecast_Capex_Input!G$12:G$286,$Z841),NA)</f>
        <v>N/A</v>
      </c>
      <c r="K841" s="150" t="str" cm="1">
        <f t="array" ref="K841">IFERROR(INDEX(Forecast_Capex_Input!H$12:H$286,$Z841),NA)</f>
        <v>N/A</v>
      </c>
      <c r="L841" s="150" t="str" cm="1">
        <f t="array" ref="L841">IFERROR(INDEX(Forecast_Capex_Input!I$12:I$286,$Z841),NA)</f>
        <v>N/A</v>
      </c>
      <c r="M841" s="150" t="str" cm="1">
        <f t="array" ref="M841">IFERROR(INDEX(Forecast_Capex_Input!J$12:J$286,$Z841),NA)</f>
        <v>N/A</v>
      </c>
      <c r="N841" s="150" t="str" cm="1">
        <f t="array" ref="N841">IFERROR(INDEX(Forecast_Capex_Input!K$12:K$286,$Z841),NA)</f>
        <v>N/A</v>
      </c>
      <c r="O841" s="150" t="str" cm="1">
        <f t="array" ref="O841">IFERROR(INDEX(Forecast_Capex_Input!L$12:L$286,$Z841),NA)</f>
        <v>N/A</v>
      </c>
      <c r="P841" s="150" t="str" cm="1">
        <f t="array" ref="P841">IFERROR(INDEX(Forecast_Capex_Input!M$12:M$286,$Z841),NA)</f>
        <v>N/A</v>
      </c>
      <c r="Q841" s="24" t="str" cm="1">
        <f t="array" ref="Q841">IFERROR(INDEX(Forecast_Capex_Input!N$12:N$286,$Z841),NA)</f>
        <v>N/A</v>
      </c>
      <c r="R841" s="190" cm="1">
        <f t="array" ref="R841">IFERROR(INDEX(Forecast_Capex_Input!O$12:O$286,$Z841),0)</f>
        <v>0</v>
      </c>
      <c r="S841" s="24" cm="1">
        <f t="array" ref="S841">IFERROR(INDEX(Forecast_Capex_Input!P$12:P$286,$Z841),0)</f>
        <v>0</v>
      </c>
      <c r="T841" s="150" t="str" cm="1">
        <f t="array" aca="1" ref="T841" ca="1">IFERROR(INDEX(General!$K$91:$K$110,$AC841),NA)</f>
        <v>N/A</v>
      </c>
      <c r="U841" s="43" cm="1">
        <f t="array" aca="1" ref="U841" ca="1">IFERROR(
IF($F841=General!$E$25,INDEX(Forecast_Capex_Input!S$12:S$286,$Z841),
INDEX(Forecast_Capex_Input!T$12:T$286,$Z841)),0)</f>
        <v>0</v>
      </c>
      <c r="V841" s="82" t="b">
        <f>IFERROR(INDEX(Overheads!$T$19:$T$26,MATCH($I841,Overheads!$E$19:$E$26,0)),FALSE)</f>
        <v>0</v>
      </c>
      <c r="W841" s="209" cm="1">
        <f t="array" ref="W841">IFERROR(
INDEX(Forecast_Capex_Input!CN$12:CN$286,$Z841),0)</f>
        <v>0</v>
      </c>
      <c r="X841" s="209">
        <f>IFERROR(
MATCH($W841,General!$L$39:$S$39,0),1)</f>
        <v>1</v>
      </c>
      <c r="Z841" s="28" t="str">
        <f>IFERROR(
IF(MATCH($C841,Forecast_Capex_Input!$CI$12:$CI$286,1)+1&gt;MAX(Forecast_Capex_Input!$C$12:$C$286),NA,
MATCH($C841,Forecast_Capex_Input!$CI$12:$CI$286,1)+1),1)</f>
        <v>N/A</v>
      </c>
      <c r="AA841" s="28" t="str" cm="1">
        <f t="array" aca="1" ref="AA841" ca="1">IFERROR(
IF(Z840&lt;&gt;Z841,1,
IF(COUNTIF(OFFSET(AA840,0,0,-INDEX(Forecast_Capex_Input!$CG$12:$CG$286,$Z841)),AA840)=INDEX(Forecast_Capex_Input!$CG$12:$CG$286,$Z841),AA840+1,AA840)),NA)</f>
        <v>N/A</v>
      </c>
      <c r="AB841" s="28" t="str" cm="1">
        <f t="array" ref="AB841">IFERROR($C841-IF($Z841=1,1,INDEX(Forecast_Capex_Input!$CI$12:$CI$286,$Z841-1))+1,NA)</f>
        <v>N/A</v>
      </c>
      <c r="AC841" s="28" t="str" cm="1">
        <f t="array" aca="1" ref="AC841" ca="1">IFERROR(IF(AA841=1,
INDEX(Forecast_Capex_Input!$AI$10:$BB$10,SMALL(IF(INDEX(Forecast_Capex_Input!$AI$12:$BB$286,$Z841,0)&gt;0,COLUMN(Forecast_Capex_Input!$AI$10:$BB$10)-COLUMN(Forecast_Capex_Input!$AI$12)+1),ROWS(OFFSET(AC840,0,0,-$AB841)))),
OFFSET(AC840,-INDEX(Forecast_Capex_Input!$CG$12:$CG$286,$Z841)+1,0)),NA)</f>
        <v>N/A</v>
      </c>
      <c r="AD841" s="28" t="str">
        <f t="shared" ca="1" si="72"/>
        <v>N/A</v>
      </c>
      <c r="AE841" s="82" t="b">
        <f t="shared" si="76"/>
        <v>0</v>
      </c>
      <c r="AF841" s="78" t="b">
        <v>0</v>
      </c>
      <c r="AG841" s="82" t="b">
        <f t="shared" si="73"/>
        <v>1</v>
      </c>
      <c r="AI841" s="55">
        <v>0</v>
      </c>
      <c r="AJ841" s="55">
        <v>0</v>
      </c>
      <c r="AK841" s="55">
        <v>0</v>
      </c>
      <c r="AL841" s="55">
        <v>0</v>
      </c>
      <c r="AM841" s="55">
        <v>0</v>
      </c>
      <c r="AN841" s="135">
        <v>0</v>
      </c>
      <c r="AP841" s="55">
        <v>0</v>
      </c>
      <c r="AQ841" s="55">
        <v>0</v>
      </c>
      <c r="AR841" s="55">
        <v>0</v>
      </c>
      <c r="AS841" s="55">
        <v>0</v>
      </c>
      <c r="AT841" s="55">
        <v>0</v>
      </c>
      <c r="AU841" s="135">
        <v>0</v>
      </c>
      <c r="AW841" s="55">
        <v>0</v>
      </c>
      <c r="AX841" s="55">
        <v>0</v>
      </c>
      <c r="AY841" s="55">
        <v>0</v>
      </c>
      <c r="AZ841" s="55">
        <v>0</v>
      </c>
      <c r="BA841" s="55">
        <v>0</v>
      </c>
      <c r="BB841" s="135">
        <v>0</v>
      </c>
      <c r="BD841" s="55">
        <v>0</v>
      </c>
      <c r="BE841" s="55">
        <v>0</v>
      </c>
      <c r="BF841" s="55">
        <v>0</v>
      </c>
      <c r="BG841" s="55">
        <v>0</v>
      </c>
      <c r="BH841" s="55">
        <v>0</v>
      </c>
      <c r="BI841" s="135">
        <v>0</v>
      </c>
      <c r="BK841" s="55">
        <v>0</v>
      </c>
      <c r="BL841" s="55">
        <v>0</v>
      </c>
      <c r="BM841" s="55">
        <v>0</v>
      </c>
      <c r="BN841" s="55">
        <v>0</v>
      </c>
      <c r="BO841" s="55">
        <v>0</v>
      </c>
      <c r="BP841" s="135">
        <v>0</v>
      </c>
      <c r="BR841" s="147">
        <v>0</v>
      </c>
      <c r="BS841" s="147">
        <v>0</v>
      </c>
      <c r="BT841" s="147">
        <v>0</v>
      </c>
      <c r="BU841" s="147">
        <v>0</v>
      </c>
      <c r="BV841" s="147">
        <v>0</v>
      </c>
      <c r="BX841" s="55">
        <v>0</v>
      </c>
      <c r="BY841" s="55">
        <v>0</v>
      </c>
      <c r="BZ841" s="55">
        <v>0</v>
      </c>
      <c r="CA841" s="55">
        <v>0</v>
      </c>
      <c r="CB841" s="55">
        <v>0</v>
      </c>
      <c r="CC841" s="135">
        <v>0</v>
      </c>
      <c r="CE841" s="55">
        <v>0</v>
      </c>
      <c r="CF841" s="55">
        <v>0</v>
      </c>
      <c r="CG841" s="55">
        <v>0</v>
      </c>
      <c r="CH841" s="55">
        <v>0</v>
      </c>
      <c r="CI841" s="55">
        <v>0</v>
      </c>
      <c r="CJ841" s="135">
        <v>0</v>
      </c>
      <c r="CL841" s="55">
        <v>0</v>
      </c>
      <c r="CM841" s="55">
        <v>0</v>
      </c>
      <c r="CN841" s="55">
        <v>0</v>
      </c>
      <c r="CO841" s="55">
        <v>0</v>
      </c>
      <c r="CP841" s="55">
        <v>0</v>
      </c>
      <c r="CQ841" s="135">
        <v>0</v>
      </c>
      <c r="CS841" s="67">
        <v>0</v>
      </c>
      <c r="CT841" s="67">
        <v>0</v>
      </c>
      <c r="CU841" s="67">
        <v>0</v>
      </c>
      <c r="CV841" s="67">
        <v>0</v>
      </c>
      <c r="CW841" s="67">
        <v>0</v>
      </c>
      <c r="CX841" s="135">
        <v>0</v>
      </c>
      <c r="CZ841" s="55">
        <v>0</v>
      </c>
      <c r="DA841" s="55">
        <v>0</v>
      </c>
      <c r="DB841" s="55">
        <v>0</v>
      </c>
      <c r="DC841" s="55">
        <v>0</v>
      </c>
      <c r="DD841" s="55">
        <v>0</v>
      </c>
      <c r="DE841" s="135">
        <v>0</v>
      </c>
      <c r="DG841" s="43" t="b" cm="1">
        <f t="array" aca="1" ref="DG841" ca="1">OR($G841=Forecast_Capex_Input!$BF$8:$BF$10)</f>
        <v>0</v>
      </c>
      <c r="DH841" s="43" cm="1">
        <f t="array" aca="1" ref="DH841" ca="1">IFERROR(INDEX(Forecast_Capex_Input!BG$12:BG$286,$Z841)
*(INDEX(Forecast_Capex_Input!$H$12:$H$286,$Z841)=Repex),0)
*$DG841</f>
        <v>0</v>
      </c>
      <c r="DI841" s="43" cm="1">
        <f t="array" aca="1" ref="DI841" ca="1">IFERROR(INDEX(Forecast_Capex_Input!BH$12:BH$286,$Z841)
*(INDEX(Forecast_Capex_Input!$H$12:$H$286,$Z841)=Repex),0)
*$DG841</f>
        <v>0</v>
      </c>
      <c r="DJ841" s="43" cm="1">
        <f t="array" aca="1" ref="DJ841" ca="1">IFERROR(INDEX(Forecast_Capex_Input!BI$12:BI$286,$Z841)
*(INDEX(Forecast_Capex_Input!$H$12:$H$286,$Z841)=Repex),0)
*$DG841</f>
        <v>0</v>
      </c>
      <c r="DK841" s="43" cm="1">
        <f t="array" aca="1" ref="DK841" ca="1">IFERROR(INDEX(Forecast_Capex_Input!BJ$12:BJ$286,$Z841)
*(INDEX(Forecast_Capex_Input!$H$12:$H$286,$Z841)=Repex),0)
*$DG841</f>
        <v>0</v>
      </c>
      <c r="DL841" s="43" cm="1">
        <f t="array" aca="1" ref="DL841" ca="1">IFERROR(INDEX(Forecast_Capex_Input!BK$12:BK$286,$Z841)
*(INDEX(Forecast_Capex_Input!$H$12:$H$286,$Z841)=Repex),0)
*$DG841</f>
        <v>0</v>
      </c>
      <c r="DM841" s="43" cm="1">
        <f t="array" aca="1" ref="DM841" ca="1">IFERROR(INDEX(Forecast_Capex_Input!BL$12:BL$286,$Z841)
*(INDEX(Forecast_Capex_Input!$H$12:$H$286,$Z841)=Repex),0)
*$DG841</f>
        <v>0</v>
      </c>
      <c r="DO841" s="43" t="b" cm="1">
        <f t="array" aca="1" ref="DO841" ca="1">OR($G841=Forecast_Capex_Input!$BN$8:$BN$9)</f>
        <v>0</v>
      </c>
      <c r="DP841" s="43" cm="1">
        <f t="array" aca="1" ref="DP841" ca="1">IFERROR(INDEX(Forecast_Capex_Input!BO$12:BO$286,$Z841)
*(INDEX(Forecast_Capex_Input!$H$12:$H$286,$Z841)=Repex),0)
*$DO841</f>
        <v>0</v>
      </c>
      <c r="DQ841" s="43" cm="1">
        <f t="array" aca="1" ref="DQ841" ca="1">IFERROR(INDEX(Forecast_Capex_Input!BP$12:BP$286,$Z841)
*(INDEX(Forecast_Capex_Input!$H$12:$H$286,$Z841)=Repex),0)
*$DO841</f>
        <v>0</v>
      </c>
      <c r="DR841" s="43" cm="1">
        <f t="array" aca="1" ref="DR841" ca="1">IFERROR(INDEX(Forecast_Capex_Input!BQ$12:BQ$286,$Z841)
*(INDEX(Forecast_Capex_Input!$H$12:$H$286,$Z841)=Repex),0)
*$DO841</f>
        <v>0</v>
      </c>
      <c r="DS841" s="43" cm="1">
        <f t="array" aca="1" ref="DS841" ca="1">IFERROR(INDEX(Forecast_Capex_Input!BR$12:BR$286,$Z841)
*(INDEX(Forecast_Capex_Input!$H$12:$H$286,$Z841)=Repex),0)
*$DO841</f>
        <v>0</v>
      </c>
      <c r="DT841" s="43" cm="1">
        <f t="array" aca="1" ref="DT841" ca="1">IFERROR(INDEX(Forecast_Capex_Input!BS$12:BS$286,$Z841)
*(INDEX(Forecast_Capex_Input!$H$12:$H$286,$Z841)=Repex),0)
*$DO841</f>
        <v>0</v>
      </c>
      <c r="DV841" s="43" t="b" cm="1">
        <f t="array" aca="1" ref="DV841" ca="1">OR($G841=Forecast_Capex_Input!$BU$8:$BU$10)</f>
        <v>0</v>
      </c>
      <c r="DW841" s="43" cm="1">
        <f t="array" aca="1" ref="DW841" ca="1">IFERROR(INDEX(Forecast_Capex_Input!BV$12:BV$286,$Z841)
*(INDEX(Forecast_Capex_Input!$H$12:$H$286,$Z841)=Repex),0)
*$DV841</f>
        <v>0</v>
      </c>
      <c r="DX841" s="43" cm="1">
        <f t="array" aca="1" ref="DX841" ca="1">IFERROR(INDEX(Forecast_Capex_Input!BW$12:BW$286,$Z841)
*(INDEX(Forecast_Capex_Input!$H$12:$H$286,$Z841)=Repex),0)
*$DV841</f>
        <v>0</v>
      </c>
      <c r="DY841" s="43" cm="1">
        <f t="array" aca="1" ref="DY841" ca="1">IFERROR(INDEX(Forecast_Capex_Input!BX$12:BX$286,$Z841)
*(INDEX(Forecast_Capex_Input!$H$12:$H$286,$Z841)=Repex),0)
*$DV841</f>
        <v>0</v>
      </c>
      <c r="DZ841" s="43" cm="1">
        <f t="array" aca="1" ref="DZ841" ca="1">IFERROR(INDEX(Forecast_Capex_Input!BY$12:BY$286,$Z841)
*(INDEX(Forecast_Capex_Input!$H$12:$H$286,$Z841)=Repex),0)
*$DV841</f>
        <v>0</v>
      </c>
      <c r="EA841" s="43" cm="1">
        <f t="array" aca="1" ref="EA841" ca="1">IFERROR(INDEX(Forecast_Capex_Input!BZ$12:BZ$286,$Z841)
*(INDEX(Forecast_Capex_Input!$H$12:$H$286,$Z841)=Repex),0)
*$DV841</f>
        <v>0</v>
      </c>
      <c r="EB841" s="43" cm="1">
        <f t="array" aca="1" ref="EB841" ca="1">IFERROR(INDEX(Forecast_Capex_Input!CA$12:CA$286,$Z841)
*(INDEX(Forecast_Capex_Input!$H$12:$H$286,$Z841)=Repex),0)
*$DV841</f>
        <v>0</v>
      </c>
      <c r="EC841" s="43" cm="1">
        <f t="array" aca="1" ref="EC841" ca="1">IFERROR(INDEX(Forecast_Capex_Input!CB$12:CB$286,$Z841)
*(INDEX(Forecast_Capex_Input!$H$12:$H$286,$Z841)=Repex),0)
*$DV841</f>
        <v>0</v>
      </c>
      <c r="ED841" s="43" cm="1">
        <f t="array" aca="1" ref="ED841" ca="1">IFERROR(INDEX(Forecast_Capex_Input!CC$12:CC$286,$Z841)
*(INDEX(Forecast_Capex_Input!$H$12:$H$286,$Z841)=Repex),0)
*$DV841</f>
        <v>0</v>
      </c>
      <c r="EF841" s="86" t="str">
        <f t="shared" si="74"/>
        <v>N/A</v>
      </c>
      <c r="EG841" s="28" t="str">
        <f>IFERROR(RANK(EF841,EF$11:EF$1010,0)+COUNTIF(EF$11:EF841,EF841)-1,NA)</f>
        <v>N/A</v>
      </c>
    </row>
    <row r="842" spans="3:137" x14ac:dyDescent="0.2">
      <c r="C842" s="28">
        <f t="shared" si="75"/>
        <v>832</v>
      </c>
      <c r="D842" s="9" t="str" cm="1">
        <f t="array" ref="D842">IFERROR(INDEX(Forecast_Capex_Input!$D$12:$D$286,$Z842),NA)</f>
        <v>N/A</v>
      </c>
      <c r="E842" s="24" t="str" cm="1">
        <f t="array" ref="E842">IF($Z842=NA,NA,INDEX(Forecast_Capex_Input!$E$12:$E$286,$Z842))</f>
        <v>N/A</v>
      </c>
      <c r="F842" s="9" t="str" cm="1">
        <f t="array" aca="1" ref="F842" ca="1">IFERROR(INDEX(General!$E$25:$E$26,$AA842),NA)</f>
        <v>N/A</v>
      </c>
      <c r="G842" s="9" t="str" cm="1">
        <f t="array" aca="1" ref="G842" ca="1">IFERROR(INDEX(Forecast_Capex_Input!$AI$11:$BB$11,$AC842),NA)</f>
        <v>N/A</v>
      </c>
      <c r="H842" s="50" t="str" cm="1">
        <f t="array" aca="1" ref="H842" ca="1">IFERROR(INDEX(Forecast_Capex_Input!$AI$12:$BB$286,$Z842,$AC842),NA)</f>
        <v>N/A</v>
      </c>
      <c r="I842" s="150" t="str" cm="1">
        <f t="array" ref="I842">IFERROR(INDEX(Forecast_Capex_Input!$F$12:$F$286,$Z842),NA)</f>
        <v>N/A</v>
      </c>
      <c r="J842" s="150" t="str" cm="1">
        <f t="array" ref="J842">IFERROR(INDEX(Forecast_Capex_Input!G$12:G$286,$Z842),NA)</f>
        <v>N/A</v>
      </c>
      <c r="K842" s="150" t="str" cm="1">
        <f t="array" ref="K842">IFERROR(INDEX(Forecast_Capex_Input!H$12:H$286,$Z842),NA)</f>
        <v>N/A</v>
      </c>
      <c r="L842" s="150" t="str" cm="1">
        <f t="array" ref="L842">IFERROR(INDEX(Forecast_Capex_Input!I$12:I$286,$Z842),NA)</f>
        <v>N/A</v>
      </c>
      <c r="M842" s="150" t="str" cm="1">
        <f t="array" ref="M842">IFERROR(INDEX(Forecast_Capex_Input!J$12:J$286,$Z842),NA)</f>
        <v>N/A</v>
      </c>
      <c r="N842" s="150" t="str" cm="1">
        <f t="array" ref="N842">IFERROR(INDEX(Forecast_Capex_Input!K$12:K$286,$Z842),NA)</f>
        <v>N/A</v>
      </c>
      <c r="O842" s="150" t="str" cm="1">
        <f t="array" ref="O842">IFERROR(INDEX(Forecast_Capex_Input!L$12:L$286,$Z842),NA)</f>
        <v>N/A</v>
      </c>
      <c r="P842" s="150" t="str" cm="1">
        <f t="array" ref="P842">IFERROR(INDEX(Forecast_Capex_Input!M$12:M$286,$Z842),NA)</f>
        <v>N/A</v>
      </c>
      <c r="Q842" s="24" t="str" cm="1">
        <f t="array" ref="Q842">IFERROR(INDEX(Forecast_Capex_Input!N$12:N$286,$Z842),NA)</f>
        <v>N/A</v>
      </c>
      <c r="R842" s="190" cm="1">
        <f t="array" ref="R842">IFERROR(INDEX(Forecast_Capex_Input!O$12:O$286,$Z842),0)</f>
        <v>0</v>
      </c>
      <c r="S842" s="24" cm="1">
        <f t="array" ref="S842">IFERROR(INDEX(Forecast_Capex_Input!P$12:P$286,$Z842),0)</f>
        <v>0</v>
      </c>
      <c r="T842" s="150" t="str" cm="1">
        <f t="array" aca="1" ref="T842" ca="1">IFERROR(INDEX(General!$K$91:$K$110,$AC842),NA)</f>
        <v>N/A</v>
      </c>
      <c r="U842" s="43" cm="1">
        <f t="array" aca="1" ref="U842" ca="1">IFERROR(
IF($F842=General!$E$25,INDEX(Forecast_Capex_Input!S$12:S$286,$Z842),
INDEX(Forecast_Capex_Input!T$12:T$286,$Z842)),0)</f>
        <v>0</v>
      </c>
      <c r="V842" s="82" t="b">
        <f>IFERROR(INDEX(Overheads!$T$19:$T$26,MATCH($I842,Overheads!$E$19:$E$26,0)),FALSE)</f>
        <v>0</v>
      </c>
      <c r="W842" s="209" cm="1">
        <f t="array" ref="W842">IFERROR(
INDEX(Forecast_Capex_Input!CN$12:CN$286,$Z842),0)</f>
        <v>0</v>
      </c>
      <c r="X842" s="209">
        <f>IFERROR(
MATCH($W842,General!$L$39:$S$39,0),1)</f>
        <v>1</v>
      </c>
      <c r="Z842" s="28" t="str">
        <f>IFERROR(
IF(MATCH($C842,Forecast_Capex_Input!$CI$12:$CI$286,1)+1&gt;MAX(Forecast_Capex_Input!$C$12:$C$286),NA,
MATCH($C842,Forecast_Capex_Input!$CI$12:$CI$286,1)+1),1)</f>
        <v>N/A</v>
      </c>
      <c r="AA842" s="28" t="str" cm="1">
        <f t="array" aca="1" ref="AA842" ca="1">IFERROR(
IF(Z841&lt;&gt;Z842,1,
IF(COUNTIF(OFFSET(AA841,0,0,-INDEX(Forecast_Capex_Input!$CG$12:$CG$286,$Z842)),AA841)=INDEX(Forecast_Capex_Input!$CG$12:$CG$286,$Z842),AA841+1,AA841)),NA)</f>
        <v>N/A</v>
      </c>
      <c r="AB842" s="28" t="str" cm="1">
        <f t="array" ref="AB842">IFERROR($C842-IF($Z842=1,1,INDEX(Forecast_Capex_Input!$CI$12:$CI$286,$Z842-1))+1,NA)</f>
        <v>N/A</v>
      </c>
      <c r="AC842" s="28" t="str" cm="1">
        <f t="array" aca="1" ref="AC842" ca="1">IFERROR(IF(AA842=1,
INDEX(Forecast_Capex_Input!$AI$10:$BB$10,SMALL(IF(INDEX(Forecast_Capex_Input!$AI$12:$BB$286,$Z842,0)&gt;0,COLUMN(Forecast_Capex_Input!$AI$10:$BB$10)-COLUMN(Forecast_Capex_Input!$AI$12)+1),ROWS(OFFSET(AC841,0,0,-$AB842)))),
OFFSET(AC841,-INDEX(Forecast_Capex_Input!$CG$12:$CG$286,$Z842)+1,0)),NA)</f>
        <v>N/A</v>
      </c>
      <c r="AD842" s="28" t="str">
        <f t="shared" ca="1" si="72"/>
        <v>N/A</v>
      </c>
      <c r="AE842" s="82" t="b">
        <f t="shared" si="76"/>
        <v>0</v>
      </c>
      <c r="AF842" s="78" t="b">
        <v>0</v>
      </c>
      <c r="AG842" s="82" t="b">
        <f t="shared" si="73"/>
        <v>1</v>
      </c>
      <c r="AI842" s="55">
        <v>0</v>
      </c>
      <c r="AJ842" s="55">
        <v>0</v>
      </c>
      <c r="AK842" s="55">
        <v>0</v>
      </c>
      <c r="AL842" s="55">
        <v>0</v>
      </c>
      <c r="AM842" s="55">
        <v>0</v>
      </c>
      <c r="AN842" s="135">
        <v>0</v>
      </c>
      <c r="AP842" s="55">
        <v>0</v>
      </c>
      <c r="AQ842" s="55">
        <v>0</v>
      </c>
      <c r="AR842" s="55">
        <v>0</v>
      </c>
      <c r="AS842" s="55">
        <v>0</v>
      </c>
      <c r="AT842" s="55">
        <v>0</v>
      </c>
      <c r="AU842" s="135">
        <v>0</v>
      </c>
      <c r="AW842" s="55">
        <v>0</v>
      </c>
      <c r="AX842" s="55">
        <v>0</v>
      </c>
      <c r="AY842" s="55">
        <v>0</v>
      </c>
      <c r="AZ842" s="55">
        <v>0</v>
      </c>
      <c r="BA842" s="55">
        <v>0</v>
      </c>
      <c r="BB842" s="135">
        <v>0</v>
      </c>
      <c r="BD842" s="55">
        <v>0</v>
      </c>
      <c r="BE842" s="55">
        <v>0</v>
      </c>
      <c r="BF842" s="55">
        <v>0</v>
      </c>
      <c r="BG842" s="55">
        <v>0</v>
      </c>
      <c r="BH842" s="55">
        <v>0</v>
      </c>
      <c r="BI842" s="135">
        <v>0</v>
      </c>
      <c r="BK842" s="55">
        <v>0</v>
      </c>
      <c r="BL842" s="55">
        <v>0</v>
      </c>
      <c r="BM842" s="55">
        <v>0</v>
      </c>
      <c r="BN842" s="55">
        <v>0</v>
      </c>
      <c r="BO842" s="55">
        <v>0</v>
      </c>
      <c r="BP842" s="135">
        <v>0</v>
      </c>
      <c r="BR842" s="147">
        <v>0</v>
      </c>
      <c r="BS842" s="147">
        <v>0</v>
      </c>
      <c r="BT842" s="147">
        <v>0</v>
      </c>
      <c r="BU842" s="147">
        <v>0</v>
      </c>
      <c r="BV842" s="147">
        <v>0</v>
      </c>
      <c r="BX842" s="55">
        <v>0</v>
      </c>
      <c r="BY842" s="55">
        <v>0</v>
      </c>
      <c r="BZ842" s="55">
        <v>0</v>
      </c>
      <c r="CA842" s="55">
        <v>0</v>
      </c>
      <c r="CB842" s="55">
        <v>0</v>
      </c>
      <c r="CC842" s="135">
        <v>0</v>
      </c>
      <c r="CE842" s="55">
        <v>0</v>
      </c>
      <c r="CF842" s="55">
        <v>0</v>
      </c>
      <c r="CG842" s="55">
        <v>0</v>
      </c>
      <c r="CH842" s="55">
        <v>0</v>
      </c>
      <c r="CI842" s="55">
        <v>0</v>
      </c>
      <c r="CJ842" s="135">
        <v>0</v>
      </c>
      <c r="CL842" s="55">
        <v>0</v>
      </c>
      <c r="CM842" s="55">
        <v>0</v>
      </c>
      <c r="CN842" s="55">
        <v>0</v>
      </c>
      <c r="CO842" s="55">
        <v>0</v>
      </c>
      <c r="CP842" s="55">
        <v>0</v>
      </c>
      <c r="CQ842" s="135">
        <v>0</v>
      </c>
      <c r="CS842" s="67">
        <v>0</v>
      </c>
      <c r="CT842" s="67">
        <v>0</v>
      </c>
      <c r="CU842" s="67">
        <v>0</v>
      </c>
      <c r="CV842" s="67">
        <v>0</v>
      </c>
      <c r="CW842" s="67">
        <v>0</v>
      </c>
      <c r="CX842" s="135">
        <v>0</v>
      </c>
      <c r="CZ842" s="55">
        <v>0</v>
      </c>
      <c r="DA842" s="55">
        <v>0</v>
      </c>
      <c r="DB842" s="55">
        <v>0</v>
      </c>
      <c r="DC842" s="55">
        <v>0</v>
      </c>
      <c r="DD842" s="55">
        <v>0</v>
      </c>
      <c r="DE842" s="135">
        <v>0</v>
      </c>
      <c r="DG842" s="43" t="b" cm="1">
        <f t="array" aca="1" ref="DG842" ca="1">OR($G842=Forecast_Capex_Input!$BF$8:$BF$10)</f>
        <v>0</v>
      </c>
      <c r="DH842" s="43" cm="1">
        <f t="array" aca="1" ref="DH842" ca="1">IFERROR(INDEX(Forecast_Capex_Input!BG$12:BG$286,$Z842)
*(INDEX(Forecast_Capex_Input!$H$12:$H$286,$Z842)=Repex),0)
*$DG842</f>
        <v>0</v>
      </c>
      <c r="DI842" s="43" cm="1">
        <f t="array" aca="1" ref="DI842" ca="1">IFERROR(INDEX(Forecast_Capex_Input!BH$12:BH$286,$Z842)
*(INDEX(Forecast_Capex_Input!$H$12:$H$286,$Z842)=Repex),0)
*$DG842</f>
        <v>0</v>
      </c>
      <c r="DJ842" s="43" cm="1">
        <f t="array" aca="1" ref="DJ842" ca="1">IFERROR(INDEX(Forecast_Capex_Input!BI$12:BI$286,$Z842)
*(INDEX(Forecast_Capex_Input!$H$12:$H$286,$Z842)=Repex),0)
*$DG842</f>
        <v>0</v>
      </c>
      <c r="DK842" s="43" cm="1">
        <f t="array" aca="1" ref="DK842" ca="1">IFERROR(INDEX(Forecast_Capex_Input!BJ$12:BJ$286,$Z842)
*(INDEX(Forecast_Capex_Input!$H$12:$H$286,$Z842)=Repex),0)
*$DG842</f>
        <v>0</v>
      </c>
      <c r="DL842" s="43" cm="1">
        <f t="array" aca="1" ref="DL842" ca="1">IFERROR(INDEX(Forecast_Capex_Input!BK$12:BK$286,$Z842)
*(INDEX(Forecast_Capex_Input!$H$12:$H$286,$Z842)=Repex),0)
*$DG842</f>
        <v>0</v>
      </c>
      <c r="DM842" s="43" cm="1">
        <f t="array" aca="1" ref="DM842" ca="1">IFERROR(INDEX(Forecast_Capex_Input!BL$12:BL$286,$Z842)
*(INDEX(Forecast_Capex_Input!$H$12:$H$286,$Z842)=Repex),0)
*$DG842</f>
        <v>0</v>
      </c>
      <c r="DO842" s="43" t="b" cm="1">
        <f t="array" aca="1" ref="DO842" ca="1">OR($G842=Forecast_Capex_Input!$BN$8:$BN$9)</f>
        <v>0</v>
      </c>
      <c r="DP842" s="43" cm="1">
        <f t="array" aca="1" ref="DP842" ca="1">IFERROR(INDEX(Forecast_Capex_Input!BO$12:BO$286,$Z842)
*(INDEX(Forecast_Capex_Input!$H$12:$H$286,$Z842)=Repex),0)
*$DO842</f>
        <v>0</v>
      </c>
      <c r="DQ842" s="43" cm="1">
        <f t="array" aca="1" ref="DQ842" ca="1">IFERROR(INDEX(Forecast_Capex_Input!BP$12:BP$286,$Z842)
*(INDEX(Forecast_Capex_Input!$H$12:$H$286,$Z842)=Repex),0)
*$DO842</f>
        <v>0</v>
      </c>
      <c r="DR842" s="43" cm="1">
        <f t="array" aca="1" ref="DR842" ca="1">IFERROR(INDEX(Forecast_Capex_Input!BQ$12:BQ$286,$Z842)
*(INDEX(Forecast_Capex_Input!$H$12:$H$286,$Z842)=Repex),0)
*$DO842</f>
        <v>0</v>
      </c>
      <c r="DS842" s="43" cm="1">
        <f t="array" aca="1" ref="DS842" ca="1">IFERROR(INDEX(Forecast_Capex_Input!BR$12:BR$286,$Z842)
*(INDEX(Forecast_Capex_Input!$H$12:$H$286,$Z842)=Repex),0)
*$DO842</f>
        <v>0</v>
      </c>
      <c r="DT842" s="43" cm="1">
        <f t="array" aca="1" ref="DT842" ca="1">IFERROR(INDEX(Forecast_Capex_Input!BS$12:BS$286,$Z842)
*(INDEX(Forecast_Capex_Input!$H$12:$H$286,$Z842)=Repex),0)
*$DO842</f>
        <v>0</v>
      </c>
      <c r="DV842" s="43" t="b" cm="1">
        <f t="array" aca="1" ref="DV842" ca="1">OR($G842=Forecast_Capex_Input!$BU$8:$BU$10)</f>
        <v>0</v>
      </c>
      <c r="DW842" s="43" cm="1">
        <f t="array" aca="1" ref="DW842" ca="1">IFERROR(INDEX(Forecast_Capex_Input!BV$12:BV$286,$Z842)
*(INDEX(Forecast_Capex_Input!$H$12:$H$286,$Z842)=Repex),0)
*$DV842</f>
        <v>0</v>
      </c>
      <c r="DX842" s="43" cm="1">
        <f t="array" aca="1" ref="DX842" ca="1">IFERROR(INDEX(Forecast_Capex_Input!BW$12:BW$286,$Z842)
*(INDEX(Forecast_Capex_Input!$H$12:$H$286,$Z842)=Repex),0)
*$DV842</f>
        <v>0</v>
      </c>
      <c r="DY842" s="43" cm="1">
        <f t="array" aca="1" ref="DY842" ca="1">IFERROR(INDEX(Forecast_Capex_Input!BX$12:BX$286,$Z842)
*(INDEX(Forecast_Capex_Input!$H$12:$H$286,$Z842)=Repex),0)
*$DV842</f>
        <v>0</v>
      </c>
      <c r="DZ842" s="43" cm="1">
        <f t="array" aca="1" ref="DZ842" ca="1">IFERROR(INDEX(Forecast_Capex_Input!BY$12:BY$286,$Z842)
*(INDEX(Forecast_Capex_Input!$H$12:$H$286,$Z842)=Repex),0)
*$DV842</f>
        <v>0</v>
      </c>
      <c r="EA842" s="43" cm="1">
        <f t="array" aca="1" ref="EA842" ca="1">IFERROR(INDEX(Forecast_Capex_Input!BZ$12:BZ$286,$Z842)
*(INDEX(Forecast_Capex_Input!$H$12:$H$286,$Z842)=Repex),0)
*$DV842</f>
        <v>0</v>
      </c>
      <c r="EB842" s="43" cm="1">
        <f t="array" aca="1" ref="EB842" ca="1">IFERROR(INDEX(Forecast_Capex_Input!CA$12:CA$286,$Z842)
*(INDEX(Forecast_Capex_Input!$H$12:$H$286,$Z842)=Repex),0)
*$DV842</f>
        <v>0</v>
      </c>
      <c r="EC842" s="43" cm="1">
        <f t="array" aca="1" ref="EC842" ca="1">IFERROR(INDEX(Forecast_Capex_Input!CB$12:CB$286,$Z842)
*(INDEX(Forecast_Capex_Input!$H$12:$H$286,$Z842)=Repex),0)
*$DV842</f>
        <v>0</v>
      </c>
      <c r="ED842" s="43" cm="1">
        <f t="array" aca="1" ref="ED842" ca="1">IFERROR(INDEX(Forecast_Capex_Input!CC$12:CC$286,$Z842)
*(INDEX(Forecast_Capex_Input!$H$12:$H$286,$Z842)=Repex),0)
*$DV842</f>
        <v>0</v>
      </c>
      <c r="EF842" s="86" t="str">
        <f t="shared" si="74"/>
        <v>N/A</v>
      </c>
      <c r="EG842" s="28" t="str">
        <f>IFERROR(RANK(EF842,EF$11:EF$1010,0)+COUNTIF(EF$11:EF842,EF842)-1,NA)</f>
        <v>N/A</v>
      </c>
    </row>
    <row r="843" spans="3:137" x14ac:dyDescent="0.2">
      <c r="C843" s="28">
        <f t="shared" si="75"/>
        <v>833</v>
      </c>
      <c r="D843" s="9" t="str" cm="1">
        <f t="array" ref="D843">IFERROR(INDEX(Forecast_Capex_Input!$D$12:$D$286,$Z843),NA)</f>
        <v>N/A</v>
      </c>
      <c r="E843" s="24" t="str" cm="1">
        <f t="array" ref="E843">IF($Z843=NA,NA,INDEX(Forecast_Capex_Input!$E$12:$E$286,$Z843))</f>
        <v>N/A</v>
      </c>
      <c r="F843" s="9" t="str" cm="1">
        <f t="array" aca="1" ref="F843" ca="1">IFERROR(INDEX(General!$E$25:$E$26,$AA843),NA)</f>
        <v>N/A</v>
      </c>
      <c r="G843" s="9" t="str" cm="1">
        <f t="array" aca="1" ref="G843" ca="1">IFERROR(INDEX(Forecast_Capex_Input!$AI$11:$BB$11,$AC843),NA)</f>
        <v>N/A</v>
      </c>
      <c r="H843" s="50" t="str" cm="1">
        <f t="array" aca="1" ref="H843" ca="1">IFERROR(INDEX(Forecast_Capex_Input!$AI$12:$BB$286,$Z843,$AC843),NA)</f>
        <v>N/A</v>
      </c>
      <c r="I843" s="150" t="str" cm="1">
        <f t="array" ref="I843">IFERROR(INDEX(Forecast_Capex_Input!$F$12:$F$286,$Z843),NA)</f>
        <v>N/A</v>
      </c>
      <c r="J843" s="150" t="str" cm="1">
        <f t="array" ref="J843">IFERROR(INDEX(Forecast_Capex_Input!G$12:G$286,$Z843),NA)</f>
        <v>N/A</v>
      </c>
      <c r="K843" s="150" t="str" cm="1">
        <f t="array" ref="K843">IFERROR(INDEX(Forecast_Capex_Input!H$12:H$286,$Z843),NA)</f>
        <v>N/A</v>
      </c>
      <c r="L843" s="150" t="str" cm="1">
        <f t="array" ref="L843">IFERROR(INDEX(Forecast_Capex_Input!I$12:I$286,$Z843),NA)</f>
        <v>N/A</v>
      </c>
      <c r="M843" s="150" t="str" cm="1">
        <f t="array" ref="M843">IFERROR(INDEX(Forecast_Capex_Input!J$12:J$286,$Z843),NA)</f>
        <v>N/A</v>
      </c>
      <c r="N843" s="150" t="str" cm="1">
        <f t="array" ref="N843">IFERROR(INDEX(Forecast_Capex_Input!K$12:K$286,$Z843),NA)</f>
        <v>N/A</v>
      </c>
      <c r="O843" s="150" t="str" cm="1">
        <f t="array" ref="O843">IFERROR(INDEX(Forecast_Capex_Input!L$12:L$286,$Z843),NA)</f>
        <v>N/A</v>
      </c>
      <c r="P843" s="150" t="str" cm="1">
        <f t="array" ref="P843">IFERROR(INDEX(Forecast_Capex_Input!M$12:M$286,$Z843),NA)</f>
        <v>N/A</v>
      </c>
      <c r="Q843" s="24" t="str" cm="1">
        <f t="array" ref="Q843">IFERROR(INDEX(Forecast_Capex_Input!N$12:N$286,$Z843),NA)</f>
        <v>N/A</v>
      </c>
      <c r="R843" s="190" cm="1">
        <f t="array" ref="R843">IFERROR(INDEX(Forecast_Capex_Input!O$12:O$286,$Z843),0)</f>
        <v>0</v>
      </c>
      <c r="S843" s="24" cm="1">
        <f t="array" ref="S843">IFERROR(INDEX(Forecast_Capex_Input!P$12:P$286,$Z843),0)</f>
        <v>0</v>
      </c>
      <c r="T843" s="150" t="str" cm="1">
        <f t="array" aca="1" ref="T843" ca="1">IFERROR(INDEX(General!$K$91:$K$110,$AC843),NA)</f>
        <v>N/A</v>
      </c>
      <c r="U843" s="43" cm="1">
        <f t="array" aca="1" ref="U843" ca="1">IFERROR(
IF($F843=General!$E$25,INDEX(Forecast_Capex_Input!S$12:S$286,$Z843),
INDEX(Forecast_Capex_Input!T$12:T$286,$Z843)),0)</f>
        <v>0</v>
      </c>
      <c r="V843" s="82" t="b">
        <f>IFERROR(INDEX(Overheads!$T$19:$T$26,MATCH($I843,Overheads!$E$19:$E$26,0)),FALSE)</f>
        <v>0</v>
      </c>
      <c r="W843" s="209" cm="1">
        <f t="array" ref="W843">IFERROR(
INDEX(Forecast_Capex_Input!CN$12:CN$286,$Z843),0)</f>
        <v>0</v>
      </c>
      <c r="X843" s="209">
        <f>IFERROR(
MATCH($W843,General!$L$39:$S$39,0),1)</f>
        <v>1</v>
      </c>
      <c r="Z843" s="28" t="str">
        <f>IFERROR(
IF(MATCH($C843,Forecast_Capex_Input!$CI$12:$CI$286,1)+1&gt;MAX(Forecast_Capex_Input!$C$12:$C$286),NA,
MATCH($C843,Forecast_Capex_Input!$CI$12:$CI$286,1)+1),1)</f>
        <v>N/A</v>
      </c>
      <c r="AA843" s="28" t="str" cm="1">
        <f t="array" aca="1" ref="AA843" ca="1">IFERROR(
IF(Z842&lt;&gt;Z843,1,
IF(COUNTIF(OFFSET(AA842,0,0,-INDEX(Forecast_Capex_Input!$CG$12:$CG$286,$Z843)),AA842)=INDEX(Forecast_Capex_Input!$CG$12:$CG$286,$Z843),AA842+1,AA842)),NA)</f>
        <v>N/A</v>
      </c>
      <c r="AB843" s="28" t="str" cm="1">
        <f t="array" ref="AB843">IFERROR($C843-IF($Z843=1,1,INDEX(Forecast_Capex_Input!$CI$12:$CI$286,$Z843-1))+1,NA)</f>
        <v>N/A</v>
      </c>
      <c r="AC843" s="28" t="str" cm="1">
        <f t="array" aca="1" ref="AC843" ca="1">IFERROR(IF(AA843=1,
INDEX(Forecast_Capex_Input!$AI$10:$BB$10,SMALL(IF(INDEX(Forecast_Capex_Input!$AI$12:$BB$286,$Z843,0)&gt;0,COLUMN(Forecast_Capex_Input!$AI$10:$BB$10)-COLUMN(Forecast_Capex_Input!$AI$12)+1),ROWS(OFFSET(AC842,0,0,-$AB843)))),
OFFSET(AC842,-INDEX(Forecast_Capex_Input!$CG$12:$CG$286,$Z843)+1,0)),NA)</f>
        <v>N/A</v>
      </c>
      <c r="AD843" s="28" t="str">
        <f t="shared" ref="AD843:AD906" ca="1" si="77">IFERROR(
MATCH($F843,Esc_Category_List,0),NA)</f>
        <v>N/A</v>
      </c>
      <c r="AE843" s="82" t="b">
        <f t="shared" si="76"/>
        <v>0</v>
      </c>
      <c r="AF843" s="78" t="b">
        <v>0</v>
      </c>
      <c r="AG843" s="82" t="b">
        <f t="shared" ref="AG843:AG906" si="78">AND(NOT(AND(AE843,NOT(Inc_NCIPAP))),
NOT(AND(AF843,NOT(Inc_CP))))</f>
        <v>1</v>
      </c>
      <c r="AI843" s="55">
        <v>0</v>
      </c>
      <c r="AJ843" s="55">
        <v>0</v>
      </c>
      <c r="AK843" s="55">
        <v>0</v>
      </c>
      <c r="AL843" s="55">
        <v>0</v>
      </c>
      <c r="AM843" s="55">
        <v>0</v>
      </c>
      <c r="AN843" s="135">
        <v>0</v>
      </c>
      <c r="AP843" s="55">
        <v>0</v>
      </c>
      <c r="AQ843" s="55">
        <v>0</v>
      </c>
      <c r="AR843" s="55">
        <v>0</v>
      </c>
      <c r="AS843" s="55">
        <v>0</v>
      </c>
      <c r="AT843" s="55">
        <v>0</v>
      </c>
      <c r="AU843" s="135">
        <v>0</v>
      </c>
      <c r="AW843" s="55">
        <v>0</v>
      </c>
      <c r="AX843" s="55">
        <v>0</v>
      </c>
      <c r="AY843" s="55">
        <v>0</v>
      </c>
      <c r="AZ843" s="55">
        <v>0</v>
      </c>
      <c r="BA843" s="55">
        <v>0</v>
      </c>
      <c r="BB843" s="135">
        <v>0</v>
      </c>
      <c r="BD843" s="55">
        <v>0</v>
      </c>
      <c r="BE843" s="55">
        <v>0</v>
      </c>
      <c r="BF843" s="55">
        <v>0</v>
      </c>
      <c r="BG843" s="55">
        <v>0</v>
      </c>
      <c r="BH843" s="55">
        <v>0</v>
      </c>
      <c r="BI843" s="135">
        <v>0</v>
      </c>
      <c r="BK843" s="55">
        <v>0</v>
      </c>
      <c r="BL843" s="55">
        <v>0</v>
      </c>
      <c r="BM843" s="55">
        <v>0</v>
      </c>
      <c r="BN843" s="55">
        <v>0</v>
      </c>
      <c r="BO843" s="55">
        <v>0</v>
      </c>
      <c r="BP843" s="135">
        <v>0</v>
      </c>
      <c r="BR843" s="147">
        <v>0</v>
      </c>
      <c r="BS843" s="147">
        <v>0</v>
      </c>
      <c r="BT843" s="147">
        <v>0</v>
      </c>
      <c r="BU843" s="147">
        <v>0</v>
      </c>
      <c r="BV843" s="147">
        <v>0</v>
      </c>
      <c r="BX843" s="55">
        <v>0</v>
      </c>
      <c r="BY843" s="55">
        <v>0</v>
      </c>
      <c r="BZ843" s="55">
        <v>0</v>
      </c>
      <c r="CA843" s="55">
        <v>0</v>
      </c>
      <c r="CB843" s="55">
        <v>0</v>
      </c>
      <c r="CC843" s="135">
        <v>0</v>
      </c>
      <c r="CE843" s="55">
        <v>0</v>
      </c>
      <c r="CF843" s="55">
        <v>0</v>
      </c>
      <c r="CG843" s="55">
        <v>0</v>
      </c>
      <c r="CH843" s="55">
        <v>0</v>
      </c>
      <c r="CI843" s="55">
        <v>0</v>
      </c>
      <c r="CJ843" s="135">
        <v>0</v>
      </c>
      <c r="CL843" s="55">
        <v>0</v>
      </c>
      <c r="CM843" s="55">
        <v>0</v>
      </c>
      <c r="CN843" s="55">
        <v>0</v>
      </c>
      <c r="CO843" s="55">
        <v>0</v>
      </c>
      <c r="CP843" s="55">
        <v>0</v>
      </c>
      <c r="CQ843" s="135">
        <v>0</v>
      </c>
      <c r="CS843" s="67">
        <v>0</v>
      </c>
      <c r="CT843" s="67">
        <v>0</v>
      </c>
      <c r="CU843" s="67">
        <v>0</v>
      </c>
      <c r="CV843" s="67">
        <v>0</v>
      </c>
      <c r="CW843" s="67">
        <v>0</v>
      </c>
      <c r="CX843" s="135">
        <v>0</v>
      </c>
      <c r="CZ843" s="55">
        <v>0</v>
      </c>
      <c r="DA843" s="55">
        <v>0</v>
      </c>
      <c r="DB843" s="55">
        <v>0</v>
      </c>
      <c r="DC843" s="55">
        <v>0</v>
      </c>
      <c r="DD843" s="55">
        <v>0</v>
      </c>
      <c r="DE843" s="135">
        <v>0</v>
      </c>
      <c r="DG843" s="43" t="b" cm="1">
        <f t="array" aca="1" ref="DG843" ca="1">OR($G843=Forecast_Capex_Input!$BF$8:$BF$10)</f>
        <v>0</v>
      </c>
      <c r="DH843" s="43" cm="1">
        <f t="array" aca="1" ref="DH843" ca="1">IFERROR(INDEX(Forecast_Capex_Input!BG$12:BG$286,$Z843)
*(INDEX(Forecast_Capex_Input!$H$12:$H$286,$Z843)=Repex),0)
*$DG843</f>
        <v>0</v>
      </c>
      <c r="DI843" s="43" cm="1">
        <f t="array" aca="1" ref="DI843" ca="1">IFERROR(INDEX(Forecast_Capex_Input!BH$12:BH$286,$Z843)
*(INDEX(Forecast_Capex_Input!$H$12:$H$286,$Z843)=Repex),0)
*$DG843</f>
        <v>0</v>
      </c>
      <c r="DJ843" s="43" cm="1">
        <f t="array" aca="1" ref="DJ843" ca="1">IFERROR(INDEX(Forecast_Capex_Input!BI$12:BI$286,$Z843)
*(INDEX(Forecast_Capex_Input!$H$12:$H$286,$Z843)=Repex),0)
*$DG843</f>
        <v>0</v>
      </c>
      <c r="DK843" s="43" cm="1">
        <f t="array" aca="1" ref="DK843" ca="1">IFERROR(INDEX(Forecast_Capex_Input!BJ$12:BJ$286,$Z843)
*(INDEX(Forecast_Capex_Input!$H$12:$H$286,$Z843)=Repex),0)
*$DG843</f>
        <v>0</v>
      </c>
      <c r="DL843" s="43" cm="1">
        <f t="array" aca="1" ref="DL843" ca="1">IFERROR(INDEX(Forecast_Capex_Input!BK$12:BK$286,$Z843)
*(INDEX(Forecast_Capex_Input!$H$12:$H$286,$Z843)=Repex),0)
*$DG843</f>
        <v>0</v>
      </c>
      <c r="DM843" s="43" cm="1">
        <f t="array" aca="1" ref="DM843" ca="1">IFERROR(INDEX(Forecast_Capex_Input!BL$12:BL$286,$Z843)
*(INDEX(Forecast_Capex_Input!$H$12:$H$286,$Z843)=Repex),0)
*$DG843</f>
        <v>0</v>
      </c>
      <c r="DO843" s="43" t="b" cm="1">
        <f t="array" aca="1" ref="DO843" ca="1">OR($G843=Forecast_Capex_Input!$BN$8:$BN$9)</f>
        <v>0</v>
      </c>
      <c r="DP843" s="43" cm="1">
        <f t="array" aca="1" ref="DP843" ca="1">IFERROR(INDEX(Forecast_Capex_Input!BO$12:BO$286,$Z843)
*(INDEX(Forecast_Capex_Input!$H$12:$H$286,$Z843)=Repex),0)
*$DO843</f>
        <v>0</v>
      </c>
      <c r="DQ843" s="43" cm="1">
        <f t="array" aca="1" ref="DQ843" ca="1">IFERROR(INDEX(Forecast_Capex_Input!BP$12:BP$286,$Z843)
*(INDEX(Forecast_Capex_Input!$H$12:$H$286,$Z843)=Repex),0)
*$DO843</f>
        <v>0</v>
      </c>
      <c r="DR843" s="43" cm="1">
        <f t="array" aca="1" ref="DR843" ca="1">IFERROR(INDEX(Forecast_Capex_Input!BQ$12:BQ$286,$Z843)
*(INDEX(Forecast_Capex_Input!$H$12:$H$286,$Z843)=Repex),0)
*$DO843</f>
        <v>0</v>
      </c>
      <c r="DS843" s="43" cm="1">
        <f t="array" aca="1" ref="DS843" ca="1">IFERROR(INDEX(Forecast_Capex_Input!BR$12:BR$286,$Z843)
*(INDEX(Forecast_Capex_Input!$H$12:$H$286,$Z843)=Repex),0)
*$DO843</f>
        <v>0</v>
      </c>
      <c r="DT843" s="43" cm="1">
        <f t="array" aca="1" ref="DT843" ca="1">IFERROR(INDEX(Forecast_Capex_Input!BS$12:BS$286,$Z843)
*(INDEX(Forecast_Capex_Input!$H$12:$H$286,$Z843)=Repex),0)
*$DO843</f>
        <v>0</v>
      </c>
      <c r="DV843" s="43" t="b" cm="1">
        <f t="array" aca="1" ref="DV843" ca="1">OR($G843=Forecast_Capex_Input!$BU$8:$BU$10)</f>
        <v>0</v>
      </c>
      <c r="DW843" s="43" cm="1">
        <f t="array" aca="1" ref="DW843" ca="1">IFERROR(INDEX(Forecast_Capex_Input!BV$12:BV$286,$Z843)
*(INDEX(Forecast_Capex_Input!$H$12:$H$286,$Z843)=Repex),0)
*$DV843</f>
        <v>0</v>
      </c>
      <c r="DX843" s="43" cm="1">
        <f t="array" aca="1" ref="DX843" ca="1">IFERROR(INDEX(Forecast_Capex_Input!BW$12:BW$286,$Z843)
*(INDEX(Forecast_Capex_Input!$H$12:$H$286,$Z843)=Repex),0)
*$DV843</f>
        <v>0</v>
      </c>
      <c r="DY843" s="43" cm="1">
        <f t="array" aca="1" ref="DY843" ca="1">IFERROR(INDEX(Forecast_Capex_Input!BX$12:BX$286,$Z843)
*(INDEX(Forecast_Capex_Input!$H$12:$H$286,$Z843)=Repex),0)
*$DV843</f>
        <v>0</v>
      </c>
      <c r="DZ843" s="43" cm="1">
        <f t="array" aca="1" ref="DZ843" ca="1">IFERROR(INDEX(Forecast_Capex_Input!BY$12:BY$286,$Z843)
*(INDEX(Forecast_Capex_Input!$H$12:$H$286,$Z843)=Repex),0)
*$DV843</f>
        <v>0</v>
      </c>
      <c r="EA843" s="43" cm="1">
        <f t="array" aca="1" ref="EA843" ca="1">IFERROR(INDEX(Forecast_Capex_Input!BZ$12:BZ$286,$Z843)
*(INDEX(Forecast_Capex_Input!$H$12:$H$286,$Z843)=Repex),0)
*$DV843</f>
        <v>0</v>
      </c>
      <c r="EB843" s="43" cm="1">
        <f t="array" aca="1" ref="EB843" ca="1">IFERROR(INDEX(Forecast_Capex_Input!CA$12:CA$286,$Z843)
*(INDEX(Forecast_Capex_Input!$H$12:$H$286,$Z843)=Repex),0)
*$DV843</f>
        <v>0</v>
      </c>
      <c r="EC843" s="43" cm="1">
        <f t="array" aca="1" ref="EC843" ca="1">IFERROR(INDEX(Forecast_Capex_Input!CB$12:CB$286,$Z843)
*(INDEX(Forecast_Capex_Input!$H$12:$H$286,$Z843)=Repex),0)
*$DV843</f>
        <v>0</v>
      </c>
      <c r="ED843" s="43" cm="1">
        <f t="array" aca="1" ref="ED843" ca="1">IFERROR(INDEX(Forecast_Capex_Input!CC$12:CC$286,$Z843)
*(INDEX(Forecast_Capex_Input!$H$12:$H$286,$Z843)=Repex),0)
*$DV843</f>
        <v>0</v>
      </c>
      <c r="EF843" s="86" t="str">
        <f t="shared" ref="EF843:EF906" si="79">IF(AND($AG843,$K843=Augex),
$AU843,NA)</f>
        <v>N/A</v>
      </c>
      <c r="EG843" s="28" t="str">
        <f>IFERROR(RANK(EF843,EF$11:EF$1010,0)+COUNTIF(EF$11:EF843,EF843)-1,NA)</f>
        <v>N/A</v>
      </c>
    </row>
    <row r="844" spans="3:137" x14ac:dyDescent="0.2">
      <c r="C844" s="28">
        <f t="shared" ref="C844:C907" si="80">IF(ISNUMBER(C843),C843+1,1)</f>
        <v>834</v>
      </c>
      <c r="D844" s="9" t="str" cm="1">
        <f t="array" ref="D844">IFERROR(INDEX(Forecast_Capex_Input!$D$12:$D$286,$Z844),NA)</f>
        <v>N/A</v>
      </c>
      <c r="E844" s="24" t="str" cm="1">
        <f t="array" ref="E844">IF($Z844=NA,NA,INDEX(Forecast_Capex_Input!$E$12:$E$286,$Z844))</f>
        <v>N/A</v>
      </c>
      <c r="F844" s="9" t="str" cm="1">
        <f t="array" aca="1" ref="F844" ca="1">IFERROR(INDEX(General!$E$25:$E$26,$AA844),NA)</f>
        <v>N/A</v>
      </c>
      <c r="G844" s="9" t="str" cm="1">
        <f t="array" aca="1" ref="G844" ca="1">IFERROR(INDEX(Forecast_Capex_Input!$AI$11:$BB$11,$AC844),NA)</f>
        <v>N/A</v>
      </c>
      <c r="H844" s="50" t="str" cm="1">
        <f t="array" aca="1" ref="H844" ca="1">IFERROR(INDEX(Forecast_Capex_Input!$AI$12:$BB$286,$Z844,$AC844),NA)</f>
        <v>N/A</v>
      </c>
      <c r="I844" s="150" t="str" cm="1">
        <f t="array" ref="I844">IFERROR(INDEX(Forecast_Capex_Input!$F$12:$F$286,$Z844),NA)</f>
        <v>N/A</v>
      </c>
      <c r="J844" s="150" t="str" cm="1">
        <f t="array" ref="J844">IFERROR(INDEX(Forecast_Capex_Input!G$12:G$286,$Z844),NA)</f>
        <v>N/A</v>
      </c>
      <c r="K844" s="150" t="str" cm="1">
        <f t="array" ref="K844">IFERROR(INDEX(Forecast_Capex_Input!H$12:H$286,$Z844),NA)</f>
        <v>N/A</v>
      </c>
      <c r="L844" s="150" t="str" cm="1">
        <f t="array" ref="L844">IFERROR(INDEX(Forecast_Capex_Input!I$12:I$286,$Z844),NA)</f>
        <v>N/A</v>
      </c>
      <c r="M844" s="150" t="str" cm="1">
        <f t="array" ref="M844">IFERROR(INDEX(Forecast_Capex_Input!J$12:J$286,$Z844),NA)</f>
        <v>N/A</v>
      </c>
      <c r="N844" s="150" t="str" cm="1">
        <f t="array" ref="N844">IFERROR(INDEX(Forecast_Capex_Input!K$12:K$286,$Z844),NA)</f>
        <v>N/A</v>
      </c>
      <c r="O844" s="150" t="str" cm="1">
        <f t="array" ref="O844">IFERROR(INDEX(Forecast_Capex_Input!L$12:L$286,$Z844),NA)</f>
        <v>N/A</v>
      </c>
      <c r="P844" s="150" t="str" cm="1">
        <f t="array" ref="P844">IFERROR(INDEX(Forecast_Capex_Input!M$12:M$286,$Z844),NA)</f>
        <v>N/A</v>
      </c>
      <c r="Q844" s="24" t="str" cm="1">
        <f t="array" ref="Q844">IFERROR(INDEX(Forecast_Capex_Input!N$12:N$286,$Z844),NA)</f>
        <v>N/A</v>
      </c>
      <c r="R844" s="190" cm="1">
        <f t="array" ref="R844">IFERROR(INDEX(Forecast_Capex_Input!O$12:O$286,$Z844),0)</f>
        <v>0</v>
      </c>
      <c r="S844" s="24" cm="1">
        <f t="array" ref="S844">IFERROR(INDEX(Forecast_Capex_Input!P$12:P$286,$Z844),0)</f>
        <v>0</v>
      </c>
      <c r="T844" s="150" t="str" cm="1">
        <f t="array" aca="1" ref="T844" ca="1">IFERROR(INDEX(General!$K$91:$K$110,$AC844),NA)</f>
        <v>N/A</v>
      </c>
      <c r="U844" s="43" cm="1">
        <f t="array" aca="1" ref="U844" ca="1">IFERROR(
IF($F844=General!$E$25,INDEX(Forecast_Capex_Input!S$12:S$286,$Z844),
INDEX(Forecast_Capex_Input!T$12:T$286,$Z844)),0)</f>
        <v>0</v>
      </c>
      <c r="V844" s="82" t="b">
        <f>IFERROR(INDEX(Overheads!$T$19:$T$26,MATCH($I844,Overheads!$E$19:$E$26,0)),FALSE)</f>
        <v>0</v>
      </c>
      <c r="W844" s="209" cm="1">
        <f t="array" ref="W844">IFERROR(
INDEX(Forecast_Capex_Input!CN$12:CN$286,$Z844),0)</f>
        <v>0</v>
      </c>
      <c r="X844" s="209">
        <f>IFERROR(
MATCH($W844,General!$L$39:$S$39,0),1)</f>
        <v>1</v>
      </c>
      <c r="Z844" s="28" t="str">
        <f>IFERROR(
IF(MATCH($C844,Forecast_Capex_Input!$CI$12:$CI$286,1)+1&gt;MAX(Forecast_Capex_Input!$C$12:$C$286),NA,
MATCH($C844,Forecast_Capex_Input!$CI$12:$CI$286,1)+1),1)</f>
        <v>N/A</v>
      </c>
      <c r="AA844" s="28" t="str" cm="1">
        <f t="array" aca="1" ref="AA844" ca="1">IFERROR(
IF(Z843&lt;&gt;Z844,1,
IF(COUNTIF(OFFSET(AA843,0,0,-INDEX(Forecast_Capex_Input!$CG$12:$CG$286,$Z844)),AA843)=INDEX(Forecast_Capex_Input!$CG$12:$CG$286,$Z844),AA843+1,AA843)),NA)</f>
        <v>N/A</v>
      </c>
      <c r="AB844" s="28" t="str" cm="1">
        <f t="array" ref="AB844">IFERROR($C844-IF($Z844=1,1,INDEX(Forecast_Capex_Input!$CI$12:$CI$286,$Z844-1))+1,NA)</f>
        <v>N/A</v>
      </c>
      <c r="AC844" s="28" t="str" cm="1">
        <f t="array" aca="1" ref="AC844" ca="1">IFERROR(IF(AA844=1,
INDEX(Forecast_Capex_Input!$AI$10:$BB$10,SMALL(IF(INDEX(Forecast_Capex_Input!$AI$12:$BB$286,$Z844,0)&gt;0,COLUMN(Forecast_Capex_Input!$AI$10:$BB$10)-COLUMN(Forecast_Capex_Input!$AI$12)+1),ROWS(OFFSET(AC843,0,0,-$AB844)))),
OFFSET(AC843,-INDEX(Forecast_Capex_Input!$CG$12:$CG$286,$Z844)+1,0)),NA)</f>
        <v>N/A</v>
      </c>
      <c r="AD844" s="28" t="str">
        <f t="shared" ca="1" si="77"/>
        <v>N/A</v>
      </c>
      <c r="AE844" s="82" t="b">
        <f t="shared" ref="AE844:AE907" si="81">$K844=AE$6</f>
        <v>0</v>
      </c>
      <c r="AF844" s="78" t="b">
        <v>0</v>
      </c>
      <c r="AG844" s="82" t="b">
        <f t="shared" si="78"/>
        <v>1</v>
      </c>
      <c r="AI844" s="55">
        <v>0</v>
      </c>
      <c r="AJ844" s="55">
        <v>0</v>
      </c>
      <c r="AK844" s="55">
        <v>0</v>
      </c>
      <c r="AL844" s="55">
        <v>0</v>
      </c>
      <c r="AM844" s="55">
        <v>0</v>
      </c>
      <c r="AN844" s="135">
        <v>0</v>
      </c>
      <c r="AP844" s="55">
        <v>0</v>
      </c>
      <c r="AQ844" s="55">
        <v>0</v>
      </c>
      <c r="AR844" s="55">
        <v>0</v>
      </c>
      <c r="AS844" s="55">
        <v>0</v>
      </c>
      <c r="AT844" s="55">
        <v>0</v>
      </c>
      <c r="AU844" s="135">
        <v>0</v>
      </c>
      <c r="AW844" s="55">
        <v>0</v>
      </c>
      <c r="AX844" s="55">
        <v>0</v>
      </c>
      <c r="AY844" s="55">
        <v>0</v>
      </c>
      <c r="AZ844" s="55">
        <v>0</v>
      </c>
      <c r="BA844" s="55">
        <v>0</v>
      </c>
      <c r="BB844" s="135">
        <v>0</v>
      </c>
      <c r="BD844" s="55">
        <v>0</v>
      </c>
      <c r="BE844" s="55">
        <v>0</v>
      </c>
      <c r="BF844" s="55">
        <v>0</v>
      </c>
      <c r="BG844" s="55">
        <v>0</v>
      </c>
      <c r="BH844" s="55">
        <v>0</v>
      </c>
      <c r="BI844" s="135">
        <v>0</v>
      </c>
      <c r="BK844" s="55">
        <v>0</v>
      </c>
      <c r="BL844" s="55">
        <v>0</v>
      </c>
      <c r="BM844" s="55">
        <v>0</v>
      </c>
      <c r="BN844" s="55">
        <v>0</v>
      </c>
      <c r="BO844" s="55">
        <v>0</v>
      </c>
      <c r="BP844" s="135">
        <v>0</v>
      </c>
      <c r="BR844" s="147">
        <v>0</v>
      </c>
      <c r="BS844" s="147">
        <v>0</v>
      </c>
      <c r="BT844" s="147">
        <v>0</v>
      </c>
      <c r="BU844" s="147">
        <v>0</v>
      </c>
      <c r="BV844" s="147">
        <v>0</v>
      </c>
      <c r="BX844" s="55">
        <v>0</v>
      </c>
      <c r="BY844" s="55">
        <v>0</v>
      </c>
      <c r="BZ844" s="55">
        <v>0</v>
      </c>
      <c r="CA844" s="55">
        <v>0</v>
      </c>
      <c r="CB844" s="55">
        <v>0</v>
      </c>
      <c r="CC844" s="135">
        <v>0</v>
      </c>
      <c r="CE844" s="55">
        <v>0</v>
      </c>
      <c r="CF844" s="55">
        <v>0</v>
      </c>
      <c r="CG844" s="55">
        <v>0</v>
      </c>
      <c r="CH844" s="55">
        <v>0</v>
      </c>
      <c r="CI844" s="55">
        <v>0</v>
      </c>
      <c r="CJ844" s="135">
        <v>0</v>
      </c>
      <c r="CL844" s="55">
        <v>0</v>
      </c>
      <c r="CM844" s="55">
        <v>0</v>
      </c>
      <c r="CN844" s="55">
        <v>0</v>
      </c>
      <c r="CO844" s="55">
        <v>0</v>
      </c>
      <c r="CP844" s="55">
        <v>0</v>
      </c>
      <c r="CQ844" s="135">
        <v>0</v>
      </c>
      <c r="CS844" s="67">
        <v>0</v>
      </c>
      <c r="CT844" s="67">
        <v>0</v>
      </c>
      <c r="CU844" s="67">
        <v>0</v>
      </c>
      <c r="CV844" s="67">
        <v>0</v>
      </c>
      <c r="CW844" s="67">
        <v>0</v>
      </c>
      <c r="CX844" s="135">
        <v>0</v>
      </c>
      <c r="CZ844" s="55">
        <v>0</v>
      </c>
      <c r="DA844" s="55">
        <v>0</v>
      </c>
      <c r="DB844" s="55">
        <v>0</v>
      </c>
      <c r="DC844" s="55">
        <v>0</v>
      </c>
      <c r="DD844" s="55">
        <v>0</v>
      </c>
      <c r="DE844" s="135">
        <v>0</v>
      </c>
      <c r="DG844" s="43" t="b" cm="1">
        <f t="array" aca="1" ref="DG844" ca="1">OR($G844=Forecast_Capex_Input!$BF$8:$BF$10)</f>
        <v>0</v>
      </c>
      <c r="DH844" s="43" cm="1">
        <f t="array" aca="1" ref="DH844" ca="1">IFERROR(INDEX(Forecast_Capex_Input!BG$12:BG$286,$Z844)
*(INDEX(Forecast_Capex_Input!$H$12:$H$286,$Z844)=Repex),0)
*$DG844</f>
        <v>0</v>
      </c>
      <c r="DI844" s="43" cm="1">
        <f t="array" aca="1" ref="DI844" ca="1">IFERROR(INDEX(Forecast_Capex_Input!BH$12:BH$286,$Z844)
*(INDEX(Forecast_Capex_Input!$H$12:$H$286,$Z844)=Repex),0)
*$DG844</f>
        <v>0</v>
      </c>
      <c r="DJ844" s="43" cm="1">
        <f t="array" aca="1" ref="DJ844" ca="1">IFERROR(INDEX(Forecast_Capex_Input!BI$12:BI$286,$Z844)
*(INDEX(Forecast_Capex_Input!$H$12:$H$286,$Z844)=Repex),0)
*$DG844</f>
        <v>0</v>
      </c>
      <c r="DK844" s="43" cm="1">
        <f t="array" aca="1" ref="DK844" ca="1">IFERROR(INDEX(Forecast_Capex_Input!BJ$12:BJ$286,$Z844)
*(INDEX(Forecast_Capex_Input!$H$12:$H$286,$Z844)=Repex),0)
*$DG844</f>
        <v>0</v>
      </c>
      <c r="DL844" s="43" cm="1">
        <f t="array" aca="1" ref="DL844" ca="1">IFERROR(INDEX(Forecast_Capex_Input!BK$12:BK$286,$Z844)
*(INDEX(Forecast_Capex_Input!$H$12:$H$286,$Z844)=Repex),0)
*$DG844</f>
        <v>0</v>
      </c>
      <c r="DM844" s="43" cm="1">
        <f t="array" aca="1" ref="DM844" ca="1">IFERROR(INDEX(Forecast_Capex_Input!BL$12:BL$286,$Z844)
*(INDEX(Forecast_Capex_Input!$H$12:$H$286,$Z844)=Repex),0)
*$DG844</f>
        <v>0</v>
      </c>
      <c r="DO844" s="43" t="b" cm="1">
        <f t="array" aca="1" ref="DO844" ca="1">OR($G844=Forecast_Capex_Input!$BN$8:$BN$9)</f>
        <v>0</v>
      </c>
      <c r="DP844" s="43" cm="1">
        <f t="array" aca="1" ref="DP844" ca="1">IFERROR(INDEX(Forecast_Capex_Input!BO$12:BO$286,$Z844)
*(INDEX(Forecast_Capex_Input!$H$12:$H$286,$Z844)=Repex),0)
*$DO844</f>
        <v>0</v>
      </c>
      <c r="DQ844" s="43" cm="1">
        <f t="array" aca="1" ref="DQ844" ca="1">IFERROR(INDEX(Forecast_Capex_Input!BP$12:BP$286,$Z844)
*(INDEX(Forecast_Capex_Input!$H$12:$H$286,$Z844)=Repex),0)
*$DO844</f>
        <v>0</v>
      </c>
      <c r="DR844" s="43" cm="1">
        <f t="array" aca="1" ref="DR844" ca="1">IFERROR(INDEX(Forecast_Capex_Input!BQ$12:BQ$286,$Z844)
*(INDEX(Forecast_Capex_Input!$H$12:$H$286,$Z844)=Repex),0)
*$DO844</f>
        <v>0</v>
      </c>
      <c r="DS844" s="43" cm="1">
        <f t="array" aca="1" ref="DS844" ca="1">IFERROR(INDEX(Forecast_Capex_Input!BR$12:BR$286,$Z844)
*(INDEX(Forecast_Capex_Input!$H$12:$H$286,$Z844)=Repex),0)
*$DO844</f>
        <v>0</v>
      </c>
      <c r="DT844" s="43" cm="1">
        <f t="array" aca="1" ref="DT844" ca="1">IFERROR(INDEX(Forecast_Capex_Input!BS$12:BS$286,$Z844)
*(INDEX(Forecast_Capex_Input!$H$12:$H$286,$Z844)=Repex),0)
*$DO844</f>
        <v>0</v>
      </c>
      <c r="DV844" s="43" t="b" cm="1">
        <f t="array" aca="1" ref="DV844" ca="1">OR($G844=Forecast_Capex_Input!$BU$8:$BU$10)</f>
        <v>0</v>
      </c>
      <c r="DW844" s="43" cm="1">
        <f t="array" aca="1" ref="DW844" ca="1">IFERROR(INDEX(Forecast_Capex_Input!BV$12:BV$286,$Z844)
*(INDEX(Forecast_Capex_Input!$H$12:$H$286,$Z844)=Repex),0)
*$DV844</f>
        <v>0</v>
      </c>
      <c r="DX844" s="43" cm="1">
        <f t="array" aca="1" ref="DX844" ca="1">IFERROR(INDEX(Forecast_Capex_Input!BW$12:BW$286,$Z844)
*(INDEX(Forecast_Capex_Input!$H$12:$H$286,$Z844)=Repex),0)
*$DV844</f>
        <v>0</v>
      </c>
      <c r="DY844" s="43" cm="1">
        <f t="array" aca="1" ref="DY844" ca="1">IFERROR(INDEX(Forecast_Capex_Input!BX$12:BX$286,$Z844)
*(INDEX(Forecast_Capex_Input!$H$12:$H$286,$Z844)=Repex),0)
*$DV844</f>
        <v>0</v>
      </c>
      <c r="DZ844" s="43" cm="1">
        <f t="array" aca="1" ref="DZ844" ca="1">IFERROR(INDEX(Forecast_Capex_Input!BY$12:BY$286,$Z844)
*(INDEX(Forecast_Capex_Input!$H$12:$H$286,$Z844)=Repex),0)
*$DV844</f>
        <v>0</v>
      </c>
      <c r="EA844" s="43" cm="1">
        <f t="array" aca="1" ref="EA844" ca="1">IFERROR(INDEX(Forecast_Capex_Input!BZ$12:BZ$286,$Z844)
*(INDEX(Forecast_Capex_Input!$H$12:$H$286,$Z844)=Repex),0)
*$DV844</f>
        <v>0</v>
      </c>
      <c r="EB844" s="43" cm="1">
        <f t="array" aca="1" ref="EB844" ca="1">IFERROR(INDEX(Forecast_Capex_Input!CA$12:CA$286,$Z844)
*(INDEX(Forecast_Capex_Input!$H$12:$H$286,$Z844)=Repex),0)
*$DV844</f>
        <v>0</v>
      </c>
      <c r="EC844" s="43" cm="1">
        <f t="array" aca="1" ref="EC844" ca="1">IFERROR(INDEX(Forecast_Capex_Input!CB$12:CB$286,$Z844)
*(INDEX(Forecast_Capex_Input!$H$12:$H$286,$Z844)=Repex),0)
*$DV844</f>
        <v>0</v>
      </c>
      <c r="ED844" s="43" cm="1">
        <f t="array" aca="1" ref="ED844" ca="1">IFERROR(INDEX(Forecast_Capex_Input!CC$12:CC$286,$Z844)
*(INDEX(Forecast_Capex_Input!$H$12:$H$286,$Z844)=Repex),0)
*$DV844</f>
        <v>0</v>
      </c>
      <c r="EF844" s="86" t="str">
        <f t="shared" si="79"/>
        <v>N/A</v>
      </c>
      <c r="EG844" s="28" t="str">
        <f>IFERROR(RANK(EF844,EF$11:EF$1010,0)+COUNTIF(EF$11:EF844,EF844)-1,NA)</f>
        <v>N/A</v>
      </c>
    </row>
    <row r="845" spans="3:137" x14ac:dyDescent="0.2">
      <c r="C845" s="28">
        <f t="shared" si="80"/>
        <v>835</v>
      </c>
      <c r="D845" s="9" t="str" cm="1">
        <f t="array" ref="D845">IFERROR(INDEX(Forecast_Capex_Input!$D$12:$D$286,$Z845),NA)</f>
        <v>N/A</v>
      </c>
      <c r="E845" s="24" t="str" cm="1">
        <f t="array" ref="E845">IF($Z845=NA,NA,INDEX(Forecast_Capex_Input!$E$12:$E$286,$Z845))</f>
        <v>N/A</v>
      </c>
      <c r="F845" s="9" t="str" cm="1">
        <f t="array" aca="1" ref="F845" ca="1">IFERROR(INDEX(General!$E$25:$E$26,$AA845),NA)</f>
        <v>N/A</v>
      </c>
      <c r="G845" s="9" t="str" cm="1">
        <f t="array" aca="1" ref="G845" ca="1">IFERROR(INDEX(Forecast_Capex_Input!$AI$11:$BB$11,$AC845),NA)</f>
        <v>N/A</v>
      </c>
      <c r="H845" s="50" t="str" cm="1">
        <f t="array" aca="1" ref="H845" ca="1">IFERROR(INDEX(Forecast_Capex_Input!$AI$12:$BB$286,$Z845,$AC845),NA)</f>
        <v>N/A</v>
      </c>
      <c r="I845" s="150" t="str" cm="1">
        <f t="array" ref="I845">IFERROR(INDEX(Forecast_Capex_Input!$F$12:$F$286,$Z845),NA)</f>
        <v>N/A</v>
      </c>
      <c r="J845" s="150" t="str" cm="1">
        <f t="array" ref="J845">IFERROR(INDEX(Forecast_Capex_Input!G$12:G$286,$Z845),NA)</f>
        <v>N/A</v>
      </c>
      <c r="K845" s="150" t="str" cm="1">
        <f t="array" ref="K845">IFERROR(INDEX(Forecast_Capex_Input!H$12:H$286,$Z845),NA)</f>
        <v>N/A</v>
      </c>
      <c r="L845" s="150" t="str" cm="1">
        <f t="array" ref="L845">IFERROR(INDEX(Forecast_Capex_Input!I$12:I$286,$Z845),NA)</f>
        <v>N/A</v>
      </c>
      <c r="M845" s="150" t="str" cm="1">
        <f t="array" ref="M845">IFERROR(INDEX(Forecast_Capex_Input!J$12:J$286,$Z845),NA)</f>
        <v>N/A</v>
      </c>
      <c r="N845" s="150" t="str" cm="1">
        <f t="array" ref="N845">IFERROR(INDEX(Forecast_Capex_Input!K$12:K$286,$Z845),NA)</f>
        <v>N/A</v>
      </c>
      <c r="O845" s="150" t="str" cm="1">
        <f t="array" ref="O845">IFERROR(INDEX(Forecast_Capex_Input!L$12:L$286,$Z845),NA)</f>
        <v>N/A</v>
      </c>
      <c r="P845" s="150" t="str" cm="1">
        <f t="array" ref="P845">IFERROR(INDEX(Forecast_Capex_Input!M$12:M$286,$Z845),NA)</f>
        <v>N/A</v>
      </c>
      <c r="Q845" s="24" t="str" cm="1">
        <f t="array" ref="Q845">IFERROR(INDEX(Forecast_Capex_Input!N$12:N$286,$Z845),NA)</f>
        <v>N/A</v>
      </c>
      <c r="R845" s="190" cm="1">
        <f t="array" ref="R845">IFERROR(INDEX(Forecast_Capex_Input!O$12:O$286,$Z845),0)</f>
        <v>0</v>
      </c>
      <c r="S845" s="24" cm="1">
        <f t="array" ref="S845">IFERROR(INDEX(Forecast_Capex_Input!P$12:P$286,$Z845),0)</f>
        <v>0</v>
      </c>
      <c r="T845" s="150" t="str" cm="1">
        <f t="array" aca="1" ref="T845" ca="1">IFERROR(INDEX(General!$K$91:$K$110,$AC845),NA)</f>
        <v>N/A</v>
      </c>
      <c r="U845" s="43" cm="1">
        <f t="array" aca="1" ref="U845" ca="1">IFERROR(
IF($F845=General!$E$25,INDEX(Forecast_Capex_Input!S$12:S$286,$Z845),
INDEX(Forecast_Capex_Input!T$12:T$286,$Z845)),0)</f>
        <v>0</v>
      </c>
      <c r="V845" s="82" t="b">
        <f>IFERROR(INDEX(Overheads!$T$19:$T$26,MATCH($I845,Overheads!$E$19:$E$26,0)),FALSE)</f>
        <v>0</v>
      </c>
      <c r="W845" s="209" cm="1">
        <f t="array" ref="W845">IFERROR(
INDEX(Forecast_Capex_Input!CN$12:CN$286,$Z845),0)</f>
        <v>0</v>
      </c>
      <c r="X845" s="209">
        <f>IFERROR(
MATCH($W845,General!$L$39:$S$39,0),1)</f>
        <v>1</v>
      </c>
      <c r="Z845" s="28" t="str">
        <f>IFERROR(
IF(MATCH($C845,Forecast_Capex_Input!$CI$12:$CI$286,1)+1&gt;MAX(Forecast_Capex_Input!$C$12:$C$286),NA,
MATCH($C845,Forecast_Capex_Input!$CI$12:$CI$286,1)+1),1)</f>
        <v>N/A</v>
      </c>
      <c r="AA845" s="28" t="str" cm="1">
        <f t="array" aca="1" ref="AA845" ca="1">IFERROR(
IF(Z844&lt;&gt;Z845,1,
IF(COUNTIF(OFFSET(AA844,0,0,-INDEX(Forecast_Capex_Input!$CG$12:$CG$286,$Z845)),AA844)=INDEX(Forecast_Capex_Input!$CG$12:$CG$286,$Z845),AA844+1,AA844)),NA)</f>
        <v>N/A</v>
      </c>
      <c r="AB845" s="28" t="str" cm="1">
        <f t="array" ref="AB845">IFERROR($C845-IF($Z845=1,1,INDEX(Forecast_Capex_Input!$CI$12:$CI$286,$Z845-1))+1,NA)</f>
        <v>N/A</v>
      </c>
      <c r="AC845" s="28" t="str" cm="1">
        <f t="array" aca="1" ref="AC845" ca="1">IFERROR(IF(AA845=1,
INDEX(Forecast_Capex_Input!$AI$10:$BB$10,SMALL(IF(INDEX(Forecast_Capex_Input!$AI$12:$BB$286,$Z845,0)&gt;0,COLUMN(Forecast_Capex_Input!$AI$10:$BB$10)-COLUMN(Forecast_Capex_Input!$AI$12)+1),ROWS(OFFSET(AC844,0,0,-$AB845)))),
OFFSET(AC844,-INDEX(Forecast_Capex_Input!$CG$12:$CG$286,$Z845)+1,0)),NA)</f>
        <v>N/A</v>
      </c>
      <c r="AD845" s="28" t="str">
        <f t="shared" ca="1" si="77"/>
        <v>N/A</v>
      </c>
      <c r="AE845" s="82" t="b">
        <f t="shared" si="81"/>
        <v>0</v>
      </c>
      <c r="AF845" s="78" t="b">
        <v>0</v>
      </c>
      <c r="AG845" s="82" t="b">
        <f t="shared" si="78"/>
        <v>1</v>
      </c>
      <c r="AI845" s="55">
        <v>0</v>
      </c>
      <c r="AJ845" s="55">
        <v>0</v>
      </c>
      <c r="AK845" s="55">
        <v>0</v>
      </c>
      <c r="AL845" s="55">
        <v>0</v>
      </c>
      <c r="AM845" s="55">
        <v>0</v>
      </c>
      <c r="AN845" s="135">
        <v>0</v>
      </c>
      <c r="AP845" s="55">
        <v>0</v>
      </c>
      <c r="AQ845" s="55">
        <v>0</v>
      </c>
      <c r="AR845" s="55">
        <v>0</v>
      </c>
      <c r="AS845" s="55">
        <v>0</v>
      </c>
      <c r="AT845" s="55">
        <v>0</v>
      </c>
      <c r="AU845" s="135">
        <v>0</v>
      </c>
      <c r="AW845" s="55">
        <v>0</v>
      </c>
      <c r="AX845" s="55">
        <v>0</v>
      </c>
      <c r="AY845" s="55">
        <v>0</v>
      </c>
      <c r="AZ845" s="55">
        <v>0</v>
      </c>
      <c r="BA845" s="55">
        <v>0</v>
      </c>
      <c r="BB845" s="135">
        <v>0</v>
      </c>
      <c r="BD845" s="55">
        <v>0</v>
      </c>
      <c r="BE845" s="55">
        <v>0</v>
      </c>
      <c r="BF845" s="55">
        <v>0</v>
      </c>
      <c r="BG845" s="55">
        <v>0</v>
      </c>
      <c r="BH845" s="55">
        <v>0</v>
      </c>
      <c r="BI845" s="135">
        <v>0</v>
      </c>
      <c r="BK845" s="55">
        <v>0</v>
      </c>
      <c r="BL845" s="55">
        <v>0</v>
      </c>
      <c r="BM845" s="55">
        <v>0</v>
      </c>
      <c r="BN845" s="55">
        <v>0</v>
      </c>
      <c r="BO845" s="55">
        <v>0</v>
      </c>
      <c r="BP845" s="135">
        <v>0</v>
      </c>
      <c r="BR845" s="147">
        <v>0</v>
      </c>
      <c r="BS845" s="147">
        <v>0</v>
      </c>
      <c r="BT845" s="147">
        <v>0</v>
      </c>
      <c r="BU845" s="147">
        <v>0</v>
      </c>
      <c r="BV845" s="147">
        <v>0</v>
      </c>
      <c r="BX845" s="55">
        <v>0</v>
      </c>
      <c r="BY845" s="55">
        <v>0</v>
      </c>
      <c r="BZ845" s="55">
        <v>0</v>
      </c>
      <c r="CA845" s="55">
        <v>0</v>
      </c>
      <c r="CB845" s="55">
        <v>0</v>
      </c>
      <c r="CC845" s="135">
        <v>0</v>
      </c>
      <c r="CE845" s="55">
        <v>0</v>
      </c>
      <c r="CF845" s="55">
        <v>0</v>
      </c>
      <c r="CG845" s="55">
        <v>0</v>
      </c>
      <c r="CH845" s="55">
        <v>0</v>
      </c>
      <c r="CI845" s="55">
        <v>0</v>
      </c>
      <c r="CJ845" s="135">
        <v>0</v>
      </c>
      <c r="CL845" s="55">
        <v>0</v>
      </c>
      <c r="CM845" s="55">
        <v>0</v>
      </c>
      <c r="CN845" s="55">
        <v>0</v>
      </c>
      <c r="CO845" s="55">
        <v>0</v>
      </c>
      <c r="CP845" s="55">
        <v>0</v>
      </c>
      <c r="CQ845" s="135">
        <v>0</v>
      </c>
      <c r="CS845" s="67">
        <v>0</v>
      </c>
      <c r="CT845" s="67">
        <v>0</v>
      </c>
      <c r="CU845" s="67">
        <v>0</v>
      </c>
      <c r="CV845" s="67">
        <v>0</v>
      </c>
      <c r="CW845" s="67">
        <v>0</v>
      </c>
      <c r="CX845" s="135">
        <v>0</v>
      </c>
      <c r="CZ845" s="55">
        <v>0</v>
      </c>
      <c r="DA845" s="55">
        <v>0</v>
      </c>
      <c r="DB845" s="55">
        <v>0</v>
      </c>
      <c r="DC845" s="55">
        <v>0</v>
      </c>
      <c r="DD845" s="55">
        <v>0</v>
      </c>
      <c r="DE845" s="135">
        <v>0</v>
      </c>
      <c r="DG845" s="43" t="b" cm="1">
        <f t="array" aca="1" ref="DG845" ca="1">OR($G845=Forecast_Capex_Input!$BF$8:$BF$10)</f>
        <v>0</v>
      </c>
      <c r="DH845" s="43" cm="1">
        <f t="array" aca="1" ref="DH845" ca="1">IFERROR(INDEX(Forecast_Capex_Input!BG$12:BG$286,$Z845)
*(INDEX(Forecast_Capex_Input!$H$12:$H$286,$Z845)=Repex),0)
*$DG845</f>
        <v>0</v>
      </c>
      <c r="DI845" s="43" cm="1">
        <f t="array" aca="1" ref="DI845" ca="1">IFERROR(INDEX(Forecast_Capex_Input!BH$12:BH$286,$Z845)
*(INDEX(Forecast_Capex_Input!$H$12:$H$286,$Z845)=Repex),0)
*$DG845</f>
        <v>0</v>
      </c>
      <c r="DJ845" s="43" cm="1">
        <f t="array" aca="1" ref="DJ845" ca="1">IFERROR(INDEX(Forecast_Capex_Input!BI$12:BI$286,$Z845)
*(INDEX(Forecast_Capex_Input!$H$12:$H$286,$Z845)=Repex),0)
*$DG845</f>
        <v>0</v>
      </c>
      <c r="DK845" s="43" cm="1">
        <f t="array" aca="1" ref="DK845" ca="1">IFERROR(INDEX(Forecast_Capex_Input!BJ$12:BJ$286,$Z845)
*(INDEX(Forecast_Capex_Input!$H$12:$H$286,$Z845)=Repex),0)
*$DG845</f>
        <v>0</v>
      </c>
      <c r="DL845" s="43" cm="1">
        <f t="array" aca="1" ref="DL845" ca="1">IFERROR(INDEX(Forecast_Capex_Input!BK$12:BK$286,$Z845)
*(INDEX(Forecast_Capex_Input!$H$12:$H$286,$Z845)=Repex),0)
*$DG845</f>
        <v>0</v>
      </c>
      <c r="DM845" s="43" cm="1">
        <f t="array" aca="1" ref="DM845" ca="1">IFERROR(INDEX(Forecast_Capex_Input!BL$12:BL$286,$Z845)
*(INDEX(Forecast_Capex_Input!$H$12:$H$286,$Z845)=Repex),0)
*$DG845</f>
        <v>0</v>
      </c>
      <c r="DO845" s="43" t="b" cm="1">
        <f t="array" aca="1" ref="DO845" ca="1">OR($G845=Forecast_Capex_Input!$BN$8:$BN$9)</f>
        <v>0</v>
      </c>
      <c r="DP845" s="43" cm="1">
        <f t="array" aca="1" ref="DP845" ca="1">IFERROR(INDEX(Forecast_Capex_Input!BO$12:BO$286,$Z845)
*(INDEX(Forecast_Capex_Input!$H$12:$H$286,$Z845)=Repex),0)
*$DO845</f>
        <v>0</v>
      </c>
      <c r="DQ845" s="43" cm="1">
        <f t="array" aca="1" ref="DQ845" ca="1">IFERROR(INDEX(Forecast_Capex_Input!BP$12:BP$286,$Z845)
*(INDEX(Forecast_Capex_Input!$H$12:$H$286,$Z845)=Repex),0)
*$DO845</f>
        <v>0</v>
      </c>
      <c r="DR845" s="43" cm="1">
        <f t="array" aca="1" ref="DR845" ca="1">IFERROR(INDEX(Forecast_Capex_Input!BQ$12:BQ$286,$Z845)
*(INDEX(Forecast_Capex_Input!$H$12:$H$286,$Z845)=Repex),0)
*$DO845</f>
        <v>0</v>
      </c>
      <c r="DS845" s="43" cm="1">
        <f t="array" aca="1" ref="DS845" ca="1">IFERROR(INDEX(Forecast_Capex_Input!BR$12:BR$286,$Z845)
*(INDEX(Forecast_Capex_Input!$H$12:$H$286,$Z845)=Repex),0)
*$DO845</f>
        <v>0</v>
      </c>
      <c r="DT845" s="43" cm="1">
        <f t="array" aca="1" ref="DT845" ca="1">IFERROR(INDEX(Forecast_Capex_Input!BS$12:BS$286,$Z845)
*(INDEX(Forecast_Capex_Input!$H$12:$H$286,$Z845)=Repex),0)
*$DO845</f>
        <v>0</v>
      </c>
      <c r="DV845" s="43" t="b" cm="1">
        <f t="array" aca="1" ref="DV845" ca="1">OR($G845=Forecast_Capex_Input!$BU$8:$BU$10)</f>
        <v>0</v>
      </c>
      <c r="DW845" s="43" cm="1">
        <f t="array" aca="1" ref="DW845" ca="1">IFERROR(INDEX(Forecast_Capex_Input!BV$12:BV$286,$Z845)
*(INDEX(Forecast_Capex_Input!$H$12:$H$286,$Z845)=Repex),0)
*$DV845</f>
        <v>0</v>
      </c>
      <c r="DX845" s="43" cm="1">
        <f t="array" aca="1" ref="DX845" ca="1">IFERROR(INDEX(Forecast_Capex_Input!BW$12:BW$286,$Z845)
*(INDEX(Forecast_Capex_Input!$H$12:$H$286,$Z845)=Repex),0)
*$DV845</f>
        <v>0</v>
      </c>
      <c r="DY845" s="43" cm="1">
        <f t="array" aca="1" ref="DY845" ca="1">IFERROR(INDEX(Forecast_Capex_Input!BX$12:BX$286,$Z845)
*(INDEX(Forecast_Capex_Input!$H$12:$H$286,$Z845)=Repex),0)
*$DV845</f>
        <v>0</v>
      </c>
      <c r="DZ845" s="43" cm="1">
        <f t="array" aca="1" ref="DZ845" ca="1">IFERROR(INDEX(Forecast_Capex_Input!BY$12:BY$286,$Z845)
*(INDEX(Forecast_Capex_Input!$H$12:$H$286,$Z845)=Repex),0)
*$DV845</f>
        <v>0</v>
      </c>
      <c r="EA845" s="43" cm="1">
        <f t="array" aca="1" ref="EA845" ca="1">IFERROR(INDEX(Forecast_Capex_Input!BZ$12:BZ$286,$Z845)
*(INDEX(Forecast_Capex_Input!$H$12:$H$286,$Z845)=Repex),0)
*$DV845</f>
        <v>0</v>
      </c>
      <c r="EB845" s="43" cm="1">
        <f t="array" aca="1" ref="EB845" ca="1">IFERROR(INDEX(Forecast_Capex_Input!CA$12:CA$286,$Z845)
*(INDEX(Forecast_Capex_Input!$H$12:$H$286,$Z845)=Repex),0)
*$DV845</f>
        <v>0</v>
      </c>
      <c r="EC845" s="43" cm="1">
        <f t="array" aca="1" ref="EC845" ca="1">IFERROR(INDEX(Forecast_Capex_Input!CB$12:CB$286,$Z845)
*(INDEX(Forecast_Capex_Input!$H$12:$H$286,$Z845)=Repex),0)
*$DV845</f>
        <v>0</v>
      </c>
      <c r="ED845" s="43" cm="1">
        <f t="array" aca="1" ref="ED845" ca="1">IFERROR(INDEX(Forecast_Capex_Input!CC$12:CC$286,$Z845)
*(INDEX(Forecast_Capex_Input!$H$12:$H$286,$Z845)=Repex),0)
*$DV845</f>
        <v>0</v>
      </c>
      <c r="EF845" s="86" t="str">
        <f t="shared" si="79"/>
        <v>N/A</v>
      </c>
      <c r="EG845" s="28" t="str">
        <f>IFERROR(RANK(EF845,EF$11:EF$1010,0)+COUNTIF(EF$11:EF845,EF845)-1,NA)</f>
        <v>N/A</v>
      </c>
    </row>
    <row r="846" spans="3:137" x14ac:dyDescent="0.2">
      <c r="C846" s="28">
        <f t="shared" si="80"/>
        <v>836</v>
      </c>
      <c r="D846" s="9" t="str" cm="1">
        <f t="array" ref="D846">IFERROR(INDEX(Forecast_Capex_Input!$D$12:$D$286,$Z846),NA)</f>
        <v>N/A</v>
      </c>
      <c r="E846" s="24" t="str" cm="1">
        <f t="array" ref="E846">IF($Z846=NA,NA,INDEX(Forecast_Capex_Input!$E$12:$E$286,$Z846))</f>
        <v>N/A</v>
      </c>
      <c r="F846" s="9" t="str" cm="1">
        <f t="array" aca="1" ref="F846" ca="1">IFERROR(INDEX(General!$E$25:$E$26,$AA846),NA)</f>
        <v>N/A</v>
      </c>
      <c r="G846" s="9" t="str" cm="1">
        <f t="array" aca="1" ref="G846" ca="1">IFERROR(INDEX(Forecast_Capex_Input!$AI$11:$BB$11,$AC846),NA)</f>
        <v>N/A</v>
      </c>
      <c r="H846" s="50" t="str" cm="1">
        <f t="array" aca="1" ref="H846" ca="1">IFERROR(INDEX(Forecast_Capex_Input!$AI$12:$BB$286,$Z846,$AC846),NA)</f>
        <v>N/A</v>
      </c>
      <c r="I846" s="150" t="str" cm="1">
        <f t="array" ref="I846">IFERROR(INDEX(Forecast_Capex_Input!$F$12:$F$286,$Z846),NA)</f>
        <v>N/A</v>
      </c>
      <c r="J846" s="150" t="str" cm="1">
        <f t="array" ref="J846">IFERROR(INDEX(Forecast_Capex_Input!G$12:G$286,$Z846),NA)</f>
        <v>N/A</v>
      </c>
      <c r="K846" s="150" t="str" cm="1">
        <f t="array" ref="K846">IFERROR(INDEX(Forecast_Capex_Input!H$12:H$286,$Z846),NA)</f>
        <v>N/A</v>
      </c>
      <c r="L846" s="150" t="str" cm="1">
        <f t="array" ref="L846">IFERROR(INDEX(Forecast_Capex_Input!I$12:I$286,$Z846),NA)</f>
        <v>N/A</v>
      </c>
      <c r="M846" s="150" t="str" cm="1">
        <f t="array" ref="M846">IFERROR(INDEX(Forecast_Capex_Input!J$12:J$286,$Z846),NA)</f>
        <v>N/A</v>
      </c>
      <c r="N846" s="150" t="str" cm="1">
        <f t="array" ref="N846">IFERROR(INDEX(Forecast_Capex_Input!K$12:K$286,$Z846),NA)</f>
        <v>N/A</v>
      </c>
      <c r="O846" s="150" t="str" cm="1">
        <f t="array" ref="O846">IFERROR(INDEX(Forecast_Capex_Input!L$12:L$286,$Z846),NA)</f>
        <v>N/A</v>
      </c>
      <c r="P846" s="150" t="str" cm="1">
        <f t="array" ref="P846">IFERROR(INDEX(Forecast_Capex_Input!M$12:M$286,$Z846),NA)</f>
        <v>N/A</v>
      </c>
      <c r="Q846" s="24" t="str" cm="1">
        <f t="array" ref="Q846">IFERROR(INDEX(Forecast_Capex_Input!N$12:N$286,$Z846),NA)</f>
        <v>N/A</v>
      </c>
      <c r="R846" s="190" cm="1">
        <f t="array" ref="R846">IFERROR(INDEX(Forecast_Capex_Input!O$12:O$286,$Z846),0)</f>
        <v>0</v>
      </c>
      <c r="S846" s="24" cm="1">
        <f t="array" ref="S846">IFERROR(INDEX(Forecast_Capex_Input!P$12:P$286,$Z846),0)</f>
        <v>0</v>
      </c>
      <c r="T846" s="150" t="str" cm="1">
        <f t="array" aca="1" ref="T846" ca="1">IFERROR(INDEX(General!$K$91:$K$110,$AC846),NA)</f>
        <v>N/A</v>
      </c>
      <c r="U846" s="43" cm="1">
        <f t="array" aca="1" ref="U846" ca="1">IFERROR(
IF($F846=General!$E$25,INDEX(Forecast_Capex_Input!S$12:S$286,$Z846),
INDEX(Forecast_Capex_Input!T$12:T$286,$Z846)),0)</f>
        <v>0</v>
      </c>
      <c r="V846" s="82" t="b">
        <f>IFERROR(INDEX(Overheads!$T$19:$T$26,MATCH($I846,Overheads!$E$19:$E$26,0)),FALSE)</f>
        <v>0</v>
      </c>
      <c r="W846" s="209" cm="1">
        <f t="array" ref="W846">IFERROR(
INDEX(Forecast_Capex_Input!CN$12:CN$286,$Z846),0)</f>
        <v>0</v>
      </c>
      <c r="X846" s="209">
        <f>IFERROR(
MATCH($W846,General!$L$39:$S$39,0),1)</f>
        <v>1</v>
      </c>
      <c r="Z846" s="28" t="str">
        <f>IFERROR(
IF(MATCH($C846,Forecast_Capex_Input!$CI$12:$CI$286,1)+1&gt;MAX(Forecast_Capex_Input!$C$12:$C$286),NA,
MATCH($C846,Forecast_Capex_Input!$CI$12:$CI$286,1)+1),1)</f>
        <v>N/A</v>
      </c>
      <c r="AA846" s="28" t="str" cm="1">
        <f t="array" aca="1" ref="AA846" ca="1">IFERROR(
IF(Z845&lt;&gt;Z846,1,
IF(COUNTIF(OFFSET(AA845,0,0,-INDEX(Forecast_Capex_Input!$CG$12:$CG$286,$Z846)),AA845)=INDEX(Forecast_Capex_Input!$CG$12:$CG$286,$Z846),AA845+1,AA845)),NA)</f>
        <v>N/A</v>
      </c>
      <c r="AB846" s="28" t="str" cm="1">
        <f t="array" ref="AB846">IFERROR($C846-IF($Z846=1,1,INDEX(Forecast_Capex_Input!$CI$12:$CI$286,$Z846-1))+1,NA)</f>
        <v>N/A</v>
      </c>
      <c r="AC846" s="28" t="str" cm="1">
        <f t="array" aca="1" ref="AC846" ca="1">IFERROR(IF(AA846=1,
INDEX(Forecast_Capex_Input!$AI$10:$BB$10,SMALL(IF(INDEX(Forecast_Capex_Input!$AI$12:$BB$286,$Z846,0)&gt;0,COLUMN(Forecast_Capex_Input!$AI$10:$BB$10)-COLUMN(Forecast_Capex_Input!$AI$12)+1),ROWS(OFFSET(AC845,0,0,-$AB846)))),
OFFSET(AC845,-INDEX(Forecast_Capex_Input!$CG$12:$CG$286,$Z846)+1,0)),NA)</f>
        <v>N/A</v>
      </c>
      <c r="AD846" s="28" t="str">
        <f t="shared" ca="1" si="77"/>
        <v>N/A</v>
      </c>
      <c r="AE846" s="82" t="b">
        <f t="shared" si="81"/>
        <v>0</v>
      </c>
      <c r="AF846" s="78" t="b">
        <v>0</v>
      </c>
      <c r="AG846" s="82" t="b">
        <f t="shared" si="78"/>
        <v>1</v>
      </c>
      <c r="AI846" s="55">
        <v>0</v>
      </c>
      <c r="AJ846" s="55">
        <v>0</v>
      </c>
      <c r="AK846" s="55">
        <v>0</v>
      </c>
      <c r="AL846" s="55">
        <v>0</v>
      </c>
      <c r="AM846" s="55">
        <v>0</v>
      </c>
      <c r="AN846" s="135">
        <v>0</v>
      </c>
      <c r="AP846" s="55">
        <v>0</v>
      </c>
      <c r="AQ846" s="55">
        <v>0</v>
      </c>
      <c r="AR846" s="55">
        <v>0</v>
      </c>
      <c r="AS846" s="55">
        <v>0</v>
      </c>
      <c r="AT846" s="55">
        <v>0</v>
      </c>
      <c r="AU846" s="135">
        <v>0</v>
      </c>
      <c r="AW846" s="55">
        <v>0</v>
      </c>
      <c r="AX846" s="55">
        <v>0</v>
      </c>
      <c r="AY846" s="55">
        <v>0</v>
      </c>
      <c r="AZ846" s="55">
        <v>0</v>
      </c>
      <c r="BA846" s="55">
        <v>0</v>
      </c>
      <c r="BB846" s="135">
        <v>0</v>
      </c>
      <c r="BD846" s="55">
        <v>0</v>
      </c>
      <c r="BE846" s="55">
        <v>0</v>
      </c>
      <c r="BF846" s="55">
        <v>0</v>
      </c>
      <c r="BG846" s="55">
        <v>0</v>
      </c>
      <c r="BH846" s="55">
        <v>0</v>
      </c>
      <c r="BI846" s="135">
        <v>0</v>
      </c>
      <c r="BK846" s="55">
        <v>0</v>
      </c>
      <c r="BL846" s="55">
        <v>0</v>
      </c>
      <c r="BM846" s="55">
        <v>0</v>
      </c>
      <c r="BN846" s="55">
        <v>0</v>
      </c>
      <c r="BO846" s="55">
        <v>0</v>
      </c>
      <c r="BP846" s="135">
        <v>0</v>
      </c>
      <c r="BR846" s="147">
        <v>0</v>
      </c>
      <c r="BS846" s="147">
        <v>0</v>
      </c>
      <c r="BT846" s="147">
        <v>0</v>
      </c>
      <c r="BU846" s="147">
        <v>0</v>
      </c>
      <c r="BV846" s="147">
        <v>0</v>
      </c>
      <c r="BX846" s="55">
        <v>0</v>
      </c>
      <c r="BY846" s="55">
        <v>0</v>
      </c>
      <c r="BZ846" s="55">
        <v>0</v>
      </c>
      <c r="CA846" s="55">
        <v>0</v>
      </c>
      <c r="CB846" s="55">
        <v>0</v>
      </c>
      <c r="CC846" s="135">
        <v>0</v>
      </c>
      <c r="CE846" s="55">
        <v>0</v>
      </c>
      <c r="CF846" s="55">
        <v>0</v>
      </c>
      <c r="CG846" s="55">
        <v>0</v>
      </c>
      <c r="CH846" s="55">
        <v>0</v>
      </c>
      <c r="CI846" s="55">
        <v>0</v>
      </c>
      <c r="CJ846" s="135">
        <v>0</v>
      </c>
      <c r="CL846" s="55">
        <v>0</v>
      </c>
      <c r="CM846" s="55">
        <v>0</v>
      </c>
      <c r="CN846" s="55">
        <v>0</v>
      </c>
      <c r="CO846" s="55">
        <v>0</v>
      </c>
      <c r="CP846" s="55">
        <v>0</v>
      </c>
      <c r="CQ846" s="135">
        <v>0</v>
      </c>
      <c r="CS846" s="67">
        <v>0</v>
      </c>
      <c r="CT846" s="67">
        <v>0</v>
      </c>
      <c r="CU846" s="67">
        <v>0</v>
      </c>
      <c r="CV846" s="67">
        <v>0</v>
      </c>
      <c r="CW846" s="67">
        <v>0</v>
      </c>
      <c r="CX846" s="135">
        <v>0</v>
      </c>
      <c r="CZ846" s="55">
        <v>0</v>
      </c>
      <c r="DA846" s="55">
        <v>0</v>
      </c>
      <c r="DB846" s="55">
        <v>0</v>
      </c>
      <c r="DC846" s="55">
        <v>0</v>
      </c>
      <c r="DD846" s="55">
        <v>0</v>
      </c>
      <c r="DE846" s="135">
        <v>0</v>
      </c>
      <c r="DG846" s="43" t="b" cm="1">
        <f t="array" aca="1" ref="DG846" ca="1">OR($G846=Forecast_Capex_Input!$BF$8:$BF$10)</f>
        <v>0</v>
      </c>
      <c r="DH846" s="43" cm="1">
        <f t="array" aca="1" ref="DH846" ca="1">IFERROR(INDEX(Forecast_Capex_Input!BG$12:BG$286,$Z846)
*(INDEX(Forecast_Capex_Input!$H$12:$H$286,$Z846)=Repex),0)
*$DG846</f>
        <v>0</v>
      </c>
      <c r="DI846" s="43" cm="1">
        <f t="array" aca="1" ref="DI846" ca="1">IFERROR(INDEX(Forecast_Capex_Input!BH$12:BH$286,$Z846)
*(INDEX(Forecast_Capex_Input!$H$12:$H$286,$Z846)=Repex),0)
*$DG846</f>
        <v>0</v>
      </c>
      <c r="DJ846" s="43" cm="1">
        <f t="array" aca="1" ref="DJ846" ca="1">IFERROR(INDEX(Forecast_Capex_Input!BI$12:BI$286,$Z846)
*(INDEX(Forecast_Capex_Input!$H$12:$H$286,$Z846)=Repex),0)
*$DG846</f>
        <v>0</v>
      </c>
      <c r="DK846" s="43" cm="1">
        <f t="array" aca="1" ref="DK846" ca="1">IFERROR(INDEX(Forecast_Capex_Input!BJ$12:BJ$286,$Z846)
*(INDEX(Forecast_Capex_Input!$H$12:$H$286,$Z846)=Repex),0)
*$DG846</f>
        <v>0</v>
      </c>
      <c r="DL846" s="43" cm="1">
        <f t="array" aca="1" ref="DL846" ca="1">IFERROR(INDEX(Forecast_Capex_Input!BK$12:BK$286,$Z846)
*(INDEX(Forecast_Capex_Input!$H$12:$H$286,$Z846)=Repex),0)
*$DG846</f>
        <v>0</v>
      </c>
      <c r="DM846" s="43" cm="1">
        <f t="array" aca="1" ref="DM846" ca="1">IFERROR(INDEX(Forecast_Capex_Input!BL$12:BL$286,$Z846)
*(INDEX(Forecast_Capex_Input!$H$12:$H$286,$Z846)=Repex),0)
*$DG846</f>
        <v>0</v>
      </c>
      <c r="DO846" s="43" t="b" cm="1">
        <f t="array" aca="1" ref="DO846" ca="1">OR($G846=Forecast_Capex_Input!$BN$8:$BN$9)</f>
        <v>0</v>
      </c>
      <c r="DP846" s="43" cm="1">
        <f t="array" aca="1" ref="DP846" ca="1">IFERROR(INDEX(Forecast_Capex_Input!BO$12:BO$286,$Z846)
*(INDEX(Forecast_Capex_Input!$H$12:$H$286,$Z846)=Repex),0)
*$DO846</f>
        <v>0</v>
      </c>
      <c r="DQ846" s="43" cm="1">
        <f t="array" aca="1" ref="DQ846" ca="1">IFERROR(INDEX(Forecast_Capex_Input!BP$12:BP$286,$Z846)
*(INDEX(Forecast_Capex_Input!$H$12:$H$286,$Z846)=Repex),0)
*$DO846</f>
        <v>0</v>
      </c>
      <c r="DR846" s="43" cm="1">
        <f t="array" aca="1" ref="DR846" ca="1">IFERROR(INDEX(Forecast_Capex_Input!BQ$12:BQ$286,$Z846)
*(INDEX(Forecast_Capex_Input!$H$12:$H$286,$Z846)=Repex),0)
*$DO846</f>
        <v>0</v>
      </c>
      <c r="DS846" s="43" cm="1">
        <f t="array" aca="1" ref="DS846" ca="1">IFERROR(INDEX(Forecast_Capex_Input!BR$12:BR$286,$Z846)
*(INDEX(Forecast_Capex_Input!$H$12:$H$286,$Z846)=Repex),0)
*$DO846</f>
        <v>0</v>
      </c>
      <c r="DT846" s="43" cm="1">
        <f t="array" aca="1" ref="DT846" ca="1">IFERROR(INDEX(Forecast_Capex_Input!BS$12:BS$286,$Z846)
*(INDEX(Forecast_Capex_Input!$H$12:$H$286,$Z846)=Repex),0)
*$DO846</f>
        <v>0</v>
      </c>
      <c r="DV846" s="43" t="b" cm="1">
        <f t="array" aca="1" ref="DV846" ca="1">OR($G846=Forecast_Capex_Input!$BU$8:$BU$10)</f>
        <v>0</v>
      </c>
      <c r="DW846" s="43" cm="1">
        <f t="array" aca="1" ref="DW846" ca="1">IFERROR(INDEX(Forecast_Capex_Input!BV$12:BV$286,$Z846)
*(INDEX(Forecast_Capex_Input!$H$12:$H$286,$Z846)=Repex),0)
*$DV846</f>
        <v>0</v>
      </c>
      <c r="DX846" s="43" cm="1">
        <f t="array" aca="1" ref="DX846" ca="1">IFERROR(INDEX(Forecast_Capex_Input!BW$12:BW$286,$Z846)
*(INDEX(Forecast_Capex_Input!$H$12:$H$286,$Z846)=Repex),0)
*$DV846</f>
        <v>0</v>
      </c>
      <c r="DY846" s="43" cm="1">
        <f t="array" aca="1" ref="DY846" ca="1">IFERROR(INDEX(Forecast_Capex_Input!BX$12:BX$286,$Z846)
*(INDEX(Forecast_Capex_Input!$H$12:$H$286,$Z846)=Repex),0)
*$DV846</f>
        <v>0</v>
      </c>
      <c r="DZ846" s="43" cm="1">
        <f t="array" aca="1" ref="DZ846" ca="1">IFERROR(INDEX(Forecast_Capex_Input!BY$12:BY$286,$Z846)
*(INDEX(Forecast_Capex_Input!$H$12:$H$286,$Z846)=Repex),0)
*$DV846</f>
        <v>0</v>
      </c>
      <c r="EA846" s="43" cm="1">
        <f t="array" aca="1" ref="EA846" ca="1">IFERROR(INDEX(Forecast_Capex_Input!BZ$12:BZ$286,$Z846)
*(INDEX(Forecast_Capex_Input!$H$12:$H$286,$Z846)=Repex),0)
*$DV846</f>
        <v>0</v>
      </c>
      <c r="EB846" s="43" cm="1">
        <f t="array" aca="1" ref="EB846" ca="1">IFERROR(INDEX(Forecast_Capex_Input!CA$12:CA$286,$Z846)
*(INDEX(Forecast_Capex_Input!$H$12:$H$286,$Z846)=Repex),0)
*$DV846</f>
        <v>0</v>
      </c>
      <c r="EC846" s="43" cm="1">
        <f t="array" aca="1" ref="EC846" ca="1">IFERROR(INDEX(Forecast_Capex_Input!CB$12:CB$286,$Z846)
*(INDEX(Forecast_Capex_Input!$H$12:$H$286,$Z846)=Repex),0)
*$DV846</f>
        <v>0</v>
      </c>
      <c r="ED846" s="43" cm="1">
        <f t="array" aca="1" ref="ED846" ca="1">IFERROR(INDEX(Forecast_Capex_Input!CC$12:CC$286,$Z846)
*(INDEX(Forecast_Capex_Input!$H$12:$H$286,$Z846)=Repex),0)
*$DV846</f>
        <v>0</v>
      </c>
      <c r="EF846" s="86" t="str">
        <f t="shared" si="79"/>
        <v>N/A</v>
      </c>
      <c r="EG846" s="28" t="str">
        <f>IFERROR(RANK(EF846,EF$11:EF$1010,0)+COUNTIF(EF$11:EF846,EF846)-1,NA)</f>
        <v>N/A</v>
      </c>
    </row>
    <row r="847" spans="3:137" x14ac:dyDescent="0.2">
      <c r="C847" s="28">
        <f t="shared" si="80"/>
        <v>837</v>
      </c>
      <c r="D847" s="9" t="str" cm="1">
        <f t="array" ref="D847">IFERROR(INDEX(Forecast_Capex_Input!$D$12:$D$286,$Z847),NA)</f>
        <v>N/A</v>
      </c>
      <c r="E847" s="24" t="str" cm="1">
        <f t="array" ref="E847">IF($Z847=NA,NA,INDEX(Forecast_Capex_Input!$E$12:$E$286,$Z847))</f>
        <v>N/A</v>
      </c>
      <c r="F847" s="9" t="str" cm="1">
        <f t="array" aca="1" ref="F847" ca="1">IFERROR(INDEX(General!$E$25:$E$26,$AA847),NA)</f>
        <v>N/A</v>
      </c>
      <c r="G847" s="9" t="str" cm="1">
        <f t="array" aca="1" ref="G847" ca="1">IFERROR(INDEX(Forecast_Capex_Input!$AI$11:$BB$11,$AC847),NA)</f>
        <v>N/A</v>
      </c>
      <c r="H847" s="50" t="str" cm="1">
        <f t="array" aca="1" ref="H847" ca="1">IFERROR(INDEX(Forecast_Capex_Input!$AI$12:$BB$286,$Z847,$AC847),NA)</f>
        <v>N/A</v>
      </c>
      <c r="I847" s="150" t="str" cm="1">
        <f t="array" ref="I847">IFERROR(INDEX(Forecast_Capex_Input!$F$12:$F$286,$Z847),NA)</f>
        <v>N/A</v>
      </c>
      <c r="J847" s="150" t="str" cm="1">
        <f t="array" ref="J847">IFERROR(INDEX(Forecast_Capex_Input!G$12:G$286,$Z847),NA)</f>
        <v>N/A</v>
      </c>
      <c r="K847" s="150" t="str" cm="1">
        <f t="array" ref="K847">IFERROR(INDEX(Forecast_Capex_Input!H$12:H$286,$Z847),NA)</f>
        <v>N/A</v>
      </c>
      <c r="L847" s="150" t="str" cm="1">
        <f t="array" ref="L847">IFERROR(INDEX(Forecast_Capex_Input!I$12:I$286,$Z847),NA)</f>
        <v>N/A</v>
      </c>
      <c r="M847" s="150" t="str" cm="1">
        <f t="array" ref="M847">IFERROR(INDEX(Forecast_Capex_Input!J$12:J$286,$Z847),NA)</f>
        <v>N/A</v>
      </c>
      <c r="N847" s="150" t="str" cm="1">
        <f t="array" ref="N847">IFERROR(INDEX(Forecast_Capex_Input!K$12:K$286,$Z847),NA)</f>
        <v>N/A</v>
      </c>
      <c r="O847" s="150" t="str" cm="1">
        <f t="array" ref="O847">IFERROR(INDEX(Forecast_Capex_Input!L$12:L$286,$Z847),NA)</f>
        <v>N/A</v>
      </c>
      <c r="P847" s="150" t="str" cm="1">
        <f t="array" ref="P847">IFERROR(INDEX(Forecast_Capex_Input!M$12:M$286,$Z847),NA)</f>
        <v>N/A</v>
      </c>
      <c r="Q847" s="24" t="str" cm="1">
        <f t="array" ref="Q847">IFERROR(INDEX(Forecast_Capex_Input!N$12:N$286,$Z847),NA)</f>
        <v>N/A</v>
      </c>
      <c r="R847" s="190" cm="1">
        <f t="array" ref="R847">IFERROR(INDEX(Forecast_Capex_Input!O$12:O$286,$Z847),0)</f>
        <v>0</v>
      </c>
      <c r="S847" s="24" cm="1">
        <f t="array" ref="S847">IFERROR(INDEX(Forecast_Capex_Input!P$12:P$286,$Z847),0)</f>
        <v>0</v>
      </c>
      <c r="T847" s="150" t="str" cm="1">
        <f t="array" aca="1" ref="T847" ca="1">IFERROR(INDEX(General!$K$91:$K$110,$AC847),NA)</f>
        <v>N/A</v>
      </c>
      <c r="U847" s="43" cm="1">
        <f t="array" aca="1" ref="U847" ca="1">IFERROR(
IF($F847=General!$E$25,INDEX(Forecast_Capex_Input!S$12:S$286,$Z847),
INDEX(Forecast_Capex_Input!T$12:T$286,$Z847)),0)</f>
        <v>0</v>
      </c>
      <c r="V847" s="82" t="b">
        <f>IFERROR(INDEX(Overheads!$T$19:$T$26,MATCH($I847,Overheads!$E$19:$E$26,0)),FALSE)</f>
        <v>0</v>
      </c>
      <c r="W847" s="209" cm="1">
        <f t="array" ref="W847">IFERROR(
INDEX(Forecast_Capex_Input!CN$12:CN$286,$Z847),0)</f>
        <v>0</v>
      </c>
      <c r="X847" s="209">
        <f>IFERROR(
MATCH($W847,General!$L$39:$S$39,0),1)</f>
        <v>1</v>
      </c>
      <c r="Z847" s="28" t="str">
        <f>IFERROR(
IF(MATCH($C847,Forecast_Capex_Input!$CI$12:$CI$286,1)+1&gt;MAX(Forecast_Capex_Input!$C$12:$C$286),NA,
MATCH($C847,Forecast_Capex_Input!$CI$12:$CI$286,1)+1),1)</f>
        <v>N/A</v>
      </c>
      <c r="AA847" s="28" t="str" cm="1">
        <f t="array" aca="1" ref="AA847" ca="1">IFERROR(
IF(Z846&lt;&gt;Z847,1,
IF(COUNTIF(OFFSET(AA846,0,0,-INDEX(Forecast_Capex_Input!$CG$12:$CG$286,$Z847)),AA846)=INDEX(Forecast_Capex_Input!$CG$12:$CG$286,$Z847),AA846+1,AA846)),NA)</f>
        <v>N/A</v>
      </c>
      <c r="AB847" s="28" t="str" cm="1">
        <f t="array" ref="AB847">IFERROR($C847-IF($Z847=1,1,INDEX(Forecast_Capex_Input!$CI$12:$CI$286,$Z847-1))+1,NA)</f>
        <v>N/A</v>
      </c>
      <c r="AC847" s="28" t="str" cm="1">
        <f t="array" aca="1" ref="AC847" ca="1">IFERROR(IF(AA847=1,
INDEX(Forecast_Capex_Input!$AI$10:$BB$10,SMALL(IF(INDEX(Forecast_Capex_Input!$AI$12:$BB$286,$Z847,0)&gt;0,COLUMN(Forecast_Capex_Input!$AI$10:$BB$10)-COLUMN(Forecast_Capex_Input!$AI$12)+1),ROWS(OFFSET(AC846,0,0,-$AB847)))),
OFFSET(AC846,-INDEX(Forecast_Capex_Input!$CG$12:$CG$286,$Z847)+1,0)),NA)</f>
        <v>N/A</v>
      </c>
      <c r="AD847" s="28" t="str">
        <f t="shared" ca="1" si="77"/>
        <v>N/A</v>
      </c>
      <c r="AE847" s="82" t="b">
        <f t="shared" si="81"/>
        <v>0</v>
      </c>
      <c r="AF847" s="78" t="b">
        <v>0</v>
      </c>
      <c r="AG847" s="82" t="b">
        <f t="shared" si="78"/>
        <v>1</v>
      </c>
      <c r="AI847" s="55">
        <v>0</v>
      </c>
      <c r="AJ847" s="55">
        <v>0</v>
      </c>
      <c r="AK847" s="55">
        <v>0</v>
      </c>
      <c r="AL847" s="55">
        <v>0</v>
      </c>
      <c r="AM847" s="55">
        <v>0</v>
      </c>
      <c r="AN847" s="135">
        <v>0</v>
      </c>
      <c r="AP847" s="55">
        <v>0</v>
      </c>
      <c r="AQ847" s="55">
        <v>0</v>
      </c>
      <c r="AR847" s="55">
        <v>0</v>
      </c>
      <c r="AS847" s="55">
        <v>0</v>
      </c>
      <c r="AT847" s="55">
        <v>0</v>
      </c>
      <c r="AU847" s="135">
        <v>0</v>
      </c>
      <c r="AW847" s="55">
        <v>0</v>
      </c>
      <c r="AX847" s="55">
        <v>0</v>
      </c>
      <c r="AY847" s="55">
        <v>0</v>
      </c>
      <c r="AZ847" s="55">
        <v>0</v>
      </c>
      <c r="BA847" s="55">
        <v>0</v>
      </c>
      <c r="BB847" s="135">
        <v>0</v>
      </c>
      <c r="BD847" s="55">
        <v>0</v>
      </c>
      <c r="BE847" s="55">
        <v>0</v>
      </c>
      <c r="BF847" s="55">
        <v>0</v>
      </c>
      <c r="BG847" s="55">
        <v>0</v>
      </c>
      <c r="BH847" s="55">
        <v>0</v>
      </c>
      <c r="BI847" s="135">
        <v>0</v>
      </c>
      <c r="BK847" s="55">
        <v>0</v>
      </c>
      <c r="BL847" s="55">
        <v>0</v>
      </c>
      <c r="BM847" s="55">
        <v>0</v>
      </c>
      <c r="BN847" s="55">
        <v>0</v>
      </c>
      <c r="BO847" s="55">
        <v>0</v>
      </c>
      <c r="BP847" s="135">
        <v>0</v>
      </c>
      <c r="BR847" s="147">
        <v>0</v>
      </c>
      <c r="BS847" s="147">
        <v>0</v>
      </c>
      <c r="BT847" s="147">
        <v>0</v>
      </c>
      <c r="BU847" s="147">
        <v>0</v>
      </c>
      <c r="BV847" s="147">
        <v>0</v>
      </c>
      <c r="BX847" s="55">
        <v>0</v>
      </c>
      <c r="BY847" s="55">
        <v>0</v>
      </c>
      <c r="BZ847" s="55">
        <v>0</v>
      </c>
      <c r="CA847" s="55">
        <v>0</v>
      </c>
      <c r="CB847" s="55">
        <v>0</v>
      </c>
      <c r="CC847" s="135">
        <v>0</v>
      </c>
      <c r="CE847" s="55">
        <v>0</v>
      </c>
      <c r="CF847" s="55">
        <v>0</v>
      </c>
      <c r="CG847" s="55">
        <v>0</v>
      </c>
      <c r="CH847" s="55">
        <v>0</v>
      </c>
      <c r="CI847" s="55">
        <v>0</v>
      </c>
      <c r="CJ847" s="135">
        <v>0</v>
      </c>
      <c r="CL847" s="55">
        <v>0</v>
      </c>
      <c r="CM847" s="55">
        <v>0</v>
      </c>
      <c r="CN847" s="55">
        <v>0</v>
      </c>
      <c r="CO847" s="55">
        <v>0</v>
      </c>
      <c r="CP847" s="55">
        <v>0</v>
      </c>
      <c r="CQ847" s="135">
        <v>0</v>
      </c>
      <c r="CS847" s="67">
        <v>0</v>
      </c>
      <c r="CT847" s="67">
        <v>0</v>
      </c>
      <c r="CU847" s="67">
        <v>0</v>
      </c>
      <c r="CV847" s="67">
        <v>0</v>
      </c>
      <c r="CW847" s="67">
        <v>0</v>
      </c>
      <c r="CX847" s="135">
        <v>0</v>
      </c>
      <c r="CZ847" s="55">
        <v>0</v>
      </c>
      <c r="DA847" s="55">
        <v>0</v>
      </c>
      <c r="DB847" s="55">
        <v>0</v>
      </c>
      <c r="DC847" s="55">
        <v>0</v>
      </c>
      <c r="DD847" s="55">
        <v>0</v>
      </c>
      <c r="DE847" s="135">
        <v>0</v>
      </c>
      <c r="DG847" s="43" t="b" cm="1">
        <f t="array" aca="1" ref="DG847" ca="1">OR($G847=Forecast_Capex_Input!$BF$8:$BF$10)</f>
        <v>0</v>
      </c>
      <c r="DH847" s="43" cm="1">
        <f t="array" aca="1" ref="DH847" ca="1">IFERROR(INDEX(Forecast_Capex_Input!BG$12:BG$286,$Z847)
*(INDEX(Forecast_Capex_Input!$H$12:$H$286,$Z847)=Repex),0)
*$DG847</f>
        <v>0</v>
      </c>
      <c r="DI847" s="43" cm="1">
        <f t="array" aca="1" ref="DI847" ca="1">IFERROR(INDEX(Forecast_Capex_Input!BH$12:BH$286,$Z847)
*(INDEX(Forecast_Capex_Input!$H$12:$H$286,$Z847)=Repex),0)
*$DG847</f>
        <v>0</v>
      </c>
      <c r="DJ847" s="43" cm="1">
        <f t="array" aca="1" ref="DJ847" ca="1">IFERROR(INDEX(Forecast_Capex_Input!BI$12:BI$286,$Z847)
*(INDEX(Forecast_Capex_Input!$H$12:$H$286,$Z847)=Repex),0)
*$DG847</f>
        <v>0</v>
      </c>
      <c r="DK847" s="43" cm="1">
        <f t="array" aca="1" ref="DK847" ca="1">IFERROR(INDEX(Forecast_Capex_Input!BJ$12:BJ$286,$Z847)
*(INDEX(Forecast_Capex_Input!$H$12:$H$286,$Z847)=Repex),0)
*$DG847</f>
        <v>0</v>
      </c>
      <c r="DL847" s="43" cm="1">
        <f t="array" aca="1" ref="DL847" ca="1">IFERROR(INDEX(Forecast_Capex_Input!BK$12:BK$286,$Z847)
*(INDEX(Forecast_Capex_Input!$H$12:$H$286,$Z847)=Repex),0)
*$DG847</f>
        <v>0</v>
      </c>
      <c r="DM847" s="43" cm="1">
        <f t="array" aca="1" ref="DM847" ca="1">IFERROR(INDEX(Forecast_Capex_Input!BL$12:BL$286,$Z847)
*(INDEX(Forecast_Capex_Input!$H$12:$H$286,$Z847)=Repex),0)
*$DG847</f>
        <v>0</v>
      </c>
      <c r="DO847" s="43" t="b" cm="1">
        <f t="array" aca="1" ref="DO847" ca="1">OR($G847=Forecast_Capex_Input!$BN$8:$BN$9)</f>
        <v>0</v>
      </c>
      <c r="DP847" s="43" cm="1">
        <f t="array" aca="1" ref="DP847" ca="1">IFERROR(INDEX(Forecast_Capex_Input!BO$12:BO$286,$Z847)
*(INDEX(Forecast_Capex_Input!$H$12:$H$286,$Z847)=Repex),0)
*$DO847</f>
        <v>0</v>
      </c>
      <c r="DQ847" s="43" cm="1">
        <f t="array" aca="1" ref="DQ847" ca="1">IFERROR(INDEX(Forecast_Capex_Input!BP$12:BP$286,$Z847)
*(INDEX(Forecast_Capex_Input!$H$12:$H$286,$Z847)=Repex),0)
*$DO847</f>
        <v>0</v>
      </c>
      <c r="DR847" s="43" cm="1">
        <f t="array" aca="1" ref="DR847" ca="1">IFERROR(INDEX(Forecast_Capex_Input!BQ$12:BQ$286,$Z847)
*(INDEX(Forecast_Capex_Input!$H$12:$H$286,$Z847)=Repex),0)
*$DO847</f>
        <v>0</v>
      </c>
      <c r="DS847" s="43" cm="1">
        <f t="array" aca="1" ref="DS847" ca="1">IFERROR(INDEX(Forecast_Capex_Input!BR$12:BR$286,$Z847)
*(INDEX(Forecast_Capex_Input!$H$12:$H$286,$Z847)=Repex),0)
*$DO847</f>
        <v>0</v>
      </c>
      <c r="DT847" s="43" cm="1">
        <f t="array" aca="1" ref="DT847" ca="1">IFERROR(INDEX(Forecast_Capex_Input!BS$12:BS$286,$Z847)
*(INDEX(Forecast_Capex_Input!$H$12:$H$286,$Z847)=Repex),0)
*$DO847</f>
        <v>0</v>
      </c>
      <c r="DV847" s="43" t="b" cm="1">
        <f t="array" aca="1" ref="DV847" ca="1">OR($G847=Forecast_Capex_Input!$BU$8:$BU$10)</f>
        <v>0</v>
      </c>
      <c r="DW847" s="43" cm="1">
        <f t="array" aca="1" ref="DW847" ca="1">IFERROR(INDEX(Forecast_Capex_Input!BV$12:BV$286,$Z847)
*(INDEX(Forecast_Capex_Input!$H$12:$H$286,$Z847)=Repex),0)
*$DV847</f>
        <v>0</v>
      </c>
      <c r="DX847" s="43" cm="1">
        <f t="array" aca="1" ref="DX847" ca="1">IFERROR(INDEX(Forecast_Capex_Input!BW$12:BW$286,$Z847)
*(INDEX(Forecast_Capex_Input!$H$12:$H$286,$Z847)=Repex),0)
*$DV847</f>
        <v>0</v>
      </c>
      <c r="DY847" s="43" cm="1">
        <f t="array" aca="1" ref="DY847" ca="1">IFERROR(INDEX(Forecast_Capex_Input!BX$12:BX$286,$Z847)
*(INDEX(Forecast_Capex_Input!$H$12:$H$286,$Z847)=Repex),0)
*$DV847</f>
        <v>0</v>
      </c>
      <c r="DZ847" s="43" cm="1">
        <f t="array" aca="1" ref="DZ847" ca="1">IFERROR(INDEX(Forecast_Capex_Input!BY$12:BY$286,$Z847)
*(INDEX(Forecast_Capex_Input!$H$12:$H$286,$Z847)=Repex),0)
*$DV847</f>
        <v>0</v>
      </c>
      <c r="EA847" s="43" cm="1">
        <f t="array" aca="1" ref="EA847" ca="1">IFERROR(INDEX(Forecast_Capex_Input!BZ$12:BZ$286,$Z847)
*(INDEX(Forecast_Capex_Input!$H$12:$H$286,$Z847)=Repex),0)
*$DV847</f>
        <v>0</v>
      </c>
      <c r="EB847" s="43" cm="1">
        <f t="array" aca="1" ref="EB847" ca="1">IFERROR(INDEX(Forecast_Capex_Input!CA$12:CA$286,$Z847)
*(INDEX(Forecast_Capex_Input!$H$12:$H$286,$Z847)=Repex),0)
*$DV847</f>
        <v>0</v>
      </c>
      <c r="EC847" s="43" cm="1">
        <f t="array" aca="1" ref="EC847" ca="1">IFERROR(INDEX(Forecast_Capex_Input!CB$12:CB$286,$Z847)
*(INDEX(Forecast_Capex_Input!$H$12:$H$286,$Z847)=Repex),0)
*$DV847</f>
        <v>0</v>
      </c>
      <c r="ED847" s="43" cm="1">
        <f t="array" aca="1" ref="ED847" ca="1">IFERROR(INDEX(Forecast_Capex_Input!CC$12:CC$286,$Z847)
*(INDEX(Forecast_Capex_Input!$H$12:$H$286,$Z847)=Repex),0)
*$DV847</f>
        <v>0</v>
      </c>
      <c r="EF847" s="86" t="str">
        <f t="shared" si="79"/>
        <v>N/A</v>
      </c>
      <c r="EG847" s="28" t="str">
        <f>IFERROR(RANK(EF847,EF$11:EF$1010,0)+COUNTIF(EF$11:EF847,EF847)-1,NA)</f>
        <v>N/A</v>
      </c>
    </row>
    <row r="848" spans="3:137" x14ac:dyDescent="0.2">
      <c r="C848" s="28">
        <f t="shared" si="80"/>
        <v>838</v>
      </c>
      <c r="D848" s="9" t="str" cm="1">
        <f t="array" ref="D848">IFERROR(INDEX(Forecast_Capex_Input!$D$12:$D$286,$Z848),NA)</f>
        <v>N/A</v>
      </c>
      <c r="E848" s="24" t="str" cm="1">
        <f t="array" ref="E848">IF($Z848=NA,NA,INDEX(Forecast_Capex_Input!$E$12:$E$286,$Z848))</f>
        <v>N/A</v>
      </c>
      <c r="F848" s="9" t="str" cm="1">
        <f t="array" aca="1" ref="F848" ca="1">IFERROR(INDEX(General!$E$25:$E$26,$AA848),NA)</f>
        <v>N/A</v>
      </c>
      <c r="G848" s="9" t="str" cm="1">
        <f t="array" aca="1" ref="G848" ca="1">IFERROR(INDEX(Forecast_Capex_Input!$AI$11:$BB$11,$AC848),NA)</f>
        <v>N/A</v>
      </c>
      <c r="H848" s="50" t="str" cm="1">
        <f t="array" aca="1" ref="H848" ca="1">IFERROR(INDEX(Forecast_Capex_Input!$AI$12:$BB$286,$Z848,$AC848),NA)</f>
        <v>N/A</v>
      </c>
      <c r="I848" s="150" t="str" cm="1">
        <f t="array" ref="I848">IFERROR(INDEX(Forecast_Capex_Input!$F$12:$F$286,$Z848),NA)</f>
        <v>N/A</v>
      </c>
      <c r="J848" s="150" t="str" cm="1">
        <f t="array" ref="J848">IFERROR(INDEX(Forecast_Capex_Input!G$12:G$286,$Z848),NA)</f>
        <v>N/A</v>
      </c>
      <c r="K848" s="150" t="str" cm="1">
        <f t="array" ref="K848">IFERROR(INDEX(Forecast_Capex_Input!H$12:H$286,$Z848),NA)</f>
        <v>N/A</v>
      </c>
      <c r="L848" s="150" t="str" cm="1">
        <f t="array" ref="L848">IFERROR(INDEX(Forecast_Capex_Input!I$12:I$286,$Z848),NA)</f>
        <v>N/A</v>
      </c>
      <c r="M848" s="150" t="str" cm="1">
        <f t="array" ref="M848">IFERROR(INDEX(Forecast_Capex_Input!J$12:J$286,$Z848),NA)</f>
        <v>N/A</v>
      </c>
      <c r="N848" s="150" t="str" cm="1">
        <f t="array" ref="N848">IFERROR(INDEX(Forecast_Capex_Input!K$12:K$286,$Z848),NA)</f>
        <v>N/A</v>
      </c>
      <c r="O848" s="150" t="str" cm="1">
        <f t="array" ref="O848">IFERROR(INDEX(Forecast_Capex_Input!L$12:L$286,$Z848),NA)</f>
        <v>N/A</v>
      </c>
      <c r="P848" s="150" t="str" cm="1">
        <f t="array" ref="P848">IFERROR(INDEX(Forecast_Capex_Input!M$12:M$286,$Z848),NA)</f>
        <v>N/A</v>
      </c>
      <c r="Q848" s="24" t="str" cm="1">
        <f t="array" ref="Q848">IFERROR(INDEX(Forecast_Capex_Input!N$12:N$286,$Z848),NA)</f>
        <v>N/A</v>
      </c>
      <c r="R848" s="190" cm="1">
        <f t="array" ref="R848">IFERROR(INDEX(Forecast_Capex_Input!O$12:O$286,$Z848),0)</f>
        <v>0</v>
      </c>
      <c r="S848" s="24" cm="1">
        <f t="array" ref="S848">IFERROR(INDEX(Forecast_Capex_Input!P$12:P$286,$Z848),0)</f>
        <v>0</v>
      </c>
      <c r="T848" s="150" t="str" cm="1">
        <f t="array" aca="1" ref="T848" ca="1">IFERROR(INDEX(General!$K$91:$K$110,$AC848),NA)</f>
        <v>N/A</v>
      </c>
      <c r="U848" s="43" cm="1">
        <f t="array" aca="1" ref="U848" ca="1">IFERROR(
IF($F848=General!$E$25,INDEX(Forecast_Capex_Input!S$12:S$286,$Z848),
INDEX(Forecast_Capex_Input!T$12:T$286,$Z848)),0)</f>
        <v>0</v>
      </c>
      <c r="V848" s="82" t="b">
        <f>IFERROR(INDEX(Overheads!$T$19:$T$26,MATCH($I848,Overheads!$E$19:$E$26,0)),FALSE)</f>
        <v>0</v>
      </c>
      <c r="W848" s="209" cm="1">
        <f t="array" ref="W848">IFERROR(
INDEX(Forecast_Capex_Input!CN$12:CN$286,$Z848),0)</f>
        <v>0</v>
      </c>
      <c r="X848" s="209">
        <f>IFERROR(
MATCH($W848,General!$L$39:$S$39,0),1)</f>
        <v>1</v>
      </c>
      <c r="Z848" s="28" t="str">
        <f>IFERROR(
IF(MATCH($C848,Forecast_Capex_Input!$CI$12:$CI$286,1)+1&gt;MAX(Forecast_Capex_Input!$C$12:$C$286),NA,
MATCH($C848,Forecast_Capex_Input!$CI$12:$CI$286,1)+1),1)</f>
        <v>N/A</v>
      </c>
      <c r="AA848" s="28" t="str" cm="1">
        <f t="array" aca="1" ref="AA848" ca="1">IFERROR(
IF(Z847&lt;&gt;Z848,1,
IF(COUNTIF(OFFSET(AA847,0,0,-INDEX(Forecast_Capex_Input!$CG$12:$CG$286,$Z848)),AA847)=INDEX(Forecast_Capex_Input!$CG$12:$CG$286,$Z848),AA847+1,AA847)),NA)</f>
        <v>N/A</v>
      </c>
      <c r="AB848" s="28" t="str" cm="1">
        <f t="array" ref="AB848">IFERROR($C848-IF($Z848=1,1,INDEX(Forecast_Capex_Input!$CI$12:$CI$286,$Z848-1))+1,NA)</f>
        <v>N/A</v>
      </c>
      <c r="AC848" s="28" t="str" cm="1">
        <f t="array" aca="1" ref="AC848" ca="1">IFERROR(IF(AA848=1,
INDEX(Forecast_Capex_Input!$AI$10:$BB$10,SMALL(IF(INDEX(Forecast_Capex_Input!$AI$12:$BB$286,$Z848,0)&gt;0,COLUMN(Forecast_Capex_Input!$AI$10:$BB$10)-COLUMN(Forecast_Capex_Input!$AI$12)+1),ROWS(OFFSET(AC847,0,0,-$AB848)))),
OFFSET(AC847,-INDEX(Forecast_Capex_Input!$CG$12:$CG$286,$Z848)+1,0)),NA)</f>
        <v>N/A</v>
      </c>
      <c r="AD848" s="28" t="str">
        <f t="shared" ca="1" si="77"/>
        <v>N/A</v>
      </c>
      <c r="AE848" s="82" t="b">
        <f t="shared" si="81"/>
        <v>0</v>
      </c>
      <c r="AF848" s="78" t="b">
        <v>0</v>
      </c>
      <c r="AG848" s="82" t="b">
        <f t="shared" si="78"/>
        <v>1</v>
      </c>
      <c r="AI848" s="55">
        <v>0</v>
      </c>
      <c r="AJ848" s="55">
        <v>0</v>
      </c>
      <c r="AK848" s="55">
        <v>0</v>
      </c>
      <c r="AL848" s="55">
        <v>0</v>
      </c>
      <c r="AM848" s="55">
        <v>0</v>
      </c>
      <c r="AN848" s="135">
        <v>0</v>
      </c>
      <c r="AP848" s="55">
        <v>0</v>
      </c>
      <c r="AQ848" s="55">
        <v>0</v>
      </c>
      <c r="AR848" s="55">
        <v>0</v>
      </c>
      <c r="AS848" s="55">
        <v>0</v>
      </c>
      <c r="AT848" s="55">
        <v>0</v>
      </c>
      <c r="AU848" s="135">
        <v>0</v>
      </c>
      <c r="AW848" s="55">
        <v>0</v>
      </c>
      <c r="AX848" s="55">
        <v>0</v>
      </c>
      <c r="AY848" s="55">
        <v>0</v>
      </c>
      <c r="AZ848" s="55">
        <v>0</v>
      </c>
      <c r="BA848" s="55">
        <v>0</v>
      </c>
      <c r="BB848" s="135">
        <v>0</v>
      </c>
      <c r="BD848" s="55">
        <v>0</v>
      </c>
      <c r="BE848" s="55">
        <v>0</v>
      </c>
      <c r="BF848" s="55">
        <v>0</v>
      </c>
      <c r="BG848" s="55">
        <v>0</v>
      </c>
      <c r="BH848" s="55">
        <v>0</v>
      </c>
      <c r="BI848" s="135">
        <v>0</v>
      </c>
      <c r="BK848" s="55">
        <v>0</v>
      </c>
      <c r="BL848" s="55">
        <v>0</v>
      </c>
      <c r="BM848" s="55">
        <v>0</v>
      </c>
      <c r="BN848" s="55">
        <v>0</v>
      </c>
      <c r="BO848" s="55">
        <v>0</v>
      </c>
      <c r="BP848" s="135">
        <v>0</v>
      </c>
      <c r="BR848" s="147">
        <v>0</v>
      </c>
      <c r="BS848" s="147">
        <v>0</v>
      </c>
      <c r="BT848" s="147">
        <v>0</v>
      </c>
      <c r="BU848" s="147">
        <v>0</v>
      </c>
      <c r="BV848" s="147">
        <v>0</v>
      </c>
      <c r="BX848" s="55">
        <v>0</v>
      </c>
      <c r="BY848" s="55">
        <v>0</v>
      </c>
      <c r="BZ848" s="55">
        <v>0</v>
      </c>
      <c r="CA848" s="55">
        <v>0</v>
      </c>
      <c r="CB848" s="55">
        <v>0</v>
      </c>
      <c r="CC848" s="135">
        <v>0</v>
      </c>
      <c r="CE848" s="55">
        <v>0</v>
      </c>
      <c r="CF848" s="55">
        <v>0</v>
      </c>
      <c r="CG848" s="55">
        <v>0</v>
      </c>
      <c r="CH848" s="55">
        <v>0</v>
      </c>
      <c r="CI848" s="55">
        <v>0</v>
      </c>
      <c r="CJ848" s="135">
        <v>0</v>
      </c>
      <c r="CL848" s="55">
        <v>0</v>
      </c>
      <c r="CM848" s="55">
        <v>0</v>
      </c>
      <c r="CN848" s="55">
        <v>0</v>
      </c>
      <c r="CO848" s="55">
        <v>0</v>
      </c>
      <c r="CP848" s="55">
        <v>0</v>
      </c>
      <c r="CQ848" s="135">
        <v>0</v>
      </c>
      <c r="CS848" s="67">
        <v>0</v>
      </c>
      <c r="CT848" s="67">
        <v>0</v>
      </c>
      <c r="CU848" s="67">
        <v>0</v>
      </c>
      <c r="CV848" s="67">
        <v>0</v>
      </c>
      <c r="CW848" s="67">
        <v>0</v>
      </c>
      <c r="CX848" s="135">
        <v>0</v>
      </c>
      <c r="CZ848" s="55">
        <v>0</v>
      </c>
      <c r="DA848" s="55">
        <v>0</v>
      </c>
      <c r="DB848" s="55">
        <v>0</v>
      </c>
      <c r="DC848" s="55">
        <v>0</v>
      </c>
      <c r="DD848" s="55">
        <v>0</v>
      </c>
      <c r="DE848" s="135">
        <v>0</v>
      </c>
      <c r="DG848" s="43" t="b" cm="1">
        <f t="array" aca="1" ref="DG848" ca="1">OR($G848=Forecast_Capex_Input!$BF$8:$BF$10)</f>
        <v>0</v>
      </c>
      <c r="DH848" s="43" cm="1">
        <f t="array" aca="1" ref="DH848" ca="1">IFERROR(INDEX(Forecast_Capex_Input!BG$12:BG$286,$Z848)
*(INDEX(Forecast_Capex_Input!$H$12:$H$286,$Z848)=Repex),0)
*$DG848</f>
        <v>0</v>
      </c>
      <c r="DI848" s="43" cm="1">
        <f t="array" aca="1" ref="DI848" ca="1">IFERROR(INDEX(Forecast_Capex_Input!BH$12:BH$286,$Z848)
*(INDEX(Forecast_Capex_Input!$H$12:$H$286,$Z848)=Repex),0)
*$DG848</f>
        <v>0</v>
      </c>
      <c r="DJ848" s="43" cm="1">
        <f t="array" aca="1" ref="DJ848" ca="1">IFERROR(INDEX(Forecast_Capex_Input!BI$12:BI$286,$Z848)
*(INDEX(Forecast_Capex_Input!$H$12:$H$286,$Z848)=Repex),0)
*$DG848</f>
        <v>0</v>
      </c>
      <c r="DK848" s="43" cm="1">
        <f t="array" aca="1" ref="DK848" ca="1">IFERROR(INDEX(Forecast_Capex_Input!BJ$12:BJ$286,$Z848)
*(INDEX(Forecast_Capex_Input!$H$12:$H$286,$Z848)=Repex),0)
*$DG848</f>
        <v>0</v>
      </c>
      <c r="DL848" s="43" cm="1">
        <f t="array" aca="1" ref="DL848" ca="1">IFERROR(INDEX(Forecast_Capex_Input!BK$12:BK$286,$Z848)
*(INDEX(Forecast_Capex_Input!$H$12:$H$286,$Z848)=Repex),0)
*$DG848</f>
        <v>0</v>
      </c>
      <c r="DM848" s="43" cm="1">
        <f t="array" aca="1" ref="DM848" ca="1">IFERROR(INDEX(Forecast_Capex_Input!BL$12:BL$286,$Z848)
*(INDEX(Forecast_Capex_Input!$H$12:$H$286,$Z848)=Repex),0)
*$DG848</f>
        <v>0</v>
      </c>
      <c r="DO848" s="43" t="b" cm="1">
        <f t="array" aca="1" ref="DO848" ca="1">OR($G848=Forecast_Capex_Input!$BN$8:$BN$9)</f>
        <v>0</v>
      </c>
      <c r="DP848" s="43" cm="1">
        <f t="array" aca="1" ref="DP848" ca="1">IFERROR(INDEX(Forecast_Capex_Input!BO$12:BO$286,$Z848)
*(INDEX(Forecast_Capex_Input!$H$12:$H$286,$Z848)=Repex),0)
*$DO848</f>
        <v>0</v>
      </c>
      <c r="DQ848" s="43" cm="1">
        <f t="array" aca="1" ref="DQ848" ca="1">IFERROR(INDEX(Forecast_Capex_Input!BP$12:BP$286,$Z848)
*(INDEX(Forecast_Capex_Input!$H$12:$H$286,$Z848)=Repex),0)
*$DO848</f>
        <v>0</v>
      </c>
      <c r="DR848" s="43" cm="1">
        <f t="array" aca="1" ref="DR848" ca="1">IFERROR(INDEX(Forecast_Capex_Input!BQ$12:BQ$286,$Z848)
*(INDEX(Forecast_Capex_Input!$H$12:$H$286,$Z848)=Repex),0)
*$DO848</f>
        <v>0</v>
      </c>
      <c r="DS848" s="43" cm="1">
        <f t="array" aca="1" ref="DS848" ca="1">IFERROR(INDEX(Forecast_Capex_Input!BR$12:BR$286,$Z848)
*(INDEX(Forecast_Capex_Input!$H$12:$H$286,$Z848)=Repex),0)
*$DO848</f>
        <v>0</v>
      </c>
      <c r="DT848" s="43" cm="1">
        <f t="array" aca="1" ref="DT848" ca="1">IFERROR(INDEX(Forecast_Capex_Input!BS$12:BS$286,$Z848)
*(INDEX(Forecast_Capex_Input!$H$12:$H$286,$Z848)=Repex),0)
*$DO848</f>
        <v>0</v>
      </c>
      <c r="DV848" s="43" t="b" cm="1">
        <f t="array" aca="1" ref="DV848" ca="1">OR($G848=Forecast_Capex_Input!$BU$8:$BU$10)</f>
        <v>0</v>
      </c>
      <c r="DW848" s="43" cm="1">
        <f t="array" aca="1" ref="DW848" ca="1">IFERROR(INDEX(Forecast_Capex_Input!BV$12:BV$286,$Z848)
*(INDEX(Forecast_Capex_Input!$H$12:$H$286,$Z848)=Repex),0)
*$DV848</f>
        <v>0</v>
      </c>
      <c r="DX848" s="43" cm="1">
        <f t="array" aca="1" ref="DX848" ca="1">IFERROR(INDEX(Forecast_Capex_Input!BW$12:BW$286,$Z848)
*(INDEX(Forecast_Capex_Input!$H$12:$H$286,$Z848)=Repex),0)
*$DV848</f>
        <v>0</v>
      </c>
      <c r="DY848" s="43" cm="1">
        <f t="array" aca="1" ref="DY848" ca="1">IFERROR(INDEX(Forecast_Capex_Input!BX$12:BX$286,$Z848)
*(INDEX(Forecast_Capex_Input!$H$12:$H$286,$Z848)=Repex),0)
*$DV848</f>
        <v>0</v>
      </c>
      <c r="DZ848" s="43" cm="1">
        <f t="array" aca="1" ref="DZ848" ca="1">IFERROR(INDEX(Forecast_Capex_Input!BY$12:BY$286,$Z848)
*(INDEX(Forecast_Capex_Input!$H$12:$H$286,$Z848)=Repex),0)
*$DV848</f>
        <v>0</v>
      </c>
      <c r="EA848" s="43" cm="1">
        <f t="array" aca="1" ref="EA848" ca="1">IFERROR(INDEX(Forecast_Capex_Input!BZ$12:BZ$286,$Z848)
*(INDEX(Forecast_Capex_Input!$H$12:$H$286,$Z848)=Repex),0)
*$DV848</f>
        <v>0</v>
      </c>
      <c r="EB848" s="43" cm="1">
        <f t="array" aca="1" ref="EB848" ca="1">IFERROR(INDEX(Forecast_Capex_Input!CA$12:CA$286,$Z848)
*(INDEX(Forecast_Capex_Input!$H$12:$H$286,$Z848)=Repex),0)
*$DV848</f>
        <v>0</v>
      </c>
      <c r="EC848" s="43" cm="1">
        <f t="array" aca="1" ref="EC848" ca="1">IFERROR(INDEX(Forecast_Capex_Input!CB$12:CB$286,$Z848)
*(INDEX(Forecast_Capex_Input!$H$12:$H$286,$Z848)=Repex),0)
*$DV848</f>
        <v>0</v>
      </c>
      <c r="ED848" s="43" cm="1">
        <f t="array" aca="1" ref="ED848" ca="1">IFERROR(INDEX(Forecast_Capex_Input!CC$12:CC$286,$Z848)
*(INDEX(Forecast_Capex_Input!$H$12:$H$286,$Z848)=Repex),0)
*$DV848</f>
        <v>0</v>
      </c>
      <c r="EF848" s="86" t="str">
        <f t="shared" si="79"/>
        <v>N/A</v>
      </c>
      <c r="EG848" s="28" t="str">
        <f>IFERROR(RANK(EF848,EF$11:EF$1010,0)+COUNTIF(EF$11:EF848,EF848)-1,NA)</f>
        <v>N/A</v>
      </c>
    </row>
    <row r="849" spans="3:137" x14ac:dyDescent="0.2">
      <c r="C849" s="28">
        <f t="shared" si="80"/>
        <v>839</v>
      </c>
      <c r="D849" s="9" t="str" cm="1">
        <f t="array" ref="D849">IFERROR(INDEX(Forecast_Capex_Input!$D$12:$D$286,$Z849),NA)</f>
        <v>N/A</v>
      </c>
      <c r="E849" s="24" t="str" cm="1">
        <f t="array" ref="E849">IF($Z849=NA,NA,INDEX(Forecast_Capex_Input!$E$12:$E$286,$Z849))</f>
        <v>N/A</v>
      </c>
      <c r="F849" s="9" t="str" cm="1">
        <f t="array" aca="1" ref="F849" ca="1">IFERROR(INDEX(General!$E$25:$E$26,$AA849),NA)</f>
        <v>N/A</v>
      </c>
      <c r="G849" s="9" t="str" cm="1">
        <f t="array" aca="1" ref="G849" ca="1">IFERROR(INDEX(Forecast_Capex_Input!$AI$11:$BB$11,$AC849),NA)</f>
        <v>N/A</v>
      </c>
      <c r="H849" s="50" t="str" cm="1">
        <f t="array" aca="1" ref="H849" ca="1">IFERROR(INDEX(Forecast_Capex_Input!$AI$12:$BB$286,$Z849,$AC849),NA)</f>
        <v>N/A</v>
      </c>
      <c r="I849" s="150" t="str" cm="1">
        <f t="array" ref="I849">IFERROR(INDEX(Forecast_Capex_Input!$F$12:$F$286,$Z849),NA)</f>
        <v>N/A</v>
      </c>
      <c r="J849" s="150" t="str" cm="1">
        <f t="array" ref="J849">IFERROR(INDEX(Forecast_Capex_Input!G$12:G$286,$Z849),NA)</f>
        <v>N/A</v>
      </c>
      <c r="K849" s="150" t="str" cm="1">
        <f t="array" ref="K849">IFERROR(INDEX(Forecast_Capex_Input!H$12:H$286,$Z849),NA)</f>
        <v>N/A</v>
      </c>
      <c r="L849" s="150" t="str" cm="1">
        <f t="array" ref="L849">IFERROR(INDEX(Forecast_Capex_Input!I$12:I$286,$Z849),NA)</f>
        <v>N/A</v>
      </c>
      <c r="M849" s="150" t="str" cm="1">
        <f t="array" ref="M849">IFERROR(INDEX(Forecast_Capex_Input!J$12:J$286,$Z849),NA)</f>
        <v>N/A</v>
      </c>
      <c r="N849" s="150" t="str" cm="1">
        <f t="array" ref="N849">IFERROR(INDEX(Forecast_Capex_Input!K$12:K$286,$Z849),NA)</f>
        <v>N/A</v>
      </c>
      <c r="O849" s="150" t="str" cm="1">
        <f t="array" ref="O849">IFERROR(INDEX(Forecast_Capex_Input!L$12:L$286,$Z849),NA)</f>
        <v>N/A</v>
      </c>
      <c r="P849" s="150" t="str" cm="1">
        <f t="array" ref="P849">IFERROR(INDEX(Forecast_Capex_Input!M$12:M$286,$Z849),NA)</f>
        <v>N/A</v>
      </c>
      <c r="Q849" s="24" t="str" cm="1">
        <f t="array" ref="Q849">IFERROR(INDEX(Forecast_Capex_Input!N$12:N$286,$Z849),NA)</f>
        <v>N/A</v>
      </c>
      <c r="R849" s="190" cm="1">
        <f t="array" ref="R849">IFERROR(INDEX(Forecast_Capex_Input!O$12:O$286,$Z849),0)</f>
        <v>0</v>
      </c>
      <c r="S849" s="24" cm="1">
        <f t="array" ref="S849">IFERROR(INDEX(Forecast_Capex_Input!P$12:P$286,$Z849),0)</f>
        <v>0</v>
      </c>
      <c r="T849" s="150" t="str" cm="1">
        <f t="array" aca="1" ref="T849" ca="1">IFERROR(INDEX(General!$K$91:$K$110,$AC849),NA)</f>
        <v>N/A</v>
      </c>
      <c r="U849" s="43" cm="1">
        <f t="array" aca="1" ref="U849" ca="1">IFERROR(
IF($F849=General!$E$25,INDEX(Forecast_Capex_Input!S$12:S$286,$Z849),
INDEX(Forecast_Capex_Input!T$12:T$286,$Z849)),0)</f>
        <v>0</v>
      </c>
      <c r="V849" s="82" t="b">
        <f>IFERROR(INDEX(Overheads!$T$19:$T$26,MATCH($I849,Overheads!$E$19:$E$26,0)),FALSE)</f>
        <v>0</v>
      </c>
      <c r="W849" s="209" cm="1">
        <f t="array" ref="W849">IFERROR(
INDEX(Forecast_Capex_Input!CN$12:CN$286,$Z849),0)</f>
        <v>0</v>
      </c>
      <c r="X849" s="209">
        <f>IFERROR(
MATCH($W849,General!$L$39:$S$39,0),1)</f>
        <v>1</v>
      </c>
      <c r="Z849" s="28" t="str">
        <f>IFERROR(
IF(MATCH($C849,Forecast_Capex_Input!$CI$12:$CI$286,1)+1&gt;MAX(Forecast_Capex_Input!$C$12:$C$286),NA,
MATCH($C849,Forecast_Capex_Input!$CI$12:$CI$286,1)+1),1)</f>
        <v>N/A</v>
      </c>
      <c r="AA849" s="28" t="str" cm="1">
        <f t="array" aca="1" ref="AA849" ca="1">IFERROR(
IF(Z848&lt;&gt;Z849,1,
IF(COUNTIF(OFFSET(AA848,0,0,-INDEX(Forecast_Capex_Input!$CG$12:$CG$286,$Z849)),AA848)=INDEX(Forecast_Capex_Input!$CG$12:$CG$286,$Z849),AA848+1,AA848)),NA)</f>
        <v>N/A</v>
      </c>
      <c r="AB849" s="28" t="str" cm="1">
        <f t="array" ref="AB849">IFERROR($C849-IF($Z849=1,1,INDEX(Forecast_Capex_Input!$CI$12:$CI$286,$Z849-1))+1,NA)</f>
        <v>N/A</v>
      </c>
      <c r="AC849" s="28" t="str" cm="1">
        <f t="array" aca="1" ref="AC849" ca="1">IFERROR(IF(AA849=1,
INDEX(Forecast_Capex_Input!$AI$10:$BB$10,SMALL(IF(INDEX(Forecast_Capex_Input!$AI$12:$BB$286,$Z849,0)&gt;0,COLUMN(Forecast_Capex_Input!$AI$10:$BB$10)-COLUMN(Forecast_Capex_Input!$AI$12)+1),ROWS(OFFSET(AC848,0,0,-$AB849)))),
OFFSET(AC848,-INDEX(Forecast_Capex_Input!$CG$12:$CG$286,$Z849)+1,0)),NA)</f>
        <v>N/A</v>
      </c>
      <c r="AD849" s="28" t="str">
        <f t="shared" ca="1" si="77"/>
        <v>N/A</v>
      </c>
      <c r="AE849" s="82" t="b">
        <f t="shared" si="81"/>
        <v>0</v>
      </c>
      <c r="AF849" s="78" t="b">
        <v>0</v>
      </c>
      <c r="AG849" s="82" t="b">
        <f t="shared" si="78"/>
        <v>1</v>
      </c>
      <c r="AI849" s="55">
        <v>0</v>
      </c>
      <c r="AJ849" s="55">
        <v>0</v>
      </c>
      <c r="AK849" s="55">
        <v>0</v>
      </c>
      <c r="AL849" s="55">
        <v>0</v>
      </c>
      <c r="AM849" s="55">
        <v>0</v>
      </c>
      <c r="AN849" s="135">
        <v>0</v>
      </c>
      <c r="AP849" s="55">
        <v>0</v>
      </c>
      <c r="AQ849" s="55">
        <v>0</v>
      </c>
      <c r="AR849" s="55">
        <v>0</v>
      </c>
      <c r="AS849" s="55">
        <v>0</v>
      </c>
      <c r="AT849" s="55">
        <v>0</v>
      </c>
      <c r="AU849" s="135">
        <v>0</v>
      </c>
      <c r="AW849" s="55">
        <v>0</v>
      </c>
      <c r="AX849" s="55">
        <v>0</v>
      </c>
      <c r="AY849" s="55">
        <v>0</v>
      </c>
      <c r="AZ849" s="55">
        <v>0</v>
      </c>
      <c r="BA849" s="55">
        <v>0</v>
      </c>
      <c r="BB849" s="135">
        <v>0</v>
      </c>
      <c r="BD849" s="55">
        <v>0</v>
      </c>
      <c r="BE849" s="55">
        <v>0</v>
      </c>
      <c r="BF849" s="55">
        <v>0</v>
      </c>
      <c r="BG849" s="55">
        <v>0</v>
      </c>
      <c r="BH849" s="55">
        <v>0</v>
      </c>
      <c r="BI849" s="135">
        <v>0</v>
      </c>
      <c r="BK849" s="55">
        <v>0</v>
      </c>
      <c r="BL849" s="55">
        <v>0</v>
      </c>
      <c r="BM849" s="55">
        <v>0</v>
      </c>
      <c r="BN849" s="55">
        <v>0</v>
      </c>
      <c r="BO849" s="55">
        <v>0</v>
      </c>
      <c r="BP849" s="135">
        <v>0</v>
      </c>
      <c r="BR849" s="147">
        <v>0</v>
      </c>
      <c r="BS849" s="147">
        <v>0</v>
      </c>
      <c r="BT849" s="147">
        <v>0</v>
      </c>
      <c r="BU849" s="147">
        <v>0</v>
      </c>
      <c r="BV849" s="147">
        <v>0</v>
      </c>
      <c r="BX849" s="55">
        <v>0</v>
      </c>
      <c r="BY849" s="55">
        <v>0</v>
      </c>
      <c r="BZ849" s="55">
        <v>0</v>
      </c>
      <c r="CA849" s="55">
        <v>0</v>
      </c>
      <c r="CB849" s="55">
        <v>0</v>
      </c>
      <c r="CC849" s="135">
        <v>0</v>
      </c>
      <c r="CE849" s="55">
        <v>0</v>
      </c>
      <c r="CF849" s="55">
        <v>0</v>
      </c>
      <c r="CG849" s="55">
        <v>0</v>
      </c>
      <c r="CH849" s="55">
        <v>0</v>
      </c>
      <c r="CI849" s="55">
        <v>0</v>
      </c>
      <c r="CJ849" s="135">
        <v>0</v>
      </c>
      <c r="CL849" s="55">
        <v>0</v>
      </c>
      <c r="CM849" s="55">
        <v>0</v>
      </c>
      <c r="CN849" s="55">
        <v>0</v>
      </c>
      <c r="CO849" s="55">
        <v>0</v>
      </c>
      <c r="CP849" s="55">
        <v>0</v>
      </c>
      <c r="CQ849" s="135">
        <v>0</v>
      </c>
      <c r="CS849" s="67">
        <v>0</v>
      </c>
      <c r="CT849" s="67">
        <v>0</v>
      </c>
      <c r="CU849" s="67">
        <v>0</v>
      </c>
      <c r="CV849" s="67">
        <v>0</v>
      </c>
      <c r="CW849" s="67">
        <v>0</v>
      </c>
      <c r="CX849" s="135">
        <v>0</v>
      </c>
      <c r="CZ849" s="55">
        <v>0</v>
      </c>
      <c r="DA849" s="55">
        <v>0</v>
      </c>
      <c r="DB849" s="55">
        <v>0</v>
      </c>
      <c r="DC849" s="55">
        <v>0</v>
      </c>
      <c r="DD849" s="55">
        <v>0</v>
      </c>
      <c r="DE849" s="135">
        <v>0</v>
      </c>
      <c r="DG849" s="43" t="b" cm="1">
        <f t="array" aca="1" ref="DG849" ca="1">OR($G849=Forecast_Capex_Input!$BF$8:$BF$10)</f>
        <v>0</v>
      </c>
      <c r="DH849" s="43" cm="1">
        <f t="array" aca="1" ref="DH849" ca="1">IFERROR(INDEX(Forecast_Capex_Input!BG$12:BG$286,$Z849)
*(INDEX(Forecast_Capex_Input!$H$12:$H$286,$Z849)=Repex),0)
*$DG849</f>
        <v>0</v>
      </c>
      <c r="DI849" s="43" cm="1">
        <f t="array" aca="1" ref="DI849" ca="1">IFERROR(INDEX(Forecast_Capex_Input!BH$12:BH$286,$Z849)
*(INDEX(Forecast_Capex_Input!$H$12:$H$286,$Z849)=Repex),0)
*$DG849</f>
        <v>0</v>
      </c>
      <c r="DJ849" s="43" cm="1">
        <f t="array" aca="1" ref="DJ849" ca="1">IFERROR(INDEX(Forecast_Capex_Input!BI$12:BI$286,$Z849)
*(INDEX(Forecast_Capex_Input!$H$12:$H$286,$Z849)=Repex),0)
*$DG849</f>
        <v>0</v>
      </c>
      <c r="DK849" s="43" cm="1">
        <f t="array" aca="1" ref="DK849" ca="1">IFERROR(INDEX(Forecast_Capex_Input!BJ$12:BJ$286,$Z849)
*(INDEX(Forecast_Capex_Input!$H$12:$H$286,$Z849)=Repex),0)
*$DG849</f>
        <v>0</v>
      </c>
      <c r="DL849" s="43" cm="1">
        <f t="array" aca="1" ref="DL849" ca="1">IFERROR(INDEX(Forecast_Capex_Input!BK$12:BK$286,$Z849)
*(INDEX(Forecast_Capex_Input!$H$12:$H$286,$Z849)=Repex),0)
*$DG849</f>
        <v>0</v>
      </c>
      <c r="DM849" s="43" cm="1">
        <f t="array" aca="1" ref="DM849" ca="1">IFERROR(INDEX(Forecast_Capex_Input!BL$12:BL$286,$Z849)
*(INDEX(Forecast_Capex_Input!$H$12:$H$286,$Z849)=Repex),0)
*$DG849</f>
        <v>0</v>
      </c>
      <c r="DO849" s="43" t="b" cm="1">
        <f t="array" aca="1" ref="DO849" ca="1">OR($G849=Forecast_Capex_Input!$BN$8:$BN$9)</f>
        <v>0</v>
      </c>
      <c r="DP849" s="43" cm="1">
        <f t="array" aca="1" ref="DP849" ca="1">IFERROR(INDEX(Forecast_Capex_Input!BO$12:BO$286,$Z849)
*(INDEX(Forecast_Capex_Input!$H$12:$H$286,$Z849)=Repex),0)
*$DO849</f>
        <v>0</v>
      </c>
      <c r="DQ849" s="43" cm="1">
        <f t="array" aca="1" ref="DQ849" ca="1">IFERROR(INDEX(Forecast_Capex_Input!BP$12:BP$286,$Z849)
*(INDEX(Forecast_Capex_Input!$H$12:$H$286,$Z849)=Repex),0)
*$DO849</f>
        <v>0</v>
      </c>
      <c r="DR849" s="43" cm="1">
        <f t="array" aca="1" ref="DR849" ca="1">IFERROR(INDEX(Forecast_Capex_Input!BQ$12:BQ$286,$Z849)
*(INDEX(Forecast_Capex_Input!$H$12:$H$286,$Z849)=Repex),0)
*$DO849</f>
        <v>0</v>
      </c>
      <c r="DS849" s="43" cm="1">
        <f t="array" aca="1" ref="DS849" ca="1">IFERROR(INDEX(Forecast_Capex_Input!BR$12:BR$286,$Z849)
*(INDEX(Forecast_Capex_Input!$H$12:$H$286,$Z849)=Repex),0)
*$DO849</f>
        <v>0</v>
      </c>
      <c r="DT849" s="43" cm="1">
        <f t="array" aca="1" ref="DT849" ca="1">IFERROR(INDEX(Forecast_Capex_Input!BS$12:BS$286,$Z849)
*(INDEX(Forecast_Capex_Input!$H$12:$H$286,$Z849)=Repex),0)
*$DO849</f>
        <v>0</v>
      </c>
      <c r="DV849" s="43" t="b" cm="1">
        <f t="array" aca="1" ref="DV849" ca="1">OR($G849=Forecast_Capex_Input!$BU$8:$BU$10)</f>
        <v>0</v>
      </c>
      <c r="DW849" s="43" cm="1">
        <f t="array" aca="1" ref="DW849" ca="1">IFERROR(INDEX(Forecast_Capex_Input!BV$12:BV$286,$Z849)
*(INDEX(Forecast_Capex_Input!$H$12:$H$286,$Z849)=Repex),0)
*$DV849</f>
        <v>0</v>
      </c>
      <c r="DX849" s="43" cm="1">
        <f t="array" aca="1" ref="DX849" ca="1">IFERROR(INDEX(Forecast_Capex_Input!BW$12:BW$286,$Z849)
*(INDEX(Forecast_Capex_Input!$H$12:$H$286,$Z849)=Repex),0)
*$DV849</f>
        <v>0</v>
      </c>
      <c r="DY849" s="43" cm="1">
        <f t="array" aca="1" ref="DY849" ca="1">IFERROR(INDEX(Forecast_Capex_Input!BX$12:BX$286,$Z849)
*(INDEX(Forecast_Capex_Input!$H$12:$H$286,$Z849)=Repex),0)
*$DV849</f>
        <v>0</v>
      </c>
      <c r="DZ849" s="43" cm="1">
        <f t="array" aca="1" ref="DZ849" ca="1">IFERROR(INDEX(Forecast_Capex_Input!BY$12:BY$286,$Z849)
*(INDEX(Forecast_Capex_Input!$H$12:$H$286,$Z849)=Repex),0)
*$DV849</f>
        <v>0</v>
      </c>
      <c r="EA849" s="43" cm="1">
        <f t="array" aca="1" ref="EA849" ca="1">IFERROR(INDEX(Forecast_Capex_Input!BZ$12:BZ$286,$Z849)
*(INDEX(Forecast_Capex_Input!$H$12:$H$286,$Z849)=Repex),0)
*$DV849</f>
        <v>0</v>
      </c>
      <c r="EB849" s="43" cm="1">
        <f t="array" aca="1" ref="EB849" ca="1">IFERROR(INDEX(Forecast_Capex_Input!CA$12:CA$286,$Z849)
*(INDEX(Forecast_Capex_Input!$H$12:$H$286,$Z849)=Repex),0)
*$DV849</f>
        <v>0</v>
      </c>
      <c r="EC849" s="43" cm="1">
        <f t="array" aca="1" ref="EC849" ca="1">IFERROR(INDEX(Forecast_Capex_Input!CB$12:CB$286,$Z849)
*(INDEX(Forecast_Capex_Input!$H$12:$H$286,$Z849)=Repex),0)
*$DV849</f>
        <v>0</v>
      </c>
      <c r="ED849" s="43" cm="1">
        <f t="array" aca="1" ref="ED849" ca="1">IFERROR(INDEX(Forecast_Capex_Input!CC$12:CC$286,$Z849)
*(INDEX(Forecast_Capex_Input!$H$12:$H$286,$Z849)=Repex),0)
*$DV849</f>
        <v>0</v>
      </c>
      <c r="EF849" s="86" t="str">
        <f t="shared" si="79"/>
        <v>N/A</v>
      </c>
      <c r="EG849" s="28" t="str">
        <f>IFERROR(RANK(EF849,EF$11:EF$1010,0)+COUNTIF(EF$11:EF849,EF849)-1,NA)</f>
        <v>N/A</v>
      </c>
    </row>
    <row r="850" spans="3:137" x14ac:dyDescent="0.2">
      <c r="C850" s="28">
        <f t="shared" si="80"/>
        <v>840</v>
      </c>
      <c r="D850" s="9" t="str" cm="1">
        <f t="array" ref="D850">IFERROR(INDEX(Forecast_Capex_Input!$D$12:$D$286,$Z850),NA)</f>
        <v>N/A</v>
      </c>
      <c r="E850" s="24" t="str" cm="1">
        <f t="array" ref="E850">IF($Z850=NA,NA,INDEX(Forecast_Capex_Input!$E$12:$E$286,$Z850))</f>
        <v>N/A</v>
      </c>
      <c r="F850" s="9" t="str" cm="1">
        <f t="array" aca="1" ref="F850" ca="1">IFERROR(INDEX(General!$E$25:$E$26,$AA850),NA)</f>
        <v>N/A</v>
      </c>
      <c r="G850" s="9" t="str" cm="1">
        <f t="array" aca="1" ref="G850" ca="1">IFERROR(INDEX(Forecast_Capex_Input!$AI$11:$BB$11,$AC850),NA)</f>
        <v>N/A</v>
      </c>
      <c r="H850" s="50" t="str" cm="1">
        <f t="array" aca="1" ref="H850" ca="1">IFERROR(INDEX(Forecast_Capex_Input!$AI$12:$BB$286,$Z850,$AC850),NA)</f>
        <v>N/A</v>
      </c>
      <c r="I850" s="150" t="str" cm="1">
        <f t="array" ref="I850">IFERROR(INDEX(Forecast_Capex_Input!$F$12:$F$286,$Z850),NA)</f>
        <v>N/A</v>
      </c>
      <c r="J850" s="150" t="str" cm="1">
        <f t="array" ref="J850">IFERROR(INDEX(Forecast_Capex_Input!G$12:G$286,$Z850),NA)</f>
        <v>N/A</v>
      </c>
      <c r="K850" s="150" t="str" cm="1">
        <f t="array" ref="K850">IFERROR(INDEX(Forecast_Capex_Input!H$12:H$286,$Z850),NA)</f>
        <v>N/A</v>
      </c>
      <c r="L850" s="150" t="str" cm="1">
        <f t="array" ref="L850">IFERROR(INDEX(Forecast_Capex_Input!I$12:I$286,$Z850),NA)</f>
        <v>N/A</v>
      </c>
      <c r="M850" s="150" t="str" cm="1">
        <f t="array" ref="M850">IFERROR(INDEX(Forecast_Capex_Input!J$12:J$286,$Z850),NA)</f>
        <v>N/A</v>
      </c>
      <c r="N850" s="150" t="str" cm="1">
        <f t="array" ref="N850">IFERROR(INDEX(Forecast_Capex_Input!K$12:K$286,$Z850),NA)</f>
        <v>N/A</v>
      </c>
      <c r="O850" s="150" t="str" cm="1">
        <f t="array" ref="O850">IFERROR(INDEX(Forecast_Capex_Input!L$12:L$286,$Z850),NA)</f>
        <v>N/A</v>
      </c>
      <c r="P850" s="150" t="str" cm="1">
        <f t="array" ref="P850">IFERROR(INDEX(Forecast_Capex_Input!M$12:M$286,$Z850),NA)</f>
        <v>N/A</v>
      </c>
      <c r="Q850" s="24" t="str" cm="1">
        <f t="array" ref="Q850">IFERROR(INDEX(Forecast_Capex_Input!N$12:N$286,$Z850),NA)</f>
        <v>N/A</v>
      </c>
      <c r="R850" s="190" cm="1">
        <f t="array" ref="R850">IFERROR(INDEX(Forecast_Capex_Input!O$12:O$286,$Z850),0)</f>
        <v>0</v>
      </c>
      <c r="S850" s="24" cm="1">
        <f t="array" ref="S850">IFERROR(INDEX(Forecast_Capex_Input!P$12:P$286,$Z850),0)</f>
        <v>0</v>
      </c>
      <c r="T850" s="150" t="str" cm="1">
        <f t="array" aca="1" ref="T850" ca="1">IFERROR(INDEX(General!$K$91:$K$110,$AC850),NA)</f>
        <v>N/A</v>
      </c>
      <c r="U850" s="43" cm="1">
        <f t="array" aca="1" ref="U850" ca="1">IFERROR(
IF($F850=General!$E$25,INDEX(Forecast_Capex_Input!S$12:S$286,$Z850),
INDEX(Forecast_Capex_Input!T$12:T$286,$Z850)),0)</f>
        <v>0</v>
      </c>
      <c r="V850" s="82" t="b">
        <f>IFERROR(INDEX(Overheads!$T$19:$T$26,MATCH($I850,Overheads!$E$19:$E$26,0)),FALSE)</f>
        <v>0</v>
      </c>
      <c r="W850" s="209" cm="1">
        <f t="array" ref="W850">IFERROR(
INDEX(Forecast_Capex_Input!CN$12:CN$286,$Z850),0)</f>
        <v>0</v>
      </c>
      <c r="X850" s="209">
        <f>IFERROR(
MATCH($W850,General!$L$39:$S$39,0),1)</f>
        <v>1</v>
      </c>
      <c r="Z850" s="28" t="str">
        <f>IFERROR(
IF(MATCH($C850,Forecast_Capex_Input!$CI$12:$CI$286,1)+1&gt;MAX(Forecast_Capex_Input!$C$12:$C$286),NA,
MATCH($C850,Forecast_Capex_Input!$CI$12:$CI$286,1)+1),1)</f>
        <v>N/A</v>
      </c>
      <c r="AA850" s="28" t="str" cm="1">
        <f t="array" aca="1" ref="AA850" ca="1">IFERROR(
IF(Z849&lt;&gt;Z850,1,
IF(COUNTIF(OFFSET(AA849,0,0,-INDEX(Forecast_Capex_Input!$CG$12:$CG$286,$Z850)),AA849)=INDEX(Forecast_Capex_Input!$CG$12:$CG$286,$Z850),AA849+1,AA849)),NA)</f>
        <v>N/A</v>
      </c>
      <c r="AB850" s="28" t="str" cm="1">
        <f t="array" ref="AB850">IFERROR($C850-IF($Z850=1,1,INDEX(Forecast_Capex_Input!$CI$12:$CI$286,$Z850-1))+1,NA)</f>
        <v>N/A</v>
      </c>
      <c r="AC850" s="28" t="str" cm="1">
        <f t="array" aca="1" ref="AC850" ca="1">IFERROR(IF(AA850=1,
INDEX(Forecast_Capex_Input!$AI$10:$BB$10,SMALL(IF(INDEX(Forecast_Capex_Input!$AI$12:$BB$286,$Z850,0)&gt;0,COLUMN(Forecast_Capex_Input!$AI$10:$BB$10)-COLUMN(Forecast_Capex_Input!$AI$12)+1),ROWS(OFFSET(AC849,0,0,-$AB850)))),
OFFSET(AC849,-INDEX(Forecast_Capex_Input!$CG$12:$CG$286,$Z850)+1,0)),NA)</f>
        <v>N/A</v>
      </c>
      <c r="AD850" s="28" t="str">
        <f t="shared" ca="1" si="77"/>
        <v>N/A</v>
      </c>
      <c r="AE850" s="82" t="b">
        <f t="shared" si="81"/>
        <v>0</v>
      </c>
      <c r="AF850" s="78" t="b">
        <v>0</v>
      </c>
      <c r="AG850" s="82" t="b">
        <f t="shared" si="78"/>
        <v>1</v>
      </c>
      <c r="AI850" s="55">
        <v>0</v>
      </c>
      <c r="AJ850" s="55">
        <v>0</v>
      </c>
      <c r="AK850" s="55">
        <v>0</v>
      </c>
      <c r="AL850" s="55">
        <v>0</v>
      </c>
      <c r="AM850" s="55">
        <v>0</v>
      </c>
      <c r="AN850" s="135">
        <v>0</v>
      </c>
      <c r="AP850" s="55">
        <v>0</v>
      </c>
      <c r="AQ850" s="55">
        <v>0</v>
      </c>
      <c r="AR850" s="55">
        <v>0</v>
      </c>
      <c r="AS850" s="55">
        <v>0</v>
      </c>
      <c r="AT850" s="55">
        <v>0</v>
      </c>
      <c r="AU850" s="135">
        <v>0</v>
      </c>
      <c r="AW850" s="55">
        <v>0</v>
      </c>
      <c r="AX850" s="55">
        <v>0</v>
      </c>
      <c r="AY850" s="55">
        <v>0</v>
      </c>
      <c r="AZ850" s="55">
        <v>0</v>
      </c>
      <c r="BA850" s="55">
        <v>0</v>
      </c>
      <c r="BB850" s="135">
        <v>0</v>
      </c>
      <c r="BD850" s="55">
        <v>0</v>
      </c>
      <c r="BE850" s="55">
        <v>0</v>
      </c>
      <c r="BF850" s="55">
        <v>0</v>
      </c>
      <c r="BG850" s="55">
        <v>0</v>
      </c>
      <c r="BH850" s="55">
        <v>0</v>
      </c>
      <c r="BI850" s="135">
        <v>0</v>
      </c>
      <c r="BK850" s="55">
        <v>0</v>
      </c>
      <c r="BL850" s="55">
        <v>0</v>
      </c>
      <c r="BM850" s="55">
        <v>0</v>
      </c>
      <c r="BN850" s="55">
        <v>0</v>
      </c>
      <c r="BO850" s="55">
        <v>0</v>
      </c>
      <c r="BP850" s="135">
        <v>0</v>
      </c>
      <c r="BR850" s="147">
        <v>0</v>
      </c>
      <c r="BS850" s="147">
        <v>0</v>
      </c>
      <c r="BT850" s="147">
        <v>0</v>
      </c>
      <c r="BU850" s="147">
        <v>0</v>
      </c>
      <c r="BV850" s="147">
        <v>0</v>
      </c>
      <c r="BX850" s="55">
        <v>0</v>
      </c>
      <c r="BY850" s="55">
        <v>0</v>
      </c>
      <c r="BZ850" s="55">
        <v>0</v>
      </c>
      <c r="CA850" s="55">
        <v>0</v>
      </c>
      <c r="CB850" s="55">
        <v>0</v>
      </c>
      <c r="CC850" s="135">
        <v>0</v>
      </c>
      <c r="CE850" s="55">
        <v>0</v>
      </c>
      <c r="CF850" s="55">
        <v>0</v>
      </c>
      <c r="CG850" s="55">
        <v>0</v>
      </c>
      <c r="CH850" s="55">
        <v>0</v>
      </c>
      <c r="CI850" s="55">
        <v>0</v>
      </c>
      <c r="CJ850" s="135">
        <v>0</v>
      </c>
      <c r="CL850" s="55">
        <v>0</v>
      </c>
      <c r="CM850" s="55">
        <v>0</v>
      </c>
      <c r="CN850" s="55">
        <v>0</v>
      </c>
      <c r="CO850" s="55">
        <v>0</v>
      </c>
      <c r="CP850" s="55">
        <v>0</v>
      </c>
      <c r="CQ850" s="135">
        <v>0</v>
      </c>
      <c r="CS850" s="67">
        <v>0</v>
      </c>
      <c r="CT850" s="67">
        <v>0</v>
      </c>
      <c r="CU850" s="67">
        <v>0</v>
      </c>
      <c r="CV850" s="67">
        <v>0</v>
      </c>
      <c r="CW850" s="67">
        <v>0</v>
      </c>
      <c r="CX850" s="135">
        <v>0</v>
      </c>
      <c r="CZ850" s="55">
        <v>0</v>
      </c>
      <c r="DA850" s="55">
        <v>0</v>
      </c>
      <c r="DB850" s="55">
        <v>0</v>
      </c>
      <c r="DC850" s="55">
        <v>0</v>
      </c>
      <c r="DD850" s="55">
        <v>0</v>
      </c>
      <c r="DE850" s="135">
        <v>0</v>
      </c>
      <c r="DG850" s="43" t="b" cm="1">
        <f t="array" aca="1" ref="DG850" ca="1">OR($G850=Forecast_Capex_Input!$BF$8:$BF$10)</f>
        <v>0</v>
      </c>
      <c r="DH850" s="43" cm="1">
        <f t="array" aca="1" ref="DH850" ca="1">IFERROR(INDEX(Forecast_Capex_Input!BG$12:BG$286,$Z850)
*(INDEX(Forecast_Capex_Input!$H$12:$H$286,$Z850)=Repex),0)
*$DG850</f>
        <v>0</v>
      </c>
      <c r="DI850" s="43" cm="1">
        <f t="array" aca="1" ref="DI850" ca="1">IFERROR(INDEX(Forecast_Capex_Input!BH$12:BH$286,$Z850)
*(INDEX(Forecast_Capex_Input!$H$12:$H$286,$Z850)=Repex),0)
*$DG850</f>
        <v>0</v>
      </c>
      <c r="DJ850" s="43" cm="1">
        <f t="array" aca="1" ref="DJ850" ca="1">IFERROR(INDEX(Forecast_Capex_Input!BI$12:BI$286,$Z850)
*(INDEX(Forecast_Capex_Input!$H$12:$H$286,$Z850)=Repex),0)
*$DG850</f>
        <v>0</v>
      </c>
      <c r="DK850" s="43" cm="1">
        <f t="array" aca="1" ref="DK850" ca="1">IFERROR(INDEX(Forecast_Capex_Input!BJ$12:BJ$286,$Z850)
*(INDEX(Forecast_Capex_Input!$H$12:$H$286,$Z850)=Repex),0)
*$DG850</f>
        <v>0</v>
      </c>
      <c r="DL850" s="43" cm="1">
        <f t="array" aca="1" ref="DL850" ca="1">IFERROR(INDEX(Forecast_Capex_Input!BK$12:BK$286,$Z850)
*(INDEX(Forecast_Capex_Input!$H$12:$H$286,$Z850)=Repex),0)
*$DG850</f>
        <v>0</v>
      </c>
      <c r="DM850" s="43" cm="1">
        <f t="array" aca="1" ref="DM850" ca="1">IFERROR(INDEX(Forecast_Capex_Input!BL$12:BL$286,$Z850)
*(INDEX(Forecast_Capex_Input!$H$12:$H$286,$Z850)=Repex),0)
*$DG850</f>
        <v>0</v>
      </c>
      <c r="DO850" s="43" t="b" cm="1">
        <f t="array" aca="1" ref="DO850" ca="1">OR($G850=Forecast_Capex_Input!$BN$8:$BN$9)</f>
        <v>0</v>
      </c>
      <c r="DP850" s="43" cm="1">
        <f t="array" aca="1" ref="DP850" ca="1">IFERROR(INDEX(Forecast_Capex_Input!BO$12:BO$286,$Z850)
*(INDEX(Forecast_Capex_Input!$H$12:$H$286,$Z850)=Repex),0)
*$DO850</f>
        <v>0</v>
      </c>
      <c r="DQ850" s="43" cm="1">
        <f t="array" aca="1" ref="DQ850" ca="1">IFERROR(INDEX(Forecast_Capex_Input!BP$12:BP$286,$Z850)
*(INDEX(Forecast_Capex_Input!$H$12:$H$286,$Z850)=Repex),0)
*$DO850</f>
        <v>0</v>
      </c>
      <c r="DR850" s="43" cm="1">
        <f t="array" aca="1" ref="DR850" ca="1">IFERROR(INDEX(Forecast_Capex_Input!BQ$12:BQ$286,$Z850)
*(INDEX(Forecast_Capex_Input!$H$12:$H$286,$Z850)=Repex),0)
*$DO850</f>
        <v>0</v>
      </c>
      <c r="DS850" s="43" cm="1">
        <f t="array" aca="1" ref="DS850" ca="1">IFERROR(INDEX(Forecast_Capex_Input!BR$12:BR$286,$Z850)
*(INDEX(Forecast_Capex_Input!$H$12:$H$286,$Z850)=Repex),0)
*$DO850</f>
        <v>0</v>
      </c>
      <c r="DT850" s="43" cm="1">
        <f t="array" aca="1" ref="DT850" ca="1">IFERROR(INDEX(Forecast_Capex_Input!BS$12:BS$286,$Z850)
*(INDEX(Forecast_Capex_Input!$H$12:$H$286,$Z850)=Repex),0)
*$DO850</f>
        <v>0</v>
      </c>
      <c r="DV850" s="43" t="b" cm="1">
        <f t="array" aca="1" ref="DV850" ca="1">OR($G850=Forecast_Capex_Input!$BU$8:$BU$10)</f>
        <v>0</v>
      </c>
      <c r="DW850" s="43" cm="1">
        <f t="array" aca="1" ref="DW850" ca="1">IFERROR(INDEX(Forecast_Capex_Input!BV$12:BV$286,$Z850)
*(INDEX(Forecast_Capex_Input!$H$12:$H$286,$Z850)=Repex),0)
*$DV850</f>
        <v>0</v>
      </c>
      <c r="DX850" s="43" cm="1">
        <f t="array" aca="1" ref="DX850" ca="1">IFERROR(INDEX(Forecast_Capex_Input!BW$12:BW$286,$Z850)
*(INDEX(Forecast_Capex_Input!$H$12:$H$286,$Z850)=Repex),0)
*$DV850</f>
        <v>0</v>
      </c>
      <c r="DY850" s="43" cm="1">
        <f t="array" aca="1" ref="DY850" ca="1">IFERROR(INDEX(Forecast_Capex_Input!BX$12:BX$286,$Z850)
*(INDEX(Forecast_Capex_Input!$H$12:$H$286,$Z850)=Repex),0)
*$DV850</f>
        <v>0</v>
      </c>
      <c r="DZ850" s="43" cm="1">
        <f t="array" aca="1" ref="DZ850" ca="1">IFERROR(INDEX(Forecast_Capex_Input!BY$12:BY$286,$Z850)
*(INDEX(Forecast_Capex_Input!$H$12:$H$286,$Z850)=Repex),0)
*$DV850</f>
        <v>0</v>
      </c>
      <c r="EA850" s="43" cm="1">
        <f t="array" aca="1" ref="EA850" ca="1">IFERROR(INDEX(Forecast_Capex_Input!BZ$12:BZ$286,$Z850)
*(INDEX(Forecast_Capex_Input!$H$12:$H$286,$Z850)=Repex),0)
*$DV850</f>
        <v>0</v>
      </c>
      <c r="EB850" s="43" cm="1">
        <f t="array" aca="1" ref="EB850" ca="1">IFERROR(INDEX(Forecast_Capex_Input!CA$12:CA$286,$Z850)
*(INDEX(Forecast_Capex_Input!$H$12:$H$286,$Z850)=Repex),0)
*$DV850</f>
        <v>0</v>
      </c>
      <c r="EC850" s="43" cm="1">
        <f t="array" aca="1" ref="EC850" ca="1">IFERROR(INDEX(Forecast_Capex_Input!CB$12:CB$286,$Z850)
*(INDEX(Forecast_Capex_Input!$H$12:$H$286,$Z850)=Repex),0)
*$DV850</f>
        <v>0</v>
      </c>
      <c r="ED850" s="43" cm="1">
        <f t="array" aca="1" ref="ED850" ca="1">IFERROR(INDEX(Forecast_Capex_Input!CC$12:CC$286,$Z850)
*(INDEX(Forecast_Capex_Input!$H$12:$H$286,$Z850)=Repex),0)
*$DV850</f>
        <v>0</v>
      </c>
      <c r="EF850" s="86" t="str">
        <f t="shared" si="79"/>
        <v>N/A</v>
      </c>
      <c r="EG850" s="28" t="str">
        <f>IFERROR(RANK(EF850,EF$11:EF$1010,0)+COUNTIF(EF$11:EF850,EF850)-1,NA)</f>
        <v>N/A</v>
      </c>
    </row>
    <row r="851" spans="3:137" x14ac:dyDescent="0.2">
      <c r="C851" s="28">
        <f t="shared" si="80"/>
        <v>841</v>
      </c>
      <c r="D851" s="9" t="str" cm="1">
        <f t="array" ref="D851">IFERROR(INDEX(Forecast_Capex_Input!$D$12:$D$286,$Z851),NA)</f>
        <v>N/A</v>
      </c>
      <c r="E851" s="24" t="str" cm="1">
        <f t="array" ref="E851">IF($Z851=NA,NA,INDEX(Forecast_Capex_Input!$E$12:$E$286,$Z851))</f>
        <v>N/A</v>
      </c>
      <c r="F851" s="9" t="str" cm="1">
        <f t="array" aca="1" ref="F851" ca="1">IFERROR(INDEX(General!$E$25:$E$26,$AA851),NA)</f>
        <v>N/A</v>
      </c>
      <c r="G851" s="9" t="str" cm="1">
        <f t="array" aca="1" ref="G851" ca="1">IFERROR(INDEX(Forecast_Capex_Input!$AI$11:$BB$11,$AC851),NA)</f>
        <v>N/A</v>
      </c>
      <c r="H851" s="50" t="str" cm="1">
        <f t="array" aca="1" ref="H851" ca="1">IFERROR(INDEX(Forecast_Capex_Input!$AI$12:$BB$286,$Z851,$AC851),NA)</f>
        <v>N/A</v>
      </c>
      <c r="I851" s="150" t="str" cm="1">
        <f t="array" ref="I851">IFERROR(INDEX(Forecast_Capex_Input!$F$12:$F$286,$Z851),NA)</f>
        <v>N/A</v>
      </c>
      <c r="J851" s="150" t="str" cm="1">
        <f t="array" ref="J851">IFERROR(INDEX(Forecast_Capex_Input!G$12:G$286,$Z851),NA)</f>
        <v>N/A</v>
      </c>
      <c r="K851" s="150" t="str" cm="1">
        <f t="array" ref="K851">IFERROR(INDEX(Forecast_Capex_Input!H$12:H$286,$Z851),NA)</f>
        <v>N/A</v>
      </c>
      <c r="L851" s="150" t="str" cm="1">
        <f t="array" ref="L851">IFERROR(INDEX(Forecast_Capex_Input!I$12:I$286,$Z851),NA)</f>
        <v>N/A</v>
      </c>
      <c r="M851" s="150" t="str" cm="1">
        <f t="array" ref="M851">IFERROR(INDEX(Forecast_Capex_Input!J$12:J$286,$Z851),NA)</f>
        <v>N/A</v>
      </c>
      <c r="N851" s="150" t="str" cm="1">
        <f t="array" ref="N851">IFERROR(INDEX(Forecast_Capex_Input!K$12:K$286,$Z851),NA)</f>
        <v>N/A</v>
      </c>
      <c r="O851" s="150" t="str" cm="1">
        <f t="array" ref="O851">IFERROR(INDEX(Forecast_Capex_Input!L$12:L$286,$Z851),NA)</f>
        <v>N/A</v>
      </c>
      <c r="P851" s="150" t="str" cm="1">
        <f t="array" ref="P851">IFERROR(INDEX(Forecast_Capex_Input!M$12:M$286,$Z851),NA)</f>
        <v>N/A</v>
      </c>
      <c r="Q851" s="24" t="str" cm="1">
        <f t="array" ref="Q851">IFERROR(INDEX(Forecast_Capex_Input!N$12:N$286,$Z851),NA)</f>
        <v>N/A</v>
      </c>
      <c r="R851" s="190" cm="1">
        <f t="array" ref="R851">IFERROR(INDEX(Forecast_Capex_Input!O$12:O$286,$Z851),0)</f>
        <v>0</v>
      </c>
      <c r="S851" s="24" cm="1">
        <f t="array" ref="S851">IFERROR(INDEX(Forecast_Capex_Input!P$12:P$286,$Z851),0)</f>
        <v>0</v>
      </c>
      <c r="T851" s="150" t="str" cm="1">
        <f t="array" aca="1" ref="T851" ca="1">IFERROR(INDEX(General!$K$91:$K$110,$AC851),NA)</f>
        <v>N/A</v>
      </c>
      <c r="U851" s="43" cm="1">
        <f t="array" aca="1" ref="U851" ca="1">IFERROR(
IF($F851=General!$E$25,INDEX(Forecast_Capex_Input!S$12:S$286,$Z851),
INDEX(Forecast_Capex_Input!T$12:T$286,$Z851)),0)</f>
        <v>0</v>
      </c>
      <c r="V851" s="82" t="b">
        <f>IFERROR(INDEX(Overheads!$T$19:$T$26,MATCH($I851,Overheads!$E$19:$E$26,0)),FALSE)</f>
        <v>0</v>
      </c>
      <c r="W851" s="209" cm="1">
        <f t="array" ref="W851">IFERROR(
INDEX(Forecast_Capex_Input!CN$12:CN$286,$Z851),0)</f>
        <v>0</v>
      </c>
      <c r="X851" s="209">
        <f>IFERROR(
MATCH($W851,General!$L$39:$S$39,0),1)</f>
        <v>1</v>
      </c>
      <c r="Z851" s="28" t="str">
        <f>IFERROR(
IF(MATCH($C851,Forecast_Capex_Input!$CI$12:$CI$286,1)+1&gt;MAX(Forecast_Capex_Input!$C$12:$C$286),NA,
MATCH($C851,Forecast_Capex_Input!$CI$12:$CI$286,1)+1),1)</f>
        <v>N/A</v>
      </c>
      <c r="AA851" s="28" t="str" cm="1">
        <f t="array" aca="1" ref="AA851" ca="1">IFERROR(
IF(Z850&lt;&gt;Z851,1,
IF(COUNTIF(OFFSET(AA850,0,0,-INDEX(Forecast_Capex_Input!$CG$12:$CG$286,$Z851)),AA850)=INDEX(Forecast_Capex_Input!$CG$12:$CG$286,$Z851),AA850+1,AA850)),NA)</f>
        <v>N/A</v>
      </c>
      <c r="AB851" s="28" t="str" cm="1">
        <f t="array" ref="AB851">IFERROR($C851-IF($Z851=1,1,INDEX(Forecast_Capex_Input!$CI$12:$CI$286,$Z851-1))+1,NA)</f>
        <v>N/A</v>
      </c>
      <c r="AC851" s="28" t="str" cm="1">
        <f t="array" aca="1" ref="AC851" ca="1">IFERROR(IF(AA851=1,
INDEX(Forecast_Capex_Input!$AI$10:$BB$10,SMALL(IF(INDEX(Forecast_Capex_Input!$AI$12:$BB$286,$Z851,0)&gt;0,COLUMN(Forecast_Capex_Input!$AI$10:$BB$10)-COLUMN(Forecast_Capex_Input!$AI$12)+1),ROWS(OFFSET(AC850,0,0,-$AB851)))),
OFFSET(AC850,-INDEX(Forecast_Capex_Input!$CG$12:$CG$286,$Z851)+1,0)),NA)</f>
        <v>N/A</v>
      </c>
      <c r="AD851" s="28" t="str">
        <f t="shared" ca="1" si="77"/>
        <v>N/A</v>
      </c>
      <c r="AE851" s="82" t="b">
        <f t="shared" si="81"/>
        <v>0</v>
      </c>
      <c r="AF851" s="78" t="b">
        <v>0</v>
      </c>
      <c r="AG851" s="82" t="b">
        <f t="shared" si="78"/>
        <v>1</v>
      </c>
      <c r="AI851" s="55">
        <v>0</v>
      </c>
      <c r="AJ851" s="55">
        <v>0</v>
      </c>
      <c r="AK851" s="55">
        <v>0</v>
      </c>
      <c r="AL851" s="55">
        <v>0</v>
      </c>
      <c r="AM851" s="55">
        <v>0</v>
      </c>
      <c r="AN851" s="135">
        <v>0</v>
      </c>
      <c r="AP851" s="55">
        <v>0</v>
      </c>
      <c r="AQ851" s="55">
        <v>0</v>
      </c>
      <c r="AR851" s="55">
        <v>0</v>
      </c>
      <c r="AS851" s="55">
        <v>0</v>
      </c>
      <c r="AT851" s="55">
        <v>0</v>
      </c>
      <c r="AU851" s="135">
        <v>0</v>
      </c>
      <c r="AW851" s="55">
        <v>0</v>
      </c>
      <c r="AX851" s="55">
        <v>0</v>
      </c>
      <c r="AY851" s="55">
        <v>0</v>
      </c>
      <c r="AZ851" s="55">
        <v>0</v>
      </c>
      <c r="BA851" s="55">
        <v>0</v>
      </c>
      <c r="BB851" s="135">
        <v>0</v>
      </c>
      <c r="BD851" s="55">
        <v>0</v>
      </c>
      <c r="BE851" s="55">
        <v>0</v>
      </c>
      <c r="BF851" s="55">
        <v>0</v>
      </c>
      <c r="BG851" s="55">
        <v>0</v>
      </c>
      <c r="BH851" s="55">
        <v>0</v>
      </c>
      <c r="BI851" s="135">
        <v>0</v>
      </c>
      <c r="BK851" s="55">
        <v>0</v>
      </c>
      <c r="BL851" s="55">
        <v>0</v>
      </c>
      <c r="BM851" s="55">
        <v>0</v>
      </c>
      <c r="BN851" s="55">
        <v>0</v>
      </c>
      <c r="BO851" s="55">
        <v>0</v>
      </c>
      <c r="BP851" s="135">
        <v>0</v>
      </c>
      <c r="BR851" s="147">
        <v>0</v>
      </c>
      <c r="BS851" s="147">
        <v>0</v>
      </c>
      <c r="BT851" s="147">
        <v>0</v>
      </c>
      <c r="BU851" s="147">
        <v>0</v>
      </c>
      <c r="BV851" s="147">
        <v>0</v>
      </c>
      <c r="BX851" s="55">
        <v>0</v>
      </c>
      <c r="BY851" s="55">
        <v>0</v>
      </c>
      <c r="BZ851" s="55">
        <v>0</v>
      </c>
      <c r="CA851" s="55">
        <v>0</v>
      </c>
      <c r="CB851" s="55">
        <v>0</v>
      </c>
      <c r="CC851" s="135">
        <v>0</v>
      </c>
      <c r="CE851" s="55">
        <v>0</v>
      </c>
      <c r="CF851" s="55">
        <v>0</v>
      </c>
      <c r="CG851" s="55">
        <v>0</v>
      </c>
      <c r="CH851" s="55">
        <v>0</v>
      </c>
      <c r="CI851" s="55">
        <v>0</v>
      </c>
      <c r="CJ851" s="135">
        <v>0</v>
      </c>
      <c r="CL851" s="55">
        <v>0</v>
      </c>
      <c r="CM851" s="55">
        <v>0</v>
      </c>
      <c r="CN851" s="55">
        <v>0</v>
      </c>
      <c r="CO851" s="55">
        <v>0</v>
      </c>
      <c r="CP851" s="55">
        <v>0</v>
      </c>
      <c r="CQ851" s="135">
        <v>0</v>
      </c>
      <c r="CS851" s="67">
        <v>0</v>
      </c>
      <c r="CT851" s="67">
        <v>0</v>
      </c>
      <c r="CU851" s="67">
        <v>0</v>
      </c>
      <c r="CV851" s="67">
        <v>0</v>
      </c>
      <c r="CW851" s="67">
        <v>0</v>
      </c>
      <c r="CX851" s="135">
        <v>0</v>
      </c>
      <c r="CZ851" s="55">
        <v>0</v>
      </c>
      <c r="DA851" s="55">
        <v>0</v>
      </c>
      <c r="DB851" s="55">
        <v>0</v>
      </c>
      <c r="DC851" s="55">
        <v>0</v>
      </c>
      <c r="DD851" s="55">
        <v>0</v>
      </c>
      <c r="DE851" s="135">
        <v>0</v>
      </c>
      <c r="DG851" s="43" t="b" cm="1">
        <f t="array" aca="1" ref="DG851" ca="1">OR($G851=Forecast_Capex_Input!$BF$8:$BF$10)</f>
        <v>0</v>
      </c>
      <c r="DH851" s="43" cm="1">
        <f t="array" aca="1" ref="DH851" ca="1">IFERROR(INDEX(Forecast_Capex_Input!BG$12:BG$286,$Z851)
*(INDEX(Forecast_Capex_Input!$H$12:$H$286,$Z851)=Repex),0)
*$DG851</f>
        <v>0</v>
      </c>
      <c r="DI851" s="43" cm="1">
        <f t="array" aca="1" ref="DI851" ca="1">IFERROR(INDEX(Forecast_Capex_Input!BH$12:BH$286,$Z851)
*(INDEX(Forecast_Capex_Input!$H$12:$H$286,$Z851)=Repex),0)
*$DG851</f>
        <v>0</v>
      </c>
      <c r="DJ851" s="43" cm="1">
        <f t="array" aca="1" ref="DJ851" ca="1">IFERROR(INDEX(Forecast_Capex_Input!BI$12:BI$286,$Z851)
*(INDEX(Forecast_Capex_Input!$H$12:$H$286,$Z851)=Repex),0)
*$DG851</f>
        <v>0</v>
      </c>
      <c r="DK851" s="43" cm="1">
        <f t="array" aca="1" ref="DK851" ca="1">IFERROR(INDEX(Forecast_Capex_Input!BJ$12:BJ$286,$Z851)
*(INDEX(Forecast_Capex_Input!$H$12:$H$286,$Z851)=Repex),0)
*$DG851</f>
        <v>0</v>
      </c>
      <c r="DL851" s="43" cm="1">
        <f t="array" aca="1" ref="DL851" ca="1">IFERROR(INDEX(Forecast_Capex_Input!BK$12:BK$286,$Z851)
*(INDEX(Forecast_Capex_Input!$H$12:$H$286,$Z851)=Repex),0)
*$DG851</f>
        <v>0</v>
      </c>
      <c r="DM851" s="43" cm="1">
        <f t="array" aca="1" ref="DM851" ca="1">IFERROR(INDEX(Forecast_Capex_Input!BL$12:BL$286,$Z851)
*(INDEX(Forecast_Capex_Input!$H$12:$H$286,$Z851)=Repex),0)
*$DG851</f>
        <v>0</v>
      </c>
      <c r="DO851" s="43" t="b" cm="1">
        <f t="array" aca="1" ref="DO851" ca="1">OR($G851=Forecast_Capex_Input!$BN$8:$BN$9)</f>
        <v>0</v>
      </c>
      <c r="DP851" s="43" cm="1">
        <f t="array" aca="1" ref="DP851" ca="1">IFERROR(INDEX(Forecast_Capex_Input!BO$12:BO$286,$Z851)
*(INDEX(Forecast_Capex_Input!$H$12:$H$286,$Z851)=Repex),0)
*$DO851</f>
        <v>0</v>
      </c>
      <c r="DQ851" s="43" cm="1">
        <f t="array" aca="1" ref="DQ851" ca="1">IFERROR(INDEX(Forecast_Capex_Input!BP$12:BP$286,$Z851)
*(INDEX(Forecast_Capex_Input!$H$12:$H$286,$Z851)=Repex),0)
*$DO851</f>
        <v>0</v>
      </c>
      <c r="DR851" s="43" cm="1">
        <f t="array" aca="1" ref="DR851" ca="1">IFERROR(INDEX(Forecast_Capex_Input!BQ$12:BQ$286,$Z851)
*(INDEX(Forecast_Capex_Input!$H$12:$H$286,$Z851)=Repex),0)
*$DO851</f>
        <v>0</v>
      </c>
      <c r="DS851" s="43" cm="1">
        <f t="array" aca="1" ref="DS851" ca="1">IFERROR(INDEX(Forecast_Capex_Input!BR$12:BR$286,$Z851)
*(INDEX(Forecast_Capex_Input!$H$12:$H$286,$Z851)=Repex),0)
*$DO851</f>
        <v>0</v>
      </c>
      <c r="DT851" s="43" cm="1">
        <f t="array" aca="1" ref="DT851" ca="1">IFERROR(INDEX(Forecast_Capex_Input!BS$12:BS$286,$Z851)
*(INDEX(Forecast_Capex_Input!$H$12:$H$286,$Z851)=Repex),0)
*$DO851</f>
        <v>0</v>
      </c>
      <c r="DV851" s="43" t="b" cm="1">
        <f t="array" aca="1" ref="DV851" ca="1">OR($G851=Forecast_Capex_Input!$BU$8:$BU$10)</f>
        <v>0</v>
      </c>
      <c r="DW851" s="43" cm="1">
        <f t="array" aca="1" ref="DW851" ca="1">IFERROR(INDEX(Forecast_Capex_Input!BV$12:BV$286,$Z851)
*(INDEX(Forecast_Capex_Input!$H$12:$H$286,$Z851)=Repex),0)
*$DV851</f>
        <v>0</v>
      </c>
      <c r="DX851" s="43" cm="1">
        <f t="array" aca="1" ref="DX851" ca="1">IFERROR(INDEX(Forecast_Capex_Input!BW$12:BW$286,$Z851)
*(INDEX(Forecast_Capex_Input!$H$12:$H$286,$Z851)=Repex),0)
*$DV851</f>
        <v>0</v>
      </c>
      <c r="DY851" s="43" cm="1">
        <f t="array" aca="1" ref="DY851" ca="1">IFERROR(INDEX(Forecast_Capex_Input!BX$12:BX$286,$Z851)
*(INDEX(Forecast_Capex_Input!$H$12:$H$286,$Z851)=Repex),0)
*$DV851</f>
        <v>0</v>
      </c>
      <c r="DZ851" s="43" cm="1">
        <f t="array" aca="1" ref="DZ851" ca="1">IFERROR(INDEX(Forecast_Capex_Input!BY$12:BY$286,$Z851)
*(INDEX(Forecast_Capex_Input!$H$12:$H$286,$Z851)=Repex),0)
*$DV851</f>
        <v>0</v>
      </c>
      <c r="EA851" s="43" cm="1">
        <f t="array" aca="1" ref="EA851" ca="1">IFERROR(INDEX(Forecast_Capex_Input!BZ$12:BZ$286,$Z851)
*(INDEX(Forecast_Capex_Input!$H$12:$H$286,$Z851)=Repex),0)
*$DV851</f>
        <v>0</v>
      </c>
      <c r="EB851" s="43" cm="1">
        <f t="array" aca="1" ref="EB851" ca="1">IFERROR(INDEX(Forecast_Capex_Input!CA$12:CA$286,$Z851)
*(INDEX(Forecast_Capex_Input!$H$12:$H$286,$Z851)=Repex),0)
*$DV851</f>
        <v>0</v>
      </c>
      <c r="EC851" s="43" cm="1">
        <f t="array" aca="1" ref="EC851" ca="1">IFERROR(INDEX(Forecast_Capex_Input!CB$12:CB$286,$Z851)
*(INDEX(Forecast_Capex_Input!$H$12:$H$286,$Z851)=Repex),0)
*$DV851</f>
        <v>0</v>
      </c>
      <c r="ED851" s="43" cm="1">
        <f t="array" aca="1" ref="ED851" ca="1">IFERROR(INDEX(Forecast_Capex_Input!CC$12:CC$286,$Z851)
*(INDEX(Forecast_Capex_Input!$H$12:$H$286,$Z851)=Repex),0)
*$DV851</f>
        <v>0</v>
      </c>
      <c r="EF851" s="86" t="str">
        <f t="shared" si="79"/>
        <v>N/A</v>
      </c>
      <c r="EG851" s="28" t="str">
        <f>IFERROR(RANK(EF851,EF$11:EF$1010,0)+COUNTIF(EF$11:EF851,EF851)-1,NA)</f>
        <v>N/A</v>
      </c>
    </row>
    <row r="852" spans="3:137" x14ac:dyDescent="0.2">
      <c r="C852" s="28">
        <f t="shared" si="80"/>
        <v>842</v>
      </c>
      <c r="D852" s="9" t="str" cm="1">
        <f t="array" ref="D852">IFERROR(INDEX(Forecast_Capex_Input!$D$12:$D$286,$Z852),NA)</f>
        <v>N/A</v>
      </c>
      <c r="E852" s="24" t="str" cm="1">
        <f t="array" ref="E852">IF($Z852=NA,NA,INDEX(Forecast_Capex_Input!$E$12:$E$286,$Z852))</f>
        <v>N/A</v>
      </c>
      <c r="F852" s="9" t="str" cm="1">
        <f t="array" aca="1" ref="F852" ca="1">IFERROR(INDEX(General!$E$25:$E$26,$AA852),NA)</f>
        <v>N/A</v>
      </c>
      <c r="G852" s="9" t="str" cm="1">
        <f t="array" aca="1" ref="G852" ca="1">IFERROR(INDEX(Forecast_Capex_Input!$AI$11:$BB$11,$AC852),NA)</f>
        <v>N/A</v>
      </c>
      <c r="H852" s="50" t="str" cm="1">
        <f t="array" aca="1" ref="H852" ca="1">IFERROR(INDEX(Forecast_Capex_Input!$AI$12:$BB$286,$Z852,$AC852),NA)</f>
        <v>N/A</v>
      </c>
      <c r="I852" s="150" t="str" cm="1">
        <f t="array" ref="I852">IFERROR(INDEX(Forecast_Capex_Input!$F$12:$F$286,$Z852),NA)</f>
        <v>N/A</v>
      </c>
      <c r="J852" s="150" t="str" cm="1">
        <f t="array" ref="J852">IFERROR(INDEX(Forecast_Capex_Input!G$12:G$286,$Z852),NA)</f>
        <v>N/A</v>
      </c>
      <c r="K852" s="150" t="str" cm="1">
        <f t="array" ref="K852">IFERROR(INDEX(Forecast_Capex_Input!H$12:H$286,$Z852),NA)</f>
        <v>N/A</v>
      </c>
      <c r="L852" s="150" t="str" cm="1">
        <f t="array" ref="L852">IFERROR(INDEX(Forecast_Capex_Input!I$12:I$286,$Z852),NA)</f>
        <v>N/A</v>
      </c>
      <c r="M852" s="150" t="str" cm="1">
        <f t="array" ref="M852">IFERROR(INDEX(Forecast_Capex_Input!J$12:J$286,$Z852),NA)</f>
        <v>N/A</v>
      </c>
      <c r="N852" s="150" t="str" cm="1">
        <f t="array" ref="N852">IFERROR(INDEX(Forecast_Capex_Input!K$12:K$286,$Z852),NA)</f>
        <v>N/A</v>
      </c>
      <c r="O852" s="150" t="str" cm="1">
        <f t="array" ref="O852">IFERROR(INDEX(Forecast_Capex_Input!L$12:L$286,$Z852),NA)</f>
        <v>N/A</v>
      </c>
      <c r="P852" s="150" t="str" cm="1">
        <f t="array" ref="P852">IFERROR(INDEX(Forecast_Capex_Input!M$12:M$286,$Z852),NA)</f>
        <v>N/A</v>
      </c>
      <c r="Q852" s="24" t="str" cm="1">
        <f t="array" ref="Q852">IFERROR(INDEX(Forecast_Capex_Input!N$12:N$286,$Z852),NA)</f>
        <v>N/A</v>
      </c>
      <c r="R852" s="190" cm="1">
        <f t="array" ref="R852">IFERROR(INDEX(Forecast_Capex_Input!O$12:O$286,$Z852),0)</f>
        <v>0</v>
      </c>
      <c r="S852" s="24" cm="1">
        <f t="array" ref="S852">IFERROR(INDEX(Forecast_Capex_Input!P$12:P$286,$Z852),0)</f>
        <v>0</v>
      </c>
      <c r="T852" s="150" t="str" cm="1">
        <f t="array" aca="1" ref="T852" ca="1">IFERROR(INDEX(General!$K$91:$K$110,$AC852),NA)</f>
        <v>N/A</v>
      </c>
      <c r="U852" s="43" cm="1">
        <f t="array" aca="1" ref="U852" ca="1">IFERROR(
IF($F852=General!$E$25,INDEX(Forecast_Capex_Input!S$12:S$286,$Z852),
INDEX(Forecast_Capex_Input!T$12:T$286,$Z852)),0)</f>
        <v>0</v>
      </c>
      <c r="V852" s="82" t="b">
        <f>IFERROR(INDEX(Overheads!$T$19:$T$26,MATCH($I852,Overheads!$E$19:$E$26,0)),FALSE)</f>
        <v>0</v>
      </c>
      <c r="W852" s="209" cm="1">
        <f t="array" ref="W852">IFERROR(
INDEX(Forecast_Capex_Input!CN$12:CN$286,$Z852),0)</f>
        <v>0</v>
      </c>
      <c r="X852" s="209">
        <f>IFERROR(
MATCH($W852,General!$L$39:$S$39,0),1)</f>
        <v>1</v>
      </c>
      <c r="Z852" s="28" t="str">
        <f>IFERROR(
IF(MATCH($C852,Forecast_Capex_Input!$CI$12:$CI$286,1)+1&gt;MAX(Forecast_Capex_Input!$C$12:$C$286),NA,
MATCH($C852,Forecast_Capex_Input!$CI$12:$CI$286,1)+1),1)</f>
        <v>N/A</v>
      </c>
      <c r="AA852" s="28" t="str" cm="1">
        <f t="array" aca="1" ref="AA852" ca="1">IFERROR(
IF(Z851&lt;&gt;Z852,1,
IF(COUNTIF(OFFSET(AA851,0,0,-INDEX(Forecast_Capex_Input!$CG$12:$CG$286,$Z852)),AA851)=INDEX(Forecast_Capex_Input!$CG$12:$CG$286,$Z852),AA851+1,AA851)),NA)</f>
        <v>N/A</v>
      </c>
      <c r="AB852" s="28" t="str" cm="1">
        <f t="array" ref="AB852">IFERROR($C852-IF($Z852=1,1,INDEX(Forecast_Capex_Input!$CI$12:$CI$286,$Z852-1))+1,NA)</f>
        <v>N/A</v>
      </c>
      <c r="AC852" s="28" t="str" cm="1">
        <f t="array" aca="1" ref="AC852" ca="1">IFERROR(IF(AA852=1,
INDEX(Forecast_Capex_Input!$AI$10:$BB$10,SMALL(IF(INDEX(Forecast_Capex_Input!$AI$12:$BB$286,$Z852,0)&gt;0,COLUMN(Forecast_Capex_Input!$AI$10:$BB$10)-COLUMN(Forecast_Capex_Input!$AI$12)+1),ROWS(OFFSET(AC851,0,0,-$AB852)))),
OFFSET(AC851,-INDEX(Forecast_Capex_Input!$CG$12:$CG$286,$Z852)+1,0)),NA)</f>
        <v>N/A</v>
      </c>
      <c r="AD852" s="28" t="str">
        <f t="shared" ca="1" si="77"/>
        <v>N/A</v>
      </c>
      <c r="AE852" s="82" t="b">
        <f t="shared" si="81"/>
        <v>0</v>
      </c>
      <c r="AF852" s="78" t="b">
        <v>0</v>
      </c>
      <c r="AG852" s="82" t="b">
        <f t="shared" si="78"/>
        <v>1</v>
      </c>
      <c r="AI852" s="55">
        <v>0</v>
      </c>
      <c r="AJ852" s="55">
        <v>0</v>
      </c>
      <c r="AK852" s="55">
        <v>0</v>
      </c>
      <c r="AL852" s="55">
        <v>0</v>
      </c>
      <c r="AM852" s="55">
        <v>0</v>
      </c>
      <c r="AN852" s="135">
        <v>0</v>
      </c>
      <c r="AP852" s="55">
        <v>0</v>
      </c>
      <c r="AQ852" s="55">
        <v>0</v>
      </c>
      <c r="AR852" s="55">
        <v>0</v>
      </c>
      <c r="AS852" s="55">
        <v>0</v>
      </c>
      <c r="AT852" s="55">
        <v>0</v>
      </c>
      <c r="AU852" s="135">
        <v>0</v>
      </c>
      <c r="AW852" s="55">
        <v>0</v>
      </c>
      <c r="AX852" s="55">
        <v>0</v>
      </c>
      <c r="AY852" s="55">
        <v>0</v>
      </c>
      <c r="AZ852" s="55">
        <v>0</v>
      </c>
      <c r="BA852" s="55">
        <v>0</v>
      </c>
      <c r="BB852" s="135">
        <v>0</v>
      </c>
      <c r="BD852" s="55">
        <v>0</v>
      </c>
      <c r="BE852" s="55">
        <v>0</v>
      </c>
      <c r="BF852" s="55">
        <v>0</v>
      </c>
      <c r="BG852" s="55">
        <v>0</v>
      </c>
      <c r="BH852" s="55">
        <v>0</v>
      </c>
      <c r="BI852" s="135">
        <v>0</v>
      </c>
      <c r="BK852" s="55">
        <v>0</v>
      </c>
      <c r="BL852" s="55">
        <v>0</v>
      </c>
      <c r="BM852" s="55">
        <v>0</v>
      </c>
      <c r="BN852" s="55">
        <v>0</v>
      </c>
      <c r="BO852" s="55">
        <v>0</v>
      </c>
      <c r="BP852" s="135">
        <v>0</v>
      </c>
      <c r="BR852" s="147">
        <v>0</v>
      </c>
      <c r="BS852" s="147">
        <v>0</v>
      </c>
      <c r="BT852" s="147">
        <v>0</v>
      </c>
      <c r="BU852" s="147">
        <v>0</v>
      </c>
      <c r="BV852" s="147">
        <v>0</v>
      </c>
      <c r="BX852" s="55">
        <v>0</v>
      </c>
      <c r="BY852" s="55">
        <v>0</v>
      </c>
      <c r="BZ852" s="55">
        <v>0</v>
      </c>
      <c r="CA852" s="55">
        <v>0</v>
      </c>
      <c r="CB852" s="55">
        <v>0</v>
      </c>
      <c r="CC852" s="135">
        <v>0</v>
      </c>
      <c r="CE852" s="55">
        <v>0</v>
      </c>
      <c r="CF852" s="55">
        <v>0</v>
      </c>
      <c r="CG852" s="55">
        <v>0</v>
      </c>
      <c r="CH852" s="55">
        <v>0</v>
      </c>
      <c r="CI852" s="55">
        <v>0</v>
      </c>
      <c r="CJ852" s="135">
        <v>0</v>
      </c>
      <c r="CL852" s="55">
        <v>0</v>
      </c>
      <c r="CM852" s="55">
        <v>0</v>
      </c>
      <c r="CN852" s="55">
        <v>0</v>
      </c>
      <c r="CO852" s="55">
        <v>0</v>
      </c>
      <c r="CP852" s="55">
        <v>0</v>
      </c>
      <c r="CQ852" s="135">
        <v>0</v>
      </c>
      <c r="CS852" s="67">
        <v>0</v>
      </c>
      <c r="CT852" s="67">
        <v>0</v>
      </c>
      <c r="CU852" s="67">
        <v>0</v>
      </c>
      <c r="CV852" s="67">
        <v>0</v>
      </c>
      <c r="CW852" s="67">
        <v>0</v>
      </c>
      <c r="CX852" s="135">
        <v>0</v>
      </c>
      <c r="CZ852" s="55">
        <v>0</v>
      </c>
      <c r="DA852" s="55">
        <v>0</v>
      </c>
      <c r="DB852" s="55">
        <v>0</v>
      </c>
      <c r="DC852" s="55">
        <v>0</v>
      </c>
      <c r="DD852" s="55">
        <v>0</v>
      </c>
      <c r="DE852" s="135">
        <v>0</v>
      </c>
      <c r="DG852" s="43" t="b" cm="1">
        <f t="array" aca="1" ref="DG852" ca="1">OR($G852=Forecast_Capex_Input!$BF$8:$BF$10)</f>
        <v>0</v>
      </c>
      <c r="DH852" s="43" cm="1">
        <f t="array" aca="1" ref="DH852" ca="1">IFERROR(INDEX(Forecast_Capex_Input!BG$12:BG$286,$Z852)
*(INDEX(Forecast_Capex_Input!$H$12:$H$286,$Z852)=Repex),0)
*$DG852</f>
        <v>0</v>
      </c>
      <c r="DI852" s="43" cm="1">
        <f t="array" aca="1" ref="DI852" ca="1">IFERROR(INDEX(Forecast_Capex_Input!BH$12:BH$286,$Z852)
*(INDEX(Forecast_Capex_Input!$H$12:$H$286,$Z852)=Repex),0)
*$DG852</f>
        <v>0</v>
      </c>
      <c r="DJ852" s="43" cm="1">
        <f t="array" aca="1" ref="DJ852" ca="1">IFERROR(INDEX(Forecast_Capex_Input!BI$12:BI$286,$Z852)
*(INDEX(Forecast_Capex_Input!$H$12:$H$286,$Z852)=Repex),0)
*$DG852</f>
        <v>0</v>
      </c>
      <c r="DK852" s="43" cm="1">
        <f t="array" aca="1" ref="DK852" ca="1">IFERROR(INDEX(Forecast_Capex_Input!BJ$12:BJ$286,$Z852)
*(INDEX(Forecast_Capex_Input!$H$12:$H$286,$Z852)=Repex),0)
*$DG852</f>
        <v>0</v>
      </c>
      <c r="DL852" s="43" cm="1">
        <f t="array" aca="1" ref="DL852" ca="1">IFERROR(INDEX(Forecast_Capex_Input!BK$12:BK$286,$Z852)
*(INDEX(Forecast_Capex_Input!$H$12:$H$286,$Z852)=Repex),0)
*$DG852</f>
        <v>0</v>
      </c>
      <c r="DM852" s="43" cm="1">
        <f t="array" aca="1" ref="DM852" ca="1">IFERROR(INDEX(Forecast_Capex_Input!BL$12:BL$286,$Z852)
*(INDEX(Forecast_Capex_Input!$H$12:$H$286,$Z852)=Repex),0)
*$DG852</f>
        <v>0</v>
      </c>
      <c r="DO852" s="43" t="b" cm="1">
        <f t="array" aca="1" ref="DO852" ca="1">OR($G852=Forecast_Capex_Input!$BN$8:$BN$9)</f>
        <v>0</v>
      </c>
      <c r="DP852" s="43" cm="1">
        <f t="array" aca="1" ref="DP852" ca="1">IFERROR(INDEX(Forecast_Capex_Input!BO$12:BO$286,$Z852)
*(INDEX(Forecast_Capex_Input!$H$12:$H$286,$Z852)=Repex),0)
*$DO852</f>
        <v>0</v>
      </c>
      <c r="DQ852" s="43" cm="1">
        <f t="array" aca="1" ref="DQ852" ca="1">IFERROR(INDEX(Forecast_Capex_Input!BP$12:BP$286,$Z852)
*(INDEX(Forecast_Capex_Input!$H$12:$H$286,$Z852)=Repex),0)
*$DO852</f>
        <v>0</v>
      </c>
      <c r="DR852" s="43" cm="1">
        <f t="array" aca="1" ref="DR852" ca="1">IFERROR(INDEX(Forecast_Capex_Input!BQ$12:BQ$286,$Z852)
*(INDEX(Forecast_Capex_Input!$H$12:$H$286,$Z852)=Repex),0)
*$DO852</f>
        <v>0</v>
      </c>
      <c r="DS852" s="43" cm="1">
        <f t="array" aca="1" ref="DS852" ca="1">IFERROR(INDEX(Forecast_Capex_Input!BR$12:BR$286,$Z852)
*(INDEX(Forecast_Capex_Input!$H$12:$H$286,$Z852)=Repex),0)
*$DO852</f>
        <v>0</v>
      </c>
      <c r="DT852" s="43" cm="1">
        <f t="array" aca="1" ref="DT852" ca="1">IFERROR(INDEX(Forecast_Capex_Input!BS$12:BS$286,$Z852)
*(INDEX(Forecast_Capex_Input!$H$12:$H$286,$Z852)=Repex),0)
*$DO852</f>
        <v>0</v>
      </c>
      <c r="DV852" s="43" t="b" cm="1">
        <f t="array" aca="1" ref="DV852" ca="1">OR($G852=Forecast_Capex_Input!$BU$8:$BU$10)</f>
        <v>0</v>
      </c>
      <c r="DW852" s="43" cm="1">
        <f t="array" aca="1" ref="DW852" ca="1">IFERROR(INDEX(Forecast_Capex_Input!BV$12:BV$286,$Z852)
*(INDEX(Forecast_Capex_Input!$H$12:$H$286,$Z852)=Repex),0)
*$DV852</f>
        <v>0</v>
      </c>
      <c r="DX852" s="43" cm="1">
        <f t="array" aca="1" ref="DX852" ca="1">IFERROR(INDEX(Forecast_Capex_Input!BW$12:BW$286,$Z852)
*(INDEX(Forecast_Capex_Input!$H$12:$H$286,$Z852)=Repex),0)
*$DV852</f>
        <v>0</v>
      </c>
      <c r="DY852" s="43" cm="1">
        <f t="array" aca="1" ref="DY852" ca="1">IFERROR(INDEX(Forecast_Capex_Input!BX$12:BX$286,$Z852)
*(INDEX(Forecast_Capex_Input!$H$12:$H$286,$Z852)=Repex),0)
*$DV852</f>
        <v>0</v>
      </c>
      <c r="DZ852" s="43" cm="1">
        <f t="array" aca="1" ref="DZ852" ca="1">IFERROR(INDEX(Forecast_Capex_Input!BY$12:BY$286,$Z852)
*(INDEX(Forecast_Capex_Input!$H$12:$H$286,$Z852)=Repex),0)
*$DV852</f>
        <v>0</v>
      </c>
      <c r="EA852" s="43" cm="1">
        <f t="array" aca="1" ref="EA852" ca="1">IFERROR(INDEX(Forecast_Capex_Input!BZ$12:BZ$286,$Z852)
*(INDEX(Forecast_Capex_Input!$H$12:$H$286,$Z852)=Repex),0)
*$DV852</f>
        <v>0</v>
      </c>
      <c r="EB852" s="43" cm="1">
        <f t="array" aca="1" ref="EB852" ca="1">IFERROR(INDEX(Forecast_Capex_Input!CA$12:CA$286,$Z852)
*(INDEX(Forecast_Capex_Input!$H$12:$H$286,$Z852)=Repex),0)
*$DV852</f>
        <v>0</v>
      </c>
      <c r="EC852" s="43" cm="1">
        <f t="array" aca="1" ref="EC852" ca="1">IFERROR(INDEX(Forecast_Capex_Input!CB$12:CB$286,$Z852)
*(INDEX(Forecast_Capex_Input!$H$12:$H$286,$Z852)=Repex),0)
*$DV852</f>
        <v>0</v>
      </c>
      <c r="ED852" s="43" cm="1">
        <f t="array" aca="1" ref="ED852" ca="1">IFERROR(INDEX(Forecast_Capex_Input!CC$12:CC$286,$Z852)
*(INDEX(Forecast_Capex_Input!$H$12:$H$286,$Z852)=Repex),0)
*$DV852</f>
        <v>0</v>
      </c>
      <c r="EF852" s="86" t="str">
        <f t="shared" si="79"/>
        <v>N/A</v>
      </c>
      <c r="EG852" s="28" t="str">
        <f>IFERROR(RANK(EF852,EF$11:EF$1010,0)+COUNTIF(EF$11:EF852,EF852)-1,NA)</f>
        <v>N/A</v>
      </c>
    </row>
    <row r="853" spans="3:137" x14ac:dyDescent="0.2">
      <c r="C853" s="28">
        <f t="shared" si="80"/>
        <v>843</v>
      </c>
      <c r="D853" s="9" t="str" cm="1">
        <f t="array" ref="D853">IFERROR(INDEX(Forecast_Capex_Input!$D$12:$D$286,$Z853),NA)</f>
        <v>N/A</v>
      </c>
      <c r="E853" s="24" t="str" cm="1">
        <f t="array" ref="E853">IF($Z853=NA,NA,INDEX(Forecast_Capex_Input!$E$12:$E$286,$Z853))</f>
        <v>N/A</v>
      </c>
      <c r="F853" s="9" t="str" cm="1">
        <f t="array" aca="1" ref="F853" ca="1">IFERROR(INDEX(General!$E$25:$E$26,$AA853),NA)</f>
        <v>N/A</v>
      </c>
      <c r="G853" s="9" t="str" cm="1">
        <f t="array" aca="1" ref="G853" ca="1">IFERROR(INDEX(Forecast_Capex_Input!$AI$11:$BB$11,$AC853),NA)</f>
        <v>N/A</v>
      </c>
      <c r="H853" s="50" t="str" cm="1">
        <f t="array" aca="1" ref="H853" ca="1">IFERROR(INDEX(Forecast_Capex_Input!$AI$12:$BB$286,$Z853,$AC853),NA)</f>
        <v>N/A</v>
      </c>
      <c r="I853" s="150" t="str" cm="1">
        <f t="array" ref="I853">IFERROR(INDEX(Forecast_Capex_Input!$F$12:$F$286,$Z853),NA)</f>
        <v>N/A</v>
      </c>
      <c r="J853" s="150" t="str" cm="1">
        <f t="array" ref="J853">IFERROR(INDEX(Forecast_Capex_Input!G$12:G$286,$Z853),NA)</f>
        <v>N/A</v>
      </c>
      <c r="K853" s="150" t="str" cm="1">
        <f t="array" ref="K853">IFERROR(INDEX(Forecast_Capex_Input!H$12:H$286,$Z853),NA)</f>
        <v>N/A</v>
      </c>
      <c r="L853" s="150" t="str" cm="1">
        <f t="array" ref="L853">IFERROR(INDEX(Forecast_Capex_Input!I$12:I$286,$Z853),NA)</f>
        <v>N/A</v>
      </c>
      <c r="M853" s="150" t="str" cm="1">
        <f t="array" ref="M853">IFERROR(INDEX(Forecast_Capex_Input!J$12:J$286,$Z853),NA)</f>
        <v>N/A</v>
      </c>
      <c r="N853" s="150" t="str" cm="1">
        <f t="array" ref="N853">IFERROR(INDEX(Forecast_Capex_Input!K$12:K$286,$Z853),NA)</f>
        <v>N/A</v>
      </c>
      <c r="O853" s="150" t="str" cm="1">
        <f t="array" ref="O853">IFERROR(INDEX(Forecast_Capex_Input!L$12:L$286,$Z853),NA)</f>
        <v>N/A</v>
      </c>
      <c r="P853" s="150" t="str" cm="1">
        <f t="array" ref="P853">IFERROR(INDEX(Forecast_Capex_Input!M$12:M$286,$Z853),NA)</f>
        <v>N/A</v>
      </c>
      <c r="Q853" s="24" t="str" cm="1">
        <f t="array" ref="Q853">IFERROR(INDEX(Forecast_Capex_Input!N$12:N$286,$Z853),NA)</f>
        <v>N/A</v>
      </c>
      <c r="R853" s="190" cm="1">
        <f t="array" ref="R853">IFERROR(INDEX(Forecast_Capex_Input!O$12:O$286,$Z853),0)</f>
        <v>0</v>
      </c>
      <c r="S853" s="24" cm="1">
        <f t="array" ref="S853">IFERROR(INDEX(Forecast_Capex_Input!P$12:P$286,$Z853),0)</f>
        <v>0</v>
      </c>
      <c r="T853" s="150" t="str" cm="1">
        <f t="array" aca="1" ref="T853" ca="1">IFERROR(INDEX(General!$K$91:$K$110,$AC853),NA)</f>
        <v>N/A</v>
      </c>
      <c r="U853" s="43" cm="1">
        <f t="array" aca="1" ref="U853" ca="1">IFERROR(
IF($F853=General!$E$25,INDEX(Forecast_Capex_Input!S$12:S$286,$Z853),
INDEX(Forecast_Capex_Input!T$12:T$286,$Z853)),0)</f>
        <v>0</v>
      </c>
      <c r="V853" s="82" t="b">
        <f>IFERROR(INDEX(Overheads!$T$19:$T$26,MATCH($I853,Overheads!$E$19:$E$26,0)),FALSE)</f>
        <v>0</v>
      </c>
      <c r="W853" s="209" cm="1">
        <f t="array" ref="W853">IFERROR(
INDEX(Forecast_Capex_Input!CN$12:CN$286,$Z853),0)</f>
        <v>0</v>
      </c>
      <c r="X853" s="209">
        <f>IFERROR(
MATCH($W853,General!$L$39:$S$39,0),1)</f>
        <v>1</v>
      </c>
      <c r="Z853" s="28" t="str">
        <f>IFERROR(
IF(MATCH($C853,Forecast_Capex_Input!$CI$12:$CI$286,1)+1&gt;MAX(Forecast_Capex_Input!$C$12:$C$286),NA,
MATCH($C853,Forecast_Capex_Input!$CI$12:$CI$286,1)+1),1)</f>
        <v>N/A</v>
      </c>
      <c r="AA853" s="28" t="str" cm="1">
        <f t="array" aca="1" ref="AA853" ca="1">IFERROR(
IF(Z852&lt;&gt;Z853,1,
IF(COUNTIF(OFFSET(AA852,0,0,-INDEX(Forecast_Capex_Input!$CG$12:$CG$286,$Z853)),AA852)=INDEX(Forecast_Capex_Input!$CG$12:$CG$286,$Z853),AA852+1,AA852)),NA)</f>
        <v>N/A</v>
      </c>
      <c r="AB853" s="28" t="str" cm="1">
        <f t="array" ref="AB853">IFERROR($C853-IF($Z853=1,1,INDEX(Forecast_Capex_Input!$CI$12:$CI$286,$Z853-1))+1,NA)</f>
        <v>N/A</v>
      </c>
      <c r="AC853" s="28" t="str" cm="1">
        <f t="array" aca="1" ref="AC853" ca="1">IFERROR(IF(AA853=1,
INDEX(Forecast_Capex_Input!$AI$10:$BB$10,SMALL(IF(INDEX(Forecast_Capex_Input!$AI$12:$BB$286,$Z853,0)&gt;0,COLUMN(Forecast_Capex_Input!$AI$10:$BB$10)-COLUMN(Forecast_Capex_Input!$AI$12)+1),ROWS(OFFSET(AC852,0,0,-$AB853)))),
OFFSET(AC852,-INDEX(Forecast_Capex_Input!$CG$12:$CG$286,$Z853)+1,0)),NA)</f>
        <v>N/A</v>
      </c>
      <c r="AD853" s="28" t="str">
        <f t="shared" ca="1" si="77"/>
        <v>N/A</v>
      </c>
      <c r="AE853" s="82" t="b">
        <f t="shared" si="81"/>
        <v>0</v>
      </c>
      <c r="AF853" s="78" t="b">
        <v>0</v>
      </c>
      <c r="AG853" s="82" t="b">
        <f t="shared" si="78"/>
        <v>1</v>
      </c>
      <c r="AI853" s="55">
        <v>0</v>
      </c>
      <c r="AJ853" s="55">
        <v>0</v>
      </c>
      <c r="AK853" s="55">
        <v>0</v>
      </c>
      <c r="AL853" s="55">
        <v>0</v>
      </c>
      <c r="AM853" s="55">
        <v>0</v>
      </c>
      <c r="AN853" s="135">
        <v>0</v>
      </c>
      <c r="AP853" s="55">
        <v>0</v>
      </c>
      <c r="AQ853" s="55">
        <v>0</v>
      </c>
      <c r="AR853" s="55">
        <v>0</v>
      </c>
      <c r="AS853" s="55">
        <v>0</v>
      </c>
      <c r="AT853" s="55">
        <v>0</v>
      </c>
      <c r="AU853" s="135">
        <v>0</v>
      </c>
      <c r="AW853" s="55">
        <v>0</v>
      </c>
      <c r="AX853" s="55">
        <v>0</v>
      </c>
      <c r="AY853" s="55">
        <v>0</v>
      </c>
      <c r="AZ853" s="55">
        <v>0</v>
      </c>
      <c r="BA853" s="55">
        <v>0</v>
      </c>
      <c r="BB853" s="135">
        <v>0</v>
      </c>
      <c r="BD853" s="55">
        <v>0</v>
      </c>
      <c r="BE853" s="55">
        <v>0</v>
      </c>
      <c r="BF853" s="55">
        <v>0</v>
      </c>
      <c r="BG853" s="55">
        <v>0</v>
      </c>
      <c r="BH853" s="55">
        <v>0</v>
      </c>
      <c r="BI853" s="135">
        <v>0</v>
      </c>
      <c r="BK853" s="55">
        <v>0</v>
      </c>
      <c r="BL853" s="55">
        <v>0</v>
      </c>
      <c r="BM853" s="55">
        <v>0</v>
      </c>
      <c r="BN853" s="55">
        <v>0</v>
      </c>
      <c r="BO853" s="55">
        <v>0</v>
      </c>
      <c r="BP853" s="135">
        <v>0</v>
      </c>
      <c r="BR853" s="147">
        <v>0</v>
      </c>
      <c r="BS853" s="147">
        <v>0</v>
      </c>
      <c r="BT853" s="147">
        <v>0</v>
      </c>
      <c r="BU853" s="147">
        <v>0</v>
      </c>
      <c r="BV853" s="147">
        <v>0</v>
      </c>
      <c r="BX853" s="55">
        <v>0</v>
      </c>
      <c r="BY853" s="55">
        <v>0</v>
      </c>
      <c r="BZ853" s="55">
        <v>0</v>
      </c>
      <c r="CA853" s="55">
        <v>0</v>
      </c>
      <c r="CB853" s="55">
        <v>0</v>
      </c>
      <c r="CC853" s="135">
        <v>0</v>
      </c>
      <c r="CE853" s="55">
        <v>0</v>
      </c>
      <c r="CF853" s="55">
        <v>0</v>
      </c>
      <c r="CG853" s="55">
        <v>0</v>
      </c>
      <c r="CH853" s="55">
        <v>0</v>
      </c>
      <c r="CI853" s="55">
        <v>0</v>
      </c>
      <c r="CJ853" s="135">
        <v>0</v>
      </c>
      <c r="CL853" s="55">
        <v>0</v>
      </c>
      <c r="CM853" s="55">
        <v>0</v>
      </c>
      <c r="CN853" s="55">
        <v>0</v>
      </c>
      <c r="CO853" s="55">
        <v>0</v>
      </c>
      <c r="CP853" s="55">
        <v>0</v>
      </c>
      <c r="CQ853" s="135">
        <v>0</v>
      </c>
      <c r="CS853" s="67">
        <v>0</v>
      </c>
      <c r="CT853" s="67">
        <v>0</v>
      </c>
      <c r="CU853" s="67">
        <v>0</v>
      </c>
      <c r="CV853" s="67">
        <v>0</v>
      </c>
      <c r="CW853" s="67">
        <v>0</v>
      </c>
      <c r="CX853" s="135">
        <v>0</v>
      </c>
      <c r="CZ853" s="55">
        <v>0</v>
      </c>
      <c r="DA853" s="55">
        <v>0</v>
      </c>
      <c r="DB853" s="55">
        <v>0</v>
      </c>
      <c r="DC853" s="55">
        <v>0</v>
      </c>
      <c r="DD853" s="55">
        <v>0</v>
      </c>
      <c r="DE853" s="135">
        <v>0</v>
      </c>
      <c r="DG853" s="43" t="b" cm="1">
        <f t="array" aca="1" ref="DG853" ca="1">OR($G853=Forecast_Capex_Input!$BF$8:$BF$10)</f>
        <v>0</v>
      </c>
      <c r="DH853" s="43" cm="1">
        <f t="array" aca="1" ref="DH853" ca="1">IFERROR(INDEX(Forecast_Capex_Input!BG$12:BG$286,$Z853)
*(INDEX(Forecast_Capex_Input!$H$12:$H$286,$Z853)=Repex),0)
*$DG853</f>
        <v>0</v>
      </c>
      <c r="DI853" s="43" cm="1">
        <f t="array" aca="1" ref="DI853" ca="1">IFERROR(INDEX(Forecast_Capex_Input!BH$12:BH$286,$Z853)
*(INDEX(Forecast_Capex_Input!$H$12:$H$286,$Z853)=Repex),0)
*$DG853</f>
        <v>0</v>
      </c>
      <c r="DJ853" s="43" cm="1">
        <f t="array" aca="1" ref="DJ853" ca="1">IFERROR(INDEX(Forecast_Capex_Input!BI$12:BI$286,$Z853)
*(INDEX(Forecast_Capex_Input!$H$12:$H$286,$Z853)=Repex),0)
*$DG853</f>
        <v>0</v>
      </c>
      <c r="DK853" s="43" cm="1">
        <f t="array" aca="1" ref="DK853" ca="1">IFERROR(INDEX(Forecast_Capex_Input!BJ$12:BJ$286,$Z853)
*(INDEX(Forecast_Capex_Input!$H$12:$H$286,$Z853)=Repex),0)
*$DG853</f>
        <v>0</v>
      </c>
      <c r="DL853" s="43" cm="1">
        <f t="array" aca="1" ref="DL853" ca="1">IFERROR(INDEX(Forecast_Capex_Input!BK$12:BK$286,$Z853)
*(INDEX(Forecast_Capex_Input!$H$12:$H$286,$Z853)=Repex),0)
*$DG853</f>
        <v>0</v>
      </c>
      <c r="DM853" s="43" cm="1">
        <f t="array" aca="1" ref="DM853" ca="1">IFERROR(INDEX(Forecast_Capex_Input!BL$12:BL$286,$Z853)
*(INDEX(Forecast_Capex_Input!$H$12:$H$286,$Z853)=Repex),0)
*$DG853</f>
        <v>0</v>
      </c>
      <c r="DO853" s="43" t="b" cm="1">
        <f t="array" aca="1" ref="DO853" ca="1">OR($G853=Forecast_Capex_Input!$BN$8:$BN$9)</f>
        <v>0</v>
      </c>
      <c r="DP853" s="43" cm="1">
        <f t="array" aca="1" ref="DP853" ca="1">IFERROR(INDEX(Forecast_Capex_Input!BO$12:BO$286,$Z853)
*(INDEX(Forecast_Capex_Input!$H$12:$H$286,$Z853)=Repex),0)
*$DO853</f>
        <v>0</v>
      </c>
      <c r="DQ853" s="43" cm="1">
        <f t="array" aca="1" ref="DQ853" ca="1">IFERROR(INDEX(Forecast_Capex_Input!BP$12:BP$286,$Z853)
*(INDEX(Forecast_Capex_Input!$H$12:$H$286,$Z853)=Repex),0)
*$DO853</f>
        <v>0</v>
      </c>
      <c r="DR853" s="43" cm="1">
        <f t="array" aca="1" ref="DR853" ca="1">IFERROR(INDEX(Forecast_Capex_Input!BQ$12:BQ$286,$Z853)
*(INDEX(Forecast_Capex_Input!$H$12:$H$286,$Z853)=Repex),0)
*$DO853</f>
        <v>0</v>
      </c>
      <c r="DS853" s="43" cm="1">
        <f t="array" aca="1" ref="DS853" ca="1">IFERROR(INDEX(Forecast_Capex_Input!BR$12:BR$286,$Z853)
*(INDEX(Forecast_Capex_Input!$H$12:$H$286,$Z853)=Repex),0)
*$DO853</f>
        <v>0</v>
      </c>
      <c r="DT853" s="43" cm="1">
        <f t="array" aca="1" ref="DT853" ca="1">IFERROR(INDEX(Forecast_Capex_Input!BS$12:BS$286,$Z853)
*(INDEX(Forecast_Capex_Input!$H$12:$H$286,$Z853)=Repex),0)
*$DO853</f>
        <v>0</v>
      </c>
      <c r="DV853" s="43" t="b" cm="1">
        <f t="array" aca="1" ref="DV853" ca="1">OR($G853=Forecast_Capex_Input!$BU$8:$BU$10)</f>
        <v>0</v>
      </c>
      <c r="DW853" s="43" cm="1">
        <f t="array" aca="1" ref="DW853" ca="1">IFERROR(INDEX(Forecast_Capex_Input!BV$12:BV$286,$Z853)
*(INDEX(Forecast_Capex_Input!$H$12:$H$286,$Z853)=Repex),0)
*$DV853</f>
        <v>0</v>
      </c>
      <c r="DX853" s="43" cm="1">
        <f t="array" aca="1" ref="DX853" ca="1">IFERROR(INDEX(Forecast_Capex_Input!BW$12:BW$286,$Z853)
*(INDEX(Forecast_Capex_Input!$H$12:$H$286,$Z853)=Repex),0)
*$DV853</f>
        <v>0</v>
      </c>
      <c r="DY853" s="43" cm="1">
        <f t="array" aca="1" ref="DY853" ca="1">IFERROR(INDEX(Forecast_Capex_Input!BX$12:BX$286,$Z853)
*(INDEX(Forecast_Capex_Input!$H$12:$H$286,$Z853)=Repex),0)
*$DV853</f>
        <v>0</v>
      </c>
      <c r="DZ853" s="43" cm="1">
        <f t="array" aca="1" ref="DZ853" ca="1">IFERROR(INDEX(Forecast_Capex_Input!BY$12:BY$286,$Z853)
*(INDEX(Forecast_Capex_Input!$H$12:$H$286,$Z853)=Repex),0)
*$DV853</f>
        <v>0</v>
      </c>
      <c r="EA853" s="43" cm="1">
        <f t="array" aca="1" ref="EA853" ca="1">IFERROR(INDEX(Forecast_Capex_Input!BZ$12:BZ$286,$Z853)
*(INDEX(Forecast_Capex_Input!$H$12:$H$286,$Z853)=Repex),0)
*$DV853</f>
        <v>0</v>
      </c>
      <c r="EB853" s="43" cm="1">
        <f t="array" aca="1" ref="EB853" ca="1">IFERROR(INDEX(Forecast_Capex_Input!CA$12:CA$286,$Z853)
*(INDEX(Forecast_Capex_Input!$H$12:$H$286,$Z853)=Repex),0)
*$DV853</f>
        <v>0</v>
      </c>
      <c r="EC853" s="43" cm="1">
        <f t="array" aca="1" ref="EC853" ca="1">IFERROR(INDEX(Forecast_Capex_Input!CB$12:CB$286,$Z853)
*(INDEX(Forecast_Capex_Input!$H$12:$H$286,$Z853)=Repex),0)
*$DV853</f>
        <v>0</v>
      </c>
      <c r="ED853" s="43" cm="1">
        <f t="array" aca="1" ref="ED853" ca="1">IFERROR(INDEX(Forecast_Capex_Input!CC$12:CC$286,$Z853)
*(INDEX(Forecast_Capex_Input!$H$12:$H$286,$Z853)=Repex),0)
*$DV853</f>
        <v>0</v>
      </c>
      <c r="EF853" s="86" t="str">
        <f t="shared" si="79"/>
        <v>N/A</v>
      </c>
      <c r="EG853" s="28" t="str">
        <f>IFERROR(RANK(EF853,EF$11:EF$1010,0)+COUNTIF(EF$11:EF853,EF853)-1,NA)</f>
        <v>N/A</v>
      </c>
    </row>
    <row r="854" spans="3:137" x14ac:dyDescent="0.2">
      <c r="C854" s="28">
        <f t="shared" si="80"/>
        <v>844</v>
      </c>
      <c r="D854" s="9" t="str" cm="1">
        <f t="array" ref="D854">IFERROR(INDEX(Forecast_Capex_Input!$D$12:$D$286,$Z854),NA)</f>
        <v>N/A</v>
      </c>
      <c r="E854" s="24" t="str" cm="1">
        <f t="array" ref="E854">IF($Z854=NA,NA,INDEX(Forecast_Capex_Input!$E$12:$E$286,$Z854))</f>
        <v>N/A</v>
      </c>
      <c r="F854" s="9" t="str" cm="1">
        <f t="array" aca="1" ref="F854" ca="1">IFERROR(INDEX(General!$E$25:$E$26,$AA854),NA)</f>
        <v>N/A</v>
      </c>
      <c r="G854" s="9" t="str" cm="1">
        <f t="array" aca="1" ref="G854" ca="1">IFERROR(INDEX(Forecast_Capex_Input!$AI$11:$BB$11,$AC854),NA)</f>
        <v>N/A</v>
      </c>
      <c r="H854" s="50" t="str" cm="1">
        <f t="array" aca="1" ref="H854" ca="1">IFERROR(INDEX(Forecast_Capex_Input!$AI$12:$BB$286,$Z854,$AC854),NA)</f>
        <v>N/A</v>
      </c>
      <c r="I854" s="150" t="str" cm="1">
        <f t="array" ref="I854">IFERROR(INDEX(Forecast_Capex_Input!$F$12:$F$286,$Z854),NA)</f>
        <v>N/A</v>
      </c>
      <c r="J854" s="150" t="str" cm="1">
        <f t="array" ref="J854">IFERROR(INDEX(Forecast_Capex_Input!G$12:G$286,$Z854),NA)</f>
        <v>N/A</v>
      </c>
      <c r="K854" s="150" t="str" cm="1">
        <f t="array" ref="K854">IFERROR(INDEX(Forecast_Capex_Input!H$12:H$286,$Z854),NA)</f>
        <v>N/A</v>
      </c>
      <c r="L854" s="150" t="str" cm="1">
        <f t="array" ref="L854">IFERROR(INDEX(Forecast_Capex_Input!I$12:I$286,$Z854),NA)</f>
        <v>N/A</v>
      </c>
      <c r="M854" s="150" t="str" cm="1">
        <f t="array" ref="M854">IFERROR(INDEX(Forecast_Capex_Input!J$12:J$286,$Z854),NA)</f>
        <v>N/A</v>
      </c>
      <c r="N854" s="150" t="str" cm="1">
        <f t="array" ref="N854">IFERROR(INDEX(Forecast_Capex_Input!K$12:K$286,$Z854),NA)</f>
        <v>N/A</v>
      </c>
      <c r="O854" s="150" t="str" cm="1">
        <f t="array" ref="O854">IFERROR(INDEX(Forecast_Capex_Input!L$12:L$286,$Z854),NA)</f>
        <v>N/A</v>
      </c>
      <c r="P854" s="150" t="str" cm="1">
        <f t="array" ref="P854">IFERROR(INDEX(Forecast_Capex_Input!M$12:M$286,$Z854),NA)</f>
        <v>N/A</v>
      </c>
      <c r="Q854" s="24" t="str" cm="1">
        <f t="array" ref="Q854">IFERROR(INDEX(Forecast_Capex_Input!N$12:N$286,$Z854),NA)</f>
        <v>N/A</v>
      </c>
      <c r="R854" s="190" cm="1">
        <f t="array" ref="R854">IFERROR(INDEX(Forecast_Capex_Input!O$12:O$286,$Z854),0)</f>
        <v>0</v>
      </c>
      <c r="S854" s="24" cm="1">
        <f t="array" ref="S854">IFERROR(INDEX(Forecast_Capex_Input!P$12:P$286,$Z854),0)</f>
        <v>0</v>
      </c>
      <c r="T854" s="150" t="str" cm="1">
        <f t="array" aca="1" ref="T854" ca="1">IFERROR(INDEX(General!$K$91:$K$110,$AC854),NA)</f>
        <v>N/A</v>
      </c>
      <c r="U854" s="43" cm="1">
        <f t="array" aca="1" ref="U854" ca="1">IFERROR(
IF($F854=General!$E$25,INDEX(Forecast_Capex_Input!S$12:S$286,$Z854),
INDEX(Forecast_Capex_Input!T$12:T$286,$Z854)),0)</f>
        <v>0</v>
      </c>
      <c r="V854" s="82" t="b">
        <f>IFERROR(INDEX(Overheads!$T$19:$T$26,MATCH($I854,Overheads!$E$19:$E$26,0)),FALSE)</f>
        <v>0</v>
      </c>
      <c r="W854" s="209" cm="1">
        <f t="array" ref="W854">IFERROR(
INDEX(Forecast_Capex_Input!CN$12:CN$286,$Z854),0)</f>
        <v>0</v>
      </c>
      <c r="X854" s="209">
        <f>IFERROR(
MATCH($W854,General!$L$39:$S$39,0),1)</f>
        <v>1</v>
      </c>
      <c r="Z854" s="28" t="str">
        <f>IFERROR(
IF(MATCH($C854,Forecast_Capex_Input!$CI$12:$CI$286,1)+1&gt;MAX(Forecast_Capex_Input!$C$12:$C$286),NA,
MATCH($C854,Forecast_Capex_Input!$CI$12:$CI$286,1)+1),1)</f>
        <v>N/A</v>
      </c>
      <c r="AA854" s="28" t="str" cm="1">
        <f t="array" aca="1" ref="AA854" ca="1">IFERROR(
IF(Z853&lt;&gt;Z854,1,
IF(COUNTIF(OFFSET(AA853,0,0,-INDEX(Forecast_Capex_Input!$CG$12:$CG$286,$Z854)),AA853)=INDEX(Forecast_Capex_Input!$CG$12:$CG$286,$Z854),AA853+1,AA853)),NA)</f>
        <v>N/A</v>
      </c>
      <c r="AB854" s="28" t="str" cm="1">
        <f t="array" ref="AB854">IFERROR($C854-IF($Z854=1,1,INDEX(Forecast_Capex_Input!$CI$12:$CI$286,$Z854-1))+1,NA)</f>
        <v>N/A</v>
      </c>
      <c r="AC854" s="28" t="str" cm="1">
        <f t="array" aca="1" ref="AC854" ca="1">IFERROR(IF(AA854=1,
INDEX(Forecast_Capex_Input!$AI$10:$BB$10,SMALL(IF(INDEX(Forecast_Capex_Input!$AI$12:$BB$286,$Z854,0)&gt;0,COLUMN(Forecast_Capex_Input!$AI$10:$BB$10)-COLUMN(Forecast_Capex_Input!$AI$12)+1),ROWS(OFFSET(AC853,0,0,-$AB854)))),
OFFSET(AC853,-INDEX(Forecast_Capex_Input!$CG$12:$CG$286,$Z854)+1,0)),NA)</f>
        <v>N/A</v>
      </c>
      <c r="AD854" s="28" t="str">
        <f t="shared" ca="1" si="77"/>
        <v>N/A</v>
      </c>
      <c r="AE854" s="82" t="b">
        <f t="shared" si="81"/>
        <v>0</v>
      </c>
      <c r="AF854" s="78" t="b">
        <v>0</v>
      </c>
      <c r="AG854" s="82" t="b">
        <f t="shared" si="78"/>
        <v>1</v>
      </c>
      <c r="AI854" s="55">
        <v>0</v>
      </c>
      <c r="AJ854" s="55">
        <v>0</v>
      </c>
      <c r="AK854" s="55">
        <v>0</v>
      </c>
      <c r="AL854" s="55">
        <v>0</v>
      </c>
      <c r="AM854" s="55">
        <v>0</v>
      </c>
      <c r="AN854" s="135">
        <v>0</v>
      </c>
      <c r="AP854" s="55">
        <v>0</v>
      </c>
      <c r="AQ854" s="55">
        <v>0</v>
      </c>
      <c r="AR854" s="55">
        <v>0</v>
      </c>
      <c r="AS854" s="55">
        <v>0</v>
      </c>
      <c r="AT854" s="55">
        <v>0</v>
      </c>
      <c r="AU854" s="135">
        <v>0</v>
      </c>
      <c r="AW854" s="55">
        <v>0</v>
      </c>
      <c r="AX854" s="55">
        <v>0</v>
      </c>
      <c r="AY854" s="55">
        <v>0</v>
      </c>
      <c r="AZ854" s="55">
        <v>0</v>
      </c>
      <c r="BA854" s="55">
        <v>0</v>
      </c>
      <c r="BB854" s="135">
        <v>0</v>
      </c>
      <c r="BD854" s="55">
        <v>0</v>
      </c>
      <c r="BE854" s="55">
        <v>0</v>
      </c>
      <c r="BF854" s="55">
        <v>0</v>
      </c>
      <c r="BG854" s="55">
        <v>0</v>
      </c>
      <c r="BH854" s="55">
        <v>0</v>
      </c>
      <c r="BI854" s="135">
        <v>0</v>
      </c>
      <c r="BK854" s="55">
        <v>0</v>
      </c>
      <c r="BL854" s="55">
        <v>0</v>
      </c>
      <c r="BM854" s="55">
        <v>0</v>
      </c>
      <c r="BN854" s="55">
        <v>0</v>
      </c>
      <c r="BO854" s="55">
        <v>0</v>
      </c>
      <c r="BP854" s="135">
        <v>0</v>
      </c>
      <c r="BR854" s="147">
        <v>0</v>
      </c>
      <c r="BS854" s="147">
        <v>0</v>
      </c>
      <c r="BT854" s="147">
        <v>0</v>
      </c>
      <c r="BU854" s="147">
        <v>0</v>
      </c>
      <c r="BV854" s="147">
        <v>0</v>
      </c>
      <c r="BX854" s="55">
        <v>0</v>
      </c>
      <c r="BY854" s="55">
        <v>0</v>
      </c>
      <c r="BZ854" s="55">
        <v>0</v>
      </c>
      <c r="CA854" s="55">
        <v>0</v>
      </c>
      <c r="CB854" s="55">
        <v>0</v>
      </c>
      <c r="CC854" s="135">
        <v>0</v>
      </c>
      <c r="CE854" s="55">
        <v>0</v>
      </c>
      <c r="CF854" s="55">
        <v>0</v>
      </c>
      <c r="CG854" s="55">
        <v>0</v>
      </c>
      <c r="CH854" s="55">
        <v>0</v>
      </c>
      <c r="CI854" s="55">
        <v>0</v>
      </c>
      <c r="CJ854" s="135">
        <v>0</v>
      </c>
      <c r="CL854" s="55">
        <v>0</v>
      </c>
      <c r="CM854" s="55">
        <v>0</v>
      </c>
      <c r="CN854" s="55">
        <v>0</v>
      </c>
      <c r="CO854" s="55">
        <v>0</v>
      </c>
      <c r="CP854" s="55">
        <v>0</v>
      </c>
      <c r="CQ854" s="135">
        <v>0</v>
      </c>
      <c r="CS854" s="67">
        <v>0</v>
      </c>
      <c r="CT854" s="67">
        <v>0</v>
      </c>
      <c r="CU854" s="67">
        <v>0</v>
      </c>
      <c r="CV854" s="67">
        <v>0</v>
      </c>
      <c r="CW854" s="67">
        <v>0</v>
      </c>
      <c r="CX854" s="135">
        <v>0</v>
      </c>
      <c r="CZ854" s="55">
        <v>0</v>
      </c>
      <c r="DA854" s="55">
        <v>0</v>
      </c>
      <c r="DB854" s="55">
        <v>0</v>
      </c>
      <c r="DC854" s="55">
        <v>0</v>
      </c>
      <c r="DD854" s="55">
        <v>0</v>
      </c>
      <c r="DE854" s="135">
        <v>0</v>
      </c>
      <c r="DG854" s="43" t="b" cm="1">
        <f t="array" aca="1" ref="DG854" ca="1">OR($G854=Forecast_Capex_Input!$BF$8:$BF$10)</f>
        <v>0</v>
      </c>
      <c r="DH854" s="43" cm="1">
        <f t="array" aca="1" ref="DH854" ca="1">IFERROR(INDEX(Forecast_Capex_Input!BG$12:BG$286,$Z854)
*(INDEX(Forecast_Capex_Input!$H$12:$H$286,$Z854)=Repex),0)
*$DG854</f>
        <v>0</v>
      </c>
      <c r="DI854" s="43" cm="1">
        <f t="array" aca="1" ref="DI854" ca="1">IFERROR(INDEX(Forecast_Capex_Input!BH$12:BH$286,$Z854)
*(INDEX(Forecast_Capex_Input!$H$12:$H$286,$Z854)=Repex),0)
*$DG854</f>
        <v>0</v>
      </c>
      <c r="DJ854" s="43" cm="1">
        <f t="array" aca="1" ref="DJ854" ca="1">IFERROR(INDEX(Forecast_Capex_Input!BI$12:BI$286,$Z854)
*(INDEX(Forecast_Capex_Input!$H$12:$H$286,$Z854)=Repex),0)
*$DG854</f>
        <v>0</v>
      </c>
      <c r="DK854" s="43" cm="1">
        <f t="array" aca="1" ref="DK854" ca="1">IFERROR(INDEX(Forecast_Capex_Input!BJ$12:BJ$286,$Z854)
*(INDEX(Forecast_Capex_Input!$H$12:$H$286,$Z854)=Repex),0)
*$DG854</f>
        <v>0</v>
      </c>
      <c r="DL854" s="43" cm="1">
        <f t="array" aca="1" ref="DL854" ca="1">IFERROR(INDEX(Forecast_Capex_Input!BK$12:BK$286,$Z854)
*(INDEX(Forecast_Capex_Input!$H$12:$H$286,$Z854)=Repex),0)
*$DG854</f>
        <v>0</v>
      </c>
      <c r="DM854" s="43" cm="1">
        <f t="array" aca="1" ref="DM854" ca="1">IFERROR(INDEX(Forecast_Capex_Input!BL$12:BL$286,$Z854)
*(INDEX(Forecast_Capex_Input!$H$12:$H$286,$Z854)=Repex),0)
*$DG854</f>
        <v>0</v>
      </c>
      <c r="DO854" s="43" t="b" cm="1">
        <f t="array" aca="1" ref="DO854" ca="1">OR($G854=Forecast_Capex_Input!$BN$8:$BN$9)</f>
        <v>0</v>
      </c>
      <c r="DP854" s="43" cm="1">
        <f t="array" aca="1" ref="DP854" ca="1">IFERROR(INDEX(Forecast_Capex_Input!BO$12:BO$286,$Z854)
*(INDEX(Forecast_Capex_Input!$H$12:$H$286,$Z854)=Repex),0)
*$DO854</f>
        <v>0</v>
      </c>
      <c r="DQ854" s="43" cm="1">
        <f t="array" aca="1" ref="DQ854" ca="1">IFERROR(INDEX(Forecast_Capex_Input!BP$12:BP$286,$Z854)
*(INDEX(Forecast_Capex_Input!$H$12:$H$286,$Z854)=Repex),0)
*$DO854</f>
        <v>0</v>
      </c>
      <c r="DR854" s="43" cm="1">
        <f t="array" aca="1" ref="DR854" ca="1">IFERROR(INDEX(Forecast_Capex_Input!BQ$12:BQ$286,$Z854)
*(INDEX(Forecast_Capex_Input!$H$12:$H$286,$Z854)=Repex),0)
*$DO854</f>
        <v>0</v>
      </c>
      <c r="DS854" s="43" cm="1">
        <f t="array" aca="1" ref="DS854" ca="1">IFERROR(INDEX(Forecast_Capex_Input!BR$12:BR$286,$Z854)
*(INDEX(Forecast_Capex_Input!$H$12:$H$286,$Z854)=Repex),0)
*$DO854</f>
        <v>0</v>
      </c>
      <c r="DT854" s="43" cm="1">
        <f t="array" aca="1" ref="DT854" ca="1">IFERROR(INDEX(Forecast_Capex_Input!BS$12:BS$286,$Z854)
*(INDEX(Forecast_Capex_Input!$H$12:$H$286,$Z854)=Repex),0)
*$DO854</f>
        <v>0</v>
      </c>
      <c r="DV854" s="43" t="b" cm="1">
        <f t="array" aca="1" ref="DV854" ca="1">OR($G854=Forecast_Capex_Input!$BU$8:$BU$10)</f>
        <v>0</v>
      </c>
      <c r="DW854" s="43" cm="1">
        <f t="array" aca="1" ref="DW854" ca="1">IFERROR(INDEX(Forecast_Capex_Input!BV$12:BV$286,$Z854)
*(INDEX(Forecast_Capex_Input!$H$12:$H$286,$Z854)=Repex),0)
*$DV854</f>
        <v>0</v>
      </c>
      <c r="DX854" s="43" cm="1">
        <f t="array" aca="1" ref="DX854" ca="1">IFERROR(INDEX(Forecast_Capex_Input!BW$12:BW$286,$Z854)
*(INDEX(Forecast_Capex_Input!$H$12:$H$286,$Z854)=Repex),0)
*$DV854</f>
        <v>0</v>
      </c>
      <c r="DY854" s="43" cm="1">
        <f t="array" aca="1" ref="DY854" ca="1">IFERROR(INDEX(Forecast_Capex_Input!BX$12:BX$286,$Z854)
*(INDEX(Forecast_Capex_Input!$H$12:$H$286,$Z854)=Repex),0)
*$DV854</f>
        <v>0</v>
      </c>
      <c r="DZ854" s="43" cm="1">
        <f t="array" aca="1" ref="DZ854" ca="1">IFERROR(INDEX(Forecast_Capex_Input!BY$12:BY$286,$Z854)
*(INDEX(Forecast_Capex_Input!$H$12:$H$286,$Z854)=Repex),0)
*$DV854</f>
        <v>0</v>
      </c>
      <c r="EA854" s="43" cm="1">
        <f t="array" aca="1" ref="EA854" ca="1">IFERROR(INDEX(Forecast_Capex_Input!BZ$12:BZ$286,$Z854)
*(INDEX(Forecast_Capex_Input!$H$12:$H$286,$Z854)=Repex),0)
*$DV854</f>
        <v>0</v>
      </c>
      <c r="EB854" s="43" cm="1">
        <f t="array" aca="1" ref="EB854" ca="1">IFERROR(INDEX(Forecast_Capex_Input!CA$12:CA$286,$Z854)
*(INDEX(Forecast_Capex_Input!$H$12:$H$286,$Z854)=Repex),0)
*$DV854</f>
        <v>0</v>
      </c>
      <c r="EC854" s="43" cm="1">
        <f t="array" aca="1" ref="EC854" ca="1">IFERROR(INDEX(Forecast_Capex_Input!CB$12:CB$286,$Z854)
*(INDEX(Forecast_Capex_Input!$H$12:$H$286,$Z854)=Repex),0)
*$DV854</f>
        <v>0</v>
      </c>
      <c r="ED854" s="43" cm="1">
        <f t="array" aca="1" ref="ED854" ca="1">IFERROR(INDEX(Forecast_Capex_Input!CC$12:CC$286,$Z854)
*(INDEX(Forecast_Capex_Input!$H$12:$H$286,$Z854)=Repex),0)
*$DV854</f>
        <v>0</v>
      </c>
      <c r="EF854" s="86" t="str">
        <f t="shared" si="79"/>
        <v>N/A</v>
      </c>
      <c r="EG854" s="28" t="str">
        <f>IFERROR(RANK(EF854,EF$11:EF$1010,0)+COUNTIF(EF$11:EF854,EF854)-1,NA)</f>
        <v>N/A</v>
      </c>
    </row>
    <row r="855" spans="3:137" x14ac:dyDescent="0.2">
      <c r="C855" s="28">
        <f t="shared" si="80"/>
        <v>845</v>
      </c>
      <c r="D855" s="9" t="str" cm="1">
        <f t="array" ref="D855">IFERROR(INDEX(Forecast_Capex_Input!$D$12:$D$286,$Z855),NA)</f>
        <v>N/A</v>
      </c>
      <c r="E855" s="24" t="str" cm="1">
        <f t="array" ref="E855">IF($Z855=NA,NA,INDEX(Forecast_Capex_Input!$E$12:$E$286,$Z855))</f>
        <v>N/A</v>
      </c>
      <c r="F855" s="9" t="str" cm="1">
        <f t="array" aca="1" ref="F855" ca="1">IFERROR(INDEX(General!$E$25:$E$26,$AA855),NA)</f>
        <v>N/A</v>
      </c>
      <c r="G855" s="9" t="str" cm="1">
        <f t="array" aca="1" ref="G855" ca="1">IFERROR(INDEX(Forecast_Capex_Input!$AI$11:$BB$11,$AC855),NA)</f>
        <v>N/A</v>
      </c>
      <c r="H855" s="50" t="str" cm="1">
        <f t="array" aca="1" ref="H855" ca="1">IFERROR(INDEX(Forecast_Capex_Input!$AI$12:$BB$286,$Z855,$AC855),NA)</f>
        <v>N/A</v>
      </c>
      <c r="I855" s="150" t="str" cm="1">
        <f t="array" ref="I855">IFERROR(INDEX(Forecast_Capex_Input!$F$12:$F$286,$Z855),NA)</f>
        <v>N/A</v>
      </c>
      <c r="J855" s="150" t="str" cm="1">
        <f t="array" ref="J855">IFERROR(INDEX(Forecast_Capex_Input!G$12:G$286,$Z855),NA)</f>
        <v>N/A</v>
      </c>
      <c r="K855" s="150" t="str" cm="1">
        <f t="array" ref="K855">IFERROR(INDEX(Forecast_Capex_Input!H$12:H$286,$Z855),NA)</f>
        <v>N/A</v>
      </c>
      <c r="L855" s="150" t="str" cm="1">
        <f t="array" ref="L855">IFERROR(INDEX(Forecast_Capex_Input!I$12:I$286,$Z855),NA)</f>
        <v>N/A</v>
      </c>
      <c r="M855" s="150" t="str" cm="1">
        <f t="array" ref="M855">IFERROR(INDEX(Forecast_Capex_Input!J$12:J$286,$Z855),NA)</f>
        <v>N/A</v>
      </c>
      <c r="N855" s="150" t="str" cm="1">
        <f t="array" ref="N855">IFERROR(INDEX(Forecast_Capex_Input!K$12:K$286,$Z855),NA)</f>
        <v>N/A</v>
      </c>
      <c r="O855" s="150" t="str" cm="1">
        <f t="array" ref="O855">IFERROR(INDEX(Forecast_Capex_Input!L$12:L$286,$Z855),NA)</f>
        <v>N/A</v>
      </c>
      <c r="P855" s="150" t="str" cm="1">
        <f t="array" ref="P855">IFERROR(INDEX(Forecast_Capex_Input!M$12:M$286,$Z855),NA)</f>
        <v>N/A</v>
      </c>
      <c r="Q855" s="24" t="str" cm="1">
        <f t="array" ref="Q855">IFERROR(INDEX(Forecast_Capex_Input!N$12:N$286,$Z855),NA)</f>
        <v>N/A</v>
      </c>
      <c r="R855" s="190" cm="1">
        <f t="array" ref="R855">IFERROR(INDEX(Forecast_Capex_Input!O$12:O$286,$Z855),0)</f>
        <v>0</v>
      </c>
      <c r="S855" s="24" cm="1">
        <f t="array" ref="S855">IFERROR(INDEX(Forecast_Capex_Input!P$12:P$286,$Z855),0)</f>
        <v>0</v>
      </c>
      <c r="T855" s="150" t="str" cm="1">
        <f t="array" aca="1" ref="T855" ca="1">IFERROR(INDEX(General!$K$91:$K$110,$AC855),NA)</f>
        <v>N/A</v>
      </c>
      <c r="U855" s="43" cm="1">
        <f t="array" aca="1" ref="U855" ca="1">IFERROR(
IF($F855=General!$E$25,INDEX(Forecast_Capex_Input!S$12:S$286,$Z855),
INDEX(Forecast_Capex_Input!T$12:T$286,$Z855)),0)</f>
        <v>0</v>
      </c>
      <c r="V855" s="82" t="b">
        <f>IFERROR(INDEX(Overheads!$T$19:$T$26,MATCH($I855,Overheads!$E$19:$E$26,0)),FALSE)</f>
        <v>0</v>
      </c>
      <c r="W855" s="209" cm="1">
        <f t="array" ref="W855">IFERROR(
INDEX(Forecast_Capex_Input!CN$12:CN$286,$Z855),0)</f>
        <v>0</v>
      </c>
      <c r="X855" s="209">
        <f>IFERROR(
MATCH($W855,General!$L$39:$S$39,0),1)</f>
        <v>1</v>
      </c>
      <c r="Z855" s="28" t="str">
        <f>IFERROR(
IF(MATCH($C855,Forecast_Capex_Input!$CI$12:$CI$286,1)+1&gt;MAX(Forecast_Capex_Input!$C$12:$C$286),NA,
MATCH($C855,Forecast_Capex_Input!$CI$12:$CI$286,1)+1),1)</f>
        <v>N/A</v>
      </c>
      <c r="AA855" s="28" t="str" cm="1">
        <f t="array" aca="1" ref="AA855" ca="1">IFERROR(
IF(Z854&lt;&gt;Z855,1,
IF(COUNTIF(OFFSET(AA854,0,0,-INDEX(Forecast_Capex_Input!$CG$12:$CG$286,$Z855)),AA854)=INDEX(Forecast_Capex_Input!$CG$12:$CG$286,$Z855),AA854+1,AA854)),NA)</f>
        <v>N/A</v>
      </c>
      <c r="AB855" s="28" t="str" cm="1">
        <f t="array" ref="AB855">IFERROR($C855-IF($Z855=1,1,INDEX(Forecast_Capex_Input!$CI$12:$CI$286,$Z855-1))+1,NA)</f>
        <v>N/A</v>
      </c>
      <c r="AC855" s="28" t="str" cm="1">
        <f t="array" aca="1" ref="AC855" ca="1">IFERROR(IF(AA855=1,
INDEX(Forecast_Capex_Input!$AI$10:$BB$10,SMALL(IF(INDEX(Forecast_Capex_Input!$AI$12:$BB$286,$Z855,0)&gt;0,COLUMN(Forecast_Capex_Input!$AI$10:$BB$10)-COLUMN(Forecast_Capex_Input!$AI$12)+1),ROWS(OFFSET(AC854,0,0,-$AB855)))),
OFFSET(AC854,-INDEX(Forecast_Capex_Input!$CG$12:$CG$286,$Z855)+1,0)),NA)</f>
        <v>N/A</v>
      </c>
      <c r="AD855" s="28" t="str">
        <f t="shared" ca="1" si="77"/>
        <v>N/A</v>
      </c>
      <c r="AE855" s="82" t="b">
        <f t="shared" si="81"/>
        <v>0</v>
      </c>
      <c r="AF855" s="78" t="b">
        <v>0</v>
      </c>
      <c r="AG855" s="82" t="b">
        <f t="shared" si="78"/>
        <v>1</v>
      </c>
      <c r="AI855" s="55">
        <v>0</v>
      </c>
      <c r="AJ855" s="55">
        <v>0</v>
      </c>
      <c r="AK855" s="55">
        <v>0</v>
      </c>
      <c r="AL855" s="55">
        <v>0</v>
      </c>
      <c r="AM855" s="55">
        <v>0</v>
      </c>
      <c r="AN855" s="135">
        <v>0</v>
      </c>
      <c r="AP855" s="55">
        <v>0</v>
      </c>
      <c r="AQ855" s="55">
        <v>0</v>
      </c>
      <c r="AR855" s="55">
        <v>0</v>
      </c>
      <c r="AS855" s="55">
        <v>0</v>
      </c>
      <c r="AT855" s="55">
        <v>0</v>
      </c>
      <c r="AU855" s="135">
        <v>0</v>
      </c>
      <c r="AW855" s="55">
        <v>0</v>
      </c>
      <c r="AX855" s="55">
        <v>0</v>
      </c>
      <c r="AY855" s="55">
        <v>0</v>
      </c>
      <c r="AZ855" s="55">
        <v>0</v>
      </c>
      <c r="BA855" s="55">
        <v>0</v>
      </c>
      <c r="BB855" s="135">
        <v>0</v>
      </c>
      <c r="BD855" s="55">
        <v>0</v>
      </c>
      <c r="BE855" s="55">
        <v>0</v>
      </c>
      <c r="BF855" s="55">
        <v>0</v>
      </c>
      <c r="BG855" s="55">
        <v>0</v>
      </c>
      <c r="BH855" s="55">
        <v>0</v>
      </c>
      <c r="BI855" s="135">
        <v>0</v>
      </c>
      <c r="BK855" s="55">
        <v>0</v>
      </c>
      <c r="BL855" s="55">
        <v>0</v>
      </c>
      <c r="BM855" s="55">
        <v>0</v>
      </c>
      <c r="BN855" s="55">
        <v>0</v>
      </c>
      <c r="BO855" s="55">
        <v>0</v>
      </c>
      <c r="BP855" s="135">
        <v>0</v>
      </c>
      <c r="BR855" s="147">
        <v>0</v>
      </c>
      <c r="BS855" s="147">
        <v>0</v>
      </c>
      <c r="BT855" s="147">
        <v>0</v>
      </c>
      <c r="BU855" s="147">
        <v>0</v>
      </c>
      <c r="BV855" s="147">
        <v>0</v>
      </c>
      <c r="BX855" s="55">
        <v>0</v>
      </c>
      <c r="BY855" s="55">
        <v>0</v>
      </c>
      <c r="BZ855" s="55">
        <v>0</v>
      </c>
      <c r="CA855" s="55">
        <v>0</v>
      </c>
      <c r="CB855" s="55">
        <v>0</v>
      </c>
      <c r="CC855" s="135">
        <v>0</v>
      </c>
      <c r="CE855" s="55">
        <v>0</v>
      </c>
      <c r="CF855" s="55">
        <v>0</v>
      </c>
      <c r="CG855" s="55">
        <v>0</v>
      </c>
      <c r="CH855" s="55">
        <v>0</v>
      </c>
      <c r="CI855" s="55">
        <v>0</v>
      </c>
      <c r="CJ855" s="135">
        <v>0</v>
      </c>
      <c r="CL855" s="55">
        <v>0</v>
      </c>
      <c r="CM855" s="55">
        <v>0</v>
      </c>
      <c r="CN855" s="55">
        <v>0</v>
      </c>
      <c r="CO855" s="55">
        <v>0</v>
      </c>
      <c r="CP855" s="55">
        <v>0</v>
      </c>
      <c r="CQ855" s="135">
        <v>0</v>
      </c>
      <c r="CS855" s="67">
        <v>0</v>
      </c>
      <c r="CT855" s="67">
        <v>0</v>
      </c>
      <c r="CU855" s="67">
        <v>0</v>
      </c>
      <c r="CV855" s="67">
        <v>0</v>
      </c>
      <c r="CW855" s="67">
        <v>0</v>
      </c>
      <c r="CX855" s="135">
        <v>0</v>
      </c>
      <c r="CZ855" s="55">
        <v>0</v>
      </c>
      <c r="DA855" s="55">
        <v>0</v>
      </c>
      <c r="DB855" s="55">
        <v>0</v>
      </c>
      <c r="DC855" s="55">
        <v>0</v>
      </c>
      <c r="DD855" s="55">
        <v>0</v>
      </c>
      <c r="DE855" s="135">
        <v>0</v>
      </c>
      <c r="DG855" s="43" t="b" cm="1">
        <f t="array" aca="1" ref="DG855" ca="1">OR($G855=Forecast_Capex_Input!$BF$8:$BF$10)</f>
        <v>0</v>
      </c>
      <c r="DH855" s="43" cm="1">
        <f t="array" aca="1" ref="DH855" ca="1">IFERROR(INDEX(Forecast_Capex_Input!BG$12:BG$286,$Z855)
*(INDEX(Forecast_Capex_Input!$H$12:$H$286,$Z855)=Repex),0)
*$DG855</f>
        <v>0</v>
      </c>
      <c r="DI855" s="43" cm="1">
        <f t="array" aca="1" ref="DI855" ca="1">IFERROR(INDEX(Forecast_Capex_Input!BH$12:BH$286,$Z855)
*(INDEX(Forecast_Capex_Input!$H$12:$H$286,$Z855)=Repex),0)
*$DG855</f>
        <v>0</v>
      </c>
      <c r="DJ855" s="43" cm="1">
        <f t="array" aca="1" ref="DJ855" ca="1">IFERROR(INDEX(Forecast_Capex_Input!BI$12:BI$286,$Z855)
*(INDEX(Forecast_Capex_Input!$H$12:$H$286,$Z855)=Repex),0)
*$DG855</f>
        <v>0</v>
      </c>
      <c r="DK855" s="43" cm="1">
        <f t="array" aca="1" ref="DK855" ca="1">IFERROR(INDEX(Forecast_Capex_Input!BJ$12:BJ$286,$Z855)
*(INDEX(Forecast_Capex_Input!$H$12:$H$286,$Z855)=Repex),0)
*$DG855</f>
        <v>0</v>
      </c>
      <c r="DL855" s="43" cm="1">
        <f t="array" aca="1" ref="DL855" ca="1">IFERROR(INDEX(Forecast_Capex_Input!BK$12:BK$286,$Z855)
*(INDEX(Forecast_Capex_Input!$H$12:$H$286,$Z855)=Repex),0)
*$DG855</f>
        <v>0</v>
      </c>
      <c r="DM855" s="43" cm="1">
        <f t="array" aca="1" ref="DM855" ca="1">IFERROR(INDEX(Forecast_Capex_Input!BL$12:BL$286,$Z855)
*(INDEX(Forecast_Capex_Input!$H$12:$H$286,$Z855)=Repex),0)
*$DG855</f>
        <v>0</v>
      </c>
      <c r="DO855" s="43" t="b" cm="1">
        <f t="array" aca="1" ref="DO855" ca="1">OR($G855=Forecast_Capex_Input!$BN$8:$BN$9)</f>
        <v>0</v>
      </c>
      <c r="DP855" s="43" cm="1">
        <f t="array" aca="1" ref="DP855" ca="1">IFERROR(INDEX(Forecast_Capex_Input!BO$12:BO$286,$Z855)
*(INDEX(Forecast_Capex_Input!$H$12:$H$286,$Z855)=Repex),0)
*$DO855</f>
        <v>0</v>
      </c>
      <c r="DQ855" s="43" cm="1">
        <f t="array" aca="1" ref="DQ855" ca="1">IFERROR(INDEX(Forecast_Capex_Input!BP$12:BP$286,$Z855)
*(INDEX(Forecast_Capex_Input!$H$12:$H$286,$Z855)=Repex),0)
*$DO855</f>
        <v>0</v>
      </c>
      <c r="DR855" s="43" cm="1">
        <f t="array" aca="1" ref="DR855" ca="1">IFERROR(INDEX(Forecast_Capex_Input!BQ$12:BQ$286,$Z855)
*(INDEX(Forecast_Capex_Input!$H$12:$H$286,$Z855)=Repex),0)
*$DO855</f>
        <v>0</v>
      </c>
      <c r="DS855" s="43" cm="1">
        <f t="array" aca="1" ref="DS855" ca="1">IFERROR(INDEX(Forecast_Capex_Input!BR$12:BR$286,$Z855)
*(INDEX(Forecast_Capex_Input!$H$12:$H$286,$Z855)=Repex),0)
*$DO855</f>
        <v>0</v>
      </c>
      <c r="DT855" s="43" cm="1">
        <f t="array" aca="1" ref="DT855" ca="1">IFERROR(INDEX(Forecast_Capex_Input!BS$12:BS$286,$Z855)
*(INDEX(Forecast_Capex_Input!$H$12:$H$286,$Z855)=Repex),0)
*$DO855</f>
        <v>0</v>
      </c>
      <c r="DV855" s="43" t="b" cm="1">
        <f t="array" aca="1" ref="DV855" ca="1">OR($G855=Forecast_Capex_Input!$BU$8:$BU$10)</f>
        <v>0</v>
      </c>
      <c r="DW855" s="43" cm="1">
        <f t="array" aca="1" ref="DW855" ca="1">IFERROR(INDEX(Forecast_Capex_Input!BV$12:BV$286,$Z855)
*(INDEX(Forecast_Capex_Input!$H$12:$H$286,$Z855)=Repex),0)
*$DV855</f>
        <v>0</v>
      </c>
      <c r="DX855" s="43" cm="1">
        <f t="array" aca="1" ref="DX855" ca="1">IFERROR(INDEX(Forecast_Capex_Input!BW$12:BW$286,$Z855)
*(INDEX(Forecast_Capex_Input!$H$12:$H$286,$Z855)=Repex),0)
*$DV855</f>
        <v>0</v>
      </c>
      <c r="DY855" s="43" cm="1">
        <f t="array" aca="1" ref="DY855" ca="1">IFERROR(INDEX(Forecast_Capex_Input!BX$12:BX$286,$Z855)
*(INDEX(Forecast_Capex_Input!$H$12:$H$286,$Z855)=Repex),0)
*$DV855</f>
        <v>0</v>
      </c>
      <c r="DZ855" s="43" cm="1">
        <f t="array" aca="1" ref="DZ855" ca="1">IFERROR(INDEX(Forecast_Capex_Input!BY$12:BY$286,$Z855)
*(INDEX(Forecast_Capex_Input!$H$12:$H$286,$Z855)=Repex),0)
*$DV855</f>
        <v>0</v>
      </c>
      <c r="EA855" s="43" cm="1">
        <f t="array" aca="1" ref="EA855" ca="1">IFERROR(INDEX(Forecast_Capex_Input!BZ$12:BZ$286,$Z855)
*(INDEX(Forecast_Capex_Input!$H$12:$H$286,$Z855)=Repex),0)
*$DV855</f>
        <v>0</v>
      </c>
      <c r="EB855" s="43" cm="1">
        <f t="array" aca="1" ref="EB855" ca="1">IFERROR(INDEX(Forecast_Capex_Input!CA$12:CA$286,$Z855)
*(INDEX(Forecast_Capex_Input!$H$12:$H$286,$Z855)=Repex),0)
*$DV855</f>
        <v>0</v>
      </c>
      <c r="EC855" s="43" cm="1">
        <f t="array" aca="1" ref="EC855" ca="1">IFERROR(INDEX(Forecast_Capex_Input!CB$12:CB$286,$Z855)
*(INDEX(Forecast_Capex_Input!$H$12:$H$286,$Z855)=Repex),0)
*$DV855</f>
        <v>0</v>
      </c>
      <c r="ED855" s="43" cm="1">
        <f t="array" aca="1" ref="ED855" ca="1">IFERROR(INDEX(Forecast_Capex_Input!CC$12:CC$286,$Z855)
*(INDEX(Forecast_Capex_Input!$H$12:$H$286,$Z855)=Repex),0)
*$DV855</f>
        <v>0</v>
      </c>
      <c r="EF855" s="86" t="str">
        <f t="shared" si="79"/>
        <v>N/A</v>
      </c>
      <c r="EG855" s="28" t="str">
        <f>IFERROR(RANK(EF855,EF$11:EF$1010,0)+COUNTIF(EF$11:EF855,EF855)-1,NA)</f>
        <v>N/A</v>
      </c>
    </row>
    <row r="856" spans="3:137" x14ac:dyDescent="0.2">
      <c r="C856" s="28">
        <f t="shared" si="80"/>
        <v>846</v>
      </c>
      <c r="D856" s="9" t="str" cm="1">
        <f t="array" ref="D856">IFERROR(INDEX(Forecast_Capex_Input!$D$12:$D$286,$Z856),NA)</f>
        <v>N/A</v>
      </c>
      <c r="E856" s="24" t="str" cm="1">
        <f t="array" ref="E856">IF($Z856=NA,NA,INDEX(Forecast_Capex_Input!$E$12:$E$286,$Z856))</f>
        <v>N/A</v>
      </c>
      <c r="F856" s="9" t="str" cm="1">
        <f t="array" aca="1" ref="F856" ca="1">IFERROR(INDEX(General!$E$25:$E$26,$AA856),NA)</f>
        <v>N/A</v>
      </c>
      <c r="G856" s="9" t="str" cm="1">
        <f t="array" aca="1" ref="G856" ca="1">IFERROR(INDEX(Forecast_Capex_Input!$AI$11:$BB$11,$AC856),NA)</f>
        <v>N/A</v>
      </c>
      <c r="H856" s="50" t="str" cm="1">
        <f t="array" aca="1" ref="H856" ca="1">IFERROR(INDEX(Forecast_Capex_Input!$AI$12:$BB$286,$Z856,$AC856),NA)</f>
        <v>N/A</v>
      </c>
      <c r="I856" s="150" t="str" cm="1">
        <f t="array" ref="I856">IFERROR(INDEX(Forecast_Capex_Input!$F$12:$F$286,$Z856),NA)</f>
        <v>N/A</v>
      </c>
      <c r="J856" s="150" t="str" cm="1">
        <f t="array" ref="J856">IFERROR(INDEX(Forecast_Capex_Input!G$12:G$286,$Z856),NA)</f>
        <v>N/A</v>
      </c>
      <c r="K856" s="150" t="str" cm="1">
        <f t="array" ref="K856">IFERROR(INDEX(Forecast_Capex_Input!H$12:H$286,$Z856),NA)</f>
        <v>N/A</v>
      </c>
      <c r="L856" s="150" t="str" cm="1">
        <f t="array" ref="L856">IFERROR(INDEX(Forecast_Capex_Input!I$12:I$286,$Z856),NA)</f>
        <v>N/A</v>
      </c>
      <c r="M856" s="150" t="str" cm="1">
        <f t="array" ref="M856">IFERROR(INDEX(Forecast_Capex_Input!J$12:J$286,$Z856),NA)</f>
        <v>N/A</v>
      </c>
      <c r="N856" s="150" t="str" cm="1">
        <f t="array" ref="N856">IFERROR(INDEX(Forecast_Capex_Input!K$12:K$286,$Z856),NA)</f>
        <v>N/A</v>
      </c>
      <c r="O856" s="150" t="str" cm="1">
        <f t="array" ref="O856">IFERROR(INDEX(Forecast_Capex_Input!L$12:L$286,$Z856),NA)</f>
        <v>N/A</v>
      </c>
      <c r="P856" s="150" t="str" cm="1">
        <f t="array" ref="P856">IFERROR(INDEX(Forecast_Capex_Input!M$12:M$286,$Z856),NA)</f>
        <v>N/A</v>
      </c>
      <c r="Q856" s="24" t="str" cm="1">
        <f t="array" ref="Q856">IFERROR(INDEX(Forecast_Capex_Input!N$12:N$286,$Z856),NA)</f>
        <v>N/A</v>
      </c>
      <c r="R856" s="190" cm="1">
        <f t="array" ref="R856">IFERROR(INDEX(Forecast_Capex_Input!O$12:O$286,$Z856),0)</f>
        <v>0</v>
      </c>
      <c r="S856" s="24" cm="1">
        <f t="array" ref="S856">IFERROR(INDEX(Forecast_Capex_Input!P$12:P$286,$Z856),0)</f>
        <v>0</v>
      </c>
      <c r="T856" s="150" t="str" cm="1">
        <f t="array" aca="1" ref="T856" ca="1">IFERROR(INDEX(General!$K$91:$K$110,$AC856),NA)</f>
        <v>N/A</v>
      </c>
      <c r="U856" s="43" cm="1">
        <f t="array" aca="1" ref="U856" ca="1">IFERROR(
IF($F856=General!$E$25,INDEX(Forecast_Capex_Input!S$12:S$286,$Z856),
INDEX(Forecast_Capex_Input!T$12:T$286,$Z856)),0)</f>
        <v>0</v>
      </c>
      <c r="V856" s="82" t="b">
        <f>IFERROR(INDEX(Overheads!$T$19:$T$26,MATCH($I856,Overheads!$E$19:$E$26,0)),FALSE)</f>
        <v>0</v>
      </c>
      <c r="W856" s="209" cm="1">
        <f t="array" ref="W856">IFERROR(
INDEX(Forecast_Capex_Input!CN$12:CN$286,$Z856),0)</f>
        <v>0</v>
      </c>
      <c r="X856" s="209">
        <f>IFERROR(
MATCH($W856,General!$L$39:$S$39,0),1)</f>
        <v>1</v>
      </c>
      <c r="Z856" s="28" t="str">
        <f>IFERROR(
IF(MATCH($C856,Forecast_Capex_Input!$CI$12:$CI$286,1)+1&gt;MAX(Forecast_Capex_Input!$C$12:$C$286),NA,
MATCH($C856,Forecast_Capex_Input!$CI$12:$CI$286,1)+1),1)</f>
        <v>N/A</v>
      </c>
      <c r="AA856" s="28" t="str" cm="1">
        <f t="array" aca="1" ref="AA856" ca="1">IFERROR(
IF(Z855&lt;&gt;Z856,1,
IF(COUNTIF(OFFSET(AA855,0,0,-INDEX(Forecast_Capex_Input!$CG$12:$CG$286,$Z856)),AA855)=INDEX(Forecast_Capex_Input!$CG$12:$CG$286,$Z856),AA855+1,AA855)),NA)</f>
        <v>N/A</v>
      </c>
      <c r="AB856" s="28" t="str" cm="1">
        <f t="array" ref="AB856">IFERROR($C856-IF($Z856=1,1,INDEX(Forecast_Capex_Input!$CI$12:$CI$286,$Z856-1))+1,NA)</f>
        <v>N/A</v>
      </c>
      <c r="AC856" s="28" t="str" cm="1">
        <f t="array" aca="1" ref="AC856" ca="1">IFERROR(IF(AA856=1,
INDEX(Forecast_Capex_Input!$AI$10:$BB$10,SMALL(IF(INDEX(Forecast_Capex_Input!$AI$12:$BB$286,$Z856,0)&gt;0,COLUMN(Forecast_Capex_Input!$AI$10:$BB$10)-COLUMN(Forecast_Capex_Input!$AI$12)+1),ROWS(OFFSET(AC855,0,0,-$AB856)))),
OFFSET(AC855,-INDEX(Forecast_Capex_Input!$CG$12:$CG$286,$Z856)+1,0)),NA)</f>
        <v>N/A</v>
      </c>
      <c r="AD856" s="28" t="str">
        <f t="shared" ca="1" si="77"/>
        <v>N/A</v>
      </c>
      <c r="AE856" s="82" t="b">
        <f t="shared" si="81"/>
        <v>0</v>
      </c>
      <c r="AF856" s="78" t="b">
        <v>0</v>
      </c>
      <c r="AG856" s="82" t="b">
        <f t="shared" si="78"/>
        <v>1</v>
      </c>
      <c r="AI856" s="55">
        <v>0</v>
      </c>
      <c r="AJ856" s="55">
        <v>0</v>
      </c>
      <c r="AK856" s="55">
        <v>0</v>
      </c>
      <c r="AL856" s="55">
        <v>0</v>
      </c>
      <c r="AM856" s="55">
        <v>0</v>
      </c>
      <c r="AN856" s="135">
        <v>0</v>
      </c>
      <c r="AP856" s="55">
        <v>0</v>
      </c>
      <c r="AQ856" s="55">
        <v>0</v>
      </c>
      <c r="AR856" s="55">
        <v>0</v>
      </c>
      <c r="AS856" s="55">
        <v>0</v>
      </c>
      <c r="AT856" s="55">
        <v>0</v>
      </c>
      <c r="AU856" s="135">
        <v>0</v>
      </c>
      <c r="AW856" s="55">
        <v>0</v>
      </c>
      <c r="AX856" s="55">
        <v>0</v>
      </c>
      <c r="AY856" s="55">
        <v>0</v>
      </c>
      <c r="AZ856" s="55">
        <v>0</v>
      </c>
      <c r="BA856" s="55">
        <v>0</v>
      </c>
      <c r="BB856" s="135">
        <v>0</v>
      </c>
      <c r="BD856" s="55">
        <v>0</v>
      </c>
      <c r="BE856" s="55">
        <v>0</v>
      </c>
      <c r="BF856" s="55">
        <v>0</v>
      </c>
      <c r="BG856" s="55">
        <v>0</v>
      </c>
      <c r="BH856" s="55">
        <v>0</v>
      </c>
      <c r="BI856" s="135">
        <v>0</v>
      </c>
      <c r="BK856" s="55">
        <v>0</v>
      </c>
      <c r="BL856" s="55">
        <v>0</v>
      </c>
      <c r="BM856" s="55">
        <v>0</v>
      </c>
      <c r="BN856" s="55">
        <v>0</v>
      </c>
      <c r="BO856" s="55">
        <v>0</v>
      </c>
      <c r="BP856" s="135">
        <v>0</v>
      </c>
      <c r="BR856" s="147">
        <v>0</v>
      </c>
      <c r="BS856" s="147">
        <v>0</v>
      </c>
      <c r="BT856" s="147">
        <v>0</v>
      </c>
      <c r="BU856" s="147">
        <v>0</v>
      </c>
      <c r="BV856" s="147">
        <v>0</v>
      </c>
      <c r="BX856" s="55">
        <v>0</v>
      </c>
      <c r="BY856" s="55">
        <v>0</v>
      </c>
      <c r="BZ856" s="55">
        <v>0</v>
      </c>
      <c r="CA856" s="55">
        <v>0</v>
      </c>
      <c r="CB856" s="55">
        <v>0</v>
      </c>
      <c r="CC856" s="135">
        <v>0</v>
      </c>
      <c r="CE856" s="55">
        <v>0</v>
      </c>
      <c r="CF856" s="55">
        <v>0</v>
      </c>
      <c r="CG856" s="55">
        <v>0</v>
      </c>
      <c r="CH856" s="55">
        <v>0</v>
      </c>
      <c r="CI856" s="55">
        <v>0</v>
      </c>
      <c r="CJ856" s="135">
        <v>0</v>
      </c>
      <c r="CL856" s="55">
        <v>0</v>
      </c>
      <c r="CM856" s="55">
        <v>0</v>
      </c>
      <c r="CN856" s="55">
        <v>0</v>
      </c>
      <c r="CO856" s="55">
        <v>0</v>
      </c>
      <c r="CP856" s="55">
        <v>0</v>
      </c>
      <c r="CQ856" s="135">
        <v>0</v>
      </c>
      <c r="CS856" s="67">
        <v>0</v>
      </c>
      <c r="CT856" s="67">
        <v>0</v>
      </c>
      <c r="CU856" s="67">
        <v>0</v>
      </c>
      <c r="CV856" s="67">
        <v>0</v>
      </c>
      <c r="CW856" s="67">
        <v>0</v>
      </c>
      <c r="CX856" s="135">
        <v>0</v>
      </c>
      <c r="CZ856" s="55">
        <v>0</v>
      </c>
      <c r="DA856" s="55">
        <v>0</v>
      </c>
      <c r="DB856" s="55">
        <v>0</v>
      </c>
      <c r="DC856" s="55">
        <v>0</v>
      </c>
      <c r="DD856" s="55">
        <v>0</v>
      </c>
      <c r="DE856" s="135">
        <v>0</v>
      </c>
      <c r="DG856" s="43" t="b" cm="1">
        <f t="array" aca="1" ref="DG856" ca="1">OR($G856=Forecast_Capex_Input!$BF$8:$BF$10)</f>
        <v>0</v>
      </c>
      <c r="DH856" s="43" cm="1">
        <f t="array" aca="1" ref="DH856" ca="1">IFERROR(INDEX(Forecast_Capex_Input!BG$12:BG$286,$Z856)
*(INDEX(Forecast_Capex_Input!$H$12:$H$286,$Z856)=Repex),0)
*$DG856</f>
        <v>0</v>
      </c>
      <c r="DI856" s="43" cm="1">
        <f t="array" aca="1" ref="DI856" ca="1">IFERROR(INDEX(Forecast_Capex_Input!BH$12:BH$286,$Z856)
*(INDEX(Forecast_Capex_Input!$H$12:$H$286,$Z856)=Repex),0)
*$DG856</f>
        <v>0</v>
      </c>
      <c r="DJ856" s="43" cm="1">
        <f t="array" aca="1" ref="DJ856" ca="1">IFERROR(INDEX(Forecast_Capex_Input!BI$12:BI$286,$Z856)
*(INDEX(Forecast_Capex_Input!$H$12:$H$286,$Z856)=Repex),0)
*$DG856</f>
        <v>0</v>
      </c>
      <c r="DK856" s="43" cm="1">
        <f t="array" aca="1" ref="DK856" ca="1">IFERROR(INDEX(Forecast_Capex_Input!BJ$12:BJ$286,$Z856)
*(INDEX(Forecast_Capex_Input!$H$12:$H$286,$Z856)=Repex),0)
*$DG856</f>
        <v>0</v>
      </c>
      <c r="DL856" s="43" cm="1">
        <f t="array" aca="1" ref="DL856" ca="1">IFERROR(INDEX(Forecast_Capex_Input!BK$12:BK$286,$Z856)
*(INDEX(Forecast_Capex_Input!$H$12:$H$286,$Z856)=Repex),0)
*$DG856</f>
        <v>0</v>
      </c>
      <c r="DM856" s="43" cm="1">
        <f t="array" aca="1" ref="DM856" ca="1">IFERROR(INDEX(Forecast_Capex_Input!BL$12:BL$286,$Z856)
*(INDEX(Forecast_Capex_Input!$H$12:$H$286,$Z856)=Repex),0)
*$DG856</f>
        <v>0</v>
      </c>
      <c r="DO856" s="43" t="b" cm="1">
        <f t="array" aca="1" ref="DO856" ca="1">OR($G856=Forecast_Capex_Input!$BN$8:$BN$9)</f>
        <v>0</v>
      </c>
      <c r="DP856" s="43" cm="1">
        <f t="array" aca="1" ref="DP856" ca="1">IFERROR(INDEX(Forecast_Capex_Input!BO$12:BO$286,$Z856)
*(INDEX(Forecast_Capex_Input!$H$12:$H$286,$Z856)=Repex),0)
*$DO856</f>
        <v>0</v>
      </c>
      <c r="DQ856" s="43" cm="1">
        <f t="array" aca="1" ref="DQ856" ca="1">IFERROR(INDEX(Forecast_Capex_Input!BP$12:BP$286,$Z856)
*(INDEX(Forecast_Capex_Input!$H$12:$H$286,$Z856)=Repex),0)
*$DO856</f>
        <v>0</v>
      </c>
      <c r="DR856" s="43" cm="1">
        <f t="array" aca="1" ref="DR856" ca="1">IFERROR(INDEX(Forecast_Capex_Input!BQ$12:BQ$286,$Z856)
*(INDEX(Forecast_Capex_Input!$H$12:$H$286,$Z856)=Repex),0)
*$DO856</f>
        <v>0</v>
      </c>
      <c r="DS856" s="43" cm="1">
        <f t="array" aca="1" ref="DS856" ca="1">IFERROR(INDEX(Forecast_Capex_Input!BR$12:BR$286,$Z856)
*(INDEX(Forecast_Capex_Input!$H$12:$H$286,$Z856)=Repex),0)
*$DO856</f>
        <v>0</v>
      </c>
      <c r="DT856" s="43" cm="1">
        <f t="array" aca="1" ref="DT856" ca="1">IFERROR(INDEX(Forecast_Capex_Input!BS$12:BS$286,$Z856)
*(INDEX(Forecast_Capex_Input!$H$12:$H$286,$Z856)=Repex),0)
*$DO856</f>
        <v>0</v>
      </c>
      <c r="DV856" s="43" t="b" cm="1">
        <f t="array" aca="1" ref="DV856" ca="1">OR($G856=Forecast_Capex_Input!$BU$8:$BU$10)</f>
        <v>0</v>
      </c>
      <c r="DW856" s="43" cm="1">
        <f t="array" aca="1" ref="DW856" ca="1">IFERROR(INDEX(Forecast_Capex_Input!BV$12:BV$286,$Z856)
*(INDEX(Forecast_Capex_Input!$H$12:$H$286,$Z856)=Repex),0)
*$DV856</f>
        <v>0</v>
      </c>
      <c r="DX856" s="43" cm="1">
        <f t="array" aca="1" ref="DX856" ca="1">IFERROR(INDEX(Forecast_Capex_Input!BW$12:BW$286,$Z856)
*(INDEX(Forecast_Capex_Input!$H$12:$H$286,$Z856)=Repex),0)
*$DV856</f>
        <v>0</v>
      </c>
      <c r="DY856" s="43" cm="1">
        <f t="array" aca="1" ref="DY856" ca="1">IFERROR(INDEX(Forecast_Capex_Input!BX$12:BX$286,$Z856)
*(INDEX(Forecast_Capex_Input!$H$12:$H$286,$Z856)=Repex),0)
*$DV856</f>
        <v>0</v>
      </c>
      <c r="DZ856" s="43" cm="1">
        <f t="array" aca="1" ref="DZ856" ca="1">IFERROR(INDEX(Forecast_Capex_Input!BY$12:BY$286,$Z856)
*(INDEX(Forecast_Capex_Input!$H$12:$H$286,$Z856)=Repex),0)
*$DV856</f>
        <v>0</v>
      </c>
      <c r="EA856" s="43" cm="1">
        <f t="array" aca="1" ref="EA856" ca="1">IFERROR(INDEX(Forecast_Capex_Input!BZ$12:BZ$286,$Z856)
*(INDEX(Forecast_Capex_Input!$H$12:$H$286,$Z856)=Repex),0)
*$DV856</f>
        <v>0</v>
      </c>
      <c r="EB856" s="43" cm="1">
        <f t="array" aca="1" ref="EB856" ca="1">IFERROR(INDEX(Forecast_Capex_Input!CA$12:CA$286,$Z856)
*(INDEX(Forecast_Capex_Input!$H$12:$H$286,$Z856)=Repex),0)
*$DV856</f>
        <v>0</v>
      </c>
      <c r="EC856" s="43" cm="1">
        <f t="array" aca="1" ref="EC856" ca="1">IFERROR(INDEX(Forecast_Capex_Input!CB$12:CB$286,$Z856)
*(INDEX(Forecast_Capex_Input!$H$12:$H$286,$Z856)=Repex),0)
*$DV856</f>
        <v>0</v>
      </c>
      <c r="ED856" s="43" cm="1">
        <f t="array" aca="1" ref="ED856" ca="1">IFERROR(INDEX(Forecast_Capex_Input!CC$12:CC$286,$Z856)
*(INDEX(Forecast_Capex_Input!$H$12:$H$286,$Z856)=Repex),0)
*$DV856</f>
        <v>0</v>
      </c>
      <c r="EF856" s="86" t="str">
        <f t="shared" si="79"/>
        <v>N/A</v>
      </c>
      <c r="EG856" s="28" t="str">
        <f>IFERROR(RANK(EF856,EF$11:EF$1010,0)+COUNTIF(EF$11:EF856,EF856)-1,NA)</f>
        <v>N/A</v>
      </c>
    </row>
    <row r="857" spans="3:137" x14ac:dyDescent="0.2">
      <c r="C857" s="28">
        <f t="shared" si="80"/>
        <v>847</v>
      </c>
      <c r="D857" s="9" t="str" cm="1">
        <f t="array" ref="D857">IFERROR(INDEX(Forecast_Capex_Input!$D$12:$D$286,$Z857),NA)</f>
        <v>N/A</v>
      </c>
      <c r="E857" s="24" t="str" cm="1">
        <f t="array" ref="E857">IF($Z857=NA,NA,INDEX(Forecast_Capex_Input!$E$12:$E$286,$Z857))</f>
        <v>N/A</v>
      </c>
      <c r="F857" s="9" t="str" cm="1">
        <f t="array" aca="1" ref="F857" ca="1">IFERROR(INDEX(General!$E$25:$E$26,$AA857),NA)</f>
        <v>N/A</v>
      </c>
      <c r="G857" s="9" t="str" cm="1">
        <f t="array" aca="1" ref="G857" ca="1">IFERROR(INDEX(Forecast_Capex_Input!$AI$11:$BB$11,$AC857),NA)</f>
        <v>N/A</v>
      </c>
      <c r="H857" s="50" t="str" cm="1">
        <f t="array" aca="1" ref="H857" ca="1">IFERROR(INDEX(Forecast_Capex_Input!$AI$12:$BB$286,$Z857,$AC857),NA)</f>
        <v>N/A</v>
      </c>
      <c r="I857" s="150" t="str" cm="1">
        <f t="array" ref="I857">IFERROR(INDEX(Forecast_Capex_Input!$F$12:$F$286,$Z857),NA)</f>
        <v>N/A</v>
      </c>
      <c r="J857" s="150" t="str" cm="1">
        <f t="array" ref="J857">IFERROR(INDEX(Forecast_Capex_Input!G$12:G$286,$Z857),NA)</f>
        <v>N/A</v>
      </c>
      <c r="K857" s="150" t="str" cm="1">
        <f t="array" ref="K857">IFERROR(INDEX(Forecast_Capex_Input!H$12:H$286,$Z857),NA)</f>
        <v>N/A</v>
      </c>
      <c r="L857" s="150" t="str" cm="1">
        <f t="array" ref="L857">IFERROR(INDEX(Forecast_Capex_Input!I$12:I$286,$Z857),NA)</f>
        <v>N/A</v>
      </c>
      <c r="M857" s="150" t="str" cm="1">
        <f t="array" ref="M857">IFERROR(INDEX(Forecast_Capex_Input!J$12:J$286,$Z857),NA)</f>
        <v>N/A</v>
      </c>
      <c r="N857" s="150" t="str" cm="1">
        <f t="array" ref="N857">IFERROR(INDEX(Forecast_Capex_Input!K$12:K$286,$Z857),NA)</f>
        <v>N/A</v>
      </c>
      <c r="O857" s="150" t="str" cm="1">
        <f t="array" ref="O857">IFERROR(INDEX(Forecast_Capex_Input!L$12:L$286,$Z857),NA)</f>
        <v>N/A</v>
      </c>
      <c r="P857" s="150" t="str" cm="1">
        <f t="array" ref="P857">IFERROR(INDEX(Forecast_Capex_Input!M$12:M$286,$Z857),NA)</f>
        <v>N/A</v>
      </c>
      <c r="Q857" s="24" t="str" cm="1">
        <f t="array" ref="Q857">IFERROR(INDEX(Forecast_Capex_Input!N$12:N$286,$Z857),NA)</f>
        <v>N/A</v>
      </c>
      <c r="R857" s="190" cm="1">
        <f t="array" ref="R857">IFERROR(INDEX(Forecast_Capex_Input!O$12:O$286,$Z857),0)</f>
        <v>0</v>
      </c>
      <c r="S857" s="24" cm="1">
        <f t="array" ref="S857">IFERROR(INDEX(Forecast_Capex_Input!P$12:P$286,$Z857),0)</f>
        <v>0</v>
      </c>
      <c r="T857" s="150" t="str" cm="1">
        <f t="array" aca="1" ref="T857" ca="1">IFERROR(INDEX(General!$K$91:$K$110,$AC857),NA)</f>
        <v>N/A</v>
      </c>
      <c r="U857" s="43" cm="1">
        <f t="array" aca="1" ref="U857" ca="1">IFERROR(
IF($F857=General!$E$25,INDEX(Forecast_Capex_Input!S$12:S$286,$Z857),
INDEX(Forecast_Capex_Input!T$12:T$286,$Z857)),0)</f>
        <v>0</v>
      </c>
      <c r="V857" s="82" t="b">
        <f>IFERROR(INDEX(Overheads!$T$19:$T$26,MATCH($I857,Overheads!$E$19:$E$26,0)),FALSE)</f>
        <v>0</v>
      </c>
      <c r="W857" s="209" cm="1">
        <f t="array" ref="W857">IFERROR(
INDEX(Forecast_Capex_Input!CN$12:CN$286,$Z857),0)</f>
        <v>0</v>
      </c>
      <c r="X857" s="209">
        <f>IFERROR(
MATCH($W857,General!$L$39:$S$39,0),1)</f>
        <v>1</v>
      </c>
      <c r="Z857" s="28" t="str">
        <f>IFERROR(
IF(MATCH($C857,Forecast_Capex_Input!$CI$12:$CI$286,1)+1&gt;MAX(Forecast_Capex_Input!$C$12:$C$286),NA,
MATCH($C857,Forecast_Capex_Input!$CI$12:$CI$286,1)+1),1)</f>
        <v>N/A</v>
      </c>
      <c r="AA857" s="28" t="str" cm="1">
        <f t="array" aca="1" ref="AA857" ca="1">IFERROR(
IF(Z856&lt;&gt;Z857,1,
IF(COUNTIF(OFFSET(AA856,0,0,-INDEX(Forecast_Capex_Input!$CG$12:$CG$286,$Z857)),AA856)=INDEX(Forecast_Capex_Input!$CG$12:$CG$286,$Z857),AA856+1,AA856)),NA)</f>
        <v>N/A</v>
      </c>
      <c r="AB857" s="28" t="str" cm="1">
        <f t="array" ref="AB857">IFERROR($C857-IF($Z857=1,1,INDEX(Forecast_Capex_Input!$CI$12:$CI$286,$Z857-1))+1,NA)</f>
        <v>N/A</v>
      </c>
      <c r="AC857" s="28" t="str" cm="1">
        <f t="array" aca="1" ref="AC857" ca="1">IFERROR(IF(AA857=1,
INDEX(Forecast_Capex_Input!$AI$10:$BB$10,SMALL(IF(INDEX(Forecast_Capex_Input!$AI$12:$BB$286,$Z857,0)&gt;0,COLUMN(Forecast_Capex_Input!$AI$10:$BB$10)-COLUMN(Forecast_Capex_Input!$AI$12)+1),ROWS(OFFSET(AC856,0,0,-$AB857)))),
OFFSET(AC856,-INDEX(Forecast_Capex_Input!$CG$12:$CG$286,$Z857)+1,0)),NA)</f>
        <v>N/A</v>
      </c>
      <c r="AD857" s="28" t="str">
        <f t="shared" ca="1" si="77"/>
        <v>N/A</v>
      </c>
      <c r="AE857" s="82" t="b">
        <f t="shared" si="81"/>
        <v>0</v>
      </c>
      <c r="AF857" s="78" t="b">
        <v>0</v>
      </c>
      <c r="AG857" s="82" t="b">
        <f t="shared" si="78"/>
        <v>1</v>
      </c>
      <c r="AI857" s="55">
        <v>0</v>
      </c>
      <c r="AJ857" s="55">
        <v>0</v>
      </c>
      <c r="AK857" s="55">
        <v>0</v>
      </c>
      <c r="AL857" s="55">
        <v>0</v>
      </c>
      <c r="AM857" s="55">
        <v>0</v>
      </c>
      <c r="AN857" s="135">
        <v>0</v>
      </c>
      <c r="AP857" s="55">
        <v>0</v>
      </c>
      <c r="AQ857" s="55">
        <v>0</v>
      </c>
      <c r="AR857" s="55">
        <v>0</v>
      </c>
      <c r="AS857" s="55">
        <v>0</v>
      </c>
      <c r="AT857" s="55">
        <v>0</v>
      </c>
      <c r="AU857" s="135">
        <v>0</v>
      </c>
      <c r="AW857" s="55">
        <v>0</v>
      </c>
      <c r="AX857" s="55">
        <v>0</v>
      </c>
      <c r="AY857" s="55">
        <v>0</v>
      </c>
      <c r="AZ857" s="55">
        <v>0</v>
      </c>
      <c r="BA857" s="55">
        <v>0</v>
      </c>
      <c r="BB857" s="135">
        <v>0</v>
      </c>
      <c r="BD857" s="55">
        <v>0</v>
      </c>
      <c r="BE857" s="55">
        <v>0</v>
      </c>
      <c r="BF857" s="55">
        <v>0</v>
      </c>
      <c r="BG857" s="55">
        <v>0</v>
      </c>
      <c r="BH857" s="55">
        <v>0</v>
      </c>
      <c r="BI857" s="135">
        <v>0</v>
      </c>
      <c r="BK857" s="55">
        <v>0</v>
      </c>
      <c r="BL857" s="55">
        <v>0</v>
      </c>
      <c r="BM857" s="55">
        <v>0</v>
      </c>
      <c r="BN857" s="55">
        <v>0</v>
      </c>
      <c r="BO857" s="55">
        <v>0</v>
      </c>
      <c r="BP857" s="135">
        <v>0</v>
      </c>
      <c r="BR857" s="147">
        <v>0</v>
      </c>
      <c r="BS857" s="147">
        <v>0</v>
      </c>
      <c r="BT857" s="147">
        <v>0</v>
      </c>
      <c r="BU857" s="147">
        <v>0</v>
      </c>
      <c r="BV857" s="147">
        <v>0</v>
      </c>
      <c r="BX857" s="55">
        <v>0</v>
      </c>
      <c r="BY857" s="55">
        <v>0</v>
      </c>
      <c r="BZ857" s="55">
        <v>0</v>
      </c>
      <c r="CA857" s="55">
        <v>0</v>
      </c>
      <c r="CB857" s="55">
        <v>0</v>
      </c>
      <c r="CC857" s="135">
        <v>0</v>
      </c>
      <c r="CE857" s="55">
        <v>0</v>
      </c>
      <c r="CF857" s="55">
        <v>0</v>
      </c>
      <c r="CG857" s="55">
        <v>0</v>
      </c>
      <c r="CH857" s="55">
        <v>0</v>
      </c>
      <c r="CI857" s="55">
        <v>0</v>
      </c>
      <c r="CJ857" s="135">
        <v>0</v>
      </c>
      <c r="CL857" s="55">
        <v>0</v>
      </c>
      <c r="CM857" s="55">
        <v>0</v>
      </c>
      <c r="CN857" s="55">
        <v>0</v>
      </c>
      <c r="CO857" s="55">
        <v>0</v>
      </c>
      <c r="CP857" s="55">
        <v>0</v>
      </c>
      <c r="CQ857" s="135">
        <v>0</v>
      </c>
      <c r="CS857" s="67">
        <v>0</v>
      </c>
      <c r="CT857" s="67">
        <v>0</v>
      </c>
      <c r="CU857" s="67">
        <v>0</v>
      </c>
      <c r="CV857" s="67">
        <v>0</v>
      </c>
      <c r="CW857" s="67">
        <v>0</v>
      </c>
      <c r="CX857" s="135">
        <v>0</v>
      </c>
      <c r="CZ857" s="55">
        <v>0</v>
      </c>
      <c r="DA857" s="55">
        <v>0</v>
      </c>
      <c r="DB857" s="55">
        <v>0</v>
      </c>
      <c r="DC857" s="55">
        <v>0</v>
      </c>
      <c r="DD857" s="55">
        <v>0</v>
      </c>
      <c r="DE857" s="135">
        <v>0</v>
      </c>
      <c r="DG857" s="43" t="b" cm="1">
        <f t="array" aca="1" ref="DG857" ca="1">OR($G857=Forecast_Capex_Input!$BF$8:$BF$10)</f>
        <v>0</v>
      </c>
      <c r="DH857" s="43" cm="1">
        <f t="array" aca="1" ref="DH857" ca="1">IFERROR(INDEX(Forecast_Capex_Input!BG$12:BG$286,$Z857)
*(INDEX(Forecast_Capex_Input!$H$12:$H$286,$Z857)=Repex),0)
*$DG857</f>
        <v>0</v>
      </c>
      <c r="DI857" s="43" cm="1">
        <f t="array" aca="1" ref="DI857" ca="1">IFERROR(INDEX(Forecast_Capex_Input!BH$12:BH$286,$Z857)
*(INDEX(Forecast_Capex_Input!$H$12:$H$286,$Z857)=Repex),0)
*$DG857</f>
        <v>0</v>
      </c>
      <c r="DJ857" s="43" cm="1">
        <f t="array" aca="1" ref="DJ857" ca="1">IFERROR(INDEX(Forecast_Capex_Input!BI$12:BI$286,$Z857)
*(INDEX(Forecast_Capex_Input!$H$12:$H$286,$Z857)=Repex),0)
*$DG857</f>
        <v>0</v>
      </c>
      <c r="DK857" s="43" cm="1">
        <f t="array" aca="1" ref="DK857" ca="1">IFERROR(INDEX(Forecast_Capex_Input!BJ$12:BJ$286,$Z857)
*(INDEX(Forecast_Capex_Input!$H$12:$H$286,$Z857)=Repex),0)
*$DG857</f>
        <v>0</v>
      </c>
      <c r="DL857" s="43" cm="1">
        <f t="array" aca="1" ref="DL857" ca="1">IFERROR(INDEX(Forecast_Capex_Input!BK$12:BK$286,$Z857)
*(INDEX(Forecast_Capex_Input!$H$12:$H$286,$Z857)=Repex),0)
*$DG857</f>
        <v>0</v>
      </c>
      <c r="DM857" s="43" cm="1">
        <f t="array" aca="1" ref="DM857" ca="1">IFERROR(INDEX(Forecast_Capex_Input!BL$12:BL$286,$Z857)
*(INDEX(Forecast_Capex_Input!$H$12:$H$286,$Z857)=Repex),0)
*$DG857</f>
        <v>0</v>
      </c>
      <c r="DO857" s="43" t="b" cm="1">
        <f t="array" aca="1" ref="DO857" ca="1">OR($G857=Forecast_Capex_Input!$BN$8:$BN$9)</f>
        <v>0</v>
      </c>
      <c r="DP857" s="43" cm="1">
        <f t="array" aca="1" ref="DP857" ca="1">IFERROR(INDEX(Forecast_Capex_Input!BO$12:BO$286,$Z857)
*(INDEX(Forecast_Capex_Input!$H$12:$H$286,$Z857)=Repex),0)
*$DO857</f>
        <v>0</v>
      </c>
      <c r="DQ857" s="43" cm="1">
        <f t="array" aca="1" ref="DQ857" ca="1">IFERROR(INDEX(Forecast_Capex_Input!BP$12:BP$286,$Z857)
*(INDEX(Forecast_Capex_Input!$H$12:$H$286,$Z857)=Repex),0)
*$DO857</f>
        <v>0</v>
      </c>
      <c r="DR857" s="43" cm="1">
        <f t="array" aca="1" ref="DR857" ca="1">IFERROR(INDEX(Forecast_Capex_Input!BQ$12:BQ$286,$Z857)
*(INDEX(Forecast_Capex_Input!$H$12:$H$286,$Z857)=Repex),0)
*$DO857</f>
        <v>0</v>
      </c>
      <c r="DS857" s="43" cm="1">
        <f t="array" aca="1" ref="DS857" ca="1">IFERROR(INDEX(Forecast_Capex_Input!BR$12:BR$286,$Z857)
*(INDEX(Forecast_Capex_Input!$H$12:$H$286,$Z857)=Repex),0)
*$DO857</f>
        <v>0</v>
      </c>
      <c r="DT857" s="43" cm="1">
        <f t="array" aca="1" ref="DT857" ca="1">IFERROR(INDEX(Forecast_Capex_Input!BS$12:BS$286,$Z857)
*(INDEX(Forecast_Capex_Input!$H$12:$H$286,$Z857)=Repex),0)
*$DO857</f>
        <v>0</v>
      </c>
      <c r="DV857" s="43" t="b" cm="1">
        <f t="array" aca="1" ref="DV857" ca="1">OR($G857=Forecast_Capex_Input!$BU$8:$BU$10)</f>
        <v>0</v>
      </c>
      <c r="DW857" s="43" cm="1">
        <f t="array" aca="1" ref="DW857" ca="1">IFERROR(INDEX(Forecast_Capex_Input!BV$12:BV$286,$Z857)
*(INDEX(Forecast_Capex_Input!$H$12:$H$286,$Z857)=Repex),0)
*$DV857</f>
        <v>0</v>
      </c>
      <c r="DX857" s="43" cm="1">
        <f t="array" aca="1" ref="DX857" ca="1">IFERROR(INDEX(Forecast_Capex_Input!BW$12:BW$286,$Z857)
*(INDEX(Forecast_Capex_Input!$H$12:$H$286,$Z857)=Repex),0)
*$DV857</f>
        <v>0</v>
      </c>
      <c r="DY857" s="43" cm="1">
        <f t="array" aca="1" ref="DY857" ca="1">IFERROR(INDEX(Forecast_Capex_Input!BX$12:BX$286,$Z857)
*(INDEX(Forecast_Capex_Input!$H$12:$H$286,$Z857)=Repex),0)
*$DV857</f>
        <v>0</v>
      </c>
      <c r="DZ857" s="43" cm="1">
        <f t="array" aca="1" ref="DZ857" ca="1">IFERROR(INDEX(Forecast_Capex_Input!BY$12:BY$286,$Z857)
*(INDEX(Forecast_Capex_Input!$H$12:$H$286,$Z857)=Repex),0)
*$DV857</f>
        <v>0</v>
      </c>
      <c r="EA857" s="43" cm="1">
        <f t="array" aca="1" ref="EA857" ca="1">IFERROR(INDEX(Forecast_Capex_Input!BZ$12:BZ$286,$Z857)
*(INDEX(Forecast_Capex_Input!$H$12:$H$286,$Z857)=Repex),0)
*$DV857</f>
        <v>0</v>
      </c>
      <c r="EB857" s="43" cm="1">
        <f t="array" aca="1" ref="EB857" ca="1">IFERROR(INDEX(Forecast_Capex_Input!CA$12:CA$286,$Z857)
*(INDEX(Forecast_Capex_Input!$H$12:$H$286,$Z857)=Repex),0)
*$DV857</f>
        <v>0</v>
      </c>
      <c r="EC857" s="43" cm="1">
        <f t="array" aca="1" ref="EC857" ca="1">IFERROR(INDEX(Forecast_Capex_Input!CB$12:CB$286,$Z857)
*(INDEX(Forecast_Capex_Input!$H$12:$H$286,$Z857)=Repex),0)
*$DV857</f>
        <v>0</v>
      </c>
      <c r="ED857" s="43" cm="1">
        <f t="array" aca="1" ref="ED857" ca="1">IFERROR(INDEX(Forecast_Capex_Input!CC$12:CC$286,$Z857)
*(INDEX(Forecast_Capex_Input!$H$12:$H$286,$Z857)=Repex),0)
*$DV857</f>
        <v>0</v>
      </c>
      <c r="EF857" s="86" t="str">
        <f t="shared" si="79"/>
        <v>N/A</v>
      </c>
      <c r="EG857" s="28" t="str">
        <f>IFERROR(RANK(EF857,EF$11:EF$1010,0)+COUNTIF(EF$11:EF857,EF857)-1,NA)</f>
        <v>N/A</v>
      </c>
    </row>
    <row r="858" spans="3:137" x14ac:dyDescent="0.2">
      <c r="C858" s="28">
        <f t="shared" si="80"/>
        <v>848</v>
      </c>
      <c r="D858" s="9" t="str" cm="1">
        <f t="array" ref="D858">IFERROR(INDEX(Forecast_Capex_Input!$D$12:$D$286,$Z858),NA)</f>
        <v>N/A</v>
      </c>
      <c r="E858" s="24" t="str" cm="1">
        <f t="array" ref="E858">IF($Z858=NA,NA,INDEX(Forecast_Capex_Input!$E$12:$E$286,$Z858))</f>
        <v>N/A</v>
      </c>
      <c r="F858" s="9" t="str" cm="1">
        <f t="array" aca="1" ref="F858" ca="1">IFERROR(INDEX(General!$E$25:$E$26,$AA858),NA)</f>
        <v>N/A</v>
      </c>
      <c r="G858" s="9" t="str" cm="1">
        <f t="array" aca="1" ref="G858" ca="1">IFERROR(INDEX(Forecast_Capex_Input!$AI$11:$BB$11,$AC858),NA)</f>
        <v>N/A</v>
      </c>
      <c r="H858" s="50" t="str" cm="1">
        <f t="array" aca="1" ref="H858" ca="1">IFERROR(INDEX(Forecast_Capex_Input!$AI$12:$BB$286,$Z858,$AC858),NA)</f>
        <v>N/A</v>
      </c>
      <c r="I858" s="150" t="str" cm="1">
        <f t="array" ref="I858">IFERROR(INDEX(Forecast_Capex_Input!$F$12:$F$286,$Z858),NA)</f>
        <v>N/A</v>
      </c>
      <c r="J858" s="150" t="str" cm="1">
        <f t="array" ref="J858">IFERROR(INDEX(Forecast_Capex_Input!G$12:G$286,$Z858),NA)</f>
        <v>N/A</v>
      </c>
      <c r="K858" s="150" t="str" cm="1">
        <f t="array" ref="K858">IFERROR(INDEX(Forecast_Capex_Input!H$12:H$286,$Z858),NA)</f>
        <v>N/A</v>
      </c>
      <c r="L858" s="150" t="str" cm="1">
        <f t="array" ref="L858">IFERROR(INDEX(Forecast_Capex_Input!I$12:I$286,$Z858),NA)</f>
        <v>N/A</v>
      </c>
      <c r="M858" s="150" t="str" cm="1">
        <f t="array" ref="M858">IFERROR(INDEX(Forecast_Capex_Input!J$12:J$286,$Z858),NA)</f>
        <v>N/A</v>
      </c>
      <c r="N858" s="150" t="str" cm="1">
        <f t="array" ref="N858">IFERROR(INDEX(Forecast_Capex_Input!K$12:K$286,$Z858),NA)</f>
        <v>N/A</v>
      </c>
      <c r="O858" s="150" t="str" cm="1">
        <f t="array" ref="O858">IFERROR(INDEX(Forecast_Capex_Input!L$12:L$286,$Z858),NA)</f>
        <v>N/A</v>
      </c>
      <c r="P858" s="150" t="str" cm="1">
        <f t="array" ref="P858">IFERROR(INDEX(Forecast_Capex_Input!M$12:M$286,$Z858),NA)</f>
        <v>N/A</v>
      </c>
      <c r="Q858" s="24" t="str" cm="1">
        <f t="array" ref="Q858">IFERROR(INDEX(Forecast_Capex_Input!N$12:N$286,$Z858),NA)</f>
        <v>N/A</v>
      </c>
      <c r="R858" s="190" cm="1">
        <f t="array" ref="R858">IFERROR(INDEX(Forecast_Capex_Input!O$12:O$286,$Z858),0)</f>
        <v>0</v>
      </c>
      <c r="S858" s="24" cm="1">
        <f t="array" ref="S858">IFERROR(INDEX(Forecast_Capex_Input!P$12:P$286,$Z858),0)</f>
        <v>0</v>
      </c>
      <c r="T858" s="150" t="str" cm="1">
        <f t="array" aca="1" ref="T858" ca="1">IFERROR(INDEX(General!$K$91:$K$110,$AC858),NA)</f>
        <v>N/A</v>
      </c>
      <c r="U858" s="43" cm="1">
        <f t="array" aca="1" ref="U858" ca="1">IFERROR(
IF($F858=General!$E$25,INDEX(Forecast_Capex_Input!S$12:S$286,$Z858),
INDEX(Forecast_Capex_Input!T$12:T$286,$Z858)),0)</f>
        <v>0</v>
      </c>
      <c r="V858" s="82" t="b">
        <f>IFERROR(INDEX(Overheads!$T$19:$T$26,MATCH($I858,Overheads!$E$19:$E$26,0)),FALSE)</f>
        <v>0</v>
      </c>
      <c r="W858" s="209" cm="1">
        <f t="array" ref="W858">IFERROR(
INDEX(Forecast_Capex_Input!CN$12:CN$286,$Z858),0)</f>
        <v>0</v>
      </c>
      <c r="X858" s="209">
        <f>IFERROR(
MATCH($W858,General!$L$39:$S$39,0),1)</f>
        <v>1</v>
      </c>
      <c r="Z858" s="28" t="str">
        <f>IFERROR(
IF(MATCH($C858,Forecast_Capex_Input!$CI$12:$CI$286,1)+1&gt;MAX(Forecast_Capex_Input!$C$12:$C$286),NA,
MATCH($C858,Forecast_Capex_Input!$CI$12:$CI$286,1)+1),1)</f>
        <v>N/A</v>
      </c>
      <c r="AA858" s="28" t="str" cm="1">
        <f t="array" aca="1" ref="AA858" ca="1">IFERROR(
IF(Z857&lt;&gt;Z858,1,
IF(COUNTIF(OFFSET(AA857,0,0,-INDEX(Forecast_Capex_Input!$CG$12:$CG$286,$Z858)),AA857)=INDEX(Forecast_Capex_Input!$CG$12:$CG$286,$Z858),AA857+1,AA857)),NA)</f>
        <v>N/A</v>
      </c>
      <c r="AB858" s="28" t="str" cm="1">
        <f t="array" ref="AB858">IFERROR($C858-IF($Z858=1,1,INDEX(Forecast_Capex_Input!$CI$12:$CI$286,$Z858-1))+1,NA)</f>
        <v>N/A</v>
      </c>
      <c r="AC858" s="28" t="str" cm="1">
        <f t="array" aca="1" ref="AC858" ca="1">IFERROR(IF(AA858=1,
INDEX(Forecast_Capex_Input!$AI$10:$BB$10,SMALL(IF(INDEX(Forecast_Capex_Input!$AI$12:$BB$286,$Z858,0)&gt;0,COLUMN(Forecast_Capex_Input!$AI$10:$BB$10)-COLUMN(Forecast_Capex_Input!$AI$12)+1),ROWS(OFFSET(AC857,0,0,-$AB858)))),
OFFSET(AC857,-INDEX(Forecast_Capex_Input!$CG$12:$CG$286,$Z858)+1,0)),NA)</f>
        <v>N/A</v>
      </c>
      <c r="AD858" s="28" t="str">
        <f t="shared" ca="1" si="77"/>
        <v>N/A</v>
      </c>
      <c r="AE858" s="82" t="b">
        <f t="shared" si="81"/>
        <v>0</v>
      </c>
      <c r="AF858" s="78" t="b">
        <v>0</v>
      </c>
      <c r="AG858" s="82" t="b">
        <f t="shared" si="78"/>
        <v>1</v>
      </c>
      <c r="AI858" s="55">
        <v>0</v>
      </c>
      <c r="AJ858" s="55">
        <v>0</v>
      </c>
      <c r="AK858" s="55">
        <v>0</v>
      </c>
      <c r="AL858" s="55">
        <v>0</v>
      </c>
      <c r="AM858" s="55">
        <v>0</v>
      </c>
      <c r="AN858" s="135">
        <v>0</v>
      </c>
      <c r="AP858" s="55">
        <v>0</v>
      </c>
      <c r="AQ858" s="55">
        <v>0</v>
      </c>
      <c r="AR858" s="55">
        <v>0</v>
      </c>
      <c r="AS858" s="55">
        <v>0</v>
      </c>
      <c r="AT858" s="55">
        <v>0</v>
      </c>
      <c r="AU858" s="135">
        <v>0</v>
      </c>
      <c r="AW858" s="55">
        <v>0</v>
      </c>
      <c r="AX858" s="55">
        <v>0</v>
      </c>
      <c r="AY858" s="55">
        <v>0</v>
      </c>
      <c r="AZ858" s="55">
        <v>0</v>
      </c>
      <c r="BA858" s="55">
        <v>0</v>
      </c>
      <c r="BB858" s="135">
        <v>0</v>
      </c>
      <c r="BD858" s="55">
        <v>0</v>
      </c>
      <c r="BE858" s="55">
        <v>0</v>
      </c>
      <c r="BF858" s="55">
        <v>0</v>
      </c>
      <c r="BG858" s="55">
        <v>0</v>
      </c>
      <c r="BH858" s="55">
        <v>0</v>
      </c>
      <c r="BI858" s="135">
        <v>0</v>
      </c>
      <c r="BK858" s="55">
        <v>0</v>
      </c>
      <c r="BL858" s="55">
        <v>0</v>
      </c>
      <c r="BM858" s="55">
        <v>0</v>
      </c>
      <c r="BN858" s="55">
        <v>0</v>
      </c>
      <c r="BO858" s="55">
        <v>0</v>
      </c>
      <c r="BP858" s="135">
        <v>0</v>
      </c>
      <c r="BR858" s="147">
        <v>0</v>
      </c>
      <c r="BS858" s="147">
        <v>0</v>
      </c>
      <c r="BT858" s="147">
        <v>0</v>
      </c>
      <c r="BU858" s="147">
        <v>0</v>
      </c>
      <c r="BV858" s="147">
        <v>0</v>
      </c>
      <c r="BX858" s="55">
        <v>0</v>
      </c>
      <c r="BY858" s="55">
        <v>0</v>
      </c>
      <c r="BZ858" s="55">
        <v>0</v>
      </c>
      <c r="CA858" s="55">
        <v>0</v>
      </c>
      <c r="CB858" s="55">
        <v>0</v>
      </c>
      <c r="CC858" s="135">
        <v>0</v>
      </c>
      <c r="CE858" s="55">
        <v>0</v>
      </c>
      <c r="CF858" s="55">
        <v>0</v>
      </c>
      <c r="CG858" s="55">
        <v>0</v>
      </c>
      <c r="CH858" s="55">
        <v>0</v>
      </c>
      <c r="CI858" s="55">
        <v>0</v>
      </c>
      <c r="CJ858" s="135">
        <v>0</v>
      </c>
      <c r="CL858" s="55">
        <v>0</v>
      </c>
      <c r="CM858" s="55">
        <v>0</v>
      </c>
      <c r="CN858" s="55">
        <v>0</v>
      </c>
      <c r="CO858" s="55">
        <v>0</v>
      </c>
      <c r="CP858" s="55">
        <v>0</v>
      </c>
      <c r="CQ858" s="135">
        <v>0</v>
      </c>
      <c r="CS858" s="67">
        <v>0</v>
      </c>
      <c r="CT858" s="67">
        <v>0</v>
      </c>
      <c r="CU858" s="67">
        <v>0</v>
      </c>
      <c r="CV858" s="67">
        <v>0</v>
      </c>
      <c r="CW858" s="67">
        <v>0</v>
      </c>
      <c r="CX858" s="135">
        <v>0</v>
      </c>
      <c r="CZ858" s="55">
        <v>0</v>
      </c>
      <c r="DA858" s="55">
        <v>0</v>
      </c>
      <c r="DB858" s="55">
        <v>0</v>
      </c>
      <c r="DC858" s="55">
        <v>0</v>
      </c>
      <c r="DD858" s="55">
        <v>0</v>
      </c>
      <c r="DE858" s="135">
        <v>0</v>
      </c>
      <c r="DG858" s="43" t="b" cm="1">
        <f t="array" aca="1" ref="DG858" ca="1">OR($G858=Forecast_Capex_Input!$BF$8:$BF$10)</f>
        <v>0</v>
      </c>
      <c r="DH858" s="43" cm="1">
        <f t="array" aca="1" ref="DH858" ca="1">IFERROR(INDEX(Forecast_Capex_Input!BG$12:BG$286,$Z858)
*(INDEX(Forecast_Capex_Input!$H$12:$H$286,$Z858)=Repex),0)
*$DG858</f>
        <v>0</v>
      </c>
      <c r="DI858" s="43" cm="1">
        <f t="array" aca="1" ref="DI858" ca="1">IFERROR(INDEX(Forecast_Capex_Input!BH$12:BH$286,$Z858)
*(INDEX(Forecast_Capex_Input!$H$12:$H$286,$Z858)=Repex),0)
*$DG858</f>
        <v>0</v>
      </c>
      <c r="DJ858" s="43" cm="1">
        <f t="array" aca="1" ref="DJ858" ca="1">IFERROR(INDEX(Forecast_Capex_Input!BI$12:BI$286,$Z858)
*(INDEX(Forecast_Capex_Input!$H$12:$H$286,$Z858)=Repex),0)
*$DG858</f>
        <v>0</v>
      </c>
      <c r="DK858" s="43" cm="1">
        <f t="array" aca="1" ref="DK858" ca="1">IFERROR(INDEX(Forecast_Capex_Input!BJ$12:BJ$286,$Z858)
*(INDEX(Forecast_Capex_Input!$H$12:$H$286,$Z858)=Repex),0)
*$DG858</f>
        <v>0</v>
      </c>
      <c r="DL858" s="43" cm="1">
        <f t="array" aca="1" ref="DL858" ca="1">IFERROR(INDEX(Forecast_Capex_Input!BK$12:BK$286,$Z858)
*(INDEX(Forecast_Capex_Input!$H$12:$H$286,$Z858)=Repex),0)
*$DG858</f>
        <v>0</v>
      </c>
      <c r="DM858" s="43" cm="1">
        <f t="array" aca="1" ref="DM858" ca="1">IFERROR(INDEX(Forecast_Capex_Input!BL$12:BL$286,$Z858)
*(INDEX(Forecast_Capex_Input!$H$12:$H$286,$Z858)=Repex),0)
*$DG858</f>
        <v>0</v>
      </c>
      <c r="DO858" s="43" t="b" cm="1">
        <f t="array" aca="1" ref="DO858" ca="1">OR($G858=Forecast_Capex_Input!$BN$8:$BN$9)</f>
        <v>0</v>
      </c>
      <c r="DP858" s="43" cm="1">
        <f t="array" aca="1" ref="DP858" ca="1">IFERROR(INDEX(Forecast_Capex_Input!BO$12:BO$286,$Z858)
*(INDEX(Forecast_Capex_Input!$H$12:$H$286,$Z858)=Repex),0)
*$DO858</f>
        <v>0</v>
      </c>
      <c r="DQ858" s="43" cm="1">
        <f t="array" aca="1" ref="DQ858" ca="1">IFERROR(INDEX(Forecast_Capex_Input!BP$12:BP$286,$Z858)
*(INDEX(Forecast_Capex_Input!$H$12:$H$286,$Z858)=Repex),0)
*$DO858</f>
        <v>0</v>
      </c>
      <c r="DR858" s="43" cm="1">
        <f t="array" aca="1" ref="DR858" ca="1">IFERROR(INDEX(Forecast_Capex_Input!BQ$12:BQ$286,$Z858)
*(INDEX(Forecast_Capex_Input!$H$12:$H$286,$Z858)=Repex),0)
*$DO858</f>
        <v>0</v>
      </c>
      <c r="DS858" s="43" cm="1">
        <f t="array" aca="1" ref="DS858" ca="1">IFERROR(INDEX(Forecast_Capex_Input!BR$12:BR$286,$Z858)
*(INDEX(Forecast_Capex_Input!$H$12:$H$286,$Z858)=Repex),0)
*$DO858</f>
        <v>0</v>
      </c>
      <c r="DT858" s="43" cm="1">
        <f t="array" aca="1" ref="DT858" ca="1">IFERROR(INDEX(Forecast_Capex_Input!BS$12:BS$286,$Z858)
*(INDEX(Forecast_Capex_Input!$H$12:$H$286,$Z858)=Repex),0)
*$DO858</f>
        <v>0</v>
      </c>
      <c r="DV858" s="43" t="b" cm="1">
        <f t="array" aca="1" ref="DV858" ca="1">OR($G858=Forecast_Capex_Input!$BU$8:$BU$10)</f>
        <v>0</v>
      </c>
      <c r="DW858" s="43" cm="1">
        <f t="array" aca="1" ref="DW858" ca="1">IFERROR(INDEX(Forecast_Capex_Input!BV$12:BV$286,$Z858)
*(INDEX(Forecast_Capex_Input!$H$12:$H$286,$Z858)=Repex),0)
*$DV858</f>
        <v>0</v>
      </c>
      <c r="DX858" s="43" cm="1">
        <f t="array" aca="1" ref="DX858" ca="1">IFERROR(INDEX(Forecast_Capex_Input!BW$12:BW$286,$Z858)
*(INDEX(Forecast_Capex_Input!$H$12:$H$286,$Z858)=Repex),0)
*$DV858</f>
        <v>0</v>
      </c>
      <c r="DY858" s="43" cm="1">
        <f t="array" aca="1" ref="DY858" ca="1">IFERROR(INDEX(Forecast_Capex_Input!BX$12:BX$286,$Z858)
*(INDEX(Forecast_Capex_Input!$H$12:$H$286,$Z858)=Repex),0)
*$DV858</f>
        <v>0</v>
      </c>
      <c r="DZ858" s="43" cm="1">
        <f t="array" aca="1" ref="DZ858" ca="1">IFERROR(INDEX(Forecast_Capex_Input!BY$12:BY$286,$Z858)
*(INDEX(Forecast_Capex_Input!$H$12:$H$286,$Z858)=Repex),0)
*$DV858</f>
        <v>0</v>
      </c>
      <c r="EA858" s="43" cm="1">
        <f t="array" aca="1" ref="EA858" ca="1">IFERROR(INDEX(Forecast_Capex_Input!BZ$12:BZ$286,$Z858)
*(INDEX(Forecast_Capex_Input!$H$12:$H$286,$Z858)=Repex),0)
*$DV858</f>
        <v>0</v>
      </c>
      <c r="EB858" s="43" cm="1">
        <f t="array" aca="1" ref="EB858" ca="1">IFERROR(INDEX(Forecast_Capex_Input!CA$12:CA$286,$Z858)
*(INDEX(Forecast_Capex_Input!$H$12:$H$286,$Z858)=Repex),0)
*$DV858</f>
        <v>0</v>
      </c>
      <c r="EC858" s="43" cm="1">
        <f t="array" aca="1" ref="EC858" ca="1">IFERROR(INDEX(Forecast_Capex_Input!CB$12:CB$286,$Z858)
*(INDEX(Forecast_Capex_Input!$H$12:$H$286,$Z858)=Repex),0)
*$DV858</f>
        <v>0</v>
      </c>
      <c r="ED858" s="43" cm="1">
        <f t="array" aca="1" ref="ED858" ca="1">IFERROR(INDEX(Forecast_Capex_Input!CC$12:CC$286,$Z858)
*(INDEX(Forecast_Capex_Input!$H$12:$H$286,$Z858)=Repex),0)
*$DV858</f>
        <v>0</v>
      </c>
      <c r="EF858" s="86" t="str">
        <f t="shared" si="79"/>
        <v>N/A</v>
      </c>
      <c r="EG858" s="28" t="str">
        <f>IFERROR(RANK(EF858,EF$11:EF$1010,0)+COUNTIF(EF$11:EF858,EF858)-1,NA)</f>
        <v>N/A</v>
      </c>
    </row>
    <row r="859" spans="3:137" x14ac:dyDescent="0.2">
      <c r="C859" s="28">
        <f t="shared" si="80"/>
        <v>849</v>
      </c>
      <c r="D859" s="9" t="str" cm="1">
        <f t="array" ref="D859">IFERROR(INDEX(Forecast_Capex_Input!$D$12:$D$286,$Z859),NA)</f>
        <v>N/A</v>
      </c>
      <c r="E859" s="24" t="str" cm="1">
        <f t="array" ref="E859">IF($Z859=NA,NA,INDEX(Forecast_Capex_Input!$E$12:$E$286,$Z859))</f>
        <v>N/A</v>
      </c>
      <c r="F859" s="9" t="str" cm="1">
        <f t="array" aca="1" ref="F859" ca="1">IFERROR(INDEX(General!$E$25:$E$26,$AA859),NA)</f>
        <v>N/A</v>
      </c>
      <c r="G859" s="9" t="str" cm="1">
        <f t="array" aca="1" ref="G859" ca="1">IFERROR(INDEX(Forecast_Capex_Input!$AI$11:$BB$11,$AC859),NA)</f>
        <v>N/A</v>
      </c>
      <c r="H859" s="50" t="str" cm="1">
        <f t="array" aca="1" ref="H859" ca="1">IFERROR(INDEX(Forecast_Capex_Input!$AI$12:$BB$286,$Z859,$AC859),NA)</f>
        <v>N/A</v>
      </c>
      <c r="I859" s="150" t="str" cm="1">
        <f t="array" ref="I859">IFERROR(INDEX(Forecast_Capex_Input!$F$12:$F$286,$Z859),NA)</f>
        <v>N/A</v>
      </c>
      <c r="J859" s="150" t="str" cm="1">
        <f t="array" ref="J859">IFERROR(INDEX(Forecast_Capex_Input!G$12:G$286,$Z859),NA)</f>
        <v>N/A</v>
      </c>
      <c r="K859" s="150" t="str" cm="1">
        <f t="array" ref="K859">IFERROR(INDEX(Forecast_Capex_Input!H$12:H$286,$Z859),NA)</f>
        <v>N/A</v>
      </c>
      <c r="L859" s="150" t="str" cm="1">
        <f t="array" ref="L859">IFERROR(INDEX(Forecast_Capex_Input!I$12:I$286,$Z859),NA)</f>
        <v>N/A</v>
      </c>
      <c r="M859" s="150" t="str" cm="1">
        <f t="array" ref="M859">IFERROR(INDEX(Forecast_Capex_Input!J$12:J$286,$Z859),NA)</f>
        <v>N/A</v>
      </c>
      <c r="N859" s="150" t="str" cm="1">
        <f t="array" ref="N859">IFERROR(INDEX(Forecast_Capex_Input!K$12:K$286,$Z859),NA)</f>
        <v>N/A</v>
      </c>
      <c r="O859" s="150" t="str" cm="1">
        <f t="array" ref="O859">IFERROR(INDEX(Forecast_Capex_Input!L$12:L$286,$Z859),NA)</f>
        <v>N/A</v>
      </c>
      <c r="P859" s="150" t="str" cm="1">
        <f t="array" ref="P859">IFERROR(INDEX(Forecast_Capex_Input!M$12:M$286,$Z859),NA)</f>
        <v>N/A</v>
      </c>
      <c r="Q859" s="24" t="str" cm="1">
        <f t="array" ref="Q859">IFERROR(INDEX(Forecast_Capex_Input!N$12:N$286,$Z859),NA)</f>
        <v>N/A</v>
      </c>
      <c r="R859" s="190" cm="1">
        <f t="array" ref="R859">IFERROR(INDEX(Forecast_Capex_Input!O$12:O$286,$Z859),0)</f>
        <v>0</v>
      </c>
      <c r="S859" s="24" cm="1">
        <f t="array" ref="S859">IFERROR(INDEX(Forecast_Capex_Input!P$12:P$286,$Z859),0)</f>
        <v>0</v>
      </c>
      <c r="T859" s="150" t="str" cm="1">
        <f t="array" aca="1" ref="T859" ca="1">IFERROR(INDEX(General!$K$91:$K$110,$AC859),NA)</f>
        <v>N/A</v>
      </c>
      <c r="U859" s="43" cm="1">
        <f t="array" aca="1" ref="U859" ca="1">IFERROR(
IF($F859=General!$E$25,INDEX(Forecast_Capex_Input!S$12:S$286,$Z859),
INDEX(Forecast_Capex_Input!T$12:T$286,$Z859)),0)</f>
        <v>0</v>
      </c>
      <c r="V859" s="82" t="b">
        <f>IFERROR(INDEX(Overheads!$T$19:$T$26,MATCH($I859,Overheads!$E$19:$E$26,0)),FALSE)</f>
        <v>0</v>
      </c>
      <c r="W859" s="209" cm="1">
        <f t="array" ref="W859">IFERROR(
INDEX(Forecast_Capex_Input!CN$12:CN$286,$Z859),0)</f>
        <v>0</v>
      </c>
      <c r="X859" s="209">
        <f>IFERROR(
MATCH($W859,General!$L$39:$S$39,0),1)</f>
        <v>1</v>
      </c>
      <c r="Z859" s="28" t="str">
        <f>IFERROR(
IF(MATCH($C859,Forecast_Capex_Input!$CI$12:$CI$286,1)+1&gt;MAX(Forecast_Capex_Input!$C$12:$C$286),NA,
MATCH($C859,Forecast_Capex_Input!$CI$12:$CI$286,1)+1),1)</f>
        <v>N/A</v>
      </c>
      <c r="AA859" s="28" t="str" cm="1">
        <f t="array" aca="1" ref="AA859" ca="1">IFERROR(
IF(Z858&lt;&gt;Z859,1,
IF(COUNTIF(OFFSET(AA858,0,0,-INDEX(Forecast_Capex_Input!$CG$12:$CG$286,$Z859)),AA858)=INDEX(Forecast_Capex_Input!$CG$12:$CG$286,$Z859),AA858+1,AA858)),NA)</f>
        <v>N/A</v>
      </c>
      <c r="AB859" s="28" t="str" cm="1">
        <f t="array" ref="AB859">IFERROR($C859-IF($Z859=1,1,INDEX(Forecast_Capex_Input!$CI$12:$CI$286,$Z859-1))+1,NA)</f>
        <v>N/A</v>
      </c>
      <c r="AC859" s="28" t="str" cm="1">
        <f t="array" aca="1" ref="AC859" ca="1">IFERROR(IF(AA859=1,
INDEX(Forecast_Capex_Input!$AI$10:$BB$10,SMALL(IF(INDEX(Forecast_Capex_Input!$AI$12:$BB$286,$Z859,0)&gt;0,COLUMN(Forecast_Capex_Input!$AI$10:$BB$10)-COLUMN(Forecast_Capex_Input!$AI$12)+1),ROWS(OFFSET(AC858,0,0,-$AB859)))),
OFFSET(AC858,-INDEX(Forecast_Capex_Input!$CG$12:$CG$286,$Z859)+1,0)),NA)</f>
        <v>N/A</v>
      </c>
      <c r="AD859" s="28" t="str">
        <f t="shared" ca="1" si="77"/>
        <v>N/A</v>
      </c>
      <c r="AE859" s="82" t="b">
        <f t="shared" si="81"/>
        <v>0</v>
      </c>
      <c r="AF859" s="78" t="b">
        <v>0</v>
      </c>
      <c r="AG859" s="82" t="b">
        <f t="shared" si="78"/>
        <v>1</v>
      </c>
      <c r="AI859" s="55">
        <v>0</v>
      </c>
      <c r="AJ859" s="55">
        <v>0</v>
      </c>
      <c r="AK859" s="55">
        <v>0</v>
      </c>
      <c r="AL859" s="55">
        <v>0</v>
      </c>
      <c r="AM859" s="55">
        <v>0</v>
      </c>
      <c r="AN859" s="135">
        <v>0</v>
      </c>
      <c r="AP859" s="55">
        <v>0</v>
      </c>
      <c r="AQ859" s="55">
        <v>0</v>
      </c>
      <c r="AR859" s="55">
        <v>0</v>
      </c>
      <c r="AS859" s="55">
        <v>0</v>
      </c>
      <c r="AT859" s="55">
        <v>0</v>
      </c>
      <c r="AU859" s="135">
        <v>0</v>
      </c>
      <c r="AW859" s="55">
        <v>0</v>
      </c>
      <c r="AX859" s="55">
        <v>0</v>
      </c>
      <c r="AY859" s="55">
        <v>0</v>
      </c>
      <c r="AZ859" s="55">
        <v>0</v>
      </c>
      <c r="BA859" s="55">
        <v>0</v>
      </c>
      <c r="BB859" s="135">
        <v>0</v>
      </c>
      <c r="BD859" s="55">
        <v>0</v>
      </c>
      <c r="BE859" s="55">
        <v>0</v>
      </c>
      <c r="BF859" s="55">
        <v>0</v>
      </c>
      <c r="BG859" s="55">
        <v>0</v>
      </c>
      <c r="BH859" s="55">
        <v>0</v>
      </c>
      <c r="BI859" s="135">
        <v>0</v>
      </c>
      <c r="BK859" s="55">
        <v>0</v>
      </c>
      <c r="BL859" s="55">
        <v>0</v>
      </c>
      <c r="BM859" s="55">
        <v>0</v>
      </c>
      <c r="BN859" s="55">
        <v>0</v>
      </c>
      <c r="BO859" s="55">
        <v>0</v>
      </c>
      <c r="BP859" s="135">
        <v>0</v>
      </c>
      <c r="BR859" s="147">
        <v>0</v>
      </c>
      <c r="BS859" s="147">
        <v>0</v>
      </c>
      <c r="BT859" s="147">
        <v>0</v>
      </c>
      <c r="BU859" s="147">
        <v>0</v>
      </c>
      <c r="BV859" s="147">
        <v>0</v>
      </c>
      <c r="BX859" s="55">
        <v>0</v>
      </c>
      <c r="BY859" s="55">
        <v>0</v>
      </c>
      <c r="BZ859" s="55">
        <v>0</v>
      </c>
      <c r="CA859" s="55">
        <v>0</v>
      </c>
      <c r="CB859" s="55">
        <v>0</v>
      </c>
      <c r="CC859" s="135">
        <v>0</v>
      </c>
      <c r="CE859" s="55">
        <v>0</v>
      </c>
      <c r="CF859" s="55">
        <v>0</v>
      </c>
      <c r="CG859" s="55">
        <v>0</v>
      </c>
      <c r="CH859" s="55">
        <v>0</v>
      </c>
      <c r="CI859" s="55">
        <v>0</v>
      </c>
      <c r="CJ859" s="135">
        <v>0</v>
      </c>
      <c r="CL859" s="55">
        <v>0</v>
      </c>
      <c r="CM859" s="55">
        <v>0</v>
      </c>
      <c r="CN859" s="55">
        <v>0</v>
      </c>
      <c r="CO859" s="55">
        <v>0</v>
      </c>
      <c r="CP859" s="55">
        <v>0</v>
      </c>
      <c r="CQ859" s="135">
        <v>0</v>
      </c>
      <c r="CS859" s="67">
        <v>0</v>
      </c>
      <c r="CT859" s="67">
        <v>0</v>
      </c>
      <c r="CU859" s="67">
        <v>0</v>
      </c>
      <c r="CV859" s="67">
        <v>0</v>
      </c>
      <c r="CW859" s="67">
        <v>0</v>
      </c>
      <c r="CX859" s="135">
        <v>0</v>
      </c>
      <c r="CZ859" s="55">
        <v>0</v>
      </c>
      <c r="DA859" s="55">
        <v>0</v>
      </c>
      <c r="DB859" s="55">
        <v>0</v>
      </c>
      <c r="DC859" s="55">
        <v>0</v>
      </c>
      <c r="DD859" s="55">
        <v>0</v>
      </c>
      <c r="DE859" s="135">
        <v>0</v>
      </c>
      <c r="DG859" s="43" t="b" cm="1">
        <f t="array" aca="1" ref="DG859" ca="1">OR($G859=Forecast_Capex_Input!$BF$8:$BF$10)</f>
        <v>0</v>
      </c>
      <c r="DH859" s="43" cm="1">
        <f t="array" aca="1" ref="DH859" ca="1">IFERROR(INDEX(Forecast_Capex_Input!BG$12:BG$286,$Z859)
*(INDEX(Forecast_Capex_Input!$H$12:$H$286,$Z859)=Repex),0)
*$DG859</f>
        <v>0</v>
      </c>
      <c r="DI859" s="43" cm="1">
        <f t="array" aca="1" ref="DI859" ca="1">IFERROR(INDEX(Forecast_Capex_Input!BH$12:BH$286,$Z859)
*(INDEX(Forecast_Capex_Input!$H$12:$H$286,$Z859)=Repex),0)
*$DG859</f>
        <v>0</v>
      </c>
      <c r="DJ859" s="43" cm="1">
        <f t="array" aca="1" ref="DJ859" ca="1">IFERROR(INDEX(Forecast_Capex_Input!BI$12:BI$286,$Z859)
*(INDEX(Forecast_Capex_Input!$H$12:$H$286,$Z859)=Repex),0)
*$DG859</f>
        <v>0</v>
      </c>
      <c r="DK859" s="43" cm="1">
        <f t="array" aca="1" ref="DK859" ca="1">IFERROR(INDEX(Forecast_Capex_Input!BJ$12:BJ$286,$Z859)
*(INDEX(Forecast_Capex_Input!$H$12:$H$286,$Z859)=Repex),0)
*$DG859</f>
        <v>0</v>
      </c>
      <c r="DL859" s="43" cm="1">
        <f t="array" aca="1" ref="DL859" ca="1">IFERROR(INDEX(Forecast_Capex_Input!BK$12:BK$286,$Z859)
*(INDEX(Forecast_Capex_Input!$H$12:$H$286,$Z859)=Repex),0)
*$DG859</f>
        <v>0</v>
      </c>
      <c r="DM859" s="43" cm="1">
        <f t="array" aca="1" ref="DM859" ca="1">IFERROR(INDEX(Forecast_Capex_Input!BL$12:BL$286,$Z859)
*(INDEX(Forecast_Capex_Input!$H$12:$H$286,$Z859)=Repex),0)
*$DG859</f>
        <v>0</v>
      </c>
      <c r="DO859" s="43" t="b" cm="1">
        <f t="array" aca="1" ref="DO859" ca="1">OR($G859=Forecast_Capex_Input!$BN$8:$BN$9)</f>
        <v>0</v>
      </c>
      <c r="DP859" s="43" cm="1">
        <f t="array" aca="1" ref="DP859" ca="1">IFERROR(INDEX(Forecast_Capex_Input!BO$12:BO$286,$Z859)
*(INDEX(Forecast_Capex_Input!$H$12:$H$286,$Z859)=Repex),0)
*$DO859</f>
        <v>0</v>
      </c>
      <c r="DQ859" s="43" cm="1">
        <f t="array" aca="1" ref="DQ859" ca="1">IFERROR(INDEX(Forecast_Capex_Input!BP$12:BP$286,$Z859)
*(INDEX(Forecast_Capex_Input!$H$12:$H$286,$Z859)=Repex),0)
*$DO859</f>
        <v>0</v>
      </c>
      <c r="DR859" s="43" cm="1">
        <f t="array" aca="1" ref="DR859" ca="1">IFERROR(INDEX(Forecast_Capex_Input!BQ$12:BQ$286,$Z859)
*(INDEX(Forecast_Capex_Input!$H$12:$H$286,$Z859)=Repex),0)
*$DO859</f>
        <v>0</v>
      </c>
      <c r="DS859" s="43" cm="1">
        <f t="array" aca="1" ref="DS859" ca="1">IFERROR(INDEX(Forecast_Capex_Input!BR$12:BR$286,$Z859)
*(INDEX(Forecast_Capex_Input!$H$12:$H$286,$Z859)=Repex),0)
*$DO859</f>
        <v>0</v>
      </c>
      <c r="DT859" s="43" cm="1">
        <f t="array" aca="1" ref="DT859" ca="1">IFERROR(INDEX(Forecast_Capex_Input!BS$12:BS$286,$Z859)
*(INDEX(Forecast_Capex_Input!$H$12:$H$286,$Z859)=Repex),0)
*$DO859</f>
        <v>0</v>
      </c>
      <c r="DV859" s="43" t="b" cm="1">
        <f t="array" aca="1" ref="DV859" ca="1">OR($G859=Forecast_Capex_Input!$BU$8:$BU$10)</f>
        <v>0</v>
      </c>
      <c r="DW859" s="43" cm="1">
        <f t="array" aca="1" ref="DW859" ca="1">IFERROR(INDEX(Forecast_Capex_Input!BV$12:BV$286,$Z859)
*(INDEX(Forecast_Capex_Input!$H$12:$H$286,$Z859)=Repex),0)
*$DV859</f>
        <v>0</v>
      </c>
      <c r="DX859" s="43" cm="1">
        <f t="array" aca="1" ref="DX859" ca="1">IFERROR(INDEX(Forecast_Capex_Input!BW$12:BW$286,$Z859)
*(INDEX(Forecast_Capex_Input!$H$12:$H$286,$Z859)=Repex),0)
*$DV859</f>
        <v>0</v>
      </c>
      <c r="DY859" s="43" cm="1">
        <f t="array" aca="1" ref="DY859" ca="1">IFERROR(INDEX(Forecast_Capex_Input!BX$12:BX$286,$Z859)
*(INDEX(Forecast_Capex_Input!$H$12:$H$286,$Z859)=Repex),0)
*$DV859</f>
        <v>0</v>
      </c>
      <c r="DZ859" s="43" cm="1">
        <f t="array" aca="1" ref="DZ859" ca="1">IFERROR(INDEX(Forecast_Capex_Input!BY$12:BY$286,$Z859)
*(INDEX(Forecast_Capex_Input!$H$12:$H$286,$Z859)=Repex),0)
*$DV859</f>
        <v>0</v>
      </c>
      <c r="EA859" s="43" cm="1">
        <f t="array" aca="1" ref="EA859" ca="1">IFERROR(INDEX(Forecast_Capex_Input!BZ$12:BZ$286,$Z859)
*(INDEX(Forecast_Capex_Input!$H$12:$H$286,$Z859)=Repex),0)
*$DV859</f>
        <v>0</v>
      </c>
      <c r="EB859" s="43" cm="1">
        <f t="array" aca="1" ref="EB859" ca="1">IFERROR(INDEX(Forecast_Capex_Input!CA$12:CA$286,$Z859)
*(INDEX(Forecast_Capex_Input!$H$12:$H$286,$Z859)=Repex),0)
*$DV859</f>
        <v>0</v>
      </c>
      <c r="EC859" s="43" cm="1">
        <f t="array" aca="1" ref="EC859" ca="1">IFERROR(INDEX(Forecast_Capex_Input!CB$12:CB$286,$Z859)
*(INDEX(Forecast_Capex_Input!$H$12:$H$286,$Z859)=Repex),0)
*$DV859</f>
        <v>0</v>
      </c>
      <c r="ED859" s="43" cm="1">
        <f t="array" aca="1" ref="ED859" ca="1">IFERROR(INDEX(Forecast_Capex_Input!CC$12:CC$286,$Z859)
*(INDEX(Forecast_Capex_Input!$H$12:$H$286,$Z859)=Repex),0)
*$DV859</f>
        <v>0</v>
      </c>
      <c r="EF859" s="86" t="str">
        <f t="shared" si="79"/>
        <v>N/A</v>
      </c>
      <c r="EG859" s="28" t="str">
        <f>IFERROR(RANK(EF859,EF$11:EF$1010,0)+COUNTIF(EF$11:EF859,EF859)-1,NA)</f>
        <v>N/A</v>
      </c>
    </row>
    <row r="860" spans="3:137" x14ac:dyDescent="0.2">
      <c r="C860" s="28">
        <f t="shared" si="80"/>
        <v>850</v>
      </c>
      <c r="D860" s="9" t="str" cm="1">
        <f t="array" ref="D860">IFERROR(INDEX(Forecast_Capex_Input!$D$12:$D$286,$Z860),NA)</f>
        <v>N/A</v>
      </c>
      <c r="E860" s="24" t="str" cm="1">
        <f t="array" ref="E860">IF($Z860=NA,NA,INDEX(Forecast_Capex_Input!$E$12:$E$286,$Z860))</f>
        <v>N/A</v>
      </c>
      <c r="F860" s="9" t="str" cm="1">
        <f t="array" aca="1" ref="F860" ca="1">IFERROR(INDEX(General!$E$25:$E$26,$AA860),NA)</f>
        <v>N/A</v>
      </c>
      <c r="G860" s="9" t="str" cm="1">
        <f t="array" aca="1" ref="G860" ca="1">IFERROR(INDEX(Forecast_Capex_Input!$AI$11:$BB$11,$AC860),NA)</f>
        <v>N/A</v>
      </c>
      <c r="H860" s="50" t="str" cm="1">
        <f t="array" aca="1" ref="H860" ca="1">IFERROR(INDEX(Forecast_Capex_Input!$AI$12:$BB$286,$Z860,$AC860),NA)</f>
        <v>N/A</v>
      </c>
      <c r="I860" s="150" t="str" cm="1">
        <f t="array" ref="I860">IFERROR(INDEX(Forecast_Capex_Input!$F$12:$F$286,$Z860),NA)</f>
        <v>N/A</v>
      </c>
      <c r="J860" s="150" t="str" cm="1">
        <f t="array" ref="J860">IFERROR(INDEX(Forecast_Capex_Input!G$12:G$286,$Z860),NA)</f>
        <v>N/A</v>
      </c>
      <c r="K860" s="150" t="str" cm="1">
        <f t="array" ref="K860">IFERROR(INDEX(Forecast_Capex_Input!H$12:H$286,$Z860),NA)</f>
        <v>N/A</v>
      </c>
      <c r="L860" s="150" t="str" cm="1">
        <f t="array" ref="L860">IFERROR(INDEX(Forecast_Capex_Input!I$12:I$286,$Z860),NA)</f>
        <v>N/A</v>
      </c>
      <c r="M860" s="150" t="str" cm="1">
        <f t="array" ref="M860">IFERROR(INDEX(Forecast_Capex_Input!J$12:J$286,$Z860),NA)</f>
        <v>N/A</v>
      </c>
      <c r="N860" s="150" t="str" cm="1">
        <f t="array" ref="N860">IFERROR(INDEX(Forecast_Capex_Input!K$12:K$286,$Z860),NA)</f>
        <v>N/A</v>
      </c>
      <c r="O860" s="150" t="str" cm="1">
        <f t="array" ref="O860">IFERROR(INDEX(Forecast_Capex_Input!L$12:L$286,$Z860),NA)</f>
        <v>N/A</v>
      </c>
      <c r="P860" s="150" t="str" cm="1">
        <f t="array" ref="P860">IFERROR(INDEX(Forecast_Capex_Input!M$12:M$286,$Z860),NA)</f>
        <v>N/A</v>
      </c>
      <c r="Q860" s="24" t="str" cm="1">
        <f t="array" ref="Q860">IFERROR(INDEX(Forecast_Capex_Input!N$12:N$286,$Z860),NA)</f>
        <v>N/A</v>
      </c>
      <c r="R860" s="190" cm="1">
        <f t="array" ref="R860">IFERROR(INDEX(Forecast_Capex_Input!O$12:O$286,$Z860),0)</f>
        <v>0</v>
      </c>
      <c r="S860" s="24" cm="1">
        <f t="array" ref="S860">IFERROR(INDEX(Forecast_Capex_Input!P$12:P$286,$Z860),0)</f>
        <v>0</v>
      </c>
      <c r="T860" s="150" t="str" cm="1">
        <f t="array" aca="1" ref="T860" ca="1">IFERROR(INDEX(General!$K$91:$K$110,$AC860),NA)</f>
        <v>N/A</v>
      </c>
      <c r="U860" s="43" cm="1">
        <f t="array" aca="1" ref="U860" ca="1">IFERROR(
IF($F860=General!$E$25,INDEX(Forecast_Capex_Input!S$12:S$286,$Z860),
INDEX(Forecast_Capex_Input!T$12:T$286,$Z860)),0)</f>
        <v>0</v>
      </c>
      <c r="V860" s="82" t="b">
        <f>IFERROR(INDEX(Overheads!$T$19:$T$26,MATCH($I860,Overheads!$E$19:$E$26,0)),FALSE)</f>
        <v>0</v>
      </c>
      <c r="W860" s="209" cm="1">
        <f t="array" ref="W860">IFERROR(
INDEX(Forecast_Capex_Input!CN$12:CN$286,$Z860),0)</f>
        <v>0</v>
      </c>
      <c r="X860" s="209">
        <f>IFERROR(
MATCH($W860,General!$L$39:$S$39,0),1)</f>
        <v>1</v>
      </c>
      <c r="Z860" s="28" t="str">
        <f>IFERROR(
IF(MATCH($C860,Forecast_Capex_Input!$CI$12:$CI$286,1)+1&gt;MAX(Forecast_Capex_Input!$C$12:$C$286),NA,
MATCH($C860,Forecast_Capex_Input!$CI$12:$CI$286,1)+1),1)</f>
        <v>N/A</v>
      </c>
      <c r="AA860" s="28" t="str" cm="1">
        <f t="array" aca="1" ref="AA860" ca="1">IFERROR(
IF(Z859&lt;&gt;Z860,1,
IF(COUNTIF(OFFSET(AA859,0,0,-INDEX(Forecast_Capex_Input!$CG$12:$CG$286,$Z860)),AA859)=INDEX(Forecast_Capex_Input!$CG$12:$CG$286,$Z860),AA859+1,AA859)),NA)</f>
        <v>N/A</v>
      </c>
      <c r="AB860" s="28" t="str" cm="1">
        <f t="array" ref="AB860">IFERROR($C860-IF($Z860=1,1,INDEX(Forecast_Capex_Input!$CI$12:$CI$286,$Z860-1))+1,NA)</f>
        <v>N/A</v>
      </c>
      <c r="AC860" s="28" t="str" cm="1">
        <f t="array" aca="1" ref="AC860" ca="1">IFERROR(IF(AA860=1,
INDEX(Forecast_Capex_Input!$AI$10:$BB$10,SMALL(IF(INDEX(Forecast_Capex_Input!$AI$12:$BB$286,$Z860,0)&gt;0,COLUMN(Forecast_Capex_Input!$AI$10:$BB$10)-COLUMN(Forecast_Capex_Input!$AI$12)+1),ROWS(OFFSET(AC859,0,0,-$AB860)))),
OFFSET(AC859,-INDEX(Forecast_Capex_Input!$CG$12:$CG$286,$Z860)+1,0)),NA)</f>
        <v>N/A</v>
      </c>
      <c r="AD860" s="28" t="str">
        <f t="shared" ca="1" si="77"/>
        <v>N/A</v>
      </c>
      <c r="AE860" s="82" t="b">
        <f t="shared" si="81"/>
        <v>0</v>
      </c>
      <c r="AF860" s="78" t="b">
        <v>0</v>
      </c>
      <c r="AG860" s="82" t="b">
        <f t="shared" si="78"/>
        <v>1</v>
      </c>
      <c r="AI860" s="55">
        <v>0</v>
      </c>
      <c r="AJ860" s="55">
        <v>0</v>
      </c>
      <c r="AK860" s="55">
        <v>0</v>
      </c>
      <c r="AL860" s="55">
        <v>0</v>
      </c>
      <c r="AM860" s="55">
        <v>0</v>
      </c>
      <c r="AN860" s="135">
        <v>0</v>
      </c>
      <c r="AP860" s="55">
        <v>0</v>
      </c>
      <c r="AQ860" s="55">
        <v>0</v>
      </c>
      <c r="AR860" s="55">
        <v>0</v>
      </c>
      <c r="AS860" s="55">
        <v>0</v>
      </c>
      <c r="AT860" s="55">
        <v>0</v>
      </c>
      <c r="AU860" s="135">
        <v>0</v>
      </c>
      <c r="AW860" s="55">
        <v>0</v>
      </c>
      <c r="AX860" s="55">
        <v>0</v>
      </c>
      <c r="AY860" s="55">
        <v>0</v>
      </c>
      <c r="AZ860" s="55">
        <v>0</v>
      </c>
      <c r="BA860" s="55">
        <v>0</v>
      </c>
      <c r="BB860" s="135">
        <v>0</v>
      </c>
      <c r="BD860" s="55">
        <v>0</v>
      </c>
      <c r="BE860" s="55">
        <v>0</v>
      </c>
      <c r="BF860" s="55">
        <v>0</v>
      </c>
      <c r="BG860" s="55">
        <v>0</v>
      </c>
      <c r="BH860" s="55">
        <v>0</v>
      </c>
      <c r="BI860" s="135">
        <v>0</v>
      </c>
      <c r="BK860" s="55">
        <v>0</v>
      </c>
      <c r="BL860" s="55">
        <v>0</v>
      </c>
      <c r="BM860" s="55">
        <v>0</v>
      </c>
      <c r="BN860" s="55">
        <v>0</v>
      </c>
      <c r="BO860" s="55">
        <v>0</v>
      </c>
      <c r="BP860" s="135">
        <v>0</v>
      </c>
      <c r="BR860" s="147">
        <v>0</v>
      </c>
      <c r="BS860" s="147">
        <v>0</v>
      </c>
      <c r="BT860" s="147">
        <v>0</v>
      </c>
      <c r="BU860" s="147">
        <v>0</v>
      </c>
      <c r="BV860" s="147">
        <v>0</v>
      </c>
      <c r="BX860" s="55">
        <v>0</v>
      </c>
      <c r="BY860" s="55">
        <v>0</v>
      </c>
      <c r="BZ860" s="55">
        <v>0</v>
      </c>
      <c r="CA860" s="55">
        <v>0</v>
      </c>
      <c r="CB860" s="55">
        <v>0</v>
      </c>
      <c r="CC860" s="135">
        <v>0</v>
      </c>
      <c r="CE860" s="55">
        <v>0</v>
      </c>
      <c r="CF860" s="55">
        <v>0</v>
      </c>
      <c r="CG860" s="55">
        <v>0</v>
      </c>
      <c r="CH860" s="55">
        <v>0</v>
      </c>
      <c r="CI860" s="55">
        <v>0</v>
      </c>
      <c r="CJ860" s="135">
        <v>0</v>
      </c>
      <c r="CL860" s="55">
        <v>0</v>
      </c>
      <c r="CM860" s="55">
        <v>0</v>
      </c>
      <c r="CN860" s="55">
        <v>0</v>
      </c>
      <c r="CO860" s="55">
        <v>0</v>
      </c>
      <c r="CP860" s="55">
        <v>0</v>
      </c>
      <c r="CQ860" s="135">
        <v>0</v>
      </c>
      <c r="CS860" s="67">
        <v>0</v>
      </c>
      <c r="CT860" s="67">
        <v>0</v>
      </c>
      <c r="CU860" s="67">
        <v>0</v>
      </c>
      <c r="CV860" s="67">
        <v>0</v>
      </c>
      <c r="CW860" s="67">
        <v>0</v>
      </c>
      <c r="CX860" s="135">
        <v>0</v>
      </c>
      <c r="CZ860" s="55">
        <v>0</v>
      </c>
      <c r="DA860" s="55">
        <v>0</v>
      </c>
      <c r="DB860" s="55">
        <v>0</v>
      </c>
      <c r="DC860" s="55">
        <v>0</v>
      </c>
      <c r="DD860" s="55">
        <v>0</v>
      </c>
      <c r="DE860" s="135">
        <v>0</v>
      </c>
      <c r="DG860" s="43" t="b" cm="1">
        <f t="array" aca="1" ref="DG860" ca="1">OR($G860=Forecast_Capex_Input!$BF$8:$BF$10)</f>
        <v>0</v>
      </c>
      <c r="DH860" s="43" cm="1">
        <f t="array" aca="1" ref="DH860" ca="1">IFERROR(INDEX(Forecast_Capex_Input!BG$12:BG$286,$Z860)
*(INDEX(Forecast_Capex_Input!$H$12:$H$286,$Z860)=Repex),0)
*$DG860</f>
        <v>0</v>
      </c>
      <c r="DI860" s="43" cm="1">
        <f t="array" aca="1" ref="DI860" ca="1">IFERROR(INDEX(Forecast_Capex_Input!BH$12:BH$286,$Z860)
*(INDEX(Forecast_Capex_Input!$H$12:$H$286,$Z860)=Repex),0)
*$DG860</f>
        <v>0</v>
      </c>
      <c r="DJ860" s="43" cm="1">
        <f t="array" aca="1" ref="DJ860" ca="1">IFERROR(INDEX(Forecast_Capex_Input!BI$12:BI$286,$Z860)
*(INDEX(Forecast_Capex_Input!$H$12:$H$286,$Z860)=Repex),0)
*$DG860</f>
        <v>0</v>
      </c>
      <c r="DK860" s="43" cm="1">
        <f t="array" aca="1" ref="DK860" ca="1">IFERROR(INDEX(Forecast_Capex_Input!BJ$12:BJ$286,$Z860)
*(INDEX(Forecast_Capex_Input!$H$12:$H$286,$Z860)=Repex),0)
*$DG860</f>
        <v>0</v>
      </c>
      <c r="DL860" s="43" cm="1">
        <f t="array" aca="1" ref="DL860" ca="1">IFERROR(INDEX(Forecast_Capex_Input!BK$12:BK$286,$Z860)
*(INDEX(Forecast_Capex_Input!$H$12:$H$286,$Z860)=Repex),0)
*$DG860</f>
        <v>0</v>
      </c>
      <c r="DM860" s="43" cm="1">
        <f t="array" aca="1" ref="DM860" ca="1">IFERROR(INDEX(Forecast_Capex_Input!BL$12:BL$286,$Z860)
*(INDEX(Forecast_Capex_Input!$H$12:$H$286,$Z860)=Repex),0)
*$DG860</f>
        <v>0</v>
      </c>
      <c r="DO860" s="43" t="b" cm="1">
        <f t="array" aca="1" ref="DO860" ca="1">OR($G860=Forecast_Capex_Input!$BN$8:$BN$9)</f>
        <v>0</v>
      </c>
      <c r="DP860" s="43" cm="1">
        <f t="array" aca="1" ref="DP860" ca="1">IFERROR(INDEX(Forecast_Capex_Input!BO$12:BO$286,$Z860)
*(INDEX(Forecast_Capex_Input!$H$12:$H$286,$Z860)=Repex),0)
*$DO860</f>
        <v>0</v>
      </c>
      <c r="DQ860" s="43" cm="1">
        <f t="array" aca="1" ref="DQ860" ca="1">IFERROR(INDEX(Forecast_Capex_Input!BP$12:BP$286,$Z860)
*(INDEX(Forecast_Capex_Input!$H$12:$H$286,$Z860)=Repex),0)
*$DO860</f>
        <v>0</v>
      </c>
      <c r="DR860" s="43" cm="1">
        <f t="array" aca="1" ref="DR860" ca="1">IFERROR(INDEX(Forecast_Capex_Input!BQ$12:BQ$286,$Z860)
*(INDEX(Forecast_Capex_Input!$H$12:$H$286,$Z860)=Repex),0)
*$DO860</f>
        <v>0</v>
      </c>
      <c r="DS860" s="43" cm="1">
        <f t="array" aca="1" ref="DS860" ca="1">IFERROR(INDEX(Forecast_Capex_Input!BR$12:BR$286,$Z860)
*(INDEX(Forecast_Capex_Input!$H$12:$H$286,$Z860)=Repex),0)
*$DO860</f>
        <v>0</v>
      </c>
      <c r="DT860" s="43" cm="1">
        <f t="array" aca="1" ref="DT860" ca="1">IFERROR(INDEX(Forecast_Capex_Input!BS$12:BS$286,$Z860)
*(INDEX(Forecast_Capex_Input!$H$12:$H$286,$Z860)=Repex),0)
*$DO860</f>
        <v>0</v>
      </c>
      <c r="DV860" s="43" t="b" cm="1">
        <f t="array" aca="1" ref="DV860" ca="1">OR($G860=Forecast_Capex_Input!$BU$8:$BU$10)</f>
        <v>0</v>
      </c>
      <c r="DW860" s="43" cm="1">
        <f t="array" aca="1" ref="DW860" ca="1">IFERROR(INDEX(Forecast_Capex_Input!BV$12:BV$286,$Z860)
*(INDEX(Forecast_Capex_Input!$H$12:$H$286,$Z860)=Repex),0)
*$DV860</f>
        <v>0</v>
      </c>
      <c r="DX860" s="43" cm="1">
        <f t="array" aca="1" ref="DX860" ca="1">IFERROR(INDEX(Forecast_Capex_Input!BW$12:BW$286,$Z860)
*(INDEX(Forecast_Capex_Input!$H$12:$H$286,$Z860)=Repex),0)
*$DV860</f>
        <v>0</v>
      </c>
      <c r="DY860" s="43" cm="1">
        <f t="array" aca="1" ref="DY860" ca="1">IFERROR(INDEX(Forecast_Capex_Input!BX$12:BX$286,$Z860)
*(INDEX(Forecast_Capex_Input!$H$12:$H$286,$Z860)=Repex),0)
*$DV860</f>
        <v>0</v>
      </c>
      <c r="DZ860" s="43" cm="1">
        <f t="array" aca="1" ref="DZ860" ca="1">IFERROR(INDEX(Forecast_Capex_Input!BY$12:BY$286,$Z860)
*(INDEX(Forecast_Capex_Input!$H$12:$H$286,$Z860)=Repex),0)
*$DV860</f>
        <v>0</v>
      </c>
      <c r="EA860" s="43" cm="1">
        <f t="array" aca="1" ref="EA860" ca="1">IFERROR(INDEX(Forecast_Capex_Input!BZ$12:BZ$286,$Z860)
*(INDEX(Forecast_Capex_Input!$H$12:$H$286,$Z860)=Repex),0)
*$DV860</f>
        <v>0</v>
      </c>
      <c r="EB860" s="43" cm="1">
        <f t="array" aca="1" ref="EB860" ca="1">IFERROR(INDEX(Forecast_Capex_Input!CA$12:CA$286,$Z860)
*(INDEX(Forecast_Capex_Input!$H$12:$H$286,$Z860)=Repex),0)
*$DV860</f>
        <v>0</v>
      </c>
      <c r="EC860" s="43" cm="1">
        <f t="array" aca="1" ref="EC860" ca="1">IFERROR(INDEX(Forecast_Capex_Input!CB$12:CB$286,$Z860)
*(INDEX(Forecast_Capex_Input!$H$12:$H$286,$Z860)=Repex),0)
*$DV860</f>
        <v>0</v>
      </c>
      <c r="ED860" s="43" cm="1">
        <f t="array" aca="1" ref="ED860" ca="1">IFERROR(INDEX(Forecast_Capex_Input!CC$12:CC$286,$Z860)
*(INDEX(Forecast_Capex_Input!$H$12:$H$286,$Z860)=Repex),0)
*$DV860</f>
        <v>0</v>
      </c>
      <c r="EF860" s="86" t="str">
        <f t="shared" si="79"/>
        <v>N/A</v>
      </c>
      <c r="EG860" s="28" t="str">
        <f>IFERROR(RANK(EF860,EF$11:EF$1010,0)+COUNTIF(EF$11:EF860,EF860)-1,NA)</f>
        <v>N/A</v>
      </c>
    </row>
    <row r="861" spans="3:137" x14ac:dyDescent="0.2">
      <c r="C861" s="28">
        <f t="shared" si="80"/>
        <v>851</v>
      </c>
      <c r="D861" s="9" t="str" cm="1">
        <f t="array" ref="D861">IFERROR(INDEX(Forecast_Capex_Input!$D$12:$D$286,$Z861),NA)</f>
        <v>N/A</v>
      </c>
      <c r="E861" s="24" t="str" cm="1">
        <f t="array" ref="E861">IF($Z861=NA,NA,INDEX(Forecast_Capex_Input!$E$12:$E$286,$Z861))</f>
        <v>N/A</v>
      </c>
      <c r="F861" s="9" t="str" cm="1">
        <f t="array" aca="1" ref="F861" ca="1">IFERROR(INDEX(General!$E$25:$E$26,$AA861),NA)</f>
        <v>N/A</v>
      </c>
      <c r="G861" s="9" t="str" cm="1">
        <f t="array" aca="1" ref="G861" ca="1">IFERROR(INDEX(Forecast_Capex_Input!$AI$11:$BB$11,$AC861),NA)</f>
        <v>N/A</v>
      </c>
      <c r="H861" s="50" t="str" cm="1">
        <f t="array" aca="1" ref="H861" ca="1">IFERROR(INDEX(Forecast_Capex_Input!$AI$12:$BB$286,$Z861,$AC861),NA)</f>
        <v>N/A</v>
      </c>
      <c r="I861" s="150" t="str" cm="1">
        <f t="array" ref="I861">IFERROR(INDEX(Forecast_Capex_Input!$F$12:$F$286,$Z861),NA)</f>
        <v>N/A</v>
      </c>
      <c r="J861" s="150" t="str" cm="1">
        <f t="array" ref="J861">IFERROR(INDEX(Forecast_Capex_Input!G$12:G$286,$Z861),NA)</f>
        <v>N/A</v>
      </c>
      <c r="K861" s="150" t="str" cm="1">
        <f t="array" ref="K861">IFERROR(INDEX(Forecast_Capex_Input!H$12:H$286,$Z861),NA)</f>
        <v>N/A</v>
      </c>
      <c r="L861" s="150" t="str" cm="1">
        <f t="array" ref="L861">IFERROR(INDEX(Forecast_Capex_Input!I$12:I$286,$Z861),NA)</f>
        <v>N/A</v>
      </c>
      <c r="M861" s="150" t="str" cm="1">
        <f t="array" ref="M861">IFERROR(INDEX(Forecast_Capex_Input!J$12:J$286,$Z861),NA)</f>
        <v>N/A</v>
      </c>
      <c r="N861" s="150" t="str" cm="1">
        <f t="array" ref="N861">IFERROR(INDEX(Forecast_Capex_Input!K$12:K$286,$Z861),NA)</f>
        <v>N/A</v>
      </c>
      <c r="O861" s="150" t="str" cm="1">
        <f t="array" ref="O861">IFERROR(INDEX(Forecast_Capex_Input!L$12:L$286,$Z861),NA)</f>
        <v>N/A</v>
      </c>
      <c r="P861" s="150" t="str" cm="1">
        <f t="array" ref="P861">IFERROR(INDEX(Forecast_Capex_Input!M$12:M$286,$Z861),NA)</f>
        <v>N/A</v>
      </c>
      <c r="Q861" s="24" t="str" cm="1">
        <f t="array" ref="Q861">IFERROR(INDEX(Forecast_Capex_Input!N$12:N$286,$Z861),NA)</f>
        <v>N/A</v>
      </c>
      <c r="R861" s="190" cm="1">
        <f t="array" ref="R861">IFERROR(INDEX(Forecast_Capex_Input!O$12:O$286,$Z861),0)</f>
        <v>0</v>
      </c>
      <c r="S861" s="24" cm="1">
        <f t="array" ref="S861">IFERROR(INDEX(Forecast_Capex_Input!P$12:P$286,$Z861),0)</f>
        <v>0</v>
      </c>
      <c r="T861" s="150" t="str" cm="1">
        <f t="array" aca="1" ref="T861" ca="1">IFERROR(INDEX(General!$K$91:$K$110,$AC861),NA)</f>
        <v>N/A</v>
      </c>
      <c r="U861" s="43" cm="1">
        <f t="array" aca="1" ref="U861" ca="1">IFERROR(
IF($F861=General!$E$25,INDEX(Forecast_Capex_Input!S$12:S$286,$Z861),
INDEX(Forecast_Capex_Input!T$12:T$286,$Z861)),0)</f>
        <v>0</v>
      </c>
      <c r="V861" s="82" t="b">
        <f>IFERROR(INDEX(Overheads!$T$19:$T$26,MATCH($I861,Overheads!$E$19:$E$26,0)),FALSE)</f>
        <v>0</v>
      </c>
      <c r="W861" s="209" cm="1">
        <f t="array" ref="W861">IFERROR(
INDEX(Forecast_Capex_Input!CN$12:CN$286,$Z861),0)</f>
        <v>0</v>
      </c>
      <c r="X861" s="209">
        <f>IFERROR(
MATCH($W861,General!$L$39:$S$39,0),1)</f>
        <v>1</v>
      </c>
      <c r="Z861" s="28" t="str">
        <f>IFERROR(
IF(MATCH($C861,Forecast_Capex_Input!$CI$12:$CI$286,1)+1&gt;MAX(Forecast_Capex_Input!$C$12:$C$286),NA,
MATCH($C861,Forecast_Capex_Input!$CI$12:$CI$286,1)+1),1)</f>
        <v>N/A</v>
      </c>
      <c r="AA861" s="28" t="str" cm="1">
        <f t="array" aca="1" ref="AA861" ca="1">IFERROR(
IF(Z860&lt;&gt;Z861,1,
IF(COUNTIF(OFFSET(AA860,0,0,-INDEX(Forecast_Capex_Input!$CG$12:$CG$286,$Z861)),AA860)=INDEX(Forecast_Capex_Input!$CG$12:$CG$286,$Z861),AA860+1,AA860)),NA)</f>
        <v>N/A</v>
      </c>
      <c r="AB861" s="28" t="str" cm="1">
        <f t="array" ref="AB861">IFERROR($C861-IF($Z861=1,1,INDEX(Forecast_Capex_Input!$CI$12:$CI$286,$Z861-1))+1,NA)</f>
        <v>N/A</v>
      </c>
      <c r="AC861" s="28" t="str" cm="1">
        <f t="array" aca="1" ref="AC861" ca="1">IFERROR(IF(AA861=1,
INDEX(Forecast_Capex_Input!$AI$10:$BB$10,SMALL(IF(INDEX(Forecast_Capex_Input!$AI$12:$BB$286,$Z861,0)&gt;0,COLUMN(Forecast_Capex_Input!$AI$10:$BB$10)-COLUMN(Forecast_Capex_Input!$AI$12)+1),ROWS(OFFSET(AC860,0,0,-$AB861)))),
OFFSET(AC860,-INDEX(Forecast_Capex_Input!$CG$12:$CG$286,$Z861)+1,0)),NA)</f>
        <v>N/A</v>
      </c>
      <c r="AD861" s="28" t="str">
        <f t="shared" ca="1" si="77"/>
        <v>N/A</v>
      </c>
      <c r="AE861" s="82" t="b">
        <f t="shared" si="81"/>
        <v>0</v>
      </c>
      <c r="AF861" s="78" t="b">
        <v>0</v>
      </c>
      <c r="AG861" s="82" t="b">
        <f t="shared" si="78"/>
        <v>1</v>
      </c>
      <c r="AI861" s="55">
        <v>0</v>
      </c>
      <c r="AJ861" s="55">
        <v>0</v>
      </c>
      <c r="AK861" s="55">
        <v>0</v>
      </c>
      <c r="AL861" s="55">
        <v>0</v>
      </c>
      <c r="AM861" s="55">
        <v>0</v>
      </c>
      <c r="AN861" s="135">
        <v>0</v>
      </c>
      <c r="AP861" s="55">
        <v>0</v>
      </c>
      <c r="AQ861" s="55">
        <v>0</v>
      </c>
      <c r="AR861" s="55">
        <v>0</v>
      </c>
      <c r="AS861" s="55">
        <v>0</v>
      </c>
      <c r="AT861" s="55">
        <v>0</v>
      </c>
      <c r="AU861" s="135">
        <v>0</v>
      </c>
      <c r="AW861" s="55">
        <v>0</v>
      </c>
      <c r="AX861" s="55">
        <v>0</v>
      </c>
      <c r="AY861" s="55">
        <v>0</v>
      </c>
      <c r="AZ861" s="55">
        <v>0</v>
      </c>
      <c r="BA861" s="55">
        <v>0</v>
      </c>
      <c r="BB861" s="135">
        <v>0</v>
      </c>
      <c r="BD861" s="55">
        <v>0</v>
      </c>
      <c r="BE861" s="55">
        <v>0</v>
      </c>
      <c r="BF861" s="55">
        <v>0</v>
      </c>
      <c r="BG861" s="55">
        <v>0</v>
      </c>
      <c r="BH861" s="55">
        <v>0</v>
      </c>
      <c r="BI861" s="135">
        <v>0</v>
      </c>
      <c r="BK861" s="55">
        <v>0</v>
      </c>
      <c r="BL861" s="55">
        <v>0</v>
      </c>
      <c r="BM861" s="55">
        <v>0</v>
      </c>
      <c r="BN861" s="55">
        <v>0</v>
      </c>
      <c r="BO861" s="55">
        <v>0</v>
      </c>
      <c r="BP861" s="135">
        <v>0</v>
      </c>
      <c r="BR861" s="147">
        <v>0</v>
      </c>
      <c r="BS861" s="147">
        <v>0</v>
      </c>
      <c r="BT861" s="147">
        <v>0</v>
      </c>
      <c r="BU861" s="147">
        <v>0</v>
      </c>
      <c r="BV861" s="147">
        <v>0</v>
      </c>
      <c r="BX861" s="55">
        <v>0</v>
      </c>
      <c r="BY861" s="55">
        <v>0</v>
      </c>
      <c r="BZ861" s="55">
        <v>0</v>
      </c>
      <c r="CA861" s="55">
        <v>0</v>
      </c>
      <c r="CB861" s="55">
        <v>0</v>
      </c>
      <c r="CC861" s="135">
        <v>0</v>
      </c>
      <c r="CE861" s="55">
        <v>0</v>
      </c>
      <c r="CF861" s="55">
        <v>0</v>
      </c>
      <c r="CG861" s="55">
        <v>0</v>
      </c>
      <c r="CH861" s="55">
        <v>0</v>
      </c>
      <c r="CI861" s="55">
        <v>0</v>
      </c>
      <c r="CJ861" s="135">
        <v>0</v>
      </c>
      <c r="CL861" s="55">
        <v>0</v>
      </c>
      <c r="CM861" s="55">
        <v>0</v>
      </c>
      <c r="CN861" s="55">
        <v>0</v>
      </c>
      <c r="CO861" s="55">
        <v>0</v>
      </c>
      <c r="CP861" s="55">
        <v>0</v>
      </c>
      <c r="CQ861" s="135">
        <v>0</v>
      </c>
      <c r="CS861" s="67">
        <v>0</v>
      </c>
      <c r="CT861" s="67">
        <v>0</v>
      </c>
      <c r="CU861" s="67">
        <v>0</v>
      </c>
      <c r="CV861" s="67">
        <v>0</v>
      </c>
      <c r="CW861" s="67">
        <v>0</v>
      </c>
      <c r="CX861" s="135">
        <v>0</v>
      </c>
      <c r="CZ861" s="55">
        <v>0</v>
      </c>
      <c r="DA861" s="55">
        <v>0</v>
      </c>
      <c r="DB861" s="55">
        <v>0</v>
      </c>
      <c r="DC861" s="55">
        <v>0</v>
      </c>
      <c r="DD861" s="55">
        <v>0</v>
      </c>
      <c r="DE861" s="135">
        <v>0</v>
      </c>
      <c r="DG861" s="43" t="b" cm="1">
        <f t="array" aca="1" ref="DG861" ca="1">OR($G861=Forecast_Capex_Input!$BF$8:$BF$10)</f>
        <v>0</v>
      </c>
      <c r="DH861" s="43" cm="1">
        <f t="array" aca="1" ref="DH861" ca="1">IFERROR(INDEX(Forecast_Capex_Input!BG$12:BG$286,$Z861)
*(INDEX(Forecast_Capex_Input!$H$12:$H$286,$Z861)=Repex),0)
*$DG861</f>
        <v>0</v>
      </c>
      <c r="DI861" s="43" cm="1">
        <f t="array" aca="1" ref="DI861" ca="1">IFERROR(INDEX(Forecast_Capex_Input!BH$12:BH$286,$Z861)
*(INDEX(Forecast_Capex_Input!$H$12:$H$286,$Z861)=Repex),0)
*$DG861</f>
        <v>0</v>
      </c>
      <c r="DJ861" s="43" cm="1">
        <f t="array" aca="1" ref="DJ861" ca="1">IFERROR(INDEX(Forecast_Capex_Input!BI$12:BI$286,$Z861)
*(INDEX(Forecast_Capex_Input!$H$12:$H$286,$Z861)=Repex),0)
*$DG861</f>
        <v>0</v>
      </c>
      <c r="DK861" s="43" cm="1">
        <f t="array" aca="1" ref="DK861" ca="1">IFERROR(INDEX(Forecast_Capex_Input!BJ$12:BJ$286,$Z861)
*(INDEX(Forecast_Capex_Input!$H$12:$H$286,$Z861)=Repex),0)
*$DG861</f>
        <v>0</v>
      </c>
      <c r="DL861" s="43" cm="1">
        <f t="array" aca="1" ref="DL861" ca="1">IFERROR(INDEX(Forecast_Capex_Input!BK$12:BK$286,$Z861)
*(INDEX(Forecast_Capex_Input!$H$12:$H$286,$Z861)=Repex),0)
*$DG861</f>
        <v>0</v>
      </c>
      <c r="DM861" s="43" cm="1">
        <f t="array" aca="1" ref="DM861" ca="1">IFERROR(INDEX(Forecast_Capex_Input!BL$12:BL$286,$Z861)
*(INDEX(Forecast_Capex_Input!$H$12:$H$286,$Z861)=Repex),0)
*$DG861</f>
        <v>0</v>
      </c>
      <c r="DO861" s="43" t="b" cm="1">
        <f t="array" aca="1" ref="DO861" ca="1">OR($G861=Forecast_Capex_Input!$BN$8:$BN$9)</f>
        <v>0</v>
      </c>
      <c r="DP861" s="43" cm="1">
        <f t="array" aca="1" ref="DP861" ca="1">IFERROR(INDEX(Forecast_Capex_Input!BO$12:BO$286,$Z861)
*(INDEX(Forecast_Capex_Input!$H$12:$H$286,$Z861)=Repex),0)
*$DO861</f>
        <v>0</v>
      </c>
      <c r="DQ861" s="43" cm="1">
        <f t="array" aca="1" ref="DQ861" ca="1">IFERROR(INDEX(Forecast_Capex_Input!BP$12:BP$286,$Z861)
*(INDEX(Forecast_Capex_Input!$H$12:$H$286,$Z861)=Repex),0)
*$DO861</f>
        <v>0</v>
      </c>
      <c r="DR861" s="43" cm="1">
        <f t="array" aca="1" ref="DR861" ca="1">IFERROR(INDEX(Forecast_Capex_Input!BQ$12:BQ$286,$Z861)
*(INDEX(Forecast_Capex_Input!$H$12:$H$286,$Z861)=Repex),0)
*$DO861</f>
        <v>0</v>
      </c>
      <c r="DS861" s="43" cm="1">
        <f t="array" aca="1" ref="DS861" ca="1">IFERROR(INDEX(Forecast_Capex_Input!BR$12:BR$286,$Z861)
*(INDEX(Forecast_Capex_Input!$H$12:$H$286,$Z861)=Repex),0)
*$DO861</f>
        <v>0</v>
      </c>
      <c r="DT861" s="43" cm="1">
        <f t="array" aca="1" ref="DT861" ca="1">IFERROR(INDEX(Forecast_Capex_Input!BS$12:BS$286,$Z861)
*(INDEX(Forecast_Capex_Input!$H$12:$H$286,$Z861)=Repex),0)
*$DO861</f>
        <v>0</v>
      </c>
      <c r="DV861" s="43" t="b" cm="1">
        <f t="array" aca="1" ref="DV861" ca="1">OR($G861=Forecast_Capex_Input!$BU$8:$BU$10)</f>
        <v>0</v>
      </c>
      <c r="DW861" s="43" cm="1">
        <f t="array" aca="1" ref="DW861" ca="1">IFERROR(INDEX(Forecast_Capex_Input!BV$12:BV$286,$Z861)
*(INDEX(Forecast_Capex_Input!$H$12:$H$286,$Z861)=Repex),0)
*$DV861</f>
        <v>0</v>
      </c>
      <c r="DX861" s="43" cm="1">
        <f t="array" aca="1" ref="DX861" ca="1">IFERROR(INDEX(Forecast_Capex_Input!BW$12:BW$286,$Z861)
*(INDEX(Forecast_Capex_Input!$H$12:$H$286,$Z861)=Repex),0)
*$DV861</f>
        <v>0</v>
      </c>
      <c r="DY861" s="43" cm="1">
        <f t="array" aca="1" ref="DY861" ca="1">IFERROR(INDEX(Forecast_Capex_Input!BX$12:BX$286,$Z861)
*(INDEX(Forecast_Capex_Input!$H$12:$H$286,$Z861)=Repex),0)
*$DV861</f>
        <v>0</v>
      </c>
      <c r="DZ861" s="43" cm="1">
        <f t="array" aca="1" ref="DZ861" ca="1">IFERROR(INDEX(Forecast_Capex_Input!BY$12:BY$286,$Z861)
*(INDEX(Forecast_Capex_Input!$H$12:$H$286,$Z861)=Repex),0)
*$DV861</f>
        <v>0</v>
      </c>
      <c r="EA861" s="43" cm="1">
        <f t="array" aca="1" ref="EA861" ca="1">IFERROR(INDEX(Forecast_Capex_Input!BZ$12:BZ$286,$Z861)
*(INDEX(Forecast_Capex_Input!$H$12:$H$286,$Z861)=Repex),0)
*$DV861</f>
        <v>0</v>
      </c>
      <c r="EB861" s="43" cm="1">
        <f t="array" aca="1" ref="EB861" ca="1">IFERROR(INDEX(Forecast_Capex_Input!CA$12:CA$286,$Z861)
*(INDEX(Forecast_Capex_Input!$H$12:$H$286,$Z861)=Repex),0)
*$DV861</f>
        <v>0</v>
      </c>
      <c r="EC861" s="43" cm="1">
        <f t="array" aca="1" ref="EC861" ca="1">IFERROR(INDEX(Forecast_Capex_Input!CB$12:CB$286,$Z861)
*(INDEX(Forecast_Capex_Input!$H$12:$H$286,$Z861)=Repex),0)
*$DV861</f>
        <v>0</v>
      </c>
      <c r="ED861" s="43" cm="1">
        <f t="array" aca="1" ref="ED861" ca="1">IFERROR(INDEX(Forecast_Capex_Input!CC$12:CC$286,$Z861)
*(INDEX(Forecast_Capex_Input!$H$12:$H$286,$Z861)=Repex),0)
*$DV861</f>
        <v>0</v>
      </c>
      <c r="EF861" s="86" t="str">
        <f t="shared" si="79"/>
        <v>N/A</v>
      </c>
      <c r="EG861" s="28" t="str">
        <f>IFERROR(RANK(EF861,EF$11:EF$1010,0)+COUNTIF(EF$11:EF861,EF861)-1,NA)</f>
        <v>N/A</v>
      </c>
    </row>
    <row r="862" spans="3:137" x14ac:dyDescent="0.2">
      <c r="C862" s="28">
        <f t="shared" si="80"/>
        <v>852</v>
      </c>
      <c r="D862" s="9" t="str" cm="1">
        <f t="array" ref="D862">IFERROR(INDEX(Forecast_Capex_Input!$D$12:$D$286,$Z862),NA)</f>
        <v>N/A</v>
      </c>
      <c r="E862" s="24" t="str" cm="1">
        <f t="array" ref="E862">IF($Z862=NA,NA,INDEX(Forecast_Capex_Input!$E$12:$E$286,$Z862))</f>
        <v>N/A</v>
      </c>
      <c r="F862" s="9" t="str" cm="1">
        <f t="array" aca="1" ref="F862" ca="1">IFERROR(INDEX(General!$E$25:$E$26,$AA862),NA)</f>
        <v>N/A</v>
      </c>
      <c r="G862" s="9" t="str" cm="1">
        <f t="array" aca="1" ref="G862" ca="1">IFERROR(INDEX(Forecast_Capex_Input!$AI$11:$BB$11,$AC862),NA)</f>
        <v>N/A</v>
      </c>
      <c r="H862" s="50" t="str" cm="1">
        <f t="array" aca="1" ref="H862" ca="1">IFERROR(INDEX(Forecast_Capex_Input!$AI$12:$BB$286,$Z862,$AC862),NA)</f>
        <v>N/A</v>
      </c>
      <c r="I862" s="150" t="str" cm="1">
        <f t="array" ref="I862">IFERROR(INDEX(Forecast_Capex_Input!$F$12:$F$286,$Z862),NA)</f>
        <v>N/A</v>
      </c>
      <c r="J862" s="150" t="str" cm="1">
        <f t="array" ref="J862">IFERROR(INDEX(Forecast_Capex_Input!G$12:G$286,$Z862),NA)</f>
        <v>N/A</v>
      </c>
      <c r="K862" s="150" t="str" cm="1">
        <f t="array" ref="K862">IFERROR(INDEX(Forecast_Capex_Input!H$12:H$286,$Z862),NA)</f>
        <v>N/A</v>
      </c>
      <c r="L862" s="150" t="str" cm="1">
        <f t="array" ref="L862">IFERROR(INDEX(Forecast_Capex_Input!I$12:I$286,$Z862),NA)</f>
        <v>N/A</v>
      </c>
      <c r="M862" s="150" t="str" cm="1">
        <f t="array" ref="M862">IFERROR(INDEX(Forecast_Capex_Input!J$12:J$286,$Z862),NA)</f>
        <v>N/A</v>
      </c>
      <c r="N862" s="150" t="str" cm="1">
        <f t="array" ref="N862">IFERROR(INDEX(Forecast_Capex_Input!K$12:K$286,$Z862),NA)</f>
        <v>N/A</v>
      </c>
      <c r="O862" s="150" t="str" cm="1">
        <f t="array" ref="O862">IFERROR(INDEX(Forecast_Capex_Input!L$12:L$286,$Z862),NA)</f>
        <v>N/A</v>
      </c>
      <c r="P862" s="150" t="str" cm="1">
        <f t="array" ref="P862">IFERROR(INDEX(Forecast_Capex_Input!M$12:M$286,$Z862),NA)</f>
        <v>N/A</v>
      </c>
      <c r="Q862" s="24" t="str" cm="1">
        <f t="array" ref="Q862">IFERROR(INDEX(Forecast_Capex_Input!N$12:N$286,$Z862),NA)</f>
        <v>N/A</v>
      </c>
      <c r="R862" s="190" cm="1">
        <f t="array" ref="R862">IFERROR(INDEX(Forecast_Capex_Input!O$12:O$286,$Z862),0)</f>
        <v>0</v>
      </c>
      <c r="S862" s="24" cm="1">
        <f t="array" ref="S862">IFERROR(INDEX(Forecast_Capex_Input!P$12:P$286,$Z862),0)</f>
        <v>0</v>
      </c>
      <c r="T862" s="150" t="str" cm="1">
        <f t="array" aca="1" ref="T862" ca="1">IFERROR(INDEX(General!$K$91:$K$110,$AC862),NA)</f>
        <v>N/A</v>
      </c>
      <c r="U862" s="43" cm="1">
        <f t="array" aca="1" ref="U862" ca="1">IFERROR(
IF($F862=General!$E$25,INDEX(Forecast_Capex_Input!S$12:S$286,$Z862),
INDEX(Forecast_Capex_Input!T$12:T$286,$Z862)),0)</f>
        <v>0</v>
      </c>
      <c r="V862" s="82" t="b">
        <f>IFERROR(INDEX(Overheads!$T$19:$T$26,MATCH($I862,Overheads!$E$19:$E$26,0)),FALSE)</f>
        <v>0</v>
      </c>
      <c r="W862" s="209" cm="1">
        <f t="array" ref="W862">IFERROR(
INDEX(Forecast_Capex_Input!CN$12:CN$286,$Z862),0)</f>
        <v>0</v>
      </c>
      <c r="X862" s="209">
        <f>IFERROR(
MATCH($W862,General!$L$39:$S$39,0),1)</f>
        <v>1</v>
      </c>
      <c r="Z862" s="28" t="str">
        <f>IFERROR(
IF(MATCH($C862,Forecast_Capex_Input!$CI$12:$CI$286,1)+1&gt;MAX(Forecast_Capex_Input!$C$12:$C$286),NA,
MATCH($C862,Forecast_Capex_Input!$CI$12:$CI$286,1)+1),1)</f>
        <v>N/A</v>
      </c>
      <c r="AA862" s="28" t="str" cm="1">
        <f t="array" aca="1" ref="AA862" ca="1">IFERROR(
IF(Z861&lt;&gt;Z862,1,
IF(COUNTIF(OFFSET(AA861,0,0,-INDEX(Forecast_Capex_Input!$CG$12:$CG$286,$Z862)),AA861)=INDEX(Forecast_Capex_Input!$CG$12:$CG$286,$Z862),AA861+1,AA861)),NA)</f>
        <v>N/A</v>
      </c>
      <c r="AB862" s="28" t="str" cm="1">
        <f t="array" ref="AB862">IFERROR($C862-IF($Z862=1,1,INDEX(Forecast_Capex_Input!$CI$12:$CI$286,$Z862-1))+1,NA)</f>
        <v>N/A</v>
      </c>
      <c r="AC862" s="28" t="str" cm="1">
        <f t="array" aca="1" ref="AC862" ca="1">IFERROR(IF(AA862=1,
INDEX(Forecast_Capex_Input!$AI$10:$BB$10,SMALL(IF(INDEX(Forecast_Capex_Input!$AI$12:$BB$286,$Z862,0)&gt;0,COLUMN(Forecast_Capex_Input!$AI$10:$BB$10)-COLUMN(Forecast_Capex_Input!$AI$12)+1),ROWS(OFFSET(AC861,0,0,-$AB862)))),
OFFSET(AC861,-INDEX(Forecast_Capex_Input!$CG$12:$CG$286,$Z862)+1,0)),NA)</f>
        <v>N/A</v>
      </c>
      <c r="AD862" s="28" t="str">
        <f t="shared" ca="1" si="77"/>
        <v>N/A</v>
      </c>
      <c r="AE862" s="82" t="b">
        <f t="shared" si="81"/>
        <v>0</v>
      </c>
      <c r="AF862" s="78" t="b">
        <v>0</v>
      </c>
      <c r="AG862" s="82" t="b">
        <f t="shared" si="78"/>
        <v>1</v>
      </c>
      <c r="AI862" s="55">
        <v>0</v>
      </c>
      <c r="AJ862" s="55">
        <v>0</v>
      </c>
      <c r="AK862" s="55">
        <v>0</v>
      </c>
      <c r="AL862" s="55">
        <v>0</v>
      </c>
      <c r="AM862" s="55">
        <v>0</v>
      </c>
      <c r="AN862" s="135">
        <v>0</v>
      </c>
      <c r="AP862" s="55">
        <v>0</v>
      </c>
      <c r="AQ862" s="55">
        <v>0</v>
      </c>
      <c r="AR862" s="55">
        <v>0</v>
      </c>
      <c r="AS862" s="55">
        <v>0</v>
      </c>
      <c r="AT862" s="55">
        <v>0</v>
      </c>
      <c r="AU862" s="135">
        <v>0</v>
      </c>
      <c r="AW862" s="55">
        <v>0</v>
      </c>
      <c r="AX862" s="55">
        <v>0</v>
      </c>
      <c r="AY862" s="55">
        <v>0</v>
      </c>
      <c r="AZ862" s="55">
        <v>0</v>
      </c>
      <c r="BA862" s="55">
        <v>0</v>
      </c>
      <c r="BB862" s="135">
        <v>0</v>
      </c>
      <c r="BD862" s="55">
        <v>0</v>
      </c>
      <c r="BE862" s="55">
        <v>0</v>
      </c>
      <c r="BF862" s="55">
        <v>0</v>
      </c>
      <c r="BG862" s="55">
        <v>0</v>
      </c>
      <c r="BH862" s="55">
        <v>0</v>
      </c>
      <c r="BI862" s="135">
        <v>0</v>
      </c>
      <c r="BK862" s="55">
        <v>0</v>
      </c>
      <c r="BL862" s="55">
        <v>0</v>
      </c>
      <c r="BM862" s="55">
        <v>0</v>
      </c>
      <c r="BN862" s="55">
        <v>0</v>
      </c>
      <c r="BO862" s="55">
        <v>0</v>
      </c>
      <c r="BP862" s="135">
        <v>0</v>
      </c>
      <c r="BR862" s="147">
        <v>0</v>
      </c>
      <c r="BS862" s="147">
        <v>0</v>
      </c>
      <c r="BT862" s="147">
        <v>0</v>
      </c>
      <c r="BU862" s="147">
        <v>0</v>
      </c>
      <c r="BV862" s="147">
        <v>0</v>
      </c>
      <c r="BX862" s="55">
        <v>0</v>
      </c>
      <c r="BY862" s="55">
        <v>0</v>
      </c>
      <c r="BZ862" s="55">
        <v>0</v>
      </c>
      <c r="CA862" s="55">
        <v>0</v>
      </c>
      <c r="CB862" s="55">
        <v>0</v>
      </c>
      <c r="CC862" s="135">
        <v>0</v>
      </c>
      <c r="CE862" s="55">
        <v>0</v>
      </c>
      <c r="CF862" s="55">
        <v>0</v>
      </c>
      <c r="CG862" s="55">
        <v>0</v>
      </c>
      <c r="CH862" s="55">
        <v>0</v>
      </c>
      <c r="CI862" s="55">
        <v>0</v>
      </c>
      <c r="CJ862" s="135">
        <v>0</v>
      </c>
      <c r="CL862" s="55">
        <v>0</v>
      </c>
      <c r="CM862" s="55">
        <v>0</v>
      </c>
      <c r="CN862" s="55">
        <v>0</v>
      </c>
      <c r="CO862" s="55">
        <v>0</v>
      </c>
      <c r="CP862" s="55">
        <v>0</v>
      </c>
      <c r="CQ862" s="135">
        <v>0</v>
      </c>
      <c r="CS862" s="67">
        <v>0</v>
      </c>
      <c r="CT862" s="67">
        <v>0</v>
      </c>
      <c r="CU862" s="67">
        <v>0</v>
      </c>
      <c r="CV862" s="67">
        <v>0</v>
      </c>
      <c r="CW862" s="67">
        <v>0</v>
      </c>
      <c r="CX862" s="135">
        <v>0</v>
      </c>
      <c r="CZ862" s="55">
        <v>0</v>
      </c>
      <c r="DA862" s="55">
        <v>0</v>
      </c>
      <c r="DB862" s="55">
        <v>0</v>
      </c>
      <c r="DC862" s="55">
        <v>0</v>
      </c>
      <c r="DD862" s="55">
        <v>0</v>
      </c>
      <c r="DE862" s="135">
        <v>0</v>
      </c>
      <c r="DG862" s="43" t="b" cm="1">
        <f t="array" aca="1" ref="DG862" ca="1">OR($G862=Forecast_Capex_Input!$BF$8:$BF$10)</f>
        <v>0</v>
      </c>
      <c r="DH862" s="43" cm="1">
        <f t="array" aca="1" ref="DH862" ca="1">IFERROR(INDEX(Forecast_Capex_Input!BG$12:BG$286,$Z862)
*(INDEX(Forecast_Capex_Input!$H$12:$H$286,$Z862)=Repex),0)
*$DG862</f>
        <v>0</v>
      </c>
      <c r="DI862" s="43" cm="1">
        <f t="array" aca="1" ref="DI862" ca="1">IFERROR(INDEX(Forecast_Capex_Input!BH$12:BH$286,$Z862)
*(INDEX(Forecast_Capex_Input!$H$12:$H$286,$Z862)=Repex),0)
*$DG862</f>
        <v>0</v>
      </c>
      <c r="DJ862" s="43" cm="1">
        <f t="array" aca="1" ref="DJ862" ca="1">IFERROR(INDEX(Forecast_Capex_Input!BI$12:BI$286,$Z862)
*(INDEX(Forecast_Capex_Input!$H$12:$H$286,$Z862)=Repex),0)
*$DG862</f>
        <v>0</v>
      </c>
      <c r="DK862" s="43" cm="1">
        <f t="array" aca="1" ref="DK862" ca="1">IFERROR(INDEX(Forecast_Capex_Input!BJ$12:BJ$286,$Z862)
*(INDEX(Forecast_Capex_Input!$H$12:$H$286,$Z862)=Repex),0)
*$DG862</f>
        <v>0</v>
      </c>
      <c r="DL862" s="43" cm="1">
        <f t="array" aca="1" ref="DL862" ca="1">IFERROR(INDEX(Forecast_Capex_Input!BK$12:BK$286,$Z862)
*(INDEX(Forecast_Capex_Input!$H$12:$H$286,$Z862)=Repex),0)
*$DG862</f>
        <v>0</v>
      </c>
      <c r="DM862" s="43" cm="1">
        <f t="array" aca="1" ref="DM862" ca="1">IFERROR(INDEX(Forecast_Capex_Input!BL$12:BL$286,$Z862)
*(INDEX(Forecast_Capex_Input!$H$12:$H$286,$Z862)=Repex),0)
*$DG862</f>
        <v>0</v>
      </c>
      <c r="DO862" s="43" t="b" cm="1">
        <f t="array" aca="1" ref="DO862" ca="1">OR($G862=Forecast_Capex_Input!$BN$8:$BN$9)</f>
        <v>0</v>
      </c>
      <c r="DP862" s="43" cm="1">
        <f t="array" aca="1" ref="DP862" ca="1">IFERROR(INDEX(Forecast_Capex_Input!BO$12:BO$286,$Z862)
*(INDEX(Forecast_Capex_Input!$H$12:$H$286,$Z862)=Repex),0)
*$DO862</f>
        <v>0</v>
      </c>
      <c r="DQ862" s="43" cm="1">
        <f t="array" aca="1" ref="DQ862" ca="1">IFERROR(INDEX(Forecast_Capex_Input!BP$12:BP$286,$Z862)
*(INDEX(Forecast_Capex_Input!$H$12:$H$286,$Z862)=Repex),0)
*$DO862</f>
        <v>0</v>
      </c>
      <c r="DR862" s="43" cm="1">
        <f t="array" aca="1" ref="DR862" ca="1">IFERROR(INDEX(Forecast_Capex_Input!BQ$12:BQ$286,$Z862)
*(INDEX(Forecast_Capex_Input!$H$12:$H$286,$Z862)=Repex),0)
*$DO862</f>
        <v>0</v>
      </c>
      <c r="DS862" s="43" cm="1">
        <f t="array" aca="1" ref="DS862" ca="1">IFERROR(INDEX(Forecast_Capex_Input!BR$12:BR$286,$Z862)
*(INDEX(Forecast_Capex_Input!$H$12:$H$286,$Z862)=Repex),0)
*$DO862</f>
        <v>0</v>
      </c>
      <c r="DT862" s="43" cm="1">
        <f t="array" aca="1" ref="DT862" ca="1">IFERROR(INDEX(Forecast_Capex_Input!BS$12:BS$286,$Z862)
*(INDEX(Forecast_Capex_Input!$H$12:$H$286,$Z862)=Repex),0)
*$DO862</f>
        <v>0</v>
      </c>
      <c r="DV862" s="43" t="b" cm="1">
        <f t="array" aca="1" ref="DV862" ca="1">OR($G862=Forecast_Capex_Input!$BU$8:$BU$10)</f>
        <v>0</v>
      </c>
      <c r="DW862" s="43" cm="1">
        <f t="array" aca="1" ref="DW862" ca="1">IFERROR(INDEX(Forecast_Capex_Input!BV$12:BV$286,$Z862)
*(INDEX(Forecast_Capex_Input!$H$12:$H$286,$Z862)=Repex),0)
*$DV862</f>
        <v>0</v>
      </c>
      <c r="DX862" s="43" cm="1">
        <f t="array" aca="1" ref="DX862" ca="1">IFERROR(INDEX(Forecast_Capex_Input!BW$12:BW$286,$Z862)
*(INDEX(Forecast_Capex_Input!$H$12:$H$286,$Z862)=Repex),0)
*$DV862</f>
        <v>0</v>
      </c>
      <c r="DY862" s="43" cm="1">
        <f t="array" aca="1" ref="DY862" ca="1">IFERROR(INDEX(Forecast_Capex_Input!BX$12:BX$286,$Z862)
*(INDEX(Forecast_Capex_Input!$H$12:$H$286,$Z862)=Repex),0)
*$DV862</f>
        <v>0</v>
      </c>
      <c r="DZ862" s="43" cm="1">
        <f t="array" aca="1" ref="DZ862" ca="1">IFERROR(INDEX(Forecast_Capex_Input!BY$12:BY$286,$Z862)
*(INDEX(Forecast_Capex_Input!$H$12:$H$286,$Z862)=Repex),0)
*$DV862</f>
        <v>0</v>
      </c>
      <c r="EA862" s="43" cm="1">
        <f t="array" aca="1" ref="EA862" ca="1">IFERROR(INDEX(Forecast_Capex_Input!BZ$12:BZ$286,$Z862)
*(INDEX(Forecast_Capex_Input!$H$12:$H$286,$Z862)=Repex),0)
*$DV862</f>
        <v>0</v>
      </c>
      <c r="EB862" s="43" cm="1">
        <f t="array" aca="1" ref="EB862" ca="1">IFERROR(INDEX(Forecast_Capex_Input!CA$12:CA$286,$Z862)
*(INDEX(Forecast_Capex_Input!$H$12:$H$286,$Z862)=Repex),0)
*$DV862</f>
        <v>0</v>
      </c>
      <c r="EC862" s="43" cm="1">
        <f t="array" aca="1" ref="EC862" ca="1">IFERROR(INDEX(Forecast_Capex_Input!CB$12:CB$286,$Z862)
*(INDEX(Forecast_Capex_Input!$H$12:$H$286,$Z862)=Repex),0)
*$DV862</f>
        <v>0</v>
      </c>
      <c r="ED862" s="43" cm="1">
        <f t="array" aca="1" ref="ED862" ca="1">IFERROR(INDEX(Forecast_Capex_Input!CC$12:CC$286,$Z862)
*(INDEX(Forecast_Capex_Input!$H$12:$H$286,$Z862)=Repex),0)
*$DV862</f>
        <v>0</v>
      </c>
      <c r="EF862" s="86" t="str">
        <f t="shared" si="79"/>
        <v>N/A</v>
      </c>
      <c r="EG862" s="28" t="str">
        <f>IFERROR(RANK(EF862,EF$11:EF$1010,0)+COUNTIF(EF$11:EF862,EF862)-1,NA)</f>
        <v>N/A</v>
      </c>
    </row>
    <row r="863" spans="3:137" x14ac:dyDescent="0.2">
      <c r="C863" s="28">
        <f t="shared" si="80"/>
        <v>853</v>
      </c>
      <c r="D863" s="9" t="str" cm="1">
        <f t="array" ref="D863">IFERROR(INDEX(Forecast_Capex_Input!$D$12:$D$286,$Z863),NA)</f>
        <v>N/A</v>
      </c>
      <c r="E863" s="24" t="str" cm="1">
        <f t="array" ref="E863">IF($Z863=NA,NA,INDEX(Forecast_Capex_Input!$E$12:$E$286,$Z863))</f>
        <v>N/A</v>
      </c>
      <c r="F863" s="9" t="str" cm="1">
        <f t="array" aca="1" ref="F863" ca="1">IFERROR(INDEX(General!$E$25:$E$26,$AA863),NA)</f>
        <v>N/A</v>
      </c>
      <c r="G863" s="9" t="str" cm="1">
        <f t="array" aca="1" ref="G863" ca="1">IFERROR(INDEX(Forecast_Capex_Input!$AI$11:$BB$11,$AC863),NA)</f>
        <v>N/A</v>
      </c>
      <c r="H863" s="50" t="str" cm="1">
        <f t="array" aca="1" ref="H863" ca="1">IFERROR(INDEX(Forecast_Capex_Input!$AI$12:$BB$286,$Z863,$AC863),NA)</f>
        <v>N/A</v>
      </c>
      <c r="I863" s="150" t="str" cm="1">
        <f t="array" ref="I863">IFERROR(INDEX(Forecast_Capex_Input!$F$12:$F$286,$Z863),NA)</f>
        <v>N/A</v>
      </c>
      <c r="J863" s="150" t="str" cm="1">
        <f t="array" ref="J863">IFERROR(INDEX(Forecast_Capex_Input!G$12:G$286,$Z863),NA)</f>
        <v>N/A</v>
      </c>
      <c r="K863" s="150" t="str" cm="1">
        <f t="array" ref="K863">IFERROR(INDEX(Forecast_Capex_Input!H$12:H$286,$Z863),NA)</f>
        <v>N/A</v>
      </c>
      <c r="L863" s="150" t="str" cm="1">
        <f t="array" ref="L863">IFERROR(INDEX(Forecast_Capex_Input!I$12:I$286,$Z863),NA)</f>
        <v>N/A</v>
      </c>
      <c r="M863" s="150" t="str" cm="1">
        <f t="array" ref="M863">IFERROR(INDEX(Forecast_Capex_Input!J$12:J$286,$Z863),NA)</f>
        <v>N/A</v>
      </c>
      <c r="N863" s="150" t="str" cm="1">
        <f t="array" ref="N863">IFERROR(INDEX(Forecast_Capex_Input!K$12:K$286,$Z863),NA)</f>
        <v>N/A</v>
      </c>
      <c r="O863" s="150" t="str" cm="1">
        <f t="array" ref="O863">IFERROR(INDEX(Forecast_Capex_Input!L$12:L$286,$Z863),NA)</f>
        <v>N/A</v>
      </c>
      <c r="P863" s="150" t="str" cm="1">
        <f t="array" ref="P863">IFERROR(INDEX(Forecast_Capex_Input!M$12:M$286,$Z863),NA)</f>
        <v>N/A</v>
      </c>
      <c r="Q863" s="24" t="str" cm="1">
        <f t="array" ref="Q863">IFERROR(INDEX(Forecast_Capex_Input!N$12:N$286,$Z863),NA)</f>
        <v>N/A</v>
      </c>
      <c r="R863" s="190" cm="1">
        <f t="array" ref="R863">IFERROR(INDEX(Forecast_Capex_Input!O$12:O$286,$Z863),0)</f>
        <v>0</v>
      </c>
      <c r="S863" s="24" cm="1">
        <f t="array" ref="S863">IFERROR(INDEX(Forecast_Capex_Input!P$12:P$286,$Z863),0)</f>
        <v>0</v>
      </c>
      <c r="T863" s="150" t="str" cm="1">
        <f t="array" aca="1" ref="T863" ca="1">IFERROR(INDEX(General!$K$91:$K$110,$AC863),NA)</f>
        <v>N/A</v>
      </c>
      <c r="U863" s="43" cm="1">
        <f t="array" aca="1" ref="U863" ca="1">IFERROR(
IF($F863=General!$E$25,INDEX(Forecast_Capex_Input!S$12:S$286,$Z863),
INDEX(Forecast_Capex_Input!T$12:T$286,$Z863)),0)</f>
        <v>0</v>
      </c>
      <c r="V863" s="82" t="b">
        <f>IFERROR(INDEX(Overheads!$T$19:$T$26,MATCH($I863,Overheads!$E$19:$E$26,0)),FALSE)</f>
        <v>0</v>
      </c>
      <c r="W863" s="209" cm="1">
        <f t="array" ref="W863">IFERROR(
INDEX(Forecast_Capex_Input!CN$12:CN$286,$Z863),0)</f>
        <v>0</v>
      </c>
      <c r="X863" s="209">
        <f>IFERROR(
MATCH($W863,General!$L$39:$S$39,0),1)</f>
        <v>1</v>
      </c>
      <c r="Z863" s="28" t="str">
        <f>IFERROR(
IF(MATCH($C863,Forecast_Capex_Input!$CI$12:$CI$286,1)+1&gt;MAX(Forecast_Capex_Input!$C$12:$C$286),NA,
MATCH($C863,Forecast_Capex_Input!$CI$12:$CI$286,1)+1),1)</f>
        <v>N/A</v>
      </c>
      <c r="AA863" s="28" t="str" cm="1">
        <f t="array" aca="1" ref="AA863" ca="1">IFERROR(
IF(Z862&lt;&gt;Z863,1,
IF(COUNTIF(OFFSET(AA862,0,0,-INDEX(Forecast_Capex_Input!$CG$12:$CG$286,$Z863)),AA862)=INDEX(Forecast_Capex_Input!$CG$12:$CG$286,$Z863),AA862+1,AA862)),NA)</f>
        <v>N/A</v>
      </c>
      <c r="AB863" s="28" t="str" cm="1">
        <f t="array" ref="AB863">IFERROR($C863-IF($Z863=1,1,INDEX(Forecast_Capex_Input!$CI$12:$CI$286,$Z863-1))+1,NA)</f>
        <v>N/A</v>
      </c>
      <c r="AC863" s="28" t="str" cm="1">
        <f t="array" aca="1" ref="AC863" ca="1">IFERROR(IF(AA863=1,
INDEX(Forecast_Capex_Input!$AI$10:$BB$10,SMALL(IF(INDEX(Forecast_Capex_Input!$AI$12:$BB$286,$Z863,0)&gt;0,COLUMN(Forecast_Capex_Input!$AI$10:$BB$10)-COLUMN(Forecast_Capex_Input!$AI$12)+1),ROWS(OFFSET(AC862,0,0,-$AB863)))),
OFFSET(AC862,-INDEX(Forecast_Capex_Input!$CG$12:$CG$286,$Z863)+1,0)),NA)</f>
        <v>N/A</v>
      </c>
      <c r="AD863" s="28" t="str">
        <f t="shared" ca="1" si="77"/>
        <v>N/A</v>
      </c>
      <c r="AE863" s="82" t="b">
        <f t="shared" si="81"/>
        <v>0</v>
      </c>
      <c r="AF863" s="78" t="b">
        <v>0</v>
      </c>
      <c r="AG863" s="82" t="b">
        <f t="shared" si="78"/>
        <v>1</v>
      </c>
      <c r="AI863" s="55">
        <v>0</v>
      </c>
      <c r="AJ863" s="55">
        <v>0</v>
      </c>
      <c r="AK863" s="55">
        <v>0</v>
      </c>
      <c r="AL863" s="55">
        <v>0</v>
      </c>
      <c r="AM863" s="55">
        <v>0</v>
      </c>
      <c r="AN863" s="135">
        <v>0</v>
      </c>
      <c r="AP863" s="55">
        <v>0</v>
      </c>
      <c r="AQ863" s="55">
        <v>0</v>
      </c>
      <c r="AR863" s="55">
        <v>0</v>
      </c>
      <c r="AS863" s="55">
        <v>0</v>
      </c>
      <c r="AT863" s="55">
        <v>0</v>
      </c>
      <c r="AU863" s="135">
        <v>0</v>
      </c>
      <c r="AW863" s="55">
        <v>0</v>
      </c>
      <c r="AX863" s="55">
        <v>0</v>
      </c>
      <c r="AY863" s="55">
        <v>0</v>
      </c>
      <c r="AZ863" s="55">
        <v>0</v>
      </c>
      <c r="BA863" s="55">
        <v>0</v>
      </c>
      <c r="BB863" s="135">
        <v>0</v>
      </c>
      <c r="BD863" s="55">
        <v>0</v>
      </c>
      <c r="BE863" s="55">
        <v>0</v>
      </c>
      <c r="BF863" s="55">
        <v>0</v>
      </c>
      <c r="BG863" s="55">
        <v>0</v>
      </c>
      <c r="BH863" s="55">
        <v>0</v>
      </c>
      <c r="BI863" s="135">
        <v>0</v>
      </c>
      <c r="BK863" s="55">
        <v>0</v>
      </c>
      <c r="BL863" s="55">
        <v>0</v>
      </c>
      <c r="BM863" s="55">
        <v>0</v>
      </c>
      <c r="BN863" s="55">
        <v>0</v>
      </c>
      <c r="BO863" s="55">
        <v>0</v>
      </c>
      <c r="BP863" s="135">
        <v>0</v>
      </c>
      <c r="BR863" s="147">
        <v>0</v>
      </c>
      <c r="BS863" s="147">
        <v>0</v>
      </c>
      <c r="BT863" s="147">
        <v>0</v>
      </c>
      <c r="BU863" s="147">
        <v>0</v>
      </c>
      <c r="BV863" s="147">
        <v>0</v>
      </c>
      <c r="BX863" s="55">
        <v>0</v>
      </c>
      <c r="BY863" s="55">
        <v>0</v>
      </c>
      <c r="BZ863" s="55">
        <v>0</v>
      </c>
      <c r="CA863" s="55">
        <v>0</v>
      </c>
      <c r="CB863" s="55">
        <v>0</v>
      </c>
      <c r="CC863" s="135">
        <v>0</v>
      </c>
      <c r="CE863" s="55">
        <v>0</v>
      </c>
      <c r="CF863" s="55">
        <v>0</v>
      </c>
      <c r="CG863" s="55">
        <v>0</v>
      </c>
      <c r="CH863" s="55">
        <v>0</v>
      </c>
      <c r="CI863" s="55">
        <v>0</v>
      </c>
      <c r="CJ863" s="135">
        <v>0</v>
      </c>
      <c r="CL863" s="55">
        <v>0</v>
      </c>
      <c r="CM863" s="55">
        <v>0</v>
      </c>
      <c r="CN863" s="55">
        <v>0</v>
      </c>
      <c r="CO863" s="55">
        <v>0</v>
      </c>
      <c r="CP863" s="55">
        <v>0</v>
      </c>
      <c r="CQ863" s="135">
        <v>0</v>
      </c>
      <c r="CS863" s="67">
        <v>0</v>
      </c>
      <c r="CT863" s="67">
        <v>0</v>
      </c>
      <c r="CU863" s="67">
        <v>0</v>
      </c>
      <c r="CV863" s="67">
        <v>0</v>
      </c>
      <c r="CW863" s="67">
        <v>0</v>
      </c>
      <c r="CX863" s="135">
        <v>0</v>
      </c>
      <c r="CZ863" s="55">
        <v>0</v>
      </c>
      <c r="DA863" s="55">
        <v>0</v>
      </c>
      <c r="DB863" s="55">
        <v>0</v>
      </c>
      <c r="DC863" s="55">
        <v>0</v>
      </c>
      <c r="DD863" s="55">
        <v>0</v>
      </c>
      <c r="DE863" s="135">
        <v>0</v>
      </c>
      <c r="DG863" s="43" t="b" cm="1">
        <f t="array" aca="1" ref="DG863" ca="1">OR($G863=Forecast_Capex_Input!$BF$8:$BF$10)</f>
        <v>0</v>
      </c>
      <c r="DH863" s="43" cm="1">
        <f t="array" aca="1" ref="DH863" ca="1">IFERROR(INDEX(Forecast_Capex_Input!BG$12:BG$286,$Z863)
*(INDEX(Forecast_Capex_Input!$H$12:$H$286,$Z863)=Repex),0)
*$DG863</f>
        <v>0</v>
      </c>
      <c r="DI863" s="43" cm="1">
        <f t="array" aca="1" ref="DI863" ca="1">IFERROR(INDEX(Forecast_Capex_Input!BH$12:BH$286,$Z863)
*(INDEX(Forecast_Capex_Input!$H$12:$H$286,$Z863)=Repex),0)
*$DG863</f>
        <v>0</v>
      </c>
      <c r="DJ863" s="43" cm="1">
        <f t="array" aca="1" ref="DJ863" ca="1">IFERROR(INDEX(Forecast_Capex_Input!BI$12:BI$286,$Z863)
*(INDEX(Forecast_Capex_Input!$H$12:$H$286,$Z863)=Repex),0)
*$DG863</f>
        <v>0</v>
      </c>
      <c r="DK863" s="43" cm="1">
        <f t="array" aca="1" ref="DK863" ca="1">IFERROR(INDEX(Forecast_Capex_Input!BJ$12:BJ$286,$Z863)
*(INDEX(Forecast_Capex_Input!$H$12:$H$286,$Z863)=Repex),0)
*$DG863</f>
        <v>0</v>
      </c>
      <c r="DL863" s="43" cm="1">
        <f t="array" aca="1" ref="DL863" ca="1">IFERROR(INDEX(Forecast_Capex_Input!BK$12:BK$286,$Z863)
*(INDEX(Forecast_Capex_Input!$H$12:$H$286,$Z863)=Repex),0)
*$DG863</f>
        <v>0</v>
      </c>
      <c r="DM863" s="43" cm="1">
        <f t="array" aca="1" ref="DM863" ca="1">IFERROR(INDEX(Forecast_Capex_Input!BL$12:BL$286,$Z863)
*(INDEX(Forecast_Capex_Input!$H$12:$H$286,$Z863)=Repex),0)
*$DG863</f>
        <v>0</v>
      </c>
      <c r="DO863" s="43" t="b" cm="1">
        <f t="array" aca="1" ref="DO863" ca="1">OR($G863=Forecast_Capex_Input!$BN$8:$BN$9)</f>
        <v>0</v>
      </c>
      <c r="DP863" s="43" cm="1">
        <f t="array" aca="1" ref="DP863" ca="1">IFERROR(INDEX(Forecast_Capex_Input!BO$12:BO$286,$Z863)
*(INDEX(Forecast_Capex_Input!$H$12:$H$286,$Z863)=Repex),0)
*$DO863</f>
        <v>0</v>
      </c>
      <c r="DQ863" s="43" cm="1">
        <f t="array" aca="1" ref="DQ863" ca="1">IFERROR(INDEX(Forecast_Capex_Input!BP$12:BP$286,$Z863)
*(INDEX(Forecast_Capex_Input!$H$12:$H$286,$Z863)=Repex),0)
*$DO863</f>
        <v>0</v>
      </c>
      <c r="DR863" s="43" cm="1">
        <f t="array" aca="1" ref="DR863" ca="1">IFERROR(INDEX(Forecast_Capex_Input!BQ$12:BQ$286,$Z863)
*(INDEX(Forecast_Capex_Input!$H$12:$H$286,$Z863)=Repex),0)
*$DO863</f>
        <v>0</v>
      </c>
      <c r="DS863" s="43" cm="1">
        <f t="array" aca="1" ref="DS863" ca="1">IFERROR(INDEX(Forecast_Capex_Input!BR$12:BR$286,$Z863)
*(INDEX(Forecast_Capex_Input!$H$12:$H$286,$Z863)=Repex),0)
*$DO863</f>
        <v>0</v>
      </c>
      <c r="DT863" s="43" cm="1">
        <f t="array" aca="1" ref="DT863" ca="1">IFERROR(INDEX(Forecast_Capex_Input!BS$12:BS$286,$Z863)
*(INDEX(Forecast_Capex_Input!$H$12:$H$286,$Z863)=Repex),0)
*$DO863</f>
        <v>0</v>
      </c>
      <c r="DV863" s="43" t="b" cm="1">
        <f t="array" aca="1" ref="DV863" ca="1">OR($G863=Forecast_Capex_Input!$BU$8:$BU$10)</f>
        <v>0</v>
      </c>
      <c r="DW863" s="43" cm="1">
        <f t="array" aca="1" ref="DW863" ca="1">IFERROR(INDEX(Forecast_Capex_Input!BV$12:BV$286,$Z863)
*(INDEX(Forecast_Capex_Input!$H$12:$H$286,$Z863)=Repex),0)
*$DV863</f>
        <v>0</v>
      </c>
      <c r="DX863" s="43" cm="1">
        <f t="array" aca="1" ref="DX863" ca="1">IFERROR(INDEX(Forecast_Capex_Input!BW$12:BW$286,$Z863)
*(INDEX(Forecast_Capex_Input!$H$12:$H$286,$Z863)=Repex),0)
*$DV863</f>
        <v>0</v>
      </c>
      <c r="DY863" s="43" cm="1">
        <f t="array" aca="1" ref="DY863" ca="1">IFERROR(INDEX(Forecast_Capex_Input!BX$12:BX$286,$Z863)
*(INDEX(Forecast_Capex_Input!$H$12:$H$286,$Z863)=Repex),0)
*$DV863</f>
        <v>0</v>
      </c>
      <c r="DZ863" s="43" cm="1">
        <f t="array" aca="1" ref="DZ863" ca="1">IFERROR(INDEX(Forecast_Capex_Input!BY$12:BY$286,$Z863)
*(INDEX(Forecast_Capex_Input!$H$12:$H$286,$Z863)=Repex),0)
*$DV863</f>
        <v>0</v>
      </c>
      <c r="EA863" s="43" cm="1">
        <f t="array" aca="1" ref="EA863" ca="1">IFERROR(INDEX(Forecast_Capex_Input!BZ$12:BZ$286,$Z863)
*(INDEX(Forecast_Capex_Input!$H$12:$H$286,$Z863)=Repex),0)
*$DV863</f>
        <v>0</v>
      </c>
      <c r="EB863" s="43" cm="1">
        <f t="array" aca="1" ref="EB863" ca="1">IFERROR(INDEX(Forecast_Capex_Input!CA$12:CA$286,$Z863)
*(INDEX(Forecast_Capex_Input!$H$12:$H$286,$Z863)=Repex),0)
*$DV863</f>
        <v>0</v>
      </c>
      <c r="EC863" s="43" cm="1">
        <f t="array" aca="1" ref="EC863" ca="1">IFERROR(INDEX(Forecast_Capex_Input!CB$12:CB$286,$Z863)
*(INDEX(Forecast_Capex_Input!$H$12:$H$286,$Z863)=Repex),0)
*$DV863</f>
        <v>0</v>
      </c>
      <c r="ED863" s="43" cm="1">
        <f t="array" aca="1" ref="ED863" ca="1">IFERROR(INDEX(Forecast_Capex_Input!CC$12:CC$286,$Z863)
*(INDEX(Forecast_Capex_Input!$H$12:$H$286,$Z863)=Repex),0)
*$DV863</f>
        <v>0</v>
      </c>
      <c r="EF863" s="86" t="str">
        <f t="shared" si="79"/>
        <v>N/A</v>
      </c>
      <c r="EG863" s="28" t="str">
        <f>IFERROR(RANK(EF863,EF$11:EF$1010,0)+COUNTIF(EF$11:EF863,EF863)-1,NA)</f>
        <v>N/A</v>
      </c>
    </row>
    <row r="864" spans="3:137" x14ac:dyDescent="0.2">
      <c r="C864" s="28">
        <f t="shared" si="80"/>
        <v>854</v>
      </c>
      <c r="D864" s="9" t="str" cm="1">
        <f t="array" ref="D864">IFERROR(INDEX(Forecast_Capex_Input!$D$12:$D$286,$Z864),NA)</f>
        <v>N/A</v>
      </c>
      <c r="E864" s="24" t="str" cm="1">
        <f t="array" ref="E864">IF($Z864=NA,NA,INDEX(Forecast_Capex_Input!$E$12:$E$286,$Z864))</f>
        <v>N/A</v>
      </c>
      <c r="F864" s="9" t="str" cm="1">
        <f t="array" aca="1" ref="F864" ca="1">IFERROR(INDEX(General!$E$25:$E$26,$AA864),NA)</f>
        <v>N/A</v>
      </c>
      <c r="G864" s="9" t="str" cm="1">
        <f t="array" aca="1" ref="G864" ca="1">IFERROR(INDEX(Forecast_Capex_Input!$AI$11:$BB$11,$AC864),NA)</f>
        <v>N/A</v>
      </c>
      <c r="H864" s="50" t="str" cm="1">
        <f t="array" aca="1" ref="H864" ca="1">IFERROR(INDEX(Forecast_Capex_Input!$AI$12:$BB$286,$Z864,$AC864),NA)</f>
        <v>N/A</v>
      </c>
      <c r="I864" s="150" t="str" cm="1">
        <f t="array" ref="I864">IFERROR(INDEX(Forecast_Capex_Input!$F$12:$F$286,$Z864),NA)</f>
        <v>N/A</v>
      </c>
      <c r="J864" s="150" t="str" cm="1">
        <f t="array" ref="J864">IFERROR(INDEX(Forecast_Capex_Input!G$12:G$286,$Z864),NA)</f>
        <v>N/A</v>
      </c>
      <c r="K864" s="150" t="str" cm="1">
        <f t="array" ref="K864">IFERROR(INDEX(Forecast_Capex_Input!H$12:H$286,$Z864),NA)</f>
        <v>N/A</v>
      </c>
      <c r="L864" s="150" t="str" cm="1">
        <f t="array" ref="L864">IFERROR(INDEX(Forecast_Capex_Input!I$12:I$286,$Z864),NA)</f>
        <v>N/A</v>
      </c>
      <c r="M864" s="150" t="str" cm="1">
        <f t="array" ref="M864">IFERROR(INDEX(Forecast_Capex_Input!J$12:J$286,$Z864),NA)</f>
        <v>N/A</v>
      </c>
      <c r="N864" s="150" t="str" cm="1">
        <f t="array" ref="N864">IFERROR(INDEX(Forecast_Capex_Input!K$12:K$286,$Z864),NA)</f>
        <v>N/A</v>
      </c>
      <c r="O864" s="150" t="str" cm="1">
        <f t="array" ref="O864">IFERROR(INDEX(Forecast_Capex_Input!L$12:L$286,$Z864),NA)</f>
        <v>N/A</v>
      </c>
      <c r="P864" s="150" t="str" cm="1">
        <f t="array" ref="P864">IFERROR(INDEX(Forecast_Capex_Input!M$12:M$286,$Z864),NA)</f>
        <v>N/A</v>
      </c>
      <c r="Q864" s="24" t="str" cm="1">
        <f t="array" ref="Q864">IFERROR(INDEX(Forecast_Capex_Input!N$12:N$286,$Z864),NA)</f>
        <v>N/A</v>
      </c>
      <c r="R864" s="190" cm="1">
        <f t="array" ref="R864">IFERROR(INDEX(Forecast_Capex_Input!O$12:O$286,$Z864),0)</f>
        <v>0</v>
      </c>
      <c r="S864" s="24" cm="1">
        <f t="array" ref="S864">IFERROR(INDEX(Forecast_Capex_Input!P$12:P$286,$Z864),0)</f>
        <v>0</v>
      </c>
      <c r="T864" s="150" t="str" cm="1">
        <f t="array" aca="1" ref="T864" ca="1">IFERROR(INDEX(General!$K$91:$K$110,$AC864),NA)</f>
        <v>N/A</v>
      </c>
      <c r="U864" s="43" cm="1">
        <f t="array" aca="1" ref="U864" ca="1">IFERROR(
IF($F864=General!$E$25,INDEX(Forecast_Capex_Input!S$12:S$286,$Z864),
INDEX(Forecast_Capex_Input!T$12:T$286,$Z864)),0)</f>
        <v>0</v>
      </c>
      <c r="V864" s="82" t="b">
        <f>IFERROR(INDEX(Overheads!$T$19:$T$26,MATCH($I864,Overheads!$E$19:$E$26,0)),FALSE)</f>
        <v>0</v>
      </c>
      <c r="W864" s="209" cm="1">
        <f t="array" ref="W864">IFERROR(
INDEX(Forecast_Capex_Input!CN$12:CN$286,$Z864),0)</f>
        <v>0</v>
      </c>
      <c r="X864" s="209">
        <f>IFERROR(
MATCH($W864,General!$L$39:$S$39,0),1)</f>
        <v>1</v>
      </c>
      <c r="Z864" s="28" t="str">
        <f>IFERROR(
IF(MATCH($C864,Forecast_Capex_Input!$CI$12:$CI$286,1)+1&gt;MAX(Forecast_Capex_Input!$C$12:$C$286),NA,
MATCH($C864,Forecast_Capex_Input!$CI$12:$CI$286,1)+1),1)</f>
        <v>N/A</v>
      </c>
      <c r="AA864" s="28" t="str" cm="1">
        <f t="array" aca="1" ref="AA864" ca="1">IFERROR(
IF(Z863&lt;&gt;Z864,1,
IF(COUNTIF(OFFSET(AA863,0,0,-INDEX(Forecast_Capex_Input!$CG$12:$CG$286,$Z864)),AA863)=INDEX(Forecast_Capex_Input!$CG$12:$CG$286,$Z864),AA863+1,AA863)),NA)</f>
        <v>N/A</v>
      </c>
      <c r="AB864" s="28" t="str" cm="1">
        <f t="array" ref="AB864">IFERROR($C864-IF($Z864=1,1,INDEX(Forecast_Capex_Input!$CI$12:$CI$286,$Z864-1))+1,NA)</f>
        <v>N/A</v>
      </c>
      <c r="AC864" s="28" t="str" cm="1">
        <f t="array" aca="1" ref="AC864" ca="1">IFERROR(IF(AA864=1,
INDEX(Forecast_Capex_Input!$AI$10:$BB$10,SMALL(IF(INDEX(Forecast_Capex_Input!$AI$12:$BB$286,$Z864,0)&gt;0,COLUMN(Forecast_Capex_Input!$AI$10:$BB$10)-COLUMN(Forecast_Capex_Input!$AI$12)+1),ROWS(OFFSET(AC863,0,0,-$AB864)))),
OFFSET(AC863,-INDEX(Forecast_Capex_Input!$CG$12:$CG$286,$Z864)+1,0)),NA)</f>
        <v>N/A</v>
      </c>
      <c r="AD864" s="28" t="str">
        <f t="shared" ca="1" si="77"/>
        <v>N/A</v>
      </c>
      <c r="AE864" s="82" t="b">
        <f t="shared" si="81"/>
        <v>0</v>
      </c>
      <c r="AF864" s="78" t="b">
        <v>0</v>
      </c>
      <c r="AG864" s="82" t="b">
        <f t="shared" si="78"/>
        <v>1</v>
      </c>
      <c r="AI864" s="55">
        <v>0</v>
      </c>
      <c r="AJ864" s="55">
        <v>0</v>
      </c>
      <c r="AK864" s="55">
        <v>0</v>
      </c>
      <c r="AL864" s="55">
        <v>0</v>
      </c>
      <c r="AM864" s="55">
        <v>0</v>
      </c>
      <c r="AN864" s="135">
        <v>0</v>
      </c>
      <c r="AP864" s="55">
        <v>0</v>
      </c>
      <c r="AQ864" s="55">
        <v>0</v>
      </c>
      <c r="AR864" s="55">
        <v>0</v>
      </c>
      <c r="AS864" s="55">
        <v>0</v>
      </c>
      <c r="AT864" s="55">
        <v>0</v>
      </c>
      <c r="AU864" s="135">
        <v>0</v>
      </c>
      <c r="AW864" s="55">
        <v>0</v>
      </c>
      <c r="AX864" s="55">
        <v>0</v>
      </c>
      <c r="AY864" s="55">
        <v>0</v>
      </c>
      <c r="AZ864" s="55">
        <v>0</v>
      </c>
      <c r="BA864" s="55">
        <v>0</v>
      </c>
      <c r="BB864" s="135">
        <v>0</v>
      </c>
      <c r="BD864" s="55">
        <v>0</v>
      </c>
      <c r="BE864" s="55">
        <v>0</v>
      </c>
      <c r="BF864" s="55">
        <v>0</v>
      </c>
      <c r="BG864" s="55">
        <v>0</v>
      </c>
      <c r="BH864" s="55">
        <v>0</v>
      </c>
      <c r="BI864" s="135">
        <v>0</v>
      </c>
      <c r="BK864" s="55">
        <v>0</v>
      </c>
      <c r="BL864" s="55">
        <v>0</v>
      </c>
      <c r="BM864" s="55">
        <v>0</v>
      </c>
      <c r="BN864" s="55">
        <v>0</v>
      </c>
      <c r="BO864" s="55">
        <v>0</v>
      </c>
      <c r="BP864" s="135">
        <v>0</v>
      </c>
      <c r="BR864" s="147">
        <v>0</v>
      </c>
      <c r="BS864" s="147">
        <v>0</v>
      </c>
      <c r="BT864" s="147">
        <v>0</v>
      </c>
      <c r="BU864" s="147">
        <v>0</v>
      </c>
      <c r="BV864" s="147">
        <v>0</v>
      </c>
      <c r="BX864" s="55">
        <v>0</v>
      </c>
      <c r="BY864" s="55">
        <v>0</v>
      </c>
      <c r="BZ864" s="55">
        <v>0</v>
      </c>
      <c r="CA864" s="55">
        <v>0</v>
      </c>
      <c r="CB864" s="55">
        <v>0</v>
      </c>
      <c r="CC864" s="135">
        <v>0</v>
      </c>
      <c r="CE864" s="55">
        <v>0</v>
      </c>
      <c r="CF864" s="55">
        <v>0</v>
      </c>
      <c r="CG864" s="55">
        <v>0</v>
      </c>
      <c r="CH864" s="55">
        <v>0</v>
      </c>
      <c r="CI864" s="55">
        <v>0</v>
      </c>
      <c r="CJ864" s="135">
        <v>0</v>
      </c>
      <c r="CL864" s="55">
        <v>0</v>
      </c>
      <c r="CM864" s="55">
        <v>0</v>
      </c>
      <c r="CN864" s="55">
        <v>0</v>
      </c>
      <c r="CO864" s="55">
        <v>0</v>
      </c>
      <c r="CP864" s="55">
        <v>0</v>
      </c>
      <c r="CQ864" s="135">
        <v>0</v>
      </c>
      <c r="CS864" s="67">
        <v>0</v>
      </c>
      <c r="CT864" s="67">
        <v>0</v>
      </c>
      <c r="CU864" s="67">
        <v>0</v>
      </c>
      <c r="CV864" s="67">
        <v>0</v>
      </c>
      <c r="CW864" s="67">
        <v>0</v>
      </c>
      <c r="CX864" s="135">
        <v>0</v>
      </c>
      <c r="CZ864" s="55">
        <v>0</v>
      </c>
      <c r="DA864" s="55">
        <v>0</v>
      </c>
      <c r="DB864" s="55">
        <v>0</v>
      </c>
      <c r="DC864" s="55">
        <v>0</v>
      </c>
      <c r="DD864" s="55">
        <v>0</v>
      </c>
      <c r="DE864" s="135">
        <v>0</v>
      </c>
      <c r="DG864" s="43" t="b" cm="1">
        <f t="array" aca="1" ref="DG864" ca="1">OR($G864=Forecast_Capex_Input!$BF$8:$BF$10)</f>
        <v>0</v>
      </c>
      <c r="DH864" s="43" cm="1">
        <f t="array" aca="1" ref="DH864" ca="1">IFERROR(INDEX(Forecast_Capex_Input!BG$12:BG$286,$Z864)
*(INDEX(Forecast_Capex_Input!$H$12:$H$286,$Z864)=Repex),0)
*$DG864</f>
        <v>0</v>
      </c>
      <c r="DI864" s="43" cm="1">
        <f t="array" aca="1" ref="DI864" ca="1">IFERROR(INDEX(Forecast_Capex_Input!BH$12:BH$286,$Z864)
*(INDEX(Forecast_Capex_Input!$H$12:$H$286,$Z864)=Repex),0)
*$DG864</f>
        <v>0</v>
      </c>
      <c r="DJ864" s="43" cm="1">
        <f t="array" aca="1" ref="DJ864" ca="1">IFERROR(INDEX(Forecast_Capex_Input!BI$12:BI$286,$Z864)
*(INDEX(Forecast_Capex_Input!$H$12:$H$286,$Z864)=Repex),0)
*$DG864</f>
        <v>0</v>
      </c>
      <c r="DK864" s="43" cm="1">
        <f t="array" aca="1" ref="DK864" ca="1">IFERROR(INDEX(Forecast_Capex_Input!BJ$12:BJ$286,$Z864)
*(INDEX(Forecast_Capex_Input!$H$12:$H$286,$Z864)=Repex),0)
*$DG864</f>
        <v>0</v>
      </c>
      <c r="DL864" s="43" cm="1">
        <f t="array" aca="1" ref="DL864" ca="1">IFERROR(INDEX(Forecast_Capex_Input!BK$12:BK$286,$Z864)
*(INDEX(Forecast_Capex_Input!$H$12:$H$286,$Z864)=Repex),0)
*$DG864</f>
        <v>0</v>
      </c>
      <c r="DM864" s="43" cm="1">
        <f t="array" aca="1" ref="DM864" ca="1">IFERROR(INDEX(Forecast_Capex_Input!BL$12:BL$286,$Z864)
*(INDEX(Forecast_Capex_Input!$H$12:$H$286,$Z864)=Repex),0)
*$DG864</f>
        <v>0</v>
      </c>
      <c r="DO864" s="43" t="b" cm="1">
        <f t="array" aca="1" ref="DO864" ca="1">OR($G864=Forecast_Capex_Input!$BN$8:$BN$9)</f>
        <v>0</v>
      </c>
      <c r="DP864" s="43" cm="1">
        <f t="array" aca="1" ref="DP864" ca="1">IFERROR(INDEX(Forecast_Capex_Input!BO$12:BO$286,$Z864)
*(INDEX(Forecast_Capex_Input!$H$12:$H$286,$Z864)=Repex),0)
*$DO864</f>
        <v>0</v>
      </c>
      <c r="DQ864" s="43" cm="1">
        <f t="array" aca="1" ref="DQ864" ca="1">IFERROR(INDEX(Forecast_Capex_Input!BP$12:BP$286,$Z864)
*(INDEX(Forecast_Capex_Input!$H$12:$H$286,$Z864)=Repex),0)
*$DO864</f>
        <v>0</v>
      </c>
      <c r="DR864" s="43" cm="1">
        <f t="array" aca="1" ref="DR864" ca="1">IFERROR(INDEX(Forecast_Capex_Input!BQ$12:BQ$286,$Z864)
*(INDEX(Forecast_Capex_Input!$H$12:$H$286,$Z864)=Repex),0)
*$DO864</f>
        <v>0</v>
      </c>
      <c r="DS864" s="43" cm="1">
        <f t="array" aca="1" ref="DS864" ca="1">IFERROR(INDEX(Forecast_Capex_Input!BR$12:BR$286,$Z864)
*(INDEX(Forecast_Capex_Input!$H$12:$H$286,$Z864)=Repex),0)
*$DO864</f>
        <v>0</v>
      </c>
      <c r="DT864" s="43" cm="1">
        <f t="array" aca="1" ref="DT864" ca="1">IFERROR(INDEX(Forecast_Capex_Input!BS$12:BS$286,$Z864)
*(INDEX(Forecast_Capex_Input!$H$12:$H$286,$Z864)=Repex),0)
*$DO864</f>
        <v>0</v>
      </c>
      <c r="DV864" s="43" t="b" cm="1">
        <f t="array" aca="1" ref="DV864" ca="1">OR($G864=Forecast_Capex_Input!$BU$8:$BU$10)</f>
        <v>0</v>
      </c>
      <c r="DW864" s="43" cm="1">
        <f t="array" aca="1" ref="DW864" ca="1">IFERROR(INDEX(Forecast_Capex_Input!BV$12:BV$286,$Z864)
*(INDEX(Forecast_Capex_Input!$H$12:$H$286,$Z864)=Repex),0)
*$DV864</f>
        <v>0</v>
      </c>
      <c r="DX864" s="43" cm="1">
        <f t="array" aca="1" ref="DX864" ca="1">IFERROR(INDEX(Forecast_Capex_Input!BW$12:BW$286,$Z864)
*(INDEX(Forecast_Capex_Input!$H$12:$H$286,$Z864)=Repex),0)
*$DV864</f>
        <v>0</v>
      </c>
      <c r="DY864" s="43" cm="1">
        <f t="array" aca="1" ref="DY864" ca="1">IFERROR(INDEX(Forecast_Capex_Input!BX$12:BX$286,$Z864)
*(INDEX(Forecast_Capex_Input!$H$12:$H$286,$Z864)=Repex),0)
*$DV864</f>
        <v>0</v>
      </c>
      <c r="DZ864" s="43" cm="1">
        <f t="array" aca="1" ref="DZ864" ca="1">IFERROR(INDEX(Forecast_Capex_Input!BY$12:BY$286,$Z864)
*(INDEX(Forecast_Capex_Input!$H$12:$H$286,$Z864)=Repex),0)
*$DV864</f>
        <v>0</v>
      </c>
      <c r="EA864" s="43" cm="1">
        <f t="array" aca="1" ref="EA864" ca="1">IFERROR(INDEX(Forecast_Capex_Input!BZ$12:BZ$286,$Z864)
*(INDEX(Forecast_Capex_Input!$H$12:$H$286,$Z864)=Repex),0)
*$DV864</f>
        <v>0</v>
      </c>
      <c r="EB864" s="43" cm="1">
        <f t="array" aca="1" ref="EB864" ca="1">IFERROR(INDEX(Forecast_Capex_Input!CA$12:CA$286,$Z864)
*(INDEX(Forecast_Capex_Input!$H$12:$H$286,$Z864)=Repex),0)
*$DV864</f>
        <v>0</v>
      </c>
      <c r="EC864" s="43" cm="1">
        <f t="array" aca="1" ref="EC864" ca="1">IFERROR(INDEX(Forecast_Capex_Input!CB$12:CB$286,$Z864)
*(INDEX(Forecast_Capex_Input!$H$12:$H$286,$Z864)=Repex),0)
*$DV864</f>
        <v>0</v>
      </c>
      <c r="ED864" s="43" cm="1">
        <f t="array" aca="1" ref="ED864" ca="1">IFERROR(INDEX(Forecast_Capex_Input!CC$12:CC$286,$Z864)
*(INDEX(Forecast_Capex_Input!$H$12:$H$286,$Z864)=Repex),0)
*$DV864</f>
        <v>0</v>
      </c>
      <c r="EF864" s="86" t="str">
        <f t="shared" si="79"/>
        <v>N/A</v>
      </c>
      <c r="EG864" s="28" t="str">
        <f>IFERROR(RANK(EF864,EF$11:EF$1010,0)+COUNTIF(EF$11:EF864,EF864)-1,NA)</f>
        <v>N/A</v>
      </c>
    </row>
    <row r="865" spans="3:137" x14ac:dyDescent="0.2">
      <c r="C865" s="28">
        <f t="shared" si="80"/>
        <v>855</v>
      </c>
      <c r="D865" s="9" t="str" cm="1">
        <f t="array" ref="D865">IFERROR(INDEX(Forecast_Capex_Input!$D$12:$D$286,$Z865),NA)</f>
        <v>N/A</v>
      </c>
      <c r="E865" s="24" t="str" cm="1">
        <f t="array" ref="E865">IF($Z865=NA,NA,INDEX(Forecast_Capex_Input!$E$12:$E$286,$Z865))</f>
        <v>N/A</v>
      </c>
      <c r="F865" s="9" t="str" cm="1">
        <f t="array" aca="1" ref="F865" ca="1">IFERROR(INDEX(General!$E$25:$E$26,$AA865),NA)</f>
        <v>N/A</v>
      </c>
      <c r="G865" s="9" t="str" cm="1">
        <f t="array" aca="1" ref="G865" ca="1">IFERROR(INDEX(Forecast_Capex_Input!$AI$11:$BB$11,$AC865),NA)</f>
        <v>N/A</v>
      </c>
      <c r="H865" s="50" t="str" cm="1">
        <f t="array" aca="1" ref="H865" ca="1">IFERROR(INDEX(Forecast_Capex_Input!$AI$12:$BB$286,$Z865,$AC865),NA)</f>
        <v>N/A</v>
      </c>
      <c r="I865" s="150" t="str" cm="1">
        <f t="array" ref="I865">IFERROR(INDEX(Forecast_Capex_Input!$F$12:$F$286,$Z865),NA)</f>
        <v>N/A</v>
      </c>
      <c r="J865" s="150" t="str" cm="1">
        <f t="array" ref="J865">IFERROR(INDEX(Forecast_Capex_Input!G$12:G$286,$Z865),NA)</f>
        <v>N/A</v>
      </c>
      <c r="K865" s="150" t="str" cm="1">
        <f t="array" ref="K865">IFERROR(INDEX(Forecast_Capex_Input!H$12:H$286,$Z865),NA)</f>
        <v>N/A</v>
      </c>
      <c r="L865" s="150" t="str" cm="1">
        <f t="array" ref="L865">IFERROR(INDEX(Forecast_Capex_Input!I$12:I$286,$Z865),NA)</f>
        <v>N/A</v>
      </c>
      <c r="M865" s="150" t="str" cm="1">
        <f t="array" ref="M865">IFERROR(INDEX(Forecast_Capex_Input!J$12:J$286,$Z865),NA)</f>
        <v>N/A</v>
      </c>
      <c r="N865" s="150" t="str" cm="1">
        <f t="array" ref="N865">IFERROR(INDEX(Forecast_Capex_Input!K$12:K$286,$Z865),NA)</f>
        <v>N/A</v>
      </c>
      <c r="O865" s="150" t="str" cm="1">
        <f t="array" ref="O865">IFERROR(INDEX(Forecast_Capex_Input!L$12:L$286,$Z865),NA)</f>
        <v>N/A</v>
      </c>
      <c r="P865" s="150" t="str" cm="1">
        <f t="array" ref="P865">IFERROR(INDEX(Forecast_Capex_Input!M$12:M$286,$Z865),NA)</f>
        <v>N/A</v>
      </c>
      <c r="Q865" s="24" t="str" cm="1">
        <f t="array" ref="Q865">IFERROR(INDEX(Forecast_Capex_Input!N$12:N$286,$Z865),NA)</f>
        <v>N/A</v>
      </c>
      <c r="R865" s="190" cm="1">
        <f t="array" ref="R865">IFERROR(INDEX(Forecast_Capex_Input!O$12:O$286,$Z865),0)</f>
        <v>0</v>
      </c>
      <c r="S865" s="24" cm="1">
        <f t="array" ref="S865">IFERROR(INDEX(Forecast_Capex_Input!P$12:P$286,$Z865),0)</f>
        <v>0</v>
      </c>
      <c r="T865" s="150" t="str" cm="1">
        <f t="array" aca="1" ref="T865" ca="1">IFERROR(INDEX(General!$K$91:$K$110,$AC865),NA)</f>
        <v>N/A</v>
      </c>
      <c r="U865" s="43" cm="1">
        <f t="array" aca="1" ref="U865" ca="1">IFERROR(
IF($F865=General!$E$25,INDEX(Forecast_Capex_Input!S$12:S$286,$Z865),
INDEX(Forecast_Capex_Input!T$12:T$286,$Z865)),0)</f>
        <v>0</v>
      </c>
      <c r="V865" s="82" t="b">
        <f>IFERROR(INDEX(Overheads!$T$19:$T$26,MATCH($I865,Overheads!$E$19:$E$26,0)),FALSE)</f>
        <v>0</v>
      </c>
      <c r="W865" s="209" cm="1">
        <f t="array" ref="W865">IFERROR(
INDEX(Forecast_Capex_Input!CN$12:CN$286,$Z865),0)</f>
        <v>0</v>
      </c>
      <c r="X865" s="209">
        <f>IFERROR(
MATCH($W865,General!$L$39:$S$39,0),1)</f>
        <v>1</v>
      </c>
      <c r="Z865" s="28" t="str">
        <f>IFERROR(
IF(MATCH($C865,Forecast_Capex_Input!$CI$12:$CI$286,1)+1&gt;MAX(Forecast_Capex_Input!$C$12:$C$286),NA,
MATCH($C865,Forecast_Capex_Input!$CI$12:$CI$286,1)+1),1)</f>
        <v>N/A</v>
      </c>
      <c r="AA865" s="28" t="str" cm="1">
        <f t="array" aca="1" ref="AA865" ca="1">IFERROR(
IF(Z864&lt;&gt;Z865,1,
IF(COUNTIF(OFFSET(AA864,0,0,-INDEX(Forecast_Capex_Input!$CG$12:$CG$286,$Z865)),AA864)=INDEX(Forecast_Capex_Input!$CG$12:$CG$286,$Z865),AA864+1,AA864)),NA)</f>
        <v>N/A</v>
      </c>
      <c r="AB865" s="28" t="str" cm="1">
        <f t="array" ref="AB865">IFERROR($C865-IF($Z865=1,1,INDEX(Forecast_Capex_Input!$CI$12:$CI$286,$Z865-1))+1,NA)</f>
        <v>N/A</v>
      </c>
      <c r="AC865" s="28" t="str" cm="1">
        <f t="array" aca="1" ref="AC865" ca="1">IFERROR(IF(AA865=1,
INDEX(Forecast_Capex_Input!$AI$10:$BB$10,SMALL(IF(INDEX(Forecast_Capex_Input!$AI$12:$BB$286,$Z865,0)&gt;0,COLUMN(Forecast_Capex_Input!$AI$10:$BB$10)-COLUMN(Forecast_Capex_Input!$AI$12)+1),ROWS(OFFSET(AC864,0,0,-$AB865)))),
OFFSET(AC864,-INDEX(Forecast_Capex_Input!$CG$12:$CG$286,$Z865)+1,0)),NA)</f>
        <v>N/A</v>
      </c>
      <c r="AD865" s="28" t="str">
        <f t="shared" ca="1" si="77"/>
        <v>N/A</v>
      </c>
      <c r="AE865" s="82" t="b">
        <f t="shared" si="81"/>
        <v>0</v>
      </c>
      <c r="AF865" s="78" t="b">
        <v>0</v>
      </c>
      <c r="AG865" s="82" t="b">
        <f t="shared" si="78"/>
        <v>1</v>
      </c>
      <c r="AI865" s="55">
        <v>0</v>
      </c>
      <c r="AJ865" s="55">
        <v>0</v>
      </c>
      <c r="AK865" s="55">
        <v>0</v>
      </c>
      <c r="AL865" s="55">
        <v>0</v>
      </c>
      <c r="AM865" s="55">
        <v>0</v>
      </c>
      <c r="AN865" s="135">
        <v>0</v>
      </c>
      <c r="AP865" s="55">
        <v>0</v>
      </c>
      <c r="AQ865" s="55">
        <v>0</v>
      </c>
      <c r="AR865" s="55">
        <v>0</v>
      </c>
      <c r="AS865" s="55">
        <v>0</v>
      </c>
      <c r="AT865" s="55">
        <v>0</v>
      </c>
      <c r="AU865" s="135">
        <v>0</v>
      </c>
      <c r="AW865" s="55">
        <v>0</v>
      </c>
      <c r="AX865" s="55">
        <v>0</v>
      </c>
      <c r="AY865" s="55">
        <v>0</v>
      </c>
      <c r="AZ865" s="55">
        <v>0</v>
      </c>
      <c r="BA865" s="55">
        <v>0</v>
      </c>
      <c r="BB865" s="135">
        <v>0</v>
      </c>
      <c r="BD865" s="55">
        <v>0</v>
      </c>
      <c r="BE865" s="55">
        <v>0</v>
      </c>
      <c r="BF865" s="55">
        <v>0</v>
      </c>
      <c r="BG865" s="55">
        <v>0</v>
      </c>
      <c r="BH865" s="55">
        <v>0</v>
      </c>
      <c r="BI865" s="135">
        <v>0</v>
      </c>
      <c r="BK865" s="55">
        <v>0</v>
      </c>
      <c r="BL865" s="55">
        <v>0</v>
      </c>
      <c r="BM865" s="55">
        <v>0</v>
      </c>
      <c r="BN865" s="55">
        <v>0</v>
      </c>
      <c r="BO865" s="55">
        <v>0</v>
      </c>
      <c r="BP865" s="135">
        <v>0</v>
      </c>
      <c r="BR865" s="147">
        <v>0</v>
      </c>
      <c r="BS865" s="147">
        <v>0</v>
      </c>
      <c r="BT865" s="147">
        <v>0</v>
      </c>
      <c r="BU865" s="147">
        <v>0</v>
      </c>
      <c r="BV865" s="147">
        <v>0</v>
      </c>
      <c r="BX865" s="55">
        <v>0</v>
      </c>
      <c r="BY865" s="55">
        <v>0</v>
      </c>
      <c r="BZ865" s="55">
        <v>0</v>
      </c>
      <c r="CA865" s="55">
        <v>0</v>
      </c>
      <c r="CB865" s="55">
        <v>0</v>
      </c>
      <c r="CC865" s="135">
        <v>0</v>
      </c>
      <c r="CE865" s="55">
        <v>0</v>
      </c>
      <c r="CF865" s="55">
        <v>0</v>
      </c>
      <c r="CG865" s="55">
        <v>0</v>
      </c>
      <c r="CH865" s="55">
        <v>0</v>
      </c>
      <c r="CI865" s="55">
        <v>0</v>
      </c>
      <c r="CJ865" s="135">
        <v>0</v>
      </c>
      <c r="CL865" s="55">
        <v>0</v>
      </c>
      <c r="CM865" s="55">
        <v>0</v>
      </c>
      <c r="CN865" s="55">
        <v>0</v>
      </c>
      <c r="CO865" s="55">
        <v>0</v>
      </c>
      <c r="CP865" s="55">
        <v>0</v>
      </c>
      <c r="CQ865" s="135">
        <v>0</v>
      </c>
      <c r="CS865" s="67">
        <v>0</v>
      </c>
      <c r="CT865" s="67">
        <v>0</v>
      </c>
      <c r="CU865" s="67">
        <v>0</v>
      </c>
      <c r="CV865" s="67">
        <v>0</v>
      </c>
      <c r="CW865" s="67">
        <v>0</v>
      </c>
      <c r="CX865" s="135">
        <v>0</v>
      </c>
      <c r="CZ865" s="55">
        <v>0</v>
      </c>
      <c r="DA865" s="55">
        <v>0</v>
      </c>
      <c r="DB865" s="55">
        <v>0</v>
      </c>
      <c r="DC865" s="55">
        <v>0</v>
      </c>
      <c r="DD865" s="55">
        <v>0</v>
      </c>
      <c r="DE865" s="135">
        <v>0</v>
      </c>
      <c r="DG865" s="43" t="b" cm="1">
        <f t="array" aca="1" ref="DG865" ca="1">OR($G865=Forecast_Capex_Input!$BF$8:$BF$10)</f>
        <v>0</v>
      </c>
      <c r="DH865" s="43" cm="1">
        <f t="array" aca="1" ref="DH865" ca="1">IFERROR(INDEX(Forecast_Capex_Input!BG$12:BG$286,$Z865)
*(INDEX(Forecast_Capex_Input!$H$12:$H$286,$Z865)=Repex),0)
*$DG865</f>
        <v>0</v>
      </c>
      <c r="DI865" s="43" cm="1">
        <f t="array" aca="1" ref="DI865" ca="1">IFERROR(INDEX(Forecast_Capex_Input!BH$12:BH$286,$Z865)
*(INDEX(Forecast_Capex_Input!$H$12:$H$286,$Z865)=Repex),0)
*$DG865</f>
        <v>0</v>
      </c>
      <c r="DJ865" s="43" cm="1">
        <f t="array" aca="1" ref="DJ865" ca="1">IFERROR(INDEX(Forecast_Capex_Input!BI$12:BI$286,$Z865)
*(INDEX(Forecast_Capex_Input!$H$12:$H$286,$Z865)=Repex),0)
*$DG865</f>
        <v>0</v>
      </c>
      <c r="DK865" s="43" cm="1">
        <f t="array" aca="1" ref="DK865" ca="1">IFERROR(INDEX(Forecast_Capex_Input!BJ$12:BJ$286,$Z865)
*(INDEX(Forecast_Capex_Input!$H$12:$H$286,$Z865)=Repex),0)
*$DG865</f>
        <v>0</v>
      </c>
      <c r="DL865" s="43" cm="1">
        <f t="array" aca="1" ref="DL865" ca="1">IFERROR(INDEX(Forecast_Capex_Input!BK$12:BK$286,$Z865)
*(INDEX(Forecast_Capex_Input!$H$12:$H$286,$Z865)=Repex),0)
*$DG865</f>
        <v>0</v>
      </c>
      <c r="DM865" s="43" cm="1">
        <f t="array" aca="1" ref="DM865" ca="1">IFERROR(INDEX(Forecast_Capex_Input!BL$12:BL$286,$Z865)
*(INDEX(Forecast_Capex_Input!$H$12:$H$286,$Z865)=Repex),0)
*$DG865</f>
        <v>0</v>
      </c>
      <c r="DO865" s="43" t="b" cm="1">
        <f t="array" aca="1" ref="DO865" ca="1">OR($G865=Forecast_Capex_Input!$BN$8:$BN$9)</f>
        <v>0</v>
      </c>
      <c r="DP865" s="43" cm="1">
        <f t="array" aca="1" ref="DP865" ca="1">IFERROR(INDEX(Forecast_Capex_Input!BO$12:BO$286,$Z865)
*(INDEX(Forecast_Capex_Input!$H$12:$H$286,$Z865)=Repex),0)
*$DO865</f>
        <v>0</v>
      </c>
      <c r="DQ865" s="43" cm="1">
        <f t="array" aca="1" ref="DQ865" ca="1">IFERROR(INDEX(Forecast_Capex_Input!BP$12:BP$286,$Z865)
*(INDEX(Forecast_Capex_Input!$H$12:$H$286,$Z865)=Repex),0)
*$DO865</f>
        <v>0</v>
      </c>
      <c r="DR865" s="43" cm="1">
        <f t="array" aca="1" ref="DR865" ca="1">IFERROR(INDEX(Forecast_Capex_Input!BQ$12:BQ$286,$Z865)
*(INDEX(Forecast_Capex_Input!$H$12:$H$286,$Z865)=Repex),0)
*$DO865</f>
        <v>0</v>
      </c>
      <c r="DS865" s="43" cm="1">
        <f t="array" aca="1" ref="DS865" ca="1">IFERROR(INDEX(Forecast_Capex_Input!BR$12:BR$286,$Z865)
*(INDEX(Forecast_Capex_Input!$H$12:$H$286,$Z865)=Repex),0)
*$DO865</f>
        <v>0</v>
      </c>
      <c r="DT865" s="43" cm="1">
        <f t="array" aca="1" ref="DT865" ca="1">IFERROR(INDEX(Forecast_Capex_Input!BS$12:BS$286,$Z865)
*(INDEX(Forecast_Capex_Input!$H$12:$H$286,$Z865)=Repex),0)
*$DO865</f>
        <v>0</v>
      </c>
      <c r="DV865" s="43" t="b" cm="1">
        <f t="array" aca="1" ref="DV865" ca="1">OR($G865=Forecast_Capex_Input!$BU$8:$BU$10)</f>
        <v>0</v>
      </c>
      <c r="DW865" s="43" cm="1">
        <f t="array" aca="1" ref="DW865" ca="1">IFERROR(INDEX(Forecast_Capex_Input!BV$12:BV$286,$Z865)
*(INDEX(Forecast_Capex_Input!$H$12:$H$286,$Z865)=Repex),0)
*$DV865</f>
        <v>0</v>
      </c>
      <c r="DX865" s="43" cm="1">
        <f t="array" aca="1" ref="DX865" ca="1">IFERROR(INDEX(Forecast_Capex_Input!BW$12:BW$286,$Z865)
*(INDEX(Forecast_Capex_Input!$H$12:$H$286,$Z865)=Repex),0)
*$DV865</f>
        <v>0</v>
      </c>
      <c r="DY865" s="43" cm="1">
        <f t="array" aca="1" ref="DY865" ca="1">IFERROR(INDEX(Forecast_Capex_Input!BX$12:BX$286,$Z865)
*(INDEX(Forecast_Capex_Input!$H$12:$H$286,$Z865)=Repex),0)
*$DV865</f>
        <v>0</v>
      </c>
      <c r="DZ865" s="43" cm="1">
        <f t="array" aca="1" ref="DZ865" ca="1">IFERROR(INDEX(Forecast_Capex_Input!BY$12:BY$286,$Z865)
*(INDEX(Forecast_Capex_Input!$H$12:$H$286,$Z865)=Repex),0)
*$DV865</f>
        <v>0</v>
      </c>
      <c r="EA865" s="43" cm="1">
        <f t="array" aca="1" ref="EA865" ca="1">IFERROR(INDEX(Forecast_Capex_Input!BZ$12:BZ$286,$Z865)
*(INDEX(Forecast_Capex_Input!$H$12:$H$286,$Z865)=Repex),0)
*$DV865</f>
        <v>0</v>
      </c>
      <c r="EB865" s="43" cm="1">
        <f t="array" aca="1" ref="EB865" ca="1">IFERROR(INDEX(Forecast_Capex_Input!CA$12:CA$286,$Z865)
*(INDEX(Forecast_Capex_Input!$H$12:$H$286,$Z865)=Repex),0)
*$DV865</f>
        <v>0</v>
      </c>
      <c r="EC865" s="43" cm="1">
        <f t="array" aca="1" ref="EC865" ca="1">IFERROR(INDEX(Forecast_Capex_Input!CB$12:CB$286,$Z865)
*(INDEX(Forecast_Capex_Input!$H$12:$H$286,$Z865)=Repex),0)
*$DV865</f>
        <v>0</v>
      </c>
      <c r="ED865" s="43" cm="1">
        <f t="array" aca="1" ref="ED865" ca="1">IFERROR(INDEX(Forecast_Capex_Input!CC$12:CC$286,$Z865)
*(INDEX(Forecast_Capex_Input!$H$12:$H$286,$Z865)=Repex),0)
*$DV865</f>
        <v>0</v>
      </c>
      <c r="EF865" s="86" t="str">
        <f t="shared" si="79"/>
        <v>N/A</v>
      </c>
      <c r="EG865" s="28" t="str">
        <f>IFERROR(RANK(EF865,EF$11:EF$1010,0)+COUNTIF(EF$11:EF865,EF865)-1,NA)</f>
        <v>N/A</v>
      </c>
    </row>
    <row r="866" spans="3:137" x14ac:dyDescent="0.2">
      <c r="C866" s="28">
        <f t="shared" si="80"/>
        <v>856</v>
      </c>
      <c r="D866" s="9" t="str" cm="1">
        <f t="array" ref="D866">IFERROR(INDEX(Forecast_Capex_Input!$D$12:$D$286,$Z866),NA)</f>
        <v>N/A</v>
      </c>
      <c r="E866" s="24" t="str" cm="1">
        <f t="array" ref="E866">IF($Z866=NA,NA,INDEX(Forecast_Capex_Input!$E$12:$E$286,$Z866))</f>
        <v>N/A</v>
      </c>
      <c r="F866" s="9" t="str" cm="1">
        <f t="array" aca="1" ref="F866" ca="1">IFERROR(INDEX(General!$E$25:$E$26,$AA866),NA)</f>
        <v>N/A</v>
      </c>
      <c r="G866" s="9" t="str" cm="1">
        <f t="array" aca="1" ref="G866" ca="1">IFERROR(INDEX(Forecast_Capex_Input!$AI$11:$BB$11,$AC866),NA)</f>
        <v>N/A</v>
      </c>
      <c r="H866" s="50" t="str" cm="1">
        <f t="array" aca="1" ref="H866" ca="1">IFERROR(INDEX(Forecast_Capex_Input!$AI$12:$BB$286,$Z866,$AC866),NA)</f>
        <v>N/A</v>
      </c>
      <c r="I866" s="150" t="str" cm="1">
        <f t="array" ref="I866">IFERROR(INDEX(Forecast_Capex_Input!$F$12:$F$286,$Z866),NA)</f>
        <v>N/A</v>
      </c>
      <c r="J866" s="150" t="str" cm="1">
        <f t="array" ref="J866">IFERROR(INDEX(Forecast_Capex_Input!G$12:G$286,$Z866),NA)</f>
        <v>N/A</v>
      </c>
      <c r="K866" s="150" t="str" cm="1">
        <f t="array" ref="K866">IFERROR(INDEX(Forecast_Capex_Input!H$12:H$286,$Z866),NA)</f>
        <v>N/A</v>
      </c>
      <c r="L866" s="150" t="str" cm="1">
        <f t="array" ref="L866">IFERROR(INDEX(Forecast_Capex_Input!I$12:I$286,$Z866),NA)</f>
        <v>N/A</v>
      </c>
      <c r="M866" s="150" t="str" cm="1">
        <f t="array" ref="M866">IFERROR(INDEX(Forecast_Capex_Input!J$12:J$286,$Z866),NA)</f>
        <v>N/A</v>
      </c>
      <c r="N866" s="150" t="str" cm="1">
        <f t="array" ref="N866">IFERROR(INDEX(Forecast_Capex_Input!K$12:K$286,$Z866),NA)</f>
        <v>N/A</v>
      </c>
      <c r="O866" s="150" t="str" cm="1">
        <f t="array" ref="O866">IFERROR(INDEX(Forecast_Capex_Input!L$12:L$286,$Z866),NA)</f>
        <v>N/A</v>
      </c>
      <c r="P866" s="150" t="str" cm="1">
        <f t="array" ref="P866">IFERROR(INDEX(Forecast_Capex_Input!M$12:M$286,$Z866),NA)</f>
        <v>N/A</v>
      </c>
      <c r="Q866" s="24" t="str" cm="1">
        <f t="array" ref="Q866">IFERROR(INDEX(Forecast_Capex_Input!N$12:N$286,$Z866),NA)</f>
        <v>N/A</v>
      </c>
      <c r="R866" s="190" cm="1">
        <f t="array" ref="R866">IFERROR(INDEX(Forecast_Capex_Input!O$12:O$286,$Z866),0)</f>
        <v>0</v>
      </c>
      <c r="S866" s="24" cm="1">
        <f t="array" ref="S866">IFERROR(INDEX(Forecast_Capex_Input!P$12:P$286,$Z866),0)</f>
        <v>0</v>
      </c>
      <c r="T866" s="150" t="str" cm="1">
        <f t="array" aca="1" ref="T866" ca="1">IFERROR(INDEX(General!$K$91:$K$110,$AC866),NA)</f>
        <v>N/A</v>
      </c>
      <c r="U866" s="43" cm="1">
        <f t="array" aca="1" ref="U866" ca="1">IFERROR(
IF($F866=General!$E$25,INDEX(Forecast_Capex_Input!S$12:S$286,$Z866),
INDEX(Forecast_Capex_Input!T$12:T$286,$Z866)),0)</f>
        <v>0</v>
      </c>
      <c r="V866" s="82" t="b">
        <f>IFERROR(INDEX(Overheads!$T$19:$T$26,MATCH($I866,Overheads!$E$19:$E$26,0)),FALSE)</f>
        <v>0</v>
      </c>
      <c r="W866" s="209" cm="1">
        <f t="array" ref="W866">IFERROR(
INDEX(Forecast_Capex_Input!CN$12:CN$286,$Z866),0)</f>
        <v>0</v>
      </c>
      <c r="X866" s="209">
        <f>IFERROR(
MATCH($W866,General!$L$39:$S$39,0),1)</f>
        <v>1</v>
      </c>
      <c r="Z866" s="28" t="str">
        <f>IFERROR(
IF(MATCH($C866,Forecast_Capex_Input!$CI$12:$CI$286,1)+1&gt;MAX(Forecast_Capex_Input!$C$12:$C$286),NA,
MATCH($C866,Forecast_Capex_Input!$CI$12:$CI$286,1)+1),1)</f>
        <v>N/A</v>
      </c>
      <c r="AA866" s="28" t="str" cm="1">
        <f t="array" aca="1" ref="AA866" ca="1">IFERROR(
IF(Z865&lt;&gt;Z866,1,
IF(COUNTIF(OFFSET(AA865,0,0,-INDEX(Forecast_Capex_Input!$CG$12:$CG$286,$Z866)),AA865)=INDEX(Forecast_Capex_Input!$CG$12:$CG$286,$Z866),AA865+1,AA865)),NA)</f>
        <v>N/A</v>
      </c>
      <c r="AB866" s="28" t="str" cm="1">
        <f t="array" ref="AB866">IFERROR($C866-IF($Z866=1,1,INDEX(Forecast_Capex_Input!$CI$12:$CI$286,$Z866-1))+1,NA)</f>
        <v>N/A</v>
      </c>
      <c r="AC866" s="28" t="str" cm="1">
        <f t="array" aca="1" ref="AC866" ca="1">IFERROR(IF(AA866=1,
INDEX(Forecast_Capex_Input!$AI$10:$BB$10,SMALL(IF(INDEX(Forecast_Capex_Input!$AI$12:$BB$286,$Z866,0)&gt;0,COLUMN(Forecast_Capex_Input!$AI$10:$BB$10)-COLUMN(Forecast_Capex_Input!$AI$12)+1),ROWS(OFFSET(AC865,0,0,-$AB866)))),
OFFSET(AC865,-INDEX(Forecast_Capex_Input!$CG$12:$CG$286,$Z866)+1,0)),NA)</f>
        <v>N/A</v>
      </c>
      <c r="AD866" s="28" t="str">
        <f t="shared" ca="1" si="77"/>
        <v>N/A</v>
      </c>
      <c r="AE866" s="82" t="b">
        <f t="shared" si="81"/>
        <v>0</v>
      </c>
      <c r="AF866" s="78" t="b">
        <v>0</v>
      </c>
      <c r="AG866" s="82" t="b">
        <f t="shared" si="78"/>
        <v>1</v>
      </c>
      <c r="AI866" s="55">
        <v>0</v>
      </c>
      <c r="AJ866" s="55">
        <v>0</v>
      </c>
      <c r="AK866" s="55">
        <v>0</v>
      </c>
      <c r="AL866" s="55">
        <v>0</v>
      </c>
      <c r="AM866" s="55">
        <v>0</v>
      </c>
      <c r="AN866" s="135">
        <v>0</v>
      </c>
      <c r="AP866" s="55">
        <v>0</v>
      </c>
      <c r="AQ866" s="55">
        <v>0</v>
      </c>
      <c r="AR866" s="55">
        <v>0</v>
      </c>
      <c r="AS866" s="55">
        <v>0</v>
      </c>
      <c r="AT866" s="55">
        <v>0</v>
      </c>
      <c r="AU866" s="135">
        <v>0</v>
      </c>
      <c r="AW866" s="55">
        <v>0</v>
      </c>
      <c r="AX866" s="55">
        <v>0</v>
      </c>
      <c r="AY866" s="55">
        <v>0</v>
      </c>
      <c r="AZ866" s="55">
        <v>0</v>
      </c>
      <c r="BA866" s="55">
        <v>0</v>
      </c>
      <c r="BB866" s="135">
        <v>0</v>
      </c>
      <c r="BD866" s="55">
        <v>0</v>
      </c>
      <c r="BE866" s="55">
        <v>0</v>
      </c>
      <c r="BF866" s="55">
        <v>0</v>
      </c>
      <c r="BG866" s="55">
        <v>0</v>
      </c>
      <c r="BH866" s="55">
        <v>0</v>
      </c>
      <c r="BI866" s="135">
        <v>0</v>
      </c>
      <c r="BK866" s="55">
        <v>0</v>
      </c>
      <c r="BL866" s="55">
        <v>0</v>
      </c>
      <c r="BM866" s="55">
        <v>0</v>
      </c>
      <c r="BN866" s="55">
        <v>0</v>
      </c>
      <c r="BO866" s="55">
        <v>0</v>
      </c>
      <c r="BP866" s="135">
        <v>0</v>
      </c>
      <c r="BR866" s="147">
        <v>0</v>
      </c>
      <c r="BS866" s="147">
        <v>0</v>
      </c>
      <c r="BT866" s="147">
        <v>0</v>
      </c>
      <c r="BU866" s="147">
        <v>0</v>
      </c>
      <c r="BV866" s="147">
        <v>0</v>
      </c>
      <c r="BX866" s="55">
        <v>0</v>
      </c>
      <c r="BY866" s="55">
        <v>0</v>
      </c>
      <c r="BZ866" s="55">
        <v>0</v>
      </c>
      <c r="CA866" s="55">
        <v>0</v>
      </c>
      <c r="CB866" s="55">
        <v>0</v>
      </c>
      <c r="CC866" s="135">
        <v>0</v>
      </c>
      <c r="CE866" s="55">
        <v>0</v>
      </c>
      <c r="CF866" s="55">
        <v>0</v>
      </c>
      <c r="CG866" s="55">
        <v>0</v>
      </c>
      <c r="CH866" s="55">
        <v>0</v>
      </c>
      <c r="CI866" s="55">
        <v>0</v>
      </c>
      <c r="CJ866" s="135">
        <v>0</v>
      </c>
      <c r="CL866" s="55">
        <v>0</v>
      </c>
      <c r="CM866" s="55">
        <v>0</v>
      </c>
      <c r="CN866" s="55">
        <v>0</v>
      </c>
      <c r="CO866" s="55">
        <v>0</v>
      </c>
      <c r="CP866" s="55">
        <v>0</v>
      </c>
      <c r="CQ866" s="135">
        <v>0</v>
      </c>
      <c r="CS866" s="67">
        <v>0</v>
      </c>
      <c r="CT866" s="67">
        <v>0</v>
      </c>
      <c r="CU866" s="67">
        <v>0</v>
      </c>
      <c r="CV866" s="67">
        <v>0</v>
      </c>
      <c r="CW866" s="67">
        <v>0</v>
      </c>
      <c r="CX866" s="135">
        <v>0</v>
      </c>
      <c r="CZ866" s="55">
        <v>0</v>
      </c>
      <c r="DA866" s="55">
        <v>0</v>
      </c>
      <c r="DB866" s="55">
        <v>0</v>
      </c>
      <c r="DC866" s="55">
        <v>0</v>
      </c>
      <c r="DD866" s="55">
        <v>0</v>
      </c>
      <c r="DE866" s="135">
        <v>0</v>
      </c>
      <c r="DG866" s="43" t="b" cm="1">
        <f t="array" aca="1" ref="DG866" ca="1">OR($G866=Forecast_Capex_Input!$BF$8:$BF$10)</f>
        <v>0</v>
      </c>
      <c r="DH866" s="43" cm="1">
        <f t="array" aca="1" ref="DH866" ca="1">IFERROR(INDEX(Forecast_Capex_Input!BG$12:BG$286,$Z866)
*(INDEX(Forecast_Capex_Input!$H$12:$H$286,$Z866)=Repex),0)
*$DG866</f>
        <v>0</v>
      </c>
      <c r="DI866" s="43" cm="1">
        <f t="array" aca="1" ref="DI866" ca="1">IFERROR(INDEX(Forecast_Capex_Input!BH$12:BH$286,$Z866)
*(INDEX(Forecast_Capex_Input!$H$12:$H$286,$Z866)=Repex),0)
*$DG866</f>
        <v>0</v>
      </c>
      <c r="DJ866" s="43" cm="1">
        <f t="array" aca="1" ref="DJ866" ca="1">IFERROR(INDEX(Forecast_Capex_Input!BI$12:BI$286,$Z866)
*(INDEX(Forecast_Capex_Input!$H$12:$H$286,$Z866)=Repex),0)
*$DG866</f>
        <v>0</v>
      </c>
      <c r="DK866" s="43" cm="1">
        <f t="array" aca="1" ref="DK866" ca="1">IFERROR(INDEX(Forecast_Capex_Input!BJ$12:BJ$286,$Z866)
*(INDEX(Forecast_Capex_Input!$H$12:$H$286,$Z866)=Repex),0)
*$DG866</f>
        <v>0</v>
      </c>
      <c r="DL866" s="43" cm="1">
        <f t="array" aca="1" ref="DL866" ca="1">IFERROR(INDEX(Forecast_Capex_Input!BK$12:BK$286,$Z866)
*(INDEX(Forecast_Capex_Input!$H$12:$H$286,$Z866)=Repex),0)
*$DG866</f>
        <v>0</v>
      </c>
      <c r="DM866" s="43" cm="1">
        <f t="array" aca="1" ref="DM866" ca="1">IFERROR(INDEX(Forecast_Capex_Input!BL$12:BL$286,$Z866)
*(INDEX(Forecast_Capex_Input!$H$12:$H$286,$Z866)=Repex),0)
*$DG866</f>
        <v>0</v>
      </c>
      <c r="DO866" s="43" t="b" cm="1">
        <f t="array" aca="1" ref="DO866" ca="1">OR($G866=Forecast_Capex_Input!$BN$8:$BN$9)</f>
        <v>0</v>
      </c>
      <c r="DP866" s="43" cm="1">
        <f t="array" aca="1" ref="DP866" ca="1">IFERROR(INDEX(Forecast_Capex_Input!BO$12:BO$286,$Z866)
*(INDEX(Forecast_Capex_Input!$H$12:$H$286,$Z866)=Repex),0)
*$DO866</f>
        <v>0</v>
      </c>
      <c r="DQ866" s="43" cm="1">
        <f t="array" aca="1" ref="DQ866" ca="1">IFERROR(INDEX(Forecast_Capex_Input!BP$12:BP$286,$Z866)
*(INDEX(Forecast_Capex_Input!$H$12:$H$286,$Z866)=Repex),0)
*$DO866</f>
        <v>0</v>
      </c>
      <c r="DR866" s="43" cm="1">
        <f t="array" aca="1" ref="DR866" ca="1">IFERROR(INDEX(Forecast_Capex_Input!BQ$12:BQ$286,$Z866)
*(INDEX(Forecast_Capex_Input!$H$12:$H$286,$Z866)=Repex),0)
*$DO866</f>
        <v>0</v>
      </c>
      <c r="DS866" s="43" cm="1">
        <f t="array" aca="1" ref="DS866" ca="1">IFERROR(INDEX(Forecast_Capex_Input!BR$12:BR$286,$Z866)
*(INDEX(Forecast_Capex_Input!$H$12:$H$286,$Z866)=Repex),0)
*$DO866</f>
        <v>0</v>
      </c>
      <c r="DT866" s="43" cm="1">
        <f t="array" aca="1" ref="DT866" ca="1">IFERROR(INDEX(Forecast_Capex_Input!BS$12:BS$286,$Z866)
*(INDEX(Forecast_Capex_Input!$H$12:$H$286,$Z866)=Repex),0)
*$DO866</f>
        <v>0</v>
      </c>
      <c r="DV866" s="43" t="b" cm="1">
        <f t="array" aca="1" ref="DV866" ca="1">OR($G866=Forecast_Capex_Input!$BU$8:$BU$10)</f>
        <v>0</v>
      </c>
      <c r="DW866" s="43" cm="1">
        <f t="array" aca="1" ref="DW866" ca="1">IFERROR(INDEX(Forecast_Capex_Input!BV$12:BV$286,$Z866)
*(INDEX(Forecast_Capex_Input!$H$12:$H$286,$Z866)=Repex),0)
*$DV866</f>
        <v>0</v>
      </c>
      <c r="DX866" s="43" cm="1">
        <f t="array" aca="1" ref="DX866" ca="1">IFERROR(INDEX(Forecast_Capex_Input!BW$12:BW$286,$Z866)
*(INDEX(Forecast_Capex_Input!$H$12:$H$286,$Z866)=Repex),0)
*$DV866</f>
        <v>0</v>
      </c>
      <c r="DY866" s="43" cm="1">
        <f t="array" aca="1" ref="DY866" ca="1">IFERROR(INDEX(Forecast_Capex_Input!BX$12:BX$286,$Z866)
*(INDEX(Forecast_Capex_Input!$H$12:$H$286,$Z866)=Repex),0)
*$DV866</f>
        <v>0</v>
      </c>
      <c r="DZ866" s="43" cm="1">
        <f t="array" aca="1" ref="DZ866" ca="1">IFERROR(INDEX(Forecast_Capex_Input!BY$12:BY$286,$Z866)
*(INDEX(Forecast_Capex_Input!$H$12:$H$286,$Z866)=Repex),0)
*$DV866</f>
        <v>0</v>
      </c>
      <c r="EA866" s="43" cm="1">
        <f t="array" aca="1" ref="EA866" ca="1">IFERROR(INDEX(Forecast_Capex_Input!BZ$12:BZ$286,$Z866)
*(INDEX(Forecast_Capex_Input!$H$12:$H$286,$Z866)=Repex),0)
*$DV866</f>
        <v>0</v>
      </c>
      <c r="EB866" s="43" cm="1">
        <f t="array" aca="1" ref="EB866" ca="1">IFERROR(INDEX(Forecast_Capex_Input!CA$12:CA$286,$Z866)
*(INDEX(Forecast_Capex_Input!$H$12:$H$286,$Z866)=Repex),0)
*$DV866</f>
        <v>0</v>
      </c>
      <c r="EC866" s="43" cm="1">
        <f t="array" aca="1" ref="EC866" ca="1">IFERROR(INDEX(Forecast_Capex_Input!CB$12:CB$286,$Z866)
*(INDEX(Forecast_Capex_Input!$H$12:$H$286,$Z866)=Repex),0)
*$DV866</f>
        <v>0</v>
      </c>
      <c r="ED866" s="43" cm="1">
        <f t="array" aca="1" ref="ED866" ca="1">IFERROR(INDEX(Forecast_Capex_Input!CC$12:CC$286,$Z866)
*(INDEX(Forecast_Capex_Input!$H$12:$H$286,$Z866)=Repex),0)
*$DV866</f>
        <v>0</v>
      </c>
      <c r="EF866" s="86" t="str">
        <f t="shared" si="79"/>
        <v>N/A</v>
      </c>
      <c r="EG866" s="28" t="str">
        <f>IFERROR(RANK(EF866,EF$11:EF$1010,0)+COUNTIF(EF$11:EF866,EF866)-1,NA)</f>
        <v>N/A</v>
      </c>
    </row>
    <row r="867" spans="3:137" x14ac:dyDescent="0.2">
      <c r="C867" s="28">
        <f t="shared" si="80"/>
        <v>857</v>
      </c>
      <c r="D867" s="9" t="str" cm="1">
        <f t="array" ref="D867">IFERROR(INDEX(Forecast_Capex_Input!$D$12:$D$286,$Z867),NA)</f>
        <v>N/A</v>
      </c>
      <c r="E867" s="24" t="str" cm="1">
        <f t="array" ref="E867">IF($Z867=NA,NA,INDEX(Forecast_Capex_Input!$E$12:$E$286,$Z867))</f>
        <v>N/A</v>
      </c>
      <c r="F867" s="9" t="str" cm="1">
        <f t="array" aca="1" ref="F867" ca="1">IFERROR(INDEX(General!$E$25:$E$26,$AA867),NA)</f>
        <v>N/A</v>
      </c>
      <c r="G867" s="9" t="str" cm="1">
        <f t="array" aca="1" ref="G867" ca="1">IFERROR(INDEX(Forecast_Capex_Input!$AI$11:$BB$11,$AC867),NA)</f>
        <v>N/A</v>
      </c>
      <c r="H867" s="50" t="str" cm="1">
        <f t="array" aca="1" ref="H867" ca="1">IFERROR(INDEX(Forecast_Capex_Input!$AI$12:$BB$286,$Z867,$AC867),NA)</f>
        <v>N/A</v>
      </c>
      <c r="I867" s="150" t="str" cm="1">
        <f t="array" ref="I867">IFERROR(INDEX(Forecast_Capex_Input!$F$12:$F$286,$Z867),NA)</f>
        <v>N/A</v>
      </c>
      <c r="J867" s="150" t="str" cm="1">
        <f t="array" ref="J867">IFERROR(INDEX(Forecast_Capex_Input!G$12:G$286,$Z867),NA)</f>
        <v>N/A</v>
      </c>
      <c r="K867" s="150" t="str" cm="1">
        <f t="array" ref="K867">IFERROR(INDEX(Forecast_Capex_Input!H$12:H$286,$Z867),NA)</f>
        <v>N/A</v>
      </c>
      <c r="L867" s="150" t="str" cm="1">
        <f t="array" ref="L867">IFERROR(INDEX(Forecast_Capex_Input!I$12:I$286,$Z867),NA)</f>
        <v>N/A</v>
      </c>
      <c r="M867" s="150" t="str" cm="1">
        <f t="array" ref="M867">IFERROR(INDEX(Forecast_Capex_Input!J$12:J$286,$Z867),NA)</f>
        <v>N/A</v>
      </c>
      <c r="N867" s="150" t="str" cm="1">
        <f t="array" ref="N867">IFERROR(INDEX(Forecast_Capex_Input!K$12:K$286,$Z867),NA)</f>
        <v>N/A</v>
      </c>
      <c r="O867" s="150" t="str" cm="1">
        <f t="array" ref="O867">IFERROR(INDEX(Forecast_Capex_Input!L$12:L$286,$Z867),NA)</f>
        <v>N/A</v>
      </c>
      <c r="P867" s="150" t="str" cm="1">
        <f t="array" ref="P867">IFERROR(INDEX(Forecast_Capex_Input!M$12:M$286,$Z867),NA)</f>
        <v>N/A</v>
      </c>
      <c r="Q867" s="24" t="str" cm="1">
        <f t="array" ref="Q867">IFERROR(INDEX(Forecast_Capex_Input!N$12:N$286,$Z867),NA)</f>
        <v>N/A</v>
      </c>
      <c r="R867" s="190" cm="1">
        <f t="array" ref="R867">IFERROR(INDEX(Forecast_Capex_Input!O$12:O$286,$Z867),0)</f>
        <v>0</v>
      </c>
      <c r="S867" s="24" cm="1">
        <f t="array" ref="S867">IFERROR(INDEX(Forecast_Capex_Input!P$12:P$286,$Z867),0)</f>
        <v>0</v>
      </c>
      <c r="T867" s="150" t="str" cm="1">
        <f t="array" aca="1" ref="T867" ca="1">IFERROR(INDEX(General!$K$91:$K$110,$AC867),NA)</f>
        <v>N/A</v>
      </c>
      <c r="U867" s="43" cm="1">
        <f t="array" aca="1" ref="U867" ca="1">IFERROR(
IF($F867=General!$E$25,INDEX(Forecast_Capex_Input!S$12:S$286,$Z867),
INDEX(Forecast_Capex_Input!T$12:T$286,$Z867)),0)</f>
        <v>0</v>
      </c>
      <c r="V867" s="82" t="b">
        <f>IFERROR(INDEX(Overheads!$T$19:$T$26,MATCH($I867,Overheads!$E$19:$E$26,0)),FALSE)</f>
        <v>0</v>
      </c>
      <c r="W867" s="209" cm="1">
        <f t="array" ref="W867">IFERROR(
INDEX(Forecast_Capex_Input!CN$12:CN$286,$Z867),0)</f>
        <v>0</v>
      </c>
      <c r="X867" s="209">
        <f>IFERROR(
MATCH($W867,General!$L$39:$S$39,0),1)</f>
        <v>1</v>
      </c>
      <c r="Z867" s="28" t="str">
        <f>IFERROR(
IF(MATCH($C867,Forecast_Capex_Input!$CI$12:$CI$286,1)+1&gt;MAX(Forecast_Capex_Input!$C$12:$C$286),NA,
MATCH($C867,Forecast_Capex_Input!$CI$12:$CI$286,1)+1),1)</f>
        <v>N/A</v>
      </c>
      <c r="AA867" s="28" t="str" cm="1">
        <f t="array" aca="1" ref="AA867" ca="1">IFERROR(
IF(Z866&lt;&gt;Z867,1,
IF(COUNTIF(OFFSET(AA866,0,0,-INDEX(Forecast_Capex_Input!$CG$12:$CG$286,$Z867)),AA866)=INDEX(Forecast_Capex_Input!$CG$12:$CG$286,$Z867),AA866+1,AA866)),NA)</f>
        <v>N/A</v>
      </c>
      <c r="AB867" s="28" t="str" cm="1">
        <f t="array" ref="AB867">IFERROR($C867-IF($Z867=1,1,INDEX(Forecast_Capex_Input!$CI$12:$CI$286,$Z867-1))+1,NA)</f>
        <v>N/A</v>
      </c>
      <c r="AC867" s="28" t="str" cm="1">
        <f t="array" aca="1" ref="AC867" ca="1">IFERROR(IF(AA867=1,
INDEX(Forecast_Capex_Input!$AI$10:$BB$10,SMALL(IF(INDEX(Forecast_Capex_Input!$AI$12:$BB$286,$Z867,0)&gt;0,COLUMN(Forecast_Capex_Input!$AI$10:$BB$10)-COLUMN(Forecast_Capex_Input!$AI$12)+1),ROWS(OFFSET(AC866,0,0,-$AB867)))),
OFFSET(AC866,-INDEX(Forecast_Capex_Input!$CG$12:$CG$286,$Z867)+1,0)),NA)</f>
        <v>N/A</v>
      </c>
      <c r="AD867" s="28" t="str">
        <f t="shared" ca="1" si="77"/>
        <v>N/A</v>
      </c>
      <c r="AE867" s="82" t="b">
        <f t="shared" si="81"/>
        <v>0</v>
      </c>
      <c r="AF867" s="78" t="b">
        <v>0</v>
      </c>
      <c r="AG867" s="82" t="b">
        <f t="shared" si="78"/>
        <v>1</v>
      </c>
      <c r="AI867" s="55">
        <v>0</v>
      </c>
      <c r="AJ867" s="55">
        <v>0</v>
      </c>
      <c r="AK867" s="55">
        <v>0</v>
      </c>
      <c r="AL867" s="55">
        <v>0</v>
      </c>
      <c r="AM867" s="55">
        <v>0</v>
      </c>
      <c r="AN867" s="135">
        <v>0</v>
      </c>
      <c r="AP867" s="55">
        <v>0</v>
      </c>
      <c r="AQ867" s="55">
        <v>0</v>
      </c>
      <c r="AR867" s="55">
        <v>0</v>
      </c>
      <c r="AS867" s="55">
        <v>0</v>
      </c>
      <c r="AT867" s="55">
        <v>0</v>
      </c>
      <c r="AU867" s="135">
        <v>0</v>
      </c>
      <c r="AW867" s="55">
        <v>0</v>
      </c>
      <c r="AX867" s="55">
        <v>0</v>
      </c>
      <c r="AY867" s="55">
        <v>0</v>
      </c>
      <c r="AZ867" s="55">
        <v>0</v>
      </c>
      <c r="BA867" s="55">
        <v>0</v>
      </c>
      <c r="BB867" s="135">
        <v>0</v>
      </c>
      <c r="BD867" s="55">
        <v>0</v>
      </c>
      <c r="BE867" s="55">
        <v>0</v>
      </c>
      <c r="BF867" s="55">
        <v>0</v>
      </c>
      <c r="BG867" s="55">
        <v>0</v>
      </c>
      <c r="BH867" s="55">
        <v>0</v>
      </c>
      <c r="BI867" s="135">
        <v>0</v>
      </c>
      <c r="BK867" s="55">
        <v>0</v>
      </c>
      <c r="BL867" s="55">
        <v>0</v>
      </c>
      <c r="BM867" s="55">
        <v>0</v>
      </c>
      <c r="BN867" s="55">
        <v>0</v>
      </c>
      <c r="BO867" s="55">
        <v>0</v>
      </c>
      <c r="BP867" s="135">
        <v>0</v>
      </c>
      <c r="BR867" s="147">
        <v>0</v>
      </c>
      <c r="BS867" s="147">
        <v>0</v>
      </c>
      <c r="BT867" s="147">
        <v>0</v>
      </c>
      <c r="BU867" s="147">
        <v>0</v>
      </c>
      <c r="BV867" s="147">
        <v>0</v>
      </c>
      <c r="BX867" s="55">
        <v>0</v>
      </c>
      <c r="BY867" s="55">
        <v>0</v>
      </c>
      <c r="BZ867" s="55">
        <v>0</v>
      </c>
      <c r="CA867" s="55">
        <v>0</v>
      </c>
      <c r="CB867" s="55">
        <v>0</v>
      </c>
      <c r="CC867" s="135">
        <v>0</v>
      </c>
      <c r="CE867" s="55">
        <v>0</v>
      </c>
      <c r="CF867" s="55">
        <v>0</v>
      </c>
      <c r="CG867" s="55">
        <v>0</v>
      </c>
      <c r="CH867" s="55">
        <v>0</v>
      </c>
      <c r="CI867" s="55">
        <v>0</v>
      </c>
      <c r="CJ867" s="135">
        <v>0</v>
      </c>
      <c r="CL867" s="55">
        <v>0</v>
      </c>
      <c r="CM867" s="55">
        <v>0</v>
      </c>
      <c r="CN867" s="55">
        <v>0</v>
      </c>
      <c r="CO867" s="55">
        <v>0</v>
      </c>
      <c r="CP867" s="55">
        <v>0</v>
      </c>
      <c r="CQ867" s="135">
        <v>0</v>
      </c>
      <c r="CS867" s="67">
        <v>0</v>
      </c>
      <c r="CT867" s="67">
        <v>0</v>
      </c>
      <c r="CU867" s="67">
        <v>0</v>
      </c>
      <c r="CV867" s="67">
        <v>0</v>
      </c>
      <c r="CW867" s="67">
        <v>0</v>
      </c>
      <c r="CX867" s="135">
        <v>0</v>
      </c>
      <c r="CZ867" s="55">
        <v>0</v>
      </c>
      <c r="DA867" s="55">
        <v>0</v>
      </c>
      <c r="DB867" s="55">
        <v>0</v>
      </c>
      <c r="DC867" s="55">
        <v>0</v>
      </c>
      <c r="DD867" s="55">
        <v>0</v>
      </c>
      <c r="DE867" s="135">
        <v>0</v>
      </c>
      <c r="DG867" s="43" t="b" cm="1">
        <f t="array" aca="1" ref="DG867" ca="1">OR($G867=Forecast_Capex_Input!$BF$8:$BF$10)</f>
        <v>0</v>
      </c>
      <c r="DH867" s="43" cm="1">
        <f t="array" aca="1" ref="DH867" ca="1">IFERROR(INDEX(Forecast_Capex_Input!BG$12:BG$286,$Z867)
*(INDEX(Forecast_Capex_Input!$H$12:$H$286,$Z867)=Repex),0)
*$DG867</f>
        <v>0</v>
      </c>
      <c r="DI867" s="43" cm="1">
        <f t="array" aca="1" ref="DI867" ca="1">IFERROR(INDEX(Forecast_Capex_Input!BH$12:BH$286,$Z867)
*(INDEX(Forecast_Capex_Input!$H$12:$H$286,$Z867)=Repex),0)
*$DG867</f>
        <v>0</v>
      </c>
      <c r="DJ867" s="43" cm="1">
        <f t="array" aca="1" ref="DJ867" ca="1">IFERROR(INDEX(Forecast_Capex_Input!BI$12:BI$286,$Z867)
*(INDEX(Forecast_Capex_Input!$H$12:$H$286,$Z867)=Repex),0)
*$DG867</f>
        <v>0</v>
      </c>
      <c r="DK867" s="43" cm="1">
        <f t="array" aca="1" ref="DK867" ca="1">IFERROR(INDEX(Forecast_Capex_Input!BJ$12:BJ$286,$Z867)
*(INDEX(Forecast_Capex_Input!$H$12:$H$286,$Z867)=Repex),0)
*$DG867</f>
        <v>0</v>
      </c>
      <c r="DL867" s="43" cm="1">
        <f t="array" aca="1" ref="DL867" ca="1">IFERROR(INDEX(Forecast_Capex_Input!BK$12:BK$286,$Z867)
*(INDEX(Forecast_Capex_Input!$H$12:$H$286,$Z867)=Repex),0)
*$DG867</f>
        <v>0</v>
      </c>
      <c r="DM867" s="43" cm="1">
        <f t="array" aca="1" ref="DM867" ca="1">IFERROR(INDEX(Forecast_Capex_Input!BL$12:BL$286,$Z867)
*(INDEX(Forecast_Capex_Input!$H$12:$H$286,$Z867)=Repex),0)
*$DG867</f>
        <v>0</v>
      </c>
      <c r="DO867" s="43" t="b" cm="1">
        <f t="array" aca="1" ref="DO867" ca="1">OR($G867=Forecast_Capex_Input!$BN$8:$BN$9)</f>
        <v>0</v>
      </c>
      <c r="DP867" s="43" cm="1">
        <f t="array" aca="1" ref="DP867" ca="1">IFERROR(INDEX(Forecast_Capex_Input!BO$12:BO$286,$Z867)
*(INDEX(Forecast_Capex_Input!$H$12:$H$286,$Z867)=Repex),0)
*$DO867</f>
        <v>0</v>
      </c>
      <c r="DQ867" s="43" cm="1">
        <f t="array" aca="1" ref="DQ867" ca="1">IFERROR(INDEX(Forecast_Capex_Input!BP$12:BP$286,$Z867)
*(INDEX(Forecast_Capex_Input!$H$12:$H$286,$Z867)=Repex),0)
*$DO867</f>
        <v>0</v>
      </c>
      <c r="DR867" s="43" cm="1">
        <f t="array" aca="1" ref="DR867" ca="1">IFERROR(INDEX(Forecast_Capex_Input!BQ$12:BQ$286,$Z867)
*(INDEX(Forecast_Capex_Input!$H$12:$H$286,$Z867)=Repex),0)
*$DO867</f>
        <v>0</v>
      </c>
      <c r="DS867" s="43" cm="1">
        <f t="array" aca="1" ref="DS867" ca="1">IFERROR(INDEX(Forecast_Capex_Input!BR$12:BR$286,$Z867)
*(INDEX(Forecast_Capex_Input!$H$12:$H$286,$Z867)=Repex),0)
*$DO867</f>
        <v>0</v>
      </c>
      <c r="DT867" s="43" cm="1">
        <f t="array" aca="1" ref="DT867" ca="1">IFERROR(INDEX(Forecast_Capex_Input!BS$12:BS$286,$Z867)
*(INDEX(Forecast_Capex_Input!$H$12:$H$286,$Z867)=Repex),0)
*$DO867</f>
        <v>0</v>
      </c>
      <c r="DV867" s="43" t="b" cm="1">
        <f t="array" aca="1" ref="DV867" ca="1">OR($G867=Forecast_Capex_Input!$BU$8:$BU$10)</f>
        <v>0</v>
      </c>
      <c r="DW867" s="43" cm="1">
        <f t="array" aca="1" ref="DW867" ca="1">IFERROR(INDEX(Forecast_Capex_Input!BV$12:BV$286,$Z867)
*(INDEX(Forecast_Capex_Input!$H$12:$H$286,$Z867)=Repex),0)
*$DV867</f>
        <v>0</v>
      </c>
      <c r="DX867" s="43" cm="1">
        <f t="array" aca="1" ref="DX867" ca="1">IFERROR(INDEX(Forecast_Capex_Input!BW$12:BW$286,$Z867)
*(INDEX(Forecast_Capex_Input!$H$12:$H$286,$Z867)=Repex),0)
*$DV867</f>
        <v>0</v>
      </c>
      <c r="DY867" s="43" cm="1">
        <f t="array" aca="1" ref="DY867" ca="1">IFERROR(INDEX(Forecast_Capex_Input!BX$12:BX$286,$Z867)
*(INDEX(Forecast_Capex_Input!$H$12:$H$286,$Z867)=Repex),0)
*$DV867</f>
        <v>0</v>
      </c>
      <c r="DZ867" s="43" cm="1">
        <f t="array" aca="1" ref="DZ867" ca="1">IFERROR(INDEX(Forecast_Capex_Input!BY$12:BY$286,$Z867)
*(INDEX(Forecast_Capex_Input!$H$12:$H$286,$Z867)=Repex),0)
*$DV867</f>
        <v>0</v>
      </c>
      <c r="EA867" s="43" cm="1">
        <f t="array" aca="1" ref="EA867" ca="1">IFERROR(INDEX(Forecast_Capex_Input!BZ$12:BZ$286,$Z867)
*(INDEX(Forecast_Capex_Input!$H$12:$H$286,$Z867)=Repex),0)
*$DV867</f>
        <v>0</v>
      </c>
      <c r="EB867" s="43" cm="1">
        <f t="array" aca="1" ref="EB867" ca="1">IFERROR(INDEX(Forecast_Capex_Input!CA$12:CA$286,$Z867)
*(INDEX(Forecast_Capex_Input!$H$12:$H$286,$Z867)=Repex),0)
*$DV867</f>
        <v>0</v>
      </c>
      <c r="EC867" s="43" cm="1">
        <f t="array" aca="1" ref="EC867" ca="1">IFERROR(INDEX(Forecast_Capex_Input!CB$12:CB$286,$Z867)
*(INDEX(Forecast_Capex_Input!$H$12:$H$286,$Z867)=Repex),0)
*$DV867</f>
        <v>0</v>
      </c>
      <c r="ED867" s="43" cm="1">
        <f t="array" aca="1" ref="ED867" ca="1">IFERROR(INDEX(Forecast_Capex_Input!CC$12:CC$286,$Z867)
*(INDEX(Forecast_Capex_Input!$H$12:$H$286,$Z867)=Repex),0)
*$DV867</f>
        <v>0</v>
      </c>
      <c r="EF867" s="86" t="str">
        <f t="shared" si="79"/>
        <v>N/A</v>
      </c>
      <c r="EG867" s="28" t="str">
        <f>IFERROR(RANK(EF867,EF$11:EF$1010,0)+COUNTIF(EF$11:EF867,EF867)-1,NA)</f>
        <v>N/A</v>
      </c>
    </row>
    <row r="868" spans="3:137" x14ac:dyDescent="0.2">
      <c r="C868" s="28">
        <f t="shared" si="80"/>
        <v>858</v>
      </c>
      <c r="D868" s="9" t="str" cm="1">
        <f t="array" ref="D868">IFERROR(INDEX(Forecast_Capex_Input!$D$12:$D$286,$Z868),NA)</f>
        <v>N/A</v>
      </c>
      <c r="E868" s="24" t="str" cm="1">
        <f t="array" ref="E868">IF($Z868=NA,NA,INDEX(Forecast_Capex_Input!$E$12:$E$286,$Z868))</f>
        <v>N/A</v>
      </c>
      <c r="F868" s="9" t="str" cm="1">
        <f t="array" aca="1" ref="F868" ca="1">IFERROR(INDEX(General!$E$25:$E$26,$AA868),NA)</f>
        <v>N/A</v>
      </c>
      <c r="G868" s="9" t="str" cm="1">
        <f t="array" aca="1" ref="G868" ca="1">IFERROR(INDEX(Forecast_Capex_Input!$AI$11:$BB$11,$AC868),NA)</f>
        <v>N/A</v>
      </c>
      <c r="H868" s="50" t="str" cm="1">
        <f t="array" aca="1" ref="H868" ca="1">IFERROR(INDEX(Forecast_Capex_Input!$AI$12:$BB$286,$Z868,$AC868),NA)</f>
        <v>N/A</v>
      </c>
      <c r="I868" s="150" t="str" cm="1">
        <f t="array" ref="I868">IFERROR(INDEX(Forecast_Capex_Input!$F$12:$F$286,$Z868),NA)</f>
        <v>N/A</v>
      </c>
      <c r="J868" s="150" t="str" cm="1">
        <f t="array" ref="J868">IFERROR(INDEX(Forecast_Capex_Input!G$12:G$286,$Z868),NA)</f>
        <v>N/A</v>
      </c>
      <c r="K868" s="150" t="str" cm="1">
        <f t="array" ref="K868">IFERROR(INDEX(Forecast_Capex_Input!H$12:H$286,$Z868),NA)</f>
        <v>N/A</v>
      </c>
      <c r="L868" s="150" t="str" cm="1">
        <f t="array" ref="L868">IFERROR(INDEX(Forecast_Capex_Input!I$12:I$286,$Z868),NA)</f>
        <v>N/A</v>
      </c>
      <c r="M868" s="150" t="str" cm="1">
        <f t="array" ref="M868">IFERROR(INDEX(Forecast_Capex_Input!J$12:J$286,$Z868),NA)</f>
        <v>N/A</v>
      </c>
      <c r="N868" s="150" t="str" cm="1">
        <f t="array" ref="N868">IFERROR(INDEX(Forecast_Capex_Input!K$12:K$286,$Z868),NA)</f>
        <v>N/A</v>
      </c>
      <c r="O868" s="150" t="str" cm="1">
        <f t="array" ref="O868">IFERROR(INDEX(Forecast_Capex_Input!L$12:L$286,$Z868),NA)</f>
        <v>N/A</v>
      </c>
      <c r="P868" s="150" t="str" cm="1">
        <f t="array" ref="P868">IFERROR(INDEX(Forecast_Capex_Input!M$12:M$286,$Z868),NA)</f>
        <v>N/A</v>
      </c>
      <c r="Q868" s="24" t="str" cm="1">
        <f t="array" ref="Q868">IFERROR(INDEX(Forecast_Capex_Input!N$12:N$286,$Z868),NA)</f>
        <v>N/A</v>
      </c>
      <c r="R868" s="190" cm="1">
        <f t="array" ref="R868">IFERROR(INDEX(Forecast_Capex_Input!O$12:O$286,$Z868),0)</f>
        <v>0</v>
      </c>
      <c r="S868" s="24" cm="1">
        <f t="array" ref="S868">IFERROR(INDEX(Forecast_Capex_Input!P$12:P$286,$Z868),0)</f>
        <v>0</v>
      </c>
      <c r="T868" s="150" t="str" cm="1">
        <f t="array" aca="1" ref="T868" ca="1">IFERROR(INDEX(General!$K$91:$K$110,$AC868),NA)</f>
        <v>N/A</v>
      </c>
      <c r="U868" s="43" cm="1">
        <f t="array" aca="1" ref="U868" ca="1">IFERROR(
IF($F868=General!$E$25,INDEX(Forecast_Capex_Input!S$12:S$286,$Z868),
INDEX(Forecast_Capex_Input!T$12:T$286,$Z868)),0)</f>
        <v>0</v>
      </c>
      <c r="V868" s="82" t="b">
        <f>IFERROR(INDEX(Overheads!$T$19:$T$26,MATCH($I868,Overheads!$E$19:$E$26,0)),FALSE)</f>
        <v>0</v>
      </c>
      <c r="W868" s="209" cm="1">
        <f t="array" ref="W868">IFERROR(
INDEX(Forecast_Capex_Input!CN$12:CN$286,$Z868),0)</f>
        <v>0</v>
      </c>
      <c r="X868" s="209">
        <f>IFERROR(
MATCH($W868,General!$L$39:$S$39,0),1)</f>
        <v>1</v>
      </c>
      <c r="Z868" s="28" t="str">
        <f>IFERROR(
IF(MATCH($C868,Forecast_Capex_Input!$CI$12:$CI$286,1)+1&gt;MAX(Forecast_Capex_Input!$C$12:$C$286),NA,
MATCH($C868,Forecast_Capex_Input!$CI$12:$CI$286,1)+1),1)</f>
        <v>N/A</v>
      </c>
      <c r="AA868" s="28" t="str" cm="1">
        <f t="array" aca="1" ref="AA868" ca="1">IFERROR(
IF(Z867&lt;&gt;Z868,1,
IF(COUNTIF(OFFSET(AA867,0,0,-INDEX(Forecast_Capex_Input!$CG$12:$CG$286,$Z868)),AA867)=INDEX(Forecast_Capex_Input!$CG$12:$CG$286,$Z868),AA867+1,AA867)),NA)</f>
        <v>N/A</v>
      </c>
      <c r="AB868" s="28" t="str" cm="1">
        <f t="array" ref="AB868">IFERROR($C868-IF($Z868=1,1,INDEX(Forecast_Capex_Input!$CI$12:$CI$286,$Z868-1))+1,NA)</f>
        <v>N/A</v>
      </c>
      <c r="AC868" s="28" t="str" cm="1">
        <f t="array" aca="1" ref="AC868" ca="1">IFERROR(IF(AA868=1,
INDEX(Forecast_Capex_Input!$AI$10:$BB$10,SMALL(IF(INDEX(Forecast_Capex_Input!$AI$12:$BB$286,$Z868,0)&gt;0,COLUMN(Forecast_Capex_Input!$AI$10:$BB$10)-COLUMN(Forecast_Capex_Input!$AI$12)+1),ROWS(OFFSET(AC867,0,0,-$AB868)))),
OFFSET(AC867,-INDEX(Forecast_Capex_Input!$CG$12:$CG$286,$Z868)+1,0)),NA)</f>
        <v>N/A</v>
      </c>
      <c r="AD868" s="28" t="str">
        <f t="shared" ca="1" si="77"/>
        <v>N/A</v>
      </c>
      <c r="AE868" s="82" t="b">
        <f t="shared" si="81"/>
        <v>0</v>
      </c>
      <c r="AF868" s="78" t="b">
        <v>0</v>
      </c>
      <c r="AG868" s="82" t="b">
        <f t="shared" si="78"/>
        <v>1</v>
      </c>
      <c r="AI868" s="55">
        <v>0</v>
      </c>
      <c r="AJ868" s="55">
        <v>0</v>
      </c>
      <c r="AK868" s="55">
        <v>0</v>
      </c>
      <c r="AL868" s="55">
        <v>0</v>
      </c>
      <c r="AM868" s="55">
        <v>0</v>
      </c>
      <c r="AN868" s="135">
        <v>0</v>
      </c>
      <c r="AP868" s="55">
        <v>0</v>
      </c>
      <c r="AQ868" s="55">
        <v>0</v>
      </c>
      <c r="AR868" s="55">
        <v>0</v>
      </c>
      <c r="AS868" s="55">
        <v>0</v>
      </c>
      <c r="AT868" s="55">
        <v>0</v>
      </c>
      <c r="AU868" s="135">
        <v>0</v>
      </c>
      <c r="AW868" s="55">
        <v>0</v>
      </c>
      <c r="AX868" s="55">
        <v>0</v>
      </c>
      <c r="AY868" s="55">
        <v>0</v>
      </c>
      <c r="AZ868" s="55">
        <v>0</v>
      </c>
      <c r="BA868" s="55">
        <v>0</v>
      </c>
      <c r="BB868" s="135">
        <v>0</v>
      </c>
      <c r="BD868" s="55">
        <v>0</v>
      </c>
      <c r="BE868" s="55">
        <v>0</v>
      </c>
      <c r="BF868" s="55">
        <v>0</v>
      </c>
      <c r="BG868" s="55">
        <v>0</v>
      </c>
      <c r="BH868" s="55">
        <v>0</v>
      </c>
      <c r="BI868" s="135">
        <v>0</v>
      </c>
      <c r="BK868" s="55">
        <v>0</v>
      </c>
      <c r="BL868" s="55">
        <v>0</v>
      </c>
      <c r="BM868" s="55">
        <v>0</v>
      </c>
      <c r="BN868" s="55">
        <v>0</v>
      </c>
      <c r="BO868" s="55">
        <v>0</v>
      </c>
      <c r="BP868" s="135">
        <v>0</v>
      </c>
      <c r="BR868" s="147">
        <v>0</v>
      </c>
      <c r="BS868" s="147">
        <v>0</v>
      </c>
      <c r="BT868" s="147">
        <v>0</v>
      </c>
      <c r="BU868" s="147">
        <v>0</v>
      </c>
      <c r="BV868" s="147">
        <v>0</v>
      </c>
      <c r="BX868" s="55">
        <v>0</v>
      </c>
      <c r="BY868" s="55">
        <v>0</v>
      </c>
      <c r="BZ868" s="55">
        <v>0</v>
      </c>
      <c r="CA868" s="55">
        <v>0</v>
      </c>
      <c r="CB868" s="55">
        <v>0</v>
      </c>
      <c r="CC868" s="135">
        <v>0</v>
      </c>
      <c r="CE868" s="55">
        <v>0</v>
      </c>
      <c r="CF868" s="55">
        <v>0</v>
      </c>
      <c r="CG868" s="55">
        <v>0</v>
      </c>
      <c r="CH868" s="55">
        <v>0</v>
      </c>
      <c r="CI868" s="55">
        <v>0</v>
      </c>
      <c r="CJ868" s="135">
        <v>0</v>
      </c>
      <c r="CL868" s="55">
        <v>0</v>
      </c>
      <c r="CM868" s="55">
        <v>0</v>
      </c>
      <c r="CN868" s="55">
        <v>0</v>
      </c>
      <c r="CO868" s="55">
        <v>0</v>
      </c>
      <c r="CP868" s="55">
        <v>0</v>
      </c>
      <c r="CQ868" s="135">
        <v>0</v>
      </c>
      <c r="CS868" s="67">
        <v>0</v>
      </c>
      <c r="CT868" s="67">
        <v>0</v>
      </c>
      <c r="CU868" s="67">
        <v>0</v>
      </c>
      <c r="CV868" s="67">
        <v>0</v>
      </c>
      <c r="CW868" s="67">
        <v>0</v>
      </c>
      <c r="CX868" s="135">
        <v>0</v>
      </c>
      <c r="CZ868" s="55">
        <v>0</v>
      </c>
      <c r="DA868" s="55">
        <v>0</v>
      </c>
      <c r="DB868" s="55">
        <v>0</v>
      </c>
      <c r="DC868" s="55">
        <v>0</v>
      </c>
      <c r="DD868" s="55">
        <v>0</v>
      </c>
      <c r="DE868" s="135">
        <v>0</v>
      </c>
      <c r="DG868" s="43" t="b" cm="1">
        <f t="array" aca="1" ref="DG868" ca="1">OR($G868=Forecast_Capex_Input!$BF$8:$BF$10)</f>
        <v>0</v>
      </c>
      <c r="DH868" s="43" cm="1">
        <f t="array" aca="1" ref="DH868" ca="1">IFERROR(INDEX(Forecast_Capex_Input!BG$12:BG$286,$Z868)
*(INDEX(Forecast_Capex_Input!$H$12:$H$286,$Z868)=Repex),0)
*$DG868</f>
        <v>0</v>
      </c>
      <c r="DI868" s="43" cm="1">
        <f t="array" aca="1" ref="DI868" ca="1">IFERROR(INDEX(Forecast_Capex_Input!BH$12:BH$286,$Z868)
*(INDEX(Forecast_Capex_Input!$H$12:$H$286,$Z868)=Repex),0)
*$DG868</f>
        <v>0</v>
      </c>
      <c r="DJ868" s="43" cm="1">
        <f t="array" aca="1" ref="DJ868" ca="1">IFERROR(INDEX(Forecast_Capex_Input!BI$12:BI$286,$Z868)
*(INDEX(Forecast_Capex_Input!$H$12:$H$286,$Z868)=Repex),0)
*$DG868</f>
        <v>0</v>
      </c>
      <c r="DK868" s="43" cm="1">
        <f t="array" aca="1" ref="DK868" ca="1">IFERROR(INDEX(Forecast_Capex_Input!BJ$12:BJ$286,$Z868)
*(INDEX(Forecast_Capex_Input!$H$12:$H$286,$Z868)=Repex),0)
*$DG868</f>
        <v>0</v>
      </c>
      <c r="DL868" s="43" cm="1">
        <f t="array" aca="1" ref="DL868" ca="1">IFERROR(INDEX(Forecast_Capex_Input!BK$12:BK$286,$Z868)
*(INDEX(Forecast_Capex_Input!$H$12:$H$286,$Z868)=Repex),0)
*$DG868</f>
        <v>0</v>
      </c>
      <c r="DM868" s="43" cm="1">
        <f t="array" aca="1" ref="DM868" ca="1">IFERROR(INDEX(Forecast_Capex_Input!BL$12:BL$286,$Z868)
*(INDEX(Forecast_Capex_Input!$H$12:$H$286,$Z868)=Repex),0)
*$DG868</f>
        <v>0</v>
      </c>
      <c r="DO868" s="43" t="b" cm="1">
        <f t="array" aca="1" ref="DO868" ca="1">OR($G868=Forecast_Capex_Input!$BN$8:$BN$9)</f>
        <v>0</v>
      </c>
      <c r="DP868" s="43" cm="1">
        <f t="array" aca="1" ref="DP868" ca="1">IFERROR(INDEX(Forecast_Capex_Input!BO$12:BO$286,$Z868)
*(INDEX(Forecast_Capex_Input!$H$12:$H$286,$Z868)=Repex),0)
*$DO868</f>
        <v>0</v>
      </c>
      <c r="DQ868" s="43" cm="1">
        <f t="array" aca="1" ref="DQ868" ca="1">IFERROR(INDEX(Forecast_Capex_Input!BP$12:BP$286,$Z868)
*(INDEX(Forecast_Capex_Input!$H$12:$H$286,$Z868)=Repex),0)
*$DO868</f>
        <v>0</v>
      </c>
      <c r="DR868" s="43" cm="1">
        <f t="array" aca="1" ref="DR868" ca="1">IFERROR(INDEX(Forecast_Capex_Input!BQ$12:BQ$286,$Z868)
*(INDEX(Forecast_Capex_Input!$H$12:$H$286,$Z868)=Repex),0)
*$DO868</f>
        <v>0</v>
      </c>
      <c r="DS868" s="43" cm="1">
        <f t="array" aca="1" ref="DS868" ca="1">IFERROR(INDEX(Forecast_Capex_Input!BR$12:BR$286,$Z868)
*(INDEX(Forecast_Capex_Input!$H$12:$H$286,$Z868)=Repex),0)
*$DO868</f>
        <v>0</v>
      </c>
      <c r="DT868" s="43" cm="1">
        <f t="array" aca="1" ref="DT868" ca="1">IFERROR(INDEX(Forecast_Capex_Input!BS$12:BS$286,$Z868)
*(INDEX(Forecast_Capex_Input!$H$12:$H$286,$Z868)=Repex),0)
*$DO868</f>
        <v>0</v>
      </c>
      <c r="DV868" s="43" t="b" cm="1">
        <f t="array" aca="1" ref="DV868" ca="1">OR($G868=Forecast_Capex_Input!$BU$8:$BU$10)</f>
        <v>0</v>
      </c>
      <c r="DW868" s="43" cm="1">
        <f t="array" aca="1" ref="DW868" ca="1">IFERROR(INDEX(Forecast_Capex_Input!BV$12:BV$286,$Z868)
*(INDEX(Forecast_Capex_Input!$H$12:$H$286,$Z868)=Repex),0)
*$DV868</f>
        <v>0</v>
      </c>
      <c r="DX868" s="43" cm="1">
        <f t="array" aca="1" ref="DX868" ca="1">IFERROR(INDEX(Forecast_Capex_Input!BW$12:BW$286,$Z868)
*(INDEX(Forecast_Capex_Input!$H$12:$H$286,$Z868)=Repex),0)
*$DV868</f>
        <v>0</v>
      </c>
      <c r="DY868" s="43" cm="1">
        <f t="array" aca="1" ref="DY868" ca="1">IFERROR(INDEX(Forecast_Capex_Input!BX$12:BX$286,$Z868)
*(INDEX(Forecast_Capex_Input!$H$12:$H$286,$Z868)=Repex),0)
*$DV868</f>
        <v>0</v>
      </c>
      <c r="DZ868" s="43" cm="1">
        <f t="array" aca="1" ref="DZ868" ca="1">IFERROR(INDEX(Forecast_Capex_Input!BY$12:BY$286,$Z868)
*(INDEX(Forecast_Capex_Input!$H$12:$H$286,$Z868)=Repex),0)
*$DV868</f>
        <v>0</v>
      </c>
      <c r="EA868" s="43" cm="1">
        <f t="array" aca="1" ref="EA868" ca="1">IFERROR(INDEX(Forecast_Capex_Input!BZ$12:BZ$286,$Z868)
*(INDEX(Forecast_Capex_Input!$H$12:$H$286,$Z868)=Repex),0)
*$DV868</f>
        <v>0</v>
      </c>
      <c r="EB868" s="43" cm="1">
        <f t="array" aca="1" ref="EB868" ca="1">IFERROR(INDEX(Forecast_Capex_Input!CA$12:CA$286,$Z868)
*(INDEX(Forecast_Capex_Input!$H$12:$H$286,$Z868)=Repex),0)
*$DV868</f>
        <v>0</v>
      </c>
      <c r="EC868" s="43" cm="1">
        <f t="array" aca="1" ref="EC868" ca="1">IFERROR(INDEX(Forecast_Capex_Input!CB$12:CB$286,$Z868)
*(INDEX(Forecast_Capex_Input!$H$12:$H$286,$Z868)=Repex),0)
*$DV868</f>
        <v>0</v>
      </c>
      <c r="ED868" s="43" cm="1">
        <f t="array" aca="1" ref="ED868" ca="1">IFERROR(INDEX(Forecast_Capex_Input!CC$12:CC$286,$Z868)
*(INDEX(Forecast_Capex_Input!$H$12:$H$286,$Z868)=Repex),0)
*$DV868</f>
        <v>0</v>
      </c>
      <c r="EF868" s="86" t="str">
        <f t="shared" si="79"/>
        <v>N/A</v>
      </c>
      <c r="EG868" s="28" t="str">
        <f>IFERROR(RANK(EF868,EF$11:EF$1010,0)+COUNTIF(EF$11:EF868,EF868)-1,NA)</f>
        <v>N/A</v>
      </c>
    </row>
    <row r="869" spans="3:137" x14ac:dyDescent="0.2">
      <c r="C869" s="28">
        <f t="shared" si="80"/>
        <v>859</v>
      </c>
      <c r="D869" s="9" t="str" cm="1">
        <f t="array" ref="D869">IFERROR(INDEX(Forecast_Capex_Input!$D$12:$D$286,$Z869),NA)</f>
        <v>N/A</v>
      </c>
      <c r="E869" s="24" t="str" cm="1">
        <f t="array" ref="E869">IF($Z869=NA,NA,INDEX(Forecast_Capex_Input!$E$12:$E$286,$Z869))</f>
        <v>N/A</v>
      </c>
      <c r="F869" s="9" t="str" cm="1">
        <f t="array" aca="1" ref="F869" ca="1">IFERROR(INDEX(General!$E$25:$E$26,$AA869),NA)</f>
        <v>N/A</v>
      </c>
      <c r="G869" s="9" t="str" cm="1">
        <f t="array" aca="1" ref="G869" ca="1">IFERROR(INDEX(Forecast_Capex_Input!$AI$11:$BB$11,$AC869),NA)</f>
        <v>N/A</v>
      </c>
      <c r="H869" s="50" t="str" cm="1">
        <f t="array" aca="1" ref="H869" ca="1">IFERROR(INDEX(Forecast_Capex_Input!$AI$12:$BB$286,$Z869,$AC869),NA)</f>
        <v>N/A</v>
      </c>
      <c r="I869" s="150" t="str" cm="1">
        <f t="array" ref="I869">IFERROR(INDEX(Forecast_Capex_Input!$F$12:$F$286,$Z869),NA)</f>
        <v>N/A</v>
      </c>
      <c r="J869" s="150" t="str" cm="1">
        <f t="array" ref="J869">IFERROR(INDEX(Forecast_Capex_Input!G$12:G$286,$Z869),NA)</f>
        <v>N/A</v>
      </c>
      <c r="K869" s="150" t="str" cm="1">
        <f t="array" ref="K869">IFERROR(INDEX(Forecast_Capex_Input!H$12:H$286,$Z869),NA)</f>
        <v>N/A</v>
      </c>
      <c r="L869" s="150" t="str" cm="1">
        <f t="array" ref="L869">IFERROR(INDEX(Forecast_Capex_Input!I$12:I$286,$Z869),NA)</f>
        <v>N/A</v>
      </c>
      <c r="M869" s="150" t="str" cm="1">
        <f t="array" ref="M869">IFERROR(INDEX(Forecast_Capex_Input!J$12:J$286,$Z869),NA)</f>
        <v>N/A</v>
      </c>
      <c r="N869" s="150" t="str" cm="1">
        <f t="array" ref="N869">IFERROR(INDEX(Forecast_Capex_Input!K$12:K$286,$Z869),NA)</f>
        <v>N/A</v>
      </c>
      <c r="O869" s="150" t="str" cm="1">
        <f t="array" ref="O869">IFERROR(INDEX(Forecast_Capex_Input!L$12:L$286,$Z869),NA)</f>
        <v>N/A</v>
      </c>
      <c r="P869" s="150" t="str" cm="1">
        <f t="array" ref="P869">IFERROR(INDEX(Forecast_Capex_Input!M$12:M$286,$Z869),NA)</f>
        <v>N/A</v>
      </c>
      <c r="Q869" s="24" t="str" cm="1">
        <f t="array" ref="Q869">IFERROR(INDEX(Forecast_Capex_Input!N$12:N$286,$Z869),NA)</f>
        <v>N/A</v>
      </c>
      <c r="R869" s="190" cm="1">
        <f t="array" ref="R869">IFERROR(INDEX(Forecast_Capex_Input!O$12:O$286,$Z869),0)</f>
        <v>0</v>
      </c>
      <c r="S869" s="24" cm="1">
        <f t="array" ref="S869">IFERROR(INDEX(Forecast_Capex_Input!P$12:P$286,$Z869),0)</f>
        <v>0</v>
      </c>
      <c r="T869" s="150" t="str" cm="1">
        <f t="array" aca="1" ref="T869" ca="1">IFERROR(INDEX(General!$K$91:$K$110,$AC869),NA)</f>
        <v>N/A</v>
      </c>
      <c r="U869" s="43" cm="1">
        <f t="array" aca="1" ref="U869" ca="1">IFERROR(
IF($F869=General!$E$25,INDEX(Forecast_Capex_Input!S$12:S$286,$Z869),
INDEX(Forecast_Capex_Input!T$12:T$286,$Z869)),0)</f>
        <v>0</v>
      </c>
      <c r="V869" s="82" t="b">
        <f>IFERROR(INDEX(Overheads!$T$19:$T$26,MATCH($I869,Overheads!$E$19:$E$26,0)),FALSE)</f>
        <v>0</v>
      </c>
      <c r="W869" s="209" cm="1">
        <f t="array" ref="W869">IFERROR(
INDEX(Forecast_Capex_Input!CN$12:CN$286,$Z869),0)</f>
        <v>0</v>
      </c>
      <c r="X869" s="209">
        <f>IFERROR(
MATCH($W869,General!$L$39:$S$39,0),1)</f>
        <v>1</v>
      </c>
      <c r="Z869" s="28" t="str">
        <f>IFERROR(
IF(MATCH($C869,Forecast_Capex_Input!$CI$12:$CI$286,1)+1&gt;MAX(Forecast_Capex_Input!$C$12:$C$286),NA,
MATCH($C869,Forecast_Capex_Input!$CI$12:$CI$286,1)+1),1)</f>
        <v>N/A</v>
      </c>
      <c r="AA869" s="28" t="str" cm="1">
        <f t="array" aca="1" ref="AA869" ca="1">IFERROR(
IF(Z868&lt;&gt;Z869,1,
IF(COUNTIF(OFFSET(AA868,0,0,-INDEX(Forecast_Capex_Input!$CG$12:$CG$286,$Z869)),AA868)=INDEX(Forecast_Capex_Input!$CG$12:$CG$286,$Z869),AA868+1,AA868)),NA)</f>
        <v>N/A</v>
      </c>
      <c r="AB869" s="28" t="str" cm="1">
        <f t="array" ref="AB869">IFERROR($C869-IF($Z869=1,1,INDEX(Forecast_Capex_Input!$CI$12:$CI$286,$Z869-1))+1,NA)</f>
        <v>N/A</v>
      </c>
      <c r="AC869" s="28" t="str" cm="1">
        <f t="array" aca="1" ref="AC869" ca="1">IFERROR(IF(AA869=1,
INDEX(Forecast_Capex_Input!$AI$10:$BB$10,SMALL(IF(INDEX(Forecast_Capex_Input!$AI$12:$BB$286,$Z869,0)&gt;0,COLUMN(Forecast_Capex_Input!$AI$10:$BB$10)-COLUMN(Forecast_Capex_Input!$AI$12)+1),ROWS(OFFSET(AC868,0,0,-$AB869)))),
OFFSET(AC868,-INDEX(Forecast_Capex_Input!$CG$12:$CG$286,$Z869)+1,0)),NA)</f>
        <v>N/A</v>
      </c>
      <c r="AD869" s="28" t="str">
        <f t="shared" ca="1" si="77"/>
        <v>N/A</v>
      </c>
      <c r="AE869" s="82" t="b">
        <f t="shared" si="81"/>
        <v>0</v>
      </c>
      <c r="AF869" s="78" t="b">
        <v>0</v>
      </c>
      <c r="AG869" s="82" t="b">
        <f t="shared" si="78"/>
        <v>1</v>
      </c>
      <c r="AI869" s="55">
        <v>0</v>
      </c>
      <c r="AJ869" s="55">
        <v>0</v>
      </c>
      <c r="AK869" s="55">
        <v>0</v>
      </c>
      <c r="AL869" s="55">
        <v>0</v>
      </c>
      <c r="AM869" s="55">
        <v>0</v>
      </c>
      <c r="AN869" s="135">
        <v>0</v>
      </c>
      <c r="AP869" s="55">
        <v>0</v>
      </c>
      <c r="AQ869" s="55">
        <v>0</v>
      </c>
      <c r="AR869" s="55">
        <v>0</v>
      </c>
      <c r="AS869" s="55">
        <v>0</v>
      </c>
      <c r="AT869" s="55">
        <v>0</v>
      </c>
      <c r="AU869" s="135">
        <v>0</v>
      </c>
      <c r="AW869" s="55">
        <v>0</v>
      </c>
      <c r="AX869" s="55">
        <v>0</v>
      </c>
      <c r="AY869" s="55">
        <v>0</v>
      </c>
      <c r="AZ869" s="55">
        <v>0</v>
      </c>
      <c r="BA869" s="55">
        <v>0</v>
      </c>
      <c r="BB869" s="135">
        <v>0</v>
      </c>
      <c r="BD869" s="55">
        <v>0</v>
      </c>
      <c r="BE869" s="55">
        <v>0</v>
      </c>
      <c r="BF869" s="55">
        <v>0</v>
      </c>
      <c r="BG869" s="55">
        <v>0</v>
      </c>
      <c r="BH869" s="55">
        <v>0</v>
      </c>
      <c r="BI869" s="135">
        <v>0</v>
      </c>
      <c r="BK869" s="55">
        <v>0</v>
      </c>
      <c r="BL869" s="55">
        <v>0</v>
      </c>
      <c r="BM869" s="55">
        <v>0</v>
      </c>
      <c r="BN869" s="55">
        <v>0</v>
      </c>
      <c r="BO869" s="55">
        <v>0</v>
      </c>
      <c r="BP869" s="135">
        <v>0</v>
      </c>
      <c r="BR869" s="147">
        <v>0</v>
      </c>
      <c r="BS869" s="147">
        <v>0</v>
      </c>
      <c r="BT869" s="147">
        <v>0</v>
      </c>
      <c r="BU869" s="147">
        <v>0</v>
      </c>
      <c r="BV869" s="147">
        <v>0</v>
      </c>
      <c r="BX869" s="55">
        <v>0</v>
      </c>
      <c r="BY869" s="55">
        <v>0</v>
      </c>
      <c r="BZ869" s="55">
        <v>0</v>
      </c>
      <c r="CA869" s="55">
        <v>0</v>
      </c>
      <c r="CB869" s="55">
        <v>0</v>
      </c>
      <c r="CC869" s="135">
        <v>0</v>
      </c>
      <c r="CE869" s="55">
        <v>0</v>
      </c>
      <c r="CF869" s="55">
        <v>0</v>
      </c>
      <c r="CG869" s="55">
        <v>0</v>
      </c>
      <c r="CH869" s="55">
        <v>0</v>
      </c>
      <c r="CI869" s="55">
        <v>0</v>
      </c>
      <c r="CJ869" s="135">
        <v>0</v>
      </c>
      <c r="CL869" s="55">
        <v>0</v>
      </c>
      <c r="CM869" s="55">
        <v>0</v>
      </c>
      <c r="CN869" s="55">
        <v>0</v>
      </c>
      <c r="CO869" s="55">
        <v>0</v>
      </c>
      <c r="CP869" s="55">
        <v>0</v>
      </c>
      <c r="CQ869" s="135">
        <v>0</v>
      </c>
      <c r="CS869" s="67">
        <v>0</v>
      </c>
      <c r="CT869" s="67">
        <v>0</v>
      </c>
      <c r="CU869" s="67">
        <v>0</v>
      </c>
      <c r="CV869" s="67">
        <v>0</v>
      </c>
      <c r="CW869" s="67">
        <v>0</v>
      </c>
      <c r="CX869" s="135">
        <v>0</v>
      </c>
      <c r="CZ869" s="55">
        <v>0</v>
      </c>
      <c r="DA869" s="55">
        <v>0</v>
      </c>
      <c r="DB869" s="55">
        <v>0</v>
      </c>
      <c r="DC869" s="55">
        <v>0</v>
      </c>
      <c r="DD869" s="55">
        <v>0</v>
      </c>
      <c r="DE869" s="135">
        <v>0</v>
      </c>
      <c r="DG869" s="43" t="b" cm="1">
        <f t="array" aca="1" ref="DG869" ca="1">OR($G869=Forecast_Capex_Input!$BF$8:$BF$10)</f>
        <v>0</v>
      </c>
      <c r="DH869" s="43" cm="1">
        <f t="array" aca="1" ref="DH869" ca="1">IFERROR(INDEX(Forecast_Capex_Input!BG$12:BG$286,$Z869)
*(INDEX(Forecast_Capex_Input!$H$12:$H$286,$Z869)=Repex),0)
*$DG869</f>
        <v>0</v>
      </c>
      <c r="DI869" s="43" cm="1">
        <f t="array" aca="1" ref="DI869" ca="1">IFERROR(INDEX(Forecast_Capex_Input!BH$12:BH$286,$Z869)
*(INDEX(Forecast_Capex_Input!$H$12:$H$286,$Z869)=Repex),0)
*$DG869</f>
        <v>0</v>
      </c>
      <c r="DJ869" s="43" cm="1">
        <f t="array" aca="1" ref="DJ869" ca="1">IFERROR(INDEX(Forecast_Capex_Input!BI$12:BI$286,$Z869)
*(INDEX(Forecast_Capex_Input!$H$12:$H$286,$Z869)=Repex),0)
*$DG869</f>
        <v>0</v>
      </c>
      <c r="DK869" s="43" cm="1">
        <f t="array" aca="1" ref="DK869" ca="1">IFERROR(INDEX(Forecast_Capex_Input!BJ$12:BJ$286,$Z869)
*(INDEX(Forecast_Capex_Input!$H$12:$H$286,$Z869)=Repex),0)
*$DG869</f>
        <v>0</v>
      </c>
      <c r="DL869" s="43" cm="1">
        <f t="array" aca="1" ref="DL869" ca="1">IFERROR(INDEX(Forecast_Capex_Input!BK$12:BK$286,$Z869)
*(INDEX(Forecast_Capex_Input!$H$12:$H$286,$Z869)=Repex),0)
*$DG869</f>
        <v>0</v>
      </c>
      <c r="DM869" s="43" cm="1">
        <f t="array" aca="1" ref="DM869" ca="1">IFERROR(INDEX(Forecast_Capex_Input!BL$12:BL$286,$Z869)
*(INDEX(Forecast_Capex_Input!$H$12:$H$286,$Z869)=Repex),0)
*$DG869</f>
        <v>0</v>
      </c>
      <c r="DO869" s="43" t="b" cm="1">
        <f t="array" aca="1" ref="DO869" ca="1">OR($G869=Forecast_Capex_Input!$BN$8:$BN$9)</f>
        <v>0</v>
      </c>
      <c r="DP869" s="43" cm="1">
        <f t="array" aca="1" ref="DP869" ca="1">IFERROR(INDEX(Forecast_Capex_Input!BO$12:BO$286,$Z869)
*(INDEX(Forecast_Capex_Input!$H$12:$H$286,$Z869)=Repex),0)
*$DO869</f>
        <v>0</v>
      </c>
      <c r="DQ869" s="43" cm="1">
        <f t="array" aca="1" ref="DQ869" ca="1">IFERROR(INDEX(Forecast_Capex_Input!BP$12:BP$286,$Z869)
*(INDEX(Forecast_Capex_Input!$H$12:$H$286,$Z869)=Repex),0)
*$DO869</f>
        <v>0</v>
      </c>
      <c r="DR869" s="43" cm="1">
        <f t="array" aca="1" ref="DR869" ca="1">IFERROR(INDEX(Forecast_Capex_Input!BQ$12:BQ$286,$Z869)
*(INDEX(Forecast_Capex_Input!$H$12:$H$286,$Z869)=Repex),0)
*$DO869</f>
        <v>0</v>
      </c>
      <c r="DS869" s="43" cm="1">
        <f t="array" aca="1" ref="DS869" ca="1">IFERROR(INDEX(Forecast_Capex_Input!BR$12:BR$286,$Z869)
*(INDEX(Forecast_Capex_Input!$H$12:$H$286,$Z869)=Repex),0)
*$DO869</f>
        <v>0</v>
      </c>
      <c r="DT869" s="43" cm="1">
        <f t="array" aca="1" ref="DT869" ca="1">IFERROR(INDEX(Forecast_Capex_Input!BS$12:BS$286,$Z869)
*(INDEX(Forecast_Capex_Input!$H$12:$H$286,$Z869)=Repex),0)
*$DO869</f>
        <v>0</v>
      </c>
      <c r="DV869" s="43" t="b" cm="1">
        <f t="array" aca="1" ref="DV869" ca="1">OR($G869=Forecast_Capex_Input!$BU$8:$BU$10)</f>
        <v>0</v>
      </c>
      <c r="DW869" s="43" cm="1">
        <f t="array" aca="1" ref="DW869" ca="1">IFERROR(INDEX(Forecast_Capex_Input!BV$12:BV$286,$Z869)
*(INDEX(Forecast_Capex_Input!$H$12:$H$286,$Z869)=Repex),0)
*$DV869</f>
        <v>0</v>
      </c>
      <c r="DX869" s="43" cm="1">
        <f t="array" aca="1" ref="DX869" ca="1">IFERROR(INDEX(Forecast_Capex_Input!BW$12:BW$286,$Z869)
*(INDEX(Forecast_Capex_Input!$H$12:$H$286,$Z869)=Repex),0)
*$DV869</f>
        <v>0</v>
      </c>
      <c r="DY869" s="43" cm="1">
        <f t="array" aca="1" ref="DY869" ca="1">IFERROR(INDEX(Forecast_Capex_Input!BX$12:BX$286,$Z869)
*(INDEX(Forecast_Capex_Input!$H$12:$H$286,$Z869)=Repex),0)
*$DV869</f>
        <v>0</v>
      </c>
      <c r="DZ869" s="43" cm="1">
        <f t="array" aca="1" ref="DZ869" ca="1">IFERROR(INDEX(Forecast_Capex_Input!BY$12:BY$286,$Z869)
*(INDEX(Forecast_Capex_Input!$H$12:$H$286,$Z869)=Repex),0)
*$DV869</f>
        <v>0</v>
      </c>
      <c r="EA869" s="43" cm="1">
        <f t="array" aca="1" ref="EA869" ca="1">IFERROR(INDEX(Forecast_Capex_Input!BZ$12:BZ$286,$Z869)
*(INDEX(Forecast_Capex_Input!$H$12:$H$286,$Z869)=Repex),0)
*$DV869</f>
        <v>0</v>
      </c>
      <c r="EB869" s="43" cm="1">
        <f t="array" aca="1" ref="EB869" ca="1">IFERROR(INDEX(Forecast_Capex_Input!CA$12:CA$286,$Z869)
*(INDEX(Forecast_Capex_Input!$H$12:$H$286,$Z869)=Repex),0)
*$DV869</f>
        <v>0</v>
      </c>
      <c r="EC869" s="43" cm="1">
        <f t="array" aca="1" ref="EC869" ca="1">IFERROR(INDEX(Forecast_Capex_Input!CB$12:CB$286,$Z869)
*(INDEX(Forecast_Capex_Input!$H$12:$H$286,$Z869)=Repex),0)
*$DV869</f>
        <v>0</v>
      </c>
      <c r="ED869" s="43" cm="1">
        <f t="array" aca="1" ref="ED869" ca="1">IFERROR(INDEX(Forecast_Capex_Input!CC$12:CC$286,$Z869)
*(INDEX(Forecast_Capex_Input!$H$12:$H$286,$Z869)=Repex),0)
*$DV869</f>
        <v>0</v>
      </c>
      <c r="EF869" s="86" t="str">
        <f t="shared" si="79"/>
        <v>N/A</v>
      </c>
      <c r="EG869" s="28" t="str">
        <f>IFERROR(RANK(EF869,EF$11:EF$1010,0)+COUNTIF(EF$11:EF869,EF869)-1,NA)</f>
        <v>N/A</v>
      </c>
    </row>
    <row r="870" spans="3:137" x14ac:dyDescent="0.2">
      <c r="C870" s="28">
        <f t="shared" si="80"/>
        <v>860</v>
      </c>
      <c r="D870" s="9" t="str" cm="1">
        <f t="array" ref="D870">IFERROR(INDEX(Forecast_Capex_Input!$D$12:$D$286,$Z870),NA)</f>
        <v>N/A</v>
      </c>
      <c r="E870" s="24" t="str" cm="1">
        <f t="array" ref="E870">IF($Z870=NA,NA,INDEX(Forecast_Capex_Input!$E$12:$E$286,$Z870))</f>
        <v>N/A</v>
      </c>
      <c r="F870" s="9" t="str" cm="1">
        <f t="array" aca="1" ref="F870" ca="1">IFERROR(INDEX(General!$E$25:$E$26,$AA870),NA)</f>
        <v>N/A</v>
      </c>
      <c r="G870" s="9" t="str" cm="1">
        <f t="array" aca="1" ref="G870" ca="1">IFERROR(INDEX(Forecast_Capex_Input!$AI$11:$BB$11,$AC870),NA)</f>
        <v>N/A</v>
      </c>
      <c r="H870" s="50" t="str" cm="1">
        <f t="array" aca="1" ref="H870" ca="1">IFERROR(INDEX(Forecast_Capex_Input!$AI$12:$BB$286,$Z870,$AC870),NA)</f>
        <v>N/A</v>
      </c>
      <c r="I870" s="150" t="str" cm="1">
        <f t="array" ref="I870">IFERROR(INDEX(Forecast_Capex_Input!$F$12:$F$286,$Z870),NA)</f>
        <v>N/A</v>
      </c>
      <c r="J870" s="150" t="str" cm="1">
        <f t="array" ref="J870">IFERROR(INDEX(Forecast_Capex_Input!G$12:G$286,$Z870),NA)</f>
        <v>N/A</v>
      </c>
      <c r="K870" s="150" t="str" cm="1">
        <f t="array" ref="K870">IFERROR(INDEX(Forecast_Capex_Input!H$12:H$286,$Z870),NA)</f>
        <v>N/A</v>
      </c>
      <c r="L870" s="150" t="str" cm="1">
        <f t="array" ref="L870">IFERROR(INDEX(Forecast_Capex_Input!I$12:I$286,$Z870),NA)</f>
        <v>N/A</v>
      </c>
      <c r="M870" s="150" t="str" cm="1">
        <f t="array" ref="M870">IFERROR(INDEX(Forecast_Capex_Input!J$12:J$286,$Z870),NA)</f>
        <v>N/A</v>
      </c>
      <c r="N870" s="150" t="str" cm="1">
        <f t="array" ref="N870">IFERROR(INDEX(Forecast_Capex_Input!K$12:K$286,$Z870),NA)</f>
        <v>N/A</v>
      </c>
      <c r="O870" s="150" t="str" cm="1">
        <f t="array" ref="O870">IFERROR(INDEX(Forecast_Capex_Input!L$12:L$286,$Z870),NA)</f>
        <v>N/A</v>
      </c>
      <c r="P870" s="150" t="str" cm="1">
        <f t="array" ref="P870">IFERROR(INDEX(Forecast_Capex_Input!M$12:M$286,$Z870),NA)</f>
        <v>N/A</v>
      </c>
      <c r="Q870" s="24" t="str" cm="1">
        <f t="array" ref="Q870">IFERROR(INDEX(Forecast_Capex_Input!N$12:N$286,$Z870),NA)</f>
        <v>N/A</v>
      </c>
      <c r="R870" s="190" cm="1">
        <f t="array" ref="R870">IFERROR(INDEX(Forecast_Capex_Input!O$12:O$286,$Z870),0)</f>
        <v>0</v>
      </c>
      <c r="S870" s="24" cm="1">
        <f t="array" ref="S870">IFERROR(INDEX(Forecast_Capex_Input!P$12:P$286,$Z870),0)</f>
        <v>0</v>
      </c>
      <c r="T870" s="150" t="str" cm="1">
        <f t="array" aca="1" ref="T870" ca="1">IFERROR(INDEX(General!$K$91:$K$110,$AC870),NA)</f>
        <v>N/A</v>
      </c>
      <c r="U870" s="43" cm="1">
        <f t="array" aca="1" ref="U870" ca="1">IFERROR(
IF($F870=General!$E$25,INDEX(Forecast_Capex_Input!S$12:S$286,$Z870),
INDEX(Forecast_Capex_Input!T$12:T$286,$Z870)),0)</f>
        <v>0</v>
      </c>
      <c r="V870" s="82" t="b">
        <f>IFERROR(INDEX(Overheads!$T$19:$T$26,MATCH($I870,Overheads!$E$19:$E$26,0)),FALSE)</f>
        <v>0</v>
      </c>
      <c r="W870" s="209" cm="1">
        <f t="array" ref="W870">IFERROR(
INDEX(Forecast_Capex_Input!CN$12:CN$286,$Z870),0)</f>
        <v>0</v>
      </c>
      <c r="X870" s="209">
        <f>IFERROR(
MATCH($W870,General!$L$39:$S$39,0),1)</f>
        <v>1</v>
      </c>
      <c r="Z870" s="28" t="str">
        <f>IFERROR(
IF(MATCH($C870,Forecast_Capex_Input!$CI$12:$CI$286,1)+1&gt;MAX(Forecast_Capex_Input!$C$12:$C$286),NA,
MATCH($C870,Forecast_Capex_Input!$CI$12:$CI$286,1)+1),1)</f>
        <v>N/A</v>
      </c>
      <c r="AA870" s="28" t="str" cm="1">
        <f t="array" aca="1" ref="AA870" ca="1">IFERROR(
IF(Z869&lt;&gt;Z870,1,
IF(COUNTIF(OFFSET(AA869,0,0,-INDEX(Forecast_Capex_Input!$CG$12:$CG$286,$Z870)),AA869)=INDEX(Forecast_Capex_Input!$CG$12:$CG$286,$Z870),AA869+1,AA869)),NA)</f>
        <v>N/A</v>
      </c>
      <c r="AB870" s="28" t="str" cm="1">
        <f t="array" ref="AB870">IFERROR($C870-IF($Z870=1,1,INDEX(Forecast_Capex_Input!$CI$12:$CI$286,$Z870-1))+1,NA)</f>
        <v>N/A</v>
      </c>
      <c r="AC870" s="28" t="str" cm="1">
        <f t="array" aca="1" ref="AC870" ca="1">IFERROR(IF(AA870=1,
INDEX(Forecast_Capex_Input!$AI$10:$BB$10,SMALL(IF(INDEX(Forecast_Capex_Input!$AI$12:$BB$286,$Z870,0)&gt;0,COLUMN(Forecast_Capex_Input!$AI$10:$BB$10)-COLUMN(Forecast_Capex_Input!$AI$12)+1),ROWS(OFFSET(AC869,0,0,-$AB870)))),
OFFSET(AC869,-INDEX(Forecast_Capex_Input!$CG$12:$CG$286,$Z870)+1,0)),NA)</f>
        <v>N/A</v>
      </c>
      <c r="AD870" s="28" t="str">
        <f t="shared" ca="1" si="77"/>
        <v>N/A</v>
      </c>
      <c r="AE870" s="82" t="b">
        <f t="shared" si="81"/>
        <v>0</v>
      </c>
      <c r="AF870" s="78" t="b">
        <v>0</v>
      </c>
      <c r="AG870" s="82" t="b">
        <f t="shared" si="78"/>
        <v>1</v>
      </c>
      <c r="AI870" s="55">
        <v>0</v>
      </c>
      <c r="AJ870" s="55">
        <v>0</v>
      </c>
      <c r="AK870" s="55">
        <v>0</v>
      </c>
      <c r="AL870" s="55">
        <v>0</v>
      </c>
      <c r="AM870" s="55">
        <v>0</v>
      </c>
      <c r="AN870" s="135">
        <v>0</v>
      </c>
      <c r="AP870" s="55">
        <v>0</v>
      </c>
      <c r="AQ870" s="55">
        <v>0</v>
      </c>
      <c r="AR870" s="55">
        <v>0</v>
      </c>
      <c r="AS870" s="55">
        <v>0</v>
      </c>
      <c r="AT870" s="55">
        <v>0</v>
      </c>
      <c r="AU870" s="135">
        <v>0</v>
      </c>
      <c r="AW870" s="55">
        <v>0</v>
      </c>
      <c r="AX870" s="55">
        <v>0</v>
      </c>
      <c r="AY870" s="55">
        <v>0</v>
      </c>
      <c r="AZ870" s="55">
        <v>0</v>
      </c>
      <c r="BA870" s="55">
        <v>0</v>
      </c>
      <c r="BB870" s="135">
        <v>0</v>
      </c>
      <c r="BD870" s="55">
        <v>0</v>
      </c>
      <c r="BE870" s="55">
        <v>0</v>
      </c>
      <c r="BF870" s="55">
        <v>0</v>
      </c>
      <c r="BG870" s="55">
        <v>0</v>
      </c>
      <c r="BH870" s="55">
        <v>0</v>
      </c>
      <c r="BI870" s="135">
        <v>0</v>
      </c>
      <c r="BK870" s="55">
        <v>0</v>
      </c>
      <c r="BL870" s="55">
        <v>0</v>
      </c>
      <c r="BM870" s="55">
        <v>0</v>
      </c>
      <c r="BN870" s="55">
        <v>0</v>
      </c>
      <c r="BO870" s="55">
        <v>0</v>
      </c>
      <c r="BP870" s="135">
        <v>0</v>
      </c>
      <c r="BR870" s="147">
        <v>0</v>
      </c>
      <c r="BS870" s="147">
        <v>0</v>
      </c>
      <c r="BT870" s="147">
        <v>0</v>
      </c>
      <c r="BU870" s="147">
        <v>0</v>
      </c>
      <c r="BV870" s="147">
        <v>0</v>
      </c>
      <c r="BX870" s="55">
        <v>0</v>
      </c>
      <c r="BY870" s="55">
        <v>0</v>
      </c>
      <c r="BZ870" s="55">
        <v>0</v>
      </c>
      <c r="CA870" s="55">
        <v>0</v>
      </c>
      <c r="CB870" s="55">
        <v>0</v>
      </c>
      <c r="CC870" s="135">
        <v>0</v>
      </c>
      <c r="CE870" s="55">
        <v>0</v>
      </c>
      <c r="CF870" s="55">
        <v>0</v>
      </c>
      <c r="CG870" s="55">
        <v>0</v>
      </c>
      <c r="CH870" s="55">
        <v>0</v>
      </c>
      <c r="CI870" s="55">
        <v>0</v>
      </c>
      <c r="CJ870" s="135">
        <v>0</v>
      </c>
      <c r="CL870" s="55">
        <v>0</v>
      </c>
      <c r="CM870" s="55">
        <v>0</v>
      </c>
      <c r="CN870" s="55">
        <v>0</v>
      </c>
      <c r="CO870" s="55">
        <v>0</v>
      </c>
      <c r="CP870" s="55">
        <v>0</v>
      </c>
      <c r="CQ870" s="135">
        <v>0</v>
      </c>
      <c r="CS870" s="67">
        <v>0</v>
      </c>
      <c r="CT870" s="67">
        <v>0</v>
      </c>
      <c r="CU870" s="67">
        <v>0</v>
      </c>
      <c r="CV870" s="67">
        <v>0</v>
      </c>
      <c r="CW870" s="67">
        <v>0</v>
      </c>
      <c r="CX870" s="135">
        <v>0</v>
      </c>
      <c r="CZ870" s="55">
        <v>0</v>
      </c>
      <c r="DA870" s="55">
        <v>0</v>
      </c>
      <c r="DB870" s="55">
        <v>0</v>
      </c>
      <c r="DC870" s="55">
        <v>0</v>
      </c>
      <c r="DD870" s="55">
        <v>0</v>
      </c>
      <c r="DE870" s="135">
        <v>0</v>
      </c>
      <c r="DG870" s="43" t="b" cm="1">
        <f t="array" aca="1" ref="DG870" ca="1">OR($G870=Forecast_Capex_Input!$BF$8:$BF$10)</f>
        <v>0</v>
      </c>
      <c r="DH870" s="43" cm="1">
        <f t="array" aca="1" ref="DH870" ca="1">IFERROR(INDEX(Forecast_Capex_Input!BG$12:BG$286,$Z870)
*(INDEX(Forecast_Capex_Input!$H$12:$H$286,$Z870)=Repex),0)
*$DG870</f>
        <v>0</v>
      </c>
      <c r="DI870" s="43" cm="1">
        <f t="array" aca="1" ref="DI870" ca="1">IFERROR(INDEX(Forecast_Capex_Input!BH$12:BH$286,$Z870)
*(INDEX(Forecast_Capex_Input!$H$12:$H$286,$Z870)=Repex),0)
*$DG870</f>
        <v>0</v>
      </c>
      <c r="DJ870" s="43" cm="1">
        <f t="array" aca="1" ref="DJ870" ca="1">IFERROR(INDEX(Forecast_Capex_Input!BI$12:BI$286,$Z870)
*(INDEX(Forecast_Capex_Input!$H$12:$H$286,$Z870)=Repex),0)
*$DG870</f>
        <v>0</v>
      </c>
      <c r="DK870" s="43" cm="1">
        <f t="array" aca="1" ref="DK870" ca="1">IFERROR(INDEX(Forecast_Capex_Input!BJ$12:BJ$286,$Z870)
*(INDEX(Forecast_Capex_Input!$H$12:$H$286,$Z870)=Repex),0)
*$DG870</f>
        <v>0</v>
      </c>
      <c r="DL870" s="43" cm="1">
        <f t="array" aca="1" ref="DL870" ca="1">IFERROR(INDEX(Forecast_Capex_Input!BK$12:BK$286,$Z870)
*(INDEX(Forecast_Capex_Input!$H$12:$H$286,$Z870)=Repex),0)
*$DG870</f>
        <v>0</v>
      </c>
      <c r="DM870" s="43" cm="1">
        <f t="array" aca="1" ref="DM870" ca="1">IFERROR(INDEX(Forecast_Capex_Input!BL$12:BL$286,$Z870)
*(INDEX(Forecast_Capex_Input!$H$12:$H$286,$Z870)=Repex),0)
*$DG870</f>
        <v>0</v>
      </c>
      <c r="DO870" s="43" t="b" cm="1">
        <f t="array" aca="1" ref="DO870" ca="1">OR($G870=Forecast_Capex_Input!$BN$8:$BN$9)</f>
        <v>0</v>
      </c>
      <c r="DP870" s="43" cm="1">
        <f t="array" aca="1" ref="DP870" ca="1">IFERROR(INDEX(Forecast_Capex_Input!BO$12:BO$286,$Z870)
*(INDEX(Forecast_Capex_Input!$H$12:$H$286,$Z870)=Repex),0)
*$DO870</f>
        <v>0</v>
      </c>
      <c r="DQ870" s="43" cm="1">
        <f t="array" aca="1" ref="DQ870" ca="1">IFERROR(INDEX(Forecast_Capex_Input!BP$12:BP$286,$Z870)
*(INDEX(Forecast_Capex_Input!$H$12:$H$286,$Z870)=Repex),0)
*$DO870</f>
        <v>0</v>
      </c>
      <c r="DR870" s="43" cm="1">
        <f t="array" aca="1" ref="DR870" ca="1">IFERROR(INDEX(Forecast_Capex_Input!BQ$12:BQ$286,$Z870)
*(INDEX(Forecast_Capex_Input!$H$12:$H$286,$Z870)=Repex),0)
*$DO870</f>
        <v>0</v>
      </c>
      <c r="DS870" s="43" cm="1">
        <f t="array" aca="1" ref="DS870" ca="1">IFERROR(INDEX(Forecast_Capex_Input!BR$12:BR$286,$Z870)
*(INDEX(Forecast_Capex_Input!$H$12:$H$286,$Z870)=Repex),0)
*$DO870</f>
        <v>0</v>
      </c>
      <c r="DT870" s="43" cm="1">
        <f t="array" aca="1" ref="DT870" ca="1">IFERROR(INDEX(Forecast_Capex_Input!BS$12:BS$286,$Z870)
*(INDEX(Forecast_Capex_Input!$H$12:$H$286,$Z870)=Repex),0)
*$DO870</f>
        <v>0</v>
      </c>
      <c r="DV870" s="43" t="b" cm="1">
        <f t="array" aca="1" ref="DV870" ca="1">OR($G870=Forecast_Capex_Input!$BU$8:$BU$10)</f>
        <v>0</v>
      </c>
      <c r="DW870" s="43" cm="1">
        <f t="array" aca="1" ref="DW870" ca="1">IFERROR(INDEX(Forecast_Capex_Input!BV$12:BV$286,$Z870)
*(INDEX(Forecast_Capex_Input!$H$12:$H$286,$Z870)=Repex),0)
*$DV870</f>
        <v>0</v>
      </c>
      <c r="DX870" s="43" cm="1">
        <f t="array" aca="1" ref="DX870" ca="1">IFERROR(INDEX(Forecast_Capex_Input!BW$12:BW$286,$Z870)
*(INDEX(Forecast_Capex_Input!$H$12:$H$286,$Z870)=Repex),0)
*$DV870</f>
        <v>0</v>
      </c>
      <c r="DY870" s="43" cm="1">
        <f t="array" aca="1" ref="DY870" ca="1">IFERROR(INDEX(Forecast_Capex_Input!BX$12:BX$286,$Z870)
*(INDEX(Forecast_Capex_Input!$H$12:$H$286,$Z870)=Repex),0)
*$DV870</f>
        <v>0</v>
      </c>
      <c r="DZ870" s="43" cm="1">
        <f t="array" aca="1" ref="DZ870" ca="1">IFERROR(INDEX(Forecast_Capex_Input!BY$12:BY$286,$Z870)
*(INDEX(Forecast_Capex_Input!$H$12:$H$286,$Z870)=Repex),0)
*$DV870</f>
        <v>0</v>
      </c>
      <c r="EA870" s="43" cm="1">
        <f t="array" aca="1" ref="EA870" ca="1">IFERROR(INDEX(Forecast_Capex_Input!BZ$12:BZ$286,$Z870)
*(INDEX(Forecast_Capex_Input!$H$12:$H$286,$Z870)=Repex),0)
*$DV870</f>
        <v>0</v>
      </c>
      <c r="EB870" s="43" cm="1">
        <f t="array" aca="1" ref="EB870" ca="1">IFERROR(INDEX(Forecast_Capex_Input!CA$12:CA$286,$Z870)
*(INDEX(Forecast_Capex_Input!$H$12:$H$286,$Z870)=Repex),0)
*$DV870</f>
        <v>0</v>
      </c>
      <c r="EC870" s="43" cm="1">
        <f t="array" aca="1" ref="EC870" ca="1">IFERROR(INDEX(Forecast_Capex_Input!CB$12:CB$286,$Z870)
*(INDEX(Forecast_Capex_Input!$H$12:$H$286,$Z870)=Repex),0)
*$DV870</f>
        <v>0</v>
      </c>
      <c r="ED870" s="43" cm="1">
        <f t="array" aca="1" ref="ED870" ca="1">IFERROR(INDEX(Forecast_Capex_Input!CC$12:CC$286,$Z870)
*(INDEX(Forecast_Capex_Input!$H$12:$H$286,$Z870)=Repex),0)
*$DV870</f>
        <v>0</v>
      </c>
      <c r="EF870" s="86" t="str">
        <f t="shared" si="79"/>
        <v>N/A</v>
      </c>
      <c r="EG870" s="28" t="str">
        <f>IFERROR(RANK(EF870,EF$11:EF$1010,0)+COUNTIF(EF$11:EF870,EF870)-1,NA)</f>
        <v>N/A</v>
      </c>
    </row>
    <row r="871" spans="3:137" x14ac:dyDescent="0.2">
      <c r="C871" s="28">
        <f t="shared" si="80"/>
        <v>861</v>
      </c>
      <c r="D871" s="9" t="str" cm="1">
        <f t="array" ref="D871">IFERROR(INDEX(Forecast_Capex_Input!$D$12:$D$286,$Z871),NA)</f>
        <v>N/A</v>
      </c>
      <c r="E871" s="24" t="str" cm="1">
        <f t="array" ref="E871">IF($Z871=NA,NA,INDEX(Forecast_Capex_Input!$E$12:$E$286,$Z871))</f>
        <v>N/A</v>
      </c>
      <c r="F871" s="9" t="str" cm="1">
        <f t="array" aca="1" ref="F871" ca="1">IFERROR(INDEX(General!$E$25:$E$26,$AA871),NA)</f>
        <v>N/A</v>
      </c>
      <c r="G871" s="9" t="str" cm="1">
        <f t="array" aca="1" ref="G871" ca="1">IFERROR(INDEX(Forecast_Capex_Input!$AI$11:$BB$11,$AC871),NA)</f>
        <v>N/A</v>
      </c>
      <c r="H871" s="50" t="str" cm="1">
        <f t="array" aca="1" ref="H871" ca="1">IFERROR(INDEX(Forecast_Capex_Input!$AI$12:$BB$286,$Z871,$AC871),NA)</f>
        <v>N/A</v>
      </c>
      <c r="I871" s="150" t="str" cm="1">
        <f t="array" ref="I871">IFERROR(INDEX(Forecast_Capex_Input!$F$12:$F$286,$Z871),NA)</f>
        <v>N/A</v>
      </c>
      <c r="J871" s="150" t="str" cm="1">
        <f t="array" ref="J871">IFERROR(INDEX(Forecast_Capex_Input!G$12:G$286,$Z871),NA)</f>
        <v>N/A</v>
      </c>
      <c r="K871" s="150" t="str" cm="1">
        <f t="array" ref="K871">IFERROR(INDEX(Forecast_Capex_Input!H$12:H$286,$Z871),NA)</f>
        <v>N/A</v>
      </c>
      <c r="L871" s="150" t="str" cm="1">
        <f t="array" ref="L871">IFERROR(INDEX(Forecast_Capex_Input!I$12:I$286,$Z871),NA)</f>
        <v>N/A</v>
      </c>
      <c r="M871" s="150" t="str" cm="1">
        <f t="array" ref="M871">IFERROR(INDEX(Forecast_Capex_Input!J$12:J$286,$Z871),NA)</f>
        <v>N/A</v>
      </c>
      <c r="N871" s="150" t="str" cm="1">
        <f t="array" ref="N871">IFERROR(INDEX(Forecast_Capex_Input!K$12:K$286,$Z871),NA)</f>
        <v>N/A</v>
      </c>
      <c r="O871" s="150" t="str" cm="1">
        <f t="array" ref="O871">IFERROR(INDEX(Forecast_Capex_Input!L$12:L$286,$Z871),NA)</f>
        <v>N/A</v>
      </c>
      <c r="P871" s="150" t="str" cm="1">
        <f t="array" ref="P871">IFERROR(INDEX(Forecast_Capex_Input!M$12:M$286,$Z871),NA)</f>
        <v>N/A</v>
      </c>
      <c r="Q871" s="24" t="str" cm="1">
        <f t="array" ref="Q871">IFERROR(INDEX(Forecast_Capex_Input!N$12:N$286,$Z871),NA)</f>
        <v>N/A</v>
      </c>
      <c r="R871" s="190" cm="1">
        <f t="array" ref="R871">IFERROR(INDEX(Forecast_Capex_Input!O$12:O$286,$Z871),0)</f>
        <v>0</v>
      </c>
      <c r="S871" s="24" cm="1">
        <f t="array" ref="S871">IFERROR(INDEX(Forecast_Capex_Input!P$12:P$286,$Z871),0)</f>
        <v>0</v>
      </c>
      <c r="T871" s="150" t="str" cm="1">
        <f t="array" aca="1" ref="T871" ca="1">IFERROR(INDEX(General!$K$91:$K$110,$AC871),NA)</f>
        <v>N/A</v>
      </c>
      <c r="U871" s="43" cm="1">
        <f t="array" aca="1" ref="U871" ca="1">IFERROR(
IF($F871=General!$E$25,INDEX(Forecast_Capex_Input!S$12:S$286,$Z871),
INDEX(Forecast_Capex_Input!T$12:T$286,$Z871)),0)</f>
        <v>0</v>
      </c>
      <c r="V871" s="82" t="b">
        <f>IFERROR(INDEX(Overheads!$T$19:$T$26,MATCH($I871,Overheads!$E$19:$E$26,0)),FALSE)</f>
        <v>0</v>
      </c>
      <c r="W871" s="209" cm="1">
        <f t="array" ref="W871">IFERROR(
INDEX(Forecast_Capex_Input!CN$12:CN$286,$Z871),0)</f>
        <v>0</v>
      </c>
      <c r="X871" s="209">
        <f>IFERROR(
MATCH($W871,General!$L$39:$S$39,0),1)</f>
        <v>1</v>
      </c>
      <c r="Z871" s="28" t="str">
        <f>IFERROR(
IF(MATCH($C871,Forecast_Capex_Input!$CI$12:$CI$286,1)+1&gt;MAX(Forecast_Capex_Input!$C$12:$C$286),NA,
MATCH($C871,Forecast_Capex_Input!$CI$12:$CI$286,1)+1),1)</f>
        <v>N/A</v>
      </c>
      <c r="AA871" s="28" t="str" cm="1">
        <f t="array" aca="1" ref="AA871" ca="1">IFERROR(
IF(Z870&lt;&gt;Z871,1,
IF(COUNTIF(OFFSET(AA870,0,0,-INDEX(Forecast_Capex_Input!$CG$12:$CG$286,$Z871)),AA870)=INDEX(Forecast_Capex_Input!$CG$12:$CG$286,$Z871),AA870+1,AA870)),NA)</f>
        <v>N/A</v>
      </c>
      <c r="AB871" s="28" t="str" cm="1">
        <f t="array" ref="AB871">IFERROR($C871-IF($Z871=1,1,INDEX(Forecast_Capex_Input!$CI$12:$CI$286,$Z871-1))+1,NA)</f>
        <v>N/A</v>
      </c>
      <c r="AC871" s="28" t="str" cm="1">
        <f t="array" aca="1" ref="AC871" ca="1">IFERROR(IF(AA871=1,
INDEX(Forecast_Capex_Input!$AI$10:$BB$10,SMALL(IF(INDEX(Forecast_Capex_Input!$AI$12:$BB$286,$Z871,0)&gt;0,COLUMN(Forecast_Capex_Input!$AI$10:$BB$10)-COLUMN(Forecast_Capex_Input!$AI$12)+1),ROWS(OFFSET(AC870,0,0,-$AB871)))),
OFFSET(AC870,-INDEX(Forecast_Capex_Input!$CG$12:$CG$286,$Z871)+1,0)),NA)</f>
        <v>N/A</v>
      </c>
      <c r="AD871" s="28" t="str">
        <f t="shared" ca="1" si="77"/>
        <v>N/A</v>
      </c>
      <c r="AE871" s="82" t="b">
        <f t="shared" si="81"/>
        <v>0</v>
      </c>
      <c r="AF871" s="78" t="b">
        <v>0</v>
      </c>
      <c r="AG871" s="82" t="b">
        <f t="shared" si="78"/>
        <v>1</v>
      </c>
      <c r="AI871" s="55">
        <v>0</v>
      </c>
      <c r="AJ871" s="55">
        <v>0</v>
      </c>
      <c r="AK871" s="55">
        <v>0</v>
      </c>
      <c r="AL871" s="55">
        <v>0</v>
      </c>
      <c r="AM871" s="55">
        <v>0</v>
      </c>
      <c r="AN871" s="135">
        <v>0</v>
      </c>
      <c r="AP871" s="55">
        <v>0</v>
      </c>
      <c r="AQ871" s="55">
        <v>0</v>
      </c>
      <c r="AR871" s="55">
        <v>0</v>
      </c>
      <c r="AS871" s="55">
        <v>0</v>
      </c>
      <c r="AT871" s="55">
        <v>0</v>
      </c>
      <c r="AU871" s="135">
        <v>0</v>
      </c>
      <c r="AW871" s="55">
        <v>0</v>
      </c>
      <c r="AX871" s="55">
        <v>0</v>
      </c>
      <c r="AY871" s="55">
        <v>0</v>
      </c>
      <c r="AZ871" s="55">
        <v>0</v>
      </c>
      <c r="BA871" s="55">
        <v>0</v>
      </c>
      <c r="BB871" s="135">
        <v>0</v>
      </c>
      <c r="BD871" s="55">
        <v>0</v>
      </c>
      <c r="BE871" s="55">
        <v>0</v>
      </c>
      <c r="BF871" s="55">
        <v>0</v>
      </c>
      <c r="BG871" s="55">
        <v>0</v>
      </c>
      <c r="BH871" s="55">
        <v>0</v>
      </c>
      <c r="BI871" s="135">
        <v>0</v>
      </c>
      <c r="BK871" s="55">
        <v>0</v>
      </c>
      <c r="BL871" s="55">
        <v>0</v>
      </c>
      <c r="BM871" s="55">
        <v>0</v>
      </c>
      <c r="BN871" s="55">
        <v>0</v>
      </c>
      <c r="BO871" s="55">
        <v>0</v>
      </c>
      <c r="BP871" s="135">
        <v>0</v>
      </c>
      <c r="BR871" s="147">
        <v>0</v>
      </c>
      <c r="BS871" s="147">
        <v>0</v>
      </c>
      <c r="BT871" s="147">
        <v>0</v>
      </c>
      <c r="BU871" s="147">
        <v>0</v>
      </c>
      <c r="BV871" s="147">
        <v>0</v>
      </c>
      <c r="BX871" s="55">
        <v>0</v>
      </c>
      <c r="BY871" s="55">
        <v>0</v>
      </c>
      <c r="BZ871" s="55">
        <v>0</v>
      </c>
      <c r="CA871" s="55">
        <v>0</v>
      </c>
      <c r="CB871" s="55">
        <v>0</v>
      </c>
      <c r="CC871" s="135">
        <v>0</v>
      </c>
      <c r="CE871" s="55">
        <v>0</v>
      </c>
      <c r="CF871" s="55">
        <v>0</v>
      </c>
      <c r="CG871" s="55">
        <v>0</v>
      </c>
      <c r="CH871" s="55">
        <v>0</v>
      </c>
      <c r="CI871" s="55">
        <v>0</v>
      </c>
      <c r="CJ871" s="135">
        <v>0</v>
      </c>
      <c r="CL871" s="55">
        <v>0</v>
      </c>
      <c r="CM871" s="55">
        <v>0</v>
      </c>
      <c r="CN871" s="55">
        <v>0</v>
      </c>
      <c r="CO871" s="55">
        <v>0</v>
      </c>
      <c r="CP871" s="55">
        <v>0</v>
      </c>
      <c r="CQ871" s="135">
        <v>0</v>
      </c>
      <c r="CS871" s="67">
        <v>0</v>
      </c>
      <c r="CT871" s="67">
        <v>0</v>
      </c>
      <c r="CU871" s="67">
        <v>0</v>
      </c>
      <c r="CV871" s="67">
        <v>0</v>
      </c>
      <c r="CW871" s="67">
        <v>0</v>
      </c>
      <c r="CX871" s="135">
        <v>0</v>
      </c>
      <c r="CZ871" s="55">
        <v>0</v>
      </c>
      <c r="DA871" s="55">
        <v>0</v>
      </c>
      <c r="DB871" s="55">
        <v>0</v>
      </c>
      <c r="DC871" s="55">
        <v>0</v>
      </c>
      <c r="DD871" s="55">
        <v>0</v>
      </c>
      <c r="DE871" s="135">
        <v>0</v>
      </c>
      <c r="DG871" s="43" t="b" cm="1">
        <f t="array" aca="1" ref="DG871" ca="1">OR($G871=Forecast_Capex_Input!$BF$8:$BF$10)</f>
        <v>0</v>
      </c>
      <c r="DH871" s="43" cm="1">
        <f t="array" aca="1" ref="DH871" ca="1">IFERROR(INDEX(Forecast_Capex_Input!BG$12:BG$286,$Z871)
*(INDEX(Forecast_Capex_Input!$H$12:$H$286,$Z871)=Repex),0)
*$DG871</f>
        <v>0</v>
      </c>
      <c r="DI871" s="43" cm="1">
        <f t="array" aca="1" ref="DI871" ca="1">IFERROR(INDEX(Forecast_Capex_Input!BH$12:BH$286,$Z871)
*(INDEX(Forecast_Capex_Input!$H$12:$H$286,$Z871)=Repex),0)
*$DG871</f>
        <v>0</v>
      </c>
      <c r="DJ871" s="43" cm="1">
        <f t="array" aca="1" ref="DJ871" ca="1">IFERROR(INDEX(Forecast_Capex_Input!BI$12:BI$286,$Z871)
*(INDEX(Forecast_Capex_Input!$H$12:$H$286,$Z871)=Repex),0)
*$DG871</f>
        <v>0</v>
      </c>
      <c r="DK871" s="43" cm="1">
        <f t="array" aca="1" ref="DK871" ca="1">IFERROR(INDEX(Forecast_Capex_Input!BJ$12:BJ$286,$Z871)
*(INDEX(Forecast_Capex_Input!$H$12:$H$286,$Z871)=Repex),0)
*$DG871</f>
        <v>0</v>
      </c>
      <c r="DL871" s="43" cm="1">
        <f t="array" aca="1" ref="DL871" ca="1">IFERROR(INDEX(Forecast_Capex_Input!BK$12:BK$286,$Z871)
*(INDEX(Forecast_Capex_Input!$H$12:$H$286,$Z871)=Repex),0)
*$DG871</f>
        <v>0</v>
      </c>
      <c r="DM871" s="43" cm="1">
        <f t="array" aca="1" ref="DM871" ca="1">IFERROR(INDEX(Forecast_Capex_Input!BL$12:BL$286,$Z871)
*(INDEX(Forecast_Capex_Input!$H$12:$H$286,$Z871)=Repex),0)
*$DG871</f>
        <v>0</v>
      </c>
      <c r="DO871" s="43" t="b" cm="1">
        <f t="array" aca="1" ref="DO871" ca="1">OR($G871=Forecast_Capex_Input!$BN$8:$BN$9)</f>
        <v>0</v>
      </c>
      <c r="DP871" s="43" cm="1">
        <f t="array" aca="1" ref="DP871" ca="1">IFERROR(INDEX(Forecast_Capex_Input!BO$12:BO$286,$Z871)
*(INDEX(Forecast_Capex_Input!$H$12:$H$286,$Z871)=Repex),0)
*$DO871</f>
        <v>0</v>
      </c>
      <c r="DQ871" s="43" cm="1">
        <f t="array" aca="1" ref="DQ871" ca="1">IFERROR(INDEX(Forecast_Capex_Input!BP$12:BP$286,$Z871)
*(INDEX(Forecast_Capex_Input!$H$12:$H$286,$Z871)=Repex),0)
*$DO871</f>
        <v>0</v>
      </c>
      <c r="DR871" s="43" cm="1">
        <f t="array" aca="1" ref="DR871" ca="1">IFERROR(INDEX(Forecast_Capex_Input!BQ$12:BQ$286,$Z871)
*(INDEX(Forecast_Capex_Input!$H$12:$H$286,$Z871)=Repex),0)
*$DO871</f>
        <v>0</v>
      </c>
      <c r="DS871" s="43" cm="1">
        <f t="array" aca="1" ref="DS871" ca="1">IFERROR(INDEX(Forecast_Capex_Input!BR$12:BR$286,$Z871)
*(INDEX(Forecast_Capex_Input!$H$12:$H$286,$Z871)=Repex),0)
*$DO871</f>
        <v>0</v>
      </c>
      <c r="DT871" s="43" cm="1">
        <f t="array" aca="1" ref="DT871" ca="1">IFERROR(INDEX(Forecast_Capex_Input!BS$12:BS$286,$Z871)
*(INDEX(Forecast_Capex_Input!$H$12:$H$286,$Z871)=Repex),0)
*$DO871</f>
        <v>0</v>
      </c>
      <c r="DV871" s="43" t="b" cm="1">
        <f t="array" aca="1" ref="DV871" ca="1">OR($G871=Forecast_Capex_Input!$BU$8:$BU$10)</f>
        <v>0</v>
      </c>
      <c r="DW871" s="43" cm="1">
        <f t="array" aca="1" ref="DW871" ca="1">IFERROR(INDEX(Forecast_Capex_Input!BV$12:BV$286,$Z871)
*(INDEX(Forecast_Capex_Input!$H$12:$H$286,$Z871)=Repex),0)
*$DV871</f>
        <v>0</v>
      </c>
      <c r="DX871" s="43" cm="1">
        <f t="array" aca="1" ref="DX871" ca="1">IFERROR(INDEX(Forecast_Capex_Input!BW$12:BW$286,$Z871)
*(INDEX(Forecast_Capex_Input!$H$12:$H$286,$Z871)=Repex),0)
*$DV871</f>
        <v>0</v>
      </c>
      <c r="DY871" s="43" cm="1">
        <f t="array" aca="1" ref="DY871" ca="1">IFERROR(INDEX(Forecast_Capex_Input!BX$12:BX$286,$Z871)
*(INDEX(Forecast_Capex_Input!$H$12:$H$286,$Z871)=Repex),0)
*$DV871</f>
        <v>0</v>
      </c>
      <c r="DZ871" s="43" cm="1">
        <f t="array" aca="1" ref="DZ871" ca="1">IFERROR(INDEX(Forecast_Capex_Input!BY$12:BY$286,$Z871)
*(INDEX(Forecast_Capex_Input!$H$12:$H$286,$Z871)=Repex),0)
*$DV871</f>
        <v>0</v>
      </c>
      <c r="EA871" s="43" cm="1">
        <f t="array" aca="1" ref="EA871" ca="1">IFERROR(INDEX(Forecast_Capex_Input!BZ$12:BZ$286,$Z871)
*(INDEX(Forecast_Capex_Input!$H$12:$H$286,$Z871)=Repex),0)
*$DV871</f>
        <v>0</v>
      </c>
      <c r="EB871" s="43" cm="1">
        <f t="array" aca="1" ref="EB871" ca="1">IFERROR(INDEX(Forecast_Capex_Input!CA$12:CA$286,$Z871)
*(INDEX(Forecast_Capex_Input!$H$12:$H$286,$Z871)=Repex),0)
*$DV871</f>
        <v>0</v>
      </c>
      <c r="EC871" s="43" cm="1">
        <f t="array" aca="1" ref="EC871" ca="1">IFERROR(INDEX(Forecast_Capex_Input!CB$12:CB$286,$Z871)
*(INDEX(Forecast_Capex_Input!$H$12:$H$286,$Z871)=Repex),0)
*$DV871</f>
        <v>0</v>
      </c>
      <c r="ED871" s="43" cm="1">
        <f t="array" aca="1" ref="ED871" ca="1">IFERROR(INDEX(Forecast_Capex_Input!CC$12:CC$286,$Z871)
*(INDEX(Forecast_Capex_Input!$H$12:$H$286,$Z871)=Repex),0)
*$DV871</f>
        <v>0</v>
      </c>
      <c r="EF871" s="86" t="str">
        <f t="shared" si="79"/>
        <v>N/A</v>
      </c>
      <c r="EG871" s="28" t="str">
        <f>IFERROR(RANK(EF871,EF$11:EF$1010,0)+COUNTIF(EF$11:EF871,EF871)-1,NA)</f>
        <v>N/A</v>
      </c>
    </row>
    <row r="872" spans="3:137" x14ac:dyDescent="0.2">
      <c r="C872" s="28">
        <f t="shared" si="80"/>
        <v>862</v>
      </c>
      <c r="D872" s="9" t="str" cm="1">
        <f t="array" ref="D872">IFERROR(INDEX(Forecast_Capex_Input!$D$12:$D$286,$Z872),NA)</f>
        <v>N/A</v>
      </c>
      <c r="E872" s="24" t="str" cm="1">
        <f t="array" ref="E872">IF($Z872=NA,NA,INDEX(Forecast_Capex_Input!$E$12:$E$286,$Z872))</f>
        <v>N/A</v>
      </c>
      <c r="F872" s="9" t="str" cm="1">
        <f t="array" aca="1" ref="F872" ca="1">IFERROR(INDEX(General!$E$25:$E$26,$AA872),NA)</f>
        <v>N/A</v>
      </c>
      <c r="G872" s="9" t="str" cm="1">
        <f t="array" aca="1" ref="G872" ca="1">IFERROR(INDEX(Forecast_Capex_Input!$AI$11:$BB$11,$AC872),NA)</f>
        <v>N/A</v>
      </c>
      <c r="H872" s="50" t="str" cm="1">
        <f t="array" aca="1" ref="H872" ca="1">IFERROR(INDEX(Forecast_Capex_Input!$AI$12:$BB$286,$Z872,$AC872),NA)</f>
        <v>N/A</v>
      </c>
      <c r="I872" s="150" t="str" cm="1">
        <f t="array" ref="I872">IFERROR(INDEX(Forecast_Capex_Input!$F$12:$F$286,$Z872),NA)</f>
        <v>N/A</v>
      </c>
      <c r="J872" s="150" t="str" cm="1">
        <f t="array" ref="J872">IFERROR(INDEX(Forecast_Capex_Input!G$12:G$286,$Z872),NA)</f>
        <v>N/A</v>
      </c>
      <c r="K872" s="150" t="str" cm="1">
        <f t="array" ref="K872">IFERROR(INDEX(Forecast_Capex_Input!H$12:H$286,$Z872),NA)</f>
        <v>N/A</v>
      </c>
      <c r="L872" s="150" t="str" cm="1">
        <f t="array" ref="L872">IFERROR(INDEX(Forecast_Capex_Input!I$12:I$286,$Z872),NA)</f>
        <v>N/A</v>
      </c>
      <c r="M872" s="150" t="str" cm="1">
        <f t="array" ref="M872">IFERROR(INDEX(Forecast_Capex_Input!J$12:J$286,$Z872),NA)</f>
        <v>N/A</v>
      </c>
      <c r="N872" s="150" t="str" cm="1">
        <f t="array" ref="N872">IFERROR(INDEX(Forecast_Capex_Input!K$12:K$286,$Z872),NA)</f>
        <v>N/A</v>
      </c>
      <c r="O872" s="150" t="str" cm="1">
        <f t="array" ref="O872">IFERROR(INDEX(Forecast_Capex_Input!L$12:L$286,$Z872),NA)</f>
        <v>N/A</v>
      </c>
      <c r="P872" s="150" t="str" cm="1">
        <f t="array" ref="P872">IFERROR(INDEX(Forecast_Capex_Input!M$12:M$286,$Z872),NA)</f>
        <v>N/A</v>
      </c>
      <c r="Q872" s="24" t="str" cm="1">
        <f t="array" ref="Q872">IFERROR(INDEX(Forecast_Capex_Input!N$12:N$286,$Z872),NA)</f>
        <v>N/A</v>
      </c>
      <c r="R872" s="190" cm="1">
        <f t="array" ref="R872">IFERROR(INDEX(Forecast_Capex_Input!O$12:O$286,$Z872),0)</f>
        <v>0</v>
      </c>
      <c r="S872" s="24" cm="1">
        <f t="array" ref="S872">IFERROR(INDEX(Forecast_Capex_Input!P$12:P$286,$Z872),0)</f>
        <v>0</v>
      </c>
      <c r="T872" s="150" t="str" cm="1">
        <f t="array" aca="1" ref="T872" ca="1">IFERROR(INDEX(General!$K$91:$K$110,$AC872),NA)</f>
        <v>N/A</v>
      </c>
      <c r="U872" s="43" cm="1">
        <f t="array" aca="1" ref="U872" ca="1">IFERROR(
IF($F872=General!$E$25,INDEX(Forecast_Capex_Input!S$12:S$286,$Z872),
INDEX(Forecast_Capex_Input!T$12:T$286,$Z872)),0)</f>
        <v>0</v>
      </c>
      <c r="V872" s="82" t="b">
        <f>IFERROR(INDEX(Overheads!$T$19:$T$26,MATCH($I872,Overheads!$E$19:$E$26,0)),FALSE)</f>
        <v>0</v>
      </c>
      <c r="W872" s="209" cm="1">
        <f t="array" ref="W872">IFERROR(
INDEX(Forecast_Capex_Input!CN$12:CN$286,$Z872),0)</f>
        <v>0</v>
      </c>
      <c r="X872" s="209">
        <f>IFERROR(
MATCH($W872,General!$L$39:$S$39,0),1)</f>
        <v>1</v>
      </c>
      <c r="Z872" s="28" t="str">
        <f>IFERROR(
IF(MATCH($C872,Forecast_Capex_Input!$CI$12:$CI$286,1)+1&gt;MAX(Forecast_Capex_Input!$C$12:$C$286),NA,
MATCH($C872,Forecast_Capex_Input!$CI$12:$CI$286,1)+1),1)</f>
        <v>N/A</v>
      </c>
      <c r="AA872" s="28" t="str" cm="1">
        <f t="array" aca="1" ref="AA872" ca="1">IFERROR(
IF(Z871&lt;&gt;Z872,1,
IF(COUNTIF(OFFSET(AA871,0,0,-INDEX(Forecast_Capex_Input!$CG$12:$CG$286,$Z872)),AA871)=INDEX(Forecast_Capex_Input!$CG$12:$CG$286,$Z872),AA871+1,AA871)),NA)</f>
        <v>N/A</v>
      </c>
      <c r="AB872" s="28" t="str" cm="1">
        <f t="array" ref="AB872">IFERROR($C872-IF($Z872=1,1,INDEX(Forecast_Capex_Input!$CI$12:$CI$286,$Z872-1))+1,NA)</f>
        <v>N/A</v>
      </c>
      <c r="AC872" s="28" t="str" cm="1">
        <f t="array" aca="1" ref="AC872" ca="1">IFERROR(IF(AA872=1,
INDEX(Forecast_Capex_Input!$AI$10:$BB$10,SMALL(IF(INDEX(Forecast_Capex_Input!$AI$12:$BB$286,$Z872,0)&gt;0,COLUMN(Forecast_Capex_Input!$AI$10:$BB$10)-COLUMN(Forecast_Capex_Input!$AI$12)+1),ROWS(OFFSET(AC871,0,0,-$AB872)))),
OFFSET(AC871,-INDEX(Forecast_Capex_Input!$CG$12:$CG$286,$Z872)+1,0)),NA)</f>
        <v>N/A</v>
      </c>
      <c r="AD872" s="28" t="str">
        <f t="shared" ca="1" si="77"/>
        <v>N/A</v>
      </c>
      <c r="AE872" s="82" t="b">
        <f t="shared" si="81"/>
        <v>0</v>
      </c>
      <c r="AF872" s="78" t="b">
        <v>0</v>
      </c>
      <c r="AG872" s="82" t="b">
        <f t="shared" si="78"/>
        <v>1</v>
      </c>
      <c r="AI872" s="55">
        <v>0</v>
      </c>
      <c r="AJ872" s="55">
        <v>0</v>
      </c>
      <c r="AK872" s="55">
        <v>0</v>
      </c>
      <c r="AL872" s="55">
        <v>0</v>
      </c>
      <c r="AM872" s="55">
        <v>0</v>
      </c>
      <c r="AN872" s="135">
        <v>0</v>
      </c>
      <c r="AP872" s="55">
        <v>0</v>
      </c>
      <c r="AQ872" s="55">
        <v>0</v>
      </c>
      <c r="AR872" s="55">
        <v>0</v>
      </c>
      <c r="AS872" s="55">
        <v>0</v>
      </c>
      <c r="AT872" s="55">
        <v>0</v>
      </c>
      <c r="AU872" s="135">
        <v>0</v>
      </c>
      <c r="AW872" s="55">
        <v>0</v>
      </c>
      <c r="AX872" s="55">
        <v>0</v>
      </c>
      <c r="AY872" s="55">
        <v>0</v>
      </c>
      <c r="AZ872" s="55">
        <v>0</v>
      </c>
      <c r="BA872" s="55">
        <v>0</v>
      </c>
      <c r="BB872" s="135">
        <v>0</v>
      </c>
      <c r="BD872" s="55">
        <v>0</v>
      </c>
      <c r="BE872" s="55">
        <v>0</v>
      </c>
      <c r="BF872" s="55">
        <v>0</v>
      </c>
      <c r="BG872" s="55">
        <v>0</v>
      </c>
      <c r="BH872" s="55">
        <v>0</v>
      </c>
      <c r="BI872" s="135">
        <v>0</v>
      </c>
      <c r="BK872" s="55">
        <v>0</v>
      </c>
      <c r="BL872" s="55">
        <v>0</v>
      </c>
      <c r="BM872" s="55">
        <v>0</v>
      </c>
      <c r="BN872" s="55">
        <v>0</v>
      </c>
      <c r="BO872" s="55">
        <v>0</v>
      </c>
      <c r="BP872" s="135">
        <v>0</v>
      </c>
      <c r="BR872" s="147">
        <v>0</v>
      </c>
      <c r="BS872" s="147">
        <v>0</v>
      </c>
      <c r="BT872" s="147">
        <v>0</v>
      </c>
      <c r="BU872" s="147">
        <v>0</v>
      </c>
      <c r="BV872" s="147">
        <v>0</v>
      </c>
      <c r="BX872" s="55">
        <v>0</v>
      </c>
      <c r="BY872" s="55">
        <v>0</v>
      </c>
      <c r="BZ872" s="55">
        <v>0</v>
      </c>
      <c r="CA872" s="55">
        <v>0</v>
      </c>
      <c r="CB872" s="55">
        <v>0</v>
      </c>
      <c r="CC872" s="135">
        <v>0</v>
      </c>
      <c r="CE872" s="55">
        <v>0</v>
      </c>
      <c r="CF872" s="55">
        <v>0</v>
      </c>
      <c r="CG872" s="55">
        <v>0</v>
      </c>
      <c r="CH872" s="55">
        <v>0</v>
      </c>
      <c r="CI872" s="55">
        <v>0</v>
      </c>
      <c r="CJ872" s="135">
        <v>0</v>
      </c>
      <c r="CL872" s="55">
        <v>0</v>
      </c>
      <c r="CM872" s="55">
        <v>0</v>
      </c>
      <c r="CN872" s="55">
        <v>0</v>
      </c>
      <c r="CO872" s="55">
        <v>0</v>
      </c>
      <c r="CP872" s="55">
        <v>0</v>
      </c>
      <c r="CQ872" s="135">
        <v>0</v>
      </c>
      <c r="CS872" s="67">
        <v>0</v>
      </c>
      <c r="CT872" s="67">
        <v>0</v>
      </c>
      <c r="CU872" s="67">
        <v>0</v>
      </c>
      <c r="CV872" s="67">
        <v>0</v>
      </c>
      <c r="CW872" s="67">
        <v>0</v>
      </c>
      <c r="CX872" s="135">
        <v>0</v>
      </c>
      <c r="CZ872" s="55">
        <v>0</v>
      </c>
      <c r="DA872" s="55">
        <v>0</v>
      </c>
      <c r="DB872" s="55">
        <v>0</v>
      </c>
      <c r="DC872" s="55">
        <v>0</v>
      </c>
      <c r="DD872" s="55">
        <v>0</v>
      </c>
      <c r="DE872" s="135">
        <v>0</v>
      </c>
      <c r="DG872" s="43" t="b" cm="1">
        <f t="array" aca="1" ref="DG872" ca="1">OR($G872=Forecast_Capex_Input!$BF$8:$BF$10)</f>
        <v>0</v>
      </c>
      <c r="DH872" s="43" cm="1">
        <f t="array" aca="1" ref="DH872" ca="1">IFERROR(INDEX(Forecast_Capex_Input!BG$12:BG$286,$Z872)
*(INDEX(Forecast_Capex_Input!$H$12:$H$286,$Z872)=Repex),0)
*$DG872</f>
        <v>0</v>
      </c>
      <c r="DI872" s="43" cm="1">
        <f t="array" aca="1" ref="DI872" ca="1">IFERROR(INDEX(Forecast_Capex_Input!BH$12:BH$286,$Z872)
*(INDEX(Forecast_Capex_Input!$H$12:$H$286,$Z872)=Repex),0)
*$DG872</f>
        <v>0</v>
      </c>
      <c r="DJ872" s="43" cm="1">
        <f t="array" aca="1" ref="DJ872" ca="1">IFERROR(INDEX(Forecast_Capex_Input!BI$12:BI$286,$Z872)
*(INDEX(Forecast_Capex_Input!$H$12:$H$286,$Z872)=Repex),0)
*$DG872</f>
        <v>0</v>
      </c>
      <c r="DK872" s="43" cm="1">
        <f t="array" aca="1" ref="DK872" ca="1">IFERROR(INDEX(Forecast_Capex_Input!BJ$12:BJ$286,$Z872)
*(INDEX(Forecast_Capex_Input!$H$12:$H$286,$Z872)=Repex),0)
*$DG872</f>
        <v>0</v>
      </c>
      <c r="DL872" s="43" cm="1">
        <f t="array" aca="1" ref="DL872" ca="1">IFERROR(INDEX(Forecast_Capex_Input!BK$12:BK$286,$Z872)
*(INDEX(Forecast_Capex_Input!$H$12:$H$286,$Z872)=Repex),0)
*$DG872</f>
        <v>0</v>
      </c>
      <c r="DM872" s="43" cm="1">
        <f t="array" aca="1" ref="DM872" ca="1">IFERROR(INDEX(Forecast_Capex_Input!BL$12:BL$286,$Z872)
*(INDEX(Forecast_Capex_Input!$H$12:$H$286,$Z872)=Repex),0)
*$DG872</f>
        <v>0</v>
      </c>
      <c r="DO872" s="43" t="b" cm="1">
        <f t="array" aca="1" ref="DO872" ca="1">OR($G872=Forecast_Capex_Input!$BN$8:$BN$9)</f>
        <v>0</v>
      </c>
      <c r="DP872" s="43" cm="1">
        <f t="array" aca="1" ref="DP872" ca="1">IFERROR(INDEX(Forecast_Capex_Input!BO$12:BO$286,$Z872)
*(INDEX(Forecast_Capex_Input!$H$12:$H$286,$Z872)=Repex),0)
*$DO872</f>
        <v>0</v>
      </c>
      <c r="DQ872" s="43" cm="1">
        <f t="array" aca="1" ref="DQ872" ca="1">IFERROR(INDEX(Forecast_Capex_Input!BP$12:BP$286,$Z872)
*(INDEX(Forecast_Capex_Input!$H$12:$H$286,$Z872)=Repex),0)
*$DO872</f>
        <v>0</v>
      </c>
      <c r="DR872" s="43" cm="1">
        <f t="array" aca="1" ref="DR872" ca="1">IFERROR(INDEX(Forecast_Capex_Input!BQ$12:BQ$286,$Z872)
*(INDEX(Forecast_Capex_Input!$H$12:$H$286,$Z872)=Repex),0)
*$DO872</f>
        <v>0</v>
      </c>
      <c r="DS872" s="43" cm="1">
        <f t="array" aca="1" ref="DS872" ca="1">IFERROR(INDEX(Forecast_Capex_Input!BR$12:BR$286,$Z872)
*(INDEX(Forecast_Capex_Input!$H$12:$H$286,$Z872)=Repex),0)
*$DO872</f>
        <v>0</v>
      </c>
      <c r="DT872" s="43" cm="1">
        <f t="array" aca="1" ref="DT872" ca="1">IFERROR(INDEX(Forecast_Capex_Input!BS$12:BS$286,$Z872)
*(INDEX(Forecast_Capex_Input!$H$12:$H$286,$Z872)=Repex),0)
*$DO872</f>
        <v>0</v>
      </c>
      <c r="DV872" s="43" t="b" cm="1">
        <f t="array" aca="1" ref="DV872" ca="1">OR($G872=Forecast_Capex_Input!$BU$8:$BU$10)</f>
        <v>0</v>
      </c>
      <c r="DW872" s="43" cm="1">
        <f t="array" aca="1" ref="DW872" ca="1">IFERROR(INDEX(Forecast_Capex_Input!BV$12:BV$286,$Z872)
*(INDEX(Forecast_Capex_Input!$H$12:$H$286,$Z872)=Repex),0)
*$DV872</f>
        <v>0</v>
      </c>
      <c r="DX872" s="43" cm="1">
        <f t="array" aca="1" ref="DX872" ca="1">IFERROR(INDEX(Forecast_Capex_Input!BW$12:BW$286,$Z872)
*(INDEX(Forecast_Capex_Input!$H$12:$H$286,$Z872)=Repex),0)
*$DV872</f>
        <v>0</v>
      </c>
      <c r="DY872" s="43" cm="1">
        <f t="array" aca="1" ref="DY872" ca="1">IFERROR(INDEX(Forecast_Capex_Input!BX$12:BX$286,$Z872)
*(INDEX(Forecast_Capex_Input!$H$12:$H$286,$Z872)=Repex),0)
*$DV872</f>
        <v>0</v>
      </c>
      <c r="DZ872" s="43" cm="1">
        <f t="array" aca="1" ref="DZ872" ca="1">IFERROR(INDEX(Forecast_Capex_Input!BY$12:BY$286,$Z872)
*(INDEX(Forecast_Capex_Input!$H$12:$H$286,$Z872)=Repex),0)
*$DV872</f>
        <v>0</v>
      </c>
      <c r="EA872" s="43" cm="1">
        <f t="array" aca="1" ref="EA872" ca="1">IFERROR(INDEX(Forecast_Capex_Input!BZ$12:BZ$286,$Z872)
*(INDEX(Forecast_Capex_Input!$H$12:$H$286,$Z872)=Repex),0)
*$DV872</f>
        <v>0</v>
      </c>
      <c r="EB872" s="43" cm="1">
        <f t="array" aca="1" ref="EB872" ca="1">IFERROR(INDEX(Forecast_Capex_Input!CA$12:CA$286,$Z872)
*(INDEX(Forecast_Capex_Input!$H$12:$H$286,$Z872)=Repex),0)
*$DV872</f>
        <v>0</v>
      </c>
      <c r="EC872" s="43" cm="1">
        <f t="array" aca="1" ref="EC872" ca="1">IFERROR(INDEX(Forecast_Capex_Input!CB$12:CB$286,$Z872)
*(INDEX(Forecast_Capex_Input!$H$12:$H$286,$Z872)=Repex),0)
*$DV872</f>
        <v>0</v>
      </c>
      <c r="ED872" s="43" cm="1">
        <f t="array" aca="1" ref="ED872" ca="1">IFERROR(INDEX(Forecast_Capex_Input!CC$12:CC$286,$Z872)
*(INDEX(Forecast_Capex_Input!$H$12:$H$286,$Z872)=Repex),0)
*$DV872</f>
        <v>0</v>
      </c>
      <c r="EF872" s="86" t="str">
        <f t="shared" si="79"/>
        <v>N/A</v>
      </c>
      <c r="EG872" s="28" t="str">
        <f>IFERROR(RANK(EF872,EF$11:EF$1010,0)+COUNTIF(EF$11:EF872,EF872)-1,NA)</f>
        <v>N/A</v>
      </c>
    </row>
    <row r="873" spans="3:137" x14ac:dyDescent="0.2">
      <c r="C873" s="28">
        <f t="shared" si="80"/>
        <v>863</v>
      </c>
      <c r="D873" s="9" t="str" cm="1">
        <f t="array" ref="D873">IFERROR(INDEX(Forecast_Capex_Input!$D$12:$D$286,$Z873),NA)</f>
        <v>N/A</v>
      </c>
      <c r="E873" s="24" t="str" cm="1">
        <f t="array" ref="E873">IF($Z873=NA,NA,INDEX(Forecast_Capex_Input!$E$12:$E$286,$Z873))</f>
        <v>N/A</v>
      </c>
      <c r="F873" s="9" t="str" cm="1">
        <f t="array" aca="1" ref="F873" ca="1">IFERROR(INDEX(General!$E$25:$E$26,$AA873),NA)</f>
        <v>N/A</v>
      </c>
      <c r="G873" s="9" t="str" cm="1">
        <f t="array" aca="1" ref="G873" ca="1">IFERROR(INDEX(Forecast_Capex_Input!$AI$11:$BB$11,$AC873),NA)</f>
        <v>N/A</v>
      </c>
      <c r="H873" s="50" t="str" cm="1">
        <f t="array" aca="1" ref="H873" ca="1">IFERROR(INDEX(Forecast_Capex_Input!$AI$12:$BB$286,$Z873,$AC873),NA)</f>
        <v>N/A</v>
      </c>
      <c r="I873" s="150" t="str" cm="1">
        <f t="array" ref="I873">IFERROR(INDEX(Forecast_Capex_Input!$F$12:$F$286,$Z873),NA)</f>
        <v>N/A</v>
      </c>
      <c r="J873" s="150" t="str" cm="1">
        <f t="array" ref="J873">IFERROR(INDEX(Forecast_Capex_Input!G$12:G$286,$Z873),NA)</f>
        <v>N/A</v>
      </c>
      <c r="K873" s="150" t="str" cm="1">
        <f t="array" ref="K873">IFERROR(INDEX(Forecast_Capex_Input!H$12:H$286,$Z873),NA)</f>
        <v>N/A</v>
      </c>
      <c r="L873" s="150" t="str" cm="1">
        <f t="array" ref="L873">IFERROR(INDEX(Forecast_Capex_Input!I$12:I$286,$Z873),NA)</f>
        <v>N/A</v>
      </c>
      <c r="M873" s="150" t="str" cm="1">
        <f t="array" ref="M873">IFERROR(INDEX(Forecast_Capex_Input!J$12:J$286,$Z873),NA)</f>
        <v>N/A</v>
      </c>
      <c r="N873" s="150" t="str" cm="1">
        <f t="array" ref="N873">IFERROR(INDEX(Forecast_Capex_Input!K$12:K$286,$Z873),NA)</f>
        <v>N/A</v>
      </c>
      <c r="O873" s="150" t="str" cm="1">
        <f t="array" ref="O873">IFERROR(INDEX(Forecast_Capex_Input!L$12:L$286,$Z873),NA)</f>
        <v>N/A</v>
      </c>
      <c r="P873" s="150" t="str" cm="1">
        <f t="array" ref="P873">IFERROR(INDEX(Forecast_Capex_Input!M$12:M$286,$Z873),NA)</f>
        <v>N/A</v>
      </c>
      <c r="Q873" s="24" t="str" cm="1">
        <f t="array" ref="Q873">IFERROR(INDEX(Forecast_Capex_Input!N$12:N$286,$Z873),NA)</f>
        <v>N/A</v>
      </c>
      <c r="R873" s="190" cm="1">
        <f t="array" ref="R873">IFERROR(INDEX(Forecast_Capex_Input!O$12:O$286,$Z873),0)</f>
        <v>0</v>
      </c>
      <c r="S873" s="24" cm="1">
        <f t="array" ref="S873">IFERROR(INDEX(Forecast_Capex_Input!P$12:P$286,$Z873),0)</f>
        <v>0</v>
      </c>
      <c r="T873" s="150" t="str" cm="1">
        <f t="array" aca="1" ref="T873" ca="1">IFERROR(INDEX(General!$K$91:$K$110,$AC873),NA)</f>
        <v>N/A</v>
      </c>
      <c r="U873" s="43" cm="1">
        <f t="array" aca="1" ref="U873" ca="1">IFERROR(
IF($F873=General!$E$25,INDEX(Forecast_Capex_Input!S$12:S$286,$Z873),
INDEX(Forecast_Capex_Input!T$12:T$286,$Z873)),0)</f>
        <v>0</v>
      </c>
      <c r="V873" s="82" t="b">
        <f>IFERROR(INDEX(Overheads!$T$19:$T$26,MATCH($I873,Overheads!$E$19:$E$26,0)),FALSE)</f>
        <v>0</v>
      </c>
      <c r="W873" s="209" cm="1">
        <f t="array" ref="W873">IFERROR(
INDEX(Forecast_Capex_Input!CN$12:CN$286,$Z873),0)</f>
        <v>0</v>
      </c>
      <c r="X873" s="209">
        <f>IFERROR(
MATCH($W873,General!$L$39:$S$39,0),1)</f>
        <v>1</v>
      </c>
      <c r="Z873" s="28" t="str">
        <f>IFERROR(
IF(MATCH($C873,Forecast_Capex_Input!$CI$12:$CI$286,1)+1&gt;MAX(Forecast_Capex_Input!$C$12:$C$286),NA,
MATCH($C873,Forecast_Capex_Input!$CI$12:$CI$286,1)+1),1)</f>
        <v>N/A</v>
      </c>
      <c r="AA873" s="28" t="str" cm="1">
        <f t="array" aca="1" ref="AA873" ca="1">IFERROR(
IF(Z872&lt;&gt;Z873,1,
IF(COUNTIF(OFFSET(AA872,0,0,-INDEX(Forecast_Capex_Input!$CG$12:$CG$286,$Z873)),AA872)=INDEX(Forecast_Capex_Input!$CG$12:$CG$286,$Z873),AA872+1,AA872)),NA)</f>
        <v>N/A</v>
      </c>
      <c r="AB873" s="28" t="str" cm="1">
        <f t="array" ref="AB873">IFERROR($C873-IF($Z873=1,1,INDEX(Forecast_Capex_Input!$CI$12:$CI$286,$Z873-1))+1,NA)</f>
        <v>N/A</v>
      </c>
      <c r="AC873" s="28" t="str" cm="1">
        <f t="array" aca="1" ref="AC873" ca="1">IFERROR(IF(AA873=1,
INDEX(Forecast_Capex_Input!$AI$10:$BB$10,SMALL(IF(INDEX(Forecast_Capex_Input!$AI$12:$BB$286,$Z873,0)&gt;0,COLUMN(Forecast_Capex_Input!$AI$10:$BB$10)-COLUMN(Forecast_Capex_Input!$AI$12)+1),ROWS(OFFSET(AC872,0,0,-$AB873)))),
OFFSET(AC872,-INDEX(Forecast_Capex_Input!$CG$12:$CG$286,$Z873)+1,0)),NA)</f>
        <v>N/A</v>
      </c>
      <c r="AD873" s="28" t="str">
        <f t="shared" ca="1" si="77"/>
        <v>N/A</v>
      </c>
      <c r="AE873" s="82" t="b">
        <f t="shared" si="81"/>
        <v>0</v>
      </c>
      <c r="AF873" s="78" t="b">
        <v>0</v>
      </c>
      <c r="AG873" s="82" t="b">
        <f t="shared" si="78"/>
        <v>1</v>
      </c>
      <c r="AI873" s="55">
        <v>0</v>
      </c>
      <c r="AJ873" s="55">
        <v>0</v>
      </c>
      <c r="AK873" s="55">
        <v>0</v>
      </c>
      <c r="AL873" s="55">
        <v>0</v>
      </c>
      <c r="AM873" s="55">
        <v>0</v>
      </c>
      <c r="AN873" s="135">
        <v>0</v>
      </c>
      <c r="AP873" s="55">
        <v>0</v>
      </c>
      <c r="AQ873" s="55">
        <v>0</v>
      </c>
      <c r="AR873" s="55">
        <v>0</v>
      </c>
      <c r="AS873" s="55">
        <v>0</v>
      </c>
      <c r="AT873" s="55">
        <v>0</v>
      </c>
      <c r="AU873" s="135">
        <v>0</v>
      </c>
      <c r="AW873" s="55">
        <v>0</v>
      </c>
      <c r="AX873" s="55">
        <v>0</v>
      </c>
      <c r="AY873" s="55">
        <v>0</v>
      </c>
      <c r="AZ873" s="55">
        <v>0</v>
      </c>
      <c r="BA873" s="55">
        <v>0</v>
      </c>
      <c r="BB873" s="135">
        <v>0</v>
      </c>
      <c r="BD873" s="55">
        <v>0</v>
      </c>
      <c r="BE873" s="55">
        <v>0</v>
      </c>
      <c r="BF873" s="55">
        <v>0</v>
      </c>
      <c r="BG873" s="55">
        <v>0</v>
      </c>
      <c r="BH873" s="55">
        <v>0</v>
      </c>
      <c r="BI873" s="135">
        <v>0</v>
      </c>
      <c r="BK873" s="55">
        <v>0</v>
      </c>
      <c r="BL873" s="55">
        <v>0</v>
      </c>
      <c r="BM873" s="55">
        <v>0</v>
      </c>
      <c r="BN873" s="55">
        <v>0</v>
      </c>
      <c r="BO873" s="55">
        <v>0</v>
      </c>
      <c r="BP873" s="135">
        <v>0</v>
      </c>
      <c r="BR873" s="147">
        <v>0</v>
      </c>
      <c r="BS873" s="147">
        <v>0</v>
      </c>
      <c r="BT873" s="147">
        <v>0</v>
      </c>
      <c r="BU873" s="147">
        <v>0</v>
      </c>
      <c r="BV873" s="147">
        <v>0</v>
      </c>
      <c r="BX873" s="55">
        <v>0</v>
      </c>
      <c r="BY873" s="55">
        <v>0</v>
      </c>
      <c r="BZ873" s="55">
        <v>0</v>
      </c>
      <c r="CA873" s="55">
        <v>0</v>
      </c>
      <c r="CB873" s="55">
        <v>0</v>
      </c>
      <c r="CC873" s="135">
        <v>0</v>
      </c>
      <c r="CE873" s="55">
        <v>0</v>
      </c>
      <c r="CF873" s="55">
        <v>0</v>
      </c>
      <c r="CG873" s="55">
        <v>0</v>
      </c>
      <c r="CH873" s="55">
        <v>0</v>
      </c>
      <c r="CI873" s="55">
        <v>0</v>
      </c>
      <c r="CJ873" s="135">
        <v>0</v>
      </c>
      <c r="CL873" s="55">
        <v>0</v>
      </c>
      <c r="CM873" s="55">
        <v>0</v>
      </c>
      <c r="CN873" s="55">
        <v>0</v>
      </c>
      <c r="CO873" s="55">
        <v>0</v>
      </c>
      <c r="CP873" s="55">
        <v>0</v>
      </c>
      <c r="CQ873" s="135">
        <v>0</v>
      </c>
      <c r="CS873" s="67">
        <v>0</v>
      </c>
      <c r="CT873" s="67">
        <v>0</v>
      </c>
      <c r="CU873" s="67">
        <v>0</v>
      </c>
      <c r="CV873" s="67">
        <v>0</v>
      </c>
      <c r="CW873" s="67">
        <v>0</v>
      </c>
      <c r="CX873" s="135">
        <v>0</v>
      </c>
      <c r="CZ873" s="55">
        <v>0</v>
      </c>
      <c r="DA873" s="55">
        <v>0</v>
      </c>
      <c r="DB873" s="55">
        <v>0</v>
      </c>
      <c r="DC873" s="55">
        <v>0</v>
      </c>
      <c r="DD873" s="55">
        <v>0</v>
      </c>
      <c r="DE873" s="135">
        <v>0</v>
      </c>
      <c r="DG873" s="43" t="b" cm="1">
        <f t="array" aca="1" ref="DG873" ca="1">OR($G873=Forecast_Capex_Input!$BF$8:$BF$10)</f>
        <v>0</v>
      </c>
      <c r="DH873" s="43" cm="1">
        <f t="array" aca="1" ref="DH873" ca="1">IFERROR(INDEX(Forecast_Capex_Input!BG$12:BG$286,$Z873)
*(INDEX(Forecast_Capex_Input!$H$12:$H$286,$Z873)=Repex),0)
*$DG873</f>
        <v>0</v>
      </c>
      <c r="DI873" s="43" cm="1">
        <f t="array" aca="1" ref="DI873" ca="1">IFERROR(INDEX(Forecast_Capex_Input!BH$12:BH$286,$Z873)
*(INDEX(Forecast_Capex_Input!$H$12:$H$286,$Z873)=Repex),0)
*$DG873</f>
        <v>0</v>
      </c>
      <c r="DJ873" s="43" cm="1">
        <f t="array" aca="1" ref="DJ873" ca="1">IFERROR(INDEX(Forecast_Capex_Input!BI$12:BI$286,$Z873)
*(INDEX(Forecast_Capex_Input!$H$12:$H$286,$Z873)=Repex),0)
*$DG873</f>
        <v>0</v>
      </c>
      <c r="DK873" s="43" cm="1">
        <f t="array" aca="1" ref="DK873" ca="1">IFERROR(INDEX(Forecast_Capex_Input!BJ$12:BJ$286,$Z873)
*(INDEX(Forecast_Capex_Input!$H$12:$H$286,$Z873)=Repex),0)
*$DG873</f>
        <v>0</v>
      </c>
      <c r="DL873" s="43" cm="1">
        <f t="array" aca="1" ref="DL873" ca="1">IFERROR(INDEX(Forecast_Capex_Input!BK$12:BK$286,$Z873)
*(INDEX(Forecast_Capex_Input!$H$12:$H$286,$Z873)=Repex),0)
*$DG873</f>
        <v>0</v>
      </c>
      <c r="DM873" s="43" cm="1">
        <f t="array" aca="1" ref="DM873" ca="1">IFERROR(INDEX(Forecast_Capex_Input!BL$12:BL$286,$Z873)
*(INDEX(Forecast_Capex_Input!$H$12:$H$286,$Z873)=Repex),0)
*$DG873</f>
        <v>0</v>
      </c>
      <c r="DO873" s="43" t="b" cm="1">
        <f t="array" aca="1" ref="DO873" ca="1">OR($G873=Forecast_Capex_Input!$BN$8:$BN$9)</f>
        <v>0</v>
      </c>
      <c r="DP873" s="43" cm="1">
        <f t="array" aca="1" ref="DP873" ca="1">IFERROR(INDEX(Forecast_Capex_Input!BO$12:BO$286,$Z873)
*(INDEX(Forecast_Capex_Input!$H$12:$H$286,$Z873)=Repex),0)
*$DO873</f>
        <v>0</v>
      </c>
      <c r="DQ873" s="43" cm="1">
        <f t="array" aca="1" ref="DQ873" ca="1">IFERROR(INDEX(Forecast_Capex_Input!BP$12:BP$286,$Z873)
*(INDEX(Forecast_Capex_Input!$H$12:$H$286,$Z873)=Repex),0)
*$DO873</f>
        <v>0</v>
      </c>
      <c r="DR873" s="43" cm="1">
        <f t="array" aca="1" ref="DR873" ca="1">IFERROR(INDEX(Forecast_Capex_Input!BQ$12:BQ$286,$Z873)
*(INDEX(Forecast_Capex_Input!$H$12:$H$286,$Z873)=Repex),0)
*$DO873</f>
        <v>0</v>
      </c>
      <c r="DS873" s="43" cm="1">
        <f t="array" aca="1" ref="DS873" ca="1">IFERROR(INDEX(Forecast_Capex_Input!BR$12:BR$286,$Z873)
*(INDEX(Forecast_Capex_Input!$H$12:$H$286,$Z873)=Repex),0)
*$DO873</f>
        <v>0</v>
      </c>
      <c r="DT873" s="43" cm="1">
        <f t="array" aca="1" ref="DT873" ca="1">IFERROR(INDEX(Forecast_Capex_Input!BS$12:BS$286,$Z873)
*(INDEX(Forecast_Capex_Input!$H$12:$H$286,$Z873)=Repex),0)
*$DO873</f>
        <v>0</v>
      </c>
      <c r="DV873" s="43" t="b" cm="1">
        <f t="array" aca="1" ref="DV873" ca="1">OR($G873=Forecast_Capex_Input!$BU$8:$BU$10)</f>
        <v>0</v>
      </c>
      <c r="DW873" s="43" cm="1">
        <f t="array" aca="1" ref="DW873" ca="1">IFERROR(INDEX(Forecast_Capex_Input!BV$12:BV$286,$Z873)
*(INDEX(Forecast_Capex_Input!$H$12:$H$286,$Z873)=Repex),0)
*$DV873</f>
        <v>0</v>
      </c>
      <c r="DX873" s="43" cm="1">
        <f t="array" aca="1" ref="DX873" ca="1">IFERROR(INDEX(Forecast_Capex_Input!BW$12:BW$286,$Z873)
*(INDEX(Forecast_Capex_Input!$H$12:$H$286,$Z873)=Repex),0)
*$DV873</f>
        <v>0</v>
      </c>
      <c r="DY873" s="43" cm="1">
        <f t="array" aca="1" ref="DY873" ca="1">IFERROR(INDEX(Forecast_Capex_Input!BX$12:BX$286,$Z873)
*(INDEX(Forecast_Capex_Input!$H$12:$H$286,$Z873)=Repex),0)
*$DV873</f>
        <v>0</v>
      </c>
      <c r="DZ873" s="43" cm="1">
        <f t="array" aca="1" ref="DZ873" ca="1">IFERROR(INDEX(Forecast_Capex_Input!BY$12:BY$286,$Z873)
*(INDEX(Forecast_Capex_Input!$H$12:$H$286,$Z873)=Repex),0)
*$DV873</f>
        <v>0</v>
      </c>
      <c r="EA873" s="43" cm="1">
        <f t="array" aca="1" ref="EA873" ca="1">IFERROR(INDEX(Forecast_Capex_Input!BZ$12:BZ$286,$Z873)
*(INDEX(Forecast_Capex_Input!$H$12:$H$286,$Z873)=Repex),0)
*$DV873</f>
        <v>0</v>
      </c>
      <c r="EB873" s="43" cm="1">
        <f t="array" aca="1" ref="EB873" ca="1">IFERROR(INDEX(Forecast_Capex_Input!CA$12:CA$286,$Z873)
*(INDEX(Forecast_Capex_Input!$H$12:$H$286,$Z873)=Repex),0)
*$DV873</f>
        <v>0</v>
      </c>
      <c r="EC873" s="43" cm="1">
        <f t="array" aca="1" ref="EC873" ca="1">IFERROR(INDEX(Forecast_Capex_Input!CB$12:CB$286,$Z873)
*(INDEX(Forecast_Capex_Input!$H$12:$H$286,$Z873)=Repex),0)
*$DV873</f>
        <v>0</v>
      </c>
      <c r="ED873" s="43" cm="1">
        <f t="array" aca="1" ref="ED873" ca="1">IFERROR(INDEX(Forecast_Capex_Input!CC$12:CC$286,$Z873)
*(INDEX(Forecast_Capex_Input!$H$12:$H$286,$Z873)=Repex),0)
*$DV873</f>
        <v>0</v>
      </c>
      <c r="EF873" s="86" t="str">
        <f t="shared" si="79"/>
        <v>N/A</v>
      </c>
      <c r="EG873" s="28" t="str">
        <f>IFERROR(RANK(EF873,EF$11:EF$1010,0)+COUNTIF(EF$11:EF873,EF873)-1,NA)</f>
        <v>N/A</v>
      </c>
    </row>
    <row r="874" spans="3:137" x14ac:dyDescent="0.2">
      <c r="C874" s="28">
        <f t="shared" si="80"/>
        <v>864</v>
      </c>
      <c r="D874" s="9" t="str" cm="1">
        <f t="array" ref="D874">IFERROR(INDEX(Forecast_Capex_Input!$D$12:$D$286,$Z874),NA)</f>
        <v>N/A</v>
      </c>
      <c r="E874" s="24" t="str" cm="1">
        <f t="array" ref="E874">IF($Z874=NA,NA,INDEX(Forecast_Capex_Input!$E$12:$E$286,$Z874))</f>
        <v>N/A</v>
      </c>
      <c r="F874" s="9" t="str" cm="1">
        <f t="array" aca="1" ref="F874" ca="1">IFERROR(INDEX(General!$E$25:$E$26,$AA874),NA)</f>
        <v>N/A</v>
      </c>
      <c r="G874" s="9" t="str" cm="1">
        <f t="array" aca="1" ref="G874" ca="1">IFERROR(INDEX(Forecast_Capex_Input!$AI$11:$BB$11,$AC874),NA)</f>
        <v>N/A</v>
      </c>
      <c r="H874" s="50" t="str" cm="1">
        <f t="array" aca="1" ref="H874" ca="1">IFERROR(INDEX(Forecast_Capex_Input!$AI$12:$BB$286,$Z874,$AC874),NA)</f>
        <v>N/A</v>
      </c>
      <c r="I874" s="150" t="str" cm="1">
        <f t="array" ref="I874">IFERROR(INDEX(Forecast_Capex_Input!$F$12:$F$286,$Z874),NA)</f>
        <v>N/A</v>
      </c>
      <c r="J874" s="150" t="str" cm="1">
        <f t="array" ref="J874">IFERROR(INDEX(Forecast_Capex_Input!G$12:G$286,$Z874),NA)</f>
        <v>N/A</v>
      </c>
      <c r="K874" s="150" t="str" cm="1">
        <f t="array" ref="K874">IFERROR(INDEX(Forecast_Capex_Input!H$12:H$286,$Z874),NA)</f>
        <v>N/A</v>
      </c>
      <c r="L874" s="150" t="str" cm="1">
        <f t="array" ref="L874">IFERROR(INDEX(Forecast_Capex_Input!I$12:I$286,$Z874),NA)</f>
        <v>N/A</v>
      </c>
      <c r="M874" s="150" t="str" cm="1">
        <f t="array" ref="M874">IFERROR(INDEX(Forecast_Capex_Input!J$12:J$286,$Z874),NA)</f>
        <v>N/A</v>
      </c>
      <c r="N874" s="150" t="str" cm="1">
        <f t="array" ref="N874">IFERROR(INDEX(Forecast_Capex_Input!K$12:K$286,$Z874),NA)</f>
        <v>N/A</v>
      </c>
      <c r="O874" s="150" t="str" cm="1">
        <f t="array" ref="O874">IFERROR(INDEX(Forecast_Capex_Input!L$12:L$286,$Z874),NA)</f>
        <v>N/A</v>
      </c>
      <c r="P874" s="150" t="str" cm="1">
        <f t="array" ref="P874">IFERROR(INDEX(Forecast_Capex_Input!M$12:M$286,$Z874),NA)</f>
        <v>N/A</v>
      </c>
      <c r="Q874" s="24" t="str" cm="1">
        <f t="array" ref="Q874">IFERROR(INDEX(Forecast_Capex_Input!N$12:N$286,$Z874),NA)</f>
        <v>N/A</v>
      </c>
      <c r="R874" s="190" cm="1">
        <f t="array" ref="R874">IFERROR(INDEX(Forecast_Capex_Input!O$12:O$286,$Z874),0)</f>
        <v>0</v>
      </c>
      <c r="S874" s="24" cm="1">
        <f t="array" ref="S874">IFERROR(INDEX(Forecast_Capex_Input!P$12:P$286,$Z874),0)</f>
        <v>0</v>
      </c>
      <c r="T874" s="150" t="str" cm="1">
        <f t="array" aca="1" ref="T874" ca="1">IFERROR(INDEX(General!$K$91:$K$110,$AC874),NA)</f>
        <v>N/A</v>
      </c>
      <c r="U874" s="43" cm="1">
        <f t="array" aca="1" ref="U874" ca="1">IFERROR(
IF($F874=General!$E$25,INDEX(Forecast_Capex_Input!S$12:S$286,$Z874),
INDEX(Forecast_Capex_Input!T$12:T$286,$Z874)),0)</f>
        <v>0</v>
      </c>
      <c r="V874" s="82" t="b">
        <f>IFERROR(INDEX(Overheads!$T$19:$T$26,MATCH($I874,Overheads!$E$19:$E$26,0)),FALSE)</f>
        <v>0</v>
      </c>
      <c r="W874" s="209" cm="1">
        <f t="array" ref="W874">IFERROR(
INDEX(Forecast_Capex_Input!CN$12:CN$286,$Z874),0)</f>
        <v>0</v>
      </c>
      <c r="X874" s="209">
        <f>IFERROR(
MATCH($W874,General!$L$39:$S$39,0),1)</f>
        <v>1</v>
      </c>
      <c r="Z874" s="28" t="str">
        <f>IFERROR(
IF(MATCH($C874,Forecast_Capex_Input!$CI$12:$CI$286,1)+1&gt;MAX(Forecast_Capex_Input!$C$12:$C$286),NA,
MATCH($C874,Forecast_Capex_Input!$CI$12:$CI$286,1)+1),1)</f>
        <v>N/A</v>
      </c>
      <c r="AA874" s="28" t="str" cm="1">
        <f t="array" aca="1" ref="AA874" ca="1">IFERROR(
IF(Z873&lt;&gt;Z874,1,
IF(COUNTIF(OFFSET(AA873,0,0,-INDEX(Forecast_Capex_Input!$CG$12:$CG$286,$Z874)),AA873)=INDEX(Forecast_Capex_Input!$CG$12:$CG$286,$Z874),AA873+1,AA873)),NA)</f>
        <v>N/A</v>
      </c>
      <c r="AB874" s="28" t="str" cm="1">
        <f t="array" ref="AB874">IFERROR($C874-IF($Z874=1,1,INDEX(Forecast_Capex_Input!$CI$12:$CI$286,$Z874-1))+1,NA)</f>
        <v>N/A</v>
      </c>
      <c r="AC874" s="28" t="str" cm="1">
        <f t="array" aca="1" ref="AC874" ca="1">IFERROR(IF(AA874=1,
INDEX(Forecast_Capex_Input!$AI$10:$BB$10,SMALL(IF(INDEX(Forecast_Capex_Input!$AI$12:$BB$286,$Z874,0)&gt;0,COLUMN(Forecast_Capex_Input!$AI$10:$BB$10)-COLUMN(Forecast_Capex_Input!$AI$12)+1),ROWS(OFFSET(AC873,0,0,-$AB874)))),
OFFSET(AC873,-INDEX(Forecast_Capex_Input!$CG$12:$CG$286,$Z874)+1,0)),NA)</f>
        <v>N/A</v>
      </c>
      <c r="AD874" s="28" t="str">
        <f t="shared" ca="1" si="77"/>
        <v>N/A</v>
      </c>
      <c r="AE874" s="82" t="b">
        <f t="shared" si="81"/>
        <v>0</v>
      </c>
      <c r="AF874" s="78" t="b">
        <v>0</v>
      </c>
      <c r="AG874" s="82" t="b">
        <f t="shared" si="78"/>
        <v>1</v>
      </c>
      <c r="AI874" s="55">
        <v>0</v>
      </c>
      <c r="AJ874" s="55">
        <v>0</v>
      </c>
      <c r="AK874" s="55">
        <v>0</v>
      </c>
      <c r="AL874" s="55">
        <v>0</v>
      </c>
      <c r="AM874" s="55">
        <v>0</v>
      </c>
      <c r="AN874" s="135">
        <v>0</v>
      </c>
      <c r="AP874" s="55">
        <v>0</v>
      </c>
      <c r="AQ874" s="55">
        <v>0</v>
      </c>
      <c r="AR874" s="55">
        <v>0</v>
      </c>
      <c r="AS874" s="55">
        <v>0</v>
      </c>
      <c r="AT874" s="55">
        <v>0</v>
      </c>
      <c r="AU874" s="135">
        <v>0</v>
      </c>
      <c r="AW874" s="55">
        <v>0</v>
      </c>
      <c r="AX874" s="55">
        <v>0</v>
      </c>
      <c r="AY874" s="55">
        <v>0</v>
      </c>
      <c r="AZ874" s="55">
        <v>0</v>
      </c>
      <c r="BA874" s="55">
        <v>0</v>
      </c>
      <c r="BB874" s="135">
        <v>0</v>
      </c>
      <c r="BD874" s="55">
        <v>0</v>
      </c>
      <c r="BE874" s="55">
        <v>0</v>
      </c>
      <c r="BF874" s="55">
        <v>0</v>
      </c>
      <c r="BG874" s="55">
        <v>0</v>
      </c>
      <c r="BH874" s="55">
        <v>0</v>
      </c>
      <c r="BI874" s="135">
        <v>0</v>
      </c>
      <c r="BK874" s="55">
        <v>0</v>
      </c>
      <c r="BL874" s="55">
        <v>0</v>
      </c>
      <c r="BM874" s="55">
        <v>0</v>
      </c>
      <c r="BN874" s="55">
        <v>0</v>
      </c>
      <c r="BO874" s="55">
        <v>0</v>
      </c>
      <c r="BP874" s="135">
        <v>0</v>
      </c>
      <c r="BR874" s="147">
        <v>0</v>
      </c>
      <c r="BS874" s="147">
        <v>0</v>
      </c>
      <c r="BT874" s="147">
        <v>0</v>
      </c>
      <c r="BU874" s="147">
        <v>0</v>
      </c>
      <c r="BV874" s="147">
        <v>0</v>
      </c>
      <c r="BX874" s="55">
        <v>0</v>
      </c>
      <c r="BY874" s="55">
        <v>0</v>
      </c>
      <c r="BZ874" s="55">
        <v>0</v>
      </c>
      <c r="CA874" s="55">
        <v>0</v>
      </c>
      <c r="CB874" s="55">
        <v>0</v>
      </c>
      <c r="CC874" s="135">
        <v>0</v>
      </c>
      <c r="CE874" s="55">
        <v>0</v>
      </c>
      <c r="CF874" s="55">
        <v>0</v>
      </c>
      <c r="CG874" s="55">
        <v>0</v>
      </c>
      <c r="CH874" s="55">
        <v>0</v>
      </c>
      <c r="CI874" s="55">
        <v>0</v>
      </c>
      <c r="CJ874" s="135">
        <v>0</v>
      </c>
      <c r="CL874" s="55">
        <v>0</v>
      </c>
      <c r="CM874" s="55">
        <v>0</v>
      </c>
      <c r="CN874" s="55">
        <v>0</v>
      </c>
      <c r="CO874" s="55">
        <v>0</v>
      </c>
      <c r="CP874" s="55">
        <v>0</v>
      </c>
      <c r="CQ874" s="135">
        <v>0</v>
      </c>
      <c r="CS874" s="67">
        <v>0</v>
      </c>
      <c r="CT874" s="67">
        <v>0</v>
      </c>
      <c r="CU874" s="67">
        <v>0</v>
      </c>
      <c r="CV874" s="67">
        <v>0</v>
      </c>
      <c r="CW874" s="67">
        <v>0</v>
      </c>
      <c r="CX874" s="135">
        <v>0</v>
      </c>
      <c r="CZ874" s="55">
        <v>0</v>
      </c>
      <c r="DA874" s="55">
        <v>0</v>
      </c>
      <c r="DB874" s="55">
        <v>0</v>
      </c>
      <c r="DC874" s="55">
        <v>0</v>
      </c>
      <c r="DD874" s="55">
        <v>0</v>
      </c>
      <c r="DE874" s="135">
        <v>0</v>
      </c>
      <c r="DG874" s="43" t="b" cm="1">
        <f t="array" aca="1" ref="DG874" ca="1">OR($G874=Forecast_Capex_Input!$BF$8:$BF$10)</f>
        <v>0</v>
      </c>
      <c r="DH874" s="43" cm="1">
        <f t="array" aca="1" ref="DH874" ca="1">IFERROR(INDEX(Forecast_Capex_Input!BG$12:BG$286,$Z874)
*(INDEX(Forecast_Capex_Input!$H$12:$H$286,$Z874)=Repex),0)
*$DG874</f>
        <v>0</v>
      </c>
      <c r="DI874" s="43" cm="1">
        <f t="array" aca="1" ref="DI874" ca="1">IFERROR(INDEX(Forecast_Capex_Input!BH$12:BH$286,$Z874)
*(INDEX(Forecast_Capex_Input!$H$12:$H$286,$Z874)=Repex),0)
*$DG874</f>
        <v>0</v>
      </c>
      <c r="DJ874" s="43" cm="1">
        <f t="array" aca="1" ref="DJ874" ca="1">IFERROR(INDEX(Forecast_Capex_Input!BI$12:BI$286,$Z874)
*(INDEX(Forecast_Capex_Input!$H$12:$H$286,$Z874)=Repex),0)
*$DG874</f>
        <v>0</v>
      </c>
      <c r="DK874" s="43" cm="1">
        <f t="array" aca="1" ref="DK874" ca="1">IFERROR(INDEX(Forecast_Capex_Input!BJ$12:BJ$286,$Z874)
*(INDEX(Forecast_Capex_Input!$H$12:$H$286,$Z874)=Repex),0)
*$DG874</f>
        <v>0</v>
      </c>
      <c r="DL874" s="43" cm="1">
        <f t="array" aca="1" ref="DL874" ca="1">IFERROR(INDEX(Forecast_Capex_Input!BK$12:BK$286,$Z874)
*(INDEX(Forecast_Capex_Input!$H$12:$H$286,$Z874)=Repex),0)
*$DG874</f>
        <v>0</v>
      </c>
      <c r="DM874" s="43" cm="1">
        <f t="array" aca="1" ref="DM874" ca="1">IFERROR(INDEX(Forecast_Capex_Input!BL$12:BL$286,$Z874)
*(INDEX(Forecast_Capex_Input!$H$12:$H$286,$Z874)=Repex),0)
*$DG874</f>
        <v>0</v>
      </c>
      <c r="DO874" s="43" t="b" cm="1">
        <f t="array" aca="1" ref="DO874" ca="1">OR($G874=Forecast_Capex_Input!$BN$8:$BN$9)</f>
        <v>0</v>
      </c>
      <c r="DP874" s="43" cm="1">
        <f t="array" aca="1" ref="DP874" ca="1">IFERROR(INDEX(Forecast_Capex_Input!BO$12:BO$286,$Z874)
*(INDEX(Forecast_Capex_Input!$H$12:$H$286,$Z874)=Repex),0)
*$DO874</f>
        <v>0</v>
      </c>
      <c r="DQ874" s="43" cm="1">
        <f t="array" aca="1" ref="DQ874" ca="1">IFERROR(INDEX(Forecast_Capex_Input!BP$12:BP$286,$Z874)
*(INDEX(Forecast_Capex_Input!$H$12:$H$286,$Z874)=Repex),0)
*$DO874</f>
        <v>0</v>
      </c>
      <c r="DR874" s="43" cm="1">
        <f t="array" aca="1" ref="DR874" ca="1">IFERROR(INDEX(Forecast_Capex_Input!BQ$12:BQ$286,$Z874)
*(INDEX(Forecast_Capex_Input!$H$12:$H$286,$Z874)=Repex),0)
*$DO874</f>
        <v>0</v>
      </c>
      <c r="DS874" s="43" cm="1">
        <f t="array" aca="1" ref="DS874" ca="1">IFERROR(INDEX(Forecast_Capex_Input!BR$12:BR$286,$Z874)
*(INDEX(Forecast_Capex_Input!$H$12:$H$286,$Z874)=Repex),0)
*$DO874</f>
        <v>0</v>
      </c>
      <c r="DT874" s="43" cm="1">
        <f t="array" aca="1" ref="DT874" ca="1">IFERROR(INDEX(Forecast_Capex_Input!BS$12:BS$286,$Z874)
*(INDEX(Forecast_Capex_Input!$H$12:$H$286,$Z874)=Repex),0)
*$DO874</f>
        <v>0</v>
      </c>
      <c r="DV874" s="43" t="b" cm="1">
        <f t="array" aca="1" ref="DV874" ca="1">OR($G874=Forecast_Capex_Input!$BU$8:$BU$10)</f>
        <v>0</v>
      </c>
      <c r="DW874" s="43" cm="1">
        <f t="array" aca="1" ref="DW874" ca="1">IFERROR(INDEX(Forecast_Capex_Input!BV$12:BV$286,$Z874)
*(INDEX(Forecast_Capex_Input!$H$12:$H$286,$Z874)=Repex),0)
*$DV874</f>
        <v>0</v>
      </c>
      <c r="DX874" s="43" cm="1">
        <f t="array" aca="1" ref="DX874" ca="1">IFERROR(INDEX(Forecast_Capex_Input!BW$12:BW$286,$Z874)
*(INDEX(Forecast_Capex_Input!$H$12:$H$286,$Z874)=Repex),0)
*$DV874</f>
        <v>0</v>
      </c>
      <c r="DY874" s="43" cm="1">
        <f t="array" aca="1" ref="DY874" ca="1">IFERROR(INDEX(Forecast_Capex_Input!BX$12:BX$286,$Z874)
*(INDEX(Forecast_Capex_Input!$H$12:$H$286,$Z874)=Repex),0)
*$DV874</f>
        <v>0</v>
      </c>
      <c r="DZ874" s="43" cm="1">
        <f t="array" aca="1" ref="DZ874" ca="1">IFERROR(INDEX(Forecast_Capex_Input!BY$12:BY$286,$Z874)
*(INDEX(Forecast_Capex_Input!$H$12:$H$286,$Z874)=Repex),0)
*$DV874</f>
        <v>0</v>
      </c>
      <c r="EA874" s="43" cm="1">
        <f t="array" aca="1" ref="EA874" ca="1">IFERROR(INDEX(Forecast_Capex_Input!BZ$12:BZ$286,$Z874)
*(INDEX(Forecast_Capex_Input!$H$12:$H$286,$Z874)=Repex),0)
*$DV874</f>
        <v>0</v>
      </c>
      <c r="EB874" s="43" cm="1">
        <f t="array" aca="1" ref="EB874" ca="1">IFERROR(INDEX(Forecast_Capex_Input!CA$12:CA$286,$Z874)
*(INDEX(Forecast_Capex_Input!$H$12:$H$286,$Z874)=Repex),0)
*$DV874</f>
        <v>0</v>
      </c>
      <c r="EC874" s="43" cm="1">
        <f t="array" aca="1" ref="EC874" ca="1">IFERROR(INDEX(Forecast_Capex_Input!CB$12:CB$286,$Z874)
*(INDEX(Forecast_Capex_Input!$H$12:$H$286,$Z874)=Repex),0)
*$DV874</f>
        <v>0</v>
      </c>
      <c r="ED874" s="43" cm="1">
        <f t="array" aca="1" ref="ED874" ca="1">IFERROR(INDEX(Forecast_Capex_Input!CC$12:CC$286,$Z874)
*(INDEX(Forecast_Capex_Input!$H$12:$H$286,$Z874)=Repex),0)
*$DV874</f>
        <v>0</v>
      </c>
      <c r="EF874" s="86" t="str">
        <f t="shared" si="79"/>
        <v>N/A</v>
      </c>
      <c r="EG874" s="28" t="str">
        <f>IFERROR(RANK(EF874,EF$11:EF$1010,0)+COUNTIF(EF$11:EF874,EF874)-1,NA)</f>
        <v>N/A</v>
      </c>
    </row>
    <row r="875" spans="3:137" x14ac:dyDescent="0.2">
      <c r="C875" s="28">
        <f t="shared" si="80"/>
        <v>865</v>
      </c>
      <c r="D875" s="9" t="str" cm="1">
        <f t="array" ref="D875">IFERROR(INDEX(Forecast_Capex_Input!$D$12:$D$286,$Z875),NA)</f>
        <v>N/A</v>
      </c>
      <c r="E875" s="24" t="str" cm="1">
        <f t="array" ref="E875">IF($Z875=NA,NA,INDEX(Forecast_Capex_Input!$E$12:$E$286,$Z875))</f>
        <v>N/A</v>
      </c>
      <c r="F875" s="9" t="str" cm="1">
        <f t="array" aca="1" ref="F875" ca="1">IFERROR(INDEX(General!$E$25:$E$26,$AA875),NA)</f>
        <v>N/A</v>
      </c>
      <c r="G875" s="9" t="str" cm="1">
        <f t="array" aca="1" ref="G875" ca="1">IFERROR(INDEX(Forecast_Capex_Input!$AI$11:$BB$11,$AC875),NA)</f>
        <v>N/A</v>
      </c>
      <c r="H875" s="50" t="str" cm="1">
        <f t="array" aca="1" ref="H875" ca="1">IFERROR(INDEX(Forecast_Capex_Input!$AI$12:$BB$286,$Z875,$AC875),NA)</f>
        <v>N/A</v>
      </c>
      <c r="I875" s="150" t="str" cm="1">
        <f t="array" ref="I875">IFERROR(INDEX(Forecast_Capex_Input!$F$12:$F$286,$Z875),NA)</f>
        <v>N/A</v>
      </c>
      <c r="J875" s="150" t="str" cm="1">
        <f t="array" ref="J875">IFERROR(INDEX(Forecast_Capex_Input!G$12:G$286,$Z875),NA)</f>
        <v>N/A</v>
      </c>
      <c r="K875" s="150" t="str" cm="1">
        <f t="array" ref="K875">IFERROR(INDEX(Forecast_Capex_Input!H$12:H$286,$Z875),NA)</f>
        <v>N/A</v>
      </c>
      <c r="L875" s="150" t="str" cm="1">
        <f t="array" ref="L875">IFERROR(INDEX(Forecast_Capex_Input!I$12:I$286,$Z875),NA)</f>
        <v>N/A</v>
      </c>
      <c r="M875" s="150" t="str" cm="1">
        <f t="array" ref="M875">IFERROR(INDEX(Forecast_Capex_Input!J$12:J$286,$Z875),NA)</f>
        <v>N/A</v>
      </c>
      <c r="N875" s="150" t="str" cm="1">
        <f t="array" ref="N875">IFERROR(INDEX(Forecast_Capex_Input!K$12:K$286,$Z875),NA)</f>
        <v>N/A</v>
      </c>
      <c r="O875" s="150" t="str" cm="1">
        <f t="array" ref="O875">IFERROR(INDEX(Forecast_Capex_Input!L$12:L$286,$Z875),NA)</f>
        <v>N/A</v>
      </c>
      <c r="P875" s="150" t="str" cm="1">
        <f t="array" ref="P875">IFERROR(INDEX(Forecast_Capex_Input!M$12:M$286,$Z875),NA)</f>
        <v>N/A</v>
      </c>
      <c r="Q875" s="24" t="str" cm="1">
        <f t="array" ref="Q875">IFERROR(INDEX(Forecast_Capex_Input!N$12:N$286,$Z875),NA)</f>
        <v>N/A</v>
      </c>
      <c r="R875" s="190" cm="1">
        <f t="array" ref="R875">IFERROR(INDEX(Forecast_Capex_Input!O$12:O$286,$Z875),0)</f>
        <v>0</v>
      </c>
      <c r="S875" s="24" cm="1">
        <f t="array" ref="S875">IFERROR(INDEX(Forecast_Capex_Input!P$12:P$286,$Z875),0)</f>
        <v>0</v>
      </c>
      <c r="T875" s="150" t="str" cm="1">
        <f t="array" aca="1" ref="T875" ca="1">IFERROR(INDEX(General!$K$91:$K$110,$AC875),NA)</f>
        <v>N/A</v>
      </c>
      <c r="U875" s="43" cm="1">
        <f t="array" aca="1" ref="U875" ca="1">IFERROR(
IF($F875=General!$E$25,INDEX(Forecast_Capex_Input!S$12:S$286,$Z875),
INDEX(Forecast_Capex_Input!T$12:T$286,$Z875)),0)</f>
        <v>0</v>
      </c>
      <c r="V875" s="82" t="b">
        <f>IFERROR(INDEX(Overheads!$T$19:$T$26,MATCH($I875,Overheads!$E$19:$E$26,0)),FALSE)</f>
        <v>0</v>
      </c>
      <c r="W875" s="209" cm="1">
        <f t="array" ref="W875">IFERROR(
INDEX(Forecast_Capex_Input!CN$12:CN$286,$Z875),0)</f>
        <v>0</v>
      </c>
      <c r="X875" s="209">
        <f>IFERROR(
MATCH($W875,General!$L$39:$S$39,0),1)</f>
        <v>1</v>
      </c>
      <c r="Z875" s="28" t="str">
        <f>IFERROR(
IF(MATCH($C875,Forecast_Capex_Input!$CI$12:$CI$286,1)+1&gt;MAX(Forecast_Capex_Input!$C$12:$C$286),NA,
MATCH($C875,Forecast_Capex_Input!$CI$12:$CI$286,1)+1),1)</f>
        <v>N/A</v>
      </c>
      <c r="AA875" s="28" t="str" cm="1">
        <f t="array" aca="1" ref="AA875" ca="1">IFERROR(
IF(Z874&lt;&gt;Z875,1,
IF(COUNTIF(OFFSET(AA874,0,0,-INDEX(Forecast_Capex_Input!$CG$12:$CG$286,$Z875)),AA874)=INDEX(Forecast_Capex_Input!$CG$12:$CG$286,$Z875),AA874+1,AA874)),NA)</f>
        <v>N/A</v>
      </c>
      <c r="AB875" s="28" t="str" cm="1">
        <f t="array" ref="AB875">IFERROR($C875-IF($Z875=1,1,INDEX(Forecast_Capex_Input!$CI$12:$CI$286,$Z875-1))+1,NA)</f>
        <v>N/A</v>
      </c>
      <c r="AC875" s="28" t="str" cm="1">
        <f t="array" aca="1" ref="AC875" ca="1">IFERROR(IF(AA875=1,
INDEX(Forecast_Capex_Input!$AI$10:$BB$10,SMALL(IF(INDEX(Forecast_Capex_Input!$AI$12:$BB$286,$Z875,0)&gt;0,COLUMN(Forecast_Capex_Input!$AI$10:$BB$10)-COLUMN(Forecast_Capex_Input!$AI$12)+1),ROWS(OFFSET(AC874,0,0,-$AB875)))),
OFFSET(AC874,-INDEX(Forecast_Capex_Input!$CG$12:$CG$286,$Z875)+1,0)),NA)</f>
        <v>N/A</v>
      </c>
      <c r="AD875" s="28" t="str">
        <f t="shared" ca="1" si="77"/>
        <v>N/A</v>
      </c>
      <c r="AE875" s="82" t="b">
        <f t="shared" si="81"/>
        <v>0</v>
      </c>
      <c r="AF875" s="78" t="b">
        <v>0</v>
      </c>
      <c r="AG875" s="82" t="b">
        <f t="shared" si="78"/>
        <v>1</v>
      </c>
      <c r="AI875" s="55">
        <v>0</v>
      </c>
      <c r="AJ875" s="55">
        <v>0</v>
      </c>
      <c r="AK875" s="55">
        <v>0</v>
      </c>
      <c r="AL875" s="55">
        <v>0</v>
      </c>
      <c r="AM875" s="55">
        <v>0</v>
      </c>
      <c r="AN875" s="135">
        <v>0</v>
      </c>
      <c r="AP875" s="55">
        <v>0</v>
      </c>
      <c r="AQ875" s="55">
        <v>0</v>
      </c>
      <c r="AR875" s="55">
        <v>0</v>
      </c>
      <c r="AS875" s="55">
        <v>0</v>
      </c>
      <c r="AT875" s="55">
        <v>0</v>
      </c>
      <c r="AU875" s="135">
        <v>0</v>
      </c>
      <c r="AW875" s="55">
        <v>0</v>
      </c>
      <c r="AX875" s="55">
        <v>0</v>
      </c>
      <c r="AY875" s="55">
        <v>0</v>
      </c>
      <c r="AZ875" s="55">
        <v>0</v>
      </c>
      <c r="BA875" s="55">
        <v>0</v>
      </c>
      <c r="BB875" s="135">
        <v>0</v>
      </c>
      <c r="BD875" s="55">
        <v>0</v>
      </c>
      <c r="BE875" s="55">
        <v>0</v>
      </c>
      <c r="BF875" s="55">
        <v>0</v>
      </c>
      <c r="BG875" s="55">
        <v>0</v>
      </c>
      <c r="BH875" s="55">
        <v>0</v>
      </c>
      <c r="BI875" s="135">
        <v>0</v>
      </c>
      <c r="BK875" s="55">
        <v>0</v>
      </c>
      <c r="BL875" s="55">
        <v>0</v>
      </c>
      <c r="BM875" s="55">
        <v>0</v>
      </c>
      <c r="BN875" s="55">
        <v>0</v>
      </c>
      <c r="BO875" s="55">
        <v>0</v>
      </c>
      <c r="BP875" s="135">
        <v>0</v>
      </c>
      <c r="BR875" s="147">
        <v>0</v>
      </c>
      <c r="BS875" s="147">
        <v>0</v>
      </c>
      <c r="BT875" s="147">
        <v>0</v>
      </c>
      <c r="BU875" s="147">
        <v>0</v>
      </c>
      <c r="BV875" s="147">
        <v>0</v>
      </c>
      <c r="BX875" s="55">
        <v>0</v>
      </c>
      <c r="BY875" s="55">
        <v>0</v>
      </c>
      <c r="BZ875" s="55">
        <v>0</v>
      </c>
      <c r="CA875" s="55">
        <v>0</v>
      </c>
      <c r="CB875" s="55">
        <v>0</v>
      </c>
      <c r="CC875" s="135">
        <v>0</v>
      </c>
      <c r="CE875" s="55">
        <v>0</v>
      </c>
      <c r="CF875" s="55">
        <v>0</v>
      </c>
      <c r="CG875" s="55">
        <v>0</v>
      </c>
      <c r="CH875" s="55">
        <v>0</v>
      </c>
      <c r="CI875" s="55">
        <v>0</v>
      </c>
      <c r="CJ875" s="135">
        <v>0</v>
      </c>
      <c r="CL875" s="55">
        <v>0</v>
      </c>
      <c r="CM875" s="55">
        <v>0</v>
      </c>
      <c r="CN875" s="55">
        <v>0</v>
      </c>
      <c r="CO875" s="55">
        <v>0</v>
      </c>
      <c r="CP875" s="55">
        <v>0</v>
      </c>
      <c r="CQ875" s="135">
        <v>0</v>
      </c>
      <c r="CS875" s="67">
        <v>0</v>
      </c>
      <c r="CT875" s="67">
        <v>0</v>
      </c>
      <c r="CU875" s="67">
        <v>0</v>
      </c>
      <c r="CV875" s="67">
        <v>0</v>
      </c>
      <c r="CW875" s="67">
        <v>0</v>
      </c>
      <c r="CX875" s="135">
        <v>0</v>
      </c>
      <c r="CZ875" s="55">
        <v>0</v>
      </c>
      <c r="DA875" s="55">
        <v>0</v>
      </c>
      <c r="DB875" s="55">
        <v>0</v>
      </c>
      <c r="DC875" s="55">
        <v>0</v>
      </c>
      <c r="DD875" s="55">
        <v>0</v>
      </c>
      <c r="DE875" s="135">
        <v>0</v>
      </c>
      <c r="DG875" s="43" t="b" cm="1">
        <f t="array" aca="1" ref="DG875" ca="1">OR($G875=Forecast_Capex_Input!$BF$8:$BF$10)</f>
        <v>0</v>
      </c>
      <c r="DH875" s="43" cm="1">
        <f t="array" aca="1" ref="DH875" ca="1">IFERROR(INDEX(Forecast_Capex_Input!BG$12:BG$286,$Z875)
*(INDEX(Forecast_Capex_Input!$H$12:$H$286,$Z875)=Repex),0)
*$DG875</f>
        <v>0</v>
      </c>
      <c r="DI875" s="43" cm="1">
        <f t="array" aca="1" ref="DI875" ca="1">IFERROR(INDEX(Forecast_Capex_Input!BH$12:BH$286,$Z875)
*(INDEX(Forecast_Capex_Input!$H$12:$H$286,$Z875)=Repex),0)
*$DG875</f>
        <v>0</v>
      </c>
      <c r="DJ875" s="43" cm="1">
        <f t="array" aca="1" ref="DJ875" ca="1">IFERROR(INDEX(Forecast_Capex_Input!BI$12:BI$286,$Z875)
*(INDEX(Forecast_Capex_Input!$H$12:$H$286,$Z875)=Repex),0)
*$DG875</f>
        <v>0</v>
      </c>
      <c r="DK875" s="43" cm="1">
        <f t="array" aca="1" ref="DK875" ca="1">IFERROR(INDEX(Forecast_Capex_Input!BJ$12:BJ$286,$Z875)
*(INDEX(Forecast_Capex_Input!$H$12:$H$286,$Z875)=Repex),0)
*$DG875</f>
        <v>0</v>
      </c>
      <c r="DL875" s="43" cm="1">
        <f t="array" aca="1" ref="DL875" ca="1">IFERROR(INDEX(Forecast_Capex_Input!BK$12:BK$286,$Z875)
*(INDEX(Forecast_Capex_Input!$H$12:$H$286,$Z875)=Repex),0)
*$DG875</f>
        <v>0</v>
      </c>
      <c r="DM875" s="43" cm="1">
        <f t="array" aca="1" ref="DM875" ca="1">IFERROR(INDEX(Forecast_Capex_Input!BL$12:BL$286,$Z875)
*(INDEX(Forecast_Capex_Input!$H$12:$H$286,$Z875)=Repex),0)
*$DG875</f>
        <v>0</v>
      </c>
      <c r="DO875" s="43" t="b" cm="1">
        <f t="array" aca="1" ref="DO875" ca="1">OR($G875=Forecast_Capex_Input!$BN$8:$BN$9)</f>
        <v>0</v>
      </c>
      <c r="DP875" s="43" cm="1">
        <f t="array" aca="1" ref="DP875" ca="1">IFERROR(INDEX(Forecast_Capex_Input!BO$12:BO$286,$Z875)
*(INDEX(Forecast_Capex_Input!$H$12:$H$286,$Z875)=Repex),0)
*$DO875</f>
        <v>0</v>
      </c>
      <c r="DQ875" s="43" cm="1">
        <f t="array" aca="1" ref="DQ875" ca="1">IFERROR(INDEX(Forecast_Capex_Input!BP$12:BP$286,$Z875)
*(INDEX(Forecast_Capex_Input!$H$12:$H$286,$Z875)=Repex),0)
*$DO875</f>
        <v>0</v>
      </c>
      <c r="DR875" s="43" cm="1">
        <f t="array" aca="1" ref="DR875" ca="1">IFERROR(INDEX(Forecast_Capex_Input!BQ$12:BQ$286,$Z875)
*(INDEX(Forecast_Capex_Input!$H$12:$H$286,$Z875)=Repex),0)
*$DO875</f>
        <v>0</v>
      </c>
      <c r="DS875" s="43" cm="1">
        <f t="array" aca="1" ref="DS875" ca="1">IFERROR(INDEX(Forecast_Capex_Input!BR$12:BR$286,$Z875)
*(INDEX(Forecast_Capex_Input!$H$12:$H$286,$Z875)=Repex),0)
*$DO875</f>
        <v>0</v>
      </c>
      <c r="DT875" s="43" cm="1">
        <f t="array" aca="1" ref="DT875" ca="1">IFERROR(INDEX(Forecast_Capex_Input!BS$12:BS$286,$Z875)
*(INDEX(Forecast_Capex_Input!$H$12:$H$286,$Z875)=Repex),0)
*$DO875</f>
        <v>0</v>
      </c>
      <c r="DV875" s="43" t="b" cm="1">
        <f t="array" aca="1" ref="DV875" ca="1">OR($G875=Forecast_Capex_Input!$BU$8:$BU$10)</f>
        <v>0</v>
      </c>
      <c r="DW875" s="43" cm="1">
        <f t="array" aca="1" ref="DW875" ca="1">IFERROR(INDEX(Forecast_Capex_Input!BV$12:BV$286,$Z875)
*(INDEX(Forecast_Capex_Input!$H$12:$H$286,$Z875)=Repex),0)
*$DV875</f>
        <v>0</v>
      </c>
      <c r="DX875" s="43" cm="1">
        <f t="array" aca="1" ref="DX875" ca="1">IFERROR(INDEX(Forecast_Capex_Input!BW$12:BW$286,$Z875)
*(INDEX(Forecast_Capex_Input!$H$12:$H$286,$Z875)=Repex),0)
*$DV875</f>
        <v>0</v>
      </c>
      <c r="DY875" s="43" cm="1">
        <f t="array" aca="1" ref="DY875" ca="1">IFERROR(INDEX(Forecast_Capex_Input!BX$12:BX$286,$Z875)
*(INDEX(Forecast_Capex_Input!$H$12:$H$286,$Z875)=Repex),0)
*$DV875</f>
        <v>0</v>
      </c>
      <c r="DZ875" s="43" cm="1">
        <f t="array" aca="1" ref="DZ875" ca="1">IFERROR(INDEX(Forecast_Capex_Input!BY$12:BY$286,$Z875)
*(INDEX(Forecast_Capex_Input!$H$12:$H$286,$Z875)=Repex),0)
*$DV875</f>
        <v>0</v>
      </c>
      <c r="EA875" s="43" cm="1">
        <f t="array" aca="1" ref="EA875" ca="1">IFERROR(INDEX(Forecast_Capex_Input!BZ$12:BZ$286,$Z875)
*(INDEX(Forecast_Capex_Input!$H$12:$H$286,$Z875)=Repex),0)
*$DV875</f>
        <v>0</v>
      </c>
      <c r="EB875" s="43" cm="1">
        <f t="array" aca="1" ref="EB875" ca="1">IFERROR(INDEX(Forecast_Capex_Input!CA$12:CA$286,$Z875)
*(INDEX(Forecast_Capex_Input!$H$12:$H$286,$Z875)=Repex),0)
*$DV875</f>
        <v>0</v>
      </c>
      <c r="EC875" s="43" cm="1">
        <f t="array" aca="1" ref="EC875" ca="1">IFERROR(INDEX(Forecast_Capex_Input!CB$12:CB$286,$Z875)
*(INDEX(Forecast_Capex_Input!$H$12:$H$286,$Z875)=Repex),0)
*$DV875</f>
        <v>0</v>
      </c>
      <c r="ED875" s="43" cm="1">
        <f t="array" aca="1" ref="ED875" ca="1">IFERROR(INDEX(Forecast_Capex_Input!CC$12:CC$286,$Z875)
*(INDEX(Forecast_Capex_Input!$H$12:$H$286,$Z875)=Repex),0)
*$DV875</f>
        <v>0</v>
      </c>
      <c r="EF875" s="86" t="str">
        <f t="shared" si="79"/>
        <v>N/A</v>
      </c>
      <c r="EG875" s="28" t="str">
        <f>IFERROR(RANK(EF875,EF$11:EF$1010,0)+COUNTIF(EF$11:EF875,EF875)-1,NA)</f>
        <v>N/A</v>
      </c>
    </row>
    <row r="876" spans="3:137" x14ac:dyDescent="0.2">
      <c r="C876" s="28">
        <f t="shared" si="80"/>
        <v>866</v>
      </c>
      <c r="D876" s="9" t="str" cm="1">
        <f t="array" ref="D876">IFERROR(INDEX(Forecast_Capex_Input!$D$12:$D$286,$Z876),NA)</f>
        <v>N/A</v>
      </c>
      <c r="E876" s="24" t="str" cm="1">
        <f t="array" ref="E876">IF($Z876=NA,NA,INDEX(Forecast_Capex_Input!$E$12:$E$286,$Z876))</f>
        <v>N/A</v>
      </c>
      <c r="F876" s="9" t="str" cm="1">
        <f t="array" aca="1" ref="F876" ca="1">IFERROR(INDEX(General!$E$25:$E$26,$AA876),NA)</f>
        <v>N/A</v>
      </c>
      <c r="G876" s="9" t="str" cm="1">
        <f t="array" aca="1" ref="G876" ca="1">IFERROR(INDEX(Forecast_Capex_Input!$AI$11:$BB$11,$AC876),NA)</f>
        <v>N/A</v>
      </c>
      <c r="H876" s="50" t="str" cm="1">
        <f t="array" aca="1" ref="H876" ca="1">IFERROR(INDEX(Forecast_Capex_Input!$AI$12:$BB$286,$Z876,$AC876),NA)</f>
        <v>N/A</v>
      </c>
      <c r="I876" s="150" t="str" cm="1">
        <f t="array" ref="I876">IFERROR(INDEX(Forecast_Capex_Input!$F$12:$F$286,$Z876),NA)</f>
        <v>N/A</v>
      </c>
      <c r="J876" s="150" t="str" cm="1">
        <f t="array" ref="J876">IFERROR(INDEX(Forecast_Capex_Input!G$12:G$286,$Z876),NA)</f>
        <v>N/A</v>
      </c>
      <c r="K876" s="150" t="str" cm="1">
        <f t="array" ref="K876">IFERROR(INDEX(Forecast_Capex_Input!H$12:H$286,$Z876),NA)</f>
        <v>N/A</v>
      </c>
      <c r="L876" s="150" t="str" cm="1">
        <f t="array" ref="L876">IFERROR(INDEX(Forecast_Capex_Input!I$12:I$286,$Z876),NA)</f>
        <v>N/A</v>
      </c>
      <c r="M876" s="150" t="str" cm="1">
        <f t="array" ref="M876">IFERROR(INDEX(Forecast_Capex_Input!J$12:J$286,$Z876),NA)</f>
        <v>N/A</v>
      </c>
      <c r="N876" s="150" t="str" cm="1">
        <f t="array" ref="N876">IFERROR(INDEX(Forecast_Capex_Input!K$12:K$286,$Z876),NA)</f>
        <v>N/A</v>
      </c>
      <c r="O876" s="150" t="str" cm="1">
        <f t="array" ref="O876">IFERROR(INDEX(Forecast_Capex_Input!L$12:L$286,$Z876),NA)</f>
        <v>N/A</v>
      </c>
      <c r="P876" s="150" t="str" cm="1">
        <f t="array" ref="P876">IFERROR(INDEX(Forecast_Capex_Input!M$12:M$286,$Z876),NA)</f>
        <v>N/A</v>
      </c>
      <c r="Q876" s="24" t="str" cm="1">
        <f t="array" ref="Q876">IFERROR(INDEX(Forecast_Capex_Input!N$12:N$286,$Z876),NA)</f>
        <v>N/A</v>
      </c>
      <c r="R876" s="190" cm="1">
        <f t="array" ref="R876">IFERROR(INDEX(Forecast_Capex_Input!O$12:O$286,$Z876),0)</f>
        <v>0</v>
      </c>
      <c r="S876" s="24" cm="1">
        <f t="array" ref="S876">IFERROR(INDEX(Forecast_Capex_Input!P$12:P$286,$Z876),0)</f>
        <v>0</v>
      </c>
      <c r="T876" s="150" t="str" cm="1">
        <f t="array" aca="1" ref="T876" ca="1">IFERROR(INDEX(General!$K$91:$K$110,$AC876),NA)</f>
        <v>N/A</v>
      </c>
      <c r="U876" s="43" cm="1">
        <f t="array" aca="1" ref="U876" ca="1">IFERROR(
IF($F876=General!$E$25,INDEX(Forecast_Capex_Input!S$12:S$286,$Z876),
INDEX(Forecast_Capex_Input!T$12:T$286,$Z876)),0)</f>
        <v>0</v>
      </c>
      <c r="V876" s="82" t="b">
        <f>IFERROR(INDEX(Overheads!$T$19:$T$26,MATCH($I876,Overheads!$E$19:$E$26,0)),FALSE)</f>
        <v>0</v>
      </c>
      <c r="W876" s="209" cm="1">
        <f t="array" ref="W876">IFERROR(
INDEX(Forecast_Capex_Input!CN$12:CN$286,$Z876),0)</f>
        <v>0</v>
      </c>
      <c r="X876" s="209">
        <f>IFERROR(
MATCH($W876,General!$L$39:$S$39,0),1)</f>
        <v>1</v>
      </c>
      <c r="Z876" s="28" t="str">
        <f>IFERROR(
IF(MATCH($C876,Forecast_Capex_Input!$CI$12:$CI$286,1)+1&gt;MAX(Forecast_Capex_Input!$C$12:$C$286),NA,
MATCH($C876,Forecast_Capex_Input!$CI$12:$CI$286,1)+1),1)</f>
        <v>N/A</v>
      </c>
      <c r="AA876" s="28" t="str" cm="1">
        <f t="array" aca="1" ref="AA876" ca="1">IFERROR(
IF(Z875&lt;&gt;Z876,1,
IF(COUNTIF(OFFSET(AA875,0,0,-INDEX(Forecast_Capex_Input!$CG$12:$CG$286,$Z876)),AA875)=INDEX(Forecast_Capex_Input!$CG$12:$CG$286,$Z876),AA875+1,AA875)),NA)</f>
        <v>N/A</v>
      </c>
      <c r="AB876" s="28" t="str" cm="1">
        <f t="array" ref="AB876">IFERROR($C876-IF($Z876=1,1,INDEX(Forecast_Capex_Input!$CI$12:$CI$286,$Z876-1))+1,NA)</f>
        <v>N/A</v>
      </c>
      <c r="AC876" s="28" t="str" cm="1">
        <f t="array" aca="1" ref="AC876" ca="1">IFERROR(IF(AA876=1,
INDEX(Forecast_Capex_Input!$AI$10:$BB$10,SMALL(IF(INDEX(Forecast_Capex_Input!$AI$12:$BB$286,$Z876,0)&gt;0,COLUMN(Forecast_Capex_Input!$AI$10:$BB$10)-COLUMN(Forecast_Capex_Input!$AI$12)+1),ROWS(OFFSET(AC875,0,0,-$AB876)))),
OFFSET(AC875,-INDEX(Forecast_Capex_Input!$CG$12:$CG$286,$Z876)+1,0)),NA)</f>
        <v>N/A</v>
      </c>
      <c r="AD876" s="28" t="str">
        <f t="shared" ca="1" si="77"/>
        <v>N/A</v>
      </c>
      <c r="AE876" s="82" t="b">
        <f t="shared" si="81"/>
        <v>0</v>
      </c>
      <c r="AF876" s="78" t="b">
        <v>0</v>
      </c>
      <c r="AG876" s="82" t="b">
        <f t="shared" si="78"/>
        <v>1</v>
      </c>
      <c r="AI876" s="55">
        <v>0</v>
      </c>
      <c r="AJ876" s="55">
        <v>0</v>
      </c>
      <c r="AK876" s="55">
        <v>0</v>
      </c>
      <c r="AL876" s="55">
        <v>0</v>
      </c>
      <c r="AM876" s="55">
        <v>0</v>
      </c>
      <c r="AN876" s="135">
        <v>0</v>
      </c>
      <c r="AP876" s="55">
        <v>0</v>
      </c>
      <c r="AQ876" s="55">
        <v>0</v>
      </c>
      <c r="AR876" s="55">
        <v>0</v>
      </c>
      <c r="AS876" s="55">
        <v>0</v>
      </c>
      <c r="AT876" s="55">
        <v>0</v>
      </c>
      <c r="AU876" s="135">
        <v>0</v>
      </c>
      <c r="AW876" s="55">
        <v>0</v>
      </c>
      <c r="AX876" s="55">
        <v>0</v>
      </c>
      <c r="AY876" s="55">
        <v>0</v>
      </c>
      <c r="AZ876" s="55">
        <v>0</v>
      </c>
      <c r="BA876" s="55">
        <v>0</v>
      </c>
      <c r="BB876" s="135">
        <v>0</v>
      </c>
      <c r="BD876" s="55">
        <v>0</v>
      </c>
      <c r="BE876" s="55">
        <v>0</v>
      </c>
      <c r="BF876" s="55">
        <v>0</v>
      </c>
      <c r="BG876" s="55">
        <v>0</v>
      </c>
      <c r="BH876" s="55">
        <v>0</v>
      </c>
      <c r="BI876" s="135">
        <v>0</v>
      </c>
      <c r="BK876" s="55">
        <v>0</v>
      </c>
      <c r="BL876" s="55">
        <v>0</v>
      </c>
      <c r="BM876" s="55">
        <v>0</v>
      </c>
      <c r="BN876" s="55">
        <v>0</v>
      </c>
      <c r="BO876" s="55">
        <v>0</v>
      </c>
      <c r="BP876" s="135">
        <v>0</v>
      </c>
      <c r="BR876" s="147">
        <v>0</v>
      </c>
      <c r="BS876" s="147">
        <v>0</v>
      </c>
      <c r="BT876" s="147">
        <v>0</v>
      </c>
      <c r="BU876" s="147">
        <v>0</v>
      </c>
      <c r="BV876" s="147">
        <v>0</v>
      </c>
      <c r="BX876" s="55">
        <v>0</v>
      </c>
      <c r="BY876" s="55">
        <v>0</v>
      </c>
      <c r="BZ876" s="55">
        <v>0</v>
      </c>
      <c r="CA876" s="55">
        <v>0</v>
      </c>
      <c r="CB876" s="55">
        <v>0</v>
      </c>
      <c r="CC876" s="135">
        <v>0</v>
      </c>
      <c r="CE876" s="55">
        <v>0</v>
      </c>
      <c r="CF876" s="55">
        <v>0</v>
      </c>
      <c r="CG876" s="55">
        <v>0</v>
      </c>
      <c r="CH876" s="55">
        <v>0</v>
      </c>
      <c r="CI876" s="55">
        <v>0</v>
      </c>
      <c r="CJ876" s="135">
        <v>0</v>
      </c>
      <c r="CL876" s="55">
        <v>0</v>
      </c>
      <c r="CM876" s="55">
        <v>0</v>
      </c>
      <c r="CN876" s="55">
        <v>0</v>
      </c>
      <c r="CO876" s="55">
        <v>0</v>
      </c>
      <c r="CP876" s="55">
        <v>0</v>
      </c>
      <c r="CQ876" s="135">
        <v>0</v>
      </c>
      <c r="CS876" s="67">
        <v>0</v>
      </c>
      <c r="CT876" s="67">
        <v>0</v>
      </c>
      <c r="CU876" s="67">
        <v>0</v>
      </c>
      <c r="CV876" s="67">
        <v>0</v>
      </c>
      <c r="CW876" s="67">
        <v>0</v>
      </c>
      <c r="CX876" s="135">
        <v>0</v>
      </c>
      <c r="CZ876" s="55">
        <v>0</v>
      </c>
      <c r="DA876" s="55">
        <v>0</v>
      </c>
      <c r="DB876" s="55">
        <v>0</v>
      </c>
      <c r="DC876" s="55">
        <v>0</v>
      </c>
      <c r="DD876" s="55">
        <v>0</v>
      </c>
      <c r="DE876" s="135">
        <v>0</v>
      </c>
      <c r="DG876" s="43" t="b" cm="1">
        <f t="array" aca="1" ref="DG876" ca="1">OR($G876=Forecast_Capex_Input!$BF$8:$BF$10)</f>
        <v>0</v>
      </c>
      <c r="DH876" s="43" cm="1">
        <f t="array" aca="1" ref="DH876" ca="1">IFERROR(INDEX(Forecast_Capex_Input!BG$12:BG$286,$Z876)
*(INDEX(Forecast_Capex_Input!$H$12:$H$286,$Z876)=Repex),0)
*$DG876</f>
        <v>0</v>
      </c>
      <c r="DI876" s="43" cm="1">
        <f t="array" aca="1" ref="DI876" ca="1">IFERROR(INDEX(Forecast_Capex_Input!BH$12:BH$286,$Z876)
*(INDEX(Forecast_Capex_Input!$H$12:$H$286,$Z876)=Repex),0)
*$DG876</f>
        <v>0</v>
      </c>
      <c r="DJ876" s="43" cm="1">
        <f t="array" aca="1" ref="DJ876" ca="1">IFERROR(INDEX(Forecast_Capex_Input!BI$12:BI$286,$Z876)
*(INDEX(Forecast_Capex_Input!$H$12:$H$286,$Z876)=Repex),0)
*$DG876</f>
        <v>0</v>
      </c>
      <c r="DK876" s="43" cm="1">
        <f t="array" aca="1" ref="DK876" ca="1">IFERROR(INDEX(Forecast_Capex_Input!BJ$12:BJ$286,$Z876)
*(INDEX(Forecast_Capex_Input!$H$12:$H$286,$Z876)=Repex),0)
*$DG876</f>
        <v>0</v>
      </c>
      <c r="DL876" s="43" cm="1">
        <f t="array" aca="1" ref="DL876" ca="1">IFERROR(INDEX(Forecast_Capex_Input!BK$12:BK$286,$Z876)
*(INDEX(Forecast_Capex_Input!$H$12:$H$286,$Z876)=Repex),0)
*$DG876</f>
        <v>0</v>
      </c>
      <c r="DM876" s="43" cm="1">
        <f t="array" aca="1" ref="DM876" ca="1">IFERROR(INDEX(Forecast_Capex_Input!BL$12:BL$286,$Z876)
*(INDEX(Forecast_Capex_Input!$H$12:$H$286,$Z876)=Repex),0)
*$DG876</f>
        <v>0</v>
      </c>
      <c r="DO876" s="43" t="b" cm="1">
        <f t="array" aca="1" ref="DO876" ca="1">OR($G876=Forecast_Capex_Input!$BN$8:$BN$9)</f>
        <v>0</v>
      </c>
      <c r="DP876" s="43" cm="1">
        <f t="array" aca="1" ref="DP876" ca="1">IFERROR(INDEX(Forecast_Capex_Input!BO$12:BO$286,$Z876)
*(INDEX(Forecast_Capex_Input!$H$12:$H$286,$Z876)=Repex),0)
*$DO876</f>
        <v>0</v>
      </c>
      <c r="DQ876" s="43" cm="1">
        <f t="array" aca="1" ref="DQ876" ca="1">IFERROR(INDEX(Forecast_Capex_Input!BP$12:BP$286,$Z876)
*(INDEX(Forecast_Capex_Input!$H$12:$H$286,$Z876)=Repex),0)
*$DO876</f>
        <v>0</v>
      </c>
      <c r="DR876" s="43" cm="1">
        <f t="array" aca="1" ref="DR876" ca="1">IFERROR(INDEX(Forecast_Capex_Input!BQ$12:BQ$286,$Z876)
*(INDEX(Forecast_Capex_Input!$H$12:$H$286,$Z876)=Repex),0)
*$DO876</f>
        <v>0</v>
      </c>
      <c r="DS876" s="43" cm="1">
        <f t="array" aca="1" ref="DS876" ca="1">IFERROR(INDEX(Forecast_Capex_Input!BR$12:BR$286,$Z876)
*(INDEX(Forecast_Capex_Input!$H$12:$H$286,$Z876)=Repex),0)
*$DO876</f>
        <v>0</v>
      </c>
      <c r="DT876" s="43" cm="1">
        <f t="array" aca="1" ref="DT876" ca="1">IFERROR(INDEX(Forecast_Capex_Input!BS$12:BS$286,$Z876)
*(INDEX(Forecast_Capex_Input!$H$12:$H$286,$Z876)=Repex),0)
*$DO876</f>
        <v>0</v>
      </c>
      <c r="DV876" s="43" t="b" cm="1">
        <f t="array" aca="1" ref="DV876" ca="1">OR($G876=Forecast_Capex_Input!$BU$8:$BU$10)</f>
        <v>0</v>
      </c>
      <c r="DW876" s="43" cm="1">
        <f t="array" aca="1" ref="DW876" ca="1">IFERROR(INDEX(Forecast_Capex_Input!BV$12:BV$286,$Z876)
*(INDEX(Forecast_Capex_Input!$H$12:$H$286,$Z876)=Repex),0)
*$DV876</f>
        <v>0</v>
      </c>
      <c r="DX876" s="43" cm="1">
        <f t="array" aca="1" ref="DX876" ca="1">IFERROR(INDEX(Forecast_Capex_Input!BW$12:BW$286,$Z876)
*(INDEX(Forecast_Capex_Input!$H$12:$H$286,$Z876)=Repex),0)
*$DV876</f>
        <v>0</v>
      </c>
      <c r="DY876" s="43" cm="1">
        <f t="array" aca="1" ref="DY876" ca="1">IFERROR(INDEX(Forecast_Capex_Input!BX$12:BX$286,$Z876)
*(INDEX(Forecast_Capex_Input!$H$12:$H$286,$Z876)=Repex),0)
*$DV876</f>
        <v>0</v>
      </c>
      <c r="DZ876" s="43" cm="1">
        <f t="array" aca="1" ref="DZ876" ca="1">IFERROR(INDEX(Forecast_Capex_Input!BY$12:BY$286,$Z876)
*(INDEX(Forecast_Capex_Input!$H$12:$H$286,$Z876)=Repex),0)
*$DV876</f>
        <v>0</v>
      </c>
      <c r="EA876" s="43" cm="1">
        <f t="array" aca="1" ref="EA876" ca="1">IFERROR(INDEX(Forecast_Capex_Input!BZ$12:BZ$286,$Z876)
*(INDEX(Forecast_Capex_Input!$H$12:$H$286,$Z876)=Repex),0)
*$DV876</f>
        <v>0</v>
      </c>
      <c r="EB876" s="43" cm="1">
        <f t="array" aca="1" ref="EB876" ca="1">IFERROR(INDEX(Forecast_Capex_Input!CA$12:CA$286,$Z876)
*(INDEX(Forecast_Capex_Input!$H$12:$H$286,$Z876)=Repex),0)
*$DV876</f>
        <v>0</v>
      </c>
      <c r="EC876" s="43" cm="1">
        <f t="array" aca="1" ref="EC876" ca="1">IFERROR(INDEX(Forecast_Capex_Input!CB$12:CB$286,$Z876)
*(INDEX(Forecast_Capex_Input!$H$12:$H$286,$Z876)=Repex),0)
*$DV876</f>
        <v>0</v>
      </c>
      <c r="ED876" s="43" cm="1">
        <f t="array" aca="1" ref="ED876" ca="1">IFERROR(INDEX(Forecast_Capex_Input!CC$12:CC$286,$Z876)
*(INDEX(Forecast_Capex_Input!$H$12:$H$286,$Z876)=Repex),0)
*$DV876</f>
        <v>0</v>
      </c>
      <c r="EF876" s="86" t="str">
        <f t="shared" si="79"/>
        <v>N/A</v>
      </c>
      <c r="EG876" s="28" t="str">
        <f>IFERROR(RANK(EF876,EF$11:EF$1010,0)+COUNTIF(EF$11:EF876,EF876)-1,NA)</f>
        <v>N/A</v>
      </c>
    </row>
    <row r="877" spans="3:137" x14ac:dyDescent="0.2">
      <c r="C877" s="28">
        <f t="shared" si="80"/>
        <v>867</v>
      </c>
      <c r="D877" s="9" t="str" cm="1">
        <f t="array" ref="D877">IFERROR(INDEX(Forecast_Capex_Input!$D$12:$D$286,$Z877),NA)</f>
        <v>N/A</v>
      </c>
      <c r="E877" s="24" t="str" cm="1">
        <f t="array" ref="E877">IF($Z877=NA,NA,INDEX(Forecast_Capex_Input!$E$12:$E$286,$Z877))</f>
        <v>N/A</v>
      </c>
      <c r="F877" s="9" t="str" cm="1">
        <f t="array" aca="1" ref="F877" ca="1">IFERROR(INDEX(General!$E$25:$E$26,$AA877),NA)</f>
        <v>N/A</v>
      </c>
      <c r="G877" s="9" t="str" cm="1">
        <f t="array" aca="1" ref="G877" ca="1">IFERROR(INDEX(Forecast_Capex_Input!$AI$11:$BB$11,$AC877),NA)</f>
        <v>N/A</v>
      </c>
      <c r="H877" s="50" t="str" cm="1">
        <f t="array" aca="1" ref="H877" ca="1">IFERROR(INDEX(Forecast_Capex_Input!$AI$12:$BB$286,$Z877,$AC877),NA)</f>
        <v>N/A</v>
      </c>
      <c r="I877" s="150" t="str" cm="1">
        <f t="array" ref="I877">IFERROR(INDEX(Forecast_Capex_Input!$F$12:$F$286,$Z877),NA)</f>
        <v>N/A</v>
      </c>
      <c r="J877" s="150" t="str" cm="1">
        <f t="array" ref="J877">IFERROR(INDEX(Forecast_Capex_Input!G$12:G$286,$Z877),NA)</f>
        <v>N/A</v>
      </c>
      <c r="K877" s="150" t="str" cm="1">
        <f t="array" ref="K877">IFERROR(INDEX(Forecast_Capex_Input!H$12:H$286,$Z877),NA)</f>
        <v>N/A</v>
      </c>
      <c r="L877" s="150" t="str" cm="1">
        <f t="array" ref="L877">IFERROR(INDEX(Forecast_Capex_Input!I$12:I$286,$Z877),NA)</f>
        <v>N/A</v>
      </c>
      <c r="M877" s="150" t="str" cm="1">
        <f t="array" ref="M877">IFERROR(INDEX(Forecast_Capex_Input!J$12:J$286,$Z877),NA)</f>
        <v>N/A</v>
      </c>
      <c r="N877" s="150" t="str" cm="1">
        <f t="array" ref="N877">IFERROR(INDEX(Forecast_Capex_Input!K$12:K$286,$Z877),NA)</f>
        <v>N/A</v>
      </c>
      <c r="O877" s="150" t="str" cm="1">
        <f t="array" ref="O877">IFERROR(INDEX(Forecast_Capex_Input!L$12:L$286,$Z877),NA)</f>
        <v>N/A</v>
      </c>
      <c r="P877" s="150" t="str" cm="1">
        <f t="array" ref="P877">IFERROR(INDEX(Forecast_Capex_Input!M$12:M$286,$Z877),NA)</f>
        <v>N/A</v>
      </c>
      <c r="Q877" s="24" t="str" cm="1">
        <f t="array" ref="Q877">IFERROR(INDEX(Forecast_Capex_Input!N$12:N$286,$Z877),NA)</f>
        <v>N/A</v>
      </c>
      <c r="R877" s="190" cm="1">
        <f t="array" ref="R877">IFERROR(INDEX(Forecast_Capex_Input!O$12:O$286,$Z877),0)</f>
        <v>0</v>
      </c>
      <c r="S877" s="24" cm="1">
        <f t="array" ref="S877">IFERROR(INDEX(Forecast_Capex_Input!P$12:P$286,$Z877),0)</f>
        <v>0</v>
      </c>
      <c r="T877" s="150" t="str" cm="1">
        <f t="array" aca="1" ref="T877" ca="1">IFERROR(INDEX(General!$K$91:$K$110,$AC877),NA)</f>
        <v>N/A</v>
      </c>
      <c r="U877" s="43" cm="1">
        <f t="array" aca="1" ref="U877" ca="1">IFERROR(
IF($F877=General!$E$25,INDEX(Forecast_Capex_Input!S$12:S$286,$Z877),
INDEX(Forecast_Capex_Input!T$12:T$286,$Z877)),0)</f>
        <v>0</v>
      </c>
      <c r="V877" s="82" t="b">
        <f>IFERROR(INDEX(Overheads!$T$19:$T$26,MATCH($I877,Overheads!$E$19:$E$26,0)),FALSE)</f>
        <v>0</v>
      </c>
      <c r="W877" s="209" cm="1">
        <f t="array" ref="W877">IFERROR(
INDEX(Forecast_Capex_Input!CN$12:CN$286,$Z877),0)</f>
        <v>0</v>
      </c>
      <c r="X877" s="209">
        <f>IFERROR(
MATCH($W877,General!$L$39:$S$39,0),1)</f>
        <v>1</v>
      </c>
      <c r="Z877" s="28" t="str">
        <f>IFERROR(
IF(MATCH($C877,Forecast_Capex_Input!$CI$12:$CI$286,1)+1&gt;MAX(Forecast_Capex_Input!$C$12:$C$286),NA,
MATCH($C877,Forecast_Capex_Input!$CI$12:$CI$286,1)+1),1)</f>
        <v>N/A</v>
      </c>
      <c r="AA877" s="28" t="str" cm="1">
        <f t="array" aca="1" ref="AA877" ca="1">IFERROR(
IF(Z876&lt;&gt;Z877,1,
IF(COUNTIF(OFFSET(AA876,0,0,-INDEX(Forecast_Capex_Input!$CG$12:$CG$286,$Z877)),AA876)=INDEX(Forecast_Capex_Input!$CG$12:$CG$286,$Z877),AA876+1,AA876)),NA)</f>
        <v>N/A</v>
      </c>
      <c r="AB877" s="28" t="str" cm="1">
        <f t="array" ref="AB877">IFERROR($C877-IF($Z877=1,1,INDEX(Forecast_Capex_Input!$CI$12:$CI$286,$Z877-1))+1,NA)</f>
        <v>N/A</v>
      </c>
      <c r="AC877" s="28" t="str" cm="1">
        <f t="array" aca="1" ref="AC877" ca="1">IFERROR(IF(AA877=1,
INDEX(Forecast_Capex_Input!$AI$10:$BB$10,SMALL(IF(INDEX(Forecast_Capex_Input!$AI$12:$BB$286,$Z877,0)&gt;0,COLUMN(Forecast_Capex_Input!$AI$10:$BB$10)-COLUMN(Forecast_Capex_Input!$AI$12)+1),ROWS(OFFSET(AC876,0,0,-$AB877)))),
OFFSET(AC876,-INDEX(Forecast_Capex_Input!$CG$12:$CG$286,$Z877)+1,0)),NA)</f>
        <v>N/A</v>
      </c>
      <c r="AD877" s="28" t="str">
        <f t="shared" ca="1" si="77"/>
        <v>N/A</v>
      </c>
      <c r="AE877" s="82" t="b">
        <f t="shared" si="81"/>
        <v>0</v>
      </c>
      <c r="AF877" s="78" t="b">
        <v>0</v>
      </c>
      <c r="AG877" s="82" t="b">
        <f t="shared" si="78"/>
        <v>1</v>
      </c>
      <c r="AI877" s="55">
        <v>0</v>
      </c>
      <c r="AJ877" s="55">
        <v>0</v>
      </c>
      <c r="AK877" s="55">
        <v>0</v>
      </c>
      <c r="AL877" s="55">
        <v>0</v>
      </c>
      <c r="AM877" s="55">
        <v>0</v>
      </c>
      <c r="AN877" s="135">
        <v>0</v>
      </c>
      <c r="AP877" s="55">
        <v>0</v>
      </c>
      <c r="AQ877" s="55">
        <v>0</v>
      </c>
      <c r="AR877" s="55">
        <v>0</v>
      </c>
      <c r="AS877" s="55">
        <v>0</v>
      </c>
      <c r="AT877" s="55">
        <v>0</v>
      </c>
      <c r="AU877" s="135">
        <v>0</v>
      </c>
      <c r="AW877" s="55">
        <v>0</v>
      </c>
      <c r="AX877" s="55">
        <v>0</v>
      </c>
      <c r="AY877" s="55">
        <v>0</v>
      </c>
      <c r="AZ877" s="55">
        <v>0</v>
      </c>
      <c r="BA877" s="55">
        <v>0</v>
      </c>
      <c r="BB877" s="135">
        <v>0</v>
      </c>
      <c r="BD877" s="55">
        <v>0</v>
      </c>
      <c r="BE877" s="55">
        <v>0</v>
      </c>
      <c r="BF877" s="55">
        <v>0</v>
      </c>
      <c r="BG877" s="55">
        <v>0</v>
      </c>
      <c r="BH877" s="55">
        <v>0</v>
      </c>
      <c r="BI877" s="135">
        <v>0</v>
      </c>
      <c r="BK877" s="55">
        <v>0</v>
      </c>
      <c r="BL877" s="55">
        <v>0</v>
      </c>
      <c r="BM877" s="55">
        <v>0</v>
      </c>
      <c r="BN877" s="55">
        <v>0</v>
      </c>
      <c r="BO877" s="55">
        <v>0</v>
      </c>
      <c r="BP877" s="135">
        <v>0</v>
      </c>
      <c r="BR877" s="147">
        <v>0</v>
      </c>
      <c r="BS877" s="147">
        <v>0</v>
      </c>
      <c r="BT877" s="147">
        <v>0</v>
      </c>
      <c r="BU877" s="147">
        <v>0</v>
      </c>
      <c r="BV877" s="147">
        <v>0</v>
      </c>
      <c r="BX877" s="55">
        <v>0</v>
      </c>
      <c r="BY877" s="55">
        <v>0</v>
      </c>
      <c r="BZ877" s="55">
        <v>0</v>
      </c>
      <c r="CA877" s="55">
        <v>0</v>
      </c>
      <c r="CB877" s="55">
        <v>0</v>
      </c>
      <c r="CC877" s="135">
        <v>0</v>
      </c>
      <c r="CE877" s="55">
        <v>0</v>
      </c>
      <c r="CF877" s="55">
        <v>0</v>
      </c>
      <c r="CG877" s="55">
        <v>0</v>
      </c>
      <c r="CH877" s="55">
        <v>0</v>
      </c>
      <c r="CI877" s="55">
        <v>0</v>
      </c>
      <c r="CJ877" s="135">
        <v>0</v>
      </c>
      <c r="CL877" s="55">
        <v>0</v>
      </c>
      <c r="CM877" s="55">
        <v>0</v>
      </c>
      <c r="CN877" s="55">
        <v>0</v>
      </c>
      <c r="CO877" s="55">
        <v>0</v>
      </c>
      <c r="CP877" s="55">
        <v>0</v>
      </c>
      <c r="CQ877" s="135">
        <v>0</v>
      </c>
      <c r="CS877" s="67">
        <v>0</v>
      </c>
      <c r="CT877" s="67">
        <v>0</v>
      </c>
      <c r="CU877" s="67">
        <v>0</v>
      </c>
      <c r="CV877" s="67">
        <v>0</v>
      </c>
      <c r="CW877" s="67">
        <v>0</v>
      </c>
      <c r="CX877" s="135">
        <v>0</v>
      </c>
      <c r="CZ877" s="55">
        <v>0</v>
      </c>
      <c r="DA877" s="55">
        <v>0</v>
      </c>
      <c r="DB877" s="55">
        <v>0</v>
      </c>
      <c r="DC877" s="55">
        <v>0</v>
      </c>
      <c r="DD877" s="55">
        <v>0</v>
      </c>
      <c r="DE877" s="135">
        <v>0</v>
      </c>
      <c r="DG877" s="43" t="b" cm="1">
        <f t="array" aca="1" ref="DG877" ca="1">OR($G877=Forecast_Capex_Input!$BF$8:$BF$10)</f>
        <v>0</v>
      </c>
      <c r="DH877" s="43" cm="1">
        <f t="array" aca="1" ref="DH877" ca="1">IFERROR(INDEX(Forecast_Capex_Input!BG$12:BG$286,$Z877)
*(INDEX(Forecast_Capex_Input!$H$12:$H$286,$Z877)=Repex),0)
*$DG877</f>
        <v>0</v>
      </c>
      <c r="DI877" s="43" cm="1">
        <f t="array" aca="1" ref="DI877" ca="1">IFERROR(INDEX(Forecast_Capex_Input!BH$12:BH$286,$Z877)
*(INDEX(Forecast_Capex_Input!$H$12:$H$286,$Z877)=Repex),0)
*$DG877</f>
        <v>0</v>
      </c>
      <c r="DJ877" s="43" cm="1">
        <f t="array" aca="1" ref="DJ877" ca="1">IFERROR(INDEX(Forecast_Capex_Input!BI$12:BI$286,$Z877)
*(INDEX(Forecast_Capex_Input!$H$12:$H$286,$Z877)=Repex),0)
*$DG877</f>
        <v>0</v>
      </c>
      <c r="DK877" s="43" cm="1">
        <f t="array" aca="1" ref="DK877" ca="1">IFERROR(INDEX(Forecast_Capex_Input!BJ$12:BJ$286,$Z877)
*(INDEX(Forecast_Capex_Input!$H$12:$H$286,$Z877)=Repex),0)
*$DG877</f>
        <v>0</v>
      </c>
      <c r="DL877" s="43" cm="1">
        <f t="array" aca="1" ref="DL877" ca="1">IFERROR(INDEX(Forecast_Capex_Input!BK$12:BK$286,$Z877)
*(INDEX(Forecast_Capex_Input!$H$12:$H$286,$Z877)=Repex),0)
*$DG877</f>
        <v>0</v>
      </c>
      <c r="DM877" s="43" cm="1">
        <f t="array" aca="1" ref="DM877" ca="1">IFERROR(INDEX(Forecast_Capex_Input!BL$12:BL$286,$Z877)
*(INDEX(Forecast_Capex_Input!$H$12:$H$286,$Z877)=Repex),0)
*$DG877</f>
        <v>0</v>
      </c>
      <c r="DO877" s="43" t="b" cm="1">
        <f t="array" aca="1" ref="DO877" ca="1">OR($G877=Forecast_Capex_Input!$BN$8:$BN$9)</f>
        <v>0</v>
      </c>
      <c r="DP877" s="43" cm="1">
        <f t="array" aca="1" ref="DP877" ca="1">IFERROR(INDEX(Forecast_Capex_Input!BO$12:BO$286,$Z877)
*(INDEX(Forecast_Capex_Input!$H$12:$H$286,$Z877)=Repex),0)
*$DO877</f>
        <v>0</v>
      </c>
      <c r="DQ877" s="43" cm="1">
        <f t="array" aca="1" ref="DQ877" ca="1">IFERROR(INDEX(Forecast_Capex_Input!BP$12:BP$286,$Z877)
*(INDEX(Forecast_Capex_Input!$H$12:$H$286,$Z877)=Repex),0)
*$DO877</f>
        <v>0</v>
      </c>
      <c r="DR877" s="43" cm="1">
        <f t="array" aca="1" ref="DR877" ca="1">IFERROR(INDEX(Forecast_Capex_Input!BQ$12:BQ$286,$Z877)
*(INDEX(Forecast_Capex_Input!$H$12:$H$286,$Z877)=Repex),0)
*$DO877</f>
        <v>0</v>
      </c>
      <c r="DS877" s="43" cm="1">
        <f t="array" aca="1" ref="DS877" ca="1">IFERROR(INDEX(Forecast_Capex_Input!BR$12:BR$286,$Z877)
*(INDEX(Forecast_Capex_Input!$H$12:$H$286,$Z877)=Repex),0)
*$DO877</f>
        <v>0</v>
      </c>
      <c r="DT877" s="43" cm="1">
        <f t="array" aca="1" ref="DT877" ca="1">IFERROR(INDEX(Forecast_Capex_Input!BS$12:BS$286,$Z877)
*(INDEX(Forecast_Capex_Input!$H$12:$H$286,$Z877)=Repex),0)
*$DO877</f>
        <v>0</v>
      </c>
      <c r="DV877" s="43" t="b" cm="1">
        <f t="array" aca="1" ref="DV877" ca="1">OR($G877=Forecast_Capex_Input!$BU$8:$BU$10)</f>
        <v>0</v>
      </c>
      <c r="DW877" s="43" cm="1">
        <f t="array" aca="1" ref="DW877" ca="1">IFERROR(INDEX(Forecast_Capex_Input!BV$12:BV$286,$Z877)
*(INDEX(Forecast_Capex_Input!$H$12:$H$286,$Z877)=Repex),0)
*$DV877</f>
        <v>0</v>
      </c>
      <c r="DX877" s="43" cm="1">
        <f t="array" aca="1" ref="DX877" ca="1">IFERROR(INDEX(Forecast_Capex_Input!BW$12:BW$286,$Z877)
*(INDEX(Forecast_Capex_Input!$H$12:$H$286,$Z877)=Repex),0)
*$DV877</f>
        <v>0</v>
      </c>
      <c r="DY877" s="43" cm="1">
        <f t="array" aca="1" ref="DY877" ca="1">IFERROR(INDEX(Forecast_Capex_Input!BX$12:BX$286,$Z877)
*(INDEX(Forecast_Capex_Input!$H$12:$H$286,$Z877)=Repex),0)
*$DV877</f>
        <v>0</v>
      </c>
      <c r="DZ877" s="43" cm="1">
        <f t="array" aca="1" ref="DZ877" ca="1">IFERROR(INDEX(Forecast_Capex_Input!BY$12:BY$286,$Z877)
*(INDEX(Forecast_Capex_Input!$H$12:$H$286,$Z877)=Repex),0)
*$DV877</f>
        <v>0</v>
      </c>
      <c r="EA877" s="43" cm="1">
        <f t="array" aca="1" ref="EA877" ca="1">IFERROR(INDEX(Forecast_Capex_Input!BZ$12:BZ$286,$Z877)
*(INDEX(Forecast_Capex_Input!$H$12:$H$286,$Z877)=Repex),0)
*$DV877</f>
        <v>0</v>
      </c>
      <c r="EB877" s="43" cm="1">
        <f t="array" aca="1" ref="EB877" ca="1">IFERROR(INDEX(Forecast_Capex_Input!CA$12:CA$286,$Z877)
*(INDEX(Forecast_Capex_Input!$H$12:$H$286,$Z877)=Repex),0)
*$DV877</f>
        <v>0</v>
      </c>
      <c r="EC877" s="43" cm="1">
        <f t="array" aca="1" ref="EC877" ca="1">IFERROR(INDEX(Forecast_Capex_Input!CB$12:CB$286,$Z877)
*(INDEX(Forecast_Capex_Input!$H$12:$H$286,$Z877)=Repex),0)
*$DV877</f>
        <v>0</v>
      </c>
      <c r="ED877" s="43" cm="1">
        <f t="array" aca="1" ref="ED877" ca="1">IFERROR(INDEX(Forecast_Capex_Input!CC$12:CC$286,$Z877)
*(INDEX(Forecast_Capex_Input!$H$12:$H$286,$Z877)=Repex),0)
*$DV877</f>
        <v>0</v>
      </c>
      <c r="EF877" s="86" t="str">
        <f t="shared" si="79"/>
        <v>N/A</v>
      </c>
      <c r="EG877" s="28" t="str">
        <f>IFERROR(RANK(EF877,EF$11:EF$1010,0)+COUNTIF(EF$11:EF877,EF877)-1,NA)</f>
        <v>N/A</v>
      </c>
    </row>
    <row r="878" spans="3:137" x14ac:dyDescent="0.2">
      <c r="C878" s="28">
        <f t="shared" si="80"/>
        <v>868</v>
      </c>
      <c r="D878" s="9" t="str" cm="1">
        <f t="array" ref="D878">IFERROR(INDEX(Forecast_Capex_Input!$D$12:$D$286,$Z878),NA)</f>
        <v>N/A</v>
      </c>
      <c r="E878" s="24" t="str" cm="1">
        <f t="array" ref="E878">IF($Z878=NA,NA,INDEX(Forecast_Capex_Input!$E$12:$E$286,$Z878))</f>
        <v>N/A</v>
      </c>
      <c r="F878" s="9" t="str" cm="1">
        <f t="array" aca="1" ref="F878" ca="1">IFERROR(INDEX(General!$E$25:$E$26,$AA878),NA)</f>
        <v>N/A</v>
      </c>
      <c r="G878" s="9" t="str" cm="1">
        <f t="array" aca="1" ref="G878" ca="1">IFERROR(INDEX(Forecast_Capex_Input!$AI$11:$BB$11,$AC878),NA)</f>
        <v>N/A</v>
      </c>
      <c r="H878" s="50" t="str" cm="1">
        <f t="array" aca="1" ref="H878" ca="1">IFERROR(INDEX(Forecast_Capex_Input!$AI$12:$BB$286,$Z878,$AC878),NA)</f>
        <v>N/A</v>
      </c>
      <c r="I878" s="150" t="str" cm="1">
        <f t="array" ref="I878">IFERROR(INDEX(Forecast_Capex_Input!$F$12:$F$286,$Z878),NA)</f>
        <v>N/A</v>
      </c>
      <c r="J878" s="150" t="str" cm="1">
        <f t="array" ref="J878">IFERROR(INDEX(Forecast_Capex_Input!G$12:G$286,$Z878),NA)</f>
        <v>N/A</v>
      </c>
      <c r="K878" s="150" t="str" cm="1">
        <f t="array" ref="K878">IFERROR(INDEX(Forecast_Capex_Input!H$12:H$286,$Z878),NA)</f>
        <v>N/A</v>
      </c>
      <c r="L878" s="150" t="str" cm="1">
        <f t="array" ref="L878">IFERROR(INDEX(Forecast_Capex_Input!I$12:I$286,$Z878),NA)</f>
        <v>N/A</v>
      </c>
      <c r="M878" s="150" t="str" cm="1">
        <f t="array" ref="M878">IFERROR(INDEX(Forecast_Capex_Input!J$12:J$286,$Z878),NA)</f>
        <v>N/A</v>
      </c>
      <c r="N878" s="150" t="str" cm="1">
        <f t="array" ref="N878">IFERROR(INDEX(Forecast_Capex_Input!K$12:K$286,$Z878),NA)</f>
        <v>N/A</v>
      </c>
      <c r="O878" s="150" t="str" cm="1">
        <f t="array" ref="O878">IFERROR(INDEX(Forecast_Capex_Input!L$12:L$286,$Z878),NA)</f>
        <v>N/A</v>
      </c>
      <c r="P878" s="150" t="str" cm="1">
        <f t="array" ref="P878">IFERROR(INDEX(Forecast_Capex_Input!M$12:M$286,$Z878),NA)</f>
        <v>N/A</v>
      </c>
      <c r="Q878" s="24" t="str" cm="1">
        <f t="array" ref="Q878">IFERROR(INDEX(Forecast_Capex_Input!N$12:N$286,$Z878),NA)</f>
        <v>N/A</v>
      </c>
      <c r="R878" s="190" cm="1">
        <f t="array" ref="R878">IFERROR(INDEX(Forecast_Capex_Input!O$12:O$286,$Z878),0)</f>
        <v>0</v>
      </c>
      <c r="S878" s="24" cm="1">
        <f t="array" ref="S878">IFERROR(INDEX(Forecast_Capex_Input!P$12:P$286,$Z878),0)</f>
        <v>0</v>
      </c>
      <c r="T878" s="150" t="str" cm="1">
        <f t="array" aca="1" ref="T878" ca="1">IFERROR(INDEX(General!$K$91:$K$110,$AC878),NA)</f>
        <v>N/A</v>
      </c>
      <c r="U878" s="43" cm="1">
        <f t="array" aca="1" ref="U878" ca="1">IFERROR(
IF($F878=General!$E$25,INDEX(Forecast_Capex_Input!S$12:S$286,$Z878),
INDEX(Forecast_Capex_Input!T$12:T$286,$Z878)),0)</f>
        <v>0</v>
      </c>
      <c r="V878" s="82" t="b">
        <f>IFERROR(INDEX(Overheads!$T$19:$T$26,MATCH($I878,Overheads!$E$19:$E$26,0)),FALSE)</f>
        <v>0</v>
      </c>
      <c r="W878" s="209" cm="1">
        <f t="array" ref="W878">IFERROR(
INDEX(Forecast_Capex_Input!CN$12:CN$286,$Z878),0)</f>
        <v>0</v>
      </c>
      <c r="X878" s="209">
        <f>IFERROR(
MATCH($W878,General!$L$39:$S$39,0),1)</f>
        <v>1</v>
      </c>
      <c r="Z878" s="28" t="str">
        <f>IFERROR(
IF(MATCH($C878,Forecast_Capex_Input!$CI$12:$CI$286,1)+1&gt;MAX(Forecast_Capex_Input!$C$12:$C$286),NA,
MATCH($C878,Forecast_Capex_Input!$CI$12:$CI$286,1)+1),1)</f>
        <v>N/A</v>
      </c>
      <c r="AA878" s="28" t="str" cm="1">
        <f t="array" aca="1" ref="AA878" ca="1">IFERROR(
IF(Z877&lt;&gt;Z878,1,
IF(COUNTIF(OFFSET(AA877,0,0,-INDEX(Forecast_Capex_Input!$CG$12:$CG$286,$Z878)),AA877)=INDEX(Forecast_Capex_Input!$CG$12:$CG$286,$Z878),AA877+1,AA877)),NA)</f>
        <v>N/A</v>
      </c>
      <c r="AB878" s="28" t="str" cm="1">
        <f t="array" ref="AB878">IFERROR($C878-IF($Z878=1,1,INDEX(Forecast_Capex_Input!$CI$12:$CI$286,$Z878-1))+1,NA)</f>
        <v>N/A</v>
      </c>
      <c r="AC878" s="28" t="str" cm="1">
        <f t="array" aca="1" ref="AC878" ca="1">IFERROR(IF(AA878=1,
INDEX(Forecast_Capex_Input!$AI$10:$BB$10,SMALL(IF(INDEX(Forecast_Capex_Input!$AI$12:$BB$286,$Z878,0)&gt;0,COLUMN(Forecast_Capex_Input!$AI$10:$BB$10)-COLUMN(Forecast_Capex_Input!$AI$12)+1),ROWS(OFFSET(AC877,0,0,-$AB878)))),
OFFSET(AC877,-INDEX(Forecast_Capex_Input!$CG$12:$CG$286,$Z878)+1,0)),NA)</f>
        <v>N/A</v>
      </c>
      <c r="AD878" s="28" t="str">
        <f t="shared" ca="1" si="77"/>
        <v>N/A</v>
      </c>
      <c r="AE878" s="82" t="b">
        <f t="shared" si="81"/>
        <v>0</v>
      </c>
      <c r="AF878" s="78" t="b">
        <v>0</v>
      </c>
      <c r="AG878" s="82" t="b">
        <f t="shared" si="78"/>
        <v>1</v>
      </c>
      <c r="AI878" s="55">
        <v>0</v>
      </c>
      <c r="AJ878" s="55">
        <v>0</v>
      </c>
      <c r="AK878" s="55">
        <v>0</v>
      </c>
      <c r="AL878" s="55">
        <v>0</v>
      </c>
      <c r="AM878" s="55">
        <v>0</v>
      </c>
      <c r="AN878" s="135">
        <v>0</v>
      </c>
      <c r="AP878" s="55">
        <v>0</v>
      </c>
      <c r="AQ878" s="55">
        <v>0</v>
      </c>
      <c r="AR878" s="55">
        <v>0</v>
      </c>
      <c r="AS878" s="55">
        <v>0</v>
      </c>
      <c r="AT878" s="55">
        <v>0</v>
      </c>
      <c r="AU878" s="135">
        <v>0</v>
      </c>
      <c r="AW878" s="55">
        <v>0</v>
      </c>
      <c r="AX878" s="55">
        <v>0</v>
      </c>
      <c r="AY878" s="55">
        <v>0</v>
      </c>
      <c r="AZ878" s="55">
        <v>0</v>
      </c>
      <c r="BA878" s="55">
        <v>0</v>
      </c>
      <c r="BB878" s="135">
        <v>0</v>
      </c>
      <c r="BD878" s="55">
        <v>0</v>
      </c>
      <c r="BE878" s="55">
        <v>0</v>
      </c>
      <c r="BF878" s="55">
        <v>0</v>
      </c>
      <c r="BG878" s="55">
        <v>0</v>
      </c>
      <c r="BH878" s="55">
        <v>0</v>
      </c>
      <c r="BI878" s="135">
        <v>0</v>
      </c>
      <c r="BK878" s="55">
        <v>0</v>
      </c>
      <c r="BL878" s="55">
        <v>0</v>
      </c>
      <c r="BM878" s="55">
        <v>0</v>
      </c>
      <c r="BN878" s="55">
        <v>0</v>
      </c>
      <c r="BO878" s="55">
        <v>0</v>
      </c>
      <c r="BP878" s="135">
        <v>0</v>
      </c>
      <c r="BR878" s="147">
        <v>0</v>
      </c>
      <c r="BS878" s="147">
        <v>0</v>
      </c>
      <c r="BT878" s="147">
        <v>0</v>
      </c>
      <c r="BU878" s="147">
        <v>0</v>
      </c>
      <c r="BV878" s="147">
        <v>0</v>
      </c>
      <c r="BX878" s="55">
        <v>0</v>
      </c>
      <c r="BY878" s="55">
        <v>0</v>
      </c>
      <c r="BZ878" s="55">
        <v>0</v>
      </c>
      <c r="CA878" s="55">
        <v>0</v>
      </c>
      <c r="CB878" s="55">
        <v>0</v>
      </c>
      <c r="CC878" s="135">
        <v>0</v>
      </c>
      <c r="CE878" s="55">
        <v>0</v>
      </c>
      <c r="CF878" s="55">
        <v>0</v>
      </c>
      <c r="CG878" s="55">
        <v>0</v>
      </c>
      <c r="CH878" s="55">
        <v>0</v>
      </c>
      <c r="CI878" s="55">
        <v>0</v>
      </c>
      <c r="CJ878" s="135">
        <v>0</v>
      </c>
      <c r="CL878" s="55">
        <v>0</v>
      </c>
      <c r="CM878" s="55">
        <v>0</v>
      </c>
      <c r="CN878" s="55">
        <v>0</v>
      </c>
      <c r="CO878" s="55">
        <v>0</v>
      </c>
      <c r="CP878" s="55">
        <v>0</v>
      </c>
      <c r="CQ878" s="135">
        <v>0</v>
      </c>
      <c r="CS878" s="67">
        <v>0</v>
      </c>
      <c r="CT878" s="67">
        <v>0</v>
      </c>
      <c r="CU878" s="67">
        <v>0</v>
      </c>
      <c r="CV878" s="67">
        <v>0</v>
      </c>
      <c r="CW878" s="67">
        <v>0</v>
      </c>
      <c r="CX878" s="135">
        <v>0</v>
      </c>
      <c r="CZ878" s="55">
        <v>0</v>
      </c>
      <c r="DA878" s="55">
        <v>0</v>
      </c>
      <c r="DB878" s="55">
        <v>0</v>
      </c>
      <c r="DC878" s="55">
        <v>0</v>
      </c>
      <c r="DD878" s="55">
        <v>0</v>
      </c>
      <c r="DE878" s="135">
        <v>0</v>
      </c>
      <c r="DG878" s="43" t="b" cm="1">
        <f t="array" aca="1" ref="DG878" ca="1">OR($G878=Forecast_Capex_Input!$BF$8:$BF$10)</f>
        <v>0</v>
      </c>
      <c r="DH878" s="43" cm="1">
        <f t="array" aca="1" ref="DH878" ca="1">IFERROR(INDEX(Forecast_Capex_Input!BG$12:BG$286,$Z878)
*(INDEX(Forecast_Capex_Input!$H$12:$H$286,$Z878)=Repex),0)
*$DG878</f>
        <v>0</v>
      </c>
      <c r="DI878" s="43" cm="1">
        <f t="array" aca="1" ref="DI878" ca="1">IFERROR(INDEX(Forecast_Capex_Input!BH$12:BH$286,$Z878)
*(INDEX(Forecast_Capex_Input!$H$12:$H$286,$Z878)=Repex),0)
*$DG878</f>
        <v>0</v>
      </c>
      <c r="DJ878" s="43" cm="1">
        <f t="array" aca="1" ref="DJ878" ca="1">IFERROR(INDEX(Forecast_Capex_Input!BI$12:BI$286,$Z878)
*(INDEX(Forecast_Capex_Input!$H$12:$H$286,$Z878)=Repex),0)
*$DG878</f>
        <v>0</v>
      </c>
      <c r="DK878" s="43" cm="1">
        <f t="array" aca="1" ref="DK878" ca="1">IFERROR(INDEX(Forecast_Capex_Input!BJ$12:BJ$286,$Z878)
*(INDEX(Forecast_Capex_Input!$H$12:$H$286,$Z878)=Repex),0)
*$DG878</f>
        <v>0</v>
      </c>
      <c r="DL878" s="43" cm="1">
        <f t="array" aca="1" ref="DL878" ca="1">IFERROR(INDEX(Forecast_Capex_Input!BK$12:BK$286,$Z878)
*(INDEX(Forecast_Capex_Input!$H$12:$H$286,$Z878)=Repex),0)
*$DG878</f>
        <v>0</v>
      </c>
      <c r="DM878" s="43" cm="1">
        <f t="array" aca="1" ref="DM878" ca="1">IFERROR(INDEX(Forecast_Capex_Input!BL$12:BL$286,$Z878)
*(INDEX(Forecast_Capex_Input!$H$12:$H$286,$Z878)=Repex),0)
*$DG878</f>
        <v>0</v>
      </c>
      <c r="DO878" s="43" t="b" cm="1">
        <f t="array" aca="1" ref="DO878" ca="1">OR($G878=Forecast_Capex_Input!$BN$8:$BN$9)</f>
        <v>0</v>
      </c>
      <c r="DP878" s="43" cm="1">
        <f t="array" aca="1" ref="DP878" ca="1">IFERROR(INDEX(Forecast_Capex_Input!BO$12:BO$286,$Z878)
*(INDEX(Forecast_Capex_Input!$H$12:$H$286,$Z878)=Repex),0)
*$DO878</f>
        <v>0</v>
      </c>
      <c r="DQ878" s="43" cm="1">
        <f t="array" aca="1" ref="DQ878" ca="1">IFERROR(INDEX(Forecast_Capex_Input!BP$12:BP$286,$Z878)
*(INDEX(Forecast_Capex_Input!$H$12:$H$286,$Z878)=Repex),0)
*$DO878</f>
        <v>0</v>
      </c>
      <c r="DR878" s="43" cm="1">
        <f t="array" aca="1" ref="DR878" ca="1">IFERROR(INDEX(Forecast_Capex_Input!BQ$12:BQ$286,$Z878)
*(INDEX(Forecast_Capex_Input!$H$12:$H$286,$Z878)=Repex),0)
*$DO878</f>
        <v>0</v>
      </c>
      <c r="DS878" s="43" cm="1">
        <f t="array" aca="1" ref="DS878" ca="1">IFERROR(INDEX(Forecast_Capex_Input!BR$12:BR$286,$Z878)
*(INDEX(Forecast_Capex_Input!$H$12:$H$286,$Z878)=Repex),0)
*$DO878</f>
        <v>0</v>
      </c>
      <c r="DT878" s="43" cm="1">
        <f t="array" aca="1" ref="DT878" ca="1">IFERROR(INDEX(Forecast_Capex_Input!BS$12:BS$286,$Z878)
*(INDEX(Forecast_Capex_Input!$H$12:$H$286,$Z878)=Repex),0)
*$DO878</f>
        <v>0</v>
      </c>
      <c r="DV878" s="43" t="b" cm="1">
        <f t="array" aca="1" ref="DV878" ca="1">OR($G878=Forecast_Capex_Input!$BU$8:$BU$10)</f>
        <v>0</v>
      </c>
      <c r="DW878" s="43" cm="1">
        <f t="array" aca="1" ref="DW878" ca="1">IFERROR(INDEX(Forecast_Capex_Input!BV$12:BV$286,$Z878)
*(INDEX(Forecast_Capex_Input!$H$12:$H$286,$Z878)=Repex),0)
*$DV878</f>
        <v>0</v>
      </c>
      <c r="DX878" s="43" cm="1">
        <f t="array" aca="1" ref="DX878" ca="1">IFERROR(INDEX(Forecast_Capex_Input!BW$12:BW$286,$Z878)
*(INDEX(Forecast_Capex_Input!$H$12:$H$286,$Z878)=Repex),0)
*$DV878</f>
        <v>0</v>
      </c>
      <c r="DY878" s="43" cm="1">
        <f t="array" aca="1" ref="DY878" ca="1">IFERROR(INDEX(Forecast_Capex_Input!BX$12:BX$286,$Z878)
*(INDEX(Forecast_Capex_Input!$H$12:$H$286,$Z878)=Repex),0)
*$DV878</f>
        <v>0</v>
      </c>
      <c r="DZ878" s="43" cm="1">
        <f t="array" aca="1" ref="DZ878" ca="1">IFERROR(INDEX(Forecast_Capex_Input!BY$12:BY$286,$Z878)
*(INDEX(Forecast_Capex_Input!$H$12:$H$286,$Z878)=Repex),0)
*$DV878</f>
        <v>0</v>
      </c>
      <c r="EA878" s="43" cm="1">
        <f t="array" aca="1" ref="EA878" ca="1">IFERROR(INDEX(Forecast_Capex_Input!BZ$12:BZ$286,$Z878)
*(INDEX(Forecast_Capex_Input!$H$12:$H$286,$Z878)=Repex),0)
*$DV878</f>
        <v>0</v>
      </c>
      <c r="EB878" s="43" cm="1">
        <f t="array" aca="1" ref="EB878" ca="1">IFERROR(INDEX(Forecast_Capex_Input!CA$12:CA$286,$Z878)
*(INDEX(Forecast_Capex_Input!$H$12:$H$286,$Z878)=Repex),0)
*$DV878</f>
        <v>0</v>
      </c>
      <c r="EC878" s="43" cm="1">
        <f t="array" aca="1" ref="EC878" ca="1">IFERROR(INDEX(Forecast_Capex_Input!CB$12:CB$286,$Z878)
*(INDEX(Forecast_Capex_Input!$H$12:$H$286,$Z878)=Repex),0)
*$DV878</f>
        <v>0</v>
      </c>
      <c r="ED878" s="43" cm="1">
        <f t="array" aca="1" ref="ED878" ca="1">IFERROR(INDEX(Forecast_Capex_Input!CC$12:CC$286,$Z878)
*(INDEX(Forecast_Capex_Input!$H$12:$H$286,$Z878)=Repex),0)
*$DV878</f>
        <v>0</v>
      </c>
      <c r="EF878" s="86" t="str">
        <f t="shared" si="79"/>
        <v>N/A</v>
      </c>
      <c r="EG878" s="28" t="str">
        <f>IFERROR(RANK(EF878,EF$11:EF$1010,0)+COUNTIF(EF$11:EF878,EF878)-1,NA)</f>
        <v>N/A</v>
      </c>
    </row>
    <row r="879" spans="3:137" x14ac:dyDescent="0.2">
      <c r="C879" s="28">
        <f t="shared" si="80"/>
        <v>869</v>
      </c>
      <c r="D879" s="9" t="str" cm="1">
        <f t="array" ref="D879">IFERROR(INDEX(Forecast_Capex_Input!$D$12:$D$286,$Z879),NA)</f>
        <v>N/A</v>
      </c>
      <c r="E879" s="24" t="str" cm="1">
        <f t="array" ref="E879">IF($Z879=NA,NA,INDEX(Forecast_Capex_Input!$E$12:$E$286,$Z879))</f>
        <v>N/A</v>
      </c>
      <c r="F879" s="9" t="str" cm="1">
        <f t="array" aca="1" ref="F879" ca="1">IFERROR(INDEX(General!$E$25:$E$26,$AA879),NA)</f>
        <v>N/A</v>
      </c>
      <c r="G879" s="9" t="str" cm="1">
        <f t="array" aca="1" ref="G879" ca="1">IFERROR(INDEX(Forecast_Capex_Input!$AI$11:$BB$11,$AC879),NA)</f>
        <v>N/A</v>
      </c>
      <c r="H879" s="50" t="str" cm="1">
        <f t="array" aca="1" ref="H879" ca="1">IFERROR(INDEX(Forecast_Capex_Input!$AI$12:$BB$286,$Z879,$AC879),NA)</f>
        <v>N/A</v>
      </c>
      <c r="I879" s="150" t="str" cm="1">
        <f t="array" ref="I879">IFERROR(INDEX(Forecast_Capex_Input!$F$12:$F$286,$Z879),NA)</f>
        <v>N/A</v>
      </c>
      <c r="J879" s="150" t="str" cm="1">
        <f t="array" ref="J879">IFERROR(INDEX(Forecast_Capex_Input!G$12:G$286,$Z879),NA)</f>
        <v>N/A</v>
      </c>
      <c r="K879" s="150" t="str" cm="1">
        <f t="array" ref="K879">IFERROR(INDEX(Forecast_Capex_Input!H$12:H$286,$Z879),NA)</f>
        <v>N/A</v>
      </c>
      <c r="L879" s="150" t="str" cm="1">
        <f t="array" ref="L879">IFERROR(INDEX(Forecast_Capex_Input!I$12:I$286,$Z879),NA)</f>
        <v>N/A</v>
      </c>
      <c r="M879" s="150" t="str" cm="1">
        <f t="array" ref="M879">IFERROR(INDEX(Forecast_Capex_Input!J$12:J$286,$Z879),NA)</f>
        <v>N/A</v>
      </c>
      <c r="N879" s="150" t="str" cm="1">
        <f t="array" ref="N879">IFERROR(INDEX(Forecast_Capex_Input!K$12:K$286,$Z879),NA)</f>
        <v>N/A</v>
      </c>
      <c r="O879" s="150" t="str" cm="1">
        <f t="array" ref="O879">IFERROR(INDEX(Forecast_Capex_Input!L$12:L$286,$Z879),NA)</f>
        <v>N/A</v>
      </c>
      <c r="P879" s="150" t="str" cm="1">
        <f t="array" ref="P879">IFERROR(INDEX(Forecast_Capex_Input!M$12:M$286,$Z879),NA)</f>
        <v>N/A</v>
      </c>
      <c r="Q879" s="24" t="str" cm="1">
        <f t="array" ref="Q879">IFERROR(INDEX(Forecast_Capex_Input!N$12:N$286,$Z879),NA)</f>
        <v>N/A</v>
      </c>
      <c r="R879" s="190" cm="1">
        <f t="array" ref="R879">IFERROR(INDEX(Forecast_Capex_Input!O$12:O$286,$Z879),0)</f>
        <v>0</v>
      </c>
      <c r="S879" s="24" cm="1">
        <f t="array" ref="S879">IFERROR(INDEX(Forecast_Capex_Input!P$12:P$286,$Z879),0)</f>
        <v>0</v>
      </c>
      <c r="T879" s="150" t="str" cm="1">
        <f t="array" aca="1" ref="T879" ca="1">IFERROR(INDEX(General!$K$91:$K$110,$AC879),NA)</f>
        <v>N/A</v>
      </c>
      <c r="U879" s="43" cm="1">
        <f t="array" aca="1" ref="U879" ca="1">IFERROR(
IF($F879=General!$E$25,INDEX(Forecast_Capex_Input!S$12:S$286,$Z879),
INDEX(Forecast_Capex_Input!T$12:T$286,$Z879)),0)</f>
        <v>0</v>
      </c>
      <c r="V879" s="82" t="b">
        <f>IFERROR(INDEX(Overheads!$T$19:$T$26,MATCH($I879,Overheads!$E$19:$E$26,0)),FALSE)</f>
        <v>0</v>
      </c>
      <c r="W879" s="209" cm="1">
        <f t="array" ref="W879">IFERROR(
INDEX(Forecast_Capex_Input!CN$12:CN$286,$Z879),0)</f>
        <v>0</v>
      </c>
      <c r="X879" s="209">
        <f>IFERROR(
MATCH($W879,General!$L$39:$S$39,0),1)</f>
        <v>1</v>
      </c>
      <c r="Z879" s="28" t="str">
        <f>IFERROR(
IF(MATCH($C879,Forecast_Capex_Input!$CI$12:$CI$286,1)+1&gt;MAX(Forecast_Capex_Input!$C$12:$C$286),NA,
MATCH($C879,Forecast_Capex_Input!$CI$12:$CI$286,1)+1),1)</f>
        <v>N/A</v>
      </c>
      <c r="AA879" s="28" t="str" cm="1">
        <f t="array" aca="1" ref="AA879" ca="1">IFERROR(
IF(Z878&lt;&gt;Z879,1,
IF(COUNTIF(OFFSET(AA878,0,0,-INDEX(Forecast_Capex_Input!$CG$12:$CG$286,$Z879)),AA878)=INDEX(Forecast_Capex_Input!$CG$12:$CG$286,$Z879),AA878+1,AA878)),NA)</f>
        <v>N/A</v>
      </c>
      <c r="AB879" s="28" t="str" cm="1">
        <f t="array" ref="AB879">IFERROR($C879-IF($Z879=1,1,INDEX(Forecast_Capex_Input!$CI$12:$CI$286,$Z879-1))+1,NA)</f>
        <v>N/A</v>
      </c>
      <c r="AC879" s="28" t="str" cm="1">
        <f t="array" aca="1" ref="AC879" ca="1">IFERROR(IF(AA879=1,
INDEX(Forecast_Capex_Input!$AI$10:$BB$10,SMALL(IF(INDEX(Forecast_Capex_Input!$AI$12:$BB$286,$Z879,0)&gt;0,COLUMN(Forecast_Capex_Input!$AI$10:$BB$10)-COLUMN(Forecast_Capex_Input!$AI$12)+1),ROWS(OFFSET(AC878,0,0,-$AB879)))),
OFFSET(AC878,-INDEX(Forecast_Capex_Input!$CG$12:$CG$286,$Z879)+1,0)),NA)</f>
        <v>N/A</v>
      </c>
      <c r="AD879" s="28" t="str">
        <f t="shared" ca="1" si="77"/>
        <v>N/A</v>
      </c>
      <c r="AE879" s="82" t="b">
        <f t="shared" si="81"/>
        <v>0</v>
      </c>
      <c r="AF879" s="78" t="b">
        <v>0</v>
      </c>
      <c r="AG879" s="82" t="b">
        <f t="shared" si="78"/>
        <v>1</v>
      </c>
      <c r="AI879" s="55">
        <v>0</v>
      </c>
      <c r="AJ879" s="55">
        <v>0</v>
      </c>
      <c r="AK879" s="55">
        <v>0</v>
      </c>
      <c r="AL879" s="55">
        <v>0</v>
      </c>
      <c r="AM879" s="55">
        <v>0</v>
      </c>
      <c r="AN879" s="135">
        <v>0</v>
      </c>
      <c r="AP879" s="55">
        <v>0</v>
      </c>
      <c r="AQ879" s="55">
        <v>0</v>
      </c>
      <c r="AR879" s="55">
        <v>0</v>
      </c>
      <c r="AS879" s="55">
        <v>0</v>
      </c>
      <c r="AT879" s="55">
        <v>0</v>
      </c>
      <c r="AU879" s="135">
        <v>0</v>
      </c>
      <c r="AW879" s="55">
        <v>0</v>
      </c>
      <c r="AX879" s="55">
        <v>0</v>
      </c>
      <c r="AY879" s="55">
        <v>0</v>
      </c>
      <c r="AZ879" s="55">
        <v>0</v>
      </c>
      <c r="BA879" s="55">
        <v>0</v>
      </c>
      <c r="BB879" s="135">
        <v>0</v>
      </c>
      <c r="BD879" s="55">
        <v>0</v>
      </c>
      <c r="BE879" s="55">
        <v>0</v>
      </c>
      <c r="BF879" s="55">
        <v>0</v>
      </c>
      <c r="BG879" s="55">
        <v>0</v>
      </c>
      <c r="BH879" s="55">
        <v>0</v>
      </c>
      <c r="BI879" s="135">
        <v>0</v>
      </c>
      <c r="BK879" s="55">
        <v>0</v>
      </c>
      <c r="BL879" s="55">
        <v>0</v>
      </c>
      <c r="BM879" s="55">
        <v>0</v>
      </c>
      <c r="BN879" s="55">
        <v>0</v>
      </c>
      <c r="BO879" s="55">
        <v>0</v>
      </c>
      <c r="BP879" s="135">
        <v>0</v>
      </c>
      <c r="BR879" s="147">
        <v>0</v>
      </c>
      <c r="BS879" s="147">
        <v>0</v>
      </c>
      <c r="BT879" s="147">
        <v>0</v>
      </c>
      <c r="BU879" s="147">
        <v>0</v>
      </c>
      <c r="BV879" s="147">
        <v>0</v>
      </c>
      <c r="BX879" s="55">
        <v>0</v>
      </c>
      <c r="BY879" s="55">
        <v>0</v>
      </c>
      <c r="BZ879" s="55">
        <v>0</v>
      </c>
      <c r="CA879" s="55">
        <v>0</v>
      </c>
      <c r="CB879" s="55">
        <v>0</v>
      </c>
      <c r="CC879" s="135">
        <v>0</v>
      </c>
      <c r="CE879" s="55">
        <v>0</v>
      </c>
      <c r="CF879" s="55">
        <v>0</v>
      </c>
      <c r="CG879" s="55">
        <v>0</v>
      </c>
      <c r="CH879" s="55">
        <v>0</v>
      </c>
      <c r="CI879" s="55">
        <v>0</v>
      </c>
      <c r="CJ879" s="135">
        <v>0</v>
      </c>
      <c r="CL879" s="55">
        <v>0</v>
      </c>
      <c r="CM879" s="55">
        <v>0</v>
      </c>
      <c r="CN879" s="55">
        <v>0</v>
      </c>
      <c r="CO879" s="55">
        <v>0</v>
      </c>
      <c r="CP879" s="55">
        <v>0</v>
      </c>
      <c r="CQ879" s="135">
        <v>0</v>
      </c>
      <c r="CS879" s="67">
        <v>0</v>
      </c>
      <c r="CT879" s="67">
        <v>0</v>
      </c>
      <c r="CU879" s="67">
        <v>0</v>
      </c>
      <c r="CV879" s="67">
        <v>0</v>
      </c>
      <c r="CW879" s="67">
        <v>0</v>
      </c>
      <c r="CX879" s="135">
        <v>0</v>
      </c>
      <c r="CZ879" s="55">
        <v>0</v>
      </c>
      <c r="DA879" s="55">
        <v>0</v>
      </c>
      <c r="DB879" s="55">
        <v>0</v>
      </c>
      <c r="DC879" s="55">
        <v>0</v>
      </c>
      <c r="DD879" s="55">
        <v>0</v>
      </c>
      <c r="DE879" s="135">
        <v>0</v>
      </c>
      <c r="DG879" s="43" t="b" cm="1">
        <f t="array" aca="1" ref="DG879" ca="1">OR($G879=Forecast_Capex_Input!$BF$8:$BF$10)</f>
        <v>0</v>
      </c>
      <c r="DH879" s="43" cm="1">
        <f t="array" aca="1" ref="DH879" ca="1">IFERROR(INDEX(Forecast_Capex_Input!BG$12:BG$286,$Z879)
*(INDEX(Forecast_Capex_Input!$H$12:$H$286,$Z879)=Repex),0)
*$DG879</f>
        <v>0</v>
      </c>
      <c r="DI879" s="43" cm="1">
        <f t="array" aca="1" ref="DI879" ca="1">IFERROR(INDEX(Forecast_Capex_Input!BH$12:BH$286,$Z879)
*(INDEX(Forecast_Capex_Input!$H$12:$H$286,$Z879)=Repex),0)
*$DG879</f>
        <v>0</v>
      </c>
      <c r="DJ879" s="43" cm="1">
        <f t="array" aca="1" ref="DJ879" ca="1">IFERROR(INDEX(Forecast_Capex_Input!BI$12:BI$286,$Z879)
*(INDEX(Forecast_Capex_Input!$H$12:$H$286,$Z879)=Repex),0)
*$DG879</f>
        <v>0</v>
      </c>
      <c r="DK879" s="43" cm="1">
        <f t="array" aca="1" ref="DK879" ca="1">IFERROR(INDEX(Forecast_Capex_Input!BJ$12:BJ$286,$Z879)
*(INDEX(Forecast_Capex_Input!$H$12:$H$286,$Z879)=Repex),0)
*$DG879</f>
        <v>0</v>
      </c>
      <c r="DL879" s="43" cm="1">
        <f t="array" aca="1" ref="DL879" ca="1">IFERROR(INDEX(Forecast_Capex_Input!BK$12:BK$286,$Z879)
*(INDEX(Forecast_Capex_Input!$H$12:$H$286,$Z879)=Repex),0)
*$DG879</f>
        <v>0</v>
      </c>
      <c r="DM879" s="43" cm="1">
        <f t="array" aca="1" ref="DM879" ca="1">IFERROR(INDEX(Forecast_Capex_Input!BL$12:BL$286,$Z879)
*(INDEX(Forecast_Capex_Input!$H$12:$H$286,$Z879)=Repex),0)
*$DG879</f>
        <v>0</v>
      </c>
      <c r="DO879" s="43" t="b" cm="1">
        <f t="array" aca="1" ref="DO879" ca="1">OR($G879=Forecast_Capex_Input!$BN$8:$BN$9)</f>
        <v>0</v>
      </c>
      <c r="DP879" s="43" cm="1">
        <f t="array" aca="1" ref="DP879" ca="1">IFERROR(INDEX(Forecast_Capex_Input!BO$12:BO$286,$Z879)
*(INDEX(Forecast_Capex_Input!$H$12:$H$286,$Z879)=Repex),0)
*$DO879</f>
        <v>0</v>
      </c>
      <c r="DQ879" s="43" cm="1">
        <f t="array" aca="1" ref="DQ879" ca="1">IFERROR(INDEX(Forecast_Capex_Input!BP$12:BP$286,$Z879)
*(INDEX(Forecast_Capex_Input!$H$12:$H$286,$Z879)=Repex),0)
*$DO879</f>
        <v>0</v>
      </c>
      <c r="DR879" s="43" cm="1">
        <f t="array" aca="1" ref="DR879" ca="1">IFERROR(INDEX(Forecast_Capex_Input!BQ$12:BQ$286,$Z879)
*(INDEX(Forecast_Capex_Input!$H$12:$H$286,$Z879)=Repex),0)
*$DO879</f>
        <v>0</v>
      </c>
      <c r="DS879" s="43" cm="1">
        <f t="array" aca="1" ref="DS879" ca="1">IFERROR(INDEX(Forecast_Capex_Input!BR$12:BR$286,$Z879)
*(INDEX(Forecast_Capex_Input!$H$12:$H$286,$Z879)=Repex),0)
*$DO879</f>
        <v>0</v>
      </c>
      <c r="DT879" s="43" cm="1">
        <f t="array" aca="1" ref="DT879" ca="1">IFERROR(INDEX(Forecast_Capex_Input!BS$12:BS$286,$Z879)
*(INDEX(Forecast_Capex_Input!$H$12:$H$286,$Z879)=Repex),0)
*$DO879</f>
        <v>0</v>
      </c>
      <c r="DV879" s="43" t="b" cm="1">
        <f t="array" aca="1" ref="DV879" ca="1">OR($G879=Forecast_Capex_Input!$BU$8:$BU$10)</f>
        <v>0</v>
      </c>
      <c r="DW879" s="43" cm="1">
        <f t="array" aca="1" ref="DW879" ca="1">IFERROR(INDEX(Forecast_Capex_Input!BV$12:BV$286,$Z879)
*(INDEX(Forecast_Capex_Input!$H$12:$H$286,$Z879)=Repex),0)
*$DV879</f>
        <v>0</v>
      </c>
      <c r="DX879" s="43" cm="1">
        <f t="array" aca="1" ref="DX879" ca="1">IFERROR(INDEX(Forecast_Capex_Input!BW$12:BW$286,$Z879)
*(INDEX(Forecast_Capex_Input!$H$12:$H$286,$Z879)=Repex),0)
*$DV879</f>
        <v>0</v>
      </c>
      <c r="DY879" s="43" cm="1">
        <f t="array" aca="1" ref="DY879" ca="1">IFERROR(INDEX(Forecast_Capex_Input!BX$12:BX$286,$Z879)
*(INDEX(Forecast_Capex_Input!$H$12:$H$286,$Z879)=Repex),0)
*$DV879</f>
        <v>0</v>
      </c>
      <c r="DZ879" s="43" cm="1">
        <f t="array" aca="1" ref="DZ879" ca="1">IFERROR(INDEX(Forecast_Capex_Input!BY$12:BY$286,$Z879)
*(INDEX(Forecast_Capex_Input!$H$12:$H$286,$Z879)=Repex),0)
*$DV879</f>
        <v>0</v>
      </c>
      <c r="EA879" s="43" cm="1">
        <f t="array" aca="1" ref="EA879" ca="1">IFERROR(INDEX(Forecast_Capex_Input!BZ$12:BZ$286,$Z879)
*(INDEX(Forecast_Capex_Input!$H$12:$H$286,$Z879)=Repex),0)
*$DV879</f>
        <v>0</v>
      </c>
      <c r="EB879" s="43" cm="1">
        <f t="array" aca="1" ref="EB879" ca="1">IFERROR(INDEX(Forecast_Capex_Input!CA$12:CA$286,$Z879)
*(INDEX(Forecast_Capex_Input!$H$12:$H$286,$Z879)=Repex),0)
*$DV879</f>
        <v>0</v>
      </c>
      <c r="EC879" s="43" cm="1">
        <f t="array" aca="1" ref="EC879" ca="1">IFERROR(INDEX(Forecast_Capex_Input!CB$12:CB$286,$Z879)
*(INDEX(Forecast_Capex_Input!$H$12:$H$286,$Z879)=Repex),0)
*$DV879</f>
        <v>0</v>
      </c>
      <c r="ED879" s="43" cm="1">
        <f t="array" aca="1" ref="ED879" ca="1">IFERROR(INDEX(Forecast_Capex_Input!CC$12:CC$286,$Z879)
*(INDEX(Forecast_Capex_Input!$H$12:$H$286,$Z879)=Repex),0)
*$DV879</f>
        <v>0</v>
      </c>
      <c r="EF879" s="86" t="str">
        <f t="shared" si="79"/>
        <v>N/A</v>
      </c>
      <c r="EG879" s="28" t="str">
        <f>IFERROR(RANK(EF879,EF$11:EF$1010,0)+COUNTIF(EF$11:EF879,EF879)-1,NA)</f>
        <v>N/A</v>
      </c>
    </row>
    <row r="880" spans="3:137" x14ac:dyDescent="0.2">
      <c r="C880" s="28">
        <f t="shared" si="80"/>
        <v>870</v>
      </c>
      <c r="D880" s="9" t="str" cm="1">
        <f t="array" ref="D880">IFERROR(INDEX(Forecast_Capex_Input!$D$12:$D$286,$Z880),NA)</f>
        <v>N/A</v>
      </c>
      <c r="E880" s="24" t="str" cm="1">
        <f t="array" ref="E880">IF($Z880=NA,NA,INDEX(Forecast_Capex_Input!$E$12:$E$286,$Z880))</f>
        <v>N/A</v>
      </c>
      <c r="F880" s="9" t="str" cm="1">
        <f t="array" aca="1" ref="F880" ca="1">IFERROR(INDEX(General!$E$25:$E$26,$AA880),NA)</f>
        <v>N/A</v>
      </c>
      <c r="G880" s="9" t="str" cm="1">
        <f t="array" aca="1" ref="G880" ca="1">IFERROR(INDEX(Forecast_Capex_Input!$AI$11:$BB$11,$AC880),NA)</f>
        <v>N/A</v>
      </c>
      <c r="H880" s="50" t="str" cm="1">
        <f t="array" aca="1" ref="H880" ca="1">IFERROR(INDEX(Forecast_Capex_Input!$AI$12:$BB$286,$Z880,$AC880),NA)</f>
        <v>N/A</v>
      </c>
      <c r="I880" s="150" t="str" cm="1">
        <f t="array" ref="I880">IFERROR(INDEX(Forecast_Capex_Input!$F$12:$F$286,$Z880),NA)</f>
        <v>N/A</v>
      </c>
      <c r="J880" s="150" t="str" cm="1">
        <f t="array" ref="J880">IFERROR(INDEX(Forecast_Capex_Input!G$12:G$286,$Z880),NA)</f>
        <v>N/A</v>
      </c>
      <c r="K880" s="150" t="str" cm="1">
        <f t="array" ref="K880">IFERROR(INDEX(Forecast_Capex_Input!H$12:H$286,$Z880),NA)</f>
        <v>N/A</v>
      </c>
      <c r="L880" s="150" t="str" cm="1">
        <f t="array" ref="L880">IFERROR(INDEX(Forecast_Capex_Input!I$12:I$286,$Z880),NA)</f>
        <v>N/A</v>
      </c>
      <c r="M880" s="150" t="str" cm="1">
        <f t="array" ref="M880">IFERROR(INDEX(Forecast_Capex_Input!J$12:J$286,$Z880),NA)</f>
        <v>N/A</v>
      </c>
      <c r="N880" s="150" t="str" cm="1">
        <f t="array" ref="N880">IFERROR(INDEX(Forecast_Capex_Input!K$12:K$286,$Z880),NA)</f>
        <v>N/A</v>
      </c>
      <c r="O880" s="150" t="str" cm="1">
        <f t="array" ref="O880">IFERROR(INDEX(Forecast_Capex_Input!L$12:L$286,$Z880),NA)</f>
        <v>N/A</v>
      </c>
      <c r="P880" s="150" t="str" cm="1">
        <f t="array" ref="P880">IFERROR(INDEX(Forecast_Capex_Input!M$12:M$286,$Z880),NA)</f>
        <v>N/A</v>
      </c>
      <c r="Q880" s="24" t="str" cm="1">
        <f t="array" ref="Q880">IFERROR(INDEX(Forecast_Capex_Input!N$12:N$286,$Z880),NA)</f>
        <v>N/A</v>
      </c>
      <c r="R880" s="190" cm="1">
        <f t="array" ref="R880">IFERROR(INDEX(Forecast_Capex_Input!O$12:O$286,$Z880),0)</f>
        <v>0</v>
      </c>
      <c r="S880" s="24" cm="1">
        <f t="array" ref="S880">IFERROR(INDEX(Forecast_Capex_Input!P$12:P$286,$Z880),0)</f>
        <v>0</v>
      </c>
      <c r="T880" s="150" t="str" cm="1">
        <f t="array" aca="1" ref="T880" ca="1">IFERROR(INDEX(General!$K$91:$K$110,$AC880),NA)</f>
        <v>N/A</v>
      </c>
      <c r="U880" s="43" cm="1">
        <f t="array" aca="1" ref="U880" ca="1">IFERROR(
IF($F880=General!$E$25,INDEX(Forecast_Capex_Input!S$12:S$286,$Z880),
INDEX(Forecast_Capex_Input!T$12:T$286,$Z880)),0)</f>
        <v>0</v>
      </c>
      <c r="V880" s="82" t="b">
        <f>IFERROR(INDEX(Overheads!$T$19:$T$26,MATCH($I880,Overheads!$E$19:$E$26,0)),FALSE)</f>
        <v>0</v>
      </c>
      <c r="W880" s="209" cm="1">
        <f t="array" ref="W880">IFERROR(
INDEX(Forecast_Capex_Input!CN$12:CN$286,$Z880),0)</f>
        <v>0</v>
      </c>
      <c r="X880" s="209">
        <f>IFERROR(
MATCH($W880,General!$L$39:$S$39,0),1)</f>
        <v>1</v>
      </c>
      <c r="Z880" s="28" t="str">
        <f>IFERROR(
IF(MATCH($C880,Forecast_Capex_Input!$CI$12:$CI$286,1)+1&gt;MAX(Forecast_Capex_Input!$C$12:$C$286),NA,
MATCH($C880,Forecast_Capex_Input!$CI$12:$CI$286,1)+1),1)</f>
        <v>N/A</v>
      </c>
      <c r="AA880" s="28" t="str" cm="1">
        <f t="array" aca="1" ref="AA880" ca="1">IFERROR(
IF(Z879&lt;&gt;Z880,1,
IF(COUNTIF(OFFSET(AA879,0,0,-INDEX(Forecast_Capex_Input!$CG$12:$CG$286,$Z880)),AA879)=INDEX(Forecast_Capex_Input!$CG$12:$CG$286,$Z880),AA879+1,AA879)),NA)</f>
        <v>N/A</v>
      </c>
      <c r="AB880" s="28" t="str" cm="1">
        <f t="array" ref="AB880">IFERROR($C880-IF($Z880=1,1,INDEX(Forecast_Capex_Input!$CI$12:$CI$286,$Z880-1))+1,NA)</f>
        <v>N/A</v>
      </c>
      <c r="AC880" s="28" t="str" cm="1">
        <f t="array" aca="1" ref="AC880" ca="1">IFERROR(IF(AA880=1,
INDEX(Forecast_Capex_Input!$AI$10:$BB$10,SMALL(IF(INDEX(Forecast_Capex_Input!$AI$12:$BB$286,$Z880,0)&gt;0,COLUMN(Forecast_Capex_Input!$AI$10:$BB$10)-COLUMN(Forecast_Capex_Input!$AI$12)+1),ROWS(OFFSET(AC879,0,0,-$AB880)))),
OFFSET(AC879,-INDEX(Forecast_Capex_Input!$CG$12:$CG$286,$Z880)+1,0)),NA)</f>
        <v>N/A</v>
      </c>
      <c r="AD880" s="28" t="str">
        <f t="shared" ca="1" si="77"/>
        <v>N/A</v>
      </c>
      <c r="AE880" s="82" t="b">
        <f t="shared" si="81"/>
        <v>0</v>
      </c>
      <c r="AF880" s="78" t="b">
        <v>0</v>
      </c>
      <c r="AG880" s="82" t="b">
        <f t="shared" si="78"/>
        <v>1</v>
      </c>
      <c r="AI880" s="55">
        <v>0</v>
      </c>
      <c r="AJ880" s="55">
        <v>0</v>
      </c>
      <c r="AK880" s="55">
        <v>0</v>
      </c>
      <c r="AL880" s="55">
        <v>0</v>
      </c>
      <c r="AM880" s="55">
        <v>0</v>
      </c>
      <c r="AN880" s="135">
        <v>0</v>
      </c>
      <c r="AP880" s="55">
        <v>0</v>
      </c>
      <c r="AQ880" s="55">
        <v>0</v>
      </c>
      <c r="AR880" s="55">
        <v>0</v>
      </c>
      <c r="AS880" s="55">
        <v>0</v>
      </c>
      <c r="AT880" s="55">
        <v>0</v>
      </c>
      <c r="AU880" s="135">
        <v>0</v>
      </c>
      <c r="AW880" s="55">
        <v>0</v>
      </c>
      <c r="AX880" s="55">
        <v>0</v>
      </c>
      <c r="AY880" s="55">
        <v>0</v>
      </c>
      <c r="AZ880" s="55">
        <v>0</v>
      </c>
      <c r="BA880" s="55">
        <v>0</v>
      </c>
      <c r="BB880" s="135">
        <v>0</v>
      </c>
      <c r="BD880" s="55">
        <v>0</v>
      </c>
      <c r="BE880" s="55">
        <v>0</v>
      </c>
      <c r="BF880" s="55">
        <v>0</v>
      </c>
      <c r="BG880" s="55">
        <v>0</v>
      </c>
      <c r="BH880" s="55">
        <v>0</v>
      </c>
      <c r="BI880" s="135">
        <v>0</v>
      </c>
      <c r="BK880" s="55">
        <v>0</v>
      </c>
      <c r="BL880" s="55">
        <v>0</v>
      </c>
      <c r="BM880" s="55">
        <v>0</v>
      </c>
      <c r="BN880" s="55">
        <v>0</v>
      </c>
      <c r="BO880" s="55">
        <v>0</v>
      </c>
      <c r="BP880" s="135">
        <v>0</v>
      </c>
      <c r="BR880" s="147">
        <v>0</v>
      </c>
      <c r="BS880" s="147">
        <v>0</v>
      </c>
      <c r="BT880" s="147">
        <v>0</v>
      </c>
      <c r="BU880" s="147">
        <v>0</v>
      </c>
      <c r="BV880" s="147">
        <v>0</v>
      </c>
      <c r="BX880" s="55">
        <v>0</v>
      </c>
      <c r="BY880" s="55">
        <v>0</v>
      </c>
      <c r="BZ880" s="55">
        <v>0</v>
      </c>
      <c r="CA880" s="55">
        <v>0</v>
      </c>
      <c r="CB880" s="55">
        <v>0</v>
      </c>
      <c r="CC880" s="135">
        <v>0</v>
      </c>
      <c r="CE880" s="55">
        <v>0</v>
      </c>
      <c r="CF880" s="55">
        <v>0</v>
      </c>
      <c r="CG880" s="55">
        <v>0</v>
      </c>
      <c r="CH880" s="55">
        <v>0</v>
      </c>
      <c r="CI880" s="55">
        <v>0</v>
      </c>
      <c r="CJ880" s="135">
        <v>0</v>
      </c>
      <c r="CL880" s="55">
        <v>0</v>
      </c>
      <c r="CM880" s="55">
        <v>0</v>
      </c>
      <c r="CN880" s="55">
        <v>0</v>
      </c>
      <c r="CO880" s="55">
        <v>0</v>
      </c>
      <c r="CP880" s="55">
        <v>0</v>
      </c>
      <c r="CQ880" s="135">
        <v>0</v>
      </c>
      <c r="CS880" s="67">
        <v>0</v>
      </c>
      <c r="CT880" s="67">
        <v>0</v>
      </c>
      <c r="CU880" s="67">
        <v>0</v>
      </c>
      <c r="CV880" s="67">
        <v>0</v>
      </c>
      <c r="CW880" s="67">
        <v>0</v>
      </c>
      <c r="CX880" s="135">
        <v>0</v>
      </c>
      <c r="CZ880" s="55">
        <v>0</v>
      </c>
      <c r="DA880" s="55">
        <v>0</v>
      </c>
      <c r="DB880" s="55">
        <v>0</v>
      </c>
      <c r="DC880" s="55">
        <v>0</v>
      </c>
      <c r="DD880" s="55">
        <v>0</v>
      </c>
      <c r="DE880" s="135">
        <v>0</v>
      </c>
      <c r="DG880" s="43" t="b" cm="1">
        <f t="array" aca="1" ref="DG880" ca="1">OR($G880=Forecast_Capex_Input!$BF$8:$BF$10)</f>
        <v>0</v>
      </c>
      <c r="DH880" s="43" cm="1">
        <f t="array" aca="1" ref="DH880" ca="1">IFERROR(INDEX(Forecast_Capex_Input!BG$12:BG$286,$Z880)
*(INDEX(Forecast_Capex_Input!$H$12:$H$286,$Z880)=Repex),0)
*$DG880</f>
        <v>0</v>
      </c>
      <c r="DI880" s="43" cm="1">
        <f t="array" aca="1" ref="DI880" ca="1">IFERROR(INDEX(Forecast_Capex_Input!BH$12:BH$286,$Z880)
*(INDEX(Forecast_Capex_Input!$H$12:$H$286,$Z880)=Repex),0)
*$DG880</f>
        <v>0</v>
      </c>
      <c r="DJ880" s="43" cm="1">
        <f t="array" aca="1" ref="DJ880" ca="1">IFERROR(INDEX(Forecast_Capex_Input!BI$12:BI$286,$Z880)
*(INDEX(Forecast_Capex_Input!$H$12:$H$286,$Z880)=Repex),0)
*$DG880</f>
        <v>0</v>
      </c>
      <c r="DK880" s="43" cm="1">
        <f t="array" aca="1" ref="DK880" ca="1">IFERROR(INDEX(Forecast_Capex_Input!BJ$12:BJ$286,$Z880)
*(INDEX(Forecast_Capex_Input!$H$12:$H$286,$Z880)=Repex),0)
*$DG880</f>
        <v>0</v>
      </c>
      <c r="DL880" s="43" cm="1">
        <f t="array" aca="1" ref="DL880" ca="1">IFERROR(INDEX(Forecast_Capex_Input!BK$12:BK$286,$Z880)
*(INDEX(Forecast_Capex_Input!$H$12:$H$286,$Z880)=Repex),0)
*$DG880</f>
        <v>0</v>
      </c>
      <c r="DM880" s="43" cm="1">
        <f t="array" aca="1" ref="DM880" ca="1">IFERROR(INDEX(Forecast_Capex_Input!BL$12:BL$286,$Z880)
*(INDEX(Forecast_Capex_Input!$H$12:$H$286,$Z880)=Repex),0)
*$DG880</f>
        <v>0</v>
      </c>
      <c r="DO880" s="43" t="b" cm="1">
        <f t="array" aca="1" ref="DO880" ca="1">OR($G880=Forecast_Capex_Input!$BN$8:$BN$9)</f>
        <v>0</v>
      </c>
      <c r="DP880" s="43" cm="1">
        <f t="array" aca="1" ref="DP880" ca="1">IFERROR(INDEX(Forecast_Capex_Input!BO$12:BO$286,$Z880)
*(INDEX(Forecast_Capex_Input!$H$12:$H$286,$Z880)=Repex),0)
*$DO880</f>
        <v>0</v>
      </c>
      <c r="DQ880" s="43" cm="1">
        <f t="array" aca="1" ref="DQ880" ca="1">IFERROR(INDEX(Forecast_Capex_Input!BP$12:BP$286,$Z880)
*(INDEX(Forecast_Capex_Input!$H$12:$H$286,$Z880)=Repex),0)
*$DO880</f>
        <v>0</v>
      </c>
      <c r="DR880" s="43" cm="1">
        <f t="array" aca="1" ref="DR880" ca="1">IFERROR(INDEX(Forecast_Capex_Input!BQ$12:BQ$286,$Z880)
*(INDEX(Forecast_Capex_Input!$H$12:$H$286,$Z880)=Repex),0)
*$DO880</f>
        <v>0</v>
      </c>
      <c r="DS880" s="43" cm="1">
        <f t="array" aca="1" ref="DS880" ca="1">IFERROR(INDEX(Forecast_Capex_Input!BR$12:BR$286,$Z880)
*(INDEX(Forecast_Capex_Input!$H$12:$H$286,$Z880)=Repex),0)
*$DO880</f>
        <v>0</v>
      </c>
      <c r="DT880" s="43" cm="1">
        <f t="array" aca="1" ref="DT880" ca="1">IFERROR(INDEX(Forecast_Capex_Input!BS$12:BS$286,$Z880)
*(INDEX(Forecast_Capex_Input!$H$12:$H$286,$Z880)=Repex),0)
*$DO880</f>
        <v>0</v>
      </c>
      <c r="DV880" s="43" t="b" cm="1">
        <f t="array" aca="1" ref="DV880" ca="1">OR($G880=Forecast_Capex_Input!$BU$8:$BU$10)</f>
        <v>0</v>
      </c>
      <c r="DW880" s="43" cm="1">
        <f t="array" aca="1" ref="DW880" ca="1">IFERROR(INDEX(Forecast_Capex_Input!BV$12:BV$286,$Z880)
*(INDEX(Forecast_Capex_Input!$H$12:$H$286,$Z880)=Repex),0)
*$DV880</f>
        <v>0</v>
      </c>
      <c r="DX880" s="43" cm="1">
        <f t="array" aca="1" ref="DX880" ca="1">IFERROR(INDEX(Forecast_Capex_Input!BW$12:BW$286,$Z880)
*(INDEX(Forecast_Capex_Input!$H$12:$H$286,$Z880)=Repex),0)
*$DV880</f>
        <v>0</v>
      </c>
      <c r="DY880" s="43" cm="1">
        <f t="array" aca="1" ref="DY880" ca="1">IFERROR(INDEX(Forecast_Capex_Input!BX$12:BX$286,$Z880)
*(INDEX(Forecast_Capex_Input!$H$12:$H$286,$Z880)=Repex),0)
*$DV880</f>
        <v>0</v>
      </c>
      <c r="DZ880" s="43" cm="1">
        <f t="array" aca="1" ref="DZ880" ca="1">IFERROR(INDEX(Forecast_Capex_Input!BY$12:BY$286,$Z880)
*(INDEX(Forecast_Capex_Input!$H$12:$H$286,$Z880)=Repex),0)
*$DV880</f>
        <v>0</v>
      </c>
      <c r="EA880" s="43" cm="1">
        <f t="array" aca="1" ref="EA880" ca="1">IFERROR(INDEX(Forecast_Capex_Input!BZ$12:BZ$286,$Z880)
*(INDEX(Forecast_Capex_Input!$H$12:$H$286,$Z880)=Repex),0)
*$DV880</f>
        <v>0</v>
      </c>
      <c r="EB880" s="43" cm="1">
        <f t="array" aca="1" ref="EB880" ca="1">IFERROR(INDEX(Forecast_Capex_Input!CA$12:CA$286,$Z880)
*(INDEX(Forecast_Capex_Input!$H$12:$H$286,$Z880)=Repex),0)
*$DV880</f>
        <v>0</v>
      </c>
      <c r="EC880" s="43" cm="1">
        <f t="array" aca="1" ref="EC880" ca="1">IFERROR(INDEX(Forecast_Capex_Input!CB$12:CB$286,$Z880)
*(INDEX(Forecast_Capex_Input!$H$12:$H$286,$Z880)=Repex),0)
*$DV880</f>
        <v>0</v>
      </c>
      <c r="ED880" s="43" cm="1">
        <f t="array" aca="1" ref="ED880" ca="1">IFERROR(INDEX(Forecast_Capex_Input!CC$12:CC$286,$Z880)
*(INDEX(Forecast_Capex_Input!$H$12:$H$286,$Z880)=Repex),0)
*$DV880</f>
        <v>0</v>
      </c>
      <c r="EF880" s="86" t="str">
        <f t="shared" si="79"/>
        <v>N/A</v>
      </c>
      <c r="EG880" s="28" t="str">
        <f>IFERROR(RANK(EF880,EF$11:EF$1010,0)+COUNTIF(EF$11:EF880,EF880)-1,NA)</f>
        <v>N/A</v>
      </c>
    </row>
    <row r="881" spans="3:137" x14ac:dyDescent="0.2">
      <c r="C881" s="28">
        <f t="shared" si="80"/>
        <v>871</v>
      </c>
      <c r="D881" s="9" t="str" cm="1">
        <f t="array" ref="D881">IFERROR(INDEX(Forecast_Capex_Input!$D$12:$D$286,$Z881),NA)</f>
        <v>N/A</v>
      </c>
      <c r="E881" s="24" t="str" cm="1">
        <f t="array" ref="E881">IF($Z881=NA,NA,INDEX(Forecast_Capex_Input!$E$12:$E$286,$Z881))</f>
        <v>N/A</v>
      </c>
      <c r="F881" s="9" t="str" cm="1">
        <f t="array" aca="1" ref="F881" ca="1">IFERROR(INDEX(General!$E$25:$E$26,$AA881),NA)</f>
        <v>N/A</v>
      </c>
      <c r="G881" s="9" t="str" cm="1">
        <f t="array" aca="1" ref="G881" ca="1">IFERROR(INDEX(Forecast_Capex_Input!$AI$11:$BB$11,$AC881),NA)</f>
        <v>N/A</v>
      </c>
      <c r="H881" s="50" t="str" cm="1">
        <f t="array" aca="1" ref="H881" ca="1">IFERROR(INDEX(Forecast_Capex_Input!$AI$12:$BB$286,$Z881,$AC881),NA)</f>
        <v>N/A</v>
      </c>
      <c r="I881" s="150" t="str" cm="1">
        <f t="array" ref="I881">IFERROR(INDEX(Forecast_Capex_Input!$F$12:$F$286,$Z881),NA)</f>
        <v>N/A</v>
      </c>
      <c r="J881" s="150" t="str" cm="1">
        <f t="array" ref="J881">IFERROR(INDEX(Forecast_Capex_Input!G$12:G$286,$Z881),NA)</f>
        <v>N/A</v>
      </c>
      <c r="K881" s="150" t="str" cm="1">
        <f t="array" ref="K881">IFERROR(INDEX(Forecast_Capex_Input!H$12:H$286,$Z881),NA)</f>
        <v>N/A</v>
      </c>
      <c r="L881" s="150" t="str" cm="1">
        <f t="array" ref="L881">IFERROR(INDEX(Forecast_Capex_Input!I$12:I$286,$Z881),NA)</f>
        <v>N/A</v>
      </c>
      <c r="M881" s="150" t="str" cm="1">
        <f t="array" ref="M881">IFERROR(INDEX(Forecast_Capex_Input!J$12:J$286,$Z881),NA)</f>
        <v>N/A</v>
      </c>
      <c r="N881" s="150" t="str" cm="1">
        <f t="array" ref="N881">IFERROR(INDEX(Forecast_Capex_Input!K$12:K$286,$Z881),NA)</f>
        <v>N/A</v>
      </c>
      <c r="O881" s="150" t="str" cm="1">
        <f t="array" ref="O881">IFERROR(INDEX(Forecast_Capex_Input!L$12:L$286,$Z881),NA)</f>
        <v>N/A</v>
      </c>
      <c r="P881" s="150" t="str" cm="1">
        <f t="array" ref="P881">IFERROR(INDEX(Forecast_Capex_Input!M$12:M$286,$Z881),NA)</f>
        <v>N/A</v>
      </c>
      <c r="Q881" s="24" t="str" cm="1">
        <f t="array" ref="Q881">IFERROR(INDEX(Forecast_Capex_Input!N$12:N$286,$Z881),NA)</f>
        <v>N/A</v>
      </c>
      <c r="R881" s="190" cm="1">
        <f t="array" ref="R881">IFERROR(INDEX(Forecast_Capex_Input!O$12:O$286,$Z881),0)</f>
        <v>0</v>
      </c>
      <c r="S881" s="24" cm="1">
        <f t="array" ref="S881">IFERROR(INDEX(Forecast_Capex_Input!P$12:P$286,$Z881),0)</f>
        <v>0</v>
      </c>
      <c r="T881" s="150" t="str" cm="1">
        <f t="array" aca="1" ref="T881" ca="1">IFERROR(INDEX(General!$K$91:$K$110,$AC881),NA)</f>
        <v>N/A</v>
      </c>
      <c r="U881" s="43" cm="1">
        <f t="array" aca="1" ref="U881" ca="1">IFERROR(
IF($F881=General!$E$25,INDEX(Forecast_Capex_Input!S$12:S$286,$Z881),
INDEX(Forecast_Capex_Input!T$12:T$286,$Z881)),0)</f>
        <v>0</v>
      </c>
      <c r="V881" s="82" t="b">
        <f>IFERROR(INDEX(Overheads!$T$19:$T$26,MATCH($I881,Overheads!$E$19:$E$26,0)),FALSE)</f>
        <v>0</v>
      </c>
      <c r="W881" s="209" cm="1">
        <f t="array" ref="W881">IFERROR(
INDEX(Forecast_Capex_Input!CN$12:CN$286,$Z881),0)</f>
        <v>0</v>
      </c>
      <c r="X881" s="209">
        <f>IFERROR(
MATCH($W881,General!$L$39:$S$39,0),1)</f>
        <v>1</v>
      </c>
      <c r="Z881" s="28" t="str">
        <f>IFERROR(
IF(MATCH($C881,Forecast_Capex_Input!$CI$12:$CI$286,1)+1&gt;MAX(Forecast_Capex_Input!$C$12:$C$286),NA,
MATCH($C881,Forecast_Capex_Input!$CI$12:$CI$286,1)+1),1)</f>
        <v>N/A</v>
      </c>
      <c r="AA881" s="28" t="str" cm="1">
        <f t="array" aca="1" ref="AA881" ca="1">IFERROR(
IF(Z880&lt;&gt;Z881,1,
IF(COUNTIF(OFFSET(AA880,0,0,-INDEX(Forecast_Capex_Input!$CG$12:$CG$286,$Z881)),AA880)=INDEX(Forecast_Capex_Input!$CG$12:$CG$286,$Z881),AA880+1,AA880)),NA)</f>
        <v>N/A</v>
      </c>
      <c r="AB881" s="28" t="str" cm="1">
        <f t="array" ref="AB881">IFERROR($C881-IF($Z881=1,1,INDEX(Forecast_Capex_Input!$CI$12:$CI$286,$Z881-1))+1,NA)</f>
        <v>N/A</v>
      </c>
      <c r="AC881" s="28" t="str" cm="1">
        <f t="array" aca="1" ref="AC881" ca="1">IFERROR(IF(AA881=1,
INDEX(Forecast_Capex_Input!$AI$10:$BB$10,SMALL(IF(INDEX(Forecast_Capex_Input!$AI$12:$BB$286,$Z881,0)&gt;0,COLUMN(Forecast_Capex_Input!$AI$10:$BB$10)-COLUMN(Forecast_Capex_Input!$AI$12)+1),ROWS(OFFSET(AC880,0,0,-$AB881)))),
OFFSET(AC880,-INDEX(Forecast_Capex_Input!$CG$12:$CG$286,$Z881)+1,0)),NA)</f>
        <v>N/A</v>
      </c>
      <c r="AD881" s="28" t="str">
        <f t="shared" ca="1" si="77"/>
        <v>N/A</v>
      </c>
      <c r="AE881" s="82" t="b">
        <f t="shared" si="81"/>
        <v>0</v>
      </c>
      <c r="AF881" s="78" t="b">
        <v>0</v>
      </c>
      <c r="AG881" s="82" t="b">
        <f t="shared" si="78"/>
        <v>1</v>
      </c>
      <c r="AI881" s="55">
        <v>0</v>
      </c>
      <c r="AJ881" s="55">
        <v>0</v>
      </c>
      <c r="AK881" s="55">
        <v>0</v>
      </c>
      <c r="AL881" s="55">
        <v>0</v>
      </c>
      <c r="AM881" s="55">
        <v>0</v>
      </c>
      <c r="AN881" s="135">
        <v>0</v>
      </c>
      <c r="AP881" s="55">
        <v>0</v>
      </c>
      <c r="AQ881" s="55">
        <v>0</v>
      </c>
      <c r="AR881" s="55">
        <v>0</v>
      </c>
      <c r="AS881" s="55">
        <v>0</v>
      </c>
      <c r="AT881" s="55">
        <v>0</v>
      </c>
      <c r="AU881" s="135">
        <v>0</v>
      </c>
      <c r="AW881" s="55">
        <v>0</v>
      </c>
      <c r="AX881" s="55">
        <v>0</v>
      </c>
      <c r="AY881" s="55">
        <v>0</v>
      </c>
      <c r="AZ881" s="55">
        <v>0</v>
      </c>
      <c r="BA881" s="55">
        <v>0</v>
      </c>
      <c r="BB881" s="135">
        <v>0</v>
      </c>
      <c r="BD881" s="55">
        <v>0</v>
      </c>
      <c r="BE881" s="55">
        <v>0</v>
      </c>
      <c r="BF881" s="55">
        <v>0</v>
      </c>
      <c r="BG881" s="55">
        <v>0</v>
      </c>
      <c r="BH881" s="55">
        <v>0</v>
      </c>
      <c r="BI881" s="135">
        <v>0</v>
      </c>
      <c r="BK881" s="55">
        <v>0</v>
      </c>
      <c r="BL881" s="55">
        <v>0</v>
      </c>
      <c r="BM881" s="55">
        <v>0</v>
      </c>
      <c r="BN881" s="55">
        <v>0</v>
      </c>
      <c r="BO881" s="55">
        <v>0</v>
      </c>
      <c r="BP881" s="135">
        <v>0</v>
      </c>
      <c r="BR881" s="147">
        <v>0</v>
      </c>
      <c r="BS881" s="147">
        <v>0</v>
      </c>
      <c r="BT881" s="147">
        <v>0</v>
      </c>
      <c r="BU881" s="147">
        <v>0</v>
      </c>
      <c r="BV881" s="147">
        <v>0</v>
      </c>
      <c r="BX881" s="55">
        <v>0</v>
      </c>
      <c r="BY881" s="55">
        <v>0</v>
      </c>
      <c r="BZ881" s="55">
        <v>0</v>
      </c>
      <c r="CA881" s="55">
        <v>0</v>
      </c>
      <c r="CB881" s="55">
        <v>0</v>
      </c>
      <c r="CC881" s="135">
        <v>0</v>
      </c>
      <c r="CE881" s="55">
        <v>0</v>
      </c>
      <c r="CF881" s="55">
        <v>0</v>
      </c>
      <c r="CG881" s="55">
        <v>0</v>
      </c>
      <c r="CH881" s="55">
        <v>0</v>
      </c>
      <c r="CI881" s="55">
        <v>0</v>
      </c>
      <c r="CJ881" s="135">
        <v>0</v>
      </c>
      <c r="CL881" s="55">
        <v>0</v>
      </c>
      <c r="CM881" s="55">
        <v>0</v>
      </c>
      <c r="CN881" s="55">
        <v>0</v>
      </c>
      <c r="CO881" s="55">
        <v>0</v>
      </c>
      <c r="CP881" s="55">
        <v>0</v>
      </c>
      <c r="CQ881" s="135">
        <v>0</v>
      </c>
      <c r="CS881" s="67">
        <v>0</v>
      </c>
      <c r="CT881" s="67">
        <v>0</v>
      </c>
      <c r="CU881" s="67">
        <v>0</v>
      </c>
      <c r="CV881" s="67">
        <v>0</v>
      </c>
      <c r="CW881" s="67">
        <v>0</v>
      </c>
      <c r="CX881" s="135">
        <v>0</v>
      </c>
      <c r="CZ881" s="55">
        <v>0</v>
      </c>
      <c r="DA881" s="55">
        <v>0</v>
      </c>
      <c r="DB881" s="55">
        <v>0</v>
      </c>
      <c r="DC881" s="55">
        <v>0</v>
      </c>
      <c r="DD881" s="55">
        <v>0</v>
      </c>
      <c r="DE881" s="135">
        <v>0</v>
      </c>
      <c r="DG881" s="43" t="b" cm="1">
        <f t="array" aca="1" ref="DG881" ca="1">OR($G881=Forecast_Capex_Input!$BF$8:$BF$10)</f>
        <v>0</v>
      </c>
      <c r="DH881" s="43" cm="1">
        <f t="array" aca="1" ref="DH881" ca="1">IFERROR(INDEX(Forecast_Capex_Input!BG$12:BG$286,$Z881)
*(INDEX(Forecast_Capex_Input!$H$12:$H$286,$Z881)=Repex),0)
*$DG881</f>
        <v>0</v>
      </c>
      <c r="DI881" s="43" cm="1">
        <f t="array" aca="1" ref="DI881" ca="1">IFERROR(INDEX(Forecast_Capex_Input!BH$12:BH$286,$Z881)
*(INDEX(Forecast_Capex_Input!$H$12:$H$286,$Z881)=Repex),0)
*$DG881</f>
        <v>0</v>
      </c>
      <c r="DJ881" s="43" cm="1">
        <f t="array" aca="1" ref="DJ881" ca="1">IFERROR(INDEX(Forecast_Capex_Input!BI$12:BI$286,$Z881)
*(INDEX(Forecast_Capex_Input!$H$12:$H$286,$Z881)=Repex),0)
*$DG881</f>
        <v>0</v>
      </c>
      <c r="DK881" s="43" cm="1">
        <f t="array" aca="1" ref="DK881" ca="1">IFERROR(INDEX(Forecast_Capex_Input!BJ$12:BJ$286,$Z881)
*(INDEX(Forecast_Capex_Input!$H$12:$H$286,$Z881)=Repex),0)
*$DG881</f>
        <v>0</v>
      </c>
      <c r="DL881" s="43" cm="1">
        <f t="array" aca="1" ref="DL881" ca="1">IFERROR(INDEX(Forecast_Capex_Input!BK$12:BK$286,$Z881)
*(INDEX(Forecast_Capex_Input!$H$12:$H$286,$Z881)=Repex),0)
*$DG881</f>
        <v>0</v>
      </c>
      <c r="DM881" s="43" cm="1">
        <f t="array" aca="1" ref="DM881" ca="1">IFERROR(INDEX(Forecast_Capex_Input!BL$12:BL$286,$Z881)
*(INDEX(Forecast_Capex_Input!$H$12:$H$286,$Z881)=Repex),0)
*$DG881</f>
        <v>0</v>
      </c>
      <c r="DO881" s="43" t="b" cm="1">
        <f t="array" aca="1" ref="DO881" ca="1">OR($G881=Forecast_Capex_Input!$BN$8:$BN$9)</f>
        <v>0</v>
      </c>
      <c r="DP881" s="43" cm="1">
        <f t="array" aca="1" ref="DP881" ca="1">IFERROR(INDEX(Forecast_Capex_Input!BO$12:BO$286,$Z881)
*(INDEX(Forecast_Capex_Input!$H$12:$H$286,$Z881)=Repex),0)
*$DO881</f>
        <v>0</v>
      </c>
      <c r="DQ881" s="43" cm="1">
        <f t="array" aca="1" ref="DQ881" ca="1">IFERROR(INDEX(Forecast_Capex_Input!BP$12:BP$286,$Z881)
*(INDEX(Forecast_Capex_Input!$H$12:$H$286,$Z881)=Repex),0)
*$DO881</f>
        <v>0</v>
      </c>
      <c r="DR881" s="43" cm="1">
        <f t="array" aca="1" ref="DR881" ca="1">IFERROR(INDEX(Forecast_Capex_Input!BQ$12:BQ$286,$Z881)
*(INDEX(Forecast_Capex_Input!$H$12:$H$286,$Z881)=Repex),0)
*$DO881</f>
        <v>0</v>
      </c>
      <c r="DS881" s="43" cm="1">
        <f t="array" aca="1" ref="DS881" ca="1">IFERROR(INDEX(Forecast_Capex_Input!BR$12:BR$286,$Z881)
*(INDEX(Forecast_Capex_Input!$H$12:$H$286,$Z881)=Repex),0)
*$DO881</f>
        <v>0</v>
      </c>
      <c r="DT881" s="43" cm="1">
        <f t="array" aca="1" ref="DT881" ca="1">IFERROR(INDEX(Forecast_Capex_Input!BS$12:BS$286,$Z881)
*(INDEX(Forecast_Capex_Input!$H$12:$H$286,$Z881)=Repex),0)
*$DO881</f>
        <v>0</v>
      </c>
      <c r="DV881" s="43" t="b" cm="1">
        <f t="array" aca="1" ref="DV881" ca="1">OR($G881=Forecast_Capex_Input!$BU$8:$BU$10)</f>
        <v>0</v>
      </c>
      <c r="DW881" s="43" cm="1">
        <f t="array" aca="1" ref="DW881" ca="1">IFERROR(INDEX(Forecast_Capex_Input!BV$12:BV$286,$Z881)
*(INDEX(Forecast_Capex_Input!$H$12:$H$286,$Z881)=Repex),0)
*$DV881</f>
        <v>0</v>
      </c>
      <c r="DX881" s="43" cm="1">
        <f t="array" aca="1" ref="DX881" ca="1">IFERROR(INDEX(Forecast_Capex_Input!BW$12:BW$286,$Z881)
*(INDEX(Forecast_Capex_Input!$H$12:$H$286,$Z881)=Repex),0)
*$DV881</f>
        <v>0</v>
      </c>
      <c r="DY881" s="43" cm="1">
        <f t="array" aca="1" ref="DY881" ca="1">IFERROR(INDEX(Forecast_Capex_Input!BX$12:BX$286,$Z881)
*(INDEX(Forecast_Capex_Input!$H$12:$H$286,$Z881)=Repex),0)
*$DV881</f>
        <v>0</v>
      </c>
      <c r="DZ881" s="43" cm="1">
        <f t="array" aca="1" ref="DZ881" ca="1">IFERROR(INDEX(Forecast_Capex_Input!BY$12:BY$286,$Z881)
*(INDEX(Forecast_Capex_Input!$H$12:$H$286,$Z881)=Repex),0)
*$DV881</f>
        <v>0</v>
      </c>
      <c r="EA881" s="43" cm="1">
        <f t="array" aca="1" ref="EA881" ca="1">IFERROR(INDEX(Forecast_Capex_Input!BZ$12:BZ$286,$Z881)
*(INDEX(Forecast_Capex_Input!$H$12:$H$286,$Z881)=Repex),0)
*$DV881</f>
        <v>0</v>
      </c>
      <c r="EB881" s="43" cm="1">
        <f t="array" aca="1" ref="EB881" ca="1">IFERROR(INDEX(Forecast_Capex_Input!CA$12:CA$286,$Z881)
*(INDEX(Forecast_Capex_Input!$H$12:$H$286,$Z881)=Repex),0)
*$DV881</f>
        <v>0</v>
      </c>
      <c r="EC881" s="43" cm="1">
        <f t="array" aca="1" ref="EC881" ca="1">IFERROR(INDEX(Forecast_Capex_Input!CB$12:CB$286,$Z881)
*(INDEX(Forecast_Capex_Input!$H$12:$H$286,$Z881)=Repex),0)
*$DV881</f>
        <v>0</v>
      </c>
      <c r="ED881" s="43" cm="1">
        <f t="array" aca="1" ref="ED881" ca="1">IFERROR(INDEX(Forecast_Capex_Input!CC$12:CC$286,$Z881)
*(INDEX(Forecast_Capex_Input!$H$12:$H$286,$Z881)=Repex),0)
*$DV881</f>
        <v>0</v>
      </c>
      <c r="EF881" s="86" t="str">
        <f t="shared" si="79"/>
        <v>N/A</v>
      </c>
      <c r="EG881" s="28" t="str">
        <f>IFERROR(RANK(EF881,EF$11:EF$1010,0)+COUNTIF(EF$11:EF881,EF881)-1,NA)</f>
        <v>N/A</v>
      </c>
    </row>
    <row r="882" spans="3:137" x14ac:dyDescent="0.2">
      <c r="C882" s="28">
        <f t="shared" si="80"/>
        <v>872</v>
      </c>
      <c r="D882" s="9" t="str" cm="1">
        <f t="array" ref="D882">IFERROR(INDEX(Forecast_Capex_Input!$D$12:$D$286,$Z882),NA)</f>
        <v>N/A</v>
      </c>
      <c r="E882" s="24" t="str" cm="1">
        <f t="array" ref="E882">IF($Z882=NA,NA,INDEX(Forecast_Capex_Input!$E$12:$E$286,$Z882))</f>
        <v>N/A</v>
      </c>
      <c r="F882" s="9" t="str" cm="1">
        <f t="array" aca="1" ref="F882" ca="1">IFERROR(INDEX(General!$E$25:$E$26,$AA882),NA)</f>
        <v>N/A</v>
      </c>
      <c r="G882" s="9" t="str" cm="1">
        <f t="array" aca="1" ref="G882" ca="1">IFERROR(INDEX(Forecast_Capex_Input!$AI$11:$BB$11,$AC882),NA)</f>
        <v>N/A</v>
      </c>
      <c r="H882" s="50" t="str" cm="1">
        <f t="array" aca="1" ref="H882" ca="1">IFERROR(INDEX(Forecast_Capex_Input!$AI$12:$BB$286,$Z882,$AC882),NA)</f>
        <v>N/A</v>
      </c>
      <c r="I882" s="150" t="str" cm="1">
        <f t="array" ref="I882">IFERROR(INDEX(Forecast_Capex_Input!$F$12:$F$286,$Z882),NA)</f>
        <v>N/A</v>
      </c>
      <c r="J882" s="150" t="str" cm="1">
        <f t="array" ref="J882">IFERROR(INDEX(Forecast_Capex_Input!G$12:G$286,$Z882),NA)</f>
        <v>N/A</v>
      </c>
      <c r="K882" s="150" t="str" cm="1">
        <f t="array" ref="K882">IFERROR(INDEX(Forecast_Capex_Input!H$12:H$286,$Z882),NA)</f>
        <v>N/A</v>
      </c>
      <c r="L882" s="150" t="str" cm="1">
        <f t="array" ref="L882">IFERROR(INDEX(Forecast_Capex_Input!I$12:I$286,$Z882),NA)</f>
        <v>N/A</v>
      </c>
      <c r="M882" s="150" t="str" cm="1">
        <f t="array" ref="M882">IFERROR(INDEX(Forecast_Capex_Input!J$12:J$286,$Z882),NA)</f>
        <v>N/A</v>
      </c>
      <c r="N882" s="150" t="str" cm="1">
        <f t="array" ref="N882">IFERROR(INDEX(Forecast_Capex_Input!K$12:K$286,$Z882),NA)</f>
        <v>N/A</v>
      </c>
      <c r="O882" s="150" t="str" cm="1">
        <f t="array" ref="O882">IFERROR(INDEX(Forecast_Capex_Input!L$12:L$286,$Z882),NA)</f>
        <v>N/A</v>
      </c>
      <c r="P882" s="150" t="str" cm="1">
        <f t="array" ref="P882">IFERROR(INDEX(Forecast_Capex_Input!M$12:M$286,$Z882),NA)</f>
        <v>N/A</v>
      </c>
      <c r="Q882" s="24" t="str" cm="1">
        <f t="array" ref="Q882">IFERROR(INDEX(Forecast_Capex_Input!N$12:N$286,$Z882),NA)</f>
        <v>N/A</v>
      </c>
      <c r="R882" s="190" cm="1">
        <f t="array" ref="R882">IFERROR(INDEX(Forecast_Capex_Input!O$12:O$286,$Z882),0)</f>
        <v>0</v>
      </c>
      <c r="S882" s="24" cm="1">
        <f t="array" ref="S882">IFERROR(INDEX(Forecast_Capex_Input!P$12:P$286,$Z882),0)</f>
        <v>0</v>
      </c>
      <c r="T882" s="150" t="str" cm="1">
        <f t="array" aca="1" ref="T882" ca="1">IFERROR(INDEX(General!$K$91:$K$110,$AC882),NA)</f>
        <v>N/A</v>
      </c>
      <c r="U882" s="43" cm="1">
        <f t="array" aca="1" ref="U882" ca="1">IFERROR(
IF($F882=General!$E$25,INDEX(Forecast_Capex_Input!S$12:S$286,$Z882),
INDEX(Forecast_Capex_Input!T$12:T$286,$Z882)),0)</f>
        <v>0</v>
      </c>
      <c r="V882" s="82" t="b">
        <f>IFERROR(INDEX(Overheads!$T$19:$T$26,MATCH($I882,Overheads!$E$19:$E$26,0)),FALSE)</f>
        <v>0</v>
      </c>
      <c r="W882" s="209" cm="1">
        <f t="array" ref="W882">IFERROR(
INDEX(Forecast_Capex_Input!CN$12:CN$286,$Z882),0)</f>
        <v>0</v>
      </c>
      <c r="X882" s="209">
        <f>IFERROR(
MATCH($W882,General!$L$39:$S$39,0),1)</f>
        <v>1</v>
      </c>
      <c r="Z882" s="28" t="str">
        <f>IFERROR(
IF(MATCH($C882,Forecast_Capex_Input!$CI$12:$CI$286,1)+1&gt;MAX(Forecast_Capex_Input!$C$12:$C$286),NA,
MATCH($C882,Forecast_Capex_Input!$CI$12:$CI$286,1)+1),1)</f>
        <v>N/A</v>
      </c>
      <c r="AA882" s="28" t="str" cm="1">
        <f t="array" aca="1" ref="AA882" ca="1">IFERROR(
IF(Z881&lt;&gt;Z882,1,
IF(COUNTIF(OFFSET(AA881,0,0,-INDEX(Forecast_Capex_Input!$CG$12:$CG$286,$Z882)),AA881)=INDEX(Forecast_Capex_Input!$CG$12:$CG$286,$Z882),AA881+1,AA881)),NA)</f>
        <v>N/A</v>
      </c>
      <c r="AB882" s="28" t="str" cm="1">
        <f t="array" ref="AB882">IFERROR($C882-IF($Z882=1,1,INDEX(Forecast_Capex_Input!$CI$12:$CI$286,$Z882-1))+1,NA)</f>
        <v>N/A</v>
      </c>
      <c r="AC882" s="28" t="str" cm="1">
        <f t="array" aca="1" ref="AC882" ca="1">IFERROR(IF(AA882=1,
INDEX(Forecast_Capex_Input!$AI$10:$BB$10,SMALL(IF(INDEX(Forecast_Capex_Input!$AI$12:$BB$286,$Z882,0)&gt;0,COLUMN(Forecast_Capex_Input!$AI$10:$BB$10)-COLUMN(Forecast_Capex_Input!$AI$12)+1),ROWS(OFFSET(AC881,0,0,-$AB882)))),
OFFSET(AC881,-INDEX(Forecast_Capex_Input!$CG$12:$CG$286,$Z882)+1,0)),NA)</f>
        <v>N/A</v>
      </c>
      <c r="AD882" s="28" t="str">
        <f t="shared" ca="1" si="77"/>
        <v>N/A</v>
      </c>
      <c r="AE882" s="82" t="b">
        <f t="shared" si="81"/>
        <v>0</v>
      </c>
      <c r="AF882" s="78" t="b">
        <v>0</v>
      </c>
      <c r="AG882" s="82" t="b">
        <f t="shared" si="78"/>
        <v>1</v>
      </c>
      <c r="AI882" s="55">
        <v>0</v>
      </c>
      <c r="AJ882" s="55">
        <v>0</v>
      </c>
      <c r="AK882" s="55">
        <v>0</v>
      </c>
      <c r="AL882" s="55">
        <v>0</v>
      </c>
      <c r="AM882" s="55">
        <v>0</v>
      </c>
      <c r="AN882" s="135">
        <v>0</v>
      </c>
      <c r="AP882" s="55">
        <v>0</v>
      </c>
      <c r="AQ882" s="55">
        <v>0</v>
      </c>
      <c r="AR882" s="55">
        <v>0</v>
      </c>
      <c r="AS882" s="55">
        <v>0</v>
      </c>
      <c r="AT882" s="55">
        <v>0</v>
      </c>
      <c r="AU882" s="135">
        <v>0</v>
      </c>
      <c r="AW882" s="55">
        <v>0</v>
      </c>
      <c r="AX882" s="55">
        <v>0</v>
      </c>
      <c r="AY882" s="55">
        <v>0</v>
      </c>
      <c r="AZ882" s="55">
        <v>0</v>
      </c>
      <c r="BA882" s="55">
        <v>0</v>
      </c>
      <c r="BB882" s="135">
        <v>0</v>
      </c>
      <c r="BD882" s="55">
        <v>0</v>
      </c>
      <c r="BE882" s="55">
        <v>0</v>
      </c>
      <c r="BF882" s="55">
        <v>0</v>
      </c>
      <c r="BG882" s="55">
        <v>0</v>
      </c>
      <c r="BH882" s="55">
        <v>0</v>
      </c>
      <c r="BI882" s="135">
        <v>0</v>
      </c>
      <c r="BK882" s="55">
        <v>0</v>
      </c>
      <c r="BL882" s="55">
        <v>0</v>
      </c>
      <c r="BM882" s="55">
        <v>0</v>
      </c>
      <c r="BN882" s="55">
        <v>0</v>
      </c>
      <c r="BO882" s="55">
        <v>0</v>
      </c>
      <c r="BP882" s="135">
        <v>0</v>
      </c>
      <c r="BR882" s="147">
        <v>0</v>
      </c>
      <c r="BS882" s="147">
        <v>0</v>
      </c>
      <c r="BT882" s="147">
        <v>0</v>
      </c>
      <c r="BU882" s="147">
        <v>0</v>
      </c>
      <c r="BV882" s="147">
        <v>0</v>
      </c>
      <c r="BX882" s="55">
        <v>0</v>
      </c>
      <c r="BY882" s="55">
        <v>0</v>
      </c>
      <c r="BZ882" s="55">
        <v>0</v>
      </c>
      <c r="CA882" s="55">
        <v>0</v>
      </c>
      <c r="CB882" s="55">
        <v>0</v>
      </c>
      <c r="CC882" s="135">
        <v>0</v>
      </c>
      <c r="CE882" s="55">
        <v>0</v>
      </c>
      <c r="CF882" s="55">
        <v>0</v>
      </c>
      <c r="CG882" s="55">
        <v>0</v>
      </c>
      <c r="CH882" s="55">
        <v>0</v>
      </c>
      <c r="CI882" s="55">
        <v>0</v>
      </c>
      <c r="CJ882" s="135">
        <v>0</v>
      </c>
      <c r="CL882" s="55">
        <v>0</v>
      </c>
      <c r="CM882" s="55">
        <v>0</v>
      </c>
      <c r="CN882" s="55">
        <v>0</v>
      </c>
      <c r="CO882" s="55">
        <v>0</v>
      </c>
      <c r="CP882" s="55">
        <v>0</v>
      </c>
      <c r="CQ882" s="135">
        <v>0</v>
      </c>
      <c r="CS882" s="67">
        <v>0</v>
      </c>
      <c r="CT882" s="67">
        <v>0</v>
      </c>
      <c r="CU882" s="67">
        <v>0</v>
      </c>
      <c r="CV882" s="67">
        <v>0</v>
      </c>
      <c r="CW882" s="67">
        <v>0</v>
      </c>
      <c r="CX882" s="135">
        <v>0</v>
      </c>
      <c r="CZ882" s="55">
        <v>0</v>
      </c>
      <c r="DA882" s="55">
        <v>0</v>
      </c>
      <c r="DB882" s="55">
        <v>0</v>
      </c>
      <c r="DC882" s="55">
        <v>0</v>
      </c>
      <c r="DD882" s="55">
        <v>0</v>
      </c>
      <c r="DE882" s="135">
        <v>0</v>
      </c>
      <c r="DG882" s="43" t="b" cm="1">
        <f t="array" aca="1" ref="DG882" ca="1">OR($G882=Forecast_Capex_Input!$BF$8:$BF$10)</f>
        <v>0</v>
      </c>
      <c r="DH882" s="43" cm="1">
        <f t="array" aca="1" ref="DH882" ca="1">IFERROR(INDEX(Forecast_Capex_Input!BG$12:BG$286,$Z882)
*(INDEX(Forecast_Capex_Input!$H$12:$H$286,$Z882)=Repex),0)
*$DG882</f>
        <v>0</v>
      </c>
      <c r="DI882" s="43" cm="1">
        <f t="array" aca="1" ref="DI882" ca="1">IFERROR(INDEX(Forecast_Capex_Input!BH$12:BH$286,$Z882)
*(INDEX(Forecast_Capex_Input!$H$12:$H$286,$Z882)=Repex),0)
*$DG882</f>
        <v>0</v>
      </c>
      <c r="DJ882" s="43" cm="1">
        <f t="array" aca="1" ref="DJ882" ca="1">IFERROR(INDEX(Forecast_Capex_Input!BI$12:BI$286,$Z882)
*(INDEX(Forecast_Capex_Input!$H$12:$H$286,$Z882)=Repex),0)
*$DG882</f>
        <v>0</v>
      </c>
      <c r="DK882" s="43" cm="1">
        <f t="array" aca="1" ref="DK882" ca="1">IFERROR(INDEX(Forecast_Capex_Input!BJ$12:BJ$286,$Z882)
*(INDEX(Forecast_Capex_Input!$H$12:$H$286,$Z882)=Repex),0)
*$DG882</f>
        <v>0</v>
      </c>
      <c r="DL882" s="43" cm="1">
        <f t="array" aca="1" ref="DL882" ca="1">IFERROR(INDEX(Forecast_Capex_Input!BK$12:BK$286,$Z882)
*(INDEX(Forecast_Capex_Input!$H$12:$H$286,$Z882)=Repex),0)
*$DG882</f>
        <v>0</v>
      </c>
      <c r="DM882" s="43" cm="1">
        <f t="array" aca="1" ref="DM882" ca="1">IFERROR(INDEX(Forecast_Capex_Input!BL$12:BL$286,$Z882)
*(INDEX(Forecast_Capex_Input!$H$12:$H$286,$Z882)=Repex),0)
*$DG882</f>
        <v>0</v>
      </c>
      <c r="DO882" s="43" t="b" cm="1">
        <f t="array" aca="1" ref="DO882" ca="1">OR($G882=Forecast_Capex_Input!$BN$8:$BN$9)</f>
        <v>0</v>
      </c>
      <c r="DP882" s="43" cm="1">
        <f t="array" aca="1" ref="DP882" ca="1">IFERROR(INDEX(Forecast_Capex_Input!BO$12:BO$286,$Z882)
*(INDEX(Forecast_Capex_Input!$H$12:$H$286,$Z882)=Repex),0)
*$DO882</f>
        <v>0</v>
      </c>
      <c r="DQ882" s="43" cm="1">
        <f t="array" aca="1" ref="DQ882" ca="1">IFERROR(INDEX(Forecast_Capex_Input!BP$12:BP$286,$Z882)
*(INDEX(Forecast_Capex_Input!$H$12:$H$286,$Z882)=Repex),0)
*$DO882</f>
        <v>0</v>
      </c>
      <c r="DR882" s="43" cm="1">
        <f t="array" aca="1" ref="DR882" ca="1">IFERROR(INDEX(Forecast_Capex_Input!BQ$12:BQ$286,$Z882)
*(INDEX(Forecast_Capex_Input!$H$12:$H$286,$Z882)=Repex),0)
*$DO882</f>
        <v>0</v>
      </c>
      <c r="DS882" s="43" cm="1">
        <f t="array" aca="1" ref="DS882" ca="1">IFERROR(INDEX(Forecast_Capex_Input!BR$12:BR$286,$Z882)
*(INDEX(Forecast_Capex_Input!$H$12:$H$286,$Z882)=Repex),0)
*$DO882</f>
        <v>0</v>
      </c>
      <c r="DT882" s="43" cm="1">
        <f t="array" aca="1" ref="DT882" ca="1">IFERROR(INDEX(Forecast_Capex_Input!BS$12:BS$286,$Z882)
*(INDEX(Forecast_Capex_Input!$H$12:$H$286,$Z882)=Repex),0)
*$DO882</f>
        <v>0</v>
      </c>
      <c r="DV882" s="43" t="b" cm="1">
        <f t="array" aca="1" ref="DV882" ca="1">OR($G882=Forecast_Capex_Input!$BU$8:$BU$10)</f>
        <v>0</v>
      </c>
      <c r="DW882" s="43" cm="1">
        <f t="array" aca="1" ref="DW882" ca="1">IFERROR(INDEX(Forecast_Capex_Input!BV$12:BV$286,$Z882)
*(INDEX(Forecast_Capex_Input!$H$12:$H$286,$Z882)=Repex),0)
*$DV882</f>
        <v>0</v>
      </c>
      <c r="DX882" s="43" cm="1">
        <f t="array" aca="1" ref="DX882" ca="1">IFERROR(INDEX(Forecast_Capex_Input!BW$12:BW$286,$Z882)
*(INDEX(Forecast_Capex_Input!$H$12:$H$286,$Z882)=Repex),0)
*$DV882</f>
        <v>0</v>
      </c>
      <c r="DY882" s="43" cm="1">
        <f t="array" aca="1" ref="DY882" ca="1">IFERROR(INDEX(Forecast_Capex_Input!BX$12:BX$286,$Z882)
*(INDEX(Forecast_Capex_Input!$H$12:$H$286,$Z882)=Repex),0)
*$DV882</f>
        <v>0</v>
      </c>
      <c r="DZ882" s="43" cm="1">
        <f t="array" aca="1" ref="DZ882" ca="1">IFERROR(INDEX(Forecast_Capex_Input!BY$12:BY$286,$Z882)
*(INDEX(Forecast_Capex_Input!$H$12:$H$286,$Z882)=Repex),0)
*$DV882</f>
        <v>0</v>
      </c>
      <c r="EA882" s="43" cm="1">
        <f t="array" aca="1" ref="EA882" ca="1">IFERROR(INDEX(Forecast_Capex_Input!BZ$12:BZ$286,$Z882)
*(INDEX(Forecast_Capex_Input!$H$12:$H$286,$Z882)=Repex),0)
*$DV882</f>
        <v>0</v>
      </c>
      <c r="EB882" s="43" cm="1">
        <f t="array" aca="1" ref="EB882" ca="1">IFERROR(INDEX(Forecast_Capex_Input!CA$12:CA$286,$Z882)
*(INDEX(Forecast_Capex_Input!$H$12:$H$286,$Z882)=Repex),0)
*$DV882</f>
        <v>0</v>
      </c>
      <c r="EC882" s="43" cm="1">
        <f t="array" aca="1" ref="EC882" ca="1">IFERROR(INDEX(Forecast_Capex_Input!CB$12:CB$286,$Z882)
*(INDEX(Forecast_Capex_Input!$H$12:$H$286,$Z882)=Repex),0)
*$DV882</f>
        <v>0</v>
      </c>
      <c r="ED882" s="43" cm="1">
        <f t="array" aca="1" ref="ED882" ca="1">IFERROR(INDEX(Forecast_Capex_Input!CC$12:CC$286,$Z882)
*(INDEX(Forecast_Capex_Input!$H$12:$H$286,$Z882)=Repex),0)
*$DV882</f>
        <v>0</v>
      </c>
      <c r="EF882" s="86" t="str">
        <f t="shared" si="79"/>
        <v>N/A</v>
      </c>
      <c r="EG882" s="28" t="str">
        <f>IFERROR(RANK(EF882,EF$11:EF$1010,0)+COUNTIF(EF$11:EF882,EF882)-1,NA)</f>
        <v>N/A</v>
      </c>
    </row>
    <row r="883" spans="3:137" x14ac:dyDescent="0.2">
      <c r="C883" s="28">
        <f t="shared" si="80"/>
        <v>873</v>
      </c>
      <c r="D883" s="9" t="str" cm="1">
        <f t="array" ref="D883">IFERROR(INDEX(Forecast_Capex_Input!$D$12:$D$286,$Z883),NA)</f>
        <v>N/A</v>
      </c>
      <c r="E883" s="24" t="str" cm="1">
        <f t="array" ref="E883">IF($Z883=NA,NA,INDEX(Forecast_Capex_Input!$E$12:$E$286,$Z883))</f>
        <v>N/A</v>
      </c>
      <c r="F883" s="9" t="str" cm="1">
        <f t="array" aca="1" ref="F883" ca="1">IFERROR(INDEX(General!$E$25:$E$26,$AA883),NA)</f>
        <v>N/A</v>
      </c>
      <c r="G883" s="9" t="str" cm="1">
        <f t="array" aca="1" ref="G883" ca="1">IFERROR(INDEX(Forecast_Capex_Input!$AI$11:$BB$11,$AC883),NA)</f>
        <v>N/A</v>
      </c>
      <c r="H883" s="50" t="str" cm="1">
        <f t="array" aca="1" ref="H883" ca="1">IFERROR(INDEX(Forecast_Capex_Input!$AI$12:$BB$286,$Z883,$AC883),NA)</f>
        <v>N/A</v>
      </c>
      <c r="I883" s="150" t="str" cm="1">
        <f t="array" ref="I883">IFERROR(INDEX(Forecast_Capex_Input!$F$12:$F$286,$Z883),NA)</f>
        <v>N/A</v>
      </c>
      <c r="J883" s="150" t="str" cm="1">
        <f t="array" ref="J883">IFERROR(INDEX(Forecast_Capex_Input!G$12:G$286,$Z883),NA)</f>
        <v>N/A</v>
      </c>
      <c r="K883" s="150" t="str" cm="1">
        <f t="array" ref="K883">IFERROR(INDEX(Forecast_Capex_Input!H$12:H$286,$Z883),NA)</f>
        <v>N/A</v>
      </c>
      <c r="L883" s="150" t="str" cm="1">
        <f t="array" ref="L883">IFERROR(INDEX(Forecast_Capex_Input!I$12:I$286,$Z883),NA)</f>
        <v>N/A</v>
      </c>
      <c r="M883" s="150" t="str" cm="1">
        <f t="array" ref="M883">IFERROR(INDEX(Forecast_Capex_Input!J$12:J$286,$Z883),NA)</f>
        <v>N/A</v>
      </c>
      <c r="N883" s="150" t="str" cm="1">
        <f t="array" ref="N883">IFERROR(INDEX(Forecast_Capex_Input!K$12:K$286,$Z883),NA)</f>
        <v>N/A</v>
      </c>
      <c r="O883" s="150" t="str" cm="1">
        <f t="array" ref="O883">IFERROR(INDEX(Forecast_Capex_Input!L$12:L$286,$Z883),NA)</f>
        <v>N/A</v>
      </c>
      <c r="P883" s="150" t="str" cm="1">
        <f t="array" ref="P883">IFERROR(INDEX(Forecast_Capex_Input!M$12:M$286,$Z883),NA)</f>
        <v>N/A</v>
      </c>
      <c r="Q883" s="24" t="str" cm="1">
        <f t="array" ref="Q883">IFERROR(INDEX(Forecast_Capex_Input!N$12:N$286,$Z883),NA)</f>
        <v>N/A</v>
      </c>
      <c r="R883" s="190" cm="1">
        <f t="array" ref="R883">IFERROR(INDEX(Forecast_Capex_Input!O$12:O$286,$Z883),0)</f>
        <v>0</v>
      </c>
      <c r="S883" s="24" cm="1">
        <f t="array" ref="S883">IFERROR(INDEX(Forecast_Capex_Input!P$12:P$286,$Z883),0)</f>
        <v>0</v>
      </c>
      <c r="T883" s="150" t="str" cm="1">
        <f t="array" aca="1" ref="T883" ca="1">IFERROR(INDEX(General!$K$91:$K$110,$AC883),NA)</f>
        <v>N/A</v>
      </c>
      <c r="U883" s="43" cm="1">
        <f t="array" aca="1" ref="U883" ca="1">IFERROR(
IF($F883=General!$E$25,INDEX(Forecast_Capex_Input!S$12:S$286,$Z883),
INDEX(Forecast_Capex_Input!T$12:T$286,$Z883)),0)</f>
        <v>0</v>
      </c>
      <c r="V883" s="82" t="b">
        <f>IFERROR(INDEX(Overheads!$T$19:$T$26,MATCH($I883,Overheads!$E$19:$E$26,0)),FALSE)</f>
        <v>0</v>
      </c>
      <c r="W883" s="209" cm="1">
        <f t="array" ref="W883">IFERROR(
INDEX(Forecast_Capex_Input!CN$12:CN$286,$Z883),0)</f>
        <v>0</v>
      </c>
      <c r="X883" s="209">
        <f>IFERROR(
MATCH($W883,General!$L$39:$S$39,0),1)</f>
        <v>1</v>
      </c>
      <c r="Z883" s="28" t="str">
        <f>IFERROR(
IF(MATCH($C883,Forecast_Capex_Input!$CI$12:$CI$286,1)+1&gt;MAX(Forecast_Capex_Input!$C$12:$C$286),NA,
MATCH($C883,Forecast_Capex_Input!$CI$12:$CI$286,1)+1),1)</f>
        <v>N/A</v>
      </c>
      <c r="AA883" s="28" t="str" cm="1">
        <f t="array" aca="1" ref="AA883" ca="1">IFERROR(
IF(Z882&lt;&gt;Z883,1,
IF(COUNTIF(OFFSET(AA882,0,0,-INDEX(Forecast_Capex_Input!$CG$12:$CG$286,$Z883)),AA882)=INDEX(Forecast_Capex_Input!$CG$12:$CG$286,$Z883),AA882+1,AA882)),NA)</f>
        <v>N/A</v>
      </c>
      <c r="AB883" s="28" t="str" cm="1">
        <f t="array" ref="AB883">IFERROR($C883-IF($Z883=1,1,INDEX(Forecast_Capex_Input!$CI$12:$CI$286,$Z883-1))+1,NA)</f>
        <v>N/A</v>
      </c>
      <c r="AC883" s="28" t="str" cm="1">
        <f t="array" aca="1" ref="AC883" ca="1">IFERROR(IF(AA883=1,
INDEX(Forecast_Capex_Input!$AI$10:$BB$10,SMALL(IF(INDEX(Forecast_Capex_Input!$AI$12:$BB$286,$Z883,0)&gt;0,COLUMN(Forecast_Capex_Input!$AI$10:$BB$10)-COLUMN(Forecast_Capex_Input!$AI$12)+1),ROWS(OFFSET(AC882,0,0,-$AB883)))),
OFFSET(AC882,-INDEX(Forecast_Capex_Input!$CG$12:$CG$286,$Z883)+1,0)),NA)</f>
        <v>N/A</v>
      </c>
      <c r="AD883" s="28" t="str">
        <f t="shared" ca="1" si="77"/>
        <v>N/A</v>
      </c>
      <c r="AE883" s="82" t="b">
        <f t="shared" si="81"/>
        <v>0</v>
      </c>
      <c r="AF883" s="78" t="b">
        <v>0</v>
      </c>
      <c r="AG883" s="82" t="b">
        <f t="shared" si="78"/>
        <v>1</v>
      </c>
      <c r="AI883" s="55">
        <v>0</v>
      </c>
      <c r="AJ883" s="55">
        <v>0</v>
      </c>
      <c r="AK883" s="55">
        <v>0</v>
      </c>
      <c r="AL883" s="55">
        <v>0</v>
      </c>
      <c r="AM883" s="55">
        <v>0</v>
      </c>
      <c r="AN883" s="135">
        <v>0</v>
      </c>
      <c r="AP883" s="55">
        <v>0</v>
      </c>
      <c r="AQ883" s="55">
        <v>0</v>
      </c>
      <c r="AR883" s="55">
        <v>0</v>
      </c>
      <c r="AS883" s="55">
        <v>0</v>
      </c>
      <c r="AT883" s="55">
        <v>0</v>
      </c>
      <c r="AU883" s="135">
        <v>0</v>
      </c>
      <c r="AW883" s="55">
        <v>0</v>
      </c>
      <c r="AX883" s="55">
        <v>0</v>
      </c>
      <c r="AY883" s="55">
        <v>0</v>
      </c>
      <c r="AZ883" s="55">
        <v>0</v>
      </c>
      <c r="BA883" s="55">
        <v>0</v>
      </c>
      <c r="BB883" s="135">
        <v>0</v>
      </c>
      <c r="BD883" s="55">
        <v>0</v>
      </c>
      <c r="BE883" s="55">
        <v>0</v>
      </c>
      <c r="BF883" s="55">
        <v>0</v>
      </c>
      <c r="BG883" s="55">
        <v>0</v>
      </c>
      <c r="BH883" s="55">
        <v>0</v>
      </c>
      <c r="BI883" s="135">
        <v>0</v>
      </c>
      <c r="BK883" s="55">
        <v>0</v>
      </c>
      <c r="BL883" s="55">
        <v>0</v>
      </c>
      <c r="BM883" s="55">
        <v>0</v>
      </c>
      <c r="BN883" s="55">
        <v>0</v>
      </c>
      <c r="BO883" s="55">
        <v>0</v>
      </c>
      <c r="BP883" s="135">
        <v>0</v>
      </c>
      <c r="BR883" s="147">
        <v>0</v>
      </c>
      <c r="BS883" s="147">
        <v>0</v>
      </c>
      <c r="BT883" s="147">
        <v>0</v>
      </c>
      <c r="BU883" s="147">
        <v>0</v>
      </c>
      <c r="BV883" s="147">
        <v>0</v>
      </c>
      <c r="BX883" s="55">
        <v>0</v>
      </c>
      <c r="BY883" s="55">
        <v>0</v>
      </c>
      <c r="BZ883" s="55">
        <v>0</v>
      </c>
      <c r="CA883" s="55">
        <v>0</v>
      </c>
      <c r="CB883" s="55">
        <v>0</v>
      </c>
      <c r="CC883" s="135">
        <v>0</v>
      </c>
      <c r="CE883" s="55">
        <v>0</v>
      </c>
      <c r="CF883" s="55">
        <v>0</v>
      </c>
      <c r="CG883" s="55">
        <v>0</v>
      </c>
      <c r="CH883" s="55">
        <v>0</v>
      </c>
      <c r="CI883" s="55">
        <v>0</v>
      </c>
      <c r="CJ883" s="135">
        <v>0</v>
      </c>
      <c r="CL883" s="55">
        <v>0</v>
      </c>
      <c r="CM883" s="55">
        <v>0</v>
      </c>
      <c r="CN883" s="55">
        <v>0</v>
      </c>
      <c r="CO883" s="55">
        <v>0</v>
      </c>
      <c r="CP883" s="55">
        <v>0</v>
      </c>
      <c r="CQ883" s="135">
        <v>0</v>
      </c>
      <c r="CS883" s="67">
        <v>0</v>
      </c>
      <c r="CT883" s="67">
        <v>0</v>
      </c>
      <c r="CU883" s="67">
        <v>0</v>
      </c>
      <c r="CV883" s="67">
        <v>0</v>
      </c>
      <c r="CW883" s="67">
        <v>0</v>
      </c>
      <c r="CX883" s="135">
        <v>0</v>
      </c>
      <c r="CZ883" s="55">
        <v>0</v>
      </c>
      <c r="DA883" s="55">
        <v>0</v>
      </c>
      <c r="DB883" s="55">
        <v>0</v>
      </c>
      <c r="DC883" s="55">
        <v>0</v>
      </c>
      <c r="DD883" s="55">
        <v>0</v>
      </c>
      <c r="DE883" s="135">
        <v>0</v>
      </c>
      <c r="DG883" s="43" t="b" cm="1">
        <f t="array" aca="1" ref="DG883" ca="1">OR($G883=Forecast_Capex_Input!$BF$8:$BF$10)</f>
        <v>0</v>
      </c>
      <c r="DH883" s="43" cm="1">
        <f t="array" aca="1" ref="DH883" ca="1">IFERROR(INDEX(Forecast_Capex_Input!BG$12:BG$286,$Z883)
*(INDEX(Forecast_Capex_Input!$H$12:$H$286,$Z883)=Repex),0)
*$DG883</f>
        <v>0</v>
      </c>
      <c r="DI883" s="43" cm="1">
        <f t="array" aca="1" ref="DI883" ca="1">IFERROR(INDEX(Forecast_Capex_Input!BH$12:BH$286,$Z883)
*(INDEX(Forecast_Capex_Input!$H$12:$H$286,$Z883)=Repex),0)
*$DG883</f>
        <v>0</v>
      </c>
      <c r="DJ883" s="43" cm="1">
        <f t="array" aca="1" ref="DJ883" ca="1">IFERROR(INDEX(Forecast_Capex_Input!BI$12:BI$286,$Z883)
*(INDEX(Forecast_Capex_Input!$H$12:$H$286,$Z883)=Repex),0)
*$DG883</f>
        <v>0</v>
      </c>
      <c r="DK883" s="43" cm="1">
        <f t="array" aca="1" ref="DK883" ca="1">IFERROR(INDEX(Forecast_Capex_Input!BJ$12:BJ$286,$Z883)
*(INDEX(Forecast_Capex_Input!$H$12:$H$286,$Z883)=Repex),0)
*$DG883</f>
        <v>0</v>
      </c>
      <c r="DL883" s="43" cm="1">
        <f t="array" aca="1" ref="DL883" ca="1">IFERROR(INDEX(Forecast_Capex_Input!BK$12:BK$286,$Z883)
*(INDEX(Forecast_Capex_Input!$H$12:$H$286,$Z883)=Repex),0)
*$DG883</f>
        <v>0</v>
      </c>
      <c r="DM883" s="43" cm="1">
        <f t="array" aca="1" ref="DM883" ca="1">IFERROR(INDEX(Forecast_Capex_Input!BL$12:BL$286,$Z883)
*(INDEX(Forecast_Capex_Input!$H$12:$H$286,$Z883)=Repex),0)
*$DG883</f>
        <v>0</v>
      </c>
      <c r="DO883" s="43" t="b" cm="1">
        <f t="array" aca="1" ref="DO883" ca="1">OR($G883=Forecast_Capex_Input!$BN$8:$BN$9)</f>
        <v>0</v>
      </c>
      <c r="DP883" s="43" cm="1">
        <f t="array" aca="1" ref="DP883" ca="1">IFERROR(INDEX(Forecast_Capex_Input!BO$12:BO$286,$Z883)
*(INDEX(Forecast_Capex_Input!$H$12:$H$286,$Z883)=Repex),0)
*$DO883</f>
        <v>0</v>
      </c>
      <c r="DQ883" s="43" cm="1">
        <f t="array" aca="1" ref="DQ883" ca="1">IFERROR(INDEX(Forecast_Capex_Input!BP$12:BP$286,$Z883)
*(INDEX(Forecast_Capex_Input!$H$12:$H$286,$Z883)=Repex),0)
*$DO883</f>
        <v>0</v>
      </c>
      <c r="DR883" s="43" cm="1">
        <f t="array" aca="1" ref="DR883" ca="1">IFERROR(INDEX(Forecast_Capex_Input!BQ$12:BQ$286,$Z883)
*(INDEX(Forecast_Capex_Input!$H$12:$H$286,$Z883)=Repex),0)
*$DO883</f>
        <v>0</v>
      </c>
      <c r="DS883" s="43" cm="1">
        <f t="array" aca="1" ref="DS883" ca="1">IFERROR(INDEX(Forecast_Capex_Input!BR$12:BR$286,$Z883)
*(INDEX(Forecast_Capex_Input!$H$12:$H$286,$Z883)=Repex),0)
*$DO883</f>
        <v>0</v>
      </c>
      <c r="DT883" s="43" cm="1">
        <f t="array" aca="1" ref="DT883" ca="1">IFERROR(INDEX(Forecast_Capex_Input!BS$12:BS$286,$Z883)
*(INDEX(Forecast_Capex_Input!$H$12:$H$286,$Z883)=Repex),0)
*$DO883</f>
        <v>0</v>
      </c>
      <c r="DV883" s="43" t="b" cm="1">
        <f t="array" aca="1" ref="DV883" ca="1">OR($G883=Forecast_Capex_Input!$BU$8:$BU$10)</f>
        <v>0</v>
      </c>
      <c r="DW883" s="43" cm="1">
        <f t="array" aca="1" ref="DW883" ca="1">IFERROR(INDEX(Forecast_Capex_Input!BV$12:BV$286,$Z883)
*(INDEX(Forecast_Capex_Input!$H$12:$H$286,$Z883)=Repex),0)
*$DV883</f>
        <v>0</v>
      </c>
      <c r="DX883" s="43" cm="1">
        <f t="array" aca="1" ref="DX883" ca="1">IFERROR(INDEX(Forecast_Capex_Input!BW$12:BW$286,$Z883)
*(INDEX(Forecast_Capex_Input!$H$12:$H$286,$Z883)=Repex),0)
*$DV883</f>
        <v>0</v>
      </c>
      <c r="DY883" s="43" cm="1">
        <f t="array" aca="1" ref="DY883" ca="1">IFERROR(INDEX(Forecast_Capex_Input!BX$12:BX$286,$Z883)
*(INDEX(Forecast_Capex_Input!$H$12:$H$286,$Z883)=Repex),0)
*$DV883</f>
        <v>0</v>
      </c>
      <c r="DZ883" s="43" cm="1">
        <f t="array" aca="1" ref="DZ883" ca="1">IFERROR(INDEX(Forecast_Capex_Input!BY$12:BY$286,$Z883)
*(INDEX(Forecast_Capex_Input!$H$12:$H$286,$Z883)=Repex),0)
*$DV883</f>
        <v>0</v>
      </c>
      <c r="EA883" s="43" cm="1">
        <f t="array" aca="1" ref="EA883" ca="1">IFERROR(INDEX(Forecast_Capex_Input!BZ$12:BZ$286,$Z883)
*(INDEX(Forecast_Capex_Input!$H$12:$H$286,$Z883)=Repex),0)
*$DV883</f>
        <v>0</v>
      </c>
      <c r="EB883" s="43" cm="1">
        <f t="array" aca="1" ref="EB883" ca="1">IFERROR(INDEX(Forecast_Capex_Input!CA$12:CA$286,$Z883)
*(INDEX(Forecast_Capex_Input!$H$12:$H$286,$Z883)=Repex),0)
*$DV883</f>
        <v>0</v>
      </c>
      <c r="EC883" s="43" cm="1">
        <f t="array" aca="1" ref="EC883" ca="1">IFERROR(INDEX(Forecast_Capex_Input!CB$12:CB$286,$Z883)
*(INDEX(Forecast_Capex_Input!$H$12:$H$286,$Z883)=Repex),0)
*$DV883</f>
        <v>0</v>
      </c>
      <c r="ED883" s="43" cm="1">
        <f t="array" aca="1" ref="ED883" ca="1">IFERROR(INDEX(Forecast_Capex_Input!CC$12:CC$286,$Z883)
*(INDEX(Forecast_Capex_Input!$H$12:$H$286,$Z883)=Repex),0)
*$DV883</f>
        <v>0</v>
      </c>
      <c r="EF883" s="86" t="str">
        <f t="shared" si="79"/>
        <v>N/A</v>
      </c>
      <c r="EG883" s="28" t="str">
        <f>IFERROR(RANK(EF883,EF$11:EF$1010,0)+COUNTIF(EF$11:EF883,EF883)-1,NA)</f>
        <v>N/A</v>
      </c>
    </row>
    <row r="884" spans="3:137" x14ac:dyDescent="0.2">
      <c r="C884" s="28">
        <f t="shared" si="80"/>
        <v>874</v>
      </c>
      <c r="D884" s="9" t="str" cm="1">
        <f t="array" ref="D884">IFERROR(INDEX(Forecast_Capex_Input!$D$12:$D$286,$Z884),NA)</f>
        <v>N/A</v>
      </c>
      <c r="E884" s="24" t="str" cm="1">
        <f t="array" ref="E884">IF($Z884=NA,NA,INDEX(Forecast_Capex_Input!$E$12:$E$286,$Z884))</f>
        <v>N/A</v>
      </c>
      <c r="F884" s="9" t="str" cm="1">
        <f t="array" aca="1" ref="F884" ca="1">IFERROR(INDEX(General!$E$25:$E$26,$AA884),NA)</f>
        <v>N/A</v>
      </c>
      <c r="G884" s="9" t="str" cm="1">
        <f t="array" aca="1" ref="G884" ca="1">IFERROR(INDEX(Forecast_Capex_Input!$AI$11:$BB$11,$AC884),NA)</f>
        <v>N/A</v>
      </c>
      <c r="H884" s="50" t="str" cm="1">
        <f t="array" aca="1" ref="H884" ca="1">IFERROR(INDEX(Forecast_Capex_Input!$AI$12:$BB$286,$Z884,$AC884),NA)</f>
        <v>N/A</v>
      </c>
      <c r="I884" s="150" t="str" cm="1">
        <f t="array" ref="I884">IFERROR(INDEX(Forecast_Capex_Input!$F$12:$F$286,$Z884),NA)</f>
        <v>N/A</v>
      </c>
      <c r="J884" s="150" t="str" cm="1">
        <f t="array" ref="J884">IFERROR(INDEX(Forecast_Capex_Input!G$12:G$286,$Z884),NA)</f>
        <v>N/A</v>
      </c>
      <c r="K884" s="150" t="str" cm="1">
        <f t="array" ref="K884">IFERROR(INDEX(Forecast_Capex_Input!H$12:H$286,$Z884),NA)</f>
        <v>N/A</v>
      </c>
      <c r="L884" s="150" t="str" cm="1">
        <f t="array" ref="L884">IFERROR(INDEX(Forecast_Capex_Input!I$12:I$286,$Z884),NA)</f>
        <v>N/A</v>
      </c>
      <c r="M884" s="150" t="str" cm="1">
        <f t="array" ref="M884">IFERROR(INDEX(Forecast_Capex_Input!J$12:J$286,$Z884),NA)</f>
        <v>N/A</v>
      </c>
      <c r="N884" s="150" t="str" cm="1">
        <f t="array" ref="N884">IFERROR(INDEX(Forecast_Capex_Input!K$12:K$286,$Z884),NA)</f>
        <v>N/A</v>
      </c>
      <c r="O884" s="150" t="str" cm="1">
        <f t="array" ref="O884">IFERROR(INDEX(Forecast_Capex_Input!L$12:L$286,$Z884),NA)</f>
        <v>N/A</v>
      </c>
      <c r="P884" s="150" t="str" cm="1">
        <f t="array" ref="P884">IFERROR(INDEX(Forecast_Capex_Input!M$12:M$286,$Z884),NA)</f>
        <v>N/A</v>
      </c>
      <c r="Q884" s="24" t="str" cm="1">
        <f t="array" ref="Q884">IFERROR(INDEX(Forecast_Capex_Input!N$12:N$286,$Z884),NA)</f>
        <v>N/A</v>
      </c>
      <c r="R884" s="190" cm="1">
        <f t="array" ref="R884">IFERROR(INDEX(Forecast_Capex_Input!O$12:O$286,$Z884),0)</f>
        <v>0</v>
      </c>
      <c r="S884" s="24" cm="1">
        <f t="array" ref="S884">IFERROR(INDEX(Forecast_Capex_Input!P$12:P$286,$Z884),0)</f>
        <v>0</v>
      </c>
      <c r="T884" s="150" t="str" cm="1">
        <f t="array" aca="1" ref="T884" ca="1">IFERROR(INDEX(General!$K$91:$K$110,$AC884),NA)</f>
        <v>N/A</v>
      </c>
      <c r="U884" s="43" cm="1">
        <f t="array" aca="1" ref="U884" ca="1">IFERROR(
IF($F884=General!$E$25,INDEX(Forecast_Capex_Input!S$12:S$286,$Z884),
INDEX(Forecast_Capex_Input!T$12:T$286,$Z884)),0)</f>
        <v>0</v>
      </c>
      <c r="V884" s="82" t="b">
        <f>IFERROR(INDEX(Overheads!$T$19:$T$26,MATCH($I884,Overheads!$E$19:$E$26,0)),FALSE)</f>
        <v>0</v>
      </c>
      <c r="W884" s="209" cm="1">
        <f t="array" ref="W884">IFERROR(
INDEX(Forecast_Capex_Input!CN$12:CN$286,$Z884),0)</f>
        <v>0</v>
      </c>
      <c r="X884" s="209">
        <f>IFERROR(
MATCH($W884,General!$L$39:$S$39,0),1)</f>
        <v>1</v>
      </c>
      <c r="Z884" s="28" t="str">
        <f>IFERROR(
IF(MATCH($C884,Forecast_Capex_Input!$CI$12:$CI$286,1)+1&gt;MAX(Forecast_Capex_Input!$C$12:$C$286),NA,
MATCH($C884,Forecast_Capex_Input!$CI$12:$CI$286,1)+1),1)</f>
        <v>N/A</v>
      </c>
      <c r="AA884" s="28" t="str" cm="1">
        <f t="array" aca="1" ref="AA884" ca="1">IFERROR(
IF(Z883&lt;&gt;Z884,1,
IF(COUNTIF(OFFSET(AA883,0,0,-INDEX(Forecast_Capex_Input!$CG$12:$CG$286,$Z884)),AA883)=INDEX(Forecast_Capex_Input!$CG$12:$CG$286,$Z884),AA883+1,AA883)),NA)</f>
        <v>N/A</v>
      </c>
      <c r="AB884" s="28" t="str" cm="1">
        <f t="array" ref="AB884">IFERROR($C884-IF($Z884=1,1,INDEX(Forecast_Capex_Input!$CI$12:$CI$286,$Z884-1))+1,NA)</f>
        <v>N/A</v>
      </c>
      <c r="AC884" s="28" t="str" cm="1">
        <f t="array" aca="1" ref="AC884" ca="1">IFERROR(IF(AA884=1,
INDEX(Forecast_Capex_Input!$AI$10:$BB$10,SMALL(IF(INDEX(Forecast_Capex_Input!$AI$12:$BB$286,$Z884,0)&gt;0,COLUMN(Forecast_Capex_Input!$AI$10:$BB$10)-COLUMN(Forecast_Capex_Input!$AI$12)+1),ROWS(OFFSET(AC883,0,0,-$AB884)))),
OFFSET(AC883,-INDEX(Forecast_Capex_Input!$CG$12:$CG$286,$Z884)+1,0)),NA)</f>
        <v>N/A</v>
      </c>
      <c r="AD884" s="28" t="str">
        <f t="shared" ca="1" si="77"/>
        <v>N/A</v>
      </c>
      <c r="AE884" s="82" t="b">
        <f t="shared" si="81"/>
        <v>0</v>
      </c>
      <c r="AF884" s="78" t="b">
        <v>0</v>
      </c>
      <c r="AG884" s="82" t="b">
        <f t="shared" si="78"/>
        <v>1</v>
      </c>
      <c r="AI884" s="55">
        <v>0</v>
      </c>
      <c r="AJ884" s="55">
        <v>0</v>
      </c>
      <c r="AK884" s="55">
        <v>0</v>
      </c>
      <c r="AL884" s="55">
        <v>0</v>
      </c>
      <c r="AM884" s="55">
        <v>0</v>
      </c>
      <c r="AN884" s="135">
        <v>0</v>
      </c>
      <c r="AP884" s="55">
        <v>0</v>
      </c>
      <c r="AQ884" s="55">
        <v>0</v>
      </c>
      <c r="AR884" s="55">
        <v>0</v>
      </c>
      <c r="AS884" s="55">
        <v>0</v>
      </c>
      <c r="AT884" s="55">
        <v>0</v>
      </c>
      <c r="AU884" s="135">
        <v>0</v>
      </c>
      <c r="AW884" s="55">
        <v>0</v>
      </c>
      <c r="AX884" s="55">
        <v>0</v>
      </c>
      <c r="AY884" s="55">
        <v>0</v>
      </c>
      <c r="AZ884" s="55">
        <v>0</v>
      </c>
      <c r="BA884" s="55">
        <v>0</v>
      </c>
      <c r="BB884" s="135">
        <v>0</v>
      </c>
      <c r="BD884" s="55">
        <v>0</v>
      </c>
      <c r="BE884" s="55">
        <v>0</v>
      </c>
      <c r="BF884" s="55">
        <v>0</v>
      </c>
      <c r="BG884" s="55">
        <v>0</v>
      </c>
      <c r="BH884" s="55">
        <v>0</v>
      </c>
      <c r="BI884" s="135">
        <v>0</v>
      </c>
      <c r="BK884" s="55">
        <v>0</v>
      </c>
      <c r="BL884" s="55">
        <v>0</v>
      </c>
      <c r="BM884" s="55">
        <v>0</v>
      </c>
      <c r="BN884" s="55">
        <v>0</v>
      </c>
      <c r="BO884" s="55">
        <v>0</v>
      </c>
      <c r="BP884" s="135">
        <v>0</v>
      </c>
      <c r="BR884" s="147">
        <v>0</v>
      </c>
      <c r="BS884" s="147">
        <v>0</v>
      </c>
      <c r="BT884" s="147">
        <v>0</v>
      </c>
      <c r="BU884" s="147">
        <v>0</v>
      </c>
      <c r="BV884" s="147">
        <v>0</v>
      </c>
      <c r="BX884" s="55">
        <v>0</v>
      </c>
      <c r="BY884" s="55">
        <v>0</v>
      </c>
      <c r="BZ884" s="55">
        <v>0</v>
      </c>
      <c r="CA884" s="55">
        <v>0</v>
      </c>
      <c r="CB884" s="55">
        <v>0</v>
      </c>
      <c r="CC884" s="135">
        <v>0</v>
      </c>
      <c r="CE884" s="55">
        <v>0</v>
      </c>
      <c r="CF884" s="55">
        <v>0</v>
      </c>
      <c r="CG884" s="55">
        <v>0</v>
      </c>
      <c r="CH884" s="55">
        <v>0</v>
      </c>
      <c r="CI884" s="55">
        <v>0</v>
      </c>
      <c r="CJ884" s="135">
        <v>0</v>
      </c>
      <c r="CL884" s="55">
        <v>0</v>
      </c>
      <c r="CM884" s="55">
        <v>0</v>
      </c>
      <c r="CN884" s="55">
        <v>0</v>
      </c>
      <c r="CO884" s="55">
        <v>0</v>
      </c>
      <c r="CP884" s="55">
        <v>0</v>
      </c>
      <c r="CQ884" s="135">
        <v>0</v>
      </c>
      <c r="CS884" s="67">
        <v>0</v>
      </c>
      <c r="CT884" s="67">
        <v>0</v>
      </c>
      <c r="CU884" s="67">
        <v>0</v>
      </c>
      <c r="CV884" s="67">
        <v>0</v>
      </c>
      <c r="CW884" s="67">
        <v>0</v>
      </c>
      <c r="CX884" s="135">
        <v>0</v>
      </c>
      <c r="CZ884" s="55">
        <v>0</v>
      </c>
      <c r="DA884" s="55">
        <v>0</v>
      </c>
      <c r="DB884" s="55">
        <v>0</v>
      </c>
      <c r="DC884" s="55">
        <v>0</v>
      </c>
      <c r="DD884" s="55">
        <v>0</v>
      </c>
      <c r="DE884" s="135">
        <v>0</v>
      </c>
      <c r="DG884" s="43" t="b" cm="1">
        <f t="array" aca="1" ref="DG884" ca="1">OR($G884=Forecast_Capex_Input!$BF$8:$BF$10)</f>
        <v>0</v>
      </c>
      <c r="DH884" s="43" cm="1">
        <f t="array" aca="1" ref="DH884" ca="1">IFERROR(INDEX(Forecast_Capex_Input!BG$12:BG$286,$Z884)
*(INDEX(Forecast_Capex_Input!$H$12:$H$286,$Z884)=Repex),0)
*$DG884</f>
        <v>0</v>
      </c>
      <c r="DI884" s="43" cm="1">
        <f t="array" aca="1" ref="DI884" ca="1">IFERROR(INDEX(Forecast_Capex_Input!BH$12:BH$286,$Z884)
*(INDEX(Forecast_Capex_Input!$H$12:$H$286,$Z884)=Repex),0)
*$DG884</f>
        <v>0</v>
      </c>
      <c r="DJ884" s="43" cm="1">
        <f t="array" aca="1" ref="DJ884" ca="1">IFERROR(INDEX(Forecast_Capex_Input!BI$12:BI$286,$Z884)
*(INDEX(Forecast_Capex_Input!$H$12:$H$286,$Z884)=Repex),0)
*$DG884</f>
        <v>0</v>
      </c>
      <c r="DK884" s="43" cm="1">
        <f t="array" aca="1" ref="DK884" ca="1">IFERROR(INDEX(Forecast_Capex_Input!BJ$12:BJ$286,$Z884)
*(INDEX(Forecast_Capex_Input!$H$12:$H$286,$Z884)=Repex),0)
*$DG884</f>
        <v>0</v>
      </c>
      <c r="DL884" s="43" cm="1">
        <f t="array" aca="1" ref="DL884" ca="1">IFERROR(INDEX(Forecast_Capex_Input!BK$12:BK$286,$Z884)
*(INDEX(Forecast_Capex_Input!$H$12:$H$286,$Z884)=Repex),0)
*$DG884</f>
        <v>0</v>
      </c>
      <c r="DM884" s="43" cm="1">
        <f t="array" aca="1" ref="DM884" ca="1">IFERROR(INDEX(Forecast_Capex_Input!BL$12:BL$286,$Z884)
*(INDEX(Forecast_Capex_Input!$H$12:$H$286,$Z884)=Repex),0)
*$DG884</f>
        <v>0</v>
      </c>
      <c r="DO884" s="43" t="b" cm="1">
        <f t="array" aca="1" ref="DO884" ca="1">OR($G884=Forecast_Capex_Input!$BN$8:$BN$9)</f>
        <v>0</v>
      </c>
      <c r="DP884" s="43" cm="1">
        <f t="array" aca="1" ref="DP884" ca="1">IFERROR(INDEX(Forecast_Capex_Input!BO$12:BO$286,$Z884)
*(INDEX(Forecast_Capex_Input!$H$12:$H$286,$Z884)=Repex),0)
*$DO884</f>
        <v>0</v>
      </c>
      <c r="DQ884" s="43" cm="1">
        <f t="array" aca="1" ref="DQ884" ca="1">IFERROR(INDEX(Forecast_Capex_Input!BP$12:BP$286,$Z884)
*(INDEX(Forecast_Capex_Input!$H$12:$H$286,$Z884)=Repex),0)
*$DO884</f>
        <v>0</v>
      </c>
      <c r="DR884" s="43" cm="1">
        <f t="array" aca="1" ref="DR884" ca="1">IFERROR(INDEX(Forecast_Capex_Input!BQ$12:BQ$286,$Z884)
*(INDEX(Forecast_Capex_Input!$H$12:$H$286,$Z884)=Repex),0)
*$DO884</f>
        <v>0</v>
      </c>
      <c r="DS884" s="43" cm="1">
        <f t="array" aca="1" ref="DS884" ca="1">IFERROR(INDEX(Forecast_Capex_Input!BR$12:BR$286,$Z884)
*(INDEX(Forecast_Capex_Input!$H$12:$H$286,$Z884)=Repex),0)
*$DO884</f>
        <v>0</v>
      </c>
      <c r="DT884" s="43" cm="1">
        <f t="array" aca="1" ref="DT884" ca="1">IFERROR(INDEX(Forecast_Capex_Input!BS$12:BS$286,$Z884)
*(INDEX(Forecast_Capex_Input!$H$12:$H$286,$Z884)=Repex),0)
*$DO884</f>
        <v>0</v>
      </c>
      <c r="DV884" s="43" t="b" cm="1">
        <f t="array" aca="1" ref="DV884" ca="1">OR($G884=Forecast_Capex_Input!$BU$8:$BU$10)</f>
        <v>0</v>
      </c>
      <c r="DW884" s="43" cm="1">
        <f t="array" aca="1" ref="DW884" ca="1">IFERROR(INDEX(Forecast_Capex_Input!BV$12:BV$286,$Z884)
*(INDEX(Forecast_Capex_Input!$H$12:$H$286,$Z884)=Repex),0)
*$DV884</f>
        <v>0</v>
      </c>
      <c r="DX884" s="43" cm="1">
        <f t="array" aca="1" ref="DX884" ca="1">IFERROR(INDEX(Forecast_Capex_Input!BW$12:BW$286,$Z884)
*(INDEX(Forecast_Capex_Input!$H$12:$H$286,$Z884)=Repex),0)
*$DV884</f>
        <v>0</v>
      </c>
      <c r="DY884" s="43" cm="1">
        <f t="array" aca="1" ref="DY884" ca="1">IFERROR(INDEX(Forecast_Capex_Input!BX$12:BX$286,$Z884)
*(INDEX(Forecast_Capex_Input!$H$12:$H$286,$Z884)=Repex),0)
*$DV884</f>
        <v>0</v>
      </c>
      <c r="DZ884" s="43" cm="1">
        <f t="array" aca="1" ref="DZ884" ca="1">IFERROR(INDEX(Forecast_Capex_Input!BY$12:BY$286,$Z884)
*(INDEX(Forecast_Capex_Input!$H$12:$H$286,$Z884)=Repex),0)
*$DV884</f>
        <v>0</v>
      </c>
      <c r="EA884" s="43" cm="1">
        <f t="array" aca="1" ref="EA884" ca="1">IFERROR(INDEX(Forecast_Capex_Input!BZ$12:BZ$286,$Z884)
*(INDEX(Forecast_Capex_Input!$H$12:$H$286,$Z884)=Repex),0)
*$DV884</f>
        <v>0</v>
      </c>
      <c r="EB884" s="43" cm="1">
        <f t="array" aca="1" ref="EB884" ca="1">IFERROR(INDEX(Forecast_Capex_Input!CA$12:CA$286,$Z884)
*(INDEX(Forecast_Capex_Input!$H$12:$H$286,$Z884)=Repex),0)
*$DV884</f>
        <v>0</v>
      </c>
      <c r="EC884" s="43" cm="1">
        <f t="array" aca="1" ref="EC884" ca="1">IFERROR(INDEX(Forecast_Capex_Input!CB$12:CB$286,$Z884)
*(INDEX(Forecast_Capex_Input!$H$12:$H$286,$Z884)=Repex),0)
*$DV884</f>
        <v>0</v>
      </c>
      <c r="ED884" s="43" cm="1">
        <f t="array" aca="1" ref="ED884" ca="1">IFERROR(INDEX(Forecast_Capex_Input!CC$12:CC$286,$Z884)
*(INDEX(Forecast_Capex_Input!$H$12:$H$286,$Z884)=Repex),0)
*$DV884</f>
        <v>0</v>
      </c>
      <c r="EF884" s="86" t="str">
        <f t="shared" si="79"/>
        <v>N/A</v>
      </c>
      <c r="EG884" s="28" t="str">
        <f>IFERROR(RANK(EF884,EF$11:EF$1010,0)+COUNTIF(EF$11:EF884,EF884)-1,NA)</f>
        <v>N/A</v>
      </c>
    </row>
    <row r="885" spans="3:137" x14ac:dyDescent="0.2">
      <c r="C885" s="28">
        <f t="shared" si="80"/>
        <v>875</v>
      </c>
      <c r="D885" s="9" t="str" cm="1">
        <f t="array" ref="D885">IFERROR(INDEX(Forecast_Capex_Input!$D$12:$D$286,$Z885),NA)</f>
        <v>N/A</v>
      </c>
      <c r="E885" s="24" t="str" cm="1">
        <f t="array" ref="E885">IF($Z885=NA,NA,INDEX(Forecast_Capex_Input!$E$12:$E$286,$Z885))</f>
        <v>N/A</v>
      </c>
      <c r="F885" s="9" t="str" cm="1">
        <f t="array" aca="1" ref="F885" ca="1">IFERROR(INDEX(General!$E$25:$E$26,$AA885),NA)</f>
        <v>N/A</v>
      </c>
      <c r="G885" s="9" t="str" cm="1">
        <f t="array" aca="1" ref="G885" ca="1">IFERROR(INDEX(Forecast_Capex_Input!$AI$11:$BB$11,$AC885),NA)</f>
        <v>N/A</v>
      </c>
      <c r="H885" s="50" t="str" cm="1">
        <f t="array" aca="1" ref="H885" ca="1">IFERROR(INDEX(Forecast_Capex_Input!$AI$12:$BB$286,$Z885,$AC885),NA)</f>
        <v>N/A</v>
      </c>
      <c r="I885" s="150" t="str" cm="1">
        <f t="array" ref="I885">IFERROR(INDEX(Forecast_Capex_Input!$F$12:$F$286,$Z885),NA)</f>
        <v>N/A</v>
      </c>
      <c r="J885" s="150" t="str" cm="1">
        <f t="array" ref="J885">IFERROR(INDEX(Forecast_Capex_Input!G$12:G$286,$Z885),NA)</f>
        <v>N/A</v>
      </c>
      <c r="K885" s="150" t="str" cm="1">
        <f t="array" ref="K885">IFERROR(INDEX(Forecast_Capex_Input!H$12:H$286,$Z885),NA)</f>
        <v>N/A</v>
      </c>
      <c r="L885" s="150" t="str" cm="1">
        <f t="array" ref="L885">IFERROR(INDEX(Forecast_Capex_Input!I$12:I$286,$Z885),NA)</f>
        <v>N/A</v>
      </c>
      <c r="M885" s="150" t="str" cm="1">
        <f t="array" ref="M885">IFERROR(INDEX(Forecast_Capex_Input!J$12:J$286,$Z885),NA)</f>
        <v>N/A</v>
      </c>
      <c r="N885" s="150" t="str" cm="1">
        <f t="array" ref="N885">IFERROR(INDEX(Forecast_Capex_Input!K$12:K$286,$Z885),NA)</f>
        <v>N/A</v>
      </c>
      <c r="O885" s="150" t="str" cm="1">
        <f t="array" ref="O885">IFERROR(INDEX(Forecast_Capex_Input!L$12:L$286,$Z885),NA)</f>
        <v>N/A</v>
      </c>
      <c r="P885" s="150" t="str" cm="1">
        <f t="array" ref="P885">IFERROR(INDEX(Forecast_Capex_Input!M$12:M$286,$Z885),NA)</f>
        <v>N/A</v>
      </c>
      <c r="Q885" s="24" t="str" cm="1">
        <f t="array" ref="Q885">IFERROR(INDEX(Forecast_Capex_Input!N$12:N$286,$Z885),NA)</f>
        <v>N/A</v>
      </c>
      <c r="R885" s="190" cm="1">
        <f t="array" ref="R885">IFERROR(INDEX(Forecast_Capex_Input!O$12:O$286,$Z885),0)</f>
        <v>0</v>
      </c>
      <c r="S885" s="24" cm="1">
        <f t="array" ref="S885">IFERROR(INDEX(Forecast_Capex_Input!P$12:P$286,$Z885),0)</f>
        <v>0</v>
      </c>
      <c r="T885" s="150" t="str" cm="1">
        <f t="array" aca="1" ref="T885" ca="1">IFERROR(INDEX(General!$K$91:$K$110,$AC885),NA)</f>
        <v>N/A</v>
      </c>
      <c r="U885" s="43" cm="1">
        <f t="array" aca="1" ref="U885" ca="1">IFERROR(
IF($F885=General!$E$25,INDEX(Forecast_Capex_Input!S$12:S$286,$Z885),
INDEX(Forecast_Capex_Input!T$12:T$286,$Z885)),0)</f>
        <v>0</v>
      </c>
      <c r="V885" s="82" t="b">
        <f>IFERROR(INDEX(Overheads!$T$19:$T$26,MATCH($I885,Overheads!$E$19:$E$26,0)),FALSE)</f>
        <v>0</v>
      </c>
      <c r="W885" s="209" cm="1">
        <f t="array" ref="W885">IFERROR(
INDEX(Forecast_Capex_Input!CN$12:CN$286,$Z885),0)</f>
        <v>0</v>
      </c>
      <c r="X885" s="209">
        <f>IFERROR(
MATCH($W885,General!$L$39:$S$39,0),1)</f>
        <v>1</v>
      </c>
      <c r="Z885" s="28" t="str">
        <f>IFERROR(
IF(MATCH($C885,Forecast_Capex_Input!$CI$12:$CI$286,1)+1&gt;MAX(Forecast_Capex_Input!$C$12:$C$286),NA,
MATCH($C885,Forecast_Capex_Input!$CI$12:$CI$286,1)+1),1)</f>
        <v>N/A</v>
      </c>
      <c r="AA885" s="28" t="str" cm="1">
        <f t="array" aca="1" ref="AA885" ca="1">IFERROR(
IF(Z884&lt;&gt;Z885,1,
IF(COUNTIF(OFFSET(AA884,0,0,-INDEX(Forecast_Capex_Input!$CG$12:$CG$286,$Z885)),AA884)=INDEX(Forecast_Capex_Input!$CG$12:$CG$286,$Z885),AA884+1,AA884)),NA)</f>
        <v>N/A</v>
      </c>
      <c r="AB885" s="28" t="str" cm="1">
        <f t="array" ref="AB885">IFERROR($C885-IF($Z885=1,1,INDEX(Forecast_Capex_Input!$CI$12:$CI$286,$Z885-1))+1,NA)</f>
        <v>N/A</v>
      </c>
      <c r="AC885" s="28" t="str" cm="1">
        <f t="array" aca="1" ref="AC885" ca="1">IFERROR(IF(AA885=1,
INDEX(Forecast_Capex_Input!$AI$10:$BB$10,SMALL(IF(INDEX(Forecast_Capex_Input!$AI$12:$BB$286,$Z885,0)&gt;0,COLUMN(Forecast_Capex_Input!$AI$10:$BB$10)-COLUMN(Forecast_Capex_Input!$AI$12)+1),ROWS(OFFSET(AC884,0,0,-$AB885)))),
OFFSET(AC884,-INDEX(Forecast_Capex_Input!$CG$12:$CG$286,$Z885)+1,0)),NA)</f>
        <v>N/A</v>
      </c>
      <c r="AD885" s="28" t="str">
        <f t="shared" ca="1" si="77"/>
        <v>N/A</v>
      </c>
      <c r="AE885" s="82" t="b">
        <f t="shared" si="81"/>
        <v>0</v>
      </c>
      <c r="AF885" s="78" t="b">
        <v>0</v>
      </c>
      <c r="AG885" s="82" t="b">
        <f t="shared" si="78"/>
        <v>1</v>
      </c>
      <c r="AI885" s="55">
        <v>0</v>
      </c>
      <c r="AJ885" s="55">
        <v>0</v>
      </c>
      <c r="AK885" s="55">
        <v>0</v>
      </c>
      <c r="AL885" s="55">
        <v>0</v>
      </c>
      <c r="AM885" s="55">
        <v>0</v>
      </c>
      <c r="AN885" s="135">
        <v>0</v>
      </c>
      <c r="AP885" s="55">
        <v>0</v>
      </c>
      <c r="AQ885" s="55">
        <v>0</v>
      </c>
      <c r="AR885" s="55">
        <v>0</v>
      </c>
      <c r="AS885" s="55">
        <v>0</v>
      </c>
      <c r="AT885" s="55">
        <v>0</v>
      </c>
      <c r="AU885" s="135">
        <v>0</v>
      </c>
      <c r="AW885" s="55">
        <v>0</v>
      </c>
      <c r="AX885" s="55">
        <v>0</v>
      </c>
      <c r="AY885" s="55">
        <v>0</v>
      </c>
      <c r="AZ885" s="55">
        <v>0</v>
      </c>
      <c r="BA885" s="55">
        <v>0</v>
      </c>
      <c r="BB885" s="135">
        <v>0</v>
      </c>
      <c r="BD885" s="55">
        <v>0</v>
      </c>
      <c r="BE885" s="55">
        <v>0</v>
      </c>
      <c r="BF885" s="55">
        <v>0</v>
      </c>
      <c r="BG885" s="55">
        <v>0</v>
      </c>
      <c r="BH885" s="55">
        <v>0</v>
      </c>
      <c r="BI885" s="135">
        <v>0</v>
      </c>
      <c r="BK885" s="55">
        <v>0</v>
      </c>
      <c r="BL885" s="55">
        <v>0</v>
      </c>
      <c r="BM885" s="55">
        <v>0</v>
      </c>
      <c r="BN885" s="55">
        <v>0</v>
      </c>
      <c r="BO885" s="55">
        <v>0</v>
      </c>
      <c r="BP885" s="135">
        <v>0</v>
      </c>
      <c r="BR885" s="147">
        <v>0</v>
      </c>
      <c r="BS885" s="147">
        <v>0</v>
      </c>
      <c r="BT885" s="147">
        <v>0</v>
      </c>
      <c r="BU885" s="147">
        <v>0</v>
      </c>
      <c r="BV885" s="147">
        <v>0</v>
      </c>
      <c r="BX885" s="55">
        <v>0</v>
      </c>
      <c r="BY885" s="55">
        <v>0</v>
      </c>
      <c r="BZ885" s="55">
        <v>0</v>
      </c>
      <c r="CA885" s="55">
        <v>0</v>
      </c>
      <c r="CB885" s="55">
        <v>0</v>
      </c>
      <c r="CC885" s="135">
        <v>0</v>
      </c>
      <c r="CE885" s="55">
        <v>0</v>
      </c>
      <c r="CF885" s="55">
        <v>0</v>
      </c>
      <c r="CG885" s="55">
        <v>0</v>
      </c>
      <c r="CH885" s="55">
        <v>0</v>
      </c>
      <c r="CI885" s="55">
        <v>0</v>
      </c>
      <c r="CJ885" s="135">
        <v>0</v>
      </c>
      <c r="CL885" s="55">
        <v>0</v>
      </c>
      <c r="CM885" s="55">
        <v>0</v>
      </c>
      <c r="CN885" s="55">
        <v>0</v>
      </c>
      <c r="CO885" s="55">
        <v>0</v>
      </c>
      <c r="CP885" s="55">
        <v>0</v>
      </c>
      <c r="CQ885" s="135">
        <v>0</v>
      </c>
      <c r="CS885" s="67">
        <v>0</v>
      </c>
      <c r="CT885" s="67">
        <v>0</v>
      </c>
      <c r="CU885" s="67">
        <v>0</v>
      </c>
      <c r="CV885" s="67">
        <v>0</v>
      </c>
      <c r="CW885" s="67">
        <v>0</v>
      </c>
      <c r="CX885" s="135">
        <v>0</v>
      </c>
      <c r="CZ885" s="55">
        <v>0</v>
      </c>
      <c r="DA885" s="55">
        <v>0</v>
      </c>
      <c r="DB885" s="55">
        <v>0</v>
      </c>
      <c r="DC885" s="55">
        <v>0</v>
      </c>
      <c r="DD885" s="55">
        <v>0</v>
      </c>
      <c r="DE885" s="135">
        <v>0</v>
      </c>
      <c r="DG885" s="43" t="b" cm="1">
        <f t="array" aca="1" ref="DG885" ca="1">OR($G885=Forecast_Capex_Input!$BF$8:$BF$10)</f>
        <v>0</v>
      </c>
      <c r="DH885" s="43" cm="1">
        <f t="array" aca="1" ref="DH885" ca="1">IFERROR(INDEX(Forecast_Capex_Input!BG$12:BG$286,$Z885)
*(INDEX(Forecast_Capex_Input!$H$12:$H$286,$Z885)=Repex),0)
*$DG885</f>
        <v>0</v>
      </c>
      <c r="DI885" s="43" cm="1">
        <f t="array" aca="1" ref="DI885" ca="1">IFERROR(INDEX(Forecast_Capex_Input!BH$12:BH$286,$Z885)
*(INDEX(Forecast_Capex_Input!$H$12:$H$286,$Z885)=Repex),0)
*$DG885</f>
        <v>0</v>
      </c>
      <c r="DJ885" s="43" cm="1">
        <f t="array" aca="1" ref="DJ885" ca="1">IFERROR(INDEX(Forecast_Capex_Input!BI$12:BI$286,$Z885)
*(INDEX(Forecast_Capex_Input!$H$12:$H$286,$Z885)=Repex),0)
*$DG885</f>
        <v>0</v>
      </c>
      <c r="DK885" s="43" cm="1">
        <f t="array" aca="1" ref="DK885" ca="1">IFERROR(INDEX(Forecast_Capex_Input!BJ$12:BJ$286,$Z885)
*(INDEX(Forecast_Capex_Input!$H$12:$H$286,$Z885)=Repex),0)
*$DG885</f>
        <v>0</v>
      </c>
      <c r="DL885" s="43" cm="1">
        <f t="array" aca="1" ref="DL885" ca="1">IFERROR(INDEX(Forecast_Capex_Input!BK$12:BK$286,$Z885)
*(INDEX(Forecast_Capex_Input!$H$12:$H$286,$Z885)=Repex),0)
*$DG885</f>
        <v>0</v>
      </c>
      <c r="DM885" s="43" cm="1">
        <f t="array" aca="1" ref="DM885" ca="1">IFERROR(INDEX(Forecast_Capex_Input!BL$12:BL$286,$Z885)
*(INDEX(Forecast_Capex_Input!$H$12:$H$286,$Z885)=Repex),0)
*$DG885</f>
        <v>0</v>
      </c>
      <c r="DO885" s="43" t="b" cm="1">
        <f t="array" aca="1" ref="DO885" ca="1">OR($G885=Forecast_Capex_Input!$BN$8:$BN$9)</f>
        <v>0</v>
      </c>
      <c r="DP885" s="43" cm="1">
        <f t="array" aca="1" ref="DP885" ca="1">IFERROR(INDEX(Forecast_Capex_Input!BO$12:BO$286,$Z885)
*(INDEX(Forecast_Capex_Input!$H$12:$H$286,$Z885)=Repex),0)
*$DO885</f>
        <v>0</v>
      </c>
      <c r="DQ885" s="43" cm="1">
        <f t="array" aca="1" ref="DQ885" ca="1">IFERROR(INDEX(Forecast_Capex_Input!BP$12:BP$286,$Z885)
*(INDEX(Forecast_Capex_Input!$H$12:$H$286,$Z885)=Repex),0)
*$DO885</f>
        <v>0</v>
      </c>
      <c r="DR885" s="43" cm="1">
        <f t="array" aca="1" ref="DR885" ca="1">IFERROR(INDEX(Forecast_Capex_Input!BQ$12:BQ$286,$Z885)
*(INDEX(Forecast_Capex_Input!$H$12:$H$286,$Z885)=Repex),0)
*$DO885</f>
        <v>0</v>
      </c>
      <c r="DS885" s="43" cm="1">
        <f t="array" aca="1" ref="DS885" ca="1">IFERROR(INDEX(Forecast_Capex_Input!BR$12:BR$286,$Z885)
*(INDEX(Forecast_Capex_Input!$H$12:$H$286,$Z885)=Repex),0)
*$DO885</f>
        <v>0</v>
      </c>
      <c r="DT885" s="43" cm="1">
        <f t="array" aca="1" ref="DT885" ca="1">IFERROR(INDEX(Forecast_Capex_Input!BS$12:BS$286,$Z885)
*(INDEX(Forecast_Capex_Input!$H$12:$H$286,$Z885)=Repex),0)
*$DO885</f>
        <v>0</v>
      </c>
      <c r="DV885" s="43" t="b" cm="1">
        <f t="array" aca="1" ref="DV885" ca="1">OR($G885=Forecast_Capex_Input!$BU$8:$BU$10)</f>
        <v>0</v>
      </c>
      <c r="DW885" s="43" cm="1">
        <f t="array" aca="1" ref="DW885" ca="1">IFERROR(INDEX(Forecast_Capex_Input!BV$12:BV$286,$Z885)
*(INDEX(Forecast_Capex_Input!$H$12:$H$286,$Z885)=Repex),0)
*$DV885</f>
        <v>0</v>
      </c>
      <c r="DX885" s="43" cm="1">
        <f t="array" aca="1" ref="DX885" ca="1">IFERROR(INDEX(Forecast_Capex_Input!BW$12:BW$286,$Z885)
*(INDEX(Forecast_Capex_Input!$H$12:$H$286,$Z885)=Repex),0)
*$DV885</f>
        <v>0</v>
      </c>
      <c r="DY885" s="43" cm="1">
        <f t="array" aca="1" ref="DY885" ca="1">IFERROR(INDEX(Forecast_Capex_Input!BX$12:BX$286,$Z885)
*(INDEX(Forecast_Capex_Input!$H$12:$H$286,$Z885)=Repex),0)
*$DV885</f>
        <v>0</v>
      </c>
      <c r="DZ885" s="43" cm="1">
        <f t="array" aca="1" ref="DZ885" ca="1">IFERROR(INDEX(Forecast_Capex_Input!BY$12:BY$286,$Z885)
*(INDEX(Forecast_Capex_Input!$H$12:$H$286,$Z885)=Repex),0)
*$DV885</f>
        <v>0</v>
      </c>
      <c r="EA885" s="43" cm="1">
        <f t="array" aca="1" ref="EA885" ca="1">IFERROR(INDEX(Forecast_Capex_Input!BZ$12:BZ$286,$Z885)
*(INDEX(Forecast_Capex_Input!$H$12:$H$286,$Z885)=Repex),0)
*$DV885</f>
        <v>0</v>
      </c>
      <c r="EB885" s="43" cm="1">
        <f t="array" aca="1" ref="EB885" ca="1">IFERROR(INDEX(Forecast_Capex_Input!CA$12:CA$286,$Z885)
*(INDEX(Forecast_Capex_Input!$H$12:$H$286,$Z885)=Repex),0)
*$DV885</f>
        <v>0</v>
      </c>
      <c r="EC885" s="43" cm="1">
        <f t="array" aca="1" ref="EC885" ca="1">IFERROR(INDEX(Forecast_Capex_Input!CB$12:CB$286,$Z885)
*(INDEX(Forecast_Capex_Input!$H$12:$H$286,$Z885)=Repex),0)
*$DV885</f>
        <v>0</v>
      </c>
      <c r="ED885" s="43" cm="1">
        <f t="array" aca="1" ref="ED885" ca="1">IFERROR(INDEX(Forecast_Capex_Input!CC$12:CC$286,$Z885)
*(INDEX(Forecast_Capex_Input!$H$12:$H$286,$Z885)=Repex),0)
*$DV885</f>
        <v>0</v>
      </c>
      <c r="EF885" s="86" t="str">
        <f t="shared" si="79"/>
        <v>N/A</v>
      </c>
      <c r="EG885" s="28" t="str">
        <f>IFERROR(RANK(EF885,EF$11:EF$1010,0)+COUNTIF(EF$11:EF885,EF885)-1,NA)</f>
        <v>N/A</v>
      </c>
    </row>
    <row r="886" spans="3:137" x14ac:dyDescent="0.2">
      <c r="C886" s="28">
        <f t="shared" si="80"/>
        <v>876</v>
      </c>
      <c r="D886" s="9" t="str" cm="1">
        <f t="array" ref="D886">IFERROR(INDEX(Forecast_Capex_Input!$D$12:$D$286,$Z886),NA)</f>
        <v>N/A</v>
      </c>
      <c r="E886" s="24" t="str" cm="1">
        <f t="array" ref="E886">IF($Z886=NA,NA,INDEX(Forecast_Capex_Input!$E$12:$E$286,$Z886))</f>
        <v>N/A</v>
      </c>
      <c r="F886" s="9" t="str" cm="1">
        <f t="array" aca="1" ref="F886" ca="1">IFERROR(INDEX(General!$E$25:$E$26,$AA886),NA)</f>
        <v>N/A</v>
      </c>
      <c r="G886" s="9" t="str" cm="1">
        <f t="array" aca="1" ref="G886" ca="1">IFERROR(INDEX(Forecast_Capex_Input!$AI$11:$BB$11,$AC886),NA)</f>
        <v>N/A</v>
      </c>
      <c r="H886" s="50" t="str" cm="1">
        <f t="array" aca="1" ref="H886" ca="1">IFERROR(INDEX(Forecast_Capex_Input!$AI$12:$BB$286,$Z886,$AC886),NA)</f>
        <v>N/A</v>
      </c>
      <c r="I886" s="150" t="str" cm="1">
        <f t="array" ref="I886">IFERROR(INDEX(Forecast_Capex_Input!$F$12:$F$286,$Z886),NA)</f>
        <v>N/A</v>
      </c>
      <c r="J886" s="150" t="str" cm="1">
        <f t="array" ref="J886">IFERROR(INDEX(Forecast_Capex_Input!G$12:G$286,$Z886),NA)</f>
        <v>N/A</v>
      </c>
      <c r="K886" s="150" t="str" cm="1">
        <f t="array" ref="K886">IFERROR(INDEX(Forecast_Capex_Input!H$12:H$286,$Z886),NA)</f>
        <v>N/A</v>
      </c>
      <c r="L886" s="150" t="str" cm="1">
        <f t="array" ref="L886">IFERROR(INDEX(Forecast_Capex_Input!I$12:I$286,$Z886),NA)</f>
        <v>N/A</v>
      </c>
      <c r="M886" s="150" t="str" cm="1">
        <f t="array" ref="M886">IFERROR(INDEX(Forecast_Capex_Input!J$12:J$286,$Z886),NA)</f>
        <v>N/A</v>
      </c>
      <c r="N886" s="150" t="str" cm="1">
        <f t="array" ref="N886">IFERROR(INDEX(Forecast_Capex_Input!K$12:K$286,$Z886),NA)</f>
        <v>N/A</v>
      </c>
      <c r="O886" s="150" t="str" cm="1">
        <f t="array" ref="O886">IFERROR(INDEX(Forecast_Capex_Input!L$12:L$286,$Z886),NA)</f>
        <v>N/A</v>
      </c>
      <c r="P886" s="150" t="str" cm="1">
        <f t="array" ref="P886">IFERROR(INDEX(Forecast_Capex_Input!M$12:M$286,$Z886),NA)</f>
        <v>N/A</v>
      </c>
      <c r="Q886" s="24" t="str" cm="1">
        <f t="array" ref="Q886">IFERROR(INDEX(Forecast_Capex_Input!N$12:N$286,$Z886),NA)</f>
        <v>N/A</v>
      </c>
      <c r="R886" s="190" cm="1">
        <f t="array" ref="R886">IFERROR(INDEX(Forecast_Capex_Input!O$12:O$286,$Z886),0)</f>
        <v>0</v>
      </c>
      <c r="S886" s="24" cm="1">
        <f t="array" ref="S886">IFERROR(INDEX(Forecast_Capex_Input!P$12:P$286,$Z886),0)</f>
        <v>0</v>
      </c>
      <c r="T886" s="150" t="str" cm="1">
        <f t="array" aca="1" ref="T886" ca="1">IFERROR(INDEX(General!$K$91:$K$110,$AC886),NA)</f>
        <v>N/A</v>
      </c>
      <c r="U886" s="43" cm="1">
        <f t="array" aca="1" ref="U886" ca="1">IFERROR(
IF($F886=General!$E$25,INDEX(Forecast_Capex_Input!S$12:S$286,$Z886),
INDEX(Forecast_Capex_Input!T$12:T$286,$Z886)),0)</f>
        <v>0</v>
      </c>
      <c r="V886" s="82" t="b">
        <f>IFERROR(INDEX(Overheads!$T$19:$T$26,MATCH($I886,Overheads!$E$19:$E$26,0)),FALSE)</f>
        <v>0</v>
      </c>
      <c r="W886" s="209" cm="1">
        <f t="array" ref="W886">IFERROR(
INDEX(Forecast_Capex_Input!CN$12:CN$286,$Z886),0)</f>
        <v>0</v>
      </c>
      <c r="X886" s="209">
        <f>IFERROR(
MATCH($W886,General!$L$39:$S$39,0),1)</f>
        <v>1</v>
      </c>
      <c r="Z886" s="28" t="str">
        <f>IFERROR(
IF(MATCH($C886,Forecast_Capex_Input!$CI$12:$CI$286,1)+1&gt;MAX(Forecast_Capex_Input!$C$12:$C$286),NA,
MATCH($C886,Forecast_Capex_Input!$CI$12:$CI$286,1)+1),1)</f>
        <v>N/A</v>
      </c>
      <c r="AA886" s="28" t="str" cm="1">
        <f t="array" aca="1" ref="AA886" ca="1">IFERROR(
IF(Z885&lt;&gt;Z886,1,
IF(COUNTIF(OFFSET(AA885,0,0,-INDEX(Forecast_Capex_Input!$CG$12:$CG$286,$Z886)),AA885)=INDEX(Forecast_Capex_Input!$CG$12:$CG$286,$Z886),AA885+1,AA885)),NA)</f>
        <v>N/A</v>
      </c>
      <c r="AB886" s="28" t="str" cm="1">
        <f t="array" ref="AB886">IFERROR($C886-IF($Z886=1,1,INDEX(Forecast_Capex_Input!$CI$12:$CI$286,$Z886-1))+1,NA)</f>
        <v>N/A</v>
      </c>
      <c r="AC886" s="28" t="str" cm="1">
        <f t="array" aca="1" ref="AC886" ca="1">IFERROR(IF(AA886=1,
INDEX(Forecast_Capex_Input!$AI$10:$BB$10,SMALL(IF(INDEX(Forecast_Capex_Input!$AI$12:$BB$286,$Z886,0)&gt;0,COLUMN(Forecast_Capex_Input!$AI$10:$BB$10)-COLUMN(Forecast_Capex_Input!$AI$12)+1),ROWS(OFFSET(AC885,0,0,-$AB886)))),
OFFSET(AC885,-INDEX(Forecast_Capex_Input!$CG$12:$CG$286,$Z886)+1,0)),NA)</f>
        <v>N/A</v>
      </c>
      <c r="AD886" s="28" t="str">
        <f t="shared" ca="1" si="77"/>
        <v>N/A</v>
      </c>
      <c r="AE886" s="82" t="b">
        <f t="shared" si="81"/>
        <v>0</v>
      </c>
      <c r="AF886" s="78" t="b">
        <v>0</v>
      </c>
      <c r="AG886" s="82" t="b">
        <f t="shared" si="78"/>
        <v>1</v>
      </c>
      <c r="AI886" s="55">
        <v>0</v>
      </c>
      <c r="AJ886" s="55">
        <v>0</v>
      </c>
      <c r="AK886" s="55">
        <v>0</v>
      </c>
      <c r="AL886" s="55">
        <v>0</v>
      </c>
      <c r="AM886" s="55">
        <v>0</v>
      </c>
      <c r="AN886" s="135">
        <v>0</v>
      </c>
      <c r="AP886" s="55">
        <v>0</v>
      </c>
      <c r="AQ886" s="55">
        <v>0</v>
      </c>
      <c r="AR886" s="55">
        <v>0</v>
      </c>
      <c r="AS886" s="55">
        <v>0</v>
      </c>
      <c r="AT886" s="55">
        <v>0</v>
      </c>
      <c r="AU886" s="135">
        <v>0</v>
      </c>
      <c r="AW886" s="55">
        <v>0</v>
      </c>
      <c r="AX886" s="55">
        <v>0</v>
      </c>
      <c r="AY886" s="55">
        <v>0</v>
      </c>
      <c r="AZ886" s="55">
        <v>0</v>
      </c>
      <c r="BA886" s="55">
        <v>0</v>
      </c>
      <c r="BB886" s="135">
        <v>0</v>
      </c>
      <c r="BD886" s="55">
        <v>0</v>
      </c>
      <c r="BE886" s="55">
        <v>0</v>
      </c>
      <c r="BF886" s="55">
        <v>0</v>
      </c>
      <c r="BG886" s="55">
        <v>0</v>
      </c>
      <c r="BH886" s="55">
        <v>0</v>
      </c>
      <c r="BI886" s="135">
        <v>0</v>
      </c>
      <c r="BK886" s="55">
        <v>0</v>
      </c>
      <c r="BL886" s="55">
        <v>0</v>
      </c>
      <c r="BM886" s="55">
        <v>0</v>
      </c>
      <c r="BN886" s="55">
        <v>0</v>
      </c>
      <c r="BO886" s="55">
        <v>0</v>
      </c>
      <c r="BP886" s="135">
        <v>0</v>
      </c>
      <c r="BR886" s="147">
        <v>0</v>
      </c>
      <c r="BS886" s="147">
        <v>0</v>
      </c>
      <c r="BT886" s="147">
        <v>0</v>
      </c>
      <c r="BU886" s="147">
        <v>0</v>
      </c>
      <c r="BV886" s="147">
        <v>0</v>
      </c>
      <c r="BX886" s="55">
        <v>0</v>
      </c>
      <c r="BY886" s="55">
        <v>0</v>
      </c>
      <c r="BZ886" s="55">
        <v>0</v>
      </c>
      <c r="CA886" s="55">
        <v>0</v>
      </c>
      <c r="CB886" s="55">
        <v>0</v>
      </c>
      <c r="CC886" s="135">
        <v>0</v>
      </c>
      <c r="CE886" s="55">
        <v>0</v>
      </c>
      <c r="CF886" s="55">
        <v>0</v>
      </c>
      <c r="CG886" s="55">
        <v>0</v>
      </c>
      <c r="CH886" s="55">
        <v>0</v>
      </c>
      <c r="CI886" s="55">
        <v>0</v>
      </c>
      <c r="CJ886" s="135">
        <v>0</v>
      </c>
      <c r="CL886" s="55">
        <v>0</v>
      </c>
      <c r="CM886" s="55">
        <v>0</v>
      </c>
      <c r="CN886" s="55">
        <v>0</v>
      </c>
      <c r="CO886" s="55">
        <v>0</v>
      </c>
      <c r="CP886" s="55">
        <v>0</v>
      </c>
      <c r="CQ886" s="135">
        <v>0</v>
      </c>
      <c r="CS886" s="67">
        <v>0</v>
      </c>
      <c r="CT886" s="67">
        <v>0</v>
      </c>
      <c r="CU886" s="67">
        <v>0</v>
      </c>
      <c r="CV886" s="67">
        <v>0</v>
      </c>
      <c r="CW886" s="67">
        <v>0</v>
      </c>
      <c r="CX886" s="135">
        <v>0</v>
      </c>
      <c r="CZ886" s="55">
        <v>0</v>
      </c>
      <c r="DA886" s="55">
        <v>0</v>
      </c>
      <c r="DB886" s="55">
        <v>0</v>
      </c>
      <c r="DC886" s="55">
        <v>0</v>
      </c>
      <c r="DD886" s="55">
        <v>0</v>
      </c>
      <c r="DE886" s="135">
        <v>0</v>
      </c>
      <c r="DG886" s="43" t="b" cm="1">
        <f t="array" aca="1" ref="DG886" ca="1">OR($G886=Forecast_Capex_Input!$BF$8:$BF$10)</f>
        <v>0</v>
      </c>
      <c r="DH886" s="43" cm="1">
        <f t="array" aca="1" ref="DH886" ca="1">IFERROR(INDEX(Forecast_Capex_Input!BG$12:BG$286,$Z886)
*(INDEX(Forecast_Capex_Input!$H$12:$H$286,$Z886)=Repex),0)
*$DG886</f>
        <v>0</v>
      </c>
      <c r="DI886" s="43" cm="1">
        <f t="array" aca="1" ref="DI886" ca="1">IFERROR(INDEX(Forecast_Capex_Input!BH$12:BH$286,$Z886)
*(INDEX(Forecast_Capex_Input!$H$12:$H$286,$Z886)=Repex),0)
*$DG886</f>
        <v>0</v>
      </c>
      <c r="DJ886" s="43" cm="1">
        <f t="array" aca="1" ref="DJ886" ca="1">IFERROR(INDEX(Forecast_Capex_Input!BI$12:BI$286,$Z886)
*(INDEX(Forecast_Capex_Input!$H$12:$H$286,$Z886)=Repex),0)
*$DG886</f>
        <v>0</v>
      </c>
      <c r="DK886" s="43" cm="1">
        <f t="array" aca="1" ref="DK886" ca="1">IFERROR(INDEX(Forecast_Capex_Input!BJ$12:BJ$286,$Z886)
*(INDEX(Forecast_Capex_Input!$H$12:$H$286,$Z886)=Repex),0)
*$DG886</f>
        <v>0</v>
      </c>
      <c r="DL886" s="43" cm="1">
        <f t="array" aca="1" ref="DL886" ca="1">IFERROR(INDEX(Forecast_Capex_Input!BK$12:BK$286,$Z886)
*(INDEX(Forecast_Capex_Input!$H$12:$H$286,$Z886)=Repex),0)
*$DG886</f>
        <v>0</v>
      </c>
      <c r="DM886" s="43" cm="1">
        <f t="array" aca="1" ref="DM886" ca="1">IFERROR(INDEX(Forecast_Capex_Input!BL$12:BL$286,$Z886)
*(INDEX(Forecast_Capex_Input!$H$12:$H$286,$Z886)=Repex),0)
*$DG886</f>
        <v>0</v>
      </c>
      <c r="DO886" s="43" t="b" cm="1">
        <f t="array" aca="1" ref="DO886" ca="1">OR($G886=Forecast_Capex_Input!$BN$8:$BN$9)</f>
        <v>0</v>
      </c>
      <c r="DP886" s="43" cm="1">
        <f t="array" aca="1" ref="DP886" ca="1">IFERROR(INDEX(Forecast_Capex_Input!BO$12:BO$286,$Z886)
*(INDEX(Forecast_Capex_Input!$H$12:$H$286,$Z886)=Repex),0)
*$DO886</f>
        <v>0</v>
      </c>
      <c r="DQ886" s="43" cm="1">
        <f t="array" aca="1" ref="DQ886" ca="1">IFERROR(INDEX(Forecast_Capex_Input!BP$12:BP$286,$Z886)
*(INDEX(Forecast_Capex_Input!$H$12:$H$286,$Z886)=Repex),0)
*$DO886</f>
        <v>0</v>
      </c>
      <c r="DR886" s="43" cm="1">
        <f t="array" aca="1" ref="DR886" ca="1">IFERROR(INDEX(Forecast_Capex_Input!BQ$12:BQ$286,$Z886)
*(INDEX(Forecast_Capex_Input!$H$12:$H$286,$Z886)=Repex),0)
*$DO886</f>
        <v>0</v>
      </c>
      <c r="DS886" s="43" cm="1">
        <f t="array" aca="1" ref="DS886" ca="1">IFERROR(INDEX(Forecast_Capex_Input!BR$12:BR$286,$Z886)
*(INDEX(Forecast_Capex_Input!$H$12:$H$286,$Z886)=Repex),0)
*$DO886</f>
        <v>0</v>
      </c>
      <c r="DT886" s="43" cm="1">
        <f t="array" aca="1" ref="DT886" ca="1">IFERROR(INDEX(Forecast_Capex_Input!BS$12:BS$286,$Z886)
*(INDEX(Forecast_Capex_Input!$H$12:$H$286,$Z886)=Repex),0)
*$DO886</f>
        <v>0</v>
      </c>
      <c r="DV886" s="43" t="b" cm="1">
        <f t="array" aca="1" ref="DV886" ca="1">OR($G886=Forecast_Capex_Input!$BU$8:$BU$10)</f>
        <v>0</v>
      </c>
      <c r="DW886" s="43" cm="1">
        <f t="array" aca="1" ref="DW886" ca="1">IFERROR(INDEX(Forecast_Capex_Input!BV$12:BV$286,$Z886)
*(INDEX(Forecast_Capex_Input!$H$12:$H$286,$Z886)=Repex),0)
*$DV886</f>
        <v>0</v>
      </c>
      <c r="DX886" s="43" cm="1">
        <f t="array" aca="1" ref="DX886" ca="1">IFERROR(INDEX(Forecast_Capex_Input!BW$12:BW$286,$Z886)
*(INDEX(Forecast_Capex_Input!$H$12:$H$286,$Z886)=Repex),0)
*$DV886</f>
        <v>0</v>
      </c>
      <c r="DY886" s="43" cm="1">
        <f t="array" aca="1" ref="DY886" ca="1">IFERROR(INDEX(Forecast_Capex_Input!BX$12:BX$286,$Z886)
*(INDEX(Forecast_Capex_Input!$H$12:$H$286,$Z886)=Repex),0)
*$DV886</f>
        <v>0</v>
      </c>
      <c r="DZ886" s="43" cm="1">
        <f t="array" aca="1" ref="DZ886" ca="1">IFERROR(INDEX(Forecast_Capex_Input!BY$12:BY$286,$Z886)
*(INDEX(Forecast_Capex_Input!$H$12:$H$286,$Z886)=Repex),0)
*$DV886</f>
        <v>0</v>
      </c>
      <c r="EA886" s="43" cm="1">
        <f t="array" aca="1" ref="EA886" ca="1">IFERROR(INDEX(Forecast_Capex_Input!BZ$12:BZ$286,$Z886)
*(INDEX(Forecast_Capex_Input!$H$12:$H$286,$Z886)=Repex),0)
*$DV886</f>
        <v>0</v>
      </c>
      <c r="EB886" s="43" cm="1">
        <f t="array" aca="1" ref="EB886" ca="1">IFERROR(INDEX(Forecast_Capex_Input!CA$12:CA$286,$Z886)
*(INDEX(Forecast_Capex_Input!$H$12:$H$286,$Z886)=Repex),0)
*$DV886</f>
        <v>0</v>
      </c>
      <c r="EC886" s="43" cm="1">
        <f t="array" aca="1" ref="EC886" ca="1">IFERROR(INDEX(Forecast_Capex_Input!CB$12:CB$286,$Z886)
*(INDEX(Forecast_Capex_Input!$H$12:$H$286,$Z886)=Repex),0)
*$DV886</f>
        <v>0</v>
      </c>
      <c r="ED886" s="43" cm="1">
        <f t="array" aca="1" ref="ED886" ca="1">IFERROR(INDEX(Forecast_Capex_Input!CC$12:CC$286,$Z886)
*(INDEX(Forecast_Capex_Input!$H$12:$H$286,$Z886)=Repex),0)
*$DV886</f>
        <v>0</v>
      </c>
      <c r="EF886" s="86" t="str">
        <f t="shared" si="79"/>
        <v>N/A</v>
      </c>
      <c r="EG886" s="28" t="str">
        <f>IFERROR(RANK(EF886,EF$11:EF$1010,0)+COUNTIF(EF$11:EF886,EF886)-1,NA)</f>
        <v>N/A</v>
      </c>
    </row>
    <row r="887" spans="3:137" x14ac:dyDescent="0.2">
      <c r="C887" s="28">
        <f t="shared" si="80"/>
        <v>877</v>
      </c>
      <c r="D887" s="9" t="str" cm="1">
        <f t="array" ref="D887">IFERROR(INDEX(Forecast_Capex_Input!$D$12:$D$286,$Z887),NA)</f>
        <v>N/A</v>
      </c>
      <c r="E887" s="24" t="str" cm="1">
        <f t="array" ref="E887">IF($Z887=NA,NA,INDEX(Forecast_Capex_Input!$E$12:$E$286,$Z887))</f>
        <v>N/A</v>
      </c>
      <c r="F887" s="9" t="str" cm="1">
        <f t="array" aca="1" ref="F887" ca="1">IFERROR(INDEX(General!$E$25:$E$26,$AA887),NA)</f>
        <v>N/A</v>
      </c>
      <c r="G887" s="9" t="str" cm="1">
        <f t="array" aca="1" ref="G887" ca="1">IFERROR(INDEX(Forecast_Capex_Input!$AI$11:$BB$11,$AC887),NA)</f>
        <v>N/A</v>
      </c>
      <c r="H887" s="50" t="str" cm="1">
        <f t="array" aca="1" ref="H887" ca="1">IFERROR(INDEX(Forecast_Capex_Input!$AI$12:$BB$286,$Z887,$AC887),NA)</f>
        <v>N/A</v>
      </c>
      <c r="I887" s="150" t="str" cm="1">
        <f t="array" ref="I887">IFERROR(INDEX(Forecast_Capex_Input!$F$12:$F$286,$Z887),NA)</f>
        <v>N/A</v>
      </c>
      <c r="J887" s="150" t="str" cm="1">
        <f t="array" ref="J887">IFERROR(INDEX(Forecast_Capex_Input!G$12:G$286,$Z887),NA)</f>
        <v>N/A</v>
      </c>
      <c r="K887" s="150" t="str" cm="1">
        <f t="array" ref="K887">IFERROR(INDEX(Forecast_Capex_Input!H$12:H$286,$Z887),NA)</f>
        <v>N/A</v>
      </c>
      <c r="L887" s="150" t="str" cm="1">
        <f t="array" ref="L887">IFERROR(INDEX(Forecast_Capex_Input!I$12:I$286,$Z887),NA)</f>
        <v>N/A</v>
      </c>
      <c r="M887" s="150" t="str" cm="1">
        <f t="array" ref="M887">IFERROR(INDEX(Forecast_Capex_Input!J$12:J$286,$Z887),NA)</f>
        <v>N/A</v>
      </c>
      <c r="N887" s="150" t="str" cm="1">
        <f t="array" ref="N887">IFERROR(INDEX(Forecast_Capex_Input!K$12:K$286,$Z887),NA)</f>
        <v>N/A</v>
      </c>
      <c r="O887" s="150" t="str" cm="1">
        <f t="array" ref="O887">IFERROR(INDEX(Forecast_Capex_Input!L$12:L$286,$Z887),NA)</f>
        <v>N/A</v>
      </c>
      <c r="P887" s="150" t="str" cm="1">
        <f t="array" ref="P887">IFERROR(INDEX(Forecast_Capex_Input!M$12:M$286,$Z887),NA)</f>
        <v>N/A</v>
      </c>
      <c r="Q887" s="24" t="str" cm="1">
        <f t="array" ref="Q887">IFERROR(INDEX(Forecast_Capex_Input!N$12:N$286,$Z887),NA)</f>
        <v>N/A</v>
      </c>
      <c r="R887" s="190" cm="1">
        <f t="array" ref="R887">IFERROR(INDEX(Forecast_Capex_Input!O$12:O$286,$Z887),0)</f>
        <v>0</v>
      </c>
      <c r="S887" s="24" cm="1">
        <f t="array" ref="S887">IFERROR(INDEX(Forecast_Capex_Input!P$12:P$286,$Z887),0)</f>
        <v>0</v>
      </c>
      <c r="T887" s="150" t="str" cm="1">
        <f t="array" aca="1" ref="T887" ca="1">IFERROR(INDEX(General!$K$91:$K$110,$AC887),NA)</f>
        <v>N/A</v>
      </c>
      <c r="U887" s="43" cm="1">
        <f t="array" aca="1" ref="U887" ca="1">IFERROR(
IF($F887=General!$E$25,INDEX(Forecast_Capex_Input!S$12:S$286,$Z887),
INDEX(Forecast_Capex_Input!T$12:T$286,$Z887)),0)</f>
        <v>0</v>
      </c>
      <c r="V887" s="82" t="b">
        <f>IFERROR(INDEX(Overheads!$T$19:$T$26,MATCH($I887,Overheads!$E$19:$E$26,0)),FALSE)</f>
        <v>0</v>
      </c>
      <c r="W887" s="209" cm="1">
        <f t="array" ref="W887">IFERROR(
INDEX(Forecast_Capex_Input!CN$12:CN$286,$Z887),0)</f>
        <v>0</v>
      </c>
      <c r="X887" s="209">
        <f>IFERROR(
MATCH($W887,General!$L$39:$S$39,0),1)</f>
        <v>1</v>
      </c>
      <c r="Z887" s="28" t="str">
        <f>IFERROR(
IF(MATCH($C887,Forecast_Capex_Input!$CI$12:$CI$286,1)+1&gt;MAX(Forecast_Capex_Input!$C$12:$C$286),NA,
MATCH($C887,Forecast_Capex_Input!$CI$12:$CI$286,1)+1),1)</f>
        <v>N/A</v>
      </c>
      <c r="AA887" s="28" t="str" cm="1">
        <f t="array" aca="1" ref="AA887" ca="1">IFERROR(
IF(Z886&lt;&gt;Z887,1,
IF(COUNTIF(OFFSET(AA886,0,0,-INDEX(Forecast_Capex_Input!$CG$12:$CG$286,$Z887)),AA886)=INDEX(Forecast_Capex_Input!$CG$12:$CG$286,$Z887),AA886+1,AA886)),NA)</f>
        <v>N/A</v>
      </c>
      <c r="AB887" s="28" t="str" cm="1">
        <f t="array" ref="AB887">IFERROR($C887-IF($Z887=1,1,INDEX(Forecast_Capex_Input!$CI$12:$CI$286,$Z887-1))+1,NA)</f>
        <v>N/A</v>
      </c>
      <c r="AC887" s="28" t="str" cm="1">
        <f t="array" aca="1" ref="AC887" ca="1">IFERROR(IF(AA887=1,
INDEX(Forecast_Capex_Input!$AI$10:$BB$10,SMALL(IF(INDEX(Forecast_Capex_Input!$AI$12:$BB$286,$Z887,0)&gt;0,COLUMN(Forecast_Capex_Input!$AI$10:$BB$10)-COLUMN(Forecast_Capex_Input!$AI$12)+1),ROWS(OFFSET(AC886,0,0,-$AB887)))),
OFFSET(AC886,-INDEX(Forecast_Capex_Input!$CG$12:$CG$286,$Z887)+1,0)),NA)</f>
        <v>N/A</v>
      </c>
      <c r="AD887" s="28" t="str">
        <f t="shared" ca="1" si="77"/>
        <v>N/A</v>
      </c>
      <c r="AE887" s="82" t="b">
        <f t="shared" si="81"/>
        <v>0</v>
      </c>
      <c r="AF887" s="78" t="b">
        <v>0</v>
      </c>
      <c r="AG887" s="82" t="b">
        <f t="shared" si="78"/>
        <v>1</v>
      </c>
      <c r="AI887" s="55">
        <v>0</v>
      </c>
      <c r="AJ887" s="55">
        <v>0</v>
      </c>
      <c r="AK887" s="55">
        <v>0</v>
      </c>
      <c r="AL887" s="55">
        <v>0</v>
      </c>
      <c r="AM887" s="55">
        <v>0</v>
      </c>
      <c r="AN887" s="135">
        <v>0</v>
      </c>
      <c r="AP887" s="55">
        <v>0</v>
      </c>
      <c r="AQ887" s="55">
        <v>0</v>
      </c>
      <c r="AR887" s="55">
        <v>0</v>
      </c>
      <c r="AS887" s="55">
        <v>0</v>
      </c>
      <c r="AT887" s="55">
        <v>0</v>
      </c>
      <c r="AU887" s="135">
        <v>0</v>
      </c>
      <c r="AW887" s="55">
        <v>0</v>
      </c>
      <c r="AX887" s="55">
        <v>0</v>
      </c>
      <c r="AY887" s="55">
        <v>0</v>
      </c>
      <c r="AZ887" s="55">
        <v>0</v>
      </c>
      <c r="BA887" s="55">
        <v>0</v>
      </c>
      <c r="BB887" s="135">
        <v>0</v>
      </c>
      <c r="BD887" s="55">
        <v>0</v>
      </c>
      <c r="BE887" s="55">
        <v>0</v>
      </c>
      <c r="BF887" s="55">
        <v>0</v>
      </c>
      <c r="BG887" s="55">
        <v>0</v>
      </c>
      <c r="BH887" s="55">
        <v>0</v>
      </c>
      <c r="BI887" s="135">
        <v>0</v>
      </c>
      <c r="BK887" s="55">
        <v>0</v>
      </c>
      <c r="BL887" s="55">
        <v>0</v>
      </c>
      <c r="BM887" s="55">
        <v>0</v>
      </c>
      <c r="BN887" s="55">
        <v>0</v>
      </c>
      <c r="BO887" s="55">
        <v>0</v>
      </c>
      <c r="BP887" s="135">
        <v>0</v>
      </c>
      <c r="BR887" s="147">
        <v>0</v>
      </c>
      <c r="BS887" s="147">
        <v>0</v>
      </c>
      <c r="BT887" s="147">
        <v>0</v>
      </c>
      <c r="BU887" s="147">
        <v>0</v>
      </c>
      <c r="BV887" s="147">
        <v>0</v>
      </c>
      <c r="BX887" s="55">
        <v>0</v>
      </c>
      <c r="BY887" s="55">
        <v>0</v>
      </c>
      <c r="BZ887" s="55">
        <v>0</v>
      </c>
      <c r="CA887" s="55">
        <v>0</v>
      </c>
      <c r="CB887" s="55">
        <v>0</v>
      </c>
      <c r="CC887" s="135">
        <v>0</v>
      </c>
      <c r="CE887" s="55">
        <v>0</v>
      </c>
      <c r="CF887" s="55">
        <v>0</v>
      </c>
      <c r="CG887" s="55">
        <v>0</v>
      </c>
      <c r="CH887" s="55">
        <v>0</v>
      </c>
      <c r="CI887" s="55">
        <v>0</v>
      </c>
      <c r="CJ887" s="135">
        <v>0</v>
      </c>
      <c r="CL887" s="55">
        <v>0</v>
      </c>
      <c r="CM887" s="55">
        <v>0</v>
      </c>
      <c r="CN887" s="55">
        <v>0</v>
      </c>
      <c r="CO887" s="55">
        <v>0</v>
      </c>
      <c r="CP887" s="55">
        <v>0</v>
      </c>
      <c r="CQ887" s="135">
        <v>0</v>
      </c>
      <c r="CS887" s="67">
        <v>0</v>
      </c>
      <c r="CT887" s="67">
        <v>0</v>
      </c>
      <c r="CU887" s="67">
        <v>0</v>
      </c>
      <c r="CV887" s="67">
        <v>0</v>
      </c>
      <c r="CW887" s="67">
        <v>0</v>
      </c>
      <c r="CX887" s="135">
        <v>0</v>
      </c>
      <c r="CZ887" s="55">
        <v>0</v>
      </c>
      <c r="DA887" s="55">
        <v>0</v>
      </c>
      <c r="DB887" s="55">
        <v>0</v>
      </c>
      <c r="DC887" s="55">
        <v>0</v>
      </c>
      <c r="DD887" s="55">
        <v>0</v>
      </c>
      <c r="DE887" s="135">
        <v>0</v>
      </c>
      <c r="DG887" s="43" t="b" cm="1">
        <f t="array" aca="1" ref="DG887" ca="1">OR($G887=Forecast_Capex_Input!$BF$8:$BF$10)</f>
        <v>0</v>
      </c>
      <c r="DH887" s="43" cm="1">
        <f t="array" aca="1" ref="DH887" ca="1">IFERROR(INDEX(Forecast_Capex_Input!BG$12:BG$286,$Z887)
*(INDEX(Forecast_Capex_Input!$H$12:$H$286,$Z887)=Repex),0)
*$DG887</f>
        <v>0</v>
      </c>
      <c r="DI887" s="43" cm="1">
        <f t="array" aca="1" ref="DI887" ca="1">IFERROR(INDEX(Forecast_Capex_Input!BH$12:BH$286,$Z887)
*(INDEX(Forecast_Capex_Input!$H$12:$H$286,$Z887)=Repex),0)
*$DG887</f>
        <v>0</v>
      </c>
      <c r="DJ887" s="43" cm="1">
        <f t="array" aca="1" ref="DJ887" ca="1">IFERROR(INDEX(Forecast_Capex_Input!BI$12:BI$286,$Z887)
*(INDEX(Forecast_Capex_Input!$H$12:$H$286,$Z887)=Repex),0)
*$DG887</f>
        <v>0</v>
      </c>
      <c r="DK887" s="43" cm="1">
        <f t="array" aca="1" ref="DK887" ca="1">IFERROR(INDEX(Forecast_Capex_Input!BJ$12:BJ$286,$Z887)
*(INDEX(Forecast_Capex_Input!$H$12:$H$286,$Z887)=Repex),0)
*$DG887</f>
        <v>0</v>
      </c>
      <c r="DL887" s="43" cm="1">
        <f t="array" aca="1" ref="DL887" ca="1">IFERROR(INDEX(Forecast_Capex_Input!BK$12:BK$286,$Z887)
*(INDEX(Forecast_Capex_Input!$H$12:$H$286,$Z887)=Repex),0)
*$DG887</f>
        <v>0</v>
      </c>
      <c r="DM887" s="43" cm="1">
        <f t="array" aca="1" ref="DM887" ca="1">IFERROR(INDEX(Forecast_Capex_Input!BL$12:BL$286,$Z887)
*(INDEX(Forecast_Capex_Input!$H$12:$H$286,$Z887)=Repex),0)
*$DG887</f>
        <v>0</v>
      </c>
      <c r="DO887" s="43" t="b" cm="1">
        <f t="array" aca="1" ref="DO887" ca="1">OR($G887=Forecast_Capex_Input!$BN$8:$BN$9)</f>
        <v>0</v>
      </c>
      <c r="DP887" s="43" cm="1">
        <f t="array" aca="1" ref="DP887" ca="1">IFERROR(INDEX(Forecast_Capex_Input!BO$12:BO$286,$Z887)
*(INDEX(Forecast_Capex_Input!$H$12:$H$286,$Z887)=Repex),0)
*$DO887</f>
        <v>0</v>
      </c>
      <c r="DQ887" s="43" cm="1">
        <f t="array" aca="1" ref="DQ887" ca="1">IFERROR(INDEX(Forecast_Capex_Input!BP$12:BP$286,$Z887)
*(INDEX(Forecast_Capex_Input!$H$12:$H$286,$Z887)=Repex),0)
*$DO887</f>
        <v>0</v>
      </c>
      <c r="DR887" s="43" cm="1">
        <f t="array" aca="1" ref="DR887" ca="1">IFERROR(INDEX(Forecast_Capex_Input!BQ$12:BQ$286,$Z887)
*(INDEX(Forecast_Capex_Input!$H$12:$H$286,$Z887)=Repex),0)
*$DO887</f>
        <v>0</v>
      </c>
      <c r="DS887" s="43" cm="1">
        <f t="array" aca="1" ref="DS887" ca="1">IFERROR(INDEX(Forecast_Capex_Input!BR$12:BR$286,$Z887)
*(INDEX(Forecast_Capex_Input!$H$12:$H$286,$Z887)=Repex),0)
*$DO887</f>
        <v>0</v>
      </c>
      <c r="DT887" s="43" cm="1">
        <f t="array" aca="1" ref="DT887" ca="1">IFERROR(INDEX(Forecast_Capex_Input!BS$12:BS$286,$Z887)
*(INDEX(Forecast_Capex_Input!$H$12:$H$286,$Z887)=Repex),0)
*$DO887</f>
        <v>0</v>
      </c>
      <c r="DV887" s="43" t="b" cm="1">
        <f t="array" aca="1" ref="DV887" ca="1">OR($G887=Forecast_Capex_Input!$BU$8:$BU$10)</f>
        <v>0</v>
      </c>
      <c r="DW887" s="43" cm="1">
        <f t="array" aca="1" ref="DW887" ca="1">IFERROR(INDEX(Forecast_Capex_Input!BV$12:BV$286,$Z887)
*(INDEX(Forecast_Capex_Input!$H$12:$H$286,$Z887)=Repex),0)
*$DV887</f>
        <v>0</v>
      </c>
      <c r="DX887" s="43" cm="1">
        <f t="array" aca="1" ref="DX887" ca="1">IFERROR(INDEX(Forecast_Capex_Input!BW$12:BW$286,$Z887)
*(INDEX(Forecast_Capex_Input!$H$12:$H$286,$Z887)=Repex),0)
*$DV887</f>
        <v>0</v>
      </c>
      <c r="DY887" s="43" cm="1">
        <f t="array" aca="1" ref="DY887" ca="1">IFERROR(INDEX(Forecast_Capex_Input!BX$12:BX$286,$Z887)
*(INDEX(Forecast_Capex_Input!$H$12:$H$286,$Z887)=Repex),0)
*$DV887</f>
        <v>0</v>
      </c>
      <c r="DZ887" s="43" cm="1">
        <f t="array" aca="1" ref="DZ887" ca="1">IFERROR(INDEX(Forecast_Capex_Input!BY$12:BY$286,$Z887)
*(INDEX(Forecast_Capex_Input!$H$12:$H$286,$Z887)=Repex),0)
*$DV887</f>
        <v>0</v>
      </c>
      <c r="EA887" s="43" cm="1">
        <f t="array" aca="1" ref="EA887" ca="1">IFERROR(INDEX(Forecast_Capex_Input!BZ$12:BZ$286,$Z887)
*(INDEX(Forecast_Capex_Input!$H$12:$H$286,$Z887)=Repex),0)
*$DV887</f>
        <v>0</v>
      </c>
      <c r="EB887" s="43" cm="1">
        <f t="array" aca="1" ref="EB887" ca="1">IFERROR(INDEX(Forecast_Capex_Input!CA$12:CA$286,$Z887)
*(INDEX(Forecast_Capex_Input!$H$12:$H$286,$Z887)=Repex),0)
*$DV887</f>
        <v>0</v>
      </c>
      <c r="EC887" s="43" cm="1">
        <f t="array" aca="1" ref="EC887" ca="1">IFERROR(INDEX(Forecast_Capex_Input!CB$12:CB$286,$Z887)
*(INDEX(Forecast_Capex_Input!$H$12:$H$286,$Z887)=Repex),0)
*$DV887</f>
        <v>0</v>
      </c>
      <c r="ED887" s="43" cm="1">
        <f t="array" aca="1" ref="ED887" ca="1">IFERROR(INDEX(Forecast_Capex_Input!CC$12:CC$286,$Z887)
*(INDEX(Forecast_Capex_Input!$H$12:$H$286,$Z887)=Repex),0)
*$DV887</f>
        <v>0</v>
      </c>
      <c r="EF887" s="86" t="str">
        <f t="shared" si="79"/>
        <v>N/A</v>
      </c>
      <c r="EG887" s="28" t="str">
        <f>IFERROR(RANK(EF887,EF$11:EF$1010,0)+COUNTIF(EF$11:EF887,EF887)-1,NA)</f>
        <v>N/A</v>
      </c>
    </row>
    <row r="888" spans="3:137" x14ac:dyDescent="0.2">
      <c r="C888" s="28">
        <f t="shared" si="80"/>
        <v>878</v>
      </c>
      <c r="D888" s="9" t="str" cm="1">
        <f t="array" ref="D888">IFERROR(INDEX(Forecast_Capex_Input!$D$12:$D$286,$Z888),NA)</f>
        <v>N/A</v>
      </c>
      <c r="E888" s="24" t="str" cm="1">
        <f t="array" ref="E888">IF($Z888=NA,NA,INDEX(Forecast_Capex_Input!$E$12:$E$286,$Z888))</f>
        <v>N/A</v>
      </c>
      <c r="F888" s="9" t="str" cm="1">
        <f t="array" aca="1" ref="F888" ca="1">IFERROR(INDEX(General!$E$25:$E$26,$AA888),NA)</f>
        <v>N/A</v>
      </c>
      <c r="G888" s="9" t="str" cm="1">
        <f t="array" aca="1" ref="G888" ca="1">IFERROR(INDEX(Forecast_Capex_Input!$AI$11:$BB$11,$AC888),NA)</f>
        <v>N/A</v>
      </c>
      <c r="H888" s="50" t="str" cm="1">
        <f t="array" aca="1" ref="H888" ca="1">IFERROR(INDEX(Forecast_Capex_Input!$AI$12:$BB$286,$Z888,$AC888),NA)</f>
        <v>N/A</v>
      </c>
      <c r="I888" s="150" t="str" cm="1">
        <f t="array" ref="I888">IFERROR(INDEX(Forecast_Capex_Input!$F$12:$F$286,$Z888),NA)</f>
        <v>N/A</v>
      </c>
      <c r="J888" s="150" t="str" cm="1">
        <f t="array" ref="J888">IFERROR(INDEX(Forecast_Capex_Input!G$12:G$286,$Z888),NA)</f>
        <v>N/A</v>
      </c>
      <c r="K888" s="150" t="str" cm="1">
        <f t="array" ref="K888">IFERROR(INDEX(Forecast_Capex_Input!H$12:H$286,$Z888),NA)</f>
        <v>N/A</v>
      </c>
      <c r="L888" s="150" t="str" cm="1">
        <f t="array" ref="L888">IFERROR(INDEX(Forecast_Capex_Input!I$12:I$286,$Z888),NA)</f>
        <v>N/A</v>
      </c>
      <c r="M888" s="150" t="str" cm="1">
        <f t="array" ref="M888">IFERROR(INDEX(Forecast_Capex_Input!J$12:J$286,$Z888),NA)</f>
        <v>N/A</v>
      </c>
      <c r="N888" s="150" t="str" cm="1">
        <f t="array" ref="N888">IFERROR(INDEX(Forecast_Capex_Input!K$12:K$286,$Z888),NA)</f>
        <v>N/A</v>
      </c>
      <c r="O888" s="150" t="str" cm="1">
        <f t="array" ref="O888">IFERROR(INDEX(Forecast_Capex_Input!L$12:L$286,$Z888),NA)</f>
        <v>N/A</v>
      </c>
      <c r="P888" s="150" t="str" cm="1">
        <f t="array" ref="P888">IFERROR(INDEX(Forecast_Capex_Input!M$12:M$286,$Z888),NA)</f>
        <v>N/A</v>
      </c>
      <c r="Q888" s="24" t="str" cm="1">
        <f t="array" ref="Q888">IFERROR(INDEX(Forecast_Capex_Input!N$12:N$286,$Z888),NA)</f>
        <v>N/A</v>
      </c>
      <c r="R888" s="190" cm="1">
        <f t="array" ref="R888">IFERROR(INDEX(Forecast_Capex_Input!O$12:O$286,$Z888),0)</f>
        <v>0</v>
      </c>
      <c r="S888" s="24" cm="1">
        <f t="array" ref="S888">IFERROR(INDEX(Forecast_Capex_Input!P$12:P$286,$Z888),0)</f>
        <v>0</v>
      </c>
      <c r="T888" s="150" t="str" cm="1">
        <f t="array" aca="1" ref="T888" ca="1">IFERROR(INDEX(General!$K$91:$K$110,$AC888),NA)</f>
        <v>N/A</v>
      </c>
      <c r="U888" s="43" cm="1">
        <f t="array" aca="1" ref="U888" ca="1">IFERROR(
IF($F888=General!$E$25,INDEX(Forecast_Capex_Input!S$12:S$286,$Z888),
INDEX(Forecast_Capex_Input!T$12:T$286,$Z888)),0)</f>
        <v>0</v>
      </c>
      <c r="V888" s="82" t="b">
        <f>IFERROR(INDEX(Overheads!$T$19:$T$26,MATCH($I888,Overheads!$E$19:$E$26,0)),FALSE)</f>
        <v>0</v>
      </c>
      <c r="W888" s="209" cm="1">
        <f t="array" ref="W888">IFERROR(
INDEX(Forecast_Capex_Input!CN$12:CN$286,$Z888),0)</f>
        <v>0</v>
      </c>
      <c r="X888" s="209">
        <f>IFERROR(
MATCH($W888,General!$L$39:$S$39,0),1)</f>
        <v>1</v>
      </c>
      <c r="Z888" s="28" t="str">
        <f>IFERROR(
IF(MATCH($C888,Forecast_Capex_Input!$CI$12:$CI$286,1)+1&gt;MAX(Forecast_Capex_Input!$C$12:$C$286),NA,
MATCH($C888,Forecast_Capex_Input!$CI$12:$CI$286,1)+1),1)</f>
        <v>N/A</v>
      </c>
      <c r="AA888" s="28" t="str" cm="1">
        <f t="array" aca="1" ref="AA888" ca="1">IFERROR(
IF(Z887&lt;&gt;Z888,1,
IF(COUNTIF(OFFSET(AA887,0,0,-INDEX(Forecast_Capex_Input!$CG$12:$CG$286,$Z888)),AA887)=INDEX(Forecast_Capex_Input!$CG$12:$CG$286,$Z888),AA887+1,AA887)),NA)</f>
        <v>N/A</v>
      </c>
      <c r="AB888" s="28" t="str" cm="1">
        <f t="array" ref="AB888">IFERROR($C888-IF($Z888=1,1,INDEX(Forecast_Capex_Input!$CI$12:$CI$286,$Z888-1))+1,NA)</f>
        <v>N/A</v>
      </c>
      <c r="AC888" s="28" t="str" cm="1">
        <f t="array" aca="1" ref="AC888" ca="1">IFERROR(IF(AA888=1,
INDEX(Forecast_Capex_Input!$AI$10:$BB$10,SMALL(IF(INDEX(Forecast_Capex_Input!$AI$12:$BB$286,$Z888,0)&gt;0,COLUMN(Forecast_Capex_Input!$AI$10:$BB$10)-COLUMN(Forecast_Capex_Input!$AI$12)+1),ROWS(OFFSET(AC887,0,0,-$AB888)))),
OFFSET(AC887,-INDEX(Forecast_Capex_Input!$CG$12:$CG$286,$Z888)+1,0)),NA)</f>
        <v>N/A</v>
      </c>
      <c r="AD888" s="28" t="str">
        <f t="shared" ca="1" si="77"/>
        <v>N/A</v>
      </c>
      <c r="AE888" s="82" t="b">
        <f t="shared" si="81"/>
        <v>0</v>
      </c>
      <c r="AF888" s="78" t="b">
        <v>0</v>
      </c>
      <c r="AG888" s="82" t="b">
        <f t="shared" si="78"/>
        <v>1</v>
      </c>
      <c r="AI888" s="55">
        <v>0</v>
      </c>
      <c r="AJ888" s="55">
        <v>0</v>
      </c>
      <c r="AK888" s="55">
        <v>0</v>
      </c>
      <c r="AL888" s="55">
        <v>0</v>
      </c>
      <c r="AM888" s="55">
        <v>0</v>
      </c>
      <c r="AN888" s="135">
        <v>0</v>
      </c>
      <c r="AP888" s="55">
        <v>0</v>
      </c>
      <c r="AQ888" s="55">
        <v>0</v>
      </c>
      <c r="AR888" s="55">
        <v>0</v>
      </c>
      <c r="AS888" s="55">
        <v>0</v>
      </c>
      <c r="AT888" s="55">
        <v>0</v>
      </c>
      <c r="AU888" s="135">
        <v>0</v>
      </c>
      <c r="AW888" s="55">
        <v>0</v>
      </c>
      <c r="AX888" s="55">
        <v>0</v>
      </c>
      <c r="AY888" s="55">
        <v>0</v>
      </c>
      <c r="AZ888" s="55">
        <v>0</v>
      </c>
      <c r="BA888" s="55">
        <v>0</v>
      </c>
      <c r="BB888" s="135">
        <v>0</v>
      </c>
      <c r="BD888" s="55">
        <v>0</v>
      </c>
      <c r="BE888" s="55">
        <v>0</v>
      </c>
      <c r="BF888" s="55">
        <v>0</v>
      </c>
      <c r="BG888" s="55">
        <v>0</v>
      </c>
      <c r="BH888" s="55">
        <v>0</v>
      </c>
      <c r="BI888" s="135">
        <v>0</v>
      </c>
      <c r="BK888" s="55">
        <v>0</v>
      </c>
      <c r="BL888" s="55">
        <v>0</v>
      </c>
      <c r="BM888" s="55">
        <v>0</v>
      </c>
      <c r="BN888" s="55">
        <v>0</v>
      </c>
      <c r="BO888" s="55">
        <v>0</v>
      </c>
      <c r="BP888" s="135">
        <v>0</v>
      </c>
      <c r="BR888" s="147">
        <v>0</v>
      </c>
      <c r="BS888" s="147">
        <v>0</v>
      </c>
      <c r="BT888" s="147">
        <v>0</v>
      </c>
      <c r="BU888" s="147">
        <v>0</v>
      </c>
      <c r="BV888" s="147">
        <v>0</v>
      </c>
      <c r="BX888" s="55">
        <v>0</v>
      </c>
      <c r="BY888" s="55">
        <v>0</v>
      </c>
      <c r="BZ888" s="55">
        <v>0</v>
      </c>
      <c r="CA888" s="55">
        <v>0</v>
      </c>
      <c r="CB888" s="55">
        <v>0</v>
      </c>
      <c r="CC888" s="135">
        <v>0</v>
      </c>
      <c r="CE888" s="55">
        <v>0</v>
      </c>
      <c r="CF888" s="55">
        <v>0</v>
      </c>
      <c r="CG888" s="55">
        <v>0</v>
      </c>
      <c r="CH888" s="55">
        <v>0</v>
      </c>
      <c r="CI888" s="55">
        <v>0</v>
      </c>
      <c r="CJ888" s="135">
        <v>0</v>
      </c>
      <c r="CL888" s="55">
        <v>0</v>
      </c>
      <c r="CM888" s="55">
        <v>0</v>
      </c>
      <c r="CN888" s="55">
        <v>0</v>
      </c>
      <c r="CO888" s="55">
        <v>0</v>
      </c>
      <c r="CP888" s="55">
        <v>0</v>
      </c>
      <c r="CQ888" s="135">
        <v>0</v>
      </c>
      <c r="CS888" s="67">
        <v>0</v>
      </c>
      <c r="CT888" s="67">
        <v>0</v>
      </c>
      <c r="CU888" s="67">
        <v>0</v>
      </c>
      <c r="CV888" s="67">
        <v>0</v>
      </c>
      <c r="CW888" s="67">
        <v>0</v>
      </c>
      <c r="CX888" s="135">
        <v>0</v>
      </c>
      <c r="CZ888" s="55">
        <v>0</v>
      </c>
      <c r="DA888" s="55">
        <v>0</v>
      </c>
      <c r="DB888" s="55">
        <v>0</v>
      </c>
      <c r="DC888" s="55">
        <v>0</v>
      </c>
      <c r="DD888" s="55">
        <v>0</v>
      </c>
      <c r="DE888" s="135">
        <v>0</v>
      </c>
      <c r="DG888" s="43" t="b" cm="1">
        <f t="array" aca="1" ref="DG888" ca="1">OR($G888=Forecast_Capex_Input!$BF$8:$BF$10)</f>
        <v>0</v>
      </c>
      <c r="DH888" s="43" cm="1">
        <f t="array" aca="1" ref="DH888" ca="1">IFERROR(INDEX(Forecast_Capex_Input!BG$12:BG$286,$Z888)
*(INDEX(Forecast_Capex_Input!$H$12:$H$286,$Z888)=Repex),0)
*$DG888</f>
        <v>0</v>
      </c>
      <c r="DI888" s="43" cm="1">
        <f t="array" aca="1" ref="DI888" ca="1">IFERROR(INDEX(Forecast_Capex_Input!BH$12:BH$286,$Z888)
*(INDEX(Forecast_Capex_Input!$H$12:$H$286,$Z888)=Repex),0)
*$DG888</f>
        <v>0</v>
      </c>
      <c r="DJ888" s="43" cm="1">
        <f t="array" aca="1" ref="DJ888" ca="1">IFERROR(INDEX(Forecast_Capex_Input!BI$12:BI$286,$Z888)
*(INDEX(Forecast_Capex_Input!$H$12:$H$286,$Z888)=Repex),0)
*$DG888</f>
        <v>0</v>
      </c>
      <c r="DK888" s="43" cm="1">
        <f t="array" aca="1" ref="DK888" ca="1">IFERROR(INDEX(Forecast_Capex_Input!BJ$12:BJ$286,$Z888)
*(INDEX(Forecast_Capex_Input!$H$12:$H$286,$Z888)=Repex),0)
*$DG888</f>
        <v>0</v>
      </c>
      <c r="DL888" s="43" cm="1">
        <f t="array" aca="1" ref="DL888" ca="1">IFERROR(INDEX(Forecast_Capex_Input!BK$12:BK$286,$Z888)
*(INDEX(Forecast_Capex_Input!$H$12:$H$286,$Z888)=Repex),0)
*$DG888</f>
        <v>0</v>
      </c>
      <c r="DM888" s="43" cm="1">
        <f t="array" aca="1" ref="DM888" ca="1">IFERROR(INDEX(Forecast_Capex_Input!BL$12:BL$286,$Z888)
*(INDEX(Forecast_Capex_Input!$H$12:$H$286,$Z888)=Repex),0)
*$DG888</f>
        <v>0</v>
      </c>
      <c r="DO888" s="43" t="b" cm="1">
        <f t="array" aca="1" ref="DO888" ca="1">OR($G888=Forecast_Capex_Input!$BN$8:$BN$9)</f>
        <v>0</v>
      </c>
      <c r="DP888" s="43" cm="1">
        <f t="array" aca="1" ref="DP888" ca="1">IFERROR(INDEX(Forecast_Capex_Input!BO$12:BO$286,$Z888)
*(INDEX(Forecast_Capex_Input!$H$12:$H$286,$Z888)=Repex),0)
*$DO888</f>
        <v>0</v>
      </c>
      <c r="DQ888" s="43" cm="1">
        <f t="array" aca="1" ref="DQ888" ca="1">IFERROR(INDEX(Forecast_Capex_Input!BP$12:BP$286,$Z888)
*(INDEX(Forecast_Capex_Input!$H$12:$H$286,$Z888)=Repex),0)
*$DO888</f>
        <v>0</v>
      </c>
      <c r="DR888" s="43" cm="1">
        <f t="array" aca="1" ref="DR888" ca="1">IFERROR(INDEX(Forecast_Capex_Input!BQ$12:BQ$286,$Z888)
*(INDEX(Forecast_Capex_Input!$H$12:$H$286,$Z888)=Repex),0)
*$DO888</f>
        <v>0</v>
      </c>
      <c r="DS888" s="43" cm="1">
        <f t="array" aca="1" ref="DS888" ca="1">IFERROR(INDEX(Forecast_Capex_Input!BR$12:BR$286,$Z888)
*(INDEX(Forecast_Capex_Input!$H$12:$H$286,$Z888)=Repex),0)
*$DO888</f>
        <v>0</v>
      </c>
      <c r="DT888" s="43" cm="1">
        <f t="array" aca="1" ref="DT888" ca="1">IFERROR(INDEX(Forecast_Capex_Input!BS$12:BS$286,$Z888)
*(INDEX(Forecast_Capex_Input!$H$12:$H$286,$Z888)=Repex),0)
*$DO888</f>
        <v>0</v>
      </c>
      <c r="DV888" s="43" t="b" cm="1">
        <f t="array" aca="1" ref="DV888" ca="1">OR($G888=Forecast_Capex_Input!$BU$8:$BU$10)</f>
        <v>0</v>
      </c>
      <c r="DW888" s="43" cm="1">
        <f t="array" aca="1" ref="DW888" ca="1">IFERROR(INDEX(Forecast_Capex_Input!BV$12:BV$286,$Z888)
*(INDEX(Forecast_Capex_Input!$H$12:$H$286,$Z888)=Repex),0)
*$DV888</f>
        <v>0</v>
      </c>
      <c r="DX888" s="43" cm="1">
        <f t="array" aca="1" ref="DX888" ca="1">IFERROR(INDEX(Forecast_Capex_Input!BW$12:BW$286,$Z888)
*(INDEX(Forecast_Capex_Input!$H$12:$H$286,$Z888)=Repex),0)
*$DV888</f>
        <v>0</v>
      </c>
      <c r="DY888" s="43" cm="1">
        <f t="array" aca="1" ref="DY888" ca="1">IFERROR(INDEX(Forecast_Capex_Input!BX$12:BX$286,$Z888)
*(INDEX(Forecast_Capex_Input!$H$12:$H$286,$Z888)=Repex),0)
*$DV888</f>
        <v>0</v>
      </c>
      <c r="DZ888" s="43" cm="1">
        <f t="array" aca="1" ref="DZ888" ca="1">IFERROR(INDEX(Forecast_Capex_Input!BY$12:BY$286,$Z888)
*(INDEX(Forecast_Capex_Input!$H$12:$H$286,$Z888)=Repex),0)
*$DV888</f>
        <v>0</v>
      </c>
      <c r="EA888" s="43" cm="1">
        <f t="array" aca="1" ref="EA888" ca="1">IFERROR(INDEX(Forecast_Capex_Input!BZ$12:BZ$286,$Z888)
*(INDEX(Forecast_Capex_Input!$H$12:$H$286,$Z888)=Repex),0)
*$DV888</f>
        <v>0</v>
      </c>
      <c r="EB888" s="43" cm="1">
        <f t="array" aca="1" ref="EB888" ca="1">IFERROR(INDEX(Forecast_Capex_Input!CA$12:CA$286,$Z888)
*(INDEX(Forecast_Capex_Input!$H$12:$H$286,$Z888)=Repex),0)
*$DV888</f>
        <v>0</v>
      </c>
      <c r="EC888" s="43" cm="1">
        <f t="array" aca="1" ref="EC888" ca="1">IFERROR(INDEX(Forecast_Capex_Input!CB$12:CB$286,$Z888)
*(INDEX(Forecast_Capex_Input!$H$12:$H$286,$Z888)=Repex),0)
*$DV888</f>
        <v>0</v>
      </c>
      <c r="ED888" s="43" cm="1">
        <f t="array" aca="1" ref="ED888" ca="1">IFERROR(INDEX(Forecast_Capex_Input!CC$12:CC$286,$Z888)
*(INDEX(Forecast_Capex_Input!$H$12:$H$286,$Z888)=Repex),0)
*$DV888</f>
        <v>0</v>
      </c>
      <c r="EF888" s="86" t="str">
        <f t="shared" si="79"/>
        <v>N/A</v>
      </c>
      <c r="EG888" s="28" t="str">
        <f>IFERROR(RANK(EF888,EF$11:EF$1010,0)+COUNTIF(EF$11:EF888,EF888)-1,NA)</f>
        <v>N/A</v>
      </c>
    </row>
    <row r="889" spans="3:137" x14ac:dyDescent="0.2">
      <c r="C889" s="28">
        <f t="shared" si="80"/>
        <v>879</v>
      </c>
      <c r="D889" s="9" t="str" cm="1">
        <f t="array" ref="D889">IFERROR(INDEX(Forecast_Capex_Input!$D$12:$D$286,$Z889),NA)</f>
        <v>N/A</v>
      </c>
      <c r="E889" s="24" t="str" cm="1">
        <f t="array" ref="E889">IF($Z889=NA,NA,INDEX(Forecast_Capex_Input!$E$12:$E$286,$Z889))</f>
        <v>N/A</v>
      </c>
      <c r="F889" s="9" t="str" cm="1">
        <f t="array" aca="1" ref="F889" ca="1">IFERROR(INDEX(General!$E$25:$E$26,$AA889),NA)</f>
        <v>N/A</v>
      </c>
      <c r="G889" s="9" t="str" cm="1">
        <f t="array" aca="1" ref="G889" ca="1">IFERROR(INDEX(Forecast_Capex_Input!$AI$11:$BB$11,$AC889),NA)</f>
        <v>N/A</v>
      </c>
      <c r="H889" s="50" t="str" cm="1">
        <f t="array" aca="1" ref="H889" ca="1">IFERROR(INDEX(Forecast_Capex_Input!$AI$12:$BB$286,$Z889,$AC889),NA)</f>
        <v>N/A</v>
      </c>
      <c r="I889" s="150" t="str" cm="1">
        <f t="array" ref="I889">IFERROR(INDEX(Forecast_Capex_Input!$F$12:$F$286,$Z889),NA)</f>
        <v>N/A</v>
      </c>
      <c r="J889" s="150" t="str" cm="1">
        <f t="array" ref="J889">IFERROR(INDEX(Forecast_Capex_Input!G$12:G$286,$Z889),NA)</f>
        <v>N/A</v>
      </c>
      <c r="K889" s="150" t="str" cm="1">
        <f t="array" ref="K889">IFERROR(INDEX(Forecast_Capex_Input!H$12:H$286,$Z889),NA)</f>
        <v>N/A</v>
      </c>
      <c r="L889" s="150" t="str" cm="1">
        <f t="array" ref="L889">IFERROR(INDEX(Forecast_Capex_Input!I$12:I$286,$Z889),NA)</f>
        <v>N/A</v>
      </c>
      <c r="M889" s="150" t="str" cm="1">
        <f t="array" ref="M889">IFERROR(INDEX(Forecast_Capex_Input!J$12:J$286,$Z889),NA)</f>
        <v>N/A</v>
      </c>
      <c r="N889" s="150" t="str" cm="1">
        <f t="array" ref="N889">IFERROR(INDEX(Forecast_Capex_Input!K$12:K$286,$Z889),NA)</f>
        <v>N/A</v>
      </c>
      <c r="O889" s="150" t="str" cm="1">
        <f t="array" ref="O889">IFERROR(INDEX(Forecast_Capex_Input!L$12:L$286,$Z889),NA)</f>
        <v>N/A</v>
      </c>
      <c r="P889" s="150" t="str" cm="1">
        <f t="array" ref="P889">IFERROR(INDEX(Forecast_Capex_Input!M$12:M$286,$Z889),NA)</f>
        <v>N/A</v>
      </c>
      <c r="Q889" s="24" t="str" cm="1">
        <f t="array" ref="Q889">IFERROR(INDEX(Forecast_Capex_Input!N$12:N$286,$Z889),NA)</f>
        <v>N/A</v>
      </c>
      <c r="R889" s="190" cm="1">
        <f t="array" ref="R889">IFERROR(INDEX(Forecast_Capex_Input!O$12:O$286,$Z889),0)</f>
        <v>0</v>
      </c>
      <c r="S889" s="24" cm="1">
        <f t="array" ref="S889">IFERROR(INDEX(Forecast_Capex_Input!P$12:P$286,$Z889),0)</f>
        <v>0</v>
      </c>
      <c r="T889" s="150" t="str" cm="1">
        <f t="array" aca="1" ref="T889" ca="1">IFERROR(INDEX(General!$K$91:$K$110,$AC889),NA)</f>
        <v>N/A</v>
      </c>
      <c r="U889" s="43" cm="1">
        <f t="array" aca="1" ref="U889" ca="1">IFERROR(
IF($F889=General!$E$25,INDEX(Forecast_Capex_Input!S$12:S$286,$Z889),
INDEX(Forecast_Capex_Input!T$12:T$286,$Z889)),0)</f>
        <v>0</v>
      </c>
      <c r="V889" s="82" t="b">
        <f>IFERROR(INDEX(Overheads!$T$19:$T$26,MATCH($I889,Overheads!$E$19:$E$26,0)),FALSE)</f>
        <v>0</v>
      </c>
      <c r="W889" s="209" cm="1">
        <f t="array" ref="W889">IFERROR(
INDEX(Forecast_Capex_Input!CN$12:CN$286,$Z889),0)</f>
        <v>0</v>
      </c>
      <c r="X889" s="209">
        <f>IFERROR(
MATCH($W889,General!$L$39:$S$39,0),1)</f>
        <v>1</v>
      </c>
      <c r="Z889" s="28" t="str">
        <f>IFERROR(
IF(MATCH($C889,Forecast_Capex_Input!$CI$12:$CI$286,1)+1&gt;MAX(Forecast_Capex_Input!$C$12:$C$286),NA,
MATCH($C889,Forecast_Capex_Input!$CI$12:$CI$286,1)+1),1)</f>
        <v>N/A</v>
      </c>
      <c r="AA889" s="28" t="str" cm="1">
        <f t="array" aca="1" ref="AA889" ca="1">IFERROR(
IF(Z888&lt;&gt;Z889,1,
IF(COUNTIF(OFFSET(AA888,0,0,-INDEX(Forecast_Capex_Input!$CG$12:$CG$286,$Z889)),AA888)=INDEX(Forecast_Capex_Input!$CG$12:$CG$286,$Z889),AA888+1,AA888)),NA)</f>
        <v>N/A</v>
      </c>
      <c r="AB889" s="28" t="str" cm="1">
        <f t="array" ref="AB889">IFERROR($C889-IF($Z889=1,1,INDEX(Forecast_Capex_Input!$CI$12:$CI$286,$Z889-1))+1,NA)</f>
        <v>N/A</v>
      </c>
      <c r="AC889" s="28" t="str" cm="1">
        <f t="array" aca="1" ref="AC889" ca="1">IFERROR(IF(AA889=1,
INDEX(Forecast_Capex_Input!$AI$10:$BB$10,SMALL(IF(INDEX(Forecast_Capex_Input!$AI$12:$BB$286,$Z889,0)&gt;0,COLUMN(Forecast_Capex_Input!$AI$10:$BB$10)-COLUMN(Forecast_Capex_Input!$AI$12)+1),ROWS(OFFSET(AC888,0,0,-$AB889)))),
OFFSET(AC888,-INDEX(Forecast_Capex_Input!$CG$12:$CG$286,$Z889)+1,0)),NA)</f>
        <v>N/A</v>
      </c>
      <c r="AD889" s="28" t="str">
        <f t="shared" ca="1" si="77"/>
        <v>N/A</v>
      </c>
      <c r="AE889" s="82" t="b">
        <f t="shared" si="81"/>
        <v>0</v>
      </c>
      <c r="AF889" s="78" t="b">
        <v>0</v>
      </c>
      <c r="AG889" s="82" t="b">
        <f t="shared" si="78"/>
        <v>1</v>
      </c>
      <c r="AI889" s="55">
        <v>0</v>
      </c>
      <c r="AJ889" s="55">
        <v>0</v>
      </c>
      <c r="AK889" s="55">
        <v>0</v>
      </c>
      <c r="AL889" s="55">
        <v>0</v>
      </c>
      <c r="AM889" s="55">
        <v>0</v>
      </c>
      <c r="AN889" s="135">
        <v>0</v>
      </c>
      <c r="AP889" s="55">
        <v>0</v>
      </c>
      <c r="AQ889" s="55">
        <v>0</v>
      </c>
      <c r="AR889" s="55">
        <v>0</v>
      </c>
      <c r="AS889" s="55">
        <v>0</v>
      </c>
      <c r="AT889" s="55">
        <v>0</v>
      </c>
      <c r="AU889" s="135">
        <v>0</v>
      </c>
      <c r="AW889" s="55">
        <v>0</v>
      </c>
      <c r="AX889" s="55">
        <v>0</v>
      </c>
      <c r="AY889" s="55">
        <v>0</v>
      </c>
      <c r="AZ889" s="55">
        <v>0</v>
      </c>
      <c r="BA889" s="55">
        <v>0</v>
      </c>
      <c r="BB889" s="135">
        <v>0</v>
      </c>
      <c r="BD889" s="55">
        <v>0</v>
      </c>
      <c r="BE889" s="55">
        <v>0</v>
      </c>
      <c r="BF889" s="55">
        <v>0</v>
      </c>
      <c r="BG889" s="55">
        <v>0</v>
      </c>
      <c r="BH889" s="55">
        <v>0</v>
      </c>
      <c r="BI889" s="135">
        <v>0</v>
      </c>
      <c r="BK889" s="55">
        <v>0</v>
      </c>
      <c r="BL889" s="55">
        <v>0</v>
      </c>
      <c r="BM889" s="55">
        <v>0</v>
      </c>
      <c r="BN889" s="55">
        <v>0</v>
      </c>
      <c r="BO889" s="55">
        <v>0</v>
      </c>
      <c r="BP889" s="135">
        <v>0</v>
      </c>
      <c r="BR889" s="147">
        <v>0</v>
      </c>
      <c r="BS889" s="147">
        <v>0</v>
      </c>
      <c r="BT889" s="147">
        <v>0</v>
      </c>
      <c r="BU889" s="147">
        <v>0</v>
      </c>
      <c r="BV889" s="147">
        <v>0</v>
      </c>
      <c r="BX889" s="55">
        <v>0</v>
      </c>
      <c r="BY889" s="55">
        <v>0</v>
      </c>
      <c r="BZ889" s="55">
        <v>0</v>
      </c>
      <c r="CA889" s="55">
        <v>0</v>
      </c>
      <c r="CB889" s="55">
        <v>0</v>
      </c>
      <c r="CC889" s="135">
        <v>0</v>
      </c>
      <c r="CE889" s="55">
        <v>0</v>
      </c>
      <c r="CF889" s="55">
        <v>0</v>
      </c>
      <c r="CG889" s="55">
        <v>0</v>
      </c>
      <c r="CH889" s="55">
        <v>0</v>
      </c>
      <c r="CI889" s="55">
        <v>0</v>
      </c>
      <c r="CJ889" s="135">
        <v>0</v>
      </c>
      <c r="CL889" s="55">
        <v>0</v>
      </c>
      <c r="CM889" s="55">
        <v>0</v>
      </c>
      <c r="CN889" s="55">
        <v>0</v>
      </c>
      <c r="CO889" s="55">
        <v>0</v>
      </c>
      <c r="CP889" s="55">
        <v>0</v>
      </c>
      <c r="CQ889" s="135">
        <v>0</v>
      </c>
      <c r="CS889" s="67">
        <v>0</v>
      </c>
      <c r="CT889" s="67">
        <v>0</v>
      </c>
      <c r="CU889" s="67">
        <v>0</v>
      </c>
      <c r="CV889" s="67">
        <v>0</v>
      </c>
      <c r="CW889" s="67">
        <v>0</v>
      </c>
      <c r="CX889" s="135">
        <v>0</v>
      </c>
      <c r="CZ889" s="55">
        <v>0</v>
      </c>
      <c r="DA889" s="55">
        <v>0</v>
      </c>
      <c r="DB889" s="55">
        <v>0</v>
      </c>
      <c r="DC889" s="55">
        <v>0</v>
      </c>
      <c r="DD889" s="55">
        <v>0</v>
      </c>
      <c r="DE889" s="135">
        <v>0</v>
      </c>
      <c r="DG889" s="43" t="b" cm="1">
        <f t="array" aca="1" ref="DG889" ca="1">OR($G889=Forecast_Capex_Input!$BF$8:$BF$10)</f>
        <v>0</v>
      </c>
      <c r="DH889" s="43" cm="1">
        <f t="array" aca="1" ref="DH889" ca="1">IFERROR(INDEX(Forecast_Capex_Input!BG$12:BG$286,$Z889)
*(INDEX(Forecast_Capex_Input!$H$12:$H$286,$Z889)=Repex),0)
*$DG889</f>
        <v>0</v>
      </c>
      <c r="DI889" s="43" cm="1">
        <f t="array" aca="1" ref="DI889" ca="1">IFERROR(INDEX(Forecast_Capex_Input!BH$12:BH$286,$Z889)
*(INDEX(Forecast_Capex_Input!$H$12:$H$286,$Z889)=Repex),0)
*$DG889</f>
        <v>0</v>
      </c>
      <c r="DJ889" s="43" cm="1">
        <f t="array" aca="1" ref="DJ889" ca="1">IFERROR(INDEX(Forecast_Capex_Input!BI$12:BI$286,$Z889)
*(INDEX(Forecast_Capex_Input!$H$12:$H$286,$Z889)=Repex),0)
*$DG889</f>
        <v>0</v>
      </c>
      <c r="DK889" s="43" cm="1">
        <f t="array" aca="1" ref="DK889" ca="1">IFERROR(INDEX(Forecast_Capex_Input!BJ$12:BJ$286,$Z889)
*(INDEX(Forecast_Capex_Input!$H$12:$H$286,$Z889)=Repex),0)
*$DG889</f>
        <v>0</v>
      </c>
      <c r="DL889" s="43" cm="1">
        <f t="array" aca="1" ref="DL889" ca="1">IFERROR(INDEX(Forecast_Capex_Input!BK$12:BK$286,$Z889)
*(INDEX(Forecast_Capex_Input!$H$12:$H$286,$Z889)=Repex),0)
*$DG889</f>
        <v>0</v>
      </c>
      <c r="DM889" s="43" cm="1">
        <f t="array" aca="1" ref="DM889" ca="1">IFERROR(INDEX(Forecast_Capex_Input!BL$12:BL$286,$Z889)
*(INDEX(Forecast_Capex_Input!$H$12:$H$286,$Z889)=Repex),0)
*$DG889</f>
        <v>0</v>
      </c>
      <c r="DO889" s="43" t="b" cm="1">
        <f t="array" aca="1" ref="DO889" ca="1">OR($G889=Forecast_Capex_Input!$BN$8:$BN$9)</f>
        <v>0</v>
      </c>
      <c r="DP889" s="43" cm="1">
        <f t="array" aca="1" ref="DP889" ca="1">IFERROR(INDEX(Forecast_Capex_Input!BO$12:BO$286,$Z889)
*(INDEX(Forecast_Capex_Input!$H$12:$H$286,$Z889)=Repex),0)
*$DO889</f>
        <v>0</v>
      </c>
      <c r="DQ889" s="43" cm="1">
        <f t="array" aca="1" ref="DQ889" ca="1">IFERROR(INDEX(Forecast_Capex_Input!BP$12:BP$286,$Z889)
*(INDEX(Forecast_Capex_Input!$H$12:$H$286,$Z889)=Repex),0)
*$DO889</f>
        <v>0</v>
      </c>
      <c r="DR889" s="43" cm="1">
        <f t="array" aca="1" ref="DR889" ca="1">IFERROR(INDEX(Forecast_Capex_Input!BQ$12:BQ$286,$Z889)
*(INDEX(Forecast_Capex_Input!$H$12:$H$286,$Z889)=Repex),0)
*$DO889</f>
        <v>0</v>
      </c>
      <c r="DS889" s="43" cm="1">
        <f t="array" aca="1" ref="DS889" ca="1">IFERROR(INDEX(Forecast_Capex_Input!BR$12:BR$286,$Z889)
*(INDEX(Forecast_Capex_Input!$H$12:$H$286,$Z889)=Repex),0)
*$DO889</f>
        <v>0</v>
      </c>
      <c r="DT889" s="43" cm="1">
        <f t="array" aca="1" ref="DT889" ca="1">IFERROR(INDEX(Forecast_Capex_Input!BS$12:BS$286,$Z889)
*(INDEX(Forecast_Capex_Input!$H$12:$H$286,$Z889)=Repex),0)
*$DO889</f>
        <v>0</v>
      </c>
      <c r="DV889" s="43" t="b" cm="1">
        <f t="array" aca="1" ref="DV889" ca="1">OR($G889=Forecast_Capex_Input!$BU$8:$BU$10)</f>
        <v>0</v>
      </c>
      <c r="DW889" s="43" cm="1">
        <f t="array" aca="1" ref="DW889" ca="1">IFERROR(INDEX(Forecast_Capex_Input!BV$12:BV$286,$Z889)
*(INDEX(Forecast_Capex_Input!$H$12:$H$286,$Z889)=Repex),0)
*$DV889</f>
        <v>0</v>
      </c>
      <c r="DX889" s="43" cm="1">
        <f t="array" aca="1" ref="DX889" ca="1">IFERROR(INDEX(Forecast_Capex_Input!BW$12:BW$286,$Z889)
*(INDEX(Forecast_Capex_Input!$H$12:$H$286,$Z889)=Repex),0)
*$DV889</f>
        <v>0</v>
      </c>
      <c r="DY889" s="43" cm="1">
        <f t="array" aca="1" ref="DY889" ca="1">IFERROR(INDEX(Forecast_Capex_Input!BX$12:BX$286,$Z889)
*(INDEX(Forecast_Capex_Input!$H$12:$H$286,$Z889)=Repex),0)
*$DV889</f>
        <v>0</v>
      </c>
      <c r="DZ889" s="43" cm="1">
        <f t="array" aca="1" ref="DZ889" ca="1">IFERROR(INDEX(Forecast_Capex_Input!BY$12:BY$286,$Z889)
*(INDEX(Forecast_Capex_Input!$H$12:$H$286,$Z889)=Repex),0)
*$DV889</f>
        <v>0</v>
      </c>
      <c r="EA889" s="43" cm="1">
        <f t="array" aca="1" ref="EA889" ca="1">IFERROR(INDEX(Forecast_Capex_Input!BZ$12:BZ$286,$Z889)
*(INDEX(Forecast_Capex_Input!$H$12:$H$286,$Z889)=Repex),0)
*$DV889</f>
        <v>0</v>
      </c>
      <c r="EB889" s="43" cm="1">
        <f t="array" aca="1" ref="EB889" ca="1">IFERROR(INDEX(Forecast_Capex_Input!CA$12:CA$286,$Z889)
*(INDEX(Forecast_Capex_Input!$H$12:$H$286,$Z889)=Repex),0)
*$DV889</f>
        <v>0</v>
      </c>
      <c r="EC889" s="43" cm="1">
        <f t="array" aca="1" ref="EC889" ca="1">IFERROR(INDEX(Forecast_Capex_Input!CB$12:CB$286,$Z889)
*(INDEX(Forecast_Capex_Input!$H$12:$H$286,$Z889)=Repex),0)
*$DV889</f>
        <v>0</v>
      </c>
      <c r="ED889" s="43" cm="1">
        <f t="array" aca="1" ref="ED889" ca="1">IFERROR(INDEX(Forecast_Capex_Input!CC$12:CC$286,$Z889)
*(INDEX(Forecast_Capex_Input!$H$12:$H$286,$Z889)=Repex),0)
*$DV889</f>
        <v>0</v>
      </c>
      <c r="EF889" s="86" t="str">
        <f t="shared" si="79"/>
        <v>N/A</v>
      </c>
      <c r="EG889" s="28" t="str">
        <f>IFERROR(RANK(EF889,EF$11:EF$1010,0)+COUNTIF(EF$11:EF889,EF889)-1,NA)</f>
        <v>N/A</v>
      </c>
    </row>
    <row r="890" spans="3:137" x14ac:dyDescent="0.2">
      <c r="C890" s="28">
        <f t="shared" si="80"/>
        <v>880</v>
      </c>
      <c r="D890" s="9" t="str" cm="1">
        <f t="array" ref="D890">IFERROR(INDEX(Forecast_Capex_Input!$D$12:$D$286,$Z890),NA)</f>
        <v>N/A</v>
      </c>
      <c r="E890" s="24" t="str" cm="1">
        <f t="array" ref="E890">IF($Z890=NA,NA,INDEX(Forecast_Capex_Input!$E$12:$E$286,$Z890))</f>
        <v>N/A</v>
      </c>
      <c r="F890" s="9" t="str" cm="1">
        <f t="array" aca="1" ref="F890" ca="1">IFERROR(INDEX(General!$E$25:$E$26,$AA890),NA)</f>
        <v>N/A</v>
      </c>
      <c r="G890" s="9" t="str" cm="1">
        <f t="array" aca="1" ref="G890" ca="1">IFERROR(INDEX(Forecast_Capex_Input!$AI$11:$BB$11,$AC890),NA)</f>
        <v>N/A</v>
      </c>
      <c r="H890" s="50" t="str" cm="1">
        <f t="array" aca="1" ref="H890" ca="1">IFERROR(INDEX(Forecast_Capex_Input!$AI$12:$BB$286,$Z890,$AC890),NA)</f>
        <v>N/A</v>
      </c>
      <c r="I890" s="150" t="str" cm="1">
        <f t="array" ref="I890">IFERROR(INDEX(Forecast_Capex_Input!$F$12:$F$286,$Z890),NA)</f>
        <v>N/A</v>
      </c>
      <c r="J890" s="150" t="str" cm="1">
        <f t="array" ref="J890">IFERROR(INDEX(Forecast_Capex_Input!G$12:G$286,$Z890),NA)</f>
        <v>N/A</v>
      </c>
      <c r="K890" s="150" t="str" cm="1">
        <f t="array" ref="K890">IFERROR(INDEX(Forecast_Capex_Input!H$12:H$286,$Z890),NA)</f>
        <v>N/A</v>
      </c>
      <c r="L890" s="150" t="str" cm="1">
        <f t="array" ref="L890">IFERROR(INDEX(Forecast_Capex_Input!I$12:I$286,$Z890),NA)</f>
        <v>N/A</v>
      </c>
      <c r="M890" s="150" t="str" cm="1">
        <f t="array" ref="M890">IFERROR(INDEX(Forecast_Capex_Input!J$12:J$286,$Z890),NA)</f>
        <v>N/A</v>
      </c>
      <c r="N890" s="150" t="str" cm="1">
        <f t="array" ref="N890">IFERROR(INDEX(Forecast_Capex_Input!K$12:K$286,$Z890),NA)</f>
        <v>N/A</v>
      </c>
      <c r="O890" s="150" t="str" cm="1">
        <f t="array" ref="O890">IFERROR(INDEX(Forecast_Capex_Input!L$12:L$286,$Z890),NA)</f>
        <v>N/A</v>
      </c>
      <c r="P890" s="150" t="str" cm="1">
        <f t="array" ref="P890">IFERROR(INDEX(Forecast_Capex_Input!M$12:M$286,$Z890),NA)</f>
        <v>N/A</v>
      </c>
      <c r="Q890" s="24" t="str" cm="1">
        <f t="array" ref="Q890">IFERROR(INDEX(Forecast_Capex_Input!N$12:N$286,$Z890),NA)</f>
        <v>N/A</v>
      </c>
      <c r="R890" s="190" cm="1">
        <f t="array" ref="R890">IFERROR(INDEX(Forecast_Capex_Input!O$12:O$286,$Z890),0)</f>
        <v>0</v>
      </c>
      <c r="S890" s="24" cm="1">
        <f t="array" ref="S890">IFERROR(INDEX(Forecast_Capex_Input!P$12:P$286,$Z890),0)</f>
        <v>0</v>
      </c>
      <c r="T890" s="150" t="str" cm="1">
        <f t="array" aca="1" ref="T890" ca="1">IFERROR(INDEX(General!$K$91:$K$110,$AC890),NA)</f>
        <v>N/A</v>
      </c>
      <c r="U890" s="43" cm="1">
        <f t="array" aca="1" ref="U890" ca="1">IFERROR(
IF($F890=General!$E$25,INDEX(Forecast_Capex_Input!S$12:S$286,$Z890),
INDEX(Forecast_Capex_Input!T$12:T$286,$Z890)),0)</f>
        <v>0</v>
      </c>
      <c r="V890" s="82" t="b">
        <f>IFERROR(INDEX(Overheads!$T$19:$T$26,MATCH($I890,Overheads!$E$19:$E$26,0)),FALSE)</f>
        <v>0</v>
      </c>
      <c r="W890" s="209" cm="1">
        <f t="array" ref="W890">IFERROR(
INDEX(Forecast_Capex_Input!CN$12:CN$286,$Z890),0)</f>
        <v>0</v>
      </c>
      <c r="X890" s="209">
        <f>IFERROR(
MATCH($W890,General!$L$39:$S$39,0),1)</f>
        <v>1</v>
      </c>
      <c r="Z890" s="28" t="str">
        <f>IFERROR(
IF(MATCH($C890,Forecast_Capex_Input!$CI$12:$CI$286,1)+1&gt;MAX(Forecast_Capex_Input!$C$12:$C$286),NA,
MATCH($C890,Forecast_Capex_Input!$CI$12:$CI$286,1)+1),1)</f>
        <v>N/A</v>
      </c>
      <c r="AA890" s="28" t="str" cm="1">
        <f t="array" aca="1" ref="AA890" ca="1">IFERROR(
IF(Z889&lt;&gt;Z890,1,
IF(COUNTIF(OFFSET(AA889,0,0,-INDEX(Forecast_Capex_Input!$CG$12:$CG$286,$Z890)),AA889)=INDEX(Forecast_Capex_Input!$CG$12:$CG$286,$Z890),AA889+1,AA889)),NA)</f>
        <v>N/A</v>
      </c>
      <c r="AB890" s="28" t="str" cm="1">
        <f t="array" ref="AB890">IFERROR($C890-IF($Z890=1,1,INDEX(Forecast_Capex_Input!$CI$12:$CI$286,$Z890-1))+1,NA)</f>
        <v>N/A</v>
      </c>
      <c r="AC890" s="28" t="str" cm="1">
        <f t="array" aca="1" ref="AC890" ca="1">IFERROR(IF(AA890=1,
INDEX(Forecast_Capex_Input!$AI$10:$BB$10,SMALL(IF(INDEX(Forecast_Capex_Input!$AI$12:$BB$286,$Z890,0)&gt;0,COLUMN(Forecast_Capex_Input!$AI$10:$BB$10)-COLUMN(Forecast_Capex_Input!$AI$12)+1),ROWS(OFFSET(AC889,0,0,-$AB890)))),
OFFSET(AC889,-INDEX(Forecast_Capex_Input!$CG$12:$CG$286,$Z890)+1,0)),NA)</f>
        <v>N/A</v>
      </c>
      <c r="AD890" s="28" t="str">
        <f t="shared" ca="1" si="77"/>
        <v>N/A</v>
      </c>
      <c r="AE890" s="82" t="b">
        <f t="shared" si="81"/>
        <v>0</v>
      </c>
      <c r="AF890" s="78" t="b">
        <v>0</v>
      </c>
      <c r="AG890" s="82" t="b">
        <f t="shared" si="78"/>
        <v>1</v>
      </c>
      <c r="AI890" s="55">
        <v>0</v>
      </c>
      <c r="AJ890" s="55">
        <v>0</v>
      </c>
      <c r="AK890" s="55">
        <v>0</v>
      </c>
      <c r="AL890" s="55">
        <v>0</v>
      </c>
      <c r="AM890" s="55">
        <v>0</v>
      </c>
      <c r="AN890" s="135">
        <v>0</v>
      </c>
      <c r="AP890" s="55">
        <v>0</v>
      </c>
      <c r="AQ890" s="55">
        <v>0</v>
      </c>
      <c r="AR890" s="55">
        <v>0</v>
      </c>
      <c r="AS890" s="55">
        <v>0</v>
      </c>
      <c r="AT890" s="55">
        <v>0</v>
      </c>
      <c r="AU890" s="135">
        <v>0</v>
      </c>
      <c r="AW890" s="55">
        <v>0</v>
      </c>
      <c r="AX890" s="55">
        <v>0</v>
      </c>
      <c r="AY890" s="55">
        <v>0</v>
      </c>
      <c r="AZ890" s="55">
        <v>0</v>
      </c>
      <c r="BA890" s="55">
        <v>0</v>
      </c>
      <c r="BB890" s="135">
        <v>0</v>
      </c>
      <c r="BD890" s="55">
        <v>0</v>
      </c>
      <c r="BE890" s="55">
        <v>0</v>
      </c>
      <c r="BF890" s="55">
        <v>0</v>
      </c>
      <c r="BG890" s="55">
        <v>0</v>
      </c>
      <c r="BH890" s="55">
        <v>0</v>
      </c>
      <c r="BI890" s="135">
        <v>0</v>
      </c>
      <c r="BK890" s="55">
        <v>0</v>
      </c>
      <c r="BL890" s="55">
        <v>0</v>
      </c>
      <c r="BM890" s="55">
        <v>0</v>
      </c>
      <c r="BN890" s="55">
        <v>0</v>
      </c>
      <c r="BO890" s="55">
        <v>0</v>
      </c>
      <c r="BP890" s="135">
        <v>0</v>
      </c>
      <c r="BR890" s="147">
        <v>0</v>
      </c>
      <c r="BS890" s="147">
        <v>0</v>
      </c>
      <c r="BT890" s="147">
        <v>0</v>
      </c>
      <c r="BU890" s="147">
        <v>0</v>
      </c>
      <c r="BV890" s="147">
        <v>0</v>
      </c>
      <c r="BX890" s="55">
        <v>0</v>
      </c>
      <c r="BY890" s="55">
        <v>0</v>
      </c>
      <c r="BZ890" s="55">
        <v>0</v>
      </c>
      <c r="CA890" s="55">
        <v>0</v>
      </c>
      <c r="CB890" s="55">
        <v>0</v>
      </c>
      <c r="CC890" s="135">
        <v>0</v>
      </c>
      <c r="CE890" s="55">
        <v>0</v>
      </c>
      <c r="CF890" s="55">
        <v>0</v>
      </c>
      <c r="CG890" s="55">
        <v>0</v>
      </c>
      <c r="CH890" s="55">
        <v>0</v>
      </c>
      <c r="CI890" s="55">
        <v>0</v>
      </c>
      <c r="CJ890" s="135">
        <v>0</v>
      </c>
      <c r="CL890" s="55">
        <v>0</v>
      </c>
      <c r="CM890" s="55">
        <v>0</v>
      </c>
      <c r="CN890" s="55">
        <v>0</v>
      </c>
      <c r="CO890" s="55">
        <v>0</v>
      </c>
      <c r="CP890" s="55">
        <v>0</v>
      </c>
      <c r="CQ890" s="135">
        <v>0</v>
      </c>
      <c r="CS890" s="67">
        <v>0</v>
      </c>
      <c r="CT890" s="67">
        <v>0</v>
      </c>
      <c r="CU890" s="67">
        <v>0</v>
      </c>
      <c r="CV890" s="67">
        <v>0</v>
      </c>
      <c r="CW890" s="67">
        <v>0</v>
      </c>
      <c r="CX890" s="135">
        <v>0</v>
      </c>
      <c r="CZ890" s="55">
        <v>0</v>
      </c>
      <c r="DA890" s="55">
        <v>0</v>
      </c>
      <c r="DB890" s="55">
        <v>0</v>
      </c>
      <c r="DC890" s="55">
        <v>0</v>
      </c>
      <c r="DD890" s="55">
        <v>0</v>
      </c>
      <c r="DE890" s="135">
        <v>0</v>
      </c>
      <c r="DG890" s="43" t="b" cm="1">
        <f t="array" aca="1" ref="DG890" ca="1">OR($G890=Forecast_Capex_Input!$BF$8:$BF$10)</f>
        <v>0</v>
      </c>
      <c r="DH890" s="43" cm="1">
        <f t="array" aca="1" ref="DH890" ca="1">IFERROR(INDEX(Forecast_Capex_Input!BG$12:BG$286,$Z890)
*(INDEX(Forecast_Capex_Input!$H$12:$H$286,$Z890)=Repex),0)
*$DG890</f>
        <v>0</v>
      </c>
      <c r="DI890" s="43" cm="1">
        <f t="array" aca="1" ref="DI890" ca="1">IFERROR(INDEX(Forecast_Capex_Input!BH$12:BH$286,$Z890)
*(INDEX(Forecast_Capex_Input!$H$12:$H$286,$Z890)=Repex),0)
*$DG890</f>
        <v>0</v>
      </c>
      <c r="DJ890" s="43" cm="1">
        <f t="array" aca="1" ref="DJ890" ca="1">IFERROR(INDEX(Forecast_Capex_Input!BI$12:BI$286,$Z890)
*(INDEX(Forecast_Capex_Input!$H$12:$H$286,$Z890)=Repex),0)
*$DG890</f>
        <v>0</v>
      </c>
      <c r="DK890" s="43" cm="1">
        <f t="array" aca="1" ref="DK890" ca="1">IFERROR(INDEX(Forecast_Capex_Input!BJ$12:BJ$286,$Z890)
*(INDEX(Forecast_Capex_Input!$H$12:$H$286,$Z890)=Repex),0)
*$DG890</f>
        <v>0</v>
      </c>
      <c r="DL890" s="43" cm="1">
        <f t="array" aca="1" ref="DL890" ca="1">IFERROR(INDEX(Forecast_Capex_Input!BK$12:BK$286,$Z890)
*(INDEX(Forecast_Capex_Input!$H$12:$H$286,$Z890)=Repex),0)
*$DG890</f>
        <v>0</v>
      </c>
      <c r="DM890" s="43" cm="1">
        <f t="array" aca="1" ref="DM890" ca="1">IFERROR(INDEX(Forecast_Capex_Input!BL$12:BL$286,$Z890)
*(INDEX(Forecast_Capex_Input!$H$12:$H$286,$Z890)=Repex),0)
*$DG890</f>
        <v>0</v>
      </c>
      <c r="DO890" s="43" t="b" cm="1">
        <f t="array" aca="1" ref="DO890" ca="1">OR($G890=Forecast_Capex_Input!$BN$8:$BN$9)</f>
        <v>0</v>
      </c>
      <c r="DP890" s="43" cm="1">
        <f t="array" aca="1" ref="DP890" ca="1">IFERROR(INDEX(Forecast_Capex_Input!BO$12:BO$286,$Z890)
*(INDEX(Forecast_Capex_Input!$H$12:$H$286,$Z890)=Repex),0)
*$DO890</f>
        <v>0</v>
      </c>
      <c r="DQ890" s="43" cm="1">
        <f t="array" aca="1" ref="DQ890" ca="1">IFERROR(INDEX(Forecast_Capex_Input!BP$12:BP$286,$Z890)
*(INDEX(Forecast_Capex_Input!$H$12:$H$286,$Z890)=Repex),0)
*$DO890</f>
        <v>0</v>
      </c>
      <c r="DR890" s="43" cm="1">
        <f t="array" aca="1" ref="DR890" ca="1">IFERROR(INDEX(Forecast_Capex_Input!BQ$12:BQ$286,$Z890)
*(INDEX(Forecast_Capex_Input!$H$12:$H$286,$Z890)=Repex),0)
*$DO890</f>
        <v>0</v>
      </c>
      <c r="DS890" s="43" cm="1">
        <f t="array" aca="1" ref="DS890" ca="1">IFERROR(INDEX(Forecast_Capex_Input!BR$12:BR$286,$Z890)
*(INDEX(Forecast_Capex_Input!$H$12:$H$286,$Z890)=Repex),0)
*$DO890</f>
        <v>0</v>
      </c>
      <c r="DT890" s="43" cm="1">
        <f t="array" aca="1" ref="DT890" ca="1">IFERROR(INDEX(Forecast_Capex_Input!BS$12:BS$286,$Z890)
*(INDEX(Forecast_Capex_Input!$H$12:$H$286,$Z890)=Repex),0)
*$DO890</f>
        <v>0</v>
      </c>
      <c r="DV890" s="43" t="b" cm="1">
        <f t="array" aca="1" ref="DV890" ca="1">OR($G890=Forecast_Capex_Input!$BU$8:$BU$10)</f>
        <v>0</v>
      </c>
      <c r="DW890" s="43" cm="1">
        <f t="array" aca="1" ref="DW890" ca="1">IFERROR(INDEX(Forecast_Capex_Input!BV$12:BV$286,$Z890)
*(INDEX(Forecast_Capex_Input!$H$12:$H$286,$Z890)=Repex),0)
*$DV890</f>
        <v>0</v>
      </c>
      <c r="DX890" s="43" cm="1">
        <f t="array" aca="1" ref="DX890" ca="1">IFERROR(INDEX(Forecast_Capex_Input!BW$12:BW$286,$Z890)
*(INDEX(Forecast_Capex_Input!$H$12:$H$286,$Z890)=Repex),0)
*$DV890</f>
        <v>0</v>
      </c>
      <c r="DY890" s="43" cm="1">
        <f t="array" aca="1" ref="DY890" ca="1">IFERROR(INDEX(Forecast_Capex_Input!BX$12:BX$286,$Z890)
*(INDEX(Forecast_Capex_Input!$H$12:$H$286,$Z890)=Repex),0)
*$DV890</f>
        <v>0</v>
      </c>
      <c r="DZ890" s="43" cm="1">
        <f t="array" aca="1" ref="DZ890" ca="1">IFERROR(INDEX(Forecast_Capex_Input!BY$12:BY$286,$Z890)
*(INDEX(Forecast_Capex_Input!$H$12:$H$286,$Z890)=Repex),0)
*$DV890</f>
        <v>0</v>
      </c>
      <c r="EA890" s="43" cm="1">
        <f t="array" aca="1" ref="EA890" ca="1">IFERROR(INDEX(Forecast_Capex_Input!BZ$12:BZ$286,$Z890)
*(INDEX(Forecast_Capex_Input!$H$12:$H$286,$Z890)=Repex),0)
*$DV890</f>
        <v>0</v>
      </c>
      <c r="EB890" s="43" cm="1">
        <f t="array" aca="1" ref="EB890" ca="1">IFERROR(INDEX(Forecast_Capex_Input!CA$12:CA$286,$Z890)
*(INDEX(Forecast_Capex_Input!$H$12:$H$286,$Z890)=Repex),0)
*$DV890</f>
        <v>0</v>
      </c>
      <c r="EC890" s="43" cm="1">
        <f t="array" aca="1" ref="EC890" ca="1">IFERROR(INDEX(Forecast_Capex_Input!CB$12:CB$286,$Z890)
*(INDEX(Forecast_Capex_Input!$H$12:$H$286,$Z890)=Repex),0)
*$DV890</f>
        <v>0</v>
      </c>
      <c r="ED890" s="43" cm="1">
        <f t="array" aca="1" ref="ED890" ca="1">IFERROR(INDEX(Forecast_Capex_Input!CC$12:CC$286,$Z890)
*(INDEX(Forecast_Capex_Input!$H$12:$H$286,$Z890)=Repex),0)
*$DV890</f>
        <v>0</v>
      </c>
      <c r="EF890" s="86" t="str">
        <f t="shared" si="79"/>
        <v>N/A</v>
      </c>
      <c r="EG890" s="28" t="str">
        <f>IFERROR(RANK(EF890,EF$11:EF$1010,0)+COUNTIF(EF$11:EF890,EF890)-1,NA)</f>
        <v>N/A</v>
      </c>
    </row>
    <row r="891" spans="3:137" x14ac:dyDescent="0.2">
      <c r="C891" s="28">
        <f t="shared" si="80"/>
        <v>881</v>
      </c>
      <c r="D891" s="9" t="str" cm="1">
        <f t="array" ref="D891">IFERROR(INDEX(Forecast_Capex_Input!$D$12:$D$286,$Z891),NA)</f>
        <v>N/A</v>
      </c>
      <c r="E891" s="24" t="str" cm="1">
        <f t="array" ref="E891">IF($Z891=NA,NA,INDEX(Forecast_Capex_Input!$E$12:$E$286,$Z891))</f>
        <v>N/A</v>
      </c>
      <c r="F891" s="9" t="str" cm="1">
        <f t="array" aca="1" ref="F891" ca="1">IFERROR(INDEX(General!$E$25:$E$26,$AA891),NA)</f>
        <v>N/A</v>
      </c>
      <c r="G891" s="9" t="str" cm="1">
        <f t="array" aca="1" ref="G891" ca="1">IFERROR(INDEX(Forecast_Capex_Input!$AI$11:$BB$11,$AC891),NA)</f>
        <v>N/A</v>
      </c>
      <c r="H891" s="50" t="str" cm="1">
        <f t="array" aca="1" ref="H891" ca="1">IFERROR(INDEX(Forecast_Capex_Input!$AI$12:$BB$286,$Z891,$AC891),NA)</f>
        <v>N/A</v>
      </c>
      <c r="I891" s="150" t="str" cm="1">
        <f t="array" ref="I891">IFERROR(INDEX(Forecast_Capex_Input!$F$12:$F$286,$Z891),NA)</f>
        <v>N/A</v>
      </c>
      <c r="J891" s="150" t="str" cm="1">
        <f t="array" ref="J891">IFERROR(INDEX(Forecast_Capex_Input!G$12:G$286,$Z891),NA)</f>
        <v>N/A</v>
      </c>
      <c r="K891" s="150" t="str" cm="1">
        <f t="array" ref="K891">IFERROR(INDEX(Forecast_Capex_Input!H$12:H$286,$Z891),NA)</f>
        <v>N/A</v>
      </c>
      <c r="L891" s="150" t="str" cm="1">
        <f t="array" ref="L891">IFERROR(INDEX(Forecast_Capex_Input!I$12:I$286,$Z891),NA)</f>
        <v>N/A</v>
      </c>
      <c r="M891" s="150" t="str" cm="1">
        <f t="array" ref="M891">IFERROR(INDEX(Forecast_Capex_Input!J$12:J$286,$Z891),NA)</f>
        <v>N/A</v>
      </c>
      <c r="N891" s="150" t="str" cm="1">
        <f t="array" ref="N891">IFERROR(INDEX(Forecast_Capex_Input!K$12:K$286,$Z891),NA)</f>
        <v>N/A</v>
      </c>
      <c r="O891" s="150" t="str" cm="1">
        <f t="array" ref="O891">IFERROR(INDEX(Forecast_Capex_Input!L$12:L$286,$Z891),NA)</f>
        <v>N/A</v>
      </c>
      <c r="P891" s="150" t="str" cm="1">
        <f t="array" ref="P891">IFERROR(INDEX(Forecast_Capex_Input!M$12:M$286,$Z891),NA)</f>
        <v>N/A</v>
      </c>
      <c r="Q891" s="24" t="str" cm="1">
        <f t="array" ref="Q891">IFERROR(INDEX(Forecast_Capex_Input!N$12:N$286,$Z891),NA)</f>
        <v>N/A</v>
      </c>
      <c r="R891" s="190" cm="1">
        <f t="array" ref="R891">IFERROR(INDEX(Forecast_Capex_Input!O$12:O$286,$Z891),0)</f>
        <v>0</v>
      </c>
      <c r="S891" s="24" cm="1">
        <f t="array" ref="S891">IFERROR(INDEX(Forecast_Capex_Input!P$12:P$286,$Z891),0)</f>
        <v>0</v>
      </c>
      <c r="T891" s="150" t="str" cm="1">
        <f t="array" aca="1" ref="T891" ca="1">IFERROR(INDEX(General!$K$91:$K$110,$AC891),NA)</f>
        <v>N/A</v>
      </c>
      <c r="U891" s="43" cm="1">
        <f t="array" aca="1" ref="U891" ca="1">IFERROR(
IF($F891=General!$E$25,INDEX(Forecast_Capex_Input!S$12:S$286,$Z891),
INDEX(Forecast_Capex_Input!T$12:T$286,$Z891)),0)</f>
        <v>0</v>
      </c>
      <c r="V891" s="82" t="b">
        <f>IFERROR(INDEX(Overheads!$T$19:$T$26,MATCH($I891,Overheads!$E$19:$E$26,0)),FALSE)</f>
        <v>0</v>
      </c>
      <c r="W891" s="209" cm="1">
        <f t="array" ref="W891">IFERROR(
INDEX(Forecast_Capex_Input!CN$12:CN$286,$Z891),0)</f>
        <v>0</v>
      </c>
      <c r="X891" s="209">
        <f>IFERROR(
MATCH($W891,General!$L$39:$S$39,0),1)</f>
        <v>1</v>
      </c>
      <c r="Z891" s="28" t="str">
        <f>IFERROR(
IF(MATCH($C891,Forecast_Capex_Input!$CI$12:$CI$286,1)+1&gt;MAX(Forecast_Capex_Input!$C$12:$C$286),NA,
MATCH($C891,Forecast_Capex_Input!$CI$12:$CI$286,1)+1),1)</f>
        <v>N/A</v>
      </c>
      <c r="AA891" s="28" t="str" cm="1">
        <f t="array" aca="1" ref="AA891" ca="1">IFERROR(
IF(Z890&lt;&gt;Z891,1,
IF(COUNTIF(OFFSET(AA890,0,0,-INDEX(Forecast_Capex_Input!$CG$12:$CG$286,$Z891)),AA890)=INDEX(Forecast_Capex_Input!$CG$12:$CG$286,$Z891),AA890+1,AA890)),NA)</f>
        <v>N/A</v>
      </c>
      <c r="AB891" s="28" t="str" cm="1">
        <f t="array" ref="AB891">IFERROR($C891-IF($Z891=1,1,INDEX(Forecast_Capex_Input!$CI$12:$CI$286,$Z891-1))+1,NA)</f>
        <v>N/A</v>
      </c>
      <c r="AC891" s="28" t="str" cm="1">
        <f t="array" aca="1" ref="AC891" ca="1">IFERROR(IF(AA891=1,
INDEX(Forecast_Capex_Input!$AI$10:$BB$10,SMALL(IF(INDEX(Forecast_Capex_Input!$AI$12:$BB$286,$Z891,0)&gt;0,COLUMN(Forecast_Capex_Input!$AI$10:$BB$10)-COLUMN(Forecast_Capex_Input!$AI$12)+1),ROWS(OFFSET(AC890,0,0,-$AB891)))),
OFFSET(AC890,-INDEX(Forecast_Capex_Input!$CG$12:$CG$286,$Z891)+1,0)),NA)</f>
        <v>N/A</v>
      </c>
      <c r="AD891" s="28" t="str">
        <f t="shared" ca="1" si="77"/>
        <v>N/A</v>
      </c>
      <c r="AE891" s="82" t="b">
        <f t="shared" si="81"/>
        <v>0</v>
      </c>
      <c r="AF891" s="78" t="b">
        <v>0</v>
      </c>
      <c r="AG891" s="82" t="b">
        <f t="shared" si="78"/>
        <v>1</v>
      </c>
      <c r="AI891" s="55">
        <v>0</v>
      </c>
      <c r="AJ891" s="55">
        <v>0</v>
      </c>
      <c r="AK891" s="55">
        <v>0</v>
      </c>
      <c r="AL891" s="55">
        <v>0</v>
      </c>
      <c r="AM891" s="55">
        <v>0</v>
      </c>
      <c r="AN891" s="135">
        <v>0</v>
      </c>
      <c r="AP891" s="55">
        <v>0</v>
      </c>
      <c r="AQ891" s="55">
        <v>0</v>
      </c>
      <c r="AR891" s="55">
        <v>0</v>
      </c>
      <c r="AS891" s="55">
        <v>0</v>
      </c>
      <c r="AT891" s="55">
        <v>0</v>
      </c>
      <c r="AU891" s="135">
        <v>0</v>
      </c>
      <c r="AW891" s="55">
        <v>0</v>
      </c>
      <c r="AX891" s="55">
        <v>0</v>
      </c>
      <c r="AY891" s="55">
        <v>0</v>
      </c>
      <c r="AZ891" s="55">
        <v>0</v>
      </c>
      <c r="BA891" s="55">
        <v>0</v>
      </c>
      <c r="BB891" s="135">
        <v>0</v>
      </c>
      <c r="BD891" s="55">
        <v>0</v>
      </c>
      <c r="BE891" s="55">
        <v>0</v>
      </c>
      <c r="BF891" s="55">
        <v>0</v>
      </c>
      <c r="BG891" s="55">
        <v>0</v>
      </c>
      <c r="BH891" s="55">
        <v>0</v>
      </c>
      <c r="BI891" s="135">
        <v>0</v>
      </c>
      <c r="BK891" s="55">
        <v>0</v>
      </c>
      <c r="BL891" s="55">
        <v>0</v>
      </c>
      <c r="BM891" s="55">
        <v>0</v>
      </c>
      <c r="BN891" s="55">
        <v>0</v>
      </c>
      <c r="BO891" s="55">
        <v>0</v>
      </c>
      <c r="BP891" s="135">
        <v>0</v>
      </c>
      <c r="BR891" s="147">
        <v>0</v>
      </c>
      <c r="BS891" s="147">
        <v>0</v>
      </c>
      <c r="BT891" s="147">
        <v>0</v>
      </c>
      <c r="BU891" s="147">
        <v>0</v>
      </c>
      <c r="BV891" s="147">
        <v>0</v>
      </c>
      <c r="BX891" s="55">
        <v>0</v>
      </c>
      <c r="BY891" s="55">
        <v>0</v>
      </c>
      <c r="BZ891" s="55">
        <v>0</v>
      </c>
      <c r="CA891" s="55">
        <v>0</v>
      </c>
      <c r="CB891" s="55">
        <v>0</v>
      </c>
      <c r="CC891" s="135">
        <v>0</v>
      </c>
      <c r="CE891" s="55">
        <v>0</v>
      </c>
      <c r="CF891" s="55">
        <v>0</v>
      </c>
      <c r="CG891" s="55">
        <v>0</v>
      </c>
      <c r="CH891" s="55">
        <v>0</v>
      </c>
      <c r="CI891" s="55">
        <v>0</v>
      </c>
      <c r="CJ891" s="135">
        <v>0</v>
      </c>
      <c r="CL891" s="55">
        <v>0</v>
      </c>
      <c r="CM891" s="55">
        <v>0</v>
      </c>
      <c r="CN891" s="55">
        <v>0</v>
      </c>
      <c r="CO891" s="55">
        <v>0</v>
      </c>
      <c r="CP891" s="55">
        <v>0</v>
      </c>
      <c r="CQ891" s="135">
        <v>0</v>
      </c>
      <c r="CS891" s="67">
        <v>0</v>
      </c>
      <c r="CT891" s="67">
        <v>0</v>
      </c>
      <c r="CU891" s="67">
        <v>0</v>
      </c>
      <c r="CV891" s="67">
        <v>0</v>
      </c>
      <c r="CW891" s="67">
        <v>0</v>
      </c>
      <c r="CX891" s="135">
        <v>0</v>
      </c>
      <c r="CZ891" s="55">
        <v>0</v>
      </c>
      <c r="DA891" s="55">
        <v>0</v>
      </c>
      <c r="DB891" s="55">
        <v>0</v>
      </c>
      <c r="DC891" s="55">
        <v>0</v>
      </c>
      <c r="DD891" s="55">
        <v>0</v>
      </c>
      <c r="DE891" s="135">
        <v>0</v>
      </c>
      <c r="DG891" s="43" t="b" cm="1">
        <f t="array" aca="1" ref="DG891" ca="1">OR($G891=Forecast_Capex_Input!$BF$8:$BF$10)</f>
        <v>0</v>
      </c>
      <c r="DH891" s="43" cm="1">
        <f t="array" aca="1" ref="DH891" ca="1">IFERROR(INDEX(Forecast_Capex_Input!BG$12:BG$286,$Z891)
*(INDEX(Forecast_Capex_Input!$H$12:$H$286,$Z891)=Repex),0)
*$DG891</f>
        <v>0</v>
      </c>
      <c r="DI891" s="43" cm="1">
        <f t="array" aca="1" ref="DI891" ca="1">IFERROR(INDEX(Forecast_Capex_Input!BH$12:BH$286,$Z891)
*(INDEX(Forecast_Capex_Input!$H$12:$H$286,$Z891)=Repex),0)
*$DG891</f>
        <v>0</v>
      </c>
      <c r="DJ891" s="43" cm="1">
        <f t="array" aca="1" ref="DJ891" ca="1">IFERROR(INDEX(Forecast_Capex_Input!BI$12:BI$286,$Z891)
*(INDEX(Forecast_Capex_Input!$H$12:$H$286,$Z891)=Repex),0)
*$DG891</f>
        <v>0</v>
      </c>
      <c r="DK891" s="43" cm="1">
        <f t="array" aca="1" ref="DK891" ca="1">IFERROR(INDEX(Forecast_Capex_Input!BJ$12:BJ$286,$Z891)
*(INDEX(Forecast_Capex_Input!$H$12:$H$286,$Z891)=Repex),0)
*$DG891</f>
        <v>0</v>
      </c>
      <c r="DL891" s="43" cm="1">
        <f t="array" aca="1" ref="DL891" ca="1">IFERROR(INDEX(Forecast_Capex_Input!BK$12:BK$286,$Z891)
*(INDEX(Forecast_Capex_Input!$H$12:$H$286,$Z891)=Repex),0)
*$DG891</f>
        <v>0</v>
      </c>
      <c r="DM891" s="43" cm="1">
        <f t="array" aca="1" ref="DM891" ca="1">IFERROR(INDEX(Forecast_Capex_Input!BL$12:BL$286,$Z891)
*(INDEX(Forecast_Capex_Input!$H$12:$H$286,$Z891)=Repex),0)
*$DG891</f>
        <v>0</v>
      </c>
      <c r="DO891" s="43" t="b" cm="1">
        <f t="array" aca="1" ref="DO891" ca="1">OR($G891=Forecast_Capex_Input!$BN$8:$BN$9)</f>
        <v>0</v>
      </c>
      <c r="DP891" s="43" cm="1">
        <f t="array" aca="1" ref="DP891" ca="1">IFERROR(INDEX(Forecast_Capex_Input!BO$12:BO$286,$Z891)
*(INDEX(Forecast_Capex_Input!$H$12:$H$286,$Z891)=Repex),0)
*$DO891</f>
        <v>0</v>
      </c>
      <c r="DQ891" s="43" cm="1">
        <f t="array" aca="1" ref="DQ891" ca="1">IFERROR(INDEX(Forecast_Capex_Input!BP$12:BP$286,$Z891)
*(INDEX(Forecast_Capex_Input!$H$12:$H$286,$Z891)=Repex),0)
*$DO891</f>
        <v>0</v>
      </c>
      <c r="DR891" s="43" cm="1">
        <f t="array" aca="1" ref="DR891" ca="1">IFERROR(INDEX(Forecast_Capex_Input!BQ$12:BQ$286,$Z891)
*(INDEX(Forecast_Capex_Input!$H$12:$H$286,$Z891)=Repex),0)
*$DO891</f>
        <v>0</v>
      </c>
      <c r="DS891" s="43" cm="1">
        <f t="array" aca="1" ref="DS891" ca="1">IFERROR(INDEX(Forecast_Capex_Input!BR$12:BR$286,$Z891)
*(INDEX(Forecast_Capex_Input!$H$12:$H$286,$Z891)=Repex),0)
*$DO891</f>
        <v>0</v>
      </c>
      <c r="DT891" s="43" cm="1">
        <f t="array" aca="1" ref="DT891" ca="1">IFERROR(INDEX(Forecast_Capex_Input!BS$12:BS$286,$Z891)
*(INDEX(Forecast_Capex_Input!$H$12:$H$286,$Z891)=Repex),0)
*$DO891</f>
        <v>0</v>
      </c>
      <c r="DV891" s="43" t="b" cm="1">
        <f t="array" aca="1" ref="DV891" ca="1">OR($G891=Forecast_Capex_Input!$BU$8:$BU$10)</f>
        <v>0</v>
      </c>
      <c r="DW891" s="43" cm="1">
        <f t="array" aca="1" ref="DW891" ca="1">IFERROR(INDEX(Forecast_Capex_Input!BV$12:BV$286,$Z891)
*(INDEX(Forecast_Capex_Input!$H$12:$H$286,$Z891)=Repex),0)
*$DV891</f>
        <v>0</v>
      </c>
      <c r="DX891" s="43" cm="1">
        <f t="array" aca="1" ref="DX891" ca="1">IFERROR(INDEX(Forecast_Capex_Input!BW$12:BW$286,$Z891)
*(INDEX(Forecast_Capex_Input!$H$12:$H$286,$Z891)=Repex),0)
*$DV891</f>
        <v>0</v>
      </c>
      <c r="DY891" s="43" cm="1">
        <f t="array" aca="1" ref="DY891" ca="1">IFERROR(INDEX(Forecast_Capex_Input!BX$12:BX$286,$Z891)
*(INDEX(Forecast_Capex_Input!$H$12:$H$286,$Z891)=Repex),0)
*$DV891</f>
        <v>0</v>
      </c>
      <c r="DZ891" s="43" cm="1">
        <f t="array" aca="1" ref="DZ891" ca="1">IFERROR(INDEX(Forecast_Capex_Input!BY$12:BY$286,$Z891)
*(INDEX(Forecast_Capex_Input!$H$12:$H$286,$Z891)=Repex),0)
*$DV891</f>
        <v>0</v>
      </c>
      <c r="EA891" s="43" cm="1">
        <f t="array" aca="1" ref="EA891" ca="1">IFERROR(INDEX(Forecast_Capex_Input!BZ$12:BZ$286,$Z891)
*(INDEX(Forecast_Capex_Input!$H$12:$H$286,$Z891)=Repex),0)
*$DV891</f>
        <v>0</v>
      </c>
      <c r="EB891" s="43" cm="1">
        <f t="array" aca="1" ref="EB891" ca="1">IFERROR(INDEX(Forecast_Capex_Input!CA$12:CA$286,$Z891)
*(INDEX(Forecast_Capex_Input!$H$12:$H$286,$Z891)=Repex),0)
*$DV891</f>
        <v>0</v>
      </c>
      <c r="EC891" s="43" cm="1">
        <f t="array" aca="1" ref="EC891" ca="1">IFERROR(INDEX(Forecast_Capex_Input!CB$12:CB$286,$Z891)
*(INDEX(Forecast_Capex_Input!$H$12:$H$286,$Z891)=Repex),0)
*$DV891</f>
        <v>0</v>
      </c>
      <c r="ED891" s="43" cm="1">
        <f t="array" aca="1" ref="ED891" ca="1">IFERROR(INDEX(Forecast_Capex_Input!CC$12:CC$286,$Z891)
*(INDEX(Forecast_Capex_Input!$H$12:$H$286,$Z891)=Repex),0)
*$DV891</f>
        <v>0</v>
      </c>
      <c r="EF891" s="86" t="str">
        <f t="shared" si="79"/>
        <v>N/A</v>
      </c>
      <c r="EG891" s="28" t="str">
        <f>IFERROR(RANK(EF891,EF$11:EF$1010,0)+COUNTIF(EF$11:EF891,EF891)-1,NA)</f>
        <v>N/A</v>
      </c>
    </row>
    <row r="892" spans="3:137" x14ac:dyDescent="0.2">
      <c r="C892" s="28">
        <f t="shared" si="80"/>
        <v>882</v>
      </c>
      <c r="D892" s="9" t="str" cm="1">
        <f t="array" ref="D892">IFERROR(INDEX(Forecast_Capex_Input!$D$12:$D$286,$Z892),NA)</f>
        <v>N/A</v>
      </c>
      <c r="E892" s="24" t="str" cm="1">
        <f t="array" ref="E892">IF($Z892=NA,NA,INDEX(Forecast_Capex_Input!$E$12:$E$286,$Z892))</f>
        <v>N/A</v>
      </c>
      <c r="F892" s="9" t="str" cm="1">
        <f t="array" aca="1" ref="F892" ca="1">IFERROR(INDEX(General!$E$25:$E$26,$AA892),NA)</f>
        <v>N/A</v>
      </c>
      <c r="G892" s="9" t="str" cm="1">
        <f t="array" aca="1" ref="G892" ca="1">IFERROR(INDEX(Forecast_Capex_Input!$AI$11:$BB$11,$AC892),NA)</f>
        <v>N/A</v>
      </c>
      <c r="H892" s="50" t="str" cm="1">
        <f t="array" aca="1" ref="H892" ca="1">IFERROR(INDEX(Forecast_Capex_Input!$AI$12:$BB$286,$Z892,$AC892),NA)</f>
        <v>N/A</v>
      </c>
      <c r="I892" s="150" t="str" cm="1">
        <f t="array" ref="I892">IFERROR(INDEX(Forecast_Capex_Input!$F$12:$F$286,$Z892),NA)</f>
        <v>N/A</v>
      </c>
      <c r="J892" s="150" t="str" cm="1">
        <f t="array" ref="J892">IFERROR(INDEX(Forecast_Capex_Input!G$12:G$286,$Z892),NA)</f>
        <v>N/A</v>
      </c>
      <c r="K892" s="150" t="str" cm="1">
        <f t="array" ref="K892">IFERROR(INDEX(Forecast_Capex_Input!H$12:H$286,$Z892),NA)</f>
        <v>N/A</v>
      </c>
      <c r="L892" s="150" t="str" cm="1">
        <f t="array" ref="L892">IFERROR(INDEX(Forecast_Capex_Input!I$12:I$286,$Z892),NA)</f>
        <v>N/A</v>
      </c>
      <c r="M892" s="150" t="str" cm="1">
        <f t="array" ref="M892">IFERROR(INDEX(Forecast_Capex_Input!J$12:J$286,$Z892),NA)</f>
        <v>N/A</v>
      </c>
      <c r="N892" s="150" t="str" cm="1">
        <f t="array" ref="N892">IFERROR(INDEX(Forecast_Capex_Input!K$12:K$286,$Z892),NA)</f>
        <v>N/A</v>
      </c>
      <c r="O892" s="150" t="str" cm="1">
        <f t="array" ref="O892">IFERROR(INDEX(Forecast_Capex_Input!L$12:L$286,$Z892),NA)</f>
        <v>N/A</v>
      </c>
      <c r="P892" s="150" t="str" cm="1">
        <f t="array" ref="P892">IFERROR(INDEX(Forecast_Capex_Input!M$12:M$286,$Z892),NA)</f>
        <v>N/A</v>
      </c>
      <c r="Q892" s="24" t="str" cm="1">
        <f t="array" ref="Q892">IFERROR(INDEX(Forecast_Capex_Input!N$12:N$286,$Z892),NA)</f>
        <v>N/A</v>
      </c>
      <c r="R892" s="190" cm="1">
        <f t="array" ref="R892">IFERROR(INDEX(Forecast_Capex_Input!O$12:O$286,$Z892),0)</f>
        <v>0</v>
      </c>
      <c r="S892" s="24" cm="1">
        <f t="array" ref="S892">IFERROR(INDEX(Forecast_Capex_Input!P$12:P$286,$Z892),0)</f>
        <v>0</v>
      </c>
      <c r="T892" s="150" t="str" cm="1">
        <f t="array" aca="1" ref="T892" ca="1">IFERROR(INDEX(General!$K$91:$K$110,$AC892),NA)</f>
        <v>N/A</v>
      </c>
      <c r="U892" s="43" cm="1">
        <f t="array" aca="1" ref="U892" ca="1">IFERROR(
IF($F892=General!$E$25,INDEX(Forecast_Capex_Input!S$12:S$286,$Z892),
INDEX(Forecast_Capex_Input!T$12:T$286,$Z892)),0)</f>
        <v>0</v>
      </c>
      <c r="V892" s="82" t="b">
        <f>IFERROR(INDEX(Overheads!$T$19:$T$26,MATCH($I892,Overheads!$E$19:$E$26,0)),FALSE)</f>
        <v>0</v>
      </c>
      <c r="W892" s="209" cm="1">
        <f t="array" ref="W892">IFERROR(
INDEX(Forecast_Capex_Input!CN$12:CN$286,$Z892),0)</f>
        <v>0</v>
      </c>
      <c r="X892" s="209">
        <f>IFERROR(
MATCH($W892,General!$L$39:$S$39,0),1)</f>
        <v>1</v>
      </c>
      <c r="Z892" s="28" t="str">
        <f>IFERROR(
IF(MATCH($C892,Forecast_Capex_Input!$CI$12:$CI$286,1)+1&gt;MAX(Forecast_Capex_Input!$C$12:$C$286),NA,
MATCH($C892,Forecast_Capex_Input!$CI$12:$CI$286,1)+1),1)</f>
        <v>N/A</v>
      </c>
      <c r="AA892" s="28" t="str" cm="1">
        <f t="array" aca="1" ref="AA892" ca="1">IFERROR(
IF(Z891&lt;&gt;Z892,1,
IF(COUNTIF(OFFSET(AA891,0,0,-INDEX(Forecast_Capex_Input!$CG$12:$CG$286,$Z892)),AA891)=INDEX(Forecast_Capex_Input!$CG$12:$CG$286,$Z892),AA891+1,AA891)),NA)</f>
        <v>N/A</v>
      </c>
      <c r="AB892" s="28" t="str" cm="1">
        <f t="array" ref="AB892">IFERROR($C892-IF($Z892=1,1,INDEX(Forecast_Capex_Input!$CI$12:$CI$286,$Z892-1))+1,NA)</f>
        <v>N/A</v>
      </c>
      <c r="AC892" s="28" t="str" cm="1">
        <f t="array" aca="1" ref="AC892" ca="1">IFERROR(IF(AA892=1,
INDEX(Forecast_Capex_Input!$AI$10:$BB$10,SMALL(IF(INDEX(Forecast_Capex_Input!$AI$12:$BB$286,$Z892,0)&gt;0,COLUMN(Forecast_Capex_Input!$AI$10:$BB$10)-COLUMN(Forecast_Capex_Input!$AI$12)+1),ROWS(OFFSET(AC891,0,0,-$AB892)))),
OFFSET(AC891,-INDEX(Forecast_Capex_Input!$CG$12:$CG$286,$Z892)+1,0)),NA)</f>
        <v>N/A</v>
      </c>
      <c r="AD892" s="28" t="str">
        <f t="shared" ca="1" si="77"/>
        <v>N/A</v>
      </c>
      <c r="AE892" s="82" t="b">
        <f t="shared" si="81"/>
        <v>0</v>
      </c>
      <c r="AF892" s="78" t="b">
        <v>0</v>
      </c>
      <c r="AG892" s="82" t="b">
        <f t="shared" si="78"/>
        <v>1</v>
      </c>
      <c r="AI892" s="55">
        <v>0</v>
      </c>
      <c r="AJ892" s="55">
        <v>0</v>
      </c>
      <c r="AK892" s="55">
        <v>0</v>
      </c>
      <c r="AL892" s="55">
        <v>0</v>
      </c>
      <c r="AM892" s="55">
        <v>0</v>
      </c>
      <c r="AN892" s="135">
        <v>0</v>
      </c>
      <c r="AP892" s="55">
        <v>0</v>
      </c>
      <c r="AQ892" s="55">
        <v>0</v>
      </c>
      <c r="AR892" s="55">
        <v>0</v>
      </c>
      <c r="AS892" s="55">
        <v>0</v>
      </c>
      <c r="AT892" s="55">
        <v>0</v>
      </c>
      <c r="AU892" s="135">
        <v>0</v>
      </c>
      <c r="AW892" s="55">
        <v>0</v>
      </c>
      <c r="AX892" s="55">
        <v>0</v>
      </c>
      <c r="AY892" s="55">
        <v>0</v>
      </c>
      <c r="AZ892" s="55">
        <v>0</v>
      </c>
      <c r="BA892" s="55">
        <v>0</v>
      </c>
      <c r="BB892" s="135">
        <v>0</v>
      </c>
      <c r="BD892" s="55">
        <v>0</v>
      </c>
      <c r="BE892" s="55">
        <v>0</v>
      </c>
      <c r="BF892" s="55">
        <v>0</v>
      </c>
      <c r="BG892" s="55">
        <v>0</v>
      </c>
      <c r="BH892" s="55">
        <v>0</v>
      </c>
      <c r="BI892" s="135">
        <v>0</v>
      </c>
      <c r="BK892" s="55">
        <v>0</v>
      </c>
      <c r="BL892" s="55">
        <v>0</v>
      </c>
      <c r="BM892" s="55">
        <v>0</v>
      </c>
      <c r="BN892" s="55">
        <v>0</v>
      </c>
      <c r="BO892" s="55">
        <v>0</v>
      </c>
      <c r="BP892" s="135">
        <v>0</v>
      </c>
      <c r="BR892" s="147">
        <v>0</v>
      </c>
      <c r="BS892" s="147">
        <v>0</v>
      </c>
      <c r="BT892" s="147">
        <v>0</v>
      </c>
      <c r="BU892" s="147">
        <v>0</v>
      </c>
      <c r="BV892" s="147">
        <v>0</v>
      </c>
      <c r="BX892" s="55">
        <v>0</v>
      </c>
      <c r="BY892" s="55">
        <v>0</v>
      </c>
      <c r="BZ892" s="55">
        <v>0</v>
      </c>
      <c r="CA892" s="55">
        <v>0</v>
      </c>
      <c r="CB892" s="55">
        <v>0</v>
      </c>
      <c r="CC892" s="135">
        <v>0</v>
      </c>
      <c r="CE892" s="55">
        <v>0</v>
      </c>
      <c r="CF892" s="55">
        <v>0</v>
      </c>
      <c r="CG892" s="55">
        <v>0</v>
      </c>
      <c r="CH892" s="55">
        <v>0</v>
      </c>
      <c r="CI892" s="55">
        <v>0</v>
      </c>
      <c r="CJ892" s="135">
        <v>0</v>
      </c>
      <c r="CL892" s="55">
        <v>0</v>
      </c>
      <c r="CM892" s="55">
        <v>0</v>
      </c>
      <c r="CN892" s="55">
        <v>0</v>
      </c>
      <c r="CO892" s="55">
        <v>0</v>
      </c>
      <c r="CP892" s="55">
        <v>0</v>
      </c>
      <c r="CQ892" s="135">
        <v>0</v>
      </c>
      <c r="CS892" s="67">
        <v>0</v>
      </c>
      <c r="CT892" s="67">
        <v>0</v>
      </c>
      <c r="CU892" s="67">
        <v>0</v>
      </c>
      <c r="CV892" s="67">
        <v>0</v>
      </c>
      <c r="CW892" s="67">
        <v>0</v>
      </c>
      <c r="CX892" s="135">
        <v>0</v>
      </c>
      <c r="CZ892" s="55">
        <v>0</v>
      </c>
      <c r="DA892" s="55">
        <v>0</v>
      </c>
      <c r="DB892" s="55">
        <v>0</v>
      </c>
      <c r="DC892" s="55">
        <v>0</v>
      </c>
      <c r="DD892" s="55">
        <v>0</v>
      </c>
      <c r="DE892" s="135">
        <v>0</v>
      </c>
      <c r="DG892" s="43" t="b" cm="1">
        <f t="array" aca="1" ref="DG892" ca="1">OR($G892=Forecast_Capex_Input!$BF$8:$BF$10)</f>
        <v>0</v>
      </c>
      <c r="DH892" s="43" cm="1">
        <f t="array" aca="1" ref="DH892" ca="1">IFERROR(INDEX(Forecast_Capex_Input!BG$12:BG$286,$Z892)
*(INDEX(Forecast_Capex_Input!$H$12:$H$286,$Z892)=Repex),0)
*$DG892</f>
        <v>0</v>
      </c>
      <c r="DI892" s="43" cm="1">
        <f t="array" aca="1" ref="DI892" ca="1">IFERROR(INDEX(Forecast_Capex_Input!BH$12:BH$286,$Z892)
*(INDEX(Forecast_Capex_Input!$H$12:$H$286,$Z892)=Repex),0)
*$DG892</f>
        <v>0</v>
      </c>
      <c r="DJ892" s="43" cm="1">
        <f t="array" aca="1" ref="DJ892" ca="1">IFERROR(INDEX(Forecast_Capex_Input!BI$12:BI$286,$Z892)
*(INDEX(Forecast_Capex_Input!$H$12:$H$286,$Z892)=Repex),0)
*$DG892</f>
        <v>0</v>
      </c>
      <c r="DK892" s="43" cm="1">
        <f t="array" aca="1" ref="DK892" ca="1">IFERROR(INDEX(Forecast_Capex_Input!BJ$12:BJ$286,$Z892)
*(INDEX(Forecast_Capex_Input!$H$12:$H$286,$Z892)=Repex),0)
*$DG892</f>
        <v>0</v>
      </c>
      <c r="DL892" s="43" cm="1">
        <f t="array" aca="1" ref="DL892" ca="1">IFERROR(INDEX(Forecast_Capex_Input!BK$12:BK$286,$Z892)
*(INDEX(Forecast_Capex_Input!$H$12:$H$286,$Z892)=Repex),0)
*$DG892</f>
        <v>0</v>
      </c>
      <c r="DM892" s="43" cm="1">
        <f t="array" aca="1" ref="DM892" ca="1">IFERROR(INDEX(Forecast_Capex_Input!BL$12:BL$286,$Z892)
*(INDEX(Forecast_Capex_Input!$H$12:$H$286,$Z892)=Repex),0)
*$DG892</f>
        <v>0</v>
      </c>
      <c r="DO892" s="43" t="b" cm="1">
        <f t="array" aca="1" ref="DO892" ca="1">OR($G892=Forecast_Capex_Input!$BN$8:$BN$9)</f>
        <v>0</v>
      </c>
      <c r="DP892" s="43" cm="1">
        <f t="array" aca="1" ref="DP892" ca="1">IFERROR(INDEX(Forecast_Capex_Input!BO$12:BO$286,$Z892)
*(INDEX(Forecast_Capex_Input!$H$12:$H$286,$Z892)=Repex),0)
*$DO892</f>
        <v>0</v>
      </c>
      <c r="DQ892" s="43" cm="1">
        <f t="array" aca="1" ref="DQ892" ca="1">IFERROR(INDEX(Forecast_Capex_Input!BP$12:BP$286,$Z892)
*(INDEX(Forecast_Capex_Input!$H$12:$H$286,$Z892)=Repex),0)
*$DO892</f>
        <v>0</v>
      </c>
      <c r="DR892" s="43" cm="1">
        <f t="array" aca="1" ref="DR892" ca="1">IFERROR(INDEX(Forecast_Capex_Input!BQ$12:BQ$286,$Z892)
*(INDEX(Forecast_Capex_Input!$H$12:$H$286,$Z892)=Repex),0)
*$DO892</f>
        <v>0</v>
      </c>
      <c r="DS892" s="43" cm="1">
        <f t="array" aca="1" ref="DS892" ca="1">IFERROR(INDEX(Forecast_Capex_Input!BR$12:BR$286,$Z892)
*(INDEX(Forecast_Capex_Input!$H$12:$H$286,$Z892)=Repex),0)
*$DO892</f>
        <v>0</v>
      </c>
      <c r="DT892" s="43" cm="1">
        <f t="array" aca="1" ref="DT892" ca="1">IFERROR(INDEX(Forecast_Capex_Input!BS$12:BS$286,$Z892)
*(INDEX(Forecast_Capex_Input!$H$12:$H$286,$Z892)=Repex),0)
*$DO892</f>
        <v>0</v>
      </c>
      <c r="DV892" s="43" t="b" cm="1">
        <f t="array" aca="1" ref="DV892" ca="1">OR($G892=Forecast_Capex_Input!$BU$8:$BU$10)</f>
        <v>0</v>
      </c>
      <c r="DW892" s="43" cm="1">
        <f t="array" aca="1" ref="DW892" ca="1">IFERROR(INDEX(Forecast_Capex_Input!BV$12:BV$286,$Z892)
*(INDEX(Forecast_Capex_Input!$H$12:$H$286,$Z892)=Repex),0)
*$DV892</f>
        <v>0</v>
      </c>
      <c r="DX892" s="43" cm="1">
        <f t="array" aca="1" ref="DX892" ca="1">IFERROR(INDEX(Forecast_Capex_Input!BW$12:BW$286,$Z892)
*(INDEX(Forecast_Capex_Input!$H$12:$H$286,$Z892)=Repex),0)
*$DV892</f>
        <v>0</v>
      </c>
      <c r="DY892" s="43" cm="1">
        <f t="array" aca="1" ref="DY892" ca="1">IFERROR(INDEX(Forecast_Capex_Input!BX$12:BX$286,$Z892)
*(INDEX(Forecast_Capex_Input!$H$12:$H$286,$Z892)=Repex),0)
*$DV892</f>
        <v>0</v>
      </c>
      <c r="DZ892" s="43" cm="1">
        <f t="array" aca="1" ref="DZ892" ca="1">IFERROR(INDEX(Forecast_Capex_Input!BY$12:BY$286,$Z892)
*(INDEX(Forecast_Capex_Input!$H$12:$H$286,$Z892)=Repex),0)
*$DV892</f>
        <v>0</v>
      </c>
      <c r="EA892" s="43" cm="1">
        <f t="array" aca="1" ref="EA892" ca="1">IFERROR(INDEX(Forecast_Capex_Input!BZ$12:BZ$286,$Z892)
*(INDEX(Forecast_Capex_Input!$H$12:$H$286,$Z892)=Repex),0)
*$DV892</f>
        <v>0</v>
      </c>
      <c r="EB892" s="43" cm="1">
        <f t="array" aca="1" ref="EB892" ca="1">IFERROR(INDEX(Forecast_Capex_Input!CA$12:CA$286,$Z892)
*(INDEX(Forecast_Capex_Input!$H$12:$H$286,$Z892)=Repex),0)
*$DV892</f>
        <v>0</v>
      </c>
      <c r="EC892" s="43" cm="1">
        <f t="array" aca="1" ref="EC892" ca="1">IFERROR(INDEX(Forecast_Capex_Input!CB$12:CB$286,$Z892)
*(INDEX(Forecast_Capex_Input!$H$12:$H$286,$Z892)=Repex),0)
*$DV892</f>
        <v>0</v>
      </c>
      <c r="ED892" s="43" cm="1">
        <f t="array" aca="1" ref="ED892" ca="1">IFERROR(INDEX(Forecast_Capex_Input!CC$12:CC$286,$Z892)
*(INDEX(Forecast_Capex_Input!$H$12:$H$286,$Z892)=Repex),0)
*$DV892</f>
        <v>0</v>
      </c>
      <c r="EF892" s="86" t="str">
        <f t="shared" si="79"/>
        <v>N/A</v>
      </c>
      <c r="EG892" s="28" t="str">
        <f>IFERROR(RANK(EF892,EF$11:EF$1010,0)+COUNTIF(EF$11:EF892,EF892)-1,NA)</f>
        <v>N/A</v>
      </c>
    </row>
    <row r="893" spans="3:137" x14ac:dyDescent="0.2">
      <c r="C893" s="28">
        <f t="shared" si="80"/>
        <v>883</v>
      </c>
      <c r="D893" s="9" t="str" cm="1">
        <f t="array" ref="D893">IFERROR(INDEX(Forecast_Capex_Input!$D$12:$D$286,$Z893),NA)</f>
        <v>N/A</v>
      </c>
      <c r="E893" s="24" t="str" cm="1">
        <f t="array" ref="E893">IF($Z893=NA,NA,INDEX(Forecast_Capex_Input!$E$12:$E$286,$Z893))</f>
        <v>N/A</v>
      </c>
      <c r="F893" s="9" t="str" cm="1">
        <f t="array" aca="1" ref="F893" ca="1">IFERROR(INDEX(General!$E$25:$E$26,$AA893),NA)</f>
        <v>N/A</v>
      </c>
      <c r="G893" s="9" t="str" cm="1">
        <f t="array" aca="1" ref="G893" ca="1">IFERROR(INDEX(Forecast_Capex_Input!$AI$11:$BB$11,$AC893),NA)</f>
        <v>N/A</v>
      </c>
      <c r="H893" s="50" t="str" cm="1">
        <f t="array" aca="1" ref="H893" ca="1">IFERROR(INDEX(Forecast_Capex_Input!$AI$12:$BB$286,$Z893,$AC893),NA)</f>
        <v>N/A</v>
      </c>
      <c r="I893" s="150" t="str" cm="1">
        <f t="array" ref="I893">IFERROR(INDEX(Forecast_Capex_Input!$F$12:$F$286,$Z893),NA)</f>
        <v>N/A</v>
      </c>
      <c r="J893" s="150" t="str" cm="1">
        <f t="array" ref="J893">IFERROR(INDEX(Forecast_Capex_Input!G$12:G$286,$Z893),NA)</f>
        <v>N/A</v>
      </c>
      <c r="K893" s="150" t="str" cm="1">
        <f t="array" ref="K893">IFERROR(INDEX(Forecast_Capex_Input!H$12:H$286,$Z893),NA)</f>
        <v>N/A</v>
      </c>
      <c r="L893" s="150" t="str" cm="1">
        <f t="array" ref="L893">IFERROR(INDEX(Forecast_Capex_Input!I$12:I$286,$Z893),NA)</f>
        <v>N/A</v>
      </c>
      <c r="M893" s="150" t="str" cm="1">
        <f t="array" ref="M893">IFERROR(INDEX(Forecast_Capex_Input!J$12:J$286,$Z893),NA)</f>
        <v>N/A</v>
      </c>
      <c r="N893" s="150" t="str" cm="1">
        <f t="array" ref="N893">IFERROR(INDEX(Forecast_Capex_Input!K$12:K$286,$Z893),NA)</f>
        <v>N/A</v>
      </c>
      <c r="O893" s="150" t="str" cm="1">
        <f t="array" ref="O893">IFERROR(INDEX(Forecast_Capex_Input!L$12:L$286,$Z893),NA)</f>
        <v>N/A</v>
      </c>
      <c r="P893" s="150" t="str" cm="1">
        <f t="array" ref="P893">IFERROR(INDEX(Forecast_Capex_Input!M$12:M$286,$Z893),NA)</f>
        <v>N/A</v>
      </c>
      <c r="Q893" s="24" t="str" cm="1">
        <f t="array" ref="Q893">IFERROR(INDEX(Forecast_Capex_Input!N$12:N$286,$Z893),NA)</f>
        <v>N/A</v>
      </c>
      <c r="R893" s="190" cm="1">
        <f t="array" ref="R893">IFERROR(INDEX(Forecast_Capex_Input!O$12:O$286,$Z893),0)</f>
        <v>0</v>
      </c>
      <c r="S893" s="24" cm="1">
        <f t="array" ref="S893">IFERROR(INDEX(Forecast_Capex_Input!P$12:P$286,$Z893),0)</f>
        <v>0</v>
      </c>
      <c r="T893" s="150" t="str" cm="1">
        <f t="array" aca="1" ref="T893" ca="1">IFERROR(INDEX(General!$K$91:$K$110,$AC893),NA)</f>
        <v>N/A</v>
      </c>
      <c r="U893" s="43" cm="1">
        <f t="array" aca="1" ref="U893" ca="1">IFERROR(
IF($F893=General!$E$25,INDEX(Forecast_Capex_Input!S$12:S$286,$Z893),
INDEX(Forecast_Capex_Input!T$12:T$286,$Z893)),0)</f>
        <v>0</v>
      </c>
      <c r="V893" s="82" t="b">
        <f>IFERROR(INDEX(Overheads!$T$19:$T$26,MATCH($I893,Overheads!$E$19:$E$26,0)),FALSE)</f>
        <v>0</v>
      </c>
      <c r="W893" s="209" cm="1">
        <f t="array" ref="W893">IFERROR(
INDEX(Forecast_Capex_Input!CN$12:CN$286,$Z893),0)</f>
        <v>0</v>
      </c>
      <c r="X893" s="209">
        <f>IFERROR(
MATCH($W893,General!$L$39:$S$39,0),1)</f>
        <v>1</v>
      </c>
      <c r="Z893" s="28" t="str">
        <f>IFERROR(
IF(MATCH($C893,Forecast_Capex_Input!$CI$12:$CI$286,1)+1&gt;MAX(Forecast_Capex_Input!$C$12:$C$286),NA,
MATCH($C893,Forecast_Capex_Input!$CI$12:$CI$286,1)+1),1)</f>
        <v>N/A</v>
      </c>
      <c r="AA893" s="28" t="str" cm="1">
        <f t="array" aca="1" ref="AA893" ca="1">IFERROR(
IF(Z892&lt;&gt;Z893,1,
IF(COUNTIF(OFFSET(AA892,0,0,-INDEX(Forecast_Capex_Input!$CG$12:$CG$286,$Z893)),AA892)=INDEX(Forecast_Capex_Input!$CG$12:$CG$286,$Z893),AA892+1,AA892)),NA)</f>
        <v>N/A</v>
      </c>
      <c r="AB893" s="28" t="str" cm="1">
        <f t="array" ref="AB893">IFERROR($C893-IF($Z893=1,1,INDEX(Forecast_Capex_Input!$CI$12:$CI$286,$Z893-1))+1,NA)</f>
        <v>N/A</v>
      </c>
      <c r="AC893" s="28" t="str" cm="1">
        <f t="array" aca="1" ref="AC893" ca="1">IFERROR(IF(AA893=1,
INDEX(Forecast_Capex_Input!$AI$10:$BB$10,SMALL(IF(INDEX(Forecast_Capex_Input!$AI$12:$BB$286,$Z893,0)&gt;0,COLUMN(Forecast_Capex_Input!$AI$10:$BB$10)-COLUMN(Forecast_Capex_Input!$AI$12)+1),ROWS(OFFSET(AC892,0,0,-$AB893)))),
OFFSET(AC892,-INDEX(Forecast_Capex_Input!$CG$12:$CG$286,$Z893)+1,0)),NA)</f>
        <v>N/A</v>
      </c>
      <c r="AD893" s="28" t="str">
        <f t="shared" ca="1" si="77"/>
        <v>N/A</v>
      </c>
      <c r="AE893" s="82" t="b">
        <f t="shared" si="81"/>
        <v>0</v>
      </c>
      <c r="AF893" s="78" t="b">
        <v>0</v>
      </c>
      <c r="AG893" s="82" t="b">
        <f t="shared" si="78"/>
        <v>1</v>
      </c>
      <c r="AI893" s="55">
        <v>0</v>
      </c>
      <c r="AJ893" s="55">
        <v>0</v>
      </c>
      <c r="AK893" s="55">
        <v>0</v>
      </c>
      <c r="AL893" s="55">
        <v>0</v>
      </c>
      <c r="AM893" s="55">
        <v>0</v>
      </c>
      <c r="AN893" s="135">
        <v>0</v>
      </c>
      <c r="AP893" s="55">
        <v>0</v>
      </c>
      <c r="AQ893" s="55">
        <v>0</v>
      </c>
      <c r="AR893" s="55">
        <v>0</v>
      </c>
      <c r="AS893" s="55">
        <v>0</v>
      </c>
      <c r="AT893" s="55">
        <v>0</v>
      </c>
      <c r="AU893" s="135">
        <v>0</v>
      </c>
      <c r="AW893" s="55">
        <v>0</v>
      </c>
      <c r="AX893" s="55">
        <v>0</v>
      </c>
      <c r="AY893" s="55">
        <v>0</v>
      </c>
      <c r="AZ893" s="55">
        <v>0</v>
      </c>
      <c r="BA893" s="55">
        <v>0</v>
      </c>
      <c r="BB893" s="135">
        <v>0</v>
      </c>
      <c r="BD893" s="55">
        <v>0</v>
      </c>
      <c r="BE893" s="55">
        <v>0</v>
      </c>
      <c r="BF893" s="55">
        <v>0</v>
      </c>
      <c r="BG893" s="55">
        <v>0</v>
      </c>
      <c r="BH893" s="55">
        <v>0</v>
      </c>
      <c r="BI893" s="135">
        <v>0</v>
      </c>
      <c r="BK893" s="55">
        <v>0</v>
      </c>
      <c r="BL893" s="55">
        <v>0</v>
      </c>
      <c r="BM893" s="55">
        <v>0</v>
      </c>
      <c r="BN893" s="55">
        <v>0</v>
      </c>
      <c r="BO893" s="55">
        <v>0</v>
      </c>
      <c r="BP893" s="135">
        <v>0</v>
      </c>
      <c r="BR893" s="147">
        <v>0</v>
      </c>
      <c r="BS893" s="147">
        <v>0</v>
      </c>
      <c r="BT893" s="147">
        <v>0</v>
      </c>
      <c r="BU893" s="147">
        <v>0</v>
      </c>
      <c r="BV893" s="147">
        <v>0</v>
      </c>
      <c r="BX893" s="55">
        <v>0</v>
      </c>
      <c r="BY893" s="55">
        <v>0</v>
      </c>
      <c r="BZ893" s="55">
        <v>0</v>
      </c>
      <c r="CA893" s="55">
        <v>0</v>
      </c>
      <c r="CB893" s="55">
        <v>0</v>
      </c>
      <c r="CC893" s="135">
        <v>0</v>
      </c>
      <c r="CE893" s="55">
        <v>0</v>
      </c>
      <c r="CF893" s="55">
        <v>0</v>
      </c>
      <c r="CG893" s="55">
        <v>0</v>
      </c>
      <c r="CH893" s="55">
        <v>0</v>
      </c>
      <c r="CI893" s="55">
        <v>0</v>
      </c>
      <c r="CJ893" s="135">
        <v>0</v>
      </c>
      <c r="CL893" s="55">
        <v>0</v>
      </c>
      <c r="CM893" s="55">
        <v>0</v>
      </c>
      <c r="CN893" s="55">
        <v>0</v>
      </c>
      <c r="CO893" s="55">
        <v>0</v>
      </c>
      <c r="CP893" s="55">
        <v>0</v>
      </c>
      <c r="CQ893" s="135">
        <v>0</v>
      </c>
      <c r="CS893" s="67">
        <v>0</v>
      </c>
      <c r="CT893" s="67">
        <v>0</v>
      </c>
      <c r="CU893" s="67">
        <v>0</v>
      </c>
      <c r="CV893" s="67">
        <v>0</v>
      </c>
      <c r="CW893" s="67">
        <v>0</v>
      </c>
      <c r="CX893" s="135">
        <v>0</v>
      </c>
      <c r="CZ893" s="55">
        <v>0</v>
      </c>
      <c r="DA893" s="55">
        <v>0</v>
      </c>
      <c r="DB893" s="55">
        <v>0</v>
      </c>
      <c r="DC893" s="55">
        <v>0</v>
      </c>
      <c r="DD893" s="55">
        <v>0</v>
      </c>
      <c r="DE893" s="135">
        <v>0</v>
      </c>
      <c r="DG893" s="43" t="b" cm="1">
        <f t="array" aca="1" ref="DG893" ca="1">OR($G893=Forecast_Capex_Input!$BF$8:$BF$10)</f>
        <v>0</v>
      </c>
      <c r="DH893" s="43" cm="1">
        <f t="array" aca="1" ref="DH893" ca="1">IFERROR(INDEX(Forecast_Capex_Input!BG$12:BG$286,$Z893)
*(INDEX(Forecast_Capex_Input!$H$12:$H$286,$Z893)=Repex),0)
*$DG893</f>
        <v>0</v>
      </c>
      <c r="DI893" s="43" cm="1">
        <f t="array" aca="1" ref="DI893" ca="1">IFERROR(INDEX(Forecast_Capex_Input!BH$12:BH$286,$Z893)
*(INDEX(Forecast_Capex_Input!$H$12:$H$286,$Z893)=Repex),0)
*$DG893</f>
        <v>0</v>
      </c>
      <c r="DJ893" s="43" cm="1">
        <f t="array" aca="1" ref="DJ893" ca="1">IFERROR(INDEX(Forecast_Capex_Input!BI$12:BI$286,$Z893)
*(INDEX(Forecast_Capex_Input!$H$12:$H$286,$Z893)=Repex),0)
*$DG893</f>
        <v>0</v>
      </c>
      <c r="DK893" s="43" cm="1">
        <f t="array" aca="1" ref="DK893" ca="1">IFERROR(INDEX(Forecast_Capex_Input!BJ$12:BJ$286,$Z893)
*(INDEX(Forecast_Capex_Input!$H$12:$H$286,$Z893)=Repex),0)
*$DG893</f>
        <v>0</v>
      </c>
      <c r="DL893" s="43" cm="1">
        <f t="array" aca="1" ref="DL893" ca="1">IFERROR(INDEX(Forecast_Capex_Input!BK$12:BK$286,$Z893)
*(INDEX(Forecast_Capex_Input!$H$12:$H$286,$Z893)=Repex),0)
*$DG893</f>
        <v>0</v>
      </c>
      <c r="DM893" s="43" cm="1">
        <f t="array" aca="1" ref="DM893" ca="1">IFERROR(INDEX(Forecast_Capex_Input!BL$12:BL$286,$Z893)
*(INDEX(Forecast_Capex_Input!$H$12:$H$286,$Z893)=Repex),0)
*$DG893</f>
        <v>0</v>
      </c>
      <c r="DO893" s="43" t="b" cm="1">
        <f t="array" aca="1" ref="DO893" ca="1">OR($G893=Forecast_Capex_Input!$BN$8:$BN$9)</f>
        <v>0</v>
      </c>
      <c r="DP893" s="43" cm="1">
        <f t="array" aca="1" ref="DP893" ca="1">IFERROR(INDEX(Forecast_Capex_Input!BO$12:BO$286,$Z893)
*(INDEX(Forecast_Capex_Input!$H$12:$H$286,$Z893)=Repex),0)
*$DO893</f>
        <v>0</v>
      </c>
      <c r="DQ893" s="43" cm="1">
        <f t="array" aca="1" ref="DQ893" ca="1">IFERROR(INDEX(Forecast_Capex_Input!BP$12:BP$286,$Z893)
*(INDEX(Forecast_Capex_Input!$H$12:$H$286,$Z893)=Repex),0)
*$DO893</f>
        <v>0</v>
      </c>
      <c r="DR893" s="43" cm="1">
        <f t="array" aca="1" ref="DR893" ca="1">IFERROR(INDEX(Forecast_Capex_Input!BQ$12:BQ$286,$Z893)
*(INDEX(Forecast_Capex_Input!$H$12:$H$286,$Z893)=Repex),0)
*$DO893</f>
        <v>0</v>
      </c>
      <c r="DS893" s="43" cm="1">
        <f t="array" aca="1" ref="DS893" ca="1">IFERROR(INDEX(Forecast_Capex_Input!BR$12:BR$286,$Z893)
*(INDEX(Forecast_Capex_Input!$H$12:$H$286,$Z893)=Repex),0)
*$DO893</f>
        <v>0</v>
      </c>
      <c r="DT893" s="43" cm="1">
        <f t="array" aca="1" ref="DT893" ca="1">IFERROR(INDEX(Forecast_Capex_Input!BS$12:BS$286,$Z893)
*(INDEX(Forecast_Capex_Input!$H$12:$H$286,$Z893)=Repex),0)
*$DO893</f>
        <v>0</v>
      </c>
      <c r="DV893" s="43" t="b" cm="1">
        <f t="array" aca="1" ref="DV893" ca="1">OR($G893=Forecast_Capex_Input!$BU$8:$BU$10)</f>
        <v>0</v>
      </c>
      <c r="DW893" s="43" cm="1">
        <f t="array" aca="1" ref="DW893" ca="1">IFERROR(INDEX(Forecast_Capex_Input!BV$12:BV$286,$Z893)
*(INDEX(Forecast_Capex_Input!$H$12:$H$286,$Z893)=Repex),0)
*$DV893</f>
        <v>0</v>
      </c>
      <c r="DX893" s="43" cm="1">
        <f t="array" aca="1" ref="DX893" ca="1">IFERROR(INDEX(Forecast_Capex_Input!BW$12:BW$286,$Z893)
*(INDEX(Forecast_Capex_Input!$H$12:$H$286,$Z893)=Repex),0)
*$DV893</f>
        <v>0</v>
      </c>
      <c r="DY893" s="43" cm="1">
        <f t="array" aca="1" ref="DY893" ca="1">IFERROR(INDEX(Forecast_Capex_Input!BX$12:BX$286,$Z893)
*(INDEX(Forecast_Capex_Input!$H$12:$H$286,$Z893)=Repex),0)
*$DV893</f>
        <v>0</v>
      </c>
      <c r="DZ893" s="43" cm="1">
        <f t="array" aca="1" ref="DZ893" ca="1">IFERROR(INDEX(Forecast_Capex_Input!BY$12:BY$286,$Z893)
*(INDEX(Forecast_Capex_Input!$H$12:$H$286,$Z893)=Repex),0)
*$DV893</f>
        <v>0</v>
      </c>
      <c r="EA893" s="43" cm="1">
        <f t="array" aca="1" ref="EA893" ca="1">IFERROR(INDEX(Forecast_Capex_Input!BZ$12:BZ$286,$Z893)
*(INDEX(Forecast_Capex_Input!$H$12:$H$286,$Z893)=Repex),0)
*$DV893</f>
        <v>0</v>
      </c>
      <c r="EB893" s="43" cm="1">
        <f t="array" aca="1" ref="EB893" ca="1">IFERROR(INDEX(Forecast_Capex_Input!CA$12:CA$286,$Z893)
*(INDEX(Forecast_Capex_Input!$H$12:$H$286,$Z893)=Repex),0)
*$DV893</f>
        <v>0</v>
      </c>
      <c r="EC893" s="43" cm="1">
        <f t="array" aca="1" ref="EC893" ca="1">IFERROR(INDEX(Forecast_Capex_Input!CB$12:CB$286,$Z893)
*(INDEX(Forecast_Capex_Input!$H$12:$H$286,$Z893)=Repex),0)
*$DV893</f>
        <v>0</v>
      </c>
      <c r="ED893" s="43" cm="1">
        <f t="array" aca="1" ref="ED893" ca="1">IFERROR(INDEX(Forecast_Capex_Input!CC$12:CC$286,$Z893)
*(INDEX(Forecast_Capex_Input!$H$12:$H$286,$Z893)=Repex),0)
*$DV893</f>
        <v>0</v>
      </c>
      <c r="EF893" s="86" t="str">
        <f t="shared" si="79"/>
        <v>N/A</v>
      </c>
      <c r="EG893" s="28" t="str">
        <f>IFERROR(RANK(EF893,EF$11:EF$1010,0)+COUNTIF(EF$11:EF893,EF893)-1,NA)</f>
        <v>N/A</v>
      </c>
    </row>
    <row r="894" spans="3:137" x14ac:dyDescent="0.2">
      <c r="C894" s="28">
        <f t="shared" si="80"/>
        <v>884</v>
      </c>
      <c r="D894" s="9" t="str" cm="1">
        <f t="array" ref="D894">IFERROR(INDEX(Forecast_Capex_Input!$D$12:$D$286,$Z894),NA)</f>
        <v>N/A</v>
      </c>
      <c r="E894" s="24" t="str" cm="1">
        <f t="array" ref="E894">IF($Z894=NA,NA,INDEX(Forecast_Capex_Input!$E$12:$E$286,$Z894))</f>
        <v>N/A</v>
      </c>
      <c r="F894" s="9" t="str" cm="1">
        <f t="array" aca="1" ref="F894" ca="1">IFERROR(INDEX(General!$E$25:$E$26,$AA894),NA)</f>
        <v>N/A</v>
      </c>
      <c r="G894" s="9" t="str" cm="1">
        <f t="array" aca="1" ref="G894" ca="1">IFERROR(INDEX(Forecast_Capex_Input!$AI$11:$BB$11,$AC894),NA)</f>
        <v>N/A</v>
      </c>
      <c r="H894" s="50" t="str" cm="1">
        <f t="array" aca="1" ref="H894" ca="1">IFERROR(INDEX(Forecast_Capex_Input!$AI$12:$BB$286,$Z894,$AC894),NA)</f>
        <v>N/A</v>
      </c>
      <c r="I894" s="150" t="str" cm="1">
        <f t="array" ref="I894">IFERROR(INDEX(Forecast_Capex_Input!$F$12:$F$286,$Z894),NA)</f>
        <v>N/A</v>
      </c>
      <c r="J894" s="150" t="str" cm="1">
        <f t="array" ref="J894">IFERROR(INDEX(Forecast_Capex_Input!G$12:G$286,$Z894),NA)</f>
        <v>N/A</v>
      </c>
      <c r="K894" s="150" t="str" cm="1">
        <f t="array" ref="K894">IFERROR(INDEX(Forecast_Capex_Input!H$12:H$286,$Z894),NA)</f>
        <v>N/A</v>
      </c>
      <c r="L894" s="150" t="str" cm="1">
        <f t="array" ref="L894">IFERROR(INDEX(Forecast_Capex_Input!I$12:I$286,$Z894),NA)</f>
        <v>N/A</v>
      </c>
      <c r="M894" s="150" t="str" cm="1">
        <f t="array" ref="M894">IFERROR(INDEX(Forecast_Capex_Input!J$12:J$286,$Z894),NA)</f>
        <v>N/A</v>
      </c>
      <c r="N894" s="150" t="str" cm="1">
        <f t="array" ref="N894">IFERROR(INDEX(Forecast_Capex_Input!K$12:K$286,$Z894),NA)</f>
        <v>N/A</v>
      </c>
      <c r="O894" s="150" t="str" cm="1">
        <f t="array" ref="O894">IFERROR(INDEX(Forecast_Capex_Input!L$12:L$286,$Z894),NA)</f>
        <v>N/A</v>
      </c>
      <c r="P894" s="150" t="str" cm="1">
        <f t="array" ref="P894">IFERROR(INDEX(Forecast_Capex_Input!M$12:M$286,$Z894),NA)</f>
        <v>N/A</v>
      </c>
      <c r="Q894" s="24" t="str" cm="1">
        <f t="array" ref="Q894">IFERROR(INDEX(Forecast_Capex_Input!N$12:N$286,$Z894),NA)</f>
        <v>N/A</v>
      </c>
      <c r="R894" s="190" cm="1">
        <f t="array" ref="R894">IFERROR(INDEX(Forecast_Capex_Input!O$12:O$286,$Z894),0)</f>
        <v>0</v>
      </c>
      <c r="S894" s="24" cm="1">
        <f t="array" ref="S894">IFERROR(INDEX(Forecast_Capex_Input!P$12:P$286,$Z894),0)</f>
        <v>0</v>
      </c>
      <c r="T894" s="150" t="str" cm="1">
        <f t="array" aca="1" ref="T894" ca="1">IFERROR(INDEX(General!$K$91:$K$110,$AC894),NA)</f>
        <v>N/A</v>
      </c>
      <c r="U894" s="43" cm="1">
        <f t="array" aca="1" ref="U894" ca="1">IFERROR(
IF($F894=General!$E$25,INDEX(Forecast_Capex_Input!S$12:S$286,$Z894),
INDEX(Forecast_Capex_Input!T$12:T$286,$Z894)),0)</f>
        <v>0</v>
      </c>
      <c r="V894" s="82" t="b">
        <f>IFERROR(INDEX(Overheads!$T$19:$T$26,MATCH($I894,Overheads!$E$19:$E$26,0)),FALSE)</f>
        <v>0</v>
      </c>
      <c r="W894" s="209" cm="1">
        <f t="array" ref="W894">IFERROR(
INDEX(Forecast_Capex_Input!CN$12:CN$286,$Z894),0)</f>
        <v>0</v>
      </c>
      <c r="X894" s="209">
        <f>IFERROR(
MATCH($W894,General!$L$39:$S$39,0),1)</f>
        <v>1</v>
      </c>
      <c r="Z894" s="28" t="str">
        <f>IFERROR(
IF(MATCH($C894,Forecast_Capex_Input!$CI$12:$CI$286,1)+1&gt;MAX(Forecast_Capex_Input!$C$12:$C$286),NA,
MATCH($C894,Forecast_Capex_Input!$CI$12:$CI$286,1)+1),1)</f>
        <v>N/A</v>
      </c>
      <c r="AA894" s="28" t="str" cm="1">
        <f t="array" aca="1" ref="AA894" ca="1">IFERROR(
IF(Z893&lt;&gt;Z894,1,
IF(COUNTIF(OFFSET(AA893,0,0,-INDEX(Forecast_Capex_Input!$CG$12:$CG$286,$Z894)),AA893)=INDEX(Forecast_Capex_Input!$CG$12:$CG$286,$Z894),AA893+1,AA893)),NA)</f>
        <v>N/A</v>
      </c>
      <c r="AB894" s="28" t="str" cm="1">
        <f t="array" ref="AB894">IFERROR($C894-IF($Z894=1,1,INDEX(Forecast_Capex_Input!$CI$12:$CI$286,$Z894-1))+1,NA)</f>
        <v>N/A</v>
      </c>
      <c r="AC894" s="28" t="str" cm="1">
        <f t="array" aca="1" ref="AC894" ca="1">IFERROR(IF(AA894=1,
INDEX(Forecast_Capex_Input!$AI$10:$BB$10,SMALL(IF(INDEX(Forecast_Capex_Input!$AI$12:$BB$286,$Z894,0)&gt;0,COLUMN(Forecast_Capex_Input!$AI$10:$BB$10)-COLUMN(Forecast_Capex_Input!$AI$12)+1),ROWS(OFFSET(AC893,0,0,-$AB894)))),
OFFSET(AC893,-INDEX(Forecast_Capex_Input!$CG$12:$CG$286,$Z894)+1,0)),NA)</f>
        <v>N/A</v>
      </c>
      <c r="AD894" s="28" t="str">
        <f t="shared" ca="1" si="77"/>
        <v>N/A</v>
      </c>
      <c r="AE894" s="82" t="b">
        <f t="shared" si="81"/>
        <v>0</v>
      </c>
      <c r="AF894" s="78" t="b">
        <v>0</v>
      </c>
      <c r="AG894" s="82" t="b">
        <f t="shared" si="78"/>
        <v>1</v>
      </c>
      <c r="AI894" s="55">
        <v>0</v>
      </c>
      <c r="AJ894" s="55">
        <v>0</v>
      </c>
      <c r="AK894" s="55">
        <v>0</v>
      </c>
      <c r="AL894" s="55">
        <v>0</v>
      </c>
      <c r="AM894" s="55">
        <v>0</v>
      </c>
      <c r="AN894" s="135">
        <v>0</v>
      </c>
      <c r="AP894" s="55">
        <v>0</v>
      </c>
      <c r="AQ894" s="55">
        <v>0</v>
      </c>
      <c r="AR894" s="55">
        <v>0</v>
      </c>
      <c r="AS894" s="55">
        <v>0</v>
      </c>
      <c r="AT894" s="55">
        <v>0</v>
      </c>
      <c r="AU894" s="135">
        <v>0</v>
      </c>
      <c r="AW894" s="55">
        <v>0</v>
      </c>
      <c r="AX894" s="55">
        <v>0</v>
      </c>
      <c r="AY894" s="55">
        <v>0</v>
      </c>
      <c r="AZ894" s="55">
        <v>0</v>
      </c>
      <c r="BA894" s="55">
        <v>0</v>
      </c>
      <c r="BB894" s="135">
        <v>0</v>
      </c>
      <c r="BD894" s="55">
        <v>0</v>
      </c>
      <c r="BE894" s="55">
        <v>0</v>
      </c>
      <c r="BF894" s="55">
        <v>0</v>
      </c>
      <c r="BG894" s="55">
        <v>0</v>
      </c>
      <c r="BH894" s="55">
        <v>0</v>
      </c>
      <c r="BI894" s="135">
        <v>0</v>
      </c>
      <c r="BK894" s="55">
        <v>0</v>
      </c>
      <c r="BL894" s="55">
        <v>0</v>
      </c>
      <c r="BM894" s="55">
        <v>0</v>
      </c>
      <c r="BN894" s="55">
        <v>0</v>
      </c>
      <c r="BO894" s="55">
        <v>0</v>
      </c>
      <c r="BP894" s="135">
        <v>0</v>
      </c>
      <c r="BR894" s="147">
        <v>0</v>
      </c>
      <c r="BS894" s="147">
        <v>0</v>
      </c>
      <c r="BT894" s="147">
        <v>0</v>
      </c>
      <c r="BU894" s="147">
        <v>0</v>
      </c>
      <c r="BV894" s="147">
        <v>0</v>
      </c>
      <c r="BX894" s="55">
        <v>0</v>
      </c>
      <c r="BY894" s="55">
        <v>0</v>
      </c>
      <c r="BZ894" s="55">
        <v>0</v>
      </c>
      <c r="CA894" s="55">
        <v>0</v>
      </c>
      <c r="CB894" s="55">
        <v>0</v>
      </c>
      <c r="CC894" s="135">
        <v>0</v>
      </c>
      <c r="CE894" s="55">
        <v>0</v>
      </c>
      <c r="CF894" s="55">
        <v>0</v>
      </c>
      <c r="CG894" s="55">
        <v>0</v>
      </c>
      <c r="CH894" s="55">
        <v>0</v>
      </c>
      <c r="CI894" s="55">
        <v>0</v>
      </c>
      <c r="CJ894" s="135">
        <v>0</v>
      </c>
      <c r="CL894" s="55">
        <v>0</v>
      </c>
      <c r="CM894" s="55">
        <v>0</v>
      </c>
      <c r="CN894" s="55">
        <v>0</v>
      </c>
      <c r="CO894" s="55">
        <v>0</v>
      </c>
      <c r="CP894" s="55">
        <v>0</v>
      </c>
      <c r="CQ894" s="135">
        <v>0</v>
      </c>
      <c r="CS894" s="67">
        <v>0</v>
      </c>
      <c r="CT894" s="67">
        <v>0</v>
      </c>
      <c r="CU894" s="67">
        <v>0</v>
      </c>
      <c r="CV894" s="67">
        <v>0</v>
      </c>
      <c r="CW894" s="67">
        <v>0</v>
      </c>
      <c r="CX894" s="135">
        <v>0</v>
      </c>
      <c r="CZ894" s="55">
        <v>0</v>
      </c>
      <c r="DA894" s="55">
        <v>0</v>
      </c>
      <c r="DB894" s="55">
        <v>0</v>
      </c>
      <c r="DC894" s="55">
        <v>0</v>
      </c>
      <c r="DD894" s="55">
        <v>0</v>
      </c>
      <c r="DE894" s="135">
        <v>0</v>
      </c>
      <c r="DG894" s="43" t="b" cm="1">
        <f t="array" aca="1" ref="DG894" ca="1">OR($G894=Forecast_Capex_Input!$BF$8:$BF$10)</f>
        <v>0</v>
      </c>
      <c r="DH894" s="43" cm="1">
        <f t="array" aca="1" ref="DH894" ca="1">IFERROR(INDEX(Forecast_Capex_Input!BG$12:BG$286,$Z894)
*(INDEX(Forecast_Capex_Input!$H$12:$H$286,$Z894)=Repex),0)
*$DG894</f>
        <v>0</v>
      </c>
      <c r="DI894" s="43" cm="1">
        <f t="array" aca="1" ref="DI894" ca="1">IFERROR(INDEX(Forecast_Capex_Input!BH$12:BH$286,$Z894)
*(INDEX(Forecast_Capex_Input!$H$12:$H$286,$Z894)=Repex),0)
*$DG894</f>
        <v>0</v>
      </c>
      <c r="DJ894" s="43" cm="1">
        <f t="array" aca="1" ref="DJ894" ca="1">IFERROR(INDEX(Forecast_Capex_Input!BI$12:BI$286,$Z894)
*(INDEX(Forecast_Capex_Input!$H$12:$H$286,$Z894)=Repex),0)
*$DG894</f>
        <v>0</v>
      </c>
      <c r="DK894" s="43" cm="1">
        <f t="array" aca="1" ref="DK894" ca="1">IFERROR(INDEX(Forecast_Capex_Input!BJ$12:BJ$286,$Z894)
*(INDEX(Forecast_Capex_Input!$H$12:$H$286,$Z894)=Repex),0)
*$DG894</f>
        <v>0</v>
      </c>
      <c r="DL894" s="43" cm="1">
        <f t="array" aca="1" ref="DL894" ca="1">IFERROR(INDEX(Forecast_Capex_Input!BK$12:BK$286,$Z894)
*(INDEX(Forecast_Capex_Input!$H$12:$H$286,$Z894)=Repex),0)
*$DG894</f>
        <v>0</v>
      </c>
      <c r="DM894" s="43" cm="1">
        <f t="array" aca="1" ref="DM894" ca="1">IFERROR(INDEX(Forecast_Capex_Input!BL$12:BL$286,$Z894)
*(INDEX(Forecast_Capex_Input!$H$12:$H$286,$Z894)=Repex),0)
*$DG894</f>
        <v>0</v>
      </c>
      <c r="DO894" s="43" t="b" cm="1">
        <f t="array" aca="1" ref="DO894" ca="1">OR($G894=Forecast_Capex_Input!$BN$8:$BN$9)</f>
        <v>0</v>
      </c>
      <c r="DP894" s="43" cm="1">
        <f t="array" aca="1" ref="DP894" ca="1">IFERROR(INDEX(Forecast_Capex_Input!BO$12:BO$286,$Z894)
*(INDEX(Forecast_Capex_Input!$H$12:$H$286,$Z894)=Repex),0)
*$DO894</f>
        <v>0</v>
      </c>
      <c r="DQ894" s="43" cm="1">
        <f t="array" aca="1" ref="DQ894" ca="1">IFERROR(INDEX(Forecast_Capex_Input!BP$12:BP$286,$Z894)
*(INDEX(Forecast_Capex_Input!$H$12:$H$286,$Z894)=Repex),0)
*$DO894</f>
        <v>0</v>
      </c>
      <c r="DR894" s="43" cm="1">
        <f t="array" aca="1" ref="DR894" ca="1">IFERROR(INDEX(Forecast_Capex_Input!BQ$12:BQ$286,$Z894)
*(INDEX(Forecast_Capex_Input!$H$12:$H$286,$Z894)=Repex),0)
*$DO894</f>
        <v>0</v>
      </c>
      <c r="DS894" s="43" cm="1">
        <f t="array" aca="1" ref="DS894" ca="1">IFERROR(INDEX(Forecast_Capex_Input!BR$12:BR$286,$Z894)
*(INDEX(Forecast_Capex_Input!$H$12:$H$286,$Z894)=Repex),0)
*$DO894</f>
        <v>0</v>
      </c>
      <c r="DT894" s="43" cm="1">
        <f t="array" aca="1" ref="DT894" ca="1">IFERROR(INDEX(Forecast_Capex_Input!BS$12:BS$286,$Z894)
*(INDEX(Forecast_Capex_Input!$H$12:$H$286,$Z894)=Repex),0)
*$DO894</f>
        <v>0</v>
      </c>
      <c r="DV894" s="43" t="b" cm="1">
        <f t="array" aca="1" ref="DV894" ca="1">OR($G894=Forecast_Capex_Input!$BU$8:$BU$10)</f>
        <v>0</v>
      </c>
      <c r="DW894" s="43" cm="1">
        <f t="array" aca="1" ref="DW894" ca="1">IFERROR(INDEX(Forecast_Capex_Input!BV$12:BV$286,$Z894)
*(INDEX(Forecast_Capex_Input!$H$12:$H$286,$Z894)=Repex),0)
*$DV894</f>
        <v>0</v>
      </c>
      <c r="DX894" s="43" cm="1">
        <f t="array" aca="1" ref="DX894" ca="1">IFERROR(INDEX(Forecast_Capex_Input!BW$12:BW$286,$Z894)
*(INDEX(Forecast_Capex_Input!$H$12:$H$286,$Z894)=Repex),0)
*$DV894</f>
        <v>0</v>
      </c>
      <c r="DY894" s="43" cm="1">
        <f t="array" aca="1" ref="DY894" ca="1">IFERROR(INDEX(Forecast_Capex_Input!BX$12:BX$286,$Z894)
*(INDEX(Forecast_Capex_Input!$H$12:$H$286,$Z894)=Repex),0)
*$DV894</f>
        <v>0</v>
      </c>
      <c r="DZ894" s="43" cm="1">
        <f t="array" aca="1" ref="DZ894" ca="1">IFERROR(INDEX(Forecast_Capex_Input!BY$12:BY$286,$Z894)
*(INDEX(Forecast_Capex_Input!$H$12:$H$286,$Z894)=Repex),0)
*$DV894</f>
        <v>0</v>
      </c>
      <c r="EA894" s="43" cm="1">
        <f t="array" aca="1" ref="EA894" ca="1">IFERROR(INDEX(Forecast_Capex_Input!BZ$12:BZ$286,$Z894)
*(INDEX(Forecast_Capex_Input!$H$12:$H$286,$Z894)=Repex),0)
*$DV894</f>
        <v>0</v>
      </c>
      <c r="EB894" s="43" cm="1">
        <f t="array" aca="1" ref="EB894" ca="1">IFERROR(INDEX(Forecast_Capex_Input!CA$12:CA$286,$Z894)
*(INDEX(Forecast_Capex_Input!$H$12:$H$286,$Z894)=Repex),0)
*$DV894</f>
        <v>0</v>
      </c>
      <c r="EC894" s="43" cm="1">
        <f t="array" aca="1" ref="EC894" ca="1">IFERROR(INDEX(Forecast_Capex_Input!CB$12:CB$286,$Z894)
*(INDEX(Forecast_Capex_Input!$H$12:$H$286,$Z894)=Repex),0)
*$DV894</f>
        <v>0</v>
      </c>
      <c r="ED894" s="43" cm="1">
        <f t="array" aca="1" ref="ED894" ca="1">IFERROR(INDEX(Forecast_Capex_Input!CC$12:CC$286,$Z894)
*(INDEX(Forecast_Capex_Input!$H$12:$H$286,$Z894)=Repex),0)
*$DV894</f>
        <v>0</v>
      </c>
      <c r="EF894" s="86" t="str">
        <f t="shared" si="79"/>
        <v>N/A</v>
      </c>
      <c r="EG894" s="28" t="str">
        <f>IFERROR(RANK(EF894,EF$11:EF$1010,0)+COUNTIF(EF$11:EF894,EF894)-1,NA)</f>
        <v>N/A</v>
      </c>
    </row>
    <row r="895" spans="3:137" x14ac:dyDescent="0.2">
      <c r="C895" s="28">
        <f t="shared" si="80"/>
        <v>885</v>
      </c>
      <c r="D895" s="9" t="str" cm="1">
        <f t="array" ref="D895">IFERROR(INDEX(Forecast_Capex_Input!$D$12:$D$286,$Z895),NA)</f>
        <v>N/A</v>
      </c>
      <c r="E895" s="24" t="str" cm="1">
        <f t="array" ref="E895">IF($Z895=NA,NA,INDEX(Forecast_Capex_Input!$E$12:$E$286,$Z895))</f>
        <v>N/A</v>
      </c>
      <c r="F895" s="9" t="str" cm="1">
        <f t="array" aca="1" ref="F895" ca="1">IFERROR(INDEX(General!$E$25:$E$26,$AA895),NA)</f>
        <v>N/A</v>
      </c>
      <c r="G895" s="9" t="str" cm="1">
        <f t="array" aca="1" ref="G895" ca="1">IFERROR(INDEX(Forecast_Capex_Input!$AI$11:$BB$11,$AC895),NA)</f>
        <v>N/A</v>
      </c>
      <c r="H895" s="50" t="str" cm="1">
        <f t="array" aca="1" ref="H895" ca="1">IFERROR(INDEX(Forecast_Capex_Input!$AI$12:$BB$286,$Z895,$AC895),NA)</f>
        <v>N/A</v>
      </c>
      <c r="I895" s="150" t="str" cm="1">
        <f t="array" ref="I895">IFERROR(INDEX(Forecast_Capex_Input!$F$12:$F$286,$Z895),NA)</f>
        <v>N/A</v>
      </c>
      <c r="J895" s="150" t="str" cm="1">
        <f t="array" ref="J895">IFERROR(INDEX(Forecast_Capex_Input!G$12:G$286,$Z895),NA)</f>
        <v>N/A</v>
      </c>
      <c r="K895" s="150" t="str" cm="1">
        <f t="array" ref="K895">IFERROR(INDEX(Forecast_Capex_Input!H$12:H$286,$Z895),NA)</f>
        <v>N/A</v>
      </c>
      <c r="L895" s="150" t="str" cm="1">
        <f t="array" ref="L895">IFERROR(INDEX(Forecast_Capex_Input!I$12:I$286,$Z895),NA)</f>
        <v>N/A</v>
      </c>
      <c r="M895" s="150" t="str" cm="1">
        <f t="array" ref="M895">IFERROR(INDEX(Forecast_Capex_Input!J$12:J$286,$Z895),NA)</f>
        <v>N/A</v>
      </c>
      <c r="N895" s="150" t="str" cm="1">
        <f t="array" ref="N895">IFERROR(INDEX(Forecast_Capex_Input!K$12:K$286,$Z895),NA)</f>
        <v>N/A</v>
      </c>
      <c r="O895" s="150" t="str" cm="1">
        <f t="array" ref="O895">IFERROR(INDEX(Forecast_Capex_Input!L$12:L$286,$Z895),NA)</f>
        <v>N/A</v>
      </c>
      <c r="P895" s="150" t="str" cm="1">
        <f t="array" ref="P895">IFERROR(INDEX(Forecast_Capex_Input!M$12:M$286,$Z895),NA)</f>
        <v>N/A</v>
      </c>
      <c r="Q895" s="24" t="str" cm="1">
        <f t="array" ref="Q895">IFERROR(INDEX(Forecast_Capex_Input!N$12:N$286,$Z895),NA)</f>
        <v>N/A</v>
      </c>
      <c r="R895" s="190" cm="1">
        <f t="array" ref="R895">IFERROR(INDEX(Forecast_Capex_Input!O$12:O$286,$Z895),0)</f>
        <v>0</v>
      </c>
      <c r="S895" s="24" cm="1">
        <f t="array" ref="S895">IFERROR(INDEX(Forecast_Capex_Input!P$12:P$286,$Z895),0)</f>
        <v>0</v>
      </c>
      <c r="T895" s="150" t="str" cm="1">
        <f t="array" aca="1" ref="T895" ca="1">IFERROR(INDEX(General!$K$91:$K$110,$AC895),NA)</f>
        <v>N/A</v>
      </c>
      <c r="U895" s="43" cm="1">
        <f t="array" aca="1" ref="U895" ca="1">IFERROR(
IF($F895=General!$E$25,INDEX(Forecast_Capex_Input!S$12:S$286,$Z895),
INDEX(Forecast_Capex_Input!T$12:T$286,$Z895)),0)</f>
        <v>0</v>
      </c>
      <c r="V895" s="82" t="b">
        <f>IFERROR(INDEX(Overheads!$T$19:$T$26,MATCH($I895,Overheads!$E$19:$E$26,0)),FALSE)</f>
        <v>0</v>
      </c>
      <c r="W895" s="209" cm="1">
        <f t="array" ref="W895">IFERROR(
INDEX(Forecast_Capex_Input!CN$12:CN$286,$Z895),0)</f>
        <v>0</v>
      </c>
      <c r="X895" s="209">
        <f>IFERROR(
MATCH($W895,General!$L$39:$S$39,0),1)</f>
        <v>1</v>
      </c>
      <c r="Z895" s="28" t="str">
        <f>IFERROR(
IF(MATCH($C895,Forecast_Capex_Input!$CI$12:$CI$286,1)+1&gt;MAX(Forecast_Capex_Input!$C$12:$C$286),NA,
MATCH($C895,Forecast_Capex_Input!$CI$12:$CI$286,1)+1),1)</f>
        <v>N/A</v>
      </c>
      <c r="AA895" s="28" t="str" cm="1">
        <f t="array" aca="1" ref="AA895" ca="1">IFERROR(
IF(Z894&lt;&gt;Z895,1,
IF(COUNTIF(OFFSET(AA894,0,0,-INDEX(Forecast_Capex_Input!$CG$12:$CG$286,$Z895)),AA894)=INDEX(Forecast_Capex_Input!$CG$12:$CG$286,$Z895),AA894+1,AA894)),NA)</f>
        <v>N/A</v>
      </c>
      <c r="AB895" s="28" t="str" cm="1">
        <f t="array" ref="AB895">IFERROR($C895-IF($Z895=1,1,INDEX(Forecast_Capex_Input!$CI$12:$CI$286,$Z895-1))+1,NA)</f>
        <v>N/A</v>
      </c>
      <c r="AC895" s="28" t="str" cm="1">
        <f t="array" aca="1" ref="AC895" ca="1">IFERROR(IF(AA895=1,
INDEX(Forecast_Capex_Input!$AI$10:$BB$10,SMALL(IF(INDEX(Forecast_Capex_Input!$AI$12:$BB$286,$Z895,0)&gt;0,COLUMN(Forecast_Capex_Input!$AI$10:$BB$10)-COLUMN(Forecast_Capex_Input!$AI$12)+1),ROWS(OFFSET(AC894,0,0,-$AB895)))),
OFFSET(AC894,-INDEX(Forecast_Capex_Input!$CG$12:$CG$286,$Z895)+1,0)),NA)</f>
        <v>N/A</v>
      </c>
      <c r="AD895" s="28" t="str">
        <f t="shared" ca="1" si="77"/>
        <v>N/A</v>
      </c>
      <c r="AE895" s="82" t="b">
        <f t="shared" si="81"/>
        <v>0</v>
      </c>
      <c r="AF895" s="78" t="b">
        <v>0</v>
      </c>
      <c r="AG895" s="82" t="b">
        <f t="shared" si="78"/>
        <v>1</v>
      </c>
      <c r="AI895" s="55">
        <v>0</v>
      </c>
      <c r="AJ895" s="55">
        <v>0</v>
      </c>
      <c r="AK895" s="55">
        <v>0</v>
      </c>
      <c r="AL895" s="55">
        <v>0</v>
      </c>
      <c r="AM895" s="55">
        <v>0</v>
      </c>
      <c r="AN895" s="135">
        <v>0</v>
      </c>
      <c r="AP895" s="55">
        <v>0</v>
      </c>
      <c r="AQ895" s="55">
        <v>0</v>
      </c>
      <c r="AR895" s="55">
        <v>0</v>
      </c>
      <c r="AS895" s="55">
        <v>0</v>
      </c>
      <c r="AT895" s="55">
        <v>0</v>
      </c>
      <c r="AU895" s="135">
        <v>0</v>
      </c>
      <c r="AW895" s="55">
        <v>0</v>
      </c>
      <c r="AX895" s="55">
        <v>0</v>
      </c>
      <c r="AY895" s="55">
        <v>0</v>
      </c>
      <c r="AZ895" s="55">
        <v>0</v>
      </c>
      <c r="BA895" s="55">
        <v>0</v>
      </c>
      <c r="BB895" s="135">
        <v>0</v>
      </c>
      <c r="BD895" s="55">
        <v>0</v>
      </c>
      <c r="BE895" s="55">
        <v>0</v>
      </c>
      <c r="BF895" s="55">
        <v>0</v>
      </c>
      <c r="BG895" s="55">
        <v>0</v>
      </c>
      <c r="BH895" s="55">
        <v>0</v>
      </c>
      <c r="BI895" s="135">
        <v>0</v>
      </c>
      <c r="BK895" s="55">
        <v>0</v>
      </c>
      <c r="BL895" s="55">
        <v>0</v>
      </c>
      <c r="BM895" s="55">
        <v>0</v>
      </c>
      <c r="BN895" s="55">
        <v>0</v>
      </c>
      <c r="BO895" s="55">
        <v>0</v>
      </c>
      <c r="BP895" s="135">
        <v>0</v>
      </c>
      <c r="BR895" s="147">
        <v>0</v>
      </c>
      <c r="BS895" s="147">
        <v>0</v>
      </c>
      <c r="BT895" s="147">
        <v>0</v>
      </c>
      <c r="BU895" s="147">
        <v>0</v>
      </c>
      <c r="BV895" s="147">
        <v>0</v>
      </c>
      <c r="BX895" s="55">
        <v>0</v>
      </c>
      <c r="BY895" s="55">
        <v>0</v>
      </c>
      <c r="BZ895" s="55">
        <v>0</v>
      </c>
      <c r="CA895" s="55">
        <v>0</v>
      </c>
      <c r="CB895" s="55">
        <v>0</v>
      </c>
      <c r="CC895" s="135">
        <v>0</v>
      </c>
      <c r="CE895" s="55">
        <v>0</v>
      </c>
      <c r="CF895" s="55">
        <v>0</v>
      </c>
      <c r="CG895" s="55">
        <v>0</v>
      </c>
      <c r="CH895" s="55">
        <v>0</v>
      </c>
      <c r="CI895" s="55">
        <v>0</v>
      </c>
      <c r="CJ895" s="135">
        <v>0</v>
      </c>
      <c r="CL895" s="55">
        <v>0</v>
      </c>
      <c r="CM895" s="55">
        <v>0</v>
      </c>
      <c r="CN895" s="55">
        <v>0</v>
      </c>
      <c r="CO895" s="55">
        <v>0</v>
      </c>
      <c r="CP895" s="55">
        <v>0</v>
      </c>
      <c r="CQ895" s="135">
        <v>0</v>
      </c>
      <c r="CS895" s="67">
        <v>0</v>
      </c>
      <c r="CT895" s="67">
        <v>0</v>
      </c>
      <c r="CU895" s="67">
        <v>0</v>
      </c>
      <c r="CV895" s="67">
        <v>0</v>
      </c>
      <c r="CW895" s="67">
        <v>0</v>
      </c>
      <c r="CX895" s="135">
        <v>0</v>
      </c>
      <c r="CZ895" s="55">
        <v>0</v>
      </c>
      <c r="DA895" s="55">
        <v>0</v>
      </c>
      <c r="DB895" s="55">
        <v>0</v>
      </c>
      <c r="DC895" s="55">
        <v>0</v>
      </c>
      <c r="DD895" s="55">
        <v>0</v>
      </c>
      <c r="DE895" s="135">
        <v>0</v>
      </c>
      <c r="DG895" s="43" t="b" cm="1">
        <f t="array" aca="1" ref="DG895" ca="1">OR($G895=Forecast_Capex_Input!$BF$8:$BF$10)</f>
        <v>0</v>
      </c>
      <c r="DH895" s="43" cm="1">
        <f t="array" aca="1" ref="DH895" ca="1">IFERROR(INDEX(Forecast_Capex_Input!BG$12:BG$286,$Z895)
*(INDEX(Forecast_Capex_Input!$H$12:$H$286,$Z895)=Repex),0)
*$DG895</f>
        <v>0</v>
      </c>
      <c r="DI895" s="43" cm="1">
        <f t="array" aca="1" ref="DI895" ca="1">IFERROR(INDEX(Forecast_Capex_Input!BH$12:BH$286,$Z895)
*(INDEX(Forecast_Capex_Input!$H$12:$H$286,$Z895)=Repex),0)
*$DG895</f>
        <v>0</v>
      </c>
      <c r="DJ895" s="43" cm="1">
        <f t="array" aca="1" ref="DJ895" ca="1">IFERROR(INDEX(Forecast_Capex_Input!BI$12:BI$286,$Z895)
*(INDEX(Forecast_Capex_Input!$H$12:$H$286,$Z895)=Repex),0)
*$DG895</f>
        <v>0</v>
      </c>
      <c r="DK895" s="43" cm="1">
        <f t="array" aca="1" ref="DK895" ca="1">IFERROR(INDEX(Forecast_Capex_Input!BJ$12:BJ$286,$Z895)
*(INDEX(Forecast_Capex_Input!$H$12:$H$286,$Z895)=Repex),0)
*$DG895</f>
        <v>0</v>
      </c>
      <c r="DL895" s="43" cm="1">
        <f t="array" aca="1" ref="DL895" ca="1">IFERROR(INDEX(Forecast_Capex_Input!BK$12:BK$286,$Z895)
*(INDEX(Forecast_Capex_Input!$H$12:$H$286,$Z895)=Repex),0)
*$DG895</f>
        <v>0</v>
      </c>
      <c r="DM895" s="43" cm="1">
        <f t="array" aca="1" ref="DM895" ca="1">IFERROR(INDEX(Forecast_Capex_Input!BL$12:BL$286,$Z895)
*(INDEX(Forecast_Capex_Input!$H$12:$H$286,$Z895)=Repex),0)
*$DG895</f>
        <v>0</v>
      </c>
      <c r="DO895" s="43" t="b" cm="1">
        <f t="array" aca="1" ref="DO895" ca="1">OR($G895=Forecast_Capex_Input!$BN$8:$BN$9)</f>
        <v>0</v>
      </c>
      <c r="DP895" s="43" cm="1">
        <f t="array" aca="1" ref="DP895" ca="1">IFERROR(INDEX(Forecast_Capex_Input!BO$12:BO$286,$Z895)
*(INDEX(Forecast_Capex_Input!$H$12:$H$286,$Z895)=Repex),0)
*$DO895</f>
        <v>0</v>
      </c>
      <c r="DQ895" s="43" cm="1">
        <f t="array" aca="1" ref="DQ895" ca="1">IFERROR(INDEX(Forecast_Capex_Input!BP$12:BP$286,$Z895)
*(INDEX(Forecast_Capex_Input!$H$12:$H$286,$Z895)=Repex),0)
*$DO895</f>
        <v>0</v>
      </c>
      <c r="DR895" s="43" cm="1">
        <f t="array" aca="1" ref="DR895" ca="1">IFERROR(INDEX(Forecast_Capex_Input!BQ$12:BQ$286,$Z895)
*(INDEX(Forecast_Capex_Input!$H$12:$H$286,$Z895)=Repex),0)
*$DO895</f>
        <v>0</v>
      </c>
      <c r="DS895" s="43" cm="1">
        <f t="array" aca="1" ref="DS895" ca="1">IFERROR(INDEX(Forecast_Capex_Input!BR$12:BR$286,$Z895)
*(INDEX(Forecast_Capex_Input!$H$12:$H$286,$Z895)=Repex),0)
*$DO895</f>
        <v>0</v>
      </c>
      <c r="DT895" s="43" cm="1">
        <f t="array" aca="1" ref="DT895" ca="1">IFERROR(INDEX(Forecast_Capex_Input!BS$12:BS$286,$Z895)
*(INDEX(Forecast_Capex_Input!$H$12:$H$286,$Z895)=Repex),0)
*$DO895</f>
        <v>0</v>
      </c>
      <c r="DV895" s="43" t="b" cm="1">
        <f t="array" aca="1" ref="DV895" ca="1">OR($G895=Forecast_Capex_Input!$BU$8:$BU$10)</f>
        <v>0</v>
      </c>
      <c r="DW895" s="43" cm="1">
        <f t="array" aca="1" ref="DW895" ca="1">IFERROR(INDEX(Forecast_Capex_Input!BV$12:BV$286,$Z895)
*(INDEX(Forecast_Capex_Input!$H$12:$H$286,$Z895)=Repex),0)
*$DV895</f>
        <v>0</v>
      </c>
      <c r="DX895" s="43" cm="1">
        <f t="array" aca="1" ref="DX895" ca="1">IFERROR(INDEX(Forecast_Capex_Input!BW$12:BW$286,$Z895)
*(INDEX(Forecast_Capex_Input!$H$12:$H$286,$Z895)=Repex),0)
*$DV895</f>
        <v>0</v>
      </c>
      <c r="DY895" s="43" cm="1">
        <f t="array" aca="1" ref="DY895" ca="1">IFERROR(INDEX(Forecast_Capex_Input!BX$12:BX$286,$Z895)
*(INDEX(Forecast_Capex_Input!$H$12:$H$286,$Z895)=Repex),0)
*$DV895</f>
        <v>0</v>
      </c>
      <c r="DZ895" s="43" cm="1">
        <f t="array" aca="1" ref="DZ895" ca="1">IFERROR(INDEX(Forecast_Capex_Input!BY$12:BY$286,$Z895)
*(INDEX(Forecast_Capex_Input!$H$12:$H$286,$Z895)=Repex),0)
*$DV895</f>
        <v>0</v>
      </c>
      <c r="EA895" s="43" cm="1">
        <f t="array" aca="1" ref="EA895" ca="1">IFERROR(INDEX(Forecast_Capex_Input!BZ$12:BZ$286,$Z895)
*(INDEX(Forecast_Capex_Input!$H$12:$H$286,$Z895)=Repex),0)
*$DV895</f>
        <v>0</v>
      </c>
      <c r="EB895" s="43" cm="1">
        <f t="array" aca="1" ref="EB895" ca="1">IFERROR(INDEX(Forecast_Capex_Input!CA$12:CA$286,$Z895)
*(INDEX(Forecast_Capex_Input!$H$12:$H$286,$Z895)=Repex),0)
*$DV895</f>
        <v>0</v>
      </c>
      <c r="EC895" s="43" cm="1">
        <f t="array" aca="1" ref="EC895" ca="1">IFERROR(INDEX(Forecast_Capex_Input!CB$12:CB$286,$Z895)
*(INDEX(Forecast_Capex_Input!$H$12:$H$286,$Z895)=Repex),0)
*$DV895</f>
        <v>0</v>
      </c>
      <c r="ED895" s="43" cm="1">
        <f t="array" aca="1" ref="ED895" ca="1">IFERROR(INDEX(Forecast_Capex_Input!CC$12:CC$286,$Z895)
*(INDEX(Forecast_Capex_Input!$H$12:$H$286,$Z895)=Repex),0)
*$DV895</f>
        <v>0</v>
      </c>
      <c r="EF895" s="86" t="str">
        <f t="shared" si="79"/>
        <v>N/A</v>
      </c>
      <c r="EG895" s="28" t="str">
        <f>IFERROR(RANK(EF895,EF$11:EF$1010,0)+COUNTIF(EF$11:EF895,EF895)-1,NA)</f>
        <v>N/A</v>
      </c>
    </row>
    <row r="896" spans="3:137" x14ac:dyDescent="0.2">
      <c r="C896" s="28">
        <f t="shared" si="80"/>
        <v>886</v>
      </c>
      <c r="D896" s="9" t="str" cm="1">
        <f t="array" ref="D896">IFERROR(INDEX(Forecast_Capex_Input!$D$12:$D$286,$Z896),NA)</f>
        <v>N/A</v>
      </c>
      <c r="E896" s="24" t="str" cm="1">
        <f t="array" ref="E896">IF($Z896=NA,NA,INDEX(Forecast_Capex_Input!$E$12:$E$286,$Z896))</f>
        <v>N/A</v>
      </c>
      <c r="F896" s="9" t="str" cm="1">
        <f t="array" aca="1" ref="F896" ca="1">IFERROR(INDEX(General!$E$25:$E$26,$AA896),NA)</f>
        <v>N/A</v>
      </c>
      <c r="G896" s="9" t="str" cm="1">
        <f t="array" aca="1" ref="G896" ca="1">IFERROR(INDEX(Forecast_Capex_Input!$AI$11:$BB$11,$AC896),NA)</f>
        <v>N/A</v>
      </c>
      <c r="H896" s="50" t="str" cm="1">
        <f t="array" aca="1" ref="H896" ca="1">IFERROR(INDEX(Forecast_Capex_Input!$AI$12:$BB$286,$Z896,$AC896),NA)</f>
        <v>N/A</v>
      </c>
      <c r="I896" s="150" t="str" cm="1">
        <f t="array" ref="I896">IFERROR(INDEX(Forecast_Capex_Input!$F$12:$F$286,$Z896),NA)</f>
        <v>N/A</v>
      </c>
      <c r="J896" s="150" t="str" cm="1">
        <f t="array" ref="J896">IFERROR(INDEX(Forecast_Capex_Input!G$12:G$286,$Z896),NA)</f>
        <v>N/A</v>
      </c>
      <c r="K896" s="150" t="str" cm="1">
        <f t="array" ref="K896">IFERROR(INDEX(Forecast_Capex_Input!H$12:H$286,$Z896),NA)</f>
        <v>N/A</v>
      </c>
      <c r="L896" s="150" t="str" cm="1">
        <f t="array" ref="L896">IFERROR(INDEX(Forecast_Capex_Input!I$12:I$286,$Z896),NA)</f>
        <v>N/A</v>
      </c>
      <c r="M896" s="150" t="str" cm="1">
        <f t="array" ref="M896">IFERROR(INDEX(Forecast_Capex_Input!J$12:J$286,$Z896),NA)</f>
        <v>N/A</v>
      </c>
      <c r="N896" s="150" t="str" cm="1">
        <f t="array" ref="N896">IFERROR(INDEX(Forecast_Capex_Input!K$12:K$286,$Z896),NA)</f>
        <v>N/A</v>
      </c>
      <c r="O896" s="150" t="str" cm="1">
        <f t="array" ref="O896">IFERROR(INDEX(Forecast_Capex_Input!L$12:L$286,$Z896),NA)</f>
        <v>N/A</v>
      </c>
      <c r="P896" s="150" t="str" cm="1">
        <f t="array" ref="P896">IFERROR(INDEX(Forecast_Capex_Input!M$12:M$286,$Z896),NA)</f>
        <v>N/A</v>
      </c>
      <c r="Q896" s="24" t="str" cm="1">
        <f t="array" ref="Q896">IFERROR(INDEX(Forecast_Capex_Input!N$12:N$286,$Z896),NA)</f>
        <v>N/A</v>
      </c>
      <c r="R896" s="190" cm="1">
        <f t="array" ref="R896">IFERROR(INDEX(Forecast_Capex_Input!O$12:O$286,$Z896),0)</f>
        <v>0</v>
      </c>
      <c r="S896" s="24" cm="1">
        <f t="array" ref="S896">IFERROR(INDEX(Forecast_Capex_Input!P$12:P$286,$Z896),0)</f>
        <v>0</v>
      </c>
      <c r="T896" s="150" t="str" cm="1">
        <f t="array" aca="1" ref="T896" ca="1">IFERROR(INDEX(General!$K$91:$K$110,$AC896),NA)</f>
        <v>N/A</v>
      </c>
      <c r="U896" s="43" cm="1">
        <f t="array" aca="1" ref="U896" ca="1">IFERROR(
IF($F896=General!$E$25,INDEX(Forecast_Capex_Input!S$12:S$286,$Z896),
INDEX(Forecast_Capex_Input!T$12:T$286,$Z896)),0)</f>
        <v>0</v>
      </c>
      <c r="V896" s="82" t="b">
        <f>IFERROR(INDEX(Overheads!$T$19:$T$26,MATCH($I896,Overheads!$E$19:$E$26,0)),FALSE)</f>
        <v>0</v>
      </c>
      <c r="W896" s="209" cm="1">
        <f t="array" ref="W896">IFERROR(
INDEX(Forecast_Capex_Input!CN$12:CN$286,$Z896),0)</f>
        <v>0</v>
      </c>
      <c r="X896" s="209">
        <f>IFERROR(
MATCH($W896,General!$L$39:$S$39,0),1)</f>
        <v>1</v>
      </c>
      <c r="Z896" s="28" t="str">
        <f>IFERROR(
IF(MATCH($C896,Forecast_Capex_Input!$CI$12:$CI$286,1)+1&gt;MAX(Forecast_Capex_Input!$C$12:$C$286),NA,
MATCH($C896,Forecast_Capex_Input!$CI$12:$CI$286,1)+1),1)</f>
        <v>N/A</v>
      </c>
      <c r="AA896" s="28" t="str" cm="1">
        <f t="array" aca="1" ref="AA896" ca="1">IFERROR(
IF(Z895&lt;&gt;Z896,1,
IF(COUNTIF(OFFSET(AA895,0,0,-INDEX(Forecast_Capex_Input!$CG$12:$CG$286,$Z896)),AA895)=INDEX(Forecast_Capex_Input!$CG$12:$CG$286,$Z896),AA895+1,AA895)),NA)</f>
        <v>N/A</v>
      </c>
      <c r="AB896" s="28" t="str" cm="1">
        <f t="array" ref="AB896">IFERROR($C896-IF($Z896=1,1,INDEX(Forecast_Capex_Input!$CI$12:$CI$286,$Z896-1))+1,NA)</f>
        <v>N/A</v>
      </c>
      <c r="AC896" s="28" t="str" cm="1">
        <f t="array" aca="1" ref="AC896" ca="1">IFERROR(IF(AA896=1,
INDEX(Forecast_Capex_Input!$AI$10:$BB$10,SMALL(IF(INDEX(Forecast_Capex_Input!$AI$12:$BB$286,$Z896,0)&gt;0,COLUMN(Forecast_Capex_Input!$AI$10:$BB$10)-COLUMN(Forecast_Capex_Input!$AI$12)+1),ROWS(OFFSET(AC895,0,0,-$AB896)))),
OFFSET(AC895,-INDEX(Forecast_Capex_Input!$CG$12:$CG$286,$Z896)+1,0)),NA)</f>
        <v>N/A</v>
      </c>
      <c r="AD896" s="28" t="str">
        <f t="shared" ca="1" si="77"/>
        <v>N/A</v>
      </c>
      <c r="AE896" s="82" t="b">
        <f t="shared" si="81"/>
        <v>0</v>
      </c>
      <c r="AF896" s="78" t="b">
        <v>0</v>
      </c>
      <c r="AG896" s="82" t="b">
        <f t="shared" si="78"/>
        <v>1</v>
      </c>
      <c r="AI896" s="55">
        <v>0</v>
      </c>
      <c r="AJ896" s="55">
        <v>0</v>
      </c>
      <c r="AK896" s="55">
        <v>0</v>
      </c>
      <c r="AL896" s="55">
        <v>0</v>
      </c>
      <c r="AM896" s="55">
        <v>0</v>
      </c>
      <c r="AN896" s="135">
        <v>0</v>
      </c>
      <c r="AP896" s="55">
        <v>0</v>
      </c>
      <c r="AQ896" s="55">
        <v>0</v>
      </c>
      <c r="AR896" s="55">
        <v>0</v>
      </c>
      <c r="AS896" s="55">
        <v>0</v>
      </c>
      <c r="AT896" s="55">
        <v>0</v>
      </c>
      <c r="AU896" s="135">
        <v>0</v>
      </c>
      <c r="AW896" s="55">
        <v>0</v>
      </c>
      <c r="AX896" s="55">
        <v>0</v>
      </c>
      <c r="AY896" s="55">
        <v>0</v>
      </c>
      <c r="AZ896" s="55">
        <v>0</v>
      </c>
      <c r="BA896" s="55">
        <v>0</v>
      </c>
      <c r="BB896" s="135">
        <v>0</v>
      </c>
      <c r="BD896" s="55">
        <v>0</v>
      </c>
      <c r="BE896" s="55">
        <v>0</v>
      </c>
      <c r="BF896" s="55">
        <v>0</v>
      </c>
      <c r="BG896" s="55">
        <v>0</v>
      </c>
      <c r="BH896" s="55">
        <v>0</v>
      </c>
      <c r="BI896" s="135">
        <v>0</v>
      </c>
      <c r="BK896" s="55">
        <v>0</v>
      </c>
      <c r="BL896" s="55">
        <v>0</v>
      </c>
      <c r="BM896" s="55">
        <v>0</v>
      </c>
      <c r="BN896" s="55">
        <v>0</v>
      </c>
      <c r="BO896" s="55">
        <v>0</v>
      </c>
      <c r="BP896" s="135">
        <v>0</v>
      </c>
      <c r="BR896" s="147">
        <v>0</v>
      </c>
      <c r="BS896" s="147">
        <v>0</v>
      </c>
      <c r="BT896" s="147">
        <v>0</v>
      </c>
      <c r="BU896" s="147">
        <v>0</v>
      </c>
      <c r="BV896" s="147">
        <v>0</v>
      </c>
      <c r="BX896" s="55">
        <v>0</v>
      </c>
      <c r="BY896" s="55">
        <v>0</v>
      </c>
      <c r="BZ896" s="55">
        <v>0</v>
      </c>
      <c r="CA896" s="55">
        <v>0</v>
      </c>
      <c r="CB896" s="55">
        <v>0</v>
      </c>
      <c r="CC896" s="135">
        <v>0</v>
      </c>
      <c r="CE896" s="55">
        <v>0</v>
      </c>
      <c r="CF896" s="55">
        <v>0</v>
      </c>
      <c r="CG896" s="55">
        <v>0</v>
      </c>
      <c r="CH896" s="55">
        <v>0</v>
      </c>
      <c r="CI896" s="55">
        <v>0</v>
      </c>
      <c r="CJ896" s="135">
        <v>0</v>
      </c>
      <c r="CL896" s="55">
        <v>0</v>
      </c>
      <c r="CM896" s="55">
        <v>0</v>
      </c>
      <c r="CN896" s="55">
        <v>0</v>
      </c>
      <c r="CO896" s="55">
        <v>0</v>
      </c>
      <c r="CP896" s="55">
        <v>0</v>
      </c>
      <c r="CQ896" s="135">
        <v>0</v>
      </c>
      <c r="CS896" s="67">
        <v>0</v>
      </c>
      <c r="CT896" s="67">
        <v>0</v>
      </c>
      <c r="CU896" s="67">
        <v>0</v>
      </c>
      <c r="CV896" s="67">
        <v>0</v>
      </c>
      <c r="CW896" s="67">
        <v>0</v>
      </c>
      <c r="CX896" s="135">
        <v>0</v>
      </c>
      <c r="CZ896" s="55">
        <v>0</v>
      </c>
      <c r="DA896" s="55">
        <v>0</v>
      </c>
      <c r="DB896" s="55">
        <v>0</v>
      </c>
      <c r="DC896" s="55">
        <v>0</v>
      </c>
      <c r="DD896" s="55">
        <v>0</v>
      </c>
      <c r="DE896" s="135">
        <v>0</v>
      </c>
      <c r="DG896" s="43" t="b" cm="1">
        <f t="array" aca="1" ref="DG896" ca="1">OR($G896=Forecast_Capex_Input!$BF$8:$BF$10)</f>
        <v>0</v>
      </c>
      <c r="DH896" s="43" cm="1">
        <f t="array" aca="1" ref="DH896" ca="1">IFERROR(INDEX(Forecast_Capex_Input!BG$12:BG$286,$Z896)
*(INDEX(Forecast_Capex_Input!$H$12:$H$286,$Z896)=Repex),0)
*$DG896</f>
        <v>0</v>
      </c>
      <c r="DI896" s="43" cm="1">
        <f t="array" aca="1" ref="DI896" ca="1">IFERROR(INDEX(Forecast_Capex_Input!BH$12:BH$286,$Z896)
*(INDEX(Forecast_Capex_Input!$H$12:$H$286,$Z896)=Repex),0)
*$DG896</f>
        <v>0</v>
      </c>
      <c r="DJ896" s="43" cm="1">
        <f t="array" aca="1" ref="DJ896" ca="1">IFERROR(INDEX(Forecast_Capex_Input!BI$12:BI$286,$Z896)
*(INDEX(Forecast_Capex_Input!$H$12:$H$286,$Z896)=Repex),0)
*$DG896</f>
        <v>0</v>
      </c>
      <c r="DK896" s="43" cm="1">
        <f t="array" aca="1" ref="DK896" ca="1">IFERROR(INDEX(Forecast_Capex_Input!BJ$12:BJ$286,$Z896)
*(INDEX(Forecast_Capex_Input!$H$12:$H$286,$Z896)=Repex),0)
*$DG896</f>
        <v>0</v>
      </c>
      <c r="DL896" s="43" cm="1">
        <f t="array" aca="1" ref="DL896" ca="1">IFERROR(INDEX(Forecast_Capex_Input!BK$12:BK$286,$Z896)
*(INDEX(Forecast_Capex_Input!$H$12:$H$286,$Z896)=Repex),0)
*$DG896</f>
        <v>0</v>
      </c>
      <c r="DM896" s="43" cm="1">
        <f t="array" aca="1" ref="DM896" ca="1">IFERROR(INDEX(Forecast_Capex_Input!BL$12:BL$286,$Z896)
*(INDEX(Forecast_Capex_Input!$H$12:$H$286,$Z896)=Repex),0)
*$DG896</f>
        <v>0</v>
      </c>
      <c r="DO896" s="43" t="b" cm="1">
        <f t="array" aca="1" ref="DO896" ca="1">OR($G896=Forecast_Capex_Input!$BN$8:$BN$9)</f>
        <v>0</v>
      </c>
      <c r="DP896" s="43" cm="1">
        <f t="array" aca="1" ref="DP896" ca="1">IFERROR(INDEX(Forecast_Capex_Input!BO$12:BO$286,$Z896)
*(INDEX(Forecast_Capex_Input!$H$12:$H$286,$Z896)=Repex),0)
*$DO896</f>
        <v>0</v>
      </c>
      <c r="DQ896" s="43" cm="1">
        <f t="array" aca="1" ref="DQ896" ca="1">IFERROR(INDEX(Forecast_Capex_Input!BP$12:BP$286,$Z896)
*(INDEX(Forecast_Capex_Input!$H$12:$H$286,$Z896)=Repex),0)
*$DO896</f>
        <v>0</v>
      </c>
      <c r="DR896" s="43" cm="1">
        <f t="array" aca="1" ref="DR896" ca="1">IFERROR(INDEX(Forecast_Capex_Input!BQ$12:BQ$286,$Z896)
*(INDEX(Forecast_Capex_Input!$H$12:$H$286,$Z896)=Repex),0)
*$DO896</f>
        <v>0</v>
      </c>
      <c r="DS896" s="43" cm="1">
        <f t="array" aca="1" ref="DS896" ca="1">IFERROR(INDEX(Forecast_Capex_Input!BR$12:BR$286,$Z896)
*(INDEX(Forecast_Capex_Input!$H$12:$H$286,$Z896)=Repex),0)
*$DO896</f>
        <v>0</v>
      </c>
      <c r="DT896" s="43" cm="1">
        <f t="array" aca="1" ref="DT896" ca="1">IFERROR(INDEX(Forecast_Capex_Input!BS$12:BS$286,$Z896)
*(INDEX(Forecast_Capex_Input!$H$12:$H$286,$Z896)=Repex),0)
*$DO896</f>
        <v>0</v>
      </c>
      <c r="DV896" s="43" t="b" cm="1">
        <f t="array" aca="1" ref="DV896" ca="1">OR($G896=Forecast_Capex_Input!$BU$8:$BU$10)</f>
        <v>0</v>
      </c>
      <c r="DW896" s="43" cm="1">
        <f t="array" aca="1" ref="DW896" ca="1">IFERROR(INDEX(Forecast_Capex_Input!BV$12:BV$286,$Z896)
*(INDEX(Forecast_Capex_Input!$H$12:$H$286,$Z896)=Repex),0)
*$DV896</f>
        <v>0</v>
      </c>
      <c r="DX896" s="43" cm="1">
        <f t="array" aca="1" ref="DX896" ca="1">IFERROR(INDEX(Forecast_Capex_Input!BW$12:BW$286,$Z896)
*(INDEX(Forecast_Capex_Input!$H$12:$H$286,$Z896)=Repex),0)
*$DV896</f>
        <v>0</v>
      </c>
      <c r="DY896" s="43" cm="1">
        <f t="array" aca="1" ref="DY896" ca="1">IFERROR(INDEX(Forecast_Capex_Input!BX$12:BX$286,$Z896)
*(INDEX(Forecast_Capex_Input!$H$12:$H$286,$Z896)=Repex),0)
*$DV896</f>
        <v>0</v>
      </c>
      <c r="DZ896" s="43" cm="1">
        <f t="array" aca="1" ref="DZ896" ca="1">IFERROR(INDEX(Forecast_Capex_Input!BY$12:BY$286,$Z896)
*(INDEX(Forecast_Capex_Input!$H$12:$H$286,$Z896)=Repex),0)
*$DV896</f>
        <v>0</v>
      </c>
      <c r="EA896" s="43" cm="1">
        <f t="array" aca="1" ref="EA896" ca="1">IFERROR(INDEX(Forecast_Capex_Input!BZ$12:BZ$286,$Z896)
*(INDEX(Forecast_Capex_Input!$H$12:$H$286,$Z896)=Repex),0)
*$DV896</f>
        <v>0</v>
      </c>
      <c r="EB896" s="43" cm="1">
        <f t="array" aca="1" ref="EB896" ca="1">IFERROR(INDEX(Forecast_Capex_Input!CA$12:CA$286,$Z896)
*(INDEX(Forecast_Capex_Input!$H$12:$H$286,$Z896)=Repex),0)
*$DV896</f>
        <v>0</v>
      </c>
      <c r="EC896" s="43" cm="1">
        <f t="array" aca="1" ref="EC896" ca="1">IFERROR(INDEX(Forecast_Capex_Input!CB$12:CB$286,$Z896)
*(INDEX(Forecast_Capex_Input!$H$12:$H$286,$Z896)=Repex),0)
*$DV896</f>
        <v>0</v>
      </c>
      <c r="ED896" s="43" cm="1">
        <f t="array" aca="1" ref="ED896" ca="1">IFERROR(INDEX(Forecast_Capex_Input!CC$12:CC$286,$Z896)
*(INDEX(Forecast_Capex_Input!$H$12:$H$286,$Z896)=Repex),0)
*$DV896</f>
        <v>0</v>
      </c>
      <c r="EF896" s="86" t="str">
        <f t="shared" si="79"/>
        <v>N/A</v>
      </c>
      <c r="EG896" s="28" t="str">
        <f>IFERROR(RANK(EF896,EF$11:EF$1010,0)+COUNTIF(EF$11:EF896,EF896)-1,NA)</f>
        <v>N/A</v>
      </c>
    </row>
    <row r="897" spans="3:137" x14ac:dyDescent="0.2">
      <c r="C897" s="28">
        <f t="shared" si="80"/>
        <v>887</v>
      </c>
      <c r="D897" s="9" t="str" cm="1">
        <f t="array" ref="D897">IFERROR(INDEX(Forecast_Capex_Input!$D$12:$D$286,$Z897),NA)</f>
        <v>N/A</v>
      </c>
      <c r="E897" s="24" t="str" cm="1">
        <f t="array" ref="E897">IF($Z897=NA,NA,INDEX(Forecast_Capex_Input!$E$12:$E$286,$Z897))</f>
        <v>N/A</v>
      </c>
      <c r="F897" s="9" t="str" cm="1">
        <f t="array" aca="1" ref="F897" ca="1">IFERROR(INDEX(General!$E$25:$E$26,$AA897),NA)</f>
        <v>N/A</v>
      </c>
      <c r="G897" s="9" t="str" cm="1">
        <f t="array" aca="1" ref="G897" ca="1">IFERROR(INDEX(Forecast_Capex_Input!$AI$11:$BB$11,$AC897),NA)</f>
        <v>N/A</v>
      </c>
      <c r="H897" s="50" t="str" cm="1">
        <f t="array" aca="1" ref="H897" ca="1">IFERROR(INDEX(Forecast_Capex_Input!$AI$12:$BB$286,$Z897,$AC897),NA)</f>
        <v>N/A</v>
      </c>
      <c r="I897" s="150" t="str" cm="1">
        <f t="array" ref="I897">IFERROR(INDEX(Forecast_Capex_Input!$F$12:$F$286,$Z897),NA)</f>
        <v>N/A</v>
      </c>
      <c r="J897" s="150" t="str" cm="1">
        <f t="array" ref="J897">IFERROR(INDEX(Forecast_Capex_Input!G$12:G$286,$Z897),NA)</f>
        <v>N/A</v>
      </c>
      <c r="K897" s="150" t="str" cm="1">
        <f t="array" ref="K897">IFERROR(INDEX(Forecast_Capex_Input!H$12:H$286,$Z897),NA)</f>
        <v>N/A</v>
      </c>
      <c r="L897" s="150" t="str" cm="1">
        <f t="array" ref="L897">IFERROR(INDEX(Forecast_Capex_Input!I$12:I$286,$Z897),NA)</f>
        <v>N/A</v>
      </c>
      <c r="M897" s="150" t="str" cm="1">
        <f t="array" ref="M897">IFERROR(INDEX(Forecast_Capex_Input!J$12:J$286,$Z897),NA)</f>
        <v>N/A</v>
      </c>
      <c r="N897" s="150" t="str" cm="1">
        <f t="array" ref="N897">IFERROR(INDEX(Forecast_Capex_Input!K$12:K$286,$Z897),NA)</f>
        <v>N/A</v>
      </c>
      <c r="O897" s="150" t="str" cm="1">
        <f t="array" ref="O897">IFERROR(INDEX(Forecast_Capex_Input!L$12:L$286,$Z897),NA)</f>
        <v>N/A</v>
      </c>
      <c r="P897" s="150" t="str" cm="1">
        <f t="array" ref="P897">IFERROR(INDEX(Forecast_Capex_Input!M$12:M$286,$Z897),NA)</f>
        <v>N/A</v>
      </c>
      <c r="Q897" s="24" t="str" cm="1">
        <f t="array" ref="Q897">IFERROR(INDEX(Forecast_Capex_Input!N$12:N$286,$Z897),NA)</f>
        <v>N/A</v>
      </c>
      <c r="R897" s="190" cm="1">
        <f t="array" ref="R897">IFERROR(INDEX(Forecast_Capex_Input!O$12:O$286,$Z897),0)</f>
        <v>0</v>
      </c>
      <c r="S897" s="24" cm="1">
        <f t="array" ref="S897">IFERROR(INDEX(Forecast_Capex_Input!P$12:P$286,$Z897),0)</f>
        <v>0</v>
      </c>
      <c r="T897" s="150" t="str" cm="1">
        <f t="array" aca="1" ref="T897" ca="1">IFERROR(INDEX(General!$K$91:$K$110,$AC897),NA)</f>
        <v>N/A</v>
      </c>
      <c r="U897" s="43" cm="1">
        <f t="array" aca="1" ref="U897" ca="1">IFERROR(
IF($F897=General!$E$25,INDEX(Forecast_Capex_Input!S$12:S$286,$Z897),
INDEX(Forecast_Capex_Input!T$12:T$286,$Z897)),0)</f>
        <v>0</v>
      </c>
      <c r="V897" s="82" t="b">
        <f>IFERROR(INDEX(Overheads!$T$19:$T$26,MATCH($I897,Overheads!$E$19:$E$26,0)),FALSE)</f>
        <v>0</v>
      </c>
      <c r="W897" s="209" cm="1">
        <f t="array" ref="W897">IFERROR(
INDEX(Forecast_Capex_Input!CN$12:CN$286,$Z897),0)</f>
        <v>0</v>
      </c>
      <c r="X897" s="209">
        <f>IFERROR(
MATCH($W897,General!$L$39:$S$39,0),1)</f>
        <v>1</v>
      </c>
      <c r="Z897" s="28" t="str">
        <f>IFERROR(
IF(MATCH($C897,Forecast_Capex_Input!$CI$12:$CI$286,1)+1&gt;MAX(Forecast_Capex_Input!$C$12:$C$286),NA,
MATCH($C897,Forecast_Capex_Input!$CI$12:$CI$286,1)+1),1)</f>
        <v>N/A</v>
      </c>
      <c r="AA897" s="28" t="str" cm="1">
        <f t="array" aca="1" ref="AA897" ca="1">IFERROR(
IF(Z896&lt;&gt;Z897,1,
IF(COUNTIF(OFFSET(AA896,0,0,-INDEX(Forecast_Capex_Input!$CG$12:$CG$286,$Z897)),AA896)=INDEX(Forecast_Capex_Input!$CG$12:$CG$286,$Z897),AA896+1,AA896)),NA)</f>
        <v>N/A</v>
      </c>
      <c r="AB897" s="28" t="str" cm="1">
        <f t="array" ref="AB897">IFERROR($C897-IF($Z897=1,1,INDEX(Forecast_Capex_Input!$CI$12:$CI$286,$Z897-1))+1,NA)</f>
        <v>N/A</v>
      </c>
      <c r="AC897" s="28" t="str" cm="1">
        <f t="array" aca="1" ref="AC897" ca="1">IFERROR(IF(AA897=1,
INDEX(Forecast_Capex_Input!$AI$10:$BB$10,SMALL(IF(INDEX(Forecast_Capex_Input!$AI$12:$BB$286,$Z897,0)&gt;0,COLUMN(Forecast_Capex_Input!$AI$10:$BB$10)-COLUMN(Forecast_Capex_Input!$AI$12)+1),ROWS(OFFSET(AC896,0,0,-$AB897)))),
OFFSET(AC896,-INDEX(Forecast_Capex_Input!$CG$12:$CG$286,$Z897)+1,0)),NA)</f>
        <v>N/A</v>
      </c>
      <c r="AD897" s="28" t="str">
        <f t="shared" ca="1" si="77"/>
        <v>N/A</v>
      </c>
      <c r="AE897" s="82" t="b">
        <f t="shared" si="81"/>
        <v>0</v>
      </c>
      <c r="AF897" s="78" t="b">
        <v>0</v>
      </c>
      <c r="AG897" s="82" t="b">
        <f t="shared" si="78"/>
        <v>1</v>
      </c>
      <c r="AI897" s="55">
        <v>0</v>
      </c>
      <c r="AJ897" s="55">
        <v>0</v>
      </c>
      <c r="AK897" s="55">
        <v>0</v>
      </c>
      <c r="AL897" s="55">
        <v>0</v>
      </c>
      <c r="AM897" s="55">
        <v>0</v>
      </c>
      <c r="AN897" s="135">
        <v>0</v>
      </c>
      <c r="AP897" s="55">
        <v>0</v>
      </c>
      <c r="AQ897" s="55">
        <v>0</v>
      </c>
      <c r="AR897" s="55">
        <v>0</v>
      </c>
      <c r="AS897" s="55">
        <v>0</v>
      </c>
      <c r="AT897" s="55">
        <v>0</v>
      </c>
      <c r="AU897" s="135">
        <v>0</v>
      </c>
      <c r="AW897" s="55">
        <v>0</v>
      </c>
      <c r="AX897" s="55">
        <v>0</v>
      </c>
      <c r="AY897" s="55">
        <v>0</v>
      </c>
      <c r="AZ897" s="55">
        <v>0</v>
      </c>
      <c r="BA897" s="55">
        <v>0</v>
      </c>
      <c r="BB897" s="135">
        <v>0</v>
      </c>
      <c r="BD897" s="55">
        <v>0</v>
      </c>
      <c r="BE897" s="55">
        <v>0</v>
      </c>
      <c r="BF897" s="55">
        <v>0</v>
      </c>
      <c r="BG897" s="55">
        <v>0</v>
      </c>
      <c r="BH897" s="55">
        <v>0</v>
      </c>
      <c r="BI897" s="135">
        <v>0</v>
      </c>
      <c r="BK897" s="55">
        <v>0</v>
      </c>
      <c r="BL897" s="55">
        <v>0</v>
      </c>
      <c r="BM897" s="55">
        <v>0</v>
      </c>
      <c r="BN897" s="55">
        <v>0</v>
      </c>
      <c r="BO897" s="55">
        <v>0</v>
      </c>
      <c r="BP897" s="135">
        <v>0</v>
      </c>
      <c r="BR897" s="147">
        <v>0</v>
      </c>
      <c r="BS897" s="147">
        <v>0</v>
      </c>
      <c r="BT897" s="147">
        <v>0</v>
      </c>
      <c r="BU897" s="147">
        <v>0</v>
      </c>
      <c r="BV897" s="147">
        <v>0</v>
      </c>
      <c r="BX897" s="55">
        <v>0</v>
      </c>
      <c r="BY897" s="55">
        <v>0</v>
      </c>
      <c r="BZ897" s="55">
        <v>0</v>
      </c>
      <c r="CA897" s="55">
        <v>0</v>
      </c>
      <c r="CB897" s="55">
        <v>0</v>
      </c>
      <c r="CC897" s="135">
        <v>0</v>
      </c>
      <c r="CE897" s="55">
        <v>0</v>
      </c>
      <c r="CF897" s="55">
        <v>0</v>
      </c>
      <c r="CG897" s="55">
        <v>0</v>
      </c>
      <c r="CH897" s="55">
        <v>0</v>
      </c>
      <c r="CI897" s="55">
        <v>0</v>
      </c>
      <c r="CJ897" s="135">
        <v>0</v>
      </c>
      <c r="CL897" s="55">
        <v>0</v>
      </c>
      <c r="CM897" s="55">
        <v>0</v>
      </c>
      <c r="CN897" s="55">
        <v>0</v>
      </c>
      <c r="CO897" s="55">
        <v>0</v>
      </c>
      <c r="CP897" s="55">
        <v>0</v>
      </c>
      <c r="CQ897" s="135">
        <v>0</v>
      </c>
      <c r="CS897" s="67">
        <v>0</v>
      </c>
      <c r="CT897" s="67">
        <v>0</v>
      </c>
      <c r="CU897" s="67">
        <v>0</v>
      </c>
      <c r="CV897" s="67">
        <v>0</v>
      </c>
      <c r="CW897" s="67">
        <v>0</v>
      </c>
      <c r="CX897" s="135">
        <v>0</v>
      </c>
      <c r="CZ897" s="55">
        <v>0</v>
      </c>
      <c r="DA897" s="55">
        <v>0</v>
      </c>
      <c r="DB897" s="55">
        <v>0</v>
      </c>
      <c r="DC897" s="55">
        <v>0</v>
      </c>
      <c r="DD897" s="55">
        <v>0</v>
      </c>
      <c r="DE897" s="135">
        <v>0</v>
      </c>
      <c r="DG897" s="43" t="b" cm="1">
        <f t="array" aca="1" ref="DG897" ca="1">OR($G897=Forecast_Capex_Input!$BF$8:$BF$10)</f>
        <v>0</v>
      </c>
      <c r="DH897" s="43" cm="1">
        <f t="array" aca="1" ref="DH897" ca="1">IFERROR(INDEX(Forecast_Capex_Input!BG$12:BG$286,$Z897)
*(INDEX(Forecast_Capex_Input!$H$12:$H$286,$Z897)=Repex),0)
*$DG897</f>
        <v>0</v>
      </c>
      <c r="DI897" s="43" cm="1">
        <f t="array" aca="1" ref="DI897" ca="1">IFERROR(INDEX(Forecast_Capex_Input!BH$12:BH$286,$Z897)
*(INDEX(Forecast_Capex_Input!$H$12:$H$286,$Z897)=Repex),0)
*$DG897</f>
        <v>0</v>
      </c>
      <c r="DJ897" s="43" cm="1">
        <f t="array" aca="1" ref="DJ897" ca="1">IFERROR(INDEX(Forecast_Capex_Input!BI$12:BI$286,$Z897)
*(INDEX(Forecast_Capex_Input!$H$12:$H$286,$Z897)=Repex),0)
*$DG897</f>
        <v>0</v>
      </c>
      <c r="DK897" s="43" cm="1">
        <f t="array" aca="1" ref="DK897" ca="1">IFERROR(INDEX(Forecast_Capex_Input!BJ$12:BJ$286,$Z897)
*(INDEX(Forecast_Capex_Input!$H$12:$H$286,$Z897)=Repex),0)
*$DG897</f>
        <v>0</v>
      </c>
      <c r="DL897" s="43" cm="1">
        <f t="array" aca="1" ref="DL897" ca="1">IFERROR(INDEX(Forecast_Capex_Input!BK$12:BK$286,$Z897)
*(INDEX(Forecast_Capex_Input!$H$12:$H$286,$Z897)=Repex),0)
*$DG897</f>
        <v>0</v>
      </c>
      <c r="DM897" s="43" cm="1">
        <f t="array" aca="1" ref="DM897" ca="1">IFERROR(INDEX(Forecast_Capex_Input!BL$12:BL$286,$Z897)
*(INDEX(Forecast_Capex_Input!$H$12:$H$286,$Z897)=Repex),0)
*$DG897</f>
        <v>0</v>
      </c>
      <c r="DO897" s="43" t="b" cm="1">
        <f t="array" aca="1" ref="DO897" ca="1">OR($G897=Forecast_Capex_Input!$BN$8:$BN$9)</f>
        <v>0</v>
      </c>
      <c r="DP897" s="43" cm="1">
        <f t="array" aca="1" ref="DP897" ca="1">IFERROR(INDEX(Forecast_Capex_Input!BO$12:BO$286,$Z897)
*(INDEX(Forecast_Capex_Input!$H$12:$H$286,$Z897)=Repex),0)
*$DO897</f>
        <v>0</v>
      </c>
      <c r="DQ897" s="43" cm="1">
        <f t="array" aca="1" ref="DQ897" ca="1">IFERROR(INDEX(Forecast_Capex_Input!BP$12:BP$286,$Z897)
*(INDEX(Forecast_Capex_Input!$H$12:$H$286,$Z897)=Repex),0)
*$DO897</f>
        <v>0</v>
      </c>
      <c r="DR897" s="43" cm="1">
        <f t="array" aca="1" ref="DR897" ca="1">IFERROR(INDEX(Forecast_Capex_Input!BQ$12:BQ$286,$Z897)
*(INDEX(Forecast_Capex_Input!$H$12:$H$286,$Z897)=Repex),0)
*$DO897</f>
        <v>0</v>
      </c>
      <c r="DS897" s="43" cm="1">
        <f t="array" aca="1" ref="DS897" ca="1">IFERROR(INDEX(Forecast_Capex_Input!BR$12:BR$286,$Z897)
*(INDEX(Forecast_Capex_Input!$H$12:$H$286,$Z897)=Repex),0)
*$DO897</f>
        <v>0</v>
      </c>
      <c r="DT897" s="43" cm="1">
        <f t="array" aca="1" ref="DT897" ca="1">IFERROR(INDEX(Forecast_Capex_Input!BS$12:BS$286,$Z897)
*(INDEX(Forecast_Capex_Input!$H$12:$H$286,$Z897)=Repex),0)
*$DO897</f>
        <v>0</v>
      </c>
      <c r="DV897" s="43" t="b" cm="1">
        <f t="array" aca="1" ref="DV897" ca="1">OR($G897=Forecast_Capex_Input!$BU$8:$BU$10)</f>
        <v>0</v>
      </c>
      <c r="DW897" s="43" cm="1">
        <f t="array" aca="1" ref="DW897" ca="1">IFERROR(INDEX(Forecast_Capex_Input!BV$12:BV$286,$Z897)
*(INDEX(Forecast_Capex_Input!$H$12:$H$286,$Z897)=Repex),0)
*$DV897</f>
        <v>0</v>
      </c>
      <c r="DX897" s="43" cm="1">
        <f t="array" aca="1" ref="DX897" ca="1">IFERROR(INDEX(Forecast_Capex_Input!BW$12:BW$286,$Z897)
*(INDEX(Forecast_Capex_Input!$H$12:$H$286,$Z897)=Repex),0)
*$DV897</f>
        <v>0</v>
      </c>
      <c r="DY897" s="43" cm="1">
        <f t="array" aca="1" ref="DY897" ca="1">IFERROR(INDEX(Forecast_Capex_Input!BX$12:BX$286,$Z897)
*(INDEX(Forecast_Capex_Input!$H$12:$H$286,$Z897)=Repex),0)
*$DV897</f>
        <v>0</v>
      </c>
      <c r="DZ897" s="43" cm="1">
        <f t="array" aca="1" ref="DZ897" ca="1">IFERROR(INDEX(Forecast_Capex_Input!BY$12:BY$286,$Z897)
*(INDEX(Forecast_Capex_Input!$H$12:$H$286,$Z897)=Repex),0)
*$DV897</f>
        <v>0</v>
      </c>
      <c r="EA897" s="43" cm="1">
        <f t="array" aca="1" ref="EA897" ca="1">IFERROR(INDEX(Forecast_Capex_Input!BZ$12:BZ$286,$Z897)
*(INDEX(Forecast_Capex_Input!$H$12:$H$286,$Z897)=Repex),0)
*$DV897</f>
        <v>0</v>
      </c>
      <c r="EB897" s="43" cm="1">
        <f t="array" aca="1" ref="EB897" ca="1">IFERROR(INDEX(Forecast_Capex_Input!CA$12:CA$286,$Z897)
*(INDEX(Forecast_Capex_Input!$H$12:$H$286,$Z897)=Repex),0)
*$DV897</f>
        <v>0</v>
      </c>
      <c r="EC897" s="43" cm="1">
        <f t="array" aca="1" ref="EC897" ca="1">IFERROR(INDEX(Forecast_Capex_Input!CB$12:CB$286,$Z897)
*(INDEX(Forecast_Capex_Input!$H$12:$H$286,$Z897)=Repex),0)
*$DV897</f>
        <v>0</v>
      </c>
      <c r="ED897" s="43" cm="1">
        <f t="array" aca="1" ref="ED897" ca="1">IFERROR(INDEX(Forecast_Capex_Input!CC$12:CC$286,$Z897)
*(INDEX(Forecast_Capex_Input!$H$12:$H$286,$Z897)=Repex),0)
*$DV897</f>
        <v>0</v>
      </c>
      <c r="EF897" s="86" t="str">
        <f t="shared" si="79"/>
        <v>N/A</v>
      </c>
      <c r="EG897" s="28" t="str">
        <f>IFERROR(RANK(EF897,EF$11:EF$1010,0)+COUNTIF(EF$11:EF897,EF897)-1,NA)</f>
        <v>N/A</v>
      </c>
    </row>
    <row r="898" spans="3:137" x14ac:dyDescent="0.2">
      <c r="C898" s="28">
        <f t="shared" si="80"/>
        <v>888</v>
      </c>
      <c r="D898" s="9" t="str" cm="1">
        <f t="array" ref="D898">IFERROR(INDEX(Forecast_Capex_Input!$D$12:$D$286,$Z898),NA)</f>
        <v>N/A</v>
      </c>
      <c r="E898" s="24" t="str" cm="1">
        <f t="array" ref="E898">IF($Z898=NA,NA,INDEX(Forecast_Capex_Input!$E$12:$E$286,$Z898))</f>
        <v>N/A</v>
      </c>
      <c r="F898" s="9" t="str" cm="1">
        <f t="array" aca="1" ref="F898" ca="1">IFERROR(INDEX(General!$E$25:$E$26,$AA898),NA)</f>
        <v>N/A</v>
      </c>
      <c r="G898" s="9" t="str" cm="1">
        <f t="array" aca="1" ref="G898" ca="1">IFERROR(INDEX(Forecast_Capex_Input!$AI$11:$BB$11,$AC898),NA)</f>
        <v>N/A</v>
      </c>
      <c r="H898" s="50" t="str" cm="1">
        <f t="array" aca="1" ref="H898" ca="1">IFERROR(INDEX(Forecast_Capex_Input!$AI$12:$BB$286,$Z898,$AC898),NA)</f>
        <v>N/A</v>
      </c>
      <c r="I898" s="150" t="str" cm="1">
        <f t="array" ref="I898">IFERROR(INDEX(Forecast_Capex_Input!$F$12:$F$286,$Z898),NA)</f>
        <v>N/A</v>
      </c>
      <c r="J898" s="150" t="str" cm="1">
        <f t="array" ref="J898">IFERROR(INDEX(Forecast_Capex_Input!G$12:G$286,$Z898),NA)</f>
        <v>N/A</v>
      </c>
      <c r="K898" s="150" t="str" cm="1">
        <f t="array" ref="K898">IFERROR(INDEX(Forecast_Capex_Input!H$12:H$286,$Z898),NA)</f>
        <v>N/A</v>
      </c>
      <c r="L898" s="150" t="str" cm="1">
        <f t="array" ref="L898">IFERROR(INDEX(Forecast_Capex_Input!I$12:I$286,$Z898),NA)</f>
        <v>N/A</v>
      </c>
      <c r="M898" s="150" t="str" cm="1">
        <f t="array" ref="M898">IFERROR(INDEX(Forecast_Capex_Input!J$12:J$286,$Z898),NA)</f>
        <v>N/A</v>
      </c>
      <c r="N898" s="150" t="str" cm="1">
        <f t="array" ref="N898">IFERROR(INDEX(Forecast_Capex_Input!K$12:K$286,$Z898),NA)</f>
        <v>N/A</v>
      </c>
      <c r="O898" s="150" t="str" cm="1">
        <f t="array" ref="O898">IFERROR(INDEX(Forecast_Capex_Input!L$12:L$286,$Z898),NA)</f>
        <v>N/A</v>
      </c>
      <c r="P898" s="150" t="str" cm="1">
        <f t="array" ref="P898">IFERROR(INDEX(Forecast_Capex_Input!M$12:M$286,$Z898),NA)</f>
        <v>N/A</v>
      </c>
      <c r="Q898" s="24" t="str" cm="1">
        <f t="array" ref="Q898">IFERROR(INDEX(Forecast_Capex_Input!N$12:N$286,$Z898),NA)</f>
        <v>N/A</v>
      </c>
      <c r="R898" s="190" cm="1">
        <f t="array" ref="R898">IFERROR(INDEX(Forecast_Capex_Input!O$12:O$286,$Z898),0)</f>
        <v>0</v>
      </c>
      <c r="S898" s="24" cm="1">
        <f t="array" ref="S898">IFERROR(INDEX(Forecast_Capex_Input!P$12:P$286,$Z898),0)</f>
        <v>0</v>
      </c>
      <c r="T898" s="150" t="str" cm="1">
        <f t="array" aca="1" ref="T898" ca="1">IFERROR(INDEX(General!$K$91:$K$110,$AC898),NA)</f>
        <v>N/A</v>
      </c>
      <c r="U898" s="43" cm="1">
        <f t="array" aca="1" ref="U898" ca="1">IFERROR(
IF($F898=General!$E$25,INDEX(Forecast_Capex_Input!S$12:S$286,$Z898),
INDEX(Forecast_Capex_Input!T$12:T$286,$Z898)),0)</f>
        <v>0</v>
      </c>
      <c r="V898" s="82" t="b">
        <f>IFERROR(INDEX(Overheads!$T$19:$T$26,MATCH($I898,Overheads!$E$19:$E$26,0)),FALSE)</f>
        <v>0</v>
      </c>
      <c r="W898" s="209" cm="1">
        <f t="array" ref="W898">IFERROR(
INDEX(Forecast_Capex_Input!CN$12:CN$286,$Z898),0)</f>
        <v>0</v>
      </c>
      <c r="X898" s="209">
        <f>IFERROR(
MATCH($W898,General!$L$39:$S$39,0),1)</f>
        <v>1</v>
      </c>
      <c r="Z898" s="28" t="str">
        <f>IFERROR(
IF(MATCH($C898,Forecast_Capex_Input!$CI$12:$CI$286,1)+1&gt;MAX(Forecast_Capex_Input!$C$12:$C$286),NA,
MATCH($C898,Forecast_Capex_Input!$CI$12:$CI$286,1)+1),1)</f>
        <v>N/A</v>
      </c>
      <c r="AA898" s="28" t="str" cm="1">
        <f t="array" aca="1" ref="AA898" ca="1">IFERROR(
IF(Z897&lt;&gt;Z898,1,
IF(COUNTIF(OFFSET(AA897,0,0,-INDEX(Forecast_Capex_Input!$CG$12:$CG$286,$Z898)),AA897)=INDEX(Forecast_Capex_Input!$CG$12:$CG$286,$Z898),AA897+1,AA897)),NA)</f>
        <v>N/A</v>
      </c>
      <c r="AB898" s="28" t="str" cm="1">
        <f t="array" ref="AB898">IFERROR($C898-IF($Z898=1,1,INDEX(Forecast_Capex_Input!$CI$12:$CI$286,$Z898-1))+1,NA)</f>
        <v>N/A</v>
      </c>
      <c r="AC898" s="28" t="str" cm="1">
        <f t="array" aca="1" ref="AC898" ca="1">IFERROR(IF(AA898=1,
INDEX(Forecast_Capex_Input!$AI$10:$BB$10,SMALL(IF(INDEX(Forecast_Capex_Input!$AI$12:$BB$286,$Z898,0)&gt;0,COLUMN(Forecast_Capex_Input!$AI$10:$BB$10)-COLUMN(Forecast_Capex_Input!$AI$12)+1),ROWS(OFFSET(AC897,0,0,-$AB898)))),
OFFSET(AC897,-INDEX(Forecast_Capex_Input!$CG$12:$CG$286,$Z898)+1,0)),NA)</f>
        <v>N/A</v>
      </c>
      <c r="AD898" s="28" t="str">
        <f t="shared" ca="1" si="77"/>
        <v>N/A</v>
      </c>
      <c r="AE898" s="82" t="b">
        <f t="shared" si="81"/>
        <v>0</v>
      </c>
      <c r="AF898" s="78" t="b">
        <v>0</v>
      </c>
      <c r="AG898" s="82" t="b">
        <f t="shared" si="78"/>
        <v>1</v>
      </c>
      <c r="AI898" s="55">
        <v>0</v>
      </c>
      <c r="AJ898" s="55">
        <v>0</v>
      </c>
      <c r="AK898" s="55">
        <v>0</v>
      </c>
      <c r="AL898" s="55">
        <v>0</v>
      </c>
      <c r="AM898" s="55">
        <v>0</v>
      </c>
      <c r="AN898" s="135">
        <v>0</v>
      </c>
      <c r="AP898" s="55">
        <v>0</v>
      </c>
      <c r="AQ898" s="55">
        <v>0</v>
      </c>
      <c r="AR898" s="55">
        <v>0</v>
      </c>
      <c r="AS898" s="55">
        <v>0</v>
      </c>
      <c r="AT898" s="55">
        <v>0</v>
      </c>
      <c r="AU898" s="135">
        <v>0</v>
      </c>
      <c r="AW898" s="55">
        <v>0</v>
      </c>
      <c r="AX898" s="55">
        <v>0</v>
      </c>
      <c r="AY898" s="55">
        <v>0</v>
      </c>
      <c r="AZ898" s="55">
        <v>0</v>
      </c>
      <c r="BA898" s="55">
        <v>0</v>
      </c>
      <c r="BB898" s="135">
        <v>0</v>
      </c>
      <c r="BD898" s="55">
        <v>0</v>
      </c>
      <c r="BE898" s="55">
        <v>0</v>
      </c>
      <c r="BF898" s="55">
        <v>0</v>
      </c>
      <c r="BG898" s="55">
        <v>0</v>
      </c>
      <c r="BH898" s="55">
        <v>0</v>
      </c>
      <c r="BI898" s="135">
        <v>0</v>
      </c>
      <c r="BK898" s="55">
        <v>0</v>
      </c>
      <c r="BL898" s="55">
        <v>0</v>
      </c>
      <c r="BM898" s="55">
        <v>0</v>
      </c>
      <c r="BN898" s="55">
        <v>0</v>
      </c>
      <c r="BO898" s="55">
        <v>0</v>
      </c>
      <c r="BP898" s="135">
        <v>0</v>
      </c>
      <c r="BR898" s="147">
        <v>0</v>
      </c>
      <c r="BS898" s="147">
        <v>0</v>
      </c>
      <c r="BT898" s="147">
        <v>0</v>
      </c>
      <c r="BU898" s="147">
        <v>0</v>
      </c>
      <c r="BV898" s="147">
        <v>0</v>
      </c>
      <c r="BX898" s="55">
        <v>0</v>
      </c>
      <c r="BY898" s="55">
        <v>0</v>
      </c>
      <c r="BZ898" s="55">
        <v>0</v>
      </c>
      <c r="CA898" s="55">
        <v>0</v>
      </c>
      <c r="CB898" s="55">
        <v>0</v>
      </c>
      <c r="CC898" s="135">
        <v>0</v>
      </c>
      <c r="CE898" s="55">
        <v>0</v>
      </c>
      <c r="CF898" s="55">
        <v>0</v>
      </c>
      <c r="CG898" s="55">
        <v>0</v>
      </c>
      <c r="CH898" s="55">
        <v>0</v>
      </c>
      <c r="CI898" s="55">
        <v>0</v>
      </c>
      <c r="CJ898" s="135">
        <v>0</v>
      </c>
      <c r="CL898" s="55">
        <v>0</v>
      </c>
      <c r="CM898" s="55">
        <v>0</v>
      </c>
      <c r="CN898" s="55">
        <v>0</v>
      </c>
      <c r="CO898" s="55">
        <v>0</v>
      </c>
      <c r="CP898" s="55">
        <v>0</v>
      </c>
      <c r="CQ898" s="135">
        <v>0</v>
      </c>
      <c r="CS898" s="67">
        <v>0</v>
      </c>
      <c r="CT898" s="67">
        <v>0</v>
      </c>
      <c r="CU898" s="67">
        <v>0</v>
      </c>
      <c r="CV898" s="67">
        <v>0</v>
      </c>
      <c r="CW898" s="67">
        <v>0</v>
      </c>
      <c r="CX898" s="135">
        <v>0</v>
      </c>
      <c r="CZ898" s="55">
        <v>0</v>
      </c>
      <c r="DA898" s="55">
        <v>0</v>
      </c>
      <c r="DB898" s="55">
        <v>0</v>
      </c>
      <c r="DC898" s="55">
        <v>0</v>
      </c>
      <c r="DD898" s="55">
        <v>0</v>
      </c>
      <c r="DE898" s="135">
        <v>0</v>
      </c>
      <c r="DG898" s="43" t="b" cm="1">
        <f t="array" aca="1" ref="DG898" ca="1">OR($G898=Forecast_Capex_Input!$BF$8:$BF$10)</f>
        <v>0</v>
      </c>
      <c r="DH898" s="43" cm="1">
        <f t="array" aca="1" ref="DH898" ca="1">IFERROR(INDEX(Forecast_Capex_Input!BG$12:BG$286,$Z898)
*(INDEX(Forecast_Capex_Input!$H$12:$H$286,$Z898)=Repex),0)
*$DG898</f>
        <v>0</v>
      </c>
      <c r="DI898" s="43" cm="1">
        <f t="array" aca="1" ref="DI898" ca="1">IFERROR(INDEX(Forecast_Capex_Input!BH$12:BH$286,$Z898)
*(INDEX(Forecast_Capex_Input!$H$12:$H$286,$Z898)=Repex),0)
*$DG898</f>
        <v>0</v>
      </c>
      <c r="DJ898" s="43" cm="1">
        <f t="array" aca="1" ref="DJ898" ca="1">IFERROR(INDEX(Forecast_Capex_Input!BI$12:BI$286,$Z898)
*(INDEX(Forecast_Capex_Input!$H$12:$H$286,$Z898)=Repex),0)
*$DG898</f>
        <v>0</v>
      </c>
      <c r="DK898" s="43" cm="1">
        <f t="array" aca="1" ref="DK898" ca="1">IFERROR(INDEX(Forecast_Capex_Input!BJ$12:BJ$286,$Z898)
*(INDEX(Forecast_Capex_Input!$H$12:$H$286,$Z898)=Repex),0)
*$DG898</f>
        <v>0</v>
      </c>
      <c r="DL898" s="43" cm="1">
        <f t="array" aca="1" ref="DL898" ca="1">IFERROR(INDEX(Forecast_Capex_Input!BK$12:BK$286,$Z898)
*(INDEX(Forecast_Capex_Input!$H$12:$H$286,$Z898)=Repex),0)
*$DG898</f>
        <v>0</v>
      </c>
      <c r="DM898" s="43" cm="1">
        <f t="array" aca="1" ref="DM898" ca="1">IFERROR(INDEX(Forecast_Capex_Input!BL$12:BL$286,$Z898)
*(INDEX(Forecast_Capex_Input!$H$12:$H$286,$Z898)=Repex),0)
*$DG898</f>
        <v>0</v>
      </c>
      <c r="DO898" s="43" t="b" cm="1">
        <f t="array" aca="1" ref="DO898" ca="1">OR($G898=Forecast_Capex_Input!$BN$8:$BN$9)</f>
        <v>0</v>
      </c>
      <c r="DP898" s="43" cm="1">
        <f t="array" aca="1" ref="DP898" ca="1">IFERROR(INDEX(Forecast_Capex_Input!BO$12:BO$286,$Z898)
*(INDEX(Forecast_Capex_Input!$H$12:$H$286,$Z898)=Repex),0)
*$DO898</f>
        <v>0</v>
      </c>
      <c r="DQ898" s="43" cm="1">
        <f t="array" aca="1" ref="DQ898" ca="1">IFERROR(INDEX(Forecast_Capex_Input!BP$12:BP$286,$Z898)
*(INDEX(Forecast_Capex_Input!$H$12:$H$286,$Z898)=Repex),0)
*$DO898</f>
        <v>0</v>
      </c>
      <c r="DR898" s="43" cm="1">
        <f t="array" aca="1" ref="DR898" ca="1">IFERROR(INDEX(Forecast_Capex_Input!BQ$12:BQ$286,$Z898)
*(INDEX(Forecast_Capex_Input!$H$12:$H$286,$Z898)=Repex),0)
*$DO898</f>
        <v>0</v>
      </c>
      <c r="DS898" s="43" cm="1">
        <f t="array" aca="1" ref="DS898" ca="1">IFERROR(INDEX(Forecast_Capex_Input!BR$12:BR$286,$Z898)
*(INDEX(Forecast_Capex_Input!$H$12:$H$286,$Z898)=Repex),0)
*$DO898</f>
        <v>0</v>
      </c>
      <c r="DT898" s="43" cm="1">
        <f t="array" aca="1" ref="DT898" ca="1">IFERROR(INDEX(Forecast_Capex_Input!BS$12:BS$286,$Z898)
*(INDEX(Forecast_Capex_Input!$H$12:$H$286,$Z898)=Repex),0)
*$DO898</f>
        <v>0</v>
      </c>
      <c r="DV898" s="43" t="b" cm="1">
        <f t="array" aca="1" ref="DV898" ca="1">OR($G898=Forecast_Capex_Input!$BU$8:$BU$10)</f>
        <v>0</v>
      </c>
      <c r="DW898" s="43" cm="1">
        <f t="array" aca="1" ref="DW898" ca="1">IFERROR(INDEX(Forecast_Capex_Input!BV$12:BV$286,$Z898)
*(INDEX(Forecast_Capex_Input!$H$12:$H$286,$Z898)=Repex),0)
*$DV898</f>
        <v>0</v>
      </c>
      <c r="DX898" s="43" cm="1">
        <f t="array" aca="1" ref="DX898" ca="1">IFERROR(INDEX(Forecast_Capex_Input!BW$12:BW$286,$Z898)
*(INDEX(Forecast_Capex_Input!$H$12:$H$286,$Z898)=Repex),0)
*$DV898</f>
        <v>0</v>
      </c>
      <c r="DY898" s="43" cm="1">
        <f t="array" aca="1" ref="DY898" ca="1">IFERROR(INDEX(Forecast_Capex_Input!BX$12:BX$286,$Z898)
*(INDEX(Forecast_Capex_Input!$H$12:$H$286,$Z898)=Repex),0)
*$DV898</f>
        <v>0</v>
      </c>
      <c r="DZ898" s="43" cm="1">
        <f t="array" aca="1" ref="DZ898" ca="1">IFERROR(INDEX(Forecast_Capex_Input!BY$12:BY$286,$Z898)
*(INDEX(Forecast_Capex_Input!$H$12:$H$286,$Z898)=Repex),0)
*$DV898</f>
        <v>0</v>
      </c>
      <c r="EA898" s="43" cm="1">
        <f t="array" aca="1" ref="EA898" ca="1">IFERROR(INDEX(Forecast_Capex_Input!BZ$12:BZ$286,$Z898)
*(INDEX(Forecast_Capex_Input!$H$12:$H$286,$Z898)=Repex),0)
*$DV898</f>
        <v>0</v>
      </c>
      <c r="EB898" s="43" cm="1">
        <f t="array" aca="1" ref="EB898" ca="1">IFERROR(INDEX(Forecast_Capex_Input!CA$12:CA$286,$Z898)
*(INDEX(Forecast_Capex_Input!$H$12:$H$286,$Z898)=Repex),0)
*$DV898</f>
        <v>0</v>
      </c>
      <c r="EC898" s="43" cm="1">
        <f t="array" aca="1" ref="EC898" ca="1">IFERROR(INDEX(Forecast_Capex_Input!CB$12:CB$286,$Z898)
*(INDEX(Forecast_Capex_Input!$H$12:$H$286,$Z898)=Repex),0)
*$DV898</f>
        <v>0</v>
      </c>
      <c r="ED898" s="43" cm="1">
        <f t="array" aca="1" ref="ED898" ca="1">IFERROR(INDEX(Forecast_Capex_Input!CC$12:CC$286,$Z898)
*(INDEX(Forecast_Capex_Input!$H$12:$H$286,$Z898)=Repex),0)
*$DV898</f>
        <v>0</v>
      </c>
      <c r="EF898" s="86" t="str">
        <f t="shared" si="79"/>
        <v>N/A</v>
      </c>
      <c r="EG898" s="28" t="str">
        <f>IFERROR(RANK(EF898,EF$11:EF$1010,0)+COUNTIF(EF$11:EF898,EF898)-1,NA)</f>
        <v>N/A</v>
      </c>
    </row>
    <row r="899" spans="3:137" x14ac:dyDescent="0.2">
      <c r="C899" s="28">
        <f t="shared" si="80"/>
        <v>889</v>
      </c>
      <c r="D899" s="9" t="str" cm="1">
        <f t="array" ref="D899">IFERROR(INDEX(Forecast_Capex_Input!$D$12:$D$286,$Z899),NA)</f>
        <v>N/A</v>
      </c>
      <c r="E899" s="24" t="str" cm="1">
        <f t="array" ref="E899">IF($Z899=NA,NA,INDEX(Forecast_Capex_Input!$E$12:$E$286,$Z899))</f>
        <v>N/A</v>
      </c>
      <c r="F899" s="9" t="str" cm="1">
        <f t="array" aca="1" ref="F899" ca="1">IFERROR(INDEX(General!$E$25:$E$26,$AA899),NA)</f>
        <v>N/A</v>
      </c>
      <c r="G899" s="9" t="str" cm="1">
        <f t="array" aca="1" ref="G899" ca="1">IFERROR(INDEX(Forecast_Capex_Input!$AI$11:$BB$11,$AC899),NA)</f>
        <v>N/A</v>
      </c>
      <c r="H899" s="50" t="str" cm="1">
        <f t="array" aca="1" ref="H899" ca="1">IFERROR(INDEX(Forecast_Capex_Input!$AI$12:$BB$286,$Z899,$AC899),NA)</f>
        <v>N/A</v>
      </c>
      <c r="I899" s="150" t="str" cm="1">
        <f t="array" ref="I899">IFERROR(INDEX(Forecast_Capex_Input!$F$12:$F$286,$Z899),NA)</f>
        <v>N/A</v>
      </c>
      <c r="J899" s="150" t="str" cm="1">
        <f t="array" ref="J899">IFERROR(INDEX(Forecast_Capex_Input!G$12:G$286,$Z899),NA)</f>
        <v>N/A</v>
      </c>
      <c r="K899" s="150" t="str" cm="1">
        <f t="array" ref="K899">IFERROR(INDEX(Forecast_Capex_Input!H$12:H$286,$Z899),NA)</f>
        <v>N/A</v>
      </c>
      <c r="L899" s="150" t="str" cm="1">
        <f t="array" ref="L899">IFERROR(INDEX(Forecast_Capex_Input!I$12:I$286,$Z899),NA)</f>
        <v>N/A</v>
      </c>
      <c r="M899" s="150" t="str" cm="1">
        <f t="array" ref="M899">IFERROR(INDEX(Forecast_Capex_Input!J$12:J$286,$Z899),NA)</f>
        <v>N/A</v>
      </c>
      <c r="N899" s="150" t="str" cm="1">
        <f t="array" ref="N899">IFERROR(INDEX(Forecast_Capex_Input!K$12:K$286,$Z899),NA)</f>
        <v>N/A</v>
      </c>
      <c r="O899" s="150" t="str" cm="1">
        <f t="array" ref="O899">IFERROR(INDEX(Forecast_Capex_Input!L$12:L$286,$Z899),NA)</f>
        <v>N/A</v>
      </c>
      <c r="P899" s="150" t="str" cm="1">
        <f t="array" ref="P899">IFERROR(INDEX(Forecast_Capex_Input!M$12:M$286,$Z899),NA)</f>
        <v>N/A</v>
      </c>
      <c r="Q899" s="24" t="str" cm="1">
        <f t="array" ref="Q899">IFERROR(INDEX(Forecast_Capex_Input!N$12:N$286,$Z899),NA)</f>
        <v>N/A</v>
      </c>
      <c r="R899" s="190" cm="1">
        <f t="array" ref="R899">IFERROR(INDEX(Forecast_Capex_Input!O$12:O$286,$Z899),0)</f>
        <v>0</v>
      </c>
      <c r="S899" s="24" cm="1">
        <f t="array" ref="S899">IFERROR(INDEX(Forecast_Capex_Input!P$12:P$286,$Z899),0)</f>
        <v>0</v>
      </c>
      <c r="T899" s="150" t="str" cm="1">
        <f t="array" aca="1" ref="T899" ca="1">IFERROR(INDEX(General!$K$91:$K$110,$AC899),NA)</f>
        <v>N/A</v>
      </c>
      <c r="U899" s="43" cm="1">
        <f t="array" aca="1" ref="U899" ca="1">IFERROR(
IF($F899=General!$E$25,INDEX(Forecast_Capex_Input!S$12:S$286,$Z899),
INDEX(Forecast_Capex_Input!T$12:T$286,$Z899)),0)</f>
        <v>0</v>
      </c>
      <c r="V899" s="82" t="b">
        <f>IFERROR(INDEX(Overheads!$T$19:$T$26,MATCH($I899,Overheads!$E$19:$E$26,0)),FALSE)</f>
        <v>0</v>
      </c>
      <c r="W899" s="209" cm="1">
        <f t="array" ref="W899">IFERROR(
INDEX(Forecast_Capex_Input!CN$12:CN$286,$Z899),0)</f>
        <v>0</v>
      </c>
      <c r="X899" s="209">
        <f>IFERROR(
MATCH($W899,General!$L$39:$S$39,0),1)</f>
        <v>1</v>
      </c>
      <c r="Z899" s="28" t="str">
        <f>IFERROR(
IF(MATCH($C899,Forecast_Capex_Input!$CI$12:$CI$286,1)+1&gt;MAX(Forecast_Capex_Input!$C$12:$C$286),NA,
MATCH($C899,Forecast_Capex_Input!$CI$12:$CI$286,1)+1),1)</f>
        <v>N/A</v>
      </c>
      <c r="AA899" s="28" t="str" cm="1">
        <f t="array" aca="1" ref="AA899" ca="1">IFERROR(
IF(Z898&lt;&gt;Z899,1,
IF(COUNTIF(OFFSET(AA898,0,0,-INDEX(Forecast_Capex_Input!$CG$12:$CG$286,$Z899)),AA898)=INDEX(Forecast_Capex_Input!$CG$12:$CG$286,$Z899),AA898+1,AA898)),NA)</f>
        <v>N/A</v>
      </c>
      <c r="AB899" s="28" t="str" cm="1">
        <f t="array" ref="AB899">IFERROR($C899-IF($Z899=1,1,INDEX(Forecast_Capex_Input!$CI$12:$CI$286,$Z899-1))+1,NA)</f>
        <v>N/A</v>
      </c>
      <c r="AC899" s="28" t="str" cm="1">
        <f t="array" aca="1" ref="AC899" ca="1">IFERROR(IF(AA899=1,
INDEX(Forecast_Capex_Input!$AI$10:$BB$10,SMALL(IF(INDEX(Forecast_Capex_Input!$AI$12:$BB$286,$Z899,0)&gt;0,COLUMN(Forecast_Capex_Input!$AI$10:$BB$10)-COLUMN(Forecast_Capex_Input!$AI$12)+1),ROWS(OFFSET(AC898,0,0,-$AB899)))),
OFFSET(AC898,-INDEX(Forecast_Capex_Input!$CG$12:$CG$286,$Z899)+1,0)),NA)</f>
        <v>N/A</v>
      </c>
      <c r="AD899" s="28" t="str">
        <f t="shared" ca="1" si="77"/>
        <v>N/A</v>
      </c>
      <c r="AE899" s="82" t="b">
        <f t="shared" si="81"/>
        <v>0</v>
      </c>
      <c r="AF899" s="78" t="b">
        <v>0</v>
      </c>
      <c r="AG899" s="82" t="b">
        <f t="shared" si="78"/>
        <v>1</v>
      </c>
      <c r="AI899" s="55">
        <v>0</v>
      </c>
      <c r="AJ899" s="55">
        <v>0</v>
      </c>
      <c r="AK899" s="55">
        <v>0</v>
      </c>
      <c r="AL899" s="55">
        <v>0</v>
      </c>
      <c r="AM899" s="55">
        <v>0</v>
      </c>
      <c r="AN899" s="135">
        <v>0</v>
      </c>
      <c r="AP899" s="55">
        <v>0</v>
      </c>
      <c r="AQ899" s="55">
        <v>0</v>
      </c>
      <c r="AR899" s="55">
        <v>0</v>
      </c>
      <c r="AS899" s="55">
        <v>0</v>
      </c>
      <c r="AT899" s="55">
        <v>0</v>
      </c>
      <c r="AU899" s="135">
        <v>0</v>
      </c>
      <c r="AW899" s="55">
        <v>0</v>
      </c>
      <c r="AX899" s="55">
        <v>0</v>
      </c>
      <c r="AY899" s="55">
        <v>0</v>
      </c>
      <c r="AZ899" s="55">
        <v>0</v>
      </c>
      <c r="BA899" s="55">
        <v>0</v>
      </c>
      <c r="BB899" s="135">
        <v>0</v>
      </c>
      <c r="BD899" s="55">
        <v>0</v>
      </c>
      <c r="BE899" s="55">
        <v>0</v>
      </c>
      <c r="BF899" s="55">
        <v>0</v>
      </c>
      <c r="BG899" s="55">
        <v>0</v>
      </c>
      <c r="BH899" s="55">
        <v>0</v>
      </c>
      <c r="BI899" s="135">
        <v>0</v>
      </c>
      <c r="BK899" s="55">
        <v>0</v>
      </c>
      <c r="BL899" s="55">
        <v>0</v>
      </c>
      <c r="BM899" s="55">
        <v>0</v>
      </c>
      <c r="BN899" s="55">
        <v>0</v>
      </c>
      <c r="BO899" s="55">
        <v>0</v>
      </c>
      <c r="BP899" s="135">
        <v>0</v>
      </c>
      <c r="BR899" s="147">
        <v>0</v>
      </c>
      <c r="BS899" s="147">
        <v>0</v>
      </c>
      <c r="BT899" s="147">
        <v>0</v>
      </c>
      <c r="BU899" s="147">
        <v>0</v>
      </c>
      <c r="BV899" s="147">
        <v>0</v>
      </c>
      <c r="BX899" s="55">
        <v>0</v>
      </c>
      <c r="BY899" s="55">
        <v>0</v>
      </c>
      <c r="BZ899" s="55">
        <v>0</v>
      </c>
      <c r="CA899" s="55">
        <v>0</v>
      </c>
      <c r="CB899" s="55">
        <v>0</v>
      </c>
      <c r="CC899" s="135">
        <v>0</v>
      </c>
      <c r="CE899" s="55">
        <v>0</v>
      </c>
      <c r="CF899" s="55">
        <v>0</v>
      </c>
      <c r="CG899" s="55">
        <v>0</v>
      </c>
      <c r="CH899" s="55">
        <v>0</v>
      </c>
      <c r="CI899" s="55">
        <v>0</v>
      </c>
      <c r="CJ899" s="135">
        <v>0</v>
      </c>
      <c r="CL899" s="55">
        <v>0</v>
      </c>
      <c r="CM899" s="55">
        <v>0</v>
      </c>
      <c r="CN899" s="55">
        <v>0</v>
      </c>
      <c r="CO899" s="55">
        <v>0</v>
      </c>
      <c r="CP899" s="55">
        <v>0</v>
      </c>
      <c r="CQ899" s="135">
        <v>0</v>
      </c>
      <c r="CS899" s="67">
        <v>0</v>
      </c>
      <c r="CT899" s="67">
        <v>0</v>
      </c>
      <c r="CU899" s="67">
        <v>0</v>
      </c>
      <c r="CV899" s="67">
        <v>0</v>
      </c>
      <c r="CW899" s="67">
        <v>0</v>
      </c>
      <c r="CX899" s="135">
        <v>0</v>
      </c>
      <c r="CZ899" s="55">
        <v>0</v>
      </c>
      <c r="DA899" s="55">
        <v>0</v>
      </c>
      <c r="DB899" s="55">
        <v>0</v>
      </c>
      <c r="DC899" s="55">
        <v>0</v>
      </c>
      <c r="DD899" s="55">
        <v>0</v>
      </c>
      <c r="DE899" s="135">
        <v>0</v>
      </c>
      <c r="DG899" s="43" t="b" cm="1">
        <f t="array" aca="1" ref="DG899" ca="1">OR($G899=Forecast_Capex_Input!$BF$8:$BF$10)</f>
        <v>0</v>
      </c>
      <c r="DH899" s="43" cm="1">
        <f t="array" aca="1" ref="DH899" ca="1">IFERROR(INDEX(Forecast_Capex_Input!BG$12:BG$286,$Z899)
*(INDEX(Forecast_Capex_Input!$H$12:$H$286,$Z899)=Repex),0)
*$DG899</f>
        <v>0</v>
      </c>
      <c r="DI899" s="43" cm="1">
        <f t="array" aca="1" ref="DI899" ca="1">IFERROR(INDEX(Forecast_Capex_Input!BH$12:BH$286,$Z899)
*(INDEX(Forecast_Capex_Input!$H$12:$H$286,$Z899)=Repex),0)
*$DG899</f>
        <v>0</v>
      </c>
      <c r="DJ899" s="43" cm="1">
        <f t="array" aca="1" ref="DJ899" ca="1">IFERROR(INDEX(Forecast_Capex_Input!BI$12:BI$286,$Z899)
*(INDEX(Forecast_Capex_Input!$H$12:$H$286,$Z899)=Repex),0)
*$DG899</f>
        <v>0</v>
      </c>
      <c r="DK899" s="43" cm="1">
        <f t="array" aca="1" ref="DK899" ca="1">IFERROR(INDEX(Forecast_Capex_Input!BJ$12:BJ$286,$Z899)
*(INDEX(Forecast_Capex_Input!$H$12:$H$286,$Z899)=Repex),0)
*$DG899</f>
        <v>0</v>
      </c>
      <c r="DL899" s="43" cm="1">
        <f t="array" aca="1" ref="DL899" ca="1">IFERROR(INDEX(Forecast_Capex_Input!BK$12:BK$286,$Z899)
*(INDEX(Forecast_Capex_Input!$H$12:$H$286,$Z899)=Repex),0)
*$DG899</f>
        <v>0</v>
      </c>
      <c r="DM899" s="43" cm="1">
        <f t="array" aca="1" ref="DM899" ca="1">IFERROR(INDEX(Forecast_Capex_Input!BL$12:BL$286,$Z899)
*(INDEX(Forecast_Capex_Input!$H$12:$H$286,$Z899)=Repex),0)
*$DG899</f>
        <v>0</v>
      </c>
      <c r="DO899" s="43" t="b" cm="1">
        <f t="array" aca="1" ref="DO899" ca="1">OR($G899=Forecast_Capex_Input!$BN$8:$BN$9)</f>
        <v>0</v>
      </c>
      <c r="DP899" s="43" cm="1">
        <f t="array" aca="1" ref="DP899" ca="1">IFERROR(INDEX(Forecast_Capex_Input!BO$12:BO$286,$Z899)
*(INDEX(Forecast_Capex_Input!$H$12:$H$286,$Z899)=Repex),0)
*$DO899</f>
        <v>0</v>
      </c>
      <c r="DQ899" s="43" cm="1">
        <f t="array" aca="1" ref="DQ899" ca="1">IFERROR(INDEX(Forecast_Capex_Input!BP$12:BP$286,$Z899)
*(INDEX(Forecast_Capex_Input!$H$12:$H$286,$Z899)=Repex),0)
*$DO899</f>
        <v>0</v>
      </c>
      <c r="DR899" s="43" cm="1">
        <f t="array" aca="1" ref="DR899" ca="1">IFERROR(INDEX(Forecast_Capex_Input!BQ$12:BQ$286,$Z899)
*(INDEX(Forecast_Capex_Input!$H$12:$H$286,$Z899)=Repex),0)
*$DO899</f>
        <v>0</v>
      </c>
      <c r="DS899" s="43" cm="1">
        <f t="array" aca="1" ref="DS899" ca="1">IFERROR(INDEX(Forecast_Capex_Input!BR$12:BR$286,$Z899)
*(INDEX(Forecast_Capex_Input!$H$12:$H$286,$Z899)=Repex),0)
*$DO899</f>
        <v>0</v>
      </c>
      <c r="DT899" s="43" cm="1">
        <f t="array" aca="1" ref="DT899" ca="1">IFERROR(INDEX(Forecast_Capex_Input!BS$12:BS$286,$Z899)
*(INDEX(Forecast_Capex_Input!$H$12:$H$286,$Z899)=Repex),0)
*$DO899</f>
        <v>0</v>
      </c>
      <c r="DV899" s="43" t="b" cm="1">
        <f t="array" aca="1" ref="DV899" ca="1">OR($G899=Forecast_Capex_Input!$BU$8:$BU$10)</f>
        <v>0</v>
      </c>
      <c r="DW899" s="43" cm="1">
        <f t="array" aca="1" ref="DW899" ca="1">IFERROR(INDEX(Forecast_Capex_Input!BV$12:BV$286,$Z899)
*(INDEX(Forecast_Capex_Input!$H$12:$H$286,$Z899)=Repex),0)
*$DV899</f>
        <v>0</v>
      </c>
      <c r="DX899" s="43" cm="1">
        <f t="array" aca="1" ref="DX899" ca="1">IFERROR(INDEX(Forecast_Capex_Input!BW$12:BW$286,$Z899)
*(INDEX(Forecast_Capex_Input!$H$12:$H$286,$Z899)=Repex),0)
*$DV899</f>
        <v>0</v>
      </c>
      <c r="DY899" s="43" cm="1">
        <f t="array" aca="1" ref="DY899" ca="1">IFERROR(INDEX(Forecast_Capex_Input!BX$12:BX$286,$Z899)
*(INDEX(Forecast_Capex_Input!$H$12:$H$286,$Z899)=Repex),0)
*$DV899</f>
        <v>0</v>
      </c>
      <c r="DZ899" s="43" cm="1">
        <f t="array" aca="1" ref="DZ899" ca="1">IFERROR(INDEX(Forecast_Capex_Input!BY$12:BY$286,$Z899)
*(INDEX(Forecast_Capex_Input!$H$12:$H$286,$Z899)=Repex),0)
*$DV899</f>
        <v>0</v>
      </c>
      <c r="EA899" s="43" cm="1">
        <f t="array" aca="1" ref="EA899" ca="1">IFERROR(INDEX(Forecast_Capex_Input!BZ$12:BZ$286,$Z899)
*(INDEX(Forecast_Capex_Input!$H$12:$H$286,$Z899)=Repex),0)
*$DV899</f>
        <v>0</v>
      </c>
      <c r="EB899" s="43" cm="1">
        <f t="array" aca="1" ref="EB899" ca="1">IFERROR(INDEX(Forecast_Capex_Input!CA$12:CA$286,$Z899)
*(INDEX(Forecast_Capex_Input!$H$12:$H$286,$Z899)=Repex),0)
*$DV899</f>
        <v>0</v>
      </c>
      <c r="EC899" s="43" cm="1">
        <f t="array" aca="1" ref="EC899" ca="1">IFERROR(INDEX(Forecast_Capex_Input!CB$12:CB$286,$Z899)
*(INDEX(Forecast_Capex_Input!$H$12:$H$286,$Z899)=Repex),0)
*$DV899</f>
        <v>0</v>
      </c>
      <c r="ED899" s="43" cm="1">
        <f t="array" aca="1" ref="ED899" ca="1">IFERROR(INDEX(Forecast_Capex_Input!CC$12:CC$286,$Z899)
*(INDEX(Forecast_Capex_Input!$H$12:$H$286,$Z899)=Repex),0)
*$DV899</f>
        <v>0</v>
      </c>
      <c r="EF899" s="86" t="str">
        <f t="shared" si="79"/>
        <v>N/A</v>
      </c>
      <c r="EG899" s="28" t="str">
        <f>IFERROR(RANK(EF899,EF$11:EF$1010,0)+COUNTIF(EF$11:EF899,EF899)-1,NA)</f>
        <v>N/A</v>
      </c>
    </row>
    <row r="900" spans="3:137" x14ac:dyDescent="0.2">
      <c r="C900" s="28">
        <f t="shared" si="80"/>
        <v>890</v>
      </c>
      <c r="D900" s="9" t="str" cm="1">
        <f t="array" ref="D900">IFERROR(INDEX(Forecast_Capex_Input!$D$12:$D$286,$Z900),NA)</f>
        <v>N/A</v>
      </c>
      <c r="E900" s="24" t="str" cm="1">
        <f t="array" ref="E900">IF($Z900=NA,NA,INDEX(Forecast_Capex_Input!$E$12:$E$286,$Z900))</f>
        <v>N/A</v>
      </c>
      <c r="F900" s="9" t="str" cm="1">
        <f t="array" aca="1" ref="F900" ca="1">IFERROR(INDEX(General!$E$25:$E$26,$AA900),NA)</f>
        <v>N/A</v>
      </c>
      <c r="G900" s="9" t="str" cm="1">
        <f t="array" aca="1" ref="G900" ca="1">IFERROR(INDEX(Forecast_Capex_Input!$AI$11:$BB$11,$AC900),NA)</f>
        <v>N/A</v>
      </c>
      <c r="H900" s="50" t="str" cm="1">
        <f t="array" aca="1" ref="H900" ca="1">IFERROR(INDEX(Forecast_Capex_Input!$AI$12:$BB$286,$Z900,$AC900),NA)</f>
        <v>N/A</v>
      </c>
      <c r="I900" s="150" t="str" cm="1">
        <f t="array" ref="I900">IFERROR(INDEX(Forecast_Capex_Input!$F$12:$F$286,$Z900),NA)</f>
        <v>N/A</v>
      </c>
      <c r="J900" s="150" t="str" cm="1">
        <f t="array" ref="J900">IFERROR(INDEX(Forecast_Capex_Input!G$12:G$286,$Z900),NA)</f>
        <v>N/A</v>
      </c>
      <c r="K900" s="150" t="str" cm="1">
        <f t="array" ref="K900">IFERROR(INDEX(Forecast_Capex_Input!H$12:H$286,$Z900),NA)</f>
        <v>N/A</v>
      </c>
      <c r="L900" s="150" t="str" cm="1">
        <f t="array" ref="L900">IFERROR(INDEX(Forecast_Capex_Input!I$12:I$286,$Z900),NA)</f>
        <v>N/A</v>
      </c>
      <c r="M900" s="150" t="str" cm="1">
        <f t="array" ref="M900">IFERROR(INDEX(Forecast_Capex_Input!J$12:J$286,$Z900),NA)</f>
        <v>N/A</v>
      </c>
      <c r="N900" s="150" t="str" cm="1">
        <f t="array" ref="N900">IFERROR(INDEX(Forecast_Capex_Input!K$12:K$286,$Z900),NA)</f>
        <v>N/A</v>
      </c>
      <c r="O900" s="150" t="str" cm="1">
        <f t="array" ref="O900">IFERROR(INDEX(Forecast_Capex_Input!L$12:L$286,$Z900),NA)</f>
        <v>N/A</v>
      </c>
      <c r="P900" s="150" t="str" cm="1">
        <f t="array" ref="P900">IFERROR(INDEX(Forecast_Capex_Input!M$12:M$286,$Z900),NA)</f>
        <v>N/A</v>
      </c>
      <c r="Q900" s="24" t="str" cm="1">
        <f t="array" ref="Q900">IFERROR(INDEX(Forecast_Capex_Input!N$12:N$286,$Z900),NA)</f>
        <v>N/A</v>
      </c>
      <c r="R900" s="190" cm="1">
        <f t="array" ref="R900">IFERROR(INDEX(Forecast_Capex_Input!O$12:O$286,$Z900),0)</f>
        <v>0</v>
      </c>
      <c r="S900" s="24" cm="1">
        <f t="array" ref="S900">IFERROR(INDEX(Forecast_Capex_Input!P$12:P$286,$Z900),0)</f>
        <v>0</v>
      </c>
      <c r="T900" s="150" t="str" cm="1">
        <f t="array" aca="1" ref="T900" ca="1">IFERROR(INDEX(General!$K$91:$K$110,$AC900),NA)</f>
        <v>N/A</v>
      </c>
      <c r="U900" s="43" cm="1">
        <f t="array" aca="1" ref="U900" ca="1">IFERROR(
IF($F900=General!$E$25,INDEX(Forecast_Capex_Input!S$12:S$286,$Z900),
INDEX(Forecast_Capex_Input!T$12:T$286,$Z900)),0)</f>
        <v>0</v>
      </c>
      <c r="V900" s="82" t="b">
        <f>IFERROR(INDEX(Overheads!$T$19:$T$26,MATCH($I900,Overheads!$E$19:$E$26,0)),FALSE)</f>
        <v>0</v>
      </c>
      <c r="W900" s="209" cm="1">
        <f t="array" ref="W900">IFERROR(
INDEX(Forecast_Capex_Input!CN$12:CN$286,$Z900),0)</f>
        <v>0</v>
      </c>
      <c r="X900" s="209">
        <f>IFERROR(
MATCH($W900,General!$L$39:$S$39,0),1)</f>
        <v>1</v>
      </c>
      <c r="Z900" s="28" t="str">
        <f>IFERROR(
IF(MATCH($C900,Forecast_Capex_Input!$CI$12:$CI$286,1)+1&gt;MAX(Forecast_Capex_Input!$C$12:$C$286),NA,
MATCH($C900,Forecast_Capex_Input!$CI$12:$CI$286,1)+1),1)</f>
        <v>N/A</v>
      </c>
      <c r="AA900" s="28" t="str" cm="1">
        <f t="array" aca="1" ref="AA900" ca="1">IFERROR(
IF(Z899&lt;&gt;Z900,1,
IF(COUNTIF(OFFSET(AA899,0,0,-INDEX(Forecast_Capex_Input!$CG$12:$CG$286,$Z900)),AA899)=INDEX(Forecast_Capex_Input!$CG$12:$CG$286,$Z900),AA899+1,AA899)),NA)</f>
        <v>N/A</v>
      </c>
      <c r="AB900" s="28" t="str" cm="1">
        <f t="array" ref="AB900">IFERROR($C900-IF($Z900=1,1,INDEX(Forecast_Capex_Input!$CI$12:$CI$286,$Z900-1))+1,NA)</f>
        <v>N/A</v>
      </c>
      <c r="AC900" s="28" t="str" cm="1">
        <f t="array" aca="1" ref="AC900" ca="1">IFERROR(IF(AA900=1,
INDEX(Forecast_Capex_Input!$AI$10:$BB$10,SMALL(IF(INDEX(Forecast_Capex_Input!$AI$12:$BB$286,$Z900,0)&gt;0,COLUMN(Forecast_Capex_Input!$AI$10:$BB$10)-COLUMN(Forecast_Capex_Input!$AI$12)+1),ROWS(OFFSET(AC899,0,0,-$AB900)))),
OFFSET(AC899,-INDEX(Forecast_Capex_Input!$CG$12:$CG$286,$Z900)+1,0)),NA)</f>
        <v>N/A</v>
      </c>
      <c r="AD900" s="28" t="str">
        <f t="shared" ca="1" si="77"/>
        <v>N/A</v>
      </c>
      <c r="AE900" s="82" t="b">
        <f t="shared" si="81"/>
        <v>0</v>
      </c>
      <c r="AF900" s="78" t="b">
        <v>0</v>
      </c>
      <c r="AG900" s="82" t="b">
        <f t="shared" si="78"/>
        <v>1</v>
      </c>
      <c r="AI900" s="55">
        <v>0</v>
      </c>
      <c r="AJ900" s="55">
        <v>0</v>
      </c>
      <c r="AK900" s="55">
        <v>0</v>
      </c>
      <c r="AL900" s="55">
        <v>0</v>
      </c>
      <c r="AM900" s="55">
        <v>0</v>
      </c>
      <c r="AN900" s="135">
        <v>0</v>
      </c>
      <c r="AP900" s="55">
        <v>0</v>
      </c>
      <c r="AQ900" s="55">
        <v>0</v>
      </c>
      <c r="AR900" s="55">
        <v>0</v>
      </c>
      <c r="AS900" s="55">
        <v>0</v>
      </c>
      <c r="AT900" s="55">
        <v>0</v>
      </c>
      <c r="AU900" s="135">
        <v>0</v>
      </c>
      <c r="AW900" s="55">
        <v>0</v>
      </c>
      <c r="AX900" s="55">
        <v>0</v>
      </c>
      <c r="AY900" s="55">
        <v>0</v>
      </c>
      <c r="AZ900" s="55">
        <v>0</v>
      </c>
      <c r="BA900" s="55">
        <v>0</v>
      </c>
      <c r="BB900" s="135">
        <v>0</v>
      </c>
      <c r="BD900" s="55">
        <v>0</v>
      </c>
      <c r="BE900" s="55">
        <v>0</v>
      </c>
      <c r="BF900" s="55">
        <v>0</v>
      </c>
      <c r="BG900" s="55">
        <v>0</v>
      </c>
      <c r="BH900" s="55">
        <v>0</v>
      </c>
      <c r="BI900" s="135">
        <v>0</v>
      </c>
      <c r="BK900" s="55">
        <v>0</v>
      </c>
      <c r="BL900" s="55">
        <v>0</v>
      </c>
      <c r="BM900" s="55">
        <v>0</v>
      </c>
      <c r="BN900" s="55">
        <v>0</v>
      </c>
      <c r="BO900" s="55">
        <v>0</v>
      </c>
      <c r="BP900" s="135">
        <v>0</v>
      </c>
      <c r="BR900" s="147">
        <v>0</v>
      </c>
      <c r="BS900" s="147">
        <v>0</v>
      </c>
      <c r="BT900" s="147">
        <v>0</v>
      </c>
      <c r="BU900" s="147">
        <v>0</v>
      </c>
      <c r="BV900" s="147">
        <v>0</v>
      </c>
      <c r="BX900" s="55">
        <v>0</v>
      </c>
      <c r="BY900" s="55">
        <v>0</v>
      </c>
      <c r="BZ900" s="55">
        <v>0</v>
      </c>
      <c r="CA900" s="55">
        <v>0</v>
      </c>
      <c r="CB900" s="55">
        <v>0</v>
      </c>
      <c r="CC900" s="135">
        <v>0</v>
      </c>
      <c r="CE900" s="55">
        <v>0</v>
      </c>
      <c r="CF900" s="55">
        <v>0</v>
      </c>
      <c r="CG900" s="55">
        <v>0</v>
      </c>
      <c r="CH900" s="55">
        <v>0</v>
      </c>
      <c r="CI900" s="55">
        <v>0</v>
      </c>
      <c r="CJ900" s="135">
        <v>0</v>
      </c>
      <c r="CL900" s="55">
        <v>0</v>
      </c>
      <c r="CM900" s="55">
        <v>0</v>
      </c>
      <c r="CN900" s="55">
        <v>0</v>
      </c>
      <c r="CO900" s="55">
        <v>0</v>
      </c>
      <c r="CP900" s="55">
        <v>0</v>
      </c>
      <c r="CQ900" s="135">
        <v>0</v>
      </c>
      <c r="CS900" s="67">
        <v>0</v>
      </c>
      <c r="CT900" s="67">
        <v>0</v>
      </c>
      <c r="CU900" s="67">
        <v>0</v>
      </c>
      <c r="CV900" s="67">
        <v>0</v>
      </c>
      <c r="CW900" s="67">
        <v>0</v>
      </c>
      <c r="CX900" s="135">
        <v>0</v>
      </c>
      <c r="CZ900" s="55">
        <v>0</v>
      </c>
      <c r="DA900" s="55">
        <v>0</v>
      </c>
      <c r="DB900" s="55">
        <v>0</v>
      </c>
      <c r="DC900" s="55">
        <v>0</v>
      </c>
      <c r="DD900" s="55">
        <v>0</v>
      </c>
      <c r="DE900" s="135">
        <v>0</v>
      </c>
      <c r="DG900" s="43" t="b" cm="1">
        <f t="array" aca="1" ref="DG900" ca="1">OR($G900=Forecast_Capex_Input!$BF$8:$BF$10)</f>
        <v>0</v>
      </c>
      <c r="DH900" s="43" cm="1">
        <f t="array" aca="1" ref="DH900" ca="1">IFERROR(INDEX(Forecast_Capex_Input!BG$12:BG$286,$Z900)
*(INDEX(Forecast_Capex_Input!$H$12:$H$286,$Z900)=Repex),0)
*$DG900</f>
        <v>0</v>
      </c>
      <c r="DI900" s="43" cm="1">
        <f t="array" aca="1" ref="DI900" ca="1">IFERROR(INDEX(Forecast_Capex_Input!BH$12:BH$286,$Z900)
*(INDEX(Forecast_Capex_Input!$H$12:$H$286,$Z900)=Repex),0)
*$DG900</f>
        <v>0</v>
      </c>
      <c r="DJ900" s="43" cm="1">
        <f t="array" aca="1" ref="DJ900" ca="1">IFERROR(INDEX(Forecast_Capex_Input!BI$12:BI$286,$Z900)
*(INDEX(Forecast_Capex_Input!$H$12:$H$286,$Z900)=Repex),0)
*$DG900</f>
        <v>0</v>
      </c>
      <c r="DK900" s="43" cm="1">
        <f t="array" aca="1" ref="DK900" ca="1">IFERROR(INDEX(Forecast_Capex_Input!BJ$12:BJ$286,$Z900)
*(INDEX(Forecast_Capex_Input!$H$12:$H$286,$Z900)=Repex),0)
*$DG900</f>
        <v>0</v>
      </c>
      <c r="DL900" s="43" cm="1">
        <f t="array" aca="1" ref="DL900" ca="1">IFERROR(INDEX(Forecast_Capex_Input!BK$12:BK$286,$Z900)
*(INDEX(Forecast_Capex_Input!$H$12:$H$286,$Z900)=Repex),0)
*$DG900</f>
        <v>0</v>
      </c>
      <c r="DM900" s="43" cm="1">
        <f t="array" aca="1" ref="DM900" ca="1">IFERROR(INDEX(Forecast_Capex_Input!BL$12:BL$286,$Z900)
*(INDEX(Forecast_Capex_Input!$H$12:$H$286,$Z900)=Repex),0)
*$DG900</f>
        <v>0</v>
      </c>
      <c r="DO900" s="43" t="b" cm="1">
        <f t="array" aca="1" ref="DO900" ca="1">OR($G900=Forecast_Capex_Input!$BN$8:$BN$9)</f>
        <v>0</v>
      </c>
      <c r="DP900" s="43" cm="1">
        <f t="array" aca="1" ref="DP900" ca="1">IFERROR(INDEX(Forecast_Capex_Input!BO$12:BO$286,$Z900)
*(INDEX(Forecast_Capex_Input!$H$12:$H$286,$Z900)=Repex),0)
*$DO900</f>
        <v>0</v>
      </c>
      <c r="DQ900" s="43" cm="1">
        <f t="array" aca="1" ref="DQ900" ca="1">IFERROR(INDEX(Forecast_Capex_Input!BP$12:BP$286,$Z900)
*(INDEX(Forecast_Capex_Input!$H$12:$H$286,$Z900)=Repex),0)
*$DO900</f>
        <v>0</v>
      </c>
      <c r="DR900" s="43" cm="1">
        <f t="array" aca="1" ref="DR900" ca="1">IFERROR(INDEX(Forecast_Capex_Input!BQ$12:BQ$286,$Z900)
*(INDEX(Forecast_Capex_Input!$H$12:$H$286,$Z900)=Repex),0)
*$DO900</f>
        <v>0</v>
      </c>
      <c r="DS900" s="43" cm="1">
        <f t="array" aca="1" ref="DS900" ca="1">IFERROR(INDEX(Forecast_Capex_Input!BR$12:BR$286,$Z900)
*(INDEX(Forecast_Capex_Input!$H$12:$H$286,$Z900)=Repex),0)
*$DO900</f>
        <v>0</v>
      </c>
      <c r="DT900" s="43" cm="1">
        <f t="array" aca="1" ref="DT900" ca="1">IFERROR(INDEX(Forecast_Capex_Input!BS$12:BS$286,$Z900)
*(INDEX(Forecast_Capex_Input!$H$12:$H$286,$Z900)=Repex),0)
*$DO900</f>
        <v>0</v>
      </c>
      <c r="DV900" s="43" t="b" cm="1">
        <f t="array" aca="1" ref="DV900" ca="1">OR($G900=Forecast_Capex_Input!$BU$8:$BU$10)</f>
        <v>0</v>
      </c>
      <c r="DW900" s="43" cm="1">
        <f t="array" aca="1" ref="DW900" ca="1">IFERROR(INDEX(Forecast_Capex_Input!BV$12:BV$286,$Z900)
*(INDEX(Forecast_Capex_Input!$H$12:$H$286,$Z900)=Repex),0)
*$DV900</f>
        <v>0</v>
      </c>
      <c r="DX900" s="43" cm="1">
        <f t="array" aca="1" ref="DX900" ca="1">IFERROR(INDEX(Forecast_Capex_Input!BW$12:BW$286,$Z900)
*(INDEX(Forecast_Capex_Input!$H$12:$H$286,$Z900)=Repex),0)
*$DV900</f>
        <v>0</v>
      </c>
      <c r="DY900" s="43" cm="1">
        <f t="array" aca="1" ref="DY900" ca="1">IFERROR(INDEX(Forecast_Capex_Input!BX$12:BX$286,$Z900)
*(INDEX(Forecast_Capex_Input!$H$12:$H$286,$Z900)=Repex),0)
*$DV900</f>
        <v>0</v>
      </c>
      <c r="DZ900" s="43" cm="1">
        <f t="array" aca="1" ref="DZ900" ca="1">IFERROR(INDEX(Forecast_Capex_Input!BY$12:BY$286,$Z900)
*(INDEX(Forecast_Capex_Input!$H$12:$H$286,$Z900)=Repex),0)
*$DV900</f>
        <v>0</v>
      </c>
      <c r="EA900" s="43" cm="1">
        <f t="array" aca="1" ref="EA900" ca="1">IFERROR(INDEX(Forecast_Capex_Input!BZ$12:BZ$286,$Z900)
*(INDEX(Forecast_Capex_Input!$H$12:$H$286,$Z900)=Repex),0)
*$DV900</f>
        <v>0</v>
      </c>
      <c r="EB900" s="43" cm="1">
        <f t="array" aca="1" ref="EB900" ca="1">IFERROR(INDEX(Forecast_Capex_Input!CA$12:CA$286,$Z900)
*(INDEX(Forecast_Capex_Input!$H$12:$H$286,$Z900)=Repex),0)
*$DV900</f>
        <v>0</v>
      </c>
      <c r="EC900" s="43" cm="1">
        <f t="array" aca="1" ref="EC900" ca="1">IFERROR(INDEX(Forecast_Capex_Input!CB$12:CB$286,$Z900)
*(INDEX(Forecast_Capex_Input!$H$12:$H$286,$Z900)=Repex),0)
*$DV900</f>
        <v>0</v>
      </c>
      <c r="ED900" s="43" cm="1">
        <f t="array" aca="1" ref="ED900" ca="1">IFERROR(INDEX(Forecast_Capex_Input!CC$12:CC$286,$Z900)
*(INDEX(Forecast_Capex_Input!$H$12:$H$286,$Z900)=Repex),0)
*$DV900</f>
        <v>0</v>
      </c>
      <c r="EF900" s="86" t="str">
        <f t="shared" si="79"/>
        <v>N/A</v>
      </c>
      <c r="EG900" s="28" t="str">
        <f>IFERROR(RANK(EF900,EF$11:EF$1010,0)+COUNTIF(EF$11:EF900,EF900)-1,NA)</f>
        <v>N/A</v>
      </c>
    </row>
    <row r="901" spans="3:137" x14ac:dyDescent="0.2">
      <c r="C901" s="28">
        <f t="shared" si="80"/>
        <v>891</v>
      </c>
      <c r="D901" s="9" t="str" cm="1">
        <f t="array" ref="D901">IFERROR(INDEX(Forecast_Capex_Input!$D$12:$D$286,$Z901),NA)</f>
        <v>N/A</v>
      </c>
      <c r="E901" s="24" t="str" cm="1">
        <f t="array" ref="E901">IF($Z901=NA,NA,INDEX(Forecast_Capex_Input!$E$12:$E$286,$Z901))</f>
        <v>N/A</v>
      </c>
      <c r="F901" s="9" t="str" cm="1">
        <f t="array" aca="1" ref="F901" ca="1">IFERROR(INDEX(General!$E$25:$E$26,$AA901),NA)</f>
        <v>N/A</v>
      </c>
      <c r="G901" s="9" t="str" cm="1">
        <f t="array" aca="1" ref="G901" ca="1">IFERROR(INDEX(Forecast_Capex_Input!$AI$11:$BB$11,$AC901),NA)</f>
        <v>N/A</v>
      </c>
      <c r="H901" s="50" t="str" cm="1">
        <f t="array" aca="1" ref="H901" ca="1">IFERROR(INDEX(Forecast_Capex_Input!$AI$12:$BB$286,$Z901,$AC901),NA)</f>
        <v>N/A</v>
      </c>
      <c r="I901" s="150" t="str" cm="1">
        <f t="array" ref="I901">IFERROR(INDEX(Forecast_Capex_Input!$F$12:$F$286,$Z901),NA)</f>
        <v>N/A</v>
      </c>
      <c r="J901" s="150" t="str" cm="1">
        <f t="array" ref="J901">IFERROR(INDEX(Forecast_Capex_Input!G$12:G$286,$Z901),NA)</f>
        <v>N/A</v>
      </c>
      <c r="K901" s="150" t="str" cm="1">
        <f t="array" ref="K901">IFERROR(INDEX(Forecast_Capex_Input!H$12:H$286,$Z901),NA)</f>
        <v>N/A</v>
      </c>
      <c r="L901" s="150" t="str" cm="1">
        <f t="array" ref="L901">IFERROR(INDEX(Forecast_Capex_Input!I$12:I$286,$Z901),NA)</f>
        <v>N/A</v>
      </c>
      <c r="M901" s="150" t="str" cm="1">
        <f t="array" ref="M901">IFERROR(INDEX(Forecast_Capex_Input!J$12:J$286,$Z901),NA)</f>
        <v>N/A</v>
      </c>
      <c r="N901" s="150" t="str" cm="1">
        <f t="array" ref="N901">IFERROR(INDEX(Forecast_Capex_Input!K$12:K$286,$Z901),NA)</f>
        <v>N/A</v>
      </c>
      <c r="O901" s="150" t="str" cm="1">
        <f t="array" ref="O901">IFERROR(INDEX(Forecast_Capex_Input!L$12:L$286,$Z901),NA)</f>
        <v>N/A</v>
      </c>
      <c r="P901" s="150" t="str" cm="1">
        <f t="array" ref="P901">IFERROR(INDEX(Forecast_Capex_Input!M$12:M$286,$Z901),NA)</f>
        <v>N/A</v>
      </c>
      <c r="Q901" s="24" t="str" cm="1">
        <f t="array" ref="Q901">IFERROR(INDEX(Forecast_Capex_Input!N$12:N$286,$Z901),NA)</f>
        <v>N/A</v>
      </c>
      <c r="R901" s="190" cm="1">
        <f t="array" ref="R901">IFERROR(INDEX(Forecast_Capex_Input!O$12:O$286,$Z901),0)</f>
        <v>0</v>
      </c>
      <c r="S901" s="24" cm="1">
        <f t="array" ref="S901">IFERROR(INDEX(Forecast_Capex_Input!P$12:P$286,$Z901),0)</f>
        <v>0</v>
      </c>
      <c r="T901" s="150" t="str" cm="1">
        <f t="array" aca="1" ref="T901" ca="1">IFERROR(INDEX(General!$K$91:$K$110,$AC901),NA)</f>
        <v>N/A</v>
      </c>
      <c r="U901" s="43" cm="1">
        <f t="array" aca="1" ref="U901" ca="1">IFERROR(
IF($F901=General!$E$25,INDEX(Forecast_Capex_Input!S$12:S$286,$Z901),
INDEX(Forecast_Capex_Input!T$12:T$286,$Z901)),0)</f>
        <v>0</v>
      </c>
      <c r="V901" s="82" t="b">
        <f>IFERROR(INDEX(Overheads!$T$19:$T$26,MATCH($I901,Overheads!$E$19:$E$26,0)),FALSE)</f>
        <v>0</v>
      </c>
      <c r="W901" s="209" cm="1">
        <f t="array" ref="W901">IFERROR(
INDEX(Forecast_Capex_Input!CN$12:CN$286,$Z901),0)</f>
        <v>0</v>
      </c>
      <c r="X901" s="209">
        <f>IFERROR(
MATCH($W901,General!$L$39:$S$39,0),1)</f>
        <v>1</v>
      </c>
      <c r="Z901" s="28" t="str">
        <f>IFERROR(
IF(MATCH($C901,Forecast_Capex_Input!$CI$12:$CI$286,1)+1&gt;MAX(Forecast_Capex_Input!$C$12:$C$286),NA,
MATCH($C901,Forecast_Capex_Input!$CI$12:$CI$286,1)+1),1)</f>
        <v>N/A</v>
      </c>
      <c r="AA901" s="28" t="str" cm="1">
        <f t="array" aca="1" ref="AA901" ca="1">IFERROR(
IF(Z900&lt;&gt;Z901,1,
IF(COUNTIF(OFFSET(AA900,0,0,-INDEX(Forecast_Capex_Input!$CG$12:$CG$286,$Z901)),AA900)=INDEX(Forecast_Capex_Input!$CG$12:$CG$286,$Z901),AA900+1,AA900)),NA)</f>
        <v>N/A</v>
      </c>
      <c r="AB901" s="28" t="str" cm="1">
        <f t="array" ref="AB901">IFERROR($C901-IF($Z901=1,1,INDEX(Forecast_Capex_Input!$CI$12:$CI$286,$Z901-1))+1,NA)</f>
        <v>N/A</v>
      </c>
      <c r="AC901" s="28" t="str" cm="1">
        <f t="array" aca="1" ref="AC901" ca="1">IFERROR(IF(AA901=1,
INDEX(Forecast_Capex_Input!$AI$10:$BB$10,SMALL(IF(INDEX(Forecast_Capex_Input!$AI$12:$BB$286,$Z901,0)&gt;0,COLUMN(Forecast_Capex_Input!$AI$10:$BB$10)-COLUMN(Forecast_Capex_Input!$AI$12)+1),ROWS(OFFSET(AC900,0,0,-$AB901)))),
OFFSET(AC900,-INDEX(Forecast_Capex_Input!$CG$12:$CG$286,$Z901)+1,0)),NA)</f>
        <v>N/A</v>
      </c>
      <c r="AD901" s="28" t="str">
        <f t="shared" ca="1" si="77"/>
        <v>N/A</v>
      </c>
      <c r="AE901" s="82" t="b">
        <f t="shared" si="81"/>
        <v>0</v>
      </c>
      <c r="AF901" s="78" t="b">
        <v>0</v>
      </c>
      <c r="AG901" s="82" t="b">
        <f t="shared" si="78"/>
        <v>1</v>
      </c>
      <c r="AI901" s="55">
        <v>0</v>
      </c>
      <c r="AJ901" s="55">
        <v>0</v>
      </c>
      <c r="AK901" s="55">
        <v>0</v>
      </c>
      <c r="AL901" s="55">
        <v>0</v>
      </c>
      <c r="AM901" s="55">
        <v>0</v>
      </c>
      <c r="AN901" s="135">
        <v>0</v>
      </c>
      <c r="AP901" s="55">
        <v>0</v>
      </c>
      <c r="AQ901" s="55">
        <v>0</v>
      </c>
      <c r="AR901" s="55">
        <v>0</v>
      </c>
      <c r="AS901" s="55">
        <v>0</v>
      </c>
      <c r="AT901" s="55">
        <v>0</v>
      </c>
      <c r="AU901" s="135">
        <v>0</v>
      </c>
      <c r="AW901" s="55">
        <v>0</v>
      </c>
      <c r="AX901" s="55">
        <v>0</v>
      </c>
      <c r="AY901" s="55">
        <v>0</v>
      </c>
      <c r="AZ901" s="55">
        <v>0</v>
      </c>
      <c r="BA901" s="55">
        <v>0</v>
      </c>
      <c r="BB901" s="135">
        <v>0</v>
      </c>
      <c r="BD901" s="55">
        <v>0</v>
      </c>
      <c r="BE901" s="55">
        <v>0</v>
      </c>
      <c r="BF901" s="55">
        <v>0</v>
      </c>
      <c r="BG901" s="55">
        <v>0</v>
      </c>
      <c r="BH901" s="55">
        <v>0</v>
      </c>
      <c r="BI901" s="135">
        <v>0</v>
      </c>
      <c r="BK901" s="55">
        <v>0</v>
      </c>
      <c r="BL901" s="55">
        <v>0</v>
      </c>
      <c r="BM901" s="55">
        <v>0</v>
      </c>
      <c r="BN901" s="55">
        <v>0</v>
      </c>
      <c r="BO901" s="55">
        <v>0</v>
      </c>
      <c r="BP901" s="135">
        <v>0</v>
      </c>
      <c r="BR901" s="147">
        <v>0</v>
      </c>
      <c r="BS901" s="147">
        <v>0</v>
      </c>
      <c r="BT901" s="147">
        <v>0</v>
      </c>
      <c r="BU901" s="147">
        <v>0</v>
      </c>
      <c r="BV901" s="147">
        <v>0</v>
      </c>
      <c r="BX901" s="55">
        <v>0</v>
      </c>
      <c r="BY901" s="55">
        <v>0</v>
      </c>
      <c r="BZ901" s="55">
        <v>0</v>
      </c>
      <c r="CA901" s="55">
        <v>0</v>
      </c>
      <c r="CB901" s="55">
        <v>0</v>
      </c>
      <c r="CC901" s="135">
        <v>0</v>
      </c>
      <c r="CE901" s="55">
        <v>0</v>
      </c>
      <c r="CF901" s="55">
        <v>0</v>
      </c>
      <c r="CG901" s="55">
        <v>0</v>
      </c>
      <c r="CH901" s="55">
        <v>0</v>
      </c>
      <c r="CI901" s="55">
        <v>0</v>
      </c>
      <c r="CJ901" s="135">
        <v>0</v>
      </c>
      <c r="CL901" s="55">
        <v>0</v>
      </c>
      <c r="CM901" s="55">
        <v>0</v>
      </c>
      <c r="CN901" s="55">
        <v>0</v>
      </c>
      <c r="CO901" s="55">
        <v>0</v>
      </c>
      <c r="CP901" s="55">
        <v>0</v>
      </c>
      <c r="CQ901" s="135">
        <v>0</v>
      </c>
      <c r="CS901" s="67">
        <v>0</v>
      </c>
      <c r="CT901" s="67">
        <v>0</v>
      </c>
      <c r="CU901" s="67">
        <v>0</v>
      </c>
      <c r="CV901" s="67">
        <v>0</v>
      </c>
      <c r="CW901" s="67">
        <v>0</v>
      </c>
      <c r="CX901" s="135">
        <v>0</v>
      </c>
      <c r="CZ901" s="55">
        <v>0</v>
      </c>
      <c r="DA901" s="55">
        <v>0</v>
      </c>
      <c r="DB901" s="55">
        <v>0</v>
      </c>
      <c r="DC901" s="55">
        <v>0</v>
      </c>
      <c r="DD901" s="55">
        <v>0</v>
      </c>
      <c r="DE901" s="135">
        <v>0</v>
      </c>
      <c r="DG901" s="43" t="b" cm="1">
        <f t="array" aca="1" ref="DG901" ca="1">OR($G901=Forecast_Capex_Input!$BF$8:$BF$10)</f>
        <v>0</v>
      </c>
      <c r="DH901" s="43" cm="1">
        <f t="array" aca="1" ref="DH901" ca="1">IFERROR(INDEX(Forecast_Capex_Input!BG$12:BG$286,$Z901)
*(INDEX(Forecast_Capex_Input!$H$12:$H$286,$Z901)=Repex),0)
*$DG901</f>
        <v>0</v>
      </c>
      <c r="DI901" s="43" cm="1">
        <f t="array" aca="1" ref="DI901" ca="1">IFERROR(INDEX(Forecast_Capex_Input!BH$12:BH$286,$Z901)
*(INDEX(Forecast_Capex_Input!$H$12:$H$286,$Z901)=Repex),0)
*$DG901</f>
        <v>0</v>
      </c>
      <c r="DJ901" s="43" cm="1">
        <f t="array" aca="1" ref="DJ901" ca="1">IFERROR(INDEX(Forecast_Capex_Input!BI$12:BI$286,$Z901)
*(INDEX(Forecast_Capex_Input!$H$12:$H$286,$Z901)=Repex),0)
*$DG901</f>
        <v>0</v>
      </c>
      <c r="DK901" s="43" cm="1">
        <f t="array" aca="1" ref="DK901" ca="1">IFERROR(INDEX(Forecast_Capex_Input!BJ$12:BJ$286,$Z901)
*(INDEX(Forecast_Capex_Input!$H$12:$H$286,$Z901)=Repex),0)
*$DG901</f>
        <v>0</v>
      </c>
      <c r="DL901" s="43" cm="1">
        <f t="array" aca="1" ref="DL901" ca="1">IFERROR(INDEX(Forecast_Capex_Input!BK$12:BK$286,$Z901)
*(INDEX(Forecast_Capex_Input!$H$12:$H$286,$Z901)=Repex),0)
*$DG901</f>
        <v>0</v>
      </c>
      <c r="DM901" s="43" cm="1">
        <f t="array" aca="1" ref="DM901" ca="1">IFERROR(INDEX(Forecast_Capex_Input!BL$12:BL$286,$Z901)
*(INDEX(Forecast_Capex_Input!$H$12:$H$286,$Z901)=Repex),0)
*$DG901</f>
        <v>0</v>
      </c>
      <c r="DO901" s="43" t="b" cm="1">
        <f t="array" aca="1" ref="DO901" ca="1">OR($G901=Forecast_Capex_Input!$BN$8:$BN$9)</f>
        <v>0</v>
      </c>
      <c r="DP901" s="43" cm="1">
        <f t="array" aca="1" ref="DP901" ca="1">IFERROR(INDEX(Forecast_Capex_Input!BO$12:BO$286,$Z901)
*(INDEX(Forecast_Capex_Input!$H$12:$H$286,$Z901)=Repex),0)
*$DO901</f>
        <v>0</v>
      </c>
      <c r="DQ901" s="43" cm="1">
        <f t="array" aca="1" ref="DQ901" ca="1">IFERROR(INDEX(Forecast_Capex_Input!BP$12:BP$286,$Z901)
*(INDEX(Forecast_Capex_Input!$H$12:$H$286,$Z901)=Repex),0)
*$DO901</f>
        <v>0</v>
      </c>
      <c r="DR901" s="43" cm="1">
        <f t="array" aca="1" ref="DR901" ca="1">IFERROR(INDEX(Forecast_Capex_Input!BQ$12:BQ$286,$Z901)
*(INDEX(Forecast_Capex_Input!$H$12:$H$286,$Z901)=Repex),0)
*$DO901</f>
        <v>0</v>
      </c>
      <c r="DS901" s="43" cm="1">
        <f t="array" aca="1" ref="DS901" ca="1">IFERROR(INDEX(Forecast_Capex_Input!BR$12:BR$286,$Z901)
*(INDEX(Forecast_Capex_Input!$H$12:$H$286,$Z901)=Repex),0)
*$DO901</f>
        <v>0</v>
      </c>
      <c r="DT901" s="43" cm="1">
        <f t="array" aca="1" ref="DT901" ca="1">IFERROR(INDEX(Forecast_Capex_Input!BS$12:BS$286,$Z901)
*(INDEX(Forecast_Capex_Input!$H$12:$H$286,$Z901)=Repex),0)
*$DO901</f>
        <v>0</v>
      </c>
      <c r="DV901" s="43" t="b" cm="1">
        <f t="array" aca="1" ref="DV901" ca="1">OR($G901=Forecast_Capex_Input!$BU$8:$BU$10)</f>
        <v>0</v>
      </c>
      <c r="DW901" s="43" cm="1">
        <f t="array" aca="1" ref="DW901" ca="1">IFERROR(INDEX(Forecast_Capex_Input!BV$12:BV$286,$Z901)
*(INDEX(Forecast_Capex_Input!$H$12:$H$286,$Z901)=Repex),0)
*$DV901</f>
        <v>0</v>
      </c>
      <c r="DX901" s="43" cm="1">
        <f t="array" aca="1" ref="DX901" ca="1">IFERROR(INDEX(Forecast_Capex_Input!BW$12:BW$286,$Z901)
*(INDEX(Forecast_Capex_Input!$H$12:$H$286,$Z901)=Repex),0)
*$DV901</f>
        <v>0</v>
      </c>
      <c r="DY901" s="43" cm="1">
        <f t="array" aca="1" ref="DY901" ca="1">IFERROR(INDEX(Forecast_Capex_Input!BX$12:BX$286,$Z901)
*(INDEX(Forecast_Capex_Input!$H$12:$H$286,$Z901)=Repex),0)
*$DV901</f>
        <v>0</v>
      </c>
      <c r="DZ901" s="43" cm="1">
        <f t="array" aca="1" ref="DZ901" ca="1">IFERROR(INDEX(Forecast_Capex_Input!BY$12:BY$286,$Z901)
*(INDEX(Forecast_Capex_Input!$H$12:$H$286,$Z901)=Repex),0)
*$DV901</f>
        <v>0</v>
      </c>
      <c r="EA901" s="43" cm="1">
        <f t="array" aca="1" ref="EA901" ca="1">IFERROR(INDEX(Forecast_Capex_Input!BZ$12:BZ$286,$Z901)
*(INDEX(Forecast_Capex_Input!$H$12:$H$286,$Z901)=Repex),0)
*$DV901</f>
        <v>0</v>
      </c>
      <c r="EB901" s="43" cm="1">
        <f t="array" aca="1" ref="EB901" ca="1">IFERROR(INDEX(Forecast_Capex_Input!CA$12:CA$286,$Z901)
*(INDEX(Forecast_Capex_Input!$H$12:$H$286,$Z901)=Repex),0)
*$DV901</f>
        <v>0</v>
      </c>
      <c r="EC901" s="43" cm="1">
        <f t="array" aca="1" ref="EC901" ca="1">IFERROR(INDEX(Forecast_Capex_Input!CB$12:CB$286,$Z901)
*(INDEX(Forecast_Capex_Input!$H$12:$H$286,$Z901)=Repex),0)
*$DV901</f>
        <v>0</v>
      </c>
      <c r="ED901" s="43" cm="1">
        <f t="array" aca="1" ref="ED901" ca="1">IFERROR(INDEX(Forecast_Capex_Input!CC$12:CC$286,$Z901)
*(INDEX(Forecast_Capex_Input!$H$12:$H$286,$Z901)=Repex),0)
*$DV901</f>
        <v>0</v>
      </c>
      <c r="EF901" s="86" t="str">
        <f t="shared" si="79"/>
        <v>N/A</v>
      </c>
      <c r="EG901" s="28" t="str">
        <f>IFERROR(RANK(EF901,EF$11:EF$1010,0)+COUNTIF(EF$11:EF901,EF901)-1,NA)</f>
        <v>N/A</v>
      </c>
    </row>
    <row r="902" spans="3:137" x14ac:dyDescent="0.2">
      <c r="C902" s="28">
        <f t="shared" si="80"/>
        <v>892</v>
      </c>
      <c r="D902" s="9" t="str" cm="1">
        <f t="array" ref="D902">IFERROR(INDEX(Forecast_Capex_Input!$D$12:$D$286,$Z902),NA)</f>
        <v>N/A</v>
      </c>
      <c r="E902" s="24" t="str" cm="1">
        <f t="array" ref="E902">IF($Z902=NA,NA,INDEX(Forecast_Capex_Input!$E$12:$E$286,$Z902))</f>
        <v>N/A</v>
      </c>
      <c r="F902" s="9" t="str" cm="1">
        <f t="array" aca="1" ref="F902" ca="1">IFERROR(INDEX(General!$E$25:$E$26,$AA902),NA)</f>
        <v>N/A</v>
      </c>
      <c r="G902" s="9" t="str" cm="1">
        <f t="array" aca="1" ref="G902" ca="1">IFERROR(INDEX(Forecast_Capex_Input!$AI$11:$BB$11,$AC902),NA)</f>
        <v>N/A</v>
      </c>
      <c r="H902" s="50" t="str" cm="1">
        <f t="array" aca="1" ref="H902" ca="1">IFERROR(INDEX(Forecast_Capex_Input!$AI$12:$BB$286,$Z902,$AC902),NA)</f>
        <v>N/A</v>
      </c>
      <c r="I902" s="150" t="str" cm="1">
        <f t="array" ref="I902">IFERROR(INDEX(Forecast_Capex_Input!$F$12:$F$286,$Z902),NA)</f>
        <v>N/A</v>
      </c>
      <c r="J902" s="150" t="str" cm="1">
        <f t="array" ref="J902">IFERROR(INDEX(Forecast_Capex_Input!G$12:G$286,$Z902),NA)</f>
        <v>N/A</v>
      </c>
      <c r="K902" s="150" t="str" cm="1">
        <f t="array" ref="K902">IFERROR(INDEX(Forecast_Capex_Input!H$12:H$286,$Z902),NA)</f>
        <v>N/A</v>
      </c>
      <c r="L902" s="150" t="str" cm="1">
        <f t="array" ref="L902">IFERROR(INDEX(Forecast_Capex_Input!I$12:I$286,$Z902),NA)</f>
        <v>N/A</v>
      </c>
      <c r="M902" s="150" t="str" cm="1">
        <f t="array" ref="M902">IFERROR(INDEX(Forecast_Capex_Input!J$12:J$286,$Z902),NA)</f>
        <v>N/A</v>
      </c>
      <c r="N902" s="150" t="str" cm="1">
        <f t="array" ref="N902">IFERROR(INDEX(Forecast_Capex_Input!K$12:K$286,$Z902),NA)</f>
        <v>N/A</v>
      </c>
      <c r="O902" s="150" t="str" cm="1">
        <f t="array" ref="O902">IFERROR(INDEX(Forecast_Capex_Input!L$12:L$286,$Z902),NA)</f>
        <v>N/A</v>
      </c>
      <c r="P902" s="150" t="str" cm="1">
        <f t="array" ref="P902">IFERROR(INDEX(Forecast_Capex_Input!M$12:M$286,$Z902),NA)</f>
        <v>N/A</v>
      </c>
      <c r="Q902" s="24" t="str" cm="1">
        <f t="array" ref="Q902">IFERROR(INDEX(Forecast_Capex_Input!N$12:N$286,$Z902),NA)</f>
        <v>N/A</v>
      </c>
      <c r="R902" s="190" cm="1">
        <f t="array" ref="R902">IFERROR(INDEX(Forecast_Capex_Input!O$12:O$286,$Z902),0)</f>
        <v>0</v>
      </c>
      <c r="S902" s="24" cm="1">
        <f t="array" ref="S902">IFERROR(INDEX(Forecast_Capex_Input!P$12:P$286,$Z902),0)</f>
        <v>0</v>
      </c>
      <c r="T902" s="150" t="str" cm="1">
        <f t="array" aca="1" ref="T902" ca="1">IFERROR(INDEX(General!$K$91:$K$110,$AC902),NA)</f>
        <v>N/A</v>
      </c>
      <c r="U902" s="43" cm="1">
        <f t="array" aca="1" ref="U902" ca="1">IFERROR(
IF($F902=General!$E$25,INDEX(Forecast_Capex_Input!S$12:S$286,$Z902),
INDEX(Forecast_Capex_Input!T$12:T$286,$Z902)),0)</f>
        <v>0</v>
      </c>
      <c r="V902" s="82" t="b">
        <f>IFERROR(INDEX(Overheads!$T$19:$T$26,MATCH($I902,Overheads!$E$19:$E$26,0)),FALSE)</f>
        <v>0</v>
      </c>
      <c r="W902" s="209" cm="1">
        <f t="array" ref="W902">IFERROR(
INDEX(Forecast_Capex_Input!CN$12:CN$286,$Z902),0)</f>
        <v>0</v>
      </c>
      <c r="X902" s="209">
        <f>IFERROR(
MATCH($W902,General!$L$39:$S$39,0),1)</f>
        <v>1</v>
      </c>
      <c r="Z902" s="28" t="str">
        <f>IFERROR(
IF(MATCH($C902,Forecast_Capex_Input!$CI$12:$CI$286,1)+1&gt;MAX(Forecast_Capex_Input!$C$12:$C$286),NA,
MATCH($C902,Forecast_Capex_Input!$CI$12:$CI$286,1)+1),1)</f>
        <v>N/A</v>
      </c>
      <c r="AA902" s="28" t="str" cm="1">
        <f t="array" aca="1" ref="AA902" ca="1">IFERROR(
IF(Z901&lt;&gt;Z902,1,
IF(COUNTIF(OFFSET(AA901,0,0,-INDEX(Forecast_Capex_Input!$CG$12:$CG$286,$Z902)),AA901)=INDEX(Forecast_Capex_Input!$CG$12:$CG$286,$Z902),AA901+1,AA901)),NA)</f>
        <v>N/A</v>
      </c>
      <c r="AB902" s="28" t="str" cm="1">
        <f t="array" ref="AB902">IFERROR($C902-IF($Z902=1,1,INDEX(Forecast_Capex_Input!$CI$12:$CI$286,$Z902-1))+1,NA)</f>
        <v>N/A</v>
      </c>
      <c r="AC902" s="28" t="str" cm="1">
        <f t="array" aca="1" ref="AC902" ca="1">IFERROR(IF(AA902=1,
INDEX(Forecast_Capex_Input!$AI$10:$BB$10,SMALL(IF(INDEX(Forecast_Capex_Input!$AI$12:$BB$286,$Z902,0)&gt;0,COLUMN(Forecast_Capex_Input!$AI$10:$BB$10)-COLUMN(Forecast_Capex_Input!$AI$12)+1),ROWS(OFFSET(AC901,0,0,-$AB902)))),
OFFSET(AC901,-INDEX(Forecast_Capex_Input!$CG$12:$CG$286,$Z902)+1,0)),NA)</f>
        <v>N/A</v>
      </c>
      <c r="AD902" s="28" t="str">
        <f t="shared" ca="1" si="77"/>
        <v>N/A</v>
      </c>
      <c r="AE902" s="82" t="b">
        <f t="shared" si="81"/>
        <v>0</v>
      </c>
      <c r="AF902" s="78" t="b">
        <v>0</v>
      </c>
      <c r="AG902" s="82" t="b">
        <f t="shared" si="78"/>
        <v>1</v>
      </c>
      <c r="AI902" s="55">
        <v>0</v>
      </c>
      <c r="AJ902" s="55">
        <v>0</v>
      </c>
      <c r="AK902" s="55">
        <v>0</v>
      </c>
      <c r="AL902" s="55">
        <v>0</v>
      </c>
      <c r="AM902" s="55">
        <v>0</v>
      </c>
      <c r="AN902" s="135">
        <v>0</v>
      </c>
      <c r="AP902" s="55">
        <v>0</v>
      </c>
      <c r="AQ902" s="55">
        <v>0</v>
      </c>
      <c r="AR902" s="55">
        <v>0</v>
      </c>
      <c r="AS902" s="55">
        <v>0</v>
      </c>
      <c r="AT902" s="55">
        <v>0</v>
      </c>
      <c r="AU902" s="135">
        <v>0</v>
      </c>
      <c r="AW902" s="55">
        <v>0</v>
      </c>
      <c r="AX902" s="55">
        <v>0</v>
      </c>
      <c r="AY902" s="55">
        <v>0</v>
      </c>
      <c r="AZ902" s="55">
        <v>0</v>
      </c>
      <c r="BA902" s="55">
        <v>0</v>
      </c>
      <c r="BB902" s="135">
        <v>0</v>
      </c>
      <c r="BD902" s="55">
        <v>0</v>
      </c>
      <c r="BE902" s="55">
        <v>0</v>
      </c>
      <c r="BF902" s="55">
        <v>0</v>
      </c>
      <c r="BG902" s="55">
        <v>0</v>
      </c>
      <c r="BH902" s="55">
        <v>0</v>
      </c>
      <c r="BI902" s="135">
        <v>0</v>
      </c>
      <c r="BK902" s="55">
        <v>0</v>
      </c>
      <c r="BL902" s="55">
        <v>0</v>
      </c>
      <c r="BM902" s="55">
        <v>0</v>
      </c>
      <c r="BN902" s="55">
        <v>0</v>
      </c>
      <c r="BO902" s="55">
        <v>0</v>
      </c>
      <c r="BP902" s="135">
        <v>0</v>
      </c>
      <c r="BR902" s="147">
        <v>0</v>
      </c>
      <c r="BS902" s="147">
        <v>0</v>
      </c>
      <c r="BT902" s="147">
        <v>0</v>
      </c>
      <c r="BU902" s="147">
        <v>0</v>
      </c>
      <c r="BV902" s="147">
        <v>0</v>
      </c>
      <c r="BX902" s="55">
        <v>0</v>
      </c>
      <c r="BY902" s="55">
        <v>0</v>
      </c>
      <c r="BZ902" s="55">
        <v>0</v>
      </c>
      <c r="CA902" s="55">
        <v>0</v>
      </c>
      <c r="CB902" s="55">
        <v>0</v>
      </c>
      <c r="CC902" s="135">
        <v>0</v>
      </c>
      <c r="CE902" s="55">
        <v>0</v>
      </c>
      <c r="CF902" s="55">
        <v>0</v>
      </c>
      <c r="CG902" s="55">
        <v>0</v>
      </c>
      <c r="CH902" s="55">
        <v>0</v>
      </c>
      <c r="CI902" s="55">
        <v>0</v>
      </c>
      <c r="CJ902" s="135">
        <v>0</v>
      </c>
      <c r="CL902" s="55">
        <v>0</v>
      </c>
      <c r="CM902" s="55">
        <v>0</v>
      </c>
      <c r="CN902" s="55">
        <v>0</v>
      </c>
      <c r="CO902" s="55">
        <v>0</v>
      </c>
      <c r="CP902" s="55">
        <v>0</v>
      </c>
      <c r="CQ902" s="135">
        <v>0</v>
      </c>
      <c r="CS902" s="67">
        <v>0</v>
      </c>
      <c r="CT902" s="67">
        <v>0</v>
      </c>
      <c r="CU902" s="67">
        <v>0</v>
      </c>
      <c r="CV902" s="67">
        <v>0</v>
      </c>
      <c r="CW902" s="67">
        <v>0</v>
      </c>
      <c r="CX902" s="135">
        <v>0</v>
      </c>
      <c r="CZ902" s="55">
        <v>0</v>
      </c>
      <c r="DA902" s="55">
        <v>0</v>
      </c>
      <c r="DB902" s="55">
        <v>0</v>
      </c>
      <c r="DC902" s="55">
        <v>0</v>
      </c>
      <c r="DD902" s="55">
        <v>0</v>
      </c>
      <c r="DE902" s="135">
        <v>0</v>
      </c>
      <c r="DG902" s="43" t="b" cm="1">
        <f t="array" aca="1" ref="DG902" ca="1">OR($G902=Forecast_Capex_Input!$BF$8:$BF$10)</f>
        <v>0</v>
      </c>
      <c r="DH902" s="43" cm="1">
        <f t="array" aca="1" ref="DH902" ca="1">IFERROR(INDEX(Forecast_Capex_Input!BG$12:BG$286,$Z902)
*(INDEX(Forecast_Capex_Input!$H$12:$H$286,$Z902)=Repex),0)
*$DG902</f>
        <v>0</v>
      </c>
      <c r="DI902" s="43" cm="1">
        <f t="array" aca="1" ref="DI902" ca="1">IFERROR(INDEX(Forecast_Capex_Input!BH$12:BH$286,$Z902)
*(INDEX(Forecast_Capex_Input!$H$12:$H$286,$Z902)=Repex),0)
*$DG902</f>
        <v>0</v>
      </c>
      <c r="DJ902" s="43" cm="1">
        <f t="array" aca="1" ref="DJ902" ca="1">IFERROR(INDEX(Forecast_Capex_Input!BI$12:BI$286,$Z902)
*(INDEX(Forecast_Capex_Input!$H$12:$H$286,$Z902)=Repex),0)
*$DG902</f>
        <v>0</v>
      </c>
      <c r="DK902" s="43" cm="1">
        <f t="array" aca="1" ref="DK902" ca="1">IFERROR(INDEX(Forecast_Capex_Input!BJ$12:BJ$286,$Z902)
*(INDEX(Forecast_Capex_Input!$H$12:$H$286,$Z902)=Repex),0)
*$DG902</f>
        <v>0</v>
      </c>
      <c r="DL902" s="43" cm="1">
        <f t="array" aca="1" ref="DL902" ca="1">IFERROR(INDEX(Forecast_Capex_Input!BK$12:BK$286,$Z902)
*(INDEX(Forecast_Capex_Input!$H$12:$H$286,$Z902)=Repex),0)
*$DG902</f>
        <v>0</v>
      </c>
      <c r="DM902" s="43" cm="1">
        <f t="array" aca="1" ref="DM902" ca="1">IFERROR(INDEX(Forecast_Capex_Input!BL$12:BL$286,$Z902)
*(INDEX(Forecast_Capex_Input!$H$12:$H$286,$Z902)=Repex),0)
*$DG902</f>
        <v>0</v>
      </c>
      <c r="DO902" s="43" t="b" cm="1">
        <f t="array" aca="1" ref="DO902" ca="1">OR($G902=Forecast_Capex_Input!$BN$8:$BN$9)</f>
        <v>0</v>
      </c>
      <c r="DP902" s="43" cm="1">
        <f t="array" aca="1" ref="DP902" ca="1">IFERROR(INDEX(Forecast_Capex_Input!BO$12:BO$286,$Z902)
*(INDEX(Forecast_Capex_Input!$H$12:$H$286,$Z902)=Repex),0)
*$DO902</f>
        <v>0</v>
      </c>
      <c r="DQ902" s="43" cm="1">
        <f t="array" aca="1" ref="DQ902" ca="1">IFERROR(INDEX(Forecast_Capex_Input!BP$12:BP$286,$Z902)
*(INDEX(Forecast_Capex_Input!$H$12:$H$286,$Z902)=Repex),0)
*$DO902</f>
        <v>0</v>
      </c>
      <c r="DR902" s="43" cm="1">
        <f t="array" aca="1" ref="DR902" ca="1">IFERROR(INDEX(Forecast_Capex_Input!BQ$12:BQ$286,$Z902)
*(INDEX(Forecast_Capex_Input!$H$12:$H$286,$Z902)=Repex),0)
*$DO902</f>
        <v>0</v>
      </c>
      <c r="DS902" s="43" cm="1">
        <f t="array" aca="1" ref="DS902" ca="1">IFERROR(INDEX(Forecast_Capex_Input!BR$12:BR$286,$Z902)
*(INDEX(Forecast_Capex_Input!$H$12:$H$286,$Z902)=Repex),0)
*$DO902</f>
        <v>0</v>
      </c>
      <c r="DT902" s="43" cm="1">
        <f t="array" aca="1" ref="DT902" ca="1">IFERROR(INDEX(Forecast_Capex_Input!BS$12:BS$286,$Z902)
*(INDEX(Forecast_Capex_Input!$H$12:$H$286,$Z902)=Repex),0)
*$DO902</f>
        <v>0</v>
      </c>
      <c r="DV902" s="43" t="b" cm="1">
        <f t="array" aca="1" ref="DV902" ca="1">OR($G902=Forecast_Capex_Input!$BU$8:$BU$10)</f>
        <v>0</v>
      </c>
      <c r="DW902" s="43" cm="1">
        <f t="array" aca="1" ref="DW902" ca="1">IFERROR(INDEX(Forecast_Capex_Input!BV$12:BV$286,$Z902)
*(INDEX(Forecast_Capex_Input!$H$12:$H$286,$Z902)=Repex),0)
*$DV902</f>
        <v>0</v>
      </c>
      <c r="DX902" s="43" cm="1">
        <f t="array" aca="1" ref="DX902" ca="1">IFERROR(INDEX(Forecast_Capex_Input!BW$12:BW$286,$Z902)
*(INDEX(Forecast_Capex_Input!$H$12:$H$286,$Z902)=Repex),0)
*$DV902</f>
        <v>0</v>
      </c>
      <c r="DY902" s="43" cm="1">
        <f t="array" aca="1" ref="DY902" ca="1">IFERROR(INDEX(Forecast_Capex_Input!BX$12:BX$286,$Z902)
*(INDEX(Forecast_Capex_Input!$H$12:$H$286,$Z902)=Repex),0)
*$DV902</f>
        <v>0</v>
      </c>
      <c r="DZ902" s="43" cm="1">
        <f t="array" aca="1" ref="DZ902" ca="1">IFERROR(INDEX(Forecast_Capex_Input!BY$12:BY$286,$Z902)
*(INDEX(Forecast_Capex_Input!$H$12:$H$286,$Z902)=Repex),0)
*$DV902</f>
        <v>0</v>
      </c>
      <c r="EA902" s="43" cm="1">
        <f t="array" aca="1" ref="EA902" ca="1">IFERROR(INDEX(Forecast_Capex_Input!BZ$12:BZ$286,$Z902)
*(INDEX(Forecast_Capex_Input!$H$12:$H$286,$Z902)=Repex),0)
*$DV902</f>
        <v>0</v>
      </c>
      <c r="EB902" s="43" cm="1">
        <f t="array" aca="1" ref="EB902" ca="1">IFERROR(INDEX(Forecast_Capex_Input!CA$12:CA$286,$Z902)
*(INDEX(Forecast_Capex_Input!$H$12:$H$286,$Z902)=Repex),0)
*$DV902</f>
        <v>0</v>
      </c>
      <c r="EC902" s="43" cm="1">
        <f t="array" aca="1" ref="EC902" ca="1">IFERROR(INDEX(Forecast_Capex_Input!CB$12:CB$286,$Z902)
*(INDEX(Forecast_Capex_Input!$H$12:$H$286,$Z902)=Repex),0)
*$DV902</f>
        <v>0</v>
      </c>
      <c r="ED902" s="43" cm="1">
        <f t="array" aca="1" ref="ED902" ca="1">IFERROR(INDEX(Forecast_Capex_Input!CC$12:CC$286,$Z902)
*(INDEX(Forecast_Capex_Input!$H$12:$H$286,$Z902)=Repex),0)
*$DV902</f>
        <v>0</v>
      </c>
      <c r="EF902" s="86" t="str">
        <f t="shared" si="79"/>
        <v>N/A</v>
      </c>
      <c r="EG902" s="28" t="str">
        <f>IFERROR(RANK(EF902,EF$11:EF$1010,0)+COUNTIF(EF$11:EF902,EF902)-1,NA)</f>
        <v>N/A</v>
      </c>
    </row>
    <row r="903" spans="3:137" x14ac:dyDescent="0.2">
      <c r="C903" s="28">
        <f t="shared" si="80"/>
        <v>893</v>
      </c>
      <c r="D903" s="9" t="str" cm="1">
        <f t="array" ref="D903">IFERROR(INDEX(Forecast_Capex_Input!$D$12:$D$286,$Z903),NA)</f>
        <v>N/A</v>
      </c>
      <c r="E903" s="24" t="str" cm="1">
        <f t="array" ref="E903">IF($Z903=NA,NA,INDEX(Forecast_Capex_Input!$E$12:$E$286,$Z903))</f>
        <v>N/A</v>
      </c>
      <c r="F903" s="9" t="str" cm="1">
        <f t="array" aca="1" ref="F903" ca="1">IFERROR(INDEX(General!$E$25:$E$26,$AA903),NA)</f>
        <v>N/A</v>
      </c>
      <c r="G903" s="9" t="str" cm="1">
        <f t="array" aca="1" ref="G903" ca="1">IFERROR(INDEX(Forecast_Capex_Input!$AI$11:$BB$11,$AC903),NA)</f>
        <v>N/A</v>
      </c>
      <c r="H903" s="50" t="str" cm="1">
        <f t="array" aca="1" ref="H903" ca="1">IFERROR(INDEX(Forecast_Capex_Input!$AI$12:$BB$286,$Z903,$AC903),NA)</f>
        <v>N/A</v>
      </c>
      <c r="I903" s="150" t="str" cm="1">
        <f t="array" ref="I903">IFERROR(INDEX(Forecast_Capex_Input!$F$12:$F$286,$Z903),NA)</f>
        <v>N/A</v>
      </c>
      <c r="J903" s="150" t="str" cm="1">
        <f t="array" ref="J903">IFERROR(INDEX(Forecast_Capex_Input!G$12:G$286,$Z903),NA)</f>
        <v>N/A</v>
      </c>
      <c r="K903" s="150" t="str" cm="1">
        <f t="array" ref="K903">IFERROR(INDEX(Forecast_Capex_Input!H$12:H$286,$Z903),NA)</f>
        <v>N/A</v>
      </c>
      <c r="L903" s="150" t="str" cm="1">
        <f t="array" ref="L903">IFERROR(INDEX(Forecast_Capex_Input!I$12:I$286,$Z903),NA)</f>
        <v>N/A</v>
      </c>
      <c r="M903" s="150" t="str" cm="1">
        <f t="array" ref="M903">IFERROR(INDEX(Forecast_Capex_Input!J$12:J$286,$Z903),NA)</f>
        <v>N/A</v>
      </c>
      <c r="N903" s="150" t="str" cm="1">
        <f t="array" ref="N903">IFERROR(INDEX(Forecast_Capex_Input!K$12:K$286,$Z903),NA)</f>
        <v>N/A</v>
      </c>
      <c r="O903" s="150" t="str" cm="1">
        <f t="array" ref="O903">IFERROR(INDEX(Forecast_Capex_Input!L$12:L$286,$Z903),NA)</f>
        <v>N/A</v>
      </c>
      <c r="P903" s="150" t="str" cm="1">
        <f t="array" ref="P903">IFERROR(INDEX(Forecast_Capex_Input!M$12:M$286,$Z903),NA)</f>
        <v>N/A</v>
      </c>
      <c r="Q903" s="24" t="str" cm="1">
        <f t="array" ref="Q903">IFERROR(INDEX(Forecast_Capex_Input!N$12:N$286,$Z903),NA)</f>
        <v>N/A</v>
      </c>
      <c r="R903" s="190" cm="1">
        <f t="array" ref="R903">IFERROR(INDEX(Forecast_Capex_Input!O$12:O$286,$Z903),0)</f>
        <v>0</v>
      </c>
      <c r="S903" s="24" cm="1">
        <f t="array" ref="S903">IFERROR(INDEX(Forecast_Capex_Input!P$12:P$286,$Z903),0)</f>
        <v>0</v>
      </c>
      <c r="T903" s="150" t="str" cm="1">
        <f t="array" aca="1" ref="T903" ca="1">IFERROR(INDEX(General!$K$91:$K$110,$AC903),NA)</f>
        <v>N/A</v>
      </c>
      <c r="U903" s="43" cm="1">
        <f t="array" aca="1" ref="U903" ca="1">IFERROR(
IF($F903=General!$E$25,INDEX(Forecast_Capex_Input!S$12:S$286,$Z903),
INDEX(Forecast_Capex_Input!T$12:T$286,$Z903)),0)</f>
        <v>0</v>
      </c>
      <c r="V903" s="82" t="b">
        <f>IFERROR(INDEX(Overheads!$T$19:$T$26,MATCH($I903,Overheads!$E$19:$E$26,0)),FALSE)</f>
        <v>0</v>
      </c>
      <c r="W903" s="209" cm="1">
        <f t="array" ref="W903">IFERROR(
INDEX(Forecast_Capex_Input!CN$12:CN$286,$Z903),0)</f>
        <v>0</v>
      </c>
      <c r="X903" s="209">
        <f>IFERROR(
MATCH($W903,General!$L$39:$S$39,0),1)</f>
        <v>1</v>
      </c>
      <c r="Z903" s="28" t="str">
        <f>IFERROR(
IF(MATCH($C903,Forecast_Capex_Input!$CI$12:$CI$286,1)+1&gt;MAX(Forecast_Capex_Input!$C$12:$C$286),NA,
MATCH($C903,Forecast_Capex_Input!$CI$12:$CI$286,1)+1),1)</f>
        <v>N/A</v>
      </c>
      <c r="AA903" s="28" t="str" cm="1">
        <f t="array" aca="1" ref="AA903" ca="1">IFERROR(
IF(Z902&lt;&gt;Z903,1,
IF(COUNTIF(OFFSET(AA902,0,0,-INDEX(Forecast_Capex_Input!$CG$12:$CG$286,$Z903)),AA902)=INDEX(Forecast_Capex_Input!$CG$12:$CG$286,$Z903),AA902+1,AA902)),NA)</f>
        <v>N/A</v>
      </c>
      <c r="AB903" s="28" t="str" cm="1">
        <f t="array" ref="AB903">IFERROR($C903-IF($Z903=1,1,INDEX(Forecast_Capex_Input!$CI$12:$CI$286,$Z903-1))+1,NA)</f>
        <v>N/A</v>
      </c>
      <c r="AC903" s="28" t="str" cm="1">
        <f t="array" aca="1" ref="AC903" ca="1">IFERROR(IF(AA903=1,
INDEX(Forecast_Capex_Input!$AI$10:$BB$10,SMALL(IF(INDEX(Forecast_Capex_Input!$AI$12:$BB$286,$Z903,0)&gt;0,COLUMN(Forecast_Capex_Input!$AI$10:$BB$10)-COLUMN(Forecast_Capex_Input!$AI$12)+1),ROWS(OFFSET(AC902,0,0,-$AB903)))),
OFFSET(AC902,-INDEX(Forecast_Capex_Input!$CG$12:$CG$286,$Z903)+1,0)),NA)</f>
        <v>N/A</v>
      </c>
      <c r="AD903" s="28" t="str">
        <f t="shared" ca="1" si="77"/>
        <v>N/A</v>
      </c>
      <c r="AE903" s="82" t="b">
        <f t="shared" si="81"/>
        <v>0</v>
      </c>
      <c r="AF903" s="78" t="b">
        <v>0</v>
      </c>
      <c r="AG903" s="82" t="b">
        <f t="shared" si="78"/>
        <v>1</v>
      </c>
      <c r="AI903" s="55">
        <v>0</v>
      </c>
      <c r="AJ903" s="55">
        <v>0</v>
      </c>
      <c r="AK903" s="55">
        <v>0</v>
      </c>
      <c r="AL903" s="55">
        <v>0</v>
      </c>
      <c r="AM903" s="55">
        <v>0</v>
      </c>
      <c r="AN903" s="135">
        <v>0</v>
      </c>
      <c r="AP903" s="55">
        <v>0</v>
      </c>
      <c r="AQ903" s="55">
        <v>0</v>
      </c>
      <c r="AR903" s="55">
        <v>0</v>
      </c>
      <c r="AS903" s="55">
        <v>0</v>
      </c>
      <c r="AT903" s="55">
        <v>0</v>
      </c>
      <c r="AU903" s="135">
        <v>0</v>
      </c>
      <c r="AW903" s="55">
        <v>0</v>
      </c>
      <c r="AX903" s="55">
        <v>0</v>
      </c>
      <c r="AY903" s="55">
        <v>0</v>
      </c>
      <c r="AZ903" s="55">
        <v>0</v>
      </c>
      <c r="BA903" s="55">
        <v>0</v>
      </c>
      <c r="BB903" s="135">
        <v>0</v>
      </c>
      <c r="BD903" s="55">
        <v>0</v>
      </c>
      <c r="BE903" s="55">
        <v>0</v>
      </c>
      <c r="BF903" s="55">
        <v>0</v>
      </c>
      <c r="BG903" s="55">
        <v>0</v>
      </c>
      <c r="BH903" s="55">
        <v>0</v>
      </c>
      <c r="BI903" s="135">
        <v>0</v>
      </c>
      <c r="BK903" s="55">
        <v>0</v>
      </c>
      <c r="BL903" s="55">
        <v>0</v>
      </c>
      <c r="BM903" s="55">
        <v>0</v>
      </c>
      <c r="BN903" s="55">
        <v>0</v>
      </c>
      <c r="BO903" s="55">
        <v>0</v>
      </c>
      <c r="BP903" s="135">
        <v>0</v>
      </c>
      <c r="BR903" s="147">
        <v>0</v>
      </c>
      <c r="BS903" s="147">
        <v>0</v>
      </c>
      <c r="BT903" s="147">
        <v>0</v>
      </c>
      <c r="BU903" s="147">
        <v>0</v>
      </c>
      <c r="BV903" s="147">
        <v>0</v>
      </c>
      <c r="BX903" s="55">
        <v>0</v>
      </c>
      <c r="BY903" s="55">
        <v>0</v>
      </c>
      <c r="BZ903" s="55">
        <v>0</v>
      </c>
      <c r="CA903" s="55">
        <v>0</v>
      </c>
      <c r="CB903" s="55">
        <v>0</v>
      </c>
      <c r="CC903" s="135">
        <v>0</v>
      </c>
      <c r="CE903" s="55">
        <v>0</v>
      </c>
      <c r="CF903" s="55">
        <v>0</v>
      </c>
      <c r="CG903" s="55">
        <v>0</v>
      </c>
      <c r="CH903" s="55">
        <v>0</v>
      </c>
      <c r="CI903" s="55">
        <v>0</v>
      </c>
      <c r="CJ903" s="135">
        <v>0</v>
      </c>
      <c r="CL903" s="55">
        <v>0</v>
      </c>
      <c r="CM903" s="55">
        <v>0</v>
      </c>
      <c r="CN903" s="55">
        <v>0</v>
      </c>
      <c r="CO903" s="55">
        <v>0</v>
      </c>
      <c r="CP903" s="55">
        <v>0</v>
      </c>
      <c r="CQ903" s="135">
        <v>0</v>
      </c>
      <c r="CS903" s="67">
        <v>0</v>
      </c>
      <c r="CT903" s="67">
        <v>0</v>
      </c>
      <c r="CU903" s="67">
        <v>0</v>
      </c>
      <c r="CV903" s="67">
        <v>0</v>
      </c>
      <c r="CW903" s="67">
        <v>0</v>
      </c>
      <c r="CX903" s="135">
        <v>0</v>
      </c>
      <c r="CZ903" s="55">
        <v>0</v>
      </c>
      <c r="DA903" s="55">
        <v>0</v>
      </c>
      <c r="DB903" s="55">
        <v>0</v>
      </c>
      <c r="DC903" s="55">
        <v>0</v>
      </c>
      <c r="DD903" s="55">
        <v>0</v>
      </c>
      <c r="DE903" s="135">
        <v>0</v>
      </c>
      <c r="DG903" s="43" t="b" cm="1">
        <f t="array" aca="1" ref="DG903" ca="1">OR($G903=Forecast_Capex_Input!$BF$8:$BF$10)</f>
        <v>0</v>
      </c>
      <c r="DH903" s="43" cm="1">
        <f t="array" aca="1" ref="DH903" ca="1">IFERROR(INDEX(Forecast_Capex_Input!BG$12:BG$286,$Z903)
*(INDEX(Forecast_Capex_Input!$H$12:$H$286,$Z903)=Repex),0)
*$DG903</f>
        <v>0</v>
      </c>
      <c r="DI903" s="43" cm="1">
        <f t="array" aca="1" ref="DI903" ca="1">IFERROR(INDEX(Forecast_Capex_Input!BH$12:BH$286,$Z903)
*(INDEX(Forecast_Capex_Input!$H$12:$H$286,$Z903)=Repex),0)
*$DG903</f>
        <v>0</v>
      </c>
      <c r="DJ903" s="43" cm="1">
        <f t="array" aca="1" ref="DJ903" ca="1">IFERROR(INDEX(Forecast_Capex_Input!BI$12:BI$286,$Z903)
*(INDEX(Forecast_Capex_Input!$H$12:$H$286,$Z903)=Repex),0)
*$DG903</f>
        <v>0</v>
      </c>
      <c r="DK903" s="43" cm="1">
        <f t="array" aca="1" ref="DK903" ca="1">IFERROR(INDEX(Forecast_Capex_Input!BJ$12:BJ$286,$Z903)
*(INDEX(Forecast_Capex_Input!$H$12:$H$286,$Z903)=Repex),0)
*$DG903</f>
        <v>0</v>
      </c>
      <c r="DL903" s="43" cm="1">
        <f t="array" aca="1" ref="DL903" ca="1">IFERROR(INDEX(Forecast_Capex_Input!BK$12:BK$286,$Z903)
*(INDEX(Forecast_Capex_Input!$H$12:$H$286,$Z903)=Repex),0)
*$DG903</f>
        <v>0</v>
      </c>
      <c r="DM903" s="43" cm="1">
        <f t="array" aca="1" ref="DM903" ca="1">IFERROR(INDEX(Forecast_Capex_Input!BL$12:BL$286,$Z903)
*(INDEX(Forecast_Capex_Input!$H$12:$H$286,$Z903)=Repex),0)
*$DG903</f>
        <v>0</v>
      </c>
      <c r="DO903" s="43" t="b" cm="1">
        <f t="array" aca="1" ref="DO903" ca="1">OR($G903=Forecast_Capex_Input!$BN$8:$BN$9)</f>
        <v>0</v>
      </c>
      <c r="DP903" s="43" cm="1">
        <f t="array" aca="1" ref="DP903" ca="1">IFERROR(INDEX(Forecast_Capex_Input!BO$12:BO$286,$Z903)
*(INDEX(Forecast_Capex_Input!$H$12:$H$286,$Z903)=Repex),0)
*$DO903</f>
        <v>0</v>
      </c>
      <c r="DQ903" s="43" cm="1">
        <f t="array" aca="1" ref="DQ903" ca="1">IFERROR(INDEX(Forecast_Capex_Input!BP$12:BP$286,$Z903)
*(INDEX(Forecast_Capex_Input!$H$12:$H$286,$Z903)=Repex),0)
*$DO903</f>
        <v>0</v>
      </c>
      <c r="DR903" s="43" cm="1">
        <f t="array" aca="1" ref="DR903" ca="1">IFERROR(INDEX(Forecast_Capex_Input!BQ$12:BQ$286,$Z903)
*(INDEX(Forecast_Capex_Input!$H$12:$H$286,$Z903)=Repex),0)
*$DO903</f>
        <v>0</v>
      </c>
      <c r="DS903" s="43" cm="1">
        <f t="array" aca="1" ref="DS903" ca="1">IFERROR(INDEX(Forecast_Capex_Input!BR$12:BR$286,$Z903)
*(INDEX(Forecast_Capex_Input!$H$12:$H$286,$Z903)=Repex),0)
*$DO903</f>
        <v>0</v>
      </c>
      <c r="DT903" s="43" cm="1">
        <f t="array" aca="1" ref="DT903" ca="1">IFERROR(INDEX(Forecast_Capex_Input!BS$12:BS$286,$Z903)
*(INDEX(Forecast_Capex_Input!$H$12:$H$286,$Z903)=Repex),0)
*$DO903</f>
        <v>0</v>
      </c>
      <c r="DV903" s="43" t="b" cm="1">
        <f t="array" aca="1" ref="DV903" ca="1">OR($G903=Forecast_Capex_Input!$BU$8:$BU$10)</f>
        <v>0</v>
      </c>
      <c r="DW903" s="43" cm="1">
        <f t="array" aca="1" ref="DW903" ca="1">IFERROR(INDEX(Forecast_Capex_Input!BV$12:BV$286,$Z903)
*(INDEX(Forecast_Capex_Input!$H$12:$H$286,$Z903)=Repex),0)
*$DV903</f>
        <v>0</v>
      </c>
      <c r="DX903" s="43" cm="1">
        <f t="array" aca="1" ref="DX903" ca="1">IFERROR(INDEX(Forecast_Capex_Input!BW$12:BW$286,$Z903)
*(INDEX(Forecast_Capex_Input!$H$12:$H$286,$Z903)=Repex),0)
*$DV903</f>
        <v>0</v>
      </c>
      <c r="DY903" s="43" cm="1">
        <f t="array" aca="1" ref="DY903" ca="1">IFERROR(INDEX(Forecast_Capex_Input!BX$12:BX$286,$Z903)
*(INDEX(Forecast_Capex_Input!$H$12:$H$286,$Z903)=Repex),0)
*$DV903</f>
        <v>0</v>
      </c>
      <c r="DZ903" s="43" cm="1">
        <f t="array" aca="1" ref="DZ903" ca="1">IFERROR(INDEX(Forecast_Capex_Input!BY$12:BY$286,$Z903)
*(INDEX(Forecast_Capex_Input!$H$12:$H$286,$Z903)=Repex),0)
*$DV903</f>
        <v>0</v>
      </c>
      <c r="EA903" s="43" cm="1">
        <f t="array" aca="1" ref="EA903" ca="1">IFERROR(INDEX(Forecast_Capex_Input!BZ$12:BZ$286,$Z903)
*(INDEX(Forecast_Capex_Input!$H$12:$H$286,$Z903)=Repex),0)
*$DV903</f>
        <v>0</v>
      </c>
      <c r="EB903" s="43" cm="1">
        <f t="array" aca="1" ref="EB903" ca="1">IFERROR(INDEX(Forecast_Capex_Input!CA$12:CA$286,$Z903)
*(INDEX(Forecast_Capex_Input!$H$12:$H$286,$Z903)=Repex),0)
*$DV903</f>
        <v>0</v>
      </c>
      <c r="EC903" s="43" cm="1">
        <f t="array" aca="1" ref="EC903" ca="1">IFERROR(INDEX(Forecast_Capex_Input!CB$12:CB$286,$Z903)
*(INDEX(Forecast_Capex_Input!$H$12:$H$286,$Z903)=Repex),0)
*$DV903</f>
        <v>0</v>
      </c>
      <c r="ED903" s="43" cm="1">
        <f t="array" aca="1" ref="ED903" ca="1">IFERROR(INDEX(Forecast_Capex_Input!CC$12:CC$286,$Z903)
*(INDEX(Forecast_Capex_Input!$H$12:$H$286,$Z903)=Repex),0)
*$DV903</f>
        <v>0</v>
      </c>
      <c r="EF903" s="86" t="str">
        <f t="shared" si="79"/>
        <v>N/A</v>
      </c>
      <c r="EG903" s="28" t="str">
        <f>IFERROR(RANK(EF903,EF$11:EF$1010,0)+COUNTIF(EF$11:EF903,EF903)-1,NA)</f>
        <v>N/A</v>
      </c>
    </row>
    <row r="904" spans="3:137" x14ac:dyDescent="0.2">
      <c r="C904" s="28">
        <f t="shared" si="80"/>
        <v>894</v>
      </c>
      <c r="D904" s="9" t="str" cm="1">
        <f t="array" ref="D904">IFERROR(INDEX(Forecast_Capex_Input!$D$12:$D$286,$Z904),NA)</f>
        <v>N/A</v>
      </c>
      <c r="E904" s="24" t="str" cm="1">
        <f t="array" ref="E904">IF($Z904=NA,NA,INDEX(Forecast_Capex_Input!$E$12:$E$286,$Z904))</f>
        <v>N/A</v>
      </c>
      <c r="F904" s="9" t="str" cm="1">
        <f t="array" aca="1" ref="F904" ca="1">IFERROR(INDEX(General!$E$25:$E$26,$AA904),NA)</f>
        <v>N/A</v>
      </c>
      <c r="G904" s="9" t="str" cm="1">
        <f t="array" aca="1" ref="G904" ca="1">IFERROR(INDEX(Forecast_Capex_Input!$AI$11:$BB$11,$AC904),NA)</f>
        <v>N/A</v>
      </c>
      <c r="H904" s="50" t="str" cm="1">
        <f t="array" aca="1" ref="H904" ca="1">IFERROR(INDEX(Forecast_Capex_Input!$AI$12:$BB$286,$Z904,$AC904),NA)</f>
        <v>N/A</v>
      </c>
      <c r="I904" s="150" t="str" cm="1">
        <f t="array" ref="I904">IFERROR(INDEX(Forecast_Capex_Input!$F$12:$F$286,$Z904),NA)</f>
        <v>N/A</v>
      </c>
      <c r="J904" s="150" t="str" cm="1">
        <f t="array" ref="J904">IFERROR(INDEX(Forecast_Capex_Input!G$12:G$286,$Z904),NA)</f>
        <v>N/A</v>
      </c>
      <c r="K904" s="150" t="str" cm="1">
        <f t="array" ref="K904">IFERROR(INDEX(Forecast_Capex_Input!H$12:H$286,$Z904),NA)</f>
        <v>N/A</v>
      </c>
      <c r="L904" s="150" t="str" cm="1">
        <f t="array" ref="L904">IFERROR(INDEX(Forecast_Capex_Input!I$12:I$286,$Z904),NA)</f>
        <v>N/A</v>
      </c>
      <c r="M904" s="150" t="str" cm="1">
        <f t="array" ref="M904">IFERROR(INDEX(Forecast_Capex_Input!J$12:J$286,$Z904),NA)</f>
        <v>N/A</v>
      </c>
      <c r="N904" s="150" t="str" cm="1">
        <f t="array" ref="N904">IFERROR(INDEX(Forecast_Capex_Input!K$12:K$286,$Z904),NA)</f>
        <v>N/A</v>
      </c>
      <c r="O904" s="150" t="str" cm="1">
        <f t="array" ref="O904">IFERROR(INDEX(Forecast_Capex_Input!L$12:L$286,$Z904),NA)</f>
        <v>N/A</v>
      </c>
      <c r="P904" s="150" t="str" cm="1">
        <f t="array" ref="P904">IFERROR(INDEX(Forecast_Capex_Input!M$12:M$286,$Z904),NA)</f>
        <v>N/A</v>
      </c>
      <c r="Q904" s="24" t="str" cm="1">
        <f t="array" ref="Q904">IFERROR(INDEX(Forecast_Capex_Input!N$12:N$286,$Z904),NA)</f>
        <v>N/A</v>
      </c>
      <c r="R904" s="190" cm="1">
        <f t="array" ref="R904">IFERROR(INDEX(Forecast_Capex_Input!O$12:O$286,$Z904),0)</f>
        <v>0</v>
      </c>
      <c r="S904" s="24" cm="1">
        <f t="array" ref="S904">IFERROR(INDEX(Forecast_Capex_Input!P$12:P$286,$Z904),0)</f>
        <v>0</v>
      </c>
      <c r="T904" s="150" t="str" cm="1">
        <f t="array" aca="1" ref="T904" ca="1">IFERROR(INDEX(General!$K$91:$K$110,$AC904),NA)</f>
        <v>N/A</v>
      </c>
      <c r="U904" s="43" cm="1">
        <f t="array" aca="1" ref="U904" ca="1">IFERROR(
IF($F904=General!$E$25,INDEX(Forecast_Capex_Input!S$12:S$286,$Z904),
INDEX(Forecast_Capex_Input!T$12:T$286,$Z904)),0)</f>
        <v>0</v>
      </c>
      <c r="V904" s="82" t="b">
        <f>IFERROR(INDEX(Overheads!$T$19:$T$26,MATCH($I904,Overheads!$E$19:$E$26,0)),FALSE)</f>
        <v>0</v>
      </c>
      <c r="W904" s="209" cm="1">
        <f t="array" ref="W904">IFERROR(
INDEX(Forecast_Capex_Input!CN$12:CN$286,$Z904),0)</f>
        <v>0</v>
      </c>
      <c r="X904" s="209">
        <f>IFERROR(
MATCH($W904,General!$L$39:$S$39,0),1)</f>
        <v>1</v>
      </c>
      <c r="Z904" s="28" t="str">
        <f>IFERROR(
IF(MATCH($C904,Forecast_Capex_Input!$CI$12:$CI$286,1)+1&gt;MAX(Forecast_Capex_Input!$C$12:$C$286),NA,
MATCH($C904,Forecast_Capex_Input!$CI$12:$CI$286,1)+1),1)</f>
        <v>N/A</v>
      </c>
      <c r="AA904" s="28" t="str" cm="1">
        <f t="array" aca="1" ref="AA904" ca="1">IFERROR(
IF(Z903&lt;&gt;Z904,1,
IF(COUNTIF(OFFSET(AA903,0,0,-INDEX(Forecast_Capex_Input!$CG$12:$CG$286,$Z904)),AA903)=INDEX(Forecast_Capex_Input!$CG$12:$CG$286,$Z904),AA903+1,AA903)),NA)</f>
        <v>N/A</v>
      </c>
      <c r="AB904" s="28" t="str" cm="1">
        <f t="array" ref="AB904">IFERROR($C904-IF($Z904=1,1,INDEX(Forecast_Capex_Input!$CI$12:$CI$286,$Z904-1))+1,NA)</f>
        <v>N/A</v>
      </c>
      <c r="AC904" s="28" t="str" cm="1">
        <f t="array" aca="1" ref="AC904" ca="1">IFERROR(IF(AA904=1,
INDEX(Forecast_Capex_Input!$AI$10:$BB$10,SMALL(IF(INDEX(Forecast_Capex_Input!$AI$12:$BB$286,$Z904,0)&gt;0,COLUMN(Forecast_Capex_Input!$AI$10:$BB$10)-COLUMN(Forecast_Capex_Input!$AI$12)+1),ROWS(OFFSET(AC903,0,0,-$AB904)))),
OFFSET(AC903,-INDEX(Forecast_Capex_Input!$CG$12:$CG$286,$Z904)+1,0)),NA)</f>
        <v>N/A</v>
      </c>
      <c r="AD904" s="28" t="str">
        <f t="shared" ca="1" si="77"/>
        <v>N/A</v>
      </c>
      <c r="AE904" s="82" t="b">
        <f t="shared" si="81"/>
        <v>0</v>
      </c>
      <c r="AF904" s="78" t="b">
        <v>0</v>
      </c>
      <c r="AG904" s="82" t="b">
        <f t="shared" si="78"/>
        <v>1</v>
      </c>
      <c r="AI904" s="55">
        <v>0</v>
      </c>
      <c r="AJ904" s="55">
        <v>0</v>
      </c>
      <c r="AK904" s="55">
        <v>0</v>
      </c>
      <c r="AL904" s="55">
        <v>0</v>
      </c>
      <c r="AM904" s="55">
        <v>0</v>
      </c>
      <c r="AN904" s="135">
        <v>0</v>
      </c>
      <c r="AP904" s="55">
        <v>0</v>
      </c>
      <c r="AQ904" s="55">
        <v>0</v>
      </c>
      <c r="AR904" s="55">
        <v>0</v>
      </c>
      <c r="AS904" s="55">
        <v>0</v>
      </c>
      <c r="AT904" s="55">
        <v>0</v>
      </c>
      <c r="AU904" s="135">
        <v>0</v>
      </c>
      <c r="AW904" s="55">
        <v>0</v>
      </c>
      <c r="AX904" s="55">
        <v>0</v>
      </c>
      <c r="AY904" s="55">
        <v>0</v>
      </c>
      <c r="AZ904" s="55">
        <v>0</v>
      </c>
      <c r="BA904" s="55">
        <v>0</v>
      </c>
      <c r="BB904" s="135">
        <v>0</v>
      </c>
      <c r="BD904" s="55">
        <v>0</v>
      </c>
      <c r="BE904" s="55">
        <v>0</v>
      </c>
      <c r="BF904" s="55">
        <v>0</v>
      </c>
      <c r="BG904" s="55">
        <v>0</v>
      </c>
      <c r="BH904" s="55">
        <v>0</v>
      </c>
      <c r="BI904" s="135">
        <v>0</v>
      </c>
      <c r="BK904" s="55">
        <v>0</v>
      </c>
      <c r="BL904" s="55">
        <v>0</v>
      </c>
      <c r="BM904" s="55">
        <v>0</v>
      </c>
      <c r="BN904" s="55">
        <v>0</v>
      </c>
      <c r="BO904" s="55">
        <v>0</v>
      </c>
      <c r="BP904" s="135">
        <v>0</v>
      </c>
      <c r="BR904" s="147">
        <v>0</v>
      </c>
      <c r="BS904" s="147">
        <v>0</v>
      </c>
      <c r="BT904" s="147">
        <v>0</v>
      </c>
      <c r="BU904" s="147">
        <v>0</v>
      </c>
      <c r="BV904" s="147">
        <v>0</v>
      </c>
      <c r="BX904" s="55">
        <v>0</v>
      </c>
      <c r="BY904" s="55">
        <v>0</v>
      </c>
      <c r="BZ904" s="55">
        <v>0</v>
      </c>
      <c r="CA904" s="55">
        <v>0</v>
      </c>
      <c r="CB904" s="55">
        <v>0</v>
      </c>
      <c r="CC904" s="135">
        <v>0</v>
      </c>
      <c r="CE904" s="55">
        <v>0</v>
      </c>
      <c r="CF904" s="55">
        <v>0</v>
      </c>
      <c r="CG904" s="55">
        <v>0</v>
      </c>
      <c r="CH904" s="55">
        <v>0</v>
      </c>
      <c r="CI904" s="55">
        <v>0</v>
      </c>
      <c r="CJ904" s="135">
        <v>0</v>
      </c>
      <c r="CL904" s="55">
        <v>0</v>
      </c>
      <c r="CM904" s="55">
        <v>0</v>
      </c>
      <c r="CN904" s="55">
        <v>0</v>
      </c>
      <c r="CO904" s="55">
        <v>0</v>
      </c>
      <c r="CP904" s="55">
        <v>0</v>
      </c>
      <c r="CQ904" s="135">
        <v>0</v>
      </c>
      <c r="CS904" s="67">
        <v>0</v>
      </c>
      <c r="CT904" s="67">
        <v>0</v>
      </c>
      <c r="CU904" s="67">
        <v>0</v>
      </c>
      <c r="CV904" s="67">
        <v>0</v>
      </c>
      <c r="CW904" s="67">
        <v>0</v>
      </c>
      <c r="CX904" s="135">
        <v>0</v>
      </c>
      <c r="CZ904" s="55">
        <v>0</v>
      </c>
      <c r="DA904" s="55">
        <v>0</v>
      </c>
      <c r="DB904" s="55">
        <v>0</v>
      </c>
      <c r="DC904" s="55">
        <v>0</v>
      </c>
      <c r="DD904" s="55">
        <v>0</v>
      </c>
      <c r="DE904" s="135">
        <v>0</v>
      </c>
      <c r="DG904" s="43" t="b" cm="1">
        <f t="array" aca="1" ref="DG904" ca="1">OR($G904=Forecast_Capex_Input!$BF$8:$BF$10)</f>
        <v>0</v>
      </c>
      <c r="DH904" s="43" cm="1">
        <f t="array" aca="1" ref="DH904" ca="1">IFERROR(INDEX(Forecast_Capex_Input!BG$12:BG$286,$Z904)
*(INDEX(Forecast_Capex_Input!$H$12:$H$286,$Z904)=Repex),0)
*$DG904</f>
        <v>0</v>
      </c>
      <c r="DI904" s="43" cm="1">
        <f t="array" aca="1" ref="DI904" ca="1">IFERROR(INDEX(Forecast_Capex_Input!BH$12:BH$286,$Z904)
*(INDEX(Forecast_Capex_Input!$H$12:$H$286,$Z904)=Repex),0)
*$DG904</f>
        <v>0</v>
      </c>
      <c r="DJ904" s="43" cm="1">
        <f t="array" aca="1" ref="DJ904" ca="1">IFERROR(INDEX(Forecast_Capex_Input!BI$12:BI$286,$Z904)
*(INDEX(Forecast_Capex_Input!$H$12:$H$286,$Z904)=Repex),0)
*$DG904</f>
        <v>0</v>
      </c>
      <c r="DK904" s="43" cm="1">
        <f t="array" aca="1" ref="DK904" ca="1">IFERROR(INDEX(Forecast_Capex_Input!BJ$12:BJ$286,$Z904)
*(INDEX(Forecast_Capex_Input!$H$12:$H$286,$Z904)=Repex),0)
*$DG904</f>
        <v>0</v>
      </c>
      <c r="DL904" s="43" cm="1">
        <f t="array" aca="1" ref="DL904" ca="1">IFERROR(INDEX(Forecast_Capex_Input!BK$12:BK$286,$Z904)
*(INDEX(Forecast_Capex_Input!$H$12:$H$286,$Z904)=Repex),0)
*$DG904</f>
        <v>0</v>
      </c>
      <c r="DM904" s="43" cm="1">
        <f t="array" aca="1" ref="DM904" ca="1">IFERROR(INDEX(Forecast_Capex_Input!BL$12:BL$286,$Z904)
*(INDEX(Forecast_Capex_Input!$H$12:$H$286,$Z904)=Repex),0)
*$DG904</f>
        <v>0</v>
      </c>
      <c r="DO904" s="43" t="b" cm="1">
        <f t="array" aca="1" ref="DO904" ca="1">OR($G904=Forecast_Capex_Input!$BN$8:$BN$9)</f>
        <v>0</v>
      </c>
      <c r="DP904" s="43" cm="1">
        <f t="array" aca="1" ref="DP904" ca="1">IFERROR(INDEX(Forecast_Capex_Input!BO$12:BO$286,$Z904)
*(INDEX(Forecast_Capex_Input!$H$12:$H$286,$Z904)=Repex),0)
*$DO904</f>
        <v>0</v>
      </c>
      <c r="DQ904" s="43" cm="1">
        <f t="array" aca="1" ref="DQ904" ca="1">IFERROR(INDEX(Forecast_Capex_Input!BP$12:BP$286,$Z904)
*(INDEX(Forecast_Capex_Input!$H$12:$H$286,$Z904)=Repex),0)
*$DO904</f>
        <v>0</v>
      </c>
      <c r="DR904" s="43" cm="1">
        <f t="array" aca="1" ref="DR904" ca="1">IFERROR(INDEX(Forecast_Capex_Input!BQ$12:BQ$286,$Z904)
*(INDEX(Forecast_Capex_Input!$H$12:$H$286,$Z904)=Repex),0)
*$DO904</f>
        <v>0</v>
      </c>
      <c r="DS904" s="43" cm="1">
        <f t="array" aca="1" ref="DS904" ca="1">IFERROR(INDEX(Forecast_Capex_Input!BR$12:BR$286,$Z904)
*(INDEX(Forecast_Capex_Input!$H$12:$H$286,$Z904)=Repex),0)
*$DO904</f>
        <v>0</v>
      </c>
      <c r="DT904" s="43" cm="1">
        <f t="array" aca="1" ref="DT904" ca="1">IFERROR(INDEX(Forecast_Capex_Input!BS$12:BS$286,$Z904)
*(INDEX(Forecast_Capex_Input!$H$12:$H$286,$Z904)=Repex),0)
*$DO904</f>
        <v>0</v>
      </c>
      <c r="DV904" s="43" t="b" cm="1">
        <f t="array" aca="1" ref="DV904" ca="1">OR($G904=Forecast_Capex_Input!$BU$8:$BU$10)</f>
        <v>0</v>
      </c>
      <c r="DW904" s="43" cm="1">
        <f t="array" aca="1" ref="DW904" ca="1">IFERROR(INDEX(Forecast_Capex_Input!BV$12:BV$286,$Z904)
*(INDEX(Forecast_Capex_Input!$H$12:$H$286,$Z904)=Repex),0)
*$DV904</f>
        <v>0</v>
      </c>
      <c r="DX904" s="43" cm="1">
        <f t="array" aca="1" ref="DX904" ca="1">IFERROR(INDEX(Forecast_Capex_Input!BW$12:BW$286,$Z904)
*(INDEX(Forecast_Capex_Input!$H$12:$H$286,$Z904)=Repex),0)
*$DV904</f>
        <v>0</v>
      </c>
      <c r="DY904" s="43" cm="1">
        <f t="array" aca="1" ref="DY904" ca="1">IFERROR(INDEX(Forecast_Capex_Input!BX$12:BX$286,$Z904)
*(INDEX(Forecast_Capex_Input!$H$12:$H$286,$Z904)=Repex),0)
*$DV904</f>
        <v>0</v>
      </c>
      <c r="DZ904" s="43" cm="1">
        <f t="array" aca="1" ref="DZ904" ca="1">IFERROR(INDEX(Forecast_Capex_Input!BY$12:BY$286,$Z904)
*(INDEX(Forecast_Capex_Input!$H$12:$H$286,$Z904)=Repex),0)
*$DV904</f>
        <v>0</v>
      </c>
      <c r="EA904" s="43" cm="1">
        <f t="array" aca="1" ref="EA904" ca="1">IFERROR(INDEX(Forecast_Capex_Input!BZ$12:BZ$286,$Z904)
*(INDEX(Forecast_Capex_Input!$H$12:$H$286,$Z904)=Repex),0)
*$DV904</f>
        <v>0</v>
      </c>
      <c r="EB904" s="43" cm="1">
        <f t="array" aca="1" ref="EB904" ca="1">IFERROR(INDEX(Forecast_Capex_Input!CA$12:CA$286,$Z904)
*(INDEX(Forecast_Capex_Input!$H$12:$H$286,$Z904)=Repex),0)
*$DV904</f>
        <v>0</v>
      </c>
      <c r="EC904" s="43" cm="1">
        <f t="array" aca="1" ref="EC904" ca="1">IFERROR(INDEX(Forecast_Capex_Input!CB$12:CB$286,$Z904)
*(INDEX(Forecast_Capex_Input!$H$12:$H$286,$Z904)=Repex),0)
*$DV904</f>
        <v>0</v>
      </c>
      <c r="ED904" s="43" cm="1">
        <f t="array" aca="1" ref="ED904" ca="1">IFERROR(INDEX(Forecast_Capex_Input!CC$12:CC$286,$Z904)
*(INDEX(Forecast_Capex_Input!$H$12:$H$286,$Z904)=Repex),0)
*$DV904</f>
        <v>0</v>
      </c>
      <c r="EF904" s="86" t="str">
        <f t="shared" si="79"/>
        <v>N/A</v>
      </c>
      <c r="EG904" s="28" t="str">
        <f>IFERROR(RANK(EF904,EF$11:EF$1010,0)+COUNTIF(EF$11:EF904,EF904)-1,NA)</f>
        <v>N/A</v>
      </c>
    </row>
    <row r="905" spans="3:137" x14ac:dyDescent="0.2">
      <c r="C905" s="28">
        <f t="shared" si="80"/>
        <v>895</v>
      </c>
      <c r="D905" s="9" t="str" cm="1">
        <f t="array" ref="D905">IFERROR(INDEX(Forecast_Capex_Input!$D$12:$D$286,$Z905),NA)</f>
        <v>N/A</v>
      </c>
      <c r="E905" s="24" t="str" cm="1">
        <f t="array" ref="E905">IF($Z905=NA,NA,INDEX(Forecast_Capex_Input!$E$12:$E$286,$Z905))</f>
        <v>N/A</v>
      </c>
      <c r="F905" s="9" t="str" cm="1">
        <f t="array" aca="1" ref="F905" ca="1">IFERROR(INDEX(General!$E$25:$E$26,$AA905),NA)</f>
        <v>N/A</v>
      </c>
      <c r="G905" s="9" t="str" cm="1">
        <f t="array" aca="1" ref="G905" ca="1">IFERROR(INDEX(Forecast_Capex_Input!$AI$11:$BB$11,$AC905),NA)</f>
        <v>N/A</v>
      </c>
      <c r="H905" s="50" t="str" cm="1">
        <f t="array" aca="1" ref="H905" ca="1">IFERROR(INDEX(Forecast_Capex_Input!$AI$12:$BB$286,$Z905,$AC905),NA)</f>
        <v>N/A</v>
      </c>
      <c r="I905" s="150" t="str" cm="1">
        <f t="array" ref="I905">IFERROR(INDEX(Forecast_Capex_Input!$F$12:$F$286,$Z905),NA)</f>
        <v>N/A</v>
      </c>
      <c r="J905" s="150" t="str" cm="1">
        <f t="array" ref="J905">IFERROR(INDEX(Forecast_Capex_Input!G$12:G$286,$Z905),NA)</f>
        <v>N/A</v>
      </c>
      <c r="K905" s="150" t="str" cm="1">
        <f t="array" ref="K905">IFERROR(INDEX(Forecast_Capex_Input!H$12:H$286,$Z905),NA)</f>
        <v>N/A</v>
      </c>
      <c r="L905" s="150" t="str" cm="1">
        <f t="array" ref="L905">IFERROR(INDEX(Forecast_Capex_Input!I$12:I$286,$Z905),NA)</f>
        <v>N/A</v>
      </c>
      <c r="M905" s="150" t="str" cm="1">
        <f t="array" ref="M905">IFERROR(INDEX(Forecast_Capex_Input!J$12:J$286,$Z905),NA)</f>
        <v>N/A</v>
      </c>
      <c r="N905" s="150" t="str" cm="1">
        <f t="array" ref="N905">IFERROR(INDEX(Forecast_Capex_Input!K$12:K$286,$Z905),NA)</f>
        <v>N/A</v>
      </c>
      <c r="O905" s="150" t="str" cm="1">
        <f t="array" ref="O905">IFERROR(INDEX(Forecast_Capex_Input!L$12:L$286,$Z905),NA)</f>
        <v>N/A</v>
      </c>
      <c r="P905" s="150" t="str" cm="1">
        <f t="array" ref="P905">IFERROR(INDEX(Forecast_Capex_Input!M$12:M$286,$Z905),NA)</f>
        <v>N/A</v>
      </c>
      <c r="Q905" s="24" t="str" cm="1">
        <f t="array" ref="Q905">IFERROR(INDEX(Forecast_Capex_Input!N$12:N$286,$Z905),NA)</f>
        <v>N/A</v>
      </c>
      <c r="R905" s="190" cm="1">
        <f t="array" ref="R905">IFERROR(INDEX(Forecast_Capex_Input!O$12:O$286,$Z905),0)</f>
        <v>0</v>
      </c>
      <c r="S905" s="24" cm="1">
        <f t="array" ref="S905">IFERROR(INDEX(Forecast_Capex_Input!P$12:P$286,$Z905),0)</f>
        <v>0</v>
      </c>
      <c r="T905" s="150" t="str" cm="1">
        <f t="array" aca="1" ref="T905" ca="1">IFERROR(INDEX(General!$K$91:$K$110,$AC905),NA)</f>
        <v>N/A</v>
      </c>
      <c r="U905" s="43" cm="1">
        <f t="array" aca="1" ref="U905" ca="1">IFERROR(
IF($F905=General!$E$25,INDEX(Forecast_Capex_Input!S$12:S$286,$Z905),
INDEX(Forecast_Capex_Input!T$12:T$286,$Z905)),0)</f>
        <v>0</v>
      </c>
      <c r="V905" s="82" t="b">
        <f>IFERROR(INDEX(Overheads!$T$19:$T$26,MATCH($I905,Overheads!$E$19:$E$26,0)),FALSE)</f>
        <v>0</v>
      </c>
      <c r="W905" s="209" cm="1">
        <f t="array" ref="W905">IFERROR(
INDEX(Forecast_Capex_Input!CN$12:CN$286,$Z905),0)</f>
        <v>0</v>
      </c>
      <c r="X905" s="209">
        <f>IFERROR(
MATCH($W905,General!$L$39:$S$39,0),1)</f>
        <v>1</v>
      </c>
      <c r="Z905" s="28" t="str">
        <f>IFERROR(
IF(MATCH($C905,Forecast_Capex_Input!$CI$12:$CI$286,1)+1&gt;MAX(Forecast_Capex_Input!$C$12:$C$286),NA,
MATCH($C905,Forecast_Capex_Input!$CI$12:$CI$286,1)+1),1)</f>
        <v>N/A</v>
      </c>
      <c r="AA905" s="28" t="str" cm="1">
        <f t="array" aca="1" ref="AA905" ca="1">IFERROR(
IF(Z904&lt;&gt;Z905,1,
IF(COUNTIF(OFFSET(AA904,0,0,-INDEX(Forecast_Capex_Input!$CG$12:$CG$286,$Z905)),AA904)=INDEX(Forecast_Capex_Input!$CG$12:$CG$286,$Z905),AA904+1,AA904)),NA)</f>
        <v>N/A</v>
      </c>
      <c r="AB905" s="28" t="str" cm="1">
        <f t="array" ref="AB905">IFERROR($C905-IF($Z905=1,1,INDEX(Forecast_Capex_Input!$CI$12:$CI$286,$Z905-1))+1,NA)</f>
        <v>N/A</v>
      </c>
      <c r="AC905" s="28" t="str" cm="1">
        <f t="array" aca="1" ref="AC905" ca="1">IFERROR(IF(AA905=1,
INDEX(Forecast_Capex_Input!$AI$10:$BB$10,SMALL(IF(INDEX(Forecast_Capex_Input!$AI$12:$BB$286,$Z905,0)&gt;0,COLUMN(Forecast_Capex_Input!$AI$10:$BB$10)-COLUMN(Forecast_Capex_Input!$AI$12)+1),ROWS(OFFSET(AC904,0,0,-$AB905)))),
OFFSET(AC904,-INDEX(Forecast_Capex_Input!$CG$12:$CG$286,$Z905)+1,0)),NA)</f>
        <v>N/A</v>
      </c>
      <c r="AD905" s="28" t="str">
        <f t="shared" ca="1" si="77"/>
        <v>N/A</v>
      </c>
      <c r="AE905" s="82" t="b">
        <f t="shared" si="81"/>
        <v>0</v>
      </c>
      <c r="AF905" s="78" t="b">
        <v>0</v>
      </c>
      <c r="AG905" s="82" t="b">
        <f t="shared" si="78"/>
        <v>1</v>
      </c>
      <c r="AI905" s="55">
        <v>0</v>
      </c>
      <c r="AJ905" s="55">
        <v>0</v>
      </c>
      <c r="AK905" s="55">
        <v>0</v>
      </c>
      <c r="AL905" s="55">
        <v>0</v>
      </c>
      <c r="AM905" s="55">
        <v>0</v>
      </c>
      <c r="AN905" s="135">
        <v>0</v>
      </c>
      <c r="AP905" s="55">
        <v>0</v>
      </c>
      <c r="AQ905" s="55">
        <v>0</v>
      </c>
      <c r="AR905" s="55">
        <v>0</v>
      </c>
      <c r="AS905" s="55">
        <v>0</v>
      </c>
      <c r="AT905" s="55">
        <v>0</v>
      </c>
      <c r="AU905" s="135">
        <v>0</v>
      </c>
      <c r="AW905" s="55">
        <v>0</v>
      </c>
      <c r="AX905" s="55">
        <v>0</v>
      </c>
      <c r="AY905" s="55">
        <v>0</v>
      </c>
      <c r="AZ905" s="55">
        <v>0</v>
      </c>
      <c r="BA905" s="55">
        <v>0</v>
      </c>
      <c r="BB905" s="135">
        <v>0</v>
      </c>
      <c r="BD905" s="55">
        <v>0</v>
      </c>
      <c r="BE905" s="55">
        <v>0</v>
      </c>
      <c r="BF905" s="55">
        <v>0</v>
      </c>
      <c r="BG905" s="55">
        <v>0</v>
      </c>
      <c r="BH905" s="55">
        <v>0</v>
      </c>
      <c r="BI905" s="135">
        <v>0</v>
      </c>
      <c r="BK905" s="55">
        <v>0</v>
      </c>
      <c r="BL905" s="55">
        <v>0</v>
      </c>
      <c r="BM905" s="55">
        <v>0</v>
      </c>
      <c r="BN905" s="55">
        <v>0</v>
      </c>
      <c r="BO905" s="55">
        <v>0</v>
      </c>
      <c r="BP905" s="135">
        <v>0</v>
      </c>
      <c r="BR905" s="147">
        <v>0</v>
      </c>
      <c r="BS905" s="147">
        <v>0</v>
      </c>
      <c r="BT905" s="147">
        <v>0</v>
      </c>
      <c r="BU905" s="147">
        <v>0</v>
      </c>
      <c r="BV905" s="147">
        <v>0</v>
      </c>
      <c r="BX905" s="55">
        <v>0</v>
      </c>
      <c r="BY905" s="55">
        <v>0</v>
      </c>
      <c r="BZ905" s="55">
        <v>0</v>
      </c>
      <c r="CA905" s="55">
        <v>0</v>
      </c>
      <c r="CB905" s="55">
        <v>0</v>
      </c>
      <c r="CC905" s="135">
        <v>0</v>
      </c>
      <c r="CE905" s="55">
        <v>0</v>
      </c>
      <c r="CF905" s="55">
        <v>0</v>
      </c>
      <c r="CG905" s="55">
        <v>0</v>
      </c>
      <c r="CH905" s="55">
        <v>0</v>
      </c>
      <c r="CI905" s="55">
        <v>0</v>
      </c>
      <c r="CJ905" s="135">
        <v>0</v>
      </c>
      <c r="CL905" s="55">
        <v>0</v>
      </c>
      <c r="CM905" s="55">
        <v>0</v>
      </c>
      <c r="CN905" s="55">
        <v>0</v>
      </c>
      <c r="CO905" s="55">
        <v>0</v>
      </c>
      <c r="CP905" s="55">
        <v>0</v>
      </c>
      <c r="CQ905" s="135">
        <v>0</v>
      </c>
      <c r="CS905" s="67">
        <v>0</v>
      </c>
      <c r="CT905" s="67">
        <v>0</v>
      </c>
      <c r="CU905" s="67">
        <v>0</v>
      </c>
      <c r="CV905" s="67">
        <v>0</v>
      </c>
      <c r="CW905" s="67">
        <v>0</v>
      </c>
      <c r="CX905" s="135">
        <v>0</v>
      </c>
      <c r="CZ905" s="55">
        <v>0</v>
      </c>
      <c r="DA905" s="55">
        <v>0</v>
      </c>
      <c r="DB905" s="55">
        <v>0</v>
      </c>
      <c r="DC905" s="55">
        <v>0</v>
      </c>
      <c r="DD905" s="55">
        <v>0</v>
      </c>
      <c r="DE905" s="135">
        <v>0</v>
      </c>
      <c r="DG905" s="43" t="b" cm="1">
        <f t="array" aca="1" ref="DG905" ca="1">OR($G905=Forecast_Capex_Input!$BF$8:$BF$10)</f>
        <v>0</v>
      </c>
      <c r="DH905" s="43" cm="1">
        <f t="array" aca="1" ref="DH905" ca="1">IFERROR(INDEX(Forecast_Capex_Input!BG$12:BG$286,$Z905)
*(INDEX(Forecast_Capex_Input!$H$12:$H$286,$Z905)=Repex),0)
*$DG905</f>
        <v>0</v>
      </c>
      <c r="DI905" s="43" cm="1">
        <f t="array" aca="1" ref="DI905" ca="1">IFERROR(INDEX(Forecast_Capex_Input!BH$12:BH$286,$Z905)
*(INDEX(Forecast_Capex_Input!$H$12:$H$286,$Z905)=Repex),0)
*$DG905</f>
        <v>0</v>
      </c>
      <c r="DJ905" s="43" cm="1">
        <f t="array" aca="1" ref="DJ905" ca="1">IFERROR(INDEX(Forecast_Capex_Input!BI$12:BI$286,$Z905)
*(INDEX(Forecast_Capex_Input!$H$12:$H$286,$Z905)=Repex),0)
*$DG905</f>
        <v>0</v>
      </c>
      <c r="DK905" s="43" cm="1">
        <f t="array" aca="1" ref="DK905" ca="1">IFERROR(INDEX(Forecast_Capex_Input!BJ$12:BJ$286,$Z905)
*(INDEX(Forecast_Capex_Input!$H$12:$H$286,$Z905)=Repex),0)
*$DG905</f>
        <v>0</v>
      </c>
      <c r="DL905" s="43" cm="1">
        <f t="array" aca="1" ref="DL905" ca="1">IFERROR(INDEX(Forecast_Capex_Input!BK$12:BK$286,$Z905)
*(INDEX(Forecast_Capex_Input!$H$12:$H$286,$Z905)=Repex),0)
*$DG905</f>
        <v>0</v>
      </c>
      <c r="DM905" s="43" cm="1">
        <f t="array" aca="1" ref="DM905" ca="1">IFERROR(INDEX(Forecast_Capex_Input!BL$12:BL$286,$Z905)
*(INDEX(Forecast_Capex_Input!$H$12:$H$286,$Z905)=Repex),0)
*$DG905</f>
        <v>0</v>
      </c>
      <c r="DO905" s="43" t="b" cm="1">
        <f t="array" aca="1" ref="DO905" ca="1">OR($G905=Forecast_Capex_Input!$BN$8:$BN$9)</f>
        <v>0</v>
      </c>
      <c r="DP905" s="43" cm="1">
        <f t="array" aca="1" ref="DP905" ca="1">IFERROR(INDEX(Forecast_Capex_Input!BO$12:BO$286,$Z905)
*(INDEX(Forecast_Capex_Input!$H$12:$H$286,$Z905)=Repex),0)
*$DO905</f>
        <v>0</v>
      </c>
      <c r="DQ905" s="43" cm="1">
        <f t="array" aca="1" ref="DQ905" ca="1">IFERROR(INDEX(Forecast_Capex_Input!BP$12:BP$286,$Z905)
*(INDEX(Forecast_Capex_Input!$H$12:$H$286,$Z905)=Repex),0)
*$DO905</f>
        <v>0</v>
      </c>
      <c r="DR905" s="43" cm="1">
        <f t="array" aca="1" ref="DR905" ca="1">IFERROR(INDEX(Forecast_Capex_Input!BQ$12:BQ$286,$Z905)
*(INDEX(Forecast_Capex_Input!$H$12:$H$286,$Z905)=Repex),0)
*$DO905</f>
        <v>0</v>
      </c>
      <c r="DS905" s="43" cm="1">
        <f t="array" aca="1" ref="DS905" ca="1">IFERROR(INDEX(Forecast_Capex_Input!BR$12:BR$286,$Z905)
*(INDEX(Forecast_Capex_Input!$H$12:$H$286,$Z905)=Repex),0)
*$DO905</f>
        <v>0</v>
      </c>
      <c r="DT905" s="43" cm="1">
        <f t="array" aca="1" ref="DT905" ca="1">IFERROR(INDEX(Forecast_Capex_Input!BS$12:BS$286,$Z905)
*(INDEX(Forecast_Capex_Input!$H$12:$H$286,$Z905)=Repex),0)
*$DO905</f>
        <v>0</v>
      </c>
      <c r="DV905" s="43" t="b" cm="1">
        <f t="array" aca="1" ref="DV905" ca="1">OR($G905=Forecast_Capex_Input!$BU$8:$BU$10)</f>
        <v>0</v>
      </c>
      <c r="DW905" s="43" cm="1">
        <f t="array" aca="1" ref="DW905" ca="1">IFERROR(INDEX(Forecast_Capex_Input!BV$12:BV$286,$Z905)
*(INDEX(Forecast_Capex_Input!$H$12:$H$286,$Z905)=Repex),0)
*$DV905</f>
        <v>0</v>
      </c>
      <c r="DX905" s="43" cm="1">
        <f t="array" aca="1" ref="DX905" ca="1">IFERROR(INDEX(Forecast_Capex_Input!BW$12:BW$286,$Z905)
*(INDEX(Forecast_Capex_Input!$H$12:$H$286,$Z905)=Repex),0)
*$DV905</f>
        <v>0</v>
      </c>
      <c r="DY905" s="43" cm="1">
        <f t="array" aca="1" ref="DY905" ca="1">IFERROR(INDEX(Forecast_Capex_Input!BX$12:BX$286,$Z905)
*(INDEX(Forecast_Capex_Input!$H$12:$H$286,$Z905)=Repex),0)
*$DV905</f>
        <v>0</v>
      </c>
      <c r="DZ905" s="43" cm="1">
        <f t="array" aca="1" ref="DZ905" ca="1">IFERROR(INDEX(Forecast_Capex_Input!BY$12:BY$286,$Z905)
*(INDEX(Forecast_Capex_Input!$H$12:$H$286,$Z905)=Repex),0)
*$DV905</f>
        <v>0</v>
      </c>
      <c r="EA905" s="43" cm="1">
        <f t="array" aca="1" ref="EA905" ca="1">IFERROR(INDEX(Forecast_Capex_Input!BZ$12:BZ$286,$Z905)
*(INDEX(Forecast_Capex_Input!$H$12:$H$286,$Z905)=Repex),0)
*$DV905</f>
        <v>0</v>
      </c>
      <c r="EB905" s="43" cm="1">
        <f t="array" aca="1" ref="EB905" ca="1">IFERROR(INDEX(Forecast_Capex_Input!CA$12:CA$286,$Z905)
*(INDEX(Forecast_Capex_Input!$H$12:$H$286,$Z905)=Repex),0)
*$DV905</f>
        <v>0</v>
      </c>
      <c r="EC905" s="43" cm="1">
        <f t="array" aca="1" ref="EC905" ca="1">IFERROR(INDEX(Forecast_Capex_Input!CB$12:CB$286,$Z905)
*(INDEX(Forecast_Capex_Input!$H$12:$H$286,$Z905)=Repex),0)
*$DV905</f>
        <v>0</v>
      </c>
      <c r="ED905" s="43" cm="1">
        <f t="array" aca="1" ref="ED905" ca="1">IFERROR(INDEX(Forecast_Capex_Input!CC$12:CC$286,$Z905)
*(INDEX(Forecast_Capex_Input!$H$12:$H$286,$Z905)=Repex),0)
*$DV905</f>
        <v>0</v>
      </c>
      <c r="EF905" s="86" t="str">
        <f t="shared" si="79"/>
        <v>N/A</v>
      </c>
      <c r="EG905" s="28" t="str">
        <f>IFERROR(RANK(EF905,EF$11:EF$1010,0)+COUNTIF(EF$11:EF905,EF905)-1,NA)</f>
        <v>N/A</v>
      </c>
    </row>
    <row r="906" spans="3:137" x14ac:dyDescent="0.2">
      <c r="C906" s="28">
        <f t="shared" si="80"/>
        <v>896</v>
      </c>
      <c r="D906" s="9" t="str" cm="1">
        <f t="array" ref="D906">IFERROR(INDEX(Forecast_Capex_Input!$D$12:$D$286,$Z906),NA)</f>
        <v>N/A</v>
      </c>
      <c r="E906" s="24" t="str" cm="1">
        <f t="array" ref="E906">IF($Z906=NA,NA,INDEX(Forecast_Capex_Input!$E$12:$E$286,$Z906))</f>
        <v>N/A</v>
      </c>
      <c r="F906" s="9" t="str" cm="1">
        <f t="array" aca="1" ref="F906" ca="1">IFERROR(INDEX(General!$E$25:$E$26,$AA906),NA)</f>
        <v>N/A</v>
      </c>
      <c r="G906" s="9" t="str" cm="1">
        <f t="array" aca="1" ref="G906" ca="1">IFERROR(INDEX(Forecast_Capex_Input!$AI$11:$BB$11,$AC906),NA)</f>
        <v>N/A</v>
      </c>
      <c r="H906" s="50" t="str" cm="1">
        <f t="array" aca="1" ref="H906" ca="1">IFERROR(INDEX(Forecast_Capex_Input!$AI$12:$BB$286,$Z906,$AC906),NA)</f>
        <v>N/A</v>
      </c>
      <c r="I906" s="150" t="str" cm="1">
        <f t="array" ref="I906">IFERROR(INDEX(Forecast_Capex_Input!$F$12:$F$286,$Z906),NA)</f>
        <v>N/A</v>
      </c>
      <c r="J906" s="150" t="str" cm="1">
        <f t="array" ref="J906">IFERROR(INDEX(Forecast_Capex_Input!G$12:G$286,$Z906),NA)</f>
        <v>N/A</v>
      </c>
      <c r="K906" s="150" t="str" cm="1">
        <f t="array" ref="K906">IFERROR(INDEX(Forecast_Capex_Input!H$12:H$286,$Z906),NA)</f>
        <v>N/A</v>
      </c>
      <c r="L906" s="150" t="str" cm="1">
        <f t="array" ref="L906">IFERROR(INDEX(Forecast_Capex_Input!I$12:I$286,$Z906),NA)</f>
        <v>N/A</v>
      </c>
      <c r="M906" s="150" t="str" cm="1">
        <f t="array" ref="M906">IFERROR(INDEX(Forecast_Capex_Input!J$12:J$286,$Z906),NA)</f>
        <v>N/A</v>
      </c>
      <c r="N906" s="150" t="str" cm="1">
        <f t="array" ref="N906">IFERROR(INDEX(Forecast_Capex_Input!K$12:K$286,$Z906),NA)</f>
        <v>N/A</v>
      </c>
      <c r="O906" s="150" t="str" cm="1">
        <f t="array" ref="O906">IFERROR(INDEX(Forecast_Capex_Input!L$12:L$286,$Z906),NA)</f>
        <v>N/A</v>
      </c>
      <c r="P906" s="150" t="str" cm="1">
        <f t="array" ref="P906">IFERROR(INDEX(Forecast_Capex_Input!M$12:M$286,$Z906),NA)</f>
        <v>N/A</v>
      </c>
      <c r="Q906" s="24" t="str" cm="1">
        <f t="array" ref="Q906">IFERROR(INDEX(Forecast_Capex_Input!N$12:N$286,$Z906),NA)</f>
        <v>N/A</v>
      </c>
      <c r="R906" s="190" cm="1">
        <f t="array" ref="R906">IFERROR(INDEX(Forecast_Capex_Input!O$12:O$286,$Z906),0)</f>
        <v>0</v>
      </c>
      <c r="S906" s="24" cm="1">
        <f t="array" ref="S906">IFERROR(INDEX(Forecast_Capex_Input!P$12:P$286,$Z906),0)</f>
        <v>0</v>
      </c>
      <c r="T906" s="150" t="str" cm="1">
        <f t="array" aca="1" ref="T906" ca="1">IFERROR(INDEX(General!$K$91:$K$110,$AC906),NA)</f>
        <v>N/A</v>
      </c>
      <c r="U906" s="43" cm="1">
        <f t="array" aca="1" ref="U906" ca="1">IFERROR(
IF($F906=General!$E$25,INDEX(Forecast_Capex_Input!S$12:S$286,$Z906),
INDEX(Forecast_Capex_Input!T$12:T$286,$Z906)),0)</f>
        <v>0</v>
      </c>
      <c r="V906" s="82" t="b">
        <f>IFERROR(INDEX(Overheads!$T$19:$T$26,MATCH($I906,Overheads!$E$19:$E$26,0)),FALSE)</f>
        <v>0</v>
      </c>
      <c r="W906" s="209" cm="1">
        <f t="array" ref="W906">IFERROR(
INDEX(Forecast_Capex_Input!CN$12:CN$286,$Z906),0)</f>
        <v>0</v>
      </c>
      <c r="X906" s="209">
        <f>IFERROR(
MATCH($W906,General!$L$39:$S$39,0),1)</f>
        <v>1</v>
      </c>
      <c r="Z906" s="28" t="str">
        <f>IFERROR(
IF(MATCH($C906,Forecast_Capex_Input!$CI$12:$CI$286,1)+1&gt;MAX(Forecast_Capex_Input!$C$12:$C$286),NA,
MATCH($C906,Forecast_Capex_Input!$CI$12:$CI$286,1)+1),1)</f>
        <v>N/A</v>
      </c>
      <c r="AA906" s="28" t="str" cm="1">
        <f t="array" aca="1" ref="AA906" ca="1">IFERROR(
IF(Z905&lt;&gt;Z906,1,
IF(COUNTIF(OFFSET(AA905,0,0,-INDEX(Forecast_Capex_Input!$CG$12:$CG$286,$Z906)),AA905)=INDEX(Forecast_Capex_Input!$CG$12:$CG$286,$Z906),AA905+1,AA905)),NA)</f>
        <v>N/A</v>
      </c>
      <c r="AB906" s="28" t="str" cm="1">
        <f t="array" ref="AB906">IFERROR($C906-IF($Z906=1,1,INDEX(Forecast_Capex_Input!$CI$12:$CI$286,$Z906-1))+1,NA)</f>
        <v>N/A</v>
      </c>
      <c r="AC906" s="28" t="str" cm="1">
        <f t="array" aca="1" ref="AC906" ca="1">IFERROR(IF(AA906=1,
INDEX(Forecast_Capex_Input!$AI$10:$BB$10,SMALL(IF(INDEX(Forecast_Capex_Input!$AI$12:$BB$286,$Z906,0)&gt;0,COLUMN(Forecast_Capex_Input!$AI$10:$BB$10)-COLUMN(Forecast_Capex_Input!$AI$12)+1),ROWS(OFFSET(AC905,0,0,-$AB906)))),
OFFSET(AC905,-INDEX(Forecast_Capex_Input!$CG$12:$CG$286,$Z906)+1,0)),NA)</f>
        <v>N/A</v>
      </c>
      <c r="AD906" s="28" t="str">
        <f t="shared" ca="1" si="77"/>
        <v>N/A</v>
      </c>
      <c r="AE906" s="82" t="b">
        <f t="shared" si="81"/>
        <v>0</v>
      </c>
      <c r="AF906" s="78" t="b">
        <v>0</v>
      </c>
      <c r="AG906" s="82" t="b">
        <f t="shared" si="78"/>
        <v>1</v>
      </c>
      <c r="AI906" s="55">
        <v>0</v>
      </c>
      <c r="AJ906" s="55">
        <v>0</v>
      </c>
      <c r="AK906" s="55">
        <v>0</v>
      </c>
      <c r="AL906" s="55">
        <v>0</v>
      </c>
      <c r="AM906" s="55">
        <v>0</v>
      </c>
      <c r="AN906" s="135">
        <v>0</v>
      </c>
      <c r="AP906" s="55">
        <v>0</v>
      </c>
      <c r="AQ906" s="55">
        <v>0</v>
      </c>
      <c r="AR906" s="55">
        <v>0</v>
      </c>
      <c r="AS906" s="55">
        <v>0</v>
      </c>
      <c r="AT906" s="55">
        <v>0</v>
      </c>
      <c r="AU906" s="135">
        <v>0</v>
      </c>
      <c r="AW906" s="55">
        <v>0</v>
      </c>
      <c r="AX906" s="55">
        <v>0</v>
      </c>
      <c r="AY906" s="55">
        <v>0</v>
      </c>
      <c r="AZ906" s="55">
        <v>0</v>
      </c>
      <c r="BA906" s="55">
        <v>0</v>
      </c>
      <c r="BB906" s="135">
        <v>0</v>
      </c>
      <c r="BD906" s="55">
        <v>0</v>
      </c>
      <c r="BE906" s="55">
        <v>0</v>
      </c>
      <c r="BF906" s="55">
        <v>0</v>
      </c>
      <c r="BG906" s="55">
        <v>0</v>
      </c>
      <c r="BH906" s="55">
        <v>0</v>
      </c>
      <c r="BI906" s="135">
        <v>0</v>
      </c>
      <c r="BK906" s="55">
        <v>0</v>
      </c>
      <c r="BL906" s="55">
        <v>0</v>
      </c>
      <c r="BM906" s="55">
        <v>0</v>
      </c>
      <c r="BN906" s="55">
        <v>0</v>
      </c>
      <c r="BO906" s="55">
        <v>0</v>
      </c>
      <c r="BP906" s="135">
        <v>0</v>
      </c>
      <c r="BR906" s="147">
        <v>0</v>
      </c>
      <c r="BS906" s="147">
        <v>0</v>
      </c>
      <c r="BT906" s="147">
        <v>0</v>
      </c>
      <c r="BU906" s="147">
        <v>0</v>
      </c>
      <c r="BV906" s="147">
        <v>0</v>
      </c>
      <c r="BX906" s="55">
        <v>0</v>
      </c>
      <c r="BY906" s="55">
        <v>0</v>
      </c>
      <c r="BZ906" s="55">
        <v>0</v>
      </c>
      <c r="CA906" s="55">
        <v>0</v>
      </c>
      <c r="CB906" s="55">
        <v>0</v>
      </c>
      <c r="CC906" s="135">
        <v>0</v>
      </c>
      <c r="CE906" s="55">
        <v>0</v>
      </c>
      <c r="CF906" s="55">
        <v>0</v>
      </c>
      <c r="CG906" s="55">
        <v>0</v>
      </c>
      <c r="CH906" s="55">
        <v>0</v>
      </c>
      <c r="CI906" s="55">
        <v>0</v>
      </c>
      <c r="CJ906" s="135">
        <v>0</v>
      </c>
      <c r="CL906" s="55">
        <v>0</v>
      </c>
      <c r="CM906" s="55">
        <v>0</v>
      </c>
      <c r="CN906" s="55">
        <v>0</v>
      </c>
      <c r="CO906" s="55">
        <v>0</v>
      </c>
      <c r="CP906" s="55">
        <v>0</v>
      </c>
      <c r="CQ906" s="135">
        <v>0</v>
      </c>
      <c r="CS906" s="67">
        <v>0</v>
      </c>
      <c r="CT906" s="67">
        <v>0</v>
      </c>
      <c r="CU906" s="67">
        <v>0</v>
      </c>
      <c r="CV906" s="67">
        <v>0</v>
      </c>
      <c r="CW906" s="67">
        <v>0</v>
      </c>
      <c r="CX906" s="135">
        <v>0</v>
      </c>
      <c r="CZ906" s="55">
        <v>0</v>
      </c>
      <c r="DA906" s="55">
        <v>0</v>
      </c>
      <c r="DB906" s="55">
        <v>0</v>
      </c>
      <c r="DC906" s="55">
        <v>0</v>
      </c>
      <c r="DD906" s="55">
        <v>0</v>
      </c>
      <c r="DE906" s="135">
        <v>0</v>
      </c>
      <c r="DG906" s="43" t="b" cm="1">
        <f t="array" aca="1" ref="DG906" ca="1">OR($G906=Forecast_Capex_Input!$BF$8:$BF$10)</f>
        <v>0</v>
      </c>
      <c r="DH906" s="43" cm="1">
        <f t="array" aca="1" ref="DH906" ca="1">IFERROR(INDEX(Forecast_Capex_Input!BG$12:BG$286,$Z906)
*(INDEX(Forecast_Capex_Input!$H$12:$H$286,$Z906)=Repex),0)
*$DG906</f>
        <v>0</v>
      </c>
      <c r="DI906" s="43" cm="1">
        <f t="array" aca="1" ref="DI906" ca="1">IFERROR(INDEX(Forecast_Capex_Input!BH$12:BH$286,$Z906)
*(INDEX(Forecast_Capex_Input!$H$12:$H$286,$Z906)=Repex),0)
*$DG906</f>
        <v>0</v>
      </c>
      <c r="DJ906" s="43" cm="1">
        <f t="array" aca="1" ref="DJ906" ca="1">IFERROR(INDEX(Forecast_Capex_Input!BI$12:BI$286,$Z906)
*(INDEX(Forecast_Capex_Input!$H$12:$H$286,$Z906)=Repex),0)
*$DG906</f>
        <v>0</v>
      </c>
      <c r="DK906" s="43" cm="1">
        <f t="array" aca="1" ref="DK906" ca="1">IFERROR(INDEX(Forecast_Capex_Input!BJ$12:BJ$286,$Z906)
*(INDEX(Forecast_Capex_Input!$H$12:$H$286,$Z906)=Repex),0)
*$DG906</f>
        <v>0</v>
      </c>
      <c r="DL906" s="43" cm="1">
        <f t="array" aca="1" ref="DL906" ca="1">IFERROR(INDEX(Forecast_Capex_Input!BK$12:BK$286,$Z906)
*(INDEX(Forecast_Capex_Input!$H$12:$H$286,$Z906)=Repex),0)
*$DG906</f>
        <v>0</v>
      </c>
      <c r="DM906" s="43" cm="1">
        <f t="array" aca="1" ref="DM906" ca="1">IFERROR(INDEX(Forecast_Capex_Input!BL$12:BL$286,$Z906)
*(INDEX(Forecast_Capex_Input!$H$12:$H$286,$Z906)=Repex),0)
*$DG906</f>
        <v>0</v>
      </c>
      <c r="DO906" s="43" t="b" cm="1">
        <f t="array" aca="1" ref="DO906" ca="1">OR($G906=Forecast_Capex_Input!$BN$8:$BN$9)</f>
        <v>0</v>
      </c>
      <c r="DP906" s="43" cm="1">
        <f t="array" aca="1" ref="DP906" ca="1">IFERROR(INDEX(Forecast_Capex_Input!BO$12:BO$286,$Z906)
*(INDEX(Forecast_Capex_Input!$H$12:$H$286,$Z906)=Repex),0)
*$DO906</f>
        <v>0</v>
      </c>
      <c r="DQ906" s="43" cm="1">
        <f t="array" aca="1" ref="DQ906" ca="1">IFERROR(INDEX(Forecast_Capex_Input!BP$12:BP$286,$Z906)
*(INDEX(Forecast_Capex_Input!$H$12:$H$286,$Z906)=Repex),0)
*$DO906</f>
        <v>0</v>
      </c>
      <c r="DR906" s="43" cm="1">
        <f t="array" aca="1" ref="DR906" ca="1">IFERROR(INDEX(Forecast_Capex_Input!BQ$12:BQ$286,$Z906)
*(INDEX(Forecast_Capex_Input!$H$12:$H$286,$Z906)=Repex),0)
*$DO906</f>
        <v>0</v>
      </c>
      <c r="DS906" s="43" cm="1">
        <f t="array" aca="1" ref="DS906" ca="1">IFERROR(INDEX(Forecast_Capex_Input!BR$12:BR$286,$Z906)
*(INDEX(Forecast_Capex_Input!$H$12:$H$286,$Z906)=Repex),0)
*$DO906</f>
        <v>0</v>
      </c>
      <c r="DT906" s="43" cm="1">
        <f t="array" aca="1" ref="DT906" ca="1">IFERROR(INDEX(Forecast_Capex_Input!BS$12:BS$286,$Z906)
*(INDEX(Forecast_Capex_Input!$H$12:$H$286,$Z906)=Repex),0)
*$DO906</f>
        <v>0</v>
      </c>
      <c r="DV906" s="43" t="b" cm="1">
        <f t="array" aca="1" ref="DV906" ca="1">OR($G906=Forecast_Capex_Input!$BU$8:$BU$10)</f>
        <v>0</v>
      </c>
      <c r="DW906" s="43" cm="1">
        <f t="array" aca="1" ref="DW906" ca="1">IFERROR(INDEX(Forecast_Capex_Input!BV$12:BV$286,$Z906)
*(INDEX(Forecast_Capex_Input!$H$12:$H$286,$Z906)=Repex),0)
*$DV906</f>
        <v>0</v>
      </c>
      <c r="DX906" s="43" cm="1">
        <f t="array" aca="1" ref="DX906" ca="1">IFERROR(INDEX(Forecast_Capex_Input!BW$12:BW$286,$Z906)
*(INDEX(Forecast_Capex_Input!$H$12:$H$286,$Z906)=Repex),0)
*$DV906</f>
        <v>0</v>
      </c>
      <c r="DY906" s="43" cm="1">
        <f t="array" aca="1" ref="DY906" ca="1">IFERROR(INDEX(Forecast_Capex_Input!BX$12:BX$286,$Z906)
*(INDEX(Forecast_Capex_Input!$H$12:$H$286,$Z906)=Repex),0)
*$DV906</f>
        <v>0</v>
      </c>
      <c r="DZ906" s="43" cm="1">
        <f t="array" aca="1" ref="DZ906" ca="1">IFERROR(INDEX(Forecast_Capex_Input!BY$12:BY$286,$Z906)
*(INDEX(Forecast_Capex_Input!$H$12:$H$286,$Z906)=Repex),0)
*$DV906</f>
        <v>0</v>
      </c>
      <c r="EA906" s="43" cm="1">
        <f t="array" aca="1" ref="EA906" ca="1">IFERROR(INDEX(Forecast_Capex_Input!BZ$12:BZ$286,$Z906)
*(INDEX(Forecast_Capex_Input!$H$12:$H$286,$Z906)=Repex),0)
*$DV906</f>
        <v>0</v>
      </c>
      <c r="EB906" s="43" cm="1">
        <f t="array" aca="1" ref="EB906" ca="1">IFERROR(INDEX(Forecast_Capex_Input!CA$12:CA$286,$Z906)
*(INDEX(Forecast_Capex_Input!$H$12:$H$286,$Z906)=Repex),0)
*$DV906</f>
        <v>0</v>
      </c>
      <c r="EC906" s="43" cm="1">
        <f t="array" aca="1" ref="EC906" ca="1">IFERROR(INDEX(Forecast_Capex_Input!CB$12:CB$286,$Z906)
*(INDEX(Forecast_Capex_Input!$H$12:$H$286,$Z906)=Repex),0)
*$DV906</f>
        <v>0</v>
      </c>
      <c r="ED906" s="43" cm="1">
        <f t="array" aca="1" ref="ED906" ca="1">IFERROR(INDEX(Forecast_Capex_Input!CC$12:CC$286,$Z906)
*(INDEX(Forecast_Capex_Input!$H$12:$H$286,$Z906)=Repex),0)
*$DV906</f>
        <v>0</v>
      </c>
      <c r="EF906" s="86" t="str">
        <f t="shared" si="79"/>
        <v>N/A</v>
      </c>
      <c r="EG906" s="28" t="str">
        <f>IFERROR(RANK(EF906,EF$11:EF$1010,0)+COUNTIF(EF$11:EF906,EF906)-1,NA)</f>
        <v>N/A</v>
      </c>
    </row>
    <row r="907" spans="3:137" x14ac:dyDescent="0.2">
      <c r="C907" s="28">
        <f t="shared" si="80"/>
        <v>897</v>
      </c>
      <c r="D907" s="9" t="str" cm="1">
        <f t="array" ref="D907">IFERROR(INDEX(Forecast_Capex_Input!$D$12:$D$286,$Z907),NA)</f>
        <v>N/A</v>
      </c>
      <c r="E907" s="24" t="str" cm="1">
        <f t="array" ref="E907">IF($Z907=NA,NA,INDEX(Forecast_Capex_Input!$E$12:$E$286,$Z907))</f>
        <v>N/A</v>
      </c>
      <c r="F907" s="9" t="str" cm="1">
        <f t="array" aca="1" ref="F907" ca="1">IFERROR(INDEX(General!$E$25:$E$26,$AA907),NA)</f>
        <v>N/A</v>
      </c>
      <c r="G907" s="9" t="str" cm="1">
        <f t="array" aca="1" ref="G907" ca="1">IFERROR(INDEX(Forecast_Capex_Input!$AI$11:$BB$11,$AC907),NA)</f>
        <v>N/A</v>
      </c>
      <c r="H907" s="50" t="str" cm="1">
        <f t="array" aca="1" ref="H907" ca="1">IFERROR(INDEX(Forecast_Capex_Input!$AI$12:$BB$286,$Z907,$AC907),NA)</f>
        <v>N/A</v>
      </c>
      <c r="I907" s="150" t="str" cm="1">
        <f t="array" ref="I907">IFERROR(INDEX(Forecast_Capex_Input!$F$12:$F$286,$Z907),NA)</f>
        <v>N/A</v>
      </c>
      <c r="J907" s="150" t="str" cm="1">
        <f t="array" ref="J907">IFERROR(INDEX(Forecast_Capex_Input!G$12:G$286,$Z907),NA)</f>
        <v>N/A</v>
      </c>
      <c r="K907" s="150" t="str" cm="1">
        <f t="array" ref="K907">IFERROR(INDEX(Forecast_Capex_Input!H$12:H$286,$Z907),NA)</f>
        <v>N/A</v>
      </c>
      <c r="L907" s="150" t="str" cm="1">
        <f t="array" ref="L907">IFERROR(INDEX(Forecast_Capex_Input!I$12:I$286,$Z907),NA)</f>
        <v>N/A</v>
      </c>
      <c r="M907" s="150" t="str" cm="1">
        <f t="array" ref="M907">IFERROR(INDEX(Forecast_Capex_Input!J$12:J$286,$Z907),NA)</f>
        <v>N/A</v>
      </c>
      <c r="N907" s="150" t="str" cm="1">
        <f t="array" ref="N907">IFERROR(INDEX(Forecast_Capex_Input!K$12:K$286,$Z907),NA)</f>
        <v>N/A</v>
      </c>
      <c r="O907" s="150" t="str" cm="1">
        <f t="array" ref="O907">IFERROR(INDEX(Forecast_Capex_Input!L$12:L$286,$Z907),NA)</f>
        <v>N/A</v>
      </c>
      <c r="P907" s="150" t="str" cm="1">
        <f t="array" ref="P907">IFERROR(INDEX(Forecast_Capex_Input!M$12:M$286,$Z907),NA)</f>
        <v>N/A</v>
      </c>
      <c r="Q907" s="24" t="str" cm="1">
        <f t="array" ref="Q907">IFERROR(INDEX(Forecast_Capex_Input!N$12:N$286,$Z907),NA)</f>
        <v>N/A</v>
      </c>
      <c r="R907" s="190" cm="1">
        <f t="array" ref="R907">IFERROR(INDEX(Forecast_Capex_Input!O$12:O$286,$Z907),0)</f>
        <v>0</v>
      </c>
      <c r="S907" s="24" cm="1">
        <f t="array" ref="S907">IFERROR(INDEX(Forecast_Capex_Input!P$12:P$286,$Z907),0)</f>
        <v>0</v>
      </c>
      <c r="T907" s="150" t="str" cm="1">
        <f t="array" aca="1" ref="T907" ca="1">IFERROR(INDEX(General!$K$91:$K$110,$AC907),NA)</f>
        <v>N/A</v>
      </c>
      <c r="U907" s="43" cm="1">
        <f t="array" aca="1" ref="U907" ca="1">IFERROR(
IF($F907=General!$E$25,INDEX(Forecast_Capex_Input!S$12:S$286,$Z907),
INDEX(Forecast_Capex_Input!T$12:T$286,$Z907)),0)</f>
        <v>0</v>
      </c>
      <c r="V907" s="82" t="b">
        <f>IFERROR(INDEX(Overheads!$T$19:$T$26,MATCH($I907,Overheads!$E$19:$E$26,0)),FALSE)</f>
        <v>0</v>
      </c>
      <c r="W907" s="209" cm="1">
        <f t="array" ref="W907">IFERROR(
INDEX(Forecast_Capex_Input!CN$12:CN$286,$Z907),0)</f>
        <v>0</v>
      </c>
      <c r="X907" s="209">
        <f>IFERROR(
MATCH($W907,General!$L$39:$S$39,0),1)</f>
        <v>1</v>
      </c>
      <c r="Z907" s="28" t="str">
        <f>IFERROR(
IF(MATCH($C907,Forecast_Capex_Input!$CI$12:$CI$286,1)+1&gt;MAX(Forecast_Capex_Input!$C$12:$C$286),NA,
MATCH($C907,Forecast_Capex_Input!$CI$12:$CI$286,1)+1),1)</f>
        <v>N/A</v>
      </c>
      <c r="AA907" s="28" t="str" cm="1">
        <f t="array" aca="1" ref="AA907" ca="1">IFERROR(
IF(Z906&lt;&gt;Z907,1,
IF(COUNTIF(OFFSET(AA906,0,0,-INDEX(Forecast_Capex_Input!$CG$12:$CG$286,$Z907)),AA906)=INDEX(Forecast_Capex_Input!$CG$12:$CG$286,$Z907),AA906+1,AA906)),NA)</f>
        <v>N/A</v>
      </c>
      <c r="AB907" s="28" t="str" cm="1">
        <f t="array" ref="AB907">IFERROR($C907-IF($Z907=1,1,INDEX(Forecast_Capex_Input!$CI$12:$CI$286,$Z907-1))+1,NA)</f>
        <v>N/A</v>
      </c>
      <c r="AC907" s="28" t="str" cm="1">
        <f t="array" aca="1" ref="AC907" ca="1">IFERROR(IF(AA907=1,
INDEX(Forecast_Capex_Input!$AI$10:$BB$10,SMALL(IF(INDEX(Forecast_Capex_Input!$AI$12:$BB$286,$Z907,0)&gt;0,COLUMN(Forecast_Capex_Input!$AI$10:$BB$10)-COLUMN(Forecast_Capex_Input!$AI$12)+1),ROWS(OFFSET(AC906,0,0,-$AB907)))),
OFFSET(AC906,-INDEX(Forecast_Capex_Input!$CG$12:$CG$286,$Z907)+1,0)),NA)</f>
        <v>N/A</v>
      </c>
      <c r="AD907" s="28" t="str">
        <f t="shared" ref="AD907:AD970" ca="1" si="82">IFERROR(
MATCH($F907,Esc_Category_List,0),NA)</f>
        <v>N/A</v>
      </c>
      <c r="AE907" s="82" t="b">
        <f t="shared" si="81"/>
        <v>0</v>
      </c>
      <c r="AF907" s="78" t="b">
        <v>0</v>
      </c>
      <c r="AG907" s="82" t="b">
        <f t="shared" ref="AG907:AG970" si="83">AND(NOT(AND(AE907,NOT(Inc_NCIPAP))),
NOT(AND(AF907,NOT(Inc_CP))))</f>
        <v>1</v>
      </c>
      <c r="AI907" s="55">
        <v>0</v>
      </c>
      <c r="AJ907" s="55">
        <v>0</v>
      </c>
      <c r="AK907" s="55">
        <v>0</v>
      </c>
      <c r="AL907" s="55">
        <v>0</v>
      </c>
      <c r="AM907" s="55">
        <v>0</v>
      </c>
      <c r="AN907" s="135">
        <v>0</v>
      </c>
      <c r="AP907" s="55">
        <v>0</v>
      </c>
      <c r="AQ907" s="55">
        <v>0</v>
      </c>
      <c r="AR907" s="55">
        <v>0</v>
      </c>
      <c r="AS907" s="55">
        <v>0</v>
      </c>
      <c r="AT907" s="55">
        <v>0</v>
      </c>
      <c r="AU907" s="135">
        <v>0</v>
      </c>
      <c r="AW907" s="55">
        <v>0</v>
      </c>
      <c r="AX907" s="55">
        <v>0</v>
      </c>
      <c r="AY907" s="55">
        <v>0</v>
      </c>
      <c r="AZ907" s="55">
        <v>0</v>
      </c>
      <c r="BA907" s="55">
        <v>0</v>
      </c>
      <c r="BB907" s="135">
        <v>0</v>
      </c>
      <c r="BD907" s="55">
        <v>0</v>
      </c>
      <c r="BE907" s="55">
        <v>0</v>
      </c>
      <c r="BF907" s="55">
        <v>0</v>
      </c>
      <c r="BG907" s="55">
        <v>0</v>
      </c>
      <c r="BH907" s="55">
        <v>0</v>
      </c>
      <c r="BI907" s="135">
        <v>0</v>
      </c>
      <c r="BK907" s="55">
        <v>0</v>
      </c>
      <c r="BL907" s="55">
        <v>0</v>
      </c>
      <c r="BM907" s="55">
        <v>0</v>
      </c>
      <c r="BN907" s="55">
        <v>0</v>
      </c>
      <c r="BO907" s="55">
        <v>0</v>
      </c>
      <c r="BP907" s="135">
        <v>0</v>
      </c>
      <c r="BR907" s="147">
        <v>0</v>
      </c>
      <c r="BS907" s="147">
        <v>0</v>
      </c>
      <c r="BT907" s="147">
        <v>0</v>
      </c>
      <c r="BU907" s="147">
        <v>0</v>
      </c>
      <c r="BV907" s="147">
        <v>0</v>
      </c>
      <c r="BX907" s="55">
        <v>0</v>
      </c>
      <c r="BY907" s="55">
        <v>0</v>
      </c>
      <c r="BZ907" s="55">
        <v>0</v>
      </c>
      <c r="CA907" s="55">
        <v>0</v>
      </c>
      <c r="CB907" s="55">
        <v>0</v>
      </c>
      <c r="CC907" s="135">
        <v>0</v>
      </c>
      <c r="CE907" s="55">
        <v>0</v>
      </c>
      <c r="CF907" s="55">
        <v>0</v>
      </c>
      <c r="CG907" s="55">
        <v>0</v>
      </c>
      <c r="CH907" s="55">
        <v>0</v>
      </c>
      <c r="CI907" s="55">
        <v>0</v>
      </c>
      <c r="CJ907" s="135">
        <v>0</v>
      </c>
      <c r="CL907" s="55">
        <v>0</v>
      </c>
      <c r="CM907" s="55">
        <v>0</v>
      </c>
      <c r="CN907" s="55">
        <v>0</v>
      </c>
      <c r="CO907" s="55">
        <v>0</v>
      </c>
      <c r="CP907" s="55">
        <v>0</v>
      </c>
      <c r="CQ907" s="135">
        <v>0</v>
      </c>
      <c r="CS907" s="67">
        <v>0</v>
      </c>
      <c r="CT907" s="67">
        <v>0</v>
      </c>
      <c r="CU907" s="67">
        <v>0</v>
      </c>
      <c r="CV907" s="67">
        <v>0</v>
      </c>
      <c r="CW907" s="67">
        <v>0</v>
      </c>
      <c r="CX907" s="135">
        <v>0</v>
      </c>
      <c r="CZ907" s="55">
        <v>0</v>
      </c>
      <c r="DA907" s="55">
        <v>0</v>
      </c>
      <c r="DB907" s="55">
        <v>0</v>
      </c>
      <c r="DC907" s="55">
        <v>0</v>
      </c>
      <c r="DD907" s="55">
        <v>0</v>
      </c>
      <c r="DE907" s="135">
        <v>0</v>
      </c>
      <c r="DG907" s="43" t="b" cm="1">
        <f t="array" aca="1" ref="DG907" ca="1">OR($G907=Forecast_Capex_Input!$BF$8:$BF$10)</f>
        <v>0</v>
      </c>
      <c r="DH907" s="43" cm="1">
        <f t="array" aca="1" ref="DH907" ca="1">IFERROR(INDEX(Forecast_Capex_Input!BG$12:BG$286,$Z907)
*(INDEX(Forecast_Capex_Input!$H$12:$H$286,$Z907)=Repex),0)
*$DG907</f>
        <v>0</v>
      </c>
      <c r="DI907" s="43" cm="1">
        <f t="array" aca="1" ref="DI907" ca="1">IFERROR(INDEX(Forecast_Capex_Input!BH$12:BH$286,$Z907)
*(INDEX(Forecast_Capex_Input!$H$12:$H$286,$Z907)=Repex),0)
*$DG907</f>
        <v>0</v>
      </c>
      <c r="DJ907" s="43" cm="1">
        <f t="array" aca="1" ref="DJ907" ca="1">IFERROR(INDEX(Forecast_Capex_Input!BI$12:BI$286,$Z907)
*(INDEX(Forecast_Capex_Input!$H$12:$H$286,$Z907)=Repex),0)
*$DG907</f>
        <v>0</v>
      </c>
      <c r="DK907" s="43" cm="1">
        <f t="array" aca="1" ref="DK907" ca="1">IFERROR(INDEX(Forecast_Capex_Input!BJ$12:BJ$286,$Z907)
*(INDEX(Forecast_Capex_Input!$H$12:$H$286,$Z907)=Repex),0)
*$DG907</f>
        <v>0</v>
      </c>
      <c r="DL907" s="43" cm="1">
        <f t="array" aca="1" ref="DL907" ca="1">IFERROR(INDEX(Forecast_Capex_Input!BK$12:BK$286,$Z907)
*(INDEX(Forecast_Capex_Input!$H$12:$H$286,$Z907)=Repex),0)
*$DG907</f>
        <v>0</v>
      </c>
      <c r="DM907" s="43" cm="1">
        <f t="array" aca="1" ref="DM907" ca="1">IFERROR(INDEX(Forecast_Capex_Input!BL$12:BL$286,$Z907)
*(INDEX(Forecast_Capex_Input!$H$12:$H$286,$Z907)=Repex),0)
*$DG907</f>
        <v>0</v>
      </c>
      <c r="DO907" s="43" t="b" cm="1">
        <f t="array" aca="1" ref="DO907" ca="1">OR($G907=Forecast_Capex_Input!$BN$8:$BN$9)</f>
        <v>0</v>
      </c>
      <c r="DP907" s="43" cm="1">
        <f t="array" aca="1" ref="DP907" ca="1">IFERROR(INDEX(Forecast_Capex_Input!BO$12:BO$286,$Z907)
*(INDEX(Forecast_Capex_Input!$H$12:$H$286,$Z907)=Repex),0)
*$DO907</f>
        <v>0</v>
      </c>
      <c r="DQ907" s="43" cm="1">
        <f t="array" aca="1" ref="DQ907" ca="1">IFERROR(INDEX(Forecast_Capex_Input!BP$12:BP$286,$Z907)
*(INDEX(Forecast_Capex_Input!$H$12:$H$286,$Z907)=Repex),0)
*$DO907</f>
        <v>0</v>
      </c>
      <c r="DR907" s="43" cm="1">
        <f t="array" aca="1" ref="DR907" ca="1">IFERROR(INDEX(Forecast_Capex_Input!BQ$12:BQ$286,$Z907)
*(INDEX(Forecast_Capex_Input!$H$12:$H$286,$Z907)=Repex),0)
*$DO907</f>
        <v>0</v>
      </c>
      <c r="DS907" s="43" cm="1">
        <f t="array" aca="1" ref="DS907" ca="1">IFERROR(INDEX(Forecast_Capex_Input!BR$12:BR$286,$Z907)
*(INDEX(Forecast_Capex_Input!$H$12:$H$286,$Z907)=Repex),0)
*$DO907</f>
        <v>0</v>
      </c>
      <c r="DT907" s="43" cm="1">
        <f t="array" aca="1" ref="DT907" ca="1">IFERROR(INDEX(Forecast_Capex_Input!BS$12:BS$286,$Z907)
*(INDEX(Forecast_Capex_Input!$H$12:$H$286,$Z907)=Repex),0)
*$DO907</f>
        <v>0</v>
      </c>
      <c r="DV907" s="43" t="b" cm="1">
        <f t="array" aca="1" ref="DV907" ca="1">OR($G907=Forecast_Capex_Input!$BU$8:$BU$10)</f>
        <v>0</v>
      </c>
      <c r="DW907" s="43" cm="1">
        <f t="array" aca="1" ref="DW907" ca="1">IFERROR(INDEX(Forecast_Capex_Input!BV$12:BV$286,$Z907)
*(INDEX(Forecast_Capex_Input!$H$12:$H$286,$Z907)=Repex),0)
*$DV907</f>
        <v>0</v>
      </c>
      <c r="DX907" s="43" cm="1">
        <f t="array" aca="1" ref="DX907" ca="1">IFERROR(INDEX(Forecast_Capex_Input!BW$12:BW$286,$Z907)
*(INDEX(Forecast_Capex_Input!$H$12:$H$286,$Z907)=Repex),0)
*$DV907</f>
        <v>0</v>
      </c>
      <c r="DY907" s="43" cm="1">
        <f t="array" aca="1" ref="DY907" ca="1">IFERROR(INDEX(Forecast_Capex_Input!BX$12:BX$286,$Z907)
*(INDEX(Forecast_Capex_Input!$H$12:$H$286,$Z907)=Repex),0)
*$DV907</f>
        <v>0</v>
      </c>
      <c r="DZ907" s="43" cm="1">
        <f t="array" aca="1" ref="DZ907" ca="1">IFERROR(INDEX(Forecast_Capex_Input!BY$12:BY$286,$Z907)
*(INDEX(Forecast_Capex_Input!$H$12:$H$286,$Z907)=Repex),0)
*$DV907</f>
        <v>0</v>
      </c>
      <c r="EA907" s="43" cm="1">
        <f t="array" aca="1" ref="EA907" ca="1">IFERROR(INDEX(Forecast_Capex_Input!BZ$12:BZ$286,$Z907)
*(INDEX(Forecast_Capex_Input!$H$12:$H$286,$Z907)=Repex),0)
*$DV907</f>
        <v>0</v>
      </c>
      <c r="EB907" s="43" cm="1">
        <f t="array" aca="1" ref="EB907" ca="1">IFERROR(INDEX(Forecast_Capex_Input!CA$12:CA$286,$Z907)
*(INDEX(Forecast_Capex_Input!$H$12:$H$286,$Z907)=Repex),0)
*$DV907</f>
        <v>0</v>
      </c>
      <c r="EC907" s="43" cm="1">
        <f t="array" aca="1" ref="EC907" ca="1">IFERROR(INDEX(Forecast_Capex_Input!CB$12:CB$286,$Z907)
*(INDEX(Forecast_Capex_Input!$H$12:$H$286,$Z907)=Repex),0)
*$DV907</f>
        <v>0</v>
      </c>
      <c r="ED907" s="43" cm="1">
        <f t="array" aca="1" ref="ED907" ca="1">IFERROR(INDEX(Forecast_Capex_Input!CC$12:CC$286,$Z907)
*(INDEX(Forecast_Capex_Input!$H$12:$H$286,$Z907)=Repex),0)
*$DV907</f>
        <v>0</v>
      </c>
      <c r="EF907" s="86" t="str">
        <f t="shared" ref="EF907:EF970" si="84">IF(AND($AG907,$K907=Augex),
$AU907,NA)</f>
        <v>N/A</v>
      </c>
      <c r="EG907" s="28" t="str">
        <f>IFERROR(RANK(EF907,EF$11:EF$1010,0)+COUNTIF(EF$11:EF907,EF907)-1,NA)</f>
        <v>N/A</v>
      </c>
    </row>
    <row r="908" spans="3:137" x14ac:dyDescent="0.2">
      <c r="C908" s="28">
        <f t="shared" ref="C908:C971" si="85">IF(ISNUMBER(C907),C907+1,1)</f>
        <v>898</v>
      </c>
      <c r="D908" s="9" t="str" cm="1">
        <f t="array" ref="D908">IFERROR(INDEX(Forecast_Capex_Input!$D$12:$D$286,$Z908),NA)</f>
        <v>N/A</v>
      </c>
      <c r="E908" s="24" t="str" cm="1">
        <f t="array" ref="E908">IF($Z908=NA,NA,INDEX(Forecast_Capex_Input!$E$12:$E$286,$Z908))</f>
        <v>N/A</v>
      </c>
      <c r="F908" s="9" t="str" cm="1">
        <f t="array" aca="1" ref="F908" ca="1">IFERROR(INDEX(General!$E$25:$E$26,$AA908),NA)</f>
        <v>N/A</v>
      </c>
      <c r="G908" s="9" t="str" cm="1">
        <f t="array" aca="1" ref="G908" ca="1">IFERROR(INDEX(Forecast_Capex_Input!$AI$11:$BB$11,$AC908),NA)</f>
        <v>N/A</v>
      </c>
      <c r="H908" s="50" t="str" cm="1">
        <f t="array" aca="1" ref="H908" ca="1">IFERROR(INDEX(Forecast_Capex_Input!$AI$12:$BB$286,$Z908,$AC908),NA)</f>
        <v>N/A</v>
      </c>
      <c r="I908" s="150" t="str" cm="1">
        <f t="array" ref="I908">IFERROR(INDEX(Forecast_Capex_Input!$F$12:$F$286,$Z908),NA)</f>
        <v>N/A</v>
      </c>
      <c r="J908" s="150" t="str" cm="1">
        <f t="array" ref="J908">IFERROR(INDEX(Forecast_Capex_Input!G$12:G$286,$Z908),NA)</f>
        <v>N/A</v>
      </c>
      <c r="K908" s="150" t="str" cm="1">
        <f t="array" ref="K908">IFERROR(INDEX(Forecast_Capex_Input!H$12:H$286,$Z908),NA)</f>
        <v>N/A</v>
      </c>
      <c r="L908" s="150" t="str" cm="1">
        <f t="array" ref="L908">IFERROR(INDEX(Forecast_Capex_Input!I$12:I$286,$Z908),NA)</f>
        <v>N/A</v>
      </c>
      <c r="M908" s="150" t="str" cm="1">
        <f t="array" ref="M908">IFERROR(INDEX(Forecast_Capex_Input!J$12:J$286,$Z908),NA)</f>
        <v>N/A</v>
      </c>
      <c r="N908" s="150" t="str" cm="1">
        <f t="array" ref="N908">IFERROR(INDEX(Forecast_Capex_Input!K$12:K$286,$Z908),NA)</f>
        <v>N/A</v>
      </c>
      <c r="O908" s="150" t="str" cm="1">
        <f t="array" ref="O908">IFERROR(INDEX(Forecast_Capex_Input!L$12:L$286,$Z908),NA)</f>
        <v>N/A</v>
      </c>
      <c r="P908" s="150" t="str" cm="1">
        <f t="array" ref="P908">IFERROR(INDEX(Forecast_Capex_Input!M$12:M$286,$Z908),NA)</f>
        <v>N/A</v>
      </c>
      <c r="Q908" s="24" t="str" cm="1">
        <f t="array" ref="Q908">IFERROR(INDEX(Forecast_Capex_Input!N$12:N$286,$Z908),NA)</f>
        <v>N/A</v>
      </c>
      <c r="R908" s="190" cm="1">
        <f t="array" ref="R908">IFERROR(INDEX(Forecast_Capex_Input!O$12:O$286,$Z908),0)</f>
        <v>0</v>
      </c>
      <c r="S908" s="24" cm="1">
        <f t="array" ref="S908">IFERROR(INDEX(Forecast_Capex_Input!P$12:P$286,$Z908),0)</f>
        <v>0</v>
      </c>
      <c r="T908" s="150" t="str" cm="1">
        <f t="array" aca="1" ref="T908" ca="1">IFERROR(INDEX(General!$K$91:$K$110,$AC908),NA)</f>
        <v>N/A</v>
      </c>
      <c r="U908" s="43" cm="1">
        <f t="array" aca="1" ref="U908" ca="1">IFERROR(
IF($F908=General!$E$25,INDEX(Forecast_Capex_Input!S$12:S$286,$Z908),
INDEX(Forecast_Capex_Input!T$12:T$286,$Z908)),0)</f>
        <v>0</v>
      </c>
      <c r="V908" s="82" t="b">
        <f>IFERROR(INDEX(Overheads!$T$19:$T$26,MATCH($I908,Overheads!$E$19:$E$26,0)),FALSE)</f>
        <v>0</v>
      </c>
      <c r="W908" s="209" cm="1">
        <f t="array" ref="W908">IFERROR(
INDEX(Forecast_Capex_Input!CN$12:CN$286,$Z908),0)</f>
        <v>0</v>
      </c>
      <c r="X908" s="209">
        <f>IFERROR(
MATCH($W908,General!$L$39:$S$39,0),1)</f>
        <v>1</v>
      </c>
      <c r="Z908" s="28" t="str">
        <f>IFERROR(
IF(MATCH($C908,Forecast_Capex_Input!$CI$12:$CI$286,1)+1&gt;MAX(Forecast_Capex_Input!$C$12:$C$286),NA,
MATCH($C908,Forecast_Capex_Input!$CI$12:$CI$286,1)+1),1)</f>
        <v>N/A</v>
      </c>
      <c r="AA908" s="28" t="str" cm="1">
        <f t="array" aca="1" ref="AA908" ca="1">IFERROR(
IF(Z907&lt;&gt;Z908,1,
IF(COUNTIF(OFFSET(AA907,0,0,-INDEX(Forecast_Capex_Input!$CG$12:$CG$286,$Z908)),AA907)=INDEX(Forecast_Capex_Input!$CG$12:$CG$286,$Z908),AA907+1,AA907)),NA)</f>
        <v>N/A</v>
      </c>
      <c r="AB908" s="28" t="str" cm="1">
        <f t="array" ref="AB908">IFERROR($C908-IF($Z908=1,1,INDEX(Forecast_Capex_Input!$CI$12:$CI$286,$Z908-1))+1,NA)</f>
        <v>N/A</v>
      </c>
      <c r="AC908" s="28" t="str" cm="1">
        <f t="array" aca="1" ref="AC908" ca="1">IFERROR(IF(AA908=1,
INDEX(Forecast_Capex_Input!$AI$10:$BB$10,SMALL(IF(INDEX(Forecast_Capex_Input!$AI$12:$BB$286,$Z908,0)&gt;0,COLUMN(Forecast_Capex_Input!$AI$10:$BB$10)-COLUMN(Forecast_Capex_Input!$AI$12)+1),ROWS(OFFSET(AC907,0,0,-$AB908)))),
OFFSET(AC907,-INDEX(Forecast_Capex_Input!$CG$12:$CG$286,$Z908)+1,0)),NA)</f>
        <v>N/A</v>
      </c>
      <c r="AD908" s="28" t="str">
        <f t="shared" ca="1" si="82"/>
        <v>N/A</v>
      </c>
      <c r="AE908" s="82" t="b">
        <f t="shared" ref="AE908:AE971" si="86">$K908=AE$6</f>
        <v>0</v>
      </c>
      <c r="AF908" s="78" t="b">
        <v>0</v>
      </c>
      <c r="AG908" s="82" t="b">
        <f t="shared" si="83"/>
        <v>1</v>
      </c>
      <c r="AI908" s="55">
        <v>0</v>
      </c>
      <c r="AJ908" s="55">
        <v>0</v>
      </c>
      <c r="AK908" s="55">
        <v>0</v>
      </c>
      <c r="AL908" s="55">
        <v>0</v>
      </c>
      <c r="AM908" s="55">
        <v>0</v>
      </c>
      <c r="AN908" s="135">
        <v>0</v>
      </c>
      <c r="AP908" s="55">
        <v>0</v>
      </c>
      <c r="AQ908" s="55">
        <v>0</v>
      </c>
      <c r="AR908" s="55">
        <v>0</v>
      </c>
      <c r="AS908" s="55">
        <v>0</v>
      </c>
      <c r="AT908" s="55">
        <v>0</v>
      </c>
      <c r="AU908" s="135">
        <v>0</v>
      </c>
      <c r="AW908" s="55">
        <v>0</v>
      </c>
      <c r="AX908" s="55">
        <v>0</v>
      </c>
      <c r="AY908" s="55">
        <v>0</v>
      </c>
      <c r="AZ908" s="55">
        <v>0</v>
      </c>
      <c r="BA908" s="55">
        <v>0</v>
      </c>
      <c r="BB908" s="135">
        <v>0</v>
      </c>
      <c r="BD908" s="55">
        <v>0</v>
      </c>
      <c r="BE908" s="55">
        <v>0</v>
      </c>
      <c r="BF908" s="55">
        <v>0</v>
      </c>
      <c r="BG908" s="55">
        <v>0</v>
      </c>
      <c r="BH908" s="55">
        <v>0</v>
      </c>
      <c r="BI908" s="135">
        <v>0</v>
      </c>
      <c r="BK908" s="55">
        <v>0</v>
      </c>
      <c r="BL908" s="55">
        <v>0</v>
      </c>
      <c r="BM908" s="55">
        <v>0</v>
      </c>
      <c r="BN908" s="55">
        <v>0</v>
      </c>
      <c r="BO908" s="55">
        <v>0</v>
      </c>
      <c r="BP908" s="135">
        <v>0</v>
      </c>
      <c r="BR908" s="147">
        <v>0</v>
      </c>
      <c r="BS908" s="147">
        <v>0</v>
      </c>
      <c r="BT908" s="147">
        <v>0</v>
      </c>
      <c r="BU908" s="147">
        <v>0</v>
      </c>
      <c r="BV908" s="147">
        <v>0</v>
      </c>
      <c r="BX908" s="55">
        <v>0</v>
      </c>
      <c r="BY908" s="55">
        <v>0</v>
      </c>
      <c r="BZ908" s="55">
        <v>0</v>
      </c>
      <c r="CA908" s="55">
        <v>0</v>
      </c>
      <c r="CB908" s="55">
        <v>0</v>
      </c>
      <c r="CC908" s="135">
        <v>0</v>
      </c>
      <c r="CE908" s="55">
        <v>0</v>
      </c>
      <c r="CF908" s="55">
        <v>0</v>
      </c>
      <c r="CG908" s="55">
        <v>0</v>
      </c>
      <c r="CH908" s="55">
        <v>0</v>
      </c>
      <c r="CI908" s="55">
        <v>0</v>
      </c>
      <c r="CJ908" s="135">
        <v>0</v>
      </c>
      <c r="CL908" s="55">
        <v>0</v>
      </c>
      <c r="CM908" s="55">
        <v>0</v>
      </c>
      <c r="CN908" s="55">
        <v>0</v>
      </c>
      <c r="CO908" s="55">
        <v>0</v>
      </c>
      <c r="CP908" s="55">
        <v>0</v>
      </c>
      <c r="CQ908" s="135">
        <v>0</v>
      </c>
      <c r="CS908" s="67">
        <v>0</v>
      </c>
      <c r="CT908" s="67">
        <v>0</v>
      </c>
      <c r="CU908" s="67">
        <v>0</v>
      </c>
      <c r="CV908" s="67">
        <v>0</v>
      </c>
      <c r="CW908" s="67">
        <v>0</v>
      </c>
      <c r="CX908" s="135">
        <v>0</v>
      </c>
      <c r="CZ908" s="55">
        <v>0</v>
      </c>
      <c r="DA908" s="55">
        <v>0</v>
      </c>
      <c r="DB908" s="55">
        <v>0</v>
      </c>
      <c r="DC908" s="55">
        <v>0</v>
      </c>
      <c r="DD908" s="55">
        <v>0</v>
      </c>
      <c r="DE908" s="135">
        <v>0</v>
      </c>
      <c r="DG908" s="43" t="b" cm="1">
        <f t="array" aca="1" ref="DG908" ca="1">OR($G908=Forecast_Capex_Input!$BF$8:$BF$10)</f>
        <v>0</v>
      </c>
      <c r="DH908" s="43" cm="1">
        <f t="array" aca="1" ref="DH908" ca="1">IFERROR(INDEX(Forecast_Capex_Input!BG$12:BG$286,$Z908)
*(INDEX(Forecast_Capex_Input!$H$12:$H$286,$Z908)=Repex),0)
*$DG908</f>
        <v>0</v>
      </c>
      <c r="DI908" s="43" cm="1">
        <f t="array" aca="1" ref="DI908" ca="1">IFERROR(INDEX(Forecast_Capex_Input!BH$12:BH$286,$Z908)
*(INDEX(Forecast_Capex_Input!$H$12:$H$286,$Z908)=Repex),0)
*$DG908</f>
        <v>0</v>
      </c>
      <c r="DJ908" s="43" cm="1">
        <f t="array" aca="1" ref="DJ908" ca="1">IFERROR(INDEX(Forecast_Capex_Input!BI$12:BI$286,$Z908)
*(INDEX(Forecast_Capex_Input!$H$12:$H$286,$Z908)=Repex),0)
*$DG908</f>
        <v>0</v>
      </c>
      <c r="DK908" s="43" cm="1">
        <f t="array" aca="1" ref="DK908" ca="1">IFERROR(INDEX(Forecast_Capex_Input!BJ$12:BJ$286,$Z908)
*(INDEX(Forecast_Capex_Input!$H$12:$H$286,$Z908)=Repex),0)
*$DG908</f>
        <v>0</v>
      </c>
      <c r="DL908" s="43" cm="1">
        <f t="array" aca="1" ref="DL908" ca="1">IFERROR(INDEX(Forecast_Capex_Input!BK$12:BK$286,$Z908)
*(INDEX(Forecast_Capex_Input!$H$12:$H$286,$Z908)=Repex),0)
*$DG908</f>
        <v>0</v>
      </c>
      <c r="DM908" s="43" cm="1">
        <f t="array" aca="1" ref="DM908" ca="1">IFERROR(INDEX(Forecast_Capex_Input!BL$12:BL$286,$Z908)
*(INDEX(Forecast_Capex_Input!$H$12:$H$286,$Z908)=Repex),0)
*$DG908</f>
        <v>0</v>
      </c>
      <c r="DO908" s="43" t="b" cm="1">
        <f t="array" aca="1" ref="DO908" ca="1">OR($G908=Forecast_Capex_Input!$BN$8:$BN$9)</f>
        <v>0</v>
      </c>
      <c r="DP908" s="43" cm="1">
        <f t="array" aca="1" ref="DP908" ca="1">IFERROR(INDEX(Forecast_Capex_Input!BO$12:BO$286,$Z908)
*(INDEX(Forecast_Capex_Input!$H$12:$H$286,$Z908)=Repex),0)
*$DO908</f>
        <v>0</v>
      </c>
      <c r="DQ908" s="43" cm="1">
        <f t="array" aca="1" ref="DQ908" ca="1">IFERROR(INDEX(Forecast_Capex_Input!BP$12:BP$286,$Z908)
*(INDEX(Forecast_Capex_Input!$H$12:$H$286,$Z908)=Repex),0)
*$DO908</f>
        <v>0</v>
      </c>
      <c r="DR908" s="43" cm="1">
        <f t="array" aca="1" ref="DR908" ca="1">IFERROR(INDEX(Forecast_Capex_Input!BQ$12:BQ$286,$Z908)
*(INDEX(Forecast_Capex_Input!$H$12:$H$286,$Z908)=Repex),0)
*$DO908</f>
        <v>0</v>
      </c>
      <c r="DS908" s="43" cm="1">
        <f t="array" aca="1" ref="DS908" ca="1">IFERROR(INDEX(Forecast_Capex_Input!BR$12:BR$286,$Z908)
*(INDEX(Forecast_Capex_Input!$H$12:$H$286,$Z908)=Repex),0)
*$DO908</f>
        <v>0</v>
      </c>
      <c r="DT908" s="43" cm="1">
        <f t="array" aca="1" ref="DT908" ca="1">IFERROR(INDEX(Forecast_Capex_Input!BS$12:BS$286,$Z908)
*(INDEX(Forecast_Capex_Input!$H$12:$H$286,$Z908)=Repex),0)
*$DO908</f>
        <v>0</v>
      </c>
      <c r="DV908" s="43" t="b" cm="1">
        <f t="array" aca="1" ref="DV908" ca="1">OR($G908=Forecast_Capex_Input!$BU$8:$BU$10)</f>
        <v>0</v>
      </c>
      <c r="DW908" s="43" cm="1">
        <f t="array" aca="1" ref="DW908" ca="1">IFERROR(INDEX(Forecast_Capex_Input!BV$12:BV$286,$Z908)
*(INDEX(Forecast_Capex_Input!$H$12:$H$286,$Z908)=Repex),0)
*$DV908</f>
        <v>0</v>
      </c>
      <c r="DX908" s="43" cm="1">
        <f t="array" aca="1" ref="DX908" ca="1">IFERROR(INDEX(Forecast_Capex_Input!BW$12:BW$286,$Z908)
*(INDEX(Forecast_Capex_Input!$H$12:$H$286,$Z908)=Repex),0)
*$DV908</f>
        <v>0</v>
      </c>
      <c r="DY908" s="43" cm="1">
        <f t="array" aca="1" ref="DY908" ca="1">IFERROR(INDEX(Forecast_Capex_Input!BX$12:BX$286,$Z908)
*(INDEX(Forecast_Capex_Input!$H$12:$H$286,$Z908)=Repex),0)
*$DV908</f>
        <v>0</v>
      </c>
      <c r="DZ908" s="43" cm="1">
        <f t="array" aca="1" ref="DZ908" ca="1">IFERROR(INDEX(Forecast_Capex_Input!BY$12:BY$286,$Z908)
*(INDEX(Forecast_Capex_Input!$H$12:$H$286,$Z908)=Repex),0)
*$DV908</f>
        <v>0</v>
      </c>
      <c r="EA908" s="43" cm="1">
        <f t="array" aca="1" ref="EA908" ca="1">IFERROR(INDEX(Forecast_Capex_Input!BZ$12:BZ$286,$Z908)
*(INDEX(Forecast_Capex_Input!$H$12:$H$286,$Z908)=Repex),0)
*$DV908</f>
        <v>0</v>
      </c>
      <c r="EB908" s="43" cm="1">
        <f t="array" aca="1" ref="EB908" ca="1">IFERROR(INDEX(Forecast_Capex_Input!CA$12:CA$286,$Z908)
*(INDEX(Forecast_Capex_Input!$H$12:$H$286,$Z908)=Repex),0)
*$DV908</f>
        <v>0</v>
      </c>
      <c r="EC908" s="43" cm="1">
        <f t="array" aca="1" ref="EC908" ca="1">IFERROR(INDEX(Forecast_Capex_Input!CB$12:CB$286,$Z908)
*(INDEX(Forecast_Capex_Input!$H$12:$H$286,$Z908)=Repex),0)
*$DV908</f>
        <v>0</v>
      </c>
      <c r="ED908" s="43" cm="1">
        <f t="array" aca="1" ref="ED908" ca="1">IFERROR(INDEX(Forecast_Capex_Input!CC$12:CC$286,$Z908)
*(INDEX(Forecast_Capex_Input!$H$12:$H$286,$Z908)=Repex),0)
*$DV908</f>
        <v>0</v>
      </c>
      <c r="EF908" s="86" t="str">
        <f t="shared" si="84"/>
        <v>N/A</v>
      </c>
      <c r="EG908" s="28" t="str">
        <f>IFERROR(RANK(EF908,EF$11:EF$1010,0)+COUNTIF(EF$11:EF908,EF908)-1,NA)</f>
        <v>N/A</v>
      </c>
    </row>
    <row r="909" spans="3:137" x14ac:dyDescent="0.2">
      <c r="C909" s="28">
        <f t="shared" si="85"/>
        <v>899</v>
      </c>
      <c r="D909" s="9" t="str" cm="1">
        <f t="array" ref="D909">IFERROR(INDEX(Forecast_Capex_Input!$D$12:$D$286,$Z909),NA)</f>
        <v>N/A</v>
      </c>
      <c r="E909" s="24" t="str" cm="1">
        <f t="array" ref="E909">IF($Z909=NA,NA,INDEX(Forecast_Capex_Input!$E$12:$E$286,$Z909))</f>
        <v>N/A</v>
      </c>
      <c r="F909" s="9" t="str" cm="1">
        <f t="array" aca="1" ref="F909" ca="1">IFERROR(INDEX(General!$E$25:$E$26,$AA909),NA)</f>
        <v>N/A</v>
      </c>
      <c r="G909" s="9" t="str" cm="1">
        <f t="array" aca="1" ref="G909" ca="1">IFERROR(INDEX(Forecast_Capex_Input!$AI$11:$BB$11,$AC909),NA)</f>
        <v>N/A</v>
      </c>
      <c r="H909" s="50" t="str" cm="1">
        <f t="array" aca="1" ref="H909" ca="1">IFERROR(INDEX(Forecast_Capex_Input!$AI$12:$BB$286,$Z909,$AC909),NA)</f>
        <v>N/A</v>
      </c>
      <c r="I909" s="150" t="str" cm="1">
        <f t="array" ref="I909">IFERROR(INDEX(Forecast_Capex_Input!$F$12:$F$286,$Z909),NA)</f>
        <v>N/A</v>
      </c>
      <c r="J909" s="150" t="str" cm="1">
        <f t="array" ref="J909">IFERROR(INDEX(Forecast_Capex_Input!G$12:G$286,$Z909),NA)</f>
        <v>N/A</v>
      </c>
      <c r="K909" s="150" t="str" cm="1">
        <f t="array" ref="K909">IFERROR(INDEX(Forecast_Capex_Input!H$12:H$286,$Z909),NA)</f>
        <v>N/A</v>
      </c>
      <c r="L909" s="150" t="str" cm="1">
        <f t="array" ref="L909">IFERROR(INDEX(Forecast_Capex_Input!I$12:I$286,$Z909),NA)</f>
        <v>N/A</v>
      </c>
      <c r="M909" s="150" t="str" cm="1">
        <f t="array" ref="M909">IFERROR(INDEX(Forecast_Capex_Input!J$12:J$286,$Z909),NA)</f>
        <v>N/A</v>
      </c>
      <c r="N909" s="150" t="str" cm="1">
        <f t="array" ref="N909">IFERROR(INDEX(Forecast_Capex_Input!K$12:K$286,$Z909),NA)</f>
        <v>N/A</v>
      </c>
      <c r="O909" s="150" t="str" cm="1">
        <f t="array" ref="O909">IFERROR(INDEX(Forecast_Capex_Input!L$12:L$286,$Z909),NA)</f>
        <v>N/A</v>
      </c>
      <c r="P909" s="150" t="str" cm="1">
        <f t="array" ref="P909">IFERROR(INDEX(Forecast_Capex_Input!M$12:M$286,$Z909),NA)</f>
        <v>N/A</v>
      </c>
      <c r="Q909" s="24" t="str" cm="1">
        <f t="array" ref="Q909">IFERROR(INDEX(Forecast_Capex_Input!N$12:N$286,$Z909),NA)</f>
        <v>N/A</v>
      </c>
      <c r="R909" s="190" cm="1">
        <f t="array" ref="R909">IFERROR(INDEX(Forecast_Capex_Input!O$12:O$286,$Z909),0)</f>
        <v>0</v>
      </c>
      <c r="S909" s="24" cm="1">
        <f t="array" ref="S909">IFERROR(INDEX(Forecast_Capex_Input!P$12:P$286,$Z909),0)</f>
        <v>0</v>
      </c>
      <c r="T909" s="150" t="str" cm="1">
        <f t="array" aca="1" ref="T909" ca="1">IFERROR(INDEX(General!$K$91:$K$110,$AC909),NA)</f>
        <v>N/A</v>
      </c>
      <c r="U909" s="43" cm="1">
        <f t="array" aca="1" ref="U909" ca="1">IFERROR(
IF($F909=General!$E$25,INDEX(Forecast_Capex_Input!S$12:S$286,$Z909),
INDEX(Forecast_Capex_Input!T$12:T$286,$Z909)),0)</f>
        <v>0</v>
      </c>
      <c r="V909" s="82" t="b">
        <f>IFERROR(INDEX(Overheads!$T$19:$T$26,MATCH($I909,Overheads!$E$19:$E$26,0)),FALSE)</f>
        <v>0</v>
      </c>
      <c r="W909" s="209" cm="1">
        <f t="array" ref="W909">IFERROR(
INDEX(Forecast_Capex_Input!CN$12:CN$286,$Z909),0)</f>
        <v>0</v>
      </c>
      <c r="X909" s="209">
        <f>IFERROR(
MATCH($W909,General!$L$39:$S$39,0),1)</f>
        <v>1</v>
      </c>
      <c r="Z909" s="28" t="str">
        <f>IFERROR(
IF(MATCH($C909,Forecast_Capex_Input!$CI$12:$CI$286,1)+1&gt;MAX(Forecast_Capex_Input!$C$12:$C$286),NA,
MATCH($C909,Forecast_Capex_Input!$CI$12:$CI$286,1)+1),1)</f>
        <v>N/A</v>
      </c>
      <c r="AA909" s="28" t="str" cm="1">
        <f t="array" aca="1" ref="AA909" ca="1">IFERROR(
IF(Z908&lt;&gt;Z909,1,
IF(COUNTIF(OFFSET(AA908,0,0,-INDEX(Forecast_Capex_Input!$CG$12:$CG$286,$Z909)),AA908)=INDEX(Forecast_Capex_Input!$CG$12:$CG$286,$Z909),AA908+1,AA908)),NA)</f>
        <v>N/A</v>
      </c>
      <c r="AB909" s="28" t="str" cm="1">
        <f t="array" ref="AB909">IFERROR($C909-IF($Z909=1,1,INDEX(Forecast_Capex_Input!$CI$12:$CI$286,$Z909-1))+1,NA)</f>
        <v>N/A</v>
      </c>
      <c r="AC909" s="28" t="str" cm="1">
        <f t="array" aca="1" ref="AC909" ca="1">IFERROR(IF(AA909=1,
INDEX(Forecast_Capex_Input!$AI$10:$BB$10,SMALL(IF(INDEX(Forecast_Capex_Input!$AI$12:$BB$286,$Z909,0)&gt;0,COLUMN(Forecast_Capex_Input!$AI$10:$BB$10)-COLUMN(Forecast_Capex_Input!$AI$12)+1),ROWS(OFFSET(AC908,0,0,-$AB909)))),
OFFSET(AC908,-INDEX(Forecast_Capex_Input!$CG$12:$CG$286,$Z909)+1,0)),NA)</f>
        <v>N/A</v>
      </c>
      <c r="AD909" s="28" t="str">
        <f t="shared" ca="1" si="82"/>
        <v>N/A</v>
      </c>
      <c r="AE909" s="82" t="b">
        <f t="shared" si="86"/>
        <v>0</v>
      </c>
      <c r="AF909" s="78" t="b">
        <v>0</v>
      </c>
      <c r="AG909" s="82" t="b">
        <f t="shared" si="83"/>
        <v>1</v>
      </c>
      <c r="AI909" s="55">
        <v>0</v>
      </c>
      <c r="AJ909" s="55">
        <v>0</v>
      </c>
      <c r="AK909" s="55">
        <v>0</v>
      </c>
      <c r="AL909" s="55">
        <v>0</v>
      </c>
      <c r="AM909" s="55">
        <v>0</v>
      </c>
      <c r="AN909" s="135">
        <v>0</v>
      </c>
      <c r="AP909" s="55">
        <v>0</v>
      </c>
      <c r="AQ909" s="55">
        <v>0</v>
      </c>
      <c r="AR909" s="55">
        <v>0</v>
      </c>
      <c r="AS909" s="55">
        <v>0</v>
      </c>
      <c r="AT909" s="55">
        <v>0</v>
      </c>
      <c r="AU909" s="135">
        <v>0</v>
      </c>
      <c r="AW909" s="55">
        <v>0</v>
      </c>
      <c r="AX909" s="55">
        <v>0</v>
      </c>
      <c r="AY909" s="55">
        <v>0</v>
      </c>
      <c r="AZ909" s="55">
        <v>0</v>
      </c>
      <c r="BA909" s="55">
        <v>0</v>
      </c>
      <c r="BB909" s="135">
        <v>0</v>
      </c>
      <c r="BD909" s="55">
        <v>0</v>
      </c>
      <c r="BE909" s="55">
        <v>0</v>
      </c>
      <c r="BF909" s="55">
        <v>0</v>
      </c>
      <c r="BG909" s="55">
        <v>0</v>
      </c>
      <c r="BH909" s="55">
        <v>0</v>
      </c>
      <c r="BI909" s="135">
        <v>0</v>
      </c>
      <c r="BK909" s="55">
        <v>0</v>
      </c>
      <c r="BL909" s="55">
        <v>0</v>
      </c>
      <c r="BM909" s="55">
        <v>0</v>
      </c>
      <c r="BN909" s="55">
        <v>0</v>
      </c>
      <c r="BO909" s="55">
        <v>0</v>
      </c>
      <c r="BP909" s="135">
        <v>0</v>
      </c>
      <c r="BR909" s="147">
        <v>0</v>
      </c>
      <c r="BS909" s="147">
        <v>0</v>
      </c>
      <c r="BT909" s="147">
        <v>0</v>
      </c>
      <c r="BU909" s="147">
        <v>0</v>
      </c>
      <c r="BV909" s="147">
        <v>0</v>
      </c>
      <c r="BX909" s="55">
        <v>0</v>
      </c>
      <c r="BY909" s="55">
        <v>0</v>
      </c>
      <c r="BZ909" s="55">
        <v>0</v>
      </c>
      <c r="CA909" s="55">
        <v>0</v>
      </c>
      <c r="CB909" s="55">
        <v>0</v>
      </c>
      <c r="CC909" s="135">
        <v>0</v>
      </c>
      <c r="CE909" s="55">
        <v>0</v>
      </c>
      <c r="CF909" s="55">
        <v>0</v>
      </c>
      <c r="CG909" s="55">
        <v>0</v>
      </c>
      <c r="CH909" s="55">
        <v>0</v>
      </c>
      <c r="CI909" s="55">
        <v>0</v>
      </c>
      <c r="CJ909" s="135">
        <v>0</v>
      </c>
      <c r="CL909" s="55">
        <v>0</v>
      </c>
      <c r="CM909" s="55">
        <v>0</v>
      </c>
      <c r="CN909" s="55">
        <v>0</v>
      </c>
      <c r="CO909" s="55">
        <v>0</v>
      </c>
      <c r="CP909" s="55">
        <v>0</v>
      </c>
      <c r="CQ909" s="135">
        <v>0</v>
      </c>
      <c r="CS909" s="67">
        <v>0</v>
      </c>
      <c r="CT909" s="67">
        <v>0</v>
      </c>
      <c r="CU909" s="67">
        <v>0</v>
      </c>
      <c r="CV909" s="67">
        <v>0</v>
      </c>
      <c r="CW909" s="67">
        <v>0</v>
      </c>
      <c r="CX909" s="135">
        <v>0</v>
      </c>
      <c r="CZ909" s="55">
        <v>0</v>
      </c>
      <c r="DA909" s="55">
        <v>0</v>
      </c>
      <c r="DB909" s="55">
        <v>0</v>
      </c>
      <c r="DC909" s="55">
        <v>0</v>
      </c>
      <c r="DD909" s="55">
        <v>0</v>
      </c>
      <c r="DE909" s="135">
        <v>0</v>
      </c>
      <c r="DG909" s="43" t="b" cm="1">
        <f t="array" aca="1" ref="DG909" ca="1">OR($G909=Forecast_Capex_Input!$BF$8:$BF$10)</f>
        <v>0</v>
      </c>
      <c r="DH909" s="43" cm="1">
        <f t="array" aca="1" ref="DH909" ca="1">IFERROR(INDEX(Forecast_Capex_Input!BG$12:BG$286,$Z909)
*(INDEX(Forecast_Capex_Input!$H$12:$H$286,$Z909)=Repex),0)
*$DG909</f>
        <v>0</v>
      </c>
      <c r="DI909" s="43" cm="1">
        <f t="array" aca="1" ref="DI909" ca="1">IFERROR(INDEX(Forecast_Capex_Input!BH$12:BH$286,$Z909)
*(INDEX(Forecast_Capex_Input!$H$12:$H$286,$Z909)=Repex),0)
*$DG909</f>
        <v>0</v>
      </c>
      <c r="DJ909" s="43" cm="1">
        <f t="array" aca="1" ref="DJ909" ca="1">IFERROR(INDEX(Forecast_Capex_Input!BI$12:BI$286,$Z909)
*(INDEX(Forecast_Capex_Input!$H$12:$H$286,$Z909)=Repex),0)
*$DG909</f>
        <v>0</v>
      </c>
      <c r="DK909" s="43" cm="1">
        <f t="array" aca="1" ref="DK909" ca="1">IFERROR(INDEX(Forecast_Capex_Input!BJ$12:BJ$286,$Z909)
*(INDEX(Forecast_Capex_Input!$H$12:$H$286,$Z909)=Repex),0)
*$DG909</f>
        <v>0</v>
      </c>
      <c r="DL909" s="43" cm="1">
        <f t="array" aca="1" ref="DL909" ca="1">IFERROR(INDEX(Forecast_Capex_Input!BK$12:BK$286,$Z909)
*(INDEX(Forecast_Capex_Input!$H$12:$H$286,$Z909)=Repex),0)
*$DG909</f>
        <v>0</v>
      </c>
      <c r="DM909" s="43" cm="1">
        <f t="array" aca="1" ref="DM909" ca="1">IFERROR(INDEX(Forecast_Capex_Input!BL$12:BL$286,$Z909)
*(INDEX(Forecast_Capex_Input!$H$12:$H$286,$Z909)=Repex),0)
*$DG909</f>
        <v>0</v>
      </c>
      <c r="DO909" s="43" t="b" cm="1">
        <f t="array" aca="1" ref="DO909" ca="1">OR($G909=Forecast_Capex_Input!$BN$8:$BN$9)</f>
        <v>0</v>
      </c>
      <c r="DP909" s="43" cm="1">
        <f t="array" aca="1" ref="DP909" ca="1">IFERROR(INDEX(Forecast_Capex_Input!BO$12:BO$286,$Z909)
*(INDEX(Forecast_Capex_Input!$H$12:$H$286,$Z909)=Repex),0)
*$DO909</f>
        <v>0</v>
      </c>
      <c r="DQ909" s="43" cm="1">
        <f t="array" aca="1" ref="DQ909" ca="1">IFERROR(INDEX(Forecast_Capex_Input!BP$12:BP$286,$Z909)
*(INDEX(Forecast_Capex_Input!$H$12:$H$286,$Z909)=Repex),0)
*$DO909</f>
        <v>0</v>
      </c>
      <c r="DR909" s="43" cm="1">
        <f t="array" aca="1" ref="DR909" ca="1">IFERROR(INDEX(Forecast_Capex_Input!BQ$12:BQ$286,$Z909)
*(INDEX(Forecast_Capex_Input!$H$12:$H$286,$Z909)=Repex),0)
*$DO909</f>
        <v>0</v>
      </c>
      <c r="DS909" s="43" cm="1">
        <f t="array" aca="1" ref="DS909" ca="1">IFERROR(INDEX(Forecast_Capex_Input!BR$12:BR$286,$Z909)
*(INDEX(Forecast_Capex_Input!$H$12:$H$286,$Z909)=Repex),0)
*$DO909</f>
        <v>0</v>
      </c>
      <c r="DT909" s="43" cm="1">
        <f t="array" aca="1" ref="DT909" ca="1">IFERROR(INDEX(Forecast_Capex_Input!BS$12:BS$286,$Z909)
*(INDEX(Forecast_Capex_Input!$H$12:$H$286,$Z909)=Repex),0)
*$DO909</f>
        <v>0</v>
      </c>
      <c r="DV909" s="43" t="b" cm="1">
        <f t="array" aca="1" ref="DV909" ca="1">OR($G909=Forecast_Capex_Input!$BU$8:$BU$10)</f>
        <v>0</v>
      </c>
      <c r="DW909" s="43" cm="1">
        <f t="array" aca="1" ref="DW909" ca="1">IFERROR(INDEX(Forecast_Capex_Input!BV$12:BV$286,$Z909)
*(INDEX(Forecast_Capex_Input!$H$12:$H$286,$Z909)=Repex),0)
*$DV909</f>
        <v>0</v>
      </c>
      <c r="DX909" s="43" cm="1">
        <f t="array" aca="1" ref="DX909" ca="1">IFERROR(INDEX(Forecast_Capex_Input!BW$12:BW$286,$Z909)
*(INDEX(Forecast_Capex_Input!$H$12:$H$286,$Z909)=Repex),0)
*$DV909</f>
        <v>0</v>
      </c>
      <c r="DY909" s="43" cm="1">
        <f t="array" aca="1" ref="DY909" ca="1">IFERROR(INDEX(Forecast_Capex_Input!BX$12:BX$286,$Z909)
*(INDEX(Forecast_Capex_Input!$H$12:$H$286,$Z909)=Repex),0)
*$DV909</f>
        <v>0</v>
      </c>
      <c r="DZ909" s="43" cm="1">
        <f t="array" aca="1" ref="DZ909" ca="1">IFERROR(INDEX(Forecast_Capex_Input!BY$12:BY$286,$Z909)
*(INDEX(Forecast_Capex_Input!$H$12:$H$286,$Z909)=Repex),0)
*$DV909</f>
        <v>0</v>
      </c>
      <c r="EA909" s="43" cm="1">
        <f t="array" aca="1" ref="EA909" ca="1">IFERROR(INDEX(Forecast_Capex_Input!BZ$12:BZ$286,$Z909)
*(INDEX(Forecast_Capex_Input!$H$12:$H$286,$Z909)=Repex),0)
*$DV909</f>
        <v>0</v>
      </c>
      <c r="EB909" s="43" cm="1">
        <f t="array" aca="1" ref="EB909" ca="1">IFERROR(INDEX(Forecast_Capex_Input!CA$12:CA$286,$Z909)
*(INDEX(Forecast_Capex_Input!$H$12:$H$286,$Z909)=Repex),0)
*$DV909</f>
        <v>0</v>
      </c>
      <c r="EC909" s="43" cm="1">
        <f t="array" aca="1" ref="EC909" ca="1">IFERROR(INDEX(Forecast_Capex_Input!CB$12:CB$286,$Z909)
*(INDEX(Forecast_Capex_Input!$H$12:$H$286,$Z909)=Repex),0)
*$DV909</f>
        <v>0</v>
      </c>
      <c r="ED909" s="43" cm="1">
        <f t="array" aca="1" ref="ED909" ca="1">IFERROR(INDEX(Forecast_Capex_Input!CC$12:CC$286,$Z909)
*(INDEX(Forecast_Capex_Input!$H$12:$H$286,$Z909)=Repex),0)
*$DV909</f>
        <v>0</v>
      </c>
      <c r="EF909" s="86" t="str">
        <f t="shared" si="84"/>
        <v>N/A</v>
      </c>
      <c r="EG909" s="28" t="str">
        <f>IFERROR(RANK(EF909,EF$11:EF$1010,0)+COUNTIF(EF$11:EF909,EF909)-1,NA)</f>
        <v>N/A</v>
      </c>
    </row>
    <row r="910" spans="3:137" x14ac:dyDescent="0.2">
      <c r="C910" s="28">
        <f t="shared" si="85"/>
        <v>900</v>
      </c>
      <c r="D910" s="9" t="str" cm="1">
        <f t="array" ref="D910">IFERROR(INDEX(Forecast_Capex_Input!$D$12:$D$286,$Z910),NA)</f>
        <v>N/A</v>
      </c>
      <c r="E910" s="24" t="str" cm="1">
        <f t="array" ref="E910">IF($Z910=NA,NA,INDEX(Forecast_Capex_Input!$E$12:$E$286,$Z910))</f>
        <v>N/A</v>
      </c>
      <c r="F910" s="9" t="str" cm="1">
        <f t="array" aca="1" ref="F910" ca="1">IFERROR(INDEX(General!$E$25:$E$26,$AA910),NA)</f>
        <v>N/A</v>
      </c>
      <c r="G910" s="9" t="str" cm="1">
        <f t="array" aca="1" ref="G910" ca="1">IFERROR(INDEX(Forecast_Capex_Input!$AI$11:$BB$11,$AC910),NA)</f>
        <v>N/A</v>
      </c>
      <c r="H910" s="50" t="str" cm="1">
        <f t="array" aca="1" ref="H910" ca="1">IFERROR(INDEX(Forecast_Capex_Input!$AI$12:$BB$286,$Z910,$AC910),NA)</f>
        <v>N/A</v>
      </c>
      <c r="I910" s="150" t="str" cm="1">
        <f t="array" ref="I910">IFERROR(INDEX(Forecast_Capex_Input!$F$12:$F$286,$Z910),NA)</f>
        <v>N/A</v>
      </c>
      <c r="J910" s="150" t="str" cm="1">
        <f t="array" ref="J910">IFERROR(INDEX(Forecast_Capex_Input!G$12:G$286,$Z910),NA)</f>
        <v>N/A</v>
      </c>
      <c r="K910" s="150" t="str" cm="1">
        <f t="array" ref="K910">IFERROR(INDEX(Forecast_Capex_Input!H$12:H$286,$Z910),NA)</f>
        <v>N/A</v>
      </c>
      <c r="L910" s="150" t="str" cm="1">
        <f t="array" ref="L910">IFERROR(INDEX(Forecast_Capex_Input!I$12:I$286,$Z910),NA)</f>
        <v>N/A</v>
      </c>
      <c r="M910" s="150" t="str" cm="1">
        <f t="array" ref="M910">IFERROR(INDEX(Forecast_Capex_Input!J$12:J$286,$Z910),NA)</f>
        <v>N/A</v>
      </c>
      <c r="N910" s="150" t="str" cm="1">
        <f t="array" ref="N910">IFERROR(INDEX(Forecast_Capex_Input!K$12:K$286,$Z910),NA)</f>
        <v>N/A</v>
      </c>
      <c r="O910" s="150" t="str" cm="1">
        <f t="array" ref="O910">IFERROR(INDEX(Forecast_Capex_Input!L$12:L$286,$Z910),NA)</f>
        <v>N/A</v>
      </c>
      <c r="P910" s="150" t="str" cm="1">
        <f t="array" ref="P910">IFERROR(INDEX(Forecast_Capex_Input!M$12:M$286,$Z910),NA)</f>
        <v>N/A</v>
      </c>
      <c r="Q910" s="24" t="str" cm="1">
        <f t="array" ref="Q910">IFERROR(INDEX(Forecast_Capex_Input!N$12:N$286,$Z910),NA)</f>
        <v>N/A</v>
      </c>
      <c r="R910" s="190" cm="1">
        <f t="array" ref="R910">IFERROR(INDEX(Forecast_Capex_Input!O$12:O$286,$Z910),0)</f>
        <v>0</v>
      </c>
      <c r="S910" s="24" cm="1">
        <f t="array" ref="S910">IFERROR(INDEX(Forecast_Capex_Input!P$12:P$286,$Z910),0)</f>
        <v>0</v>
      </c>
      <c r="T910" s="150" t="str" cm="1">
        <f t="array" aca="1" ref="T910" ca="1">IFERROR(INDEX(General!$K$91:$K$110,$AC910),NA)</f>
        <v>N/A</v>
      </c>
      <c r="U910" s="43" cm="1">
        <f t="array" aca="1" ref="U910" ca="1">IFERROR(
IF($F910=General!$E$25,INDEX(Forecast_Capex_Input!S$12:S$286,$Z910),
INDEX(Forecast_Capex_Input!T$12:T$286,$Z910)),0)</f>
        <v>0</v>
      </c>
      <c r="V910" s="82" t="b">
        <f>IFERROR(INDEX(Overheads!$T$19:$T$26,MATCH($I910,Overheads!$E$19:$E$26,0)),FALSE)</f>
        <v>0</v>
      </c>
      <c r="W910" s="209" cm="1">
        <f t="array" ref="W910">IFERROR(
INDEX(Forecast_Capex_Input!CN$12:CN$286,$Z910),0)</f>
        <v>0</v>
      </c>
      <c r="X910" s="209">
        <f>IFERROR(
MATCH($W910,General!$L$39:$S$39,0),1)</f>
        <v>1</v>
      </c>
      <c r="Z910" s="28" t="str">
        <f>IFERROR(
IF(MATCH($C910,Forecast_Capex_Input!$CI$12:$CI$286,1)+1&gt;MAX(Forecast_Capex_Input!$C$12:$C$286),NA,
MATCH($C910,Forecast_Capex_Input!$CI$12:$CI$286,1)+1),1)</f>
        <v>N/A</v>
      </c>
      <c r="AA910" s="28" t="str" cm="1">
        <f t="array" aca="1" ref="AA910" ca="1">IFERROR(
IF(Z909&lt;&gt;Z910,1,
IF(COUNTIF(OFFSET(AA909,0,0,-INDEX(Forecast_Capex_Input!$CG$12:$CG$286,$Z910)),AA909)=INDEX(Forecast_Capex_Input!$CG$12:$CG$286,$Z910),AA909+1,AA909)),NA)</f>
        <v>N/A</v>
      </c>
      <c r="AB910" s="28" t="str" cm="1">
        <f t="array" ref="AB910">IFERROR($C910-IF($Z910=1,1,INDEX(Forecast_Capex_Input!$CI$12:$CI$286,$Z910-1))+1,NA)</f>
        <v>N/A</v>
      </c>
      <c r="AC910" s="28" t="str" cm="1">
        <f t="array" aca="1" ref="AC910" ca="1">IFERROR(IF(AA910=1,
INDEX(Forecast_Capex_Input!$AI$10:$BB$10,SMALL(IF(INDEX(Forecast_Capex_Input!$AI$12:$BB$286,$Z910,0)&gt;0,COLUMN(Forecast_Capex_Input!$AI$10:$BB$10)-COLUMN(Forecast_Capex_Input!$AI$12)+1),ROWS(OFFSET(AC909,0,0,-$AB910)))),
OFFSET(AC909,-INDEX(Forecast_Capex_Input!$CG$12:$CG$286,$Z910)+1,0)),NA)</f>
        <v>N/A</v>
      </c>
      <c r="AD910" s="28" t="str">
        <f t="shared" ca="1" si="82"/>
        <v>N/A</v>
      </c>
      <c r="AE910" s="82" t="b">
        <f t="shared" si="86"/>
        <v>0</v>
      </c>
      <c r="AF910" s="78" t="b">
        <v>0</v>
      </c>
      <c r="AG910" s="82" t="b">
        <f t="shared" si="83"/>
        <v>1</v>
      </c>
      <c r="AI910" s="55">
        <v>0</v>
      </c>
      <c r="AJ910" s="55">
        <v>0</v>
      </c>
      <c r="AK910" s="55">
        <v>0</v>
      </c>
      <c r="AL910" s="55">
        <v>0</v>
      </c>
      <c r="AM910" s="55">
        <v>0</v>
      </c>
      <c r="AN910" s="135">
        <v>0</v>
      </c>
      <c r="AP910" s="55">
        <v>0</v>
      </c>
      <c r="AQ910" s="55">
        <v>0</v>
      </c>
      <c r="AR910" s="55">
        <v>0</v>
      </c>
      <c r="AS910" s="55">
        <v>0</v>
      </c>
      <c r="AT910" s="55">
        <v>0</v>
      </c>
      <c r="AU910" s="135">
        <v>0</v>
      </c>
      <c r="AW910" s="55">
        <v>0</v>
      </c>
      <c r="AX910" s="55">
        <v>0</v>
      </c>
      <c r="AY910" s="55">
        <v>0</v>
      </c>
      <c r="AZ910" s="55">
        <v>0</v>
      </c>
      <c r="BA910" s="55">
        <v>0</v>
      </c>
      <c r="BB910" s="135">
        <v>0</v>
      </c>
      <c r="BD910" s="55">
        <v>0</v>
      </c>
      <c r="BE910" s="55">
        <v>0</v>
      </c>
      <c r="BF910" s="55">
        <v>0</v>
      </c>
      <c r="BG910" s="55">
        <v>0</v>
      </c>
      <c r="BH910" s="55">
        <v>0</v>
      </c>
      <c r="BI910" s="135">
        <v>0</v>
      </c>
      <c r="BK910" s="55">
        <v>0</v>
      </c>
      <c r="BL910" s="55">
        <v>0</v>
      </c>
      <c r="BM910" s="55">
        <v>0</v>
      </c>
      <c r="BN910" s="55">
        <v>0</v>
      </c>
      <c r="BO910" s="55">
        <v>0</v>
      </c>
      <c r="BP910" s="135">
        <v>0</v>
      </c>
      <c r="BR910" s="147">
        <v>0</v>
      </c>
      <c r="BS910" s="147">
        <v>0</v>
      </c>
      <c r="BT910" s="147">
        <v>0</v>
      </c>
      <c r="BU910" s="147">
        <v>0</v>
      </c>
      <c r="BV910" s="147">
        <v>0</v>
      </c>
      <c r="BX910" s="55">
        <v>0</v>
      </c>
      <c r="BY910" s="55">
        <v>0</v>
      </c>
      <c r="BZ910" s="55">
        <v>0</v>
      </c>
      <c r="CA910" s="55">
        <v>0</v>
      </c>
      <c r="CB910" s="55">
        <v>0</v>
      </c>
      <c r="CC910" s="135">
        <v>0</v>
      </c>
      <c r="CE910" s="55">
        <v>0</v>
      </c>
      <c r="CF910" s="55">
        <v>0</v>
      </c>
      <c r="CG910" s="55">
        <v>0</v>
      </c>
      <c r="CH910" s="55">
        <v>0</v>
      </c>
      <c r="CI910" s="55">
        <v>0</v>
      </c>
      <c r="CJ910" s="135">
        <v>0</v>
      </c>
      <c r="CL910" s="55">
        <v>0</v>
      </c>
      <c r="CM910" s="55">
        <v>0</v>
      </c>
      <c r="CN910" s="55">
        <v>0</v>
      </c>
      <c r="CO910" s="55">
        <v>0</v>
      </c>
      <c r="CP910" s="55">
        <v>0</v>
      </c>
      <c r="CQ910" s="135">
        <v>0</v>
      </c>
      <c r="CS910" s="67">
        <v>0</v>
      </c>
      <c r="CT910" s="67">
        <v>0</v>
      </c>
      <c r="CU910" s="67">
        <v>0</v>
      </c>
      <c r="CV910" s="67">
        <v>0</v>
      </c>
      <c r="CW910" s="67">
        <v>0</v>
      </c>
      <c r="CX910" s="135">
        <v>0</v>
      </c>
      <c r="CZ910" s="55">
        <v>0</v>
      </c>
      <c r="DA910" s="55">
        <v>0</v>
      </c>
      <c r="DB910" s="55">
        <v>0</v>
      </c>
      <c r="DC910" s="55">
        <v>0</v>
      </c>
      <c r="DD910" s="55">
        <v>0</v>
      </c>
      <c r="DE910" s="135">
        <v>0</v>
      </c>
      <c r="DG910" s="43" t="b" cm="1">
        <f t="array" aca="1" ref="DG910" ca="1">OR($G910=Forecast_Capex_Input!$BF$8:$BF$10)</f>
        <v>0</v>
      </c>
      <c r="DH910" s="43" cm="1">
        <f t="array" aca="1" ref="DH910" ca="1">IFERROR(INDEX(Forecast_Capex_Input!BG$12:BG$286,$Z910)
*(INDEX(Forecast_Capex_Input!$H$12:$H$286,$Z910)=Repex),0)
*$DG910</f>
        <v>0</v>
      </c>
      <c r="DI910" s="43" cm="1">
        <f t="array" aca="1" ref="DI910" ca="1">IFERROR(INDEX(Forecast_Capex_Input!BH$12:BH$286,$Z910)
*(INDEX(Forecast_Capex_Input!$H$12:$H$286,$Z910)=Repex),0)
*$DG910</f>
        <v>0</v>
      </c>
      <c r="DJ910" s="43" cm="1">
        <f t="array" aca="1" ref="DJ910" ca="1">IFERROR(INDEX(Forecast_Capex_Input!BI$12:BI$286,$Z910)
*(INDEX(Forecast_Capex_Input!$H$12:$H$286,$Z910)=Repex),0)
*$DG910</f>
        <v>0</v>
      </c>
      <c r="DK910" s="43" cm="1">
        <f t="array" aca="1" ref="DK910" ca="1">IFERROR(INDEX(Forecast_Capex_Input!BJ$12:BJ$286,$Z910)
*(INDEX(Forecast_Capex_Input!$H$12:$H$286,$Z910)=Repex),0)
*$DG910</f>
        <v>0</v>
      </c>
      <c r="DL910" s="43" cm="1">
        <f t="array" aca="1" ref="DL910" ca="1">IFERROR(INDEX(Forecast_Capex_Input!BK$12:BK$286,$Z910)
*(INDEX(Forecast_Capex_Input!$H$12:$H$286,$Z910)=Repex),0)
*$DG910</f>
        <v>0</v>
      </c>
      <c r="DM910" s="43" cm="1">
        <f t="array" aca="1" ref="DM910" ca="1">IFERROR(INDEX(Forecast_Capex_Input!BL$12:BL$286,$Z910)
*(INDEX(Forecast_Capex_Input!$H$12:$H$286,$Z910)=Repex),0)
*$DG910</f>
        <v>0</v>
      </c>
      <c r="DO910" s="43" t="b" cm="1">
        <f t="array" aca="1" ref="DO910" ca="1">OR($G910=Forecast_Capex_Input!$BN$8:$BN$9)</f>
        <v>0</v>
      </c>
      <c r="DP910" s="43" cm="1">
        <f t="array" aca="1" ref="DP910" ca="1">IFERROR(INDEX(Forecast_Capex_Input!BO$12:BO$286,$Z910)
*(INDEX(Forecast_Capex_Input!$H$12:$H$286,$Z910)=Repex),0)
*$DO910</f>
        <v>0</v>
      </c>
      <c r="DQ910" s="43" cm="1">
        <f t="array" aca="1" ref="DQ910" ca="1">IFERROR(INDEX(Forecast_Capex_Input!BP$12:BP$286,$Z910)
*(INDEX(Forecast_Capex_Input!$H$12:$H$286,$Z910)=Repex),0)
*$DO910</f>
        <v>0</v>
      </c>
      <c r="DR910" s="43" cm="1">
        <f t="array" aca="1" ref="DR910" ca="1">IFERROR(INDEX(Forecast_Capex_Input!BQ$12:BQ$286,$Z910)
*(INDEX(Forecast_Capex_Input!$H$12:$H$286,$Z910)=Repex),0)
*$DO910</f>
        <v>0</v>
      </c>
      <c r="DS910" s="43" cm="1">
        <f t="array" aca="1" ref="DS910" ca="1">IFERROR(INDEX(Forecast_Capex_Input!BR$12:BR$286,$Z910)
*(INDEX(Forecast_Capex_Input!$H$12:$H$286,$Z910)=Repex),0)
*$DO910</f>
        <v>0</v>
      </c>
      <c r="DT910" s="43" cm="1">
        <f t="array" aca="1" ref="DT910" ca="1">IFERROR(INDEX(Forecast_Capex_Input!BS$12:BS$286,$Z910)
*(INDEX(Forecast_Capex_Input!$H$12:$H$286,$Z910)=Repex),0)
*$DO910</f>
        <v>0</v>
      </c>
      <c r="DV910" s="43" t="b" cm="1">
        <f t="array" aca="1" ref="DV910" ca="1">OR($G910=Forecast_Capex_Input!$BU$8:$BU$10)</f>
        <v>0</v>
      </c>
      <c r="DW910" s="43" cm="1">
        <f t="array" aca="1" ref="DW910" ca="1">IFERROR(INDEX(Forecast_Capex_Input!BV$12:BV$286,$Z910)
*(INDEX(Forecast_Capex_Input!$H$12:$H$286,$Z910)=Repex),0)
*$DV910</f>
        <v>0</v>
      </c>
      <c r="DX910" s="43" cm="1">
        <f t="array" aca="1" ref="DX910" ca="1">IFERROR(INDEX(Forecast_Capex_Input!BW$12:BW$286,$Z910)
*(INDEX(Forecast_Capex_Input!$H$12:$H$286,$Z910)=Repex),0)
*$DV910</f>
        <v>0</v>
      </c>
      <c r="DY910" s="43" cm="1">
        <f t="array" aca="1" ref="DY910" ca="1">IFERROR(INDEX(Forecast_Capex_Input!BX$12:BX$286,$Z910)
*(INDEX(Forecast_Capex_Input!$H$12:$H$286,$Z910)=Repex),0)
*$DV910</f>
        <v>0</v>
      </c>
      <c r="DZ910" s="43" cm="1">
        <f t="array" aca="1" ref="DZ910" ca="1">IFERROR(INDEX(Forecast_Capex_Input!BY$12:BY$286,$Z910)
*(INDEX(Forecast_Capex_Input!$H$12:$H$286,$Z910)=Repex),0)
*$DV910</f>
        <v>0</v>
      </c>
      <c r="EA910" s="43" cm="1">
        <f t="array" aca="1" ref="EA910" ca="1">IFERROR(INDEX(Forecast_Capex_Input!BZ$12:BZ$286,$Z910)
*(INDEX(Forecast_Capex_Input!$H$12:$H$286,$Z910)=Repex),0)
*$DV910</f>
        <v>0</v>
      </c>
      <c r="EB910" s="43" cm="1">
        <f t="array" aca="1" ref="EB910" ca="1">IFERROR(INDEX(Forecast_Capex_Input!CA$12:CA$286,$Z910)
*(INDEX(Forecast_Capex_Input!$H$12:$H$286,$Z910)=Repex),0)
*$DV910</f>
        <v>0</v>
      </c>
      <c r="EC910" s="43" cm="1">
        <f t="array" aca="1" ref="EC910" ca="1">IFERROR(INDEX(Forecast_Capex_Input!CB$12:CB$286,$Z910)
*(INDEX(Forecast_Capex_Input!$H$12:$H$286,$Z910)=Repex),0)
*$DV910</f>
        <v>0</v>
      </c>
      <c r="ED910" s="43" cm="1">
        <f t="array" aca="1" ref="ED910" ca="1">IFERROR(INDEX(Forecast_Capex_Input!CC$12:CC$286,$Z910)
*(INDEX(Forecast_Capex_Input!$H$12:$H$286,$Z910)=Repex),0)
*$DV910</f>
        <v>0</v>
      </c>
      <c r="EF910" s="86" t="str">
        <f t="shared" si="84"/>
        <v>N/A</v>
      </c>
      <c r="EG910" s="28" t="str">
        <f>IFERROR(RANK(EF910,EF$11:EF$1010,0)+COUNTIF(EF$11:EF910,EF910)-1,NA)</f>
        <v>N/A</v>
      </c>
    </row>
    <row r="911" spans="3:137" x14ac:dyDescent="0.2">
      <c r="C911" s="28">
        <f t="shared" si="85"/>
        <v>901</v>
      </c>
      <c r="D911" s="9" t="str" cm="1">
        <f t="array" ref="D911">IFERROR(INDEX(Forecast_Capex_Input!$D$12:$D$286,$Z911),NA)</f>
        <v>N/A</v>
      </c>
      <c r="E911" s="24" t="str" cm="1">
        <f t="array" ref="E911">IF($Z911=NA,NA,INDEX(Forecast_Capex_Input!$E$12:$E$286,$Z911))</f>
        <v>N/A</v>
      </c>
      <c r="F911" s="9" t="str" cm="1">
        <f t="array" aca="1" ref="F911" ca="1">IFERROR(INDEX(General!$E$25:$E$26,$AA911),NA)</f>
        <v>N/A</v>
      </c>
      <c r="G911" s="9" t="str" cm="1">
        <f t="array" aca="1" ref="G911" ca="1">IFERROR(INDEX(Forecast_Capex_Input!$AI$11:$BB$11,$AC911),NA)</f>
        <v>N/A</v>
      </c>
      <c r="H911" s="50" t="str" cm="1">
        <f t="array" aca="1" ref="H911" ca="1">IFERROR(INDEX(Forecast_Capex_Input!$AI$12:$BB$286,$Z911,$AC911),NA)</f>
        <v>N/A</v>
      </c>
      <c r="I911" s="150" t="str" cm="1">
        <f t="array" ref="I911">IFERROR(INDEX(Forecast_Capex_Input!$F$12:$F$286,$Z911),NA)</f>
        <v>N/A</v>
      </c>
      <c r="J911" s="150" t="str" cm="1">
        <f t="array" ref="J911">IFERROR(INDEX(Forecast_Capex_Input!G$12:G$286,$Z911),NA)</f>
        <v>N/A</v>
      </c>
      <c r="K911" s="150" t="str" cm="1">
        <f t="array" ref="K911">IFERROR(INDEX(Forecast_Capex_Input!H$12:H$286,$Z911),NA)</f>
        <v>N/A</v>
      </c>
      <c r="L911" s="150" t="str" cm="1">
        <f t="array" ref="L911">IFERROR(INDEX(Forecast_Capex_Input!I$12:I$286,$Z911),NA)</f>
        <v>N/A</v>
      </c>
      <c r="M911" s="150" t="str" cm="1">
        <f t="array" ref="M911">IFERROR(INDEX(Forecast_Capex_Input!J$12:J$286,$Z911),NA)</f>
        <v>N/A</v>
      </c>
      <c r="N911" s="150" t="str" cm="1">
        <f t="array" ref="N911">IFERROR(INDEX(Forecast_Capex_Input!K$12:K$286,$Z911),NA)</f>
        <v>N/A</v>
      </c>
      <c r="O911" s="150" t="str" cm="1">
        <f t="array" ref="O911">IFERROR(INDEX(Forecast_Capex_Input!L$12:L$286,$Z911),NA)</f>
        <v>N/A</v>
      </c>
      <c r="P911" s="150" t="str" cm="1">
        <f t="array" ref="P911">IFERROR(INDEX(Forecast_Capex_Input!M$12:M$286,$Z911),NA)</f>
        <v>N/A</v>
      </c>
      <c r="Q911" s="24" t="str" cm="1">
        <f t="array" ref="Q911">IFERROR(INDEX(Forecast_Capex_Input!N$12:N$286,$Z911),NA)</f>
        <v>N/A</v>
      </c>
      <c r="R911" s="190" cm="1">
        <f t="array" ref="R911">IFERROR(INDEX(Forecast_Capex_Input!O$12:O$286,$Z911),0)</f>
        <v>0</v>
      </c>
      <c r="S911" s="24" cm="1">
        <f t="array" ref="S911">IFERROR(INDEX(Forecast_Capex_Input!P$12:P$286,$Z911),0)</f>
        <v>0</v>
      </c>
      <c r="T911" s="150" t="str" cm="1">
        <f t="array" aca="1" ref="T911" ca="1">IFERROR(INDEX(General!$K$91:$K$110,$AC911),NA)</f>
        <v>N/A</v>
      </c>
      <c r="U911" s="43" cm="1">
        <f t="array" aca="1" ref="U911" ca="1">IFERROR(
IF($F911=General!$E$25,INDEX(Forecast_Capex_Input!S$12:S$286,$Z911),
INDEX(Forecast_Capex_Input!T$12:T$286,$Z911)),0)</f>
        <v>0</v>
      </c>
      <c r="V911" s="82" t="b">
        <f>IFERROR(INDEX(Overheads!$T$19:$T$26,MATCH($I911,Overheads!$E$19:$E$26,0)),FALSE)</f>
        <v>0</v>
      </c>
      <c r="W911" s="209" cm="1">
        <f t="array" ref="W911">IFERROR(
INDEX(Forecast_Capex_Input!CN$12:CN$286,$Z911),0)</f>
        <v>0</v>
      </c>
      <c r="X911" s="209">
        <f>IFERROR(
MATCH($W911,General!$L$39:$S$39,0),1)</f>
        <v>1</v>
      </c>
      <c r="Z911" s="28" t="str">
        <f>IFERROR(
IF(MATCH($C911,Forecast_Capex_Input!$CI$12:$CI$286,1)+1&gt;MAX(Forecast_Capex_Input!$C$12:$C$286),NA,
MATCH($C911,Forecast_Capex_Input!$CI$12:$CI$286,1)+1),1)</f>
        <v>N/A</v>
      </c>
      <c r="AA911" s="28" t="str" cm="1">
        <f t="array" aca="1" ref="AA911" ca="1">IFERROR(
IF(Z910&lt;&gt;Z911,1,
IF(COUNTIF(OFFSET(AA910,0,0,-INDEX(Forecast_Capex_Input!$CG$12:$CG$286,$Z911)),AA910)=INDEX(Forecast_Capex_Input!$CG$12:$CG$286,$Z911),AA910+1,AA910)),NA)</f>
        <v>N/A</v>
      </c>
      <c r="AB911" s="28" t="str" cm="1">
        <f t="array" ref="AB911">IFERROR($C911-IF($Z911=1,1,INDEX(Forecast_Capex_Input!$CI$12:$CI$286,$Z911-1))+1,NA)</f>
        <v>N/A</v>
      </c>
      <c r="AC911" s="28" t="str" cm="1">
        <f t="array" aca="1" ref="AC911" ca="1">IFERROR(IF(AA911=1,
INDEX(Forecast_Capex_Input!$AI$10:$BB$10,SMALL(IF(INDEX(Forecast_Capex_Input!$AI$12:$BB$286,$Z911,0)&gt;0,COLUMN(Forecast_Capex_Input!$AI$10:$BB$10)-COLUMN(Forecast_Capex_Input!$AI$12)+1),ROWS(OFFSET(AC910,0,0,-$AB911)))),
OFFSET(AC910,-INDEX(Forecast_Capex_Input!$CG$12:$CG$286,$Z911)+1,0)),NA)</f>
        <v>N/A</v>
      </c>
      <c r="AD911" s="28" t="str">
        <f t="shared" ca="1" si="82"/>
        <v>N/A</v>
      </c>
      <c r="AE911" s="82" t="b">
        <f t="shared" si="86"/>
        <v>0</v>
      </c>
      <c r="AF911" s="78" t="b">
        <v>0</v>
      </c>
      <c r="AG911" s="82" t="b">
        <f t="shared" si="83"/>
        <v>1</v>
      </c>
      <c r="AI911" s="55">
        <v>0</v>
      </c>
      <c r="AJ911" s="55">
        <v>0</v>
      </c>
      <c r="AK911" s="55">
        <v>0</v>
      </c>
      <c r="AL911" s="55">
        <v>0</v>
      </c>
      <c r="AM911" s="55">
        <v>0</v>
      </c>
      <c r="AN911" s="135">
        <v>0</v>
      </c>
      <c r="AP911" s="55">
        <v>0</v>
      </c>
      <c r="AQ911" s="55">
        <v>0</v>
      </c>
      <c r="AR911" s="55">
        <v>0</v>
      </c>
      <c r="AS911" s="55">
        <v>0</v>
      </c>
      <c r="AT911" s="55">
        <v>0</v>
      </c>
      <c r="AU911" s="135">
        <v>0</v>
      </c>
      <c r="AW911" s="55">
        <v>0</v>
      </c>
      <c r="AX911" s="55">
        <v>0</v>
      </c>
      <c r="AY911" s="55">
        <v>0</v>
      </c>
      <c r="AZ911" s="55">
        <v>0</v>
      </c>
      <c r="BA911" s="55">
        <v>0</v>
      </c>
      <c r="BB911" s="135">
        <v>0</v>
      </c>
      <c r="BD911" s="55">
        <v>0</v>
      </c>
      <c r="BE911" s="55">
        <v>0</v>
      </c>
      <c r="BF911" s="55">
        <v>0</v>
      </c>
      <c r="BG911" s="55">
        <v>0</v>
      </c>
      <c r="BH911" s="55">
        <v>0</v>
      </c>
      <c r="BI911" s="135">
        <v>0</v>
      </c>
      <c r="BK911" s="55">
        <v>0</v>
      </c>
      <c r="BL911" s="55">
        <v>0</v>
      </c>
      <c r="BM911" s="55">
        <v>0</v>
      </c>
      <c r="BN911" s="55">
        <v>0</v>
      </c>
      <c r="BO911" s="55">
        <v>0</v>
      </c>
      <c r="BP911" s="135">
        <v>0</v>
      </c>
      <c r="BR911" s="147">
        <v>0</v>
      </c>
      <c r="BS911" s="147">
        <v>0</v>
      </c>
      <c r="BT911" s="147">
        <v>0</v>
      </c>
      <c r="BU911" s="147">
        <v>0</v>
      </c>
      <c r="BV911" s="147">
        <v>0</v>
      </c>
      <c r="BX911" s="55">
        <v>0</v>
      </c>
      <c r="BY911" s="55">
        <v>0</v>
      </c>
      <c r="BZ911" s="55">
        <v>0</v>
      </c>
      <c r="CA911" s="55">
        <v>0</v>
      </c>
      <c r="CB911" s="55">
        <v>0</v>
      </c>
      <c r="CC911" s="135">
        <v>0</v>
      </c>
      <c r="CE911" s="55">
        <v>0</v>
      </c>
      <c r="CF911" s="55">
        <v>0</v>
      </c>
      <c r="CG911" s="55">
        <v>0</v>
      </c>
      <c r="CH911" s="55">
        <v>0</v>
      </c>
      <c r="CI911" s="55">
        <v>0</v>
      </c>
      <c r="CJ911" s="135">
        <v>0</v>
      </c>
      <c r="CL911" s="55">
        <v>0</v>
      </c>
      <c r="CM911" s="55">
        <v>0</v>
      </c>
      <c r="CN911" s="55">
        <v>0</v>
      </c>
      <c r="CO911" s="55">
        <v>0</v>
      </c>
      <c r="CP911" s="55">
        <v>0</v>
      </c>
      <c r="CQ911" s="135">
        <v>0</v>
      </c>
      <c r="CS911" s="67">
        <v>0</v>
      </c>
      <c r="CT911" s="67">
        <v>0</v>
      </c>
      <c r="CU911" s="67">
        <v>0</v>
      </c>
      <c r="CV911" s="67">
        <v>0</v>
      </c>
      <c r="CW911" s="67">
        <v>0</v>
      </c>
      <c r="CX911" s="135">
        <v>0</v>
      </c>
      <c r="CZ911" s="55">
        <v>0</v>
      </c>
      <c r="DA911" s="55">
        <v>0</v>
      </c>
      <c r="DB911" s="55">
        <v>0</v>
      </c>
      <c r="DC911" s="55">
        <v>0</v>
      </c>
      <c r="DD911" s="55">
        <v>0</v>
      </c>
      <c r="DE911" s="135">
        <v>0</v>
      </c>
      <c r="DG911" s="43" t="b" cm="1">
        <f t="array" aca="1" ref="DG911" ca="1">OR($G911=Forecast_Capex_Input!$BF$8:$BF$10)</f>
        <v>0</v>
      </c>
      <c r="DH911" s="43" cm="1">
        <f t="array" aca="1" ref="DH911" ca="1">IFERROR(INDEX(Forecast_Capex_Input!BG$12:BG$286,$Z911)
*(INDEX(Forecast_Capex_Input!$H$12:$H$286,$Z911)=Repex),0)
*$DG911</f>
        <v>0</v>
      </c>
      <c r="DI911" s="43" cm="1">
        <f t="array" aca="1" ref="DI911" ca="1">IFERROR(INDEX(Forecast_Capex_Input!BH$12:BH$286,$Z911)
*(INDEX(Forecast_Capex_Input!$H$12:$H$286,$Z911)=Repex),0)
*$DG911</f>
        <v>0</v>
      </c>
      <c r="DJ911" s="43" cm="1">
        <f t="array" aca="1" ref="DJ911" ca="1">IFERROR(INDEX(Forecast_Capex_Input!BI$12:BI$286,$Z911)
*(INDEX(Forecast_Capex_Input!$H$12:$H$286,$Z911)=Repex),0)
*$DG911</f>
        <v>0</v>
      </c>
      <c r="DK911" s="43" cm="1">
        <f t="array" aca="1" ref="DK911" ca="1">IFERROR(INDEX(Forecast_Capex_Input!BJ$12:BJ$286,$Z911)
*(INDEX(Forecast_Capex_Input!$H$12:$H$286,$Z911)=Repex),0)
*$DG911</f>
        <v>0</v>
      </c>
      <c r="DL911" s="43" cm="1">
        <f t="array" aca="1" ref="DL911" ca="1">IFERROR(INDEX(Forecast_Capex_Input!BK$12:BK$286,$Z911)
*(INDEX(Forecast_Capex_Input!$H$12:$H$286,$Z911)=Repex),0)
*$DG911</f>
        <v>0</v>
      </c>
      <c r="DM911" s="43" cm="1">
        <f t="array" aca="1" ref="DM911" ca="1">IFERROR(INDEX(Forecast_Capex_Input!BL$12:BL$286,$Z911)
*(INDEX(Forecast_Capex_Input!$H$12:$H$286,$Z911)=Repex),0)
*$DG911</f>
        <v>0</v>
      </c>
      <c r="DO911" s="43" t="b" cm="1">
        <f t="array" aca="1" ref="DO911" ca="1">OR($G911=Forecast_Capex_Input!$BN$8:$BN$9)</f>
        <v>0</v>
      </c>
      <c r="DP911" s="43" cm="1">
        <f t="array" aca="1" ref="DP911" ca="1">IFERROR(INDEX(Forecast_Capex_Input!BO$12:BO$286,$Z911)
*(INDEX(Forecast_Capex_Input!$H$12:$H$286,$Z911)=Repex),0)
*$DO911</f>
        <v>0</v>
      </c>
      <c r="DQ911" s="43" cm="1">
        <f t="array" aca="1" ref="DQ911" ca="1">IFERROR(INDEX(Forecast_Capex_Input!BP$12:BP$286,$Z911)
*(INDEX(Forecast_Capex_Input!$H$12:$H$286,$Z911)=Repex),0)
*$DO911</f>
        <v>0</v>
      </c>
      <c r="DR911" s="43" cm="1">
        <f t="array" aca="1" ref="DR911" ca="1">IFERROR(INDEX(Forecast_Capex_Input!BQ$12:BQ$286,$Z911)
*(INDEX(Forecast_Capex_Input!$H$12:$H$286,$Z911)=Repex),0)
*$DO911</f>
        <v>0</v>
      </c>
      <c r="DS911" s="43" cm="1">
        <f t="array" aca="1" ref="DS911" ca="1">IFERROR(INDEX(Forecast_Capex_Input!BR$12:BR$286,$Z911)
*(INDEX(Forecast_Capex_Input!$H$12:$H$286,$Z911)=Repex),0)
*$DO911</f>
        <v>0</v>
      </c>
      <c r="DT911" s="43" cm="1">
        <f t="array" aca="1" ref="DT911" ca="1">IFERROR(INDEX(Forecast_Capex_Input!BS$12:BS$286,$Z911)
*(INDEX(Forecast_Capex_Input!$H$12:$H$286,$Z911)=Repex),0)
*$DO911</f>
        <v>0</v>
      </c>
      <c r="DV911" s="43" t="b" cm="1">
        <f t="array" aca="1" ref="DV911" ca="1">OR($G911=Forecast_Capex_Input!$BU$8:$BU$10)</f>
        <v>0</v>
      </c>
      <c r="DW911" s="43" cm="1">
        <f t="array" aca="1" ref="DW911" ca="1">IFERROR(INDEX(Forecast_Capex_Input!BV$12:BV$286,$Z911)
*(INDEX(Forecast_Capex_Input!$H$12:$H$286,$Z911)=Repex),0)
*$DV911</f>
        <v>0</v>
      </c>
      <c r="DX911" s="43" cm="1">
        <f t="array" aca="1" ref="DX911" ca="1">IFERROR(INDEX(Forecast_Capex_Input!BW$12:BW$286,$Z911)
*(INDEX(Forecast_Capex_Input!$H$12:$H$286,$Z911)=Repex),0)
*$DV911</f>
        <v>0</v>
      </c>
      <c r="DY911" s="43" cm="1">
        <f t="array" aca="1" ref="DY911" ca="1">IFERROR(INDEX(Forecast_Capex_Input!BX$12:BX$286,$Z911)
*(INDEX(Forecast_Capex_Input!$H$12:$H$286,$Z911)=Repex),0)
*$DV911</f>
        <v>0</v>
      </c>
      <c r="DZ911" s="43" cm="1">
        <f t="array" aca="1" ref="DZ911" ca="1">IFERROR(INDEX(Forecast_Capex_Input!BY$12:BY$286,$Z911)
*(INDEX(Forecast_Capex_Input!$H$12:$H$286,$Z911)=Repex),0)
*$DV911</f>
        <v>0</v>
      </c>
      <c r="EA911" s="43" cm="1">
        <f t="array" aca="1" ref="EA911" ca="1">IFERROR(INDEX(Forecast_Capex_Input!BZ$12:BZ$286,$Z911)
*(INDEX(Forecast_Capex_Input!$H$12:$H$286,$Z911)=Repex),0)
*$DV911</f>
        <v>0</v>
      </c>
      <c r="EB911" s="43" cm="1">
        <f t="array" aca="1" ref="EB911" ca="1">IFERROR(INDEX(Forecast_Capex_Input!CA$12:CA$286,$Z911)
*(INDEX(Forecast_Capex_Input!$H$12:$H$286,$Z911)=Repex),0)
*$DV911</f>
        <v>0</v>
      </c>
      <c r="EC911" s="43" cm="1">
        <f t="array" aca="1" ref="EC911" ca="1">IFERROR(INDEX(Forecast_Capex_Input!CB$12:CB$286,$Z911)
*(INDEX(Forecast_Capex_Input!$H$12:$H$286,$Z911)=Repex),0)
*$DV911</f>
        <v>0</v>
      </c>
      <c r="ED911" s="43" cm="1">
        <f t="array" aca="1" ref="ED911" ca="1">IFERROR(INDEX(Forecast_Capex_Input!CC$12:CC$286,$Z911)
*(INDEX(Forecast_Capex_Input!$H$12:$H$286,$Z911)=Repex),0)
*$DV911</f>
        <v>0</v>
      </c>
      <c r="EF911" s="86" t="str">
        <f t="shared" si="84"/>
        <v>N/A</v>
      </c>
      <c r="EG911" s="28" t="str">
        <f>IFERROR(RANK(EF911,EF$11:EF$1010,0)+COUNTIF(EF$11:EF911,EF911)-1,NA)</f>
        <v>N/A</v>
      </c>
    </row>
    <row r="912" spans="3:137" x14ac:dyDescent="0.2">
      <c r="C912" s="28">
        <f t="shared" si="85"/>
        <v>902</v>
      </c>
      <c r="D912" s="9" t="str" cm="1">
        <f t="array" ref="D912">IFERROR(INDEX(Forecast_Capex_Input!$D$12:$D$286,$Z912),NA)</f>
        <v>N/A</v>
      </c>
      <c r="E912" s="24" t="str" cm="1">
        <f t="array" ref="E912">IF($Z912=NA,NA,INDEX(Forecast_Capex_Input!$E$12:$E$286,$Z912))</f>
        <v>N/A</v>
      </c>
      <c r="F912" s="9" t="str" cm="1">
        <f t="array" aca="1" ref="F912" ca="1">IFERROR(INDEX(General!$E$25:$E$26,$AA912),NA)</f>
        <v>N/A</v>
      </c>
      <c r="G912" s="9" t="str" cm="1">
        <f t="array" aca="1" ref="G912" ca="1">IFERROR(INDEX(Forecast_Capex_Input!$AI$11:$BB$11,$AC912),NA)</f>
        <v>N/A</v>
      </c>
      <c r="H912" s="50" t="str" cm="1">
        <f t="array" aca="1" ref="H912" ca="1">IFERROR(INDEX(Forecast_Capex_Input!$AI$12:$BB$286,$Z912,$AC912),NA)</f>
        <v>N/A</v>
      </c>
      <c r="I912" s="150" t="str" cm="1">
        <f t="array" ref="I912">IFERROR(INDEX(Forecast_Capex_Input!$F$12:$F$286,$Z912),NA)</f>
        <v>N/A</v>
      </c>
      <c r="J912" s="150" t="str" cm="1">
        <f t="array" ref="J912">IFERROR(INDEX(Forecast_Capex_Input!G$12:G$286,$Z912),NA)</f>
        <v>N/A</v>
      </c>
      <c r="K912" s="150" t="str" cm="1">
        <f t="array" ref="K912">IFERROR(INDEX(Forecast_Capex_Input!H$12:H$286,$Z912),NA)</f>
        <v>N/A</v>
      </c>
      <c r="L912" s="150" t="str" cm="1">
        <f t="array" ref="L912">IFERROR(INDEX(Forecast_Capex_Input!I$12:I$286,$Z912),NA)</f>
        <v>N/A</v>
      </c>
      <c r="M912" s="150" t="str" cm="1">
        <f t="array" ref="M912">IFERROR(INDEX(Forecast_Capex_Input!J$12:J$286,$Z912),NA)</f>
        <v>N/A</v>
      </c>
      <c r="N912" s="150" t="str" cm="1">
        <f t="array" ref="N912">IFERROR(INDEX(Forecast_Capex_Input!K$12:K$286,$Z912),NA)</f>
        <v>N/A</v>
      </c>
      <c r="O912" s="150" t="str" cm="1">
        <f t="array" ref="O912">IFERROR(INDEX(Forecast_Capex_Input!L$12:L$286,$Z912),NA)</f>
        <v>N/A</v>
      </c>
      <c r="P912" s="150" t="str" cm="1">
        <f t="array" ref="P912">IFERROR(INDEX(Forecast_Capex_Input!M$12:M$286,$Z912),NA)</f>
        <v>N/A</v>
      </c>
      <c r="Q912" s="24" t="str" cm="1">
        <f t="array" ref="Q912">IFERROR(INDEX(Forecast_Capex_Input!N$12:N$286,$Z912),NA)</f>
        <v>N/A</v>
      </c>
      <c r="R912" s="190" cm="1">
        <f t="array" ref="R912">IFERROR(INDEX(Forecast_Capex_Input!O$12:O$286,$Z912),0)</f>
        <v>0</v>
      </c>
      <c r="S912" s="24" cm="1">
        <f t="array" ref="S912">IFERROR(INDEX(Forecast_Capex_Input!P$12:P$286,$Z912),0)</f>
        <v>0</v>
      </c>
      <c r="T912" s="150" t="str" cm="1">
        <f t="array" aca="1" ref="T912" ca="1">IFERROR(INDEX(General!$K$91:$K$110,$AC912),NA)</f>
        <v>N/A</v>
      </c>
      <c r="U912" s="43" cm="1">
        <f t="array" aca="1" ref="U912" ca="1">IFERROR(
IF($F912=General!$E$25,INDEX(Forecast_Capex_Input!S$12:S$286,$Z912),
INDEX(Forecast_Capex_Input!T$12:T$286,$Z912)),0)</f>
        <v>0</v>
      </c>
      <c r="V912" s="82" t="b">
        <f>IFERROR(INDEX(Overheads!$T$19:$T$26,MATCH($I912,Overheads!$E$19:$E$26,0)),FALSE)</f>
        <v>0</v>
      </c>
      <c r="W912" s="209" cm="1">
        <f t="array" ref="W912">IFERROR(
INDEX(Forecast_Capex_Input!CN$12:CN$286,$Z912),0)</f>
        <v>0</v>
      </c>
      <c r="X912" s="209">
        <f>IFERROR(
MATCH($W912,General!$L$39:$S$39,0),1)</f>
        <v>1</v>
      </c>
      <c r="Z912" s="28" t="str">
        <f>IFERROR(
IF(MATCH($C912,Forecast_Capex_Input!$CI$12:$CI$286,1)+1&gt;MAX(Forecast_Capex_Input!$C$12:$C$286),NA,
MATCH($C912,Forecast_Capex_Input!$CI$12:$CI$286,1)+1),1)</f>
        <v>N/A</v>
      </c>
      <c r="AA912" s="28" t="str" cm="1">
        <f t="array" aca="1" ref="AA912" ca="1">IFERROR(
IF(Z911&lt;&gt;Z912,1,
IF(COUNTIF(OFFSET(AA911,0,0,-INDEX(Forecast_Capex_Input!$CG$12:$CG$286,$Z912)),AA911)=INDEX(Forecast_Capex_Input!$CG$12:$CG$286,$Z912),AA911+1,AA911)),NA)</f>
        <v>N/A</v>
      </c>
      <c r="AB912" s="28" t="str" cm="1">
        <f t="array" ref="AB912">IFERROR($C912-IF($Z912=1,1,INDEX(Forecast_Capex_Input!$CI$12:$CI$286,$Z912-1))+1,NA)</f>
        <v>N/A</v>
      </c>
      <c r="AC912" s="28" t="str" cm="1">
        <f t="array" aca="1" ref="AC912" ca="1">IFERROR(IF(AA912=1,
INDEX(Forecast_Capex_Input!$AI$10:$BB$10,SMALL(IF(INDEX(Forecast_Capex_Input!$AI$12:$BB$286,$Z912,0)&gt;0,COLUMN(Forecast_Capex_Input!$AI$10:$BB$10)-COLUMN(Forecast_Capex_Input!$AI$12)+1),ROWS(OFFSET(AC911,0,0,-$AB912)))),
OFFSET(AC911,-INDEX(Forecast_Capex_Input!$CG$12:$CG$286,$Z912)+1,0)),NA)</f>
        <v>N/A</v>
      </c>
      <c r="AD912" s="28" t="str">
        <f t="shared" ca="1" si="82"/>
        <v>N/A</v>
      </c>
      <c r="AE912" s="82" t="b">
        <f t="shared" si="86"/>
        <v>0</v>
      </c>
      <c r="AF912" s="78" t="b">
        <v>0</v>
      </c>
      <c r="AG912" s="82" t="b">
        <f t="shared" si="83"/>
        <v>1</v>
      </c>
      <c r="AI912" s="55">
        <v>0</v>
      </c>
      <c r="AJ912" s="55">
        <v>0</v>
      </c>
      <c r="AK912" s="55">
        <v>0</v>
      </c>
      <c r="AL912" s="55">
        <v>0</v>
      </c>
      <c r="AM912" s="55">
        <v>0</v>
      </c>
      <c r="AN912" s="135">
        <v>0</v>
      </c>
      <c r="AP912" s="55">
        <v>0</v>
      </c>
      <c r="AQ912" s="55">
        <v>0</v>
      </c>
      <c r="AR912" s="55">
        <v>0</v>
      </c>
      <c r="AS912" s="55">
        <v>0</v>
      </c>
      <c r="AT912" s="55">
        <v>0</v>
      </c>
      <c r="AU912" s="135">
        <v>0</v>
      </c>
      <c r="AW912" s="55">
        <v>0</v>
      </c>
      <c r="AX912" s="55">
        <v>0</v>
      </c>
      <c r="AY912" s="55">
        <v>0</v>
      </c>
      <c r="AZ912" s="55">
        <v>0</v>
      </c>
      <c r="BA912" s="55">
        <v>0</v>
      </c>
      <c r="BB912" s="135">
        <v>0</v>
      </c>
      <c r="BD912" s="55">
        <v>0</v>
      </c>
      <c r="BE912" s="55">
        <v>0</v>
      </c>
      <c r="BF912" s="55">
        <v>0</v>
      </c>
      <c r="BG912" s="55">
        <v>0</v>
      </c>
      <c r="BH912" s="55">
        <v>0</v>
      </c>
      <c r="BI912" s="135">
        <v>0</v>
      </c>
      <c r="BK912" s="55">
        <v>0</v>
      </c>
      <c r="BL912" s="55">
        <v>0</v>
      </c>
      <c r="BM912" s="55">
        <v>0</v>
      </c>
      <c r="BN912" s="55">
        <v>0</v>
      </c>
      <c r="BO912" s="55">
        <v>0</v>
      </c>
      <c r="BP912" s="135">
        <v>0</v>
      </c>
      <c r="BR912" s="147">
        <v>0</v>
      </c>
      <c r="BS912" s="147">
        <v>0</v>
      </c>
      <c r="BT912" s="147">
        <v>0</v>
      </c>
      <c r="BU912" s="147">
        <v>0</v>
      </c>
      <c r="BV912" s="147">
        <v>0</v>
      </c>
      <c r="BX912" s="55">
        <v>0</v>
      </c>
      <c r="BY912" s="55">
        <v>0</v>
      </c>
      <c r="BZ912" s="55">
        <v>0</v>
      </c>
      <c r="CA912" s="55">
        <v>0</v>
      </c>
      <c r="CB912" s="55">
        <v>0</v>
      </c>
      <c r="CC912" s="135">
        <v>0</v>
      </c>
      <c r="CE912" s="55">
        <v>0</v>
      </c>
      <c r="CF912" s="55">
        <v>0</v>
      </c>
      <c r="CG912" s="55">
        <v>0</v>
      </c>
      <c r="CH912" s="55">
        <v>0</v>
      </c>
      <c r="CI912" s="55">
        <v>0</v>
      </c>
      <c r="CJ912" s="135">
        <v>0</v>
      </c>
      <c r="CL912" s="55">
        <v>0</v>
      </c>
      <c r="CM912" s="55">
        <v>0</v>
      </c>
      <c r="CN912" s="55">
        <v>0</v>
      </c>
      <c r="CO912" s="55">
        <v>0</v>
      </c>
      <c r="CP912" s="55">
        <v>0</v>
      </c>
      <c r="CQ912" s="135">
        <v>0</v>
      </c>
      <c r="CS912" s="67">
        <v>0</v>
      </c>
      <c r="CT912" s="67">
        <v>0</v>
      </c>
      <c r="CU912" s="67">
        <v>0</v>
      </c>
      <c r="CV912" s="67">
        <v>0</v>
      </c>
      <c r="CW912" s="67">
        <v>0</v>
      </c>
      <c r="CX912" s="135">
        <v>0</v>
      </c>
      <c r="CZ912" s="55">
        <v>0</v>
      </c>
      <c r="DA912" s="55">
        <v>0</v>
      </c>
      <c r="DB912" s="55">
        <v>0</v>
      </c>
      <c r="DC912" s="55">
        <v>0</v>
      </c>
      <c r="DD912" s="55">
        <v>0</v>
      </c>
      <c r="DE912" s="135">
        <v>0</v>
      </c>
      <c r="DG912" s="43" t="b" cm="1">
        <f t="array" aca="1" ref="DG912" ca="1">OR($G912=Forecast_Capex_Input!$BF$8:$BF$10)</f>
        <v>0</v>
      </c>
      <c r="DH912" s="43" cm="1">
        <f t="array" aca="1" ref="DH912" ca="1">IFERROR(INDEX(Forecast_Capex_Input!BG$12:BG$286,$Z912)
*(INDEX(Forecast_Capex_Input!$H$12:$H$286,$Z912)=Repex),0)
*$DG912</f>
        <v>0</v>
      </c>
      <c r="DI912" s="43" cm="1">
        <f t="array" aca="1" ref="DI912" ca="1">IFERROR(INDEX(Forecast_Capex_Input!BH$12:BH$286,$Z912)
*(INDEX(Forecast_Capex_Input!$H$12:$H$286,$Z912)=Repex),0)
*$DG912</f>
        <v>0</v>
      </c>
      <c r="DJ912" s="43" cm="1">
        <f t="array" aca="1" ref="DJ912" ca="1">IFERROR(INDEX(Forecast_Capex_Input!BI$12:BI$286,$Z912)
*(INDEX(Forecast_Capex_Input!$H$12:$H$286,$Z912)=Repex),0)
*$DG912</f>
        <v>0</v>
      </c>
      <c r="DK912" s="43" cm="1">
        <f t="array" aca="1" ref="DK912" ca="1">IFERROR(INDEX(Forecast_Capex_Input!BJ$12:BJ$286,$Z912)
*(INDEX(Forecast_Capex_Input!$H$12:$H$286,$Z912)=Repex),0)
*$DG912</f>
        <v>0</v>
      </c>
      <c r="DL912" s="43" cm="1">
        <f t="array" aca="1" ref="DL912" ca="1">IFERROR(INDEX(Forecast_Capex_Input!BK$12:BK$286,$Z912)
*(INDEX(Forecast_Capex_Input!$H$12:$H$286,$Z912)=Repex),0)
*$DG912</f>
        <v>0</v>
      </c>
      <c r="DM912" s="43" cm="1">
        <f t="array" aca="1" ref="DM912" ca="1">IFERROR(INDEX(Forecast_Capex_Input!BL$12:BL$286,$Z912)
*(INDEX(Forecast_Capex_Input!$H$12:$H$286,$Z912)=Repex),0)
*$DG912</f>
        <v>0</v>
      </c>
      <c r="DO912" s="43" t="b" cm="1">
        <f t="array" aca="1" ref="DO912" ca="1">OR($G912=Forecast_Capex_Input!$BN$8:$BN$9)</f>
        <v>0</v>
      </c>
      <c r="DP912" s="43" cm="1">
        <f t="array" aca="1" ref="DP912" ca="1">IFERROR(INDEX(Forecast_Capex_Input!BO$12:BO$286,$Z912)
*(INDEX(Forecast_Capex_Input!$H$12:$H$286,$Z912)=Repex),0)
*$DO912</f>
        <v>0</v>
      </c>
      <c r="DQ912" s="43" cm="1">
        <f t="array" aca="1" ref="DQ912" ca="1">IFERROR(INDEX(Forecast_Capex_Input!BP$12:BP$286,$Z912)
*(INDEX(Forecast_Capex_Input!$H$12:$H$286,$Z912)=Repex),0)
*$DO912</f>
        <v>0</v>
      </c>
      <c r="DR912" s="43" cm="1">
        <f t="array" aca="1" ref="DR912" ca="1">IFERROR(INDEX(Forecast_Capex_Input!BQ$12:BQ$286,$Z912)
*(INDEX(Forecast_Capex_Input!$H$12:$H$286,$Z912)=Repex),0)
*$DO912</f>
        <v>0</v>
      </c>
      <c r="DS912" s="43" cm="1">
        <f t="array" aca="1" ref="DS912" ca="1">IFERROR(INDEX(Forecast_Capex_Input!BR$12:BR$286,$Z912)
*(INDEX(Forecast_Capex_Input!$H$12:$H$286,$Z912)=Repex),0)
*$DO912</f>
        <v>0</v>
      </c>
      <c r="DT912" s="43" cm="1">
        <f t="array" aca="1" ref="DT912" ca="1">IFERROR(INDEX(Forecast_Capex_Input!BS$12:BS$286,$Z912)
*(INDEX(Forecast_Capex_Input!$H$12:$H$286,$Z912)=Repex),0)
*$DO912</f>
        <v>0</v>
      </c>
      <c r="DV912" s="43" t="b" cm="1">
        <f t="array" aca="1" ref="DV912" ca="1">OR($G912=Forecast_Capex_Input!$BU$8:$BU$10)</f>
        <v>0</v>
      </c>
      <c r="DW912" s="43" cm="1">
        <f t="array" aca="1" ref="DW912" ca="1">IFERROR(INDEX(Forecast_Capex_Input!BV$12:BV$286,$Z912)
*(INDEX(Forecast_Capex_Input!$H$12:$H$286,$Z912)=Repex),0)
*$DV912</f>
        <v>0</v>
      </c>
      <c r="DX912" s="43" cm="1">
        <f t="array" aca="1" ref="DX912" ca="1">IFERROR(INDEX(Forecast_Capex_Input!BW$12:BW$286,$Z912)
*(INDEX(Forecast_Capex_Input!$H$12:$H$286,$Z912)=Repex),0)
*$DV912</f>
        <v>0</v>
      </c>
      <c r="DY912" s="43" cm="1">
        <f t="array" aca="1" ref="DY912" ca="1">IFERROR(INDEX(Forecast_Capex_Input!BX$12:BX$286,$Z912)
*(INDEX(Forecast_Capex_Input!$H$12:$H$286,$Z912)=Repex),0)
*$DV912</f>
        <v>0</v>
      </c>
      <c r="DZ912" s="43" cm="1">
        <f t="array" aca="1" ref="DZ912" ca="1">IFERROR(INDEX(Forecast_Capex_Input!BY$12:BY$286,$Z912)
*(INDEX(Forecast_Capex_Input!$H$12:$H$286,$Z912)=Repex),0)
*$DV912</f>
        <v>0</v>
      </c>
      <c r="EA912" s="43" cm="1">
        <f t="array" aca="1" ref="EA912" ca="1">IFERROR(INDEX(Forecast_Capex_Input!BZ$12:BZ$286,$Z912)
*(INDEX(Forecast_Capex_Input!$H$12:$H$286,$Z912)=Repex),0)
*$DV912</f>
        <v>0</v>
      </c>
      <c r="EB912" s="43" cm="1">
        <f t="array" aca="1" ref="EB912" ca="1">IFERROR(INDEX(Forecast_Capex_Input!CA$12:CA$286,$Z912)
*(INDEX(Forecast_Capex_Input!$H$12:$H$286,$Z912)=Repex),0)
*$DV912</f>
        <v>0</v>
      </c>
      <c r="EC912" s="43" cm="1">
        <f t="array" aca="1" ref="EC912" ca="1">IFERROR(INDEX(Forecast_Capex_Input!CB$12:CB$286,$Z912)
*(INDEX(Forecast_Capex_Input!$H$12:$H$286,$Z912)=Repex),0)
*$DV912</f>
        <v>0</v>
      </c>
      <c r="ED912" s="43" cm="1">
        <f t="array" aca="1" ref="ED912" ca="1">IFERROR(INDEX(Forecast_Capex_Input!CC$12:CC$286,$Z912)
*(INDEX(Forecast_Capex_Input!$H$12:$H$286,$Z912)=Repex),0)
*$DV912</f>
        <v>0</v>
      </c>
      <c r="EF912" s="86" t="str">
        <f t="shared" si="84"/>
        <v>N/A</v>
      </c>
      <c r="EG912" s="28" t="str">
        <f>IFERROR(RANK(EF912,EF$11:EF$1010,0)+COUNTIF(EF$11:EF912,EF912)-1,NA)</f>
        <v>N/A</v>
      </c>
    </row>
    <row r="913" spans="3:137" x14ac:dyDescent="0.2">
      <c r="C913" s="28">
        <f t="shared" si="85"/>
        <v>903</v>
      </c>
      <c r="D913" s="9" t="str" cm="1">
        <f t="array" ref="D913">IFERROR(INDEX(Forecast_Capex_Input!$D$12:$D$286,$Z913),NA)</f>
        <v>N/A</v>
      </c>
      <c r="E913" s="24" t="str" cm="1">
        <f t="array" ref="E913">IF($Z913=NA,NA,INDEX(Forecast_Capex_Input!$E$12:$E$286,$Z913))</f>
        <v>N/A</v>
      </c>
      <c r="F913" s="9" t="str" cm="1">
        <f t="array" aca="1" ref="F913" ca="1">IFERROR(INDEX(General!$E$25:$E$26,$AA913),NA)</f>
        <v>N/A</v>
      </c>
      <c r="G913" s="9" t="str" cm="1">
        <f t="array" aca="1" ref="G913" ca="1">IFERROR(INDEX(Forecast_Capex_Input!$AI$11:$BB$11,$AC913),NA)</f>
        <v>N/A</v>
      </c>
      <c r="H913" s="50" t="str" cm="1">
        <f t="array" aca="1" ref="H913" ca="1">IFERROR(INDEX(Forecast_Capex_Input!$AI$12:$BB$286,$Z913,$AC913),NA)</f>
        <v>N/A</v>
      </c>
      <c r="I913" s="150" t="str" cm="1">
        <f t="array" ref="I913">IFERROR(INDEX(Forecast_Capex_Input!$F$12:$F$286,$Z913),NA)</f>
        <v>N/A</v>
      </c>
      <c r="J913" s="150" t="str" cm="1">
        <f t="array" ref="J913">IFERROR(INDEX(Forecast_Capex_Input!G$12:G$286,$Z913),NA)</f>
        <v>N/A</v>
      </c>
      <c r="K913" s="150" t="str" cm="1">
        <f t="array" ref="K913">IFERROR(INDEX(Forecast_Capex_Input!H$12:H$286,$Z913),NA)</f>
        <v>N/A</v>
      </c>
      <c r="L913" s="150" t="str" cm="1">
        <f t="array" ref="L913">IFERROR(INDEX(Forecast_Capex_Input!I$12:I$286,$Z913),NA)</f>
        <v>N/A</v>
      </c>
      <c r="M913" s="150" t="str" cm="1">
        <f t="array" ref="M913">IFERROR(INDEX(Forecast_Capex_Input!J$12:J$286,$Z913),NA)</f>
        <v>N/A</v>
      </c>
      <c r="N913" s="150" t="str" cm="1">
        <f t="array" ref="N913">IFERROR(INDEX(Forecast_Capex_Input!K$12:K$286,$Z913),NA)</f>
        <v>N/A</v>
      </c>
      <c r="O913" s="150" t="str" cm="1">
        <f t="array" ref="O913">IFERROR(INDEX(Forecast_Capex_Input!L$12:L$286,$Z913),NA)</f>
        <v>N/A</v>
      </c>
      <c r="P913" s="150" t="str" cm="1">
        <f t="array" ref="P913">IFERROR(INDEX(Forecast_Capex_Input!M$12:M$286,$Z913),NA)</f>
        <v>N/A</v>
      </c>
      <c r="Q913" s="24" t="str" cm="1">
        <f t="array" ref="Q913">IFERROR(INDEX(Forecast_Capex_Input!N$12:N$286,$Z913),NA)</f>
        <v>N/A</v>
      </c>
      <c r="R913" s="190" cm="1">
        <f t="array" ref="R913">IFERROR(INDEX(Forecast_Capex_Input!O$12:O$286,$Z913),0)</f>
        <v>0</v>
      </c>
      <c r="S913" s="24" cm="1">
        <f t="array" ref="S913">IFERROR(INDEX(Forecast_Capex_Input!P$12:P$286,$Z913),0)</f>
        <v>0</v>
      </c>
      <c r="T913" s="150" t="str" cm="1">
        <f t="array" aca="1" ref="T913" ca="1">IFERROR(INDEX(General!$K$91:$K$110,$AC913),NA)</f>
        <v>N/A</v>
      </c>
      <c r="U913" s="43" cm="1">
        <f t="array" aca="1" ref="U913" ca="1">IFERROR(
IF($F913=General!$E$25,INDEX(Forecast_Capex_Input!S$12:S$286,$Z913),
INDEX(Forecast_Capex_Input!T$12:T$286,$Z913)),0)</f>
        <v>0</v>
      </c>
      <c r="V913" s="82" t="b">
        <f>IFERROR(INDEX(Overheads!$T$19:$T$26,MATCH($I913,Overheads!$E$19:$E$26,0)),FALSE)</f>
        <v>0</v>
      </c>
      <c r="W913" s="209" cm="1">
        <f t="array" ref="W913">IFERROR(
INDEX(Forecast_Capex_Input!CN$12:CN$286,$Z913),0)</f>
        <v>0</v>
      </c>
      <c r="X913" s="209">
        <f>IFERROR(
MATCH($W913,General!$L$39:$S$39,0),1)</f>
        <v>1</v>
      </c>
      <c r="Z913" s="28" t="str">
        <f>IFERROR(
IF(MATCH($C913,Forecast_Capex_Input!$CI$12:$CI$286,1)+1&gt;MAX(Forecast_Capex_Input!$C$12:$C$286),NA,
MATCH($C913,Forecast_Capex_Input!$CI$12:$CI$286,1)+1),1)</f>
        <v>N/A</v>
      </c>
      <c r="AA913" s="28" t="str" cm="1">
        <f t="array" aca="1" ref="AA913" ca="1">IFERROR(
IF(Z912&lt;&gt;Z913,1,
IF(COUNTIF(OFFSET(AA912,0,0,-INDEX(Forecast_Capex_Input!$CG$12:$CG$286,$Z913)),AA912)=INDEX(Forecast_Capex_Input!$CG$12:$CG$286,$Z913),AA912+1,AA912)),NA)</f>
        <v>N/A</v>
      </c>
      <c r="AB913" s="28" t="str" cm="1">
        <f t="array" ref="AB913">IFERROR($C913-IF($Z913=1,1,INDEX(Forecast_Capex_Input!$CI$12:$CI$286,$Z913-1))+1,NA)</f>
        <v>N/A</v>
      </c>
      <c r="AC913" s="28" t="str" cm="1">
        <f t="array" aca="1" ref="AC913" ca="1">IFERROR(IF(AA913=1,
INDEX(Forecast_Capex_Input!$AI$10:$BB$10,SMALL(IF(INDEX(Forecast_Capex_Input!$AI$12:$BB$286,$Z913,0)&gt;0,COLUMN(Forecast_Capex_Input!$AI$10:$BB$10)-COLUMN(Forecast_Capex_Input!$AI$12)+1),ROWS(OFFSET(AC912,0,0,-$AB913)))),
OFFSET(AC912,-INDEX(Forecast_Capex_Input!$CG$12:$CG$286,$Z913)+1,0)),NA)</f>
        <v>N/A</v>
      </c>
      <c r="AD913" s="28" t="str">
        <f t="shared" ca="1" si="82"/>
        <v>N/A</v>
      </c>
      <c r="AE913" s="82" t="b">
        <f t="shared" si="86"/>
        <v>0</v>
      </c>
      <c r="AF913" s="78" t="b">
        <v>0</v>
      </c>
      <c r="AG913" s="82" t="b">
        <f t="shared" si="83"/>
        <v>1</v>
      </c>
      <c r="AI913" s="55">
        <v>0</v>
      </c>
      <c r="AJ913" s="55">
        <v>0</v>
      </c>
      <c r="AK913" s="55">
        <v>0</v>
      </c>
      <c r="AL913" s="55">
        <v>0</v>
      </c>
      <c r="AM913" s="55">
        <v>0</v>
      </c>
      <c r="AN913" s="135">
        <v>0</v>
      </c>
      <c r="AP913" s="55">
        <v>0</v>
      </c>
      <c r="AQ913" s="55">
        <v>0</v>
      </c>
      <c r="AR913" s="55">
        <v>0</v>
      </c>
      <c r="AS913" s="55">
        <v>0</v>
      </c>
      <c r="AT913" s="55">
        <v>0</v>
      </c>
      <c r="AU913" s="135">
        <v>0</v>
      </c>
      <c r="AW913" s="55">
        <v>0</v>
      </c>
      <c r="AX913" s="55">
        <v>0</v>
      </c>
      <c r="AY913" s="55">
        <v>0</v>
      </c>
      <c r="AZ913" s="55">
        <v>0</v>
      </c>
      <c r="BA913" s="55">
        <v>0</v>
      </c>
      <c r="BB913" s="135">
        <v>0</v>
      </c>
      <c r="BD913" s="55">
        <v>0</v>
      </c>
      <c r="BE913" s="55">
        <v>0</v>
      </c>
      <c r="BF913" s="55">
        <v>0</v>
      </c>
      <c r="BG913" s="55">
        <v>0</v>
      </c>
      <c r="BH913" s="55">
        <v>0</v>
      </c>
      <c r="BI913" s="135">
        <v>0</v>
      </c>
      <c r="BK913" s="55">
        <v>0</v>
      </c>
      <c r="BL913" s="55">
        <v>0</v>
      </c>
      <c r="BM913" s="55">
        <v>0</v>
      </c>
      <c r="BN913" s="55">
        <v>0</v>
      </c>
      <c r="BO913" s="55">
        <v>0</v>
      </c>
      <c r="BP913" s="135">
        <v>0</v>
      </c>
      <c r="BR913" s="147">
        <v>0</v>
      </c>
      <c r="BS913" s="147">
        <v>0</v>
      </c>
      <c r="BT913" s="147">
        <v>0</v>
      </c>
      <c r="BU913" s="147">
        <v>0</v>
      </c>
      <c r="BV913" s="147">
        <v>0</v>
      </c>
      <c r="BX913" s="55">
        <v>0</v>
      </c>
      <c r="BY913" s="55">
        <v>0</v>
      </c>
      <c r="BZ913" s="55">
        <v>0</v>
      </c>
      <c r="CA913" s="55">
        <v>0</v>
      </c>
      <c r="CB913" s="55">
        <v>0</v>
      </c>
      <c r="CC913" s="135">
        <v>0</v>
      </c>
      <c r="CE913" s="55">
        <v>0</v>
      </c>
      <c r="CF913" s="55">
        <v>0</v>
      </c>
      <c r="CG913" s="55">
        <v>0</v>
      </c>
      <c r="CH913" s="55">
        <v>0</v>
      </c>
      <c r="CI913" s="55">
        <v>0</v>
      </c>
      <c r="CJ913" s="135">
        <v>0</v>
      </c>
      <c r="CL913" s="55">
        <v>0</v>
      </c>
      <c r="CM913" s="55">
        <v>0</v>
      </c>
      <c r="CN913" s="55">
        <v>0</v>
      </c>
      <c r="CO913" s="55">
        <v>0</v>
      </c>
      <c r="CP913" s="55">
        <v>0</v>
      </c>
      <c r="CQ913" s="135">
        <v>0</v>
      </c>
      <c r="CS913" s="67">
        <v>0</v>
      </c>
      <c r="CT913" s="67">
        <v>0</v>
      </c>
      <c r="CU913" s="67">
        <v>0</v>
      </c>
      <c r="CV913" s="67">
        <v>0</v>
      </c>
      <c r="CW913" s="67">
        <v>0</v>
      </c>
      <c r="CX913" s="135">
        <v>0</v>
      </c>
      <c r="CZ913" s="55">
        <v>0</v>
      </c>
      <c r="DA913" s="55">
        <v>0</v>
      </c>
      <c r="DB913" s="55">
        <v>0</v>
      </c>
      <c r="DC913" s="55">
        <v>0</v>
      </c>
      <c r="DD913" s="55">
        <v>0</v>
      </c>
      <c r="DE913" s="135">
        <v>0</v>
      </c>
      <c r="DG913" s="43" t="b" cm="1">
        <f t="array" aca="1" ref="DG913" ca="1">OR($G913=Forecast_Capex_Input!$BF$8:$BF$10)</f>
        <v>0</v>
      </c>
      <c r="DH913" s="43" cm="1">
        <f t="array" aca="1" ref="DH913" ca="1">IFERROR(INDEX(Forecast_Capex_Input!BG$12:BG$286,$Z913)
*(INDEX(Forecast_Capex_Input!$H$12:$H$286,$Z913)=Repex),0)
*$DG913</f>
        <v>0</v>
      </c>
      <c r="DI913" s="43" cm="1">
        <f t="array" aca="1" ref="DI913" ca="1">IFERROR(INDEX(Forecast_Capex_Input!BH$12:BH$286,$Z913)
*(INDEX(Forecast_Capex_Input!$H$12:$H$286,$Z913)=Repex),0)
*$DG913</f>
        <v>0</v>
      </c>
      <c r="DJ913" s="43" cm="1">
        <f t="array" aca="1" ref="DJ913" ca="1">IFERROR(INDEX(Forecast_Capex_Input!BI$12:BI$286,$Z913)
*(INDEX(Forecast_Capex_Input!$H$12:$H$286,$Z913)=Repex),0)
*$DG913</f>
        <v>0</v>
      </c>
      <c r="DK913" s="43" cm="1">
        <f t="array" aca="1" ref="DK913" ca="1">IFERROR(INDEX(Forecast_Capex_Input!BJ$12:BJ$286,$Z913)
*(INDEX(Forecast_Capex_Input!$H$12:$H$286,$Z913)=Repex),0)
*$DG913</f>
        <v>0</v>
      </c>
      <c r="DL913" s="43" cm="1">
        <f t="array" aca="1" ref="DL913" ca="1">IFERROR(INDEX(Forecast_Capex_Input!BK$12:BK$286,$Z913)
*(INDEX(Forecast_Capex_Input!$H$12:$H$286,$Z913)=Repex),0)
*$DG913</f>
        <v>0</v>
      </c>
      <c r="DM913" s="43" cm="1">
        <f t="array" aca="1" ref="DM913" ca="1">IFERROR(INDEX(Forecast_Capex_Input!BL$12:BL$286,$Z913)
*(INDEX(Forecast_Capex_Input!$H$12:$H$286,$Z913)=Repex),0)
*$DG913</f>
        <v>0</v>
      </c>
      <c r="DO913" s="43" t="b" cm="1">
        <f t="array" aca="1" ref="DO913" ca="1">OR($G913=Forecast_Capex_Input!$BN$8:$BN$9)</f>
        <v>0</v>
      </c>
      <c r="DP913" s="43" cm="1">
        <f t="array" aca="1" ref="DP913" ca="1">IFERROR(INDEX(Forecast_Capex_Input!BO$12:BO$286,$Z913)
*(INDEX(Forecast_Capex_Input!$H$12:$H$286,$Z913)=Repex),0)
*$DO913</f>
        <v>0</v>
      </c>
      <c r="DQ913" s="43" cm="1">
        <f t="array" aca="1" ref="DQ913" ca="1">IFERROR(INDEX(Forecast_Capex_Input!BP$12:BP$286,$Z913)
*(INDEX(Forecast_Capex_Input!$H$12:$H$286,$Z913)=Repex),0)
*$DO913</f>
        <v>0</v>
      </c>
      <c r="DR913" s="43" cm="1">
        <f t="array" aca="1" ref="DR913" ca="1">IFERROR(INDEX(Forecast_Capex_Input!BQ$12:BQ$286,$Z913)
*(INDEX(Forecast_Capex_Input!$H$12:$H$286,$Z913)=Repex),0)
*$DO913</f>
        <v>0</v>
      </c>
      <c r="DS913" s="43" cm="1">
        <f t="array" aca="1" ref="DS913" ca="1">IFERROR(INDEX(Forecast_Capex_Input!BR$12:BR$286,$Z913)
*(INDEX(Forecast_Capex_Input!$H$12:$H$286,$Z913)=Repex),0)
*$DO913</f>
        <v>0</v>
      </c>
      <c r="DT913" s="43" cm="1">
        <f t="array" aca="1" ref="DT913" ca="1">IFERROR(INDEX(Forecast_Capex_Input!BS$12:BS$286,$Z913)
*(INDEX(Forecast_Capex_Input!$H$12:$H$286,$Z913)=Repex),0)
*$DO913</f>
        <v>0</v>
      </c>
      <c r="DV913" s="43" t="b" cm="1">
        <f t="array" aca="1" ref="DV913" ca="1">OR($G913=Forecast_Capex_Input!$BU$8:$BU$10)</f>
        <v>0</v>
      </c>
      <c r="DW913" s="43" cm="1">
        <f t="array" aca="1" ref="DW913" ca="1">IFERROR(INDEX(Forecast_Capex_Input!BV$12:BV$286,$Z913)
*(INDEX(Forecast_Capex_Input!$H$12:$H$286,$Z913)=Repex),0)
*$DV913</f>
        <v>0</v>
      </c>
      <c r="DX913" s="43" cm="1">
        <f t="array" aca="1" ref="DX913" ca="1">IFERROR(INDEX(Forecast_Capex_Input!BW$12:BW$286,$Z913)
*(INDEX(Forecast_Capex_Input!$H$12:$H$286,$Z913)=Repex),0)
*$DV913</f>
        <v>0</v>
      </c>
      <c r="DY913" s="43" cm="1">
        <f t="array" aca="1" ref="DY913" ca="1">IFERROR(INDEX(Forecast_Capex_Input!BX$12:BX$286,$Z913)
*(INDEX(Forecast_Capex_Input!$H$12:$H$286,$Z913)=Repex),0)
*$DV913</f>
        <v>0</v>
      </c>
      <c r="DZ913" s="43" cm="1">
        <f t="array" aca="1" ref="DZ913" ca="1">IFERROR(INDEX(Forecast_Capex_Input!BY$12:BY$286,$Z913)
*(INDEX(Forecast_Capex_Input!$H$12:$H$286,$Z913)=Repex),0)
*$DV913</f>
        <v>0</v>
      </c>
      <c r="EA913" s="43" cm="1">
        <f t="array" aca="1" ref="EA913" ca="1">IFERROR(INDEX(Forecast_Capex_Input!BZ$12:BZ$286,$Z913)
*(INDEX(Forecast_Capex_Input!$H$12:$H$286,$Z913)=Repex),0)
*$DV913</f>
        <v>0</v>
      </c>
      <c r="EB913" s="43" cm="1">
        <f t="array" aca="1" ref="EB913" ca="1">IFERROR(INDEX(Forecast_Capex_Input!CA$12:CA$286,$Z913)
*(INDEX(Forecast_Capex_Input!$H$12:$H$286,$Z913)=Repex),0)
*$DV913</f>
        <v>0</v>
      </c>
      <c r="EC913" s="43" cm="1">
        <f t="array" aca="1" ref="EC913" ca="1">IFERROR(INDEX(Forecast_Capex_Input!CB$12:CB$286,$Z913)
*(INDEX(Forecast_Capex_Input!$H$12:$H$286,$Z913)=Repex),0)
*$DV913</f>
        <v>0</v>
      </c>
      <c r="ED913" s="43" cm="1">
        <f t="array" aca="1" ref="ED913" ca="1">IFERROR(INDEX(Forecast_Capex_Input!CC$12:CC$286,$Z913)
*(INDEX(Forecast_Capex_Input!$H$12:$H$286,$Z913)=Repex),0)
*$DV913</f>
        <v>0</v>
      </c>
      <c r="EF913" s="86" t="str">
        <f t="shared" si="84"/>
        <v>N/A</v>
      </c>
      <c r="EG913" s="28" t="str">
        <f>IFERROR(RANK(EF913,EF$11:EF$1010,0)+COUNTIF(EF$11:EF913,EF913)-1,NA)</f>
        <v>N/A</v>
      </c>
    </row>
    <row r="914" spans="3:137" x14ac:dyDescent="0.2">
      <c r="C914" s="28">
        <f t="shared" si="85"/>
        <v>904</v>
      </c>
      <c r="D914" s="9" t="str" cm="1">
        <f t="array" ref="D914">IFERROR(INDEX(Forecast_Capex_Input!$D$12:$D$286,$Z914),NA)</f>
        <v>N/A</v>
      </c>
      <c r="E914" s="24" t="str" cm="1">
        <f t="array" ref="E914">IF($Z914=NA,NA,INDEX(Forecast_Capex_Input!$E$12:$E$286,$Z914))</f>
        <v>N/A</v>
      </c>
      <c r="F914" s="9" t="str" cm="1">
        <f t="array" aca="1" ref="F914" ca="1">IFERROR(INDEX(General!$E$25:$E$26,$AA914),NA)</f>
        <v>N/A</v>
      </c>
      <c r="G914" s="9" t="str" cm="1">
        <f t="array" aca="1" ref="G914" ca="1">IFERROR(INDEX(Forecast_Capex_Input!$AI$11:$BB$11,$AC914),NA)</f>
        <v>N/A</v>
      </c>
      <c r="H914" s="50" t="str" cm="1">
        <f t="array" aca="1" ref="H914" ca="1">IFERROR(INDEX(Forecast_Capex_Input!$AI$12:$BB$286,$Z914,$AC914),NA)</f>
        <v>N/A</v>
      </c>
      <c r="I914" s="150" t="str" cm="1">
        <f t="array" ref="I914">IFERROR(INDEX(Forecast_Capex_Input!$F$12:$F$286,$Z914),NA)</f>
        <v>N/A</v>
      </c>
      <c r="J914" s="150" t="str" cm="1">
        <f t="array" ref="J914">IFERROR(INDEX(Forecast_Capex_Input!G$12:G$286,$Z914),NA)</f>
        <v>N/A</v>
      </c>
      <c r="K914" s="150" t="str" cm="1">
        <f t="array" ref="K914">IFERROR(INDEX(Forecast_Capex_Input!H$12:H$286,$Z914),NA)</f>
        <v>N/A</v>
      </c>
      <c r="L914" s="150" t="str" cm="1">
        <f t="array" ref="L914">IFERROR(INDEX(Forecast_Capex_Input!I$12:I$286,$Z914),NA)</f>
        <v>N/A</v>
      </c>
      <c r="M914" s="150" t="str" cm="1">
        <f t="array" ref="M914">IFERROR(INDEX(Forecast_Capex_Input!J$12:J$286,$Z914),NA)</f>
        <v>N/A</v>
      </c>
      <c r="N914" s="150" t="str" cm="1">
        <f t="array" ref="N914">IFERROR(INDEX(Forecast_Capex_Input!K$12:K$286,$Z914),NA)</f>
        <v>N/A</v>
      </c>
      <c r="O914" s="150" t="str" cm="1">
        <f t="array" ref="O914">IFERROR(INDEX(Forecast_Capex_Input!L$12:L$286,$Z914),NA)</f>
        <v>N/A</v>
      </c>
      <c r="P914" s="150" t="str" cm="1">
        <f t="array" ref="P914">IFERROR(INDEX(Forecast_Capex_Input!M$12:M$286,$Z914),NA)</f>
        <v>N/A</v>
      </c>
      <c r="Q914" s="24" t="str" cm="1">
        <f t="array" ref="Q914">IFERROR(INDEX(Forecast_Capex_Input!N$12:N$286,$Z914),NA)</f>
        <v>N/A</v>
      </c>
      <c r="R914" s="190" cm="1">
        <f t="array" ref="R914">IFERROR(INDEX(Forecast_Capex_Input!O$12:O$286,$Z914),0)</f>
        <v>0</v>
      </c>
      <c r="S914" s="24" cm="1">
        <f t="array" ref="S914">IFERROR(INDEX(Forecast_Capex_Input!P$12:P$286,$Z914),0)</f>
        <v>0</v>
      </c>
      <c r="T914" s="150" t="str" cm="1">
        <f t="array" aca="1" ref="T914" ca="1">IFERROR(INDEX(General!$K$91:$K$110,$AC914),NA)</f>
        <v>N/A</v>
      </c>
      <c r="U914" s="43" cm="1">
        <f t="array" aca="1" ref="U914" ca="1">IFERROR(
IF($F914=General!$E$25,INDEX(Forecast_Capex_Input!S$12:S$286,$Z914),
INDEX(Forecast_Capex_Input!T$12:T$286,$Z914)),0)</f>
        <v>0</v>
      </c>
      <c r="V914" s="82" t="b">
        <f>IFERROR(INDEX(Overheads!$T$19:$T$26,MATCH($I914,Overheads!$E$19:$E$26,0)),FALSE)</f>
        <v>0</v>
      </c>
      <c r="W914" s="209" cm="1">
        <f t="array" ref="W914">IFERROR(
INDEX(Forecast_Capex_Input!CN$12:CN$286,$Z914),0)</f>
        <v>0</v>
      </c>
      <c r="X914" s="209">
        <f>IFERROR(
MATCH($W914,General!$L$39:$S$39,0),1)</f>
        <v>1</v>
      </c>
      <c r="Z914" s="28" t="str">
        <f>IFERROR(
IF(MATCH($C914,Forecast_Capex_Input!$CI$12:$CI$286,1)+1&gt;MAX(Forecast_Capex_Input!$C$12:$C$286),NA,
MATCH($C914,Forecast_Capex_Input!$CI$12:$CI$286,1)+1),1)</f>
        <v>N/A</v>
      </c>
      <c r="AA914" s="28" t="str" cm="1">
        <f t="array" aca="1" ref="AA914" ca="1">IFERROR(
IF(Z913&lt;&gt;Z914,1,
IF(COUNTIF(OFFSET(AA913,0,0,-INDEX(Forecast_Capex_Input!$CG$12:$CG$286,$Z914)),AA913)=INDEX(Forecast_Capex_Input!$CG$12:$CG$286,$Z914),AA913+1,AA913)),NA)</f>
        <v>N/A</v>
      </c>
      <c r="AB914" s="28" t="str" cm="1">
        <f t="array" ref="AB914">IFERROR($C914-IF($Z914=1,1,INDEX(Forecast_Capex_Input!$CI$12:$CI$286,$Z914-1))+1,NA)</f>
        <v>N/A</v>
      </c>
      <c r="AC914" s="28" t="str" cm="1">
        <f t="array" aca="1" ref="AC914" ca="1">IFERROR(IF(AA914=1,
INDEX(Forecast_Capex_Input!$AI$10:$BB$10,SMALL(IF(INDEX(Forecast_Capex_Input!$AI$12:$BB$286,$Z914,0)&gt;0,COLUMN(Forecast_Capex_Input!$AI$10:$BB$10)-COLUMN(Forecast_Capex_Input!$AI$12)+1),ROWS(OFFSET(AC913,0,0,-$AB914)))),
OFFSET(AC913,-INDEX(Forecast_Capex_Input!$CG$12:$CG$286,$Z914)+1,0)),NA)</f>
        <v>N/A</v>
      </c>
      <c r="AD914" s="28" t="str">
        <f t="shared" ca="1" si="82"/>
        <v>N/A</v>
      </c>
      <c r="AE914" s="82" t="b">
        <f t="shared" si="86"/>
        <v>0</v>
      </c>
      <c r="AF914" s="78" t="b">
        <v>0</v>
      </c>
      <c r="AG914" s="82" t="b">
        <f t="shared" si="83"/>
        <v>1</v>
      </c>
      <c r="AI914" s="55">
        <v>0</v>
      </c>
      <c r="AJ914" s="55">
        <v>0</v>
      </c>
      <c r="AK914" s="55">
        <v>0</v>
      </c>
      <c r="AL914" s="55">
        <v>0</v>
      </c>
      <c r="AM914" s="55">
        <v>0</v>
      </c>
      <c r="AN914" s="135">
        <v>0</v>
      </c>
      <c r="AP914" s="55">
        <v>0</v>
      </c>
      <c r="AQ914" s="55">
        <v>0</v>
      </c>
      <c r="AR914" s="55">
        <v>0</v>
      </c>
      <c r="AS914" s="55">
        <v>0</v>
      </c>
      <c r="AT914" s="55">
        <v>0</v>
      </c>
      <c r="AU914" s="135">
        <v>0</v>
      </c>
      <c r="AW914" s="55">
        <v>0</v>
      </c>
      <c r="AX914" s="55">
        <v>0</v>
      </c>
      <c r="AY914" s="55">
        <v>0</v>
      </c>
      <c r="AZ914" s="55">
        <v>0</v>
      </c>
      <c r="BA914" s="55">
        <v>0</v>
      </c>
      <c r="BB914" s="135">
        <v>0</v>
      </c>
      <c r="BD914" s="55">
        <v>0</v>
      </c>
      <c r="BE914" s="55">
        <v>0</v>
      </c>
      <c r="BF914" s="55">
        <v>0</v>
      </c>
      <c r="BG914" s="55">
        <v>0</v>
      </c>
      <c r="BH914" s="55">
        <v>0</v>
      </c>
      <c r="BI914" s="135">
        <v>0</v>
      </c>
      <c r="BK914" s="55">
        <v>0</v>
      </c>
      <c r="BL914" s="55">
        <v>0</v>
      </c>
      <c r="BM914" s="55">
        <v>0</v>
      </c>
      <c r="BN914" s="55">
        <v>0</v>
      </c>
      <c r="BO914" s="55">
        <v>0</v>
      </c>
      <c r="BP914" s="135">
        <v>0</v>
      </c>
      <c r="BR914" s="147">
        <v>0</v>
      </c>
      <c r="BS914" s="147">
        <v>0</v>
      </c>
      <c r="BT914" s="147">
        <v>0</v>
      </c>
      <c r="BU914" s="147">
        <v>0</v>
      </c>
      <c r="BV914" s="147">
        <v>0</v>
      </c>
      <c r="BX914" s="55">
        <v>0</v>
      </c>
      <c r="BY914" s="55">
        <v>0</v>
      </c>
      <c r="BZ914" s="55">
        <v>0</v>
      </c>
      <c r="CA914" s="55">
        <v>0</v>
      </c>
      <c r="CB914" s="55">
        <v>0</v>
      </c>
      <c r="CC914" s="135">
        <v>0</v>
      </c>
      <c r="CE914" s="55">
        <v>0</v>
      </c>
      <c r="CF914" s="55">
        <v>0</v>
      </c>
      <c r="CG914" s="55">
        <v>0</v>
      </c>
      <c r="CH914" s="55">
        <v>0</v>
      </c>
      <c r="CI914" s="55">
        <v>0</v>
      </c>
      <c r="CJ914" s="135">
        <v>0</v>
      </c>
      <c r="CL914" s="55">
        <v>0</v>
      </c>
      <c r="CM914" s="55">
        <v>0</v>
      </c>
      <c r="CN914" s="55">
        <v>0</v>
      </c>
      <c r="CO914" s="55">
        <v>0</v>
      </c>
      <c r="CP914" s="55">
        <v>0</v>
      </c>
      <c r="CQ914" s="135">
        <v>0</v>
      </c>
      <c r="CS914" s="67">
        <v>0</v>
      </c>
      <c r="CT914" s="67">
        <v>0</v>
      </c>
      <c r="CU914" s="67">
        <v>0</v>
      </c>
      <c r="CV914" s="67">
        <v>0</v>
      </c>
      <c r="CW914" s="67">
        <v>0</v>
      </c>
      <c r="CX914" s="135">
        <v>0</v>
      </c>
      <c r="CZ914" s="55">
        <v>0</v>
      </c>
      <c r="DA914" s="55">
        <v>0</v>
      </c>
      <c r="DB914" s="55">
        <v>0</v>
      </c>
      <c r="DC914" s="55">
        <v>0</v>
      </c>
      <c r="DD914" s="55">
        <v>0</v>
      </c>
      <c r="DE914" s="135">
        <v>0</v>
      </c>
      <c r="DG914" s="43" t="b" cm="1">
        <f t="array" aca="1" ref="DG914" ca="1">OR($G914=Forecast_Capex_Input!$BF$8:$BF$10)</f>
        <v>0</v>
      </c>
      <c r="DH914" s="43" cm="1">
        <f t="array" aca="1" ref="DH914" ca="1">IFERROR(INDEX(Forecast_Capex_Input!BG$12:BG$286,$Z914)
*(INDEX(Forecast_Capex_Input!$H$12:$H$286,$Z914)=Repex),0)
*$DG914</f>
        <v>0</v>
      </c>
      <c r="DI914" s="43" cm="1">
        <f t="array" aca="1" ref="DI914" ca="1">IFERROR(INDEX(Forecast_Capex_Input!BH$12:BH$286,$Z914)
*(INDEX(Forecast_Capex_Input!$H$12:$H$286,$Z914)=Repex),0)
*$DG914</f>
        <v>0</v>
      </c>
      <c r="DJ914" s="43" cm="1">
        <f t="array" aca="1" ref="DJ914" ca="1">IFERROR(INDEX(Forecast_Capex_Input!BI$12:BI$286,$Z914)
*(INDEX(Forecast_Capex_Input!$H$12:$H$286,$Z914)=Repex),0)
*$DG914</f>
        <v>0</v>
      </c>
      <c r="DK914" s="43" cm="1">
        <f t="array" aca="1" ref="DK914" ca="1">IFERROR(INDEX(Forecast_Capex_Input!BJ$12:BJ$286,$Z914)
*(INDEX(Forecast_Capex_Input!$H$12:$H$286,$Z914)=Repex),0)
*$DG914</f>
        <v>0</v>
      </c>
      <c r="DL914" s="43" cm="1">
        <f t="array" aca="1" ref="DL914" ca="1">IFERROR(INDEX(Forecast_Capex_Input!BK$12:BK$286,$Z914)
*(INDEX(Forecast_Capex_Input!$H$12:$H$286,$Z914)=Repex),0)
*$DG914</f>
        <v>0</v>
      </c>
      <c r="DM914" s="43" cm="1">
        <f t="array" aca="1" ref="DM914" ca="1">IFERROR(INDEX(Forecast_Capex_Input!BL$12:BL$286,$Z914)
*(INDEX(Forecast_Capex_Input!$H$12:$H$286,$Z914)=Repex),0)
*$DG914</f>
        <v>0</v>
      </c>
      <c r="DO914" s="43" t="b" cm="1">
        <f t="array" aca="1" ref="DO914" ca="1">OR($G914=Forecast_Capex_Input!$BN$8:$BN$9)</f>
        <v>0</v>
      </c>
      <c r="DP914" s="43" cm="1">
        <f t="array" aca="1" ref="DP914" ca="1">IFERROR(INDEX(Forecast_Capex_Input!BO$12:BO$286,$Z914)
*(INDEX(Forecast_Capex_Input!$H$12:$H$286,$Z914)=Repex),0)
*$DO914</f>
        <v>0</v>
      </c>
      <c r="DQ914" s="43" cm="1">
        <f t="array" aca="1" ref="DQ914" ca="1">IFERROR(INDEX(Forecast_Capex_Input!BP$12:BP$286,$Z914)
*(INDEX(Forecast_Capex_Input!$H$12:$H$286,$Z914)=Repex),0)
*$DO914</f>
        <v>0</v>
      </c>
      <c r="DR914" s="43" cm="1">
        <f t="array" aca="1" ref="DR914" ca="1">IFERROR(INDEX(Forecast_Capex_Input!BQ$12:BQ$286,$Z914)
*(INDEX(Forecast_Capex_Input!$H$12:$H$286,$Z914)=Repex),0)
*$DO914</f>
        <v>0</v>
      </c>
      <c r="DS914" s="43" cm="1">
        <f t="array" aca="1" ref="DS914" ca="1">IFERROR(INDEX(Forecast_Capex_Input!BR$12:BR$286,$Z914)
*(INDEX(Forecast_Capex_Input!$H$12:$H$286,$Z914)=Repex),0)
*$DO914</f>
        <v>0</v>
      </c>
      <c r="DT914" s="43" cm="1">
        <f t="array" aca="1" ref="DT914" ca="1">IFERROR(INDEX(Forecast_Capex_Input!BS$12:BS$286,$Z914)
*(INDEX(Forecast_Capex_Input!$H$12:$H$286,$Z914)=Repex),0)
*$DO914</f>
        <v>0</v>
      </c>
      <c r="DV914" s="43" t="b" cm="1">
        <f t="array" aca="1" ref="DV914" ca="1">OR($G914=Forecast_Capex_Input!$BU$8:$BU$10)</f>
        <v>0</v>
      </c>
      <c r="DW914" s="43" cm="1">
        <f t="array" aca="1" ref="DW914" ca="1">IFERROR(INDEX(Forecast_Capex_Input!BV$12:BV$286,$Z914)
*(INDEX(Forecast_Capex_Input!$H$12:$H$286,$Z914)=Repex),0)
*$DV914</f>
        <v>0</v>
      </c>
      <c r="DX914" s="43" cm="1">
        <f t="array" aca="1" ref="DX914" ca="1">IFERROR(INDEX(Forecast_Capex_Input!BW$12:BW$286,$Z914)
*(INDEX(Forecast_Capex_Input!$H$12:$H$286,$Z914)=Repex),0)
*$DV914</f>
        <v>0</v>
      </c>
      <c r="DY914" s="43" cm="1">
        <f t="array" aca="1" ref="DY914" ca="1">IFERROR(INDEX(Forecast_Capex_Input!BX$12:BX$286,$Z914)
*(INDEX(Forecast_Capex_Input!$H$12:$H$286,$Z914)=Repex),0)
*$DV914</f>
        <v>0</v>
      </c>
      <c r="DZ914" s="43" cm="1">
        <f t="array" aca="1" ref="DZ914" ca="1">IFERROR(INDEX(Forecast_Capex_Input!BY$12:BY$286,$Z914)
*(INDEX(Forecast_Capex_Input!$H$12:$H$286,$Z914)=Repex),0)
*$DV914</f>
        <v>0</v>
      </c>
      <c r="EA914" s="43" cm="1">
        <f t="array" aca="1" ref="EA914" ca="1">IFERROR(INDEX(Forecast_Capex_Input!BZ$12:BZ$286,$Z914)
*(INDEX(Forecast_Capex_Input!$H$12:$H$286,$Z914)=Repex),0)
*$DV914</f>
        <v>0</v>
      </c>
      <c r="EB914" s="43" cm="1">
        <f t="array" aca="1" ref="EB914" ca="1">IFERROR(INDEX(Forecast_Capex_Input!CA$12:CA$286,$Z914)
*(INDEX(Forecast_Capex_Input!$H$12:$H$286,$Z914)=Repex),0)
*$DV914</f>
        <v>0</v>
      </c>
      <c r="EC914" s="43" cm="1">
        <f t="array" aca="1" ref="EC914" ca="1">IFERROR(INDEX(Forecast_Capex_Input!CB$12:CB$286,$Z914)
*(INDEX(Forecast_Capex_Input!$H$12:$H$286,$Z914)=Repex),0)
*$DV914</f>
        <v>0</v>
      </c>
      <c r="ED914" s="43" cm="1">
        <f t="array" aca="1" ref="ED914" ca="1">IFERROR(INDEX(Forecast_Capex_Input!CC$12:CC$286,$Z914)
*(INDEX(Forecast_Capex_Input!$H$12:$H$286,$Z914)=Repex),0)
*$DV914</f>
        <v>0</v>
      </c>
      <c r="EF914" s="86" t="str">
        <f t="shared" si="84"/>
        <v>N/A</v>
      </c>
      <c r="EG914" s="28" t="str">
        <f>IFERROR(RANK(EF914,EF$11:EF$1010,0)+COUNTIF(EF$11:EF914,EF914)-1,NA)</f>
        <v>N/A</v>
      </c>
    </row>
    <row r="915" spans="3:137" x14ac:dyDescent="0.2">
      <c r="C915" s="28">
        <f t="shared" si="85"/>
        <v>905</v>
      </c>
      <c r="D915" s="9" t="str" cm="1">
        <f t="array" ref="D915">IFERROR(INDEX(Forecast_Capex_Input!$D$12:$D$286,$Z915),NA)</f>
        <v>N/A</v>
      </c>
      <c r="E915" s="24" t="str" cm="1">
        <f t="array" ref="E915">IF($Z915=NA,NA,INDEX(Forecast_Capex_Input!$E$12:$E$286,$Z915))</f>
        <v>N/A</v>
      </c>
      <c r="F915" s="9" t="str" cm="1">
        <f t="array" aca="1" ref="F915" ca="1">IFERROR(INDEX(General!$E$25:$E$26,$AA915),NA)</f>
        <v>N/A</v>
      </c>
      <c r="G915" s="9" t="str" cm="1">
        <f t="array" aca="1" ref="G915" ca="1">IFERROR(INDEX(Forecast_Capex_Input!$AI$11:$BB$11,$AC915),NA)</f>
        <v>N/A</v>
      </c>
      <c r="H915" s="50" t="str" cm="1">
        <f t="array" aca="1" ref="H915" ca="1">IFERROR(INDEX(Forecast_Capex_Input!$AI$12:$BB$286,$Z915,$AC915),NA)</f>
        <v>N/A</v>
      </c>
      <c r="I915" s="150" t="str" cm="1">
        <f t="array" ref="I915">IFERROR(INDEX(Forecast_Capex_Input!$F$12:$F$286,$Z915),NA)</f>
        <v>N/A</v>
      </c>
      <c r="J915" s="150" t="str" cm="1">
        <f t="array" ref="J915">IFERROR(INDEX(Forecast_Capex_Input!G$12:G$286,$Z915),NA)</f>
        <v>N/A</v>
      </c>
      <c r="K915" s="150" t="str" cm="1">
        <f t="array" ref="K915">IFERROR(INDEX(Forecast_Capex_Input!H$12:H$286,$Z915),NA)</f>
        <v>N/A</v>
      </c>
      <c r="L915" s="150" t="str" cm="1">
        <f t="array" ref="L915">IFERROR(INDEX(Forecast_Capex_Input!I$12:I$286,$Z915),NA)</f>
        <v>N/A</v>
      </c>
      <c r="M915" s="150" t="str" cm="1">
        <f t="array" ref="M915">IFERROR(INDEX(Forecast_Capex_Input!J$12:J$286,$Z915),NA)</f>
        <v>N/A</v>
      </c>
      <c r="N915" s="150" t="str" cm="1">
        <f t="array" ref="N915">IFERROR(INDEX(Forecast_Capex_Input!K$12:K$286,$Z915),NA)</f>
        <v>N/A</v>
      </c>
      <c r="O915" s="150" t="str" cm="1">
        <f t="array" ref="O915">IFERROR(INDEX(Forecast_Capex_Input!L$12:L$286,$Z915),NA)</f>
        <v>N/A</v>
      </c>
      <c r="P915" s="150" t="str" cm="1">
        <f t="array" ref="P915">IFERROR(INDEX(Forecast_Capex_Input!M$12:M$286,$Z915),NA)</f>
        <v>N/A</v>
      </c>
      <c r="Q915" s="24" t="str" cm="1">
        <f t="array" ref="Q915">IFERROR(INDEX(Forecast_Capex_Input!N$12:N$286,$Z915),NA)</f>
        <v>N/A</v>
      </c>
      <c r="R915" s="190" cm="1">
        <f t="array" ref="R915">IFERROR(INDEX(Forecast_Capex_Input!O$12:O$286,$Z915),0)</f>
        <v>0</v>
      </c>
      <c r="S915" s="24" cm="1">
        <f t="array" ref="S915">IFERROR(INDEX(Forecast_Capex_Input!P$12:P$286,$Z915),0)</f>
        <v>0</v>
      </c>
      <c r="T915" s="150" t="str" cm="1">
        <f t="array" aca="1" ref="T915" ca="1">IFERROR(INDEX(General!$K$91:$K$110,$AC915),NA)</f>
        <v>N/A</v>
      </c>
      <c r="U915" s="43" cm="1">
        <f t="array" aca="1" ref="U915" ca="1">IFERROR(
IF($F915=General!$E$25,INDEX(Forecast_Capex_Input!S$12:S$286,$Z915),
INDEX(Forecast_Capex_Input!T$12:T$286,$Z915)),0)</f>
        <v>0</v>
      </c>
      <c r="V915" s="82" t="b">
        <f>IFERROR(INDEX(Overheads!$T$19:$T$26,MATCH($I915,Overheads!$E$19:$E$26,0)),FALSE)</f>
        <v>0</v>
      </c>
      <c r="W915" s="209" cm="1">
        <f t="array" ref="W915">IFERROR(
INDEX(Forecast_Capex_Input!CN$12:CN$286,$Z915),0)</f>
        <v>0</v>
      </c>
      <c r="X915" s="209">
        <f>IFERROR(
MATCH($W915,General!$L$39:$S$39,0),1)</f>
        <v>1</v>
      </c>
      <c r="Z915" s="28" t="str">
        <f>IFERROR(
IF(MATCH($C915,Forecast_Capex_Input!$CI$12:$CI$286,1)+1&gt;MAX(Forecast_Capex_Input!$C$12:$C$286),NA,
MATCH($C915,Forecast_Capex_Input!$CI$12:$CI$286,1)+1),1)</f>
        <v>N/A</v>
      </c>
      <c r="AA915" s="28" t="str" cm="1">
        <f t="array" aca="1" ref="AA915" ca="1">IFERROR(
IF(Z914&lt;&gt;Z915,1,
IF(COUNTIF(OFFSET(AA914,0,0,-INDEX(Forecast_Capex_Input!$CG$12:$CG$286,$Z915)),AA914)=INDEX(Forecast_Capex_Input!$CG$12:$CG$286,$Z915),AA914+1,AA914)),NA)</f>
        <v>N/A</v>
      </c>
      <c r="AB915" s="28" t="str" cm="1">
        <f t="array" ref="AB915">IFERROR($C915-IF($Z915=1,1,INDEX(Forecast_Capex_Input!$CI$12:$CI$286,$Z915-1))+1,NA)</f>
        <v>N/A</v>
      </c>
      <c r="AC915" s="28" t="str" cm="1">
        <f t="array" aca="1" ref="AC915" ca="1">IFERROR(IF(AA915=1,
INDEX(Forecast_Capex_Input!$AI$10:$BB$10,SMALL(IF(INDEX(Forecast_Capex_Input!$AI$12:$BB$286,$Z915,0)&gt;0,COLUMN(Forecast_Capex_Input!$AI$10:$BB$10)-COLUMN(Forecast_Capex_Input!$AI$12)+1),ROWS(OFFSET(AC914,0,0,-$AB915)))),
OFFSET(AC914,-INDEX(Forecast_Capex_Input!$CG$12:$CG$286,$Z915)+1,0)),NA)</f>
        <v>N/A</v>
      </c>
      <c r="AD915" s="28" t="str">
        <f t="shared" ca="1" si="82"/>
        <v>N/A</v>
      </c>
      <c r="AE915" s="82" t="b">
        <f t="shared" si="86"/>
        <v>0</v>
      </c>
      <c r="AF915" s="78" t="b">
        <v>0</v>
      </c>
      <c r="AG915" s="82" t="b">
        <f t="shared" si="83"/>
        <v>1</v>
      </c>
      <c r="AI915" s="55">
        <v>0</v>
      </c>
      <c r="AJ915" s="55">
        <v>0</v>
      </c>
      <c r="AK915" s="55">
        <v>0</v>
      </c>
      <c r="AL915" s="55">
        <v>0</v>
      </c>
      <c r="AM915" s="55">
        <v>0</v>
      </c>
      <c r="AN915" s="135">
        <v>0</v>
      </c>
      <c r="AP915" s="55">
        <v>0</v>
      </c>
      <c r="AQ915" s="55">
        <v>0</v>
      </c>
      <c r="AR915" s="55">
        <v>0</v>
      </c>
      <c r="AS915" s="55">
        <v>0</v>
      </c>
      <c r="AT915" s="55">
        <v>0</v>
      </c>
      <c r="AU915" s="135">
        <v>0</v>
      </c>
      <c r="AW915" s="55">
        <v>0</v>
      </c>
      <c r="AX915" s="55">
        <v>0</v>
      </c>
      <c r="AY915" s="55">
        <v>0</v>
      </c>
      <c r="AZ915" s="55">
        <v>0</v>
      </c>
      <c r="BA915" s="55">
        <v>0</v>
      </c>
      <c r="BB915" s="135">
        <v>0</v>
      </c>
      <c r="BD915" s="55">
        <v>0</v>
      </c>
      <c r="BE915" s="55">
        <v>0</v>
      </c>
      <c r="BF915" s="55">
        <v>0</v>
      </c>
      <c r="BG915" s="55">
        <v>0</v>
      </c>
      <c r="BH915" s="55">
        <v>0</v>
      </c>
      <c r="BI915" s="135">
        <v>0</v>
      </c>
      <c r="BK915" s="55">
        <v>0</v>
      </c>
      <c r="BL915" s="55">
        <v>0</v>
      </c>
      <c r="BM915" s="55">
        <v>0</v>
      </c>
      <c r="BN915" s="55">
        <v>0</v>
      </c>
      <c r="BO915" s="55">
        <v>0</v>
      </c>
      <c r="BP915" s="135">
        <v>0</v>
      </c>
      <c r="BR915" s="147">
        <v>0</v>
      </c>
      <c r="BS915" s="147">
        <v>0</v>
      </c>
      <c r="BT915" s="147">
        <v>0</v>
      </c>
      <c r="BU915" s="147">
        <v>0</v>
      </c>
      <c r="BV915" s="147">
        <v>0</v>
      </c>
      <c r="BX915" s="55">
        <v>0</v>
      </c>
      <c r="BY915" s="55">
        <v>0</v>
      </c>
      <c r="BZ915" s="55">
        <v>0</v>
      </c>
      <c r="CA915" s="55">
        <v>0</v>
      </c>
      <c r="CB915" s="55">
        <v>0</v>
      </c>
      <c r="CC915" s="135">
        <v>0</v>
      </c>
      <c r="CE915" s="55">
        <v>0</v>
      </c>
      <c r="CF915" s="55">
        <v>0</v>
      </c>
      <c r="CG915" s="55">
        <v>0</v>
      </c>
      <c r="CH915" s="55">
        <v>0</v>
      </c>
      <c r="CI915" s="55">
        <v>0</v>
      </c>
      <c r="CJ915" s="135">
        <v>0</v>
      </c>
      <c r="CL915" s="55">
        <v>0</v>
      </c>
      <c r="CM915" s="55">
        <v>0</v>
      </c>
      <c r="CN915" s="55">
        <v>0</v>
      </c>
      <c r="CO915" s="55">
        <v>0</v>
      </c>
      <c r="CP915" s="55">
        <v>0</v>
      </c>
      <c r="CQ915" s="135">
        <v>0</v>
      </c>
      <c r="CS915" s="67">
        <v>0</v>
      </c>
      <c r="CT915" s="67">
        <v>0</v>
      </c>
      <c r="CU915" s="67">
        <v>0</v>
      </c>
      <c r="CV915" s="67">
        <v>0</v>
      </c>
      <c r="CW915" s="67">
        <v>0</v>
      </c>
      <c r="CX915" s="135">
        <v>0</v>
      </c>
      <c r="CZ915" s="55">
        <v>0</v>
      </c>
      <c r="DA915" s="55">
        <v>0</v>
      </c>
      <c r="DB915" s="55">
        <v>0</v>
      </c>
      <c r="DC915" s="55">
        <v>0</v>
      </c>
      <c r="DD915" s="55">
        <v>0</v>
      </c>
      <c r="DE915" s="135">
        <v>0</v>
      </c>
      <c r="DG915" s="43" t="b" cm="1">
        <f t="array" aca="1" ref="DG915" ca="1">OR($G915=Forecast_Capex_Input!$BF$8:$BF$10)</f>
        <v>0</v>
      </c>
      <c r="DH915" s="43" cm="1">
        <f t="array" aca="1" ref="DH915" ca="1">IFERROR(INDEX(Forecast_Capex_Input!BG$12:BG$286,$Z915)
*(INDEX(Forecast_Capex_Input!$H$12:$H$286,$Z915)=Repex),0)
*$DG915</f>
        <v>0</v>
      </c>
      <c r="DI915" s="43" cm="1">
        <f t="array" aca="1" ref="DI915" ca="1">IFERROR(INDEX(Forecast_Capex_Input!BH$12:BH$286,$Z915)
*(INDEX(Forecast_Capex_Input!$H$12:$H$286,$Z915)=Repex),0)
*$DG915</f>
        <v>0</v>
      </c>
      <c r="DJ915" s="43" cm="1">
        <f t="array" aca="1" ref="DJ915" ca="1">IFERROR(INDEX(Forecast_Capex_Input!BI$12:BI$286,$Z915)
*(INDEX(Forecast_Capex_Input!$H$12:$H$286,$Z915)=Repex),0)
*$DG915</f>
        <v>0</v>
      </c>
      <c r="DK915" s="43" cm="1">
        <f t="array" aca="1" ref="DK915" ca="1">IFERROR(INDEX(Forecast_Capex_Input!BJ$12:BJ$286,$Z915)
*(INDEX(Forecast_Capex_Input!$H$12:$H$286,$Z915)=Repex),0)
*$DG915</f>
        <v>0</v>
      </c>
      <c r="DL915" s="43" cm="1">
        <f t="array" aca="1" ref="DL915" ca="1">IFERROR(INDEX(Forecast_Capex_Input!BK$12:BK$286,$Z915)
*(INDEX(Forecast_Capex_Input!$H$12:$H$286,$Z915)=Repex),0)
*$DG915</f>
        <v>0</v>
      </c>
      <c r="DM915" s="43" cm="1">
        <f t="array" aca="1" ref="DM915" ca="1">IFERROR(INDEX(Forecast_Capex_Input!BL$12:BL$286,$Z915)
*(INDEX(Forecast_Capex_Input!$H$12:$H$286,$Z915)=Repex),0)
*$DG915</f>
        <v>0</v>
      </c>
      <c r="DO915" s="43" t="b" cm="1">
        <f t="array" aca="1" ref="DO915" ca="1">OR($G915=Forecast_Capex_Input!$BN$8:$BN$9)</f>
        <v>0</v>
      </c>
      <c r="DP915" s="43" cm="1">
        <f t="array" aca="1" ref="DP915" ca="1">IFERROR(INDEX(Forecast_Capex_Input!BO$12:BO$286,$Z915)
*(INDEX(Forecast_Capex_Input!$H$12:$H$286,$Z915)=Repex),0)
*$DO915</f>
        <v>0</v>
      </c>
      <c r="DQ915" s="43" cm="1">
        <f t="array" aca="1" ref="DQ915" ca="1">IFERROR(INDEX(Forecast_Capex_Input!BP$12:BP$286,$Z915)
*(INDEX(Forecast_Capex_Input!$H$12:$H$286,$Z915)=Repex),0)
*$DO915</f>
        <v>0</v>
      </c>
      <c r="DR915" s="43" cm="1">
        <f t="array" aca="1" ref="DR915" ca="1">IFERROR(INDEX(Forecast_Capex_Input!BQ$12:BQ$286,$Z915)
*(INDEX(Forecast_Capex_Input!$H$12:$H$286,$Z915)=Repex),0)
*$DO915</f>
        <v>0</v>
      </c>
      <c r="DS915" s="43" cm="1">
        <f t="array" aca="1" ref="DS915" ca="1">IFERROR(INDEX(Forecast_Capex_Input!BR$12:BR$286,$Z915)
*(INDEX(Forecast_Capex_Input!$H$12:$H$286,$Z915)=Repex),0)
*$DO915</f>
        <v>0</v>
      </c>
      <c r="DT915" s="43" cm="1">
        <f t="array" aca="1" ref="DT915" ca="1">IFERROR(INDEX(Forecast_Capex_Input!BS$12:BS$286,$Z915)
*(INDEX(Forecast_Capex_Input!$H$12:$H$286,$Z915)=Repex),0)
*$DO915</f>
        <v>0</v>
      </c>
      <c r="DV915" s="43" t="b" cm="1">
        <f t="array" aca="1" ref="DV915" ca="1">OR($G915=Forecast_Capex_Input!$BU$8:$BU$10)</f>
        <v>0</v>
      </c>
      <c r="DW915" s="43" cm="1">
        <f t="array" aca="1" ref="DW915" ca="1">IFERROR(INDEX(Forecast_Capex_Input!BV$12:BV$286,$Z915)
*(INDEX(Forecast_Capex_Input!$H$12:$H$286,$Z915)=Repex),0)
*$DV915</f>
        <v>0</v>
      </c>
      <c r="DX915" s="43" cm="1">
        <f t="array" aca="1" ref="DX915" ca="1">IFERROR(INDEX(Forecast_Capex_Input!BW$12:BW$286,$Z915)
*(INDEX(Forecast_Capex_Input!$H$12:$H$286,$Z915)=Repex),0)
*$DV915</f>
        <v>0</v>
      </c>
      <c r="DY915" s="43" cm="1">
        <f t="array" aca="1" ref="DY915" ca="1">IFERROR(INDEX(Forecast_Capex_Input!BX$12:BX$286,$Z915)
*(INDEX(Forecast_Capex_Input!$H$12:$H$286,$Z915)=Repex),0)
*$DV915</f>
        <v>0</v>
      </c>
      <c r="DZ915" s="43" cm="1">
        <f t="array" aca="1" ref="DZ915" ca="1">IFERROR(INDEX(Forecast_Capex_Input!BY$12:BY$286,$Z915)
*(INDEX(Forecast_Capex_Input!$H$12:$H$286,$Z915)=Repex),0)
*$DV915</f>
        <v>0</v>
      </c>
      <c r="EA915" s="43" cm="1">
        <f t="array" aca="1" ref="EA915" ca="1">IFERROR(INDEX(Forecast_Capex_Input!BZ$12:BZ$286,$Z915)
*(INDEX(Forecast_Capex_Input!$H$12:$H$286,$Z915)=Repex),0)
*$DV915</f>
        <v>0</v>
      </c>
      <c r="EB915" s="43" cm="1">
        <f t="array" aca="1" ref="EB915" ca="1">IFERROR(INDEX(Forecast_Capex_Input!CA$12:CA$286,$Z915)
*(INDEX(Forecast_Capex_Input!$H$12:$H$286,$Z915)=Repex),0)
*$DV915</f>
        <v>0</v>
      </c>
      <c r="EC915" s="43" cm="1">
        <f t="array" aca="1" ref="EC915" ca="1">IFERROR(INDEX(Forecast_Capex_Input!CB$12:CB$286,$Z915)
*(INDEX(Forecast_Capex_Input!$H$12:$H$286,$Z915)=Repex),0)
*$DV915</f>
        <v>0</v>
      </c>
      <c r="ED915" s="43" cm="1">
        <f t="array" aca="1" ref="ED915" ca="1">IFERROR(INDEX(Forecast_Capex_Input!CC$12:CC$286,$Z915)
*(INDEX(Forecast_Capex_Input!$H$12:$H$286,$Z915)=Repex),0)
*$DV915</f>
        <v>0</v>
      </c>
      <c r="EF915" s="86" t="str">
        <f t="shared" si="84"/>
        <v>N/A</v>
      </c>
      <c r="EG915" s="28" t="str">
        <f>IFERROR(RANK(EF915,EF$11:EF$1010,0)+COUNTIF(EF$11:EF915,EF915)-1,NA)</f>
        <v>N/A</v>
      </c>
    </row>
    <row r="916" spans="3:137" x14ac:dyDescent="0.2">
      <c r="C916" s="28">
        <f t="shared" si="85"/>
        <v>906</v>
      </c>
      <c r="D916" s="9" t="str" cm="1">
        <f t="array" ref="D916">IFERROR(INDEX(Forecast_Capex_Input!$D$12:$D$286,$Z916),NA)</f>
        <v>N/A</v>
      </c>
      <c r="E916" s="24" t="str" cm="1">
        <f t="array" ref="E916">IF($Z916=NA,NA,INDEX(Forecast_Capex_Input!$E$12:$E$286,$Z916))</f>
        <v>N/A</v>
      </c>
      <c r="F916" s="9" t="str" cm="1">
        <f t="array" aca="1" ref="F916" ca="1">IFERROR(INDEX(General!$E$25:$E$26,$AA916),NA)</f>
        <v>N/A</v>
      </c>
      <c r="G916" s="9" t="str" cm="1">
        <f t="array" aca="1" ref="G916" ca="1">IFERROR(INDEX(Forecast_Capex_Input!$AI$11:$BB$11,$AC916),NA)</f>
        <v>N/A</v>
      </c>
      <c r="H916" s="50" t="str" cm="1">
        <f t="array" aca="1" ref="H916" ca="1">IFERROR(INDEX(Forecast_Capex_Input!$AI$12:$BB$286,$Z916,$AC916),NA)</f>
        <v>N/A</v>
      </c>
      <c r="I916" s="150" t="str" cm="1">
        <f t="array" ref="I916">IFERROR(INDEX(Forecast_Capex_Input!$F$12:$F$286,$Z916),NA)</f>
        <v>N/A</v>
      </c>
      <c r="J916" s="150" t="str" cm="1">
        <f t="array" ref="J916">IFERROR(INDEX(Forecast_Capex_Input!G$12:G$286,$Z916),NA)</f>
        <v>N/A</v>
      </c>
      <c r="K916" s="150" t="str" cm="1">
        <f t="array" ref="K916">IFERROR(INDEX(Forecast_Capex_Input!H$12:H$286,$Z916),NA)</f>
        <v>N/A</v>
      </c>
      <c r="L916" s="150" t="str" cm="1">
        <f t="array" ref="L916">IFERROR(INDEX(Forecast_Capex_Input!I$12:I$286,$Z916),NA)</f>
        <v>N/A</v>
      </c>
      <c r="M916" s="150" t="str" cm="1">
        <f t="array" ref="M916">IFERROR(INDEX(Forecast_Capex_Input!J$12:J$286,$Z916),NA)</f>
        <v>N/A</v>
      </c>
      <c r="N916" s="150" t="str" cm="1">
        <f t="array" ref="N916">IFERROR(INDEX(Forecast_Capex_Input!K$12:K$286,$Z916),NA)</f>
        <v>N/A</v>
      </c>
      <c r="O916" s="150" t="str" cm="1">
        <f t="array" ref="O916">IFERROR(INDEX(Forecast_Capex_Input!L$12:L$286,$Z916),NA)</f>
        <v>N/A</v>
      </c>
      <c r="P916" s="150" t="str" cm="1">
        <f t="array" ref="P916">IFERROR(INDEX(Forecast_Capex_Input!M$12:M$286,$Z916),NA)</f>
        <v>N/A</v>
      </c>
      <c r="Q916" s="24" t="str" cm="1">
        <f t="array" ref="Q916">IFERROR(INDEX(Forecast_Capex_Input!N$12:N$286,$Z916),NA)</f>
        <v>N/A</v>
      </c>
      <c r="R916" s="190" cm="1">
        <f t="array" ref="R916">IFERROR(INDEX(Forecast_Capex_Input!O$12:O$286,$Z916),0)</f>
        <v>0</v>
      </c>
      <c r="S916" s="24" cm="1">
        <f t="array" ref="S916">IFERROR(INDEX(Forecast_Capex_Input!P$12:P$286,$Z916),0)</f>
        <v>0</v>
      </c>
      <c r="T916" s="150" t="str" cm="1">
        <f t="array" aca="1" ref="T916" ca="1">IFERROR(INDEX(General!$K$91:$K$110,$AC916),NA)</f>
        <v>N/A</v>
      </c>
      <c r="U916" s="43" cm="1">
        <f t="array" aca="1" ref="U916" ca="1">IFERROR(
IF($F916=General!$E$25,INDEX(Forecast_Capex_Input!S$12:S$286,$Z916),
INDEX(Forecast_Capex_Input!T$12:T$286,$Z916)),0)</f>
        <v>0</v>
      </c>
      <c r="V916" s="82" t="b">
        <f>IFERROR(INDEX(Overheads!$T$19:$T$26,MATCH($I916,Overheads!$E$19:$E$26,0)),FALSE)</f>
        <v>0</v>
      </c>
      <c r="W916" s="209" cm="1">
        <f t="array" ref="W916">IFERROR(
INDEX(Forecast_Capex_Input!CN$12:CN$286,$Z916),0)</f>
        <v>0</v>
      </c>
      <c r="X916" s="209">
        <f>IFERROR(
MATCH($W916,General!$L$39:$S$39,0),1)</f>
        <v>1</v>
      </c>
      <c r="Z916" s="28" t="str">
        <f>IFERROR(
IF(MATCH($C916,Forecast_Capex_Input!$CI$12:$CI$286,1)+1&gt;MAX(Forecast_Capex_Input!$C$12:$C$286),NA,
MATCH($C916,Forecast_Capex_Input!$CI$12:$CI$286,1)+1),1)</f>
        <v>N/A</v>
      </c>
      <c r="AA916" s="28" t="str" cm="1">
        <f t="array" aca="1" ref="AA916" ca="1">IFERROR(
IF(Z915&lt;&gt;Z916,1,
IF(COUNTIF(OFFSET(AA915,0,0,-INDEX(Forecast_Capex_Input!$CG$12:$CG$286,$Z916)),AA915)=INDEX(Forecast_Capex_Input!$CG$12:$CG$286,$Z916),AA915+1,AA915)),NA)</f>
        <v>N/A</v>
      </c>
      <c r="AB916" s="28" t="str" cm="1">
        <f t="array" ref="AB916">IFERROR($C916-IF($Z916=1,1,INDEX(Forecast_Capex_Input!$CI$12:$CI$286,$Z916-1))+1,NA)</f>
        <v>N/A</v>
      </c>
      <c r="AC916" s="28" t="str" cm="1">
        <f t="array" aca="1" ref="AC916" ca="1">IFERROR(IF(AA916=1,
INDEX(Forecast_Capex_Input!$AI$10:$BB$10,SMALL(IF(INDEX(Forecast_Capex_Input!$AI$12:$BB$286,$Z916,0)&gt;0,COLUMN(Forecast_Capex_Input!$AI$10:$BB$10)-COLUMN(Forecast_Capex_Input!$AI$12)+1),ROWS(OFFSET(AC915,0,0,-$AB916)))),
OFFSET(AC915,-INDEX(Forecast_Capex_Input!$CG$12:$CG$286,$Z916)+1,0)),NA)</f>
        <v>N/A</v>
      </c>
      <c r="AD916" s="28" t="str">
        <f t="shared" ca="1" si="82"/>
        <v>N/A</v>
      </c>
      <c r="AE916" s="82" t="b">
        <f t="shared" si="86"/>
        <v>0</v>
      </c>
      <c r="AF916" s="78" t="b">
        <v>0</v>
      </c>
      <c r="AG916" s="82" t="b">
        <f t="shared" si="83"/>
        <v>1</v>
      </c>
      <c r="AI916" s="55">
        <v>0</v>
      </c>
      <c r="AJ916" s="55">
        <v>0</v>
      </c>
      <c r="AK916" s="55">
        <v>0</v>
      </c>
      <c r="AL916" s="55">
        <v>0</v>
      </c>
      <c r="AM916" s="55">
        <v>0</v>
      </c>
      <c r="AN916" s="135">
        <v>0</v>
      </c>
      <c r="AP916" s="55">
        <v>0</v>
      </c>
      <c r="AQ916" s="55">
        <v>0</v>
      </c>
      <c r="AR916" s="55">
        <v>0</v>
      </c>
      <c r="AS916" s="55">
        <v>0</v>
      </c>
      <c r="AT916" s="55">
        <v>0</v>
      </c>
      <c r="AU916" s="135">
        <v>0</v>
      </c>
      <c r="AW916" s="55">
        <v>0</v>
      </c>
      <c r="AX916" s="55">
        <v>0</v>
      </c>
      <c r="AY916" s="55">
        <v>0</v>
      </c>
      <c r="AZ916" s="55">
        <v>0</v>
      </c>
      <c r="BA916" s="55">
        <v>0</v>
      </c>
      <c r="BB916" s="135">
        <v>0</v>
      </c>
      <c r="BD916" s="55">
        <v>0</v>
      </c>
      <c r="BE916" s="55">
        <v>0</v>
      </c>
      <c r="BF916" s="55">
        <v>0</v>
      </c>
      <c r="BG916" s="55">
        <v>0</v>
      </c>
      <c r="BH916" s="55">
        <v>0</v>
      </c>
      <c r="BI916" s="135">
        <v>0</v>
      </c>
      <c r="BK916" s="55">
        <v>0</v>
      </c>
      <c r="BL916" s="55">
        <v>0</v>
      </c>
      <c r="BM916" s="55">
        <v>0</v>
      </c>
      <c r="BN916" s="55">
        <v>0</v>
      </c>
      <c r="BO916" s="55">
        <v>0</v>
      </c>
      <c r="BP916" s="135">
        <v>0</v>
      </c>
      <c r="BR916" s="147">
        <v>0</v>
      </c>
      <c r="BS916" s="147">
        <v>0</v>
      </c>
      <c r="BT916" s="147">
        <v>0</v>
      </c>
      <c r="BU916" s="147">
        <v>0</v>
      </c>
      <c r="BV916" s="147">
        <v>0</v>
      </c>
      <c r="BX916" s="55">
        <v>0</v>
      </c>
      <c r="BY916" s="55">
        <v>0</v>
      </c>
      <c r="BZ916" s="55">
        <v>0</v>
      </c>
      <c r="CA916" s="55">
        <v>0</v>
      </c>
      <c r="CB916" s="55">
        <v>0</v>
      </c>
      <c r="CC916" s="135">
        <v>0</v>
      </c>
      <c r="CE916" s="55">
        <v>0</v>
      </c>
      <c r="CF916" s="55">
        <v>0</v>
      </c>
      <c r="CG916" s="55">
        <v>0</v>
      </c>
      <c r="CH916" s="55">
        <v>0</v>
      </c>
      <c r="CI916" s="55">
        <v>0</v>
      </c>
      <c r="CJ916" s="135">
        <v>0</v>
      </c>
      <c r="CL916" s="55">
        <v>0</v>
      </c>
      <c r="CM916" s="55">
        <v>0</v>
      </c>
      <c r="CN916" s="55">
        <v>0</v>
      </c>
      <c r="CO916" s="55">
        <v>0</v>
      </c>
      <c r="CP916" s="55">
        <v>0</v>
      </c>
      <c r="CQ916" s="135">
        <v>0</v>
      </c>
      <c r="CS916" s="67">
        <v>0</v>
      </c>
      <c r="CT916" s="67">
        <v>0</v>
      </c>
      <c r="CU916" s="67">
        <v>0</v>
      </c>
      <c r="CV916" s="67">
        <v>0</v>
      </c>
      <c r="CW916" s="67">
        <v>0</v>
      </c>
      <c r="CX916" s="135">
        <v>0</v>
      </c>
      <c r="CZ916" s="55">
        <v>0</v>
      </c>
      <c r="DA916" s="55">
        <v>0</v>
      </c>
      <c r="DB916" s="55">
        <v>0</v>
      </c>
      <c r="DC916" s="55">
        <v>0</v>
      </c>
      <c r="DD916" s="55">
        <v>0</v>
      </c>
      <c r="DE916" s="135">
        <v>0</v>
      </c>
      <c r="DG916" s="43" t="b" cm="1">
        <f t="array" aca="1" ref="DG916" ca="1">OR($G916=Forecast_Capex_Input!$BF$8:$BF$10)</f>
        <v>0</v>
      </c>
      <c r="DH916" s="43" cm="1">
        <f t="array" aca="1" ref="DH916" ca="1">IFERROR(INDEX(Forecast_Capex_Input!BG$12:BG$286,$Z916)
*(INDEX(Forecast_Capex_Input!$H$12:$H$286,$Z916)=Repex),0)
*$DG916</f>
        <v>0</v>
      </c>
      <c r="DI916" s="43" cm="1">
        <f t="array" aca="1" ref="DI916" ca="1">IFERROR(INDEX(Forecast_Capex_Input!BH$12:BH$286,$Z916)
*(INDEX(Forecast_Capex_Input!$H$12:$H$286,$Z916)=Repex),0)
*$DG916</f>
        <v>0</v>
      </c>
      <c r="DJ916" s="43" cm="1">
        <f t="array" aca="1" ref="DJ916" ca="1">IFERROR(INDEX(Forecast_Capex_Input!BI$12:BI$286,$Z916)
*(INDEX(Forecast_Capex_Input!$H$12:$H$286,$Z916)=Repex),0)
*$DG916</f>
        <v>0</v>
      </c>
      <c r="DK916" s="43" cm="1">
        <f t="array" aca="1" ref="DK916" ca="1">IFERROR(INDEX(Forecast_Capex_Input!BJ$12:BJ$286,$Z916)
*(INDEX(Forecast_Capex_Input!$H$12:$H$286,$Z916)=Repex),0)
*$DG916</f>
        <v>0</v>
      </c>
      <c r="DL916" s="43" cm="1">
        <f t="array" aca="1" ref="DL916" ca="1">IFERROR(INDEX(Forecast_Capex_Input!BK$12:BK$286,$Z916)
*(INDEX(Forecast_Capex_Input!$H$12:$H$286,$Z916)=Repex),0)
*$DG916</f>
        <v>0</v>
      </c>
      <c r="DM916" s="43" cm="1">
        <f t="array" aca="1" ref="DM916" ca="1">IFERROR(INDEX(Forecast_Capex_Input!BL$12:BL$286,$Z916)
*(INDEX(Forecast_Capex_Input!$H$12:$H$286,$Z916)=Repex),0)
*$DG916</f>
        <v>0</v>
      </c>
      <c r="DO916" s="43" t="b" cm="1">
        <f t="array" aca="1" ref="DO916" ca="1">OR($G916=Forecast_Capex_Input!$BN$8:$BN$9)</f>
        <v>0</v>
      </c>
      <c r="DP916" s="43" cm="1">
        <f t="array" aca="1" ref="DP916" ca="1">IFERROR(INDEX(Forecast_Capex_Input!BO$12:BO$286,$Z916)
*(INDEX(Forecast_Capex_Input!$H$12:$H$286,$Z916)=Repex),0)
*$DO916</f>
        <v>0</v>
      </c>
      <c r="DQ916" s="43" cm="1">
        <f t="array" aca="1" ref="DQ916" ca="1">IFERROR(INDEX(Forecast_Capex_Input!BP$12:BP$286,$Z916)
*(INDEX(Forecast_Capex_Input!$H$12:$H$286,$Z916)=Repex),0)
*$DO916</f>
        <v>0</v>
      </c>
      <c r="DR916" s="43" cm="1">
        <f t="array" aca="1" ref="DR916" ca="1">IFERROR(INDEX(Forecast_Capex_Input!BQ$12:BQ$286,$Z916)
*(INDEX(Forecast_Capex_Input!$H$12:$H$286,$Z916)=Repex),0)
*$DO916</f>
        <v>0</v>
      </c>
      <c r="DS916" s="43" cm="1">
        <f t="array" aca="1" ref="DS916" ca="1">IFERROR(INDEX(Forecast_Capex_Input!BR$12:BR$286,$Z916)
*(INDEX(Forecast_Capex_Input!$H$12:$H$286,$Z916)=Repex),0)
*$DO916</f>
        <v>0</v>
      </c>
      <c r="DT916" s="43" cm="1">
        <f t="array" aca="1" ref="DT916" ca="1">IFERROR(INDEX(Forecast_Capex_Input!BS$12:BS$286,$Z916)
*(INDEX(Forecast_Capex_Input!$H$12:$H$286,$Z916)=Repex),0)
*$DO916</f>
        <v>0</v>
      </c>
      <c r="DV916" s="43" t="b" cm="1">
        <f t="array" aca="1" ref="DV916" ca="1">OR($G916=Forecast_Capex_Input!$BU$8:$BU$10)</f>
        <v>0</v>
      </c>
      <c r="DW916" s="43" cm="1">
        <f t="array" aca="1" ref="DW916" ca="1">IFERROR(INDEX(Forecast_Capex_Input!BV$12:BV$286,$Z916)
*(INDEX(Forecast_Capex_Input!$H$12:$H$286,$Z916)=Repex),0)
*$DV916</f>
        <v>0</v>
      </c>
      <c r="DX916" s="43" cm="1">
        <f t="array" aca="1" ref="DX916" ca="1">IFERROR(INDEX(Forecast_Capex_Input!BW$12:BW$286,$Z916)
*(INDEX(Forecast_Capex_Input!$H$12:$H$286,$Z916)=Repex),0)
*$DV916</f>
        <v>0</v>
      </c>
      <c r="DY916" s="43" cm="1">
        <f t="array" aca="1" ref="DY916" ca="1">IFERROR(INDEX(Forecast_Capex_Input!BX$12:BX$286,$Z916)
*(INDEX(Forecast_Capex_Input!$H$12:$H$286,$Z916)=Repex),0)
*$DV916</f>
        <v>0</v>
      </c>
      <c r="DZ916" s="43" cm="1">
        <f t="array" aca="1" ref="DZ916" ca="1">IFERROR(INDEX(Forecast_Capex_Input!BY$12:BY$286,$Z916)
*(INDEX(Forecast_Capex_Input!$H$12:$H$286,$Z916)=Repex),0)
*$DV916</f>
        <v>0</v>
      </c>
      <c r="EA916" s="43" cm="1">
        <f t="array" aca="1" ref="EA916" ca="1">IFERROR(INDEX(Forecast_Capex_Input!BZ$12:BZ$286,$Z916)
*(INDEX(Forecast_Capex_Input!$H$12:$H$286,$Z916)=Repex),0)
*$DV916</f>
        <v>0</v>
      </c>
      <c r="EB916" s="43" cm="1">
        <f t="array" aca="1" ref="EB916" ca="1">IFERROR(INDEX(Forecast_Capex_Input!CA$12:CA$286,$Z916)
*(INDEX(Forecast_Capex_Input!$H$12:$H$286,$Z916)=Repex),0)
*$DV916</f>
        <v>0</v>
      </c>
      <c r="EC916" s="43" cm="1">
        <f t="array" aca="1" ref="EC916" ca="1">IFERROR(INDEX(Forecast_Capex_Input!CB$12:CB$286,$Z916)
*(INDEX(Forecast_Capex_Input!$H$12:$H$286,$Z916)=Repex),0)
*$DV916</f>
        <v>0</v>
      </c>
      <c r="ED916" s="43" cm="1">
        <f t="array" aca="1" ref="ED916" ca="1">IFERROR(INDEX(Forecast_Capex_Input!CC$12:CC$286,$Z916)
*(INDEX(Forecast_Capex_Input!$H$12:$H$286,$Z916)=Repex),0)
*$DV916</f>
        <v>0</v>
      </c>
      <c r="EF916" s="86" t="str">
        <f t="shared" si="84"/>
        <v>N/A</v>
      </c>
      <c r="EG916" s="28" t="str">
        <f>IFERROR(RANK(EF916,EF$11:EF$1010,0)+COUNTIF(EF$11:EF916,EF916)-1,NA)</f>
        <v>N/A</v>
      </c>
    </row>
    <row r="917" spans="3:137" x14ac:dyDescent="0.2">
      <c r="C917" s="28">
        <f t="shared" si="85"/>
        <v>907</v>
      </c>
      <c r="D917" s="9" t="str" cm="1">
        <f t="array" ref="D917">IFERROR(INDEX(Forecast_Capex_Input!$D$12:$D$286,$Z917),NA)</f>
        <v>N/A</v>
      </c>
      <c r="E917" s="24" t="str" cm="1">
        <f t="array" ref="E917">IF($Z917=NA,NA,INDEX(Forecast_Capex_Input!$E$12:$E$286,$Z917))</f>
        <v>N/A</v>
      </c>
      <c r="F917" s="9" t="str" cm="1">
        <f t="array" aca="1" ref="F917" ca="1">IFERROR(INDEX(General!$E$25:$E$26,$AA917),NA)</f>
        <v>N/A</v>
      </c>
      <c r="G917" s="9" t="str" cm="1">
        <f t="array" aca="1" ref="G917" ca="1">IFERROR(INDEX(Forecast_Capex_Input!$AI$11:$BB$11,$AC917),NA)</f>
        <v>N/A</v>
      </c>
      <c r="H917" s="50" t="str" cm="1">
        <f t="array" aca="1" ref="H917" ca="1">IFERROR(INDEX(Forecast_Capex_Input!$AI$12:$BB$286,$Z917,$AC917),NA)</f>
        <v>N/A</v>
      </c>
      <c r="I917" s="150" t="str" cm="1">
        <f t="array" ref="I917">IFERROR(INDEX(Forecast_Capex_Input!$F$12:$F$286,$Z917),NA)</f>
        <v>N/A</v>
      </c>
      <c r="J917" s="150" t="str" cm="1">
        <f t="array" ref="J917">IFERROR(INDEX(Forecast_Capex_Input!G$12:G$286,$Z917),NA)</f>
        <v>N/A</v>
      </c>
      <c r="K917" s="150" t="str" cm="1">
        <f t="array" ref="K917">IFERROR(INDEX(Forecast_Capex_Input!H$12:H$286,$Z917),NA)</f>
        <v>N/A</v>
      </c>
      <c r="L917" s="150" t="str" cm="1">
        <f t="array" ref="L917">IFERROR(INDEX(Forecast_Capex_Input!I$12:I$286,$Z917),NA)</f>
        <v>N/A</v>
      </c>
      <c r="M917" s="150" t="str" cm="1">
        <f t="array" ref="M917">IFERROR(INDEX(Forecast_Capex_Input!J$12:J$286,$Z917),NA)</f>
        <v>N/A</v>
      </c>
      <c r="N917" s="150" t="str" cm="1">
        <f t="array" ref="N917">IFERROR(INDEX(Forecast_Capex_Input!K$12:K$286,$Z917),NA)</f>
        <v>N/A</v>
      </c>
      <c r="O917" s="150" t="str" cm="1">
        <f t="array" ref="O917">IFERROR(INDEX(Forecast_Capex_Input!L$12:L$286,$Z917),NA)</f>
        <v>N/A</v>
      </c>
      <c r="P917" s="150" t="str" cm="1">
        <f t="array" ref="P917">IFERROR(INDEX(Forecast_Capex_Input!M$12:M$286,$Z917),NA)</f>
        <v>N/A</v>
      </c>
      <c r="Q917" s="24" t="str" cm="1">
        <f t="array" ref="Q917">IFERROR(INDEX(Forecast_Capex_Input!N$12:N$286,$Z917),NA)</f>
        <v>N/A</v>
      </c>
      <c r="R917" s="190" cm="1">
        <f t="array" ref="R917">IFERROR(INDEX(Forecast_Capex_Input!O$12:O$286,$Z917),0)</f>
        <v>0</v>
      </c>
      <c r="S917" s="24" cm="1">
        <f t="array" ref="S917">IFERROR(INDEX(Forecast_Capex_Input!P$12:P$286,$Z917),0)</f>
        <v>0</v>
      </c>
      <c r="T917" s="150" t="str" cm="1">
        <f t="array" aca="1" ref="T917" ca="1">IFERROR(INDEX(General!$K$91:$K$110,$AC917),NA)</f>
        <v>N/A</v>
      </c>
      <c r="U917" s="43" cm="1">
        <f t="array" aca="1" ref="U917" ca="1">IFERROR(
IF($F917=General!$E$25,INDEX(Forecast_Capex_Input!S$12:S$286,$Z917),
INDEX(Forecast_Capex_Input!T$12:T$286,$Z917)),0)</f>
        <v>0</v>
      </c>
      <c r="V917" s="82" t="b">
        <f>IFERROR(INDEX(Overheads!$T$19:$T$26,MATCH($I917,Overheads!$E$19:$E$26,0)),FALSE)</f>
        <v>0</v>
      </c>
      <c r="W917" s="209" cm="1">
        <f t="array" ref="W917">IFERROR(
INDEX(Forecast_Capex_Input!CN$12:CN$286,$Z917),0)</f>
        <v>0</v>
      </c>
      <c r="X917" s="209">
        <f>IFERROR(
MATCH($W917,General!$L$39:$S$39,0),1)</f>
        <v>1</v>
      </c>
      <c r="Z917" s="28" t="str">
        <f>IFERROR(
IF(MATCH($C917,Forecast_Capex_Input!$CI$12:$CI$286,1)+1&gt;MAX(Forecast_Capex_Input!$C$12:$C$286),NA,
MATCH($C917,Forecast_Capex_Input!$CI$12:$CI$286,1)+1),1)</f>
        <v>N/A</v>
      </c>
      <c r="AA917" s="28" t="str" cm="1">
        <f t="array" aca="1" ref="AA917" ca="1">IFERROR(
IF(Z916&lt;&gt;Z917,1,
IF(COUNTIF(OFFSET(AA916,0,0,-INDEX(Forecast_Capex_Input!$CG$12:$CG$286,$Z917)),AA916)=INDEX(Forecast_Capex_Input!$CG$12:$CG$286,$Z917),AA916+1,AA916)),NA)</f>
        <v>N/A</v>
      </c>
      <c r="AB917" s="28" t="str" cm="1">
        <f t="array" ref="AB917">IFERROR($C917-IF($Z917=1,1,INDEX(Forecast_Capex_Input!$CI$12:$CI$286,$Z917-1))+1,NA)</f>
        <v>N/A</v>
      </c>
      <c r="AC917" s="28" t="str" cm="1">
        <f t="array" aca="1" ref="AC917" ca="1">IFERROR(IF(AA917=1,
INDEX(Forecast_Capex_Input!$AI$10:$BB$10,SMALL(IF(INDEX(Forecast_Capex_Input!$AI$12:$BB$286,$Z917,0)&gt;0,COLUMN(Forecast_Capex_Input!$AI$10:$BB$10)-COLUMN(Forecast_Capex_Input!$AI$12)+1),ROWS(OFFSET(AC916,0,0,-$AB917)))),
OFFSET(AC916,-INDEX(Forecast_Capex_Input!$CG$12:$CG$286,$Z917)+1,0)),NA)</f>
        <v>N/A</v>
      </c>
      <c r="AD917" s="28" t="str">
        <f t="shared" ca="1" si="82"/>
        <v>N/A</v>
      </c>
      <c r="AE917" s="82" t="b">
        <f t="shared" si="86"/>
        <v>0</v>
      </c>
      <c r="AF917" s="78" t="b">
        <v>0</v>
      </c>
      <c r="AG917" s="82" t="b">
        <f t="shared" si="83"/>
        <v>1</v>
      </c>
      <c r="AI917" s="55">
        <v>0</v>
      </c>
      <c r="AJ917" s="55">
        <v>0</v>
      </c>
      <c r="AK917" s="55">
        <v>0</v>
      </c>
      <c r="AL917" s="55">
        <v>0</v>
      </c>
      <c r="AM917" s="55">
        <v>0</v>
      </c>
      <c r="AN917" s="135">
        <v>0</v>
      </c>
      <c r="AP917" s="55">
        <v>0</v>
      </c>
      <c r="AQ917" s="55">
        <v>0</v>
      </c>
      <c r="AR917" s="55">
        <v>0</v>
      </c>
      <c r="AS917" s="55">
        <v>0</v>
      </c>
      <c r="AT917" s="55">
        <v>0</v>
      </c>
      <c r="AU917" s="135">
        <v>0</v>
      </c>
      <c r="AW917" s="55">
        <v>0</v>
      </c>
      <c r="AX917" s="55">
        <v>0</v>
      </c>
      <c r="AY917" s="55">
        <v>0</v>
      </c>
      <c r="AZ917" s="55">
        <v>0</v>
      </c>
      <c r="BA917" s="55">
        <v>0</v>
      </c>
      <c r="BB917" s="135">
        <v>0</v>
      </c>
      <c r="BD917" s="55">
        <v>0</v>
      </c>
      <c r="BE917" s="55">
        <v>0</v>
      </c>
      <c r="BF917" s="55">
        <v>0</v>
      </c>
      <c r="BG917" s="55">
        <v>0</v>
      </c>
      <c r="BH917" s="55">
        <v>0</v>
      </c>
      <c r="BI917" s="135">
        <v>0</v>
      </c>
      <c r="BK917" s="55">
        <v>0</v>
      </c>
      <c r="BL917" s="55">
        <v>0</v>
      </c>
      <c r="BM917" s="55">
        <v>0</v>
      </c>
      <c r="BN917" s="55">
        <v>0</v>
      </c>
      <c r="BO917" s="55">
        <v>0</v>
      </c>
      <c r="BP917" s="135">
        <v>0</v>
      </c>
      <c r="BR917" s="147">
        <v>0</v>
      </c>
      <c r="BS917" s="147">
        <v>0</v>
      </c>
      <c r="BT917" s="147">
        <v>0</v>
      </c>
      <c r="BU917" s="147">
        <v>0</v>
      </c>
      <c r="BV917" s="147">
        <v>0</v>
      </c>
      <c r="BX917" s="55">
        <v>0</v>
      </c>
      <c r="BY917" s="55">
        <v>0</v>
      </c>
      <c r="BZ917" s="55">
        <v>0</v>
      </c>
      <c r="CA917" s="55">
        <v>0</v>
      </c>
      <c r="CB917" s="55">
        <v>0</v>
      </c>
      <c r="CC917" s="135">
        <v>0</v>
      </c>
      <c r="CE917" s="55">
        <v>0</v>
      </c>
      <c r="CF917" s="55">
        <v>0</v>
      </c>
      <c r="CG917" s="55">
        <v>0</v>
      </c>
      <c r="CH917" s="55">
        <v>0</v>
      </c>
      <c r="CI917" s="55">
        <v>0</v>
      </c>
      <c r="CJ917" s="135">
        <v>0</v>
      </c>
      <c r="CL917" s="55">
        <v>0</v>
      </c>
      <c r="CM917" s="55">
        <v>0</v>
      </c>
      <c r="CN917" s="55">
        <v>0</v>
      </c>
      <c r="CO917" s="55">
        <v>0</v>
      </c>
      <c r="CP917" s="55">
        <v>0</v>
      </c>
      <c r="CQ917" s="135">
        <v>0</v>
      </c>
      <c r="CS917" s="67">
        <v>0</v>
      </c>
      <c r="CT917" s="67">
        <v>0</v>
      </c>
      <c r="CU917" s="67">
        <v>0</v>
      </c>
      <c r="CV917" s="67">
        <v>0</v>
      </c>
      <c r="CW917" s="67">
        <v>0</v>
      </c>
      <c r="CX917" s="135">
        <v>0</v>
      </c>
      <c r="CZ917" s="55">
        <v>0</v>
      </c>
      <c r="DA917" s="55">
        <v>0</v>
      </c>
      <c r="DB917" s="55">
        <v>0</v>
      </c>
      <c r="DC917" s="55">
        <v>0</v>
      </c>
      <c r="DD917" s="55">
        <v>0</v>
      </c>
      <c r="DE917" s="135">
        <v>0</v>
      </c>
      <c r="DG917" s="43" t="b" cm="1">
        <f t="array" aca="1" ref="DG917" ca="1">OR($G917=Forecast_Capex_Input!$BF$8:$BF$10)</f>
        <v>0</v>
      </c>
      <c r="DH917" s="43" cm="1">
        <f t="array" aca="1" ref="DH917" ca="1">IFERROR(INDEX(Forecast_Capex_Input!BG$12:BG$286,$Z917)
*(INDEX(Forecast_Capex_Input!$H$12:$H$286,$Z917)=Repex),0)
*$DG917</f>
        <v>0</v>
      </c>
      <c r="DI917" s="43" cm="1">
        <f t="array" aca="1" ref="DI917" ca="1">IFERROR(INDEX(Forecast_Capex_Input!BH$12:BH$286,$Z917)
*(INDEX(Forecast_Capex_Input!$H$12:$H$286,$Z917)=Repex),0)
*$DG917</f>
        <v>0</v>
      </c>
      <c r="DJ917" s="43" cm="1">
        <f t="array" aca="1" ref="DJ917" ca="1">IFERROR(INDEX(Forecast_Capex_Input!BI$12:BI$286,$Z917)
*(INDEX(Forecast_Capex_Input!$H$12:$H$286,$Z917)=Repex),0)
*$DG917</f>
        <v>0</v>
      </c>
      <c r="DK917" s="43" cm="1">
        <f t="array" aca="1" ref="DK917" ca="1">IFERROR(INDEX(Forecast_Capex_Input!BJ$12:BJ$286,$Z917)
*(INDEX(Forecast_Capex_Input!$H$12:$H$286,$Z917)=Repex),0)
*$DG917</f>
        <v>0</v>
      </c>
      <c r="DL917" s="43" cm="1">
        <f t="array" aca="1" ref="DL917" ca="1">IFERROR(INDEX(Forecast_Capex_Input!BK$12:BK$286,$Z917)
*(INDEX(Forecast_Capex_Input!$H$12:$H$286,$Z917)=Repex),0)
*$DG917</f>
        <v>0</v>
      </c>
      <c r="DM917" s="43" cm="1">
        <f t="array" aca="1" ref="DM917" ca="1">IFERROR(INDEX(Forecast_Capex_Input!BL$12:BL$286,$Z917)
*(INDEX(Forecast_Capex_Input!$H$12:$H$286,$Z917)=Repex),0)
*$DG917</f>
        <v>0</v>
      </c>
      <c r="DO917" s="43" t="b" cm="1">
        <f t="array" aca="1" ref="DO917" ca="1">OR($G917=Forecast_Capex_Input!$BN$8:$BN$9)</f>
        <v>0</v>
      </c>
      <c r="DP917" s="43" cm="1">
        <f t="array" aca="1" ref="DP917" ca="1">IFERROR(INDEX(Forecast_Capex_Input!BO$12:BO$286,$Z917)
*(INDEX(Forecast_Capex_Input!$H$12:$H$286,$Z917)=Repex),0)
*$DO917</f>
        <v>0</v>
      </c>
      <c r="DQ917" s="43" cm="1">
        <f t="array" aca="1" ref="DQ917" ca="1">IFERROR(INDEX(Forecast_Capex_Input!BP$12:BP$286,$Z917)
*(INDEX(Forecast_Capex_Input!$H$12:$H$286,$Z917)=Repex),0)
*$DO917</f>
        <v>0</v>
      </c>
      <c r="DR917" s="43" cm="1">
        <f t="array" aca="1" ref="DR917" ca="1">IFERROR(INDEX(Forecast_Capex_Input!BQ$12:BQ$286,$Z917)
*(INDEX(Forecast_Capex_Input!$H$12:$H$286,$Z917)=Repex),0)
*$DO917</f>
        <v>0</v>
      </c>
      <c r="DS917" s="43" cm="1">
        <f t="array" aca="1" ref="DS917" ca="1">IFERROR(INDEX(Forecast_Capex_Input!BR$12:BR$286,$Z917)
*(INDEX(Forecast_Capex_Input!$H$12:$H$286,$Z917)=Repex),0)
*$DO917</f>
        <v>0</v>
      </c>
      <c r="DT917" s="43" cm="1">
        <f t="array" aca="1" ref="DT917" ca="1">IFERROR(INDEX(Forecast_Capex_Input!BS$12:BS$286,$Z917)
*(INDEX(Forecast_Capex_Input!$H$12:$H$286,$Z917)=Repex),0)
*$DO917</f>
        <v>0</v>
      </c>
      <c r="DV917" s="43" t="b" cm="1">
        <f t="array" aca="1" ref="DV917" ca="1">OR($G917=Forecast_Capex_Input!$BU$8:$BU$10)</f>
        <v>0</v>
      </c>
      <c r="DW917" s="43" cm="1">
        <f t="array" aca="1" ref="DW917" ca="1">IFERROR(INDEX(Forecast_Capex_Input!BV$12:BV$286,$Z917)
*(INDEX(Forecast_Capex_Input!$H$12:$H$286,$Z917)=Repex),0)
*$DV917</f>
        <v>0</v>
      </c>
      <c r="DX917" s="43" cm="1">
        <f t="array" aca="1" ref="DX917" ca="1">IFERROR(INDEX(Forecast_Capex_Input!BW$12:BW$286,$Z917)
*(INDEX(Forecast_Capex_Input!$H$12:$H$286,$Z917)=Repex),0)
*$DV917</f>
        <v>0</v>
      </c>
      <c r="DY917" s="43" cm="1">
        <f t="array" aca="1" ref="DY917" ca="1">IFERROR(INDEX(Forecast_Capex_Input!BX$12:BX$286,$Z917)
*(INDEX(Forecast_Capex_Input!$H$12:$H$286,$Z917)=Repex),0)
*$DV917</f>
        <v>0</v>
      </c>
      <c r="DZ917" s="43" cm="1">
        <f t="array" aca="1" ref="DZ917" ca="1">IFERROR(INDEX(Forecast_Capex_Input!BY$12:BY$286,$Z917)
*(INDEX(Forecast_Capex_Input!$H$12:$H$286,$Z917)=Repex),0)
*$DV917</f>
        <v>0</v>
      </c>
      <c r="EA917" s="43" cm="1">
        <f t="array" aca="1" ref="EA917" ca="1">IFERROR(INDEX(Forecast_Capex_Input!BZ$12:BZ$286,$Z917)
*(INDEX(Forecast_Capex_Input!$H$12:$H$286,$Z917)=Repex),0)
*$DV917</f>
        <v>0</v>
      </c>
      <c r="EB917" s="43" cm="1">
        <f t="array" aca="1" ref="EB917" ca="1">IFERROR(INDEX(Forecast_Capex_Input!CA$12:CA$286,$Z917)
*(INDEX(Forecast_Capex_Input!$H$12:$H$286,$Z917)=Repex),0)
*$DV917</f>
        <v>0</v>
      </c>
      <c r="EC917" s="43" cm="1">
        <f t="array" aca="1" ref="EC917" ca="1">IFERROR(INDEX(Forecast_Capex_Input!CB$12:CB$286,$Z917)
*(INDEX(Forecast_Capex_Input!$H$12:$H$286,$Z917)=Repex),0)
*$DV917</f>
        <v>0</v>
      </c>
      <c r="ED917" s="43" cm="1">
        <f t="array" aca="1" ref="ED917" ca="1">IFERROR(INDEX(Forecast_Capex_Input!CC$12:CC$286,$Z917)
*(INDEX(Forecast_Capex_Input!$H$12:$H$286,$Z917)=Repex),0)
*$DV917</f>
        <v>0</v>
      </c>
      <c r="EF917" s="86" t="str">
        <f t="shared" si="84"/>
        <v>N/A</v>
      </c>
      <c r="EG917" s="28" t="str">
        <f>IFERROR(RANK(EF917,EF$11:EF$1010,0)+COUNTIF(EF$11:EF917,EF917)-1,NA)</f>
        <v>N/A</v>
      </c>
    </row>
    <row r="918" spans="3:137" x14ac:dyDescent="0.2">
      <c r="C918" s="28">
        <f t="shared" si="85"/>
        <v>908</v>
      </c>
      <c r="D918" s="9" t="str" cm="1">
        <f t="array" ref="D918">IFERROR(INDEX(Forecast_Capex_Input!$D$12:$D$286,$Z918),NA)</f>
        <v>N/A</v>
      </c>
      <c r="E918" s="24" t="str" cm="1">
        <f t="array" ref="E918">IF($Z918=NA,NA,INDEX(Forecast_Capex_Input!$E$12:$E$286,$Z918))</f>
        <v>N/A</v>
      </c>
      <c r="F918" s="9" t="str" cm="1">
        <f t="array" aca="1" ref="F918" ca="1">IFERROR(INDEX(General!$E$25:$E$26,$AA918),NA)</f>
        <v>N/A</v>
      </c>
      <c r="G918" s="9" t="str" cm="1">
        <f t="array" aca="1" ref="G918" ca="1">IFERROR(INDEX(Forecast_Capex_Input!$AI$11:$BB$11,$AC918),NA)</f>
        <v>N/A</v>
      </c>
      <c r="H918" s="50" t="str" cm="1">
        <f t="array" aca="1" ref="H918" ca="1">IFERROR(INDEX(Forecast_Capex_Input!$AI$12:$BB$286,$Z918,$AC918),NA)</f>
        <v>N/A</v>
      </c>
      <c r="I918" s="150" t="str" cm="1">
        <f t="array" ref="I918">IFERROR(INDEX(Forecast_Capex_Input!$F$12:$F$286,$Z918),NA)</f>
        <v>N/A</v>
      </c>
      <c r="J918" s="150" t="str" cm="1">
        <f t="array" ref="J918">IFERROR(INDEX(Forecast_Capex_Input!G$12:G$286,$Z918),NA)</f>
        <v>N/A</v>
      </c>
      <c r="K918" s="150" t="str" cm="1">
        <f t="array" ref="K918">IFERROR(INDEX(Forecast_Capex_Input!H$12:H$286,$Z918),NA)</f>
        <v>N/A</v>
      </c>
      <c r="L918" s="150" t="str" cm="1">
        <f t="array" ref="L918">IFERROR(INDEX(Forecast_Capex_Input!I$12:I$286,$Z918),NA)</f>
        <v>N/A</v>
      </c>
      <c r="M918" s="150" t="str" cm="1">
        <f t="array" ref="M918">IFERROR(INDEX(Forecast_Capex_Input!J$12:J$286,$Z918),NA)</f>
        <v>N/A</v>
      </c>
      <c r="N918" s="150" t="str" cm="1">
        <f t="array" ref="N918">IFERROR(INDEX(Forecast_Capex_Input!K$12:K$286,$Z918),NA)</f>
        <v>N/A</v>
      </c>
      <c r="O918" s="150" t="str" cm="1">
        <f t="array" ref="O918">IFERROR(INDEX(Forecast_Capex_Input!L$12:L$286,$Z918),NA)</f>
        <v>N/A</v>
      </c>
      <c r="P918" s="150" t="str" cm="1">
        <f t="array" ref="P918">IFERROR(INDEX(Forecast_Capex_Input!M$12:M$286,$Z918),NA)</f>
        <v>N/A</v>
      </c>
      <c r="Q918" s="24" t="str" cm="1">
        <f t="array" ref="Q918">IFERROR(INDEX(Forecast_Capex_Input!N$12:N$286,$Z918),NA)</f>
        <v>N/A</v>
      </c>
      <c r="R918" s="190" cm="1">
        <f t="array" ref="R918">IFERROR(INDEX(Forecast_Capex_Input!O$12:O$286,$Z918),0)</f>
        <v>0</v>
      </c>
      <c r="S918" s="24" cm="1">
        <f t="array" ref="S918">IFERROR(INDEX(Forecast_Capex_Input!P$12:P$286,$Z918),0)</f>
        <v>0</v>
      </c>
      <c r="T918" s="150" t="str" cm="1">
        <f t="array" aca="1" ref="T918" ca="1">IFERROR(INDEX(General!$K$91:$K$110,$AC918),NA)</f>
        <v>N/A</v>
      </c>
      <c r="U918" s="43" cm="1">
        <f t="array" aca="1" ref="U918" ca="1">IFERROR(
IF($F918=General!$E$25,INDEX(Forecast_Capex_Input!S$12:S$286,$Z918),
INDEX(Forecast_Capex_Input!T$12:T$286,$Z918)),0)</f>
        <v>0</v>
      </c>
      <c r="V918" s="82" t="b">
        <f>IFERROR(INDEX(Overheads!$T$19:$T$26,MATCH($I918,Overheads!$E$19:$E$26,0)),FALSE)</f>
        <v>0</v>
      </c>
      <c r="W918" s="209" cm="1">
        <f t="array" ref="W918">IFERROR(
INDEX(Forecast_Capex_Input!CN$12:CN$286,$Z918),0)</f>
        <v>0</v>
      </c>
      <c r="X918" s="209">
        <f>IFERROR(
MATCH($W918,General!$L$39:$S$39,0),1)</f>
        <v>1</v>
      </c>
      <c r="Z918" s="28" t="str">
        <f>IFERROR(
IF(MATCH($C918,Forecast_Capex_Input!$CI$12:$CI$286,1)+1&gt;MAX(Forecast_Capex_Input!$C$12:$C$286),NA,
MATCH($C918,Forecast_Capex_Input!$CI$12:$CI$286,1)+1),1)</f>
        <v>N/A</v>
      </c>
      <c r="AA918" s="28" t="str" cm="1">
        <f t="array" aca="1" ref="AA918" ca="1">IFERROR(
IF(Z917&lt;&gt;Z918,1,
IF(COUNTIF(OFFSET(AA917,0,0,-INDEX(Forecast_Capex_Input!$CG$12:$CG$286,$Z918)),AA917)=INDEX(Forecast_Capex_Input!$CG$12:$CG$286,$Z918),AA917+1,AA917)),NA)</f>
        <v>N/A</v>
      </c>
      <c r="AB918" s="28" t="str" cm="1">
        <f t="array" ref="AB918">IFERROR($C918-IF($Z918=1,1,INDEX(Forecast_Capex_Input!$CI$12:$CI$286,$Z918-1))+1,NA)</f>
        <v>N/A</v>
      </c>
      <c r="AC918" s="28" t="str" cm="1">
        <f t="array" aca="1" ref="AC918" ca="1">IFERROR(IF(AA918=1,
INDEX(Forecast_Capex_Input!$AI$10:$BB$10,SMALL(IF(INDEX(Forecast_Capex_Input!$AI$12:$BB$286,$Z918,0)&gt;0,COLUMN(Forecast_Capex_Input!$AI$10:$BB$10)-COLUMN(Forecast_Capex_Input!$AI$12)+1),ROWS(OFFSET(AC917,0,0,-$AB918)))),
OFFSET(AC917,-INDEX(Forecast_Capex_Input!$CG$12:$CG$286,$Z918)+1,0)),NA)</f>
        <v>N/A</v>
      </c>
      <c r="AD918" s="28" t="str">
        <f t="shared" ca="1" si="82"/>
        <v>N/A</v>
      </c>
      <c r="AE918" s="82" t="b">
        <f t="shared" si="86"/>
        <v>0</v>
      </c>
      <c r="AF918" s="78" t="b">
        <v>0</v>
      </c>
      <c r="AG918" s="82" t="b">
        <f t="shared" si="83"/>
        <v>1</v>
      </c>
      <c r="AI918" s="55">
        <v>0</v>
      </c>
      <c r="AJ918" s="55">
        <v>0</v>
      </c>
      <c r="AK918" s="55">
        <v>0</v>
      </c>
      <c r="AL918" s="55">
        <v>0</v>
      </c>
      <c r="AM918" s="55">
        <v>0</v>
      </c>
      <c r="AN918" s="135">
        <v>0</v>
      </c>
      <c r="AP918" s="55">
        <v>0</v>
      </c>
      <c r="AQ918" s="55">
        <v>0</v>
      </c>
      <c r="AR918" s="55">
        <v>0</v>
      </c>
      <c r="AS918" s="55">
        <v>0</v>
      </c>
      <c r="AT918" s="55">
        <v>0</v>
      </c>
      <c r="AU918" s="135">
        <v>0</v>
      </c>
      <c r="AW918" s="55">
        <v>0</v>
      </c>
      <c r="AX918" s="55">
        <v>0</v>
      </c>
      <c r="AY918" s="55">
        <v>0</v>
      </c>
      <c r="AZ918" s="55">
        <v>0</v>
      </c>
      <c r="BA918" s="55">
        <v>0</v>
      </c>
      <c r="BB918" s="135">
        <v>0</v>
      </c>
      <c r="BD918" s="55">
        <v>0</v>
      </c>
      <c r="BE918" s="55">
        <v>0</v>
      </c>
      <c r="BF918" s="55">
        <v>0</v>
      </c>
      <c r="BG918" s="55">
        <v>0</v>
      </c>
      <c r="BH918" s="55">
        <v>0</v>
      </c>
      <c r="BI918" s="135">
        <v>0</v>
      </c>
      <c r="BK918" s="55">
        <v>0</v>
      </c>
      <c r="BL918" s="55">
        <v>0</v>
      </c>
      <c r="BM918" s="55">
        <v>0</v>
      </c>
      <c r="BN918" s="55">
        <v>0</v>
      </c>
      <c r="BO918" s="55">
        <v>0</v>
      </c>
      <c r="BP918" s="135">
        <v>0</v>
      </c>
      <c r="BR918" s="147">
        <v>0</v>
      </c>
      <c r="BS918" s="147">
        <v>0</v>
      </c>
      <c r="BT918" s="147">
        <v>0</v>
      </c>
      <c r="BU918" s="147">
        <v>0</v>
      </c>
      <c r="BV918" s="147">
        <v>0</v>
      </c>
      <c r="BX918" s="55">
        <v>0</v>
      </c>
      <c r="BY918" s="55">
        <v>0</v>
      </c>
      <c r="BZ918" s="55">
        <v>0</v>
      </c>
      <c r="CA918" s="55">
        <v>0</v>
      </c>
      <c r="CB918" s="55">
        <v>0</v>
      </c>
      <c r="CC918" s="135">
        <v>0</v>
      </c>
      <c r="CE918" s="55">
        <v>0</v>
      </c>
      <c r="CF918" s="55">
        <v>0</v>
      </c>
      <c r="CG918" s="55">
        <v>0</v>
      </c>
      <c r="CH918" s="55">
        <v>0</v>
      </c>
      <c r="CI918" s="55">
        <v>0</v>
      </c>
      <c r="CJ918" s="135">
        <v>0</v>
      </c>
      <c r="CL918" s="55">
        <v>0</v>
      </c>
      <c r="CM918" s="55">
        <v>0</v>
      </c>
      <c r="CN918" s="55">
        <v>0</v>
      </c>
      <c r="CO918" s="55">
        <v>0</v>
      </c>
      <c r="CP918" s="55">
        <v>0</v>
      </c>
      <c r="CQ918" s="135">
        <v>0</v>
      </c>
      <c r="CS918" s="67">
        <v>0</v>
      </c>
      <c r="CT918" s="67">
        <v>0</v>
      </c>
      <c r="CU918" s="67">
        <v>0</v>
      </c>
      <c r="CV918" s="67">
        <v>0</v>
      </c>
      <c r="CW918" s="67">
        <v>0</v>
      </c>
      <c r="CX918" s="135">
        <v>0</v>
      </c>
      <c r="CZ918" s="55">
        <v>0</v>
      </c>
      <c r="DA918" s="55">
        <v>0</v>
      </c>
      <c r="DB918" s="55">
        <v>0</v>
      </c>
      <c r="DC918" s="55">
        <v>0</v>
      </c>
      <c r="DD918" s="55">
        <v>0</v>
      </c>
      <c r="DE918" s="135">
        <v>0</v>
      </c>
      <c r="DG918" s="43" t="b" cm="1">
        <f t="array" aca="1" ref="DG918" ca="1">OR($G918=Forecast_Capex_Input!$BF$8:$BF$10)</f>
        <v>0</v>
      </c>
      <c r="DH918" s="43" cm="1">
        <f t="array" aca="1" ref="DH918" ca="1">IFERROR(INDEX(Forecast_Capex_Input!BG$12:BG$286,$Z918)
*(INDEX(Forecast_Capex_Input!$H$12:$H$286,$Z918)=Repex),0)
*$DG918</f>
        <v>0</v>
      </c>
      <c r="DI918" s="43" cm="1">
        <f t="array" aca="1" ref="DI918" ca="1">IFERROR(INDEX(Forecast_Capex_Input!BH$12:BH$286,$Z918)
*(INDEX(Forecast_Capex_Input!$H$12:$H$286,$Z918)=Repex),0)
*$DG918</f>
        <v>0</v>
      </c>
      <c r="DJ918" s="43" cm="1">
        <f t="array" aca="1" ref="DJ918" ca="1">IFERROR(INDEX(Forecast_Capex_Input!BI$12:BI$286,$Z918)
*(INDEX(Forecast_Capex_Input!$H$12:$H$286,$Z918)=Repex),0)
*$DG918</f>
        <v>0</v>
      </c>
      <c r="DK918" s="43" cm="1">
        <f t="array" aca="1" ref="DK918" ca="1">IFERROR(INDEX(Forecast_Capex_Input!BJ$12:BJ$286,$Z918)
*(INDEX(Forecast_Capex_Input!$H$12:$H$286,$Z918)=Repex),0)
*$DG918</f>
        <v>0</v>
      </c>
      <c r="DL918" s="43" cm="1">
        <f t="array" aca="1" ref="DL918" ca="1">IFERROR(INDEX(Forecast_Capex_Input!BK$12:BK$286,$Z918)
*(INDEX(Forecast_Capex_Input!$H$12:$H$286,$Z918)=Repex),0)
*$DG918</f>
        <v>0</v>
      </c>
      <c r="DM918" s="43" cm="1">
        <f t="array" aca="1" ref="DM918" ca="1">IFERROR(INDEX(Forecast_Capex_Input!BL$12:BL$286,$Z918)
*(INDEX(Forecast_Capex_Input!$H$12:$H$286,$Z918)=Repex),0)
*$DG918</f>
        <v>0</v>
      </c>
      <c r="DO918" s="43" t="b" cm="1">
        <f t="array" aca="1" ref="DO918" ca="1">OR($G918=Forecast_Capex_Input!$BN$8:$BN$9)</f>
        <v>0</v>
      </c>
      <c r="DP918" s="43" cm="1">
        <f t="array" aca="1" ref="DP918" ca="1">IFERROR(INDEX(Forecast_Capex_Input!BO$12:BO$286,$Z918)
*(INDEX(Forecast_Capex_Input!$H$12:$H$286,$Z918)=Repex),0)
*$DO918</f>
        <v>0</v>
      </c>
      <c r="DQ918" s="43" cm="1">
        <f t="array" aca="1" ref="DQ918" ca="1">IFERROR(INDEX(Forecast_Capex_Input!BP$12:BP$286,$Z918)
*(INDEX(Forecast_Capex_Input!$H$12:$H$286,$Z918)=Repex),0)
*$DO918</f>
        <v>0</v>
      </c>
      <c r="DR918" s="43" cm="1">
        <f t="array" aca="1" ref="DR918" ca="1">IFERROR(INDEX(Forecast_Capex_Input!BQ$12:BQ$286,$Z918)
*(INDEX(Forecast_Capex_Input!$H$12:$H$286,$Z918)=Repex),0)
*$DO918</f>
        <v>0</v>
      </c>
      <c r="DS918" s="43" cm="1">
        <f t="array" aca="1" ref="DS918" ca="1">IFERROR(INDEX(Forecast_Capex_Input!BR$12:BR$286,$Z918)
*(INDEX(Forecast_Capex_Input!$H$12:$H$286,$Z918)=Repex),0)
*$DO918</f>
        <v>0</v>
      </c>
      <c r="DT918" s="43" cm="1">
        <f t="array" aca="1" ref="DT918" ca="1">IFERROR(INDEX(Forecast_Capex_Input!BS$12:BS$286,$Z918)
*(INDEX(Forecast_Capex_Input!$H$12:$H$286,$Z918)=Repex),0)
*$DO918</f>
        <v>0</v>
      </c>
      <c r="DV918" s="43" t="b" cm="1">
        <f t="array" aca="1" ref="DV918" ca="1">OR($G918=Forecast_Capex_Input!$BU$8:$BU$10)</f>
        <v>0</v>
      </c>
      <c r="DW918" s="43" cm="1">
        <f t="array" aca="1" ref="DW918" ca="1">IFERROR(INDEX(Forecast_Capex_Input!BV$12:BV$286,$Z918)
*(INDEX(Forecast_Capex_Input!$H$12:$H$286,$Z918)=Repex),0)
*$DV918</f>
        <v>0</v>
      </c>
      <c r="DX918" s="43" cm="1">
        <f t="array" aca="1" ref="DX918" ca="1">IFERROR(INDEX(Forecast_Capex_Input!BW$12:BW$286,$Z918)
*(INDEX(Forecast_Capex_Input!$H$12:$H$286,$Z918)=Repex),0)
*$DV918</f>
        <v>0</v>
      </c>
      <c r="DY918" s="43" cm="1">
        <f t="array" aca="1" ref="DY918" ca="1">IFERROR(INDEX(Forecast_Capex_Input!BX$12:BX$286,$Z918)
*(INDEX(Forecast_Capex_Input!$H$12:$H$286,$Z918)=Repex),0)
*$DV918</f>
        <v>0</v>
      </c>
      <c r="DZ918" s="43" cm="1">
        <f t="array" aca="1" ref="DZ918" ca="1">IFERROR(INDEX(Forecast_Capex_Input!BY$12:BY$286,$Z918)
*(INDEX(Forecast_Capex_Input!$H$12:$H$286,$Z918)=Repex),0)
*$DV918</f>
        <v>0</v>
      </c>
      <c r="EA918" s="43" cm="1">
        <f t="array" aca="1" ref="EA918" ca="1">IFERROR(INDEX(Forecast_Capex_Input!BZ$12:BZ$286,$Z918)
*(INDEX(Forecast_Capex_Input!$H$12:$H$286,$Z918)=Repex),0)
*$DV918</f>
        <v>0</v>
      </c>
      <c r="EB918" s="43" cm="1">
        <f t="array" aca="1" ref="EB918" ca="1">IFERROR(INDEX(Forecast_Capex_Input!CA$12:CA$286,$Z918)
*(INDEX(Forecast_Capex_Input!$H$12:$H$286,$Z918)=Repex),0)
*$DV918</f>
        <v>0</v>
      </c>
      <c r="EC918" s="43" cm="1">
        <f t="array" aca="1" ref="EC918" ca="1">IFERROR(INDEX(Forecast_Capex_Input!CB$12:CB$286,$Z918)
*(INDEX(Forecast_Capex_Input!$H$12:$H$286,$Z918)=Repex),0)
*$DV918</f>
        <v>0</v>
      </c>
      <c r="ED918" s="43" cm="1">
        <f t="array" aca="1" ref="ED918" ca="1">IFERROR(INDEX(Forecast_Capex_Input!CC$12:CC$286,$Z918)
*(INDEX(Forecast_Capex_Input!$H$12:$H$286,$Z918)=Repex),0)
*$DV918</f>
        <v>0</v>
      </c>
      <c r="EF918" s="86" t="str">
        <f t="shared" si="84"/>
        <v>N/A</v>
      </c>
      <c r="EG918" s="28" t="str">
        <f>IFERROR(RANK(EF918,EF$11:EF$1010,0)+COUNTIF(EF$11:EF918,EF918)-1,NA)</f>
        <v>N/A</v>
      </c>
    </row>
    <row r="919" spans="3:137" x14ac:dyDescent="0.2">
      <c r="C919" s="28">
        <f t="shared" si="85"/>
        <v>909</v>
      </c>
      <c r="D919" s="9" t="str" cm="1">
        <f t="array" ref="D919">IFERROR(INDEX(Forecast_Capex_Input!$D$12:$D$286,$Z919),NA)</f>
        <v>N/A</v>
      </c>
      <c r="E919" s="24" t="str" cm="1">
        <f t="array" ref="E919">IF($Z919=NA,NA,INDEX(Forecast_Capex_Input!$E$12:$E$286,$Z919))</f>
        <v>N/A</v>
      </c>
      <c r="F919" s="9" t="str" cm="1">
        <f t="array" aca="1" ref="F919" ca="1">IFERROR(INDEX(General!$E$25:$E$26,$AA919),NA)</f>
        <v>N/A</v>
      </c>
      <c r="G919" s="9" t="str" cm="1">
        <f t="array" aca="1" ref="G919" ca="1">IFERROR(INDEX(Forecast_Capex_Input!$AI$11:$BB$11,$AC919),NA)</f>
        <v>N/A</v>
      </c>
      <c r="H919" s="50" t="str" cm="1">
        <f t="array" aca="1" ref="H919" ca="1">IFERROR(INDEX(Forecast_Capex_Input!$AI$12:$BB$286,$Z919,$AC919),NA)</f>
        <v>N/A</v>
      </c>
      <c r="I919" s="150" t="str" cm="1">
        <f t="array" ref="I919">IFERROR(INDEX(Forecast_Capex_Input!$F$12:$F$286,$Z919),NA)</f>
        <v>N/A</v>
      </c>
      <c r="J919" s="150" t="str" cm="1">
        <f t="array" ref="J919">IFERROR(INDEX(Forecast_Capex_Input!G$12:G$286,$Z919),NA)</f>
        <v>N/A</v>
      </c>
      <c r="K919" s="150" t="str" cm="1">
        <f t="array" ref="K919">IFERROR(INDEX(Forecast_Capex_Input!H$12:H$286,$Z919),NA)</f>
        <v>N/A</v>
      </c>
      <c r="L919" s="150" t="str" cm="1">
        <f t="array" ref="L919">IFERROR(INDEX(Forecast_Capex_Input!I$12:I$286,$Z919),NA)</f>
        <v>N/A</v>
      </c>
      <c r="M919" s="150" t="str" cm="1">
        <f t="array" ref="M919">IFERROR(INDEX(Forecast_Capex_Input!J$12:J$286,$Z919),NA)</f>
        <v>N/A</v>
      </c>
      <c r="N919" s="150" t="str" cm="1">
        <f t="array" ref="N919">IFERROR(INDEX(Forecast_Capex_Input!K$12:K$286,$Z919),NA)</f>
        <v>N/A</v>
      </c>
      <c r="O919" s="150" t="str" cm="1">
        <f t="array" ref="O919">IFERROR(INDEX(Forecast_Capex_Input!L$12:L$286,$Z919),NA)</f>
        <v>N/A</v>
      </c>
      <c r="P919" s="150" t="str" cm="1">
        <f t="array" ref="P919">IFERROR(INDEX(Forecast_Capex_Input!M$12:M$286,$Z919),NA)</f>
        <v>N/A</v>
      </c>
      <c r="Q919" s="24" t="str" cm="1">
        <f t="array" ref="Q919">IFERROR(INDEX(Forecast_Capex_Input!N$12:N$286,$Z919),NA)</f>
        <v>N/A</v>
      </c>
      <c r="R919" s="190" cm="1">
        <f t="array" ref="R919">IFERROR(INDEX(Forecast_Capex_Input!O$12:O$286,$Z919),0)</f>
        <v>0</v>
      </c>
      <c r="S919" s="24" cm="1">
        <f t="array" ref="S919">IFERROR(INDEX(Forecast_Capex_Input!P$12:P$286,$Z919),0)</f>
        <v>0</v>
      </c>
      <c r="T919" s="150" t="str" cm="1">
        <f t="array" aca="1" ref="T919" ca="1">IFERROR(INDEX(General!$K$91:$K$110,$AC919),NA)</f>
        <v>N/A</v>
      </c>
      <c r="U919" s="43" cm="1">
        <f t="array" aca="1" ref="U919" ca="1">IFERROR(
IF($F919=General!$E$25,INDEX(Forecast_Capex_Input!S$12:S$286,$Z919),
INDEX(Forecast_Capex_Input!T$12:T$286,$Z919)),0)</f>
        <v>0</v>
      </c>
      <c r="V919" s="82" t="b">
        <f>IFERROR(INDEX(Overheads!$T$19:$T$26,MATCH($I919,Overheads!$E$19:$E$26,0)),FALSE)</f>
        <v>0</v>
      </c>
      <c r="W919" s="209" cm="1">
        <f t="array" ref="W919">IFERROR(
INDEX(Forecast_Capex_Input!CN$12:CN$286,$Z919),0)</f>
        <v>0</v>
      </c>
      <c r="X919" s="209">
        <f>IFERROR(
MATCH($W919,General!$L$39:$S$39,0),1)</f>
        <v>1</v>
      </c>
      <c r="Z919" s="28" t="str">
        <f>IFERROR(
IF(MATCH($C919,Forecast_Capex_Input!$CI$12:$CI$286,1)+1&gt;MAX(Forecast_Capex_Input!$C$12:$C$286),NA,
MATCH($C919,Forecast_Capex_Input!$CI$12:$CI$286,1)+1),1)</f>
        <v>N/A</v>
      </c>
      <c r="AA919" s="28" t="str" cm="1">
        <f t="array" aca="1" ref="AA919" ca="1">IFERROR(
IF(Z918&lt;&gt;Z919,1,
IF(COUNTIF(OFFSET(AA918,0,0,-INDEX(Forecast_Capex_Input!$CG$12:$CG$286,$Z919)),AA918)=INDEX(Forecast_Capex_Input!$CG$12:$CG$286,$Z919),AA918+1,AA918)),NA)</f>
        <v>N/A</v>
      </c>
      <c r="AB919" s="28" t="str" cm="1">
        <f t="array" ref="AB919">IFERROR($C919-IF($Z919=1,1,INDEX(Forecast_Capex_Input!$CI$12:$CI$286,$Z919-1))+1,NA)</f>
        <v>N/A</v>
      </c>
      <c r="AC919" s="28" t="str" cm="1">
        <f t="array" aca="1" ref="AC919" ca="1">IFERROR(IF(AA919=1,
INDEX(Forecast_Capex_Input!$AI$10:$BB$10,SMALL(IF(INDEX(Forecast_Capex_Input!$AI$12:$BB$286,$Z919,0)&gt;0,COLUMN(Forecast_Capex_Input!$AI$10:$BB$10)-COLUMN(Forecast_Capex_Input!$AI$12)+1),ROWS(OFFSET(AC918,0,0,-$AB919)))),
OFFSET(AC918,-INDEX(Forecast_Capex_Input!$CG$12:$CG$286,$Z919)+1,0)),NA)</f>
        <v>N/A</v>
      </c>
      <c r="AD919" s="28" t="str">
        <f t="shared" ca="1" si="82"/>
        <v>N/A</v>
      </c>
      <c r="AE919" s="82" t="b">
        <f t="shared" si="86"/>
        <v>0</v>
      </c>
      <c r="AF919" s="78" t="b">
        <v>0</v>
      </c>
      <c r="AG919" s="82" t="b">
        <f t="shared" si="83"/>
        <v>1</v>
      </c>
      <c r="AI919" s="55">
        <v>0</v>
      </c>
      <c r="AJ919" s="55">
        <v>0</v>
      </c>
      <c r="AK919" s="55">
        <v>0</v>
      </c>
      <c r="AL919" s="55">
        <v>0</v>
      </c>
      <c r="AM919" s="55">
        <v>0</v>
      </c>
      <c r="AN919" s="135">
        <v>0</v>
      </c>
      <c r="AP919" s="55">
        <v>0</v>
      </c>
      <c r="AQ919" s="55">
        <v>0</v>
      </c>
      <c r="AR919" s="55">
        <v>0</v>
      </c>
      <c r="AS919" s="55">
        <v>0</v>
      </c>
      <c r="AT919" s="55">
        <v>0</v>
      </c>
      <c r="AU919" s="135">
        <v>0</v>
      </c>
      <c r="AW919" s="55">
        <v>0</v>
      </c>
      <c r="AX919" s="55">
        <v>0</v>
      </c>
      <c r="AY919" s="55">
        <v>0</v>
      </c>
      <c r="AZ919" s="55">
        <v>0</v>
      </c>
      <c r="BA919" s="55">
        <v>0</v>
      </c>
      <c r="BB919" s="135">
        <v>0</v>
      </c>
      <c r="BD919" s="55">
        <v>0</v>
      </c>
      <c r="BE919" s="55">
        <v>0</v>
      </c>
      <c r="BF919" s="55">
        <v>0</v>
      </c>
      <c r="BG919" s="55">
        <v>0</v>
      </c>
      <c r="BH919" s="55">
        <v>0</v>
      </c>
      <c r="BI919" s="135">
        <v>0</v>
      </c>
      <c r="BK919" s="55">
        <v>0</v>
      </c>
      <c r="BL919" s="55">
        <v>0</v>
      </c>
      <c r="BM919" s="55">
        <v>0</v>
      </c>
      <c r="BN919" s="55">
        <v>0</v>
      </c>
      <c r="BO919" s="55">
        <v>0</v>
      </c>
      <c r="BP919" s="135">
        <v>0</v>
      </c>
      <c r="BR919" s="147">
        <v>0</v>
      </c>
      <c r="BS919" s="147">
        <v>0</v>
      </c>
      <c r="BT919" s="147">
        <v>0</v>
      </c>
      <c r="BU919" s="147">
        <v>0</v>
      </c>
      <c r="BV919" s="147">
        <v>0</v>
      </c>
      <c r="BX919" s="55">
        <v>0</v>
      </c>
      <c r="BY919" s="55">
        <v>0</v>
      </c>
      <c r="BZ919" s="55">
        <v>0</v>
      </c>
      <c r="CA919" s="55">
        <v>0</v>
      </c>
      <c r="CB919" s="55">
        <v>0</v>
      </c>
      <c r="CC919" s="135">
        <v>0</v>
      </c>
      <c r="CE919" s="55">
        <v>0</v>
      </c>
      <c r="CF919" s="55">
        <v>0</v>
      </c>
      <c r="CG919" s="55">
        <v>0</v>
      </c>
      <c r="CH919" s="55">
        <v>0</v>
      </c>
      <c r="CI919" s="55">
        <v>0</v>
      </c>
      <c r="CJ919" s="135">
        <v>0</v>
      </c>
      <c r="CL919" s="55">
        <v>0</v>
      </c>
      <c r="CM919" s="55">
        <v>0</v>
      </c>
      <c r="CN919" s="55">
        <v>0</v>
      </c>
      <c r="CO919" s="55">
        <v>0</v>
      </c>
      <c r="CP919" s="55">
        <v>0</v>
      </c>
      <c r="CQ919" s="135">
        <v>0</v>
      </c>
      <c r="CS919" s="67">
        <v>0</v>
      </c>
      <c r="CT919" s="67">
        <v>0</v>
      </c>
      <c r="CU919" s="67">
        <v>0</v>
      </c>
      <c r="CV919" s="67">
        <v>0</v>
      </c>
      <c r="CW919" s="67">
        <v>0</v>
      </c>
      <c r="CX919" s="135">
        <v>0</v>
      </c>
      <c r="CZ919" s="55">
        <v>0</v>
      </c>
      <c r="DA919" s="55">
        <v>0</v>
      </c>
      <c r="DB919" s="55">
        <v>0</v>
      </c>
      <c r="DC919" s="55">
        <v>0</v>
      </c>
      <c r="DD919" s="55">
        <v>0</v>
      </c>
      <c r="DE919" s="135">
        <v>0</v>
      </c>
      <c r="DG919" s="43" t="b" cm="1">
        <f t="array" aca="1" ref="DG919" ca="1">OR($G919=Forecast_Capex_Input!$BF$8:$BF$10)</f>
        <v>0</v>
      </c>
      <c r="DH919" s="43" cm="1">
        <f t="array" aca="1" ref="DH919" ca="1">IFERROR(INDEX(Forecast_Capex_Input!BG$12:BG$286,$Z919)
*(INDEX(Forecast_Capex_Input!$H$12:$H$286,$Z919)=Repex),0)
*$DG919</f>
        <v>0</v>
      </c>
      <c r="DI919" s="43" cm="1">
        <f t="array" aca="1" ref="DI919" ca="1">IFERROR(INDEX(Forecast_Capex_Input!BH$12:BH$286,$Z919)
*(INDEX(Forecast_Capex_Input!$H$12:$H$286,$Z919)=Repex),0)
*$DG919</f>
        <v>0</v>
      </c>
      <c r="DJ919" s="43" cm="1">
        <f t="array" aca="1" ref="DJ919" ca="1">IFERROR(INDEX(Forecast_Capex_Input!BI$12:BI$286,$Z919)
*(INDEX(Forecast_Capex_Input!$H$12:$H$286,$Z919)=Repex),0)
*$DG919</f>
        <v>0</v>
      </c>
      <c r="DK919" s="43" cm="1">
        <f t="array" aca="1" ref="DK919" ca="1">IFERROR(INDEX(Forecast_Capex_Input!BJ$12:BJ$286,$Z919)
*(INDEX(Forecast_Capex_Input!$H$12:$H$286,$Z919)=Repex),0)
*$DG919</f>
        <v>0</v>
      </c>
      <c r="DL919" s="43" cm="1">
        <f t="array" aca="1" ref="DL919" ca="1">IFERROR(INDEX(Forecast_Capex_Input!BK$12:BK$286,$Z919)
*(INDEX(Forecast_Capex_Input!$H$12:$H$286,$Z919)=Repex),0)
*$DG919</f>
        <v>0</v>
      </c>
      <c r="DM919" s="43" cm="1">
        <f t="array" aca="1" ref="DM919" ca="1">IFERROR(INDEX(Forecast_Capex_Input!BL$12:BL$286,$Z919)
*(INDEX(Forecast_Capex_Input!$H$12:$H$286,$Z919)=Repex),0)
*$DG919</f>
        <v>0</v>
      </c>
      <c r="DO919" s="43" t="b" cm="1">
        <f t="array" aca="1" ref="DO919" ca="1">OR($G919=Forecast_Capex_Input!$BN$8:$BN$9)</f>
        <v>0</v>
      </c>
      <c r="DP919" s="43" cm="1">
        <f t="array" aca="1" ref="DP919" ca="1">IFERROR(INDEX(Forecast_Capex_Input!BO$12:BO$286,$Z919)
*(INDEX(Forecast_Capex_Input!$H$12:$H$286,$Z919)=Repex),0)
*$DO919</f>
        <v>0</v>
      </c>
      <c r="DQ919" s="43" cm="1">
        <f t="array" aca="1" ref="DQ919" ca="1">IFERROR(INDEX(Forecast_Capex_Input!BP$12:BP$286,$Z919)
*(INDEX(Forecast_Capex_Input!$H$12:$H$286,$Z919)=Repex),0)
*$DO919</f>
        <v>0</v>
      </c>
      <c r="DR919" s="43" cm="1">
        <f t="array" aca="1" ref="DR919" ca="1">IFERROR(INDEX(Forecast_Capex_Input!BQ$12:BQ$286,$Z919)
*(INDEX(Forecast_Capex_Input!$H$12:$H$286,$Z919)=Repex),0)
*$DO919</f>
        <v>0</v>
      </c>
      <c r="DS919" s="43" cm="1">
        <f t="array" aca="1" ref="DS919" ca="1">IFERROR(INDEX(Forecast_Capex_Input!BR$12:BR$286,$Z919)
*(INDEX(Forecast_Capex_Input!$H$12:$H$286,$Z919)=Repex),0)
*$DO919</f>
        <v>0</v>
      </c>
      <c r="DT919" s="43" cm="1">
        <f t="array" aca="1" ref="DT919" ca="1">IFERROR(INDEX(Forecast_Capex_Input!BS$12:BS$286,$Z919)
*(INDEX(Forecast_Capex_Input!$H$12:$H$286,$Z919)=Repex),0)
*$DO919</f>
        <v>0</v>
      </c>
      <c r="DV919" s="43" t="b" cm="1">
        <f t="array" aca="1" ref="DV919" ca="1">OR($G919=Forecast_Capex_Input!$BU$8:$BU$10)</f>
        <v>0</v>
      </c>
      <c r="DW919" s="43" cm="1">
        <f t="array" aca="1" ref="DW919" ca="1">IFERROR(INDEX(Forecast_Capex_Input!BV$12:BV$286,$Z919)
*(INDEX(Forecast_Capex_Input!$H$12:$H$286,$Z919)=Repex),0)
*$DV919</f>
        <v>0</v>
      </c>
      <c r="DX919" s="43" cm="1">
        <f t="array" aca="1" ref="DX919" ca="1">IFERROR(INDEX(Forecast_Capex_Input!BW$12:BW$286,$Z919)
*(INDEX(Forecast_Capex_Input!$H$12:$H$286,$Z919)=Repex),0)
*$DV919</f>
        <v>0</v>
      </c>
      <c r="DY919" s="43" cm="1">
        <f t="array" aca="1" ref="DY919" ca="1">IFERROR(INDEX(Forecast_Capex_Input!BX$12:BX$286,$Z919)
*(INDEX(Forecast_Capex_Input!$H$12:$H$286,$Z919)=Repex),0)
*$DV919</f>
        <v>0</v>
      </c>
      <c r="DZ919" s="43" cm="1">
        <f t="array" aca="1" ref="DZ919" ca="1">IFERROR(INDEX(Forecast_Capex_Input!BY$12:BY$286,$Z919)
*(INDEX(Forecast_Capex_Input!$H$12:$H$286,$Z919)=Repex),0)
*$DV919</f>
        <v>0</v>
      </c>
      <c r="EA919" s="43" cm="1">
        <f t="array" aca="1" ref="EA919" ca="1">IFERROR(INDEX(Forecast_Capex_Input!BZ$12:BZ$286,$Z919)
*(INDEX(Forecast_Capex_Input!$H$12:$H$286,$Z919)=Repex),0)
*$DV919</f>
        <v>0</v>
      </c>
      <c r="EB919" s="43" cm="1">
        <f t="array" aca="1" ref="EB919" ca="1">IFERROR(INDEX(Forecast_Capex_Input!CA$12:CA$286,$Z919)
*(INDEX(Forecast_Capex_Input!$H$12:$H$286,$Z919)=Repex),0)
*$DV919</f>
        <v>0</v>
      </c>
      <c r="EC919" s="43" cm="1">
        <f t="array" aca="1" ref="EC919" ca="1">IFERROR(INDEX(Forecast_Capex_Input!CB$12:CB$286,$Z919)
*(INDEX(Forecast_Capex_Input!$H$12:$H$286,$Z919)=Repex),0)
*$DV919</f>
        <v>0</v>
      </c>
      <c r="ED919" s="43" cm="1">
        <f t="array" aca="1" ref="ED919" ca="1">IFERROR(INDEX(Forecast_Capex_Input!CC$12:CC$286,$Z919)
*(INDEX(Forecast_Capex_Input!$H$12:$H$286,$Z919)=Repex),0)
*$DV919</f>
        <v>0</v>
      </c>
      <c r="EF919" s="86" t="str">
        <f t="shared" si="84"/>
        <v>N/A</v>
      </c>
      <c r="EG919" s="28" t="str">
        <f>IFERROR(RANK(EF919,EF$11:EF$1010,0)+COUNTIF(EF$11:EF919,EF919)-1,NA)</f>
        <v>N/A</v>
      </c>
    </row>
    <row r="920" spans="3:137" x14ac:dyDescent="0.2">
      <c r="C920" s="28">
        <f t="shared" si="85"/>
        <v>910</v>
      </c>
      <c r="D920" s="9" t="str" cm="1">
        <f t="array" ref="D920">IFERROR(INDEX(Forecast_Capex_Input!$D$12:$D$286,$Z920),NA)</f>
        <v>N/A</v>
      </c>
      <c r="E920" s="24" t="str" cm="1">
        <f t="array" ref="E920">IF($Z920=NA,NA,INDEX(Forecast_Capex_Input!$E$12:$E$286,$Z920))</f>
        <v>N/A</v>
      </c>
      <c r="F920" s="9" t="str" cm="1">
        <f t="array" aca="1" ref="F920" ca="1">IFERROR(INDEX(General!$E$25:$E$26,$AA920),NA)</f>
        <v>N/A</v>
      </c>
      <c r="G920" s="9" t="str" cm="1">
        <f t="array" aca="1" ref="G920" ca="1">IFERROR(INDEX(Forecast_Capex_Input!$AI$11:$BB$11,$AC920),NA)</f>
        <v>N/A</v>
      </c>
      <c r="H920" s="50" t="str" cm="1">
        <f t="array" aca="1" ref="H920" ca="1">IFERROR(INDEX(Forecast_Capex_Input!$AI$12:$BB$286,$Z920,$AC920),NA)</f>
        <v>N/A</v>
      </c>
      <c r="I920" s="150" t="str" cm="1">
        <f t="array" ref="I920">IFERROR(INDEX(Forecast_Capex_Input!$F$12:$F$286,$Z920),NA)</f>
        <v>N/A</v>
      </c>
      <c r="J920" s="150" t="str" cm="1">
        <f t="array" ref="J920">IFERROR(INDEX(Forecast_Capex_Input!G$12:G$286,$Z920),NA)</f>
        <v>N/A</v>
      </c>
      <c r="K920" s="150" t="str" cm="1">
        <f t="array" ref="K920">IFERROR(INDEX(Forecast_Capex_Input!H$12:H$286,$Z920),NA)</f>
        <v>N/A</v>
      </c>
      <c r="L920" s="150" t="str" cm="1">
        <f t="array" ref="L920">IFERROR(INDEX(Forecast_Capex_Input!I$12:I$286,$Z920),NA)</f>
        <v>N/A</v>
      </c>
      <c r="M920" s="150" t="str" cm="1">
        <f t="array" ref="M920">IFERROR(INDEX(Forecast_Capex_Input!J$12:J$286,$Z920),NA)</f>
        <v>N/A</v>
      </c>
      <c r="N920" s="150" t="str" cm="1">
        <f t="array" ref="N920">IFERROR(INDEX(Forecast_Capex_Input!K$12:K$286,$Z920),NA)</f>
        <v>N/A</v>
      </c>
      <c r="O920" s="150" t="str" cm="1">
        <f t="array" ref="O920">IFERROR(INDEX(Forecast_Capex_Input!L$12:L$286,$Z920),NA)</f>
        <v>N/A</v>
      </c>
      <c r="P920" s="150" t="str" cm="1">
        <f t="array" ref="P920">IFERROR(INDEX(Forecast_Capex_Input!M$12:M$286,$Z920),NA)</f>
        <v>N/A</v>
      </c>
      <c r="Q920" s="24" t="str" cm="1">
        <f t="array" ref="Q920">IFERROR(INDEX(Forecast_Capex_Input!N$12:N$286,$Z920),NA)</f>
        <v>N/A</v>
      </c>
      <c r="R920" s="190" cm="1">
        <f t="array" ref="R920">IFERROR(INDEX(Forecast_Capex_Input!O$12:O$286,$Z920),0)</f>
        <v>0</v>
      </c>
      <c r="S920" s="24" cm="1">
        <f t="array" ref="S920">IFERROR(INDEX(Forecast_Capex_Input!P$12:P$286,$Z920),0)</f>
        <v>0</v>
      </c>
      <c r="T920" s="150" t="str" cm="1">
        <f t="array" aca="1" ref="T920" ca="1">IFERROR(INDEX(General!$K$91:$K$110,$AC920),NA)</f>
        <v>N/A</v>
      </c>
      <c r="U920" s="43" cm="1">
        <f t="array" aca="1" ref="U920" ca="1">IFERROR(
IF($F920=General!$E$25,INDEX(Forecast_Capex_Input!S$12:S$286,$Z920),
INDEX(Forecast_Capex_Input!T$12:T$286,$Z920)),0)</f>
        <v>0</v>
      </c>
      <c r="V920" s="82" t="b">
        <f>IFERROR(INDEX(Overheads!$T$19:$T$26,MATCH($I920,Overheads!$E$19:$E$26,0)),FALSE)</f>
        <v>0</v>
      </c>
      <c r="W920" s="209" cm="1">
        <f t="array" ref="W920">IFERROR(
INDEX(Forecast_Capex_Input!CN$12:CN$286,$Z920),0)</f>
        <v>0</v>
      </c>
      <c r="X920" s="209">
        <f>IFERROR(
MATCH($W920,General!$L$39:$S$39,0),1)</f>
        <v>1</v>
      </c>
      <c r="Z920" s="28" t="str">
        <f>IFERROR(
IF(MATCH($C920,Forecast_Capex_Input!$CI$12:$CI$286,1)+1&gt;MAX(Forecast_Capex_Input!$C$12:$C$286),NA,
MATCH($C920,Forecast_Capex_Input!$CI$12:$CI$286,1)+1),1)</f>
        <v>N/A</v>
      </c>
      <c r="AA920" s="28" t="str" cm="1">
        <f t="array" aca="1" ref="AA920" ca="1">IFERROR(
IF(Z919&lt;&gt;Z920,1,
IF(COUNTIF(OFFSET(AA919,0,0,-INDEX(Forecast_Capex_Input!$CG$12:$CG$286,$Z920)),AA919)=INDEX(Forecast_Capex_Input!$CG$12:$CG$286,$Z920),AA919+1,AA919)),NA)</f>
        <v>N/A</v>
      </c>
      <c r="AB920" s="28" t="str" cm="1">
        <f t="array" ref="AB920">IFERROR($C920-IF($Z920=1,1,INDEX(Forecast_Capex_Input!$CI$12:$CI$286,$Z920-1))+1,NA)</f>
        <v>N/A</v>
      </c>
      <c r="AC920" s="28" t="str" cm="1">
        <f t="array" aca="1" ref="AC920" ca="1">IFERROR(IF(AA920=1,
INDEX(Forecast_Capex_Input!$AI$10:$BB$10,SMALL(IF(INDEX(Forecast_Capex_Input!$AI$12:$BB$286,$Z920,0)&gt;0,COLUMN(Forecast_Capex_Input!$AI$10:$BB$10)-COLUMN(Forecast_Capex_Input!$AI$12)+1),ROWS(OFFSET(AC919,0,0,-$AB920)))),
OFFSET(AC919,-INDEX(Forecast_Capex_Input!$CG$12:$CG$286,$Z920)+1,0)),NA)</f>
        <v>N/A</v>
      </c>
      <c r="AD920" s="28" t="str">
        <f t="shared" ca="1" si="82"/>
        <v>N/A</v>
      </c>
      <c r="AE920" s="82" t="b">
        <f t="shared" si="86"/>
        <v>0</v>
      </c>
      <c r="AF920" s="78" t="b">
        <v>0</v>
      </c>
      <c r="AG920" s="82" t="b">
        <f t="shared" si="83"/>
        <v>1</v>
      </c>
      <c r="AI920" s="55">
        <v>0</v>
      </c>
      <c r="AJ920" s="55">
        <v>0</v>
      </c>
      <c r="AK920" s="55">
        <v>0</v>
      </c>
      <c r="AL920" s="55">
        <v>0</v>
      </c>
      <c r="AM920" s="55">
        <v>0</v>
      </c>
      <c r="AN920" s="135">
        <v>0</v>
      </c>
      <c r="AP920" s="55">
        <v>0</v>
      </c>
      <c r="AQ920" s="55">
        <v>0</v>
      </c>
      <c r="AR920" s="55">
        <v>0</v>
      </c>
      <c r="AS920" s="55">
        <v>0</v>
      </c>
      <c r="AT920" s="55">
        <v>0</v>
      </c>
      <c r="AU920" s="135">
        <v>0</v>
      </c>
      <c r="AW920" s="55">
        <v>0</v>
      </c>
      <c r="AX920" s="55">
        <v>0</v>
      </c>
      <c r="AY920" s="55">
        <v>0</v>
      </c>
      <c r="AZ920" s="55">
        <v>0</v>
      </c>
      <c r="BA920" s="55">
        <v>0</v>
      </c>
      <c r="BB920" s="135">
        <v>0</v>
      </c>
      <c r="BD920" s="55">
        <v>0</v>
      </c>
      <c r="BE920" s="55">
        <v>0</v>
      </c>
      <c r="BF920" s="55">
        <v>0</v>
      </c>
      <c r="BG920" s="55">
        <v>0</v>
      </c>
      <c r="BH920" s="55">
        <v>0</v>
      </c>
      <c r="BI920" s="135">
        <v>0</v>
      </c>
      <c r="BK920" s="55">
        <v>0</v>
      </c>
      <c r="BL920" s="55">
        <v>0</v>
      </c>
      <c r="BM920" s="55">
        <v>0</v>
      </c>
      <c r="BN920" s="55">
        <v>0</v>
      </c>
      <c r="BO920" s="55">
        <v>0</v>
      </c>
      <c r="BP920" s="135">
        <v>0</v>
      </c>
      <c r="BR920" s="147">
        <v>0</v>
      </c>
      <c r="BS920" s="147">
        <v>0</v>
      </c>
      <c r="BT920" s="147">
        <v>0</v>
      </c>
      <c r="BU920" s="147">
        <v>0</v>
      </c>
      <c r="BV920" s="147">
        <v>0</v>
      </c>
      <c r="BX920" s="55">
        <v>0</v>
      </c>
      <c r="BY920" s="55">
        <v>0</v>
      </c>
      <c r="BZ920" s="55">
        <v>0</v>
      </c>
      <c r="CA920" s="55">
        <v>0</v>
      </c>
      <c r="CB920" s="55">
        <v>0</v>
      </c>
      <c r="CC920" s="135">
        <v>0</v>
      </c>
      <c r="CE920" s="55">
        <v>0</v>
      </c>
      <c r="CF920" s="55">
        <v>0</v>
      </c>
      <c r="CG920" s="55">
        <v>0</v>
      </c>
      <c r="CH920" s="55">
        <v>0</v>
      </c>
      <c r="CI920" s="55">
        <v>0</v>
      </c>
      <c r="CJ920" s="135">
        <v>0</v>
      </c>
      <c r="CL920" s="55">
        <v>0</v>
      </c>
      <c r="CM920" s="55">
        <v>0</v>
      </c>
      <c r="CN920" s="55">
        <v>0</v>
      </c>
      <c r="CO920" s="55">
        <v>0</v>
      </c>
      <c r="CP920" s="55">
        <v>0</v>
      </c>
      <c r="CQ920" s="135">
        <v>0</v>
      </c>
      <c r="CS920" s="67">
        <v>0</v>
      </c>
      <c r="CT920" s="67">
        <v>0</v>
      </c>
      <c r="CU920" s="67">
        <v>0</v>
      </c>
      <c r="CV920" s="67">
        <v>0</v>
      </c>
      <c r="CW920" s="67">
        <v>0</v>
      </c>
      <c r="CX920" s="135">
        <v>0</v>
      </c>
      <c r="CZ920" s="55">
        <v>0</v>
      </c>
      <c r="DA920" s="55">
        <v>0</v>
      </c>
      <c r="DB920" s="55">
        <v>0</v>
      </c>
      <c r="DC920" s="55">
        <v>0</v>
      </c>
      <c r="DD920" s="55">
        <v>0</v>
      </c>
      <c r="DE920" s="135">
        <v>0</v>
      </c>
      <c r="DG920" s="43" t="b" cm="1">
        <f t="array" aca="1" ref="DG920" ca="1">OR($G920=Forecast_Capex_Input!$BF$8:$BF$10)</f>
        <v>0</v>
      </c>
      <c r="DH920" s="43" cm="1">
        <f t="array" aca="1" ref="DH920" ca="1">IFERROR(INDEX(Forecast_Capex_Input!BG$12:BG$286,$Z920)
*(INDEX(Forecast_Capex_Input!$H$12:$H$286,$Z920)=Repex),0)
*$DG920</f>
        <v>0</v>
      </c>
      <c r="DI920" s="43" cm="1">
        <f t="array" aca="1" ref="DI920" ca="1">IFERROR(INDEX(Forecast_Capex_Input!BH$12:BH$286,$Z920)
*(INDEX(Forecast_Capex_Input!$H$12:$H$286,$Z920)=Repex),0)
*$DG920</f>
        <v>0</v>
      </c>
      <c r="DJ920" s="43" cm="1">
        <f t="array" aca="1" ref="DJ920" ca="1">IFERROR(INDEX(Forecast_Capex_Input!BI$12:BI$286,$Z920)
*(INDEX(Forecast_Capex_Input!$H$12:$H$286,$Z920)=Repex),0)
*$DG920</f>
        <v>0</v>
      </c>
      <c r="DK920" s="43" cm="1">
        <f t="array" aca="1" ref="DK920" ca="1">IFERROR(INDEX(Forecast_Capex_Input!BJ$12:BJ$286,$Z920)
*(INDEX(Forecast_Capex_Input!$H$12:$H$286,$Z920)=Repex),0)
*$DG920</f>
        <v>0</v>
      </c>
      <c r="DL920" s="43" cm="1">
        <f t="array" aca="1" ref="DL920" ca="1">IFERROR(INDEX(Forecast_Capex_Input!BK$12:BK$286,$Z920)
*(INDEX(Forecast_Capex_Input!$H$12:$H$286,$Z920)=Repex),0)
*$DG920</f>
        <v>0</v>
      </c>
      <c r="DM920" s="43" cm="1">
        <f t="array" aca="1" ref="DM920" ca="1">IFERROR(INDEX(Forecast_Capex_Input!BL$12:BL$286,$Z920)
*(INDEX(Forecast_Capex_Input!$H$12:$H$286,$Z920)=Repex),0)
*$DG920</f>
        <v>0</v>
      </c>
      <c r="DO920" s="43" t="b" cm="1">
        <f t="array" aca="1" ref="DO920" ca="1">OR($G920=Forecast_Capex_Input!$BN$8:$BN$9)</f>
        <v>0</v>
      </c>
      <c r="DP920" s="43" cm="1">
        <f t="array" aca="1" ref="DP920" ca="1">IFERROR(INDEX(Forecast_Capex_Input!BO$12:BO$286,$Z920)
*(INDEX(Forecast_Capex_Input!$H$12:$H$286,$Z920)=Repex),0)
*$DO920</f>
        <v>0</v>
      </c>
      <c r="DQ920" s="43" cm="1">
        <f t="array" aca="1" ref="DQ920" ca="1">IFERROR(INDEX(Forecast_Capex_Input!BP$12:BP$286,$Z920)
*(INDEX(Forecast_Capex_Input!$H$12:$H$286,$Z920)=Repex),0)
*$DO920</f>
        <v>0</v>
      </c>
      <c r="DR920" s="43" cm="1">
        <f t="array" aca="1" ref="DR920" ca="1">IFERROR(INDEX(Forecast_Capex_Input!BQ$12:BQ$286,$Z920)
*(INDEX(Forecast_Capex_Input!$H$12:$H$286,$Z920)=Repex),0)
*$DO920</f>
        <v>0</v>
      </c>
      <c r="DS920" s="43" cm="1">
        <f t="array" aca="1" ref="DS920" ca="1">IFERROR(INDEX(Forecast_Capex_Input!BR$12:BR$286,$Z920)
*(INDEX(Forecast_Capex_Input!$H$12:$H$286,$Z920)=Repex),0)
*$DO920</f>
        <v>0</v>
      </c>
      <c r="DT920" s="43" cm="1">
        <f t="array" aca="1" ref="DT920" ca="1">IFERROR(INDEX(Forecast_Capex_Input!BS$12:BS$286,$Z920)
*(INDEX(Forecast_Capex_Input!$H$12:$H$286,$Z920)=Repex),0)
*$DO920</f>
        <v>0</v>
      </c>
      <c r="DV920" s="43" t="b" cm="1">
        <f t="array" aca="1" ref="DV920" ca="1">OR($G920=Forecast_Capex_Input!$BU$8:$BU$10)</f>
        <v>0</v>
      </c>
      <c r="DW920" s="43" cm="1">
        <f t="array" aca="1" ref="DW920" ca="1">IFERROR(INDEX(Forecast_Capex_Input!BV$12:BV$286,$Z920)
*(INDEX(Forecast_Capex_Input!$H$12:$H$286,$Z920)=Repex),0)
*$DV920</f>
        <v>0</v>
      </c>
      <c r="DX920" s="43" cm="1">
        <f t="array" aca="1" ref="DX920" ca="1">IFERROR(INDEX(Forecast_Capex_Input!BW$12:BW$286,$Z920)
*(INDEX(Forecast_Capex_Input!$H$12:$H$286,$Z920)=Repex),0)
*$DV920</f>
        <v>0</v>
      </c>
      <c r="DY920" s="43" cm="1">
        <f t="array" aca="1" ref="DY920" ca="1">IFERROR(INDEX(Forecast_Capex_Input!BX$12:BX$286,$Z920)
*(INDEX(Forecast_Capex_Input!$H$12:$H$286,$Z920)=Repex),0)
*$DV920</f>
        <v>0</v>
      </c>
      <c r="DZ920" s="43" cm="1">
        <f t="array" aca="1" ref="DZ920" ca="1">IFERROR(INDEX(Forecast_Capex_Input!BY$12:BY$286,$Z920)
*(INDEX(Forecast_Capex_Input!$H$12:$H$286,$Z920)=Repex),0)
*$DV920</f>
        <v>0</v>
      </c>
      <c r="EA920" s="43" cm="1">
        <f t="array" aca="1" ref="EA920" ca="1">IFERROR(INDEX(Forecast_Capex_Input!BZ$12:BZ$286,$Z920)
*(INDEX(Forecast_Capex_Input!$H$12:$H$286,$Z920)=Repex),0)
*$DV920</f>
        <v>0</v>
      </c>
      <c r="EB920" s="43" cm="1">
        <f t="array" aca="1" ref="EB920" ca="1">IFERROR(INDEX(Forecast_Capex_Input!CA$12:CA$286,$Z920)
*(INDEX(Forecast_Capex_Input!$H$12:$H$286,$Z920)=Repex),0)
*$DV920</f>
        <v>0</v>
      </c>
      <c r="EC920" s="43" cm="1">
        <f t="array" aca="1" ref="EC920" ca="1">IFERROR(INDEX(Forecast_Capex_Input!CB$12:CB$286,$Z920)
*(INDEX(Forecast_Capex_Input!$H$12:$H$286,$Z920)=Repex),0)
*$DV920</f>
        <v>0</v>
      </c>
      <c r="ED920" s="43" cm="1">
        <f t="array" aca="1" ref="ED920" ca="1">IFERROR(INDEX(Forecast_Capex_Input!CC$12:CC$286,$Z920)
*(INDEX(Forecast_Capex_Input!$H$12:$H$286,$Z920)=Repex),0)
*$DV920</f>
        <v>0</v>
      </c>
      <c r="EF920" s="86" t="str">
        <f t="shared" si="84"/>
        <v>N/A</v>
      </c>
      <c r="EG920" s="28" t="str">
        <f>IFERROR(RANK(EF920,EF$11:EF$1010,0)+COUNTIF(EF$11:EF920,EF920)-1,NA)</f>
        <v>N/A</v>
      </c>
    </row>
    <row r="921" spans="3:137" x14ac:dyDescent="0.2">
      <c r="C921" s="28">
        <f t="shared" si="85"/>
        <v>911</v>
      </c>
      <c r="D921" s="9" t="str" cm="1">
        <f t="array" ref="D921">IFERROR(INDEX(Forecast_Capex_Input!$D$12:$D$286,$Z921),NA)</f>
        <v>N/A</v>
      </c>
      <c r="E921" s="24" t="str" cm="1">
        <f t="array" ref="E921">IF($Z921=NA,NA,INDEX(Forecast_Capex_Input!$E$12:$E$286,$Z921))</f>
        <v>N/A</v>
      </c>
      <c r="F921" s="9" t="str" cm="1">
        <f t="array" aca="1" ref="F921" ca="1">IFERROR(INDEX(General!$E$25:$E$26,$AA921),NA)</f>
        <v>N/A</v>
      </c>
      <c r="G921" s="9" t="str" cm="1">
        <f t="array" aca="1" ref="G921" ca="1">IFERROR(INDEX(Forecast_Capex_Input!$AI$11:$BB$11,$AC921),NA)</f>
        <v>N/A</v>
      </c>
      <c r="H921" s="50" t="str" cm="1">
        <f t="array" aca="1" ref="H921" ca="1">IFERROR(INDEX(Forecast_Capex_Input!$AI$12:$BB$286,$Z921,$AC921),NA)</f>
        <v>N/A</v>
      </c>
      <c r="I921" s="150" t="str" cm="1">
        <f t="array" ref="I921">IFERROR(INDEX(Forecast_Capex_Input!$F$12:$F$286,$Z921),NA)</f>
        <v>N/A</v>
      </c>
      <c r="J921" s="150" t="str" cm="1">
        <f t="array" ref="J921">IFERROR(INDEX(Forecast_Capex_Input!G$12:G$286,$Z921),NA)</f>
        <v>N/A</v>
      </c>
      <c r="K921" s="150" t="str" cm="1">
        <f t="array" ref="K921">IFERROR(INDEX(Forecast_Capex_Input!H$12:H$286,$Z921),NA)</f>
        <v>N/A</v>
      </c>
      <c r="L921" s="150" t="str" cm="1">
        <f t="array" ref="L921">IFERROR(INDEX(Forecast_Capex_Input!I$12:I$286,$Z921),NA)</f>
        <v>N/A</v>
      </c>
      <c r="M921" s="150" t="str" cm="1">
        <f t="array" ref="M921">IFERROR(INDEX(Forecast_Capex_Input!J$12:J$286,$Z921),NA)</f>
        <v>N/A</v>
      </c>
      <c r="N921" s="150" t="str" cm="1">
        <f t="array" ref="N921">IFERROR(INDEX(Forecast_Capex_Input!K$12:K$286,$Z921),NA)</f>
        <v>N/A</v>
      </c>
      <c r="O921" s="150" t="str" cm="1">
        <f t="array" ref="O921">IFERROR(INDEX(Forecast_Capex_Input!L$12:L$286,$Z921),NA)</f>
        <v>N/A</v>
      </c>
      <c r="P921" s="150" t="str" cm="1">
        <f t="array" ref="P921">IFERROR(INDEX(Forecast_Capex_Input!M$12:M$286,$Z921),NA)</f>
        <v>N/A</v>
      </c>
      <c r="Q921" s="24" t="str" cm="1">
        <f t="array" ref="Q921">IFERROR(INDEX(Forecast_Capex_Input!N$12:N$286,$Z921),NA)</f>
        <v>N/A</v>
      </c>
      <c r="R921" s="190" cm="1">
        <f t="array" ref="R921">IFERROR(INDEX(Forecast_Capex_Input!O$12:O$286,$Z921),0)</f>
        <v>0</v>
      </c>
      <c r="S921" s="24" cm="1">
        <f t="array" ref="S921">IFERROR(INDEX(Forecast_Capex_Input!P$12:P$286,$Z921),0)</f>
        <v>0</v>
      </c>
      <c r="T921" s="150" t="str" cm="1">
        <f t="array" aca="1" ref="T921" ca="1">IFERROR(INDEX(General!$K$91:$K$110,$AC921),NA)</f>
        <v>N/A</v>
      </c>
      <c r="U921" s="43" cm="1">
        <f t="array" aca="1" ref="U921" ca="1">IFERROR(
IF($F921=General!$E$25,INDEX(Forecast_Capex_Input!S$12:S$286,$Z921),
INDEX(Forecast_Capex_Input!T$12:T$286,$Z921)),0)</f>
        <v>0</v>
      </c>
      <c r="V921" s="82" t="b">
        <f>IFERROR(INDEX(Overheads!$T$19:$T$26,MATCH($I921,Overheads!$E$19:$E$26,0)),FALSE)</f>
        <v>0</v>
      </c>
      <c r="W921" s="209" cm="1">
        <f t="array" ref="W921">IFERROR(
INDEX(Forecast_Capex_Input!CN$12:CN$286,$Z921),0)</f>
        <v>0</v>
      </c>
      <c r="X921" s="209">
        <f>IFERROR(
MATCH($W921,General!$L$39:$S$39,0),1)</f>
        <v>1</v>
      </c>
      <c r="Z921" s="28" t="str">
        <f>IFERROR(
IF(MATCH($C921,Forecast_Capex_Input!$CI$12:$CI$286,1)+1&gt;MAX(Forecast_Capex_Input!$C$12:$C$286),NA,
MATCH($C921,Forecast_Capex_Input!$CI$12:$CI$286,1)+1),1)</f>
        <v>N/A</v>
      </c>
      <c r="AA921" s="28" t="str" cm="1">
        <f t="array" aca="1" ref="AA921" ca="1">IFERROR(
IF(Z920&lt;&gt;Z921,1,
IF(COUNTIF(OFFSET(AA920,0,0,-INDEX(Forecast_Capex_Input!$CG$12:$CG$286,$Z921)),AA920)=INDEX(Forecast_Capex_Input!$CG$12:$CG$286,$Z921),AA920+1,AA920)),NA)</f>
        <v>N/A</v>
      </c>
      <c r="AB921" s="28" t="str" cm="1">
        <f t="array" ref="AB921">IFERROR($C921-IF($Z921=1,1,INDEX(Forecast_Capex_Input!$CI$12:$CI$286,$Z921-1))+1,NA)</f>
        <v>N/A</v>
      </c>
      <c r="AC921" s="28" t="str" cm="1">
        <f t="array" aca="1" ref="AC921" ca="1">IFERROR(IF(AA921=1,
INDEX(Forecast_Capex_Input!$AI$10:$BB$10,SMALL(IF(INDEX(Forecast_Capex_Input!$AI$12:$BB$286,$Z921,0)&gt;0,COLUMN(Forecast_Capex_Input!$AI$10:$BB$10)-COLUMN(Forecast_Capex_Input!$AI$12)+1),ROWS(OFFSET(AC920,0,0,-$AB921)))),
OFFSET(AC920,-INDEX(Forecast_Capex_Input!$CG$12:$CG$286,$Z921)+1,0)),NA)</f>
        <v>N/A</v>
      </c>
      <c r="AD921" s="28" t="str">
        <f t="shared" ca="1" si="82"/>
        <v>N/A</v>
      </c>
      <c r="AE921" s="82" t="b">
        <f t="shared" si="86"/>
        <v>0</v>
      </c>
      <c r="AF921" s="78" t="b">
        <v>0</v>
      </c>
      <c r="AG921" s="82" t="b">
        <f t="shared" si="83"/>
        <v>1</v>
      </c>
      <c r="AI921" s="55">
        <v>0</v>
      </c>
      <c r="AJ921" s="55">
        <v>0</v>
      </c>
      <c r="AK921" s="55">
        <v>0</v>
      </c>
      <c r="AL921" s="55">
        <v>0</v>
      </c>
      <c r="AM921" s="55">
        <v>0</v>
      </c>
      <c r="AN921" s="135">
        <v>0</v>
      </c>
      <c r="AP921" s="55">
        <v>0</v>
      </c>
      <c r="AQ921" s="55">
        <v>0</v>
      </c>
      <c r="AR921" s="55">
        <v>0</v>
      </c>
      <c r="AS921" s="55">
        <v>0</v>
      </c>
      <c r="AT921" s="55">
        <v>0</v>
      </c>
      <c r="AU921" s="135">
        <v>0</v>
      </c>
      <c r="AW921" s="55">
        <v>0</v>
      </c>
      <c r="AX921" s="55">
        <v>0</v>
      </c>
      <c r="AY921" s="55">
        <v>0</v>
      </c>
      <c r="AZ921" s="55">
        <v>0</v>
      </c>
      <c r="BA921" s="55">
        <v>0</v>
      </c>
      <c r="BB921" s="135">
        <v>0</v>
      </c>
      <c r="BD921" s="55">
        <v>0</v>
      </c>
      <c r="BE921" s="55">
        <v>0</v>
      </c>
      <c r="BF921" s="55">
        <v>0</v>
      </c>
      <c r="BG921" s="55">
        <v>0</v>
      </c>
      <c r="BH921" s="55">
        <v>0</v>
      </c>
      <c r="BI921" s="135">
        <v>0</v>
      </c>
      <c r="BK921" s="55">
        <v>0</v>
      </c>
      <c r="BL921" s="55">
        <v>0</v>
      </c>
      <c r="BM921" s="55">
        <v>0</v>
      </c>
      <c r="BN921" s="55">
        <v>0</v>
      </c>
      <c r="BO921" s="55">
        <v>0</v>
      </c>
      <c r="BP921" s="135">
        <v>0</v>
      </c>
      <c r="BR921" s="147">
        <v>0</v>
      </c>
      <c r="BS921" s="147">
        <v>0</v>
      </c>
      <c r="BT921" s="147">
        <v>0</v>
      </c>
      <c r="BU921" s="147">
        <v>0</v>
      </c>
      <c r="BV921" s="147">
        <v>0</v>
      </c>
      <c r="BX921" s="55">
        <v>0</v>
      </c>
      <c r="BY921" s="55">
        <v>0</v>
      </c>
      <c r="BZ921" s="55">
        <v>0</v>
      </c>
      <c r="CA921" s="55">
        <v>0</v>
      </c>
      <c r="CB921" s="55">
        <v>0</v>
      </c>
      <c r="CC921" s="135">
        <v>0</v>
      </c>
      <c r="CE921" s="55">
        <v>0</v>
      </c>
      <c r="CF921" s="55">
        <v>0</v>
      </c>
      <c r="CG921" s="55">
        <v>0</v>
      </c>
      <c r="CH921" s="55">
        <v>0</v>
      </c>
      <c r="CI921" s="55">
        <v>0</v>
      </c>
      <c r="CJ921" s="135">
        <v>0</v>
      </c>
      <c r="CL921" s="55">
        <v>0</v>
      </c>
      <c r="CM921" s="55">
        <v>0</v>
      </c>
      <c r="CN921" s="55">
        <v>0</v>
      </c>
      <c r="CO921" s="55">
        <v>0</v>
      </c>
      <c r="CP921" s="55">
        <v>0</v>
      </c>
      <c r="CQ921" s="135">
        <v>0</v>
      </c>
      <c r="CS921" s="67">
        <v>0</v>
      </c>
      <c r="CT921" s="67">
        <v>0</v>
      </c>
      <c r="CU921" s="67">
        <v>0</v>
      </c>
      <c r="CV921" s="67">
        <v>0</v>
      </c>
      <c r="CW921" s="67">
        <v>0</v>
      </c>
      <c r="CX921" s="135">
        <v>0</v>
      </c>
      <c r="CZ921" s="55">
        <v>0</v>
      </c>
      <c r="DA921" s="55">
        <v>0</v>
      </c>
      <c r="DB921" s="55">
        <v>0</v>
      </c>
      <c r="DC921" s="55">
        <v>0</v>
      </c>
      <c r="DD921" s="55">
        <v>0</v>
      </c>
      <c r="DE921" s="135">
        <v>0</v>
      </c>
      <c r="DG921" s="43" t="b" cm="1">
        <f t="array" aca="1" ref="DG921" ca="1">OR($G921=Forecast_Capex_Input!$BF$8:$BF$10)</f>
        <v>0</v>
      </c>
      <c r="DH921" s="43" cm="1">
        <f t="array" aca="1" ref="DH921" ca="1">IFERROR(INDEX(Forecast_Capex_Input!BG$12:BG$286,$Z921)
*(INDEX(Forecast_Capex_Input!$H$12:$H$286,$Z921)=Repex),0)
*$DG921</f>
        <v>0</v>
      </c>
      <c r="DI921" s="43" cm="1">
        <f t="array" aca="1" ref="DI921" ca="1">IFERROR(INDEX(Forecast_Capex_Input!BH$12:BH$286,$Z921)
*(INDEX(Forecast_Capex_Input!$H$12:$H$286,$Z921)=Repex),0)
*$DG921</f>
        <v>0</v>
      </c>
      <c r="DJ921" s="43" cm="1">
        <f t="array" aca="1" ref="DJ921" ca="1">IFERROR(INDEX(Forecast_Capex_Input!BI$12:BI$286,$Z921)
*(INDEX(Forecast_Capex_Input!$H$12:$H$286,$Z921)=Repex),0)
*$DG921</f>
        <v>0</v>
      </c>
      <c r="DK921" s="43" cm="1">
        <f t="array" aca="1" ref="DK921" ca="1">IFERROR(INDEX(Forecast_Capex_Input!BJ$12:BJ$286,$Z921)
*(INDEX(Forecast_Capex_Input!$H$12:$H$286,$Z921)=Repex),0)
*$DG921</f>
        <v>0</v>
      </c>
      <c r="DL921" s="43" cm="1">
        <f t="array" aca="1" ref="DL921" ca="1">IFERROR(INDEX(Forecast_Capex_Input!BK$12:BK$286,$Z921)
*(INDEX(Forecast_Capex_Input!$H$12:$H$286,$Z921)=Repex),0)
*$DG921</f>
        <v>0</v>
      </c>
      <c r="DM921" s="43" cm="1">
        <f t="array" aca="1" ref="DM921" ca="1">IFERROR(INDEX(Forecast_Capex_Input!BL$12:BL$286,$Z921)
*(INDEX(Forecast_Capex_Input!$H$12:$H$286,$Z921)=Repex),0)
*$DG921</f>
        <v>0</v>
      </c>
      <c r="DO921" s="43" t="b" cm="1">
        <f t="array" aca="1" ref="DO921" ca="1">OR($G921=Forecast_Capex_Input!$BN$8:$BN$9)</f>
        <v>0</v>
      </c>
      <c r="DP921" s="43" cm="1">
        <f t="array" aca="1" ref="DP921" ca="1">IFERROR(INDEX(Forecast_Capex_Input!BO$12:BO$286,$Z921)
*(INDEX(Forecast_Capex_Input!$H$12:$H$286,$Z921)=Repex),0)
*$DO921</f>
        <v>0</v>
      </c>
      <c r="DQ921" s="43" cm="1">
        <f t="array" aca="1" ref="DQ921" ca="1">IFERROR(INDEX(Forecast_Capex_Input!BP$12:BP$286,$Z921)
*(INDEX(Forecast_Capex_Input!$H$12:$H$286,$Z921)=Repex),0)
*$DO921</f>
        <v>0</v>
      </c>
      <c r="DR921" s="43" cm="1">
        <f t="array" aca="1" ref="DR921" ca="1">IFERROR(INDEX(Forecast_Capex_Input!BQ$12:BQ$286,$Z921)
*(INDEX(Forecast_Capex_Input!$H$12:$H$286,$Z921)=Repex),0)
*$DO921</f>
        <v>0</v>
      </c>
      <c r="DS921" s="43" cm="1">
        <f t="array" aca="1" ref="DS921" ca="1">IFERROR(INDEX(Forecast_Capex_Input!BR$12:BR$286,$Z921)
*(INDEX(Forecast_Capex_Input!$H$12:$H$286,$Z921)=Repex),0)
*$DO921</f>
        <v>0</v>
      </c>
      <c r="DT921" s="43" cm="1">
        <f t="array" aca="1" ref="DT921" ca="1">IFERROR(INDEX(Forecast_Capex_Input!BS$12:BS$286,$Z921)
*(INDEX(Forecast_Capex_Input!$H$12:$H$286,$Z921)=Repex),0)
*$DO921</f>
        <v>0</v>
      </c>
      <c r="DV921" s="43" t="b" cm="1">
        <f t="array" aca="1" ref="DV921" ca="1">OR($G921=Forecast_Capex_Input!$BU$8:$BU$10)</f>
        <v>0</v>
      </c>
      <c r="DW921" s="43" cm="1">
        <f t="array" aca="1" ref="DW921" ca="1">IFERROR(INDEX(Forecast_Capex_Input!BV$12:BV$286,$Z921)
*(INDEX(Forecast_Capex_Input!$H$12:$H$286,$Z921)=Repex),0)
*$DV921</f>
        <v>0</v>
      </c>
      <c r="DX921" s="43" cm="1">
        <f t="array" aca="1" ref="DX921" ca="1">IFERROR(INDEX(Forecast_Capex_Input!BW$12:BW$286,$Z921)
*(INDEX(Forecast_Capex_Input!$H$12:$H$286,$Z921)=Repex),0)
*$DV921</f>
        <v>0</v>
      </c>
      <c r="DY921" s="43" cm="1">
        <f t="array" aca="1" ref="DY921" ca="1">IFERROR(INDEX(Forecast_Capex_Input!BX$12:BX$286,$Z921)
*(INDEX(Forecast_Capex_Input!$H$12:$H$286,$Z921)=Repex),0)
*$DV921</f>
        <v>0</v>
      </c>
      <c r="DZ921" s="43" cm="1">
        <f t="array" aca="1" ref="DZ921" ca="1">IFERROR(INDEX(Forecast_Capex_Input!BY$12:BY$286,$Z921)
*(INDEX(Forecast_Capex_Input!$H$12:$H$286,$Z921)=Repex),0)
*$DV921</f>
        <v>0</v>
      </c>
      <c r="EA921" s="43" cm="1">
        <f t="array" aca="1" ref="EA921" ca="1">IFERROR(INDEX(Forecast_Capex_Input!BZ$12:BZ$286,$Z921)
*(INDEX(Forecast_Capex_Input!$H$12:$H$286,$Z921)=Repex),0)
*$DV921</f>
        <v>0</v>
      </c>
      <c r="EB921" s="43" cm="1">
        <f t="array" aca="1" ref="EB921" ca="1">IFERROR(INDEX(Forecast_Capex_Input!CA$12:CA$286,$Z921)
*(INDEX(Forecast_Capex_Input!$H$12:$H$286,$Z921)=Repex),0)
*$DV921</f>
        <v>0</v>
      </c>
      <c r="EC921" s="43" cm="1">
        <f t="array" aca="1" ref="EC921" ca="1">IFERROR(INDEX(Forecast_Capex_Input!CB$12:CB$286,$Z921)
*(INDEX(Forecast_Capex_Input!$H$12:$H$286,$Z921)=Repex),0)
*$DV921</f>
        <v>0</v>
      </c>
      <c r="ED921" s="43" cm="1">
        <f t="array" aca="1" ref="ED921" ca="1">IFERROR(INDEX(Forecast_Capex_Input!CC$12:CC$286,$Z921)
*(INDEX(Forecast_Capex_Input!$H$12:$H$286,$Z921)=Repex),0)
*$DV921</f>
        <v>0</v>
      </c>
      <c r="EF921" s="86" t="str">
        <f t="shared" si="84"/>
        <v>N/A</v>
      </c>
      <c r="EG921" s="28" t="str">
        <f>IFERROR(RANK(EF921,EF$11:EF$1010,0)+COUNTIF(EF$11:EF921,EF921)-1,NA)</f>
        <v>N/A</v>
      </c>
    </row>
    <row r="922" spans="3:137" x14ac:dyDescent="0.2">
      <c r="C922" s="28">
        <f t="shared" si="85"/>
        <v>912</v>
      </c>
      <c r="D922" s="9" t="str" cm="1">
        <f t="array" ref="D922">IFERROR(INDEX(Forecast_Capex_Input!$D$12:$D$286,$Z922),NA)</f>
        <v>N/A</v>
      </c>
      <c r="E922" s="24" t="str" cm="1">
        <f t="array" ref="E922">IF($Z922=NA,NA,INDEX(Forecast_Capex_Input!$E$12:$E$286,$Z922))</f>
        <v>N/A</v>
      </c>
      <c r="F922" s="9" t="str" cm="1">
        <f t="array" aca="1" ref="F922" ca="1">IFERROR(INDEX(General!$E$25:$E$26,$AA922),NA)</f>
        <v>N/A</v>
      </c>
      <c r="G922" s="9" t="str" cm="1">
        <f t="array" aca="1" ref="G922" ca="1">IFERROR(INDEX(Forecast_Capex_Input!$AI$11:$BB$11,$AC922),NA)</f>
        <v>N/A</v>
      </c>
      <c r="H922" s="50" t="str" cm="1">
        <f t="array" aca="1" ref="H922" ca="1">IFERROR(INDEX(Forecast_Capex_Input!$AI$12:$BB$286,$Z922,$AC922),NA)</f>
        <v>N/A</v>
      </c>
      <c r="I922" s="150" t="str" cm="1">
        <f t="array" ref="I922">IFERROR(INDEX(Forecast_Capex_Input!$F$12:$F$286,$Z922),NA)</f>
        <v>N/A</v>
      </c>
      <c r="J922" s="150" t="str" cm="1">
        <f t="array" ref="J922">IFERROR(INDEX(Forecast_Capex_Input!G$12:G$286,$Z922),NA)</f>
        <v>N/A</v>
      </c>
      <c r="K922" s="150" t="str" cm="1">
        <f t="array" ref="K922">IFERROR(INDEX(Forecast_Capex_Input!H$12:H$286,$Z922),NA)</f>
        <v>N/A</v>
      </c>
      <c r="L922" s="150" t="str" cm="1">
        <f t="array" ref="L922">IFERROR(INDEX(Forecast_Capex_Input!I$12:I$286,$Z922),NA)</f>
        <v>N/A</v>
      </c>
      <c r="M922" s="150" t="str" cm="1">
        <f t="array" ref="M922">IFERROR(INDEX(Forecast_Capex_Input!J$12:J$286,$Z922),NA)</f>
        <v>N/A</v>
      </c>
      <c r="N922" s="150" t="str" cm="1">
        <f t="array" ref="N922">IFERROR(INDEX(Forecast_Capex_Input!K$12:K$286,$Z922),NA)</f>
        <v>N/A</v>
      </c>
      <c r="O922" s="150" t="str" cm="1">
        <f t="array" ref="O922">IFERROR(INDEX(Forecast_Capex_Input!L$12:L$286,$Z922),NA)</f>
        <v>N/A</v>
      </c>
      <c r="P922" s="150" t="str" cm="1">
        <f t="array" ref="P922">IFERROR(INDEX(Forecast_Capex_Input!M$12:M$286,$Z922),NA)</f>
        <v>N/A</v>
      </c>
      <c r="Q922" s="24" t="str" cm="1">
        <f t="array" ref="Q922">IFERROR(INDEX(Forecast_Capex_Input!N$12:N$286,$Z922),NA)</f>
        <v>N/A</v>
      </c>
      <c r="R922" s="190" cm="1">
        <f t="array" ref="R922">IFERROR(INDEX(Forecast_Capex_Input!O$12:O$286,$Z922),0)</f>
        <v>0</v>
      </c>
      <c r="S922" s="24" cm="1">
        <f t="array" ref="S922">IFERROR(INDEX(Forecast_Capex_Input!P$12:P$286,$Z922),0)</f>
        <v>0</v>
      </c>
      <c r="T922" s="150" t="str" cm="1">
        <f t="array" aca="1" ref="T922" ca="1">IFERROR(INDEX(General!$K$91:$K$110,$AC922),NA)</f>
        <v>N/A</v>
      </c>
      <c r="U922" s="43" cm="1">
        <f t="array" aca="1" ref="U922" ca="1">IFERROR(
IF($F922=General!$E$25,INDEX(Forecast_Capex_Input!S$12:S$286,$Z922),
INDEX(Forecast_Capex_Input!T$12:T$286,$Z922)),0)</f>
        <v>0</v>
      </c>
      <c r="V922" s="82" t="b">
        <f>IFERROR(INDEX(Overheads!$T$19:$T$26,MATCH($I922,Overheads!$E$19:$E$26,0)),FALSE)</f>
        <v>0</v>
      </c>
      <c r="W922" s="209" cm="1">
        <f t="array" ref="W922">IFERROR(
INDEX(Forecast_Capex_Input!CN$12:CN$286,$Z922),0)</f>
        <v>0</v>
      </c>
      <c r="X922" s="209">
        <f>IFERROR(
MATCH($W922,General!$L$39:$S$39,0),1)</f>
        <v>1</v>
      </c>
      <c r="Z922" s="28" t="str">
        <f>IFERROR(
IF(MATCH($C922,Forecast_Capex_Input!$CI$12:$CI$286,1)+1&gt;MAX(Forecast_Capex_Input!$C$12:$C$286),NA,
MATCH($C922,Forecast_Capex_Input!$CI$12:$CI$286,1)+1),1)</f>
        <v>N/A</v>
      </c>
      <c r="AA922" s="28" t="str" cm="1">
        <f t="array" aca="1" ref="AA922" ca="1">IFERROR(
IF(Z921&lt;&gt;Z922,1,
IF(COUNTIF(OFFSET(AA921,0,0,-INDEX(Forecast_Capex_Input!$CG$12:$CG$286,$Z922)),AA921)=INDEX(Forecast_Capex_Input!$CG$12:$CG$286,$Z922),AA921+1,AA921)),NA)</f>
        <v>N/A</v>
      </c>
      <c r="AB922" s="28" t="str" cm="1">
        <f t="array" ref="AB922">IFERROR($C922-IF($Z922=1,1,INDEX(Forecast_Capex_Input!$CI$12:$CI$286,$Z922-1))+1,NA)</f>
        <v>N/A</v>
      </c>
      <c r="AC922" s="28" t="str" cm="1">
        <f t="array" aca="1" ref="AC922" ca="1">IFERROR(IF(AA922=1,
INDEX(Forecast_Capex_Input!$AI$10:$BB$10,SMALL(IF(INDEX(Forecast_Capex_Input!$AI$12:$BB$286,$Z922,0)&gt;0,COLUMN(Forecast_Capex_Input!$AI$10:$BB$10)-COLUMN(Forecast_Capex_Input!$AI$12)+1),ROWS(OFFSET(AC921,0,0,-$AB922)))),
OFFSET(AC921,-INDEX(Forecast_Capex_Input!$CG$12:$CG$286,$Z922)+1,0)),NA)</f>
        <v>N/A</v>
      </c>
      <c r="AD922" s="28" t="str">
        <f t="shared" ca="1" si="82"/>
        <v>N/A</v>
      </c>
      <c r="AE922" s="82" t="b">
        <f t="shared" si="86"/>
        <v>0</v>
      </c>
      <c r="AF922" s="78" t="b">
        <v>0</v>
      </c>
      <c r="AG922" s="82" t="b">
        <f t="shared" si="83"/>
        <v>1</v>
      </c>
      <c r="AI922" s="55">
        <v>0</v>
      </c>
      <c r="AJ922" s="55">
        <v>0</v>
      </c>
      <c r="AK922" s="55">
        <v>0</v>
      </c>
      <c r="AL922" s="55">
        <v>0</v>
      </c>
      <c r="AM922" s="55">
        <v>0</v>
      </c>
      <c r="AN922" s="135">
        <v>0</v>
      </c>
      <c r="AP922" s="55">
        <v>0</v>
      </c>
      <c r="AQ922" s="55">
        <v>0</v>
      </c>
      <c r="AR922" s="55">
        <v>0</v>
      </c>
      <c r="AS922" s="55">
        <v>0</v>
      </c>
      <c r="AT922" s="55">
        <v>0</v>
      </c>
      <c r="AU922" s="135">
        <v>0</v>
      </c>
      <c r="AW922" s="55">
        <v>0</v>
      </c>
      <c r="AX922" s="55">
        <v>0</v>
      </c>
      <c r="AY922" s="55">
        <v>0</v>
      </c>
      <c r="AZ922" s="55">
        <v>0</v>
      </c>
      <c r="BA922" s="55">
        <v>0</v>
      </c>
      <c r="BB922" s="135">
        <v>0</v>
      </c>
      <c r="BD922" s="55">
        <v>0</v>
      </c>
      <c r="BE922" s="55">
        <v>0</v>
      </c>
      <c r="BF922" s="55">
        <v>0</v>
      </c>
      <c r="BG922" s="55">
        <v>0</v>
      </c>
      <c r="BH922" s="55">
        <v>0</v>
      </c>
      <c r="BI922" s="135">
        <v>0</v>
      </c>
      <c r="BK922" s="55">
        <v>0</v>
      </c>
      <c r="BL922" s="55">
        <v>0</v>
      </c>
      <c r="BM922" s="55">
        <v>0</v>
      </c>
      <c r="BN922" s="55">
        <v>0</v>
      </c>
      <c r="BO922" s="55">
        <v>0</v>
      </c>
      <c r="BP922" s="135">
        <v>0</v>
      </c>
      <c r="BR922" s="147">
        <v>0</v>
      </c>
      <c r="BS922" s="147">
        <v>0</v>
      </c>
      <c r="BT922" s="147">
        <v>0</v>
      </c>
      <c r="BU922" s="147">
        <v>0</v>
      </c>
      <c r="BV922" s="147">
        <v>0</v>
      </c>
      <c r="BX922" s="55">
        <v>0</v>
      </c>
      <c r="BY922" s="55">
        <v>0</v>
      </c>
      <c r="BZ922" s="55">
        <v>0</v>
      </c>
      <c r="CA922" s="55">
        <v>0</v>
      </c>
      <c r="CB922" s="55">
        <v>0</v>
      </c>
      <c r="CC922" s="135">
        <v>0</v>
      </c>
      <c r="CE922" s="55">
        <v>0</v>
      </c>
      <c r="CF922" s="55">
        <v>0</v>
      </c>
      <c r="CG922" s="55">
        <v>0</v>
      </c>
      <c r="CH922" s="55">
        <v>0</v>
      </c>
      <c r="CI922" s="55">
        <v>0</v>
      </c>
      <c r="CJ922" s="135">
        <v>0</v>
      </c>
      <c r="CL922" s="55">
        <v>0</v>
      </c>
      <c r="CM922" s="55">
        <v>0</v>
      </c>
      <c r="CN922" s="55">
        <v>0</v>
      </c>
      <c r="CO922" s="55">
        <v>0</v>
      </c>
      <c r="CP922" s="55">
        <v>0</v>
      </c>
      <c r="CQ922" s="135">
        <v>0</v>
      </c>
      <c r="CS922" s="67">
        <v>0</v>
      </c>
      <c r="CT922" s="67">
        <v>0</v>
      </c>
      <c r="CU922" s="67">
        <v>0</v>
      </c>
      <c r="CV922" s="67">
        <v>0</v>
      </c>
      <c r="CW922" s="67">
        <v>0</v>
      </c>
      <c r="CX922" s="135">
        <v>0</v>
      </c>
      <c r="CZ922" s="55">
        <v>0</v>
      </c>
      <c r="DA922" s="55">
        <v>0</v>
      </c>
      <c r="DB922" s="55">
        <v>0</v>
      </c>
      <c r="DC922" s="55">
        <v>0</v>
      </c>
      <c r="DD922" s="55">
        <v>0</v>
      </c>
      <c r="DE922" s="135">
        <v>0</v>
      </c>
      <c r="DG922" s="43" t="b" cm="1">
        <f t="array" aca="1" ref="DG922" ca="1">OR($G922=Forecast_Capex_Input!$BF$8:$BF$10)</f>
        <v>0</v>
      </c>
      <c r="DH922" s="43" cm="1">
        <f t="array" aca="1" ref="DH922" ca="1">IFERROR(INDEX(Forecast_Capex_Input!BG$12:BG$286,$Z922)
*(INDEX(Forecast_Capex_Input!$H$12:$H$286,$Z922)=Repex),0)
*$DG922</f>
        <v>0</v>
      </c>
      <c r="DI922" s="43" cm="1">
        <f t="array" aca="1" ref="DI922" ca="1">IFERROR(INDEX(Forecast_Capex_Input!BH$12:BH$286,$Z922)
*(INDEX(Forecast_Capex_Input!$H$12:$H$286,$Z922)=Repex),0)
*$DG922</f>
        <v>0</v>
      </c>
      <c r="DJ922" s="43" cm="1">
        <f t="array" aca="1" ref="DJ922" ca="1">IFERROR(INDEX(Forecast_Capex_Input!BI$12:BI$286,$Z922)
*(INDEX(Forecast_Capex_Input!$H$12:$H$286,$Z922)=Repex),0)
*$DG922</f>
        <v>0</v>
      </c>
      <c r="DK922" s="43" cm="1">
        <f t="array" aca="1" ref="DK922" ca="1">IFERROR(INDEX(Forecast_Capex_Input!BJ$12:BJ$286,$Z922)
*(INDEX(Forecast_Capex_Input!$H$12:$H$286,$Z922)=Repex),0)
*$DG922</f>
        <v>0</v>
      </c>
      <c r="DL922" s="43" cm="1">
        <f t="array" aca="1" ref="DL922" ca="1">IFERROR(INDEX(Forecast_Capex_Input!BK$12:BK$286,$Z922)
*(INDEX(Forecast_Capex_Input!$H$12:$H$286,$Z922)=Repex),0)
*$DG922</f>
        <v>0</v>
      </c>
      <c r="DM922" s="43" cm="1">
        <f t="array" aca="1" ref="DM922" ca="1">IFERROR(INDEX(Forecast_Capex_Input!BL$12:BL$286,$Z922)
*(INDEX(Forecast_Capex_Input!$H$12:$H$286,$Z922)=Repex),0)
*$DG922</f>
        <v>0</v>
      </c>
      <c r="DO922" s="43" t="b" cm="1">
        <f t="array" aca="1" ref="DO922" ca="1">OR($G922=Forecast_Capex_Input!$BN$8:$BN$9)</f>
        <v>0</v>
      </c>
      <c r="DP922" s="43" cm="1">
        <f t="array" aca="1" ref="DP922" ca="1">IFERROR(INDEX(Forecast_Capex_Input!BO$12:BO$286,$Z922)
*(INDEX(Forecast_Capex_Input!$H$12:$H$286,$Z922)=Repex),0)
*$DO922</f>
        <v>0</v>
      </c>
      <c r="DQ922" s="43" cm="1">
        <f t="array" aca="1" ref="DQ922" ca="1">IFERROR(INDEX(Forecast_Capex_Input!BP$12:BP$286,$Z922)
*(INDEX(Forecast_Capex_Input!$H$12:$H$286,$Z922)=Repex),0)
*$DO922</f>
        <v>0</v>
      </c>
      <c r="DR922" s="43" cm="1">
        <f t="array" aca="1" ref="DR922" ca="1">IFERROR(INDEX(Forecast_Capex_Input!BQ$12:BQ$286,$Z922)
*(INDEX(Forecast_Capex_Input!$H$12:$H$286,$Z922)=Repex),0)
*$DO922</f>
        <v>0</v>
      </c>
      <c r="DS922" s="43" cm="1">
        <f t="array" aca="1" ref="DS922" ca="1">IFERROR(INDEX(Forecast_Capex_Input!BR$12:BR$286,$Z922)
*(INDEX(Forecast_Capex_Input!$H$12:$H$286,$Z922)=Repex),0)
*$DO922</f>
        <v>0</v>
      </c>
      <c r="DT922" s="43" cm="1">
        <f t="array" aca="1" ref="DT922" ca="1">IFERROR(INDEX(Forecast_Capex_Input!BS$12:BS$286,$Z922)
*(INDEX(Forecast_Capex_Input!$H$12:$H$286,$Z922)=Repex),0)
*$DO922</f>
        <v>0</v>
      </c>
      <c r="DV922" s="43" t="b" cm="1">
        <f t="array" aca="1" ref="DV922" ca="1">OR($G922=Forecast_Capex_Input!$BU$8:$BU$10)</f>
        <v>0</v>
      </c>
      <c r="DW922" s="43" cm="1">
        <f t="array" aca="1" ref="DW922" ca="1">IFERROR(INDEX(Forecast_Capex_Input!BV$12:BV$286,$Z922)
*(INDEX(Forecast_Capex_Input!$H$12:$H$286,$Z922)=Repex),0)
*$DV922</f>
        <v>0</v>
      </c>
      <c r="DX922" s="43" cm="1">
        <f t="array" aca="1" ref="DX922" ca="1">IFERROR(INDEX(Forecast_Capex_Input!BW$12:BW$286,$Z922)
*(INDEX(Forecast_Capex_Input!$H$12:$H$286,$Z922)=Repex),0)
*$DV922</f>
        <v>0</v>
      </c>
      <c r="DY922" s="43" cm="1">
        <f t="array" aca="1" ref="DY922" ca="1">IFERROR(INDEX(Forecast_Capex_Input!BX$12:BX$286,$Z922)
*(INDEX(Forecast_Capex_Input!$H$12:$H$286,$Z922)=Repex),0)
*$DV922</f>
        <v>0</v>
      </c>
      <c r="DZ922" s="43" cm="1">
        <f t="array" aca="1" ref="DZ922" ca="1">IFERROR(INDEX(Forecast_Capex_Input!BY$12:BY$286,$Z922)
*(INDEX(Forecast_Capex_Input!$H$12:$H$286,$Z922)=Repex),0)
*$DV922</f>
        <v>0</v>
      </c>
      <c r="EA922" s="43" cm="1">
        <f t="array" aca="1" ref="EA922" ca="1">IFERROR(INDEX(Forecast_Capex_Input!BZ$12:BZ$286,$Z922)
*(INDEX(Forecast_Capex_Input!$H$12:$H$286,$Z922)=Repex),0)
*$DV922</f>
        <v>0</v>
      </c>
      <c r="EB922" s="43" cm="1">
        <f t="array" aca="1" ref="EB922" ca="1">IFERROR(INDEX(Forecast_Capex_Input!CA$12:CA$286,$Z922)
*(INDEX(Forecast_Capex_Input!$H$12:$H$286,$Z922)=Repex),0)
*$DV922</f>
        <v>0</v>
      </c>
      <c r="EC922" s="43" cm="1">
        <f t="array" aca="1" ref="EC922" ca="1">IFERROR(INDEX(Forecast_Capex_Input!CB$12:CB$286,$Z922)
*(INDEX(Forecast_Capex_Input!$H$12:$H$286,$Z922)=Repex),0)
*$DV922</f>
        <v>0</v>
      </c>
      <c r="ED922" s="43" cm="1">
        <f t="array" aca="1" ref="ED922" ca="1">IFERROR(INDEX(Forecast_Capex_Input!CC$12:CC$286,$Z922)
*(INDEX(Forecast_Capex_Input!$H$12:$H$286,$Z922)=Repex),0)
*$DV922</f>
        <v>0</v>
      </c>
      <c r="EF922" s="86" t="str">
        <f t="shared" si="84"/>
        <v>N/A</v>
      </c>
      <c r="EG922" s="28" t="str">
        <f>IFERROR(RANK(EF922,EF$11:EF$1010,0)+COUNTIF(EF$11:EF922,EF922)-1,NA)</f>
        <v>N/A</v>
      </c>
    </row>
    <row r="923" spans="3:137" x14ac:dyDescent="0.2">
      <c r="C923" s="28">
        <f t="shared" si="85"/>
        <v>913</v>
      </c>
      <c r="D923" s="9" t="str" cm="1">
        <f t="array" ref="D923">IFERROR(INDEX(Forecast_Capex_Input!$D$12:$D$286,$Z923),NA)</f>
        <v>N/A</v>
      </c>
      <c r="E923" s="24" t="str" cm="1">
        <f t="array" ref="E923">IF($Z923=NA,NA,INDEX(Forecast_Capex_Input!$E$12:$E$286,$Z923))</f>
        <v>N/A</v>
      </c>
      <c r="F923" s="9" t="str" cm="1">
        <f t="array" aca="1" ref="F923" ca="1">IFERROR(INDEX(General!$E$25:$E$26,$AA923),NA)</f>
        <v>N/A</v>
      </c>
      <c r="G923" s="9" t="str" cm="1">
        <f t="array" aca="1" ref="G923" ca="1">IFERROR(INDEX(Forecast_Capex_Input!$AI$11:$BB$11,$AC923),NA)</f>
        <v>N/A</v>
      </c>
      <c r="H923" s="50" t="str" cm="1">
        <f t="array" aca="1" ref="H923" ca="1">IFERROR(INDEX(Forecast_Capex_Input!$AI$12:$BB$286,$Z923,$AC923),NA)</f>
        <v>N/A</v>
      </c>
      <c r="I923" s="150" t="str" cm="1">
        <f t="array" ref="I923">IFERROR(INDEX(Forecast_Capex_Input!$F$12:$F$286,$Z923),NA)</f>
        <v>N/A</v>
      </c>
      <c r="J923" s="150" t="str" cm="1">
        <f t="array" ref="J923">IFERROR(INDEX(Forecast_Capex_Input!G$12:G$286,$Z923),NA)</f>
        <v>N/A</v>
      </c>
      <c r="K923" s="150" t="str" cm="1">
        <f t="array" ref="K923">IFERROR(INDEX(Forecast_Capex_Input!H$12:H$286,$Z923),NA)</f>
        <v>N/A</v>
      </c>
      <c r="L923" s="150" t="str" cm="1">
        <f t="array" ref="L923">IFERROR(INDEX(Forecast_Capex_Input!I$12:I$286,$Z923),NA)</f>
        <v>N/A</v>
      </c>
      <c r="M923" s="150" t="str" cm="1">
        <f t="array" ref="M923">IFERROR(INDEX(Forecast_Capex_Input!J$12:J$286,$Z923),NA)</f>
        <v>N/A</v>
      </c>
      <c r="N923" s="150" t="str" cm="1">
        <f t="array" ref="N923">IFERROR(INDEX(Forecast_Capex_Input!K$12:K$286,$Z923),NA)</f>
        <v>N/A</v>
      </c>
      <c r="O923" s="150" t="str" cm="1">
        <f t="array" ref="O923">IFERROR(INDEX(Forecast_Capex_Input!L$12:L$286,$Z923),NA)</f>
        <v>N/A</v>
      </c>
      <c r="P923" s="150" t="str" cm="1">
        <f t="array" ref="P923">IFERROR(INDEX(Forecast_Capex_Input!M$12:M$286,$Z923),NA)</f>
        <v>N/A</v>
      </c>
      <c r="Q923" s="24" t="str" cm="1">
        <f t="array" ref="Q923">IFERROR(INDEX(Forecast_Capex_Input!N$12:N$286,$Z923),NA)</f>
        <v>N/A</v>
      </c>
      <c r="R923" s="190" cm="1">
        <f t="array" ref="R923">IFERROR(INDEX(Forecast_Capex_Input!O$12:O$286,$Z923),0)</f>
        <v>0</v>
      </c>
      <c r="S923" s="24" cm="1">
        <f t="array" ref="S923">IFERROR(INDEX(Forecast_Capex_Input!P$12:P$286,$Z923),0)</f>
        <v>0</v>
      </c>
      <c r="T923" s="150" t="str" cm="1">
        <f t="array" aca="1" ref="T923" ca="1">IFERROR(INDEX(General!$K$91:$K$110,$AC923),NA)</f>
        <v>N/A</v>
      </c>
      <c r="U923" s="43" cm="1">
        <f t="array" aca="1" ref="U923" ca="1">IFERROR(
IF($F923=General!$E$25,INDEX(Forecast_Capex_Input!S$12:S$286,$Z923),
INDEX(Forecast_Capex_Input!T$12:T$286,$Z923)),0)</f>
        <v>0</v>
      </c>
      <c r="V923" s="82" t="b">
        <f>IFERROR(INDEX(Overheads!$T$19:$T$26,MATCH($I923,Overheads!$E$19:$E$26,0)),FALSE)</f>
        <v>0</v>
      </c>
      <c r="W923" s="209" cm="1">
        <f t="array" ref="W923">IFERROR(
INDEX(Forecast_Capex_Input!CN$12:CN$286,$Z923),0)</f>
        <v>0</v>
      </c>
      <c r="X923" s="209">
        <f>IFERROR(
MATCH($W923,General!$L$39:$S$39,0),1)</f>
        <v>1</v>
      </c>
      <c r="Z923" s="28" t="str">
        <f>IFERROR(
IF(MATCH($C923,Forecast_Capex_Input!$CI$12:$CI$286,1)+1&gt;MAX(Forecast_Capex_Input!$C$12:$C$286),NA,
MATCH($C923,Forecast_Capex_Input!$CI$12:$CI$286,1)+1),1)</f>
        <v>N/A</v>
      </c>
      <c r="AA923" s="28" t="str" cm="1">
        <f t="array" aca="1" ref="AA923" ca="1">IFERROR(
IF(Z922&lt;&gt;Z923,1,
IF(COUNTIF(OFFSET(AA922,0,0,-INDEX(Forecast_Capex_Input!$CG$12:$CG$286,$Z923)),AA922)=INDEX(Forecast_Capex_Input!$CG$12:$CG$286,$Z923),AA922+1,AA922)),NA)</f>
        <v>N/A</v>
      </c>
      <c r="AB923" s="28" t="str" cm="1">
        <f t="array" ref="AB923">IFERROR($C923-IF($Z923=1,1,INDEX(Forecast_Capex_Input!$CI$12:$CI$286,$Z923-1))+1,NA)</f>
        <v>N/A</v>
      </c>
      <c r="AC923" s="28" t="str" cm="1">
        <f t="array" aca="1" ref="AC923" ca="1">IFERROR(IF(AA923=1,
INDEX(Forecast_Capex_Input!$AI$10:$BB$10,SMALL(IF(INDEX(Forecast_Capex_Input!$AI$12:$BB$286,$Z923,0)&gt;0,COLUMN(Forecast_Capex_Input!$AI$10:$BB$10)-COLUMN(Forecast_Capex_Input!$AI$12)+1),ROWS(OFFSET(AC922,0,0,-$AB923)))),
OFFSET(AC922,-INDEX(Forecast_Capex_Input!$CG$12:$CG$286,$Z923)+1,0)),NA)</f>
        <v>N/A</v>
      </c>
      <c r="AD923" s="28" t="str">
        <f t="shared" ca="1" si="82"/>
        <v>N/A</v>
      </c>
      <c r="AE923" s="82" t="b">
        <f t="shared" si="86"/>
        <v>0</v>
      </c>
      <c r="AF923" s="78" t="b">
        <v>0</v>
      </c>
      <c r="AG923" s="82" t="b">
        <f t="shared" si="83"/>
        <v>1</v>
      </c>
      <c r="AI923" s="55">
        <v>0</v>
      </c>
      <c r="AJ923" s="55">
        <v>0</v>
      </c>
      <c r="AK923" s="55">
        <v>0</v>
      </c>
      <c r="AL923" s="55">
        <v>0</v>
      </c>
      <c r="AM923" s="55">
        <v>0</v>
      </c>
      <c r="AN923" s="135">
        <v>0</v>
      </c>
      <c r="AP923" s="55">
        <v>0</v>
      </c>
      <c r="AQ923" s="55">
        <v>0</v>
      </c>
      <c r="AR923" s="55">
        <v>0</v>
      </c>
      <c r="AS923" s="55">
        <v>0</v>
      </c>
      <c r="AT923" s="55">
        <v>0</v>
      </c>
      <c r="AU923" s="135">
        <v>0</v>
      </c>
      <c r="AW923" s="55">
        <v>0</v>
      </c>
      <c r="AX923" s="55">
        <v>0</v>
      </c>
      <c r="AY923" s="55">
        <v>0</v>
      </c>
      <c r="AZ923" s="55">
        <v>0</v>
      </c>
      <c r="BA923" s="55">
        <v>0</v>
      </c>
      <c r="BB923" s="135">
        <v>0</v>
      </c>
      <c r="BD923" s="55">
        <v>0</v>
      </c>
      <c r="BE923" s="55">
        <v>0</v>
      </c>
      <c r="BF923" s="55">
        <v>0</v>
      </c>
      <c r="BG923" s="55">
        <v>0</v>
      </c>
      <c r="BH923" s="55">
        <v>0</v>
      </c>
      <c r="BI923" s="135">
        <v>0</v>
      </c>
      <c r="BK923" s="55">
        <v>0</v>
      </c>
      <c r="BL923" s="55">
        <v>0</v>
      </c>
      <c r="BM923" s="55">
        <v>0</v>
      </c>
      <c r="BN923" s="55">
        <v>0</v>
      </c>
      <c r="BO923" s="55">
        <v>0</v>
      </c>
      <c r="BP923" s="135">
        <v>0</v>
      </c>
      <c r="BR923" s="147">
        <v>0</v>
      </c>
      <c r="BS923" s="147">
        <v>0</v>
      </c>
      <c r="BT923" s="147">
        <v>0</v>
      </c>
      <c r="BU923" s="147">
        <v>0</v>
      </c>
      <c r="BV923" s="147">
        <v>0</v>
      </c>
      <c r="BX923" s="55">
        <v>0</v>
      </c>
      <c r="BY923" s="55">
        <v>0</v>
      </c>
      <c r="BZ923" s="55">
        <v>0</v>
      </c>
      <c r="CA923" s="55">
        <v>0</v>
      </c>
      <c r="CB923" s="55">
        <v>0</v>
      </c>
      <c r="CC923" s="135">
        <v>0</v>
      </c>
      <c r="CE923" s="55">
        <v>0</v>
      </c>
      <c r="CF923" s="55">
        <v>0</v>
      </c>
      <c r="CG923" s="55">
        <v>0</v>
      </c>
      <c r="CH923" s="55">
        <v>0</v>
      </c>
      <c r="CI923" s="55">
        <v>0</v>
      </c>
      <c r="CJ923" s="135">
        <v>0</v>
      </c>
      <c r="CL923" s="55">
        <v>0</v>
      </c>
      <c r="CM923" s="55">
        <v>0</v>
      </c>
      <c r="CN923" s="55">
        <v>0</v>
      </c>
      <c r="CO923" s="55">
        <v>0</v>
      </c>
      <c r="CP923" s="55">
        <v>0</v>
      </c>
      <c r="CQ923" s="135">
        <v>0</v>
      </c>
      <c r="CS923" s="67">
        <v>0</v>
      </c>
      <c r="CT923" s="67">
        <v>0</v>
      </c>
      <c r="CU923" s="67">
        <v>0</v>
      </c>
      <c r="CV923" s="67">
        <v>0</v>
      </c>
      <c r="CW923" s="67">
        <v>0</v>
      </c>
      <c r="CX923" s="135">
        <v>0</v>
      </c>
      <c r="CZ923" s="55">
        <v>0</v>
      </c>
      <c r="DA923" s="55">
        <v>0</v>
      </c>
      <c r="DB923" s="55">
        <v>0</v>
      </c>
      <c r="DC923" s="55">
        <v>0</v>
      </c>
      <c r="DD923" s="55">
        <v>0</v>
      </c>
      <c r="DE923" s="135">
        <v>0</v>
      </c>
      <c r="DG923" s="43" t="b" cm="1">
        <f t="array" aca="1" ref="DG923" ca="1">OR($G923=Forecast_Capex_Input!$BF$8:$BF$10)</f>
        <v>0</v>
      </c>
      <c r="DH923" s="43" cm="1">
        <f t="array" aca="1" ref="DH923" ca="1">IFERROR(INDEX(Forecast_Capex_Input!BG$12:BG$286,$Z923)
*(INDEX(Forecast_Capex_Input!$H$12:$H$286,$Z923)=Repex),0)
*$DG923</f>
        <v>0</v>
      </c>
      <c r="DI923" s="43" cm="1">
        <f t="array" aca="1" ref="DI923" ca="1">IFERROR(INDEX(Forecast_Capex_Input!BH$12:BH$286,$Z923)
*(INDEX(Forecast_Capex_Input!$H$12:$H$286,$Z923)=Repex),0)
*$DG923</f>
        <v>0</v>
      </c>
      <c r="DJ923" s="43" cm="1">
        <f t="array" aca="1" ref="DJ923" ca="1">IFERROR(INDEX(Forecast_Capex_Input!BI$12:BI$286,$Z923)
*(INDEX(Forecast_Capex_Input!$H$12:$H$286,$Z923)=Repex),0)
*$DG923</f>
        <v>0</v>
      </c>
      <c r="DK923" s="43" cm="1">
        <f t="array" aca="1" ref="DK923" ca="1">IFERROR(INDEX(Forecast_Capex_Input!BJ$12:BJ$286,$Z923)
*(INDEX(Forecast_Capex_Input!$H$12:$H$286,$Z923)=Repex),0)
*$DG923</f>
        <v>0</v>
      </c>
      <c r="DL923" s="43" cm="1">
        <f t="array" aca="1" ref="DL923" ca="1">IFERROR(INDEX(Forecast_Capex_Input!BK$12:BK$286,$Z923)
*(INDEX(Forecast_Capex_Input!$H$12:$H$286,$Z923)=Repex),0)
*$DG923</f>
        <v>0</v>
      </c>
      <c r="DM923" s="43" cm="1">
        <f t="array" aca="1" ref="DM923" ca="1">IFERROR(INDEX(Forecast_Capex_Input!BL$12:BL$286,$Z923)
*(INDEX(Forecast_Capex_Input!$H$12:$H$286,$Z923)=Repex),0)
*$DG923</f>
        <v>0</v>
      </c>
      <c r="DO923" s="43" t="b" cm="1">
        <f t="array" aca="1" ref="DO923" ca="1">OR($G923=Forecast_Capex_Input!$BN$8:$BN$9)</f>
        <v>0</v>
      </c>
      <c r="DP923" s="43" cm="1">
        <f t="array" aca="1" ref="DP923" ca="1">IFERROR(INDEX(Forecast_Capex_Input!BO$12:BO$286,$Z923)
*(INDEX(Forecast_Capex_Input!$H$12:$H$286,$Z923)=Repex),0)
*$DO923</f>
        <v>0</v>
      </c>
      <c r="DQ923" s="43" cm="1">
        <f t="array" aca="1" ref="DQ923" ca="1">IFERROR(INDEX(Forecast_Capex_Input!BP$12:BP$286,$Z923)
*(INDEX(Forecast_Capex_Input!$H$12:$H$286,$Z923)=Repex),0)
*$DO923</f>
        <v>0</v>
      </c>
      <c r="DR923" s="43" cm="1">
        <f t="array" aca="1" ref="DR923" ca="1">IFERROR(INDEX(Forecast_Capex_Input!BQ$12:BQ$286,$Z923)
*(INDEX(Forecast_Capex_Input!$H$12:$H$286,$Z923)=Repex),0)
*$DO923</f>
        <v>0</v>
      </c>
      <c r="DS923" s="43" cm="1">
        <f t="array" aca="1" ref="DS923" ca="1">IFERROR(INDEX(Forecast_Capex_Input!BR$12:BR$286,$Z923)
*(INDEX(Forecast_Capex_Input!$H$12:$H$286,$Z923)=Repex),0)
*$DO923</f>
        <v>0</v>
      </c>
      <c r="DT923" s="43" cm="1">
        <f t="array" aca="1" ref="DT923" ca="1">IFERROR(INDEX(Forecast_Capex_Input!BS$12:BS$286,$Z923)
*(INDEX(Forecast_Capex_Input!$H$12:$H$286,$Z923)=Repex),0)
*$DO923</f>
        <v>0</v>
      </c>
      <c r="DV923" s="43" t="b" cm="1">
        <f t="array" aca="1" ref="DV923" ca="1">OR($G923=Forecast_Capex_Input!$BU$8:$BU$10)</f>
        <v>0</v>
      </c>
      <c r="DW923" s="43" cm="1">
        <f t="array" aca="1" ref="DW923" ca="1">IFERROR(INDEX(Forecast_Capex_Input!BV$12:BV$286,$Z923)
*(INDEX(Forecast_Capex_Input!$H$12:$H$286,$Z923)=Repex),0)
*$DV923</f>
        <v>0</v>
      </c>
      <c r="DX923" s="43" cm="1">
        <f t="array" aca="1" ref="DX923" ca="1">IFERROR(INDEX(Forecast_Capex_Input!BW$12:BW$286,$Z923)
*(INDEX(Forecast_Capex_Input!$H$12:$H$286,$Z923)=Repex),0)
*$DV923</f>
        <v>0</v>
      </c>
      <c r="DY923" s="43" cm="1">
        <f t="array" aca="1" ref="DY923" ca="1">IFERROR(INDEX(Forecast_Capex_Input!BX$12:BX$286,$Z923)
*(INDEX(Forecast_Capex_Input!$H$12:$H$286,$Z923)=Repex),0)
*$DV923</f>
        <v>0</v>
      </c>
      <c r="DZ923" s="43" cm="1">
        <f t="array" aca="1" ref="DZ923" ca="1">IFERROR(INDEX(Forecast_Capex_Input!BY$12:BY$286,$Z923)
*(INDEX(Forecast_Capex_Input!$H$12:$H$286,$Z923)=Repex),0)
*$DV923</f>
        <v>0</v>
      </c>
      <c r="EA923" s="43" cm="1">
        <f t="array" aca="1" ref="EA923" ca="1">IFERROR(INDEX(Forecast_Capex_Input!BZ$12:BZ$286,$Z923)
*(INDEX(Forecast_Capex_Input!$H$12:$H$286,$Z923)=Repex),0)
*$DV923</f>
        <v>0</v>
      </c>
      <c r="EB923" s="43" cm="1">
        <f t="array" aca="1" ref="EB923" ca="1">IFERROR(INDEX(Forecast_Capex_Input!CA$12:CA$286,$Z923)
*(INDEX(Forecast_Capex_Input!$H$12:$H$286,$Z923)=Repex),0)
*$DV923</f>
        <v>0</v>
      </c>
      <c r="EC923" s="43" cm="1">
        <f t="array" aca="1" ref="EC923" ca="1">IFERROR(INDEX(Forecast_Capex_Input!CB$12:CB$286,$Z923)
*(INDEX(Forecast_Capex_Input!$H$12:$H$286,$Z923)=Repex),0)
*$DV923</f>
        <v>0</v>
      </c>
      <c r="ED923" s="43" cm="1">
        <f t="array" aca="1" ref="ED923" ca="1">IFERROR(INDEX(Forecast_Capex_Input!CC$12:CC$286,$Z923)
*(INDEX(Forecast_Capex_Input!$H$12:$H$286,$Z923)=Repex),0)
*$DV923</f>
        <v>0</v>
      </c>
      <c r="EF923" s="86" t="str">
        <f t="shared" si="84"/>
        <v>N/A</v>
      </c>
      <c r="EG923" s="28" t="str">
        <f>IFERROR(RANK(EF923,EF$11:EF$1010,0)+COUNTIF(EF$11:EF923,EF923)-1,NA)</f>
        <v>N/A</v>
      </c>
    </row>
    <row r="924" spans="3:137" x14ac:dyDescent="0.2">
      <c r="C924" s="28">
        <f t="shared" si="85"/>
        <v>914</v>
      </c>
      <c r="D924" s="9" t="str" cm="1">
        <f t="array" ref="D924">IFERROR(INDEX(Forecast_Capex_Input!$D$12:$D$286,$Z924),NA)</f>
        <v>N/A</v>
      </c>
      <c r="E924" s="24" t="str" cm="1">
        <f t="array" ref="E924">IF($Z924=NA,NA,INDEX(Forecast_Capex_Input!$E$12:$E$286,$Z924))</f>
        <v>N/A</v>
      </c>
      <c r="F924" s="9" t="str" cm="1">
        <f t="array" aca="1" ref="F924" ca="1">IFERROR(INDEX(General!$E$25:$E$26,$AA924),NA)</f>
        <v>N/A</v>
      </c>
      <c r="G924" s="9" t="str" cm="1">
        <f t="array" aca="1" ref="G924" ca="1">IFERROR(INDEX(Forecast_Capex_Input!$AI$11:$BB$11,$AC924),NA)</f>
        <v>N/A</v>
      </c>
      <c r="H924" s="50" t="str" cm="1">
        <f t="array" aca="1" ref="H924" ca="1">IFERROR(INDEX(Forecast_Capex_Input!$AI$12:$BB$286,$Z924,$AC924),NA)</f>
        <v>N/A</v>
      </c>
      <c r="I924" s="150" t="str" cm="1">
        <f t="array" ref="I924">IFERROR(INDEX(Forecast_Capex_Input!$F$12:$F$286,$Z924),NA)</f>
        <v>N/A</v>
      </c>
      <c r="J924" s="150" t="str" cm="1">
        <f t="array" ref="J924">IFERROR(INDEX(Forecast_Capex_Input!G$12:G$286,$Z924),NA)</f>
        <v>N/A</v>
      </c>
      <c r="K924" s="150" t="str" cm="1">
        <f t="array" ref="K924">IFERROR(INDEX(Forecast_Capex_Input!H$12:H$286,$Z924),NA)</f>
        <v>N/A</v>
      </c>
      <c r="L924" s="150" t="str" cm="1">
        <f t="array" ref="L924">IFERROR(INDEX(Forecast_Capex_Input!I$12:I$286,$Z924),NA)</f>
        <v>N/A</v>
      </c>
      <c r="M924" s="150" t="str" cm="1">
        <f t="array" ref="M924">IFERROR(INDEX(Forecast_Capex_Input!J$12:J$286,$Z924),NA)</f>
        <v>N/A</v>
      </c>
      <c r="N924" s="150" t="str" cm="1">
        <f t="array" ref="N924">IFERROR(INDEX(Forecast_Capex_Input!K$12:K$286,$Z924),NA)</f>
        <v>N/A</v>
      </c>
      <c r="O924" s="150" t="str" cm="1">
        <f t="array" ref="O924">IFERROR(INDEX(Forecast_Capex_Input!L$12:L$286,$Z924),NA)</f>
        <v>N/A</v>
      </c>
      <c r="P924" s="150" t="str" cm="1">
        <f t="array" ref="P924">IFERROR(INDEX(Forecast_Capex_Input!M$12:M$286,$Z924),NA)</f>
        <v>N/A</v>
      </c>
      <c r="Q924" s="24" t="str" cm="1">
        <f t="array" ref="Q924">IFERROR(INDEX(Forecast_Capex_Input!N$12:N$286,$Z924),NA)</f>
        <v>N/A</v>
      </c>
      <c r="R924" s="190" cm="1">
        <f t="array" ref="R924">IFERROR(INDEX(Forecast_Capex_Input!O$12:O$286,$Z924),0)</f>
        <v>0</v>
      </c>
      <c r="S924" s="24" cm="1">
        <f t="array" ref="S924">IFERROR(INDEX(Forecast_Capex_Input!P$12:P$286,$Z924),0)</f>
        <v>0</v>
      </c>
      <c r="T924" s="150" t="str" cm="1">
        <f t="array" aca="1" ref="T924" ca="1">IFERROR(INDEX(General!$K$91:$K$110,$AC924),NA)</f>
        <v>N/A</v>
      </c>
      <c r="U924" s="43" cm="1">
        <f t="array" aca="1" ref="U924" ca="1">IFERROR(
IF($F924=General!$E$25,INDEX(Forecast_Capex_Input!S$12:S$286,$Z924),
INDEX(Forecast_Capex_Input!T$12:T$286,$Z924)),0)</f>
        <v>0</v>
      </c>
      <c r="V924" s="82" t="b">
        <f>IFERROR(INDEX(Overheads!$T$19:$T$26,MATCH($I924,Overheads!$E$19:$E$26,0)),FALSE)</f>
        <v>0</v>
      </c>
      <c r="W924" s="209" cm="1">
        <f t="array" ref="W924">IFERROR(
INDEX(Forecast_Capex_Input!CN$12:CN$286,$Z924),0)</f>
        <v>0</v>
      </c>
      <c r="X924" s="209">
        <f>IFERROR(
MATCH($W924,General!$L$39:$S$39,0),1)</f>
        <v>1</v>
      </c>
      <c r="Z924" s="28" t="str">
        <f>IFERROR(
IF(MATCH($C924,Forecast_Capex_Input!$CI$12:$CI$286,1)+1&gt;MAX(Forecast_Capex_Input!$C$12:$C$286),NA,
MATCH($C924,Forecast_Capex_Input!$CI$12:$CI$286,1)+1),1)</f>
        <v>N/A</v>
      </c>
      <c r="AA924" s="28" t="str" cm="1">
        <f t="array" aca="1" ref="AA924" ca="1">IFERROR(
IF(Z923&lt;&gt;Z924,1,
IF(COUNTIF(OFFSET(AA923,0,0,-INDEX(Forecast_Capex_Input!$CG$12:$CG$286,$Z924)),AA923)=INDEX(Forecast_Capex_Input!$CG$12:$CG$286,$Z924),AA923+1,AA923)),NA)</f>
        <v>N/A</v>
      </c>
      <c r="AB924" s="28" t="str" cm="1">
        <f t="array" ref="AB924">IFERROR($C924-IF($Z924=1,1,INDEX(Forecast_Capex_Input!$CI$12:$CI$286,$Z924-1))+1,NA)</f>
        <v>N/A</v>
      </c>
      <c r="AC924" s="28" t="str" cm="1">
        <f t="array" aca="1" ref="AC924" ca="1">IFERROR(IF(AA924=1,
INDEX(Forecast_Capex_Input!$AI$10:$BB$10,SMALL(IF(INDEX(Forecast_Capex_Input!$AI$12:$BB$286,$Z924,0)&gt;0,COLUMN(Forecast_Capex_Input!$AI$10:$BB$10)-COLUMN(Forecast_Capex_Input!$AI$12)+1),ROWS(OFFSET(AC923,0,0,-$AB924)))),
OFFSET(AC923,-INDEX(Forecast_Capex_Input!$CG$12:$CG$286,$Z924)+1,0)),NA)</f>
        <v>N/A</v>
      </c>
      <c r="AD924" s="28" t="str">
        <f t="shared" ca="1" si="82"/>
        <v>N/A</v>
      </c>
      <c r="AE924" s="82" t="b">
        <f t="shared" si="86"/>
        <v>0</v>
      </c>
      <c r="AF924" s="78" t="b">
        <v>0</v>
      </c>
      <c r="AG924" s="82" t="b">
        <f t="shared" si="83"/>
        <v>1</v>
      </c>
      <c r="AI924" s="55">
        <v>0</v>
      </c>
      <c r="AJ924" s="55">
        <v>0</v>
      </c>
      <c r="AK924" s="55">
        <v>0</v>
      </c>
      <c r="AL924" s="55">
        <v>0</v>
      </c>
      <c r="AM924" s="55">
        <v>0</v>
      </c>
      <c r="AN924" s="135">
        <v>0</v>
      </c>
      <c r="AP924" s="55">
        <v>0</v>
      </c>
      <c r="AQ924" s="55">
        <v>0</v>
      </c>
      <c r="AR924" s="55">
        <v>0</v>
      </c>
      <c r="AS924" s="55">
        <v>0</v>
      </c>
      <c r="AT924" s="55">
        <v>0</v>
      </c>
      <c r="AU924" s="135">
        <v>0</v>
      </c>
      <c r="AW924" s="55">
        <v>0</v>
      </c>
      <c r="AX924" s="55">
        <v>0</v>
      </c>
      <c r="AY924" s="55">
        <v>0</v>
      </c>
      <c r="AZ924" s="55">
        <v>0</v>
      </c>
      <c r="BA924" s="55">
        <v>0</v>
      </c>
      <c r="BB924" s="135">
        <v>0</v>
      </c>
      <c r="BD924" s="55">
        <v>0</v>
      </c>
      <c r="BE924" s="55">
        <v>0</v>
      </c>
      <c r="BF924" s="55">
        <v>0</v>
      </c>
      <c r="BG924" s="55">
        <v>0</v>
      </c>
      <c r="BH924" s="55">
        <v>0</v>
      </c>
      <c r="BI924" s="135">
        <v>0</v>
      </c>
      <c r="BK924" s="55">
        <v>0</v>
      </c>
      <c r="BL924" s="55">
        <v>0</v>
      </c>
      <c r="BM924" s="55">
        <v>0</v>
      </c>
      <c r="BN924" s="55">
        <v>0</v>
      </c>
      <c r="BO924" s="55">
        <v>0</v>
      </c>
      <c r="BP924" s="135">
        <v>0</v>
      </c>
      <c r="BR924" s="147">
        <v>0</v>
      </c>
      <c r="BS924" s="147">
        <v>0</v>
      </c>
      <c r="BT924" s="147">
        <v>0</v>
      </c>
      <c r="BU924" s="147">
        <v>0</v>
      </c>
      <c r="BV924" s="147">
        <v>0</v>
      </c>
      <c r="BX924" s="55">
        <v>0</v>
      </c>
      <c r="BY924" s="55">
        <v>0</v>
      </c>
      <c r="BZ924" s="55">
        <v>0</v>
      </c>
      <c r="CA924" s="55">
        <v>0</v>
      </c>
      <c r="CB924" s="55">
        <v>0</v>
      </c>
      <c r="CC924" s="135">
        <v>0</v>
      </c>
      <c r="CE924" s="55">
        <v>0</v>
      </c>
      <c r="CF924" s="55">
        <v>0</v>
      </c>
      <c r="CG924" s="55">
        <v>0</v>
      </c>
      <c r="CH924" s="55">
        <v>0</v>
      </c>
      <c r="CI924" s="55">
        <v>0</v>
      </c>
      <c r="CJ924" s="135">
        <v>0</v>
      </c>
      <c r="CL924" s="55">
        <v>0</v>
      </c>
      <c r="CM924" s="55">
        <v>0</v>
      </c>
      <c r="CN924" s="55">
        <v>0</v>
      </c>
      <c r="CO924" s="55">
        <v>0</v>
      </c>
      <c r="CP924" s="55">
        <v>0</v>
      </c>
      <c r="CQ924" s="135">
        <v>0</v>
      </c>
      <c r="CS924" s="67">
        <v>0</v>
      </c>
      <c r="CT924" s="67">
        <v>0</v>
      </c>
      <c r="CU924" s="67">
        <v>0</v>
      </c>
      <c r="CV924" s="67">
        <v>0</v>
      </c>
      <c r="CW924" s="67">
        <v>0</v>
      </c>
      <c r="CX924" s="135">
        <v>0</v>
      </c>
      <c r="CZ924" s="55">
        <v>0</v>
      </c>
      <c r="DA924" s="55">
        <v>0</v>
      </c>
      <c r="DB924" s="55">
        <v>0</v>
      </c>
      <c r="DC924" s="55">
        <v>0</v>
      </c>
      <c r="DD924" s="55">
        <v>0</v>
      </c>
      <c r="DE924" s="135">
        <v>0</v>
      </c>
      <c r="DG924" s="43" t="b" cm="1">
        <f t="array" aca="1" ref="DG924" ca="1">OR($G924=Forecast_Capex_Input!$BF$8:$BF$10)</f>
        <v>0</v>
      </c>
      <c r="DH924" s="43" cm="1">
        <f t="array" aca="1" ref="DH924" ca="1">IFERROR(INDEX(Forecast_Capex_Input!BG$12:BG$286,$Z924)
*(INDEX(Forecast_Capex_Input!$H$12:$H$286,$Z924)=Repex),0)
*$DG924</f>
        <v>0</v>
      </c>
      <c r="DI924" s="43" cm="1">
        <f t="array" aca="1" ref="DI924" ca="1">IFERROR(INDEX(Forecast_Capex_Input!BH$12:BH$286,$Z924)
*(INDEX(Forecast_Capex_Input!$H$12:$H$286,$Z924)=Repex),0)
*$DG924</f>
        <v>0</v>
      </c>
      <c r="DJ924" s="43" cm="1">
        <f t="array" aca="1" ref="DJ924" ca="1">IFERROR(INDEX(Forecast_Capex_Input!BI$12:BI$286,$Z924)
*(INDEX(Forecast_Capex_Input!$H$12:$H$286,$Z924)=Repex),0)
*$DG924</f>
        <v>0</v>
      </c>
      <c r="DK924" s="43" cm="1">
        <f t="array" aca="1" ref="DK924" ca="1">IFERROR(INDEX(Forecast_Capex_Input!BJ$12:BJ$286,$Z924)
*(INDEX(Forecast_Capex_Input!$H$12:$H$286,$Z924)=Repex),0)
*$DG924</f>
        <v>0</v>
      </c>
      <c r="DL924" s="43" cm="1">
        <f t="array" aca="1" ref="DL924" ca="1">IFERROR(INDEX(Forecast_Capex_Input!BK$12:BK$286,$Z924)
*(INDEX(Forecast_Capex_Input!$H$12:$H$286,$Z924)=Repex),0)
*$DG924</f>
        <v>0</v>
      </c>
      <c r="DM924" s="43" cm="1">
        <f t="array" aca="1" ref="DM924" ca="1">IFERROR(INDEX(Forecast_Capex_Input!BL$12:BL$286,$Z924)
*(INDEX(Forecast_Capex_Input!$H$12:$H$286,$Z924)=Repex),0)
*$DG924</f>
        <v>0</v>
      </c>
      <c r="DO924" s="43" t="b" cm="1">
        <f t="array" aca="1" ref="DO924" ca="1">OR($G924=Forecast_Capex_Input!$BN$8:$BN$9)</f>
        <v>0</v>
      </c>
      <c r="DP924" s="43" cm="1">
        <f t="array" aca="1" ref="DP924" ca="1">IFERROR(INDEX(Forecast_Capex_Input!BO$12:BO$286,$Z924)
*(INDEX(Forecast_Capex_Input!$H$12:$H$286,$Z924)=Repex),0)
*$DO924</f>
        <v>0</v>
      </c>
      <c r="DQ924" s="43" cm="1">
        <f t="array" aca="1" ref="DQ924" ca="1">IFERROR(INDEX(Forecast_Capex_Input!BP$12:BP$286,$Z924)
*(INDEX(Forecast_Capex_Input!$H$12:$H$286,$Z924)=Repex),0)
*$DO924</f>
        <v>0</v>
      </c>
      <c r="DR924" s="43" cm="1">
        <f t="array" aca="1" ref="DR924" ca="1">IFERROR(INDEX(Forecast_Capex_Input!BQ$12:BQ$286,$Z924)
*(INDEX(Forecast_Capex_Input!$H$12:$H$286,$Z924)=Repex),0)
*$DO924</f>
        <v>0</v>
      </c>
      <c r="DS924" s="43" cm="1">
        <f t="array" aca="1" ref="DS924" ca="1">IFERROR(INDEX(Forecast_Capex_Input!BR$12:BR$286,$Z924)
*(INDEX(Forecast_Capex_Input!$H$12:$H$286,$Z924)=Repex),0)
*$DO924</f>
        <v>0</v>
      </c>
      <c r="DT924" s="43" cm="1">
        <f t="array" aca="1" ref="DT924" ca="1">IFERROR(INDEX(Forecast_Capex_Input!BS$12:BS$286,$Z924)
*(INDEX(Forecast_Capex_Input!$H$12:$H$286,$Z924)=Repex),0)
*$DO924</f>
        <v>0</v>
      </c>
      <c r="DV924" s="43" t="b" cm="1">
        <f t="array" aca="1" ref="DV924" ca="1">OR($G924=Forecast_Capex_Input!$BU$8:$BU$10)</f>
        <v>0</v>
      </c>
      <c r="DW924" s="43" cm="1">
        <f t="array" aca="1" ref="DW924" ca="1">IFERROR(INDEX(Forecast_Capex_Input!BV$12:BV$286,$Z924)
*(INDEX(Forecast_Capex_Input!$H$12:$H$286,$Z924)=Repex),0)
*$DV924</f>
        <v>0</v>
      </c>
      <c r="DX924" s="43" cm="1">
        <f t="array" aca="1" ref="DX924" ca="1">IFERROR(INDEX(Forecast_Capex_Input!BW$12:BW$286,$Z924)
*(INDEX(Forecast_Capex_Input!$H$12:$H$286,$Z924)=Repex),0)
*$DV924</f>
        <v>0</v>
      </c>
      <c r="DY924" s="43" cm="1">
        <f t="array" aca="1" ref="DY924" ca="1">IFERROR(INDEX(Forecast_Capex_Input!BX$12:BX$286,$Z924)
*(INDEX(Forecast_Capex_Input!$H$12:$H$286,$Z924)=Repex),0)
*$DV924</f>
        <v>0</v>
      </c>
      <c r="DZ924" s="43" cm="1">
        <f t="array" aca="1" ref="DZ924" ca="1">IFERROR(INDEX(Forecast_Capex_Input!BY$12:BY$286,$Z924)
*(INDEX(Forecast_Capex_Input!$H$12:$H$286,$Z924)=Repex),0)
*$DV924</f>
        <v>0</v>
      </c>
      <c r="EA924" s="43" cm="1">
        <f t="array" aca="1" ref="EA924" ca="1">IFERROR(INDEX(Forecast_Capex_Input!BZ$12:BZ$286,$Z924)
*(INDEX(Forecast_Capex_Input!$H$12:$H$286,$Z924)=Repex),0)
*$DV924</f>
        <v>0</v>
      </c>
      <c r="EB924" s="43" cm="1">
        <f t="array" aca="1" ref="EB924" ca="1">IFERROR(INDEX(Forecast_Capex_Input!CA$12:CA$286,$Z924)
*(INDEX(Forecast_Capex_Input!$H$12:$H$286,$Z924)=Repex),0)
*$DV924</f>
        <v>0</v>
      </c>
      <c r="EC924" s="43" cm="1">
        <f t="array" aca="1" ref="EC924" ca="1">IFERROR(INDEX(Forecast_Capex_Input!CB$12:CB$286,$Z924)
*(INDEX(Forecast_Capex_Input!$H$12:$H$286,$Z924)=Repex),0)
*$DV924</f>
        <v>0</v>
      </c>
      <c r="ED924" s="43" cm="1">
        <f t="array" aca="1" ref="ED924" ca="1">IFERROR(INDEX(Forecast_Capex_Input!CC$12:CC$286,$Z924)
*(INDEX(Forecast_Capex_Input!$H$12:$H$286,$Z924)=Repex),0)
*$DV924</f>
        <v>0</v>
      </c>
      <c r="EF924" s="86" t="str">
        <f t="shared" si="84"/>
        <v>N/A</v>
      </c>
      <c r="EG924" s="28" t="str">
        <f>IFERROR(RANK(EF924,EF$11:EF$1010,0)+COUNTIF(EF$11:EF924,EF924)-1,NA)</f>
        <v>N/A</v>
      </c>
    </row>
    <row r="925" spans="3:137" x14ac:dyDescent="0.2">
      <c r="C925" s="28">
        <f t="shared" si="85"/>
        <v>915</v>
      </c>
      <c r="D925" s="9" t="str" cm="1">
        <f t="array" ref="D925">IFERROR(INDEX(Forecast_Capex_Input!$D$12:$D$286,$Z925),NA)</f>
        <v>N/A</v>
      </c>
      <c r="E925" s="24" t="str" cm="1">
        <f t="array" ref="E925">IF($Z925=NA,NA,INDEX(Forecast_Capex_Input!$E$12:$E$286,$Z925))</f>
        <v>N/A</v>
      </c>
      <c r="F925" s="9" t="str" cm="1">
        <f t="array" aca="1" ref="F925" ca="1">IFERROR(INDEX(General!$E$25:$E$26,$AA925),NA)</f>
        <v>N/A</v>
      </c>
      <c r="G925" s="9" t="str" cm="1">
        <f t="array" aca="1" ref="G925" ca="1">IFERROR(INDEX(Forecast_Capex_Input!$AI$11:$BB$11,$AC925),NA)</f>
        <v>N/A</v>
      </c>
      <c r="H925" s="50" t="str" cm="1">
        <f t="array" aca="1" ref="H925" ca="1">IFERROR(INDEX(Forecast_Capex_Input!$AI$12:$BB$286,$Z925,$AC925),NA)</f>
        <v>N/A</v>
      </c>
      <c r="I925" s="150" t="str" cm="1">
        <f t="array" ref="I925">IFERROR(INDEX(Forecast_Capex_Input!$F$12:$F$286,$Z925),NA)</f>
        <v>N/A</v>
      </c>
      <c r="J925" s="150" t="str" cm="1">
        <f t="array" ref="J925">IFERROR(INDEX(Forecast_Capex_Input!G$12:G$286,$Z925),NA)</f>
        <v>N/A</v>
      </c>
      <c r="K925" s="150" t="str" cm="1">
        <f t="array" ref="K925">IFERROR(INDEX(Forecast_Capex_Input!H$12:H$286,$Z925),NA)</f>
        <v>N/A</v>
      </c>
      <c r="L925" s="150" t="str" cm="1">
        <f t="array" ref="L925">IFERROR(INDEX(Forecast_Capex_Input!I$12:I$286,$Z925),NA)</f>
        <v>N/A</v>
      </c>
      <c r="M925" s="150" t="str" cm="1">
        <f t="array" ref="M925">IFERROR(INDEX(Forecast_Capex_Input!J$12:J$286,$Z925),NA)</f>
        <v>N/A</v>
      </c>
      <c r="N925" s="150" t="str" cm="1">
        <f t="array" ref="N925">IFERROR(INDEX(Forecast_Capex_Input!K$12:K$286,$Z925),NA)</f>
        <v>N/A</v>
      </c>
      <c r="O925" s="150" t="str" cm="1">
        <f t="array" ref="O925">IFERROR(INDEX(Forecast_Capex_Input!L$12:L$286,$Z925),NA)</f>
        <v>N/A</v>
      </c>
      <c r="P925" s="150" t="str" cm="1">
        <f t="array" ref="P925">IFERROR(INDEX(Forecast_Capex_Input!M$12:M$286,$Z925),NA)</f>
        <v>N/A</v>
      </c>
      <c r="Q925" s="24" t="str" cm="1">
        <f t="array" ref="Q925">IFERROR(INDEX(Forecast_Capex_Input!N$12:N$286,$Z925),NA)</f>
        <v>N/A</v>
      </c>
      <c r="R925" s="190" cm="1">
        <f t="array" ref="R925">IFERROR(INDEX(Forecast_Capex_Input!O$12:O$286,$Z925),0)</f>
        <v>0</v>
      </c>
      <c r="S925" s="24" cm="1">
        <f t="array" ref="S925">IFERROR(INDEX(Forecast_Capex_Input!P$12:P$286,$Z925),0)</f>
        <v>0</v>
      </c>
      <c r="T925" s="150" t="str" cm="1">
        <f t="array" aca="1" ref="T925" ca="1">IFERROR(INDEX(General!$K$91:$K$110,$AC925),NA)</f>
        <v>N/A</v>
      </c>
      <c r="U925" s="43" cm="1">
        <f t="array" aca="1" ref="U925" ca="1">IFERROR(
IF($F925=General!$E$25,INDEX(Forecast_Capex_Input!S$12:S$286,$Z925),
INDEX(Forecast_Capex_Input!T$12:T$286,$Z925)),0)</f>
        <v>0</v>
      </c>
      <c r="V925" s="82" t="b">
        <f>IFERROR(INDEX(Overheads!$T$19:$T$26,MATCH($I925,Overheads!$E$19:$E$26,0)),FALSE)</f>
        <v>0</v>
      </c>
      <c r="W925" s="209" cm="1">
        <f t="array" ref="W925">IFERROR(
INDEX(Forecast_Capex_Input!CN$12:CN$286,$Z925),0)</f>
        <v>0</v>
      </c>
      <c r="X925" s="209">
        <f>IFERROR(
MATCH($W925,General!$L$39:$S$39,0),1)</f>
        <v>1</v>
      </c>
      <c r="Z925" s="28" t="str">
        <f>IFERROR(
IF(MATCH($C925,Forecast_Capex_Input!$CI$12:$CI$286,1)+1&gt;MAX(Forecast_Capex_Input!$C$12:$C$286),NA,
MATCH($C925,Forecast_Capex_Input!$CI$12:$CI$286,1)+1),1)</f>
        <v>N/A</v>
      </c>
      <c r="AA925" s="28" t="str" cm="1">
        <f t="array" aca="1" ref="AA925" ca="1">IFERROR(
IF(Z924&lt;&gt;Z925,1,
IF(COUNTIF(OFFSET(AA924,0,0,-INDEX(Forecast_Capex_Input!$CG$12:$CG$286,$Z925)),AA924)=INDEX(Forecast_Capex_Input!$CG$12:$CG$286,$Z925),AA924+1,AA924)),NA)</f>
        <v>N/A</v>
      </c>
      <c r="AB925" s="28" t="str" cm="1">
        <f t="array" ref="AB925">IFERROR($C925-IF($Z925=1,1,INDEX(Forecast_Capex_Input!$CI$12:$CI$286,$Z925-1))+1,NA)</f>
        <v>N/A</v>
      </c>
      <c r="AC925" s="28" t="str" cm="1">
        <f t="array" aca="1" ref="AC925" ca="1">IFERROR(IF(AA925=1,
INDEX(Forecast_Capex_Input!$AI$10:$BB$10,SMALL(IF(INDEX(Forecast_Capex_Input!$AI$12:$BB$286,$Z925,0)&gt;0,COLUMN(Forecast_Capex_Input!$AI$10:$BB$10)-COLUMN(Forecast_Capex_Input!$AI$12)+1),ROWS(OFFSET(AC924,0,0,-$AB925)))),
OFFSET(AC924,-INDEX(Forecast_Capex_Input!$CG$12:$CG$286,$Z925)+1,0)),NA)</f>
        <v>N/A</v>
      </c>
      <c r="AD925" s="28" t="str">
        <f t="shared" ca="1" si="82"/>
        <v>N/A</v>
      </c>
      <c r="AE925" s="82" t="b">
        <f t="shared" si="86"/>
        <v>0</v>
      </c>
      <c r="AF925" s="78" t="b">
        <v>0</v>
      </c>
      <c r="AG925" s="82" t="b">
        <f t="shared" si="83"/>
        <v>1</v>
      </c>
      <c r="AI925" s="55">
        <v>0</v>
      </c>
      <c r="AJ925" s="55">
        <v>0</v>
      </c>
      <c r="AK925" s="55">
        <v>0</v>
      </c>
      <c r="AL925" s="55">
        <v>0</v>
      </c>
      <c r="AM925" s="55">
        <v>0</v>
      </c>
      <c r="AN925" s="135">
        <v>0</v>
      </c>
      <c r="AP925" s="55">
        <v>0</v>
      </c>
      <c r="AQ925" s="55">
        <v>0</v>
      </c>
      <c r="AR925" s="55">
        <v>0</v>
      </c>
      <c r="AS925" s="55">
        <v>0</v>
      </c>
      <c r="AT925" s="55">
        <v>0</v>
      </c>
      <c r="AU925" s="135">
        <v>0</v>
      </c>
      <c r="AW925" s="55">
        <v>0</v>
      </c>
      <c r="AX925" s="55">
        <v>0</v>
      </c>
      <c r="AY925" s="55">
        <v>0</v>
      </c>
      <c r="AZ925" s="55">
        <v>0</v>
      </c>
      <c r="BA925" s="55">
        <v>0</v>
      </c>
      <c r="BB925" s="135">
        <v>0</v>
      </c>
      <c r="BD925" s="55">
        <v>0</v>
      </c>
      <c r="BE925" s="55">
        <v>0</v>
      </c>
      <c r="BF925" s="55">
        <v>0</v>
      </c>
      <c r="BG925" s="55">
        <v>0</v>
      </c>
      <c r="BH925" s="55">
        <v>0</v>
      </c>
      <c r="BI925" s="135">
        <v>0</v>
      </c>
      <c r="BK925" s="55">
        <v>0</v>
      </c>
      <c r="BL925" s="55">
        <v>0</v>
      </c>
      <c r="BM925" s="55">
        <v>0</v>
      </c>
      <c r="BN925" s="55">
        <v>0</v>
      </c>
      <c r="BO925" s="55">
        <v>0</v>
      </c>
      <c r="BP925" s="135">
        <v>0</v>
      </c>
      <c r="BR925" s="147">
        <v>0</v>
      </c>
      <c r="BS925" s="147">
        <v>0</v>
      </c>
      <c r="BT925" s="147">
        <v>0</v>
      </c>
      <c r="BU925" s="147">
        <v>0</v>
      </c>
      <c r="BV925" s="147">
        <v>0</v>
      </c>
      <c r="BX925" s="55">
        <v>0</v>
      </c>
      <c r="BY925" s="55">
        <v>0</v>
      </c>
      <c r="BZ925" s="55">
        <v>0</v>
      </c>
      <c r="CA925" s="55">
        <v>0</v>
      </c>
      <c r="CB925" s="55">
        <v>0</v>
      </c>
      <c r="CC925" s="135">
        <v>0</v>
      </c>
      <c r="CE925" s="55">
        <v>0</v>
      </c>
      <c r="CF925" s="55">
        <v>0</v>
      </c>
      <c r="CG925" s="55">
        <v>0</v>
      </c>
      <c r="CH925" s="55">
        <v>0</v>
      </c>
      <c r="CI925" s="55">
        <v>0</v>
      </c>
      <c r="CJ925" s="135">
        <v>0</v>
      </c>
      <c r="CL925" s="55">
        <v>0</v>
      </c>
      <c r="CM925" s="55">
        <v>0</v>
      </c>
      <c r="CN925" s="55">
        <v>0</v>
      </c>
      <c r="CO925" s="55">
        <v>0</v>
      </c>
      <c r="CP925" s="55">
        <v>0</v>
      </c>
      <c r="CQ925" s="135">
        <v>0</v>
      </c>
      <c r="CS925" s="67">
        <v>0</v>
      </c>
      <c r="CT925" s="67">
        <v>0</v>
      </c>
      <c r="CU925" s="67">
        <v>0</v>
      </c>
      <c r="CV925" s="67">
        <v>0</v>
      </c>
      <c r="CW925" s="67">
        <v>0</v>
      </c>
      <c r="CX925" s="135">
        <v>0</v>
      </c>
      <c r="CZ925" s="55">
        <v>0</v>
      </c>
      <c r="DA925" s="55">
        <v>0</v>
      </c>
      <c r="DB925" s="55">
        <v>0</v>
      </c>
      <c r="DC925" s="55">
        <v>0</v>
      </c>
      <c r="DD925" s="55">
        <v>0</v>
      </c>
      <c r="DE925" s="135">
        <v>0</v>
      </c>
      <c r="DG925" s="43" t="b" cm="1">
        <f t="array" aca="1" ref="DG925" ca="1">OR($G925=Forecast_Capex_Input!$BF$8:$BF$10)</f>
        <v>0</v>
      </c>
      <c r="DH925" s="43" cm="1">
        <f t="array" aca="1" ref="DH925" ca="1">IFERROR(INDEX(Forecast_Capex_Input!BG$12:BG$286,$Z925)
*(INDEX(Forecast_Capex_Input!$H$12:$H$286,$Z925)=Repex),0)
*$DG925</f>
        <v>0</v>
      </c>
      <c r="DI925" s="43" cm="1">
        <f t="array" aca="1" ref="DI925" ca="1">IFERROR(INDEX(Forecast_Capex_Input!BH$12:BH$286,$Z925)
*(INDEX(Forecast_Capex_Input!$H$12:$H$286,$Z925)=Repex),0)
*$DG925</f>
        <v>0</v>
      </c>
      <c r="DJ925" s="43" cm="1">
        <f t="array" aca="1" ref="DJ925" ca="1">IFERROR(INDEX(Forecast_Capex_Input!BI$12:BI$286,$Z925)
*(INDEX(Forecast_Capex_Input!$H$12:$H$286,$Z925)=Repex),0)
*$DG925</f>
        <v>0</v>
      </c>
      <c r="DK925" s="43" cm="1">
        <f t="array" aca="1" ref="DK925" ca="1">IFERROR(INDEX(Forecast_Capex_Input!BJ$12:BJ$286,$Z925)
*(INDEX(Forecast_Capex_Input!$H$12:$H$286,$Z925)=Repex),0)
*$DG925</f>
        <v>0</v>
      </c>
      <c r="DL925" s="43" cm="1">
        <f t="array" aca="1" ref="DL925" ca="1">IFERROR(INDEX(Forecast_Capex_Input!BK$12:BK$286,$Z925)
*(INDEX(Forecast_Capex_Input!$H$12:$H$286,$Z925)=Repex),0)
*$DG925</f>
        <v>0</v>
      </c>
      <c r="DM925" s="43" cm="1">
        <f t="array" aca="1" ref="DM925" ca="1">IFERROR(INDEX(Forecast_Capex_Input!BL$12:BL$286,$Z925)
*(INDEX(Forecast_Capex_Input!$H$12:$H$286,$Z925)=Repex),0)
*$DG925</f>
        <v>0</v>
      </c>
      <c r="DO925" s="43" t="b" cm="1">
        <f t="array" aca="1" ref="DO925" ca="1">OR($G925=Forecast_Capex_Input!$BN$8:$BN$9)</f>
        <v>0</v>
      </c>
      <c r="DP925" s="43" cm="1">
        <f t="array" aca="1" ref="DP925" ca="1">IFERROR(INDEX(Forecast_Capex_Input!BO$12:BO$286,$Z925)
*(INDEX(Forecast_Capex_Input!$H$12:$H$286,$Z925)=Repex),0)
*$DO925</f>
        <v>0</v>
      </c>
      <c r="DQ925" s="43" cm="1">
        <f t="array" aca="1" ref="DQ925" ca="1">IFERROR(INDEX(Forecast_Capex_Input!BP$12:BP$286,$Z925)
*(INDEX(Forecast_Capex_Input!$H$12:$H$286,$Z925)=Repex),0)
*$DO925</f>
        <v>0</v>
      </c>
      <c r="DR925" s="43" cm="1">
        <f t="array" aca="1" ref="DR925" ca="1">IFERROR(INDEX(Forecast_Capex_Input!BQ$12:BQ$286,$Z925)
*(INDEX(Forecast_Capex_Input!$H$12:$H$286,$Z925)=Repex),0)
*$DO925</f>
        <v>0</v>
      </c>
      <c r="DS925" s="43" cm="1">
        <f t="array" aca="1" ref="DS925" ca="1">IFERROR(INDEX(Forecast_Capex_Input!BR$12:BR$286,$Z925)
*(INDEX(Forecast_Capex_Input!$H$12:$H$286,$Z925)=Repex),0)
*$DO925</f>
        <v>0</v>
      </c>
      <c r="DT925" s="43" cm="1">
        <f t="array" aca="1" ref="DT925" ca="1">IFERROR(INDEX(Forecast_Capex_Input!BS$12:BS$286,$Z925)
*(INDEX(Forecast_Capex_Input!$H$12:$H$286,$Z925)=Repex),0)
*$DO925</f>
        <v>0</v>
      </c>
      <c r="DV925" s="43" t="b" cm="1">
        <f t="array" aca="1" ref="DV925" ca="1">OR($G925=Forecast_Capex_Input!$BU$8:$BU$10)</f>
        <v>0</v>
      </c>
      <c r="DW925" s="43" cm="1">
        <f t="array" aca="1" ref="DW925" ca="1">IFERROR(INDEX(Forecast_Capex_Input!BV$12:BV$286,$Z925)
*(INDEX(Forecast_Capex_Input!$H$12:$H$286,$Z925)=Repex),0)
*$DV925</f>
        <v>0</v>
      </c>
      <c r="DX925" s="43" cm="1">
        <f t="array" aca="1" ref="DX925" ca="1">IFERROR(INDEX(Forecast_Capex_Input!BW$12:BW$286,$Z925)
*(INDEX(Forecast_Capex_Input!$H$12:$H$286,$Z925)=Repex),0)
*$DV925</f>
        <v>0</v>
      </c>
      <c r="DY925" s="43" cm="1">
        <f t="array" aca="1" ref="DY925" ca="1">IFERROR(INDEX(Forecast_Capex_Input!BX$12:BX$286,$Z925)
*(INDEX(Forecast_Capex_Input!$H$12:$H$286,$Z925)=Repex),0)
*$DV925</f>
        <v>0</v>
      </c>
      <c r="DZ925" s="43" cm="1">
        <f t="array" aca="1" ref="DZ925" ca="1">IFERROR(INDEX(Forecast_Capex_Input!BY$12:BY$286,$Z925)
*(INDEX(Forecast_Capex_Input!$H$12:$H$286,$Z925)=Repex),0)
*$DV925</f>
        <v>0</v>
      </c>
      <c r="EA925" s="43" cm="1">
        <f t="array" aca="1" ref="EA925" ca="1">IFERROR(INDEX(Forecast_Capex_Input!BZ$12:BZ$286,$Z925)
*(INDEX(Forecast_Capex_Input!$H$12:$H$286,$Z925)=Repex),0)
*$DV925</f>
        <v>0</v>
      </c>
      <c r="EB925" s="43" cm="1">
        <f t="array" aca="1" ref="EB925" ca="1">IFERROR(INDEX(Forecast_Capex_Input!CA$12:CA$286,$Z925)
*(INDEX(Forecast_Capex_Input!$H$12:$H$286,$Z925)=Repex),0)
*$DV925</f>
        <v>0</v>
      </c>
      <c r="EC925" s="43" cm="1">
        <f t="array" aca="1" ref="EC925" ca="1">IFERROR(INDEX(Forecast_Capex_Input!CB$12:CB$286,$Z925)
*(INDEX(Forecast_Capex_Input!$H$12:$H$286,$Z925)=Repex),0)
*$DV925</f>
        <v>0</v>
      </c>
      <c r="ED925" s="43" cm="1">
        <f t="array" aca="1" ref="ED925" ca="1">IFERROR(INDEX(Forecast_Capex_Input!CC$12:CC$286,$Z925)
*(INDEX(Forecast_Capex_Input!$H$12:$H$286,$Z925)=Repex),0)
*$DV925</f>
        <v>0</v>
      </c>
      <c r="EF925" s="86" t="str">
        <f t="shared" si="84"/>
        <v>N/A</v>
      </c>
      <c r="EG925" s="28" t="str">
        <f>IFERROR(RANK(EF925,EF$11:EF$1010,0)+COUNTIF(EF$11:EF925,EF925)-1,NA)</f>
        <v>N/A</v>
      </c>
    </row>
    <row r="926" spans="3:137" x14ac:dyDescent="0.2">
      <c r="C926" s="28">
        <f t="shared" si="85"/>
        <v>916</v>
      </c>
      <c r="D926" s="9" t="str" cm="1">
        <f t="array" ref="D926">IFERROR(INDEX(Forecast_Capex_Input!$D$12:$D$286,$Z926),NA)</f>
        <v>N/A</v>
      </c>
      <c r="E926" s="24" t="str" cm="1">
        <f t="array" ref="E926">IF($Z926=NA,NA,INDEX(Forecast_Capex_Input!$E$12:$E$286,$Z926))</f>
        <v>N/A</v>
      </c>
      <c r="F926" s="9" t="str" cm="1">
        <f t="array" aca="1" ref="F926" ca="1">IFERROR(INDEX(General!$E$25:$E$26,$AA926),NA)</f>
        <v>N/A</v>
      </c>
      <c r="G926" s="9" t="str" cm="1">
        <f t="array" aca="1" ref="G926" ca="1">IFERROR(INDEX(Forecast_Capex_Input!$AI$11:$BB$11,$AC926),NA)</f>
        <v>N/A</v>
      </c>
      <c r="H926" s="50" t="str" cm="1">
        <f t="array" aca="1" ref="H926" ca="1">IFERROR(INDEX(Forecast_Capex_Input!$AI$12:$BB$286,$Z926,$AC926),NA)</f>
        <v>N/A</v>
      </c>
      <c r="I926" s="150" t="str" cm="1">
        <f t="array" ref="I926">IFERROR(INDEX(Forecast_Capex_Input!$F$12:$F$286,$Z926),NA)</f>
        <v>N/A</v>
      </c>
      <c r="J926" s="150" t="str" cm="1">
        <f t="array" ref="J926">IFERROR(INDEX(Forecast_Capex_Input!G$12:G$286,$Z926),NA)</f>
        <v>N/A</v>
      </c>
      <c r="K926" s="150" t="str" cm="1">
        <f t="array" ref="K926">IFERROR(INDEX(Forecast_Capex_Input!H$12:H$286,$Z926),NA)</f>
        <v>N/A</v>
      </c>
      <c r="L926" s="150" t="str" cm="1">
        <f t="array" ref="L926">IFERROR(INDEX(Forecast_Capex_Input!I$12:I$286,$Z926),NA)</f>
        <v>N/A</v>
      </c>
      <c r="M926" s="150" t="str" cm="1">
        <f t="array" ref="M926">IFERROR(INDEX(Forecast_Capex_Input!J$12:J$286,$Z926),NA)</f>
        <v>N/A</v>
      </c>
      <c r="N926" s="150" t="str" cm="1">
        <f t="array" ref="N926">IFERROR(INDEX(Forecast_Capex_Input!K$12:K$286,$Z926),NA)</f>
        <v>N/A</v>
      </c>
      <c r="O926" s="150" t="str" cm="1">
        <f t="array" ref="O926">IFERROR(INDEX(Forecast_Capex_Input!L$12:L$286,$Z926),NA)</f>
        <v>N/A</v>
      </c>
      <c r="P926" s="150" t="str" cm="1">
        <f t="array" ref="P926">IFERROR(INDEX(Forecast_Capex_Input!M$12:M$286,$Z926),NA)</f>
        <v>N/A</v>
      </c>
      <c r="Q926" s="24" t="str" cm="1">
        <f t="array" ref="Q926">IFERROR(INDEX(Forecast_Capex_Input!N$12:N$286,$Z926),NA)</f>
        <v>N/A</v>
      </c>
      <c r="R926" s="190" cm="1">
        <f t="array" ref="R926">IFERROR(INDEX(Forecast_Capex_Input!O$12:O$286,$Z926),0)</f>
        <v>0</v>
      </c>
      <c r="S926" s="24" cm="1">
        <f t="array" ref="S926">IFERROR(INDEX(Forecast_Capex_Input!P$12:P$286,$Z926),0)</f>
        <v>0</v>
      </c>
      <c r="T926" s="150" t="str" cm="1">
        <f t="array" aca="1" ref="T926" ca="1">IFERROR(INDEX(General!$K$91:$K$110,$AC926),NA)</f>
        <v>N/A</v>
      </c>
      <c r="U926" s="43" cm="1">
        <f t="array" aca="1" ref="U926" ca="1">IFERROR(
IF($F926=General!$E$25,INDEX(Forecast_Capex_Input!S$12:S$286,$Z926),
INDEX(Forecast_Capex_Input!T$12:T$286,$Z926)),0)</f>
        <v>0</v>
      </c>
      <c r="V926" s="82" t="b">
        <f>IFERROR(INDEX(Overheads!$T$19:$T$26,MATCH($I926,Overheads!$E$19:$E$26,0)),FALSE)</f>
        <v>0</v>
      </c>
      <c r="W926" s="209" cm="1">
        <f t="array" ref="W926">IFERROR(
INDEX(Forecast_Capex_Input!CN$12:CN$286,$Z926),0)</f>
        <v>0</v>
      </c>
      <c r="X926" s="209">
        <f>IFERROR(
MATCH($W926,General!$L$39:$S$39,0),1)</f>
        <v>1</v>
      </c>
      <c r="Z926" s="28" t="str">
        <f>IFERROR(
IF(MATCH($C926,Forecast_Capex_Input!$CI$12:$CI$286,1)+1&gt;MAX(Forecast_Capex_Input!$C$12:$C$286),NA,
MATCH($C926,Forecast_Capex_Input!$CI$12:$CI$286,1)+1),1)</f>
        <v>N/A</v>
      </c>
      <c r="AA926" s="28" t="str" cm="1">
        <f t="array" aca="1" ref="AA926" ca="1">IFERROR(
IF(Z925&lt;&gt;Z926,1,
IF(COUNTIF(OFFSET(AA925,0,0,-INDEX(Forecast_Capex_Input!$CG$12:$CG$286,$Z926)),AA925)=INDEX(Forecast_Capex_Input!$CG$12:$CG$286,$Z926),AA925+1,AA925)),NA)</f>
        <v>N/A</v>
      </c>
      <c r="AB926" s="28" t="str" cm="1">
        <f t="array" ref="AB926">IFERROR($C926-IF($Z926=1,1,INDEX(Forecast_Capex_Input!$CI$12:$CI$286,$Z926-1))+1,NA)</f>
        <v>N/A</v>
      </c>
      <c r="AC926" s="28" t="str" cm="1">
        <f t="array" aca="1" ref="AC926" ca="1">IFERROR(IF(AA926=1,
INDEX(Forecast_Capex_Input!$AI$10:$BB$10,SMALL(IF(INDEX(Forecast_Capex_Input!$AI$12:$BB$286,$Z926,0)&gt;0,COLUMN(Forecast_Capex_Input!$AI$10:$BB$10)-COLUMN(Forecast_Capex_Input!$AI$12)+1),ROWS(OFFSET(AC925,0,0,-$AB926)))),
OFFSET(AC925,-INDEX(Forecast_Capex_Input!$CG$12:$CG$286,$Z926)+1,0)),NA)</f>
        <v>N/A</v>
      </c>
      <c r="AD926" s="28" t="str">
        <f t="shared" ca="1" si="82"/>
        <v>N/A</v>
      </c>
      <c r="AE926" s="82" t="b">
        <f t="shared" si="86"/>
        <v>0</v>
      </c>
      <c r="AF926" s="78" t="b">
        <v>0</v>
      </c>
      <c r="AG926" s="82" t="b">
        <f t="shared" si="83"/>
        <v>1</v>
      </c>
      <c r="AI926" s="55">
        <v>0</v>
      </c>
      <c r="AJ926" s="55">
        <v>0</v>
      </c>
      <c r="AK926" s="55">
        <v>0</v>
      </c>
      <c r="AL926" s="55">
        <v>0</v>
      </c>
      <c r="AM926" s="55">
        <v>0</v>
      </c>
      <c r="AN926" s="135">
        <v>0</v>
      </c>
      <c r="AP926" s="55">
        <v>0</v>
      </c>
      <c r="AQ926" s="55">
        <v>0</v>
      </c>
      <c r="AR926" s="55">
        <v>0</v>
      </c>
      <c r="AS926" s="55">
        <v>0</v>
      </c>
      <c r="AT926" s="55">
        <v>0</v>
      </c>
      <c r="AU926" s="135">
        <v>0</v>
      </c>
      <c r="AW926" s="55">
        <v>0</v>
      </c>
      <c r="AX926" s="55">
        <v>0</v>
      </c>
      <c r="AY926" s="55">
        <v>0</v>
      </c>
      <c r="AZ926" s="55">
        <v>0</v>
      </c>
      <c r="BA926" s="55">
        <v>0</v>
      </c>
      <c r="BB926" s="135">
        <v>0</v>
      </c>
      <c r="BD926" s="55">
        <v>0</v>
      </c>
      <c r="BE926" s="55">
        <v>0</v>
      </c>
      <c r="BF926" s="55">
        <v>0</v>
      </c>
      <c r="BG926" s="55">
        <v>0</v>
      </c>
      <c r="BH926" s="55">
        <v>0</v>
      </c>
      <c r="BI926" s="135">
        <v>0</v>
      </c>
      <c r="BK926" s="55">
        <v>0</v>
      </c>
      <c r="BL926" s="55">
        <v>0</v>
      </c>
      <c r="BM926" s="55">
        <v>0</v>
      </c>
      <c r="BN926" s="55">
        <v>0</v>
      </c>
      <c r="BO926" s="55">
        <v>0</v>
      </c>
      <c r="BP926" s="135">
        <v>0</v>
      </c>
      <c r="BR926" s="147">
        <v>0</v>
      </c>
      <c r="BS926" s="147">
        <v>0</v>
      </c>
      <c r="BT926" s="147">
        <v>0</v>
      </c>
      <c r="BU926" s="147">
        <v>0</v>
      </c>
      <c r="BV926" s="147">
        <v>0</v>
      </c>
      <c r="BX926" s="55">
        <v>0</v>
      </c>
      <c r="BY926" s="55">
        <v>0</v>
      </c>
      <c r="BZ926" s="55">
        <v>0</v>
      </c>
      <c r="CA926" s="55">
        <v>0</v>
      </c>
      <c r="CB926" s="55">
        <v>0</v>
      </c>
      <c r="CC926" s="135">
        <v>0</v>
      </c>
      <c r="CE926" s="55">
        <v>0</v>
      </c>
      <c r="CF926" s="55">
        <v>0</v>
      </c>
      <c r="CG926" s="55">
        <v>0</v>
      </c>
      <c r="CH926" s="55">
        <v>0</v>
      </c>
      <c r="CI926" s="55">
        <v>0</v>
      </c>
      <c r="CJ926" s="135">
        <v>0</v>
      </c>
      <c r="CL926" s="55">
        <v>0</v>
      </c>
      <c r="CM926" s="55">
        <v>0</v>
      </c>
      <c r="CN926" s="55">
        <v>0</v>
      </c>
      <c r="CO926" s="55">
        <v>0</v>
      </c>
      <c r="CP926" s="55">
        <v>0</v>
      </c>
      <c r="CQ926" s="135">
        <v>0</v>
      </c>
      <c r="CS926" s="67">
        <v>0</v>
      </c>
      <c r="CT926" s="67">
        <v>0</v>
      </c>
      <c r="CU926" s="67">
        <v>0</v>
      </c>
      <c r="CV926" s="67">
        <v>0</v>
      </c>
      <c r="CW926" s="67">
        <v>0</v>
      </c>
      <c r="CX926" s="135">
        <v>0</v>
      </c>
      <c r="CZ926" s="55">
        <v>0</v>
      </c>
      <c r="DA926" s="55">
        <v>0</v>
      </c>
      <c r="DB926" s="55">
        <v>0</v>
      </c>
      <c r="DC926" s="55">
        <v>0</v>
      </c>
      <c r="DD926" s="55">
        <v>0</v>
      </c>
      <c r="DE926" s="135">
        <v>0</v>
      </c>
      <c r="DG926" s="43" t="b" cm="1">
        <f t="array" aca="1" ref="DG926" ca="1">OR($G926=Forecast_Capex_Input!$BF$8:$BF$10)</f>
        <v>0</v>
      </c>
      <c r="DH926" s="43" cm="1">
        <f t="array" aca="1" ref="DH926" ca="1">IFERROR(INDEX(Forecast_Capex_Input!BG$12:BG$286,$Z926)
*(INDEX(Forecast_Capex_Input!$H$12:$H$286,$Z926)=Repex),0)
*$DG926</f>
        <v>0</v>
      </c>
      <c r="DI926" s="43" cm="1">
        <f t="array" aca="1" ref="DI926" ca="1">IFERROR(INDEX(Forecast_Capex_Input!BH$12:BH$286,$Z926)
*(INDEX(Forecast_Capex_Input!$H$12:$H$286,$Z926)=Repex),0)
*$DG926</f>
        <v>0</v>
      </c>
      <c r="DJ926" s="43" cm="1">
        <f t="array" aca="1" ref="DJ926" ca="1">IFERROR(INDEX(Forecast_Capex_Input!BI$12:BI$286,$Z926)
*(INDEX(Forecast_Capex_Input!$H$12:$H$286,$Z926)=Repex),0)
*$DG926</f>
        <v>0</v>
      </c>
      <c r="DK926" s="43" cm="1">
        <f t="array" aca="1" ref="DK926" ca="1">IFERROR(INDEX(Forecast_Capex_Input!BJ$12:BJ$286,$Z926)
*(INDEX(Forecast_Capex_Input!$H$12:$H$286,$Z926)=Repex),0)
*$DG926</f>
        <v>0</v>
      </c>
      <c r="DL926" s="43" cm="1">
        <f t="array" aca="1" ref="DL926" ca="1">IFERROR(INDEX(Forecast_Capex_Input!BK$12:BK$286,$Z926)
*(INDEX(Forecast_Capex_Input!$H$12:$H$286,$Z926)=Repex),0)
*$DG926</f>
        <v>0</v>
      </c>
      <c r="DM926" s="43" cm="1">
        <f t="array" aca="1" ref="DM926" ca="1">IFERROR(INDEX(Forecast_Capex_Input!BL$12:BL$286,$Z926)
*(INDEX(Forecast_Capex_Input!$H$12:$H$286,$Z926)=Repex),0)
*$DG926</f>
        <v>0</v>
      </c>
      <c r="DO926" s="43" t="b" cm="1">
        <f t="array" aca="1" ref="DO926" ca="1">OR($G926=Forecast_Capex_Input!$BN$8:$BN$9)</f>
        <v>0</v>
      </c>
      <c r="DP926" s="43" cm="1">
        <f t="array" aca="1" ref="DP926" ca="1">IFERROR(INDEX(Forecast_Capex_Input!BO$12:BO$286,$Z926)
*(INDEX(Forecast_Capex_Input!$H$12:$H$286,$Z926)=Repex),0)
*$DO926</f>
        <v>0</v>
      </c>
      <c r="DQ926" s="43" cm="1">
        <f t="array" aca="1" ref="DQ926" ca="1">IFERROR(INDEX(Forecast_Capex_Input!BP$12:BP$286,$Z926)
*(INDEX(Forecast_Capex_Input!$H$12:$H$286,$Z926)=Repex),0)
*$DO926</f>
        <v>0</v>
      </c>
      <c r="DR926" s="43" cm="1">
        <f t="array" aca="1" ref="DR926" ca="1">IFERROR(INDEX(Forecast_Capex_Input!BQ$12:BQ$286,$Z926)
*(INDEX(Forecast_Capex_Input!$H$12:$H$286,$Z926)=Repex),0)
*$DO926</f>
        <v>0</v>
      </c>
      <c r="DS926" s="43" cm="1">
        <f t="array" aca="1" ref="DS926" ca="1">IFERROR(INDEX(Forecast_Capex_Input!BR$12:BR$286,$Z926)
*(INDEX(Forecast_Capex_Input!$H$12:$H$286,$Z926)=Repex),0)
*$DO926</f>
        <v>0</v>
      </c>
      <c r="DT926" s="43" cm="1">
        <f t="array" aca="1" ref="DT926" ca="1">IFERROR(INDEX(Forecast_Capex_Input!BS$12:BS$286,$Z926)
*(INDEX(Forecast_Capex_Input!$H$12:$H$286,$Z926)=Repex),0)
*$DO926</f>
        <v>0</v>
      </c>
      <c r="DV926" s="43" t="b" cm="1">
        <f t="array" aca="1" ref="DV926" ca="1">OR($G926=Forecast_Capex_Input!$BU$8:$BU$10)</f>
        <v>0</v>
      </c>
      <c r="DW926" s="43" cm="1">
        <f t="array" aca="1" ref="DW926" ca="1">IFERROR(INDEX(Forecast_Capex_Input!BV$12:BV$286,$Z926)
*(INDEX(Forecast_Capex_Input!$H$12:$H$286,$Z926)=Repex),0)
*$DV926</f>
        <v>0</v>
      </c>
      <c r="DX926" s="43" cm="1">
        <f t="array" aca="1" ref="DX926" ca="1">IFERROR(INDEX(Forecast_Capex_Input!BW$12:BW$286,$Z926)
*(INDEX(Forecast_Capex_Input!$H$12:$H$286,$Z926)=Repex),0)
*$DV926</f>
        <v>0</v>
      </c>
      <c r="DY926" s="43" cm="1">
        <f t="array" aca="1" ref="DY926" ca="1">IFERROR(INDEX(Forecast_Capex_Input!BX$12:BX$286,$Z926)
*(INDEX(Forecast_Capex_Input!$H$12:$H$286,$Z926)=Repex),0)
*$DV926</f>
        <v>0</v>
      </c>
      <c r="DZ926" s="43" cm="1">
        <f t="array" aca="1" ref="DZ926" ca="1">IFERROR(INDEX(Forecast_Capex_Input!BY$12:BY$286,$Z926)
*(INDEX(Forecast_Capex_Input!$H$12:$H$286,$Z926)=Repex),0)
*$DV926</f>
        <v>0</v>
      </c>
      <c r="EA926" s="43" cm="1">
        <f t="array" aca="1" ref="EA926" ca="1">IFERROR(INDEX(Forecast_Capex_Input!BZ$12:BZ$286,$Z926)
*(INDEX(Forecast_Capex_Input!$H$12:$H$286,$Z926)=Repex),0)
*$DV926</f>
        <v>0</v>
      </c>
      <c r="EB926" s="43" cm="1">
        <f t="array" aca="1" ref="EB926" ca="1">IFERROR(INDEX(Forecast_Capex_Input!CA$12:CA$286,$Z926)
*(INDEX(Forecast_Capex_Input!$H$12:$H$286,$Z926)=Repex),0)
*$DV926</f>
        <v>0</v>
      </c>
      <c r="EC926" s="43" cm="1">
        <f t="array" aca="1" ref="EC926" ca="1">IFERROR(INDEX(Forecast_Capex_Input!CB$12:CB$286,$Z926)
*(INDEX(Forecast_Capex_Input!$H$12:$H$286,$Z926)=Repex),0)
*$DV926</f>
        <v>0</v>
      </c>
      <c r="ED926" s="43" cm="1">
        <f t="array" aca="1" ref="ED926" ca="1">IFERROR(INDEX(Forecast_Capex_Input!CC$12:CC$286,$Z926)
*(INDEX(Forecast_Capex_Input!$H$12:$H$286,$Z926)=Repex),0)
*$DV926</f>
        <v>0</v>
      </c>
      <c r="EF926" s="86" t="str">
        <f t="shared" si="84"/>
        <v>N/A</v>
      </c>
      <c r="EG926" s="28" t="str">
        <f>IFERROR(RANK(EF926,EF$11:EF$1010,0)+COUNTIF(EF$11:EF926,EF926)-1,NA)</f>
        <v>N/A</v>
      </c>
    </row>
    <row r="927" spans="3:137" x14ac:dyDescent="0.2">
      <c r="C927" s="28">
        <f t="shared" si="85"/>
        <v>917</v>
      </c>
      <c r="D927" s="9" t="str" cm="1">
        <f t="array" ref="D927">IFERROR(INDEX(Forecast_Capex_Input!$D$12:$D$286,$Z927),NA)</f>
        <v>N/A</v>
      </c>
      <c r="E927" s="24" t="str" cm="1">
        <f t="array" ref="E927">IF($Z927=NA,NA,INDEX(Forecast_Capex_Input!$E$12:$E$286,$Z927))</f>
        <v>N/A</v>
      </c>
      <c r="F927" s="9" t="str" cm="1">
        <f t="array" aca="1" ref="F927" ca="1">IFERROR(INDEX(General!$E$25:$E$26,$AA927),NA)</f>
        <v>N/A</v>
      </c>
      <c r="G927" s="9" t="str" cm="1">
        <f t="array" aca="1" ref="G927" ca="1">IFERROR(INDEX(Forecast_Capex_Input!$AI$11:$BB$11,$AC927),NA)</f>
        <v>N/A</v>
      </c>
      <c r="H927" s="50" t="str" cm="1">
        <f t="array" aca="1" ref="H927" ca="1">IFERROR(INDEX(Forecast_Capex_Input!$AI$12:$BB$286,$Z927,$AC927),NA)</f>
        <v>N/A</v>
      </c>
      <c r="I927" s="150" t="str" cm="1">
        <f t="array" ref="I927">IFERROR(INDEX(Forecast_Capex_Input!$F$12:$F$286,$Z927),NA)</f>
        <v>N/A</v>
      </c>
      <c r="J927" s="150" t="str" cm="1">
        <f t="array" ref="J927">IFERROR(INDEX(Forecast_Capex_Input!G$12:G$286,$Z927),NA)</f>
        <v>N/A</v>
      </c>
      <c r="K927" s="150" t="str" cm="1">
        <f t="array" ref="K927">IFERROR(INDEX(Forecast_Capex_Input!H$12:H$286,$Z927),NA)</f>
        <v>N/A</v>
      </c>
      <c r="L927" s="150" t="str" cm="1">
        <f t="array" ref="L927">IFERROR(INDEX(Forecast_Capex_Input!I$12:I$286,$Z927),NA)</f>
        <v>N/A</v>
      </c>
      <c r="M927" s="150" t="str" cm="1">
        <f t="array" ref="M927">IFERROR(INDEX(Forecast_Capex_Input!J$12:J$286,$Z927),NA)</f>
        <v>N/A</v>
      </c>
      <c r="N927" s="150" t="str" cm="1">
        <f t="array" ref="N927">IFERROR(INDEX(Forecast_Capex_Input!K$12:K$286,$Z927),NA)</f>
        <v>N/A</v>
      </c>
      <c r="O927" s="150" t="str" cm="1">
        <f t="array" ref="O927">IFERROR(INDEX(Forecast_Capex_Input!L$12:L$286,$Z927),NA)</f>
        <v>N/A</v>
      </c>
      <c r="P927" s="150" t="str" cm="1">
        <f t="array" ref="P927">IFERROR(INDEX(Forecast_Capex_Input!M$12:M$286,$Z927),NA)</f>
        <v>N/A</v>
      </c>
      <c r="Q927" s="24" t="str" cm="1">
        <f t="array" ref="Q927">IFERROR(INDEX(Forecast_Capex_Input!N$12:N$286,$Z927),NA)</f>
        <v>N/A</v>
      </c>
      <c r="R927" s="190" cm="1">
        <f t="array" ref="R927">IFERROR(INDEX(Forecast_Capex_Input!O$12:O$286,$Z927),0)</f>
        <v>0</v>
      </c>
      <c r="S927" s="24" cm="1">
        <f t="array" ref="S927">IFERROR(INDEX(Forecast_Capex_Input!P$12:P$286,$Z927),0)</f>
        <v>0</v>
      </c>
      <c r="T927" s="150" t="str" cm="1">
        <f t="array" aca="1" ref="T927" ca="1">IFERROR(INDEX(General!$K$91:$K$110,$AC927),NA)</f>
        <v>N/A</v>
      </c>
      <c r="U927" s="43" cm="1">
        <f t="array" aca="1" ref="U927" ca="1">IFERROR(
IF($F927=General!$E$25,INDEX(Forecast_Capex_Input!S$12:S$286,$Z927),
INDEX(Forecast_Capex_Input!T$12:T$286,$Z927)),0)</f>
        <v>0</v>
      </c>
      <c r="V927" s="82" t="b">
        <f>IFERROR(INDEX(Overheads!$T$19:$T$26,MATCH($I927,Overheads!$E$19:$E$26,0)),FALSE)</f>
        <v>0</v>
      </c>
      <c r="W927" s="209" cm="1">
        <f t="array" ref="W927">IFERROR(
INDEX(Forecast_Capex_Input!CN$12:CN$286,$Z927),0)</f>
        <v>0</v>
      </c>
      <c r="X927" s="209">
        <f>IFERROR(
MATCH($W927,General!$L$39:$S$39,0),1)</f>
        <v>1</v>
      </c>
      <c r="Z927" s="28" t="str">
        <f>IFERROR(
IF(MATCH($C927,Forecast_Capex_Input!$CI$12:$CI$286,1)+1&gt;MAX(Forecast_Capex_Input!$C$12:$C$286),NA,
MATCH($C927,Forecast_Capex_Input!$CI$12:$CI$286,1)+1),1)</f>
        <v>N/A</v>
      </c>
      <c r="AA927" s="28" t="str" cm="1">
        <f t="array" aca="1" ref="AA927" ca="1">IFERROR(
IF(Z926&lt;&gt;Z927,1,
IF(COUNTIF(OFFSET(AA926,0,0,-INDEX(Forecast_Capex_Input!$CG$12:$CG$286,$Z927)),AA926)=INDEX(Forecast_Capex_Input!$CG$12:$CG$286,$Z927),AA926+1,AA926)),NA)</f>
        <v>N/A</v>
      </c>
      <c r="AB927" s="28" t="str" cm="1">
        <f t="array" ref="AB927">IFERROR($C927-IF($Z927=1,1,INDEX(Forecast_Capex_Input!$CI$12:$CI$286,$Z927-1))+1,NA)</f>
        <v>N/A</v>
      </c>
      <c r="AC927" s="28" t="str" cm="1">
        <f t="array" aca="1" ref="AC927" ca="1">IFERROR(IF(AA927=1,
INDEX(Forecast_Capex_Input!$AI$10:$BB$10,SMALL(IF(INDEX(Forecast_Capex_Input!$AI$12:$BB$286,$Z927,0)&gt;0,COLUMN(Forecast_Capex_Input!$AI$10:$BB$10)-COLUMN(Forecast_Capex_Input!$AI$12)+1),ROWS(OFFSET(AC926,0,0,-$AB927)))),
OFFSET(AC926,-INDEX(Forecast_Capex_Input!$CG$12:$CG$286,$Z927)+1,0)),NA)</f>
        <v>N/A</v>
      </c>
      <c r="AD927" s="28" t="str">
        <f t="shared" ca="1" si="82"/>
        <v>N/A</v>
      </c>
      <c r="AE927" s="82" t="b">
        <f t="shared" si="86"/>
        <v>0</v>
      </c>
      <c r="AF927" s="78" t="b">
        <v>0</v>
      </c>
      <c r="AG927" s="82" t="b">
        <f t="shared" si="83"/>
        <v>1</v>
      </c>
      <c r="AI927" s="55">
        <v>0</v>
      </c>
      <c r="AJ927" s="55">
        <v>0</v>
      </c>
      <c r="AK927" s="55">
        <v>0</v>
      </c>
      <c r="AL927" s="55">
        <v>0</v>
      </c>
      <c r="AM927" s="55">
        <v>0</v>
      </c>
      <c r="AN927" s="135">
        <v>0</v>
      </c>
      <c r="AP927" s="55">
        <v>0</v>
      </c>
      <c r="AQ927" s="55">
        <v>0</v>
      </c>
      <c r="AR927" s="55">
        <v>0</v>
      </c>
      <c r="AS927" s="55">
        <v>0</v>
      </c>
      <c r="AT927" s="55">
        <v>0</v>
      </c>
      <c r="AU927" s="135">
        <v>0</v>
      </c>
      <c r="AW927" s="55">
        <v>0</v>
      </c>
      <c r="AX927" s="55">
        <v>0</v>
      </c>
      <c r="AY927" s="55">
        <v>0</v>
      </c>
      <c r="AZ927" s="55">
        <v>0</v>
      </c>
      <c r="BA927" s="55">
        <v>0</v>
      </c>
      <c r="BB927" s="135">
        <v>0</v>
      </c>
      <c r="BD927" s="55">
        <v>0</v>
      </c>
      <c r="BE927" s="55">
        <v>0</v>
      </c>
      <c r="BF927" s="55">
        <v>0</v>
      </c>
      <c r="BG927" s="55">
        <v>0</v>
      </c>
      <c r="BH927" s="55">
        <v>0</v>
      </c>
      <c r="BI927" s="135">
        <v>0</v>
      </c>
      <c r="BK927" s="55">
        <v>0</v>
      </c>
      <c r="BL927" s="55">
        <v>0</v>
      </c>
      <c r="BM927" s="55">
        <v>0</v>
      </c>
      <c r="BN927" s="55">
        <v>0</v>
      </c>
      <c r="BO927" s="55">
        <v>0</v>
      </c>
      <c r="BP927" s="135">
        <v>0</v>
      </c>
      <c r="BR927" s="147">
        <v>0</v>
      </c>
      <c r="BS927" s="147">
        <v>0</v>
      </c>
      <c r="BT927" s="147">
        <v>0</v>
      </c>
      <c r="BU927" s="147">
        <v>0</v>
      </c>
      <c r="BV927" s="147">
        <v>0</v>
      </c>
      <c r="BX927" s="55">
        <v>0</v>
      </c>
      <c r="BY927" s="55">
        <v>0</v>
      </c>
      <c r="BZ927" s="55">
        <v>0</v>
      </c>
      <c r="CA927" s="55">
        <v>0</v>
      </c>
      <c r="CB927" s="55">
        <v>0</v>
      </c>
      <c r="CC927" s="135">
        <v>0</v>
      </c>
      <c r="CE927" s="55">
        <v>0</v>
      </c>
      <c r="CF927" s="55">
        <v>0</v>
      </c>
      <c r="CG927" s="55">
        <v>0</v>
      </c>
      <c r="CH927" s="55">
        <v>0</v>
      </c>
      <c r="CI927" s="55">
        <v>0</v>
      </c>
      <c r="CJ927" s="135">
        <v>0</v>
      </c>
      <c r="CL927" s="55">
        <v>0</v>
      </c>
      <c r="CM927" s="55">
        <v>0</v>
      </c>
      <c r="CN927" s="55">
        <v>0</v>
      </c>
      <c r="CO927" s="55">
        <v>0</v>
      </c>
      <c r="CP927" s="55">
        <v>0</v>
      </c>
      <c r="CQ927" s="135">
        <v>0</v>
      </c>
      <c r="CS927" s="67">
        <v>0</v>
      </c>
      <c r="CT927" s="67">
        <v>0</v>
      </c>
      <c r="CU927" s="67">
        <v>0</v>
      </c>
      <c r="CV927" s="67">
        <v>0</v>
      </c>
      <c r="CW927" s="67">
        <v>0</v>
      </c>
      <c r="CX927" s="135">
        <v>0</v>
      </c>
      <c r="CZ927" s="55">
        <v>0</v>
      </c>
      <c r="DA927" s="55">
        <v>0</v>
      </c>
      <c r="DB927" s="55">
        <v>0</v>
      </c>
      <c r="DC927" s="55">
        <v>0</v>
      </c>
      <c r="DD927" s="55">
        <v>0</v>
      </c>
      <c r="DE927" s="135">
        <v>0</v>
      </c>
      <c r="DG927" s="43" t="b" cm="1">
        <f t="array" aca="1" ref="DG927" ca="1">OR($G927=Forecast_Capex_Input!$BF$8:$BF$10)</f>
        <v>0</v>
      </c>
      <c r="DH927" s="43" cm="1">
        <f t="array" aca="1" ref="DH927" ca="1">IFERROR(INDEX(Forecast_Capex_Input!BG$12:BG$286,$Z927)
*(INDEX(Forecast_Capex_Input!$H$12:$H$286,$Z927)=Repex),0)
*$DG927</f>
        <v>0</v>
      </c>
      <c r="DI927" s="43" cm="1">
        <f t="array" aca="1" ref="DI927" ca="1">IFERROR(INDEX(Forecast_Capex_Input!BH$12:BH$286,$Z927)
*(INDEX(Forecast_Capex_Input!$H$12:$H$286,$Z927)=Repex),0)
*$DG927</f>
        <v>0</v>
      </c>
      <c r="DJ927" s="43" cm="1">
        <f t="array" aca="1" ref="DJ927" ca="1">IFERROR(INDEX(Forecast_Capex_Input!BI$12:BI$286,$Z927)
*(INDEX(Forecast_Capex_Input!$H$12:$H$286,$Z927)=Repex),0)
*$DG927</f>
        <v>0</v>
      </c>
      <c r="DK927" s="43" cm="1">
        <f t="array" aca="1" ref="DK927" ca="1">IFERROR(INDEX(Forecast_Capex_Input!BJ$12:BJ$286,$Z927)
*(INDEX(Forecast_Capex_Input!$H$12:$H$286,$Z927)=Repex),0)
*$DG927</f>
        <v>0</v>
      </c>
      <c r="DL927" s="43" cm="1">
        <f t="array" aca="1" ref="DL927" ca="1">IFERROR(INDEX(Forecast_Capex_Input!BK$12:BK$286,$Z927)
*(INDEX(Forecast_Capex_Input!$H$12:$H$286,$Z927)=Repex),0)
*$DG927</f>
        <v>0</v>
      </c>
      <c r="DM927" s="43" cm="1">
        <f t="array" aca="1" ref="DM927" ca="1">IFERROR(INDEX(Forecast_Capex_Input!BL$12:BL$286,$Z927)
*(INDEX(Forecast_Capex_Input!$H$12:$H$286,$Z927)=Repex),0)
*$DG927</f>
        <v>0</v>
      </c>
      <c r="DO927" s="43" t="b" cm="1">
        <f t="array" aca="1" ref="DO927" ca="1">OR($G927=Forecast_Capex_Input!$BN$8:$BN$9)</f>
        <v>0</v>
      </c>
      <c r="DP927" s="43" cm="1">
        <f t="array" aca="1" ref="DP927" ca="1">IFERROR(INDEX(Forecast_Capex_Input!BO$12:BO$286,$Z927)
*(INDEX(Forecast_Capex_Input!$H$12:$H$286,$Z927)=Repex),0)
*$DO927</f>
        <v>0</v>
      </c>
      <c r="DQ927" s="43" cm="1">
        <f t="array" aca="1" ref="DQ927" ca="1">IFERROR(INDEX(Forecast_Capex_Input!BP$12:BP$286,$Z927)
*(INDEX(Forecast_Capex_Input!$H$12:$H$286,$Z927)=Repex),0)
*$DO927</f>
        <v>0</v>
      </c>
      <c r="DR927" s="43" cm="1">
        <f t="array" aca="1" ref="DR927" ca="1">IFERROR(INDEX(Forecast_Capex_Input!BQ$12:BQ$286,$Z927)
*(INDEX(Forecast_Capex_Input!$H$12:$H$286,$Z927)=Repex),0)
*$DO927</f>
        <v>0</v>
      </c>
      <c r="DS927" s="43" cm="1">
        <f t="array" aca="1" ref="DS927" ca="1">IFERROR(INDEX(Forecast_Capex_Input!BR$12:BR$286,$Z927)
*(INDEX(Forecast_Capex_Input!$H$12:$H$286,$Z927)=Repex),0)
*$DO927</f>
        <v>0</v>
      </c>
      <c r="DT927" s="43" cm="1">
        <f t="array" aca="1" ref="DT927" ca="1">IFERROR(INDEX(Forecast_Capex_Input!BS$12:BS$286,$Z927)
*(INDEX(Forecast_Capex_Input!$H$12:$H$286,$Z927)=Repex),0)
*$DO927</f>
        <v>0</v>
      </c>
      <c r="DV927" s="43" t="b" cm="1">
        <f t="array" aca="1" ref="DV927" ca="1">OR($G927=Forecast_Capex_Input!$BU$8:$BU$10)</f>
        <v>0</v>
      </c>
      <c r="DW927" s="43" cm="1">
        <f t="array" aca="1" ref="DW927" ca="1">IFERROR(INDEX(Forecast_Capex_Input!BV$12:BV$286,$Z927)
*(INDEX(Forecast_Capex_Input!$H$12:$H$286,$Z927)=Repex),0)
*$DV927</f>
        <v>0</v>
      </c>
      <c r="DX927" s="43" cm="1">
        <f t="array" aca="1" ref="DX927" ca="1">IFERROR(INDEX(Forecast_Capex_Input!BW$12:BW$286,$Z927)
*(INDEX(Forecast_Capex_Input!$H$12:$H$286,$Z927)=Repex),0)
*$DV927</f>
        <v>0</v>
      </c>
      <c r="DY927" s="43" cm="1">
        <f t="array" aca="1" ref="DY927" ca="1">IFERROR(INDEX(Forecast_Capex_Input!BX$12:BX$286,$Z927)
*(INDEX(Forecast_Capex_Input!$H$12:$H$286,$Z927)=Repex),0)
*$DV927</f>
        <v>0</v>
      </c>
      <c r="DZ927" s="43" cm="1">
        <f t="array" aca="1" ref="DZ927" ca="1">IFERROR(INDEX(Forecast_Capex_Input!BY$12:BY$286,$Z927)
*(INDEX(Forecast_Capex_Input!$H$12:$H$286,$Z927)=Repex),0)
*$DV927</f>
        <v>0</v>
      </c>
      <c r="EA927" s="43" cm="1">
        <f t="array" aca="1" ref="EA927" ca="1">IFERROR(INDEX(Forecast_Capex_Input!BZ$12:BZ$286,$Z927)
*(INDEX(Forecast_Capex_Input!$H$12:$H$286,$Z927)=Repex),0)
*$DV927</f>
        <v>0</v>
      </c>
      <c r="EB927" s="43" cm="1">
        <f t="array" aca="1" ref="EB927" ca="1">IFERROR(INDEX(Forecast_Capex_Input!CA$12:CA$286,$Z927)
*(INDEX(Forecast_Capex_Input!$H$12:$H$286,$Z927)=Repex),0)
*$DV927</f>
        <v>0</v>
      </c>
      <c r="EC927" s="43" cm="1">
        <f t="array" aca="1" ref="EC927" ca="1">IFERROR(INDEX(Forecast_Capex_Input!CB$12:CB$286,$Z927)
*(INDEX(Forecast_Capex_Input!$H$12:$H$286,$Z927)=Repex),0)
*$DV927</f>
        <v>0</v>
      </c>
      <c r="ED927" s="43" cm="1">
        <f t="array" aca="1" ref="ED927" ca="1">IFERROR(INDEX(Forecast_Capex_Input!CC$12:CC$286,$Z927)
*(INDEX(Forecast_Capex_Input!$H$12:$H$286,$Z927)=Repex),0)
*$DV927</f>
        <v>0</v>
      </c>
      <c r="EF927" s="86" t="str">
        <f t="shared" si="84"/>
        <v>N/A</v>
      </c>
      <c r="EG927" s="28" t="str">
        <f>IFERROR(RANK(EF927,EF$11:EF$1010,0)+COUNTIF(EF$11:EF927,EF927)-1,NA)</f>
        <v>N/A</v>
      </c>
    </row>
    <row r="928" spans="3:137" x14ac:dyDescent="0.2">
      <c r="C928" s="28">
        <f t="shared" si="85"/>
        <v>918</v>
      </c>
      <c r="D928" s="9" t="str" cm="1">
        <f t="array" ref="D928">IFERROR(INDEX(Forecast_Capex_Input!$D$12:$D$286,$Z928),NA)</f>
        <v>N/A</v>
      </c>
      <c r="E928" s="24" t="str" cm="1">
        <f t="array" ref="E928">IF($Z928=NA,NA,INDEX(Forecast_Capex_Input!$E$12:$E$286,$Z928))</f>
        <v>N/A</v>
      </c>
      <c r="F928" s="9" t="str" cm="1">
        <f t="array" aca="1" ref="F928" ca="1">IFERROR(INDEX(General!$E$25:$E$26,$AA928),NA)</f>
        <v>N/A</v>
      </c>
      <c r="G928" s="9" t="str" cm="1">
        <f t="array" aca="1" ref="G928" ca="1">IFERROR(INDEX(Forecast_Capex_Input!$AI$11:$BB$11,$AC928),NA)</f>
        <v>N/A</v>
      </c>
      <c r="H928" s="50" t="str" cm="1">
        <f t="array" aca="1" ref="H928" ca="1">IFERROR(INDEX(Forecast_Capex_Input!$AI$12:$BB$286,$Z928,$AC928),NA)</f>
        <v>N/A</v>
      </c>
      <c r="I928" s="150" t="str" cm="1">
        <f t="array" ref="I928">IFERROR(INDEX(Forecast_Capex_Input!$F$12:$F$286,$Z928),NA)</f>
        <v>N/A</v>
      </c>
      <c r="J928" s="150" t="str" cm="1">
        <f t="array" ref="J928">IFERROR(INDEX(Forecast_Capex_Input!G$12:G$286,$Z928),NA)</f>
        <v>N/A</v>
      </c>
      <c r="K928" s="150" t="str" cm="1">
        <f t="array" ref="K928">IFERROR(INDEX(Forecast_Capex_Input!H$12:H$286,$Z928),NA)</f>
        <v>N/A</v>
      </c>
      <c r="L928" s="150" t="str" cm="1">
        <f t="array" ref="L928">IFERROR(INDEX(Forecast_Capex_Input!I$12:I$286,$Z928),NA)</f>
        <v>N/A</v>
      </c>
      <c r="M928" s="150" t="str" cm="1">
        <f t="array" ref="M928">IFERROR(INDEX(Forecast_Capex_Input!J$12:J$286,$Z928),NA)</f>
        <v>N/A</v>
      </c>
      <c r="N928" s="150" t="str" cm="1">
        <f t="array" ref="N928">IFERROR(INDEX(Forecast_Capex_Input!K$12:K$286,$Z928),NA)</f>
        <v>N/A</v>
      </c>
      <c r="O928" s="150" t="str" cm="1">
        <f t="array" ref="O928">IFERROR(INDEX(Forecast_Capex_Input!L$12:L$286,$Z928),NA)</f>
        <v>N/A</v>
      </c>
      <c r="P928" s="150" t="str" cm="1">
        <f t="array" ref="P928">IFERROR(INDEX(Forecast_Capex_Input!M$12:M$286,$Z928),NA)</f>
        <v>N/A</v>
      </c>
      <c r="Q928" s="24" t="str" cm="1">
        <f t="array" ref="Q928">IFERROR(INDEX(Forecast_Capex_Input!N$12:N$286,$Z928),NA)</f>
        <v>N/A</v>
      </c>
      <c r="R928" s="190" cm="1">
        <f t="array" ref="R928">IFERROR(INDEX(Forecast_Capex_Input!O$12:O$286,$Z928),0)</f>
        <v>0</v>
      </c>
      <c r="S928" s="24" cm="1">
        <f t="array" ref="S928">IFERROR(INDEX(Forecast_Capex_Input!P$12:P$286,$Z928),0)</f>
        <v>0</v>
      </c>
      <c r="T928" s="150" t="str" cm="1">
        <f t="array" aca="1" ref="T928" ca="1">IFERROR(INDEX(General!$K$91:$K$110,$AC928),NA)</f>
        <v>N/A</v>
      </c>
      <c r="U928" s="43" cm="1">
        <f t="array" aca="1" ref="U928" ca="1">IFERROR(
IF($F928=General!$E$25,INDEX(Forecast_Capex_Input!S$12:S$286,$Z928),
INDEX(Forecast_Capex_Input!T$12:T$286,$Z928)),0)</f>
        <v>0</v>
      </c>
      <c r="V928" s="82" t="b">
        <f>IFERROR(INDEX(Overheads!$T$19:$T$26,MATCH($I928,Overheads!$E$19:$E$26,0)),FALSE)</f>
        <v>0</v>
      </c>
      <c r="W928" s="209" cm="1">
        <f t="array" ref="W928">IFERROR(
INDEX(Forecast_Capex_Input!CN$12:CN$286,$Z928),0)</f>
        <v>0</v>
      </c>
      <c r="X928" s="209">
        <f>IFERROR(
MATCH($W928,General!$L$39:$S$39,0),1)</f>
        <v>1</v>
      </c>
      <c r="Z928" s="28" t="str">
        <f>IFERROR(
IF(MATCH($C928,Forecast_Capex_Input!$CI$12:$CI$286,1)+1&gt;MAX(Forecast_Capex_Input!$C$12:$C$286),NA,
MATCH($C928,Forecast_Capex_Input!$CI$12:$CI$286,1)+1),1)</f>
        <v>N/A</v>
      </c>
      <c r="AA928" s="28" t="str" cm="1">
        <f t="array" aca="1" ref="AA928" ca="1">IFERROR(
IF(Z927&lt;&gt;Z928,1,
IF(COUNTIF(OFFSET(AA927,0,0,-INDEX(Forecast_Capex_Input!$CG$12:$CG$286,$Z928)),AA927)=INDEX(Forecast_Capex_Input!$CG$12:$CG$286,$Z928),AA927+1,AA927)),NA)</f>
        <v>N/A</v>
      </c>
      <c r="AB928" s="28" t="str" cm="1">
        <f t="array" ref="AB928">IFERROR($C928-IF($Z928=1,1,INDEX(Forecast_Capex_Input!$CI$12:$CI$286,$Z928-1))+1,NA)</f>
        <v>N/A</v>
      </c>
      <c r="AC928" s="28" t="str" cm="1">
        <f t="array" aca="1" ref="AC928" ca="1">IFERROR(IF(AA928=1,
INDEX(Forecast_Capex_Input!$AI$10:$BB$10,SMALL(IF(INDEX(Forecast_Capex_Input!$AI$12:$BB$286,$Z928,0)&gt;0,COLUMN(Forecast_Capex_Input!$AI$10:$BB$10)-COLUMN(Forecast_Capex_Input!$AI$12)+1),ROWS(OFFSET(AC927,0,0,-$AB928)))),
OFFSET(AC927,-INDEX(Forecast_Capex_Input!$CG$12:$CG$286,$Z928)+1,0)),NA)</f>
        <v>N/A</v>
      </c>
      <c r="AD928" s="28" t="str">
        <f t="shared" ca="1" si="82"/>
        <v>N/A</v>
      </c>
      <c r="AE928" s="82" t="b">
        <f t="shared" si="86"/>
        <v>0</v>
      </c>
      <c r="AF928" s="78" t="b">
        <v>0</v>
      </c>
      <c r="AG928" s="82" t="b">
        <f t="shared" si="83"/>
        <v>1</v>
      </c>
      <c r="AI928" s="55">
        <v>0</v>
      </c>
      <c r="AJ928" s="55">
        <v>0</v>
      </c>
      <c r="AK928" s="55">
        <v>0</v>
      </c>
      <c r="AL928" s="55">
        <v>0</v>
      </c>
      <c r="AM928" s="55">
        <v>0</v>
      </c>
      <c r="AN928" s="135">
        <v>0</v>
      </c>
      <c r="AP928" s="55">
        <v>0</v>
      </c>
      <c r="AQ928" s="55">
        <v>0</v>
      </c>
      <c r="AR928" s="55">
        <v>0</v>
      </c>
      <c r="AS928" s="55">
        <v>0</v>
      </c>
      <c r="AT928" s="55">
        <v>0</v>
      </c>
      <c r="AU928" s="135">
        <v>0</v>
      </c>
      <c r="AW928" s="55">
        <v>0</v>
      </c>
      <c r="AX928" s="55">
        <v>0</v>
      </c>
      <c r="AY928" s="55">
        <v>0</v>
      </c>
      <c r="AZ928" s="55">
        <v>0</v>
      </c>
      <c r="BA928" s="55">
        <v>0</v>
      </c>
      <c r="BB928" s="135">
        <v>0</v>
      </c>
      <c r="BD928" s="55">
        <v>0</v>
      </c>
      <c r="BE928" s="55">
        <v>0</v>
      </c>
      <c r="BF928" s="55">
        <v>0</v>
      </c>
      <c r="BG928" s="55">
        <v>0</v>
      </c>
      <c r="BH928" s="55">
        <v>0</v>
      </c>
      <c r="BI928" s="135">
        <v>0</v>
      </c>
      <c r="BK928" s="55">
        <v>0</v>
      </c>
      <c r="BL928" s="55">
        <v>0</v>
      </c>
      <c r="BM928" s="55">
        <v>0</v>
      </c>
      <c r="BN928" s="55">
        <v>0</v>
      </c>
      <c r="BO928" s="55">
        <v>0</v>
      </c>
      <c r="BP928" s="135">
        <v>0</v>
      </c>
      <c r="BR928" s="147">
        <v>0</v>
      </c>
      <c r="BS928" s="147">
        <v>0</v>
      </c>
      <c r="BT928" s="147">
        <v>0</v>
      </c>
      <c r="BU928" s="147">
        <v>0</v>
      </c>
      <c r="BV928" s="147">
        <v>0</v>
      </c>
      <c r="BX928" s="55">
        <v>0</v>
      </c>
      <c r="BY928" s="55">
        <v>0</v>
      </c>
      <c r="BZ928" s="55">
        <v>0</v>
      </c>
      <c r="CA928" s="55">
        <v>0</v>
      </c>
      <c r="CB928" s="55">
        <v>0</v>
      </c>
      <c r="CC928" s="135">
        <v>0</v>
      </c>
      <c r="CE928" s="55">
        <v>0</v>
      </c>
      <c r="CF928" s="55">
        <v>0</v>
      </c>
      <c r="CG928" s="55">
        <v>0</v>
      </c>
      <c r="CH928" s="55">
        <v>0</v>
      </c>
      <c r="CI928" s="55">
        <v>0</v>
      </c>
      <c r="CJ928" s="135">
        <v>0</v>
      </c>
      <c r="CL928" s="55">
        <v>0</v>
      </c>
      <c r="CM928" s="55">
        <v>0</v>
      </c>
      <c r="CN928" s="55">
        <v>0</v>
      </c>
      <c r="CO928" s="55">
        <v>0</v>
      </c>
      <c r="CP928" s="55">
        <v>0</v>
      </c>
      <c r="CQ928" s="135">
        <v>0</v>
      </c>
      <c r="CS928" s="67">
        <v>0</v>
      </c>
      <c r="CT928" s="67">
        <v>0</v>
      </c>
      <c r="CU928" s="67">
        <v>0</v>
      </c>
      <c r="CV928" s="67">
        <v>0</v>
      </c>
      <c r="CW928" s="67">
        <v>0</v>
      </c>
      <c r="CX928" s="135">
        <v>0</v>
      </c>
      <c r="CZ928" s="55">
        <v>0</v>
      </c>
      <c r="DA928" s="55">
        <v>0</v>
      </c>
      <c r="DB928" s="55">
        <v>0</v>
      </c>
      <c r="DC928" s="55">
        <v>0</v>
      </c>
      <c r="DD928" s="55">
        <v>0</v>
      </c>
      <c r="DE928" s="135">
        <v>0</v>
      </c>
      <c r="DG928" s="43" t="b" cm="1">
        <f t="array" aca="1" ref="DG928" ca="1">OR($G928=Forecast_Capex_Input!$BF$8:$BF$10)</f>
        <v>0</v>
      </c>
      <c r="DH928" s="43" cm="1">
        <f t="array" aca="1" ref="DH928" ca="1">IFERROR(INDEX(Forecast_Capex_Input!BG$12:BG$286,$Z928)
*(INDEX(Forecast_Capex_Input!$H$12:$H$286,$Z928)=Repex),0)
*$DG928</f>
        <v>0</v>
      </c>
      <c r="DI928" s="43" cm="1">
        <f t="array" aca="1" ref="DI928" ca="1">IFERROR(INDEX(Forecast_Capex_Input!BH$12:BH$286,$Z928)
*(INDEX(Forecast_Capex_Input!$H$12:$H$286,$Z928)=Repex),0)
*$DG928</f>
        <v>0</v>
      </c>
      <c r="DJ928" s="43" cm="1">
        <f t="array" aca="1" ref="DJ928" ca="1">IFERROR(INDEX(Forecast_Capex_Input!BI$12:BI$286,$Z928)
*(INDEX(Forecast_Capex_Input!$H$12:$H$286,$Z928)=Repex),0)
*$DG928</f>
        <v>0</v>
      </c>
      <c r="DK928" s="43" cm="1">
        <f t="array" aca="1" ref="DK928" ca="1">IFERROR(INDEX(Forecast_Capex_Input!BJ$12:BJ$286,$Z928)
*(INDEX(Forecast_Capex_Input!$H$12:$H$286,$Z928)=Repex),0)
*$DG928</f>
        <v>0</v>
      </c>
      <c r="DL928" s="43" cm="1">
        <f t="array" aca="1" ref="DL928" ca="1">IFERROR(INDEX(Forecast_Capex_Input!BK$12:BK$286,$Z928)
*(INDEX(Forecast_Capex_Input!$H$12:$H$286,$Z928)=Repex),0)
*$DG928</f>
        <v>0</v>
      </c>
      <c r="DM928" s="43" cm="1">
        <f t="array" aca="1" ref="DM928" ca="1">IFERROR(INDEX(Forecast_Capex_Input!BL$12:BL$286,$Z928)
*(INDEX(Forecast_Capex_Input!$H$12:$H$286,$Z928)=Repex),0)
*$DG928</f>
        <v>0</v>
      </c>
      <c r="DO928" s="43" t="b" cm="1">
        <f t="array" aca="1" ref="DO928" ca="1">OR($G928=Forecast_Capex_Input!$BN$8:$BN$9)</f>
        <v>0</v>
      </c>
      <c r="DP928" s="43" cm="1">
        <f t="array" aca="1" ref="DP928" ca="1">IFERROR(INDEX(Forecast_Capex_Input!BO$12:BO$286,$Z928)
*(INDEX(Forecast_Capex_Input!$H$12:$H$286,$Z928)=Repex),0)
*$DO928</f>
        <v>0</v>
      </c>
      <c r="DQ928" s="43" cm="1">
        <f t="array" aca="1" ref="DQ928" ca="1">IFERROR(INDEX(Forecast_Capex_Input!BP$12:BP$286,$Z928)
*(INDEX(Forecast_Capex_Input!$H$12:$H$286,$Z928)=Repex),0)
*$DO928</f>
        <v>0</v>
      </c>
      <c r="DR928" s="43" cm="1">
        <f t="array" aca="1" ref="DR928" ca="1">IFERROR(INDEX(Forecast_Capex_Input!BQ$12:BQ$286,$Z928)
*(INDEX(Forecast_Capex_Input!$H$12:$H$286,$Z928)=Repex),0)
*$DO928</f>
        <v>0</v>
      </c>
      <c r="DS928" s="43" cm="1">
        <f t="array" aca="1" ref="DS928" ca="1">IFERROR(INDEX(Forecast_Capex_Input!BR$12:BR$286,$Z928)
*(INDEX(Forecast_Capex_Input!$H$12:$H$286,$Z928)=Repex),0)
*$DO928</f>
        <v>0</v>
      </c>
      <c r="DT928" s="43" cm="1">
        <f t="array" aca="1" ref="DT928" ca="1">IFERROR(INDEX(Forecast_Capex_Input!BS$12:BS$286,$Z928)
*(INDEX(Forecast_Capex_Input!$H$12:$H$286,$Z928)=Repex),0)
*$DO928</f>
        <v>0</v>
      </c>
      <c r="DV928" s="43" t="b" cm="1">
        <f t="array" aca="1" ref="DV928" ca="1">OR($G928=Forecast_Capex_Input!$BU$8:$BU$10)</f>
        <v>0</v>
      </c>
      <c r="DW928" s="43" cm="1">
        <f t="array" aca="1" ref="DW928" ca="1">IFERROR(INDEX(Forecast_Capex_Input!BV$12:BV$286,$Z928)
*(INDEX(Forecast_Capex_Input!$H$12:$H$286,$Z928)=Repex),0)
*$DV928</f>
        <v>0</v>
      </c>
      <c r="DX928" s="43" cm="1">
        <f t="array" aca="1" ref="DX928" ca="1">IFERROR(INDEX(Forecast_Capex_Input!BW$12:BW$286,$Z928)
*(INDEX(Forecast_Capex_Input!$H$12:$H$286,$Z928)=Repex),0)
*$DV928</f>
        <v>0</v>
      </c>
      <c r="DY928" s="43" cm="1">
        <f t="array" aca="1" ref="DY928" ca="1">IFERROR(INDEX(Forecast_Capex_Input!BX$12:BX$286,$Z928)
*(INDEX(Forecast_Capex_Input!$H$12:$H$286,$Z928)=Repex),0)
*$DV928</f>
        <v>0</v>
      </c>
      <c r="DZ928" s="43" cm="1">
        <f t="array" aca="1" ref="DZ928" ca="1">IFERROR(INDEX(Forecast_Capex_Input!BY$12:BY$286,$Z928)
*(INDEX(Forecast_Capex_Input!$H$12:$H$286,$Z928)=Repex),0)
*$DV928</f>
        <v>0</v>
      </c>
      <c r="EA928" s="43" cm="1">
        <f t="array" aca="1" ref="EA928" ca="1">IFERROR(INDEX(Forecast_Capex_Input!BZ$12:BZ$286,$Z928)
*(INDEX(Forecast_Capex_Input!$H$12:$H$286,$Z928)=Repex),0)
*$DV928</f>
        <v>0</v>
      </c>
      <c r="EB928" s="43" cm="1">
        <f t="array" aca="1" ref="EB928" ca="1">IFERROR(INDEX(Forecast_Capex_Input!CA$12:CA$286,$Z928)
*(INDEX(Forecast_Capex_Input!$H$12:$H$286,$Z928)=Repex),0)
*$DV928</f>
        <v>0</v>
      </c>
      <c r="EC928" s="43" cm="1">
        <f t="array" aca="1" ref="EC928" ca="1">IFERROR(INDEX(Forecast_Capex_Input!CB$12:CB$286,$Z928)
*(INDEX(Forecast_Capex_Input!$H$12:$H$286,$Z928)=Repex),0)
*$DV928</f>
        <v>0</v>
      </c>
      <c r="ED928" s="43" cm="1">
        <f t="array" aca="1" ref="ED928" ca="1">IFERROR(INDEX(Forecast_Capex_Input!CC$12:CC$286,$Z928)
*(INDEX(Forecast_Capex_Input!$H$12:$H$286,$Z928)=Repex),0)
*$DV928</f>
        <v>0</v>
      </c>
      <c r="EF928" s="86" t="str">
        <f t="shared" si="84"/>
        <v>N/A</v>
      </c>
      <c r="EG928" s="28" t="str">
        <f>IFERROR(RANK(EF928,EF$11:EF$1010,0)+COUNTIF(EF$11:EF928,EF928)-1,NA)</f>
        <v>N/A</v>
      </c>
    </row>
    <row r="929" spans="3:137" x14ac:dyDescent="0.2">
      <c r="C929" s="28">
        <f t="shared" si="85"/>
        <v>919</v>
      </c>
      <c r="D929" s="9" t="str" cm="1">
        <f t="array" ref="D929">IFERROR(INDEX(Forecast_Capex_Input!$D$12:$D$286,$Z929),NA)</f>
        <v>N/A</v>
      </c>
      <c r="E929" s="24" t="str" cm="1">
        <f t="array" ref="E929">IF($Z929=NA,NA,INDEX(Forecast_Capex_Input!$E$12:$E$286,$Z929))</f>
        <v>N/A</v>
      </c>
      <c r="F929" s="9" t="str" cm="1">
        <f t="array" aca="1" ref="F929" ca="1">IFERROR(INDEX(General!$E$25:$E$26,$AA929),NA)</f>
        <v>N/A</v>
      </c>
      <c r="G929" s="9" t="str" cm="1">
        <f t="array" aca="1" ref="G929" ca="1">IFERROR(INDEX(Forecast_Capex_Input!$AI$11:$BB$11,$AC929),NA)</f>
        <v>N/A</v>
      </c>
      <c r="H929" s="50" t="str" cm="1">
        <f t="array" aca="1" ref="H929" ca="1">IFERROR(INDEX(Forecast_Capex_Input!$AI$12:$BB$286,$Z929,$AC929),NA)</f>
        <v>N/A</v>
      </c>
      <c r="I929" s="150" t="str" cm="1">
        <f t="array" ref="I929">IFERROR(INDEX(Forecast_Capex_Input!$F$12:$F$286,$Z929),NA)</f>
        <v>N/A</v>
      </c>
      <c r="J929" s="150" t="str" cm="1">
        <f t="array" ref="J929">IFERROR(INDEX(Forecast_Capex_Input!G$12:G$286,$Z929),NA)</f>
        <v>N/A</v>
      </c>
      <c r="K929" s="150" t="str" cm="1">
        <f t="array" ref="K929">IFERROR(INDEX(Forecast_Capex_Input!H$12:H$286,$Z929),NA)</f>
        <v>N/A</v>
      </c>
      <c r="L929" s="150" t="str" cm="1">
        <f t="array" ref="L929">IFERROR(INDEX(Forecast_Capex_Input!I$12:I$286,$Z929),NA)</f>
        <v>N/A</v>
      </c>
      <c r="M929" s="150" t="str" cm="1">
        <f t="array" ref="M929">IFERROR(INDEX(Forecast_Capex_Input!J$12:J$286,$Z929),NA)</f>
        <v>N/A</v>
      </c>
      <c r="N929" s="150" t="str" cm="1">
        <f t="array" ref="N929">IFERROR(INDEX(Forecast_Capex_Input!K$12:K$286,$Z929),NA)</f>
        <v>N/A</v>
      </c>
      <c r="O929" s="150" t="str" cm="1">
        <f t="array" ref="O929">IFERROR(INDEX(Forecast_Capex_Input!L$12:L$286,$Z929),NA)</f>
        <v>N/A</v>
      </c>
      <c r="P929" s="150" t="str" cm="1">
        <f t="array" ref="P929">IFERROR(INDEX(Forecast_Capex_Input!M$12:M$286,$Z929),NA)</f>
        <v>N/A</v>
      </c>
      <c r="Q929" s="24" t="str" cm="1">
        <f t="array" ref="Q929">IFERROR(INDEX(Forecast_Capex_Input!N$12:N$286,$Z929),NA)</f>
        <v>N/A</v>
      </c>
      <c r="R929" s="190" cm="1">
        <f t="array" ref="R929">IFERROR(INDEX(Forecast_Capex_Input!O$12:O$286,$Z929),0)</f>
        <v>0</v>
      </c>
      <c r="S929" s="24" cm="1">
        <f t="array" ref="S929">IFERROR(INDEX(Forecast_Capex_Input!P$12:P$286,$Z929),0)</f>
        <v>0</v>
      </c>
      <c r="T929" s="150" t="str" cm="1">
        <f t="array" aca="1" ref="T929" ca="1">IFERROR(INDEX(General!$K$91:$K$110,$AC929),NA)</f>
        <v>N/A</v>
      </c>
      <c r="U929" s="43" cm="1">
        <f t="array" aca="1" ref="U929" ca="1">IFERROR(
IF($F929=General!$E$25,INDEX(Forecast_Capex_Input!S$12:S$286,$Z929),
INDEX(Forecast_Capex_Input!T$12:T$286,$Z929)),0)</f>
        <v>0</v>
      </c>
      <c r="V929" s="82" t="b">
        <f>IFERROR(INDEX(Overheads!$T$19:$T$26,MATCH($I929,Overheads!$E$19:$E$26,0)),FALSE)</f>
        <v>0</v>
      </c>
      <c r="W929" s="209" cm="1">
        <f t="array" ref="W929">IFERROR(
INDEX(Forecast_Capex_Input!CN$12:CN$286,$Z929),0)</f>
        <v>0</v>
      </c>
      <c r="X929" s="209">
        <f>IFERROR(
MATCH($W929,General!$L$39:$S$39,0),1)</f>
        <v>1</v>
      </c>
      <c r="Z929" s="28" t="str">
        <f>IFERROR(
IF(MATCH($C929,Forecast_Capex_Input!$CI$12:$CI$286,1)+1&gt;MAX(Forecast_Capex_Input!$C$12:$C$286),NA,
MATCH($C929,Forecast_Capex_Input!$CI$12:$CI$286,1)+1),1)</f>
        <v>N/A</v>
      </c>
      <c r="AA929" s="28" t="str" cm="1">
        <f t="array" aca="1" ref="AA929" ca="1">IFERROR(
IF(Z928&lt;&gt;Z929,1,
IF(COUNTIF(OFFSET(AA928,0,0,-INDEX(Forecast_Capex_Input!$CG$12:$CG$286,$Z929)),AA928)=INDEX(Forecast_Capex_Input!$CG$12:$CG$286,$Z929),AA928+1,AA928)),NA)</f>
        <v>N/A</v>
      </c>
      <c r="AB929" s="28" t="str" cm="1">
        <f t="array" ref="AB929">IFERROR($C929-IF($Z929=1,1,INDEX(Forecast_Capex_Input!$CI$12:$CI$286,$Z929-1))+1,NA)</f>
        <v>N/A</v>
      </c>
      <c r="AC929" s="28" t="str" cm="1">
        <f t="array" aca="1" ref="AC929" ca="1">IFERROR(IF(AA929=1,
INDEX(Forecast_Capex_Input!$AI$10:$BB$10,SMALL(IF(INDEX(Forecast_Capex_Input!$AI$12:$BB$286,$Z929,0)&gt;0,COLUMN(Forecast_Capex_Input!$AI$10:$BB$10)-COLUMN(Forecast_Capex_Input!$AI$12)+1),ROWS(OFFSET(AC928,0,0,-$AB929)))),
OFFSET(AC928,-INDEX(Forecast_Capex_Input!$CG$12:$CG$286,$Z929)+1,0)),NA)</f>
        <v>N/A</v>
      </c>
      <c r="AD929" s="28" t="str">
        <f t="shared" ca="1" si="82"/>
        <v>N/A</v>
      </c>
      <c r="AE929" s="82" t="b">
        <f t="shared" si="86"/>
        <v>0</v>
      </c>
      <c r="AF929" s="78" t="b">
        <v>0</v>
      </c>
      <c r="AG929" s="82" t="b">
        <f t="shared" si="83"/>
        <v>1</v>
      </c>
      <c r="AI929" s="55">
        <v>0</v>
      </c>
      <c r="AJ929" s="55">
        <v>0</v>
      </c>
      <c r="AK929" s="55">
        <v>0</v>
      </c>
      <c r="AL929" s="55">
        <v>0</v>
      </c>
      <c r="AM929" s="55">
        <v>0</v>
      </c>
      <c r="AN929" s="135">
        <v>0</v>
      </c>
      <c r="AP929" s="55">
        <v>0</v>
      </c>
      <c r="AQ929" s="55">
        <v>0</v>
      </c>
      <c r="AR929" s="55">
        <v>0</v>
      </c>
      <c r="AS929" s="55">
        <v>0</v>
      </c>
      <c r="AT929" s="55">
        <v>0</v>
      </c>
      <c r="AU929" s="135">
        <v>0</v>
      </c>
      <c r="AW929" s="55">
        <v>0</v>
      </c>
      <c r="AX929" s="55">
        <v>0</v>
      </c>
      <c r="AY929" s="55">
        <v>0</v>
      </c>
      <c r="AZ929" s="55">
        <v>0</v>
      </c>
      <c r="BA929" s="55">
        <v>0</v>
      </c>
      <c r="BB929" s="135">
        <v>0</v>
      </c>
      <c r="BD929" s="55">
        <v>0</v>
      </c>
      <c r="BE929" s="55">
        <v>0</v>
      </c>
      <c r="BF929" s="55">
        <v>0</v>
      </c>
      <c r="BG929" s="55">
        <v>0</v>
      </c>
      <c r="BH929" s="55">
        <v>0</v>
      </c>
      <c r="BI929" s="135">
        <v>0</v>
      </c>
      <c r="BK929" s="55">
        <v>0</v>
      </c>
      <c r="BL929" s="55">
        <v>0</v>
      </c>
      <c r="BM929" s="55">
        <v>0</v>
      </c>
      <c r="BN929" s="55">
        <v>0</v>
      </c>
      <c r="BO929" s="55">
        <v>0</v>
      </c>
      <c r="BP929" s="135">
        <v>0</v>
      </c>
      <c r="BR929" s="147">
        <v>0</v>
      </c>
      <c r="BS929" s="147">
        <v>0</v>
      </c>
      <c r="BT929" s="147">
        <v>0</v>
      </c>
      <c r="BU929" s="147">
        <v>0</v>
      </c>
      <c r="BV929" s="147">
        <v>0</v>
      </c>
      <c r="BX929" s="55">
        <v>0</v>
      </c>
      <c r="BY929" s="55">
        <v>0</v>
      </c>
      <c r="BZ929" s="55">
        <v>0</v>
      </c>
      <c r="CA929" s="55">
        <v>0</v>
      </c>
      <c r="CB929" s="55">
        <v>0</v>
      </c>
      <c r="CC929" s="135">
        <v>0</v>
      </c>
      <c r="CE929" s="55">
        <v>0</v>
      </c>
      <c r="CF929" s="55">
        <v>0</v>
      </c>
      <c r="CG929" s="55">
        <v>0</v>
      </c>
      <c r="CH929" s="55">
        <v>0</v>
      </c>
      <c r="CI929" s="55">
        <v>0</v>
      </c>
      <c r="CJ929" s="135">
        <v>0</v>
      </c>
      <c r="CL929" s="55">
        <v>0</v>
      </c>
      <c r="CM929" s="55">
        <v>0</v>
      </c>
      <c r="CN929" s="55">
        <v>0</v>
      </c>
      <c r="CO929" s="55">
        <v>0</v>
      </c>
      <c r="CP929" s="55">
        <v>0</v>
      </c>
      <c r="CQ929" s="135">
        <v>0</v>
      </c>
      <c r="CS929" s="67">
        <v>0</v>
      </c>
      <c r="CT929" s="67">
        <v>0</v>
      </c>
      <c r="CU929" s="67">
        <v>0</v>
      </c>
      <c r="CV929" s="67">
        <v>0</v>
      </c>
      <c r="CW929" s="67">
        <v>0</v>
      </c>
      <c r="CX929" s="135">
        <v>0</v>
      </c>
      <c r="CZ929" s="55">
        <v>0</v>
      </c>
      <c r="DA929" s="55">
        <v>0</v>
      </c>
      <c r="DB929" s="55">
        <v>0</v>
      </c>
      <c r="DC929" s="55">
        <v>0</v>
      </c>
      <c r="DD929" s="55">
        <v>0</v>
      </c>
      <c r="DE929" s="135">
        <v>0</v>
      </c>
      <c r="DG929" s="43" t="b" cm="1">
        <f t="array" aca="1" ref="DG929" ca="1">OR($G929=Forecast_Capex_Input!$BF$8:$BF$10)</f>
        <v>0</v>
      </c>
      <c r="DH929" s="43" cm="1">
        <f t="array" aca="1" ref="DH929" ca="1">IFERROR(INDEX(Forecast_Capex_Input!BG$12:BG$286,$Z929)
*(INDEX(Forecast_Capex_Input!$H$12:$H$286,$Z929)=Repex),0)
*$DG929</f>
        <v>0</v>
      </c>
      <c r="DI929" s="43" cm="1">
        <f t="array" aca="1" ref="DI929" ca="1">IFERROR(INDEX(Forecast_Capex_Input!BH$12:BH$286,$Z929)
*(INDEX(Forecast_Capex_Input!$H$12:$H$286,$Z929)=Repex),0)
*$DG929</f>
        <v>0</v>
      </c>
      <c r="DJ929" s="43" cm="1">
        <f t="array" aca="1" ref="DJ929" ca="1">IFERROR(INDEX(Forecast_Capex_Input!BI$12:BI$286,$Z929)
*(INDEX(Forecast_Capex_Input!$H$12:$H$286,$Z929)=Repex),0)
*$DG929</f>
        <v>0</v>
      </c>
      <c r="DK929" s="43" cm="1">
        <f t="array" aca="1" ref="DK929" ca="1">IFERROR(INDEX(Forecast_Capex_Input!BJ$12:BJ$286,$Z929)
*(INDEX(Forecast_Capex_Input!$H$12:$H$286,$Z929)=Repex),0)
*$DG929</f>
        <v>0</v>
      </c>
      <c r="DL929" s="43" cm="1">
        <f t="array" aca="1" ref="DL929" ca="1">IFERROR(INDEX(Forecast_Capex_Input!BK$12:BK$286,$Z929)
*(INDEX(Forecast_Capex_Input!$H$12:$H$286,$Z929)=Repex),0)
*$DG929</f>
        <v>0</v>
      </c>
      <c r="DM929" s="43" cm="1">
        <f t="array" aca="1" ref="DM929" ca="1">IFERROR(INDEX(Forecast_Capex_Input!BL$12:BL$286,$Z929)
*(INDEX(Forecast_Capex_Input!$H$12:$H$286,$Z929)=Repex),0)
*$DG929</f>
        <v>0</v>
      </c>
      <c r="DO929" s="43" t="b" cm="1">
        <f t="array" aca="1" ref="DO929" ca="1">OR($G929=Forecast_Capex_Input!$BN$8:$BN$9)</f>
        <v>0</v>
      </c>
      <c r="DP929" s="43" cm="1">
        <f t="array" aca="1" ref="DP929" ca="1">IFERROR(INDEX(Forecast_Capex_Input!BO$12:BO$286,$Z929)
*(INDEX(Forecast_Capex_Input!$H$12:$H$286,$Z929)=Repex),0)
*$DO929</f>
        <v>0</v>
      </c>
      <c r="DQ929" s="43" cm="1">
        <f t="array" aca="1" ref="DQ929" ca="1">IFERROR(INDEX(Forecast_Capex_Input!BP$12:BP$286,$Z929)
*(INDEX(Forecast_Capex_Input!$H$12:$H$286,$Z929)=Repex),0)
*$DO929</f>
        <v>0</v>
      </c>
      <c r="DR929" s="43" cm="1">
        <f t="array" aca="1" ref="DR929" ca="1">IFERROR(INDEX(Forecast_Capex_Input!BQ$12:BQ$286,$Z929)
*(INDEX(Forecast_Capex_Input!$H$12:$H$286,$Z929)=Repex),0)
*$DO929</f>
        <v>0</v>
      </c>
      <c r="DS929" s="43" cm="1">
        <f t="array" aca="1" ref="DS929" ca="1">IFERROR(INDEX(Forecast_Capex_Input!BR$12:BR$286,$Z929)
*(INDEX(Forecast_Capex_Input!$H$12:$H$286,$Z929)=Repex),0)
*$DO929</f>
        <v>0</v>
      </c>
      <c r="DT929" s="43" cm="1">
        <f t="array" aca="1" ref="DT929" ca="1">IFERROR(INDEX(Forecast_Capex_Input!BS$12:BS$286,$Z929)
*(INDEX(Forecast_Capex_Input!$H$12:$H$286,$Z929)=Repex),0)
*$DO929</f>
        <v>0</v>
      </c>
      <c r="DV929" s="43" t="b" cm="1">
        <f t="array" aca="1" ref="DV929" ca="1">OR($G929=Forecast_Capex_Input!$BU$8:$BU$10)</f>
        <v>0</v>
      </c>
      <c r="DW929" s="43" cm="1">
        <f t="array" aca="1" ref="DW929" ca="1">IFERROR(INDEX(Forecast_Capex_Input!BV$12:BV$286,$Z929)
*(INDEX(Forecast_Capex_Input!$H$12:$H$286,$Z929)=Repex),0)
*$DV929</f>
        <v>0</v>
      </c>
      <c r="DX929" s="43" cm="1">
        <f t="array" aca="1" ref="DX929" ca="1">IFERROR(INDEX(Forecast_Capex_Input!BW$12:BW$286,$Z929)
*(INDEX(Forecast_Capex_Input!$H$12:$H$286,$Z929)=Repex),0)
*$DV929</f>
        <v>0</v>
      </c>
      <c r="DY929" s="43" cm="1">
        <f t="array" aca="1" ref="DY929" ca="1">IFERROR(INDEX(Forecast_Capex_Input!BX$12:BX$286,$Z929)
*(INDEX(Forecast_Capex_Input!$H$12:$H$286,$Z929)=Repex),0)
*$DV929</f>
        <v>0</v>
      </c>
      <c r="DZ929" s="43" cm="1">
        <f t="array" aca="1" ref="DZ929" ca="1">IFERROR(INDEX(Forecast_Capex_Input!BY$12:BY$286,$Z929)
*(INDEX(Forecast_Capex_Input!$H$12:$H$286,$Z929)=Repex),0)
*$DV929</f>
        <v>0</v>
      </c>
      <c r="EA929" s="43" cm="1">
        <f t="array" aca="1" ref="EA929" ca="1">IFERROR(INDEX(Forecast_Capex_Input!BZ$12:BZ$286,$Z929)
*(INDEX(Forecast_Capex_Input!$H$12:$H$286,$Z929)=Repex),0)
*$DV929</f>
        <v>0</v>
      </c>
      <c r="EB929" s="43" cm="1">
        <f t="array" aca="1" ref="EB929" ca="1">IFERROR(INDEX(Forecast_Capex_Input!CA$12:CA$286,$Z929)
*(INDEX(Forecast_Capex_Input!$H$12:$H$286,$Z929)=Repex),0)
*$DV929</f>
        <v>0</v>
      </c>
      <c r="EC929" s="43" cm="1">
        <f t="array" aca="1" ref="EC929" ca="1">IFERROR(INDEX(Forecast_Capex_Input!CB$12:CB$286,$Z929)
*(INDEX(Forecast_Capex_Input!$H$12:$H$286,$Z929)=Repex),0)
*$DV929</f>
        <v>0</v>
      </c>
      <c r="ED929" s="43" cm="1">
        <f t="array" aca="1" ref="ED929" ca="1">IFERROR(INDEX(Forecast_Capex_Input!CC$12:CC$286,$Z929)
*(INDEX(Forecast_Capex_Input!$H$12:$H$286,$Z929)=Repex),0)
*$DV929</f>
        <v>0</v>
      </c>
      <c r="EF929" s="86" t="str">
        <f t="shared" si="84"/>
        <v>N/A</v>
      </c>
      <c r="EG929" s="28" t="str">
        <f>IFERROR(RANK(EF929,EF$11:EF$1010,0)+COUNTIF(EF$11:EF929,EF929)-1,NA)</f>
        <v>N/A</v>
      </c>
    </row>
    <row r="930" spans="3:137" x14ac:dyDescent="0.2">
      <c r="C930" s="28">
        <f t="shared" si="85"/>
        <v>920</v>
      </c>
      <c r="D930" s="9" t="str" cm="1">
        <f t="array" ref="D930">IFERROR(INDEX(Forecast_Capex_Input!$D$12:$D$286,$Z930),NA)</f>
        <v>N/A</v>
      </c>
      <c r="E930" s="24" t="str" cm="1">
        <f t="array" ref="E930">IF($Z930=NA,NA,INDEX(Forecast_Capex_Input!$E$12:$E$286,$Z930))</f>
        <v>N/A</v>
      </c>
      <c r="F930" s="9" t="str" cm="1">
        <f t="array" aca="1" ref="F930" ca="1">IFERROR(INDEX(General!$E$25:$E$26,$AA930),NA)</f>
        <v>N/A</v>
      </c>
      <c r="G930" s="9" t="str" cm="1">
        <f t="array" aca="1" ref="G930" ca="1">IFERROR(INDEX(Forecast_Capex_Input!$AI$11:$BB$11,$AC930),NA)</f>
        <v>N/A</v>
      </c>
      <c r="H930" s="50" t="str" cm="1">
        <f t="array" aca="1" ref="H930" ca="1">IFERROR(INDEX(Forecast_Capex_Input!$AI$12:$BB$286,$Z930,$AC930),NA)</f>
        <v>N/A</v>
      </c>
      <c r="I930" s="150" t="str" cm="1">
        <f t="array" ref="I930">IFERROR(INDEX(Forecast_Capex_Input!$F$12:$F$286,$Z930),NA)</f>
        <v>N/A</v>
      </c>
      <c r="J930" s="150" t="str" cm="1">
        <f t="array" ref="J930">IFERROR(INDEX(Forecast_Capex_Input!G$12:G$286,$Z930),NA)</f>
        <v>N/A</v>
      </c>
      <c r="K930" s="150" t="str" cm="1">
        <f t="array" ref="K930">IFERROR(INDEX(Forecast_Capex_Input!H$12:H$286,$Z930),NA)</f>
        <v>N/A</v>
      </c>
      <c r="L930" s="150" t="str" cm="1">
        <f t="array" ref="L930">IFERROR(INDEX(Forecast_Capex_Input!I$12:I$286,$Z930),NA)</f>
        <v>N/A</v>
      </c>
      <c r="M930" s="150" t="str" cm="1">
        <f t="array" ref="M930">IFERROR(INDEX(Forecast_Capex_Input!J$12:J$286,$Z930),NA)</f>
        <v>N/A</v>
      </c>
      <c r="N930" s="150" t="str" cm="1">
        <f t="array" ref="N930">IFERROR(INDEX(Forecast_Capex_Input!K$12:K$286,$Z930),NA)</f>
        <v>N/A</v>
      </c>
      <c r="O930" s="150" t="str" cm="1">
        <f t="array" ref="O930">IFERROR(INDEX(Forecast_Capex_Input!L$12:L$286,$Z930),NA)</f>
        <v>N/A</v>
      </c>
      <c r="P930" s="150" t="str" cm="1">
        <f t="array" ref="P930">IFERROR(INDEX(Forecast_Capex_Input!M$12:M$286,$Z930),NA)</f>
        <v>N/A</v>
      </c>
      <c r="Q930" s="24" t="str" cm="1">
        <f t="array" ref="Q930">IFERROR(INDEX(Forecast_Capex_Input!N$12:N$286,$Z930),NA)</f>
        <v>N/A</v>
      </c>
      <c r="R930" s="190" cm="1">
        <f t="array" ref="R930">IFERROR(INDEX(Forecast_Capex_Input!O$12:O$286,$Z930),0)</f>
        <v>0</v>
      </c>
      <c r="S930" s="24" cm="1">
        <f t="array" ref="S930">IFERROR(INDEX(Forecast_Capex_Input!P$12:P$286,$Z930),0)</f>
        <v>0</v>
      </c>
      <c r="T930" s="150" t="str" cm="1">
        <f t="array" aca="1" ref="T930" ca="1">IFERROR(INDEX(General!$K$91:$K$110,$AC930),NA)</f>
        <v>N/A</v>
      </c>
      <c r="U930" s="43" cm="1">
        <f t="array" aca="1" ref="U930" ca="1">IFERROR(
IF($F930=General!$E$25,INDEX(Forecast_Capex_Input!S$12:S$286,$Z930),
INDEX(Forecast_Capex_Input!T$12:T$286,$Z930)),0)</f>
        <v>0</v>
      </c>
      <c r="V930" s="82" t="b">
        <f>IFERROR(INDEX(Overheads!$T$19:$T$26,MATCH($I930,Overheads!$E$19:$E$26,0)),FALSE)</f>
        <v>0</v>
      </c>
      <c r="W930" s="209" cm="1">
        <f t="array" ref="W930">IFERROR(
INDEX(Forecast_Capex_Input!CN$12:CN$286,$Z930),0)</f>
        <v>0</v>
      </c>
      <c r="X930" s="209">
        <f>IFERROR(
MATCH($W930,General!$L$39:$S$39,0),1)</f>
        <v>1</v>
      </c>
      <c r="Z930" s="28" t="str">
        <f>IFERROR(
IF(MATCH($C930,Forecast_Capex_Input!$CI$12:$CI$286,1)+1&gt;MAX(Forecast_Capex_Input!$C$12:$C$286),NA,
MATCH($C930,Forecast_Capex_Input!$CI$12:$CI$286,1)+1),1)</f>
        <v>N/A</v>
      </c>
      <c r="AA930" s="28" t="str" cm="1">
        <f t="array" aca="1" ref="AA930" ca="1">IFERROR(
IF(Z929&lt;&gt;Z930,1,
IF(COUNTIF(OFFSET(AA929,0,0,-INDEX(Forecast_Capex_Input!$CG$12:$CG$286,$Z930)),AA929)=INDEX(Forecast_Capex_Input!$CG$12:$CG$286,$Z930),AA929+1,AA929)),NA)</f>
        <v>N/A</v>
      </c>
      <c r="AB930" s="28" t="str" cm="1">
        <f t="array" ref="AB930">IFERROR($C930-IF($Z930=1,1,INDEX(Forecast_Capex_Input!$CI$12:$CI$286,$Z930-1))+1,NA)</f>
        <v>N/A</v>
      </c>
      <c r="AC930" s="28" t="str" cm="1">
        <f t="array" aca="1" ref="AC930" ca="1">IFERROR(IF(AA930=1,
INDEX(Forecast_Capex_Input!$AI$10:$BB$10,SMALL(IF(INDEX(Forecast_Capex_Input!$AI$12:$BB$286,$Z930,0)&gt;0,COLUMN(Forecast_Capex_Input!$AI$10:$BB$10)-COLUMN(Forecast_Capex_Input!$AI$12)+1),ROWS(OFFSET(AC929,0,0,-$AB930)))),
OFFSET(AC929,-INDEX(Forecast_Capex_Input!$CG$12:$CG$286,$Z930)+1,0)),NA)</f>
        <v>N/A</v>
      </c>
      <c r="AD930" s="28" t="str">
        <f t="shared" ca="1" si="82"/>
        <v>N/A</v>
      </c>
      <c r="AE930" s="82" t="b">
        <f t="shared" si="86"/>
        <v>0</v>
      </c>
      <c r="AF930" s="78" t="b">
        <v>0</v>
      </c>
      <c r="AG930" s="82" t="b">
        <f t="shared" si="83"/>
        <v>1</v>
      </c>
      <c r="AI930" s="55">
        <v>0</v>
      </c>
      <c r="AJ930" s="55">
        <v>0</v>
      </c>
      <c r="AK930" s="55">
        <v>0</v>
      </c>
      <c r="AL930" s="55">
        <v>0</v>
      </c>
      <c r="AM930" s="55">
        <v>0</v>
      </c>
      <c r="AN930" s="135">
        <v>0</v>
      </c>
      <c r="AP930" s="55">
        <v>0</v>
      </c>
      <c r="AQ930" s="55">
        <v>0</v>
      </c>
      <c r="AR930" s="55">
        <v>0</v>
      </c>
      <c r="AS930" s="55">
        <v>0</v>
      </c>
      <c r="AT930" s="55">
        <v>0</v>
      </c>
      <c r="AU930" s="135">
        <v>0</v>
      </c>
      <c r="AW930" s="55">
        <v>0</v>
      </c>
      <c r="AX930" s="55">
        <v>0</v>
      </c>
      <c r="AY930" s="55">
        <v>0</v>
      </c>
      <c r="AZ930" s="55">
        <v>0</v>
      </c>
      <c r="BA930" s="55">
        <v>0</v>
      </c>
      <c r="BB930" s="135">
        <v>0</v>
      </c>
      <c r="BD930" s="55">
        <v>0</v>
      </c>
      <c r="BE930" s="55">
        <v>0</v>
      </c>
      <c r="BF930" s="55">
        <v>0</v>
      </c>
      <c r="BG930" s="55">
        <v>0</v>
      </c>
      <c r="BH930" s="55">
        <v>0</v>
      </c>
      <c r="BI930" s="135">
        <v>0</v>
      </c>
      <c r="BK930" s="55">
        <v>0</v>
      </c>
      <c r="BL930" s="55">
        <v>0</v>
      </c>
      <c r="BM930" s="55">
        <v>0</v>
      </c>
      <c r="BN930" s="55">
        <v>0</v>
      </c>
      <c r="BO930" s="55">
        <v>0</v>
      </c>
      <c r="BP930" s="135">
        <v>0</v>
      </c>
      <c r="BR930" s="147">
        <v>0</v>
      </c>
      <c r="BS930" s="147">
        <v>0</v>
      </c>
      <c r="BT930" s="147">
        <v>0</v>
      </c>
      <c r="BU930" s="147">
        <v>0</v>
      </c>
      <c r="BV930" s="147">
        <v>0</v>
      </c>
      <c r="BX930" s="55">
        <v>0</v>
      </c>
      <c r="BY930" s="55">
        <v>0</v>
      </c>
      <c r="BZ930" s="55">
        <v>0</v>
      </c>
      <c r="CA930" s="55">
        <v>0</v>
      </c>
      <c r="CB930" s="55">
        <v>0</v>
      </c>
      <c r="CC930" s="135">
        <v>0</v>
      </c>
      <c r="CE930" s="55">
        <v>0</v>
      </c>
      <c r="CF930" s="55">
        <v>0</v>
      </c>
      <c r="CG930" s="55">
        <v>0</v>
      </c>
      <c r="CH930" s="55">
        <v>0</v>
      </c>
      <c r="CI930" s="55">
        <v>0</v>
      </c>
      <c r="CJ930" s="135">
        <v>0</v>
      </c>
      <c r="CL930" s="55">
        <v>0</v>
      </c>
      <c r="CM930" s="55">
        <v>0</v>
      </c>
      <c r="CN930" s="55">
        <v>0</v>
      </c>
      <c r="CO930" s="55">
        <v>0</v>
      </c>
      <c r="CP930" s="55">
        <v>0</v>
      </c>
      <c r="CQ930" s="135">
        <v>0</v>
      </c>
      <c r="CS930" s="67">
        <v>0</v>
      </c>
      <c r="CT930" s="67">
        <v>0</v>
      </c>
      <c r="CU930" s="67">
        <v>0</v>
      </c>
      <c r="CV930" s="67">
        <v>0</v>
      </c>
      <c r="CW930" s="67">
        <v>0</v>
      </c>
      <c r="CX930" s="135">
        <v>0</v>
      </c>
      <c r="CZ930" s="55">
        <v>0</v>
      </c>
      <c r="DA930" s="55">
        <v>0</v>
      </c>
      <c r="DB930" s="55">
        <v>0</v>
      </c>
      <c r="DC930" s="55">
        <v>0</v>
      </c>
      <c r="DD930" s="55">
        <v>0</v>
      </c>
      <c r="DE930" s="135">
        <v>0</v>
      </c>
      <c r="DG930" s="43" t="b" cm="1">
        <f t="array" aca="1" ref="DG930" ca="1">OR($G930=Forecast_Capex_Input!$BF$8:$BF$10)</f>
        <v>0</v>
      </c>
      <c r="DH930" s="43" cm="1">
        <f t="array" aca="1" ref="DH930" ca="1">IFERROR(INDEX(Forecast_Capex_Input!BG$12:BG$286,$Z930)
*(INDEX(Forecast_Capex_Input!$H$12:$H$286,$Z930)=Repex),0)
*$DG930</f>
        <v>0</v>
      </c>
      <c r="DI930" s="43" cm="1">
        <f t="array" aca="1" ref="DI930" ca="1">IFERROR(INDEX(Forecast_Capex_Input!BH$12:BH$286,$Z930)
*(INDEX(Forecast_Capex_Input!$H$12:$H$286,$Z930)=Repex),0)
*$DG930</f>
        <v>0</v>
      </c>
      <c r="DJ930" s="43" cm="1">
        <f t="array" aca="1" ref="DJ930" ca="1">IFERROR(INDEX(Forecast_Capex_Input!BI$12:BI$286,$Z930)
*(INDEX(Forecast_Capex_Input!$H$12:$H$286,$Z930)=Repex),0)
*$DG930</f>
        <v>0</v>
      </c>
      <c r="DK930" s="43" cm="1">
        <f t="array" aca="1" ref="DK930" ca="1">IFERROR(INDEX(Forecast_Capex_Input!BJ$12:BJ$286,$Z930)
*(INDEX(Forecast_Capex_Input!$H$12:$H$286,$Z930)=Repex),0)
*$DG930</f>
        <v>0</v>
      </c>
      <c r="DL930" s="43" cm="1">
        <f t="array" aca="1" ref="DL930" ca="1">IFERROR(INDEX(Forecast_Capex_Input!BK$12:BK$286,$Z930)
*(INDEX(Forecast_Capex_Input!$H$12:$H$286,$Z930)=Repex),0)
*$DG930</f>
        <v>0</v>
      </c>
      <c r="DM930" s="43" cm="1">
        <f t="array" aca="1" ref="DM930" ca="1">IFERROR(INDEX(Forecast_Capex_Input!BL$12:BL$286,$Z930)
*(INDEX(Forecast_Capex_Input!$H$12:$H$286,$Z930)=Repex),0)
*$DG930</f>
        <v>0</v>
      </c>
      <c r="DO930" s="43" t="b" cm="1">
        <f t="array" aca="1" ref="DO930" ca="1">OR($G930=Forecast_Capex_Input!$BN$8:$BN$9)</f>
        <v>0</v>
      </c>
      <c r="DP930" s="43" cm="1">
        <f t="array" aca="1" ref="DP930" ca="1">IFERROR(INDEX(Forecast_Capex_Input!BO$12:BO$286,$Z930)
*(INDEX(Forecast_Capex_Input!$H$12:$H$286,$Z930)=Repex),0)
*$DO930</f>
        <v>0</v>
      </c>
      <c r="DQ930" s="43" cm="1">
        <f t="array" aca="1" ref="DQ930" ca="1">IFERROR(INDEX(Forecast_Capex_Input!BP$12:BP$286,$Z930)
*(INDEX(Forecast_Capex_Input!$H$12:$H$286,$Z930)=Repex),0)
*$DO930</f>
        <v>0</v>
      </c>
      <c r="DR930" s="43" cm="1">
        <f t="array" aca="1" ref="DR930" ca="1">IFERROR(INDEX(Forecast_Capex_Input!BQ$12:BQ$286,$Z930)
*(INDEX(Forecast_Capex_Input!$H$12:$H$286,$Z930)=Repex),0)
*$DO930</f>
        <v>0</v>
      </c>
      <c r="DS930" s="43" cm="1">
        <f t="array" aca="1" ref="DS930" ca="1">IFERROR(INDEX(Forecast_Capex_Input!BR$12:BR$286,$Z930)
*(INDEX(Forecast_Capex_Input!$H$12:$H$286,$Z930)=Repex),0)
*$DO930</f>
        <v>0</v>
      </c>
      <c r="DT930" s="43" cm="1">
        <f t="array" aca="1" ref="DT930" ca="1">IFERROR(INDEX(Forecast_Capex_Input!BS$12:BS$286,$Z930)
*(INDEX(Forecast_Capex_Input!$H$12:$H$286,$Z930)=Repex),0)
*$DO930</f>
        <v>0</v>
      </c>
      <c r="DV930" s="43" t="b" cm="1">
        <f t="array" aca="1" ref="DV930" ca="1">OR($G930=Forecast_Capex_Input!$BU$8:$BU$10)</f>
        <v>0</v>
      </c>
      <c r="DW930" s="43" cm="1">
        <f t="array" aca="1" ref="DW930" ca="1">IFERROR(INDEX(Forecast_Capex_Input!BV$12:BV$286,$Z930)
*(INDEX(Forecast_Capex_Input!$H$12:$H$286,$Z930)=Repex),0)
*$DV930</f>
        <v>0</v>
      </c>
      <c r="DX930" s="43" cm="1">
        <f t="array" aca="1" ref="DX930" ca="1">IFERROR(INDEX(Forecast_Capex_Input!BW$12:BW$286,$Z930)
*(INDEX(Forecast_Capex_Input!$H$12:$H$286,$Z930)=Repex),0)
*$DV930</f>
        <v>0</v>
      </c>
      <c r="DY930" s="43" cm="1">
        <f t="array" aca="1" ref="DY930" ca="1">IFERROR(INDEX(Forecast_Capex_Input!BX$12:BX$286,$Z930)
*(INDEX(Forecast_Capex_Input!$H$12:$H$286,$Z930)=Repex),0)
*$DV930</f>
        <v>0</v>
      </c>
      <c r="DZ930" s="43" cm="1">
        <f t="array" aca="1" ref="DZ930" ca="1">IFERROR(INDEX(Forecast_Capex_Input!BY$12:BY$286,$Z930)
*(INDEX(Forecast_Capex_Input!$H$12:$H$286,$Z930)=Repex),0)
*$DV930</f>
        <v>0</v>
      </c>
      <c r="EA930" s="43" cm="1">
        <f t="array" aca="1" ref="EA930" ca="1">IFERROR(INDEX(Forecast_Capex_Input!BZ$12:BZ$286,$Z930)
*(INDEX(Forecast_Capex_Input!$H$12:$H$286,$Z930)=Repex),0)
*$DV930</f>
        <v>0</v>
      </c>
      <c r="EB930" s="43" cm="1">
        <f t="array" aca="1" ref="EB930" ca="1">IFERROR(INDEX(Forecast_Capex_Input!CA$12:CA$286,$Z930)
*(INDEX(Forecast_Capex_Input!$H$12:$H$286,$Z930)=Repex),0)
*$DV930</f>
        <v>0</v>
      </c>
      <c r="EC930" s="43" cm="1">
        <f t="array" aca="1" ref="EC930" ca="1">IFERROR(INDEX(Forecast_Capex_Input!CB$12:CB$286,$Z930)
*(INDEX(Forecast_Capex_Input!$H$12:$H$286,$Z930)=Repex),0)
*$DV930</f>
        <v>0</v>
      </c>
      <c r="ED930" s="43" cm="1">
        <f t="array" aca="1" ref="ED930" ca="1">IFERROR(INDEX(Forecast_Capex_Input!CC$12:CC$286,$Z930)
*(INDEX(Forecast_Capex_Input!$H$12:$H$286,$Z930)=Repex),0)
*$DV930</f>
        <v>0</v>
      </c>
      <c r="EF930" s="86" t="str">
        <f t="shared" si="84"/>
        <v>N/A</v>
      </c>
      <c r="EG930" s="28" t="str">
        <f>IFERROR(RANK(EF930,EF$11:EF$1010,0)+COUNTIF(EF$11:EF930,EF930)-1,NA)</f>
        <v>N/A</v>
      </c>
    </row>
    <row r="931" spans="3:137" x14ac:dyDescent="0.2">
      <c r="C931" s="28">
        <f t="shared" si="85"/>
        <v>921</v>
      </c>
      <c r="D931" s="9" t="str" cm="1">
        <f t="array" ref="D931">IFERROR(INDEX(Forecast_Capex_Input!$D$12:$D$286,$Z931),NA)</f>
        <v>N/A</v>
      </c>
      <c r="E931" s="24" t="str" cm="1">
        <f t="array" ref="E931">IF($Z931=NA,NA,INDEX(Forecast_Capex_Input!$E$12:$E$286,$Z931))</f>
        <v>N/A</v>
      </c>
      <c r="F931" s="9" t="str" cm="1">
        <f t="array" aca="1" ref="F931" ca="1">IFERROR(INDEX(General!$E$25:$E$26,$AA931),NA)</f>
        <v>N/A</v>
      </c>
      <c r="G931" s="9" t="str" cm="1">
        <f t="array" aca="1" ref="G931" ca="1">IFERROR(INDEX(Forecast_Capex_Input!$AI$11:$BB$11,$AC931),NA)</f>
        <v>N/A</v>
      </c>
      <c r="H931" s="50" t="str" cm="1">
        <f t="array" aca="1" ref="H931" ca="1">IFERROR(INDEX(Forecast_Capex_Input!$AI$12:$BB$286,$Z931,$AC931),NA)</f>
        <v>N/A</v>
      </c>
      <c r="I931" s="150" t="str" cm="1">
        <f t="array" ref="I931">IFERROR(INDEX(Forecast_Capex_Input!$F$12:$F$286,$Z931),NA)</f>
        <v>N/A</v>
      </c>
      <c r="J931" s="150" t="str" cm="1">
        <f t="array" ref="J931">IFERROR(INDEX(Forecast_Capex_Input!G$12:G$286,$Z931),NA)</f>
        <v>N/A</v>
      </c>
      <c r="K931" s="150" t="str" cm="1">
        <f t="array" ref="K931">IFERROR(INDEX(Forecast_Capex_Input!H$12:H$286,$Z931),NA)</f>
        <v>N/A</v>
      </c>
      <c r="L931" s="150" t="str" cm="1">
        <f t="array" ref="L931">IFERROR(INDEX(Forecast_Capex_Input!I$12:I$286,$Z931),NA)</f>
        <v>N/A</v>
      </c>
      <c r="M931" s="150" t="str" cm="1">
        <f t="array" ref="M931">IFERROR(INDEX(Forecast_Capex_Input!J$12:J$286,$Z931),NA)</f>
        <v>N/A</v>
      </c>
      <c r="N931" s="150" t="str" cm="1">
        <f t="array" ref="N931">IFERROR(INDEX(Forecast_Capex_Input!K$12:K$286,$Z931),NA)</f>
        <v>N/A</v>
      </c>
      <c r="O931" s="150" t="str" cm="1">
        <f t="array" ref="O931">IFERROR(INDEX(Forecast_Capex_Input!L$12:L$286,$Z931),NA)</f>
        <v>N/A</v>
      </c>
      <c r="P931" s="150" t="str" cm="1">
        <f t="array" ref="P931">IFERROR(INDEX(Forecast_Capex_Input!M$12:M$286,$Z931),NA)</f>
        <v>N/A</v>
      </c>
      <c r="Q931" s="24" t="str" cm="1">
        <f t="array" ref="Q931">IFERROR(INDEX(Forecast_Capex_Input!N$12:N$286,$Z931),NA)</f>
        <v>N/A</v>
      </c>
      <c r="R931" s="190" cm="1">
        <f t="array" ref="R931">IFERROR(INDEX(Forecast_Capex_Input!O$12:O$286,$Z931),0)</f>
        <v>0</v>
      </c>
      <c r="S931" s="24" cm="1">
        <f t="array" ref="S931">IFERROR(INDEX(Forecast_Capex_Input!P$12:P$286,$Z931),0)</f>
        <v>0</v>
      </c>
      <c r="T931" s="150" t="str" cm="1">
        <f t="array" aca="1" ref="T931" ca="1">IFERROR(INDEX(General!$K$91:$K$110,$AC931),NA)</f>
        <v>N/A</v>
      </c>
      <c r="U931" s="43" cm="1">
        <f t="array" aca="1" ref="U931" ca="1">IFERROR(
IF($F931=General!$E$25,INDEX(Forecast_Capex_Input!S$12:S$286,$Z931),
INDEX(Forecast_Capex_Input!T$12:T$286,$Z931)),0)</f>
        <v>0</v>
      </c>
      <c r="V931" s="82" t="b">
        <f>IFERROR(INDEX(Overheads!$T$19:$T$26,MATCH($I931,Overheads!$E$19:$E$26,0)),FALSE)</f>
        <v>0</v>
      </c>
      <c r="W931" s="209" cm="1">
        <f t="array" ref="W931">IFERROR(
INDEX(Forecast_Capex_Input!CN$12:CN$286,$Z931),0)</f>
        <v>0</v>
      </c>
      <c r="X931" s="209">
        <f>IFERROR(
MATCH($W931,General!$L$39:$S$39,0),1)</f>
        <v>1</v>
      </c>
      <c r="Z931" s="28" t="str">
        <f>IFERROR(
IF(MATCH($C931,Forecast_Capex_Input!$CI$12:$CI$286,1)+1&gt;MAX(Forecast_Capex_Input!$C$12:$C$286),NA,
MATCH($C931,Forecast_Capex_Input!$CI$12:$CI$286,1)+1),1)</f>
        <v>N/A</v>
      </c>
      <c r="AA931" s="28" t="str" cm="1">
        <f t="array" aca="1" ref="AA931" ca="1">IFERROR(
IF(Z930&lt;&gt;Z931,1,
IF(COUNTIF(OFFSET(AA930,0,0,-INDEX(Forecast_Capex_Input!$CG$12:$CG$286,$Z931)),AA930)=INDEX(Forecast_Capex_Input!$CG$12:$CG$286,$Z931),AA930+1,AA930)),NA)</f>
        <v>N/A</v>
      </c>
      <c r="AB931" s="28" t="str" cm="1">
        <f t="array" ref="AB931">IFERROR($C931-IF($Z931=1,1,INDEX(Forecast_Capex_Input!$CI$12:$CI$286,$Z931-1))+1,NA)</f>
        <v>N/A</v>
      </c>
      <c r="AC931" s="28" t="str" cm="1">
        <f t="array" aca="1" ref="AC931" ca="1">IFERROR(IF(AA931=1,
INDEX(Forecast_Capex_Input!$AI$10:$BB$10,SMALL(IF(INDEX(Forecast_Capex_Input!$AI$12:$BB$286,$Z931,0)&gt;0,COLUMN(Forecast_Capex_Input!$AI$10:$BB$10)-COLUMN(Forecast_Capex_Input!$AI$12)+1),ROWS(OFFSET(AC930,0,0,-$AB931)))),
OFFSET(AC930,-INDEX(Forecast_Capex_Input!$CG$12:$CG$286,$Z931)+1,0)),NA)</f>
        <v>N/A</v>
      </c>
      <c r="AD931" s="28" t="str">
        <f t="shared" ca="1" si="82"/>
        <v>N/A</v>
      </c>
      <c r="AE931" s="82" t="b">
        <f t="shared" si="86"/>
        <v>0</v>
      </c>
      <c r="AF931" s="78" t="b">
        <v>0</v>
      </c>
      <c r="AG931" s="82" t="b">
        <f t="shared" si="83"/>
        <v>1</v>
      </c>
      <c r="AI931" s="55">
        <v>0</v>
      </c>
      <c r="AJ931" s="55">
        <v>0</v>
      </c>
      <c r="AK931" s="55">
        <v>0</v>
      </c>
      <c r="AL931" s="55">
        <v>0</v>
      </c>
      <c r="AM931" s="55">
        <v>0</v>
      </c>
      <c r="AN931" s="135">
        <v>0</v>
      </c>
      <c r="AP931" s="55">
        <v>0</v>
      </c>
      <c r="AQ931" s="55">
        <v>0</v>
      </c>
      <c r="AR931" s="55">
        <v>0</v>
      </c>
      <c r="AS931" s="55">
        <v>0</v>
      </c>
      <c r="AT931" s="55">
        <v>0</v>
      </c>
      <c r="AU931" s="135">
        <v>0</v>
      </c>
      <c r="AW931" s="55">
        <v>0</v>
      </c>
      <c r="AX931" s="55">
        <v>0</v>
      </c>
      <c r="AY931" s="55">
        <v>0</v>
      </c>
      <c r="AZ931" s="55">
        <v>0</v>
      </c>
      <c r="BA931" s="55">
        <v>0</v>
      </c>
      <c r="BB931" s="135">
        <v>0</v>
      </c>
      <c r="BD931" s="55">
        <v>0</v>
      </c>
      <c r="BE931" s="55">
        <v>0</v>
      </c>
      <c r="BF931" s="55">
        <v>0</v>
      </c>
      <c r="BG931" s="55">
        <v>0</v>
      </c>
      <c r="BH931" s="55">
        <v>0</v>
      </c>
      <c r="BI931" s="135">
        <v>0</v>
      </c>
      <c r="BK931" s="55">
        <v>0</v>
      </c>
      <c r="BL931" s="55">
        <v>0</v>
      </c>
      <c r="BM931" s="55">
        <v>0</v>
      </c>
      <c r="BN931" s="55">
        <v>0</v>
      </c>
      <c r="BO931" s="55">
        <v>0</v>
      </c>
      <c r="BP931" s="135">
        <v>0</v>
      </c>
      <c r="BR931" s="147">
        <v>0</v>
      </c>
      <c r="BS931" s="147">
        <v>0</v>
      </c>
      <c r="BT931" s="147">
        <v>0</v>
      </c>
      <c r="BU931" s="147">
        <v>0</v>
      </c>
      <c r="BV931" s="147">
        <v>0</v>
      </c>
      <c r="BX931" s="55">
        <v>0</v>
      </c>
      <c r="BY931" s="55">
        <v>0</v>
      </c>
      <c r="BZ931" s="55">
        <v>0</v>
      </c>
      <c r="CA931" s="55">
        <v>0</v>
      </c>
      <c r="CB931" s="55">
        <v>0</v>
      </c>
      <c r="CC931" s="135">
        <v>0</v>
      </c>
      <c r="CE931" s="55">
        <v>0</v>
      </c>
      <c r="CF931" s="55">
        <v>0</v>
      </c>
      <c r="CG931" s="55">
        <v>0</v>
      </c>
      <c r="CH931" s="55">
        <v>0</v>
      </c>
      <c r="CI931" s="55">
        <v>0</v>
      </c>
      <c r="CJ931" s="135">
        <v>0</v>
      </c>
      <c r="CL931" s="55">
        <v>0</v>
      </c>
      <c r="CM931" s="55">
        <v>0</v>
      </c>
      <c r="CN931" s="55">
        <v>0</v>
      </c>
      <c r="CO931" s="55">
        <v>0</v>
      </c>
      <c r="CP931" s="55">
        <v>0</v>
      </c>
      <c r="CQ931" s="135">
        <v>0</v>
      </c>
      <c r="CS931" s="67">
        <v>0</v>
      </c>
      <c r="CT931" s="67">
        <v>0</v>
      </c>
      <c r="CU931" s="67">
        <v>0</v>
      </c>
      <c r="CV931" s="67">
        <v>0</v>
      </c>
      <c r="CW931" s="67">
        <v>0</v>
      </c>
      <c r="CX931" s="135">
        <v>0</v>
      </c>
      <c r="CZ931" s="55">
        <v>0</v>
      </c>
      <c r="DA931" s="55">
        <v>0</v>
      </c>
      <c r="DB931" s="55">
        <v>0</v>
      </c>
      <c r="DC931" s="55">
        <v>0</v>
      </c>
      <c r="DD931" s="55">
        <v>0</v>
      </c>
      <c r="DE931" s="135">
        <v>0</v>
      </c>
      <c r="DG931" s="43" t="b" cm="1">
        <f t="array" aca="1" ref="DG931" ca="1">OR($G931=Forecast_Capex_Input!$BF$8:$BF$10)</f>
        <v>0</v>
      </c>
      <c r="DH931" s="43" cm="1">
        <f t="array" aca="1" ref="DH931" ca="1">IFERROR(INDEX(Forecast_Capex_Input!BG$12:BG$286,$Z931)
*(INDEX(Forecast_Capex_Input!$H$12:$H$286,$Z931)=Repex),0)
*$DG931</f>
        <v>0</v>
      </c>
      <c r="DI931" s="43" cm="1">
        <f t="array" aca="1" ref="DI931" ca="1">IFERROR(INDEX(Forecast_Capex_Input!BH$12:BH$286,$Z931)
*(INDEX(Forecast_Capex_Input!$H$12:$H$286,$Z931)=Repex),0)
*$DG931</f>
        <v>0</v>
      </c>
      <c r="DJ931" s="43" cm="1">
        <f t="array" aca="1" ref="DJ931" ca="1">IFERROR(INDEX(Forecast_Capex_Input!BI$12:BI$286,$Z931)
*(INDEX(Forecast_Capex_Input!$H$12:$H$286,$Z931)=Repex),0)
*$DG931</f>
        <v>0</v>
      </c>
      <c r="DK931" s="43" cm="1">
        <f t="array" aca="1" ref="DK931" ca="1">IFERROR(INDEX(Forecast_Capex_Input!BJ$12:BJ$286,$Z931)
*(INDEX(Forecast_Capex_Input!$H$12:$H$286,$Z931)=Repex),0)
*$DG931</f>
        <v>0</v>
      </c>
      <c r="DL931" s="43" cm="1">
        <f t="array" aca="1" ref="DL931" ca="1">IFERROR(INDEX(Forecast_Capex_Input!BK$12:BK$286,$Z931)
*(INDEX(Forecast_Capex_Input!$H$12:$H$286,$Z931)=Repex),0)
*$DG931</f>
        <v>0</v>
      </c>
      <c r="DM931" s="43" cm="1">
        <f t="array" aca="1" ref="DM931" ca="1">IFERROR(INDEX(Forecast_Capex_Input!BL$12:BL$286,$Z931)
*(INDEX(Forecast_Capex_Input!$H$12:$H$286,$Z931)=Repex),0)
*$DG931</f>
        <v>0</v>
      </c>
      <c r="DO931" s="43" t="b" cm="1">
        <f t="array" aca="1" ref="DO931" ca="1">OR($G931=Forecast_Capex_Input!$BN$8:$BN$9)</f>
        <v>0</v>
      </c>
      <c r="DP931" s="43" cm="1">
        <f t="array" aca="1" ref="DP931" ca="1">IFERROR(INDEX(Forecast_Capex_Input!BO$12:BO$286,$Z931)
*(INDEX(Forecast_Capex_Input!$H$12:$H$286,$Z931)=Repex),0)
*$DO931</f>
        <v>0</v>
      </c>
      <c r="DQ931" s="43" cm="1">
        <f t="array" aca="1" ref="DQ931" ca="1">IFERROR(INDEX(Forecast_Capex_Input!BP$12:BP$286,$Z931)
*(INDEX(Forecast_Capex_Input!$H$12:$H$286,$Z931)=Repex),0)
*$DO931</f>
        <v>0</v>
      </c>
      <c r="DR931" s="43" cm="1">
        <f t="array" aca="1" ref="DR931" ca="1">IFERROR(INDEX(Forecast_Capex_Input!BQ$12:BQ$286,$Z931)
*(INDEX(Forecast_Capex_Input!$H$12:$H$286,$Z931)=Repex),0)
*$DO931</f>
        <v>0</v>
      </c>
      <c r="DS931" s="43" cm="1">
        <f t="array" aca="1" ref="DS931" ca="1">IFERROR(INDEX(Forecast_Capex_Input!BR$12:BR$286,$Z931)
*(INDEX(Forecast_Capex_Input!$H$12:$H$286,$Z931)=Repex),0)
*$DO931</f>
        <v>0</v>
      </c>
      <c r="DT931" s="43" cm="1">
        <f t="array" aca="1" ref="DT931" ca="1">IFERROR(INDEX(Forecast_Capex_Input!BS$12:BS$286,$Z931)
*(INDEX(Forecast_Capex_Input!$H$12:$H$286,$Z931)=Repex),0)
*$DO931</f>
        <v>0</v>
      </c>
      <c r="DV931" s="43" t="b" cm="1">
        <f t="array" aca="1" ref="DV931" ca="1">OR($G931=Forecast_Capex_Input!$BU$8:$BU$10)</f>
        <v>0</v>
      </c>
      <c r="DW931" s="43" cm="1">
        <f t="array" aca="1" ref="DW931" ca="1">IFERROR(INDEX(Forecast_Capex_Input!BV$12:BV$286,$Z931)
*(INDEX(Forecast_Capex_Input!$H$12:$H$286,$Z931)=Repex),0)
*$DV931</f>
        <v>0</v>
      </c>
      <c r="DX931" s="43" cm="1">
        <f t="array" aca="1" ref="DX931" ca="1">IFERROR(INDEX(Forecast_Capex_Input!BW$12:BW$286,$Z931)
*(INDEX(Forecast_Capex_Input!$H$12:$H$286,$Z931)=Repex),0)
*$DV931</f>
        <v>0</v>
      </c>
      <c r="DY931" s="43" cm="1">
        <f t="array" aca="1" ref="DY931" ca="1">IFERROR(INDEX(Forecast_Capex_Input!BX$12:BX$286,$Z931)
*(INDEX(Forecast_Capex_Input!$H$12:$H$286,$Z931)=Repex),0)
*$DV931</f>
        <v>0</v>
      </c>
      <c r="DZ931" s="43" cm="1">
        <f t="array" aca="1" ref="DZ931" ca="1">IFERROR(INDEX(Forecast_Capex_Input!BY$12:BY$286,$Z931)
*(INDEX(Forecast_Capex_Input!$H$12:$H$286,$Z931)=Repex),0)
*$DV931</f>
        <v>0</v>
      </c>
      <c r="EA931" s="43" cm="1">
        <f t="array" aca="1" ref="EA931" ca="1">IFERROR(INDEX(Forecast_Capex_Input!BZ$12:BZ$286,$Z931)
*(INDEX(Forecast_Capex_Input!$H$12:$H$286,$Z931)=Repex),0)
*$DV931</f>
        <v>0</v>
      </c>
      <c r="EB931" s="43" cm="1">
        <f t="array" aca="1" ref="EB931" ca="1">IFERROR(INDEX(Forecast_Capex_Input!CA$12:CA$286,$Z931)
*(INDEX(Forecast_Capex_Input!$H$12:$H$286,$Z931)=Repex),0)
*$DV931</f>
        <v>0</v>
      </c>
      <c r="EC931" s="43" cm="1">
        <f t="array" aca="1" ref="EC931" ca="1">IFERROR(INDEX(Forecast_Capex_Input!CB$12:CB$286,$Z931)
*(INDEX(Forecast_Capex_Input!$H$12:$H$286,$Z931)=Repex),0)
*$DV931</f>
        <v>0</v>
      </c>
      <c r="ED931" s="43" cm="1">
        <f t="array" aca="1" ref="ED931" ca="1">IFERROR(INDEX(Forecast_Capex_Input!CC$12:CC$286,$Z931)
*(INDEX(Forecast_Capex_Input!$H$12:$H$286,$Z931)=Repex),0)
*$DV931</f>
        <v>0</v>
      </c>
      <c r="EF931" s="86" t="str">
        <f t="shared" si="84"/>
        <v>N/A</v>
      </c>
      <c r="EG931" s="28" t="str">
        <f>IFERROR(RANK(EF931,EF$11:EF$1010,0)+COUNTIF(EF$11:EF931,EF931)-1,NA)</f>
        <v>N/A</v>
      </c>
    </row>
    <row r="932" spans="3:137" x14ac:dyDescent="0.2">
      <c r="C932" s="28">
        <f t="shared" si="85"/>
        <v>922</v>
      </c>
      <c r="D932" s="9" t="str" cm="1">
        <f t="array" ref="D932">IFERROR(INDEX(Forecast_Capex_Input!$D$12:$D$286,$Z932),NA)</f>
        <v>N/A</v>
      </c>
      <c r="E932" s="24" t="str" cm="1">
        <f t="array" ref="E932">IF($Z932=NA,NA,INDEX(Forecast_Capex_Input!$E$12:$E$286,$Z932))</f>
        <v>N/A</v>
      </c>
      <c r="F932" s="9" t="str" cm="1">
        <f t="array" aca="1" ref="F932" ca="1">IFERROR(INDEX(General!$E$25:$E$26,$AA932),NA)</f>
        <v>N/A</v>
      </c>
      <c r="G932" s="9" t="str" cm="1">
        <f t="array" aca="1" ref="G932" ca="1">IFERROR(INDEX(Forecast_Capex_Input!$AI$11:$BB$11,$AC932),NA)</f>
        <v>N/A</v>
      </c>
      <c r="H932" s="50" t="str" cm="1">
        <f t="array" aca="1" ref="H932" ca="1">IFERROR(INDEX(Forecast_Capex_Input!$AI$12:$BB$286,$Z932,$AC932),NA)</f>
        <v>N/A</v>
      </c>
      <c r="I932" s="150" t="str" cm="1">
        <f t="array" ref="I932">IFERROR(INDEX(Forecast_Capex_Input!$F$12:$F$286,$Z932),NA)</f>
        <v>N/A</v>
      </c>
      <c r="J932" s="150" t="str" cm="1">
        <f t="array" ref="J932">IFERROR(INDEX(Forecast_Capex_Input!G$12:G$286,$Z932),NA)</f>
        <v>N/A</v>
      </c>
      <c r="K932" s="150" t="str" cm="1">
        <f t="array" ref="K932">IFERROR(INDEX(Forecast_Capex_Input!H$12:H$286,$Z932),NA)</f>
        <v>N/A</v>
      </c>
      <c r="L932" s="150" t="str" cm="1">
        <f t="array" ref="L932">IFERROR(INDEX(Forecast_Capex_Input!I$12:I$286,$Z932),NA)</f>
        <v>N/A</v>
      </c>
      <c r="M932" s="150" t="str" cm="1">
        <f t="array" ref="M932">IFERROR(INDEX(Forecast_Capex_Input!J$12:J$286,$Z932),NA)</f>
        <v>N/A</v>
      </c>
      <c r="N932" s="150" t="str" cm="1">
        <f t="array" ref="N932">IFERROR(INDEX(Forecast_Capex_Input!K$12:K$286,$Z932),NA)</f>
        <v>N/A</v>
      </c>
      <c r="O932" s="150" t="str" cm="1">
        <f t="array" ref="O932">IFERROR(INDEX(Forecast_Capex_Input!L$12:L$286,$Z932),NA)</f>
        <v>N/A</v>
      </c>
      <c r="P932" s="150" t="str" cm="1">
        <f t="array" ref="P932">IFERROR(INDEX(Forecast_Capex_Input!M$12:M$286,$Z932),NA)</f>
        <v>N/A</v>
      </c>
      <c r="Q932" s="24" t="str" cm="1">
        <f t="array" ref="Q932">IFERROR(INDEX(Forecast_Capex_Input!N$12:N$286,$Z932),NA)</f>
        <v>N/A</v>
      </c>
      <c r="R932" s="190" cm="1">
        <f t="array" ref="R932">IFERROR(INDEX(Forecast_Capex_Input!O$12:O$286,$Z932),0)</f>
        <v>0</v>
      </c>
      <c r="S932" s="24" cm="1">
        <f t="array" ref="S932">IFERROR(INDEX(Forecast_Capex_Input!P$12:P$286,$Z932),0)</f>
        <v>0</v>
      </c>
      <c r="T932" s="150" t="str" cm="1">
        <f t="array" aca="1" ref="T932" ca="1">IFERROR(INDEX(General!$K$91:$K$110,$AC932),NA)</f>
        <v>N/A</v>
      </c>
      <c r="U932" s="43" cm="1">
        <f t="array" aca="1" ref="U932" ca="1">IFERROR(
IF($F932=General!$E$25,INDEX(Forecast_Capex_Input!S$12:S$286,$Z932),
INDEX(Forecast_Capex_Input!T$12:T$286,$Z932)),0)</f>
        <v>0</v>
      </c>
      <c r="V932" s="82" t="b">
        <f>IFERROR(INDEX(Overheads!$T$19:$T$26,MATCH($I932,Overheads!$E$19:$E$26,0)),FALSE)</f>
        <v>0</v>
      </c>
      <c r="W932" s="209" cm="1">
        <f t="array" ref="W932">IFERROR(
INDEX(Forecast_Capex_Input!CN$12:CN$286,$Z932),0)</f>
        <v>0</v>
      </c>
      <c r="X932" s="209">
        <f>IFERROR(
MATCH($W932,General!$L$39:$S$39,0),1)</f>
        <v>1</v>
      </c>
      <c r="Z932" s="28" t="str">
        <f>IFERROR(
IF(MATCH($C932,Forecast_Capex_Input!$CI$12:$CI$286,1)+1&gt;MAX(Forecast_Capex_Input!$C$12:$C$286),NA,
MATCH($C932,Forecast_Capex_Input!$CI$12:$CI$286,1)+1),1)</f>
        <v>N/A</v>
      </c>
      <c r="AA932" s="28" t="str" cm="1">
        <f t="array" aca="1" ref="AA932" ca="1">IFERROR(
IF(Z931&lt;&gt;Z932,1,
IF(COUNTIF(OFFSET(AA931,0,0,-INDEX(Forecast_Capex_Input!$CG$12:$CG$286,$Z932)),AA931)=INDEX(Forecast_Capex_Input!$CG$12:$CG$286,$Z932),AA931+1,AA931)),NA)</f>
        <v>N/A</v>
      </c>
      <c r="AB932" s="28" t="str" cm="1">
        <f t="array" ref="AB932">IFERROR($C932-IF($Z932=1,1,INDEX(Forecast_Capex_Input!$CI$12:$CI$286,$Z932-1))+1,NA)</f>
        <v>N/A</v>
      </c>
      <c r="AC932" s="28" t="str" cm="1">
        <f t="array" aca="1" ref="AC932" ca="1">IFERROR(IF(AA932=1,
INDEX(Forecast_Capex_Input!$AI$10:$BB$10,SMALL(IF(INDEX(Forecast_Capex_Input!$AI$12:$BB$286,$Z932,0)&gt;0,COLUMN(Forecast_Capex_Input!$AI$10:$BB$10)-COLUMN(Forecast_Capex_Input!$AI$12)+1),ROWS(OFFSET(AC931,0,0,-$AB932)))),
OFFSET(AC931,-INDEX(Forecast_Capex_Input!$CG$12:$CG$286,$Z932)+1,0)),NA)</f>
        <v>N/A</v>
      </c>
      <c r="AD932" s="28" t="str">
        <f t="shared" ca="1" si="82"/>
        <v>N/A</v>
      </c>
      <c r="AE932" s="82" t="b">
        <f t="shared" si="86"/>
        <v>0</v>
      </c>
      <c r="AF932" s="78" t="b">
        <v>0</v>
      </c>
      <c r="AG932" s="82" t="b">
        <f t="shared" si="83"/>
        <v>1</v>
      </c>
      <c r="AI932" s="55">
        <v>0</v>
      </c>
      <c r="AJ932" s="55">
        <v>0</v>
      </c>
      <c r="AK932" s="55">
        <v>0</v>
      </c>
      <c r="AL932" s="55">
        <v>0</v>
      </c>
      <c r="AM932" s="55">
        <v>0</v>
      </c>
      <c r="AN932" s="135">
        <v>0</v>
      </c>
      <c r="AP932" s="55">
        <v>0</v>
      </c>
      <c r="AQ932" s="55">
        <v>0</v>
      </c>
      <c r="AR932" s="55">
        <v>0</v>
      </c>
      <c r="AS932" s="55">
        <v>0</v>
      </c>
      <c r="AT932" s="55">
        <v>0</v>
      </c>
      <c r="AU932" s="135">
        <v>0</v>
      </c>
      <c r="AW932" s="55">
        <v>0</v>
      </c>
      <c r="AX932" s="55">
        <v>0</v>
      </c>
      <c r="AY932" s="55">
        <v>0</v>
      </c>
      <c r="AZ932" s="55">
        <v>0</v>
      </c>
      <c r="BA932" s="55">
        <v>0</v>
      </c>
      <c r="BB932" s="135">
        <v>0</v>
      </c>
      <c r="BD932" s="55">
        <v>0</v>
      </c>
      <c r="BE932" s="55">
        <v>0</v>
      </c>
      <c r="BF932" s="55">
        <v>0</v>
      </c>
      <c r="BG932" s="55">
        <v>0</v>
      </c>
      <c r="BH932" s="55">
        <v>0</v>
      </c>
      <c r="BI932" s="135">
        <v>0</v>
      </c>
      <c r="BK932" s="55">
        <v>0</v>
      </c>
      <c r="BL932" s="55">
        <v>0</v>
      </c>
      <c r="BM932" s="55">
        <v>0</v>
      </c>
      <c r="BN932" s="55">
        <v>0</v>
      </c>
      <c r="BO932" s="55">
        <v>0</v>
      </c>
      <c r="BP932" s="135">
        <v>0</v>
      </c>
      <c r="BR932" s="147">
        <v>0</v>
      </c>
      <c r="BS932" s="147">
        <v>0</v>
      </c>
      <c r="BT932" s="147">
        <v>0</v>
      </c>
      <c r="BU932" s="147">
        <v>0</v>
      </c>
      <c r="BV932" s="147">
        <v>0</v>
      </c>
      <c r="BX932" s="55">
        <v>0</v>
      </c>
      <c r="BY932" s="55">
        <v>0</v>
      </c>
      <c r="BZ932" s="55">
        <v>0</v>
      </c>
      <c r="CA932" s="55">
        <v>0</v>
      </c>
      <c r="CB932" s="55">
        <v>0</v>
      </c>
      <c r="CC932" s="135">
        <v>0</v>
      </c>
      <c r="CE932" s="55">
        <v>0</v>
      </c>
      <c r="CF932" s="55">
        <v>0</v>
      </c>
      <c r="CG932" s="55">
        <v>0</v>
      </c>
      <c r="CH932" s="55">
        <v>0</v>
      </c>
      <c r="CI932" s="55">
        <v>0</v>
      </c>
      <c r="CJ932" s="135">
        <v>0</v>
      </c>
      <c r="CL932" s="55">
        <v>0</v>
      </c>
      <c r="CM932" s="55">
        <v>0</v>
      </c>
      <c r="CN932" s="55">
        <v>0</v>
      </c>
      <c r="CO932" s="55">
        <v>0</v>
      </c>
      <c r="CP932" s="55">
        <v>0</v>
      </c>
      <c r="CQ932" s="135">
        <v>0</v>
      </c>
      <c r="CS932" s="67">
        <v>0</v>
      </c>
      <c r="CT932" s="67">
        <v>0</v>
      </c>
      <c r="CU932" s="67">
        <v>0</v>
      </c>
      <c r="CV932" s="67">
        <v>0</v>
      </c>
      <c r="CW932" s="67">
        <v>0</v>
      </c>
      <c r="CX932" s="135">
        <v>0</v>
      </c>
      <c r="CZ932" s="55">
        <v>0</v>
      </c>
      <c r="DA932" s="55">
        <v>0</v>
      </c>
      <c r="DB932" s="55">
        <v>0</v>
      </c>
      <c r="DC932" s="55">
        <v>0</v>
      </c>
      <c r="DD932" s="55">
        <v>0</v>
      </c>
      <c r="DE932" s="135">
        <v>0</v>
      </c>
      <c r="DG932" s="43" t="b" cm="1">
        <f t="array" aca="1" ref="DG932" ca="1">OR($G932=Forecast_Capex_Input!$BF$8:$BF$10)</f>
        <v>0</v>
      </c>
      <c r="DH932" s="43" cm="1">
        <f t="array" aca="1" ref="DH932" ca="1">IFERROR(INDEX(Forecast_Capex_Input!BG$12:BG$286,$Z932)
*(INDEX(Forecast_Capex_Input!$H$12:$H$286,$Z932)=Repex),0)
*$DG932</f>
        <v>0</v>
      </c>
      <c r="DI932" s="43" cm="1">
        <f t="array" aca="1" ref="DI932" ca="1">IFERROR(INDEX(Forecast_Capex_Input!BH$12:BH$286,$Z932)
*(INDEX(Forecast_Capex_Input!$H$12:$H$286,$Z932)=Repex),0)
*$DG932</f>
        <v>0</v>
      </c>
      <c r="DJ932" s="43" cm="1">
        <f t="array" aca="1" ref="DJ932" ca="1">IFERROR(INDEX(Forecast_Capex_Input!BI$12:BI$286,$Z932)
*(INDEX(Forecast_Capex_Input!$H$12:$H$286,$Z932)=Repex),0)
*$DG932</f>
        <v>0</v>
      </c>
      <c r="DK932" s="43" cm="1">
        <f t="array" aca="1" ref="DK932" ca="1">IFERROR(INDEX(Forecast_Capex_Input!BJ$12:BJ$286,$Z932)
*(INDEX(Forecast_Capex_Input!$H$12:$H$286,$Z932)=Repex),0)
*$DG932</f>
        <v>0</v>
      </c>
      <c r="DL932" s="43" cm="1">
        <f t="array" aca="1" ref="DL932" ca="1">IFERROR(INDEX(Forecast_Capex_Input!BK$12:BK$286,$Z932)
*(INDEX(Forecast_Capex_Input!$H$12:$H$286,$Z932)=Repex),0)
*$DG932</f>
        <v>0</v>
      </c>
      <c r="DM932" s="43" cm="1">
        <f t="array" aca="1" ref="DM932" ca="1">IFERROR(INDEX(Forecast_Capex_Input!BL$12:BL$286,$Z932)
*(INDEX(Forecast_Capex_Input!$H$12:$H$286,$Z932)=Repex),0)
*$DG932</f>
        <v>0</v>
      </c>
      <c r="DO932" s="43" t="b" cm="1">
        <f t="array" aca="1" ref="DO932" ca="1">OR($G932=Forecast_Capex_Input!$BN$8:$BN$9)</f>
        <v>0</v>
      </c>
      <c r="DP932" s="43" cm="1">
        <f t="array" aca="1" ref="DP932" ca="1">IFERROR(INDEX(Forecast_Capex_Input!BO$12:BO$286,$Z932)
*(INDEX(Forecast_Capex_Input!$H$12:$H$286,$Z932)=Repex),0)
*$DO932</f>
        <v>0</v>
      </c>
      <c r="DQ932" s="43" cm="1">
        <f t="array" aca="1" ref="DQ932" ca="1">IFERROR(INDEX(Forecast_Capex_Input!BP$12:BP$286,$Z932)
*(INDEX(Forecast_Capex_Input!$H$12:$H$286,$Z932)=Repex),0)
*$DO932</f>
        <v>0</v>
      </c>
      <c r="DR932" s="43" cm="1">
        <f t="array" aca="1" ref="DR932" ca="1">IFERROR(INDEX(Forecast_Capex_Input!BQ$12:BQ$286,$Z932)
*(INDEX(Forecast_Capex_Input!$H$12:$H$286,$Z932)=Repex),0)
*$DO932</f>
        <v>0</v>
      </c>
      <c r="DS932" s="43" cm="1">
        <f t="array" aca="1" ref="DS932" ca="1">IFERROR(INDEX(Forecast_Capex_Input!BR$12:BR$286,$Z932)
*(INDEX(Forecast_Capex_Input!$H$12:$H$286,$Z932)=Repex),0)
*$DO932</f>
        <v>0</v>
      </c>
      <c r="DT932" s="43" cm="1">
        <f t="array" aca="1" ref="DT932" ca="1">IFERROR(INDEX(Forecast_Capex_Input!BS$12:BS$286,$Z932)
*(INDEX(Forecast_Capex_Input!$H$12:$H$286,$Z932)=Repex),0)
*$DO932</f>
        <v>0</v>
      </c>
      <c r="DV932" s="43" t="b" cm="1">
        <f t="array" aca="1" ref="DV932" ca="1">OR($G932=Forecast_Capex_Input!$BU$8:$BU$10)</f>
        <v>0</v>
      </c>
      <c r="DW932" s="43" cm="1">
        <f t="array" aca="1" ref="DW932" ca="1">IFERROR(INDEX(Forecast_Capex_Input!BV$12:BV$286,$Z932)
*(INDEX(Forecast_Capex_Input!$H$12:$H$286,$Z932)=Repex),0)
*$DV932</f>
        <v>0</v>
      </c>
      <c r="DX932" s="43" cm="1">
        <f t="array" aca="1" ref="DX932" ca="1">IFERROR(INDEX(Forecast_Capex_Input!BW$12:BW$286,$Z932)
*(INDEX(Forecast_Capex_Input!$H$12:$H$286,$Z932)=Repex),0)
*$DV932</f>
        <v>0</v>
      </c>
      <c r="DY932" s="43" cm="1">
        <f t="array" aca="1" ref="DY932" ca="1">IFERROR(INDEX(Forecast_Capex_Input!BX$12:BX$286,$Z932)
*(INDEX(Forecast_Capex_Input!$H$12:$H$286,$Z932)=Repex),0)
*$DV932</f>
        <v>0</v>
      </c>
      <c r="DZ932" s="43" cm="1">
        <f t="array" aca="1" ref="DZ932" ca="1">IFERROR(INDEX(Forecast_Capex_Input!BY$12:BY$286,$Z932)
*(INDEX(Forecast_Capex_Input!$H$12:$H$286,$Z932)=Repex),0)
*$DV932</f>
        <v>0</v>
      </c>
      <c r="EA932" s="43" cm="1">
        <f t="array" aca="1" ref="EA932" ca="1">IFERROR(INDEX(Forecast_Capex_Input!BZ$12:BZ$286,$Z932)
*(INDEX(Forecast_Capex_Input!$H$12:$H$286,$Z932)=Repex),0)
*$DV932</f>
        <v>0</v>
      </c>
      <c r="EB932" s="43" cm="1">
        <f t="array" aca="1" ref="EB932" ca="1">IFERROR(INDEX(Forecast_Capex_Input!CA$12:CA$286,$Z932)
*(INDEX(Forecast_Capex_Input!$H$12:$H$286,$Z932)=Repex),0)
*$DV932</f>
        <v>0</v>
      </c>
      <c r="EC932" s="43" cm="1">
        <f t="array" aca="1" ref="EC932" ca="1">IFERROR(INDEX(Forecast_Capex_Input!CB$12:CB$286,$Z932)
*(INDEX(Forecast_Capex_Input!$H$12:$H$286,$Z932)=Repex),0)
*$DV932</f>
        <v>0</v>
      </c>
      <c r="ED932" s="43" cm="1">
        <f t="array" aca="1" ref="ED932" ca="1">IFERROR(INDEX(Forecast_Capex_Input!CC$12:CC$286,$Z932)
*(INDEX(Forecast_Capex_Input!$H$12:$H$286,$Z932)=Repex),0)
*$DV932</f>
        <v>0</v>
      </c>
      <c r="EF932" s="86" t="str">
        <f t="shared" si="84"/>
        <v>N/A</v>
      </c>
      <c r="EG932" s="28" t="str">
        <f>IFERROR(RANK(EF932,EF$11:EF$1010,0)+COUNTIF(EF$11:EF932,EF932)-1,NA)</f>
        <v>N/A</v>
      </c>
    </row>
    <row r="933" spans="3:137" x14ac:dyDescent="0.2">
      <c r="C933" s="28">
        <f t="shared" si="85"/>
        <v>923</v>
      </c>
      <c r="D933" s="9" t="str" cm="1">
        <f t="array" ref="D933">IFERROR(INDEX(Forecast_Capex_Input!$D$12:$D$286,$Z933),NA)</f>
        <v>N/A</v>
      </c>
      <c r="E933" s="24" t="str" cm="1">
        <f t="array" ref="E933">IF($Z933=NA,NA,INDEX(Forecast_Capex_Input!$E$12:$E$286,$Z933))</f>
        <v>N/A</v>
      </c>
      <c r="F933" s="9" t="str" cm="1">
        <f t="array" aca="1" ref="F933" ca="1">IFERROR(INDEX(General!$E$25:$E$26,$AA933),NA)</f>
        <v>N/A</v>
      </c>
      <c r="G933" s="9" t="str" cm="1">
        <f t="array" aca="1" ref="G933" ca="1">IFERROR(INDEX(Forecast_Capex_Input!$AI$11:$BB$11,$AC933),NA)</f>
        <v>N/A</v>
      </c>
      <c r="H933" s="50" t="str" cm="1">
        <f t="array" aca="1" ref="H933" ca="1">IFERROR(INDEX(Forecast_Capex_Input!$AI$12:$BB$286,$Z933,$AC933),NA)</f>
        <v>N/A</v>
      </c>
      <c r="I933" s="150" t="str" cm="1">
        <f t="array" ref="I933">IFERROR(INDEX(Forecast_Capex_Input!$F$12:$F$286,$Z933),NA)</f>
        <v>N/A</v>
      </c>
      <c r="J933" s="150" t="str" cm="1">
        <f t="array" ref="J933">IFERROR(INDEX(Forecast_Capex_Input!G$12:G$286,$Z933),NA)</f>
        <v>N/A</v>
      </c>
      <c r="K933" s="150" t="str" cm="1">
        <f t="array" ref="K933">IFERROR(INDEX(Forecast_Capex_Input!H$12:H$286,$Z933),NA)</f>
        <v>N/A</v>
      </c>
      <c r="L933" s="150" t="str" cm="1">
        <f t="array" ref="L933">IFERROR(INDEX(Forecast_Capex_Input!I$12:I$286,$Z933),NA)</f>
        <v>N/A</v>
      </c>
      <c r="M933" s="150" t="str" cm="1">
        <f t="array" ref="M933">IFERROR(INDEX(Forecast_Capex_Input!J$12:J$286,$Z933),NA)</f>
        <v>N/A</v>
      </c>
      <c r="N933" s="150" t="str" cm="1">
        <f t="array" ref="N933">IFERROR(INDEX(Forecast_Capex_Input!K$12:K$286,$Z933),NA)</f>
        <v>N/A</v>
      </c>
      <c r="O933" s="150" t="str" cm="1">
        <f t="array" ref="O933">IFERROR(INDEX(Forecast_Capex_Input!L$12:L$286,$Z933),NA)</f>
        <v>N/A</v>
      </c>
      <c r="P933" s="150" t="str" cm="1">
        <f t="array" ref="P933">IFERROR(INDEX(Forecast_Capex_Input!M$12:M$286,$Z933),NA)</f>
        <v>N/A</v>
      </c>
      <c r="Q933" s="24" t="str" cm="1">
        <f t="array" ref="Q933">IFERROR(INDEX(Forecast_Capex_Input!N$12:N$286,$Z933),NA)</f>
        <v>N/A</v>
      </c>
      <c r="R933" s="190" cm="1">
        <f t="array" ref="R933">IFERROR(INDEX(Forecast_Capex_Input!O$12:O$286,$Z933),0)</f>
        <v>0</v>
      </c>
      <c r="S933" s="24" cm="1">
        <f t="array" ref="S933">IFERROR(INDEX(Forecast_Capex_Input!P$12:P$286,$Z933),0)</f>
        <v>0</v>
      </c>
      <c r="T933" s="150" t="str" cm="1">
        <f t="array" aca="1" ref="T933" ca="1">IFERROR(INDEX(General!$K$91:$K$110,$AC933),NA)</f>
        <v>N/A</v>
      </c>
      <c r="U933" s="43" cm="1">
        <f t="array" aca="1" ref="U933" ca="1">IFERROR(
IF($F933=General!$E$25,INDEX(Forecast_Capex_Input!S$12:S$286,$Z933),
INDEX(Forecast_Capex_Input!T$12:T$286,$Z933)),0)</f>
        <v>0</v>
      </c>
      <c r="V933" s="82" t="b">
        <f>IFERROR(INDEX(Overheads!$T$19:$T$26,MATCH($I933,Overheads!$E$19:$E$26,0)),FALSE)</f>
        <v>0</v>
      </c>
      <c r="W933" s="209" cm="1">
        <f t="array" ref="W933">IFERROR(
INDEX(Forecast_Capex_Input!CN$12:CN$286,$Z933),0)</f>
        <v>0</v>
      </c>
      <c r="X933" s="209">
        <f>IFERROR(
MATCH($W933,General!$L$39:$S$39,0),1)</f>
        <v>1</v>
      </c>
      <c r="Z933" s="28" t="str">
        <f>IFERROR(
IF(MATCH($C933,Forecast_Capex_Input!$CI$12:$CI$286,1)+1&gt;MAX(Forecast_Capex_Input!$C$12:$C$286),NA,
MATCH($C933,Forecast_Capex_Input!$CI$12:$CI$286,1)+1),1)</f>
        <v>N/A</v>
      </c>
      <c r="AA933" s="28" t="str" cm="1">
        <f t="array" aca="1" ref="AA933" ca="1">IFERROR(
IF(Z932&lt;&gt;Z933,1,
IF(COUNTIF(OFFSET(AA932,0,0,-INDEX(Forecast_Capex_Input!$CG$12:$CG$286,$Z933)),AA932)=INDEX(Forecast_Capex_Input!$CG$12:$CG$286,$Z933),AA932+1,AA932)),NA)</f>
        <v>N/A</v>
      </c>
      <c r="AB933" s="28" t="str" cm="1">
        <f t="array" ref="AB933">IFERROR($C933-IF($Z933=1,1,INDEX(Forecast_Capex_Input!$CI$12:$CI$286,$Z933-1))+1,NA)</f>
        <v>N/A</v>
      </c>
      <c r="AC933" s="28" t="str" cm="1">
        <f t="array" aca="1" ref="AC933" ca="1">IFERROR(IF(AA933=1,
INDEX(Forecast_Capex_Input!$AI$10:$BB$10,SMALL(IF(INDEX(Forecast_Capex_Input!$AI$12:$BB$286,$Z933,0)&gt;0,COLUMN(Forecast_Capex_Input!$AI$10:$BB$10)-COLUMN(Forecast_Capex_Input!$AI$12)+1),ROWS(OFFSET(AC932,0,0,-$AB933)))),
OFFSET(AC932,-INDEX(Forecast_Capex_Input!$CG$12:$CG$286,$Z933)+1,0)),NA)</f>
        <v>N/A</v>
      </c>
      <c r="AD933" s="28" t="str">
        <f t="shared" ca="1" si="82"/>
        <v>N/A</v>
      </c>
      <c r="AE933" s="82" t="b">
        <f t="shared" si="86"/>
        <v>0</v>
      </c>
      <c r="AF933" s="78" t="b">
        <v>0</v>
      </c>
      <c r="AG933" s="82" t="b">
        <f t="shared" si="83"/>
        <v>1</v>
      </c>
      <c r="AI933" s="55">
        <v>0</v>
      </c>
      <c r="AJ933" s="55">
        <v>0</v>
      </c>
      <c r="AK933" s="55">
        <v>0</v>
      </c>
      <c r="AL933" s="55">
        <v>0</v>
      </c>
      <c r="AM933" s="55">
        <v>0</v>
      </c>
      <c r="AN933" s="135">
        <v>0</v>
      </c>
      <c r="AP933" s="55">
        <v>0</v>
      </c>
      <c r="AQ933" s="55">
        <v>0</v>
      </c>
      <c r="AR933" s="55">
        <v>0</v>
      </c>
      <c r="AS933" s="55">
        <v>0</v>
      </c>
      <c r="AT933" s="55">
        <v>0</v>
      </c>
      <c r="AU933" s="135">
        <v>0</v>
      </c>
      <c r="AW933" s="55">
        <v>0</v>
      </c>
      <c r="AX933" s="55">
        <v>0</v>
      </c>
      <c r="AY933" s="55">
        <v>0</v>
      </c>
      <c r="AZ933" s="55">
        <v>0</v>
      </c>
      <c r="BA933" s="55">
        <v>0</v>
      </c>
      <c r="BB933" s="135">
        <v>0</v>
      </c>
      <c r="BD933" s="55">
        <v>0</v>
      </c>
      <c r="BE933" s="55">
        <v>0</v>
      </c>
      <c r="BF933" s="55">
        <v>0</v>
      </c>
      <c r="BG933" s="55">
        <v>0</v>
      </c>
      <c r="BH933" s="55">
        <v>0</v>
      </c>
      <c r="BI933" s="135">
        <v>0</v>
      </c>
      <c r="BK933" s="55">
        <v>0</v>
      </c>
      <c r="BL933" s="55">
        <v>0</v>
      </c>
      <c r="BM933" s="55">
        <v>0</v>
      </c>
      <c r="BN933" s="55">
        <v>0</v>
      </c>
      <c r="BO933" s="55">
        <v>0</v>
      </c>
      <c r="BP933" s="135">
        <v>0</v>
      </c>
      <c r="BR933" s="147">
        <v>0</v>
      </c>
      <c r="BS933" s="147">
        <v>0</v>
      </c>
      <c r="BT933" s="147">
        <v>0</v>
      </c>
      <c r="BU933" s="147">
        <v>0</v>
      </c>
      <c r="BV933" s="147">
        <v>0</v>
      </c>
      <c r="BX933" s="55">
        <v>0</v>
      </c>
      <c r="BY933" s="55">
        <v>0</v>
      </c>
      <c r="BZ933" s="55">
        <v>0</v>
      </c>
      <c r="CA933" s="55">
        <v>0</v>
      </c>
      <c r="CB933" s="55">
        <v>0</v>
      </c>
      <c r="CC933" s="135">
        <v>0</v>
      </c>
      <c r="CE933" s="55">
        <v>0</v>
      </c>
      <c r="CF933" s="55">
        <v>0</v>
      </c>
      <c r="CG933" s="55">
        <v>0</v>
      </c>
      <c r="CH933" s="55">
        <v>0</v>
      </c>
      <c r="CI933" s="55">
        <v>0</v>
      </c>
      <c r="CJ933" s="135">
        <v>0</v>
      </c>
      <c r="CL933" s="55">
        <v>0</v>
      </c>
      <c r="CM933" s="55">
        <v>0</v>
      </c>
      <c r="CN933" s="55">
        <v>0</v>
      </c>
      <c r="CO933" s="55">
        <v>0</v>
      </c>
      <c r="CP933" s="55">
        <v>0</v>
      </c>
      <c r="CQ933" s="135">
        <v>0</v>
      </c>
      <c r="CS933" s="67">
        <v>0</v>
      </c>
      <c r="CT933" s="67">
        <v>0</v>
      </c>
      <c r="CU933" s="67">
        <v>0</v>
      </c>
      <c r="CV933" s="67">
        <v>0</v>
      </c>
      <c r="CW933" s="67">
        <v>0</v>
      </c>
      <c r="CX933" s="135">
        <v>0</v>
      </c>
      <c r="CZ933" s="55">
        <v>0</v>
      </c>
      <c r="DA933" s="55">
        <v>0</v>
      </c>
      <c r="DB933" s="55">
        <v>0</v>
      </c>
      <c r="DC933" s="55">
        <v>0</v>
      </c>
      <c r="DD933" s="55">
        <v>0</v>
      </c>
      <c r="DE933" s="135">
        <v>0</v>
      </c>
      <c r="DG933" s="43" t="b" cm="1">
        <f t="array" aca="1" ref="DG933" ca="1">OR($G933=Forecast_Capex_Input!$BF$8:$BF$10)</f>
        <v>0</v>
      </c>
      <c r="DH933" s="43" cm="1">
        <f t="array" aca="1" ref="DH933" ca="1">IFERROR(INDEX(Forecast_Capex_Input!BG$12:BG$286,$Z933)
*(INDEX(Forecast_Capex_Input!$H$12:$H$286,$Z933)=Repex),0)
*$DG933</f>
        <v>0</v>
      </c>
      <c r="DI933" s="43" cm="1">
        <f t="array" aca="1" ref="DI933" ca="1">IFERROR(INDEX(Forecast_Capex_Input!BH$12:BH$286,$Z933)
*(INDEX(Forecast_Capex_Input!$H$12:$H$286,$Z933)=Repex),0)
*$DG933</f>
        <v>0</v>
      </c>
      <c r="DJ933" s="43" cm="1">
        <f t="array" aca="1" ref="DJ933" ca="1">IFERROR(INDEX(Forecast_Capex_Input!BI$12:BI$286,$Z933)
*(INDEX(Forecast_Capex_Input!$H$12:$H$286,$Z933)=Repex),0)
*$DG933</f>
        <v>0</v>
      </c>
      <c r="DK933" s="43" cm="1">
        <f t="array" aca="1" ref="DK933" ca="1">IFERROR(INDEX(Forecast_Capex_Input!BJ$12:BJ$286,$Z933)
*(INDEX(Forecast_Capex_Input!$H$12:$H$286,$Z933)=Repex),0)
*$DG933</f>
        <v>0</v>
      </c>
      <c r="DL933" s="43" cm="1">
        <f t="array" aca="1" ref="DL933" ca="1">IFERROR(INDEX(Forecast_Capex_Input!BK$12:BK$286,$Z933)
*(INDEX(Forecast_Capex_Input!$H$12:$H$286,$Z933)=Repex),0)
*$DG933</f>
        <v>0</v>
      </c>
      <c r="DM933" s="43" cm="1">
        <f t="array" aca="1" ref="DM933" ca="1">IFERROR(INDEX(Forecast_Capex_Input!BL$12:BL$286,$Z933)
*(INDEX(Forecast_Capex_Input!$H$12:$H$286,$Z933)=Repex),0)
*$DG933</f>
        <v>0</v>
      </c>
      <c r="DO933" s="43" t="b" cm="1">
        <f t="array" aca="1" ref="DO933" ca="1">OR($G933=Forecast_Capex_Input!$BN$8:$BN$9)</f>
        <v>0</v>
      </c>
      <c r="DP933" s="43" cm="1">
        <f t="array" aca="1" ref="DP933" ca="1">IFERROR(INDEX(Forecast_Capex_Input!BO$12:BO$286,$Z933)
*(INDEX(Forecast_Capex_Input!$H$12:$H$286,$Z933)=Repex),0)
*$DO933</f>
        <v>0</v>
      </c>
      <c r="DQ933" s="43" cm="1">
        <f t="array" aca="1" ref="DQ933" ca="1">IFERROR(INDEX(Forecast_Capex_Input!BP$12:BP$286,$Z933)
*(INDEX(Forecast_Capex_Input!$H$12:$H$286,$Z933)=Repex),0)
*$DO933</f>
        <v>0</v>
      </c>
      <c r="DR933" s="43" cm="1">
        <f t="array" aca="1" ref="DR933" ca="1">IFERROR(INDEX(Forecast_Capex_Input!BQ$12:BQ$286,$Z933)
*(INDEX(Forecast_Capex_Input!$H$12:$H$286,$Z933)=Repex),0)
*$DO933</f>
        <v>0</v>
      </c>
      <c r="DS933" s="43" cm="1">
        <f t="array" aca="1" ref="DS933" ca="1">IFERROR(INDEX(Forecast_Capex_Input!BR$12:BR$286,$Z933)
*(INDEX(Forecast_Capex_Input!$H$12:$H$286,$Z933)=Repex),0)
*$DO933</f>
        <v>0</v>
      </c>
      <c r="DT933" s="43" cm="1">
        <f t="array" aca="1" ref="DT933" ca="1">IFERROR(INDEX(Forecast_Capex_Input!BS$12:BS$286,$Z933)
*(INDEX(Forecast_Capex_Input!$H$12:$H$286,$Z933)=Repex),0)
*$DO933</f>
        <v>0</v>
      </c>
      <c r="DV933" s="43" t="b" cm="1">
        <f t="array" aca="1" ref="DV933" ca="1">OR($G933=Forecast_Capex_Input!$BU$8:$BU$10)</f>
        <v>0</v>
      </c>
      <c r="DW933" s="43" cm="1">
        <f t="array" aca="1" ref="DW933" ca="1">IFERROR(INDEX(Forecast_Capex_Input!BV$12:BV$286,$Z933)
*(INDEX(Forecast_Capex_Input!$H$12:$H$286,$Z933)=Repex),0)
*$DV933</f>
        <v>0</v>
      </c>
      <c r="DX933" s="43" cm="1">
        <f t="array" aca="1" ref="DX933" ca="1">IFERROR(INDEX(Forecast_Capex_Input!BW$12:BW$286,$Z933)
*(INDEX(Forecast_Capex_Input!$H$12:$H$286,$Z933)=Repex),0)
*$DV933</f>
        <v>0</v>
      </c>
      <c r="DY933" s="43" cm="1">
        <f t="array" aca="1" ref="DY933" ca="1">IFERROR(INDEX(Forecast_Capex_Input!BX$12:BX$286,$Z933)
*(INDEX(Forecast_Capex_Input!$H$12:$H$286,$Z933)=Repex),0)
*$DV933</f>
        <v>0</v>
      </c>
      <c r="DZ933" s="43" cm="1">
        <f t="array" aca="1" ref="DZ933" ca="1">IFERROR(INDEX(Forecast_Capex_Input!BY$12:BY$286,$Z933)
*(INDEX(Forecast_Capex_Input!$H$12:$H$286,$Z933)=Repex),0)
*$DV933</f>
        <v>0</v>
      </c>
      <c r="EA933" s="43" cm="1">
        <f t="array" aca="1" ref="EA933" ca="1">IFERROR(INDEX(Forecast_Capex_Input!BZ$12:BZ$286,$Z933)
*(INDEX(Forecast_Capex_Input!$H$12:$H$286,$Z933)=Repex),0)
*$DV933</f>
        <v>0</v>
      </c>
      <c r="EB933" s="43" cm="1">
        <f t="array" aca="1" ref="EB933" ca="1">IFERROR(INDEX(Forecast_Capex_Input!CA$12:CA$286,$Z933)
*(INDEX(Forecast_Capex_Input!$H$12:$H$286,$Z933)=Repex),0)
*$DV933</f>
        <v>0</v>
      </c>
      <c r="EC933" s="43" cm="1">
        <f t="array" aca="1" ref="EC933" ca="1">IFERROR(INDEX(Forecast_Capex_Input!CB$12:CB$286,$Z933)
*(INDEX(Forecast_Capex_Input!$H$12:$H$286,$Z933)=Repex),0)
*$DV933</f>
        <v>0</v>
      </c>
      <c r="ED933" s="43" cm="1">
        <f t="array" aca="1" ref="ED933" ca="1">IFERROR(INDEX(Forecast_Capex_Input!CC$12:CC$286,$Z933)
*(INDEX(Forecast_Capex_Input!$H$12:$H$286,$Z933)=Repex),0)
*$DV933</f>
        <v>0</v>
      </c>
      <c r="EF933" s="86" t="str">
        <f t="shared" si="84"/>
        <v>N/A</v>
      </c>
      <c r="EG933" s="28" t="str">
        <f>IFERROR(RANK(EF933,EF$11:EF$1010,0)+COUNTIF(EF$11:EF933,EF933)-1,NA)</f>
        <v>N/A</v>
      </c>
    </row>
    <row r="934" spans="3:137" x14ac:dyDescent="0.2">
      <c r="C934" s="28">
        <f t="shared" si="85"/>
        <v>924</v>
      </c>
      <c r="D934" s="9" t="str" cm="1">
        <f t="array" ref="D934">IFERROR(INDEX(Forecast_Capex_Input!$D$12:$D$286,$Z934),NA)</f>
        <v>N/A</v>
      </c>
      <c r="E934" s="24" t="str" cm="1">
        <f t="array" ref="E934">IF($Z934=NA,NA,INDEX(Forecast_Capex_Input!$E$12:$E$286,$Z934))</f>
        <v>N/A</v>
      </c>
      <c r="F934" s="9" t="str" cm="1">
        <f t="array" aca="1" ref="F934" ca="1">IFERROR(INDEX(General!$E$25:$E$26,$AA934),NA)</f>
        <v>N/A</v>
      </c>
      <c r="G934" s="9" t="str" cm="1">
        <f t="array" aca="1" ref="G934" ca="1">IFERROR(INDEX(Forecast_Capex_Input!$AI$11:$BB$11,$AC934),NA)</f>
        <v>N/A</v>
      </c>
      <c r="H934" s="50" t="str" cm="1">
        <f t="array" aca="1" ref="H934" ca="1">IFERROR(INDEX(Forecast_Capex_Input!$AI$12:$BB$286,$Z934,$AC934),NA)</f>
        <v>N/A</v>
      </c>
      <c r="I934" s="150" t="str" cm="1">
        <f t="array" ref="I934">IFERROR(INDEX(Forecast_Capex_Input!$F$12:$F$286,$Z934),NA)</f>
        <v>N/A</v>
      </c>
      <c r="J934" s="150" t="str" cm="1">
        <f t="array" ref="J934">IFERROR(INDEX(Forecast_Capex_Input!G$12:G$286,$Z934),NA)</f>
        <v>N/A</v>
      </c>
      <c r="K934" s="150" t="str" cm="1">
        <f t="array" ref="K934">IFERROR(INDEX(Forecast_Capex_Input!H$12:H$286,$Z934),NA)</f>
        <v>N/A</v>
      </c>
      <c r="L934" s="150" t="str" cm="1">
        <f t="array" ref="L934">IFERROR(INDEX(Forecast_Capex_Input!I$12:I$286,$Z934),NA)</f>
        <v>N/A</v>
      </c>
      <c r="M934" s="150" t="str" cm="1">
        <f t="array" ref="M934">IFERROR(INDEX(Forecast_Capex_Input!J$12:J$286,$Z934),NA)</f>
        <v>N/A</v>
      </c>
      <c r="N934" s="150" t="str" cm="1">
        <f t="array" ref="N934">IFERROR(INDEX(Forecast_Capex_Input!K$12:K$286,$Z934),NA)</f>
        <v>N/A</v>
      </c>
      <c r="O934" s="150" t="str" cm="1">
        <f t="array" ref="O934">IFERROR(INDEX(Forecast_Capex_Input!L$12:L$286,$Z934),NA)</f>
        <v>N/A</v>
      </c>
      <c r="P934" s="150" t="str" cm="1">
        <f t="array" ref="P934">IFERROR(INDEX(Forecast_Capex_Input!M$12:M$286,$Z934),NA)</f>
        <v>N/A</v>
      </c>
      <c r="Q934" s="24" t="str" cm="1">
        <f t="array" ref="Q934">IFERROR(INDEX(Forecast_Capex_Input!N$12:N$286,$Z934),NA)</f>
        <v>N/A</v>
      </c>
      <c r="R934" s="190" cm="1">
        <f t="array" ref="R934">IFERROR(INDEX(Forecast_Capex_Input!O$12:O$286,$Z934),0)</f>
        <v>0</v>
      </c>
      <c r="S934" s="24" cm="1">
        <f t="array" ref="S934">IFERROR(INDEX(Forecast_Capex_Input!P$12:P$286,$Z934),0)</f>
        <v>0</v>
      </c>
      <c r="T934" s="150" t="str" cm="1">
        <f t="array" aca="1" ref="T934" ca="1">IFERROR(INDEX(General!$K$91:$K$110,$AC934),NA)</f>
        <v>N/A</v>
      </c>
      <c r="U934" s="43" cm="1">
        <f t="array" aca="1" ref="U934" ca="1">IFERROR(
IF($F934=General!$E$25,INDEX(Forecast_Capex_Input!S$12:S$286,$Z934),
INDEX(Forecast_Capex_Input!T$12:T$286,$Z934)),0)</f>
        <v>0</v>
      </c>
      <c r="V934" s="82" t="b">
        <f>IFERROR(INDEX(Overheads!$T$19:$T$26,MATCH($I934,Overheads!$E$19:$E$26,0)),FALSE)</f>
        <v>0</v>
      </c>
      <c r="W934" s="209" cm="1">
        <f t="array" ref="W934">IFERROR(
INDEX(Forecast_Capex_Input!CN$12:CN$286,$Z934),0)</f>
        <v>0</v>
      </c>
      <c r="X934" s="209">
        <f>IFERROR(
MATCH($W934,General!$L$39:$S$39,0),1)</f>
        <v>1</v>
      </c>
      <c r="Z934" s="28" t="str">
        <f>IFERROR(
IF(MATCH($C934,Forecast_Capex_Input!$CI$12:$CI$286,1)+1&gt;MAX(Forecast_Capex_Input!$C$12:$C$286),NA,
MATCH($C934,Forecast_Capex_Input!$CI$12:$CI$286,1)+1),1)</f>
        <v>N/A</v>
      </c>
      <c r="AA934" s="28" t="str" cm="1">
        <f t="array" aca="1" ref="AA934" ca="1">IFERROR(
IF(Z933&lt;&gt;Z934,1,
IF(COUNTIF(OFFSET(AA933,0,0,-INDEX(Forecast_Capex_Input!$CG$12:$CG$286,$Z934)),AA933)=INDEX(Forecast_Capex_Input!$CG$12:$CG$286,$Z934),AA933+1,AA933)),NA)</f>
        <v>N/A</v>
      </c>
      <c r="AB934" s="28" t="str" cm="1">
        <f t="array" ref="AB934">IFERROR($C934-IF($Z934=1,1,INDEX(Forecast_Capex_Input!$CI$12:$CI$286,$Z934-1))+1,NA)</f>
        <v>N/A</v>
      </c>
      <c r="AC934" s="28" t="str" cm="1">
        <f t="array" aca="1" ref="AC934" ca="1">IFERROR(IF(AA934=1,
INDEX(Forecast_Capex_Input!$AI$10:$BB$10,SMALL(IF(INDEX(Forecast_Capex_Input!$AI$12:$BB$286,$Z934,0)&gt;0,COLUMN(Forecast_Capex_Input!$AI$10:$BB$10)-COLUMN(Forecast_Capex_Input!$AI$12)+1),ROWS(OFFSET(AC933,0,0,-$AB934)))),
OFFSET(AC933,-INDEX(Forecast_Capex_Input!$CG$12:$CG$286,$Z934)+1,0)),NA)</f>
        <v>N/A</v>
      </c>
      <c r="AD934" s="28" t="str">
        <f t="shared" ca="1" si="82"/>
        <v>N/A</v>
      </c>
      <c r="AE934" s="82" t="b">
        <f t="shared" si="86"/>
        <v>0</v>
      </c>
      <c r="AF934" s="78" t="b">
        <v>0</v>
      </c>
      <c r="AG934" s="82" t="b">
        <f t="shared" si="83"/>
        <v>1</v>
      </c>
      <c r="AI934" s="55">
        <v>0</v>
      </c>
      <c r="AJ934" s="55">
        <v>0</v>
      </c>
      <c r="AK934" s="55">
        <v>0</v>
      </c>
      <c r="AL934" s="55">
        <v>0</v>
      </c>
      <c r="AM934" s="55">
        <v>0</v>
      </c>
      <c r="AN934" s="135">
        <v>0</v>
      </c>
      <c r="AP934" s="55">
        <v>0</v>
      </c>
      <c r="AQ934" s="55">
        <v>0</v>
      </c>
      <c r="AR934" s="55">
        <v>0</v>
      </c>
      <c r="AS934" s="55">
        <v>0</v>
      </c>
      <c r="AT934" s="55">
        <v>0</v>
      </c>
      <c r="AU934" s="135">
        <v>0</v>
      </c>
      <c r="AW934" s="55">
        <v>0</v>
      </c>
      <c r="AX934" s="55">
        <v>0</v>
      </c>
      <c r="AY934" s="55">
        <v>0</v>
      </c>
      <c r="AZ934" s="55">
        <v>0</v>
      </c>
      <c r="BA934" s="55">
        <v>0</v>
      </c>
      <c r="BB934" s="135">
        <v>0</v>
      </c>
      <c r="BD934" s="55">
        <v>0</v>
      </c>
      <c r="BE934" s="55">
        <v>0</v>
      </c>
      <c r="BF934" s="55">
        <v>0</v>
      </c>
      <c r="BG934" s="55">
        <v>0</v>
      </c>
      <c r="BH934" s="55">
        <v>0</v>
      </c>
      <c r="BI934" s="135">
        <v>0</v>
      </c>
      <c r="BK934" s="55">
        <v>0</v>
      </c>
      <c r="BL934" s="55">
        <v>0</v>
      </c>
      <c r="BM934" s="55">
        <v>0</v>
      </c>
      <c r="BN934" s="55">
        <v>0</v>
      </c>
      <c r="BO934" s="55">
        <v>0</v>
      </c>
      <c r="BP934" s="135">
        <v>0</v>
      </c>
      <c r="BR934" s="147">
        <v>0</v>
      </c>
      <c r="BS934" s="147">
        <v>0</v>
      </c>
      <c r="BT934" s="147">
        <v>0</v>
      </c>
      <c r="BU934" s="147">
        <v>0</v>
      </c>
      <c r="BV934" s="147">
        <v>0</v>
      </c>
      <c r="BX934" s="55">
        <v>0</v>
      </c>
      <c r="BY934" s="55">
        <v>0</v>
      </c>
      <c r="BZ934" s="55">
        <v>0</v>
      </c>
      <c r="CA934" s="55">
        <v>0</v>
      </c>
      <c r="CB934" s="55">
        <v>0</v>
      </c>
      <c r="CC934" s="135">
        <v>0</v>
      </c>
      <c r="CE934" s="55">
        <v>0</v>
      </c>
      <c r="CF934" s="55">
        <v>0</v>
      </c>
      <c r="CG934" s="55">
        <v>0</v>
      </c>
      <c r="CH934" s="55">
        <v>0</v>
      </c>
      <c r="CI934" s="55">
        <v>0</v>
      </c>
      <c r="CJ934" s="135">
        <v>0</v>
      </c>
      <c r="CL934" s="55">
        <v>0</v>
      </c>
      <c r="CM934" s="55">
        <v>0</v>
      </c>
      <c r="CN934" s="55">
        <v>0</v>
      </c>
      <c r="CO934" s="55">
        <v>0</v>
      </c>
      <c r="CP934" s="55">
        <v>0</v>
      </c>
      <c r="CQ934" s="135">
        <v>0</v>
      </c>
      <c r="CS934" s="67">
        <v>0</v>
      </c>
      <c r="CT934" s="67">
        <v>0</v>
      </c>
      <c r="CU934" s="67">
        <v>0</v>
      </c>
      <c r="CV934" s="67">
        <v>0</v>
      </c>
      <c r="CW934" s="67">
        <v>0</v>
      </c>
      <c r="CX934" s="135">
        <v>0</v>
      </c>
      <c r="CZ934" s="55">
        <v>0</v>
      </c>
      <c r="DA934" s="55">
        <v>0</v>
      </c>
      <c r="DB934" s="55">
        <v>0</v>
      </c>
      <c r="DC934" s="55">
        <v>0</v>
      </c>
      <c r="DD934" s="55">
        <v>0</v>
      </c>
      <c r="DE934" s="135">
        <v>0</v>
      </c>
      <c r="DG934" s="43" t="b" cm="1">
        <f t="array" aca="1" ref="DG934" ca="1">OR($G934=Forecast_Capex_Input!$BF$8:$BF$10)</f>
        <v>0</v>
      </c>
      <c r="DH934" s="43" cm="1">
        <f t="array" aca="1" ref="DH934" ca="1">IFERROR(INDEX(Forecast_Capex_Input!BG$12:BG$286,$Z934)
*(INDEX(Forecast_Capex_Input!$H$12:$H$286,$Z934)=Repex),0)
*$DG934</f>
        <v>0</v>
      </c>
      <c r="DI934" s="43" cm="1">
        <f t="array" aca="1" ref="DI934" ca="1">IFERROR(INDEX(Forecast_Capex_Input!BH$12:BH$286,$Z934)
*(INDEX(Forecast_Capex_Input!$H$12:$H$286,$Z934)=Repex),0)
*$DG934</f>
        <v>0</v>
      </c>
      <c r="DJ934" s="43" cm="1">
        <f t="array" aca="1" ref="DJ934" ca="1">IFERROR(INDEX(Forecast_Capex_Input!BI$12:BI$286,$Z934)
*(INDEX(Forecast_Capex_Input!$H$12:$H$286,$Z934)=Repex),0)
*$DG934</f>
        <v>0</v>
      </c>
      <c r="DK934" s="43" cm="1">
        <f t="array" aca="1" ref="DK934" ca="1">IFERROR(INDEX(Forecast_Capex_Input!BJ$12:BJ$286,$Z934)
*(INDEX(Forecast_Capex_Input!$H$12:$H$286,$Z934)=Repex),0)
*$DG934</f>
        <v>0</v>
      </c>
      <c r="DL934" s="43" cm="1">
        <f t="array" aca="1" ref="DL934" ca="1">IFERROR(INDEX(Forecast_Capex_Input!BK$12:BK$286,$Z934)
*(INDEX(Forecast_Capex_Input!$H$12:$H$286,$Z934)=Repex),0)
*$DG934</f>
        <v>0</v>
      </c>
      <c r="DM934" s="43" cm="1">
        <f t="array" aca="1" ref="DM934" ca="1">IFERROR(INDEX(Forecast_Capex_Input!BL$12:BL$286,$Z934)
*(INDEX(Forecast_Capex_Input!$H$12:$H$286,$Z934)=Repex),0)
*$DG934</f>
        <v>0</v>
      </c>
      <c r="DO934" s="43" t="b" cm="1">
        <f t="array" aca="1" ref="DO934" ca="1">OR($G934=Forecast_Capex_Input!$BN$8:$BN$9)</f>
        <v>0</v>
      </c>
      <c r="DP934" s="43" cm="1">
        <f t="array" aca="1" ref="DP934" ca="1">IFERROR(INDEX(Forecast_Capex_Input!BO$12:BO$286,$Z934)
*(INDEX(Forecast_Capex_Input!$H$12:$H$286,$Z934)=Repex),0)
*$DO934</f>
        <v>0</v>
      </c>
      <c r="DQ934" s="43" cm="1">
        <f t="array" aca="1" ref="DQ934" ca="1">IFERROR(INDEX(Forecast_Capex_Input!BP$12:BP$286,$Z934)
*(INDEX(Forecast_Capex_Input!$H$12:$H$286,$Z934)=Repex),0)
*$DO934</f>
        <v>0</v>
      </c>
      <c r="DR934" s="43" cm="1">
        <f t="array" aca="1" ref="DR934" ca="1">IFERROR(INDEX(Forecast_Capex_Input!BQ$12:BQ$286,$Z934)
*(INDEX(Forecast_Capex_Input!$H$12:$H$286,$Z934)=Repex),0)
*$DO934</f>
        <v>0</v>
      </c>
      <c r="DS934" s="43" cm="1">
        <f t="array" aca="1" ref="DS934" ca="1">IFERROR(INDEX(Forecast_Capex_Input!BR$12:BR$286,$Z934)
*(INDEX(Forecast_Capex_Input!$H$12:$H$286,$Z934)=Repex),0)
*$DO934</f>
        <v>0</v>
      </c>
      <c r="DT934" s="43" cm="1">
        <f t="array" aca="1" ref="DT934" ca="1">IFERROR(INDEX(Forecast_Capex_Input!BS$12:BS$286,$Z934)
*(INDEX(Forecast_Capex_Input!$H$12:$H$286,$Z934)=Repex),0)
*$DO934</f>
        <v>0</v>
      </c>
      <c r="DV934" s="43" t="b" cm="1">
        <f t="array" aca="1" ref="DV934" ca="1">OR($G934=Forecast_Capex_Input!$BU$8:$BU$10)</f>
        <v>0</v>
      </c>
      <c r="DW934" s="43" cm="1">
        <f t="array" aca="1" ref="DW934" ca="1">IFERROR(INDEX(Forecast_Capex_Input!BV$12:BV$286,$Z934)
*(INDEX(Forecast_Capex_Input!$H$12:$H$286,$Z934)=Repex),0)
*$DV934</f>
        <v>0</v>
      </c>
      <c r="DX934" s="43" cm="1">
        <f t="array" aca="1" ref="DX934" ca="1">IFERROR(INDEX(Forecast_Capex_Input!BW$12:BW$286,$Z934)
*(INDEX(Forecast_Capex_Input!$H$12:$H$286,$Z934)=Repex),0)
*$DV934</f>
        <v>0</v>
      </c>
      <c r="DY934" s="43" cm="1">
        <f t="array" aca="1" ref="DY934" ca="1">IFERROR(INDEX(Forecast_Capex_Input!BX$12:BX$286,$Z934)
*(INDEX(Forecast_Capex_Input!$H$12:$H$286,$Z934)=Repex),0)
*$DV934</f>
        <v>0</v>
      </c>
      <c r="DZ934" s="43" cm="1">
        <f t="array" aca="1" ref="DZ934" ca="1">IFERROR(INDEX(Forecast_Capex_Input!BY$12:BY$286,$Z934)
*(INDEX(Forecast_Capex_Input!$H$12:$H$286,$Z934)=Repex),0)
*$DV934</f>
        <v>0</v>
      </c>
      <c r="EA934" s="43" cm="1">
        <f t="array" aca="1" ref="EA934" ca="1">IFERROR(INDEX(Forecast_Capex_Input!BZ$12:BZ$286,$Z934)
*(INDEX(Forecast_Capex_Input!$H$12:$H$286,$Z934)=Repex),0)
*$DV934</f>
        <v>0</v>
      </c>
      <c r="EB934" s="43" cm="1">
        <f t="array" aca="1" ref="EB934" ca="1">IFERROR(INDEX(Forecast_Capex_Input!CA$12:CA$286,$Z934)
*(INDEX(Forecast_Capex_Input!$H$12:$H$286,$Z934)=Repex),0)
*$DV934</f>
        <v>0</v>
      </c>
      <c r="EC934" s="43" cm="1">
        <f t="array" aca="1" ref="EC934" ca="1">IFERROR(INDEX(Forecast_Capex_Input!CB$12:CB$286,$Z934)
*(INDEX(Forecast_Capex_Input!$H$12:$H$286,$Z934)=Repex),0)
*$DV934</f>
        <v>0</v>
      </c>
      <c r="ED934" s="43" cm="1">
        <f t="array" aca="1" ref="ED934" ca="1">IFERROR(INDEX(Forecast_Capex_Input!CC$12:CC$286,$Z934)
*(INDEX(Forecast_Capex_Input!$H$12:$H$286,$Z934)=Repex),0)
*$DV934</f>
        <v>0</v>
      </c>
      <c r="EF934" s="86" t="str">
        <f t="shared" si="84"/>
        <v>N/A</v>
      </c>
      <c r="EG934" s="28" t="str">
        <f>IFERROR(RANK(EF934,EF$11:EF$1010,0)+COUNTIF(EF$11:EF934,EF934)-1,NA)</f>
        <v>N/A</v>
      </c>
    </row>
    <row r="935" spans="3:137" x14ac:dyDescent="0.2">
      <c r="C935" s="28">
        <f t="shared" si="85"/>
        <v>925</v>
      </c>
      <c r="D935" s="9" t="str" cm="1">
        <f t="array" ref="D935">IFERROR(INDEX(Forecast_Capex_Input!$D$12:$D$286,$Z935),NA)</f>
        <v>N/A</v>
      </c>
      <c r="E935" s="24" t="str" cm="1">
        <f t="array" ref="E935">IF($Z935=NA,NA,INDEX(Forecast_Capex_Input!$E$12:$E$286,$Z935))</f>
        <v>N/A</v>
      </c>
      <c r="F935" s="9" t="str" cm="1">
        <f t="array" aca="1" ref="F935" ca="1">IFERROR(INDEX(General!$E$25:$E$26,$AA935),NA)</f>
        <v>N/A</v>
      </c>
      <c r="G935" s="9" t="str" cm="1">
        <f t="array" aca="1" ref="G935" ca="1">IFERROR(INDEX(Forecast_Capex_Input!$AI$11:$BB$11,$AC935),NA)</f>
        <v>N/A</v>
      </c>
      <c r="H935" s="50" t="str" cm="1">
        <f t="array" aca="1" ref="H935" ca="1">IFERROR(INDEX(Forecast_Capex_Input!$AI$12:$BB$286,$Z935,$AC935),NA)</f>
        <v>N/A</v>
      </c>
      <c r="I935" s="150" t="str" cm="1">
        <f t="array" ref="I935">IFERROR(INDEX(Forecast_Capex_Input!$F$12:$F$286,$Z935),NA)</f>
        <v>N/A</v>
      </c>
      <c r="J935" s="150" t="str" cm="1">
        <f t="array" ref="J935">IFERROR(INDEX(Forecast_Capex_Input!G$12:G$286,$Z935),NA)</f>
        <v>N/A</v>
      </c>
      <c r="K935" s="150" t="str" cm="1">
        <f t="array" ref="K935">IFERROR(INDEX(Forecast_Capex_Input!H$12:H$286,$Z935),NA)</f>
        <v>N/A</v>
      </c>
      <c r="L935" s="150" t="str" cm="1">
        <f t="array" ref="L935">IFERROR(INDEX(Forecast_Capex_Input!I$12:I$286,$Z935),NA)</f>
        <v>N/A</v>
      </c>
      <c r="M935" s="150" t="str" cm="1">
        <f t="array" ref="M935">IFERROR(INDEX(Forecast_Capex_Input!J$12:J$286,$Z935),NA)</f>
        <v>N/A</v>
      </c>
      <c r="N935" s="150" t="str" cm="1">
        <f t="array" ref="N935">IFERROR(INDEX(Forecast_Capex_Input!K$12:K$286,$Z935),NA)</f>
        <v>N/A</v>
      </c>
      <c r="O935" s="150" t="str" cm="1">
        <f t="array" ref="O935">IFERROR(INDEX(Forecast_Capex_Input!L$12:L$286,$Z935),NA)</f>
        <v>N/A</v>
      </c>
      <c r="P935" s="150" t="str" cm="1">
        <f t="array" ref="P935">IFERROR(INDEX(Forecast_Capex_Input!M$12:M$286,$Z935),NA)</f>
        <v>N/A</v>
      </c>
      <c r="Q935" s="24" t="str" cm="1">
        <f t="array" ref="Q935">IFERROR(INDEX(Forecast_Capex_Input!N$12:N$286,$Z935),NA)</f>
        <v>N/A</v>
      </c>
      <c r="R935" s="190" cm="1">
        <f t="array" ref="R935">IFERROR(INDEX(Forecast_Capex_Input!O$12:O$286,$Z935),0)</f>
        <v>0</v>
      </c>
      <c r="S935" s="24" cm="1">
        <f t="array" ref="S935">IFERROR(INDEX(Forecast_Capex_Input!P$12:P$286,$Z935),0)</f>
        <v>0</v>
      </c>
      <c r="T935" s="150" t="str" cm="1">
        <f t="array" aca="1" ref="T935" ca="1">IFERROR(INDEX(General!$K$91:$K$110,$AC935),NA)</f>
        <v>N/A</v>
      </c>
      <c r="U935" s="43" cm="1">
        <f t="array" aca="1" ref="U935" ca="1">IFERROR(
IF($F935=General!$E$25,INDEX(Forecast_Capex_Input!S$12:S$286,$Z935),
INDEX(Forecast_Capex_Input!T$12:T$286,$Z935)),0)</f>
        <v>0</v>
      </c>
      <c r="V935" s="82" t="b">
        <f>IFERROR(INDEX(Overheads!$T$19:$T$26,MATCH($I935,Overheads!$E$19:$E$26,0)),FALSE)</f>
        <v>0</v>
      </c>
      <c r="W935" s="209" cm="1">
        <f t="array" ref="W935">IFERROR(
INDEX(Forecast_Capex_Input!CN$12:CN$286,$Z935),0)</f>
        <v>0</v>
      </c>
      <c r="X935" s="209">
        <f>IFERROR(
MATCH($W935,General!$L$39:$S$39,0),1)</f>
        <v>1</v>
      </c>
      <c r="Z935" s="28" t="str">
        <f>IFERROR(
IF(MATCH($C935,Forecast_Capex_Input!$CI$12:$CI$286,1)+1&gt;MAX(Forecast_Capex_Input!$C$12:$C$286),NA,
MATCH($C935,Forecast_Capex_Input!$CI$12:$CI$286,1)+1),1)</f>
        <v>N/A</v>
      </c>
      <c r="AA935" s="28" t="str" cm="1">
        <f t="array" aca="1" ref="AA935" ca="1">IFERROR(
IF(Z934&lt;&gt;Z935,1,
IF(COUNTIF(OFFSET(AA934,0,0,-INDEX(Forecast_Capex_Input!$CG$12:$CG$286,$Z935)),AA934)=INDEX(Forecast_Capex_Input!$CG$12:$CG$286,$Z935),AA934+1,AA934)),NA)</f>
        <v>N/A</v>
      </c>
      <c r="AB935" s="28" t="str" cm="1">
        <f t="array" ref="AB935">IFERROR($C935-IF($Z935=1,1,INDEX(Forecast_Capex_Input!$CI$12:$CI$286,$Z935-1))+1,NA)</f>
        <v>N/A</v>
      </c>
      <c r="AC935" s="28" t="str" cm="1">
        <f t="array" aca="1" ref="AC935" ca="1">IFERROR(IF(AA935=1,
INDEX(Forecast_Capex_Input!$AI$10:$BB$10,SMALL(IF(INDEX(Forecast_Capex_Input!$AI$12:$BB$286,$Z935,0)&gt;0,COLUMN(Forecast_Capex_Input!$AI$10:$BB$10)-COLUMN(Forecast_Capex_Input!$AI$12)+1),ROWS(OFFSET(AC934,0,0,-$AB935)))),
OFFSET(AC934,-INDEX(Forecast_Capex_Input!$CG$12:$CG$286,$Z935)+1,0)),NA)</f>
        <v>N/A</v>
      </c>
      <c r="AD935" s="28" t="str">
        <f t="shared" ca="1" si="82"/>
        <v>N/A</v>
      </c>
      <c r="AE935" s="82" t="b">
        <f t="shared" si="86"/>
        <v>0</v>
      </c>
      <c r="AF935" s="78" t="b">
        <v>0</v>
      </c>
      <c r="AG935" s="82" t="b">
        <f t="shared" si="83"/>
        <v>1</v>
      </c>
      <c r="AI935" s="55">
        <v>0</v>
      </c>
      <c r="AJ935" s="55">
        <v>0</v>
      </c>
      <c r="AK935" s="55">
        <v>0</v>
      </c>
      <c r="AL935" s="55">
        <v>0</v>
      </c>
      <c r="AM935" s="55">
        <v>0</v>
      </c>
      <c r="AN935" s="135">
        <v>0</v>
      </c>
      <c r="AP935" s="55">
        <v>0</v>
      </c>
      <c r="AQ935" s="55">
        <v>0</v>
      </c>
      <c r="AR935" s="55">
        <v>0</v>
      </c>
      <c r="AS935" s="55">
        <v>0</v>
      </c>
      <c r="AT935" s="55">
        <v>0</v>
      </c>
      <c r="AU935" s="135">
        <v>0</v>
      </c>
      <c r="AW935" s="55">
        <v>0</v>
      </c>
      <c r="AX935" s="55">
        <v>0</v>
      </c>
      <c r="AY935" s="55">
        <v>0</v>
      </c>
      <c r="AZ935" s="55">
        <v>0</v>
      </c>
      <c r="BA935" s="55">
        <v>0</v>
      </c>
      <c r="BB935" s="135">
        <v>0</v>
      </c>
      <c r="BD935" s="55">
        <v>0</v>
      </c>
      <c r="BE935" s="55">
        <v>0</v>
      </c>
      <c r="BF935" s="55">
        <v>0</v>
      </c>
      <c r="BG935" s="55">
        <v>0</v>
      </c>
      <c r="BH935" s="55">
        <v>0</v>
      </c>
      <c r="BI935" s="135">
        <v>0</v>
      </c>
      <c r="BK935" s="55">
        <v>0</v>
      </c>
      <c r="BL935" s="55">
        <v>0</v>
      </c>
      <c r="BM935" s="55">
        <v>0</v>
      </c>
      <c r="BN935" s="55">
        <v>0</v>
      </c>
      <c r="BO935" s="55">
        <v>0</v>
      </c>
      <c r="BP935" s="135">
        <v>0</v>
      </c>
      <c r="BR935" s="147">
        <v>0</v>
      </c>
      <c r="BS935" s="147">
        <v>0</v>
      </c>
      <c r="BT935" s="147">
        <v>0</v>
      </c>
      <c r="BU935" s="147">
        <v>0</v>
      </c>
      <c r="BV935" s="147">
        <v>0</v>
      </c>
      <c r="BX935" s="55">
        <v>0</v>
      </c>
      <c r="BY935" s="55">
        <v>0</v>
      </c>
      <c r="BZ935" s="55">
        <v>0</v>
      </c>
      <c r="CA935" s="55">
        <v>0</v>
      </c>
      <c r="CB935" s="55">
        <v>0</v>
      </c>
      <c r="CC935" s="135">
        <v>0</v>
      </c>
      <c r="CE935" s="55">
        <v>0</v>
      </c>
      <c r="CF935" s="55">
        <v>0</v>
      </c>
      <c r="CG935" s="55">
        <v>0</v>
      </c>
      <c r="CH935" s="55">
        <v>0</v>
      </c>
      <c r="CI935" s="55">
        <v>0</v>
      </c>
      <c r="CJ935" s="135">
        <v>0</v>
      </c>
      <c r="CL935" s="55">
        <v>0</v>
      </c>
      <c r="CM935" s="55">
        <v>0</v>
      </c>
      <c r="CN935" s="55">
        <v>0</v>
      </c>
      <c r="CO935" s="55">
        <v>0</v>
      </c>
      <c r="CP935" s="55">
        <v>0</v>
      </c>
      <c r="CQ935" s="135">
        <v>0</v>
      </c>
      <c r="CS935" s="67">
        <v>0</v>
      </c>
      <c r="CT935" s="67">
        <v>0</v>
      </c>
      <c r="CU935" s="67">
        <v>0</v>
      </c>
      <c r="CV935" s="67">
        <v>0</v>
      </c>
      <c r="CW935" s="67">
        <v>0</v>
      </c>
      <c r="CX935" s="135">
        <v>0</v>
      </c>
      <c r="CZ935" s="55">
        <v>0</v>
      </c>
      <c r="DA935" s="55">
        <v>0</v>
      </c>
      <c r="DB935" s="55">
        <v>0</v>
      </c>
      <c r="DC935" s="55">
        <v>0</v>
      </c>
      <c r="DD935" s="55">
        <v>0</v>
      </c>
      <c r="DE935" s="135">
        <v>0</v>
      </c>
      <c r="DG935" s="43" t="b" cm="1">
        <f t="array" aca="1" ref="DG935" ca="1">OR($G935=Forecast_Capex_Input!$BF$8:$BF$10)</f>
        <v>0</v>
      </c>
      <c r="DH935" s="43" cm="1">
        <f t="array" aca="1" ref="DH935" ca="1">IFERROR(INDEX(Forecast_Capex_Input!BG$12:BG$286,$Z935)
*(INDEX(Forecast_Capex_Input!$H$12:$H$286,$Z935)=Repex),0)
*$DG935</f>
        <v>0</v>
      </c>
      <c r="DI935" s="43" cm="1">
        <f t="array" aca="1" ref="DI935" ca="1">IFERROR(INDEX(Forecast_Capex_Input!BH$12:BH$286,$Z935)
*(INDEX(Forecast_Capex_Input!$H$12:$H$286,$Z935)=Repex),0)
*$DG935</f>
        <v>0</v>
      </c>
      <c r="DJ935" s="43" cm="1">
        <f t="array" aca="1" ref="DJ935" ca="1">IFERROR(INDEX(Forecast_Capex_Input!BI$12:BI$286,$Z935)
*(INDEX(Forecast_Capex_Input!$H$12:$H$286,$Z935)=Repex),0)
*$DG935</f>
        <v>0</v>
      </c>
      <c r="DK935" s="43" cm="1">
        <f t="array" aca="1" ref="DK935" ca="1">IFERROR(INDEX(Forecast_Capex_Input!BJ$12:BJ$286,$Z935)
*(INDEX(Forecast_Capex_Input!$H$12:$H$286,$Z935)=Repex),0)
*$DG935</f>
        <v>0</v>
      </c>
      <c r="DL935" s="43" cm="1">
        <f t="array" aca="1" ref="DL935" ca="1">IFERROR(INDEX(Forecast_Capex_Input!BK$12:BK$286,$Z935)
*(INDEX(Forecast_Capex_Input!$H$12:$H$286,$Z935)=Repex),0)
*$DG935</f>
        <v>0</v>
      </c>
      <c r="DM935" s="43" cm="1">
        <f t="array" aca="1" ref="DM935" ca="1">IFERROR(INDEX(Forecast_Capex_Input!BL$12:BL$286,$Z935)
*(INDEX(Forecast_Capex_Input!$H$12:$H$286,$Z935)=Repex),0)
*$DG935</f>
        <v>0</v>
      </c>
      <c r="DO935" s="43" t="b" cm="1">
        <f t="array" aca="1" ref="DO935" ca="1">OR($G935=Forecast_Capex_Input!$BN$8:$BN$9)</f>
        <v>0</v>
      </c>
      <c r="DP935" s="43" cm="1">
        <f t="array" aca="1" ref="DP935" ca="1">IFERROR(INDEX(Forecast_Capex_Input!BO$12:BO$286,$Z935)
*(INDEX(Forecast_Capex_Input!$H$12:$H$286,$Z935)=Repex),0)
*$DO935</f>
        <v>0</v>
      </c>
      <c r="DQ935" s="43" cm="1">
        <f t="array" aca="1" ref="DQ935" ca="1">IFERROR(INDEX(Forecast_Capex_Input!BP$12:BP$286,$Z935)
*(INDEX(Forecast_Capex_Input!$H$12:$H$286,$Z935)=Repex),0)
*$DO935</f>
        <v>0</v>
      </c>
      <c r="DR935" s="43" cm="1">
        <f t="array" aca="1" ref="DR935" ca="1">IFERROR(INDEX(Forecast_Capex_Input!BQ$12:BQ$286,$Z935)
*(INDEX(Forecast_Capex_Input!$H$12:$H$286,$Z935)=Repex),0)
*$DO935</f>
        <v>0</v>
      </c>
      <c r="DS935" s="43" cm="1">
        <f t="array" aca="1" ref="DS935" ca="1">IFERROR(INDEX(Forecast_Capex_Input!BR$12:BR$286,$Z935)
*(INDEX(Forecast_Capex_Input!$H$12:$H$286,$Z935)=Repex),0)
*$DO935</f>
        <v>0</v>
      </c>
      <c r="DT935" s="43" cm="1">
        <f t="array" aca="1" ref="DT935" ca="1">IFERROR(INDEX(Forecast_Capex_Input!BS$12:BS$286,$Z935)
*(INDEX(Forecast_Capex_Input!$H$12:$H$286,$Z935)=Repex),0)
*$DO935</f>
        <v>0</v>
      </c>
      <c r="DV935" s="43" t="b" cm="1">
        <f t="array" aca="1" ref="DV935" ca="1">OR($G935=Forecast_Capex_Input!$BU$8:$BU$10)</f>
        <v>0</v>
      </c>
      <c r="DW935" s="43" cm="1">
        <f t="array" aca="1" ref="DW935" ca="1">IFERROR(INDEX(Forecast_Capex_Input!BV$12:BV$286,$Z935)
*(INDEX(Forecast_Capex_Input!$H$12:$H$286,$Z935)=Repex),0)
*$DV935</f>
        <v>0</v>
      </c>
      <c r="DX935" s="43" cm="1">
        <f t="array" aca="1" ref="DX935" ca="1">IFERROR(INDEX(Forecast_Capex_Input!BW$12:BW$286,$Z935)
*(INDEX(Forecast_Capex_Input!$H$12:$H$286,$Z935)=Repex),0)
*$DV935</f>
        <v>0</v>
      </c>
      <c r="DY935" s="43" cm="1">
        <f t="array" aca="1" ref="DY935" ca="1">IFERROR(INDEX(Forecast_Capex_Input!BX$12:BX$286,$Z935)
*(INDEX(Forecast_Capex_Input!$H$12:$H$286,$Z935)=Repex),0)
*$DV935</f>
        <v>0</v>
      </c>
      <c r="DZ935" s="43" cm="1">
        <f t="array" aca="1" ref="DZ935" ca="1">IFERROR(INDEX(Forecast_Capex_Input!BY$12:BY$286,$Z935)
*(INDEX(Forecast_Capex_Input!$H$12:$H$286,$Z935)=Repex),0)
*$DV935</f>
        <v>0</v>
      </c>
      <c r="EA935" s="43" cm="1">
        <f t="array" aca="1" ref="EA935" ca="1">IFERROR(INDEX(Forecast_Capex_Input!BZ$12:BZ$286,$Z935)
*(INDEX(Forecast_Capex_Input!$H$12:$H$286,$Z935)=Repex),0)
*$DV935</f>
        <v>0</v>
      </c>
      <c r="EB935" s="43" cm="1">
        <f t="array" aca="1" ref="EB935" ca="1">IFERROR(INDEX(Forecast_Capex_Input!CA$12:CA$286,$Z935)
*(INDEX(Forecast_Capex_Input!$H$12:$H$286,$Z935)=Repex),0)
*$DV935</f>
        <v>0</v>
      </c>
      <c r="EC935" s="43" cm="1">
        <f t="array" aca="1" ref="EC935" ca="1">IFERROR(INDEX(Forecast_Capex_Input!CB$12:CB$286,$Z935)
*(INDEX(Forecast_Capex_Input!$H$12:$H$286,$Z935)=Repex),0)
*$DV935</f>
        <v>0</v>
      </c>
      <c r="ED935" s="43" cm="1">
        <f t="array" aca="1" ref="ED935" ca="1">IFERROR(INDEX(Forecast_Capex_Input!CC$12:CC$286,$Z935)
*(INDEX(Forecast_Capex_Input!$H$12:$H$286,$Z935)=Repex),0)
*$DV935</f>
        <v>0</v>
      </c>
      <c r="EF935" s="86" t="str">
        <f t="shared" si="84"/>
        <v>N/A</v>
      </c>
      <c r="EG935" s="28" t="str">
        <f>IFERROR(RANK(EF935,EF$11:EF$1010,0)+COUNTIF(EF$11:EF935,EF935)-1,NA)</f>
        <v>N/A</v>
      </c>
    </row>
    <row r="936" spans="3:137" x14ac:dyDescent="0.2">
      <c r="C936" s="28">
        <f t="shared" si="85"/>
        <v>926</v>
      </c>
      <c r="D936" s="9" t="str" cm="1">
        <f t="array" ref="D936">IFERROR(INDEX(Forecast_Capex_Input!$D$12:$D$286,$Z936),NA)</f>
        <v>N/A</v>
      </c>
      <c r="E936" s="24" t="str" cm="1">
        <f t="array" ref="E936">IF($Z936=NA,NA,INDEX(Forecast_Capex_Input!$E$12:$E$286,$Z936))</f>
        <v>N/A</v>
      </c>
      <c r="F936" s="9" t="str" cm="1">
        <f t="array" aca="1" ref="F936" ca="1">IFERROR(INDEX(General!$E$25:$E$26,$AA936),NA)</f>
        <v>N/A</v>
      </c>
      <c r="G936" s="9" t="str" cm="1">
        <f t="array" aca="1" ref="G936" ca="1">IFERROR(INDEX(Forecast_Capex_Input!$AI$11:$BB$11,$AC936),NA)</f>
        <v>N/A</v>
      </c>
      <c r="H936" s="50" t="str" cm="1">
        <f t="array" aca="1" ref="H936" ca="1">IFERROR(INDEX(Forecast_Capex_Input!$AI$12:$BB$286,$Z936,$AC936),NA)</f>
        <v>N/A</v>
      </c>
      <c r="I936" s="150" t="str" cm="1">
        <f t="array" ref="I936">IFERROR(INDEX(Forecast_Capex_Input!$F$12:$F$286,$Z936),NA)</f>
        <v>N/A</v>
      </c>
      <c r="J936" s="150" t="str" cm="1">
        <f t="array" ref="J936">IFERROR(INDEX(Forecast_Capex_Input!G$12:G$286,$Z936),NA)</f>
        <v>N/A</v>
      </c>
      <c r="K936" s="150" t="str" cm="1">
        <f t="array" ref="K936">IFERROR(INDEX(Forecast_Capex_Input!H$12:H$286,$Z936),NA)</f>
        <v>N/A</v>
      </c>
      <c r="L936" s="150" t="str" cm="1">
        <f t="array" ref="L936">IFERROR(INDEX(Forecast_Capex_Input!I$12:I$286,$Z936),NA)</f>
        <v>N/A</v>
      </c>
      <c r="M936" s="150" t="str" cm="1">
        <f t="array" ref="M936">IFERROR(INDEX(Forecast_Capex_Input!J$12:J$286,$Z936),NA)</f>
        <v>N/A</v>
      </c>
      <c r="N936" s="150" t="str" cm="1">
        <f t="array" ref="N936">IFERROR(INDEX(Forecast_Capex_Input!K$12:K$286,$Z936),NA)</f>
        <v>N/A</v>
      </c>
      <c r="O936" s="150" t="str" cm="1">
        <f t="array" ref="O936">IFERROR(INDEX(Forecast_Capex_Input!L$12:L$286,$Z936),NA)</f>
        <v>N/A</v>
      </c>
      <c r="P936" s="150" t="str" cm="1">
        <f t="array" ref="P936">IFERROR(INDEX(Forecast_Capex_Input!M$12:M$286,$Z936),NA)</f>
        <v>N/A</v>
      </c>
      <c r="Q936" s="24" t="str" cm="1">
        <f t="array" ref="Q936">IFERROR(INDEX(Forecast_Capex_Input!N$12:N$286,$Z936),NA)</f>
        <v>N/A</v>
      </c>
      <c r="R936" s="190" cm="1">
        <f t="array" ref="R936">IFERROR(INDEX(Forecast_Capex_Input!O$12:O$286,$Z936),0)</f>
        <v>0</v>
      </c>
      <c r="S936" s="24" cm="1">
        <f t="array" ref="S936">IFERROR(INDEX(Forecast_Capex_Input!P$12:P$286,$Z936),0)</f>
        <v>0</v>
      </c>
      <c r="T936" s="150" t="str" cm="1">
        <f t="array" aca="1" ref="T936" ca="1">IFERROR(INDEX(General!$K$91:$K$110,$AC936),NA)</f>
        <v>N/A</v>
      </c>
      <c r="U936" s="43" cm="1">
        <f t="array" aca="1" ref="U936" ca="1">IFERROR(
IF($F936=General!$E$25,INDEX(Forecast_Capex_Input!S$12:S$286,$Z936),
INDEX(Forecast_Capex_Input!T$12:T$286,$Z936)),0)</f>
        <v>0</v>
      </c>
      <c r="V936" s="82" t="b">
        <f>IFERROR(INDEX(Overheads!$T$19:$T$26,MATCH($I936,Overheads!$E$19:$E$26,0)),FALSE)</f>
        <v>0</v>
      </c>
      <c r="W936" s="209" cm="1">
        <f t="array" ref="W936">IFERROR(
INDEX(Forecast_Capex_Input!CN$12:CN$286,$Z936),0)</f>
        <v>0</v>
      </c>
      <c r="X936" s="209">
        <f>IFERROR(
MATCH($W936,General!$L$39:$S$39,0),1)</f>
        <v>1</v>
      </c>
      <c r="Z936" s="28" t="str">
        <f>IFERROR(
IF(MATCH($C936,Forecast_Capex_Input!$CI$12:$CI$286,1)+1&gt;MAX(Forecast_Capex_Input!$C$12:$C$286),NA,
MATCH($C936,Forecast_Capex_Input!$CI$12:$CI$286,1)+1),1)</f>
        <v>N/A</v>
      </c>
      <c r="AA936" s="28" t="str" cm="1">
        <f t="array" aca="1" ref="AA936" ca="1">IFERROR(
IF(Z935&lt;&gt;Z936,1,
IF(COUNTIF(OFFSET(AA935,0,0,-INDEX(Forecast_Capex_Input!$CG$12:$CG$286,$Z936)),AA935)=INDEX(Forecast_Capex_Input!$CG$12:$CG$286,$Z936),AA935+1,AA935)),NA)</f>
        <v>N/A</v>
      </c>
      <c r="AB936" s="28" t="str" cm="1">
        <f t="array" ref="AB936">IFERROR($C936-IF($Z936=1,1,INDEX(Forecast_Capex_Input!$CI$12:$CI$286,$Z936-1))+1,NA)</f>
        <v>N/A</v>
      </c>
      <c r="AC936" s="28" t="str" cm="1">
        <f t="array" aca="1" ref="AC936" ca="1">IFERROR(IF(AA936=1,
INDEX(Forecast_Capex_Input!$AI$10:$BB$10,SMALL(IF(INDEX(Forecast_Capex_Input!$AI$12:$BB$286,$Z936,0)&gt;0,COLUMN(Forecast_Capex_Input!$AI$10:$BB$10)-COLUMN(Forecast_Capex_Input!$AI$12)+1),ROWS(OFFSET(AC935,0,0,-$AB936)))),
OFFSET(AC935,-INDEX(Forecast_Capex_Input!$CG$12:$CG$286,$Z936)+1,0)),NA)</f>
        <v>N/A</v>
      </c>
      <c r="AD936" s="28" t="str">
        <f t="shared" ca="1" si="82"/>
        <v>N/A</v>
      </c>
      <c r="AE936" s="82" t="b">
        <f t="shared" si="86"/>
        <v>0</v>
      </c>
      <c r="AF936" s="78" t="b">
        <v>0</v>
      </c>
      <c r="AG936" s="82" t="b">
        <f t="shared" si="83"/>
        <v>1</v>
      </c>
      <c r="AI936" s="55">
        <v>0</v>
      </c>
      <c r="AJ936" s="55">
        <v>0</v>
      </c>
      <c r="AK936" s="55">
        <v>0</v>
      </c>
      <c r="AL936" s="55">
        <v>0</v>
      </c>
      <c r="AM936" s="55">
        <v>0</v>
      </c>
      <c r="AN936" s="135">
        <v>0</v>
      </c>
      <c r="AP936" s="55">
        <v>0</v>
      </c>
      <c r="AQ936" s="55">
        <v>0</v>
      </c>
      <c r="AR936" s="55">
        <v>0</v>
      </c>
      <c r="AS936" s="55">
        <v>0</v>
      </c>
      <c r="AT936" s="55">
        <v>0</v>
      </c>
      <c r="AU936" s="135">
        <v>0</v>
      </c>
      <c r="AW936" s="55">
        <v>0</v>
      </c>
      <c r="AX936" s="55">
        <v>0</v>
      </c>
      <c r="AY936" s="55">
        <v>0</v>
      </c>
      <c r="AZ936" s="55">
        <v>0</v>
      </c>
      <c r="BA936" s="55">
        <v>0</v>
      </c>
      <c r="BB936" s="135">
        <v>0</v>
      </c>
      <c r="BD936" s="55">
        <v>0</v>
      </c>
      <c r="BE936" s="55">
        <v>0</v>
      </c>
      <c r="BF936" s="55">
        <v>0</v>
      </c>
      <c r="BG936" s="55">
        <v>0</v>
      </c>
      <c r="BH936" s="55">
        <v>0</v>
      </c>
      <c r="BI936" s="135">
        <v>0</v>
      </c>
      <c r="BK936" s="55">
        <v>0</v>
      </c>
      <c r="BL936" s="55">
        <v>0</v>
      </c>
      <c r="BM936" s="55">
        <v>0</v>
      </c>
      <c r="BN936" s="55">
        <v>0</v>
      </c>
      <c r="BO936" s="55">
        <v>0</v>
      </c>
      <c r="BP936" s="135">
        <v>0</v>
      </c>
      <c r="BR936" s="147">
        <v>0</v>
      </c>
      <c r="BS936" s="147">
        <v>0</v>
      </c>
      <c r="BT936" s="147">
        <v>0</v>
      </c>
      <c r="BU936" s="147">
        <v>0</v>
      </c>
      <c r="BV936" s="147">
        <v>0</v>
      </c>
      <c r="BX936" s="55">
        <v>0</v>
      </c>
      <c r="BY936" s="55">
        <v>0</v>
      </c>
      <c r="BZ936" s="55">
        <v>0</v>
      </c>
      <c r="CA936" s="55">
        <v>0</v>
      </c>
      <c r="CB936" s="55">
        <v>0</v>
      </c>
      <c r="CC936" s="135">
        <v>0</v>
      </c>
      <c r="CE936" s="55">
        <v>0</v>
      </c>
      <c r="CF936" s="55">
        <v>0</v>
      </c>
      <c r="CG936" s="55">
        <v>0</v>
      </c>
      <c r="CH936" s="55">
        <v>0</v>
      </c>
      <c r="CI936" s="55">
        <v>0</v>
      </c>
      <c r="CJ936" s="135">
        <v>0</v>
      </c>
      <c r="CL936" s="55">
        <v>0</v>
      </c>
      <c r="CM936" s="55">
        <v>0</v>
      </c>
      <c r="CN936" s="55">
        <v>0</v>
      </c>
      <c r="CO936" s="55">
        <v>0</v>
      </c>
      <c r="CP936" s="55">
        <v>0</v>
      </c>
      <c r="CQ936" s="135">
        <v>0</v>
      </c>
      <c r="CS936" s="67">
        <v>0</v>
      </c>
      <c r="CT936" s="67">
        <v>0</v>
      </c>
      <c r="CU936" s="67">
        <v>0</v>
      </c>
      <c r="CV936" s="67">
        <v>0</v>
      </c>
      <c r="CW936" s="67">
        <v>0</v>
      </c>
      <c r="CX936" s="135">
        <v>0</v>
      </c>
      <c r="CZ936" s="55">
        <v>0</v>
      </c>
      <c r="DA936" s="55">
        <v>0</v>
      </c>
      <c r="DB936" s="55">
        <v>0</v>
      </c>
      <c r="DC936" s="55">
        <v>0</v>
      </c>
      <c r="DD936" s="55">
        <v>0</v>
      </c>
      <c r="DE936" s="135">
        <v>0</v>
      </c>
      <c r="DG936" s="43" t="b" cm="1">
        <f t="array" aca="1" ref="DG936" ca="1">OR($G936=Forecast_Capex_Input!$BF$8:$BF$10)</f>
        <v>0</v>
      </c>
      <c r="DH936" s="43" cm="1">
        <f t="array" aca="1" ref="DH936" ca="1">IFERROR(INDEX(Forecast_Capex_Input!BG$12:BG$286,$Z936)
*(INDEX(Forecast_Capex_Input!$H$12:$H$286,$Z936)=Repex),0)
*$DG936</f>
        <v>0</v>
      </c>
      <c r="DI936" s="43" cm="1">
        <f t="array" aca="1" ref="DI936" ca="1">IFERROR(INDEX(Forecast_Capex_Input!BH$12:BH$286,$Z936)
*(INDEX(Forecast_Capex_Input!$H$12:$H$286,$Z936)=Repex),0)
*$DG936</f>
        <v>0</v>
      </c>
      <c r="DJ936" s="43" cm="1">
        <f t="array" aca="1" ref="DJ936" ca="1">IFERROR(INDEX(Forecast_Capex_Input!BI$12:BI$286,$Z936)
*(INDEX(Forecast_Capex_Input!$H$12:$H$286,$Z936)=Repex),0)
*$DG936</f>
        <v>0</v>
      </c>
      <c r="DK936" s="43" cm="1">
        <f t="array" aca="1" ref="DK936" ca="1">IFERROR(INDEX(Forecast_Capex_Input!BJ$12:BJ$286,$Z936)
*(INDEX(Forecast_Capex_Input!$H$12:$H$286,$Z936)=Repex),0)
*$DG936</f>
        <v>0</v>
      </c>
      <c r="DL936" s="43" cm="1">
        <f t="array" aca="1" ref="DL936" ca="1">IFERROR(INDEX(Forecast_Capex_Input!BK$12:BK$286,$Z936)
*(INDEX(Forecast_Capex_Input!$H$12:$H$286,$Z936)=Repex),0)
*$DG936</f>
        <v>0</v>
      </c>
      <c r="DM936" s="43" cm="1">
        <f t="array" aca="1" ref="DM936" ca="1">IFERROR(INDEX(Forecast_Capex_Input!BL$12:BL$286,$Z936)
*(INDEX(Forecast_Capex_Input!$H$12:$H$286,$Z936)=Repex),0)
*$DG936</f>
        <v>0</v>
      </c>
      <c r="DO936" s="43" t="b" cm="1">
        <f t="array" aca="1" ref="DO936" ca="1">OR($G936=Forecast_Capex_Input!$BN$8:$BN$9)</f>
        <v>0</v>
      </c>
      <c r="DP936" s="43" cm="1">
        <f t="array" aca="1" ref="DP936" ca="1">IFERROR(INDEX(Forecast_Capex_Input!BO$12:BO$286,$Z936)
*(INDEX(Forecast_Capex_Input!$H$12:$H$286,$Z936)=Repex),0)
*$DO936</f>
        <v>0</v>
      </c>
      <c r="DQ936" s="43" cm="1">
        <f t="array" aca="1" ref="DQ936" ca="1">IFERROR(INDEX(Forecast_Capex_Input!BP$12:BP$286,$Z936)
*(INDEX(Forecast_Capex_Input!$H$12:$H$286,$Z936)=Repex),0)
*$DO936</f>
        <v>0</v>
      </c>
      <c r="DR936" s="43" cm="1">
        <f t="array" aca="1" ref="DR936" ca="1">IFERROR(INDEX(Forecast_Capex_Input!BQ$12:BQ$286,$Z936)
*(INDEX(Forecast_Capex_Input!$H$12:$H$286,$Z936)=Repex),0)
*$DO936</f>
        <v>0</v>
      </c>
      <c r="DS936" s="43" cm="1">
        <f t="array" aca="1" ref="DS936" ca="1">IFERROR(INDEX(Forecast_Capex_Input!BR$12:BR$286,$Z936)
*(INDEX(Forecast_Capex_Input!$H$12:$H$286,$Z936)=Repex),0)
*$DO936</f>
        <v>0</v>
      </c>
      <c r="DT936" s="43" cm="1">
        <f t="array" aca="1" ref="DT936" ca="1">IFERROR(INDEX(Forecast_Capex_Input!BS$12:BS$286,$Z936)
*(INDEX(Forecast_Capex_Input!$H$12:$H$286,$Z936)=Repex),0)
*$DO936</f>
        <v>0</v>
      </c>
      <c r="DV936" s="43" t="b" cm="1">
        <f t="array" aca="1" ref="DV936" ca="1">OR($G936=Forecast_Capex_Input!$BU$8:$BU$10)</f>
        <v>0</v>
      </c>
      <c r="DW936" s="43" cm="1">
        <f t="array" aca="1" ref="DW936" ca="1">IFERROR(INDEX(Forecast_Capex_Input!BV$12:BV$286,$Z936)
*(INDEX(Forecast_Capex_Input!$H$12:$H$286,$Z936)=Repex),0)
*$DV936</f>
        <v>0</v>
      </c>
      <c r="DX936" s="43" cm="1">
        <f t="array" aca="1" ref="DX936" ca="1">IFERROR(INDEX(Forecast_Capex_Input!BW$12:BW$286,$Z936)
*(INDEX(Forecast_Capex_Input!$H$12:$H$286,$Z936)=Repex),0)
*$DV936</f>
        <v>0</v>
      </c>
      <c r="DY936" s="43" cm="1">
        <f t="array" aca="1" ref="DY936" ca="1">IFERROR(INDEX(Forecast_Capex_Input!BX$12:BX$286,$Z936)
*(INDEX(Forecast_Capex_Input!$H$12:$H$286,$Z936)=Repex),0)
*$DV936</f>
        <v>0</v>
      </c>
      <c r="DZ936" s="43" cm="1">
        <f t="array" aca="1" ref="DZ936" ca="1">IFERROR(INDEX(Forecast_Capex_Input!BY$12:BY$286,$Z936)
*(INDEX(Forecast_Capex_Input!$H$12:$H$286,$Z936)=Repex),0)
*$DV936</f>
        <v>0</v>
      </c>
      <c r="EA936" s="43" cm="1">
        <f t="array" aca="1" ref="EA936" ca="1">IFERROR(INDEX(Forecast_Capex_Input!BZ$12:BZ$286,$Z936)
*(INDEX(Forecast_Capex_Input!$H$12:$H$286,$Z936)=Repex),0)
*$DV936</f>
        <v>0</v>
      </c>
      <c r="EB936" s="43" cm="1">
        <f t="array" aca="1" ref="EB936" ca="1">IFERROR(INDEX(Forecast_Capex_Input!CA$12:CA$286,$Z936)
*(INDEX(Forecast_Capex_Input!$H$12:$H$286,$Z936)=Repex),0)
*$DV936</f>
        <v>0</v>
      </c>
      <c r="EC936" s="43" cm="1">
        <f t="array" aca="1" ref="EC936" ca="1">IFERROR(INDEX(Forecast_Capex_Input!CB$12:CB$286,$Z936)
*(INDEX(Forecast_Capex_Input!$H$12:$H$286,$Z936)=Repex),0)
*$DV936</f>
        <v>0</v>
      </c>
      <c r="ED936" s="43" cm="1">
        <f t="array" aca="1" ref="ED936" ca="1">IFERROR(INDEX(Forecast_Capex_Input!CC$12:CC$286,$Z936)
*(INDEX(Forecast_Capex_Input!$H$12:$H$286,$Z936)=Repex),0)
*$DV936</f>
        <v>0</v>
      </c>
      <c r="EF936" s="86" t="str">
        <f t="shared" si="84"/>
        <v>N/A</v>
      </c>
      <c r="EG936" s="28" t="str">
        <f>IFERROR(RANK(EF936,EF$11:EF$1010,0)+COUNTIF(EF$11:EF936,EF936)-1,NA)</f>
        <v>N/A</v>
      </c>
    </row>
    <row r="937" spans="3:137" x14ac:dyDescent="0.2">
      <c r="C937" s="28">
        <f t="shared" si="85"/>
        <v>927</v>
      </c>
      <c r="D937" s="9" t="str" cm="1">
        <f t="array" ref="D937">IFERROR(INDEX(Forecast_Capex_Input!$D$12:$D$286,$Z937),NA)</f>
        <v>N/A</v>
      </c>
      <c r="E937" s="24" t="str" cm="1">
        <f t="array" ref="E937">IF($Z937=NA,NA,INDEX(Forecast_Capex_Input!$E$12:$E$286,$Z937))</f>
        <v>N/A</v>
      </c>
      <c r="F937" s="9" t="str" cm="1">
        <f t="array" aca="1" ref="F937" ca="1">IFERROR(INDEX(General!$E$25:$E$26,$AA937),NA)</f>
        <v>N/A</v>
      </c>
      <c r="G937" s="9" t="str" cm="1">
        <f t="array" aca="1" ref="G937" ca="1">IFERROR(INDEX(Forecast_Capex_Input!$AI$11:$BB$11,$AC937),NA)</f>
        <v>N/A</v>
      </c>
      <c r="H937" s="50" t="str" cm="1">
        <f t="array" aca="1" ref="H937" ca="1">IFERROR(INDEX(Forecast_Capex_Input!$AI$12:$BB$286,$Z937,$AC937),NA)</f>
        <v>N/A</v>
      </c>
      <c r="I937" s="150" t="str" cm="1">
        <f t="array" ref="I937">IFERROR(INDEX(Forecast_Capex_Input!$F$12:$F$286,$Z937),NA)</f>
        <v>N/A</v>
      </c>
      <c r="J937" s="150" t="str" cm="1">
        <f t="array" ref="J937">IFERROR(INDEX(Forecast_Capex_Input!G$12:G$286,$Z937),NA)</f>
        <v>N/A</v>
      </c>
      <c r="K937" s="150" t="str" cm="1">
        <f t="array" ref="K937">IFERROR(INDEX(Forecast_Capex_Input!H$12:H$286,$Z937),NA)</f>
        <v>N/A</v>
      </c>
      <c r="L937" s="150" t="str" cm="1">
        <f t="array" ref="L937">IFERROR(INDEX(Forecast_Capex_Input!I$12:I$286,$Z937),NA)</f>
        <v>N/A</v>
      </c>
      <c r="M937" s="150" t="str" cm="1">
        <f t="array" ref="M937">IFERROR(INDEX(Forecast_Capex_Input!J$12:J$286,$Z937),NA)</f>
        <v>N/A</v>
      </c>
      <c r="N937" s="150" t="str" cm="1">
        <f t="array" ref="N937">IFERROR(INDEX(Forecast_Capex_Input!K$12:K$286,$Z937),NA)</f>
        <v>N/A</v>
      </c>
      <c r="O937" s="150" t="str" cm="1">
        <f t="array" ref="O937">IFERROR(INDEX(Forecast_Capex_Input!L$12:L$286,$Z937),NA)</f>
        <v>N/A</v>
      </c>
      <c r="P937" s="150" t="str" cm="1">
        <f t="array" ref="P937">IFERROR(INDEX(Forecast_Capex_Input!M$12:M$286,$Z937),NA)</f>
        <v>N/A</v>
      </c>
      <c r="Q937" s="24" t="str" cm="1">
        <f t="array" ref="Q937">IFERROR(INDEX(Forecast_Capex_Input!N$12:N$286,$Z937),NA)</f>
        <v>N/A</v>
      </c>
      <c r="R937" s="190" cm="1">
        <f t="array" ref="R937">IFERROR(INDEX(Forecast_Capex_Input!O$12:O$286,$Z937),0)</f>
        <v>0</v>
      </c>
      <c r="S937" s="24" cm="1">
        <f t="array" ref="S937">IFERROR(INDEX(Forecast_Capex_Input!P$12:P$286,$Z937),0)</f>
        <v>0</v>
      </c>
      <c r="T937" s="150" t="str" cm="1">
        <f t="array" aca="1" ref="T937" ca="1">IFERROR(INDEX(General!$K$91:$K$110,$AC937),NA)</f>
        <v>N/A</v>
      </c>
      <c r="U937" s="43" cm="1">
        <f t="array" aca="1" ref="U937" ca="1">IFERROR(
IF($F937=General!$E$25,INDEX(Forecast_Capex_Input!S$12:S$286,$Z937),
INDEX(Forecast_Capex_Input!T$12:T$286,$Z937)),0)</f>
        <v>0</v>
      </c>
      <c r="V937" s="82" t="b">
        <f>IFERROR(INDEX(Overheads!$T$19:$T$26,MATCH($I937,Overheads!$E$19:$E$26,0)),FALSE)</f>
        <v>0</v>
      </c>
      <c r="W937" s="209" cm="1">
        <f t="array" ref="W937">IFERROR(
INDEX(Forecast_Capex_Input!CN$12:CN$286,$Z937),0)</f>
        <v>0</v>
      </c>
      <c r="X937" s="209">
        <f>IFERROR(
MATCH($W937,General!$L$39:$S$39,0),1)</f>
        <v>1</v>
      </c>
      <c r="Z937" s="28" t="str">
        <f>IFERROR(
IF(MATCH($C937,Forecast_Capex_Input!$CI$12:$CI$286,1)+1&gt;MAX(Forecast_Capex_Input!$C$12:$C$286),NA,
MATCH($C937,Forecast_Capex_Input!$CI$12:$CI$286,1)+1),1)</f>
        <v>N/A</v>
      </c>
      <c r="AA937" s="28" t="str" cm="1">
        <f t="array" aca="1" ref="AA937" ca="1">IFERROR(
IF(Z936&lt;&gt;Z937,1,
IF(COUNTIF(OFFSET(AA936,0,0,-INDEX(Forecast_Capex_Input!$CG$12:$CG$286,$Z937)),AA936)=INDEX(Forecast_Capex_Input!$CG$12:$CG$286,$Z937),AA936+1,AA936)),NA)</f>
        <v>N/A</v>
      </c>
      <c r="AB937" s="28" t="str" cm="1">
        <f t="array" ref="AB937">IFERROR($C937-IF($Z937=1,1,INDEX(Forecast_Capex_Input!$CI$12:$CI$286,$Z937-1))+1,NA)</f>
        <v>N/A</v>
      </c>
      <c r="AC937" s="28" t="str" cm="1">
        <f t="array" aca="1" ref="AC937" ca="1">IFERROR(IF(AA937=1,
INDEX(Forecast_Capex_Input!$AI$10:$BB$10,SMALL(IF(INDEX(Forecast_Capex_Input!$AI$12:$BB$286,$Z937,0)&gt;0,COLUMN(Forecast_Capex_Input!$AI$10:$BB$10)-COLUMN(Forecast_Capex_Input!$AI$12)+1),ROWS(OFFSET(AC936,0,0,-$AB937)))),
OFFSET(AC936,-INDEX(Forecast_Capex_Input!$CG$12:$CG$286,$Z937)+1,0)),NA)</f>
        <v>N/A</v>
      </c>
      <c r="AD937" s="28" t="str">
        <f t="shared" ca="1" si="82"/>
        <v>N/A</v>
      </c>
      <c r="AE937" s="82" t="b">
        <f t="shared" si="86"/>
        <v>0</v>
      </c>
      <c r="AF937" s="78" t="b">
        <v>0</v>
      </c>
      <c r="AG937" s="82" t="b">
        <f t="shared" si="83"/>
        <v>1</v>
      </c>
      <c r="AI937" s="55">
        <v>0</v>
      </c>
      <c r="AJ937" s="55">
        <v>0</v>
      </c>
      <c r="AK937" s="55">
        <v>0</v>
      </c>
      <c r="AL937" s="55">
        <v>0</v>
      </c>
      <c r="AM937" s="55">
        <v>0</v>
      </c>
      <c r="AN937" s="135">
        <v>0</v>
      </c>
      <c r="AP937" s="55">
        <v>0</v>
      </c>
      <c r="AQ937" s="55">
        <v>0</v>
      </c>
      <c r="AR937" s="55">
        <v>0</v>
      </c>
      <c r="AS937" s="55">
        <v>0</v>
      </c>
      <c r="AT937" s="55">
        <v>0</v>
      </c>
      <c r="AU937" s="135">
        <v>0</v>
      </c>
      <c r="AW937" s="55">
        <v>0</v>
      </c>
      <c r="AX937" s="55">
        <v>0</v>
      </c>
      <c r="AY937" s="55">
        <v>0</v>
      </c>
      <c r="AZ937" s="55">
        <v>0</v>
      </c>
      <c r="BA937" s="55">
        <v>0</v>
      </c>
      <c r="BB937" s="135">
        <v>0</v>
      </c>
      <c r="BD937" s="55">
        <v>0</v>
      </c>
      <c r="BE937" s="55">
        <v>0</v>
      </c>
      <c r="BF937" s="55">
        <v>0</v>
      </c>
      <c r="BG937" s="55">
        <v>0</v>
      </c>
      <c r="BH937" s="55">
        <v>0</v>
      </c>
      <c r="BI937" s="135">
        <v>0</v>
      </c>
      <c r="BK937" s="55">
        <v>0</v>
      </c>
      <c r="BL937" s="55">
        <v>0</v>
      </c>
      <c r="BM937" s="55">
        <v>0</v>
      </c>
      <c r="BN937" s="55">
        <v>0</v>
      </c>
      <c r="BO937" s="55">
        <v>0</v>
      </c>
      <c r="BP937" s="135">
        <v>0</v>
      </c>
      <c r="BR937" s="147">
        <v>0</v>
      </c>
      <c r="BS937" s="147">
        <v>0</v>
      </c>
      <c r="BT937" s="147">
        <v>0</v>
      </c>
      <c r="BU937" s="147">
        <v>0</v>
      </c>
      <c r="BV937" s="147">
        <v>0</v>
      </c>
      <c r="BX937" s="55">
        <v>0</v>
      </c>
      <c r="BY937" s="55">
        <v>0</v>
      </c>
      <c r="BZ937" s="55">
        <v>0</v>
      </c>
      <c r="CA937" s="55">
        <v>0</v>
      </c>
      <c r="CB937" s="55">
        <v>0</v>
      </c>
      <c r="CC937" s="135">
        <v>0</v>
      </c>
      <c r="CE937" s="55">
        <v>0</v>
      </c>
      <c r="CF937" s="55">
        <v>0</v>
      </c>
      <c r="CG937" s="55">
        <v>0</v>
      </c>
      <c r="CH937" s="55">
        <v>0</v>
      </c>
      <c r="CI937" s="55">
        <v>0</v>
      </c>
      <c r="CJ937" s="135">
        <v>0</v>
      </c>
      <c r="CL937" s="55">
        <v>0</v>
      </c>
      <c r="CM937" s="55">
        <v>0</v>
      </c>
      <c r="CN937" s="55">
        <v>0</v>
      </c>
      <c r="CO937" s="55">
        <v>0</v>
      </c>
      <c r="CP937" s="55">
        <v>0</v>
      </c>
      <c r="CQ937" s="135">
        <v>0</v>
      </c>
      <c r="CS937" s="67">
        <v>0</v>
      </c>
      <c r="CT937" s="67">
        <v>0</v>
      </c>
      <c r="CU937" s="67">
        <v>0</v>
      </c>
      <c r="CV937" s="67">
        <v>0</v>
      </c>
      <c r="CW937" s="67">
        <v>0</v>
      </c>
      <c r="CX937" s="135">
        <v>0</v>
      </c>
      <c r="CZ937" s="55">
        <v>0</v>
      </c>
      <c r="DA937" s="55">
        <v>0</v>
      </c>
      <c r="DB937" s="55">
        <v>0</v>
      </c>
      <c r="DC937" s="55">
        <v>0</v>
      </c>
      <c r="DD937" s="55">
        <v>0</v>
      </c>
      <c r="DE937" s="135">
        <v>0</v>
      </c>
      <c r="DG937" s="43" t="b" cm="1">
        <f t="array" aca="1" ref="DG937" ca="1">OR($G937=Forecast_Capex_Input!$BF$8:$BF$10)</f>
        <v>0</v>
      </c>
      <c r="DH937" s="43" cm="1">
        <f t="array" aca="1" ref="DH937" ca="1">IFERROR(INDEX(Forecast_Capex_Input!BG$12:BG$286,$Z937)
*(INDEX(Forecast_Capex_Input!$H$12:$H$286,$Z937)=Repex),0)
*$DG937</f>
        <v>0</v>
      </c>
      <c r="DI937" s="43" cm="1">
        <f t="array" aca="1" ref="DI937" ca="1">IFERROR(INDEX(Forecast_Capex_Input!BH$12:BH$286,$Z937)
*(INDEX(Forecast_Capex_Input!$H$12:$H$286,$Z937)=Repex),0)
*$DG937</f>
        <v>0</v>
      </c>
      <c r="DJ937" s="43" cm="1">
        <f t="array" aca="1" ref="DJ937" ca="1">IFERROR(INDEX(Forecast_Capex_Input!BI$12:BI$286,$Z937)
*(INDEX(Forecast_Capex_Input!$H$12:$H$286,$Z937)=Repex),0)
*$DG937</f>
        <v>0</v>
      </c>
      <c r="DK937" s="43" cm="1">
        <f t="array" aca="1" ref="DK937" ca="1">IFERROR(INDEX(Forecast_Capex_Input!BJ$12:BJ$286,$Z937)
*(INDEX(Forecast_Capex_Input!$H$12:$H$286,$Z937)=Repex),0)
*$DG937</f>
        <v>0</v>
      </c>
      <c r="DL937" s="43" cm="1">
        <f t="array" aca="1" ref="DL937" ca="1">IFERROR(INDEX(Forecast_Capex_Input!BK$12:BK$286,$Z937)
*(INDEX(Forecast_Capex_Input!$H$12:$H$286,$Z937)=Repex),0)
*$DG937</f>
        <v>0</v>
      </c>
      <c r="DM937" s="43" cm="1">
        <f t="array" aca="1" ref="DM937" ca="1">IFERROR(INDEX(Forecast_Capex_Input!BL$12:BL$286,$Z937)
*(INDEX(Forecast_Capex_Input!$H$12:$H$286,$Z937)=Repex),0)
*$DG937</f>
        <v>0</v>
      </c>
      <c r="DO937" s="43" t="b" cm="1">
        <f t="array" aca="1" ref="DO937" ca="1">OR($G937=Forecast_Capex_Input!$BN$8:$BN$9)</f>
        <v>0</v>
      </c>
      <c r="DP937" s="43" cm="1">
        <f t="array" aca="1" ref="DP937" ca="1">IFERROR(INDEX(Forecast_Capex_Input!BO$12:BO$286,$Z937)
*(INDEX(Forecast_Capex_Input!$H$12:$H$286,$Z937)=Repex),0)
*$DO937</f>
        <v>0</v>
      </c>
      <c r="DQ937" s="43" cm="1">
        <f t="array" aca="1" ref="DQ937" ca="1">IFERROR(INDEX(Forecast_Capex_Input!BP$12:BP$286,$Z937)
*(INDEX(Forecast_Capex_Input!$H$12:$H$286,$Z937)=Repex),0)
*$DO937</f>
        <v>0</v>
      </c>
      <c r="DR937" s="43" cm="1">
        <f t="array" aca="1" ref="DR937" ca="1">IFERROR(INDEX(Forecast_Capex_Input!BQ$12:BQ$286,$Z937)
*(INDEX(Forecast_Capex_Input!$H$12:$H$286,$Z937)=Repex),0)
*$DO937</f>
        <v>0</v>
      </c>
      <c r="DS937" s="43" cm="1">
        <f t="array" aca="1" ref="DS937" ca="1">IFERROR(INDEX(Forecast_Capex_Input!BR$12:BR$286,$Z937)
*(INDEX(Forecast_Capex_Input!$H$12:$H$286,$Z937)=Repex),0)
*$DO937</f>
        <v>0</v>
      </c>
      <c r="DT937" s="43" cm="1">
        <f t="array" aca="1" ref="DT937" ca="1">IFERROR(INDEX(Forecast_Capex_Input!BS$12:BS$286,$Z937)
*(INDEX(Forecast_Capex_Input!$H$12:$H$286,$Z937)=Repex),0)
*$DO937</f>
        <v>0</v>
      </c>
      <c r="DV937" s="43" t="b" cm="1">
        <f t="array" aca="1" ref="DV937" ca="1">OR($G937=Forecast_Capex_Input!$BU$8:$BU$10)</f>
        <v>0</v>
      </c>
      <c r="DW937" s="43" cm="1">
        <f t="array" aca="1" ref="DW937" ca="1">IFERROR(INDEX(Forecast_Capex_Input!BV$12:BV$286,$Z937)
*(INDEX(Forecast_Capex_Input!$H$12:$H$286,$Z937)=Repex),0)
*$DV937</f>
        <v>0</v>
      </c>
      <c r="DX937" s="43" cm="1">
        <f t="array" aca="1" ref="DX937" ca="1">IFERROR(INDEX(Forecast_Capex_Input!BW$12:BW$286,$Z937)
*(INDEX(Forecast_Capex_Input!$H$12:$H$286,$Z937)=Repex),0)
*$DV937</f>
        <v>0</v>
      </c>
      <c r="DY937" s="43" cm="1">
        <f t="array" aca="1" ref="DY937" ca="1">IFERROR(INDEX(Forecast_Capex_Input!BX$12:BX$286,$Z937)
*(INDEX(Forecast_Capex_Input!$H$12:$H$286,$Z937)=Repex),0)
*$DV937</f>
        <v>0</v>
      </c>
      <c r="DZ937" s="43" cm="1">
        <f t="array" aca="1" ref="DZ937" ca="1">IFERROR(INDEX(Forecast_Capex_Input!BY$12:BY$286,$Z937)
*(INDEX(Forecast_Capex_Input!$H$12:$H$286,$Z937)=Repex),0)
*$DV937</f>
        <v>0</v>
      </c>
      <c r="EA937" s="43" cm="1">
        <f t="array" aca="1" ref="EA937" ca="1">IFERROR(INDEX(Forecast_Capex_Input!BZ$12:BZ$286,$Z937)
*(INDEX(Forecast_Capex_Input!$H$12:$H$286,$Z937)=Repex),0)
*$DV937</f>
        <v>0</v>
      </c>
      <c r="EB937" s="43" cm="1">
        <f t="array" aca="1" ref="EB937" ca="1">IFERROR(INDEX(Forecast_Capex_Input!CA$12:CA$286,$Z937)
*(INDEX(Forecast_Capex_Input!$H$12:$H$286,$Z937)=Repex),0)
*$DV937</f>
        <v>0</v>
      </c>
      <c r="EC937" s="43" cm="1">
        <f t="array" aca="1" ref="EC937" ca="1">IFERROR(INDEX(Forecast_Capex_Input!CB$12:CB$286,$Z937)
*(INDEX(Forecast_Capex_Input!$H$12:$H$286,$Z937)=Repex),0)
*$DV937</f>
        <v>0</v>
      </c>
      <c r="ED937" s="43" cm="1">
        <f t="array" aca="1" ref="ED937" ca="1">IFERROR(INDEX(Forecast_Capex_Input!CC$12:CC$286,$Z937)
*(INDEX(Forecast_Capex_Input!$H$12:$H$286,$Z937)=Repex),0)
*$DV937</f>
        <v>0</v>
      </c>
      <c r="EF937" s="86" t="str">
        <f t="shared" si="84"/>
        <v>N/A</v>
      </c>
      <c r="EG937" s="28" t="str">
        <f>IFERROR(RANK(EF937,EF$11:EF$1010,0)+COUNTIF(EF$11:EF937,EF937)-1,NA)</f>
        <v>N/A</v>
      </c>
    </row>
    <row r="938" spans="3:137" x14ac:dyDescent="0.2">
      <c r="C938" s="28">
        <f t="shared" si="85"/>
        <v>928</v>
      </c>
      <c r="D938" s="9" t="str" cm="1">
        <f t="array" ref="D938">IFERROR(INDEX(Forecast_Capex_Input!$D$12:$D$286,$Z938),NA)</f>
        <v>N/A</v>
      </c>
      <c r="E938" s="24" t="str" cm="1">
        <f t="array" ref="E938">IF($Z938=NA,NA,INDEX(Forecast_Capex_Input!$E$12:$E$286,$Z938))</f>
        <v>N/A</v>
      </c>
      <c r="F938" s="9" t="str" cm="1">
        <f t="array" aca="1" ref="F938" ca="1">IFERROR(INDEX(General!$E$25:$E$26,$AA938),NA)</f>
        <v>N/A</v>
      </c>
      <c r="G938" s="9" t="str" cm="1">
        <f t="array" aca="1" ref="G938" ca="1">IFERROR(INDEX(Forecast_Capex_Input!$AI$11:$BB$11,$AC938),NA)</f>
        <v>N/A</v>
      </c>
      <c r="H938" s="50" t="str" cm="1">
        <f t="array" aca="1" ref="H938" ca="1">IFERROR(INDEX(Forecast_Capex_Input!$AI$12:$BB$286,$Z938,$AC938),NA)</f>
        <v>N/A</v>
      </c>
      <c r="I938" s="150" t="str" cm="1">
        <f t="array" ref="I938">IFERROR(INDEX(Forecast_Capex_Input!$F$12:$F$286,$Z938),NA)</f>
        <v>N/A</v>
      </c>
      <c r="J938" s="150" t="str" cm="1">
        <f t="array" ref="J938">IFERROR(INDEX(Forecast_Capex_Input!G$12:G$286,$Z938),NA)</f>
        <v>N/A</v>
      </c>
      <c r="K938" s="150" t="str" cm="1">
        <f t="array" ref="K938">IFERROR(INDEX(Forecast_Capex_Input!H$12:H$286,$Z938),NA)</f>
        <v>N/A</v>
      </c>
      <c r="L938" s="150" t="str" cm="1">
        <f t="array" ref="L938">IFERROR(INDEX(Forecast_Capex_Input!I$12:I$286,$Z938),NA)</f>
        <v>N/A</v>
      </c>
      <c r="M938" s="150" t="str" cm="1">
        <f t="array" ref="M938">IFERROR(INDEX(Forecast_Capex_Input!J$12:J$286,$Z938),NA)</f>
        <v>N/A</v>
      </c>
      <c r="N938" s="150" t="str" cm="1">
        <f t="array" ref="N938">IFERROR(INDEX(Forecast_Capex_Input!K$12:K$286,$Z938),NA)</f>
        <v>N/A</v>
      </c>
      <c r="O938" s="150" t="str" cm="1">
        <f t="array" ref="O938">IFERROR(INDEX(Forecast_Capex_Input!L$12:L$286,$Z938),NA)</f>
        <v>N/A</v>
      </c>
      <c r="P938" s="150" t="str" cm="1">
        <f t="array" ref="P938">IFERROR(INDEX(Forecast_Capex_Input!M$12:M$286,$Z938),NA)</f>
        <v>N/A</v>
      </c>
      <c r="Q938" s="24" t="str" cm="1">
        <f t="array" ref="Q938">IFERROR(INDEX(Forecast_Capex_Input!N$12:N$286,$Z938),NA)</f>
        <v>N/A</v>
      </c>
      <c r="R938" s="190" cm="1">
        <f t="array" ref="R938">IFERROR(INDEX(Forecast_Capex_Input!O$12:O$286,$Z938),0)</f>
        <v>0</v>
      </c>
      <c r="S938" s="24" cm="1">
        <f t="array" ref="S938">IFERROR(INDEX(Forecast_Capex_Input!P$12:P$286,$Z938),0)</f>
        <v>0</v>
      </c>
      <c r="T938" s="150" t="str" cm="1">
        <f t="array" aca="1" ref="T938" ca="1">IFERROR(INDEX(General!$K$91:$K$110,$AC938),NA)</f>
        <v>N/A</v>
      </c>
      <c r="U938" s="43" cm="1">
        <f t="array" aca="1" ref="U938" ca="1">IFERROR(
IF($F938=General!$E$25,INDEX(Forecast_Capex_Input!S$12:S$286,$Z938),
INDEX(Forecast_Capex_Input!T$12:T$286,$Z938)),0)</f>
        <v>0</v>
      </c>
      <c r="V938" s="82" t="b">
        <f>IFERROR(INDEX(Overheads!$T$19:$T$26,MATCH($I938,Overheads!$E$19:$E$26,0)),FALSE)</f>
        <v>0</v>
      </c>
      <c r="W938" s="209" cm="1">
        <f t="array" ref="W938">IFERROR(
INDEX(Forecast_Capex_Input!CN$12:CN$286,$Z938),0)</f>
        <v>0</v>
      </c>
      <c r="X938" s="209">
        <f>IFERROR(
MATCH($W938,General!$L$39:$S$39,0),1)</f>
        <v>1</v>
      </c>
      <c r="Z938" s="28" t="str">
        <f>IFERROR(
IF(MATCH($C938,Forecast_Capex_Input!$CI$12:$CI$286,1)+1&gt;MAX(Forecast_Capex_Input!$C$12:$C$286),NA,
MATCH($C938,Forecast_Capex_Input!$CI$12:$CI$286,1)+1),1)</f>
        <v>N/A</v>
      </c>
      <c r="AA938" s="28" t="str" cm="1">
        <f t="array" aca="1" ref="AA938" ca="1">IFERROR(
IF(Z937&lt;&gt;Z938,1,
IF(COUNTIF(OFFSET(AA937,0,0,-INDEX(Forecast_Capex_Input!$CG$12:$CG$286,$Z938)),AA937)=INDEX(Forecast_Capex_Input!$CG$12:$CG$286,$Z938),AA937+1,AA937)),NA)</f>
        <v>N/A</v>
      </c>
      <c r="AB938" s="28" t="str" cm="1">
        <f t="array" ref="AB938">IFERROR($C938-IF($Z938=1,1,INDEX(Forecast_Capex_Input!$CI$12:$CI$286,$Z938-1))+1,NA)</f>
        <v>N/A</v>
      </c>
      <c r="AC938" s="28" t="str" cm="1">
        <f t="array" aca="1" ref="AC938" ca="1">IFERROR(IF(AA938=1,
INDEX(Forecast_Capex_Input!$AI$10:$BB$10,SMALL(IF(INDEX(Forecast_Capex_Input!$AI$12:$BB$286,$Z938,0)&gt;0,COLUMN(Forecast_Capex_Input!$AI$10:$BB$10)-COLUMN(Forecast_Capex_Input!$AI$12)+1),ROWS(OFFSET(AC937,0,0,-$AB938)))),
OFFSET(AC937,-INDEX(Forecast_Capex_Input!$CG$12:$CG$286,$Z938)+1,0)),NA)</f>
        <v>N/A</v>
      </c>
      <c r="AD938" s="28" t="str">
        <f t="shared" ca="1" si="82"/>
        <v>N/A</v>
      </c>
      <c r="AE938" s="82" t="b">
        <f t="shared" si="86"/>
        <v>0</v>
      </c>
      <c r="AF938" s="78" t="b">
        <v>0</v>
      </c>
      <c r="AG938" s="82" t="b">
        <f t="shared" si="83"/>
        <v>1</v>
      </c>
      <c r="AI938" s="55">
        <v>0</v>
      </c>
      <c r="AJ938" s="55">
        <v>0</v>
      </c>
      <c r="AK938" s="55">
        <v>0</v>
      </c>
      <c r="AL938" s="55">
        <v>0</v>
      </c>
      <c r="AM938" s="55">
        <v>0</v>
      </c>
      <c r="AN938" s="135">
        <v>0</v>
      </c>
      <c r="AP938" s="55">
        <v>0</v>
      </c>
      <c r="AQ938" s="55">
        <v>0</v>
      </c>
      <c r="AR938" s="55">
        <v>0</v>
      </c>
      <c r="AS938" s="55">
        <v>0</v>
      </c>
      <c r="AT938" s="55">
        <v>0</v>
      </c>
      <c r="AU938" s="135">
        <v>0</v>
      </c>
      <c r="AW938" s="55">
        <v>0</v>
      </c>
      <c r="AX938" s="55">
        <v>0</v>
      </c>
      <c r="AY938" s="55">
        <v>0</v>
      </c>
      <c r="AZ938" s="55">
        <v>0</v>
      </c>
      <c r="BA938" s="55">
        <v>0</v>
      </c>
      <c r="BB938" s="135">
        <v>0</v>
      </c>
      <c r="BD938" s="55">
        <v>0</v>
      </c>
      <c r="BE938" s="55">
        <v>0</v>
      </c>
      <c r="BF938" s="55">
        <v>0</v>
      </c>
      <c r="BG938" s="55">
        <v>0</v>
      </c>
      <c r="BH938" s="55">
        <v>0</v>
      </c>
      <c r="BI938" s="135">
        <v>0</v>
      </c>
      <c r="BK938" s="55">
        <v>0</v>
      </c>
      <c r="BL938" s="55">
        <v>0</v>
      </c>
      <c r="BM938" s="55">
        <v>0</v>
      </c>
      <c r="BN938" s="55">
        <v>0</v>
      </c>
      <c r="BO938" s="55">
        <v>0</v>
      </c>
      <c r="BP938" s="135">
        <v>0</v>
      </c>
      <c r="BR938" s="147">
        <v>0</v>
      </c>
      <c r="BS938" s="147">
        <v>0</v>
      </c>
      <c r="BT938" s="147">
        <v>0</v>
      </c>
      <c r="BU938" s="147">
        <v>0</v>
      </c>
      <c r="BV938" s="147">
        <v>0</v>
      </c>
      <c r="BX938" s="55">
        <v>0</v>
      </c>
      <c r="BY938" s="55">
        <v>0</v>
      </c>
      <c r="BZ938" s="55">
        <v>0</v>
      </c>
      <c r="CA938" s="55">
        <v>0</v>
      </c>
      <c r="CB938" s="55">
        <v>0</v>
      </c>
      <c r="CC938" s="135">
        <v>0</v>
      </c>
      <c r="CE938" s="55">
        <v>0</v>
      </c>
      <c r="CF938" s="55">
        <v>0</v>
      </c>
      <c r="CG938" s="55">
        <v>0</v>
      </c>
      <c r="CH938" s="55">
        <v>0</v>
      </c>
      <c r="CI938" s="55">
        <v>0</v>
      </c>
      <c r="CJ938" s="135">
        <v>0</v>
      </c>
      <c r="CL938" s="55">
        <v>0</v>
      </c>
      <c r="CM938" s="55">
        <v>0</v>
      </c>
      <c r="CN938" s="55">
        <v>0</v>
      </c>
      <c r="CO938" s="55">
        <v>0</v>
      </c>
      <c r="CP938" s="55">
        <v>0</v>
      </c>
      <c r="CQ938" s="135">
        <v>0</v>
      </c>
      <c r="CS938" s="67">
        <v>0</v>
      </c>
      <c r="CT938" s="67">
        <v>0</v>
      </c>
      <c r="CU938" s="67">
        <v>0</v>
      </c>
      <c r="CV938" s="67">
        <v>0</v>
      </c>
      <c r="CW938" s="67">
        <v>0</v>
      </c>
      <c r="CX938" s="135">
        <v>0</v>
      </c>
      <c r="CZ938" s="55">
        <v>0</v>
      </c>
      <c r="DA938" s="55">
        <v>0</v>
      </c>
      <c r="DB938" s="55">
        <v>0</v>
      </c>
      <c r="DC938" s="55">
        <v>0</v>
      </c>
      <c r="DD938" s="55">
        <v>0</v>
      </c>
      <c r="DE938" s="135">
        <v>0</v>
      </c>
      <c r="DG938" s="43" t="b" cm="1">
        <f t="array" aca="1" ref="DG938" ca="1">OR($G938=Forecast_Capex_Input!$BF$8:$BF$10)</f>
        <v>0</v>
      </c>
      <c r="DH938" s="43" cm="1">
        <f t="array" aca="1" ref="DH938" ca="1">IFERROR(INDEX(Forecast_Capex_Input!BG$12:BG$286,$Z938)
*(INDEX(Forecast_Capex_Input!$H$12:$H$286,$Z938)=Repex),0)
*$DG938</f>
        <v>0</v>
      </c>
      <c r="DI938" s="43" cm="1">
        <f t="array" aca="1" ref="DI938" ca="1">IFERROR(INDEX(Forecast_Capex_Input!BH$12:BH$286,$Z938)
*(INDEX(Forecast_Capex_Input!$H$12:$H$286,$Z938)=Repex),0)
*$DG938</f>
        <v>0</v>
      </c>
      <c r="DJ938" s="43" cm="1">
        <f t="array" aca="1" ref="DJ938" ca="1">IFERROR(INDEX(Forecast_Capex_Input!BI$12:BI$286,$Z938)
*(INDEX(Forecast_Capex_Input!$H$12:$H$286,$Z938)=Repex),0)
*$DG938</f>
        <v>0</v>
      </c>
      <c r="DK938" s="43" cm="1">
        <f t="array" aca="1" ref="DK938" ca="1">IFERROR(INDEX(Forecast_Capex_Input!BJ$12:BJ$286,$Z938)
*(INDEX(Forecast_Capex_Input!$H$12:$H$286,$Z938)=Repex),0)
*$DG938</f>
        <v>0</v>
      </c>
      <c r="DL938" s="43" cm="1">
        <f t="array" aca="1" ref="DL938" ca="1">IFERROR(INDEX(Forecast_Capex_Input!BK$12:BK$286,$Z938)
*(INDEX(Forecast_Capex_Input!$H$12:$H$286,$Z938)=Repex),0)
*$DG938</f>
        <v>0</v>
      </c>
      <c r="DM938" s="43" cm="1">
        <f t="array" aca="1" ref="DM938" ca="1">IFERROR(INDEX(Forecast_Capex_Input!BL$12:BL$286,$Z938)
*(INDEX(Forecast_Capex_Input!$H$12:$H$286,$Z938)=Repex),0)
*$DG938</f>
        <v>0</v>
      </c>
      <c r="DO938" s="43" t="b" cm="1">
        <f t="array" aca="1" ref="DO938" ca="1">OR($G938=Forecast_Capex_Input!$BN$8:$BN$9)</f>
        <v>0</v>
      </c>
      <c r="DP938" s="43" cm="1">
        <f t="array" aca="1" ref="DP938" ca="1">IFERROR(INDEX(Forecast_Capex_Input!BO$12:BO$286,$Z938)
*(INDEX(Forecast_Capex_Input!$H$12:$H$286,$Z938)=Repex),0)
*$DO938</f>
        <v>0</v>
      </c>
      <c r="DQ938" s="43" cm="1">
        <f t="array" aca="1" ref="DQ938" ca="1">IFERROR(INDEX(Forecast_Capex_Input!BP$12:BP$286,$Z938)
*(INDEX(Forecast_Capex_Input!$H$12:$H$286,$Z938)=Repex),0)
*$DO938</f>
        <v>0</v>
      </c>
      <c r="DR938" s="43" cm="1">
        <f t="array" aca="1" ref="DR938" ca="1">IFERROR(INDEX(Forecast_Capex_Input!BQ$12:BQ$286,$Z938)
*(INDEX(Forecast_Capex_Input!$H$12:$H$286,$Z938)=Repex),0)
*$DO938</f>
        <v>0</v>
      </c>
      <c r="DS938" s="43" cm="1">
        <f t="array" aca="1" ref="DS938" ca="1">IFERROR(INDEX(Forecast_Capex_Input!BR$12:BR$286,$Z938)
*(INDEX(Forecast_Capex_Input!$H$12:$H$286,$Z938)=Repex),0)
*$DO938</f>
        <v>0</v>
      </c>
      <c r="DT938" s="43" cm="1">
        <f t="array" aca="1" ref="DT938" ca="1">IFERROR(INDEX(Forecast_Capex_Input!BS$12:BS$286,$Z938)
*(INDEX(Forecast_Capex_Input!$H$12:$H$286,$Z938)=Repex),0)
*$DO938</f>
        <v>0</v>
      </c>
      <c r="DV938" s="43" t="b" cm="1">
        <f t="array" aca="1" ref="DV938" ca="1">OR($G938=Forecast_Capex_Input!$BU$8:$BU$10)</f>
        <v>0</v>
      </c>
      <c r="DW938" s="43" cm="1">
        <f t="array" aca="1" ref="DW938" ca="1">IFERROR(INDEX(Forecast_Capex_Input!BV$12:BV$286,$Z938)
*(INDEX(Forecast_Capex_Input!$H$12:$H$286,$Z938)=Repex),0)
*$DV938</f>
        <v>0</v>
      </c>
      <c r="DX938" s="43" cm="1">
        <f t="array" aca="1" ref="DX938" ca="1">IFERROR(INDEX(Forecast_Capex_Input!BW$12:BW$286,$Z938)
*(INDEX(Forecast_Capex_Input!$H$12:$H$286,$Z938)=Repex),0)
*$DV938</f>
        <v>0</v>
      </c>
      <c r="DY938" s="43" cm="1">
        <f t="array" aca="1" ref="DY938" ca="1">IFERROR(INDEX(Forecast_Capex_Input!BX$12:BX$286,$Z938)
*(INDEX(Forecast_Capex_Input!$H$12:$H$286,$Z938)=Repex),0)
*$DV938</f>
        <v>0</v>
      </c>
      <c r="DZ938" s="43" cm="1">
        <f t="array" aca="1" ref="DZ938" ca="1">IFERROR(INDEX(Forecast_Capex_Input!BY$12:BY$286,$Z938)
*(INDEX(Forecast_Capex_Input!$H$12:$H$286,$Z938)=Repex),0)
*$DV938</f>
        <v>0</v>
      </c>
      <c r="EA938" s="43" cm="1">
        <f t="array" aca="1" ref="EA938" ca="1">IFERROR(INDEX(Forecast_Capex_Input!BZ$12:BZ$286,$Z938)
*(INDEX(Forecast_Capex_Input!$H$12:$H$286,$Z938)=Repex),0)
*$DV938</f>
        <v>0</v>
      </c>
      <c r="EB938" s="43" cm="1">
        <f t="array" aca="1" ref="EB938" ca="1">IFERROR(INDEX(Forecast_Capex_Input!CA$12:CA$286,$Z938)
*(INDEX(Forecast_Capex_Input!$H$12:$H$286,$Z938)=Repex),0)
*$DV938</f>
        <v>0</v>
      </c>
      <c r="EC938" s="43" cm="1">
        <f t="array" aca="1" ref="EC938" ca="1">IFERROR(INDEX(Forecast_Capex_Input!CB$12:CB$286,$Z938)
*(INDEX(Forecast_Capex_Input!$H$12:$H$286,$Z938)=Repex),0)
*$DV938</f>
        <v>0</v>
      </c>
      <c r="ED938" s="43" cm="1">
        <f t="array" aca="1" ref="ED938" ca="1">IFERROR(INDEX(Forecast_Capex_Input!CC$12:CC$286,$Z938)
*(INDEX(Forecast_Capex_Input!$H$12:$H$286,$Z938)=Repex),0)
*$DV938</f>
        <v>0</v>
      </c>
      <c r="EF938" s="86" t="str">
        <f t="shared" si="84"/>
        <v>N/A</v>
      </c>
      <c r="EG938" s="28" t="str">
        <f>IFERROR(RANK(EF938,EF$11:EF$1010,0)+COUNTIF(EF$11:EF938,EF938)-1,NA)</f>
        <v>N/A</v>
      </c>
    </row>
    <row r="939" spans="3:137" x14ac:dyDescent="0.2">
      <c r="C939" s="28">
        <f t="shared" si="85"/>
        <v>929</v>
      </c>
      <c r="D939" s="9" t="str" cm="1">
        <f t="array" ref="D939">IFERROR(INDEX(Forecast_Capex_Input!$D$12:$D$286,$Z939),NA)</f>
        <v>N/A</v>
      </c>
      <c r="E939" s="24" t="str" cm="1">
        <f t="array" ref="E939">IF($Z939=NA,NA,INDEX(Forecast_Capex_Input!$E$12:$E$286,$Z939))</f>
        <v>N/A</v>
      </c>
      <c r="F939" s="9" t="str" cm="1">
        <f t="array" aca="1" ref="F939" ca="1">IFERROR(INDEX(General!$E$25:$E$26,$AA939),NA)</f>
        <v>N/A</v>
      </c>
      <c r="G939" s="9" t="str" cm="1">
        <f t="array" aca="1" ref="G939" ca="1">IFERROR(INDEX(Forecast_Capex_Input!$AI$11:$BB$11,$AC939),NA)</f>
        <v>N/A</v>
      </c>
      <c r="H939" s="50" t="str" cm="1">
        <f t="array" aca="1" ref="H939" ca="1">IFERROR(INDEX(Forecast_Capex_Input!$AI$12:$BB$286,$Z939,$AC939),NA)</f>
        <v>N/A</v>
      </c>
      <c r="I939" s="150" t="str" cm="1">
        <f t="array" ref="I939">IFERROR(INDEX(Forecast_Capex_Input!$F$12:$F$286,$Z939),NA)</f>
        <v>N/A</v>
      </c>
      <c r="J939" s="150" t="str" cm="1">
        <f t="array" ref="J939">IFERROR(INDEX(Forecast_Capex_Input!G$12:G$286,$Z939),NA)</f>
        <v>N/A</v>
      </c>
      <c r="K939" s="150" t="str" cm="1">
        <f t="array" ref="K939">IFERROR(INDEX(Forecast_Capex_Input!H$12:H$286,$Z939),NA)</f>
        <v>N/A</v>
      </c>
      <c r="L939" s="150" t="str" cm="1">
        <f t="array" ref="L939">IFERROR(INDEX(Forecast_Capex_Input!I$12:I$286,$Z939),NA)</f>
        <v>N/A</v>
      </c>
      <c r="M939" s="150" t="str" cm="1">
        <f t="array" ref="M939">IFERROR(INDEX(Forecast_Capex_Input!J$12:J$286,$Z939),NA)</f>
        <v>N/A</v>
      </c>
      <c r="N939" s="150" t="str" cm="1">
        <f t="array" ref="N939">IFERROR(INDEX(Forecast_Capex_Input!K$12:K$286,$Z939),NA)</f>
        <v>N/A</v>
      </c>
      <c r="O939" s="150" t="str" cm="1">
        <f t="array" ref="O939">IFERROR(INDEX(Forecast_Capex_Input!L$12:L$286,$Z939),NA)</f>
        <v>N/A</v>
      </c>
      <c r="P939" s="150" t="str" cm="1">
        <f t="array" ref="P939">IFERROR(INDEX(Forecast_Capex_Input!M$12:M$286,$Z939),NA)</f>
        <v>N/A</v>
      </c>
      <c r="Q939" s="24" t="str" cm="1">
        <f t="array" ref="Q939">IFERROR(INDEX(Forecast_Capex_Input!N$12:N$286,$Z939),NA)</f>
        <v>N/A</v>
      </c>
      <c r="R939" s="190" cm="1">
        <f t="array" ref="R939">IFERROR(INDEX(Forecast_Capex_Input!O$12:O$286,$Z939),0)</f>
        <v>0</v>
      </c>
      <c r="S939" s="24" cm="1">
        <f t="array" ref="S939">IFERROR(INDEX(Forecast_Capex_Input!P$12:P$286,$Z939),0)</f>
        <v>0</v>
      </c>
      <c r="T939" s="150" t="str" cm="1">
        <f t="array" aca="1" ref="T939" ca="1">IFERROR(INDEX(General!$K$91:$K$110,$AC939),NA)</f>
        <v>N/A</v>
      </c>
      <c r="U939" s="43" cm="1">
        <f t="array" aca="1" ref="U939" ca="1">IFERROR(
IF($F939=General!$E$25,INDEX(Forecast_Capex_Input!S$12:S$286,$Z939),
INDEX(Forecast_Capex_Input!T$12:T$286,$Z939)),0)</f>
        <v>0</v>
      </c>
      <c r="V939" s="82" t="b">
        <f>IFERROR(INDEX(Overheads!$T$19:$T$26,MATCH($I939,Overheads!$E$19:$E$26,0)),FALSE)</f>
        <v>0</v>
      </c>
      <c r="W939" s="209" cm="1">
        <f t="array" ref="W939">IFERROR(
INDEX(Forecast_Capex_Input!CN$12:CN$286,$Z939),0)</f>
        <v>0</v>
      </c>
      <c r="X939" s="209">
        <f>IFERROR(
MATCH($W939,General!$L$39:$S$39,0),1)</f>
        <v>1</v>
      </c>
      <c r="Z939" s="28" t="str">
        <f>IFERROR(
IF(MATCH($C939,Forecast_Capex_Input!$CI$12:$CI$286,1)+1&gt;MAX(Forecast_Capex_Input!$C$12:$C$286),NA,
MATCH($C939,Forecast_Capex_Input!$CI$12:$CI$286,1)+1),1)</f>
        <v>N/A</v>
      </c>
      <c r="AA939" s="28" t="str" cm="1">
        <f t="array" aca="1" ref="AA939" ca="1">IFERROR(
IF(Z938&lt;&gt;Z939,1,
IF(COUNTIF(OFFSET(AA938,0,0,-INDEX(Forecast_Capex_Input!$CG$12:$CG$286,$Z939)),AA938)=INDEX(Forecast_Capex_Input!$CG$12:$CG$286,$Z939),AA938+1,AA938)),NA)</f>
        <v>N/A</v>
      </c>
      <c r="AB939" s="28" t="str" cm="1">
        <f t="array" ref="AB939">IFERROR($C939-IF($Z939=1,1,INDEX(Forecast_Capex_Input!$CI$12:$CI$286,$Z939-1))+1,NA)</f>
        <v>N/A</v>
      </c>
      <c r="AC939" s="28" t="str" cm="1">
        <f t="array" aca="1" ref="AC939" ca="1">IFERROR(IF(AA939=1,
INDEX(Forecast_Capex_Input!$AI$10:$BB$10,SMALL(IF(INDEX(Forecast_Capex_Input!$AI$12:$BB$286,$Z939,0)&gt;0,COLUMN(Forecast_Capex_Input!$AI$10:$BB$10)-COLUMN(Forecast_Capex_Input!$AI$12)+1),ROWS(OFFSET(AC938,0,0,-$AB939)))),
OFFSET(AC938,-INDEX(Forecast_Capex_Input!$CG$12:$CG$286,$Z939)+1,0)),NA)</f>
        <v>N/A</v>
      </c>
      <c r="AD939" s="28" t="str">
        <f t="shared" ca="1" si="82"/>
        <v>N/A</v>
      </c>
      <c r="AE939" s="82" t="b">
        <f t="shared" si="86"/>
        <v>0</v>
      </c>
      <c r="AF939" s="78" t="b">
        <v>0</v>
      </c>
      <c r="AG939" s="82" t="b">
        <f t="shared" si="83"/>
        <v>1</v>
      </c>
      <c r="AI939" s="55">
        <v>0</v>
      </c>
      <c r="AJ939" s="55">
        <v>0</v>
      </c>
      <c r="AK939" s="55">
        <v>0</v>
      </c>
      <c r="AL939" s="55">
        <v>0</v>
      </c>
      <c r="AM939" s="55">
        <v>0</v>
      </c>
      <c r="AN939" s="135">
        <v>0</v>
      </c>
      <c r="AP939" s="55">
        <v>0</v>
      </c>
      <c r="AQ939" s="55">
        <v>0</v>
      </c>
      <c r="AR939" s="55">
        <v>0</v>
      </c>
      <c r="AS939" s="55">
        <v>0</v>
      </c>
      <c r="AT939" s="55">
        <v>0</v>
      </c>
      <c r="AU939" s="135">
        <v>0</v>
      </c>
      <c r="AW939" s="55">
        <v>0</v>
      </c>
      <c r="AX939" s="55">
        <v>0</v>
      </c>
      <c r="AY939" s="55">
        <v>0</v>
      </c>
      <c r="AZ939" s="55">
        <v>0</v>
      </c>
      <c r="BA939" s="55">
        <v>0</v>
      </c>
      <c r="BB939" s="135">
        <v>0</v>
      </c>
      <c r="BD939" s="55">
        <v>0</v>
      </c>
      <c r="BE939" s="55">
        <v>0</v>
      </c>
      <c r="BF939" s="55">
        <v>0</v>
      </c>
      <c r="BG939" s="55">
        <v>0</v>
      </c>
      <c r="BH939" s="55">
        <v>0</v>
      </c>
      <c r="BI939" s="135">
        <v>0</v>
      </c>
      <c r="BK939" s="55">
        <v>0</v>
      </c>
      <c r="BL939" s="55">
        <v>0</v>
      </c>
      <c r="BM939" s="55">
        <v>0</v>
      </c>
      <c r="BN939" s="55">
        <v>0</v>
      </c>
      <c r="BO939" s="55">
        <v>0</v>
      </c>
      <c r="BP939" s="135">
        <v>0</v>
      </c>
      <c r="BR939" s="147">
        <v>0</v>
      </c>
      <c r="BS939" s="147">
        <v>0</v>
      </c>
      <c r="BT939" s="147">
        <v>0</v>
      </c>
      <c r="BU939" s="147">
        <v>0</v>
      </c>
      <c r="BV939" s="147">
        <v>0</v>
      </c>
      <c r="BX939" s="55">
        <v>0</v>
      </c>
      <c r="BY939" s="55">
        <v>0</v>
      </c>
      <c r="BZ939" s="55">
        <v>0</v>
      </c>
      <c r="CA939" s="55">
        <v>0</v>
      </c>
      <c r="CB939" s="55">
        <v>0</v>
      </c>
      <c r="CC939" s="135">
        <v>0</v>
      </c>
      <c r="CE939" s="55">
        <v>0</v>
      </c>
      <c r="CF939" s="55">
        <v>0</v>
      </c>
      <c r="CG939" s="55">
        <v>0</v>
      </c>
      <c r="CH939" s="55">
        <v>0</v>
      </c>
      <c r="CI939" s="55">
        <v>0</v>
      </c>
      <c r="CJ939" s="135">
        <v>0</v>
      </c>
      <c r="CL939" s="55">
        <v>0</v>
      </c>
      <c r="CM939" s="55">
        <v>0</v>
      </c>
      <c r="CN939" s="55">
        <v>0</v>
      </c>
      <c r="CO939" s="55">
        <v>0</v>
      </c>
      <c r="CP939" s="55">
        <v>0</v>
      </c>
      <c r="CQ939" s="135">
        <v>0</v>
      </c>
      <c r="CS939" s="67">
        <v>0</v>
      </c>
      <c r="CT939" s="67">
        <v>0</v>
      </c>
      <c r="CU939" s="67">
        <v>0</v>
      </c>
      <c r="CV939" s="67">
        <v>0</v>
      </c>
      <c r="CW939" s="67">
        <v>0</v>
      </c>
      <c r="CX939" s="135">
        <v>0</v>
      </c>
      <c r="CZ939" s="55">
        <v>0</v>
      </c>
      <c r="DA939" s="55">
        <v>0</v>
      </c>
      <c r="DB939" s="55">
        <v>0</v>
      </c>
      <c r="DC939" s="55">
        <v>0</v>
      </c>
      <c r="DD939" s="55">
        <v>0</v>
      </c>
      <c r="DE939" s="135">
        <v>0</v>
      </c>
      <c r="DG939" s="43" t="b" cm="1">
        <f t="array" aca="1" ref="DG939" ca="1">OR($G939=Forecast_Capex_Input!$BF$8:$BF$10)</f>
        <v>0</v>
      </c>
      <c r="DH939" s="43" cm="1">
        <f t="array" aca="1" ref="DH939" ca="1">IFERROR(INDEX(Forecast_Capex_Input!BG$12:BG$286,$Z939)
*(INDEX(Forecast_Capex_Input!$H$12:$H$286,$Z939)=Repex),0)
*$DG939</f>
        <v>0</v>
      </c>
      <c r="DI939" s="43" cm="1">
        <f t="array" aca="1" ref="DI939" ca="1">IFERROR(INDEX(Forecast_Capex_Input!BH$12:BH$286,$Z939)
*(INDEX(Forecast_Capex_Input!$H$12:$H$286,$Z939)=Repex),0)
*$DG939</f>
        <v>0</v>
      </c>
      <c r="DJ939" s="43" cm="1">
        <f t="array" aca="1" ref="DJ939" ca="1">IFERROR(INDEX(Forecast_Capex_Input!BI$12:BI$286,$Z939)
*(INDEX(Forecast_Capex_Input!$H$12:$H$286,$Z939)=Repex),0)
*$DG939</f>
        <v>0</v>
      </c>
      <c r="DK939" s="43" cm="1">
        <f t="array" aca="1" ref="DK939" ca="1">IFERROR(INDEX(Forecast_Capex_Input!BJ$12:BJ$286,$Z939)
*(INDEX(Forecast_Capex_Input!$H$12:$H$286,$Z939)=Repex),0)
*$DG939</f>
        <v>0</v>
      </c>
      <c r="DL939" s="43" cm="1">
        <f t="array" aca="1" ref="DL939" ca="1">IFERROR(INDEX(Forecast_Capex_Input!BK$12:BK$286,$Z939)
*(INDEX(Forecast_Capex_Input!$H$12:$H$286,$Z939)=Repex),0)
*$DG939</f>
        <v>0</v>
      </c>
      <c r="DM939" s="43" cm="1">
        <f t="array" aca="1" ref="DM939" ca="1">IFERROR(INDEX(Forecast_Capex_Input!BL$12:BL$286,$Z939)
*(INDEX(Forecast_Capex_Input!$H$12:$H$286,$Z939)=Repex),0)
*$DG939</f>
        <v>0</v>
      </c>
      <c r="DO939" s="43" t="b" cm="1">
        <f t="array" aca="1" ref="DO939" ca="1">OR($G939=Forecast_Capex_Input!$BN$8:$BN$9)</f>
        <v>0</v>
      </c>
      <c r="DP939" s="43" cm="1">
        <f t="array" aca="1" ref="DP939" ca="1">IFERROR(INDEX(Forecast_Capex_Input!BO$12:BO$286,$Z939)
*(INDEX(Forecast_Capex_Input!$H$12:$H$286,$Z939)=Repex),0)
*$DO939</f>
        <v>0</v>
      </c>
      <c r="DQ939" s="43" cm="1">
        <f t="array" aca="1" ref="DQ939" ca="1">IFERROR(INDEX(Forecast_Capex_Input!BP$12:BP$286,$Z939)
*(INDEX(Forecast_Capex_Input!$H$12:$H$286,$Z939)=Repex),0)
*$DO939</f>
        <v>0</v>
      </c>
      <c r="DR939" s="43" cm="1">
        <f t="array" aca="1" ref="DR939" ca="1">IFERROR(INDEX(Forecast_Capex_Input!BQ$12:BQ$286,$Z939)
*(INDEX(Forecast_Capex_Input!$H$12:$H$286,$Z939)=Repex),0)
*$DO939</f>
        <v>0</v>
      </c>
      <c r="DS939" s="43" cm="1">
        <f t="array" aca="1" ref="DS939" ca="1">IFERROR(INDEX(Forecast_Capex_Input!BR$12:BR$286,$Z939)
*(INDEX(Forecast_Capex_Input!$H$12:$H$286,$Z939)=Repex),0)
*$DO939</f>
        <v>0</v>
      </c>
      <c r="DT939" s="43" cm="1">
        <f t="array" aca="1" ref="DT939" ca="1">IFERROR(INDEX(Forecast_Capex_Input!BS$12:BS$286,$Z939)
*(INDEX(Forecast_Capex_Input!$H$12:$H$286,$Z939)=Repex),0)
*$DO939</f>
        <v>0</v>
      </c>
      <c r="DV939" s="43" t="b" cm="1">
        <f t="array" aca="1" ref="DV939" ca="1">OR($G939=Forecast_Capex_Input!$BU$8:$BU$10)</f>
        <v>0</v>
      </c>
      <c r="DW939" s="43" cm="1">
        <f t="array" aca="1" ref="DW939" ca="1">IFERROR(INDEX(Forecast_Capex_Input!BV$12:BV$286,$Z939)
*(INDEX(Forecast_Capex_Input!$H$12:$H$286,$Z939)=Repex),0)
*$DV939</f>
        <v>0</v>
      </c>
      <c r="DX939" s="43" cm="1">
        <f t="array" aca="1" ref="DX939" ca="1">IFERROR(INDEX(Forecast_Capex_Input!BW$12:BW$286,$Z939)
*(INDEX(Forecast_Capex_Input!$H$12:$H$286,$Z939)=Repex),0)
*$DV939</f>
        <v>0</v>
      </c>
      <c r="DY939" s="43" cm="1">
        <f t="array" aca="1" ref="DY939" ca="1">IFERROR(INDEX(Forecast_Capex_Input!BX$12:BX$286,$Z939)
*(INDEX(Forecast_Capex_Input!$H$12:$H$286,$Z939)=Repex),0)
*$DV939</f>
        <v>0</v>
      </c>
      <c r="DZ939" s="43" cm="1">
        <f t="array" aca="1" ref="DZ939" ca="1">IFERROR(INDEX(Forecast_Capex_Input!BY$12:BY$286,$Z939)
*(INDEX(Forecast_Capex_Input!$H$12:$H$286,$Z939)=Repex),0)
*$DV939</f>
        <v>0</v>
      </c>
      <c r="EA939" s="43" cm="1">
        <f t="array" aca="1" ref="EA939" ca="1">IFERROR(INDEX(Forecast_Capex_Input!BZ$12:BZ$286,$Z939)
*(INDEX(Forecast_Capex_Input!$H$12:$H$286,$Z939)=Repex),0)
*$DV939</f>
        <v>0</v>
      </c>
      <c r="EB939" s="43" cm="1">
        <f t="array" aca="1" ref="EB939" ca="1">IFERROR(INDEX(Forecast_Capex_Input!CA$12:CA$286,$Z939)
*(INDEX(Forecast_Capex_Input!$H$12:$H$286,$Z939)=Repex),0)
*$DV939</f>
        <v>0</v>
      </c>
      <c r="EC939" s="43" cm="1">
        <f t="array" aca="1" ref="EC939" ca="1">IFERROR(INDEX(Forecast_Capex_Input!CB$12:CB$286,$Z939)
*(INDEX(Forecast_Capex_Input!$H$12:$H$286,$Z939)=Repex),0)
*$DV939</f>
        <v>0</v>
      </c>
      <c r="ED939" s="43" cm="1">
        <f t="array" aca="1" ref="ED939" ca="1">IFERROR(INDEX(Forecast_Capex_Input!CC$12:CC$286,$Z939)
*(INDEX(Forecast_Capex_Input!$H$12:$H$286,$Z939)=Repex),0)
*$DV939</f>
        <v>0</v>
      </c>
      <c r="EF939" s="86" t="str">
        <f t="shared" si="84"/>
        <v>N/A</v>
      </c>
      <c r="EG939" s="28" t="str">
        <f>IFERROR(RANK(EF939,EF$11:EF$1010,0)+COUNTIF(EF$11:EF939,EF939)-1,NA)</f>
        <v>N/A</v>
      </c>
    </row>
    <row r="940" spans="3:137" x14ac:dyDescent="0.2">
      <c r="C940" s="28">
        <f t="shared" si="85"/>
        <v>930</v>
      </c>
      <c r="D940" s="9" t="str" cm="1">
        <f t="array" ref="D940">IFERROR(INDEX(Forecast_Capex_Input!$D$12:$D$286,$Z940),NA)</f>
        <v>N/A</v>
      </c>
      <c r="E940" s="24" t="str" cm="1">
        <f t="array" ref="E940">IF($Z940=NA,NA,INDEX(Forecast_Capex_Input!$E$12:$E$286,$Z940))</f>
        <v>N/A</v>
      </c>
      <c r="F940" s="9" t="str" cm="1">
        <f t="array" aca="1" ref="F940" ca="1">IFERROR(INDEX(General!$E$25:$E$26,$AA940),NA)</f>
        <v>N/A</v>
      </c>
      <c r="G940" s="9" t="str" cm="1">
        <f t="array" aca="1" ref="G940" ca="1">IFERROR(INDEX(Forecast_Capex_Input!$AI$11:$BB$11,$AC940),NA)</f>
        <v>N/A</v>
      </c>
      <c r="H940" s="50" t="str" cm="1">
        <f t="array" aca="1" ref="H940" ca="1">IFERROR(INDEX(Forecast_Capex_Input!$AI$12:$BB$286,$Z940,$AC940),NA)</f>
        <v>N/A</v>
      </c>
      <c r="I940" s="150" t="str" cm="1">
        <f t="array" ref="I940">IFERROR(INDEX(Forecast_Capex_Input!$F$12:$F$286,$Z940),NA)</f>
        <v>N/A</v>
      </c>
      <c r="J940" s="150" t="str" cm="1">
        <f t="array" ref="J940">IFERROR(INDEX(Forecast_Capex_Input!G$12:G$286,$Z940),NA)</f>
        <v>N/A</v>
      </c>
      <c r="K940" s="150" t="str" cm="1">
        <f t="array" ref="K940">IFERROR(INDEX(Forecast_Capex_Input!H$12:H$286,$Z940),NA)</f>
        <v>N/A</v>
      </c>
      <c r="L940" s="150" t="str" cm="1">
        <f t="array" ref="L940">IFERROR(INDEX(Forecast_Capex_Input!I$12:I$286,$Z940),NA)</f>
        <v>N/A</v>
      </c>
      <c r="M940" s="150" t="str" cm="1">
        <f t="array" ref="M940">IFERROR(INDEX(Forecast_Capex_Input!J$12:J$286,$Z940),NA)</f>
        <v>N/A</v>
      </c>
      <c r="N940" s="150" t="str" cm="1">
        <f t="array" ref="N940">IFERROR(INDEX(Forecast_Capex_Input!K$12:K$286,$Z940),NA)</f>
        <v>N/A</v>
      </c>
      <c r="O940" s="150" t="str" cm="1">
        <f t="array" ref="O940">IFERROR(INDEX(Forecast_Capex_Input!L$12:L$286,$Z940),NA)</f>
        <v>N/A</v>
      </c>
      <c r="P940" s="150" t="str" cm="1">
        <f t="array" ref="P940">IFERROR(INDEX(Forecast_Capex_Input!M$12:M$286,$Z940),NA)</f>
        <v>N/A</v>
      </c>
      <c r="Q940" s="24" t="str" cm="1">
        <f t="array" ref="Q940">IFERROR(INDEX(Forecast_Capex_Input!N$12:N$286,$Z940),NA)</f>
        <v>N/A</v>
      </c>
      <c r="R940" s="190" cm="1">
        <f t="array" ref="R940">IFERROR(INDEX(Forecast_Capex_Input!O$12:O$286,$Z940),0)</f>
        <v>0</v>
      </c>
      <c r="S940" s="24" cm="1">
        <f t="array" ref="S940">IFERROR(INDEX(Forecast_Capex_Input!P$12:P$286,$Z940),0)</f>
        <v>0</v>
      </c>
      <c r="T940" s="150" t="str" cm="1">
        <f t="array" aca="1" ref="T940" ca="1">IFERROR(INDEX(General!$K$91:$K$110,$AC940),NA)</f>
        <v>N/A</v>
      </c>
      <c r="U940" s="43" cm="1">
        <f t="array" aca="1" ref="U940" ca="1">IFERROR(
IF($F940=General!$E$25,INDEX(Forecast_Capex_Input!S$12:S$286,$Z940),
INDEX(Forecast_Capex_Input!T$12:T$286,$Z940)),0)</f>
        <v>0</v>
      </c>
      <c r="V940" s="82" t="b">
        <f>IFERROR(INDEX(Overheads!$T$19:$T$26,MATCH($I940,Overheads!$E$19:$E$26,0)),FALSE)</f>
        <v>0</v>
      </c>
      <c r="W940" s="209" cm="1">
        <f t="array" ref="W940">IFERROR(
INDEX(Forecast_Capex_Input!CN$12:CN$286,$Z940),0)</f>
        <v>0</v>
      </c>
      <c r="X940" s="209">
        <f>IFERROR(
MATCH($W940,General!$L$39:$S$39,0),1)</f>
        <v>1</v>
      </c>
      <c r="Z940" s="28" t="str">
        <f>IFERROR(
IF(MATCH($C940,Forecast_Capex_Input!$CI$12:$CI$286,1)+1&gt;MAX(Forecast_Capex_Input!$C$12:$C$286),NA,
MATCH($C940,Forecast_Capex_Input!$CI$12:$CI$286,1)+1),1)</f>
        <v>N/A</v>
      </c>
      <c r="AA940" s="28" t="str" cm="1">
        <f t="array" aca="1" ref="AA940" ca="1">IFERROR(
IF(Z939&lt;&gt;Z940,1,
IF(COUNTIF(OFFSET(AA939,0,0,-INDEX(Forecast_Capex_Input!$CG$12:$CG$286,$Z940)),AA939)=INDEX(Forecast_Capex_Input!$CG$12:$CG$286,$Z940),AA939+1,AA939)),NA)</f>
        <v>N/A</v>
      </c>
      <c r="AB940" s="28" t="str" cm="1">
        <f t="array" ref="AB940">IFERROR($C940-IF($Z940=1,1,INDEX(Forecast_Capex_Input!$CI$12:$CI$286,$Z940-1))+1,NA)</f>
        <v>N/A</v>
      </c>
      <c r="AC940" s="28" t="str" cm="1">
        <f t="array" aca="1" ref="AC940" ca="1">IFERROR(IF(AA940=1,
INDEX(Forecast_Capex_Input!$AI$10:$BB$10,SMALL(IF(INDEX(Forecast_Capex_Input!$AI$12:$BB$286,$Z940,0)&gt;0,COLUMN(Forecast_Capex_Input!$AI$10:$BB$10)-COLUMN(Forecast_Capex_Input!$AI$12)+1),ROWS(OFFSET(AC939,0,0,-$AB940)))),
OFFSET(AC939,-INDEX(Forecast_Capex_Input!$CG$12:$CG$286,$Z940)+1,0)),NA)</f>
        <v>N/A</v>
      </c>
      <c r="AD940" s="28" t="str">
        <f t="shared" ca="1" si="82"/>
        <v>N/A</v>
      </c>
      <c r="AE940" s="82" t="b">
        <f t="shared" si="86"/>
        <v>0</v>
      </c>
      <c r="AF940" s="78" t="b">
        <v>0</v>
      </c>
      <c r="AG940" s="82" t="b">
        <f t="shared" si="83"/>
        <v>1</v>
      </c>
      <c r="AI940" s="55">
        <v>0</v>
      </c>
      <c r="AJ940" s="55">
        <v>0</v>
      </c>
      <c r="AK940" s="55">
        <v>0</v>
      </c>
      <c r="AL940" s="55">
        <v>0</v>
      </c>
      <c r="AM940" s="55">
        <v>0</v>
      </c>
      <c r="AN940" s="135">
        <v>0</v>
      </c>
      <c r="AP940" s="55">
        <v>0</v>
      </c>
      <c r="AQ940" s="55">
        <v>0</v>
      </c>
      <c r="AR940" s="55">
        <v>0</v>
      </c>
      <c r="AS940" s="55">
        <v>0</v>
      </c>
      <c r="AT940" s="55">
        <v>0</v>
      </c>
      <c r="AU940" s="135">
        <v>0</v>
      </c>
      <c r="AW940" s="55">
        <v>0</v>
      </c>
      <c r="AX940" s="55">
        <v>0</v>
      </c>
      <c r="AY940" s="55">
        <v>0</v>
      </c>
      <c r="AZ940" s="55">
        <v>0</v>
      </c>
      <c r="BA940" s="55">
        <v>0</v>
      </c>
      <c r="BB940" s="135">
        <v>0</v>
      </c>
      <c r="BD940" s="55">
        <v>0</v>
      </c>
      <c r="BE940" s="55">
        <v>0</v>
      </c>
      <c r="BF940" s="55">
        <v>0</v>
      </c>
      <c r="BG940" s="55">
        <v>0</v>
      </c>
      <c r="BH940" s="55">
        <v>0</v>
      </c>
      <c r="BI940" s="135">
        <v>0</v>
      </c>
      <c r="BK940" s="55">
        <v>0</v>
      </c>
      <c r="BL940" s="55">
        <v>0</v>
      </c>
      <c r="BM940" s="55">
        <v>0</v>
      </c>
      <c r="BN940" s="55">
        <v>0</v>
      </c>
      <c r="BO940" s="55">
        <v>0</v>
      </c>
      <c r="BP940" s="135">
        <v>0</v>
      </c>
      <c r="BR940" s="147">
        <v>0</v>
      </c>
      <c r="BS940" s="147">
        <v>0</v>
      </c>
      <c r="BT940" s="147">
        <v>0</v>
      </c>
      <c r="BU940" s="147">
        <v>0</v>
      </c>
      <c r="BV940" s="147">
        <v>0</v>
      </c>
      <c r="BX940" s="55">
        <v>0</v>
      </c>
      <c r="BY940" s="55">
        <v>0</v>
      </c>
      <c r="BZ940" s="55">
        <v>0</v>
      </c>
      <c r="CA940" s="55">
        <v>0</v>
      </c>
      <c r="CB940" s="55">
        <v>0</v>
      </c>
      <c r="CC940" s="135">
        <v>0</v>
      </c>
      <c r="CE940" s="55">
        <v>0</v>
      </c>
      <c r="CF940" s="55">
        <v>0</v>
      </c>
      <c r="CG940" s="55">
        <v>0</v>
      </c>
      <c r="CH940" s="55">
        <v>0</v>
      </c>
      <c r="CI940" s="55">
        <v>0</v>
      </c>
      <c r="CJ940" s="135">
        <v>0</v>
      </c>
      <c r="CL940" s="55">
        <v>0</v>
      </c>
      <c r="CM940" s="55">
        <v>0</v>
      </c>
      <c r="CN940" s="55">
        <v>0</v>
      </c>
      <c r="CO940" s="55">
        <v>0</v>
      </c>
      <c r="CP940" s="55">
        <v>0</v>
      </c>
      <c r="CQ940" s="135">
        <v>0</v>
      </c>
      <c r="CS940" s="67">
        <v>0</v>
      </c>
      <c r="CT940" s="67">
        <v>0</v>
      </c>
      <c r="CU940" s="67">
        <v>0</v>
      </c>
      <c r="CV940" s="67">
        <v>0</v>
      </c>
      <c r="CW940" s="67">
        <v>0</v>
      </c>
      <c r="CX940" s="135">
        <v>0</v>
      </c>
      <c r="CZ940" s="55">
        <v>0</v>
      </c>
      <c r="DA940" s="55">
        <v>0</v>
      </c>
      <c r="DB940" s="55">
        <v>0</v>
      </c>
      <c r="DC940" s="55">
        <v>0</v>
      </c>
      <c r="DD940" s="55">
        <v>0</v>
      </c>
      <c r="DE940" s="135">
        <v>0</v>
      </c>
      <c r="DG940" s="43" t="b" cm="1">
        <f t="array" aca="1" ref="DG940" ca="1">OR($G940=Forecast_Capex_Input!$BF$8:$BF$10)</f>
        <v>0</v>
      </c>
      <c r="DH940" s="43" cm="1">
        <f t="array" aca="1" ref="DH940" ca="1">IFERROR(INDEX(Forecast_Capex_Input!BG$12:BG$286,$Z940)
*(INDEX(Forecast_Capex_Input!$H$12:$H$286,$Z940)=Repex),0)
*$DG940</f>
        <v>0</v>
      </c>
      <c r="DI940" s="43" cm="1">
        <f t="array" aca="1" ref="DI940" ca="1">IFERROR(INDEX(Forecast_Capex_Input!BH$12:BH$286,$Z940)
*(INDEX(Forecast_Capex_Input!$H$12:$H$286,$Z940)=Repex),0)
*$DG940</f>
        <v>0</v>
      </c>
      <c r="DJ940" s="43" cm="1">
        <f t="array" aca="1" ref="DJ940" ca="1">IFERROR(INDEX(Forecast_Capex_Input!BI$12:BI$286,$Z940)
*(INDEX(Forecast_Capex_Input!$H$12:$H$286,$Z940)=Repex),0)
*$DG940</f>
        <v>0</v>
      </c>
      <c r="DK940" s="43" cm="1">
        <f t="array" aca="1" ref="DK940" ca="1">IFERROR(INDEX(Forecast_Capex_Input!BJ$12:BJ$286,$Z940)
*(INDEX(Forecast_Capex_Input!$H$12:$H$286,$Z940)=Repex),0)
*$DG940</f>
        <v>0</v>
      </c>
      <c r="DL940" s="43" cm="1">
        <f t="array" aca="1" ref="DL940" ca="1">IFERROR(INDEX(Forecast_Capex_Input!BK$12:BK$286,$Z940)
*(INDEX(Forecast_Capex_Input!$H$12:$H$286,$Z940)=Repex),0)
*$DG940</f>
        <v>0</v>
      </c>
      <c r="DM940" s="43" cm="1">
        <f t="array" aca="1" ref="DM940" ca="1">IFERROR(INDEX(Forecast_Capex_Input!BL$12:BL$286,$Z940)
*(INDEX(Forecast_Capex_Input!$H$12:$H$286,$Z940)=Repex),0)
*$DG940</f>
        <v>0</v>
      </c>
      <c r="DO940" s="43" t="b" cm="1">
        <f t="array" aca="1" ref="DO940" ca="1">OR($G940=Forecast_Capex_Input!$BN$8:$BN$9)</f>
        <v>0</v>
      </c>
      <c r="DP940" s="43" cm="1">
        <f t="array" aca="1" ref="DP940" ca="1">IFERROR(INDEX(Forecast_Capex_Input!BO$12:BO$286,$Z940)
*(INDEX(Forecast_Capex_Input!$H$12:$H$286,$Z940)=Repex),0)
*$DO940</f>
        <v>0</v>
      </c>
      <c r="DQ940" s="43" cm="1">
        <f t="array" aca="1" ref="DQ940" ca="1">IFERROR(INDEX(Forecast_Capex_Input!BP$12:BP$286,$Z940)
*(INDEX(Forecast_Capex_Input!$H$12:$H$286,$Z940)=Repex),0)
*$DO940</f>
        <v>0</v>
      </c>
      <c r="DR940" s="43" cm="1">
        <f t="array" aca="1" ref="DR940" ca="1">IFERROR(INDEX(Forecast_Capex_Input!BQ$12:BQ$286,$Z940)
*(INDEX(Forecast_Capex_Input!$H$12:$H$286,$Z940)=Repex),0)
*$DO940</f>
        <v>0</v>
      </c>
      <c r="DS940" s="43" cm="1">
        <f t="array" aca="1" ref="DS940" ca="1">IFERROR(INDEX(Forecast_Capex_Input!BR$12:BR$286,$Z940)
*(INDEX(Forecast_Capex_Input!$H$12:$H$286,$Z940)=Repex),0)
*$DO940</f>
        <v>0</v>
      </c>
      <c r="DT940" s="43" cm="1">
        <f t="array" aca="1" ref="DT940" ca="1">IFERROR(INDEX(Forecast_Capex_Input!BS$12:BS$286,$Z940)
*(INDEX(Forecast_Capex_Input!$H$12:$H$286,$Z940)=Repex),0)
*$DO940</f>
        <v>0</v>
      </c>
      <c r="DV940" s="43" t="b" cm="1">
        <f t="array" aca="1" ref="DV940" ca="1">OR($G940=Forecast_Capex_Input!$BU$8:$BU$10)</f>
        <v>0</v>
      </c>
      <c r="DW940" s="43" cm="1">
        <f t="array" aca="1" ref="DW940" ca="1">IFERROR(INDEX(Forecast_Capex_Input!BV$12:BV$286,$Z940)
*(INDEX(Forecast_Capex_Input!$H$12:$H$286,$Z940)=Repex),0)
*$DV940</f>
        <v>0</v>
      </c>
      <c r="DX940" s="43" cm="1">
        <f t="array" aca="1" ref="DX940" ca="1">IFERROR(INDEX(Forecast_Capex_Input!BW$12:BW$286,$Z940)
*(INDEX(Forecast_Capex_Input!$H$12:$H$286,$Z940)=Repex),0)
*$DV940</f>
        <v>0</v>
      </c>
      <c r="DY940" s="43" cm="1">
        <f t="array" aca="1" ref="DY940" ca="1">IFERROR(INDEX(Forecast_Capex_Input!BX$12:BX$286,$Z940)
*(INDEX(Forecast_Capex_Input!$H$12:$H$286,$Z940)=Repex),0)
*$DV940</f>
        <v>0</v>
      </c>
      <c r="DZ940" s="43" cm="1">
        <f t="array" aca="1" ref="DZ940" ca="1">IFERROR(INDEX(Forecast_Capex_Input!BY$12:BY$286,$Z940)
*(INDEX(Forecast_Capex_Input!$H$12:$H$286,$Z940)=Repex),0)
*$DV940</f>
        <v>0</v>
      </c>
      <c r="EA940" s="43" cm="1">
        <f t="array" aca="1" ref="EA940" ca="1">IFERROR(INDEX(Forecast_Capex_Input!BZ$12:BZ$286,$Z940)
*(INDEX(Forecast_Capex_Input!$H$12:$H$286,$Z940)=Repex),0)
*$DV940</f>
        <v>0</v>
      </c>
      <c r="EB940" s="43" cm="1">
        <f t="array" aca="1" ref="EB940" ca="1">IFERROR(INDEX(Forecast_Capex_Input!CA$12:CA$286,$Z940)
*(INDEX(Forecast_Capex_Input!$H$12:$H$286,$Z940)=Repex),0)
*$DV940</f>
        <v>0</v>
      </c>
      <c r="EC940" s="43" cm="1">
        <f t="array" aca="1" ref="EC940" ca="1">IFERROR(INDEX(Forecast_Capex_Input!CB$12:CB$286,$Z940)
*(INDEX(Forecast_Capex_Input!$H$12:$H$286,$Z940)=Repex),0)
*$DV940</f>
        <v>0</v>
      </c>
      <c r="ED940" s="43" cm="1">
        <f t="array" aca="1" ref="ED940" ca="1">IFERROR(INDEX(Forecast_Capex_Input!CC$12:CC$286,$Z940)
*(INDEX(Forecast_Capex_Input!$H$12:$H$286,$Z940)=Repex),0)
*$DV940</f>
        <v>0</v>
      </c>
      <c r="EF940" s="86" t="str">
        <f t="shared" si="84"/>
        <v>N/A</v>
      </c>
      <c r="EG940" s="28" t="str">
        <f>IFERROR(RANK(EF940,EF$11:EF$1010,0)+COUNTIF(EF$11:EF940,EF940)-1,NA)</f>
        <v>N/A</v>
      </c>
    </row>
    <row r="941" spans="3:137" x14ac:dyDescent="0.2">
      <c r="C941" s="28">
        <f t="shared" si="85"/>
        <v>931</v>
      </c>
      <c r="D941" s="9" t="str" cm="1">
        <f t="array" ref="D941">IFERROR(INDEX(Forecast_Capex_Input!$D$12:$D$286,$Z941),NA)</f>
        <v>N/A</v>
      </c>
      <c r="E941" s="24" t="str" cm="1">
        <f t="array" ref="E941">IF($Z941=NA,NA,INDEX(Forecast_Capex_Input!$E$12:$E$286,$Z941))</f>
        <v>N/A</v>
      </c>
      <c r="F941" s="9" t="str" cm="1">
        <f t="array" aca="1" ref="F941" ca="1">IFERROR(INDEX(General!$E$25:$E$26,$AA941),NA)</f>
        <v>N/A</v>
      </c>
      <c r="G941" s="9" t="str" cm="1">
        <f t="array" aca="1" ref="G941" ca="1">IFERROR(INDEX(Forecast_Capex_Input!$AI$11:$BB$11,$AC941),NA)</f>
        <v>N/A</v>
      </c>
      <c r="H941" s="50" t="str" cm="1">
        <f t="array" aca="1" ref="H941" ca="1">IFERROR(INDEX(Forecast_Capex_Input!$AI$12:$BB$286,$Z941,$AC941),NA)</f>
        <v>N/A</v>
      </c>
      <c r="I941" s="150" t="str" cm="1">
        <f t="array" ref="I941">IFERROR(INDEX(Forecast_Capex_Input!$F$12:$F$286,$Z941),NA)</f>
        <v>N/A</v>
      </c>
      <c r="J941" s="150" t="str" cm="1">
        <f t="array" ref="J941">IFERROR(INDEX(Forecast_Capex_Input!G$12:G$286,$Z941),NA)</f>
        <v>N/A</v>
      </c>
      <c r="K941" s="150" t="str" cm="1">
        <f t="array" ref="K941">IFERROR(INDEX(Forecast_Capex_Input!H$12:H$286,$Z941),NA)</f>
        <v>N/A</v>
      </c>
      <c r="L941" s="150" t="str" cm="1">
        <f t="array" ref="L941">IFERROR(INDEX(Forecast_Capex_Input!I$12:I$286,$Z941),NA)</f>
        <v>N/A</v>
      </c>
      <c r="M941" s="150" t="str" cm="1">
        <f t="array" ref="M941">IFERROR(INDEX(Forecast_Capex_Input!J$12:J$286,$Z941),NA)</f>
        <v>N/A</v>
      </c>
      <c r="N941" s="150" t="str" cm="1">
        <f t="array" ref="N941">IFERROR(INDEX(Forecast_Capex_Input!K$12:K$286,$Z941),NA)</f>
        <v>N/A</v>
      </c>
      <c r="O941" s="150" t="str" cm="1">
        <f t="array" ref="O941">IFERROR(INDEX(Forecast_Capex_Input!L$12:L$286,$Z941),NA)</f>
        <v>N/A</v>
      </c>
      <c r="P941" s="150" t="str" cm="1">
        <f t="array" ref="P941">IFERROR(INDEX(Forecast_Capex_Input!M$12:M$286,$Z941),NA)</f>
        <v>N/A</v>
      </c>
      <c r="Q941" s="24" t="str" cm="1">
        <f t="array" ref="Q941">IFERROR(INDEX(Forecast_Capex_Input!N$12:N$286,$Z941),NA)</f>
        <v>N/A</v>
      </c>
      <c r="R941" s="190" cm="1">
        <f t="array" ref="R941">IFERROR(INDEX(Forecast_Capex_Input!O$12:O$286,$Z941),0)</f>
        <v>0</v>
      </c>
      <c r="S941" s="24" cm="1">
        <f t="array" ref="S941">IFERROR(INDEX(Forecast_Capex_Input!P$12:P$286,$Z941),0)</f>
        <v>0</v>
      </c>
      <c r="T941" s="150" t="str" cm="1">
        <f t="array" aca="1" ref="T941" ca="1">IFERROR(INDEX(General!$K$91:$K$110,$AC941),NA)</f>
        <v>N/A</v>
      </c>
      <c r="U941" s="43" cm="1">
        <f t="array" aca="1" ref="U941" ca="1">IFERROR(
IF($F941=General!$E$25,INDEX(Forecast_Capex_Input!S$12:S$286,$Z941),
INDEX(Forecast_Capex_Input!T$12:T$286,$Z941)),0)</f>
        <v>0</v>
      </c>
      <c r="V941" s="82" t="b">
        <f>IFERROR(INDEX(Overheads!$T$19:$T$26,MATCH($I941,Overheads!$E$19:$E$26,0)),FALSE)</f>
        <v>0</v>
      </c>
      <c r="W941" s="209" cm="1">
        <f t="array" ref="W941">IFERROR(
INDEX(Forecast_Capex_Input!CN$12:CN$286,$Z941),0)</f>
        <v>0</v>
      </c>
      <c r="X941" s="209">
        <f>IFERROR(
MATCH($W941,General!$L$39:$S$39,0),1)</f>
        <v>1</v>
      </c>
      <c r="Z941" s="28" t="str">
        <f>IFERROR(
IF(MATCH($C941,Forecast_Capex_Input!$CI$12:$CI$286,1)+1&gt;MAX(Forecast_Capex_Input!$C$12:$C$286),NA,
MATCH($C941,Forecast_Capex_Input!$CI$12:$CI$286,1)+1),1)</f>
        <v>N/A</v>
      </c>
      <c r="AA941" s="28" t="str" cm="1">
        <f t="array" aca="1" ref="AA941" ca="1">IFERROR(
IF(Z940&lt;&gt;Z941,1,
IF(COUNTIF(OFFSET(AA940,0,0,-INDEX(Forecast_Capex_Input!$CG$12:$CG$286,$Z941)),AA940)=INDEX(Forecast_Capex_Input!$CG$12:$CG$286,$Z941),AA940+1,AA940)),NA)</f>
        <v>N/A</v>
      </c>
      <c r="AB941" s="28" t="str" cm="1">
        <f t="array" ref="AB941">IFERROR($C941-IF($Z941=1,1,INDEX(Forecast_Capex_Input!$CI$12:$CI$286,$Z941-1))+1,NA)</f>
        <v>N/A</v>
      </c>
      <c r="AC941" s="28" t="str" cm="1">
        <f t="array" aca="1" ref="AC941" ca="1">IFERROR(IF(AA941=1,
INDEX(Forecast_Capex_Input!$AI$10:$BB$10,SMALL(IF(INDEX(Forecast_Capex_Input!$AI$12:$BB$286,$Z941,0)&gt;0,COLUMN(Forecast_Capex_Input!$AI$10:$BB$10)-COLUMN(Forecast_Capex_Input!$AI$12)+1),ROWS(OFFSET(AC940,0,0,-$AB941)))),
OFFSET(AC940,-INDEX(Forecast_Capex_Input!$CG$12:$CG$286,$Z941)+1,0)),NA)</f>
        <v>N/A</v>
      </c>
      <c r="AD941" s="28" t="str">
        <f t="shared" ca="1" si="82"/>
        <v>N/A</v>
      </c>
      <c r="AE941" s="82" t="b">
        <f t="shared" si="86"/>
        <v>0</v>
      </c>
      <c r="AF941" s="78" t="b">
        <v>0</v>
      </c>
      <c r="AG941" s="82" t="b">
        <f t="shared" si="83"/>
        <v>1</v>
      </c>
      <c r="AI941" s="55">
        <v>0</v>
      </c>
      <c r="AJ941" s="55">
        <v>0</v>
      </c>
      <c r="AK941" s="55">
        <v>0</v>
      </c>
      <c r="AL941" s="55">
        <v>0</v>
      </c>
      <c r="AM941" s="55">
        <v>0</v>
      </c>
      <c r="AN941" s="135">
        <v>0</v>
      </c>
      <c r="AP941" s="55">
        <v>0</v>
      </c>
      <c r="AQ941" s="55">
        <v>0</v>
      </c>
      <c r="AR941" s="55">
        <v>0</v>
      </c>
      <c r="AS941" s="55">
        <v>0</v>
      </c>
      <c r="AT941" s="55">
        <v>0</v>
      </c>
      <c r="AU941" s="135">
        <v>0</v>
      </c>
      <c r="AW941" s="55">
        <v>0</v>
      </c>
      <c r="AX941" s="55">
        <v>0</v>
      </c>
      <c r="AY941" s="55">
        <v>0</v>
      </c>
      <c r="AZ941" s="55">
        <v>0</v>
      </c>
      <c r="BA941" s="55">
        <v>0</v>
      </c>
      <c r="BB941" s="135">
        <v>0</v>
      </c>
      <c r="BD941" s="55">
        <v>0</v>
      </c>
      <c r="BE941" s="55">
        <v>0</v>
      </c>
      <c r="BF941" s="55">
        <v>0</v>
      </c>
      <c r="BG941" s="55">
        <v>0</v>
      </c>
      <c r="BH941" s="55">
        <v>0</v>
      </c>
      <c r="BI941" s="135">
        <v>0</v>
      </c>
      <c r="BK941" s="55">
        <v>0</v>
      </c>
      <c r="BL941" s="55">
        <v>0</v>
      </c>
      <c r="BM941" s="55">
        <v>0</v>
      </c>
      <c r="BN941" s="55">
        <v>0</v>
      </c>
      <c r="BO941" s="55">
        <v>0</v>
      </c>
      <c r="BP941" s="135">
        <v>0</v>
      </c>
      <c r="BR941" s="147">
        <v>0</v>
      </c>
      <c r="BS941" s="147">
        <v>0</v>
      </c>
      <c r="BT941" s="147">
        <v>0</v>
      </c>
      <c r="BU941" s="147">
        <v>0</v>
      </c>
      <c r="BV941" s="147">
        <v>0</v>
      </c>
      <c r="BX941" s="55">
        <v>0</v>
      </c>
      <c r="BY941" s="55">
        <v>0</v>
      </c>
      <c r="BZ941" s="55">
        <v>0</v>
      </c>
      <c r="CA941" s="55">
        <v>0</v>
      </c>
      <c r="CB941" s="55">
        <v>0</v>
      </c>
      <c r="CC941" s="135">
        <v>0</v>
      </c>
      <c r="CE941" s="55">
        <v>0</v>
      </c>
      <c r="CF941" s="55">
        <v>0</v>
      </c>
      <c r="CG941" s="55">
        <v>0</v>
      </c>
      <c r="CH941" s="55">
        <v>0</v>
      </c>
      <c r="CI941" s="55">
        <v>0</v>
      </c>
      <c r="CJ941" s="135">
        <v>0</v>
      </c>
      <c r="CL941" s="55">
        <v>0</v>
      </c>
      <c r="CM941" s="55">
        <v>0</v>
      </c>
      <c r="CN941" s="55">
        <v>0</v>
      </c>
      <c r="CO941" s="55">
        <v>0</v>
      </c>
      <c r="CP941" s="55">
        <v>0</v>
      </c>
      <c r="CQ941" s="135">
        <v>0</v>
      </c>
      <c r="CS941" s="67">
        <v>0</v>
      </c>
      <c r="CT941" s="67">
        <v>0</v>
      </c>
      <c r="CU941" s="67">
        <v>0</v>
      </c>
      <c r="CV941" s="67">
        <v>0</v>
      </c>
      <c r="CW941" s="67">
        <v>0</v>
      </c>
      <c r="CX941" s="135">
        <v>0</v>
      </c>
      <c r="CZ941" s="55">
        <v>0</v>
      </c>
      <c r="DA941" s="55">
        <v>0</v>
      </c>
      <c r="DB941" s="55">
        <v>0</v>
      </c>
      <c r="DC941" s="55">
        <v>0</v>
      </c>
      <c r="DD941" s="55">
        <v>0</v>
      </c>
      <c r="DE941" s="135">
        <v>0</v>
      </c>
      <c r="DG941" s="43" t="b" cm="1">
        <f t="array" aca="1" ref="DG941" ca="1">OR($G941=Forecast_Capex_Input!$BF$8:$BF$10)</f>
        <v>0</v>
      </c>
      <c r="DH941" s="43" cm="1">
        <f t="array" aca="1" ref="DH941" ca="1">IFERROR(INDEX(Forecast_Capex_Input!BG$12:BG$286,$Z941)
*(INDEX(Forecast_Capex_Input!$H$12:$H$286,$Z941)=Repex),0)
*$DG941</f>
        <v>0</v>
      </c>
      <c r="DI941" s="43" cm="1">
        <f t="array" aca="1" ref="DI941" ca="1">IFERROR(INDEX(Forecast_Capex_Input!BH$12:BH$286,$Z941)
*(INDEX(Forecast_Capex_Input!$H$12:$H$286,$Z941)=Repex),0)
*$DG941</f>
        <v>0</v>
      </c>
      <c r="DJ941" s="43" cm="1">
        <f t="array" aca="1" ref="DJ941" ca="1">IFERROR(INDEX(Forecast_Capex_Input!BI$12:BI$286,$Z941)
*(INDEX(Forecast_Capex_Input!$H$12:$H$286,$Z941)=Repex),0)
*$DG941</f>
        <v>0</v>
      </c>
      <c r="DK941" s="43" cm="1">
        <f t="array" aca="1" ref="DK941" ca="1">IFERROR(INDEX(Forecast_Capex_Input!BJ$12:BJ$286,$Z941)
*(INDEX(Forecast_Capex_Input!$H$12:$H$286,$Z941)=Repex),0)
*$DG941</f>
        <v>0</v>
      </c>
      <c r="DL941" s="43" cm="1">
        <f t="array" aca="1" ref="DL941" ca="1">IFERROR(INDEX(Forecast_Capex_Input!BK$12:BK$286,$Z941)
*(INDEX(Forecast_Capex_Input!$H$12:$H$286,$Z941)=Repex),0)
*$DG941</f>
        <v>0</v>
      </c>
      <c r="DM941" s="43" cm="1">
        <f t="array" aca="1" ref="DM941" ca="1">IFERROR(INDEX(Forecast_Capex_Input!BL$12:BL$286,$Z941)
*(INDEX(Forecast_Capex_Input!$H$12:$H$286,$Z941)=Repex),0)
*$DG941</f>
        <v>0</v>
      </c>
      <c r="DO941" s="43" t="b" cm="1">
        <f t="array" aca="1" ref="DO941" ca="1">OR($G941=Forecast_Capex_Input!$BN$8:$BN$9)</f>
        <v>0</v>
      </c>
      <c r="DP941" s="43" cm="1">
        <f t="array" aca="1" ref="DP941" ca="1">IFERROR(INDEX(Forecast_Capex_Input!BO$12:BO$286,$Z941)
*(INDEX(Forecast_Capex_Input!$H$12:$H$286,$Z941)=Repex),0)
*$DO941</f>
        <v>0</v>
      </c>
      <c r="DQ941" s="43" cm="1">
        <f t="array" aca="1" ref="DQ941" ca="1">IFERROR(INDEX(Forecast_Capex_Input!BP$12:BP$286,$Z941)
*(INDEX(Forecast_Capex_Input!$H$12:$H$286,$Z941)=Repex),0)
*$DO941</f>
        <v>0</v>
      </c>
      <c r="DR941" s="43" cm="1">
        <f t="array" aca="1" ref="DR941" ca="1">IFERROR(INDEX(Forecast_Capex_Input!BQ$12:BQ$286,$Z941)
*(INDEX(Forecast_Capex_Input!$H$12:$H$286,$Z941)=Repex),0)
*$DO941</f>
        <v>0</v>
      </c>
      <c r="DS941" s="43" cm="1">
        <f t="array" aca="1" ref="DS941" ca="1">IFERROR(INDEX(Forecast_Capex_Input!BR$12:BR$286,$Z941)
*(INDEX(Forecast_Capex_Input!$H$12:$H$286,$Z941)=Repex),0)
*$DO941</f>
        <v>0</v>
      </c>
      <c r="DT941" s="43" cm="1">
        <f t="array" aca="1" ref="DT941" ca="1">IFERROR(INDEX(Forecast_Capex_Input!BS$12:BS$286,$Z941)
*(INDEX(Forecast_Capex_Input!$H$12:$H$286,$Z941)=Repex),0)
*$DO941</f>
        <v>0</v>
      </c>
      <c r="DV941" s="43" t="b" cm="1">
        <f t="array" aca="1" ref="DV941" ca="1">OR($G941=Forecast_Capex_Input!$BU$8:$BU$10)</f>
        <v>0</v>
      </c>
      <c r="DW941" s="43" cm="1">
        <f t="array" aca="1" ref="DW941" ca="1">IFERROR(INDEX(Forecast_Capex_Input!BV$12:BV$286,$Z941)
*(INDEX(Forecast_Capex_Input!$H$12:$H$286,$Z941)=Repex),0)
*$DV941</f>
        <v>0</v>
      </c>
      <c r="DX941" s="43" cm="1">
        <f t="array" aca="1" ref="DX941" ca="1">IFERROR(INDEX(Forecast_Capex_Input!BW$12:BW$286,$Z941)
*(INDEX(Forecast_Capex_Input!$H$12:$H$286,$Z941)=Repex),0)
*$DV941</f>
        <v>0</v>
      </c>
      <c r="DY941" s="43" cm="1">
        <f t="array" aca="1" ref="DY941" ca="1">IFERROR(INDEX(Forecast_Capex_Input!BX$12:BX$286,$Z941)
*(INDEX(Forecast_Capex_Input!$H$12:$H$286,$Z941)=Repex),0)
*$DV941</f>
        <v>0</v>
      </c>
      <c r="DZ941" s="43" cm="1">
        <f t="array" aca="1" ref="DZ941" ca="1">IFERROR(INDEX(Forecast_Capex_Input!BY$12:BY$286,$Z941)
*(INDEX(Forecast_Capex_Input!$H$12:$H$286,$Z941)=Repex),0)
*$DV941</f>
        <v>0</v>
      </c>
      <c r="EA941" s="43" cm="1">
        <f t="array" aca="1" ref="EA941" ca="1">IFERROR(INDEX(Forecast_Capex_Input!BZ$12:BZ$286,$Z941)
*(INDEX(Forecast_Capex_Input!$H$12:$H$286,$Z941)=Repex),0)
*$DV941</f>
        <v>0</v>
      </c>
      <c r="EB941" s="43" cm="1">
        <f t="array" aca="1" ref="EB941" ca="1">IFERROR(INDEX(Forecast_Capex_Input!CA$12:CA$286,$Z941)
*(INDEX(Forecast_Capex_Input!$H$12:$H$286,$Z941)=Repex),0)
*$DV941</f>
        <v>0</v>
      </c>
      <c r="EC941" s="43" cm="1">
        <f t="array" aca="1" ref="EC941" ca="1">IFERROR(INDEX(Forecast_Capex_Input!CB$12:CB$286,$Z941)
*(INDEX(Forecast_Capex_Input!$H$12:$H$286,$Z941)=Repex),0)
*$DV941</f>
        <v>0</v>
      </c>
      <c r="ED941" s="43" cm="1">
        <f t="array" aca="1" ref="ED941" ca="1">IFERROR(INDEX(Forecast_Capex_Input!CC$12:CC$286,$Z941)
*(INDEX(Forecast_Capex_Input!$H$12:$H$286,$Z941)=Repex),0)
*$DV941</f>
        <v>0</v>
      </c>
      <c r="EF941" s="86" t="str">
        <f t="shared" si="84"/>
        <v>N/A</v>
      </c>
      <c r="EG941" s="28" t="str">
        <f>IFERROR(RANK(EF941,EF$11:EF$1010,0)+COUNTIF(EF$11:EF941,EF941)-1,NA)</f>
        <v>N/A</v>
      </c>
    </row>
    <row r="942" spans="3:137" x14ac:dyDescent="0.2">
      <c r="C942" s="28">
        <f t="shared" si="85"/>
        <v>932</v>
      </c>
      <c r="D942" s="9" t="str" cm="1">
        <f t="array" ref="D942">IFERROR(INDEX(Forecast_Capex_Input!$D$12:$D$286,$Z942),NA)</f>
        <v>N/A</v>
      </c>
      <c r="E942" s="24" t="str" cm="1">
        <f t="array" ref="E942">IF($Z942=NA,NA,INDEX(Forecast_Capex_Input!$E$12:$E$286,$Z942))</f>
        <v>N/A</v>
      </c>
      <c r="F942" s="9" t="str" cm="1">
        <f t="array" aca="1" ref="F942" ca="1">IFERROR(INDEX(General!$E$25:$E$26,$AA942),NA)</f>
        <v>N/A</v>
      </c>
      <c r="G942" s="9" t="str" cm="1">
        <f t="array" aca="1" ref="G942" ca="1">IFERROR(INDEX(Forecast_Capex_Input!$AI$11:$BB$11,$AC942),NA)</f>
        <v>N/A</v>
      </c>
      <c r="H942" s="50" t="str" cm="1">
        <f t="array" aca="1" ref="H942" ca="1">IFERROR(INDEX(Forecast_Capex_Input!$AI$12:$BB$286,$Z942,$AC942),NA)</f>
        <v>N/A</v>
      </c>
      <c r="I942" s="150" t="str" cm="1">
        <f t="array" ref="I942">IFERROR(INDEX(Forecast_Capex_Input!$F$12:$F$286,$Z942),NA)</f>
        <v>N/A</v>
      </c>
      <c r="J942" s="150" t="str" cm="1">
        <f t="array" ref="J942">IFERROR(INDEX(Forecast_Capex_Input!G$12:G$286,$Z942),NA)</f>
        <v>N/A</v>
      </c>
      <c r="K942" s="150" t="str" cm="1">
        <f t="array" ref="K942">IFERROR(INDEX(Forecast_Capex_Input!H$12:H$286,$Z942),NA)</f>
        <v>N/A</v>
      </c>
      <c r="L942" s="150" t="str" cm="1">
        <f t="array" ref="L942">IFERROR(INDEX(Forecast_Capex_Input!I$12:I$286,$Z942),NA)</f>
        <v>N/A</v>
      </c>
      <c r="M942" s="150" t="str" cm="1">
        <f t="array" ref="M942">IFERROR(INDEX(Forecast_Capex_Input!J$12:J$286,$Z942),NA)</f>
        <v>N/A</v>
      </c>
      <c r="N942" s="150" t="str" cm="1">
        <f t="array" ref="N942">IFERROR(INDEX(Forecast_Capex_Input!K$12:K$286,$Z942),NA)</f>
        <v>N/A</v>
      </c>
      <c r="O942" s="150" t="str" cm="1">
        <f t="array" ref="O942">IFERROR(INDEX(Forecast_Capex_Input!L$12:L$286,$Z942),NA)</f>
        <v>N/A</v>
      </c>
      <c r="P942" s="150" t="str" cm="1">
        <f t="array" ref="P942">IFERROR(INDEX(Forecast_Capex_Input!M$12:M$286,$Z942),NA)</f>
        <v>N/A</v>
      </c>
      <c r="Q942" s="24" t="str" cm="1">
        <f t="array" ref="Q942">IFERROR(INDEX(Forecast_Capex_Input!N$12:N$286,$Z942),NA)</f>
        <v>N/A</v>
      </c>
      <c r="R942" s="190" cm="1">
        <f t="array" ref="R942">IFERROR(INDEX(Forecast_Capex_Input!O$12:O$286,$Z942),0)</f>
        <v>0</v>
      </c>
      <c r="S942" s="24" cm="1">
        <f t="array" ref="S942">IFERROR(INDEX(Forecast_Capex_Input!P$12:P$286,$Z942),0)</f>
        <v>0</v>
      </c>
      <c r="T942" s="150" t="str" cm="1">
        <f t="array" aca="1" ref="T942" ca="1">IFERROR(INDEX(General!$K$91:$K$110,$AC942),NA)</f>
        <v>N/A</v>
      </c>
      <c r="U942" s="43" cm="1">
        <f t="array" aca="1" ref="U942" ca="1">IFERROR(
IF($F942=General!$E$25,INDEX(Forecast_Capex_Input!S$12:S$286,$Z942),
INDEX(Forecast_Capex_Input!T$12:T$286,$Z942)),0)</f>
        <v>0</v>
      </c>
      <c r="V942" s="82" t="b">
        <f>IFERROR(INDEX(Overheads!$T$19:$T$26,MATCH($I942,Overheads!$E$19:$E$26,0)),FALSE)</f>
        <v>0</v>
      </c>
      <c r="W942" s="209" cm="1">
        <f t="array" ref="W942">IFERROR(
INDEX(Forecast_Capex_Input!CN$12:CN$286,$Z942),0)</f>
        <v>0</v>
      </c>
      <c r="X942" s="209">
        <f>IFERROR(
MATCH($W942,General!$L$39:$S$39,0),1)</f>
        <v>1</v>
      </c>
      <c r="Z942" s="28" t="str">
        <f>IFERROR(
IF(MATCH($C942,Forecast_Capex_Input!$CI$12:$CI$286,1)+1&gt;MAX(Forecast_Capex_Input!$C$12:$C$286),NA,
MATCH($C942,Forecast_Capex_Input!$CI$12:$CI$286,1)+1),1)</f>
        <v>N/A</v>
      </c>
      <c r="AA942" s="28" t="str" cm="1">
        <f t="array" aca="1" ref="AA942" ca="1">IFERROR(
IF(Z941&lt;&gt;Z942,1,
IF(COUNTIF(OFFSET(AA941,0,0,-INDEX(Forecast_Capex_Input!$CG$12:$CG$286,$Z942)),AA941)=INDEX(Forecast_Capex_Input!$CG$12:$CG$286,$Z942),AA941+1,AA941)),NA)</f>
        <v>N/A</v>
      </c>
      <c r="AB942" s="28" t="str" cm="1">
        <f t="array" ref="AB942">IFERROR($C942-IF($Z942=1,1,INDEX(Forecast_Capex_Input!$CI$12:$CI$286,$Z942-1))+1,NA)</f>
        <v>N/A</v>
      </c>
      <c r="AC942" s="28" t="str" cm="1">
        <f t="array" aca="1" ref="AC942" ca="1">IFERROR(IF(AA942=1,
INDEX(Forecast_Capex_Input!$AI$10:$BB$10,SMALL(IF(INDEX(Forecast_Capex_Input!$AI$12:$BB$286,$Z942,0)&gt;0,COLUMN(Forecast_Capex_Input!$AI$10:$BB$10)-COLUMN(Forecast_Capex_Input!$AI$12)+1),ROWS(OFFSET(AC941,0,0,-$AB942)))),
OFFSET(AC941,-INDEX(Forecast_Capex_Input!$CG$12:$CG$286,$Z942)+1,0)),NA)</f>
        <v>N/A</v>
      </c>
      <c r="AD942" s="28" t="str">
        <f t="shared" ca="1" si="82"/>
        <v>N/A</v>
      </c>
      <c r="AE942" s="82" t="b">
        <f t="shared" si="86"/>
        <v>0</v>
      </c>
      <c r="AF942" s="78" t="b">
        <v>0</v>
      </c>
      <c r="AG942" s="82" t="b">
        <f t="shared" si="83"/>
        <v>1</v>
      </c>
      <c r="AI942" s="55">
        <v>0</v>
      </c>
      <c r="AJ942" s="55">
        <v>0</v>
      </c>
      <c r="AK942" s="55">
        <v>0</v>
      </c>
      <c r="AL942" s="55">
        <v>0</v>
      </c>
      <c r="AM942" s="55">
        <v>0</v>
      </c>
      <c r="AN942" s="135">
        <v>0</v>
      </c>
      <c r="AP942" s="55">
        <v>0</v>
      </c>
      <c r="AQ942" s="55">
        <v>0</v>
      </c>
      <c r="AR942" s="55">
        <v>0</v>
      </c>
      <c r="AS942" s="55">
        <v>0</v>
      </c>
      <c r="AT942" s="55">
        <v>0</v>
      </c>
      <c r="AU942" s="135">
        <v>0</v>
      </c>
      <c r="AW942" s="55">
        <v>0</v>
      </c>
      <c r="AX942" s="55">
        <v>0</v>
      </c>
      <c r="AY942" s="55">
        <v>0</v>
      </c>
      <c r="AZ942" s="55">
        <v>0</v>
      </c>
      <c r="BA942" s="55">
        <v>0</v>
      </c>
      <c r="BB942" s="135">
        <v>0</v>
      </c>
      <c r="BD942" s="55">
        <v>0</v>
      </c>
      <c r="BE942" s="55">
        <v>0</v>
      </c>
      <c r="BF942" s="55">
        <v>0</v>
      </c>
      <c r="BG942" s="55">
        <v>0</v>
      </c>
      <c r="BH942" s="55">
        <v>0</v>
      </c>
      <c r="BI942" s="135">
        <v>0</v>
      </c>
      <c r="BK942" s="55">
        <v>0</v>
      </c>
      <c r="BL942" s="55">
        <v>0</v>
      </c>
      <c r="BM942" s="55">
        <v>0</v>
      </c>
      <c r="BN942" s="55">
        <v>0</v>
      </c>
      <c r="BO942" s="55">
        <v>0</v>
      </c>
      <c r="BP942" s="135">
        <v>0</v>
      </c>
      <c r="BR942" s="147">
        <v>0</v>
      </c>
      <c r="BS942" s="147">
        <v>0</v>
      </c>
      <c r="BT942" s="147">
        <v>0</v>
      </c>
      <c r="BU942" s="147">
        <v>0</v>
      </c>
      <c r="BV942" s="147">
        <v>0</v>
      </c>
      <c r="BX942" s="55">
        <v>0</v>
      </c>
      <c r="BY942" s="55">
        <v>0</v>
      </c>
      <c r="BZ942" s="55">
        <v>0</v>
      </c>
      <c r="CA942" s="55">
        <v>0</v>
      </c>
      <c r="CB942" s="55">
        <v>0</v>
      </c>
      <c r="CC942" s="135">
        <v>0</v>
      </c>
      <c r="CE942" s="55">
        <v>0</v>
      </c>
      <c r="CF942" s="55">
        <v>0</v>
      </c>
      <c r="CG942" s="55">
        <v>0</v>
      </c>
      <c r="CH942" s="55">
        <v>0</v>
      </c>
      <c r="CI942" s="55">
        <v>0</v>
      </c>
      <c r="CJ942" s="135">
        <v>0</v>
      </c>
      <c r="CL942" s="55">
        <v>0</v>
      </c>
      <c r="CM942" s="55">
        <v>0</v>
      </c>
      <c r="CN942" s="55">
        <v>0</v>
      </c>
      <c r="CO942" s="55">
        <v>0</v>
      </c>
      <c r="CP942" s="55">
        <v>0</v>
      </c>
      <c r="CQ942" s="135">
        <v>0</v>
      </c>
      <c r="CS942" s="67">
        <v>0</v>
      </c>
      <c r="CT942" s="67">
        <v>0</v>
      </c>
      <c r="CU942" s="67">
        <v>0</v>
      </c>
      <c r="CV942" s="67">
        <v>0</v>
      </c>
      <c r="CW942" s="67">
        <v>0</v>
      </c>
      <c r="CX942" s="135">
        <v>0</v>
      </c>
      <c r="CZ942" s="55">
        <v>0</v>
      </c>
      <c r="DA942" s="55">
        <v>0</v>
      </c>
      <c r="DB942" s="55">
        <v>0</v>
      </c>
      <c r="DC942" s="55">
        <v>0</v>
      </c>
      <c r="DD942" s="55">
        <v>0</v>
      </c>
      <c r="DE942" s="135">
        <v>0</v>
      </c>
      <c r="DG942" s="43" t="b" cm="1">
        <f t="array" aca="1" ref="DG942" ca="1">OR($G942=Forecast_Capex_Input!$BF$8:$BF$10)</f>
        <v>0</v>
      </c>
      <c r="DH942" s="43" cm="1">
        <f t="array" aca="1" ref="DH942" ca="1">IFERROR(INDEX(Forecast_Capex_Input!BG$12:BG$286,$Z942)
*(INDEX(Forecast_Capex_Input!$H$12:$H$286,$Z942)=Repex),0)
*$DG942</f>
        <v>0</v>
      </c>
      <c r="DI942" s="43" cm="1">
        <f t="array" aca="1" ref="DI942" ca="1">IFERROR(INDEX(Forecast_Capex_Input!BH$12:BH$286,$Z942)
*(INDEX(Forecast_Capex_Input!$H$12:$H$286,$Z942)=Repex),0)
*$DG942</f>
        <v>0</v>
      </c>
      <c r="DJ942" s="43" cm="1">
        <f t="array" aca="1" ref="DJ942" ca="1">IFERROR(INDEX(Forecast_Capex_Input!BI$12:BI$286,$Z942)
*(INDEX(Forecast_Capex_Input!$H$12:$H$286,$Z942)=Repex),0)
*$DG942</f>
        <v>0</v>
      </c>
      <c r="DK942" s="43" cm="1">
        <f t="array" aca="1" ref="DK942" ca="1">IFERROR(INDEX(Forecast_Capex_Input!BJ$12:BJ$286,$Z942)
*(INDEX(Forecast_Capex_Input!$H$12:$H$286,$Z942)=Repex),0)
*$DG942</f>
        <v>0</v>
      </c>
      <c r="DL942" s="43" cm="1">
        <f t="array" aca="1" ref="DL942" ca="1">IFERROR(INDEX(Forecast_Capex_Input!BK$12:BK$286,$Z942)
*(INDEX(Forecast_Capex_Input!$H$12:$H$286,$Z942)=Repex),0)
*$DG942</f>
        <v>0</v>
      </c>
      <c r="DM942" s="43" cm="1">
        <f t="array" aca="1" ref="DM942" ca="1">IFERROR(INDEX(Forecast_Capex_Input!BL$12:BL$286,$Z942)
*(INDEX(Forecast_Capex_Input!$H$12:$H$286,$Z942)=Repex),0)
*$DG942</f>
        <v>0</v>
      </c>
      <c r="DO942" s="43" t="b" cm="1">
        <f t="array" aca="1" ref="DO942" ca="1">OR($G942=Forecast_Capex_Input!$BN$8:$BN$9)</f>
        <v>0</v>
      </c>
      <c r="DP942" s="43" cm="1">
        <f t="array" aca="1" ref="DP942" ca="1">IFERROR(INDEX(Forecast_Capex_Input!BO$12:BO$286,$Z942)
*(INDEX(Forecast_Capex_Input!$H$12:$H$286,$Z942)=Repex),0)
*$DO942</f>
        <v>0</v>
      </c>
      <c r="DQ942" s="43" cm="1">
        <f t="array" aca="1" ref="DQ942" ca="1">IFERROR(INDEX(Forecast_Capex_Input!BP$12:BP$286,$Z942)
*(INDEX(Forecast_Capex_Input!$H$12:$H$286,$Z942)=Repex),0)
*$DO942</f>
        <v>0</v>
      </c>
      <c r="DR942" s="43" cm="1">
        <f t="array" aca="1" ref="DR942" ca="1">IFERROR(INDEX(Forecast_Capex_Input!BQ$12:BQ$286,$Z942)
*(INDEX(Forecast_Capex_Input!$H$12:$H$286,$Z942)=Repex),0)
*$DO942</f>
        <v>0</v>
      </c>
      <c r="DS942" s="43" cm="1">
        <f t="array" aca="1" ref="DS942" ca="1">IFERROR(INDEX(Forecast_Capex_Input!BR$12:BR$286,$Z942)
*(INDEX(Forecast_Capex_Input!$H$12:$H$286,$Z942)=Repex),0)
*$DO942</f>
        <v>0</v>
      </c>
      <c r="DT942" s="43" cm="1">
        <f t="array" aca="1" ref="DT942" ca="1">IFERROR(INDEX(Forecast_Capex_Input!BS$12:BS$286,$Z942)
*(INDEX(Forecast_Capex_Input!$H$12:$H$286,$Z942)=Repex),0)
*$DO942</f>
        <v>0</v>
      </c>
      <c r="DV942" s="43" t="b" cm="1">
        <f t="array" aca="1" ref="DV942" ca="1">OR($G942=Forecast_Capex_Input!$BU$8:$BU$10)</f>
        <v>0</v>
      </c>
      <c r="DW942" s="43" cm="1">
        <f t="array" aca="1" ref="DW942" ca="1">IFERROR(INDEX(Forecast_Capex_Input!BV$12:BV$286,$Z942)
*(INDEX(Forecast_Capex_Input!$H$12:$H$286,$Z942)=Repex),0)
*$DV942</f>
        <v>0</v>
      </c>
      <c r="DX942" s="43" cm="1">
        <f t="array" aca="1" ref="DX942" ca="1">IFERROR(INDEX(Forecast_Capex_Input!BW$12:BW$286,$Z942)
*(INDEX(Forecast_Capex_Input!$H$12:$H$286,$Z942)=Repex),0)
*$DV942</f>
        <v>0</v>
      </c>
      <c r="DY942" s="43" cm="1">
        <f t="array" aca="1" ref="DY942" ca="1">IFERROR(INDEX(Forecast_Capex_Input!BX$12:BX$286,$Z942)
*(INDEX(Forecast_Capex_Input!$H$12:$H$286,$Z942)=Repex),0)
*$DV942</f>
        <v>0</v>
      </c>
      <c r="DZ942" s="43" cm="1">
        <f t="array" aca="1" ref="DZ942" ca="1">IFERROR(INDEX(Forecast_Capex_Input!BY$12:BY$286,$Z942)
*(INDEX(Forecast_Capex_Input!$H$12:$H$286,$Z942)=Repex),0)
*$DV942</f>
        <v>0</v>
      </c>
      <c r="EA942" s="43" cm="1">
        <f t="array" aca="1" ref="EA942" ca="1">IFERROR(INDEX(Forecast_Capex_Input!BZ$12:BZ$286,$Z942)
*(INDEX(Forecast_Capex_Input!$H$12:$H$286,$Z942)=Repex),0)
*$DV942</f>
        <v>0</v>
      </c>
      <c r="EB942" s="43" cm="1">
        <f t="array" aca="1" ref="EB942" ca="1">IFERROR(INDEX(Forecast_Capex_Input!CA$12:CA$286,$Z942)
*(INDEX(Forecast_Capex_Input!$H$12:$H$286,$Z942)=Repex),0)
*$DV942</f>
        <v>0</v>
      </c>
      <c r="EC942" s="43" cm="1">
        <f t="array" aca="1" ref="EC942" ca="1">IFERROR(INDEX(Forecast_Capex_Input!CB$12:CB$286,$Z942)
*(INDEX(Forecast_Capex_Input!$H$12:$H$286,$Z942)=Repex),0)
*$DV942</f>
        <v>0</v>
      </c>
      <c r="ED942" s="43" cm="1">
        <f t="array" aca="1" ref="ED942" ca="1">IFERROR(INDEX(Forecast_Capex_Input!CC$12:CC$286,$Z942)
*(INDEX(Forecast_Capex_Input!$H$12:$H$286,$Z942)=Repex),0)
*$DV942</f>
        <v>0</v>
      </c>
      <c r="EF942" s="86" t="str">
        <f t="shared" si="84"/>
        <v>N/A</v>
      </c>
      <c r="EG942" s="28" t="str">
        <f>IFERROR(RANK(EF942,EF$11:EF$1010,0)+COUNTIF(EF$11:EF942,EF942)-1,NA)</f>
        <v>N/A</v>
      </c>
    </row>
    <row r="943" spans="3:137" x14ac:dyDescent="0.2">
      <c r="C943" s="28">
        <f t="shared" si="85"/>
        <v>933</v>
      </c>
      <c r="D943" s="9" t="str" cm="1">
        <f t="array" ref="D943">IFERROR(INDEX(Forecast_Capex_Input!$D$12:$D$286,$Z943),NA)</f>
        <v>N/A</v>
      </c>
      <c r="E943" s="24" t="str" cm="1">
        <f t="array" ref="E943">IF($Z943=NA,NA,INDEX(Forecast_Capex_Input!$E$12:$E$286,$Z943))</f>
        <v>N/A</v>
      </c>
      <c r="F943" s="9" t="str" cm="1">
        <f t="array" aca="1" ref="F943" ca="1">IFERROR(INDEX(General!$E$25:$E$26,$AA943),NA)</f>
        <v>N/A</v>
      </c>
      <c r="G943" s="9" t="str" cm="1">
        <f t="array" aca="1" ref="G943" ca="1">IFERROR(INDEX(Forecast_Capex_Input!$AI$11:$BB$11,$AC943),NA)</f>
        <v>N/A</v>
      </c>
      <c r="H943" s="50" t="str" cm="1">
        <f t="array" aca="1" ref="H943" ca="1">IFERROR(INDEX(Forecast_Capex_Input!$AI$12:$BB$286,$Z943,$AC943),NA)</f>
        <v>N/A</v>
      </c>
      <c r="I943" s="150" t="str" cm="1">
        <f t="array" ref="I943">IFERROR(INDEX(Forecast_Capex_Input!$F$12:$F$286,$Z943),NA)</f>
        <v>N/A</v>
      </c>
      <c r="J943" s="150" t="str" cm="1">
        <f t="array" ref="J943">IFERROR(INDEX(Forecast_Capex_Input!G$12:G$286,$Z943),NA)</f>
        <v>N/A</v>
      </c>
      <c r="K943" s="150" t="str" cm="1">
        <f t="array" ref="K943">IFERROR(INDEX(Forecast_Capex_Input!H$12:H$286,$Z943),NA)</f>
        <v>N/A</v>
      </c>
      <c r="L943" s="150" t="str" cm="1">
        <f t="array" ref="L943">IFERROR(INDEX(Forecast_Capex_Input!I$12:I$286,$Z943),NA)</f>
        <v>N/A</v>
      </c>
      <c r="M943" s="150" t="str" cm="1">
        <f t="array" ref="M943">IFERROR(INDEX(Forecast_Capex_Input!J$12:J$286,$Z943),NA)</f>
        <v>N/A</v>
      </c>
      <c r="N943" s="150" t="str" cm="1">
        <f t="array" ref="N943">IFERROR(INDEX(Forecast_Capex_Input!K$12:K$286,$Z943),NA)</f>
        <v>N/A</v>
      </c>
      <c r="O943" s="150" t="str" cm="1">
        <f t="array" ref="O943">IFERROR(INDEX(Forecast_Capex_Input!L$12:L$286,$Z943),NA)</f>
        <v>N/A</v>
      </c>
      <c r="P943" s="150" t="str" cm="1">
        <f t="array" ref="P943">IFERROR(INDEX(Forecast_Capex_Input!M$12:M$286,$Z943),NA)</f>
        <v>N/A</v>
      </c>
      <c r="Q943" s="24" t="str" cm="1">
        <f t="array" ref="Q943">IFERROR(INDEX(Forecast_Capex_Input!N$12:N$286,$Z943),NA)</f>
        <v>N/A</v>
      </c>
      <c r="R943" s="190" cm="1">
        <f t="array" ref="R943">IFERROR(INDEX(Forecast_Capex_Input!O$12:O$286,$Z943),0)</f>
        <v>0</v>
      </c>
      <c r="S943" s="24" cm="1">
        <f t="array" ref="S943">IFERROR(INDEX(Forecast_Capex_Input!P$12:P$286,$Z943),0)</f>
        <v>0</v>
      </c>
      <c r="T943" s="150" t="str" cm="1">
        <f t="array" aca="1" ref="T943" ca="1">IFERROR(INDEX(General!$K$91:$K$110,$AC943),NA)</f>
        <v>N/A</v>
      </c>
      <c r="U943" s="43" cm="1">
        <f t="array" aca="1" ref="U943" ca="1">IFERROR(
IF($F943=General!$E$25,INDEX(Forecast_Capex_Input!S$12:S$286,$Z943),
INDEX(Forecast_Capex_Input!T$12:T$286,$Z943)),0)</f>
        <v>0</v>
      </c>
      <c r="V943" s="82" t="b">
        <f>IFERROR(INDEX(Overheads!$T$19:$T$26,MATCH($I943,Overheads!$E$19:$E$26,0)),FALSE)</f>
        <v>0</v>
      </c>
      <c r="W943" s="209" cm="1">
        <f t="array" ref="W943">IFERROR(
INDEX(Forecast_Capex_Input!CN$12:CN$286,$Z943),0)</f>
        <v>0</v>
      </c>
      <c r="X943" s="209">
        <f>IFERROR(
MATCH($W943,General!$L$39:$S$39,0),1)</f>
        <v>1</v>
      </c>
      <c r="Z943" s="28" t="str">
        <f>IFERROR(
IF(MATCH($C943,Forecast_Capex_Input!$CI$12:$CI$286,1)+1&gt;MAX(Forecast_Capex_Input!$C$12:$C$286),NA,
MATCH($C943,Forecast_Capex_Input!$CI$12:$CI$286,1)+1),1)</f>
        <v>N/A</v>
      </c>
      <c r="AA943" s="28" t="str" cm="1">
        <f t="array" aca="1" ref="AA943" ca="1">IFERROR(
IF(Z942&lt;&gt;Z943,1,
IF(COUNTIF(OFFSET(AA942,0,0,-INDEX(Forecast_Capex_Input!$CG$12:$CG$286,$Z943)),AA942)=INDEX(Forecast_Capex_Input!$CG$12:$CG$286,$Z943),AA942+1,AA942)),NA)</f>
        <v>N/A</v>
      </c>
      <c r="AB943" s="28" t="str" cm="1">
        <f t="array" ref="AB943">IFERROR($C943-IF($Z943=1,1,INDEX(Forecast_Capex_Input!$CI$12:$CI$286,$Z943-1))+1,NA)</f>
        <v>N/A</v>
      </c>
      <c r="AC943" s="28" t="str" cm="1">
        <f t="array" aca="1" ref="AC943" ca="1">IFERROR(IF(AA943=1,
INDEX(Forecast_Capex_Input!$AI$10:$BB$10,SMALL(IF(INDEX(Forecast_Capex_Input!$AI$12:$BB$286,$Z943,0)&gt;0,COLUMN(Forecast_Capex_Input!$AI$10:$BB$10)-COLUMN(Forecast_Capex_Input!$AI$12)+1),ROWS(OFFSET(AC942,0,0,-$AB943)))),
OFFSET(AC942,-INDEX(Forecast_Capex_Input!$CG$12:$CG$286,$Z943)+1,0)),NA)</f>
        <v>N/A</v>
      </c>
      <c r="AD943" s="28" t="str">
        <f t="shared" ca="1" si="82"/>
        <v>N/A</v>
      </c>
      <c r="AE943" s="82" t="b">
        <f t="shared" si="86"/>
        <v>0</v>
      </c>
      <c r="AF943" s="78" t="b">
        <v>0</v>
      </c>
      <c r="AG943" s="82" t="b">
        <f t="shared" si="83"/>
        <v>1</v>
      </c>
      <c r="AI943" s="55">
        <v>0</v>
      </c>
      <c r="AJ943" s="55">
        <v>0</v>
      </c>
      <c r="AK943" s="55">
        <v>0</v>
      </c>
      <c r="AL943" s="55">
        <v>0</v>
      </c>
      <c r="AM943" s="55">
        <v>0</v>
      </c>
      <c r="AN943" s="135">
        <v>0</v>
      </c>
      <c r="AP943" s="55">
        <v>0</v>
      </c>
      <c r="AQ943" s="55">
        <v>0</v>
      </c>
      <c r="AR943" s="55">
        <v>0</v>
      </c>
      <c r="AS943" s="55">
        <v>0</v>
      </c>
      <c r="AT943" s="55">
        <v>0</v>
      </c>
      <c r="AU943" s="135">
        <v>0</v>
      </c>
      <c r="AW943" s="55">
        <v>0</v>
      </c>
      <c r="AX943" s="55">
        <v>0</v>
      </c>
      <c r="AY943" s="55">
        <v>0</v>
      </c>
      <c r="AZ943" s="55">
        <v>0</v>
      </c>
      <c r="BA943" s="55">
        <v>0</v>
      </c>
      <c r="BB943" s="135">
        <v>0</v>
      </c>
      <c r="BD943" s="55">
        <v>0</v>
      </c>
      <c r="BE943" s="55">
        <v>0</v>
      </c>
      <c r="BF943" s="55">
        <v>0</v>
      </c>
      <c r="BG943" s="55">
        <v>0</v>
      </c>
      <c r="BH943" s="55">
        <v>0</v>
      </c>
      <c r="BI943" s="135">
        <v>0</v>
      </c>
      <c r="BK943" s="55">
        <v>0</v>
      </c>
      <c r="BL943" s="55">
        <v>0</v>
      </c>
      <c r="BM943" s="55">
        <v>0</v>
      </c>
      <c r="BN943" s="55">
        <v>0</v>
      </c>
      <c r="BO943" s="55">
        <v>0</v>
      </c>
      <c r="BP943" s="135">
        <v>0</v>
      </c>
      <c r="BR943" s="147">
        <v>0</v>
      </c>
      <c r="BS943" s="147">
        <v>0</v>
      </c>
      <c r="BT943" s="147">
        <v>0</v>
      </c>
      <c r="BU943" s="147">
        <v>0</v>
      </c>
      <c r="BV943" s="147">
        <v>0</v>
      </c>
      <c r="BX943" s="55">
        <v>0</v>
      </c>
      <c r="BY943" s="55">
        <v>0</v>
      </c>
      <c r="BZ943" s="55">
        <v>0</v>
      </c>
      <c r="CA943" s="55">
        <v>0</v>
      </c>
      <c r="CB943" s="55">
        <v>0</v>
      </c>
      <c r="CC943" s="135">
        <v>0</v>
      </c>
      <c r="CE943" s="55">
        <v>0</v>
      </c>
      <c r="CF943" s="55">
        <v>0</v>
      </c>
      <c r="CG943" s="55">
        <v>0</v>
      </c>
      <c r="CH943" s="55">
        <v>0</v>
      </c>
      <c r="CI943" s="55">
        <v>0</v>
      </c>
      <c r="CJ943" s="135">
        <v>0</v>
      </c>
      <c r="CL943" s="55">
        <v>0</v>
      </c>
      <c r="CM943" s="55">
        <v>0</v>
      </c>
      <c r="CN943" s="55">
        <v>0</v>
      </c>
      <c r="CO943" s="55">
        <v>0</v>
      </c>
      <c r="CP943" s="55">
        <v>0</v>
      </c>
      <c r="CQ943" s="135">
        <v>0</v>
      </c>
      <c r="CS943" s="67">
        <v>0</v>
      </c>
      <c r="CT943" s="67">
        <v>0</v>
      </c>
      <c r="CU943" s="67">
        <v>0</v>
      </c>
      <c r="CV943" s="67">
        <v>0</v>
      </c>
      <c r="CW943" s="67">
        <v>0</v>
      </c>
      <c r="CX943" s="135">
        <v>0</v>
      </c>
      <c r="CZ943" s="55">
        <v>0</v>
      </c>
      <c r="DA943" s="55">
        <v>0</v>
      </c>
      <c r="DB943" s="55">
        <v>0</v>
      </c>
      <c r="DC943" s="55">
        <v>0</v>
      </c>
      <c r="DD943" s="55">
        <v>0</v>
      </c>
      <c r="DE943" s="135">
        <v>0</v>
      </c>
      <c r="DG943" s="43" t="b" cm="1">
        <f t="array" aca="1" ref="DG943" ca="1">OR($G943=Forecast_Capex_Input!$BF$8:$BF$10)</f>
        <v>0</v>
      </c>
      <c r="DH943" s="43" cm="1">
        <f t="array" aca="1" ref="DH943" ca="1">IFERROR(INDEX(Forecast_Capex_Input!BG$12:BG$286,$Z943)
*(INDEX(Forecast_Capex_Input!$H$12:$H$286,$Z943)=Repex),0)
*$DG943</f>
        <v>0</v>
      </c>
      <c r="DI943" s="43" cm="1">
        <f t="array" aca="1" ref="DI943" ca="1">IFERROR(INDEX(Forecast_Capex_Input!BH$12:BH$286,$Z943)
*(INDEX(Forecast_Capex_Input!$H$12:$H$286,$Z943)=Repex),0)
*$DG943</f>
        <v>0</v>
      </c>
      <c r="DJ943" s="43" cm="1">
        <f t="array" aca="1" ref="DJ943" ca="1">IFERROR(INDEX(Forecast_Capex_Input!BI$12:BI$286,$Z943)
*(INDEX(Forecast_Capex_Input!$H$12:$H$286,$Z943)=Repex),0)
*$DG943</f>
        <v>0</v>
      </c>
      <c r="DK943" s="43" cm="1">
        <f t="array" aca="1" ref="DK943" ca="1">IFERROR(INDEX(Forecast_Capex_Input!BJ$12:BJ$286,$Z943)
*(INDEX(Forecast_Capex_Input!$H$12:$H$286,$Z943)=Repex),0)
*$DG943</f>
        <v>0</v>
      </c>
      <c r="DL943" s="43" cm="1">
        <f t="array" aca="1" ref="DL943" ca="1">IFERROR(INDEX(Forecast_Capex_Input!BK$12:BK$286,$Z943)
*(INDEX(Forecast_Capex_Input!$H$12:$H$286,$Z943)=Repex),0)
*$DG943</f>
        <v>0</v>
      </c>
      <c r="DM943" s="43" cm="1">
        <f t="array" aca="1" ref="DM943" ca="1">IFERROR(INDEX(Forecast_Capex_Input!BL$12:BL$286,$Z943)
*(INDEX(Forecast_Capex_Input!$H$12:$H$286,$Z943)=Repex),0)
*$DG943</f>
        <v>0</v>
      </c>
      <c r="DO943" s="43" t="b" cm="1">
        <f t="array" aca="1" ref="DO943" ca="1">OR($G943=Forecast_Capex_Input!$BN$8:$BN$9)</f>
        <v>0</v>
      </c>
      <c r="DP943" s="43" cm="1">
        <f t="array" aca="1" ref="DP943" ca="1">IFERROR(INDEX(Forecast_Capex_Input!BO$12:BO$286,$Z943)
*(INDEX(Forecast_Capex_Input!$H$12:$H$286,$Z943)=Repex),0)
*$DO943</f>
        <v>0</v>
      </c>
      <c r="DQ943" s="43" cm="1">
        <f t="array" aca="1" ref="DQ943" ca="1">IFERROR(INDEX(Forecast_Capex_Input!BP$12:BP$286,$Z943)
*(INDEX(Forecast_Capex_Input!$H$12:$H$286,$Z943)=Repex),0)
*$DO943</f>
        <v>0</v>
      </c>
      <c r="DR943" s="43" cm="1">
        <f t="array" aca="1" ref="DR943" ca="1">IFERROR(INDEX(Forecast_Capex_Input!BQ$12:BQ$286,$Z943)
*(INDEX(Forecast_Capex_Input!$H$12:$H$286,$Z943)=Repex),0)
*$DO943</f>
        <v>0</v>
      </c>
      <c r="DS943" s="43" cm="1">
        <f t="array" aca="1" ref="DS943" ca="1">IFERROR(INDEX(Forecast_Capex_Input!BR$12:BR$286,$Z943)
*(INDEX(Forecast_Capex_Input!$H$12:$H$286,$Z943)=Repex),0)
*$DO943</f>
        <v>0</v>
      </c>
      <c r="DT943" s="43" cm="1">
        <f t="array" aca="1" ref="DT943" ca="1">IFERROR(INDEX(Forecast_Capex_Input!BS$12:BS$286,$Z943)
*(INDEX(Forecast_Capex_Input!$H$12:$H$286,$Z943)=Repex),0)
*$DO943</f>
        <v>0</v>
      </c>
      <c r="DV943" s="43" t="b" cm="1">
        <f t="array" aca="1" ref="DV943" ca="1">OR($G943=Forecast_Capex_Input!$BU$8:$BU$10)</f>
        <v>0</v>
      </c>
      <c r="DW943" s="43" cm="1">
        <f t="array" aca="1" ref="DW943" ca="1">IFERROR(INDEX(Forecast_Capex_Input!BV$12:BV$286,$Z943)
*(INDEX(Forecast_Capex_Input!$H$12:$H$286,$Z943)=Repex),0)
*$DV943</f>
        <v>0</v>
      </c>
      <c r="DX943" s="43" cm="1">
        <f t="array" aca="1" ref="DX943" ca="1">IFERROR(INDEX(Forecast_Capex_Input!BW$12:BW$286,$Z943)
*(INDEX(Forecast_Capex_Input!$H$12:$H$286,$Z943)=Repex),0)
*$DV943</f>
        <v>0</v>
      </c>
      <c r="DY943" s="43" cm="1">
        <f t="array" aca="1" ref="DY943" ca="1">IFERROR(INDEX(Forecast_Capex_Input!BX$12:BX$286,$Z943)
*(INDEX(Forecast_Capex_Input!$H$12:$H$286,$Z943)=Repex),0)
*$DV943</f>
        <v>0</v>
      </c>
      <c r="DZ943" s="43" cm="1">
        <f t="array" aca="1" ref="DZ943" ca="1">IFERROR(INDEX(Forecast_Capex_Input!BY$12:BY$286,$Z943)
*(INDEX(Forecast_Capex_Input!$H$12:$H$286,$Z943)=Repex),0)
*$DV943</f>
        <v>0</v>
      </c>
      <c r="EA943" s="43" cm="1">
        <f t="array" aca="1" ref="EA943" ca="1">IFERROR(INDEX(Forecast_Capex_Input!BZ$12:BZ$286,$Z943)
*(INDEX(Forecast_Capex_Input!$H$12:$H$286,$Z943)=Repex),0)
*$DV943</f>
        <v>0</v>
      </c>
      <c r="EB943" s="43" cm="1">
        <f t="array" aca="1" ref="EB943" ca="1">IFERROR(INDEX(Forecast_Capex_Input!CA$12:CA$286,$Z943)
*(INDEX(Forecast_Capex_Input!$H$12:$H$286,$Z943)=Repex),0)
*$DV943</f>
        <v>0</v>
      </c>
      <c r="EC943" s="43" cm="1">
        <f t="array" aca="1" ref="EC943" ca="1">IFERROR(INDEX(Forecast_Capex_Input!CB$12:CB$286,$Z943)
*(INDEX(Forecast_Capex_Input!$H$12:$H$286,$Z943)=Repex),0)
*$DV943</f>
        <v>0</v>
      </c>
      <c r="ED943" s="43" cm="1">
        <f t="array" aca="1" ref="ED943" ca="1">IFERROR(INDEX(Forecast_Capex_Input!CC$12:CC$286,$Z943)
*(INDEX(Forecast_Capex_Input!$H$12:$H$286,$Z943)=Repex),0)
*$DV943</f>
        <v>0</v>
      </c>
      <c r="EF943" s="86" t="str">
        <f t="shared" si="84"/>
        <v>N/A</v>
      </c>
      <c r="EG943" s="28" t="str">
        <f>IFERROR(RANK(EF943,EF$11:EF$1010,0)+COUNTIF(EF$11:EF943,EF943)-1,NA)</f>
        <v>N/A</v>
      </c>
    </row>
    <row r="944" spans="3:137" x14ac:dyDescent="0.2">
      <c r="C944" s="28">
        <f t="shared" si="85"/>
        <v>934</v>
      </c>
      <c r="D944" s="9" t="str" cm="1">
        <f t="array" ref="D944">IFERROR(INDEX(Forecast_Capex_Input!$D$12:$D$286,$Z944),NA)</f>
        <v>N/A</v>
      </c>
      <c r="E944" s="24" t="str" cm="1">
        <f t="array" ref="E944">IF($Z944=NA,NA,INDEX(Forecast_Capex_Input!$E$12:$E$286,$Z944))</f>
        <v>N/A</v>
      </c>
      <c r="F944" s="9" t="str" cm="1">
        <f t="array" aca="1" ref="F944" ca="1">IFERROR(INDEX(General!$E$25:$E$26,$AA944),NA)</f>
        <v>N/A</v>
      </c>
      <c r="G944" s="9" t="str" cm="1">
        <f t="array" aca="1" ref="G944" ca="1">IFERROR(INDEX(Forecast_Capex_Input!$AI$11:$BB$11,$AC944),NA)</f>
        <v>N/A</v>
      </c>
      <c r="H944" s="50" t="str" cm="1">
        <f t="array" aca="1" ref="H944" ca="1">IFERROR(INDEX(Forecast_Capex_Input!$AI$12:$BB$286,$Z944,$AC944),NA)</f>
        <v>N/A</v>
      </c>
      <c r="I944" s="150" t="str" cm="1">
        <f t="array" ref="I944">IFERROR(INDEX(Forecast_Capex_Input!$F$12:$F$286,$Z944),NA)</f>
        <v>N/A</v>
      </c>
      <c r="J944" s="150" t="str" cm="1">
        <f t="array" ref="J944">IFERROR(INDEX(Forecast_Capex_Input!G$12:G$286,$Z944),NA)</f>
        <v>N/A</v>
      </c>
      <c r="K944" s="150" t="str" cm="1">
        <f t="array" ref="K944">IFERROR(INDEX(Forecast_Capex_Input!H$12:H$286,$Z944),NA)</f>
        <v>N/A</v>
      </c>
      <c r="L944" s="150" t="str" cm="1">
        <f t="array" ref="L944">IFERROR(INDEX(Forecast_Capex_Input!I$12:I$286,$Z944),NA)</f>
        <v>N/A</v>
      </c>
      <c r="M944" s="150" t="str" cm="1">
        <f t="array" ref="M944">IFERROR(INDEX(Forecast_Capex_Input!J$12:J$286,$Z944),NA)</f>
        <v>N/A</v>
      </c>
      <c r="N944" s="150" t="str" cm="1">
        <f t="array" ref="N944">IFERROR(INDEX(Forecast_Capex_Input!K$12:K$286,$Z944),NA)</f>
        <v>N/A</v>
      </c>
      <c r="O944" s="150" t="str" cm="1">
        <f t="array" ref="O944">IFERROR(INDEX(Forecast_Capex_Input!L$12:L$286,$Z944),NA)</f>
        <v>N/A</v>
      </c>
      <c r="P944" s="150" t="str" cm="1">
        <f t="array" ref="P944">IFERROR(INDEX(Forecast_Capex_Input!M$12:M$286,$Z944),NA)</f>
        <v>N/A</v>
      </c>
      <c r="Q944" s="24" t="str" cm="1">
        <f t="array" ref="Q944">IFERROR(INDEX(Forecast_Capex_Input!N$12:N$286,$Z944),NA)</f>
        <v>N/A</v>
      </c>
      <c r="R944" s="190" cm="1">
        <f t="array" ref="R944">IFERROR(INDEX(Forecast_Capex_Input!O$12:O$286,$Z944),0)</f>
        <v>0</v>
      </c>
      <c r="S944" s="24" cm="1">
        <f t="array" ref="S944">IFERROR(INDEX(Forecast_Capex_Input!P$12:P$286,$Z944),0)</f>
        <v>0</v>
      </c>
      <c r="T944" s="150" t="str" cm="1">
        <f t="array" aca="1" ref="T944" ca="1">IFERROR(INDEX(General!$K$91:$K$110,$AC944),NA)</f>
        <v>N/A</v>
      </c>
      <c r="U944" s="43" cm="1">
        <f t="array" aca="1" ref="U944" ca="1">IFERROR(
IF($F944=General!$E$25,INDEX(Forecast_Capex_Input!S$12:S$286,$Z944),
INDEX(Forecast_Capex_Input!T$12:T$286,$Z944)),0)</f>
        <v>0</v>
      </c>
      <c r="V944" s="82" t="b">
        <f>IFERROR(INDEX(Overheads!$T$19:$T$26,MATCH($I944,Overheads!$E$19:$E$26,0)),FALSE)</f>
        <v>0</v>
      </c>
      <c r="W944" s="209" cm="1">
        <f t="array" ref="W944">IFERROR(
INDEX(Forecast_Capex_Input!CN$12:CN$286,$Z944),0)</f>
        <v>0</v>
      </c>
      <c r="X944" s="209">
        <f>IFERROR(
MATCH($W944,General!$L$39:$S$39,0),1)</f>
        <v>1</v>
      </c>
      <c r="Z944" s="28" t="str">
        <f>IFERROR(
IF(MATCH($C944,Forecast_Capex_Input!$CI$12:$CI$286,1)+1&gt;MAX(Forecast_Capex_Input!$C$12:$C$286),NA,
MATCH($C944,Forecast_Capex_Input!$CI$12:$CI$286,1)+1),1)</f>
        <v>N/A</v>
      </c>
      <c r="AA944" s="28" t="str" cm="1">
        <f t="array" aca="1" ref="AA944" ca="1">IFERROR(
IF(Z943&lt;&gt;Z944,1,
IF(COUNTIF(OFFSET(AA943,0,0,-INDEX(Forecast_Capex_Input!$CG$12:$CG$286,$Z944)),AA943)=INDEX(Forecast_Capex_Input!$CG$12:$CG$286,$Z944),AA943+1,AA943)),NA)</f>
        <v>N/A</v>
      </c>
      <c r="AB944" s="28" t="str" cm="1">
        <f t="array" ref="AB944">IFERROR($C944-IF($Z944=1,1,INDEX(Forecast_Capex_Input!$CI$12:$CI$286,$Z944-1))+1,NA)</f>
        <v>N/A</v>
      </c>
      <c r="AC944" s="28" t="str" cm="1">
        <f t="array" aca="1" ref="AC944" ca="1">IFERROR(IF(AA944=1,
INDEX(Forecast_Capex_Input!$AI$10:$BB$10,SMALL(IF(INDEX(Forecast_Capex_Input!$AI$12:$BB$286,$Z944,0)&gt;0,COLUMN(Forecast_Capex_Input!$AI$10:$BB$10)-COLUMN(Forecast_Capex_Input!$AI$12)+1),ROWS(OFFSET(AC943,0,0,-$AB944)))),
OFFSET(AC943,-INDEX(Forecast_Capex_Input!$CG$12:$CG$286,$Z944)+1,0)),NA)</f>
        <v>N/A</v>
      </c>
      <c r="AD944" s="28" t="str">
        <f t="shared" ca="1" si="82"/>
        <v>N/A</v>
      </c>
      <c r="AE944" s="82" t="b">
        <f t="shared" si="86"/>
        <v>0</v>
      </c>
      <c r="AF944" s="78" t="b">
        <v>0</v>
      </c>
      <c r="AG944" s="82" t="b">
        <f t="shared" si="83"/>
        <v>1</v>
      </c>
      <c r="AI944" s="55">
        <v>0</v>
      </c>
      <c r="AJ944" s="55">
        <v>0</v>
      </c>
      <c r="AK944" s="55">
        <v>0</v>
      </c>
      <c r="AL944" s="55">
        <v>0</v>
      </c>
      <c r="AM944" s="55">
        <v>0</v>
      </c>
      <c r="AN944" s="135">
        <v>0</v>
      </c>
      <c r="AP944" s="55">
        <v>0</v>
      </c>
      <c r="AQ944" s="55">
        <v>0</v>
      </c>
      <c r="AR944" s="55">
        <v>0</v>
      </c>
      <c r="AS944" s="55">
        <v>0</v>
      </c>
      <c r="AT944" s="55">
        <v>0</v>
      </c>
      <c r="AU944" s="135">
        <v>0</v>
      </c>
      <c r="AW944" s="55">
        <v>0</v>
      </c>
      <c r="AX944" s="55">
        <v>0</v>
      </c>
      <c r="AY944" s="55">
        <v>0</v>
      </c>
      <c r="AZ944" s="55">
        <v>0</v>
      </c>
      <c r="BA944" s="55">
        <v>0</v>
      </c>
      <c r="BB944" s="135">
        <v>0</v>
      </c>
      <c r="BD944" s="55">
        <v>0</v>
      </c>
      <c r="BE944" s="55">
        <v>0</v>
      </c>
      <c r="BF944" s="55">
        <v>0</v>
      </c>
      <c r="BG944" s="55">
        <v>0</v>
      </c>
      <c r="BH944" s="55">
        <v>0</v>
      </c>
      <c r="BI944" s="135">
        <v>0</v>
      </c>
      <c r="BK944" s="55">
        <v>0</v>
      </c>
      <c r="BL944" s="55">
        <v>0</v>
      </c>
      <c r="BM944" s="55">
        <v>0</v>
      </c>
      <c r="BN944" s="55">
        <v>0</v>
      </c>
      <c r="BO944" s="55">
        <v>0</v>
      </c>
      <c r="BP944" s="135">
        <v>0</v>
      </c>
      <c r="BR944" s="147">
        <v>0</v>
      </c>
      <c r="BS944" s="147">
        <v>0</v>
      </c>
      <c r="BT944" s="147">
        <v>0</v>
      </c>
      <c r="BU944" s="147">
        <v>0</v>
      </c>
      <c r="BV944" s="147">
        <v>0</v>
      </c>
      <c r="BX944" s="55">
        <v>0</v>
      </c>
      <c r="BY944" s="55">
        <v>0</v>
      </c>
      <c r="BZ944" s="55">
        <v>0</v>
      </c>
      <c r="CA944" s="55">
        <v>0</v>
      </c>
      <c r="CB944" s="55">
        <v>0</v>
      </c>
      <c r="CC944" s="135">
        <v>0</v>
      </c>
      <c r="CE944" s="55">
        <v>0</v>
      </c>
      <c r="CF944" s="55">
        <v>0</v>
      </c>
      <c r="CG944" s="55">
        <v>0</v>
      </c>
      <c r="CH944" s="55">
        <v>0</v>
      </c>
      <c r="CI944" s="55">
        <v>0</v>
      </c>
      <c r="CJ944" s="135">
        <v>0</v>
      </c>
      <c r="CL944" s="55">
        <v>0</v>
      </c>
      <c r="CM944" s="55">
        <v>0</v>
      </c>
      <c r="CN944" s="55">
        <v>0</v>
      </c>
      <c r="CO944" s="55">
        <v>0</v>
      </c>
      <c r="CP944" s="55">
        <v>0</v>
      </c>
      <c r="CQ944" s="135">
        <v>0</v>
      </c>
      <c r="CS944" s="67">
        <v>0</v>
      </c>
      <c r="CT944" s="67">
        <v>0</v>
      </c>
      <c r="CU944" s="67">
        <v>0</v>
      </c>
      <c r="CV944" s="67">
        <v>0</v>
      </c>
      <c r="CW944" s="67">
        <v>0</v>
      </c>
      <c r="CX944" s="135">
        <v>0</v>
      </c>
      <c r="CZ944" s="55">
        <v>0</v>
      </c>
      <c r="DA944" s="55">
        <v>0</v>
      </c>
      <c r="DB944" s="55">
        <v>0</v>
      </c>
      <c r="DC944" s="55">
        <v>0</v>
      </c>
      <c r="DD944" s="55">
        <v>0</v>
      </c>
      <c r="DE944" s="135">
        <v>0</v>
      </c>
      <c r="DG944" s="43" t="b" cm="1">
        <f t="array" aca="1" ref="DG944" ca="1">OR($G944=Forecast_Capex_Input!$BF$8:$BF$10)</f>
        <v>0</v>
      </c>
      <c r="DH944" s="43" cm="1">
        <f t="array" aca="1" ref="DH944" ca="1">IFERROR(INDEX(Forecast_Capex_Input!BG$12:BG$286,$Z944)
*(INDEX(Forecast_Capex_Input!$H$12:$H$286,$Z944)=Repex),0)
*$DG944</f>
        <v>0</v>
      </c>
      <c r="DI944" s="43" cm="1">
        <f t="array" aca="1" ref="DI944" ca="1">IFERROR(INDEX(Forecast_Capex_Input!BH$12:BH$286,$Z944)
*(INDEX(Forecast_Capex_Input!$H$12:$H$286,$Z944)=Repex),0)
*$DG944</f>
        <v>0</v>
      </c>
      <c r="DJ944" s="43" cm="1">
        <f t="array" aca="1" ref="DJ944" ca="1">IFERROR(INDEX(Forecast_Capex_Input!BI$12:BI$286,$Z944)
*(INDEX(Forecast_Capex_Input!$H$12:$H$286,$Z944)=Repex),0)
*$DG944</f>
        <v>0</v>
      </c>
      <c r="DK944" s="43" cm="1">
        <f t="array" aca="1" ref="DK944" ca="1">IFERROR(INDEX(Forecast_Capex_Input!BJ$12:BJ$286,$Z944)
*(INDEX(Forecast_Capex_Input!$H$12:$H$286,$Z944)=Repex),0)
*$DG944</f>
        <v>0</v>
      </c>
      <c r="DL944" s="43" cm="1">
        <f t="array" aca="1" ref="DL944" ca="1">IFERROR(INDEX(Forecast_Capex_Input!BK$12:BK$286,$Z944)
*(INDEX(Forecast_Capex_Input!$H$12:$H$286,$Z944)=Repex),0)
*$DG944</f>
        <v>0</v>
      </c>
      <c r="DM944" s="43" cm="1">
        <f t="array" aca="1" ref="DM944" ca="1">IFERROR(INDEX(Forecast_Capex_Input!BL$12:BL$286,$Z944)
*(INDEX(Forecast_Capex_Input!$H$12:$H$286,$Z944)=Repex),0)
*$DG944</f>
        <v>0</v>
      </c>
      <c r="DO944" s="43" t="b" cm="1">
        <f t="array" aca="1" ref="DO944" ca="1">OR($G944=Forecast_Capex_Input!$BN$8:$BN$9)</f>
        <v>0</v>
      </c>
      <c r="DP944" s="43" cm="1">
        <f t="array" aca="1" ref="DP944" ca="1">IFERROR(INDEX(Forecast_Capex_Input!BO$12:BO$286,$Z944)
*(INDEX(Forecast_Capex_Input!$H$12:$H$286,$Z944)=Repex),0)
*$DO944</f>
        <v>0</v>
      </c>
      <c r="DQ944" s="43" cm="1">
        <f t="array" aca="1" ref="DQ944" ca="1">IFERROR(INDEX(Forecast_Capex_Input!BP$12:BP$286,$Z944)
*(INDEX(Forecast_Capex_Input!$H$12:$H$286,$Z944)=Repex),0)
*$DO944</f>
        <v>0</v>
      </c>
      <c r="DR944" s="43" cm="1">
        <f t="array" aca="1" ref="DR944" ca="1">IFERROR(INDEX(Forecast_Capex_Input!BQ$12:BQ$286,$Z944)
*(INDEX(Forecast_Capex_Input!$H$12:$H$286,$Z944)=Repex),0)
*$DO944</f>
        <v>0</v>
      </c>
      <c r="DS944" s="43" cm="1">
        <f t="array" aca="1" ref="DS944" ca="1">IFERROR(INDEX(Forecast_Capex_Input!BR$12:BR$286,$Z944)
*(INDEX(Forecast_Capex_Input!$H$12:$H$286,$Z944)=Repex),0)
*$DO944</f>
        <v>0</v>
      </c>
      <c r="DT944" s="43" cm="1">
        <f t="array" aca="1" ref="DT944" ca="1">IFERROR(INDEX(Forecast_Capex_Input!BS$12:BS$286,$Z944)
*(INDEX(Forecast_Capex_Input!$H$12:$H$286,$Z944)=Repex),0)
*$DO944</f>
        <v>0</v>
      </c>
      <c r="DV944" s="43" t="b" cm="1">
        <f t="array" aca="1" ref="DV944" ca="1">OR($G944=Forecast_Capex_Input!$BU$8:$BU$10)</f>
        <v>0</v>
      </c>
      <c r="DW944" s="43" cm="1">
        <f t="array" aca="1" ref="DW944" ca="1">IFERROR(INDEX(Forecast_Capex_Input!BV$12:BV$286,$Z944)
*(INDEX(Forecast_Capex_Input!$H$12:$H$286,$Z944)=Repex),0)
*$DV944</f>
        <v>0</v>
      </c>
      <c r="DX944" s="43" cm="1">
        <f t="array" aca="1" ref="DX944" ca="1">IFERROR(INDEX(Forecast_Capex_Input!BW$12:BW$286,$Z944)
*(INDEX(Forecast_Capex_Input!$H$12:$H$286,$Z944)=Repex),0)
*$DV944</f>
        <v>0</v>
      </c>
      <c r="DY944" s="43" cm="1">
        <f t="array" aca="1" ref="DY944" ca="1">IFERROR(INDEX(Forecast_Capex_Input!BX$12:BX$286,$Z944)
*(INDEX(Forecast_Capex_Input!$H$12:$H$286,$Z944)=Repex),0)
*$DV944</f>
        <v>0</v>
      </c>
      <c r="DZ944" s="43" cm="1">
        <f t="array" aca="1" ref="DZ944" ca="1">IFERROR(INDEX(Forecast_Capex_Input!BY$12:BY$286,$Z944)
*(INDEX(Forecast_Capex_Input!$H$12:$H$286,$Z944)=Repex),0)
*$DV944</f>
        <v>0</v>
      </c>
      <c r="EA944" s="43" cm="1">
        <f t="array" aca="1" ref="EA944" ca="1">IFERROR(INDEX(Forecast_Capex_Input!BZ$12:BZ$286,$Z944)
*(INDEX(Forecast_Capex_Input!$H$12:$H$286,$Z944)=Repex),0)
*$DV944</f>
        <v>0</v>
      </c>
      <c r="EB944" s="43" cm="1">
        <f t="array" aca="1" ref="EB944" ca="1">IFERROR(INDEX(Forecast_Capex_Input!CA$12:CA$286,$Z944)
*(INDEX(Forecast_Capex_Input!$H$12:$H$286,$Z944)=Repex),0)
*$DV944</f>
        <v>0</v>
      </c>
      <c r="EC944" s="43" cm="1">
        <f t="array" aca="1" ref="EC944" ca="1">IFERROR(INDEX(Forecast_Capex_Input!CB$12:CB$286,$Z944)
*(INDEX(Forecast_Capex_Input!$H$12:$H$286,$Z944)=Repex),0)
*$DV944</f>
        <v>0</v>
      </c>
      <c r="ED944" s="43" cm="1">
        <f t="array" aca="1" ref="ED944" ca="1">IFERROR(INDEX(Forecast_Capex_Input!CC$12:CC$286,$Z944)
*(INDEX(Forecast_Capex_Input!$H$12:$H$286,$Z944)=Repex),0)
*$DV944</f>
        <v>0</v>
      </c>
      <c r="EF944" s="86" t="str">
        <f t="shared" si="84"/>
        <v>N/A</v>
      </c>
      <c r="EG944" s="28" t="str">
        <f>IFERROR(RANK(EF944,EF$11:EF$1010,0)+COUNTIF(EF$11:EF944,EF944)-1,NA)</f>
        <v>N/A</v>
      </c>
    </row>
    <row r="945" spans="3:137" x14ac:dyDescent="0.2">
      <c r="C945" s="28">
        <f t="shared" si="85"/>
        <v>935</v>
      </c>
      <c r="D945" s="9" t="str" cm="1">
        <f t="array" ref="D945">IFERROR(INDEX(Forecast_Capex_Input!$D$12:$D$286,$Z945),NA)</f>
        <v>N/A</v>
      </c>
      <c r="E945" s="24" t="str" cm="1">
        <f t="array" ref="E945">IF($Z945=NA,NA,INDEX(Forecast_Capex_Input!$E$12:$E$286,$Z945))</f>
        <v>N/A</v>
      </c>
      <c r="F945" s="9" t="str" cm="1">
        <f t="array" aca="1" ref="F945" ca="1">IFERROR(INDEX(General!$E$25:$E$26,$AA945),NA)</f>
        <v>N/A</v>
      </c>
      <c r="G945" s="9" t="str" cm="1">
        <f t="array" aca="1" ref="G945" ca="1">IFERROR(INDEX(Forecast_Capex_Input!$AI$11:$BB$11,$AC945),NA)</f>
        <v>N/A</v>
      </c>
      <c r="H945" s="50" t="str" cm="1">
        <f t="array" aca="1" ref="H945" ca="1">IFERROR(INDEX(Forecast_Capex_Input!$AI$12:$BB$286,$Z945,$AC945),NA)</f>
        <v>N/A</v>
      </c>
      <c r="I945" s="150" t="str" cm="1">
        <f t="array" ref="I945">IFERROR(INDEX(Forecast_Capex_Input!$F$12:$F$286,$Z945),NA)</f>
        <v>N/A</v>
      </c>
      <c r="J945" s="150" t="str" cm="1">
        <f t="array" ref="J945">IFERROR(INDEX(Forecast_Capex_Input!G$12:G$286,$Z945),NA)</f>
        <v>N/A</v>
      </c>
      <c r="K945" s="150" t="str" cm="1">
        <f t="array" ref="K945">IFERROR(INDEX(Forecast_Capex_Input!H$12:H$286,$Z945),NA)</f>
        <v>N/A</v>
      </c>
      <c r="L945" s="150" t="str" cm="1">
        <f t="array" ref="L945">IFERROR(INDEX(Forecast_Capex_Input!I$12:I$286,$Z945),NA)</f>
        <v>N/A</v>
      </c>
      <c r="M945" s="150" t="str" cm="1">
        <f t="array" ref="M945">IFERROR(INDEX(Forecast_Capex_Input!J$12:J$286,$Z945),NA)</f>
        <v>N/A</v>
      </c>
      <c r="N945" s="150" t="str" cm="1">
        <f t="array" ref="N945">IFERROR(INDEX(Forecast_Capex_Input!K$12:K$286,$Z945),NA)</f>
        <v>N/A</v>
      </c>
      <c r="O945" s="150" t="str" cm="1">
        <f t="array" ref="O945">IFERROR(INDEX(Forecast_Capex_Input!L$12:L$286,$Z945),NA)</f>
        <v>N/A</v>
      </c>
      <c r="P945" s="150" t="str" cm="1">
        <f t="array" ref="P945">IFERROR(INDEX(Forecast_Capex_Input!M$12:M$286,$Z945),NA)</f>
        <v>N/A</v>
      </c>
      <c r="Q945" s="24" t="str" cm="1">
        <f t="array" ref="Q945">IFERROR(INDEX(Forecast_Capex_Input!N$12:N$286,$Z945),NA)</f>
        <v>N/A</v>
      </c>
      <c r="R945" s="190" cm="1">
        <f t="array" ref="R945">IFERROR(INDEX(Forecast_Capex_Input!O$12:O$286,$Z945),0)</f>
        <v>0</v>
      </c>
      <c r="S945" s="24" cm="1">
        <f t="array" ref="S945">IFERROR(INDEX(Forecast_Capex_Input!P$12:P$286,$Z945),0)</f>
        <v>0</v>
      </c>
      <c r="T945" s="150" t="str" cm="1">
        <f t="array" aca="1" ref="T945" ca="1">IFERROR(INDEX(General!$K$91:$K$110,$AC945),NA)</f>
        <v>N/A</v>
      </c>
      <c r="U945" s="43" cm="1">
        <f t="array" aca="1" ref="U945" ca="1">IFERROR(
IF($F945=General!$E$25,INDEX(Forecast_Capex_Input!S$12:S$286,$Z945),
INDEX(Forecast_Capex_Input!T$12:T$286,$Z945)),0)</f>
        <v>0</v>
      </c>
      <c r="V945" s="82" t="b">
        <f>IFERROR(INDEX(Overheads!$T$19:$T$26,MATCH($I945,Overheads!$E$19:$E$26,0)),FALSE)</f>
        <v>0</v>
      </c>
      <c r="W945" s="209" cm="1">
        <f t="array" ref="W945">IFERROR(
INDEX(Forecast_Capex_Input!CN$12:CN$286,$Z945),0)</f>
        <v>0</v>
      </c>
      <c r="X945" s="209">
        <f>IFERROR(
MATCH($W945,General!$L$39:$S$39,0),1)</f>
        <v>1</v>
      </c>
      <c r="Z945" s="28" t="str">
        <f>IFERROR(
IF(MATCH($C945,Forecast_Capex_Input!$CI$12:$CI$286,1)+1&gt;MAX(Forecast_Capex_Input!$C$12:$C$286),NA,
MATCH($C945,Forecast_Capex_Input!$CI$12:$CI$286,1)+1),1)</f>
        <v>N/A</v>
      </c>
      <c r="AA945" s="28" t="str" cm="1">
        <f t="array" aca="1" ref="AA945" ca="1">IFERROR(
IF(Z944&lt;&gt;Z945,1,
IF(COUNTIF(OFFSET(AA944,0,0,-INDEX(Forecast_Capex_Input!$CG$12:$CG$286,$Z945)),AA944)=INDEX(Forecast_Capex_Input!$CG$12:$CG$286,$Z945),AA944+1,AA944)),NA)</f>
        <v>N/A</v>
      </c>
      <c r="AB945" s="28" t="str" cm="1">
        <f t="array" ref="AB945">IFERROR($C945-IF($Z945=1,1,INDEX(Forecast_Capex_Input!$CI$12:$CI$286,$Z945-1))+1,NA)</f>
        <v>N/A</v>
      </c>
      <c r="AC945" s="28" t="str" cm="1">
        <f t="array" aca="1" ref="AC945" ca="1">IFERROR(IF(AA945=1,
INDEX(Forecast_Capex_Input!$AI$10:$BB$10,SMALL(IF(INDEX(Forecast_Capex_Input!$AI$12:$BB$286,$Z945,0)&gt;0,COLUMN(Forecast_Capex_Input!$AI$10:$BB$10)-COLUMN(Forecast_Capex_Input!$AI$12)+1),ROWS(OFFSET(AC944,0,0,-$AB945)))),
OFFSET(AC944,-INDEX(Forecast_Capex_Input!$CG$12:$CG$286,$Z945)+1,0)),NA)</f>
        <v>N/A</v>
      </c>
      <c r="AD945" s="28" t="str">
        <f t="shared" ca="1" si="82"/>
        <v>N/A</v>
      </c>
      <c r="AE945" s="82" t="b">
        <f t="shared" si="86"/>
        <v>0</v>
      </c>
      <c r="AF945" s="78" t="b">
        <v>0</v>
      </c>
      <c r="AG945" s="82" t="b">
        <f t="shared" si="83"/>
        <v>1</v>
      </c>
      <c r="AI945" s="55">
        <v>0</v>
      </c>
      <c r="AJ945" s="55">
        <v>0</v>
      </c>
      <c r="AK945" s="55">
        <v>0</v>
      </c>
      <c r="AL945" s="55">
        <v>0</v>
      </c>
      <c r="AM945" s="55">
        <v>0</v>
      </c>
      <c r="AN945" s="135">
        <v>0</v>
      </c>
      <c r="AP945" s="55">
        <v>0</v>
      </c>
      <c r="AQ945" s="55">
        <v>0</v>
      </c>
      <c r="AR945" s="55">
        <v>0</v>
      </c>
      <c r="AS945" s="55">
        <v>0</v>
      </c>
      <c r="AT945" s="55">
        <v>0</v>
      </c>
      <c r="AU945" s="135">
        <v>0</v>
      </c>
      <c r="AW945" s="55">
        <v>0</v>
      </c>
      <c r="AX945" s="55">
        <v>0</v>
      </c>
      <c r="AY945" s="55">
        <v>0</v>
      </c>
      <c r="AZ945" s="55">
        <v>0</v>
      </c>
      <c r="BA945" s="55">
        <v>0</v>
      </c>
      <c r="BB945" s="135">
        <v>0</v>
      </c>
      <c r="BD945" s="55">
        <v>0</v>
      </c>
      <c r="BE945" s="55">
        <v>0</v>
      </c>
      <c r="BF945" s="55">
        <v>0</v>
      </c>
      <c r="BG945" s="55">
        <v>0</v>
      </c>
      <c r="BH945" s="55">
        <v>0</v>
      </c>
      <c r="BI945" s="135">
        <v>0</v>
      </c>
      <c r="BK945" s="55">
        <v>0</v>
      </c>
      <c r="BL945" s="55">
        <v>0</v>
      </c>
      <c r="BM945" s="55">
        <v>0</v>
      </c>
      <c r="BN945" s="55">
        <v>0</v>
      </c>
      <c r="BO945" s="55">
        <v>0</v>
      </c>
      <c r="BP945" s="135">
        <v>0</v>
      </c>
      <c r="BR945" s="147">
        <v>0</v>
      </c>
      <c r="BS945" s="147">
        <v>0</v>
      </c>
      <c r="BT945" s="147">
        <v>0</v>
      </c>
      <c r="BU945" s="147">
        <v>0</v>
      </c>
      <c r="BV945" s="147">
        <v>0</v>
      </c>
      <c r="BX945" s="55">
        <v>0</v>
      </c>
      <c r="BY945" s="55">
        <v>0</v>
      </c>
      <c r="BZ945" s="55">
        <v>0</v>
      </c>
      <c r="CA945" s="55">
        <v>0</v>
      </c>
      <c r="CB945" s="55">
        <v>0</v>
      </c>
      <c r="CC945" s="135">
        <v>0</v>
      </c>
      <c r="CE945" s="55">
        <v>0</v>
      </c>
      <c r="CF945" s="55">
        <v>0</v>
      </c>
      <c r="CG945" s="55">
        <v>0</v>
      </c>
      <c r="CH945" s="55">
        <v>0</v>
      </c>
      <c r="CI945" s="55">
        <v>0</v>
      </c>
      <c r="CJ945" s="135">
        <v>0</v>
      </c>
      <c r="CL945" s="55">
        <v>0</v>
      </c>
      <c r="CM945" s="55">
        <v>0</v>
      </c>
      <c r="CN945" s="55">
        <v>0</v>
      </c>
      <c r="CO945" s="55">
        <v>0</v>
      </c>
      <c r="CP945" s="55">
        <v>0</v>
      </c>
      <c r="CQ945" s="135">
        <v>0</v>
      </c>
      <c r="CS945" s="67">
        <v>0</v>
      </c>
      <c r="CT945" s="67">
        <v>0</v>
      </c>
      <c r="CU945" s="67">
        <v>0</v>
      </c>
      <c r="CV945" s="67">
        <v>0</v>
      </c>
      <c r="CW945" s="67">
        <v>0</v>
      </c>
      <c r="CX945" s="135">
        <v>0</v>
      </c>
      <c r="CZ945" s="55">
        <v>0</v>
      </c>
      <c r="DA945" s="55">
        <v>0</v>
      </c>
      <c r="DB945" s="55">
        <v>0</v>
      </c>
      <c r="DC945" s="55">
        <v>0</v>
      </c>
      <c r="DD945" s="55">
        <v>0</v>
      </c>
      <c r="DE945" s="135">
        <v>0</v>
      </c>
      <c r="DG945" s="43" t="b" cm="1">
        <f t="array" aca="1" ref="DG945" ca="1">OR($G945=Forecast_Capex_Input!$BF$8:$BF$10)</f>
        <v>0</v>
      </c>
      <c r="DH945" s="43" cm="1">
        <f t="array" aca="1" ref="DH945" ca="1">IFERROR(INDEX(Forecast_Capex_Input!BG$12:BG$286,$Z945)
*(INDEX(Forecast_Capex_Input!$H$12:$H$286,$Z945)=Repex),0)
*$DG945</f>
        <v>0</v>
      </c>
      <c r="DI945" s="43" cm="1">
        <f t="array" aca="1" ref="DI945" ca="1">IFERROR(INDEX(Forecast_Capex_Input!BH$12:BH$286,$Z945)
*(INDEX(Forecast_Capex_Input!$H$12:$H$286,$Z945)=Repex),0)
*$DG945</f>
        <v>0</v>
      </c>
      <c r="DJ945" s="43" cm="1">
        <f t="array" aca="1" ref="DJ945" ca="1">IFERROR(INDEX(Forecast_Capex_Input!BI$12:BI$286,$Z945)
*(INDEX(Forecast_Capex_Input!$H$12:$H$286,$Z945)=Repex),0)
*$DG945</f>
        <v>0</v>
      </c>
      <c r="DK945" s="43" cm="1">
        <f t="array" aca="1" ref="DK945" ca="1">IFERROR(INDEX(Forecast_Capex_Input!BJ$12:BJ$286,$Z945)
*(INDEX(Forecast_Capex_Input!$H$12:$H$286,$Z945)=Repex),0)
*$DG945</f>
        <v>0</v>
      </c>
      <c r="DL945" s="43" cm="1">
        <f t="array" aca="1" ref="DL945" ca="1">IFERROR(INDEX(Forecast_Capex_Input!BK$12:BK$286,$Z945)
*(INDEX(Forecast_Capex_Input!$H$12:$H$286,$Z945)=Repex),0)
*$DG945</f>
        <v>0</v>
      </c>
      <c r="DM945" s="43" cm="1">
        <f t="array" aca="1" ref="DM945" ca="1">IFERROR(INDEX(Forecast_Capex_Input!BL$12:BL$286,$Z945)
*(INDEX(Forecast_Capex_Input!$H$12:$H$286,$Z945)=Repex),0)
*$DG945</f>
        <v>0</v>
      </c>
      <c r="DO945" s="43" t="b" cm="1">
        <f t="array" aca="1" ref="DO945" ca="1">OR($G945=Forecast_Capex_Input!$BN$8:$BN$9)</f>
        <v>0</v>
      </c>
      <c r="DP945" s="43" cm="1">
        <f t="array" aca="1" ref="DP945" ca="1">IFERROR(INDEX(Forecast_Capex_Input!BO$12:BO$286,$Z945)
*(INDEX(Forecast_Capex_Input!$H$12:$H$286,$Z945)=Repex),0)
*$DO945</f>
        <v>0</v>
      </c>
      <c r="DQ945" s="43" cm="1">
        <f t="array" aca="1" ref="DQ945" ca="1">IFERROR(INDEX(Forecast_Capex_Input!BP$12:BP$286,$Z945)
*(INDEX(Forecast_Capex_Input!$H$12:$H$286,$Z945)=Repex),0)
*$DO945</f>
        <v>0</v>
      </c>
      <c r="DR945" s="43" cm="1">
        <f t="array" aca="1" ref="DR945" ca="1">IFERROR(INDEX(Forecast_Capex_Input!BQ$12:BQ$286,$Z945)
*(INDEX(Forecast_Capex_Input!$H$12:$H$286,$Z945)=Repex),0)
*$DO945</f>
        <v>0</v>
      </c>
      <c r="DS945" s="43" cm="1">
        <f t="array" aca="1" ref="DS945" ca="1">IFERROR(INDEX(Forecast_Capex_Input!BR$12:BR$286,$Z945)
*(INDEX(Forecast_Capex_Input!$H$12:$H$286,$Z945)=Repex),0)
*$DO945</f>
        <v>0</v>
      </c>
      <c r="DT945" s="43" cm="1">
        <f t="array" aca="1" ref="DT945" ca="1">IFERROR(INDEX(Forecast_Capex_Input!BS$12:BS$286,$Z945)
*(INDEX(Forecast_Capex_Input!$H$12:$H$286,$Z945)=Repex),0)
*$DO945</f>
        <v>0</v>
      </c>
      <c r="DV945" s="43" t="b" cm="1">
        <f t="array" aca="1" ref="DV945" ca="1">OR($G945=Forecast_Capex_Input!$BU$8:$BU$10)</f>
        <v>0</v>
      </c>
      <c r="DW945" s="43" cm="1">
        <f t="array" aca="1" ref="DW945" ca="1">IFERROR(INDEX(Forecast_Capex_Input!BV$12:BV$286,$Z945)
*(INDEX(Forecast_Capex_Input!$H$12:$H$286,$Z945)=Repex),0)
*$DV945</f>
        <v>0</v>
      </c>
      <c r="DX945" s="43" cm="1">
        <f t="array" aca="1" ref="DX945" ca="1">IFERROR(INDEX(Forecast_Capex_Input!BW$12:BW$286,$Z945)
*(INDEX(Forecast_Capex_Input!$H$12:$H$286,$Z945)=Repex),0)
*$DV945</f>
        <v>0</v>
      </c>
      <c r="DY945" s="43" cm="1">
        <f t="array" aca="1" ref="DY945" ca="1">IFERROR(INDEX(Forecast_Capex_Input!BX$12:BX$286,$Z945)
*(INDEX(Forecast_Capex_Input!$H$12:$H$286,$Z945)=Repex),0)
*$DV945</f>
        <v>0</v>
      </c>
      <c r="DZ945" s="43" cm="1">
        <f t="array" aca="1" ref="DZ945" ca="1">IFERROR(INDEX(Forecast_Capex_Input!BY$12:BY$286,$Z945)
*(INDEX(Forecast_Capex_Input!$H$12:$H$286,$Z945)=Repex),0)
*$DV945</f>
        <v>0</v>
      </c>
      <c r="EA945" s="43" cm="1">
        <f t="array" aca="1" ref="EA945" ca="1">IFERROR(INDEX(Forecast_Capex_Input!BZ$12:BZ$286,$Z945)
*(INDEX(Forecast_Capex_Input!$H$12:$H$286,$Z945)=Repex),0)
*$DV945</f>
        <v>0</v>
      </c>
      <c r="EB945" s="43" cm="1">
        <f t="array" aca="1" ref="EB945" ca="1">IFERROR(INDEX(Forecast_Capex_Input!CA$12:CA$286,$Z945)
*(INDEX(Forecast_Capex_Input!$H$12:$H$286,$Z945)=Repex),0)
*$DV945</f>
        <v>0</v>
      </c>
      <c r="EC945" s="43" cm="1">
        <f t="array" aca="1" ref="EC945" ca="1">IFERROR(INDEX(Forecast_Capex_Input!CB$12:CB$286,$Z945)
*(INDEX(Forecast_Capex_Input!$H$12:$H$286,$Z945)=Repex),0)
*$DV945</f>
        <v>0</v>
      </c>
      <c r="ED945" s="43" cm="1">
        <f t="array" aca="1" ref="ED945" ca="1">IFERROR(INDEX(Forecast_Capex_Input!CC$12:CC$286,$Z945)
*(INDEX(Forecast_Capex_Input!$H$12:$H$286,$Z945)=Repex),0)
*$DV945</f>
        <v>0</v>
      </c>
      <c r="EF945" s="86" t="str">
        <f t="shared" si="84"/>
        <v>N/A</v>
      </c>
      <c r="EG945" s="28" t="str">
        <f>IFERROR(RANK(EF945,EF$11:EF$1010,0)+COUNTIF(EF$11:EF945,EF945)-1,NA)</f>
        <v>N/A</v>
      </c>
    </row>
    <row r="946" spans="3:137" x14ac:dyDescent="0.2">
      <c r="C946" s="28">
        <f t="shared" si="85"/>
        <v>936</v>
      </c>
      <c r="D946" s="9" t="str" cm="1">
        <f t="array" ref="D946">IFERROR(INDEX(Forecast_Capex_Input!$D$12:$D$286,$Z946),NA)</f>
        <v>N/A</v>
      </c>
      <c r="E946" s="24" t="str" cm="1">
        <f t="array" ref="E946">IF($Z946=NA,NA,INDEX(Forecast_Capex_Input!$E$12:$E$286,$Z946))</f>
        <v>N/A</v>
      </c>
      <c r="F946" s="9" t="str" cm="1">
        <f t="array" aca="1" ref="F946" ca="1">IFERROR(INDEX(General!$E$25:$E$26,$AA946),NA)</f>
        <v>N/A</v>
      </c>
      <c r="G946" s="9" t="str" cm="1">
        <f t="array" aca="1" ref="G946" ca="1">IFERROR(INDEX(Forecast_Capex_Input!$AI$11:$BB$11,$AC946),NA)</f>
        <v>N/A</v>
      </c>
      <c r="H946" s="50" t="str" cm="1">
        <f t="array" aca="1" ref="H946" ca="1">IFERROR(INDEX(Forecast_Capex_Input!$AI$12:$BB$286,$Z946,$AC946),NA)</f>
        <v>N/A</v>
      </c>
      <c r="I946" s="150" t="str" cm="1">
        <f t="array" ref="I946">IFERROR(INDEX(Forecast_Capex_Input!$F$12:$F$286,$Z946),NA)</f>
        <v>N/A</v>
      </c>
      <c r="J946" s="150" t="str" cm="1">
        <f t="array" ref="J946">IFERROR(INDEX(Forecast_Capex_Input!G$12:G$286,$Z946),NA)</f>
        <v>N/A</v>
      </c>
      <c r="K946" s="150" t="str" cm="1">
        <f t="array" ref="K946">IFERROR(INDEX(Forecast_Capex_Input!H$12:H$286,$Z946),NA)</f>
        <v>N/A</v>
      </c>
      <c r="L946" s="150" t="str" cm="1">
        <f t="array" ref="L946">IFERROR(INDEX(Forecast_Capex_Input!I$12:I$286,$Z946),NA)</f>
        <v>N/A</v>
      </c>
      <c r="M946" s="150" t="str" cm="1">
        <f t="array" ref="M946">IFERROR(INDEX(Forecast_Capex_Input!J$12:J$286,$Z946),NA)</f>
        <v>N/A</v>
      </c>
      <c r="N946" s="150" t="str" cm="1">
        <f t="array" ref="N946">IFERROR(INDEX(Forecast_Capex_Input!K$12:K$286,$Z946),NA)</f>
        <v>N/A</v>
      </c>
      <c r="O946" s="150" t="str" cm="1">
        <f t="array" ref="O946">IFERROR(INDEX(Forecast_Capex_Input!L$12:L$286,$Z946),NA)</f>
        <v>N/A</v>
      </c>
      <c r="P946" s="150" t="str" cm="1">
        <f t="array" ref="P946">IFERROR(INDEX(Forecast_Capex_Input!M$12:M$286,$Z946),NA)</f>
        <v>N/A</v>
      </c>
      <c r="Q946" s="24" t="str" cm="1">
        <f t="array" ref="Q946">IFERROR(INDEX(Forecast_Capex_Input!N$12:N$286,$Z946),NA)</f>
        <v>N/A</v>
      </c>
      <c r="R946" s="190" cm="1">
        <f t="array" ref="R946">IFERROR(INDEX(Forecast_Capex_Input!O$12:O$286,$Z946),0)</f>
        <v>0</v>
      </c>
      <c r="S946" s="24" cm="1">
        <f t="array" ref="S946">IFERROR(INDEX(Forecast_Capex_Input!P$12:P$286,$Z946),0)</f>
        <v>0</v>
      </c>
      <c r="T946" s="150" t="str" cm="1">
        <f t="array" aca="1" ref="T946" ca="1">IFERROR(INDEX(General!$K$91:$K$110,$AC946),NA)</f>
        <v>N/A</v>
      </c>
      <c r="U946" s="43" cm="1">
        <f t="array" aca="1" ref="U946" ca="1">IFERROR(
IF($F946=General!$E$25,INDEX(Forecast_Capex_Input!S$12:S$286,$Z946),
INDEX(Forecast_Capex_Input!T$12:T$286,$Z946)),0)</f>
        <v>0</v>
      </c>
      <c r="V946" s="82" t="b">
        <f>IFERROR(INDEX(Overheads!$T$19:$T$26,MATCH($I946,Overheads!$E$19:$E$26,0)),FALSE)</f>
        <v>0</v>
      </c>
      <c r="W946" s="209" cm="1">
        <f t="array" ref="W946">IFERROR(
INDEX(Forecast_Capex_Input!CN$12:CN$286,$Z946),0)</f>
        <v>0</v>
      </c>
      <c r="X946" s="209">
        <f>IFERROR(
MATCH($W946,General!$L$39:$S$39,0),1)</f>
        <v>1</v>
      </c>
      <c r="Z946" s="28" t="str">
        <f>IFERROR(
IF(MATCH($C946,Forecast_Capex_Input!$CI$12:$CI$286,1)+1&gt;MAX(Forecast_Capex_Input!$C$12:$C$286),NA,
MATCH($C946,Forecast_Capex_Input!$CI$12:$CI$286,1)+1),1)</f>
        <v>N/A</v>
      </c>
      <c r="AA946" s="28" t="str" cm="1">
        <f t="array" aca="1" ref="AA946" ca="1">IFERROR(
IF(Z945&lt;&gt;Z946,1,
IF(COUNTIF(OFFSET(AA945,0,0,-INDEX(Forecast_Capex_Input!$CG$12:$CG$286,$Z946)),AA945)=INDEX(Forecast_Capex_Input!$CG$12:$CG$286,$Z946),AA945+1,AA945)),NA)</f>
        <v>N/A</v>
      </c>
      <c r="AB946" s="28" t="str" cm="1">
        <f t="array" ref="AB946">IFERROR($C946-IF($Z946=1,1,INDEX(Forecast_Capex_Input!$CI$12:$CI$286,$Z946-1))+1,NA)</f>
        <v>N/A</v>
      </c>
      <c r="AC946" s="28" t="str" cm="1">
        <f t="array" aca="1" ref="AC946" ca="1">IFERROR(IF(AA946=1,
INDEX(Forecast_Capex_Input!$AI$10:$BB$10,SMALL(IF(INDEX(Forecast_Capex_Input!$AI$12:$BB$286,$Z946,0)&gt;0,COLUMN(Forecast_Capex_Input!$AI$10:$BB$10)-COLUMN(Forecast_Capex_Input!$AI$12)+1),ROWS(OFFSET(AC945,0,0,-$AB946)))),
OFFSET(AC945,-INDEX(Forecast_Capex_Input!$CG$12:$CG$286,$Z946)+1,0)),NA)</f>
        <v>N/A</v>
      </c>
      <c r="AD946" s="28" t="str">
        <f t="shared" ca="1" si="82"/>
        <v>N/A</v>
      </c>
      <c r="AE946" s="82" t="b">
        <f t="shared" si="86"/>
        <v>0</v>
      </c>
      <c r="AF946" s="78" t="b">
        <v>0</v>
      </c>
      <c r="AG946" s="82" t="b">
        <f t="shared" si="83"/>
        <v>1</v>
      </c>
      <c r="AI946" s="55">
        <v>0</v>
      </c>
      <c r="AJ946" s="55">
        <v>0</v>
      </c>
      <c r="AK946" s="55">
        <v>0</v>
      </c>
      <c r="AL946" s="55">
        <v>0</v>
      </c>
      <c r="AM946" s="55">
        <v>0</v>
      </c>
      <c r="AN946" s="135">
        <v>0</v>
      </c>
      <c r="AP946" s="55">
        <v>0</v>
      </c>
      <c r="AQ946" s="55">
        <v>0</v>
      </c>
      <c r="AR946" s="55">
        <v>0</v>
      </c>
      <c r="AS946" s="55">
        <v>0</v>
      </c>
      <c r="AT946" s="55">
        <v>0</v>
      </c>
      <c r="AU946" s="135">
        <v>0</v>
      </c>
      <c r="AW946" s="55">
        <v>0</v>
      </c>
      <c r="AX946" s="55">
        <v>0</v>
      </c>
      <c r="AY946" s="55">
        <v>0</v>
      </c>
      <c r="AZ946" s="55">
        <v>0</v>
      </c>
      <c r="BA946" s="55">
        <v>0</v>
      </c>
      <c r="BB946" s="135">
        <v>0</v>
      </c>
      <c r="BD946" s="55">
        <v>0</v>
      </c>
      <c r="BE946" s="55">
        <v>0</v>
      </c>
      <c r="BF946" s="55">
        <v>0</v>
      </c>
      <c r="BG946" s="55">
        <v>0</v>
      </c>
      <c r="BH946" s="55">
        <v>0</v>
      </c>
      <c r="BI946" s="135">
        <v>0</v>
      </c>
      <c r="BK946" s="55">
        <v>0</v>
      </c>
      <c r="BL946" s="55">
        <v>0</v>
      </c>
      <c r="BM946" s="55">
        <v>0</v>
      </c>
      <c r="BN946" s="55">
        <v>0</v>
      </c>
      <c r="BO946" s="55">
        <v>0</v>
      </c>
      <c r="BP946" s="135">
        <v>0</v>
      </c>
      <c r="BR946" s="147">
        <v>0</v>
      </c>
      <c r="BS946" s="147">
        <v>0</v>
      </c>
      <c r="BT946" s="147">
        <v>0</v>
      </c>
      <c r="BU946" s="147">
        <v>0</v>
      </c>
      <c r="BV946" s="147">
        <v>0</v>
      </c>
      <c r="BX946" s="55">
        <v>0</v>
      </c>
      <c r="BY946" s="55">
        <v>0</v>
      </c>
      <c r="BZ946" s="55">
        <v>0</v>
      </c>
      <c r="CA946" s="55">
        <v>0</v>
      </c>
      <c r="CB946" s="55">
        <v>0</v>
      </c>
      <c r="CC946" s="135">
        <v>0</v>
      </c>
      <c r="CE946" s="55">
        <v>0</v>
      </c>
      <c r="CF946" s="55">
        <v>0</v>
      </c>
      <c r="CG946" s="55">
        <v>0</v>
      </c>
      <c r="CH946" s="55">
        <v>0</v>
      </c>
      <c r="CI946" s="55">
        <v>0</v>
      </c>
      <c r="CJ946" s="135">
        <v>0</v>
      </c>
      <c r="CL946" s="55">
        <v>0</v>
      </c>
      <c r="CM946" s="55">
        <v>0</v>
      </c>
      <c r="CN946" s="55">
        <v>0</v>
      </c>
      <c r="CO946" s="55">
        <v>0</v>
      </c>
      <c r="CP946" s="55">
        <v>0</v>
      </c>
      <c r="CQ946" s="135">
        <v>0</v>
      </c>
      <c r="CS946" s="67">
        <v>0</v>
      </c>
      <c r="CT946" s="67">
        <v>0</v>
      </c>
      <c r="CU946" s="67">
        <v>0</v>
      </c>
      <c r="CV946" s="67">
        <v>0</v>
      </c>
      <c r="CW946" s="67">
        <v>0</v>
      </c>
      <c r="CX946" s="135">
        <v>0</v>
      </c>
      <c r="CZ946" s="55">
        <v>0</v>
      </c>
      <c r="DA946" s="55">
        <v>0</v>
      </c>
      <c r="DB946" s="55">
        <v>0</v>
      </c>
      <c r="DC946" s="55">
        <v>0</v>
      </c>
      <c r="DD946" s="55">
        <v>0</v>
      </c>
      <c r="DE946" s="135">
        <v>0</v>
      </c>
      <c r="DG946" s="43" t="b" cm="1">
        <f t="array" aca="1" ref="DG946" ca="1">OR($G946=Forecast_Capex_Input!$BF$8:$BF$10)</f>
        <v>0</v>
      </c>
      <c r="DH946" s="43" cm="1">
        <f t="array" aca="1" ref="DH946" ca="1">IFERROR(INDEX(Forecast_Capex_Input!BG$12:BG$286,$Z946)
*(INDEX(Forecast_Capex_Input!$H$12:$H$286,$Z946)=Repex),0)
*$DG946</f>
        <v>0</v>
      </c>
      <c r="DI946" s="43" cm="1">
        <f t="array" aca="1" ref="DI946" ca="1">IFERROR(INDEX(Forecast_Capex_Input!BH$12:BH$286,$Z946)
*(INDEX(Forecast_Capex_Input!$H$12:$H$286,$Z946)=Repex),0)
*$DG946</f>
        <v>0</v>
      </c>
      <c r="DJ946" s="43" cm="1">
        <f t="array" aca="1" ref="DJ946" ca="1">IFERROR(INDEX(Forecast_Capex_Input!BI$12:BI$286,$Z946)
*(INDEX(Forecast_Capex_Input!$H$12:$H$286,$Z946)=Repex),0)
*$DG946</f>
        <v>0</v>
      </c>
      <c r="DK946" s="43" cm="1">
        <f t="array" aca="1" ref="DK946" ca="1">IFERROR(INDEX(Forecast_Capex_Input!BJ$12:BJ$286,$Z946)
*(INDEX(Forecast_Capex_Input!$H$12:$H$286,$Z946)=Repex),0)
*$DG946</f>
        <v>0</v>
      </c>
      <c r="DL946" s="43" cm="1">
        <f t="array" aca="1" ref="DL946" ca="1">IFERROR(INDEX(Forecast_Capex_Input!BK$12:BK$286,$Z946)
*(INDEX(Forecast_Capex_Input!$H$12:$H$286,$Z946)=Repex),0)
*$DG946</f>
        <v>0</v>
      </c>
      <c r="DM946" s="43" cm="1">
        <f t="array" aca="1" ref="DM946" ca="1">IFERROR(INDEX(Forecast_Capex_Input!BL$12:BL$286,$Z946)
*(INDEX(Forecast_Capex_Input!$H$12:$H$286,$Z946)=Repex),0)
*$DG946</f>
        <v>0</v>
      </c>
      <c r="DO946" s="43" t="b" cm="1">
        <f t="array" aca="1" ref="DO946" ca="1">OR($G946=Forecast_Capex_Input!$BN$8:$BN$9)</f>
        <v>0</v>
      </c>
      <c r="DP946" s="43" cm="1">
        <f t="array" aca="1" ref="DP946" ca="1">IFERROR(INDEX(Forecast_Capex_Input!BO$12:BO$286,$Z946)
*(INDEX(Forecast_Capex_Input!$H$12:$H$286,$Z946)=Repex),0)
*$DO946</f>
        <v>0</v>
      </c>
      <c r="DQ946" s="43" cm="1">
        <f t="array" aca="1" ref="DQ946" ca="1">IFERROR(INDEX(Forecast_Capex_Input!BP$12:BP$286,$Z946)
*(INDEX(Forecast_Capex_Input!$H$12:$H$286,$Z946)=Repex),0)
*$DO946</f>
        <v>0</v>
      </c>
      <c r="DR946" s="43" cm="1">
        <f t="array" aca="1" ref="DR946" ca="1">IFERROR(INDEX(Forecast_Capex_Input!BQ$12:BQ$286,$Z946)
*(INDEX(Forecast_Capex_Input!$H$12:$H$286,$Z946)=Repex),0)
*$DO946</f>
        <v>0</v>
      </c>
      <c r="DS946" s="43" cm="1">
        <f t="array" aca="1" ref="DS946" ca="1">IFERROR(INDEX(Forecast_Capex_Input!BR$12:BR$286,$Z946)
*(INDEX(Forecast_Capex_Input!$H$12:$H$286,$Z946)=Repex),0)
*$DO946</f>
        <v>0</v>
      </c>
      <c r="DT946" s="43" cm="1">
        <f t="array" aca="1" ref="DT946" ca="1">IFERROR(INDEX(Forecast_Capex_Input!BS$12:BS$286,$Z946)
*(INDEX(Forecast_Capex_Input!$H$12:$H$286,$Z946)=Repex),0)
*$DO946</f>
        <v>0</v>
      </c>
      <c r="DV946" s="43" t="b" cm="1">
        <f t="array" aca="1" ref="DV946" ca="1">OR($G946=Forecast_Capex_Input!$BU$8:$BU$10)</f>
        <v>0</v>
      </c>
      <c r="DW946" s="43" cm="1">
        <f t="array" aca="1" ref="DW946" ca="1">IFERROR(INDEX(Forecast_Capex_Input!BV$12:BV$286,$Z946)
*(INDEX(Forecast_Capex_Input!$H$12:$H$286,$Z946)=Repex),0)
*$DV946</f>
        <v>0</v>
      </c>
      <c r="DX946" s="43" cm="1">
        <f t="array" aca="1" ref="DX946" ca="1">IFERROR(INDEX(Forecast_Capex_Input!BW$12:BW$286,$Z946)
*(INDEX(Forecast_Capex_Input!$H$12:$H$286,$Z946)=Repex),0)
*$DV946</f>
        <v>0</v>
      </c>
      <c r="DY946" s="43" cm="1">
        <f t="array" aca="1" ref="DY946" ca="1">IFERROR(INDEX(Forecast_Capex_Input!BX$12:BX$286,$Z946)
*(INDEX(Forecast_Capex_Input!$H$12:$H$286,$Z946)=Repex),0)
*$DV946</f>
        <v>0</v>
      </c>
      <c r="DZ946" s="43" cm="1">
        <f t="array" aca="1" ref="DZ946" ca="1">IFERROR(INDEX(Forecast_Capex_Input!BY$12:BY$286,$Z946)
*(INDEX(Forecast_Capex_Input!$H$12:$H$286,$Z946)=Repex),0)
*$DV946</f>
        <v>0</v>
      </c>
      <c r="EA946" s="43" cm="1">
        <f t="array" aca="1" ref="EA946" ca="1">IFERROR(INDEX(Forecast_Capex_Input!BZ$12:BZ$286,$Z946)
*(INDEX(Forecast_Capex_Input!$H$12:$H$286,$Z946)=Repex),0)
*$DV946</f>
        <v>0</v>
      </c>
      <c r="EB946" s="43" cm="1">
        <f t="array" aca="1" ref="EB946" ca="1">IFERROR(INDEX(Forecast_Capex_Input!CA$12:CA$286,$Z946)
*(INDEX(Forecast_Capex_Input!$H$12:$H$286,$Z946)=Repex),0)
*$DV946</f>
        <v>0</v>
      </c>
      <c r="EC946" s="43" cm="1">
        <f t="array" aca="1" ref="EC946" ca="1">IFERROR(INDEX(Forecast_Capex_Input!CB$12:CB$286,$Z946)
*(INDEX(Forecast_Capex_Input!$H$12:$H$286,$Z946)=Repex),0)
*$DV946</f>
        <v>0</v>
      </c>
      <c r="ED946" s="43" cm="1">
        <f t="array" aca="1" ref="ED946" ca="1">IFERROR(INDEX(Forecast_Capex_Input!CC$12:CC$286,$Z946)
*(INDEX(Forecast_Capex_Input!$H$12:$H$286,$Z946)=Repex),0)
*$DV946</f>
        <v>0</v>
      </c>
      <c r="EF946" s="86" t="str">
        <f t="shared" si="84"/>
        <v>N/A</v>
      </c>
      <c r="EG946" s="28" t="str">
        <f>IFERROR(RANK(EF946,EF$11:EF$1010,0)+COUNTIF(EF$11:EF946,EF946)-1,NA)</f>
        <v>N/A</v>
      </c>
    </row>
    <row r="947" spans="3:137" x14ac:dyDescent="0.2">
      <c r="C947" s="28">
        <f t="shared" si="85"/>
        <v>937</v>
      </c>
      <c r="D947" s="9" t="str" cm="1">
        <f t="array" ref="D947">IFERROR(INDEX(Forecast_Capex_Input!$D$12:$D$286,$Z947),NA)</f>
        <v>N/A</v>
      </c>
      <c r="E947" s="24" t="str" cm="1">
        <f t="array" ref="E947">IF($Z947=NA,NA,INDEX(Forecast_Capex_Input!$E$12:$E$286,$Z947))</f>
        <v>N/A</v>
      </c>
      <c r="F947" s="9" t="str" cm="1">
        <f t="array" aca="1" ref="F947" ca="1">IFERROR(INDEX(General!$E$25:$E$26,$AA947),NA)</f>
        <v>N/A</v>
      </c>
      <c r="G947" s="9" t="str" cm="1">
        <f t="array" aca="1" ref="G947" ca="1">IFERROR(INDEX(Forecast_Capex_Input!$AI$11:$BB$11,$AC947),NA)</f>
        <v>N/A</v>
      </c>
      <c r="H947" s="50" t="str" cm="1">
        <f t="array" aca="1" ref="H947" ca="1">IFERROR(INDEX(Forecast_Capex_Input!$AI$12:$BB$286,$Z947,$AC947),NA)</f>
        <v>N/A</v>
      </c>
      <c r="I947" s="150" t="str" cm="1">
        <f t="array" ref="I947">IFERROR(INDEX(Forecast_Capex_Input!$F$12:$F$286,$Z947),NA)</f>
        <v>N/A</v>
      </c>
      <c r="J947" s="150" t="str" cm="1">
        <f t="array" ref="J947">IFERROR(INDEX(Forecast_Capex_Input!G$12:G$286,$Z947),NA)</f>
        <v>N/A</v>
      </c>
      <c r="K947" s="150" t="str" cm="1">
        <f t="array" ref="K947">IFERROR(INDEX(Forecast_Capex_Input!H$12:H$286,$Z947),NA)</f>
        <v>N/A</v>
      </c>
      <c r="L947" s="150" t="str" cm="1">
        <f t="array" ref="L947">IFERROR(INDEX(Forecast_Capex_Input!I$12:I$286,$Z947),NA)</f>
        <v>N/A</v>
      </c>
      <c r="M947" s="150" t="str" cm="1">
        <f t="array" ref="M947">IFERROR(INDEX(Forecast_Capex_Input!J$12:J$286,$Z947),NA)</f>
        <v>N/A</v>
      </c>
      <c r="N947" s="150" t="str" cm="1">
        <f t="array" ref="N947">IFERROR(INDEX(Forecast_Capex_Input!K$12:K$286,$Z947),NA)</f>
        <v>N/A</v>
      </c>
      <c r="O947" s="150" t="str" cm="1">
        <f t="array" ref="O947">IFERROR(INDEX(Forecast_Capex_Input!L$12:L$286,$Z947),NA)</f>
        <v>N/A</v>
      </c>
      <c r="P947" s="150" t="str" cm="1">
        <f t="array" ref="P947">IFERROR(INDEX(Forecast_Capex_Input!M$12:M$286,$Z947),NA)</f>
        <v>N/A</v>
      </c>
      <c r="Q947" s="24" t="str" cm="1">
        <f t="array" ref="Q947">IFERROR(INDEX(Forecast_Capex_Input!N$12:N$286,$Z947),NA)</f>
        <v>N/A</v>
      </c>
      <c r="R947" s="190" cm="1">
        <f t="array" ref="R947">IFERROR(INDEX(Forecast_Capex_Input!O$12:O$286,$Z947),0)</f>
        <v>0</v>
      </c>
      <c r="S947" s="24" cm="1">
        <f t="array" ref="S947">IFERROR(INDEX(Forecast_Capex_Input!P$12:P$286,$Z947),0)</f>
        <v>0</v>
      </c>
      <c r="T947" s="150" t="str" cm="1">
        <f t="array" aca="1" ref="T947" ca="1">IFERROR(INDEX(General!$K$91:$K$110,$AC947),NA)</f>
        <v>N/A</v>
      </c>
      <c r="U947" s="43" cm="1">
        <f t="array" aca="1" ref="U947" ca="1">IFERROR(
IF($F947=General!$E$25,INDEX(Forecast_Capex_Input!S$12:S$286,$Z947),
INDEX(Forecast_Capex_Input!T$12:T$286,$Z947)),0)</f>
        <v>0</v>
      </c>
      <c r="V947" s="82" t="b">
        <f>IFERROR(INDEX(Overheads!$T$19:$T$26,MATCH($I947,Overheads!$E$19:$E$26,0)),FALSE)</f>
        <v>0</v>
      </c>
      <c r="W947" s="209" cm="1">
        <f t="array" ref="W947">IFERROR(
INDEX(Forecast_Capex_Input!CN$12:CN$286,$Z947),0)</f>
        <v>0</v>
      </c>
      <c r="X947" s="209">
        <f>IFERROR(
MATCH($W947,General!$L$39:$S$39,0),1)</f>
        <v>1</v>
      </c>
      <c r="Z947" s="28" t="str">
        <f>IFERROR(
IF(MATCH($C947,Forecast_Capex_Input!$CI$12:$CI$286,1)+1&gt;MAX(Forecast_Capex_Input!$C$12:$C$286),NA,
MATCH($C947,Forecast_Capex_Input!$CI$12:$CI$286,1)+1),1)</f>
        <v>N/A</v>
      </c>
      <c r="AA947" s="28" t="str" cm="1">
        <f t="array" aca="1" ref="AA947" ca="1">IFERROR(
IF(Z946&lt;&gt;Z947,1,
IF(COUNTIF(OFFSET(AA946,0,0,-INDEX(Forecast_Capex_Input!$CG$12:$CG$286,$Z947)),AA946)=INDEX(Forecast_Capex_Input!$CG$12:$CG$286,$Z947),AA946+1,AA946)),NA)</f>
        <v>N/A</v>
      </c>
      <c r="AB947" s="28" t="str" cm="1">
        <f t="array" ref="AB947">IFERROR($C947-IF($Z947=1,1,INDEX(Forecast_Capex_Input!$CI$12:$CI$286,$Z947-1))+1,NA)</f>
        <v>N/A</v>
      </c>
      <c r="AC947" s="28" t="str" cm="1">
        <f t="array" aca="1" ref="AC947" ca="1">IFERROR(IF(AA947=1,
INDEX(Forecast_Capex_Input!$AI$10:$BB$10,SMALL(IF(INDEX(Forecast_Capex_Input!$AI$12:$BB$286,$Z947,0)&gt;0,COLUMN(Forecast_Capex_Input!$AI$10:$BB$10)-COLUMN(Forecast_Capex_Input!$AI$12)+1),ROWS(OFFSET(AC946,0,0,-$AB947)))),
OFFSET(AC946,-INDEX(Forecast_Capex_Input!$CG$12:$CG$286,$Z947)+1,0)),NA)</f>
        <v>N/A</v>
      </c>
      <c r="AD947" s="28" t="str">
        <f t="shared" ca="1" si="82"/>
        <v>N/A</v>
      </c>
      <c r="AE947" s="82" t="b">
        <f t="shared" si="86"/>
        <v>0</v>
      </c>
      <c r="AF947" s="78" t="b">
        <v>0</v>
      </c>
      <c r="AG947" s="82" t="b">
        <f t="shared" si="83"/>
        <v>1</v>
      </c>
      <c r="AI947" s="55">
        <v>0</v>
      </c>
      <c r="AJ947" s="55">
        <v>0</v>
      </c>
      <c r="AK947" s="55">
        <v>0</v>
      </c>
      <c r="AL947" s="55">
        <v>0</v>
      </c>
      <c r="AM947" s="55">
        <v>0</v>
      </c>
      <c r="AN947" s="135">
        <v>0</v>
      </c>
      <c r="AP947" s="55">
        <v>0</v>
      </c>
      <c r="AQ947" s="55">
        <v>0</v>
      </c>
      <c r="AR947" s="55">
        <v>0</v>
      </c>
      <c r="AS947" s="55">
        <v>0</v>
      </c>
      <c r="AT947" s="55">
        <v>0</v>
      </c>
      <c r="AU947" s="135">
        <v>0</v>
      </c>
      <c r="AW947" s="55">
        <v>0</v>
      </c>
      <c r="AX947" s="55">
        <v>0</v>
      </c>
      <c r="AY947" s="55">
        <v>0</v>
      </c>
      <c r="AZ947" s="55">
        <v>0</v>
      </c>
      <c r="BA947" s="55">
        <v>0</v>
      </c>
      <c r="BB947" s="135">
        <v>0</v>
      </c>
      <c r="BD947" s="55">
        <v>0</v>
      </c>
      <c r="BE947" s="55">
        <v>0</v>
      </c>
      <c r="BF947" s="55">
        <v>0</v>
      </c>
      <c r="BG947" s="55">
        <v>0</v>
      </c>
      <c r="BH947" s="55">
        <v>0</v>
      </c>
      <c r="BI947" s="135">
        <v>0</v>
      </c>
      <c r="BK947" s="55">
        <v>0</v>
      </c>
      <c r="BL947" s="55">
        <v>0</v>
      </c>
      <c r="BM947" s="55">
        <v>0</v>
      </c>
      <c r="BN947" s="55">
        <v>0</v>
      </c>
      <c r="BO947" s="55">
        <v>0</v>
      </c>
      <c r="BP947" s="135">
        <v>0</v>
      </c>
      <c r="BR947" s="147">
        <v>0</v>
      </c>
      <c r="BS947" s="147">
        <v>0</v>
      </c>
      <c r="BT947" s="147">
        <v>0</v>
      </c>
      <c r="BU947" s="147">
        <v>0</v>
      </c>
      <c r="BV947" s="147">
        <v>0</v>
      </c>
      <c r="BX947" s="55">
        <v>0</v>
      </c>
      <c r="BY947" s="55">
        <v>0</v>
      </c>
      <c r="BZ947" s="55">
        <v>0</v>
      </c>
      <c r="CA947" s="55">
        <v>0</v>
      </c>
      <c r="CB947" s="55">
        <v>0</v>
      </c>
      <c r="CC947" s="135">
        <v>0</v>
      </c>
      <c r="CE947" s="55">
        <v>0</v>
      </c>
      <c r="CF947" s="55">
        <v>0</v>
      </c>
      <c r="CG947" s="55">
        <v>0</v>
      </c>
      <c r="CH947" s="55">
        <v>0</v>
      </c>
      <c r="CI947" s="55">
        <v>0</v>
      </c>
      <c r="CJ947" s="135">
        <v>0</v>
      </c>
      <c r="CL947" s="55">
        <v>0</v>
      </c>
      <c r="CM947" s="55">
        <v>0</v>
      </c>
      <c r="CN947" s="55">
        <v>0</v>
      </c>
      <c r="CO947" s="55">
        <v>0</v>
      </c>
      <c r="CP947" s="55">
        <v>0</v>
      </c>
      <c r="CQ947" s="135">
        <v>0</v>
      </c>
      <c r="CS947" s="67">
        <v>0</v>
      </c>
      <c r="CT947" s="67">
        <v>0</v>
      </c>
      <c r="CU947" s="67">
        <v>0</v>
      </c>
      <c r="CV947" s="67">
        <v>0</v>
      </c>
      <c r="CW947" s="67">
        <v>0</v>
      </c>
      <c r="CX947" s="135">
        <v>0</v>
      </c>
      <c r="CZ947" s="55">
        <v>0</v>
      </c>
      <c r="DA947" s="55">
        <v>0</v>
      </c>
      <c r="DB947" s="55">
        <v>0</v>
      </c>
      <c r="DC947" s="55">
        <v>0</v>
      </c>
      <c r="DD947" s="55">
        <v>0</v>
      </c>
      <c r="DE947" s="135">
        <v>0</v>
      </c>
      <c r="DG947" s="43" t="b" cm="1">
        <f t="array" aca="1" ref="DG947" ca="1">OR($G947=Forecast_Capex_Input!$BF$8:$BF$10)</f>
        <v>0</v>
      </c>
      <c r="DH947" s="43" cm="1">
        <f t="array" aca="1" ref="DH947" ca="1">IFERROR(INDEX(Forecast_Capex_Input!BG$12:BG$286,$Z947)
*(INDEX(Forecast_Capex_Input!$H$12:$H$286,$Z947)=Repex),0)
*$DG947</f>
        <v>0</v>
      </c>
      <c r="DI947" s="43" cm="1">
        <f t="array" aca="1" ref="DI947" ca="1">IFERROR(INDEX(Forecast_Capex_Input!BH$12:BH$286,$Z947)
*(INDEX(Forecast_Capex_Input!$H$12:$H$286,$Z947)=Repex),0)
*$DG947</f>
        <v>0</v>
      </c>
      <c r="DJ947" s="43" cm="1">
        <f t="array" aca="1" ref="DJ947" ca="1">IFERROR(INDEX(Forecast_Capex_Input!BI$12:BI$286,$Z947)
*(INDEX(Forecast_Capex_Input!$H$12:$H$286,$Z947)=Repex),0)
*$DG947</f>
        <v>0</v>
      </c>
      <c r="DK947" s="43" cm="1">
        <f t="array" aca="1" ref="DK947" ca="1">IFERROR(INDEX(Forecast_Capex_Input!BJ$12:BJ$286,$Z947)
*(INDEX(Forecast_Capex_Input!$H$12:$H$286,$Z947)=Repex),0)
*$DG947</f>
        <v>0</v>
      </c>
      <c r="DL947" s="43" cm="1">
        <f t="array" aca="1" ref="DL947" ca="1">IFERROR(INDEX(Forecast_Capex_Input!BK$12:BK$286,$Z947)
*(INDEX(Forecast_Capex_Input!$H$12:$H$286,$Z947)=Repex),0)
*$DG947</f>
        <v>0</v>
      </c>
      <c r="DM947" s="43" cm="1">
        <f t="array" aca="1" ref="DM947" ca="1">IFERROR(INDEX(Forecast_Capex_Input!BL$12:BL$286,$Z947)
*(INDEX(Forecast_Capex_Input!$H$12:$H$286,$Z947)=Repex),0)
*$DG947</f>
        <v>0</v>
      </c>
      <c r="DO947" s="43" t="b" cm="1">
        <f t="array" aca="1" ref="DO947" ca="1">OR($G947=Forecast_Capex_Input!$BN$8:$BN$9)</f>
        <v>0</v>
      </c>
      <c r="DP947" s="43" cm="1">
        <f t="array" aca="1" ref="DP947" ca="1">IFERROR(INDEX(Forecast_Capex_Input!BO$12:BO$286,$Z947)
*(INDEX(Forecast_Capex_Input!$H$12:$H$286,$Z947)=Repex),0)
*$DO947</f>
        <v>0</v>
      </c>
      <c r="DQ947" s="43" cm="1">
        <f t="array" aca="1" ref="DQ947" ca="1">IFERROR(INDEX(Forecast_Capex_Input!BP$12:BP$286,$Z947)
*(INDEX(Forecast_Capex_Input!$H$12:$H$286,$Z947)=Repex),0)
*$DO947</f>
        <v>0</v>
      </c>
      <c r="DR947" s="43" cm="1">
        <f t="array" aca="1" ref="DR947" ca="1">IFERROR(INDEX(Forecast_Capex_Input!BQ$12:BQ$286,$Z947)
*(INDEX(Forecast_Capex_Input!$H$12:$H$286,$Z947)=Repex),0)
*$DO947</f>
        <v>0</v>
      </c>
      <c r="DS947" s="43" cm="1">
        <f t="array" aca="1" ref="DS947" ca="1">IFERROR(INDEX(Forecast_Capex_Input!BR$12:BR$286,$Z947)
*(INDEX(Forecast_Capex_Input!$H$12:$H$286,$Z947)=Repex),0)
*$DO947</f>
        <v>0</v>
      </c>
      <c r="DT947" s="43" cm="1">
        <f t="array" aca="1" ref="DT947" ca="1">IFERROR(INDEX(Forecast_Capex_Input!BS$12:BS$286,$Z947)
*(INDEX(Forecast_Capex_Input!$H$12:$H$286,$Z947)=Repex),0)
*$DO947</f>
        <v>0</v>
      </c>
      <c r="DV947" s="43" t="b" cm="1">
        <f t="array" aca="1" ref="DV947" ca="1">OR($G947=Forecast_Capex_Input!$BU$8:$BU$10)</f>
        <v>0</v>
      </c>
      <c r="DW947" s="43" cm="1">
        <f t="array" aca="1" ref="DW947" ca="1">IFERROR(INDEX(Forecast_Capex_Input!BV$12:BV$286,$Z947)
*(INDEX(Forecast_Capex_Input!$H$12:$H$286,$Z947)=Repex),0)
*$DV947</f>
        <v>0</v>
      </c>
      <c r="DX947" s="43" cm="1">
        <f t="array" aca="1" ref="DX947" ca="1">IFERROR(INDEX(Forecast_Capex_Input!BW$12:BW$286,$Z947)
*(INDEX(Forecast_Capex_Input!$H$12:$H$286,$Z947)=Repex),0)
*$DV947</f>
        <v>0</v>
      </c>
      <c r="DY947" s="43" cm="1">
        <f t="array" aca="1" ref="DY947" ca="1">IFERROR(INDEX(Forecast_Capex_Input!BX$12:BX$286,$Z947)
*(INDEX(Forecast_Capex_Input!$H$12:$H$286,$Z947)=Repex),0)
*$DV947</f>
        <v>0</v>
      </c>
      <c r="DZ947" s="43" cm="1">
        <f t="array" aca="1" ref="DZ947" ca="1">IFERROR(INDEX(Forecast_Capex_Input!BY$12:BY$286,$Z947)
*(INDEX(Forecast_Capex_Input!$H$12:$H$286,$Z947)=Repex),0)
*$DV947</f>
        <v>0</v>
      </c>
      <c r="EA947" s="43" cm="1">
        <f t="array" aca="1" ref="EA947" ca="1">IFERROR(INDEX(Forecast_Capex_Input!BZ$12:BZ$286,$Z947)
*(INDEX(Forecast_Capex_Input!$H$12:$H$286,$Z947)=Repex),0)
*$DV947</f>
        <v>0</v>
      </c>
      <c r="EB947" s="43" cm="1">
        <f t="array" aca="1" ref="EB947" ca="1">IFERROR(INDEX(Forecast_Capex_Input!CA$12:CA$286,$Z947)
*(INDEX(Forecast_Capex_Input!$H$12:$H$286,$Z947)=Repex),0)
*$DV947</f>
        <v>0</v>
      </c>
      <c r="EC947" s="43" cm="1">
        <f t="array" aca="1" ref="EC947" ca="1">IFERROR(INDEX(Forecast_Capex_Input!CB$12:CB$286,$Z947)
*(INDEX(Forecast_Capex_Input!$H$12:$H$286,$Z947)=Repex),0)
*$DV947</f>
        <v>0</v>
      </c>
      <c r="ED947" s="43" cm="1">
        <f t="array" aca="1" ref="ED947" ca="1">IFERROR(INDEX(Forecast_Capex_Input!CC$12:CC$286,$Z947)
*(INDEX(Forecast_Capex_Input!$H$12:$H$286,$Z947)=Repex),0)
*$DV947</f>
        <v>0</v>
      </c>
      <c r="EF947" s="86" t="str">
        <f t="shared" si="84"/>
        <v>N/A</v>
      </c>
      <c r="EG947" s="28" t="str">
        <f>IFERROR(RANK(EF947,EF$11:EF$1010,0)+COUNTIF(EF$11:EF947,EF947)-1,NA)</f>
        <v>N/A</v>
      </c>
    </row>
    <row r="948" spans="3:137" x14ac:dyDescent="0.2">
      <c r="C948" s="28">
        <f t="shared" si="85"/>
        <v>938</v>
      </c>
      <c r="D948" s="9" t="str" cm="1">
        <f t="array" ref="D948">IFERROR(INDEX(Forecast_Capex_Input!$D$12:$D$286,$Z948),NA)</f>
        <v>N/A</v>
      </c>
      <c r="E948" s="24" t="str" cm="1">
        <f t="array" ref="E948">IF($Z948=NA,NA,INDEX(Forecast_Capex_Input!$E$12:$E$286,$Z948))</f>
        <v>N/A</v>
      </c>
      <c r="F948" s="9" t="str" cm="1">
        <f t="array" aca="1" ref="F948" ca="1">IFERROR(INDEX(General!$E$25:$E$26,$AA948),NA)</f>
        <v>N/A</v>
      </c>
      <c r="G948" s="9" t="str" cm="1">
        <f t="array" aca="1" ref="G948" ca="1">IFERROR(INDEX(Forecast_Capex_Input!$AI$11:$BB$11,$AC948),NA)</f>
        <v>N/A</v>
      </c>
      <c r="H948" s="50" t="str" cm="1">
        <f t="array" aca="1" ref="H948" ca="1">IFERROR(INDEX(Forecast_Capex_Input!$AI$12:$BB$286,$Z948,$AC948),NA)</f>
        <v>N/A</v>
      </c>
      <c r="I948" s="150" t="str" cm="1">
        <f t="array" ref="I948">IFERROR(INDEX(Forecast_Capex_Input!$F$12:$F$286,$Z948),NA)</f>
        <v>N/A</v>
      </c>
      <c r="J948" s="150" t="str" cm="1">
        <f t="array" ref="J948">IFERROR(INDEX(Forecast_Capex_Input!G$12:G$286,$Z948),NA)</f>
        <v>N/A</v>
      </c>
      <c r="K948" s="150" t="str" cm="1">
        <f t="array" ref="K948">IFERROR(INDEX(Forecast_Capex_Input!H$12:H$286,$Z948),NA)</f>
        <v>N/A</v>
      </c>
      <c r="L948" s="150" t="str" cm="1">
        <f t="array" ref="L948">IFERROR(INDEX(Forecast_Capex_Input!I$12:I$286,$Z948),NA)</f>
        <v>N/A</v>
      </c>
      <c r="M948" s="150" t="str" cm="1">
        <f t="array" ref="M948">IFERROR(INDEX(Forecast_Capex_Input!J$12:J$286,$Z948),NA)</f>
        <v>N/A</v>
      </c>
      <c r="N948" s="150" t="str" cm="1">
        <f t="array" ref="N948">IFERROR(INDEX(Forecast_Capex_Input!K$12:K$286,$Z948),NA)</f>
        <v>N/A</v>
      </c>
      <c r="O948" s="150" t="str" cm="1">
        <f t="array" ref="O948">IFERROR(INDEX(Forecast_Capex_Input!L$12:L$286,$Z948),NA)</f>
        <v>N/A</v>
      </c>
      <c r="P948" s="150" t="str" cm="1">
        <f t="array" ref="P948">IFERROR(INDEX(Forecast_Capex_Input!M$12:M$286,$Z948),NA)</f>
        <v>N/A</v>
      </c>
      <c r="Q948" s="24" t="str" cm="1">
        <f t="array" ref="Q948">IFERROR(INDEX(Forecast_Capex_Input!N$12:N$286,$Z948),NA)</f>
        <v>N/A</v>
      </c>
      <c r="R948" s="190" cm="1">
        <f t="array" ref="R948">IFERROR(INDEX(Forecast_Capex_Input!O$12:O$286,$Z948),0)</f>
        <v>0</v>
      </c>
      <c r="S948" s="24" cm="1">
        <f t="array" ref="S948">IFERROR(INDEX(Forecast_Capex_Input!P$12:P$286,$Z948),0)</f>
        <v>0</v>
      </c>
      <c r="T948" s="150" t="str" cm="1">
        <f t="array" aca="1" ref="T948" ca="1">IFERROR(INDEX(General!$K$91:$K$110,$AC948),NA)</f>
        <v>N/A</v>
      </c>
      <c r="U948" s="43" cm="1">
        <f t="array" aca="1" ref="U948" ca="1">IFERROR(
IF($F948=General!$E$25,INDEX(Forecast_Capex_Input!S$12:S$286,$Z948),
INDEX(Forecast_Capex_Input!T$12:T$286,$Z948)),0)</f>
        <v>0</v>
      </c>
      <c r="V948" s="82" t="b">
        <f>IFERROR(INDEX(Overheads!$T$19:$T$26,MATCH($I948,Overheads!$E$19:$E$26,0)),FALSE)</f>
        <v>0</v>
      </c>
      <c r="W948" s="209" cm="1">
        <f t="array" ref="W948">IFERROR(
INDEX(Forecast_Capex_Input!CN$12:CN$286,$Z948),0)</f>
        <v>0</v>
      </c>
      <c r="X948" s="209">
        <f>IFERROR(
MATCH($W948,General!$L$39:$S$39,0),1)</f>
        <v>1</v>
      </c>
      <c r="Z948" s="28" t="str">
        <f>IFERROR(
IF(MATCH($C948,Forecast_Capex_Input!$CI$12:$CI$286,1)+1&gt;MAX(Forecast_Capex_Input!$C$12:$C$286),NA,
MATCH($C948,Forecast_Capex_Input!$CI$12:$CI$286,1)+1),1)</f>
        <v>N/A</v>
      </c>
      <c r="AA948" s="28" t="str" cm="1">
        <f t="array" aca="1" ref="AA948" ca="1">IFERROR(
IF(Z947&lt;&gt;Z948,1,
IF(COUNTIF(OFFSET(AA947,0,0,-INDEX(Forecast_Capex_Input!$CG$12:$CG$286,$Z948)),AA947)=INDEX(Forecast_Capex_Input!$CG$12:$CG$286,$Z948),AA947+1,AA947)),NA)</f>
        <v>N/A</v>
      </c>
      <c r="AB948" s="28" t="str" cm="1">
        <f t="array" ref="AB948">IFERROR($C948-IF($Z948=1,1,INDEX(Forecast_Capex_Input!$CI$12:$CI$286,$Z948-1))+1,NA)</f>
        <v>N/A</v>
      </c>
      <c r="AC948" s="28" t="str" cm="1">
        <f t="array" aca="1" ref="AC948" ca="1">IFERROR(IF(AA948=1,
INDEX(Forecast_Capex_Input!$AI$10:$BB$10,SMALL(IF(INDEX(Forecast_Capex_Input!$AI$12:$BB$286,$Z948,0)&gt;0,COLUMN(Forecast_Capex_Input!$AI$10:$BB$10)-COLUMN(Forecast_Capex_Input!$AI$12)+1),ROWS(OFFSET(AC947,0,0,-$AB948)))),
OFFSET(AC947,-INDEX(Forecast_Capex_Input!$CG$12:$CG$286,$Z948)+1,0)),NA)</f>
        <v>N/A</v>
      </c>
      <c r="AD948" s="28" t="str">
        <f t="shared" ca="1" si="82"/>
        <v>N/A</v>
      </c>
      <c r="AE948" s="82" t="b">
        <f t="shared" si="86"/>
        <v>0</v>
      </c>
      <c r="AF948" s="78" t="b">
        <v>0</v>
      </c>
      <c r="AG948" s="82" t="b">
        <f t="shared" si="83"/>
        <v>1</v>
      </c>
      <c r="AI948" s="55">
        <v>0</v>
      </c>
      <c r="AJ948" s="55">
        <v>0</v>
      </c>
      <c r="AK948" s="55">
        <v>0</v>
      </c>
      <c r="AL948" s="55">
        <v>0</v>
      </c>
      <c r="AM948" s="55">
        <v>0</v>
      </c>
      <c r="AN948" s="135">
        <v>0</v>
      </c>
      <c r="AP948" s="55">
        <v>0</v>
      </c>
      <c r="AQ948" s="55">
        <v>0</v>
      </c>
      <c r="AR948" s="55">
        <v>0</v>
      </c>
      <c r="AS948" s="55">
        <v>0</v>
      </c>
      <c r="AT948" s="55">
        <v>0</v>
      </c>
      <c r="AU948" s="135">
        <v>0</v>
      </c>
      <c r="AW948" s="55">
        <v>0</v>
      </c>
      <c r="AX948" s="55">
        <v>0</v>
      </c>
      <c r="AY948" s="55">
        <v>0</v>
      </c>
      <c r="AZ948" s="55">
        <v>0</v>
      </c>
      <c r="BA948" s="55">
        <v>0</v>
      </c>
      <c r="BB948" s="135">
        <v>0</v>
      </c>
      <c r="BD948" s="55">
        <v>0</v>
      </c>
      <c r="BE948" s="55">
        <v>0</v>
      </c>
      <c r="BF948" s="55">
        <v>0</v>
      </c>
      <c r="BG948" s="55">
        <v>0</v>
      </c>
      <c r="BH948" s="55">
        <v>0</v>
      </c>
      <c r="BI948" s="135">
        <v>0</v>
      </c>
      <c r="BK948" s="55">
        <v>0</v>
      </c>
      <c r="BL948" s="55">
        <v>0</v>
      </c>
      <c r="BM948" s="55">
        <v>0</v>
      </c>
      <c r="BN948" s="55">
        <v>0</v>
      </c>
      <c r="BO948" s="55">
        <v>0</v>
      </c>
      <c r="BP948" s="135">
        <v>0</v>
      </c>
      <c r="BR948" s="147">
        <v>0</v>
      </c>
      <c r="BS948" s="147">
        <v>0</v>
      </c>
      <c r="BT948" s="147">
        <v>0</v>
      </c>
      <c r="BU948" s="147">
        <v>0</v>
      </c>
      <c r="BV948" s="147">
        <v>0</v>
      </c>
      <c r="BX948" s="55">
        <v>0</v>
      </c>
      <c r="BY948" s="55">
        <v>0</v>
      </c>
      <c r="BZ948" s="55">
        <v>0</v>
      </c>
      <c r="CA948" s="55">
        <v>0</v>
      </c>
      <c r="CB948" s="55">
        <v>0</v>
      </c>
      <c r="CC948" s="135">
        <v>0</v>
      </c>
      <c r="CE948" s="55">
        <v>0</v>
      </c>
      <c r="CF948" s="55">
        <v>0</v>
      </c>
      <c r="CG948" s="55">
        <v>0</v>
      </c>
      <c r="CH948" s="55">
        <v>0</v>
      </c>
      <c r="CI948" s="55">
        <v>0</v>
      </c>
      <c r="CJ948" s="135">
        <v>0</v>
      </c>
      <c r="CL948" s="55">
        <v>0</v>
      </c>
      <c r="CM948" s="55">
        <v>0</v>
      </c>
      <c r="CN948" s="55">
        <v>0</v>
      </c>
      <c r="CO948" s="55">
        <v>0</v>
      </c>
      <c r="CP948" s="55">
        <v>0</v>
      </c>
      <c r="CQ948" s="135">
        <v>0</v>
      </c>
      <c r="CS948" s="67">
        <v>0</v>
      </c>
      <c r="CT948" s="67">
        <v>0</v>
      </c>
      <c r="CU948" s="67">
        <v>0</v>
      </c>
      <c r="CV948" s="67">
        <v>0</v>
      </c>
      <c r="CW948" s="67">
        <v>0</v>
      </c>
      <c r="CX948" s="135">
        <v>0</v>
      </c>
      <c r="CZ948" s="55">
        <v>0</v>
      </c>
      <c r="DA948" s="55">
        <v>0</v>
      </c>
      <c r="DB948" s="55">
        <v>0</v>
      </c>
      <c r="DC948" s="55">
        <v>0</v>
      </c>
      <c r="DD948" s="55">
        <v>0</v>
      </c>
      <c r="DE948" s="135">
        <v>0</v>
      </c>
      <c r="DG948" s="43" t="b" cm="1">
        <f t="array" aca="1" ref="DG948" ca="1">OR($G948=Forecast_Capex_Input!$BF$8:$BF$10)</f>
        <v>0</v>
      </c>
      <c r="DH948" s="43" cm="1">
        <f t="array" aca="1" ref="DH948" ca="1">IFERROR(INDEX(Forecast_Capex_Input!BG$12:BG$286,$Z948)
*(INDEX(Forecast_Capex_Input!$H$12:$H$286,$Z948)=Repex),0)
*$DG948</f>
        <v>0</v>
      </c>
      <c r="DI948" s="43" cm="1">
        <f t="array" aca="1" ref="DI948" ca="1">IFERROR(INDEX(Forecast_Capex_Input!BH$12:BH$286,$Z948)
*(INDEX(Forecast_Capex_Input!$H$12:$H$286,$Z948)=Repex),0)
*$DG948</f>
        <v>0</v>
      </c>
      <c r="DJ948" s="43" cm="1">
        <f t="array" aca="1" ref="DJ948" ca="1">IFERROR(INDEX(Forecast_Capex_Input!BI$12:BI$286,$Z948)
*(INDEX(Forecast_Capex_Input!$H$12:$H$286,$Z948)=Repex),0)
*$DG948</f>
        <v>0</v>
      </c>
      <c r="DK948" s="43" cm="1">
        <f t="array" aca="1" ref="DK948" ca="1">IFERROR(INDEX(Forecast_Capex_Input!BJ$12:BJ$286,$Z948)
*(INDEX(Forecast_Capex_Input!$H$12:$H$286,$Z948)=Repex),0)
*$DG948</f>
        <v>0</v>
      </c>
      <c r="DL948" s="43" cm="1">
        <f t="array" aca="1" ref="DL948" ca="1">IFERROR(INDEX(Forecast_Capex_Input!BK$12:BK$286,$Z948)
*(INDEX(Forecast_Capex_Input!$H$12:$H$286,$Z948)=Repex),0)
*$DG948</f>
        <v>0</v>
      </c>
      <c r="DM948" s="43" cm="1">
        <f t="array" aca="1" ref="DM948" ca="1">IFERROR(INDEX(Forecast_Capex_Input!BL$12:BL$286,$Z948)
*(INDEX(Forecast_Capex_Input!$H$12:$H$286,$Z948)=Repex),0)
*$DG948</f>
        <v>0</v>
      </c>
      <c r="DO948" s="43" t="b" cm="1">
        <f t="array" aca="1" ref="DO948" ca="1">OR($G948=Forecast_Capex_Input!$BN$8:$BN$9)</f>
        <v>0</v>
      </c>
      <c r="DP948" s="43" cm="1">
        <f t="array" aca="1" ref="DP948" ca="1">IFERROR(INDEX(Forecast_Capex_Input!BO$12:BO$286,$Z948)
*(INDEX(Forecast_Capex_Input!$H$12:$H$286,$Z948)=Repex),0)
*$DO948</f>
        <v>0</v>
      </c>
      <c r="DQ948" s="43" cm="1">
        <f t="array" aca="1" ref="DQ948" ca="1">IFERROR(INDEX(Forecast_Capex_Input!BP$12:BP$286,$Z948)
*(INDEX(Forecast_Capex_Input!$H$12:$H$286,$Z948)=Repex),0)
*$DO948</f>
        <v>0</v>
      </c>
      <c r="DR948" s="43" cm="1">
        <f t="array" aca="1" ref="DR948" ca="1">IFERROR(INDEX(Forecast_Capex_Input!BQ$12:BQ$286,$Z948)
*(INDEX(Forecast_Capex_Input!$H$12:$H$286,$Z948)=Repex),0)
*$DO948</f>
        <v>0</v>
      </c>
      <c r="DS948" s="43" cm="1">
        <f t="array" aca="1" ref="DS948" ca="1">IFERROR(INDEX(Forecast_Capex_Input!BR$12:BR$286,$Z948)
*(INDEX(Forecast_Capex_Input!$H$12:$H$286,$Z948)=Repex),0)
*$DO948</f>
        <v>0</v>
      </c>
      <c r="DT948" s="43" cm="1">
        <f t="array" aca="1" ref="DT948" ca="1">IFERROR(INDEX(Forecast_Capex_Input!BS$12:BS$286,$Z948)
*(INDEX(Forecast_Capex_Input!$H$12:$H$286,$Z948)=Repex),0)
*$DO948</f>
        <v>0</v>
      </c>
      <c r="DV948" s="43" t="b" cm="1">
        <f t="array" aca="1" ref="DV948" ca="1">OR($G948=Forecast_Capex_Input!$BU$8:$BU$10)</f>
        <v>0</v>
      </c>
      <c r="DW948" s="43" cm="1">
        <f t="array" aca="1" ref="DW948" ca="1">IFERROR(INDEX(Forecast_Capex_Input!BV$12:BV$286,$Z948)
*(INDEX(Forecast_Capex_Input!$H$12:$H$286,$Z948)=Repex),0)
*$DV948</f>
        <v>0</v>
      </c>
      <c r="DX948" s="43" cm="1">
        <f t="array" aca="1" ref="DX948" ca="1">IFERROR(INDEX(Forecast_Capex_Input!BW$12:BW$286,$Z948)
*(INDEX(Forecast_Capex_Input!$H$12:$H$286,$Z948)=Repex),0)
*$DV948</f>
        <v>0</v>
      </c>
      <c r="DY948" s="43" cm="1">
        <f t="array" aca="1" ref="DY948" ca="1">IFERROR(INDEX(Forecast_Capex_Input!BX$12:BX$286,$Z948)
*(INDEX(Forecast_Capex_Input!$H$12:$H$286,$Z948)=Repex),0)
*$DV948</f>
        <v>0</v>
      </c>
      <c r="DZ948" s="43" cm="1">
        <f t="array" aca="1" ref="DZ948" ca="1">IFERROR(INDEX(Forecast_Capex_Input!BY$12:BY$286,$Z948)
*(INDEX(Forecast_Capex_Input!$H$12:$H$286,$Z948)=Repex),0)
*$DV948</f>
        <v>0</v>
      </c>
      <c r="EA948" s="43" cm="1">
        <f t="array" aca="1" ref="EA948" ca="1">IFERROR(INDEX(Forecast_Capex_Input!BZ$12:BZ$286,$Z948)
*(INDEX(Forecast_Capex_Input!$H$12:$H$286,$Z948)=Repex),0)
*$DV948</f>
        <v>0</v>
      </c>
      <c r="EB948" s="43" cm="1">
        <f t="array" aca="1" ref="EB948" ca="1">IFERROR(INDEX(Forecast_Capex_Input!CA$12:CA$286,$Z948)
*(INDEX(Forecast_Capex_Input!$H$12:$H$286,$Z948)=Repex),0)
*$DV948</f>
        <v>0</v>
      </c>
      <c r="EC948" s="43" cm="1">
        <f t="array" aca="1" ref="EC948" ca="1">IFERROR(INDEX(Forecast_Capex_Input!CB$12:CB$286,$Z948)
*(INDEX(Forecast_Capex_Input!$H$12:$H$286,$Z948)=Repex),0)
*$DV948</f>
        <v>0</v>
      </c>
      <c r="ED948" s="43" cm="1">
        <f t="array" aca="1" ref="ED948" ca="1">IFERROR(INDEX(Forecast_Capex_Input!CC$12:CC$286,$Z948)
*(INDEX(Forecast_Capex_Input!$H$12:$H$286,$Z948)=Repex),0)
*$DV948</f>
        <v>0</v>
      </c>
      <c r="EF948" s="86" t="str">
        <f t="shared" si="84"/>
        <v>N/A</v>
      </c>
      <c r="EG948" s="28" t="str">
        <f>IFERROR(RANK(EF948,EF$11:EF$1010,0)+COUNTIF(EF$11:EF948,EF948)-1,NA)</f>
        <v>N/A</v>
      </c>
    </row>
    <row r="949" spans="3:137" x14ac:dyDescent="0.2">
      <c r="C949" s="28">
        <f t="shared" si="85"/>
        <v>939</v>
      </c>
      <c r="D949" s="9" t="str" cm="1">
        <f t="array" ref="D949">IFERROR(INDEX(Forecast_Capex_Input!$D$12:$D$286,$Z949),NA)</f>
        <v>N/A</v>
      </c>
      <c r="E949" s="24" t="str" cm="1">
        <f t="array" ref="E949">IF($Z949=NA,NA,INDEX(Forecast_Capex_Input!$E$12:$E$286,$Z949))</f>
        <v>N/A</v>
      </c>
      <c r="F949" s="9" t="str" cm="1">
        <f t="array" aca="1" ref="F949" ca="1">IFERROR(INDEX(General!$E$25:$E$26,$AA949),NA)</f>
        <v>N/A</v>
      </c>
      <c r="G949" s="9" t="str" cm="1">
        <f t="array" aca="1" ref="G949" ca="1">IFERROR(INDEX(Forecast_Capex_Input!$AI$11:$BB$11,$AC949),NA)</f>
        <v>N/A</v>
      </c>
      <c r="H949" s="50" t="str" cm="1">
        <f t="array" aca="1" ref="H949" ca="1">IFERROR(INDEX(Forecast_Capex_Input!$AI$12:$BB$286,$Z949,$AC949),NA)</f>
        <v>N/A</v>
      </c>
      <c r="I949" s="150" t="str" cm="1">
        <f t="array" ref="I949">IFERROR(INDEX(Forecast_Capex_Input!$F$12:$F$286,$Z949),NA)</f>
        <v>N/A</v>
      </c>
      <c r="J949" s="150" t="str" cm="1">
        <f t="array" ref="J949">IFERROR(INDEX(Forecast_Capex_Input!G$12:G$286,$Z949),NA)</f>
        <v>N/A</v>
      </c>
      <c r="K949" s="150" t="str" cm="1">
        <f t="array" ref="K949">IFERROR(INDEX(Forecast_Capex_Input!H$12:H$286,$Z949),NA)</f>
        <v>N/A</v>
      </c>
      <c r="L949" s="150" t="str" cm="1">
        <f t="array" ref="L949">IFERROR(INDEX(Forecast_Capex_Input!I$12:I$286,$Z949),NA)</f>
        <v>N/A</v>
      </c>
      <c r="M949" s="150" t="str" cm="1">
        <f t="array" ref="M949">IFERROR(INDEX(Forecast_Capex_Input!J$12:J$286,$Z949),NA)</f>
        <v>N/A</v>
      </c>
      <c r="N949" s="150" t="str" cm="1">
        <f t="array" ref="N949">IFERROR(INDEX(Forecast_Capex_Input!K$12:K$286,$Z949),NA)</f>
        <v>N/A</v>
      </c>
      <c r="O949" s="150" t="str" cm="1">
        <f t="array" ref="O949">IFERROR(INDEX(Forecast_Capex_Input!L$12:L$286,$Z949),NA)</f>
        <v>N/A</v>
      </c>
      <c r="P949" s="150" t="str" cm="1">
        <f t="array" ref="P949">IFERROR(INDEX(Forecast_Capex_Input!M$12:M$286,$Z949),NA)</f>
        <v>N/A</v>
      </c>
      <c r="Q949" s="24" t="str" cm="1">
        <f t="array" ref="Q949">IFERROR(INDEX(Forecast_Capex_Input!N$12:N$286,$Z949),NA)</f>
        <v>N/A</v>
      </c>
      <c r="R949" s="190" cm="1">
        <f t="array" ref="R949">IFERROR(INDEX(Forecast_Capex_Input!O$12:O$286,$Z949),0)</f>
        <v>0</v>
      </c>
      <c r="S949" s="24" cm="1">
        <f t="array" ref="S949">IFERROR(INDEX(Forecast_Capex_Input!P$12:P$286,$Z949),0)</f>
        <v>0</v>
      </c>
      <c r="T949" s="150" t="str" cm="1">
        <f t="array" aca="1" ref="T949" ca="1">IFERROR(INDEX(General!$K$91:$K$110,$AC949),NA)</f>
        <v>N/A</v>
      </c>
      <c r="U949" s="43" cm="1">
        <f t="array" aca="1" ref="U949" ca="1">IFERROR(
IF($F949=General!$E$25,INDEX(Forecast_Capex_Input!S$12:S$286,$Z949),
INDEX(Forecast_Capex_Input!T$12:T$286,$Z949)),0)</f>
        <v>0</v>
      </c>
      <c r="V949" s="82" t="b">
        <f>IFERROR(INDEX(Overheads!$T$19:$T$26,MATCH($I949,Overheads!$E$19:$E$26,0)),FALSE)</f>
        <v>0</v>
      </c>
      <c r="W949" s="209" cm="1">
        <f t="array" ref="W949">IFERROR(
INDEX(Forecast_Capex_Input!CN$12:CN$286,$Z949),0)</f>
        <v>0</v>
      </c>
      <c r="X949" s="209">
        <f>IFERROR(
MATCH($W949,General!$L$39:$S$39,0),1)</f>
        <v>1</v>
      </c>
      <c r="Z949" s="28" t="str">
        <f>IFERROR(
IF(MATCH($C949,Forecast_Capex_Input!$CI$12:$CI$286,1)+1&gt;MAX(Forecast_Capex_Input!$C$12:$C$286),NA,
MATCH($C949,Forecast_Capex_Input!$CI$12:$CI$286,1)+1),1)</f>
        <v>N/A</v>
      </c>
      <c r="AA949" s="28" t="str" cm="1">
        <f t="array" aca="1" ref="AA949" ca="1">IFERROR(
IF(Z948&lt;&gt;Z949,1,
IF(COUNTIF(OFFSET(AA948,0,0,-INDEX(Forecast_Capex_Input!$CG$12:$CG$286,$Z949)),AA948)=INDEX(Forecast_Capex_Input!$CG$12:$CG$286,$Z949),AA948+1,AA948)),NA)</f>
        <v>N/A</v>
      </c>
      <c r="AB949" s="28" t="str" cm="1">
        <f t="array" ref="AB949">IFERROR($C949-IF($Z949=1,1,INDEX(Forecast_Capex_Input!$CI$12:$CI$286,$Z949-1))+1,NA)</f>
        <v>N/A</v>
      </c>
      <c r="AC949" s="28" t="str" cm="1">
        <f t="array" aca="1" ref="AC949" ca="1">IFERROR(IF(AA949=1,
INDEX(Forecast_Capex_Input!$AI$10:$BB$10,SMALL(IF(INDEX(Forecast_Capex_Input!$AI$12:$BB$286,$Z949,0)&gt;0,COLUMN(Forecast_Capex_Input!$AI$10:$BB$10)-COLUMN(Forecast_Capex_Input!$AI$12)+1),ROWS(OFFSET(AC948,0,0,-$AB949)))),
OFFSET(AC948,-INDEX(Forecast_Capex_Input!$CG$12:$CG$286,$Z949)+1,0)),NA)</f>
        <v>N/A</v>
      </c>
      <c r="AD949" s="28" t="str">
        <f t="shared" ca="1" si="82"/>
        <v>N/A</v>
      </c>
      <c r="AE949" s="82" t="b">
        <f t="shared" si="86"/>
        <v>0</v>
      </c>
      <c r="AF949" s="78" t="b">
        <v>0</v>
      </c>
      <c r="AG949" s="82" t="b">
        <f t="shared" si="83"/>
        <v>1</v>
      </c>
      <c r="AI949" s="55">
        <v>0</v>
      </c>
      <c r="AJ949" s="55">
        <v>0</v>
      </c>
      <c r="AK949" s="55">
        <v>0</v>
      </c>
      <c r="AL949" s="55">
        <v>0</v>
      </c>
      <c r="AM949" s="55">
        <v>0</v>
      </c>
      <c r="AN949" s="135">
        <v>0</v>
      </c>
      <c r="AP949" s="55">
        <v>0</v>
      </c>
      <c r="AQ949" s="55">
        <v>0</v>
      </c>
      <c r="AR949" s="55">
        <v>0</v>
      </c>
      <c r="AS949" s="55">
        <v>0</v>
      </c>
      <c r="AT949" s="55">
        <v>0</v>
      </c>
      <c r="AU949" s="135">
        <v>0</v>
      </c>
      <c r="AW949" s="55">
        <v>0</v>
      </c>
      <c r="AX949" s="55">
        <v>0</v>
      </c>
      <c r="AY949" s="55">
        <v>0</v>
      </c>
      <c r="AZ949" s="55">
        <v>0</v>
      </c>
      <c r="BA949" s="55">
        <v>0</v>
      </c>
      <c r="BB949" s="135">
        <v>0</v>
      </c>
      <c r="BD949" s="55">
        <v>0</v>
      </c>
      <c r="BE949" s="55">
        <v>0</v>
      </c>
      <c r="BF949" s="55">
        <v>0</v>
      </c>
      <c r="BG949" s="55">
        <v>0</v>
      </c>
      <c r="BH949" s="55">
        <v>0</v>
      </c>
      <c r="BI949" s="135">
        <v>0</v>
      </c>
      <c r="BK949" s="55">
        <v>0</v>
      </c>
      <c r="BL949" s="55">
        <v>0</v>
      </c>
      <c r="BM949" s="55">
        <v>0</v>
      </c>
      <c r="BN949" s="55">
        <v>0</v>
      </c>
      <c r="BO949" s="55">
        <v>0</v>
      </c>
      <c r="BP949" s="135">
        <v>0</v>
      </c>
      <c r="BR949" s="147">
        <v>0</v>
      </c>
      <c r="BS949" s="147">
        <v>0</v>
      </c>
      <c r="BT949" s="147">
        <v>0</v>
      </c>
      <c r="BU949" s="147">
        <v>0</v>
      </c>
      <c r="BV949" s="147">
        <v>0</v>
      </c>
      <c r="BX949" s="55">
        <v>0</v>
      </c>
      <c r="BY949" s="55">
        <v>0</v>
      </c>
      <c r="BZ949" s="55">
        <v>0</v>
      </c>
      <c r="CA949" s="55">
        <v>0</v>
      </c>
      <c r="CB949" s="55">
        <v>0</v>
      </c>
      <c r="CC949" s="135">
        <v>0</v>
      </c>
      <c r="CE949" s="55">
        <v>0</v>
      </c>
      <c r="CF949" s="55">
        <v>0</v>
      </c>
      <c r="CG949" s="55">
        <v>0</v>
      </c>
      <c r="CH949" s="55">
        <v>0</v>
      </c>
      <c r="CI949" s="55">
        <v>0</v>
      </c>
      <c r="CJ949" s="135">
        <v>0</v>
      </c>
      <c r="CL949" s="55">
        <v>0</v>
      </c>
      <c r="CM949" s="55">
        <v>0</v>
      </c>
      <c r="CN949" s="55">
        <v>0</v>
      </c>
      <c r="CO949" s="55">
        <v>0</v>
      </c>
      <c r="CP949" s="55">
        <v>0</v>
      </c>
      <c r="CQ949" s="135">
        <v>0</v>
      </c>
      <c r="CS949" s="67">
        <v>0</v>
      </c>
      <c r="CT949" s="67">
        <v>0</v>
      </c>
      <c r="CU949" s="67">
        <v>0</v>
      </c>
      <c r="CV949" s="67">
        <v>0</v>
      </c>
      <c r="CW949" s="67">
        <v>0</v>
      </c>
      <c r="CX949" s="135">
        <v>0</v>
      </c>
      <c r="CZ949" s="55">
        <v>0</v>
      </c>
      <c r="DA949" s="55">
        <v>0</v>
      </c>
      <c r="DB949" s="55">
        <v>0</v>
      </c>
      <c r="DC949" s="55">
        <v>0</v>
      </c>
      <c r="DD949" s="55">
        <v>0</v>
      </c>
      <c r="DE949" s="135">
        <v>0</v>
      </c>
      <c r="DG949" s="43" t="b" cm="1">
        <f t="array" aca="1" ref="DG949" ca="1">OR($G949=Forecast_Capex_Input!$BF$8:$BF$10)</f>
        <v>0</v>
      </c>
      <c r="DH949" s="43" cm="1">
        <f t="array" aca="1" ref="DH949" ca="1">IFERROR(INDEX(Forecast_Capex_Input!BG$12:BG$286,$Z949)
*(INDEX(Forecast_Capex_Input!$H$12:$H$286,$Z949)=Repex),0)
*$DG949</f>
        <v>0</v>
      </c>
      <c r="DI949" s="43" cm="1">
        <f t="array" aca="1" ref="DI949" ca="1">IFERROR(INDEX(Forecast_Capex_Input!BH$12:BH$286,$Z949)
*(INDEX(Forecast_Capex_Input!$H$12:$H$286,$Z949)=Repex),0)
*$DG949</f>
        <v>0</v>
      </c>
      <c r="DJ949" s="43" cm="1">
        <f t="array" aca="1" ref="DJ949" ca="1">IFERROR(INDEX(Forecast_Capex_Input!BI$12:BI$286,$Z949)
*(INDEX(Forecast_Capex_Input!$H$12:$H$286,$Z949)=Repex),0)
*$DG949</f>
        <v>0</v>
      </c>
      <c r="DK949" s="43" cm="1">
        <f t="array" aca="1" ref="DK949" ca="1">IFERROR(INDEX(Forecast_Capex_Input!BJ$12:BJ$286,$Z949)
*(INDEX(Forecast_Capex_Input!$H$12:$H$286,$Z949)=Repex),0)
*$DG949</f>
        <v>0</v>
      </c>
      <c r="DL949" s="43" cm="1">
        <f t="array" aca="1" ref="DL949" ca="1">IFERROR(INDEX(Forecast_Capex_Input!BK$12:BK$286,$Z949)
*(INDEX(Forecast_Capex_Input!$H$12:$H$286,$Z949)=Repex),0)
*$DG949</f>
        <v>0</v>
      </c>
      <c r="DM949" s="43" cm="1">
        <f t="array" aca="1" ref="DM949" ca="1">IFERROR(INDEX(Forecast_Capex_Input!BL$12:BL$286,$Z949)
*(INDEX(Forecast_Capex_Input!$H$12:$H$286,$Z949)=Repex),0)
*$DG949</f>
        <v>0</v>
      </c>
      <c r="DO949" s="43" t="b" cm="1">
        <f t="array" aca="1" ref="DO949" ca="1">OR($G949=Forecast_Capex_Input!$BN$8:$BN$9)</f>
        <v>0</v>
      </c>
      <c r="DP949" s="43" cm="1">
        <f t="array" aca="1" ref="DP949" ca="1">IFERROR(INDEX(Forecast_Capex_Input!BO$12:BO$286,$Z949)
*(INDEX(Forecast_Capex_Input!$H$12:$H$286,$Z949)=Repex),0)
*$DO949</f>
        <v>0</v>
      </c>
      <c r="DQ949" s="43" cm="1">
        <f t="array" aca="1" ref="DQ949" ca="1">IFERROR(INDEX(Forecast_Capex_Input!BP$12:BP$286,$Z949)
*(INDEX(Forecast_Capex_Input!$H$12:$H$286,$Z949)=Repex),0)
*$DO949</f>
        <v>0</v>
      </c>
      <c r="DR949" s="43" cm="1">
        <f t="array" aca="1" ref="DR949" ca="1">IFERROR(INDEX(Forecast_Capex_Input!BQ$12:BQ$286,$Z949)
*(INDEX(Forecast_Capex_Input!$H$12:$H$286,$Z949)=Repex),0)
*$DO949</f>
        <v>0</v>
      </c>
      <c r="DS949" s="43" cm="1">
        <f t="array" aca="1" ref="DS949" ca="1">IFERROR(INDEX(Forecast_Capex_Input!BR$12:BR$286,$Z949)
*(INDEX(Forecast_Capex_Input!$H$12:$H$286,$Z949)=Repex),0)
*$DO949</f>
        <v>0</v>
      </c>
      <c r="DT949" s="43" cm="1">
        <f t="array" aca="1" ref="DT949" ca="1">IFERROR(INDEX(Forecast_Capex_Input!BS$12:BS$286,$Z949)
*(INDEX(Forecast_Capex_Input!$H$12:$H$286,$Z949)=Repex),0)
*$DO949</f>
        <v>0</v>
      </c>
      <c r="DV949" s="43" t="b" cm="1">
        <f t="array" aca="1" ref="DV949" ca="1">OR($G949=Forecast_Capex_Input!$BU$8:$BU$10)</f>
        <v>0</v>
      </c>
      <c r="DW949" s="43" cm="1">
        <f t="array" aca="1" ref="DW949" ca="1">IFERROR(INDEX(Forecast_Capex_Input!BV$12:BV$286,$Z949)
*(INDEX(Forecast_Capex_Input!$H$12:$H$286,$Z949)=Repex),0)
*$DV949</f>
        <v>0</v>
      </c>
      <c r="DX949" s="43" cm="1">
        <f t="array" aca="1" ref="DX949" ca="1">IFERROR(INDEX(Forecast_Capex_Input!BW$12:BW$286,$Z949)
*(INDEX(Forecast_Capex_Input!$H$12:$H$286,$Z949)=Repex),0)
*$DV949</f>
        <v>0</v>
      </c>
      <c r="DY949" s="43" cm="1">
        <f t="array" aca="1" ref="DY949" ca="1">IFERROR(INDEX(Forecast_Capex_Input!BX$12:BX$286,$Z949)
*(INDEX(Forecast_Capex_Input!$H$12:$H$286,$Z949)=Repex),0)
*$DV949</f>
        <v>0</v>
      </c>
      <c r="DZ949" s="43" cm="1">
        <f t="array" aca="1" ref="DZ949" ca="1">IFERROR(INDEX(Forecast_Capex_Input!BY$12:BY$286,$Z949)
*(INDEX(Forecast_Capex_Input!$H$12:$H$286,$Z949)=Repex),0)
*$DV949</f>
        <v>0</v>
      </c>
      <c r="EA949" s="43" cm="1">
        <f t="array" aca="1" ref="EA949" ca="1">IFERROR(INDEX(Forecast_Capex_Input!BZ$12:BZ$286,$Z949)
*(INDEX(Forecast_Capex_Input!$H$12:$H$286,$Z949)=Repex),0)
*$DV949</f>
        <v>0</v>
      </c>
      <c r="EB949" s="43" cm="1">
        <f t="array" aca="1" ref="EB949" ca="1">IFERROR(INDEX(Forecast_Capex_Input!CA$12:CA$286,$Z949)
*(INDEX(Forecast_Capex_Input!$H$12:$H$286,$Z949)=Repex),0)
*$DV949</f>
        <v>0</v>
      </c>
      <c r="EC949" s="43" cm="1">
        <f t="array" aca="1" ref="EC949" ca="1">IFERROR(INDEX(Forecast_Capex_Input!CB$12:CB$286,$Z949)
*(INDEX(Forecast_Capex_Input!$H$12:$H$286,$Z949)=Repex),0)
*$DV949</f>
        <v>0</v>
      </c>
      <c r="ED949" s="43" cm="1">
        <f t="array" aca="1" ref="ED949" ca="1">IFERROR(INDEX(Forecast_Capex_Input!CC$12:CC$286,$Z949)
*(INDEX(Forecast_Capex_Input!$H$12:$H$286,$Z949)=Repex),0)
*$DV949</f>
        <v>0</v>
      </c>
      <c r="EF949" s="86" t="str">
        <f t="shared" si="84"/>
        <v>N/A</v>
      </c>
      <c r="EG949" s="28" t="str">
        <f>IFERROR(RANK(EF949,EF$11:EF$1010,0)+COUNTIF(EF$11:EF949,EF949)-1,NA)</f>
        <v>N/A</v>
      </c>
    </row>
    <row r="950" spans="3:137" x14ac:dyDescent="0.2">
      <c r="C950" s="28">
        <f t="shared" si="85"/>
        <v>940</v>
      </c>
      <c r="D950" s="9" t="str" cm="1">
        <f t="array" ref="D950">IFERROR(INDEX(Forecast_Capex_Input!$D$12:$D$286,$Z950),NA)</f>
        <v>N/A</v>
      </c>
      <c r="E950" s="24" t="str" cm="1">
        <f t="array" ref="E950">IF($Z950=NA,NA,INDEX(Forecast_Capex_Input!$E$12:$E$286,$Z950))</f>
        <v>N/A</v>
      </c>
      <c r="F950" s="9" t="str" cm="1">
        <f t="array" aca="1" ref="F950" ca="1">IFERROR(INDEX(General!$E$25:$E$26,$AA950),NA)</f>
        <v>N/A</v>
      </c>
      <c r="G950" s="9" t="str" cm="1">
        <f t="array" aca="1" ref="G950" ca="1">IFERROR(INDEX(Forecast_Capex_Input!$AI$11:$BB$11,$AC950),NA)</f>
        <v>N/A</v>
      </c>
      <c r="H950" s="50" t="str" cm="1">
        <f t="array" aca="1" ref="H950" ca="1">IFERROR(INDEX(Forecast_Capex_Input!$AI$12:$BB$286,$Z950,$AC950),NA)</f>
        <v>N/A</v>
      </c>
      <c r="I950" s="150" t="str" cm="1">
        <f t="array" ref="I950">IFERROR(INDEX(Forecast_Capex_Input!$F$12:$F$286,$Z950),NA)</f>
        <v>N/A</v>
      </c>
      <c r="J950" s="150" t="str" cm="1">
        <f t="array" ref="J950">IFERROR(INDEX(Forecast_Capex_Input!G$12:G$286,$Z950),NA)</f>
        <v>N/A</v>
      </c>
      <c r="K950" s="150" t="str" cm="1">
        <f t="array" ref="K950">IFERROR(INDEX(Forecast_Capex_Input!H$12:H$286,$Z950),NA)</f>
        <v>N/A</v>
      </c>
      <c r="L950" s="150" t="str" cm="1">
        <f t="array" ref="L950">IFERROR(INDEX(Forecast_Capex_Input!I$12:I$286,$Z950),NA)</f>
        <v>N/A</v>
      </c>
      <c r="M950" s="150" t="str" cm="1">
        <f t="array" ref="M950">IFERROR(INDEX(Forecast_Capex_Input!J$12:J$286,$Z950),NA)</f>
        <v>N/A</v>
      </c>
      <c r="N950" s="150" t="str" cm="1">
        <f t="array" ref="N950">IFERROR(INDEX(Forecast_Capex_Input!K$12:K$286,$Z950),NA)</f>
        <v>N/A</v>
      </c>
      <c r="O950" s="150" t="str" cm="1">
        <f t="array" ref="O950">IFERROR(INDEX(Forecast_Capex_Input!L$12:L$286,$Z950),NA)</f>
        <v>N/A</v>
      </c>
      <c r="P950" s="150" t="str" cm="1">
        <f t="array" ref="P950">IFERROR(INDEX(Forecast_Capex_Input!M$12:M$286,$Z950),NA)</f>
        <v>N/A</v>
      </c>
      <c r="Q950" s="24" t="str" cm="1">
        <f t="array" ref="Q950">IFERROR(INDEX(Forecast_Capex_Input!N$12:N$286,$Z950),NA)</f>
        <v>N/A</v>
      </c>
      <c r="R950" s="190" cm="1">
        <f t="array" ref="R950">IFERROR(INDEX(Forecast_Capex_Input!O$12:O$286,$Z950),0)</f>
        <v>0</v>
      </c>
      <c r="S950" s="24" cm="1">
        <f t="array" ref="S950">IFERROR(INDEX(Forecast_Capex_Input!P$12:P$286,$Z950),0)</f>
        <v>0</v>
      </c>
      <c r="T950" s="150" t="str" cm="1">
        <f t="array" aca="1" ref="T950" ca="1">IFERROR(INDEX(General!$K$91:$K$110,$AC950),NA)</f>
        <v>N/A</v>
      </c>
      <c r="U950" s="43" cm="1">
        <f t="array" aca="1" ref="U950" ca="1">IFERROR(
IF($F950=General!$E$25,INDEX(Forecast_Capex_Input!S$12:S$286,$Z950),
INDEX(Forecast_Capex_Input!T$12:T$286,$Z950)),0)</f>
        <v>0</v>
      </c>
      <c r="V950" s="82" t="b">
        <f>IFERROR(INDEX(Overheads!$T$19:$T$26,MATCH($I950,Overheads!$E$19:$E$26,0)),FALSE)</f>
        <v>0</v>
      </c>
      <c r="W950" s="209" cm="1">
        <f t="array" ref="W950">IFERROR(
INDEX(Forecast_Capex_Input!CN$12:CN$286,$Z950),0)</f>
        <v>0</v>
      </c>
      <c r="X950" s="209">
        <f>IFERROR(
MATCH($W950,General!$L$39:$S$39,0),1)</f>
        <v>1</v>
      </c>
      <c r="Z950" s="28" t="str">
        <f>IFERROR(
IF(MATCH($C950,Forecast_Capex_Input!$CI$12:$CI$286,1)+1&gt;MAX(Forecast_Capex_Input!$C$12:$C$286),NA,
MATCH($C950,Forecast_Capex_Input!$CI$12:$CI$286,1)+1),1)</f>
        <v>N/A</v>
      </c>
      <c r="AA950" s="28" t="str" cm="1">
        <f t="array" aca="1" ref="AA950" ca="1">IFERROR(
IF(Z949&lt;&gt;Z950,1,
IF(COUNTIF(OFFSET(AA949,0,0,-INDEX(Forecast_Capex_Input!$CG$12:$CG$286,$Z950)),AA949)=INDEX(Forecast_Capex_Input!$CG$12:$CG$286,$Z950),AA949+1,AA949)),NA)</f>
        <v>N/A</v>
      </c>
      <c r="AB950" s="28" t="str" cm="1">
        <f t="array" ref="AB950">IFERROR($C950-IF($Z950=1,1,INDEX(Forecast_Capex_Input!$CI$12:$CI$286,$Z950-1))+1,NA)</f>
        <v>N/A</v>
      </c>
      <c r="AC950" s="28" t="str" cm="1">
        <f t="array" aca="1" ref="AC950" ca="1">IFERROR(IF(AA950=1,
INDEX(Forecast_Capex_Input!$AI$10:$BB$10,SMALL(IF(INDEX(Forecast_Capex_Input!$AI$12:$BB$286,$Z950,0)&gt;0,COLUMN(Forecast_Capex_Input!$AI$10:$BB$10)-COLUMN(Forecast_Capex_Input!$AI$12)+1),ROWS(OFFSET(AC949,0,0,-$AB950)))),
OFFSET(AC949,-INDEX(Forecast_Capex_Input!$CG$12:$CG$286,$Z950)+1,0)),NA)</f>
        <v>N/A</v>
      </c>
      <c r="AD950" s="28" t="str">
        <f t="shared" ca="1" si="82"/>
        <v>N/A</v>
      </c>
      <c r="AE950" s="82" t="b">
        <f t="shared" si="86"/>
        <v>0</v>
      </c>
      <c r="AF950" s="78" t="b">
        <v>0</v>
      </c>
      <c r="AG950" s="82" t="b">
        <f t="shared" si="83"/>
        <v>1</v>
      </c>
      <c r="AI950" s="55">
        <v>0</v>
      </c>
      <c r="AJ950" s="55">
        <v>0</v>
      </c>
      <c r="AK950" s="55">
        <v>0</v>
      </c>
      <c r="AL950" s="55">
        <v>0</v>
      </c>
      <c r="AM950" s="55">
        <v>0</v>
      </c>
      <c r="AN950" s="135">
        <v>0</v>
      </c>
      <c r="AP950" s="55">
        <v>0</v>
      </c>
      <c r="AQ950" s="55">
        <v>0</v>
      </c>
      <c r="AR950" s="55">
        <v>0</v>
      </c>
      <c r="AS950" s="55">
        <v>0</v>
      </c>
      <c r="AT950" s="55">
        <v>0</v>
      </c>
      <c r="AU950" s="135">
        <v>0</v>
      </c>
      <c r="AW950" s="55">
        <v>0</v>
      </c>
      <c r="AX950" s="55">
        <v>0</v>
      </c>
      <c r="AY950" s="55">
        <v>0</v>
      </c>
      <c r="AZ950" s="55">
        <v>0</v>
      </c>
      <c r="BA950" s="55">
        <v>0</v>
      </c>
      <c r="BB950" s="135">
        <v>0</v>
      </c>
      <c r="BD950" s="55">
        <v>0</v>
      </c>
      <c r="BE950" s="55">
        <v>0</v>
      </c>
      <c r="BF950" s="55">
        <v>0</v>
      </c>
      <c r="BG950" s="55">
        <v>0</v>
      </c>
      <c r="BH950" s="55">
        <v>0</v>
      </c>
      <c r="BI950" s="135">
        <v>0</v>
      </c>
      <c r="BK950" s="55">
        <v>0</v>
      </c>
      <c r="BL950" s="55">
        <v>0</v>
      </c>
      <c r="BM950" s="55">
        <v>0</v>
      </c>
      <c r="BN950" s="55">
        <v>0</v>
      </c>
      <c r="BO950" s="55">
        <v>0</v>
      </c>
      <c r="BP950" s="135">
        <v>0</v>
      </c>
      <c r="BR950" s="147">
        <v>0</v>
      </c>
      <c r="BS950" s="147">
        <v>0</v>
      </c>
      <c r="BT950" s="147">
        <v>0</v>
      </c>
      <c r="BU950" s="147">
        <v>0</v>
      </c>
      <c r="BV950" s="147">
        <v>0</v>
      </c>
      <c r="BX950" s="55">
        <v>0</v>
      </c>
      <c r="BY950" s="55">
        <v>0</v>
      </c>
      <c r="BZ950" s="55">
        <v>0</v>
      </c>
      <c r="CA950" s="55">
        <v>0</v>
      </c>
      <c r="CB950" s="55">
        <v>0</v>
      </c>
      <c r="CC950" s="135">
        <v>0</v>
      </c>
      <c r="CE950" s="55">
        <v>0</v>
      </c>
      <c r="CF950" s="55">
        <v>0</v>
      </c>
      <c r="CG950" s="55">
        <v>0</v>
      </c>
      <c r="CH950" s="55">
        <v>0</v>
      </c>
      <c r="CI950" s="55">
        <v>0</v>
      </c>
      <c r="CJ950" s="135">
        <v>0</v>
      </c>
      <c r="CL950" s="55">
        <v>0</v>
      </c>
      <c r="CM950" s="55">
        <v>0</v>
      </c>
      <c r="CN950" s="55">
        <v>0</v>
      </c>
      <c r="CO950" s="55">
        <v>0</v>
      </c>
      <c r="CP950" s="55">
        <v>0</v>
      </c>
      <c r="CQ950" s="135">
        <v>0</v>
      </c>
      <c r="CS950" s="67">
        <v>0</v>
      </c>
      <c r="CT950" s="67">
        <v>0</v>
      </c>
      <c r="CU950" s="67">
        <v>0</v>
      </c>
      <c r="CV950" s="67">
        <v>0</v>
      </c>
      <c r="CW950" s="67">
        <v>0</v>
      </c>
      <c r="CX950" s="135">
        <v>0</v>
      </c>
      <c r="CZ950" s="55">
        <v>0</v>
      </c>
      <c r="DA950" s="55">
        <v>0</v>
      </c>
      <c r="DB950" s="55">
        <v>0</v>
      </c>
      <c r="DC950" s="55">
        <v>0</v>
      </c>
      <c r="DD950" s="55">
        <v>0</v>
      </c>
      <c r="DE950" s="135">
        <v>0</v>
      </c>
      <c r="DG950" s="43" t="b" cm="1">
        <f t="array" aca="1" ref="DG950" ca="1">OR($G950=Forecast_Capex_Input!$BF$8:$BF$10)</f>
        <v>0</v>
      </c>
      <c r="DH950" s="43" cm="1">
        <f t="array" aca="1" ref="DH950" ca="1">IFERROR(INDEX(Forecast_Capex_Input!BG$12:BG$286,$Z950)
*(INDEX(Forecast_Capex_Input!$H$12:$H$286,$Z950)=Repex),0)
*$DG950</f>
        <v>0</v>
      </c>
      <c r="DI950" s="43" cm="1">
        <f t="array" aca="1" ref="DI950" ca="1">IFERROR(INDEX(Forecast_Capex_Input!BH$12:BH$286,$Z950)
*(INDEX(Forecast_Capex_Input!$H$12:$H$286,$Z950)=Repex),0)
*$DG950</f>
        <v>0</v>
      </c>
      <c r="DJ950" s="43" cm="1">
        <f t="array" aca="1" ref="DJ950" ca="1">IFERROR(INDEX(Forecast_Capex_Input!BI$12:BI$286,$Z950)
*(INDEX(Forecast_Capex_Input!$H$12:$H$286,$Z950)=Repex),0)
*$DG950</f>
        <v>0</v>
      </c>
      <c r="DK950" s="43" cm="1">
        <f t="array" aca="1" ref="DK950" ca="1">IFERROR(INDEX(Forecast_Capex_Input!BJ$12:BJ$286,$Z950)
*(INDEX(Forecast_Capex_Input!$H$12:$H$286,$Z950)=Repex),0)
*$DG950</f>
        <v>0</v>
      </c>
      <c r="DL950" s="43" cm="1">
        <f t="array" aca="1" ref="DL950" ca="1">IFERROR(INDEX(Forecast_Capex_Input!BK$12:BK$286,$Z950)
*(INDEX(Forecast_Capex_Input!$H$12:$H$286,$Z950)=Repex),0)
*$DG950</f>
        <v>0</v>
      </c>
      <c r="DM950" s="43" cm="1">
        <f t="array" aca="1" ref="DM950" ca="1">IFERROR(INDEX(Forecast_Capex_Input!BL$12:BL$286,$Z950)
*(INDEX(Forecast_Capex_Input!$H$12:$H$286,$Z950)=Repex),0)
*$DG950</f>
        <v>0</v>
      </c>
      <c r="DO950" s="43" t="b" cm="1">
        <f t="array" aca="1" ref="DO950" ca="1">OR($G950=Forecast_Capex_Input!$BN$8:$BN$9)</f>
        <v>0</v>
      </c>
      <c r="DP950" s="43" cm="1">
        <f t="array" aca="1" ref="DP950" ca="1">IFERROR(INDEX(Forecast_Capex_Input!BO$12:BO$286,$Z950)
*(INDEX(Forecast_Capex_Input!$H$12:$H$286,$Z950)=Repex),0)
*$DO950</f>
        <v>0</v>
      </c>
      <c r="DQ950" s="43" cm="1">
        <f t="array" aca="1" ref="DQ950" ca="1">IFERROR(INDEX(Forecast_Capex_Input!BP$12:BP$286,$Z950)
*(INDEX(Forecast_Capex_Input!$H$12:$H$286,$Z950)=Repex),0)
*$DO950</f>
        <v>0</v>
      </c>
      <c r="DR950" s="43" cm="1">
        <f t="array" aca="1" ref="DR950" ca="1">IFERROR(INDEX(Forecast_Capex_Input!BQ$12:BQ$286,$Z950)
*(INDEX(Forecast_Capex_Input!$H$12:$H$286,$Z950)=Repex),0)
*$DO950</f>
        <v>0</v>
      </c>
      <c r="DS950" s="43" cm="1">
        <f t="array" aca="1" ref="DS950" ca="1">IFERROR(INDEX(Forecast_Capex_Input!BR$12:BR$286,$Z950)
*(INDEX(Forecast_Capex_Input!$H$12:$H$286,$Z950)=Repex),0)
*$DO950</f>
        <v>0</v>
      </c>
      <c r="DT950" s="43" cm="1">
        <f t="array" aca="1" ref="DT950" ca="1">IFERROR(INDEX(Forecast_Capex_Input!BS$12:BS$286,$Z950)
*(INDEX(Forecast_Capex_Input!$H$12:$H$286,$Z950)=Repex),0)
*$DO950</f>
        <v>0</v>
      </c>
      <c r="DV950" s="43" t="b" cm="1">
        <f t="array" aca="1" ref="DV950" ca="1">OR($G950=Forecast_Capex_Input!$BU$8:$BU$10)</f>
        <v>0</v>
      </c>
      <c r="DW950" s="43" cm="1">
        <f t="array" aca="1" ref="DW950" ca="1">IFERROR(INDEX(Forecast_Capex_Input!BV$12:BV$286,$Z950)
*(INDEX(Forecast_Capex_Input!$H$12:$H$286,$Z950)=Repex),0)
*$DV950</f>
        <v>0</v>
      </c>
      <c r="DX950" s="43" cm="1">
        <f t="array" aca="1" ref="DX950" ca="1">IFERROR(INDEX(Forecast_Capex_Input!BW$12:BW$286,$Z950)
*(INDEX(Forecast_Capex_Input!$H$12:$H$286,$Z950)=Repex),0)
*$DV950</f>
        <v>0</v>
      </c>
      <c r="DY950" s="43" cm="1">
        <f t="array" aca="1" ref="DY950" ca="1">IFERROR(INDEX(Forecast_Capex_Input!BX$12:BX$286,$Z950)
*(INDEX(Forecast_Capex_Input!$H$12:$H$286,$Z950)=Repex),0)
*$DV950</f>
        <v>0</v>
      </c>
      <c r="DZ950" s="43" cm="1">
        <f t="array" aca="1" ref="DZ950" ca="1">IFERROR(INDEX(Forecast_Capex_Input!BY$12:BY$286,$Z950)
*(INDEX(Forecast_Capex_Input!$H$12:$H$286,$Z950)=Repex),0)
*$DV950</f>
        <v>0</v>
      </c>
      <c r="EA950" s="43" cm="1">
        <f t="array" aca="1" ref="EA950" ca="1">IFERROR(INDEX(Forecast_Capex_Input!BZ$12:BZ$286,$Z950)
*(INDEX(Forecast_Capex_Input!$H$12:$H$286,$Z950)=Repex),0)
*$DV950</f>
        <v>0</v>
      </c>
      <c r="EB950" s="43" cm="1">
        <f t="array" aca="1" ref="EB950" ca="1">IFERROR(INDEX(Forecast_Capex_Input!CA$12:CA$286,$Z950)
*(INDEX(Forecast_Capex_Input!$H$12:$H$286,$Z950)=Repex),0)
*$DV950</f>
        <v>0</v>
      </c>
      <c r="EC950" s="43" cm="1">
        <f t="array" aca="1" ref="EC950" ca="1">IFERROR(INDEX(Forecast_Capex_Input!CB$12:CB$286,$Z950)
*(INDEX(Forecast_Capex_Input!$H$12:$H$286,$Z950)=Repex),0)
*$DV950</f>
        <v>0</v>
      </c>
      <c r="ED950" s="43" cm="1">
        <f t="array" aca="1" ref="ED950" ca="1">IFERROR(INDEX(Forecast_Capex_Input!CC$12:CC$286,$Z950)
*(INDEX(Forecast_Capex_Input!$H$12:$H$286,$Z950)=Repex),0)
*$DV950</f>
        <v>0</v>
      </c>
      <c r="EF950" s="86" t="str">
        <f t="shared" si="84"/>
        <v>N/A</v>
      </c>
      <c r="EG950" s="28" t="str">
        <f>IFERROR(RANK(EF950,EF$11:EF$1010,0)+COUNTIF(EF$11:EF950,EF950)-1,NA)</f>
        <v>N/A</v>
      </c>
    </row>
    <row r="951" spans="3:137" x14ac:dyDescent="0.2">
      <c r="C951" s="28">
        <f t="shared" si="85"/>
        <v>941</v>
      </c>
      <c r="D951" s="9" t="str" cm="1">
        <f t="array" ref="D951">IFERROR(INDEX(Forecast_Capex_Input!$D$12:$D$286,$Z951),NA)</f>
        <v>N/A</v>
      </c>
      <c r="E951" s="24" t="str" cm="1">
        <f t="array" ref="E951">IF($Z951=NA,NA,INDEX(Forecast_Capex_Input!$E$12:$E$286,$Z951))</f>
        <v>N/A</v>
      </c>
      <c r="F951" s="9" t="str" cm="1">
        <f t="array" aca="1" ref="F951" ca="1">IFERROR(INDEX(General!$E$25:$E$26,$AA951),NA)</f>
        <v>N/A</v>
      </c>
      <c r="G951" s="9" t="str" cm="1">
        <f t="array" aca="1" ref="G951" ca="1">IFERROR(INDEX(Forecast_Capex_Input!$AI$11:$BB$11,$AC951),NA)</f>
        <v>N/A</v>
      </c>
      <c r="H951" s="50" t="str" cm="1">
        <f t="array" aca="1" ref="H951" ca="1">IFERROR(INDEX(Forecast_Capex_Input!$AI$12:$BB$286,$Z951,$AC951),NA)</f>
        <v>N/A</v>
      </c>
      <c r="I951" s="150" t="str" cm="1">
        <f t="array" ref="I951">IFERROR(INDEX(Forecast_Capex_Input!$F$12:$F$286,$Z951),NA)</f>
        <v>N/A</v>
      </c>
      <c r="J951" s="150" t="str" cm="1">
        <f t="array" ref="J951">IFERROR(INDEX(Forecast_Capex_Input!G$12:G$286,$Z951),NA)</f>
        <v>N/A</v>
      </c>
      <c r="K951" s="150" t="str" cm="1">
        <f t="array" ref="K951">IFERROR(INDEX(Forecast_Capex_Input!H$12:H$286,$Z951),NA)</f>
        <v>N/A</v>
      </c>
      <c r="L951" s="150" t="str" cm="1">
        <f t="array" ref="L951">IFERROR(INDEX(Forecast_Capex_Input!I$12:I$286,$Z951),NA)</f>
        <v>N/A</v>
      </c>
      <c r="M951" s="150" t="str" cm="1">
        <f t="array" ref="M951">IFERROR(INDEX(Forecast_Capex_Input!J$12:J$286,$Z951),NA)</f>
        <v>N/A</v>
      </c>
      <c r="N951" s="150" t="str" cm="1">
        <f t="array" ref="N951">IFERROR(INDEX(Forecast_Capex_Input!K$12:K$286,$Z951),NA)</f>
        <v>N/A</v>
      </c>
      <c r="O951" s="150" t="str" cm="1">
        <f t="array" ref="O951">IFERROR(INDEX(Forecast_Capex_Input!L$12:L$286,$Z951),NA)</f>
        <v>N/A</v>
      </c>
      <c r="P951" s="150" t="str" cm="1">
        <f t="array" ref="P951">IFERROR(INDEX(Forecast_Capex_Input!M$12:M$286,$Z951),NA)</f>
        <v>N/A</v>
      </c>
      <c r="Q951" s="24" t="str" cm="1">
        <f t="array" ref="Q951">IFERROR(INDEX(Forecast_Capex_Input!N$12:N$286,$Z951),NA)</f>
        <v>N/A</v>
      </c>
      <c r="R951" s="190" cm="1">
        <f t="array" ref="R951">IFERROR(INDEX(Forecast_Capex_Input!O$12:O$286,$Z951),0)</f>
        <v>0</v>
      </c>
      <c r="S951" s="24" cm="1">
        <f t="array" ref="S951">IFERROR(INDEX(Forecast_Capex_Input!P$12:P$286,$Z951),0)</f>
        <v>0</v>
      </c>
      <c r="T951" s="150" t="str" cm="1">
        <f t="array" aca="1" ref="T951" ca="1">IFERROR(INDEX(General!$K$91:$K$110,$AC951),NA)</f>
        <v>N/A</v>
      </c>
      <c r="U951" s="43" cm="1">
        <f t="array" aca="1" ref="U951" ca="1">IFERROR(
IF($F951=General!$E$25,INDEX(Forecast_Capex_Input!S$12:S$286,$Z951),
INDEX(Forecast_Capex_Input!T$12:T$286,$Z951)),0)</f>
        <v>0</v>
      </c>
      <c r="V951" s="82" t="b">
        <f>IFERROR(INDEX(Overheads!$T$19:$T$26,MATCH($I951,Overheads!$E$19:$E$26,0)),FALSE)</f>
        <v>0</v>
      </c>
      <c r="W951" s="209" cm="1">
        <f t="array" ref="W951">IFERROR(
INDEX(Forecast_Capex_Input!CN$12:CN$286,$Z951),0)</f>
        <v>0</v>
      </c>
      <c r="X951" s="209">
        <f>IFERROR(
MATCH($W951,General!$L$39:$S$39,0),1)</f>
        <v>1</v>
      </c>
      <c r="Z951" s="28" t="str">
        <f>IFERROR(
IF(MATCH($C951,Forecast_Capex_Input!$CI$12:$CI$286,1)+1&gt;MAX(Forecast_Capex_Input!$C$12:$C$286),NA,
MATCH($C951,Forecast_Capex_Input!$CI$12:$CI$286,1)+1),1)</f>
        <v>N/A</v>
      </c>
      <c r="AA951" s="28" t="str" cm="1">
        <f t="array" aca="1" ref="AA951" ca="1">IFERROR(
IF(Z950&lt;&gt;Z951,1,
IF(COUNTIF(OFFSET(AA950,0,0,-INDEX(Forecast_Capex_Input!$CG$12:$CG$286,$Z951)),AA950)=INDEX(Forecast_Capex_Input!$CG$12:$CG$286,$Z951),AA950+1,AA950)),NA)</f>
        <v>N/A</v>
      </c>
      <c r="AB951" s="28" t="str" cm="1">
        <f t="array" ref="AB951">IFERROR($C951-IF($Z951=1,1,INDEX(Forecast_Capex_Input!$CI$12:$CI$286,$Z951-1))+1,NA)</f>
        <v>N/A</v>
      </c>
      <c r="AC951" s="28" t="str" cm="1">
        <f t="array" aca="1" ref="AC951" ca="1">IFERROR(IF(AA951=1,
INDEX(Forecast_Capex_Input!$AI$10:$BB$10,SMALL(IF(INDEX(Forecast_Capex_Input!$AI$12:$BB$286,$Z951,0)&gt;0,COLUMN(Forecast_Capex_Input!$AI$10:$BB$10)-COLUMN(Forecast_Capex_Input!$AI$12)+1),ROWS(OFFSET(AC950,0,0,-$AB951)))),
OFFSET(AC950,-INDEX(Forecast_Capex_Input!$CG$12:$CG$286,$Z951)+1,0)),NA)</f>
        <v>N/A</v>
      </c>
      <c r="AD951" s="28" t="str">
        <f t="shared" ca="1" si="82"/>
        <v>N/A</v>
      </c>
      <c r="AE951" s="82" t="b">
        <f t="shared" si="86"/>
        <v>0</v>
      </c>
      <c r="AF951" s="78" t="b">
        <v>0</v>
      </c>
      <c r="AG951" s="82" t="b">
        <f t="shared" si="83"/>
        <v>1</v>
      </c>
      <c r="AI951" s="55">
        <v>0</v>
      </c>
      <c r="AJ951" s="55">
        <v>0</v>
      </c>
      <c r="AK951" s="55">
        <v>0</v>
      </c>
      <c r="AL951" s="55">
        <v>0</v>
      </c>
      <c r="AM951" s="55">
        <v>0</v>
      </c>
      <c r="AN951" s="135">
        <v>0</v>
      </c>
      <c r="AP951" s="55">
        <v>0</v>
      </c>
      <c r="AQ951" s="55">
        <v>0</v>
      </c>
      <c r="AR951" s="55">
        <v>0</v>
      </c>
      <c r="AS951" s="55">
        <v>0</v>
      </c>
      <c r="AT951" s="55">
        <v>0</v>
      </c>
      <c r="AU951" s="135">
        <v>0</v>
      </c>
      <c r="AW951" s="55">
        <v>0</v>
      </c>
      <c r="AX951" s="55">
        <v>0</v>
      </c>
      <c r="AY951" s="55">
        <v>0</v>
      </c>
      <c r="AZ951" s="55">
        <v>0</v>
      </c>
      <c r="BA951" s="55">
        <v>0</v>
      </c>
      <c r="BB951" s="135">
        <v>0</v>
      </c>
      <c r="BD951" s="55">
        <v>0</v>
      </c>
      <c r="BE951" s="55">
        <v>0</v>
      </c>
      <c r="BF951" s="55">
        <v>0</v>
      </c>
      <c r="BG951" s="55">
        <v>0</v>
      </c>
      <c r="BH951" s="55">
        <v>0</v>
      </c>
      <c r="BI951" s="135">
        <v>0</v>
      </c>
      <c r="BK951" s="55">
        <v>0</v>
      </c>
      <c r="BL951" s="55">
        <v>0</v>
      </c>
      <c r="BM951" s="55">
        <v>0</v>
      </c>
      <c r="BN951" s="55">
        <v>0</v>
      </c>
      <c r="BO951" s="55">
        <v>0</v>
      </c>
      <c r="BP951" s="135">
        <v>0</v>
      </c>
      <c r="BR951" s="147">
        <v>0</v>
      </c>
      <c r="BS951" s="147">
        <v>0</v>
      </c>
      <c r="BT951" s="147">
        <v>0</v>
      </c>
      <c r="BU951" s="147">
        <v>0</v>
      </c>
      <c r="BV951" s="147">
        <v>0</v>
      </c>
      <c r="BX951" s="55">
        <v>0</v>
      </c>
      <c r="BY951" s="55">
        <v>0</v>
      </c>
      <c r="BZ951" s="55">
        <v>0</v>
      </c>
      <c r="CA951" s="55">
        <v>0</v>
      </c>
      <c r="CB951" s="55">
        <v>0</v>
      </c>
      <c r="CC951" s="135">
        <v>0</v>
      </c>
      <c r="CE951" s="55">
        <v>0</v>
      </c>
      <c r="CF951" s="55">
        <v>0</v>
      </c>
      <c r="CG951" s="55">
        <v>0</v>
      </c>
      <c r="CH951" s="55">
        <v>0</v>
      </c>
      <c r="CI951" s="55">
        <v>0</v>
      </c>
      <c r="CJ951" s="135">
        <v>0</v>
      </c>
      <c r="CL951" s="55">
        <v>0</v>
      </c>
      <c r="CM951" s="55">
        <v>0</v>
      </c>
      <c r="CN951" s="55">
        <v>0</v>
      </c>
      <c r="CO951" s="55">
        <v>0</v>
      </c>
      <c r="CP951" s="55">
        <v>0</v>
      </c>
      <c r="CQ951" s="135">
        <v>0</v>
      </c>
      <c r="CS951" s="67">
        <v>0</v>
      </c>
      <c r="CT951" s="67">
        <v>0</v>
      </c>
      <c r="CU951" s="67">
        <v>0</v>
      </c>
      <c r="CV951" s="67">
        <v>0</v>
      </c>
      <c r="CW951" s="67">
        <v>0</v>
      </c>
      <c r="CX951" s="135">
        <v>0</v>
      </c>
      <c r="CZ951" s="55">
        <v>0</v>
      </c>
      <c r="DA951" s="55">
        <v>0</v>
      </c>
      <c r="DB951" s="55">
        <v>0</v>
      </c>
      <c r="DC951" s="55">
        <v>0</v>
      </c>
      <c r="DD951" s="55">
        <v>0</v>
      </c>
      <c r="DE951" s="135">
        <v>0</v>
      </c>
      <c r="DG951" s="43" t="b" cm="1">
        <f t="array" aca="1" ref="DG951" ca="1">OR($G951=Forecast_Capex_Input!$BF$8:$BF$10)</f>
        <v>0</v>
      </c>
      <c r="DH951" s="43" cm="1">
        <f t="array" aca="1" ref="DH951" ca="1">IFERROR(INDEX(Forecast_Capex_Input!BG$12:BG$286,$Z951)
*(INDEX(Forecast_Capex_Input!$H$12:$H$286,$Z951)=Repex),0)
*$DG951</f>
        <v>0</v>
      </c>
      <c r="DI951" s="43" cm="1">
        <f t="array" aca="1" ref="DI951" ca="1">IFERROR(INDEX(Forecast_Capex_Input!BH$12:BH$286,$Z951)
*(INDEX(Forecast_Capex_Input!$H$12:$H$286,$Z951)=Repex),0)
*$DG951</f>
        <v>0</v>
      </c>
      <c r="DJ951" s="43" cm="1">
        <f t="array" aca="1" ref="DJ951" ca="1">IFERROR(INDEX(Forecast_Capex_Input!BI$12:BI$286,$Z951)
*(INDEX(Forecast_Capex_Input!$H$12:$H$286,$Z951)=Repex),0)
*$DG951</f>
        <v>0</v>
      </c>
      <c r="DK951" s="43" cm="1">
        <f t="array" aca="1" ref="DK951" ca="1">IFERROR(INDEX(Forecast_Capex_Input!BJ$12:BJ$286,$Z951)
*(INDEX(Forecast_Capex_Input!$H$12:$H$286,$Z951)=Repex),0)
*$DG951</f>
        <v>0</v>
      </c>
      <c r="DL951" s="43" cm="1">
        <f t="array" aca="1" ref="DL951" ca="1">IFERROR(INDEX(Forecast_Capex_Input!BK$12:BK$286,$Z951)
*(INDEX(Forecast_Capex_Input!$H$12:$H$286,$Z951)=Repex),0)
*$DG951</f>
        <v>0</v>
      </c>
      <c r="DM951" s="43" cm="1">
        <f t="array" aca="1" ref="DM951" ca="1">IFERROR(INDEX(Forecast_Capex_Input!BL$12:BL$286,$Z951)
*(INDEX(Forecast_Capex_Input!$H$12:$H$286,$Z951)=Repex),0)
*$DG951</f>
        <v>0</v>
      </c>
      <c r="DO951" s="43" t="b" cm="1">
        <f t="array" aca="1" ref="DO951" ca="1">OR($G951=Forecast_Capex_Input!$BN$8:$BN$9)</f>
        <v>0</v>
      </c>
      <c r="DP951" s="43" cm="1">
        <f t="array" aca="1" ref="DP951" ca="1">IFERROR(INDEX(Forecast_Capex_Input!BO$12:BO$286,$Z951)
*(INDEX(Forecast_Capex_Input!$H$12:$H$286,$Z951)=Repex),0)
*$DO951</f>
        <v>0</v>
      </c>
      <c r="DQ951" s="43" cm="1">
        <f t="array" aca="1" ref="DQ951" ca="1">IFERROR(INDEX(Forecast_Capex_Input!BP$12:BP$286,$Z951)
*(INDEX(Forecast_Capex_Input!$H$12:$H$286,$Z951)=Repex),0)
*$DO951</f>
        <v>0</v>
      </c>
      <c r="DR951" s="43" cm="1">
        <f t="array" aca="1" ref="DR951" ca="1">IFERROR(INDEX(Forecast_Capex_Input!BQ$12:BQ$286,$Z951)
*(INDEX(Forecast_Capex_Input!$H$12:$H$286,$Z951)=Repex),0)
*$DO951</f>
        <v>0</v>
      </c>
      <c r="DS951" s="43" cm="1">
        <f t="array" aca="1" ref="DS951" ca="1">IFERROR(INDEX(Forecast_Capex_Input!BR$12:BR$286,$Z951)
*(INDEX(Forecast_Capex_Input!$H$12:$H$286,$Z951)=Repex),0)
*$DO951</f>
        <v>0</v>
      </c>
      <c r="DT951" s="43" cm="1">
        <f t="array" aca="1" ref="DT951" ca="1">IFERROR(INDEX(Forecast_Capex_Input!BS$12:BS$286,$Z951)
*(INDEX(Forecast_Capex_Input!$H$12:$H$286,$Z951)=Repex),0)
*$DO951</f>
        <v>0</v>
      </c>
      <c r="DV951" s="43" t="b" cm="1">
        <f t="array" aca="1" ref="DV951" ca="1">OR($G951=Forecast_Capex_Input!$BU$8:$BU$10)</f>
        <v>0</v>
      </c>
      <c r="DW951" s="43" cm="1">
        <f t="array" aca="1" ref="DW951" ca="1">IFERROR(INDEX(Forecast_Capex_Input!BV$12:BV$286,$Z951)
*(INDEX(Forecast_Capex_Input!$H$12:$H$286,$Z951)=Repex),0)
*$DV951</f>
        <v>0</v>
      </c>
      <c r="DX951" s="43" cm="1">
        <f t="array" aca="1" ref="DX951" ca="1">IFERROR(INDEX(Forecast_Capex_Input!BW$12:BW$286,$Z951)
*(INDEX(Forecast_Capex_Input!$H$12:$H$286,$Z951)=Repex),0)
*$DV951</f>
        <v>0</v>
      </c>
      <c r="DY951" s="43" cm="1">
        <f t="array" aca="1" ref="DY951" ca="1">IFERROR(INDEX(Forecast_Capex_Input!BX$12:BX$286,$Z951)
*(INDEX(Forecast_Capex_Input!$H$12:$H$286,$Z951)=Repex),0)
*$DV951</f>
        <v>0</v>
      </c>
      <c r="DZ951" s="43" cm="1">
        <f t="array" aca="1" ref="DZ951" ca="1">IFERROR(INDEX(Forecast_Capex_Input!BY$12:BY$286,$Z951)
*(INDEX(Forecast_Capex_Input!$H$12:$H$286,$Z951)=Repex),0)
*$DV951</f>
        <v>0</v>
      </c>
      <c r="EA951" s="43" cm="1">
        <f t="array" aca="1" ref="EA951" ca="1">IFERROR(INDEX(Forecast_Capex_Input!BZ$12:BZ$286,$Z951)
*(INDEX(Forecast_Capex_Input!$H$12:$H$286,$Z951)=Repex),0)
*$DV951</f>
        <v>0</v>
      </c>
      <c r="EB951" s="43" cm="1">
        <f t="array" aca="1" ref="EB951" ca="1">IFERROR(INDEX(Forecast_Capex_Input!CA$12:CA$286,$Z951)
*(INDEX(Forecast_Capex_Input!$H$12:$H$286,$Z951)=Repex),0)
*$DV951</f>
        <v>0</v>
      </c>
      <c r="EC951" s="43" cm="1">
        <f t="array" aca="1" ref="EC951" ca="1">IFERROR(INDEX(Forecast_Capex_Input!CB$12:CB$286,$Z951)
*(INDEX(Forecast_Capex_Input!$H$12:$H$286,$Z951)=Repex),0)
*$DV951</f>
        <v>0</v>
      </c>
      <c r="ED951" s="43" cm="1">
        <f t="array" aca="1" ref="ED951" ca="1">IFERROR(INDEX(Forecast_Capex_Input!CC$12:CC$286,$Z951)
*(INDEX(Forecast_Capex_Input!$H$12:$H$286,$Z951)=Repex),0)
*$DV951</f>
        <v>0</v>
      </c>
      <c r="EF951" s="86" t="str">
        <f t="shared" si="84"/>
        <v>N/A</v>
      </c>
      <c r="EG951" s="28" t="str">
        <f>IFERROR(RANK(EF951,EF$11:EF$1010,0)+COUNTIF(EF$11:EF951,EF951)-1,NA)</f>
        <v>N/A</v>
      </c>
    </row>
    <row r="952" spans="3:137" x14ac:dyDescent="0.2">
      <c r="C952" s="28">
        <f t="shared" si="85"/>
        <v>942</v>
      </c>
      <c r="D952" s="9" t="str" cm="1">
        <f t="array" ref="D952">IFERROR(INDEX(Forecast_Capex_Input!$D$12:$D$286,$Z952),NA)</f>
        <v>N/A</v>
      </c>
      <c r="E952" s="24" t="str" cm="1">
        <f t="array" ref="E952">IF($Z952=NA,NA,INDEX(Forecast_Capex_Input!$E$12:$E$286,$Z952))</f>
        <v>N/A</v>
      </c>
      <c r="F952" s="9" t="str" cm="1">
        <f t="array" aca="1" ref="F952" ca="1">IFERROR(INDEX(General!$E$25:$E$26,$AA952),NA)</f>
        <v>N/A</v>
      </c>
      <c r="G952" s="9" t="str" cm="1">
        <f t="array" aca="1" ref="G952" ca="1">IFERROR(INDEX(Forecast_Capex_Input!$AI$11:$BB$11,$AC952),NA)</f>
        <v>N/A</v>
      </c>
      <c r="H952" s="50" t="str" cm="1">
        <f t="array" aca="1" ref="H952" ca="1">IFERROR(INDEX(Forecast_Capex_Input!$AI$12:$BB$286,$Z952,$AC952),NA)</f>
        <v>N/A</v>
      </c>
      <c r="I952" s="150" t="str" cm="1">
        <f t="array" ref="I952">IFERROR(INDEX(Forecast_Capex_Input!$F$12:$F$286,$Z952),NA)</f>
        <v>N/A</v>
      </c>
      <c r="J952" s="150" t="str" cm="1">
        <f t="array" ref="J952">IFERROR(INDEX(Forecast_Capex_Input!G$12:G$286,$Z952),NA)</f>
        <v>N/A</v>
      </c>
      <c r="K952" s="150" t="str" cm="1">
        <f t="array" ref="K952">IFERROR(INDEX(Forecast_Capex_Input!H$12:H$286,$Z952),NA)</f>
        <v>N/A</v>
      </c>
      <c r="L952" s="150" t="str" cm="1">
        <f t="array" ref="L952">IFERROR(INDEX(Forecast_Capex_Input!I$12:I$286,$Z952),NA)</f>
        <v>N/A</v>
      </c>
      <c r="M952" s="150" t="str" cm="1">
        <f t="array" ref="M952">IFERROR(INDEX(Forecast_Capex_Input!J$12:J$286,$Z952),NA)</f>
        <v>N/A</v>
      </c>
      <c r="N952" s="150" t="str" cm="1">
        <f t="array" ref="N952">IFERROR(INDEX(Forecast_Capex_Input!K$12:K$286,$Z952),NA)</f>
        <v>N/A</v>
      </c>
      <c r="O952" s="150" t="str" cm="1">
        <f t="array" ref="O952">IFERROR(INDEX(Forecast_Capex_Input!L$12:L$286,$Z952),NA)</f>
        <v>N/A</v>
      </c>
      <c r="P952" s="150" t="str" cm="1">
        <f t="array" ref="P952">IFERROR(INDEX(Forecast_Capex_Input!M$12:M$286,$Z952),NA)</f>
        <v>N/A</v>
      </c>
      <c r="Q952" s="24" t="str" cm="1">
        <f t="array" ref="Q952">IFERROR(INDEX(Forecast_Capex_Input!N$12:N$286,$Z952),NA)</f>
        <v>N/A</v>
      </c>
      <c r="R952" s="190" cm="1">
        <f t="array" ref="R952">IFERROR(INDEX(Forecast_Capex_Input!O$12:O$286,$Z952),0)</f>
        <v>0</v>
      </c>
      <c r="S952" s="24" cm="1">
        <f t="array" ref="S952">IFERROR(INDEX(Forecast_Capex_Input!P$12:P$286,$Z952),0)</f>
        <v>0</v>
      </c>
      <c r="T952" s="150" t="str" cm="1">
        <f t="array" aca="1" ref="T952" ca="1">IFERROR(INDEX(General!$K$91:$K$110,$AC952),NA)</f>
        <v>N/A</v>
      </c>
      <c r="U952" s="43" cm="1">
        <f t="array" aca="1" ref="U952" ca="1">IFERROR(
IF($F952=General!$E$25,INDEX(Forecast_Capex_Input!S$12:S$286,$Z952),
INDEX(Forecast_Capex_Input!T$12:T$286,$Z952)),0)</f>
        <v>0</v>
      </c>
      <c r="V952" s="82" t="b">
        <f>IFERROR(INDEX(Overheads!$T$19:$T$26,MATCH($I952,Overheads!$E$19:$E$26,0)),FALSE)</f>
        <v>0</v>
      </c>
      <c r="W952" s="209" cm="1">
        <f t="array" ref="W952">IFERROR(
INDEX(Forecast_Capex_Input!CN$12:CN$286,$Z952),0)</f>
        <v>0</v>
      </c>
      <c r="X952" s="209">
        <f>IFERROR(
MATCH($W952,General!$L$39:$S$39,0),1)</f>
        <v>1</v>
      </c>
      <c r="Z952" s="28" t="str">
        <f>IFERROR(
IF(MATCH($C952,Forecast_Capex_Input!$CI$12:$CI$286,1)+1&gt;MAX(Forecast_Capex_Input!$C$12:$C$286),NA,
MATCH($C952,Forecast_Capex_Input!$CI$12:$CI$286,1)+1),1)</f>
        <v>N/A</v>
      </c>
      <c r="AA952" s="28" t="str" cm="1">
        <f t="array" aca="1" ref="AA952" ca="1">IFERROR(
IF(Z951&lt;&gt;Z952,1,
IF(COUNTIF(OFFSET(AA951,0,0,-INDEX(Forecast_Capex_Input!$CG$12:$CG$286,$Z952)),AA951)=INDEX(Forecast_Capex_Input!$CG$12:$CG$286,$Z952),AA951+1,AA951)),NA)</f>
        <v>N/A</v>
      </c>
      <c r="AB952" s="28" t="str" cm="1">
        <f t="array" ref="AB952">IFERROR($C952-IF($Z952=1,1,INDEX(Forecast_Capex_Input!$CI$12:$CI$286,$Z952-1))+1,NA)</f>
        <v>N/A</v>
      </c>
      <c r="AC952" s="28" t="str" cm="1">
        <f t="array" aca="1" ref="AC952" ca="1">IFERROR(IF(AA952=1,
INDEX(Forecast_Capex_Input!$AI$10:$BB$10,SMALL(IF(INDEX(Forecast_Capex_Input!$AI$12:$BB$286,$Z952,0)&gt;0,COLUMN(Forecast_Capex_Input!$AI$10:$BB$10)-COLUMN(Forecast_Capex_Input!$AI$12)+1),ROWS(OFFSET(AC951,0,0,-$AB952)))),
OFFSET(AC951,-INDEX(Forecast_Capex_Input!$CG$12:$CG$286,$Z952)+1,0)),NA)</f>
        <v>N/A</v>
      </c>
      <c r="AD952" s="28" t="str">
        <f t="shared" ca="1" si="82"/>
        <v>N/A</v>
      </c>
      <c r="AE952" s="82" t="b">
        <f t="shared" si="86"/>
        <v>0</v>
      </c>
      <c r="AF952" s="78" t="b">
        <v>0</v>
      </c>
      <c r="AG952" s="82" t="b">
        <f t="shared" si="83"/>
        <v>1</v>
      </c>
      <c r="AI952" s="55">
        <v>0</v>
      </c>
      <c r="AJ952" s="55">
        <v>0</v>
      </c>
      <c r="AK952" s="55">
        <v>0</v>
      </c>
      <c r="AL952" s="55">
        <v>0</v>
      </c>
      <c r="AM952" s="55">
        <v>0</v>
      </c>
      <c r="AN952" s="135">
        <v>0</v>
      </c>
      <c r="AP952" s="55">
        <v>0</v>
      </c>
      <c r="AQ952" s="55">
        <v>0</v>
      </c>
      <c r="AR952" s="55">
        <v>0</v>
      </c>
      <c r="AS952" s="55">
        <v>0</v>
      </c>
      <c r="AT952" s="55">
        <v>0</v>
      </c>
      <c r="AU952" s="135">
        <v>0</v>
      </c>
      <c r="AW952" s="55">
        <v>0</v>
      </c>
      <c r="AX952" s="55">
        <v>0</v>
      </c>
      <c r="AY952" s="55">
        <v>0</v>
      </c>
      <c r="AZ952" s="55">
        <v>0</v>
      </c>
      <c r="BA952" s="55">
        <v>0</v>
      </c>
      <c r="BB952" s="135">
        <v>0</v>
      </c>
      <c r="BD952" s="55">
        <v>0</v>
      </c>
      <c r="BE952" s="55">
        <v>0</v>
      </c>
      <c r="BF952" s="55">
        <v>0</v>
      </c>
      <c r="BG952" s="55">
        <v>0</v>
      </c>
      <c r="BH952" s="55">
        <v>0</v>
      </c>
      <c r="BI952" s="135">
        <v>0</v>
      </c>
      <c r="BK952" s="55">
        <v>0</v>
      </c>
      <c r="BL952" s="55">
        <v>0</v>
      </c>
      <c r="BM952" s="55">
        <v>0</v>
      </c>
      <c r="BN952" s="55">
        <v>0</v>
      </c>
      <c r="BO952" s="55">
        <v>0</v>
      </c>
      <c r="BP952" s="135">
        <v>0</v>
      </c>
      <c r="BR952" s="147">
        <v>0</v>
      </c>
      <c r="BS952" s="147">
        <v>0</v>
      </c>
      <c r="BT952" s="147">
        <v>0</v>
      </c>
      <c r="BU952" s="147">
        <v>0</v>
      </c>
      <c r="BV952" s="147">
        <v>0</v>
      </c>
      <c r="BX952" s="55">
        <v>0</v>
      </c>
      <c r="BY952" s="55">
        <v>0</v>
      </c>
      <c r="BZ952" s="55">
        <v>0</v>
      </c>
      <c r="CA952" s="55">
        <v>0</v>
      </c>
      <c r="CB952" s="55">
        <v>0</v>
      </c>
      <c r="CC952" s="135">
        <v>0</v>
      </c>
      <c r="CE952" s="55">
        <v>0</v>
      </c>
      <c r="CF952" s="55">
        <v>0</v>
      </c>
      <c r="CG952" s="55">
        <v>0</v>
      </c>
      <c r="CH952" s="55">
        <v>0</v>
      </c>
      <c r="CI952" s="55">
        <v>0</v>
      </c>
      <c r="CJ952" s="135">
        <v>0</v>
      </c>
      <c r="CL952" s="55">
        <v>0</v>
      </c>
      <c r="CM952" s="55">
        <v>0</v>
      </c>
      <c r="CN952" s="55">
        <v>0</v>
      </c>
      <c r="CO952" s="55">
        <v>0</v>
      </c>
      <c r="CP952" s="55">
        <v>0</v>
      </c>
      <c r="CQ952" s="135">
        <v>0</v>
      </c>
      <c r="CS952" s="67">
        <v>0</v>
      </c>
      <c r="CT952" s="67">
        <v>0</v>
      </c>
      <c r="CU952" s="67">
        <v>0</v>
      </c>
      <c r="CV952" s="67">
        <v>0</v>
      </c>
      <c r="CW952" s="67">
        <v>0</v>
      </c>
      <c r="CX952" s="135">
        <v>0</v>
      </c>
      <c r="CZ952" s="55">
        <v>0</v>
      </c>
      <c r="DA952" s="55">
        <v>0</v>
      </c>
      <c r="DB952" s="55">
        <v>0</v>
      </c>
      <c r="DC952" s="55">
        <v>0</v>
      </c>
      <c r="DD952" s="55">
        <v>0</v>
      </c>
      <c r="DE952" s="135">
        <v>0</v>
      </c>
      <c r="DG952" s="43" t="b" cm="1">
        <f t="array" aca="1" ref="DG952" ca="1">OR($G952=Forecast_Capex_Input!$BF$8:$BF$10)</f>
        <v>0</v>
      </c>
      <c r="DH952" s="43" cm="1">
        <f t="array" aca="1" ref="DH952" ca="1">IFERROR(INDEX(Forecast_Capex_Input!BG$12:BG$286,$Z952)
*(INDEX(Forecast_Capex_Input!$H$12:$H$286,$Z952)=Repex),0)
*$DG952</f>
        <v>0</v>
      </c>
      <c r="DI952" s="43" cm="1">
        <f t="array" aca="1" ref="DI952" ca="1">IFERROR(INDEX(Forecast_Capex_Input!BH$12:BH$286,$Z952)
*(INDEX(Forecast_Capex_Input!$H$12:$H$286,$Z952)=Repex),0)
*$DG952</f>
        <v>0</v>
      </c>
      <c r="DJ952" s="43" cm="1">
        <f t="array" aca="1" ref="DJ952" ca="1">IFERROR(INDEX(Forecast_Capex_Input!BI$12:BI$286,$Z952)
*(INDEX(Forecast_Capex_Input!$H$12:$H$286,$Z952)=Repex),0)
*$DG952</f>
        <v>0</v>
      </c>
      <c r="DK952" s="43" cm="1">
        <f t="array" aca="1" ref="DK952" ca="1">IFERROR(INDEX(Forecast_Capex_Input!BJ$12:BJ$286,$Z952)
*(INDEX(Forecast_Capex_Input!$H$12:$H$286,$Z952)=Repex),0)
*$DG952</f>
        <v>0</v>
      </c>
      <c r="DL952" s="43" cm="1">
        <f t="array" aca="1" ref="DL952" ca="1">IFERROR(INDEX(Forecast_Capex_Input!BK$12:BK$286,$Z952)
*(INDEX(Forecast_Capex_Input!$H$12:$H$286,$Z952)=Repex),0)
*$DG952</f>
        <v>0</v>
      </c>
      <c r="DM952" s="43" cm="1">
        <f t="array" aca="1" ref="DM952" ca="1">IFERROR(INDEX(Forecast_Capex_Input!BL$12:BL$286,$Z952)
*(INDEX(Forecast_Capex_Input!$H$12:$H$286,$Z952)=Repex),0)
*$DG952</f>
        <v>0</v>
      </c>
      <c r="DO952" s="43" t="b" cm="1">
        <f t="array" aca="1" ref="DO952" ca="1">OR($G952=Forecast_Capex_Input!$BN$8:$BN$9)</f>
        <v>0</v>
      </c>
      <c r="DP952" s="43" cm="1">
        <f t="array" aca="1" ref="DP952" ca="1">IFERROR(INDEX(Forecast_Capex_Input!BO$12:BO$286,$Z952)
*(INDEX(Forecast_Capex_Input!$H$12:$H$286,$Z952)=Repex),0)
*$DO952</f>
        <v>0</v>
      </c>
      <c r="DQ952" s="43" cm="1">
        <f t="array" aca="1" ref="DQ952" ca="1">IFERROR(INDEX(Forecast_Capex_Input!BP$12:BP$286,$Z952)
*(INDEX(Forecast_Capex_Input!$H$12:$H$286,$Z952)=Repex),0)
*$DO952</f>
        <v>0</v>
      </c>
      <c r="DR952" s="43" cm="1">
        <f t="array" aca="1" ref="DR952" ca="1">IFERROR(INDEX(Forecast_Capex_Input!BQ$12:BQ$286,$Z952)
*(INDEX(Forecast_Capex_Input!$H$12:$H$286,$Z952)=Repex),0)
*$DO952</f>
        <v>0</v>
      </c>
      <c r="DS952" s="43" cm="1">
        <f t="array" aca="1" ref="DS952" ca="1">IFERROR(INDEX(Forecast_Capex_Input!BR$12:BR$286,$Z952)
*(INDEX(Forecast_Capex_Input!$H$12:$H$286,$Z952)=Repex),0)
*$DO952</f>
        <v>0</v>
      </c>
      <c r="DT952" s="43" cm="1">
        <f t="array" aca="1" ref="DT952" ca="1">IFERROR(INDEX(Forecast_Capex_Input!BS$12:BS$286,$Z952)
*(INDEX(Forecast_Capex_Input!$H$12:$H$286,$Z952)=Repex),0)
*$DO952</f>
        <v>0</v>
      </c>
      <c r="DV952" s="43" t="b" cm="1">
        <f t="array" aca="1" ref="DV952" ca="1">OR($G952=Forecast_Capex_Input!$BU$8:$BU$10)</f>
        <v>0</v>
      </c>
      <c r="DW952" s="43" cm="1">
        <f t="array" aca="1" ref="DW952" ca="1">IFERROR(INDEX(Forecast_Capex_Input!BV$12:BV$286,$Z952)
*(INDEX(Forecast_Capex_Input!$H$12:$H$286,$Z952)=Repex),0)
*$DV952</f>
        <v>0</v>
      </c>
      <c r="DX952" s="43" cm="1">
        <f t="array" aca="1" ref="DX952" ca="1">IFERROR(INDEX(Forecast_Capex_Input!BW$12:BW$286,$Z952)
*(INDEX(Forecast_Capex_Input!$H$12:$H$286,$Z952)=Repex),0)
*$DV952</f>
        <v>0</v>
      </c>
      <c r="DY952" s="43" cm="1">
        <f t="array" aca="1" ref="DY952" ca="1">IFERROR(INDEX(Forecast_Capex_Input!BX$12:BX$286,$Z952)
*(INDEX(Forecast_Capex_Input!$H$12:$H$286,$Z952)=Repex),0)
*$DV952</f>
        <v>0</v>
      </c>
      <c r="DZ952" s="43" cm="1">
        <f t="array" aca="1" ref="DZ952" ca="1">IFERROR(INDEX(Forecast_Capex_Input!BY$12:BY$286,$Z952)
*(INDEX(Forecast_Capex_Input!$H$12:$H$286,$Z952)=Repex),0)
*$DV952</f>
        <v>0</v>
      </c>
      <c r="EA952" s="43" cm="1">
        <f t="array" aca="1" ref="EA952" ca="1">IFERROR(INDEX(Forecast_Capex_Input!BZ$12:BZ$286,$Z952)
*(INDEX(Forecast_Capex_Input!$H$12:$H$286,$Z952)=Repex),0)
*$DV952</f>
        <v>0</v>
      </c>
      <c r="EB952" s="43" cm="1">
        <f t="array" aca="1" ref="EB952" ca="1">IFERROR(INDEX(Forecast_Capex_Input!CA$12:CA$286,$Z952)
*(INDEX(Forecast_Capex_Input!$H$12:$H$286,$Z952)=Repex),0)
*$DV952</f>
        <v>0</v>
      </c>
      <c r="EC952" s="43" cm="1">
        <f t="array" aca="1" ref="EC952" ca="1">IFERROR(INDEX(Forecast_Capex_Input!CB$12:CB$286,$Z952)
*(INDEX(Forecast_Capex_Input!$H$12:$H$286,$Z952)=Repex),0)
*$DV952</f>
        <v>0</v>
      </c>
      <c r="ED952" s="43" cm="1">
        <f t="array" aca="1" ref="ED952" ca="1">IFERROR(INDEX(Forecast_Capex_Input!CC$12:CC$286,$Z952)
*(INDEX(Forecast_Capex_Input!$H$12:$H$286,$Z952)=Repex),0)
*$DV952</f>
        <v>0</v>
      </c>
      <c r="EF952" s="86" t="str">
        <f t="shared" si="84"/>
        <v>N/A</v>
      </c>
      <c r="EG952" s="28" t="str">
        <f>IFERROR(RANK(EF952,EF$11:EF$1010,0)+COUNTIF(EF$11:EF952,EF952)-1,NA)</f>
        <v>N/A</v>
      </c>
    </row>
    <row r="953" spans="3:137" x14ac:dyDescent="0.2">
      <c r="C953" s="28">
        <f t="shared" si="85"/>
        <v>943</v>
      </c>
      <c r="D953" s="9" t="str" cm="1">
        <f t="array" ref="D953">IFERROR(INDEX(Forecast_Capex_Input!$D$12:$D$286,$Z953),NA)</f>
        <v>N/A</v>
      </c>
      <c r="E953" s="24" t="str" cm="1">
        <f t="array" ref="E953">IF($Z953=NA,NA,INDEX(Forecast_Capex_Input!$E$12:$E$286,$Z953))</f>
        <v>N/A</v>
      </c>
      <c r="F953" s="9" t="str" cm="1">
        <f t="array" aca="1" ref="F953" ca="1">IFERROR(INDEX(General!$E$25:$E$26,$AA953),NA)</f>
        <v>N/A</v>
      </c>
      <c r="G953" s="9" t="str" cm="1">
        <f t="array" aca="1" ref="G953" ca="1">IFERROR(INDEX(Forecast_Capex_Input!$AI$11:$BB$11,$AC953),NA)</f>
        <v>N/A</v>
      </c>
      <c r="H953" s="50" t="str" cm="1">
        <f t="array" aca="1" ref="H953" ca="1">IFERROR(INDEX(Forecast_Capex_Input!$AI$12:$BB$286,$Z953,$AC953),NA)</f>
        <v>N/A</v>
      </c>
      <c r="I953" s="150" t="str" cm="1">
        <f t="array" ref="I953">IFERROR(INDEX(Forecast_Capex_Input!$F$12:$F$286,$Z953),NA)</f>
        <v>N/A</v>
      </c>
      <c r="J953" s="150" t="str" cm="1">
        <f t="array" ref="J953">IFERROR(INDEX(Forecast_Capex_Input!G$12:G$286,$Z953),NA)</f>
        <v>N/A</v>
      </c>
      <c r="K953" s="150" t="str" cm="1">
        <f t="array" ref="K953">IFERROR(INDEX(Forecast_Capex_Input!H$12:H$286,$Z953),NA)</f>
        <v>N/A</v>
      </c>
      <c r="L953" s="150" t="str" cm="1">
        <f t="array" ref="L953">IFERROR(INDEX(Forecast_Capex_Input!I$12:I$286,$Z953),NA)</f>
        <v>N/A</v>
      </c>
      <c r="M953" s="150" t="str" cm="1">
        <f t="array" ref="M953">IFERROR(INDEX(Forecast_Capex_Input!J$12:J$286,$Z953),NA)</f>
        <v>N/A</v>
      </c>
      <c r="N953" s="150" t="str" cm="1">
        <f t="array" ref="N953">IFERROR(INDEX(Forecast_Capex_Input!K$12:K$286,$Z953),NA)</f>
        <v>N/A</v>
      </c>
      <c r="O953" s="150" t="str" cm="1">
        <f t="array" ref="O953">IFERROR(INDEX(Forecast_Capex_Input!L$12:L$286,$Z953),NA)</f>
        <v>N/A</v>
      </c>
      <c r="P953" s="150" t="str" cm="1">
        <f t="array" ref="P953">IFERROR(INDEX(Forecast_Capex_Input!M$12:M$286,$Z953),NA)</f>
        <v>N/A</v>
      </c>
      <c r="Q953" s="24" t="str" cm="1">
        <f t="array" ref="Q953">IFERROR(INDEX(Forecast_Capex_Input!N$12:N$286,$Z953),NA)</f>
        <v>N/A</v>
      </c>
      <c r="R953" s="190" cm="1">
        <f t="array" ref="R953">IFERROR(INDEX(Forecast_Capex_Input!O$12:O$286,$Z953),0)</f>
        <v>0</v>
      </c>
      <c r="S953" s="24" cm="1">
        <f t="array" ref="S953">IFERROR(INDEX(Forecast_Capex_Input!P$12:P$286,$Z953),0)</f>
        <v>0</v>
      </c>
      <c r="T953" s="150" t="str" cm="1">
        <f t="array" aca="1" ref="T953" ca="1">IFERROR(INDEX(General!$K$91:$K$110,$AC953),NA)</f>
        <v>N/A</v>
      </c>
      <c r="U953" s="43" cm="1">
        <f t="array" aca="1" ref="U953" ca="1">IFERROR(
IF($F953=General!$E$25,INDEX(Forecast_Capex_Input!S$12:S$286,$Z953),
INDEX(Forecast_Capex_Input!T$12:T$286,$Z953)),0)</f>
        <v>0</v>
      </c>
      <c r="V953" s="82" t="b">
        <f>IFERROR(INDEX(Overheads!$T$19:$T$26,MATCH($I953,Overheads!$E$19:$E$26,0)),FALSE)</f>
        <v>0</v>
      </c>
      <c r="W953" s="209" cm="1">
        <f t="array" ref="W953">IFERROR(
INDEX(Forecast_Capex_Input!CN$12:CN$286,$Z953),0)</f>
        <v>0</v>
      </c>
      <c r="X953" s="209">
        <f>IFERROR(
MATCH($W953,General!$L$39:$S$39,0),1)</f>
        <v>1</v>
      </c>
      <c r="Z953" s="28" t="str">
        <f>IFERROR(
IF(MATCH($C953,Forecast_Capex_Input!$CI$12:$CI$286,1)+1&gt;MAX(Forecast_Capex_Input!$C$12:$C$286),NA,
MATCH($C953,Forecast_Capex_Input!$CI$12:$CI$286,1)+1),1)</f>
        <v>N/A</v>
      </c>
      <c r="AA953" s="28" t="str" cm="1">
        <f t="array" aca="1" ref="AA953" ca="1">IFERROR(
IF(Z952&lt;&gt;Z953,1,
IF(COUNTIF(OFFSET(AA952,0,0,-INDEX(Forecast_Capex_Input!$CG$12:$CG$286,$Z953)),AA952)=INDEX(Forecast_Capex_Input!$CG$12:$CG$286,$Z953),AA952+1,AA952)),NA)</f>
        <v>N/A</v>
      </c>
      <c r="AB953" s="28" t="str" cm="1">
        <f t="array" ref="AB953">IFERROR($C953-IF($Z953=1,1,INDEX(Forecast_Capex_Input!$CI$12:$CI$286,$Z953-1))+1,NA)</f>
        <v>N/A</v>
      </c>
      <c r="AC953" s="28" t="str" cm="1">
        <f t="array" aca="1" ref="AC953" ca="1">IFERROR(IF(AA953=1,
INDEX(Forecast_Capex_Input!$AI$10:$BB$10,SMALL(IF(INDEX(Forecast_Capex_Input!$AI$12:$BB$286,$Z953,0)&gt;0,COLUMN(Forecast_Capex_Input!$AI$10:$BB$10)-COLUMN(Forecast_Capex_Input!$AI$12)+1),ROWS(OFFSET(AC952,0,0,-$AB953)))),
OFFSET(AC952,-INDEX(Forecast_Capex_Input!$CG$12:$CG$286,$Z953)+1,0)),NA)</f>
        <v>N/A</v>
      </c>
      <c r="AD953" s="28" t="str">
        <f t="shared" ca="1" si="82"/>
        <v>N/A</v>
      </c>
      <c r="AE953" s="82" t="b">
        <f t="shared" si="86"/>
        <v>0</v>
      </c>
      <c r="AF953" s="78" t="b">
        <v>0</v>
      </c>
      <c r="AG953" s="82" t="b">
        <f t="shared" si="83"/>
        <v>1</v>
      </c>
      <c r="AI953" s="55">
        <v>0</v>
      </c>
      <c r="AJ953" s="55">
        <v>0</v>
      </c>
      <c r="AK953" s="55">
        <v>0</v>
      </c>
      <c r="AL953" s="55">
        <v>0</v>
      </c>
      <c r="AM953" s="55">
        <v>0</v>
      </c>
      <c r="AN953" s="135">
        <v>0</v>
      </c>
      <c r="AP953" s="55">
        <v>0</v>
      </c>
      <c r="AQ953" s="55">
        <v>0</v>
      </c>
      <c r="AR953" s="55">
        <v>0</v>
      </c>
      <c r="AS953" s="55">
        <v>0</v>
      </c>
      <c r="AT953" s="55">
        <v>0</v>
      </c>
      <c r="AU953" s="135">
        <v>0</v>
      </c>
      <c r="AW953" s="55">
        <v>0</v>
      </c>
      <c r="AX953" s="55">
        <v>0</v>
      </c>
      <c r="AY953" s="55">
        <v>0</v>
      </c>
      <c r="AZ953" s="55">
        <v>0</v>
      </c>
      <c r="BA953" s="55">
        <v>0</v>
      </c>
      <c r="BB953" s="135">
        <v>0</v>
      </c>
      <c r="BD953" s="55">
        <v>0</v>
      </c>
      <c r="BE953" s="55">
        <v>0</v>
      </c>
      <c r="BF953" s="55">
        <v>0</v>
      </c>
      <c r="BG953" s="55">
        <v>0</v>
      </c>
      <c r="BH953" s="55">
        <v>0</v>
      </c>
      <c r="BI953" s="135">
        <v>0</v>
      </c>
      <c r="BK953" s="55">
        <v>0</v>
      </c>
      <c r="BL953" s="55">
        <v>0</v>
      </c>
      <c r="BM953" s="55">
        <v>0</v>
      </c>
      <c r="BN953" s="55">
        <v>0</v>
      </c>
      <c r="BO953" s="55">
        <v>0</v>
      </c>
      <c r="BP953" s="135">
        <v>0</v>
      </c>
      <c r="BR953" s="147">
        <v>0</v>
      </c>
      <c r="BS953" s="147">
        <v>0</v>
      </c>
      <c r="BT953" s="147">
        <v>0</v>
      </c>
      <c r="BU953" s="147">
        <v>0</v>
      </c>
      <c r="BV953" s="147">
        <v>0</v>
      </c>
      <c r="BX953" s="55">
        <v>0</v>
      </c>
      <c r="BY953" s="55">
        <v>0</v>
      </c>
      <c r="BZ953" s="55">
        <v>0</v>
      </c>
      <c r="CA953" s="55">
        <v>0</v>
      </c>
      <c r="CB953" s="55">
        <v>0</v>
      </c>
      <c r="CC953" s="135">
        <v>0</v>
      </c>
      <c r="CE953" s="55">
        <v>0</v>
      </c>
      <c r="CF953" s="55">
        <v>0</v>
      </c>
      <c r="CG953" s="55">
        <v>0</v>
      </c>
      <c r="CH953" s="55">
        <v>0</v>
      </c>
      <c r="CI953" s="55">
        <v>0</v>
      </c>
      <c r="CJ953" s="135">
        <v>0</v>
      </c>
      <c r="CL953" s="55">
        <v>0</v>
      </c>
      <c r="CM953" s="55">
        <v>0</v>
      </c>
      <c r="CN953" s="55">
        <v>0</v>
      </c>
      <c r="CO953" s="55">
        <v>0</v>
      </c>
      <c r="CP953" s="55">
        <v>0</v>
      </c>
      <c r="CQ953" s="135">
        <v>0</v>
      </c>
      <c r="CS953" s="67">
        <v>0</v>
      </c>
      <c r="CT953" s="67">
        <v>0</v>
      </c>
      <c r="CU953" s="67">
        <v>0</v>
      </c>
      <c r="CV953" s="67">
        <v>0</v>
      </c>
      <c r="CW953" s="67">
        <v>0</v>
      </c>
      <c r="CX953" s="135">
        <v>0</v>
      </c>
      <c r="CZ953" s="55">
        <v>0</v>
      </c>
      <c r="DA953" s="55">
        <v>0</v>
      </c>
      <c r="DB953" s="55">
        <v>0</v>
      </c>
      <c r="DC953" s="55">
        <v>0</v>
      </c>
      <c r="DD953" s="55">
        <v>0</v>
      </c>
      <c r="DE953" s="135">
        <v>0</v>
      </c>
      <c r="DG953" s="43" t="b" cm="1">
        <f t="array" aca="1" ref="DG953" ca="1">OR($G953=Forecast_Capex_Input!$BF$8:$BF$10)</f>
        <v>0</v>
      </c>
      <c r="DH953" s="43" cm="1">
        <f t="array" aca="1" ref="DH953" ca="1">IFERROR(INDEX(Forecast_Capex_Input!BG$12:BG$286,$Z953)
*(INDEX(Forecast_Capex_Input!$H$12:$H$286,$Z953)=Repex),0)
*$DG953</f>
        <v>0</v>
      </c>
      <c r="DI953" s="43" cm="1">
        <f t="array" aca="1" ref="DI953" ca="1">IFERROR(INDEX(Forecast_Capex_Input!BH$12:BH$286,$Z953)
*(INDEX(Forecast_Capex_Input!$H$12:$H$286,$Z953)=Repex),0)
*$DG953</f>
        <v>0</v>
      </c>
      <c r="DJ953" s="43" cm="1">
        <f t="array" aca="1" ref="DJ953" ca="1">IFERROR(INDEX(Forecast_Capex_Input!BI$12:BI$286,$Z953)
*(INDEX(Forecast_Capex_Input!$H$12:$H$286,$Z953)=Repex),0)
*$DG953</f>
        <v>0</v>
      </c>
      <c r="DK953" s="43" cm="1">
        <f t="array" aca="1" ref="DK953" ca="1">IFERROR(INDEX(Forecast_Capex_Input!BJ$12:BJ$286,$Z953)
*(INDEX(Forecast_Capex_Input!$H$12:$H$286,$Z953)=Repex),0)
*$DG953</f>
        <v>0</v>
      </c>
      <c r="DL953" s="43" cm="1">
        <f t="array" aca="1" ref="DL953" ca="1">IFERROR(INDEX(Forecast_Capex_Input!BK$12:BK$286,$Z953)
*(INDEX(Forecast_Capex_Input!$H$12:$H$286,$Z953)=Repex),0)
*$DG953</f>
        <v>0</v>
      </c>
      <c r="DM953" s="43" cm="1">
        <f t="array" aca="1" ref="DM953" ca="1">IFERROR(INDEX(Forecast_Capex_Input!BL$12:BL$286,$Z953)
*(INDEX(Forecast_Capex_Input!$H$12:$H$286,$Z953)=Repex),0)
*$DG953</f>
        <v>0</v>
      </c>
      <c r="DO953" s="43" t="b" cm="1">
        <f t="array" aca="1" ref="DO953" ca="1">OR($G953=Forecast_Capex_Input!$BN$8:$BN$9)</f>
        <v>0</v>
      </c>
      <c r="DP953" s="43" cm="1">
        <f t="array" aca="1" ref="DP953" ca="1">IFERROR(INDEX(Forecast_Capex_Input!BO$12:BO$286,$Z953)
*(INDEX(Forecast_Capex_Input!$H$12:$H$286,$Z953)=Repex),0)
*$DO953</f>
        <v>0</v>
      </c>
      <c r="DQ953" s="43" cm="1">
        <f t="array" aca="1" ref="DQ953" ca="1">IFERROR(INDEX(Forecast_Capex_Input!BP$12:BP$286,$Z953)
*(INDEX(Forecast_Capex_Input!$H$12:$H$286,$Z953)=Repex),0)
*$DO953</f>
        <v>0</v>
      </c>
      <c r="DR953" s="43" cm="1">
        <f t="array" aca="1" ref="DR953" ca="1">IFERROR(INDEX(Forecast_Capex_Input!BQ$12:BQ$286,$Z953)
*(INDEX(Forecast_Capex_Input!$H$12:$H$286,$Z953)=Repex),0)
*$DO953</f>
        <v>0</v>
      </c>
      <c r="DS953" s="43" cm="1">
        <f t="array" aca="1" ref="DS953" ca="1">IFERROR(INDEX(Forecast_Capex_Input!BR$12:BR$286,$Z953)
*(INDEX(Forecast_Capex_Input!$H$12:$H$286,$Z953)=Repex),0)
*$DO953</f>
        <v>0</v>
      </c>
      <c r="DT953" s="43" cm="1">
        <f t="array" aca="1" ref="DT953" ca="1">IFERROR(INDEX(Forecast_Capex_Input!BS$12:BS$286,$Z953)
*(INDEX(Forecast_Capex_Input!$H$12:$H$286,$Z953)=Repex),0)
*$DO953</f>
        <v>0</v>
      </c>
      <c r="DV953" s="43" t="b" cm="1">
        <f t="array" aca="1" ref="DV953" ca="1">OR($G953=Forecast_Capex_Input!$BU$8:$BU$10)</f>
        <v>0</v>
      </c>
      <c r="DW953" s="43" cm="1">
        <f t="array" aca="1" ref="DW953" ca="1">IFERROR(INDEX(Forecast_Capex_Input!BV$12:BV$286,$Z953)
*(INDEX(Forecast_Capex_Input!$H$12:$H$286,$Z953)=Repex),0)
*$DV953</f>
        <v>0</v>
      </c>
      <c r="DX953" s="43" cm="1">
        <f t="array" aca="1" ref="DX953" ca="1">IFERROR(INDEX(Forecast_Capex_Input!BW$12:BW$286,$Z953)
*(INDEX(Forecast_Capex_Input!$H$12:$H$286,$Z953)=Repex),0)
*$DV953</f>
        <v>0</v>
      </c>
      <c r="DY953" s="43" cm="1">
        <f t="array" aca="1" ref="DY953" ca="1">IFERROR(INDEX(Forecast_Capex_Input!BX$12:BX$286,$Z953)
*(INDEX(Forecast_Capex_Input!$H$12:$H$286,$Z953)=Repex),0)
*$DV953</f>
        <v>0</v>
      </c>
      <c r="DZ953" s="43" cm="1">
        <f t="array" aca="1" ref="DZ953" ca="1">IFERROR(INDEX(Forecast_Capex_Input!BY$12:BY$286,$Z953)
*(INDEX(Forecast_Capex_Input!$H$12:$H$286,$Z953)=Repex),0)
*$DV953</f>
        <v>0</v>
      </c>
      <c r="EA953" s="43" cm="1">
        <f t="array" aca="1" ref="EA953" ca="1">IFERROR(INDEX(Forecast_Capex_Input!BZ$12:BZ$286,$Z953)
*(INDEX(Forecast_Capex_Input!$H$12:$H$286,$Z953)=Repex),0)
*$DV953</f>
        <v>0</v>
      </c>
      <c r="EB953" s="43" cm="1">
        <f t="array" aca="1" ref="EB953" ca="1">IFERROR(INDEX(Forecast_Capex_Input!CA$12:CA$286,$Z953)
*(INDEX(Forecast_Capex_Input!$H$12:$H$286,$Z953)=Repex),0)
*$DV953</f>
        <v>0</v>
      </c>
      <c r="EC953" s="43" cm="1">
        <f t="array" aca="1" ref="EC953" ca="1">IFERROR(INDEX(Forecast_Capex_Input!CB$12:CB$286,$Z953)
*(INDEX(Forecast_Capex_Input!$H$12:$H$286,$Z953)=Repex),0)
*$DV953</f>
        <v>0</v>
      </c>
      <c r="ED953" s="43" cm="1">
        <f t="array" aca="1" ref="ED953" ca="1">IFERROR(INDEX(Forecast_Capex_Input!CC$12:CC$286,$Z953)
*(INDEX(Forecast_Capex_Input!$H$12:$H$286,$Z953)=Repex),0)
*$DV953</f>
        <v>0</v>
      </c>
      <c r="EF953" s="86" t="str">
        <f t="shared" si="84"/>
        <v>N/A</v>
      </c>
      <c r="EG953" s="28" t="str">
        <f>IFERROR(RANK(EF953,EF$11:EF$1010,0)+COUNTIF(EF$11:EF953,EF953)-1,NA)</f>
        <v>N/A</v>
      </c>
    </row>
    <row r="954" spans="3:137" x14ac:dyDescent="0.2">
      <c r="C954" s="28">
        <f t="shared" si="85"/>
        <v>944</v>
      </c>
      <c r="D954" s="9" t="str" cm="1">
        <f t="array" ref="D954">IFERROR(INDEX(Forecast_Capex_Input!$D$12:$D$286,$Z954),NA)</f>
        <v>N/A</v>
      </c>
      <c r="E954" s="24" t="str" cm="1">
        <f t="array" ref="E954">IF($Z954=NA,NA,INDEX(Forecast_Capex_Input!$E$12:$E$286,$Z954))</f>
        <v>N/A</v>
      </c>
      <c r="F954" s="9" t="str" cm="1">
        <f t="array" aca="1" ref="F954" ca="1">IFERROR(INDEX(General!$E$25:$E$26,$AA954),NA)</f>
        <v>N/A</v>
      </c>
      <c r="G954" s="9" t="str" cm="1">
        <f t="array" aca="1" ref="G954" ca="1">IFERROR(INDEX(Forecast_Capex_Input!$AI$11:$BB$11,$AC954),NA)</f>
        <v>N/A</v>
      </c>
      <c r="H954" s="50" t="str" cm="1">
        <f t="array" aca="1" ref="H954" ca="1">IFERROR(INDEX(Forecast_Capex_Input!$AI$12:$BB$286,$Z954,$AC954),NA)</f>
        <v>N/A</v>
      </c>
      <c r="I954" s="150" t="str" cm="1">
        <f t="array" ref="I954">IFERROR(INDEX(Forecast_Capex_Input!$F$12:$F$286,$Z954),NA)</f>
        <v>N/A</v>
      </c>
      <c r="J954" s="150" t="str" cm="1">
        <f t="array" ref="J954">IFERROR(INDEX(Forecast_Capex_Input!G$12:G$286,$Z954),NA)</f>
        <v>N/A</v>
      </c>
      <c r="K954" s="150" t="str" cm="1">
        <f t="array" ref="K954">IFERROR(INDEX(Forecast_Capex_Input!H$12:H$286,$Z954),NA)</f>
        <v>N/A</v>
      </c>
      <c r="L954" s="150" t="str" cm="1">
        <f t="array" ref="L954">IFERROR(INDEX(Forecast_Capex_Input!I$12:I$286,$Z954),NA)</f>
        <v>N/A</v>
      </c>
      <c r="M954" s="150" t="str" cm="1">
        <f t="array" ref="M954">IFERROR(INDEX(Forecast_Capex_Input!J$12:J$286,$Z954),NA)</f>
        <v>N/A</v>
      </c>
      <c r="N954" s="150" t="str" cm="1">
        <f t="array" ref="N954">IFERROR(INDEX(Forecast_Capex_Input!K$12:K$286,$Z954),NA)</f>
        <v>N/A</v>
      </c>
      <c r="O954" s="150" t="str" cm="1">
        <f t="array" ref="O954">IFERROR(INDEX(Forecast_Capex_Input!L$12:L$286,$Z954),NA)</f>
        <v>N/A</v>
      </c>
      <c r="P954" s="150" t="str" cm="1">
        <f t="array" ref="P954">IFERROR(INDEX(Forecast_Capex_Input!M$12:M$286,$Z954),NA)</f>
        <v>N/A</v>
      </c>
      <c r="Q954" s="24" t="str" cm="1">
        <f t="array" ref="Q954">IFERROR(INDEX(Forecast_Capex_Input!N$12:N$286,$Z954),NA)</f>
        <v>N/A</v>
      </c>
      <c r="R954" s="190" cm="1">
        <f t="array" ref="R954">IFERROR(INDEX(Forecast_Capex_Input!O$12:O$286,$Z954),0)</f>
        <v>0</v>
      </c>
      <c r="S954" s="24" cm="1">
        <f t="array" ref="S954">IFERROR(INDEX(Forecast_Capex_Input!P$12:P$286,$Z954),0)</f>
        <v>0</v>
      </c>
      <c r="T954" s="150" t="str" cm="1">
        <f t="array" aca="1" ref="T954" ca="1">IFERROR(INDEX(General!$K$91:$K$110,$AC954),NA)</f>
        <v>N/A</v>
      </c>
      <c r="U954" s="43" cm="1">
        <f t="array" aca="1" ref="U954" ca="1">IFERROR(
IF($F954=General!$E$25,INDEX(Forecast_Capex_Input!S$12:S$286,$Z954),
INDEX(Forecast_Capex_Input!T$12:T$286,$Z954)),0)</f>
        <v>0</v>
      </c>
      <c r="V954" s="82" t="b">
        <f>IFERROR(INDEX(Overheads!$T$19:$T$26,MATCH($I954,Overheads!$E$19:$E$26,0)),FALSE)</f>
        <v>0</v>
      </c>
      <c r="W954" s="209" cm="1">
        <f t="array" ref="W954">IFERROR(
INDEX(Forecast_Capex_Input!CN$12:CN$286,$Z954),0)</f>
        <v>0</v>
      </c>
      <c r="X954" s="209">
        <f>IFERROR(
MATCH($W954,General!$L$39:$S$39,0),1)</f>
        <v>1</v>
      </c>
      <c r="Z954" s="28" t="str">
        <f>IFERROR(
IF(MATCH($C954,Forecast_Capex_Input!$CI$12:$CI$286,1)+1&gt;MAX(Forecast_Capex_Input!$C$12:$C$286),NA,
MATCH($C954,Forecast_Capex_Input!$CI$12:$CI$286,1)+1),1)</f>
        <v>N/A</v>
      </c>
      <c r="AA954" s="28" t="str" cm="1">
        <f t="array" aca="1" ref="AA954" ca="1">IFERROR(
IF(Z953&lt;&gt;Z954,1,
IF(COUNTIF(OFFSET(AA953,0,0,-INDEX(Forecast_Capex_Input!$CG$12:$CG$286,$Z954)),AA953)=INDEX(Forecast_Capex_Input!$CG$12:$CG$286,$Z954),AA953+1,AA953)),NA)</f>
        <v>N/A</v>
      </c>
      <c r="AB954" s="28" t="str" cm="1">
        <f t="array" ref="AB954">IFERROR($C954-IF($Z954=1,1,INDEX(Forecast_Capex_Input!$CI$12:$CI$286,$Z954-1))+1,NA)</f>
        <v>N/A</v>
      </c>
      <c r="AC954" s="28" t="str" cm="1">
        <f t="array" aca="1" ref="AC954" ca="1">IFERROR(IF(AA954=1,
INDEX(Forecast_Capex_Input!$AI$10:$BB$10,SMALL(IF(INDEX(Forecast_Capex_Input!$AI$12:$BB$286,$Z954,0)&gt;0,COLUMN(Forecast_Capex_Input!$AI$10:$BB$10)-COLUMN(Forecast_Capex_Input!$AI$12)+1),ROWS(OFFSET(AC953,0,0,-$AB954)))),
OFFSET(AC953,-INDEX(Forecast_Capex_Input!$CG$12:$CG$286,$Z954)+1,0)),NA)</f>
        <v>N/A</v>
      </c>
      <c r="AD954" s="28" t="str">
        <f t="shared" ca="1" si="82"/>
        <v>N/A</v>
      </c>
      <c r="AE954" s="82" t="b">
        <f t="shared" si="86"/>
        <v>0</v>
      </c>
      <c r="AF954" s="78" t="b">
        <v>0</v>
      </c>
      <c r="AG954" s="82" t="b">
        <f t="shared" si="83"/>
        <v>1</v>
      </c>
      <c r="AI954" s="55">
        <v>0</v>
      </c>
      <c r="AJ954" s="55">
        <v>0</v>
      </c>
      <c r="AK954" s="55">
        <v>0</v>
      </c>
      <c r="AL954" s="55">
        <v>0</v>
      </c>
      <c r="AM954" s="55">
        <v>0</v>
      </c>
      <c r="AN954" s="135">
        <v>0</v>
      </c>
      <c r="AP954" s="55">
        <v>0</v>
      </c>
      <c r="AQ954" s="55">
        <v>0</v>
      </c>
      <c r="AR954" s="55">
        <v>0</v>
      </c>
      <c r="AS954" s="55">
        <v>0</v>
      </c>
      <c r="AT954" s="55">
        <v>0</v>
      </c>
      <c r="AU954" s="135">
        <v>0</v>
      </c>
      <c r="AW954" s="55">
        <v>0</v>
      </c>
      <c r="AX954" s="55">
        <v>0</v>
      </c>
      <c r="AY954" s="55">
        <v>0</v>
      </c>
      <c r="AZ954" s="55">
        <v>0</v>
      </c>
      <c r="BA954" s="55">
        <v>0</v>
      </c>
      <c r="BB954" s="135">
        <v>0</v>
      </c>
      <c r="BD954" s="55">
        <v>0</v>
      </c>
      <c r="BE954" s="55">
        <v>0</v>
      </c>
      <c r="BF954" s="55">
        <v>0</v>
      </c>
      <c r="BG954" s="55">
        <v>0</v>
      </c>
      <c r="BH954" s="55">
        <v>0</v>
      </c>
      <c r="BI954" s="135">
        <v>0</v>
      </c>
      <c r="BK954" s="55">
        <v>0</v>
      </c>
      <c r="BL954" s="55">
        <v>0</v>
      </c>
      <c r="BM954" s="55">
        <v>0</v>
      </c>
      <c r="BN954" s="55">
        <v>0</v>
      </c>
      <c r="BO954" s="55">
        <v>0</v>
      </c>
      <c r="BP954" s="135">
        <v>0</v>
      </c>
      <c r="BR954" s="147">
        <v>0</v>
      </c>
      <c r="BS954" s="147">
        <v>0</v>
      </c>
      <c r="BT954" s="147">
        <v>0</v>
      </c>
      <c r="BU954" s="147">
        <v>0</v>
      </c>
      <c r="BV954" s="147">
        <v>0</v>
      </c>
      <c r="BX954" s="55">
        <v>0</v>
      </c>
      <c r="BY954" s="55">
        <v>0</v>
      </c>
      <c r="BZ954" s="55">
        <v>0</v>
      </c>
      <c r="CA954" s="55">
        <v>0</v>
      </c>
      <c r="CB954" s="55">
        <v>0</v>
      </c>
      <c r="CC954" s="135">
        <v>0</v>
      </c>
      <c r="CE954" s="55">
        <v>0</v>
      </c>
      <c r="CF954" s="55">
        <v>0</v>
      </c>
      <c r="CG954" s="55">
        <v>0</v>
      </c>
      <c r="CH954" s="55">
        <v>0</v>
      </c>
      <c r="CI954" s="55">
        <v>0</v>
      </c>
      <c r="CJ954" s="135">
        <v>0</v>
      </c>
      <c r="CL954" s="55">
        <v>0</v>
      </c>
      <c r="CM954" s="55">
        <v>0</v>
      </c>
      <c r="CN954" s="55">
        <v>0</v>
      </c>
      <c r="CO954" s="55">
        <v>0</v>
      </c>
      <c r="CP954" s="55">
        <v>0</v>
      </c>
      <c r="CQ954" s="135">
        <v>0</v>
      </c>
      <c r="CS954" s="67">
        <v>0</v>
      </c>
      <c r="CT954" s="67">
        <v>0</v>
      </c>
      <c r="CU954" s="67">
        <v>0</v>
      </c>
      <c r="CV954" s="67">
        <v>0</v>
      </c>
      <c r="CW954" s="67">
        <v>0</v>
      </c>
      <c r="CX954" s="135">
        <v>0</v>
      </c>
      <c r="CZ954" s="55">
        <v>0</v>
      </c>
      <c r="DA954" s="55">
        <v>0</v>
      </c>
      <c r="DB954" s="55">
        <v>0</v>
      </c>
      <c r="DC954" s="55">
        <v>0</v>
      </c>
      <c r="DD954" s="55">
        <v>0</v>
      </c>
      <c r="DE954" s="135">
        <v>0</v>
      </c>
      <c r="DG954" s="43" t="b" cm="1">
        <f t="array" aca="1" ref="DG954" ca="1">OR($G954=Forecast_Capex_Input!$BF$8:$BF$10)</f>
        <v>0</v>
      </c>
      <c r="DH954" s="43" cm="1">
        <f t="array" aca="1" ref="DH954" ca="1">IFERROR(INDEX(Forecast_Capex_Input!BG$12:BG$286,$Z954)
*(INDEX(Forecast_Capex_Input!$H$12:$H$286,$Z954)=Repex),0)
*$DG954</f>
        <v>0</v>
      </c>
      <c r="DI954" s="43" cm="1">
        <f t="array" aca="1" ref="DI954" ca="1">IFERROR(INDEX(Forecast_Capex_Input!BH$12:BH$286,$Z954)
*(INDEX(Forecast_Capex_Input!$H$12:$H$286,$Z954)=Repex),0)
*$DG954</f>
        <v>0</v>
      </c>
      <c r="DJ954" s="43" cm="1">
        <f t="array" aca="1" ref="DJ954" ca="1">IFERROR(INDEX(Forecast_Capex_Input!BI$12:BI$286,$Z954)
*(INDEX(Forecast_Capex_Input!$H$12:$H$286,$Z954)=Repex),0)
*$DG954</f>
        <v>0</v>
      </c>
      <c r="DK954" s="43" cm="1">
        <f t="array" aca="1" ref="DK954" ca="1">IFERROR(INDEX(Forecast_Capex_Input!BJ$12:BJ$286,$Z954)
*(INDEX(Forecast_Capex_Input!$H$12:$H$286,$Z954)=Repex),0)
*$DG954</f>
        <v>0</v>
      </c>
      <c r="DL954" s="43" cm="1">
        <f t="array" aca="1" ref="DL954" ca="1">IFERROR(INDEX(Forecast_Capex_Input!BK$12:BK$286,$Z954)
*(INDEX(Forecast_Capex_Input!$H$12:$H$286,$Z954)=Repex),0)
*$DG954</f>
        <v>0</v>
      </c>
      <c r="DM954" s="43" cm="1">
        <f t="array" aca="1" ref="DM954" ca="1">IFERROR(INDEX(Forecast_Capex_Input!BL$12:BL$286,$Z954)
*(INDEX(Forecast_Capex_Input!$H$12:$H$286,$Z954)=Repex),0)
*$DG954</f>
        <v>0</v>
      </c>
      <c r="DO954" s="43" t="b" cm="1">
        <f t="array" aca="1" ref="DO954" ca="1">OR($G954=Forecast_Capex_Input!$BN$8:$BN$9)</f>
        <v>0</v>
      </c>
      <c r="DP954" s="43" cm="1">
        <f t="array" aca="1" ref="DP954" ca="1">IFERROR(INDEX(Forecast_Capex_Input!BO$12:BO$286,$Z954)
*(INDEX(Forecast_Capex_Input!$H$12:$H$286,$Z954)=Repex),0)
*$DO954</f>
        <v>0</v>
      </c>
      <c r="DQ954" s="43" cm="1">
        <f t="array" aca="1" ref="DQ954" ca="1">IFERROR(INDEX(Forecast_Capex_Input!BP$12:BP$286,$Z954)
*(INDEX(Forecast_Capex_Input!$H$12:$H$286,$Z954)=Repex),0)
*$DO954</f>
        <v>0</v>
      </c>
      <c r="DR954" s="43" cm="1">
        <f t="array" aca="1" ref="DR954" ca="1">IFERROR(INDEX(Forecast_Capex_Input!BQ$12:BQ$286,$Z954)
*(INDEX(Forecast_Capex_Input!$H$12:$H$286,$Z954)=Repex),0)
*$DO954</f>
        <v>0</v>
      </c>
      <c r="DS954" s="43" cm="1">
        <f t="array" aca="1" ref="DS954" ca="1">IFERROR(INDEX(Forecast_Capex_Input!BR$12:BR$286,$Z954)
*(INDEX(Forecast_Capex_Input!$H$12:$H$286,$Z954)=Repex),0)
*$DO954</f>
        <v>0</v>
      </c>
      <c r="DT954" s="43" cm="1">
        <f t="array" aca="1" ref="DT954" ca="1">IFERROR(INDEX(Forecast_Capex_Input!BS$12:BS$286,$Z954)
*(INDEX(Forecast_Capex_Input!$H$12:$H$286,$Z954)=Repex),0)
*$DO954</f>
        <v>0</v>
      </c>
      <c r="DV954" s="43" t="b" cm="1">
        <f t="array" aca="1" ref="DV954" ca="1">OR($G954=Forecast_Capex_Input!$BU$8:$BU$10)</f>
        <v>0</v>
      </c>
      <c r="DW954" s="43" cm="1">
        <f t="array" aca="1" ref="DW954" ca="1">IFERROR(INDEX(Forecast_Capex_Input!BV$12:BV$286,$Z954)
*(INDEX(Forecast_Capex_Input!$H$12:$H$286,$Z954)=Repex),0)
*$DV954</f>
        <v>0</v>
      </c>
      <c r="DX954" s="43" cm="1">
        <f t="array" aca="1" ref="DX954" ca="1">IFERROR(INDEX(Forecast_Capex_Input!BW$12:BW$286,$Z954)
*(INDEX(Forecast_Capex_Input!$H$12:$H$286,$Z954)=Repex),0)
*$DV954</f>
        <v>0</v>
      </c>
      <c r="DY954" s="43" cm="1">
        <f t="array" aca="1" ref="DY954" ca="1">IFERROR(INDEX(Forecast_Capex_Input!BX$12:BX$286,$Z954)
*(INDEX(Forecast_Capex_Input!$H$12:$H$286,$Z954)=Repex),0)
*$DV954</f>
        <v>0</v>
      </c>
      <c r="DZ954" s="43" cm="1">
        <f t="array" aca="1" ref="DZ954" ca="1">IFERROR(INDEX(Forecast_Capex_Input!BY$12:BY$286,$Z954)
*(INDEX(Forecast_Capex_Input!$H$12:$H$286,$Z954)=Repex),0)
*$DV954</f>
        <v>0</v>
      </c>
      <c r="EA954" s="43" cm="1">
        <f t="array" aca="1" ref="EA954" ca="1">IFERROR(INDEX(Forecast_Capex_Input!BZ$12:BZ$286,$Z954)
*(INDEX(Forecast_Capex_Input!$H$12:$H$286,$Z954)=Repex),0)
*$DV954</f>
        <v>0</v>
      </c>
      <c r="EB954" s="43" cm="1">
        <f t="array" aca="1" ref="EB954" ca="1">IFERROR(INDEX(Forecast_Capex_Input!CA$12:CA$286,$Z954)
*(INDEX(Forecast_Capex_Input!$H$12:$H$286,$Z954)=Repex),0)
*$DV954</f>
        <v>0</v>
      </c>
      <c r="EC954" s="43" cm="1">
        <f t="array" aca="1" ref="EC954" ca="1">IFERROR(INDEX(Forecast_Capex_Input!CB$12:CB$286,$Z954)
*(INDEX(Forecast_Capex_Input!$H$12:$H$286,$Z954)=Repex),0)
*$DV954</f>
        <v>0</v>
      </c>
      <c r="ED954" s="43" cm="1">
        <f t="array" aca="1" ref="ED954" ca="1">IFERROR(INDEX(Forecast_Capex_Input!CC$12:CC$286,$Z954)
*(INDEX(Forecast_Capex_Input!$H$12:$H$286,$Z954)=Repex),0)
*$DV954</f>
        <v>0</v>
      </c>
      <c r="EF954" s="86" t="str">
        <f t="shared" si="84"/>
        <v>N/A</v>
      </c>
      <c r="EG954" s="28" t="str">
        <f>IFERROR(RANK(EF954,EF$11:EF$1010,0)+COUNTIF(EF$11:EF954,EF954)-1,NA)</f>
        <v>N/A</v>
      </c>
    </row>
    <row r="955" spans="3:137" x14ac:dyDescent="0.2">
      <c r="C955" s="28">
        <f t="shared" si="85"/>
        <v>945</v>
      </c>
      <c r="D955" s="9" t="str" cm="1">
        <f t="array" ref="D955">IFERROR(INDEX(Forecast_Capex_Input!$D$12:$D$286,$Z955),NA)</f>
        <v>N/A</v>
      </c>
      <c r="E955" s="24" t="str" cm="1">
        <f t="array" ref="E955">IF($Z955=NA,NA,INDEX(Forecast_Capex_Input!$E$12:$E$286,$Z955))</f>
        <v>N/A</v>
      </c>
      <c r="F955" s="9" t="str" cm="1">
        <f t="array" aca="1" ref="F955" ca="1">IFERROR(INDEX(General!$E$25:$E$26,$AA955),NA)</f>
        <v>N/A</v>
      </c>
      <c r="G955" s="9" t="str" cm="1">
        <f t="array" aca="1" ref="G955" ca="1">IFERROR(INDEX(Forecast_Capex_Input!$AI$11:$BB$11,$AC955),NA)</f>
        <v>N/A</v>
      </c>
      <c r="H955" s="50" t="str" cm="1">
        <f t="array" aca="1" ref="H955" ca="1">IFERROR(INDEX(Forecast_Capex_Input!$AI$12:$BB$286,$Z955,$AC955),NA)</f>
        <v>N/A</v>
      </c>
      <c r="I955" s="150" t="str" cm="1">
        <f t="array" ref="I955">IFERROR(INDEX(Forecast_Capex_Input!$F$12:$F$286,$Z955),NA)</f>
        <v>N/A</v>
      </c>
      <c r="J955" s="150" t="str" cm="1">
        <f t="array" ref="J955">IFERROR(INDEX(Forecast_Capex_Input!G$12:G$286,$Z955),NA)</f>
        <v>N/A</v>
      </c>
      <c r="K955" s="150" t="str" cm="1">
        <f t="array" ref="K955">IFERROR(INDEX(Forecast_Capex_Input!H$12:H$286,$Z955),NA)</f>
        <v>N/A</v>
      </c>
      <c r="L955" s="150" t="str" cm="1">
        <f t="array" ref="L955">IFERROR(INDEX(Forecast_Capex_Input!I$12:I$286,$Z955),NA)</f>
        <v>N/A</v>
      </c>
      <c r="M955" s="150" t="str" cm="1">
        <f t="array" ref="M955">IFERROR(INDEX(Forecast_Capex_Input!J$12:J$286,$Z955),NA)</f>
        <v>N/A</v>
      </c>
      <c r="N955" s="150" t="str" cm="1">
        <f t="array" ref="N955">IFERROR(INDEX(Forecast_Capex_Input!K$12:K$286,$Z955),NA)</f>
        <v>N/A</v>
      </c>
      <c r="O955" s="150" t="str" cm="1">
        <f t="array" ref="O955">IFERROR(INDEX(Forecast_Capex_Input!L$12:L$286,$Z955),NA)</f>
        <v>N/A</v>
      </c>
      <c r="P955" s="150" t="str" cm="1">
        <f t="array" ref="P955">IFERROR(INDEX(Forecast_Capex_Input!M$12:M$286,$Z955),NA)</f>
        <v>N/A</v>
      </c>
      <c r="Q955" s="24" t="str" cm="1">
        <f t="array" ref="Q955">IFERROR(INDEX(Forecast_Capex_Input!N$12:N$286,$Z955),NA)</f>
        <v>N/A</v>
      </c>
      <c r="R955" s="190" cm="1">
        <f t="array" ref="R955">IFERROR(INDEX(Forecast_Capex_Input!O$12:O$286,$Z955),0)</f>
        <v>0</v>
      </c>
      <c r="S955" s="24" cm="1">
        <f t="array" ref="S955">IFERROR(INDEX(Forecast_Capex_Input!P$12:P$286,$Z955),0)</f>
        <v>0</v>
      </c>
      <c r="T955" s="150" t="str" cm="1">
        <f t="array" aca="1" ref="T955" ca="1">IFERROR(INDEX(General!$K$91:$K$110,$AC955),NA)</f>
        <v>N/A</v>
      </c>
      <c r="U955" s="43" cm="1">
        <f t="array" aca="1" ref="U955" ca="1">IFERROR(
IF($F955=General!$E$25,INDEX(Forecast_Capex_Input!S$12:S$286,$Z955),
INDEX(Forecast_Capex_Input!T$12:T$286,$Z955)),0)</f>
        <v>0</v>
      </c>
      <c r="V955" s="82" t="b">
        <f>IFERROR(INDEX(Overheads!$T$19:$T$26,MATCH($I955,Overheads!$E$19:$E$26,0)),FALSE)</f>
        <v>0</v>
      </c>
      <c r="W955" s="209" cm="1">
        <f t="array" ref="W955">IFERROR(
INDEX(Forecast_Capex_Input!CN$12:CN$286,$Z955),0)</f>
        <v>0</v>
      </c>
      <c r="X955" s="209">
        <f>IFERROR(
MATCH($W955,General!$L$39:$S$39,0),1)</f>
        <v>1</v>
      </c>
      <c r="Z955" s="28" t="str">
        <f>IFERROR(
IF(MATCH($C955,Forecast_Capex_Input!$CI$12:$CI$286,1)+1&gt;MAX(Forecast_Capex_Input!$C$12:$C$286),NA,
MATCH($C955,Forecast_Capex_Input!$CI$12:$CI$286,1)+1),1)</f>
        <v>N/A</v>
      </c>
      <c r="AA955" s="28" t="str" cm="1">
        <f t="array" aca="1" ref="AA955" ca="1">IFERROR(
IF(Z954&lt;&gt;Z955,1,
IF(COUNTIF(OFFSET(AA954,0,0,-INDEX(Forecast_Capex_Input!$CG$12:$CG$286,$Z955)),AA954)=INDEX(Forecast_Capex_Input!$CG$12:$CG$286,$Z955),AA954+1,AA954)),NA)</f>
        <v>N/A</v>
      </c>
      <c r="AB955" s="28" t="str" cm="1">
        <f t="array" ref="AB955">IFERROR($C955-IF($Z955=1,1,INDEX(Forecast_Capex_Input!$CI$12:$CI$286,$Z955-1))+1,NA)</f>
        <v>N/A</v>
      </c>
      <c r="AC955" s="28" t="str" cm="1">
        <f t="array" aca="1" ref="AC955" ca="1">IFERROR(IF(AA955=1,
INDEX(Forecast_Capex_Input!$AI$10:$BB$10,SMALL(IF(INDEX(Forecast_Capex_Input!$AI$12:$BB$286,$Z955,0)&gt;0,COLUMN(Forecast_Capex_Input!$AI$10:$BB$10)-COLUMN(Forecast_Capex_Input!$AI$12)+1),ROWS(OFFSET(AC954,0,0,-$AB955)))),
OFFSET(AC954,-INDEX(Forecast_Capex_Input!$CG$12:$CG$286,$Z955)+1,0)),NA)</f>
        <v>N/A</v>
      </c>
      <c r="AD955" s="28" t="str">
        <f t="shared" ca="1" si="82"/>
        <v>N/A</v>
      </c>
      <c r="AE955" s="82" t="b">
        <f t="shared" si="86"/>
        <v>0</v>
      </c>
      <c r="AF955" s="78" t="b">
        <v>0</v>
      </c>
      <c r="AG955" s="82" t="b">
        <f t="shared" si="83"/>
        <v>1</v>
      </c>
      <c r="AI955" s="55">
        <v>0</v>
      </c>
      <c r="AJ955" s="55">
        <v>0</v>
      </c>
      <c r="AK955" s="55">
        <v>0</v>
      </c>
      <c r="AL955" s="55">
        <v>0</v>
      </c>
      <c r="AM955" s="55">
        <v>0</v>
      </c>
      <c r="AN955" s="135">
        <v>0</v>
      </c>
      <c r="AP955" s="55">
        <v>0</v>
      </c>
      <c r="AQ955" s="55">
        <v>0</v>
      </c>
      <c r="AR955" s="55">
        <v>0</v>
      </c>
      <c r="AS955" s="55">
        <v>0</v>
      </c>
      <c r="AT955" s="55">
        <v>0</v>
      </c>
      <c r="AU955" s="135">
        <v>0</v>
      </c>
      <c r="AW955" s="55">
        <v>0</v>
      </c>
      <c r="AX955" s="55">
        <v>0</v>
      </c>
      <c r="AY955" s="55">
        <v>0</v>
      </c>
      <c r="AZ955" s="55">
        <v>0</v>
      </c>
      <c r="BA955" s="55">
        <v>0</v>
      </c>
      <c r="BB955" s="135">
        <v>0</v>
      </c>
      <c r="BD955" s="55">
        <v>0</v>
      </c>
      <c r="BE955" s="55">
        <v>0</v>
      </c>
      <c r="BF955" s="55">
        <v>0</v>
      </c>
      <c r="BG955" s="55">
        <v>0</v>
      </c>
      <c r="BH955" s="55">
        <v>0</v>
      </c>
      <c r="BI955" s="135">
        <v>0</v>
      </c>
      <c r="BK955" s="55">
        <v>0</v>
      </c>
      <c r="BL955" s="55">
        <v>0</v>
      </c>
      <c r="BM955" s="55">
        <v>0</v>
      </c>
      <c r="BN955" s="55">
        <v>0</v>
      </c>
      <c r="BO955" s="55">
        <v>0</v>
      </c>
      <c r="BP955" s="135">
        <v>0</v>
      </c>
      <c r="BR955" s="147">
        <v>0</v>
      </c>
      <c r="BS955" s="147">
        <v>0</v>
      </c>
      <c r="BT955" s="147">
        <v>0</v>
      </c>
      <c r="BU955" s="147">
        <v>0</v>
      </c>
      <c r="BV955" s="147">
        <v>0</v>
      </c>
      <c r="BX955" s="55">
        <v>0</v>
      </c>
      <c r="BY955" s="55">
        <v>0</v>
      </c>
      <c r="BZ955" s="55">
        <v>0</v>
      </c>
      <c r="CA955" s="55">
        <v>0</v>
      </c>
      <c r="CB955" s="55">
        <v>0</v>
      </c>
      <c r="CC955" s="135">
        <v>0</v>
      </c>
      <c r="CE955" s="55">
        <v>0</v>
      </c>
      <c r="CF955" s="55">
        <v>0</v>
      </c>
      <c r="CG955" s="55">
        <v>0</v>
      </c>
      <c r="CH955" s="55">
        <v>0</v>
      </c>
      <c r="CI955" s="55">
        <v>0</v>
      </c>
      <c r="CJ955" s="135">
        <v>0</v>
      </c>
      <c r="CL955" s="55">
        <v>0</v>
      </c>
      <c r="CM955" s="55">
        <v>0</v>
      </c>
      <c r="CN955" s="55">
        <v>0</v>
      </c>
      <c r="CO955" s="55">
        <v>0</v>
      </c>
      <c r="CP955" s="55">
        <v>0</v>
      </c>
      <c r="CQ955" s="135">
        <v>0</v>
      </c>
      <c r="CS955" s="67">
        <v>0</v>
      </c>
      <c r="CT955" s="67">
        <v>0</v>
      </c>
      <c r="CU955" s="67">
        <v>0</v>
      </c>
      <c r="CV955" s="67">
        <v>0</v>
      </c>
      <c r="CW955" s="67">
        <v>0</v>
      </c>
      <c r="CX955" s="135">
        <v>0</v>
      </c>
      <c r="CZ955" s="55">
        <v>0</v>
      </c>
      <c r="DA955" s="55">
        <v>0</v>
      </c>
      <c r="DB955" s="55">
        <v>0</v>
      </c>
      <c r="DC955" s="55">
        <v>0</v>
      </c>
      <c r="DD955" s="55">
        <v>0</v>
      </c>
      <c r="DE955" s="135">
        <v>0</v>
      </c>
      <c r="DG955" s="43" t="b" cm="1">
        <f t="array" aca="1" ref="DG955" ca="1">OR($G955=Forecast_Capex_Input!$BF$8:$BF$10)</f>
        <v>0</v>
      </c>
      <c r="DH955" s="43" cm="1">
        <f t="array" aca="1" ref="DH955" ca="1">IFERROR(INDEX(Forecast_Capex_Input!BG$12:BG$286,$Z955)
*(INDEX(Forecast_Capex_Input!$H$12:$H$286,$Z955)=Repex),0)
*$DG955</f>
        <v>0</v>
      </c>
      <c r="DI955" s="43" cm="1">
        <f t="array" aca="1" ref="DI955" ca="1">IFERROR(INDEX(Forecast_Capex_Input!BH$12:BH$286,$Z955)
*(INDEX(Forecast_Capex_Input!$H$12:$H$286,$Z955)=Repex),0)
*$DG955</f>
        <v>0</v>
      </c>
      <c r="DJ955" s="43" cm="1">
        <f t="array" aca="1" ref="DJ955" ca="1">IFERROR(INDEX(Forecast_Capex_Input!BI$12:BI$286,$Z955)
*(INDEX(Forecast_Capex_Input!$H$12:$H$286,$Z955)=Repex),0)
*$DG955</f>
        <v>0</v>
      </c>
      <c r="DK955" s="43" cm="1">
        <f t="array" aca="1" ref="DK955" ca="1">IFERROR(INDEX(Forecast_Capex_Input!BJ$12:BJ$286,$Z955)
*(INDEX(Forecast_Capex_Input!$H$12:$H$286,$Z955)=Repex),0)
*$DG955</f>
        <v>0</v>
      </c>
      <c r="DL955" s="43" cm="1">
        <f t="array" aca="1" ref="DL955" ca="1">IFERROR(INDEX(Forecast_Capex_Input!BK$12:BK$286,$Z955)
*(INDEX(Forecast_Capex_Input!$H$12:$H$286,$Z955)=Repex),0)
*$DG955</f>
        <v>0</v>
      </c>
      <c r="DM955" s="43" cm="1">
        <f t="array" aca="1" ref="DM955" ca="1">IFERROR(INDEX(Forecast_Capex_Input!BL$12:BL$286,$Z955)
*(INDEX(Forecast_Capex_Input!$H$12:$H$286,$Z955)=Repex),0)
*$DG955</f>
        <v>0</v>
      </c>
      <c r="DO955" s="43" t="b" cm="1">
        <f t="array" aca="1" ref="DO955" ca="1">OR($G955=Forecast_Capex_Input!$BN$8:$BN$9)</f>
        <v>0</v>
      </c>
      <c r="DP955" s="43" cm="1">
        <f t="array" aca="1" ref="DP955" ca="1">IFERROR(INDEX(Forecast_Capex_Input!BO$12:BO$286,$Z955)
*(INDEX(Forecast_Capex_Input!$H$12:$H$286,$Z955)=Repex),0)
*$DO955</f>
        <v>0</v>
      </c>
      <c r="DQ955" s="43" cm="1">
        <f t="array" aca="1" ref="DQ955" ca="1">IFERROR(INDEX(Forecast_Capex_Input!BP$12:BP$286,$Z955)
*(INDEX(Forecast_Capex_Input!$H$12:$H$286,$Z955)=Repex),0)
*$DO955</f>
        <v>0</v>
      </c>
      <c r="DR955" s="43" cm="1">
        <f t="array" aca="1" ref="DR955" ca="1">IFERROR(INDEX(Forecast_Capex_Input!BQ$12:BQ$286,$Z955)
*(INDEX(Forecast_Capex_Input!$H$12:$H$286,$Z955)=Repex),0)
*$DO955</f>
        <v>0</v>
      </c>
      <c r="DS955" s="43" cm="1">
        <f t="array" aca="1" ref="DS955" ca="1">IFERROR(INDEX(Forecast_Capex_Input!BR$12:BR$286,$Z955)
*(INDEX(Forecast_Capex_Input!$H$12:$H$286,$Z955)=Repex),0)
*$DO955</f>
        <v>0</v>
      </c>
      <c r="DT955" s="43" cm="1">
        <f t="array" aca="1" ref="DT955" ca="1">IFERROR(INDEX(Forecast_Capex_Input!BS$12:BS$286,$Z955)
*(INDEX(Forecast_Capex_Input!$H$12:$H$286,$Z955)=Repex),0)
*$DO955</f>
        <v>0</v>
      </c>
      <c r="DV955" s="43" t="b" cm="1">
        <f t="array" aca="1" ref="DV955" ca="1">OR($G955=Forecast_Capex_Input!$BU$8:$BU$10)</f>
        <v>0</v>
      </c>
      <c r="DW955" s="43" cm="1">
        <f t="array" aca="1" ref="DW955" ca="1">IFERROR(INDEX(Forecast_Capex_Input!BV$12:BV$286,$Z955)
*(INDEX(Forecast_Capex_Input!$H$12:$H$286,$Z955)=Repex),0)
*$DV955</f>
        <v>0</v>
      </c>
      <c r="DX955" s="43" cm="1">
        <f t="array" aca="1" ref="DX955" ca="1">IFERROR(INDEX(Forecast_Capex_Input!BW$12:BW$286,$Z955)
*(INDEX(Forecast_Capex_Input!$H$12:$H$286,$Z955)=Repex),0)
*$DV955</f>
        <v>0</v>
      </c>
      <c r="DY955" s="43" cm="1">
        <f t="array" aca="1" ref="DY955" ca="1">IFERROR(INDEX(Forecast_Capex_Input!BX$12:BX$286,$Z955)
*(INDEX(Forecast_Capex_Input!$H$12:$H$286,$Z955)=Repex),0)
*$DV955</f>
        <v>0</v>
      </c>
      <c r="DZ955" s="43" cm="1">
        <f t="array" aca="1" ref="DZ955" ca="1">IFERROR(INDEX(Forecast_Capex_Input!BY$12:BY$286,$Z955)
*(INDEX(Forecast_Capex_Input!$H$12:$H$286,$Z955)=Repex),0)
*$DV955</f>
        <v>0</v>
      </c>
      <c r="EA955" s="43" cm="1">
        <f t="array" aca="1" ref="EA955" ca="1">IFERROR(INDEX(Forecast_Capex_Input!BZ$12:BZ$286,$Z955)
*(INDEX(Forecast_Capex_Input!$H$12:$H$286,$Z955)=Repex),0)
*$DV955</f>
        <v>0</v>
      </c>
      <c r="EB955" s="43" cm="1">
        <f t="array" aca="1" ref="EB955" ca="1">IFERROR(INDEX(Forecast_Capex_Input!CA$12:CA$286,$Z955)
*(INDEX(Forecast_Capex_Input!$H$12:$H$286,$Z955)=Repex),0)
*$DV955</f>
        <v>0</v>
      </c>
      <c r="EC955" s="43" cm="1">
        <f t="array" aca="1" ref="EC955" ca="1">IFERROR(INDEX(Forecast_Capex_Input!CB$12:CB$286,$Z955)
*(INDEX(Forecast_Capex_Input!$H$12:$H$286,$Z955)=Repex),0)
*$DV955</f>
        <v>0</v>
      </c>
      <c r="ED955" s="43" cm="1">
        <f t="array" aca="1" ref="ED955" ca="1">IFERROR(INDEX(Forecast_Capex_Input!CC$12:CC$286,$Z955)
*(INDEX(Forecast_Capex_Input!$H$12:$H$286,$Z955)=Repex),0)
*$DV955</f>
        <v>0</v>
      </c>
      <c r="EF955" s="86" t="str">
        <f t="shared" si="84"/>
        <v>N/A</v>
      </c>
      <c r="EG955" s="28" t="str">
        <f>IFERROR(RANK(EF955,EF$11:EF$1010,0)+COUNTIF(EF$11:EF955,EF955)-1,NA)</f>
        <v>N/A</v>
      </c>
    </row>
    <row r="956" spans="3:137" x14ac:dyDescent="0.2">
      <c r="C956" s="28">
        <f t="shared" si="85"/>
        <v>946</v>
      </c>
      <c r="D956" s="9" t="str" cm="1">
        <f t="array" ref="D956">IFERROR(INDEX(Forecast_Capex_Input!$D$12:$D$286,$Z956),NA)</f>
        <v>N/A</v>
      </c>
      <c r="E956" s="24" t="str" cm="1">
        <f t="array" ref="E956">IF($Z956=NA,NA,INDEX(Forecast_Capex_Input!$E$12:$E$286,$Z956))</f>
        <v>N/A</v>
      </c>
      <c r="F956" s="9" t="str" cm="1">
        <f t="array" aca="1" ref="F956" ca="1">IFERROR(INDEX(General!$E$25:$E$26,$AA956),NA)</f>
        <v>N/A</v>
      </c>
      <c r="G956" s="9" t="str" cm="1">
        <f t="array" aca="1" ref="G956" ca="1">IFERROR(INDEX(Forecast_Capex_Input!$AI$11:$BB$11,$AC956),NA)</f>
        <v>N/A</v>
      </c>
      <c r="H956" s="50" t="str" cm="1">
        <f t="array" aca="1" ref="H956" ca="1">IFERROR(INDEX(Forecast_Capex_Input!$AI$12:$BB$286,$Z956,$AC956),NA)</f>
        <v>N/A</v>
      </c>
      <c r="I956" s="150" t="str" cm="1">
        <f t="array" ref="I956">IFERROR(INDEX(Forecast_Capex_Input!$F$12:$F$286,$Z956),NA)</f>
        <v>N/A</v>
      </c>
      <c r="J956" s="150" t="str" cm="1">
        <f t="array" ref="J956">IFERROR(INDEX(Forecast_Capex_Input!G$12:G$286,$Z956),NA)</f>
        <v>N/A</v>
      </c>
      <c r="K956" s="150" t="str" cm="1">
        <f t="array" ref="K956">IFERROR(INDEX(Forecast_Capex_Input!H$12:H$286,$Z956),NA)</f>
        <v>N/A</v>
      </c>
      <c r="L956" s="150" t="str" cm="1">
        <f t="array" ref="L956">IFERROR(INDEX(Forecast_Capex_Input!I$12:I$286,$Z956),NA)</f>
        <v>N/A</v>
      </c>
      <c r="M956" s="150" t="str" cm="1">
        <f t="array" ref="M956">IFERROR(INDEX(Forecast_Capex_Input!J$12:J$286,$Z956),NA)</f>
        <v>N/A</v>
      </c>
      <c r="N956" s="150" t="str" cm="1">
        <f t="array" ref="N956">IFERROR(INDEX(Forecast_Capex_Input!K$12:K$286,$Z956),NA)</f>
        <v>N/A</v>
      </c>
      <c r="O956" s="150" t="str" cm="1">
        <f t="array" ref="O956">IFERROR(INDEX(Forecast_Capex_Input!L$12:L$286,$Z956),NA)</f>
        <v>N/A</v>
      </c>
      <c r="P956" s="150" t="str" cm="1">
        <f t="array" ref="P956">IFERROR(INDEX(Forecast_Capex_Input!M$12:M$286,$Z956),NA)</f>
        <v>N/A</v>
      </c>
      <c r="Q956" s="24" t="str" cm="1">
        <f t="array" ref="Q956">IFERROR(INDEX(Forecast_Capex_Input!N$12:N$286,$Z956),NA)</f>
        <v>N/A</v>
      </c>
      <c r="R956" s="190" cm="1">
        <f t="array" ref="R956">IFERROR(INDEX(Forecast_Capex_Input!O$12:O$286,$Z956),0)</f>
        <v>0</v>
      </c>
      <c r="S956" s="24" cm="1">
        <f t="array" ref="S956">IFERROR(INDEX(Forecast_Capex_Input!P$12:P$286,$Z956),0)</f>
        <v>0</v>
      </c>
      <c r="T956" s="150" t="str" cm="1">
        <f t="array" aca="1" ref="T956" ca="1">IFERROR(INDEX(General!$K$91:$K$110,$AC956),NA)</f>
        <v>N/A</v>
      </c>
      <c r="U956" s="43" cm="1">
        <f t="array" aca="1" ref="U956" ca="1">IFERROR(
IF($F956=General!$E$25,INDEX(Forecast_Capex_Input!S$12:S$286,$Z956),
INDEX(Forecast_Capex_Input!T$12:T$286,$Z956)),0)</f>
        <v>0</v>
      </c>
      <c r="V956" s="82" t="b">
        <f>IFERROR(INDEX(Overheads!$T$19:$T$26,MATCH($I956,Overheads!$E$19:$E$26,0)),FALSE)</f>
        <v>0</v>
      </c>
      <c r="W956" s="209" cm="1">
        <f t="array" ref="W956">IFERROR(
INDEX(Forecast_Capex_Input!CN$12:CN$286,$Z956),0)</f>
        <v>0</v>
      </c>
      <c r="X956" s="209">
        <f>IFERROR(
MATCH($W956,General!$L$39:$S$39,0),1)</f>
        <v>1</v>
      </c>
      <c r="Z956" s="28" t="str">
        <f>IFERROR(
IF(MATCH($C956,Forecast_Capex_Input!$CI$12:$CI$286,1)+1&gt;MAX(Forecast_Capex_Input!$C$12:$C$286),NA,
MATCH($C956,Forecast_Capex_Input!$CI$12:$CI$286,1)+1),1)</f>
        <v>N/A</v>
      </c>
      <c r="AA956" s="28" t="str" cm="1">
        <f t="array" aca="1" ref="AA956" ca="1">IFERROR(
IF(Z955&lt;&gt;Z956,1,
IF(COUNTIF(OFFSET(AA955,0,0,-INDEX(Forecast_Capex_Input!$CG$12:$CG$286,$Z956)),AA955)=INDEX(Forecast_Capex_Input!$CG$12:$CG$286,$Z956),AA955+1,AA955)),NA)</f>
        <v>N/A</v>
      </c>
      <c r="AB956" s="28" t="str" cm="1">
        <f t="array" ref="AB956">IFERROR($C956-IF($Z956=1,1,INDEX(Forecast_Capex_Input!$CI$12:$CI$286,$Z956-1))+1,NA)</f>
        <v>N/A</v>
      </c>
      <c r="AC956" s="28" t="str" cm="1">
        <f t="array" aca="1" ref="AC956" ca="1">IFERROR(IF(AA956=1,
INDEX(Forecast_Capex_Input!$AI$10:$BB$10,SMALL(IF(INDEX(Forecast_Capex_Input!$AI$12:$BB$286,$Z956,0)&gt;0,COLUMN(Forecast_Capex_Input!$AI$10:$BB$10)-COLUMN(Forecast_Capex_Input!$AI$12)+1),ROWS(OFFSET(AC955,0,0,-$AB956)))),
OFFSET(AC955,-INDEX(Forecast_Capex_Input!$CG$12:$CG$286,$Z956)+1,0)),NA)</f>
        <v>N/A</v>
      </c>
      <c r="AD956" s="28" t="str">
        <f t="shared" ca="1" si="82"/>
        <v>N/A</v>
      </c>
      <c r="AE956" s="82" t="b">
        <f t="shared" si="86"/>
        <v>0</v>
      </c>
      <c r="AF956" s="78" t="b">
        <v>0</v>
      </c>
      <c r="AG956" s="82" t="b">
        <f t="shared" si="83"/>
        <v>1</v>
      </c>
      <c r="AI956" s="55">
        <v>0</v>
      </c>
      <c r="AJ956" s="55">
        <v>0</v>
      </c>
      <c r="AK956" s="55">
        <v>0</v>
      </c>
      <c r="AL956" s="55">
        <v>0</v>
      </c>
      <c r="AM956" s="55">
        <v>0</v>
      </c>
      <c r="AN956" s="135">
        <v>0</v>
      </c>
      <c r="AP956" s="55">
        <v>0</v>
      </c>
      <c r="AQ956" s="55">
        <v>0</v>
      </c>
      <c r="AR956" s="55">
        <v>0</v>
      </c>
      <c r="AS956" s="55">
        <v>0</v>
      </c>
      <c r="AT956" s="55">
        <v>0</v>
      </c>
      <c r="AU956" s="135">
        <v>0</v>
      </c>
      <c r="AW956" s="55">
        <v>0</v>
      </c>
      <c r="AX956" s="55">
        <v>0</v>
      </c>
      <c r="AY956" s="55">
        <v>0</v>
      </c>
      <c r="AZ956" s="55">
        <v>0</v>
      </c>
      <c r="BA956" s="55">
        <v>0</v>
      </c>
      <c r="BB956" s="135">
        <v>0</v>
      </c>
      <c r="BD956" s="55">
        <v>0</v>
      </c>
      <c r="BE956" s="55">
        <v>0</v>
      </c>
      <c r="BF956" s="55">
        <v>0</v>
      </c>
      <c r="BG956" s="55">
        <v>0</v>
      </c>
      <c r="BH956" s="55">
        <v>0</v>
      </c>
      <c r="BI956" s="135">
        <v>0</v>
      </c>
      <c r="BK956" s="55">
        <v>0</v>
      </c>
      <c r="BL956" s="55">
        <v>0</v>
      </c>
      <c r="BM956" s="55">
        <v>0</v>
      </c>
      <c r="BN956" s="55">
        <v>0</v>
      </c>
      <c r="BO956" s="55">
        <v>0</v>
      </c>
      <c r="BP956" s="135">
        <v>0</v>
      </c>
      <c r="BR956" s="147">
        <v>0</v>
      </c>
      <c r="BS956" s="147">
        <v>0</v>
      </c>
      <c r="BT956" s="147">
        <v>0</v>
      </c>
      <c r="BU956" s="147">
        <v>0</v>
      </c>
      <c r="BV956" s="147">
        <v>0</v>
      </c>
      <c r="BX956" s="55">
        <v>0</v>
      </c>
      <c r="BY956" s="55">
        <v>0</v>
      </c>
      <c r="BZ956" s="55">
        <v>0</v>
      </c>
      <c r="CA956" s="55">
        <v>0</v>
      </c>
      <c r="CB956" s="55">
        <v>0</v>
      </c>
      <c r="CC956" s="135">
        <v>0</v>
      </c>
      <c r="CE956" s="55">
        <v>0</v>
      </c>
      <c r="CF956" s="55">
        <v>0</v>
      </c>
      <c r="CG956" s="55">
        <v>0</v>
      </c>
      <c r="CH956" s="55">
        <v>0</v>
      </c>
      <c r="CI956" s="55">
        <v>0</v>
      </c>
      <c r="CJ956" s="135">
        <v>0</v>
      </c>
      <c r="CL956" s="55">
        <v>0</v>
      </c>
      <c r="CM956" s="55">
        <v>0</v>
      </c>
      <c r="CN956" s="55">
        <v>0</v>
      </c>
      <c r="CO956" s="55">
        <v>0</v>
      </c>
      <c r="CP956" s="55">
        <v>0</v>
      </c>
      <c r="CQ956" s="135">
        <v>0</v>
      </c>
      <c r="CS956" s="67">
        <v>0</v>
      </c>
      <c r="CT956" s="67">
        <v>0</v>
      </c>
      <c r="CU956" s="67">
        <v>0</v>
      </c>
      <c r="CV956" s="67">
        <v>0</v>
      </c>
      <c r="CW956" s="67">
        <v>0</v>
      </c>
      <c r="CX956" s="135">
        <v>0</v>
      </c>
      <c r="CZ956" s="55">
        <v>0</v>
      </c>
      <c r="DA956" s="55">
        <v>0</v>
      </c>
      <c r="DB956" s="55">
        <v>0</v>
      </c>
      <c r="DC956" s="55">
        <v>0</v>
      </c>
      <c r="DD956" s="55">
        <v>0</v>
      </c>
      <c r="DE956" s="135">
        <v>0</v>
      </c>
      <c r="DG956" s="43" t="b" cm="1">
        <f t="array" aca="1" ref="DG956" ca="1">OR($G956=Forecast_Capex_Input!$BF$8:$BF$10)</f>
        <v>0</v>
      </c>
      <c r="DH956" s="43" cm="1">
        <f t="array" aca="1" ref="DH956" ca="1">IFERROR(INDEX(Forecast_Capex_Input!BG$12:BG$286,$Z956)
*(INDEX(Forecast_Capex_Input!$H$12:$H$286,$Z956)=Repex),0)
*$DG956</f>
        <v>0</v>
      </c>
      <c r="DI956" s="43" cm="1">
        <f t="array" aca="1" ref="DI956" ca="1">IFERROR(INDEX(Forecast_Capex_Input!BH$12:BH$286,$Z956)
*(INDEX(Forecast_Capex_Input!$H$12:$H$286,$Z956)=Repex),0)
*$DG956</f>
        <v>0</v>
      </c>
      <c r="DJ956" s="43" cm="1">
        <f t="array" aca="1" ref="DJ956" ca="1">IFERROR(INDEX(Forecast_Capex_Input!BI$12:BI$286,$Z956)
*(INDEX(Forecast_Capex_Input!$H$12:$H$286,$Z956)=Repex),0)
*$DG956</f>
        <v>0</v>
      </c>
      <c r="DK956" s="43" cm="1">
        <f t="array" aca="1" ref="DK956" ca="1">IFERROR(INDEX(Forecast_Capex_Input!BJ$12:BJ$286,$Z956)
*(INDEX(Forecast_Capex_Input!$H$12:$H$286,$Z956)=Repex),0)
*$DG956</f>
        <v>0</v>
      </c>
      <c r="DL956" s="43" cm="1">
        <f t="array" aca="1" ref="DL956" ca="1">IFERROR(INDEX(Forecast_Capex_Input!BK$12:BK$286,$Z956)
*(INDEX(Forecast_Capex_Input!$H$12:$H$286,$Z956)=Repex),0)
*$DG956</f>
        <v>0</v>
      </c>
      <c r="DM956" s="43" cm="1">
        <f t="array" aca="1" ref="DM956" ca="1">IFERROR(INDEX(Forecast_Capex_Input!BL$12:BL$286,$Z956)
*(INDEX(Forecast_Capex_Input!$H$12:$H$286,$Z956)=Repex),0)
*$DG956</f>
        <v>0</v>
      </c>
      <c r="DO956" s="43" t="b" cm="1">
        <f t="array" aca="1" ref="DO956" ca="1">OR($G956=Forecast_Capex_Input!$BN$8:$BN$9)</f>
        <v>0</v>
      </c>
      <c r="DP956" s="43" cm="1">
        <f t="array" aca="1" ref="DP956" ca="1">IFERROR(INDEX(Forecast_Capex_Input!BO$12:BO$286,$Z956)
*(INDEX(Forecast_Capex_Input!$H$12:$H$286,$Z956)=Repex),0)
*$DO956</f>
        <v>0</v>
      </c>
      <c r="DQ956" s="43" cm="1">
        <f t="array" aca="1" ref="DQ956" ca="1">IFERROR(INDEX(Forecast_Capex_Input!BP$12:BP$286,$Z956)
*(INDEX(Forecast_Capex_Input!$H$12:$H$286,$Z956)=Repex),0)
*$DO956</f>
        <v>0</v>
      </c>
      <c r="DR956" s="43" cm="1">
        <f t="array" aca="1" ref="DR956" ca="1">IFERROR(INDEX(Forecast_Capex_Input!BQ$12:BQ$286,$Z956)
*(INDEX(Forecast_Capex_Input!$H$12:$H$286,$Z956)=Repex),0)
*$DO956</f>
        <v>0</v>
      </c>
      <c r="DS956" s="43" cm="1">
        <f t="array" aca="1" ref="DS956" ca="1">IFERROR(INDEX(Forecast_Capex_Input!BR$12:BR$286,$Z956)
*(INDEX(Forecast_Capex_Input!$H$12:$H$286,$Z956)=Repex),0)
*$DO956</f>
        <v>0</v>
      </c>
      <c r="DT956" s="43" cm="1">
        <f t="array" aca="1" ref="DT956" ca="1">IFERROR(INDEX(Forecast_Capex_Input!BS$12:BS$286,$Z956)
*(INDEX(Forecast_Capex_Input!$H$12:$H$286,$Z956)=Repex),0)
*$DO956</f>
        <v>0</v>
      </c>
      <c r="DV956" s="43" t="b" cm="1">
        <f t="array" aca="1" ref="DV956" ca="1">OR($G956=Forecast_Capex_Input!$BU$8:$BU$10)</f>
        <v>0</v>
      </c>
      <c r="DW956" s="43" cm="1">
        <f t="array" aca="1" ref="DW956" ca="1">IFERROR(INDEX(Forecast_Capex_Input!BV$12:BV$286,$Z956)
*(INDEX(Forecast_Capex_Input!$H$12:$H$286,$Z956)=Repex),0)
*$DV956</f>
        <v>0</v>
      </c>
      <c r="DX956" s="43" cm="1">
        <f t="array" aca="1" ref="DX956" ca="1">IFERROR(INDEX(Forecast_Capex_Input!BW$12:BW$286,$Z956)
*(INDEX(Forecast_Capex_Input!$H$12:$H$286,$Z956)=Repex),0)
*$DV956</f>
        <v>0</v>
      </c>
      <c r="DY956" s="43" cm="1">
        <f t="array" aca="1" ref="DY956" ca="1">IFERROR(INDEX(Forecast_Capex_Input!BX$12:BX$286,$Z956)
*(INDEX(Forecast_Capex_Input!$H$12:$H$286,$Z956)=Repex),0)
*$DV956</f>
        <v>0</v>
      </c>
      <c r="DZ956" s="43" cm="1">
        <f t="array" aca="1" ref="DZ956" ca="1">IFERROR(INDEX(Forecast_Capex_Input!BY$12:BY$286,$Z956)
*(INDEX(Forecast_Capex_Input!$H$12:$H$286,$Z956)=Repex),0)
*$DV956</f>
        <v>0</v>
      </c>
      <c r="EA956" s="43" cm="1">
        <f t="array" aca="1" ref="EA956" ca="1">IFERROR(INDEX(Forecast_Capex_Input!BZ$12:BZ$286,$Z956)
*(INDEX(Forecast_Capex_Input!$H$12:$H$286,$Z956)=Repex),0)
*$DV956</f>
        <v>0</v>
      </c>
      <c r="EB956" s="43" cm="1">
        <f t="array" aca="1" ref="EB956" ca="1">IFERROR(INDEX(Forecast_Capex_Input!CA$12:CA$286,$Z956)
*(INDEX(Forecast_Capex_Input!$H$12:$H$286,$Z956)=Repex),0)
*$DV956</f>
        <v>0</v>
      </c>
      <c r="EC956" s="43" cm="1">
        <f t="array" aca="1" ref="EC956" ca="1">IFERROR(INDEX(Forecast_Capex_Input!CB$12:CB$286,$Z956)
*(INDEX(Forecast_Capex_Input!$H$12:$H$286,$Z956)=Repex),0)
*$DV956</f>
        <v>0</v>
      </c>
      <c r="ED956" s="43" cm="1">
        <f t="array" aca="1" ref="ED956" ca="1">IFERROR(INDEX(Forecast_Capex_Input!CC$12:CC$286,$Z956)
*(INDEX(Forecast_Capex_Input!$H$12:$H$286,$Z956)=Repex),0)
*$DV956</f>
        <v>0</v>
      </c>
      <c r="EF956" s="86" t="str">
        <f t="shared" si="84"/>
        <v>N/A</v>
      </c>
      <c r="EG956" s="28" t="str">
        <f>IFERROR(RANK(EF956,EF$11:EF$1010,0)+COUNTIF(EF$11:EF956,EF956)-1,NA)</f>
        <v>N/A</v>
      </c>
    </row>
    <row r="957" spans="3:137" x14ac:dyDescent="0.2">
      <c r="C957" s="28">
        <f t="shared" si="85"/>
        <v>947</v>
      </c>
      <c r="D957" s="9" t="str" cm="1">
        <f t="array" ref="D957">IFERROR(INDEX(Forecast_Capex_Input!$D$12:$D$286,$Z957),NA)</f>
        <v>N/A</v>
      </c>
      <c r="E957" s="24" t="str" cm="1">
        <f t="array" ref="E957">IF($Z957=NA,NA,INDEX(Forecast_Capex_Input!$E$12:$E$286,$Z957))</f>
        <v>N/A</v>
      </c>
      <c r="F957" s="9" t="str" cm="1">
        <f t="array" aca="1" ref="F957" ca="1">IFERROR(INDEX(General!$E$25:$E$26,$AA957),NA)</f>
        <v>N/A</v>
      </c>
      <c r="G957" s="9" t="str" cm="1">
        <f t="array" aca="1" ref="G957" ca="1">IFERROR(INDEX(Forecast_Capex_Input!$AI$11:$BB$11,$AC957),NA)</f>
        <v>N/A</v>
      </c>
      <c r="H957" s="50" t="str" cm="1">
        <f t="array" aca="1" ref="H957" ca="1">IFERROR(INDEX(Forecast_Capex_Input!$AI$12:$BB$286,$Z957,$AC957),NA)</f>
        <v>N/A</v>
      </c>
      <c r="I957" s="150" t="str" cm="1">
        <f t="array" ref="I957">IFERROR(INDEX(Forecast_Capex_Input!$F$12:$F$286,$Z957),NA)</f>
        <v>N/A</v>
      </c>
      <c r="J957" s="150" t="str" cm="1">
        <f t="array" ref="J957">IFERROR(INDEX(Forecast_Capex_Input!G$12:G$286,$Z957),NA)</f>
        <v>N/A</v>
      </c>
      <c r="K957" s="150" t="str" cm="1">
        <f t="array" ref="K957">IFERROR(INDEX(Forecast_Capex_Input!H$12:H$286,$Z957),NA)</f>
        <v>N/A</v>
      </c>
      <c r="L957" s="150" t="str" cm="1">
        <f t="array" ref="L957">IFERROR(INDEX(Forecast_Capex_Input!I$12:I$286,$Z957),NA)</f>
        <v>N/A</v>
      </c>
      <c r="M957" s="150" t="str" cm="1">
        <f t="array" ref="M957">IFERROR(INDEX(Forecast_Capex_Input!J$12:J$286,$Z957),NA)</f>
        <v>N/A</v>
      </c>
      <c r="N957" s="150" t="str" cm="1">
        <f t="array" ref="N957">IFERROR(INDEX(Forecast_Capex_Input!K$12:K$286,$Z957),NA)</f>
        <v>N/A</v>
      </c>
      <c r="O957" s="150" t="str" cm="1">
        <f t="array" ref="O957">IFERROR(INDEX(Forecast_Capex_Input!L$12:L$286,$Z957),NA)</f>
        <v>N/A</v>
      </c>
      <c r="P957" s="150" t="str" cm="1">
        <f t="array" ref="P957">IFERROR(INDEX(Forecast_Capex_Input!M$12:M$286,$Z957),NA)</f>
        <v>N/A</v>
      </c>
      <c r="Q957" s="24" t="str" cm="1">
        <f t="array" ref="Q957">IFERROR(INDEX(Forecast_Capex_Input!N$12:N$286,$Z957),NA)</f>
        <v>N/A</v>
      </c>
      <c r="R957" s="190" cm="1">
        <f t="array" ref="R957">IFERROR(INDEX(Forecast_Capex_Input!O$12:O$286,$Z957),0)</f>
        <v>0</v>
      </c>
      <c r="S957" s="24" cm="1">
        <f t="array" ref="S957">IFERROR(INDEX(Forecast_Capex_Input!P$12:P$286,$Z957),0)</f>
        <v>0</v>
      </c>
      <c r="T957" s="150" t="str" cm="1">
        <f t="array" aca="1" ref="T957" ca="1">IFERROR(INDEX(General!$K$91:$K$110,$AC957),NA)</f>
        <v>N/A</v>
      </c>
      <c r="U957" s="43" cm="1">
        <f t="array" aca="1" ref="U957" ca="1">IFERROR(
IF($F957=General!$E$25,INDEX(Forecast_Capex_Input!S$12:S$286,$Z957),
INDEX(Forecast_Capex_Input!T$12:T$286,$Z957)),0)</f>
        <v>0</v>
      </c>
      <c r="V957" s="82" t="b">
        <f>IFERROR(INDEX(Overheads!$T$19:$T$26,MATCH($I957,Overheads!$E$19:$E$26,0)),FALSE)</f>
        <v>0</v>
      </c>
      <c r="W957" s="209" cm="1">
        <f t="array" ref="W957">IFERROR(
INDEX(Forecast_Capex_Input!CN$12:CN$286,$Z957),0)</f>
        <v>0</v>
      </c>
      <c r="X957" s="209">
        <f>IFERROR(
MATCH($W957,General!$L$39:$S$39,0),1)</f>
        <v>1</v>
      </c>
      <c r="Z957" s="28" t="str">
        <f>IFERROR(
IF(MATCH($C957,Forecast_Capex_Input!$CI$12:$CI$286,1)+1&gt;MAX(Forecast_Capex_Input!$C$12:$C$286),NA,
MATCH($C957,Forecast_Capex_Input!$CI$12:$CI$286,1)+1),1)</f>
        <v>N/A</v>
      </c>
      <c r="AA957" s="28" t="str" cm="1">
        <f t="array" aca="1" ref="AA957" ca="1">IFERROR(
IF(Z956&lt;&gt;Z957,1,
IF(COUNTIF(OFFSET(AA956,0,0,-INDEX(Forecast_Capex_Input!$CG$12:$CG$286,$Z957)),AA956)=INDEX(Forecast_Capex_Input!$CG$12:$CG$286,$Z957),AA956+1,AA956)),NA)</f>
        <v>N/A</v>
      </c>
      <c r="AB957" s="28" t="str" cm="1">
        <f t="array" ref="AB957">IFERROR($C957-IF($Z957=1,1,INDEX(Forecast_Capex_Input!$CI$12:$CI$286,$Z957-1))+1,NA)</f>
        <v>N/A</v>
      </c>
      <c r="AC957" s="28" t="str" cm="1">
        <f t="array" aca="1" ref="AC957" ca="1">IFERROR(IF(AA957=1,
INDEX(Forecast_Capex_Input!$AI$10:$BB$10,SMALL(IF(INDEX(Forecast_Capex_Input!$AI$12:$BB$286,$Z957,0)&gt;0,COLUMN(Forecast_Capex_Input!$AI$10:$BB$10)-COLUMN(Forecast_Capex_Input!$AI$12)+1),ROWS(OFFSET(AC956,0,0,-$AB957)))),
OFFSET(AC956,-INDEX(Forecast_Capex_Input!$CG$12:$CG$286,$Z957)+1,0)),NA)</f>
        <v>N/A</v>
      </c>
      <c r="AD957" s="28" t="str">
        <f t="shared" ca="1" si="82"/>
        <v>N/A</v>
      </c>
      <c r="AE957" s="82" t="b">
        <f t="shared" si="86"/>
        <v>0</v>
      </c>
      <c r="AF957" s="78" t="b">
        <v>0</v>
      </c>
      <c r="AG957" s="82" t="b">
        <f t="shared" si="83"/>
        <v>1</v>
      </c>
      <c r="AI957" s="55">
        <v>0</v>
      </c>
      <c r="AJ957" s="55">
        <v>0</v>
      </c>
      <c r="AK957" s="55">
        <v>0</v>
      </c>
      <c r="AL957" s="55">
        <v>0</v>
      </c>
      <c r="AM957" s="55">
        <v>0</v>
      </c>
      <c r="AN957" s="135">
        <v>0</v>
      </c>
      <c r="AP957" s="55">
        <v>0</v>
      </c>
      <c r="AQ957" s="55">
        <v>0</v>
      </c>
      <c r="AR957" s="55">
        <v>0</v>
      </c>
      <c r="AS957" s="55">
        <v>0</v>
      </c>
      <c r="AT957" s="55">
        <v>0</v>
      </c>
      <c r="AU957" s="135">
        <v>0</v>
      </c>
      <c r="AW957" s="55">
        <v>0</v>
      </c>
      <c r="AX957" s="55">
        <v>0</v>
      </c>
      <c r="AY957" s="55">
        <v>0</v>
      </c>
      <c r="AZ957" s="55">
        <v>0</v>
      </c>
      <c r="BA957" s="55">
        <v>0</v>
      </c>
      <c r="BB957" s="135">
        <v>0</v>
      </c>
      <c r="BD957" s="55">
        <v>0</v>
      </c>
      <c r="BE957" s="55">
        <v>0</v>
      </c>
      <c r="BF957" s="55">
        <v>0</v>
      </c>
      <c r="BG957" s="55">
        <v>0</v>
      </c>
      <c r="BH957" s="55">
        <v>0</v>
      </c>
      <c r="BI957" s="135">
        <v>0</v>
      </c>
      <c r="BK957" s="55">
        <v>0</v>
      </c>
      <c r="BL957" s="55">
        <v>0</v>
      </c>
      <c r="BM957" s="55">
        <v>0</v>
      </c>
      <c r="BN957" s="55">
        <v>0</v>
      </c>
      <c r="BO957" s="55">
        <v>0</v>
      </c>
      <c r="BP957" s="135">
        <v>0</v>
      </c>
      <c r="BR957" s="147">
        <v>0</v>
      </c>
      <c r="BS957" s="147">
        <v>0</v>
      </c>
      <c r="BT957" s="147">
        <v>0</v>
      </c>
      <c r="BU957" s="147">
        <v>0</v>
      </c>
      <c r="BV957" s="147">
        <v>0</v>
      </c>
      <c r="BX957" s="55">
        <v>0</v>
      </c>
      <c r="BY957" s="55">
        <v>0</v>
      </c>
      <c r="BZ957" s="55">
        <v>0</v>
      </c>
      <c r="CA957" s="55">
        <v>0</v>
      </c>
      <c r="CB957" s="55">
        <v>0</v>
      </c>
      <c r="CC957" s="135">
        <v>0</v>
      </c>
      <c r="CE957" s="55">
        <v>0</v>
      </c>
      <c r="CF957" s="55">
        <v>0</v>
      </c>
      <c r="CG957" s="55">
        <v>0</v>
      </c>
      <c r="CH957" s="55">
        <v>0</v>
      </c>
      <c r="CI957" s="55">
        <v>0</v>
      </c>
      <c r="CJ957" s="135">
        <v>0</v>
      </c>
      <c r="CL957" s="55">
        <v>0</v>
      </c>
      <c r="CM957" s="55">
        <v>0</v>
      </c>
      <c r="CN957" s="55">
        <v>0</v>
      </c>
      <c r="CO957" s="55">
        <v>0</v>
      </c>
      <c r="CP957" s="55">
        <v>0</v>
      </c>
      <c r="CQ957" s="135">
        <v>0</v>
      </c>
      <c r="CS957" s="67">
        <v>0</v>
      </c>
      <c r="CT957" s="67">
        <v>0</v>
      </c>
      <c r="CU957" s="67">
        <v>0</v>
      </c>
      <c r="CV957" s="67">
        <v>0</v>
      </c>
      <c r="CW957" s="67">
        <v>0</v>
      </c>
      <c r="CX957" s="135">
        <v>0</v>
      </c>
      <c r="CZ957" s="55">
        <v>0</v>
      </c>
      <c r="DA957" s="55">
        <v>0</v>
      </c>
      <c r="DB957" s="55">
        <v>0</v>
      </c>
      <c r="DC957" s="55">
        <v>0</v>
      </c>
      <c r="DD957" s="55">
        <v>0</v>
      </c>
      <c r="DE957" s="135">
        <v>0</v>
      </c>
      <c r="DG957" s="43" t="b" cm="1">
        <f t="array" aca="1" ref="DG957" ca="1">OR($G957=Forecast_Capex_Input!$BF$8:$BF$10)</f>
        <v>0</v>
      </c>
      <c r="DH957" s="43" cm="1">
        <f t="array" aca="1" ref="DH957" ca="1">IFERROR(INDEX(Forecast_Capex_Input!BG$12:BG$286,$Z957)
*(INDEX(Forecast_Capex_Input!$H$12:$H$286,$Z957)=Repex),0)
*$DG957</f>
        <v>0</v>
      </c>
      <c r="DI957" s="43" cm="1">
        <f t="array" aca="1" ref="DI957" ca="1">IFERROR(INDEX(Forecast_Capex_Input!BH$12:BH$286,$Z957)
*(INDEX(Forecast_Capex_Input!$H$12:$H$286,$Z957)=Repex),0)
*$DG957</f>
        <v>0</v>
      </c>
      <c r="DJ957" s="43" cm="1">
        <f t="array" aca="1" ref="DJ957" ca="1">IFERROR(INDEX(Forecast_Capex_Input!BI$12:BI$286,$Z957)
*(INDEX(Forecast_Capex_Input!$H$12:$H$286,$Z957)=Repex),0)
*$DG957</f>
        <v>0</v>
      </c>
      <c r="DK957" s="43" cm="1">
        <f t="array" aca="1" ref="DK957" ca="1">IFERROR(INDEX(Forecast_Capex_Input!BJ$12:BJ$286,$Z957)
*(INDEX(Forecast_Capex_Input!$H$12:$H$286,$Z957)=Repex),0)
*$DG957</f>
        <v>0</v>
      </c>
      <c r="DL957" s="43" cm="1">
        <f t="array" aca="1" ref="DL957" ca="1">IFERROR(INDEX(Forecast_Capex_Input!BK$12:BK$286,$Z957)
*(INDEX(Forecast_Capex_Input!$H$12:$H$286,$Z957)=Repex),0)
*$DG957</f>
        <v>0</v>
      </c>
      <c r="DM957" s="43" cm="1">
        <f t="array" aca="1" ref="DM957" ca="1">IFERROR(INDEX(Forecast_Capex_Input!BL$12:BL$286,$Z957)
*(INDEX(Forecast_Capex_Input!$H$12:$H$286,$Z957)=Repex),0)
*$DG957</f>
        <v>0</v>
      </c>
      <c r="DO957" s="43" t="b" cm="1">
        <f t="array" aca="1" ref="DO957" ca="1">OR($G957=Forecast_Capex_Input!$BN$8:$BN$9)</f>
        <v>0</v>
      </c>
      <c r="DP957" s="43" cm="1">
        <f t="array" aca="1" ref="DP957" ca="1">IFERROR(INDEX(Forecast_Capex_Input!BO$12:BO$286,$Z957)
*(INDEX(Forecast_Capex_Input!$H$12:$H$286,$Z957)=Repex),0)
*$DO957</f>
        <v>0</v>
      </c>
      <c r="DQ957" s="43" cm="1">
        <f t="array" aca="1" ref="DQ957" ca="1">IFERROR(INDEX(Forecast_Capex_Input!BP$12:BP$286,$Z957)
*(INDEX(Forecast_Capex_Input!$H$12:$H$286,$Z957)=Repex),0)
*$DO957</f>
        <v>0</v>
      </c>
      <c r="DR957" s="43" cm="1">
        <f t="array" aca="1" ref="DR957" ca="1">IFERROR(INDEX(Forecast_Capex_Input!BQ$12:BQ$286,$Z957)
*(INDEX(Forecast_Capex_Input!$H$12:$H$286,$Z957)=Repex),0)
*$DO957</f>
        <v>0</v>
      </c>
      <c r="DS957" s="43" cm="1">
        <f t="array" aca="1" ref="DS957" ca="1">IFERROR(INDEX(Forecast_Capex_Input!BR$12:BR$286,$Z957)
*(INDEX(Forecast_Capex_Input!$H$12:$H$286,$Z957)=Repex),0)
*$DO957</f>
        <v>0</v>
      </c>
      <c r="DT957" s="43" cm="1">
        <f t="array" aca="1" ref="DT957" ca="1">IFERROR(INDEX(Forecast_Capex_Input!BS$12:BS$286,$Z957)
*(INDEX(Forecast_Capex_Input!$H$12:$H$286,$Z957)=Repex),0)
*$DO957</f>
        <v>0</v>
      </c>
      <c r="DV957" s="43" t="b" cm="1">
        <f t="array" aca="1" ref="DV957" ca="1">OR($G957=Forecast_Capex_Input!$BU$8:$BU$10)</f>
        <v>0</v>
      </c>
      <c r="DW957" s="43" cm="1">
        <f t="array" aca="1" ref="DW957" ca="1">IFERROR(INDEX(Forecast_Capex_Input!BV$12:BV$286,$Z957)
*(INDEX(Forecast_Capex_Input!$H$12:$H$286,$Z957)=Repex),0)
*$DV957</f>
        <v>0</v>
      </c>
      <c r="DX957" s="43" cm="1">
        <f t="array" aca="1" ref="DX957" ca="1">IFERROR(INDEX(Forecast_Capex_Input!BW$12:BW$286,$Z957)
*(INDEX(Forecast_Capex_Input!$H$12:$H$286,$Z957)=Repex),0)
*$DV957</f>
        <v>0</v>
      </c>
      <c r="DY957" s="43" cm="1">
        <f t="array" aca="1" ref="DY957" ca="1">IFERROR(INDEX(Forecast_Capex_Input!BX$12:BX$286,$Z957)
*(INDEX(Forecast_Capex_Input!$H$12:$H$286,$Z957)=Repex),0)
*$DV957</f>
        <v>0</v>
      </c>
      <c r="DZ957" s="43" cm="1">
        <f t="array" aca="1" ref="DZ957" ca="1">IFERROR(INDEX(Forecast_Capex_Input!BY$12:BY$286,$Z957)
*(INDEX(Forecast_Capex_Input!$H$12:$H$286,$Z957)=Repex),0)
*$DV957</f>
        <v>0</v>
      </c>
      <c r="EA957" s="43" cm="1">
        <f t="array" aca="1" ref="EA957" ca="1">IFERROR(INDEX(Forecast_Capex_Input!BZ$12:BZ$286,$Z957)
*(INDEX(Forecast_Capex_Input!$H$12:$H$286,$Z957)=Repex),0)
*$DV957</f>
        <v>0</v>
      </c>
      <c r="EB957" s="43" cm="1">
        <f t="array" aca="1" ref="EB957" ca="1">IFERROR(INDEX(Forecast_Capex_Input!CA$12:CA$286,$Z957)
*(INDEX(Forecast_Capex_Input!$H$12:$H$286,$Z957)=Repex),0)
*$DV957</f>
        <v>0</v>
      </c>
      <c r="EC957" s="43" cm="1">
        <f t="array" aca="1" ref="EC957" ca="1">IFERROR(INDEX(Forecast_Capex_Input!CB$12:CB$286,$Z957)
*(INDEX(Forecast_Capex_Input!$H$12:$H$286,$Z957)=Repex),0)
*$DV957</f>
        <v>0</v>
      </c>
      <c r="ED957" s="43" cm="1">
        <f t="array" aca="1" ref="ED957" ca="1">IFERROR(INDEX(Forecast_Capex_Input!CC$12:CC$286,$Z957)
*(INDEX(Forecast_Capex_Input!$H$12:$H$286,$Z957)=Repex),0)
*$DV957</f>
        <v>0</v>
      </c>
      <c r="EF957" s="86" t="str">
        <f t="shared" si="84"/>
        <v>N/A</v>
      </c>
      <c r="EG957" s="28" t="str">
        <f>IFERROR(RANK(EF957,EF$11:EF$1010,0)+COUNTIF(EF$11:EF957,EF957)-1,NA)</f>
        <v>N/A</v>
      </c>
    </row>
    <row r="958" spans="3:137" x14ac:dyDescent="0.2">
      <c r="C958" s="28">
        <f t="shared" si="85"/>
        <v>948</v>
      </c>
      <c r="D958" s="9" t="str" cm="1">
        <f t="array" ref="D958">IFERROR(INDEX(Forecast_Capex_Input!$D$12:$D$286,$Z958),NA)</f>
        <v>N/A</v>
      </c>
      <c r="E958" s="24" t="str" cm="1">
        <f t="array" ref="E958">IF($Z958=NA,NA,INDEX(Forecast_Capex_Input!$E$12:$E$286,$Z958))</f>
        <v>N/A</v>
      </c>
      <c r="F958" s="9" t="str" cm="1">
        <f t="array" aca="1" ref="F958" ca="1">IFERROR(INDEX(General!$E$25:$E$26,$AA958),NA)</f>
        <v>N/A</v>
      </c>
      <c r="G958" s="9" t="str" cm="1">
        <f t="array" aca="1" ref="G958" ca="1">IFERROR(INDEX(Forecast_Capex_Input!$AI$11:$BB$11,$AC958),NA)</f>
        <v>N/A</v>
      </c>
      <c r="H958" s="50" t="str" cm="1">
        <f t="array" aca="1" ref="H958" ca="1">IFERROR(INDEX(Forecast_Capex_Input!$AI$12:$BB$286,$Z958,$AC958),NA)</f>
        <v>N/A</v>
      </c>
      <c r="I958" s="150" t="str" cm="1">
        <f t="array" ref="I958">IFERROR(INDEX(Forecast_Capex_Input!$F$12:$F$286,$Z958),NA)</f>
        <v>N/A</v>
      </c>
      <c r="J958" s="150" t="str" cm="1">
        <f t="array" ref="J958">IFERROR(INDEX(Forecast_Capex_Input!G$12:G$286,$Z958),NA)</f>
        <v>N/A</v>
      </c>
      <c r="K958" s="150" t="str" cm="1">
        <f t="array" ref="K958">IFERROR(INDEX(Forecast_Capex_Input!H$12:H$286,$Z958),NA)</f>
        <v>N/A</v>
      </c>
      <c r="L958" s="150" t="str" cm="1">
        <f t="array" ref="L958">IFERROR(INDEX(Forecast_Capex_Input!I$12:I$286,$Z958),NA)</f>
        <v>N/A</v>
      </c>
      <c r="M958" s="150" t="str" cm="1">
        <f t="array" ref="M958">IFERROR(INDEX(Forecast_Capex_Input!J$12:J$286,$Z958),NA)</f>
        <v>N/A</v>
      </c>
      <c r="N958" s="150" t="str" cm="1">
        <f t="array" ref="N958">IFERROR(INDEX(Forecast_Capex_Input!K$12:K$286,$Z958),NA)</f>
        <v>N/A</v>
      </c>
      <c r="O958" s="150" t="str" cm="1">
        <f t="array" ref="O958">IFERROR(INDEX(Forecast_Capex_Input!L$12:L$286,$Z958),NA)</f>
        <v>N/A</v>
      </c>
      <c r="P958" s="150" t="str" cm="1">
        <f t="array" ref="P958">IFERROR(INDEX(Forecast_Capex_Input!M$12:M$286,$Z958),NA)</f>
        <v>N/A</v>
      </c>
      <c r="Q958" s="24" t="str" cm="1">
        <f t="array" ref="Q958">IFERROR(INDEX(Forecast_Capex_Input!N$12:N$286,$Z958),NA)</f>
        <v>N/A</v>
      </c>
      <c r="R958" s="190" cm="1">
        <f t="array" ref="R958">IFERROR(INDEX(Forecast_Capex_Input!O$12:O$286,$Z958),0)</f>
        <v>0</v>
      </c>
      <c r="S958" s="24" cm="1">
        <f t="array" ref="S958">IFERROR(INDEX(Forecast_Capex_Input!P$12:P$286,$Z958),0)</f>
        <v>0</v>
      </c>
      <c r="T958" s="150" t="str" cm="1">
        <f t="array" aca="1" ref="T958" ca="1">IFERROR(INDEX(General!$K$91:$K$110,$AC958),NA)</f>
        <v>N/A</v>
      </c>
      <c r="U958" s="43" cm="1">
        <f t="array" aca="1" ref="U958" ca="1">IFERROR(
IF($F958=General!$E$25,INDEX(Forecast_Capex_Input!S$12:S$286,$Z958),
INDEX(Forecast_Capex_Input!T$12:T$286,$Z958)),0)</f>
        <v>0</v>
      </c>
      <c r="V958" s="82" t="b">
        <f>IFERROR(INDEX(Overheads!$T$19:$T$26,MATCH($I958,Overheads!$E$19:$E$26,0)),FALSE)</f>
        <v>0</v>
      </c>
      <c r="W958" s="209" cm="1">
        <f t="array" ref="W958">IFERROR(
INDEX(Forecast_Capex_Input!CN$12:CN$286,$Z958),0)</f>
        <v>0</v>
      </c>
      <c r="X958" s="209">
        <f>IFERROR(
MATCH($W958,General!$L$39:$S$39,0),1)</f>
        <v>1</v>
      </c>
      <c r="Z958" s="28" t="str">
        <f>IFERROR(
IF(MATCH($C958,Forecast_Capex_Input!$CI$12:$CI$286,1)+1&gt;MAX(Forecast_Capex_Input!$C$12:$C$286),NA,
MATCH($C958,Forecast_Capex_Input!$CI$12:$CI$286,1)+1),1)</f>
        <v>N/A</v>
      </c>
      <c r="AA958" s="28" t="str" cm="1">
        <f t="array" aca="1" ref="AA958" ca="1">IFERROR(
IF(Z957&lt;&gt;Z958,1,
IF(COUNTIF(OFFSET(AA957,0,0,-INDEX(Forecast_Capex_Input!$CG$12:$CG$286,$Z958)),AA957)=INDEX(Forecast_Capex_Input!$CG$12:$CG$286,$Z958),AA957+1,AA957)),NA)</f>
        <v>N/A</v>
      </c>
      <c r="AB958" s="28" t="str" cm="1">
        <f t="array" ref="AB958">IFERROR($C958-IF($Z958=1,1,INDEX(Forecast_Capex_Input!$CI$12:$CI$286,$Z958-1))+1,NA)</f>
        <v>N/A</v>
      </c>
      <c r="AC958" s="28" t="str" cm="1">
        <f t="array" aca="1" ref="AC958" ca="1">IFERROR(IF(AA958=1,
INDEX(Forecast_Capex_Input!$AI$10:$BB$10,SMALL(IF(INDEX(Forecast_Capex_Input!$AI$12:$BB$286,$Z958,0)&gt;0,COLUMN(Forecast_Capex_Input!$AI$10:$BB$10)-COLUMN(Forecast_Capex_Input!$AI$12)+1),ROWS(OFFSET(AC957,0,0,-$AB958)))),
OFFSET(AC957,-INDEX(Forecast_Capex_Input!$CG$12:$CG$286,$Z958)+1,0)),NA)</f>
        <v>N/A</v>
      </c>
      <c r="AD958" s="28" t="str">
        <f t="shared" ca="1" si="82"/>
        <v>N/A</v>
      </c>
      <c r="AE958" s="82" t="b">
        <f t="shared" si="86"/>
        <v>0</v>
      </c>
      <c r="AF958" s="78" t="b">
        <v>0</v>
      </c>
      <c r="AG958" s="82" t="b">
        <f t="shared" si="83"/>
        <v>1</v>
      </c>
      <c r="AI958" s="55">
        <v>0</v>
      </c>
      <c r="AJ958" s="55">
        <v>0</v>
      </c>
      <c r="AK958" s="55">
        <v>0</v>
      </c>
      <c r="AL958" s="55">
        <v>0</v>
      </c>
      <c r="AM958" s="55">
        <v>0</v>
      </c>
      <c r="AN958" s="135">
        <v>0</v>
      </c>
      <c r="AP958" s="55">
        <v>0</v>
      </c>
      <c r="AQ958" s="55">
        <v>0</v>
      </c>
      <c r="AR958" s="55">
        <v>0</v>
      </c>
      <c r="AS958" s="55">
        <v>0</v>
      </c>
      <c r="AT958" s="55">
        <v>0</v>
      </c>
      <c r="AU958" s="135">
        <v>0</v>
      </c>
      <c r="AW958" s="55">
        <v>0</v>
      </c>
      <c r="AX958" s="55">
        <v>0</v>
      </c>
      <c r="AY958" s="55">
        <v>0</v>
      </c>
      <c r="AZ958" s="55">
        <v>0</v>
      </c>
      <c r="BA958" s="55">
        <v>0</v>
      </c>
      <c r="BB958" s="135">
        <v>0</v>
      </c>
      <c r="BD958" s="55">
        <v>0</v>
      </c>
      <c r="BE958" s="55">
        <v>0</v>
      </c>
      <c r="BF958" s="55">
        <v>0</v>
      </c>
      <c r="BG958" s="55">
        <v>0</v>
      </c>
      <c r="BH958" s="55">
        <v>0</v>
      </c>
      <c r="BI958" s="135">
        <v>0</v>
      </c>
      <c r="BK958" s="55">
        <v>0</v>
      </c>
      <c r="BL958" s="55">
        <v>0</v>
      </c>
      <c r="BM958" s="55">
        <v>0</v>
      </c>
      <c r="BN958" s="55">
        <v>0</v>
      </c>
      <c r="BO958" s="55">
        <v>0</v>
      </c>
      <c r="BP958" s="135">
        <v>0</v>
      </c>
      <c r="BR958" s="147">
        <v>0</v>
      </c>
      <c r="BS958" s="147">
        <v>0</v>
      </c>
      <c r="BT958" s="147">
        <v>0</v>
      </c>
      <c r="BU958" s="147">
        <v>0</v>
      </c>
      <c r="BV958" s="147">
        <v>0</v>
      </c>
      <c r="BX958" s="55">
        <v>0</v>
      </c>
      <c r="BY958" s="55">
        <v>0</v>
      </c>
      <c r="BZ958" s="55">
        <v>0</v>
      </c>
      <c r="CA958" s="55">
        <v>0</v>
      </c>
      <c r="CB958" s="55">
        <v>0</v>
      </c>
      <c r="CC958" s="135">
        <v>0</v>
      </c>
      <c r="CE958" s="55">
        <v>0</v>
      </c>
      <c r="CF958" s="55">
        <v>0</v>
      </c>
      <c r="CG958" s="55">
        <v>0</v>
      </c>
      <c r="CH958" s="55">
        <v>0</v>
      </c>
      <c r="CI958" s="55">
        <v>0</v>
      </c>
      <c r="CJ958" s="135">
        <v>0</v>
      </c>
      <c r="CL958" s="55">
        <v>0</v>
      </c>
      <c r="CM958" s="55">
        <v>0</v>
      </c>
      <c r="CN958" s="55">
        <v>0</v>
      </c>
      <c r="CO958" s="55">
        <v>0</v>
      </c>
      <c r="CP958" s="55">
        <v>0</v>
      </c>
      <c r="CQ958" s="135">
        <v>0</v>
      </c>
      <c r="CS958" s="67">
        <v>0</v>
      </c>
      <c r="CT958" s="67">
        <v>0</v>
      </c>
      <c r="CU958" s="67">
        <v>0</v>
      </c>
      <c r="CV958" s="67">
        <v>0</v>
      </c>
      <c r="CW958" s="67">
        <v>0</v>
      </c>
      <c r="CX958" s="135">
        <v>0</v>
      </c>
      <c r="CZ958" s="55">
        <v>0</v>
      </c>
      <c r="DA958" s="55">
        <v>0</v>
      </c>
      <c r="DB958" s="55">
        <v>0</v>
      </c>
      <c r="DC958" s="55">
        <v>0</v>
      </c>
      <c r="DD958" s="55">
        <v>0</v>
      </c>
      <c r="DE958" s="135">
        <v>0</v>
      </c>
      <c r="DG958" s="43" t="b" cm="1">
        <f t="array" aca="1" ref="DG958" ca="1">OR($G958=Forecast_Capex_Input!$BF$8:$BF$10)</f>
        <v>0</v>
      </c>
      <c r="DH958" s="43" cm="1">
        <f t="array" aca="1" ref="DH958" ca="1">IFERROR(INDEX(Forecast_Capex_Input!BG$12:BG$286,$Z958)
*(INDEX(Forecast_Capex_Input!$H$12:$H$286,$Z958)=Repex),0)
*$DG958</f>
        <v>0</v>
      </c>
      <c r="DI958" s="43" cm="1">
        <f t="array" aca="1" ref="DI958" ca="1">IFERROR(INDEX(Forecast_Capex_Input!BH$12:BH$286,$Z958)
*(INDEX(Forecast_Capex_Input!$H$12:$H$286,$Z958)=Repex),0)
*$DG958</f>
        <v>0</v>
      </c>
      <c r="DJ958" s="43" cm="1">
        <f t="array" aca="1" ref="DJ958" ca="1">IFERROR(INDEX(Forecast_Capex_Input!BI$12:BI$286,$Z958)
*(INDEX(Forecast_Capex_Input!$H$12:$H$286,$Z958)=Repex),0)
*$DG958</f>
        <v>0</v>
      </c>
      <c r="DK958" s="43" cm="1">
        <f t="array" aca="1" ref="DK958" ca="1">IFERROR(INDEX(Forecast_Capex_Input!BJ$12:BJ$286,$Z958)
*(INDEX(Forecast_Capex_Input!$H$12:$H$286,$Z958)=Repex),0)
*$DG958</f>
        <v>0</v>
      </c>
      <c r="DL958" s="43" cm="1">
        <f t="array" aca="1" ref="DL958" ca="1">IFERROR(INDEX(Forecast_Capex_Input!BK$12:BK$286,$Z958)
*(INDEX(Forecast_Capex_Input!$H$12:$H$286,$Z958)=Repex),0)
*$DG958</f>
        <v>0</v>
      </c>
      <c r="DM958" s="43" cm="1">
        <f t="array" aca="1" ref="DM958" ca="1">IFERROR(INDEX(Forecast_Capex_Input!BL$12:BL$286,$Z958)
*(INDEX(Forecast_Capex_Input!$H$12:$H$286,$Z958)=Repex),0)
*$DG958</f>
        <v>0</v>
      </c>
      <c r="DO958" s="43" t="b" cm="1">
        <f t="array" aca="1" ref="DO958" ca="1">OR($G958=Forecast_Capex_Input!$BN$8:$BN$9)</f>
        <v>0</v>
      </c>
      <c r="DP958" s="43" cm="1">
        <f t="array" aca="1" ref="DP958" ca="1">IFERROR(INDEX(Forecast_Capex_Input!BO$12:BO$286,$Z958)
*(INDEX(Forecast_Capex_Input!$H$12:$H$286,$Z958)=Repex),0)
*$DO958</f>
        <v>0</v>
      </c>
      <c r="DQ958" s="43" cm="1">
        <f t="array" aca="1" ref="DQ958" ca="1">IFERROR(INDEX(Forecast_Capex_Input!BP$12:BP$286,$Z958)
*(INDEX(Forecast_Capex_Input!$H$12:$H$286,$Z958)=Repex),0)
*$DO958</f>
        <v>0</v>
      </c>
      <c r="DR958" s="43" cm="1">
        <f t="array" aca="1" ref="DR958" ca="1">IFERROR(INDEX(Forecast_Capex_Input!BQ$12:BQ$286,$Z958)
*(INDEX(Forecast_Capex_Input!$H$12:$H$286,$Z958)=Repex),0)
*$DO958</f>
        <v>0</v>
      </c>
      <c r="DS958" s="43" cm="1">
        <f t="array" aca="1" ref="DS958" ca="1">IFERROR(INDEX(Forecast_Capex_Input!BR$12:BR$286,$Z958)
*(INDEX(Forecast_Capex_Input!$H$12:$H$286,$Z958)=Repex),0)
*$DO958</f>
        <v>0</v>
      </c>
      <c r="DT958" s="43" cm="1">
        <f t="array" aca="1" ref="DT958" ca="1">IFERROR(INDEX(Forecast_Capex_Input!BS$12:BS$286,$Z958)
*(INDEX(Forecast_Capex_Input!$H$12:$H$286,$Z958)=Repex),0)
*$DO958</f>
        <v>0</v>
      </c>
      <c r="DV958" s="43" t="b" cm="1">
        <f t="array" aca="1" ref="DV958" ca="1">OR($G958=Forecast_Capex_Input!$BU$8:$BU$10)</f>
        <v>0</v>
      </c>
      <c r="DW958" s="43" cm="1">
        <f t="array" aca="1" ref="DW958" ca="1">IFERROR(INDEX(Forecast_Capex_Input!BV$12:BV$286,$Z958)
*(INDEX(Forecast_Capex_Input!$H$12:$H$286,$Z958)=Repex),0)
*$DV958</f>
        <v>0</v>
      </c>
      <c r="DX958" s="43" cm="1">
        <f t="array" aca="1" ref="DX958" ca="1">IFERROR(INDEX(Forecast_Capex_Input!BW$12:BW$286,$Z958)
*(INDEX(Forecast_Capex_Input!$H$12:$H$286,$Z958)=Repex),0)
*$DV958</f>
        <v>0</v>
      </c>
      <c r="DY958" s="43" cm="1">
        <f t="array" aca="1" ref="DY958" ca="1">IFERROR(INDEX(Forecast_Capex_Input!BX$12:BX$286,$Z958)
*(INDEX(Forecast_Capex_Input!$H$12:$H$286,$Z958)=Repex),0)
*$DV958</f>
        <v>0</v>
      </c>
      <c r="DZ958" s="43" cm="1">
        <f t="array" aca="1" ref="DZ958" ca="1">IFERROR(INDEX(Forecast_Capex_Input!BY$12:BY$286,$Z958)
*(INDEX(Forecast_Capex_Input!$H$12:$H$286,$Z958)=Repex),0)
*$DV958</f>
        <v>0</v>
      </c>
      <c r="EA958" s="43" cm="1">
        <f t="array" aca="1" ref="EA958" ca="1">IFERROR(INDEX(Forecast_Capex_Input!BZ$12:BZ$286,$Z958)
*(INDEX(Forecast_Capex_Input!$H$12:$H$286,$Z958)=Repex),0)
*$DV958</f>
        <v>0</v>
      </c>
      <c r="EB958" s="43" cm="1">
        <f t="array" aca="1" ref="EB958" ca="1">IFERROR(INDEX(Forecast_Capex_Input!CA$12:CA$286,$Z958)
*(INDEX(Forecast_Capex_Input!$H$12:$H$286,$Z958)=Repex),0)
*$DV958</f>
        <v>0</v>
      </c>
      <c r="EC958" s="43" cm="1">
        <f t="array" aca="1" ref="EC958" ca="1">IFERROR(INDEX(Forecast_Capex_Input!CB$12:CB$286,$Z958)
*(INDEX(Forecast_Capex_Input!$H$12:$H$286,$Z958)=Repex),0)
*$DV958</f>
        <v>0</v>
      </c>
      <c r="ED958" s="43" cm="1">
        <f t="array" aca="1" ref="ED958" ca="1">IFERROR(INDEX(Forecast_Capex_Input!CC$12:CC$286,$Z958)
*(INDEX(Forecast_Capex_Input!$H$12:$H$286,$Z958)=Repex),0)
*$DV958</f>
        <v>0</v>
      </c>
      <c r="EF958" s="86" t="str">
        <f t="shared" si="84"/>
        <v>N/A</v>
      </c>
      <c r="EG958" s="28" t="str">
        <f>IFERROR(RANK(EF958,EF$11:EF$1010,0)+COUNTIF(EF$11:EF958,EF958)-1,NA)</f>
        <v>N/A</v>
      </c>
    </row>
    <row r="959" spans="3:137" x14ac:dyDescent="0.2">
      <c r="C959" s="28">
        <f t="shared" si="85"/>
        <v>949</v>
      </c>
      <c r="D959" s="9" t="str" cm="1">
        <f t="array" ref="D959">IFERROR(INDEX(Forecast_Capex_Input!$D$12:$D$286,$Z959),NA)</f>
        <v>N/A</v>
      </c>
      <c r="E959" s="24" t="str" cm="1">
        <f t="array" ref="E959">IF($Z959=NA,NA,INDEX(Forecast_Capex_Input!$E$12:$E$286,$Z959))</f>
        <v>N/A</v>
      </c>
      <c r="F959" s="9" t="str" cm="1">
        <f t="array" aca="1" ref="F959" ca="1">IFERROR(INDEX(General!$E$25:$E$26,$AA959),NA)</f>
        <v>N/A</v>
      </c>
      <c r="G959" s="9" t="str" cm="1">
        <f t="array" aca="1" ref="G959" ca="1">IFERROR(INDEX(Forecast_Capex_Input!$AI$11:$BB$11,$AC959),NA)</f>
        <v>N/A</v>
      </c>
      <c r="H959" s="50" t="str" cm="1">
        <f t="array" aca="1" ref="H959" ca="1">IFERROR(INDEX(Forecast_Capex_Input!$AI$12:$BB$286,$Z959,$AC959),NA)</f>
        <v>N/A</v>
      </c>
      <c r="I959" s="150" t="str" cm="1">
        <f t="array" ref="I959">IFERROR(INDEX(Forecast_Capex_Input!$F$12:$F$286,$Z959),NA)</f>
        <v>N/A</v>
      </c>
      <c r="J959" s="150" t="str" cm="1">
        <f t="array" ref="J959">IFERROR(INDEX(Forecast_Capex_Input!G$12:G$286,$Z959),NA)</f>
        <v>N/A</v>
      </c>
      <c r="K959" s="150" t="str" cm="1">
        <f t="array" ref="K959">IFERROR(INDEX(Forecast_Capex_Input!H$12:H$286,$Z959),NA)</f>
        <v>N/A</v>
      </c>
      <c r="L959" s="150" t="str" cm="1">
        <f t="array" ref="L959">IFERROR(INDEX(Forecast_Capex_Input!I$12:I$286,$Z959),NA)</f>
        <v>N/A</v>
      </c>
      <c r="M959" s="150" t="str" cm="1">
        <f t="array" ref="M959">IFERROR(INDEX(Forecast_Capex_Input!J$12:J$286,$Z959),NA)</f>
        <v>N/A</v>
      </c>
      <c r="N959" s="150" t="str" cm="1">
        <f t="array" ref="N959">IFERROR(INDEX(Forecast_Capex_Input!K$12:K$286,$Z959),NA)</f>
        <v>N/A</v>
      </c>
      <c r="O959" s="150" t="str" cm="1">
        <f t="array" ref="O959">IFERROR(INDEX(Forecast_Capex_Input!L$12:L$286,$Z959),NA)</f>
        <v>N/A</v>
      </c>
      <c r="P959" s="150" t="str" cm="1">
        <f t="array" ref="P959">IFERROR(INDEX(Forecast_Capex_Input!M$12:M$286,$Z959),NA)</f>
        <v>N/A</v>
      </c>
      <c r="Q959" s="24" t="str" cm="1">
        <f t="array" ref="Q959">IFERROR(INDEX(Forecast_Capex_Input!N$12:N$286,$Z959),NA)</f>
        <v>N/A</v>
      </c>
      <c r="R959" s="190" cm="1">
        <f t="array" ref="R959">IFERROR(INDEX(Forecast_Capex_Input!O$12:O$286,$Z959),0)</f>
        <v>0</v>
      </c>
      <c r="S959" s="24" cm="1">
        <f t="array" ref="S959">IFERROR(INDEX(Forecast_Capex_Input!P$12:P$286,$Z959),0)</f>
        <v>0</v>
      </c>
      <c r="T959" s="150" t="str" cm="1">
        <f t="array" aca="1" ref="T959" ca="1">IFERROR(INDEX(General!$K$91:$K$110,$AC959),NA)</f>
        <v>N/A</v>
      </c>
      <c r="U959" s="43" cm="1">
        <f t="array" aca="1" ref="U959" ca="1">IFERROR(
IF($F959=General!$E$25,INDEX(Forecast_Capex_Input!S$12:S$286,$Z959),
INDEX(Forecast_Capex_Input!T$12:T$286,$Z959)),0)</f>
        <v>0</v>
      </c>
      <c r="V959" s="82" t="b">
        <f>IFERROR(INDEX(Overheads!$T$19:$T$26,MATCH($I959,Overheads!$E$19:$E$26,0)),FALSE)</f>
        <v>0</v>
      </c>
      <c r="W959" s="209" cm="1">
        <f t="array" ref="W959">IFERROR(
INDEX(Forecast_Capex_Input!CN$12:CN$286,$Z959),0)</f>
        <v>0</v>
      </c>
      <c r="X959" s="209">
        <f>IFERROR(
MATCH($W959,General!$L$39:$S$39,0),1)</f>
        <v>1</v>
      </c>
      <c r="Z959" s="28" t="str">
        <f>IFERROR(
IF(MATCH($C959,Forecast_Capex_Input!$CI$12:$CI$286,1)+1&gt;MAX(Forecast_Capex_Input!$C$12:$C$286),NA,
MATCH($C959,Forecast_Capex_Input!$CI$12:$CI$286,1)+1),1)</f>
        <v>N/A</v>
      </c>
      <c r="AA959" s="28" t="str" cm="1">
        <f t="array" aca="1" ref="AA959" ca="1">IFERROR(
IF(Z958&lt;&gt;Z959,1,
IF(COUNTIF(OFFSET(AA958,0,0,-INDEX(Forecast_Capex_Input!$CG$12:$CG$286,$Z959)),AA958)=INDEX(Forecast_Capex_Input!$CG$12:$CG$286,$Z959),AA958+1,AA958)),NA)</f>
        <v>N/A</v>
      </c>
      <c r="AB959" s="28" t="str" cm="1">
        <f t="array" ref="AB959">IFERROR($C959-IF($Z959=1,1,INDEX(Forecast_Capex_Input!$CI$12:$CI$286,$Z959-1))+1,NA)</f>
        <v>N/A</v>
      </c>
      <c r="AC959" s="28" t="str" cm="1">
        <f t="array" aca="1" ref="AC959" ca="1">IFERROR(IF(AA959=1,
INDEX(Forecast_Capex_Input!$AI$10:$BB$10,SMALL(IF(INDEX(Forecast_Capex_Input!$AI$12:$BB$286,$Z959,0)&gt;0,COLUMN(Forecast_Capex_Input!$AI$10:$BB$10)-COLUMN(Forecast_Capex_Input!$AI$12)+1),ROWS(OFFSET(AC958,0,0,-$AB959)))),
OFFSET(AC958,-INDEX(Forecast_Capex_Input!$CG$12:$CG$286,$Z959)+1,0)),NA)</f>
        <v>N/A</v>
      </c>
      <c r="AD959" s="28" t="str">
        <f t="shared" ca="1" si="82"/>
        <v>N/A</v>
      </c>
      <c r="AE959" s="82" t="b">
        <f t="shared" si="86"/>
        <v>0</v>
      </c>
      <c r="AF959" s="78" t="b">
        <v>0</v>
      </c>
      <c r="AG959" s="82" t="b">
        <f t="shared" si="83"/>
        <v>1</v>
      </c>
      <c r="AI959" s="55">
        <v>0</v>
      </c>
      <c r="AJ959" s="55">
        <v>0</v>
      </c>
      <c r="AK959" s="55">
        <v>0</v>
      </c>
      <c r="AL959" s="55">
        <v>0</v>
      </c>
      <c r="AM959" s="55">
        <v>0</v>
      </c>
      <c r="AN959" s="135">
        <v>0</v>
      </c>
      <c r="AP959" s="55">
        <v>0</v>
      </c>
      <c r="AQ959" s="55">
        <v>0</v>
      </c>
      <c r="AR959" s="55">
        <v>0</v>
      </c>
      <c r="AS959" s="55">
        <v>0</v>
      </c>
      <c r="AT959" s="55">
        <v>0</v>
      </c>
      <c r="AU959" s="135">
        <v>0</v>
      </c>
      <c r="AW959" s="55">
        <v>0</v>
      </c>
      <c r="AX959" s="55">
        <v>0</v>
      </c>
      <c r="AY959" s="55">
        <v>0</v>
      </c>
      <c r="AZ959" s="55">
        <v>0</v>
      </c>
      <c r="BA959" s="55">
        <v>0</v>
      </c>
      <c r="BB959" s="135">
        <v>0</v>
      </c>
      <c r="BD959" s="55">
        <v>0</v>
      </c>
      <c r="BE959" s="55">
        <v>0</v>
      </c>
      <c r="BF959" s="55">
        <v>0</v>
      </c>
      <c r="BG959" s="55">
        <v>0</v>
      </c>
      <c r="BH959" s="55">
        <v>0</v>
      </c>
      <c r="BI959" s="135">
        <v>0</v>
      </c>
      <c r="BK959" s="55">
        <v>0</v>
      </c>
      <c r="BL959" s="55">
        <v>0</v>
      </c>
      <c r="BM959" s="55">
        <v>0</v>
      </c>
      <c r="BN959" s="55">
        <v>0</v>
      </c>
      <c r="BO959" s="55">
        <v>0</v>
      </c>
      <c r="BP959" s="135">
        <v>0</v>
      </c>
      <c r="BR959" s="147">
        <v>0</v>
      </c>
      <c r="BS959" s="147">
        <v>0</v>
      </c>
      <c r="BT959" s="147">
        <v>0</v>
      </c>
      <c r="BU959" s="147">
        <v>0</v>
      </c>
      <c r="BV959" s="147">
        <v>0</v>
      </c>
      <c r="BX959" s="55">
        <v>0</v>
      </c>
      <c r="BY959" s="55">
        <v>0</v>
      </c>
      <c r="BZ959" s="55">
        <v>0</v>
      </c>
      <c r="CA959" s="55">
        <v>0</v>
      </c>
      <c r="CB959" s="55">
        <v>0</v>
      </c>
      <c r="CC959" s="135">
        <v>0</v>
      </c>
      <c r="CE959" s="55">
        <v>0</v>
      </c>
      <c r="CF959" s="55">
        <v>0</v>
      </c>
      <c r="CG959" s="55">
        <v>0</v>
      </c>
      <c r="CH959" s="55">
        <v>0</v>
      </c>
      <c r="CI959" s="55">
        <v>0</v>
      </c>
      <c r="CJ959" s="135">
        <v>0</v>
      </c>
      <c r="CL959" s="55">
        <v>0</v>
      </c>
      <c r="CM959" s="55">
        <v>0</v>
      </c>
      <c r="CN959" s="55">
        <v>0</v>
      </c>
      <c r="CO959" s="55">
        <v>0</v>
      </c>
      <c r="CP959" s="55">
        <v>0</v>
      </c>
      <c r="CQ959" s="135">
        <v>0</v>
      </c>
      <c r="CS959" s="67">
        <v>0</v>
      </c>
      <c r="CT959" s="67">
        <v>0</v>
      </c>
      <c r="CU959" s="67">
        <v>0</v>
      </c>
      <c r="CV959" s="67">
        <v>0</v>
      </c>
      <c r="CW959" s="67">
        <v>0</v>
      </c>
      <c r="CX959" s="135">
        <v>0</v>
      </c>
      <c r="CZ959" s="55">
        <v>0</v>
      </c>
      <c r="DA959" s="55">
        <v>0</v>
      </c>
      <c r="DB959" s="55">
        <v>0</v>
      </c>
      <c r="DC959" s="55">
        <v>0</v>
      </c>
      <c r="DD959" s="55">
        <v>0</v>
      </c>
      <c r="DE959" s="135">
        <v>0</v>
      </c>
      <c r="DG959" s="43" t="b" cm="1">
        <f t="array" aca="1" ref="DG959" ca="1">OR($G959=Forecast_Capex_Input!$BF$8:$BF$10)</f>
        <v>0</v>
      </c>
      <c r="DH959" s="43" cm="1">
        <f t="array" aca="1" ref="DH959" ca="1">IFERROR(INDEX(Forecast_Capex_Input!BG$12:BG$286,$Z959)
*(INDEX(Forecast_Capex_Input!$H$12:$H$286,$Z959)=Repex),0)
*$DG959</f>
        <v>0</v>
      </c>
      <c r="DI959" s="43" cm="1">
        <f t="array" aca="1" ref="DI959" ca="1">IFERROR(INDEX(Forecast_Capex_Input!BH$12:BH$286,$Z959)
*(INDEX(Forecast_Capex_Input!$H$12:$H$286,$Z959)=Repex),0)
*$DG959</f>
        <v>0</v>
      </c>
      <c r="DJ959" s="43" cm="1">
        <f t="array" aca="1" ref="DJ959" ca="1">IFERROR(INDEX(Forecast_Capex_Input!BI$12:BI$286,$Z959)
*(INDEX(Forecast_Capex_Input!$H$12:$H$286,$Z959)=Repex),0)
*$DG959</f>
        <v>0</v>
      </c>
      <c r="DK959" s="43" cm="1">
        <f t="array" aca="1" ref="DK959" ca="1">IFERROR(INDEX(Forecast_Capex_Input!BJ$12:BJ$286,$Z959)
*(INDEX(Forecast_Capex_Input!$H$12:$H$286,$Z959)=Repex),0)
*$DG959</f>
        <v>0</v>
      </c>
      <c r="DL959" s="43" cm="1">
        <f t="array" aca="1" ref="DL959" ca="1">IFERROR(INDEX(Forecast_Capex_Input!BK$12:BK$286,$Z959)
*(INDEX(Forecast_Capex_Input!$H$12:$H$286,$Z959)=Repex),0)
*$DG959</f>
        <v>0</v>
      </c>
      <c r="DM959" s="43" cm="1">
        <f t="array" aca="1" ref="DM959" ca="1">IFERROR(INDEX(Forecast_Capex_Input!BL$12:BL$286,$Z959)
*(INDEX(Forecast_Capex_Input!$H$12:$H$286,$Z959)=Repex),0)
*$DG959</f>
        <v>0</v>
      </c>
      <c r="DO959" s="43" t="b" cm="1">
        <f t="array" aca="1" ref="DO959" ca="1">OR($G959=Forecast_Capex_Input!$BN$8:$BN$9)</f>
        <v>0</v>
      </c>
      <c r="DP959" s="43" cm="1">
        <f t="array" aca="1" ref="DP959" ca="1">IFERROR(INDEX(Forecast_Capex_Input!BO$12:BO$286,$Z959)
*(INDEX(Forecast_Capex_Input!$H$12:$H$286,$Z959)=Repex),0)
*$DO959</f>
        <v>0</v>
      </c>
      <c r="DQ959" s="43" cm="1">
        <f t="array" aca="1" ref="DQ959" ca="1">IFERROR(INDEX(Forecast_Capex_Input!BP$12:BP$286,$Z959)
*(INDEX(Forecast_Capex_Input!$H$12:$H$286,$Z959)=Repex),0)
*$DO959</f>
        <v>0</v>
      </c>
      <c r="DR959" s="43" cm="1">
        <f t="array" aca="1" ref="DR959" ca="1">IFERROR(INDEX(Forecast_Capex_Input!BQ$12:BQ$286,$Z959)
*(INDEX(Forecast_Capex_Input!$H$12:$H$286,$Z959)=Repex),0)
*$DO959</f>
        <v>0</v>
      </c>
      <c r="DS959" s="43" cm="1">
        <f t="array" aca="1" ref="DS959" ca="1">IFERROR(INDEX(Forecast_Capex_Input!BR$12:BR$286,$Z959)
*(INDEX(Forecast_Capex_Input!$H$12:$H$286,$Z959)=Repex),0)
*$DO959</f>
        <v>0</v>
      </c>
      <c r="DT959" s="43" cm="1">
        <f t="array" aca="1" ref="DT959" ca="1">IFERROR(INDEX(Forecast_Capex_Input!BS$12:BS$286,$Z959)
*(INDEX(Forecast_Capex_Input!$H$12:$H$286,$Z959)=Repex),0)
*$DO959</f>
        <v>0</v>
      </c>
      <c r="DV959" s="43" t="b" cm="1">
        <f t="array" aca="1" ref="DV959" ca="1">OR($G959=Forecast_Capex_Input!$BU$8:$BU$10)</f>
        <v>0</v>
      </c>
      <c r="DW959" s="43" cm="1">
        <f t="array" aca="1" ref="DW959" ca="1">IFERROR(INDEX(Forecast_Capex_Input!BV$12:BV$286,$Z959)
*(INDEX(Forecast_Capex_Input!$H$12:$H$286,$Z959)=Repex),0)
*$DV959</f>
        <v>0</v>
      </c>
      <c r="DX959" s="43" cm="1">
        <f t="array" aca="1" ref="DX959" ca="1">IFERROR(INDEX(Forecast_Capex_Input!BW$12:BW$286,$Z959)
*(INDEX(Forecast_Capex_Input!$H$12:$H$286,$Z959)=Repex),0)
*$DV959</f>
        <v>0</v>
      </c>
      <c r="DY959" s="43" cm="1">
        <f t="array" aca="1" ref="DY959" ca="1">IFERROR(INDEX(Forecast_Capex_Input!BX$12:BX$286,$Z959)
*(INDEX(Forecast_Capex_Input!$H$12:$H$286,$Z959)=Repex),0)
*$DV959</f>
        <v>0</v>
      </c>
      <c r="DZ959" s="43" cm="1">
        <f t="array" aca="1" ref="DZ959" ca="1">IFERROR(INDEX(Forecast_Capex_Input!BY$12:BY$286,$Z959)
*(INDEX(Forecast_Capex_Input!$H$12:$H$286,$Z959)=Repex),0)
*$DV959</f>
        <v>0</v>
      </c>
      <c r="EA959" s="43" cm="1">
        <f t="array" aca="1" ref="EA959" ca="1">IFERROR(INDEX(Forecast_Capex_Input!BZ$12:BZ$286,$Z959)
*(INDEX(Forecast_Capex_Input!$H$12:$H$286,$Z959)=Repex),0)
*$DV959</f>
        <v>0</v>
      </c>
      <c r="EB959" s="43" cm="1">
        <f t="array" aca="1" ref="EB959" ca="1">IFERROR(INDEX(Forecast_Capex_Input!CA$12:CA$286,$Z959)
*(INDEX(Forecast_Capex_Input!$H$12:$H$286,$Z959)=Repex),0)
*$DV959</f>
        <v>0</v>
      </c>
      <c r="EC959" s="43" cm="1">
        <f t="array" aca="1" ref="EC959" ca="1">IFERROR(INDEX(Forecast_Capex_Input!CB$12:CB$286,$Z959)
*(INDEX(Forecast_Capex_Input!$H$12:$H$286,$Z959)=Repex),0)
*$DV959</f>
        <v>0</v>
      </c>
      <c r="ED959" s="43" cm="1">
        <f t="array" aca="1" ref="ED959" ca="1">IFERROR(INDEX(Forecast_Capex_Input!CC$12:CC$286,$Z959)
*(INDEX(Forecast_Capex_Input!$H$12:$H$286,$Z959)=Repex),0)
*$DV959</f>
        <v>0</v>
      </c>
      <c r="EF959" s="86" t="str">
        <f t="shared" si="84"/>
        <v>N/A</v>
      </c>
      <c r="EG959" s="28" t="str">
        <f>IFERROR(RANK(EF959,EF$11:EF$1010,0)+COUNTIF(EF$11:EF959,EF959)-1,NA)</f>
        <v>N/A</v>
      </c>
    </row>
    <row r="960" spans="3:137" x14ac:dyDescent="0.2">
      <c r="C960" s="28">
        <f t="shared" si="85"/>
        <v>950</v>
      </c>
      <c r="D960" s="9" t="str" cm="1">
        <f t="array" ref="D960">IFERROR(INDEX(Forecast_Capex_Input!$D$12:$D$286,$Z960),NA)</f>
        <v>N/A</v>
      </c>
      <c r="E960" s="24" t="str" cm="1">
        <f t="array" ref="E960">IF($Z960=NA,NA,INDEX(Forecast_Capex_Input!$E$12:$E$286,$Z960))</f>
        <v>N/A</v>
      </c>
      <c r="F960" s="9" t="str" cm="1">
        <f t="array" aca="1" ref="F960" ca="1">IFERROR(INDEX(General!$E$25:$E$26,$AA960),NA)</f>
        <v>N/A</v>
      </c>
      <c r="G960" s="9" t="str" cm="1">
        <f t="array" aca="1" ref="G960" ca="1">IFERROR(INDEX(Forecast_Capex_Input!$AI$11:$BB$11,$AC960),NA)</f>
        <v>N/A</v>
      </c>
      <c r="H960" s="50" t="str" cm="1">
        <f t="array" aca="1" ref="H960" ca="1">IFERROR(INDEX(Forecast_Capex_Input!$AI$12:$BB$286,$Z960,$AC960),NA)</f>
        <v>N/A</v>
      </c>
      <c r="I960" s="150" t="str" cm="1">
        <f t="array" ref="I960">IFERROR(INDEX(Forecast_Capex_Input!$F$12:$F$286,$Z960),NA)</f>
        <v>N/A</v>
      </c>
      <c r="J960" s="150" t="str" cm="1">
        <f t="array" ref="J960">IFERROR(INDEX(Forecast_Capex_Input!G$12:G$286,$Z960),NA)</f>
        <v>N/A</v>
      </c>
      <c r="K960" s="150" t="str" cm="1">
        <f t="array" ref="K960">IFERROR(INDEX(Forecast_Capex_Input!H$12:H$286,$Z960),NA)</f>
        <v>N/A</v>
      </c>
      <c r="L960" s="150" t="str" cm="1">
        <f t="array" ref="L960">IFERROR(INDEX(Forecast_Capex_Input!I$12:I$286,$Z960),NA)</f>
        <v>N/A</v>
      </c>
      <c r="M960" s="150" t="str" cm="1">
        <f t="array" ref="M960">IFERROR(INDEX(Forecast_Capex_Input!J$12:J$286,$Z960),NA)</f>
        <v>N/A</v>
      </c>
      <c r="N960" s="150" t="str" cm="1">
        <f t="array" ref="N960">IFERROR(INDEX(Forecast_Capex_Input!K$12:K$286,$Z960),NA)</f>
        <v>N/A</v>
      </c>
      <c r="O960" s="150" t="str" cm="1">
        <f t="array" ref="O960">IFERROR(INDEX(Forecast_Capex_Input!L$12:L$286,$Z960),NA)</f>
        <v>N/A</v>
      </c>
      <c r="P960" s="150" t="str" cm="1">
        <f t="array" ref="P960">IFERROR(INDEX(Forecast_Capex_Input!M$12:M$286,$Z960),NA)</f>
        <v>N/A</v>
      </c>
      <c r="Q960" s="24" t="str" cm="1">
        <f t="array" ref="Q960">IFERROR(INDEX(Forecast_Capex_Input!N$12:N$286,$Z960),NA)</f>
        <v>N/A</v>
      </c>
      <c r="R960" s="190" cm="1">
        <f t="array" ref="R960">IFERROR(INDEX(Forecast_Capex_Input!O$12:O$286,$Z960),0)</f>
        <v>0</v>
      </c>
      <c r="S960" s="24" cm="1">
        <f t="array" ref="S960">IFERROR(INDEX(Forecast_Capex_Input!P$12:P$286,$Z960),0)</f>
        <v>0</v>
      </c>
      <c r="T960" s="150" t="str" cm="1">
        <f t="array" aca="1" ref="T960" ca="1">IFERROR(INDEX(General!$K$91:$K$110,$AC960),NA)</f>
        <v>N/A</v>
      </c>
      <c r="U960" s="43" cm="1">
        <f t="array" aca="1" ref="U960" ca="1">IFERROR(
IF($F960=General!$E$25,INDEX(Forecast_Capex_Input!S$12:S$286,$Z960),
INDEX(Forecast_Capex_Input!T$12:T$286,$Z960)),0)</f>
        <v>0</v>
      </c>
      <c r="V960" s="82" t="b">
        <f>IFERROR(INDEX(Overheads!$T$19:$T$26,MATCH($I960,Overheads!$E$19:$E$26,0)),FALSE)</f>
        <v>0</v>
      </c>
      <c r="W960" s="209" cm="1">
        <f t="array" ref="W960">IFERROR(
INDEX(Forecast_Capex_Input!CN$12:CN$286,$Z960),0)</f>
        <v>0</v>
      </c>
      <c r="X960" s="209">
        <f>IFERROR(
MATCH($W960,General!$L$39:$S$39,0),1)</f>
        <v>1</v>
      </c>
      <c r="Z960" s="28" t="str">
        <f>IFERROR(
IF(MATCH($C960,Forecast_Capex_Input!$CI$12:$CI$286,1)+1&gt;MAX(Forecast_Capex_Input!$C$12:$C$286),NA,
MATCH($C960,Forecast_Capex_Input!$CI$12:$CI$286,1)+1),1)</f>
        <v>N/A</v>
      </c>
      <c r="AA960" s="28" t="str" cm="1">
        <f t="array" aca="1" ref="AA960" ca="1">IFERROR(
IF(Z959&lt;&gt;Z960,1,
IF(COUNTIF(OFFSET(AA959,0,0,-INDEX(Forecast_Capex_Input!$CG$12:$CG$286,$Z960)),AA959)=INDEX(Forecast_Capex_Input!$CG$12:$CG$286,$Z960),AA959+1,AA959)),NA)</f>
        <v>N/A</v>
      </c>
      <c r="AB960" s="28" t="str" cm="1">
        <f t="array" ref="AB960">IFERROR($C960-IF($Z960=1,1,INDEX(Forecast_Capex_Input!$CI$12:$CI$286,$Z960-1))+1,NA)</f>
        <v>N/A</v>
      </c>
      <c r="AC960" s="28" t="str" cm="1">
        <f t="array" aca="1" ref="AC960" ca="1">IFERROR(IF(AA960=1,
INDEX(Forecast_Capex_Input!$AI$10:$BB$10,SMALL(IF(INDEX(Forecast_Capex_Input!$AI$12:$BB$286,$Z960,0)&gt;0,COLUMN(Forecast_Capex_Input!$AI$10:$BB$10)-COLUMN(Forecast_Capex_Input!$AI$12)+1),ROWS(OFFSET(AC959,0,0,-$AB960)))),
OFFSET(AC959,-INDEX(Forecast_Capex_Input!$CG$12:$CG$286,$Z960)+1,0)),NA)</f>
        <v>N/A</v>
      </c>
      <c r="AD960" s="28" t="str">
        <f t="shared" ca="1" si="82"/>
        <v>N/A</v>
      </c>
      <c r="AE960" s="82" t="b">
        <f t="shared" si="86"/>
        <v>0</v>
      </c>
      <c r="AF960" s="78" t="b">
        <v>0</v>
      </c>
      <c r="AG960" s="82" t="b">
        <f t="shared" si="83"/>
        <v>1</v>
      </c>
      <c r="AI960" s="55">
        <v>0</v>
      </c>
      <c r="AJ960" s="55">
        <v>0</v>
      </c>
      <c r="AK960" s="55">
        <v>0</v>
      </c>
      <c r="AL960" s="55">
        <v>0</v>
      </c>
      <c r="AM960" s="55">
        <v>0</v>
      </c>
      <c r="AN960" s="135">
        <v>0</v>
      </c>
      <c r="AP960" s="55">
        <v>0</v>
      </c>
      <c r="AQ960" s="55">
        <v>0</v>
      </c>
      <c r="AR960" s="55">
        <v>0</v>
      </c>
      <c r="AS960" s="55">
        <v>0</v>
      </c>
      <c r="AT960" s="55">
        <v>0</v>
      </c>
      <c r="AU960" s="135">
        <v>0</v>
      </c>
      <c r="AW960" s="55">
        <v>0</v>
      </c>
      <c r="AX960" s="55">
        <v>0</v>
      </c>
      <c r="AY960" s="55">
        <v>0</v>
      </c>
      <c r="AZ960" s="55">
        <v>0</v>
      </c>
      <c r="BA960" s="55">
        <v>0</v>
      </c>
      <c r="BB960" s="135">
        <v>0</v>
      </c>
      <c r="BD960" s="55">
        <v>0</v>
      </c>
      <c r="BE960" s="55">
        <v>0</v>
      </c>
      <c r="BF960" s="55">
        <v>0</v>
      </c>
      <c r="BG960" s="55">
        <v>0</v>
      </c>
      <c r="BH960" s="55">
        <v>0</v>
      </c>
      <c r="BI960" s="135">
        <v>0</v>
      </c>
      <c r="BK960" s="55">
        <v>0</v>
      </c>
      <c r="BL960" s="55">
        <v>0</v>
      </c>
      <c r="BM960" s="55">
        <v>0</v>
      </c>
      <c r="BN960" s="55">
        <v>0</v>
      </c>
      <c r="BO960" s="55">
        <v>0</v>
      </c>
      <c r="BP960" s="135">
        <v>0</v>
      </c>
      <c r="BR960" s="147">
        <v>0</v>
      </c>
      <c r="BS960" s="147">
        <v>0</v>
      </c>
      <c r="BT960" s="147">
        <v>0</v>
      </c>
      <c r="BU960" s="147">
        <v>0</v>
      </c>
      <c r="BV960" s="147">
        <v>0</v>
      </c>
      <c r="BX960" s="55">
        <v>0</v>
      </c>
      <c r="BY960" s="55">
        <v>0</v>
      </c>
      <c r="BZ960" s="55">
        <v>0</v>
      </c>
      <c r="CA960" s="55">
        <v>0</v>
      </c>
      <c r="CB960" s="55">
        <v>0</v>
      </c>
      <c r="CC960" s="135">
        <v>0</v>
      </c>
      <c r="CE960" s="55">
        <v>0</v>
      </c>
      <c r="CF960" s="55">
        <v>0</v>
      </c>
      <c r="CG960" s="55">
        <v>0</v>
      </c>
      <c r="CH960" s="55">
        <v>0</v>
      </c>
      <c r="CI960" s="55">
        <v>0</v>
      </c>
      <c r="CJ960" s="135">
        <v>0</v>
      </c>
      <c r="CL960" s="55">
        <v>0</v>
      </c>
      <c r="CM960" s="55">
        <v>0</v>
      </c>
      <c r="CN960" s="55">
        <v>0</v>
      </c>
      <c r="CO960" s="55">
        <v>0</v>
      </c>
      <c r="CP960" s="55">
        <v>0</v>
      </c>
      <c r="CQ960" s="135">
        <v>0</v>
      </c>
      <c r="CS960" s="67">
        <v>0</v>
      </c>
      <c r="CT960" s="67">
        <v>0</v>
      </c>
      <c r="CU960" s="67">
        <v>0</v>
      </c>
      <c r="CV960" s="67">
        <v>0</v>
      </c>
      <c r="CW960" s="67">
        <v>0</v>
      </c>
      <c r="CX960" s="135">
        <v>0</v>
      </c>
      <c r="CZ960" s="55">
        <v>0</v>
      </c>
      <c r="DA960" s="55">
        <v>0</v>
      </c>
      <c r="DB960" s="55">
        <v>0</v>
      </c>
      <c r="DC960" s="55">
        <v>0</v>
      </c>
      <c r="DD960" s="55">
        <v>0</v>
      </c>
      <c r="DE960" s="135">
        <v>0</v>
      </c>
      <c r="DG960" s="43" t="b" cm="1">
        <f t="array" aca="1" ref="DG960" ca="1">OR($G960=Forecast_Capex_Input!$BF$8:$BF$10)</f>
        <v>0</v>
      </c>
      <c r="DH960" s="43" cm="1">
        <f t="array" aca="1" ref="DH960" ca="1">IFERROR(INDEX(Forecast_Capex_Input!BG$12:BG$286,$Z960)
*(INDEX(Forecast_Capex_Input!$H$12:$H$286,$Z960)=Repex),0)
*$DG960</f>
        <v>0</v>
      </c>
      <c r="DI960" s="43" cm="1">
        <f t="array" aca="1" ref="DI960" ca="1">IFERROR(INDEX(Forecast_Capex_Input!BH$12:BH$286,$Z960)
*(INDEX(Forecast_Capex_Input!$H$12:$H$286,$Z960)=Repex),0)
*$DG960</f>
        <v>0</v>
      </c>
      <c r="DJ960" s="43" cm="1">
        <f t="array" aca="1" ref="DJ960" ca="1">IFERROR(INDEX(Forecast_Capex_Input!BI$12:BI$286,$Z960)
*(INDEX(Forecast_Capex_Input!$H$12:$H$286,$Z960)=Repex),0)
*$DG960</f>
        <v>0</v>
      </c>
      <c r="DK960" s="43" cm="1">
        <f t="array" aca="1" ref="DK960" ca="1">IFERROR(INDEX(Forecast_Capex_Input!BJ$12:BJ$286,$Z960)
*(INDEX(Forecast_Capex_Input!$H$12:$H$286,$Z960)=Repex),0)
*$DG960</f>
        <v>0</v>
      </c>
      <c r="DL960" s="43" cm="1">
        <f t="array" aca="1" ref="DL960" ca="1">IFERROR(INDEX(Forecast_Capex_Input!BK$12:BK$286,$Z960)
*(INDEX(Forecast_Capex_Input!$H$12:$H$286,$Z960)=Repex),0)
*$DG960</f>
        <v>0</v>
      </c>
      <c r="DM960" s="43" cm="1">
        <f t="array" aca="1" ref="DM960" ca="1">IFERROR(INDEX(Forecast_Capex_Input!BL$12:BL$286,$Z960)
*(INDEX(Forecast_Capex_Input!$H$12:$H$286,$Z960)=Repex),0)
*$DG960</f>
        <v>0</v>
      </c>
      <c r="DO960" s="43" t="b" cm="1">
        <f t="array" aca="1" ref="DO960" ca="1">OR($G960=Forecast_Capex_Input!$BN$8:$BN$9)</f>
        <v>0</v>
      </c>
      <c r="DP960" s="43" cm="1">
        <f t="array" aca="1" ref="DP960" ca="1">IFERROR(INDEX(Forecast_Capex_Input!BO$12:BO$286,$Z960)
*(INDEX(Forecast_Capex_Input!$H$12:$H$286,$Z960)=Repex),0)
*$DO960</f>
        <v>0</v>
      </c>
      <c r="DQ960" s="43" cm="1">
        <f t="array" aca="1" ref="DQ960" ca="1">IFERROR(INDEX(Forecast_Capex_Input!BP$12:BP$286,$Z960)
*(INDEX(Forecast_Capex_Input!$H$12:$H$286,$Z960)=Repex),0)
*$DO960</f>
        <v>0</v>
      </c>
      <c r="DR960" s="43" cm="1">
        <f t="array" aca="1" ref="DR960" ca="1">IFERROR(INDEX(Forecast_Capex_Input!BQ$12:BQ$286,$Z960)
*(INDEX(Forecast_Capex_Input!$H$12:$H$286,$Z960)=Repex),0)
*$DO960</f>
        <v>0</v>
      </c>
      <c r="DS960" s="43" cm="1">
        <f t="array" aca="1" ref="DS960" ca="1">IFERROR(INDEX(Forecast_Capex_Input!BR$12:BR$286,$Z960)
*(INDEX(Forecast_Capex_Input!$H$12:$H$286,$Z960)=Repex),0)
*$DO960</f>
        <v>0</v>
      </c>
      <c r="DT960" s="43" cm="1">
        <f t="array" aca="1" ref="DT960" ca="1">IFERROR(INDEX(Forecast_Capex_Input!BS$12:BS$286,$Z960)
*(INDEX(Forecast_Capex_Input!$H$12:$H$286,$Z960)=Repex),0)
*$DO960</f>
        <v>0</v>
      </c>
      <c r="DV960" s="43" t="b" cm="1">
        <f t="array" aca="1" ref="DV960" ca="1">OR($G960=Forecast_Capex_Input!$BU$8:$BU$10)</f>
        <v>0</v>
      </c>
      <c r="DW960" s="43" cm="1">
        <f t="array" aca="1" ref="DW960" ca="1">IFERROR(INDEX(Forecast_Capex_Input!BV$12:BV$286,$Z960)
*(INDEX(Forecast_Capex_Input!$H$12:$H$286,$Z960)=Repex),0)
*$DV960</f>
        <v>0</v>
      </c>
      <c r="DX960" s="43" cm="1">
        <f t="array" aca="1" ref="DX960" ca="1">IFERROR(INDEX(Forecast_Capex_Input!BW$12:BW$286,$Z960)
*(INDEX(Forecast_Capex_Input!$H$12:$H$286,$Z960)=Repex),0)
*$DV960</f>
        <v>0</v>
      </c>
      <c r="DY960" s="43" cm="1">
        <f t="array" aca="1" ref="DY960" ca="1">IFERROR(INDEX(Forecast_Capex_Input!BX$12:BX$286,$Z960)
*(INDEX(Forecast_Capex_Input!$H$12:$H$286,$Z960)=Repex),0)
*$DV960</f>
        <v>0</v>
      </c>
      <c r="DZ960" s="43" cm="1">
        <f t="array" aca="1" ref="DZ960" ca="1">IFERROR(INDEX(Forecast_Capex_Input!BY$12:BY$286,$Z960)
*(INDEX(Forecast_Capex_Input!$H$12:$H$286,$Z960)=Repex),0)
*$DV960</f>
        <v>0</v>
      </c>
      <c r="EA960" s="43" cm="1">
        <f t="array" aca="1" ref="EA960" ca="1">IFERROR(INDEX(Forecast_Capex_Input!BZ$12:BZ$286,$Z960)
*(INDEX(Forecast_Capex_Input!$H$12:$H$286,$Z960)=Repex),0)
*$DV960</f>
        <v>0</v>
      </c>
      <c r="EB960" s="43" cm="1">
        <f t="array" aca="1" ref="EB960" ca="1">IFERROR(INDEX(Forecast_Capex_Input!CA$12:CA$286,$Z960)
*(INDEX(Forecast_Capex_Input!$H$12:$H$286,$Z960)=Repex),0)
*$DV960</f>
        <v>0</v>
      </c>
      <c r="EC960" s="43" cm="1">
        <f t="array" aca="1" ref="EC960" ca="1">IFERROR(INDEX(Forecast_Capex_Input!CB$12:CB$286,$Z960)
*(INDEX(Forecast_Capex_Input!$H$12:$H$286,$Z960)=Repex),0)
*$DV960</f>
        <v>0</v>
      </c>
      <c r="ED960" s="43" cm="1">
        <f t="array" aca="1" ref="ED960" ca="1">IFERROR(INDEX(Forecast_Capex_Input!CC$12:CC$286,$Z960)
*(INDEX(Forecast_Capex_Input!$H$12:$H$286,$Z960)=Repex),0)
*$DV960</f>
        <v>0</v>
      </c>
      <c r="EF960" s="86" t="str">
        <f t="shared" si="84"/>
        <v>N/A</v>
      </c>
      <c r="EG960" s="28" t="str">
        <f>IFERROR(RANK(EF960,EF$11:EF$1010,0)+COUNTIF(EF$11:EF960,EF960)-1,NA)</f>
        <v>N/A</v>
      </c>
    </row>
    <row r="961" spans="3:137" x14ac:dyDescent="0.2">
      <c r="C961" s="28">
        <f t="shared" si="85"/>
        <v>951</v>
      </c>
      <c r="D961" s="9" t="str" cm="1">
        <f t="array" ref="D961">IFERROR(INDEX(Forecast_Capex_Input!$D$12:$D$286,$Z961),NA)</f>
        <v>N/A</v>
      </c>
      <c r="E961" s="24" t="str" cm="1">
        <f t="array" ref="E961">IF($Z961=NA,NA,INDEX(Forecast_Capex_Input!$E$12:$E$286,$Z961))</f>
        <v>N/A</v>
      </c>
      <c r="F961" s="9" t="str" cm="1">
        <f t="array" aca="1" ref="F961" ca="1">IFERROR(INDEX(General!$E$25:$E$26,$AA961),NA)</f>
        <v>N/A</v>
      </c>
      <c r="G961" s="9" t="str" cm="1">
        <f t="array" aca="1" ref="G961" ca="1">IFERROR(INDEX(Forecast_Capex_Input!$AI$11:$BB$11,$AC961),NA)</f>
        <v>N/A</v>
      </c>
      <c r="H961" s="50" t="str" cm="1">
        <f t="array" aca="1" ref="H961" ca="1">IFERROR(INDEX(Forecast_Capex_Input!$AI$12:$BB$286,$Z961,$AC961),NA)</f>
        <v>N/A</v>
      </c>
      <c r="I961" s="150" t="str" cm="1">
        <f t="array" ref="I961">IFERROR(INDEX(Forecast_Capex_Input!$F$12:$F$286,$Z961),NA)</f>
        <v>N/A</v>
      </c>
      <c r="J961" s="150" t="str" cm="1">
        <f t="array" ref="J961">IFERROR(INDEX(Forecast_Capex_Input!G$12:G$286,$Z961),NA)</f>
        <v>N/A</v>
      </c>
      <c r="K961" s="150" t="str" cm="1">
        <f t="array" ref="K961">IFERROR(INDEX(Forecast_Capex_Input!H$12:H$286,$Z961),NA)</f>
        <v>N/A</v>
      </c>
      <c r="L961" s="150" t="str" cm="1">
        <f t="array" ref="L961">IFERROR(INDEX(Forecast_Capex_Input!I$12:I$286,$Z961),NA)</f>
        <v>N/A</v>
      </c>
      <c r="M961" s="150" t="str" cm="1">
        <f t="array" ref="M961">IFERROR(INDEX(Forecast_Capex_Input!J$12:J$286,$Z961),NA)</f>
        <v>N/A</v>
      </c>
      <c r="N961" s="150" t="str" cm="1">
        <f t="array" ref="N961">IFERROR(INDEX(Forecast_Capex_Input!K$12:K$286,$Z961),NA)</f>
        <v>N/A</v>
      </c>
      <c r="O961" s="150" t="str" cm="1">
        <f t="array" ref="O961">IFERROR(INDEX(Forecast_Capex_Input!L$12:L$286,$Z961),NA)</f>
        <v>N/A</v>
      </c>
      <c r="P961" s="150" t="str" cm="1">
        <f t="array" ref="P961">IFERROR(INDEX(Forecast_Capex_Input!M$12:M$286,$Z961),NA)</f>
        <v>N/A</v>
      </c>
      <c r="Q961" s="24" t="str" cm="1">
        <f t="array" ref="Q961">IFERROR(INDEX(Forecast_Capex_Input!N$12:N$286,$Z961),NA)</f>
        <v>N/A</v>
      </c>
      <c r="R961" s="190" cm="1">
        <f t="array" ref="R961">IFERROR(INDEX(Forecast_Capex_Input!O$12:O$286,$Z961),0)</f>
        <v>0</v>
      </c>
      <c r="S961" s="24" cm="1">
        <f t="array" ref="S961">IFERROR(INDEX(Forecast_Capex_Input!P$12:P$286,$Z961),0)</f>
        <v>0</v>
      </c>
      <c r="T961" s="150" t="str" cm="1">
        <f t="array" aca="1" ref="T961" ca="1">IFERROR(INDEX(General!$K$91:$K$110,$AC961),NA)</f>
        <v>N/A</v>
      </c>
      <c r="U961" s="43" cm="1">
        <f t="array" aca="1" ref="U961" ca="1">IFERROR(
IF($F961=General!$E$25,INDEX(Forecast_Capex_Input!S$12:S$286,$Z961),
INDEX(Forecast_Capex_Input!T$12:T$286,$Z961)),0)</f>
        <v>0</v>
      </c>
      <c r="V961" s="82" t="b">
        <f>IFERROR(INDEX(Overheads!$T$19:$T$26,MATCH($I961,Overheads!$E$19:$E$26,0)),FALSE)</f>
        <v>0</v>
      </c>
      <c r="W961" s="209" cm="1">
        <f t="array" ref="W961">IFERROR(
INDEX(Forecast_Capex_Input!CN$12:CN$286,$Z961),0)</f>
        <v>0</v>
      </c>
      <c r="X961" s="209">
        <f>IFERROR(
MATCH($W961,General!$L$39:$S$39,0),1)</f>
        <v>1</v>
      </c>
      <c r="Z961" s="28" t="str">
        <f>IFERROR(
IF(MATCH($C961,Forecast_Capex_Input!$CI$12:$CI$286,1)+1&gt;MAX(Forecast_Capex_Input!$C$12:$C$286),NA,
MATCH($C961,Forecast_Capex_Input!$CI$12:$CI$286,1)+1),1)</f>
        <v>N/A</v>
      </c>
      <c r="AA961" s="28" t="str" cm="1">
        <f t="array" aca="1" ref="AA961" ca="1">IFERROR(
IF(Z960&lt;&gt;Z961,1,
IF(COUNTIF(OFFSET(AA960,0,0,-INDEX(Forecast_Capex_Input!$CG$12:$CG$286,$Z961)),AA960)=INDEX(Forecast_Capex_Input!$CG$12:$CG$286,$Z961),AA960+1,AA960)),NA)</f>
        <v>N/A</v>
      </c>
      <c r="AB961" s="28" t="str" cm="1">
        <f t="array" ref="AB961">IFERROR($C961-IF($Z961=1,1,INDEX(Forecast_Capex_Input!$CI$12:$CI$286,$Z961-1))+1,NA)</f>
        <v>N/A</v>
      </c>
      <c r="AC961" s="28" t="str" cm="1">
        <f t="array" aca="1" ref="AC961" ca="1">IFERROR(IF(AA961=1,
INDEX(Forecast_Capex_Input!$AI$10:$BB$10,SMALL(IF(INDEX(Forecast_Capex_Input!$AI$12:$BB$286,$Z961,0)&gt;0,COLUMN(Forecast_Capex_Input!$AI$10:$BB$10)-COLUMN(Forecast_Capex_Input!$AI$12)+1),ROWS(OFFSET(AC960,0,0,-$AB961)))),
OFFSET(AC960,-INDEX(Forecast_Capex_Input!$CG$12:$CG$286,$Z961)+1,0)),NA)</f>
        <v>N/A</v>
      </c>
      <c r="AD961" s="28" t="str">
        <f t="shared" ca="1" si="82"/>
        <v>N/A</v>
      </c>
      <c r="AE961" s="82" t="b">
        <f t="shared" si="86"/>
        <v>0</v>
      </c>
      <c r="AF961" s="78" t="b">
        <v>0</v>
      </c>
      <c r="AG961" s="82" t="b">
        <f t="shared" si="83"/>
        <v>1</v>
      </c>
      <c r="AI961" s="55">
        <v>0</v>
      </c>
      <c r="AJ961" s="55">
        <v>0</v>
      </c>
      <c r="AK961" s="55">
        <v>0</v>
      </c>
      <c r="AL961" s="55">
        <v>0</v>
      </c>
      <c r="AM961" s="55">
        <v>0</v>
      </c>
      <c r="AN961" s="135">
        <v>0</v>
      </c>
      <c r="AP961" s="55">
        <v>0</v>
      </c>
      <c r="AQ961" s="55">
        <v>0</v>
      </c>
      <c r="AR961" s="55">
        <v>0</v>
      </c>
      <c r="AS961" s="55">
        <v>0</v>
      </c>
      <c r="AT961" s="55">
        <v>0</v>
      </c>
      <c r="AU961" s="135">
        <v>0</v>
      </c>
      <c r="AW961" s="55">
        <v>0</v>
      </c>
      <c r="AX961" s="55">
        <v>0</v>
      </c>
      <c r="AY961" s="55">
        <v>0</v>
      </c>
      <c r="AZ961" s="55">
        <v>0</v>
      </c>
      <c r="BA961" s="55">
        <v>0</v>
      </c>
      <c r="BB961" s="135">
        <v>0</v>
      </c>
      <c r="BD961" s="55">
        <v>0</v>
      </c>
      <c r="BE961" s="55">
        <v>0</v>
      </c>
      <c r="BF961" s="55">
        <v>0</v>
      </c>
      <c r="BG961" s="55">
        <v>0</v>
      </c>
      <c r="BH961" s="55">
        <v>0</v>
      </c>
      <c r="BI961" s="135">
        <v>0</v>
      </c>
      <c r="BK961" s="55">
        <v>0</v>
      </c>
      <c r="BL961" s="55">
        <v>0</v>
      </c>
      <c r="BM961" s="55">
        <v>0</v>
      </c>
      <c r="BN961" s="55">
        <v>0</v>
      </c>
      <c r="BO961" s="55">
        <v>0</v>
      </c>
      <c r="BP961" s="135">
        <v>0</v>
      </c>
      <c r="BR961" s="147">
        <v>0</v>
      </c>
      <c r="BS961" s="147">
        <v>0</v>
      </c>
      <c r="BT961" s="147">
        <v>0</v>
      </c>
      <c r="BU961" s="147">
        <v>0</v>
      </c>
      <c r="BV961" s="147">
        <v>0</v>
      </c>
      <c r="BX961" s="55">
        <v>0</v>
      </c>
      <c r="BY961" s="55">
        <v>0</v>
      </c>
      <c r="BZ961" s="55">
        <v>0</v>
      </c>
      <c r="CA961" s="55">
        <v>0</v>
      </c>
      <c r="CB961" s="55">
        <v>0</v>
      </c>
      <c r="CC961" s="135">
        <v>0</v>
      </c>
      <c r="CE961" s="55">
        <v>0</v>
      </c>
      <c r="CF961" s="55">
        <v>0</v>
      </c>
      <c r="CG961" s="55">
        <v>0</v>
      </c>
      <c r="CH961" s="55">
        <v>0</v>
      </c>
      <c r="CI961" s="55">
        <v>0</v>
      </c>
      <c r="CJ961" s="135">
        <v>0</v>
      </c>
      <c r="CL961" s="55">
        <v>0</v>
      </c>
      <c r="CM961" s="55">
        <v>0</v>
      </c>
      <c r="CN961" s="55">
        <v>0</v>
      </c>
      <c r="CO961" s="55">
        <v>0</v>
      </c>
      <c r="CP961" s="55">
        <v>0</v>
      </c>
      <c r="CQ961" s="135">
        <v>0</v>
      </c>
      <c r="CS961" s="67">
        <v>0</v>
      </c>
      <c r="CT961" s="67">
        <v>0</v>
      </c>
      <c r="CU961" s="67">
        <v>0</v>
      </c>
      <c r="CV961" s="67">
        <v>0</v>
      </c>
      <c r="CW961" s="67">
        <v>0</v>
      </c>
      <c r="CX961" s="135">
        <v>0</v>
      </c>
      <c r="CZ961" s="55">
        <v>0</v>
      </c>
      <c r="DA961" s="55">
        <v>0</v>
      </c>
      <c r="DB961" s="55">
        <v>0</v>
      </c>
      <c r="DC961" s="55">
        <v>0</v>
      </c>
      <c r="DD961" s="55">
        <v>0</v>
      </c>
      <c r="DE961" s="135">
        <v>0</v>
      </c>
      <c r="DG961" s="43" t="b" cm="1">
        <f t="array" aca="1" ref="DG961" ca="1">OR($G961=Forecast_Capex_Input!$BF$8:$BF$10)</f>
        <v>0</v>
      </c>
      <c r="DH961" s="43" cm="1">
        <f t="array" aca="1" ref="DH961" ca="1">IFERROR(INDEX(Forecast_Capex_Input!BG$12:BG$286,$Z961)
*(INDEX(Forecast_Capex_Input!$H$12:$H$286,$Z961)=Repex),0)
*$DG961</f>
        <v>0</v>
      </c>
      <c r="DI961" s="43" cm="1">
        <f t="array" aca="1" ref="DI961" ca="1">IFERROR(INDEX(Forecast_Capex_Input!BH$12:BH$286,$Z961)
*(INDEX(Forecast_Capex_Input!$H$12:$H$286,$Z961)=Repex),0)
*$DG961</f>
        <v>0</v>
      </c>
      <c r="DJ961" s="43" cm="1">
        <f t="array" aca="1" ref="DJ961" ca="1">IFERROR(INDEX(Forecast_Capex_Input!BI$12:BI$286,$Z961)
*(INDEX(Forecast_Capex_Input!$H$12:$H$286,$Z961)=Repex),0)
*$DG961</f>
        <v>0</v>
      </c>
      <c r="DK961" s="43" cm="1">
        <f t="array" aca="1" ref="DK961" ca="1">IFERROR(INDEX(Forecast_Capex_Input!BJ$12:BJ$286,$Z961)
*(INDEX(Forecast_Capex_Input!$H$12:$H$286,$Z961)=Repex),0)
*$DG961</f>
        <v>0</v>
      </c>
      <c r="DL961" s="43" cm="1">
        <f t="array" aca="1" ref="DL961" ca="1">IFERROR(INDEX(Forecast_Capex_Input!BK$12:BK$286,$Z961)
*(INDEX(Forecast_Capex_Input!$H$12:$H$286,$Z961)=Repex),0)
*$DG961</f>
        <v>0</v>
      </c>
      <c r="DM961" s="43" cm="1">
        <f t="array" aca="1" ref="DM961" ca="1">IFERROR(INDEX(Forecast_Capex_Input!BL$12:BL$286,$Z961)
*(INDEX(Forecast_Capex_Input!$H$12:$H$286,$Z961)=Repex),0)
*$DG961</f>
        <v>0</v>
      </c>
      <c r="DO961" s="43" t="b" cm="1">
        <f t="array" aca="1" ref="DO961" ca="1">OR($G961=Forecast_Capex_Input!$BN$8:$BN$9)</f>
        <v>0</v>
      </c>
      <c r="DP961" s="43" cm="1">
        <f t="array" aca="1" ref="DP961" ca="1">IFERROR(INDEX(Forecast_Capex_Input!BO$12:BO$286,$Z961)
*(INDEX(Forecast_Capex_Input!$H$12:$H$286,$Z961)=Repex),0)
*$DO961</f>
        <v>0</v>
      </c>
      <c r="DQ961" s="43" cm="1">
        <f t="array" aca="1" ref="DQ961" ca="1">IFERROR(INDEX(Forecast_Capex_Input!BP$12:BP$286,$Z961)
*(INDEX(Forecast_Capex_Input!$H$12:$H$286,$Z961)=Repex),0)
*$DO961</f>
        <v>0</v>
      </c>
      <c r="DR961" s="43" cm="1">
        <f t="array" aca="1" ref="DR961" ca="1">IFERROR(INDEX(Forecast_Capex_Input!BQ$12:BQ$286,$Z961)
*(INDEX(Forecast_Capex_Input!$H$12:$H$286,$Z961)=Repex),0)
*$DO961</f>
        <v>0</v>
      </c>
      <c r="DS961" s="43" cm="1">
        <f t="array" aca="1" ref="DS961" ca="1">IFERROR(INDEX(Forecast_Capex_Input!BR$12:BR$286,$Z961)
*(INDEX(Forecast_Capex_Input!$H$12:$H$286,$Z961)=Repex),0)
*$DO961</f>
        <v>0</v>
      </c>
      <c r="DT961" s="43" cm="1">
        <f t="array" aca="1" ref="DT961" ca="1">IFERROR(INDEX(Forecast_Capex_Input!BS$12:BS$286,$Z961)
*(INDEX(Forecast_Capex_Input!$H$12:$H$286,$Z961)=Repex),0)
*$DO961</f>
        <v>0</v>
      </c>
      <c r="DV961" s="43" t="b" cm="1">
        <f t="array" aca="1" ref="DV961" ca="1">OR($G961=Forecast_Capex_Input!$BU$8:$BU$10)</f>
        <v>0</v>
      </c>
      <c r="DW961" s="43" cm="1">
        <f t="array" aca="1" ref="DW961" ca="1">IFERROR(INDEX(Forecast_Capex_Input!BV$12:BV$286,$Z961)
*(INDEX(Forecast_Capex_Input!$H$12:$H$286,$Z961)=Repex),0)
*$DV961</f>
        <v>0</v>
      </c>
      <c r="DX961" s="43" cm="1">
        <f t="array" aca="1" ref="DX961" ca="1">IFERROR(INDEX(Forecast_Capex_Input!BW$12:BW$286,$Z961)
*(INDEX(Forecast_Capex_Input!$H$12:$H$286,$Z961)=Repex),0)
*$DV961</f>
        <v>0</v>
      </c>
      <c r="DY961" s="43" cm="1">
        <f t="array" aca="1" ref="DY961" ca="1">IFERROR(INDEX(Forecast_Capex_Input!BX$12:BX$286,$Z961)
*(INDEX(Forecast_Capex_Input!$H$12:$H$286,$Z961)=Repex),0)
*$DV961</f>
        <v>0</v>
      </c>
      <c r="DZ961" s="43" cm="1">
        <f t="array" aca="1" ref="DZ961" ca="1">IFERROR(INDEX(Forecast_Capex_Input!BY$12:BY$286,$Z961)
*(INDEX(Forecast_Capex_Input!$H$12:$H$286,$Z961)=Repex),0)
*$DV961</f>
        <v>0</v>
      </c>
      <c r="EA961" s="43" cm="1">
        <f t="array" aca="1" ref="EA961" ca="1">IFERROR(INDEX(Forecast_Capex_Input!BZ$12:BZ$286,$Z961)
*(INDEX(Forecast_Capex_Input!$H$12:$H$286,$Z961)=Repex),0)
*$DV961</f>
        <v>0</v>
      </c>
      <c r="EB961" s="43" cm="1">
        <f t="array" aca="1" ref="EB961" ca="1">IFERROR(INDEX(Forecast_Capex_Input!CA$12:CA$286,$Z961)
*(INDEX(Forecast_Capex_Input!$H$12:$H$286,$Z961)=Repex),0)
*$DV961</f>
        <v>0</v>
      </c>
      <c r="EC961" s="43" cm="1">
        <f t="array" aca="1" ref="EC961" ca="1">IFERROR(INDEX(Forecast_Capex_Input!CB$12:CB$286,$Z961)
*(INDEX(Forecast_Capex_Input!$H$12:$H$286,$Z961)=Repex),0)
*$DV961</f>
        <v>0</v>
      </c>
      <c r="ED961" s="43" cm="1">
        <f t="array" aca="1" ref="ED961" ca="1">IFERROR(INDEX(Forecast_Capex_Input!CC$12:CC$286,$Z961)
*(INDEX(Forecast_Capex_Input!$H$12:$H$286,$Z961)=Repex),0)
*$DV961</f>
        <v>0</v>
      </c>
      <c r="EF961" s="86" t="str">
        <f t="shared" si="84"/>
        <v>N/A</v>
      </c>
      <c r="EG961" s="28" t="str">
        <f>IFERROR(RANK(EF961,EF$11:EF$1010,0)+COUNTIF(EF$11:EF961,EF961)-1,NA)</f>
        <v>N/A</v>
      </c>
    </row>
    <row r="962" spans="3:137" x14ac:dyDescent="0.2">
      <c r="C962" s="28">
        <f t="shared" si="85"/>
        <v>952</v>
      </c>
      <c r="D962" s="9" t="str" cm="1">
        <f t="array" ref="D962">IFERROR(INDEX(Forecast_Capex_Input!$D$12:$D$286,$Z962),NA)</f>
        <v>N/A</v>
      </c>
      <c r="E962" s="24" t="str" cm="1">
        <f t="array" ref="E962">IF($Z962=NA,NA,INDEX(Forecast_Capex_Input!$E$12:$E$286,$Z962))</f>
        <v>N/A</v>
      </c>
      <c r="F962" s="9" t="str" cm="1">
        <f t="array" aca="1" ref="F962" ca="1">IFERROR(INDEX(General!$E$25:$E$26,$AA962),NA)</f>
        <v>N/A</v>
      </c>
      <c r="G962" s="9" t="str" cm="1">
        <f t="array" aca="1" ref="G962" ca="1">IFERROR(INDEX(Forecast_Capex_Input!$AI$11:$BB$11,$AC962),NA)</f>
        <v>N/A</v>
      </c>
      <c r="H962" s="50" t="str" cm="1">
        <f t="array" aca="1" ref="H962" ca="1">IFERROR(INDEX(Forecast_Capex_Input!$AI$12:$BB$286,$Z962,$AC962),NA)</f>
        <v>N/A</v>
      </c>
      <c r="I962" s="150" t="str" cm="1">
        <f t="array" ref="I962">IFERROR(INDEX(Forecast_Capex_Input!$F$12:$F$286,$Z962),NA)</f>
        <v>N/A</v>
      </c>
      <c r="J962" s="150" t="str" cm="1">
        <f t="array" ref="J962">IFERROR(INDEX(Forecast_Capex_Input!G$12:G$286,$Z962),NA)</f>
        <v>N/A</v>
      </c>
      <c r="K962" s="150" t="str" cm="1">
        <f t="array" ref="K962">IFERROR(INDEX(Forecast_Capex_Input!H$12:H$286,$Z962),NA)</f>
        <v>N/A</v>
      </c>
      <c r="L962" s="150" t="str" cm="1">
        <f t="array" ref="L962">IFERROR(INDEX(Forecast_Capex_Input!I$12:I$286,$Z962),NA)</f>
        <v>N/A</v>
      </c>
      <c r="M962" s="150" t="str" cm="1">
        <f t="array" ref="M962">IFERROR(INDEX(Forecast_Capex_Input!J$12:J$286,$Z962),NA)</f>
        <v>N/A</v>
      </c>
      <c r="N962" s="150" t="str" cm="1">
        <f t="array" ref="N962">IFERROR(INDEX(Forecast_Capex_Input!K$12:K$286,$Z962),NA)</f>
        <v>N/A</v>
      </c>
      <c r="O962" s="150" t="str" cm="1">
        <f t="array" ref="O962">IFERROR(INDEX(Forecast_Capex_Input!L$12:L$286,$Z962),NA)</f>
        <v>N/A</v>
      </c>
      <c r="P962" s="150" t="str" cm="1">
        <f t="array" ref="P962">IFERROR(INDEX(Forecast_Capex_Input!M$12:M$286,$Z962),NA)</f>
        <v>N/A</v>
      </c>
      <c r="Q962" s="24" t="str" cm="1">
        <f t="array" ref="Q962">IFERROR(INDEX(Forecast_Capex_Input!N$12:N$286,$Z962),NA)</f>
        <v>N/A</v>
      </c>
      <c r="R962" s="190" cm="1">
        <f t="array" ref="R962">IFERROR(INDEX(Forecast_Capex_Input!O$12:O$286,$Z962),0)</f>
        <v>0</v>
      </c>
      <c r="S962" s="24" cm="1">
        <f t="array" ref="S962">IFERROR(INDEX(Forecast_Capex_Input!P$12:P$286,$Z962),0)</f>
        <v>0</v>
      </c>
      <c r="T962" s="150" t="str" cm="1">
        <f t="array" aca="1" ref="T962" ca="1">IFERROR(INDEX(General!$K$91:$K$110,$AC962),NA)</f>
        <v>N/A</v>
      </c>
      <c r="U962" s="43" cm="1">
        <f t="array" aca="1" ref="U962" ca="1">IFERROR(
IF($F962=General!$E$25,INDEX(Forecast_Capex_Input!S$12:S$286,$Z962),
INDEX(Forecast_Capex_Input!T$12:T$286,$Z962)),0)</f>
        <v>0</v>
      </c>
      <c r="V962" s="82" t="b">
        <f>IFERROR(INDEX(Overheads!$T$19:$T$26,MATCH($I962,Overheads!$E$19:$E$26,0)),FALSE)</f>
        <v>0</v>
      </c>
      <c r="W962" s="209" cm="1">
        <f t="array" ref="W962">IFERROR(
INDEX(Forecast_Capex_Input!CN$12:CN$286,$Z962),0)</f>
        <v>0</v>
      </c>
      <c r="X962" s="209">
        <f>IFERROR(
MATCH($W962,General!$L$39:$S$39,0),1)</f>
        <v>1</v>
      </c>
      <c r="Z962" s="28" t="str">
        <f>IFERROR(
IF(MATCH($C962,Forecast_Capex_Input!$CI$12:$CI$286,1)+1&gt;MAX(Forecast_Capex_Input!$C$12:$C$286),NA,
MATCH($C962,Forecast_Capex_Input!$CI$12:$CI$286,1)+1),1)</f>
        <v>N/A</v>
      </c>
      <c r="AA962" s="28" t="str" cm="1">
        <f t="array" aca="1" ref="AA962" ca="1">IFERROR(
IF(Z961&lt;&gt;Z962,1,
IF(COUNTIF(OFFSET(AA961,0,0,-INDEX(Forecast_Capex_Input!$CG$12:$CG$286,$Z962)),AA961)=INDEX(Forecast_Capex_Input!$CG$12:$CG$286,$Z962),AA961+1,AA961)),NA)</f>
        <v>N/A</v>
      </c>
      <c r="AB962" s="28" t="str" cm="1">
        <f t="array" ref="AB962">IFERROR($C962-IF($Z962=1,1,INDEX(Forecast_Capex_Input!$CI$12:$CI$286,$Z962-1))+1,NA)</f>
        <v>N/A</v>
      </c>
      <c r="AC962" s="28" t="str" cm="1">
        <f t="array" aca="1" ref="AC962" ca="1">IFERROR(IF(AA962=1,
INDEX(Forecast_Capex_Input!$AI$10:$BB$10,SMALL(IF(INDEX(Forecast_Capex_Input!$AI$12:$BB$286,$Z962,0)&gt;0,COLUMN(Forecast_Capex_Input!$AI$10:$BB$10)-COLUMN(Forecast_Capex_Input!$AI$12)+1),ROWS(OFFSET(AC961,0,0,-$AB962)))),
OFFSET(AC961,-INDEX(Forecast_Capex_Input!$CG$12:$CG$286,$Z962)+1,0)),NA)</f>
        <v>N/A</v>
      </c>
      <c r="AD962" s="28" t="str">
        <f t="shared" ca="1" si="82"/>
        <v>N/A</v>
      </c>
      <c r="AE962" s="82" t="b">
        <f t="shared" si="86"/>
        <v>0</v>
      </c>
      <c r="AF962" s="78" t="b">
        <v>0</v>
      </c>
      <c r="AG962" s="82" t="b">
        <f t="shared" si="83"/>
        <v>1</v>
      </c>
      <c r="AI962" s="55">
        <v>0</v>
      </c>
      <c r="AJ962" s="55">
        <v>0</v>
      </c>
      <c r="AK962" s="55">
        <v>0</v>
      </c>
      <c r="AL962" s="55">
        <v>0</v>
      </c>
      <c r="AM962" s="55">
        <v>0</v>
      </c>
      <c r="AN962" s="135">
        <v>0</v>
      </c>
      <c r="AP962" s="55">
        <v>0</v>
      </c>
      <c r="AQ962" s="55">
        <v>0</v>
      </c>
      <c r="AR962" s="55">
        <v>0</v>
      </c>
      <c r="AS962" s="55">
        <v>0</v>
      </c>
      <c r="AT962" s="55">
        <v>0</v>
      </c>
      <c r="AU962" s="135">
        <v>0</v>
      </c>
      <c r="AW962" s="55">
        <v>0</v>
      </c>
      <c r="AX962" s="55">
        <v>0</v>
      </c>
      <c r="AY962" s="55">
        <v>0</v>
      </c>
      <c r="AZ962" s="55">
        <v>0</v>
      </c>
      <c r="BA962" s="55">
        <v>0</v>
      </c>
      <c r="BB962" s="135">
        <v>0</v>
      </c>
      <c r="BD962" s="55">
        <v>0</v>
      </c>
      <c r="BE962" s="55">
        <v>0</v>
      </c>
      <c r="BF962" s="55">
        <v>0</v>
      </c>
      <c r="BG962" s="55">
        <v>0</v>
      </c>
      <c r="BH962" s="55">
        <v>0</v>
      </c>
      <c r="BI962" s="135">
        <v>0</v>
      </c>
      <c r="BK962" s="55">
        <v>0</v>
      </c>
      <c r="BL962" s="55">
        <v>0</v>
      </c>
      <c r="BM962" s="55">
        <v>0</v>
      </c>
      <c r="BN962" s="55">
        <v>0</v>
      </c>
      <c r="BO962" s="55">
        <v>0</v>
      </c>
      <c r="BP962" s="135">
        <v>0</v>
      </c>
      <c r="BR962" s="147">
        <v>0</v>
      </c>
      <c r="BS962" s="147">
        <v>0</v>
      </c>
      <c r="BT962" s="147">
        <v>0</v>
      </c>
      <c r="BU962" s="147">
        <v>0</v>
      </c>
      <c r="BV962" s="147">
        <v>0</v>
      </c>
      <c r="BX962" s="55">
        <v>0</v>
      </c>
      <c r="BY962" s="55">
        <v>0</v>
      </c>
      <c r="BZ962" s="55">
        <v>0</v>
      </c>
      <c r="CA962" s="55">
        <v>0</v>
      </c>
      <c r="CB962" s="55">
        <v>0</v>
      </c>
      <c r="CC962" s="135">
        <v>0</v>
      </c>
      <c r="CE962" s="55">
        <v>0</v>
      </c>
      <c r="CF962" s="55">
        <v>0</v>
      </c>
      <c r="CG962" s="55">
        <v>0</v>
      </c>
      <c r="CH962" s="55">
        <v>0</v>
      </c>
      <c r="CI962" s="55">
        <v>0</v>
      </c>
      <c r="CJ962" s="135">
        <v>0</v>
      </c>
      <c r="CL962" s="55">
        <v>0</v>
      </c>
      <c r="CM962" s="55">
        <v>0</v>
      </c>
      <c r="CN962" s="55">
        <v>0</v>
      </c>
      <c r="CO962" s="55">
        <v>0</v>
      </c>
      <c r="CP962" s="55">
        <v>0</v>
      </c>
      <c r="CQ962" s="135">
        <v>0</v>
      </c>
      <c r="CS962" s="67">
        <v>0</v>
      </c>
      <c r="CT962" s="67">
        <v>0</v>
      </c>
      <c r="CU962" s="67">
        <v>0</v>
      </c>
      <c r="CV962" s="67">
        <v>0</v>
      </c>
      <c r="CW962" s="67">
        <v>0</v>
      </c>
      <c r="CX962" s="135">
        <v>0</v>
      </c>
      <c r="CZ962" s="55">
        <v>0</v>
      </c>
      <c r="DA962" s="55">
        <v>0</v>
      </c>
      <c r="DB962" s="55">
        <v>0</v>
      </c>
      <c r="DC962" s="55">
        <v>0</v>
      </c>
      <c r="DD962" s="55">
        <v>0</v>
      </c>
      <c r="DE962" s="135">
        <v>0</v>
      </c>
      <c r="DG962" s="43" t="b" cm="1">
        <f t="array" aca="1" ref="DG962" ca="1">OR($G962=Forecast_Capex_Input!$BF$8:$BF$10)</f>
        <v>0</v>
      </c>
      <c r="DH962" s="43" cm="1">
        <f t="array" aca="1" ref="DH962" ca="1">IFERROR(INDEX(Forecast_Capex_Input!BG$12:BG$286,$Z962)
*(INDEX(Forecast_Capex_Input!$H$12:$H$286,$Z962)=Repex),0)
*$DG962</f>
        <v>0</v>
      </c>
      <c r="DI962" s="43" cm="1">
        <f t="array" aca="1" ref="DI962" ca="1">IFERROR(INDEX(Forecast_Capex_Input!BH$12:BH$286,$Z962)
*(INDEX(Forecast_Capex_Input!$H$12:$H$286,$Z962)=Repex),0)
*$DG962</f>
        <v>0</v>
      </c>
      <c r="DJ962" s="43" cm="1">
        <f t="array" aca="1" ref="DJ962" ca="1">IFERROR(INDEX(Forecast_Capex_Input!BI$12:BI$286,$Z962)
*(INDEX(Forecast_Capex_Input!$H$12:$H$286,$Z962)=Repex),0)
*$DG962</f>
        <v>0</v>
      </c>
      <c r="DK962" s="43" cm="1">
        <f t="array" aca="1" ref="DK962" ca="1">IFERROR(INDEX(Forecast_Capex_Input!BJ$12:BJ$286,$Z962)
*(INDEX(Forecast_Capex_Input!$H$12:$H$286,$Z962)=Repex),0)
*$DG962</f>
        <v>0</v>
      </c>
      <c r="DL962" s="43" cm="1">
        <f t="array" aca="1" ref="DL962" ca="1">IFERROR(INDEX(Forecast_Capex_Input!BK$12:BK$286,$Z962)
*(INDEX(Forecast_Capex_Input!$H$12:$H$286,$Z962)=Repex),0)
*$DG962</f>
        <v>0</v>
      </c>
      <c r="DM962" s="43" cm="1">
        <f t="array" aca="1" ref="DM962" ca="1">IFERROR(INDEX(Forecast_Capex_Input!BL$12:BL$286,$Z962)
*(INDEX(Forecast_Capex_Input!$H$12:$H$286,$Z962)=Repex),0)
*$DG962</f>
        <v>0</v>
      </c>
      <c r="DO962" s="43" t="b" cm="1">
        <f t="array" aca="1" ref="DO962" ca="1">OR($G962=Forecast_Capex_Input!$BN$8:$BN$9)</f>
        <v>0</v>
      </c>
      <c r="DP962" s="43" cm="1">
        <f t="array" aca="1" ref="DP962" ca="1">IFERROR(INDEX(Forecast_Capex_Input!BO$12:BO$286,$Z962)
*(INDEX(Forecast_Capex_Input!$H$12:$H$286,$Z962)=Repex),0)
*$DO962</f>
        <v>0</v>
      </c>
      <c r="DQ962" s="43" cm="1">
        <f t="array" aca="1" ref="DQ962" ca="1">IFERROR(INDEX(Forecast_Capex_Input!BP$12:BP$286,$Z962)
*(INDEX(Forecast_Capex_Input!$H$12:$H$286,$Z962)=Repex),0)
*$DO962</f>
        <v>0</v>
      </c>
      <c r="DR962" s="43" cm="1">
        <f t="array" aca="1" ref="DR962" ca="1">IFERROR(INDEX(Forecast_Capex_Input!BQ$12:BQ$286,$Z962)
*(INDEX(Forecast_Capex_Input!$H$12:$H$286,$Z962)=Repex),0)
*$DO962</f>
        <v>0</v>
      </c>
      <c r="DS962" s="43" cm="1">
        <f t="array" aca="1" ref="DS962" ca="1">IFERROR(INDEX(Forecast_Capex_Input!BR$12:BR$286,$Z962)
*(INDEX(Forecast_Capex_Input!$H$12:$H$286,$Z962)=Repex),0)
*$DO962</f>
        <v>0</v>
      </c>
      <c r="DT962" s="43" cm="1">
        <f t="array" aca="1" ref="DT962" ca="1">IFERROR(INDEX(Forecast_Capex_Input!BS$12:BS$286,$Z962)
*(INDEX(Forecast_Capex_Input!$H$12:$H$286,$Z962)=Repex),0)
*$DO962</f>
        <v>0</v>
      </c>
      <c r="DV962" s="43" t="b" cm="1">
        <f t="array" aca="1" ref="DV962" ca="1">OR($G962=Forecast_Capex_Input!$BU$8:$BU$10)</f>
        <v>0</v>
      </c>
      <c r="DW962" s="43" cm="1">
        <f t="array" aca="1" ref="DW962" ca="1">IFERROR(INDEX(Forecast_Capex_Input!BV$12:BV$286,$Z962)
*(INDEX(Forecast_Capex_Input!$H$12:$H$286,$Z962)=Repex),0)
*$DV962</f>
        <v>0</v>
      </c>
      <c r="DX962" s="43" cm="1">
        <f t="array" aca="1" ref="DX962" ca="1">IFERROR(INDEX(Forecast_Capex_Input!BW$12:BW$286,$Z962)
*(INDEX(Forecast_Capex_Input!$H$12:$H$286,$Z962)=Repex),0)
*$DV962</f>
        <v>0</v>
      </c>
      <c r="DY962" s="43" cm="1">
        <f t="array" aca="1" ref="DY962" ca="1">IFERROR(INDEX(Forecast_Capex_Input!BX$12:BX$286,$Z962)
*(INDEX(Forecast_Capex_Input!$H$12:$H$286,$Z962)=Repex),0)
*$DV962</f>
        <v>0</v>
      </c>
      <c r="DZ962" s="43" cm="1">
        <f t="array" aca="1" ref="DZ962" ca="1">IFERROR(INDEX(Forecast_Capex_Input!BY$12:BY$286,$Z962)
*(INDEX(Forecast_Capex_Input!$H$12:$H$286,$Z962)=Repex),0)
*$DV962</f>
        <v>0</v>
      </c>
      <c r="EA962" s="43" cm="1">
        <f t="array" aca="1" ref="EA962" ca="1">IFERROR(INDEX(Forecast_Capex_Input!BZ$12:BZ$286,$Z962)
*(INDEX(Forecast_Capex_Input!$H$12:$H$286,$Z962)=Repex),0)
*$DV962</f>
        <v>0</v>
      </c>
      <c r="EB962" s="43" cm="1">
        <f t="array" aca="1" ref="EB962" ca="1">IFERROR(INDEX(Forecast_Capex_Input!CA$12:CA$286,$Z962)
*(INDEX(Forecast_Capex_Input!$H$12:$H$286,$Z962)=Repex),0)
*$DV962</f>
        <v>0</v>
      </c>
      <c r="EC962" s="43" cm="1">
        <f t="array" aca="1" ref="EC962" ca="1">IFERROR(INDEX(Forecast_Capex_Input!CB$12:CB$286,$Z962)
*(INDEX(Forecast_Capex_Input!$H$12:$H$286,$Z962)=Repex),0)
*$DV962</f>
        <v>0</v>
      </c>
      <c r="ED962" s="43" cm="1">
        <f t="array" aca="1" ref="ED962" ca="1">IFERROR(INDEX(Forecast_Capex_Input!CC$12:CC$286,$Z962)
*(INDEX(Forecast_Capex_Input!$H$12:$H$286,$Z962)=Repex),0)
*$DV962</f>
        <v>0</v>
      </c>
      <c r="EF962" s="86" t="str">
        <f t="shared" si="84"/>
        <v>N/A</v>
      </c>
      <c r="EG962" s="28" t="str">
        <f>IFERROR(RANK(EF962,EF$11:EF$1010,0)+COUNTIF(EF$11:EF962,EF962)-1,NA)</f>
        <v>N/A</v>
      </c>
    </row>
    <row r="963" spans="3:137" x14ac:dyDescent="0.2">
      <c r="C963" s="28">
        <f t="shared" si="85"/>
        <v>953</v>
      </c>
      <c r="D963" s="9" t="str" cm="1">
        <f t="array" ref="D963">IFERROR(INDEX(Forecast_Capex_Input!$D$12:$D$286,$Z963),NA)</f>
        <v>N/A</v>
      </c>
      <c r="E963" s="24" t="str" cm="1">
        <f t="array" ref="E963">IF($Z963=NA,NA,INDEX(Forecast_Capex_Input!$E$12:$E$286,$Z963))</f>
        <v>N/A</v>
      </c>
      <c r="F963" s="9" t="str" cm="1">
        <f t="array" aca="1" ref="F963" ca="1">IFERROR(INDEX(General!$E$25:$E$26,$AA963),NA)</f>
        <v>N/A</v>
      </c>
      <c r="G963" s="9" t="str" cm="1">
        <f t="array" aca="1" ref="G963" ca="1">IFERROR(INDEX(Forecast_Capex_Input!$AI$11:$BB$11,$AC963),NA)</f>
        <v>N/A</v>
      </c>
      <c r="H963" s="50" t="str" cm="1">
        <f t="array" aca="1" ref="H963" ca="1">IFERROR(INDEX(Forecast_Capex_Input!$AI$12:$BB$286,$Z963,$AC963),NA)</f>
        <v>N/A</v>
      </c>
      <c r="I963" s="150" t="str" cm="1">
        <f t="array" ref="I963">IFERROR(INDEX(Forecast_Capex_Input!$F$12:$F$286,$Z963),NA)</f>
        <v>N/A</v>
      </c>
      <c r="J963" s="150" t="str" cm="1">
        <f t="array" ref="J963">IFERROR(INDEX(Forecast_Capex_Input!G$12:G$286,$Z963),NA)</f>
        <v>N/A</v>
      </c>
      <c r="K963" s="150" t="str" cm="1">
        <f t="array" ref="K963">IFERROR(INDEX(Forecast_Capex_Input!H$12:H$286,$Z963),NA)</f>
        <v>N/A</v>
      </c>
      <c r="L963" s="150" t="str" cm="1">
        <f t="array" ref="L963">IFERROR(INDEX(Forecast_Capex_Input!I$12:I$286,$Z963),NA)</f>
        <v>N/A</v>
      </c>
      <c r="M963" s="150" t="str" cm="1">
        <f t="array" ref="M963">IFERROR(INDEX(Forecast_Capex_Input!J$12:J$286,$Z963),NA)</f>
        <v>N/A</v>
      </c>
      <c r="N963" s="150" t="str" cm="1">
        <f t="array" ref="N963">IFERROR(INDEX(Forecast_Capex_Input!K$12:K$286,$Z963),NA)</f>
        <v>N/A</v>
      </c>
      <c r="O963" s="150" t="str" cm="1">
        <f t="array" ref="O963">IFERROR(INDEX(Forecast_Capex_Input!L$12:L$286,$Z963),NA)</f>
        <v>N/A</v>
      </c>
      <c r="P963" s="150" t="str" cm="1">
        <f t="array" ref="P963">IFERROR(INDEX(Forecast_Capex_Input!M$12:M$286,$Z963),NA)</f>
        <v>N/A</v>
      </c>
      <c r="Q963" s="24" t="str" cm="1">
        <f t="array" ref="Q963">IFERROR(INDEX(Forecast_Capex_Input!N$12:N$286,$Z963),NA)</f>
        <v>N/A</v>
      </c>
      <c r="R963" s="190" cm="1">
        <f t="array" ref="R963">IFERROR(INDEX(Forecast_Capex_Input!O$12:O$286,$Z963),0)</f>
        <v>0</v>
      </c>
      <c r="S963" s="24" cm="1">
        <f t="array" ref="S963">IFERROR(INDEX(Forecast_Capex_Input!P$12:P$286,$Z963),0)</f>
        <v>0</v>
      </c>
      <c r="T963" s="150" t="str" cm="1">
        <f t="array" aca="1" ref="T963" ca="1">IFERROR(INDEX(General!$K$91:$K$110,$AC963),NA)</f>
        <v>N/A</v>
      </c>
      <c r="U963" s="43" cm="1">
        <f t="array" aca="1" ref="U963" ca="1">IFERROR(
IF($F963=General!$E$25,INDEX(Forecast_Capex_Input!S$12:S$286,$Z963),
INDEX(Forecast_Capex_Input!T$12:T$286,$Z963)),0)</f>
        <v>0</v>
      </c>
      <c r="V963" s="82" t="b">
        <f>IFERROR(INDEX(Overheads!$T$19:$T$26,MATCH($I963,Overheads!$E$19:$E$26,0)),FALSE)</f>
        <v>0</v>
      </c>
      <c r="W963" s="209" cm="1">
        <f t="array" ref="W963">IFERROR(
INDEX(Forecast_Capex_Input!CN$12:CN$286,$Z963),0)</f>
        <v>0</v>
      </c>
      <c r="X963" s="209">
        <f>IFERROR(
MATCH($W963,General!$L$39:$S$39,0),1)</f>
        <v>1</v>
      </c>
      <c r="Z963" s="28" t="str">
        <f>IFERROR(
IF(MATCH($C963,Forecast_Capex_Input!$CI$12:$CI$286,1)+1&gt;MAX(Forecast_Capex_Input!$C$12:$C$286),NA,
MATCH($C963,Forecast_Capex_Input!$CI$12:$CI$286,1)+1),1)</f>
        <v>N/A</v>
      </c>
      <c r="AA963" s="28" t="str" cm="1">
        <f t="array" aca="1" ref="AA963" ca="1">IFERROR(
IF(Z962&lt;&gt;Z963,1,
IF(COUNTIF(OFFSET(AA962,0,0,-INDEX(Forecast_Capex_Input!$CG$12:$CG$286,$Z963)),AA962)=INDEX(Forecast_Capex_Input!$CG$12:$CG$286,$Z963),AA962+1,AA962)),NA)</f>
        <v>N/A</v>
      </c>
      <c r="AB963" s="28" t="str" cm="1">
        <f t="array" ref="AB963">IFERROR($C963-IF($Z963=1,1,INDEX(Forecast_Capex_Input!$CI$12:$CI$286,$Z963-1))+1,NA)</f>
        <v>N/A</v>
      </c>
      <c r="AC963" s="28" t="str" cm="1">
        <f t="array" aca="1" ref="AC963" ca="1">IFERROR(IF(AA963=1,
INDEX(Forecast_Capex_Input!$AI$10:$BB$10,SMALL(IF(INDEX(Forecast_Capex_Input!$AI$12:$BB$286,$Z963,0)&gt;0,COLUMN(Forecast_Capex_Input!$AI$10:$BB$10)-COLUMN(Forecast_Capex_Input!$AI$12)+1),ROWS(OFFSET(AC962,0,0,-$AB963)))),
OFFSET(AC962,-INDEX(Forecast_Capex_Input!$CG$12:$CG$286,$Z963)+1,0)),NA)</f>
        <v>N/A</v>
      </c>
      <c r="AD963" s="28" t="str">
        <f t="shared" ca="1" si="82"/>
        <v>N/A</v>
      </c>
      <c r="AE963" s="82" t="b">
        <f t="shared" si="86"/>
        <v>0</v>
      </c>
      <c r="AF963" s="78" t="b">
        <v>0</v>
      </c>
      <c r="AG963" s="82" t="b">
        <f t="shared" si="83"/>
        <v>1</v>
      </c>
      <c r="AI963" s="55">
        <v>0</v>
      </c>
      <c r="AJ963" s="55">
        <v>0</v>
      </c>
      <c r="AK963" s="55">
        <v>0</v>
      </c>
      <c r="AL963" s="55">
        <v>0</v>
      </c>
      <c r="AM963" s="55">
        <v>0</v>
      </c>
      <c r="AN963" s="135">
        <v>0</v>
      </c>
      <c r="AP963" s="55">
        <v>0</v>
      </c>
      <c r="AQ963" s="55">
        <v>0</v>
      </c>
      <c r="AR963" s="55">
        <v>0</v>
      </c>
      <c r="AS963" s="55">
        <v>0</v>
      </c>
      <c r="AT963" s="55">
        <v>0</v>
      </c>
      <c r="AU963" s="135">
        <v>0</v>
      </c>
      <c r="AW963" s="55">
        <v>0</v>
      </c>
      <c r="AX963" s="55">
        <v>0</v>
      </c>
      <c r="AY963" s="55">
        <v>0</v>
      </c>
      <c r="AZ963" s="55">
        <v>0</v>
      </c>
      <c r="BA963" s="55">
        <v>0</v>
      </c>
      <c r="BB963" s="135">
        <v>0</v>
      </c>
      <c r="BD963" s="55">
        <v>0</v>
      </c>
      <c r="BE963" s="55">
        <v>0</v>
      </c>
      <c r="BF963" s="55">
        <v>0</v>
      </c>
      <c r="BG963" s="55">
        <v>0</v>
      </c>
      <c r="BH963" s="55">
        <v>0</v>
      </c>
      <c r="BI963" s="135">
        <v>0</v>
      </c>
      <c r="BK963" s="55">
        <v>0</v>
      </c>
      <c r="BL963" s="55">
        <v>0</v>
      </c>
      <c r="BM963" s="55">
        <v>0</v>
      </c>
      <c r="BN963" s="55">
        <v>0</v>
      </c>
      <c r="BO963" s="55">
        <v>0</v>
      </c>
      <c r="BP963" s="135">
        <v>0</v>
      </c>
      <c r="BR963" s="147">
        <v>0</v>
      </c>
      <c r="BS963" s="147">
        <v>0</v>
      </c>
      <c r="BT963" s="147">
        <v>0</v>
      </c>
      <c r="BU963" s="147">
        <v>0</v>
      </c>
      <c r="BV963" s="147">
        <v>0</v>
      </c>
      <c r="BX963" s="55">
        <v>0</v>
      </c>
      <c r="BY963" s="55">
        <v>0</v>
      </c>
      <c r="BZ963" s="55">
        <v>0</v>
      </c>
      <c r="CA963" s="55">
        <v>0</v>
      </c>
      <c r="CB963" s="55">
        <v>0</v>
      </c>
      <c r="CC963" s="135">
        <v>0</v>
      </c>
      <c r="CE963" s="55">
        <v>0</v>
      </c>
      <c r="CF963" s="55">
        <v>0</v>
      </c>
      <c r="CG963" s="55">
        <v>0</v>
      </c>
      <c r="CH963" s="55">
        <v>0</v>
      </c>
      <c r="CI963" s="55">
        <v>0</v>
      </c>
      <c r="CJ963" s="135">
        <v>0</v>
      </c>
      <c r="CL963" s="55">
        <v>0</v>
      </c>
      <c r="CM963" s="55">
        <v>0</v>
      </c>
      <c r="CN963" s="55">
        <v>0</v>
      </c>
      <c r="CO963" s="55">
        <v>0</v>
      </c>
      <c r="CP963" s="55">
        <v>0</v>
      </c>
      <c r="CQ963" s="135">
        <v>0</v>
      </c>
      <c r="CS963" s="67">
        <v>0</v>
      </c>
      <c r="CT963" s="67">
        <v>0</v>
      </c>
      <c r="CU963" s="67">
        <v>0</v>
      </c>
      <c r="CV963" s="67">
        <v>0</v>
      </c>
      <c r="CW963" s="67">
        <v>0</v>
      </c>
      <c r="CX963" s="135">
        <v>0</v>
      </c>
      <c r="CZ963" s="55">
        <v>0</v>
      </c>
      <c r="DA963" s="55">
        <v>0</v>
      </c>
      <c r="DB963" s="55">
        <v>0</v>
      </c>
      <c r="DC963" s="55">
        <v>0</v>
      </c>
      <c r="DD963" s="55">
        <v>0</v>
      </c>
      <c r="DE963" s="135">
        <v>0</v>
      </c>
      <c r="DG963" s="43" t="b" cm="1">
        <f t="array" aca="1" ref="DG963" ca="1">OR($G963=Forecast_Capex_Input!$BF$8:$BF$10)</f>
        <v>0</v>
      </c>
      <c r="DH963" s="43" cm="1">
        <f t="array" aca="1" ref="DH963" ca="1">IFERROR(INDEX(Forecast_Capex_Input!BG$12:BG$286,$Z963)
*(INDEX(Forecast_Capex_Input!$H$12:$H$286,$Z963)=Repex),0)
*$DG963</f>
        <v>0</v>
      </c>
      <c r="DI963" s="43" cm="1">
        <f t="array" aca="1" ref="DI963" ca="1">IFERROR(INDEX(Forecast_Capex_Input!BH$12:BH$286,$Z963)
*(INDEX(Forecast_Capex_Input!$H$12:$H$286,$Z963)=Repex),0)
*$DG963</f>
        <v>0</v>
      </c>
      <c r="DJ963" s="43" cm="1">
        <f t="array" aca="1" ref="DJ963" ca="1">IFERROR(INDEX(Forecast_Capex_Input!BI$12:BI$286,$Z963)
*(INDEX(Forecast_Capex_Input!$H$12:$H$286,$Z963)=Repex),0)
*$DG963</f>
        <v>0</v>
      </c>
      <c r="DK963" s="43" cm="1">
        <f t="array" aca="1" ref="DK963" ca="1">IFERROR(INDEX(Forecast_Capex_Input!BJ$12:BJ$286,$Z963)
*(INDEX(Forecast_Capex_Input!$H$12:$H$286,$Z963)=Repex),0)
*$DG963</f>
        <v>0</v>
      </c>
      <c r="DL963" s="43" cm="1">
        <f t="array" aca="1" ref="DL963" ca="1">IFERROR(INDEX(Forecast_Capex_Input!BK$12:BK$286,$Z963)
*(INDEX(Forecast_Capex_Input!$H$12:$H$286,$Z963)=Repex),0)
*$DG963</f>
        <v>0</v>
      </c>
      <c r="DM963" s="43" cm="1">
        <f t="array" aca="1" ref="DM963" ca="1">IFERROR(INDEX(Forecast_Capex_Input!BL$12:BL$286,$Z963)
*(INDEX(Forecast_Capex_Input!$H$12:$H$286,$Z963)=Repex),0)
*$DG963</f>
        <v>0</v>
      </c>
      <c r="DO963" s="43" t="b" cm="1">
        <f t="array" aca="1" ref="DO963" ca="1">OR($G963=Forecast_Capex_Input!$BN$8:$BN$9)</f>
        <v>0</v>
      </c>
      <c r="DP963" s="43" cm="1">
        <f t="array" aca="1" ref="DP963" ca="1">IFERROR(INDEX(Forecast_Capex_Input!BO$12:BO$286,$Z963)
*(INDEX(Forecast_Capex_Input!$H$12:$H$286,$Z963)=Repex),0)
*$DO963</f>
        <v>0</v>
      </c>
      <c r="DQ963" s="43" cm="1">
        <f t="array" aca="1" ref="DQ963" ca="1">IFERROR(INDEX(Forecast_Capex_Input!BP$12:BP$286,$Z963)
*(INDEX(Forecast_Capex_Input!$H$12:$H$286,$Z963)=Repex),0)
*$DO963</f>
        <v>0</v>
      </c>
      <c r="DR963" s="43" cm="1">
        <f t="array" aca="1" ref="DR963" ca="1">IFERROR(INDEX(Forecast_Capex_Input!BQ$12:BQ$286,$Z963)
*(INDEX(Forecast_Capex_Input!$H$12:$H$286,$Z963)=Repex),0)
*$DO963</f>
        <v>0</v>
      </c>
      <c r="DS963" s="43" cm="1">
        <f t="array" aca="1" ref="DS963" ca="1">IFERROR(INDEX(Forecast_Capex_Input!BR$12:BR$286,$Z963)
*(INDEX(Forecast_Capex_Input!$H$12:$H$286,$Z963)=Repex),0)
*$DO963</f>
        <v>0</v>
      </c>
      <c r="DT963" s="43" cm="1">
        <f t="array" aca="1" ref="DT963" ca="1">IFERROR(INDEX(Forecast_Capex_Input!BS$12:BS$286,$Z963)
*(INDEX(Forecast_Capex_Input!$H$12:$H$286,$Z963)=Repex),0)
*$DO963</f>
        <v>0</v>
      </c>
      <c r="DV963" s="43" t="b" cm="1">
        <f t="array" aca="1" ref="DV963" ca="1">OR($G963=Forecast_Capex_Input!$BU$8:$BU$10)</f>
        <v>0</v>
      </c>
      <c r="DW963" s="43" cm="1">
        <f t="array" aca="1" ref="DW963" ca="1">IFERROR(INDEX(Forecast_Capex_Input!BV$12:BV$286,$Z963)
*(INDEX(Forecast_Capex_Input!$H$12:$H$286,$Z963)=Repex),0)
*$DV963</f>
        <v>0</v>
      </c>
      <c r="DX963" s="43" cm="1">
        <f t="array" aca="1" ref="DX963" ca="1">IFERROR(INDEX(Forecast_Capex_Input!BW$12:BW$286,$Z963)
*(INDEX(Forecast_Capex_Input!$H$12:$H$286,$Z963)=Repex),0)
*$DV963</f>
        <v>0</v>
      </c>
      <c r="DY963" s="43" cm="1">
        <f t="array" aca="1" ref="DY963" ca="1">IFERROR(INDEX(Forecast_Capex_Input!BX$12:BX$286,$Z963)
*(INDEX(Forecast_Capex_Input!$H$12:$H$286,$Z963)=Repex),0)
*$DV963</f>
        <v>0</v>
      </c>
      <c r="DZ963" s="43" cm="1">
        <f t="array" aca="1" ref="DZ963" ca="1">IFERROR(INDEX(Forecast_Capex_Input!BY$12:BY$286,$Z963)
*(INDEX(Forecast_Capex_Input!$H$12:$H$286,$Z963)=Repex),0)
*$DV963</f>
        <v>0</v>
      </c>
      <c r="EA963" s="43" cm="1">
        <f t="array" aca="1" ref="EA963" ca="1">IFERROR(INDEX(Forecast_Capex_Input!BZ$12:BZ$286,$Z963)
*(INDEX(Forecast_Capex_Input!$H$12:$H$286,$Z963)=Repex),0)
*$DV963</f>
        <v>0</v>
      </c>
      <c r="EB963" s="43" cm="1">
        <f t="array" aca="1" ref="EB963" ca="1">IFERROR(INDEX(Forecast_Capex_Input!CA$12:CA$286,$Z963)
*(INDEX(Forecast_Capex_Input!$H$12:$H$286,$Z963)=Repex),0)
*$DV963</f>
        <v>0</v>
      </c>
      <c r="EC963" s="43" cm="1">
        <f t="array" aca="1" ref="EC963" ca="1">IFERROR(INDEX(Forecast_Capex_Input!CB$12:CB$286,$Z963)
*(INDEX(Forecast_Capex_Input!$H$12:$H$286,$Z963)=Repex),0)
*$DV963</f>
        <v>0</v>
      </c>
      <c r="ED963" s="43" cm="1">
        <f t="array" aca="1" ref="ED963" ca="1">IFERROR(INDEX(Forecast_Capex_Input!CC$12:CC$286,$Z963)
*(INDEX(Forecast_Capex_Input!$H$12:$H$286,$Z963)=Repex),0)
*$DV963</f>
        <v>0</v>
      </c>
      <c r="EF963" s="86" t="str">
        <f t="shared" si="84"/>
        <v>N/A</v>
      </c>
      <c r="EG963" s="28" t="str">
        <f>IFERROR(RANK(EF963,EF$11:EF$1010,0)+COUNTIF(EF$11:EF963,EF963)-1,NA)</f>
        <v>N/A</v>
      </c>
    </row>
    <row r="964" spans="3:137" x14ac:dyDescent="0.2">
      <c r="C964" s="28">
        <f t="shared" si="85"/>
        <v>954</v>
      </c>
      <c r="D964" s="9" t="str" cm="1">
        <f t="array" ref="D964">IFERROR(INDEX(Forecast_Capex_Input!$D$12:$D$286,$Z964),NA)</f>
        <v>N/A</v>
      </c>
      <c r="E964" s="24" t="str" cm="1">
        <f t="array" ref="E964">IF($Z964=NA,NA,INDEX(Forecast_Capex_Input!$E$12:$E$286,$Z964))</f>
        <v>N/A</v>
      </c>
      <c r="F964" s="9" t="str" cm="1">
        <f t="array" aca="1" ref="F964" ca="1">IFERROR(INDEX(General!$E$25:$E$26,$AA964),NA)</f>
        <v>N/A</v>
      </c>
      <c r="G964" s="9" t="str" cm="1">
        <f t="array" aca="1" ref="G964" ca="1">IFERROR(INDEX(Forecast_Capex_Input!$AI$11:$BB$11,$AC964),NA)</f>
        <v>N/A</v>
      </c>
      <c r="H964" s="50" t="str" cm="1">
        <f t="array" aca="1" ref="H964" ca="1">IFERROR(INDEX(Forecast_Capex_Input!$AI$12:$BB$286,$Z964,$AC964),NA)</f>
        <v>N/A</v>
      </c>
      <c r="I964" s="150" t="str" cm="1">
        <f t="array" ref="I964">IFERROR(INDEX(Forecast_Capex_Input!$F$12:$F$286,$Z964),NA)</f>
        <v>N/A</v>
      </c>
      <c r="J964" s="150" t="str" cm="1">
        <f t="array" ref="J964">IFERROR(INDEX(Forecast_Capex_Input!G$12:G$286,$Z964),NA)</f>
        <v>N/A</v>
      </c>
      <c r="K964" s="150" t="str" cm="1">
        <f t="array" ref="K964">IFERROR(INDEX(Forecast_Capex_Input!H$12:H$286,$Z964),NA)</f>
        <v>N/A</v>
      </c>
      <c r="L964" s="150" t="str" cm="1">
        <f t="array" ref="L964">IFERROR(INDEX(Forecast_Capex_Input!I$12:I$286,$Z964),NA)</f>
        <v>N/A</v>
      </c>
      <c r="M964" s="150" t="str" cm="1">
        <f t="array" ref="M964">IFERROR(INDEX(Forecast_Capex_Input!J$12:J$286,$Z964),NA)</f>
        <v>N/A</v>
      </c>
      <c r="N964" s="150" t="str" cm="1">
        <f t="array" ref="N964">IFERROR(INDEX(Forecast_Capex_Input!K$12:K$286,$Z964),NA)</f>
        <v>N/A</v>
      </c>
      <c r="O964" s="150" t="str" cm="1">
        <f t="array" ref="O964">IFERROR(INDEX(Forecast_Capex_Input!L$12:L$286,$Z964),NA)</f>
        <v>N/A</v>
      </c>
      <c r="P964" s="150" t="str" cm="1">
        <f t="array" ref="P964">IFERROR(INDEX(Forecast_Capex_Input!M$12:M$286,$Z964),NA)</f>
        <v>N/A</v>
      </c>
      <c r="Q964" s="24" t="str" cm="1">
        <f t="array" ref="Q964">IFERROR(INDEX(Forecast_Capex_Input!N$12:N$286,$Z964),NA)</f>
        <v>N/A</v>
      </c>
      <c r="R964" s="190" cm="1">
        <f t="array" ref="R964">IFERROR(INDEX(Forecast_Capex_Input!O$12:O$286,$Z964),0)</f>
        <v>0</v>
      </c>
      <c r="S964" s="24" cm="1">
        <f t="array" ref="S964">IFERROR(INDEX(Forecast_Capex_Input!P$12:P$286,$Z964),0)</f>
        <v>0</v>
      </c>
      <c r="T964" s="150" t="str" cm="1">
        <f t="array" aca="1" ref="T964" ca="1">IFERROR(INDEX(General!$K$91:$K$110,$AC964),NA)</f>
        <v>N/A</v>
      </c>
      <c r="U964" s="43" cm="1">
        <f t="array" aca="1" ref="U964" ca="1">IFERROR(
IF($F964=General!$E$25,INDEX(Forecast_Capex_Input!S$12:S$286,$Z964),
INDEX(Forecast_Capex_Input!T$12:T$286,$Z964)),0)</f>
        <v>0</v>
      </c>
      <c r="V964" s="82" t="b">
        <f>IFERROR(INDEX(Overheads!$T$19:$T$26,MATCH($I964,Overheads!$E$19:$E$26,0)),FALSE)</f>
        <v>0</v>
      </c>
      <c r="W964" s="209" cm="1">
        <f t="array" ref="W964">IFERROR(
INDEX(Forecast_Capex_Input!CN$12:CN$286,$Z964),0)</f>
        <v>0</v>
      </c>
      <c r="X964" s="209">
        <f>IFERROR(
MATCH($W964,General!$L$39:$S$39,0),1)</f>
        <v>1</v>
      </c>
      <c r="Z964" s="28" t="str">
        <f>IFERROR(
IF(MATCH($C964,Forecast_Capex_Input!$CI$12:$CI$286,1)+1&gt;MAX(Forecast_Capex_Input!$C$12:$C$286),NA,
MATCH($C964,Forecast_Capex_Input!$CI$12:$CI$286,1)+1),1)</f>
        <v>N/A</v>
      </c>
      <c r="AA964" s="28" t="str" cm="1">
        <f t="array" aca="1" ref="AA964" ca="1">IFERROR(
IF(Z963&lt;&gt;Z964,1,
IF(COUNTIF(OFFSET(AA963,0,0,-INDEX(Forecast_Capex_Input!$CG$12:$CG$286,$Z964)),AA963)=INDEX(Forecast_Capex_Input!$CG$12:$CG$286,$Z964),AA963+1,AA963)),NA)</f>
        <v>N/A</v>
      </c>
      <c r="AB964" s="28" t="str" cm="1">
        <f t="array" ref="AB964">IFERROR($C964-IF($Z964=1,1,INDEX(Forecast_Capex_Input!$CI$12:$CI$286,$Z964-1))+1,NA)</f>
        <v>N/A</v>
      </c>
      <c r="AC964" s="28" t="str" cm="1">
        <f t="array" aca="1" ref="AC964" ca="1">IFERROR(IF(AA964=1,
INDEX(Forecast_Capex_Input!$AI$10:$BB$10,SMALL(IF(INDEX(Forecast_Capex_Input!$AI$12:$BB$286,$Z964,0)&gt;0,COLUMN(Forecast_Capex_Input!$AI$10:$BB$10)-COLUMN(Forecast_Capex_Input!$AI$12)+1),ROWS(OFFSET(AC963,0,0,-$AB964)))),
OFFSET(AC963,-INDEX(Forecast_Capex_Input!$CG$12:$CG$286,$Z964)+1,0)),NA)</f>
        <v>N/A</v>
      </c>
      <c r="AD964" s="28" t="str">
        <f t="shared" ca="1" si="82"/>
        <v>N/A</v>
      </c>
      <c r="AE964" s="82" t="b">
        <f t="shared" si="86"/>
        <v>0</v>
      </c>
      <c r="AF964" s="78" t="b">
        <v>0</v>
      </c>
      <c r="AG964" s="82" t="b">
        <f t="shared" si="83"/>
        <v>1</v>
      </c>
      <c r="AI964" s="55">
        <v>0</v>
      </c>
      <c r="AJ964" s="55">
        <v>0</v>
      </c>
      <c r="AK964" s="55">
        <v>0</v>
      </c>
      <c r="AL964" s="55">
        <v>0</v>
      </c>
      <c r="AM964" s="55">
        <v>0</v>
      </c>
      <c r="AN964" s="135">
        <v>0</v>
      </c>
      <c r="AP964" s="55">
        <v>0</v>
      </c>
      <c r="AQ964" s="55">
        <v>0</v>
      </c>
      <c r="AR964" s="55">
        <v>0</v>
      </c>
      <c r="AS964" s="55">
        <v>0</v>
      </c>
      <c r="AT964" s="55">
        <v>0</v>
      </c>
      <c r="AU964" s="135">
        <v>0</v>
      </c>
      <c r="AW964" s="55">
        <v>0</v>
      </c>
      <c r="AX964" s="55">
        <v>0</v>
      </c>
      <c r="AY964" s="55">
        <v>0</v>
      </c>
      <c r="AZ964" s="55">
        <v>0</v>
      </c>
      <c r="BA964" s="55">
        <v>0</v>
      </c>
      <c r="BB964" s="135">
        <v>0</v>
      </c>
      <c r="BD964" s="55">
        <v>0</v>
      </c>
      <c r="BE964" s="55">
        <v>0</v>
      </c>
      <c r="BF964" s="55">
        <v>0</v>
      </c>
      <c r="BG964" s="55">
        <v>0</v>
      </c>
      <c r="BH964" s="55">
        <v>0</v>
      </c>
      <c r="BI964" s="135">
        <v>0</v>
      </c>
      <c r="BK964" s="55">
        <v>0</v>
      </c>
      <c r="BL964" s="55">
        <v>0</v>
      </c>
      <c r="BM964" s="55">
        <v>0</v>
      </c>
      <c r="BN964" s="55">
        <v>0</v>
      </c>
      <c r="BO964" s="55">
        <v>0</v>
      </c>
      <c r="BP964" s="135">
        <v>0</v>
      </c>
      <c r="BR964" s="147">
        <v>0</v>
      </c>
      <c r="BS964" s="147">
        <v>0</v>
      </c>
      <c r="BT964" s="147">
        <v>0</v>
      </c>
      <c r="BU964" s="147">
        <v>0</v>
      </c>
      <c r="BV964" s="147">
        <v>0</v>
      </c>
      <c r="BX964" s="55">
        <v>0</v>
      </c>
      <c r="BY964" s="55">
        <v>0</v>
      </c>
      <c r="BZ964" s="55">
        <v>0</v>
      </c>
      <c r="CA964" s="55">
        <v>0</v>
      </c>
      <c r="CB964" s="55">
        <v>0</v>
      </c>
      <c r="CC964" s="135">
        <v>0</v>
      </c>
      <c r="CE964" s="55">
        <v>0</v>
      </c>
      <c r="CF964" s="55">
        <v>0</v>
      </c>
      <c r="CG964" s="55">
        <v>0</v>
      </c>
      <c r="CH964" s="55">
        <v>0</v>
      </c>
      <c r="CI964" s="55">
        <v>0</v>
      </c>
      <c r="CJ964" s="135">
        <v>0</v>
      </c>
      <c r="CL964" s="55">
        <v>0</v>
      </c>
      <c r="CM964" s="55">
        <v>0</v>
      </c>
      <c r="CN964" s="55">
        <v>0</v>
      </c>
      <c r="CO964" s="55">
        <v>0</v>
      </c>
      <c r="CP964" s="55">
        <v>0</v>
      </c>
      <c r="CQ964" s="135">
        <v>0</v>
      </c>
      <c r="CS964" s="67">
        <v>0</v>
      </c>
      <c r="CT964" s="67">
        <v>0</v>
      </c>
      <c r="CU964" s="67">
        <v>0</v>
      </c>
      <c r="CV964" s="67">
        <v>0</v>
      </c>
      <c r="CW964" s="67">
        <v>0</v>
      </c>
      <c r="CX964" s="135">
        <v>0</v>
      </c>
      <c r="CZ964" s="55">
        <v>0</v>
      </c>
      <c r="DA964" s="55">
        <v>0</v>
      </c>
      <c r="DB964" s="55">
        <v>0</v>
      </c>
      <c r="DC964" s="55">
        <v>0</v>
      </c>
      <c r="DD964" s="55">
        <v>0</v>
      </c>
      <c r="DE964" s="135">
        <v>0</v>
      </c>
      <c r="DG964" s="43" t="b" cm="1">
        <f t="array" aca="1" ref="DG964" ca="1">OR($G964=Forecast_Capex_Input!$BF$8:$BF$10)</f>
        <v>0</v>
      </c>
      <c r="DH964" s="43" cm="1">
        <f t="array" aca="1" ref="DH964" ca="1">IFERROR(INDEX(Forecast_Capex_Input!BG$12:BG$286,$Z964)
*(INDEX(Forecast_Capex_Input!$H$12:$H$286,$Z964)=Repex),0)
*$DG964</f>
        <v>0</v>
      </c>
      <c r="DI964" s="43" cm="1">
        <f t="array" aca="1" ref="DI964" ca="1">IFERROR(INDEX(Forecast_Capex_Input!BH$12:BH$286,$Z964)
*(INDEX(Forecast_Capex_Input!$H$12:$H$286,$Z964)=Repex),0)
*$DG964</f>
        <v>0</v>
      </c>
      <c r="DJ964" s="43" cm="1">
        <f t="array" aca="1" ref="DJ964" ca="1">IFERROR(INDEX(Forecast_Capex_Input!BI$12:BI$286,$Z964)
*(INDEX(Forecast_Capex_Input!$H$12:$H$286,$Z964)=Repex),0)
*$DG964</f>
        <v>0</v>
      </c>
      <c r="DK964" s="43" cm="1">
        <f t="array" aca="1" ref="DK964" ca="1">IFERROR(INDEX(Forecast_Capex_Input!BJ$12:BJ$286,$Z964)
*(INDEX(Forecast_Capex_Input!$H$12:$H$286,$Z964)=Repex),0)
*$DG964</f>
        <v>0</v>
      </c>
      <c r="DL964" s="43" cm="1">
        <f t="array" aca="1" ref="DL964" ca="1">IFERROR(INDEX(Forecast_Capex_Input!BK$12:BK$286,$Z964)
*(INDEX(Forecast_Capex_Input!$H$12:$H$286,$Z964)=Repex),0)
*$DG964</f>
        <v>0</v>
      </c>
      <c r="DM964" s="43" cm="1">
        <f t="array" aca="1" ref="DM964" ca="1">IFERROR(INDEX(Forecast_Capex_Input!BL$12:BL$286,$Z964)
*(INDEX(Forecast_Capex_Input!$H$12:$H$286,$Z964)=Repex),0)
*$DG964</f>
        <v>0</v>
      </c>
      <c r="DO964" s="43" t="b" cm="1">
        <f t="array" aca="1" ref="DO964" ca="1">OR($G964=Forecast_Capex_Input!$BN$8:$BN$9)</f>
        <v>0</v>
      </c>
      <c r="DP964" s="43" cm="1">
        <f t="array" aca="1" ref="DP964" ca="1">IFERROR(INDEX(Forecast_Capex_Input!BO$12:BO$286,$Z964)
*(INDEX(Forecast_Capex_Input!$H$12:$H$286,$Z964)=Repex),0)
*$DO964</f>
        <v>0</v>
      </c>
      <c r="DQ964" s="43" cm="1">
        <f t="array" aca="1" ref="DQ964" ca="1">IFERROR(INDEX(Forecast_Capex_Input!BP$12:BP$286,$Z964)
*(INDEX(Forecast_Capex_Input!$H$12:$H$286,$Z964)=Repex),0)
*$DO964</f>
        <v>0</v>
      </c>
      <c r="DR964" s="43" cm="1">
        <f t="array" aca="1" ref="DR964" ca="1">IFERROR(INDEX(Forecast_Capex_Input!BQ$12:BQ$286,$Z964)
*(INDEX(Forecast_Capex_Input!$H$12:$H$286,$Z964)=Repex),0)
*$DO964</f>
        <v>0</v>
      </c>
      <c r="DS964" s="43" cm="1">
        <f t="array" aca="1" ref="DS964" ca="1">IFERROR(INDEX(Forecast_Capex_Input!BR$12:BR$286,$Z964)
*(INDEX(Forecast_Capex_Input!$H$12:$H$286,$Z964)=Repex),0)
*$DO964</f>
        <v>0</v>
      </c>
      <c r="DT964" s="43" cm="1">
        <f t="array" aca="1" ref="DT964" ca="1">IFERROR(INDEX(Forecast_Capex_Input!BS$12:BS$286,$Z964)
*(INDEX(Forecast_Capex_Input!$H$12:$H$286,$Z964)=Repex),0)
*$DO964</f>
        <v>0</v>
      </c>
      <c r="DV964" s="43" t="b" cm="1">
        <f t="array" aca="1" ref="DV964" ca="1">OR($G964=Forecast_Capex_Input!$BU$8:$BU$10)</f>
        <v>0</v>
      </c>
      <c r="DW964" s="43" cm="1">
        <f t="array" aca="1" ref="DW964" ca="1">IFERROR(INDEX(Forecast_Capex_Input!BV$12:BV$286,$Z964)
*(INDEX(Forecast_Capex_Input!$H$12:$H$286,$Z964)=Repex),0)
*$DV964</f>
        <v>0</v>
      </c>
      <c r="DX964" s="43" cm="1">
        <f t="array" aca="1" ref="DX964" ca="1">IFERROR(INDEX(Forecast_Capex_Input!BW$12:BW$286,$Z964)
*(INDEX(Forecast_Capex_Input!$H$12:$H$286,$Z964)=Repex),0)
*$DV964</f>
        <v>0</v>
      </c>
      <c r="DY964" s="43" cm="1">
        <f t="array" aca="1" ref="DY964" ca="1">IFERROR(INDEX(Forecast_Capex_Input!BX$12:BX$286,$Z964)
*(INDEX(Forecast_Capex_Input!$H$12:$H$286,$Z964)=Repex),0)
*$DV964</f>
        <v>0</v>
      </c>
      <c r="DZ964" s="43" cm="1">
        <f t="array" aca="1" ref="DZ964" ca="1">IFERROR(INDEX(Forecast_Capex_Input!BY$12:BY$286,$Z964)
*(INDEX(Forecast_Capex_Input!$H$12:$H$286,$Z964)=Repex),0)
*$DV964</f>
        <v>0</v>
      </c>
      <c r="EA964" s="43" cm="1">
        <f t="array" aca="1" ref="EA964" ca="1">IFERROR(INDEX(Forecast_Capex_Input!BZ$12:BZ$286,$Z964)
*(INDEX(Forecast_Capex_Input!$H$12:$H$286,$Z964)=Repex),0)
*$DV964</f>
        <v>0</v>
      </c>
      <c r="EB964" s="43" cm="1">
        <f t="array" aca="1" ref="EB964" ca="1">IFERROR(INDEX(Forecast_Capex_Input!CA$12:CA$286,$Z964)
*(INDEX(Forecast_Capex_Input!$H$12:$H$286,$Z964)=Repex),0)
*$DV964</f>
        <v>0</v>
      </c>
      <c r="EC964" s="43" cm="1">
        <f t="array" aca="1" ref="EC964" ca="1">IFERROR(INDEX(Forecast_Capex_Input!CB$12:CB$286,$Z964)
*(INDEX(Forecast_Capex_Input!$H$12:$H$286,$Z964)=Repex),0)
*$DV964</f>
        <v>0</v>
      </c>
      <c r="ED964" s="43" cm="1">
        <f t="array" aca="1" ref="ED964" ca="1">IFERROR(INDEX(Forecast_Capex_Input!CC$12:CC$286,$Z964)
*(INDEX(Forecast_Capex_Input!$H$12:$H$286,$Z964)=Repex),0)
*$DV964</f>
        <v>0</v>
      </c>
      <c r="EF964" s="86" t="str">
        <f t="shared" si="84"/>
        <v>N/A</v>
      </c>
      <c r="EG964" s="28" t="str">
        <f>IFERROR(RANK(EF964,EF$11:EF$1010,0)+COUNTIF(EF$11:EF964,EF964)-1,NA)</f>
        <v>N/A</v>
      </c>
    </row>
    <row r="965" spans="3:137" x14ac:dyDescent="0.2">
      <c r="C965" s="28">
        <f t="shared" si="85"/>
        <v>955</v>
      </c>
      <c r="D965" s="9" t="str" cm="1">
        <f t="array" ref="D965">IFERROR(INDEX(Forecast_Capex_Input!$D$12:$D$286,$Z965),NA)</f>
        <v>N/A</v>
      </c>
      <c r="E965" s="24" t="str" cm="1">
        <f t="array" ref="E965">IF($Z965=NA,NA,INDEX(Forecast_Capex_Input!$E$12:$E$286,$Z965))</f>
        <v>N/A</v>
      </c>
      <c r="F965" s="9" t="str" cm="1">
        <f t="array" aca="1" ref="F965" ca="1">IFERROR(INDEX(General!$E$25:$E$26,$AA965),NA)</f>
        <v>N/A</v>
      </c>
      <c r="G965" s="9" t="str" cm="1">
        <f t="array" aca="1" ref="G965" ca="1">IFERROR(INDEX(Forecast_Capex_Input!$AI$11:$BB$11,$AC965),NA)</f>
        <v>N/A</v>
      </c>
      <c r="H965" s="50" t="str" cm="1">
        <f t="array" aca="1" ref="H965" ca="1">IFERROR(INDEX(Forecast_Capex_Input!$AI$12:$BB$286,$Z965,$AC965),NA)</f>
        <v>N/A</v>
      </c>
      <c r="I965" s="150" t="str" cm="1">
        <f t="array" ref="I965">IFERROR(INDEX(Forecast_Capex_Input!$F$12:$F$286,$Z965),NA)</f>
        <v>N/A</v>
      </c>
      <c r="J965" s="150" t="str" cm="1">
        <f t="array" ref="J965">IFERROR(INDEX(Forecast_Capex_Input!G$12:G$286,$Z965),NA)</f>
        <v>N/A</v>
      </c>
      <c r="K965" s="150" t="str" cm="1">
        <f t="array" ref="K965">IFERROR(INDEX(Forecast_Capex_Input!H$12:H$286,$Z965),NA)</f>
        <v>N/A</v>
      </c>
      <c r="L965" s="150" t="str" cm="1">
        <f t="array" ref="L965">IFERROR(INDEX(Forecast_Capex_Input!I$12:I$286,$Z965),NA)</f>
        <v>N/A</v>
      </c>
      <c r="M965" s="150" t="str" cm="1">
        <f t="array" ref="M965">IFERROR(INDEX(Forecast_Capex_Input!J$12:J$286,$Z965),NA)</f>
        <v>N/A</v>
      </c>
      <c r="N965" s="150" t="str" cm="1">
        <f t="array" ref="N965">IFERROR(INDEX(Forecast_Capex_Input!K$12:K$286,$Z965),NA)</f>
        <v>N/A</v>
      </c>
      <c r="O965" s="150" t="str" cm="1">
        <f t="array" ref="O965">IFERROR(INDEX(Forecast_Capex_Input!L$12:L$286,$Z965),NA)</f>
        <v>N/A</v>
      </c>
      <c r="P965" s="150" t="str" cm="1">
        <f t="array" ref="P965">IFERROR(INDEX(Forecast_Capex_Input!M$12:M$286,$Z965),NA)</f>
        <v>N/A</v>
      </c>
      <c r="Q965" s="24" t="str" cm="1">
        <f t="array" ref="Q965">IFERROR(INDEX(Forecast_Capex_Input!N$12:N$286,$Z965),NA)</f>
        <v>N/A</v>
      </c>
      <c r="R965" s="190" cm="1">
        <f t="array" ref="R965">IFERROR(INDEX(Forecast_Capex_Input!O$12:O$286,$Z965),0)</f>
        <v>0</v>
      </c>
      <c r="S965" s="24" cm="1">
        <f t="array" ref="S965">IFERROR(INDEX(Forecast_Capex_Input!P$12:P$286,$Z965),0)</f>
        <v>0</v>
      </c>
      <c r="T965" s="150" t="str" cm="1">
        <f t="array" aca="1" ref="T965" ca="1">IFERROR(INDEX(General!$K$91:$K$110,$AC965),NA)</f>
        <v>N/A</v>
      </c>
      <c r="U965" s="43" cm="1">
        <f t="array" aca="1" ref="U965" ca="1">IFERROR(
IF($F965=General!$E$25,INDEX(Forecast_Capex_Input!S$12:S$286,$Z965),
INDEX(Forecast_Capex_Input!T$12:T$286,$Z965)),0)</f>
        <v>0</v>
      </c>
      <c r="V965" s="82" t="b">
        <f>IFERROR(INDEX(Overheads!$T$19:$T$26,MATCH($I965,Overheads!$E$19:$E$26,0)),FALSE)</f>
        <v>0</v>
      </c>
      <c r="W965" s="209" cm="1">
        <f t="array" ref="W965">IFERROR(
INDEX(Forecast_Capex_Input!CN$12:CN$286,$Z965),0)</f>
        <v>0</v>
      </c>
      <c r="X965" s="209">
        <f>IFERROR(
MATCH($W965,General!$L$39:$S$39,0),1)</f>
        <v>1</v>
      </c>
      <c r="Z965" s="28" t="str">
        <f>IFERROR(
IF(MATCH($C965,Forecast_Capex_Input!$CI$12:$CI$286,1)+1&gt;MAX(Forecast_Capex_Input!$C$12:$C$286),NA,
MATCH($C965,Forecast_Capex_Input!$CI$12:$CI$286,1)+1),1)</f>
        <v>N/A</v>
      </c>
      <c r="AA965" s="28" t="str" cm="1">
        <f t="array" aca="1" ref="AA965" ca="1">IFERROR(
IF(Z964&lt;&gt;Z965,1,
IF(COUNTIF(OFFSET(AA964,0,0,-INDEX(Forecast_Capex_Input!$CG$12:$CG$286,$Z965)),AA964)=INDEX(Forecast_Capex_Input!$CG$12:$CG$286,$Z965),AA964+1,AA964)),NA)</f>
        <v>N/A</v>
      </c>
      <c r="AB965" s="28" t="str" cm="1">
        <f t="array" ref="AB965">IFERROR($C965-IF($Z965=1,1,INDEX(Forecast_Capex_Input!$CI$12:$CI$286,$Z965-1))+1,NA)</f>
        <v>N/A</v>
      </c>
      <c r="AC965" s="28" t="str" cm="1">
        <f t="array" aca="1" ref="AC965" ca="1">IFERROR(IF(AA965=1,
INDEX(Forecast_Capex_Input!$AI$10:$BB$10,SMALL(IF(INDEX(Forecast_Capex_Input!$AI$12:$BB$286,$Z965,0)&gt;0,COLUMN(Forecast_Capex_Input!$AI$10:$BB$10)-COLUMN(Forecast_Capex_Input!$AI$12)+1),ROWS(OFFSET(AC964,0,0,-$AB965)))),
OFFSET(AC964,-INDEX(Forecast_Capex_Input!$CG$12:$CG$286,$Z965)+1,0)),NA)</f>
        <v>N/A</v>
      </c>
      <c r="AD965" s="28" t="str">
        <f t="shared" ca="1" si="82"/>
        <v>N/A</v>
      </c>
      <c r="AE965" s="82" t="b">
        <f t="shared" si="86"/>
        <v>0</v>
      </c>
      <c r="AF965" s="78" t="b">
        <v>0</v>
      </c>
      <c r="AG965" s="82" t="b">
        <f t="shared" si="83"/>
        <v>1</v>
      </c>
      <c r="AI965" s="55">
        <v>0</v>
      </c>
      <c r="AJ965" s="55">
        <v>0</v>
      </c>
      <c r="AK965" s="55">
        <v>0</v>
      </c>
      <c r="AL965" s="55">
        <v>0</v>
      </c>
      <c r="AM965" s="55">
        <v>0</v>
      </c>
      <c r="AN965" s="135">
        <v>0</v>
      </c>
      <c r="AP965" s="55">
        <v>0</v>
      </c>
      <c r="AQ965" s="55">
        <v>0</v>
      </c>
      <c r="AR965" s="55">
        <v>0</v>
      </c>
      <c r="AS965" s="55">
        <v>0</v>
      </c>
      <c r="AT965" s="55">
        <v>0</v>
      </c>
      <c r="AU965" s="135">
        <v>0</v>
      </c>
      <c r="AW965" s="55">
        <v>0</v>
      </c>
      <c r="AX965" s="55">
        <v>0</v>
      </c>
      <c r="AY965" s="55">
        <v>0</v>
      </c>
      <c r="AZ965" s="55">
        <v>0</v>
      </c>
      <c r="BA965" s="55">
        <v>0</v>
      </c>
      <c r="BB965" s="135">
        <v>0</v>
      </c>
      <c r="BD965" s="55">
        <v>0</v>
      </c>
      <c r="BE965" s="55">
        <v>0</v>
      </c>
      <c r="BF965" s="55">
        <v>0</v>
      </c>
      <c r="BG965" s="55">
        <v>0</v>
      </c>
      <c r="BH965" s="55">
        <v>0</v>
      </c>
      <c r="BI965" s="135">
        <v>0</v>
      </c>
      <c r="BK965" s="55">
        <v>0</v>
      </c>
      <c r="BL965" s="55">
        <v>0</v>
      </c>
      <c r="BM965" s="55">
        <v>0</v>
      </c>
      <c r="BN965" s="55">
        <v>0</v>
      </c>
      <c r="BO965" s="55">
        <v>0</v>
      </c>
      <c r="BP965" s="135">
        <v>0</v>
      </c>
      <c r="BR965" s="147">
        <v>0</v>
      </c>
      <c r="BS965" s="147">
        <v>0</v>
      </c>
      <c r="BT965" s="147">
        <v>0</v>
      </c>
      <c r="BU965" s="147">
        <v>0</v>
      </c>
      <c r="BV965" s="147">
        <v>0</v>
      </c>
      <c r="BX965" s="55">
        <v>0</v>
      </c>
      <c r="BY965" s="55">
        <v>0</v>
      </c>
      <c r="BZ965" s="55">
        <v>0</v>
      </c>
      <c r="CA965" s="55">
        <v>0</v>
      </c>
      <c r="CB965" s="55">
        <v>0</v>
      </c>
      <c r="CC965" s="135">
        <v>0</v>
      </c>
      <c r="CE965" s="55">
        <v>0</v>
      </c>
      <c r="CF965" s="55">
        <v>0</v>
      </c>
      <c r="CG965" s="55">
        <v>0</v>
      </c>
      <c r="CH965" s="55">
        <v>0</v>
      </c>
      <c r="CI965" s="55">
        <v>0</v>
      </c>
      <c r="CJ965" s="135">
        <v>0</v>
      </c>
      <c r="CL965" s="55">
        <v>0</v>
      </c>
      <c r="CM965" s="55">
        <v>0</v>
      </c>
      <c r="CN965" s="55">
        <v>0</v>
      </c>
      <c r="CO965" s="55">
        <v>0</v>
      </c>
      <c r="CP965" s="55">
        <v>0</v>
      </c>
      <c r="CQ965" s="135">
        <v>0</v>
      </c>
      <c r="CS965" s="67">
        <v>0</v>
      </c>
      <c r="CT965" s="67">
        <v>0</v>
      </c>
      <c r="CU965" s="67">
        <v>0</v>
      </c>
      <c r="CV965" s="67">
        <v>0</v>
      </c>
      <c r="CW965" s="67">
        <v>0</v>
      </c>
      <c r="CX965" s="135">
        <v>0</v>
      </c>
      <c r="CZ965" s="55">
        <v>0</v>
      </c>
      <c r="DA965" s="55">
        <v>0</v>
      </c>
      <c r="DB965" s="55">
        <v>0</v>
      </c>
      <c r="DC965" s="55">
        <v>0</v>
      </c>
      <c r="DD965" s="55">
        <v>0</v>
      </c>
      <c r="DE965" s="135">
        <v>0</v>
      </c>
      <c r="DG965" s="43" t="b" cm="1">
        <f t="array" aca="1" ref="DG965" ca="1">OR($G965=Forecast_Capex_Input!$BF$8:$BF$10)</f>
        <v>0</v>
      </c>
      <c r="DH965" s="43" cm="1">
        <f t="array" aca="1" ref="DH965" ca="1">IFERROR(INDEX(Forecast_Capex_Input!BG$12:BG$286,$Z965)
*(INDEX(Forecast_Capex_Input!$H$12:$H$286,$Z965)=Repex),0)
*$DG965</f>
        <v>0</v>
      </c>
      <c r="DI965" s="43" cm="1">
        <f t="array" aca="1" ref="DI965" ca="1">IFERROR(INDEX(Forecast_Capex_Input!BH$12:BH$286,$Z965)
*(INDEX(Forecast_Capex_Input!$H$12:$H$286,$Z965)=Repex),0)
*$DG965</f>
        <v>0</v>
      </c>
      <c r="DJ965" s="43" cm="1">
        <f t="array" aca="1" ref="DJ965" ca="1">IFERROR(INDEX(Forecast_Capex_Input!BI$12:BI$286,$Z965)
*(INDEX(Forecast_Capex_Input!$H$12:$H$286,$Z965)=Repex),0)
*$DG965</f>
        <v>0</v>
      </c>
      <c r="DK965" s="43" cm="1">
        <f t="array" aca="1" ref="DK965" ca="1">IFERROR(INDEX(Forecast_Capex_Input!BJ$12:BJ$286,$Z965)
*(INDEX(Forecast_Capex_Input!$H$12:$H$286,$Z965)=Repex),0)
*$DG965</f>
        <v>0</v>
      </c>
      <c r="DL965" s="43" cm="1">
        <f t="array" aca="1" ref="DL965" ca="1">IFERROR(INDEX(Forecast_Capex_Input!BK$12:BK$286,$Z965)
*(INDEX(Forecast_Capex_Input!$H$12:$H$286,$Z965)=Repex),0)
*$DG965</f>
        <v>0</v>
      </c>
      <c r="DM965" s="43" cm="1">
        <f t="array" aca="1" ref="DM965" ca="1">IFERROR(INDEX(Forecast_Capex_Input!BL$12:BL$286,$Z965)
*(INDEX(Forecast_Capex_Input!$H$12:$H$286,$Z965)=Repex),0)
*$DG965</f>
        <v>0</v>
      </c>
      <c r="DO965" s="43" t="b" cm="1">
        <f t="array" aca="1" ref="DO965" ca="1">OR($G965=Forecast_Capex_Input!$BN$8:$BN$9)</f>
        <v>0</v>
      </c>
      <c r="DP965" s="43" cm="1">
        <f t="array" aca="1" ref="DP965" ca="1">IFERROR(INDEX(Forecast_Capex_Input!BO$12:BO$286,$Z965)
*(INDEX(Forecast_Capex_Input!$H$12:$H$286,$Z965)=Repex),0)
*$DO965</f>
        <v>0</v>
      </c>
      <c r="DQ965" s="43" cm="1">
        <f t="array" aca="1" ref="DQ965" ca="1">IFERROR(INDEX(Forecast_Capex_Input!BP$12:BP$286,$Z965)
*(INDEX(Forecast_Capex_Input!$H$12:$H$286,$Z965)=Repex),0)
*$DO965</f>
        <v>0</v>
      </c>
      <c r="DR965" s="43" cm="1">
        <f t="array" aca="1" ref="DR965" ca="1">IFERROR(INDEX(Forecast_Capex_Input!BQ$12:BQ$286,$Z965)
*(INDEX(Forecast_Capex_Input!$H$12:$H$286,$Z965)=Repex),0)
*$DO965</f>
        <v>0</v>
      </c>
      <c r="DS965" s="43" cm="1">
        <f t="array" aca="1" ref="DS965" ca="1">IFERROR(INDEX(Forecast_Capex_Input!BR$12:BR$286,$Z965)
*(INDEX(Forecast_Capex_Input!$H$12:$H$286,$Z965)=Repex),0)
*$DO965</f>
        <v>0</v>
      </c>
      <c r="DT965" s="43" cm="1">
        <f t="array" aca="1" ref="DT965" ca="1">IFERROR(INDEX(Forecast_Capex_Input!BS$12:BS$286,$Z965)
*(INDEX(Forecast_Capex_Input!$H$12:$H$286,$Z965)=Repex),0)
*$DO965</f>
        <v>0</v>
      </c>
      <c r="DV965" s="43" t="b" cm="1">
        <f t="array" aca="1" ref="DV965" ca="1">OR($G965=Forecast_Capex_Input!$BU$8:$BU$10)</f>
        <v>0</v>
      </c>
      <c r="DW965" s="43" cm="1">
        <f t="array" aca="1" ref="DW965" ca="1">IFERROR(INDEX(Forecast_Capex_Input!BV$12:BV$286,$Z965)
*(INDEX(Forecast_Capex_Input!$H$12:$H$286,$Z965)=Repex),0)
*$DV965</f>
        <v>0</v>
      </c>
      <c r="DX965" s="43" cm="1">
        <f t="array" aca="1" ref="DX965" ca="1">IFERROR(INDEX(Forecast_Capex_Input!BW$12:BW$286,$Z965)
*(INDEX(Forecast_Capex_Input!$H$12:$H$286,$Z965)=Repex),0)
*$DV965</f>
        <v>0</v>
      </c>
      <c r="DY965" s="43" cm="1">
        <f t="array" aca="1" ref="DY965" ca="1">IFERROR(INDEX(Forecast_Capex_Input!BX$12:BX$286,$Z965)
*(INDEX(Forecast_Capex_Input!$H$12:$H$286,$Z965)=Repex),0)
*$DV965</f>
        <v>0</v>
      </c>
      <c r="DZ965" s="43" cm="1">
        <f t="array" aca="1" ref="DZ965" ca="1">IFERROR(INDEX(Forecast_Capex_Input!BY$12:BY$286,$Z965)
*(INDEX(Forecast_Capex_Input!$H$12:$H$286,$Z965)=Repex),0)
*$DV965</f>
        <v>0</v>
      </c>
      <c r="EA965" s="43" cm="1">
        <f t="array" aca="1" ref="EA965" ca="1">IFERROR(INDEX(Forecast_Capex_Input!BZ$12:BZ$286,$Z965)
*(INDEX(Forecast_Capex_Input!$H$12:$H$286,$Z965)=Repex),0)
*$DV965</f>
        <v>0</v>
      </c>
      <c r="EB965" s="43" cm="1">
        <f t="array" aca="1" ref="EB965" ca="1">IFERROR(INDEX(Forecast_Capex_Input!CA$12:CA$286,$Z965)
*(INDEX(Forecast_Capex_Input!$H$12:$H$286,$Z965)=Repex),0)
*$DV965</f>
        <v>0</v>
      </c>
      <c r="EC965" s="43" cm="1">
        <f t="array" aca="1" ref="EC965" ca="1">IFERROR(INDEX(Forecast_Capex_Input!CB$12:CB$286,$Z965)
*(INDEX(Forecast_Capex_Input!$H$12:$H$286,$Z965)=Repex),0)
*$DV965</f>
        <v>0</v>
      </c>
      <c r="ED965" s="43" cm="1">
        <f t="array" aca="1" ref="ED965" ca="1">IFERROR(INDEX(Forecast_Capex_Input!CC$12:CC$286,$Z965)
*(INDEX(Forecast_Capex_Input!$H$12:$H$286,$Z965)=Repex),0)
*$DV965</f>
        <v>0</v>
      </c>
      <c r="EF965" s="86" t="str">
        <f t="shared" si="84"/>
        <v>N/A</v>
      </c>
      <c r="EG965" s="28" t="str">
        <f>IFERROR(RANK(EF965,EF$11:EF$1010,0)+COUNTIF(EF$11:EF965,EF965)-1,NA)</f>
        <v>N/A</v>
      </c>
    </row>
    <row r="966" spans="3:137" x14ac:dyDescent="0.2">
      <c r="C966" s="28">
        <f t="shared" si="85"/>
        <v>956</v>
      </c>
      <c r="D966" s="9" t="str" cm="1">
        <f t="array" ref="D966">IFERROR(INDEX(Forecast_Capex_Input!$D$12:$D$286,$Z966),NA)</f>
        <v>N/A</v>
      </c>
      <c r="E966" s="24" t="str" cm="1">
        <f t="array" ref="E966">IF($Z966=NA,NA,INDEX(Forecast_Capex_Input!$E$12:$E$286,$Z966))</f>
        <v>N/A</v>
      </c>
      <c r="F966" s="9" t="str" cm="1">
        <f t="array" aca="1" ref="F966" ca="1">IFERROR(INDEX(General!$E$25:$E$26,$AA966),NA)</f>
        <v>N/A</v>
      </c>
      <c r="G966" s="9" t="str" cm="1">
        <f t="array" aca="1" ref="G966" ca="1">IFERROR(INDEX(Forecast_Capex_Input!$AI$11:$BB$11,$AC966),NA)</f>
        <v>N/A</v>
      </c>
      <c r="H966" s="50" t="str" cm="1">
        <f t="array" aca="1" ref="H966" ca="1">IFERROR(INDEX(Forecast_Capex_Input!$AI$12:$BB$286,$Z966,$AC966),NA)</f>
        <v>N/A</v>
      </c>
      <c r="I966" s="150" t="str" cm="1">
        <f t="array" ref="I966">IFERROR(INDEX(Forecast_Capex_Input!$F$12:$F$286,$Z966),NA)</f>
        <v>N/A</v>
      </c>
      <c r="J966" s="150" t="str" cm="1">
        <f t="array" ref="J966">IFERROR(INDEX(Forecast_Capex_Input!G$12:G$286,$Z966),NA)</f>
        <v>N/A</v>
      </c>
      <c r="K966" s="150" t="str" cm="1">
        <f t="array" ref="K966">IFERROR(INDEX(Forecast_Capex_Input!H$12:H$286,$Z966),NA)</f>
        <v>N/A</v>
      </c>
      <c r="L966" s="150" t="str" cm="1">
        <f t="array" ref="L966">IFERROR(INDEX(Forecast_Capex_Input!I$12:I$286,$Z966),NA)</f>
        <v>N/A</v>
      </c>
      <c r="M966" s="150" t="str" cm="1">
        <f t="array" ref="M966">IFERROR(INDEX(Forecast_Capex_Input!J$12:J$286,$Z966),NA)</f>
        <v>N/A</v>
      </c>
      <c r="N966" s="150" t="str" cm="1">
        <f t="array" ref="N966">IFERROR(INDEX(Forecast_Capex_Input!K$12:K$286,$Z966),NA)</f>
        <v>N/A</v>
      </c>
      <c r="O966" s="150" t="str" cm="1">
        <f t="array" ref="O966">IFERROR(INDEX(Forecast_Capex_Input!L$12:L$286,$Z966),NA)</f>
        <v>N/A</v>
      </c>
      <c r="P966" s="150" t="str" cm="1">
        <f t="array" ref="P966">IFERROR(INDEX(Forecast_Capex_Input!M$12:M$286,$Z966),NA)</f>
        <v>N/A</v>
      </c>
      <c r="Q966" s="24" t="str" cm="1">
        <f t="array" ref="Q966">IFERROR(INDEX(Forecast_Capex_Input!N$12:N$286,$Z966),NA)</f>
        <v>N/A</v>
      </c>
      <c r="R966" s="190" cm="1">
        <f t="array" ref="R966">IFERROR(INDEX(Forecast_Capex_Input!O$12:O$286,$Z966),0)</f>
        <v>0</v>
      </c>
      <c r="S966" s="24" cm="1">
        <f t="array" ref="S966">IFERROR(INDEX(Forecast_Capex_Input!P$12:P$286,$Z966),0)</f>
        <v>0</v>
      </c>
      <c r="T966" s="150" t="str" cm="1">
        <f t="array" aca="1" ref="T966" ca="1">IFERROR(INDEX(General!$K$91:$K$110,$AC966),NA)</f>
        <v>N/A</v>
      </c>
      <c r="U966" s="43" cm="1">
        <f t="array" aca="1" ref="U966" ca="1">IFERROR(
IF($F966=General!$E$25,INDEX(Forecast_Capex_Input!S$12:S$286,$Z966),
INDEX(Forecast_Capex_Input!T$12:T$286,$Z966)),0)</f>
        <v>0</v>
      </c>
      <c r="V966" s="82" t="b">
        <f>IFERROR(INDEX(Overheads!$T$19:$T$26,MATCH($I966,Overheads!$E$19:$E$26,0)),FALSE)</f>
        <v>0</v>
      </c>
      <c r="W966" s="209" cm="1">
        <f t="array" ref="W966">IFERROR(
INDEX(Forecast_Capex_Input!CN$12:CN$286,$Z966),0)</f>
        <v>0</v>
      </c>
      <c r="X966" s="209">
        <f>IFERROR(
MATCH($W966,General!$L$39:$S$39,0),1)</f>
        <v>1</v>
      </c>
      <c r="Z966" s="28" t="str">
        <f>IFERROR(
IF(MATCH($C966,Forecast_Capex_Input!$CI$12:$CI$286,1)+1&gt;MAX(Forecast_Capex_Input!$C$12:$C$286),NA,
MATCH($C966,Forecast_Capex_Input!$CI$12:$CI$286,1)+1),1)</f>
        <v>N/A</v>
      </c>
      <c r="AA966" s="28" t="str" cm="1">
        <f t="array" aca="1" ref="AA966" ca="1">IFERROR(
IF(Z965&lt;&gt;Z966,1,
IF(COUNTIF(OFFSET(AA965,0,0,-INDEX(Forecast_Capex_Input!$CG$12:$CG$286,$Z966)),AA965)=INDEX(Forecast_Capex_Input!$CG$12:$CG$286,$Z966),AA965+1,AA965)),NA)</f>
        <v>N/A</v>
      </c>
      <c r="AB966" s="28" t="str" cm="1">
        <f t="array" ref="AB966">IFERROR($C966-IF($Z966=1,1,INDEX(Forecast_Capex_Input!$CI$12:$CI$286,$Z966-1))+1,NA)</f>
        <v>N/A</v>
      </c>
      <c r="AC966" s="28" t="str" cm="1">
        <f t="array" aca="1" ref="AC966" ca="1">IFERROR(IF(AA966=1,
INDEX(Forecast_Capex_Input!$AI$10:$BB$10,SMALL(IF(INDEX(Forecast_Capex_Input!$AI$12:$BB$286,$Z966,0)&gt;0,COLUMN(Forecast_Capex_Input!$AI$10:$BB$10)-COLUMN(Forecast_Capex_Input!$AI$12)+1),ROWS(OFFSET(AC965,0,0,-$AB966)))),
OFFSET(AC965,-INDEX(Forecast_Capex_Input!$CG$12:$CG$286,$Z966)+1,0)),NA)</f>
        <v>N/A</v>
      </c>
      <c r="AD966" s="28" t="str">
        <f t="shared" ca="1" si="82"/>
        <v>N/A</v>
      </c>
      <c r="AE966" s="82" t="b">
        <f t="shared" si="86"/>
        <v>0</v>
      </c>
      <c r="AF966" s="78" t="b">
        <v>0</v>
      </c>
      <c r="AG966" s="82" t="b">
        <f t="shared" si="83"/>
        <v>1</v>
      </c>
      <c r="AI966" s="55">
        <v>0</v>
      </c>
      <c r="AJ966" s="55">
        <v>0</v>
      </c>
      <c r="AK966" s="55">
        <v>0</v>
      </c>
      <c r="AL966" s="55">
        <v>0</v>
      </c>
      <c r="AM966" s="55">
        <v>0</v>
      </c>
      <c r="AN966" s="135">
        <v>0</v>
      </c>
      <c r="AP966" s="55">
        <v>0</v>
      </c>
      <c r="AQ966" s="55">
        <v>0</v>
      </c>
      <c r="AR966" s="55">
        <v>0</v>
      </c>
      <c r="AS966" s="55">
        <v>0</v>
      </c>
      <c r="AT966" s="55">
        <v>0</v>
      </c>
      <c r="AU966" s="135">
        <v>0</v>
      </c>
      <c r="AW966" s="55">
        <v>0</v>
      </c>
      <c r="AX966" s="55">
        <v>0</v>
      </c>
      <c r="AY966" s="55">
        <v>0</v>
      </c>
      <c r="AZ966" s="55">
        <v>0</v>
      </c>
      <c r="BA966" s="55">
        <v>0</v>
      </c>
      <c r="BB966" s="135">
        <v>0</v>
      </c>
      <c r="BD966" s="55">
        <v>0</v>
      </c>
      <c r="BE966" s="55">
        <v>0</v>
      </c>
      <c r="BF966" s="55">
        <v>0</v>
      </c>
      <c r="BG966" s="55">
        <v>0</v>
      </c>
      <c r="BH966" s="55">
        <v>0</v>
      </c>
      <c r="BI966" s="135">
        <v>0</v>
      </c>
      <c r="BK966" s="55">
        <v>0</v>
      </c>
      <c r="BL966" s="55">
        <v>0</v>
      </c>
      <c r="BM966" s="55">
        <v>0</v>
      </c>
      <c r="BN966" s="55">
        <v>0</v>
      </c>
      <c r="BO966" s="55">
        <v>0</v>
      </c>
      <c r="BP966" s="135">
        <v>0</v>
      </c>
      <c r="BR966" s="147">
        <v>0</v>
      </c>
      <c r="BS966" s="147">
        <v>0</v>
      </c>
      <c r="BT966" s="147">
        <v>0</v>
      </c>
      <c r="BU966" s="147">
        <v>0</v>
      </c>
      <c r="BV966" s="147">
        <v>0</v>
      </c>
      <c r="BX966" s="55">
        <v>0</v>
      </c>
      <c r="BY966" s="55">
        <v>0</v>
      </c>
      <c r="BZ966" s="55">
        <v>0</v>
      </c>
      <c r="CA966" s="55">
        <v>0</v>
      </c>
      <c r="CB966" s="55">
        <v>0</v>
      </c>
      <c r="CC966" s="135">
        <v>0</v>
      </c>
      <c r="CE966" s="55">
        <v>0</v>
      </c>
      <c r="CF966" s="55">
        <v>0</v>
      </c>
      <c r="CG966" s="55">
        <v>0</v>
      </c>
      <c r="CH966" s="55">
        <v>0</v>
      </c>
      <c r="CI966" s="55">
        <v>0</v>
      </c>
      <c r="CJ966" s="135">
        <v>0</v>
      </c>
      <c r="CL966" s="55">
        <v>0</v>
      </c>
      <c r="CM966" s="55">
        <v>0</v>
      </c>
      <c r="CN966" s="55">
        <v>0</v>
      </c>
      <c r="CO966" s="55">
        <v>0</v>
      </c>
      <c r="CP966" s="55">
        <v>0</v>
      </c>
      <c r="CQ966" s="135">
        <v>0</v>
      </c>
      <c r="CS966" s="67">
        <v>0</v>
      </c>
      <c r="CT966" s="67">
        <v>0</v>
      </c>
      <c r="CU966" s="67">
        <v>0</v>
      </c>
      <c r="CV966" s="67">
        <v>0</v>
      </c>
      <c r="CW966" s="67">
        <v>0</v>
      </c>
      <c r="CX966" s="135">
        <v>0</v>
      </c>
      <c r="CZ966" s="55">
        <v>0</v>
      </c>
      <c r="DA966" s="55">
        <v>0</v>
      </c>
      <c r="DB966" s="55">
        <v>0</v>
      </c>
      <c r="DC966" s="55">
        <v>0</v>
      </c>
      <c r="DD966" s="55">
        <v>0</v>
      </c>
      <c r="DE966" s="135">
        <v>0</v>
      </c>
      <c r="DG966" s="43" t="b" cm="1">
        <f t="array" aca="1" ref="DG966" ca="1">OR($G966=Forecast_Capex_Input!$BF$8:$BF$10)</f>
        <v>0</v>
      </c>
      <c r="DH966" s="43" cm="1">
        <f t="array" aca="1" ref="DH966" ca="1">IFERROR(INDEX(Forecast_Capex_Input!BG$12:BG$286,$Z966)
*(INDEX(Forecast_Capex_Input!$H$12:$H$286,$Z966)=Repex),0)
*$DG966</f>
        <v>0</v>
      </c>
      <c r="DI966" s="43" cm="1">
        <f t="array" aca="1" ref="DI966" ca="1">IFERROR(INDEX(Forecast_Capex_Input!BH$12:BH$286,$Z966)
*(INDEX(Forecast_Capex_Input!$H$12:$H$286,$Z966)=Repex),0)
*$DG966</f>
        <v>0</v>
      </c>
      <c r="DJ966" s="43" cm="1">
        <f t="array" aca="1" ref="DJ966" ca="1">IFERROR(INDEX(Forecast_Capex_Input!BI$12:BI$286,$Z966)
*(INDEX(Forecast_Capex_Input!$H$12:$H$286,$Z966)=Repex),0)
*$DG966</f>
        <v>0</v>
      </c>
      <c r="DK966" s="43" cm="1">
        <f t="array" aca="1" ref="DK966" ca="1">IFERROR(INDEX(Forecast_Capex_Input!BJ$12:BJ$286,$Z966)
*(INDEX(Forecast_Capex_Input!$H$12:$H$286,$Z966)=Repex),0)
*$DG966</f>
        <v>0</v>
      </c>
      <c r="DL966" s="43" cm="1">
        <f t="array" aca="1" ref="DL966" ca="1">IFERROR(INDEX(Forecast_Capex_Input!BK$12:BK$286,$Z966)
*(INDEX(Forecast_Capex_Input!$H$12:$H$286,$Z966)=Repex),0)
*$DG966</f>
        <v>0</v>
      </c>
      <c r="DM966" s="43" cm="1">
        <f t="array" aca="1" ref="DM966" ca="1">IFERROR(INDEX(Forecast_Capex_Input!BL$12:BL$286,$Z966)
*(INDEX(Forecast_Capex_Input!$H$12:$H$286,$Z966)=Repex),0)
*$DG966</f>
        <v>0</v>
      </c>
      <c r="DO966" s="43" t="b" cm="1">
        <f t="array" aca="1" ref="DO966" ca="1">OR($G966=Forecast_Capex_Input!$BN$8:$BN$9)</f>
        <v>0</v>
      </c>
      <c r="DP966" s="43" cm="1">
        <f t="array" aca="1" ref="DP966" ca="1">IFERROR(INDEX(Forecast_Capex_Input!BO$12:BO$286,$Z966)
*(INDEX(Forecast_Capex_Input!$H$12:$H$286,$Z966)=Repex),0)
*$DO966</f>
        <v>0</v>
      </c>
      <c r="DQ966" s="43" cm="1">
        <f t="array" aca="1" ref="DQ966" ca="1">IFERROR(INDEX(Forecast_Capex_Input!BP$12:BP$286,$Z966)
*(INDEX(Forecast_Capex_Input!$H$12:$H$286,$Z966)=Repex),0)
*$DO966</f>
        <v>0</v>
      </c>
      <c r="DR966" s="43" cm="1">
        <f t="array" aca="1" ref="DR966" ca="1">IFERROR(INDEX(Forecast_Capex_Input!BQ$12:BQ$286,$Z966)
*(INDEX(Forecast_Capex_Input!$H$12:$H$286,$Z966)=Repex),0)
*$DO966</f>
        <v>0</v>
      </c>
      <c r="DS966" s="43" cm="1">
        <f t="array" aca="1" ref="DS966" ca="1">IFERROR(INDEX(Forecast_Capex_Input!BR$12:BR$286,$Z966)
*(INDEX(Forecast_Capex_Input!$H$12:$H$286,$Z966)=Repex),0)
*$DO966</f>
        <v>0</v>
      </c>
      <c r="DT966" s="43" cm="1">
        <f t="array" aca="1" ref="DT966" ca="1">IFERROR(INDEX(Forecast_Capex_Input!BS$12:BS$286,$Z966)
*(INDEX(Forecast_Capex_Input!$H$12:$H$286,$Z966)=Repex),0)
*$DO966</f>
        <v>0</v>
      </c>
      <c r="DV966" s="43" t="b" cm="1">
        <f t="array" aca="1" ref="DV966" ca="1">OR($G966=Forecast_Capex_Input!$BU$8:$BU$10)</f>
        <v>0</v>
      </c>
      <c r="DW966" s="43" cm="1">
        <f t="array" aca="1" ref="DW966" ca="1">IFERROR(INDEX(Forecast_Capex_Input!BV$12:BV$286,$Z966)
*(INDEX(Forecast_Capex_Input!$H$12:$H$286,$Z966)=Repex),0)
*$DV966</f>
        <v>0</v>
      </c>
      <c r="DX966" s="43" cm="1">
        <f t="array" aca="1" ref="DX966" ca="1">IFERROR(INDEX(Forecast_Capex_Input!BW$12:BW$286,$Z966)
*(INDEX(Forecast_Capex_Input!$H$12:$H$286,$Z966)=Repex),0)
*$DV966</f>
        <v>0</v>
      </c>
      <c r="DY966" s="43" cm="1">
        <f t="array" aca="1" ref="DY966" ca="1">IFERROR(INDEX(Forecast_Capex_Input!BX$12:BX$286,$Z966)
*(INDEX(Forecast_Capex_Input!$H$12:$H$286,$Z966)=Repex),0)
*$DV966</f>
        <v>0</v>
      </c>
      <c r="DZ966" s="43" cm="1">
        <f t="array" aca="1" ref="DZ966" ca="1">IFERROR(INDEX(Forecast_Capex_Input!BY$12:BY$286,$Z966)
*(INDEX(Forecast_Capex_Input!$H$12:$H$286,$Z966)=Repex),0)
*$DV966</f>
        <v>0</v>
      </c>
      <c r="EA966" s="43" cm="1">
        <f t="array" aca="1" ref="EA966" ca="1">IFERROR(INDEX(Forecast_Capex_Input!BZ$12:BZ$286,$Z966)
*(INDEX(Forecast_Capex_Input!$H$12:$H$286,$Z966)=Repex),0)
*$DV966</f>
        <v>0</v>
      </c>
      <c r="EB966" s="43" cm="1">
        <f t="array" aca="1" ref="EB966" ca="1">IFERROR(INDEX(Forecast_Capex_Input!CA$12:CA$286,$Z966)
*(INDEX(Forecast_Capex_Input!$H$12:$H$286,$Z966)=Repex),0)
*$DV966</f>
        <v>0</v>
      </c>
      <c r="EC966" s="43" cm="1">
        <f t="array" aca="1" ref="EC966" ca="1">IFERROR(INDEX(Forecast_Capex_Input!CB$12:CB$286,$Z966)
*(INDEX(Forecast_Capex_Input!$H$12:$H$286,$Z966)=Repex),0)
*$DV966</f>
        <v>0</v>
      </c>
      <c r="ED966" s="43" cm="1">
        <f t="array" aca="1" ref="ED966" ca="1">IFERROR(INDEX(Forecast_Capex_Input!CC$12:CC$286,$Z966)
*(INDEX(Forecast_Capex_Input!$H$12:$H$286,$Z966)=Repex),0)
*$DV966</f>
        <v>0</v>
      </c>
      <c r="EF966" s="86" t="str">
        <f t="shared" si="84"/>
        <v>N/A</v>
      </c>
      <c r="EG966" s="28" t="str">
        <f>IFERROR(RANK(EF966,EF$11:EF$1010,0)+COUNTIF(EF$11:EF966,EF966)-1,NA)</f>
        <v>N/A</v>
      </c>
    </row>
    <row r="967" spans="3:137" x14ac:dyDescent="0.2">
      <c r="C967" s="28">
        <f t="shared" si="85"/>
        <v>957</v>
      </c>
      <c r="D967" s="9" t="str" cm="1">
        <f t="array" ref="D967">IFERROR(INDEX(Forecast_Capex_Input!$D$12:$D$286,$Z967),NA)</f>
        <v>N/A</v>
      </c>
      <c r="E967" s="24" t="str" cm="1">
        <f t="array" ref="E967">IF($Z967=NA,NA,INDEX(Forecast_Capex_Input!$E$12:$E$286,$Z967))</f>
        <v>N/A</v>
      </c>
      <c r="F967" s="9" t="str" cm="1">
        <f t="array" aca="1" ref="F967" ca="1">IFERROR(INDEX(General!$E$25:$E$26,$AA967),NA)</f>
        <v>N/A</v>
      </c>
      <c r="G967" s="9" t="str" cm="1">
        <f t="array" aca="1" ref="G967" ca="1">IFERROR(INDEX(Forecast_Capex_Input!$AI$11:$BB$11,$AC967),NA)</f>
        <v>N/A</v>
      </c>
      <c r="H967" s="50" t="str" cm="1">
        <f t="array" aca="1" ref="H967" ca="1">IFERROR(INDEX(Forecast_Capex_Input!$AI$12:$BB$286,$Z967,$AC967),NA)</f>
        <v>N/A</v>
      </c>
      <c r="I967" s="150" t="str" cm="1">
        <f t="array" ref="I967">IFERROR(INDEX(Forecast_Capex_Input!$F$12:$F$286,$Z967),NA)</f>
        <v>N/A</v>
      </c>
      <c r="J967" s="150" t="str" cm="1">
        <f t="array" ref="J967">IFERROR(INDEX(Forecast_Capex_Input!G$12:G$286,$Z967),NA)</f>
        <v>N/A</v>
      </c>
      <c r="K967" s="150" t="str" cm="1">
        <f t="array" ref="K967">IFERROR(INDEX(Forecast_Capex_Input!H$12:H$286,$Z967),NA)</f>
        <v>N/A</v>
      </c>
      <c r="L967" s="150" t="str" cm="1">
        <f t="array" ref="L967">IFERROR(INDEX(Forecast_Capex_Input!I$12:I$286,$Z967),NA)</f>
        <v>N/A</v>
      </c>
      <c r="M967" s="150" t="str" cm="1">
        <f t="array" ref="M967">IFERROR(INDEX(Forecast_Capex_Input!J$12:J$286,$Z967),NA)</f>
        <v>N/A</v>
      </c>
      <c r="N967" s="150" t="str" cm="1">
        <f t="array" ref="N967">IFERROR(INDEX(Forecast_Capex_Input!K$12:K$286,$Z967),NA)</f>
        <v>N/A</v>
      </c>
      <c r="O967" s="150" t="str" cm="1">
        <f t="array" ref="O967">IFERROR(INDEX(Forecast_Capex_Input!L$12:L$286,$Z967),NA)</f>
        <v>N/A</v>
      </c>
      <c r="P967" s="150" t="str" cm="1">
        <f t="array" ref="P967">IFERROR(INDEX(Forecast_Capex_Input!M$12:M$286,$Z967),NA)</f>
        <v>N/A</v>
      </c>
      <c r="Q967" s="24" t="str" cm="1">
        <f t="array" ref="Q967">IFERROR(INDEX(Forecast_Capex_Input!N$12:N$286,$Z967),NA)</f>
        <v>N/A</v>
      </c>
      <c r="R967" s="190" cm="1">
        <f t="array" ref="R967">IFERROR(INDEX(Forecast_Capex_Input!O$12:O$286,$Z967),0)</f>
        <v>0</v>
      </c>
      <c r="S967" s="24" cm="1">
        <f t="array" ref="S967">IFERROR(INDEX(Forecast_Capex_Input!P$12:P$286,$Z967),0)</f>
        <v>0</v>
      </c>
      <c r="T967" s="150" t="str" cm="1">
        <f t="array" aca="1" ref="T967" ca="1">IFERROR(INDEX(General!$K$91:$K$110,$AC967),NA)</f>
        <v>N/A</v>
      </c>
      <c r="U967" s="43" cm="1">
        <f t="array" aca="1" ref="U967" ca="1">IFERROR(
IF($F967=General!$E$25,INDEX(Forecast_Capex_Input!S$12:S$286,$Z967),
INDEX(Forecast_Capex_Input!T$12:T$286,$Z967)),0)</f>
        <v>0</v>
      </c>
      <c r="V967" s="82" t="b">
        <f>IFERROR(INDEX(Overheads!$T$19:$T$26,MATCH($I967,Overheads!$E$19:$E$26,0)),FALSE)</f>
        <v>0</v>
      </c>
      <c r="W967" s="209" cm="1">
        <f t="array" ref="W967">IFERROR(
INDEX(Forecast_Capex_Input!CN$12:CN$286,$Z967),0)</f>
        <v>0</v>
      </c>
      <c r="X967" s="209">
        <f>IFERROR(
MATCH($W967,General!$L$39:$S$39,0),1)</f>
        <v>1</v>
      </c>
      <c r="Z967" s="28" t="str">
        <f>IFERROR(
IF(MATCH($C967,Forecast_Capex_Input!$CI$12:$CI$286,1)+1&gt;MAX(Forecast_Capex_Input!$C$12:$C$286),NA,
MATCH($C967,Forecast_Capex_Input!$CI$12:$CI$286,1)+1),1)</f>
        <v>N/A</v>
      </c>
      <c r="AA967" s="28" t="str" cm="1">
        <f t="array" aca="1" ref="AA967" ca="1">IFERROR(
IF(Z966&lt;&gt;Z967,1,
IF(COUNTIF(OFFSET(AA966,0,0,-INDEX(Forecast_Capex_Input!$CG$12:$CG$286,$Z967)),AA966)=INDEX(Forecast_Capex_Input!$CG$12:$CG$286,$Z967),AA966+1,AA966)),NA)</f>
        <v>N/A</v>
      </c>
      <c r="AB967" s="28" t="str" cm="1">
        <f t="array" ref="AB967">IFERROR($C967-IF($Z967=1,1,INDEX(Forecast_Capex_Input!$CI$12:$CI$286,$Z967-1))+1,NA)</f>
        <v>N/A</v>
      </c>
      <c r="AC967" s="28" t="str" cm="1">
        <f t="array" aca="1" ref="AC967" ca="1">IFERROR(IF(AA967=1,
INDEX(Forecast_Capex_Input!$AI$10:$BB$10,SMALL(IF(INDEX(Forecast_Capex_Input!$AI$12:$BB$286,$Z967,0)&gt;0,COLUMN(Forecast_Capex_Input!$AI$10:$BB$10)-COLUMN(Forecast_Capex_Input!$AI$12)+1),ROWS(OFFSET(AC966,0,0,-$AB967)))),
OFFSET(AC966,-INDEX(Forecast_Capex_Input!$CG$12:$CG$286,$Z967)+1,0)),NA)</f>
        <v>N/A</v>
      </c>
      <c r="AD967" s="28" t="str">
        <f t="shared" ca="1" si="82"/>
        <v>N/A</v>
      </c>
      <c r="AE967" s="82" t="b">
        <f t="shared" si="86"/>
        <v>0</v>
      </c>
      <c r="AF967" s="78" t="b">
        <v>0</v>
      </c>
      <c r="AG967" s="82" t="b">
        <f t="shared" si="83"/>
        <v>1</v>
      </c>
      <c r="AI967" s="55">
        <v>0</v>
      </c>
      <c r="AJ967" s="55">
        <v>0</v>
      </c>
      <c r="AK967" s="55">
        <v>0</v>
      </c>
      <c r="AL967" s="55">
        <v>0</v>
      </c>
      <c r="AM967" s="55">
        <v>0</v>
      </c>
      <c r="AN967" s="135">
        <v>0</v>
      </c>
      <c r="AP967" s="55">
        <v>0</v>
      </c>
      <c r="AQ967" s="55">
        <v>0</v>
      </c>
      <c r="AR967" s="55">
        <v>0</v>
      </c>
      <c r="AS967" s="55">
        <v>0</v>
      </c>
      <c r="AT967" s="55">
        <v>0</v>
      </c>
      <c r="AU967" s="135">
        <v>0</v>
      </c>
      <c r="AW967" s="55">
        <v>0</v>
      </c>
      <c r="AX967" s="55">
        <v>0</v>
      </c>
      <c r="AY967" s="55">
        <v>0</v>
      </c>
      <c r="AZ967" s="55">
        <v>0</v>
      </c>
      <c r="BA967" s="55">
        <v>0</v>
      </c>
      <c r="BB967" s="135">
        <v>0</v>
      </c>
      <c r="BD967" s="55">
        <v>0</v>
      </c>
      <c r="BE967" s="55">
        <v>0</v>
      </c>
      <c r="BF967" s="55">
        <v>0</v>
      </c>
      <c r="BG967" s="55">
        <v>0</v>
      </c>
      <c r="BH967" s="55">
        <v>0</v>
      </c>
      <c r="BI967" s="135">
        <v>0</v>
      </c>
      <c r="BK967" s="55">
        <v>0</v>
      </c>
      <c r="BL967" s="55">
        <v>0</v>
      </c>
      <c r="BM967" s="55">
        <v>0</v>
      </c>
      <c r="BN967" s="55">
        <v>0</v>
      </c>
      <c r="BO967" s="55">
        <v>0</v>
      </c>
      <c r="BP967" s="135">
        <v>0</v>
      </c>
      <c r="BR967" s="147">
        <v>0</v>
      </c>
      <c r="BS967" s="147">
        <v>0</v>
      </c>
      <c r="BT967" s="147">
        <v>0</v>
      </c>
      <c r="BU967" s="147">
        <v>0</v>
      </c>
      <c r="BV967" s="147">
        <v>0</v>
      </c>
      <c r="BX967" s="55">
        <v>0</v>
      </c>
      <c r="BY967" s="55">
        <v>0</v>
      </c>
      <c r="BZ967" s="55">
        <v>0</v>
      </c>
      <c r="CA967" s="55">
        <v>0</v>
      </c>
      <c r="CB967" s="55">
        <v>0</v>
      </c>
      <c r="CC967" s="135">
        <v>0</v>
      </c>
      <c r="CE967" s="55">
        <v>0</v>
      </c>
      <c r="CF967" s="55">
        <v>0</v>
      </c>
      <c r="CG967" s="55">
        <v>0</v>
      </c>
      <c r="CH967" s="55">
        <v>0</v>
      </c>
      <c r="CI967" s="55">
        <v>0</v>
      </c>
      <c r="CJ967" s="135">
        <v>0</v>
      </c>
      <c r="CL967" s="55">
        <v>0</v>
      </c>
      <c r="CM967" s="55">
        <v>0</v>
      </c>
      <c r="CN967" s="55">
        <v>0</v>
      </c>
      <c r="CO967" s="55">
        <v>0</v>
      </c>
      <c r="CP967" s="55">
        <v>0</v>
      </c>
      <c r="CQ967" s="135">
        <v>0</v>
      </c>
      <c r="CS967" s="67">
        <v>0</v>
      </c>
      <c r="CT967" s="67">
        <v>0</v>
      </c>
      <c r="CU967" s="67">
        <v>0</v>
      </c>
      <c r="CV967" s="67">
        <v>0</v>
      </c>
      <c r="CW967" s="67">
        <v>0</v>
      </c>
      <c r="CX967" s="135">
        <v>0</v>
      </c>
      <c r="CZ967" s="55">
        <v>0</v>
      </c>
      <c r="DA967" s="55">
        <v>0</v>
      </c>
      <c r="DB967" s="55">
        <v>0</v>
      </c>
      <c r="DC967" s="55">
        <v>0</v>
      </c>
      <c r="DD967" s="55">
        <v>0</v>
      </c>
      <c r="DE967" s="135">
        <v>0</v>
      </c>
      <c r="DG967" s="43" t="b" cm="1">
        <f t="array" aca="1" ref="DG967" ca="1">OR($G967=Forecast_Capex_Input!$BF$8:$BF$10)</f>
        <v>0</v>
      </c>
      <c r="DH967" s="43" cm="1">
        <f t="array" aca="1" ref="DH967" ca="1">IFERROR(INDEX(Forecast_Capex_Input!BG$12:BG$286,$Z967)
*(INDEX(Forecast_Capex_Input!$H$12:$H$286,$Z967)=Repex),0)
*$DG967</f>
        <v>0</v>
      </c>
      <c r="DI967" s="43" cm="1">
        <f t="array" aca="1" ref="DI967" ca="1">IFERROR(INDEX(Forecast_Capex_Input!BH$12:BH$286,$Z967)
*(INDEX(Forecast_Capex_Input!$H$12:$H$286,$Z967)=Repex),0)
*$DG967</f>
        <v>0</v>
      </c>
      <c r="DJ967" s="43" cm="1">
        <f t="array" aca="1" ref="DJ967" ca="1">IFERROR(INDEX(Forecast_Capex_Input!BI$12:BI$286,$Z967)
*(INDEX(Forecast_Capex_Input!$H$12:$H$286,$Z967)=Repex),0)
*$DG967</f>
        <v>0</v>
      </c>
      <c r="DK967" s="43" cm="1">
        <f t="array" aca="1" ref="DK967" ca="1">IFERROR(INDEX(Forecast_Capex_Input!BJ$12:BJ$286,$Z967)
*(INDEX(Forecast_Capex_Input!$H$12:$H$286,$Z967)=Repex),0)
*$DG967</f>
        <v>0</v>
      </c>
      <c r="DL967" s="43" cm="1">
        <f t="array" aca="1" ref="DL967" ca="1">IFERROR(INDEX(Forecast_Capex_Input!BK$12:BK$286,$Z967)
*(INDEX(Forecast_Capex_Input!$H$12:$H$286,$Z967)=Repex),0)
*$DG967</f>
        <v>0</v>
      </c>
      <c r="DM967" s="43" cm="1">
        <f t="array" aca="1" ref="DM967" ca="1">IFERROR(INDEX(Forecast_Capex_Input!BL$12:BL$286,$Z967)
*(INDEX(Forecast_Capex_Input!$H$12:$H$286,$Z967)=Repex),0)
*$DG967</f>
        <v>0</v>
      </c>
      <c r="DO967" s="43" t="b" cm="1">
        <f t="array" aca="1" ref="DO967" ca="1">OR($G967=Forecast_Capex_Input!$BN$8:$BN$9)</f>
        <v>0</v>
      </c>
      <c r="DP967" s="43" cm="1">
        <f t="array" aca="1" ref="DP967" ca="1">IFERROR(INDEX(Forecast_Capex_Input!BO$12:BO$286,$Z967)
*(INDEX(Forecast_Capex_Input!$H$12:$H$286,$Z967)=Repex),0)
*$DO967</f>
        <v>0</v>
      </c>
      <c r="DQ967" s="43" cm="1">
        <f t="array" aca="1" ref="DQ967" ca="1">IFERROR(INDEX(Forecast_Capex_Input!BP$12:BP$286,$Z967)
*(INDEX(Forecast_Capex_Input!$H$12:$H$286,$Z967)=Repex),0)
*$DO967</f>
        <v>0</v>
      </c>
      <c r="DR967" s="43" cm="1">
        <f t="array" aca="1" ref="DR967" ca="1">IFERROR(INDEX(Forecast_Capex_Input!BQ$12:BQ$286,$Z967)
*(INDEX(Forecast_Capex_Input!$H$12:$H$286,$Z967)=Repex),0)
*$DO967</f>
        <v>0</v>
      </c>
      <c r="DS967" s="43" cm="1">
        <f t="array" aca="1" ref="DS967" ca="1">IFERROR(INDEX(Forecast_Capex_Input!BR$12:BR$286,$Z967)
*(INDEX(Forecast_Capex_Input!$H$12:$H$286,$Z967)=Repex),0)
*$DO967</f>
        <v>0</v>
      </c>
      <c r="DT967" s="43" cm="1">
        <f t="array" aca="1" ref="DT967" ca="1">IFERROR(INDEX(Forecast_Capex_Input!BS$12:BS$286,$Z967)
*(INDEX(Forecast_Capex_Input!$H$12:$H$286,$Z967)=Repex),0)
*$DO967</f>
        <v>0</v>
      </c>
      <c r="DV967" s="43" t="b" cm="1">
        <f t="array" aca="1" ref="DV967" ca="1">OR($G967=Forecast_Capex_Input!$BU$8:$BU$10)</f>
        <v>0</v>
      </c>
      <c r="DW967" s="43" cm="1">
        <f t="array" aca="1" ref="DW967" ca="1">IFERROR(INDEX(Forecast_Capex_Input!BV$12:BV$286,$Z967)
*(INDEX(Forecast_Capex_Input!$H$12:$H$286,$Z967)=Repex),0)
*$DV967</f>
        <v>0</v>
      </c>
      <c r="DX967" s="43" cm="1">
        <f t="array" aca="1" ref="DX967" ca="1">IFERROR(INDEX(Forecast_Capex_Input!BW$12:BW$286,$Z967)
*(INDEX(Forecast_Capex_Input!$H$12:$H$286,$Z967)=Repex),0)
*$DV967</f>
        <v>0</v>
      </c>
      <c r="DY967" s="43" cm="1">
        <f t="array" aca="1" ref="DY967" ca="1">IFERROR(INDEX(Forecast_Capex_Input!BX$12:BX$286,$Z967)
*(INDEX(Forecast_Capex_Input!$H$12:$H$286,$Z967)=Repex),0)
*$DV967</f>
        <v>0</v>
      </c>
      <c r="DZ967" s="43" cm="1">
        <f t="array" aca="1" ref="DZ967" ca="1">IFERROR(INDEX(Forecast_Capex_Input!BY$12:BY$286,$Z967)
*(INDEX(Forecast_Capex_Input!$H$12:$H$286,$Z967)=Repex),0)
*$DV967</f>
        <v>0</v>
      </c>
      <c r="EA967" s="43" cm="1">
        <f t="array" aca="1" ref="EA967" ca="1">IFERROR(INDEX(Forecast_Capex_Input!BZ$12:BZ$286,$Z967)
*(INDEX(Forecast_Capex_Input!$H$12:$H$286,$Z967)=Repex),0)
*$DV967</f>
        <v>0</v>
      </c>
      <c r="EB967" s="43" cm="1">
        <f t="array" aca="1" ref="EB967" ca="1">IFERROR(INDEX(Forecast_Capex_Input!CA$12:CA$286,$Z967)
*(INDEX(Forecast_Capex_Input!$H$12:$H$286,$Z967)=Repex),0)
*$DV967</f>
        <v>0</v>
      </c>
      <c r="EC967" s="43" cm="1">
        <f t="array" aca="1" ref="EC967" ca="1">IFERROR(INDEX(Forecast_Capex_Input!CB$12:CB$286,$Z967)
*(INDEX(Forecast_Capex_Input!$H$12:$H$286,$Z967)=Repex),0)
*$DV967</f>
        <v>0</v>
      </c>
      <c r="ED967" s="43" cm="1">
        <f t="array" aca="1" ref="ED967" ca="1">IFERROR(INDEX(Forecast_Capex_Input!CC$12:CC$286,$Z967)
*(INDEX(Forecast_Capex_Input!$H$12:$H$286,$Z967)=Repex),0)
*$DV967</f>
        <v>0</v>
      </c>
      <c r="EF967" s="86" t="str">
        <f t="shared" si="84"/>
        <v>N/A</v>
      </c>
      <c r="EG967" s="28" t="str">
        <f>IFERROR(RANK(EF967,EF$11:EF$1010,0)+COUNTIF(EF$11:EF967,EF967)-1,NA)</f>
        <v>N/A</v>
      </c>
    </row>
    <row r="968" spans="3:137" x14ac:dyDescent="0.2">
      <c r="C968" s="28">
        <f t="shared" si="85"/>
        <v>958</v>
      </c>
      <c r="D968" s="9" t="str" cm="1">
        <f t="array" ref="D968">IFERROR(INDEX(Forecast_Capex_Input!$D$12:$D$286,$Z968),NA)</f>
        <v>N/A</v>
      </c>
      <c r="E968" s="24" t="str" cm="1">
        <f t="array" ref="E968">IF($Z968=NA,NA,INDEX(Forecast_Capex_Input!$E$12:$E$286,$Z968))</f>
        <v>N/A</v>
      </c>
      <c r="F968" s="9" t="str" cm="1">
        <f t="array" aca="1" ref="F968" ca="1">IFERROR(INDEX(General!$E$25:$E$26,$AA968),NA)</f>
        <v>N/A</v>
      </c>
      <c r="G968" s="9" t="str" cm="1">
        <f t="array" aca="1" ref="G968" ca="1">IFERROR(INDEX(Forecast_Capex_Input!$AI$11:$BB$11,$AC968),NA)</f>
        <v>N/A</v>
      </c>
      <c r="H968" s="50" t="str" cm="1">
        <f t="array" aca="1" ref="H968" ca="1">IFERROR(INDEX(Forecast_Capex_Input!$AI$12:$BB$286,$Z968,$AC968),NA)</f>
        <v>N/A</v>
      </c>
      <c r="I968" s="150" t="str" cm="1">
        <f t="array" ref="I968">IFERROR(INDEX(Forecast_Capex_Input!$F$12:$F$286,$Z968),NA)</f>
        <v>N/A</v>
      </c>
      <c r="J968" s="150" t="str" cm="1">
        <f t="array" ref="J968">IFERROR(INDEX(Forecast_Capex_Input!G$12:G$286,$Z968),NA)</f>
        <v>N/A</v>
      </c>
      <c r="K968" s="150" t="str" cm="1">
        <f t="array" ref="K968">IFERROR(INDEX(Forecast_Capex_Input!H$12:H$286,$Z968),NA)</f>
        <v>N/A</v>
      </c>
      <c r="L968" s="150" t="str" cm="1">
        <f t="array" ref="L968">IFERROR(INDEX(Forecast_Capex_Input!I$12:I$286,$Z968),NA)</f>
        <v>N/A</v>
      </c>
      <c r="M968" s="150" t="str" cm="1">
        <f t="array" ref="M968">IFERROR(INDEX(Forecast_Capex_Input!J$12:J$286,$Z968),NA)</f>
        <v>N/A</v>
      </c>
      <c r="N968" s="150" t="str" cm="1">
        <f t="array" ref="N968">IFERROR(INDEX(Forecast_Capex_Input!K$12:K$286,$Z968),NA)</f>
        <v>N/A</v>
      </c>
      <c r="O968" s="150" t="str" cm="1">
        <f t="array" ref="O968">IFERROR(INDEX(Forecast_Capex_Input!L$12:L$286,$Z968),NA)</f>
        <v>N/A</v>
      </c>
      <c r="P968" s="150" t="str" cm="1">
        <f t="array" ref="P968">IFERROR(INDEX(Forecast_Capex_Input!M$12:M$286,$Z968),NA)</f>
        <v>N/A</v>
      </c>
      <c r="Q968" s="24" t="str" cm="1">
        <f t="array" ref="Q968">IFERROR(INDEX(Forecast_Capex_Input!N$12:N$286,$Z968),NA)</f>
        <v>N/A</v>
      </c>
      <c r="R968" s="190" cm="1">
        <f t="array" ref="R968">IFERROR(INDEX(Forecast_Capex_Input!O$12:O$286,$Z968),0)</f>
        <v>0</v>
      </c>
      <c r="S968" s="24" cm="1">
        <f t="array" ref="S968">IFERROR(INDEX(Forecast_Capex_Input!P$12:P$286,$Z968),0)</f>
        <v>0</v>
      </c>
      <c r="T968" s="150" t="str" cm="1">
        <f t="array" aca="1" ref="T968" ca="1">IFERROR(INDEX(General!$K$91:$K$110,$AC968),NA)</f>
        <v>N/A</v>
      </c>
      <c r="U968" s="43" cm="1">
        <f t="array" aca="1" ref="U968" ca="1">IFERROR(
IF($F968=General!$E$25,INDEX(Forecast_Capex_Input!S$12:S$286,$Z968),
INDEX(Forecast_Capex_Input!T$12:T$286,$Z968)),0)</f>
        <v>0</v>
      </c>
      <c r="V968" s="82" t="b">
        <f>IFERROR(INDEX(Overheads!$T$19:$T$26,MATCH($I968,Overheads!$E$19:$E$26,0)),FALSE)</f>
        <v>0</v>
      </c>
      <c r="W968" s="209" cm="1">
        <f t="array" ref="W968">IFERROR(
INDEX(Forecast_Capex_Input!CN$12:CN$286,$Z968),0)</f>
        <v>0</v>
      </c>
      <c r="X968" s="209">
        <f>IFERROR(
MATCH($W968,General!$L$39:$S$39,0),1)</f>
        <v>1</v>
      </c>
      <c r="Z968" s="28" t="str">
        <f>IFERROR(
IF(MATCH($C968,Forecast_Capex_Input!$CI$12:$CI$286,1)+1&gt;MAX(Forecast_Capex_Input!$C$12:$C$286),NA,
MATCH($C968,Forecast_Capex_Input!$CI$12:$CI$286,1)+1),1)</f>
        <v>N/A</v>
      </c>
      <c r="AA968" s="28" t="str" cm="1">
        <f t="array" aca="1" ref="AA968" ca="1">IFERROR(
IF(Z967&lt;&gt;Z968,1,
IF(COUNTIF(OFFSET(AA967,0,0,-INDEX(Forecast_Capex_Input!$CG$12:$CG$286,$Z968)),AA967)=INDEX(Forecast_Capex_Input!$CG$12:$CG$286,$Z968),AA967+1,AA967)),NA)</f>
        <v>N/A</v>
      </c>
      <c r="AB968" s="28" t="str" cm="1">
        <f t="array" ref="AB968">IFERROR($C968-IF($Z968=1,1,INDEX(Forecast_Capex_Input!$CI$12:$CI$286,$Z968-1))+1,NA)</f>
        <v>N/A</v>
      </c>
      <c r="AC968" s="28" t="str" cm="1">
        <f t="array" aca="1" ref="AC968" ca="1">IFERROR(IF(AA968=1,
INDEX(Forecast_Capex_Input!$AI$10:$BB$10,SMALL(IF(INDEX(Forecast_Capex_Input!$AI$12:$BB$286,$Z968,0)&gt;0,COLUMN(Forecast_Capex_Input!$AI$10:$BB$10)-COLUMN(Forecast_Capex_Input!$AI$12)+1),ROWS(OFFSET(AC967,0,0,-$AB968)))),
OFFSET(AC967,-INDEX(Forecast_Capex_Input!$CG$12:$CG$286,$Z968)+1,0)),NA)</f>
        <v>N/A</v>
      </c>
      <c r="AD968" s="28" t="str">
        <f t="shared" ca="1" si="82"/>
        <v>N/A</v>
      </c>
      <c r="AE968" s="82" t="b">
        <f t="shared" si="86"/>
        <v>0</v>
      </c>
      <c r="AF968" s="78" t="b">
        <v>0</v>
      </c>
      <c r="AG968" s="82" t="b">
        <f t="shared" si="83"/>
        <v>1</v>
      </c>
      <c r="AI968" s="55">
        <v>0</v>
      </c>
      <c r="AJ968" s="55">
        <v>0</v>
      </c>
      <c r="AK968" s="55">
        <v>0</v>
      </c>
      <c r="AL968" s="55">
        <v>0</v>
      </c>
      <c r="AM968" s="55">
        <v>0</v>
      </c>
      <c r="AN968" s="135">
        <v>0</v>
      </c>
      <c r="AP968" s="55">
        <v>0</v>
      </c>
      <c r="AQ968" s="55">
        <v>0</v>
      </c>
      <c r="AR968" s="55">
        <v>0</v>
      </c>
      <c r="AS968" s="55">
        <v>0</v>
      </c>
      <c r="AT968" s="55">
        <v>0</v>
      </c>
      <c r="AU968" s="135">
        <v>0</v>
      </c>
      <c r="AW968" s="55">
        <v>0</v>
      </c>
      <c r="AX968" s="55">
        <v>0</v>
      </c>
      <c r="AY968" s="55">
        <v>0</v>
      </c>
      <c r="AZ968" s="55">
        <v>0</v>
      </c>
      <c r="BA968" s="55">
        <v>0</v>
      </c>
      <c r="BB968" s="135">
        <v>0</v>
      </c>
      <c r="BD968" s="55">
        <v>0</v>
      </c>
      <c r="BE968" s="55">
        <v>0</v>
      </c>
      <c r="BF968" s="55">
        <v>0</v>
      </c>
      <c r="BG968" s="55">
        <v>0</v>
      </c>
      <c r="BH968" s="55">
        <v>0</v>
      </c>
      <c r="BI968" s="135">
        <v>0</v>
      </c>
      <c r="BK968" s="55">
        <v>0</v>
      </c>
      <c r="BL968" s="55">
        <v>0</v>
      </c>
      <c r="BM968" s="55">
        <v>0</v>
      </c>
      <c r="BN968" s="55">
        <v>0</v>
      </c>
      <c r="BO968" s="55">
        <v>0</v>
      </c>
      <c r="BP968" s="135">
        <v>0</v>
      </c>
      <c r="BR968" s="147">
        <v>0</v>
      </c>
      <c r="BS968" s="147">
        <v>0</v>
      </c>
      <c r="BT968" s="147">
        <v>0</v>
      </c>
      <c r="BU968" s="147">
        <v>0</v>
      </c>
      <c r="BV968" s="147">
        <v>0</v>
      </c>
      <c r="BX968" s="55">
        <v>0</v>
      </c>
      <c r="BY968" s="55">
        <v>0</v>
      </c>
      <c r="BZ968" s="55">
        <v>0</v>
      </c>
      <c r="CA968" s="55">
        <v>0</v>
      </c>
      <c r="CB968" s="55">
        <v>0</v>
      </c>
      <c r="CC968" s="135">
        <v>0</v>
      </c>
      <c r="CE968" s="55">
        <v>0</v>
      </c>
      <c r="CF968" s="55">
        <v>0</v>
      </c>
      <c r="CG968" s="55">
        <v>0</v>
      </c>
      <c r="CH968" s="55">
        <v>0</v>
      </c>
      <c r="CI968" s="55">
        <v>0</v>
      </c>
      <c r="CJ968" s="135">
        <v>0</v>
      </c>
      <c r="CL968" s="55">
        <v>0</v>
      </c>
      <c r="CM968" s="55">
        <v>0</v>
      </c>
      <c r="CN968" s="55">
        <v>0</v>
      </c>
      <c r="CO968" s="55">
        <v>0</v>
      </c>
      <c r="CP968" s="55">
        <v>0</v>
      </c>
      <c r="CQ968" s="135">
        <v>0</v>
      </c>
      <c r="CS968" s="67">
        <v>0</v>
      </c>
      <c r="CT968" s="67">
        <v>0</v>
      </c>
      <c r="CU968" s="67">
        <v>0</v>
      </c>
      <c r="CV968" s="67">
        <v>0</v>
      </c>
      <c r="CW968" s="67">
        <v>0</v>
      </c>
      <c r="CX968" s="135">
        <v>0</v>
      </c>
      <c r="CZ968" s="55">
        <v>0</v>
      </c>
      <c r="DA968" s="55">
        <v>0</v>
      </c>
      <c r="DB968" s="55">
        <v>0</v>
      </c>
      <c r="DC968" s="55">
        <v>0</v>
      </c>
      <c r="DD968" s="55">
        <v>0</v>
      </c>
      <c r="DE968" s="135">
        <v>0</v>
      </c>
      <c r="DG968" s="43" t="b" cm="1">
        <f t="array" aca="1" ref="DG968" ca="1">OR($G968=Forecast_Capex_Input!$BF$8:$BF$10)</f>
        <v>0</v>
      </c>
      <c r="DH968" s="43" cm="1">
        <f t="array" aca="1" ref="DH968" ca="1">IFERROR(INDEX(Forecast_Capex_Input!BG$12:BG$286,$Z968)
*(INDEX(Forecast_Capex_Input!$H$12:$H$286,$Z968)=Repex),0)
*$DG968</f>
        <v>0</v>
      </c>
      <c r="DI968" s="43" cm="1">
        <f t="array" aca="1" ref="DI968" ca="1">IFERROR(INDEX(Forecast_Capex_Input!BH$12:BH$286,$Z968)
*(INDEX(Forecast_Capex_Input!$H$12:$H$286,$Z968)=Repex),0)
*$DG968</f>
        <v>0</v>
      </c>
      <c r="DJ968" s="43" cm="1">
        <f t="array" aca="1" ref="DJ968" ca="1">IFERROR(INDEX(Forecast_Capex_Input!BI$12:BI$286,$Z968)
*(INDEX(Forecast_Capex_Input!$H$12:$H$286,$Z968)=Repex),0)
*$DG968</f>
        <v>0</v>
      </c>
      <c r="DK968" s="43" cm="1">
        <f t="array" aca="1" ref="DK968" ca="1">IFERROR(INDEX(Forecast_Capex_Input!BJ$12:BJ$286,$Z968)
*(INDEX(Forecast_Capex_Input!$H$12:$H$286,$Z968)=Repex),0)
*$DG968</f>
        <v>0</v>
      </c>
      <c r="DL968" s="43" cm="1">
        <f t="array" aca="1" ref="DL968" ca="1">IFERROR(INDEX(Forecast_Capex_Input!BK$12:BK$286,$Z968)
*(INDEX(Forecast_Capex_Input!$H$12:$H$286,$Z968)=Repex),0)
*$DG968</f>
        <v>0</v>
      </c>
      <c r="DM968" s="43" cm="1">
        <f t="array" aca="1" ref="DM968" ca="1">IFERROR(INDEX(Forecast_Capex_Input!BL$12:BL$286,$Z968)
*(INDEX(Forecast_Capex_Input!$H$12:$H$286,$Z968)=Repex),0)
*$DG968</f>
        <v>0</v>
      </c>
      <c r="DO968" s="43" t="b" cm="1">
        <f t="array" aca="1" ref="DO968" ca="1">OR($G968=Forecast_Capex_Input!$BN$8:$BN$9)</f>
        <v>0</v>
      </c>
      <c r="DP968" s="43" cm="1">
        <f t="array" aca="1" ref="DP968" ca="1">IFERROR(INDEX(Forecast_Capex_Input!BO$12:BO$286,$Z968)
*(INDEX(Forecast_Capex_Input!$H$12:$H$286,$Z968)=Repex),0)
*$DO968</f>
        <v>0</v>
      </c>
      <c r="DQ968" s="43" cm="1">
        <f t="array" aca="1" ref="DQ968" ca="1">IFERROR(INDEX(Forecast_Capex_Input!BP$12:BP$286,$Z968)
*(INDEX(Forecast_Capex_Input!$H$12:$H$286,$Z968)=Repex),0)
*$DO968</f>
        <v>0</v>
      </c>
      <c r="DR968" s="43" cm="1">
        <f t="array" aca="1" ref="DR968" ca="1">IFERROR(INDEX(Forecast_Capex_Input!BQ$12:BQ$286,$Z968)
*(INDEX(Forecast_Capex_Input!$H$12:$H$286,$Z968)=Repex),0)
*$DO968</f>
        <v>0</v>
      </c>
      <c r="DS968" s="43" cm="1">
        <f t="array" aca="1" ref="DS968" ca="1">IFERROR(INDEX(Forecast_Capex_Input!BR$12:BR$286,$Z968)
*(INDEX(Forecast_Capex_Input!$H$12:$H$286,$Z968)=Repex),0)
*$DO968</f>
        <v>0</v>
      </c>
      <c r="DT968" s="43" cm="1">
        <f t="array" aca="1" ref="DT968" ca="1">IFERROR(INDEX(Forecast_Capex_Input!BS$12:BS$286,$Z968)
*(INDEX(Forecast_Capex_Input!$H$12:$H$286,$Z968)=Repex),0)
*$DO968</f>
        <v>0</v>
      </c>
      <c r="DV968" s="43" t="b" cm="1">
        <f t="array" aca="1" ref="DV968" ca="1">OR($G968=Forecast_Capex_Input!$BU$8:$BU$10)</f>
        <v>0</v>
      </c>
      <c r="DW968" s="43" cm="1">
        <f t="array" aca="1" ref="DW968" ca="1">IFERROR(INDEX(Forecast_Capex_Input!BV$12:BV$286,$Z968)
*(INDEX(Forecast_Capex_Input!$H$12:$H$286,$Z968)=Repex),0)
*$DV968</f>
        <v>0</v>
      </c>
      <c r="DX968" s="43" cm="1">
        <f t="array" aca="1" ref="DX968" ca="1">IFERROR(INDEX(Forecast_Capex_Input!BW$12:BW$286,$Z968)
*(INDEX(Forecast_Capex_Input!$H$12:$H$286,$Z968)=Repex),0)
*$DV968</f>
        <v>0</v>
      </c>
      <c r="DY968" s="43" cm="1">
        <f t="array" aca="1" ref="DY968" ca="1">IFERROR(INDEX(Forecast_Capex_Input!BX$12:BX$286,$Z968)
*(INDEX(Forecast_Capex_Input!$H$12:$H$286,$Z968)=Repex),0)
*$DV968</f>
        <v>0</v>
      </c>
      <c r="DZ968" s="43" cm="1">
        <f t="array" aca="1" ref="DZ968" ca="1">IFERROR(INDEX(Forecast_Capex_Input!BY$12:BY$286,$Z968)
*(INDEX(Forecast_Capex_Input!$H$12:$H$286,$Z968)=Repex),0)
*$DV968</f>
        <v>0</v>
      </c>
      <c r="EA968" s="43" cm="1">
        <f t="array" aca="1" ref="EA968" ca="1">IFERROR(INDEX(Forecast_Capex_Input!BZ$12:BZ$286,$Z968)
*(INDEX(Forecast_Capex_Input!$H$12:$H$286,$Z968)=Repex),0)
*$DV968</f>
        <v>0</v>
      </c>
      <c r="EB968" s="43" cm="1">
        <f t="array" aca="1" ref="EB968" ca="1">IFERROR(INDEX(Forecast_Capex_Input!CA$12:CA$286,$Z968)
*(INDEX(Forecast_Capex_Input!$H$12:$H$286,$Z968)=Repex),0)
*$DV968</f>
        <v>0</v>
      </c>
      <c r="EC968" s="43" cm="1">
        <f t="array" aca="1" ref="EC968" ca="1">IFERROR(INDEX(Forecast_Capex_Input!CB$12:CB$286,$Z968)
*(INDEX(Forecast_Capex_Input!$H$12:$H$286,$Z968)=Repex),0)
*$DV968</f>
        <v>0</v>
      </c>
      <c r="ED968" s="43" cm="1">
        <f t="array" aca="1" ref="ED968" ca="1">IFERROR(INDEX(Forecast_Capex_Input!CC$12:CC$286,$Z968)
*(INDEX(Forecast_Capex_Input!$H$12:$H$286,$Z968)=Repex),0)
*$DV968</f>
        <v>0</v>
      </c>
      <c r="EF968" s="86" t="str">
        <f t="shared" si="84"/>
        <v>N/A</v>
      </c>
      <c r="EG968" s="28" t="str">
        <f>IFERROR(RANK(EF968,EF$11:EF$1010,0)+COUNTIF(EF$11:EF968,EF968)-1,NA)</f>
        <v>N/A</v>
      </c>
    </row>
    <row r="969" spans="3:137" x14ac:dyDescent="0.2">
      <c r="C969" s="28">
        <f t="shared" si="85"/>
        <v>959</v>
      </c>
      <c r="D969" s="9" t="str" cm="1">
        <f t="array" ref="D969">IFERROR(INDEX(Forecast_Capex_Input!$D$12:$D$286,$Z969),NA)</f>
        <v>N/A</v>
      </c>
      <c r="E969" s="24" t="str" cm="1">
        <f t="array" ref="E969">IF($Z969=NA,NA,INDEX(Forecast_Capex_Input!$E$12:$E$286,$Z969))</f>
        <v>N/A</v>
      </c>
      <c r="F969" s="9" t="str" cm="1">
        <f t="array" aca="1" ref="F969" ca="1">IFERROR(INDEX(General!$E$25:$E$26,$AA969),NA)</f>
        <v>N/A</v>
      </c>
      <c r="G969" s="9" t="str" cm="1">
        <f t="array" aca="1" ref="G969" ca="1">IFERROR(INDEX(Forecast_Capex_Input!$AI$11:$BB$11,$AC969),NA)</f>
        <v>N/A</v>
      </c>
      <c r="H969" s="50" t="str" cm="1">
        <f t="array" aca="1" ref="H969" ca="1">IFERROR(INDEX(Forecast_Capex_Input!$AI$12:$BB$286,$Z969,$AC969),NA)</f>
        <v>N/A</v>
      </c>
      <c r="I969" s="150" t="str" cm="1">
        <f t="array" ref="I969">IFERROR(INDEX(Forecast_Capex_Input!$F$12:$F$286,$Z969),NA)</f>
        <v>N/A</v>
      </c>
      <c r="J969" s="150" t="str" cm="1">
        <f t="array" ref="J969">IFERROR(INDEX(Forecast_Capex_Input!G$12:G$286,$Z969),NA)</f>
        <v>N/A</v>
      </c>
      <c r="K969" s="150" t="str" cm="1">
        <f t="array" ref="K969">IFERROR(INDEX(Forecast_Capex_Input!H$12:H$286,$Z969),NA)</f>
        <v>N/A</v>
      </c>
      <c r="L969" s="150" t="str" cm="1">
        <f t="array" ref="L969">IFERROR(INDEX(Forecast_Capex_Input!I$12:I$286,$Z969),NA)</f>
        <v>N/A</v>
      </c>
      <c r="M969" s="150" t="str" cm="1">
        <f t="array" ref="M969">IFERROR(INDEX(Forecast_Capex_Input!J$12:J$286,$Z969),NA)</f>
        <v>N/A</v>
      </c>
      <c r="N969" s="150" t="str" cm="1">
        <f t="array" ref="N969">IFERROR(INDEX(Forecast_Capex_Input!K$12:K$286,$Z969),NA)</f>
        <v>N/A</v>
      </c>
      <c r="O969" s="150" t="str" cm="1">
        <f t="array" ref="O969">IFERROR(INDEX(Forecast_Capex_Input!L$12:L$286,$Z969),NA)</f>
        <v>N/A</v>
      </c>
      <c r="P969" s="150" t="str" cm="1">
        <f t="array" ref="P969">IFERROR(INDEX(Forecast_Capex_Input!M$12:M$286,$Z969),NA)</f>
        <v>N/A</v>
      </c>
      <c r="Q969" s="24" t="str" cm="1">
        <f t="array" ref="Q969">IFERROR(INDEX(Forecast_Capex_Input!N$12:N$286,$Z969),NA)</f>
        <v>N/A</v>
      </c>
      <c r="R969" s="190" cm="1">
        <f t="array" ref="R969">IFERROR(INDEX(Forecast_Capex_Input!O$12:O$286,$Z969),0)</f>
        <v>0</v>
      </c>
      <c r="S969" s="24" cm="1">
        <f t="array" ref="S969">IFERROR(INDEX(Forecast_Capex_Input!P$12:P$286,$Z969),0)</f>
        <v>0</v>
      </c>
      <c r="T969" s="150" t="str" cm="1">
        <f t="array" aca="1" ref="T969" ca="1">IFERROR(INDEX(General!$K$91:$K$110,$AC969),NA)</f>
        <v>N/A</v>
      </c>
      <c r="U969" s="43" cm="1">
        <f t="array" aca="1" ref="U969" ca="1">IFERROR(
IF($F969=General!$E$25,INDEX(Forecast_Capex_Input!S$12:S$286,$Z969),
INDEX(Forecast_Capex_Input!T$12:T$286,$Z969)),0)</f>
        <v>0</v>
      </c>
      <c r="V969" s="82" t="b">
        <f>IFERROR(INDEX(Overheads!$T$19:$T$26,MATCH($I969,Overheads!$E$19:$E$26,0)),FALSE)</f>
        <v>0</v>
      </c>
      <c r="W969" s="209" cm="1">
        <f t="array" ref="W969">IFERROR(
INDEX(Forecast_Capex_Input!CN$12:CN$286,$Z969),0)</f>
        <v>0</v>
      </c>
      <c r="X969" s="209">
        <f>IFERROR(
MATCH($W969,General!$L$39:$S$39,0),1)</f>
        <v>1</v>
      </c>
      <c r="Z969" s="28" t="str">
        <f>IFERROR(
IF(MATCH($C969,Forecast_Capex_Input!$CI$12:$CI$286,1)+1&gt;MAX(Forecast_Capex_Input!$C$12:$C$286),NA,
MATCH($C969,Forecast_Capex_Input!$CI$12:$CI$286,1)+1),1)</f>
        <v>N/A</v>
      </c>
      <c r="AA969" s="28" t="str" cm="1">
        <f t="array" aca="1" ref="AA969" ca="1">IFERROR(
IF(Z968&lt;&gt;Z969,1,
IF(COUNTIF(OFFSET(AA968,0,0,-INDEX(Forecast_Capex_Input!$CG$12:$CG$286,$Z969)),AA968)=INDEX(Forecast_Capex_Input!$CG$12:$CG$286,$Z969),AA968+1,AA968)),NA)</f>
        <v>N/A</v>
      </c>
      <c r="AB969" s="28" t="str" cm="1">
        <f t="array" ref="AB969">IFERROR($C969-IF($Z969=1,1,INDEX(Forecast_Capex_Input!$CI$12:$CI$286,$Z969-1))+1,NA)</f>
        <v>N/A</v>
      </c>
      <c r="AC969" s="28" t="str" cm="1">
        <f t="array" aca="1" ref="AC969" ca="1">IFERROR(IF(AA969=1,
INDEX(Forecast_Capex_Input!$AI$10:$BB$10,SMALL(IF(INDEX(Forecast_Capex_Input!$AI$12:$BB$286,$Z969,0)&gt;0,COLUMN(Forecast_Capex_Input!$AI$10:$BB$10)-COLUMN(Forecast_Capex_Input!$AI$12)+1),ROWS(OFFSET(AC968,0,0,-$AB969)))),
OFFSET(AC968,-INDEX(Forecast_Capex_Input!$CG$12:$CG$286,$Z969)+1,0)),NA)</f>
        <v>N/A</v>
      </c>
      <c r="AD969" s="28" t="str">
        <f t="shared" ca="1" si="82"/>
        <v>N/A</v>
      </c>
      <c r="AE969" s="82" t="b">
        <f t="shared" si="86"/>
        <v>0</v>
      </c>
      <c r="AF969" s="78" t="b">
        <v>0</v>
      </c>
      <c r="AG969" s="82" t="b">
        <f t="shared" si="83"/>
        <v>1</v>
      </c>
      <c r="AI969" s="55">
        <v>0</v>
      </c>
      <c r="AJ969" s="55">
        <v>0</v>
      </c>
      <c r="AK969" s="55">
        <v>0</v>
      </c>
      <c r="AL969" s="55">
        <v>0</v>
      </c>
      <c r="AM969" s="55">
        <v>0</v>
      </c>
      <c r="AN969" s="135">
        <v>0</v>
      </c>
      <c r="AP969" s="55">
        <v>0</v>
      </c>
      <c r="AQ969" s="55">
        <v>0</v>
      </c>
      <c r="AR969" s="55">
        <v>0</v>
      </c>
      <c r="AS969" s="55">
        <v>0</v>
      </c>
      <c r="AT969" s="55">
        <v>0</v>
      </c>
      <c r="AU969" s="135">
        <v>0</v>
      </c>
      <c r="AW969" s="55">
        <v>0</v>
      </c>
      <c r="AX969" s="55">
        <v>0</v>
      </c>
      <c r="AY969" s="55">
        <v>0</v>
      </c>
      <c r="AZ969" s="55">
        <v>0</v>
      </c>
      <c r="BA969" s="55">
        <v>0</v>
      </c>
      <c r="BB969" s="135">
        <v>0</v>
      </c>
      <c r="BD969" s="55">
        <v>0</v>
      </c>
      <c r="BE969" s="55">
        <v>0</v>
      </c>
      <c r="BF969" s="55">
        <v>0</v>
      </c>
      <c r="BG969" s="55">
        <v>0</v>
      </c>
      <c r="BH969" s="55">
        <v>0</v>
      </c>
      <c r="BI969" s="135">
        <v>0</v>
      </c>
      <c r="BK969" s="55">
        <v>0</v>
      </c>
      <c r="BL969" s="55">
        <v>0</v>
      </c>
      <c r="BM969" s="55">
        <v>0</v>
      </c>
      <c r="BN969" s="55">
        <v>0</v>
      </c>
      <c r="BO969" s="55">
        <v>0</v>
      </c>
      <c r="BP969" s="135">
        <v>0</v>
      </c>
      <c r="BR969" s="147">
        <v>0</v>
      </c>
      <c r="BS969" s="147">
        <v>0</v>
      </c>
      <c r="BT969" s="147">
        <v>0</v>
      </c>
      <c r="BU969" s="147">
        <v>0</v>
      </c>
      <c r="BV969" s="147">
        <v>0</v>
      </c>
      <c r="BX969" s="55">
        <v>0</v>
      </c>
      <c r="BY969" s="55">
        <v>0</v>
      </c>
      <c r="BZ969" s="55">
        <v>0</v>
      </c>
      <c r="CA969" s="55">
        <v>0</v>
      </c>
      <c r="CB969" s="55">
        <v>0</v>
      </c>
      <c r="CC969" s="135">
        <v>0</v>
      </c>
      <c r="CE969" s="55">
        <v>0</v>
      </c>
      <c r="CF969" s="55">
        <v>0</v>
      </c>
      <c r="CG969" s="55">
        <v>0</v>
      </c>
      <c r="CH969" s="55">
        <v>0</v>
      </c>
      <c r="CI969" s="55">
        <v>0</v>
      </c>
      <c r="CJ969" s="135">
        <v>0</v>
      </c>
      <c r="CL969" s="55">
        <v>0</v>
      </c>
      <c r="CM969" s="55">
        <v>0</v>
      </c>
      <c r="CN969" s="55">
        <v>0</v>
      </c>
      <c r="CO969" s="55">
        <v>0</v>
      </c>
      <c r="CP969" s="55">
        <v>0</v>
      </c>
      <c r="CQ969" s="135">
        <v>0</v>
      </c>
      <c r="CS969" s="67">
        <v>0</v>
      </c>
      <c r="CT969" s="67">
        <v>0</v>
      </c>
      <c r="CU969" s="67">
        <v>0</v>
      </c>
      <c r="CV969" s="67">
        <v>0</v>
      </c>
      <c r="CW969" s="67">
        <v>0</v>
      </c>
      <c r="CX969" s="135">
        <v>0</v>
      </c>
      <c r="CZ969" s="55">
        <v>0</v>
      </c>
      <c r="DA969" s="55">
        <v>0</v>
      </c>
      <c r="DB969" s="55">
        <v>0</v>
      </c>
      <c r="DC969" s="55">
        <v>0</v>
      </c>
      <c r="DD969" s="55">
        <v>0</v>
      </c>
      <c r="DE969" s="135">
        <v>0</v>
      </c>
      <c r="DG969" s="43" t="b" cm="1">
        <f t="array" aca="1" ref="DG969" ca="1">OR($G969=Forecast_Capex_Input!$BF$8:$BF$10)</f>
        <v>0</v>
      </c>
      <c r="DH969" s="43" cm="1">
        <f t="array" aca="1" ref="DH969" ca="1">IFERROR(INDEX(Forecast_Capex_Input!BG$12:BG$286,$Z969)
*(INDEX(Forecast_Capex_Input!$H$12:$H$286,$Z969)=Repex),0)
*$DG969</f>
        <v>0</v>
      </c>
      <c r="DI969" s="43" cm="1">
        <f t="array" aca="1" ref="DI969" ca="1">IFERROR(INDEX(Forecast_Capex_Input!BH$12:BH$286,$Z969)
*(INDEX(Forecast_Capex_Input!$H$12:$H$286,$Z969)=Repex),0)
*$DG969</f>
        <v>0</v>
      </c>
      <c r="DJ969" s="43" cm="1">
        <f t="array" aca="1" ref="DJ969" ca="1">IFERROR(INDEX(Forecast_Capex_Input!BI$12:BI$286,$Z969)
*(INDEX(Forecast_Capex_Input!$H$12:$H$286,$Z969)=Repex),0)
*$DG969</f>
        <v>0</v>
      </c>
      <c r="DK969" s="43" cm="1">
        <f t="array" aca="1" ref="DK969" ca="1">IFERROR(INDEX(Forecast_Capex_Input!BJ$12:BJ$286,$Z969)
*(INDEX(Forecast_Capex_Input!$H$12:$H$286,$Z969)=Repex),0)
*$DG969</f>
        <v>0</v>
      </c>
      <c r="DL969" s="43" cm="1">
        <f t="array" aca="1" ref="DL969" ca="1">IFERROR(INDEX(Forecast_Capex_Input!BK$12:BK$286,$Z969)
*(INDEX(Forecast_Capex_Input!$H$12:$H$286,$Z969)=Repex),0)
*$DG969</f>
        <v>0</v>
      </c>
      <c r="DM969" s="43" cm="1">
        <f t="array" aca="1" ref="DM969" ca="1">IFERROR(INDEX(Forecast_Capex_Input!BL$12:BL$286,$Z969)
*(INDEX(Forecast_Capex_Input!$H$12:$H$286,$Z969)=Repex),0)
*$DG969</f>
        <v>0</v>
      </c>
      <c r="DO969" s="43" t="b" cm="1">
        <f t="array" aca="1" ref="DO969" ca="1">OR($G969=Forecast_Capex_Input!$BN$8:$BN$9)</f>
        <v>0</v>
      </c>
      <c r="DP969" s="43" cm="1">
        <f t="array" aca="1" ref="DP969" ca="1">IFERROR(INDEX(Forecast_Capex_Input!BO$12:BO$286,$Z969)
*(INDEX(Forecast_Capex_Input!$H$12:$H$286,$Z969)=Repex),0)
*$DO969</f>
        <v>0</v>
      </c>
      <c r="DQ969" s="43" cm="1">
        <f t="array" aca="1" ref="DQ969" ca="1">IFERROR(INDEX(Forecast_Capex_Input!BP$12:BP$286,$Z969)
*(INDEX(Forecast_Capex_Input!$H$12:$H$286,$Z969)=Repex),0)
*$DO969</f>
        <v>0</v>
      </c>
      <c r="DR969" s="43" cm="1">
        <f t="array" aca="1" ref="DR969" ca="1">IFERROR(INDEX(Forecast_Capex_Input!BQ$12:BQ$286,$Z969)
*(INDEX(Forecast_Capex_Input!$H$12:$H$286,$Z969)=Repex),0)
*$DO969</f>
        <v>0</v>
      </c>
      <c r="DS969" s="43" cm="1">
        <f t="array" aca="1" ref="DS969" ca="1">IFERROR(INDEX(Forecast_Capex_Input!BR$12:BR$286,$Z969)
*(INDEX(Forecast_Capex_Input!$H$12:$H$286,$Z969)=Repex),0)
*$DO969</f>
        <v>0</v>
      </c>
      <c r="DT969" s="43" cm="1">
        <f t="array" aca="1" ref="DT969" ca="1">IFERROR(INDEX(Forecast_Capex_Input!BS$12:BS$286,$Z969)
*(INDEX(Forecast_Capex_Input!$H$12:$H$286,$Z969)=Repex),0)
*$DO969</f>
        <v>0</v>
      </c>
      <c r="DV969" s="43" t="b" cm="1">
        <f t="array" aca="1" ref="DV969" ca="1">OR($G969=Forecast_Capex_Input!$BU$8:$BU$10)</f>
        <v>0</v>
      </c>
      <c r="DW969" s="43" cm="1">
        <f t="array" aca="1" ref="DW969" ca="1">IFERROR(INDEX(Forecast_Capex_Input!BV$12:BV$286,$Z969)
*(INDEX(Forecast_Capex_Input!$H$12:$H$286,$Z969)=Repex),0)
*$DV969</f>
        <v>0</v>
      </c>
      <c r="DX969" s="43" cm="1">
        <f t="array" aca="1" ref="DX969" ca="1">IFERROR(INDEX(Forecast_Capex_Input!BW$12:BW$286,$Z969)
*(INDEX(Forecast_Capex_Input!$H$12:$H$286,$Z969)=Repex),0)
*$DV969</f>
        <v>0</v>
      </c>
      <c r="DY969" s="43" cm="1">
        <f t="array" aca="1" ref="DY969" ca="1">IFERROR(INDEX(Forecast_Capex_Input!BX$12:BX$286,$Z969)
*(INDEX(Forecast_Capex_Input!$H$12:$H$286,$Z969)=Repex),0)
*$DV969</f>
        <v>0</v>
      </c>
      <c r="DZ969" s="43" cm="1">
        <f t="array" aca="1" ref="DZ969" ca="1">IFERROR(INDEX(Forecast_Capex_Input!BY$12:BY$286,$Z969)
*(INDEX(Forecast_Capex_Input!$H$12:$H$286,$Z969)=Repex),0)
*$DV969</f>
        <v>0</v>
      </c>
      <c r="EA969" s="43" cm="1">
        <f t="array" aca="1" ref="EA969" ca="1">IFERROR(INDEX(Forecast_Capex_Input!BZ$12:BZ$286,$Z969)
*(INDEX(Forecast_Capex_Input!$H$12:$H$286,$Z969)=Repex),0)
*$DV969</f>
        <v>0</v>
      </c>
      <c r="EB969" s="43" cm="1">
        <f t="array" aca="1" ref="EB969" ca="1">IFERROR(INDEX(Forecast_Capex_Input!CA$12:CA$286,$Z969)
*(INDEX(Forecast_Capex_Input!$H$12:$H$286,$Z969)=Repex),0)
*$DV969</f>
        <v>0</v>
      </c>
      <c r="EC969" s="43" cm="1">
        <f t="array" aca="1" ref="EC969" ca="1">IFERROR(INDEX(Forecast_Capex_Input!CB$12:CB$286,$Z969)
*(INDEX(Forecast_Capex_Input!$H$12:$H$286,$Z969)=Repex),0)
*$DV969</f>
        <v>0</v>
      </c>
      <c r="ED969" s="43" cm="1">
        <f t="array" aca="1" ref="ED969" ca="1">IFERROR(INDEX(Forecast_Capex_Input!CC$12:CC$286,$Z969)
*(INDEX(Forecast_Capex_Input!$H$12:$H$286,$Z969)=Repex),0)
*$DV969</f>
        <v>0</v>
      </c>
      <c r="EF969" s="86" t="str">
        <f t="shared" si="84"/>
        <v>N/A</v>
      </c>
      <c r="EG969" s="28" t="str">
        <f>IFERROR(RANK(EF969,EF$11:EF$1010,0)+COUNTIF(EF$11:EF969,EF969)-1,NA)</f>
        <v>N/A</v>
      </c>
    </row>
    <row r="970" spans="3:137" x14ac:dyDescent="0.2">
      <c r="C970" s="28">
        <f t="shared" si="85"/>
        <v>960</v>
      </c>
      <c r="D970" s="9" t="str" cm="1">
        <f t="array" ref="D970">IFERROR(INDEX(Forecast_Capex_Input!$D$12:$D$286,$Z970),NA)</f>
        <v>N/A</v>
      </c>
      <c r="E970" s="24" t="str" cm="1">
        <f t="array" ref="E970">IF($Z970=NA,NA,INDEX(Forecast_Capex_Input!$E$12:$E$286,$Z970))</f>
        <v>N/A</v>
      </c>
      <c r="F970" s="9" t="str" cm="1">
        <f t="array" aca="1" ref="F970" ca="1">IFERROR(INDEX(General!$E$25:$E$26,$AA970),NA)</f>
        <v>N/A</v>
      </c>
      <c r="G970" s="9" t="str" cm="1">
        <f t="array" aca="1" ref="G970" ca="1">IFERROR(INDEX(Forecast_Capex_Input!$AI$11:$BB$11,$AC970),NA)</f>
        <v>N/A</v>
      </c>
      <c r="H970" s="50" t="str" cm="1">
        <f t="array" aca="1" ref="H970" ca="1">IFERROR(INDEX(Forecast_Capex_Input!$AI$12:$BB$286,$Z970,$AC970),NA)</f>
        <v>N/A</v>
      </c>
      <c r="I970" s="150" t="str" cm="1">
        <f t="array" ref="I970">IFERROR(INDEX(Forecast_Capex_Input!$F$12:$F$286,$Z970),NA)</f>
        <v>N/A</v>
      </c>
      <c r="J970" s="150" t="str" cm="1">
        <f t="array" ref="J970">IFERROR(INDEX(Forecast_Capex_Input!G$12:G$286,$Z970),NA)</f>
        <v>N/A</v>
      </c>
      <c r="K970" s="150" t="str" cm="1">
        <f t="array" ref="K970">IFERROR(INDEX(Forecast_Capex_Input!H$12:H$286,$Z970),NA)</f>
        <v>N/A</v>
      </c>
      <c r="L970" s="150" t="str" cm="1">
        <f t="array" ref="L970">IFERROR(INDEX(Forecast_Capex_Input!I$12:I$286,$Z970),NA)</f>
        <v>N/A</v>
      </c>
      <c r="M970" s="150" t="str" cm="1">
        <f t="array" ref="M970">IFERROR(INDEX(Forecast_Capex_Input!J$12:J$286,$Z970),NA)</f>
        <v>N/A</v>
      </c>
      <c r="N970" s="150" t="str" cm="1">
        <f t="array" ref="N970">IFERROR(INDEX(Forecast_Capex_Input!K$12:K$286,$Z970),NA)</f>
        <v>N/A</v>
      </c>
      <c r="O970" s="150" t="str" cm="1">
        <f t="array" ref="O970">IFERROR(INDEX(Forecast_Capex_Input!L$12:L$286,$Z970),NA)</f>
        <v>N/A</v>
      </c>
      <c r="P970" s="150" t="str" cm="1">
        <f t="array" ref="P970">IFERROR(INDEX(Forecast_Capex_Input!M$12:M$286,$Z970),NA)</f>
        <v>N/A</v>
      </c>
      <c r="Q970" s="24" t="str" cm="1">
        <f t="array" ref="Q970">IFERROR(INDEX(Forecast_Capex_Input!N$12:N$286,$Z970),NA)</f>
        <v>N/A</v>
      </c>
      <c r="R970" s="190" cm="1">
        <f t="array" ref="R970">IFERROR(INDEX(Forecast_Capex_Input!O$12:O$286,$Z970),0)</f>
        <v>0</v>
      </c>
      <c r="S970" s="24" cm="1">
        <f t="array" ref="S970">IFERROR(INDEX(Forecast_Capex_Input!P$12:P$286,$Z970),0)</f>
        <v>0</v>
      </c>
      <c r="T970" s="150" t="str" cm="1">
        <f t="array" aca="1" ref="T970" ca="1">IFERROR(INDEX(General!$K$91:$K$110,$AC970),NA)</f>
        <v>N/A</v>
      </c>
      <c r="U970" s="43" cm="1">
        <f t="array" aca="1" ref="U970" ca="1">IFERROR(
IF($F970=General!$E$25,INDEX(Forecast_Capex_Input!S$12:S$286,$Z970),
INDEX(Forecast_Capex_Input!T$12:T$286,$Z970)),0)</f>
        <v>0</v>
      </c>
      <c r="V970" s="82" t="b">
        <f>IFERROR(INDEX(Overheads!$T$19:$T$26,MATCH($I970,Overheads!$E$19:$E$26,0)),FALSE)</f>
        <v>0</v>
      </c>
      <c r="W970" s="209" cm="1">
        <f t="array" ref="W970">IFERROR(
INDEX(Forecast_Capex_Input!CN$12:CN$286,$Z970),0)</f>
        <v>0</v>
      </c>
      <c r="X970" s="209">
        <f>IFERROR(
MATCH($W970,General!$L$39:$S$39,0),1)</f>
        <v>1</v>
      </c>
      <c r="Z970" s="28" t="str">
        <f>IFERROR(
IF(MATCH($C970,Forecast_Capex_Input!$CI$12:$CI$286,1)+1&gt;MAX(Forecast_Capex_Input!$C$12:$C$286),NA,
MATCH($C970,Forecast_Capex_Input!$CI$12:$CI$286,1)+1),1)</f>
        <v>N/A</v>
      </c>
      <c r="AA970" s="28" t="str" cm="1">
        <f t="array" aca="1" ref="AA970" ca="1">IFERROR(
IF(Z969&lt;&gt;Z970,1,
IF(COUNTIF(OFFSET(AA969,0,0,-INDEX(Forecast_Capex_Input!$CG$12:$CG$286,$Z970)),AA969)=INDEX(Forecast_Capex_Input!$CG$12:$CG$286,$Z970),AA969+1,AA969)),NA)</f>
        <v>N/A</v>
      </c>
      <c r="AB970" s="28" t="str" cm="1">
        <f t="array" ref="AB970">IFERROR($C970-IF($Z970=1,1,INDEX(Forecast_Capex_Input!$CI$12:$CI$286,$Z970-1))+1,NA)</f>
        <v>N/A</v>
      </c>
      <c r="AC970" s="28" t="str" cm="1">
        <f t="array" aca="1" ref="AC970" ca="1">IFERROR(IF(AA970=1,
INDEX(Forecast_Capex_Input!$AI$10:$BB$10,SMALL(IF(INDEX(Forecast_Capex_Input!$AI$12:$BB$286,$Z970,0)&gt;0,COLUMN(Forecast_Capex_Input!$AI$10:$BB$10)-COLUMN(Forecast_Capex_Input!$AI$12)+1),ROWS(OFFSET(AC969,0,0,-$AB970)))),
OFFSET(AC969,-INDEX(Forecast_Capex_Input!$CG$12:$CG$286,$Z970)+1,0)),NA)</f>
        <v>N/A</v>
      </c>
      <c r="AD970" s="28" t="str">
        <f t="shared" ca="1" si="82"/>
        <v>N/A</v>
      </c>
      <c r="AE970" s="82" t="b">
        <f t="shared" si="86"/>
        <v>0</v>
      </c>
      <c r="AF970" s="78" t="b">
        <v>0</v>
      </c>
      <c r="AG970" s="82" t="b">
        <f t="shared" si="83"/>
        <v>1</v>
      </c>
      <c r="AI970" s="55">
        <v>0</v>
      </c>
      <c r="AJ970" s="55">
        <v>0</v>
      </c>
      <c r="AK970" s="55">
        <v>0</v>
      </c>
      <c r="AL970" s="55">
        <v>0</v>
      </c>
      <c r="AM970" s="55">
        <v>0</v>
      </c>
      <c r="AN970" s="135">
        <v>0</v>
      </c>
      <c r="AP970" s="55">
        <v>0</v>
      </c>
      <c r="AQ970" s="55">
        <v>0</v>
      </c>
      <c r="AR970" s="55">
        <v>0</v>
      </c>
      <c r="AS970" s="55">
        <v>0</v>
      </c>
      <c r="AT970" s="55">
        <v>0</v>
      </c>
      <c r="AU970" s="135">
        <v>0</v>
      </c>
      <c r="AW970" s="55">
        <v>0</v>
      </c>
      <c r="AX970" s="55">
        <v>0</v>
      </c>
      <c r="AY970" s="55">
        <v>0</v>
      </c>
      <c r="AZ970" s="55">
        <v>0</v>
      </c>
      <c r="BA970" s="55">
        <v>0</v>
      </c>
      <c r="BB970" s="135">
        <v>0</v>
      </c>
      <c r="BD970" s="55">
        <v>0</v>
      </c>
      <c r="BE970" s="55">
        <v>0</v>
      </c>
      <c r="BF970" s="55">
        <v>0</v>
      </c>
      <c r="BG970" s="55">
        <v>0</v>
      </c>
      <c r="BH970" s="55">
        <v>0</v>
      </c>
      <c r="BI970" s="135">
        <v>0</v>
      </c>
      <c r="BK970" s="55">
        <v>0</v>
      </c>
      <c r="BL970" s="55">
        <v>0</v>
      </c>
      <c r="BM970" s="55">
        <v>0</v>
      </c>
      <c r="BN970" s="55">
        <v>0</v>
      </c>
      <c r="BO970" s="55">
        <v>0</v>
      </c>
      <c r="BP970" s="135">
        <v>0</v>
      </c>
      <c r="BR970" s="147">
        <v>0</v>
      </c>
      <c r="BS970" s="147">
        <v>0</v>
      </c>
      <c r="BT970" s="147">
        <v>0</v>
      </c>
      <c r="BU970" s="147">
        <v>0</v>
      </c>
      <c r="BV970" s="147">
        <v>0</v>
      </c>
      <c r="BX970" s="55">
        <v>0</v>
      </c>
      <c r="BY970" s="55">
        <v>0</v>
      </c>
      <c r="BZ970" s="55">
        <v>0</v>
      </c>
      <c r="CA970" s="55">
        <v>0</v>
      </c>
      <c r="CB970" s="55">
        <v>0</v>
      </c>
      <c r="CC970" s="135">
        <v>0</v>
      </c>
      <c r="CE970" s="55">
        <v>0</v>
      </c>
      <c r="CF970" s="55">
        <v>0</v>
      </c>
      <c r="CG970" s="55">
        <v>0</v>
      </c>
      <c r="CH970" s="55">
        <v>0</v>
      </c>
      <c r="CI970" s="55">
        <v>0</v>
      </c>
      <c r="CJ970" s="135">
        <v>0</v>
      </c>
      <c r="CL970" s="55">
        <v>0</v>
      </c>
      <c r="CM970" s="55">
        <v>0</v>
      </c>
      <c r="CN970" s="55">
        <v>0</v>
      </c>
      <c r="CO970" s="55">
        <v>0</v>
      </c>
      <c r="CP970" s="55">
        <v>0</v>
      </c>
      <c r="CQ970" s="135">
        <v>0</v>
      </c>
      <c r="CS970" s="67">
        <v>0</v>
      </c>
      <c r="CT970" s="67">
        <v>0</v>
      </c>
      <c r="CU970" s="67">
        <v>0</v>
      </c>
      <c r="CV970" s="67">
        <v>0</v>
      </c>
      <c r="CW970" s="67">
        <v>0</v>
      </c>
      <c r="CX970" s="135">
        <v>0</v>
      </c>
      <c r="CZ970" s="55">
        <v>0</v>
      </c>
      <c r="DA970" s="55">
        <v>0</v>
      </c>
      <c r="DB970" s="55">
        <v>0</v>
      </c>
      <c r="DC970" s="55">
        <v>0</v>
      </c>
      <c r="DD970" s="55">
        <v>0</v>
      </c>
      <c r="DE970" s="135">
        <v>0</v>
      </c>
      <c r="DG970" s="43" t="b" cm="1">
        <f t="array" aca="1" ref="DG970" ca="1">OR($G970=Forecast_Capex_Input!$BF$8:$BF$10)</f>
        <v>0</v>
      </c>
      <c r="DH970" s="43" cm="1">
        <f t="array" aca="1" ref="DH970" ca="1">IFERROR(INDEX(Forecast_Capex_Input!BG$12:BG$286,$Z970)
*(INDEX(Forecast_Capex_Input!$H$12:$H$286,$Z970)=Repex),0)
*$DG970</f>
        <v>0</v>
      </c>
      <c r="DI970" s="43" cm="1">
        <f t="array" aca="1" ref="DI970" ca="1">IFERROR(INDEX(Forecast_Capex_Input!BH$12:BH$286,$Z970)
*(INDEX(Forecast_Capex_Input!$H$12:$H$286,$Z970)=Repex),0)
*$DG970</f>
        <v>0</v>
      </c>
      <c r="DJ970" s="43" cm="1">
        <f t="array" aca="1" ref="DJ970" ca="1">IFERROR(INDEX(Forecast_Capex_Input!BI$12:BI$286,$Z970)
*(INDEX(Forecast_Capex_Input!$H$12:$H$286,$Z970)=Repex),0)
*$DG970</f>
        <v>0</v>
      </c>
      <c r="DK970" s="43" cm="1">
        <f t="array" aca="1" ref="DK970" ca="1">IFERROR(INDEX(Forecast_Capex_Input!BJ$12:BJ$286,$Z970)
*(INDEX(Forecast_Capex_Input!$H$12:$H$286,$Z970)=Repex),0)
*$DG970</f>
        <v>0</v>
      </c>
      <c r="DL970" s="43" cm="1">
        <f t="array" aca="1" ref="DL970" ca="1">IFERROR(INDEX(Forecast_Capex_Input!BK$12:BK$286,$Z970)
*(INDEX(Forecast_Capex_Input!$H$12:$H$286,$Z970)=Repex),0)
*$DG970</f>
        <v>0</v>
      </c>
      <c r="DM970" s="43" cm="1">
        <f t="array" aca="1" ref="DM970" ca="1">IFERROR(INDEX(Forecast_Capex_Input!BL$12:BL$286,$Z970)
*(INDEX(Forecast_Capex_Input!$H$12:$H$286,$Z970)=Repex),0)
*$DG970</f>
        <v>0</v>
      </c>
      <c r="DO970" s="43" t="b" cm="1">
        <f t="array" aca="1" ref="DO970" ca="1">OR($G970=Forecast_Capex_Input!$BN$8:$BN$9)</f>
        <v>0</v>
      </c>
      <c r="DP970" s="43" cm="1">
        <f t="array" aca="1" ref="DP970" ca="1">IFERROR(INDEX(Forecast_Capex_Input!BO$12:BO$286,$Z970)
*(INDEX(Forecast_Capex_Input!$H$12:$H$286,$Z970)=Repex),0)
*$DO970</f>
        <v>0</v>
      </c>
      <c r="DQ970" s="43" cm="1">
        <f t="array" aca="1" ref="DQ970" ca="1">IFERROR(INDEX(Forecast_Capex_Input!BP$12:BP$286,$Z970)
*(INDEX(Forecast_Capex_Input!$H$12:$H$286,$Z970)=Repex),0)
*$DO970</f>
        <v>0</v>
      </c>
      <c r="DR970" s="43" cm="1">
        <f t="array" aca="1" ref="DR970" ca="1">IFERROR(INDEX(Forecast_Capex_Input!BQ$12:BQ$286,$Z970)
*(INDEX(Forecast_Capex_Input!$H$12:$H$286,$Z970)=Repex),0)
*$DO970</f>
        <v>0</v>
      </c>
      <c r="DS970" s="43" cm="1">
        <f t="array" aca="1" ref="DS970" ca="1">IFERROR(INDEX(Forecast_Capex_Input!BR$12:BR$286,$Z970)
*(INDEX(Forecast_Capex_Input!$H$12:$H$286,$Z970)=Repex),0)
*$DO970</f>
        <v>0</v>
      </c>
      <c r="DT970" s="43" cm="1">
        <f t="array" aca="1" ref="DT970" ca="1">IFERROR(INDEX(Forecast_Capex_Input!BS$12:BS$286,$Z970)
*(INDEX(Forecast_Capex_Input!$H$12:$H$286,$Z970)=Repex),0)
*$DO970</f>
        <v>0</v>
      </c>
      <c r="DV970" s="43" t="b" cm="1">
        <f t="array" aca="1" ref="DV970" ca="1">OR($G970=Forecast_Capex_Input!$BU$8:$BU$10)</f>
        <v>0</v>
      </c>
      <c r="DW970" s="43" cm="1">
        <f t="array" aca="1" ref="DW970" ca="1">IFERROR(INDEX(Forecast_Capex_Input!BV$12:BV$286,$Z970)
*(INDEX(Forecast_Capex_Input!$H$12:$H$286,$Z970)=Repex),0)
*$DV970</f>
        <v>0</v>
      </c>
      <c r="DX970" s="43" cm="1">
        <f t="array" aca="1" ref="DX970" ca="1">IFERROR(INDEX(Forecast_Capex_Input!BW$12:BW$286,$Z970)
*(INDEX(Forecast_Capex_Input!$H$12:$H$286,$Z970)=Repex),0)
*$DV970</f>
        <v>0</v>
      </c>
      <c r="DY970" s="43" cm="1">
        <f t="array" aca="1" ref="DY970" ca="1">IFERROR(INDEX(Forecast_Capex_Input!BX$12:BX$286,$Z970)
*(INDEX(Forecast_Capex_Input!$H$12:$H$286,$Z970)=Repex),0)
*$DV970</f>
        <v>0</v>
      </c>
      <c r="DZ970" s="43" cm="1">
        <f t="array" aca="1" ref="DZ970" ca="1">IFERROR(INDEX(Forecast_Capex_Input!BY$12:BY$286,$Z970)
*(INDEX(Forecast_Capex_Input!$H$12:$H$286,$Z970)=Repex),0)
*$DV970</f>
        <v>0</v>
      </c>
      <c r="EA970" s="43" cm="1">
        <f t="array" aca="1" ref="EA970" ca="1">IFERROR(INDEX(Forecast_Capex_Input!BZ$12:BZ$286,$Z970)
*(INDEX(Forecast_Capex_Input!$H$12:$H$286,$Z970)=Repex),0)
*$DV970</f>
        <v>0</v>
      </c>
      <c r="EB970" s="43" cm="1">
        <f t="array" aca="1" ref="EB970" ca="1">IFERROR(INDEX(Forecast_Capex_Input!CA$12:CA$286,$Z970)
*(INDEX(Forecast_Capex_Input!$H$12:$H$286,$Z970)=Repex),0)
*$DV970</f>
        <v>0</v>
      </c>
      <c r="EC970" s="43" cm="1">
        <f t="array" aca="1" ref="EC970" ca="1">IFERROR(INDEX(Forecast_Capex_Input!CB$12:CB$286,$Z970)
*(INDEX(Forecast_Capex_Input!$H$12:$H$286,$Z970)=Repex),0)
*$DV970</f>
        <v>0</v>
      </c>
      <c r="ED970" s="43" cm="1">
        <f t="array" aca="1" ref="ED970" ca="1">IFERROR(INDEX(Forecast_Capex_Input!CC$12:CC$286,$Z970)
*(INDEX(Forecast_Capex_Input!$H$12:$H$286,$Z970)=Repex),0)
*$DV970</f>
        <v>0</v>
      </c>
      <c r="EF970" s="86" t="str">
        <f t="shared" si="84"/>
        <v>N/A</v>
      </c>
      <c r="EG970" s="28" t="str">
        <f>IFERROR(RANK(EF970,EF$11:EF$1010,0)+COUNTIF(EF$11:EF970,EF970)-1,NA)</f>
        <v>N/A</v>
      </c>
    </row>
    <row r="971" spans="3:137" x14ac:dyDescent="0.2">
      <c r="C971" s="28">
        <f t="shared" si="85"/>
        <v>961</v>
      </c>
      <c r="D971" s="9" t="str" cm="1">
        <f t="array" ref="D971">IFERROR(INDEX(Forecast_Capex_Input!$D$12:$D$286,$Z971),NA)</f>
        <v>N/A</v>
      </c>
      <c r="E971" s="24" t="str" cm="1">
        <f t="array" ref="E971">IF($Z971=NA,NA,INDEX(Forecast_Capex_Input!$E$12:$E$286,$Z971))</f>
        <v>N/A</v>
      </c>
      <c r="F971" s="9" t="str" cm="1">
        <f t="array" aca="1" ref="F971" ca="1">IFERROR(INDEX(General!$E$25:$E$26,$AA971),NA)</f>
        <v>N/A</v>
      </c>
      <c r="G971" s="9" t="str" cm="1">
        <f t="array" aca="1" ref="G971" ca="1">IFERROR(INDEX(Forecast_Capex_Input!$AI$11:$BB$11,$AC971),NA)</f>
        <v>N/A</v>
      </c>
      <c r="H971" s="50" t="str" cm="1">
        <f t="array" aca="1" ref="H971" ca="1">IFERROR(INDEX(Forecast_Capex_Input!$AI$12:$BB$286,$Z971,$AC971),NA)</f>
        <v>N/A</v>
      </c>
      <c r="I971" s="150" t="str" cm="1">
        <f t="array" ref="I971">IFERROR(INDEX(Forecast_Capex_Input!$F$12:$F$286,$Z971),NA)</f>
        <v>N/A</v>
      </c>
      <c r="J971" s="150" t="str" cm="1">
        <f t="array" ref="J971">IFERROR(INDEX(Forecast_Capex_Input!G$12:G$286,$Z971),NA)</f>
        <v>N/A</v>
      </c>
      <c r="K971" s="150" t="str" cm="1">
        <f t="array" ref="K971">IFERROR(INDEX(Forecast_Capex_Input!H$12:H$286,$Z971),NA)</f>
        <v>N/A</v>
      </c>
      <c r="L971" s="150" t="str" cm="1">
        <f t="array" ref="L971">IFERROR(INDEX(Forecast_Capex_Input!I$12:I$286,$Z971),NA)</f>
        <v>N/A</v>
      </c>
      <c r="M971" s="150" t="str" cm="1">
        <f t="array" ref="M971">IFERROR(INDEX(Forecast_Capex_Input!J$12:J$286,$Z971),NA)</f>
        <v>N/A</v>
      </c>
      <c r="N971" s="150" t="str" cm="1">
        <f t="array" ref="N971">IFERROR(INDEX(Forecast_Capex_Input!K$12:K$286,$Z971),NA)</f>
        <v>N/A</v>
      </c>
      <c r="O971" s="150" t="str" cm="1">
        <f t="array" ref="O971">IFERROR(INDEX(Forecast_Capex_Input!L$12:L$286,$Z971),NA)</f>
        <v>N/A</v>
      </c>
      <c r="P971" s="150" t="str" cm="1">
        <f t="array" ref="P971">IFERROR(INDEX(Forecast_Capex_Input!M$12:M$286,$Z971),NA)</f>
        <v>N/A</v>
      </c>
      <c r="Q971" s="24" t="str" cm="1">
        <f t="array" ref="Q971">IFERROR(INDEX(Forecast_Capex_Input!N$12:N$286,$Z971),NA)</f>
        <v>N/A</v>
      </c>
      <c r="R971" s="190" cm="1">
        <f t="array" ref="R971">IFERROR(INDEX(Forecast_Capex_Input!O$12:O$286,$Z971),0)</f>
        <v>0</v>
      </c>
      <c r="S971" s="24" cm="1">
        <f t="array" ref="S971">IFERROR(INDEX(Forecast_Capex_Input!P$12:P$286,$Z971),0)</f>
        <v>0</v>
      </c>
      <c r="T971" s="150" t="str" cm="1">
        <f t="array" aca="1" ref="T971" ca="1">IFERROR(INDEX(General!$K$91:$K$110,$AC971),NA)</f>
        <v>N/A</v>
      </c>
      <c r="U971" s="43" cm="1">
        <f t="array" aca="1" ref="U971" ca="1">IFERROR(
IF($F971=General!$E$25,INDEX(Forecast_Capex_Input!S$12:S$286,$Z971),
INDEX(Forecast_Capex_Input!T$12:T$286,$Z971)),0)</f>
        <v>0</v>
      </c>
      <c r="V971" s="82" t="b">
        <f>IFERROR(INDEX(Overheads!$T$19:$T$26,MATCH($I971,Overheads!$E$19:$E$26,0)),FALSE)</f>
        <v>0</v>
      </c>
      <c r="W971" s="209" cm="1">
        <f t="array" ref="W971">IFERROR(
INDEX(Forecast_Capex_Input!CN$12:CN$286,$Z971),0)</f>
        <v>0</v>
      </c>
      <c r="X971" s="209">
        <f>IFERROR(
MATCH($W971,General!$L$39:$S$39,0),1)</f>
        <v>1</v>
      </c>
      <c r="Z971" s="28" t="str">
        <f>IFERROR(
IF(MATCH($C971,Forecast_Capex_Input!$CI$12:$CI$286,1)+1&gt;MAX(Forecast_Capex_Input!$C$12:$C$286),NA,
MATCH($C971,Forecast_Capex_Input!$CI$12:$CI$286,1)+1),1)</f>
        <v>N/A</v>
      </c>
      <c r="AA971" s="28" t="str" cm="1">
        <f t="array" aca="1" ref="AA971" ca="1">IFERROR(
IF(Z970&lt;&gt;Z971,1,
IF(COUNTIF(OFFSET(AA970,0,0,-INDEX(Forecast_Capex_Input!$CG$12:$CG$286,$Z971)),AA970)=INDEX(Forecast_Capex_Input!$CG$12:$CG$286,$Z971),AA970+1,AA970)),NA)</f>
        <v>N/A</v>
      </c>
      <c r="AB971" s="28" t="str" cm="1">
        <f t="array" ref="AB971">IFERROR($C971-IF($Z971=1,1,INDEX(Forecast_Capex_Input!$CI$12:$CI$286,$Z971-1))+1,NA)</f>
        <v>N/A</v>
      </c>
      <c r="AC971" s="28" t="str" cm="1">
        <f t="array" aca="1" ref="AC971" ca="1">IFERROR(IF(AA971=1,
INDEX(Forecast_Capex_Input!$AI$10:$BB$10,SMALL(IF(INDEX(Forecast_Capex_Input!$AI$12:$BB$286,$Z971,0)&gt;0,COLUMN(Forecast_Capex_Input!$AI$10:$BB$10)-COLUMN(Forecast_Capex_Input!$AI$12)+1),ROWS(OFFSET(AC970,0,0,-$AB971)))),
OFFSET(AC970,-INDEX(Forecast_Capex_Input!$CG$12:$CG$286,$Z971)+1,0)),NA)</f>
        <v>N/A</v>
      </c>
      <c r="AD971" s="28" t="str">
        <f t="shared" ref="AD971:AD1010" ca="1" si="87">IFERROR(
MATCH($F971,Esc_Category_List,0),NA)</f>
        <v>N/A</v>
      </c>
      <c r="AE971" s="82" t="b">
        <f t="shared" si="86"/>
        <v>0</v>
      </c>
      <c r="AF971" s="78" t="b">
        <v>0</v>
      </c>
      <c r="AG971" s="82" t="b">
        <f t="shared" ref="AG971:AG1010" si="88">AND(NOT(AND(AE971,NOT(Inc_NCIPAP))),
NOT(AND(AF971,NOT(Inc_CP))))</f>
        <v>1</v>
      </c>
      <c r="AI971" s="55">
        <v>0</v>
      </c>
      <c r="AJ971" s="55">
        <v>0</v>
      </c>
      <c r="AK971" s="55">
        <v>0</v>
      </c>
      <c r="AL971" s="55">
        <v>0</v>
      </c>
      <c r="AM971" s="55">
        <v>0</v>
      </c>
      <c r="AN971" s="135">
        <v>0</v>
      </c>
      <c r="AP971" s="55">
        <v>0</v>
      </c>
      <c r="AQ971" s="55">
        <v>0</v>
      </c>
      <c r="AR971" s="55">
        <v>0</v>
      </c>
      <c r="AS971" s="55">
        <v>0</v>
      </c>
      <c r="AT971" s="55">
        <v>0</v>
      </c>
      <c r="AU971" s="135">
        <v>0</v>
      </c>
      <c r="AW971" s="55">
        <v>0</v>
      </c>
      <c r="AX971" s="55">
        <v>0</v>
      </c>
      <c r="AY971" s="55">
        <v>0</v>
      </c>
      <c r="AZ971" s="55">
        <v>0</v>
      </c>
      <c r="BA971" s="55">
        <v>0</v>
      </c>
      <c r="BB971" s="135">
        <v>0</v>
      </c>
      <c r="BD971" s="55">
        <v>0</v>
      </c>
      <c r="BE971" s="55">
        <v>0</v>
      </c>
      <c r="BF971" s="55">
        <v>0</v>
      </c>
      <c r="BG971" s="55">
        <v>0</v>
      </c>
      <c r="BH971" s="55">
        <v>0</v>
      </c>
      <c r="BI971" s="135">
        <v>0</v>
      </c>
      <c r="BK971" s="55">
        <v>0</v>
      </c>
      <c r="BL971" s="55">
        <v>0</v>
      </c>
      <c r="BM971" s="55">
        <v>0</v>
      </c>
      <c r="BN971" s="55">
        <v>0</v>
      </c>
      <c r="BO971" s="55">
        <v>0</v>
      </c>
      <c r="BP971" s="135">
        <v>0</v>
      </c>
      <c r="BR971" s="147">
        <v>0</v>
      </c>
      <c r="BS971" s="147">
        <v>0</v>
      </c>
      <c r="BT971" s="147">
        <v>0</v>
      </c>
      <c r="BU971" s="147">
        <v>0</v>
      </c>
      <c r="BV971" s="147">
        <v>0</v>
      </c>
      <c r="BX971" s="55">
        <v>0</v>
      </c>
      <c r="BY971" s="55">
        <v>0</v>
      </c>
      <c r="BZ971" s="55">
        <v>0</v>
      </c>
      <c r="CA971" s="55">
        <v>0</v>
      </c>
      <c r="CB971" s="55">
        <v>0</v>
      </c>
      <c r="CC971" s="135">
        <v>0</v>
      </c>
      <c r="CE971" s="55">
        <v>0</v>
      </c>
      <c r="CF971" s="55">
        <v>0</v>
      </c>
      <c r="CG971" s="55">
        <v>0</v>
      </c>
      <c r="CH971" s="55">
        <v>0</v>
      </c>
      <c r="CI971" s="55">
        <v>0</v>
      </c>
      <c r="CJ971" s="135">
        <v>0</v>
      </c>
      <c r="CL971" s="55">
        <v>0</v>
      </c>
      <c r="CM971" s="55">
        <v>0</v>
      </c>
      <c r="CN971" s="55">
        <v>0</v>
      </c>
      <c r="CO971" s="55">
        <v>0</v>
      </c>
      <c r="CP971" s="55">
        <v>0</v>
      </c>
      <c r="CQ971" s="135">
        <v>0</v>
      </c>
      <c r="CS971" s="67">
        <v>0</v>
      </c>
      <c r="CT971" s="67">
        <v>0</v>
      </c>
      <c r="CU971" s="67">
        <v>0</v>
      </c>
      <c r="CV971" s="67">
        <v>0</v>
      </c>
      <c r="CW971" s="67">
        <v>0</v>
      </c>
      <c r="CX971" s="135">
        <v>0</v>
      </c>
      <c r="CZ971" s="55">
        <v>0</v>
      </c>
      <c r="DA971" s="55">
        <v>0</v>
      </c>
      <c r="DB971" s="55">
        <v>0</v>
      </c>
      <c r="DC971" s="55">
        <v>0</v>
      </c>
      <c r="DD971" s="55">
        <v>0</v>
      </c>
      <c r="DE971" s="135">
        <v>0</v>
      </c>
      <c r="DG971" s="43" t="b" cm="1">
        <f t="array" aca="1" ref="DG971" ca="1">OR($G971=Forecast_Capex_Input!$BF$8:$BF$10)</f>
        <v>0</v>
      </c>
      <c r="DH971" s="43" cm="1">
        <f t="array" aca="1" ref="DH971" ca="1">IFERROR(INDEX(Forecast_Capex_Input!BG$12:BG$286,$Z971)
*(INDEX(Forecast_Capex_Input!$H$12:$H$286,$Z971)=Repex),0)
*$DG971</f>
        <v>0</v>
      </c>
      <c r="DI971" s="43" cm="1">
        <f t="array" aca="1" ref="DI971" ca="1">IFERROR(INDEX(Forecast_Capex_Input!BH$12:BH$286,$Z971)
*(INDEX(Forecast_Capex_Input!$H$12:$H$286,$Z971)=Repex),0)
*$DG971</f>
        <v>0</v>
      </c>
      <c r="DJ971" s="43" cm="1">
        <f t="array" aca="1" ref="DJ971" ca="1">IFERROR(INDEX(Forecast_Capex_Input!BI$12:BI$286,$Z971)
*(INDEX(Forecast_Capex_Input!$H$12:$H$286,$Z971)=Repex),0)
*$DG971</f>
        <v>0</v>
      </c>
      <c r="DK971" s="43" cm="1">
        <f t="array" aca="1" ref="DK971" ca="1">IFERROR(INDEX(Forecast_Capex_Input!BJ$12:BJ$286,$Z971)
*(INDEX(Forecast_Capex_Input!$H$12:$H$286,$Z971)=Repex),0)
*$DG971</f>
        <v>0</v>
      </c>
      <c r="DL971" s="43" cm="1">
        <f t="array" aca="1" ref="DL971" ca="1">IFERROR(INDEX(Forecast_Capex_Input!BK$12:BK$286,$Z971)
*(INDEX(Forecast_Capex_Input!$H$12:$H$286,$Z971)=Repex),0)
*$DG971</f>
        <v>0</v>
      </c>
      <c r="DM971" s="43" cm="1">
        <f t="array" aca="1" ref="DM971" ca="1">IFERROR(INDEX(Forecast_Capex_Input!BL$12:BL$286,$Z971)
*(INDEX(Forecast_Capex_Input!$H$12:$H$286,$Z971)=Repex),0)
*$DG971</f>
        <v>0</v>
      </c>
      <c r="DO971" s="43" t="b" cm="1">
        <f t="array" aca="1" ref="DO971" ca="1">OR($G971=Forecast_Capex_Input!$BN$8:$BN$9)</f>
        <v>0</v>
      </c>
      <c r="DP971" s="43" cm="1">
        <f t="array" aca="1" ref="DP971" ca="1">IFERROR(INDEX(Forecast_Capex_Input!BO$12:BO$286,$Z971)
*(INDEX(Forecast_Capex_Input!$H$12:$H$286,$Z971)=Repex),0)
*$DO971</f>
        <v>0</v>
      </c>
      <c r="DQ971" s="43" cm="1">
        <f t="array" aca="1" ref="DQ971" ca="1">IFERROR(INDEX(Forecast_Capex_Input!BP$12:BP$286,$Z971)
*(INDEX(Forecast_Capex_Input!$H$12:$H$286,$Z971)=Repex),0)
*$DO971</f>
        <v>0</v>
      </c>
      <c r="DR971" s="43" cm="1">
        <f t="array" aca="1" ref="DR971" ca="1">IFERROR(INDEX(Forecast_Capex_Input!BQ$12:BQ$286,$Z971)
*(INDEX(Forecast_Capex_Input!$H$12:$H$286,$Z971)=Repex),0)
*$DO971</f>
        <v>0</v>
      </c>
      <c r="DS971" s="43" cm="1">
        <f t="array" aca="1" ref="DS971" ca="1">IFERROR(INDEX(Forecast_Capex_Input!BR$12:BR$286,$Z971)
*(INDEX(Forecast_Capex_Input!$H$12:$H$286,$Z971)=Repex),0)
*$DO971</f>
        <v>0</v>
      </c>
      <c r="DT971" s="43" cm="1">
        <f t="array" aca="1" ref="DT971" ca="1">IFERROR(INDEX(Forecast_Capex_Input!BS$12:BS$286,$Z971)
*(INDEX(Forecast_Capex_Input!$H$12:$H$286,$Z971)=Repex),0)
*$DO971</f>
        <v>0</v>
      </c>
      <c r="DV971" s="43" t="b" cm="1">
        <f t="array" aca="1" ref="DV971" ca="1">OR($G971=Forecast_Capex_Input!$BU$8:$BU$10)</f>
        <v>0</v>
      </c>
      <c r="DW971" s="43" cm="1">
        <f t="array" aca="1" ref="DW971" ca="1">IFERROR(INDEX(Forecast_Capex_Input!BV$12:BV$286,$Z971)
*(INDEX(Forecast_Capex_Input!$H$12:$H$286,$Z971)=Repex),0)
*$DV971</f>
        <v>0</v>
      </c>
      <c r="DX971" s="43" cm="1">
        <f t="array" aca="1" ref="DX971" ca="1">IFERROR(INDEX(Forecast_Capex_Input!BW$12:BW$286,$Z971)
*(INDEX(Forecast_Capex_Input!$H$12:$H$286,$Z971)=Repex),0)
*$DV971</f>
        <v>0</v>
      </c>
      <c r="DY971" s="43" cm="1">
        <f t="array" aca="1" ref="DY971" ca="1">IFERROR(INDEX(Forecast_Capex_Input!BX$12:BX$286,$Z971)
*(INDEX(Forecast_Capex_Input!$H$12:$H$286,$Z971)=Repex),0)
*$DV971</f>
        <v>0</v>
      </c>
      <c r="DZ971" s="43" cm="1">
        <f t="array" aca="1" ref="DZ971" ca="1">IFERROR(INDEX(Forecast_Capex_Input!BY$12:BY$286,$Z971)
*(INDEX(Forecast_Capex_Input!$H$12:$H$286,$Z971)=Repex),0)
*$DV971</f>
        <v>0</v>
      </c>
      <c r="EA971" s="43" cm="1">
        <f t="array" aca="1" ref="EA971" ca="1">IFERROR(INDEX(Forecast_Capex_Input!BZ$12:BZ$286,$Z971)
*(INDEX(Forecast_Capex_Input!$H$12:$H$286,$Z971)=Repex),0)
*$DV971</f>
        <v>0</v>
      </c>
      <c r="EB971" s="43" cm="1">
        <f t="array" aca="1" ref="EB971" ca="1">IFERROR(INDEX(Forecast_Capex_Input!CA$12:CA$286,$Z971)
*(INDEX(Forecast_Capex_Input!$H$12:$H$286,$Z971)=Repex),0)
*$DV971</f>
        <v>0</v>
      </c>
      <c r="EC971" s="43" cm="1">
        <f t="array" aca="1" ref="EC971" ca="1">IFERROR(INDEX(Forecast_Capex_Input!CB$12:CB$286,$Z971)
*(INDEX(Forecast_Capex_Input!$H$12:$H$286,$Z971)=Repex),0)
*$DV971</f>
        <v>0</v>
      </c>
      <c r="ED971" s="43" cm="1">
        <f t="array" aca="1" ref="ED971" ca="1">IFERROR(INDEX(Forecast_Capex_Input!CC$12:CC$286,$Z971)
*(INDEX(Forecast_Capex_Input!$H$12:$H$286,$Z971)=Repex),0)
*$DV971</f>
        <v>0</v>
      </c>
      <c r="EF971" s="86" t="str">
        <f t="shared" ref="EF971:EF1010" si="89">IF(AND($AG971,$K971=Augex),
$AU971,NA)</f>
        <v>N/A</v>
      </c>
      <c r="EG971" s="28" t="str">
        <f>IFERROR(RANK(EF971,EF$11:EF$1010,0)+COUNTIF(EF$11:EF971,EF971)-1,NA)</f>
        <v>N/A</v>
      </c>
    </row>
    <row r="972" spans="3:137" x14ac:dyDescent="0.2">
      <c r="C972" s="28">
        <f t="shared" ref="C972:C1010" si="90">IF(ISNUMBER(C971),C971+1,1)</f>
        <v>962</v>
      </c>
      <c r="D972" s="9" t="str" cm="1">
        <f t="array" ref="D972">IFERROR(INDEX(Forecast_Capex_Input!$D$12:$D$286,$Z972),NA)</f>
        <v>N/A</v>
      </c>
      <c r="E972" s="24" t="str" cm="1">
        <f t="array" ref="E972">IF($Z972=NA,NA,INDEX(Forecast_Capex_Input!$E$12:$E$286,$Z972))</f>
        <v>N/A</v>
      </c>
      <c r="F972" s="9" t="str" cm="1">
        <f t="array" aca="1" ref="F972" ca="1">IFERROR(INDEX(General!$E$25:$E$26,$AA972),NA)</f>
        <v>N/A</v>
      </c>
      <c r="G972" s="9" t="str" cm="1">
        <f t="array" aca="1" ref="G972" ca="1">IFERROR(INDEX(Forecast_Capex_Input!$AI$11:$BB$11,$AC972),NA)</f>
        <v>N/A</v>
      </c>
      <c r="H972" s="50" t="str" cm="1">
        <f t="array" aca="1" ref="H972" ca="1">IFERROR(INDEX(Forecast_Capex_Input!$AI$12:$BB$286,$Z972,$AC972),NA)</f>
        <v>N/A</v>
      </c>
      <c r="I972" s="150" t="str" cm="1">
        <f t="array" ref="I972">IFERROR(INDEX(Forecast_Capex_Input!$F$12:$F$286,$Z972),NA)</f>
        <v>N/A</v>
      </c>
      <c r="J972" s="150" t="str" cm="1">
        <f t="array" ref="J972">IFERROR(INDEX(Forecast_Capex_Input!G$12:G$286,$Z972),NA)</f>
        <v>N/A</v>
      </c>
      <c r="K972" s="150" t="str" cm="1">
        <f t="array" ref="K972">IFERROR(INDEX(Forecast_Capex_Input!H$12:H$286,$Z972),NA)</f>
        <v>N/A</v>
      </c>
      <c r="L972" s="150" t="str" cm="1">
        <f t="array" ref="L972">IFERROR(INDEX(Forecast_Capex_Input!I$12:I$286,$Z972),NA)</f>
        <v>N/A</v>
      </c>
      <c r="M972" s="150" t="str" cm="1">
        <f t="array" ref="M972">IFERROR(INDEX(Forecast_Capex_Input!J$12:J$286,$Z972),NA)</f>
        <v>N/A</v>
      </c>
      <c r="N972" s="150" t="str" cm="1">
        <f t="array" ref="N972">IFERROR(INDEX(Forecast_Capex_Input!K$12:K$286,$Z972),NA)</f>
        <v>N/A</v>
      </c>
      <c r="O972" s="150" t="str" cm="1">
        <f t="array" ref="O972">IFERROR(INDEX(Forecast_Capex_Input!L$12:L$286,$Z972),NA)</f>
        <v>N/A</v>
      </c>
      <c r="P972" s="150" t="str" cm="1">
        <f t="array" ref="P972">IFERROR(INDEX(Forecast_Capex_Input!M$12:M$286,$Z972),NA)</f>
        <v>N/A</v>
      </c>
      <c r="Q972" s="24" t="str" cm="1">
        <f t="array" ref="Q972">IFERROR(INDEX(Forecast_Capex_Input!N$12:N$286,$Z972),NA)</f>
        <v>N/A</v>
      </c>
      <c r="R972" s="190" cm="1">
        <f t="array" ref="R972">IFERROR(INDEX(Forecast_Capex_Input!O$12:O$286,$Z972),0)</f>
        <v>0</v>
      </c>
      <c r="S972" s="24" cm="1">
        <f t="array" ref="S972">IFERROR(INDEX(Forecast_Capex_Input!P$12:P$286,$Z972),0)</f>
        <v>0</v>
      </c>
      <c r="T972" s="150" t="str" cm="1">
        <f t="array" aca="1" ref="T972" ca="1">IFERROR(INDEX(General!$K$91:$K$110,$AC972),NA)</f>
        <v>N/A</v>
      </c>
      <c r="U972" s="43" cm="1">
        <f t="array" aca="1" ref="U972" ca="1">IFERROR(
IF($F972=General!$E$25,INDEX(Forecast_Capex_Input!S$12:S$286,$Z972),
INDEX(Forecast_Capex_Input!T$12:T$286,$Z972)),0)</f>
        <v>0</v>
      </c>
      <c r="V972" s="82" t="b">
        <f>IFERROR(INDEX(Overheads!$T$19:$T$26,MATCH($I972,Overheads!$E$19:$E$26,0)),FALSE)</f>
        <v>0</v>
      </c>
      <c r="W972" s="209" cm="1">
        <f t="array" ref="W972">IFERROR(
INDEX(Forecast_Capex_Input!CN$12:CN$286,$Z972),0)</f>
        <v>0</v>
      </c>
      <c r="X972" s="209">
        <f>IFERROR(
MATCH($W972,General!$L$39:$S$39,0),1)</f>
        <v>1</v>
      </c>
      <c r="Z972" s="28" t="str">
        <f>IFERROR(
IF(MATCH($C972,Forecast_Capex_Input!$CI$12:$CI$286,1)+1&gt;MAX(Forecast_Capex_Input!$C$12:$C$286),NA,
MATCH($C972,Forecast_Capex_Input!$CI$12:$CI$286,1)+1),1)</f>
        <v>N/A</v>
      </c>
      <c r="AA972" s="28" t="str" cm="1">
        <f t="array" aca="1" ref="AA972" ca="1">IFERROR(
IF(Z971&lt;&gt;Z972,1,
IF(COUNTIF(OFFSET(AA971,0,0,-INDEX(Forecast_Capex_Input!$CG$12:$CG$286,$Z972)),AA971)=INDEX(Forecast_Capex_Input!$CG$12:$CG$286,$Z972),AA971+1,AA971)),NA)</f>
        <v>N/A</v>
      </c>
      <c r="AB972" s="28" t="str" cm="1">
        <f t="array" ref="AB972">IFERROR($C972-IF($Z972=1,1,INDEX(Forecast_Capex_Input!$CI$12:$CI$286,$Z972-1))+1,NA)</f>
        <v>N/A</v>
      </c>
      <c r="AC972" s="28" t="str" cm="1">
        <f t="array" aca="1" ref="AC972" ca="1">IFERROR(IF(AA972=1,
INDEX(Forecast_Capex_Input!$AI$10:$BB$10,SMALL(IF(INDEX(Forecast_Capex_Input!$AI$12:$BB$286,$Z972,0)&gt;0,COLUMN(Forecast_Capex_Input!$AI$10:$BB$10)-COLUMN(Forecast_Capex_Input!$AI$12)+1),ROWS(OFFSET(AC971,0,0,-$AB972)))),
OFFSET(AC971,-INDEX(Forecast_Capex_Input!$CG$12:$CG$286,$Z972)+1,0)),NA)</f>
        <v>N/A</v>
      </c>
      <c r="AD972" s="28" t="str">
        <f t="shared" ca="1" si="87"/>
        <v>N/A</v>
      </c>
      <c r="AE972" s="82" t="b">
        <f t="shared" ref="AE972:AE1010" si="91">$K972=AE$6</f>
        <v>0</v>
      </c>
      <c r="AF972" s="78" t="b">
        <v>0</v>
      </c>
      <c r="AG972" s="82" t="b">
        <f t="shared" si="88"/>
        <v>1</v>
      </c>
      <c r="AI972" s="55">
        <v>0</v>
      </c>
      <c r="AJ972" s="55">
        <v>0</v>
      </c>
      <c r="AK972" s="55">
        <v>0</v>
      </c>
      <c r="AL972" s="55">
        <v>0</v>
      </c>
      <c r="AM972" s="55">
        <v>0</v>
      </c>
      <c r="AN972" s="135">
        <v>0</v>
      </c>
      <c r="AP972" s="55">
        <v>0</v>
      </c>
      <c r="AQ972" s="55">
        <v>0</v>
      </c>
      <c r="AR972" s="55">
        <v>0</v>
      </c>
      <c r="AS972" s="55">
        <v>0</v>
      </c>
      <c r="AT972" s="55">
        <v>0</v>
      </c>
      <c r="AU972" s="135">
        <v>0</v>
      </c>
      <c r="AW972" s="55">
        <v>0</v>
      </c>
      <c r="AX972" s="55">
        <v>0</v>
      </c>
      <c r="AY972" s="55">
        <v>0</v>
      </c>
      <c r="AZ972" s="55">
        <v>0</v>
      </c>
      <c r="BA972" s="55">
        <v>0</v>
      </c>
      <c r="BB972" s="135">
        <v>0</v>
      </c>
      <c r="BD972" s="55">
        <v>0</v>
      </c>
      <c r="BE972" s="55">
        <v>0</v>
      </c>
      <c r="BF972" s="55">
        <v>0</v>
      </c>
      <c r="BG972" s="55">
        <v>0</v>
      </c>
      <c r="BH972" s="55">
        <v>0</v>
      </c>
      <c r="BI972" s="135">
        <v>0</v>
      </c>
      <c r="BK972" s="55">
        <v>0</v>
      </c>
      <c r="BL972" s="55">
        <v>0</v>
      </c>
      <c r="BM972" s="55">
        <v>0</v>
      </c>
      <c r="BN972" s="55">
        <v>0</v>
      </c>
      <c r="BO972" s="55">
        <v>0</v>
      </c>
      <c r="BP972" s="135">
        <v>0</v>
      </c>
      <c r="BR972" s="147">
        <v>0</v>
      </c>
      <c r="BS972" s="147">
        <v>0</v>
      </c>
      <c r="BT972" s="147">
        <v>0</v>
      </c>
      <c r="BU972" s="147">
        <v>0</v>
      </c>
      <c r="BV972" s="147">
        <v>0</v>
      </c>
      <c r="BX972" s="55">
        <v>0</v>
      </c>
      <c r="BY972" s="55">
        <v>0</v>
      </c>
      <c r="BZ972" s="55">
        <v>0</v>
      </c>
      <c r="CA972" s="55">
        <v>0</v>
      </c>
      <c r="CB972" s="55">
        <v>0</v>
      </c>
      <c r="CC972" s="135">
        <v>0</v>
      </c>
      <c r="CE972" s="55">
        <v>0</v>
      </c>
      <c r="CF972" s="55">
        <v>0</v>
      </c>
      <c r="CG972" s="55">
        <v>0</v>
      </c>
      <c r="CH972" s="55">
        <v>0</v>
      </c>
      <c r="CI972" s="55">
        <v>0</v>
      </c>
      <c r="CJ972" s="135">
        <v>0</v>
      </c>
      <c r="CL972" s="55">
        <v>0</v>
      </c>
      <c r="CM972" s="55">
        <v>0</v>
      </c>
      <c r="CN972" s="55">
        <v>0</v>
      </c>
      <c r="CO972" s="55">
        <v>0</v>
      </c>
      <c r="CP972" s="55">
        <v>0</v>
      </c>
      <c r="CQ972" s="135">
        <v>0</v>
      </c>
      <c r="CS972" s="67">
        <v>0</v>
      </c>
      <c r="CT972" s="67">
        <v>0</v>
      </c>
      <c r="CU972" s="67">
        <v>0</v>
      </c>
      <c r="CV972" s="67">
        <v>0</v>
      </c>
      <c r="CW972" s="67">
        <v>0</v>
      </c>
      <c r="CX972" s="135">
        <v>0</v>
      </c>
      <c r="CZ972" s="55">
        <v>0</v>
      </c>
      <c r="DA972" s="55">
        <v>0</v>
      </c>
      <c r="DB972" s="55">
        <v>0</v>
      </c>
      <c r="DC972" s="55">
        <v>0</v>
      </c>
      <c r="DD972" s="55">
        <v>0</v>
      </c>
      <c r="DE972" s="135">
        <v>0</v>
      </c>
      <c r="DG972" s="43" t="b" cm="1">
        <f t="array" aca="1" ref="DG972" ca="1">OR($G972=Forecast_Capex_Input!$BF$8:$BF$10)</f>
        <v>0</v>
      </c>
      <c r="DH972" s="43" cm="1">
        <f t="array" aca="1" ref="DH972" ca="1">IFERROR(INDEX(Forecast_Capex_Input!BG$12:BG$286,$Z972)
*(INDEX(Forecast_Capex_Input!$H$12:$H$286,$Z972)=Repex),0)
*$DG972</f>
        <v>0</v>
      </c>
      <c r="DI972" s="43" cm="1">
        <f t="array" aca="1" ref="DI972" ca="1">IFERROR(INDEX(Forecast_Capex_Input!BH$12:BH$286,$Z972)
*(INDEX(Forecast_Capex_Input!$H$12:$H$286,$Z972)=Repex),0)
*$DG972</f>
        <v>0</v>
      </c>
      <c r="DJ972" s="43" cm="1">
        <f t="array" aca="1" ref="DJ972" ca="1">IFERROR(INDEX(Forecast_Capex_Input!BI$12:BI$286,$Z972)
*(INDEX(Forecast_Capex_Input!$H$12:$H$286,$Z972)=Repex),0)
*$DG972</f>
        <v>0</v>
      </c>
      <c r="DK972" s="43" cm="1">
        <f t="array" aca="1" ref="DK972" ca="1">IFERROR(INDEX(Forecast_Capex_Input!BJ$12:BJ$286,$Z972)
*(INDEX(Forecast_Capex_Input!$H$12:$H$286,$Z972)=Repex),0)
*$DG972</f>
        <v>0</v>
      </c>
      <c r="DL972" s="43" cm="1">
        <f t="array" aca="1" ref="DL972" ca="1">IFERROR(INDEX(Forecast_Capex_Input!BK$12:BK$286,$Z972)
*(INDEX(Forecast_Capex_Input!$H$12:$H$286,$Z972)=Repex),0)
*$DG972</f>
        <v>0</v>
      </c>
      <c r="DM972" s="43" cm="1">
        <f t="array" aca="1" ref="DM972" ca="1">IFERROR(INDEX(Forecast_Capex_Input!BL$12:BL$286,$Z972)
*(INDEX(Forecast_Capex_Input!$H$12:$H$286,$Z972)=Repex),0)
*$DG972</f>
        <v>0</v>
      </c>
      <c r="DO972" s="43" t="b" cm="1">
        <f t="array" aca="1" ref="DO972" ca="1">OR($G972=Forecast_Capex_Input!$BN$8:$BN$9)</f>
        <v>0</v>
      </c>
      <c r="DP972" s="43" cm="1">
        <f t="array" aca="1" ref="DP972" ca="1">IFERROR(INDEX(Forecast_Capex_Input!BO$12:BO$286,$Z972)
*(INDEX(Forecast_Capex_Input!$H$12:$H$286,$Z972)=Repex),0)
*$DO972</f>
        <v>0</v>
      </c>
      <c r="DQ972" s="43" cm="1">
        <f t="array" aca="1" ref="DQ972" ca="1">IFERROR(INDEX(Forecast_Capex_Input!BP$12:BP$286,$Z972)
*(INDEX(Forecast_Capex_Input!$H$12:$H$286,$Z972)=Repex),0)
*$DO972</f>
        <v>0</v>
      </c>
      <c r="DR972" s="43" cm="1">
        <f t="array" aca="1" ref="DR972" ca="1">IFERROR(INDEX(Forecast_Capex_Input!BQ$12:BQ$286,$Z972)
*(INDEX(Forecast_Capex_Input!$H$12:$H$286,$Z972)=Repex),0)
*$DO972</f>
        <v>0</v>
      </c>
      <c r="DS972" s="43" cm="1">
        <f t="array" aca="1" ref="DS972" ca="1">IFERROR(INDEX(Forecast_Capex_Input!BR$12:BR$286,$Z972)
*(INDEX(Forecast_Capex_Input!$H$12:$H$286,$Z972)=Repex),0)
*$DO972</f>
        <v>0</v>
      </c>
      <c r="DT972" s="43" cm="1">
        <f t="array" aca="1" ref="DT972" ca="1">IFERROR(INDEX(Forecast_Capex_Input!BS$12:BS$286,$Z972)
*(INDEX(Forecast_Capex_Input!$H$12:$H$286,$Z972)=Repex),0)
*$DO972</f>
        <v>0</v>
      </c>
      <c r="DV972" s="43" t="b" cm="1">
        <f t="array" aca="1" ref="DV972" ca="1">OR($G972=Forecast_Capex_Input!$BU$8:$BU$10)</f>
        <v>0</v>
      </c>
      <c r="DW972" s="43" cm="1">
        <f t="array" aca="1" ref="DW972" ca="1">IFERROR(INDEX(Forecast_Capex_Input!BV$12:BV$286,$Z972)
*(INDEX(Forecast_Capex_Input!$H$12:$H$286,$Z972)=Repex),0)
*$DV972</f>
        <v>0</v>
      </c>
      <c r="DX972" s="43" cm="1">
        <f t="array" aca="1" ref="DX972" ca="1">IFERROR(INDEX(Forecast_Capex_Input!BW$12:BW$286,$Z972)
*(INDEX(Forecast_Capex_Input!$H$12:$H$286,$Z972)=Repex),0)
*$DV972</f>
        <v>0</v>
      </c>
      <c r="DY972" s="43" cm="1">
        <f t="array" aca="1" ref="DY972" ca="1">IFERROR(INDEX(Forecast_Capex_Input!BX$12:BX$286,$Z972)
*(INDEX(Forecast_Capex_Input!$H$12:$H$286,$Z972)=Repex),0)
*$DV972</f>
        <v>0</v>
      </c>
      <c r="DZ972" s="43" cm="1">
        <f t="array" aca="1" ref="DZ972" ca="1">IFERROR(INDEX(Forecast_Capex_Input!BY$12:BY$286,$Z972)
*(INDEX(Forecast_Capex_Input!$H$12:$H$286,$Z972)=Repex),0)
*$DV972</f>
        <v>0</v>
      </c>
      <c r="EA972" s="43" cm="1">
        <f t="array" aca="1" ref="EA972" ca="1">IFERROR(INDEX(Forecast_Capex_Input!BZ$12:BZ$286,$Z972)
*(INDEX(Forecast_Capex_Input!$H$12:$H$286,$Z972)=Repex),0)
*$DV972</f>
        <v>0</v>
      </c>
      <c r="EB972" s="43" cm="1">
        <f t="array" aca="1" ref="EB972" ca="1">IFERROR(INDEX(Forecast_Capex_Input!CA$12:CA$286,$Z972)
*(INDEX(Forecast_Capex_Input!$H$12:$H$286,$Z972)=Repex),0)
*$DV972</f>
        <v>0</v>
      </c>
      <c r="EC972" s="43" cm="1">
        <f t="array" aca="1" ref="EC972" ca="1">IFERROR(INDEX(Forecast_Capex_Input!CB$12:CB$286,$Z972)
*(INDEX(Forecast_Capex_Input!$H$12:$H$286,$Z972)=Repex),0)
*$DV972</f>
        <v>0</v>
      </c>
      <c r="ED972" s="43" cm="1">
        <f t="array" aca="1" ref="ED972" ca="1">IFERROR(INDEX(Forecast_Capex_Input!CC$12:CC$286,$Z972)
*(INDEX(Forecast_Capex_Input!$H$12:$H$286,$Z972)=Repex),0)
*$DV972</f>
        <v>0</v>
      </c>
      <c r="EF972" s="86" t="str">
        <f t="shared" si="89"/>
        <v>N/A</v>
      </c>
      <c r="EG972" s="28" t="str">
        <f>IFERROR(RANK(EF972,EF$11:EF$1010,0)+COUNTIF(EF$11:EF972,EF972)-1,NA)</f>
        <v>N/A</v>
      </c>
    </row>
    <row r="973" spans="3:137" x14ac:dyDescent="0.2">
      <c r="C973" s="28">
        <f t="shared" si="90"/>
        <v>963</v>
      </c>
      <c r="D973" s="9" t="str" cm="1">
        <f t="array" ref="D973">IFERROR(INDEX(Forecast_Capex_Input!$D$12:$D$286,$Z973),NA)</f>
        <v>N/A</v>
      </c>
      <c r="E973" s="24" t="str" cm="1">
        <f t="array" ref="E973">IF($Z973=NA,NA,INDEX(Forecast_Capex_Input!$E$12:$E$286,$Z973))</f>
        <v>N/A</v>
      </c>
      <c r="F973" s="9" t="str" cm="1">
        <f t="array" aca="1" ref="F973" ca="1">IFERROR(INDEX(General!$E$25:$E$26,$AA973),NA)</f>
        <v>N/A</v>
      </c>
      <c r="G973" s="9" t="str" cm="1">
        <f t="array" aca="1" ref="G973" ca="1">IFERROR(INDEX(Forecast_Capex_Input!$AI$11:$BB$11,$AC973),NA)</f>
        <v>N/A</v>
      </c>
      <c r="H973" s="50" t="str" cm="1">
        <f t="array" aca="1" ref="H973" ca="1">IFERROR(INDEX(Forecast_Capex_Input!$AI$12:$BB$286,$Z973,$AC973),NA)</f>
        <v>N/A</v>
      </c>
      <c r="I973" s="150" t="str" cm="1">
        <f t="array" ref="I973">IFERROR(INDEX(Forecast_Capex_Input!$F$12:$F$286,$Z973),NA)</f>
        <v>N/A</v>
      </c>
      <c r="J973" s="150" t="str" cm="1">
        <f t="array" ref="J973">IFERROR(INDEX(Forecast_Capex_Input!G$12:G$286,$Z973),NA)</f>
        <v>N/A</v>
      </c>
      <c r="K973" s="150" t="str" cm="1">
        <f t="array" ref="K973">IFERROR(INDEX(Forecast_Capex_Input!H$12:H$286,$Z973),NA)</f>
        <v>N/A</v>
      </c>
      <c r="L973" s="150" t="str" cm="1">
        <f t="array" ref="L973">IFERROR(INDEX(Forecast_Capex_Input!I$12:I$286,$Z973),NA)</f>
        <v>N/A</v>
      </c>
      <c r="M973" s="150" t="str" cm="1">
        <f t="array" ref="M973">IFERROR(INDEX(Forecast_Capex_Input!J$12:J$286,$Z973),NA)</f>
        <v>N/A</v>
      </c>
      <c r="N973" s="150" t="str" cm="1">
        <f t="array" ref="N973">IFERROR(INDEX(Forecast_Capex_Input!K$12:K$286,$Z973),NA)</f>
        <v>N/A</v>
      </c>
      <c r="O973" s="150" t="str" cm="1">
        <f t="array" ref="O973">IFERROR(INDEX(Forecast_Capex_Input!L$12:L$286,$Z973),NA)</f>
        <v>N/A</v>
      </c>
      <c r="P973" s="150" t="str" cm="1">
        <f t="array" ref="P973">IFERROR(INDEX(Forecast_Capex_Input!M$12:M$286,$Z973),NA)</f>
        <v>N/A</v>
      </c>
      <c r="Q973" s="24" t="str" cm="1">
        <f t="array" ref="Q973">IFERROR(INDEX(Forecast_Capex_Input!N$12:N$286,$Z973),NA)</f>
        <v>N/A</v>
      </c>
      <c r="R973" s="190" cm="1">
        <f t="array" ref="R973">IFERROR(INDEX(Forecast_Capex_Input!O$12:O$286,$Z973),0)</f>
        <v>0</v>
      </c>
      <c r="S973" s="24" cm="1">
        <f t="array" ref="S973">IFERROR(INDEX(Forecast_Capex_Input!P$12:P$286,$Z973),0)</f>
        <v>0</v>
      </c>
      <c r="T973" s="150" t="str" cm="1">
        <f t="array" aca="1" ref="T973" ca="1">IFERROR(INDEX(General!$K$91:$K$110,$AC973),NA)</f>
        <v>N/A</v>
      </c>
      <c r="U973" s="43" cm="1">
        <f t="array" aca="1" ref="U973" ca="1">IFERROR(
IF($F973=General!$E$25,INDEX(Forecast_Capex_Input!S$12:S$286,$Z973),
INDEX(Forecast_Capex_Input!T$12:T$286,$Z973)),0)</f>
        <v>0</v>
      </c>
      <c r="V973" s="82" t="b">
        <f>IFERROR(INDEX(Overheads!$T$19:$T$26,MATCH($I973,Overheads!$E$19:$E$26,0)),FALSE)</f>
        <v>0</v>
      </c>
      <c r="W973" s="209" cm="1">
        <f t="array" ref="W973">IFERROR(
INDEX(Forecast_Capex_Input!CN$12:CN$286,$Z973),0)</f>
        <v>0</v>
      </c>
      <c r="X973" s="209">
        <f>IFERROR(
MATCH($W973,General!$L$39:$S$39,0),1)</f>
        <v>1</v>
      </c>
      <c r="Z973" s="28" t="str">
        <f>IFERROR(
IF(MATCH($C973,Forecast_Capex_Input!$CI$12:$CI$286,1)+1&gt;MAX(Forecast_Capex_Input!$C$12:$C$286),NA,
MATCH($C973,Forecast_Capex_Input!$CI$12:$CI$286,1)+1),1)</f>
        <v>N/A</v>
      </c>
      <c r="AA973" s="28" t="str" cm="1">
        <f t="array" aca="1" ref="AA973" ca="1">IFERROR(
IF(Z972&lt;&gt;Z973,1,
IF(COUNTIF(OFFSET(AA972,0,0,-INDEX(Forecast_Capex_Input!$CG$12:$CG$286,$Z973)),AA972)=INDEX(Forecast_Capex_Input!$CG$12:$CG$286,$Z973),AA972+1,AA972)),NA)</f>
        <v>N/A</v>
      </c>
      <c r="AB973" s="28" t="str" cm="1">
        <f t="array" ref="AB973">IFERROR($C973-IF($Z973=1,1,INDEX(Forecast_Capex_Input!$CI$12:$CI$286,$Z973-1))+1,NA)</f>
        <v>N/A</v>
      </c>
      <c r="AC973" s="28" t="str" cm="1">
        <f t="array" aca="1" ref="AC973" ca="1">IFERROR(IF(AA973=1,
INDEX(Forecast_Capex_Input!$AI$10:$BB$10,SMALL(IF(INDEX(Forecast_Capex_Input!$AI$12:$BB$286,$Z973,0)&gt;0,COLUMN(Forecast_Capex_Input!$AI$10:$BB$10)-COLUMN(Forecast_Capex_Input!$AI$12)+1),ROWS(OFFSET(AC972,0,0,-$AB973)))),
OFFSET(AC972,-INDEX(Forecast_Capex_Input!$CG$12:$CG$286,$Z973)+1,0)),NA)</f>
        <v>N/A</v>
      </c>
      <c r="AD973" s="28" t="str">
        <f t="shared" ca="1" si="87"/>
        <v>N/A</v>
      </c>
      <c r="AE973" s="82" t="b">
        <f t="shared" si="91"/>
        <v>0</v>
      </c>
      <c r="AF973" s="78" t="b">
        <v>0</v>
      </c>
      <c r="AG973" s="82" t="b">
        <f t="shared" si="88"/>
        <v>1</v>
      </c>
      <c r="AI973" s="55">
        <v>0</v>
      </c>
      <c r="AJ973" s="55">
        <v>0</v>
      </c>
      <c r="AK973" s="55">
        <v>0</v>
      </c>
      <c r="AL973" s="55">
        <v>0</v>
      </c>
      <c r="AM973" s="55">
        <v>0</v>
      </c>
      <c r="AN973" s="135">
        <v>0</v>
      </c>
      <c r="AP973" s="55">
        <v>0</v>
      </c>
      <c r="AQ973" s="55">
        <v>0</v>
      </c>
      <c r="AR973" s="55">
        <v>0</v>
      </c>
      <c r="AS973" s="55">
        <v>0</v>
      </c>
      <c r="AT973" s="55">
        <v>0</v>
      </c>
      <c r="AU973" s="135">
        <v>0</v>
      </c>
      <c r="AW973" s="55">
        <v>0</v>
      </c>
      <c r="AX973" s="55">
        <v>0</v>
      </c>
      <c r="AY973" s="55">
        <v>0</v>
      </c>
      <c r="AZ973" s="55">
        <v>0</v>
      </c>
      <c r="BA973" s="55">
        <v>0</v>
      </c>
      <c r="BB973" s="135">
        <v>0</v>
      </c>
      <c r="BD973" s="55">
        <v>0</v>
      </c>
      <c r="BE973" s="55">
        <v>0</v>
      </c>
      <c r="BF973" s="55">
        <v>0</v>
      </c>
      <c r="BG973" s="55">
        <v>0</v>
      </c>
      <c r="BH973" s="55">
        <v>0</v>
      </c>
      <c r="BI973" s="135">
        <v>0</v>
      </c>
      <c r="BK973" s="55">
        <v>0</v>
      </c>
      <c r="BL973" s="55">
        <v>0</v>
      </c>
      <c r="BM973" s="55">
        <v>0</v>
      </c>
      <c r="BN973" s="55">
        <v>0</v>
      </c>
      <c r="BO973" s="55">
        <v>0</v>
      </c>
      <c r="BP973" s="135">
        <v>0</v>
      </c>
      <c r="BR973" s="147">
        <v>0</v>
      </c>
      <c r="BS973" s="147">
        <v>0</v>
      </c>
      <c r="BT973" s="147">
        <v>0</v>
      </c>
      <c r="BU973" s="147">
        <v>0</v>
      </c>
      <c r="BV973" s="147">
        <v>0</v>
      </c>
      <c r="BX973" s="55">
        <v>0</v>
      </c>
      <c r="BY973" s="55">
        <v>0</v>
      </c>
      <c r="BZ973" s="55">
        <v>0</v>
      </c>
      <c r="CA973" s="55">
        <v>0</v>
      </c>
      <c r="CB973" s="55">
        <v>0</v>
      </c>
      <c r="CC973" s="135">
        <v>0</v>
      </c>
      <c r="CE973" s="55">
        <v>0</v>
      </c>
      <c r="CF973" s="55">
        <v>0</v>
      </c>
      <c r="CG973" s="55">
        <v>0</v>
      </c>
      <c r="CH973" s="55">
        <v>0</v>
      </c>
      <c r="CI973" s="55">
        <v>0</v>
      </c>
      <c r="CJ973" s="135">
        <v>0</v>
      </c>
      <c r="CL973" s="55">
        <v>0</v>
      </c>
      <c r="CM973" s="55">
        <v>0</v>
      </c>
      <c r="CN973" s="55">
        <v>0</v>
      </c>
      <c r="CO973" s="55">
        <v>0</v>
      </c>
      <c r="CP973" s="55">
        <v>0</v>
      </c>
      <c r="CQ973" s="135">
        <v>0</v>
      </c>
      <c r="CS973" s="67">
        <v>0</v>
      </c>
      <c r="CT973" s="67">
        <v>0</v>
      </c>
      <c r="CU973" s="67">
        <v>0</v>
      </c>
      <c r="CV973" s="67">
        <v>0</v>
      </c>
      <c r="CW973" s="67">
        <v>0</v>
      </c>
      <c r="CX973" s="135">
        <v>0</v>
      </c>
      <c r="CZ973" s="55">
        <v>0</v>
      </c>
      <c r="DA973" s="55">
        <v>0</v>
      </c>
      <c r="DB973" s="55">
        <v>0</v>
      </c>
      <c r="DC973" s="55">
        <v>0</v>
      </c>
      <c r="DD973" s="55">
        <v>0</v>
      </c>
      <c r="DE973" s="135">
        <v>0</v>
      </c>
      <c r="DG973" s="43" t="b" cm="1">
        <f t="array" aca="1" ref="DG973" ca="1">OR($G973=Forecast_Capex_Input!$BF$8:$BF$10)</f>
        <v>0</v>
      </c>
      <c r="DH973" s="43" cm="1">
        <f t="array" aca="1" ref="DH973" ca="1">IFERROR(INDEX(Forecast_Capex_Input!BG$12:BG$286,$Z973)
*(INDEX(Forecast_Capex_Input!$H$12:$H$286,$Z973)=Repex),0)
*$DG973</f>
        <v>0</v>
      </c>
      <c r="DI973" s="43" cm="1">
        <f t="array" aca="1" ref="DI973" ca="1">IFERROR(INDEX(Forecast_Capex_Input!BH$12:BH$286,$Z973)
*(INDEX(Forecast_Capex_Input!$H$12:$H$286,$Z973)=Repex),0)
*$DG973</f>
        <v>0</v>
      </c>
      <c r="DJ973" s="43" cm="1">
        <f t="array" aca="1" ref="DJ973" ca="1">IFERROR(INDEX(Forecast_Capex_Input!BI$12:BI$286,$Z973)
*(INDEX(Forecast_Capex_Input!$H$12:$H$286,$Z973)=Repex),0)
*$DG973</f>
        <v>0</v>
      </c>
      <c r="DK973" s="43" cm="1">
        <f t="array" aca="1" ref="DK973" ca="1">IFERROR(INDEX(Forecast_Capex_Input!BJ$12:BJ$286,$Z973)
*(INDEX(Forecast_Capex_Input!$H$12:$H$286,$Z973)=Repex),0)
*$DG973</f>
        <v>0</v>
      </c>
      <c r="DL973" s="43" cm="1">
        <f t="array" aca="1" ref="DL973" ca="1">IFERROR(INDEX(Forecast_Capex_Input!BK$12:BK$286,$Z973)
*(INDEX(Forecast_Capex_Input!$H$12:$H$286,$Z973)=Repex),0)
*$DG973</f>
        <v>0</v>
      </c>
      <c r="DM973" s="43" cm="1">
        <f t="array" aca="1" ref="DM973" ca="1">IFERROR(INDEX(Forecast_Capex_Input!BL$12:BL$286,$Z973)
*(INDEX(Forecast_Capex_Input!$H$12:$H$286,$Z973)=Repex),0)
*$DG973</f>
        <v>0</v>
      </c>
      <c r="DO973" s="43" t="b" cm="1">
        <f t="array" aca="1" ref="DO973" ca="1">OR($G973=Forecast_Capex_Input!$BN$8:$BN$9)</f>
        <v>0</v>
      </c>
      <c r="DP973" s="43" cm="1">
        <f t="array" aca="1" ref="DP973" ca="1">IFERROR(INDEX(Forecast_Capex_Input!BO$12:BO$286,$Z973)
*(INDEX(Forecast_Capex_Input!$H$12:$H$286,$Z973)=Repex),0)
*$DO973</f>
        <v>0</v>
      </c>
      <c r="DQ973" s="43" cm="1">
        <f t="array" aca="1" ref="DQ973" ca="1">IFERROR(INDEX(Forecast_Capex_Input!BP$12:BP$286,$Z973)
*(INDEX(Forecast_Capex_Input!$H$12:$H$286,$Z973)=Repex),0)
*$DO973</f>
        <v>0</v>
      </c>
      <c r="DR973" s="43" cm="1">
        <f t="array" aca="1" ref="DR973" ca="1">IFERROR(INDEX(Forecast_Capex_Input!BQ$12:BQ$286,$Z973)
*(INDEX(Forecast_Capex_Input!$H$12:$H$286,$Z973)=Repex),0)
*$DO973</f>
        <v>0</v>
      </c>
      <c r="DS973" s="43" cm="1">
        <f t="array" aca="1" ref="DS973" ca="1">IFERROR(INDEX(Forecast_Capex_Input!BR$12:BR$286,$Z973)
*(INDEX(Forecast_Capex_Input!$H$12:$H$286,$Z973)=Repex),0)
*$DO973</f>
        <v>0</v>
      </c>
      <c r="DT973" s="43" cm="1">
        <f t="array" aca="1" ref="DT973" ca="1">IFERROR(INDEX(Forecast_Capex_Input!BS$12:BS$286,$Z973)
*(INDEX(Forecast_Capex_Input!$H$12:$H$286,$Z973)=Repex),0)
*$DO973</f>
        <v>0</v>
      </c>
      <c r="DV973" s="43" t="b" cm="1">
        <f t="array" aca="1" ref="DV973" ca="1">OR($G973=Forecast_Capex_Input!$BU$8:$BU$10)</f>
        <v>0</v>
      </c>
      <c r="DW973" s="43" cm="1">
        <f t="array" aca="1" ref="DW973" ca="1">IFERROR(INDEX(Forecast_Capex_Input!BV$12:BV$286,$Z973)
*(INDEX(Forecast_Capex_Input!$H$12:$H$286,$Z973)=Repex),0)
*$DV973</f>
        <v>0</v>
      </c>
      <c r="DX973" s="43" cm="1">
        <f t="array" aca="1" ref="DX973" ca="1">IFERROR(INDEX(Forecast_Capex_Input!BW$12:BW$286,$Z973)
*(INDEX(Forecast_Capex_Input!$H$12:$H$286,$Z973)=Repex),0)
*$DV973</f>
        <v>0</v>
      </c>
      <c r="DY973" s="43" cm="1">
        <f t="array" aca="1" ref="DY973" ca="1">IFERROR(INDEX(Forecast_Capex_Input!BX$12:BX$286,$Z973)
*(INDEX(Forecast_Capex_Input!$H$12:$H$286,$Z973)=Repex),0)
*$DV973</f>
        <v>0</v>
      </c>
      <c r="DZ973" s="43" cm="1">
        <f t="array" aca="1" ref="DZ973" ca="1">IFERROR(INDEX(Forecast_Capex_Input!BY$12:BY$286,$Z973)
*(INDEX(Forecast_Capex_Input!$H$12:$H$286,$Z973)=Repex),0)
*$DV973</f>
        <v>0</v>
      </c>
      <c r="EA973" s="43" cm="1">
        <f t="array" aca="1" ref="EA973" ca="1">IFERROR(INDEX(Forecast_Capex_Input!BZ$12:BZ$286,$Z973)
*(INDEX(Forecast_Capex_Input!$H$12:$H$286,$Z973)=Repex),0)
*$DV973</f>
        <v>0</v>
      </c>
      <c r="EB973" s="43" cm="1">
        <f t="array" aca="1" ref="EB973" ca="1">IFERROR(INDEX(Forecast_Capex_Input!CA$12:CA$286,$Z973)
*(INDEX(Forecast_Capex_Input!$H$12:$H$286,$Z973)=Repex),0)
*$DV973</f>
        <v>0</v>
      </c>
      <c r="EC973" s="43" cm="1">
        <f t="array" aca="1" ref="EC973" ca="1">IFERROR(INDEX(Forecast_Capex_Input!CB$12:CB$286,$Z973)
*(INDEX(Forecast_Capex_Input!$H$12:$H$286,$Z973)=Repex),0)
*$DV973</f>
        <v>0</v>
      </c>
      <c r="ED973" s="43" cm="1">
        <f t="array" aca="1" ref="ED973" ca="1">IFERROR(INDEX(Forecast_Capex_Input!CC$12:CC$286,$Z973)
*(INDEX(Forecast_Capex_Input!$H$12:$H$286,$Z973)=Repex),0)
*$DV973</f>
        <v>0</v>
      </c>
      <c r="EF973" s="86" t="str">
        <f t="shared" si="89"/>
        <v>N/A</v>
      </c>
      <c r="EG973" s="28" t="str">
        <f>IFERROR(RANK(EF973,EF$11:EF$1010,0)+COUNTIF(EF$11:EF973,EF973)-1,NA)</f>
        <v>N/A</v>
      </c>
    </row>
    <row r="974" spans="3:137" x14ac:dyDescent="0.2">
      <c r="C974" s="28">
        <f t="shared" si="90"/>
        <v>964</v>
      </c>
      <c r="D974" s="9" t="str" cm="1">
        <f t="array" ref="D974">IFERROR(INDEX(Forecast_Capex_Input!$D$12:$D$286,$Z974),NA)</f>
        <v>N/A</v>
      </c>
      <c r="E974" s="24" t="str" cm="1">
        <f t="array" ref="E974">IF($Z974=NA,NA,INDEX(Forecast_Capex_Input!$E$12:$E$286,$Z974))</f>
        <v>N/A</v>
      </c>
      <c r="F974" s="9" t="str" cm="1">
        <f t="array" aca="1" ref="F974" ca="1">IFERROR(INDEX(General!$E$25:$E$26,$AA974),NA)</f>
        <v>N/A</v>
      </c>
      <c r="G974" s="9" t="str" cm="1">
        <f t="array" aca="1" ref="G974" ca="1">IFERROR(INDEX(Forecast_Capex_Input!$AI$11:$BB$11,$AC974),NA)</f>
        <v>N/A</v>
      </c>
      <c r="H974" s="50" t="str" cm="1">
        <f t="array" aca="1" ref="H974" ca="1">IFERROR(INDEX(Forecast_Capex_Input!$AI$12:$BB$286,$Z974,$AC974),NA)</f>
        <v>N/A</v>
      </c>
      <c r="I974" s="150" t="str" cm="1">
        <f t="array" ref="I974">IFERROR(INDEX(Forecast_Capex_Input!$F$12:$F$286,$Z974),NA)</f>
        <v>N/A</v>
      </c>
      <c r="J974" s="150" t="str" cm="1">
        <f t="array" ref="J974">IFERROR(INDEX(Forecast_Capex_Input!G$12:G$286,$Z974),NA)</f>
        <v>N/A</v>
      </c>
      <c r="K974" s="150" t="str" cm="1">
        <f t="array" ref="K974">IFERROR(INDEX(Forecast_Capex_Input!H$12:H$286,$Z974),NA)</f>
        <v>N/A</v>
      </c>
      <c r="L974" s="150" t="str" cm="1">
        <f t="array" ref="L974">IFERROR(INDEX(Forecast_Capex_Input!I$12:I$286,$Z974),NA)</f>
        <v>N/A</v>
      </c>
      <c r="M974" s="150" t="str" cm="1">
        <f t="array" ref="M974">IFERROR(INDEX(Forecast_Capex_Input!J$12:J$286,$Z974),NA)</f>
        <v>N/A</v>
      </c>
      <c r="N974" s="150" t="str" cm="1">
        <f t="array" ref="N974">IFERROR(INDEX(Forecast_Capex_Input!K$12:K$286,$Z974),NA)</f>
        <v>N/A</v>
      </c>
      <c r="O974" s="150" t="str" cm="1">
        <f t="array" ref="O974">IFERROR(INDEX(Forecast_Capex_Input!L$12:L$286,$Z974),NA)</f>
        <v>N/A</v>
      </c>
      <c r="P974" s="150" t="str" cm="1">
        <f t="array" ref="P974">IFERROR(INDEX(Forecast_Capex_Input!M$12:M$286,$Z974),NA)</f>
        <v>N/A</v>
      </c>
      <c r="Q974" s="24" t="str" cm="1">
        <f t="array" ref="Q974">IFERROR(INDEX(Forecast_Capex_Input!N$12:N$286,$Z974),NA)</f>
        <v>N/A</v>
      </c>
      <c r="R974" s="190" cm="1">
        <f t="array" ref="R974">IFERROR(INDEX(Forecast_Capex_Input!O$12:O$286,$Z974),0)</f>
        <v>0</v>
      </c>
      <c r="S974" s="24" cm="1">
        <f t="array" ref="S974">IFERROR(INDEX(Forecast_Capex_Input!P$12:P$286,$Z974),0)</f>
        <v>0</v>
      </c>
      <c r="T974" s="150" t="str" cm="1">
        <f t="array" aca="1" ref="T974" ca="1">IFERROR(INDEX(General!$K$91:$K$110,$AC974),NA)</f>
        <v>N/A</v>
      </c>
      <c r="U974" s="43" cm="1">
        <f t="array" aca="1" ref="U974" ca="1">IFERROR(
IF($F974=General!$E$25,INDEX(Forecast_Capex_Input!S$12:S$286,$Z974),
INDEX(Forecast_Capex_Input!T$12:T$286,$Z974)),0)</f>
        <v>0</v>
      </c>
      <c r="V974" s="82" t="b">
        <f>IFERROR(INDEX(Overheads!$T$19:$T$26,MATCH($I974,Overheads!$E$19:$E$26,0)),FALSE)</f>
        <v>0</v>
      </c>
      <c r="W974" s="209" cm="1">
        <f t="array" ref="W974">IFERROR(
INDEX(Forecast_Capex_Input!CN$12:CN$286,$Z974),0)</f>
        <v>0</v>
      </c>
      <c r="X974" s="209">
        <f>IFERROR(
MATCH($W974,General!$L$39:$S$39,0),1)</f>
        <v>1</v>
      </c>
      <c r="Z974" s="28" t="str">
        <f>IFERROR(
IF(MATCH($C974,Forecast_Capex_Input!$CI$12:$CI$286,1)+1&gt;MAX(Forecast_Capex_Input!$C$12:$C$286),NA,
MATCH($C974,Forecast_Capex_Input!$CI$12:$CI$286,1)+1),1)</f>
        <v>N/A</v>
      </c>
      <c r="AA974" s="28" t="str" cm="1">
        <f t="array" aca="1" ref="AA974" ca="1">IFERROR(
IF(Z973&lt;&gt;Z974,1,
IF(COUNTIF(OFFSET(AA973,0,0,-INDEX(Forecast_Capex_Input!$CG$12:$CG$286,$Z974)),AA973)=INDEX(Forecast_Capex_Input!$CG$12:$CG$286,$Z974),AA973+1,AA973)),NA)</f>
        <v>N/A</v>
      </c>
      <c r="AB974" s="28" t="str" cm="1">
        <f t="array" ref="AB974">IFERROR($C974-IF($Z974=1,1,INDEX(Forecast_Capex_Input!$CI$12:$CI$286,$Z974-1))+1,NA)</f>
        <v>N/A</v>
      </c>
      <c r="AC974" s="28" t="str" cm="1">
        <f t="array" aca="1" ref="AC974" ca="1">IFERROR(IF(AA974=1,
INDEX(Forecast_Capex_Input!$AI$10:$BB$10,SMALL(IF(INDEX(Forecast_Capex_Input!$AI$12:$BB$286,$Z974,0)&gt;0,COLUMN(Forecast_Capex_Input!$AI$10:$BB$10)-COLUMN(Forecast_Capex_Input!$AI$12)+1),ROWS(OFFSET(AC973,0,0,-$AB974)))),
OFFSET(AC973,-INDEX(Forecast_Capex_Input!$CG$12:$CG$286,$Z974)+1,0)),NA)</f>
        <v>N/A</v>
      </c>
      <c r="AD974" s="28" t="str">
        <f t="shared" ca="1" si="87"/>
        <v>N/A</v>
      </c>
      <c r="AE974" s="82" t="b">
        <f t="shared" si="91"/>
        <v>0</v>
      </c>
      <c r="AF974" s="78" t="b">
        <v>0</v>
      </c>
      <c r="AG974" s="82" t="b">
        <f t="shared" si="88"/>
        <v>1</v>
      </c>
      <c r="AI974" s="55">
        <v>0</v>
      </c>
      <c r="AJ974" s="55">
        <v>0</v>
      </c>
      <c r="AK974" s="55">
        <v>0</v>
      </c>
      <c r="AL974" s="55">
        <v>0</v>
      </c>
      <c r="AM974" s="55">
        <v>0</v>
      </c>
      <c r="AN974" s="135">
        <v>0</v>
      </c>
      <c r="AP974" s="55">
        <v>0</v>
      </c>
      <c r="AQ974" s="55">
        <v>0</v>
      </c>
      <c r="AR974" s="55">
        <v>0</v>
      </c>
      <c r="AS974" s="55">
        <v>0</v>
      </c>
      <c r="AT974" s="55">
        <v>0</v>
      </c>
      <c r="AU974" s="135">
        <v>0</v>
      </c>
      <c r="AW974" s="55">
        <v>0</v>
      </c>
      <c r="AX974" s="55">
        <v>0</v>
      </c>
      <c r="AY974" s="55">
        <v>0</v>
      </c>
      <c r="AZ974" s="55">
        <v>0</v>
      </c>
      <c r="BA974" s="55">
        <v>0</v>
      </c>
      <c r="BB974" s="135">
        <v>0</v>
      </c>
      <c r="BD974" s="55">
        <v>0</v>
      </c>
      <c r="BE974" s="55">
        <v>0</v>
      </c>
      <c r="BF974" s="55">
        <v>0</v>
      </c>
      <c r="BG974" s="55">
        <v>0</v>
      </c>
      <c r="BH974" s="55">
        <v>0</v>
      </c>
      <c r="BI974" s="135">
        <v>0</v>
      </c>
      <c r="BK974" s="55">
        <v>0</v>
      </c>
      <c r="BL974" s="55">
        <v>0</v>
      </c>
      <c r="BM974" s="55">
        <v>0</v>
      </c>
      <c r="BN974" s="55">
        <v>0</v>
      </c>
      <c r="BO974" s="55">
        <v>0</v>
      </c>
      <c r="BP974" s="135">
        <v>0</v>
      </c>
      <c r="BR974" s="147">
        <v>0</v>
      </c>
      <c r="BS974" s="147">
        <v>0</v>
      </c>
      <c r="BT974" s="147">
        <v>0</v>
      </c>
      <c r="BU974" s="147">
        <v>0</v>
      </c>
      <c r="BV974" s="147">
        <v>0</v>
      </c>
      <c r="BX974" s="55">
        <v>0</v>
      </c>
      <c r="BY974" s="55">
        <v>0</v>
      </c>
      <c r="BZ974" s="55">
        <v>0</v>
      </c>
      <c r="CA974" s="55">
        <v>0</v>
      </c>
      <c r="CB974" s="55">
        <v>0</v>
      </c>
      <c r="CC974" s="135">
        <v>0</v>
      </c>
      <c r="CE974" s="55">
        <v>0</v>
      </c>
      <c r="CF974" s="55">
        <v>0</v>
      </c>
      <c r="CG974" s="55">
        <v>0</v>
      </c>
      <c r="CH974" s="55">
        <v>0</v>
      </c>
      <c r="CI974" s="55">
        <v>0</v>
      </c>
      <c r="CJ974" s="135">
        <v>0</v>
      </c>
      <c r="CL974" s="55">
        <v>0</v>
      </c>
      <c r="CM974" s="55">
        <v>0</v>
      </c>
      <c r="CN974" s="55">
        <v>0</v>
      </c>
      <c r="CO974" s="55">
        <v>0</v>
      </c>
      <c r="CP974" s="55">
        <v>0</v>
      </c>
      <c r="CQ974" s="135">
        <v>0</v>
      </c>
      <c r="CS974" s="67">
        <v>0</v>
      </c>
      <c r="CT974" s="67">
        <v>0</v>
      </c>
      <c r="CU974" s="67">
        <v>0</v>
      </c>
      <c r="CV974" s="67">
        <v>0</v>
      </c>
      <c r="CW974" s="67">
        <v>0</v>
      </c>
      <c r="CX974" s="135">
        <v>0</v>
      </c>
      <c r="CZ974" s="55">
        <v>0</v>
      </c>
      <c r="DA974" s="55">
        <v>0</v>
      </c>
      <c r="DB974" s="55">
        <v>0</v>
      </c>
      <c r="DC974" s="55">
        <v>0</v>
      </c>
      <c r="DD974" s="55">
        <v>0</v>
      </c>
      <c r="DE974" s="135">
        <v>0</v>
      </c>
      <c r="DG974" s="43" t="b" cm="1">
        <f t="array" aca="1" ref="DG974" ca="1">OR($G974=Forecast_Capex_Input!$BF$8:$BF$10)</f>
        <v>0</v>
      </c>
      <c r="DH974" s="43" cm="1">
        <f t="array" aca="1" ref="DH974" ca="1">IFERROR(INDEX(Forecast_Capex_Input!BG$12:BG$286,$Z974)
*(INDEX(Forecast_Capex_Input!$H$12:$H$286,$Z974)=Repex),0)
*$DG974</f>
        <v>0</v>
      </c>
      <c r="DI974" s="43" cm="1">
        <f t="array" aca="1" ref="DI974" ca="1">IFERROR(INDEX(Forecast_Capex_Input!BH$12:BH$286,$Z974)
*(INDEX(Forecast_Capex_Input!$H$12:$H$286,$Z974)=Repex),0)
*$DG974</f>
        <v>0</v>
      </c>
      <c r="DJ974" s="43" cm="1">
        <f t="array" aca="1" ref="DJ974" ca="1">IFERROR(INDEX(Forecast_Capex_Input!BI$12:BI$286,$Z974)
*(INDEX(Forecast_Capex_Input!$H$12:$H$286,$Z974)=Repex),0)
*$DG974</f>
        <v>0</v>
      </c>
      <c r="DK974" s="43" cm="1">
        <f t="array" aca="1" ref="DK974" ca="1">IFERROR(INDEX(Forecast_Capex_Input!BJ$12:BJ$286,$Z974)
*(INDEX(Forecast_Capex_Input!$H$12:$H$286,$Z974)=Repex),0)
*$DG974</f>
        <v>0</v>
      </c>
      <c r="DL974" s="43" cm="1">
        <f t="array" aca="1" ref="DL974" ca="1">IFERROR(INDEX(Forecast_Capex_Input!BK$12:BK$286,$Z974)
*(INDEX(Forecast_Capex_Input!$H$12:$H$286,$Z974)=Repex),0)
*$DG974</f>
        <v>0</v>
      </c>
      <c r="DM974" s="43" cm="1">
        <f t="array" aca="1" ref="DM974" ca="1">IFERROR(INDEX(Forecast_Capex_Input!BL$12:BL$286,$Z974)
*(INDEX(Forecast_Capex_Input!$H$12:$H$286,$Z974)=Repex),0)
*$DG974</f>
        <v>0</v>
      </c>
      <c r="DO974" s="43" t="b" cm="1">
        <f t="array" aca="1" ref="DO974" ca="1">OR($G974=Forecast_Capex_Input!$BN$8:$BN$9)</f>
        <v>0</v>
      </c>
      <c r="DP974" s="43" cm="1">
        <f t="array" aca="1" ref="DP974" ca="1">IFERROR(INDEX(Forecast_Capex_Input!BO$12:BO$286,$Z974)
*(INDEX(Forecast_Capex_Input!$H$12:$H$286,$Z974)=Repex),0)
*$DO974</f>
        <v>0</v>
      </c>
      <c r="DQ974" s="43" cm="1">
        <f t="array" aca="1" ref="DQ974" ca="1">IFERROR(INDEX(Forecast_Capex_Input!BP$12:BP$286,$Z974)
*(INDEX(Forecast_Capex_Input!$H$12:$H$286,$Z974)=Repex),0)
*$DO974</f>
        <v>0</v>
      </c>
      <c r="DR974" s="43" cm="1">
        <f t="array" aca="1" ref="DR974" ca="1">IFERROR(INDEX(Forecast_Capex_Input!BQ$12:BQ$286,$Z974)
*(INDEX(Forecast_Capex_Input!$H$12:$H$286,$Z974)=Repex),0)
*$DO974</f>
        <v>0</v>
      </c>
      <c r="DS974" s="43" cm="1">
        <f t="array" aca="1" ref="DS974" ca="1">IFERROR(INDEX(Forecast_Capex_Input!BR$12:BR$286,$Z974)
*(INDEX(Forecast_Capex_Input!$H$12:$H$286,$Z974)=Repex),0)
*$DO974</f>
        <v>0</v>
      </c>
      <c r="DT974" s="43" cm="1">
        <f t="array" aca="1" ref="DT974" ca="1">IFERROR(INDEX(Forecast_Capex_Input!BS$12:BS$286,$Z974)
*(INDEX(Forecast_Capex_Input!$H$12:$H$286,$Z974)=Repex),0)
*$DO974</f>
        <v>0</v>
      </c>
      <c r="DV974" s="43" t="b" cm="1">
        <f t="array" aca="1" ref="DV974" ca="1">OR($G974=Forecast_Capex_Input!$BU$8:$BU$10)</f>
        <v>0</v>
      </c>
      <c r="DW974" s="43" cm="1">
        <f t="array" aca="1" ref="DW974" ca="1">IFERROR(INDEX(Forecast_Capex_Input!BV$12:BV$286,$Z974)
*(INDEX(Forecast_Capex_Input!$H$12:$H$286,$Z974)=Repex),0)
*$DV974</f>
        <v>0</v>
      </c>
      <c r="DX974" s="43" cm="1">
        <f t="array" aca="1" ref="DX974" ca="1">IFERROR(INDEX(Forecast_Capex_Input!BW$12:BW$286,$Z974)
*(INDEX(Forecast_Capex_Input!$H$12:$H$286,$Z974)=Repex),0)
*$DV974</f>
        <v>0</v>
      </c>
      <c r="DY974" s="43" cm="1">
        <f t="array" aca="1" ref="DY974" ca="1">IFERROR(INDEX(Forecast_Capex_Input!BX$12:BX$286,$Z974)
*(INDEX(Forecast_Capex_Input!$H$12:$H$286,$Z974)=Repex),0)
*$DV974</f>
        <v>0</v>
      </c>
      <c r="DZ974" s="43" cm="1">
        <f t="array" aca="1" ref="DZ974" ca="1">IFERROR(INDEX(Forecast_Capex_Input!BY$12:BY$286,$Z974)
*(INDEX(Forecast_Capex_Input!$H$12:$H$286,$Z974)=Repex),0)
*$DV974</f>
        <v>0</v>
      </c>
      <c r="EA974" s="43" cm="1">
        <f t="array" aca="1" ref="EA974" ca="1">IFERROR(INDEX(Forecast_Capex_Input!BZ$12:BZ$286,$Z974)
*(INDEX(Forecast_Capex_Input!$H$12:$H$286,$Z974)=Repex),0)
*$DV974</f>
        <v>0</v>
      </c>
      <c r="EB974" s="43" cm="1">
        <f t="array" aca="1" ref="EB974" ca="1">IFERROR(INDEX(Forecast_Capex_Input!CA$12:CA$286,$Z974)
*(INDEX(Forecast_Capex_Input!$H$12:$H$286,$Z974)=Repex),0)
*$DV974</f>
        <v>0</v>
      </c>
      <c r="EC974" s="43" cm="1">
        <f t="array" aca="1" ref="EC974" ca="1">IFERROR(INDEX(Forecast_Capex_Input!CB$12:CB$286,$Z974)
*(INDEX(Forecast_Capex_Input!$H$12:$H$286,$Z974)=Repex),0)
*$DV974</f>
        <v>0</v>
      </c>
      <c r="ED974" s="43" cm="1">
        <f t="array" aca="1" ref="ED974" ca="1">IFERROR(INDEX(Forecast_Capex_Input!CC$12:CC$286,$Z974)
*(INDEX(Forecast_Capex_Input!$H$12:$H$286,$Z974)=Repex),0)
*$DV974</f>
        <v>0</v>
      </c>
      <c r="EF974" s="86" t="str">
        <f t="shared" si="89"/>
        <v>N/A</v>
      </c>
      <c r="EG974" s="28" t="str">
        <f>IFERROR(RANK(EF974,EF$11:EF$1010,0)+COUNTIF(EF$11:EF974,EF974)-1,NA)</f>
        <v>N/A</v>
      </c>
    </row>
    <row r="975" spans="3:137" x14ac:dyDescent="0.2">
      <c r="C975" s="28">
        <f t="shared" si="90"/>
        <v>965</v>
      </c>
      <c r="D975" s="9" t="str" cm="1">
        <f t="array" ref="D975">IFERROR(INDEX(Forecast_Capex_Input!$D$12:$D$286,$Z975),NA)</f>
        <v>N/A</v>
      </c>
      <c r="E975" s="24" t="str" cm="1">
        <f t="array" ref="E975">IF($Z975=NA,NA,INDEX(Forecast_Capex_Input!$E$12:$E$286,$Z975))</f>
        <v>N/A</v>
      </c>
      <c r="F975" s="9" t="str" cm="1">
        <f t="array" aca="1" ref="F975" ca="1">IFERROR(INDEX(General!$E$25:$E$26,$AA975),NA)</f>
        <v>N/A</v>
      </c>
      <c r="G975" s="9" t="str" cm="1">
        <f t="array" aca="1" ref="G975" ca="1">IFERROR(INDEX(Forecast_Capex_Input!$AI$11:$BB$11,$AC975),NA)</f>
        <v>N/A</v>
      </c>
      <c r="H975" s="50" t="str" cm="1">
        <f t="array" aca="1" ref="H975" ca="1">IFERROR(INDEX(Forecast_Capex_Input!$AI$12:$BB$286,$Z975,$AC975),NA)</f>
        <v>N/A</v>
      </c>
      <c r="I975" s="150" t="str" cm="1">
        <f t="array" ref="I975">IFERROR(INDEX(Forecast_Capex_Input!$F$12:$F$286,$Z975),NA)</f>
        <v>N/A</v>
      </c>
      <c r="J975" s="150" t="str" cm="1">
        <f t="array" ref="J975">IFERROR(INDEX(Forecast_Capex_Input!G$12:G$286,$Z975),NA)</f>
        <v>N/A</v>
      </c>
      <c r="K975" s="150" t="str" cm="1">
        <f t="array" ref="K975">IFERROR(INDEX(Forecast_Capex_Input!H$12:H$286,$Z975),NA)</f>
        <v>N/A</v>
      </c>
      <c r="L975" s="150" t="str" cm="1">
        <f t="array" ref="L975">IFERROR(INDEX(Forecast_Capex_Input!I$12:I$286,$Z975),NA)</f>
        <v>N/A</v>
      </c>
      <c r="M975" s="150" t="str" cm="1">
        <f t="array" ref="M975">IFERROR(INDEX(Forecast_Capex_Input!J$12:J$286,$Z975),NA)</f>
        <v>N/A</v>
      </c>
      <c r="N975" s="150" t="str" cm="1">
        <f t="array" ref="N975">IFERROR(INDEX(Forecast_Capex_Input!K$12:K$286,$Z975),NA)</f>
        <v>N/A</v>
      </c>
      <c r="O975" s="150" t="str" cm="1">
        <f t="array" ref="O975">IFERROR(INDEX(Forecast_Capex_Input!L$12:L$286,$Z975),NA)</f>
        <v>N/A</v>
      </c>
      <c r="P975" s="150" t="str" cm="1">
        <f t="array" ref="P975">IFERROR(INDEX(Forecast_Capex_Input!M$12:M$286,$Z975),NA)</f>
        <v>N/A</v>
      </c>
      <c r="Q975" s="24" t="str" cm="1">
        <f t="array" ref="Q975">IFERROR(INDEX(Forecast_Capex_Input!N$12:N$286,$Z975),NA)</f>
        <v>N/A</v>
      </c>
      <c r="R975" s="190" cm="1">
        <f t="array" ref="R975">IFERROR(INDEX(Forecast_Capex_Input!O$12:O$286,$Z975),0)</f>
        <v>0</v>
      </c>
      <c r="S975" s="24" cm="1">
        <f t="array" ref="S975">IFERROR(INDEX(Forecast_Capex_Input!P$12:P$286,$Z975),0)</f>
        <v>0</v>
      </c>
      <c r="T975" s="150" t="str" cm="1">
        <f t="array" aca="1" ref="T975" ca="1">IFERROR(INDEX(General!$K$91:$K$110,$AC975),NA)</f>
        <v>N/A</v>
      </c>
      <c r="U975" s="43" cm="1">
        <f t="array" aca="1" ref="U975" ca="1">IFERROR(
IF($F975=General!$E$25,INDEX(Forecast_Capex_Input!S$12:S$286,$Z975),
INDEX(Forecast_Capex_Input!T$12:T$286,$Z975)),0)</f>
        <v>0</v>
      </c>
      <c r="V975" s="82" t="b">
        <f>IFERROR(INDEX(Overheads!$T$19:$T$26,MATCH($I975,Overheads!$E$19:$E$26,0)),FALSE)</f>
        <v>0</v>
      </c>
      <c r="W975" s="209" cm="1">
        <f t="array" ref="W975">IFERROR(
INDEX(Forecast_Capex_Input!CN$12:CN$286,$Z975),0)</f>
        <v>0</v>
      </c>
      <c r="X975" s="209">
        <f>IFERROR(
MATCH($W975,General!$L$39:$S$39,0),1)</f>
        <v>1</v>
      </c>
      <c r="Z975" s="28" t="str">
        <f>IFERROR(
IF(MATCH($C975,Forecast_Capex_Input!$CI$12:$CI$286,1)+1&gt;MAX(Forecast_Capex_Input!$C$12:$C$286),NA,
MATCH($C975,Forecast_Capex_Input!$CI$12:$CI$286,1)+1),1)</f>
        <v>N/A</v>
      </c>
      <c r="AA975" s="28" t="str" cm="1">
        <f t="array" aca="1" ref="AA975" ca="1">IFERROR(
IF(Z974&lt;&gt;Z975,1,
IF(COUNTIF(OFFSET(AA974,0,0,-INDEX(Forecast_Capex_Input!$CG$12:$CG$286,$Z975)),AA974)=INDEX(Forecast_Capex_Input!$CG$12:$CG$286,$Z975),AA974+1,AA974)),NA)</f>
        <v>N/A</v>
      </c>
      <c r="AB975" s="28" t="str" cm="1">
        <f t="array" ref="AB975">IFERROR($C975-IF($Z975=1,1,INDEX(Forecast_Capex_Input!$CI$12:$CI$286,$Z975-1))+1,NA)</f>
        <v>N/A</v>
      </c>
      <c r="AC975" s="28" t="str" cm="1">
        <f t="array" aca="1" ref="AC975" ca="1">IFERROR(IF(AA975=1,
INDEX(Forecast_Capex_Input!$AI$10:$BB$10,SMALL(IF(INDEX(Forecast_Capex_Input!$AI$12:$BB$286,$Z975,0)&gt;0,COLUMN(Forecast_Capex_Input!$AI$10:$BB$10)-COLUMN(Forecast_Capex_Input!$AI$12)+1),ROWS(OFFSET(AC974,0,0,-$AB975)))),
OFFSET(AC974,-INDEX(Forecast_Capex_Input!$CG$12:$CG$286,$Z975)+1,0)),NA)</f>
        <v>N/A</v>
      </c>
      <c r="AD975" s="28" t="str">
        <f t="shared" ca="1" si="87"/>
        <v>N/A</v>
      </c>
      <c r="AE975" s="82" t="b">
        <f t="shared" si="91"/>
        <v>0</v>
      </c>
      <c r="AF975" s="78" t="b">
        <v>0</v>
      </c>
      <c r="AG975" s="82" t="b">
        <f t="shared" si="88"/>
        <v>1</v>
      </c>
      <c r="AI975" s="55">
        <v>0</v>
      </c>
      <c r="AJ975" s="55">
        <v>0</v>
      </c>
      <c r="AK975" s="55">
        <v>0</v>
      </c>
      <c r="AL975" s="55">
        <v>0</v>
      </c>
      <c r="AM975" s="55">
        <v>0</v>
      </c>
      <c r="AN975" s="135">
        <v>0</v>
      </c>
      <c r="AP975" s="55">
        <v>0</v>
      </c>
      <c r="AQ975" s="55">
        <v>0</v>
      </c>
      <c r="AR975" s="55">
        <v>0</v>
      </c>
      <c r="AS975" s="55">
        <v>0</v>
      </c>
      <c r="AT975" s="55">
        <v>0</v>
      </c>
      <c r="AU975" s="135">
        <v>0</v>
      </c>
      <c r="AW975" s="55">
        <v>0</v>
      </c>
      <c r="AX975" s="55">
        <v>0</v>
      </c>
      <c r="AY975" s="55">
        <v>0</v>
      </c>
      <c r="AZ975" s="55">
        <v>0</v>
      </c>
      <c r="BA975" s="55">
        <v>0</v>
      </c>
      <c r="BB975" s="135">
        <v>0</v>
      </c>
      <c r="BD975" s="55">
        <v>0</v>
      </c>
      <c r="BE975" s="55">
        <v>0</v>
      </c>
      <c r="BF975" s="55">
        <v>0</v>
      </c>
      <c r="BG975" s="55">
        <v>0</v>
      </c>
      <c r="BH975" s="55">
        <v>0</v>
      </c>
      <c r="BI975" s="135">
        <v>0</v>
      </c>
      <c r="BK975" s="55">
        <v>0</v>
      </c>
      <c r="BL975" s="55">
        <v>0</v>
      </c>
      <c r="BM975" s="55">
        <v>0</v>
      </c>
      <c r="BN975" s="55">
        <v>0</v>
      </c>
      <c r="BO975" s="55">
        <v>0</v>
      </c>
      <c r="BP975" s="135">
        <v>0</v>
      </c>
      <c r="BR975" s="147">
        <v>0</v>
      </c>
      <c r="BS975" s="147">
        <v>0</v>
      </c>
      <c r="BT975" s="147">
        <v>0</v>
      </c>
      <c r="BU975" s="147">
        <v>0</v>
      </c>
      <c r="BV975" s="147">
        <v>0</v>
      </c>
      <c r="BX975" s="55">
        <v>0</v>
      </c>
      <c r="BY975" s="55">
        <v>0</v>
      </c>
      <c r="BZ975" s="55">
        <v>0</v>
      </c>
      <c r="CA975" s="55">
        <v>0</v>
      </c>
      <c r="CB975" s="55">
        <v>0</v>
      </c>
      <c r="CC975" s="135">
        <v>0</v>
      </c>
      <c r="CE975" s="55">
        <v>0</v>
      </c>
      <c r="CF975" s="55">
        <v>0</v>
      </c>
      <c r="CG975" s="55">
        <v>0</v>
      </c>
      <c r="CH975" s="55">
        <v>0</v>
      </c>
      <c r="CI975" s="55">
        <v>0</v>
      </c>
      <c r="CJ975" s="135">
        <v>0</v>
      </c>
      <c r="CL975" s="55">
        <v>0</v>
      </c>
      <c r="CM975" s="55">
        <v>0</v>
      </c>
      <c r="CN975" s="55">
        <v>0</v>
      </c>
      <c r="CO975" s="55">
        <v>0</v>
      </c>
      <c r="CP975" s="55">
        <v>0</v>
      </c>
      <c r="CQ975" s="135">
        <v>0</v>
      </c>
      <c r="CS975" s="67">
        <v>0</v>
      </c>
      <c r="CT975" s="67">
        <v>0</v>
      </c>
      <c r="CU975" s="67">
        <v>0</v>
      </c>
      <c r="CV975" s="67">
        <v>0</v>
      </c>
      <c r="CW975" s="67">
        <v>0</v>
      </c>
      <c r="CX975" s="135">
        <v>0</v>
      </c>
      <c r="CZ975" s="55">
        <v>0</v>
      </c>
      <c r="DA975" s="55">
        <v>0</v>
      </c>
      <c r="DB975" s="55">
        <v>0</v>
      </c>
      <c r="DC975" s="55">
        <v>0</v>
      </c>
      <c r="DD975" s="55">
        <v>0</v>
      </c>
      <c r="DE975" s="135">
        <v>0</v>
      </c>
      <c r="DG975" s="43" t="b" cm="1">
        <f t="array" aca="1" ref="DG975" ca="1">OR($G975=Forecast_Capex_Input!$BF$8:$BF$10)</f>
        <v>0</v>
      </c>
      <c r="DH975" s="43" cm="1">
        <f t="array" aca="1" ref="DH975" ca="1">IFERROR(INDEX(Forecast_Capex_Input!BG$12:BG$286,$Z975)
*(INDEX(Forecast_Capex_Input!$H$12:$H$286,$Z975)=Repex),0)
*$DG975</f>
        <v>0</v>
      </c>
      <c r="DI975" s="43" cm="1">
        <f t="array" aca="1" ref="DI975" ca="1">IFERROR(INDEX(Forecast_Capex_Input!BH$12:BH$286,$Z975)
*(INDEX(Forecast_Capex_Input!$H$12:$H$286,$Z975)=Repex),0)
*$DG975</f>
        <v>0</v>
      </c>
      <c r="DJ975" s="43" cm="1">
        <f t="array" aca="1" ref="DJ975" ca="1">IFERROR(INDEX(Forecast_Capex_Input!BI$12:BI$286,$Z975)
*(INDEX(Forecast_Capex_Input!$H$12:$H$286,$Z975)=Repex),0)
*$DG975</f>
        <v>0</v>
      </c>
      <c r="DK975" s="43" cm="1">
        <f t="array" aca="1" ref="DK975" ca="1">IFERROR(INDEX(Forecast_Capex_Input!BJ$12:BJ$286,$Z975)
*(INDEX(Forecast_Capex_Input!$H$12:$H$286,$Z975)=Repex),0)
*$DG975</f>
        <v>0</v>
      </c>
      <c r="DL975" s="43" cm="1">
        <f t="array" aca="1" ref="DL975" ca="1">IFERROR(INDEX(Forecast_Capex_Input!BK$12:BK$286,$Z975)
*(INDEX(Forecast_Capex_Input!$H$12:$H$286,$Z975)=Repex),0)
*$DG975</f>
        <v>0</v>
      </c>
      <c r="DM975" s="43" cm="1">
        <f t="array" aca="1" ref="DM975" ca="1">IFERROR(INDEX(Forecast_Capex_Input!BL$12:BL$286,$Z975)
*(INDEX(Forecast_Capex_Input!$H$12:$H$286,$Z975)=Repex),0)
*$DG975</f>
        <v>0</v>
      </c>
      <c r="DO975" s="43" t="b" cm="1">
        <f t="array" aca="1" ref="DO975" ca="1">OR($G975=Forecast_Capex_Input!$BN$8:$BN$9)</f>
        <v>0</v>
      </c>
      <c r="DP975" s="43" cm="1">
        <f t="array" aca="1" ref="DP975" ca="1">IFERROR(INDEX(Forecast_Capex_Input!BO$12:BO$286,$Z975)
*(INDEX(Forecast_Capex_Input!$H$12:$H$286,$Z975)=Repex),0)
*$DO975</f>
        <v>0</v>
      </c>
      <c r="DQ975" s="43" cm="1">
        <f t="array" aca="1" ref="DQ975" ca="1">IFERROR(INDEX(Forecast_Capex_Input!BP$12:BP$286,$Z975)
*(INDEX(Forecast_Capex_Input!$H$12:$H$286,$Z975)=Repex),0)
*$DO975</f>
        <v>0</v>
      </c>
      <c r="DR975" s="43" cm="1">
        <f t="array" aca="1" ref="DR975" ca="1">IFERROR(INDEX(Forecast_Capex_Input!BQ$12:BQ$286,$Z975)
*(INDEX(Forecast_Capex_Input!$H$12:$H$286,$Z975)=Repex),0)
*$DO975</f>
        <v>0</v>
      </c>
      <c r="DS975" s="43" cm="1">
        <f t="array" aca="1" ref="DS975" ca="1">IFERROR(INDEX(Forecast_Capex_Input!BR$12:BR$286,$Z975)
*(INDEX(Forecast_Capex_Input!$H$12:$H$286,$Z975)=Repex),0)
*$DO975</f>
        <v>0</v>
      </c>
      <c r="DT975" s="43" cm="1">
        <f t="array" aca="1" ref="DT975" ca="1">IFERROR(INDEX(Forecast_Capex_Input!BS$12:BS$286,$Z975)
*(INDEX(Forecast_Capex_Input!$H$12:$H$286,$Z975)=Repex),0)
*$DO975</f>
        <v>0</v>
      </c>
      <c r="DV975" s="43" t="b" cm="1">
        <f t="array" aca="1" ref="DV975" ca="1">OR($G975=Forecast_Capex_Input!$BU$8:$BU$10)</f>
        <v>0</v>
      </c>
      <c r="DW975" s="43" cm="1">
        <f t="array" aca="1" ref="DW975" ca="1">IFERROR(INDEX(Forecast_Capex_Input!BV$12:BV$286,$Z975)
*(INDEX(Forecast_Capex_Input!$H$12:$H$286,$Z975)=Repex),0)
*$DV975</f>
        <v>0</v>
      </c>
      <c r="DX975" s="43" cm="1">
        <f t="array" aca="1" ref="DX975" ca="1">IFERROR(INDEX(Forecast_Capex_Input!BW$12:BW$286,$Z975)
*(INDEX(Forecast_Capex_Input!$H$12:$H$286,$Z975)=Repex),0)
*$DV975</f>
        <v>0</v>
      </c>
      <c r="DY975" s="43" cm="1">
        <f t="array" aca="1" ref="DY975" ca="1">IFERROR(INDEX(Forecast_Capex_Input!BX$12:BX$286,$Z975)
*(INDEX(Forecast_Capex_Input!$H$12:$H$286,$Z975)=Repex),0)
*$DV975</f>
        <v>0</v>
      </c>
      <c r="DZ975" s="43" cm="1">
        <f t="array" aca="1" ref="DZ975" ca="1">IFERROR(INDEX(Forecast_Capex_Input!BY$12:BY$286,$Z975)
*(INDEX(Forecast_Capex_Input!$H$12:$H$286,$Z975)=Repex),0)
*$DV975</f>
        <v>0</v>
      </c>
      <c r="EA975" s="43" cm="1">
        <f t="array" aca="1" ref="EA975" ca="1">IFERROR(INDEX(Forecast_Capex_Input!BZ$12:BZ$286,$Z975)
*(INDEX(Forecast_Capex_Input!$H$12:$H$286,$Z975)=Repex),0)
*$DV975</f>
        <v>0</v>
      </c>
      <c r="EB975" s="43" cm="1">
        <f t="array" aca="1" ref="EB975" ca="1">IFERROR(INDEX(Forecast_Capex_Input!CA$12:CA$286,$Z975)
*(INDEX(Forecast_Capex_Input!$H$12:$H$286,$Z975)=Repex),0)
*$DV975</f>
        <v>0</v>
      </c>
      <c r="EC975" s="43" cm="1">
        <f t="array" aca="1" ref="EC975" ca="1">IFERROR(INDEX(Forecast_Capex_Input!CB$12:CB$286,$Z975)
*(INDEX(Forecast_Capex_Input!$H$12:$H$286,$Z975)=Repex),0)
*$DV975</f>
        <v>0</v>
      </c>
      <c r="ED975" s="43" cm="1">
        <f t="array" aca="1" ref="ED975" ca="1">IFERROR(INDEX(Forecast_Capex_Input!CC$12:CC$286,$Z975)
*(INDEX(Forecast_Capex_Input!$H$12:$H$286,$Z975)=Repex),0)
*$DV975</f>
        <v>0</v>
      </c>
      <c r="EF975" s="86" t="str">
        <f t="shared" si="89"/>
        <v>N/A</v>
      </c>
      <c r="EG975" s="28" t="str">
        <f>IFERROR(RANK(EF975,EF$11:EF$1010,0)+COUNTIF(EF$11:EF975,EF975)-1,NA)</f>
        <v>N/A</v>
      </c>
    </row>
    <row r="976" spans="3:137" x14ac:dyDescent="0.2">
      <c r="C976" s="28">
        <f t="shared" si="90"/>
        <v>966</v>
      </c>
      <c r="D976" s="9" t="str" cm="1">
        <f t="array" ref="D976">IFERROR(INDEX(Forecast_Capex_Input!$D$12:$D$286,$Z976),NA)</f>
        <v>N/A</v>
      </c>
      <c r="E976" s="24" t="str" cm="1">
        <f t="array" ref="E976">IF($Z976=NA,NA,INDEX(Forecast_Capex_Input!$E$12:$E$286,$Z976))</f>
        <v>N/A</v>
      </c>
      <c r="F976" s="9" t="str" cm="1">
        <f t="array" aca="1" ref="F976" ca="1">IFERROR(INDEX(General!$E$25:$E$26,$AA976),NA)</f>
        <v>N/A</v>
      </c>
      <c r="G976" s="9" t="str" cm="1">
        <f t="array" aca="1" ref="G976" ca="1">IFERROR(INDEX(Forecast_Capex_Input!$AI$11:$BB$11,$AC976),NA)</f>
        <v>N/A</v>
      </c>
      <c r="H976" s="50" t="str" cm="1">
        <f t="array" aca="1" ref="H976" ca="1">IFERROR(INDEX(Forecast_Capex_Input!$AI$12:$BB$286,$Z976,$AC976),NA)</f>
        <v>N/A</v>
      </c>
      <c r="I976" s="150" t="str" cm="1">
        <f t="array" ref="I976">IFERROR(INDEX(Forecast_Capex_Input!$F$12:$F$286,$Z976),NA)</f>
        <v>N/A</v>
      </c>
      <c r="J976" s="150" t="str" cm="1">
        <f t="array" ref="J976">IFERROR(INDEX(Forecast_Capex_Input!G$12:G$286,$Z976),NA)</f>
        <v>N/A</v>
      </c>
      <c r="K976" s="150" t="str" cm="1">
        <f t="array" ref="K976">IFERROR(INDEX(Forecast_Capex_Input!H$12:H$286,$Z976),NA)</f>
        <v>N/A</v>
      </c>
      <c r="L976" s="150" t="str" cm="1">
        <f t="array" ref="L976">IFERROR(INDEX(Forecast_Capex_Input!I$12:I$286,$Z976),NA)</f>
        <v>N/A</v>
      </c>
      <c r="M976" s="150" t="str" cm="1">
        <f t="array" ref="M976">IFERROR(INDEX(Forecast_Capex_Input!J$12:J$286,$Z976),NA)</f>
        <v>N/A</v>
      </c>
      <c r="N976" s="150" t="str" cm="1">
        <f t="array" ref="N976">IFERROR(INDEX(Forecast_Capex_Input!K$12:K$286,$Z976),NA)</f>
        <v>N/A</v>
      </c>
      <c r="O976" s="150" t="str" cm="1">
        <f t="array" ref="O976">IFERROR(INDEX(Forecast_Capex_Input!L$12:L$286,$Z976),NA)</f>
        <v>N/A</v>
      </c>
      <c r="P976" s="150" t="str" cm="1">
        <f t="array" ref="P976">IFERROR(INDEX(Forecast_Capex_Input!M$12:M$286,$Z976),NA)</f>
        <v>N/A</v>
      </c>
      <c r="Q976" s="24" t="str" cm="1">
        <f t="array" ref="Q976">IFERROR(INDEX(Forecast_Capex_Input!N$12:N$286,$Z976),NA)</f>
        <v>N/A</v>
      </c>
      <c r="R976" s="190" cm="1">
        <f t="array" ref="R976">IFERROR(INDEX(Forecast_Capex_Input!O$12:O$286,$Z976),0)</f>
        <v>0</v>
      </c>
      <c r="S976" s="24" cm="1">
        <f t="array" ref="S976">IFERROR(INDEX(Forecast_Capex_Input!P$12:P$286,$Z976),0)</f>
        <v>0</v>
      </c>
      <c r="T976" s="150" t="str" cm="1">
        <f t="array" aca="1" ref="T976" ca="1">IFERROR(INDEX(General!$K$91:$K$110,$AC976),NA)</f>
        <v>N/A</v>
      </c>
      <c r="U976" s="43" cm="1">
        <f t="array" aca="1" ref="U976" ca="1">IFERROR(
IF($F976=General!$E$25,INDEX(Forecast_Capex_Input!S$12:S$286,$Z976),
INDEX(Forecast_Capex_Input!T$12:T$286,$Z976)),0)</f>
        <v>0</v>
      </c>
      <c r="V976" s="82" t="b">
        <f>IFERROR(INDEX(Overheads!$T$19:$T$26,MATCH($I976,Overheads!$E$19:$E$26,0)),FALSE)</f>
        <v>0</v>
      </c>
      <c r="W976" s="209" cm="1">
        <f t="array" ref="W976">IFERROR(
INDEX(Forecast_Capex_Input!CN$12:CN$286,$Z976),0)</f>
        <v>0</v>
      </c>
      <c r="X976" s="209">
        <f>IFERROR(
MATCH($W976,General!$L$39:$S$39,0),1)</f>
        <v>1</v>
      </c>
      <c r="Z976" s="28" t="str">
        <f>IFERROR(
IF(MATCH($C976,Forecast_Capex_Input!$CI$12:$CI$286,1)+1&gt;MAX(Forecast_Capex_Input!$C$12:$C$286),NA,
MATCH($C976,Forecast_Capex_Input!$CI$12:$CI$286,1)+1),1)</f>
        <v>N/A</v>
      </c>
      <c r="AA976" s="28" t="str" cm="1">
        <f t="array" aca="1" ref="AA976" ca="1">IFERROR(
IF(Z975&lt;&gt;Z976,1,
IF(COUNTIF(OFFSET(AA975,0,0,-INDEX(Forecast_Capex_Input!$CG$12:$CG$286,$Z976)),AA975)=INDEX(Forecast_Capex_Input!$CG$12:$CG$286,$Z976),AA975+1,AA975)),NA)</f>
        <v>N/A</v>
      </c>
      <c r="AB976" s="28" t="str" cm="1">
        <f t="array" ref="AB976">IFERROR($C976-IF($Z976=1,1,INDEX(Forecast_Capex_Input!$CI$12:$CI$286,$Z976-1))+1,NA)</f>
        <v>N/A</v>
      </c>
      <c r="AC976" s="28" t="str" cm="1">
        <f t="array" aca="1" ref="AC976" ca="1">IFERROR(IF(AA976=1,
INDEX(Forecast_Capex_Input!$AI$10:$BB$10,SMALL(IF(INDEX(Forecast_Capex_Input!$AI$12:$BB$286,$Z976,0)&gt;0,COLUMN(Forecast_Capex_Input!$AI$10:$BB$10)-COLUMN(Forecast_Capex_Input!$AI$12)+1),ROWS(OFFSET(AC975,0,0,-$AB976)))),
OFFSET(AC975,-INDEX(Forecast_Capex_Input!$CG$12:$CG$286,$Z976)+1,0)),NA)</f>
        <v>N/A</v>
      </c>
      <c r="AD976" s="28" t="str">
        <f t="shared" ca="1" si="87"/>
        <v>N/A</v>
      </c>
      <c r="AE976" s="82" t="b">
        <f t="shared" si="91"/>
        <v>0</v>
      </c>
      <c r="AF976" s="78" t="b">
        <v>0</v>
      </c>
      <c r="AG976" s="82" t="b">
        <f t="shared" si="88"/>
        <v>1</v>
      </c>
      <c r="AI976" s="55">
        <v>0</v>
      </c>
      <c r="AJ976" s="55">
        <v>0</v>
      </c>
      <c r="AK976" s="55">
        <v>0</v>
      </c>
      <c r="AL976" s="55">
        <v>0</v>
      </c>
      <c r="AM976" s="55">
        <v>0</v>
      </c>
      <c r="AN976" s="135">
        <v>0</v>
      </c>
      <c r="AP976" s="55">
        <v>0</v>
      </c>
      <c r="AQ976" s="55">
        <v>0</v>
      </c>
      <c r="AR976" s="55">
        <v>0</v>
      </c>
      <c r="AS976" s="55">
        <v>0</v>
      </c>
      <c r="AT976" s="55">
        <v>0</v>
      </c>
      <c r="AU976" s="135">
        <v>0</v>
      </c>
      <c r="AW976" s="55">
        <v>0</v>
      </c>
      <c r="AX976" s="55">
        <v>0</v>
      </c>
      <c r="AY976" s="55">
        <v>0</v>
      </c>
      <c r="AZ976" s="55">
        <v>0</v>
      </c>
      <c r="BA976" s="55">
        <v>0</v>
      </c>
      <c r="BB976" s="135">
        <v>0</v>
      </c>
      <c r="BD976" s="55">
        <v>0</v>
      </c>
      <c r="BE976" s="55">
        <v>0</v>
      </c>
      <c r="BF976" s="55">
        <v>0</v>
      </c>
      <c r="BG976" s="55">
        <v>0</v>
      </c>
      <c r="BH976" s="55">
        <v>0</v>
      </c>
      <c r="BI976" s="135">
        <v>0</v>
      </c>
      <c r="BK976" s="55">
        <v>0</v>
      </c>
      <c r="BL976" s="55">
        <v>0</v>
      </c>
      <c r="BM976" s="55">
        <v>0</v>
      </c>
      <c r="BN976" s="55">
        <v>0</v>
      </c>
      <c r="BO976" s="55">
        <v>0</v>
      </c>
      <c r="BP976" s="135">
        <v>0</v>
      </c>
      <c r="BR976" s="147">
        <v>0</v>
      </c>
      <c r="BS976" s="147">
        <v>0</v>
      </c>
      <c r="BT976" s="147">
        <v>0</v>
      </c>
      <c r="BU976" s="147">
        <v>0</v>
      </c>
      <c r="BV976" s="147">
        <v>0</v>
      </c>
      <c r="BX976" s="55">
        <v>0</v>
      </c>
      <c r="BY976" s="55">
        <v>0</v>
      </c>
      <c r="BZ976" s="55">
        <v>0</v>
      </c>
      <c r="CA976" s="55">
        <v>0</v>
      </c>
      <c r="CB976" s="55">
        <v>0</v>
      </c>
      <c r="CC976" s="135">
        <v>0</v>
      </c>
      <c r="CE976" s="55">
        <v>0</v>
      </c>
      <c r="CF976" s="55">
        <v>0</v>
      </c>
      <c r="CG976" s="55">
        <v>0</v>
      </c>
      <c r="CH976" s="55">
        <v>0</v>
      </c>
      <c r="CI976" s="55">
        <v>0</v>
      </c>
      <c r="CJ976" s="135">
        <v>0</v>
      </c>
      <c r="CL976" s="55">
        <v>0</v>
      </c>
      <c r="CM976" s="55">
        <v>0</v>
      </c>
      <c r="CN976" s="55">
        <v>0</v>
      </c>
      <c r="CO976" s="55">
        <v>0</v>
      </c>
      <c r="CP976" s="55">
        <v>0</v>
      </c>
      <c r="CQ976" s="135">
        <v>0</v>
      </c>
      <c r="CS976" s="67">
        <v>0</v>
      </c>
      <c r="CT976" s="67">
        <v>0</v>
      </c>
      <c r="CU976" s="67">
        <v>0</v>
      </c>
      <c r="CV976" s="67">
        <v>0</v>
      </c>
      <c r="CW976" s="67">
        <v>0</v>
      </c>
      <c r="CX976" s="135">
        <v>0</v>
      </c>
      <c r="CZ976" s="55">
        <v>0</v>
      </c>
      <c r="DA976" s="55">
        <v>0</v>
      </c>
      <c r="DB976" s="55">
        <v>0</v>
      </c>
      <c r="DC976" s="55">
        <v>0</v>
      </c>
      <c r="DD976" s="55">
        <v>0</v>
      </c>
      <c r="DE976" s="135">
        <v>0</v>
      </c>
      <c r="DG976" s="43" t="b" cm="1">
        <f t="array" aca="1" ref="DG976" ca="1">OR($G976=Forecast_Capex_Input!$BF$8:$BF$10)</f>
        <v>0</v>
      </c>
      <c r="DH976" s="43" cm="1">
        <f t="array" aca="1" ref="DH976" ca="1">IFERROR(INDEX(Forecast_Capex_Input!BG$12:BG$286,$Z976)
*(INDEX(Forecast_Capex_Input!$H$12:$H$286,$Z976)=Repex),0)
*$DG976</f>
        <v>0</v>
      </c>
      <c r="DI976" s="43" cm="1">
        <f t="array" aca="1" ref="DI976" ca="1">IFERROR(INDEX(Forecast_Capex_Input!BH$12:BH$286,$Z976)
*(INDEX(Forecast_Capex_Input!$H$12:$H$286,$Z976)=Repex),0)
*$DG976</f>
        <v>0</v>
      </c>
      <c r="DJ976" s="43" cm="1">
        <f t="array" aca="1" ref="DJ976" ca="1">IFERROR(INDEX(Forecast_Capex_Input!BI$12:BI$286,$Z976)
*(INDEX(Forecast_Capex_Input!$H$12:$H$286,$Z976)=Repex),0)
*$DG976</f>
        <v>0</v>
      </c>
      <c r="DK976" s="43" cm="1">
        <f t="array" aca="1" ref="DK976" ca="1">IFERROR(INDEX(Forecast_Capex_Input!BJ$12:BJ$286,$Z976)
*(INDEX(Forecast_Capex_Input!$H$12:$H$286,$Z976)=Repex),0)
*$DG976</f>
        <v>0</v>
      </c>
      <c r="DL976" s="43" cm="1">
        <f t="array" aca="1" ref="DL976" ca="1">IFERROR(INDEX(Forecast_Capex_Input!BK$12:BK$286,$Z976)
*(INDEX(Forecast_Capex_Input!$H$12:$H$286,$Z976)=Repex),0)
*$DG976</f>
        <v>0</v>
      </c>
      <c r="DM976" s="43" cm="1">
        <f t="array" aca="1" ref="DM976" ca="1">IFERROR(INDEX(Forecast_Capex_Input!BL$12:BL$286,$Z976)
*(INDEX(Forecast_Capex_Input!$H$12:$H$286,$Z976)=Repex),0)
*$DG976</f>
        <v>0</v>
      </c>
      <c r="DO976" s="43" t="b" cm="1">
        <f t="array" aca="1" ref="DO976" ca="1">OR($G976=Forecast_Capex_Input!$BN$8:$BN$9)</f>
        <v>0</v>
      </c>
      <c r="DP976" s="43" cm="1">
        <f t="array" aca="1" ref="DP976" ca="1">IFERROR(INDEX(Forecast_Capex_Input!BO$12:BO$286,$Z976)
*(INDEX(Forecast_Capex_Input!$H$12:$H$286,$Z976)=Repex),0)
*$DO976</f>
        <v>0</v>
      </c>
      <c r="DQ976" s="43" cm="1">
        <f t="array" aca="1" ref="DQ976" ca="1">IFERROR(INDEX(Forecast_Capex_Input!BP$12:BP$286,$Z976)
*(INDEX(Forecast_Capex_Input!$H$12:$H$286,$Z976)=Repex),0)
*$DO976</f>
        <v>0</v>
      </c>
      <c r="DR976" s="43" cm="1">
        <f t="array" aca="1" ref="DR976" ca="1">IFERROR(INDEX(Forecast_Capex_Input!BQ$12:BQ$286,$Z976)
*(INDEX(Forecast_Capex_Input!$H$12:$H$286,$Z976)=Repex),0)
*$DO976</f>
        <v>0</v>
      </c>
      <c r="DS976" s="43" cm="1">
        <f t="array" aca="1" ref="DS976" ca="1">IFERROR(INDEX(Forecast_Capex_Input!BR$12:BR$286,$Z976)
*(INDEX(Forecast_Capex_Input!$H$12:$H$286,$Z976)=Repex),0)
*$DO976</f>
        <v>0</v>
      </c>
      <c r="DT976" s="43" cm="1">
        <f t="array" aca="1" ref="DT976" ca="1">IFERROR(INDEX(Forecast_Capex_Input!BS$12:BS$286,$Z976)
*(INDEX(Forecast_Capex_Input!$H$12:$H$286,$Z976)=Repex),0)
*$DO976</f>
        <v>0</v>
      </c>
      <c r="DV976" s="43" t="b" cm="1">
        <f t="array" aca="1" ref="DV976" ca="1">OR($G976=Forecast_Capex_Input!$BU$8:$BU$10)</f>
        <v>0</v>
      </c>
      <c r="DW976" s="43" cm="1">
        <f t="array" aca="1" ref="DW976" ca="1">IFERROR(INDEX(Forecast_Capex_Input!BV$12:BV$286,$Z976)
*(INDEX(Forecast_Capex_Input!$H$12:$H$286,$Z976)=Repex),0)
*$DV976</f>
        <v>0</v>
      </c>
      <c r="DX976" s="43" cm="1">
        <f t="array" aca="1" ref="DX976" ca="1">IFERROR(INDEX(Forecast_Capex_Input!BW$12:BW$286,$Z976)
*(INDEX(Forecast_Capex_Input!$H$12:$H$286,$Z976)=Repex),0)
*$DV976</f>
        <v>0</v>
      </c>
      <c r="DY976" s="43" cm="1">
        <f t="array" aca="1" ref="DY976" ca="1">IFERROR(INDEX(Forecast_Capex_Input!BX$12:BX$286,$Z976)
*(INDEX(Forecast_Capex_Input!$H$12:$H$286,$Z976)=Repex),0)
*$DV976</f>
        <v>0</v>
      </c>
      <c r="DZ976" s="43" cm="1">
        <f t="array" aca="1" ref="DZ976" ca="1">IFERROR(INDEX(Forecast_Capex_Input!BY$12:BY$286,$Z976)
*(INDEX(Forecast_Capex_Input!$H$12:$H$286,$Z976)=Repex),0)
*$DV976</f>
        <v>0</v>
      </c>
      <c r="EA976" s="43" cm="1">
        <f t="array" aca="1" ref="EA976" ca="1">IFERROR(INDEX(Forecast_Capex_Input!BZ$12:BZ$286,$Z976)
*(INDEX(Forecast_Capex_Input!$H$12:$H$286,$Z976)=Repex),0)
*$DV976</f>
        <v>0</v>
      </c>
      <c r="EB976" s="43" cm="1">
        <f t="array" aca="1" ref="EB976" ca="1">IFERROR(INDEX(Forecast_Capex_Input!CA$12:CA$286,$Z976)
*(INDEX(Forecast_Capex_Input!$H$12:$H$286,$Z976)=Repex),0)
*$DV976</f>
        <v>0</v>
      </c>
      <c r="EC976" s="43" cm="1">
        <f t="array" aca="1" ref="EC976" ca="1">IFERROR(INDEX(Forecast_Capex_Input!CB$12:CB$286,$Z976)
*(INDEX(Forecast_Capex_Input!$H$12:$H$286,$Z976)=Repex),0)
*$DV976</f>
        <v>0</v>
      </c>
      <c r="ED976" s="43" cm="1">
        <f t="array" aca="1" ref="ED976" ca="1">IFERROR(INDEX(Forecast_Capex_Input!CC$12:CC$286,$Z976)
*(INDEX(Forecast_Capex_Input!$H$12:$H$286,$Z976)=Repex),0)
*$DV976</f>
        <v>0</v>
      </c>
      <c r="EF976" s="86" t="str">
        <f t="shared" si="89"/>
        <v>N/A</v>
      </c>
      <c r="EG976" s="28" t="str">
        <f>IFERROR(RANK(EF976,EF$11:EF$1010,0)+COUNTIF(EF$11:EF976,EF976)-1,NA)</f>
        <v>N/A</v>
      </c>
    </row>
    <row r="977" spans="3:137" x14ac:dyDescent="0.2">
      <c r="C977" s="28">
        <f t="shared" si="90"/>
        <v>967</v>
      </c>
      <c r="D977" s="9" t="str" cm="1">
        <f t="array" ref="D977">IFERROR(INDEX(Forecast_Capex_Input!$D$12:$D$286,$Z977),NA)</f>
        <v>N/A</v>
      </c>
      <c r="E977" s="24" t="str" cm="1">
        <f t="array" ref="E977">IF($Z977=NA,NA,INDEX(Forecast_Capex_Input!$E$12:$E$286,$Z977))</f>
        <v>N/A</v>
      </c>
      <c r="F977" s="9" t="str" cm="1">
        <f t="array" aca="1" ref="F977" ca="1">IFERROR(INDEX(General!$E$25:$E$26,$AA977),NA)</f>
        <v>N/A</v>
      </c>
      <c r="G977" s="9" t="str" cm="1">
        <f t="array" aca="1" ref="G977" ca="1">IFERROR(INDEX(Forecast_Capex_Input!$AI$11:$BB$11,$AC977),NA)</f>
        <v>N/A</v>
      </c>
      <c r="H977" s="50" t="str" cm="1">
        <f t="array" aca="1" ref="H977" ca="1">IFERROR(INDEX(Forecast_Capex_Input!$AI$12:$BB$286,$Z977,$AC977),NA)</f>
        <v>N/A</v>
      </c>
      <c r="I977" s="150" t="str" cm="1">
        <f t="array" ref="I977">IFERROR(INDEX(Forecast_Capex_Input!$F$12:$F$286,$Z977),NA)</f>
        <v>N/A</v>
      </c>
      <c r="J977" s="150" t="str" cm="1">
        <f t="array" ref="J977">IFERROR(INDEX(Forecast_Capex_Input!G$12:G$286,$Z977),NA)</f>
        <v>N/A</v>
      </c>
      <c r="K977" s="150" t="str" cm="1">
        <f t="array" ref="K977">IFERROR(INDEX(Forecast_Capex_Input!H$12:H$286,$Z977),NA)</f>
        <v>N/A</v>
      </c>
      <c r="L977" s="150" t="str" cm="1">
        <f t="array" ref="L977">IFERROR(INDEX(Forecast_Capex_Input!I$12:I$286,$Z977),NA)</f>
        <v>N/A</v>
      </c>
      <c r="M977" s="150" t="str" cm="1">
        <f t="array" ref="M977">IFERROR(INDEX(Forecast_Capex_Input!J$12:J$286,$Z977),NA)</f>
        <v>N/A</v>
      </c>
      <c r="N977" s="150" t="str" cm="1">
        <f t="array" ref="N977">IFERROR(INDEX(Forecast_Capex_Input!K$12:K$286,$Z977),NA)</f>
        <v>N/A</v>
      </c>
      <c r="O977" s="150" t="str" cm="1">
        <f t="array" ref="O977">IFERROR(INDEX(Forecast_Capex_Input!L$12:L$286,$Z977),NA)</f>
        <v>N/A</v>
      </c>
      <c r="P977" s="150" t="str" cm="1">
        <f t="array" ref="P977">IFERROR(INDEX(Forecast_Capex_Input!M$12:M$286,$Z977),NA)</f>
        <v>N/A</v>
      </c>
      <c r="Q977" s="24" t="str" cm="1">
        <f t="array" ref="Q977">IFERROR(INDEX(Forecast_Capex_Input!N$12:N$286,$Z977),NA)</f>
        <v>N/A</v>
      </c>
      <c r="R977" s="190" cm="1">
        <f t="array" ref="R977">IFERROR(INDEX(Forecast_Capex_Input!O$12:O$286,$Z977),0)</f>
        <v>0</v>
      </c>
      <c r="S977" s="24" cm="1">
        <f t="array" ref="S977">IFERROR(INDEX(Forecast_Capex_Input!P$12:P$286,$Z977),0)</f>
        <v>0</v>
      </c>
      <c r="T977" s="150" t="str" cm="1">
        <f t="array" aca="1" ref="T977" ca="1">IFERROR(INDEX(General!$K$91:$K$110,$AC977),NA)</f>
        <v>N/A</v>
      </c>
      <c r="U977" s="43" cm="1">
        <f t="array" aca="1" ref="U977" ca="1">IFERROR(
IF($F977=General!$E$25,INDEX(Forecast_Capex_Input!S$12:S$286,$Z977),
INDEX(Forecast_Capex_Input!T$12:T$286,$Z977)),0)</f>
        <v>0</v>
      </c>
      <c r="V977" s="82" t="b">
        <f>IFERROR(INDEX(Overheads!$T$19:$T$26,MATCH($I977,Overheads!$E$19:$E$26,0)),FALSE)</f>
        <v>0</v>
      </c>
      <c r="W977" s="209" cm="1">
        <f t="array" ref="W977">IFERROR(
INDEX(Forecast_Capex_Input!CN$12:CN$286,$Z977),0)</f>
        <v>0</v>
      </c>
      <c r="X977" s="209">
        <f>IFERROR(
MATCH($W977,General!$L$39:$S$39,0),1)</f>
        <v>1</v>
      </c>
      <c r="Z977" s="28" t="str">
        <f>IFERROR(
IF(MATCH($C977,Forecast_Capex_Input!$CI$12:$CI$286,1)+1&gt;MAX(Forecast_Capex_Input!$C$12:$C$286),NA,
MATCH($C977,Forecast_Capex_Input!$CI$12:$CI$286,1)+1),1)</f>
        <v>N/A</v>
      </c>
      <c r="AA977" s="28" t="str" cm="1">
        <f t="array" aca="1" ref="AA977" ca="1">IFERROR(
IF(Z976&lt;&gt;Z977,1,
IF(COUNTIF(OFFSET(AA976,0,0,-INDEX(Forecast_Capex_Input!$CG$12:$CG$286,$Z977)),AA976)=INDEX(Forecast_Capex_Input!$CG$12:$CG$286,$Z977),AA976+1,AA976)),NA)</f>
        <v>N/A</v>
      </c>
      <c r="AB977" s="28" t="str" cm="1">
        <f t="array" ref="AB977">IFERROR($C977-IF($Z977=1,1,INDEX(Forecast_Capex_Input!$CI$12:$CI$286,$Z977-1))+1,NA)</f>
        <v>N/A</v>
      </c>
      <c r="AC977" s="28" t="str" cm="1">
        <f t="array" aca="1" ref="AC977" ca="1">IFERROR(IF(AA977=1,
INDEX(Forecast_Capex_Input!$AI$10:$BB$10,SMALL(IF(INDEX(Forecast_Capex_Input!$AI$12:$BB$286,$Z977,0)&gt;0,COLUMN(Forecast_Capex_Input!$AI$10:$BB$10)-COLUMN(Forecast_Capex_Input!$AI$12)+1),ROWS(OFFSET(AC976,0,0,-$AB977)))),
OFFSET(AC976,-INDEX(Forecast_Capex_Input!$CG$12:$CG$286,$Z977)+1,0)),NA)</f>
        <v>N/A</v>
      </c>
      <c r="AD977" s="28" t="str">
        <f t="shared" ca="1" si="87"/>
        <v>N/A</v>
      </c>
      <c r="AE977" s="82" t="b">
        <f t="shared" si="91"/>
        <v>0</v>
      </c>
      <c r="AF977" s="78" t="b">
        <v>0</v>
      </c>
      <c r="AG977" s="82" t="b">
        <f t="shared" si="88"/>
        <v>1</v>
      </c>
      <c r="AI977" s="55">
        <v>0</v>
      </c>
      <c r="AJ977" s="55">
        <v>0</v>
      </c>
      <c r="AK977" s="55">
        <v>0</v>
      </c>
      <c r="AL977" s="55">
        <v>0</v>
      </c>
      <c r="AM977" s="55">
        <v>0</v>
      </c>
      <c r="AN977" s="135">
        <v>0</v>
      </c>
      <c r="AP977" s="55">
        <v>0</v>
      </c>
      <c r="AQ977" s="55">
        <v>0</v>
      </c>
      <c r="AR977" s="55">
        <v>0</v>
      </c>
      <c r="AS977" s="55">
        <v>0</v>
      </c>
      <c r="AT977" s="55">
        <v>0</v>
      </c>
      <c r="AU977" s="135">
        <v>0</v>
      </c>
      <c r="AW977" s="55">
        <v>0</v>
      </c>
      <c r="AX977" s="55">
        <v>0</v>
      </c>
      <c r="AY977" s="55">
        <v>0</v>
      </c>
      <c r="AZ977" s="55">
        <v>0</v>
      </c>
      <c r="BA977" s="55">
        <v>0</v>
      </c>
      <c r="BB977" s="135">
        <v>0</v>
      </c>
      <c r="BD977" s="55">
        <v>0</v>
      </c>
      <c r="BE977" s="55">
        <v>0</v>
      </c>
      <c r="BF977" s="55">
        <v>0</v>
      </c>
      <c r="BG977" s="55">
        <v>0</v>
      </c>
      <c r="BH977" s="55">
        <v>0</v>
      </c>
      <c r="BI977" s="135">
        <v>0</v>
      </c>
      <c r="BK977" s="55">
        <v>0</v>
      </c>
      <c r="BL977" s="55">
        <v>0</v>
      </c>
      <c r="BM977" s="55">
        <v>0</v>
      </c>
      <c r="BN977" s="55">
        <v>0</v>
      </c>
      <c r="BO977" s="55">
        <v>0</v>
      </c>
      <c r="BP977" s="135">
        <v>0</v>
      </c>
      <c r="BR977" s="147">
        <v>0</v>
      </c>
      <c r="BS977" s="147">
        <v>0</v>
      </c>
      <c r="BT977" s="147">
        <v>0</v>
      </c>
      <c r="BU977" s="147">
        <v>0</v>
      </c>
      <c r="BV977" s="147">
        <v>0</v>
      </c>
      <c r="BX977" s="55">
        <v>0</v>
      </c>
      <c r="BY977" s="55">
        <v>0</v>
      </c>
      <c r="BZ977" s="55">
        <v>0</v>
      </c>
      <c r="CA977" s="55">
        <v>0</v>
      </c>
      <c r="CB977" s="55">
        <v>0</v>
      </c>
      <c r="CC977" s="135">
        <v>0</v>
      </c>
      <c r="CE977" s="55">
        <v>0</v>
      </c>
      <c r="CF977" s="55">
        <v>0</v>
      </c>
      <c r="CG977" s="55">
        <v>0</v>
      </c>
      <c r="CH977" s="55">
        <v>0</v>
      </c>
      <c r="CI977" s="55">
        <v>0</v>
      </c>
      <c r="CJ977" s="135">
        <v>0</v>
      </c>
      <c r="CL977" s="55">
        <v>0</v>
      </c>
      <c r="CM977" s="55">
        <v>0</v>
      </c>
      <c r="CN977" s="55">
        <v>0</v>
      </c>
      <c r="CO977" s="55">
        <v>0</v>
      </c>
      <c r="CP977" s="55">
        <v>0</v>
      </c>
      <c r="CQ977" s="135">
        <v>0</v>
      </c>
      <c r="CS977" s="67">
        <v>0</v>
      </c>
      <c r="CT977" s="67">
        <v>0</v>
      </c>
      <c r="CU977" s="67">
        <v>0</v>
      </c>
      <c r="CV977" s="67">
        <v>0</v>
      </c>
      <c r="CW977" s="67">
        <v>0</v>
      </c>
      <c r="CX977" s="135">
        <v>0</v>
      </c>
      <c r="CZ977" s="55">
        <v>0</v>
      </c>
      <c r="DA977" s="55">
        <v>0</v>
      </c>
      <c r="DB977" s="55">
        <v>0</v>
      </c>
      <c r="DC977" s="55">
        <v>0</v>
      </c>
      <c r="DD977" s="55">
        <v>0</v>
      </c>
      <c r="DE977" s="135">
        <v>0</v>
      </c>
      <c r="DG977" s="43" t="b" cm="1">
        <f t="array" aca="1" ref="DG977" ca="1">OR($G977=Forecast_Capex_Input!$BF$8:$BF$10)</f>
        <v>0</v>
      </c>
      <c r="DH977" s="43" cm="1">
        <f t="array" aca="1" ref="DH977" ca="1">IFERROR(INDEX(Forecast_Capex_Input!BG$12:BG$286,$Z977)
*(INDEX(Forecast_Capex_Input!$H$12:$H$286,$Z977)=Repex),0)
*$DG977</f>
        <v>0</v>
      </c>
      <c r="DI977" s="43" cm="1">
        <f t="array" aca="1" ref="DI977" ca="1">IFERROR(INDEX(Forecast_Capex_Input!BH$12:BH$286,$Z977)
*(INDEX(Forecast_Capex_Input!$H$12:$H$286,$Z977)=Repex),0)
*$DG977</f>
        <v>0</v>
      </c>
      <c r="DJ977" s="43" cm="1">
        <f t="array" aca="1" ref="DJ977" ca="1">IFERROR(INDEX(Forecast_Capex_Input!BI$12:BI$286,$Z977)
*(INDEX(Forecast_Capex_Input!$H$12:$H$286,$Z977)=Repex),0)
*$DG977</f>
        <v>0</v>
      </c>
      <c r="DK977" s="43" cm="1">
        <f t="array" aca="1" ref="DK977" ca="1">IFERROR(INDEX(Forecast_Capex_Input!BJ$12:BJ$286,$Z977)
*(INDEX(Forecast_Capex_Input!$H$12:$H$286,$Z977)=Repex),0)
*$DG977</f>
        <v>0</v>
      </c>
      <c r="DL977" s="43" cm="1">
        <f t="array" aca="1" ref="DL977" ca="1">IFERROR(INDEX(Forecast_Capex_Input!BK$12:BK$286,$Z977)
*(INDEX(Forecast_Capex_Input!$H$12:$H$286,$Z977)=Repex),0)
*$DG977</f>
        <v>0</v>
      </c>
      <c r="DM977" s="43" cm="1">
        <f t="array" aca="1" ref="DM977" ca="1">IFERROR(INDEX(Forecast_Capex_Input!BL$12:BL$286,$Z977)
*(INDEX(Forecast_Capex_Input!$H$12:$H$286,$Z977)=Repex),0)
*$DG977</f>
        <v>0</v>
      </c>
      <c r="DO977" s="43" t="b" cm="1">
        <f t="array" aca="1" ref="DO977" ca="1">OR($G977=Forecast_Capex_Input!$BN$8:$BN$9)</f>
        <v>0</v>
      </c>
      <c r="DP977" s="43" cm="1">
        <f t="array" aca="1" ref="DP977" ca="1">IFERROR(INDEX(Forecast_Capex_Input!BO$12:BO$286,$Z977)
*(INDEX(Forecast_Capex_Input!$H$12:$H$286,$Z977)=Repex),0)
*$DO977</f>
        <v>0</v>
      </c>
      <c r="DQ977" s="43" cm="1">
        <f t="array" aca="1" ref="DQ977" ca="1">IFERROR(INDEX(Forecast_Capex_Input!BP$12:BP$286,$Z977)
*(INDEX(Forecast_Capex_Input!$H$12:$H$286,$Z977)=Repex),0)
*$DO977</f>
        <v>0</v>
      </c>
      <c r="DR977" s="43" cm="1">
        <f t="array" aca="1" ref="DR977" ca="1">IFERROR(INDEX(Forecast_Capex_Input!BQ$12:BQ$286,$Z977)
*(INDEX(Forecast_Capex_Input!$H$12:$H$286,$Z977)=Repex),0)
*$DO977</f>
        <v>0</v>
      </c>
      <c r="DS977" s="43" cm="1">
        <f t="array" aca="1" ref="DS977" ca="1">IFERROR(INDEX(Forecast_Capex_Input!BR$12:BR$286,$Z977)
*(INDEX(Forecast_Capex_Input!$H$12:$H$286,$Z977)=Repex),0)
*$DO977</f>
        <v>0</v>
      </c>
      <c r="DT977" s="43" cm="1">
        <f t="array" aca="1" ref="DT977" ca="1">IFERROR(INDEX(Forecast_Capex_Input!BS$12:BS$286,$Z977)
*(INDEX(Forecast_Capex_Input!$H$12:$H$286,$Z977)=Repex),0)
*$DO977</f>
        <v>0</v>
      </c>
      <c r="DV977" s="43" t="b" cm="1">
        <f t="array" aca="1" ref="DV977" ca="1">OR($G977=Forecast_Capex_Input!$BU$8:$BU$10)</f>
        <v>0</v>
      </c>
      <c r="DW977" s="43" cm="1">
        <f t="array" aca="1" ref="DW977" ca="1">IFERROR(INDEX(Forecast_Capex_Input!BV$12:BV$286,$Z977)
*(INDEX(Forecast_Capex_Input!$H$12:$H$286,$Z977)=Repex),0)
*$DV977</f>
        <v>0</v>
      </c>
      <c r="DX977" s="43" cm="1">
        <f t="array" aca="1" ref="DX977" ca="1">IFERROR(INDEX(Forecast_Capex_Input!BW$12:BW$286,$Z977)
*(INDEX(Forecast_Capex_Input!$H$12:$H$286,$Z977)=Repex),0)
*$DV977</f>
        <v>0</v>
      </c>
      <c r="DY977" s="43" cm="1">
        <f t="array" aca="1" ref="DY977" ca="1">IFERROR(INDEX(Forecast_Capex_Input!BX$12:BX$286,$Z977)
*(INDEX(Forecast_Capex_Input!$H$12:$H$286,$Z977)=Repex),0)
*$DV977</f>
        <v>0</v>
      </c>
      <c r="DZ977" s="43" cm="1">
        <f t="array" aca="1" ref="DZ977" ca="1">IFERROR(INDEX(Forecast_Capex_Input!BY$12:BY$286,$Z977)
*(INDEX(Forecast_Capex_Input!$H$12:$H$286,$Z977)=Repex),0)
*$DV977</f>
        <v>0</v>
      </c>
      <c r="EA977" s="43" cm="1">
        <f t="array" aca="1" ref="EA977" ca="1">IFERROR(INDEX(Forecast_Capex_Input!BZ$12:BZ$286,$Z977)
*(INDEX(Forecast_Capex_Input!$H$12:$H$286,$Z977)=Repex),0)
*$DV977</f>
        <v>0</v>
      </c>
      <c r="EB977" s="43" cm="1">
        <f t="array" aca="1" ref="EB977" ca="1">IFERROR(INDEX(Forecast_Capex_Input!CA$12:CA$286,$Z977)
*(INDEX(Forecast_Capex_Input!$H$12:$H$286,$Z977)=Repex),0)
*$DV977</f>
        <v>0</v>
      </c>
      <c r="EC977" s="43" cm="1">
        <f t="array" aca="1" ref="EC977" ca="1">IFERROR(INDEX(Forecast_Capex_Input!CB$12:CB$286,$Z977)
*(INDEX(Forecast_Capex_Input!$H$12:$H$286,$Z977)=Repex),0)
*$DV977</f>
        <v>0</v>
      </c>
      <c r="ED977" s="43" cm="1">
        <f t="array" aca="1" ref="ED977" ca="1">IFERROR(INDEX(Forecast_Capex_Input!CC$12:CC$286,$Z977)
*(INDEX(Forecast_Capex_Input!$H$12:$H$286,$Z977)=Repex),0)
*$DV977</f>
        <v>0</v>
      </c>
      <c r="EF977" s="86" t="str">
        <f t="shared" si="89"/>
        <v>N/A</v>
      </c>
      <c r="EG977" s="28" t="str">
        <f>IFERROR(RANK(EF977,EF$11:EF$1010,0)+COUNTIF(EF$11:EF977,EF977)-1,NA)</f>
        <v>N/A</v>
      </c>
    </row>
    <row r="978" spans="3:137" x14ac:dyDescent="0.2">
      <c r="C978" s="28">
        <f t="shared" si="90"/>
        <v>968</v>
      </c>
      <c r="D978" s="9" t="str" cm="1">
        <f t="array" ref="D978">IFERROR(INDEX(Forecast_Capex_Input!$D$12:$D$286,$Z978),NA)</f>
        <v>N/A</v>
      </c>
      <c r="E978" s="24" t="str" cm="1">
        <f t="array" ref="E978">IF($Z978=NA,NA,INDEX(Forecast_Capex_Input!$E$12:$E$286,$Z978))</f>
        <v>N/A</v>
      </c>
      <c r="F978" s="9" t="str" cm="1">
        <f t="array" aca="1" ref="F978" ca="1">IFERROR(INDEX(General!$E$25:$E$26,$AA978),NA)</f>
        <v>N/A</v>
      </c>
      <c r="G978" s="9" t="str" cm="1">
        <f t="array" aca="1" ref="G978" ca="1">IFERROR(INDEX(Forecast_Capex_Input!$AI$11:$BB$11,$AC978),NA)</f>
        <v>N/A</v>
      </c>
      <c r="H978" s="50" t="str" cm="1">
        <f t="array" aca="1" ref="H978" ca="1">IFERROR(INDEX(Forecast_Capex_Input!$AI$12:$BB$286,$Z978,$AC978),NA)</f>
        <v>N/A</v>
      </c>
      <c r="I978" s="150" t="str" cm="1">
        <f t="array" ref="I978">IFERROR(INDEX(Forecast_Capex_Input!$F$12:$F$286,$Z978),NA)</f>
        <v>N/A</v>
      </c>
      <c r="J978" s="150" t="str" cm="1">
        <f t="array" ref="J978">IFERROR(INDEX(Forecast_Capex_Input!G$12:G$286,$Z978),NA)</f>
        <v>N/A</v>
      </c>
      <c r="K978" s="150" t="str" cm="1">
        <f t="array" ref="K978">IFERROR(INDEX(Forecast_Capex_Input!H$12:H$286,$Z978),NA)</f>
        <v>N/A</v>
      </c>
      <c r="L978" s="150" t="str" cm="1">
        <f t="array" ref="L978">IFERROR(INDEX(Forecast_Capex_Input!I$12:I$286,$Z978),NA)</f>
        <v>N/A</v>
      </c>
      <c r="M978" s="150" t="str" cm="1">
        <f t="array" ref="M978">IFERROR(INDEX(Forecast_Capex_Input!J$12:J$286,$Z978),NA)</f>
        <v>N/A</v>
      </c>
      <c r="N978" s="150" t="str" cm="1">
        <f t="array" ref="N978">IFERROR(INDEX(Forecast_Capex_Input!K$12:K$286,$Z978),NA)</f>
        <v>N/A</v>
      </c>
      <c r="O978" s="150" t="str" cm="1">
        <f t="array" ref="O978">IFERROR(INDEX(Forecast_Capex_Input!L$12:L$286,$Z978),NA)</f>
        <v>N/A</v>
      </c>
      <c r="P978" s="150" t="str" cm="1">
        <f t="array" ref="P978">IFERROR(INDEX(Forecast_Capex_Input!M$12:M$286,$Z978),NA)</f>
        <v>N/A</v>
      </c>
      <c r="Q978" s="24" t="str" cm="1">
        <f t="array" ref="Q978">IFERROR(INDEX(Forecast_Capex_Input!N$12:N$286,$Z978),NA)</f>
        <v>N/A</v>
      </c>
      <c r="R978" s="190" cm="1">
        <f t="array" ref="R978">IFERROR(INDEX(Forecast_Capex_Input!O$12:O$286,$Z978),0)</f>
        <v>0</v>
      </c>
      <c r="S978" s="24" cm="1">
        <f t="array" ref="S978">IFERROR(INDEX(Forecast_Capex_Input!P$12:P$286,$Z978),0)</f>
        <v>0</v>
      </c>
      <c r="T978" s="150" t="str" cm="1">
        <f t="array" aca="1" ref="T978" ca="1">IFERROR(INDEX(General!$K$91:$K$110,$AC978),NA)</f>
        <v>N/A</v>
      </c>
      <c r="U978" s="43" cm="1">
        <f t="array" aca="1" ref="U978" ca="1">IFERROR(
IF($F978=General!$E$25,INDEX(Forecast_Capex_Input!S$12:S$286,$Z978),
INDEX(Forecast_Capex_Input!T$12:T$286,$Z978)),0)</f>
        <v>0</v>
      </c>
      <c r="V978" s="82" t="b">
        <f>IFERROR(INDEX(Overheads!$T$19:$T$26,MATCH($I978,Overheads!$E$19:$E$26,0)),FALSE)</f>
        <v>0</v>
      </c>
      <c r="W978" s="209" cm="1">
        <f t="array" ref="W978">IFERROR(
INDEX(Forecast_Capex_Input!CN$12:CN$286,$Z978),0)</f>
        <v>0</v>
      </c>
      <c r="X978" s="209">
        <f>IFERROR(
MATCH($W978,General!$L$39:$S$39,0),1)</f>
        <v>1</v>
      </c>
      <c r="Z978" s="28" t="str">
        <f>IFERROR(
IF(MATCH($C978,Forecast_Capex_Input!$CI$12:$CI$286,1)+1&gt;MAX(Forecast_Capex_Input!$C$12:$C$286),NA,
MATCH($C978,Forecast_Capex_Input!$CI$12:$CI$286,1)+1),1)</f>
        <v>N/A</v>
      </c>
      <c r="AA978" s="28" t="str" cm="1">
        <f t="array" aca="1" ref="AA978" ca="1">IFERROR(
IF(Z977&lt;&gt;Z978,1,
IF(COUNTIF(OFFSET(AA977,0,0,-INDEX(Forecast_Capex_Input!$CG$12:$CG$286,$Z978)),AA977)=INDEX(Forecast_Capex_Input!$CG$12:$CG$286,$Z978),AA977+1,AA977)),NA)</f>
        <v>N/A</v>
      </c>
      <c r="AB978" s="28" t="str" cm="1">
        <f t="array" ref="AB978">IFERROR($C978-IF($Z978=1,1,INDEX(Forecast_Capex_Input!$CI$12:$CI$286,$Z978-1))+1,NA)</f>
        <v>N/A</v>
      </c>
      <c r="AC978" s="28" t="str" cm="1">
        <f t="array" aca="1" ref="AC978" ca="1">IFERROR(IF(AA978=1,
INDEX(Forecast_Capex_Input!$AI$10:$BB$10,SMALL(IF(INDEX(Forecast_Capex_Input!$AI$12:$BB$286,$Z978,0)&gt;0,COLUMN(Forecast_Capex_Input!$AI$10:$BB$10)-COLUMN(Forecast_Capex_Input!$AI$12)+1),ROWS(OFFSET(AC977,0,0,-$AB978)))),
OFFSET(AC977,-INDEX(Forecast_Capex_Input!$CG$12:$CG$286,$Z978)+1,0)),NA)</f>
        <v>N/A</v>
      </c>
      <c r="AD978" s="28" t="str">
        <f t="shared" ca="1" si="87"/>
        <v>N/A</v>
      </c>
      <c r="AE978" s="82" t="b">
        <f t="shared" si="91"/>
        <v>0</v>
      </c>
      <c r="AF978" s="78" t="b">
        <v>0</v>
      </c>
      <c r="AG978" s="82" t="b">
        <f t="shared" si="88"/>
        <v>1</v>
      </c>
      <c r="AI978" s="55">
        <v>0</v>
      </c>
      <c r="AJ978" s="55">
        <v>0</v>
      </c>
      <c r="AK978" s="55">
        <v>0</v>
      </c>
      <c r="AL978" s="55">
        <v>0</v>
      </c>
      <c r="AM978" s="55">
        <v>0</v>
      </c>
      <c r="AN978" s="135">
        <v>0</v>
      </c>
      <c r="AP978" s="55">
        <v>0</v>
      </c>
      <c r="AQ978" s="55">
        <v>0</v>
      </c>
      <c r="AR978" s="55">
        <v>0</v>
      </c>
      <c r="AS978" s="55">
        <v>0</v>
      </c>
      <c r="AT978" s="55">
        <v>0</v>
      </c>
      <c r="AU978" s="135">
        <v>0</v>
      </c>
      <c r="AW978" s="55">
        <v>0</v>
      </c>
      <c r="AX978" s="55">
        <v>0</v>
      </c>
      <c r="AY978" s="55">
        <v>0</v>
      </c>
      <c r="AZ978" s="55">
        <v>0</v>
      </c>
      <c r="BA978" s="55">
        <v>0</v>
      </c>
      <c r="BB978" s="135">
        <v>0</v>
      </c>
      <c r="BD978" s="55">
        <v>0</v>
      </c>
      <c r="BE978" s="55">
        <v>0</v>
      </c>
      <c r="BF978" s="55">
        <v>0</v>
      </c>
      <c r="BG978" s="55">
        <v>0</v>
      </c>
      <c r="BH978" s="55">
        <v>0</v>
      </c>
      <c r="BI978" s="135">
        <v>0</v>
      </c>
      <c r="BK978" s="55">
        <v>0</v>
      </c>
      <c r="BL978" s="55">
        <v>0</v>
      </c>
      <c r="BM978" s="55">
        <v>0</v>
      </c>
      <c r="BN978" s="55">
        <v>0</v>
      </c>
      <c r="BO978" s="55">
        <v>0</v>
      </c>
      <c r="BP978" s="135">
        <v>0</v>
      </c>
      <c r="BR978" s="147">
        <v>0</v>
      </c>
      <c r="BS978" s="147">
        <v>0</v>
      </c>
      <c r="BT978" s="147">
        <v>0</v>
      </c>
      <c r="BU978" s="147">
        <v>0</v>
      </c>
      <c r="BV978" s="147">
        <v>0</v>
      </c>
      <c r="BX978" s="55">
        <v>0</v>
      </c>
      <c r="BY978" s="55">
        <v>0</v>
      </c>
      <c r="BZ978" s="55">
        <v>0</v>
      </c>
      <c r="CA978" s="55">
        <v>0</v>
      </c>
      <c r="CB978" s="55">
        <v>0</v>
      </c>
      <c r="CC978" s="135">
        <v>0</v>
      </c>
      <c r="CE978" s="55">
        <v>0</v>
      </c>
      <c r="CF978" s="55">
        <v>0</v>
      </c>
      <c r="CG978" s="55">
        <v>0</v>
      </c>
      <c r="CH978" s="55">
        <v>0</v>
      </c>
      <c r="CI978" s="55">
        <v>0</v>
      </c>
      <c r="CJ978" s="135">
        <v>0</v>
      </c>
      <c r="CL978" s="55">
        <v>0</v>
      </c>
      <c r="CM978" s="55">
        <v>0</v>
      </c>
      <c r="CN978" s="55">
        <v>0</v>
      </c>
      <c r="CO978" s="55">
        <v>0</v>
      </c>
      <c r="CP978" s="55">
        <v>0</v>
      </c>
      <c r="CQ978" s="135">
        <v>0</v>
      </c>
      <c r="CS978" s="67">
        <v>0</v>
      </c>
      <c r="CT978" s="67">
        <v>0</v>
      </c>
      <c r="CU978" s="67">
        <v>0</v>
      </c>
      <c r="CV978" s="67">
        <v>0</v>
      </c>
      <c r="CW978" s="67">
        <v>0</v>
      </c>
      <c r="CX978" s="135">
        <v>0</v>
      </c>
      <c r="CZ978" s="55">
        <v>0</v>
      </c>
      <c r="DA978" s="55">
        <v>0</v>
      </c>
      <c r="DB978" s="55">
        <v>0</v>
      </c>
      <c r="DC978" s="55">
        <v>0</v>
      </c>
      <c r="DD978" s="55">
        <v>0</v>
      </c>
      <c r="DE978" s="135">
        <v>0</v>
      </c>
      <c r="DG978" s="43" t="b" cm="1">
        <f t="array" aca="1" ref="DG978" ca="1">OR($G978=Forecast_Capex_Input!$BF$8:$BF$10)</f>
        <v>0</v>
      </c>
      <c r="DH978" s="43" cm="1">
        <f t="array" aca="1" ref="DH978" ca="1">IFERROR(INDEX(Forecast_Capex_Input!BG$12:BG$286,$Z978)
*(INDEX(Forecast_Capex_Input!$H$12:$H$286,$Z978)=Repex),0)
*$DG978</f>
        <v>0</v>
      </c>
      <c r="DI978" s="43" cm="1">
        <f t="array" aca="1" ref="DI978" ca="1">IFERROR(INDEX(Forecast_Capex_Input!BH$12:BH$286,$Z978)
*(INDEX(Forecast_Capex_Input!$H$12:$H$286,$Z978)=Repex),0)
*$DG978</f>
        <v>0</v>
      </c>
      <c r="DJ978" s="43" cm="1">
        <f t="array" aca="1" ref="DJ978" ca="1">IFERROR(INDEX(Forecast_Capex_Input!BI$12:BI$286,$Z978)
*(INDEX(Forecast_Capex_Input!$H$12:$H$286,$Z978)=Repex),0)
*$DG978</f>
        <v>0</v>
      </c>
      <c r="DK978" s="43" cm="1">
        <f t="array" aca="1" ref="DK978" ca="1">IFERROR(INDEX(Forecast_Capex_Input!BJ$12:BJ$286,$Z978)
*(INDEX(Forecast_Capex_Input!$H$12:$H$286,$Z978)=Repex),0)
*$DG978</f>
        <v>0</v>
      </c>
      <c r="DL978" s="43" cm="1">
        <f t="array" aca="1" ref="DL978" ca="1">IFERROR(INDEX(Forecast_Capex_Input!BK$12:BK$286,$Z978)
*(INDEX(Forecast_Capex_Input!$H$12:$H$286,$Z978)=Repex),0)
*$DG978</f>
        <v>0</v>
      </c>
      <c r="DM978" s="43" cm="1">
        <f t="array" aca="1" ref="DM978" ca="1">IFERROR(INDEX(Forecast_Capex_Input!BL$12:BL$286,$Z978)
*(INDEX(Forecast_Capex_Input!$H$12:$H$286,$Z978)=Repex),0)
*$DG978</f>
        <v>0</v>
      </c>
      <c r="DO978" s="43" t="b" cm="1">
        <f t="array" aca="1" ref="DO978" ca="1">OR($G978=Forecast_Capex_Input!$BN$8:$BN$9)</f>
        <v>0</v>
      </c>
      <c r="DP978" s="43" cm="1">
        <f t="array" aca="1" ref="DP978" ca="1">IFERROR(INDEX(Forecast_Capex_Input!BO$12:BO$286,$Z978)
*(INDEX(Forecast_Capex_Input!$H$12:$H$286,$Z978)=Repex),0)
*$DO978</f>
        <v>0</v>
      </c>
      <c r="DQ978" s="43" cm="1">
        <f t="array" aca="1" ref="DQ978" ca="1">IFERROR(INDEX(Forecast_Capex_Input!BP$12:BP$286,$Z978)
*(INDEX(Forecast_Capex_Input!$H$12:$H$286,$Z978)=Repex),0)
*$DO978</f>
        <v>0</v>
      </c>
      <c r="DR978" s="43" cm="1">
        <f t="array" aca="1" ref="DR978" ca="1">IFERROR(INDEX(Forecast_Capex_Input!BQ$12:BQ$286,$Z978)
*(INDEX(Forecast_Capex_Input!$H$12:$H$286,$Z978)=Repex),0)
*$DO978</f>
        <v>0</v>
      </c>
      <c r="DS978" s="43" cm="1">
        <f t="array" aca="1" ref="DS978" ca="1">IFERROR(INDEX(Forecast_Capex_Input!BR$12:BR$286,$Z978)
*(INDEX(Forecast_Capex_Input!$H$12:$H$286,$Z978)=Repex),0)
*$DO978</f>
        <v>0</v>
      </c>
      <c r="DT978" s="43" cm="1">
        <f t="array" aca="1" ref="DT978" ca="1">IFERROR(INDEX(Forecast_Capex_Input!BS$12:BS$286,$Z978)
*(INDEX(Forecast_Capex_Input!$H$12:$H$286,$Z978)=Repex),0)
*$DO978</f>
        <v>0</v>
      </c>
      <c r="DV978" s="43" t="b" cm="1">
        <f t="array" aca="1" ref="DV978" ca="1">OR($G978=Forecast_Capex_Input!$BU$8:$BU$10)</f>
        <v>0</v>
      </c>
      <c r="DW978" s="43" cm="1">
        <f t="array" aca="1" ref="DW978" ca="1">IFERROR(INDEX(Forecast_Capex_Input!BV$12:BV$286,$Z978)
*(INDEX(Forecast_Capex_Input!$H$12:$H$286,$Z978)=Repex),0)
*$DV978</f>
        <v>0</v>
      </c>
      <c r="DX978" s="43" cm="1">
        <f t="array" aca="1" ref="DX978" ca="1">IFERROR(INDEX(Forecast_Capex_Input!BW$12:BW$286,$Z978)
*(INDEX(Forecast_Capex_Input!$H$12:$H$286,$Z978)=Repex),0)
*$DV978</f>
        <v>0</v>
      </c>
      <c r="DY978" s="43" cm="1">
        <f t="array" aca="1" ref="DY978" ca="1">IFERROR(INDEX(Forecast_Capex_Input!BX$12:BX$286,$Z978)
*(INDEX(Forecast_Capex_Input!$H$12:$H$286,$Z978)=Repex),0)
*$DV978</f>
        <v>0</v>
      </c>
      <c r="DZ978" s="43" cm="1">
        <f t="array" aca="1" ref="DZ978" ca="1">IFERROR(INDEX(Forecast_Capex_Input!BY$12:BY$286,$Z978)
*(INDEX(Forecast_Capex_Input!$H$12:$H$286,$Z978)=Repex),0)
*$DV978</f>
        <v>0</v>
      </c>
      <c r="EA978" s="43" cm="1">
        <f t="array" aca="1" ref="EA978" ca="1">IFERROR(INDEX(Forecast_Capex_Input!BZ$12:BZ$286,$Z978)
*(INDEX(Forecast_Capex_Input!$H$12:$H$286,$Z978)=Repex),0)
*$DV978</f>
        <v>0</v>
      </c>
      <c r="EB978" s="43" cm="1">
        <f t="array" aca="1" ref="EB978" ca="1">IFERROR(INDEX(Forecast_Capex_Input!CA$12:CA$286,$Z978)
*(INDEX(Forecast_Capex_Input!$H$12:$H$286,$Z978)=Repex),0)
*$DV978</f>
        <v>0</v>
      </c>
      <c r="EC978" s="43" cm="1">
        <f t="array" aca="1" ref="EC978" ca="1">IFERROR(INDEX(Forecast_Capex_Input!CB$12:CB$286,$Z978)
*(INDEX(Forecast_Capex_Input!$H$12:$H$286,$Z978)=Repex),0)
*$DV978</f>
        <v>0</v>
      </c>
      <c r="ED978" s="43" cm="1">
        <f t="array" aca="1" ref="ED978" ca="1">IFERROR(INDEX(Forecast_Capex_Input!CC$12:CC$286,$Z978)
*(INDEX(Forecast_Capex_Input!$H$12:$H$286,$Z978)=Repex),0)
*$DV978</f>
        <v>0</v>
      </c>
      <c r="EF978" s="86" t="str">
        <f t="shared" si="89"/>
        <v>N/A</v>
      </c>
      <c r="EG978" s="28" t="str">
        <f>IFERROR(RANK(EF978,EF$11:EF$1010,0)+COUNTIF(EF$11:EF978,EF978)-1,NA)</f>
        <v>N/A</v>
      </c>
    </row>
    <row r="979" spans="3:137" x14ac:dyDescent="0.2">
      <c r="C979" s="28">
        <f t="shared" si="90"/>
        <v>969</v>
      </c>
      <c r="D979" s="9" t="str" cm="1">
        <f t="array" ref="D979">IFERROR(INDEX(Forecast_Capex_Input!$D$12:$D$286,$Z979),NA)</f>
        <v>N/A</v>
      </c>
      <c r="E979" s="24" t="str" cm="1">
        <f t="array" ref="E979">IF($Z979=NA,NA,INDEX(Forecast_Capex_Input!$E$12:$E$286,$Z979))</f>
        <v>N/A</v>
      </c>
      <c r="F979" s="9" t="str" cm="1">
        <f t="array" aca="1" ref="F979" ca="1">IFERROR(INDEX(General!$E$25:$E$26,$AA979),NA)</f>
        <v>N/A</v>
      </c>
      <c r="G979" s="9" t="str" cm="1">
        <f t="array" aca="1" ref="G979" ca="1">IFERROR(INDEX(Forecast_Capex_Input!$AI$11:$BB$11,$AC979),NA)</f>
        <v>N/A</v>
      </c>
      <c r="H979" s="50" t="str" cm="1">
        <f t="array" aca="1" ref="H979" ca="1">IFERROR(INDEX(Forecast_Capex_Input!$AI$12:$BB$286,$Z979,$AC979),NA)</f>
        <v>N/A</v>
      </c>
      <c r="I979" s="150" t="str" cm="1">
        <f t="array" ref="I979">IFERROR(INDEX(Forecast_Capex_Input!$F$12:$F$286,$Z979),NA)</f>
        <v>N/A</v>
      </c>
      <c r="J979" s="150" t="str" cm="1">
        <f t="array" ref="J979">IFERROR(INDEX(Forecast_Capex_Input!G$12:G$286,$Z979),NA)</f>
        <v>N/A</v>
      </c>
      <c r="K979" s="150" t="str" cm="1">
        <f t="array" ref="K979">IFERROR(INDEX(Forecast_Capex_Input!H$12:H$286,$Z979),NA)</f>
        <v>N/A</v>
      </c>
      <c r="L979" s="150" t="str" cm="1">
        <f t="array" ref="L979">IFERROR(INDEX(Forecast_Capex_Input!I$12:I$286,$Z979),NA)</f>
        <v>N/A</v>
      </c>
      <c r="M979" s="150" t="str" cm="1">
        <f t="array" ref="M979">IFERROR(INDEX(Forecast_Capex_Input!J$12:J$286,$Z979),NA)</f>
        <v>N/A</v>
      </c>
      <c r="N979" s="150" t="str" cm="1">
        <f t="array" ref="N979">IFERROR(INDEX(Forecast_Capex_Input!K$12:K$286,$Z979),NA)</f>
        <v>N/A</v>
      </c>
      <c r="O979" s="150" t="str" cm="1">
        <f t="array" ref="O979">IFERROR(INDEX(Forecast_Capex_Input!L$12:L$286,$Z979),NA)</f>
        <v>N/A</v>
      </c>
      <c r="P979" s="150" t="str" cm="1">
        <f t="array" ref="P979">IFERROR(INDEX(Forecast_Capex_Input!M$12:M$286,$Z979),NA)</f>
        <v>N/A</v>
      </c>
      <c r="Q979" s="24" t="str" cm="1">
        <f t="array" ref="Q979">IFERROR(INDEX(Forecast_Capex_Input!N$12:N$286,$Z979),NA)</f>
        <v>N/A</v>
      </c>
      <c r="R979" s="190" cm="1">
        <f t="array" ref="R979">IFERROR(INDEX(Forecast_Capex_Input!O$12:O$286,$Z979),0)</f>
        <v>0</v>
      </c>
      <c r="S979" s="24" cm="1">
        <f t="array" ref="S979">IFERROR(INDEX(Forecast_Capex_Input!P$12:P$286,$Z979),0)</f>
        <v>0</v>
      </c>
      <c r="T979" s="150" t="str" cm="1">
        <f t="array" aca="1" ref="T979" ca="1">IFERROR(INDEX(General!$K$91:$K$110,$AC979),NA)</f>
        <v>N/A</v>
      </c>
      <c r="U979" s="43" cm="1">
        <f t="array" aca="1" ref="U979" ca="1">IFERROR(
IF($F979=General!$E$25,INDEX(Forecast_Capex_Input!S$12:S$286,$Z979),
INDEX(Forecast_Capex_Input!T$12:T$286,$Z979)),0)</f>
        <v>0</v>
      </c>
      <c r="V979" s="82" t="b">
        <f>IFERROR(INDEX(Overheads!$T$19:$T$26,MATCH($I979,Overheads!$E$19:$E$26,0)),FALSE)</f>
        <v>0</v>
      </c>
      <c r="W979" s="209" cm="1">
        <f t="array" ref="W979">IFERROR(
INDEX(Forecast_Capex_Input!CN$12:CN$286,$Z979),0)</f>
        <v>0</v>
      </c>
      <c r="X979" s="209">
        <f>IFERROR(
MATCH($W979,General!$L$39:$S$39,0),1)</f>
        <v>1</v>
      </c>
      <c r="Z979" s="28" t="str">
        <f>IFERROR(
IF(MATCH($C979,Forecast_Capex_Input!$CI$12:$CI$286,1)+1&gt;MAX(Forecast_Capex_Input!$C$12:$C$286),NA,
MATCH($C979,Forecast_Capex_Input!$CI$12:$CI$286,1)+1),1)</f>
        <v>N/A</v>
      </c>
      <c r="AA979" s="28" t="str" cm="1">
        <f t="array" aca="1" ref="AA979" ca="1">IFERROR(
IF(Z978&lt;&gt;Z979,1,
IF(COUNTIF(OFFSET(AA978,0,0,-INDEX(Forecast_Capex_Input!$CG$12:$CG$286,$Z979)),AA978)=INDEX(Forecast_Capex_Input!$CG$12:$CG$286,$Z979),AA978+1,AA978)),NA)</f>
        <v>N/A</v>
      </c>
      <c r="AB979" s="28" t="str" cm="1">
        <f t="array" ref="AB979">IFERROR($C979-IF($Z979=1,1,INDEX(Forecast_Capex_Input!$CI$12:$CI$286,$Z979-1))+1,NA)</f>
        <v>N/A</v>
      </c>
      <c r="AC979" s="28" t="str" cm="1">
        <f t="array" aca="1" ref="AC979" ca="1">IFERROR(IF(AA979=1,
INDEX(Forecast_Capex_Input!$AI$10:$BB$10,SMALL(IF(INDEX(Forecast_Capex_Input!$AI$12:$BB$286,$Z979,0)&gt;0,COLUMN(Forecast_Capex_Input!$AI$10:$BB$10)-COLUMN(Forecast_Capex_Input!$AI$12)+1),ROWS(OFFSET(AC978,0,0,-$AB979)))),
OFFSET(AC978,-INDEX(Forecast_Capex_Input!$CG$12:$CG$286,$Z979)+1,0)),NA)</f>
        <v>N/A</v>
      </c>
      <c r="AD979" s="28" t="str">
        <f t="shared" ca="1" si="87"/>
        <v>N/A</v>
      </c>
      <c r="AE979" s="82" t="b">
        <f t="shared" si="91"/>
        <v>0</v>
      </c>
      <c r="AF979" s="78" t="b">
        <v>0</v>
      </c>
      <c r="AG979" s="82" t="b">
        <f t="shared" si="88"/>
        <v>1</v>
      </c>
      <c r="AI979" s="55">
        <v>0</v>
      </c>
      <c r="AJ979" s="55">
        <v>0</v>
      </c>
      <c r="AK979" s="55">
        <v>0</v>
      </c>
      <c r="AL979" s="55">
        <v>0</v>
      </c>
      <c r="AM979" s="55">
        <v>0</v>
      </c>
      <c r="AN979" s="135">
        <v>0</v>
      </c>
      <c r="AP979" s="55">
        <v>0</v>
      </c>
      <c r="AQ979" s="55">
        <v>0</v>
      </c>
      <c r="AR979" s="55">
        <v>0</v>
      </c>
      <c r="AS979" s="55">
        <v>0</v>
      </c>
      <c r="AT979" s="55">
        <v>0</v>
      </c>
      <c r="AU979" s="135">
        <v>0</v>
      </c>
      <c r="AW979" s="55">
        <v>0</v>
      </c>
      <c r="AX979" s="55">
        <v>0</v>
      </c>
      <c r="AY979" s="55">
        <v>0</v>
      </c>
      <c r="AZ979" s="55">
        <v>0</v>
      </c>
      <c r="BA979" s="55">
        <v>0</v>
      </c>
      <c r="BB979" s="135">
        <v>0</v>
      </c>
      <c r="BD979" s="55">
        <v>0</v>
      </c>
      <c r="BE979" s="55">
        <v>0</v>
      </c>
      <c r="BF979" s="55">
        <v>0</v>
      </c>
      <c r="BG979" s="55">
        <v>0</v>
      </c>
      <c r="BH979" s="55">
        <v>0</v>
      </c>
      <c r="BI979" s="135">
        <v>0</v>
      </c>
      <c r="BK979" s="55">
        <v>0</v>
      </c>
      <c r="BL979" s="55">
        <v>0</v>
      </c>
      <c r="BM979" s="55">
        <v>0</v>
      </c>
      <c r="BN979" s="55">
        <v>0</v>
      </c>
      <c r="BO979" s="55">
        <v>0</v>
      </c>
      <c r="BP979" s="135">
        <v>0</v>
      </c>
      <c r="BR979" s="147">
        <v>0</v>
      </c>
      <c r="BS979" s="147">
        <v>0</v>
      </c>
      <c r="BT979" s="147">
        <v>0</v>
      </c>
      <c r="BU979" s="147">
        <v>0</v>
      </c>
      <c r="BV979" s="147">
        <v>0</v>
      </c>
      <c r="BX979" s="55">
        <v>0</v>
      </c>
      <c r="BY979" s="55">
        <v>0</v>
      </c>
      <c r="BZ979" s="55">
        <v>0</v>
      </c>
      <c r="CA979" s="55">
        <v>0</v>
      </c>
      <c r="CB979" s="55">
        <v>0</v>
      </c>
      <c r="CC979" s="135">
        <v>0</v>
      </c>
      <c r="CE979" s="55">
        <v>0</v>
      </c>
      <c r="CF979" s="55">
        <v>0</v>
      </c>
      <c r="CG979" s="55">
        <v>0</v>
      </c>
      <c r="CH979" s="55">
        <v>0</v>
      </c>
      <c r="CI979" s="55">
        <v>0</v>
      </c>
      <c r="CJ979" s="135">
        <v>0</v>
      </c>
      <c r="CL979" s="55">
        <v>0</v>
      </c>
      <c r="CM979" s="55">
        <v>0</v>
      </c>
      <c r="CN979" s="55">
        <v>0</v>
      </c>
      <c r="CO979" s="55">
        <v>0</v>
      </c>
      <c r="CP979" s="55">
        <v>0</v>
      </c>
      <c r="CQ979" s="135">
        <v>0</v>
      </c>
      <c r="CS979" s="67">
        <v>0</v>
      </c>
      <c r="CT979" s="67">
        <v>0</v>
      </c>
      <c r="CU979" s="67">
        <v>0</v>
      </c>
      <c r="CV979" s="67">
        <v>0</v>
      </c>
      <c r="CW979" s="67">
        <v>0</v>
      </c>
      <c r="CX979" s="135">
        <v>0</v>
      </c>
      <c r="CZ979" s="55">
        <v>0</v>
      </c>
      <c r="DA979" s="55">
        <v>0</v>
      </c>
      <c r="DB979" s="55">
        <v>0</v>
      </c>
      <c r="DC979" s="55">
        <v>0</v>
      </c>
      <c r="DD979" s="55">
        <v>0</v>
      </c>
      <c r="DE979" s="135">
        <v>0</v>
      </c>
      <c r="DG979" s="43" t="b" cm="1">
        <f t="array" aca="1" ref="DG979" ca="1">OR($G979=Forecast_Capex_Input!$BF$8:$BF$10)</f>
        <v>0</v>
      </c>
      <c r="DH979" s="43" cm="1">
        <f t="array" aca="1" ref="DH979" ca="1">IFERROR(INDEX(Forecast_Capex_Input!BG$12:BG$286,$Z979)
*(INDEX(Forecast_Capex_Input!$H$12:$H$286,$Z979)=Repex),0)
*$DG979</f>
        <v>0</v>
      </c>
      <c r="DI979" s="43" cm="1">
        <f t="array" aca="1" ref="DI979" ca="1">IFERROR(INDEX(Forecast_Capex_Input!BH$12:BH$286,$Z979)
*(INDEX(Forecast_Capex_Input!$H$12:$H$286,$Z979)=Repex),0)
*$DG979</f>
        <v>0</v>
      </c>
      <c r="DJ979" s="43" cm="1">
        <f t="array" aca="1" ref="DJ979" ca="1">IFERROR(INDEX(Forecast_Capex_Input!BI$12:BI$286,$Z979)
*(INDEX(Forecast_Capex_Input!$H$12:$H$286,$Z979)=Repex),0)
*$DG979</f>
        <v>0</v>
      </c>
      <c r="DK979" s="43" cm="1">
        <f t="array" aca="1" ref="DK979" ca="1">IFERROR(INDEX(Forecast_Capex_Input!BJ$12:BJ$286,$Z979)
*(INDEX(Forecast_Capex_Input!$H$12:$H$286,$Z979)=Repex),0)
*$DG979</f>
        <v>0</v>
      </c>
      <c r="DL979" s="43" cm="1">
        <f t="array" aca="1" ref="DL979" ca="1">IFERROR(INDEX(Forecast_Capex_Input!BK$12:BK$286,$Z979)
*(INDEX(Forecast_Capex_Input!$H$12:$H$286,$Z979)=Repex),0)
*$DG979</f>
        <v>0</v>
      </c>
      <c r="DM979" s="43" cm="1">
        <f t="array" aca="1" ref="DM979" ca="1">IFERROR(INDEX(Forecast_Capex_Input!BL$12:BL$286,$Z979)
*(INDEX(Forecast_Capex_Input!$H$12:$H$286,$Z979)=Repex),0)
*$DG979</f>
        <v>0</v>
      </c>
      <c r="DO979" s="43" t="b" cm="1">
        <f t="array" aca="1" ref="DO979" ca="1">OR($G979=Forecast_Capex_Input!$BN$8:$BN$9)</f>
        <v>0</v>
      </c>
      <c r="DP979" s="43" cm="1">
        <f t="array" aca="1" ref="DP979" ca="1">IFERROR(INDEX(Forecast_Capex_Input!BO$12:BO$286,$Z979)
*(INDEX(Forecast_Capex_Input!$H$12:$H$286,$Z979)=Repex),0)
*$DO979</f>
        <v>0</v>
      </c>
      <c r="DQ979" s="43" cm="1">
        <f t="array" aca="1" ref="DQ979" ca="1">IFERROR(INDEX(Forecast_Capex_Input!BP$12:BP$286,$Z979)
*(INDEX(Forecast_Capex_Input!$H$12:$H$286,$Z979)=Repex),0)
*$DO979</f>
        <v>0</v>
      </c>
      <c r="DR979" s="43" cm="1">
        <f t="array" aca="1" ref="DR979" ca="1">IFERROR(INDEX(Forecast_Capex_Input!BQ$12:BQ$286,$Z979)
*(INDEX(Forecast_Capex_Input!$H$12:$H$286,$Z979)=Repex),0)
*$DO979</f>
        <v>0</v>
      </c>
      <c r="DS979" s="43" cm="1">
        <f t="array" aca="1" ref="DS979" ca="1">IFERROR(INDEX(Forecast_Capex_Input!BR$12:BR$286,$Z979)
*(INDEX(Forecast_Capex_Input!$H$12:$H$286,$Z979)=Repex),0)
*$DO979</f>
        <v>0</v>
      </c>
      <c r="DT979" s="43" cm="1">
        <f t="array" aca="1" ref="DT979" ca="1">IFERROR(INDEX(Forecast_Capex_Input!BS$12:BS$286,$Z979)
*(INDEX(Forecast_Capex_Input!$H$12:$H$286,$Z979)=Repex),0)
*$DO979</f>
        <v>0</v>
      </c>
      <c r="DV979" s="43" t="b" cm="1">
        <f t="array" aca="1" ref="DV979" ca="1">OR($G979=Forecast_Capex_Input!$BU$8:$BU$10)</f>
        <v>0</v>
      </c>
      <c r="DW979" s="43" cm="1">
        <f t="array" aca="1" ref="DW979" ca="1">IFERROR(INDEX(Forecast_Capex_Input!BV$12:BV$286,$Z979)
*(INDEX(Forecast_Capex_Input!$H$12:$H$286,$Z979)=Repex),0)
*$DV979</f>
        <v>0</v>
      </c>
      <c r="DX979" s="43" cm="1">
        <f t="array" aca="1" ref="DX979" ca="1">IFERROR(INDEX(Forecast_Capex_Input!BW$12:BW$286,$Z979)
*(INDEX(Forecast_Capex_Input!$H$12:$H$286,$Z979)=Repex),0)
*$DV979</f>
        <v>0</v>
      </c>
      <c r="DY979" s="43" cm="1">
        <f t="array" aca="1" ref="DY979" ca="1">IFERROR(INDEX(Forecast_Capex_Input!BX$12:BX$286,$Z979)
*(INDEX(Forecast_Capex_Input!$H$12:$H$286,$Z979)=Repex),0)
*$DV979</f>
        <v>0</v>
      </c>
      <c r="DZ979" s="43" cm="1">
        <f t="array" aca="1" ref="DZ979" ca="1">IFERROR(INDEX(Forecast_Capex_Input!BY$12:BY$286,$Z979)
*(INDEX(Forecast_Capex_Input!$H$12:$H$286,$Z979)=Repex),0)
*$DV979</f>
        <v>0</v>
      </c>
      <c r="EA979" s="43" cm="1">
        <f t="array" aca="1" ref="EA979" ca="1">IFERROR(INDEX(Forecast_Capex_Input!BZ$12:BZ$286,$Z979)
*(INDEX(Forecast_Capex_Input!$H$12:$H$286,$Z979)=Repex),0)
*$DV979</f>
        <v>0</v>
      </c>
      <c r="EB979" s="43" cm="1">
        <f t="array" aca="1" ref="EB979" ca="1">IFERROR(INDEX(Forecast_Capex_Input!CA$12:CA$286,$Z979)
*(INDEX(Forecast_Capex_Input!$H$12:$H$286,$Z979)=Repex),0)
*$DV979</f>
        <v>0</v>
      </c>
      <c r="EC979" s="43" cm="1">
        <f t="array" aca="1" ref="EC979" ca="1">IFERROR(INDEX(Forecast_Capex_Input!CB$12:CB$286,$Z979)
*(INDEX(Forecast_Capex_Input!$H$12:$H$286,$Z979)=Repex),0)
*$DV979</f>
        <v>0</v>
      </c>
      <c r="ED979" s="43" cm="1">
        <f t="array" aca="1" ref="ED979" ca="1">IFERROR(INDEX(Forecast_Capex_Input!CC$12:CC$286,$Z979)
*(INDEX(Forecast_Capex_Input!$H$12:$H$286,$Z979)=Repex),0)
*$DV979</f>
        <v>0</v>
      </c>
      <c r="EF979" s="86" t="str">
        <f t="shared" si="89"/>
        <v>N/A</v>
      </c>
      <c r="EG979" s="28" t="str">
        <f>IFERROR(RANK(EF979,EF$11:EF$1010,0)+COUNTIF(EF$11:EF979,EF979)-1,NA)</f>
        <v>N/A</v>
      </c>
    </row>
    <row r="980" spans="3:137" x14ac:dyDescent="0.2">
      <c r="C980" s="28">
        <f t="shared" si="90"/>
        <v>970</v>
      </c>
      <c r="D980" s="9" t="str" cm="1">
        <f t="array" ref="D980">IFERROR(INDEX(Forecast_Capex_Input!$D$12:$D$286,$Z980),NA)</f>
        <v>N/A</v>
      </c>
      <c r="E980" s="24" t="str" cm="1">
        <f t="array" ref="E980">IF($Z980=NA,NA,INDEX(Forecast_Capex_Input!$E$12:$E$286,$Z980))</f>
        <v>N/A</v>
      </c>
      <c r="F980" s="9" t="str" cm="1">
        <f t="array" aca="1" ref="F980" ca="1">IFERROR(INDEX(General!$E$25:$E$26,$AA980),NA)</f>
        <v>N/A</v>
      </c>
      <c r="G980" s="9" t="str" cm="1">
        <f t="array" aca="1" ref="G980" ca="1">IFERROR(INDEX(Forecast_Capex_Input!$AI$11:$BB$11,$AC980),NA)</f>
        <v>N/A</v>
      </c>
      <c r="H980" s="50" t="str" cm="1">
        <f t="array" aca="1" ref="H980" ca="1">IFERROR(INDEX(Forecast_Capex_Input!$AI$12:$BB$286,$Z980,$AC980),NA)</f>
        <v>N/A</v>
      </c>
      <c r="I980" s="150" t="str" cm="1">
        <f t="array" ref="I980">IFERROR(INDEX(Forecast_Capex_Input!$F$12:$F$286,$Z980),NA)</f>
        <v>N/A</v>
      </c>
      <c r="J980" s="150" t="str" cm="1">
        <f t="array" ref="J980">IFERROR(INDEX(Forecast_Capex_Input!G$12:G$286,$Z980),NA)</f>
        <v>N/A</v>
      </c>
      <c r="K980" s="150" t="str" cm="1">
        <f t="array" ref="K980">IFERROR(INDEX(Forecast_Capex_Input!H$12:H$286,$Z980),NA)</f>
        <v>N/A</v>
      </c>
      <c r="L980" s="150" t="str" cm="1">
        <f t="array" ref="L980">IFERROR(INDEX(Forecast_Capex_Input!I$12:I$286,$Z980),NA)</f>
        <v>N/A</v>
      </c>
      <c r="M980" s="150" t="str" cm="1">
        <f t="array" ref="M980">IFERROR(INDEX(Forecast_Capex_Input!J$12:J$286,$Z980),NA)</f>
        <v>N/A</v>
      </c>
      <c r="N980" s="150" t="str" cm="1">
        <f t="array" ref="N980">IFERROR(INDEX(Forecast_Capex_Input!K$12:K$286,$Z980),NA)</f>
        <v>N/A</v>
      </c>
      <c r="O980" s="150" t="str" cm="1">
        <f t="array" ref="O980">IFERROR(INDEX(Forecast_Capex_Input!L$12:L$286,$Z980),NA)</f>
        <v>N/A</v>
      </c>
      <c r="P980" s="150" t="str" cm="1">
        <f t="array" ref="P980">IFERROR(INDEX(Forecast_Capex_Input!M$12:M$286,$Z980),NA)</f>
        <v>N/A</v>
      </c>
      <c r="Q980" s="24" t="str" cm="1">
        <f t="array" ref="Q980">IFERROR(INDEX(Forecast_Capex_Input!N$12:N$286,$Z980),NA)</f>
        <v>N/A</v>
      </c>
      <c r="R980" s="190" cm="1">
        <f t="array" ref="R980">IFERROR(INDEX(Forecast_Capex_Input!O$12:O$286,$Z980),0)</f>
        <v>0</v>
      </c>
      <c r="S980" s="24" cm="1">
        <f t="array" ref="S980">IFERROR(INDEX(Forecast_Capex_Input!P$12:P$286,$Z980),0)</f>
        <v>0</v>
      </c>
      <c r="T980" s="150" t="str" cm="1">
        <f t="array" aca="1" ref="T980" ca="1">IFERROR(INDEX(General!$K$91:$K$110,$AC980),NA)</f>
        <v>N/A</v>
      </c>
      <c r="U980" s="43" cm="1">
        <f t="array" aca="1" ref="U980" ca="1">IFERROR(
IF($F980=General!$E$25,INDEX(Forecast_Capex_Input!S$12:S$286,$Z980),
INDEX(Forecast_Capex_Input!T$12:T$286,$Z980)),0)</f>
        <v>0</v>
      </c>
      <c r="V980" s="82" t="b">
        <f>IFERROR(INDEX(Overheads!$T$19:$T$26,MATCH($I980,Overheads!$E$19:$E$26,0)),FALSE)</f>
        <v>0</v>
      </c>
      <c r="W980" s="209" cm="1">
        <f t="array" ref="W980">IFERROR(
INDEX(Forecast_Capex_Input!CN$12:CN$286,$Z980),0)</f>
        <v>0</v>
      </c>
      <c r="X980" s="209">
        <f>IFERROR(
MATCH($W980,General!$L$39:$S$39,0),1)</f>
        <v>1</v>
      </c>
      <c r="Z980" s="28" t="str">
        <f>IFERROR(
IF(MATCH($C980,Forecast_Capex_Input!$CI$12:$CI$286,1)+1&gt;MAX(Forecast_Capex_Input!$C$12:$C$286),NA,
MATCH($C980,Forecast_Capex_Input!$CI$12:$CI$286,1)+1),1)</f>
        <v>N/A</v>
      </c>
      <c r="AA980" s="28" t="str" cm="1">
        <f t="array" aca="1" ref="AA980" ca="1">IFERROR(
IF(Z979&lt;&gt;Z980,1,
IF(COUNTIF(OFFSET(AA979,0,0,-INDEX(Forecast_Capex_Input!$CG$12:$CG$286,$Z980)),AA979)=INDEX(Forecast_Capex_Input!$CG$12:$CG$286,$Z980),AA979+1,AA979)),NA)</f>
        <v>N/A</v>
      </c>
      <c r="AB980" s="28" t="str" cm="1">
        <f t="array" ref="AB980">IFERROR($C980-IF($Z980=1,1,INDEX(Forecast_Capex_Input!$CI$12:$CI$286,$Z980-1))+1,NA)</f>
        <v>N/A</v>
      </c>
      <c r="AC980" s="28" t="str" cm="1">
        <f t="array" aca="1" ref="AC980" ca="1">IFERROR(IF(AA980=1,
INDEX(Forecast_Capex_Input!$AI$10:$BB$10,SMALL(IF(INDEX(Forecast_Capex_Input!$AI$12:$BB$286,$Z980,0)&gt;0,COLUMN(Forecast_Capex_Input!$AI$10:$BB$10)-COLUMN(Forecast_Capex_Input!$AI$12)+1),ROWS(OFFSET(AC979,0,0,-$AB980)))),
OFFSET(AC979,-INDEX(Forecast_Capex_Input!$CG$12:$CG$286,$Z980)+1,0)),NA)</f>
        <v>N/A</v>
      </c>
      <c r="AD980" s="28" t="str">
        <f t="shared" ca="1" si="87"/>
        <v>N/A</v>
      </c>
      <c r="AE980" s="82" t="b">
        <f t="shared" si="91"/>
        <v>0</v>
      </c>
      <c r="AF980" s="78" t="b">
        <v>0</v>
      </c>
      <c r="AG980" s="82" t="b">
        <f t="shared" si="88"/>
        <v>1</v>
      </c>
      <c r="AI980" s="55">
        <v>0</v>
      </c>
      <c r="AJ980" s="55">
        <v>0</v>
      </c>
      <c r="AK980" s="55">
        <v>0</v>
      </c>
      <c r="AL980" s="55">
        <v>0</v>
      </c>
      <c r="AM980" s="55">
        <v>0</v>
      </c>
      <c r="AN980" s="135">
        <v>0</v>
      </c>
      <c r="AP980" s="55">
        <v>0</v>
      </c>
      <c r="AQ980" s="55">
        <v>0</v>
      </c>
      <c r="AR980" s="55">
        <v>0</v>
      </c>
      <c r="AS980" s="55">
        <v>0</v>
      </c>
      <c r="AT980" s="55">
        <v>0</v>
      </c>
      <c r="AU980" s="135">
        <v>0</v>
      </c>
      <c r="AW980" s="55">
        <v>0</v>
      </c>
      <c r="AX980" s="55">
        <v>0</v>
      </c>
      <c r="AY980" s="55">
        <v>0</v>
      </c>
      <c r="AZ980" s="55">
        <v>0</v>
      </c>
      <c r="BA980" s="55">
        <v>0</v>
      </c>
      <c r="BB980" s="135">
        <v>0</v>
      </c>
      <c r="BD980" s="55">
        <v>0</v>
      </c>
      <c r="BE980" s="55">
        <v>0</v>
      </c>
      <c r="BF980" s="55">
        <v>0</v>
      </c>
      <c r="BG980" s="55">
        <v>0</v>
      </c>
      <c r="BH980" s="55">
        <v>0</v>
      </c>
      <c r="BI980" s="135">
        <v>0</v>
      </c>
      <c r="BK980" s="55">
        <v>0</v>
      </c>
      <c r="BL980" s="55">
        <v>0</v>
      </c>
      <c r="BM980" s="55">
        <v>0</v>
      </c>
      <c r="BN980" s="55">
        <v>0</v>
      </c>
      <c r="BO980" s="55">
        <v>0</v>
      </c>
      <c r="BP980" s="135">
        <v>0</v>
      </c>
      <c r="BR980" s="147">
        <v>0</v>
      </c>
      <c r="BS980" s="147">
        <v>0</v>
      </c>
      <c r="BT980" s="147">
        <v>0</v>
      </c>
      <c r="BU980" s="147">
        <v>0</v>
      </c>
      <c r="BV980" s="147">
        <v>0</v>
      </c>
      <c r="BX980" s="55">
        <v>0</v>
      </c>
      <c r="BY980" s="55">
        <v>0</v>
      </c>
      <c r="BZ980" s="55">
        <v>0</v>
      </c>
      <c r="CA980" s="55">
        <v>0</v>
      </c>
      <c r="CB980" s="55">
        <v>0</v>
      </c>
      <c r="CC980" s="135">
        <v>0</v>
      </c>
      <c r="CE980" s="55">
        <v>0</v>
      </c>
      <c r="CF980" s="55">
        <v>0</v>
      </c>
      <c r="CG980" s="55">
        <v>0</v>
      </c>
      <c r="CH980" s="55">
        <v>0</v>
      </c>
      <c r="CI980" s="55">
        <v>0</v>
      </c>
      <c r="CJ980" s="135">
        <v>0</v>
      </c>
      <c r="CL980" s="55">
        <v>0</v>
      </c>
      <c r="CM980" s="55">
        <v>0</v>
      </c>
      <c r="CN980" s="55">
        <v>0</v>
      </c>
      <c r="CO980" s="55">
        <v>0</v>
      </c>
      <c r="CP980" s="55">
        <v>0</v>
      </c>
      <c r="CQ980" s="135">
        <v>0</v>
      </c>
      <c r="CS980" s="67">
        <v>0</v>
      </c>
      <c r="CT980" s="67">
        <v>0</v>
      </c>
      <c r="CU980" s="67">
        <v>0</v>
      </c>
      <c r="CV980" s="67">
        <v>0</v>
      </c>
      <c r="CW980" s="67">
        <v>0</v>
      </c>
      <c r="CX980" s="135">
        <v>0</v>
      </c>
      <c r="CZ980" s="55">
        <v>0</v>
      </c>
      <c r="DA980" s="55">
        <v>0</v>
      </c>
      <c r="DB980" s="55">
        <v>0</v>
      </c>
      <c r="DC980" s="55">
        <v>0</v>
      </c>
      <c r="DD980" s="55">
        <v>0</v>
      </c>
      <c r="DE980" s="135">
        <v>0</v>
      </c>
      <c r="DG980" s="43" t="b" cm="1">
        <f t="array" aca="1" ref="DG980" ca="1">OR($G980=Forecast_Capex_Input!$BF$8:$BF$10)</f>
        <v>0</v>
      </c>
      <c r="DH980" s="43" cm="1">
        <f t="array" aca="1" ref="DH980" ca="1">IFERROR(INDEX(Forecast_Capex_Input!BG$12:BG$286,$Z980)
*(INDEX(Forecast_Capex_Input!$H$12:$H$286,$Z980)=Repex),0)
*$DG980</f>
        <v>0</v>
      </c>
      <c r="DI980" s="43" cm="1">
        <f t="array" aca="1" ref="DI980" ca="1">IFERROR(INDEX(Forecast_Capex_Input!BH$12:BH$286,$Z980)
*(INDEX(Forecast_Capex_Input!$H$12:$H$286,$Z980)=Repex),0)
*$DG980</f>
        <v>0</v>
      </c>
      <c r="DJ980" s="43" cm="1">
        <f t="array" aca="1" ref="DJ980" ca="1">IFERROR(INDEX(Forecast_Capex_Input!BI$12:BI$286,$Z980)
*(INDEX(Forecast_Capex_Input!$H$12:$H$286,$Z980)=Repex),0)
*$DG980</f>
        <v>0</v>
      </c>
      <c r="DK980" s="43" cm="1">
        <f t="array" aca="1" ref="DK980" ca="1">IFERROR(INDEX(Forecast_Capex_Input!BJ$12:BJ$286,$Z980)
*(INDEX(Forecast_Capex_Input!$H$12:$H$286,$Z980)=Repex),0)
*$DG980</f>
        <v>0</v>
      </c>
      <c r="DL980" s="43" cm="1">
        <f t="array" aca="1" ref="DL980" ca="1">IFERROR(INDEX(Forecast_Capex_Input!BK$12:BK$286,$Z980)
*(INDEX(Forecast_Capex_Input!$H$12:$H$286,$Z980)=Repex),0)
*$DG980</f>
        <v>0</v>
      </c>
      <c r="DM980" s="43" cm="1">
        <f t="array" aca="1" ref="DM980" ca="1">IFERROR(INDEX(Forecast_Capex_Input!BL$12:BL$286,$Z980)
*(INDEX(Forecast_Capex_Input!$H$12:$H$286,$Z980)=Repex),0)
*$DG980</f>
        <v>0</v>
      </c>
      <c r="DO980" s="43" t="b" cm="1">
        <f t="array" aca="1" ref="DO980" ca="1">OR($G980=Forecast_Capex_Input!$BN$8:$BN$9)</f>
        <v>0</v>
      </c>
      <c r="DP980" s="43" cm="1">
        <f t="array" aca="1" ref="DP980" ca="1">IFERROR(INDEX(Forecast_Capex_Input!BO$12:BO$286,$Z980)
*(INDEX(Forecast_Capex_Input!$H$12:$H$286,$Z980)=Repex),0)
*$DO980</f>
        <v>0</v>
      </c>
      <c r="DQ980" s="43" cm="1">
        <f t="array" aca="1" ref="DQ980" ca="1">IFERROR(INDEX(Forecast_Capex_Input!BP$12:BP$286,$Z980)
*(INDEX(Forecast_Capex_Input!$H$12:$H$286,$Z980)=Repex),0)
*$DO980</f>
        <v>0</v>
      </c>
      <c r="DR980" s="43" cm="1">
        <f t="array" aca="1" ref="DR980" ca="1">IFERROR(INDEX(Forecast_Capex_Input!BQ$12:BQ$286,$Z980)
*(INDEX(Forecast_Capex_Input!$H$12:$H$286,$Z980)=Repex),0)
*$DO980</f>
        <v>0</v>
      </c>
      <c r="DS980" s="43" cm="1">
        <f t="array" aca="1" ref="DS980" ca="1">IFERROR(INDEX(Forecast_Capex_Input!BR$12:BR$286,$Z980)
*(INDEX(Forecast_Capex_Input!$H$12:$H$286,$Z980)=Repex),0)
*$DO980</f>
        <v>0</v>
      </c>
      <c r="DT980" s="43" cm="1">
        <f t="array" aca="1" ref="DT980" ca="1">IFERROR(INDEX(Forecast_Capex_Input!BS$12:BS$286,$Z980)
*(INDEX(Forecast_Capex_Input!$H$12:$H$286,$Z980)=Repex),0)
*$DO980</f>
        <v>0</v>
      </c>
      <c r="DV980" s="43" t="b" cm="1">
        <f t="array" aca="1" ref="DV980" ca="1">OR($G980=Forecast_Capex_Input!$BU$8:$BU$10)</f>
        <v>0</v>
      </c>
      <c r="DW980" s="43" cm="1">
        <f t="array" aca="1" ref="DW980" ca="1">IFERROR(INDEX(Forecast_Capex_Input!BV$12:BV$286,$Z980)
*(INDEX(Forecast_Capex_Input!$H$12:$H$286,$Z980)=Repex),0)
*$DV980</f>
        <v>0</v>
      </c>
      <c r="DX980" s="43" cm="1">
        <f t="array" aca="1" ref="DX980" ca="1">IFERROR(INDEX(Forecast_Capex_Input!BW$12:BW$286,$Z980)
*(INDEX(Forecast_Capex_Input!$H$12:$H$286,$Z980)=Repex),0)
*$DV980</f>
        <v>0</v>
      </c>
      <c r="DY980" s="43" cm="1">
        <f t="array" aca="1" ref="DY980" ca="1">IFERROR(INDEX(Forecast_Capex_Input!BX$12:BX$286,$Z980)
*(INDEX(Forecast_Capex_Input!$H$12:$H$286,$Z980)=Repex),0)
*$DV980</f>
        <v>0</v>
      </c>
      <c r="DZ980" s="43" cm="1">
        <f t="array" aca="1" ref="DZ980" ca="1">IFERROR(INDEX(Forecast_Capex_Input!BY$12:BY$286,$Z980)
*(INDEX(Forecast_Capex_Input!$H$12:$H$286,$Z980)=Repex),0)
*$DV980</f>
        <v>0</v>
      </c>
      <c r="EA980" s="43" cm="1">
        <f t="array" aca="1" ref="EA980" ca="1">IFERROR(INDEX(Forecast_Capex_Input!BZ$12:BZ$286,$Z980)
*(INDEX(Forecast_Capex_Input!$H$12:$H$286,$Z980)=Repex),0)
*$DV980</f>
        <v>0</v>
      </c>
      <c r="EB980" s="43" cm="1">
        <f t="array" aca="1" ref="EB980" ca="1">IFERROR(INDEX(Forecast_Capex_Input!CA$12:CA$286,$Z980)
*(INDEX(Forecast_Capex_Input!$H$12:$H$286,$Z980)=Repex),0)
*$DV980</f>
        <v>0</v>
      </c>
      <c r="EC980" s="43" cm="1">
        <f t="array" aca="1" ref="EC980" ca="1">IFERROR(INDEX(Forecast_Capex_Input!CB$12:CB$286,$Z980)
*(INDEX(Forecast_Capex_Input!$H$12:$H$286,$Z980)=Repex),0)
*$DV980</f>
        <v>0</v>
      </c>
      <c r="ED980" s="43" cm="1">
        <f t="array" aca="1" ref="ED980" ca="1">IFERROR(INDEX(Forecast_Capex_Input!CC$12:CC$286,$Z980)
*(INDEX(Forecast_Capex_Input!$H$12:$H$286,$Z980)=Repex),0)
*$DV980</f>
        <v>0</v>
      </c>
      <c r="EF980" s="86" t="str">
        <f t="shared" si="89"/>
        <v>N/A</v>
      </c>
      <c r="EG980" s="28" t="str">
        <f>IFERROR(RANK(EF980,EF$11:EF$1010,0)+COUNTIF(EF$11:EF980,EF980)-1,NA)</f>
        <v>N/A</v>
      </c>
    </row>
    <row r="981" spans="3:137" x14ac:dyDescent="0.2">
      <c r="C981" s="28">
        <f t="shared" si="90"/>
        <v>971</v>
      </c>
      <c r="D981" s="9" t="str" cm="1">
        <f t="array" ref="D981">IFERROR(INDEX(Forecast_Capex_Input!$D$12:$D$286,$Z981),NA)</f>
        <v>N/A</v>
      </c>
      <c r="E981" s="24" t="str" cm="1">
        <f t="array" ref="E981">IF($Z981=NA,NA,INDEX(Forecast_Capex_Input!$E$12:$E$286,$Z981))</f>
        <v>N/A</v>
      </c>
      <c r="F981" s="9" t="str" cm="1">
        <f t="array" aca="1" ref="F981" ca="1">IFERROR(INDEX(General!$E$25:$E$26,$AA981),NA)</f>
        <v>N/A</v>
      </c>
      <c r="G981" s="9" t="str" cm="1">
        <f t="array" aca="1" ref="G981" ca="1">IFERROR(INDEX(Forecast_Capex_Input!$AI$11:$BB$11,$AC981),NA)</f>
        <v>N/A</v>
      </c>
      <c r="H981" s="50" t="str" cm="1">
        <f t="array" aca="1" ref="H981" ca="1">IFERROR(INDEX(Forecast_Capex_Input!$AI$12:$BB$286,$Z981,$AC981),NA)</f>
        <v>N/A</v>
      </c>
      <c r="I981" s="150" t="str" cm="1">
        <f t="array" ref="I981">IFERROR(INDEX(Forecast_Capex_Input!$F$12:$F$286,$Z981),NA)</f>
        <v>N/A</v>
      </c>
      <c r="J981" s="150" t="str" cm="1">
        <f t="array" ref="J981">IFERROR(INDEX(Forecast_Capex_Input!G$12:G$286,$Z981),NA)</f>
        <v>N/A</v>
      </c>
      <c r="K981" s="150" t="str" cm="1">
        <f t="array" ref="K981">IFERROR(INDEX(Forecast_Capex_Input!H$12:H$286,$Z981),NA)</f>
        <v>N/A</v>
      </c>
      <c r="L981" s="150" t="str" cm="1">
        <f t="array" ref="L981">IFERROR(INDEX(Forecast_Capex_Input!I$12:I$286,$Z981),NA)</f>
        <v>N/A</v>
      </c>
      <c r="M981" s="150" t="str" cm="1">
        <f t="array" ref="M981">IFERROR(INDEX(Forecast_Capex_Input!J$12:J$286,$Z981),NA)</f>
        <v>N/A</v>
      </c>
      <c r="N981" s="150" t="str" cm="1">
        <f t="array" ref="N981">IFERROR(INDEX(Forecast_Capex_Input!K$12:K$286,$Z981),NA)</f>
        <v>N/A</v>
      </c>
      <c r="O981" s="150" t="str" cm="1">
        <f t="array" ref="O981">IFERROR(INDEX(Forecast_Capex_Input!L$12:L$286,$Z981),NA)</f>
        <v>N/A</v>
      </c>
      <c r="P981" s="150" t="str" cm="1">
        <f t="array" ref="P981">IFERROR(INDEX(Forecast_Capex_Input!M$12:M$286,$Z981),NA)</f>
        <v>N/A</v>
      </c>
      <c r="Q981" s="24" t="str" cm="1">
        <f t="array" ref="Q981">IFERROR(INDEX(Forecast_Capex_Input!N$12:N$286,$Z981),NA)</f>
        <v>N/A</v>
      </c>
      <c r="R981" s="190" cm="1">
        <f t="array" ref="R981">IFERROR(INDEX(Forecast_Capex_Input!O$12:O$286,$Z981),0)</f>
        <v>0</v>
      </c>
      <c r="S981" s="24" cm="1">
        <f t="array" ref="S981">IFERROR(INDEX(Forecast_Capex_Input!P$12:P$286,$Z981),0)</f>
        <v>0</v>
      </c>
      <c r="T981" s="150" t="str" cm="1">
        <f t="array" aca="1" ref="T981" ca="1">IFERROR(INDEX(General!$K$91:$K$110,$AC981),NA)</f>
        <v>N/A</v>
      </c>
      <c r="U981" s="43" cm="1">
        <f t="array" aca="1" ref="U981" ca="1">IFERROR(
IF($F981=General!$E$25,INDEX(Forecast_Capex_Input!S$12:S$286,$Z981),
INDEX(Forecast_Capex_Input!T$12:T$286,$Z981)),0)</f>
        <v>0</v>
      </c>
      <c r="V981" s="82" t="b">
        <f>IFERROR(INDEX(Overheads!$T$19:$T$26,MATCH($I981,Overheads!$E$19:$E$26,0)),FALSE)</f>
        <v>0</v>
      </c>
      <c r="W981" s="209" cm="1">
        <f t="array" ref="W981">IFERROR(
INDEX(Forecast_Capex_Input!CN$12:CN$286,$Z981),0)</f>
        <v>0</v>
      </c>
      <c r="X981" s="209">
        <f>IFERROR(
MATCH($W981,General!$L$39:$S$39,0),1)</f>
        <v>1</v>
      </c>
      <c r="Z981" s="28" t="str">
        <f>IFERROR(
IF(MATCH($C981,Forecast_Capex_Input!$CI$12:$CI$286,1)+1&gt;MAX(Forecast_Capex_Input!$C$12:$C$286),NA,
MATCH($C981,Forecast_Capex_Input!$CI$12:$CI$286,1)+1),1)</f>
        <v>N/A</v>
      </c>
      <c r="AA981" s="28" t="str" cm="1">
        <f t="array" aca="1" ref="AA981" ca="1">IFERROR(
IF(Z980&lt;&gt;Z981,1,
IF(COUNTIF(OFFSET(AA980,0,0,-INDEX(Forecast_Capex_Input!$CG$12:$CG$286,$Z981)),AA980)=INDEX(Forecast_Capex_Input!$CG$12:$CG$286,$Z981),AA980+1,AA980)),NA)</f>
        <v>N/A</v>
      </c>
      <c r="AB981" s="28" t="str" cm="1">
        <f t="array" ref="AB981">IFERROR($C981-IF($Z981=1,1,INDEX(Forecast_Capex_Input!$CI$12:$CI$286,$Z981-1))+1,NA)</f>
        <v>N/A</v>
      </c>
      <c r="AC981" s="28" t="str" cm="1">
        <f t="array" aca="1" ref="AC981" ca="1">IFERROR(IF(AA981=1,
INDEX(Forecast_Capex_Input!$AI$10:$BB$10,SMALL(IF(INDEX(Forecast_Capex_Input!$AI$12:$BB$286,$Z981,0)&gt;0,COLUMN(Forecast_Capex_Input!$AI$10:$BB$10)-COLUMN(Forecast_Capex_Input!$AI$12)+1),ROWS(OFFSET(AC980,0,0,-$AB981)))),
OFFSET(AC980,-INDEX(Forecast_Capex_Input!$CG$12:$CG$286,$Z981)+1,0)),NA)</f>
        <v>N/A</v>
      </c>
      <c r="AD981" s="28" t="str">
        <f t="shared" ca="1" si="87"/>
        <v>N/A</v>
      </c>
      <c r="AE981" s="82" t="b">
        <f t="shared" si="91"/>
        <v>0</v>
      </c>
      <c r="AF981" s="78" t="b">
        <v>0</v>
      </c>
      <c r="AG981" s="82" t="b">
        <f t="shared" si="88"/>
        <v>1</v>
      </c>
      <c r="AI981" s="55">
        <v>0</v>
      </c>
      <c r="AJ981" s="55">
        <v>0</v>
      </c>
      <c r="AK981" s="55">
        <v>0</v>
      </c>
      <c r="AL981" s="55">
        <v>0</v>
      </c>
      <c r="AM981" s="55">
        <v>0</v>
      </c>
      <c r="AN981" s="135">
        <v>0</v>
      </c>
      <c r="AP981" s="55">
        <v>0</v>
      </c>
      <c r="AQ981" s="55">
        <v>0</v>
      </c>
      <c r="AR981" s="55">
        <v>0</v>
      </c>
      <c r="AS981" s="55">
        <v>0</v>
      </c>
      <c r="AT981" s="55">
        <v>0</v>
      </c>
      <c r="AU981" s="135">
        <v>0</v>
      </c>
      <c r="AW981" s="55">
        <v>0</v>
      </c>
      <c r="AX981" s="55">
        <v>0</v>
      </c>
      <c r="AY981" s="55">
        <v>0</v>
      </c>
      <c r="AZ981" s="55">
        <v>0</v>
      </c>
      <c r="BA981" s="55">
        <v>0</v>
      </c>
      <c r="BB981" s="135">
        <v>0</v>
      </c>
      <c r="BD981" s="55">
        <v>0</v>
      </c>
      <c r="BE981" s="55">
        <v>0</v>
      </c>
      <c r="BF981" s="55">
        <v>0</v>
      </c>
      <c r="BG981" s="55">
        <v>0</v>
      </c>
      <c r="BH981" s="55">
        <v>0</v>
      </c>
      <c r="BI981" s="135">
        <v>0</v>
      </c>
      <c r="BK981" s="55">
        <v>0</v>
      </c>
      <c r="BL981" s="55">
        <v>0</v>
      </c>
      <c r="BM981" s="55">
        <v>0</v>
      </c>
      <c r="BN981" s="55">
        <v>0</v>
      </c>
      <c r="BO981" s="55">
        <v>0</v>
      </c>
      <c r="BP981" s="135">
        <v>0</v>
      </c>
      <c r="BR981" s="147">
        <v>0</v>
      </c>
      <c r="BS981" s="147">
        <v>0</v>
      </c>
      <c r="BT981" s="147">
        <v>0</v>
      </c>
      <c r="BU981" s="147">
        <v>0</v>
      </c>
      <c r="BV981" s="147">
        <v>0</v>
      </c>
      <c r="BX981" s="55">
        <v>0</v>
      </c>
      <c r="BY981" s="55">
        <v>0</v>
      </c>
      <c r="BZ981" s="55">
        <v>0</v>
      </c>
      <c r="CA981" s="55">
        <v>0</v>
      </c>
      <c r="CB981" s="55">
        <v>0</v>
      </c>
      <c r="CC981" s="135">
        <v>0</v>
      </c>
      <c r="CE981" s="55">
        <v>0</v>
      </c>
      <c r="CF981" s="55">
        <v>0</v>
      </c>
      <c r="CG981" s="55">
        <v>0</v>
      </c>
      <c r="CH981" s="55">
        <v>0</v>
      </c>
      <c r="CI981" s="55">
        <v>0</v>
      </c>
      <c r="CJ981" s="135">
        <v>0</v>
      </c>
      <c r="CL981" s="55">
        <v>0</v>
      </c>
      <c r="CM981" s="55">
        <v>0</v>
      </c>
      <c r="CN981" s="55">
        <v>0</v>
      </c>
      <c r="CO981" s="55">
        <v>0</v>
      </c>
      <c r="CP981" s="55">
        <v>0</v>
      </c>
      <c r="CQ981" s="135">
        <v>0</v>
      </c>
      <c r="CS981" s="67">
        <v>0</v>
      </c>
      <c r="CT981" s="67">
        <v>0</v>
      </c>
      <c r="CU981" s="67">
        <v>0</v>
      </c>
      <c r="CV981" s="67">
        <v>0</v>
      </c>
      <c r="CW981" s="67">
        <v>0</v>
      </c>
      <c r="CX981" s="135">
        <v>0</v>
      </c>
      <c r="CZ981" s="55">
        <v>0</v>
      </c>
      <c r="DA981" s="55">
        <v>0</v>
      </c>
      <c r="DB981" s="55">
        <v>0</v>
      </c>
      <c r="DC981" s="55">
        <v>0</v>
      </c>
      <c r="DD981" s="55">
        <v>0</v>
      </c>
      <c r="DE981" s="135">
        <v>0</v>
      </c>
      <c r="DG981" s="43" t="b" cm="1">
        <f t="array" aca="1" ref="DG981" ca="1">OR($G981=Forecast_Capex_Input!$BF$8:$BF$10)</f>
        <v>0</v>
      </c>
      <c r="DH981" s="43" cm="1">
        <f t="array" aca="1" ref="DH981" ca="1">IFERROR(INDEX(Forecast_Capex_Input!BG$12:BG$286,$Z981)
*(INDEX(Forecast_Capex_Input!$H$12:$H$286,$Z981)=Repex),0)
*$DG981</f>
        <v>0</v>
      </c>
      <c r="DI981" s="43" cm="1">
        <f t="array" aca="1" ref="DI981" ca="1">IFERROR(INDEX(Forecast_Capex_Input!BH$12:BH$286,$Z981)
*(INDEX(Forecast_Capex_Input!$H$12:$H$286,$Z981)=Repex),0)
*$DG981</f>
        <v>0</v>
      </c>
      <c r="DJ981" s="43" cm="1">
        <f t="array" aca="1" ref="DJ981" ca="1">IFERROR(INDEX(Forecast_Capex_Input!BI$12:BI$286,$Z981)
*(INDEX(Forecast_Capex_Input!$H$12:$H$286,$Z981)=Repex),0)
*$DG981</f>
        <v>0</v>
      </c>
      <c r="DK981" s="43" cm="1">
        <f t="array" aca="1" ref="DK981" ca="1">IFERROR(INDEX(Forecast_Capex_Input!BJ$12:BJ$286,$Z981)
*(INDEX(Forecast_Capex_Input!$H$12:$H$286,$Z981)=Repex),0)
*$DG981</f>
        <v>0</v>
      </c>
      <c r="DL981" s="43" cm="1">
        <f t="array" aca="1" ref="DL981" ca="1">IFERROR(INDEX(Forecast_Capex_Input!BK$12:BK$286,$Z981)
*(INDEX(Forecast_Capex_Input!$H$12:$H$286,$Z981)=Repex),0)
*$DG981</f>
        <v>0</v>
      </c>
      <c r="DM981" s="43" cm="1">
        <f t="array" aca="1" ref="DM981" ca="1">IFERROR(INDEX(Forecast_Capex_Input!BL$12:BL$286,$Z981)
*(INDEX(Forecast_Capex_Input!$H$12:$H$286,$Z981)=Repex),0)
*$DG981</f>
        <v>0</v>
      </c>
      <c r="DO981" s="43" t="b" cm="1">
        <f t="array" aca="1" ref="DO981" ca="1">OR($G981=Forecast_Capex_Input!$BN$8:$BN$9)</f>
        <v>0</v>
      </c>
      <c r="DP981" s="43" cm="1">
        <f t="array" aca="1" ref="DP981" ca="1">IFERROR(INDEX(Forecast_Capex_Input!BO$12:BO$286,$Z981)
*(INDEX(Forecast_Capex_Input!$H$12:$H$286,$Z981)=Repex),0)
*$DO981</f>
        <v>0</v>
      </c>
      <c r="DQ981" s="43" cm="1">
        <f t="array" aca="1" ref="DQ981" ca="1">IFERROR(INDEX(Forecast_Capex_Input!BP$12:BP$286,$Z981)
*(INDEX(Forecast_Capex_Input!$H$12:$H$286,$Z981)=Repex),0)
*$DO981</f>
        <v>0</v>
      </c>
      <c r="DR981" s="43" cm="1">
        <f t="array" aca="1" ref="DR981" ca="1">IFERROR(INDEX(Forecast_Capex_Input!BQ$12:BQ$286,$Z981)
*(INDEX(Forecast_Capex_Input!$H$12:$H$286,$Z981)=Repex),0)
*$DO981</f>
        <v>0</v>
      </c>
      <c r="DS981" s="43" cm="1">
        <f t="array" aca="1" ref="DS981" ca="1">IFERROR(INDEX(Forecast_Capex_Input!BR$12:BR$286,$Z981)
*(INDEX(Forecast_Capex_Input!$H$12:$H$286,$Z981)=Repex),0)
*$DO981</f>
        <v>0</v>
      </c>
      <c r="DT981" s="43" cm="1">
        <f t="array" aca="1" ref="DT981" ca="1">IFERROR(INDEX(Forecast_Capex_Input!BS$12:BS$286,$Z981)
*(INDEX(Forecast_Capex_Input!$H$12:$H$286,$Z981)=Repex),0)
*$DO981</f>
        <v>0</v>
      </c>
      <c r="DV981" s="43" t="b" cm="1">
        <f t="array" aca="1" ref="DV981" ca="1">OR($G981=Forecast_Capex_Input!$BU$8:$BU$10)</f>
        <v>0</v>
      </c>
      <c r="DW981" s="43" cm="1">
        <f t="array" aca="1" ref="DW981" ca="1">IFERROR(INDEX(Forecast_Capex_Input!BV$12:BV$286,$Z981)
*(INDEX(Forecast_Capex_Input!$H$12:$H$286,$Z981)=Repex),0)
*$DV981</f>
        <v>0</v>
      </c>
      <c r="DX981" s="43" cm="1">
        <f t="array" aca="1" ref="DX981" ca="1">IFERROR(INDEX(Forecast_Capex_Input!BW$12:BW$286,$Z981)
*(INDEX(Forecast_Capex_Input!$H$12:$H$286,$Z981)=Repex),0)
*$DV981</f>
        <v>0</v>
      </c>
      <c r="DY981" s="43" cm="1">
        <f t="array" aca="1" ref="DY981" ca="1">IFERROR(INDEX(Forecast_Capex_Input!BX$12:BX$286,$Z981)
*(INDEX(Forecast_Capex_Input!$H$12:$H$286,$Z981)=Repex),0)
*$DV981</f>
        <v>0</v>
      </c>
      <c r="DZ981" s="43" cm="1">
        <f t="array" aca="1" ref="DZ981" ca="1">IFERROR(INDEX(Forecast_Capex_Input!BY$12:BY$286,$Z981)
*(INDEX(Forecast_Capex_Input!$H$12:$H$286,$Z981)=Repex),0)
*$DV981</f>
        <v>0</v>
      </c>
      <c r="EA981" s="43" cm="1">
        <f t="array" aca="1" ref="EA981" ca="1">IFERROR(INDEX(Forecast_Capex_Input!BZ$12:BZ$286,$Z981)
*(INDEX(Forecast_Capex_Input!$H$12:$H$286,$Z981)=Repex),0)
*$DV981</f>
        <v>0</v>
      </c>
      <c r="EB981" s="43" cm="1">
        <f t="array" aca="1" ref="EB981" ca="1">IFERROR(INDEX(Forecast_Capex_Input!CA$12:CA$286,$Z981)
*(INDEX(Forecast_Capex_Input!$H$12:$H$286,$Z981)=Repex),0)
*$DV981</f>
        <v>0</v>
      </c>
      <c r="EC981" s="43" cm="1">
        <f t="array" aca="1" ref="EC981" ca="1">IFERROR(INDEX(Forecast_Capex_Input!CB$12:CB$286,$Z981)
*(INDEX(Forecast_Capex_Input!$H$12:$H$286,$Z981)=Repex),0)
*$DV981</f>
        <v>0</v>
      </c>
      <c r="ED981" s="43" cm="1">
        <f t="array" aca="1" ref="ED981" ca="1">IFERROR(INDEX(Forecast_Capex_Input!CC$12:CC$286,$Z981)
*(INDEX(Forecast_Capex_Input!$H$12:$H$286,$Z981)=Repex),0)
*$DV981</f>
        <v>0</v>
      </c>
      <c r="EF981" s="86" t="str">
        <f t="shared" si="89"/>
        <v>N/A</v>
      </c>
      <c r="EG981" s="28" t="str">
        <f>IFERROR(RANK(EF981,EF$11:EF$1010,0)+COUNTIF(EF$11:EF981,EF981)-1,NA)</f>
        <v>N/A</v>
      </c>
    </row>
    <row r="982" spans="3:137" x14ac:dyDescent="0.2">
      <c r="C982" s="28">
        <f t="shared" si="90"/>
        <v>972</v>
      </c>
      <c r="D982" s="9" t="str" cm="1">
        <f t="array" ref="D982">IFERROR(INDEX(Forecast_Capex_Input!$D$12:$D$286,$Z982),NA)</f>
        <v>N/A</v>
      </c>
      <c r="E982" s="24" t="str" cm="1">
        <f t="array" ref="E982">IF($Z982=NA,NA,INDEX(Forecast_Capex_Input!$E$12:$E$286,$Z982))</f>
        <v>N/A</v>
      </c>
      <c r="F982" s="9" t="str" cm="1">
        <f t="array" aca="1" ref="F982" ca="1">IFERROR(INDEX(General!$E$25:$E$26,$AA982),NA)</f>
        <v>N/A</v>
      </c>
      <c r="G982" s="9" t="str" cm="1">
        <f t="array" aca="1" ref="G982" ca="1">IFERROR(INDEX(Forecast_Capex_Input!$AI$11:$BB$11,$AC982),NA)</f>
        <v>N/A</v>
      </c>
      <c r="H982" s="50" t="str" cm="1">
        <f t="array" aca="1" ref="H982" ca="1">IFERROR(INDEX(Forecast_Capex_Input!$AI$12:$BB$286,$Z982,$AC982),NA)</f>
        <v>N/A</v>
      </c>
      <c r="I982" s="150" t="str" cm="1">
        <f t="array" ref="I982">IFERROR(INDEX(Forecast_Capex_Input!$F$12:$F$286,$Z982),NA)</f>
        <v>N/A</v>
      </c>
      <c r="J982" s="150" t="str" cm="1">
        <f t="array" ref="J982">IFERROR(INDEX(Forecast_Capex_Input!G$12:G$286,$Z982),NA)</f>
        <v>N/A</v>
      </c>
      <c r="K982" s="150" t="str" cm="1">
        <f t="array" ref="K982">IFERROR(INDEX(Forecast_Capex_Input!H$12:H$286,$Z982),NA)</f>
        <v>N/A</v>
      </c>
      <c r="L982" s="150" t="str" cm="1">
        <f t="array" ref="L982">IFERROR(INDEX(Forecast_Capex_Input!I$12:I$286,$Z982),NA)</f>
        <v>N/A</v>
      </c>
      <c r="M982" s="150" t="str" cm="1">
        <f t="array" ref="M982">IFERROR(INDEX(Forecast_Capex_Input!J$12:J$286,$Z982),NA)</f>
        <v>N/A</v>
      </c>
      <c r="N982" s="150" t="str" cm="1">
        <f t="array" ref="N982">IFERROR(INDEX(Forecast_Capex_Input!K$12:K$286,$Z982),NA)</f>
        <v>N/A</v>
      </c>
      <c r="O982" s="150" t="str" cm="1">
        <f t="array" ref="O982">IFERROR(INDEX(Forecast_Capex_Input!L$12:L$286,$Z982),NA)</f>
        <v>N/A</v>
      </c>
      <c r="P982" s="150" t="str" cm="1">
        <f t="array" ref="P982">IFERROR(INDEX(Forecast_Capex_Input!M$12:M$286,$Z982),NA)</f>
        <v>N/A</v>
      </c>
      <c r="Q982" s="24" t="str" cm="1">
        <f t="array" ref="Q982">IFERROR(INDEX(Forecast_Capex_Input!N$12:N$286,$Z982),NA)</f>
        <v>N/A</v>
      </c>
      <c r="R982" s="190" cm="1">
        <f t="array" ref="R982">IFERROR(INDEX(Forecast_Capex_Input!O$12:O$286,$Z982),0)</f>
        <v>0</v>
      </c>
      <c r="S982" s="24" cm="1">
        <f t="array" ref="S982">IFERROR(INDEX(Forecast_Capex_Input!P$12:P$286,$Z982),0)</f>
        <v>0</v>
      </c>
      <c r="T982" s="150" t="str" cm="1">
        <f t="array" aca="1" ref="T982" ca="1">IFERROR(INDEX(General!$K$91:$K$110,$AC982),NA)</f>
        <v>N/A</v>
      </c>
      <c r="U982" s="43" cm="1">
        <f t="array" aca="1" ref="U982" ca="1">IFERROR(
IF($F982=General!$E$25,INDEX(Forecast_Capex_Input!S$12:S$286,$Z982),
INDEX(Forecast_Capex_Input!T$12:T$286,$Z982)),0)</f>
        <v>0</v>
      </c>
      <c r="V982" s="82" t="b">
        <f>IFERROR(INDEX(Overheads!$T$19:$T$26,MATCH($I982,Overheads!$E$19:$E$26,0)),FALSE)</f>
        <v>0</v>
      </c>
      <c r="W982" s="209" cm="1">
        <f t="array" ref="W982">IFERROR(
INDEX(Forecast_Capex_Input!CN$12:CN$286,$Z982),0)</f>
        <v>0</v>
      </c>
      <c r="X982" s="209">
        <f>IFERROR(
MATCH($W982,General!$L$39:$S$39,0),1)</f>
        <v>1</v>
      </c>
      <c r="Z982" s="28" t="str">
        <f>IFERROR(
IF(MATCH($C982,Forecast_Capex_Input!$CI$12:$CI$286,1)+1&gt;MAX(Forecast_Capex_Input!$C$12:$C$286),NA,
MATCH($C982,Forecast_Capex_Input!$CI$12:$CI$286,1)+1),1)</f>
        <v>N/A</v>
      </c>
      <c r="AA982" s="28" t="str" cm="1">
        <f t="array" aca="1" ref="AA982" ca="1">IFERROR(
IF(Z981&lt;&gt;Z982,1,
IF(COUNTIF(OFFSET(AA981,0,0,-INDEX(Forecast_Capex_Input!$CG$12:$CG$286,$Z982)),AA981)=INDEX(Forecast_Capex_Input!$CG$12:$CG$286,$Z982),AA981+1,AA981)),NA)</f>
        <v>N/A</v>
      </c>
      <c r="AB982" s="28" t="str" cm="1">
        <f t="array" ref="AB982">IFERROR($C982-IF($Z982=1,1,INDEX(Forecast_Capex_Input!$CI$12:$CI$286,$Z982-1))+1,NA)</f>
        <v>N/A</v>
      </c>
      <c r="AC982" s="28" t="str" cm="1">
        <f t="array" aca="1" ref="AC982" ca="1">IFERROR(IF(AA982=1,
INDEX(Forecast_Capex_Input!$AI$10:$BB$10,SMALL(IF(INDEX(Forecast_Capex_Input!$AI$12:$BB$286,$Z982,0)&gt;0,COLUMN(Forecast_Capex_Input!$AI$10:$BB$10)-COLUMN(Forecast_Capex_Input!$AI$12)+1),ROWS(OFFSET(AC981,0,0,-$AB982)))),
OFFSET(AC981,-INDEX(Forecast_Capex_Input!$CG$12:$CG$286,$Z982)+1,0)),NA)</f>
        <v>N/A</v>
      </c>
      <c r="AD982" s="28" t="str">
        <f t="shared" ca="1" si="87"/>
        <v>N/A</v>
      </c>
      <c r="AE982" s="82" t="b">
        <f t="shared" si="91"/>
        <v>0</v>
      </c>
      <c r="AF982" s="78" t="b">
        <v>0</v>
      </c>
      <c r="AG982" s="82" t="b">
        <f t="shared" si="88"/>
        <v>1</v>
      </c>
      <c r="AI982" s="55">
        <v>0</v>
      </c>
      <c r="AJ982" s="55">
        <v>0</v>
      </c>
      <c r="AK982" s="55">
        <v>0</v>
      </c>
      <c r="AL982" s="55">
        <v>0</v>
      </c>
      <c r="AM982" s="55">
        <v>0</v>
      </c>
      <c r="AN982" s="135">
        <v>0</v>
      </c>
      <c r="AP982" s="55">
        <v>0</v>
      </c>
      <c r="AQ982" s="55">
        <v>0</v>
      </c>
      <c r="AR982" s="55">
        <v>0</v>
      </c>
      <c r="AS982" s="55">
        <v>0</v>
      </c>
      <c r="AT982" s="55">
        <v>0</v>
      </c>
      <c r="AU982" s="135">
        <v>0</v>
      </c>
      <c r="AW982" s="55">
        <v>0</v>
      </c>
      <c r="AX982" s="55">
        <v>0</v>
      </c>
      <c r="AY982" s="55">
        <v>0</v>
      </c>
      <c r="AZ982" s="55">
        <v>0</v>
      </c>
      <c r="BA982" s="55">
        <v>0</v>
      </c>
      <c r="BB982" s="135">
        <v>0</v>
      </c>
      <c r="BD982" s="55">
        <v>0</v>
      </c>
      <c r="BE982" s="55">
        <v>0</v>
      </c>
      <c r="BF982" s="55">
        <v>0</v>
      </c>
      <c r="BG982" s="55">
        <v>0</v>
      </c>
      <c r="BH982" s="55">
        <v>0</v>
      </c>
      <c r="BI982" s="135">
        <v>0</v>
      </c>
      <c r="BK982" s="55">
        <v>0</v>
      </c>
      <c r="BL982" s="55">
        <v>0</v>
      </c>
      <c r="BM982" s="55">
        <v>0</v>
      </c>
      <c r="BN982" s="55">
        <v>0</v>
      </c>
      <c r="BO982" s="55">
        <v>0</v>
      </c>
      <c r="BP982" s="135">
        <v>0</v>
      </c>
      <c r="BR982" s="147">
        <v>0</v>
      </c>
      <c r="BS982" s="147">
        <v>0</v>
      </c>
      <c r="BT982" s="147">
        <v>0</v>
      </c>
      <c r="BU982" s="147">
        <v>0</v>
      </c>
      <c r="BV982" s="147">
        <v>0</v>
      </c>
      <c r="BX982" s="55">
        <v>0</v>
      </c>
      <c r="BY982" s="55">
        <v>0</v>
      </c>
      <c r="BZ982" s="55">
        <v>0</v>
      </c>
      <c r="CA982" s="55">
        <v>0</v>
      </c>
      <c r="CB982" s="55">
        <v>0</v>
      </c>
      <c r="CC982" s="135">
        <v>0</v>
      </c>
      <c r="CE982" s="55">
        <v>0</v>
      </c>
      <c r="CF982" s="55">
        <v>0</v>
      </c>
      <c r="CG982" s="55">
        <v>0</v>
      </c>
      <c r="CH982" s="55">
        <v>0</v>
      </c>
      <c r="CI982" s="55">
        <v>0</v>
      </c>
      <c r="CJ982" s="135">
        <v>0</v>
      </c>
      <c r="CL982" s="55">
        <v>0</v>
      </c>
      <c r="CM982" s="55">
        <v>0</v>
      </c>
      <c r="CN982" s="55">
        <v>0</v>
      </c>
      <c r="CO982" s="55">
        <v>0</v>
      </c>
      <c r="CP982" s="55">
        <v>0</v>
      </c>
      <c r="CQ982" s="135">
        <v>0</v>
      </c>
      <c r="CS982" s="67">
        <v>0</v>
      </c>
      <c r="CT982" s="67">
        <v>0</v>
      </c>
      <c r="CU982" s="67">
        <v>0</v>
      </c>
      <c r="CV982" s="67">
        <v>0</v>
      </c>
      <c r="CW982" s="67">
        <v>0</v>
      </c>
      <c r="CX982" s="135">
        <v>0</v>
      </c>
      <c r="CZ982" s="55">
        <v>0</v>
      </c>
      <c r="DA982" s="55">
        <v>0</v>
      </c>
      <c r="DB982" s="55">
        <v>0</v>
      </c>
      <c r="DC982" s="55">
        <v>0</v>
      </c>
      <c r="DD982" s="55">
        <v>0</v>
      </c>
      <c r="DE982" s="135">
        <v>0</v>
      </c>
      <c r="DG982" s="43" t="b" cm="1">
        <f t="array" aca="1" ref="DG982" ca="1">OR($G982=Forecast_Capex_Input!$BF$8:$BF$10)</f>
        <v>0</v>
      </c>
      <c r="DH982" s="43" cm="1">
        <f t="array" aca="1" ref="DH982" ca="1">IFERROR(INDEX(Forecast_Capex_Input!BG$12:BG$286,$Z982)
*(INDEX(Forecast_Capex_Input!$H$12:$H$286,$Z982)=Repex),0)
*$DG982</f>
        <v>0</v>
      </c>
      <c r="DI982" s="43" cm="1">
        <f t="array" aca="1" ref="DI982" ca="1">IFERROR(INDEX(Forecast_Capex_Input!BH$12:BH$286,$Z982)
*(INDEX(Forecast_Capex_Input!$H$12:$H$286,$Z982)=Repex),0)
*$DG982</f>
        <v>0</v>
      </c>
      <c r="DJ982" s="43" cm="1">
        <f t="array" aca="1" ref="DJ982" ca="1">IFERROR(INDEX(Forecast_Capex_Input!BI$12:BI$286,$Z982)
*(INDEX(Forecast_Capex_Input!$H$12:$H$286,$Z982)=Repex),0)
*$DG982</f>
        <v>0</v>
      </c>
      <c r="DK982" s="43" cm="1">
        <f t="array" aca="1" ref="DK982" ca="1">IFERROR(INDEX(Forecast_Capex_Input!BJ$12:BJ$286,$Z982)
*(INDEX(Forecast_Capex_Input!$H$12:$H$286,$Z982)=Repex),0)
*$DG982</f>
        <v>0</v>
      </c>
      <c r="DL982" s="43" cm="1">
        <f t="array" aca="1" ref="DL982" ca="1">IFERROR(INDEX(Forecast_Capex_Input!BK$12:BK$286,$Z982)
*(INDEX(Forecast_Capex_Input!$H$12:$H$286,$Z982)=Repex),0)
*$DG982</f>
        <v>0</v>
      </c>
      <c r="DM982" s="43" cm="1">
        <f t="array" aca="1" ref="DM982" ca="1">IFERROR(INDEX(Forecast_Capex_Input!BL$12:BL$286,$Z982)
*(INDEX(Forecast_Capex_Input!$H$12:$H$286,$Z982)=Repex),0)
*$DG982</f>
        <v>0</v>
      </c>
      <c r="DO982" s="43" t="b" cm="1">
        <f t="array" aca="1" ref="DO982" ca="1">OR($G982=Forecast_Capex_Input!$BN$8:$BN$9)</f>
        <v>0</v>
      </c>
      <c r="DP982" s="43" cm="1">
        <f t="array" aca="1" ref="DP982" ca="1">IFERROR(INDEX(Forecast_Capex_Input!BO$12:BO$286,$Z982)
*(INDEX(Forecast_Capex_Input!$H$12:$H$286,$Z982)=Repex),0)
*$DO982</f>
        <v>0</v>
      </c>
      <c r="DQ982" s="43" cm="1">
        <f t="array" aca="1" ref="DQ982" ca="1">IFERROR(INDEX(Forecast_Capex_Input!BP$12:BP$286,$Z982)
*(INDEX(Forecast_Capex_Input!$H$12:$H$286,$Z982)=Repex),0)
*$DO982</f>
        <v>0</v>
      </c>
      <c r="DR982" s="43" cm="1">
        <f t="array" aca="1" ref="DR982" ca="1">IFERROR(INDEX(Forecast_Capex_Input!BQ$12:BQ$286,$Z982)
*(INDEX(Forecast_Capex_Input!$H$12:$H$286,$Z982)=Repex),0)
*$DO982</f>
        <v>0</v>
      </c>
      <c r="DS982" s="43" cm="1">
        <f t="array" aca="1" ref="DS982" ca="1">IFERROR(INDEX(Forecast_Capex_Input!BR$12:BR$286,$Z982)
*(INDEX(Forecast_Capex_Input!$H$12:$H$286,$Z982)=Repex),0)
*$DO982</f>
        <v>0</v>
      </c>
      <c r="DT982" s="43" cm="1">
        <f t="array" aca="1" ref="DT982" ca="1">IFERROR(INDEX(Forecast_Capex_Input!BS$12:BS$286,$Z982)
*(INDEX(Forecast_Capex_Input!$H$12:$H$286,$Z982)=Repex),0)
*$DO982</f>
        <v>0</v>
      </c>
      <c r="DV982" s="43" t="b" cm="1">
        <f t="array" aca="1" ref="DV982" ca="1">OR($G982=Forecast_Capex_Input!$BU$8:$BU$10)</f>
        <v>0</v>
      </c>
      <c r="DW982" s="43" cm="1">
        <f t="array" aca="1" ref="DW982" ca="1">IFERROR(INDEX(Forecast_Capex_Input!BV$12:BV$286,$Z982)
*(INDEX(Forecast_Capex_Input!$H$12:$H$286,$Z982)=Repex),0)
*$DV982</f>
        <v>0</v>
      </c>
      <c r="DX982" s="43" cm="1">
        <f t="array" aca="1" ref="DX982" ca="1">IFERROR(INDEX(Forecast_Capex_Input!BW$12:BW$286,$Z982)
*(INDEX(Forecast_Capex_Input!$H$12:$H$286,$Z982)=Repex),0)
*$DV982</f>
        <v>0</v>
      </c>
      <c r="DY982" s="43" cm="1">
        <f t="array" aca="1" ref="DY982" ca="1">IFERROR(INDEX(Forecast_Capex_Input!BX$12:BX$286,$Z982)
*(INDEX(Forecast_Capex_Input!$H$12:$H$286,$Z982)=Repex),0)
*$DV982</f>
        <v>0</v>
      </c>
      <c r="DZ982" s="43" cm="1">
        <f t="array" aca="1" ref="DZ982" ca="1">IFERROR(INDEX(Forecast_Capex_Input!BY$12:BY$286,$Z982)
*(INDEX(Forecast_Capex_Input!$H$12:$H$286,$Z982)=Repex),0)
*$DV982</f>
        <v>0</v>
      </c>
      <c r="EA982" s="43" cm="1">
        <f t="array" aca="1" ref="EA982" ca="1">IFERROR(INDEX(Forecast_Capex_Input!BZ$12:BZ$286,$Z982)
*(INDEX(Forecast_Capex_Input!$H$12:$H$286,$Z982)=Repex),0)
*$DV982</f>
        <v>0</v>
      </c>
      <c r="EB982" s="43" cm="1">
        <f t="array" aca="1" ref="EB982" ca="1">IFERROR(INDEX(Forecast_Capex_Input!CA$12:CA$286,$Z982)
*(INDEX(Forecast_Capex_Input!$H$12:$H$286,$Z982)=Repex),0)
*$DV982</f>
        <v>0</v>
      </c>
      <c r="EC982" s="43" cm="1">
        <f t="array" aca="1" ref="EC982" ca="1">IFERROR(INDEX(Forecast_Capex_Input!CB$12:CB$286,$Z982)
*(INDEX(Forecast_Capex_Input!$H$12:$H$286,$Z982)=Repex),0)
*$DV982</f>
        <v>0</v>
      </c>
      <c r="ED982" s="43" cm="1">
        <f t="array" aca="1" ref="ED982" ca="1">IFERROR(INDEX(Forecast_Capex_Input!CC$12:CC$286,$Z982)
*(INDEX(Forecast_Capex_Input!$H$12:$H$286,$Z982)=Repex),0)
*$DV982</f>
        <v>0</v>
      </c>
      <c r="EF982" s="86" t="str">
        <f t="shared" si="89"/>
        <v>N/A</v>
      </c>
      <c r="EG982" s="28" t="str">
        <f>IFERROR(RANK(EF982,EF$11:EF$1010,0)+COUNTIF(EF$11:EF982,EF982)-1,NA)</f>
        <v>N/A</v>
      </c>
    </row>
    <row r="983" spans="3:137" x14ac:dyDescent="0.2">
      <c r="C983" s="28">
        <f t="shared" si="90"/>
        <v>973</v>
      </c>
      <c r="D983" s="9" t="str" cm="1">
        <f t="array" ref="D983">IFERROR(INDEX(Forecast_Capex_Input!$D$12:$D$286,$Z983),NA)</f>
        <v>N/A</v>
      </c>
      <c r="E983" s="24" t="str" cm="1">
        <f t="array" ref="E983">IF($Z983=NA,NA,INDEX(Forecast_Capex_Input!$E$12:$E$286,$Z983))</f>
        <v>N/A</v>
      </c>
      <c r="F983" s="9" t="str" cm="1">
        <f t="array" aca="1" ref="F983" ca="1">IFERROR(INDEX(General!$E$25:$E$26,$AA983),NA)</f>
        <v>N/A</v>
      </c>
      <c r="G983" s="9" t="str" cm="1">
        <f t="array" aca="1" ref="G983" ca="1">IFERROR(INDEX(Forecast_Capex_Input!$AI$11:$BB$11,$AC983),NA)</f>
        <v>N/A</v>
      </c>
      <c r="H983" s="50" t="str" cm="1">
        <f t="array" aca="1" ref="H983" ca="1">IFERROR(INDEX(Forecast_Capex_Input!$AI$12:$BB$286,$Z983,$AC983),NA)</f>
        <v>N/A</v>
      </c>
      <c r="I983" s="150" t="str" cm="1">
        <f t="array" ref="I983">IFERROR(INDEX(Forecast_Capex_Input!$F$12:$F$286,$Z983),NA)</f>
        <v>N/A</v>
      </c>
      <c r="J983" s="150" t="str" cm="1">
        <f t="array" ref="J983">IFERROR(INDEX(Forecast_Capex_Input!G$12:G$286,$Z983),NA)</f>
        <v>N/A</v>
      </c>
      <c r="K983" s="150" t="str" cm="1">
        <f t="array" ref="K983">IFERROR(INDEX(Forecast_Capex_Input!H$12:H$286,$Z983),NA)</f>
        <v>N/A</v>
      </c>
      <c r="L983" s="150" t="str" cm="1">
        <f t="array" ref="L983">IFERROR(INDEX(Forecast_Capex_Input!I$12:I$286,$Z983),NA)</f>
        <v>N/A</v>
      </c>
      <c r="M983" s="150" t="str" cm="1">
        <f t="array" ref="M983">IFERROR(INDEX(Forecast_Capex_Input!J$12:J$286,$Z983),NA)</f>
        <v>N/A</v>
      </c>
      <c r="N983" s="150" t="str" cm="1">
        <f t="array" ref="N983">IFERROR(INDEX(Forecast_Capex_Input!K$12:K$286,$Z983),NA)</f>
        <v>N/A</v>
      </c>
      <c r="O983" s="150" t="str" cm="1">
        <f t="array" ref="O983">IFERROR(INDEX(Forecast_Capex_Input!L$12:L$286,$Z983),NA)</f>
        <v>N/A</v>
      </c>
      <c r="P983" s="150" t="str" cm="1">
        <f t="array" ref="P983">IFERROR(INDEX(Forecast_Capex_Input!M$12:M$286,$Z983),NA)</f>
        <v>N/A</v>
      </c>
      <c r="Q983" s="24" t="str" cm="1">
        <f t="array" ref="Q983">IFERROR(INDEX(Forecast_Capex_Input!N$12:N$286,$Z983),NA)</f>
        <v>N/A</v>
      </c>
      <c r="R983" s="190" cm="1">
        <f t="array" ref="R983">IFERROR(INDEX(Forecast_Capex_Input!O$12:O$286,$Z983),0)</f>
        <v>0</v>
      </c>
      <c r="S983" s="24" cm="1">
        <f t="array" ref="S983">IFERROR(INDEX(Forecast_Capex_Input!P$12:P$286,$Z983),0)</f>
        <v>0</v>
      </c>
      <c r="T983" s="150" t="str" cm="1">
        <f t="array" aca="1" ref="T983" ca="1">IFERROR(INDEX(General!$K$91:$K$110,$AC983),NA)</f>
        <v>N/A</v>
      </c>
      <c r="U983" s="43" cm="1">
        <f t="array" aca="1" ref="U983" ca="1">IFERROR(
IF($F983=General!$E$25,INDEX(Forecast_Capex_Input!S$12:S$286,$Z983),
INDEX(Forecast_Capex_Input!T$12:T$286,$Z983)),0)</f>
        <v>0</v>
      </c>
      <c r="V983" s="82" t="b">
        <f>IFERROR(INDEX(Overheads!$T$19:$T$26,MATCH($I983,Overheads!$E$19:$E$26,0)),FALSE)</f>
        <v>0</v>
      </c>
      <c r="W983" s="209" cm="1">
        <f t="array" ref="W983">IFERROR(
INDEX(Forecast_Capex_Input!CN$12:CN$286,$Z983),0)</f>
        <v>0</v>
      </c>
      <c r="X983" s="209">
        <f>IFERROR(
MATCH($W983,General!$L$39:$S$39,0),1)</f>
        <v>1</v>
      </c>
      <c r="Z983" s="28" t="str">
        <f>IFERROR(
IF(MATCH($C983,Forecast_Capex_Input!$CI$12:$CI$286,1)+1&gt;MAX(Forecast_Capex_Input!$C$12:$C$286),NA,
MATCH($C983,Forecast_Capex_Input!$CI$12:$CI$286,1)+1),1)</f>
        <v>N/A</v>
      </c>
      <c r="AA983" s="28" t="str" cm="1">
        <f t="array" aca="1" ref="AA983" ca="1">IFERROR(
IF(Z982&lt;&gt;Z983,1,
IF(COUNTIF(OFFSET(AA982,0,0,-INDEX(Forecast_Capex_Input!$CG$12:$CG$286,$Z983)),AA982)=INDEX(Forecast_Capex_Input!$CG$12:$CG$286,$Z983),AA982+1,AA982)),NA)</f>
        <v>N/A</v>
      </c>
      <c r="AB983" s="28" t="str" cm="1">
        <f t="array" ref="AB983">IFERROR($C983-IF($Z983=1,1,INDEX(Forecast_Capex_Input!$CI$12:$CI$286,$Z983-1))+1,NA)</f>
        <v>N/A</v>
      </c>
      <c r="AC983" s="28" t="str" cm="1">
        <f t="array" aca="1" ref="AC983" ca="1">IFERROR(IF(AA983=1,
INDEX(Forecast_Capex_Input!$AI$10:$BB$10,SMALL(IF(INDEX(Forecast_Capex_Input!$AI$12:$BB$286,$Z983,0)&gt;0,COLUMN(Forecast_Capex_Input!$AI$10:$BB$10)-COLUMN(Forecast_Capex_Input!$AI$12)+1),ROWS(OFFSET(AC982,0,0,-$AB983)))),
OFFSET(AC982,-INDEX(Forecast_Capex_Input!$CG$12:$CG$286,$Z983)+1,0)),NA)</f>
        <v>N/A</v>
      </c>
      <c r="AD983" s="28" t="str">
        <f t="shared" ca="1" si="87"/>
        <v>N/A</v>
      </c>
      <c r="AE983" s="82" t="b">
        <f t="shared" si="91"/>
        <v>0</v>
      </c>
      <c r="AF983" s="78" t="b">
        <v>0</v>
      </c>
      <c r="AG983" s="82" t="b">
        <f t="shared" si="88"/>
        <v>1</v>
      </c>
      <c r="AI983" s="55">
        <v>0</v>
      </c>
      <c r="AJ983" s="55">
        <v>0</v>
      </c>
      <c r="AK983" s="55">
        <v>0</v>
      </c>
      <c r="AL983" s="55">
        <v>0</v>
      </c>
      <c r="AM983" s="55">
        <v>0</v>
      </c>
      <c r="AN983" s="135">
        <v>0</v>
      </c>
      <c r="AP983" s="55">
        <v>0</v>
      </c>
      <c r="AQ983" s="55">
        <v>0</v>
      </c>
      <c r="AR983" s="55">
        <v>0</v>
      </c>
      <c r="AS983" s="55">
        <v>0</v>
      </c>
      <c r="AT983" s="55">
        <v>0</v>
      </c>
      <c r="AU983" s="135">
        <v>0</v>
      </c>
      <c r="AW983" s="55">
        <v>0</v>
      </c>
      <c r="AX983" s="55">
        <v>0</v>
      </c>
      <c r="AY983" s="55">
        <v>0</v>
      </c>
      <c r="AZ983" s="55">
        <v>0</v>
      </c>
      <c r="BA983" s="55">
        <v>0</v>
      </c>
      <c r="BB983" s="135">
        <v>0</v>
      </c>
      <c r="BD983" s="55">
        <v>0</v>
      </c>
      <c r="BE983" s="55">
        <v>0</v>
      </c>
      <c r="BF983" s="55">
        <v>0</v>
      </c>
      <c r="BG983" s="55">
        <v>0</v>
      </c>
      <c r="BH983" s="55">
        <v>0</v>
      </c>
      <c r="BI983" s="135">
        <v>0</v>
      </c>
      <c r="BK983" s="55">
        <v>0</v>
      </c>
      <c r="BL983" s="55">
        <v>0</v>
      </c>
      <c r="BM983" s="55">
        <v>0</v>
      </c>
      <c r="BN983" s="55">
        <v>0</v>
      </c>
      <c r="BO983" s="55">
        <v>0</v>
      </c>
      <c r="BP983" s="135">
        <v>0</v>
      </c>
      <c r="BR983" s="147">
        <v>0</v>
      </c>
      <c r="BS983" s="147">
        <v>0</v>
      </c>
      <c r="BT983" s="147">
        <v>0</v>
      </c>
      <c r="BU983" s="147">
        <v>0</v>
      </c>
      <c r="BV983" s="147">
        <v>0</v>
      </c>
      <c r="BX983" s="55">
        <v>0</v>
      </c>
      <c r="BY983" s="55">
        <v>0</v>
      </c>
      <c r="BZ983" s="55">
        <v>0</v>
      </c>
      <c r="CA983" s="55">
        <v>0</v>
      </c>
      <c r="CB983" s="55">
        <v>0</v>
      </c>
      <c r="CC983" s="135">
        <v>0</v>
      </c>
      <c r="CE983" s="55">
        <v>0</v>
      </c>
      <c r="CF983" s="55">
        <v>0</v>
      </c>
      <c r="CG983" s="55">
        <v>0</v>
      </c>
      <c r="CH983" s="55">
        <v>0</v>
      </c>
      <c r="CI983" s="55">
        <v>0</v>
      </c>
      <c r="CJ983" s="135">
        <v>0</v>
      </c>
      <c r="CL983" s="55">
        <v>0</v>
      </c>
      <c r="CM983" s="55">
        <v>0</v>
      </c>
      <c r="CN983" s="55">
        <v>0</v>
      </c>
      <c r="CO983" s="55">
        <v>0</v>
      </c>
      <c r="CP983" s="55">
        <v>0</v>
      </c>
      <c r="CQ983" s="135">
        <v>0</v>
      </c>
      <c r="CS983" s="67">
        <v>0</v>
      </c>
      <c r="CT983" s="67">
        <v>0</v>
      </c>
      <c r="CU983" s="67">
        <v>0</v>
      </c>
      <c r="CV983" s="67">
        <v>0</v>
      </c>
      <c r="CW983" s="67">
        <v>0</v>
      </c>
      <c r="CX983" s="135">
        <v>0</v>
      </c>
      <c r="CZ983" s="55">
        <v>0</v>
      </c>
      <c r="DA983" s="55">
        <v>0</v>
      </c>
      <c r="DB983" s="55">
        <v>0</v>
      </c>
      <c r="DC983" s="55">
        <v>0</v>
      </c>
      <c r="DD983" s="55">
        <v>0</v>
      </c>
      <c r="DE983" s="135">
        <v>0</v>
      </c>
      <c r="DG983" s="43" t="b" cm="1">
        <f t="array" aca="1" ref="DG983" ca="1">OR($G983=Forecast_Capex_Input!$BF$8:$BF$10)</f>
        <v>0</v>
      </c>
      <c r="DH983" s="43" cm="1">
        <f t="array" aca="1" ref="DH983" ca="1">IFERROR(INDEX(Forecast_Capex_Input!BG$12:BG$286,$Z983)
*(INDEX(Forecast_Capex_Input!$H$12:$H$286,$Z983)=Repex),0)
*$DG983</f>
        <v>0</v>
      </c>
      <c r="DI983" s="43" cm="1">
        <f t="array" aca="1" ref="DI983" ca="1">IFERROR(INDEX(Forecast_Capex_Input!BH$12:BH$286,$Z983)
*(INDEX(Forecast_Capex_Input!$H$12:$H$286,$Z983)=Repex),0)
*$DG983</f>
        <v>0</v>
      </c>
      <c r="DJ983" s="43" cm="1">
        <f t="array" aca="1" ref="DJ983" ca="1">IFERROR(INDEX(Forecast_Capex_Input!BI$12:BI$286,$Z983)
*(INDEX(Forecast_Capex_Input!$H$12:$H$286,$Z983)=Repex),0)
*$DG983</f>
        <v>0</v>
      </c>
      <c r="DK983" s="43" cm="1">
        <f t="array" aca="1" ref="DK983" ca="1">IFERROR(INDEX(Forecast_Capex_Input!BJ$12:BJ$286,$Z983)
*(INDEX(Forecast_Capex_Input!$H$12:$H$286,$Z983)=Repex),0)
*$DG983</f>
        <v>0</v>
      </c>
      <c r="DL983" s="43" cm="1">
        <f t="array" aca="1" ref="DL983" ca="1">IFERROR(INDEX(Forecast_Capex_Input!BK$12:BK$286,$Z983)
*(INDEX(Forecast_Capex_Input!$H$12:$H$286,$Z983)=Repex),0)
*$DG983</f>
        <v>0</v>
      </c>
      <c r="DM983" s="43" cm="1">
        <f t="array" aca="1" ref="DM983" ca="1">IFERROR(INDEX(Forecast_Capex_Input!BL$12:BL$286,$Z983)
*(INDEX(Forecast_Capex_Input!$H$12:$H$286,$Z983)=Repex),0)
*$DG983</f>
        <v>0</v>
      </c>
      <c r="DO983" s="43" t="b" cm="1">
        <f t="array" aca="1" ref="DO983" ca="1">OR($G983=Forecast_Capex_Input!$BN$8:$BN$9)</f>
        <v>0</v>
      </c>
      <c r="DP983" s="43" cm="1">
        <f t="array" aca="1" ref="DP983" ca="1">IFERROR(INDEX(Forecast_Capex_Input!BO$12:BO$286,$Z983)
*(INDEX(Forecast_Capex_Input!$H$12:$H$286,$Z983)=Repex),0)
*$DO983</f>
        <v>0</v>
      </c>
      <c r="DQ983" s="43" cm="1">
        <f t="array" aca="1" ref="DQ983" ca="1">IFERROR(INDEX(Forecast_Capex_Input!BP$12:BP$286,$Z983)
*(INDEX(Forecast_Capex_Input!$H$12:$H$286,$Z983)=Repex),0)
*$DO983</f>
        <v>0</v>
      </c>
      <c r="DR983" s="43" cm="1">
        <f t="array" aca="1" ref="DR983" ca="1">IFERROR(INDEX(Forecast_Capex_Input!BQ$12:BQ$286,$Z983)
*(INDEX(Forecast_Capex_Input!$H$12:$H$286,$Z983)=Repex),0)
*$DO983</f>
        <v>0</v>
      </c>
      <c r="DS983" s="43" cm="1">
        <f t="array" aca="1" ref="DS983" ca="1">IFERROR(INDEX(Forecast_Capex_Input!BR$12:BR$286,$Z983)
*(INDEX(Forecast_Capex_Input!$H$12:$H$286,$Z983)=Repex),0)
*$DO983</f>
        <v>0</v>
      </c>
      <c r="DT983" s="43" cm="1">
        <f t="array" aca="1" ref="DT983" ca="1">IFERROR(INDEX(Forecast_Capex_Input!BS$12:BS$286,$Z983)
*(INDEX(Forecast_Capex_Input!$H$12:$H$286,$Z983)=Repex),0)
*$DO983</f>
        <v>0</v>
      </c>
      <c r="DV983" s="43" t="b" cm="1">
        <f t="array" aca="1" ref="DV983" ca="1">OR($G983=Forecast_Capex_Input!$BU$8:$BU$10)</f>
        <v>0</v>
      </c>
      <c r="DW983" s="43" cm="1">
        <f t="array" aca="1" ref="DW983" ca="1">IFERROR(INDEX(Forecast_Capex_Input!BV$12:BV$286,$Z983)
*(INDEX(Forecast_Capex_Input!$H$12:$H$286,$Z983)=Repex),0)
*$DV983</f>
        <v>0</v>
      </c>
      <c r="DX983" s="43" cm="1">
        <f t="array" aca="1" ref="DX983" ca="1">IFERROR(INDEX(Forecast_Capex_Input!BW$12:BW$286,$Z983)
*(INDEX(Forecast_Capex_Input!$H$12:$H$286,$Z983)=Repex),0)
*$DV983</f>
        <v>0</v>
      </c>
      <c r="DY983" s="43" cm="1">
        <f t="array" aca="1" ref="DY983" ca="1">IFERROR(INDEX(Forecast_Capex_Input!BX$12:BX$286,$Z983)
*(INDEX(Forecast_Capex_Input!$H$12:$H$286,$Z983)=Repex),0)
*$DV983</f>
        <v>0</v>
      </c>
      <c r="DZ983" s="43" cm="1">
        <f t="array" aca="1" ref="DZ983" ca="1">IFERROR(INDEX(Forecast_Capex_Input!BY$12:BY$286,$Z983)
*(INDEX(Forecast_Capex_Input!$H$12:$H$286,$Z983)=Repex),0)
*$DV983</f>
        <v>0</v>
      </c>
      <c r="EA983" s="43" cm="1">
        <f t="array" aca="1" ref="EA983" ca="1">IFERROR(INDEX(Forecast_Capex_Input!BZ$12:BZ$286,$Z983)
*(INDEX(Forecast_Capex_Input!$H$12:$H$286,$Z983)=Repex),0)
*$DV983</f>
        <v>0</v>
      </c>
      <c r="EB983" s="43" cm="1">
        <f t="array" aca="1" ref="EB983" ca="1">IFERROR(INDEX(Forecast_Capex_Input!CA$12:CA$286,$Z983)
*(INDEX(Forecast_Capex_Input!$H$12:$H$286,$Z983)=Repex),0)
*$DV983</f>
        <v>0</v>
      </c>
      <c r="EC983" s="43" cm="1">
        <f t="array" aca="1" ref="EC983" ca="1">IFERROR(INDEX(Forecast_Capex_Input!CB$12:CB$286,$Z983)
*(INDEX(Forecast_Capex_Input!$H$12:$H$286,$Z983)=Repex),0)
*$DV983</f>
        <v>0</v>
      </c>
      <c r="ED983" s="43" cm="1">
        <f t="array" aca="1" ref="ED983" ca="1">IFERROR(INDEX(Forecast_Capex_Input!CC$12:CC$286,$Z983)
*(INDEX(Forecast_Capex_Input!$H$12:$H$286,$Z983)=Repex),0)
*$DV983</f>
        <v>0</v>
      </c>
      <c r="EF983" s="86" t="str">
        <f t="shared" si="89"/>
        <v>N/A</v>
      </c>
      <c r="EG983" s="28" t="str">
        <f>IFERROR(RANK(EF983,EF$11:EF$1010,0)+COUNTIF(EF$11:EF983,EF983)-1,NA)</f>
        <v>N/A</v>
      </c>
    </row>
    <row r="984" spans="3:137" x14ac:dyDescent="0.2">
      <c r="C984" s="28">
        <f t="shared" si="90"/>
        <v>974</v>
      </c>
      <c r="D984" s="9" t="str" cm="1">
        <f t="array" ref="D984">IFERROR(INDEX(Forecast_Capex_Input!$D$12:$D$286,$Z984),NA)</f>
        <v>N/A</v>
      </c>
      <c r="E984" s="24" t="str" cm="1">
        <f t="array" ref="E984">IF($Z984=NA,NA,INDEX(Forecast_Capex_Input!$E$12:$E$286,$Z984))</f>
        <v>N/A</v>
      </c>
      <c r="F984" s="9" t="str" cm="1">
        <f t="array" aca="1" ref="F984" ca="1">IFERROR(INDEX(General!$E$25:$E$26,$AA984),NA)</f>
        <v>N/A</v>
      </c>
      <c r="G984" s="9" t="str" cm="1">
        <f t="array" aca="1" ref="G984" ca="1">IFERROR(INDEX(Forecast_Capex_Input!$AI$11:$BB$11,$AC984),NA)</f>
        <v>N/A</v>
      </c>
      <c r="H984" s="50" t="str" cm="1">
        <f t="array" aca="1" ref="H984" ca="1">IFERROR(INDEX(Forecast_Capex_Input!$AI$12:$BB$286,$Z984,$AC984),NA)</f>
        <v>N/A</v>
      </c>
      <c r="I984" s="150" t="str" cm="1">
        <f t="array" ref="I984">IFERROR(INDEX(Forecast_Capex_Input!$F$12:$F$286,$Z984),NA)</f>
        <v>N/A</v>
      </c>
      <c r="J984" s="150" t="str" cm="1">
        <f t="array" ref="J984">IFERROR(INDEX(Forecast_Capex_Input!G$12:G$286,$Z984),NA)</f>
        <v>N/A</v>
      </c>
      <c r="K984" s="150" t="str" cm="1">
        <f t="array" ref="K984">IFERROR(INDEX(Forecast_Capex_Input!H$12:H$286,$Z984),NA)</f>
        <v>N/A</v>
      </c>
      <c r="L984" s="150" t="str" cm="1">
        <f t="array" ref="L984">IFERROR(INDEX(Forecast_Capex_Input!I$12:I$286,$Z984),NA)</f>
        <v>N/A</v>
      </c>
      <c r="M984" s="150" t="str" cm="1">
        <f t="array" ref="M984">IFERROR(INDEX(Forecast_Capex_Input!J$12:J$286,$Z984),NA)</f>
        <v>N/A</v>
      </c>
      <c r="N984" s="150" t="str" cm="1">
        <f t="array" ref="N984">IFERROR(INDEX(Forecast_Capex_Input!K$12:K$286,$Z984),NA)</f>
        <v>N/A</v>
      </c>
      <c r="O984" s="150" t="str" cm="1">
        <f t="array" ref="O984">IFERROR(INDEX(Forecast_Capex_Input!L$12:L$286,$Z984),NA)</f>
        <v>N/A</v>
      </c>
      <c r="P984" s="150" t="str" cm="1">
        <f t="array" ref="P984">IFERROR(INDEX(Forecast_Capex_Input!M$12:M$286,$Z984),NA)</f>
        <v>N/A</v>
      </c>
      <c r="Q984" s="24" t="str" cm="1">
        <f t="array" ref="Q984">IFERROR(INDEX(Forecast_Capex_Input!N$12:N$286,$Z984),NA)</f>
        <v>N/A</v>
      </c>
      <c r="R984" s="190" cm="1">
        <f t="array" ref="R984">IFERROR(INDEX(Forecast_Capex_Input!O$12:O$286,$Z984),0)</f>
        <v>0</v>
      </c>
      <c r="S984" s="24" cm="1">
        <f t="array" ref="S984">IFERROR(INDEX(Forecast_Capex_Input!P$12:P$286,$Z984),0)</f>
        <v>0</v>
      </c>
      <c r="T984" s="150" t="str" cm="1">
        <f t="array" aca="1" ref="T984" ca="1">IFERROR(INDEX(General!$K$91:$K$110,$AC984),NA)</f>
        <v>N/A</v>
      </c>
      <c r="U984" s="43" cm="1">
        <f t="array" aca="1" ref="U984" ca="1">IFERROR(
IF($F984=General!$E$25,INDEX(Forecast_Capex_Input!S$12:S$286,$Z984),
INDEX(Forecast_Capex_Input!T$12:T$286,$Z984)),0)</f>
        <v>0</v>
      </c>
      <c r="V984" s="82" t="b">
        <f>IFERROR(INDEX(Overheads!$T$19:$T$26,MATCH($I984,Overheads!$E$19:$E$26,0)),FALSE)</f>
        <v>0</v>
      </c>
      <c r="W984" s="209" cm="1">
        <f t="array" ref="W984">IFERROR(
INDEX(Forecast_Capex_Input!CN$12:CN$286,$Z984),0)</f>
        <v>0</v>
      </c>
      <c r="X984" s="209">
        <f>IFERROR(
MATCH($W984,General!$L$39:$S$39,0),1)</f>
        <v>1</v>
      </c>
      <c r="Z984" s="28" t="str">
        <f>IFERROR(
IF(MATCH($C984,Forecast_Capex_Input!$CI$12:$CI$286,1)+1&gt;MAX(Forecast_Capex_Input!$C$12:$C$286),NA,
MATCH($C984,Forecast_Capex_Input!$CI$12:$CI$286,1)+1),1)</f>
        <v>N/A</v>
      </c>
      <c r="AA984" s="28" t="str" cm="1">
        <f t="array" aca="1" ref="AA984" ca="1">IFERROR(
IF(Z983&lt;&gt;Z984,1,
IF(COUNTIF(OFFSET(AA983,0,0,-INDEX(Forecast_Capex_Input!$CG$12:$CG$286,$Z984)),AA983)=INDEX(Forecast_Capex_Input!$CG$12:$CG$286,$Z984),AA983+1,AA983)),NA)</f>
        <v>N/A</v>
      </c>
      <c r="AB984" s="28" t="str" cm="1">
        <f t="array" ref="AB984">IFERROR($C984-IF($Z984=1,1,INDEX(Forecast_Capex_Input!$CI$12:$CI$286,$Z984-1))+1,NA)</f>
        <v>N/A</v>
      </c>
      <c r="AC984" s="28" t="str" cm="1">
        <f t="array" aca="1" ref="AC984" ca="1">IFERROR(IF(AA984=1,
INDEX(Forecast_Capex_Input!$AI$10:$BB$10,SMALL(IF(INDEX(Forecast_Capex_Input!$AI$12:$BB$286,$Z984,0)&gt;0,COLUMN(Forecast_Capex_Input!$AI$10:$BB$10)-COLUMN(Forecast_Capex_Input!$AI$12)+1),ROWS(OFFSET(AC983,0,0,-$AB984)))),
OFFSET(AC983,-INDEX(Forecast_Capex_Input!$CG$12:$CG$286,$Z984)+1,0)),NA)</f>
        <v>N/A</v>
      </c>
      <c r="AD984" s="28" t="str">
        <f t="shared" ca="1" si="87"/>
        <v>N/A</v>
      </c>
      <c r="AE984" s="82" t="b">
        <f t="shared" si="91"/>
        <v>0</v>
      </c>
      <c r="AF984" s="78" t="b">
        <v>0</v>
      </c>
      <c r="AG984" s="82" t="b">
        <f t="shared" si="88"/>
        <v>1</v>
      </c>
      <c r="AI984" s="55">
        <v>0</v>
      </c>
      <c r="AJ984" s="55">
        <v>0</v>
      </c>
      <c r="AK984" s="55">
        <v>0</v>
      </c>
      <c r="AL984" s="55">
        <v>0</v>
      </c>
      <c r="AM984" s="55">
        <v>0</v>
      </c>
      <c r="AN984" s="135">
        <v>0</v>
      </c>
      <c r="AP984" s="55">
        <v>0</v>
      </c>
      <c r="AQ984" s="55">
        <v>0</v>
      </c>
      <c r="AR984" s="55">
        <v>0</v>
      </c>
      <c r="AS984" s="55">
        <v>0</v>
      </c>
      <c r="AT984" s="55">
        <v>0</v>
      </c>
      <c r="AU984" s="135">
        <v>0</v>
      </c>
      <c r="AW984" s="55">
        <v>0</v>
      </c>
      <c r="AX984" s="55">
        <v>0</v>
      </c>
      <c r="AY984" s="55">
        <v>0</v>
      </c>
      <c r="AZ984" s="55">
        <v>0</v>
      </c>
      <c r="BA984" s="55">
        <v>0</v>
      </c>
      <c r="BB984" s="135">
        <v>0</v>
      </c>
      <c r="BD984" s="55">
        <v>0</v>
      </c>
      <c r="BE984" s="55">
        <v>0</v>
      </c>
      <c r="BF984" s="55">
        <v>0</v>
      </c>
      <c r="BG984" s="55">
        <v>0</v>
      </c>
      <c r="BH984" s="55">
        <v>0</v>
      </c>
      <c r="BI984" s="135">
        <v>0</v>
      </c>
      <c r="BK984" s="55">
        <v>0</v>
      </c>
      <c r="BL984" s="55">
        <v>0</v>
      </c>
      <c r="BM984" s="55">
        <v>0</v>
      </c>
      <c r="BN984" s="55">
        <v>0</v>
      </c>
      <c r="BO984" s="55">
        <v>0</v>
      </c>
      <c r="BP984" s="135">
        <v>0</v>
      </c>
      <c r="BR984" s="147">
        <v>0</v>
      </c>
      <c r="BS984" s="147">
        <v>0</v>
      </c>
      <c r="BT984" s="147">
        <v>0</v>
      </c>
      <c r="BU984" s="147">
        <v>0</v>
      </c>
      <c r="BV984" s="147">
        <v>0</v>
      </c>
      <c r="BX984" s="55">
        <v>0</v>
      </c>
      <c r="BY984" s="55">
        <v>0</v>
      </c>
      <c r="BZ984" s="55">
        <v>0</v>
      </c>
      <c r="CA984" s="55">
        <v>0</v>
      </c>
      <c r="CB984" s="55">
        <v>0</v>
      </c>
      <c r="CC984" s="135">
        <v>0</v>
      </c>
      <c r="CE984" s="55">
        <v>0</v>
      </c>
      <c r="CF984" s="55">
        <v>0</v>
      </c>
      <c r="CG984" s="55">
        <v>0</v>
      </c>
      <c r="CH984" s="55">
        <v>0</v>
      </c>
      <c r="CI984" s="55">
        <v>0</v>
      </c>
      <c r="CJ984" s="135">
        <v>0</v>
      </c>
      <c r="CL984" s="55">
        <v>0</v>
      </c>
      <c r="CM984" s="55">
        <v>0</v>
      </c>
      <c r="CN984" s="55">
        <v>0</v>
      </c>
      <c r="CO984" s="55">
        <v>0</v>
      </c>
      <c r="CP984" s="55">
        <v>0</v>
      </c>
      <c r="CQ984" s="135">
        <v>0</v>
      </c>
      <c r="CS984" s="67">
        <v>0</v>
      </c>
      <c r="CT984" s="67">
        <v>0</v>
      </c>
      <c r="CU984" s="67">
        <v>0</v>
      </c>
      <c r="CV984" s="67">
        <v>0</v>
      </c>
      <c r="CW984" s="67">
        <v>0</v>
      </c>
      <c r="CX984" s="135">
        <v>0</v>
      </c>
      <c r="CZ984" s="55">
        <v>0</v>
      </c>
      <c r="DA984" s="55">
        <v>0</v>
      </c>
      <c r="DB984" s="55">
        <v>0</v>
      </c>
      <c r="DC984" s="55">
        <v>0</v>
      </c>
      <c r="DD984" s="55">
        <v>0</v>
      </c>
      <c r="DE984" s="135">
        <v>0</v>
      </c>
      <c r="DG984" s="43" t="b" cm="1">
        <f t="array" aca="1" ref="DG984" ca="1">OR($G984=Forecast_Capex_Input!$BF$8:$BF$10)</f>
        <v>0</v>
      </c>
      <c r="DH984" s="43" cm="1">
        <f t="array" aca="1" ref="DH984" ca="1">IFERROR(INDEX(Forecast_Capex_Input!BG$12:BG$286,$Z984)
*(INDEX(Forecast_Capex_Input!$H$12:$H$286,$Z984)=Repex),0)
*$DG984</f>
        <v>0</v>
      </c>
      <c r="DI984" s="43" cm="1">
        <f t="array" aca="1" ref="DI984" ca="1">IFERROR(INDEX(Forecast_Capex_Input!BH$12:BH$286,$Z984)
*(INDEX(Forecast_Capex_Input!$H$12:$H$286,$Z984)=Repex),0)
*$DG984</f>
        <v>0</v>
      </c>
      <c r="DJ984" s="43" cm="1">
        <f t="array" aca="1" ref="DJ984" ca="1">IFERROR(INDEX(Forecast_Capex_Input!BI$12:BI$286,$Z984)
*(INDEX(Forecast_Capex_Input!$H$12:$H$286,$Z984)=Repex),0)
*$DG984</f>
        <v>0</v>
      </c>
      <c r="DK984" s="43" cm="1">
        <f t="array" aca="1" ref="DK984" ca="1">IFERROR(INDEX(Forecast_Capex_Input!BJ$12:BJ$286,$Z984)
*(INDEX(Forecast_Capex_Input!$H$12:$H$286,$Z984)=Repex),0)
*$DG984</f>
        <v>0</v>
      </c>
      <c r="DL984" s="43" cm="1">
        <f t="array" aca="1" ref="DL984" ca="1">IFERROR(INDEX(Forecast_Capex_Input!BK$12:BK$286,$Z984)
*(INDEX(Forecast_Capex_Input!$H$12:$H$286,$Z984)=Repex),0)
*$DG984</f>
        <v>0</v>
      </c>
      <c r="DM984" s="43" cm="1">
        <f t="array" aca="1" ref="DM984" ca="1">IFERROR(INDEX(Forecast_Capex_Input!BL$12:BL$286,$Z984)
*(INDEX(Forecast_Capex_Input!$H$12:$H$286,$Z984)=Repex),0)
*$DG984</f>
        <v>0</v>
      </c>
      <c r="DO984" s="43" t="b" cm="1">
        <f t="array" aca="1" ref="DO984" ca="1">OR($G984=Forecast_Capex_Input!$BN$8:$BN$9)</f>
        <v>0</v>
      </c>
      <c r="DP984" s="43" cm="1">
        <f t="array" aca="1" ref="DP984" ca="1">IFERROR(INDEX(Forecast_Capex_Input!BO$12:BO$286,$Z984)
*(INDEX(Forecast_Capex_Input!$H$12:$H$286,$Z984)=Repex),0)
*$DO984</f>
        <v>0</v>
      </c>
      <c r="DQ984" s="43" cm="1">
        <f t="array" aca="1" ref="DQ984" ca="1">IFERROR(INDEX(Forecast_Capex_Input!BP$12:BP$286,$Z984)
*(INDEX(Forecast_Capex_Input!$H$12:$H$286,$Z984)=Repex),0)
*$DO984</f>
        <v>0</v>
      </c>
      <c r="DR984" s="43" cm="1">
        <f t="array" aca="1" ref="DR984" ca="1">IFERROR(INDEX(Forecast_Capex_Input!BQ$12:BQ$286,$Z984)
*(INDEX(Forecast_Capex_Input!$H$12:$H$286,$Z984)=Repex),0)
*$DO984</f>
        <v>0</v>
      </c>
      <c r="DS984" s="43" cm="1">
        <f t="array" aca="1" ref="DS984" ca="1">IFERROR(INDEX(Forecast_Capex_Input!BR$12:BR$286,$Z984)
*(INDEX(Forecast_Capex_Input!$H$12:$H$286,$Z984)=Repex),0)
*$DO984</f>
        <v>0</v>
      </c>
      <c r="DT984" s="43" cm="1">
        <f t="array" aca="1" ref="DT984" ca="1">IFERROR(INDEX(Forecast_Capex_Input!BS$12:BS$286,$Z984)
*(INDEX(Forecast_Capex_Input!$H$12:$H$286,$Z984)=Repex),0)
*$DO984</f>
        <v>0</v>
      </c>
      <c r="DV984" s="43" t="b" cm="1">
        <f t="array" aca="1" ref="DV984" ca="1">OR($G984=Forecast_Capex_Input!$BU$8:$BU$10)</f>
        <v>0</v>
      </c>
      <c r="DW984" s="43" cm="1">
        <f t="array" aca="1" ref="DW984" ca="1">IFERROR(INDEX(Forecast_Capex_Input!BV$12:BV$286,$Z984)
*(INDEX(Forecast_Capex_Input!$H$12:$H$286,$Z984)=Repex),0)
*$DV984</f>
        <v>0</v>
      </c>
      <c r="DX984" s="43" cm="1">
        <f t="array" aca="1" ref="DX984" ca="1">IFERROR(INDEX(Forecast_Capex_Input!BW$12:BW$286,$Z984)
*(INDEX(Forecast_Capex_Input!$H$12:$H$286,$Z984)=Repex),0)
*$DV984</f>
        <v>0</v>
      </c>
      <c r="DY984" s="43" cm="1">
        <f t="array" aca="1" ref="DY984" ca="1">IFERROR(INDEX(Forecast_Capex_Input!BX$12:BX$286,$Z984)
*(INDEX(Forecast_Capex_Input!$H$12:$H$286,$Z984)=Repex),0)
*$DV984</f>
        <v>0</v>
      </c>
      <c r="DZ984" s="43" cm="1">
        <f t="array" aca="1" ref="DZ984" ca="1">IFERROR(INDEX(Forecast_Capex_Input!BY$12:BY$286,$Z984)
*(INDEX(Forecast_Capex_Input!$H$12:$H$286,$Z984)=Repex),0)
*$DV984</f>
        <v>0</v>
      </c>
      <c r="EA984" s="43" cm="1">
        <f t="array" aca="1" ref="EA984" ca="1">IFERROR(INDEX(Forecast_Capex_Input!BZ$12:BZ$286,$Z984)
*(INDEX(Forecast_Capex_Input!$H$12:$H$286,$Z984)=Repex),0)
*$DV984</f>
        <v>0</v>
      </c>
      <c r="EB984" s="43" cm="1">
        <f t="array" aca="1" ref="EB984" ca="1">IFERROR(INDEX(Forecast_Capex_Input!CA$12:CA$286,$Z984)
*(INDEX(Forecast_Capex_Input!$H$12:$H$286,$Z984)=Repex),0)
*$DV984</f>
        <v>0</v>
      </c>
      <c r="EC984" s="43" cm="1">
        <f t="array" aca="1" ref="EC984" ca="1">IFERROR(INDEX(Forecast_Capex_Input!CB$12:CB$286,$Z984)
*(INDEX(Forecast_Capex_Input!$H$12:$H$286,$Z984)=Repex),0)
*$DV984</f>
        <v>0</v>
      </c>
      <c r="ED984" s="43" cm="1">
        <f t="array" aca="1" ref="ED984" ca="1">IFERROR(INDEX(Forecast_Capex_Input!CC$12:CC$286,$Z984)
*(INDEX(Forecast_Capex_Input!$H$12:$H$286,$Z984)=Repex),0)
*$DV984</f>
        <v>0</v>
      </c>
      <c r="EF984" s="86" t="str">
        <f t="shared" si="89"/>
        <v>N/A</v>
      </c>
      <c r="EG984" s="28" t="str">
        <f>IFERROR(RANK(EF984,EF$11:EF$1010,0)+COUNTIF(EF$11:EF984,EF984)-1,NA)</f>
        <v>N/A</v>
      </c>
    </row>
    <row r="985" spans="3:137" x14ac:dyDescent="0.2">
      <c r="C985" s="28">
        <f t="shared" si="90"/>
        <v>975</v>
      </c>
      <c r="D985" s="9" t="str" cm="1">
        <f t="array" ref="D985">IFERROR(INDEX(Forecast_Capex_Input!$D$12:$D$286,$Z985),NA)</f>
        <v>N/A</v>
      </c>
      <c r="E985" s="24" t="str" cm="1">
        <f t="array" ref="E985">IF($Z985=NA,NA,INDEX(Forecast_Capex_Input!$E$12:$E$286,$Z985))</f>
        <v>N/A</v>
      </c>
      <c r="F985" s="9" t="str" cm="1">
        <f t="array" aca="1" ref="F985" ca="1">IFERROR(INDEX(General!$E$25:$E$26,$AA985),NA)</f>
        <v>N/A</v>
      </c>
      <c r="G985" s="9" t="str" cm="1">
        <f t="array" aca="1" ref="G985" ca="1">IFERROR(INDEX(Forecast_Capex_Input!$AI$11:$BB$11,$AC985),NA)</f>
        <v>N/A</v>
      </c>
      <c r="H985" s="50" t="str" cm="1">
        <f t="array" aca="1" ref="H985" ca="1">IFERROR(INDEX(Forecast_Capex_Input!$AI$12:$BB$286,$Z985,$AC985),NA)</f>
        <v>N/A</v>
      </c>
      <c r="I985" s="150" t="str" cm="1">
        <f t="array" ref="I985">IFERROR(INDEX(Forecast_Capex_Input!$F$12:$F$286,$Z985),NA)</f>
        <v>N/A</v>
      </c>
      <c r="J985" s="150" t="str" cm="1">
        <f t="array" ref="J985">IFERROR(INDEX(Forecast_Capex_Input!G$12:G$286,$Z985),NA)</f>
        <v>N/A</v>
      </c>
      <c r="K985" s="150" t="str" cm="1">
        <f t="array" ref="K985">IFERROR(INDEX(Forecast_Capex_Input!H$12:H$286,$Z985),NA)</f>
        <v>N/A</v>
      </c>
      <c r="L985" s="150" t="str" cm="1">
        <f t="array" ref="L985">IFERROR(INDEX(Forecast_Capex_Input!I$12:I$286,$Z985),NA)</f>
        <v>N/A</v>
      </c>
      <c r="M985" s="150" t="str" cm="1">
        <f t="array" ref="M985">IFERROR(INDEX(Forecast_Capex_Input!J$12:J$286,$Z985),NA)</f>
        <v>N/A</v>
      </c>
      <c r="N985" s="150" t="str" cm="1">
        <f t="array" ref="N985">IFERROR(INDEX(Forecast_Capex_Input!K$12:K$286,$Z985),NA)</f>
        <v>N/A</v>
      </c>
      <c r="O985" s="150" t="str" cm="1">
        <f t="array" ref="O985">IFERROR(INDEX(Forecast_Capex_Input!L$12:L$286,$Z985),NA)</f>
        <v>N/A</v>
      </c>
      <c r="P985" s="150" t="str" cm="1">
        <f t="array" ref="P985">IFERROR(INDEX(Forecast_Capex_Input!M$12:M$286,$Z985),NA)</f>
        <v>N/A</v>
      </c>
      <c r="Q985" s="24" t="str" cm="1">
        <f t="array" ref="Q985">IFERROR(INDEX(Forecast_Capex_Input!N$12:N$286,$Z985),NA)</f>
        <v>N/A</v>
      </c>
      <c r="R985" s="190" cm="1">
        <f t="array" ref="R985">IFERROR(INDEX(Forecast_Capex_Input!O$12:O$286,$Z985),0)</f>
        <v>0</v>
      </c>
      <c r="S985" s="24" cm="1">
        <f t="array" ref="S985">IFERROR(INDEX(Forecast_Capex_Input!P$12:P$286,$Z985),0)</f>
        <v>0</v>
      </c>
      <c r="T985" s="150" t="str" cm="1">
        <f t="array" aca="1" ref="T985" ca="1">IFERROR(INDEX(General!$K$91:$K$110,$AC985),NA)</f>
        <v>N/A</v>
      </c>
      <c r="U985" s="43" cm="1">
        <f t="array" aca="1" ref="U985" ca="1">IFERROR(
IF($F985=General!$E$25,INDEX(Forecast_Capex_Input!S$12:S$286,$Z985),
INDEX(Forecast_Capex_Input!T$12:T$286,$Z985)),0)</f>
        <v>0</v>
      </c>
      <c r="V985" s="82" t="b">
        <f>IFERROR(INDEX(Overheads!$T$19:$T$26,MATCH($I985,Overheads!$E$19:$E$26,0)),FALSE)</f>
        <v>0</v>
      </c>
      <c r="W985" s="209" cm="1">
        <f t="array" ref="W985">IFERROR(
INDEX(Forecast_Capex_Input!CN$12:CN$286,$Z985),0)</f>
        <v>0</v>
      </c>
      <c r="X985" s="209">
        <f>IFERROR(
MATCH($W985,General!$L$39:$S$39,0),1)</f>
        <v>1</v>
      </c>
      <c r="Z985" s="28" t="str">
        <f>IFERROR(
IF(MATCH($C985,Forecast_Capex_Input!$CI$12:$CI$286,1)+1&gt;MAX(Forecast_Capex_Input!$C$12:$C$286),NA,
MATCH($C985,Forecast_Capex_Input!$CI$12:$CI$286,1)+1),1)</f>
        <v>N/A</v>
      </c>
      <c r="AA985" s="28" t="str" cm="1">
        <f t="array" aca="1" ref="AA985" ca="1">IFERROR(
IF(Z984&lt;&gt;Z985,1,
IF(COUNTIF(OFFSET(AA984,0,0,-INDEX(Forecast_Capex_Input!$CG$12:$CG$286,$Z985)),AA984)=INDEX(Forecast_Capex_Input!$CG$12:$CG$286,$Z985),AA984+1,AA984)),NA)</f>
        <v>N/A</v>
      </c>
      <c r="AB985" s="28" t="str" cm="1">
        <f t="array" ref="AB985">IFERROR($C985-IF($Z985=1,1,INDEX(Forecast_Capex_Input!$CI$12:$CI$286,$Z985-1))+1,NA)</f>
        <v>N/A</v>
      </c>
      <c r="AC985" s="28" t="str" cm="1">
        <f t="array" aca="1" ref="AC985" ca="1">IFERROR(IF(AA985=1,
INDEX(Forecast_Capex_Input!$AI$10:$BB$10,SMALL(IF(INDEX(Forecast_Capex_Input!$AI$12:$BB$286,$Z985,0)&gt;0,COLUMN(Forecast_Capex_Input!$AI$10:$BB$10)-COLUMN(Forecast_Capex_Input!$AI$12)+1),ROWS(OFFSET(AC984,0,0,-$AB985)))),
OFFSET(AC984,-INDEX(Forecast_Capex_Input!$CG$12:$CG$286,$Z985)+1,0)),NA)</f>
        <v>N/A</v>
      </c>
      <c r="AD985" s="28" t="str">
        <f t="shared" ca="1" si="87"/>
        <v>N/A</v>
      </c>
      <c r="AE985" s="82" t="b">
        <f t="shared" si="91"/>
        <v>0</v>
      </c>
      <c r="AF985" s="78" t="b">
        <v>0</v>
      </c>
      <c r="AG985" s="82" t="b">
        <f t="shared" si="88"/>
        <v>1</v>
      </c>
      <c r="AI985" s="55">
        <v>0</v>
      </c>
      <c r="AJ985" s="55">
        <v>0</v>
      </c>
      <c r="AK985" s="55">
        <v>0</v>
      </c>
      <c r="AL985" s="55">
        <v>0</v>
      </c>
      <c r="AM985" s="55">
        <v>0</v>
      </c>
      <c r="AN985" s="135">
        <v>0</v>
      </c>
      <c r="AP985" s="55">
        <v>0</v>
      </c>
      <c r="AQ985" s="55">
        <v>0</v>
      </c>
      <c r="AR985" s="55">
        <v>0</v>
      </c>
      <c r="AS985" s="55">
        <v>0</v>
      </c>
      <c r="AT985" s="55">
        <v>0</v>
      </c>
      <c r="AU985" s="135">
        <v>0</v>
      </c>
      <c r="AW985" s="55">
        <v>0</v>
      </c>
      <c r="AX985" s="55">
        <v>0</v>
      </c>
      <c r="AY985" s="55">
        <v>0</v>
      </c>
      <c r="AZ985" s="55">
        <v>0</v>
      </c>
      <c r="BA985" s="55">
        <v>0</v>
      </c>
      <c r="BB985" s="135">
        <v>0</v>
      </c>
      <c r="BD985" s="55">
        <v>0</v>
      </c>
      <c r="BE985" s="55">
        <v>0</v>
      </c>
      <c r="BF985" s="55">
        <v>0</v>
      </c>
      <c r="BG985" s="55">
        <v>0</v>
      </c>
      <c r="BH985" s="55">
        <v>0</v>
      </c>
      <c r="BI985" s="135">
        <v>0</v>
      </c>
      <c r="BK985" s="55">
        <v>0</v>
      </c>
      <c r="BL985" s="55">
        <v>0</v>
      </c>
      <c r="BM985" s="55">
        <v>0</v>
      </c>
      <c r="BN985" s="55">
        <v>0</v>
      </c>
      <c r="BO985" s="55">
        <v>0</v>
      </c>
      <c r="BP985" s="135">
        <v>0</v>
      </c>
      <c r="BR985" s="147">
        <v>0</v>
      </c>
      <c r="BS985" s="147">
        <v>0</v>
      </c>
      <c r="BT985" s="147">
        <v>0</v>
      </c>
      <c r="BU985" s="147">
        <v>0</v>
      </c>
      <c r="BV985" s="147">
        <v>0</v>
      </c>
      <c r="BX985" s="55">
        <v>0</v>
      </c>
      <c r="BY985" s="55">
        <v>0</v>
      </c>
      <c r="BZ985" s="55">
        <v>0</v>
      </c>
      <c r="CA985" s="55">
        <v>0</v>
      </c>
      <c r="CB985" s="55">
        <v>0</v>
      </c>
      <c r="CC985" s="135">
        <v>0</v>
      </c>
      <c r="CE985" s="55">
        <v>0</v>
      </c>
      <c r="CF985" s="55">
        <v>0</v>
      </c>
      <c r="CG985" s="55">
        <v>0</v>
      </c>
      <c r="CH985" s="55">
        <v>0</v>
      </c>
      <c r="CI985" s="55">
        <v>0</v>
      </c>
      <c r="CJ985" s="135">
        <v>0</v>
      </c>
      <c r="CL985" s="55">
        <v>0</v>
      </c>
      <c r="CM985" s="55">
        <v>0</v>
      </c>
      <c r="CN985" s="55">
        <v>0</v>
      </c>
      <c r="CO985" s="55">
        <v>0</v>
      </c>
      <c r="CP985" s="55">
        <v>0</v>
      </c>
      <c r="CQ985" s="135">
        <v>0</v>
      </c>
      <c r="CS985" s="67">
        <v>0</v>
      </c>
      <c r="CT985" s="67">
        <v>0</v>
      </c>
      <c r="CU985" s="67">
        <v>0</v>
      </c>
      <c r="CV985" s="67">
        <v>0</v>
      </c>
      <c r="CW985" s="67">
        <v>0</v>
      </c>
      <c r="CX985" s="135">
        <v>0</v>
      </c>
      <c r="CZ985" s="55">
        <v>0</v>
      </c>
      <c r="DA985" s="55">
        <v>0</v>
      </c>
      <c r="DB985" s="55">
        <v>0</v>
      </c>
      <c r="DC985" s="55">
        <v>0</v>
      </c>
      <c r="DD985" s="55">
        <v>0</v>
      </c>
      <c r="DE985" s="135">
        <v>0</v>
      </c>
      <c r="DG985" s="43" t="b" cm="1">
        <f t="array" aca="1" ref="DG985" ca="1">OR($G985=Forecast_Capex_Input!$BF$8:$BF$10)</f>
        <v>0</v>
      </c>
      <c r="DH985" s="43" cm="1">
        <f t="array" aca="1" ref="DH985" ca="1">IFERROR(INDEX(Forecast_Capex_Input!BG$12:BG$286,$Z985)
*(INDEX(Forecast_Capex_Input!$H$12:$H$286,$Z985)=Repex),0)
*$DG985</f>
        <v>0</v>
      </c>
      <c r="DI985" s="43" cm="1">
        <f t="array" aca="1" ref="DI985" ca="1">IFERROR(INDEX(Forecast_Capex_Input!BH$12:BH$286,$Z985)
*(INDEX(Forecast_Capex_Input!$H$12:$H$286,$Z985)=Repex),0)
*$DG985</f>
        <v>0</v>
      </c>
      <c r="DJ985" s="43" cm="1">
        <f t="array" aca="1" ref="DJ985" ca="1">IFERROR(INDEX(Forecast_Capex_Input!BI$12:BI$286,$Z985)
*(INDEX(Forecast_Capex_Input!$H$12:$H$286,$Z985)=Repex),0)
*$DG985</f>
        <v>0</v>
      </c>
      <c r="DK985" s="43" cm="1">
        <f t="array" aca="1" ref="DK985" ca="1">IFERROR(INDEX(Forecast_Capex_Input!BJ$12:BJ$286,$Z985)
*(INDEX(Forecast_Capex_Input!$H$12:$H$286,$Z985)=Repex),0)
*$DG985</f>
        <v>0</v>
      </c>
      <c r="DL985" s="43" cm="1">
        <f t="array" aca="1" ref="DL985" ca="1">IFERROR(INDEX(Forecast_Capex_Input!BK$12:BK$286,$Z985)
*(INDEX(Forecast_Capex_Input!$H$12:$H$286,$Z985)=Repex),0)
*$DG985</f>
        <v>0</v>
      </c>
      <c r="DM985" s="43" cm="1">
        <f t="array" aca="1" ref="DM985" ca="1">IFERROR(INDEX(Forecast_Capex_Input!BL$12:BL$286,$Z985)
*(INDEX(Forecast_Capex_Input!$H$12:$H$286,$Z985)=Repex),0)
*$DG985</f>
        <v>0</v>
      </c>
      <c r="DO985" s="43" t="b" cm="1">
        <f t="array" aca="1" ref="DO985" ca="1">OR($G985=Forecast_Capex_Input!$BN$8:$BN$9)</f>
        <v>0</v>
      </c>
      <c r="DP985" s="43" cm="1">
        <f t="array" aca="1" ref="DP985" ca="1">IFERROR(INDEX(Forecast_Capex_Input!BO$12:BO$286,$Z985)
*(INDEX(Forecast_Capex_Input!$H$12:$H$286,$Z985)=Repex),0)
*$DO985</f>
        <v>0</v>
      </c>
      <c r="DQ985" s="43" cm="1">
        <f t="array" aca="1" ref="DQ985" ca="1">IFERROR(INDEX(Forecast_Capex_Input!BP$12:BP$286,$Z985)
*(INDEX(Forecast_Capex_Input!$H$12:$H$286,$Z985)=Repex),0)
*$DO985</f>
        <v>0</v>
      </c>
      <c r="DR985" s="43" cm="1">
        <f t="array" aca="1" ref="DR985" ca="1">IFERROR(INDEX(Forecast_Capex_Input!BQ$12:BQ$286,$Z985)
*(INDEX(Forecast_Capex_Input!$H$12:$H$286,$Z985)=Repex),0)
*$DO985</f>
        <v>0</v>
      </c>
      <c r="DS985" s="43" cm="1">
        <f t="array" aca="1" ref="DS985" ca="1">IFERROR(INDEX(Forecast_Capex_Input!BR$12:BR$286,$Z985)
*(INDEX(Forecast_Capex_Input!$H$12:$H$286,$Z985)=Repex),0)
*$DO985</f>
        <v>0</v>
      </c>
      <c r="DT985" s="43" cm="1">
        <f t="array" aca="1" ref="DT985" ca="1">IFERROR(INDEX(Forecast_Capex_Input!BS$12:BS$286,$Z985)
*(INDEX(Forecast_Capex_Input!$H$12:$H$286,$Z985)=Repex),0)
*$DO985</f>
        <v>0</v>
      </c>
      <c r="DV985" s="43" t="b" cm="1">
        <f t="array" aca="1" ref="DV985" ca="1">OR($G985=Forecast_Capex_Input!$BU$8:$BU$10)</f>
        <v>0</v>
      </c>
      <c r="DW985" s="43" cm="1">
        <f t="array" aca="1" ref="DW985" ca="1">IFERROR(INDEX(Forecast_Capex_Input!BV$12:BV$286,$Z985)
*(INDEX(Forecast_Capex_Input!$H$12:$H$286,$Z985)=Repex),0)
*$DV985</f>
        <v>0</v>
      </c>
      <c r="DX985" s="43" cm="1">
        <f t="array" aca="1" ref="DX985" ca="1">IFERROR(INDEX(Forecast_Capex_Input!BW$12:BW$286,$Z985)
*(INDEX(Forecast_Capex_Input!$H$12:$H$286,$Z985)=Repex),0)
*$DV985</f>
        <v>0</v>
      </c>
      <c r="DY985" s="43" cm="1">
        <f t="array" aca="1" ref="DY985" ca="1">IFERROR(INDEX(Forecast_Capex_Input!BX$12:BX$286,$Z985)
*(INDEX(Forecast_Capex_Input!$H$12:$H$286,$Z985)=Repex),0)
*$DV985</f>
        <v>0</v>
      </c>
      <c r="DZ985" s="43" cm="1">
        <f t="array" aca="1" ref="DZ985" ca="1">IFERROR(INDEX(Forecast_Capex_Input!BY$12:BY$286,$Z985)
*(INDEX(Forecast_Capex_Input!$H$12:$H$286,$Z985)=Repex),0)
*$DV985</f>
        <v>0</v>
      </c>
      <c r="EA985" s="43" cm="1">
        <f t="array" aca="1" ref="EA985" ca="1">IFERROR(INDEX(Forecast_Capex_Input!BZ$12:BZ$286,$Z985)
*(INDEX(Forecast_Capex_Input!$H$12:$H$286,$Z985)=Repex),0)
*$DV985</f>
        <v>0</v>
      </c>
      <c r="EB985" s="43" cm="1">
        <f t="array" aca="1" ref="EB985" ca="1">IFERROR(INDEX(Forecast_Capex_Input!CA$12:CA$286,$Z985)
*(INDEX(Forecast_Capex_Input!$H$12:$H$286,$Z985)=Repex),0)
*$DV985</f>
        <v>0</v>
      </c>
      <c r="EC985" s="43" cm="1">
        <f t="array" aca="1" ref="EC985" ca="1">IFERROR(INDEX(Forecast_Capex_Input!CB$12:CB$286,$Z985)
*(INDEX(Forecast_Capex_Input!$H$12:$H$286,$Z985)=Repex),0)
*$DV985</f>
        <v>0</v>
      </c>
      <c r="ED985" s="43" cm="1">
        <f t="array" aca="1" ref="ED985" ca="1">IFERROR(INDEX(Forecast_Capex_Input!CC$12:CC$286,$Z985)
*(INDEX(Forecast_Capex_Input!$H$12:$H$286,$Z985)=Repex),0)
*$DV985</f>
        <v>0</v>
      </c>
      <c r="EF985" s="86" t="str">
        <f t="shared" si="89"/>
        <v>N/A</v>
      </c>
      <c r="EG985" s="28" t="str">
        <f>IFERROR(RANK(EF985,EF$11:EF$1010,0)+COUNTIF(EF$11:EF985,EF985)-1,NA)</f>
        <v>N/A</v>
      </c>
    </row>
    <row r="986" spans="3:137" x14ac:dyDescent="0.2">
      <c r="C986" s="28">
        <f t="shared" si="90"/>
        <v>976</v>
      </c>
      <c r="D986" s="9" t="str" cm="1">
        <f t="array" ref="D986">IFERROR(INDEX(Forecast_Capex_Input!$D$12:$D$286,$Z986),NA)</f>
        <v>N/A</v>
      </c>
      <c r="E986" s="24" t="str" cm="1">
        <f t="array" ref="E986">IF($Z986=NA,NA,INDEX(Forecast_Capex_Input!$E$12:$E$286,$Z986))</f>
        <v>N/A</v>
      </c>
      <c r="F986" s="9" t="str" cm="1">
        <f t="array" aca="1" ref="F986" ca="1">IFERROR(INDEX(General!$E$25:$E$26,$AA986),NA)</f>
        <v>N/A</v>
      </c>
      <c r="G986" s="9" t="str" cm="1">
        <f t="array" aca="1" ref="G986" ca="1">IFERROR(INDEX(Forecast_Capex_Input!$AI$11:$BB$11,$AC986),NA)</f>
        <v>N/A</v>
      </c>
      <c r="H986" s="50" t="str" cm="1">
        <f t="array" aca="1" ref="H986" ca="1">IFERROR(INDEX(Forecast_Capex_Input!$AI$12:$BB$286,$Z986,$AC986),NA)</f>
        <v>N/A</v>
      </c>
      <c r="I986" s="150" t="str" cm="1">
        <f t="array" ref="I986">IFERROR(INDEX(Forecast_Capex_Input!$F$12:$F$286,$Z986),NA)</f>
        <v>N/A</v>
      </c>
      <c r="J986" s="150" t="str" cm="1">
        <f t="array" ref="J986">IFERROR(INDEX(Forecast_Capex_Input!G$12:G$286,$Z986),NA)</f>
        <v>N/A</v>
      </c>
      <c r="K986" s="150" t="str" cm="1">
        <f t="array" ref="K986">IFERROR(INDEX(Forecast_Capex_Input!H$12:H$286,$Z986),NA)</f>
        <v>N/A</v>
      </c>
      <c r="L986" s="150" t="str" cm="1">
        <f t="array" ref="L986">IFERROR(INDEX(Forecast_Capex_Input!I$12:I$286,$Z986),NA)</f>
        <v>N/A</v>
      </c>
      <c r="M986" s="150" t="str" cm="1">
        <f t="array" ref="M986">IFERROR(INDEX(Forecast_Capex_Input!J$12:J$286,$Z986),NA)</f>
        <v>N/A</v>
      </c>
      <c r="N986" s="150" t="str" cm="1">
        <f t="array" ref="N986">IFERROR(INDEX(Forecast_Capex_Input!K$12:K$286,$Z986),NA)</f>
        <v>N/A</v>
      </c>
      <c r="O986" s="150" t="str" cm="1">
        <f t="array" ref="O986">IFERROR(INDEX(Forecast_Capex_Input!L$12:L$286,$Z986),NA)</f>
        <v>N/A</v>
      </c>
      <c r="P986" s="150" t="str" cm="1">
        <f t="array" ref="P986">IFERROR(INDEX(Forecast_Capex_Input!M$12:M$286,$Z986),NA)</f>
        <v>N/A</v>
      </c>
      <c r="Q986" s="24" t="str" cm="1">
        <f t="array" ref="Q986">IFERROR(INDEX(Forecast_Capex_Input!N$12:N$286,$Z986),NA)</f>
        <v>N/A</v>
      </c>
      <c r="R986" s="190" cm="1">
        <f t="array" ref="R986">IFERROR(INDEX(Forecast_Capex_Input!O$12:O$286,$Z986),0)</f>
        <v>0</v>
      </c>
      <c r="S986" s="24" cm="1">
        <f t="array" ref="S986">IFERROR(INDEX(Forecast_Capex_Input!P$12:P$286,$Z986),0)</f>
        <v>0</v>
      </c>
      <c r="T986" s="150" t="str" cm="1">
        <f t="array" aca="1" ref="T986" ca="1">IFERROR(INDEX(General!$K$91:$K$110,$AC986),NA)</f>
        <v>N/A</v>
      </c>
      <c r="U986" s="43" cm="1">
        <f t="array" aca="1" ref="U986" ca="1">IFERROR(
IF($F986=General!$E$25,INDEX(Forecast_Capex_Input!S$12:S$286,$Z986),
INDEX(Forecast_Capex_Input!T$12:T$286,$Z986)),0)</f>
        <v>0</v>
      </c>
      <c r="V986" s="82" t="b">
        <f>IFERROR(INDEX(Overheads!$T$19:$T$26,MATCH($I986,Overheads!$E$19:$E$26,0)),FALSE)</f>
        <v>0</v>
      </c>
      <c r="W986" s="209" cm="1">
        <f t="array" ref="W986">IFERROR(
INDEX(Forecast_Capex_Input!CN$12:CN$286,$Z986),0)</f>
        <v>0</v>
      </c>
      <c r="X986" s="209">
        <f>IFERROR(
MATCH($W986,General!$L$39:$S$39,0),1)</f>
        <v>1</v>
      </c>
      <c r="Z986" s="28" t="str">
        <f>IFERROR(
IF(MATCH($C986,Forecast_Capex_Input!$CI$12:$CI$286,1)+1&gt;MAX(Forecast_Capex_Input!$C$12:$C$286),NA,
MATCH($C986,Forecast_Capex_Input!$CI$12:$CI$286,1)+1),1)</f>
        <v>N/A</v>
      </c>
      <c r="AA986" s="28" t="str" cm="1">
        <f t="array" aca="1" ref="AA986" ca="1">IFERROR(
IF(Z985&lt;&gt;Z986,1,
IF(COUNTIF(OFFSET(AA985,0,0,-INDEX(Forecast_Capex_Input!$CG$12:$CG$286,$Z986)),AA985)=INDEX(Forecast_Capex_Input!$CG$12:$CG$286,$Z986),AA985+1,AA985)),NA)</f>
        <v>N/A</v>
      </c>
      <c r="AB986" s="28" t="str" cm="1">
        <f t="array" ref="AB986">IFERROR($C986-IF($Z986=1,1,INDEX(Forecast_Capex_Input!$CI$12:$CI$286,$Z986-1))+1,NA)</f>
        <v>N/A</v>
      </c>
      <c r="AC986" s="28" t="str" cm="1">
        <f t="array" aca="1" ref="AC986" ca="1">IFERROR(IF(AA986=1,
INDEX(Forecast_Capex_Input!$AI$10:$BB$10,SMALL(IF(INDEX(Forecast_Capex_Input!$AI$12:$BB$286,$Z986,0)&gt;0,COLUMN(Forecast_Capex_Input!$AI$10:$BB$10)-COLUMN(Forecast_Capex_Input!$AI$12)+1),ROWS(OFFSET(AC985,0,0,-$AB986)))),
OFFSET(AC985,-INDEX(Forecast_Capex_Input!$CG$12:$CG$286,$Z986)+1,0)),NA)</f>
        <v>N/A</v>
      </c>
      <c r="AD986" s="28" t="str">
        <f t="shared" ca="1" si="87"/>
        <v>N/A</v>
      </c>
      <c r="AE986" s="82" t="b">
        <f t="shared" si="91"/>
        <v>0</v>
      </c>
      <c r="AF986" s="78" t="b">
        <v>0</v>
      </c>
      <c r="AG986" s="82" t="b">
        <f t="shared" si="88"/>
        <v>1</v>
      </c>
      <c r="AI986" s="55">
        <v>0</v>
      </c>
      <c r="AJ986" s="55">
        <v>0</v>
      </c>
      <c r="AK986" s="55">
        <v>0</v>
      </c>
      <c r="AL986" s="55">
        <v>0</v>
      </c>
      <c r="AM986" s="55">
        <v>0</v>
      </c>
      <c r="AN986" s="135">
        <v>0</v>
      </c>
      <c r="AP986" s="55">
        <v>0</v>
      </c>
      <c r="AQ986" s="55">
        <v>0</v>
      </c>
      <c r="AR986" s="55">
        <v>0</v>
      </c>
      <c r="AS986" s="55">
        <v>0</v>
      </c>
      <c r="AT986" s="55">
        <v>0</v>
      </c>
      <c r="AU986" s="135">
        <v>0</v>
      </c>
      <c r="AW986" s="55">
        <v>0</v>
      </c>
      <c r="AX986" s="55">
        <v>0</v>
      </c>
      <c r="AY986" s="55">
        <v>0</v>
      </c>
      <c r="AZ986" s="55">
        <v>0</v>
      </c>
      <c r="BA986" s="55">
        <v>0</v>
      </c>
      <c r="BB986" s="135">
        <v>0</v>
      </c>
      <c r="BD986" s="55">
        <v>0</v>
      </c>
      <c r="BE986" s="55">
        <v>0</v>
      </c>
      <c r="BF986" s="55">
        <v>0</v>
      </c>
      <c r="BG986" s="55">
        <v>0</v>
      </c>
      <c r="BH986" s="55">
        <v>0</v>
      </c>
      <c r="BI986" s="135">
        <v>0</v>
      </c>
      <c r="BK986" s="55">
        <v>0</v>
      </c>
      <c r="BL986" s="55">
        <v>0</v>
      </c>
      <c r="BM986" s="55">
        <v>0</v>
      </c>
      <c r="BN986" s="55">
        <v>0</v>
      </c>
      <c r="BO986" s="55">
        <v>0</v>
      </c>
      <c r="BP986" s="135">
        <v>0</v>
      </c>
      <c r="BR986" s="147">
        <v>0</v>
      </c>
      <c r="BS986" s="147">
        <v>0</v>
      </c>
      <c r="BT986" s="147">
        <v>0</v>
      </c>
      <c r="BU986" s="147">
        <v>0</v>
      </c>
      <c r="BV986" s="147">
        <v>0</v>
      </c>
      <c r="BX986" s="55">
        <v>0</v>
      </c>
      <c r="BY986" s="55">
        <v>0</v>
      </c>
      <c r="BZ986" s="55">
        <v>0</v>
      </c>
      <c r="CA986" s="55">
        <v>0</v>
      </c>
      <c r="CB986" s="55">
        <v>0</v>
      </c>
      <c r="CC986" s="135">
        <v>0</v>
      </c>
      <c r="CE986" s="55">
        <v>0</v>
      </c>
      <c r="CF986" s="55">
        <v>0</v>
      </c>
      <c r="CG986" s="55">
        <v>0</v>
      </c>
      <c r="CH986" s="55">
        <v>0</v>
      </c>
      <c r="CI986" s="55">
        <v>0</v>
      </c>
      <c r="CJ986" s="135">
        <v>0</v>
      </c>
      <c r="CL986" s="55">
        <v>0</v>
      </c>
      <c r="CM986" s="55">
        <v>0</v>
      </c>
      <c r="CN986" s="55">
        <v>0</v>
      </c>
      <c r="CO986" s="55">
        <v>0</v>
      </c>
      <c r="CP986" s="55">
        <v>0</v>
      </c>
      <c r="CQ986" s="135">
        <v>0</v>
      </c>
      <c r="CS986" s="67">
        <v>0</v>
      </c>
      <c r="CT986" s="67">
        <v>0</v>
      </c>
      <c r="CU986" s="67">
        <v>0</v>
      </c>
      <c r="CV986" s="67">
        <v>0</v>
      </c>
      <c r="CW986" s="67">
        <v>0</v>
      </c>
      <c r="CX986" s="135">
        <v>0</v>
      </c>
      <c r="CZ986" s="55">
        <v>0</v>
      </c>
      <c r="DA986" s="55">
        <v>0</v>
      </c>
      <c r="DB986" s="55">
        <v>0</v>
      </c>
      <c r="DC986" s="55">
        <v>0</v>
      </c>
      <c r="DD986" s="55">
        <v>0</v>
      </c>
      <c r="DE986" s="135">
        <v>0</v>
      </c>
      <c r="DG986" s="43" t="b" cm="1">
        <f t="array" aca="1" ref="DG986" ca="1">OR($G986=Forecast_Capex_Input!$BF$8:$BF$10)</f>
        <v>0</v>
      </c>
      <c r="DH986" s="43" cm="1">
        <f t="array" aca="1" ref="DH986" ca="1">IFERROR(INDEX(Forecast_Capex_Input!BG$12:BG$286,$Z986)
*(INDEX(Forecast_Capex_Input!$H$12:$H$286,$Z986)=Repex),0)
*$DG986</f>
        <v>0</v>
      </c>
      <c r="DI986" s="43" cm="1">
        <f t="array" aca="1" ref="DI986" ca="1">IFERROR(INDEX(Forecast_Capex_Input!BH$12:BH$286,$Z986)
*(INDEX(Forecast_Capex_Input!$H$12:$H$286,$Z986)=Repex),0)
*$DG986</f>
        <v>0</v>
      </c>
      <c r="DJ986" s="43" cm="1">
        <f t="array" aca="1" ref="DJ986" ca="1">IFERROR(INDEX(Forecast_Capex_Input!BI$12:BI$286,$Z986)
*(INDEX(Forecast_Capex_Input!$H$12:$H$286,$Z986)=Repex),0)
*$DG986</f>
        <v>0</v>
      </c>
      <c r="DK986" s="43" cm="1">
        <f t="array" aca="1" ref="DK986" ca="1">IFERROR(INDEX(Forecast_Capex_Input!BJ$12:BJ$286,$Z986)
*(INDEX(Forecast_Capex_Input!$H$12:$H$286,$Z986)=Repex),0)
*$DG986</f>
        <v>0</v>
      </c>
      <c r="DL986" s="43" cm="1">
        <f t="array" aca="1" ref="DL986" ca="1">IFERROR(INDEX(Forecast_Capex_Input!BK$12:BK$286,$Z986)
*(INDEX(Forecast_Capex_Input!$H$12:$H$286,$Z986)=Repex),0)
*$DG986</f>
        <v>0</v>
      </c>
      <c r="DM986" s="43" cm="1">
        <f t="array" aca="1" ref="DM986" ca="1">IFERROR(INDEX(Forecast_Capex_Input!BL$12:BL$286,$Z986)
*(INDEX(Forecast_Capex_Input!$H$12:$H$286,$Z986)=Repex),0)
*$DG986</f>
        <v>0</v>
      </c>
      <c r="DO986" s="43" t="b" cm="1">
        <f t="array" aca="1" ref="DO986" ca="1">OR($G986=Forecast_Capex_Input!$BN$8:$BN$9)</f>
        <v>0</v>
      </c>
      <c r="DP986" s="43" cm="1">
        <f t="array" aca="1" ref="DP986" ca="1">IFERROR(INDEX(Forecast_Capex_Input!BO$12:BO$286,$Z986)
*(INDEX(Forecast_Capex_Input!$H$12:$H$286,$Z986)=Repex),0)
*$DO986</f>
        <v>0</v>
      </c>
      <c r="DQ986" s="43" cm="1">
        <f t="array" aca="1" ref="DQ986" ca="1">IFERROR(INDEX(Forecast_Capex_Input!BP$12:BP$286,$Z986)
*(INDEX(Forecast_Capex_Input!$H$12:$H$286,$Z986)=Repex),0)
*$DO986</f>
        <v>0</v>
      </c>
      <c r="DR986" s="43" cm="1">
        <f t="array" aca="1" ref="DR986" ca="1">IFERROR(INDEX(Forecast_Capex_Input!BQ$12:BQ$286,$Z986)
*(INDEX(Forecast_Capex_Input!$H$12:$H$286,$Z986)=Repex),0)
*$DO986</f>
        <v>0</v>
      </c>
      <c r="DS986" s="43" cm="1">
        <f t="array" aca="1" ref="DS986" ca="1">IFERROR(INDEX(Forecast_Capex_Input!BR$12:BR$286,$Z986)
*(INDEX(Forecast_Capex_Input!$H$12:$H$286,$Z986)=Repex),0)
*$DO986</f>
        <v>0</v>
      </c>
      <c r="DT986" s="43" cm="1">
        <f t="array" aca="1" ref="DT986" ca="1">IFERROR(INDEX(Forecast_Capex_Input!BS$12:BS$286,$Z986)
*(INDEX(Forecast_Capex_Input!$H$12:$H$286,$Z986)=Repex),0)
*$DO986</f>
        <v>0</v>
      </c>
      <c r="DV986" s="43" t="b" cm="1">
        <f t="array" aca="1" ref="DV986" ca="1">OR($G986=Forecast_Capex_Input!$BU$8:$BU$10)</f>
        <v>0</v>
      </c>
      <c r="DW986" s="43" cm="1">
        <f t="array" aca="1" ref="DW986" ca="1">IFERROR(INDEX(Forecast_Capex_Input!BV$12:BV$286,$Z986)
*(INDEX(Forecast_Capex_Input!$H$12:$H$286,$Z986)=Repex),0)
*$DV986</f>
        <v>0</v>
      </c>
      <c r="DX986" s="43" cm="1">
        <f t="array" aca="1" ref="DX986" ca="1">IFERROR(INDEX(Forecast_Capex_Input!BW$12:BW$286,$Z986)
*(INDEX(Forecast_Capex_Input!$H$12:$H$286,$Z986)=Repex),0)
*$DV986</f>
        <v>0</v>
      </c>
      <c r="DY986" s="43" cm="1">
        <f t="array" aca="1" ref="DY986" ca="1">IFERROR(INDEX(Forecast_Capex_Input!BX$12:BX$286,$Z986)
*(INDEX(Forecast_Capex_Input!$H$12:$H$286,$Z986)=Repex),0)
*$DV986</f>
        <v>0</v>
      </c>
      <c r="DZ986" s="43" cm="1">
        <f t="array" aca="1" ref="DZ986" ca="1">IFERROR(INDEX(Forecast_Capex_Input!BY$12:BY$286,$Z986)
*(INDEX(Forecast_Capex_Input!$H$12:$H$286,$Z986)=Repex),0)
*$DV986</f>
        <v>0</v>
      </c>
      <c r="EA986" s="43" cm="1">
        <f t="array" aca="1" ref="EA986" ca="1">IFERROR(INDEX(Forecast_Capex_Input!BZ$12:BZ$286,$Z986)
*(INDEX(Forecast_Capex_Input!$H$12:$H$286,$Z986)=Repex),0)
*$DV986</f>
        <v>0</v>
      </c>
      <c r="EB986" s="43" cm="1">
        <f t="array" aca="1" ref="EB986" ca="1">IFERROR(INDEX(Forecast_Capex_Input!CA$12:CA$286,$Z986)
*(INDEX(Forecast_Capex_Input!$H$12:$H$286,$Z986)=Repex),0)
*$DV986</f>
        <v>0</v>
      </c>
      <c r="EC986" s="43" cm="1">
        <f t="array" aca="1" ref="EC986" ca="1">IFERROR(INDEX(Forecast_Capex_Input!CB$12:CB$286,$Z986)
*(INDEX(Forecast_Capex_Input!$H$12:$H$286,$Z986)=Repex),0)
*$DV986</f>
        <v>0</v>
      </c>
      <c r="ED986" s="43" cm="1">
        <f t="array" aca="1" ref="ED986" ca="1">IFERROR(INDEX(Forecast_Capex_Input!CC$12:CC$286,$Z986)
*(INDEX(Forecast_Capex_Input!$H$12:$H$286,$Z986)=Repex),0)
*$DV986</f>
        <v>0</v>
      </c>
      <c r="EF986" s="86" t="str">
        <f t="shared" si="89"/>
        <v>N/A</v>
      </c>
      <c r="EG986" s="28" t="str">
        <f>IFERROR(RANK(EF986,EF$11:EF$1010,0)+COUNTIF(EF$11:EF986,EF986)-1,NA)</f>
        <v>N/A</v>
      </c>
    </row>
    <row r="987" spans="3:137" x14ac:dyDescent="0.2">
      <c r="C987" s="28">
        <f t="shared" si="90"/>
        <v>977</v>
      </c>
      <c r="D987" s="9" t="str" cm="1">
        <f t="array" ref="D987">IFERROR(INDEX(Forecast_Capex_Input!$D$12:$D$286,$Z987),NA)</f>
        <v>N/A</v>
      </c>
      <c r="E987" s="24" t="str" cm="1">
        <f t="array" ref="E987">IF($Z987=NA,NA,INDEX(Forecast_Capex_Input!$E$12:$E$286,$Z987))</f>
        <v>N/A</v>
      </c>
      <c r="F987" s="9" t="str" cm="1">
        <f t="array" aca="1" ref="F987" ca="1">IFERROR(INDEX(General!$E$25:$E$26,$AA987),NA)</f>
        <v>N/A</v>
      </c>
      <c r="G987" s="9" t="str" cm="1">
        <f t="array" aca="1" ref="G987" ca="1">IFERROR(INDEX(Forecast_Capex_Input!$AI$11:$BB$11,$AC987),NA)</f>
        <v>N/A</v>
      </c>
      <c r="H987" s="50" t="str" cm="1">
        <f t="array" aca="1" ref="H987" ca="1">IFERROR(INDEX(Forecast_Capex_Input!$AI$12:$BB$286,$Z987,$AC987),NA)</f>
        <v>N/A</v>
      </c>
      <c r="I987" s="150" t="str" cm="1">
        <f t="array" ref="I987">IFERROR(INDEX(Forecast_Capex_Input!$F$12:$F$286,$Z987),NA)</f>
        <v>N/A</v>
      </c>
      <c r="J987" s="150" t="str" cm="1">
        <f t="array" ref="J987">IFERROR(INDEX(Forecast_Capex_Input!G$12:G$286,$Z987),NA)</f>
        <v>N/A</v>
      </c>
      <c r="K987" s="150" t="str" cm="1">
        <f t="array" ref="K987">IFERROR(INDEX(Forecast_Capex_Input!H$12:H$286,$Z987),NA)</f>
        <v>N/A</v>
      </c>
      <c r="L987" s="150" t="str" cm="1">
        <f t="array" ref="L987">IFERROR(INDEX(Forecast_Capex_Input!I$12:I$286,$Z987),NA)</f>
        <v>N/A</v>
      </c>
      <c r="M987" s="150" t="str" cm="1">
        <f t="array" ref="M987">IFERROR(INDEX(Forecast_Capex_Input!J$12:J$286,$Z987),NA)</f>
        <v>N/A</v>
      </c>
      <c r="N987" s="150" t="str" cm="1">
        <f t="array" ref="N987">IFERROR(INDEX(Forecast_Capex_Input!K$12:K$286,$Z987),NA)</f>
        <v>N/A</v>
      </c>
      <c r="O987" s="150" t="str" cm="1">
        <f t="array" ref="O987">IFERROR(INDEX(Forecast_Capex_Input!L$12:L$286,$Z987),NA)</f>
        <v>N/A</v>
      </c>
      <c r="P987" s="150" t="str" cm="1">
        <f t="array" ref="P987">IFERROR(INDEX(Forecast_Capex_Input!M$12:M$286,$Z987),NA)</f>
        <v>N/A</v>
      </c>
      <c r="Q987" s="24" t="str" cm="1">
        <f t="array" ref="Q987">IFERROR(INDEX(Forecast_Capex_Input!N$12:N$286,$Z987),NA)</f>
        <v>N/A</v>
      </c>
      <c r="R987" s="190" cm="1">
        <f t="array" ref="R987">IFERROR(INDEX(Forecast_Capex_Input!O$12:O$286,$Z987),0)</f>
        <v>0</v>
      </c>
      <c r="S987" s="24" cm="1">
        <f t="array" ref="S987">IFERROR(INDEX(Forecast_Capex_Input!P$12:P$286,$Z987),0)</f>
        <v>0</v>
      </c>
      <c r="T987" s="150" t="str" cm="1">
        <f t="array" aca="1" ref="T987" ca="1">IFERROR(INDEX(General!$K$91:$K$110,$AC987),NA)</f>
        <v>N/A</v>
      </c>
      <c r="U987" s="43" cm="1">
        <f t="array" aca="1" ref="U987" ca="1">IFERROR(
IF($F987=General!$E$25,INDEX(Forecast_Capex_Input!S$12:S$286,$Z987),
INDEX(Forecast_Capex_Input!T$12:T$286,$Z987)),0)</f>
        <v>0</v>
      </c>
      <c r="V987" s="82" t="b">
        <f>IFERROR(INDEX(Overheads!$T$19:$T$26,MATCH($I987,Overheads!$E$19:$E$26,0)),FALSE)</f>
        <v>0</v>
      </c>
      <c r="W987" s="209" cm="1">
        <f t="array" ref="W987">IFERROR(
INDEX(Forecast_Capex_Input!CN$12:CN$286,$Z987),0)</f>
        <v>0</v>
      </c>
      <c r="X987" s="209">
        <f>IFERROR(
MATCH($W987,General!$L$39:$S$39,0),1)</f>
        <v>1</v>
      </c>
      <c r="Z987" s="28" t="str">
        <f>IFERROR(
IF(MATCH($C987,Forecast_Capex_Input!$CI$12:$CI$286,1)+1&gt;MAX(Forecast_Capex_Input!$C$12:$C$286),NA,
MATCH($C987,Forecast_Capex_Input!$CI$12:$CI$286,1)+1),1)</f>
        <v>N/A</v>
      </c>
      <c r="AA987" s="28" t="str" cm="1">
        <f t="array" aca="1" ref="AA987" ca="1">IFERROR(
IF(Z986&lt;&gt;Z987,1,
IF(COUNTIF(OFFSET(AA986,0,0,-INDEX(Forecast_Capex_Input!$CG$12:$CG$286,$Z987)),AA986)=INDEX(Forecast_Capex_Input!$CG$12:$CG$286,$Z987),AA986+1,AA986)),NA)</f>
        <v>N/A</v>
      </c>
      <c r="AB987" s="28" t="str" cm="1">
        <f t="array" ref="AB987">IFERROR($C987-IF($Z987=1,1,INDEX(Forecast_Capex_Input!$CI$12:$CI$286,$Z987-1))+1,NA)</f>
        <v>N/A</v>
      </c>
      <c r="AC987" s="28" t="str" cm="1">
        <f t="array" aca="1" ref="AC987" ca="1">IFERROR(IF(AA987=1,
INDEX(Forecast_Capex_Input!$AI$10:$BB$10,SMALL(IF(INDEX(Forecast_Capex_Input!$AI$12:$BB$286,$Z987,0)&gt;0,COLUMN(Forecast_Capex_Input!$AI$10:$BB$10)-COLUMN(Forecast_Capex_Input!$AI$12)+1),ROWS(OFFSET(AC986,0,0,-$AB987)))),
OFFSET(AC986,-INDEX(Forecast_Capex_Input!$CG$12:$CG$286,$Z987)+1,0)),NA)</f>
        <v>N/A</v>
      </c>
      <c r="AD987" s="28" t="str">
        <f t="shared" ca="1" si="87"/>
        <v>N/A</v>
      </c>
      <c r="AE987" s="82" t="b">
        <f t="shared" si="91"/>
        <v>0</v>
      </c>
      <c r="AF987" s="78" t="b">
        <v>0</v>
      </c>
      <c r="AG987" s="82" t="b">
        <f t="shared" si="88"/>
        <v>1</v>
      </c>
      <c r="AI987" s="55">
        <v>0</v>
      </c>
      <c r="AJ987" s="55">
        <v>0</v>
      </c>
      <c r="AK987" s="55">
        <v>0</v>
      </c>
      <c r="AL987" s="55">
        <v>0</v>
      </c>
      <c r="AM987" s="55">
        <v>0</v>
      </c>
      <c r="AN987" s="135">
        <v>0</v>
      </c>
      <c r="AP987" s="55">
        <v>0</v>
      </c>
      <c r="AQ987" s="55">
        <v>0</v>
      </c>
      <c r="AR987" s="55">
        <v>0</v>
      </c>
      <c r="AS987" s="55">
        <v>0</v>
      </c>
      <c r="AT987" s="55">
        <v>0</v>
      </c>
      <c r="AU987" s="135">
        <v>0</v>
      </c>
      <c r="AW987" s="55">
        <v>0</v>
      </c>
      <c r="AX987" s="55">
        <v>0</v>
      </c>
      <c r="AY987" s="55">
        <v>0</v>
      </c>
      <c r="AZ987" s="55">
        <v>0</v>
      </c>
      <c r="BA987" s="55">
        <v>0</v>
      </c>
      <c r="BB987" s="135">
        <v>0</v>
      </c>
      <c r="BD987" s="55">
        <v>0</v>
      </c>
      <c r="BE987" s="55">
        <v>0</v>
      </c>
      <c r="BF987" s="55">
        <v>0</v>
      </c>
      <c r="BG987" s="55">
        <v>0</v>
      </c>
      <c r="BH987" s="55">
        <v>0</v>
      </c>
      <c r="BI987" s="135">
        <v>0</v>
      </c>
      <c r="BK987" s="55">
        <v>0</v>
      </c>
      <c r="BL987" s="55">
        <v>0</v>
      </c>
      <c r="BM987" s="55">
        <v>0</v>
      </c>
      <c r="BN987" s="55">
        <v>0</v>
      </c>
      <c r="BO987" s="55">
        <v>0</v>
      </c>
      <c r="BP987" s="135">
        <v>0</v>
      </c>
      <c r="BR987" s="147">
        <v>0</v>
      </c>
      <c r="BS987" s="147">
        <v>0</v>
      </c>
      <c r="BT987" s="147">
        <v>0</v>
      </c>
      <c r="BU987" s="147">
        <v>0</v>
      </c>
      <c r="BV987" s="147">
        <v>0</v>
      </c>
      <c r="BX987" s="55">
        <v>0</v>
      </c>
      <c r="BY987" s="55">
        <v>0</v>
      </c>
      <c r="BZ987" s="55">
        <v>0</v>
      </c>
      <c r="CA987" s="55">
        <v>0</v>
      </c>
      <c r="CB987" s="55">
        <v>0</v>
      </c>
      <c r="CC987" s="135">
        <v>0</v>
      </c>
      <c r="CE987" s="55">
        <v>0</v>
      </c>
      <c r="CF987" s="55">
        <v>0</v>
      </c>
      <c r="CG987" s="55">
        <v>0</v>
      </c>
      <c r="CH987" s="55">
        <v>0</v>
      </c>
      <c r="CI987" s="55">
        <v>0</v>
      </c>
      <c r="CJ987" s="135">
        <v>0</v>
      </c>
      <c r="CL987" s="55">
        <v>0</v>
      </c>
      <c r="CM987" s="55">
        <v>0</v>
      </c>
      <c r="CN987" s="55">
        <v>0</v>
      </c>
      <c r="CO987" s="55">
        <v>0</v>
      </c>
      <c r="CP987" s="55">
        <v>0</v>
      </c>
      <c r="CQ987" s="135">
        <v>0</v>
      </c>
      <c r="CS987" s="67">
        <v>0</v>
      </c>
      <c r="CT987" s="67">
        <v>0</v>
      </c>
      <c r="CU987" s="67">
        <v>0</v>
      </c>
      <c r="CV987" s="67">
        <v>0</v>
      </c>
      <c r="CW987" s="67">
        <v>0</v>
      </c>
      <c r="CX987" s="135">
        <v>0</v>
      </c>
      <c r="CZ987" s="55">
        <v>0</v>
      </c>
      <c r="DA987" s="55">
        <v>0</v>
      </c>
      <c r="DB987" s="55">
        <v>0</v>
      </c>
      <c r="DC987" s="55">
        <v>0</v>
      </c>
      <c r="DD987" s="55">
        <v>0</v>
      </c>
      <c r="DE987" s="135">
        <v>0</v>
      </c>
      <c r="DG987" s="43" t="b" cm="1">
        <f t="array" aca="1" ref="DG987" ca="1">OR($G987=Forecast_Capex_Input!$BF$8:$BF$10)</f>
        <v>0</v>
      </c>
      <c r="DH987" s="43" cm="1">
        <f t="array" aca="1" ref="DH987" ca="1">IFERROR(INDEX(Forecast_Capex_Input!BG$12:BG$286,$Z987)
*(INDEX(Forecast_Capex_Input!$H$12:$H$286,$Z987)=Repex),0)
*$DG987</f>
        <v>0</v>
      </c>
      <c r="DI987" s="43" cm="1">
        <f t="array" aca="1" ref="DI987" ca="1">IFERROR(INDEX(Forecast_Capex_Input!BH$12:BH$286,$Z987)
*(INDEX(Forecast_Capex_Input!$H$12:$H$286,$Z987)=Repex),0)
*$DG987</f>
        <v>0</v>
      </c>
      <c r="DJ987" s="43" cm="1">
        <f t="array" aca="1" ref="DJ987" ca="1">IFERROR(INDEX(Forecast_Capex_Input!BI$12:BI$286,$Z987)
*(INDEX(Forecast_Capex_Input!$H$12:$H$286,$Z987)=Repex),0)
*$DG987</f>
        <v>0</v>
      </c>
      <c r="DK987" s="43" cm="1">
        <f t="array" aca="1" ref="DK987" ca="1">IFERROR(INDEX(Forecast_Capex_Input!BJ$12:BJ$286,$Z987)
*(INDEX(Forecast_Capex_Input!$H$12:$H$286,$Z987)=Repex),0)
*$DG987</f>
        <v>0</v>
      </c>
      <c r="DL987" s="43" cm="1">
        <f t="array" aca="1" ref="DL987" ca="1">IFERROR(INDEX(Forecast_Capex_Input!BK$12:BK$286,$Z987)
*(INDEX(Forecast_Capex_Input!$H$12:$H$286,$Z987)=Repex),0)
*$DG987</f>
        <v>0</v>
      </c>
      <c r="DM987" s="43" cm="1">
        <f t="array" aca="1" ref="DM987" ca="1">IFERROR(INDEX(Forecast_Capex_Input!BL$12:BL$286,$Z987)
*(INDEX(Forecast_Capex_Input!$H$12:$H$286,$Z987)=Repex),0)
*$DG987</f>
        <v>0</v>
      </c>
      <c r="DO987" s="43" t="b" cm="1">
        <f t="array" aca="1" ref="DO987" ca="1">OR($G987=Forecast_Capex_Input!$BN$8:$BN$9)</f>
        <v>0</v>
      </c>
      <c r="DP987" s="43" cm="1">
        <f t="array" aca="1" ref="DP987" ca="1">IFERROR(INDEX(Forecast_Capex_Input!BO$12:BO$286,$Z987)
*(INDEX(Forecast_Capex_Input!$H$12:$H$286,$Z987)=Repex),0)
*$DO987</f>
        <v>0</v>
      </c>
      <c r="DQ987" s="43" cm="1">
        <f t="array" aca="1" ref="DQ987" ca="1">IFERROR(INDEX(Forecast_Capex_Input!BP$12:BP$286,$Z987)
*(INDEX(Forecast_Capex_Input!$H$12:$H$286,$Z987)=Repex),0)
*$DO987</f>
        <v>0</v>
      </c>
      <c r="DR987" s="43" cm="1">
        <f t="array" aca="1" ref="DR987" ca="1">IFERROR(INDEX(Forecast_Capex_Input!BQ$12:BQ$286,$Z987)
*(INDEX(Forecast_Capex_Input!$H$12:$H$286,$Z987)=Repex),0)
*$DO987</f>
        <v>0</v>
      </c>
      <c r="DS987" s="43" cm="1">
        <f t="array" aca="1" ref="DS987" ca="1">IFERROR(INDEX(Forecast_Capex_Input!BR$12:BR$286,$Z987)
*(INDEX(Forecast_Capex_Input!$H$12:$H$286,$Z987)=Repex),0)
*$DO987</f>
        <v>0</v>
      </c>
      <c r="DT987" s="43" cm="1">
        <f t="array" aca="1" ref="DT987" ca="1">IFERROR(INDEX(Forecast_Capex_Input!BS$12:BS$286,$Z987)
*(INDEX(Forecast_Capex_Input!$H$12:$H$286,$Z987)=Repex),0)
*$DO987</f>
        <v>0</v>
      </c>
      <c r="DV987" s="43" t="b" cm="1">
        <f t="array" aca="1" ref="DV987" ca="1">OR($G987=Forecast_Capex_Input!$BU$8:$BU$10)</f>
        <v>0</v>
      </c>
      <c r="DW987" s="43" cm="1">
        <f t="array" aca="1" ref="DW987" ca="1">IFERROR(INDEX(Forecast_Capex_Input!BV$12:BV$286,$Z987)
*(INDEX(Forecast_Capex_Input!$H$12:$H$286,$Z987)=Repex),0)
*$DV987</f>
        <v>0</v>
      </c>
      <c r="DX987" s="43" cm="1">
        <f t="array" aca="1" ref="DX987" ca="1">IFERROR(INDEX(Forecast_Capex_Input!BW$12:BW$286,$Z987)
*(INDEX(Forecast_Capex_Input!$H$12:$H$286,$Z987)=Repex),0)
*$DV987</f>
        <v>0</v>
      </c>
      <c r="DY987" s="43" cm="1">
        <f t="array" aca="1" ref="DY987" ca="1">IFERROR(INDEX(Forecast_Capex_Input!BX$12:BX$286,$Z987)
*(INDEX(Forecast_Capex_Input!$H$12:$H$286,$Z987)=Repex),0)
*$DV987</f>
        <v>0</v>
      </c>
      <c r="DZ987" s="43" cm="1">
        <f t="array" aca="1" ref="DZ987" ca="1">IFERROR(INDEX(Forecast_Capex_Input!BY$12:BY$286,$Z987)
*(INDEX(Forecast_Capex_Input!$H$12:$H$286,$Z987)=Repex),0)
*$DV987</f>
        <v>0</v>
      </c>
      <c r="EA987" s="43" cm="1">
        <f t="array" aca="1" ref="EA987" ca="1">IFERROR(INDEX(Forecast_Capex_Input!BZ$12:BZ$286,$Z987)
*(INDEX(Forecast_Capex_Input!$H$12:$H$286,$Z987)=Repex),0)
*$DV987</f>
        <v>0</v>
      </c>
      <c r="EB987" s="43" cm="1">
        <f t="array" aca="1" ref="EB987" ca="1">IFERROR(INDEX(Forecast_Capex_Input!CA$12:CA$286,$Z987)
*(INDEX(Forecast_Capex_Input!$H$12:$H$286,$Z987)=Repex),0)
*$DV987</f>
        <v>0</v>
      </c>
      <c r="EC987" s="43" cm="1">
        <f t="array" aca="1" ref="EC987" ca="1">IFERROR(INDEX(Forecast_Capex_Input!CB$12:CB$286,$Z987)
*(INDEX(Forecast_Capex_Input!$H$12:$H$286,$Z987)=Repex),0)
*$DV987</f>
        <v>0</v>
      </c>
      <c r="ED987" s="43" cm="1">
        <f t="array" aca="1" ref="ED987" ca="1">IFERROR(INDEX(Forecast_Capex_Input!CC$12:CC$286,$Z987)
*(INDEX(Forecast_Capex_Input!$H$12:$H$286,$Z987)=Repex),0)
*$DV987</f>
        <v>0</v>
      </c>
      <c r="EF987" s="86" t="str">
        <f t="shared" si="89"/>
        <v>N/A</v>
      </c>
      <c r="EG987" s="28" t="str">
        <f>IFERROR(RANK(EF987,EF$11:EF$1010,0)+COUNTIF(EF$11:EF987,EF987)-1,NA)</f>
        <v>N/A</v>
      </c>
    </row>
    <row r="988" spans="3:137" x14ac:dyDescent="0.2">
      <c r="C988" s="28">
        <f t="shared" si="90"/>
        <v>978</v>
      </c>
      <c r="D988" s="9" t="str" cm="1">
        <f t="array" ref="D988">IFERROR(INDEX(Forecast_Capex_Input!$D$12:$D$286,$Z988),NA)</f>
        <v>N/A</v>
      </c>
      <c r="E988" s="24" t="str" cm="1">
        <f t="array" ref="E988">IF($Z988=NA,NA,INDEX(Forecast_Capex_Input!$E$12:$E$286,$Z988))</f>
        <v>N/A</v>
      </c>
      <c r="F988" s="9" t="str" cm="1">
        <f t="array" aca="1" ref="F988" ca="1">IFERROR(INDEX(General!$E$25:$E$26,$AA988),NA)</f>
        <v>N/A</v>
      </c>
      <c r="G988" s="9" t="str" cm="1">
        <f t="array" aca="1" ref="G988" ca="1">IFERROR(INDEX(Forecast_Capex_Input!$AI$11:$BB$11,$AC988),NA)</f>
        <v>N/A</v>
      </c>
      <c r="H988" s="50" t="str" cm="1">
        <f t="array" aca="1" ref="H988" ca="1">IFERROR(INDEX(Forecast_Capex_Input!$AI$12:$BB$286,$Z988,$AC988),NA)</f>
        <v>N/A</v>
      </c>
      <c r="I988" s="150" t="str" cm="1">
        <f t="array" ref="I988">IFERROR(INDEX(Forecast_Capex_Input!$F$12:$F$286,$Z988),NA)</f>
        <v>N/A</v>
      </c>
      <c r="J988" s="150" t="str" cm="1">
        <f t="array" ref="J988">IFERROR(INDEX(Forecast_Capex_Input!G$12:G$286,$Z988),NA)</f>
        <v>N/A</v>
      </c>
      <c r="K988" s="150" t="str" cm="1">
        <f t="array" ref="K988">IFERROR(INDEX(Forecast_Capex_Input!H$12:H$286,$Z988),NA)</f>
        <v>N/A</v>
      </c>
      <c r="L988" s="150" t="str" cm="1">
        <f t="array" ref="L988">IFERROR(INDEX(Forecast_Capex_Input!I$12:I$286,$Z988),NA)</f>
        <v>N/A</v>
      </c>
      <c r="M988" s="150" t="str" cm="1">
        <f t="array" ref="M988">IFERROR(INDEX(Forecast_Capex_Input!J$12:J$286,$Z988),NA)</f>
        <v>N/A</v>
      </c>
      <c r="N988" s="150" t="str" cm="1">
        <f t="array" ref="N988">IFERROR(INDEX(Forecast_Capex_Input!K$12:K$286,$Z988),NA)</f>
        <v>N/A</v>
      </c>
      <c r="O988" s="150" t="str" cm="1">
        <f t="array" ref="O988">IFERROR(INDEX(Forecast_Capex_Input!L$12:L$286,$Z988),NA)</f>
        <v>N/A</v>
      </c>
      <c r="P988" s="150" t="str" cm="1">
        <f t="array" ref="P988">IFERROR(INDEX(Forecast_Capex_Input!M$12:M$286,$Z988),NA)</f>
        <v>N/A</v>
      </c>
      <c r="Q988" s="24" t="str" cm="1">
        <f t="array" ref="Q988">IFERROR(INDEX(Forecast_Capex_Input!N$12:N$286,$Z988),NA)</f>
        <v>N/A</v>
      </c>
      <c r="R988" s="190" cm="1">
        <f t="array" ref="R988">IFERROR(INDEX(Forecast_Capex_Input!O$12:O$286,$Z988),0)</f>
        <v>0</v>
      </c>
      <c r="S988" s="24" cm="1">
        <f t="array" ref="S988">IFERROR(INDEX(Forecast_Capex_Input!P$12:P$286,$Z988),0)</f>
        <v>0</v>
      </c>
      <c r="T988" s="150" t="str" cm="1">
        <f t="array" aca="1" ref="T988" ca="1">IFERROR(INDEX(General!$K$91:$K$110,$AC988),NA)</f>
        <v>N/A</v>
      </c>
      <c r="U988" s="43" cm="1">
        <f t="array" aca="1" ref="U988" ca="1">IFERROR(
IF($F988=General!$E$25,INDEX(Forecast_Capex_Input!S$12:S$286,$Z988),
INDEX(Forecast_Capex_Input!T$12:T$286,$Z988)),0)</f>
        <v>0</v>
      </c>
      <c r="V988" s="82" t="b">
        <f>IFERROR(INDEX(Overheads!$T$19:$T$26,MATCH($I988,Overheads!$E$19:$E$26,0)),FALSE)</f>
        <v>0</v>
      </c>
      <c r="W988" s="209" cm="1">
        <f t="array" ref="W988">IFERROR(
INDEX(Forecast_Capex_Input!CN$12:CN$286,$Z988),0)</f>
        <v>0</v>
      </c>
      <c r="X988" s="209">
        <f>IFERROR(
MATCH($W988,General!$L$39:$S$39,0),1)</f>
        <v>1</v>
      </c>
      <c r="Z988" s="28" t="str">
        <f>IFERROR(
IF(MATCH($C988,Forecast_Capex_Input!$CI$12:$CI$286,1)+1&gt;MAX(Forecast_Capex_Input!$C$12:$C$286),NA,
MATCH($C988,Forecast_Capex_Input!$CI$12:$CI$286,1)+1),1)</f>
        <v>N/A</v>
      </c>
      <c r="AA988" s="28" t="str" cm="1">
        <f t="array" aca="1" ref="AA988" ca="1">IFERROR(
IF(Z987&lt;&gt;Z988,1,
IF(COUNTIF(OFFSET(AA987,0,0,-INDEX(Forecast_Capex_Input!$CG$12:$CG$286,$Z988)),AA987)=INDEX(Forecast_Capex_Input!$CG$12:$CG$286,$Z988),AA987+1,AA987)),NA)</f>
        <v>N/A</v>
      </c>
      <c r="AB988" s="28" t="str" cm="1">
        <f t="array" ref="AB988">IFERROR($C988-IF($Z988=1,1,INDEX(Forecast_Capex_Input!$CI$12:$CI$286,$Z988-1))+1,NA)</f>
        <v>N/A</v>
      </c>
      <c r="AC988" s="28" t="str" cm="1">
        <f t="array" aca="1" ref="AC988" ca="1">IFERROR(IF(AA988=1,
INDEX(Forecast_Capex_Input!$AI$10:$BB$10,SMALL(IF(INDEX(Forecast_Capex_Input!$AI$12:$BB$286,$Z988,0)&gt;0,COLUMN(Forecast_Capex_Input!$AI$10:$BB$10)-COLUMN(Forecast_Capex_Input!$AI$12)+1),ROWS(OFFSET(AC987,0,0,-$AB988)))),
OFFSET(AC987,-INDEX(Forecast_Capex_Input!$CG$12:$CG$286,$Z988)+1,0)),NA)</f>
        <v>N/A</v>
      </c>
      <c r="AD988" s="28" t="str">
        <f t="shared" ca="1" si="87"/>
        <v>N/A</v>
      </c>
      <c r="AE988" s="82" t="b">
        <f t="shared" si="91"/>
        <v>0</v>
      </c>
      <c r="AF988" s="78" t="b">
        <v>0</v>
      </c>
      <c r="AG988" s="82" t="b">
        <f t="shared" si="88"/>
        <v>1</v>
      </c>
      <c r="AI988" s="55">
        <v>0</v>
      </c>
      <c r="AJ988" s="55">
        <v>0</v>
      </c>
      <c r="AK988" s="55">
        <v>0</v>
      </c>
      <c r="AL988" s="55">
        <v>0</v>
      </c>
      <c r="AM988" s="55">
        <v>0</v>
      </c>
      <c r="AN988" s="135">
        <v>0</v>
      </c>
      <c r="AP988" s="55">
        <v>0</v>
      </c>
      <c r="AQ988" s="55">
        <v>0</v>
      </c>
      <c r="AR988" s="55">
        <v>0</v>
      </c>
      <c r="AS988" s="55">
        <v>0</v>
      </c>
      <c r="AT988" s="55">
        <v>0</v>
      </c>
      <c r="AU988" s="135">
        <v>0</v>
      </c>
      <c r="AW988" s="55">
        <v>0</v>
      </c>
      <c r="AX988" s="55">
        <v>0</v>
      </c>
      <c r="AY988" s="55">
        <v>0</v>
      </c>
      <c r="AZ988" s="55">
        <v>0</v>
      </c>
      <c r="BA988" s="55">
        <v>0</v>
      </c>
      <c r="BB988" s="135">
        <v>0</v>
      </c>
      <c r="BD988" s="55">
        <v>0</v>
      </c>
      <c r="BE988" s="55">
        <v>0</v>
      </c>
      <c r="BF988" s="55">
        <v>0</v>
      </c>
      <c r="BG988" s="55">
        <v>0</v>
      </c>
      <c r="BH988" s="55">
        <v>0</v>
      </c>
      <c r="BI988" s="135">
        <v>0</v>
      </c>
      <c r="BK988" s="55">
        <v>0</v>
      </c>
      <c r="BL988" s="55">
        <v>0</v>
      </c>
      <c r="BM988" s="55">
        <v>0</v>
      </c>
      <c r="BN988" s="55">
        <v>0</v>
      </c>
      <c r="BO988" s="55">
        <v>0</v>
      </c>
      <c r="BP988" s="135">
        <v>0</v>
      </c>
      <c r="BR988" s="147">
        <v>0</v>
      </c>
      <c r="BS988" s="147">
        <v>0</v>
      </c>
      <c r="BT988" s="147">
        <v>0</v>
      </c>
      <c r="BU988" s="147">
        <v>0</v>
      </c>
      <c r="BV988" s="147">
        <v>0</v>
      </c>
      <c r="BX988" s="55">
        <v>0</v>
      </c>
      <c r="BY988" s="55">
        <v>0</v>
      </c>
      <c r="BZ988" s="55">
        <v>0</v>
      </c>
      <c r="CA988" s="55">
        <v>0</v>
      </c>
      <c r="CB988" s="55">
        <v>0</v>
      </c>
      <c r="CC988" s="135">
        <v>0</v>
      </c>
      <c r="CE988" s="55">
        <v>0</v>
      </c>
      <c r="CF988" s="55">
        <v>0</v>
      </c>
      <c r="CG988" s="55">
        <v>0</v>
      </c>
      <c r="CH988" s="55">
        <v>0</v>
      </c>
      <c r="CI988" s="55">
        <v>0</v>
      </c>
      <c r="CJ988" s="135">
        <v>0</v>
      </c>
      <c r="CL988" s="55">
        <v>0</v>
      </c>
      <c r="CM988" s="55">
        <v>0</v>
      </c>
      <c r="CN988" s="55">
        <v>0</v>
      </c>
      <c r="CO988" s="55">
        <v>0</v>
      </c>
      <c r="CP988" s="55">
        <v>0</v>
      </c>
      <c r="CQ988" s="135">
        <v>0</v>
      </c>
      <c r="CS988" s="67">
        <v>0</v>
      </c>
      <c r="CT988" s="67">
        <v>0</v>
      </c>
      <c r="CU988" s="67">
        <v>0</v>
      </c>
      <c r="CV988" s="67">
        <v>0</v>
      </c>
      <c r="CW988" s="67">
        <v>0</v>
      </c>
      <c r="CX988" s="135">
        <v>0</v>
      </c>
      <c r="CZ988" s="55">
        <v>0</v>
      </c>
      <c r="DA988" s="55">
        <v>0</v>
      </c>
      <c r="DB988" s="55">
        <v>0</v>
      </c>
      <c r="DC988" s="55">
        <v>0</v>
      </c>
      <c r="DD988" s="55">
        <v>0</v>
      </c>
      <c r="DE988" s="135">
        <v>0</v>
      </c>
      <c r="DG988" s="43" t="b" cm="1">
        <f t="array" aca="1" ref="DG988" ca="1">OR($G988=Forecast_Capex_Input!$BF$8:$BF$10)</f>
        <v>0</v>
      </c>
      <c r="DH988" s="43" cm="1">
        <f t="array" aca="1" ref="DH988" ca="1">IFERROR(INDEX(Forecast_Capex_Input!BG$12:BG$286,$Z988)
*(INDEX(Forecast_Capex_Input!$H$12:$H$286,$Z988)=Repex),0)
*$DG988</f>
        <v>0</v>
      </c>
      <c r="DI988" s="43" cm="1">
        <f t="array" aca="1" ref="DI988" ca="1">IFERROR(INDEX(Forecast_Capex_Input!BH$12:BH$286,$Z988)
*(INDEX(Forecast_Capex_Input!$H$12:$H$286,$Z988)=Repex),0)
*$DG988</f>
        <v>0</v>
      </c>
      <c r="DJ988" s="43" cm="1">
        <f t="array" aca="1" ref="DJ988" ca="1">IFERROR(INDEX(Forecast_Capex_Input!BI$12:BI$286,$Z988)
*(INDEX(Forecast_Capex_Input!$H$12:$H$286,$Z988)=Repex),0)
*$DG988</f>
        <v>0</v>
      </c>
      <c r="DK988" s="43" cm="1">
        <f t="array" aca="1" ref="DK988" ca="1">IFERROR(INDEX(Forecast_Capex_Input!BJ$12:BJ$286,$Z988)
*(INDEX(Forecast_Capex_Input!$H$12:$H$286,$Z988)=Repex),0)
*$DG988</f>
        <v>0</v>
      </c>
      <c r="DL988" s="43" cm="1">
        <f t="array" aca="1" ref="DL988" ca="1">IFERROR(INDEX(Forecast_Capex_Input!BK$12:BK$286,$Z988)
*(INDEX(Forecast_Capex_Input!$H$12:$H$286,$Z988)=Repex),0)
*$DG988</f>
        <v>0</v>
      </c>
      <c r="DM988" s="43" cm="1">
        <f t="array" aca="1" ref="DM988" ca="1">IFERROR(INDEX(Forecast_Capex_Input!BL$12:BL$286,$Z988)
*(INDEX(Forecast_Capex_Input!$H$12:$H$286,$Z988)=Repex),0)
*$DG988</f>
        <v>0</v>
      </c>
      <c r="DO988" s="43" t="b" cm="1">
        <f t="array" aca="1" ref="DO988" ca="1">OR($G988=Forecast_Capex_Input!$BN$8:$BN$9)</f>
        <v>0</v>
      </c>
      <c r="DP988" s="43" cm="1">
        <f t="array" aca="1" ref="DP988" ca="1">IFERROR(INDEX(Forecast_Capex_Input!BO$12:BO$286,$Z988)
*(INDEX(Forecast_Capex_Input!$H$12:$H$286,$Z988)=Repex),0)
*$DO988</f>
        <v>0</v>
      </c>
      <c r="DQ988" s="43" cm="1">
        <f t="array" aca="1" ref="DQ988" ca="1">IFERROR(INDEX(Forecast_Capex_Input!BP$12:BP$286,$Z988)
*(INDEX(Forecast_Capex_Input!$H$12:$H$286,$Z988)=Repex),0)
*$DO988</f>
        <v>0</v>
      </c>
      <c r="DR988" s="43" cm="1">
        <f t="array" aca="1" ref="DR988" ca="1">IFERROR(INDEX(Forecast_Capex_Input!BQ$12:BQ$286,$Z988)
*(INDEX(Forecast_Capex_Input!$H$12:$H$286,$Z988)=Repex),0)
*$DO988</f>
        <v>0</v>
      </c>
      <c r="DS988" s="43" cm="1">
        <f t="array" aca="1" ref="DS988" ca="1">IFERROR(INDEX(Forecast_Capex_Input!BR$12:BR$286,$Z988)
*(INDEX(Forecast_Capex_Input!$H$12:$H$286,$Z988)=Repex),0)
*$DO988</f>
        <v>0</v>
      </c>
      <c r="DT988" s="43" cm="1">
        <f t="array" aca="1" ref="DT988" ca="1">IFERROR(INDEX(Forecast_Capex_Input!BS$12:BS$286,$Z988)
*(INDEX(Forecast_Capex_Input!$H$12:$H$286,$Z988)=Repex),0)
*$DO988</f>
        <v>0</v>
      </c>
      <c r="DV988" s="43" t="b" cm="1">
        <f t="array" aca="1" ref="DV988" ca="1">OR($G988=Forecast_Capex_Input!$BU$8:$BU$10)</f>
        <v>0</v>
      </c>
      <c r="DW988" s="43" cm="1">
        <f t="array" aca="1" ref="DW988" ca="1">IFERROR(INDEX(Forecast_Capex_Input!BV$12:BV$286,$Z988)
*(INDEX(Forecast_Capex_Input!$H$12:$H$286,$Z988)=Repex),0)
*$DV988</f>
        <v>0</v>
      </c>
      <c r="DX988" s="43" cm="1">
        <f t="array" aca="1" ref="DX988" ca="1">IFERROR(INDEX(Forecast_Capex_Input!BW$12:BW$286,$Z988)
*(INDEX(Forecast_Capex_Input!$H$12:$H$286,$Z988)=Repex),0)
*$DV988</f>
        <v>0</v>
      </c>
      <c r="DY988" s="43" cm="1">
        <f t="array" aca="1" ref="DY988" ca="1">IFERROR(INDEX(Forecast_Capex_Input!BX$12:BX$286,$Z988)
*(INDEX(Forecast_Capex_Input!$H$12:$H$286,$Z988)=Repex),0)
*$DV988</f>
        <v>0</v>
      </c>
      <c r="DZ988" s="43" cm="1">
        <f t="array" aca="1" ref="DZ988" ca="1">IFERROR(INDEX(Forecast_Capex_Input!BY$12:BY$286,$Z988)
*(INDEX(Forecast_Capex_Input!$H$12:$H$286,$Z988)=Repex),0)
*$DV988</f>
        <v>0</v>
      </c>
      <c r="EA988" s="43" cm="1">
        <f t="array" aca="1" ref="EA988" ca="1">IFERROR(INDEX(Forecast_Capex_Input!BZ$12:BZ$286,$Z988)
*(INDEX(Forecast_Capex_Input!$H$12:$H$286,$Z988)=Repex),0)
*$DV988</f>
        <v>0</v>
      </c>
      <c r="EB988" s="43" cm="1">
        <f t="array" aca="1" ref="EB988" ca="1">IFERROR(INDEX(Forecast_Capex_Input!CA$12:CA$286,$Z988)
*(INDEX(Forecast_Capex_Input!$H$12:$H$286,$Z988)=Repex),0)
*$DV988</f>
        <v>0</v>
      </c>
      <c r="EC988" s="43" cm="1">
        <f t="array" aca="1" ref="EC988" ca="1">IFERROR(INDEX(Forecast_Capex_Input!CB$12:CB$286,$Z988)
*(INDEX(Forecast_Capex_Input!$H$12:$H$286,$Z988)=Repex),0)
*$DV988</f>
        <v>0</v>
      </c>
      <c r="ED988" s="43" cm="1">
        <f t="array" aca="1" ref="ED988" ca="1">IFERROR(INDEX(Forecast_Capex_Input!CC$12:CC$286,$Z988)
*(INDEX(Forecast_Capex_Input!$H$12:$H$286,$Z988)=Repex),0)
*$DV988</f>
        <v>0</v>
      </c>
      <c r="EF988" s="86" t="str">
        <f t="shared" si="89"/>
        <v>N/A</v>
      </c>
      <c r="EG988" s="28" t="str">
        <f>IFERROR(RANK(EF988,EF$11:EF$1010,0)+COUNTIF(EF$11:EF988,EF988)-1,NA)</f>
        <v>N/A</v>
      </c>
    </row>
    <row r="989" spans="3:137" x14ac:dyDescent="0.2">
      <c r="C989" s="28">
        <f t="shared" si="90"/>
        <v>979</v>
      </c>
      <c r="D989" s="9" t="str" cm="1">
        <f t="array" ref="D989">IFERROR(INDEX(Forecast_Capex_Input!$D$12:$D$286,$Z989),NA)</f>
        <v>N/A</v>
      </c>
      <c r="E989" s="24" t="str" cm="1">
        <f t="array" ref="E989">IF($Z989=NA,NA,INDEX(Forecast_Capex_Input!$E$12:$E$286,$Z989))</f>
        <v>N/A</v>
      </c>
      <c r="F989" s="9" t="str" cm="1">
        <f t="array" aca="1" ref="F989" ca="1">IFERROR(INDEX(General!$E$25:$E$26,$AA989),NA)</f>
        <v>N/A</v>
      </c>
      <c r="G989" s="9" t="str" cm="1">
        <f t="array" aca="1" ref="G989" ca="1">IFERROR(INDEX(Forecast_Capex_Input!$AI$11:$BB$11,$AC989),NA)</f>
        <v>N/A</v>
      </c>
      <c r="H989" s="50" t="str" cm="1">
        <f t="array" aca="1" ref="H989" ca="1">IFERROR(INDEX(Forecast_Capex_Input!$AI$12:$BB$286,$Z989,$AC989),NA)</f>
        <v>N/A</v>
      </c>
      <c r="I989" s="150" t="str" cm="1">
        <f t="array" ref="I989">IFERROR(INDEX(Forecast_Capex_Input!$F$12:$F$286,$Z989),NA)</f>
        <v>N/A</v>
      </c>
      <c r="J989" s="150" t="str" cm="1">
        <f t="array" ref="J989">IFERROR(INDEX(Forecast_Capex_Input!G$12:G$286,$Z989),NA)</f>
        <v>N/A</v>
      </c>
      <c r="K989" s="150" t="str" cm="1">
        <f t="array" ref="K989">IFERROR(INDEX(Forecast_Capex_Input!H$12:H$286,$Z989),NA)</f>
        <v>N/A</v>
      </c>
      <c r="L989" s="150" t="str" cm="1">
        <f t="array" ref="L989">IFERROR(INDEX(Forecast_Capex_Input!I$12:I$286,$Z989),NA)</f>
        <v>N/A</v>
      </c>
      <c r="M989" s="150" t="str" cm="1">
        <f t="array" ref="M989">IFERROR(INDEX(Forecast_Capex_Input!J$12:J$286,$Z989),NA)</f>
        <v>N/A</v>
      </c>
      <c r="N989" s="150" t="str" cm="1">
        <f t="array" ref="N989">IFERROR(INDEX(Forecast_Capex_Input!K$12:K$286,$Z989),NA)</f>
        <v>N/A</v>
      </c>
      <c r="O989" s="150" t="str" cm="1">
        <f t="array" ref="O989">IFERROR(INDEX(Forecast_Capex_Input!L$12:L$286,$Z989),NA)</f>
        <v>N/A</v>
      </c>
      <c r="P989" s="150" t="str" cm="1">
        <f t="array" ref="P989">IFERROR(INDEX(Forecast_Capex_Input!M$12:M$286,$Z989),NA)</f>
        <v>N/A</v>
      </c>
      <c r="Q989" s="24" t="str" cm="1">
        <f t="array" ref="Q989">IFERROR(INDEX(Forecast_Capex_Input!N$12:N$286,$Z989),NA)</f>
        <v>N/A</v>
      </c>
      <c r="R989" s="190" cm="1">
        <f t="array" ref="R989">IFERROR(INDEX(Forecast_Capex_Input!O$12:O$286,$Z989),0)</f>
        <v>0</v>
      </c>
      <c r="S989" s="24" cm="1">
        <f t="array" ref="S989">IFERROR(INDEX(Forecast_Capex_Input!P$12:P$286,$Z989),0)</f>
        <v>0</v>
      </c>
      <c r="T989" s="150" t="str" cm="1">
        <f t="array" aca="1" ref="T989" ca="1">IFERROR(INDEX(General!$K$91:$K$110,$AC989),NA)</f>
        <v>N/A</v>
      </c>
      <c r="U989" s="43" cm="1">
        <f t="array" aca="1" ref="U989" ca="1">IFERROR(
IF($F989=General!$E$25,INDEX(Forecast_Capex_Input!S$12:S$286,$Z989),
INDEX(Forecast_Capex_Input!T$12:T$286,$Z989)),0)</f>
        <v>0</v>
      </c>
      <c r="V989" s="82" t="b">
        <f>IFERROR(INDEX(Overheads!$T$19:$T$26,MATCH($I989,Overheads!$E$19:$E$26,0)),FALSE)</f>
        <v>0</v>
      </c>
      <c r="W989" s="209" cm="1">
        <f t="array" ref="W989">IFERROR(
INDEX(Forecast_Capex_Input!CN$12:CN$286,$Z989),0)</f>
        <v>0</v>
      </c>
      <c r="X989" s="209">
        <f>IFERROR(
MATCH($W989,General!$L$39:$S$39,0),1)</f>
        <v>1</v>
      </c>
      <c r="Z989" s="28" t="str">
        <f>IFERROR(
IF(MATCH($C989,Forecast_Capex_Input!$CI$12:$CI$286,1)+1&gt;MAX(Forecast_Capex_Input!$C$12:$C$286),NA,
MATCH($C989,Forecast_Capex_Input!$CI$12:$CI$286,1)+1),1)</f>
        <v>N/A</v>
      </c>
      <c r="AA989" s="28" t="str" cm="1">
        <f t="array" aca="1" ref="AA989" ca="1">IFERROR(
IF(Z988&lt;&gt;Z989,1,
IF(COUNTIF(OFFSET(AA988,0,0,-INDEX(Forecast_Capex_Input!$CG$12:$CG$286,$Z989)),AA988)=INDEX(Forecast_Capex_Input!$CG$12:$CG$286,$Z989),AA988+1,AA988)),NA)</f>
        <v>N/A</v>
      </c>
      <c r="AB989" s="28" t="str" cm="1">
        <f t="array" ref="AB989">IFERROR($C989-IF($Z989=1,1,INDEX(Forecast_Capex_Input!$CI$12:$CI$286,$Z989-1))+1,NA)</f>
        <v>N/A</v>
      </c>
      <c r="AC989" s="28" t="str" cm="1">
        <f t="array" aca="1" ref="AC989" ca="1">IFERROR(IF(AA989=1,
INDEX(Forecast_Capex_Input!$AI$10:$BB$10,SMALL(IF(INDEX(Forecast_Capex_Input!$AI$12:$BB$286,$Z989,0)&gt;0,COLUMN(Forecast_Capex_Input!$AI$10:$BB$10)-COLUMN(Forecast_Capex_Input!$AI$12)+1),ROWS(OFFSET(AC988,0,0,-$AB989)))),
OFFSET(AC988,-INDEX(Forecast_Capex_Input!$CG$12:$CG$286,$Z989)+1,0)),NA)</f>
        <v>N/A</v>
      </c>
      <c r="AD989" s="28" t="str">
        <f t="shared" ca="1" si="87"/>
        <v>N/A</v>
      </c>
      <c r="AE989" s="82" t="b">
        <f t="shared" si="91"/>
        <v>0</v>
      </c>
      <c r="AF989" s="78" t="b">
        <v>0</v>
      </c>
      <c r="AG989" s="82" t="b">
        <f t="shared" si="88"/>
        <v>1</v>
      </c>
      <c r="AI989" s="55">
        <v>0</v>
      </c>
      <c r="AJ989" s="55">
        <v>0</v>
      </c>
      <c r="AK989" s="55">
        <v>0</v>
      </c>
      <c r="AL989" s="55">
        <v>0</v>
      </c>
      <c r="AM989" s="55">
        <v>0</v>
      </c>
      <c r="AN989" s="135">
        <v>0</v>
      </c>
      <c r="AP989" s="55">
        <v>0</v>
      </c>
      <c r="AQ989" s="55">
        <v>0</v>
      </c>
      <c r="AR989" s="55">
        <v>0</v>
      </c>
      <c r="AS989" s="55">
        <v>0</v>
      </c>
      <c r="AT989" s="55">
        <v>0</v>
      </c>
      <c r="AU989" s="135">
        <v>0</v>
      </c>
      <c r="AW989" s="55">
        <v>0</v>
      </c>
      <c r="AX989" s="55">
        <v>0</v>
      </c>
      <c r="AY989" s="55">
        <v>0</v>
      </c>
      <c r="AZ989" s="55">
        <v>0</v>
      </c>
      <c r="BA989" s="55">
        <v>0</v>
      </c>
      <c r="BB989" s="135">
        <v>0</v>
      </c>
      <c r="BD989" s="55">
        <v>0</v>
      </c>
      <c r="BE989" s="55">
        <v>0</v>
      </c>
      <c r="BF989" s="55">
        <v>0</v>
      </c>
      <c r="BG989" s="55">
        <v>0</v>
      </c>
      <c r="BH989" s="55">
        <v>0</v>
      </c>
      <c r="BI989" s="135">
        <v>0</v>
      </c>
      <c r="BK989" s="55">
        <v>0</v>
      </c>
      <c r="BL989" s="55">
        <v>0</v>
      </c>
      <c r="BM989" s="55">
        <v>0</v>
      </c>
      <c r="BN989" s="55">
        <v>0</v>
      </c>
      <c r="BO989" s="55">
        <v>0</v>
      </c>
      <c r="BP989" s="135">
        <v>0</v>
      </c>
      <c r="BR989" s="147">
        <v>0</v>
      </c>
      <c r="BS989" s="147">
        <v>0</v>
      </c>
      <c r="BT989" s="147">
        <v>0</v>
      </c>
      <c r="BU989" s="147">
        <v>0</v>
      </c>
      <c r="BV989" s="147">
        <v>0</v>
      </c>
      <c r="BX989" s="55">
        <v>0</v>
      </c>
      <c r="BY989" s="55">
        <v>0</v>
      </c>
      <c r="BZ989" s="55">
        <v>0</v>
      </c>
      <c r="CA989" s="55">
        <v>0</v>
      </c>
      <c r="CB989" s="55">
        <v>0</v>
      </c>
      <c r="CC989" s="135">
        <v>0</v>
      </c>
      <c r="CE989" s="55">
        <v>0</v>
      </c>
      <c r="CF989" s="55">
        <v>0</v>
      </c>
      <c r="CG989" s="55">
        <v>0</v>
      </c>
      <c r="CH989" s="55">
        <v>0</v>
      </c>
      <c r="CI989" s="55">
        <v>0</v>
      </c>
      <c r="CJ989" s="135">
        <v>0</v>
      </c>
      <c r="CL989" s="55">
        <v>0</v>
      </c>
      <c r="CM989" s="55">
        <v>0</v>
      </c>
      <c r="CN989" s="55">
        <v>0</v>
      </c>
      <c r="CO989" s="55">
        <v>0</v>
      </c>
      <c r="CP989" s="55">
        <v>0</v>
      </c>
      <c r="CQ989" s="135">
        <v>0</v>
      </c>
      <c r="CS989" s="67">
        <v>0</v>
      </c>
      <c r="CT989" s="67">
        <v>0</v>
      </c>
      <c r="CU989" s="67">
        <v>0</v>
      </c>
      <c r="CV989" s="67">
        <v>0</v>
      </c>
      <c r="CW989" s="67">
        <v>0</v>
      </c>
      <c r="CX989" s="135">
        <v>0</v>
      </c>
      <c r="CZ989" s="55">
        <v>0</v>
      </c>
      <c r="DA989" s="55">
        <v>0</v>
      </c>
      <c r="DB989" s="55">
        <v>0</v>
      </c>
      <c r="DC989" s="55">
        <v>0</v>
      </c>
      <c r="DD989" s="55">
        <v>0</v>
      </c>
      <c r="DE989" s="135">
        <v>0</v>
      </c>
      <c r="DG989" s="43" t="b" cm="1">
        <f t="array" aca="1" ref="DG989" ca="1">OR($G989=Forecast_Capex_Input!$BF$8:$BF$10)</f>
        <v>0</v>
      </c>
      <c r="DH989" s="43" cm="1">
        <f t="array" aca="1" ref="DH989" ca="1">IFERROR(INDEX(Forecast_Capex_Input!BG$12:BG$286,$Z989)
*(INDEX(Forecast_Capex_Input!$H$12:$H$286,$Z989)=Repex),0)
*$DG989</f>
        <v>0</v>
      </c>
      <c r="DI989" s="43" cm="1">
        <f t="array" aca="1" ref="DI989" ca="1">IFERROR(INDEX(Forecast_Capex_Input!BH$12:BH$286,$Z989)
*(INDEX(Forecast_Capex_Input!$H$12:$H$286,$Z989)=Repex),0)
*$DG989</f>
        <v>0</v>
      </c>
      <c r="DJ989" s="43" cm="1">
        <f t="array" aca="1" ref="DJ989" ca="1">IFERROR(INDEX(Forecast_Capex_Input!BI$12:BI$286,$Z989)
*(INDEX(Forecast_Capex_Input!$H$12:$H$286,$Z989)=Repex),0)
*$DG989</f>
        <v>0</v>
      </c>
      <c r="DK989" s="43" cm="1">
        <f t="array" aca="1" ref="DK989" ca="1">IFERROR(INDEX(Forecast_Capex_Input!BJ$12:BJ$286,$Z989)
*(INDEX(Forecast_Capex_Input!$H$12:$H$286,$Z989)=Repex),0)
*$DG989</f>
        <v>0</v>
      </c>
      <c r="DL989" s="43" cm="1">
        <f t="array" aca="1" ref="DL989" ca="1">IFERROR(INDEX(Forecast_Capex_Input!BK$12:BK$286,$Z989)
*(INDEX(Forecast_Capex_Input!$H$12:$H$286,$Z989)=Repex),0)
*$DG989</f>
        <v>0</v>
      </c>
      <c r="DM989" s="43" cm="1">
        <f t="array" aca="1" ref="DM989" ca="1">IFERROR(INDEX(Forecast_Capex_Input!BL$12:BL$286,$Z989)
*(INDEX(Forecast_Capex_Input!$H$12:$H$286,$Z989)=Repex),0)
*$DG989</f>
        <v>0</v>
      </c>
      <c r="DO989" s="43" t="b" cm="1">
        <f t="array" aca="1" ref="DO989" ca="1">OR($G989=Forecast_Capex_Input!$BN$8:$BN$9)</f>
        <v>0</v>
      </c>
      <c r="DP989" s="43" cm="1">
        <f t="array" aca="1" ref="DP989" ca="1">IFERROR(INDEX(Forecast_Capex_Input!BO$12:BO$286,$Z989)
*(INDEX(Forecast_Capex_Input!$H$12:$H$286,$Z989)=Repex),0)
*$DO989</f>
        <v>0</v>
      </c>
      <c r="DQ989" s="43" cm="1">
        <f t="array" aca="1" ref="DQ989" ca="1">IFERROR(INDEX(Forecast_Capex_Input!BP$12:BP$286,$Z989)
*(INDEX(Forecast_Capex_Input!$H$12:$H$286,$Z989)=Repex),0)
*$DO989</f>
        <v>0</v>
      </c>
      <c r="DR989" s="43" cm="1">
        <f t="array" aca="1" ref="DR989" ca="1">IFERROR(INDEX(Forecast_Capex_Input!BQ$12:BQ$286,$Z989)
*(INDEX(Forecast_Capex_Input!$H$12:$H$286,$Z989)=Repex),0)
*$DO989</f>
        <v>0</v>
      </c>
      <c r="DS989" s="43" cm="1">
        <f t="array" aca="1" ref="DS989" ca="1">IFERROR(INDEX(Forecast_Capex_Input!BR$12:BR$286,$Z989)
*(INDEX(Forecast_Capex_Input!$H$12:$H$286,$Z989)=Repex),0)
*$DO989</f>
        <v>0</v>
      </c>
      <c r="DT989" s="43" cm="1">
        <f t="array" aca="1" ref="DT989" ca="1">IFERROR(INDEX(Forecast_Capex_Input!BS$12:BS$286,$Z989)
*(INDEX(Forecast_Capex_Input!$H$12:$H$286,$Z989)=Repex),0)
*$DO989</f>
        <v>0</v>
      </c>
      <c r="DV989" s="43" t="b" cm="1">
        <f t="array" aca="1" ref="DV989" ca="1">OR($G989=Forecast_Capex_Input!$BU$8:$BU$10)</f>
        <v>0</v>
      </c>
      <c r="DW989" s="43" cm="1">
        <f t="array" aca="1" ref="DW989" ca="1">IFERROR(INDEX(Forecast_Capex_Input!BV$12:BV$286,$Z989)
*(INDEX(Forecast_Capex_Input!$H$12:$H$286,$Z989)=Repex),0)
*$DV989</f>
        <v>0</v>
      </c>
      <c r="DX989" s="43" cm="1">
        <f t="array" aca="1" ref="DX989" ca="1">IFERROR(INDEX(Forecast_Capex_Input!BW$12:BW$286,$Z989)
*(INDEX(Forecast_Capex_Input!$H$12:$H$286,$Z989)=Repex),0)
*$DV989</f>
        <v>0</v>
      </c>
      <c r="DY989" s="43" cm="1">
        <f t="array" aca="1" ref="DY989" ca="1">IFERROR(INDEX(Forecast_Capex_Input!BX$12:BX$286,$Z989)
*(INDEX(Forecast_Capex_Input!$H$12:$H$286,$Z989)=Repex),0)
*$DV989</f>
        <v>0</v>
      </c>
      <c r="DZ989" s="43" cm="1">
        <f t="array" aca="1" ref="DZ989" ca="1">IFERROR(INDEX(Forecast_Capex_Input!BY$12:BY$286,$Z989)
*(INDEX(Forecast_Capex_Input!$H$12:$H$286,$Z989)=Repex),0)
*$DV989</f>
        <v>0</v>
      </c>
      <c r="EA989" s="43" cm="1">
        <f t="array" aca="1" ref="EA989" ca="1">IFERROR(INDEX(Forecast_Capex_Input!BZ$12:BZ$286,$Z989)
*(INDEX(Forecast_Capex_Input!$H$12:$H$286,$Z989)=Repex),0)
*$DV989</f>
        <v>0</v>
      </c>
      <c r="EB989" s="43" cm="1">
        <f t="array" aca="1" ref="EB989" ca="1">IFERROR(INDEX(Forecast_Capex_Input!CA$12:CA$286,$Z989)
*(INDEX(Forecast_Capex_Input!$H$12:$H$286,$Z989)=Repex),0)
*$DV989</f>
        <v>0</v>
      </c>
      <c r="EC989" s="43" cm="1">
        <f t="array" aca="1" ref="EC989" ca="1">IFERROR(INDEX(Forecast_Capex_Input!CB$12:CB$286,$Z989)
*(INDEX(Forecast_Capex_Input!$H$12:$H$286,$Z989)=Repex),0)
*$DV989</f>
        <v>0</v>
      </c>
      <c r="ED989" s="43" cm="1">
        <f t="array" aca="1" ref="ED989" ca="1">IFERROR(INDEX(Forecast_Capex_Input!CC$12:CC$286,$Z989)
*(INDEX(Forecast_Capex_Input!$H$12:$H$286,$Z989)=Repex),0)
*$DV989</f>
        <v>0</v>
      </c>
      <c r="EF989" s="86" t="str">
        <f t="shared" si="89"/>
        <v>N/A</v>
      </c>
      <c r="EG989" s="28" t="str">
        <f>IFERROR(RANK(EF989,EF$11:EF$1010,0)+COUNTIF(EF$11:EF989,EF989)-1,NA)</f>
        <v>N/A</v>
      </c>
    </row>
    <row r="990" spans="3:137" x14ac:dyDescent="0.2">
      <c r="C990" s="28">
        <f t="shared" si="90"/>
        <v>980</v>
      </c>
      <c r="D990" s="9" t="str" cm="1">
        <f t="array" ref="D990">IFERROR(INDEX(Forecast_Capex_Input!$D$12:$D$286,$Z990),NA)</f>
        <v>N/A</v>
      </c>
      <c r="E990" s="24" t="str" cm="1">
        <f t="array" ref="E990">IF($Z990=NA,NA,INDEX(Forecast_Capex_Input!$E$12:$E$286,$Z990))</f>
        <v>N/A</v>
      </c>
      <c r="F990" s="9" t="str" cm="1">
        <f t="array" aca="1" ref="F990" ca="1">IFERROR(INDEX(General!$E$25:$E$26,$AA990),NA)</f>
        <v>N/A</v>
      </c>
      <c r="G990" s="9" t="str" cm="1">
        <f t="array" aca="1" ref="G990" ca="1">IFERROR(INDEX(Forecast_Capex_Input!$AI$11:$BB$11,$AC990),NA)</f>
        <v>N/A</v>
      </c>
      <c r="H990" s="50" t="str" cm="1">
        <f t="array" aca="1" ref="H990" ca="1">IFERROR(INDEX(Forecast_Capex_Input!$AI$12:$BB$286,$Z990,$AC990),NA)</f>
        <v>N/A</v>
      </c>
      <c r="I990" s="150" t="str" cm="1">
        <f t="array" ref="I990">IFERROR(INDEX(Forecast_Capex_Input!$F$12:$F$286,$Z990),NA)</f>
        <v>N/A</v>
      </c>
      <c r="J990" s="150" t="str" cm="1">
        <f t="array" ref="J990">IFERROR(INDEX(Forecast_Capex_Input!G$12:G$286,$Z990),NA)</f>
        <v>N/A</v>
      </c>
      <c r="K990" s="150" t="str" cm="1">
        <f t="array" ref="K990">IFERROR(INDEX(Forecast_Capex_Input!H$12:H$286,$Z990),NA)</f>
        <v>N/A</v>
      </c>
      <c r="L990" s="150" t="str" cm="1">
        <f t="array" ref="L990">IFERROR(INDEX(Forecast_Capex_Input!I$12:I$286,$Z990),NA)</f>
        <v>N/A</v>
      </c>
      <c r="M990" s="150" t="str" cm="1">
        <f t="array" ref="M990">IFERROR(INDEX(Forecast_Capex_Input!J$12:J$286,$Z990),NA)</f>
        <v>N/A</v>
      </c>
      <c r="N990" s="150" t="str" cm="1">
        <f t="array" ref="N990">IFERROR(INDEX(Forecast_Capex_Input!K$12:K$286,$Z990),NA)</f>
        <v>N/A</v>
      </c>
      <c r="O990" s="150" t="str" cm="1">
        <f t="array" ref="O990">IFERROR(INDEX(Forecast_Capex_Input!L$12:L$286,$Z990),NA)</f>
        <v>N/A</v>
      </c>
      <c r="P990" s="150" t="str" cm="1">
        <f t="array" ref="P990">IFERROR(INDEX(Forecast_Capex_Input!M$12:M$286,$Z990),NA)</f>
        <v>N/A</v>
      </c>
      <c r="Q990" s="24" t="str" cm="1">
        <f t="array" ref="Q990">IFERROR(INDEX(Forecast_Capex_Input!N$12:N$286,$Z990),NA)</f>
        <v>N/A</v>
      </c>
      <c r="R990" s="190" cm="1">
        <f t="array" ref="R990">IFERROR(INDEX(Forecast_Capex_Input!O$12:O$286,$Z990),0)</f>
        <v>0</v>
      </c>
      <c r="S990" s="24" cm="1">
        <f t="array" ref="S990">IFERROR(INDEX(Forecast_Capex_Input!P$12:P$286,$Z990),0)</f>
        <v>0</v>
      </c>
      <c r="T990" s="150" t="str" cm="1">
        <f t="array" aca="1" ref="T990" ca="1">IFERROR(INDEX(General!$K$91:$K$110,$AC990),NA)</f>
        <v>N/A</v>
      </c>
      <c r="U990" s="43" cm="1">
        <f t="array" aca="1" ref="U990" ca="1">IFERROR(
IF($F990=General!$E$25,INDEX(Forecast_Capex_Input!S$12:S$286,$Z990),
INDEX(Forecast_Capex_Input!T$12:T$286,$Z990)),0)</f>
        <v>0</v>
      </c>
      <c r="V990" s="82" t="b">
        <f>IFERROR(INDEX(Overheads!$T$19:$T$26,MATCH($I990,Overheads!$E$19:$E$26,0)),FALSE)</f>
        <v>0</v>
      </c>
      <c r="W990" s="209" cm="1">
        <f t="array" ref="W990">IFERROR(
INDEX(Forecast_Capex_Input!CN$12:CN$286,$Z990),0)</f>
        <v>0</v>
      </c>
      <c r="X990" s="209">
        <f>IFERROR(
MATCH($W990,General!$L$39:$S$39,0),1)</f>
        <v>1</v>
      </c>
      <c r="Z990" s="28" t="str">
        <f>IFERROR(
IF(MATCH($C990,Forecast_Capex_Input!$CI$12:$CI$286,1)+1&gt;MAX(Forecast_Capex_Input!$C$12:$C$286),NA,
MATCH($C990,Forecast_Capex_Input!$CI$12:$CI$286,1)+1),1)</f>
        <v>N/A</v>
      </c>
      <c r="AA990" s="28" t="str" cm="1">
        <f t="array" aca="1" ref="AA990" ca="1">IFERROR(
IF(Z989&lt;&gt;Z990,1,
IF(COUNTIF(OFFSET(AA989,0,0,-INDEX(Forecast_Capex_Input!$CG$12:$CG$286,$Z990)),AA989)=INDEX(Forecast_Capex_Input!$CG$12:$CG$286,$Z990),AA989+1,AA989)),NA)</f>
        <v>N/A</v>
      </c>
      <c r="AB990" s="28" t="str" cm="1">
        <f t="array" ref="AB990">IFERROR($C990-IF($Z990=1,1,INDEX(Forecast_Capex_Input!$CI$12:$CI$286,$Z990-1))+1,NA)</f>
        <v>N/A</v>
      </c>
      <c r="AC990" s="28" t="str" cm="1">
        <f t="array" aca="1" ref="AC990" ca="1">IFERROR(IF(AA990=1,
INDEX(Forecast_Capex_Input!$AI$10:$BB$10,SMALL(IF(INDEX(Forecast_Capex_Input!$AI$12:$BB$286,$Z990,0)&gt;0,COLUMN(Forecast_Capex_Input!$AI$10:$BB$10)-COLUMN(Forecast_Capex_Input!$AI$12)+1),ROWS(OFFSET(AC989,0,0,-$AB990)))),
OFFSET(AC989,-INDEX(Forecast_Capex_Input!$CG$12:$CG$286,$Z990)+1,0)),NA)</f>
        <v>N/A</v>
      </c>
      <c r="AD990" s="28" t="str">
        <f t="shared" ca="1" si="87"/>
        <v>N/A</v>
      </c>
      <c r="AE990" s="82" t="b">
        <f t="shared" si="91"/>
        <v>0</v>
      </c>
      <c r="AF990" s="78" t="b">
        <v>0</v>
      </c>
      <c r="AG990" s="82" t="b">
        <f t="shared" si="88"/>
        <v>1</v>
      </c>
      <c r="AI990" s="55">
        <v>0</v>
      </c>
      <c r="AJ990" s="55">
        <v>0</v>
      </c>
      <c r="AK990" s="55">
        <v>0</v>
      </c>
      <c r="AL990" s="55">
        <v>0</v>
      </c>
      <c r="AM990" s="55">
        <v>0</v>
      </c>
      <c r="AN990" s="135">
        <v>0</v>
      </c>
      <c r="AP990" s="55">
        <v>0</v>
      </c>
      <c r="AQ990" s="55">
        <v>0</v>
      </c>
      <c r="AR990" s="55">
        <v>0</v>
      </c>
      <c r="AS990" s="55">
        <v>0</v>
      </c>
      <c r="AT990" s="55">
        <v>0</v>
      </c>
      <c r="AU990" s="135">
        <v>0</v>
      </c>
      <c r="AW990" s="55">
        <v>0</v>
      </c>
      <c r="AX990" s="55">
        <v>0</v>
      </c>
      <c r="AY990" s="55">
        <v>0</v>
      </c>
      <c r="AZ990" s="55">
        <v>0</v>
      </c>
      <c r="BA990" s="55">
        <v>0</v>
      </c>
      <c r="BB990" s="135">
        <v>0</v>
      </c>
      <c r="BD990" s="55">
        <v>0</v>
      </c>
      <c r="BE990" s="55">
        <v>0</v>
      </c>
      <c r="BF990" s="55">
        <v>0</v>
      </c>
      <c r="BG990" s="55">
        <v>0</v>
      </c>
      <c r="BH990" s="55">
        <v>0</v>
      </c>
      <c r="BI990" s="135">
        <v>0</v>
      </c>
      <c r="BK990" s="55">
        <v>0</v>
      </c>
      <c r="BL990" s="55">
        <v>0</v>
      </c>
      <c r="BM990" s="55">
        <v>0</v>
      </c>
      <c r="BN990" s="55">
        <v>0</v>
      </c>
      <c r="BO990" s="55">
        <v>0</v>
      </c>
      <c r="BP990" s="135">
        <v>0</v>
      </c>
      <c r="BR990" s="147">
        <v>0</v>
      </c>
      <c r="BS990" s="147">
        <v>0</v>
      </c>
      <c r="BT990" s="147">
        <v>0</v>
      </c>
      <c r="BU990" s="147">
        <v>0</v>
      </c>
      <c r="BV990" s="147">
        <v>0</v>
      </c>
      <c r="BX990" s="55">
        <v>0</v>
      </c>
      <c r="BY990" s="55">
        <v>0</v>
      </c>
      <c r="BZ990" s="55">
        <v>0</v>
      </c>
      <c r="CA990" s="55">
        <v>0</v>
      </c>
      <c r="CB990" s="55">
        <v>0</v>
      </c>
      <c r="CC990" s="135">
        <v>0</v>
      </c>
      <c r="CE990" s="55">
        <v>0</v>
      </c>
      <c r="CF990" s="55">
        <v>0</v>
      </c>
      <c r="CG990" s="55">
        <v>0</v>
      </c>
      <c r="CH990" s="55">
        <v>0</v>
      </c>
      <c r="CI990" s="55">
        <v>0</v>
      </c>
      <c r="CJ990" s="135">
        <v>0</v>
      </c>
      <c r="CL990" s="55">
        <v>0</v>
      </c>
      <c r="CM990" s="55">
        <v>0</v>
      </c>
      <c r="CN990" s="55">
        <v>0</v>
      </c>
      <c r="CO990" s="55">
        <v>0</v>
      </c>
      <c r="CP990" s="55">
        <v>0</v>
      </c>
      <c r="CQ990" s="135">
        <v>0</v>
      </c>
      <c r="CS990" s="67">
        <v>0</v>
      </c>
      <c r="CT990" s="67">
        <v>0</v>
      </c>
      <c r="CU990" s="67">
        <v>0</v>
      </c>
      <c r="CV990" s="67">
        <v>0</v>
      </c>
      <c r="CW990" s="67">
        <v>0</v>
      </c>
      <c r="CX990" s="135">
        <v>0</v>
      </c>
      <c r="CZ990" s="55">
        <v>0</v>
      </c>
      <c r="DA990" s="55">
        <v>0</v>
      </c>
      <c r="DB990" s="55">
        <v>0</v>
      </c>
      <c r="DC990" s="55">
        <v>0</v>
      </c>
      <c r="DD990" s="55">
        <v>0</v>
      </c>
      <c r="DE990" s="135">
        <v>0</v>
      </c>
      <c r="DG990" s="43" t="b" cm="1">
        <f t="array" aca="1" ref="DG990" ca="1">OR($G990=Forecast_Capex_Input!$BF$8:$BF$10)</f>
        <v>0</v>
      </c>
      <c r="DH990" s="43" cm="1">
        <f t="array" aca="1" ref="DH990" ca="1">IFERROR(INDEX(Forecast_Capex_Input!BG$12:BG$286,$Z990)
*(INDEX(Forecast_Capex_Input!$H$12:$H$286,$Z990)=Repex),0)
*$DG990</f>
        <v>0</v>
      </c>
      <c r="DI990" s="43" cm="1">
        <f t="array" aca="1" ref="DI990" ca="1">IFERROR(INDEX(Forecast_Capex_Input!BH$12:BH$286,$Z990)
*(INDEX(Forecast_Capex_Input!$H$12:$H$286,$Z990)=Repex),0)
*$DG990</f>
        <v>0</v>
      </c>
      <c r="DJ990" s="43" cm="1">
        <f t="array" aca="1" ref="DJ990" ca="1">IFERROR(INDEX(Forecast_Capex_Input!BI$12:BI$286,$Z990)
*(INDEX(Forecast_Capex_Input!$H$12:$H$286,$Z990)=Repex),0)
*$DG990</f>
        <v>0</v>
      </c>
      <c r="DK990" s="43" cm="1">
        <f t="array" aca="1" ref="DK990" ca="1">IFERROR(INDEX(Forecast_Capex_Input!BJ$12:BJ$286,$Z990)
*(INDEX(Forecast_Capex_Input!$H$12:$H$286,$Z990)=Repex),0)
*$DG990</f>
        <v>0</v>
      </c>
      <c r="DL990" s="43" cm="1">
        <f t="array" aca="1" ref="DL990" ca="1">IFERROR(INDEX(Forecast_Capex_Input!BK$12:BK$286,$Z990)
*(INDEX(Forecast_Capex_Input!$H$12:$H$286,$Z990)=Repex),0)
*$DG990</f>
        <v>0</v>
      </c>
      <c r="DM990" s="43" cm="1">
        <f t="array" aca="1" ref="DM990" ca="1">IFERROR(INDEX(Forecast_Capex_Input!BL$12:BL$286,$Z990)
*(INDEX(Forecast_Capex_Input!$H$12:$H$286,$Z990)=Repex),0)
*$DG990</f>
        <v>0</v>
      </c>
      <c r="DO990" s="43" t="b" cm="1">
        <f t="array" aca="1" ref="DO990" ca="1">OR($G990=Forecast_Capex_Input!$BN$8:$BN$9)</f>
        <v>0</v>
      </c>
      <c r="DP990" s="43" cm="1">
        <f t="array" aca="1" ref="DP990" ca="1">IFERROR(INDEX(Forecast_Capex_Input!BO$12:BO$286,$Z990)
*(INDEX(Forecast_Capex_Input!$H$12:$H$286,$Z990)=Repex),0)
*$DO990</f>
        <v>0</v>
      </c>
      <c r="DQ990" s="43" cm="1">
        <f t="array" aca="1" ref="DQ990" ca="1">IFERROR(INDEX(Forecast_Capex_Input!BP$12:BP$286,$Z990)
*(INDEX(Forecast_Capex_Input!$H$12:$H$286,$Z990)=Repex),0)
*$DO990</f>
        <v>0</v>
      </c>
      <c r="DR990" s="43" cm="1">
        <f t="array" aca="1" ref="DR990" ca="1">IFERROR(INDEX(Forecast_Capex_Input!BQ$12:BQ$286,$Z990)
*(INDEX(Forecast_Capex_Input!$H$12:$H$286,$Z990)=Repex),0)
*$DO990</f>
        <v>0</v>
      </c>
      <c r="DS990" s="43" cm="1">
        <f t="array" aca="1" ref="DS990" ca="1">IFERROR(INDEX(Forecast_Capex_Input!BR$12:BR$286,$Z990)
*(INDEX(Forecast_Capex_Input!$H$12:$H$286,$Z990)=Repex),0)
*$DO990</f>
        <v>0</v>
      </c>
      <c r="DT990" s="43" cm="1">
        <f t="array" aca="1" ref="DT990" ca="1">IFERROR(INDEX(Forecast_Capex_Input!BS$12:BS$286,$Z990)
*(INDEX(Forecast_Capex_Input!$H$12:$H$286,$Z990)=Repex),0)
*$DO990</f>
        <v>0</v>
      </c>
      <c r="DV990" s="43" t="b" cm="1">
        <f t="array" aca="1" ref="DV990" ca="1">OR($G990=Forecast_Capex_Input!$BU$8:$BU$10)</f>
        <v>0</v>
      </c>
      <c r="DW990" s="43" cm="1">
        <f t="array" aca="1" ref="DW990" ca="1">IFERROR(INDEX(Forecast_Capex_Input!BV$12:BV$286,$Z990)
*(INDEX(Forecast_Capex_Input!$H$12:$H$286,$Z990)=Repex),0)
*$DV990</f>
        <v>0</v>
      </c>
      <c r="DX990" s="43" cm="1">
        <f t="array" aca="1" ref="DX990" ca="1">IFERROR(INDEX(Forecast_Capex_Input!BW$12:BW$286,$Z990)
*(INDEX(Forecast_Capex_Input!$H$12:$H$286,$Z990)=Repex),0)
*$DV990</f>
        <v>0</v>
      </c>
      <c r="DY990" s="43" cm="1">
        <f t="array" aca="1" ref="DY990" ca="1">IFERROR(INDEX(Forecast_Capex_Input!BX$12:BX$286,$Z990)
*(INDEX(Forecast_Capex_Input!$H$12:$H$286,$Z990)=Repex),0)
*$DV990</f>
        <v>0</v>
      </c>
      <c r="DZ990" s="43" cm="1">
        <f t="array" aca="1" ref="DZ990" ca="1">IFERROR(INDEX(Forecast_Capex_Input!BY$12:BY$286,$Z990)
*(INDEX(Forecast_Capex_Input!$H$12:$H$286,$Z990)=Repex),0)
*$DV990</f>
        <v>0</v>
      </c>
      <c r="EA990" s="43" cm="1">
        <f t="array" aca="1" ref="EA990" ca="1">IFERROR(INDEX(Forecast_Capex_Input!BZ$12:BZ$286,$Z990)
*(INDEX(Forecast_Capex_Input!$H$12:$H$286,$Z990)=Repex),0)
*$DV990</f>
        <v>0</v>
      </c>
      <c r="EB990" s="43" cm="1">
        <f t="array" aca="1" ref="EB990" ca="1">IFERROR(INDEX(Forecast_Capex_Input!CA$12:CA$286,$Z990)
*(INDEX(Forecast_Capex_Input!$H$12:$H$286,$Z990)=Repex),0)
*$DV990</f>
        <v>0</v>
      </c>
      <c r="EC990" s="43" cm="1">
        <f t="array" aca="1" ref="EC990" ca="1">IFERROR(INDEX(Forecast_Capex_Input!CB$12:CB$286,$Z990)
*(INDEX(Forecast_Capex_Input!$H$12:$H$286,$Z990)=Repex),0)
*$DV990</f>
        <v>0</v>
      </c>
      <c r="ED990" s="43" cm="1">
        <f t="array" aca="1" ref="ED990" ca="1">IFERROR(INDEX(Forecast_Capex_Input!CC$12:CC$286,$Z990)
*(INDEX(Forecast_Capex_Input!$H$12:$H$286,$Z990)=Repex),0)
*$DV990</f>
        <v>0</v>
      </c>
      <c r="EF990" s="86" t="str">
        <f t="shared" si="89"/>
        <v>N/A</v>
      </c>
      <c r="EG990" s="28" t="str">
        <f>IFERROR(RANK(EF990,EF$11:EF$1010,0)+COUNTIF(EF$11:EF990,EF990)-1,NA)</f>
        <v>N/A</v>
      </c>
    </row>
    <row r="991" spans="3:137" x14ac:dyDescent="0.2">
      <c r="C991" s="28">
        <f t="shared" si="90"/>
        <v>981</v>
      </c>
      <c r="D991" s="9" t="str" cm="1">
        <f t="array" ref="D991">IFERROR(INDEX(Forecast_Capex_Input!$D$12:$D$286,$Z991),NA)</f>
        <v>N/A</v>
      </c>
      <c r="E991" s="24" t="str" cm="1">
        <f t="array" ref="E991">IF($Z991=NA,NA,INDEX(Forecast_Capex_Input!$E$12:$E$286,$Z991))</f>
        <v>N/A</v>
      </c>
      <c r="F991" s="9" t="str" cm="1">
        <f t="array" aca="1" ref="F991" ca="1">IFERROR(INDEX(General!$E$25:$E$26,$AA991),NA)</f>
        <v>N/A</v>
      </c>
      <c r="G991" s="9" t="str" cm="1">
        <f t="array" aca="1" ref="G991" ca="1">IFERROR(INDEX(Forecast_Capex_Input!$AI$11:$BB$11,$AC991),NA)</f>
        <v>N/A</v>
      </c>
      <c r="H991" s="50" t="str" cm="1">
        <f t="array" aca="1" ref="H991" ca="1">IFERROR(INDEX(Forecast_Capex_Input!$AI$12:$BB$286,$Z991,$AC991),NA)</f>
        <v>N/A</v>
      </c>
      <c r="I991" s="150" t="str" cm="1">
        <f t="array" ref="I991">IFERROR(INDEX(Forecast_Capex_Input!$F$12:$F$286,$Z991),NA)</f>
        <v>N/A</v>
      </c>
      <c r="J991" s="150" t="str" cm="1">
        <f t="array" ref="J991">IFERROR(INDEX(Forecast_Capex_Input!G$12:G$286,$Z991),NA)</f>
        <v>N/A</v>
      </c>
      <c r="K991" s="150" t="str" cm="1">
        <f t="array" ref="K991">IFERROR(INDEX(Forecast_Capex_Input!H$12:H$286,$Z991),NA)</f>
        <v>N/A</v>
      </c>
      <c r="L991" s="150" t="str" cm="1">
        <f t="array" ref="L991">IFERROR(INDEX(Forecast_Capex_Input!I$12:I$286,$Z991),NA)</f>
        <v>N/A</v>
      </c>
      <c r="M991" s="150" t="str" cm="1">
        <f t="array" ref="M991">IFERROR(INDEX(Forecast_Capex_Input!J$12:J$286,$Z991),NA)</f>
        <v>N/A</v>
      </c>
      <c r="N991" s="150" t="str" cm="1">
        <f t="array" ref="N991">IFERROR(INDEX(Forecast_Capex_Input!K$12:K$286,$Z991),NA)</f>
        <v>N/A</v>
      </c>
      <c r="O991" s="150" t="str" cm="1">
        <f t="array" ref="O991">IFERROR(INDEX(Forecast_Capex_Input!L$12:L$286,$Z991),NA)</f>
        <v>N/A</v>
      </c>
      <c r="P991" s="150" t="str" cm="1">
        <f t="array" ref="P991">IFERROR(INDEX(Forecast_Capex_Input!M$12:M$286,$Z991),NA)</f>
        <v>N/A</v>
      </c>
      <c r="Q991" s="24" t="str" cm="1">
        <f t="array" ref="Q991">IFERROR(INDEX(Forecast_Capex_Input!N$12:N$286,$Z991),NA)</f>
        <v>N/A</v>
      </c>
      <c r="R991" s="190" cm="1">
        <f t="array" ref="R991">IFERROR(INDEX(Forecast_Capex_Input!O$12:O$286,$Z991),0)</f>
        <v>0</v>
      </c>
      <c r="S991" s="24" cm="1">
        <f t="array" ref="S991">IFERROR(INDEX(Forecast_Capex_Input!P$12:P$286,$Z991),0)</f>
        <v>0</v>
      </c>
      <c r="T991" s="150" t="str" cm="1">
        <f t="array" aca="1" ref="T991" ca="1">IFERROR(INDEX(General!$K$91:$K$110,$AC991),NA)</f>
        <v>N/A</v>
      </c>
      <c r="U991" s="43" cm="1">
        <f t="array" aca="1" ref="U991" ca="1">IFERROR(
IF($F991=General!$E$25,INDEX(Forecast_Capex_Input!S$12:S$286,$Z991),
INDEX(Forecast_Capex_Input!T$12:T$286,$Z991)),0)</f>
        <v>0</v>
      </c>
      <c r="V991" s="82" t="b">
        <f>IFERROR(INDEX(Overheads!$T$19:$T$26,MATCH($I991,Overheads!$E$19:$E$26,0)),FALSE)</f>
        <v>0</v>
      </c>
      <c r="W991" s="209" cm="1">
        <f t="array" ref="W991">IFERROR(
INDEX(Forecast_Capex_Input!CN$12:CN$286,$Z991),0)</f>
        <v>0</v>
      </c>
      <c r="X991" s="209">
        <f>IFERROR(
MATCH($W991,General!$L$39:$S$39,0),1)</f>
        <v>1</v>
      </c>
      <c r="Z991" s="28" t="str">
        <f>IFERROR(
IF(MATCH($C991,Forecast_Capex_Input!$CI$12:$CI$286,1)+1&gt;MAX(Forecast_Capex_Input!$C$12:$C$286),NA,
MATCH($C991,Forecast_Capex_Input!$CI$12:$CI$286,1)+1),1)</f>
        <v>N/A</v>
      </c>
      <c r="AA991" s="28" t="str" cm="1">
        <f t="array" aca="1" ref="AA991" ca="1">IFERROR(
IF(Z990&lt;&gt;Z991,1,
IF(COUNTIF(OFFSET(AA990,0,0,-INDEX(Forecast_Capex_Input!$CG$12:$CG$286,$Z991)),AA990)=INDEX(Forecast_Capex_Input!$CG$12:$CG$286,$Z991),AA990+1,AA990)),NA)</f>
        <v>N/A</v>
      </c>
      <c r="AB991" s="28" t="str" cm="1">
        <f t="array" ref="AB991">IFERROR($C991-IF($Z991=1,1,INDEX(Forecast_Capex_Input!$CI$12:$CI$286,$Z991-1))+1,NA)</f>
        <v>N/A</v>
      </c>
      <c r="AC991" s="28" t="str" cm="1">
        <f t="array" aca="1" ref="AC991" ca="1">IFERROR(IF(AA991=1,
INDEX(Forecast_Capex_Input!$AI$10:$BB$10,SMALL(IF(INDEX(Forecast_Capex_Input!$AI$12:$BB$286,$Z991,0)&gt;0,COLUMN(Forecast_Capex_Input!$AI$10:$BB$10)-COLUMN(Forecast_Capex_Input!$AI$12)+1),ROWS(OFFSET(AC990,0,0,-$AB991)))),
OFFSET(AC990,-INDEX(Forecast_Capex_Input!$CG$12:$CG$286,$Z991)+1,0)),NA)</f>
        <v>N/A</v>
      </c>
      <c r="AD991" s="28" t="str">
        <f t="shared" ca="1" si="87"/>
        <v>N/A</v>
      </c>
      <c r="AE991" s="82" t="b">
        <f t="shared" si="91"/>
        <v>0</v>
      </c>
      <c r="AF991" s="78" t="b">
        <v>0</v>
      </c>
      <c r="AG991" s="82" t="b">
        <f t="shared" si="88"/>
        <v>1</v>
      </c>
      <c r="AI991" s="55">
        <v>0</v>
      </c>
      <c r="AJ991" s="55">
        <v>0</v>
      </c>
      <c r="AK991" s="55">
        <v>0</v>
      </c>
      <c r="AL991" s="55">
        <v>0</v>
      </c>
      <c r="AM991" s="55">
        <v>0</v>
      </c>
      <c r="AN991" s="135">
        <v>0</v>
      </c>
      <c r="AP991" s="55">
        <v>0</v>
      </c>
      <c r="AQ991" s="55">
        <v>0</v>
      </c>
      <c r="AR991" s="55">
        <v>0</v>
      </c>
      <c r="AS991" s="55">
        <v>0</v>
      </c>
      <c r="AT991" s="55">
        <v>0</v>
      </c>
      <c r="AU991" s="135">
        <v>0</v>
      </c>
      <c r="AW991" s="55">
        <v>0</v>
      </c>
      <c r="AX991" s="55">
        <v>0</v>
      </c>
      <c r="AY991" s="55">
        <v>0</v>
      </c>
      <c r="AZ991" s="55">
        <v>0</v>
      </c>
      <c r="BA991" s="55">
        <v>0</v>
      </c>
      <c r="BB991" s="135">
        <v>0</v>
      </c>
      <c r="BD991" s="55">
        <v>0</v>
      </c>
      <c r="BE991" s="55">
        <v>0</v>
      </c>
      <c r="BF991" s="55">
        <v>0</v>
      </c>
      <c r="BG991" s="55">
        <v>0</v>
      </c>
      <c r="BH991" s="55">
        <v>0</v>
      </c>
      <c r="BI991" s="135">
        <v>0</v>
      </c>
      <c r="BK991" s="55">
        <v>0</v>
      </c>
      <c r="BL991" s="55">
        <v>0</v>
      </c>
      <c r="BM991" s="55">
        <v>0</v>
      </c>
      <c r="BN991" s="55">
        <v>0</v>
      </c>
      <c r="BO991" s="55">
        <v>0</v>
      </c>
      <c r="BP991" s="135">
        <v>0</v>
      </c>
      <c r="BR991" s="147">
        <v>0</v>
      </c>
      <c r="BS991" s="147">
        <v>0</v>
      </c>
      <c r="BT991" s="147">
        <v>0</v>
      </c>
      <c r="BU991" s="147">
        <v>0</v>
      </c>
      <c r="BV991" s="147">
        <v>0</v>
      </c>
      <c r="BX991" s="55">
        <v>0</v>
      </c>
      <c r="BY991" s="55">
        <v>0</v>
      </c>
      <c r="BZ991" s="55">
        <v>0</v>
      </c>
      <c r="CA991" s="55">
        <v>0</v>
      </c>
      <c r="CB991" s="55">
        <v>0</v>
      </c>
      <c r="CC991" s="135">
        <v>0</v>
      </c>
      <c r="CE991" s="55">
        <v>0</v>
      </c>
      <c r="CF991" s="55">
        <v>0</v>
      </c>
      <c r="CG991" s="55">
        <v>0</v>
      </c>
      <c r="CH991" s="55">
        <v>0</v>
      </c>
      <c r="CI991" s="55">
        <v>0</v>
      </c>
      <c r="CJ991" s="135">
        <v>0</v>
      </c>
      <c r="CL991" s="55">
        <v>0</v>
      </c>
      <c r="CM991" s="55">
        <v>0</v>
      </c>
      <c r="CN991" s="55">
        <v>0</v>
      </c>
      <c r="CO991" s="55">
        <v>0</v>
      </c>
      <c r="CP991" s="55">
        <v>0</v>
      </c>
      <c r="CQ991" s="135">
        <v>0</v>
      </c>
      <c r="CS991" s="67">
        <v>0</v>
      </c>
      <c r="CT991" s="67">
        <v>0</v>
      </c>
      <c r="CU991" s="67">
        <v>0</v>
      </c>
      <c r="CV991" s="67">
        <v>0</v>
      </c>
      <c r="CW991" s="67">
        <v>0</v>
      </c>
      <c r="CX991" s="135">
        <v>0</v>
      </c>
      <c r="CZ991" s="55">
        <v>0</v>
      </c>
      <c r="DA991" s="55">
        <v>0</v>
      </c>
      <c r="DB991" s="55">
        <v>0</v>
      </c>
      <c r="DC991" s="55">
        <v>0</v>
      </c>
      <c r="DD991" s="55">
        <v>0</v>
      </c>
      <c r="DE991" s="135">
        <v>0</v>
      </c>
      <c r="DG991" s="43" t="b" cm="1">
        <f t="array" aca="1" ref="DG991" ca="1">OR($G991=Forecast_Capex_Input!$BF$8:$BF$10)</f>
        <v>0</v>
      </c>
      <c r="DH991" s="43" cm="1">
        <f t="array" aca="1" ref="DH991" ca="1">IFERROR(INDEX(Forecast_Capex_Input!BG$12:BG$286,$Z991)
*(INDEX(Forecast_Capex_Input!$H$12:$H$286,$Z991)=Repex),0)
*$DG991</f>
        <v>0</v>
      </c>
      <c r="DI991" s="43" cm="1">
        <f t="array" aca="1" ref="DI991" ca="1">IFERROR(INDEX(Forecast_Capex_Input!BH$12:BH$286,$Z991)
*(INDEX(Forecast_Capex_Input!$H$12:$H$286,$Z991)=Repex),0)
*$DG991</f>
        <v>0</v>
      </c>
      <c r="DJ991" s="43" cm="1">
        <f t="array" aca="1" ref="DJ991" ca="1">IFERROR(INDEX(Forecast_Capex_Input!BI$12:BI$286,$Z991)
*(INDEX(Forecast_Capex_Input!$H$12:$H$286,$Z991)=Repex),0)
*$DG991</f>
        <v>0</v>
      </c>
      <c r="DK991" s="43" cm="1">
        <f t="array" aca="1" ref="DK991" ca="1">IFERROR(INDEX(Forecast_Capex_Input!BJ$12:BJ$286,$Z991)
*(INDEX(Forecast_Capex_Input!$H$12:$H$286,$Z991)=Repex),0)
*$DG991</f>
        <v>0</v>
      </c>
      <c r="DL991" s="43" cm="1">
        <f t="array" aca="1" ref="DL991" ca="1">IFERROR(INDEX(Forecast_Capex_Input!BK$12:BK$286,$Z991)
*(INDEX(Forecast_Capex_Input!$H$12:$H$286,$Z991)=Repex),0)
*$DG991</f>
        <v>0</v>
      </c>
      <c r="DM991" s="43" cm="1">
        <f t="array" aca="1" ref="DM991" ca="1">IFERROR(INDEX(Forecast_Capex_Input!BL$12:BL$286,$Z991)
*(INDEX(Forecast_Capex_Input!$H$12:$H$286,$Z991)=Repex),0)
*$DG991</f>
        <v>0</v>
      </c>
      <c r="DO991" s="43" t="b" cm="1">
        <f t="array" aca="1" ref="DO991" ca="1">OR($G991=Forecast_Capex_Input!$BN$8:$BN$9)</f>
        <v>0</v>
      </c>
      <c r="DP991" s="43" cm="1">
        <f t="array" aca="1" ref="DP991" ca="1">IFERROR(INDEX(Forecast_Capex_Input!BO$12:BO$286,$Z991)
*(INDEX(Forecast_Capex_Input!$H$12:$H$286,$Z991)=Repex),0)
*$DO991</f>
        <v>0</v>
      </c>
      <c r="DQ991" s="43" cm="1">
        <f t="array" aca="1" ref="DQ991" ca="1">IFERROR(INDEX(Forecast_Capex_Input!BP$12:BP$286,$Z991)
*(INDEX(Forecast_Capex_Input!$H$12:$H$286,$Z991)=Repex),0)
*$DO991</f>
        <v>0</v>
      </c>
      <c r="DR991" s="43" cm="1">
        <f t="array" aca="1" ref="DR991" ca="1">IFERROR(INDEX(Forecast_Capex_Input!BQ$12:BQ$286,$Z991)
*(INDEX(Forecast_Capex_Input!$H$12:$H$286,$Z991)=Repex),0)
*$DO991</f>
        <v>0</v>
      </c>
      <c r="DS991" s="43" cm="1">
        <f t="array" aca="1" ref="DS991" ca="1">IFERROR(INDEX(Forecast_Capex_Input!BR$12:BR$286,$Z991)
*(INDEX(Forecast_Capex_Input!$H$12:$H$286,$Z991)=Repex),0)
*$DO991</f>
        <v>0</v>
      </c>
      <c r="DT991" s="43" cm="1">
        <f t="array" aca="1" ref="DT991" ca="1">IFERROR(INDEX(Forecast_Capex_Input!BS$12:BS$286,$Z991)
*(INDEX(Forecast_Capex_Input!$H$12:$H$286,$Z991)=Repex),0)
*$DO991</f>
        <v>0</v>
      </c>
      <c r="DV991" s="43" t="b" cm="1">
        <f t="array" aca="1" ref="DV991" ca="1">OR($G991=Forecast_Capex_Input!$BU$8:$BU$10)</f>
        <v>0</v>
      </c>
      <c r="DW991" s="43" cm="1">
        <f t="array" aca="1" ref="DW991" ca="1">IFERROR(INDEX(Forecast_Capex_Input!BV$12:BV$286,$Z991)
*(INDEX(Forecast_Capex_Input!$H$12:$H$286,$Z991)=Repex),0)
*$DV991</f>
        <v>0</v>
      </c>
      <c r="DX991" s="43" cm="1">
        <f t="array" aca="1" ref="DX991" ca="1">IFERROR(INDEX(Forecast_Capex_Input!BW$12:BW$286,$Z991)
*(INDEX(Forecast_Capex_Input!$H$12:$H$286,$Z991)=Repex),0)
*$DV991</f>
        <v>0</v>
      </c>
      <c r="DY991" s="43" cm="1">
        <f t="array" aca="1" ref="DY991" ca="1">IFERROR(INDEX(Forecast_Capex_Input!BX$12:BX$286,$Z991)
*(INDEX(Forecast_Capex_Input!$H$12:$H$286,$Z991)=Repex),0)
*$DV991</f>
        <v>0</v>
      </c>
      <c r="DZ991" s="43" cm="1">
        <f t="array" aca="1" ref="DZ991" ca="1">IFERROR(INDEX(Forecast_Capex_Input!BY$12:BY$286,$Z991)
*(INDEX(Forecast_Capex_Input!$H$12:$H$286,$Z991)=Repex),0)
*$DV991</f>
        <v>0</v>
      </c>
      <c r="EA991" s="43" cm="1">
        <f t="array" aca="1" ref="EA991" ca="1">IFERROR(INDEX(Forecast_Capex_Input!BZ$12:BZ$286,$Z991)
*(INDEX(Forecast_Capex_Input!$H$12:$H$286,$Z991)=Repex),0)
*$DV991</f>
        <v>0</v>
      </c>
      <c r="EB991" s="43" cm="1">
        <f t="array" aca="1" ref="EB991" ca="1">IFERROR(INDEX(Forecast_Capex_Input!CA$12:CA$286,$Z991)
*(INDEX(Forecast_Capex_Input!$H$12:$H$286,$Z991)=Repex),0)
*$DV991</f>
        <v>0</v>
      </c>
      <c r="EC991" s="43" cm="1">
        <f t="array" aca="1" ref="EC991" ca="1">IFERROR(INDEX(Forecast_Capex_Input!CB$12:CB$286,$Z991)
*(INDEX(Forecast_Capex_Input!$H$12:$H$286,$Z991)=Repex),0)
*$DV991</f>
        <v>0</v>
      </c>
      <c r="ED991" s="43" cm="1">
        <f t="array" aca="1" ref="ED991" ca="1">IFERROR(INDEX(Forecast_Capex_Input!CC$12:CC$286,$Z991)
*(INDEX(Forecast_Capex_Input!$H$12:$H$286,$Z991)=Repex),0)
*$DV991</f>
        <v>0</v>
      </c>
      <c r="EF991" s="86" t="str">
        <f t="shared" si="89"/>
        <v>N/A</v>
      </c>
      <c r="EG991" s="28" t="str">
        <f>IFERROR(RANK(EF991,EF$11:EF$1010,0)+COUNTIF(EF$11:EF991,EF991)-1,NA)</f>
        <v>N/A</v>
      </c>
    </row>
    <row r="992" spans="3:137" x14ac:dyDescent="0.2">
      <c r="C992" s="28">
        <f t="shared" si="90"/>
        <v>982</v>
      </c>
      <c r="D992" s="9" t="str" cm="1">
        <f t="array" ref="D992">IFERROR(INDEX(Forecast_Capex_Input!$D$12:$D$286,$Z992),NA)</f>
        <v>N/A</v>
      </c>
      <c r="E992" s="24" t="str" cm="1">
        <f t="array" ref="E992">IF($Z992=NA,NA,INDEX(Forecast_Capex_Input!$E$12:$E$286,$Z992))</f>
        <v>N/A</v>
      </c>
      <c r="F992" s="9" t="str" cm="1">
        <f t="array" aca="1" ref="F992" ca="1">IFERROR(INDEX(General!$E$25:$E$26,$AA992),NA)</f>
        <v>N/A</v>
      </c>
      <c r="G992" s="9" t="str" cm="1">
        <f t="array" aca="1" ref="G992" ca="1">IFERROR(INDEX(Forecast_Capex_Input!$AI$11:$BB$11,$AC992),NA)</f>
        <v>N/A</v>
      </c>
      <c r="H992" s="50" t="str" cm="1">
        <f t="array" aca="1" ref="H992" ca="1">IFERROR(INDEX(Forecast_Capex_Input!$AI$12:$BB$286,$Z992,$AC992),NA)</f>
        <v>N/A</v>
      </c>
      <c r="I992" s="150" t="str" cm="1">
        <f t="array" ref="I992">IFERROR(INDEX(Forecast_Capex_Input!$F$12:$F$286,$Z992),NA)</f>
        <v>N/A</v>
      </c>
      <c r="J992" s="150" t="str" cm="1">
        <f t="array" ref="J992">IFERROR(INDEX(Forecast_Capex_Input!G$12:G$286,$Z992),NA)</f>
        <v>N/A</v>
      </c>
      <c r="K992" s="150" t="str" cm="1">
        <f t="array" ref="K992">IFERROR(INDEX(Forecast_Capex_Input!H$12:H$286,$Z992),NA)</f>
        <v>N/A</v>
      </c>
      <c r="L992" s="150" t="str" cm="1">
        <f t="array" ref="L992">IFERROR(INDEX(Forecast_Capex_Input!I$12:I$286,$Z992),NA)</f>
        <v>N/A</v>
      </c>
      <c r="M992" s="150" t="str" cm="1">
        <f t="array" ref="M992">IFERROR(INDEX(Forecast_Capex_Input!J$12:J$286,$Z992),NA)</f>
        <v>N/A</v>
      </c>
      <c r="N992" s="150" t="str" cm="1">
        <f t="array" ref="N992">IFERROR(INDEX(Forecast_Capex_Input!K$12:K$286,$Z992),NA)</f>
        <v>N/A</v>
      </c>
      <c r="O992" s="150" t="str" cm="1">
        <f t="array" ref="O992">IFERROR(INDEX(Forecast_Capex_Input!L$12:L$286,$Z992),NA)</f>
        <v>N/A</v>
      </c>
      <c r="P992" s="150" t="str" cm="1">
        <f t="array" ref="P992">IFERROR(INDEX(Forecast_Capex_Input!M$12:M$286,$Z992),NA)</f>
        <v>N/A</v>
      </c>
      <c r="Q992" s="24" t="str" cm="1">
        <f t="array" ref="Q992">IFERROR(INDEX(Forecast_Capex_Input!N$12:N$286,$Z992),NA)</f>
        <v>N/A</v>
      </c>
      <c r="R992" s="190" cm="1">
        <f t="array" ref="R992">IFERROR(INDEX(Forecast_Capex_Input!O$12:O$286,$Z992),0)</f>
        <v>0</v>
      </c>
      <c r="S992" s="24" cm="1">
        <f t="array" ref="S992">IFERROR(INDEX(Forecast_Capex_Input!P$12:P$286,$Z992),0)</f>
        <v>0</v>
      </c>
      <c r="T992" s="150" t="str" cm="1">
        <f t="array" aca="1" ref="T992" ca="1">IFERROR(INDEX(General!$K$91:$K$110,$AC992),NA)</f>
        <v>N/A</v>
      </c>
      <c r="U992" s="43" cm="1">
        <f t="array" aca="1" ref="U992" ca="1">IFERROR(
IF($F992=General!$E$25,INDEX(Forecast_Capex_Input!S$12:S$286,$Z992),
INDEX(Forecast_Capex_Input!T$12:T$286,$Z992)),0)</f>
        <v>0</v>
      </c>
      <c r="V992" s="82" t="b">
        <f>IFERROR(INDEX(Overheads!$T$19:$T$26,MATCH($I992,Overheads!$E$19:$E$26,0)),FALSE)</f>
        <v>0</v>
      </c>
      <c r="W992" s="209" cm="1">
        <f t="array" ref="W992">IFERROR(
INDEX(Forecast_Capex_Input!CN$12:CN$286,$Z992),0)</f>
        <v>0</v>
      </c>
      <c r="X992" s="209">
        <f>IFERROR(
MATCH($W992,General!$L$39:$S$39,0),1)</f>
        <v>1</v>
      </c>
      <c r="Z992" s="28" t="str">
        <f>IFERROR(
IF(MATCH($C992,Forecast_Capex_Input!$CI$12:$CI$286,1)+1&gt;MAX(Forecast_Capex_Input!$C$12:$C$286),NA,
MATCH($C992,Forecast_Capex_Input!$CI$12:$CI$286,1)+1),1)</f>
        <v>N/A</v>
      </c>
      <c r="AA992" s="28" t="str" cm="1">
        <f t="array" aca="1" ref="AA992" ca="1">IFERROR(
IF(Z991&lt;&gt;Z992,1,
IF(COUNTIF(OFFSET(AA991,0,0,-INDEX(Forecast_Capex_Input!$CG$12:$CG$286,$Z992)),AA991)=INDEX(Forecast_Capex_Input!$CG$12:$CG$286,$Z992),AA991+1,AA991)),NA)</f>
        <v>N/A</v>
      </c>
      <c r="AB992" s="28" t="str" cm="1">
        <f t="array" ref="AB992">IFERROR($C992-IF($Z992=1,1,INDEX(Forecast_Capex_Input!$CI$12:$CI$286,$Z992-1))+1,NA)</f>
        <v>N/A</v>
      </c>
      <c r="AC992" s="28" t="str" cm="1">
        <f t="array" aca="1" ref="AC992" ca="1">IFERROR(IF(AA992=1,
INDEX(Forecast_Capex_Input!$AI$10:$BB$10,SMALL(IF(INDEX(Forecast_Capex_Input!$AI$12:$BB$286,$Z992,0)&gt;0,COLUMN(Forecast_Capex_Input!$AI$10:$BB$10)-COLUMN(Forecast_Capex_Input!$AI$12)+1),ROWS(OFFSET(AC991,0,0,-$AB992)))),
OFFSET(AC991,-INDEX(Forecast_Capex_Input!$CG$12:$CG$286,$Z992)+1,0)),NA)</f>
        <v>N/A</v>
      </c>
      <c r="AD992" s="28" t="str">
        <f t="shared" ca="1" si="87"/>
        <v>N/A</v>
      </c>
      <c r="AE992" s="82" t="b">
        <f t="shared" si="91"/>
        <v>0</v>
      </c>
      <c r="AF992" s="78" t="b">
        <v>0</v>
      </c>
      <c r="AG992" s="82" t="b">
        <f t="shared" si="88"/>
        <v>1</v>
      </c>
      <c r="AI992" s="55">
        <v>0</v>
      </c>
      <c r="AJ992" s="55">
        <v>0</v>
      </c>
      <c r="AK992" s="55">
        <v>0</v>
      </c>
      <c r="AL992" s="55">
        <v>0</v>
      </c>
      <c r="AM992" s="55">
        <v>0</v>
      </c>
      <c r="AN992" s="135">
        <v>0</v>
      </c>
      <c r="AP992" s="55">
        <v>0</v>
      </c>
      <c r="AQ992" s="55">
        <v>0</v>
      </c>
      <c r="AR992" s="55">
        <v>0</v>
      </c>
      <c r="AS992" s="55">
        <v>0</v>
      </c>
      <c r="AT992" s="55">
        <v>0</v>
      </c>
      <c r="AU992" s="135">
        <v>0</v>
      </c>
      <c r="AW992" s="55">
        <v>0</v>
      </c>
      <c r="AX992" s="55">
        <v>0</v>
      </c>
      <c r="AY992" s="55">
        <v>0</v>
      </c>
      <c r="AZ992" s="55">
        <v>0</v>
      </c>
      <c r="BA992" s="55">
        <v>0</v>
      </c>
      <c r="BB992" s="135">
        <v>0</v>
      </c>
      <c r="BD992" s="55">
        <v>0</v>
      </c>
      <c r="BE992" s="55">
        <v>0</v>
      </c>
      <c r="BF992" s="55">
        <v>0</v>
      </c>
      <c r="BG992" s="55">
        <v>0</v>
      </c>
      <c r="BH992" s="55">
        <v>0</v>
      </c>
      <c r="BI992" s="135">
        <v>0</v>
      </c>
      <c r="BK992" s="55">
        <v>0</v>
      </c>
      <c r="BL992" s="55">
        <v>0</v>
      </c>
      <c r="BM992" s="55">
        <v>0</v>
      </c>
      <c r="BN992" s="55">
        <v>0</v>
      </c>
      <c r="BO992" s="55">
        <v>0</v>
      </c>
      <c r="BP992" s="135">
        <v>0</v>
      </c>
      <c r="BR992" s="147">
        <v>0</v>
      </c>
      <c r="BS992" s="147">
        <v>0</v>
      </c>
      <c r="BT992" s="147">
        <v>0</v>
      </c>
      <c r="BU992" s="147">
        <v>0</v>
      </c>
      <c r="BV992" s="147">
        <v>0</v>
      </c>
      <c r="BX992" s="55">
        <v>0</v>
      </c>
      <c r="BY992" s="55">
        <v>0</v>
      </c>
      <c r="BZ992" s="55">
        <v>0</v>
      </c>
      <c r="CA992" s="55">
        <v>0</v>
      </c>
      <c r="CB992" s="55">
        <v>0</v>
      </c>
      <c r="CC992" s="135">
        <v>0</v>
      </c>
      <c r="CE992" s="55">
        <v>0</v>
      </c>
      <c r="CF992" s="55">
        <v>0</v>
      </c>
      <c r="CG992" s="55">
        <v>0</v>
      </c>
      <c r="CH992" s="55">
        <v>0</v>
      </c>
      <c r="CI992" s="55">
        <v>0</v>
      </c>
      <c r="CJ992" s="135">
        <v>0</v>
      </c>
      <c r="CL992" s="55">
        <v>0</v>
      </c>
      <c r="CM992" s="55">
        <v>0</v>
      </c>
      <c r="CN992" s="55">
        <v>0</v>
      </c>
      <c r="CO992" s="55">
        <v>0</v>
      </c>
      <c r="CP992" s="55">
        <v>0</v>
      </c>
      <c r="CQ992" s="135">
        <v>0</v>
      </c>
      <c r="CS992" s="67">
        <v>0</v>
      </c>
      <c r="CT992" s="67">
        <v>0</v>
      </c>
      <c r="CU992" s="67">
        <v>0</v>
      </c>
      <c r="CV992" s="67">
        <v>0</v>
      </c>
      <c r="CW992" s="67">
        <v>0</v>
      </c>
      <c r="CX992" s="135">
        <v>0</v>
      </c>
      <c r="CZ992" s="55">
        <v>0</v>
      </c>
      <c r="DA992" s="55">
        <v>0</v>
      </c>
      <c r="DB992" s="55">
        <v>0</v>
      </c>
      <c r="DC992" s="55">
        <v>0</v>
      </c>
      <c r="DD992" s="55">
        <v>0</v>
      </c>
      <c r="DE992" s="135">
        <v>0</v>
      </c>
      <c r="DG992" s="43" t="b" cm="1">
        <f t="array" aca="1" ref="DG992" ca="1">OR($G992=Forecast_Capex_Input!$BF$8:$BF$10)</f>
        <v>0</v>
      </c>
      <c r="DH992" s="43" cm="1">
        <f t="array" aca="1" ref="DH992" ca="1">IFERROR(INDEX(Forecast_Capex_Input!BG$12:BG$286,$Z992)
*(INDEX(Forecast_Capex_Input!$H$12:$H$286,$Z992)=Repex),0)
*$DG992</f>
        <v>0</v>
      </c>
      <c r="DI992" s="43" cm="1">
        <f t="array" aca="1" ref="DI992" ca="1">IFERROR(INDEX(Forecast_Capex_Input!BH$12:BH$286,$Z992)
*(INDEX(Forecast_Capex_Input!$H$12:$H$286,$Z992)=Repex),0)
*$DG992</f>
        <v>0</v>
      </c>
      <c r="DJ992" s="43" cm="1">
        <f t="array" aca="1" ref="DJ992" ca="1">IFERROR(INDEX(Forecast_Capex_Input!BI$12:BI$286,$Z992)
*(INDEX(Forecast_Capex_Input!$H$12:$H$286,$Z992)=Repex),0)
*$DG992</f>
        <v>0</v>
      </c>
      <c r="DK992" s="43" cm="1">
        <f t="array" aca="1" ref="DK992" ca="1">IFERROR(INDEX(Forecast_Capex_Input!BJ$12:BJ$286,$Z992)
*(INDEX(Forecast_Capex_Input!$H$12:$H$286,$Z992)=Repex),0)
*$DG992</f>
        <v>0</v>
      </c>
      <c r="DL992" s="43" cm="1">
        <f t="array" aca="1" ref="DL992" ca="1">IFERROR(INDEX(Forecast_Capex_Input!BK$12:BK$286,$Z992)
*(INDEX(Forecast_Capex_Input!$H$12:$H$286,$Z992)=Repex),0)
*$DG992</f>
        <v>0</v>
      </c>
      <c r="DM992" s="43" cm="1">
        <f t="array" aca="1" ref="DM992" ca="1">IFERROR(INDEX(Forecast_Capex_Input!BL$12:BL$286,$Z992)
*(INDEX(Forecast_Capex_Input!$H$12:$H$286,$Z992)=Repex),0)
*$DG992</f>
        <v>0</v>
      </c>
      <c r="DO992" s="43" t="b" cm="1">
        <f t="array" aca="1" ref="DO992" ca="1">OR($G992=Forecast_Capex_Input!$BN$8:$BN$9)</f>
        <v>0</v>
      </c>
      <c r="DP992" s="43" cm="1">
        <f t="array" aca="1" ref="DP992" ca="1">IFERROR(INDEX(Forecast_Capex_Input!BO$12:BO$286,$Z992)
*(INDEX(Forecast_Capex_Input!$H$12:$H$286,$Z992)=Repex),0)
*$DO992</f>
        <v>0</v>
      </c>
      <c r="DQ992" s="43" cm="1">
        <f t="array" aca="1" ref="DQ992" ca="1">IFERROR(INDEX(Forecast_Capex_Input!BP$12:BP$286,$Z992)
*(INDEX(Forecast_Capex_Input!$H$12:$H$286,$Z992)=Repex),0)
*$DO992</f>
        <v>0</v>
      </c>
      <c r="DR992" s="43" cm="1">
        <f t="array" aca="1" ref="DR992" ca="1">IFERROR(INDEX(Forecast_Capex_Input!BQ$12:BQ$286,$Z992)
*(INDEX(Forecast_Capex_Input!$H$12:$H$286,$Z992)=Repex),0)
*$DO992</f>
        <v>0</v>
      </c>
      <c r="DS992" s="43" cm="1">
        <f t="array" aca="1" ref="DS992" ca="1">IFERROR(INDEX(Forecast_Capex_Input!BR$12:BR$286,$Z992)
*(INDEX(Forecast_Capex_Input!$H$12:$H$286,$Z992)=Repex),0)
*$DO992</f>
        <v>0</v>
      </c>
      <c r="DT992" s="43" cm="1">
        <f t="array" aca="1" ref="DT992" ca="1">IFERROR(INDEX(Forecast_Capex_Input!BS$12:BS$286,$Z992)
*(INDEX(Forecast_Capex_Input!$H$12:$H$286,$Z992)=Repex),0)
*$DO992</f>
        <v>0</v>
      </c>
      <c r="DV992" s="43" t="b" cm="1">
        <f t="array" aca="1" ref="DV992" ca="1">OR($G992=Forecast_Capex_Input!$BU$8:$BU$10)</f>
        <v>0</v>
      </c>
      <c r="DW992" s="43" cm="1">
        <f t="array" aca="1" ref="DW992" ca="1">IFERROR(INDEX(Forecast_Capex_Input!BV$12:BV$286,$Z992)
*(INDEX(Forecast_Capex_Input!$H$12:$H$286,$Z992)=Repex),0)
*$DV992</f>
        <v>0</v>
      </c>
      <c r="DX992" s="43" cm="1">
        <f t="array" aca="1" ref="DX992" ca="1">IFERROR(INDEX(Forecast_Capex_Input!BW$12:BW$286,$Z992)
*(INDEX(Forecast_Capex_Input!$H$12:$H$286,$Z992)=Repex),0)
*$DV992</f>
        <v>0</v>
      </c>
      <c r="DY992" s="43" cm="1">
        <f t="array" aca="1" ref="DY992" ca="1">IFERROR(INDEX(Forecast_Capex_Input!BX$12:BX$286,$Z992)
*(INDEX(Forecast_Capex_Input!$H$12:$H$286,$Z992)=Repex),0)
*$DV992</f>
        <v>0</v>
      </c>
      <c r="DZ992" s="43" cm="1">
        <f t="array" aca="1" ref="DZ992" ca="1">IFERROR(INDEX(Forecast_Capex_Input!BY$12:BY$286,$Z992)
*(INDEX(Forecast_Capex_Input!$H$12:$H$286,$Z992)=Repex),0)
*$DV992</f>
        <v>0</v>
      </c>
      <c r="EA992" s="43" cm="1">
        <f t="array" aca="1" ref="EA992" ca="1">IFERROR(INDEX(Forecast_Capex_Input!BZ$12:BZ$286,$Z992)
*(INDEX(Forecast_Capex_Input!$H$12:$H$286,$Z992)=Repex),0)
*$DV992</f>
        <v>0</v>
      </c>
      <c r="EB992" s="43" cm="1">
        <f t="array" aca="1" ref="EB992" ca="1">IFERROR(INDEX(Forecast_Capex_Input!CA$12:CA$286,$Z992)
*(INDEX(Forecast_Capex_Input!$H$12:$H$286,$Z992)=Repex),0)
*$DV992</f>
        <v>0</v>
      </c>
      <c r="EC992" s="43" cm="1">
        <f t="array" aca="1" ref="EC992" ca="1">IFERROR(INDEX(Forecast_Capex_Input!CB$12:CB$286,$Z992)
*(INDEX(Forecast_Capex_Input!$H$12:$H$286,$Z992)=Repex),0)
*$DV992</f>
        <v>0</v>
      </c>
      <c r="ED992" s="43" cm="1">
        <f t="array" aca="1" ref="ED992" ca="1">IFERROR(INDEX(Forecast_Capex_Input!CC$12:CC$286,$Z992)
*(INDEX(Forecast_Capex_Input!$H$12:$H$286,$Z992)=Repex),0)
*$DV992</f>
        <v>0</v>
      </c>
      <c r="EF992" s="86" t="str">
        <f t="shared" si="89"/>
        <v>N/A</v>
      </c>
      <c r="EG992" s="28" t="str">
        <f>IFERROR(RANK(EF992,EF$11:EF$1010,0)+COUNTIF(EF$11:EF992,EF992)-1,NA)</f>
        <v>N/A</v>
      </c>
    </row>
    <row r="993" spans="3:137" x14ac:dyDescent="0.2">
      <c r="C993" s="28">
        <f t="shared" si="90"/>
        <v>983</v>
      </c>
      <c r="D993" s="9" t="str" cm="1">
        <f t="array" ref="D993">IFERROR(INDEX(Forecast_Capex_Input!$D$12:$D$286,$Z993),NA)</f>
        <v>N/A</v>
      </c>
      <c r="E993" s="24" t="str" cm="1">
        <f t="array" ref="E993">IF($Z993=NA,NA,INDEX(Forecast_Capex_Input!$E$12:$E$286,$Z993))</f>
        <v>N/A</v>
      </c>
      <c r="F993" s="9" t="str" cm="1">
        <f t="array" aca="1" ref="F993" ca="1">IFERROR(INDEX(General!$E$25:$E$26,$AA993),NA)</f>
        <v>N/A</v>
      </c>
      <c r="G993" s="9" t="str" cm="1">
        <f t="array" aca="1" ref="G993" ca="1">IFERROR(INDEX(Forecast_Capex_Input!$AI$11:$BB$11,$AC993),NA)</f>
        <v>N/A</v>
      </c>
      <c r="H993" s="50" t="str" cm="1">
        <f t="array" aca="1" ref="H993" ca="1">IFERROR(INDEX(Forecast_Capex_Input!$AI$12:$BB$286,$Z993,$AC993),NA)</f>
        <v>N/A</v>
      </c>
      <c r="I993" s="150" t="str" cm="1">
        <f t="array" ref="I993">IFERROR(INDEX(Forecast_Capex_Input!$F$12:$F$286,$Z993),NA)</f>
        <v>N/A</v>
      </c>
      <c r="J993" s="150" t="str" cm="1">
        <f t="array" ref="J993">IFERROR(INDEX(Forecast_Capex_Input!G$12:G$286,$Z993),NA)</f>
        <v>N/A</v>
      </c>
      <c r="K993" s="150" t="str" cm="1">
        <f t="array" ref="K993">IFERROR(INDEX(Forecast_Capex_Input!H$12:H$286,$Z993),NA)</f>
        <v>N/A</v>
      </c>
      <c r="L993" s="150" t="str" cm="1">
        <f t="array" ref="L993">IFERROR(INDEX(Forecast_Capex_Input!I$12:I$286,$Z993),NA)</f>
        <v>N/A</v>
      </c>
      <c r="M993" s="150" t="str" cm="1">
        <f t="array" ref="M993">IFERROR(INDEX(Forecast_Capex_Input!J$12:J$286,$Z993),NA)</f>
        <v>N/A</v>
      </c>
      <c r="N993" s="150" t="str" cm="1">
        <f t="array" ref="N993">IFERROR(INDEX(Forecast_Capex_Input!K$12:K$286,$Z993),NA)</f>
        <v>N/A</v>
      </c>
      <c r="O993" s="150" t="str" cm="1">
        <f t="array" ref="O993">IFERROR(INDEX(Forecast_Capex_Input!L$12:L$286,$Z993),NA)</f>
        <v>N/A</v>
      </c>
      <c r="P993" s="150" t="str" cm="1">
        <f t="array" ref="P993">IFERROR(INDEX(Forecast_Capex_Input!M$12:M$286,$Z993),NA)</f>
        <v>N/A</v>
      </c>
      <c r="Q993" s="24" t="str" cm="1">
        <f t="array" ref="Q993">IFERROR(INDEX(Forecast_Capex_Input!N$12:N$286,$Z993),NA)</f>
        <v>N/A</v>
      </c>
      <c r="R993" s="190" cm="1">
        <f t="array" ref="R993">IFERROR(INDEX(Forecast_Capex_Input!O$12:O$286,$Z993),0)</f>
        <v>0</v>
      </c>
      <c r="S993" s="24" cm="1">
        <f t="array" ref="S993">IFERROR(INDEX(Forecast_Capex_Input!P$12:P$286,$Z993),0)</f>
        <v>0</v>
      </c>
      <c r="T993" s="150" t="str" cm="1">
        <f t="array" aca="1" ref="T993" ca="1">IFERROR(INDEX(General!$K$91:$K$110,$AC993),NA)</f>
        <v>N/A</v>
      </c>
      <c r="U993" s="43" cm="1">
        <f t="array" aca="1" ref="U993" ca="1">IFERROR(
IF($F993=General!$E$25,INDEX(Forecast_Capex_Input!S$12:S$286,$Z993),
INDEX(Forecast_Capex_Input!T$12:T$286,$Z993)),0)</f>
        <v>0</v>
      </c>
      <c r="V993" s="82" t="b">
        <f>IFERROR(INDEX(Overheads!$T$19:$T$26,MATCH($I993,Overheads!$E$19:$E$26,0)),FALSE)</f>
        <v>0</v>
      </c>
      <c r="W993" s="209" cm="1">
        <f t="array" ref="W993">IFERROR(
INDEX(Forecast_Capex_Input!CN$12:CN$286,$Z993),0)</f>
        <v>0</v>
      </c>
      <c r="X993" s="209">
        <f>IFERROR(
MATCH($W993,General!$L$39:$S$39,0),1)</f>
        <v>1</v>
      </c>
      <c r="Z993" s="28" t="str">
        <f>IFERROR(
IF(MATCH($C993,Forecast_Capex_Input!$CI$12:$CI$286,1)+1&gt;MAX(Forecast_Capex_Input!$C$12:$C$286),NA,
MATCH($C993,Forecast_Capex_Input!$CI$12:$CI$286,1)+1),1)</f>
        <v>N/A</v>
      </c>
      <c r="AA993" s="28" t="str" cm="1">
        <f t="array" aca="1" ref="AA993" ca="1">IFERROR(
IF(Z992&lt;&gt;Z993,1,
IF(COUNTIF(OFFSET(AA992,0,0,-INDEX(Forecast_Capex_Input!$CG$12:$CG$286,$Z993)),AA992)=INDEX(Forecast_Capex_Input!$CG$12:$CG$286,$Z993),AA992+1,AA992)),NA)</f>
        <v>N/A</v>
      </c>
      <c r="AB993" s="28" t="str" cm="1">
        <f t="array" ref="AB993">IFERROR($C993-IF($Z993=1,1,INDEX(Forecast_Capex_Input!$CI$12:$CI$286,$Z993-1))+1,NA)</f>
        <v>N/A</v>
      </c>
      <c r="AC993" s="28" t="str" cm="1">
        <f t="array" aca="1" ref="AC993" ca="1">IFERROR(IF(AA993=1,
INDEX(Forecast_Capex_Input!$AI$10:$BB$10,SMALL(IF(INDEX(Forecast_Capex_Input!$AI$12:$BB$286,$Z993,0)&gt;0,COLUMN(Forecast_Capex_Input!$AI$10:$BB$10)-COLUMN(Forecast_Capex_Input!$AI$12)+1),ROWS(OFFSET(AC992,0,0,-$AB993)))),
OFFSET(AC992,-INDEX(Forecast_Capex_Input!$CG$12:$CG$286,$Z993)+1,0)),NA)</f>
        <v>N/A</v>
      </c>
      <c r="AD993" s="28" t="str">
        <f t="shared" ca="1" si="87"/>
        <v>N/A</v>
      </c>
      <c r="AE993" s="82" t="b">
        <f t="shared" si="91"/>
        <v>0</v>
      </c>
      <c r="AF993" s="78" t="b">
        <v>0</v>
      </c>
      <c r="AG993" s="82" t="b">
        <f t="shared" si="88"/>
        <v>1</v>
      </c>
      <c r="AI993" s="55">
        <v>0</v>
      </c>
      <c r="AJ993" s="55">
        <v>0</v>
      </c>
      <c r="AK993" s="55">
        <v>0</v>
      </c>
      <c r="AL993" s="55">
        <v>0</v>
      </c>
      <c r="AM993" s="55">
        <v>0</v>
      </c>
      <c r="AN993" s="135">
        <v>0</v>
      </c>
      <c r="AP993" s="55">
        <v>0</v>
      </c>
      <c r="AQ993" s="55">
        <v>0</v>
      </c>
      <c r="AR993" s="55">
        <v>0</v>
      </c>
      <c r="AS993" s="55">
        <v>0</v>
      </c>
      <c r="AT993" s="55">
        <v>0</v>
      </c>
      <c r="AU993" s="135">
        <v>0</v>
      </c>
      <c r="AW993" s="55">
        <v>0</v>
      </c>
      <c r="AX993" s="55">
        <v>0</v>
      </c>
      <c r="AY993" s="55">
        <v>0</v>
      </c>
      <c r="AZ993" s="55">
        <v>0</v>
      </c>
      <c r="BA993" s="55">
        <v>0</v>
      </c>
      <c r="BB993" s="135">
        <v>0</v>
      </c>
      <c r="BD993" s="55">
        <v>0</v>
      </c>
      <c r="BE993" s="55">
        <v>0</v>
      </c>
      <c r="BF993" s="55">
        <v>0</v>
      </c>
      <c r="BG993" s="55">
        <v>0</v>
      </c>
      <c r="BH993" s="55">
        <v>0</v>
      </c>
      <c r="BI993" s="135">
        <v>0</v>
      </c>
      <c r="BK993" s="55">
        <v>0</v>
      </c>
      <c r="BL993" s="55">
        <v>0</v>
      </c>
      <c r="BM993" s="55">
        <v>0</v>
      </c>
      <c r="BN993" s="55">
        <v>0</v>
      </c>
      <c r="BO993" s="55">
        <v>0</v>
      </c>
      <c r="BP993" s="135">
        <v>0</v>
      </c>
      <c r="BR993" s="147">
        <v>0</v>
      </c>
      <c r="BS993" s="147">
        <v>0</v>
      </c>
      <c r="BT993" s="147">
        <v>0</v>
      </c>
      <c r="BU993" s="147">
        <v>0</v>
      </c>
      <c r="BV993" s="147">
        <v>0</v>
      </c>
      <c r="BX993" s="55">
        <v>0</v>
      </c>
      <c r="BY993" s="55">
        <v>0</v>
      </c>
      <c r="BZ993" s="55">
        <v>0</v>
      </c>
      <c r="CA993" s="55">
        <v>0</v>
      </c>
      <c r="CB993" s="55">
        <v>0</v>
      </c>
      <c r="CC993" s="135">
        <v>0</v>
      </c>
      <c r="CE993" s="55">
        <v>0</v>
      </c>
      <c r="CF993" s="55">
        <v>0</v>
      </c>
      <c r="CG993" s="55">
        <v>0</v>
      </c>
      <c r="CH993" s="55">
        <v>0</v>
      </c>
      <c r="CI993" s="55">
        <v>0</v>
      </c>
      <c r="CJ993" s="135">
        <v>0</v>
      </c>
      <c r="CL993" s="55">
        <v>0</v>
      </c>
      <c r="CM993" s="55">
        <v>0</v>
      </c>
      <c r="CN993" s="55">
        <v>0</v>
      </c>
      <c r="CO993" s="55">
        <v>0</v>
      </c>
      <c r="CP993" s="55">
        <v>0</v>
      </c>
      <c r="CQ993" s="135">
        <v>0</v>
      </c>
      <c r="CS993" s="67">
        <v>0</v>
      </c>
      <c r="CT993" s="67">
        <v>0</v>
      </c>
      <c r="CU993" s="67">
        <v>0</v>
      </c>
      <c r="CV993" s="67">
        <v>0</v>
      </c>
      <c r="CW993" s="67">
        <v>0</v>
      </c>
      <c r="CX993" s="135">
        <v>0</v>
      </c>
      <c r="CZ993" s="55">
        <v>0</v>
      </c>
      <c r="DA993" s="55">
        <v>0</v>
      </c>
      <c r="DB993" s="55">
        <v>0</v>
      </c>
      <c r="DC993" s="55">
        <v>0</v>
      </c>
      <c r="DD993" s="55">
        <v>0</v>
      </c>
      <c r="DE993" s="135">
        <v>0</v>
      </c>
      <c r="DG993" s="43" t="b" cm="1">
        <f t="array" aca="1" ref="DG993" ca="1">OR($G993=Forecast_Capex_Input!$BF$8:$BF$10)</f>
        <v>0</v>
      </c>
      <c r="DH993" s="43" cm="1">
        <f t="array" aca="1" ref="DH993" ca="1">IFERROR(INDEX(Forecast_Capex_Input!BG$12:BG$286,$Z993)
*(INDEX(Forecast_Capex_Input!$H$12:$H$286,$Z993)=Repex),0)
*$DG993</f>
        <v>0</v>
      </c>
      <c r="DI993" s="43" cm="1">
        <f t="array" aca="1" ref="DI993" ca="1">IFERROR(INDEX(Forecast_Capex_Input!BH$12:BH$286,$Z993)
*(INDEX(Forecast_Capex_Input!$H$12:$H$286,$Z993)=Repex),0)
*$DG993</f>
        <v>0</v>
      </c>
      <c r="DJ993" s="43" cm="1">
        <f t="array" aca="1" ref="DJ993" ca="1">IFERROR(INDEX(Forecast_Capex_Input!BI$12:BI$286,$Z993)
*(INDEX(Forecast_Capex_Input!$H$12:$H$286,$Z993)=Repex),0)
*$DG993</f>
        <v>0</v>
      </c>
      <c r="DK993" s="43" cm="1">
        <f t="array" aca="1" ref="DK993" ca="1">IFERROR(INDEX(Forecast_Capex_Input!BJ$12:BJ$286,$Z993)
*(INDEX(Forecast_Capex_Input!$H$12:$H$286,$Z993)=Repex),0)
*$DG993</f>
        <v>0</v>
      </c>
      <c r="DL993" s="43" cm="1">
        <f t="array" aca="1" ref="DL993" ca="1">IFERROR(INDEX(Forecast_Capex_Input!BK$12:BK$286,$Z993)
*(INDEX(Forecast_Capex_Input!$H$12:$H$286,$Z993)=Repex),0)
*$DG993</f>
        <v>0</v>
      </c>
      <c r="DM993" s="43" cm="1">
        <f t="array" aca="1" ref="DM993" ca="1">IFERROR(INDEX(Forecast_Capex_Input!BL$12:BL$286,$Z993)
*(INDEX(Forecast_Capex_Input!$H$12:$H$286,$Z993)=Repex),0)
*$DG993</f>
        <v>0</v>
      </c>
      <c r="DO993" s="43" t="b" cm="1">
        <f t="array" aca="1" ref="DO993" ca="1">OR($G993=Forecast_Capex_Input!$BN$8:$BN$9)</f>
        <v>0</v>
      </c>
      <c r="DP993" s="43" cm="1">
        <f t="array" aca="1" ref="DP993" ca="1">IFERROR(INDEX(Forecast_Capex_Input!BO$12:BO$286,$Z993)
*(INDEX(Forecast_Capex_Input!$H$12:$H$286,$Z993)=Repex),0)
*$DO993</f>
        <v>0</v>
      </c>
      <c r="DQ993" s="43" cm="1">
        <f t="array" aca="1" ref="DQ993" ca="1">IFERROR(INDEX(Forecast_Capex_Input!BP$12:BP$286,$Z993)
*(INDEX(Forecast_Capex_Input!$H$12:$H$286,$Z993)=Repex),0)
*$DO993</f>
        <v>0</v>
      </c>
      <c r="DR993" s="43" cm="1">
        <f t="array" aca="1" ref="DR993" ca="1">IFERROR(INDEX(Forecast_Capex_Input!BQ$12:BQ$286,$Z993)
*(INDEX(Forecast_Capex_Input!$H$12:$H$286,$Z993)=Repex),0)
*$DO993</f>
        <v>0</v>
      </c>
      <c r="DS993" s="43" cm="1">
        <f t="array" aca="1" ref="DS993" ca="1">IFERROR(INDEX(Forecast_Capex_Input!BR$12:BR$286,$Z993)
*(INDEX(Forecast_Capex_Input!$H$12:$H$286,$Z993)=Repex),0)
*$DO993</f>
        <v>0</v>
      </c>
      <c r="DT993" s="43" cm="1">
        <f t="array" aca="1" ref="DT993" ca="1">IFERROR(INDEX(Forecast_Capex_Input!BS$12:BS$286,$Z993)
*(INDEX(Forecast_Capex_Input!$H$12:$H$286,$Z993)=Repex),0)
*$DO993</f>
        <v>0</v>
      </c>
      <c r="DV993" s="43" t="b" cm="1">
        <f t="array" aca="1" ref="DV993" ca="1">OR($G993=Forecast_Capex_Input!$BU$8:$BU$10)</f>
        <v>0</v>
      </c>
      <c r="DW993" s="43" cm="1">
        <f t="array" aca="1" ref="DW993" ca="1">IFERROR(INDEX(Forecast_Capex_Input!BV$12:BV$286,$Z993)
*(INDEX(Forecast_Capex_Input!$H$12:$H$286,$Z993)=Repex),0)
*$DV993</f>
        <v>0</v>
      </c>
      <c r="DX993" s="43" cm="1">
        <f t="array" aca="1" ref="DX993" ca="1">IFERROR(INDEX(Forecast_Capex_Input!BW$12:BW$286,$Z993)
*(INDEX(Forecast_Capex_Input!$H$12:$H$286,$Z993)=Repex),0)
*$DV993</f>
        <v>0</v>
      </c>
      <c r="DY993" s="43" cm="1">
        <f t="array" aca="1" ref="DY993" ca="1">IFERROR(INDEX(Forecast_Capex_Input!BX$12:BX$286,$Z993)
*(INDEX(Forecast_Capex_Input!$H$12:$H$286,$Z993)=Repex),0)
*$DV993</f>
        <v>0</v>
      </c>
      <c r="DZ993" s="43" cm="1">
        <f t="array" aca="1" ref="DZ993" ca="1">IFERROR(INDEX(Forecast_Capex_Input!BY$12:BY$286,$Z993)
*(INDEX(Forecast_Capex_Input!$H$12:$H$286,$Z993)=Repex),0)
*$DV993</f>
        <v>0</v>
      </c>
      <c r="EA993" s="43" cm="1">
        <f t="array" aca="1" ref="EA993" ca="1">IFERROR(INDEX(Forecast_Capex_Input!BZ$12:BZ$286,$Z993)
*(INDEX(Forecast_Capex_Input!$H$12:$H$286,$Z993)=Repex),0)
*$DV993</f>
        <v>0</v>
      </c>
      <c r="EB993" s="43" cm="1">
        <f t="array" aca="1" ref="EB993" ca="1">IFERROR(INDEX(Forecast_Capex_Input!CA$12:CA$286,$Z993)
*(INDEX(Forecast_Capex_Input!$H$12:$H$286,$Z993)=Repex),0)
*$DV993</f>
        <v>0</v>
      </c>
      <c r="EC993" s="43" cm="1">
        <f t="array" aca="1" ref="EC993" ca="1">IFERROR(INDEX(Forecast_Capex_Input!CB$12:CB$286,$Z993)
*(INDEX(Forecast_Capex_Input!$H$12:$H$286,$Z993)=Repex),0)
*$DV993</f>
        <v>0</v>
      </c>
      <c r="ED993" s="43" cm="1">
        <f t="array" aca="1" ref="ED993" ca="1">IFERROR(INDEX(Forecast_Capex_Input!CC$12:CC$286,$Z993)
*(INDEX(Forecast_Capex_Input!$H$12:$H$286,$Z993)=Repex),0)
*$DV993</f>
        <v>0</v>
      </c>
      <c r="EF993" s="86" t="str">
        <f t="shared" si="89"/>
        <v>N/A</v>
      </c>
      <c r="EG993" s="28" t="str">
        <f>IFERROR(RANK(EF993,EF$11:EF$1010,0)+COUNTIF(EF$11:EF993,EF993)-1,NA)</f>
        <v>N/A</v>
      </c>
    </row>
    <row r="994" spans="3:137" x14ac:dyDescent="0.2">
      <c r="C994" s="28">
        <f t="shared" si="90"/>
        <v>984</v>
      </c>
      <c r="D994" s="9" t="str" cm="1">
        <f t="array" ref="D994">IFERROR(INDEX(Forecast_Capex_Input!$D$12:$D$286,$Z994),NA)</f>
        <v>N/A</v>
      </c>
      <c r="E994" s="24" t="str" cm="1">
        <f t="array" ref="E994">IF($Z994=NA,NA,INDEX(Forecast_Capex_Input!$E$12:$E$286,$Z994))</f>
        <v>N/A</v>
      </c>
      <c r="F994" s="9" t="str" cm="1">
        <f t="array" aca="1" ref="F994" ca="1">IFERROR(INDEX(General!$E$25:$E$26,$AA994),NA)</f>
        <v>N/A</v>
      </c>
      <c r="G994" s="9" t="str" cm="1">
        <f t="array" aca="1" ref="G994" ca="1">IFERROR(INDEX(Forecast_Capex_Input!$AI$11:$BB$11,$AC994),NA)</f>
        <v>N/A</v>
      </c>
      <c r="H994" s="50" t="str" cm="1">
        <f t="array" aca="1" ref="H994" ca="1">IFERROR(INDEX(Forecast_Capex_Input!$AI$12:$BB$286,$Z994,$AC994),NA)</f>
        <v>N/A</v>
      </c>
      <c r="I994" s="150" t="str" cm="1">
        <f t="array" ref="I994">IFERROR(INDEX(Forecast_Capex_Input!$F$12:$F$286,$Z994),NA)</f>
        <v>N/A</v>
      </c>
      <c r="J994" s="150" t="str" cm="1">
        <f t="array" ref="J994">IFERROR(INDEX(Forecast_Capex_Input!G$12:G$286,$Z994),NA)</f>
        <v>N/A</v>
      </c>
      <c r="K994" s="150" t="str" cm="1">
        <f t="array" ref="K994">IFERROR(INDEX(Forecast_Capex_Input!H$12:H$286,$Z994),NA)</f>
        <v>N/A</v>
      </c>
      <c r="L994" s="150" t="str" cm="1">
        <f t="array" ref="L994">IFERROR(INDEX(Forecast_Capex_Input!I$12:I$286,$Z994),NA)</f>
        <v>N/A</v>
      </c>
      <c r="M994" s="150" t="str" cm="1">
        <f t="array" ref="M994">IFERROR(INDEX(Forecast_Capex_Input!J$12:J$286,$Z994),NA)</f>
        <v>N/A</v>
      </c>
      <c r="N994" s="150" t="str" cm="1">
        <f t="array" ref="N994">IFERROR(INDEX(Forecast_Capex_Input!K$12:K$286,$Z994),NA)</f>
        <v>N/A</v>
      </c>
      <c r="O994" s="150" t="str" cm="1">
        <f t="array" ref="O994">IFERROR(INDEX(Forecast_Capex_Input!L$12:L$286,$Z994),NA)</f>
        <v>N/A</v>
      </c>
      <c r="P994" s="150" t="str" cm="1">
        <f t="array" ref="P994">IFERROR(INDEX(Forecast_Capex_Input!M$12:M$286,$Z994),NA)</f>
        <v>N/A</v>
      </c>
      <c r="Q994" s="24" t="str" cm="1">
        <f t="array" ref="Q994">IFERROR(INDEX(Forecast_Capex_Input!N$12:N$286,$Z994),NA)</f>
        <v>N/A</v>
      </c>
      <c r="R994" s="190" cm="1">
        <f t="array" ref="R994">IFERROR(INDEX(Forecast_Capex_Input!O$12:O$286,$Z994),0)</f>
        <v>0</v>
      </c>
      <c r="S994" s="24" cm="1">
        <f t="array" ref="S994">IFERROR(INDEX(Forecast_Capex_Input!P$12:P$286,$Z994),0)</f>
        <v>0</v>
      </c>
      <c r="T994" s="150" t="str" cm="1">
        <f t="array" aca="1" ref="T994" ca="1">IFERROR(INDEX(General!$K$91:$K$110,$AC994),NA)</f>
        <v>N/A</v>
      </c>
      <c r="U994" s="43" cm="1">
        <f t="array" aca="1" ref="U994" ca="1">IFERROR(
IF($F994=General!$E$25,INDEX(Forecast_Capex_Input!S$12:S$286,$Z994),
INDEX(Forecast_Capex_Input!T$12:T$286,$Z994)),0)</f>
        <v>0</v>
      </c>
      <c r="V994" s="82" t="b">
        <f>IFERROR(INDEX(Overheads!$T$19:$T$26,MATCH($I994,Overheads!$E$19:$E$26,0)),FALSE)</f>
        <v>0</v>
      </c>
      <c r="W994" s="209" cm="1">
        <f t="array" ref="W994">IFERROR(
INDEX(Forecast_Capex_Input!CN$12:CN$286,$Z994),0)</f>
        <v>0</v>
      </c>
      <c r="X994" s="209">
        <f>IFERROR(
MATCH($W994,General!$L$39:$S$39,0),1)</f>
        <v>1</v>
      </c>
      <c r="Z994" s="28" t="str">
        <f>IFERROR(
IF(MATCH($C994,Forecast_Capex_Input!$CI$12:$CI$286,1)+1&gt;MAX(Forecast_Capex_Input!$C$12:$C$286),NA,
MATCH($C994,Forecast_Capex_Input!$CI$12:$CI$286,1)+1),1)</f>
        <v>N/A</v>
      </c>
      <c r="AA994" s="28" t="str" cm="1">
        <f t="array" aca="1" ref="AA994" ca="1">IFERROR(
IF(Z993&lt;&gt;Z994,1,
IF(COUNTIF(OFFSET(AA993,0,0,-INDEX(Forecast_Capex_Input!$CG$12:$CG$286,$Z994)),AA993)=INDEX(Forecast_Capex_Input!$CG$12:$CG$286,$Z994),AA993+1,AA993)),NA)</f>
        <v>N/A</v>
      </c>
      <c r="AB994" s="28" t="str" cm="1">
        <f t="array" ref="AB994">IFERROR($C994-IF($Z994=1,1,INDEX(Forecast_Capex_Input!$CI$12:$CI$286,$Z994-1))+1,NA)</f>
        <v>N/A</v>
      </c>
      <c r="AC994" s="28" t="str" cm="1">
        <f t="array" aca="1" ref="AC994" ca="1">IFERROR(IF(AA994=1,
INDEX(Forecast_Capex_Input!$AI$10:$BB$10,SMALL(IF(INDEX(Forecast_Capex_Input!$AI$12:$BB$286,$Z994,0)&gt;0,COLUMN(Forecast_Capex_Input!$AI$10:$BB$10)-COLUMN(Forecast_Capex_Input!$AI$12)+1),ROWS(OFFSET(AC993,0,0,-$AB994)))),
OFFSET(AC993,-INDEX(Forecast_Capex_Input!$CG$12:$CG$286,$Z994)+1,0)),NA)</f>
        <v>N/A</v>
      </c>
      <c r="AD994" s="28" t="str">
        <f t="shared" ca="1" si="87"/>
        <v>N/A</v>
      </c>
      <c r="AE994" s="82" t="b">
        <f t="shared" si="91"/>
        <v>0</v>
      </c>
      <c r="AF994" s="78" t="b">
        <v>0</v>
      </c>
      <c r="AG994" s="82" t="b">
        <f t="shared" si="88"/>
        <v>1</v>
      </c>
      <c r="AI994" s="55">
        <v>0</v>
      </c>
      <c r="AJ994" s="55">
        <v>0</v>
      </c>
      <c r="AK994" s="55">
        <v>0</v>
      </c>
      <c r="AL994" s="55">
        <v>0</v>
      </c>
      <c r="AM994" s="55">
        <v>0</v>
      </c>
      <c r="AN994" s="135">
        <v>0</v>
      </c>
      <c r="AP994" s="55">
        <v>0</v>
      </c>
      <c r="AQ994" s="55">
        <v>0</v>
      </c>
      <c r="AR994" s="55">
        <v>0</v>
      </c>
      <c r="AS994" s="55">
        <v>0</v>
      </c>
      <c r="AT994" s="55">
        <v>0</v>
      </c>
      <c r="AU994" s="135">
        <v>0</v>
      </c>
      <c r="AW994" s="55">
        <v>0</v>
      </c>
      <c r="AX994" s="55">
        <v>0</v>
      </c>
      <c r="AY994" s="55">
        <v>0</v>
      </c>
      <c r="AZ994" s="55">
        <v>0</v>
      </c>
      <c r="BA994" s="55">
        <v>0</v>
      </c>
      <c r="BB994" s="135">
        <v>0</v>
      </c>
      <c r="BD994" s="55">
        <v>0</v>
      </c>
      <c r="BE994" s="55">
        <v>0</v>
      </c>
      <c r="BF994" s="55">
        <v>0</v>
      </c>
      <c r="BG994" s="55">
        <v>0</v>
      </c>
      <c r="BH994" s="55">
        <v>0</v>
      </c>
      <c r="BI994" s="135">
        <v>0</v>
      </c>
      <c r="BK994" s="55">
        <v>0</v>
      </c>
      <c r="BL994" s="55">
        <v>0</v>
      </c>
      <c r="BM994" s="55">
        <v>0</v>
      </c>
      <c r="BN994" s="55">
        <v>0</v>
      </c>
      <c r="BO994" s="55">
        <v>0</v>
      </c>
      <c r="BP994" s="135">
        <v>0</v>
      </c>
      <c r="BR994" s="147">
        <v>0</v>
      </c>
      <c r="BS994" s="147">
        <v>0</v>
      </c>
      <c r="BT994" s="147">
        <v>0</v>
      </c>
      <c r="BU994" s="147">
        <v>0</v>
      </c>
      <c r="BV994" s="147">
        <v>0</v>
      </c>
      <c r="BX994" s="55">
        <v>0</v>
      </c>
      <c r="BY994" s="55">
        <v>0</v>
      </c>
      <c r="BZ994" s="55">
        <v>0</v>
      </c>
      <c r="CA994" s="55">
        <v>0</v>
      </c>
      <c r="CB994" s="55">
        <v>0</v>
      </c>
      <c r="CC994" s="135">
        <v>0</v>
      </c>
      <c r="CE994" s="55">
        <v>0</v>
      </c>
      <c r="CF994" s="55">
        <v>0</v>
      </c>
      <c r="CG994" s="55">
        <v>0</v>
      </c>
      <c r="CH994" s="55">
        <v>0</v>
      </c>
      <c r="CI994" s="55">
        <v>0</v>
      </c>
      <c r="CJ994" s="135">
        <v>0</v>
      </c>
      <c r="CL994" s="55">
        <v>0</v>
      </c>
      <c r="CM994" s="55">
        <v>0</v>
      </c>
      <c r="CN994" s="55">
        <v>0</v>
      </c>
      <c r="CO994" s="55">
        <v>0</v>
      </c>
      <c r="CP994" s="55">
        <v>0</v>
      </c>
      <c r="CQ994" s="135">
        <v>0</v>
      </c>
      <c r="CS994" s="67">
        <v>0</v>
      </c>
      <c r="CT994" s="67">
        <v>0</v>
      </c>
      <c r="CU994" s="67">
        <v>0</v>
      </c>
      <c r="CV994" s="67">
        <v>0</v>
      </c>
      <c r="CW994" s="67">
        <v>0</v>
      </c>
      <c r="CX994" s="135">
        <v>0</v>
      </c>
      <c r="CZ994" s="55">
        <v>0</v>
      </c>
      <c r="DA994" s="55">
        <v>0</v>
      </c>
      <c r="DB994" s="55">
        <v>0</v>
      </c>
      <c r="DC994" s="55">
        <v>0</v>
      </c>
      <c r="DD994" s="55">
        <v>0</v>
      </c>
      <c r="DE994" s="135">
        <v>0</v>
      </c>
      <c r="DG994" s="43" t="b" cm="1">
        <f t="array" aca="1" ref="DG994" ca="1">OR($G994=Forecast_Capex_Input!$BF$8:$BF$10)</f>
        <v>0</v>
      </c>
      <c r="DH994" s="43" cm="1">
        <f t="array" aca="1" ref="DH994" ca="1">IFERROR(INDEX(Forecast_Capex_Input!BG$12:BG$286,$Z994)
*(INDEX(Forecast_Capex_Input!$H$12:$H$286,$Z994)=Repex),0)
*$DG994</f>
        <v>0</v>
      </c>
      <c r="DI994" s="43" cm="1">
        <f t="array" aca="1" ref="DI994" ca="1">IFERROR(INDEX(Forecast_Capex_Input!BH$12:BH$286,$Z994)
*(INDEX(Forecast_Capex_Input!$H$12:$H$286,$Z994)=Repex),0)
*$DG994</f>
        <v>0</v>
      </c>
      <c r="DJ994" s="43" cm="1">
        <f t="array" aca="1" ref="DJ994" ca="1">IFERROR(INDEX(Forecast_Capex_Input!BI$12:BI$286,$Z994)
*(INDEX(Forecast_Capex_Input!$H$12:$H$286,$Z994)=Repex),0)
*$DG994</f>
        <v>0</v>
      </c>
      <c r="DK994" s="43" cm="1">
        <f t="array" aca="1" ref="DK994" ca="1">IFERROR(INDEX(Forecast_Capex_Input!BJ$12:BJ$286,$Z994)
*(INDEX(Forecast_Capex_Input!$H$12:$H$286,$Z994)=Repex),0)
*$DG994</f>
        <v>0</v>
      </c>
      <c r="DL994" s="43" cm="1">
        <f t="array" aca="1" ref="DL994" ca="1">IFERROR(INDEX(Forecast_Capex_Input!BK$12:BK$286,$Z994)
*(INDEX(Forecast_Capex_Input!$H$12:$H$286,$Z994)=Repex),0)
*$DG994</f>
        <v>0</v>
      </c>
      <c r="DM994" s="43" cm="1">
        <f t="array" aca="1" ref="DM994" ca="1">IFERROR(INDEX(Forecast_Capex_Input!BL$12:BL$286,$Z994)
*(INDEX(Forecast_Capex_Input!$H$12:$H$286,$Z994)=Repex),0)
*$DG994</f>
        <v>0</v>
      </c>
      <c r="DO994" s="43" t="b" cm="1">
        <f t="array" aca="1" ref="DO994" ca="1">OR($G994=Forecast_Capex_Input!$BN$8:$BN$9)</f>
        <v>0</v>
      </c>
      <c r="DP994" s="43" cm="1">
        <f t="array" aca="1" ref="DP994" ca="1">IFERROR(INDEX(Forecast_Capex_Input!BO$12:BO$286,$Z994)
*(INDEX(Forecast_Capex_Input!$H$12:$H$286,$Z994)=Repex),0)
*$DO994</f>
        <v>0</v>
      </c>
      <c r="DQ994" s="43" cm="1">
        <f t="array" aca="1" ref="DQ994" ca="1">IFERROR(INDEX(Forecast_Capex_Input!BP$12:BP$286,$Z994)
*(INDEX(Forecast_Capex_Input!$H$12:$H$286,$Z994)=Repex),0)
*$DO994</f>
        <v>0</v>
      </c>
      <c r="DR994" s="43" cm="1">
        <f t="array" aca="1" ref="DR994" ca="1">IFERROR(INDEX(Forecast_Capex_Input!BQ$12:BQ$286,$Z994)
*(INDEX(Forecast_Capex_Input!$H$12:$H$286,$Z994)=Repex),0)
*$DO994</f>
        <v>0</v>
      </c>
      <c r="DS994" s="43" cm="1">
        <f t="array" aca="1" ref="DS994" ca="1">IFERROR(INDEX(Forecast_Capex_Input!BR$12:BR$286,$Z994)
*(INDEX(Forecast_Capex_Input!$H$12:$H$286,$Z994)=Repex),0)
*$DO994</f>
        <v>0</v>
      </c>
      <c r="DT994" s="43" cm="1">
        <f t="array" aca="1" ref="DT994" ca="1">IFERROR(INDEX(Forecast_Capex_Input!BS$12:BS$286,$Z994)
*(INDEX(Forecast_Capex_Input!$H$12:$H$286,$Z994)=Repex),0)
*$DO994</f>
        <v>0</v>
      </c>
      <c r="DV994" s="43" t="b" cm="1">
        <f t="array" aca="1" ref="DV994" ca="1">OR($G994=Forecast_Capex_Input!$BU$8:$BU$10)</f>
        <v>0</v>
      </c>
      <c r="DW994" s="43" cm="1">
        <f t="array" aca="1" ref="DW994" ca="1">IFERROR(INDEX(Forecast_Capex_Input!BV$12:BV$286,$Z994)
*(INDEX(Forecast_Capex_Input!$H$12:$H$286,$Z994)=Repex),0)
*$DV994</f>
        <v>0</v>
      </c>
      <c r="DX994" s="43" cm="1">
        <f t="array" aca="1" ref="DX994" ca="1">IFERROR(INDEX(Forecast_Capex_Input!BW$12:BW$286,$Z994)
*(INDEX(Forecast_Capex_Input!$H$12:$H$286,$Z994)=Repex),0)
*$DV994</f>
        <v>0</v>
      </c>
      <c r="DY994" s="43" cm="1">
        <f t="array" aca="1" ref="DY994" ca="1">IFERROR(INDEX(Forecast_Capex_Input!BX$12:BX$286,$Z994)
*(INDEX(Forecast_Capex_Input!$H$12:$H$286,$Z994)=Repex),0)
*$DV994</f>
        <v>0</v>
      </c>
      <c r="DZ994" s="43" cm="1">
        <f t="array" aca="1" ref="DZ994" ca="1">IFERROR(INDEX(Forecast_Capex_Input!BY$12:BY$286,$Z994)
*(INDEX(Forecast_Capex_Input!$H$12:$H$286,$Z994)=Repex),0)
*$DV994</f>
        <v>0</v>
      </c>
      <c r="EA994" s="43" cm="1">
        <f t="array" aca="1" ref="EA994" ca="1">IFERROR(INDEX(Forecast_Capex_Input!BZ$12:BZ$286,$Z994)
*(INDEX(Forecast_Capex_Input!$H$12:$H$286,$Z994)=Repex),0)
*$DV994</f>
        <v>0</v>
      </c>
      <c r="EB994" s="43" cm="1">
        <f t="array" aca="1" ref="EB994" ca="1">IFERROR(INDEX(Forecast_Capex_Input!CA$12:CA$286,$Z994)
*(INDEX(Forecast_Capex_Input!$H$12:$H$286,$Z994)=Repex),0)
*$DV994</f>
        <v>0</v>
      </c>
      <c r="EC994" s="43" cm="1">
        <f t="array" aca="1" ref="EC994" ca="1">IFERROR(INDEX(Forecast_Capex_Input!CB$12:CB$286,$Z994)
*(INDEX(Forecast_Capex_Input!$H$12:$H$286,$Z994)=Repex),0)
*$DV994</f>
        <v>0</v>
      </c>
      <c r="ED994" s="43" cm="1">
        <f t="array" aca="1" ref="ED994" ca="1">IFERROR(INDEX(Forecast_Capex_Input!CC$12:CC$286,$Z994)
*(INDEX(Forecast_Capex_Input!$H$12:$H$286,$Z994)=Repex),0)
*$DV994</f>
        <v>0</v>
      </c>
      <c r="EF994" s="86" t="str">
        <f t="shared" si="89"/>
        <v>N/A</v>
      </c>
      <c r="EG994" s="28" t="str">
        <f>IFERROR(RANK(EF994,EF$11:EF$1010,0)+COUNTIF(EF$11:EF994,EF994)-1,NA)</f>
        <v>N/A</v>
      </c>
    </row>
    <row r="995" spans="3:137" x14ac:dyDescent="0.2">
      <c r="C995" s="28">
        <f t="shared" si="90"/>
        <v>985</v>
      </c>
      <c r="D995" s="9" t="str" cm="1">
        <f t="array" ref="D995">IFERROR(INDEX(Forecast_Capex_Input!$D$12:$D$286,$Z995),NA)</f>
        <v>N/A</v>
      </c>
      <c r="E995" s="24" t="str" cm="1">
        <f t="array" ref="E995">IF($Z995=NA,NA,INDEX(Forecast_Capex_Input!$E$12:$E$286,$Z995))</f>
        <v>N/A</v>
      </c>
      <c r="F995" s="9" t="str" cm="1">
        <f t="array" aca="1" ref="F995" ca="1">IFERROR(INDEX(General!$E$25:$E$26,$AA995),NA)</f>
        <v>N/A</v>
      </c>
      <c r="G995" s="9" t="str" cm="1">
        <f t="array" aca="1" ref="G995" ca="1">IFERROR(INDEX(Forecast_Capex_Input!$AI$11:$BB$11,$AC995),NA)</f>
        <v>N/A</v>
      </c>
      <c r="H995" s="50" t="str" cm="1">
        <f t="array" aca="1" ref="H995" ca="1">IFERROR(INDEX(Forecast_Capex_Input!$AI$12:$BB$286,$Z995,$AC995),NA)</f>
        <v>N/A</v>
      </c>
      <c r="I995" s="150" t="str" cm="1">
        <f t="array" ref="I995">IFERROR(INDEX(Forecast_Capex_Input!$F$12:$F$286,$Z995),NA)</f>
        <v>N/A</v>
      </c>
      <c r="J995" s="150" t="str" cm="1">
        <f t="array" ref="J995">IFERROR(INDEX(Forecast_Capex_Input!G$12:G$286,$Z995),NA)</f>
        <v>N/A</v>
      </c>
      <c r="K995" s="150" t="str" cm="1">
        <f t="array" ref="K995">IFERROR(INDEX(Forecast_Capex_Input!H$12:H$286,$Z995),NA)</f>
        <v>N/A</v>
      </c>
      <c r="L995" s="150" t="str" cm="1">
        <f t="array" ref="L995">IFERROR(INDEX(Forecast_Capex_Input!I$12:I$286,$Z995),NA)</f>
        <v>N/A</v>
      </c>
      <c r="M995" s="150" t="str" cm="1">
        <f t="array" ref="M995">IFERROR(INDEX(Forecast_Capex_Input!J$12:J$286,$Z995),NA)</f>
        <v>N/A</v>
      </c>
      <c r="N995" s="150" t="str" cm="1">
        <f t="array" ref="N995">IFERROR(INDEX(Forecast_Capex_Input!K$12:K$286,$Z995),NA)</f>
        <v>N/A</v>
      </c>
      <c r="O995" s="150" t="str" cm="1">
        <f t="array" ref="O995">IFERROR(INDEX(Forecast_Capex_Input!L$12:L$286,$Z995),NA)</f>
        <v>N/A</v>
      </c>
      <c r="P995" s="150" t="str" cm="1">
        <f t="array" ref="P995">IFERROR(INDEX(Forecast_Capex_Input!M$12:M$286,$Z995),NA)</f>
        <v>N/A</v>
      </c>
      <c r="Q995" s="24" t="str" cm="1">
        <f t="array" ref="Q995">IFERROR(INDEX(Forecast_Capex_Input!N$12:N$286,$Z995),NA)</f>
        <v>N/A</v>
      </c>
      <c r="R995" s="190" cm="1">
        <f t="array" ref="R995">IFERROR(INDEX(Forecast_Capex_Input!O$12:O$286,$Z995),0)</f>
        <v>0</v>
      </c>
      <c r="S995" s="24" cm="1">
        <f t="array" ref="S995">IFERROR(INDEX(Forecast_Capex_Input!P$12:P$286,$Z995),0)</f>
        <v>0</v>
      </c>
      <c r="T995" s="150" t="str" cm="1">
        <f t="array" aca="1" ref="T995" ca="1">IFERROR(INDEX(General!$K$91:$K$110,$AC995),NA)</f>
        <v>N/A</v>
      </c>
      <c r="U995" s="43" cm="1">
        <f t="array" aca="1" ref="U995" ca="1">IFERROR(
IF($F995=General!$E$25,INDEX(Forecast_Capex_Input!S$12:S$286,$Z995),
INDEX(Forecast_Capex_Input!T$12:T$286,$Z995)),0)</f>
        <v>0</v>
      </c>
      <c r="V995" s="82" t="b">
        <f>IFERROR(INDEX(Overheads!$T$19:$T$26,MATCH($I995,Overheads!$E$19:$E$26,0)),FALSE)</f>
        <v>0</v>
      </c>
      <c r="W995" s="209" cm="1">
        <f t="array" ref="W995">IFERROR(
INDEX(Forecast_Capex_Input!CN$12:CN$286,$Z995),0)</f>
        <v>0</v>
      </c>
      <c r="X995" s="209">
        <f>IFERROR(
MATCH($W995,General!$L$39:$S$39,0),1)</f>
        <v>1</v>
      </c>
      <c r="Z995" s="28" t="str">
        <f>IFERROR(
IF(MATCH($C995,Forecast_Capex_Input!$CI$12:$CI$286,1)+1&gt;MAX(Forecast_Capex_Input!$C$12:$C$286),NA,
MATCH($C995,Forecast_Capex_Input!$CI$12:$CI$286,1)+1),1)</f>
        <v>N/A</v>
      </c>
      <c r="AA995" s="28" t="str" cm="1">
        <f t="array" aca="1" ref="AA995" ca="1">IFERROR(
IF(Z994&lt;&gt;Z995,1,
IF(COUNTIF(OFFSET(AA994,0,0,-INDEX(Forecast_Capex_Input!$CG$12:$CG$286,$Z995)),AA994)=INDEX(Forecast_Capex_Input!$CG$12:$CG$286,$Z995),AA994+1,AA994)),NA)</f>
        <v>N/A</v>
      </c>
      <c r="AB995" s="28" t="str" cm="1">
        <f t="array" ref="AB995">IFERROR($C995-IF($Z995=1,1,INDEX(Forecast_Capex_Input!$CI$12:$CI$286,$Z995-1))+1,NA)</f>
        <v>N/A</v>
      </c>
      <c r="AC995" s="28" t="str" cm="1">
        <f t="array" aca="1" ref="AC995" ca="1">IFERROR(IF(AA995=1,
INDEX(Forecast_Capex_Input!$AI$10:$BB$10,SMALL(IF(INDEX(Forecast_Capex_Input!$AI$12:$BB$286,$Z995,0)&gt;0,COLUMN(Forecast_Capex_Input!$AI$10:$BB$10)-COLUMN(Forecast_Capex_Input!$AI$12)+1),ROWS(OFFSET(AC994,0,0,-$AB995)))),
OFFSET(AC994,-INDEX(Forecast_Capex_Input!$CG$12:$CG$286,$Z995)+1,0)),NA)</f>
        <v>N/A</v>
      </c>
      <c r="AD995" s="28" t="str">
        <f t="shared" ca="1" si="87"/>
        <v>N/A</v>
      </c>
      <c r="AE995" s="82" t="b">
        <f t="shared" si="91"/>
        <v>0</v>
      </c>
      <c r="AF995" s="78" t="b">
        <v>0</v>
      </c>
      <c r="AG995" s="82" t="b">
        <f t="shared" si="88"/>
        <v>1</v>
      </c>
      <c r="AI995" s="55">
        <v>0</v>
      </c>
      <c r="AJ995" s="55">
        <v>0</v>
      </c>
      <c r="AK995" s="55">
        <v>0</v>
      </c>
      <c r="AL995" s="55">
        <v>0</v>
      </c>
      <c r="AM995" s="55">
        <v>0</v>
      </c>
      <c r="AN995" s="135">
        <v>0</v>
      </c>
      <c r="AP995" s="55">
        <v>0</v>
      </c>
      <c r="AQ995" s="55">
        <v>0</v>
      </c>
      <c r="AR995" s="55">
        <v>0</v>
      </c>
      <c r="AS995" s="55">
        <v>0</v>
      </c>
      <c r="AT995" s="55">
        <v>0</v>
      </c>
      <c r="AU995" s="135">
        <v>0</v>
      </c>
      <c r="AW995" s="55">
        <v>0</v>
      </c>
      <c r="AX995" s="55">
        <v>0</v>
      </c>
      <c r="AY995" s="55">
        <v>0</v>
      </c>
      <c r="AZ995" s="55">
        <v>0</v>
      </c>
      <c r="BA995" s="55">
        <v>0</v>
      </c>
      <c r="BB995" s="135">
        <v>0</v>
      </c>
      <c r="BD995" s="55">
        <v>0</v>
      </c>
      <c r="BE995" s="55">
        <v>0</v>
      </c>
      <c r="BF995" s="55">
        <v>0</v>
      </c>
      <c r="BG995" s="55">
        <v>0</v>
      </c>
      <c r="BH995" s="55">
        <v>0</v>
      </c>
      <c r="BI995" s="135">
        <v>0</v>
      </c>
      <c r="BK995" s="55">
        <v>0</v>
      </c>
      <c r="BL995" s="55">
        <v>0</v>
      </c>
      <c r="BM995" s="55">
        <v>0</v>
      </c>
      <c r="BN995" s="55">
        <v>0</v>
      </c>
      <c r="BO995" s="55">
        <v>0</v>
      </c>
      <c r="BP995" s="135">
        <v>0</v>
      </c>
      <c r="BR995" s="147">
        <v>0</v>
      </c>
      <c r="BS995" s="147">
        <v>0</v>
      </c>
      <c r="BT995" s="147">
        <v>0</v>
      </c>
      <c r="BU995" s="147">
        <v>0</v>
      </c>
      <c r="BV995" s="147">
        <v>0</v>
      </c>
      <c r="BX995" s="55">
        <v>0</v>
      </c>
      <c r="BY995" s="55">
        <v>0</v>
      </c>
      <c r="BZ995" s="55">
        <v>0</v>
      </c>
      <c r="CA995" s="55">
        <v>0</v>
      </c>
      <c r="CB995" s="55">
        <v>0</v>
      </c>
      <c r="CC995" s="135">
        <v>0</v>
      </c>
      <c r="CE995" s="55">
        <v>0</v>
      </c>
      <c r="CF995" s="55">
        <v>0</v>
      </c>
      <c r="CG995" s="55">
        <v>0</v>
      </c>
      <c r="CH995" s="55">
        <v>0</v>
      </c>
      <c r="CI995" s="55">
        <v>0</v>
      </c>
      <c r="CJ995" s="135">
        <v>0</v>
      </c>
      <c r="CL995" s="55">
        <v>0</v>
      </c>
      <c r="CM995" s="55">
        <v>0</v>
      </c>
      <c r="CN995" s="55">
        <v>0</v>
      </c>
      <c r="CO995" s="55">
        <v>0</v>
      </c>
      <c r="CP995" s="55">
        <v>0</v>
      </c>
      <c r="CQ995" s="135">
        <v>0</v>
      </c>
      <c r="CS995" s="67">
        <v>0</v>
      </c>
      <c r="CT995" s="67">
        <v>0</v>
      </c>
      <c r="CU995" s="67">
        <v>0</v>
      </c>
      <c r="CV995" s="67">
        <v>0</v>
      </c>
      <c r="CW995" s="67">
        <v>0</v>
      </c>
      <c r="CX995" s="135">
        <v>0</v>
      </c>
      <c r="CZ995" s="55">
        <v>0</v>
      </c>
      <c r="DA995" s="55">
        <v>0</v>
      </c>
      <c r="DB995" s="55">
        <v>0</v>
      </c>
      <c r="DC995" s="55">
        <v>0</v>
      </c>
      <c r="DD995" s="55">
        <v>0</v>
      </c>
      <c r="DE995" s="135">
        <v>0</v>
      </c>
      <c r="DG995" s="43" t="b" cm="1">
        <f t="array" aca="1" ref="DG995" ca="1">OR($G995=Forecast_Capex_Input!$BF$8:$BF$10)</f>
        <v>0</v>
      </c>
      <c r="DH995" s="43" cm="1">
        <f t="array" aca="1" ref="DH995" ca="1">IFERROR(INDEX(Forecast_Capex_Input!BG$12:BG$286,$Z995)
*(INDEX(Forecast_Capex_Input!$H$12:$H$286,$Z995)=Repex),0)
*$DG995</f>
        <v>0</v>
      </c>
      <c r="DI995" s="43" cm="1">
        <f t="array" aca="1" ref="DI995" ca="1">IFERROR(INDEX(Forecast_Capex_Input!BH$12:BH$286,$Z995)
*(INDEX(Forecast_Capex_Input!$H$12:$H$286,$Z995)=Repex),0)
*$DG995</f>
        <v>0</v>
      </c>
      <c r="DJ995" s="43" cm="1">
        <f t="array" aca="1" ref="DJ995" ca="1">IFERROR(INDEX(Forecast_Capex_Input!BI$12:BI$286,$Z995)
*(INDEX(Forecast_Capex_Input!$H$12:$H$286,$Z995)=Repex),0)
*$DG995</f>
        <v>0</v>
      </c>
      <c r="DK995" s="43" cm="1">
        <f t="array" aca="1" ref="DK995" ca="1">IFERROR(INDEX(Forecast_Capex_Input!BJ$12:BJ$286,$Z995)
*(INDEX(Forecast_Capex_Input!$H$12:$H$286,$Z995)=Repex),0)
*$DG995</f>
        <v>0</v>
      </c>
      <c r="DL995" s="43" cm="1">
        <f t="array" aca="1" ref="DL995" ca="1">IFERROR(INDEX(Forecast_Capex_Input!BK$12:BK$286,$Z995)
*(INDEX(Forecast_Capex_Input!$H$12:$H$286,$Z995)=Repex),0)
*$DG995</f>
        <v>0</v>
      </c>
      <c r="DM995" s="43" cm="1">
        <f t="array" aca="1" ref="DM995" ca="1">IFERROR(INDEX(Forecast_Capex_Input!BL$12:BL$286,$Z995)
*(INDEX(Forecast_Capex_Input!$H$12:$H$286,$Z995)=Repex),0)
*$DG995</f>
        <v>0</v>
      </c>
      <c r="DO995" s="43" t="b" cm="1">
        <f t="array" aca="1" ref="DO995" ca="1">OR($G995=Forecast_Capex_Input!$BN$8:$BN$9)</f>
        <v>0</v>
      </c>
      <c r="DP995" s="43" cm="1">
        <f t="array" aca="1" ref="DP995" ca="1">IFERROR(INDEX(Forecast_Capex_Input!BO$12:BO$286,$Z995)
*(INDEX(Forecast_Capex_Input!$H$12:$H$286,$Z995)=Repex),0)
*$DO995</f>
        <v>0</v>
      </c>
      <c r="DQ995" s="43" cm="1">
        <f t="array" aca="1" ref="DQ995" ca="1">IFERROR(INDEX(Forecast_Capex_Input!BP$12:BP$286,$Z995)
*(INDEX(Forecast_Capex_Input!$H$12:$H$286,$Z995)=Repex),0)
*$DO995</f>
        <v>0</v>
      </c>
      <c r="DR995" s="43" cm="1">
        <f t="array" aca="1" ref="DR995" ca="1">IFERROR(INDEX(Forecast_Capex_Input!BQ$12:BQ$286,$Z995)
*(INDEX(Forecast_Capex_Input!$H$12:$H$286,$Z995)=Repex),0)
*$DO995</f>
        <v>0</v>
      </c>
      <c r="DS995" s="43" cm="1">
        <f t="array" aca="1" ref="DS995" ca="1">IFERROR(INDEX(Forecast_Capex_Input!BR$12:BR$286,$Z995)
*(INDEX(Forecast_Capex_Input!$H$12:$H$286,$Z995)=Repex),0)
*$DO995</f>
        <v>0</v>
      </c>
      <c r="DT995" s="43" cm="1">
        <f t="array" aca="1" ref="DT995" ca="1">IFERROR(INDEX(Forecast_Capex_Input!BS$12:BS$286,$Z995)
*(INDEX(Forecast_Capex_Input!$H$12:$H$286,$Z995)=Repex),0)
*$DO995</f>
        <v>0</v>
      </c>
      <c r="DV995" s="43" t="b" cm="1">
        <f t="array" aca="1" ref="DV995" ca="1">OR($G995=Forecast_Capex_Input!$BU$8:$BU$10)</f>
        <v>0</v>
      </c>
      <c r="DW995" s="43" cm="1">
        <f t="array" aca="1" ref="DW995" ca="1">IFERROR(INDEX(Forecast_Capex_Input!BV$12:BV$286,$Z995)
*(INDEX(Forecast_Capex_Input!$H$12:$H$286,$Z995)=Repex),0)
*$DV995</f>
        <v>0</v>
      </c>
      <c r="DX995" s="43" cm="1">
        <f t="array" aca="1" ref="DX995" ca="1">IFERROR(INDEX(Forecast_Capex_Input!BW$12:BW$286,$Z995)
*(INDEX(Forecast_Capex_Input!$H$12:$H$286,$Z995)=Repex),0)
*$DV995</f>
        <v>0</v>
      </c>
      <c r="DY995" s="43" cm="1">
        <f t="array" aca="1" ref="DY995" ca="1">IFERROR(INDEX(Forecast_Capex_Input!BX$12:BX$286,$Z995)
*(INDEX(Forecast_Capex_Input!$H$12:$H$286,$Z995)=Repex),0)
*$DV995</f>
        <v>0</v>
      </c>
      <c r="DZ995" s="43" cm="1">
        <f t="array" aca="1" ref="DZ995" ca="1">IFERROR(INDEX(Forecast_Capex_Input!BY$12:BY$286,$Z995)
*(INDEX(Forecast_Capex_Input!$H$12:$H$286,$Z995)=Repex),0)
*$DV995</f>
        <v>0</v>
      </c>
      <c r="EA995" s="43" cm="1">
        <f t="array" aca="1" ref="EA995" ca="1">IFERROR(INDEX(Forecast_Capex_Input!BZ$12:BZ$286,$Z995)
*(INDEX(Forecast_Capex_Input!$H$12:$H$286,$Z995)=Repex),0)
*$DV995</f>
        <v>0</v>
      </c>
      <c r="EB995" s="43" cm="1">
        <f t="array" aca="1" ref="EB995" ca="1">IFERROR(INDEX(Forecast_Capex_Input!CA$12:CA$286,$Z995)
*(INDEX(Forecast_Capex_Input!$H$12:$H$286,$Z995)=Repex),0)
*$DV995</f>
        <v>0</v>
      </c>
      <c r="EC995" s="43" cm="1">
        <f t="array" aca="1" ref="EC995" ca="1">IFERROR(INDEX(Forecast_Capex_Input!CB$12:CB$286,$Z995)
*(INDEX(Forecast_Capex_Input!$H$12:$H$286,$Z995)=Repex),0)
*$DV995</f>
        <v>0</v>
      </c>
      <c r="ED995" s="43" cm="1">
        <f t="array" aca="1" ref="ED995" ca="1">IFERROR(INDEX(Forecast_Capex_Input!CC$12:CC$286,$Z995)
*(INDEX(Forecast_Capex_Input!$H$12:$H$286,$Z995)=Repex),0)
*$DV995</f>
        <v>0</v>
      </c>
      <c r="EF995" s="86" t="str">
        <f t="shared" si="89"/>
        <v>N/A</v>
      </c>
      <c r="EG995" s="28" t="str">
        <f>IFERROR(RANK(EF995,EF$11:EF$1010,0)+COUNTIF(EF$11:EF995,EF995)-1,NA)</f>
        <v>N/A</v>
      </c>
    </row>
    <row r="996" spans="3:137" x14ac:dyDescent="0.2">
      <c r="C996" s="28">
        <f t="shared" si="90"/>
        <v>986</v>
      </c>
      <c r="D996" s="9" t="str" cm="1">
        <f t="array" ref="D996">IFERROR(INDEX(Forecast_Capex_Input!$D$12:$D$286,$Z996),NA)</f>
        <v>N/A</v>
      </c>
      <c r="E996" s="24" t="str" cm="1">
        <f t="array" ref="E996">IF($Z996=NA,NA,INDEX(Forecast_Capex_Input!$E$12:$E$286,$Z996))</f>
        <v>N/A</v>
      </c>
      <c r="F996" s="9" t="str" cm="1">
        <f t="array" aca="1" ref="F996" ca="1">IFERROR(INDEX(General!$E$25:$E$26,$AA996),NA)</f>
        <v>N/A</v>
      </c>
      <c r="G996" s="9" t="str" cm="1">
        <f t="array" aca="1" ref="G996" ca="1">IFERROR(INDEX(Forecast_Capex_Input!$AI$11:$BB$11,$AC996),NA)</f>
        <v>N/A</v>
      </c>
      <c r="H996" s="50" t="str" cm="1">
        <f t="array" aca="1" ref="H996" ca="1">IFERROR(INDEX(Forecast_Capex_Input!$AI$12:$BB$286,$Z996,$AC996),NA)</f>
        <v>N/A</v>
      </c>
      <c r="I996" s="150" t="str" cm="1">
        <f t="array" ref="I996">IFERROR(INDEX(Forecast_Capex_Input!$F$12:$F$286,$Z996),NA)</f>
        <v>N/A</v>
      </c>
      <c r="J996" s="150" t="str" cm="1">
        <f t="array" ref="J996">IFERROR(INDEX(Forecast_Capex_Input!G$12:G$286,$Z996),NA)</f>
        <v>N/A</v>
      </c>
      <c r="K996" s="150" t="str" cm="1">
        <f t="array" ref="K996">IFERROR(INDEX(Forecast_Capex_Input!H$12:H$286,$Z996),NA)</f>
        <v>N/A</v>
      </c>
      <c r="L996" s="150" t="str" cm="1">
        <f t="array" ref="L996">IFERROR(INDEX(Forecast_Capex_Input!I$12:I$286,$Z996),NA)</f>
        <v>N/A</v>
      </c>
      <c r="M996" s="150" t="str" cm="1">
        <f t="array" ref="M996">IFERROR(INDEX(Forecast_Capex_Input!J$12:J$286,$Z996),NA)</f>
        <v>N/A</v>
      </c>
      <c r="N996" s="150" t="str" cm="1">
        <f t="array" ref="N996">IFERROR(INDEX(Forecast_Capex_Input!K$12:K$286,$Z996),NA)</f>
        <v>N/A</v>
      </c>
      <c r="O996" s="150" t="str" cm="1">
        <f t="array" ref="O996">IFERROR(INDEX(Forecast_Capex_Input!L$12:L$286,$Z996),NA)</f>
        <v>N/A</v>
      </c>
      <c r="P996" s="150" t="str" cm="1">
        <f t="array" ref="P996">IFERROR(INDEX(Forecast_Capex_Input!M$12:M$286,$Z996),NA)</f>
        <v>N/A</v>
      </c>
      <c r="Q996" s="24" t="str" cm="1">
        <f t="array" ref="Q996">IFERROR(INDEX(Forecast_Capex_Input!N$12:N$286,$Z996),NA)</f>
        <v>N/A</v>
      </c>
      <c r="R996" s="190" cm="1">
        <f t="array" ref="R996">IFERROR(INDEX(Forecast_Capex_Input!O$12:O$286,$Z996),0)</f>
        <v>0</v>
      </c>
      <c r="S996" s="24" cm="1">
        <f t="array" ref="S996">IFERROR(INDEX(Forecast_Capex_Input!P$12:P$286,$Z996),0)</f>
        <v>0</v>
      </c>
      <c r="T996" s="150" t="str" cm="1">
        <f t="array" aca="1" ref="T996" ca="1">IFERROR(INDEX(General!$K$91:$K$110,$AC996),NA)</f>
        <v>N/A</v>
      </c>
      <c r="U996" s="43" cm="1">
        <f t="array" aca="1" ref="U996" ca="1">IFERROR(
IF($F996=General!$E$25,INDEX(Forecast_Capex_Input!S$12:S$286,$Z996),
INDEX(Forecast_Capex_Input!T$12:T$286,$Z996)),0)</f>
        <v>0</v>
      </c>
      <c r="V996" s="82" t="b">
        <f>IFERROR(INDEX(Overheads!$T$19:$T$26,MATCH($I996,Overheads!$E$19:$E$26,0)),FALSE)</f>
        <v>0</v>
      </c>
      <c r="W996" s="209" cm="1">
        <f t="array" ref="W996">IFERROR(
INDEX(Forecast_Capex_Input!CN$12:CN$286,$Z996),0)</f>
        <v>0</v>
      </c>
      <c r="X996" s="209">
        <f>IFERROR(
MATCH($W996,General!$L$39:$S$39,0),1)</f>
        <v>1</v>
      </c>
      <c r="Z996" s="28" t="str">
        <f>IFERROR(
IF(MATCH($C996,Forecast_Capex_Input!$CI$12:$CI$286,1)+1&gt;MAX(Forecast_Capex_Input!$C$12:$C$286),NA,
MATCH($C996,Forecast_Capex_Input!$CI$12:$CI$286,1)+1),1)</f>
        <v>N/A</v>
      </c>
      <c r="AA996" s="28" t="str" cm="1">
        <f t="array" aca="1" ref="AA996" ca="1">IFERROR(
IF(Z995&lt;&gt;Z996,1,
IF(COUNTIF(OFFSET(AA995,0,0,-INDEX(Forecast_Capex_Input!$CG$12:$CG$286,$Z996)),AA995)=INDEX(Forecast_Capex_Input!$CG$12:$CG$286,$Z996),AA995+1,AA995)),NA)</f>
        <v>N/A</v>
      </c>
      <c r="AB996" s="28" t="str" cm="1">
        <f t="array" ref="AB996">IFERROR($C996-IF($Z996=1,1,INDEX(Forecast_Capex_Input!$CI$12:$CI$286,$Z996-1))+1,NA)</f>
        <v>N/A</v>
      </c>
      <c r="AC996" s="28" t="str" cm="1">
        <f t="array" aca="1" ref="AC996" ca="1">IFERROR(IF(AA996=1,
INDEX(Forecast_Capex_Input!$AI$10:$BB$10,SMALL(IF(INDEX(Forecast_Capex_Input!$AI$12:$BB$286,$Z996,0)&gt;0,COLUMN(Forecast_Capex_Input!$AI$10:$BB$10)-COLUMN(Forecast_Capex_Input!$AI$12)+1),ROWS(OFFSET(AC995,0,0,-$AB996)))),
OFFSET(AC995,-INDEX(Forecast_Capex_Input!$CG$12:$CG$286,$Z996)+1,0)),NA)</f>
        <v>N/A</v>
      </c>
      <c r="AD996" s="28" t="str">
        <f t="shared" ca="1" si="87"/>
        <v>N/A</v>
      </c>
      <c r="AE996" s="82" t="b">
        <f t="shared" si="91"/>
        <v>0</v>
      </c>
      <c r="AF996" s="78" t="b">
        <v>0</v>
      </c>
      <c r="AG996" s="82" t="b">
        <f t="shared" si="88"/>
        <v>1</v>
      </c>
      <c r="AI996" s="55">
        <v>0</v>
      </c>
      <c r="AJ996" s="55">
        <v>0</v>
      </c>
      <c r="AK996" s="55">
        <v>0</v>
      </c>
      <c r="AL996" s="55">
        <v>0</v>
      </c>
      <c r="AM996" s="55">
        <v>0</v>
      </c>
      <c r="AN996" s="135">
        <v>0</v>
      </c>
      <c r="AP996" s="55">
        <v>0</v>
      </c>
      <c r="AQ996" s="55">
        <v>0</v>
      </c>
      <c r="AR996" s="55">
        <v>0</v>
      </c>
      <c r="AS996" s="55">
        <v>0</v>
      </c>
      <c r="AT996" s="55">
        <v>0</v>
      </c>
      <c r="AU996" s="135">
        <v>0</v>
      </c>
      <c r="AW996" s="55">
        <v>0</v>
      </c>
      <c r="AX996" s="55">
        <v>0</v>
      </c>
      <c r="AY996" s="55">
        <v>0</v>
      </c>
      <c r="AZ996" s="55">
        <v>0</v>
      </c>
      <c r="BA996" s="55">
        <v>0</v>
      </c>
      <c r="BB996" s="135">
        <v>0</v>
      </c>
      <c r="BD996" s="55">
        <v>0</v>
      </c>
      <c r="BE996" s="55">
        <v>0</v>
      </c>
      <c r="BF996" s="55">
        <v>0</v>
      </c>
      <c r="BG996" s="55">
        <v>0</v>
      </c>
      <c r="BH996" s="55">
        <v>0</v>
      </c>
      <c r="BI996" s="135">
        <v>0</v>
      </c>
      <c r="BK996" s="55">
        <v>0</v>
      </c>
      <c r="BL996" s="55">
        <v>0</v>
      </c>
      <c r="BM996" s="55">
        <v>0</v>
      </c>
      <c r="BN996" s="55">
        <v>0</v>
      </c>
      <c r="BO996" s="55">
        <v>0</v>
      </c>
      <c r="BP996" s="135">
        <v>0</v>
      </c>
      <c r="BR996" s="147">
        <v>0</v>
      </c>
      <c r="BS996" s="147">
        <v>0</v>
      </c>
      <c r="BT996" s="147">
        <v>0</v>
      </c>
      <c r="BU996" s="147">
        <v>0</v>
      </c>
      <c r="BV996" s="147">
        <v>0</v>
      </c>
      <c r="BX996" s="55">
        <v>0</v>
      </c>
      <c r="BY996" s="55">
        <v>0</v>
      </c>
      <c r="BZ996" s="55">
        <v>0</v>
      </c>
      <c r="CA996" s="55">
        <v>0</v>
      </c>
      <c r="CB996" s="55">
        <v>0</v>
      </c>
      <c r="CC996" s="135">
        <v>0</v>
      </c>
      <c r="CE996" s="55">
        <v>0</v>
      </c>
      <c r="CF996" s="55">
        <v>0</v>
      </c>
      <c r="CG996" s="55">
        <v>0</v>
      </c>
      <c r="CH996" s="55">
        <v>0</v>
      </c>
      <c r="CI996" s="55">
        <v>0</v>
      </c>
      <c r="CJ996" s="135">
        <v>0</v>
      </c>
      <c r="CL996" s="55">
        <v>0</v>
      </c>
      <c r="CM996" s="55">
        <v>0</v>
      </c>
      <c r="CN996" s="55">
        <v>0</v>
      </c>
      <c r="CO996" s="55">
        <v>0</v>
      </c>
      <c r="CP996" s="55">
        <v>0</v>
      </c>
      <c r="CQ996" s="135">
        <v>0</v>
      </c>
      <c r="CS996" s="67">
        <v>0</v>
      </c>
      <c r="CT996" s="67">
        <v>0</v>
      </c>
      <c r="CU996" s="67">
        <v>0</v>
      </c>
      <c r="CV996" s="67">
        <v>0</v>
      </c>
      <c r="CW996" s="67">
        <v>0</v>
      </c>
      <c r="CX996" s="135">
        <v>0</v>
      </c>
      <c r="CZ996" s="55">
        <v>0</v>
      </c>
      <c r="DA996" s="55">
        <v>0</v>
      </c>
      <c r="DB996" s="55">
        <v>0</v>
      </c>
      <c r="DC996" s="55">
        <v>0</v>
      </c>
      <c r="DD996" s="55">
        <v>0</v>
      </c>
      <c r="DE996" s="135">
        <v>0</v>
      </c>
      <c r="DG996" s="43" t="b" cm="1">
        <f t="array" aca="1" ref="DG996" ca="1">OR($G996=Forecast_Capex_Input!$BF$8:$BF$10)</f>
        <v>0</v>
      </c>
      <c r="DH996" s="43" cm="1">
        <f t="array" aca="1" ref="DH996" ca="1">IFERROR(INDEX(Forecast_Capex_Input!BG$12:BG$286,$Z996)
*(INDEX(Forecast_Capex_Input!$H$12:$H$286,$Z996)=Repex),0)
*$DG996</f>
        <v>0</v>
      </c>
      <c r="DI996" s="43" cm="1">
        <f t="array" aca="1" ref="DI996" ca="1">IFERROR(INDEX(Forecast_Capex_Input!BH$12:BH$286,$Z996)
*(INDEX(Forecast_Capex_Input!$H$12:$H$286,$Z996)=Repex),0)
*$DG996</f>
        <v>0</v>
      </c>
      <c r="DJ996" s="43" cm="1">
        <f t="array" aca="1" ref="DJ996" ca="1">IFERROR(INDEX(Forecast_Capex_Input!BI$12:BI$286,$Z996)
*(INDEX(Forecast_Capex_Input!$H$12:$H$286,$Z996)=Repex),0)
*$DG996</f>
        <v>0</v>
      </c>
      <c r="DK996" s="43" cm="1">
        <f t="array" aca="1" ref="DK996" ca="1">IFERROR(INDEX(Forecast_Capex_Input!BJ$12:BJ$286,$Z996)
*(INDEX(Forecast_Capex_Input!$H$12:$H$286,$Z996)=Repex),0)
*$DG996</f>
        <v>0</v>
      </c>
      <c r="DL996" s="43" cm="1">
        <f t="array" aca="1" ref="DL996" ca="1">IFERROR(INDEX(Forecast_Capex_Input!BK$12:BK$286,$Z996)
*(INDEX(Forecast_Capex_Input!$H$12:$H$286,$Z996)=Repex),0)
*$DG996</f>
        <v>0</v>
      </c>
      <c r="DM996" s="43" cm="1">
        <f t="array" aca="1" ref="DM996" ca="1">IFERROR(INDEX(Forecast_Capex_Input!BL$12:BL$286,$Z996)
*(INDEX(Forecast_Capex_Input!$H$12:$H$286,$Z996)=Repex),0)
*$DG996</f>
        <v>0</v>
      </c>
      <c r="DO996" s="43" t="b" cm="1">
        <f t="array" aca="1" ref="DO996" ca="1">OR($G996=Forecast_Capex_Input!$BN$8:$BN$9)</f>
        <v>0</v>
      </c>
      <c r="DP996" s="43" cm="1">
        <f t="array" aca="1" ref="DP996" ca="1">IFERROR(INDEX(Forecast_Capex_Input!BO$12:BO$286,$Z996)
*(INDEX(Forecast_Capex_Input!$H$12:$H$286,$Z996)=Repex),0)
*$DO996</f>
        <v>0</v>
      </c>
      <c r="DQ996" s="43" cm="1">
        <f t="array" aca="1" ref="DQ996" ca="1">IFERROR(INDEX(Forecast_Capex_Input!BP$12:BP$286,$Z996)
*(INDEX(Forecast_Capex_Input!$H$12:$H$286,$Z996)=Repex),0)
*$DO996</f>
        <v>0</v>
      </c>
      <c r="DR996" s="43" cm="1">
        <f t="array" aca="1" ref="DR996" ca="1">IFERROR(INDEX(Forecast_Capex_Input!BQ$12:BQ$286,$Z996)
*(INDEX(Forecast_Capex_Input!$H$12:$H$286,$Z996)=Repex),0)
*$DO996</f>
        <v>0</v>
      </c>
      <c r="DS996" s="43" cm="1">
        <f t="array" aca="1" ref="DS996" ca="1">IFERROR(INDEX(Forecast_Capex_Input!BR$12:BR$286,$Z996)
*(INDEX(Forecast_Capex_Input!$H$12:$H$286,$Z996)=Repex),0)
*$DO996</f>
        <v>0</v>
      </c>
      <c r="DT996" s="43" cm="1">
        <f t="array" aca="1" ref="DT996" ca="1">IFERROR(INDEX(Forecast_Capex_Input!BS$12:BS$286,$Z996)
*(INDEX(Forecast_Capex_Input!$H$12:$H$286,$Z996)=Repex),0)
*$DO996</f>
        <v>0</v>
      </c>
      <c r="DV996" s="43" t="b" cm="1">
        <f t="array" aca="1" ref="DV996" ca="1">OR($G996=Forecast_Capex_Input!$BU$8:$BU$10)</f>
        <v>0</v>
      </c>
      <c r="DW996" s="43" cm="1">
        <f t="array" aca="1" ref="DW996" ca="1">IFERROR(INDEX(Forecast_Capex_Input!BV$12:BV$286,$Z996)
*(INDEX(Forecast_Capex_Input!$H$12:$H$286,$Z996)=Repex),0)
*$DV996</f>
        <v>0</v>
      </c>
      <c r="DX996" s="43" cm="1">
        <f t="array" aca="1" ref="DX996" ca="1">IFERROR(INDEX(Forecast_Capex_Input!BW$12:BW$286,$Z996)
*(INDEX(Forecast_Capex_Input!$H$12:$H$286,$Z996)=Repex),0)
*$DV996</f>
        <v>0</v>
      </c>
      <c r="DY996" s="43" cm="1">
        <f t="array" aca="1" ref="DY996" ca="1">IFERROR(INDEX(Forecast_Capex_Input!BX$12:BX$286,$Z996)
*(INDEX(Forecast_Capex_Input!$H$12:$H$286,$Z996)=Repex),0)
*$DV996</f>
        <v>0</v>
      </c>
      <c r="DZ996" s="43" cm="1">
        <f t="array" aca="1" ref="DZ996" ca="1">IFERROR(INDEX(Forecast_Capex_Input!BY$12:BY$286,$Z996)
*(INDEX(Forecast_Capex_Input!$H$12:$H$286,$Z996)=Repex),0)
*$DV996</f>
        <v>0</v>
      </c>
      <c r="EA996" s="43" cm="1">
        <f t="array" aca="1" ref="EA996" ca="1">IFERROR(INDEX(Forecast_Capex_Input!BZ$12:BZ$286,$Z996)
*(INDEX(Forecast_Capex_Input!$H$12:$H$286,$Z996)=Repex),0)
*$DV996</f>
        <v>0</v>
      </c>
      <c r="EB996" s="43" cm="1">
        <f t="array" aca="1" ref="EB996" ca="1">IFERROR(INDEX(Forecast_Capex_Input!CA$12:CA$286,$Z996)
*(INDEX(Forecast_Capex_Input!$H$12:$H$286,$Z996)=Repex),0)
*$DV996</f>
        <v>0</v>
      </c>
      <c r="EC996" s="43" cm="1">
        <f t="array" aca="1" ref="EC996" ca="1">IFERROR(INDEX(Forecast_Capex_Input!CB$12:CB$286,$Z996)
*(INDEX(Forecast_Capex_Input!$H$12:$H$286,$Z996)=Repex),0)
*$DV996</f>
        <v>0</v>
      </c>
      <c r="ED996" s="43" cm="1">
        <f t="array" aca="1" ref="ED996" ca="1">IFERROR(INDEX(Forecast_Capex_Input!CC$12:CC$286,$Z996)
*(INDEX(Forecast_Capex_Input!$H$12:$H$286,$Z996)=Repex),0)
*$DV996</f>
        <v>0</v>
      </c>
      <c r="EF996" s="86" t="str">
        <f t="shared" si="89"/>
        <v>N/A</v>
      </c>
      <c r="EG996" s="28" t="str">
        <f>IFERROR(RANK(EF996,EF$11:EF$1010,0)+COUNTIF(EF$11:EF996,EF996)-1,NA)</f>
        <v>N/A</v>
      </c>
    </row>
    <row r="997" spans="3:137" x14ac:dyDescent="0.2">
      <c r="C997" s="28">
        <f t="shared" si="90"/>
        <v>987</v>
      </c>
      <c r="D997" s="9" t="str" cm="1">
        <f t="array" ref="D997">IFERROR(INDEX(Forecast_Capex_Input!$D$12:$D$286,$Z997),NA)</f>
        <v>N/A</v>
      </c>
      <c r="E997" s="24" t="str" cm="1">
        <f t="array" ref="E997">IF($Z997=NA,NA,INDEX(Forecast_Capex_Input!$E$12:$E$286,$Z997))</f>
        <v>N/A</v>
      </c>
      <c r="F997" s="9" t="str" cm="1">
        <f t="array" aca="1" ref="F997" ca="1">IFERROR(INDEX(General!$E$25:$E$26,$AA997),NA)</f>
        <v>N/A</v>
      </c>
      <c r="G997" s="9" t="str" cm="1">
        <f t="array" aca="1" ref="G997" ca="1">IFERROR(INDEX(Forecast_Capex_Input!$AI$11:$BB$11,$AC997),NA)</f>
        <v>N/A</v>
      </c>
      <c r="H997" s="50" t="str" cm="1">
        <f t="array" aca="1" ref="H997" ca="1">IFERROR(INDEX(Forecast_Capex_Input!$AI$12:$BB$286,$Z997,$AC997),NA)</f>
        <v>N/A</v>
      </c>
      <c r="I997" s="150" t="str" cm="1">
        <f t="array" ref="I997">IFERROR(INDEX(Forecast_Capex_Input!$F$12:$F$286,$Z997),NA)</f>
        <v>N/A</v>
      </c>
      <c r="J997" s="150" t="str" cm="1">
        <f t="array" ref="J997">IFERROR(INDEX(Forecast_Capex_Input!G$12:G$286,$Z997),NA)</f>
        <v>N/A</v>
      </c>
      <c r="K997" s="150" t="str" cm="1">
        <f t="array" ref="K997">IFERROR(INDEX(Forecast_Capex_Input!H$12:H$286,$Z997),NA)</f>
        <v>N/A</v>
      </c>
      <c r="L997" s="150" t="str" cm="1">
        <f t="array" ref="L997">IFERROR(INDEX(Forecast_Capex_Input!I$12:I$286,$Z997),NA)</f>
        <v>N/A</v>
      </c>
      <c r="M997" s="150" t="str" cm="1">
        <f t="array" ref="M997">IFERROR(INDEX(Forecast_Capex_Input!J$12:J$286,$Z997),NA)</f>
        <v>N/A</v>
      </c>
      <c r="N997" s="150" t="str" cm="1">
        <f t="array" ref="N997">IFERROR(INDEX(Forecast_Capex_Input!K$12:K$286,$Z997),NA)</f>
        <v>N/A</v>
      </c>
      <c r="O997" s="150" t="str" cm="1">
        <f t="array" ref="O997">IFERROR(INDEX(Forecast_Capex_Input!L$12:L$286,$Z997),NA)</f>
        <v>N/A</v>
      </c>
      <c r="P997" s="150" t="str" cm="1">
        <f t="array" ref="P997">IFERROR(INDEX(Forecast_Capex_Input!M$12:M$286,$Z997),NA)</f>
        <v>N/A</v>
      </c>
      <c r="Q997" s="24" t="str" cm="1">
        <f t="array" ref="Q997">IFERROR(INDEX(Forecast_Capex_Input!N$12:N$286,$Z997),NA)</f>
        <v>N/A</v>
      </c>
      <c r="R997" s="190" cm="1">
        <f t="array" ref="R997">IFERROR(INDEX(Forecast_Capex_Input!O$12:O$286,$Z997),0)</f>
        <v>0</v>
      </c>
      <c r="S997" s="24" cm="1">
        <f t="array" ref="S997">IFERROR(INDEX(Forecast_Capex_Input!P$12:P$286,$Z997),0)</f>
        <v>0</v>
      </c>
      <c r="T997" s="150" t="str" cm="1">
        <f t="array" aca="1" ref="T997" ca="1">IFERROR(INDEX(General!$K$91:$K$110,$AC997),NA)</f>
        <v>N/A</v>
      </c>
      <c r="U997" s="43" cm="1">
        <f t="array" aca="1" ref="U997" ca="1">IFERROR(
IF($F997=General!$E$25,INDEX(Forecast_Capex_Input!S$12:S$286,$Z997),
INDEX(Forecast_Capex_Input!T$12:T$286,$Z997)),0)</f>
        <v>0</v>
      </c>
      <c r="V997" s="82" t="b">
        <f>IFERROR(INDEX(Overheads!$T$19:$T$26,MATCH($I997,Overheads!$E$19:$E$26,0)),FALSE)</f>
        <v>0</v>
      </c>
      <c r="W997" s="209" cm="1">
        <f t="array" ref="W997">IFERROR(
INDEX(Forecast_Capex_Input!CN$12:CN$286,$Z997),0)</f>
        <v>0</v>
      </c>
      <c r="X997" s="209">
        <f>IFERROR(
MATCH($W997,General!$L$39:$S$39,0),1)</f>
        <v>1</v>
      </c>
      <c r="Z997" s="28" t="str">
        <f>IFERROR(
IF(MATCH($C997,Forecast_Capex_Input!$CI$12:$CI$286,1)+1&gt;MAX(Forecast_Capex_Input!$C$12:$C$286),NA,
MATCH($C997,Forecast_Capex_Input!$CI$12:$CI$286,1)+1),1)</f>
        <v>N/A</v>
      </c>
      <c r="AA997" s="28" t="str" cm="1">
        <f t="array" aca="1" ref="AA997" ca="1">IFERROR(
IF(Z996&lt;&gt;Z997,1,
IF(COUNTIF(OFFSET(AA996,0,0,-INDEX(Forecast_Capex_Input!$CG$12:$CG$286,$Z997)),AA996)=INDEX(Forecast_Capex_Input!$CG$12:$CG$286,$Z997),AA996+1,AA996)),NA)</f>
        <v>N/A</v>
      </c>
      <c r="AB997" s="28" t="str" cm="1">
        <f t="array" ref="AB997">IFERROR($C997-IF($Z997=1,1,INDEX(Forecast_Capex_Input!$CI$12:$CI$286,$Z997-1))+1,NA)</f>
        <v>N/A</v>
      </c>
      <c r="AC997" s="28" t="str" cm="1">
        <f t="array" aca="1" ref="AC997" ca="1">IFERROR(IF(AA997=1,
INDEX(Forecast_Capex_Input!$AI$10:$BB$10,SMALL(IF(INDEX(Forecast_Capex_Input!$AI$12:$BB$286,$Z997,0)&gt;0,COLUMN(Forecast_Capex_Input!$AI$10:$BB$10)-COLUMN(Forecast_Capex_Input!$AI$12)+1),ROWS(OFFSET(AC996,0,0,-$AB997)))),
OFFSET(AC996,-INDEX(Forecast_Capex_Input!$CG$12:$CG$286,$Z997)+1,0)),NA)</f>
        <v>N/A</v>
      </c>
      <c r="AD997" s="28" t="str">
        <f t="shared" ca="1" si="87"/>
        <v>N/A</v>
      </c>
      <c r="AE997" s="82" t="b">
        <f t="shared" si="91"/>
        <v>0</v>
      </c>
      <c r="AF997" s="78" t="b">
        <v>0</v>
      </c>
      <c r="AG997" s="82" t="b">
        <f t="shared" si="88"/>
        <v>1</v>
      </c>
      <c r="AI997" s="55">
        <v>0</v>
      </c>
      <c r="AJ997" s="55">
        <v>0</v>
      </c>
      <c r="AK997" s="55">
        <v>0</v>
      </c>
      <c r="AL997" s="55">
        <v>0</v>
      </c>
      <c r="AM997" s="55">
        <v>0</v>
      </c>
      <c r="AN997" s="135">
        <v>0</v>
      </c>
      <c r="AP997" s="55">
        <v>0</v>
      </c>
      <c r="AQ997" s="55">
        <v>0</v>
      </c>
      <c r="AR997" s="55">
        <v>0</v>
      </c>
      <c r="AS997" s="55">
        <v>0</v>
      </c>
      <c r="AT997" s="55">
        <v>0</v>
      </c>
      <c r="AU997" s="135">
        <v>0</v>
      </c>
      <c r="AW997" s="55">
        <v>0</v>
      </c>
      <c r="AX997" s="55">
        <v>0</v>
      </c>
      <c r="AY997" s="55">
        <v>0</v>
      </c>
      <c r="AZ997" s="55">
        <v>0</v>
      </c>
      <c r="BA997" s="55">
        <v>0</v>
      </c>
      <c r="BB997" s="135">
        <v>0</v>
      </c>
      <c r="BD997" s="55">
        <v>0</v>
      </c>
      <c r="BE997" s="55">
        <v>0</v>
      </c>
      <c r="BF997" s="55">
        <v>0</v>
      </c>
      <c r="BG997" s="55">
        <v>0</v>
      </c>
      <c r="BH997" s="55">
        <v>0</v>
      </c>
      <c r="BI997" s="135">
        <v>0</v>
      </c>
      <c r="BK997" s="55">
        <v>0</v>
      </c>
      <c r="BL997" s="55">
        <v>0</v>
      </c>
      <c r="BM997" s="55">
        <v>0</v>
      </c>
      <c r="BN997" s="55">
        <v>0</v>
      </c>
      <c r="BO997" s="55">
        <v>0</v>
      </c>
      <c r="BP997" s="135">
        <v>0</v>
      </c>
      <c r="BR997" s="147">
        <v>0</v>
      </c>
      <c r="BS997" s="147">
        <v>0</v>
      </c>
      <c r="BT997" s="147">
        <v>0</v>
      </c>
      <c r="BU997" s="147">
        <v>0</v>
      </c>
      <c r="BV997" s="147">
        <v>0</v>
      </c>
      <c r="BX997" s="55">
        <v>0</v>
      </c>
      <c r="BY997" s="55">
        <v>0</v>
      </c>
      <c r="BZ997" s="55">
        <v>0</v>
      </c>
      <c r="CA997" s="55">
        <v>0</v>
      </c>
      <c r="CB997" s="55">
        <v>0</v>
      </c>
      <c r="CC997" s="135">
        <v>0</v>
      </c>
      <c r="CE997" s="55">
        <v>0</v>
      </c>
      <c r="CF997" s="55">
        <v>0</v>
      </c>
      <c r="CG997" s="55">
        <v>0</v>
      </c>
      <c r="CH997" s="55">
        <v>0</v>
      </c>
      <c r="CI997" s="55">
        <v>0</v>
      </c>
      <c r="CJ997" s="135">
        <v>0</v>
      </c>
      <c r="CL997" s="55">
        <v>0</v>
      </c>
      <c r="CM997" s="55">
        <v>0</v>
      </c>
      <c r="CN997" s="55">
        <v>0</v>
      </c>
      <c r="CO997" s="55">
        <v>0</v>
      </c>
      <c r="CP997" s="55">
        <v>0</v>
      </c>
      <c r="CQ997" s="135">
        <v>0</v>
      </c>
      <c r="CS997" s="67">
        <v>0</v>
      </c>
      <c r="CT997" s="67">
        <v>0</v>
      </c>
      <c r="CU997" s="67">
        <v>0</v>
      </c>
      <c r="CV997" s="67">
        <v>0</v>
      </c>
      <c r="CW997" s="67">
        <v>0</v>
      </c>
      <c r="CX997" s="135">
        <v>0</v>
      </c>
      <c r="CZ997" s="55">
        <v>0</v>
      </c>
      <c r="DA997" s="55">
        <v>0</v>
      </c>
      <c r="DB997" s="55">
        <v>0</v>
      </c>
      <c r="DC997" s="55">
        <v>0</v>
      </c>
      <c r="DD997" s="55">
        <v>0</v>
      </c>
      <c r="DE997" s="135">
        <v>0</v>
      </c>
      <c r="DG997" s="43" t="b" cm="1">
        <f t="array" aca="1" ref="DG997" ca="1">OR($G997=Forecast_Capex_Input!$BF$8:$BF$10)</f>
        <v>0</v>
      </c>
      <c r="DH997" s="43" cm="1">
        <f t="array" aca="1" ref="DH997" ca="1">IFERROR(INDEX(Forecast_Capex_Input!BG$12:BG$286,$Z997)
*(INDEX(Forecast_Capex_Input!$H$12:$H$286,$Z997)=Repex),0)
*$DG997</f>
        <v>0</v>
      </c>
      <c r="DI997" s="43" cm="1">
        <f t="array" aca="1" ref="DI997" ca="1">IFERROR(INDEX(Forecast_Capex_Input!BH$12:BH$286,$Z997)
*(INDEX(Forecast_Capex_Input!$H$12:$H$286,$Z997)=Repex),0)
*$DG997</f>
        <v>0</v>
      </c>
      <c r="DJ997" s="43" cm="1">
        <f t="array" aca="1" ref="DJ997" ca="1">IFERROR(INDEX(Forecast_Capex_Input!BI$12:BI$286,$Z997)
*(INDEX(Forecast_Capex_Input!$H$12:$H$286,$Z997)=Repex),0)
*$DG997</f>
        <v>0</v>
      </c>
      <c r="DK997" s="43" cm="1">
        <f t="array" aca="1" ref="DK997" ca="1">IFERROR(INDEX(Forecast_Capex_Input!BJ$12:BJ$286,$Z997)
*(INDEX(Forecast_Capex_Input!$H$12:$H$286,$Z997)=Repex),0)
*$DG997</f>
        <v>0</v>
      </c>
      <c r="DL997" s="43" cm="1">
        <f t="array" aca="1" ref="DL997" ca="1">IFERROR(INDEX(Forecast_Capex_Input!BK$12:BK$286,$Z997)
*(INDEX(Forecast_Capex_Input!$H$12:$H$286,$Z997)=Repex),0)
*$DG997</f>
        <v>0</v>
      </c>
      <c r="DM997" s="43" cm="1">
        <f t="array" aca="1" ref="DM997" ca="1">IFERROR(INDEX(Forecast_Capex_Input!BL$12:BL$286,$Z997)
*(INDEX(Forecast_Capex_Input!$H$12:$H$286,$Z997)=Repex),0)
*$DG997</f>
        <v>0</v>
      </c>
      <c r="DO997" s="43" t="b" cm="1">
        <f t="array" aca="1" ref="DO997" ca="1">OR($G997=Forecast_Capex_Input!$BN$8:$BN$9)</f>
        <v>0</v>
      </c>
      <c r="DP997" s="43" cm="1">
        <f t="array" aca="1" ref="DP997" ca="1">IFERROR(INDEX(Forecast_Capex_Input!BO$12:BO$286,$Z997)
*(INDEX(Forecast_Capex_Input!$H$12:$H$286,$Z997)=Repex),0)
*$DO997</f>
        <v>0</v>
      </c>
      <c r="DQ997" s="43" cm="1">
        <f t="array" aca="1" ref="DQ997" ca="1">IFERROR(INDEX(Forecast_Capex_Input!BP$12:BP$286,$Z997)
*(INDEX(Forecast_Capex_Input!$H$12:$H$286,$Z997)=Repex),0)
*$DO997</f>
        <v>0</v>
      </c>
      <c r="DR997" s="43" cm="1">
        <f t="array" aca="1" ref="DR997" ca="1">IFERROR(INDEX(Forecast_Capex_Input!BQ$12:BQ$286,$Z997)
*(INDEX(Forecast_Capex_Input!$H$12:$H$286,$Z997)=Repex),0)
*$DO997</f>
        <v>0</v>
      </c>
      <c r="DS997" s="43" cm="1">
        <f t="array" aca="1" ref="DS997" ca="1">IFERROR(INDEX(Forecast_Capex_Input!BR$12:BR$286,$Z997)
*(INDEX(Forecast_Capex_Input!$H$12:$H$286,$Z997)=Repex),0)
*$DO997</f>
        <v>0</v>
      </c>
      <c r="DT997" s="43" cm="1">
        <f t="array" aca="1" ref="DT997" ca="1">IFERROR(INDEX(Forecast_Capex_Input!BS$12:BS$286,$Z997)
*(INDEX(Forecast_Capex_Input!$H$12:$H$286,$Z997)=Repex),0)
*$DO997</f>
        <v>0</v>
      </c>
      <c r="DV997" s="43" t="b" cm="1">
        <f t="array" aca="1" ref="DV997" ca="1">OR($G997=Forecast_Capex_Input!$BU$8:$BU$10)</f>
        <v>0</v>
      </c>
      <c r="DW997" s="43" cm="1">
        <f t="array" aca="1" ref="DW997" ca="1">IFERROR(INDEX(Forecast_Capex_Input!BV$12:BV$286,$Z997)
*(INDEX(Forecast_Capex_Input!$H$12:$H$286,$Z997)=Repex),0)
*$DV997</f>
        <v>0</v>
      </c>
      <c r="DX997" s="43" cm="1">
        <f t="array" aca="1" ref="DX997" ca="1">IFERROR(INDEX(Forecast_Capex_Input!BW$12:BW$286,$Z997)
*(INDEX(Forecast_Capex_Input!$H$12:$H$286,$Z997)=Repex),0)
*$DV997</f>
        <v>0</v>
      </c>
      <c r="DY997" s="43" cm="1">
        <f t="array" aca="1" ref="DY997" ca="1">IFERROR(INDEX(Forecast_Capex_Input!BX$12:BX$286,$Z997)
*(INDEX(Forecast_Capex_Input!$H$12:$H$286,$Z997)=Repex),0)
*$DV997</f>
        <v>0</v>
      </c>
      <c r="DZ997" s="43" cm="1">
        <f t="array" aca="1" ref="DZ997" ca="1">IFERROR(INDEX(Forecast_Capex_Input!BY$12:BY$286,$Z997)
*(INDEX(Forecast_Capex_Input!$H$12:$H$286,$Z997)=Repex),0)
*$DV997</f>
        <v>0</v>
      </c>
      <c r="EA997" s="43" cm="1">
        <f t="array" aca="1" ref="EA997" ca="1">IFERROR(INDEX(Forecast_Capex_Input!BZ$12:BZ$286,$Z997)
*(INDEX(Forecast_Capex_Input!$H$12:$H$286,$Z997)=Repex),0)
*$DV997</f>
        <v>0</v>
      </c>
      <c r="EB997" s="43" cm="1">
        <f t="array" aca="1" ref="EB997" ca="1">IFERROR(INDEX(Forecast_Capex_Input!CA$12:CA$286,$Z997)
*(INDEX(Forecast_Capex_Input!$H$12:$H$286,$Z997)=Repex),0)
*$DV997</f>
        <v>0</v>
      </c>
      <c r="EC997" s="43" cm="1">
        <f t="array" aca="1" ref="EC997" ca="1">IFERROR(INDEX(Forecast_Capex_Input!CB$12:CB$286,$Z997)
*(INDEX(Forecast_Capex_Input!$H$12:$H$286,$Z997)=Repex),0)
*$DV997</f>
        <v>0</v>
      </c>
      <c r="ED997" s="43" cm="1">
        <f t="array" aca="1" ref="ED997" ca="1">IFERROR(INDEX(Forecast_Capex_Input!CC$12:CC$286,$Z997)
*(INDEX(Forecast_Capex_Input!$H$12:$H$286,$Z997)=Repex),0)
*$DV997</f>
        <v>0</v>
      </c>
      <c r="EF997" s="86" t="str">
        <f t="shared" si="89"/>
        <v>N/A</v>
      </c>
      <c r="EG997" s="28" t="str">
        <f>IFERROR(RANK(EF997,EF$11:EF$1010,0)+COUNTIF(EF$11:EF997,EF997)-1,NA)</f>
        <v>N/A</v>
      </c>
    </row>
    <row r="998" spans="3:137" x14ac:dyDescent="0.2">
      <c r="C998" s="28">
        <f t="shared" si="90"/>
        <v>988</v>
      </c>
      <c r="D998" s="9" t="str" cm="1">
        <f t="array" ref="D998">IFERROR(INDEX(Forecast_Capex_Input!$D$12:$D$286,$Z998),NA)</f>
        <v>N/A</v>
      </c>
      <c r="E998" s="24" t="str" cm="1">
        <f t="array" ref="E998">IF($Z998=NA,NA,INDEX(Forecast_Capex_Input!$E$12:$E$286,$Z998))</f>
        <v>N/A</v>
      </c>
      <c r="F998" s="9" t="str" cm="1">
        <f t="array" aca="1" ref="F998" ca="1">IFERROR(INDEX(General!$E$25:$E$26,$AA998),NA)</f>
        <v>N/A</v>
      </c>
      <c r="G998" s="9" t="str" cm="1">
        <f t="array" aca="1" ref="G998" ca="1">IFERROR(INDEX(Forecast_Capex_Input!$AI$11:$BB$11,$AC998),NA)</f>
        <v>N/A</v>
      </c>
      <c r="H998" s="50" t="str" cm="1">
        <f t="array" aca="1" ref="H998" ca="1">IFERROR(INDEX(Forecast_Capex_Input!$AI$12:$BB$286,$Z998,$AC998),NA)</f>
        <v>N/A</v>
      </c>
      <c r="I998" s="150" t="str" cm="1">
        <f t="array" ref="I998">IFERROR(INDEX(Forecast_Capex_Input!$F$12:$F$286,$Z998),NA)</f>
        <v>N/A</v>
      </c>
      <c r="J998" s="150" t="str" cm="1">
        <f t="array" ref="J998">IFERROR(INDEX(Forecast_Capex_Input!G$12:G$286,$Z998),NA)</f>
        <v>N/A</v>
      </c>
      <c r="K998" s="150" t="str" cm="1">
        <f t="array" ref="K998">IFERROR(INDEX(Forecast_Capex_Input!H$12:H$286,$Z998),NA)</f>
        <v>N/A</v>
      </c>
      <c r="L998" s="150" t="str" cm="1">
        <f t="array" ref="L998">IFERROR(INDEX(Forecast_Capex_Input!I$12:I$286,$Z998),NA)</f>
        <v>N/A</v>
      </c>
      <c r="M998" s="150" t="str" cm="1">
        <f t="array" ref="M998">IFERROR(INDEX(Forecast_Capex_Input!J$12:J$286,$Z998),NA)</f>
        <v>N/A</v>
      </c>
      <c r="N998" s="150" t="str" cm="1">
        <f t="array" ref="N998">IFERROR(INDEX(Forecast_Capex_Input!K$12:K$286,$Z998),NA)</f>
        <v>N/A</v>
      </c>
      <c r="O998" s="150" t="str" cm="1">
        <f t="array" ref="O998">IFERROR(INDEX(Forecast_Capex_Input!L$12:L$286,$Z998),NA)</f>
        <v>N/A</v>
      </c>
      <c r="P998" s="150" t="str" cm="1">
        <f t="array" ref="P998">IFERROR(INDEX(Forecast_Capex_Input!M$12:M$286,$Z998),NA)</f>
        <v>N/A</v>
      </c>
      <c r="Q998" s="24" t="str" cm="1">
        <f t="array" ref="Q998">IFERROR(INDEX(Forecast_Capex_Input!N$12:N$286,$Z998),NA)</f>
        <v>N/A</v>
      </c>
      <c r="R998" s="190" cm="1">
        <f t="array" ref="R998">IFERROR(INDEX(Forecast_Capex_Input!O$12:O$286,$Z998),0)</f>
        <v>0</v>
      </c>
      <c r="S998" s="24" cm="1">
        <f t="array" ref="S998">IFERROR(INDEX(Forecast_Capex_Input!P$12:P$286,$Z998),0)</f>
        <v>0</v>
      </c>
      <c r="T998" s="150" t="str" cm="1">
        <f t="array" aca="1" ref="T998" ca="1">IFERROR(INDEX(General!$K$91:$K$110,$AC998),NA)</f>
        <v>N/A</v>
      </c>
      <c r="U998" s="43" cm="1">
        <f t="array" aca="1" ref="U998" ca="1">IFERROR(
IF($F998=General!$E$25,INDEX(Forecast_Capex_Input!S$12:S$286,$Z998),
INDEX(Forecast_Capex_Input!T$12:T$286,$Z998)),0)</f>
        <v>0</v>
      </c>
      <c r="V998" s="82" t="b">
        <f>IFERROR(INDEX(Overheads!$T$19:$T$26,MATCH($I998,Overheads!$E$19:$E$26,0)),FALSE)</f>
        <v>0</v>
      </c>
      <c r="W998" s="209" cm="1">
        <f t="array" ref="W998">IFERROR(
INDEX(Forecast_Capex_Input!CN$12:CN$286,$Z998),0)</f>
        <v>0</v>
      </c>
      <c r="X998" s="209">
        <f>IFERROR(
MATCH($W998,General!$L$39:$S$39,0),1)</f>
        <v>1</v>
      </c>
      <c r="Z998" s="28" t="str">
        <f>IFERROR(
IF(MATCH($C998,Forecast_Capex_Input!$CI$12:$CI$286,1)+1&gt;MAX(Forecast_Capex_Input!$C$12:$C$286),NA,
MATCH($C998,Forecast_Capex_Input!$CI$12:$CI$286,1)+1),1)</f>
        <v>N/A</v>
      </c>
      <c r="AA998" s="28" t="str" cm="1">
        <f t="array" aca="1" ref="AA998" ca="1">IFERROR(
IF(Z997&lt;&gt;Z998,1,
IF(COUNTIF(OFFSET(AA997,0,0,-INDEX(Forecast_Capex_Input!$CG$12:$CG$286,$Z998)),AA997)=INDEX(Forecast_Capex_Input!$CG$12:$CG$286,$Z998),AA997+1,AA997)),NA)</f>
        <v>N/A</v>
      </c>
      <c r="AB998" s="28" t="str" cm="1">
        <f t="array" ref="AB998">IFERROR($C998-IF($Z998=1,1,INDEX(Forecast_Capex_Input!$CI$12:$CI$286,$Z998-1))+1,NA)</f>
        <v>N/A</v>
      </c>
      <c r="AC998" s="28" t="str" cm="1">
        <f t="array" aca="1" ref="AC998" ca="1">IFERROR(IF(AA998=1,
INDEX(Forecast_Capex_Input!$AI$10:$BB$10,SMALL(IF(INDEX(Forecast_Capex_Input!$AI$12:$BB$286,$Z998,0)&gt;0,COLUMN(Forecast_Capex_Input!$AI$10:$BB$10)-COLUMN(Forecast_Capex_Input!$AI$12)+1),ROWS(OFFSET(AC997,0,0,-$AB998)))),
OFFSET(AC997,-INDEX(Forecast_Capex_Input!$CG$12:$CG$286,$Z998)+1,0)),NA)</f>
        <v>N/A</v>
      </c>
      <c r="AD998" s="28" t="str">
        <f t="shared" ca="1" si="87"/>
        <v>N/A</v>
      </c>
      <c r="AE998" s="82" t="b">
        <f t="shared" si="91"/>
        <v>0</v>
      </c>
      <c r="AF998" s="78" t="b">
        <v>0</v>
      </c>
      <c r="AG998" s="82" t="b">
        <f t="shared" si="88"/>
        <v>1</v>
      </c>
      <c r="AI998" s="55">
        <v>0</v>
      </c>
      <c r="AJ998" s="55">
        <v>0</v>
      </c>
      <c r="AK998" s="55">
        <v>0</v>
      </c>
      <c r="AL998" s="55">
        <v>0</v>
      </c>
      <c r="AM998" s="55">
        <v>0</v>
      </c>
      <c r="AN998" s="135">
        <v>0</v>
      </c>
      <c r="AP998" s="55">
        <v>0</v>
      </c>
      <c r="AQ998" s="55">
        <v>0</v>
      </c>
      <c r="AR998" s="55">
        <v>0</v>
      </c>
      <c r="AS998" s="55">
        <v>0</v>
      </c>
      <c r="AT998" s="55">
        <v>0</v>
      </c>
      <c r="AU998" s="135">
        <v>0</v>
      </c>
      <c r="AW998" s="55">
        <v>0</v>
      </c>
      <c r="AX998" s="55">
        <v>0</v>
      </c>
      <c r="AY998" s="55">
        <v>0</v>
      </c>
      <c r="AZ998" s="55">
        <v>0</v>
      </c>
      <c r="BA998" s="55">
        <v>0</v>
      </c>
      <c r="BB998" s="135">
        <v>0</v>
      </c>
      <c r="BD998" s="55">
        <v>0</v>
      </c>
      <c r="BE998" s="55">
        <v>0</v>
      </c>
      <c r="BF998" s="55">
        <v>0</v>
      </c>
      <c r="BG998" s="55">
        <v>0</v>
      </c>
      <c r="BH998" s="55">
        <v>0</v>
      </c>
      <c r="BI998" s="135">
        <v>0</v>
      </c>
      <c r="BK998" s="55">
        <v>0</v>
      </c>
      <c r="BL998" s="55">
        <v>0</v>
      </c>
      <c r="BM998" s="55">
        <v>0</v>
      </c>
      <c r="BN998" s="55">
        <v>0</v>
      </c>
      <c r="BO998" s="55">
        <v>0</v>
      </c>
      <c r="BP998" s="135">
        <v>0</v>
      </c>
      <c r="BR998" s="147">
        <v>0</v>
      </c>
      <c r="BS998" s="147">
        <v>0</v>
      </c>
      <c r="BT998" s="147">
        <v>0</v>
      </c>
      <c r="BU998" s="147">
        <v>0</v>
      </c>
      <c r="BV998" s="147">
        <v>0</v>
      </c>
      <c r="BX998" s="55">
        <v>0</v>
      </c>
      <c r="BY998" s="55">
        <v>0</v>
      </c>
      <c r="BZ998" s="55">
        <v>0</v>
      </c>
      <c r="CA998" s="55">
        <v>0</v>
      </c>
      <c r="CB998" s="55">
        <v>0</v>
      </c>
      <c r="CC998" s="135">
        <v>0</v>
      </c>
      <c r="CE998" s="55">
        <v>0</v>
      </c>
      <c r="CF998" s="55">
        <v>0</v>
      </c>
      <c r="CG998" s="55">
        <v>0</v>
      </c>
      <c r="CH998" s="55">
        <v>0</v>
      </c>
      <c r="CI998" s="55">
        <v>0</v>
      </c>
      <c r="CJ998" s="135">
        <v>0</v>
      </c>
      <c r="CL998" s="55">
        <v>0</v>
      </c>
      <c r="CM998" s="55">
        <v>0</v>
      </c>
      <c r="CN998" s="55">
        <v>0</v>
      </c>
      <c r="CO998" s="55">
        <v>0</v>
      </c>
      <c r="CP998" s="55">
        <v>0</v>
      </c>
      <c r="CQ998" s="135">
        <v>0</v>
      </c>
      <c r="CS998" s="67">
        <v>0</v>
      </c>
      <c r="CT998" s="67">
        <v>0</v>
      </c>
      <c r="CU998" s="67">
        <v>0</v>
      </c>
      <c r="CV998" s="67">
        <v>0</v>
      </c>
      <c r="CW998" s="67">
        <v>0</v>
      </c>
      <c r="CX998" s="135">
        <v>0</v>
      </c>
      <c r="CZ998" s="55">
        <v>0</v>
      </c>
      <c r="DA998" s="55">
        <v>0</v>
      </c>
      <c r="DB998" s="55">
        <v>0</v>
      </c>
      <c r="DC998" s="55">
        <v>0</v>
      </c>
      <c r="DD998" s="55">
        <v>0</v>
      </c>
      <c r="DE998" s="135">
        <v>0</v>
      </c>
      <c r="DG998" s="43" t="b" cm="1">
        <f t="array" aca="1" ref="DG998" ca="1">OR($G998=Forecast_Capex_Input!$BF$8:$BF$10)</f>
        <v>0</v>
      </c>
      <c r="DH998" s="43" cm="1">
        <f t="array" aca="1" ref="DH998" ca="1">IFERROR(INDEX(Forecast_Capex_Input!BG$12:BG$286,$Z998)
*(INDEX(Forecast_Capex_Input!$H$12:$H$286,$Z998)=Repex),0)
*$DG998</f>
        <v>0</v>
      </c>
      <c r="DI998" s="43" cm="1">
        <f t="array" aca="1" ref="DI998" ca="1">IFERROR(INDEX(Forecast_Capex_Input!BH$12:BH$286,$Z998)
*(INDEX(Forecast_Capex_Input!$H$12:$H$286,$Z998)=Repex),0)
*$DG998</f>
        <v>0</v>
      </c>
      <c r="DJ998" s="43" cm="1">
        <f t="array" aca="1" ref="DJ998" ca="1">IFERROR(INDEX(Forecast_Capex_Input!BI$12:BI$286,$Z998)
*(INDEX(Forecast_Capex_Input!$H$12:$H$286,$Z998)=Repex),0)
*$DG998</f>
        <v>0</v>
      </c>
      <c r="DK998" s="43" cm="1">
        <f t="array" aca="1" ref="DK998" ca="1">IFERROR(INDEX(Forecast_Capex_Input!BJ$12:BJ$286,$Z998)
*(INDEX(Forecast_Capex_Input!$H$12:$H$286,$Z998)=Repex),0)
*$DG998</f>
        <v>0</v>
      </c>
      <c r="DL998" s="43" cm="1">
        <f t="array" aca="1" ref="DL998" ca="1">IFERROR(INDEX(Forecast_Capex_Input!BK$12:BK$286,$Z998)
*(INDEX(Forecast_Capex_Input!$H$12:$H$286,$Z998)=Repex),0)
*$DG998</f>
        <v>0</v>
      </c>
      <c r="DM998" s="43" cm="1">
        <f t="array" aca="1" ref="DM998" ca="1">IFERROR(INDEX(Forecast_Capex_Input!BL$12:BL$286,$Z998)
*(INDEX(Forecast_Capex_Input!$H$12:$H$286,$Z998)=Repex),0)
*$DG998</f>
        <v>0</v>
      </c>
      <c r="DO998" s="43" t="b" cm="1">
        <f t="array" aca="1" ref="DO998" ca="1">OR($G998=Forecast_Capex_Input!$BN$8:$BN$9)</f>
        <v>0</v>
      </c>
      <c r="DP998" s="43" cm="1">
        <f t="array" aca="1" ref="DP998" ca="1">IFERROR(INDEX(Forecast_Capex_Input!BO$12:BO$286,$Z998)
*(INDEX(Forecast_Capex_Input!$H$12:$H$286,$Z998)=Repex),0)
*$DO998</f>
        <v>0</v>
      </c>
      <c r="DQ998" s="43" cm="1">
        <f t="array" aca="1" ref="DQ998" ca="1">IFERROR(INDEX(Forecast_Capex_Input!BP$12:BP$286,$Z998)
*(INDEX(Forecast_Capex_Input!$H$12:$H$286,$Z998)=Repex),0)
*$DO998</f>
        <v>0</v>
      </c>
      <c r="DR998" s="43" cm="1">
        <f t="array" aca="1" ref="DR998" ca="1">IFERROR(INDEX(Forecast_Capex_Input!BQ$12:BQ$286,$Z998)
*(INDEX(Forecast_Capex_Input!$H$12:$H$286,$Z998)=Repex),0)
*$DO998</f>
        <v>0</v>
      </c>
      <c r="DS998" s="43" cm="1">
        <f t="array" aca="1" ref="DS998" ca="1">IFERROR(INDEX(Forecast_Capex_Input!BR$12:BR$286,$Z998)
*(INDEX(Forecast_Capex_Input!$H$12:$H$286,$Z998)=Repex),0)
*$DO998</f>
        <v>0</v>
      </c>
      <c r="DT998" s="43" cm="1">
        <f t="array" aca="1" ref="DT998" ca="1">IFERROR(INDEX(Forecast_Capex_Input!BS$12:BS$286,$Z998)
*(INDEX(Forecast_Capex_Input!$H$12:$H$286,$Z998)=Repex),0)
*$DO998</f>
        <v>0</v>
      </c>
      <c r="DV998" s="43" t="b" cm="1">
        <f t="array" aca="1" ref="DV998" ca="1">OR($G998=Forecast_Capex_Input!$BU$8:$BU$10)</f>
        <v>0</v>
      </c>
      <c r="DW998" s="43" cm="1">
        <f t="array" aca="1" ref="DW998" ca="1">IFERROR(INDEX(Forecast_Capex_Input!BV$12:BV$286,$Z998)
*(INDEX(Forecast_Capex_Input!$H$12:$H$286,$Z998)=Repex),0)
*$DV998</f>
        <v>0</v>
      </c>
      <c r="DX998" s="43" cm="1">
        <f t="array" aca="1" ref="DX998" ca="1">IFERROR(INDEX(Forecast_Capex_Input!BW$12:BW$286,$Z998)
*(INDEX(Forecast_Capex_Input!$H$12:$H$286,$Z998)=Repex),0)
*$DV998</f>
        <v>0</v>
      </c>
      <c r="DY998" s="43" cm="1">
        <f t="array" aca="1" ref="DY998" ca="1">IFERROR(INDEX(Forecast_Capex_Input!BX$12:BX$286,$Z998)
*(INDEX(Forecast_Capex_Input!$H$12:$H$286,$Z998)=Repex),0)
*$DV998</f>
        <v>0</v>
      </c>
      <c r="DZ998" s="43" cm="1">
        <f t="array" aca="1" ref="DZ998" ca="1">IFERROR(INDEX(Forecast_Capex_Input!BY$12:BY$286,$Z998)
*(INDEX(Forecast_Capex_Input!$H$12:$H$286,$Z998)=Repex),0)
*$DV998</f>
        <v>0</v>
      </c>
      <c r="EA998" s="43" cm="1">
        <f t="array" aca="1" ref="EA998" ca="1">IFERROR(INDEX(Forecast_Capex_Input!BZ$12:BZ$286,$Z998)
*(INDEX(Forecast_Capex_Input!$H$12:$H$286,$Z998)=Repex),0)
*$DV998</f>
        <v>0</v>
      </c>
      <c r="EB998" s="43" cm="1">
        <f t="array" aca="1" ref="EB998" ca="1">IFERROR(INDEX(Forecast_Capex_Input!CA$12:CA$286,$Z998)
*(INDEX(Forecast_Capex_Input!$H$12:$H$286,$Z998)=Repex),0)
*$DV998</f>
        <v>0</v>
      </c>
      <c r="EC998" s="43" cm="1">
        <f t="array" aca="1" ref="EC998" ca="1">IFERROR(INDEX(Forecast_Capex_Input!CB$12:CB$286,$Z998)
*(INDEX(Forecast_Capex_Input!$H$12:$H$286,$Z998)=Repex),0)
*$DV998</f>
        <v>0</v>
      </c>
      <c r="ED998" s="43" cm="1">
        <f t="array" aca="1" ref="ED998" ca="1">IFERROR(INDEX(Forecast_Capex_Input!CC$12:CC$286,$Z998)
*(INDEX(Forecast_Capex_Input!$H$12:$H$286,$Z998)=Repex),0)
*$DV998</f>
        <v>0</v>
      </c>
      <c r="EF998" s="86" t="str">
        <f t="shared" si="89"/>
        <v>N/A</v>
      </c>
      <c r="EG998" s="28" t="str">
        <f>IFERROR(RANK(EF998,EF$11:EF$1010,0)+COUNTIF(EF$11:EF998,EF998)-1,NA)</f>
        <v>N/A</v>
      </c>
    </row>
    <row r="999" spans="3:137" x14ac:dyDescent="0.2">
      <c r="C999" s="28">
        <f t="shared" si="90"/>
        <v>989</v>
      </c>
      <c r="D999" s="9" t="str" cm="1">
        <f t="array" ref="D999">IFERROR(INDEX(Forecast_Capex_Input!$D$12:$D$286,$Z999),NA)</f>
        <v>N/A</v>
      </c>
      <c r="E999" s="24" t="str" cm="1">
        <f t="array" ref="E999">IF($Z999=NA,NA,INDEX(Forecast_Capex_Input!$E$12:$E$286,$Z999))</f>
        <v>N/A</v>
      </c>
      <c r="F999" s="9" t="str" cm="1">
        <f t="array" aca="1" ref="F999" ca="1">IFERROR(INDEX(General!$E$25:$E$26,$AA999),NA)</f>
        <v>N/A</v>
      </c>
      <c r="G999" s="9" t="str" cm="1">
        <f t="array" aca="1" ref="G999" ca="1">IFERROR(INDEX(Forecast_Capex_Input!$AI$11:$BB$11,$AC999),NA)</f>
        <v>N/A</v>
      </c>
      <c r="H999" s="50" t="str" cm="1">
        <f t="array" aca="1" ref="H999" ca="1">IFERROR(INDEX(Forecast_Capex_Input!$AI$12:$BB$286,$Z999,$AC999),NA)</f>
        <v>N/A</v>
      </c>
      <c r="I999" s="150" t="str" cm="1">
        <f t="array" ref="I999">IFERROR(INDEX(Forecast_Capex_Input!$F$12:$F$286,$Z999),NA)</f>
        <v>N/A</v>
      </c>
      <c r="J999" s="150" t="str" cm="1">
        <f t="array" ref="J999">IFERROR(INDEX(Forecast_Capex_Input!G$12:G$286,$Z999),NA)</f>
        <v>N/A</v>
      </c>
      <c r="K999" s="150" t="str" cm="1">
        <f t="array" ref="K999">IFERROR(INDEX(Forecast_Capex_Input!H$12:H$286,$Z999),NA)</f>
        <v>N/A</v>
      </c>
      <c r="L999" s="150" t="str" cm="1">
        <f t="array" ref="L999">IFERROR(INDEX(Forecast_Capex_Input!I$12:I$286,$Z999),NA)</f>
        <v>N/A</v>
      </c>
      <c r="M999" s="150" t="str" cm="1">
        <f t="array" ref="M999">IFERROR(INDEX(Forecast_Capex_Input!J$12:J$286,$Z999),NA)</f>
        <v>N/A</v>
      </c>
      <c r="N999" s="150" t="str" cm="1">
        <f t="array" ref="N999">IFERROR(INDEX(Forecast_Capex_Input!K$12:K$286,$Z999),NA)</f>
        <v>N/A</v>
      </c>
      <c r="O999" s="150" t="str" cm="1">
        <f t="array" ref="O999">IFERROR(INDEX(Forecast_Capex_Input!L$12:L$286,$Z999),NA)</f>
        <v>N/A</v>
      </c>
      <c r="P999" s="150" t="str" cm="1">
        <f t="array" ref="P999">IFERROR(INDEX(Forecast_Capex_Input!M$12:M$286,$Z999),NA)</f>
        <v>N/A</v>
      </c>
      <c r="Q999" s="24" t="str" cm="1">
        <f t="array" ref="Q999">IFERROR(INDEX(Forecast_Capex_Input!N$12:N$286,$Z999),NA)</f>
        <v>N/A</v>
      </c>
      <c r="R999" s="190" cm="1">
        <f t="array" ref="R999">IFERROR(INDEX(Forecast_Capex_Input!O$12:O$286,$Z999),0)</f>
        <v>0</v>
      </c>
      <c r="S999" s="24" cm="1">
        <f t="array" ref="S999">IFERROR(INDEX(Forecast_Capex_Input!P$12:P$286,$Z999),0)</f>
        <v>0</v>
      </c>
      <c r="T999" s="150" t="str" cm="1">
        <f t="array" aca="1" ref="T999" ca="1">IFERROR(INDEX(General!$K$91:$K$110,$AC999),NA)</f>
        <v>N/A</v>
      </c>
      <c r="U999" s="43" cm="1">
        <f t="array" aca="1" ref="U999" ca="1">IFERROR(
IF($F999=General!$E$25,INDEX(Forecast_Capex_Input!S$12:S$286,$Z999),
INDEX(Forecast_Capex_Input!T$12:T$286,$Z999)),0)</f>
        <v>0</v>
      </c>
      <c r="V999" s="82" t="b">
        <f>IFERROR(INDEX(Overheads!$T$19:$T$26,MATCH($I999,Overheads!$E$19:$E$26,0)),FALSE)</f>
        <v>0</v>
      </c>
      <c r="W999" s="209" cm="1">
        <f t="array" ref="W999">IFERROR(
INDEX(Forecast_Capex_Input!CN$12:CN$286,$Z999),0)</f>
        <v>0</v>
      </c>
      <c r="X999" s="209">
        <f>IFERROR(
MATCH($W999,General!$L$39:$S$39,0),1)</f>
        <v>1</v>
      </c>
      <c r="Z999" s="28" t="str">
        <f>IFERROR(
IF(MATCH($C999,Forecast_Capex_Input!$CI$12:$CI$286,1)+1&gt;MAX(Forecast_Capex_Input!$C$12:$C$286),NA,
MATCH($C999,Forecast_Capex_Input!$CI$12:$CI$286,1)+1),1)</f>
        <v>N/A</v>
      </c>
      <c r="AA999" s="28" t="str" cm="1">
        <f t="array" aca="1" ref="AA999" ca="1">IFERROR(
IF(Z998&lt;&gt;Z999,1,
IF(COUNTIF(OFFSET(AA998,0,0,-INDEX(Forecast_Capex_Input!$CG$12:$CG$286,$Z999)),AA998)=INDEX(Forecast_Capex_Input!$CG$12:$CG$286,$Z999),AA998+1,AA998)),NA)</f>
        <v>N/A</v>
      </c>
      <c r="AB999" s="28" t="str" cm="1">
        <f t="array" ref="AB999">IFERROR($C999-IF($Z999=1,1,INDEX(Forecast_Capex_Input!$CI$12:$CI$286,$Z999-1))+1,NA)</f>
        <v>N/A</v>
      </c>
      <c r="AC999" s="28" t="str" cm="1">
        <f t="array" aca="1" ref="AC999" ca="1">IFERROR(IF(AA999=1,
INDEX(Forecast_Capex_Input!$AI$10:$BB$10,SMALL(IF(INDEX(Forecast_Capex_Input!$AI$12:$BB$286,$Z999,0)&gt;0,COLUMN(Forecast_Capex_Input!$AI$10:$BB$10)-COLUMN(Forecast_Capex_Input!$AI$12)+1),ROWS(OFFSET(AC998,0,0,-$AB999)))),
OFFSET(AC998,-INDEX(Forecast_Capex_Input!$CG$12:$CG$286,$Z999)+1,0)),NA)</f>
        <v>N/A</v>
      </c>
      <c r="AD999" s="28" t="str">
        <f t="shared" ca="1" si="87"/>
        <v>N/A</v>
      </c>
      <c r="AE999" s="82" t="b">
        <f t="shared" si="91"/>
        <v>0</v>
      </c>
      <c r="AF999" s="78" t="b">
        <v>0</v>
      </c>
      <c r="AG999" s="82" t="b">
        <f t="shared" si="88"/>
        <v>1</v>
      </c>
      <c r="AI999" s="55">
        <v>0</v>
      </c>
      <c r="AJ999" s="55">
        <v>0</v>
      </c>
      <c r="AK999" s="55">
        <v>0</v>
      </c>
      <c r="AL999" s="55">
        <v>0</v>
      </c>
      <c r="AM999" s="55">
        <v>0</v>
      </c>
      <c r="AN999" s="135">
        <v>0</v>
      </c>
      <c r="AP999" s="55">
        <v>0</v>
      </c>
      <c r="AQ999" s="55">
        <v>0</v>
      </c>
      <c r="AR999" s="55">
        <v>0</v>
      </c>
      <c r="AS999" s="55">
        <v>0</v>
      </c>
      <c r="AT999" s="55">
        <v>0</v>
      </c>
      <c r="AU999" s="135">
        <v>0</v>
      </c>
      <c r="AW999" s="55">
        <v>0</v>
      </c>
      <c r="AX999" s="55">
        <v>0</v>
      </c>
      <c r="AY999" s="55">
        <v>0</v>
      </c>
      <c r="AZ999" s="55">
        <v>0</v>
      </c>
      <c r="BA999" s="55">
        <v>0</v>
      </c>
      <c r="BB999" s="135">
        <v>0</v>
      </c>
      <c r="BD999" s="55">
        <v>0</v>
      </c>
      <c r="BE999" s="55">
        <v>0</v>
      </c>
      <c r="BF999" s="55">
        <v>0</v>
      </c>
      <c r="BG999" s="55">
        <v>0</v>
      </c>
      <c r="BH999" s="55">
        <v>0</v>
      </c>
      <c r="BI999" s="135">
        <v>0</v>
      </c>
      <c r="BK999" s="55">
        <v>0</v>
      </c>
      <c r="BL999" s="55">
        <v>0</v>
      </c>
      <c r="BM999" s="55">
        <v>0</v>
      </c>
      <c r="BN999" s="55">
        <v>0</v>
      </c>
      <c r="BO999" s="55">
        <v>0</v>
      </c>
      <c r="BP999" s="135">
        <v>0</v>
      </c>
      <c r="BR999" s="147">
        <v>0</v>
      </c>
      <c r="BS999" s="147">
        <v>0</v>
      </c>
      <c r="BT999" s="147">
        <v>0</v>
      </c>
      <c r="BU999" s="147">
        <v>0</v>
      </c>
      <c r="BV999" s="147">
        <v>0</v>
      </c>
      <c r="BX999" s="55">
        <v>0</v>
      </c>
      <c r="BY999" s="55">
        <v>0</v>
      </c>
      <c r="BZ999" s="55">
        <v>0</v>
      </c>
      <c r="CA999" s="55">
        <v>0</v>
      </c>
      <c r="CB999" s="55">
        <v>0</v>
      </c>
      <c r="CC999" s="135">
        <v>0</v>
      </c>
      <c r="CE999" s="55">
        <v>0</v>
      </c>
      <c r="CF999" s="55">
        <v>0</v>
      </c>
      <c r="CG999" s="55">
        <v>0</v>
      </c>
      <c r="CH999" s="55">
        <v>0</v>
      </c>
      <c r="CI999" s="55">
        <v>0</v>
      </c>
      <c r="CJ999" s="135">
        <v>0</v>
      </c>
      <c r="CL999" s="55">
        <v>0</v>
      </c>
      <c r="CM999" s="55">
        <v>0</v>
      </c>
      <c r="CN999" s="55">
        <v>0</v>
      </c>
      <c r="CO999" s="55">
        <v>0</v>
      </c>
      <c r="CP999" s="55">
        <v>0</v>
      </c>
      <c r="CQ999" s="135">
        <v>0</v>
      </c>
      <c r="CS999" s="67">
        <v>0</v>
      </c>
      <c r="CT999" s="67">
        <v>0</v>
      </c>
      <c r="CU999" s="67">
        <v>0</v>
      </c>
      <c r="CV999" s="67">
        <v>0</v>
      </c>
      <c r="CW999" s="67">
        <v>0</v>
      </c>
      <c r="CX999" s="135">
        <v>0</v>
      </c>
      <c r="CZ999" s="55">
        <v>0</v>
      </c>
      <c r="DA999" s="55">
        <v>0</v>
      </c>
      <c r="DB999" s="55">
        <v>0</v>
      </c>
      <c r="DC999" s="55">
        <v>0</v>
      </c>
      <c r="DD999" s="55">
        <v>0</v>
      </c>
      <c r="DE999" s="135">
        <v>0</v>
      </c>
      <c r="DG999" s="43" t="b" cm="1">
        <f t="array" aca="1" ref="DG999" ca="1">OR($G999=Forecast_Capex_Input!$BF$8:$BF$10)</f>
        <v>0</v>
      </c>
      <c r="DH999" s="43" cm="1">
        <f t="array" aca="1" ref="DH999" ca="1">IFERROR(INDEX(Forecast_Capex_Input!BG$12:BG$286,$Z999)
*(INDEX(Forecast_Capex_Input!$H$12:$H$286,$Z999)=Repex),0)
*$DG999</f>
        <v>0</v>
      </c>
      <c r="DI999" s="43" cm="1">
        <f t="array" aca="1" ref="DI999" ca="1">IFERROR(INDEX(Forecast_Capex_Input!BH$12:BH$286,$Z999)
*(INDEX(Forecast_Capex_Input!$H$12:$H$286,$Z999)=Repex),0)
*$DG999</f>
        <v>0</v>
      </c>
      <c r="DJ999" s="43" cm="1">
        <f t="array" aca="1" ref="DJ999" ca="1">IFERROR(INDEX(Forecast_Capex_Input!BI$12:BI$286,$Z999)
*(INDEX(Forecast_Capex_Input!$H$12:$H$286,$Z999)=Repex),0)
*$DG999</f>
        <v>0</v>
      </c>
      <c r="DK999" s="43" cm="1">
        <f t="array" aca="1" ref="DK999" ca="1">IFERROR(INDEX(Forecast_Capex_Input!BJ$12:BJ$286,$Z999)
*(INDEX(Forecast_Capex_Input!$H$12:$H$286,$Z999)=Repex),0)
*$DG999</f>
        <v>0</v>
      </c>
      <c r="DL999" s="43" cm="1">
        <f t="array" aca="1" ref="DL999" ca="1">IFERROR(INDEX(Forecast_Capex_Input!BK$12:BK$286,$Z999)
*(INDEX(Forecast_Capex_Input!$H$12:$H$286,$Z999)=Repex),0)
*$DG999</f>
        <v>0</v>
      </c>
      <c r="DM999" s="43" cm="1">
        <f t="array" aca="1" ref="DM999" ca="1">IFERROR(INDEX(Forecast_Capex_Input!BL$12:BL$286,$Z999)
*(INDEX(Forecast_Capex_Input!$H$12:$H$286,$Z999)=Repex),0)
*$DG999</f>
        <v>0</v>
      </c>
      <c r="DO999" s="43" t="b" cm="1">
        <f t="array" aca="1" ref="DO999" ca="1">OR($G999=Forecast_Capex_Input!$BN$8:$BN$9)</f>
        <v>0</v>
      </c>
      <c r="DP999" s="43" cm="1">
        <f t="array" aca="1" ref="DP999" ca="1">IFERROR(INDEX(Forecast_Capex_Input!BO$12:BO$286,$Z999)
*(INDEX(Forecast_Capex_Input!$H$12:$H$286,$Z999)=Repex),0)
*$DO999</f>
        <v>0</v>
      </c>
      <c r="DQ999" s="43" cm="1">
        <f t="array" aca="1" ref="DQ999" ca="1">IFERROR(INDEX(Forecast_Capex_Input!BP$12:BP$286,$Z999)
*(INDEX(Forecast_Capex_Input!$H$12:$H$286,$Z999)=Repex),0)
*$DO999</f>
        <v>0</v>
      </c>
      <c r="DR999" s="43" cm="1">
        <f t="array" aca="1" ref="DR999" ca="1">IFERROR(INDEX(Forecast_Capex_Input!BQ$12:BQ$286,$Z999)
*(INDEX(Forecast_Capex_Input!$H$12:$H$286,$Z999)=Repex),0)
*$DO999</f>
        <v>0</v>
      </c>
      <c r="DS999" s="43" cm="1">
        <f t="array" aca="1" ref="DS999" ca="1">IFERROR(INDEX(Forecast_Capex_Input!BR$12:BR$286,$Z999)
*(INDEX(Forecast_Capex_Input!$H$12:$H$286,$Z999)=Repex),0)
*$DO999</f>
        <v>0</v>
      </c>
      <c r="DT999" s="43" cm="1">
        <f t="array" aca="1" ref="DT999" ca="1">IFERROR(INDEX(Forecast_Capex_Input!BS$12:BS$286,$Z999)
*(INDEX(Forecast_Capex_Input!$H$12:$H$286,$Z999)=Repex),0)
*$DO999</f>
        <v>0</v>
      </c>
      <c r="DV999" s="43" t="b" cm="1">
        <f t="array" aca="1" ref="DV999" ca="1">OR($G999=Forecast_Capex_Input!$BU$8:$BU$10)</f>
        <v>0</v>
      </c>
      <c r="DW999" s="43" cm="1">
        <f t="array" aca="1" ref="DW999" ca="1">IFERROR(INDEX(Forecast_Capex_Input!BV$12:BV$286,$Z999)
*(INDEX(Forecast_Capex_Input!$H$12:$H$286,$Z999)=Repex),0)
*$DV999</f>
        <v>0</v>
      </c>
      <c r="DX999" s="43" cm="1">
        <f t="array" aca="1" ref="DX999" ca="1">IFERROR(INDEX(Forecast_Capex_Input!BW$12:BW$286,$Z999)
*(INDEX(Forecast_Capex_Input!$H$12:$H$286,$Z999)=Repex),0)
*$DV999</f>
        <v>0</v>
      </c>
      <c r="DY999" s="43" cm="1">
        <f t="array" aca="1" ref="DY999" ca="1">IFERROR(INDEX(Forecast_Capex_Input!BX$12:BX$286,$Z999)
*(INDEX(Forecast_Capex_Input!$H$12:$H$286,$Z999)=Repex),0)
*$DV999</f>
        <v>0</v>
      </c>
      <c r="DZ999" s="43" cm="1">
        <f t="array" aca="1" ref="DZ999" ca="1">IFERROR(INDEX(Forecast_Capex_Input!BY$12:BY$286,$Z999)
*(INDEX(Forecast_Capex_Input!$H$12:$H$286,$Z999)=Repex),0)
*$DV999</f>
        <v>0</v>
      </c>
      <c r="EA999" s="43" cm="1">
        <f t="array" aca="1" ref="EA999" ca="1">IFERROR(INDEX(Forecast_Capex_Input!BZ$12:BZ$286,$Z999)
*(INDEX(Forecast_Capex_Input!$H$12:$H$286,$Z999)=Repex),0)
*$DV999</f>
        <v>0</v>
      </c>
      <c r="EB999" s="43" cm="1">
        <f t="array" aca="1" ref="EB999" ca="1">IFERROR(INDEX(Forecast_Capex_Input!CA$12:CA$286,$Z999)
*(INDEX(Forecast_Capex_Input!$H$12:$H$286,$Z999)=Repex),0)
*$DV999</f>
        <v>0</v>
      </c>
      <c r="EC999" s="43" cm="1">
        <f t="array" aca="1" ref="EC999" ca="1">IFERROR(INDEX(Forecast_Capex_Input!CB$12:CB$286,$Z999)
*(INDEX(Forecast_Capex_Input!$H$12:$H$286,$Z999)=Repex),0)
*$DV999</f>
        <v>0</v>
      </c>
      <c r="ED999" s="43" cm="1">
        <f t="array" aca="1" ref="ED999" ca="1">IFERROR(INDEX(Forecast_Capex_Input!CC$12:CC$286,$Z999)
*(INDEX(Forecast_Capex_Input!$H$12:$H$286,$Z999)=Repex),0)
*$DV999</f>
        <v>0</v>
      </c>
      <c r="EF999" s="86" t="str">
        <f t="shared" si="89"/>
        <v>N/A</v>
      </c>
      <c r="EG999" s="28" t="str">
        <f>IFERROR(RANK(EF999,EF$11:EF$1010,0)+COUNTIF(EF$11:EF999,EF999)-1,NA)</f>
        <v>N/A</v>
      </c>
    </row>
    <row r="1000" spans="3:137" x14ac:dyDescent="0.2">
      <c r="C1000" s="28">
        <f t="shared" si="90"/>
        <v>990</v>
      </c>
      <c r="D1000" s="9" t="str" cm="1">
        <f t="array" ref="D1000">IFERROR(INDEX(Forecast_Capex_Input!$D$12:$D$286,$Z1000),NA)</f>
        <v>N/A</v>
      </c>
      <c r="E1000" s="24" t="str" cm="1">
        <f t="array" ref="E1000">IF($Z1000=NA,NA,INDEX(Forecast_Capex_Input!$E$12:$E$286,$Z1000))</f>
        <v>N/A</v>
      </c>
      <c r="F1000" s="9" t="str" cm="1">
        <f t="array" aca="1" ref="F1000" ca="1">IFERROR(INDEX(General!$E$25:$E$26,$AA1000),NA)</f>
        <v>N/A</v>
      </c>
      <c r="G1000" s="9" t="str" cm="1">
        <f t="array" aca="1" ref="G1000" ca="1">IFERROR(INDEX(Forecast_Capex_Input!$AI$11:$BB$11,$AC1000),NA)</f>
        <v>N/A</v>
      </c>
      <c r="H1000" s="50" t="str" cm="1">
        <f t="array" aca="1" ref="H1000" ca="1">IFERROR(INDEX(Forecast_Capex_Input!$AI$12:$BB$286,$Z1000,$AC1000),NA)</f>
        <v>N/A</v>
      </c>
      <c r="I1000" s="150" t="str" cm="1">
        <f t="array" ref="I1000">IFERROR(INDEX(Forecast_Capex_Input!$F$12:$F$286,$Z1000),NA)</f>
        <v>N/A</v>
      </c>
      <c r="J1000" s="150" t="str" cm="1">
        <f t="array" ref="J1000">IFERROR(INDEX(Forecast_Capex_Input!G$12:G$286,$Z1000),NA)</f>
        <v>N/A</v>
      </c>
      <c r="K1000" s="150" t="str" cm="1">
        <f t="array" ref="K1000">IFERROR(INDEX(Forecast_Capex_Input!H$12:H$286,$Z1000),NA)</f>
        <v>N/A</v>
      </c>
      <c r="L1000" s="150" t="str" cm="1">
        <f t="array" ref="L1000">IFERROR(INDEX(Forecast_Capex_Input!I$12:I$286,$Z1000),NA)</f>
        <v>N/A</v>
      </c>
      <c r="M1000" s="150" t="str" cm="1">
        <f t="array" ref="M1000">IFERROR(INDEX(Forecast_Capex_Input!J$12:J$286,$Z1000),NA)</f>
        <v>N/A</v>
      </c>
      <c r="N1000" s="150" t="str" cm="1">
        <f t="array" ref="N1000">IFERROR(INDEX(Forecast_Capex_Input!K$12:K$286,$Z1000),NA)</f>
        <v>N/A</v>
      </c>
      <c r="O1000" s="150" t="str" cm="1">
        <f t="array" ref="O1000">IFERROR(INDEX(Forecast_Capex_Input!L$12:L$286,$Z1000),NA)</f>
        <v>N/A</v>
      </c>
      <c r="P1000" s="150" t="str" cm="1">
        <f t="array" ref="P1000">IFERROR(INDEX(Forecast_Capex_Input!M$12:M$286,$Z1000),NA)</f>
        <v>N/A</v>
      </c>
      <c r="Q1000" s="24" t="str" cm="1">
        <f t="array" ref="Q1000">IFERROR(INDEX(Forecast_Capex_Input!N$12:N$286,$Z1000),NA)</f>
        <v>N/A</v>
      </c>
      <c r="R1000" s="190" cm="1">
        <f t="array" ref="R1000">IFERROR(INDEX(Forecast_Capex_Input!O$12:O$286,$Z1000),0)</f>
        <v>0</v>
      </c>
      <c r="S1000" s="24" cm="1">
        <f t="array" ref="S1000">IFERROR(INDEX(Forecast_Capex_Input!P$12:P$286,$Z1000),0)</f>
        <v>0</v>
      </c>
      <c r="T1000" s="150" t="str" cm="1">
        <f t="array" aca="1" ref="T1000" ca="1">IFERROR(INDEX(General!$K$91:$K$110,$AC1000),NA)</f>
        <v>N/A</v>
      </c>
      <c r="U1000" s="43" cm="1">
        <f t="array" aca="1" ref="U1000" ca="1">IFERROR(
IF($F1000=General!$E$25,INDEX(Forecast_Capex_Input!S$12:S$286,$Z1000),
INDEX(Forecast_Capex_Input!T$12:T$286,$Z1000)),0)</f>
        <v>0</v>
      </c>
      <c r="V1000" s="82" t="b">
        <f>IFERROR(INDEX(Overheads!$T$19:$T$26,MATCH($I1000,Overheads!$E$19:$E$26,0)),FALSE)</f>
        <v>0</v>
      </c>
      <c r="W1000" s="209" cm="1">
        <f t="array" ref="W1000">IFERROR(
INDEX(Forecast_Capex_Input!CN$12:CN$286,$Z1000),0)</f>
        <v>0</v>
      </c>
      <c r="X1000" s="209">
        <f>IFERROR(
MATCH($W1000,General!$L$39:$S$39,0),1)</f>
        <v>1</v>
      </c>
      <c r="Z1000" s="28" t="str">
        <f>IFERROR(
IF(MATCH($C1000,Forecast_Capex_Input!$CI$12:$CI$286,1)+1&gt;MAX(Forecast_Capex_Input!$C$12:$C$286),NA,
MATCH($C1000,Forecast_Capex_Input!$CI$12:$CI$286,1)+1),1)</f>
        <v>N/A</v>
      </c>
      <c r="AA1000" s="28" t="str" cm="1">
        <f t="array" aca="1" ref="AA1000" ca="1">IFERROR(
IF(Z999&lt;&gt;Z1000,1,
IF(COUNTIF(OFFSET(AA999,0,0,-INDEX(Forecast_Capex_Input!$CG$12:$CG$286,$Z1000)),AA999)=INDEX(Forecast_Capex_Input!$CG$12:$CG$286,$Z1000),AA999+1,AA999)),NA)</f>
        <v>N/A</v>
      </c>
      <c r="AB1000" s="28" t="str" cm="1">
        <f t="array" ref="AB1000">IFERROR($C1000-IF($Z1000=1,1,INDEX(Forecast_Capex_Input!$CI$12:$CI$286,$Z1000-1))+1,NA)</f>
        <v>N/A</v>
      </c>
      <c r="AC1000" s="28" t="str" cm="1">
        <f t="array" aca="1" ref="AC1000" ca="1">IFERROR(IF(AA1000=1,
INDEX(Forecast_Capex_Input!$AI$10:$BB$10,SMALL(IF(INDEX(Forecast_Capex_Input!$AI$12:$BB$286,$Z1000,0)&gt;0,COLUMN(Forecast_Capex_Input!$AI$10:$BB$10)-COLUMN(Forecast_Capex_Input!$AI$12)+1),ROWS(OFFSET(AC999,0,0,-$AB1000)))),
OFFSET(AC999,-INDEX(Forecast_Capex_Input!$CG$12:$CG$286,$Z1000)+1,0)),NA)</f>
        <v>N/A</v>
      </c>
      <c r="AD1000" s="28" t="str">
        <f t="shared" ca="1" si="87"/>
        <v>N/A</v>
      </c>
      <c r="AE1000" s="82" t="b">
        <f t="shared" si="91"/>
        <v>0</v>
      </c>
      <c r="AF1000" s="78" t="b">
        <v>0</v>
      </c>
      <c r="AG1000" s="82" t="b">
        <f t="shared" si="88"/>
        <v>1</v>
      </c>
      <c r="AI1000" s="55">
        <v>0</v>
      </c>
      <c r="AJ1000" s="55">
        <v>0</v>
      </c>
      <c r="AK1000" s="55">
        <v>0</v>
      </c>
      <c r="AL1000" s="55">
        <v>0</v>
      </c>
      <c r="AM1000" s="55">
        <v>0</v>
      </c>
      <c r="AN1000" s="135">
        <v>0</v>
      </c>
      <c r="AP1000" s="55">
        <v>0</v>
      </c>
      <c r="AQ1000" s="55">
        <v>0</v>
      </c>
      <c r="AR1000" s="55">
        <v>0</v>
      </c>
      <c r="AS1000" s="55">
        <v>0</v>
      </c>
      <c r="AT1000" s="55">
        <v>0</v>
      </c>
      <c r="AU1000" s="135">
        <v>0</v>
      </c>
      <c r="AW1000" s="55">
        <v>0</v>
      </c>
      <c r="AX1000" s="55">
        <v>0</v>
      </c>
      <c r="AY1000" s="55">
        <v>0</v>
      </c>
      <c r="AZ1000" s="55">
        <v>0</v>
      </c>
      <c r="BA1000" s="55">
        <v>0</v>
      </c>
      <c r="BB1000" s="135">
        <v>0</v>
      </c>
      <c r="BD1000" s="55">
        <v>0</v>
      </c>
      <c r="BE1000" s="55">
        <v>0</v>
      </c>
      <c r="BF1000" s="55">
        <v>0</v>
      </c>
      <c r="BG1000" s="55">
        <v>0</v>
      </c>
      <c r="BH1000" s="55">
        <v>0</v>
      </c>
      <c r="BI1000" s="135">
        <v>0</v>
      </c>
      <c r="BK1000" s="55">
        <v>0</v>
      </c>
      <c r="BL1000" s="55">
        <v>0</v>
      </c>
      <c r="BM1000" s="55">
        <v>0</v>
      </c>
      <c r="BN1000" s="55">
        <v>0</v>
      </c>
      <c r="BO1000" s="55">
        <v>0</v>
      </c>
      <c r="BP1000" s="135">
        <v>0</v>
      </c>
      <c r="BR1000" s="147">
        <v>0</v>
      </c>
      <c r="BS1000" s="147">
        <v>0</v>
      </c>
      <c r="BT1000" s="147">
        <v>0</v>
      </c>
      <c r="BU1000" s="147">
        <v>0</v>
      </c>
      <c r="BV1000" s="147">
        <v>0</v>
      </c>
      <c r="BX1000" s="55">
        <v>0</v>
      </c>
      <c r="BY1000" s="55">
        <v>0</v>
      </c>
      <c r="BZ1000" s="55">
        <v>0</v>
      </c>
      <c r="CA1000" s="55">
        <v>0</v>
      </c>
      <c r="CB1000" s="55">
        <v>0</v>
      </c>
      <c r="CC1000" s="135">
        <v>0</v>
      </c>
      <c r="CE1000" s="55">
        <v>0</v>
      </c>
      <c r="CF1000" s="55">
        <v>0</v>
      </c>
      <c r="CG1000" s="55">
        <v>0</v>
      </c>
      <c r="CH1000" s="55">
        <v>0</v>
      </c>
      <c r="CI1000" s="55">
        <v>0</v>
      </c>
      <c r="CJ1000" s="135">
        <v>0</v>
      </c>
      <c r="CL1000" s="55">
        <v>0</v>
      </c>
      <c r="CM1000" s="55">
        <v>0</v>
      </c>
      <c r="CN1000" s="55">
        <v>0</v>
      </c>
      <c r="CO1000" s="55">
        <v>0</v>
      </c>
      <c r="CP1000" s="55">
        <v>0</v>
      </c>
      <c r="CQ1000" s="135">
        <v>0</v>
      </c>
      <c r="CS1000" s="67">
        <v>0</v>
      </c>
      <c r="CT1000" s="67">
        <v>0</v>
      </c>
      <c r="CU1000" s="67">
        <v>0</v>
      </c>
      <c r="CV1000" s="67">
        <v>0</v>
      </c>
      <c r="CW1000" s="67">
        <v>0</v>
      </c>
      <c r="CX1000" s="135">
        <v>0</v>
      </c>
      <c r="CZ1000" s="55">
        <v>0</v>
      </c>
      <c r="DA1000" s="55">
        <v>0</v>
      </c>
      <c r="DB1000" s="55">
        <v>0</v>
      </c>
      <c r="DC1000" s="55">
        <v>0</v>
      </c>
      <c r="DD1000" s="55">
        <v>0</v>
      </c>
      <c r="DE1000" s="135">
        <v>0</v>
      </c>
      <c r="DG1000" s="43" t="b" cm="1">
        <f t="array" aca="1" ref="DG1000" ca="1">OR($G1000=Forecast_Capex_Input!$BF$8:$BF$10)</f>
        <v>0</v>
      </c>
      <c r="DH1000" s="43" cm="1">
        <f t="array" aca="1" ref="DH1000" ca="1">IFERROR(INDEX(Forecast_Capex_Input!BG$12:BG$286,$Z1000)
*(INDEX(Forecast_Capex_Input!$H$12:$H$286,$Z1000)=Repex),0)
*$DG1000</f>
        <v>0</v>
      </c>
      <c r="DI1000" s="43" cm="1">
        <f t="array" aca="1" ref="DI1000" ca="1">IFERROR(INDEX(Forecast_Capex_Input!BH$12:BH$286,$Z1000)
*(INDEX(Forecast_Capex_Input!$H$12:$H$286,$Z1000)=Repex),0)
*$DG1000</f>
        <v>0</v>
      </c>
      <c r="DJ1000" s="43" cm="1">
        <f t="array" aca="1" ref="DJ1000" ca="1">IFERROR(INDEX(Forecast_Capex_Input!BI$12:BI$286,$Z1000)
*(INDEX(Forecast_Capex_Input!$H$12:$H$286,$Z1000)=Repex),0)
*$DG1000</f>
        <v>0</v>
      </c>
      <c r="DK1000" s="43" cm="1">
        <f t="array" aca="1" ref="DK1000" ca="1">IFERROR(INDEX(Forecast_Capex_Input!BJ$12:BJ$286,$Z1000)
*(INDEX(Forecast_Capex_Input!$H$12:$H$286,$Z1000)=Repex),0)
*$DG1000</f>
        <v>0</v>
      </c>
      <c r="DL1000" s="43" cm="1">
        <f t="array" aca="1" ref="DL1000" ca="1">IFERROR(INDEX(Forecast_Capex_Input!BK$12:BK$286,$Z1000)
*(INDEX(Forecast_Capex_Input!$H$12:$H$286,$Z1000)=Repex),0)
*$DG1000</f>
        <v>0</v>
      </c>
      <c r="DM1000" s="43" cm="1">
        <f t="array" aca="1" ref="DM1000" ca="1">IFERROR(INDEX(Forecast_Capex_Input!BL$12:BL$286,$Z1000)
*(INDEX(Forecast_Capex_Input!$H$12:$H$286,$Z1000)=Repex),0)
*$DG1000</f>
        <v>0</v>
      </c>
      <c r="DO1000" s="43" t="b" cm="1">
        <f t="array" aca="1" ref="DO1000" ca="1">OR($G1000=Forecast_Capex_Input!$BN$8:$BN$9)</f>
        <v>0</v>
      </c>
      <c r="DP1000" s="43" cm="1">
        <f t="array" aca="1" ref="DP1000" ca="1">IFERROR(INDEX(Forecast_Capex_Input!BO$12:BO$286,$Z1000)
*(INDEX(Forecast_Capex_Input!$H$12:$H$286,$Z1000)=Repex),0)
*$DO1000</f>
        <v>0</v>
      </c>
      <c r="DQ1000" s="43" cm="1">
        <f t="array" aca="1" ref="DQ1000" ca="1">IFERROR(INDEX(Forecast_Capex_Input!BP$12:BP$286,$Z1000)
*(INDEX(Forecast_Capex_Input!$H$12:$H$286,$Z1000)=Repex),0)
*$DO1000</f>
        <v>0</v>
      </c>
      <c r="DR1000" s="43" cm="1">
        <f t="array" aca="1" ref="DR1000" ca="1">IFERROR(INDEX(Forecast_Capex_Input!BQ$12:BQ$286,$Z1000)
*(INDEX(Forecast_Capex_Input!$H$12:$H$286,$Z1000)=Repex),0)
*$DO1000</f>
        <v>0</v>
      </c>
      <c r="DS1000" s="43" cm="1">
        <f t="array" aca="1" ref="DS1000" ca="1">IFERROR(INDEX(Forecast_Capex_Input!BR$12:BR$286,$Z1000)
*(INDEX(Forecast_Capex_Input!$H$12:$H$286,$Z1000)=Repex),0)
*$DO1000</f>
        <v>0</v>
      </c>
      <c r="DT1000" s="43" cm="1">
        <f t="array" aca="1" ref="DT1000" ca="1">IFERROR(INDEX(Forecast_Capex_Input!BS$12:BS$286,$Z1000)
*(INDEX(Forecast_Capex_Input!$H$12:$H$286,$Z1000)=Repex),0)
*$DO1000</f>
        <v>0</v>
      </c>
      <c r="DV1000" s="43" t="b" cm="1">
        <f t="array" aca="1" ref="DV1000" ca="1">OR($G1000=Forecast_Capex_Input!$BU$8:$BU$10)</f>
        <v>0</v>
      </c>
      <c r="DW1000" s="43" cm="1">
        <f t="array" aca="1" ref="DW1000" ca="1">IFERROR(INDEX(Forecast_Capex_Input!BV$12:BV$286,$Z1000)
*(INDEX(Forecast_Capex_Input!$H$12:$H$286,$Z1000)=Repex),0)
*$DV1000</f>
        <v>0</v>
      </c>
      <c r="DX1000" s="43" cm="1">
        <f t="array" aca="1" ref="DX1000" ca="1">IFERROR(INDEX(Forecast_Capex_Input!BW$12:BW$286,$Z1000)
*(INDEX(Forecast_Capex_Input!$H$12:$H$286,$Z1000)=Repex),0)
*$DV1000</f>
        <v>0</v>
      </c>
      <c r="DY1000" s="43" cm="1">
        <f t="array" aca="1" ref="DY1000" ca="1">IFERROR(INDEX(Forecast_Capex_Input!BX$12:BX$286,$Z1000)
*(INDEX(Forecast_Capex_Input!$H$12:$H$286,$Z1000)=Repex),0)
*$DV1000</f>
        <v>0</v>
      </c>
      <c r="DZ1000" s="43" cm="1">
        <f t="array" aca="1" ref="DZ1000" ca="1">IFERROR(INDEX(Forecast_Capex_Input!BY$12:BY$286,$Z1000)
*(INDEX(Forecast_Capex_Input!$H$12:$H$286,$Z1000)=Repex),0)
*$DV1000</f>
        <v>0</v>
      </c>
      <c r="EA1000" s="43" cm="1">
        <f t="array" aca="1" ref="EA1000" ca="1">IFERROR(INDEX(Forecast_Capex_Input!BZ$12:BZ$286,$Z1000)
*(INDEX(Forecast_Capex_Input!$H$12:$H$286,$Z1000)=Repex),0)
*$DV1000</f>
        <v>0</v>
      </c>
      <c r="EB1000" s="43" cm="1">
        <f t="array" aca="1" ref="EB1000" ca="1">IFERROR(INDEX(Forecast_Capex_Input!CA$12:CA$286,$Z1000)
*(INDEX(Forecast_Capex_Input!$H$12:$H$286,$Z1000)=Repex),0)
*$DV1000</f>
        <v>0</v>
      </c>
      <c r="EC1000" s="43" cm="1">
        <f t="array" aca="1" ref="EC1000" ca="1">IFERROR(INDEX(Forecast_Capex_Input!CB$12:CB$286,$Z1000)
*(INDEX(Forecast_Capex_Input!$H$12:$H$286,$Z1000)=Repex),0)
*$DV1000</f>
        <v>0</v>
      </c>
      <c r="ED1000" s="43" cm="1">
        <f t="array" aca="1" ref="ED1000" ca="1">IFERROR(INDEX(Forecast_Capex_Input!CC$12:CC$286,$Z1000)
*(INDEX(Forecast_Capex_Input!$H$12:$H$286,$Z1000)=Repex),0)
*$DV1000</f>
        <v>0</v>
      </c>
      <c r="EF1000" s="86" t="str">
        <f t="shared" si="89"/>
        <v>N/A</v>
      </c>
      <c r="EG1000" s="28" t="str">
        <f>IFERROR(RANK(EF1000,EF$11:EF$1010,0)+COUNTIF(EF$11:EF1000,EF1000)-1,NA)</f>
        <v>N/A</v>
      </c>
    </row>
    <row r="1001" spans="3:137" x14ac:dyDescent="0.2">
      <c r="C1001" s="28">
        <f t="shared" si="90"/>
        <v>991</v>
      </c>
      <c r="D1001" s="9" t="str" cm="1">
        <f t="array" ref="D1001">IFERROR(INDEX(Forecast_Capex_Input!$D$12:$D$286,$Z1001),NA)</f>
        <v>N/A</v>
      </c>
      <c r="E1001" s="24" t="str" cm="1">
        <f t="array" ref="E1001">IF($Z1001=NA,NA,INDEX(Forecast_Capex_Input!$E$12:$E$286,$Z1001))</f>
        <v>N/A</v>
      </c>
      <c r="F1001" s="9" t="str" cm="1">
        <f t="array" aca="1" ref="F1001" ca="1">IFERROR(INDEX(General!$E$25:$E$26,$AA1001),NA)</f>
        <v>N/A</v>
      </c>
      <c r="G1001" s="9" t="str" cm="1">
        <f t="array" aca="1" ref="G1001" ca="1">IFERROR(INDEX(Forecast_Capex_Input!$AI$11:$BB$11,$AC1001),NA)</f>
        <v>N/A</v>
      </c>
      <c r="H1001" s="50" t="str" cm="1">
        <f t="array" aca="1" ref="H1001" ca="1">IFERROR(INDEX(Forecast_Capex_Input!$AI$12:$BB$286,$Z1001,$AC1001),NA)</f>
        <v>N/A</v>
      </c>
      <c r="I1001" s="150" t="str" cm="1">
        <f t="array" ref="I1001">IFERROR(INDEX(Forecast_Capex_Input!$F$12:$F$286,$Z1001),NA)</f>
        <v>N/A</v>
      </c>
      <c r="J1001" s="150" t="str" cm="1">
        <f t="array" ref="J1001">IFERROR(INDEX(Forecast_Capex_Input!G$12:G$286,$Z1001),NA)</f>
        <v>N/A</v>
      </c>
      <c r="K1001" s="150" t="str" cm="1">
        <f t="array" ref="K1001">IFERROR(INDEX(Forecast_Capex_Input!H$12:H$286,$Z1001),NA)</f>
        <v>N/A</v>
      </c>
      <c r="L1001" s="150" t="str" cm="1">
        <f t="array" ref="L1001">IFERROR(INDEX(Forecast_Capex_Input!I$12:I$286,$Z1001),NA)</f>
        <v>N/A</v>
      </c>
      <c r="M1001" s="150" t="str" cm="1">
        <f t="array" ref="M1001">IFERROR(INDEX(Forecast_Capex_Input!J$12:J$286,$Z1001),NA)</f>
        <v>N/A</v>
      </c>
      <c r="N1001" s="150" t="str" cm="1">
        <f t="array" ref="N1001">IFERROR(INDEX(Forecast_Capex_Input!K$12:K$286,$Z1001),NA)</f>
        <v>N/A</v>
      </c>
      <c r="O1001" s="150" t="str" cm="1">
        <f t="array" ref="O1001">IFERROR(INDEX(Forecast_Capex_Input!L$12:L$286,$Z1001),NA)</f>
        <v>N/A</v>
      </c>
      <c r="P1001" s="150" t="str" cm="1">
        <f t="array" ref="P1001">IFERROR(INDEX(Forecast_Capex_Input!M$12:M$286,$Z1001),NA)</f>
        <v>N/A</v>
      </c>
      <c r="Q1001" s="24" t="str" cm="1">
        <f t="array" ref="Q1001">IFERROR(INDEX(Forecast_Capex_Input!N$12:N$286,$Z1001),NA)</f>
        <v>N/A</v>
      </c>
      <c r="R1001" s="190" cm="1">
        <f t="array" ref="R1001">IFERROR(INDEX(Forecast_Capex_Input!O$12:O$286,$Z1001),0)</f>
        <v>0</v>
      </c>
      <c r="S1001" s="24" cm="1">
        <f t="array" ref="S1001">IFERROR(INDEX(Forecast_Capex_Input!P$12:P$286,$Z1001),0)</f>
        <v>0</v>
      </c>
      <c r="T1001" s="150" t="str" cm="1">
        <f t="array" aca="1" ref="T1001" ca="1">IFERROR(INDEX(General!$K$91:$K$110,$AC1001),NA)</f>
        <v>N/A</v>
      </c>
      <c r="U1001" s="43" cm="1">
        <f t="array" aca="1" ref="U1001" ca="1">IFERROR(
IF($F1001=General!$E$25,INDEX(Forecast_Capex_Input!S$12:S$286,$Z1001),
INDEX(Forecast_Capex_Input!T$12:T$286,$Z1001)),0)</f>
        <v>0</v>
      </c>
      <c r="V1001" s="82" t="b">
        <f>IFERROR(INDEX(Overheads!$T$19:$T$26,MATCH($I1001,Overheads!$E$19:$E$26,0)),FALSE)</f>
        <v>0</v>
      </c>
      <c r="W1001" s="209" cm="1">
        <f t="array" ref="W1001">IFERROR(
INDEX(Forecast_Capex_Input!CN$12:CN$286,$Z1001),0)</f>
        <v>0</v>
      </c>
      <c r="X1001" s="209">
        <f>IFERROR(
MATCH($W1001,General!$L$39:$S$39,0),1)</f>
        <v>1</v>
      </c>
      <c r="Z1001" s="28" t="str">
        <f>IFERROR(
IF(MATCH($C1001,Forecast_Capex_Input!$CI$12:$CI$286,1)+1&gt;MAX(Forecast_Capex_Input!$C$12:$C$286),NA,
MATCH($C1001,Forecast_Capex_Input!$CI$12:$CI$286,1)+1),1)</f>
        <v>N/A</v>
      </c>
      <c r="AA1001" s="28" t="str" cm="1">
        <f t="array" aca="1" ref="AA1001" ca="1">IFERROR(
IF(Z1000&lt;&gt;Z1001,1,
IF(COUNTIF(OFFSET(AA1000,0,0,-INDEX(Forecast_Capex_Input!$CG$12:$CG$286,$Z1001)),AA1000)=INDEX(Forecast_Capex_Input!$CG$12:$CG$286,$Z1001),AA1000+1,AA1000)),NA)</f>
        <v>N/A</v>
      </c>
      <c r="AB1001" s="28" t="str" cm="1">
        <f t="array" ref="AB1001">IFERROR($C1001-IF($Z1001=1,1,INDEX(Forecast_Capex_Input!$CI$12:$CI$286,$Z1001-1))+1,NA)</f>
        <v>N/A</v>
      </c>
      <c r="AC1001" s="28" t="str" cm="1">
        <f t="array" aca="1" ref="AC1001" ca="1">IFERROR(IF(AA1001=1,
INDEX(Forecast_Capex_Input!$AI$10:$BB$10,SMALL(IF(INDEX(Forecast_Capex_Input!$AI$12:$BB$286,$Z1001,0)&gt;0,COLUMN(Forecast_Capex_Input!$AI$10:$BB$10)-COLUMN(Forecast_Capex_Input!$AI$12)+1),ROWS(OFFSET(AC1000,0,0,-$AB1001)))),
OFFSET(AC1000,-INDEX(Forecast_Capex_Input!$CG$12:$CG$286,$Z1001)+1,0)),NA)</f>
        <v>N/A</v>
      </c>
      <c r="AD1001" s="28" t="str">
        <f t="shared" ca="1" si="87"/>
        <v>N/A</v>
      </c>
      <c r="AE1001" s="82" t="b">
        <f t="shared" si="91"/>
        <v>0</v>
      </c>
      <c r="AF1001" s="78" t="b">
        <v>0</v>
      </c>
      <c r="AG1001" s="82" t="b">
        <f t="shared" si="88"/>
        <v>1</v>
      </c>
      <c r="AI1001" s="55">
        <v>0</v>
      </c>
      <c r="AJ1001" s="55">
        <v>0</v>
      </c>
      <c r="AK1001" s="55">
        <v>0</v>
      </c>
      <c r="AL1001" s="55">
        <v>0</v>
      </c>
      <c r="AM1001" s="55">
        <v>0</v>
      </c>
      <c r="AN1001" s="135">
        <v>0</v>
      </c>
      <c r="AP1001" s="55">
        <v>0</v>
      </c>
      <c r="AQ1001" s="55">
        <v>0</v>
      </c>
      <c r="AR1001" s="55">
        <v>0</v>
      </c>
      <c r="AS1001" s="55">
        <v>0</v>
      </c>
      <c r="AT1001" s="55">
        <v>0</v>
      </c>
      <c r="AU1001" s="135">
        <v>0</v>
      </c>
      <c r="AW1001" s="55">
        <v>0</v>
      </c>
      <c r="AX1001" s="55">
        <v>0</v>
      </c>
      <c r="AY1001" s="55">
        <v>0</v>
      </c>
      <c r="AZ1001" s="55">
        <v>0</v>
      </c>
      <c r="BA1001" s="55">
        <v>0</v>
      </c>
      <c r="BB1001" s="135">
        <v>0</v>
      </c>
      <c r="BD1001" s="55">
        <v>0</v>
      </c>
      <c r="BE1001" s="55">
        <v>0</v>
      </c>
      <c r="BF1001" s="55">
        <v>0</v>
      </c>
      <c r="BG1001" s="55">
        <v>0</v>
      </c>
      <c r="BH1001" s="55">
        <v>0</v>
      </c>
      <c r="BI1001" s="135">
        <v>0</v>
      </c>
      <c r="BK1001" s="55">
        <v>0</v>
      </c>
      <c r="BL1001" s="55">
        <v>0</v>
      </c>
      <c r="BM1001" s="55">
        <v>0</v>
      </c>
      <c r="BN1001" s="55">
        <v>0</v>
      </c>
      <c r="BO1001" s="55">
        <v>0</v>
      </c>
      <c r="BP1001" s="135">
        <v>0</v>
      </c>
      <c r="BR1001" s="147">
        <v>0</v>
      </c>
      <c r="BS1001" s="147">
        <v>0</v>
      </c>
      <c r="BT1001" s="147">
        <v>0</v>
      </c>
      <c r="BU1001" s="147">
        <v>0</v>
      </c>
      <c r="BV1001" s="147">
        <v>0</v>
      </c>
      <c r="BX1001" s="55">
        <v>0</v>
      </c>
      <c r="BY1001" s="55">
        <v>0</v>
      </c>
      <c r="BZ1001" s="55">
        <v>0</v>
      </c>
      <c r="CA1001" s="55">
        <v>0</v>
      </c>
      <c r="CB1001" s="55">
        <v>0</v>
      </c>
      <c r="CC1001" s="135">
        <v>0</v>
      </c>
      <c r="CE1001" s="55">
        <v>0</v>
      </c>
      <c r="CF1001" s="55">
        <v>0</v>
      </c>
      <c r="CG1001" s="55">
        <v>0</v>
      </c>
      <c r="CH1001" s="55">
        <v>0</v>
      </c>
      <c r="CI1001" s="55">
        <v>0</v>
      </c>
      <c r="CJ1001" s="135">
        <v>0</v>
      </c>
      <c r="CL1001" s="55">
        <v>0</v>
      </c>
      <c r="CM1001" s="55">
        <v>0</v>
      </c>
      <c r="CN1001" s="55">
        <v>0</v>
      </c>
      <c r="CO1001" s="55">
        <v>0</v>
      </c>
      <c r="CP1001" s="55">
        <v>0</v>
      </c>
      <c r="CQ1001" s="135">
        <v>0</v>
      </c>
      <c r="CS1001" s="67">
        <v>0</v>
      </c>
      <c r="CT1001" s="67">
        <v>0</v>
      </c>
      <c r="CU1001" s="67">
        <v>0</v>
      </c>
      <c r="CV1001" s="67">
        <v>0</v>
      </c>
      <c r="CW1001" s="67">
        <v>0</v>
      </c>
      <c r="CX1001" s="135">
        <v>0</v>
      </c>
      <c r="CZ1001" s="55">
        <v>0</v>
      </c>
      <c r="DA1001" s="55">
        <v>0</v>
      </c>
      <c r="DB1001" s="55">
        <v>0</v>
      </c>
      <c r="DC1001" s="55">
        <v>0</v>
      </c>
      <c r="DD1001" s="55">
        <v>0</v>
      </c>
      <c r="DE1001" s="135">
        <v>0</v>
      </c>
      <c r="DG1001" s="43" t="b" cm="1">
        <f t="array" aca="1" ref="DG1001" ca="1">OR($G1001=Forecast_Capex_Input!$BF$8:$BF$10)</f>
        <v>0</v>
      </c>
      <c r="DH1001" s="43" cm="1">
        <f t="array" aca="1" ref="DH1001" ca="1">IFERROR(INDEX(Forecast_Capex_Input!BG$12:BG$286,$Z1001)
*(INDEX(Forecast_Capex_Input!$H$12:$H$286,$Z1001)=Repex),0)
*$DG1001</f>
        <v>0</v>
      </c>
      <c r="DI1001" s="43" cm="1">
        <f t="array" aca="1" ref="DI1001" ca="1">IFERROR(INDEX(Forecast_Capex_Input!BH$12:BH$286,$Z1001)
*(INDEX(Forecast_Capex_Input!$H$12:$H$286,$Z1001)=Repex),0)
*$DG1001</f>
        <v>0</v>
      </c>
      <c r="DJ1001" s="43" cm="1">
        <f t="array" aca="1" ref="DJ1001" ca="1">IFERROR(INDEX(Forecast_Capex_Input!BI$12:BI$286,$Z1001)
*(INDEX(Forecast_Capex_Input!$H$12:$H$286,$Z1001)=Repex),0)
*$DG1001</f>
        <v>0</v>
      </c>
      <c r="DK1001" s="43" cm="1">
        <f t="array" aca="1" ref="DK1001" ca="1">IFERROR(INDEX(Forecast_Capex_Input!BJ$12:BJ$286,$Z1001)
*(INDEX(Forecast_Capex_Input!$H$12:$H$286,$Z1001)=Repex),0)
*$DG1001</f>
        <v>0</v>
      </c>
      <c r="DL1001" s="43" cm="1">
        <f t="array" aca="1" ref="DL1001" ca="1">IFERROR(INDEX(Forecast_Capex_Input!BK$12:BK$286,$Z1001)
*(INDEX(Forecast_Capex_Input!$H$12:$H$286,$Z1001)=Repex),0)
*$DG1001</f>
        <v>0</v>
      </c>
      <c r="DM1001" s="43" cm="1">
        <f t="array" aca="1" ref="DM1001" ca="1">IFERROR(INDEX(Forecast_Capex_Input!BL$12:BL$286,$Z1001)
*(INDEX(Forecast_Capex_Input!$H$12:$H$286,$Z1001)=Repex),0)
*$DG1001</f>
        <v>0</v>
      </c>
      <c r="DO1001" s="43" t="b" cm="1">
        <f t="array" aca="1" ref="DO1001" ca="1">OR($G1001=Forecast_Capex_Input!$BN$8:$BN$9)</f>
        <v>0</v>
      </c>
      <c r="DP1001" s="43" cm="1">
        <f t="array" aca="1" ref="DP1001" ca="1">IFERROR(INDEX(Forecast_Capex_Input!BO$12:BO$286,$Z1001)
*(INDEX(Forecast_Capex_Input!$H$12:$H$286,$Z1001)=Repex),0)
*$DO1001</f>
        <v>0</v>
      </c>
      <c r="DQ1001" s="43" cm="1">
        <f t="array" aca="1" ref="DQ1001" ca="1">IFERROR(INDEX(Forecast_Capex_Input!BP$12:BP$286,$Z1001)
*(INDEX(Forecast_Capex_Input!$H$12:$H$286,$Z1001)=Repex),0)
*$DO1001</f>
        <v>0</v>
      </c>
      <c r="DR1001" s="43" cm="1">
        <f t="array" aca="1" ref="DR1001" ca="1">IFERROR(INDEX(Forecast_Capex_Input!BQ$12:BQ$286,$Z1001)
*(INDEX(Forecast_Capex_Input!$H$12:$H$286,$Z1001)=Repex),0)
*$DO1001</f>
        <v>0</v>
      </c>
      <c r="DS1001" s="43" cm="1">
        <f t="array" aca="1" ref="DS1001" ca="1">IFERROR(INDEX(Forecast_Capex_Input!BR$12:BR$286,$Z1001)
*(INDEX(Forecast_Capex_Input!$H$12:$H$286,$Z1001)=Repex),0)
*$DO1001</f>
        <v>0</v>
      </c>
      <c r="DT1001" s="43" cm="1">
        <f t="array" aca="1" ref="DT1001" ca="1">IFERROR(INDEX(Forecast_Capex_Input!BS$12:BS$286,$Z1001)
*(INDEX(Forecast_Capex_Input!$H$12:$H$286,$Z1001)=Repex),0)
*$DO1001</f>
        <v>0</v>
      </c>
      <c r="DV1001" s="43" t="b" cm="1">
        <f t="array" aca="1" ref="DV1001" ca="1">OR($G1001=Forecast_Capex_Input!$BU$8:$BU$10)</f>
        <v>0</v>
      </c>
      <c r="DW1001" s="43" cm="1">
        <f t="array" aca="1" ref="DW1001" ca="1">IFERROR(INDEX(Forecast_Capex_Input!BV$12:BV$286,$Z1001)
*(INDEX(Forecast_Capex_Input!$H$12:$H$286,$Z1001)=Repex),0)
*$DV1001</f>
        <v>0</v>
      </c>
      <c r="DX1001" s="43" cm="1">
        <f t="array" aca="1" ref="DX1001" ca="1">IFERROR(INDEX(Forecast_Capex_Input!BW$12:BW$286,$Z1001)
*(INDEX(Forecast_Capex_Input!$H$12:$H$286,$Z1001)=Repex),0)
*$DV1001</f>
        <v>0</v>
      </c>
      <c r="DY1001" s="43" cm="1">
        <f t="array" aca="1" ref="DY1001" ca="1">IFERROR(INDEX(Forecast_Capex_Input!BX$12:BX$286,$Z1001)
*(INDEX(Forecast_Capex_Input!$H$12:$H$286,$Z1001)=Repex),0)
*$DV1001</f>
        <v>0</v>
      </c>
      <c r="DZ1001" s="43" cm="1">
        <f t="array" aca="1" ref="DZ1001" ca="1">IFERROR(INDEX(Forecast_Capex_Input!BY$12:BY$286,$Z1001)
*(INDEX(Forecast_Capex_Input!$H$12:$H$286,$Z1001)=Repex),0)
*$DV1001</f>
        <v>0</v>
      </c>
      <c r="EA1001" s="43" cm="1">
        <f t="array" aca="1" ref="EA1001" ca="1">IFERROR(INDEX(Forecast_Capex_Input!BZ$12:BZ$286,$Z1001)
*(INDEX(Forecast_Capex_Input!$H$12:$H$286,$Z1001)=Repex),0)
*$DV1001</f>
        <v>0</v>
      </c>
      <c r="EB1001" s="43" cm="1">
        <f t="array" aca="1" ref="EB1001" ca="1">IFERROR(INDEX(Forecast_Capex_Input!CA$12:CA$286,$Z1001)
*(INDEX(Forecast_Capex_Input!$H$12:$H$286,$Z1001)=Repex),0)
*$DV1001</f>
        <v>0</v>
      </c>
      <c r="EC1001" s="43" cm="1">
        <f t="array" aca="1" ref="EC1001" ca="1">IFERROR(INDEX(Forecast_Capex_Input!CB$12:CB$286,$Z1001)
*(INDEX(Forecast_Capex_Input!$H$12:$H$286,$Z1001)=Repex),0)
*$DV1001</f>
        <v>0</v>
      </c>
      <c r="ED1001" s="43" cm="1">
        <f t="array" aca="1" ref="ED1001" ca="1">IFERROR(INDEX(Forecast_Capex_Input!CC$12:CC$286,$Z1001)
*(INDEX(Forecast_Capex_Input!$H$12:$H$286,$Z1001)=Repex),0)
*$DV1001</f>
        <v>0</v>
      </c>
      <c r="EF1001" s="86" t="str">
        <f t="shared" si="89"/>
        <v>N/A</v>
      </c>
      <c r="EG1001" s="28" t="str">
        <f>IFERROR(RANK(EF1001,EF$11:EF$1010,0)+COUNTIF(EF$11:EF1001,EF1001)-1,NA)</f>
        <v>N/A</v>
      </c>
    </row>
    <row r="1002" spans="3:137" x14ac:dyDescent="0.2">
      <c r="C1002" s="28">
        <f t="shared" si="90"/>
        <v>992</v>
      </c>
      <c r="D1002" s="9" t="str" cm="1">
        <f t="array" ref="D1002">IFERROR(INDEX(Forecast_Capex_Input!$D$12:$D$286,$Z1002),NA)</f>
        <v>N/A</v>
      </c>
      <c r="E1002" s="24" t="str" cm="1">
        <f t="array" ref="E1002">IF($Z1002=NA,NA,INDEX(Forecast_Capex_Input!$E$12:$E$286,$Z1002))</f>
        <v>N/A</v>
      </c>
      <c r="F1002" s="9" t="str" cm="1">
        <f t="array" aca="1" ref="F1002" ca="1">IFERROR(INDEX(General!$E$25:$E$26,$AA1002),NA)</f>
        <v>N/A</v>
      </c>
      <c r="G1002" s="9" t="str" cm="1">
        <f t="array" aca="1" ref="G1002" ca="1">IFERROR(INDEX(Forecast_Capex_Input!$AI$11:$BB$11,$AC1002),NA)</f>
        <v>N/A</v>
      </c>
      <c r="H1002" s="50" t="str" cm="1">
        <f t="array" aca="1" ref="H1002" ca="1">IFERROR(INDEX(Forecast_Capex_Input!$AI$12:$BB$286,$Z1002,$AC1002),NA)</f>
        <v>N/A</v>
      </c>
      <c r="I1002" s="150" t="str" cm="1">
        <f t="array" ref="I1002">IFERROR(INDEX(Forecast_Capex_Input!$F$12:$F$286,$Z1002),NA)</f>
        <v>N/A</v>
      </c>
      <c r="J1002" s="150" t="str" cm="1">
        <f t="array" ref="J1002">IFERROR(INDEX(Forecast_Capex_Input!G$12:G$286,$Z1002),NA)</f>
        <v>N/A</v>
      </c>
      <c r="K1002" s="150" t="str" cm="1">
        <f t="array" ref="K1002">IFERROR(INDEX(Forecast_Capex_Input!H$12:H$286,$Z1002),NA)</f>
        <v>N/A</v>
      </c>
      <c r="L1002" s="150" t="str" cm="1">
        <f t="array" ref="L1002">IFERROR(INDEX(Forecast_Capex_Input!I$12:I$286,$Z1002),NA)</f>
        <v>N/A</v>
      </c>
      <c r="M1002" s="150" t="str" cm="1">
        <f t="array" ref="M1002">IFERROR(INDEX(Forecast_Capex_Input!J$12:J$286,$Z1002),NA)</f>
        <v>N/A</v>
      </c>
      <c r="N1002" s="150" t="str" cm="1">
        <f t="array" ref="N1002">IFERROR(INDEX(Forecast_Capex_Input!K$12:K$286,$Z1002),NA)</f>
        <v>N/A</v>
      </c>
      <c r="O1002" s="150" t="str" cm="1">
        <f t="array" ref="O1002">IFERROR(INDEX(Forecast_Capex_Input!L$12:L$286,$Z1002),NA)</f>
        <v>N/A</v>
      </c>
      <c r="P1002" s="150" t="str" cm="1">
        <f t="array" ref="P1002">IFERROR(INDEX(Forecast_Capex_Input!M$12:M$286,$Z1002),NA)</f>
        <v>N/A</v>
      </c>
      <c r="Q1002" s="24" t="str" cm="1">
        <f t="array" ref="Q1002">IFERROR(INDEX(Forecast_Capex_Input!N$12:N$286,$Z1002),NA)</f>
        <v>N/A</v>
      </c>
      <c r="R1002" s="190" cm="1">
        <f t="array" ref="R1002">IFERROR(INDEX(Forecast_Capex_Input!O$12:O$286,$Z1002),0)</f>
        <v>0</v>
      </c>
      <c r="S1002" s="24" cm="1">
        <f t="array" ref="S1002">IFERROR(INDEX(Forecast_Capex_Input!P$12:P$286,$Z1002),0)</f>
        <v>0</v>
      </c>
      <c r="T1002" s="150" t="str" cm="1">
        <f t="array" aca="1" ref="T1002" ca="1">IFERROR(INDEX(General!$K$91:$K$110,$AC1002),NA)</f>
        <v>N/A</v>
      </c>
      <c r="U1002" s="43" cm="1">
        <f t="array" aca="1" ref="U1002" ca="1">IFERROR(
IF($F1002=General!$E$25,INDEX(Forecast_Capex_Input!S$12:S$286,$Z1002),
INDEX(Forecast_Capex_Input!T$12:T$286,$Z1002)),0)</f>
        <v>0</v>
      </c>
      <c r="V1002" s="82" t="b">
        <f>IFERROR(INDEX(Overheads!$T$19:$T$26,MATCH($I1002,Overheads!$E$19:$E$26,0)),FALSE)</f>
        <v>0</v>
      </c>
      <c r="W1002" s="209" cm="1">
        <f t="array" ref="W1002">IFERROR(
INDEX(Forecast_Capex_Input!CN$12:CN$286,$Z1002),0)</f>
        <v>0</v>
      </c>
      <c r="X1002" s="209">
        <f>IFERROR(
MATCH($W1002,General!$L$39:$S$39,0),1)</f>
        <v>1</v>
      </c>
      <c r="Z1002" s="28" t="str">
        <f>IFERROR(
IF(MATCH($C1002,Forecast_Capex_Input!$CI$12:$CI$286,1)+1&gt;MAX(Forecast_Capex_Input!$C$12:$C$286),NA,
MATCH($C1002,Forecast_Capex_Input!$CI$12:$CI$286,1)+1),1)</f>
        <v>N/A</v>
      </c>
      <c r="AA1002" s="28" t="str" cm="1">
        <f t="array" aca="1" ref="AA1002" ca="1">IFERROR(
IF(Z1001&lt;&gt;Z1002,1,
IF(COUNTIF(OFFSET(AA1001,0,0,-INDEX(Forecast_Capex_Input!$CG$12:$CG$286,$Z1002)),AA1001)=INDEX(Forecast_Capex_Input!$CG$12:$CG$286,$Z1002),AA1001+1,AA1001)),NA)</f>
        <v>N/A</v>
      </c>
      <c r="AB1002" s="28" t="str" cm="1">
        <f t="array" ref="AB1002">IFERROR($C1002-IF($Z1002=1,1,INDEX(Forecast_Capex_Input!$CI$12:$CI$286,$Z1002-1))+1,NA)</f>
        <v>N/A</v>
      </c>
      <c r="AC1002" s="28" t="str" cm="1">
        <f t="array" aca="1" ref="AC1002" ca="1">IFERROR(IF(AA1002=1,
INDEX(Forecast_Capex_Input!$AI$10:$BB$10,SMALL(IF(INDEX(Forecast_Capex_Input!$AI$12:$BB$286,$Z1002,0)&gt;0,COLUMN(Forecast_Capex_Input!$AI$10:$BB$10)-COLUMN(Forecast_Capex_Input!$AI$12)+1),ROWS(OFFSET(AC1001,0,0,-$AB1002)))),
OFFSET(AC1001,-INDEX(Forecast_Capex_Input!$CG$12:$CG$286,$Z1002)+1,0)),NA)</f>
        <v>N/A</v>
      </c>
      <c r="AD1002" s="28" t="str">
        <f t="shared" ca="1" si="87"/>
        <v>N/A</v>
      </c>
      <c r="AE1002" s="82" t="b">
        <f t="shared" si="91"/>
        <v>0</v>
      </c>
      <c r="AF1002" s="78" t="b">
        <v>0</v>
      </c>
      <c r="AG1002" s="82" t="b">
        <f t="shared" si="88"/>
        <v>1</v>
      </c>
      <c r="AI1002" s="55">
        <v>0</v>
      </c>
      <c r="AJ1002" s="55">
        <v>0</v>
      </c>
      <c r="AK1002" s="55">
        <v>0</v>
      </c>
      <c r="AL1002" s="55">
        <v>0</v>
      </c>
      <c r="AM1002" s="55">
        <v>0</v>
      </c>
      <c r="AN1002" s="135">
        <v>0</v>
      </c>
      <c r="AP1002" s="55">
        <v>0</v>
      </c>
      <c r="AQ1002" s="55">
        <v>0</v>
      </c>
      <c r="AR1002" s="55">
        <v>0</v>
      </c>
      <c r="AS1002" s="55">
        <v>0</v>
      </c>
      <c r="AT1002" s="55">
        <v>0</v>
      </c>
      <c r="AU1002" s="135">
        <v>0</v>
      </c>
      <c r="AW1002" s="55">
        <v>0</v>
      </c>
      <c r="AX1002" s="55">
        <v>0</v>
      </c>
      <c r="AY1002" s="55">
        <v>0</v>
      </c>
      <c r="AZ1002" s="55">
        <v>0</v>
      </c>
      <c r="BA1002" s="55">
        <v>0</v>
      </c>
      <c r="BB1002" s="135">
        <v>0</v>
      </c>
      <c r="BD1002" s="55">
        <v>0</v>
      </c>
      <c r="BE1002" s="55">
        <v>0</v>
      </c>
      <c r="BF1002" s="55">
        <v>0</v>
      </c>
      <c r="BG1002" s="55">
        <v>0</v>
      </c>
      <c r="BH1002" s="55">
        <v>0</v>
      </c>
      <c r="BI1002" s="135">
        <v>0</v>
      </c>
      <c r="BK1002" s="55">
        <v>0</v>
      </c>
      <c r="BL1002" s="55">
        <v>0</v>
      </c>
      <c r="BM1002" s="55">
        <v>0</v>
      </c>
      <c r="BN1002" s="55">
        <v>0</v>
      </c>
      <c r="BO1002" s="55">
        <v>0</v>
      </c>
      <c r="BP1002" s="135">
        <v>0</v>
      </c>
      <c r="BR1002" s="147">
        <v>0</v>
      </c>
      <c r="BS1002" s="147">
        <v>0</v>
      </c>
      <c r="BT1002" s="147">
        <v>0</v>
      </c>
      <c r="BU1002" s="147">
        <v>0</v>
      </c>
      <c r="BV1002" s="147">
        <v>0</v>
      </c>
      <c r="BX1002" s="55">
        <v>0</v>
      </c>
      <c r="BY1002" s="55">
        <v>0</v>
      </c>
      <c r="BZ1002" s="55">
        <v>0</v>
      </c>
      <c r="CA1002" s="55">
        <v>0</v>
      </c>
      <c r="CB1002" s="55">
        <v>0</v>
      </c>
      <c r="CC1002" s="135">
        <v>0</v>
      </c>
      <c r="CE1002" s="55">
        <v>0</v>
      </c>
      <c r="CF1002" s="55">
        <v>0</v>
      </c>
      <c r="CG1002" s="55">
        <v>0</v>
      </c>
      <c r="CH1002" s="55">
        <v>0</v>
      </c>
      <c r="CI1002" s="55">
        <v>0</v>
      </c>
      <c r="CJ1002" s="135">
        <v>0</v>
      </c>
      <c r="CL1002" s="55">
        <v>0</v>
      </c>
      <c r="CM1002" s="55">
        <v>0</v>
      </c>
      <c r="CN1002" s="55">
        <v>0</v>
      </c>
      <c r="CO1002" s="55">
        <v>0</v>
      </c>
      <c r="CP1002" s="55">
        <v>0</v>
      </c>
      <c r="CQ1002" s="135">
        <v>0</v>
      </c>
      <c r="CS1002" s="67">
        <v>0</v>
      </c>
      <c r="CT1002" s="67">
        <v>0</v>
      </c>
      <c r="CU1002" s="67">
        <v>0</v>
      </c>
      <c r="CV1002" s="67">
        <v>0</v>
      </c>
      <c r="CW1002" s="67">
        <v>0</v>
      </c>
      <c r="CX1002" s="135">
        <v>0</v>
      </c>
      <c r="CZ1002" s="55">
        <v>0</v>
      </c>
      <c r="DA1002" s="55">
        <v>0</v>
      </c>
      <c r="DB1002" s="55">
        <v>0</v>
      </c>
      <c r="DC1002" s="55">
        <v>0</v>
      </c>
      <c r="DD1002" s="55">
        <v>0</v>
      </c>
      <c r="DE1002" s="135">
        <v>0</v>
      </c>
      <c r="DG1002" s="43" t="b" cm="1">
        <f t="array" aca="1" ref="DG1002" ca="1">OR($G1002=Forecast_Capex_Input!$BF$8:$BF$10)</f>
        <v>0</v>
      </c>
      <c r="DH1002" s="43" cm="1">
        <f t="array" aca="1" ref="DH1002" ca="1">IFERROR(INDEX(Forecast_Capex_Input!BG$12:BG$286,$Z1002)
*(INDEX(Forecast_Capex_Input!$H$12:$H$286,$Z1002)=Repex),0)
*$DG1002</f>
        <v>0</v>
      </c>
      <c r="DI1002" s="43" cm="1">
        <f t="array" aca="1" ref="DI1002" ca="1">IFERROR(INDEX(Forecast_Capex_Input!BH$12:BH$286,$Z1002)
*(INDEX(Forecast_Capex_Input!$H$12:$H$286,$Z1002)=Repex),0)
*$DG1002</f>
        <v>0</v>
      </c>
      <c r="DJ1002" s="43" cm="1">
        <f t="array" aca="1" ref="DJ1002" ca="1">IFERROR(INDEX(Forecast_Capex_Input!BI$12:BI$286,$Z1002)
*(INDEX(Forecast_Capex_Input!$H$12:$H$286,$Z1002)=Repex),0)
*$DG1002</f>
        <v>0</v>
      </c>
      <c r="DK1002" s="43" cm="1">
        <f t="array" aca="1" ref="DK1002" ca="1">IFERROR(INDEX(Forecast_Capex_Input!BJ$12:BJ$286,$Z1002)
*(INDEX(Forecast_Capex_Input!$H$12:$H$286,$Z1002)=Repex),0)
*$DG1002</f>
        <v>0</v>
      </c>
      <c r="DL1002" s="43" cm="1">
        <f t="array" aca="1" ref="DL1002" ca="1">IFERROR(INDEX(Forecast_Capex_Input!BK$12:BK$286,$Z1002)
*(INDEX(Forecast_Capex_Input!$H$12:$H$286,$Z1002)=Repex),0)
*$DG1002</f>
        <v>0</v>
      </c>
      <c r="DM1002" s="43" cm="1">
        <f t="array" aca="1" ref="DM1002" ca="1">IFERROR(INDEX(Forecast_Capex_Input!BL$12:BL$286,$Z1002)
*(INDEX(Forecast_Capex_Input!$H$12:$H$286,$Z1002)=Repex),0)
*$DG1002</f>
        <v>0</v>
      </c>
      <c r="DO1002" s="43" t="b" cm="1">
        <f t="array" aca="1" ref="DO1002" ca="1">OR($G1002=Forecast_Capex_Input!$BN$8:$BN$9)</f>
        <v>0</v>
      </c>
      <c r="DP1002" s="43" cm="1">
        <f t="array" aca="1" ref="DP1002" ca="1">IFERROR(INDEX(Forecast_Capex_Input!BO$12:BO$286,$Z1002)
*(INDEX(Forecast_Capex_Input!$H$12:$H$286,$Z1002)=Repex),0)
*$DO1002</f>
        <v>0</v>
      </c>
      <c r="DQ1002" s="43" cm="1">
        <f t="array" aca="1" ref="DQ1002" ca="1">IFERROR(INDEX(Forecast_Capex_Input!BP$12:BP$286,$Z1002)
*(INDEX(Forecast_Capex_Input!$H$12:$H$286,$Z1002)=Repex),0)
*$DO1002</f>
        <v>0</v>
      </c>
      <c r="DR1002" s="43" cm="1">
        <f t="array" aca="1" ref="DR1002" ca="1">IFERROR(INDEX(Forecast_Capex_Input!BQ$12:BQ$286,$Z1002)
*(INDEX(Forecast_Capex_Input!$H$12:$H$286,$Z1002)=Repex),0)
*$DO1002</f>
        <v>0</v>
      </c>
      <c r="DS1002" s="43" cm="1">
        <f t="array" aca="1" ref="DS1002" ca="1">IFERROR(INDEX(Forecast_Capex_Input!BR$12:BR$286,$Z1002)
*(INDEX(Forecast_Capex_Input!$H$12:$H$286,$Z1002)=Repex),0)
*$DO1002</f>
        <v>0</v>
      </c>
      <c r="DT1002" s="43" cm="1">
        <f t="array" aca="1" ref="DT1002" ca="1">IFERROR(INDEX(Forecast_Capex_Input!BS$12:BS$286,$Z1002)
*(INDEX(Forecast_Capex_Input!$H$12:$H$286,$Z1002)=Repex),0)
*$DO1002</f>
        <v>0</v>
      </c>
      <c r="DV1002" s="43" t="b" cm="1">
        <f t="array" aca="1" ref="DV1002" ca="1">OR($G1002=Forecast_Capex_Input!$BU$8:$BU$10)</f>
        <v>0</v>
      </c>
      <c r="DW1002" s="43" cm="1">
        <f t="array" aca="1" ref="DW1002" ca="1">IFERROR(INDEX(Forecast_Capex_Input!BV$12:BV$286,$Z1002)
*(INDEX(Forecast_Capex_Input!$H$12:$H$286,$Z1002)=Repex),0)
*$DV1002</f>
        <v>0</v>
      </c>
      <c r="DX1002" s="43" cm="1">
        <f t="array" aca="1" ref="DX1002" ca="1">IFERROR(INDEX(Forecast_Capex_Input!BW$12:BW$286,$Z1002)
*(INDEX(Forecast_Capex_Input!$H$12:$H$286,$Z1002)=Repex),0)
*$DV1002</f>
        <v>0</v>
      </c>
      <c r="DY1002" s="43" cm="1">
        <f t="array" aca="1" ref="DY1002" ca="1">IFERROR(INDEX(Forecast_Capex_Input!BX$12:BX$286,$Z1002)
*(INDEX(Forecast_Capex_Input!$H$12:$H$286,$Z1002)=Repex),0)
*$DV1002</f>
        <v>0</v>
      </c>
      <c r="DZ1002" s="43" cm="1">
        <f t="array" aca="1" ref="DZ1002" ca="1">IFERROR(INDEX(Forecast_Capex_Input!BY$12:BY$286,$Z1002)
*(INDEX(Forecast_Capex_Input!$H$12:$H$286,$Z1002)=Repex),0)
*$DV1002</f>
        <v>0</v>
      </c>
      <c r="EA1002" s="43" cm="1">
        <f t="array" aca="1" ref="EA1002" ca="1">IFERROR(INDEX(Forecast_Capex_Input!BZ$12:BZ$286,$Z1002)
*(INDEX(Forecast_Capex_Input!$H$12:$H$286,$Z1002)=Repex),0)
*$DV1002</f>
        <v>0</v>
      </c>
      <c r="EB1002" s="43" cm="1">
        <f t="array" aca="1" ref="EB1002" ca="1">IFERROR(INDEX(Forecast_Capex_Input!CA$12:CA$286,$Z1002)
*(INDEX(Forecast_Capex_Input!$H$12:$H$286,$Z1002)=Repex),0)
*$DV1002</f>
        <v>0</v>
      </c>
      <c r="EC1002" s="43" cm="1">
        <f t="array" aca="1" ref="EC1002" ca="1">IFERROR(INDEX(Forecast_Capex_Input!CB$12:CB$286,$Z1002)
*(INDEX(Forecast_Capex_Input!$H$12:$H$286,$Z1002)=Repex),0)
*$DV1002</f>
        <v>0</v>
      </c>
      <c r="ED1002" s="43" cm="1">
        <f t="array" aca="1" ref="ED1002" ca="1">IFERROR(INDEX(Forecast_Capex_Input!CC$12:CC$286,$Z1002)
*(INDEX(Forecast_Capex_Input!$H$12:$H$286,$Z1002)=Repex),0)
*$DV1002</f>
        <v>0</v>
      </c>
      <c r="EF1002" s="86" t="str">
        <f t="shared" si="89"/>
        <v>N/A</v>
      </c>
      <c r="EG1002" s="28" t="str">
        <f>IFERROR(RANK(EF1002,EF$11:EF$1010,0)+COUNTIF(EF$11:EF1002,EF1002)-1,NA)</f>
        <v>N/A</v>
      </c>
    </row>
    <row r="1003" spans="3:137" x14ac:dyDescent="0.2">
      <c r="C1003" s="28">
        <f t="shared" si="90"/>
        <v>993</v>
      </c>
      <c r="D1003" s="9" t="str" cm="1">
        <f t="array" ref="D1003">IFERROR(INDEX(Forecast_Capex_Input!$D$12:$D$286,$Z1003),NA)</f>
        <v>N/A</v>
      </c>
      <c r="E1003" s="24" t="str" cm="1">
        <f t="array" ref="E1003">IF($Z1003=NA,NA,INDEX(Forecast_Capex_Input!$E$12:$E$286,$Z1003))</f>
        <v>N/A</v>
      </c>
      <c r="F1003" s="9" t="str" cm="1">
        <f t="array" aca="1" ref="F1003" ca="1">IFERROR(INDEX(General!$E$25:$E$26,$AA1003),NA)</f>
        <v>N/A</v>
      </c>
      <c r="G1003" s="9" t="str" cm="1">
        <f t="array" aca="1" ref="G1003" ca="1">IFERROR(INDEX(Forecast_Capex_Input!$AI$11:$BB$11,$AC1003),NA)</f>
        <v>N/A</v>
      </c>
      <c r="H1003" s="50" t="str" cm="1">
        <f t="array" aca="1" ref="H1003" ca="1">IFERROR(INDEX(Forecast_Capex_Input!$AI$12:$BB$286,$Z1003,$AC1003),NA)</f>
        <v>N/A</v>
      </c>
      <c r="I1003" s="150" t="str" cm="1">
        <f t="array" ref="I1003">IFERROR(INDEX(Forecast_Capex_Input!$F$12:$F$286,$Z1003),NA)</f>
        <v>N/A</v>
      </c>
      <c r="J1003" s="150" t="str" cm="1">
        <f t="array" ref="J1003">IFERROR(INDEX(Forecast_Capex_Input!G$12:G$286,$Z1003),NA)</f>
        <v>N/A</v>
      </c>
      <c r="K1003" s="150" t="str" cm="1">
        <f t="array" ref="K1003">IFERROR(INDEX(Forecast_Capex_Input!H$12:H$286,$Z1003),NA)</f>
        <v>N/A</v>
      </c>
      <c r="L1003" s="150" t="str" cm="1">
        <f t="array" ref="L1003">IFERROR(INDEX(Forecast_Capex_Input!I$12:I$286,$Z1003),NA)</f>
        <v>N/A</v>
      </c>
      <c r="M1003" s="150" t="str" cm="1">
        <f t="array" ref="M1003">IFERROR(INDEX(Forecast_Capex_Input!J$12:J$286,$Z1003),NA)</f>
        <v>N/A</v>
      </c>
      <c r="N1003" s="150" t="str" cm="1">
        <f t="array" ref="N1003">IFERROR(INDEX(Forecast_Capex_Input!K$12:K$286,$Z1003),NA)</f>
        <v>N/A</v>
      </c>
      <c r="O1003" s="150" t="str" cm="1">
        <f t="array" ref="O1003">IFERROR(INDEX(Forecast_Capex_Input!L$12:L$286,$Z1003),NA)</f>
        <v>N/A</v>
      </c>
      <c r="P1003" s="150" t="str" cm="1">
        <f t="array" ref="P1003">IFERROR(INDEX(Forecast_Capex_Input!M$12:M$286,$Z1003),NA)</f>
        <v>N/A</v>
      </c>
      <c r="Q1003" s="24" t="str" cm="1">
        <f t="array" ref="Q1003">IFERROR(INDEX(Forecast_Capex_Input!N$12:N$286,$Z1003),NA)</f>
        <v>N/A</v>
      </c>
      <c r="R1003" s="190" cm="1">
        <f t="array" ref="R1003">IFERROR(INDEX(Forecast_Capex_Input!O$12:O$286,$Z1003),0)</f>
        <v>0</v>
      </c>
      <c r="S1003" s="24" cm="1">
        <f t="array" ref="S1003">IFERROR(INDEX(Forecast_Capex_Input!P$12:P$286,$Z1003),0)</f>
        <v>0</v>
      </c>
      <c r="T1003" s="150" t="str" cm="1">
        <f t="array" aca="1" ref="T1003" ca="1">IFERROR(INDEX(General!$K$91:$K$110,$AC1003),NA)</f>
        <v>N/A</v>
      </c>
      <c r="U1003" s="43" cm="1">
        <f t="array" aca="1" ref="U1003" ca="1">IFERROR(
IF($F1003=General!$E$25,INDEX(Forecast_Capex_Input!S$12:S$286,$Z1003),
INDEX(Forecast_Capex_Input!T$12:T$286,$Z1003)),0)</f>
        <v>0</v>
      </c>
      <c r="V1003" s="82" t="b">
        <f>IFERROR(INDEX(Overheads!$T$19:$T$26,MATCH($I1003,Overheads!$E$19:$E$26,0)),FALSE)</f>
        <v>0</v>
      </c>
      <c r="W1003" s="209" cm="1">
        <f t="array" ref="W1003">IFERROR(
INDEX(Forecast_Capex_Input!CN$12:CN$286,$Z1003),0)</f>
        <v>0</v>
      </c>
      <c r="X1003" s="209">
        <f>IFERROR(
MATCH($W1003,General!$L$39:$S$39,0),1)</f>
        <v>1</v>
      </c>
      <c r="Z1003" s="28" t="str">
        <f>IFERROR(
IF(MATCH($C1003,Forecast_Capex_Input!$CI$12:$CI$286,1)+1&gt;MAX(Forecast_Capex_Input!$C$12:$C$286),NA,
MATCH($C1003,Forecast_Capex_Input!$CI$12:$CI$286,1)+1),1)</f>
        <v>N/A</v>
      </c>
      <c r="AA1003" s="28" t="str" cm="1">
        <f t="array" aca="1" ref="AA1003" ca="1">IFERROR(
IF(Z1002&lt;&gt;Z1003,1,
IF(COUNTIF(OFFSET(AA1002,0,0,-INDEX(Forecast_Capex_Input!$CG$12:$CG$286,$Z1003)),AA1002)=INDEX(Forecast_Capex_Input!$CG$12:$CG$286,$Z1003),AA1002+1,AA1002)),NA)</f>
        <v>N/A</v>
      </c>
      <c r="AB1003" s="28" t="str" cm="1">
        <f t="array" ref="AB1003">IFERROR($C1003-IF($Z1003=1,1,INDEX(Forecast_Capex_Input!$CI$12:$CI$286,$Z1003-1))+1,NA)</f>
        <v>N/A</v>
      </c>
      <c r="AC1003" s="28" t="str" cm="1">
        <f t="array" aca="1" ref="AC1003" ca="1">IFERROR(IF(AA1003=1,
INDEX(Forecast_Capex_Input!$AI$10:$BB$10,SMALL(IF(INDEX(Forecast_Capex_Input!$AI$12:$BB$286,$Z1003,0)&gt;0,COLUMN(Forecast_Capex_Input!$AI$10:$BB$10)-COLUMN(Forecast_Capex_Input!$AI$12)+1),ROWS(OFFSET(AC1002,0,0,-$AB1003)))),
OFFSET(AC1002,-INDEX(Forecast_Capex_Input!$CG$12:$CG$286,$Z1003)+1,0)),NA)</f>
        <v>N/A</v>
      </c>
      <c r="AD1003" s="28" t="str">
        <f t="shared" ca="1" si="87"/>
        <v>N/A</v>
      </c>
      <c r="AE1003" s="82" t="b">
        <f t="shared" si="91"/>
        <v>0</v>
      </c>
      <c r="AF1003" s="78" t="b">
        <v>0</v>
      </c>
      <c r="AG1003" s="82" t="b">
        <f t="shared" si="88"/>
        <v>1</v>
      </c>
      <c r="AI1003" s="55">
        <v>0</v>
      </c>
      <c r="AJ1003" s="55">
        <v>0</v>
      </c>
      <c r="AK1003" s="55">
        <v>0</v>
      </c>
      <c r="AL1003" s="55">
        <v>0</v>
      </c>
      <c r="AM1003" s="55">
        <v>0</v>
      </c>
      <c r="AN1003" s="135">
        <v>0</v>
      </c>
      <c r="AP1003" s="55">
        <v>0</v>
      </c>
      <c r="AQ1003" s="55">
        <v>0</v>
      </c>
      <c r="AR1003" s="55">
        <v>0</v>
      </c>
      <c r="AS1003" s="55">
        <v>0</v>
      </c>
      <c r="AT1003" s="55">
        <v>0</v>
      </c>
      <c r="AU1003" s="135">
        <v>0</v>
      </c>
      <c r="AW1003" s="55">
        <v>0</v>
      </c>
      <c r="AX1003" s="55">
        <v>0</v>
      </c>
      <c r="AY1003" s="55">
        <v>0</v>
      </c>
      <c r="AZ1003" s="55">
        <v>0</v>
      </c>
      <c r="BA1003" s="55">
        <v>0</v>
      </c>
      <c r="BB1003" s="135">
        <v>0</v>
      </c>
      <c r="BD1003" s="55">
        <v>0</v>
      </c>
      <c r="BE1003" s="55">
        <v>0</v>
      </c>
      <c r="BF1003" s="55">
        <v>0</v>
      </c>
      <c r="BG1003" s="55">
        <v>0</v>
      </c>
      <c r="BH1003" s="55">
        <v>0</v>
      </c>
      <c r="BI1003" s="135">
        <v>0</v>
      </c>
      <c r="BK1003" s="55">
        <v>0</v>
      </c>
      <c r="BL1003" s="55">
        <v>0</v>
      </c>
      <c r="BM1003" s="55">
        <v>0</v>
      </c>
      <c r="BN1003" s="55">
        <v>0</v>
      </c>
      <c r="BO1003" s="55">
        <v>0</v>
      </c>
      <c r="BP1003" s="135">
        <v>0</v>
      </c>
      <c r="BR1003" s="147">
        <v>0</v>
      </c>
      <c r="BS1003" s="147">
        <v>0</v>
      </c>
      <c r="BT1003" s="147">
        <v>0</v>
      </c>
      <c r="BU1003" s="147">
        <v>0</v>
      </c>
      <c r="BV1003" s="147">
        <v>0</v>
      </c>
      <c r="BX1003" s="55">
        <v>0</v>
      </c>
      <c r="BY1003" s="55">
        <v>0</v>
      </c>
      <c r="BZ1003" s="55">
        <v>0</v>
      </c>
      <c r="CA1003" s="55">
        <v>0</v>
      </c>
      <c r="CB1003" s="55">
        <v>0</v>
      </c>
      <c r="CC1003" s="135">
        <v>0</v>
      </c>
      <c r="CE1003" s="55">
        <v>0</v>
      </c>
      <c r="CF1003" s="55">
        <v>0</v>
      </c>
      <c r="CG1003" s="55">
        <v>0</v>
      </c>
      <c r="CH1003" s="55">
        <v>0</v>
      </c>
      <c r="CI1003" s="55">
        <v>0</v>
      </c>
      <c r="CJ1003" s="135">
        <v>0</v>
      </c>
      <c r="CL1003" s="55">
        <v>0</v>
      </c>
      <c r="CM1003" s="55">
        <v>0</v>
      </c>
      <c r="CN1003" s="55">
        <v>0</v>
      </c>
      <c r="CO1003" s="55">
        <v>0</v>
      </c>
      <c r="CP1003" s="55">
        <v>0</v>
      </c>
      <c r="CQ1003" s="135">
        <v>0</v>
      </c>
      <c r="CS1003" s="67">
        <v>0</v>
      </c>
      <c r="CT1003" s="67">
        <v>0</v>
      </c>
      <c r="CU1003" s="67">
        <v>0</v>
      </c>
      <c r="CV1003" s="67">
        <v>0</v>
      </c>
      <c r="CW1003" s="67">
        <v>0</v>
      </c>
      <c r="CX1003" s="135">
        <v>0</v>
      </c>
      <c r="CZ1003" s="55">
        <v>0</v>
      </c>
      <c r="DA1003" s="55">
        <v>0</v>
      </c>
      <c r="DB1003" s="55">
        <v>0</v>
      </c>
      <c r="DC1003" s="55">
        <v>0</v>
      </c>
      <c r="DD1003" s="55">
        <v>0</v>
      </c>
      <c r="DE1003" s="135">
        <v>0</v>
      </c>
      <c r="DG1003" s="43" t="b" cm="1">
        <f t="array" aca="1" ref="DG1003" ca="1">OR($G1003=Forecast_Capex_Input!$BF$8:$BF$10)</f>
        <v>0</v>
      </c>
      <c r="DH1003" s="43" cm="1">
        <f t="array" aca="1" ref="DH1003" ca="1">IFERROR(INDEX(Forecast_Capex_Input!BG$12:BG$286,$Z1003)
*(INDEX(Forecast_Capex_Input!$H$12:$H$286,$Z1003)=Repex),0)
*$DG1003</f>
        <v>0</v>
      </c>
      <c r="DI1003" s="43" cm="1">
        <f t="array" aca="1" ref="DI1003" ca="1">IFERROR(INDEX(Forecast_Capex_Input!BH$12:BH$286,$Z1003)
*(INDEX(Forecast_Capex_Input!$H$12:$H$286,$Z1003)=Repex),0)
*$DG1003</f>
        <v>0</v>
      </c>
      <c r="DJ1003" s="43" cm="1">
        <f t="array" aca="1" ref="DJ1003" ca="1">IFERROR(INDEX(Forecast_Capex_Input!BI$12:BI$286,$Z1003)
*(INDEX(Forecast_Capex_Input!$H$12:$H$286,$Z1003)=Repex),0)
*$DG1003</f>
        <v>0</v>
      </c>
      <c r="DK1003" s="43" cm="1">
        <f t="array" aca="1" ref="DK1003" ca="1">IFERROR(INDEX(Forecast_Capex_Input!BJ$12:BJ$286,$Z1003)
*(INDEX(Forecast_Capex_Input!$H$12:$H$286,$Z1003)=Repex),0)
*$DG1003</f>
        <v>0</v>
      </c>
      <c r="DL1003" s="43" cm="1">
        <f t="array" aca="1" ref="DL1003" ca="1">IFERROR(INDEX(Forecast_Capex_Input!BK$12:BK$286,$Z1003)
*(INDEX(Forecast_Capex_Input!$H$12:$H$286,$Z1003)=Repex),0)
*$DG1003</f>
        <v>0</v>
      </c>
      <c r="DM1003" s="43" cm="1">
        <f t="array" aca="1" ref="DM1003" ca="1">IFERROR(INDEX(Forecast_Capex_Input!BL$12:BL$286,$Z1003)
*(INDEX(Forecast_Capex_Input!$H$12:$H$286,$Z1003)=Repex),0)
*$DG1003</f>
        <v>0</v>
      </c>
      <c r="DO1003" s="43" t="b" cm="1">
        <f t="array" aca="1" ref="DO1003" ca="1">OR($G1003=Forecast_Capex_Input!$BN$8:$BN$9)</f>
        <v>0</v>
      </c>
      <c r="DP1003" s="43" cm="1">
        <f t="array" aca="1" ref="DP1003" ca="1">IFERROR(INDEX(Forecast_Capex_Input!BO$12:BO$286,$Z1003)
*(INDEX(Forecast_Capex_Input!$H$12:$H$286,$Z1003)=Repex),0)
*$DO1003</f>
        <v>0</v>
      </c>
      <c r="DQ1003" s="43" cm="1">
        <f t="array" aca="1" ref="DQ1003" ca="1">IFERROR(INDEX(Forecast_Capex_Input!BP$12:BP$286,$Z1003)
*(INDEX(Forecast_Capex_Input!$H$12:$H$286,$Z1003)=Repex),0)
*$DO1003</f>
        <v>0</v>
      </c>
      <c r="DR1003" s="43" cm="1">
        <f t="array" aca="1" ref="DR1003" ca="1">IFERROR(INDEX(Forecast_Capex_Input!BQ$12:BQ$286,$Z1003)
*(INDEX(Forecast_Capex_Input!$H$12:$H$286,$Z1003)=Repex),0)
*$DO1003</f>
        <v>0</v>
      </c>
      <c r="DS1003" s="43" cm="1">
        <f t="array" aca="1" ref="DS1003" ca="1">IFERROR(INDEX(Forecast_Capex_Input!BR$12:BR$286,$Z1003)
*(INDEX(Forecast_Capex_Input!$H$12:$H$286,$Z1003)=Repex),0)
*$DO1003</f>
        <v>0</v>
      </c>
      <c r="DT1003" s="43" cm="1">
        <f t="array" aca="1" ref="DT1003" ca="1">IFERROR(INDEX(Forecast_Capex_Input!BS$12:BS$286,$Z1003)
*(INDEX(Forecast_Capex_Input!$H$12:$H$286,$Z1003)=Repex),0)
*$DO1003</f>
        <v>0</v>
      </c>
      <c r="DV1003" s="43" t="b" cm="1">
        <f t="array" aca="1" ref="DV1003" ca="1">OR($G1003=Forecast_Capex_Input!$BU$8:$BU$10)</f>
        <v>0</v>
      </c>
      <c r="DW1003" s="43" cm="1">
        <f t="array" aca="1" ref="DW1003" ca="1">IFERROR(INDEX(Forecast_Capex_Input!BV$12:BV$286,$Z1003)
*(INDEX(Forecast_Capex_Input!$H$12:$H$286,$Z1003)=Repex),0)
*$DV1003</f>
        <v>0</v>
      </c>
      <c r="DX1003" s="43" cm="1">
        <f t="array" aca="1" ref="DX1003" ca="1">IFERROR(INDEX(Forecast_Capex_Input!BW$12:BW$286,$Z1003)
*(INDEX(Forecast_Capex_Input!$H$12:$H$286,$Z1003)=Repex),0)
*$DV1003</f>
        <v>0</v>
      </c>
      <c r="DY1003" s="43" cm="1">
        <f t="array" aca="1" ref="DY1003" ca="1">IFERROR(INDEX(Forecast_Capex_Input!BX$12:BX$286,$Z1003)
*(INDEX(Forecast_Capex_Input!$H$12:$H$286,$Z1003)=Repex),0)
*$DV1003</f>
        <v>0</v>
      </c>
      <c r="DZ1003" s="43" cm="1">
        <f t="array" aca="1" ref="DZ1003" ca="1">IFERROR(INDEX(Forecast_Capex_Input!BY$12:BY$286,$Z1003)
*(INDEX(Forecast_Capex_Input!$H$12:$H$286,$Z1003)=Repex),0)
*$DV1003</f>
        <v>0</v>
      </c>
      <c r="EA1003" s="43" cm="1">
        <f t="array" aca="1" ref="EA1003" ca="1">IFERROR(INDEX(Forecast_Capex_Input!BZ$12:BZ$286,$Z1003)
*(INDEX(Forecast_Capex_Input!$H$12:$H$286,$Z1003)=Repex),0)
*$DV1003</f>
        <v>0</v>
      </c>
      <c r="EB1003" s="43" cm="1">
        <f t="array" aca="1" ref="EB1003" ca="1">IFERROR(INDEX(Forecast_Capex_Input!CA$12:CA$286,$Z1003)
*(INDEX(Forecast_Capex_Input!$H$12:$H$286,$Z1003)=Repex),0)
*$DV1003</f>
        <v>0</v>
      </c>
      <c r="EC1003" s="43" cm="1">
        <f t="array" aca="1" ref="EC1003" ca="1">IFERROR(INDEX(Forecast_Capex_Input!CB$12:CB$286,$Z1003)
*(INDEX(Forecast_Capex_Input!$H$12:$H$286,$Z1003)=Repex),0)
*$DV1003</f>
        <v>0</v>
      </c>
      <c r="ED1003" s="43" cm="1">
        <f t="array" aca="1" ref="ED1003" ca="1">IFERROR(INDEX(Forecast_Capex_Input!CC$12:CC$286,$Z1003)
*(INDEX(Forecast_Capex_Input!$H$12:$H$286,$Z1003)=Repex),0)
*$DV1003</f>
        <v>0</v>
      </c>
      <c r="EF1003" s="86" t="str">
        <f t="shared" si="89"/>
        <v>N/A</v>
      </c>
      <c r="EG1003" s="28" t="str">
        <f>IFERROR(RANK(EF1003,EF$11:EF$1010,0)+COUNTIF(EF$11:EF1003,EF1003)-1,NA)</f>
        <v>N/A</v>
      </c>
    </row>
    <row r="1004" spans="3:137" x14ac:dyDescent="0.2">
      <c r="C1004" s="28">
        <f t="shared" si="90"/>
        <v>994</v>
      </c>
      <c r="D1004" s="9" t="str" cm="1">
        <f t="array" ref="D1004">IFERROR(INDEX(Forecast_Capex_Input!$D$12:$D$286,$Z1004),NA)</f>
        <v>N/A</v>
      </c>
      <c r="E1004" s="24" t="str" cm="1">
        <f t="array" ref="E1004">IF($Z1004=NA,NA,INDEX(Forecast_Capex_Input!$E$12:$E$286,$Z1004))</f>
        <v>N/A</v>
      </c>
      <c r="F1004" s="9" t="str" cm="1">
        <f t="array" aca="1" ref="F1004" ca="1">IFERROR(INDEX(General!$E$25:$E$26,$AA1004),NA)</f>
        <v>N/A</v>
      </c>
      <c r="G1004" s="9" t="str" cm="1">
        <f t="array" aca="1" ref="G1004" ca="1">IFERROR(INDEX(Forecast_Capex_Input!$AI$11:$BB$11,$AC1004),NA)</f>
        <v>N/A</v>
      </c>
      <c r="H1004" s="50" t="str" cm="1">
        <f t="array" aca="1" ref="H1004" ca="1">IFERROR(INDEX(Forecast_Capex_Input!$AI$12:$BB$286,$Z1004,$AC1004),NA)</f>
        <v>N/A</v>
      </c>
      <c r="I1004" s="150" t="str" cm="1">
        <f t="array" ref="I1004">IFERROR(INDEX(Forecast_Capex_Input!$F$12:$F$286,$Z1004),NA)</f>
        <v>N/A</v>
      </c>
      <c r="J1004" s="150" t="str" cm="1">
        <f t="array" ref="J1004">IFERROR(INDEX(Forecast_Capex_Input!G$12:G$286,$Z1004),NA)</f>
        <v>N/A</v>
      </c>
      <c r="K1004" s="150" t="str" cm="1">
        <f t="array" ref="K1004">IFERROR(INDEX(Forecast_Capex_Input!H$12:H$286,$Z1004),NA)</f>
        <v>N/A</v>
      </c>
      <c r="L1004" s="150" t="str" cm="1">
        <f t="array" ref="L1004">IFERROR(INDEX(Forecast_Capex_Input!I$12:I$286,$Z1004),NA)</f>
        <v>N/A</v>
      </c>
      <c r="M1004" s="150" t="str" cm="1">
        <f t="array" ref="M1004">IFERROR(INDEX(Forecast_Capex_Input!J$12:J$286,$Z1004),NA)</f>
        <v>N/A</v>
      </c>
      <c r="N1004" s="150" t="str" cm="1">
        <f t="array" ref="N1004">IFERROR(INDEX(Forecast_Capex_Input!K$12:K$286,$Z1004),NA)</f>
        <v>N/A</v>
      </c>
      <c r="O1004" s="150" t="str" cm="1">
        <f t="array" ref="O1004">IFERROR(INDEX(Forecast_Capex_Input!L$12:L$286,$Z1004),NA)</f>
        <v>N/A</v>
      </c>
      <c r="P1004" s="150" t="str" cm="1">
        <f t="array" ref="P1004">IFERROR(INDEX(Forecast_Capex_Input!M$12:M$286,$Z1004),NA)</f>
        <v>N/A</v>
      </c>
      <c r="Q1004" s="24" t="str" cm="1">
        <f t="array" ref="Q1004">IFERROR(INDEX(Forecast_Capex_Input!N$12:N$286,$Z1004),NA)</f>
        <v>N/A</v>
      </c>
      <c r="R1004" s="190" cm="1">
        <f t="array" ref="R1004">IFERROR(INDEX(Forecast_Capex_Input!O$12:O$286,$Z1004),0)</f>
        <v>0</v>
      </c>
      <c r="S1004" s="24" cm="1">
        <f t="array" ref="S1004">IFERROR(INDEX(Forecast_Capex_Input!P$12:P$286,$Z1004),0)</f>
        <v>0</v>
      </c>
      <c r="T1004" s="150" t="str" cm="1">
        <f t="array" aca="1" ref="T1004" ca="1">IFERROR(INDEX(General!$K$91:$K$110,$AC1004),NA)</f>
        <v>N/A</v>
      </c>
      <c r="U1004" s="43" cm="1">
        <f t="array" aca="1" ref="U1004" ca="1">IFERROR(
IF($F1004=General!$E$25,INDEX(Forecast_Capex_Input!S$12:S$286,$Z1004),
INDEX(Forecast_Capex_Input!T$12:T$286,$Z1004)),0)</f>
        <v>0</v>
      </c>
      <c r="V1004" s="82" t="b">
        <f>IFERROR(INDEX(Overheads!$T$19:$T$26,MATCH($I1004,Overheads!$E$19:$E$26,0)),FALSE)</f>
        <v>0</v>
      </c>
      <c r="W1004" s="209" cm="1">
        <f t="array" ref="W1004">IFERROR(
INDEX(Forecast_Capex_Input!CN$12:CN$286,$Z1004),0)</f>
        <v>0</v>
      </c>
      <c r="X1004" s="209">
        <f>IFERROR(
MATCH($W1004,General!$L$39:$S$39,0),1)</f>
        <v>1</v>
      </c>
      <c r="Z1004" s="28" t="str">
        <f>IFERROR(
IF(MATCH($C1004,Forecast_Capex_Input!$CI$12:$CI$286,1)+1&gt;MAX(Forecast_Capex_Input!$C$12:$C$286),NA,
MATCH($C1004,Forecast_Capex_Input!$CI$12:$CI$286,1)+1),1)</f>
        <v>N/A</v>
      </c>
      <c r="AA1004" s="28" t="str" cm="1">
        <f t="array" aca="1" ref="AA1004" ca="1">IFERROR(
IF(Z1003&lt;&gt;Z1004,1,
IF(COUNTIF(OFFSET(AA1003,0,0,-INDEX(Forecast_Capex_Input!$CG$12:$CG$286,$Z1004)),AA1003)=INDEX(Forecast_Capex_Input!$CG$12:$CG$286,$Z1004),AA1003+1,AA1003)),NA)</f>
        <v>N/A</v>
      </c>
      <c r="AB1004" s="28" t="str" cm="1">
        <f t="array" ref="AB1004">IFERROR($C1004-IF($Z1004=1,1,INDEX(Forecast_Capex_Input!$CI$12:$CI$286,$Z1004-1))+1,NA)</f>
        <v>N/A</v>
      </c>
      <c r="AC1004" s="28" t="str" cm="1">
        <f t="array" aca="1" ref="AC1004" ca="1">IFERROR(IF(AA1004=1,
INDEX(Forecast_Capex_Input!$AI$10:$BB$10,SMALL(IF(INDEX(Forecast_Capex_Input!$AI$12:$BB$286,$Z1004,0)&gt;0,COLUMN(Forecast_Capex_Input!$AI$10:$BB$10)-COLUMN(Forecast_Capex_Input!$AI$12)+1),ROWS(OFFSET(AC1003,0,0,-$AB1004)))),
OFFSET(AC1003,-INDEX(Forecast_Capex_Input!$CG$12:$CG$286,$Z1004)+1,0)),NA)</f>
        <v>N/A</v>
      </c>
      <c r="AD1004" s="28" t="str">
        <f t="shared" ca="1" si="87"/>
        <v>N/A</v>
      </c>
      <c r="AE1004" s="82" t="b">
        <f t="shared" si="91"/>
        <v>0</v>
      </c>
      <c r="AF1004" s="78" t="b">
        <v>0</v>
      </c>
      <c r="AG1004" s="82" t="b">
        <f t="shared" si="88"/>
        <v>1</v>
      </c>
      <c r="AI1004" s="55">
        <v>0</v>
      </c>
      <c r="AJ1004" s="55">
        <v>0</v>
      </c>
      <c r="AK1004" s="55">
        <v>0</v>
      </c>
      <c r="AL1004" s="55">
        <v>0</v>
      </c>
      <c r="AM1004" s="55">
        <v>0</v>
      </c>
      <c r="AN1004" s="135">
        <v>0</v>
      </c>
      <c r="AP1004" s="55">
        <v>0</v>
      </c>
      <c r="AQ1004" s="55">
        <v>0</v>
      </c>
      <c r="AR1004" s="55">
        <v>0</v>
      </c>
      <c r="AS1004" s="55">
        <v>0</v>
      </c>
      <c r="AT1004" s="55">
        <v>0</v>
      </c>
      <c r="AU1004" s="135">
        <v>0</v>
      </c>
      <c r="AW1004" s="55">
        <v>0</v>
      </c>
      <c r="AX1004" s="55">
        <v>0</v>
      </c>
      <c r="AY1004" s="55">
        <v>0</v>
      </c>
      <c r="AZ1004" s="55">
        <v>0</v>
      </c>
      <c r="BA1004" s="55">
        <v>0</v>
      </c>
      <c r="BB1004" s="135">
        <v>0</v>
      </c>
      <c r="BD1004" s="55">
        <v>0</v>
      </c>
      <c r="BE1004" s="55">
        <v>0</v>
      </c>
      <c r="BF1004" s="55">
        <v>0</v>
      </c>
      <c r="BG1004" s="55">
        <v>0</v>
      </c>
      <c r="BH1004" s="55">
        <v>0</v>
      </c>
      <c r="BI1004" s="135">
        <v>0</v>
      </c>
      <c r="BK1004" s="55">
        <v>0</v>
      </c>
      <c r="BL1004" s="55">
        <v>0</v>
      </c>
      <c r="BM1004" s="55">
        <v>0</v>
      </c>
      <c r="BN1004" s="55">
        <v>0</v>
      </c>
      <c r="BO1004" s="55">
        <v>0</v>
      </c>
      <c r="BP1004" s="135">
        <v>0</v>
      </c>
      <c r="BR1004" s="147">
        <v>0</v>
      </c>
      <c r="BS1004" s="147">
        <v>0</v>
      </c>
      <c r="BT1004" s="147">
        <v>0</v>
      </c>
      <c r="BU1004" s="147">
        <v>0</v>
      </c>
      <c r="BV1004" s="147">
        <v>0</v>
      </c>
      <c r="BX1004" s="55">
        <v>0</v>
      </c>
      <c r="BY1004" s="55">
        <v>0</v>
      </c>
      <c r="BZ1004" s="55">
        <v>0</v>
      </c>
      <c r="CA1004" s="55">
        <v>0</v>
      </c>
      <c r="CB1004" s="55">
        <v>0</v>
      </c>
      <c r="CC1004" s="135">
        <v>0</v>
      </c>
      <c r="CE1004" s="55">
        <v>0</v>
      </c>
      <c r="CF1004" s="55">
        <v>0</v>
      </c>
      <c r="CG1004" s="55">
        <v>0</v>
      </c>
      <c r="CH1004" s="55">
        <v>0</v>
      </c>
      <c r="CI1004" s="55">
        <v>0</v>
      </c>
      <c r="CJ1004" s="135">
        <v>0</v>
      </c>
      <c r="CL1004" s="55">
        <v>0</v>
      </c>
      <c r="CM1004" s="55">
        <v>0</v>
      </c>
      <c r="CN1004" s="55">
        <v>0</v>
      </c>
      <c r="CO1004" s="55">
        <v>0</v>
      </c>
      <c r="CP1004" s="55">
        <v>0</v>
      </c>
      <c r="CQ1004" s="135">
        <v>0</v>
      </c>
      <c r="CS1004" s="67">
        <v>0</v>
      </c>
      <c r="CT1004" s="67">
        <v>0</v>
      </c>
      <c r="CU1004" s="67">
        <v>0</v>
      </c>
      <c r="CV1004" s="67">
        <v>0</v>
      </c>
      <c r="CW1004" s="67">
        <v>0</v>
      </c>
      <c r="CX1004" s="135">
        <v>0</v>
      </c>
      <c r="CZ1004" s="55">
        <v>0</v>
      </c>
      <c r="DA1004" s="55">
        <v>0</v>
      </c>
      <c r="DB1004" s="55">
        <v>0</v>
      </c>
      <c r="DC1004" s="55">
        <v>0</v>
      </c>
      <c r="DD1004" s="55">
        <v>0</v>
      </c>
      <c r="DE1004" s="135">
        <v>0</v>
      </c>
      <c r="DG1004" s="43" t="b" cm="1">
        <f t="array" aca="1" ref="DG1004" ca="1">OR($G1004=Forecast_Capex_Input!$BF$8:$BF$10)</f>
        <v>0</v>
      </c>
      <c r="DH1004" s="43" cm="1">
        <f t="array" aca="1" ref="DH1004" ca="1">IFERROR(INDEX(Forecast_Capex_Input!BG$12:BG$286,$Z1004)
*(INDEX(Forecast_Capex_Input!$H$12:$H$286,$Z1004)=Repex),0)
*$DG1004</f>
        <v>0</v>
      </c>
      <c r="DI1004" s="43" cm="1">
        <f t="array" aca="1" ref="DI1004" ca="1">IFERROR(INDEX(Forecast_Capex_Input!BH$12:BH$286,$Z1004)
*(INDEX(Forecast_Capex_Input!$H$12:$H$286,$Z1004)=Repex),0)
*$DG1004</f>
        <v>0</v>
      </c>
      <c r="DJ1004" s="43" cm="1">
        <f t="array" aca="1" ref="DJ1004" ca="1">IFERROR(INDEX(Forecast_Capex_Input!BI$12:BI$286,$Z1004)
*(INDEX(Forecast_Capex_Input!$H$12:$H$286,$Z1004)=Repex),0)
*$DG1004</f>
        <v>0</v>
      </c>
      <c r="DK1004" s="43" cm="1">
        <f t="array" aca="1" ref="DK1004" ca="1">IFERROR(INDEX(Forecast_Capex_Input!BJ$12:BJ$286,$Z1004)
*(INDEX(Forecast_Capex_Input!$H$12:$H$286,$Z1004)=Repex),0)
*$DG1004</f>
        <v>0</v>
      </c>
      <c r="DL1004" s="43" cm="1">
        <f t="array" aca="1" ref="DL1004" ca="1">IFERROR(INDEX(Forecast_Capex_Input!BK$12:BK$286,$Z1004)
*(INDEX(Forecast_Capex_Input!$H$12:$H$286,$Z1004)=Repex),0)
*$DG1004</f>
        <v>0</v>
      </c>
      <c r="DM1004" s="43" cm="1">
        <f t="array" aca="1" ref="DM1004" ca="1">IFERROR(INDEX(Forecast_Capex_Input!BL$12:BL$286,$Z1004)
*(INDEX(Forecast_Capex_Input!$H$12:$H$286,$Z1004)=Repex),0)
*$DG1004</f>
        <v>0</v>
      </c>
      <c r="DO1004" s="43" t="b" cm="1">
        <f t="array" aca="1" ref="DO1004" ca="1">OR($G1004=Forecast_Capex_Input!$BN$8:$BN$9)</f>
        <v>0</v>
      </c>
      <c r="DP1004" s="43" cm="1">
        <f t="array" aca="1" ref="DP1004" ca="1">IFERROR(INDEX(Forecast_Capex_Input!BO$12:BO$286,$Z1004)
*(INDEX(Forecast_Capex_Input!$H$12:$H$286,$Z1004)=Repex),0)
*$DO1004</f>
        <v>0</v>
      </c>
      <c r="DQ1004" s="43" cm="1">
        <f t="array" aca="1" ref="DQ1004" ca="1">IFERROR(INDEX(Forecast_Capex_Input!BP$12:BP$286,$Z1004)
*(INDEX(Forecast_Capex_Input!$H$12:$H$286,$Z1004)=Repex),0)
*$DO1004</f>
        <v>0</v>
      </c>
      <c r="DR1004" s="43" cm="1">
        <f t="array" aca="1" ref="DR1004" ca="1">IFERROR(INDEX(Forecast_Capex_Input!BQ$12:BQ$286,$Z1004)
*(INDEX(Forecast_Capex_Input!$H$12:$H$286,$Z1004)=Repex),0)
*$DO1004</f>
        <v>0</v>
      </c>
      <c r="DS1004" s="43" cm="1">
        <f t="array" aca="1" ref="DS1004" ca="1">IFERROR(INDEX(Forecast_Capex_Input!BR$12:BR$286,$Z1004)
*(INDEX(Forecast_Capex_Input!$H$12:$H$286,$Z1004)=Repex),0)
*$DO1004</f>
        <v>0</v>
      </c>
      <c r="DT1004" s="43" cm="1">
        <f t="array" aca="1" ref="DT1004" ca="1">IFERROR(INDEX(Forecast_Capex_Input!BS$12:BS$286,$Z1004)
*(INDEX(Forecast_Capex_Input!$H$12:$H$286,$Z1004)=Repex),0)
*$DO1004</f>
        <v>0</v>
      </c>
      <c r="DV1004" s="43" t="b" cm="1">
        <f t="array" aca="1" ref="DV1004" ca="1">OR($G1004=Forecast_Capex_Input!$BU$8:$BU$10)</f>
        <v>0</v>
      </c>
      <c r="DW1004" s="43" cm="1">
        <f t="array" aca="1" ref="DW1004" ca="1">IFERROR(INDEX(Forecast_Capex_Input!BV$12:BV$286,$Z1004)
*(INDEX(Forecast_Capex_Input!$H$12:$H$286,$Z1004)=Repex),0)
*$DV1004</f>
        <v>0</v>
      </c>
      <c r="DX1004" s="43" cm="1">
        <f t="array" aca="1" ref="DX1004" ca="1">IFERROR(INDEX(Forecast_Capex_Input!BW$12:BW$286,$Z1004)
*(INDEX(Forecast_Capex_Input!$H$12:$H$286,$Z1004)=Repex),0)
*$DV1004</f>
        <v>0</v>
      </c>
      <c r="DY1004" s="43" cm="1">
        <f t="array" aca="1" ref="DY1004" ca="1">IFERROR(INDEX(Forecast_Capex_Input!BX$12:BX$286,$Z1004)
*(INDEX(Forecast_Capex_Input!$H$12:$H$286,$Z1004)=Repex),0)
*$DV1004</f>
        <v>0</v>
      </c>
      <c r="DZ1004" s="43" cm="1">
        <f t="array" aca="1" ref="DZ1004" ca="1">IFERROR(INDEX(Forecast_Capex_Input!BY$12:BY$286,$Z1004)
*(INDEX(Forecast_Capex_Input!$H$12:$H$286,$Z1004)=Repex),0)
*$DV1004</f>
        <v>0</v>
      </c>
      <c r="EA1004" s="43" cm="1">
        <f t="array" aca="1" ref="EA1004" ca="1">IFERROR(INDEX(Forecast_Capex_Input!BZ$12:BZ$286,$Z1004)
*(INDEX(Forecast_Capex_Input!$H$12:$H$286,$Z1004)=Repex),0)
*$DV1004</f>
        <v>0</v>
      </c>
      <c r="EB1004" s="43" cm="1">
        <f t="array" aca="1" ref="EB1004" ca="1">IFERROR(INDEX(Forecast_Capex_Input!CA$12:CA$286,$Z1004)
*(INDEX(Forecast_Capex_Input!$H$12:$H$286,$Z1004)=Repex),0)
*$DV1004</f>
        <v>0</v>
      </c>
      <c r="EC1004" s="43" cm="1">
        <f t="array" aca="1" ref="EC1004" ca="1">IFERROR(INDEX(Forecast_Capex_Input!CB$12:CB$286,$Z1004)
*(INDEX(Forecast_Capex_Input!$H$12:$H$286,$Z1004)=Repex),0)
*$DV1004</f>
        <v>0</v>
      </c>
      <c r="ED1004" s="43" cm="1">
        <f t="array" aca="1" ref="ED1004" ca="1">IFERROR(INDEX(Forecast_Capex_Input!CC$12:CC$286,$Z1004)
*(INDEX(Forecast_Capex_Input!$H$12:$H$286,$Z1004)=Repex),0)
*$DV1004</f>
        <v>0</v>
      </c>
      <c r="EF1004" s="86" t="str">
        <f t="shared" si="89"/>
        <v>N/A</v>
      </c>
      <c r="EG1004" s="28" t="str">
        <f>IFERROR(RANK(EF1004,EF$11:EF$1010,0)+COUNTIF(EF$11:EF1004,EF1004)-1,NA)</f>
        <v>N/A</v>
      </c>
    </row>
    <row r="1005" spans="3:137" x14ac:dyDescent="0.2">
      <c r="C1005" s="28">
        <f t="shared" si="90"/>
        <v>995</v>
      </c>
      <c r="D1005" s="9" t="str" cm="1">
        <f t="array" ref="D1005">IFERROR(INDEX(Forecast_Capex_Input!$D$12:$D$286,$Z1005),NA)</f>
        <v>N/A</v>
      </c>
      <c r="E1005" s="24" t="str" cm="1">
        <f t="array" ref="E1005">IF($Z1005=NA,NA,INDEX(Forecast_Capex_Input!$E$12:$E$286,$Z1005))</f>
        <v>N/A</v>
      </c>
      <c r="F1005" s="9" t="str" cm="1">
        <f t="array" aca="1" ref="F1005" ca="1">IFERROR(INDEX(General!$E$25:$E$26,$AA1005),NA)</f>
        <v>N/A</v>
      </c>
      <c r="G1005" s="9" t="str" cm="1">
        <f t="array" aca="1" ref="G1005" ca="1">IFERROR(INDEX(Forecast_Capex_Input!$AI$11:$BB$11,$AC1005),NA)</f>
        <v>N/A</v>
      </c>
      <c r="H1005" s="50" t="str" cm="1">
        <f t="array" aca="1" ref="H1005" ca="1">IFERROR(INDEX(Forecast_Capex_Input!$AI$12:$BB$286,$Z1005,$AC1005),NA)</f>
        <v>N/A</v>
      </c>
      <c r="I1005" s="150" t="str" cm="1">
        <f t="array" ref="I1005">IFERROR(INDEX(Forecast_Capex_Input!$F$12:$F$286,$Z1005),NA)</f>
        <v>N/A</v>
      </c>
      <c r="J1005" s="150" t="str" cm="1">
        <f t="array" ref="J1005">IFERROR(INDEX(Forecast_Capex_Input!G$12:G$286,$Z1005),NA)</f>
        <v>N/A</v>
      </c>
      <c r="K1005" s="150" t="str" cm="1">
        <f t="array" ref="K1005">IFERROR(INDEX(Forecast_Capex_Input!H$12:H$286,$Z1005),NA)</f>
        <v>N/A</v>
      </c>
      <c r="L1005" s="150" t="str" cm="1">
        <f t="array" ref="L1005">IFERROR(INDEX(Forecast_Capex_Input!I$12:I$286,$Z1005),NA)</f>
        <v>N/A</v>
      </c>
      <c r="M1005" s="150" t="str" cm="1">
        <f t="array" ref="M1005">IFERROR(INDEX(Forecast_Capex_Input!J$12:J$286,$Z1005),NA)</f>
        <v>N/A</v>
      </c>
      <c r="N1005" s="150" t="str" cm="1">
        <f t="array" ref="N1005">IFERROR(INDEX(Forecast_Capex_Input!K$12:K$286,$Z1005),NA)</f>
        <v>N/A</v>
      </c>
      <c r="O1005" s="150" t="str" cm="1">
        <f t="array" ref="O1005">IFERROR(INDEX(Forecast_Capex_Input!L$12:L$286,$Z1005),NA)</f>
        <v>N/A</v>
      </c>
      <c r="P1005" s="150" t="str" cm="1">
        <f t="array" ref="P1005">IFERROR(INDEX(Forecast_Capex_Input!M$12:M$286,$Z1005),NA)</f>
        <v>N/A</v>
      </c>
      <c r="Q1005" s="24" t="str" cm="1">
        <f t="array" ref="Q1005">IFERROR(INDEX(Forecast_Capex_Input!N$12:N$286,$Z1005),NA)</f>
        <v>N/A</v>
      </c>
      <c r="R1005" s="190" cm="1">
        <f t="array" ref="R1005">IFERROR(INDEX(Forecast_Capex_Input!O$12:O$286,$Z1005),0)</f>
        <v>0</v>
      </c>
      <c r="S1005" s="24" cm="1">
        <f t="array" ref="S1005">IFERROR(INDEX(Forecast_Capex_Input!P$12:P$286,$Z1005),0)</f>
        <v>0</v>
      </c>
      <c r="T1005" s="150" t="str" cm="1">
        <f t="array" aca="1" ref="T1005" ca="1">IFERROR(INDEX(General!$K$91:$K$110,$AC1005),NA)</f>
        <v>N/A</v>
      </c>
      <c r="U1005" s="43" cm="1">
        <f t="array" aca="1" ref="U1005" ca="1">IFERROR(
IF($F1005=General!$E$25,INDEX(Forecast_Capex_Input!S$12:S$286,$Z1005),
INDEX(Forecast_Capex_Input!T$12:T$286,$Z1005)),0)</f>
        <v>0</v>
      </c>
      <c r="V1005" s="82" t="b">
        <f>IFERROR(INDEX(Overheads!$T$19:$T$26,MATCH($I1005,Overheads!$E$19:$E$26,0)),FALSE)</f>
        <v>0</v>
      </c>
      <c r="W1005" s="209" cm="1">
        <f t="array" ref="W1005">IFERROR(
INDEX(Forecast_Capex_Input!CN$12:CN$286,$Z1005),0)</f>
        <v>0</v>
      </c>
      <c r="X1005" s="209">
        <f>IFERROR(
MATCH($W1005,General!$L$39:$S$39,0),1)</f>
        <v>1</v>
      </c>
      <c r="Z1005" s="28" t="str">
        <f>IFERROR(
IF(MATCH($C1005,Forecast_Capex_Input!$CI$12:$CI$286,1)+1&gt;MAX(Forecast_Capex_Input!$C$12:$C$286),NA,
MATCH($C1005,Forecast_Capex_Input!$CI$12:$CI$286,1)+1),1)</f>
        <v>N/A</v>
      </c>
      <c r="AA1005" s="28" t="str" cm="1">
        <f t="array" aca="1" ref="AA1005" ca="1">IFERROR(
IF(Z1004&lt;&gt;Z1005,1,
IF(COUNTIF(OFFSET(AA1004,0,0,-INDEX(Forecast_Capex_Input!$CG$12:$CG$286,$Z1005)),AA1004)=INDEX(Forecast_Capex_Input!$CG$12:$CG$286,$Z1005),AA1004+1,AA1004)),NA)</f>
        <v>N/A</v>
      </c>
      <c r="AB1005" s="28" t="str" cm="1">
        <f t="array" ref="AB1005">IFERROR($C1005-IF($Z1005=1,1,INDEX(Forecast_Capex_Input!$CI$12:$CI$286,$Z1005-1))+1,NA)</f>
        <v>N/A</v>
      </c>
      <c r="AC1005" s="28" t="str" cm="1">
        <f t="array" aca="1" ref="AC1005" ca="1">IFERROR(IF(AA1005=1,
INDEX(Forecast_Capex_Input!$AI$10:$BB$10,SMALL(IF(INDEX(Forecast_Capex_Input!$AI$12:$BB$286,$Z1005,0)&gt;0,COLUMN(Forecast_Capex_Input!$AI$10:$BB$10)-COLUMN(Forecast_Capex_Input!$AI$12)+1),ROWS(OFFSET(AC1004,0,0,-$AB1005)))),
OFFSET(AC1004,-INDEX(Forecast_Capex_Input!$CG$12:$CG$286,$Z1005)+1,0)),NA)</f>
        <v>N/A</v>
      </c>
      <c r="AD1005" s="28" t="str">
        <f t="shared" ca="1" si="87"/>
        <v>N/A</v>
      </c>
      <c r="AE1005" s="82" t="b">
        <f t="shared" si="91"/>
        <v>0</v>
      </c>
      <c r="AF1005" s="78" t="b">
        <v>0</v>
      </c>
      <c r="AG1005" s="82" t="b">
        <f t="shared" si="88"/>
        <v>1</v>
      </c>
      <c r="AI1005" s="55">
        <v>0</v>
      </c>
      <c r="AJ1005" s="55">
        <v>0</v>
      </c>
      <c r="AK1005" s="55">
        <v>0</v>
      </c>
      <c r="AL1005" s="55">
        <v>0</v>
      </c>
      <c r="AM1005" s="55">
        <v>0</v>
      </c>
      <c r="AN1005" s="135">
        <v>0</v>
      </c>
      <c r="AP1005" s="55">
        <v>0</v>
      </c>
      <c r="AQ1005" s="55">
        <v>0</v>
      </c>
      <c r="AR1005" s="55">
        <v>0</v>
      </c>
      <c r="AS1005" s="55">
        <v>0</v>
      </c>
      <c r="AT1005" s="55">
        <v>0</v>
      </c>
      <c r="AU1005" s="135">
        <v>0</v>
      </c>
      <c r="AW1005" s="55">
        <v>0</v>
      </c>
      <c r="AX1005" s="55">
        <v>0</v>
      </c>
      <c r="AY1005" s="55">
        <v>0</v>
      </c>
      <c r="AZ1005" s="55">
        <v>0</v>
      </c>
      <c r="BA1005" s="55">
        <v>0</v>
      </c>
      <c r="BB1005" s="135">
        <v>0</v>
      </c>
      <c r="BD1005" s="55">
        <v>0</v>
      </c>
      <c r="BE1005" s="55">
        <v>0</v>
      </c>
      <c r="BF1005" s="55">
        <v>0</v>
      </c>
      <c r="BG1005" s="55">
        <v>0</v>
      </c>
      <c r="BH1005" s="55">
        <v>0</v>
      </c>
      <c r="BI1005" s="135">
        <v>0</v>
      </c>
      <c r="BK1005" s="55">
        <v>0</v>
      </c>
      <c r="BL1005" s="55">
        <v>0</v>
      </c>
      <c r="BM1005" s="55">
        <v>0</v>
      </c>
      <c r="BN1005" s="55">
        <v>0</v>
      </c>
      <c r="BO1005" s="55">
        <v>0</v>
      </c>
      <c r="BP1005" s="135">
        <v>0</v>
      </c>
      <c r="BR1005" s="147">
        <v>0</v>
      </c>
      <c r="BS1005" s="147">
        <v>0</v>
      </c>
      <c r="BT1005" s="147">
        <v>0</v>
      </c>
      <c r="BU1005" s="147">
        <v>0</v>
      </c>
      <c r="BV1005" s="147">
        <v>0</v>
      </c>
      <c r="BX1005" s="55">
        <v>0</v>
      </c>
      <c r="BY1005" s="55">
        <v>0</v>
      </c>
      <c r="BZ1005" s="55">
        <v>0</v>
      </c>
      <c r="CA1005" s="55">
        <v>0</v>
      </c>
      <c r="CB1005" s="55">
        <v>0</v>
      </c>
      <c r="CC1005" s="135">
        <v>0</v>
      </c>
      <c r="CE1005" s="55">
        <v>0</v>
      </c>
      <c r="CF1005" s="55">
        <v>0</v>
      </c>
      <c r="CG1005" s="55">
        <v>0</v>
      </c>
      <c r="CH1005" s="55">
        <v>0</v>
      </c>
      <c r="CI1005" s="55">
        <v>0</v>
      </c>
      <c r="CJ1005" s="135">
        <v>0</v>
      </c>
      <c r="CL1005" s="55">
        <v>0</v>
      </c>
      <c r="CM1005" s="55">
        <v>0</v>
      </c>
      <c r="CN1005" s="55">
        <v>0</v>
      </c>
      <c r="CO1005" s="55">
        <v>0</v>
      </c>
      <c r="CP1005" s="55">
        <v>0</v>
      </c>
      <c r="CQ1005" s="135">
        <v>0</v>
      </c>
      <c r="CS1005" s="67">
        <v>0</v>
      </c>
      <c r="CT1005" s="67">
        <v>0</v>
      </c>
      <c r="CU1005" s="67">
        <v>0</v>
      </c>
      <c r="CV1005" s="67">
        <v>0</v>
      </c>
      <c r="CW1005" s="67">
        <v>0</v>
      </c>
      <c r="CX1005" s="135">
        <v>0</v>
      </c>
      <c r="CZ1005" s="55">
        <v>0</v>
      </c>
      <c r="DA1005" s="55">
        <v>0</v>
      </c>
      <c r="DB1005" s="55">
        <v>0</v>
      </c>
      <c r="DC1005" s="55">
        <v>0</v>
      </c>
      <c r="DD1005" s="55">
        <v>0</v>
      </c>
      <c r="DE1005" s="135">
        <v>0</v>
      </c>
      <c r="DG1005" s="43" t="b" cm="1">
        <f t="array" aca="1" ref="DG1005" ca="1">OR($G1005=Forecast_Capex_Input!$BF$8:$BF$10)</f>
        <v>0</v>
      </c>
      <c r="DH1005" s="43" cm="1">
        <f t="array" aca="1" ref="DH1005" ca="1">IFERROR(INDEX(Forecast_Capex_Input!BG$12:BG$286,$Z1005)
*(INDEX(Forecast_Capex_Input!$H$12:$H$286,$Z1005)=Repex),0)
*$DG1005</f>
        <v>0</v>
      </c>
      <c r="DI1005" s="43" cm="1">
        <f t="array" aca="1" ref="DI1005" ca="1">IFERROR(INDEX(Forecast_Capex_Input!BH$12:BH$286,$Z1005)
*(INDEX(Forecast_Capex_Input!$H$12:$H$286,$Z1005)=Repex),0)
*$DG1005</f>
        <v>0</v>
      </c>
      <c r="DJ1005" s="43" cm="1">
        <f t="array" aca="1" ref="DJ1005" ca="1">IFERROR(INDEX(Forecast_Capex_Input!BI$12:BI$286,$Z1005)
*(INDEX(Forecast_Capex_Input!$H$12:$H$286,$Z1005)=Repex),0)
*$DG1005</f>
        <v>0</v>
      </c>
      <c r="DK1005" s="43" cm="1">
        <f t="array" aca="1" ref="DK1005" ca="1">IFERROR(INDEX(Forecast_Capex_Input!BJ$12:BJ$286,$Z1005)
*(INDEX(Forecast_Capex_Input!$H$12:$H$286,$Z1005)=Repex),0)
*$DG1005</f>
        <v>0</v>
      </c>
      <c r="DL1005" s="43" cm="1">
        <f t="array" aca="1" ref="DL1005" ca="1">IFERROR(INDEX(Forecast_Capex_Input!BK$12:BK$286,$Z1005)
*(INDEX(Forecast_Capex_Input!$H$12:$H$286,$Z1005)=Repex),0)
*$DG1005</f>
        <v>0</v>
      </c>
      <c r="DM1005" s="43" cm="1">
        <f t="array" aca="1" ref="DM1005" ca="1">IFERROR(INDEX(Forecast_Capex_Input!BL$12:BL$286,$Z1005)
*(INDEX(Forecast_Capex_Input!$H$12:$H$286,$Z1005)=Repex),0)
*$DG1005</f>
        <v>0</v>
      </c>
      <c r="DO1005" s="43" t="b" cm="1">
        <f t="array" aca="1" ref="DO1005" ca="1">OR($G1005=Forecast_Capex_Input!$BN$8:$BN$9)</f>
        <v>0</v>
      </c>
      <c r="DP1005" s="43" cm="1">
        <f t="array" aca="1" ref="DP1005" ca="1">IFERROR(INDEX(Forecast_Capex_Input!BO$12:BO$286,$Z1005)
*(INDEX(Forecast_Capex_Input!$H$12:$H$286,$Z1005)=Repex),0)
*$DO1005</f>
        <v>0</v>
      </c>
      <c r="DQ1005" s="43" cm="1">
        <f t="array" aca="1" ref="DQ1005" ca="1">IFERROR(INDEX(Forecast_Capex_Input!BP$12:BP$286,$Z1005)
*(INDEX(Forecast_Capex_Input!$H$12:$H$286,$Z1005)=Repex),0)
*$DO1005</f>
        <v>0</v>
      </c>
      <c r="DR1005" s="43" cm="1">
        <f t="array" aca="1" ref="DR1005" ca="1">IFERROR(INDEX(Forecast_Capex_Input!BQ$12:BQ$286,$Z1005)
*(INDEX(Forecast_Capex_Input!$H$12:$H$286,$Z1005)=Repex),0)
*$DO1005</f>
        <v>0</v>
      </c>
      <c r="DS1005" s="43" cm="1">
        <f t="array" aca="1" ref="DS1005" ca="1">IFERROR(INDEX(Forecast_Capex_Input!BR$12:BR$286,$Z1005)
*(INDEX(Forecast_Capex_Input!$H$12:$H$286,$Z1005)=Repex),0)
*$DO1005</f>
        <v>0</v>
      </c>
      <c r="DT1005" s="43" cm="1">
        <f t="array" aca="1" ref="DT1005" ca="1">IFERROR(INDEX(Forecast_Capex_Input!BS$12:BS$286,$Z1005)
*(INDEX(Forecast_Capex_Input!$H$12:$H$286,$Z1005)=Repex),0)
*$DO1005</f>
        <v>0</v>
      </c>
      <c r="DV1005" s="43" t="b" cm="1">
        <f t="array" aca="1" ref="DV1005" ca="1">OR($G1005=Forecast_Capex_Input!$BU$8:$BU$10)</f>
        <v>0</v>
      </c>
      <c r="DW1005" s="43" cm="1">
        <f t="array" aca="1" ref="DW1005" ca="1">IFERROR(INDEX(Forecast_Capex_Input!BV$12:BV$286,$Z1005)
*(INDEX(Forecast_Capex_Input!$H$12:$H$286,$Z1005)=Repex),0)
*$DV1005</f>
        <v>0</v>
      </c>
      <c r="DX1005" s="43" cm="1">
        <f t="array" aca="1" ref="DX1005" ca="1">IFERROR(INDEX(Forecast_Capex_Input!BW$12:BW$286,$Z1005)
*(INDEX(Forecast_Capex_Input!$H$12:$H$286,$Z1005)=Repex),0)
*$DV1005</f>
        <v>0</v>
      </c>
      <c r="DY1005" s="43" cm="1">
        <f t="array" aca="1" ref="DY1005" ca="1">IFERROR(INDEX(Forecast_Capex_Input!BX$12:BX$286,$Z1005)
*(INDEX(Forecast_Capex_Input!$H$12:$H$286,$Z1005)=Repex),0)
*$DV1005</f>
        <v>0</v>
      </c>
      <c r="DZ1005" s="43" cm="1">
        <f t="array" aca="1" ref="DZ1005" ca="1">IFERROR(INDEX(Forecast_Capex_Input!BY$12:BY$286,$Z1005)
*(INDEX(Forecast_Capex_Input!$H$12:$H$286,$Z1005)=Repex),0)
*$DV1005</f>
        <v>0</v>
      </c>
      <c r="EA1005" s="43" cm="1">
        <f t="array" aca="1" ref="EA1005" ca="1">IFERROR(INDEX(Forecast_Capex_Input!BZ$12:BZ$286,$Z1005)
*(INDEX(Forecast_Capex_Input!$H$12:$H$286,$Z1005)=Repex),0)
*$DV1005</f>
        <v>0</v>
      </c>
      <c r="EB1005" s="43" cm="1">
        <f t="array" aca="1" ref="EB1005" ca="1">IFERROR(INDEX(Forecast_Capex_Input!CA$12:CA$286,$Z1005)
*(INDEX(Forecast_Capex_Input!$H$12:$H$286,$Z1005)=Repex),0)
*$DV1005</f>
        <v>0</v>
      </c>
      <c r="EC1005" s="43" cm="1">
        <f t="array" aca="1" ref="EC1005" ca="1">IFERROR(INDEX(Forecast_Capex_Input!CB$12:CB$286,$Z1005)
*(INDEX(Forecast_Capex_Input!$H$12:$H$286,$Z1005)=Repex),0)
*$DV1005</f>
        <v>0</v>
      </c>
      <c r="ED1005" s="43" cm="1">
        <f t="array" aca="1" ref="ED1005" ca="1">IFERROR(INDEX(Forecast_Capex_Input!CC$12:CC$286,$Z1005)
*(INDEX(Forecast_Capex_Input!$H$12:$H$286,$Z1005)=Repex),0)
*$DV1005</f>
        <v>0</v>
      </c>
      <c r="EF1005" s="86" t="str">
        <f t="shared" si="89"/>
        <v>N/A</v>
      </c>
      <c r="EG1005" s="28" t="str">
        <f>IFERROR(RANK(EF1005,EF$11:EF$1010,0)+COUNTIF(EF$11:EF1005,EF1005)-1,NA)</f>
        <v>N/A</v>
      </c>
    </row>
    <row r="1006" spans="3:137" x14ac:dyDescent="0.2">
      <c r="C1006" s="28">
        <f t="shared" si="90"/>
        <v>996</v>
      </c>
      <c r="D1006" s="9" t="str" cm="1">
        <f t="array" ref="D1006">IFERROR(INDEX(Forecast_Capex_Input!$D$12:$D$286,$Z1006),NA)</f>
        <v>N/A</v>
      </c>
      <c r="E1006" s="24" t="str" cm="1">
        <f t="array" ref="E1006">IF($Z1006=NA,NA,INDEX(Forecast_Capex_Input!$E$12:$E$286,$Z1006))</f>
        <v>N/A</v>
      </c>
      <c r="F1006" s="9" t="str" cm="1">
        <f t="array" aca="1" ref="F1006" ca="1">IFERROR(INDEX(General!$E$25:$E$26,$AA1006),NA)</f>
        <v>N/A</v>
      </c>
      <c r="G1006" s="9" t="str" cm="1">
        <f t="array" aca="1" ref="G1006" ca="1">IFERROR(INDEX(Forecast_Capex_Input!$AI$11:$BB$11,$AC1006),NA)</f>
        <v>N/A</v>
      </c>
      <c r="H1006" s="50" t="str" cm="1">
        <f t="array" aca="1" ref="H1006" ca="1">IFERROR(INDEX(Forecast_Capex_Input!$AI$12:$BB$286,$Z1006,$AC1006),NA)</f>
        <v>N/A</v>
      </c>
      <c r="I1006" s="150" t="str" cm="1">
        <f t="array" ref="I1006">IFERROR(INDEX(Forecast_Capex_Input!$F$12:$F$286,$Z1006),NA)</f>
        <v>N/A</v>
      </c>
      <c r="J1006" s="150" t="str" cm="1">
        <f t="array" ref="J1006">IFERROR(INDEX(Forecast_Capex_Input!G$12:G$286,$Z1006),NA)</f>
        <v>N/A</v>
      </c>
      <c r="K1006" s="150" t="str" cm="1">
        <f t="array" ref="K1006">IFERROR(INDEX(Forecast_Capex_Input!H$12:H$286,$Z1006),NA)</f>
        <v>N/A</v>
      </c>
      <c r="L1006" s="150" t="str" cm="1">
        <f t="array" ref="L1006">IFERROR(INDEX(Forecast_Capex_Input!I$12:I$286,$Z1006),NA)</f>
        <v>N/A</v>
      </c>
      <c r="M1006" s="150" t="str" cm="1">
        <f t="array" ref="M1006">IFERROR(INDEX(Forecast_Capex_Input!J$12:J$286,$Z1006),NA)</f>
        <v>N/A</v>
      </c>
      <c r="N1006" s="150" t="str" cm="1">
        <f t="array" ref="N1006">IFERROR(INDEX(Forecast_Capex_Input!K$12:K$286,$Z1006),NA)</f>
        <v>N/A</v>
      </c>
      <c r="O1006" s="150" t="str" cm="1">
        <f t="array" ref="O1006">IFERROR(INDEX(Forecast_Capex_Input!L$12:L$286,$Z1006),NA)</f>
        <v>N/A</v>
      </c>
      <c r="P1006" s="150" t="str" cm="1">
        <f t="array" ref="P1006">IFERROR(INDEX(Forecast_Capex_Input!M$12:M$286,$Z1006),NA)</f>
        <v>N/A</v>
      </c>
      <c r="Q1006" s="24" t="str" cm="1">
        <f t="array" ref="Q1006">IFERROR(INDEX(Forecast_Capex_Input!N$12:N$286,$Z1006),NA)</f>
        <v>N/A</v>
      </c>
      <c r="R1006" s="190" cm="1">
        <f t="array" ref="R1006">IFERROR(INDEX(Forecast_Capex_Input!O$12:O$286,$Z1006),0)</f>
        <v>0</v>
      </c>
      <c r="S1006" s="24" cm="1">
        <f t="array" ref="S1006">IFERROR(INDEX(Forecast_Capex_Input!P$12:P$286,$Z1006),0)</f>
        <v>0</v>
      </c>
      <c r="T1006" s="150" t="str" cm="1">
        <f t="array" aca="1" ref="T1006" ca="1">IFERROR(INDEX(General!$K$91:$K$110,$AC1006),NA)</f>
        <v>N/A</v>
      </c>
      <c r="U1006" s="43" cm="1">
        <f t="array" aca="1" ref="U1006" ca="1">IFERROR(
IF($F1006=General!$E$25,INDEX(Forecast_Capex_Input!S$12:S$286,$Z1006),
INDEX(Forecast_Capex_Input!T$12:T$286,$Z1006)),0)</f>
        <v>0</v>
      </c>
      <c r="V1006" s="82" t="b">
        <f>IFERROR(INDEX(Overheads!$T$19:$T$26,MATCH($I1006,Overheads!$E$19:$E$26,0)),FALSE)</f>
        <v>0</v>
      </c>
      <c r="W1006" s="209" cm="1">
        <f t="array" ref="W1006">IFERROR(
INDEX(Forecast_Capex_Input!CN$12:CN$286,$Z1006),0)</f>
        <v>0</v>
      </c>
      <c r="X1006" s="209">
        <f>IFERROR(
MATCH($W1006,General!$L$39:$S$39,0),1)</f>
        <v>1</v>
      </c>
      <c r="Z1006" s="28" t="str">
        <f>IFERROR(
IF(MATCH($C1006,Forecast_Capex_Input!$CI$12:$CI$286,1)+1&gt;MAX(Forecast_Capex_Input!$C$12:$C$286),NA,
MATCH($C1006,Forecast_Capex_Input!$CI$12:$CI$286,1)+1),1)</f>
        <v>N/A</v>
      </c>
      <c r="AA1006" s="28" t="str" cm="1">
        <f t="array" aca="1" ref="AA1006" ca="1">IFERROR(
IF(Z1005&lt;&gt;Z1006,1,
IF(COUNTIF(OFFSET(AA1005,0,0,-INDEX(Forecast_Capex_Input!$CG$12:$CG$286,$Z1006)),AA1005)=INDEX(Forecast_Capex_Input!$CG$12:$CG$286,$Z1006),AA1005+1,AA1005)),NA)</f>
        <v>N/A</v>
      </c>
      <c r="AB1006" s="28" t="str" cm="1">
        <f t="array" ref="AB1006">IFERROR($C1006-IF($Z1006=1,1,INDEX(Forecast_Capex_Input!$CI$12:$CI$286,$Z1006-1))+1,NA)</f>
        <v>N/A</v>
      </c>
      <c r="AC1006" s="28" t="str" cm="1">
        <f t="array" aca="1" ref="AC1006" ca="1">IFERROR(IF(AA1006=1,
INDEX(Forecast_Capex_Input!$AI$10:$BB$10,SMALL(IF(INDEX(Forecast_Capex_Input!$AI$12:$BB$286,$Z1006,0)&gt;0,COLUMN(Forecast_Capex_Input!$AI$10:$BB$10)-COLUMN(Forecast_Capex_Input!$AI$12)+1),ROWS(OFFSET(AC1005,0,0,-$AB1006)))),
OFFSET(AC1005,-INDEX(Forecast_Capex_Input!$CG$12:$CG$286,$Z1006)+1,0)),NA)</f>
        <v>N/A</v>
      </c>
      <c r="AD1006" s="28" t="str">
        <f t="shared" ca="1" si="87"/>
        <v>N/A</v>
      </c>
      <c r="AE1006" s="82" t="b">
        <f t="shared" si="91"/>
        <v>0</v>
      </c>
      <c r="AF1006" s="78" t="b">
        <v>0</v>
      </c>
      <c r="AG1006" s="82" t="b">
        <f t="shared" si="88"/>
        <v>1</v>
      </c>
      <c r="AI1006" s="55">
        <v>0</v>
      </c>
      <c r="AJ1006" s="55">
        <v>0</v>
      </c>
      <c r="AK1006" s="55">
        <v>0</v>
      </c>
      <c r="AL1006" s="55">
        <v>0</v>
      </c>
      <c r="AM1006" s="55">
        <v>0</v>
      </c>
      <c r="AN1006" s="135">
        <v>0</v>
      </c>
      <c r="AP1006" s="55">
        <v>0</v>
      </c>
      <c r="AQ1006" s="55">
        <v>0</v>
      </c>
      <c r="AR1006" s="55">
        <v>0</v>
      </c>
      <c r="AS1006" s="55">
        <v>0</v>
      </c>
      <c r="AT1006" s="55">
        <v>0</v>
      </c>
      <c r="AU1006" s="135">
        <v>0</v>
      </c>
      <c r="AW1006" s="55">
        <v>0</v>
      </c>
      <c r="AX1006" s="55">
        <v>0</v>
      </c>
      <c r="AY1006" s="55">
        <v>0</v>
      </c>
      <c r="AZ1006" s="55">
        <v>0</v>
      </c>
      <c r="BA1006" s="55">
        <v>0</v>
      </c>
      <c r="BB1006" s="135">
        <v>0</v>
      </c>
      <c r="BD1006" s="55">
        <v>0</v>
      </c>
      <c r="BE1006" s="55">
        <v>0</v>
      </c>
      <c r="BF1006" s="55">
        <v>0</v>
      </c>
      <c r="BG1006" s="55">
        <v>0</v>
      </c>
      <c r="BH1006" s="55">
        <v>0</v>
      </c>
      <c r="BI1006" s="135">
        <v>0</v>
      </c>
      <c r="BK1006" s="55">
        <v>0</v>
      </c>
      <c r="BL1006" s="55">
        <v>0</v>
      </c>
      <c r="BM1006" s="55">
        <v>0</v>
      </c>
      <c r="BN1006" s="55">
        <v>0</v>
      </c>
      <c r="BO1006" s="55">
        <v>0</v>
      </c>
      <c r="BP1006" s="135">
        <v>0</v>
      </c>
      <c r="BR1006" s="147">
        <v>0</v>
      </c>
      <c r="BS1006" s="147">
        <v>0</v>
      </c>
      <c r="BT1006" s="147">
        <v>0</v>
      </c>
      <c r="BU1006" s="147">
        <v>0</v>
      </c>
      <c r="BV1006" s="147">
        <v>0</v>
      </c>
      <c r="BX1006" s="55">
        <v>0</v>
      </c>
      <c r="BY1006" s="55">
        <v>0</v>
      </c>
      <c r="BZ1006" s="55">
        <v>0</v>
      </c>
      <c r="CA1006" s="55">
        <v>0</v>
      </c>
      <c r="CB1006" s="55">
        <v>0</v>
      </c>
      <c r="CC1006" s="135">
        <v>0</v>
      </c>
      <c r="CE1006" s="55">
        <v>0</v>
      </c>
      <c r="CF1006" s="55">
        <v>0</v>
      </c>
      <c r="CG1006" s="55">
        <v>0</v>
      </c>
      <c r="CH1006" s="55">
        <v>0</v>
      </c>
      <c r="CI1006" s="55">
        <v>0</v>
      </c>
      <c r="CJ1006" s="135">
        <v>0</v>
      </c>
      <c r="CL1006" s="55">
        <v>0</v>
      </c>
      <c r="CM1006" s="55">
        <v>0</v>
      </c>
      <c r="CN1006" s="55">
        <v>0</v>
      </c>
      <c r="CO1006" s="55">
        <v>0</v>
      </c>
      <c r="CP1006" s="55">
        <v>0</v>
      </c>
      <c r="CQ1006" s="135">
        <v>0</v>
      </c>
      <c r="CS1006" s="67">
        <v>0</v>
      </c>
      <c r="CT1006" s="67">
        <v>0</v>
      </c>
      <c r="CU1006" s="67">
        <v>0</v>
      </c>
      <c r="CV1006" s="67">
        <v>0</v>
      </c>
      <c r="CW1006" s="67">
        <v>0</v>
      </c>
      <c r="CX1006" s="135">
        <v>0</v>
      </c>
      <c r="CZ1006" s="55">
        <v>0</v>
      </c>
      <c r="DA1006" s="55">
        <v>0</v>
      </c>
      <c r="DB1006" s="55">
        <v>0</v>
      </c>
      <c r="DC1006" s="55">
        <v>0</v>
      </c>
      <c r="DD1006" s="55">
        <v>0</v>
      </c>
      <c r="DE1006" s="135">
        <v>0</v>
      </c>
      <c r="DG1006" s="43" t="b" cm="1">
        <f t="array" aca="1" ref="DG1006" ca="1">OR($G1006=Forecast_Capex_Input!$BF$8:$BF$10)</f>
        <v>0</v>
      </c>
      <c r="DH1006" s="43" cm="1">
        <f t="array" aca="1" ref="DH1006" ca="1">IFERROR(INDEX(Forecast_Capex_Input!BG$12:BG$286,$Z1006)
*(INDEX(Forecast_Capex_Input!$H$12:$H$286,$Z1006)=Repex),0)
*$DG1006</f>
        <v>0</v>
      </c>
      <c r="DI1006" s="43" cm="1">
        <f t="array" aca="1" ref="DI1006" ca="1">IFERROR(INDEX(Forecast_Capex_Input!BH$12:BH$286,$Z1006)
*(INDEX(Forecast_Capex_Input!$H$12:$H$286,$Z1006)=Repex),0)
*$DG1006</f>
        <v>0</v>
      </c>
      <c r="DJ1006" s="43" cm="1">
        <f t="array" aca="1" ref="DJ1006" ca="1">IFERROR(INDEX(Forecast_Capex_Input!BI$12:BI$286,$Z1006)
*(INDEX(Forecast_Capex_Input!$H$12:$H$286,$Z1006)=Repex),0)
*$DG1006</f>
        <v>0</v>
      </c>
      <c r="DK1006" s="43" cm="1">
        <f t="array" aca="1" ref="DK1006" ca="1">IFERROR(INDEX(Forecast_Capex_Input!BJ$12:BJ$286,$Z1006)
*(INDEX(Forecast_Capex_Input!$H$12:$H$286,$Z1006)=Repex),0)
*$DG1006</f>
        <v>0</v>
      </c>
      <c r="DL1006" s="43" cm="1">
        <f t="array" aca="1" ref="DL1006" ca="1">IFERROR(INDEX(Forecast_Capex_Input!BK$12:BK$286,$Z1006)
*(INDEX(Forecast_Capex_Input!$H$12:$H$286,$Z1006)=Repex),0)
*$DG1006</f>
        <v>0</v>
      </c>
      <c r="DM1006" s="43" cm="1">
        <f t="array" aca="1" ref="DM1006" ca="1">IFERROR(INDEX(Forecast_Capex_Input!BL$12:BL$286,$Z1006)
*(INDEX(Forecast_Capex_Input!$H$12:$H$286,$Z1006)=Repex),0)
*$DG1006</f>
        <v>0</v>
      </c>
      <c r="DO1006" s="43" t="b" cm="1">
        <f t="array" aca="1" ref="DO1006" ca="1">OR($G1006=Forecast_Capex_Input!$BN$8:$BN$9)</f>
        <v>0</v>
      </c>
      <c r="DP1006" s="43" cm="1">
        <f t="array" aca="1" ref="DP1006" ca="1">IFERROR(INDEX(Forecast_Capex_Input!BO$12:BO$286,$Z1006)
*(INDEX(Forecast_Capex_Input!$H$12:$H$286,$Z1006)=Repex),0)
*$DO1006</f>
        <v>0</v>
      </c>
      <c r="DQ1006" s="43" cm="1">
        <f t="array" aca="1" ref="DQ1006" ca="1">IFERROR(INDEX(Forecast_Capex_Input!BP$12:BP$286,$Z1006)
*(INDEX(Forecast_Capex_Input!$H$12:$H$286,$Z1006)=Repex),0)
*$DO1006</f>
        <v>0</v>
      </c>
      <c r="DR1006" s="43" cm="1">
        <f t="array" aca="1" ref="DR1006" ca="1">IFERROR(INDEX(Forecast_Capex_Input!BQ$12:BQ$286,$Z1006)
*(INDEX(Forecast_Capex_Input!$H$12:$H$286,$Z1006)=Repex),0)
*$DO1006</f>
        <v>0</v>
      </c>
      <c r="DS1006" s="43" cm="1">
        <f t="array" aca="1" ref="DS1006" ca="1">IFERROR(INDEX(Forecast_Capex_Input!BR$12:BR$286,$Z1006)
*(INDEX(Forecast_Capex_Input!$H$12:$H$286,$Z1006)=Repex),0)
*$DO1006</f>
        <v>0</v>
      </c>
      <c r="DT1006" s="43" cm="1">
        <f t="array" aca="1" ref="DT1006" ca="1">IFERROR(INDEX(Forecast_Capex_Input!BS$12:BS$286,$Z1006)
*(INDEX(Forecast_Capex_Input!$H$12:$H$286,$Z1006)=Repex),0)
*$DO1006</f>
        <v>0</v>
      </c>
      <c r="DV1006" s="43" t="b" cm="1">
        <f t="array" aca="1" ref="DV1006" ca="1">OR($G1006=Forecast_Capex_Input!$BU$8:$BU$10)</f>
        <v>0</v>
      </c>
      <c r="DW1006" s="43" cm="1">
        <f t="array" aca="1" ref="DW1006" ca="1">IFERROR(INDEX(Forecast_Capex_Input!BV$12:BV$286,$Z1006)
*(INDEX(Forecast_Capex_Input!$H$12:$H$286,$Z1006)=Repex),0)
*$DV1006</f>
        <v>0</v>
      </c>
      <c r="DX1006" s="43" cm="1">
        <f t="array" aca="1" ref="DX1006" ca="1">IFERROR(INDEX(Forecast_Capex_Input!BW$12:BW$286,$Z1006)
*(INDEX(Forecast_Capex_Input!$H$12:$H$286,$Z1006)=Repex),0)
*$DV1006</f>
        <v>0</v>
      </c>
      <c r="DY1006" s="43" cm="1">
        <f t="array" aca="1" ref="DY1006" ca="1">IFERROR(INDEX(Forecast_Capex_Input!BX$12:BX$286,$Z1006)
*(INDEX(Forecast_Capex_Input!$H$12:$H$286,$Z1006)=Repex),0)
*$DV1006</f>
        <v>0</v>
      </c>
      <c r="DZ1006" s="43" cm="1">
        <f t="array" aca="1" ref="DZ1006" ca="1">IFERROR(INDEX(Forecast_Capex_Input!BY$12:BY$286,$Z1006)
*(INDEX(Forecast_Capex_Input!$H$12:$H$286,$Z1006)=Repex),0)
*$DV1006</f>
        <v>0</v>
      </c>
      <c r="EA1006" s="43" cm="1">
        <f t="array" aca="1" ref="EA1006" ca="1">IFERROR(INDEX(Forecast_Capex_Input!BZ$12:BZ$286,$Z1006)
*(INDEX(Forecast_Capex_Input!$H$12:$H$286,$Z1006)=Repex),0)
*$DV1006</f>
        <v>0</v>
      </c>
      <c r="EB1006" s="43" cm="1">
        <f t="array" aca="1" ref="EB1006" ca="1">IFERROR(INDEX(Forecast_Capex_Input!CA$12:CA$286,$Z1006)
*(INDEX(Forecast_Capex_Input!$H$12:$H$286,$Z1006)=Repex),0)
*$DV1006</f>
        <v>0</v>
      </c>
      <c r="EC1006" s="43" cm="1">
        <f t="array" aca="1" ref="EC1006" ca="1">IFERROR(INDEX(Forecast_Capex_Input!CB$12:CB$286,$Z1006)
*(INDEX(Forecast_Capex_Input!$H$12:$H$286,$Z1006)=Repex),0)
*$DV1006</f>
        <v>0</v>
      </c>
      <c r="ED1006" s="43" cm="1">
        <f t="array" aca="1" ref="ED1006" ca="1">IFERROR(INDEX(Forecast_Capex_Input!CC$12:CC$286,$Z1006)
*(INDEX(Forecast_Capex_Input!$H$12:$H$286,$Z1006)=Repex),0)
*$DV1006</f>
        <v>0</v>
      </c>
      <c r="EF1006" s="86" t="str">
        <f t="shared" si="89"/>
        <v>N/A</v>
      </c>
      <c r="EG1006" s="28" t="str">
        <f>IFERROR(RANK(EF1006,EF$11:EF$1010,0)+COUNTIF(EF$11:EF1006,EF1006)-1,NA)</f>
        <v>N/A</v>
      </c>
    </row>
    <row r="1007" spans="3:137" x14ac:dyDescent="0.2">
      <c r="C1007" s="28">
        <f t="shared" si="90"/>
        <v>997</v>
      </c>
      <c r="D1007" s="9" t="str" cm="1">
        <f t="array" ref="D1007">IFERROR(INDEX(Forecast_Capex_Input!$D$12:$D$286,$Z1007),NA)</f>
        <v>N/A</v>
      </c>
      <c r="E1007" s="24" t="str" cm="1">
        <f t="array" ref="E1007">IF($Z1007=NA,NA,INDEX(Forecast_Capex_Input!$E$12:$E$286,$Z1007))</f>
        <v>N/A</v>
      </c>
      <c r="F1007" s="9" t="str" cm="1">
        <f t="array" aca="1" ref="F1007" ca="1">IFERROR(INDEX(General!$E$25:$E$26,$AA1007),NA)</f>
        <v>N/A</v>
      </c>
      <c r="G1007" s="9" t="str" cm="1">
        <f t="array" aca="1" ref="G1007" ca="1">IFERROR(INDEX(Forecast_Capex_Input!$AI$11:$BB$11,$AC1007),NA)</f>
        <v>N/A</v>
      </c>
      <c r="H1007" s="50" t="str" cm="1">
        <f t="array" aca="1" ref="H1007" ca="1">IFERROR(INDEX(Forecast_Capex_Input!$AI$12:$BB$286,$Z1007,$AC1007),NA)</f>
        <v>N/A</v>
      </c>
      <c r="I1007" s="150" t="str" cm="1">
        <f t="array" ref="I1007">IFERROR(INDEX(Forecast_Capex_Input!$F$12:$F$286,$Z1007),NA)</f>
        <v>N/A</v>
      </c>
      <c r="J1007" s="150" t="str" cm="1">
        <f t="array" ref="J1007">IFERROR(INDEX(Forecast_Capex_Input!G$12:G$286,$Z1007),NA)</f>
        <v>N/A</v>
      </c>
      <c r="K1007" s="150" t="str" cm="1">
        <f t="array" ref="K1007">IFERROR(INDEX(Forecast_Capex_Input!H$12:H$286,$Z1007),NA)</f>
        <v>N/A</v>
      </c>
      <c r="L1007" s="150" t="str" cm="1">
        <f t="array" ref="L1007">IFERROR(INDEX(Forecast_Capex_Input!I$12:I$286,$Z1007),NA)</f>
        <v>N/A</v>
      </c>
      <c r="M1007" s="150" t="str" cm="1">
        <f t="array" ref="M1007">IFERROR(INDEX(Forecast_Capex_Input!J$12:J$286,$Z1007),NA)</f>
        <v>N/A</v>
      </c>
      <c r="N1007" s="150" t="str" cm="1">
        <f t="array" ref="N1007">IFERROR(INDEX(Forecast_Capex_Input!K$12:K$286,$Z1007),NA)</f>
        <v>N/A</v>
      </c>
      <c r="O1007" s="150" t="str" cm="1">
        <f t="array" ref="O1007">IFERROR(INDEX(Forecast_Capex_Input!L$12:L$286,$Z1007),NA)</f>
        <v>N/A</v>
      </c>
      <c r="P1007" s="150" t="str" cm="1">
        <f t="array" ref="P1007">IFERROR(INDEX(Forecast_Capex_Input!M$12:M$286,$Z1007),NA)</f>
        <v>N/A</v>
      </c>
      <c r="Q1007" s="24" t="str" cm="1">
        <f t="array" ref="Q1007">IFERROR(INDEX(Forecast_Capex_Input!N$12:N$286,$Z1007),NA)</f>
        <v>N/A</v>
      </c>
      <c r="R1007" s="190" cm="1">
        <f t="array" ref="R1007">IFERROR(INDEX(Forecast_Capex_Input!O$12:O$286,$Z1007),0)</f>
        <v>0</v>
      </c>
      <c r="S1007" s="24" cm="1">
        <f t="array" ref="S1007">IFERROR(INDEX(Forecast_Capex_Input!P$12:P$286,$Z1007),0)</f>
        <v>0</v>
      </c>
      <c r="T1007" s="150" t="str" cm="1">
        <f t="array" aca="1" ref="T1007" ca="1">IFERROR(INDEX(General!$K$91:$K$110,$AC1007),NA)</f>
        <v>N/A</v>
      </c>
      <c r="U1007" s="43" cm="1">
        <f t="array" aca="1" ref="U1007" ca="1">IFERROR(
IF($F1007=General!$E$25,INDEX(Forecast_Capex_Input!S$12:S$286,$Z1007),
INDEX(Forecast_Capex_Input!T$12:T$286,$Z1007)),0)</f>
        <v>0</v>
      </c>
      <c r="V1007" s="82" t="b">
        <f>IFERROR(INDEX(Overheads!$T$19:$T$26,MATCH($I1007,Overheads!$E$19:$E$26,0)),FALSE)</f>
        <v>0</v>
      </c>
      <c r="W1007" s="209" cm="1">
        <f t="array" ref="W1007">IFERROR(
INDEX(Forecast_Capex_Input!CN$12:CN$286,$Z1007),0)</f>
        <v>0</v>
      </c>
      <c r="X1007" s="209">
        <f>IFERROR(
MATCH($W1007,General!$L$39:$S$39,0),1)</f>
        <v>1</v>
      </c>
      <c r="Z1007" s="28" t="str">
        <f>IFERROR(
IF(MATCH($C1007,Forecast_Capex_Input!$CI$12:$CI$286,1)+1&gt;MAX(Forecast_Capex_Input!$C$12:$C$286),NA,
MATCH($C1007,Forecast_Capex_Input!$CI$12:$CI$286,1)+1),1)</f>
        <v>N/A</v>
      </c>
      <c r="AA1007" s="28" t="str" cm="1">
        <f t="array" aca="1" ref="AA1007" ca="1">IFERROR(
IF(Z1006&lt;&gt;Z1007,1,
IF(COUNTIF(OFFSET(AA1006,0,0,-INDEX(Forecast_Capex_Input!$CG$12:$CG$286,$Z1007)),AA1006)=INDEX(Forecast_Capex_Input!$CG$12:$CG$286,$Z1007),AA1006+1,AA1006)),NA)</f>
        <v>N/A</v>
      </c>
      <c r="AB1007" s="28" t="str" cm="1">
        <f t="array" ref="AB1007">IFERROR($C1007-IF($Z1007=1,1,INDEX(Forecast_Capex_Input!$CI$12:$CI$286,$Z1007-1))+1,NA)</f>
        <v>N/A</v>
      </c>
      <c r="AC1007" s="28" t="str" cm="1">
        <f t="array" aca="1" ref="AC1007" ca="1">IFERROR(IF(AA1007=1,
INDEX(Forecast_Capex_Input!$AI$10:$BB$10,SMALL(IF(INDEX(Forecast_Capex_Input!$AI$12:$BB$286,$Z1007,0)&gt;0,COLUMN(Forecast_Capex_Input!$AI$10:$BB$10)-COLUMN(Forecast_Capex_Input!$AI$12)+1),ROWS(OFFSET(AC1006,0,0,-$AB1007)))),
OFFSET(AC1006,-INDEX(Forecast_Capex_Input!$CG$12:$CG$286,$Z1007)+1,0)),NA)</f>
        <v>N/A</v>
      </c>
      <c r="AD1007" s="28" t="str">
        <f t="shared" ca="1" si="87"/>
        <v>N/A</v>
      </c>
      <c r="AE1007" s="82" t="b">
        <f t="shared" si="91"/>
        <v>0</v>
      </c>
      <c r="AF1007" s="78" t="b">
        <v>0</v>
      </c>
      <c r="AG1007" s="82" t="b">
        <f t="shared" si="88"/>
        <v>1</v>
      </c>
      <c r="AI1007" s="55">
        <v>0</v>
      </c>
      <c r="AJ1007" s="55">
        <v>0</v>
      </c>
      <c r="AK1007" s="55">
        <v>0</v>
      </c>
      <c r="AL1007" s="55">
        <v>0</v>
      </c>
      <c r="AM1007" s="55">
        <v>0</v>
      </c>
      <c r="AN1007" s="135">
        <v>0</v>
      </c>
      <c r="AP1007" s="55">
        <v>0</v>
      </c>
      <c r="AQ1007" s="55">
        <v>0</v>
      </c>
      <c r="AR1007" s="55">
        <v>0</v>
      </c>
      <c r="AS1007" s="55">
        <v>0</v>
      </c>
      <c r="AT1007" s="55">
        <v>0</v>
      </c>
      <c r="AU1007" s="135">
        <v>0</v>
      </c>
      <c r="AW1007" s="55">
        <v>0</v>
      </c>
      <c r="AX1007" s="55">
        <v>0</v>
      </c>
      <c r="AY1007" s="55">
        <v>0</v>
      </c>
      <c r="AZ1007" s="55">
        <v>0</v>
      </c>
      <c r="BA1007" s="55">
        <v>0</v>
      </c>
      <c r="BB1007" s="135">
        <v>0</v>
      </c>
      <c r="BD1007" s="55">
        <v>0</v>
      </c>
      <c r="BE1007" s="55">
        <v>0</v>
      </c>
      <c r="BF1007" s="55">
        <v>0</v>
      </c>
      <c r="BG1007" s="55">
        <v>0</v>
      </c>
      <c r="BH1007" s="55">
        <v>0</v>
      </c>
      <c r="BI1007" s="135">
        <v>0</v>
      </c>
      <c r="BK1007" s="55">
        <v>0</v>
      </c>
      <c r="BL1007" s="55">
        <v>0</v>
      </c>
      <c r="BM1007" s="55">
        <v>0</v>
      </c>
      <c r="BN1007" s="55">
        <v>0</v>
      </c>
      <c r="BO1007" s="55">
        <v>0</v>
      </c>
      <c r="BP1007" s="135">
        <v>0</v>
      </c>
      <c r="BR1007" s="147">
        <v>0</v>
      </c>
      <c r="BS1007" s="147">
        <v>0</v>
      </c>
      <c r="BT1007" s="147">
        <v>0</v>
      </c>
      <c r="BU1007" s="147">
        <v>0</v>
      </c>
      <c r="BV1007" s="147">
        <v>0</v>
      </c>
      <c r="BX1007" s="55">
        <v>0</v>
      </c>
      <c r="BY1007" s="55">
        <v>0</v>
      </c>
      <c r="BZ1007" s="55">
        <v>0</v>
      </c>
      <c r="CA1007" s="55">
        <v>0</v>
      </c>
      <c r="CB1007" s="55">
        <v>0</v>
      </c>
      <c r="CC1007" s="135">
        <v>0</v>
      </c>
      <c r="CE1007" s="55">
        <v>0</v>
      </c>
      <c r="CF1007" s="55">
        <v>0</v>
      </c>
      <c r="CG1007" s="55">
        <v>0</v>
      </c>
      <c r="CH1007" s="55">
        <v>0</v>
      </c>
      <c r="CI1007" s="55">
        <v>0</v>
      </c>
      <c r="CJ1007" s="135">
        <v>0</v>
      </c>
      <c r="CL1007" s="55">
        <v>0</v>
      </c>
      <c r="CM1007" s="55">
        <v>0</v>
      </c>
      <c r="CN1007" s="55">
        <v>0</v>
      </c>
      <c r="CO1007" s="55">
        <v>0</v>
      </c>
      <c r="CP1007" s="55">
        <v>0</v>
      </c>
      <c r="CQ1007" s="135">
        <v>0</v>
      </c>
      <c r="CS1007" s="67">
        <v>0</v>
      </c>
      <c r="CT1007" s="67">
        <v>0</v>
      </c>
      <c r="CU1007" s="67">
        <v>0</v>
      </c>
      <c r="CV1007" s="67">
        <v>0</v>
      </c>
      <c r="CW1007" s="67">
        <v>0</v>
      </c>
      <c r="CX1007" s="135">
        <v>0</v>
      </c>
      <c r="CZ1007" s="55">
        <v>0</v>
      </c>
      <c r="DA1007" s="55">
        <v>0</v>
      </c>
      <c r="DB1007" s="55">
        <v>0</v>
      </c>
      <c r="DC1007" s="55">
        <v>0</v>
      </c>
      <c r="DD1007" s="55">
        <v>0</v>
      </c>
      <c r="DE1007" s="135">
        <v>0</v>
      </c>
      <c r="DG1007" s="43" t="b" cm="1">
        <f t="array" aca="1" ref="DG1007" ca="1">OR($G1007=Forecast_Capex_Input!$BF$8:$BF$10)</f>
        <v>0</v>
      </c>
      <c r="DH1007" s="43" cm="1">
        <f t="array" aca="1" ref="DH1007" ca="1">IFERROR(INDEX(Forecast_Capex_Input!BG$12:BG$286,$Z1007)
*(INDEX(Forecast_Capex_Input!$H$12:$H$286,$Z1007)=Repex),0)
*$DG1007</f>
        <v>0</v>
      </c>
      <c r="DI1007" s="43" cm="1">
        <f t="array" aca="1" ref="DI1007" ca="1">IFERROR(INDEX(Forecast_Capex_Input!BH$12:BH$286,$Z1007)
*(INDEX(Forecast_Capex_Input!$H$12:$H$286,$Z1007)=Repex),0)
*$DG1007</f>
        <v>0</v>
      </c>
      <c r="DJ1007" s="43" cm="1">
        <f t="array" aca="1" ref="DJ1007" ca="1">IFERROR(INDEX(Forecast_Capex_Input!BI$12:BI$286,$Z1007)
*(INDEX(Forecast_Capex_Input!$H$12:$H$286,$Z1007)=Repex),0)
*$DG1007</f>
        <v>0</v>
      </c>
      <c r="DK1007" s="43" cm="1">
        <f t="array" aca="1" ref="DK1007" ca="1">IFERROR(INDEX(Forecast_Capex_Input!BJ$12:BJ$286,$Z1007)
*(INDEX(Forecast_Capex_Input!$H$12:$H$286,$Z1007)=Repex),0)
*$DG1007</f>
        <v>0</v>
      </c>
      <c r="DL1007" s="43" cm="1">
        <f t="array" aca="1" ref="DL1007" ca="1">IFERROR(INDEX(Forecast_Capex_Input!BK$12:BK$286,$Z1007)
*(INDEX(Forecast_Capex_Input!$H$12:$H$286,$Z1007)=Repex),0)
*$DG1007</f>
        <v>0</v>
      </c>
      <c r="DM1007" s="43" cm="1">
        <f t="array" aca="1" ref="DM1007" ca="1">IFERROR(INDEX(Forecast_Capex_Input!BL$12:BL$286,$Z1007)
*(INDEX(Forecast_Capex_Input!$H$12:$H$286,$Z1007)=Repex),0)
*$DG1007</f>
        <v>0</v>
      </c>
      <c r="DO1007" s="43" t="b" cm="1">
        <f t="array" aca="1" ref="DO1007" ca="1">OR($G1007=Forecast_Capex_Input!$BN$8:$BN$9)</f>
        <v>0</v>
      </c>
      <c r="DP1007" s="43" cm="1">
        <f t="array" aca="1" ref="DP1007" ca="1">IFERROR(INDEX(Forecast_Capex_Input!BO$12:BO$286,$Z1007)
*(INDEX(Forecast_Capex_Input!$H$12:$H$286,$Z1007)=Repex),0)
*$DO1007</f>
        <v>0</v>
      </c>
      <c r="DQ1007" s="43" cm="1">
        <f t="array" aca="1" ref="DQ1007" ca="1">IFERROR(INDEX(Forecast_Capex_Input!BP$12:BP$286,$Z1007)
*(INDEX(Forecast_Capex_Input!$H$12:$H$286,$Z1007)=Repex),0)
*$DO1007</f>
        <v>0</v>
      </c>
      <c r="DR1007" s="43" cm="1">
        <f t="array" aca="1" ref="DR1007" ca="1">IFERROR(INDEX(Forecast_Capex_Input!BQ$12:BQ$286,$Z1007)
*(INDEX(Forecast_Capex_Input!$H$12:$H$286,$Z1007)=Repex),0)
*$DO1007</f>
        <v>0</v>
      </c>
      <c r="DS1007" s="43" cm="1">
        <f t="array" aca="1" ref="DS1007" ca="1">IFERROR(INDEX(Forecast_Capex_Input!BR$12:BR$286,$Z1007)
*(INDEX(Forecast_Capex_Input!$H$12:$H$286,$Z1007)=Repex),0)
*$DO1007</f>
        <v>0</v>
      </c>
      <c r="DT1007" s="43" cm="1">
        <f t="array" aca="1" ref="DT1007" ca="1">IFERROR(INDEX(Forecast_Capex_Input!BS$12:BS$286,$Z1007)
*(INDEX(Forecast_Capex_Input!$H$12:$H$286,$Z1007)=Repex),0)
*$DO1007</f>
        <v>0</v>
      </c>
      <c r="DV1007" s="43" t="b" cm="1">
        <f t="array" aca="1" ref="DV1007" ca="1">OR($G1007=Forecast_Capex_Input!$BU$8:$BU$10)</f>
        <v>0</v>
      </c>
      <c r="DW1007" s="43" cm="1">
        <f t="array" aca="1" ref="DW1007" ca="1">IFERROR(INDEX(Forecast_Capex_Input!BV$12:BV$286,$Z1007)
*(INDEX(Forecast_Capex_Input!$H$12:$H$286,$Z1007)=Repex),0)
*$DV1007</f>
        <v>0</v>
      </c>
      <c r="DX1007" s="43" cm="1">
        <f t="array" aca="1" ref="DX1007" ca="1">IFERROR(INDEX(Forecast_Capex_Input!BW$12:BW$286,$Z1007)
*(INDEX(Forecast_Capex_Input!$H$12:$H$286,$Z1007)=Repex),0)
*$DV1007</f>
        <v>0</v>
      </c>
      <c r="DY1007" s="43" cm="1">
        <f t="array" aca="1" ref="DY1007" ca="1">IFERROR(INDEX(Forecast_Capex_Input!BX$12:BX$286,$Z1007)
*(INDEX(Forecast_Capex_Input!$H$12:$H$286,$Z1007)=Repex),0)
*$DV1007</f>
        <v>0</v>
      </c>
      <c r="DZ1007" s="43" cm="1">
        <f t="array" aca="1" ref="DZ1007" ca="1">IFERROR(INDEX(Forecast_Capex_Input!BY$12:BY$286,$Z1007)
*(INDEX(Forecast_Capex_Input!$H$12:$H$286,$Z1007)=Repex),0)
*$DV1007</f>
        <v>0</v>
      </c>
      <c r="EA1007" s="43" cm="1">
        <f t="array" aca="1" ref="EA1007" ca="1">IFERROR(INDEX(Forecast_Capex_Input!BZ$12:BZ$286,$Z1007)
*(INDEX(Forecast_Capex_Input!$H$12:$H$286,$Z1007)=Repex),0)
*$DV1007</f>
        <v>0</v>
      </c>
      <c r="EB1007" s="43" cm="1">
        <f t="array" aca="1" ref="EB1007" ca="1">IFERROR(INDEX(Forecast_Capex_Input!CA$12:CA$286,$Z1007)
*(INDEX(Forecast_Capex_Input!$H$12:$H$286,$Z1007)=Repex),0)
*$DV1007</f>
        <v>0</v>
      </c>
      <c r="EC1007" s="43" cm="1">
        <f t="array" aca="1" ref="EC1007" ca="1">IFERROR(INDEX(Forecast_Capex_Input!CB$12:CB$286,$Z1007)
*(INDEX(Forecast_Capex_Input!$H$12:$H$286,$Z1007)=Repex),0)
*$DV1007</f>
        <v>0</v>
      </c>
      <c r="ED1007" s="43" cm="1">
        <f t="array" aca="1" ref="ED1007" ca="1">IFERROR(INDEX(Forecast_Capex_Input!CC$12:CC$286,$Z1007)
*(INDEX(Forecast_Capex_Input!$H$12:$H$286,$Z1007)=Repex),0)
*$DV1007</f>
        <v>0</v>
      </c>
      <c r="EF1007" s="86" t="str">
        <f t="shared" si="89"/>
        <v>N/A</v>
      </c>
      <c r="EG1007" s="28" t="str">
        <f>IFERROR(RANK(EF1007,EF$11:EF$1010,0)+COUNTIF(EF$11:EF1007,EF1007)-1,NA)</f>
        <v>N/A</v>
      </c>
    </row>
    <row r="1008" spans="3:137" x14ac:dyDescent="0.2">
      <c r="C1008" s="28">
        <f t="shared" si="90"/>
        <v>998</v>
      </c>
      <c r="D1008" s="9" t="str" cm="1">
        <f t="array" ref="D1008">IFERROR(INDEX(Forecast_Capex_Input!$D$12:$D$286,$Z1008),NA)</f>
        <v>N/A</v>
      </c>
      <c r="E1008" s="24" t="str" cm="1">
        <f t="array" ref="E1008">IF($Z1008=NA,NA,INDEX(Forecast_Capex_Input!$E$12:$E$286,$Z1008))</f>
        <v>N/A</v>
      </c>
      <c r="F1008" s="9" t="str" cm="1">
        <f t="array" aca="1" ref="F1008" ca="1">IFERROR(INDEX(General!$E$25:$E$26,$AA1008),NA)</f>
        <v>N/A</v>
      </c>
      <c r="G1008" s="9" t="str" cm="1">
        <f t="array" aca="1" ref="G1008" ca="1">IFERROR(INDEX(Forecast_Capex_Input!$AI$11:$BB$11,$AC1008),NA)</f>
        <v>N/A</v>
      </c>
      <c r="H1008" s="50" t="str" cm="1">
        <f t="array" aca="1" ref="H1008" ca="1">IFERROR(INDEX(Forecast_Capex_Input!$AI$12:$BB$286,$Z1008,$AC1008),NA)</f>
        <v>N/A</v>
      </c>
      <c r="I1008" s="150" t="str" cm="1">
        <f t="array" ref="I1008">IFERROR(INDEX(Forecast_Capex_Input!$F$12:$F$286,$Z1008),NA)</f>
        <v>N/A</v>
      </c>
      <c r="J1008" s="150" t="str" cm="1">
        <f t="array" ref="J1008">IFERROR(INDEX(Forecast_Capex_Input!G$12:G$286,$Z1008),NA)</f>
        <v>N/A</v>
      </c>
      <c r="K1008" s="150" t="str" cm="1">
        <f t="array" ref="K1008">IFERROR(INDEX(Forecast_Capex_Input!H$12:H$286,$Z1008),NA)</f>
        <v>N/A</v>
      </c>
      <c r="L1008" s="150" t="str" cm="1">
        <f t="array" ref="L1008">IFERROR(INDEX(Forecast_Capex_Input!I$12:I$286,$Z1008),NA)</f>
        <v>N/A</v>
      </c>
      <c r="M1008" s="150" t="str" cm="1">
        <f t="array" ref="M1008">IFERROR(INDEX(Forecast_Capex_Input!J$12:J$286,$Z1008),NA)</f>
        <v>N/A</v>
      </c>
      <c r="N1008" s="150" t="str" cm="1">
        <f t="array" ref="N1008">IFERROR(INDEX(Forecast_Capex_Input!K$12:K$286,$Z1008),NA)</f>
        <v>N/A</v>
      </c>
      <c r="O1008" s="150" t="str" cm="1">
        <f t="array" ref="O1008">IFERROR(INDEX(Forecast_Capex_Input!L$12:L$286,$Z1008),NA)</f>
        <v>N/A</v>
      </c>
      <c r="P1008" s="150" t="str" cm="1">
        <f t="array" ref="P1008">IFERROR(INDEX(Forecast_Capex_Input!M$12:M$286,$Z1008),NA)</f>
        <v>N/A</v>
      </c>
      <c r="Q1008" s="24" t="str" cm="1">
        <f t="array" ref="Q1008">IFERROR(INDEX(Forecast_Capex_Input!N$12:N$286,$Z1008),NA)</f>
        <v>N/A</v>
      </c>
      <c r="R1008" s="190" cm="1">
        <f t="array" ref="R1008">IFERROR(INDEX(Forecast_Capex_Input!O$12:O$286,$Z1008),0)</f>
        <v>0</v>
      </c>
      <c r="S1008" s="24" cm="1">
        <f t="array" ref="S1008">IFERROR(INDEX(Forecast_Capex_Input!P$12:P$286,$Z1008),0)</f>
        <v>0</v>
      </c>
      <c r="T1008" s="150" t="str" cm="1">
        <f t="array" aca="1" ref="T1008" ca="1">IFERROR(INDEX(General!$K$91:$K$110,$AC1008),NA)</f>
        <v>N/A</v>
      </c>
      <c r="U1008" s="43" cm="1">
        <f t="array" aca="1" ref="U1008" ca="1">IFERROR(
IF($F1008=General!$E$25,INDEX(Forecast_Capex_Input!S$12:S$286,$Z1008),
INDEX(Forecast_Capex_Input!T$12:T$286,$Z1008)),0)</f>
        <v>0</v>
      </c>
      <c r="V1008" s="82" t="b">
        <f>IFERROR(INDEX(Overheads!$T$19:$T$26,MATCH($I1008,Overheads!$E$19:$E$26,0)),FALSE)</f>
        <v>0</v>
      </c>
      <c r="W1008" s="209" cm="1">
        <f t="array" ref="W1008">IFERROR(
INDEX(Forecast_Capex_Input!CN$12:CN$286,$Z1008),0)</f>
        <v>0</v>
      </c>
      <c r="X1008" s="209">
        <f>IFERROR(
MATCH($W1008,General!$L$39:$S$39,0),1)</f>
        <v>1</v>
      </c>
      <c r="Z1008" s="28" t="str">
        <f>IFERROR(
IF(MATCH($C1008,Forecast_Capex_Input!$CI$12:$CI$286,1)+1&gt;MAX(Forecast_Capex_Input!$C$12:$C$286),NA,
MATCH($C1008,Forecast_Capex_Input!$CI$12:$CI$286,1)+1),1)</f>
        <v>N/A</v>
      </c>
      <c r="AA1008" s="28" t="str" cm="1">
        <f t="array" aca="1" ref="AA1008" ca="1">IFERROR(
IF(Z1007&lt;&gt;Z1008,1,
IF(COUNTIF(OFFSET(AA1007,0,0,-INDEX(Forecast_Capex_Input!$CG$12:$CG$286,$Z1008)),AA1007)=INDEX(Forecast_Capex_Input!$CG$12:$CG$286,$Z1008),AA1007+1,AA1007)),NA)</f>
        <v>N/A</v>
      </c>
      <c r="AB1008" s="28" t="str" cm="1">
        <f t="array" ref="AB1008">IFERROR($C1008-IF($Z1008=1,1,INDEX(Forecast_Capex_Input!$CI$12:$CI$286,$Z1008-1))+1,NA)</f>
        <v>N/A</v>
      </c>
      <c r="AC1008" s="28" t="str" cm="1">
        <f t="array" aca="1" ref="AC1008" ca="1">IFERROR(IF(AA1008=1,
INDEX(Forecast_Capex_Input!$AI$10:$BB$10,SMALL(IF(INDEX(Forecast_Capex_Input!$AI$12:$BB$286,$Z1008,0)&gt;0,COLUMN(Forecast_Capex_Input!$AI$10:$BB$10)-COLUMN(Forecast_Capex_Input!$AI$12)+1),ROWS(OFFSET(AC1007,0,0,-$AB1008)))),
OFFSET(AC1007,-INDEX(Forecast_Capex_Input!$CG$12:$CG$286,$Z1008)+1,0)),NA)</f>
        <v>N/A</v>
      </c>
      <c r="AD1008" s="28" t="str">
        <f t="shared" ca="1" si="87"/>
        <v>N/A</v>
      </c>
      <c r="AE1008" s="82" t="b">
        <f t="shared" si="91"/>
        <v>0</v>
      </c>
      <c r="AF1008" s="78" t="b">
        <v>0</v>
      </c>
      <c r="AG1008" s="82" t="b">
        <f t="shared" si="88"/>
        <v>1</v>
      </c>
      <c r="AI1008" s="55">
        <v>0</v>
      </c>
      <c r="AJ1008" s="55">
        <v>0</v>
      </c>
      <c r="AK1008" s="55">
        <v>0</v>
      </c>
      <c r="AL1008" s="55">
        <v>0</v>
      </c>
      <c r="AM1008" s="55">
        <v>0</v>
      </c>
      <c r="AN1008" s="135">
        <v>0</v>
      </c>
      <c r="AP1008" s="55">
        <v>0</v>
      </c>
      <c r="AQ1008" s="55">
        <v>0</v>
      </c>
      <c r="AR1008" s="55">
        <v>0</v>
      </c>
      <c r="AS1008" s="55">
        <v>0</v>
      </c>
      <c r="AT1008" s="55">
        <v>0</v>
      </c>
      <c r="AU1008" s="135">
        <v>0</v>
      </c>
      <c r="AW1008" s="55">
        <v>0</v>
      </c>
      <c r="AX1008" s="55">
        <v>0</v>
      </c>
      <c r="AY1008" s="55">
        <v>0</v>
      </c>
      <c r="AZ1008" s="55">
        <v>0</v>
      </c>
      <c r="BA1008" s="55">
        <v>0</v>
      </c>
      <c r="BB1008" s="135">
        <v>0</v>
      </c>
      <c r="BD1008" s="55">
        <v>0</v>
      </c>
      <c r="BE1008" s="55">
        <v>0</v>
      </c>
      <c r="BF1008" s="55">
        <v>0</v>
      </c>
      <c r="BG1008" s="55">
        <v>0</v>
      </c>
      <c r="BH1008" s="55">
        <v>0</v>
      </c>
      <c r="BI1008" s="135">
        <v>0</v>
      </c>
      <c r="BK1008" s="55">
        <v>0</v>
      </c>
      <c r="BL1008" s="55">
        <v>0</v>
      </c>
      <c r="BM1008" s="55">
        <v>0</v>
      </c>
      <c r="BN1008" s="55">
        <v>0</v>
      </c>
      <c r="BO1008" s="55">
        <v>0</v>
      </c>
      <c r="BP1008" s="135">
        <v>0</v>
      </c>
      <c r="BR1008" s="147">
        <v>0</v>
      </c>
      <c r="BS1008" s="147">
        <v>0</v>
      </c>
      <c r="BT1008" s="147">
        <v>0</v>
      </c>
      <c r="BU1008" s="147">
        <v>0</v>
      </c>
      <c r="BV1008" s="147">
        <v>0</v>
      </c>
      <c r="BX1008" s="55">
        <v>0</v>
      </c>
      <c r="BY1008" s="55">
        <v>0</v>
      </c>
      <c r="BZ1008" s="55">
        <v>0</v>
      </c>
      <c r="CA1008" s="55">
        <v>0</v>
      </c>
      <c r="CB1008" s="55">
        <v>0</v>
      </c>
      <c r="CC1008" s="135">
        <v>0</v>
      </c>
      <c r="CE1008" s="55">
        <v>0</v>
      </c>
      <c r="CF1008" s="55">
        <v>0</v>
      </c>
      <c r="CG1008" s="55">
        <v>0</v>
      </c>
      <c r="CH1008" s="55">
        <v>0</v>
      </c>
      <c r="CI1008" s="55">
        <v>0</v>
      </c>
      <c r="CJ1008" s="135">
        <v>0</v>
      </c>
      <c r="CL1008" s="55">
        <v>0</v>
      </c>
      <c r="CM1008" s="55">
        <v>0</v>
      </c>
      <c r="CN1008" s="55">
        <v>0</v>
      </c>
      <c r="CO1008" s="55">
        <v>0</v>
      </c>
      <c r="CP1008" s="55">
        <v>0</v>
      </c>
      <c r="CQ1008" s="135">
        <v>0</v>
      </c>
      <c r="CS1008" s="67">
        <v>0</v>
      </c>
      <c r="CT1008" s="67">
        <v>0</v>
      </c>
      <c r="CU1008" s="67">
        <v>0</v>
      </c>
      <c r="CV1008" s="67">
        <v>0</v>
      </c>
      <c r="CW1008" s="67">
        <v>0</v>
      </c>
      <c r="CX1008" s="135">
        <v>0</v>
      </c>
      <c r="CZ1008" s="55">
        <v>0</v>
      </c>
      <c r="DA1008" s="55">
        <v>0</v>
      </c>
      <c r="DB1008" s="55">
        <v>0</v>
      </c>
      <c r="DC1008" s="55">
        <v>0</v>
      </c>
      <c r="DD1008" s="55">
        <v>0</v>
      </c>
      <c r="DE1008" s="135">
        <v>0</v>
      </c>
      <c r="DG1008" s="43" t="b" cm="1">
        <f t="array" aca="1" ref="DG1008" ca="1">OR($G1008=Forecast_Capex_Input!$BF$8:$BF$10)</f>
        <v>0</v>
      </c>
      <c r="DH1008" s="43" cm="1">
        <f t="array" aca="1" ref="DH1008" ca="1">IFERROR(INDEX(Forecast_Capex_Input!BG$12:BG$286,$Z1008)
*(INDEX(Forecast_Capex_Input!$H$12:$H$286,$Z1008)=Repex),0)
*$DG1008</f>
        <v>0</v>
      </c>
      <c r="DI1008" s="43" cm="1">
        <f t="array" aca="1" ref="DI1008" ca="1">IFERROR(INDEX(Forecast_Capex_Input!BH$12:BH$286,$Z1008)
*(INDEX(Forecast_Capex_Input!$H$12:$H$286,$Z1008)=Repex),0)
*$DG1008</f>
        <v>0</v>
      </c>
      <c r="DJ1008" s="43" cm="1">
        <f t="array" aca="1" ref="DJ1008" ca="1">IFERROR(INDEX(Forecast_Capex_Input!BI$12:BI$286,$Z1008)
*(INDEX(Forecast_Capex_Input!$H$12:$H$286,$Z1008)=Repex),0)
*$DG1008</f>
        <v>0</v>
      </c>
      <c r="DK1008" s="43" cm="1">
        <f t="array" aca="1" ref="DK1008" ca="1">IFERROR(INDEX(Forecast_Capex_Input!BJ$12:BJ$286,$Z1008)
*(INDEX(Forecast_Capex_Input!$H$12:$H$286,$Z1008)=Repex),0)
*$DG1008</f>
        <v>0</v>
      </c>
      <c r="DL1008" s="43" cm="1">
        <f t="array" aca="1" ref="DL1008" ca="1">IFERROR(INDEX(Forecast_Capex_Input!BK$12:BK$286,$Z1008)
*(INDEX(Forecast_Capex_Input!$H$12:$H$286,$Z1008)=Repex),0)
*$DG1008</f>
        <v>0</v>
      </c>
      <c r="DM1008" s="43" cm="1">
        <f t="array" aca="1" ref="DM1008" ca="1">IFERROR(INDEX(Forecast_Capex_Input!BL$12:BL$286,$Z1008)
*(INDEX(Forecast_Capex_Input!$H$12:$H$286,$Z1008)=Repex),0)
*$DG1008</f>
        <v>0</v>
      </c>
      <c r="DO1008" s="43" t="b" cm="1">
        <f t="array" aca="1" ref="DO1008" ca="1">OR($G1008=Forecast_Capex_Input!$BN$8:$BN$9)</f>
        <v>0</v>
      </c>
      <c r="DP1008" s="43" cm="1">
        <f t="array" aca="1" ref="DP1008" ca="1">IFERROR(INDEX(Forecast_Capex_Input!BO$12:BO$286,$Z1008)
*(INDEX(Forecast_Capex_Input!$H$12:$H$286,$Z1008)=Repex),0)
*$DO1008</f>
        <v>0</v>
      </c>
      <c r="DQ1008" s="43" cm="1">
        <f t="array" aca="1" ref="DQ1008" ca="1">IFERROR(INDEX(Forecast_Capex_Input!BP$12:BP$286,$Z1008)
*(INDEX(Forecast_Capex_Input!$H$12:$H$286,$Z1008)=Repex),0)
*$DO1008</f>
        <v>0</v>
      </c>
      <c r="DR1008" s="43" cm="1">
        <f t="array" aca="1" ref="DR1008" ca="1">IFERROR(INDEX(Forecast_Capex_Input!BQ$12:BQ$286,$Z1008)
*(INDEX(Forecast_Capex_Input!$H$12:$H$286,$Z1008)=Repex),0)
*$DO1008</f>
        <v>0</v>
      </c>
      <c r="DS1008" s="43" cm="1">
        <f t="array" aca="1" ref="DS1008" ca="1">IFERROR(INDEX(Forecast_Capex_Input!BR$12:BR$286,$Z1008)
*(INDEX(Forecast_Capex_Input!$H$12:$H$286,$Z1008)=Repex),0)
*$DO1008</f>
        <v>0</v>
      </c>
      <c r="DT1008" s="43" cm="1">
        <f t="array" aca="1" ref="DT1008" ca="1">IFERROR(INDEX(Forecast_Capex_Input!BS$12:BS$286,$Z1008)
*(INDEX(Forecast_Capex_Input!$H$12:$H$286,$Z1008)=Repex),0)
*$DO1008</f>
        <v>0</v>
      </c>
      <c r="DV1008" s="43" t="b" cm="1">
        <f t="array" aca="1" ref="DV1008" ca="1">OR($G1008=Forecast_Capex_Input!$BU$8:$BU$10)</f>
        <v>0</v>
      </c>
      <c r="DW1008" s="43" cm="1">
        <f t="array" aca="1" ref="DW1008" ca="1">IFERROR(INDEX(Forecast_Capex_Input!BV$12:BV$286,$Z1008)
*(INDEX(Forecast_Capex_Input!$H$12:$H$286,$Z1008)=Repex),0)
*$DV1008</f>
        <v>0</v>
      </c>
      <c r="DX1008" s="43" cm="1">
        <f t="array" aca="1" ref="DX1008" ca="1">IFERROR(INDEX(Forecast_Capex_Input!BW$12:BW$286,$Z1008)
*(INDEX(Forecast_Capex_Input!$H$12:$H$286,$Z1008)=Repex),0)
*$DV1008</f>
        <v>0</v>
      </c>
      <c r="DY1008" s="43" cm="1">
        <f t="array" aca="1" ref="DY1008" ca="1">IFERROR(INDEX(Forecast_Capex_Input!BX$12:BX$286,$Z1008)
*(INDEX(Forecast_Capex_Input!$H$12:$H$286,$Z1008)=Repex),0)
*$DV1008</f>
        <v>0</v>
      </c>
      <c r="DZ1008" s="43" cm="1">
        <f t="array" aca="1" ref="DZ1008" ca="1">IFERROR(INDEX(Forecast_Capex_Input!BY$12:BY$286,$Z1008)
*(INDEX(Forecast_Capex_Input!$H$12:$H$286,$Z1008)=Repex),0)
*$DV1008</f>
        <v>0</v>
      </c>
      <c r="EA1008" s="43" cm="1">
        <f t="array" aca="1" ref="EA1008" ca="1">IFERROR(INDEX(Forecast_Capex_Input!BZ$12:BZ$286,$Z1008)
*(INDEX(Forecast_Capex_Input!$H$12:$H$286,$Z1008)=Repex),0)
*$DV1008</f>
        <v>0</v>
      </c>
      <c r="EB1008" s="43" cm="1">
        <f t="array" aca="1" ref="EB1008" ca="1">IFERROR(INDEX(Forecast_Capex_Input!CA$12:CA$286,$Z1008)
*(INDEX(Forecast_Capex_Input!$H$12:$H$286,$Z1008)=Repex),0)
*$DV1008</f>
        <v>0</v>
      </c>
      <c r="EC1008" s="43" cm="1">
        <f t="array" aca="1" ref="EC1008" ca="1">IFERROR(INDEX(Forecast_Capex_Input!CB$12:CB$286,$Z1008)
*(INDEX(Forecast_Capex_Input!$H$12:$H$286,$Z1008)=Repex),0)
*$DV1008</f>
        <v>0</v>
      </c>
      <c r="ED1008" s="43" cm="1">
        <f t="array" aca="1" ref="ED1008" ca="1">IFERROR(INDEX(Forecast_Capex_Input!CC$12:CC$286,$Z1008)
*(INDEX(Forecast_Capex_Input!$H$12:$H$286,$Z1008)=Repex),0)
*$DV1008</f>
        <v>0</v>
      </c>
      <c r="EF1008" s="86" t="str">
        <f t="shared" si="89"/>
        <v>N/A</v>
      </c>
      <c r="EG1008" s="28" t="str">
        <f>IFERROR(RANK(EF1008,EF$11:EF$1010,0)+COUNTIF(EF$11:EF1008,EF1008)-1,NA)</f>
        <v>N/A</v>
      </c>
    </row>
    <row r="1009" spans="2:137" x14ac:dyDescent="0.2">
      <c r="C1009" s="28">
        <f t="shared" si="90"/>
        <v>999</v>
      </c>
      <c r="D1009" s="9" t="str" cm="1">
        <f t="array" ref="D1009">IFERROR(INDEX(Forecast_Capex_Input!$D$12:$D$286,$Z1009),NA)</f>
        <v>N/A</v>
      </c>
      <c r="E1009" s="24" t="str" cm="1">
        <f t="array" ref="E1009">IF($Z1009=NA,NA,INDEX(Forecast_Capex_Input!$E$12:$E$286,$Z1009))</f>
        <v>N/A</v>
      </c>
      <c r="F1009" s="9" t="str" cm="1">
        <f t="array" aca="1" ref="F1009" ca="1">IFERROR(INDEX(General!$E$25:$E$26,$AA1009),NA)</f>
        <v>N/A</v>
      </c>
      <c r="G1009" s="9" t="str" cm="1">
        <f t="array" aca="1" ref="G1009" ca="1">IFERROR(INDEX(Forecast_Capex_Input!$AI$11:$BB$11,$AC1009),NA)</f>
        <v>N/A</v>
      </c>
      <c r="H1009" s="50" t="str" cm="1">
        <f t="array" aca="1" ref="H1009" ca="1">IFERROR(INDEX(Forecast_Capex_Input!$AI$12:$BB$286,$Z1009,$AC1009),NA)</f>
        <v>N/A</v>
      </c>
      <c r="I1009" s="150" t="str" cm="1">
        <f t="array" ref="I1009">IFERROR(INDEX(Forecast_Capex_Input!$F$12:$F$286,$Z1009),NA)</f>
        <v>N/A</v>
      </c>
      <c r="J1009" s="150" t="str" cm="1">
        <f t="array" ref="J1009">IFERROR(INDEX(Forecast_Capex_Input!G$12:G$286,$Z1009),NA)</f>
        <v>N/A</v>
      </c>
      <c r="K1009" s="150" t="str" cm="1">
        <f t="array" ref="K1009">IFERROR(INDEX(Forecast_Capex_Input!H$12:H$286,$Z1009),NA)</f>
        <v>N/A</v>
      </c>
      <c r="L1009" s="150" t="str" cm="1">
        <f t="array" ref="L1009">IFERROR(INDEX(Forecast_Capex_Input!I$12:I$286,$Z1009),NA)</f>
        <v>N/A</v>
      </c>
      <c r="M1009" s="150" t="str" cm="1">
        <f t="array" ref="M1009">IFERROR(INDEX(Forecast_Capex_Input!J$12:J$286,$Z1009),NA)</f>
        <v>N/A</v>
      </c>
      <c r="N1009" s="150" t="str" cm="1">
        <f t="array" ref="N1009">IFERROR(INDEX(Forecast_Capex_Input!K$12:K$286,$Z1009),NA)</f>
        <v>N/A</v>
      </c>
      <c r="O1009" s="150" t="str" cm="1">
        <f t="array" ref="O1009">IFERROR(INDEX(Forecast_Capex_Input!L$12:L$286,$Z1009),NA)</f>
        <v>N/A</v>
      </c>
      <c r="P1009" s="150" t="str" cm="1">
        <f t="array" ref="P1009">IFERROR(INDEX(Forecast_Capex_Input!M$12:M$286,$Z1009),NA)</f>
        <v>N/A</v>
      </c>
      <c r="Q1009" s="24" t="str" cm="1">
        <f t="array" ref="Q1009">IFERROR(INDEX(Forecast_Capex_Input!N$12:N$286,$Z1009),NA)</f>
        <v>N/A</v>
      </c>
      <c r="R1009" s="190" cm="1">
        <f t="array" ref="R1009">IFERROR(INDEX(Forecast_Capex_Input!O$12:O$286,$Z1009),0)</f>
        <v>0</v>
      </c>
      <c r="S1009" s="24" cm="1">
        <f t="array" ref="S1009">IFERROR(INDEX(Forecast_Capex_Input!P$12:P$286,$Z1009),0)</f>
        <v>0</v>
      </c>
      <c r="T1009" s="150" t="str" cm="1">
        <f t="array" aca="1" ref="T1009" ca="1">IFERROR(INDEX(General!$K$91:$K$110,$AC1009),NA)</f>
        <v>N/A</v>
      </c>
      <c r="U1009" s="43" cm="1">
        <f t="array" aca="1" ref="U1009" ca="1">IFERROR(
IF($F1009=General!$E$25,INDEX(Forecast_Capex_Input!S$12:S$286,$Z1009),
INDEX(Forecast_Capex_Input!T$12:T$286,$Z1009)),0)</f>
        <v>0</v>
      </c>
      <c r="V1009" s="82" t="b">
        <f>IFERROR(INDEX(Overheads!$T$19:$T$26,MATCH($I1009,Overheads!$E$19:$E$26,0)),FALSE)</f>
        <v>0</v>
      </c>
      <c r="W1009" s="209" cm="1">
        <f t="array" ref="W1009">IFERROR(
INDEX(Forecast_Capex_Input!CN$12:CN$286,$Z1009),0)</f>
        <v>0</v>
      </c>
      <c r="X1009" s="209">
        <f>IFERROR(
MATCH($W1009,General!$L$39:$S$39,0),1)</f>
        <v>1</v>
      </c>
      <c r="Z1009" s="28" t="str">
        <f>IFERROR(
IF(MATCH($C1009,Forecast_Capex_Input!$CI$12:$CI$286,1)+1&gt;MAX(Forecast_Capex_Input!$C$12:$C$286),NA,
MATCH($C1009,Forecast_Capex_Input!$CI$12:$CI$286,1)+1),1)</f>
        <v>N/A</v>
      </c>
      <c r="AA1009" s="28" t="str" cm="1">
        <f t="array" aca="1" ref="AA1009" ca="1">IFERROR(
IF(Z1008&lt;&gt;Z1009,1,
IF(COUNTIF(OFFSET(AA1008,0,0,-INDEX(Forecast_Capex_Input!$CG$12:$CG$286,$Z1009)),AA1008)=INDEX(Forecast_Capex_Input!$CG$12:$CG$286,$Z1009),AA1008+1,AA1008)),NA)</f>
        <v>N/A</v>
      </c>
      <c r="AB1009" s="28" t="str" cm="1">
        <f t="array" ref="AB1009">IFERROR($C1009-IF($Z1009=1,1,INDEX(Forecast_Capex_Input!$CI$12:$CI$286,$Z1009-1))+1,NA)</f>
        <v>N/A</v>
      </c>
      <c r="AC1009" s="28" t="str" cm="1">
        <f t="array" aca="1" ref="AC1009" ca="1">IFERROR(IF(AA1009=1,
INDEX(Forecast_Capex_Input!$AI$10:$BB$10,SMALL(IF(INDEX(Forecast_Capex_Input!$AI$12:$BB$286,$Z1009,0)&gt;0,COLUMN(Forecast_Capex_Input!$AI$10:$BB$10)-COLUMN(Forecast_Capex_Input!$AI$12)+1),ROWS(OFFSET(AC1008,0,0,-$AB1009)))),
OFFSET(AC1008,-INDEX(Forecast_Capex_Input!$CG$12:$CG$286,$Z1009)+1,0)),NA)</f>
        <v>N/A</v>
      </c>
      <c r="AD1009" s="28" t="str">
        <f t="shared" ca="1" si="87"/>
        <v>N/A</v>
      </c>
      <c r="AE1009" s="82" t="b">
        <f t="shared" si="91"/>
        <v>0</v>
      </c>
      <c r="AF1009" s="78" t="b">
        <v>0</v>
      </c>
      <c r="AG1009" s="82" t="b">
        <f t="shared" si="88"/>
        <v>1</v>
      </c>
      <c r="AI1009" s="55">
        <v>0</v>
      </c>
      <c r="AJ1009" s="55">
        <v>0</v>
      </c>
      <c r="AK1009" s="55">
        <v>0</v>
      </c>
      <c r="AL1009" s="55">
        <v>0</v>
      </c>
      <c r="AM1009" s="55">
        <v>0</v>
      </c>
      <c r="AN1009" s="135">
        <v>0</v>
      </c>
      <c r="AP1009" s="55">
        <v>0</v>
      </c>
      <c r="AQ1009" s="55">
        <v>0</v>
      </c>
      <c r="AR1009" s="55">
        <v>0</v>
      </c>
      <c r="AS1009" s="55">
        <v>0</v>
      </c>
      <c r="AT1009" s="55">
        <v>0</v>
      </c>
      <c r="AU1009" s="135">
        <v>0</v>
      </c>
      <c r="AW1009" s="55">
        <v>0</v>
      </c>
      <c r="AX1009" s="55">
        <v>0</v>
      </c>
      <c r="AY1009" s="55">
        <v>0</v>
      </c>
      <c r="AZ1009" s="55">
        <v>0</v>
      </c>
      <c r="BA1009" s="55">
        <v>0</v>
      </c>
      <c r="BB1009" s="135">
        <v>0</v>
      </c>
      <c r="BD1009" s="55">
        <v>0</v>
      </c>
      <c r="BE1009" s="55">
        <v>0</v>
      </c>
      <c r="BF1009" s="55">
        <v>0</v>
      </c>
      <c r="BG1009" s="55">
        <v>0</v>
      </c>
      <c r="BH1009" s="55">
        <v>0</v>
      </c>
      <c r="BI1009" s="135">
        <v>0</v>
      </c>
      <c r="BK1009" s="55">
        <v>0</v>
      </c>
      <c r="BL1009" s="55">
        <v>0</v>
      </c>
      <c r="BM1009" s="55">
        <v>0</v>
      </c>
      <c r="BN1009" s="55">
        <v>0</v>
      </c>
      <c r="BO1009" s="55">
        <v>0</v>
      </c>
      <c r="BP1009" s="135">
        <v>0</v>
      </c>
      <c r="BR1009" s="147">
        <v>0</v>
      </c>
      <c r="BS1009" s="147">
        <v>0</v>
      </c>
      <c r="BT1009" s="147">
        <v>0</v>
      </c>
      <c r="BU1009" s="147">
        <v>0</v>
      </c>
      <c r="BV1009" s="147">
        <v>0</v>
      </c>
      <c r="BX1009" s="55">
        <v>0</v>
      </c>
      <c r="BY1009" s="55">
        <v>0</v>
      </c>
      <c r="BZ1009" s="55">
        <v>0</v>
      </c>
      <c r="CA1009" s="55">
        <v>0</v>
      </c>
      <c r="CB1009" s="55">
        <v>0</v>
      </c>
      <c r="CC1009" s="135">
        <v>0</v>
      </c>
      <c r="CE1009" s="55">
        <v>0</v>
      </c>
      <c r="CF1009" s="55">
        <v>0</v>
      </c>
      <c r="CG1009" s="55">
        <v>0</v>
      </c>
      <c r="CH1009" s="55">
        <v>0</v>
      </c>
      <c r="CI1009" s="55">
        <v>0</v>
      </c>
      <c r="CJ1009" s="135">
        <v>0</v>
      </c>
      <c r="CL1009" s="55">
        <v>0</v>
      </c>
      <c r="CM1009" s="55">
        <v>0</v>
      </c>
      <c r="CN1009" s="55">
        <v>0</v>
      </c>
      <c r="CO1009" s="55">
        <v>0</v>
      </c>
      <c r="CP1009" s="55">
        <v>0</v>
      </c>
      <c r="CQ1009" s="135">
        <v>0</v>
      </c>
      <c r="CS1009" s="67">
        <v>0</v>
      </c>
      <c r="CT1009" s="67">
        <v>0</v>
      </c>
      <c r="CU1009" s="67">
        <v>0</v>
      </c>
      <c r="CV1009" s="67">
        <v>0</v>
      </c>
      <c r="CW1009" s="67">
        <v>0</v>
      </c>
      <c r="CX1009" s="135">
        <v>0</v>
      </c>
      <c r="CZ1009" s="55">
        <v>0</v>
      </c>
      <c r="DA1009" s="55">
        <v>0</v>
      </c>
      <c r="DB1009" s="55">
        <v>0</v>
      </c>
      <c r="DC1009" s="55">
        <v>0</v>
      </c>
      <c r="DD1009" s="55">
        <v>0</v>
      </c>
      <c r="DE1009" s="135">
        <v>0</v>
      </c>
      <c r="DG1009" s="43" t="b" cm="1">
        <f t="array" aca="1" ref="DG1009" ca="1">OR($G1009=Forecast_Capex_Input!$BF$8:$BF$10)</f>
        <v>0</v>
      </c>
      <c r="DH1009" s="43" cm="1">
        <f t="array" aca="1" ref="DH1009" ca="1">IFERROR(INDEX(Forecast_Capex_Input!BG$12:BG$286,$Z1009)
*(INDEX(Forecast_Capex_Input!$H$12:$H$286,$Z1009)=Repex),0)
*$DG1009</f>
        <v>0</v>
      </c>
      <c r="DI1009" s="43" cm="1">
        <f t="array" aca="1" ref="DI1009" ca="1">IFERROR(INDEX(Forecast_Capex_Input!BH$12:BH$286,$Z1009)
*(INDEX(Forecast_Capex_Input!$H$12:$H$286,$Z1009)=Repex),0)
*$DG1009</f>
        <v>0</v>
      </c>
      <c r="DJ1009" s="43" cm="1">
        <f t="array" aca="1" ref="DJ1009" ca="1">IFERROR(INDEX(Forecast_Capex_Input!BI$12:BI$286,$Z1009)
*(INDEX(Forecast_Capex_Input!$H$12:$H$286,$Z1009)=Repex),0)
*$DG1009</f>
        <v>0</v>
      </c>
      <c r="DK1009" s="43" cm="1">
        <f t="array" aca="1" ref="DK1009" ca="1">IFERROR(INDEX(Forecast_Capex_Input!BJ$12:BJ$286,$Z1009)
*(INDEX(Forecast_Capex_Input!$H$12:$H$286,$Z1009)=Repex),0)
*$DG1009</f>
        <v>0</v>
      </c>
      <c r="DL1009" s="43" cm="1">
        <f t="array" aca="1" ref="DL1009" ca="1">IFERROR(INDEX(Forecast_Capex_Input!BK$12:BK$286,$Z1009)
*(INDEX(Forecast_Capex_Input!$H$12:$H$286,$Z1009)=Repex),0)
*$DG1009</f>
        <v>0</v>
      </c>
      <c r="DM1009" s="43" cm="1">
        <f t="array" aca="1" ref="DM1009" ca="1">IFERROR(INDEX(Forecast_Capex_Input!BL$12:BL$286,$Z1009)
*(INDEX(Forecast_Capex_Input!$H$12:$H$286,$Z1009)=Repex),0)
*$DG1009</f>
        <v>0</v>
      </c>
      <c r="DO1009" s="43" t="b" cm="1">
        <f t="array" aca="1" ref="DO1009" ca="1">OR($G1009=Forecast_Capex_Input!$BN$8:$BN$9)</f>
        <v>0</v>
      </c>
      <c r="DP1009" s="43" cm="1">
        <f t="array" aca="1" ref="DP1009" ca="1">IFERROR(INDEX(Forecast_Capex_Input!BO$12:BO$286,$Z1009)
*(INDEX(Forecast_Capex_Input!$H$12:$H$286,$Z1009)=Repex),0)
*$DO1009</f>
        <v>0</v>
      </c>
      <c r="DQ1009" s="43" cm="1">
        <f t="array" aca="1" ref="DQ1009" ca="1">IFERROR(INDEX(Forecast_Capex_Input!BP$12:BP$286,$Z1009)
*(INDEX(Forecast_Capex_Input!$H$12:$H$286,$Z1009)=Repex),0)
*$DO1009</f>
        <v>0</v>
      </c>
      <c r="DR1009" s="43" cm="1">
        <f t="array" aca="1" ref="DR1009" ca="1">IFERROR(INDEX(Forecast_Capex_Input!BQ$12:BQ$286,$Z1009)
*(INDEX(Forecast_Capex_Input!$H$12:$H$286,$Z1009)=Repex),0)
*$DO1009</f>
        <v>0</v>
      </c>
      <c r="DS1009" s="43" cm="1">
        <f t="array" aca="1" ref="DS1009" ca="1">IFERROR(INDEX(Forecast_Capex_Input!BR$12:BR$286,$Z1009)
*(INDEX(Forecast_Capex_Input!$H$12:$H$286,$Z1009)=Repex),0)
*$DO1009</f>
        <v>0</v>
      </c>
      <c r="DT1009" s="43" cm="1">
        <f t="array" aca="1" ref="DT1009" ca="1">IFERROR(INDEX(Forecast_Capex_Input!BS$12:BS$286,$Z1009)
*(INDEX(Forecast_Capex_Input!$H$12:$H$286,$Z1009)=Repex),0)
*$DO1009</f>
        <v>0</v>
      </c>
      <c r="DV1009" s="43" t="b" cm="1">
        <f t="array" aca="1" ref="DV1009" ca="1">OR($G1009=Forecast_Capex_Input!$BU$8:$BU$10)</f>
        <v>0</v>
      </c>
      <c r="DW1009" s="43" cm="1">
        <f t="array" aca="1" ref="DW1009" ca="1">IFERROR(INDEX(Forecast_Capex_Input!BV$12:BV$286,$Z1009)
*(INDEX(Forecast_Capex_Input!$H$12:$H$286,$Z1009)=Repex),0)
*$DV1009</f>
        <v>0</v>
      </c>
      <c r="DX1009" s="43" cm="1">
        <f t="array" aca="1" ref="DX1009" ca="1">IFERROR(INDEX(Forecast_Capex_Input!BW$12:BW$286,$Z1009)
*(INDEX(Forecast_Capex_Input!$H$12:$H$286,$Z1009)=Repex),0)
*$DV1009</f>
        <v>0</v>
      </c>
      <c r="DY1009" s="43" cm="1">
        <f t="array" aca="1" ref="DY1009" ca="1">IFERROR(INDEX(Forecast_Capex_Input!BX$12:BX$286,$Z1009)
*(INDEX(Forecast_Capex_Input!$H$12:$H$286,$Z1009)=Repex),0)
*$DV1009</f>
        <v>0</v>
      </c>
      <c r="DZ1009" s="43" cm="1">
        <f t="array" aca="1" ref="DZ1009" ca="1">IFERROR(INDEX(Forecast_Capex_Input!BY$12:BY$286,$Z1009)
*(INDEX(Forecast_Capex_Input!$H$12:$H$286,$Z1009)=Repex),0)
*$DV1009</f>
        <v>0</v>
      </c>
      <c r="EA1009" s="43" cm="1">
        <f t="array" aca="1" ref="EA1009" ca="1">IFERROR(INDEX(Forecast_Capex_Input!BZ$12:BZ$286,$Z1009)
*(INDEX(Forecast_Capex_Input!$H$12:$H$286,$Z1009)=Repex),0)
*$DV1009</f>
        <v>0</v>
      </c>
      <c r="EB1009" s="43" cm="1">
        <f t="array" aca="1" ref="EB1009" ca="1">IFERROR(INDEX(Forecast_Capex_Input!CA$12:CA$286,$Z1009)
*(INDEX(Forecast_Capex_Input!$H$12:$H$286,$Z1009)=Repex),0)
*$DV1009</f>
        <v>0</v>
      </c>
      <c r="EC1009" s="43" cm="1">
        <f t="array" aca="1" ref="EC1009" ca="1">IFERROR(INDEX(Forecast_Capex_Input!CB$12:CB$286,$Z1009)
*(INDEX(Forecast_Capex_Input!$H$12:$H$286,$Z1009)=Repex),0)
*$DV1009</f>
        <v>0</v>
      </c>
      <c r="ED1009" s="43" cm="1">
        <f t="array" aca="1" ref="ED1009" ca="1">IFERROR(INDEX(Forecast_Capex_Input!CC$12:CC$286,$Z1009)
*(INDEX(Forecast_Capex_Input!$H$12:$H$286,$Z1009)=Repex),0)
*$DV1009</f>
        <v>0</v>
      </c>
      <c r="EF1009" s="86" t="str">
        <f t="shared" si="89"/>
        <v>N/A</v>
      </c>
      <c r="EG1009" s="28" t="str">
        <f>IFERROR(RANK(EF1009,EF$11:EF$1010,0)+COUNTIF(EF$11:EF1009,EF1009)-1,NA)</f>
        <v>N/A</v>
      </c>
    </row>
    <row r="1010" spans="2:137" x14ac:dyDescent="0.2">
      <c r="C1010" s="28">
        <f t="shared" si="90"/>
        <v>1000</v>
      </c>
      <c r="D1010" s="9" t="str" cm="1">
        <f t="array" ref="D1010">IFERROR(INDEX(Forecast_Capex_Input!$D$12:$D$286,$Z1010),NA)</f>
        <v>N/A</v>
      </c>
      <c r="E1010" s="24" t="str" cm="1">
        <f t="array" ref="E1010">IF($Z1010=NA,NA,INDEX(Forecast_Capex_Input!$E$12:$E$286,$Z1010))</f>
        <v>N/A</v>
      </c>
      <c r="F1010" s="9" t="str" cm="1">
        <f t="array" aca="1" ref="F1010" ca="1">IFERROR(INDEX(General!$E$25:$E$26,$AA1010),NA)</f>
        <v>N/A</v>
      </c>
      <c r="G1010" s="9" t="str" cm="1">
        <f t="array" aca="1" ref="G1010" ca="1">IFERROR(INDEX(Forecast_Capex_Input!$AI$11:$BB$11,$AC1010),NA)</f>
        <v>N/A</v>
      </c>
      <c r="H1010" s="50" t="str" cm="1">
        <f t="array" aca="1" ref="H1010" ca="1">IFERROR(INDEX(Forecast_Capex_Input!$AI$12:$BB$286,$Z1010,$AC1010),NA)</f>
        <v>N/A</v>
      </c>
      <c r="I1010" s="150" t="str" cm="1">
        <f t="array" ref="I1010">IFERROR(INDEX(Forecast_Capex_Input!$F$12:$F$286,$Z1010),NA)</f>
        <v>N/A</v>
      </c>
      <c r="J1010" s="150" t="str" cm="1">
        <f t="array" ref="J1010">IFERROR(INDEX(Forecast_Capex_Input!G$12:G$286,$Z1010),NA)</f>
        <v>N/A</v>
      </c>
      <c r="K1010" s="150" t="str" cm="1">
        <f t="array" ref="K1010">IFERROR(INDEX(Forecast_Capex_Input!H$12:H$286,$Z1010),NA)</f>
        <v>N/A</v>
      </c>
      <c r="L1010" s="150" t="str" cm="1">
        <f t="array" ref="L1010">IFERROR(INDEX(Forecast_Capex_Input!I$12:I$286,$Z1010),NA)</f>
        <v>N/A</v>
      </c>
      <c r="M1010" s="150" t="str" cm="1">
        <f t="array" ref="M1010">IFERROR(INDEX(Forecast_Capex_Input!J$12:J$286,$Z1010),NA)</f>
        <v>N/A</v>
      </c>
      <c r="N1010" s="150" t="str" cm="1">
        <f t="array" ref="N1010">IFERROR(INDEX(Forecast_Capex_Input!K$12:K$286,$Z1010),NA)</f>
        <v>N/A</v>
      </c>
      <c r="O1010" s="150" t="str" cm="1">
        <f t="array" ref="O1010">IFERROR(INDEX(Forecast_Capex_Input!L$12:L$286,$Z1010),NA)</f>
        <v>N/A</v>
      </c>
      <c r="P1010" s="150" t="str" cm="1">
        <f t="array" ref="P1010">IFERROR(INDEX(Forecast_Capex_Input!M$12:M$286,$Z1010),NA)</f>
        <v>N/A</v>
      </c>
      <c r="Q1010" s="24" t="str" cm="1">
        <f t="array" ref="Q1010">IFERROR(INDEX(Forecast_Capex_Input!N$12:N$286,$Z1010),NA)</f>
        <v>N/A</v>
      </c>
      <c r="R1010" s="190" cm="1">
        <f t="array" ref="R1010">IFERROR(INDEX(Forecast_Capex_Input!O$12:O$286,$Z1010),0)</f>
        <v>0</v>
      </c>
      <c r="S1010" s="24" cm="1">
        <f t="array" ref="S1010">IFERROR(INDEX(Forecast_Capex_Input!P$12:P$286,$Z1010),0)</f>
        <v>0</v>
      </c>
      <c r="T1010" s="150" t="str" cm="1">
        <f t="array" aca="1" ref="T1010" ca="1">IFERROR(INDEX(General!$K$91:$K$110,$AC1010),NA)</f>
        <v>N/A</v>
      </c>
      <c r="U1010" s="43" cm="1">
        <f t="array" aca="1" ref="U1010" ca="1">IFERROR(
IF($F1010=General!$E$25,INDEX(Forecast_Capex_Input!S$12:S$286,$Z1010),
INDEX(Forecast_Capex_Input!T$12:T$286,$Z1010)),0)</f>
        <v>0</v>
      </c>
      <c r="V1010" s="82" t="b">
        <f>IFERROR(INDEX(Overheads!$T$19:$T$26,MATCH($I1010,Overheads!$E$19:$E$26,0)),FALSE)</f>
        <v>0</v>
      </c>
      <c r="W1010" s="209" cm="1">
        <f t="array" ref="W1010">IFERROR(
INDEX(Forecast_Capex_Input!CN$12:CN$286,$Z1010),0)</f>
        <v>0</v>
      </c>
      <c r="X1010" s="209">
        <f>IFERROR(
MATCH($W1010,General!$L$39:$S$39,0),1)</f>
        <v>1</v>
      </c>
      <c r="Z1010" s="28" t="str">
        <f>IFERROR(
IF(MATCH($C1010,Forecast_Capex_Input!$CI$12:$CI$286,1)+1&gt;MAX(Forecast_Capex_Input!$C$12:$C$286),NA,
MATCH($C1010,Forecast_Capex_Input!$CI$12:$CI$286,1)+1),1)</f>
        <v>N/A</v>
      </c>
      <c r="AA1010" s="28" t="str" cm="1">
        <f t="array" aca="1" ref="AA1010" ca="1">IFERROR(
IF(Z1009&lt;&gt;Z1010,1,
IF(COUNTIF(OFFSET(AA1009,0,0,-INDEX(Forecast_Capex_Input!$CG$12:$CG$286,$Z1010)),AA1009)=INDEX(Forecast_Capex_Input!$CG$12:$CG$286,$Z1010),AA1009+1,AA1009)),NA)</f>
        <v>N/A</v>
      </c>
      <c r="AB1010" s="28" t="str" cm="1">
        <f t="array" ref="AB1010">IFERROR($C1010-IF($Z1010=1,1,INDEX(Forecast_Capex_Input!$CI$12:$CI$286,$Z1010-1))+1,NA)</f>
        <v>N/A</v>
      </c>
      <c r="AC1010" s="28" t="str" cm="1">
        <f t="array" aca="1" ref="AC1010" ca="1">IFERROR(IF(AA1010=1,
INDEX(Forecast_Capex_Input!$AI$10:$BB$10,SMALL(IF(INDEX(Forecast_Capex_Input!$AI$12:$BB$286,$Z1010,0)&gt;0,COLUMN(Forecast_Capex_Input!$AI$10:$BB$10)-COLUMN(Forecast_Capex_Input!$AI$12)+1),ROWS(OFFSET(AC1009,0,0,-$AB1010)))),
OFFSET(AC1009,-INDEX(Forecast_Capex_Input!$CG$12:$CG$286,$Z1010)+1,0)),NA)</f>
        <v>N/A</v>
      </c>
      <c r="AD1010" s="28" t="str">
        <f t="shared" ca="1" si="87"/>
        <v>N/A</v>
      </c>
      <c r="AE1010" s="82" t="b">
        <f t="shared" si="91"/>
        <v>0</v>
      </c>
      <c r="AF1010" s="78" t="b">
        <v>0</v>
      </c>
      <c r="AG1010" s="82" t="b">
        <f t="shared" si="88"/>
        <v>1</v>
      </c>
      <c r="AI1010" s="55">
        <v>0</v>
      </c>
      <c r="AJ1010" s="55">
        <v>0</v>
      </c>
      <c r="AK1010" s="55">
        <v>0</v>
      </c>
      <c r="AL1010" s="55">
        <v>0</v>
      </c>
      <c r="AM1010" s="55">
        <v>0</v>
      </c>
      <c r="AN1010" s="135">
        <v>0</v>
      </c>
      <c r="AP1010" s="55">
        <v>0</v>
      </c>
      <c r="AQ1010" s="55">
        <v>0</v>
      </c>
      <c r="AR1010" s="55">
        <v>0</v>
      </c>
      <c r="AS1010" s="55">
        <v>0</v>
      </c>
      <c r="AT1010" s="55">
        <v>0</v>
      </c>
      <c r="AU1010" s="135">
        <v>0</v>
      </c>
      <c r="AW1010" s="55">
        <v>0</v>
      </c>
      <c r="AX1010" s="55">
        <v>0</v>
      </c>
      <c r="AY1010" s="55">
        <v>0</v>
      </c>
      <c r="AZ1010" s="55">
        <v>0</v>
      </c>
      <c r="BA1010" s="55">
        <v>0</v>
      </c>
      <c r="BB1010" s="135">
        <v>0</v>
      </c>
      <c r="BD1010" s="55">
        <v>0</v>
      </c>
      <c r="BE1010" s="55">
        <v>0</v>
      </c>
      <c r="BF1010" s="55">
        <v>0</v>
      </c>
      <c r="BG1010" s="55">
        <v>0</v>
      </c>
      <c r="BH1010" s="55">
        <v>0</v>
      </c>
      <c r="BI1010" s="135">
        <v>0</v>
      </c>
      <c r="BK1010" s="55">
        <v>0</v>
      </c>
      <c r="BL1010" s="55">
        <v>0</v>
      </c>
      <c r="BM1010" s="55">
        <v>0</v>
      </c>
      <c r="BN1010" s="55">
        <v>0</v>
      </c>
      <c r="BO1010" s="55">
        <v>0</v>
      </c>
      <c r="BP1010" s="135">
        <v>0</v>
      </c>
      <c r="BR1010" s="147">
        <v>0</v>
      </c>
      <c r="BS1010" s="147">
        <v>0</v>
      </c>
      <c r="BT1010" s="147">
        <v>0</v>
      </c>
      <c r="BU1010" s="147">
        <v>0</v>
      </c>
      <c r="BV1010" s="147">
        <v>0</v>
      </c>
      <c r="BX1010" s="55">
        <v>0</v>
      </c>
      <c r="BY1010" s="55">
        <v>0</v>
      </c>
      <c r="BZ1010" s="55">
        <v>0</v>
      </c>
      <c r="CA1010" s="55">
        <v>0</v>
      </c>
      <c r="CB1010" s="55">
        <v>0</v>
      </c>
      <c r="CC1010" s="135">
        <v>0</v>
      </c>
      <c r="CE1010" s="55">
        <v>0</v>
      </c>
      <c r="CF1010" s="55">
        <v>0</v>
      </c>
      <c r="CG1010" s="55">
        <v>0</v>
      </c>
      <c r="CH1010" s="55">
        <v>0</v>
      </c>
      <c r="CI1010" s="55">
        <v>0</v>
      </c>
      <c r="CJ1010" s="135">
        <v>0</v>
      </c>
      <c r="CL1010" s="55">
        <v>0</v>
      </c>
      <c r="CM1010" s="55">
        <v>0</v>
      </c>
      <c r="CN1010" s="55">
        <v>0</v>
      </c>
      <c r="CO1010" s="55">
        <v>0</v>
      </c>
      <c r="CP1010" s="55">
        <v>0</v>
      </c>
      <c r="CQ1010" s="135">
        <v>0</v>
      </c>
      <c r="CS1010" s="67">
        <v>0</v>
      </c>
      <c r="CT1010" s="67">
        <v>0</v>
      </c>
      <c r="CU1010" s="67">
        <v>0</v>
      </c>
      <c r="CV1010" s="67">
        <v>0</v>
      </c>
      <c r="CW1010" s="67">
        <v>0</v>
      </c>
      <c r="CX1010" s="135">
        <v>0</v>
      </c>
      <c r="CZ1010" s="55">
        <v>0</v>
      </c>
      <c r="DA1010" s="55">
        <v>0</v>
      </c>
      <c r="DB1010" s="55">
        <v>0</v>
      </c>
      <c r="DC1010" s="55">
        <v>0</v>
      </c>
      <c r="DD1010" s="55">
        <v>0</v>
      </c>
      <c r="DE1010" s="135">
        <v>0</v>
      </c>
      <c r="DG1010" s="43" t="b" cm="1">
        <f t="array" aca="1" ref="DG1010" ca="1">OR($G1010=Forecast_Capex_Input!$BF$8:$BF$10)</f>
        <v>0</v>
      </c>
      <c r="DH1010" s="43" cm="1">
        <f t="array" aca="1" ref="DH1010" ca="1">IFERROR(INDEX(Forecast_Capex_Input!BG$12:BG$286,$Z1010)
*(INDEX(Forecast_Capex_Input!$H$12:$H$286,$Z1010)=Repex),0)
*$DG1010</f>
        <v>0</v>
      </c>
      <c r="DI1010" s="43" cm="1">
        <f t="array" aca="1" ref="DI1010" ca="1">IFERROR(INDEX(Forecast_Capex_Input!BH$12:BH$286,$Z1010)
*(INDEX(Forecast_Capex_Input!$H$12:$H$286,$Z1010)=Repex),0)
*$DG1010</f>
        <v>0</v>
      </c>
      <c r="DJ1010" s="43" cm="1">
        <f t="array" aca="1" ref="DJ1010" ca="1">IFERROR(INDEX(Forecast_Capex_Input!BI$12:BI$286,$Z1010)
*(INDEX(Forecast_Capex_Input!$H$12:$H$286,$Z1010)=Repex),0)
*$DG1010</f>
        <v>0</v>
      </c>
      <c r="DK1010" s="43" cm="1">
        <f t="array" aca="1" ref="DK1010" ca="1">IFERROR(INDEX(Forecast_Capex_Input!BJ$12:BJ$286,$Z1010)
*(INDEX(Forecast_Capex_Input!$H$12:$H$286,$Z1010)=Repex),0)
*$DG1010</f>
        <v>0</v>
      </c>
      <c r="DL1010" s="43" cm="1">
        <f t="array" aca="1" ref="DL1010" ca="1">IFERROR(INDEX(Forecast_Capex_Input!BK$12:BK$286,$Z1010)
*(INDEX(Forecast_Capex_Input!$H$12:$H$286,$Z1010)=Repex),0)
*$DG1010</f>
        <v>0</v>
      </c>
      <c r="DM1010" s="43" cm="1">
        <f t="array" aca="1" ref="DM1010" ca="1">IFERROR(INDEX(Forecast_Capex_Input!BL$12:BL$286,$Z1010)
*(INDEX(Forecast_Capex_Input!$H$12:$H$286,$Z1010)=Repex),0)
*$DG1010</f>
        <v>0</v>
      </c>
      <c r="DO1010" s="43" t="b" cm="1">
        <f t="array" aca="1" ref="DO1010" ca="1">OR($G1010=Forecast_Capex_Input!$BN$8:$BN$9)</f>
        <v>0</v>
      </c>
      <c r="DP1010" s="43" cm="1">
        <f t="array" aca="1" ref="DP1010" ca="1">IFERROR(INDEX(Forecast_Capex_Input!BO$12:BO$286,$Z1010)
*(INDEX(Forecast_Capex_Input!$H$12:$H$286,$Z1010)=Repex),0)
*$DO1010</f>
        <v>0</v>
      </c>
      <c r="DQ1010" s="43" cm="1">
        <f t="array" aca="1" ref="DQ1010" ca="1">IFERROR(INDEX(Forecast_Capex_Input!BP$12:BP$286,$Z1010)
*(INDEX(Forecast_Capex_Input!$H$12:$H$286,$Z1010)=Repex),0)
*$DO1010</f>
        <v>0</v>
      </c>
      <c r="DR1010" s="43" cm="1">
        <f t="array" aca="1" ref="DR1010" ca="1">IFERROR(INDEX(Forecast_Capex_Input!BQ$12:BQ$286,$Z1010)
*(INDEX(Forecast_Capex_Input!$H$12:$H$286,$Z1010)=Repex),0)
*$DO1010</f>
        <v>0</v>
      </c>
      <c r="DS1010" s="43" cm="1">
        <f t="array" aca="1" ref="DS1010" ca="1">IFERROR(INDEX(Forecast_Capex_Input!BR$12:BR$286,$Z1010)
*(INDEX(Forecast_Capex_Input!$H$12:$H$286,$Z1010)=Repex),0)
*$DO1010</f>
        <v>0</v>
      </c>
      <c r="DT1010" s="43" cm="1">
        <f t="array" aca="1" ref="DT1010" ca="1">IFERROR(INDEX(Forecast_Capex_Input!BS$12:BS$286,$Z1010)
*(INDEX(Forecast_Capex_Input!$H$12:$H$286,$Z1010)=Repex),0)
*$DO1010</f>
        <v>0</v>
      </c>
      <c r="DV1010" s="43" t="b" cm="1">
        <f t="array" aca="1" ref="DV1010" ca="1">OR($G1010=Forecast_Capex_Input!$BU$8:$BU$10)</f>
        <v>0</v>
      </c>
      <c r="DW1010" s="43" cm="1">
        <f t="array" aca="1" ref="DW1010" ca="1">IFERROR(INDEX(Forecast_Capex_Input!BV$12:BV$286,$Z1010)
*(INDEX(Forecast_Capex_Input!$H$12:$H$286,$Z1010)=Repex),0)
*$DV1010</f>
        <v>0</v>
      </c>
      <c r="DX1010" s="43" cm="1">
        <f t="array" aca="1" ref="DX1010" ca="1">IFERROR(INDEX(Forecast_Capex_Input!BW$12:BW$286,$Z1010)
*(INDEX(Forecast_Capex_Input!$H$12:$H$286,$Z1010)=Repex),0)
*$DV1010</f>
        <v>0</v>
      </c>
      <c r="DY1010" s="43" cm="1">
        <f t="array" aca="1" ref="DY1010" ca="1">IFERROR(INDEX(Forecast_Capex_Input!BX$12:BX$286,$Z1010)
*(INDEX(Forecast_Capex_Input!$H$12:$H$286,$Z1010)=Repex),0)
*$DV1010</f>
        <v>0</v>
      </c>
      <c r="DZ1010" s="43" cm="1">
        <f t="array" aca="1" ref="DZ1010" ca="1">IFERROR(INDEX(Forecast_Capex_Input!BY$12:BY$286,$Z1010)
*(INDEX(Forecast_Capex_Input!$H$12:$H$286,$Z1010)=Repex),0)
*$DV1010</f>
        <v>0</v>
      </c>
      <c r="EA1010" s="43" cm="1">
        <f t="array" aca="1" ref="EA1010" ca="1">IFERROR(INDEX(Forecast_Capex_Input!BZ$12:BZ$286,$Z1010)
*(INDEX(Forecast_Capex_Input!$H$12:$H$286,$Z1010)=Repex),0)
*$DV1010</f>
        <v>0</v>
      </c>
      <c r="EB1010" s="43" cm="1">
        <f t="array" aca="1" ref="EB1010" ca="1">IFERROR(INDEX(Forecast_Capex_Input!CA$12:CA$286,$Z1010)
*(INDEX(Forecast_Capex_Input!$H$12:$H$286,$Z1010)=Repex),0)
*$DV1010</f>
        <v>0</v>
      </c>
      <c r="EC1010" s="43" cm="1">
        <f t="array" aca="1" ref="EC1010" ca="1">IFERROR(INDEX(Forecast_Capex_Input!CB$12:CB$286,$Z1010)
*(INDEX(Forecast_Capex_Input!$H$12:$H$286,$Z1010)=Repex),0)
*$DV1010</f>
        <v>0</v>
      </c>
      <c r="ED1010" s="43" cm="1">
        <f t="array" aca="1" ref="ED1010" ca="1">IFERROR(INDEX(Forecast_Capex_Input!CC$12:CC$286,$Z1010)
*(INDEX(Forecast_Capex_Input!$H$12:$H$286,$Z1010)=Repex),0)
*$DV1010</f>
        <v>0</v>
      </c>
      <c r="EF1010" s="86" t="str">
        <f t="shared" si="89"/>
        <v>N/A</v>
      </c>
      <c r="EG1010" s="28" t="str">
        <f>IFERROR(RANK(EF1010,EF$11:EF$1010,0)+COUNTIF(EF$11:EF1010,EF1010)-1,NA)</f>
        <v>N/A</v>
      </c>
    </row>
    <row r="1012" spans="2:137" x14ac:dyDescent="0.2">
      <c r="D1012" s="10" t="s">
        <v>143</v>
      </c>
      <c r="AI1012" s="70">
        <v>252.35330503438712</v>
      </c>
      <c r="AJ1012" s="70">
        <v>279.43934888101222</v>
      </c>
      <c r="AK1012" s="70">
        <v>223.98246083312227</v>
      </c>
      <c r="AL1012" s="70">
        <v>217.04974929502731</v>
      </c>
      <c r="AM1012" s="70">
        <v>245.67831207374184</v>
      </c>
      <c r="AN1012" s="70">
        <v>1218.5031761172916</v>
      </c>
      <c r="AP1012" s="70">
        <v>251.35397661091051</v>
      </c>
      <c r="AQ1012" s="70">
        <v>278.82053249852936</v>
      </c>
      <c r="AR1012" s="70">
        <v>224.09429032479954</v>
      </c>
      <c r="AS1012" s="70">
        <v>217.33306428891458</v>
      </c>
      <c r="AT1012" s="70">
        <v>246.08702468727881</v>
      </c>
      <c r="AU1012" s="70">
        <v>1217.6888884104326</v>
      </c>
      <c r="AW1012" s="70">
        <v>26.257611073394109</v>
      </c>
      <c r="AX1012" s="70">
        <v>27.322491010616282</v>
      </c>
      <c r="AY1012" s="70">
        <v>26.322860862428254</v>
      </c>
      <c r="AZ1012" s="70">
        <v>25.942797236150867</v>
      </c>
      <c r="BA1012" s="70">
        <v>26.497079778222673</v>
      </c>
      <c r="BB1012" s="70">
        <v>132.34283996081223</v>
      </c>
      <c r="BD1012" s="70">
        <v>5.8719520135005245</v>
      </c>
      <c r="BE1012" s="70">
        <v>6.0893618080414216</v>
      </c>
      <c r="BF1012" s="70">
        <v>5.8858645533366687</v>
      </c>
      <c r="BG1012" s="70">
        <v>5.8199553487227247</v>
      </c>
      <c r="BH1012" s="70">
        <v>5.9360182774187162</v>
      </c>
      <c r="BI1012" s="70">
        <v>29.603152001020053</v>
      </c>
      <c r="BK1012" s="70">
        <v>283.48353969780482</v>
      </c>
      <c r="BL1012" s="70">
        <v>312.23238531718675</v>
      </c>
      <c r="BM1012" s="70">
        <v>256.30301574056426</v>
      </c>
      <c r="BN1012" s="70">
        <v>249.09581687378821</v>
      </c>
      <c r="BO1012" s="70">
        <v>278.52012274292019</v>
      </c>
      <c r="BP1012" s="70">
        <v>1379.6348803722651</v>
      </c>
      <c r="BX1012" s="70">
        <v>125.01505213045937</v>
      </c>
      <c r="BY1012" s="70">
        <v>226.11335841948753</v>
      </c>
      <c r="BZ1012" s="70">
        <v>293.648106828832</v>
      </c>
      <c r="CA1012" s="70">
        <v>167.39298102653242</v>
      </c>
      <c r="CB1012" s="70">
        <v>398.69738942682693</v>
      </c>
      <c r="CC1012" s="70">
        <v>1210.8668878321389</v>
      </c>
      <c r="CE1012" s="70">
        <v>125.06419203285208</v>
      </c>
      <c r="CF1012" s="70">
        <v>225.75601898661395</v>
      </c>
      <c r="CG1012" s="70">
        <v>293.26876380478376</v>
      </c>
      <c r="CH1012" s="70">
        <v>167.34353078025975</v>
      </c>
      <c r="CI1012" s="70">
        <v>398.62125308834482</v>
      </c>
      <c r="CJ1012" s="70">
        <v>1210.0537586928538</v>
      </c>
      <c r="CL1012" s="70">
        <v>11.408081529207625</v>
      </c>
      <c r="CM1012" s="70">
        <v>22.435894190228733</v>
      </c>
      <c r="CN1012" s="70">
        <v>32.775232480359151</v>
      </c>
      <c r="CO1012" s="70">
        <v>17.555706170514558</v>
      </c>
      <c r="CP1012" s="70">
        <v>47.652415255970475</v>
      </c>
      <c r="CQ1012" s="70">
        <v>131.82732962628063</v>
      </c>
      <c r="CS1012" s="70">
        <v>2.9993245478400699</v>
      </c>
      <c r="CT1012" s="70">
        <v>5.1514780709387864</v>
      </c>
      <c r="CU1012" s="70">
        <v>7.1298965881313539</v>
      </c>
      <c r="CV1012" s="70">
        <v>4.1688816330764089</v>
      </c>
      <c r="CW1012" s="70">
        <v>9.9627287245094553</v>
      </c>
      <c r="CX1012" s="70">
        <v>29.412309564496066</v>
      </c>
      <c r="CZ1012" s="70">
        <v>139.4715981098997</v>
      </c>
      <c r="DA1012" s="70">
        <v>253.34339124778143</v>
      </c>
      <c r="DB1012" s="70">
        <v>333.17389287327376</v>
      </c>
      <c r="DC1012" s="70">
        <v>189.06811858385072</v>
      </c>
      <c r="DD1012" s="70">
        <v>456.2363970688246</v>
      </c>
      <c r="DE1012" s="70">
        <v>1371.2933978836311</v>
      </c>
    </row>
    <row r="1014" spans="2:137" x14ac:dyDescent="0.2">
      <c r="C1014" s="10" t="s">
        <v>154</v>
      </c>
      <c r="E1014" s="47">
        <v>0</v>
      </c>
      <c r="F1014" s="16" t="s">
        <v>155</v>
      </c>
      <c r="AU1014" s="198"/>
    </row>
    <row r="1015" spans="2:137" x14ac:dyDescent="0.2">
      <c r="C1015" s="10" t="s">
        <v>156</v>
      </c>
      <c r="E1015" s="47">
        <v>0</v>
      </c>
    </row>
    <row r="1017" spans="2:137" s="6" customFormat="1" ht="18" x14ac:dyDescent="0.2">
      <c r="B1017" s="6" t="s">
        <v>1</v>
      </c>
    </row>
    <row r="1025" spans="46:70" x14ac:dyDescent="0.2">
      <c r="BP1025" s="194"/>
    </row>
    <row r="1026" spans="46:70" x14ac:dyDescent="0.2">
      <c r="BP1026" s="194"/>
      <c r="BR1026" s="193"/>
    </row>
    <row r="1037" spans="46:70" x14ac:dyDescent="0.2">
      <c r="AT1037" s="199"/>
      <c r="AU1037" s="201"/>
      <c r="AW1037" s="200"/>
    </row>
  </sheetData>
  <autoFilter ref="C10:EE1010" xr:uid="{00000000-0009-0000-0000-000007000000}"/>
  <mergeCells count="1">
    <mergeCell ref="B5:D5"/>
  </mergeCells>
  <hyperlinks>
    <hyperlink ref="B5" location="'ToC'!$A$1" tooltip="Go To Table of Contents" display="='ToC'!B1" xr:uid="{00000000-0004-0000-07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171"/>
  <sheetViews>
    <sheetView showGridLines="0" workbookViewId="0">
      <pane xSplit="4" ySplit="5" topLeftCell="E6" activePane="bottomRight" state="frozen"/>
      <selection activeCell="D11" sqref="D11"/>
      <selection pane="topRight" activeCell="D11" sqref="D11"/>
      <selection pane="bottomLeft" activeCell="D11" sqref="D11"/>
      <selection pane="bottomRight" activeCell="E6" sqref="E6"/>
    </sheetView>
  </sheetViews>
  <sheetFormatPr defaultRowHeight="12.75" outlineLevelRow="1" x14ac:dyDescent="0.2"/>
  <cols>
    <col min="1" max="1" width="2.5703125" customWidth="1"/>
    <col min="2" max="2" width="4.5703125" customWidth="1"/>
    <col min="3" max="3" width="6.5703125" customWidth="1"/>
    <col min="4" max="4" width="40.5703125" customWidth="1"/>
    <col min="5" max="8" width="10.5703125" customWidth="1"/>
    <col min="9" max="9" width="5.5703125" customWidth="1"/>
    <col min="10" max="14" width="12.5703125" customWidth="1"/>
    <col min="15" max="15" width="15.5703125" customWidth="1"/>
  </cols>
  <sheetData>
    <row r="1" spans="2:16" ht="23.25" x14ac:dyDescent="0.35">
      <c r="B1" s="18" t="str">
        <f>"Calculation - Capex Summary ("&amp;
IF(General!$F$17,"Include ","Exclude ")&amp;General!$E$17&amp;
IF(General!$F$18,",Include ",",Exclude ")&amp;General!$E$18&amp;")"</f>
        <v>Calculation - Capex Summary (Exclude NCIPAP,Exclude Contingent Projects)</v>
      </c>
    </row>
    <row r="2" spans="2:16" ht="15" x14ac:dyDescent="0.2">
      <c r="B2" s="8" t="str">
        <f>Model_Name</f>
        <v>TransGrid Capex Forecast Model</v>
      </c>
    </row>
    <row r="3" spans="2:16" x14ac:dyDescent="0.2">
      <c r="B3" s="9" t="str">
        <f>General!$B$3</f>
        <v>WB Check</v>
      </c>
      <c r="D3" s="118">
        <f ca="1">WkBk_Err_Chk</f>
        <v>0</v>
      </c>
    </row>
    <row r="4" spans="2:16" x14ac:dyDescent="0.2">
      <c r="B4" s="9" t="str">
        <f>General!$B$4</f>
        <v>Sheet Check</v>
      </c>
      <c r="D4" s="118">
        <f>SUM(A7:A171)</f>
        <v>0</v>
      </c>
    </row>
    <row r="5" spans="2:16" x14ac:dyDescent="0.2">
      <c r="B5" s="258" t="str">
        <f>ToC!$B$1</f>
        <v>Table of Contents</v>
      </c>
      <c r="C5" s="258"/>
      <c r="D5" s="258"/>
    </row>
    <row r="7" spans="2:16" s="6" customFormat="1" ht="18" x14ac:dyDescent="0.2">
      <c r="B7" s="6" t="s">
        <v>512</v>
      </c>
    </row>
    <row r="9" spans="2:16" s="57" customFormat="1" ht="15.75" x14ac:dyDescent="0.2">
      <c r="C9" s="57" t="s">
        <v>513</v>
      </c>
    </row>
    <row r="11" spans="2:16" ht="15" x14ac:dyDescent="0.2">
      <c r="C11" s="8" t="s">
        <v>157</v>
      </c>
      <c r="E11" s="21" t="s">
        <v>9</v>
      </c>
      <c r="F11" s="21" t="s">
        <v>10</v>
      </c>
      <c r="G11" s="21" t="s">
        <v>11</v>
      </c>
      <c r="H11" s="21" t="s">
        <v>12</v>
      </c>
      <c r="J11" s="60" t="str">
        <f>Forecast_Capex_Input!V$11</f>
        <v>FY24</v>
      </c>
      <c r="K11" s="60" t="str">
        <f>Forecast_Capex_Input!W$11</f>
        <v>FY25</v>
      </c>
      <c r="L11" s="60" t="str">
        <f>Forecast_Capex_Input!X$11</f>
        <v>FY26</v>
      </c>
      <c r="M11" s="60" t="str">
        <f>Forecast_Capex_Input!Y$11</f>
        <v>FY27</v>
      </c>
      <c r="N11" s="60" t="str">
        <f>Forecast_Capex_Input!Z$11</f>
        <v>FY28</v>
      </c>
      <c r="O11" s="60" t="str">
        <f>J11&amp;" - "&amp;N11</f>
        <v>FY24 - FY28</v>
      </c>
    </row>
    <row r="12" spans="2:16" x14ac:dyDescent="0.2">
      <c r="C12" s="27">
        <v>1</v>
      </c>
      <c r="D12" s="9" t="str">
        <f>General!$E$25</f>
        <v>Labour</v>
      </c>
      <c r="E12" s="12" t="s">
        <v>100</v>
      </c>
      <c r="F12" s="24" t="str">
        <f>Unit_Dollar_M</f>
        <v>$Million</v>
      </c>
      <c r="G12" s="24" t="str">
        <f>"$Real "&amp;RIGHT(Capex_Forecast!$H$6,2)</f>
        <v>$Real 23</v>
      </c>
      <c r="H12" s="9" t="str">
        <f>End_Period</f>
        <v>End Period</v>
      </c>
      <c r="I12" s="9"/>
      <c r="J12" s="39">
        <f ca="1">SUMIFS(Capex_Forecast!AI$11:AI$1010,Capex_Forecast!$F$11:$F$1010,$D12,Capex_Forecast!$AG$11:$AG$1010,TRUE)</f>
        <v>43.825025189556776</v>
      </c>
      <c r="K12" s="39">
        <f ca="1">SUMIFS(Capex_Forecast!AJ$11:AJ$1010,Capex_Forecast!$F$11:$F$1010,$D12,Capex_Forecast!$AG$11:$AG$1010,TRUE)</f>
        <v>53.10903064545068</v>
      </c>
      <c r="L12" s="39">
        <f ca="1">SUMIFS(Capex_Forecast!AK$11:AK$1010,Capex_Forecast!$F$11:$F$1010,$D12,Capex_Forecast!$AG$11:$AG$1010,TRUE)</f>
        <v>38.255592636104154</v>
      </c>
      <c r="M12" s="39">
        <f ca="1">SUMIFS(Capex_Forecast!AL$11:AL$1010,Capex_Forecast!$F$11:$F$1010,$D12,Capex_Forecast!$AG$11:$AG$1010,TRUE)</f>
        <v>38.712594095772985</v>
      </c>
      <c r="N12" s="39">
        <f ca="1">SUMIFS(Capex_Forecast!AM$11:AM$1010,Capex_Forecast!$F$11:$F$1010,$D12,Capex_Forecast!$AG$11:$AG$1010,TRUE)</f>
        <v>38.753687436312717</v>
      </c>
      <c r="O12" s="39">
        <f ca="1">SUM(J12:N12)</f>
        <v>212.65593000319728</v>
      </c>
    </row>
    <row r="13" spans="2:16" x14ac:dyDescent="0.2">
      <c r="C13" s="28">
        <f>C12+1</f>
        <v>2</v>
      </c>
      <c r="D13" s="9" t="str">
        <f>General!$E$26</f>
        <v>Non-Labour</v>
      </c>
      <c r="E13" s="12" t="s">
        <v>100</v>
      </c>
      <c r="F13" s="24" t="str">
        <f>Unit_Dollar_M</f>
        <v>$Million</v>
      </c>
      <c r="G13" s="24" t="str">
        <f>"$Real "&amp;RIGHT(Capex_Forecast!$H$6,2)</f>
        <v>$Real 23</v>
      </c>
      <c r="H13" s="9" t="str">
        <f>End_Period</f>
        <v>End Period</v>
      </c>
      <c r="I13" s="9"/>
      <c r="J13" s="39">
        <f ca="1">SUMIFS(Capex_Forecast!AI$11:AI$1010,Capex_Forecast!$F$11:$F$1010,$D13,Capex_Forecast!$AG$11:$AG$1010,TRUE)</f>
        <v>179.45350256370426</v>
      </c>
      <c r="K13" s="39">
        <f ca="1">SUMIFS(Capex_Forecast!AJ$11:AJ$1010,Capex_Forecast!$F$11:$F$1010,$D13,Capex_Forecast!$AG$11:$AG$1010,TRUE)</f>
        <v>215.37297277820059</v>
      </c>
      <c r="L13" s="39">
        <f ca="1">SUMIFS(Capex_Forecast!AK$11:AK$1010,Capex_Forecast!$F$11:$F$1010,$D13,Capex_Forecast!$AG$11:$AG$1010,TRUE)</f>
        <v>175.75925231718182</v>
      </c>
      <c r="M13" s="39">
        <f ca="1">SUMIFS(Capex_Forecast!AL$11:AL$1010,Capex_Forecast!$F$11:$F$1010,$D13,Capex_Forecast!$AG$11:$AG$1010,TRUE)</f>
        <v>162.46848564840104</v>
      </c>
      <c r="N13" s="39">
        <f ca="1">SUMIFS(Capex_Forecast!AM$11:AM$1010,Capex_Forecast!$F$11:$F$1010,$D13,Capex_Forecast!$AG$11:$AG$1010,TRUE)</f>
        <v>140.7310062854018</v>
      </c>
      <c r="O13" s="39">
        <f ca="1">SUM(J13:N13)</f>
        <v>873.78521959288946</v>
      </c>
    </row>
    <row r="14" spans="2:16" x14ac:dyDescent="0.2">
      <c r="D14" s="58" t="s">
        <v>158</v>
      </c>
      <c r="E14" s="61" t="s">
        <v>100</v>
      </c>
      <c r="F14" s="62" t="str">
        <f>Unit_Dollar_M</f>
        <v>$Million</v>
      </c>
      <c r="G14" s="62" t="str">
        <f>"$Real "&amp;RIGHT(Capex_Forecast!$H$6,2)</f>
        <v>$Real 23</v>
      </c>
      <c r="H14" s="63" t="str">
        <f>End_Period</f>
        <v>End Period</v>
      </c>
      <c r="I14" s="58"/>
      <c r="J14" s="59">
        <f t="shared" ref="J14:O14" ca="1" si="0">SUM(J12:J13)</f>
        <v>223.27852775326105</v>
      </c>
      <c r="K14" s="59">
        <f t="shared" ca="1" si="0"/>
        <v>268.48200342365129</v>
      </c>
      <c r="L14" s="59">
        <f t="shared" ca="1" si="0"/>
        <v>214.01484495328597</v>
      </c>
      <c r="M14" s="59">
        <f t="shared" ca="1" si="0"/>
        <v>201.18107974417404</v>
      </c>
      <c r="N14" s="59">
        <f t="shared" ca="1" si="0"/>
        <v>179.48469372171451</v>
      </c>
      <c r="O14" s="59">
        <f t="shared" ca="1" si="0"/>
        <v>1086.4411495960867</v>
      </c>
      <c r="P14" s="68"/>
    </row>
    <row r="16" spans="2:16" x14ac:dyDescent="0.2">
      <c r="D16" t="s">
        <v>17</v>
      </c>
      <c r="E16" s="12" t="s">
        <v>100</v>
      </c>
      <c r="F16" s="24" t="str">
        <f>Unit_Dollar_M</f>
        <v>$Million</v>
      </c>
      <c r="G16" s="24" t="str">
        <f>"$Real "&amp;RIGHT(Capex_Forecast!$H$6,2)</f>
        <v>$Real 23</v>
      </c>
      <c r="H16" s="9" t="str">
        <f>End_Period</f>
        <v>End Period</v>
      </c>
      <c r="I16" s="9"/>
      <c r="J16" s="39">
        <f ca="1">SUMIFS(Capex_Forecast!AP$11:AP$1010,Capex_Forecast!$AG$11:$AG$1010,TRUE)-J14</f>
        <v>-0.97993833998629043</v>
      </c>
      <c r="K16" s="39">
        <f ca="1">SUMIFS(Capex_Forecast!AQ$11:AQ$1010,Capex_Forecast!$AG$11:$AG$1010,TRUE)-K14</f>
        <v>-0.58833799427378608</v>
      </c>
      <c r="L16" s="39">
        <f ca="1">SUMIFS(Capex_Forecast!AR$11:AR$1010,Capex_Forecast!$AG$11:$AG$1010,TRUE)-L14</f>
        <v>0.12244715589355337</v>
      </c>
      <c r="M16" s="39">
        <f ca="1">SUMIFS(Capex_Forecast!AS$11:AS$1010,Capex_Forecast!$AG$11:$AG$1010,TRUE)-M14</f>
        <v>0.28739337205425386</v>
      </c>
      <c r="N16" s="39">
        <f ca="1">SUMIFS(Capex_Forecast!AT$11:AT$1010,Capex_Forecast!$AG$11:$AG$1010,TRUE)-N14</f>
        <v>0.40626984464552152</v>
      </c>
      <c r="O16" s="39">
        <f ca="1">SUM(J16:N16)</f>
        <v>-0.75216596166674776</v>
      </c>
    </row>
    <row r="18" spans="3:15" x14ac:dyDescent="0.2">
      <c r="D18" s="9" t="str">
        <f>General!E53</f>
        <v>Capitalised Network Overheads</v>
      </c>
      <c r="E18" s="12" t="s">
        <v>100</v>
      </c>
      <c r="F18" s="24" t="str">
        <f>Unit_Dollar_M</f>
        <v>$Million</v>
      </c>
      <c r="G18" s="24" t="str">
        <f>"$Real "&amp;RIGHT(Capex_Forecast!$H$6,2)</f>
        <v>$Real 23</v>
      </c>
      <c r="H18" s="9" t="str">
        <f>End_Period</f>
        <v>End Period</v>
      </c>
      <c r="I18" s="9"/>
      <c r="J18" s="39">
        <f>SUMIFS(Capex_Forecast!AW$11:AW$1010,Capex_Forecast!$AG$11:$AG$1010,TRUE)</f>
        <v>22.893847921908094</v>
      </c>
      <c r="K18" s="39">
        <f>SUMIFS(Capex_Forecast!AX$11:AX$1010,Capex_Forecast!$AG$11:$AG$1010,TRUE)</f>
        <v>26.502549556956399</v>
      </c>
      <c r="L18" s="39">
        <f>SUMIFS(Capex_Forecast!AY$11:AY$1010,Capex_Forecast!$AG$11:$AG$1010,TRUE)</f>
        <v>25.324655155364464</v>
      </c>
      <c r="M18" s="39">
        <f>SUMIFS(Capex_Forecast!AZ$11:AZ$1010,Capex_Forecast!$AG$11:$AG$1010,TRUE)</f>
        <v>23.71335157946654</v>
      </c>
      <c r="N18" s="39">
        <f>SUMIFS(Capex_Forecast!BA$11:BA$1010,Capex_Forecast!$AG$11:$AG$1010,TRUE)</f>
        <v>18.25306908618477</v>
      </c>
      <c r="O18" s="39">
        <f>SUM(J18:N18)</f>
        <v>116.68747329988027</v>
      </c>
    </row>
    <row r="19" spans="3:15" x14ac:dyDescent="0.2">
      <c r="D19" s="9" t="str">
        <f>General!E54</f>
        <v>Capitalised Corporate Overheads</v>
      </c>
      <c r="E19" s="12" t="s">
        <v>100</v>
      </c>
      <c r="F19" s="24" t="str">
        <f>Unit_Dollar_M</f>
        <v>$Million</v>
      </c>
      <c r="G19" s="24" t="str">
        <f>"$Real "&amp;RIGHT(Capex_Forecast!$H$6,2)</f>
        <v>$Real 23</v>
      </c>
      <c r="H19" s="9" t="str">
        <f>End_Period</f>
        <v>End Period</v>
      </c>
      <c r="I19" s="9"/>
      <c r="J19" s="39">
        <f>SUMIFS(Capex_Forecast!BD$11:BD$1010,Capex_Forecast!$AG$11:$AG$1010,TRUE)</f>
        <v>5.2179419514731755</v>
      </c>
      <c r="K19" s="39">
        <f>SUMIFS(Capex_Forecast!BE$11:BE$1010,Capex_Forecast!$AG$11:$AG$1010,TRUE)</f>
        <v>5.9329327390831148</v>
      </c>
      <c r="L19" s="39">
        <f>SUMIFS(Capex_Forecast!BF$11:BF$1010,Capex_Forecast!$AG$11:$AG$1010,TRUE)</f>
        <v>5.6951736734529437</v>
      </c>
      <c r="M19" s="39">
        <f>SUMIFS(Capex_Forecast!BG$11:BG$1010,Capex_Forecast!$AG$11:$AG$1010,TRUE)</f>
        <v>5.3954342542920948</v>
      </c>
      <c r="N19" s="39">
        <f>SUMIFS(Capex_Forecast!BH$11:BH$1010,Capex_Forecast!$AG$11:$AG$1010,TRUE)</f>
        <v>4.3392618892822838</v>
      </c>
      <c r="O19" s="39">
        <f>SUM(J19:N19)</f>
        <v>26.580744507583614</v>
      </c>
    </row>
    <row r="20" spans="3:15" x14ac:dyDescent="0.2">
      <c r="D20" s="58" t="s">
        <v>515</v>
      </c>
      <c r="E20" s="61" t="s">
        <v>100</v>
      </c>
      <c r="F20" s="62" t="str">
        <f>Unit_Dollar_M</f>
        <v>$Million</v>
      </c>
      <c r="G20" s="62" t="str">
        <f>"$Real "&amp;RIGHT(Capex_Forecast!$H$6,2)</f>
        <v>$Real 23</v>
      </c>
      <c r="H20" s="63" t="str">
        <f>End_Period</f>
        <v>End Period</v>
      </c>
      <c r="I20" s="58"/>
      <c r="J20" s="59">
        <f t="shared" ref="J20:O20" si="1">SUM(J18:J19)</f>
        <v>28.111789873381269</v>
      </c>
      <c r="K20" s="59">
        <f t="shared" si="1"/>
        <v>32.435482296039517</v>
      </c>
      <c r="L20" s="59">
        <f t="shared" si="1"/>
        <v>31.01982882881741</v>
      </c>
      <c r="M20" s="59">
        <f t="shared" si="1"/>
        <v>29.108785833758635</v>
      </c>
      <c r="N20" s="59">
        <f t="shared" si="1"/>
        <v>22.592330975467053</v>
      </c>
      <c r="O20" s="59">
        <f t="shared" si="1"/>
        <v>143.26821780746388</v>
      </c>
    </row>
    <row r="22" spans="3:15" x14ac:dyDescent="0.2">
      <c r="D22" s="58" t="s">
        <v>161</v>
      </c>
      <c r="E22" s="61" t="s">
        <v>100</v>
      </c>
      <c r="F22" s="62" t="str">
        <f>Unit_Dollar_M</f>
        <v>$Million</v>
      </c>
      <c r="G22" s="62" t="str">
        <f>"$Real "&amp;RIGHT(Capex_Forecast!$H$6,2)</f>
        <v>$Real 23</v>
      </c>
      <c r="H22" s="63" t="str">
        <f>End_Period</f>
        <v>End Period</v>
      </c>
      <c r="I22" s="58"/>
      <c r="J22" s="59">
        <f ca="1">J14+J16+J20</f>
        <v>250.41037928665602</v>
      </c>
      <c r="K22" s="59">
        <f t="shared" ref="K22:O22" ca="1" si="2">K14+K16+K20</f>
        <v>300.32914772541704</v>
      </c>
      <c r="L22" s="59">
        <f t="shared" ca="1" si="2"/>
        <v>245.15712093799692</v>
      </c>
      <c r="M22" s="59">
        <f t="shared" ca="1" si="2"/>
        <v>230.57725894998694</v>
      </c>
      <c r="N22" s="59">
        <f t="shared" ca="1" si="2"/>
        <v>202.48329454182709</v>
      </c>
      <c r="O22" s="59">
        <f t="shared" ca="1" si="2"/>
        <v>1228.9572014418836</v>
      </c>
    </row>
    <row r="24" spans="3:15" s="57" customFormat="1" ht="15.75" x14ac:dyDescent="0.2">
      <c r="C24" s="57" t="s">
        <v>505</v>
      </c>
    </row>
    <row r="26" spans="3:15" ht="15" x14ac:dyDescent="0.2">
      <c r="C26" s="8" t="s">
        <v>157</v>
      </c>
      <c r="E26" s="21" t="s">
        <v>9</v>
      </c>
      <c r="F26" s="21" t="s">
        <v>10</v>
      </c>
      <c r="G26" s="21" t="s">
        <v>11</v>
      </c>
      <c r="H26" s="21" t="s">
        <v>12</v>
      </c>
      <c r="J26" s="60" t="str">
        <f>Forecast_Capex_Input!V$11</f>
        <v>FY24</v>
      </c>
      <c r="K26" s="60" t="str">
        <f>Forecast_Capex_Input!W$11</f>
        <v>FY25</v>
      </c>
      <c r="L26" s="60" t="str">
        <f>Forecast_Capex_Input!X$11</f>
        <v>FY26</v>
      </c>
      <c r="M26" s="60" t="str">
        <f>Forecast_Capex_Input!Y$11</f>
        <v>FY27</v>
      </c>
      <c r="N26" s="60" t="str">
        <f>Forecast_Capex_Input!Z$11</f>
        <v>FY28</v>
      </c>
      <c r="O26" s="60" t="str">
        <f>J26&amp;" - "&amp;N26</f>
        <v>FY24 - FY28</v>
      </c>
    </row>
    <row r="27" spans="3:15" x14ac:dyDescent="0.2">
      <c r="C27" s="27">
        <v>1</v>
      </c>
      <c r="D27" s="9" t="str">
        <f>General!$E$91</f>
        <v>Transmission Lines</v>
      </c>
      <c r="E27" s="12" t="s">
        <v>100</v>
      </c>
      <c r="F27" s="24" t="str">
        <f t="shared" ref="F27:F47" si="3">Unit_Dollar_M</f>
        <v>$Million</v>
      </c>
      <c r="G27" s="24" t="str">
        <f>"$Real "&amp;RIGHT(Capex_Forecast!$H$6,2)</f>
        <v>$Real 23</v>
      </c>
      <c r="H27" s="9" t="str">
        <f t="shared" ref="H27:H47" si="4">End_Period</f>
        <v>End Period</v>
      </c>
      <c r="I27" s="9"/>
      <c r="J27" s="91">
        <f ca="1">SUMIFS(Capex_Forecast!BK$11:BK$1010,Capex_Forecast!$G$11:$G$1010,$D27,Capex_Forecast!$AG$11:$AG$1010,TRUE)</f>
        <v>61.674376940173097</v>
      </c>
      <c r="K27" s="91">
        <f ca="1">SUMIFS(Capex_Forecast!BL$11:BL$1010,Capex_Forecast!$G$11:$G$1010,$D27,Capex_Forecast!$AG$11:$AG$1010,TRUE)</f>
        <v>69.940800228162871</v>
      </c>
      <c r="L27" s="91">
        <f ca="1">SUMIFS(Capex_Forecast!BM$11:BM$1010,Capex_Forecast!$G$11:$G$1010,$D27,Capex_Forecast!$AG$11:$AG$1010,TRUE)</f>
        <v>95.740383224292302</v>
      </c>
      <c r="M27" s="91">
        <f ca="1">SUMIFS(Capex_Forecast!BN$11:BN$1010,Capex_Forecast!$G$11:$G$1010,$D27,Capex_Forecast!$AG$11:$AG$1010,TRUE)</f>
        <v>53.970874406990937</v>
      </c>
      <c r="N27" s="91">
        <f ca="1">SUMIFS(Capex_Forecast!BO$11:BO$1010,Capex_Forecast!$G$11:$G$1010,$D27,Capex_Forecast!$AG$11:$AG$1010,TRUE)</f>
        <v>78.695623804444395</v>
      </c>
      <c r="O27" s="39">
        <f t="shared" ref="O27:O46" ca="1" si="5">SUM(J27:N27)</f>
        <v>360.0220586040636</v>
      </c>
    </row>
    <row r="28" spans="3:15" x14ac:dyDescent="0.2">
      <c r="C28" s="28">
        <f t="shared" ref="C28:C46" si="6">C27+1</f>
        <v>2</v>
      </c>
      <c r="D28" s="9" t="str">
        <f>General!$E$92</f>
        <v>Underground Cables</v>
      </c>
      <c r="E28" s="12" t="s">
        <v>100</v>
      </c>
      <c r="F28" s="24" t="str">
        <f t="shared" si="3"/>
        <v>$Million</v>
      </c>
      <c r="G28" s="24" t="str">
        <f>"$Real "&amp;RIGHT(Capex_Forecast!$H$6,2)</f>
        <v>$Real 23</v>
      </c>
      <c r="H28" s="9" t="str">
        <f t="shared" si="4"/>
        <v>End Period</v>
      </c>
      <c r="I28" s="9"/>
      <c r="J28" s="91">
        <f ca="1">SUMIFS(Capex_Forecast!BK$11:BK$1010,Capex_Forecast!$G$11:$G$1010,$D28,Capex_Forecast!$AG$11:$AG$1010,TRUE)</f>
        <v>2.0917776564016632</v>
      </c>
      <c r="K28" s="91">
        <f ca="1">SUMIFS(Capex_Forecast!BL$11:BL$1010,Capex_Forecast!$G$11:$G$1010,$D28,Capex_Forecast!$AG$11:$AG$1010,TRUE)</f>
        <v>3.4766709514602909</v>
      </c>
      <c r="L28" s="91">
        <f ca="1">SUMIFS(Capex_Forecast!BM$11:BM$1010,Capex_Forecast!$G$11:$G$1010,$D28,Capex_Forecast!$AG$11:$AG$1010,TRUE)</f>
        <v>0.75252376885146854</v>
      </c>
      <c r="M28" s="91">
        <f ca="1">SUMIFS(Capex_Forecast!BN$11:BN$1010,Capex_Forecast!$G$11:$G$1010,$D28,Capex_Forecast!$AG$11:$AG$1010,TRUE)</f>
        <v>0.72019510564825173</v>
      </c>
      <c r="N28" s="91">
        <f ca="1">SUMIFS(Capex_Forecast!BO$11:BO$1010,Capex_Forecast!$G$11:$G$1010,$D28,Capex_Forecast!$AG$11:$AG$1010,TRUE)</f>
        <v>0.70862064040204831</v>
      </c>
      <c r="O28" s="39">
        <f t="shared" ca="1" si="5"/>
        <v>7.7497881227637233</v>
      </c>
    </row>
    <row r="29" spans="3:15" x14ac:dyDescent="0.2">
      <c r="C29" s="28">
        <f t="shared" si="6"/>
        <v>3</v>
      </c>
      <c r="D29" t="str">
        <f>General!$E$93</f>
        <v>Substations</v>
      </c>
      <c r="E29" s="12" t="s">
        <v>100</v>
      </c>
      <c r="F29" s="24" t="str">
        <f t="shared" si="3"/>
        <v>$Million</v>
      </c>
      <c r="G29" s="24" t="str">
        <f>"$Real "&amp;RIGHT(Capex_Forecast!$H$6,2)</f>
        <v>$Real 23</v>
      </c>
      <c r="H29" s="9" t="str">
        <f t="shared" si="4"/>
        <v>End Period</v>
      </c>
      <c r="J29" s="91">
        <f ca="1">SUMIFS(Capex_Forecast!BK$11:BK$1010,Capex_Forecast!$G$11:$G$1010,$D29,Capex_Forecast!$AG$11:$AG$1010,TRUE)</f>
        <v>90.899364752334392</v>
      </c>
      <c r="K29" s="91">
        <f ca="1">SUMIFS(Capex_Forecast!BL$11:BL$1010,Capex_Forecast!$G$11:$G$1010,$D29,Capex_Forecast!$AG$11:$AG$1010,TRUE)</f>
        <v>112.04264896779512</v>
      </c>
      <c r="L29" s="91">
        <f ca="1">SUMIFS(Capex_Forecast!BM$11:BM$1010,Capex_Forecast!$G$11:$G$1010,$D29,Capex_Forecast!$AG$11:$AG$1010,TRUE)</f>
        <v>75.370520719710854</v>
      </c>
      <c r="M29" s="91">
        <f ca="1">SUMIFS(Capex_Forecast!BN$11:BN$1010,Capex_Forecast!$G$11:$G$1010,$D29,Capex_Forecast!$AG$11:$AG$1010,TRUE)</f>
        <v>79.526595959545688</v>
      </c>
      <c r="N29" s="91">
        <f ca="1">SUMIFS(Capex_Forecast!BO$11:BO$1010,Capex_Forecast!$G$11:$G$1010,$D29,Capex_Forecast!$AG$11:$AG$1010,TRUE)</f>
        <v>46.855564490743362</v>
      </c>
      <c r="O29" s="39">
        <f t="shared" ca="1" si="5"/>
        <v>404.69469489012937</v>
      </c>
    </row>
    <row r="30" spans="3:15" x14ac:dyDescent="0.2">
      <c r="C30" s="28">
        <f t="shared" si="6"/>
        <v>4</v>
      </c>
      <c r="D30" t="str">
        <f>General!$E$94</f>
        <v>Secondary Systems</v>
      </c>
      <c r="E30" s="12" t="s">
        <v>100</v>
      </c>
      <c r="F30" s="24" t="str">
        <f t="shared" si="3"/>
        <v>$Million</v>
      </c>
      <c r="G30" s="24" t="str">
        <f>"$Real "&amp;RIGHT(Capex_Forecast!$H$6,2)</f>
        <v>$Real 23</v>
      </c>
      <c r="H30" s="9" t="str">
        <f t="shared" si="4"/>
        <v>End Period</v>
      </c>
      <c r="J30" s="91">
        <f ca="1">SUMIFS(Capex_Forecast!BK$11:BK$1010,Capex_Forecast!$G$11:$G$1010,$D30,Capex_Forecast!$AG$11:$AG$1010,TRUE)</f>
        <v>33.426502385624538</v>
      </c>
      <c r="K30" s="91">
        <f ca="1">SUMIFS(Capex_Forecast!BL$11:BL$1010,Capex_Forecast!$G$11:$G$1010,$D30,Capex_Forecast!$AG$11:$AG$1010,TRUE)</f>
        <v>47.049268972721734</v>
      </c>
      <c r="L30" s="91">
        <f ca="1">SUMIFS(Capex_Forecast!BM$11:BM$1010,Capex_Forecast!$G$11:$G$1010,$D30,Capex_Forecast!$AG$11:$AG$1010,TRUE)</f>
        <v>26.715321325644062</v>
      </c>
      <c r="M30" s="91">
        <f ca="1">SUMIFS(Capex_Forecast!BN$11:BN$1010,Capex_Forecast!$G$11:$G$1010,$D30,Capex_Forecast!$AG$11:$AG$1010,TRUE)</f>
        <v>44.206303516624317</v>
      </c>
      <c r="N30" s="91">
        <f ca="1">SUMIFS(Capex_Forecast!BO$11:BO$1010,Capex_Forecast!$G$11:$G$1010,$D30,Capex_Forecast!$AG$11:$AG$1010,TRUE)</f>
        <v>24.93320584210397</v>
      </c>
      <c r="O30" s="39">
        <f t="shared" ca="1" si="5"/>
        <v>176.33060204271862</v>
      </c>
    </row>
    <row r="31" spans="3:15" x14ac:dyDescent="0.2">
      <c r="C31" s="28">
        <f t="shared" si="6"/>
        <v>5</v>
      </c>
      <c r="D31" t="str">
        <f>General!$E$95</f>
        <v>Communications (short life)</v>
      </c>
      <c r="E31" s="12" t="s">
        <v>100</v>
      </c>
      <c r="F31" s="24" t="str">
        <f t="shared" si="3"/>
        <v>$Million</v>
      </c>
      <c r="G31" s="24" t="str">
        <f>"$Real "&amp;RIGHT(Capex_Forecast!$H$6,2)</f>
        <v>$Real 23</v>
      </c>
      <c r="H31" s="9" t="str">
        <f t="shared" si="4"/>
        <v>End Period</v>
      </c>
      <c r="J31" s="91">
        <f ca="1">SUMIFS(Capex_Forecast!BK$11:BK$1010,Capex_Forecast!$G$11:$G$1010,$D31,Capex_Forecast!$AG$11:$AG$1010,TRUE)</f>
        <v>11.335614325333607</v>
      </c>
      <c r="K31" s="91">
        <f ca="1">SUMIFS(Capex_Forecast!BL$11:BL$1010,Capex_Forecast!$G$11:$G$1010,$D31,Capex_Forecast!$AG$11:$AG$1010,TRUE)</f>
        <v>12.919845656554667</v>
      </c>
      <c r="L31" s="91">
        <f ca="1">SUMIFS(Capex_Forecast!BM$11:BM$1010,Capex_Forecast!$G$11:$G$1010,$D31,Capex_Forecast!$AG$11:$AG$1010,TRUE)</f>
        <v>3.3196105521901966</v>
      </c>
      <c r="M31" s="91">
        <f ca="1">SUMIFS(Capex_Forecast!BN$11:BN$1010,Capex_Forecast!$G$11:$G$1010,$D31,Capex_Forecast!$AG$11:$AG$1010,TRUE)</f>
        <v>5.2771678601576726</v>
      </c>
      <c r="N31" s="91">
        <f ca="1">SUMIFS(Capex_Forecast!BO$11:BO$1010,Capex_Forecast!$G$11:$G$1010,$D31,Capex_Forecast!$AG$11:$AG$1010,TRUE)</f>
        <v>5.4341046120534156</v>
      </c>
      <c r="O31" s="39">
        <f t="shared" ca="1" si="5"/>
        <v>38.286343006289563</v>
      </c>
    </row>
    <row r="32" spans="3:15" x14ac:dyDescent="0.2">
      <c r="C32" s="28">
        <f t="shared" si="6"/>
        <v>6</v>
      </c>
      <c r="D32" t="str">
        <f>General!$E$96</f>
        <v>Business IT</v>
      </c>
      <c r="E32" s="12" t="s">
        <v>100</v>
      </c>
      <c r="F32" s="24" t="str">
        <f t="shared" si="3"/>
        <v>$Million</v>
      </c>
      <c r="G32" s="24" t="str">
        <f>"$Real "&amp;RIGHT(Capex_Forecast!$H$6,2)</f>
        <v>$Real 23</v>
      </c>
      <c r="H32" s="9" t="str">
        <f t="shared" si="4"/>
        <v>End Period</v>
      </c>
      <c r="J32" s="91">
        <f ca="1">SUMIFS(Capex_Forecast!BK$11:BK$1010,Capex_Forecast!$G$11:$G$1010,$D32,Capex_Forecast!$AG$11:$AG$1010,TRUE)</f>
        <v>30.143054543582579</v>
      </c>
      <c r="K32" s="91">
        <f ca="1">SUMIFS(Capex_Forecast!BL$11:BL$1010,Capex_Forecast!$G$11:$G$1010,$D32,Capex_Forecast!$AG$11:$AG$1010,TRUE)</f>
        <v>30.791262712692898</v>
      </c>
      <c r="L32" s="91">
        <f ca="1">SUMIFS(Capex_Forecast!BM$11:BM$1010,Capex_Forecast!$G$11:$G$1010,$D32,Capex_Forecast!$AG$11:$AG$1010,TRUE)</f>
        <v>23.467785799295829</v>
      </c>
      <c r="M32" s="91">
        <f ca="1">SUMIFS(Capex_Forecast!BN$11:BN$1010,Capex_Forecast!$G$11:$G$1010,$D32,Capex_Forecast!$AG$11:$AG$1010,TRUE)</f>
        <v>25.789763679436128</v>
      </c>
      <c r="N32" s="91">
        <f ca="1">SUMIFS(Capex_Forecast!BO$11:BO$1010,Capex_Forecast!$G$11:$G$1010,$D32,Capex_Forecast!$AG$11:$AG$1010,TRUE)</f>
        <v>24.372592820357454</v>
      </c>
      <c r="O32" s="39">
        <f t="shared" ca="1" si="5"/>
        <v>134.56445955536489</v>
      </c>
    </row>
    <row r="33" spans="3:15" x14ac:dyDescent="0.2">
      <c r="C33" s="28">
        <f t="shared" si="6"/>
        <v>7</v>
      </c>
      <c r="D33" t="str">
        <f>General!$E$97</f>
        <v>Minor Plant, Motor Vehicles &amp; Mobile Plant</v>
      </c>
      <c r="E33" s="12" t="s">
        <v>100</v>
      </c>
      <c r="F33" s="24" t="str">
        <f t="shared" si="3"/>
        <v>$Million</v>
      </c>
      <c r="G33" s="24" t="str">
        <f>"$Real "&amp;RIGHT(Capex_Forecast!$H$6,2)</f>
        <v>$Real 23</v>
      </c>
      <c r="H33" s="9" t="str">
        <f t="shared" si="4"/>
        <v>End Period</v>
      </c>
      <c r="J33" s="91">
        <f ca="1">SUMIFS(Capex_Forecast!BK$11:BK$1010,Capex_Forecast!$G$11:$G$1010,$D33,Capex_Forecast!$AG$11:$AG$1010,TRUE)</f>
        <v>9.8503193303244885</v>
      </c>
      <c r="K33" s="91">
        <f ca="1">SUMIFS(Capex_Forecast!BL$11:BL$1010,Capex_Forecast!$G$11:$G$1010,$D33,Capex_Forecast!$AG$11:$AG$1010,TRUE)</f>
        <v>10.516178478301894</v>
      </c>
      <c r="L33" s="91">
        <f ca="1">SUMIFS(Capex_Forecast!BM$11:BM$1010,Capex_Forecast!$G$11:$G$1010,$D33,Capex_Forecast!$AG$11:$AG$1010,TRUE)</f>
        <v>10.310072856583904</v>
      </c>
      <c r="M33" s="91">
        <f ca="1">SUMIFS(Capex_Forecast!BN$11:BN$1010,Capex_Forecast!$G$11:$G$1010,$D33,Capex_Forecast!$AG$11:$AG$1010,TRUE)</f>
        <v>10.876305322363852</v>
      </c>
      <c r="N33" s="91">
        <f ca="1">SUMIFS(Capex_Forecast!BO$11:BO$1010,Capex_Forecast!$G$11:$G$1010,$D33,Capex_Forecast!$AG$11:$AG$1010,TRUE)</f>
        <v>10.507361625773068</v>
      </c>
      <c r="O33" s="39">
        <f t="shared" ca="1" si="5"/>
        <v>52.060237613347212</v>
      </c>
    </row>
    <row r="34" spans="3:15" x14ac:dyDescent="0.2">
      <c r="C34" s="28">
        <f t="shared" si="6"/>
        <v>8</v>
      </c>
      <c r="D34" t="str">
        <f>General!$E$98</f>
        <v>Transmission Line Life Extension</v>
      </c>
      <c r="E34" s="12" t="s">
        <v>100</v>
      </c>
      <c r="F34" s="24" t="str">
        <f t="shared" si="3"/>
        <v>$Million</v>
      </c>
      <c r="G34" s="24" t="str">
        <f>"$Real "&amp;RIGHT(Capex_Forecast!$H$6,2)</f>
        <v>$Real 23</v>
      </c>
      <c r="H34" s="9" t="str">
        <f t="shared" si="4"/>
        <v>End Period</v>
      </c>
      <c r="J34" s="91">
        <f ca="1">SUMIFS(Capex_Forecast!BK$11:BK$1010,Capex_Forecast!$G$11:$G$1010,$D34,Capex_Forecast!$AG$11:$AG$1010,TRUE)</f>
        <v>0</v>
      </c>
      <c r="K34" s="91">
        <f ca="1">SUMIFS(Capex_Forecast!BL$11:BL$1010,Capex_Forecast!$G$11:$G$1010,$D34,Capex_Forecast!$AG$11:$AG$1010,TRUE)</f>
        <v>0</v>
      </c>
      <c r="L34" s="91">
        <f ca="1">SUMIFS(Capex_Forecast!BM$11:BM$1010,Capex_Forecast!$G$11:$G$1010,$D34,Capex_Forecast!$AG$11:$AG$1010,TRUE)</f>
        <v>0</v>
      </c>
      <c r="M34" s="91">
        <f ca="1">SUMIFS(Capex_Forecast!BN$11:BN$1010,Capex_Forecast!$G$11:$G$1010,$D34,Capex_Forecast!$AG$11:$AG$1010,TRUE)</f>
        <v>0</v>
      </c>
      <c r="N34" s="91">
        <f ca="1">SUMIFS(Capex_Forecast!BO$11:BO$1010,Capex_Forecast!$G$11:$G$1010,$D34,Capex_Forecast!$AG$11:$AG$1010,TRUE)</f>
        <v>0</v>
      </c>
      <c r="O34" s="39">
        <f t="shared" ca="1" si="5"/>
        <v>0</v>
      </c>
    </row>
    <row r="35" spans="3:15" x14ac:dyDescent="0.2">
      <c r="C35" s="28">
        <f t="shared" si="6"/>
        <v>9</v>
      </c>
      <c r="D35" t="str">
        <f>General!$E$99</f>
        <v>Land and Easements</v>
      </c>
      <c r="E35" s="12" t="s">
        <v>100</v>
      </c>
      <c r="F35" s="24" t="str">
        <f t="shared" si="3"/>
        <v>$Million</v>
      </c>
      <c r="G35" s="24" t="str">
        <f>"$Real "&amp;RIGHT(Capex_Forecast!$H$6,2)</f>
        <v>$Real 23</v>
      </c>
      <c r="H35" s="9" t="str">
        <f t="shared" si="4"/>
        <v>End Period</v>
      </c>
      <c r="J35" s="91">
        <f ca="1">SUMIFS(Capex_Forecast!BK$11:BK$1010,Capex_Forecast!$G$11:$G$1010,$D35,Capex_Forecast!$AG$11:$AG$1010,TRUE)</f>
        <v>0.1390368700414413</v>
      </c>
      <c r="K35" s="91">
        <f ca="1">SUMIFS(Capex_Forecast!BL$11:BL$1010,Capex_Forecast!$G$11:$G$1010,$D35,Capex_Forecast!$AG$11:$AG$1010,TRUE)</f>
        <v>3.2780353209298361</v>
      </c>
      <c r="L35" s="91">
        <f ca="1">SUMIFS(Capex_Forecast!BM$11:BM$1010,Capex_Forecast!$G$11:$G$1010,$D35,Capex_Forecast!$AG$11:$AG$1010,TRUE)</f>
        <v>0</v>
      </c>
      <c r="M35" s="91">
        <f ca="1">SUMIFS(Capex_Forecast!BN$11:BN$1010,Capex_Forecast!$G$11:$G$1010,$D35,Capex_Forecast!$AG$11:$AG$1010,TRUE)</f>
        <v>0.6783460912059065</v>
      </c>
      <c r="N35" s="91">
        <f ca="1">SUMIFS(Capex_Forecast!BO$11:BO$1010,Capex_Forecast!$G$11:$G$1010,$D35,Capex_Forecast!$AG$11:$AG$1010,TRUE)</f>
        <v>2.3914419800939433</v>
      </c>
      <c r="O35" s="39">
        <f t="shared" ca="1" si="5"/>
        <v>6.4868602622711276</v>
      </c>
    </row>
    <row r="36" spans="3:15" x14ac:dyDescent="0.2">
      <c r="C36" s="28">
        <f t="shared" si="6"/>
        <v>10</v>
      </c>
      <c r="D36" t="str">
        <f>General!$E$100</f>
        <v>Synchronous Condensers</v>
      </c>
      <c r="E36" s="12" t="s">
        <v>100</v>
      </c>
      <c r="F36" s="24" t="str">
        <f t="shared" si="3"/>
        <v>$Million</v>
      </c>
      <c r="G36" s="24" t="str">
        <f>"$Real "&amp;RIGHT(Capex_Forecast!$H$6,2)</f>
        <v>$Real 23</v>
      </c>
      <c r="H36" s="9" t="str">
        <f t="shared" si="4"/>
        <v>End Period</v>
      </c>
      <c r="J36" s="91">
        <f ca="1">SUMIFS(Capex_Forecast!BK$11:BK$1010,Capex_Forecast!$G$11:$G$1010,$D36,Capex_Forecast!$AG$11:$AG$1010,TRUE)</f>
        <v>0</v>
      </c>
      <c r="K36" s="91">
        <f ca="1">SUMIFS(Capex_Forecast!BL$11:BL$1010,Capex_Forecast!$G$11:$G$1010,$D36,Capex_Forecast!$AG$11:$AG$1010,TRUE)</f>
        <v>0</v>
      </c>
      <c r="L36" s="91">
        <f ca="1">SUMIFS(Capex_Forecast!BM$11:BM$1010,Capex_Forecast!$G$11:$G$1010,$D36,Capex_Forecast!$AG$11:$AG$1010,TRUE)</f>
        <v>0</v>
      </c>
      <c r="M36" s="91">
        <f ca="1">SUMIFS(Capex_Forecast!BN$11:BN$1010,Capex_Forecast!$G$11:$G$1010,$D36,Capex_Forecast!$AG$11:$AG$1010,TRUE)</f>
        <v>0</v>
      </c>
      <c r="N36" s="91">
        <f ca="1">SUMIFS(Capex_Forecast!BO$11:BO$1010,Capex_Forecast!$G$11:$G$1010,$D36,Capex_Forecast!$AG$11:$AG$1010,TRUE)</f>
        <v>0</v>
      </c>
      <c r="O36" s="39">
        <f t="shared" ca="1" si="5"/>
        <v>0</v>
      </c>
    </row>
    <row r="37" spans="3:15" x14ac:dyDescent="0.2">
      <c r="C37" s="28">
        <f t="shared" si="6"/>
        <v>11</v>
      </c>
      <c r="D37" t="str">
        <f>General!$E$101</f>
        <v>Leasehold Land and Property</v>
      </c>
      <c r="E37" s="12" t="s">
        <v>100</v>
      </c>
      <c r="F37" s="24" t="str">
        <f t="shared" si="3"/>
        <v>$Million</v>
      </c>
      <c r="G37" s="24" t="str">
        <f>"$Real "&amp;RIGHT(Capex_Forecast!$H$6,2)</f>
        <v>$Real 23</v>
      </c>
      <c r="H37" s="9" t="str">
        <f t="shared" si="4"/>
        <v>End Period</v>
      </c>
      <c r="J37" s="91">
        <f ca="1">SUMIFS(Capex_Forecast!BK$11:BK$1010,Capex_Forecast!$G$11:$G$1010,$D37,Capex_Forecast!$AG$11:$AG$1010,TRUE)</f>
        <v>0</v>
      </c>
      <c r="K37" s="91">
        <f ca="1">SUMIFS(Capex_Forecast!BL$11:BL$1010,Capex_Forecast!$G$11:$G$1010,$D37,Capex_Forecast!$AG$11:$AG$1010,TRUE)</f>
        <v>0</v>
      </c>
      <c r="L37" s="91">
        <f ca="1">SUMIFS(Capex_Forecast!BM$11:BM$1010,Capex_Forecast!$G$11:$G$1010,$D37,Capex_Forecast!$AG$11:$AG$1010,TRUE)</f>
        <v>0</v>
      </c>
      <c r="M37" s="91">
        <f ca="1">SUMIFS(Capex_Forecast!BN$11:BN$1010,Capex_Forecast!$G$11:$G$1010,$D37,Capex_Forecast!$AG$11:$AG$1010,TRUE)</f>
        <v>0</v>
      </c>
      <c r="N37" s="91">
        <f ca="1">SUMIFS(Capex_Forecast!BO$11:BO$1010,Capex_Forecast!$G$11:$G$1010,$D37,Capex_Forecast!$AG$11:$AG$1010,TRUE)</f>
        <v>0</v>
      </c>
      <c r="O37" s="39">
        <f t="shared" ca="1" si="5"/>
        <v>0</v>
      </c>
    </row>
    <row r="38" spans="3:15" hidden="1" outlineLevel="1" x14ac:dyDescent="0.2">
      <c r="C38" s="28">
        <f t="shared" si="6"/>
        <v>12</v>
      </c>
      <c r="D38" t="str">
        <f>General!$E$102</f>
        <v>[Spare]</v>
      </c>
      <c r="E38" s="12" t="s">
        <v>100</v>
      </c>
      <c r="F38" s="24" t="str">
        <f t="shared" si="3"/>
        <v>$Million</v>
      </c>
      <c r="G38" s="24" t="str">
        <f>"$Real "&amp;RIGHT(Capex_Forecast!$H$6,2)</f>
        <v>$Real 23</v>
      </c>
      <c r="H38" s="9" t="str">
        <f t="shared" si="4"/>
        <v>End Period</v>
      </c>
      <c r="J38" s="91">
        <f ca="1">SUMIFS(Capex_Forecast!BK$11:BK$1010,Capex_Forecast!$G$11:$G$1010,$D38,Capex_Forecast!$AG$11:$AG$1010,TRUE)</f>
        <v>0</v>
      </c>
      <c r="K38" s="91">
        <f ca="1">SUMIFS(Capex_Forecast!BL$11:BL$1010,Capex_Forecast!$G$11:$G$1010,$D38,Capex_Forecast!$AG$11:$AG$1010,TRUE)</f>
        <v>0</v>
      </c>
      <c r="L38" s="91">
        <f ca="1">SUMIFS(Capex_Forecast!BM$11:BM$1010,Capex_Forecast!$G$11:$G$1010,$D38,Capex_Forecast!$AG$11:$AG$1010,TRUE)</f>
        <v>0</v>
      </c>
      <c r="M38" s="91">
        <f ca="1">SUMIFS(Capex_Forecast!BN$11:BN$1010,Capex_Forecast!$G$11:$G$1010,$D38,Capex_Forecast!$AG$11:$AG$1010,TRUE)</f>
        <v>0</v>
      </c>
      <c r="N38" s="91">
        <f ca="1">SUMIFS(Capex_Forecast!BO$11:BO$1010,Capex_Forecast!$G$11:$G$1010,$D38,Capex_Forecast!$AG$11:$AG$1010,TRUE)</f>
        <v>0</v>
      </c>
      <c r="O38" s="39">
        <f t="shared" ca="1" si="5"/>
        <v>0</v>
      </c>
    </row>
    <row r="39" spans="3:15" hidden="1" outlineLevel="1" x14ac:dyDescent="0.2">
      <c r="C39" s="28">
        <f t="shared" si="6"/>
        <v>13</v>
      </c>
      <c r="D39" t="str">
        <f>General!$E$103</f>
        <v>[Spare]</v>
      </c>
      <c r="E39" s="12" t="s">
        <v>100</v>
      </c>
      <c r="F39" s="24" t="str">
        <f t="shared" si="3"/>
        <v>$Million</v>
      </c>
      <c r="G39" s="24" t="str">
        <f>"$Real "&amp;RIGHT(Capex_Forecast!$H$6,2)</f>
        <v>$Real 23</v>
      </c>
      <c r="H39" s="9" t="str">
        <f t="shared" si="4"/>
        <v>End Period</v>
      </c>
      <c r="J39" s="91">
        <f ca="1">SUMIFS(Capex_Forecast!BK$11:BK$1010,Capex_Forecast!$G$11:$G$1010,$D39,Capex_Forecast!$AG$11:$AG$1010,TRUE)</f>
        <v>0</v>
      </c>
      <c r="K39" s="91">
        <f ca="1">SUMIFS(Capex_Forecast!BL$11:BL$1010,Capex_Forecast!$G$11:$G$1010,$D39,Capex_Forecast!$AG$11:$AG$1010,TRUE)</f>
        <v>0</v>
      </c>
      <c r="L39" s="91">
        <f ca="1">SUMIFS(Capex_Forecast!BM$11:BM$1010,Capex_Forecast!$G$11:$G$1010,$D39,Capex_Forecast!$AG$11:$AG$1010,TRUE)</f>
        <v>0</v>
      </c>
      <c r="M39" s="91">
        <f ca="1">SUMIFS(Capex_Forecast!BN$11:BN$1010,Capex_Forecast!$G$11:$G$1010,$D39,Capex_Forecast!$AG$11:$AG$1010,TRUE)</f>
        <v>0</v>
      </c>
      <c r="N39" s="91">
        <f ca="1">SUMIFS(Capex_Forecast!BO$11:BO$1010,Capex_Forecast!$G$11:$G$1010,$D39,Capex_Forecast!$AG$11:$AG$1010,TRUE)</f>
        <v>0</v>
      </c>
      <c r="O39" s="39">
        <f t="shared" ca="1" si="5"/>
        <v>0</v>
      </c>
    </row>
    <row r="40" spans="3:15" hidden="1" outlineLevel="1" x14ac:dyDescent="0.2">
      <c r="C40" s="28">
        <f t="shared" si="6"/>
        <v>14</v>
      </c>
      <c r="D40" t="str">
        <f>General!$E$104</f>
        <v>[Spare]</v>
      </c>
      <c r="E40" s="12" t="s">
        <v>100</v>
      </c>
      <c r="F40" s="24" t="str">
        <f t="shared" si="3"/>
        <v>$Million</v>
      </c>
      <c r="G40" s="24" t="str">
        <f>"$Real "&amp;RIGHT(Capex_Forecast!$H$6,2)</f>
        <v>$Real 23</v>
      </c>
      <c r="H40" s="9" t="str">
        <f t="shared" si="4"/>
        <v>End Period</v>
      </c>
      <c r="J40" s="91">
        <f ca="1">SUMIFS(Capex_Forecast!BK$11:BK$1010,Capex_Forecast!$G$11:$G$1010,$D40,Capex_Forecast!$AG$11:$AG$1010,TRUE)</f>
        <v>0</v>
      </c>
      <c r="K40" s="91">
        <f ca="1">SUMIFS(Capex_Forecast!BL$11:BL$1010,Capex_Forecast!$G$11:$G$1010,$D40,Capex_Forecast!$AG$11:$AG$1010,TRUE)</f>
        <v>0</v>
      </c>
      <c r="L40" s="91">
        <f ca="1">SUMIFS(Capex_Forecast!BM$11:BM$1010,Capex_Forecast!$G$11:$G$1010,$D40,Capex_Forecast!$AG$11:$AG$1010,TRUE)</f>
        <v>0</v>
      </c>
      <c r="M40" s="91">
        <f ca="1">SUMIFS(Capex_Forecast!BN$11:BN$1010,Capex_Forecast!$G$11:$G$1010,$D40,Capex_Forecast!$AG$11:$AG$1010,TRUE)</f>
        <v>0</v>
      </c>
      <c r="N40" s="91">
        <f ca="1">SUMIFS(Capex_Forecast!BO$11:BO$1010,Capex_Forecast!$G$11:$G$1010,$D40,Capex_Forecast!$AG$11:$AG$1010,TRUE)</f>
        <v>0</v>
      </c>
      <c r="O40" s="39">
        <f t="shared" ca="1" si="5"/>
        <v>0</v>
      </c>
    </row>
    <row r="41" spans="3:15" hidden="1" outlineLevel="1" x14ac:dyDescent="0.2">
      <c r="C41" s="28">
        <f t="shared" si="6"/>
        <v>15</v>
      </c>
      <c r="D41" t="str">
        <f>General!$E$105</f>
        <v>[Spare]</v>
      </c>
      <c r="E41" s="12" t="s">
        <v>100</v>
      </c>
      <c r="F41" s="24" t="str">
        <f t="shared" si="3"/>
        <v>$Million</v>
      </c>
      <c r="G41" s="24" t="str">
        <f>"$Real "&amp;RIGHT(Capex_Forecast!$H$6,2)</f>
        <v>$Real 23</v>
      </c>
      <c r="H41" s="9" t="str">
        <f t="shared" si="4"/>
        <v>End Period</v>
      </c>
      <c r="J41" s="91">
        <f ca="1">SUMIFS(Capex_Forecast!BK$11:BK$1010,Capex_Forecast!$G$11:$G$1010,$D41,Capex_Forecast!$AG$11:$AG$1010,TRUE)</f>
        <v>0</v>
      </c>
      <c r="K41" s="91">
        <f ca="1">SUMIFS(Capex_Forecast!BL$11:BL$1010,Capex_Forecast!$G$11:$G$1010,$D41,Capex_Forecast!$AG$11:$AG$1010,TRUE)</f>
        <v>0</v>
      </c>
      <c r="L41" s="91">
        <f ca="1">SUMIFS(Capex_Forecast!BM$11:BM$1010,Capex_Forecast!$G$11:$G$1010,$D41,Capex_Forecast!$AG$11:$AG$1010,TRUE)</f>
        <v>0</v>
      </c>
      <c r="M41" s="91">
        <f ca="1">SUMIFS(Capex_Forecast!BN$11:BN$1010,Capex_Forecast!$G$11:$G$1010,$D41,Capex_Forecast!$AG$11:$AG$1010,TRUE)</f>
        <v>0</v>
      </c>
      <c r="N41" s="91">
        <f ca="1">SUMIFS(Capex_Forecast!BO$11:BO$1010,Capex_Forecast!$G$11:$G$1010,$D41,Capex_Forecast!$AG$11:$AG$1010,TRUE)</f>
        <v>0</v>
      </c>
      <c r="O41" s="39">
        <f t="shared" ca="1" si="5"/>
        <v>0</v>
      </c>
    </row>
    <row r="42" spans="3:15" hidden="1" outlineLevel="1" x14ac:dyDescent="0.2">
      <c r="C42" s="28">
        <f t="shared" si="6"/>
        <v>16</v>
      </c>
      <c r="D42" t="str">
        <f>General!$E$106</f>
        <v>[Spare]</v>
      </c>
      <c r="E42" s="12" t="s">
        <v>100</v>
      </c>
      <c r="F42" s="24" t="str">
        <f t="shared" si="3"/>
        <v>$Million</v>
      </c>
      <c r="G42" s="24" t="str">
        <f>"$Real "&amp;RIGHT(Capex_Forecast!$H$6,2)</f>
        <v>$Real 23</v>
      </c>
      <c r="H42" s="9" t="str">
        <f t="shared" si="4"/>
        <v>End Period</v>
      </c>
      <c r="J42" s="91">
        <f ca="1">SUMIFS(Capex_Forecast!BK$11:BK$1010,Capex_Forecast!$G$11:$G$1010,$D42,Capex_Forecast!$AG$11:$AG$1010,TRUE)</f>
        <v>0</v>
      </c>
      <c r="K42" s="91">
        <f ca="1">SUMIFS(Capex_Forecast!BL$11:BL$1010,Capex_Forecast!$G$11:$G$1010,$D42,Capex_Forecast!$AG$11:$AG$1010,TRUE)</f>
        <v>0</v>
      </c>
      <c r="L42" s="91">
        <f ca="1">SUMIFS(Capex_Forecast!BM$11:BM$1010,Capex_Forecast!$G$11:$G$1010,$D42,Capex_Forecast!$AG$11:$AG$1010,TRUE)</f>
        <v>0</v>
      </c>
      <c r="M42" s="91">
        <f ca="1">SUMIFS(Capex_Forecast!BN$11:BN$1010,Capex_Forecast!$G$11:$G$1010,$D42,Capex_Forecast!$AG$11:$AG$1010,TRUE)</f>
        <v>0</v>
      </c>
      <c r="N42" s="91">
        <f ca="1">SUMIFS(Capex_Forecast!BO$11:BO$1010,Capex_Forecast!$G$11:$G$1010,$D42,Capex_Forecast!$AG$11:$AG$1010,TRUE)</f>
        <v>0</v>
      </c>
      <c r="O42" s="39">
        <f t="shared" ca="1" si="5"/>
        <v>0</v>
      </c>
    </row>
    <row r="43" spans="3:15" hidden="1" outlineLevel="1" x14ac:dyDescent="0.2">
      <c r="C43" s="28">
        <f t="shared" si="6"/>
        <v>17</v>
      </c>
      <c r="D43" t="str">
        <f>General!$E$107</f>
        <v>[Spare]</v>
      </c>
      <c r="E43" s="12" t="s">
        <v>100</v>
      </c>
      <c r="F43" s="24" t="str">
        <f t="shared" si="3"/>
        <v>$Million</v>
      </c>
      <c r="G43" s="24" t="str">
        <f>"$Real "&amp;RIGHT(Capex_Forecast!$H$6,2)</f>
        <v>$Real 23</v>
      </c>
      <c r="H43" s="9" t="str">
        <f t="shared" si="4"/>
        <v>End Period</v>
      </c>
      <c r="J43" s="91">
        <f ca="1">SUMIFS(Capex_Forecast!BK$11:BK$1010,Capex_Forecast!$G$11:$G$1010,$D43,Capex_Forecast!$AG$11:$AG$1010,TRUE)</f>
        <v>0</v>
      </c>
      <c r="K43" s="91">
        <f ca="1">SUMIFS(Capex_Forecast!BL$11:BL$1010,Capex_Forecast!$G$11:$G$1010,$D43,Capex_Forecast!$AG$11:$AG$1010,TRUE)</f>
        <v>0</v>
      </c>
      <c r="L43" s="91">
        <f ca="1">SUMIFS(Capex_Forecast!BM$11:BM$1010,Capex_Forecast!$G$11:$G$1010,$D43,Capex_Forecast!$AG$11:$AG$1010,TRUE)</f>
        <v>0</v>
      </c>
      <c r="M43" s="91">
        <f ca="1">SUMIFS(Capex_Forecast!BN$11:BN$1010,Capex_Forecast!$G$11:$G$1010,$D43,Capex_Forecast!$AG$11:$AG$1010,TRUE)</f>
        <v>0</v>
      </c>
      <c r="N43" s="91">
        <f ca="1">SUMIFS(Capex_Forecast!BO$11:BO$1010,Capex_Forecast!$G$11:$G$1010,$D43,Capex_Forecast!$AG$11:$AG$1010,TRUE)</f>
        <v>0</v>
      </c>
      <c r="O43" s="39">
        <f t="shared" ca="1" si="5"/>
        <v>0</v>
      </c>
    </row>
    <row r="44" spans="3:15" hidden="1" outlineLevel="1" x14ac:dyDescent="0.2">
      <c r="C44" s="28">
        <f t="shared" si="6"/>
        <v>18</v>
      </c>
      <c r="D44" t="str">
        <f>General!$E$108</f>
        <v>[Spare]</v>
      </c>
      <c r="E44" s="12" t="s">
        <v>100</v>
      </c>
      <c r="F44" s="24" t="str">
        <f t="shared" si="3"/>
        <v>$Million</v>
      </c>
      <c r="G44" s="24" t="str">
        <f>"$Real "&amp;RIGHT(Capex_Forecast!$H$6,2)</f>
        <v>$Real 23</v>
      </c>
      <c r="H44" s="9" t="str">
        <f t="shared" si="4"/>
        <v>End Period</v>
      </c>
      <c r="J44" s="91">
        <f ca="1">SUMIFS(Capex_Forecast!BK$11:BK$1010,Capex_Forecast!$G$11:$G$1010,$D44,Capex_Forecast!$AG$11:$AG$1010,TRUE)</f>
        <v>0</v>
      </c>
      <c r="K44" s="91">
        <f ca="1">SUMIFS(Capex_Forecast!BL$11:BL$1010,Capex_Forecast!$G$11:$G$1010,$D44,Capex_Forecast!$AG$11:$AG$1010,TRUE)</f>
        <v>0</v>
      </c>
      <c r="L44" s="91">
        <f ca="1">SUMIFS(Capex_Forecast!BM$11:BM$1010,Capex_Forecast!$G$11:$G$1010,$D44,Capex_Forecast!$AG$11:$AG$1010,TRUE)</f>
        <v>0</v>
      </c>
      <c r="M44" s="91">
        <f ca="1">SUMIFS(Capex_Forecast!BN$11:BN$1010,Capex_Forecast!$G$11:$G$1010,$D44,Capex_Forecast!$AG$11:$AG$1010,TRUE)</f>
        <v>0</v>
      </c>
      <c r="N44" s="91">
        <f ca="1">SUMIFS(Capex_Forecast!BO$11:BO$1010,Capex_Forecast!$G$11:$G$1010,$D44,Capex_Forecast!$AG$11:$AG$1010,TRUE)</f>
        <v>0</v>
      </c>
      <c r="O44" s="39">
        <f t="shared" ca="1" si="5"/>
        <v>0</v>
      </c>
    </row>
    <row r="45" spans="3:15" collapsed="1" x14ac:dyDescent="0.2">
      <c r="C45" s="28">
        <f t="shared" si="6"/>
        <v>19</v>
      </c>
      <c r="D45" t="str">
        <f>General!$E$109</f>
        <v xml:space="preserve">Buildings </v>
      </c>
      <c r="E45" s="12" t="s">
        <v>100</v>
      </c>
      <c r="F45" s="24" t="str">
        <f t="shared" si="3"/>
        <v>$Million</v>
      </c>
      <c r="G45" s="24" t="str">
        <f>"$Real "&amp;RIGHT(Capex_Forecast!$H$6,2)</f>
        <v>$Real 23</v>
      </c>
      <c r="H45" s="9" t="str">
        <f t="shared" si="4"/>
        <v>End Period</v>
      </c>
      <c r="J45" s="91">
        <f ca="1">SUMIFS(Capex_Forecast!BK$11:BK$1010,Capex_Forecast!$G$11:$G$1010,$D45,Capex_Forecast!$AG$11:$AG$1010,TRUE)</f>
        <v>5.5437105871134991</v>
      </c>
      <c r="K45" s="91">
        <f ca="1">SUMIFS(Capex_Forecast!BL$11:BL$1010,Capex_Forecast!$G$11:$G$1010,$D45,Capex_Forecast!$AG$11:$AG$1010,TRUE)</f>
        <v>4.9702746424102386</v>
      </c>
      <c r="L45" s="91">
        <f ca="1">SUMIFS(Capex_Forecast!BM$11:BM$1010,Capex_Forecast!$G$11:$G$1010,$D45,Capex_Forecast!$AG$11:$AG$1010,TRUE)</f>
        <v>4.0735739436525531</v>
      </c>
      <c r="M45" s="91">
        <f ca="1">SUMIFS(Capex_Forecast!BN$11:BN$1010,Capex_Forecast!$G$11:$G$1010,$D45,Capex_Forecast!$AG$11:$AG$1010,TRUE)</f>
        <v>4.108264181093003</v>
      </c>
      <c r="N45" s="91">
        <f ca="1">SUMIFS(Capex_Forecast!BO$11:BO$1010,Capex_Forecast!$G$11:$G$1010,$D45,Capex_Forecast!$AG$11:$AG$1010,TRUE)</f>
        <v>3.164839588308749</v>
      </c>
      <c r="O45" s="39">
        <f t="shared" ca="1" si="5"/>
        <v>21.860662942578042</v>
      </c>
    </row>
    <row r="46" spans="3:15" x14ac:dyDescent="0.2">
      <c r="C46" s="28">
        <f t="shared" si="6"/>
        <v>20</v>
      </c>
      <c r="D46" t="str">
        <f>General!$E$110</f>
        <v>In-house software</v>
      </c>
      <c r="E46" s="12" t="s">
        <v>100</v>
      </c>
      <c r="F46" s="24" t="str">
        <f t="shared" si="3"/>
        <v>$Million</v>
      </c>
      <c r="G46" s="24" t="str">
        <f>"$Real "&amp;RIGHT(Capex_Forecast!$H$6,2)</f>
        <v>$Real 23</v>
      </c>
      <c r="H46" s="9" t="str">
        <f t="shared" si="4"/>
        <v>End Period</v>
      </c>
      <c r="J46" s="91">
        <f ca="1">SUMIFS(Capex_Forecast!BK$11:BK$1010,Capex_Forecast!$G$11:$G$1010,$D46,Capex_Forecast!$AG$11:$AG$1010,TRUE)</f>
        <v>5.3066218957267193</v>
      </c>
      <c r="K46" s="91">
        <f ca="1">SUMIFS(Capex_Forecast!BL$11:BL$1010,Capex_Forecast!$G$11:$G$1010,$D46,Capex_Forecast!$AG$11:$AG$1010,TRUE)</f>
        <v>5.3441617943874187</v>
      </c>
      <c r="L46" s="91">
        <f ca="1">SUMIFS(Capex_Forecast!BM$11:BM$1010,Capex_Forecast!$G$11:$G$1010,$D46,Capex_Forecast!$AG$11:$AG$1010,TRUE)</f>
        <v>5.4073287477757432</v>
      </c>
      <c r="M46" s="91">
        <f ca="1">SUMIFS(Capex_Forecast!BN$11:BN$1010,Capex_Forecast!$G$11:$G$1010,$D46,Capex_Forecast!$AG$11:$AG$1010,TRUE)</f>
        <v>5.4234428269211623</v>
      </c>
      <c r="N46" s="91">
        <f ca="1">SUMIFS(Capex_Forecast!BO$11:BO$1010,Capex_Forecast!$G$11:$G$1010,$D46,Capex_Forecast!$AG$11:$AG$1010,TRUE)</f>
        <v>5.4199391375467494</v>
      </c>
      <c r="O46" s="39">
        <f t="shared" ca="1" si="5"/>
        <v>26.901494402357791</v>
      </c>
    </row>
    <row r="47" spans="3:15" x14ac:dyDescent="0.2">
      <c r="D47" s="58" t="str">
        <f>"Total Capex - "&amp;C26</f>
        <v>Total Capex - As Incurred</v>
      </c>
      <c r="E47" s="61" t="s">
        <v>100</v>
      </c>
      <c r="F47" s="62" t="str">
        <f t="shared" si="3"/>
        <v>$Million</v>
      </c>
      <c r="G47" s="62" t="str">
        <f>"$Real "&amp;RIGHT(Capex_Forecast!$H$6,2)</f>
        <v>$Real 23</v>
      </c>
      <c r="H47" s="63" t="str">
        <f t="shared" si="4"/>
        <v>End Period</v>
      </c>
      <c r="I47" s="58"/>
      <c r="J47" s="59">
        <f t="shared" ref="J47:O47" ca="1" si="7">SUM(J27:J46)</f>
        <v>250.41037928665602</v>
      </c>
      <c r="K47" s="59">
        <f t="shared" ca="1" si="7"/>
        <v>300.32914772541699</v>
      </c>
      <c r="L47" s="59">
        <f t="shared" ca="1" si="7"/>
        <v>245.15712093799689</v>
      </c>
      <c r="M47" s="59">
        <f t="shared" ca="1" si="7"/>
        <v>230.57725894998691</v>
      </c>
      <c r="N47" s="59">
        <f t="shared" ca="1" si="7"/>
        <v>202.48329454182712</v>
      </c>
      <c r="O47" s="59">
        <f t="shared" ca="1" si="7"/>
        <v>1228.9572014418839</v>
      </c>
    </row>
    <row r="49" spans="2:15" s="57" customFormat="1" ht="15.75" x14ac:dyDescent="0.2">
      <c r="B49" s="57" t="s">
        <v>506</v>
      </c>
    </row>
    <row r="51" spans="2:15" s="69" customFormat="1" ht="15" x14ac:dyDescent="0.2">
      <c r="C51" s="69" t="s">
        <v>163</v>
      </c>
    </row>
    <row r="53" spans="2:15" ht="15" x14ac:dyDescent="0.2">
      <c r="C53" s="8" t="s">
        <v>157</v>
      </c>
      <c r="E53" s="21" t="s">
        <v>9</v>
      </c>
      <c r="F53" s="21" t="s">
        <v>10</v>
      </c>
      <c r="G53" s="21" t="s">
        <v>11</v>
      </c>
      <c r="H53" s="21" t="s">
        <v>12</v>
      </c>
      <c r="J53" s="60" t="str">
        <f>Forecast_Capex_Input!V$11</f>
        <v>FY24</v>
      </c>
      <c r="K53" s="60" t="str">
        <f>Forecast_Capex_Input!W$11</f>
        <v>FY25</v>
      </c>
      <c r="L53" s="60" t="str">
        <f>Forecast_Capex_Input!X$11</f>
        <v>FY26</v>
      </c>
      <c r="M53" s="60" t="str">
        <f>Forecast_Capex_Input!Y$11</f>
        <v>FY27</v>
      </c>
      <c r="N53" s="60" t="str">
        <f>Forecast_Capex_Input!Z$11</f>
        <v>FY28</v>
      </c>
      <c r="O53" s="60" t="str">
        <f>J53&amp;" - "&amp;N53</f>
        <v>FY24 - FY28</v>
      </c>
    </row>
    <row r="54" spans="2:15" x14ac:dyDescent="0.2">
      <c r="C54" s="27">
        <v>1</v>
      </c>
      <c r="D54" s="9" t="str">
        <f>General!$E$48</f>
        <v>Replacement Expenditure</v>
      </c>
      <c r="E54" s="12" t="s">
        <v>100</v>
      </c>
      <c r="F54" s="24" t="str">
        <f t="shared" ref="F54:F62" si="8">Unit_Dollar_M</f>
        <v>$Million</v>
      </c>
      <c r="G54" s="24" t="str">
        <f>"$Real "&amp;RIGHT(Capex_Forecast!$H$6,2)</f>
        <v>$Real 23</v>
      </c>
      <c r="H54" s="9" t="str">
        <f t="shared" ref="H54:H62" si="9">End_Period</f>
        <v>End Period</v>
      </c>
      <c r="I54" s="9"/>
      <c r="J54" s="39">
        <f>SUMIFS(Capex_Forecast!AP$11:AP$1010,Capex_Forecast!$I$11:$I$1010,$D54,Capex_Forecast!$AG$11:$AG$1010,TRUE)</f>
        <v>148.96356652714309</v>
      </c>
      <c r="K54" s="39">
        <f>SUMIFS(Capex_Forecast!AQ$11:AQ$1010,Capex_Forecast!$I$11:$I$1010,$D54,Capex_Forecast!$AG$11:$AG$1010,TRUE)</f>
        <v>148.71114237078388</v>
      </c>
      <c r="L54" s="39">
        <f>SUMIFS(Capex_Forecast!AR$11:AR$1010,Capex_Forecast!$I$11:$I$1010,$D54,Capex_Forecast!$AG$11:$AG$1010,TRUE)</f>
        <v>146.91124893977442</v>
      </c>
      <c r="M54" s="39">
        <f>SUMIFS(Capex_Forecast!AS$11:AS$1010,Capex_Forecast!$I$11:$I$1010,$D54,Capex_Forecast!$AG$11:$AG$1010,TRUE)</f>
        <v>137.52198098210999</v>
      </c>
      <c r="N54" s="39">
        <f>SUMIFS(Capex_Forecast!AT$11:AT$1010,Capex_Forecast!$I$11:$I$1010,$D54,Capex_Forecast!$AG$11:$AG$1010,TRUE)</f>
        <v>140.37673378175359</v>
      </c>
      <c r="O54" s="39">
        <f t="shared" ref="O54:O61" si="10">SUM(J54:N54)</f>
        <v>722.48467260156497</v>
      </c>
    </row>
    <row r="55" spans="2:15" x14ac:dyDescent="0.2">
      <c r="C55" s="28">
        <f t="shared" ref="C55:C61" si="11">C54+1</f>
        <v>2</v>
      </c>
      <c r="D55" s="9" t="str">
        <f>General!$E$49</f>
        <v>Connections</v>
      </c>
      <c r="E55" s="12" t="s">
        <v>100</v>
      </c>
      <c r="F55" s="24" t="str">
        <f t="shared" si="8"/>
        <v>$Million</v>
      </c>
      <c r="G55" s="24" t="str">
        <f>"$Real "&amp;RIGHT(Capex_Forecast!$H$6,2)</f>
        <v>$Real 23</v>
      </c>
      <c r="H55" s="9" t="str">
        <f t="shared" si="9"/>
        <v>End Period</v>
      </c>
      <c r="I55" s="9"/>
      <c r="J55" s="39">
        <f>SUMIFS(Capex_Forecast!AP$11:AP$1010,Capex_Forecast!$I$11:$I$1010,$D55,Capex_Forecast!$AG$11:$AG$1010,TRUE)</f>
        <v>0</v>
      </c>
      <c r="K55" s="39">
        <f>SUMIFS(Capex_Forecast!AQ$11:AQ$1010,Capex_Forecast!$I$11:$I$1010,$D55,Capex_Forecast!$AG$11:$AG$1010,TRUE)</f>
        <v>0</v>
      </c>
      <c r="L55" s="39">
        <f>SUMIFS(Capex_Forecast!AR$11:AR$1010,Capex_Forecast!$I$11:$I$1010,$D55,Capex_Forecast!$AG$11:$AG$1010,TRUE)</f>
        <v>0</v>
      </c>
      <c r="M55" s="39">
        <f>SUMIFS(Capex_Forecast!AS$11:AS$1010,Capex_Forecast!$I$11:$I$1010,$D55,Capex_Forecast!$AG$11:$AG$1010,TRUE)</f>
        <v>0</v>
      </c>
      <c r="N55" s="39">
        <f>SUMIFS(Capex_Forecast!AT$11:AT$1010,Capex_Forecast!$I$11:$I$1010,$D55,Capex_Forecast!$AG$11:$AG$1010,TRUE)</f>
        <v>0</v>
      </c>
      <c r="O55" s="39">
        <f t="shared" si="10"/>
        <v>0</v>
      </c>
    </row>
    <row r="56" spans="2:15" x14ac:dyDescent="0.2">
      <c r="C56" s="28">
        <f t="shared" si="11"/>
        <v>3</v>
      </c>
      <c r="D56" t="str">
        <f>General!$E$50</f>
        <v>Augmentation Expenditure</v>
      </c>
      <c r="E56" s="12" t="s">
        <v>100</v>
      </c>
      <c r="F56" s="24" t="str">
        <f t="shared" si="8"/>
        <v>$Million</v>
      </c>
      <c r="G56" s="24" t="str">
        <f>"$Real "&amp;RIGHT(Capex_Forecast!$H$6,2)</f>
        <v>$Real 23</v>
      </c>
      <c r="H56" s="9" t="str">
        <f t="shared" si="9"/>
        <v>End Period</v>
      </c>
      <c r="J56" s="39">
        <f>SUMIFS(Capex_Forecast!AP$11:AP$1010,Capex_Forecast!$I$11:$I$1010,$D56,Capex_Forecast!$AG$11:$AG$1010,TRUE)</f>
        <v>40.945851774094983</v>
      </c>
      <c r="K56" s="39">
        <f>SUMIFS(Capex_Forecast!AQ$11:AQ$1010,Capex_Forecast!$I$11:$I$1010,$D56,Capex_Forecast!$AG$11:$AG$1010,TRUE)</f>
        <v>85.860035184546931</v>
      </c>
      <c r="L56" s="39">
        <f>SUMIFS(Capex_Forecast!AR$11:AR$1010,Capex_Forecast!$I$11:$I$1010,$D56,Capex_Forecast!$AG$11:$AG$1010,TRUE)</f>
        <v>35.657559398242967</v>
      </c>
      <c r="M56" s="39">
        <f>SUMIFS(Capex_Forecast!AS$11:AS$1010,Capex_Forecast!$I$11:$I$1010,$D56,Capex_Forecast!$AG$11:$AG$1010,TRUE)</f>
        <v>31.085469669047672</v>
      </c>
      <c r="N56" s="39">
        <f>SUMIFS(Capex_Forecast!AT$11:AT$1010,Capex_Forecast!$I$11:$I$1010,$D56,Capex_Forecast!$AG$11:$AG$1010,TRUE)</f>
        <v>6.1880053979763936</v>
      </c>
      <c r="O56" s="39">
        <f t="shared" si="10"/>
        <v>199.73692142390894</v>
      </c>
    </row>
    <row r="57" spans="2:15" x14ac:dyDescent="0.2">
      <c r="C57" s="28">
        <f t="shared" si="11"/>
        <v>4</v>
      </c>
      <c r="D57" t="str">
        <f>General!$E$51</f>
        <v>Non-network - ICT</v>
      </c>
      <c r="E57" s="12" t="s">
        <v>100</v>
      </c>
      <c r="F57" s="24" t="str">
        <f t="shared" si="8"/>
        <v>$Million</v>
      </c>
      <c r="G57" s="24" t="str">
        <f>"$Real "&amp;RIGHT(Capex_Forecast!$H$6,2)</f>
        <v>$Real 23</v>
      </c>
      <c r="H57" s="9" t="str">
        <f t="shared" si="9"/>
        <v>End Period</v>
      </c>
      <c r="J57" s="39">
        <f>SUMIFS(Capex_Forecast!AP$11:AP$1010,Capex_Forecast!$I$11:$I$1010,$D57,Capex_Forecast!$AG$11:$AG$1010,TRUE)</f>
        <v>17.28306004686841</v>
      </c>
      <c r="K57" s="39">
        <f>SUMIFS(Capex_Forecast!AQ$11:AQ$1010,Capex_Forecast!$I$11:$I$1010,$D57,Capex_Forecast!$AG$11:$AG$1010,TRUE)</f>
        <v>17.427903903687618</v>
      </c>
      <c r="L57" s="39">
        <f>SUMIFS(Capex_Forecast!AR$11:AR$1010,Capex_Forecast!$I$11:$I$1010,$D57,Capex_Forecast!$AG$11:$AG$1010,TRUE)</f>
        <v>17.557472406248152</v>
      </c>
      <c r="M57" s="39">
        <f>SUMIFS(Capex_Forecast!AS$11:AS$1010,Capex_Forecast!$I$11:$I$1010,$D57,Capex_Forecast!$AG$11:$AG$1010,TRUE)</f>
        <v>17.606627778650029</v>
      </c>
      <c r="N57" s="39">
        <f>SUMIFS(Capex_Forecast!AT$11:AT$1010,Capex_Forecast!$I$11:$I$1010,$D57,Capex_Forecast!$AG$11:$AG$1010,TRUE)</f>
        <v>17.640935800353859</v>
      </c>
      <c r="O57" s="39">
        <f t="shared" si="10"/>
        <v>87.515999935808068</v>
      </c>
    </row>
    <row r="58" spans="2:15" x14ac:dyDescent="0.2">
      <c r="C58" s="28">
        <f t="shared" si="11"/>
        <v>5</v>
      </c>
      <c r="D58" t="str">
        <f>General!$E$52</f>
        <v>Non-network - Other</v>
      </c>
      <c r="E58" s="12" t="s">
        <v>100</v>
      </c>
      <c r="F58" s="24" t="str">
        <f t="shared" si="8"/>
        <v>$Million</v>
      </c>
      <c r="G58" s="24" t="str">
        <f>"$Real "&amp;RIGHT(Capex_Forecast!$H$6,2)</f>
        <v>$Real 23</v>
      </c>
      <c r="H58" s="9" t="str">
        <f t="shared" si="9"/>
        <v>End Period</v>
      </c>
      <c r="J58" s="39">
        <f>SUMIFS(Capex_Forecast!AP$11:AP$1010,Capex_Forecast!$I$11:$I$1010,$D58,Capex_Forecast!$AG$11:$AG$1010,TRUE)</f>
        <v>15.106111065168298</v>
      </c>
      <c r="K58" s="39">
        <f>SUMIFS(Capex_Forecast!AQ$11:AQ$1010,Capex_Forecast!$I$11:$I$1010,$D58,Capex_Forecast!$AG$11:$AG$1010,TRUE)</f>
        <v>15.894583970359086</v>
      </c>
      <c r="L58" s="39">
        <f>SUMIFS(Capex_Forecast!AR$11:AR$1010,Capex_Forecast!$I$11:$I$1010,$D58,Capex_Forecast!$AG$11:$AG$1010,TRUE)</f>
        <v>14.011011364913852</v>
      </c>
      <c r="M58" s="39">
        <f>SUMIFS(Capex_Forecast!AS$11:AS$1010,Capex_Forecast!$I$11:$I$1010,$D58,Capex_Forecast!$AG$11:$AG$1010,TRUE)</f>
        <v>15.254394686420593</v>
      </c>
      <c r="N58" s="39">
        <f>SUMIFS(Capex_Forecast!AT$11:AT$1010,Capex_Forecast!$I$11:$I$1010,$D58,Capex_Forecast!$AG$11:$AG$1010,TRUE)</f>
        <v>15.685288586276208</v>
      </c>
      <c r="O58" s="39">
        <f t="shared" si="10"/>
        <v>75.951389673138038</v>
      </c>
    </row>
    <row r="59" spans="2:15" x14ac:dyDescent="0.2">
      <c r="C59" s="28">
        <f t="shared" si="11"/>
        <v>6</v>
      </c>
      <c r="D59" t="str">
        <f>General!$E$53</f>
        <v>Capitalised Network Overheads</v>
      </c>
      <c r="E59" s="12" t="s">
        <v>100</v>
      </c>
      <c r="F59" s="24" t="str">
        <f t="shared" si="8"/>
        <v>$Million</v>
      </c>
      <c r="G59" s="24" t="str">
        <f>"$Real "&amp;RIGHT(Capex_Forecast!$H$6,2)</f>
        <v>$Real 23</v>
      </c>
      <c r="H59" s="9" t="str">
        <f t="shared" si="9"/>
        <v>End Period</v>
      </c>
      <c r="J59" s="105">
        <f>SUMIFS(Capex_Forecast!AW$11:AW$1010,Capex_Forecast!$AG$11:$AG$1010,TRUE)</f>
        <v>22.893847921908094</v>
      </c>
      <c r="K59" s="105">
        <f>SUMIFS(Capex_Forecast!AX$11:AX$1010,Capex_Forecast!$AG$11:$AG$1010,TRUE)</f>
        <v>26.502549556956399</v>
      </c>
      <c r="L59" s="105">
        <f>SUMIFS(Capex_Forecast!AY$11:AY$1010,Capex_Forecast!$AG$11:$AG$1010,TRUE)</f>
        <v>25.324655155364464</v>
      </c>
      <c r="M59" s="105">
        <f>SUMIFS(Capex_Forecast!AZ$11:AZ$1010,Capex_Forecast!$AG$11:$AG$1010,TRUE)</f>
        <v>23.71335157946654</v>
      </c>
      <c r="N59" s="105">
        <f>SUMIFS(Capex_Forecast!BA$11:BA$1010,Capex_Forecast!$AG$11:$AG$1010,TRUE)</f>
        <v>18.25306908618477</v>
      </c>
      <c r="O59" s="39">
        <f t="shared" si="10"/>
        <v>116.68747329988027</v>
      </c>
    </row>
    <row r="60" spans="2:15" x14ac:dyDescent="0.2">
      <c r="C60" s="28">
        <f t="shared" si="11"/>
        <v>7</v>
      </c>
      <c r="D60" t="str">
        <f>General!$E$54</f>
        <v>Capitalised Corporate Overheads</v>
      </c>
      <c r="E60" s="12" t="s">
        <v>100</v>
      </c>
      <c r="F60" s="24" t="str">
        <f t="shared" si="8"/>
        <v>$Million</v>
      </c>
      <c r="G60" s="24" t="str">
        <f>"$Real "&amp;RIGHT(Capex_Forecast!$H$6,2)</f>
        <v>$Real 23</v>
      </c>
      <c r="H60" s="9" t="str">
        <f t="shared" si="9"/>
        <v>End Period</v>
      </c>
      <c r="J60" s="106">
        <f>SUMIFS(Capex_Forecast!BD$11:BD$1010,Capex_Forecast!$AG$11:$AG$1010,TRUE)</f>
        <v>5.2179419514731755</v>
      </c>
      <c r="K60" s="106">
        <f>SUMIFS(Capex_Forecast!BE$11:BE$1010,Capex_Forecast!$AG$11:$AG$1010,TRUE)</f>
        <v>5.9329327390831148</v>
      </c>
      <c r="L60" s="106">
        <f>SUMIFS(Capex_Forecast!BF$11:BF$1010,Capex_Forecast!$AG$11:$AG$1010,TRUE)</f>
        <v>5.6951736734529437</v>
      </c>
      <c r="M60" s="106">
        <f>SUMIFS(Capex_Forecast!BG$11:BG$1010,Capex_Forecast!$AG$11:$AG$1010,TRUE)</f>
        <v>5.3954342542920948</v>
      </c>
      <c r="N60" s="106">
        <f>SUMIFS(Capex_Forecast!BH$11:BH$1010,Capex_Forecast!$AG$11:$AG$1010,TRUE)</f>
        <v>4.3392618892822838</v>
      </c>
      <c r="O60" s="39">
        <f t="shared" si="10"/>
        <v>26.580744507583614</v>
      </c>
    </row>
    <row r="61" spans="2:15" x14ac:dyDescent="0.2">
      <c r="C61" s="28">
        <f t="shared" si="11"/>
        <v>8</v>
      </c>
      <c r="D61" t="str">
        <f>General!$E$55</f>
        <v>[Spare]</v>
      </c>
      <c r="E61" s="12" t="s">
        <v>100</v>
      </c>
      <c r="F61" s="24" t="str">
        <f t="shared" si="8"/>
        <v>$Million</v>
      </c>
      <c r="G61" s="24" t="str">
        <f>"$Real "&amp;RIGHT(Capex_Forecast!$H$6,2)</f>
        <v>$Real 23</v>
      </c>
      <c r="H61" s="9" t="str">
        <f t="shared" si="9"/>
        <v>End Period</v>
      </c>
      <c r="J61" s="39">
        <f>SUMIFS(Capex_Forecast!AP$11:AP$1010,Capex_Forecast!$I$11:$I$1010,$D61,Capex_Forecast!$AG$11:$AG$1010,TRUE)</f>
        <v>0</v>
      </c>
      <c r="K61" s="39">
        <f>SUMIFS(Capex_Forecast!AQ$11:AQ$1010,Capex_Forecast!$I$11:$I$1010,$D61,Capex_Forecast!$AG$11:$AG$1010,TRUE)</f>
        <v>0</v>
      </c>
      <c r="L61" s="39">
        <f>SUMIFS(Capex_Forecast!AR$11:AR$1010,Capex_Forecast!$I$11:$I$1010,$D61,Capex_Forecast!$AG$11:$AG$1010,TRUE)</f>
        <v>0</v>
      </c>
      <c r="M61" s="39">
        <f>SUMIFS(Capex_Forecast!AS$11:AS$1010,Capex_Forecast!$I$11:$I$1010,$D61,Capex_Forecast!$AG$11:$AG$1010,TRUE)</f>
        <v>0</v>
      </c>
      <c r="N61" s="39">
        <f>SUMIFS(Capex_Forecast!AT$11:AT$1010,Capex_Forecast!$I$11:$I$1010,$D61,Capex_Forecast!$AG$11:$AG$1010,TRUE)</f>
        <v>0</v>
      </c>
      <c r="O61" s="39">
        <f t="shared" si="10"/>
        <v>0</v>
      </c>
    </row>
    <row r="62" spans="2:15" x14ac:dyDescent="0.2">
      <c r="D62" s="58" t="str">
        <f>"Total Capex - "&amp;C53</f>
        <v>Total Capex - As Incurred</v>
      </c>
      <c r="E62" s="61" t="s">
        <v>100</v>
      </c>
      <c r="F62" s="62" t="str">
        <f t="shared" si="8"/>
        <v>$Million</v>
      </c>
      <c r="G62" s="62" t="str">
        <f>"$Real "&amp;RIGHT(Capex_Forecast!$H$6,2)</f>
        <v>$Real 23</v>
      </c>
      <c r="H62" s="63" t="str">
        <f t="shared" si="9"/>
        <v>End Period</v>
      </c>
      <c r="I62" s="58"/>
      <c r="J62" s="59">
        <f t="shared" ref="J62:O62" si="12">SUM(J54:J61)</f>
        <v>250.41037928665605</v>
      </c>
      <c r="K62" s="59">
        <f t="shared" si="12"/>
        <v>300.32914772541704</v>
      </c>
      <c r="L62" s="59">
        <f t="shared" si="12"/>
        <v>245.15712093799684</v>
      </c>
      <c r="M62" s="59">
        <f t="shared" si="12"/>
        <v>230.57725894998694</v>
      </c>
      <c r="N62" s="59">
        <f t="shared" si="12"/>
        <v>202.48329454182709</v>
      </c>
      <c r="O62" s="59">
        <f t="shared" si="12"/>
        <v>1228.9572014418841</v>
      </c>
    </row>
    <row r="64" spans="2:15" s="69" customFormat="1" ht="15" x14ac:dyDescent="0.2">
      <c r="C64" s="69" t="s">
        <v>165</v>
      </c>
    </row>
    <row r="66" spans="3:15" ht="15" x14ac:dyDescent="0.2">
      <c r="C66" s="8" t="s">
        <v>157</v>
      </c>
      <c r="E66" s="21" t="s">
        <v>9</v>
      </c>
      <c r="F66" s="21" t="s">
        <v>10</v>
      </c>
      <c r="G66" s="21" t="s">
        <v>11</v>
      </c>
      <c r="H66" s="21" t="s">
        <v>12</v>
      </c>
      <c r="J66" s="60" t="str">
        <f>Forecast_Capex_Input!V$11</f>
        <v>FY24</v>
      </c>
      <c r="K66" s="60" t="str">
        <f>Forecast_Capex_Input!W$11</f>
        <v>FY25</v>
      </c>
      <c r="L66" s="60" t="str">
        <f>Forecast_Capex_Input!X$11</f>
        <v>FY26</v>
      </c>
      <c r="M66" s="60" t="str">
        <f>Forecast_Capex_Input!Y$11</f>
        <v>FY27</v>
      </c>
      <c r="N66" s="60" t="str">
        <f>Forecast_Capex_Input!Z$11</f>
        <v>FY28</v>
      </c>
      <c r="O66" s="60" t="str">
        <f>J66&amp;" - "&amp;N66</f>
        <v>FY24 - FY28</v>
      </c>
    </row>
    <row r="67" spans="3:15" x14ac:dyDescent="0.2">
      <c r="C67" s="27">
        <v>1</v>
      </c>
      <c r="D67" s="9" t="str">
        <f>General!$E$60</f>
        <v>NCIPAP</v>
      </c>
      <c r="E67" s="12" t="s">
        <v>100</v>
      </c>
      <c r="F67" s="24" t="str">
        <f t="shared" ref="F67:F80" si="13">Unit_Dollar_M</f>
        <v>$Million</v>
      </c>
      <c r="G67" s="24" t="str">
        <f>"$Real "&amp;RIGHT(Capex_Forecast!$H$6,2)</f>
        <v>$Real 23</v>
      </c>
      <c r="H67" s="9" t="str">
        <f t="shared" ref="H67:H80" si="14">End_Period</f>
        <v>End Period</v>
      </c>
      <c r="I67" s="9"/>
      <c r="J67" s="39">
        <f>SUMIFS(Capex_Forecast!BK$11:BK$1010,Capex_Forecast!$J$11:$J$1010,$D67,Capex_Forecast!$AG$11:$AG$1010,TRUE)</f>
        <v>0</v>
      </c>
      <c r="K67" s="39">
        <f>SUMIFS(Capex_Forecast!BL$11:BL$1010,Capex_Forecast!$J$11:$J$1010,$D67,Capex_Forecast!$AG$11:$AG$1010,TRUE)</f>
        <v>0</v>
      </c>
      <c r="L67" s="39">
        <f>SUMIFS(Capex_Forecast!BM$11:BM$1010,Capex_Forecast!$J$11:$J$1010,$D67,Capex_Forecast!$AG$11:$AG$1010,TRUE)</f>
        <v>0</v>
      </c>
      <c r="M67" s="39">
        <f>SUMIFS(Capex_Forecast!BN$11:BN$1010,Capex_Forecast!$J$11:$J$1010,$D67,Capex_Forecast!$AG$11:$AG$1010,TRUE)</f>
        <v>0</v>
      </c>
      <c r="N67" s="39">
        <f>SUMIFS(Capex_Forecast!BO$11:BO$1010,Capex_Forecast!$J$11:$J$1010,$D67,Capex_Forecast!$AG$11:$AG$1010,TRUE)</f>
        <v>0</v>
      </c>
      <c r="O67" s="39">
        <f t="shared" ref="O67:O79" si="15">SUM(J67:N67)</f>
        <v>0</v>
      </c>
    </row>
    <row r="68" spans="3:15" x14ac:dyDescent="0.2">
      <c r="C68" s="28">
        <f t="shared" ref="C68:C79" si="16">C67+1</f>
        <v>2</v>
      </c>
      <c r="D68" s="9" t="str">
        <f>General!$E$61</f>
        <v>Transmission Lines</v>
      </c>
      <c r="E68" s="12" t="s">
        <v>100</v>
      </c>
      <c r="F68" s="24" t="str">
        <f t="shared" si="13"/>
        <v>$Million</v>
      </c>
      <c r="G68" s="24" t="str">
        <f>"$Real "&amp;RIGHT(Capex_Forecast!$H$6,2)</f>
        <v>$Real 23</v>
      </c>
      <c r="H68" s="9" t="str">
        <f t="shared" si="14"/>
        <v>End Period</v>
      </c>
      <c r="I68" s="9"/>
      <c r="J68" s="39">
        <f>SUMIFS(Capex_Forecast!BK$11:BK$1010,Capex_Forecast!$J$11:$J$1010,$D68,Capex_Forecast!$AG$11:$AG$1010,TRUE)</f>
        <v>60.590242949755201</v>
      </c>
      <c r="K68" s="39">
        <f>SUMIFS(Capex_Forecast!BL$11:BL$1010,Capex_Forecast!$J$11:$J$1010,$D68,Capex_Forecast!$AG$11:$AG$1010,TRUE)</f>
        <v>60.696195272836874</v>
      </c>
      <c r="L68" s="39">
        <f>SUMIFS(Capex_Forecast!BM$11:BM$1010,Capex_Forecast!$J$11:$J$1010,$D68,Capex_Forecast!$AG$11:$AG$1010,TRUE)</f>
        <v>96.492906993143762</v>
      </c>
      <c r="M68" s="39">
        <f>SUMIFS(Capex_Forecast!BN$11:BN$1010,Capex_Forecast!$J$11:$J$1010,$D68,Capex_Forecast!$AG$11:$AG$1010,TRUE)</f>
        <v>54.691069512639189</v>
      </c>
      <c r="N68" s="39">
        <f>SUMIFS(Capex_Forecast!BO$11:BO$1010,Capex_Forecast!$J$11:$J$1010,$D68,Capex_Forecast!$AG$11:$AG$1010,TRUE)</f>
        <v>79.404244444846441</v>
      </c>
      <c r="O68" s="39">
        <f t="shared" si="15"/>
        <v>351.8746591732214</v>
      </c>
    </row>
    <row r="69" spans="3:15" x14ac:dyDescent="0.2">
      <c r="C69" s="28">
        <f t="shared" si="16"/>
        <v>3</v>
      </c>
      <c r="D69" t="str">
        <f>General!$E$62</f>
        <v>Substation</v>
      </c>
      <c r="E69" s="12" t="s">
        <v>100</v>
      </c>
      <c r="F69" s="24" t="str">
        <f t="shared" si="13"/>
        <v>$Million</v>
      </c>
      <c r="G69" s="24" t="str">
        <f>"$Real "&amp;RIGHT(Capex_Forecast!$H$6,2)</f>
        <v>$Real 23</v>
      </c>
      <c r="H69" s="9" t="str">
        <f t="shared" si="14"/>
        <v>End Period</v>
      </c>
      <c r="J69" s="39">
        <f>SUMIFS(Capex_Forecast!BK$11:BK$1010,Capex_Forecast!$J$11:$J$1010,$D69,Capex_Forecast!$AG$11:$AG$1010,TRUE)</f>
        <v>53.48155207033998</v>
      </c>
      <c r="K69" s="39">
        <f>SUMIFS(Capex_Forecast!BL$11:BL$1010,Capex_Forecast!$J$11:$J$1010,$D69,Capex_Forecast!$AG$11:$AG$1010,TRUE)</f>
        <v>36.507202420619187</v>
      </c>
      <c r="L69" s="39">
        <f>SUMIFS(Capex_Forecast!BM$11:BM$1010,Capex_Forecast!$J$11:$J$1010,$D69,Capex_Forecast!$AG$11:$AG$1010,TRUE)</f>
        <v>37.228571924870778</v>
      </c>
      <c r="M69" s="39">
        <f>SUMIFS(Capex_Forecast!BN$11:BN$1010,Capex_Forecast!$J$11:$J$1010,$D69,Capex_Forecast!$AG$11:$AG$1010,TRUE)</f>
        <v>44.656036688366939</v>
      </c>
      <c r="N69" s="39">
        <f>SUMIFS(Capex_Forecast!BO$11:BO$1010,Capex_Forecast!$J$11:$J$1010,$D69,Capex_Forecast!$AG$11:$AG$1010,TRUE)</f>
        <v>40.372431348704573</v>
      </c>
      <c r="O69" s="39">
        <f t="shared" si="15"/>
        <v>212.24579445290144</v>
      </c>
    </row>
    <row r="70" spans="3:15" x14ac:dyDescent="0.2">
      <c r="C70" s="28">
        <f t="shared" si="16"/>
        <v>4</v>
      </c>
      <c r="D70" t="str">
        <f>General!$E$63</f>
        <v>Digital Infrastructure</v>
      </c>
      <c r="E70" s="12" t="s">
        <v>100</v>
      </c>
      <c r="F70" s="24" t="str">
        <f t="shared" si="13"/>
        <v>$Million</v>
      </c>
      <c r="G70" s="24" t="str">
        <f>"$Real "&amp;RIGHT(Capex_Forecast!$H$6,2)</f>
        <v>$Real 23</v>
      </c>
      <c r="H70" s="9" t="str">
        <f t="shared" si="14"/>
        <v>End Period</v>
      </c>
      <c r="J70" s="39">
        <f>SUMIFS(Capex_Forecast!BK$11:BK$1010,Capex_Forecast!$J$11:$J$1010,$D70,Capex_Forecast!$AG$11:$AG$1010,TRUE)</f>
        <v>56.346112300836779</v>
      </c>
      <c r="K70" s="39">
        <f>SUMIFS(Capex_Forecast!BL$11:BL$1010,Capex_Forecast!$J$11:$J$1010,$D70,Capex_Forecast!$AG$11:$AG$1010,TRUE)</f>
        <v>71.60301756932337</v>
      </c>
      <c r="L70" s="39">
        <f>SUMIFS(Capex_Forecast!BM$11:BM$1010,Capex_Forecast!$J$11:$J$1010,$D70,Capex_Forecast!$AG$11:$AG$1010,TRUE)</f>
        <v>37.475497132074445</v>
      </c>
      <c r="M70" s="39">
        <f>SUMIFS(Capex_Forecast!BN$11:BN$1010,Capex_Forecast!$J$11:$J$1010,$D70,Capex_Forecast!$AG$11:$AG$1010,TRUE)</f>
        <v>61.199204954370103</v>
      </c>
      <c r="N70" s="39">
        <f>SUMIFS(Capex_Forecast!BO$11:BO$1010,Capex_Forecast!$J$11:$J$1010,$D70,Capex_Forecast!$AG$11:$AG$1010,TRUE)</f>
        <v>41.468591813779938</v>
      </c>
      <c r="O70" s="39">
        <f t="shared" si="15"/>
        <v>268.09242377038464</v>
      </c>
    </row>
    <row r="71" spans="3:15" x14ac:dyDescent="0.2">
      <c r="C71" s="28">
        <f t="shared" si="16"/>
        <v>5</v>
      </c>
      <c r="D71" t="str">
        <f>General!$E$64</f>
        <v>Others</v>
      </c>
      <c r="E71" s="12" t="s">
        <v>100</v>
      </c>
      <c r="F71" s="24" t="str">
        <f t="shared" si="13"/>
        <v>$Million</v>
      </c>
      <c r="G71" s="24" t="str">
        <f>"$Real "&amp;RIGHT(Capex_Forecast!$H$6,2)</f>
        <v>$Real 23</v>
      </c>
      <c r="H71" s="9" t="str">
        <f t="shared" si="14"/>
        <v>End Period</v>
      </c>
      <c r="J71" s="39">
        <f>SUMIFS(Capex_Forecast!BK$11:BK$1010,Capex_Forecast!$J$11:$J$1010,$D71,Capex_Forecast!$AG$11:$AG$1010,TRUE)</f>
        <v>0</v>
      </c>
      <c r="K71" s="39">
        <f>SUMIFS(Capex_Forecast!BL$11:BL$1010,Capex_Forecast!$J$11:$J$1010,$D71,Capex_Forecast!$AG$11:$AG$1010,TRUE)</f>
        <v>0</v>
      </c>
      <c r="L71" s="39">
        <f>SUMIFS(Capex_Forecast!BM$11:BM$1010,Capex_Forecast!$J$11:$J$1010,$D71,Capex_Forecast!$AG$11:$AG$1010,TRUE)</f>
        <v>0</v>
      </c>
      <c r="M71" s="39">
        <f>SUMIFS(Capex_Forecast!BN$11:BN$1010,Capex_Forecast!$J$11:$J$1010,$D71,Capex_Forecast!$AG$11:$AG$1010,TRUE)</f>
        <v>0</v>
      </c>
      <c r="N71" s="39">
        <f>SUMIFS(Capex_Forecast!BO$11:BO$1010,Capex_Forecast!$J$11:$J$1010,$D71,Capex_Forecast!$AG$11:$AG$1010,TRUE)</f>
        <v>0</v>
      </c>
      <c r="O71" s="39">
        <f t="shared" si="15"/>
        <v>0</v>
      </c>
    </row>
    <row r="72" spans="3:15" x14ac:dyDescent="0.2">
      <c r="C72" s="28">
        <f t="shared" si="16"/>
        <v>6</v>
      </c>
      <c r="D72" t="str">
        <f>General!$E$65</f>
        <v>Augmentations</v>
      </c>
      <c r="E72" s="12" t="s">
        <v>100</v>
      </c>
      <c r="F72" s="24" t="str">
        <f t="shared" si="13"/>
        <v>$Million</v>
      </c>
      <c r="G72" s="24" t="str">
        <f>"$Real "&amp;RIGHT(Capex_Forecast!$H$6,2)</f>
        <v>$Real 23</v>
      </c>
      <c r="H72" s="9" t="str">
        <f t="shared" si="14"/>
        <v>End Period</v>
      </c>
      <c r="J72" s="39">
        <f>SUMIFS(Capex_Forecast!BK$11:BK$1010,Capex_Forecast!$J$11:$J$1010,$D72,Capex_Forecast!$AG$11:$AG$1010,TRUE)</f>
        <v>46.843040452732915</v>
      </c>
      <c r="K72" s="39">
        <f>SUMIFS(Capex_Forecast!BL$11:BL$1010,Capex_Forecast!$J$11:$J$1010,$D72,Capex_Forecast!$AG$11:$AG$1010,TRUE)</f>
        <v>97.462264916922365</v>
      </c>
      <c r="L72" s="39">
        <f>SUMIFS(Capex_Forecast!BM$11:BM$1010,Capex_Forecast!$J$11:$J$1010,$D72,Capex_Forecast!$AG$11:$AG$1010,TRUE)</f>
        <v>41.552068928418961</v>
      </c>
      <c r="M72" s="39">
        <f>SUMIFS(Capex_Forecast!BN$11:BN$1010,Capex_Forecast!$J$11:$J$1010,$D72,Capex_Forecast!$AG$11:$AG$1010,TRUE)</f>
        <v>36.289889443544041</v>
      </c>
      <c r="N72" s="39">
        <f>SUMIFS(Capex_Forecast!BO$11:BO$1010,Capex_Forecast!$J$11:$J$1010,$D72,Capex_Forecast!$AG$11:$AG$1010,TRUE)</f>
        <v>7.107919948497945</v>
      </c>
      <c r="O72" s="39">
        <f t="shared" si="15"/>
        <v>229.25518369011624</v>
      </c>
    </row>
    <row r="73" spans="3:15" x14ac:dyDescent="0.2">
      <c r="C73" s="28">
        <f t="shared" si="16"/>
        <v>7</v>
      </c>
      <c r="D73" t="str">
        <f>General!$E$66</f>
        <v>Information Technology</v>
      </c>
      <c r="E73" s="12" t="s">
        <v>100</v>
      </c>
      <c r="F73" s="24" t="str">
        <f t="shared" si="13"/>
        <v>$Million</v>
      </c>
      <c r="G73" s="24" t="str">
        <f>"$Real "&amp;RIGHT(Capex_Forecast!$H$6,2)</f>
        <v>$Real 23</v>
      </c>
      <c r="H73" s="9" t="str">
        <f t="shared" si="14"/>
        <v>End Period</v>
      </c>
      <c r="J73" s="39">
        <f>SUMIFS(Capex_Forecast!BK$11:BK$1010,Capex_Forecast!$J$11:$J$1010,$D73,Capex_Forecast!$AG$11:$AG$1010,TRUE)</f>
        <v>17.688739652422395</v>
      </c>
      <c r="K73" s="39">
        <f>SUMIFS(Capex_Forecast!BL$11:BL$1010,Capex_Forecast!$J$11:$J$1010,$D73,Capex_Forecast!$AG$11:$AG$1010,TRUE)</f>
        <v>17.813872647958064</v>
      </c>
      <c r="L73" s="39">
        <f>SUMIFS(Capex_Forecast!BM$11:BM$1010,Capex_Forecast!$J$11:$J$1010,$D73,Capex_Forecast!$AG$11:$AG$1010,TRUE)</f>
        <v>18.024429159252477</v>
      </c>
      <c r="M73" s="39">
        <f>SUMIFS(Capex_Forecast!BN$11:BN$1010,Capex_Forecast!$J$11:$J$1010,$D73,Capex_Forecast!$AG$11:$AG$1010,TRUE)</f>
        <v>18.078142756403871</v>
      </c>
      <c r="N73" s="39">
        <f>SUMIFS(Capex_Forecast!BO$11:BO$1010,Capex_Forecast!$J$11:$J$1010,$D73,Capex_Forecast!$AG$11:$AG$1010,TRUE)</f>
        <v>18.066463791822496</v>
      </c>
      <c r="O73" s="39">
        <f t="shared" si="15"/>
        <v>89.671648007859304</v>
      </c>
    </row>
    <row r="74" spans="3:15" x14ac:dyDescent="0.2">
      <c r="C74" s="28">
        <f t="shared" si="16"/>
        <v>8</v>
      </c>
      <c r="D74" t="str">
        <f>General!$E$67</f>
        <v>Security/Compliance</v>
      </c>
      <c r="E74" s="12" t="s">
        <v>100</v>
      </c>
      <c r="F74" s="24" t="str">
        <f t="shared" si="13"/>
        <v>$Million</v>
      </c>
      <c r="G74" s="24" t="str">
        <f>"$Real "&amp;RIGHT(Capex_Forecast!$H$6,2)</f>
        <v>$Real 23</v>
      </c>
      <c r="H74" s="9" t="str">
        <f t="shared" si="14"/>
        <v>End Period</v>
      </c>
      <c r="J74" s="39">
        <f>SUMIFS(Capex_Forecast!BK$11:BK$1010,Capex_Forecast!$J$11:$J$1010,$D74,Capex_Forecast!$AG$11:$AG$1010,TRUE)</f>
        <v>0</v>
      </c>
      <c r="K74" s="39">
        <f>SUMIFS(Capex_Forecast!BL$11:BL$1010,Capex_Forecast!$J$11:$J$1010,$D74,Capex_Forecast!$AG$11:$AG$1010,TRUE)</f>
        <v>0</v>
      </c>
      <c r="L74" s="39">
        <f>SUMIFS(Capex_Forecast!BM$11:BM$1010,Capex_Forecast!$J$11:$J$1010,$D74,Capex_Forecast!$AG$11:$AG$1010,TRUE)</f>
        <v>0</v>
      </c>
      <c r="M74" s="39">
        <f>SUMIFS(Capex_Forecast!BN$11:BN$1010,Capex_Forecast!$J$11:$J$1010,$D74,Capex_Forecast!$AG$11:$AG$1010,TRUE)</f>
        <v>0</v>
      </c>
      <c r="N74" s="39">
        <f>SUMIFS(Capex_Forecast!BO$11:BO$1010,Capex_Forecast!$J$11:$J$1010,$D74,Capex_Forecast!$AG$11:$AG$1010,TRUE)</f>
        <v>0</v>
      </c>
      <c r="O74" s="39">
        <f t="shared" si="15"/>
        <v>0</v>
      </c>
    </row>
    <row r="75" spans="3:15" x14ac:dyDescent="0.2">
      <c r="C75" s="28">
        <f t="shared" si="16"/>
        <v>9</v>
      </c>
      <c r="D75" t="str">
        <f>General!$E$68</f>
        <v>Property</v>
      </c>
      <c r="E75" s="12" t="s">
        <v>100</v>
      </c>
      <c r="F75" s="24" t="str">
        <f t="shared" si="13"/>
        <v>$Million</v>
      </c>
      <c r="G75" s="24" t="str">
        <f>"$Real "&amp;RIGHT(Capex_Forecast!$H$6,2)</f>
        <v>$Real 23</v>
      </c>
      <c r="H75" s="9" t="str">
        <f t="shared" si="14"/>
        <v>End Period</v>
      </c>
      <c r="J75" s="39">
        <f>SUMIFS(Capex_Forecast!BK$11:BK$1010,Capex_Forecast!$J$11:$J$1010,$D75,Capex_Forecast!$AG$11:$AG$1010,TRUE)</f>
        <v>5.6103725302442511</v>
      </c>
      <c r="K75" s="39">
        <f>SUMIFS(Capex_Forecast!BL$11:BL$1010,Capex_Forecast!$J$11:$J$1010,$D75,Capex_Forecast!$AG$11:$AG$1010,TRUE)</f>
        <v>5.7304164194552047</v>
      </c>
      <c r="L75" s="39">
        <f>SUMIFS(Capex_Forecast!BM$11:BM$1010,Capex_Forecast!$J$11:$J$1010,$D75,Capex_Forecast!$AG$11:$AG$1010,TRUE)</f>
        <v>4.0735739436525531</v>
      </c>
      <c r="M75" s="39">
        <f>SUMIFS(Capex_Forecast!BN$11:BN$1010,Capex_Forecast!$J$11:$J$1010,$D75,Capex_Forecast!$AG$11:$AG$1010,TRUE)</f>
        <v>4.7866102722989092</v>
      </c>
      <c r="N75" s="39">
        <f>SUMIFS(Capex_Forecast!BO$11:BO$1010,Capex_Forecast!$J$11:$J$1010,$D75,Capex_Forecast!$AG$11:$AG$1010,TRUE)</f>
        <v>5.5562815684026923</v>
      </c>
      <c r="O75" s="39">
        <f t="shared" si="15"/>
        <v>25.75725473405361</v>
      </c>
    </row>
    <row r="76" spans="3:15" x14ac:dyDescent="0.2">
      <c r="C76" s="28">
        <f t="shared" si="16"/>
        <v>10</v>
      </c>
      <c r="D76" t="str">
        <f>General!$E$69</f>
        <v>Fleet</v>
      </c>
      <c r="E76" s="12" t="s">
        <v>100</v>
      </c>
      <c r="F76" s="24" t="str">
        <f t="shared" si="13"/>
        <v>$Million</v>
      </c>
      <c r="G76" s="24" t="str">
        <f>"$Real "&amp;RIGHT(Capex_Forecast!$H$6,2)</f>
        <v>$Real 23</v>
      </c>
      <c r="H76" s="9" t="str">
        <f t="shared" si="14"/>
        <v>End Period</v>
      </c>
      <c r="J76" s="39">
        <f>SUMIFS(Capex_Forecast!BK$11:BK$1010,Capex_Forecast!$J$11:$J$1010,$D76,Capex_Forecast!$AG$11:$AG$1010,TRUE)</f>
        <v>9.8503193303244885</v>
      </c>
      <c r="K76" s="39">
        <f>SUMIFS(Capex_Forecast!BL$11:BL$1010,Capex_Forecast!$J$11:$J$1010,$D76,Capex_Forecast!$AG$11:$AG$1010,TRUE)</f>
        <v>10.516178478301894</v>
      </c>
      <c r="L76" s="39">
        <f>SUMIFS(Capex_Forecast!BM$11:BM$1010,Capex_Forecast!$J$11:$J$1010,$D76,Capex_Forecast!$AG$11:$AG$1010,TRUE)</f>
        <v>10.310072856583904</v>
      </c>
      <c r="M76" s="39">
        <f>SUMIFS(Capex_Forecast!BN$11:BN$1010,Capex_Forecast!$J$11:$J$1010,$D76,Capex_Forecast!$AG$11:$AG$1010,TRUE)</f>
        <v>10.876305322363852</v>
      </c>
      <c r="N76" s="39">
        <f>SUMIFS(Capex_Forecast!BO$11:BO$1010,Capex_Forecast!$J$11:$J$1010,$D76,Capex_Forecast!$AG$11:$AG$1010,TRUE)</f>
        <v>10.507361625773068</v>
      </c>
      <c r="O76" s="39">
        <f t="shared" si="15"/>
        <v>52.060237613347212</v>
      </c>
    </row>
    <row r="77" spans="3:15" x14ac:dyDescent="0.2">
      <c r="C77" s="28">
        <f t="shared" si="16"/>
        <v>11</v>
      </c>
      <c r="D77" t="str">
        <f>General!$E$70</f>
        <v>Augex - Major Project</v>
      </c>
      <c r="E77" s="12" t="s">
        <v>100</v>
      </c>
      <c r="F77" s="24" t="str">
        <f t="shared" si="13"/>
        <v>$Million</v>
      </c>
      <c r="G77" s="24" t="str">
        <f>"$Real "&amp;RIGHT(Capex_Forecast!$H$6,2)</f>
        <v>$Real 23</v>
      </c>
      <c r="H77" s="9" t="str">
        <f t="shared" si="14"/>
        <v>End Period</v>
      </c>
      <c r="J77" s="39">
        <f>SUMIFS(Capex_Forecast!BK$11:BK$1010,Capex_Forecast!$J$11:$J$1010,$D77,Capex_Forecast!$AG$11:$AG$1010,TRUE)</f>
        <v>0</v>
      </c>
      <c r="K77" s="39">
        <f>SUMIFS(Capex_Forecast!BL$11:BL$1010,Capex_Forecast!$J$11:$J$1010,$D77,Capex_Forecast!$AG$11:$AG$1010,TRUE)</f>
        <v>0</v>
      </c>
      <c r="L77" s="39">
        <f>SUMIFS(Capex_Forecast!BM$11:BM$1010,Capex_Forecast!$J$11:$J$1010,$D77,Capex_Forecast!$AG$11:$AG$1010,TRUE)</f>
        <v>0</v>
      </c>
      <c r="M77" s="39">
        <f>SUMIFS(Capex_Forecast!BN$11:BN$1010,Capex_Forecast!$J$11:$J$1010,$D77,Capex_Forecast!$AG$11:$AG$1010,TRUE)</f>
        <v>0</v>
      </c>
      <c r="N77" s="39">
        <f>SUMIFS(Capex_Forecast!BO$11:BO$1010,Capex_Forecast!$J$11:$J$1010,$D77,Capex_Forecast!$AG$11:$AG$1010,TRUE)</f>
        <v>0</v>
      </c>
      <c r="O77" s="39">
        <f t="shared" si="15"/>
        <v>0</v>
      </c>
    </row>
    <row r="78" spans="3:15" x14ac:dyDescent="0.2">
      <c r="C78" s="28">
        <f t="shared" si="16"/>
        <v>12</v>
      </c>
      <c r="D78" t="str">
        <f>General!$E$71</f>
        <v>Connections</v>
      </c>
      <c r="E78" s="12" t="s">
        <v>100</v>
      </c>
      <c r="F78" s="24" t="str">
        <f t="shared" si="13"/>
        <v>$Million</v>
      </c>
      <c r="G78" s="24" t="str">
        <f>"$Real "&amp;RIGHT(Capex_Forecast!$H$6,2)</f>
        <v>$Real 23</v>
      </c>
      <c r="H78" s="9" t="str">
        <f t="shared" si="14"/>
        <v>End Period</v>
      </c>
      <c r="J78" s="39">
        <f>SUMIFS(Capex_Forecast!BK$11:BK$1010,Capex_Forecast!$J$11:$J$1010,$D78,Capex_Forecast!$AG$11:$AG$1010,TRUE)</f>
        <v>0</v>
      </c>
      <c r="K78" s="39">
        <f>SUMIFS(Capex_Forecast!BL$11:BL$1010,Capex_Forecast!$J$11:$J$1010,$D78,Capex_Forecast!$AG$11:$AG$1010,TRUE)</f>
        <v>0</v>
      </c>
      <c r="L78" s="39">
        <f>SUMIFS(Capex_Forecast!BM$11:BM$1010,Capex_Forecast!$J$11:$J$1010,$D78,Capex_Forecast!$AG$11:$AG$1010,TRUE)</f>
        <v>0</v>
      </c>
      <c r="M78" s="39">
        <f>SUMIFS(Capex_Forecast!BN$11:BN$1010,Capex_Forecast!$J$11:$J$1010,$D78,Capex_Forecast!$AG$11:$AG$1010,TRUE)</f>
        <v>0</v>
      </c>
      <c r="N78" s="39">
        <f>SUMIFS(Capex_Forecast!BO$11:BO$1010,Capex_Forecast!$J$11:$J$1010,$D78,Capex_Forecast!$AG$11:$AG$1010,TRUE)</f>
        <v>0</v>
      </c>
      <c r="O78" s="39">
        <f t="shared" si="15"/>
        <v>0</v>
      </c>
    </row>
    <row r="79" spans="3:15" x14ac:dyDescent="0.2">
      <c r="C79" s="28">
        <f t="shared" si="16"/>
        <v>13</v>
      </c>
      <c r="D79" t="str">
        <f>General!$E$72</f>
        <v>[Spare]</v>
      </c>
      <c r="E79" s="12" t="s">
        <v>100</v>
      </c>
      <c r="F79" s="24" t="str">
        <f t="shared" si="13"/>
        <v>$Million</v>
      </c>
      <c r="G79" s="24" t="str">
        <f>"$Real "&amp;RIGHT(Capex_Forecast!$H$6,2)</f>
        <v>$Real 23</v>
      </c>
      <c r="H79" s="9" t="str">
        <f t="shared" si="14"/>
        <v>End Period</v>
      </c>
      <c r="J79" s="39">
        <f>SUMIFS(Capex_Forecast!BK$11:BK$1010,Capex_Forecast!$J$11:$J$1010,$D79,Capex_Forecast!$AG$11:$AG$1010,TRUE)</f>
        <v>0</v>
      </c>
      <c r="K79" s="39">
        <f>SUMIFS(Capex_Forecast!BL$11:BL$1010,Capex_Forecast!$J$11:$J$1010,$D79,Capex_Forecast!$AG$11:$AG$1010,TRUE)</f>
        <v>0</v>
      </c>
      <c r="L79" s="39">
        <f>SUMIFS(Capex_Forecast!BM$11:BM$1010,Capex_Forecast!$J$11:$J$1010,$D79,Capex_Forecast!$AG$11:$AG$1010,TRUE)</f>
        <v>0</v>
      </c>
      <c r="M79" s="39">
        <f>SUMIFS(Capex_Forecast!BN$11:BN$1010,Capex_Forecast!$J$11:$J$1010,$D79,Capex_Forecast!$AG$11:$AG$1010,TRUE)</f>
        <v>0</v>
      </c>
      <c r="N79" s="39">
        <f>SUMIFS(Capex_Forecast!BO$11:BO$1010,Capex_Forecast!$J$11:$J$1010,$D79,Capex_Forecast!$AG$11:$AG$1010,TRUE)</f>
        <v>0</v>
      </c>
      <c r="O79" s="39">
        <f t="shared" si="15"/>
        <v>0</v>
      </c>
    </row>
    <row r="80" spans="3:15" x14ac:dyDescent="0.2">
      <c r="D80" s="58" t="str">
        <f>"Total Capex - "&amp;C66</f>
        <v>Total Capex - As Incurred</v>
      </c>
      <c r="E80" s="61" t="s">
        <v>100</v>
      </c>
      <c r="F80" s="62" t="str">
        <f t="shared" si="13"/>
        <v>$Million</v>
      </c>
      <c r="G80" s="62" t="str">
        <f>"$Real "&amp;RIGHT(Capex_Forecast!$H$6,2)</f>
        <v>$Real 23</v>
      </c>
      <c r="H80" s="63" t="str">
        <f t="shared" si="14"/>
        <v>End Period</v>
      </c>
      <c r="I80" s="58"/>
      <c r="J80" s="59">
        <f t="shared" ref="J80:O80" si="17">SUM(J67:J79)</f>
        <v>250.410379286656</v>
      </c>
      <c r="K80" s="59">
        <f t="shared" si="17"/>
        <v>300.32914772541693</v>
      </c>
      <c r="L80" s="59">
        <f t="shared" si="17"/>
        <v>245.15712093799689</v>
      </c>
      <c r="M80" s="59">
        <f t="shared" si="17"/>
        <v>230.57725894998691</v>
      </c>
      <c r="N80" s="59">
        <f t="shared" si="17"/>
        <v>202.48329454182712</v>
      </c>
      <c r="O80" s="59">
        <f t="shared" si="17"/>
        <v>1228.9572014418839</v>
      </c>
    </row>
    <row r="82" spans="3:15" s="69" customFormat="1" ht="15" x14ac:dyDescent="0.2">
      <c r="C82" s="69" t="s">
        <v>167</v>
      </c>
    </row>
    <row r="84" spans="3:15" ht="15" x14ac:dyDescent="0.2">
      <c r="C84" s="8" t="s">
        <v>157</v>
      </c>
      <c r="E84" s="21" t="s">
        <v>9</v>
      </c>
      <c r="F84" s="21" t="s">
        <v>10</v>
      </c>
      <c r="G84" s="21" t="s">
        <v>11</v>
      </c>
      <c r="H84" s="21" t="s">
        <v>12</v>
      </c>
      <c r="J84" s="60" t="str">
        <f>Forecast_Capex_Input!V$11</f>
        <v>FY24</v>
      </c>
      <c r="K84" s="60" t="str">
        <f>Forecast_Capex_Input!W$11</f>
        <v>FY25</v>
      </c>
      <c r="L84" s="60" t="str">
        <f>Forecast_Capex_Input!X$11</f>
        <v>FY26</v>
      </c>
      <c r="M84" s="60" t="str">
        <f>Forecast_Capex_Input!Y$11</f>
        <v>FY27</v>
      </c>
      <c r="N84" s="60" t="str">
        <f>Forecast_Capex_Input!Z$11</f>
        <v>FY28</v>
      </c>
      <c r="O84" s="60" t="str">
        <f>J84&amp;" - "&amp;N84</f>
        <v>FY24 - FY28</v>
      </c>
    </row>
    <row r="85" spans="3:15" x14ac:dyDescent="0.2">
      <c r="C85" s="27">
        <v>1</v>
      </c>
      <c r="D85" s="9" t="str">
        <f>General!$E$77</f>
        <v>NCIPAP</v>
      </c>
      <c r="E85" s="12" t="s">
        <v>100</v>
      </c>
      <c r="F85" s="24" t="str">
        <f t="shared" ref="F85:F95" si="18">Unit_Dollar_M</f>
        <v>$Million</v>
      </c>
      <c r="G85" s="24" t="str">
        <f>"$Real "&amp;RIGHT(Capex_Forecast!$H$6,2)</f>
        <v>$Real 23</v>
      </c>
      <c r="H85" s="9" t="str">
        <f t="shared" ref="H85:H95" si="19">End_Period</f>
        <v>End Period</v>
      </c>
      <c r="I85" s="9"/>
      <c r="J85" s="39">
        <f>SUMIFS(Capex_Forecast!BK$11:BK$1010,Capex_Forecast!$K$11:$K$1010,$D85,Capex_Forecast!$AG$11:$AG$1010,TRUE)</f>
        <v>0</v>
      </c>
      <c r="K85" s="39">
        <f>SUMIFS(Capex_Forecast!BL$11:BL$1010,Capex_Forecast!$K$11:$K$1010,$D85,Capex_Forecast!$AG$11:$AG$1010,TRUE)</f>
        <v>0</v>
      </c>
      <c r="L85" s="39">
        <f>SUMIFS(Capex_Forecast!BM$11:BM$1010,Capex_Forecast!$K$11:$K$1010,$D85,Capex_Forecast!$AG$11:$AG$1010,TRUE)</f>
        <v>0</v>
      </c>
      <c r="M85" s="39">
        <f>SUMIFS(Capex_Forecast!BN$11:BN$1010,Capex_Forecast!$K$11:$K$1010,$D85,Capex_Forecast!$AG$11:$AG$1010,TRUE)</f>
        <v>0</v>
      </c>
      <c r="N85" s="39">
        <f>SUMIFS(Capex_Forecast!BO$11:BO$1010,Capex_Forecast!$K$11:$K$1010,$D85,Capex_Forecast!$AG$11:$AG$1010,TRUE)</f>
        <v>0</v>
      </c>
      <c r="O85" s="39">
        <f t="shared" ref="O85:O94" si="20">SUM(J85:N85)</f>
        <v>0</v>
      </c>
    </row>
    <row r="86" spans="3:15" x14ac:dyDescent="0.2">
      <c r="C86" s="28">
        <f t="shared" ref="C86:C94" si="21">C85+1</f>
        <v>2</v>
      </c>
      <c r="D86" s="9" t="str">
        <f>General!$E$78</f>
        <v>Repex</v>
      </c>
      <c r="E86" s="12" t="s">
        <v>100</v>
      </c>
      <c r="F86" s="24" t="str">
        <f t="shared" si="18"/>
        <v>$Million</v>
      </c>
      <c r="G86" s="24" t="str">
        <f>"$Real "&amp;RIGHT(Capex_Forecast!$H$6,2)</f>
        <v>$Real 23</v>
      </c>
      <c r="H86" s="9" t="str">
        <f t="shared" si="19"/>
        <v>End Period</v>
      </c>
      <c r="I86" s="9"/>
      <c r="J86" s="39">
        <f>SUMIFS(Capex_Forecast!BK$11:BK$1010,Capex_Forecast!$K$11:$K$1010,$D86,Capex_Forecast!$AG$11:$AG$1010,TRUE)</f>
        <v>170.41790732093199</v>
      </c>
      <c r="K86" s="39">
        <f>SUMIFS(Capex_Forecast!BL$11:BL$1010,Capex_Forecast!$K$11:$K$1010,$D86,Capex_Forecast!$AG$11:$AG$1010,TRUE)</f>
        <v>168.80641526277941</v>
      </c>
      <c r="L86" s="39">
        <f>SUMIFS(Capex_Forecast!BM$11:BM$1010,Capex_Forecast!$K$11:$K$1010,$D86,Capex_Forecast!$AG$11:$AG$1010,TRUE)</f>
        <v>171.19697605008898</v>
      </c>
      <c r="M86" s="39">
        <f>SUMIFS(Capex_Forecast!BN$11:BN$1010,Capex_Forecast!$K$11:$K$1010,$D86,Capex_Forecast!$AG$11:$AG$1010,TRUE)</f>
        <v>160.54631115537632</v>
      </c>
      <c r="N86" s="39">
        <f>SUMIFS(Capex_Forecast!BO$11:BO$1010,Capex_Forecast!$K$11:$K$1010,$D86,Capex_Forecast!$AG$11:$AG$1010,TRUE)</f>
        <v>161.24526760733087</v>
      </c>
      <c r="O86" s="39">
        <f t="shared" si="20"/>
        <v>832.21287739650757</v>
      </c>
    </row>
    <row r="87" spans="3:15" x14ac:dyDescent="0.2">
      <c r="C87" s="28">
        <f t="shared" si="21"/>
        <v>3</v>
      </c>
      <c r="D87" t="str">
        <f>General!$E$79</f>
        <v>Augex</v>
      </c>
      <c r="E87" s="12" t="s">
        <v>100</v>
      </c>
      <c r="F87" s="24" t="str">
        <f t="shared" si="18"/>
        <v>$Million</v>
      </c>
      <c r="G87" s="24" t="str">
        <f>"$Real "&amp;RIGHT(Capex_Forecast!$H$6,2)</f>
        <v>$Real 23</v>
      </c>
      <c r="H87" s="9" t="str">
        <f t="shared" si="19"/>
        <v>End Period</v>
      </c>
      <c r="J87" s="39">
        <f>SUMIFS(Capex_Forecast!BK$11:BK$1010,Capex_Forecast!$K$11:$K$1010,$D87,Capex_Forecast!$AG$11:$AG$1010,TRUE)</f>
        <v>46.843040452732915</v>
      </c>
      <c r="K87" s="39">
        <f>SUMIFS(Capex_Forecast!BL$11:BL$1010,Capex_Forecast!$K$11:$K$1010,$D87,Capex_Forecast!$AG$11:$AG$1010,TRUE)</f>
        <v>97.462264916922365</v>
      </c>
      <c r="L87" s="39">
        <f>SUMIFS(Capex_Forecast!BM$11:BM$1010,Capex_Forecast!$K$11:$K$1010,$D87,Capex_Forecast!$AG$11:$AG$1010,TRUE)</f>
        <v>41.552068928418961</v>
      </c>
      <c r="M87" s="39">
        <f>SUMIFS(Capex_Forecast!BN$11:BN$1010,Capex_Forecast!$K$11:$K$1010,$D87,Capex_Forecast!$AG$11:$AG$1010,TRUE)</f>
        <v>36.289889443544041</v>
      </c>
      <c r="N87" s="39">
        <f>SUMIFS(Capex_Forecast!BO$11:BO$1010,Capex_Forecast!$K$11:$K$1010,$D87,Capex_Forecast!$AG$11:$AG$1010,TRUE)</f>
        <v>7.107919948497945</v>
      </c>
      <c r="O87" s="39">
        <f t="shared" si="20"/>
        <v>229.25518369011624</v>
      </c>
    </row>
    <row r="88" spans="3:15" x14ac:dyDescent="0.2">
      <c r="C88" s="28">
        <f t="shared" si="21"/>
        <v>4</v>
      </c>
      <c r="D88" t="str">
        <f>General!$E$80</f>
        <v>ICT</v>
      </c>
      <c r="E88" s="12" t="s">
        <v>100</v>
      </c>
      <c r="F88" s="24" t="str">
        <f t="shared" si="18"/>
        <v>$Million</v>
      </c>
      <c r="G88" s="24" t="str">
        <f>"$Real "&amp;RIGHT(Capex_Forecast!$H$6,2)</f>
        <v>$Real 23</v>
      </c>
      <c r="H88" s="9" t="str">
        <f t="shared" si="19"/>
        <v>End Period</v>
      </c>
      <c r="J88" s="39">
        <f>SUMIFS(Capex_Forecast!BK$11:BK$1010,Capex_Forecast!$K$11:$K$1010,$D88,Capex_Forecast!$AG$11:$AG$1010,TRUE)</f>
        <v>17.688739652422395</v>
      </c>
      <c r="K88" s="39">
        <f>SUMIFS(Capex_Forecast!BL$11:BL$1010,Capex_Forecast!$K$11:$K$1010,$D88,Capex_Forecast!$AG$11:$AG$1010,TRUE)</f>
        <v>17.813872647958064</v>
      </c>
      <c r="L88" s="39">
        <f>SUMIFS(Capex_Forecast!BM$11:BM$1010,Capex_Forecast!$K$11:$K$1010,$D88,Capex_Forecast!$AG$11:$AG$1010,TRUE)</f>
        <v>18.024429159252477</v>
      </c>
      <c r="M88" s="39">
        <f>SUMIFS(Capex_Forecast!BN$11:BN$1010,Capex_Forecast!$K$11:$K$1010,$D88,Capex_Forecast!$AG$11:$AG$1010,TRUE)</f>
        <v>18.078142756403871</v>
      </c>
      <c r="N88" s="39">
        <f>SUMIFS(Capex_Forecast!BO$11:BO$1010,Capex_Forecast!$K$11:$K$1010,$D88,Capex_Forecast!$AG$11:$AG$1010,TRUE)</f>
        <v>18.066463791822496</v>
      </c>
      <c r="O88" s="39">
        <f t="shared" si="20"/>
        <v>89.671648007859304</v>
      </c>
    </row>
    <row r="89" spans="3:15" x14ac:dyDescent="0.2">
      <c r="C89" s="28">
        <f t="shared" si="21"/>
        <v>5</v>
      </c>
      <c r="D89" t="str">
        <f>General!$E$81</f>
        <v>Fleet &amp; Property</v>
      </c>
      <c r="E89" s="12" t="s">
        <v>100</v>
      </c>
      <c r="F89" s="24" t="str">
        <f t="shared" si="18"/>
        <v>$Million</v>
      </c>
      <c r="G89" s="24" t="str">
        <f>"$Real "&amp;RIGHT(Capex_Forecast!$H$6,2)</f>
        <v>$Real 23</v>
      </c>
      <c r="H89" s="9" t="str">
        <f t="shared" si="19"/>
        <v>End Period</v>
      </c>
      <c r="J89" s="39">
        <f>SUMIFS(Capex_Forecast!BK$11:BK$1010,Capex_Forecast!$K$11:$K$1010,$D89,Capex_Forecast!$AG$11:$AG$1010,TRUE)</f>
        <v>15.460691860568739</v>
      </c>
      <c r="K89" s="39">
        <f>SUMIFS(Capex_Forecast!BL$11:BL$1010,Capex_Forecast!$K$11:$K$1010,$D89,Capex_Forecast!$AG$11:$AG$1010,TRUE)</f>
        <v>16.246594897757102</v>
      </c>
      <c r="L89" s="39">
        <f>SUMIFS(Capex_Forecast!BM$11:BM$1010,Capex_Forecast!$K$11:$K$1010,$D89,Capex_Forecast!$AG$11:$AG$1010,TRUE)</f>
        <v>14.383646800236459</v>
      </c>
      <c r="M89" s="39">
        <f>SUMIFS(Capex_Forecast!BN$11:BN$1010,Capex_Forecast!$K$11:$K$1010,$D89,Capex_Forecast!$AG$11:$AG$1010,TRUE)</f>
        <v>15.66291559466276</v>
      </c>
      <c r="N89" s="39">
        <f>SUMIFS(Capex_Forecast!BO$11:BO$1010,Capex_Forecast!$K$11:$K$1010,$D89,Capex_Forecast!$AG$11:$AG$1010,TRUE)</f>
        <v>16.063643194175761</v>
      </c>
      <c r="O89" s="39">
        <f t="shared" si="20"/>
        <v>77.817492347400815</v>
      </c>
    </row>
    <row r="90" spans="3:15" x14ac:dyDescent="0.2">
      <c r="C90" s="28">
        <f t="shared" si="21"/>
        <v>6</v>
      </c>
      <c r="D90" t="str">
        <f>General!$E$82</f>
        <v>[Spare]</v>
      </c>
      <c r="E90" s="12" t="s">
        <v>100</v>
      </c>
      <c r="F90" s="24" t="str">
        <f t="shared" si="18"/>
        <v>$Million</v>
      </c>
      <c r="G90" s="24" t="str">
        <f>"$Real "&amp;RIGHT(Capex_Forecast!$H$6,2)</f>
        <v>$Real 23</v>
      </c>
      <c r="H90" s="9" t="str">
        <f t="shared" si="19"/>
        <v>End Period</v>
      </c>
      <c r="J90" s="39">
        <f>SUMIFS(Capex_Forecast!BK$11:BK$1010,Capex_Forecast!$K$11:$K$1010,$D90,Capex_Forecast!$AG$11:$AG$1010,TRUE)</f>
        <v>0</v>
      </c>
      <c r="K90" s="39">
        <f>SUMIFS(Capex_Forecast!BL$11:BL$1010,Capex_Forecast!$K$11:$K$1010,$D90,Capex_Forecast!$AG$11:$AG$1010,TRUE)</f>
        <v>0</v>
      </c>
      <c r="L90" s="39">
        <f>SUMIFS(Capex_Forecast!BM$11:BM$1010,Capex_Forecast!$K$11:$K$1010,$D90,Capex_Forecast!$AG$11:$AG$1010,TRUE)</f>
        <v>0</v>
      </c>
      <c r="M90" s="39">
        <f>SUMIFS(Capex_Forecast!BN$11:BN$1010,Capex_Forecast!$K$11:$K$1010,$D90,Capex_Forecast!$AG$11:$AG$1010,TRUE)</f>
        <v>0</v>
      </c>
      <c r="N90" s="39">
        <f>SUMIFS(Capex_Forecast!BO$11:BO$1010,Capex_Forecast!$K$11:$K$1010,$D90,Capex_Forecast!$AG$11:$AG$1010,TRUE)</f>
        <v>0</v>
      </c>
      <c r="O90" s="39">
        <f t="shared" si="20"/>
        <v>0</v>
      </c>
    </row>
    <row r="91" spans="3:15" x14ac:dyDescent="0.2">
      <c r="C91" s="28">
        <f t="shared" si="21"/>
        <v>7</v>
      </c>
      <c r="D91" t="str">
        <f>General!$E$83</f>
        <v>[Spare]</v>
      </c>
      <c r="E91" s="12" t="s">
        <v>100</v>
      </c>
      <c r="F91" s="24" t="str">
        <f t="shared" si="18"/>
        <v>$Million</v>
      </c>
      <c r="G91" s="24" t="str">
        <f>"$Real "&amp;RIGHT(Capex_Forecast!$H$6,2)</f>
        <v>$Real 23</v>
      </c>
      <c r="H91" s="9" t="str">
        <f t="shared" si="19"/>
        <v>End Period</v>
      </c>
      <c r="J91" s="39">
        <f>SUMIFS(Capex_Forecast!BK$11:BK$1010,Capex_Forecast!$K$11:$K$1010,$D91,Capex_Forecast!$AG$11:$AG$1010,TRUE)</f>
        <v>0</v>
      </c>
      <c r="K91" s="39">
        <f>SUMIFS(Capex_Forecast!BL$11:BL$1010,Capex_Forecast!$K$11:$K$1010,$D91,Capex_Forecast!$AG$11:$AG$1010,TRUE)</f>
        <v>0</v>
      </c>
      <c r="L91" s="39">
        <f>SUMIFS(Capex_Forecast!BM$11:BM$1010,Capex_Forecast!$K$11:$K$1010,$D91,Capex_Forecast!$AG$11:$AG$1010,TRUE)</f>
        <v>0</v>
      </c>
      <c r="M91" s="39">
        <f>SUMIFS(Capex_Forecast!BN$11:BN$1010,Capex_Forecast!$K$11:$K$1010,$D91,Capex_Forecast!$AG$11:$AG$1010,TRUE)</f>
        <v>0</v>
      </c>
      <c r="N91" s="39">
        <f>SUMIFS(Capex_Forecast!BO$11:BO$1010,Capex_Forecast!$K$11:$K$1010,$D91,Capex_Forecast!$AG$11:$AG$1010,TRUE)</f>
        <v>0</v>
      </c>
      <c r="O91" s="39">
        <f t="shared" si="20"/>
        <v>0</v>
      </c>
    </row>
    <row r="92" spans="3:15" x14ac:dyDescent="0.2">
      <c r="C92" s="28">
        <f t="shared" si="21"/>
        <v>8</v>
      </c>
      <c r="D92" t="str">
        <f>General!$E$84</f>
        <v>[Spare]</v>
      </c>
      <c r="E92" s="12" t="s">
        <v>100</v>
      </c>
      <c r="F92" s="24" t="str">
        <f t="shared" si="18"/>
        <v>$Million</v>
      </c>
      <c r="G92" s="24" t="str">
        <f>"$Real "&amp;RIGHT(Capex_Forecast!$H$6,2)</f>
        <v>$Real 23</v>
      </c>
      <c r="H92" s="9" t="str">
        <f t="shared" si="19"/>
        <v>End Period</v>
      </c>
      <c r="J92" s="39">
        <f>SUMIFS(Capex_Forecast!BK$11:BK$1010,Capex_Forecast!$K$11:$K$1010,$D92,Capex_Forecast!$AG$11:$AG$1010,TRUE)</f>
        <v>0</v>
      </c>
      <c r="K92" s="39">
        <f>SUMIFS(Capex_Forecast!BL$11:BL$1010,Capex_Forecast!$K$11:$K$1010,$D92,Capex_Forecast!$AG$11:$AG$1010,TRUE)</f>
        <v>0</v>
      </c>
      <c r="L92" s="39">
        <f>SUMIFS(Capex_Forecast!BM$11:BM$1010,Capex_Forecast!$K$11:$K$1010,$D92,Capex_Forecast!$AG$11:$AG$1010,TRUE)</f>
        <v>0</v>
      </c>
      <c r="M92" s="39">
        <f>SUMIFS(Capex_Forecast!BN$11:BN$1010,Capex_Forecast!$K$11:$K$1010,$D92,Capex_Forecast!$AG$11:$AG$1010,TRUE)</f>
        <v>0</v>
      </c>
      <c r="N92" s="39">
        <f>SUMIFS(Capex_Forecast!BO$11:BO$1010,Capex_Forecast!$K$11:$K$1010,$D92,Capex_Forecast!$AG$11:$AG$1010,TRUE)</f>
        <v>0</v>
      </c>
      <c r="O92" s="39">
        <f t="shared" si="20"/>
        <v>0</v>
      </c>
    </row>
    <row r="93" spans="3:15" x14ac:dyDescent="0.2">
      <c r="C93" s="28">
        <f t="shared" si="21"/>
        <v>9</v>
      </c>
      <c r="D93" t="str">
        <f>General!$E$85</f>
        <v>[Spare]</v>
      </c>
      <c r="E93" s="12" t="s">
        <v>100</v>
      </c>
      <c r="F93" s="24" t="str">
        <f t="shared" si="18"/>
        <v>$Million</v>
      </c>
      <c r="G93" s="24" t="str">
        <f>"$Real "&amp;RIGHT(Capex_Forecast!$H$6,2)</f>
        <v>$Real 23</v>
      </c>
      <c r="H93" s="9" t="str">
        <f t="shared" si="19"/>
        <v>End Period</v>
      </c>
      <c r="J93" s="39">
        <f>SUMIFS(Capex_Forecast!BK$11:BK$1010,Capex_Forecast!$K$11:$K$1010,$D93,Capex_Forecast!$AG$11:$AG$1010,TRUE)</f>
        <v>0</v>
      </c>
      <c r="K93" s="39">
        <f>SUMIFS(Capex_Forecast!BL$11:BL$1010,Capex_Forecast!$K$11:$K$1010,$D93,Capex_Forecast!$AG$11:$AG$1010,TRUE)</f>
        <v>0</v>
      </c>
      <c r="L93" s="39">
        <f>SUMIFS(Capex_Forecast!BM$11:BM$1010,Capex_Forecast!$K$11:$K$1010,$D93,Capex_Forecast!$AG$11:$AG$1010,TRUE)</f>
        <v>0</v>
      </c>
      <c r="M93" s="39">
        <f>SUMIFS(Capex_Forecast!BN$11:BN$1010,Capex_Forecast!$K$11:$K$1010,$D93,Capex_Forecast!$AG$11:$AG$1010,TRUE)</f>
        <v>0</v>
      </c>
      <c r="N93" s="39">
        <f>SUMIFS(Capex_Forecast!BO$11:BO$1010,Capex_Forecast!$K$11:$K$1010,$D93,Capex_Forecast!$AG$11:$AG$1010,TRUE)</f>
        <v>0</v>
      </c>
      <c r="O93" s="39">
        <f t="shared" si="20"/>
        <v>0</v>
      </c>
    </row>
    <row r="94" spans="3:15" x14ac:dyDescent="0.2">
      <c r="C94" s="28">
        <f t="shared" si="21"/>
        <v>10</v>
      </c>
      <c r="D94" t="str">
        <f>General!$E$86</f>
        <v>[Spare]</v>
      </c>
      <c r="E94" s="12" t="s">
        <v>100</v>
      </c>
      <c r="F94" s="24" t="str">
        <f t="shared" si="18"/>
        <v>$Million</v>
      </c>
      <c r="G94" s="24" t="str">
        <f>"$Real "&amp;RIGHT(Capex_Forecast!$H$6,2)</f>
        <v>$Real 23</v>
      </c>
      <c r="H94" s="9" t="str">
        <f t="shared" si="19"/>
        <v>End Period</v>
      </c>
      <c r="J94" s="39">
        <f>SUMIFS(Capex_Forecast!BK$11:BK$1010,Capex_Forecast!$K$11:$K$1010,$D94,Capex_Forecast!$AG$11:$AG$1010,TRUE)</f>
        <v>0</v>
      </c>
      <c r="K94" s="39">
        <f>SUMIFS(Capex_Forecast!BL$11:BL$1010,Capex_Forecast!$K$11:$K$1010,$D94,Capex_Forecast!$AG$11:$AG$1010,TRUE)</f>
        <v>0</v>
      </c>
      <c r="L94" s="39">
        <f>SUMIFS(Capex_Forecast!BM$11:BM$1010,Capex_Forecast!$K$11:$K$1010,$D94,Capex_Forecast!$AG$11:$AG$1010,TRUE)</f>
        <v>0</v>
      </c>
      <c r="M94" s="39">
        <f>SUMIFS(Capex_Forecast!BN$11:BN$1010,Capex_Forecast!$K$11:$K$1010,$D94,Capex_Forecast!$AG$11:$AG$1010,TRUE)</f>
        <v>0</v>
      </c>
      <c r="N94" s="39">
        <f>SUMIFS(Capex_Forecast!BO$11:BO$1010,Capex_Forecast!$K$11:$K$1010,$D94,Capex_Forecast!$AG$11:$AG$1010,TRUE)</f>
        <v>0</v>
      </c>
      <c r="O94" s="39">
        <f t="shared" si="20"/>
        <v>0</v>
      </c>
    </row>
    <row r="95" spans="3:15" x14ac:dyDescent="0.2">
      <c r="D95" s="58" t="str">
        <f>"Total Capex - "&amp;C84</f>
        <v>Total Capex - As Incurred</v>
      </c>
      <c r="E95" s="61" t="s">
        <v>100</v>
      </c>
      <c r="F95" s="62" t="str">
        <f t="shared" si="18"/>
        <v>$Million</v>
      </c>
      <c r="G95" s="62" t="str">
        <f>"$Real "&amp;RIGHT(Capex_Forecast!$H$6,2)</f>
        <v>$Real 23</v>
      </c>
      <c r="H95" s="63" t="str">
        <f t="shared" si="19"/>
        <v>End Period</v>
      </c>
      <c r="I95" s="58"/>
      <c r="J95" s="59">
        <f t="shared" ref="J95:O95" si="22">SUM(J85:J94)</f>
        <v>250.41037928665602</v>
      </c>
      <c r="K95" s="59">
        <f t="shared" si="22"/>
        <v>300.32914772541699</v>
      </c>
      <c r="L95" s="59">
        <f t="shared" si="22"/>
        <v>245.15712093799684</v>
      </c>
      <c r="M95" s="59">
        <f t="shared" si="22"/>
        <v>230.577258949987</v>
      </c>
      <c r="N95" s="59">
        <f t="shared" si="22"/>
        <v>202.48329454182706</v>
      </c>
      <c r="O95" s="59">
        <f t="shared" si="22"/>
        <v>1228.9572014418839</v>
      </c>
    </row>
    <row r="97" spans="1:15" s="57" customFormat="1" ht="15.75" x14ac:dyDescent="0.2">
      <c r="C97" s="57" t="s">
        <v>514</v>
      </c>
    </row>
    <row r="98" spans="1:15" outlineLevel="1" x14ac:dyDescent="0.2"/>
    <row r="99" spans="1:15" ht="15" outlineLevel="1" x14ac:dyDescent="0.2">
      <c r="C99" s="8" t="s">
        <v>117</v>
      </c>
      <c r="J99" s="60" t="str">
        <f>Forecast_Capex_Input!V$11</f>
        <v>FY24</v>
      </c>
      <c r="K99" s="60" t="str">
        <f>Forecast_Capex_Input!W$11</f>
        <v>FY25</v>
      </c>
      <c r="L99" s="60" t="str">
        <f>Forecast_Capex_Input!X$11</f>
        <v>FY26</v>
      </c>
      <c r="M99" s="60" t="str">
        <f>Forecast_Capex_Input!Y$11</f>
        <v>FY27</v>
      </c>
      <c r="N99" s="60" t="str">
        <f>Forecast_Capex_Input!Z$11</f>
        <v>FY28</v>
      </c>
      <c r="O99" s="60" t="str">
        <f>$O$11</f>
        <v>FY24 - FY28</v>
      </c>
    </row>
    <row r="100" spans="1:15" outlineLevel="1" x14ac:dyDescent="0.2">
      <c r="D100" s="10" t="s">
        <v>252</v>
      </c>
      <c r="E100" s="12"/>
      <c r="F100" s="24"/>
      <c r="G100" s="24"/>
      <c r="H100" s="24"/>
      <c r="J100" s="39">
        <v>252.35330503438712</v>
      </c>
      <c r="K100" s="39">
        <v>279.43934888101222</v>
      </c>
      <c r="L100" s="39">
        <v>223.98246083312227</v>
      </c>
      <c r="M100" s="39">
        <v>217.04974929502731</v>
      </c>
      <c r="N100" s="39">
        <v>245.67831207374184</v>
      </c>
      <c r="O100" s="39">
        <v>1218.5031761172909</v>
      </c>
    </row>
    <row r="101" spans="1:15" outlineLevel="1" x14ac:dyDescent="0.2">
      <c r="D101" s="9" t="str">
        <f>General!$E$17&amp;" Adjustment"</f>
        <v>NCIPAP Adjustment</v>
      </c>
      <c r="E101" s="12"/>
      <c r="F101" s="24"/>
      <c r="G101" s="24"/>
      <c r="H101" s="24"/>
      <c r="J101" s="39">
        <v>-2.8491211106212471</v>
      </c>
      <c r="K101" s="39">
        <v>-10.036836013607921</v>
      </c>
      <c r="L101" s="39">
        <v>-5.7102597024792354</v>
      </c>
      <c r="M101" s="39">
        <v>-2.589463876571094E-2</v>
      </c>
      <c r="N101" s="39">
        <v>0</v>
      </c>
      <c r="O101" s="39">
        <v>-18.622111465474113</v>
      </c>
    </row>
    <row r="102" spans="1:15" outlineLevel="1" x14ac:dyDescent="0.2">
      <c r="D102" s="9" t="str">
        <f>General!$E$18&amp;" Adjustment"</f>
        <v>Contingent Projects Adjustment</v>
      </c>
      <c r="E102" s="12"/>
      <c r="F102" s="24"/>
      <c r="G102" s="24"/>
      <c r="H102" s="24"/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</row>
    <row r="103" spans="1:15" outlineLevel="1" x14ac:dyDescent="0.2">
      <c r="D103" s="58" t="s">
        <v>251</v>
      </c>
      <c r="E103" s="61"/>
      <c r="F103" s="62"/>
      <c r="G103" s="62"/>
      <c r="H103" s="62"/>
      <c r="I103" s="45"/>
      <c r="J103" s="59">
        <v>249.50418392376588</v>
      </c>
      <c r="K103" s="59">
        <v>269.40251286740431</v>
      </c>
      <c r="L103" s="59">
        <v>218.27220113064303</v>
      </c>
      <c r="M103" s="59">
        <v>217.02385465626159</v>
      </c>
      <c r="N103" s="59">
        <v>245.67831207374184</v>
      </c>
      <c r="O103" s="59">
        <v>1199.8810646518168</v>
      </c>
    </row>
    <row r="104" spans="1:15" outlineLevel="1" x14ac:dyDescent="0.2"/>
    <row r="105" spans="1:15" outlineLevel="1" x14ac:dyDescent="0.2">
      <c r="A105" s="119">
        <v>0</v>
      </c>
      <c r="D105" s="10" t="s">
        <v>160</v>
      </c>
      <c r="E105" s="12" t="s">
        <v>100</v>
      </c>
      <c r="F105" s="24" t="str">
        <f>NA</f>
        <v>N/A</v>
      </c>
      <c r="G105" s="24" t="str">
        <f>NA</f>
        <v>N/A</v>
      </c>
      <c r="H105" s="24" t="str">
        <f>NA</f>
        <v>N/A</v>
      </c>
      <c r="J105" s="71">
        <v>0</v>
      </c>
      <c r="K105" s="71">
        <v>0</v>
      </c>
      <c r="L105" s="71">
        <v>0</v>
      </c>
      <c r="M105" s="71">
        <v>0</v>
      </c>
      <c r="N105" s="71">
        <v>0</v>
      </c>
      <c r="O105" s="71">
        <v>0</v>
      </c>
    </row>
    <row r="106" spans="1:15" outlineLevel="1" x14ac:dyDescent="0.2"/>
    <row r="107" spans="1:15" ht="15" outlineLevel="1" x14ac:dyDescent="0.2">
      <c r="C107" s="8" t="s">
        <v>117</v>
      </c>
      <c r="J107" s="60" t="str">
        <f>Forecast_Capex_Input!V$11</f>
        <v>FY24</v>
      </c>
      <c r="K107" s="60" t="str">
        <f>Forecast_Capex_Input!W$11</f>
        <v>FY25</v>
      </c>
      <c r="L107" s="60" t="str">
        <f>Forecast_Capex_Input!X$11</f>
        <v>FY26</v>
      </c>
      <c r="M107" s="60" t="str">
        <f>Forecast_Capex_Input!Y$11</f>
        <v>FY27</v>
      </c>
      <c r="N107" s="60" t="str">
        <f>Forecast_Capex_Input!Z$11</f>
        <v>FY28</v>
      </c>
      <c r="O107" s="60" t="str">
        <f>$O$11</f>
        <v>FY24 - FY28</v>
      </c>
    </row>
    <row r="108" spans="1:15" outlineLevel="1" x14ac:dyDescent="0.2">
      <c r="D108" s="10" t="s">
        <v>253</v>
      </c>
      <c r="E108" s="12"/>
      <c r="F108" s="24"/>
      <c r="G108" s="24"/>
      <c r="H108" s="24"/>
      <c r="J108" s="39">
        <v>283.48353969780482</v>
      </c>
      <c r="K108" s="39">
        <v>312.23238531718675</v>
      </c>
      <c r="L108" s="39">
        <v>256.30301574056426</v>
      </c>
      <c r="M108" s="39">
        <v>249.09581687378821</v>
      </c>
      <c r="N108" s="39">
        <v>278.52012274292019</v>
      </c>
      <c r="O108" s="39">
        <v>1379.6348803722642</v>
      </c>
    </row>
    <row r="109" spans="1:15" outlineLevel="1" x14ac:dyDescent="0.2">
      <c r="D109" s="9" t="str">
        <f>General!$E$17&amp;" Adjustment"</f>
        <v>NCIPAP Adjustment</v>
      </c>
      <c r="E109" s="12"/>
      <c r="F109" s="24"/>
      <c r="G109" s="24"/>
      <c r="H109" s="24"/>
      <c r="J109" s="39">
        <v>-3.076393742043114</v>
      </c>
      <c r="K109" s="39">
        <v>-10.860090752427823</v>
      </c>
      <c r="L109" s="39">
        <v>-6.1879130365301345</v>
      </c>
      <c r="M109" s="39">
        <v>-2.8084848685421306E-2</v>
      </c>
      <c r="N109" s="39">
        <v>0</v>
      </c>
      <c r="O109" s="39">
        <v>-20.152482379686493</v>
      </c>
    </row>
    <row r="110" spans="1:15" outlineLevel="1" x14ac:dyDescent="0.2">
      <c r="D110" s="9" t="str">
        <f>General!$E$18&amp;" Adjustment"</f>
        <v>Contingent Projects Adjustment</v>
      </c>
      <c r="E110" s="12"/>
      <c r="F110" s="24"/>
      <c r="G110" s="24"/>
      <c r="H110" s="24"/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</row>
    <row r="111" spans="1:15" outlineLevel="1" x14ac:dyDescent="0.2">
      <c r="D111" s="58" t="s">
        <v>254</v>
      </c>
      <c r="E111" s="61"/>
      <c r="F111" s="62"/>
      <c r="G111" s="62"/>
      <c r="H111" s="62"/>
      <c r="I111" s="45"/>
      <c r="J111" s="59">
        <v>280.40714595576168</v>
      </c>
      <c r="K111" s="59">
        <v>301.37229456475893</v>
      </c>
      <c r="L111" s="59">
        <v>250.11510270403411</v>
      </c>
      <c r="M111" s="59">
        <v>249.0677320251028</v>
      </c>
      <c r="N111" s="59">
        <v>278.52012274292019</v>
      </c>
      <c r="O111" s="59">
        <v>1359.4823979925777</v>
      </c>
    </row>
    <row r="112" spans="1:15" outlineLevel="1" x14ac:dyDescent="0.2"/>
    <row r="113" spans="1:15" outlineLevel="1" x14ac:dyDescent="0.2">
      <c r="A113" s="119">
        <v>0</v>
      </c>
      <c r="D113" s="10" t="s">
        <v>162</v>
      </c>
      <c r="E113" s="12" t="s">
        <v>100</v>
      </c>
      <c r="F113" s="24" t="str">
        <f>NA</f>
        <v>N/A</v>
      </c>
      <c r="G113" s="24" t="str">
        <f>NA</f>
        <v>N/A</v>
      </c>
      <c r="H113" s="24" t="str">
        <f>NA</f>
        <v>N/A</v>
      </c>
      <c r="J113" s="71">
        <v>0</v>
      </c>
      <c r="K113" s="71">
        <v>0</v>
      </c>
      <c r="L113" s="71">
        <v>0</v>
      </c>
      <c r="M113" s="71">
        <v>0</v>
      </c>
      <c r="N113" s="71">
        <v>0</v>
      </c>
      <c r="O113" s="71">
        <v>0</v>
      </c>
    </row>
    <row r="114" spans="1:15" outlineLevel="1" x14ac:dyDescent="0.2"/>
    <row r="115" spans="1:15" ht="15" outlineLevel="1" x14ac:dyDescent="0.2">
      <c r="C115" s="8" t="s">
        <v>117</v>
      </c>
      <c r="J115" s="60" t="s">
        <v>408</v>
      </c>
      <c r="K115" s="60" t="s">
        <v>409</v>
      </c>
      <c r="L115" s="60" t="s">
        <v>410</v>
      </c>
      <c r="M115" s="60" t="s">
        <v>411</v>
      </c>
      <c r="N115" s="60" t="s">
        <v>412</v>
      </c>
      <c r="O115" s="60" t="s">
        <v>392</v>
      </c>
    </row>
    <row r="116" spans="1:15" outlineLevel="1" x14ac:dyDescent="0.2">
      <c r="D116" s="10" t="s">
        <v>253</v>
      </c>
      <c r="E116" s="12"/>
      <c r="F116" s="24"/>
      <c r="G116" s="24"/>
      <c r="H116" s="24"/>
      <c r="J116" s="39">
        <v>283.48353969780482</v>
      </c>
      <c r="K116" s="39">
        <v>312.23238531718675</v>
      </c>
      <c r="L116" s="39">
        <v>256.30301574056426</v>
      </c>
      <c r="M116" s="39">
        <v>249.09581687378821</v>
      </c>
      <c r="N116" s="39">
        <v>278.52012274292019</v>
      </c>
      <c r="O116" s="39">
        <v>1379.6348803722642</v>
      </c>
    </row>
    <row r="117" spans="1:15" outlineLevel="1" x14ac:dyDescent="0.2">
      <c r="D117" s="9" t="str">
        <f>General!$E$17&amp;" Adjustment"</f>
        <v>NCIPAP Adjustment</v>
      </c>
      <c r="E117" s="12"/>
      <c r="F117" s="24"/>
      <c r="G117" s="24"/>
      <c r="H117" s="24"/>
      <c r="J117" s="39">
        <v>-3.076393742043114</v>
      </c>
      <c r="K117" s="39">
        <v>-10.860090752427823</v>
      </c>
      <c r="L117" s="39">
        <v>-6.1879130365301345</v>
      </c>
      <c r="M117" s="39">
        <v>-2.8084848685421306E-2</v>
      </c>
      <c r="N117" s="39">
        <v>0</v>
      </c>
      <c r="O117" s="39">
        <v>-20.152482379686493</v>
      </c>
    </row>
    <row r="118" spans="1:15" outlineLevel="1" x14ac:dyDescent="0.2">
      <c r="D118" s="9" t="str">
        <f>General!$E$18&amp;" Adjustment"</f>
        <v>Contingent Projects Adjustment</v>
      </c>
      <c r="E118" s="12"/>
      <c r="F118" s="24"/>
      <c r="G118" s="24"/>
      <c r="H118" s="24"/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</row>
    <row r="119" spans="1:15" outlineLevel="1" x14ac:dyDescent="0.2">
      <c r="D119" s="58" t="s">
        <v>254</v>
      </c>
      <c r="E119" s="61"/>
      <c r="F119" s="62"/>
      <c r="G119" s="62"/>
      <c r="H119" s="62"/>
      <c r="I119" s="45"/>
      <c r="J119" s="59">
        <v>280.40714595576168</v>
      </c>
      <c r="K119" s="59">
        <v>301.37229456475893</v>
      </c>
      <c r="L119" s="59">
        <v>250.11510270403411</v>
      </c>
      <c r="M119" s="59">
        <v>249.0677320251028</v>
      </c>
      <c r="N119" s="59">
        <v>278.52012274292019</v>
      </c>
      <c r="O119" s="59">
        <v>1359.4823979925777</v>
      </c>
    </row>
    <row r="120" spans="1:15" outlineLevel="1" x14ac:dyDescent="0.2"/>
    <row r="121" spans="1:15" outlineLevel="1" x14ac:dyDescent="0.2">
      <c r="A121" s="119">
        <v>0</v>
      </c>
      <c r="D121" s="10" t="s">
        <v>164</v>
      </c>
      <c r="E121" s="12" t="s">
        <v>100</v>
      </c>
      <c r="F121" s="24" t="str">
        <f>NA</f>
        <v>N/A</v>
      </c>
      <c r="G121" s="24" t="str">
        <f>NA</f>
        <v>N/A</v>
      </c>
      <c r="H121" s="24" t="str">
        <f>NA</f>
        <v>N/A</v>
      </c>
      <c r="J121" s="71">
        <v>0</v>
      </c>
      <c r="K121" s="71">
        <v>0</v>
      </c>
      <c r="L121" s="71">
        <v>0</v>
      </c>
      <c r="M121" s="71">
        <v>0</v>
      </c>
      <c r="N121" s="71">
        <v>0</v>
      </c>
      <c r="O121" s="71">
        <v>0</v>
      </c>
    </row>
    <row r="122" spans="1:15" outlineLevel="1" x14ac:dyDescent="0.2"/>
    <row r="123" spans="1:15" ht="15" outlineLevel="1" x14ac:dyDescent="0.2">
      <c r="C123" s="8" t="s">
        <v>117</v>
      </c>
      <c r="J123" s="60" t="s">
        <v>408</v>
      </c>
      <c r="K123" s="60" t="s">
        <v>409</v>
      </c>
      <c r="L123" s="60" t="s">
        <v>410</v>
      </c>
      <c r="M123" s="60" t="s">
        <v>411</v>
      </c>
      <c r="N123" s="60" t="s">
        <v>412</v>
      </c>
      <c r="O123" s="60" t="s">
        <v>392</v>
      </c>
    </row>
    <row r="124" spans="1:15" outlineLevel="1" x14ac:dyDescent="0.2">
      <c r="D124" s="10" t="s">
        <v>253</v>
      </c>
      <c r="E124" s="12"/>
      <c r="F124" s="24"/>
      <c r="G124" s="24"/>
      <c r="H124" s="24"/>
      <c r="J124" s="39">
        <v>283.48353969780482</v>
      </c>
      <c r="K124" s="39">
        <v>312.23238531718675</v>
      </c>
      <c r="L124" s="39">
        <v>256.30301574056426</v>
      </c>
      <c r="M124" s="39">
        <v>249.09581687378821</v>
      </c>
      <c r="N124" s="39">
        <v>278.52012274292019</v>
      </c>
      <c r="O124" s="39">
        <v>1379.6348803722642</v>
      </c>
    </row>
    <row r="125" spans="1:15" outlineLevel="1" x14ac:dyDescent="0.2">
      <c r="D125" s="9" t="str">
        <f>General!$E$17&amp;" Adjustment"</f>
        <v>NCIPAP Adjustment</v>
      </c>
      <c r="E125" s="12"/>
      <c r="F125" s="24"/>
      <c r="G125" s="24"/>
      <c r="H125" s="24"/>
      <c r="J125" s="39">
        <v>-3.076393742043114</v>
      </c>
      <c r="K125" s="39">
        <v>-10.860090752427823</v>
      </c>
      <c r="L125" s="39">
        <v>-6.1879130365301345</v>
      </c>
      <c r="M125" s="39">
        <v>-2.8084848685421306E-2</v>
      </c>
      <c r="N125" s="39">
        <v>0</v>
      </c>
      <c r="O125" s="39">
        <v>-20.152482379686493</v>
      </c>
    </row>
    <row r="126" spans="1:15" outlineLevel="1" x14ac:dyDescent="0.2">
      <c r="D126" s="9" t="str">
        <f>General!$E$18&amp;" Adjustment"</f>
        <v>Contingent Projects Adjustment</v>
      </c>
      <c r="E126" s="12"/>
      <c r="F126" s="24"/>
      <c r="G126" s="24"/>
      <c r="H126" s="24"/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</row>
    <row r="127" spans="1:15" outlineLevel="1" x14ac:dyDescent="0.2">
      <c r="D127" s="58" t="s">
        <v>254</v>
      </c>
      <c r="E127" s="61"/>
      <c r="F127" s="62"/>
      <c r="G127" s="62"/>
      <c r="H127" s="62"/>
      <c r="I127" s="45"/>
      <c r="J127" s="59">
        <v>280.40714595576168</v>
      </c>
      <c r="K127" s="59">
        <v>301.37229456475893</v>
      </c>
      <c r="L127" s="59">
        <v>250.11510270403411</v>
      </c>
      <c r="M127" s="59">
        <v>249.0677320251028</v>
      </c>
      <c r="N127" s="59">
        <v>278.52012274292019</v>
      </c>
      <c r="O127" s="59">
        <v>1359.4823979925777</v>
      </c>
    </row>
    <row r="128" spans="1:15" outlineLevel="1" x14ac:dyDescent="0.2"/>
    <row r="129" spans="1:20" outlineLevel="1" x14ac:dyDescent="0.2">
      <c r="A129" s="119">
        <v>0</v>
      </c>
      <c r="D129" s="10" t="s">
        <v>166</v>
      </c>
      <c r="E129" s="12" t="s">
        <v>100</v>
      </c>
      <c r="F129" s="24" t="str">
        <f>NA</f>
        <v>N/A</v>
      </c>
      <c r="G129" s="24" t="str">
        <f>NA</f>
        <v>N/A</v>
      </c>
      <c r="H129" s="24" t="str">
        <f>NA</f>
        <v>N/A</v>
      </c>
      <c r="J129" s="71">
        <v>0</v>
      </c>
      <c r="K129" s="71">
        <v>0</v>
      </c>
      <c r="L129" s="71">
        <v>0</v>
      </c>
      <c r="M129" s="71">
        <v>0</v>
      </c>
      <c r="N129" s="71">
        <v>0</v>
      </c>
      <c r="O129" s="71">
        <v>0</v>
      </c>
    </row>
    <row r="130" spans="1:20" outlineLevel="1" x14ac:dyDescent="0.2"/>
    <row r="131" spans="1:20" ht="15" outlineLevel="1" x14ac:dyDescent="0.2">
      <c r="C131" s="8" t="s">
        <v>117</v>
      </c>
      <c r="J131" s="60" t="s">
        <v>408</v>
      </c>
      <c r="K131" s="60" t="s">
        <v>409</v>
      </c>
      <c r="L131" s="60" t="s">
        <v>410</v>
      </c>
      <c r="M131" s="60" t="s">
        <v>411</v>
      </c>
      <c r="N131" s="60" t="s">
        <v>412</v>
      </c>
      <c r="O131" s="60" t="s">
        <v>392</v>
      </c>
    </row>
    <row r="132" spans="1:20" outlineLevel="1" x14ac:dyDescent="0.2">
      <c r="D132" s="10" t="s">
        <v>253</v>
      </c>
      <c r="E132" s="12"/>
      <c r="F132" s="24"/>
      <c r="G132" s="24"/>
      <c r="H132" s="24"/>
      <c r="J132" s="39">
        <v>283.48353969780482</v>
      </c>
      <c r="K132" s="39">
        <v>312.23238531718675</v>
      </c>
      <c r="L132" s="39">
        <v>256.30301574056426</v>
      </c>
      <c r="M132" s="39">
        <v>249.09581687378821</v>
      </c>
      <c r="N132" s="39">
        <v>278.52012274292019</v>
      </c>
      <c r="O132" s="39">
        <v>1379.6348803722642</v>
      </c>
    </row>
    <row r="133" spans="1:20" outlineLevel="1" x14ac:dyDescent="0.2">
      <c r="D133" s="9" t="str">
        <f>General!$E$17&amp;" Adjustment"</f>
        <v>NCIPAP Adjustment</v>
      </c>
      <c r="E133" s="12"/>
      <c r="F133" s="24"/>
      <c r="G133" s="24"/>
      <c r="H133" s="24"/>
      <c r="J133" s="39">
        <v>-3.076393742043114</v>
      </c>
      <c r="K133" s="39">
        <v>-10.860090752427823</v>
      </c>
      <c r="L133" s="39">
        <v>-6.1879130365301345</v>
      </c>
      <c r="M133" s="39">
        <v>-2.8084848685421306E-2</v>
      </c>
      <c r="N133" s="39">
        <v>0</v>
      </c>
      <c r="O133" s="39">
        <v>-20.152482379686493</v>
      </c>
    </row>
    <row r="134" spans="1:20" outlineLevel="1" x14ac:dyDescent="0.2">
      <c r="D134" s="9" t="str">
        <f>General!$E$18&amp;" Adjustment"</f>
        <v>Contingent Projects Adjustment</v>
      </c>
      <c r="E134" s="12"/>
      <c r="F134" s="24"/>
      <c r="G134" s="24"/>
      <c r="H134" s="24"/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</row>
    <row r="135" spans="1:20" outlineLevel="1" x14ac:dyDescent="0.2">
      <c r="D135" s="58" t="s">
        <v>254</v>
      </c>
      <c r="E135" s="61"/>
      <c r="F135" s="62"/>
      <c r="G135" s="62"/>
      <c r="H135" s="62"/>
      <c r="I135" s="45"/>
      <c r="J135" s="59">
        <v>280.40714595576168</v>
      </c>
      <c r="K135" s="59">
        <v>301.37229456475893</v>
      </c>
      <c r="L135" s="59">
        <v>250.11510270403411</v>
      </c>
      <c r="M135" s="59">
        <v>249.0677320251028</v>
      </c>
      <c r="N135" s="59">
        <v>278.52012274292019</v>
      </c>
      <c r="O135" s="59">
        <v>1359.4823979925777</v>
      </c>
    </row>
    <row r="136" spans="1:20" outlineLevel="1" x14ac:dyDescent="0.2"/>
    <row r="137" spans="1:20" outlineLevel="1" x14ac:dyDescent="0.2">
      <c r="A137" s="119">
        <v>0</v>
      </c>
      <c r="D137" s="10" t="s">
        <v>168</v>
      </c>
      <c r="E137" s="12" t="s">
        <v>100</v>
      </c>
      <c r="F137" s="24" t="str">
        <f>NA</f>
        <v>N/A</v>
      </c>
      <c r="G137" s="24" t="str">
        <f>NA</f>
        <v>N/A</v>
      </c>
      <c r="H137" s="24" t="str">
        <f>NA</f>
        <v>N/A</v>
      </c>
      <c r="J137" s="71">
        <v>0</v>
      </c>
      <c r="K137" s="71">
        <v>0</v>
      </c>
      <c r="L137" s="71">
        <v>0</v>
      </c>
      <c r="M137" s="71">
        <v>0</v>
      </c>
      <c r="N137" s="71">
        <v>0</v>
      </c>
      <c r="O137" s="71">
        <v>0</v>
      </c>
    </row>
    <row r="139" spans="1:20" s="57" customFormat="1" ht="15.75" x14ac:dyDescent="0.2">
      <c r="C139" s="57" t="s">
        <v>231</v>
      </c>
    </row>
    <row r="141" spans="1:20" ht="30" x14ac:dyDescent="0.2">
      <c r="C141" s="8" t="s">
        <v>300</v>
      </c>
      <c r="E141" s="21" t="s">
        <v>9</v>
      </c>
      <c r="F141" s="21" t="s">
        <v>10</v>
      </c>
      <c r="G141" s="21" t="s">
        <v>11</v>
      </c>
      <c r="H141" s="21" t="s">
        <v>12</v>
      </c>
      <c r="J141" s="60" t="str">
        <f>Forecast_Capex_Input!V$11</f>
        <v>FY24</v>
      </c>
      <c r="K141" s="60" t="str">
        <f>Forecast_Capex_Input!W$11</f>
        <v>FY25</v>
      </c>
      <c r="L141" s="60" t="str">
        <f>Forecast_Capex_Input!X$11</f>
        <v>FY26</v>
      </c>
      <c r="M141" s="60" t="str">
        <f>Forecast_Capex_Input!Y$11</f>
        <v>FY27</v>
      </c>
      <c r="N141" s="60" t="str">
        <f>Forecast_Capex_Input!Z$11</f>
        <v>FY28</v>
      </c>
      <c r="O141" s="72" t="s">
        <v>169</v>
      </c>
      <c r="P141" s="72" t="str">
        <f>J141&amp;" - "&amp;N141</f>
        <v>FY24 - FY28</v>
      </c>
      <c r="S141" s="75" t="s">
        <v>195</v>
      </c>
      <c r="T141" s="75" t="s">
        <v>223</v>
      </c>
    </row>
    <row r="142" spans="1:20" x14ac:dyDescent="0.2">
      <c r="D142" s="178" t="s">
        <v>136</v>
      </c>
      <c r="E142" s="12" t="s">
        <v>100</v>
      </c>
      <c r="F142" s="24" t="str">
        <f t="shared" ref="F142:F165" si="23">Unit_Dollar_M</f>
        <v>$Million</v>
      </c>
      <c r="G142" s="24" t="str">
        <f>"$Real "&amp;RIGHT(Capex_Forecast!$H$6,2)</f>
        <v>$Real 23</v>
      </c>
      <c r="H142" s="9" t="str">
        <f t="shared" ref="H142:H165" si="24">End_Period</f>
        <v>End Period</v>
      </c>
      <c r="I142" s="9"/>
      <c r="J142" s="55">
        <f>SUMIF(Capex_Forecast!$M$11:$M$1010,$D142,Capex_Forecast!AP$11:AP$1010)</f>
        <v>6.9975767918088732</v>
      </c>
      <c r="K142" s="55">
        <f>SUMIF(Capex_Forecast!$M$11:$M$1010,$D142,Capex_Forecast!AQ$11:AQ$1010)</f>
        <v>7.3491296928327641</v>
      </c>
      <c r="L142" s="55">
        <f>SUMIF(Capex_Forecast!$M$11:$M$1010,$D142,Capex_Forecast!AR$11:AR$1010)</f>
        <v>6.9373105802047785</v>
      </c>
      <c r="M142" s="55">
        <f>SUMIF(Capex_Forecast!$M$11:$M$1010,$D142,Capex_Forecast!AS$11:AS$1010)</f>
        <v>6.9361945392491453</v>
      </c>
      <c r="N142" s="55">
        <f>SUMIF(Capex_Forecast!$M$11:$M$1010,$D142,Capex_Forecast!AT$11:AT$1010)</f>
        <v>6.3301843003412968</v>
      </c>
      <c r="O142" s="73">
        <f t="shared" ref="O142:O165" si="25">AVERAGE(J142:N142)</f>
        <v>6.9100791808873705</v>
      </c>
      <c r="P142" s="73">
        <f t="shared" ref="P142:P165" si="26">SUM(J142:N142)</f>
        <v>34.550395904436854</v>
      </c>
      <c r="S142" s="10" t="s">
        <v>136</v>
      </c>
      <c r="T142" s="10" t="s">
        <v>42</v>
      </c>
    </row>
    <row r="143" spans="1:20" x14ac:dyDescent="0.2">
      <c r="D143" s="178" t="s">
        <v>139</v>
      </c>
      <c r="E143" s="12" t="s">
        <v>100</v>
      </c>
      <c r="F143" s="24" t="str">
        <f t="shared" si="23"/>
        <v>$Million</v>
      </c>
      <c r="G143" s="24" t="str">
        <f>"$Real "&amp;RIGHT(Capex_Forecast!$H$6,2)</f>
        <v>$Real 23</v>
      </c>
      <c r="H143" s="9" t="str">
        <f t="shared" si="24"/>
        <v>End Period</v>
      </c>
      <c r="I143" s="9"/>
      <c r="J143" s="55">
        <f>SUMIF(Capex_Forecast!$M$11:$M$1010,$D143,Capex_Forecast!AP$11:AP$1010)</f>
        <v>0.67934047815333887</v>
      </c>
      <c r="K143" s="55">
        <f>SUMIF(Capex_Forecast!$M$11:$M$1010,$D143,Capex_Forecast!AQ$11:AQ$1010)</f>
        <v>0.55533388293487229</v>
      </c>
      <c r="L143" s="55">
        <f>SUMIF(Capex_Forecast!$M$11:$M$1010,$D143,Capex_Forecast!AR$11:AR$1010)</f>
        <v>0.5822918384171476</v>
      </c>
      <c r="M143" s="55">
        <f>SUMIF(Capex_Forecast!$M$11:$M$1010,$D143,Capex_Forecast!AS$11:AS$1010)</f>
        <v>0.56611706512778237</v>
      </c>
      <c r="N143" s="55">
        <f>SUMIF(Capex_Forecast!$M$11:$M$1010,$D143,Capex_Forecast!AT$11:AT$1010)</f>
        <v>0.92196207749381709</v>
      </c>
      <c r="O143" s="73">
        <f t="shared" si="25"/>
        <v>0.66100906842539175</v>
      </c>
      <c r="P143" s="73">
        <f t="shared" si="26"/>
        <v>3.3050453421269586</v>
      </c>
      <c r="S143" s="10" t="s">
        <v>139</v>
      </c>
      <c r="T143" s="10" t="s">
        <v>42</v>
      </c>
    </row>
    <row r="144" spans="1:20" x14ac:dyDescent="0.2">
      <c r="D144" s="178" t="s">
        <v>142</v>
      </c>
      <c r="E144" s="12" t="s">
        <v>100</v>
      </c>
      <c r="F144" s="24" t="str">
        <f t="shared" si="23"/>
        <v>$Million</v>
      </c>
      <c r="G144" s="24" t="str">
        <f>"$Real "&amp;RIGHT(Capex_Forecast!$H$6,2)</f>
        <v>$Real 23</v>
      </c>
      <c r="H144" s="9" t="str">
        <f t="shared" si="24"/>
        <v>End Period</v>
      </c>
      <c r="I144" s="9"/>
      <c r="J144" s="55">
        <f>SUMIF(Capex_Forecast!$M$11:$M$1010,$D144,Capex_Forecast!AP$11:AP$1010)</f>
        <v>0</v>
      </c>
      <c r="K144" s="55">
        <f>SUMIF(Capex_Forecast!$M$11:$M$1010,$D144,Capex_Forecast!AQ$11:AQ$1010)</f>
        <v>0</v>
      </c>
      <c r="L144" s="55">
        <f>SUMIF(Capex_Forecast!$M$11:$M$1010,$D144,Capex_Forecast!AR$11:AR$1010)</f>
        <v>0</v>
      </c>
      <c r="M144" s="55">
        <f>SUMIF(Capex_Forecast!$M$11:$M$1010,$D144,Capex_Forecast!AS$11:AS$1010)</f>
        <v>0</v>
      </c>
      <c r="N144" s="55">
        <f>SUMIF(Capex_Forecast!$M$11:$M$1010,$D144,Capex_Forecast!AT$11:AT$1010)</f>
        <v>0</v>
      </c>
      <c r="O144" s="73">
        <f t="shared" si="25"/>
        <v>0</v>
      </c>
      <c r="P144" s="73">
        <f t="shared" si="26"/>
        <v>0</v>
      </c>
      <c r="S144" s="10" t="s">
        <v>142</v>
      </c>
      <c r="T144" s="10" t="s">
        <v>42</v>
      </c>
    </row>
    <row r="145" spans="4:20" x14ac:dyDescent="0.2">
      <c r="D145" s="173" t="s">
        <v>233</v>
      </c>
      <c r="E145" s="174" t="s">
        <v>100</v>
      </c>
      <c r="F145" s="175" t="str">
        <f t="shared" si="23"/>
        <v>$Million</v>
      </c>
      <c r="G145" s="175" t="str">
        <f>"$Real "&amp;RIGHT(Capex_Forecast!$H$6,2)</f>
        <v>$Real 23</v>
      </c>
      <c r="H145" s="176" t="str">
        <f t="shared" si="24"/>
        <v>End Period</v>
      </c>
      <c r="I145" s="176"/>
      <c r="J145" s="184">
        <f>SUM(J142:J144)</f>
        <v>7.6769172699622121</v>
      </c>
      <c r="K145" s="177">
        <f>SUM(K142:K144)</f>
        <v>7.904463575767636</v>
      </c>
      <c r="L145" s="177">
        <f>SUM(L142:L144)</f>
        <v>7.5196024186219264</v>
      </c>
      <c r="M145" s="177">
        <f>SUM(M142:M144)</f>
        <v>7.5023116043769278</v>
      </c>
      <c r="N145" s="177">
        <f>SUM(N142:N144)</f>
        <v>7.2521463778351141</v>
      </c>
      <c r="O145" s="185">
        <f t="shared" si="25"/>
        <v>7.5710882493127629</v>
      </c>
      <c r="P145" s="185">
        <f t="shared" si="26"/>
        <v>37.855441246563814</v>
      </c>
      <c r="S145" s="10"/>
      <c r="T145" s="10"/>
    </row>
    <row r="146" spans="4:20" x14ac:dyDescent="0.2">
      <c r="D146" s="178" t="s">
        <v>133</v>
      </c>
      <c r="E146" s="12" t="s">
        <v>100</v>
      </c>
      <c r="F146" s="24" t="str">
        <f t="shared" si="23"/>
        <v>$Million</v>
      </c>
      <c r="G146" s="24" t="str">
        <f>"$Real "&amp;RIGHT(Capex_Forecast!$H$6,2)</f>
        <v>$Real 23</v>
      </c>
      <c r="H146" s="9" t="str">
        <f t="shared" si="24"/>
        <v>End Period</v>
      </c>
      <c r="I146" s="9"/>
      <c r="J146" s="67">
        <f>SUMIF(Capex_Forecast!$M$11:$M$1010,$D146,Capex_Forecast!AP$11:AP$1010)</f>
        <v>0</v>
      </c>
      <c r="K146" s="55">
        <f>SUMIF(Capex_Forecast!$M$11:$M$1010,$D146,Capex_Forecast!AQ$11:AQ$1010)</f>
        <v>0</v>
      </c>
      <c r="L146" s="55">
        <f>SUMIF(Capex_Forecast!$M$11:$M$1010,$D146,Capex_Forecast!AR$11:AR$1010)</f>
        <v>0</v>
      </c>
      <c r="M146" s="55">
        <f>SUMIF(Capex_Forecast!$M$11:$M$1010,$D146,Capex_Forecast!AS$11:AS$1010)</f>
        <v>0</v>
      </c>
      <c r="N146" s="55">
        <f>SUMIF(Capex_Forecast!$M$11:$M$1010,$D146,Capex_Forecast!AT$11:AT$1010)</f>
        <v>0</v>
      </c>
      <c r="O146" s="73">
        <f t="shared" si="25"/>
        <v>0</v>
      </c>
      <c r="P146" s="73">
        <f t="shared" si="26"/>
        <v>0</v>
      </c>
      <c r="S146" s="10" t="s">
        <v>133</v>
      </c>
      <c r="T146" s="10" t="s">
        <v>385</v>
      </c>
    </row>
    <row r="147" spans="4:20" x14ac:dyDescent="0.2">
      <c r="D147" s="178" t="s">
        <v>134</v>
      </c>
      <c r="E147" s="12" t="s">
        <v>100</v>
      </c>
      <c r="F147" s="24" t="str">
        <f t="shared" si="23"/>
        <v>$Million</v>
      </c>
      <c r="G147" s="24" t="str">
        <f>"$Real "&amp;RIGHT(Capex_Forecast!$H$6,2)</f>
        <v>$Real 23</v>
      </c>
      <c r="H147" s="9" t="str">
        <f t="shared" si="24"/>
        <v>End Period</v>
      </c>
      <c r="I147" s="9"/>
      <c r="J147" s="67">
        <f>SUMIF(Capex_Forecast!$M$11:$M$1010,$D147,Capex_Forecast!AP$11:AP$1010)</f>
        <v>0</v>
      </c>
      <c r="K147" s="55">
        <f>SUMIF(Capex_Forecast!$M$11:$M$1010,$D147,Capex_Forecast!AQ$11:AQ$1010)</f>
        <v>0</v>
      </c>
      <c r="L147" s="55">
        <f>SUMIF(Capex_Forecast!$M$11:$M$1010,$D147,Capex_Forecast!AR$11:AR$1010)</f>
        <v>0.21204778156996584</v>
      </c>
      <c r="M147" s="55">
        <f>SUMIF(Capex_Forecast!$M$11:$M$1010,$D147,Capex_Forecast!AS$11:AS$1010)</f>
        <v>0</v>
      </c>
      <c r="N147" s="55">
        <f>SUMIF(Capex_Forecast!$M$11:$M$1010,$D147,Capex_Forecast!AT$11:AT$1010)</f>
        <v>8.3703071672354926E-2</v>
      </c>
      <c r="O147" s="73">
        <f t="shared" si="25"/>
        <v>5.9150170648464152E-2</v>
      </c>
      <c r="P147" s="73">
        <f t="shared" si="26"/>
        <v>0.29575085324232075</v>
      </c>
      <c r="S147" s="10" t="s">
        <v>134</v>
      </c>
      <c r="T147" s="10" t="s">
        <v>385</v>
      </c>
    </row>
    <row r="148" spans="4:20" x14ac:dyDescent="0.2">
      <c r="D148" s="178" t="s">
        <v>135</v>
      </c>
      <c r="E148" s="12" t="s">
        <v>100</v>
      </c>
      <c r="F148" s="24" t="str">
        <f t="shared" si="23"/>
        <v>$Million</v>
      </c>
      <c r="G148" s="24" t="str">
        <f>"$Real "&amp;RIGHT(Capex_Forecast!$H$6,2)</f>
        <v>$Real 23</v>
      </c>
      <c r="H148" s="9" t="str">
        <f t="shared" si="24"/>
        <v>End Period</v>
      </c>
      <c r="I148" s="9"/>
      <c r="J148" s="67">
        <f>SUMIF(Capex_Forecast!$M$11:$M$1010,$D148,Capex_Forecast!AP$11:AP$1010)</f>
        <v>0.69194539249146747</v>
      </c>
      <c r="K148" s="55">
        <f>SUMIF(Capex_Forecast!$M$11:$M$1010,$D148,Capex_Forecast!AQ$11:AQ$1010)</f>
        <v>0.30133105802047783</v>
      </c>
      <c r="L148" s="55">
        <f>SUMIF(Capex_Forecast!$M$11:$M$1010,$D148,Capex_Forecast!AR$11:AR$1010)</f>
        <v>0.46315699658703063</v>
      </c>
      <c r="M148" s="55">
        <f>SUMIF(Capex_Forecast!$M$11:$M$1010,$D148,Capex_Forecast!AS$11:AS$1010)</f>
        <v>1.400631399317406</v>
      </c>
      <c r="N148" s="55">
        <f>SUMIF(Capex_Forecast!$M$11:$M$1010,$D148,Capex_Forecast!AT$11:AT$1010)</f>
        <v>0.58034129692832759</v>
      </c>
      <c r="O148" s="73">
        <f t="shared" si="25"/>
        <v>0.68748122866894179</v>
      </c>
      <c r="P148" s="73">
        <f t="shared" si="26"/>
        <v>3.4374061433447092</v>
      </c>
      <c r="S148" s="10" t="s">
        <v>135</v>
      </c>
      <c r="T148" s="10" t="s">
        <v>385</v>
      </c>
    </row>
    <row r="149" spans="4:20" x14ac:dyDescent="0.2">
      <c r="D149" s="178" t="s">
        <v>137</v>
      </c>
      <c r="E149" s="12" t="s">
        <v>100</v>
      </c>
      <c r="F149" s="24" t="str">
        <f t="shared" si="23"/>
        <v>$Million</v>
      </c>
      <c r="G149" s="24" t="str">
        <f>"$Real "&amp;RIGHT(Capex_Forecast!$H$6,2)</f>
        <v>$Real 23</v>
      </c>
      <c r="H149" s="9" t="str">
        <f t="shared" si="24"/>
        <v>End Period</v>
      </c>
      <c r="I149" s="9"/>
      <c r="J149" s="67">
        <f>SUMIF(Capex_Forecast!$M$11:$M$1010,$D149,Capex_Forecast!AP$11:AP$1010)</f>
        <v>0.75332764505119454</v>
      </c>
      <c r="K149" s="55">
        <f>SUMIF(Capex_Forecast!$M$11:$M$1010,$D149,Capex_Forecast!AQ$11:AQ$1010)</f>
        <v>1.2276450511945391</v>
      </c>
      <c r="L149" s="55">
        <f>SUMIF(Capex_Forecast!$M$11:$M$1010,$D149,Capex_Forecast!AR$11:AR$1010)</f>
        <v>1.2276450511945391</v>
      </c>
      <c r="M149" s="55">
        <f>SUMIF(Capex_Forecast!$M$11:$M$1010,$D149,Capex_Forecast!AS$11:AS$1010)</f>
        <v>1.2834470989761089</v>
      </c>
      <c r="N149" s="55">
        <f>SUMIF(Capex_Forecast!$M$11:$M$1010,$D149,Capex_Forecast!AT$11:AT$1010)</f>
        <v>1.1718430034129692</v>
      </c>
      <c r="O149" s="73">
        <f t="shared" si="25"/>
        <v>1.1327815699658701</v>
      </c>
      <c r="P149" s="73">
        <f t="shared" si="26"/>
        <v>5.6639078498293509</v>
      </c>
      <c r="S149" s="10" t="s">
        <v>137</v>
      </c>
      <c r="T149" s="10" t="s">
        <v>385</v>
      </c>
    </row>
    <row r="150" spans="4:20" x14ac:dyDescent="0.2">
      <c r="D150" s="178" t="s">
        <v>138</v>
      </c>
      <c r="E150" s="12" t="s">
        <v>100</v>
      </c>
      <c r="F150" s="24" t="str">
        <f t="shared" si="23"/>
        <v>$Million</v>
      </c>
      <c r="G150" s="24" t="str">
        <f>"$Real "&amp;RIGHT(Capex_Forecast!$H$6,2)</f>
        <v>$Real 23</v>
      </c>
      <c r="H150" s="9" t="str">
        <f t="shared" si="24"/>
        <v>End Period</v>
      </c>
      <c r="I150" s="9"/>
      <c r="J150" s="67">
        <f>SUMIF(Capex_Forecast!$M$11:$M$1010,$D150,Capex_Forecast!AP$11:AP$1010)</f>
        <v>0.304679180887372</v>
      </c>
      <c r="K150" s="55">
        <f>SUMIF(Capex_Forecast!$M$11:$M$1010,$D150,Capex_Forecast!AQ$11:AQ$1010)</f>
        <v>2.3436860068259385E-2</v>
      </c>
      <c r="L150" s="55">
        <f>SUMIF(Capex_Forecast!$M$11:$M$1010,$D150,Capex_Forecast!AR$11:AR$1010)</f>
        <v>0.18749488054607508</v>
      </c>
      <c r="M150" s="55">
        <f>SUMIF(Capex_Forecast!$M$11:$M$1010,$D150,Capex_Forecast!AS$11:AS$1010)</f>
        <v>0.16405802047781567</v>
      </c>
      <c r="N150" s="55">
        <f>SUMIF(Capex_Forecast!$M$11:$M$1010,$D150,Capex_Forecast!AT$11:AT$1010)</f>
        <v>0</v>
      </c>
      <c r="O150" s="73">
        <f t="shared" si="25"/>
        <v>0.13593378839590445</v>
      </c>
      <c r="P150" s="73">
        <f t="shared" si="26"/>
        <v>0.67966894197952221</v>
      </c>
      <c r="S150" s="10" t="s">
        <v>138</v>
      </c>
      <c r="T150" s="10" t="s">
        <v>385</v>
      </c>
    </row>
    <row r="151" spans="4:20" x14ac:dyDescent="0.2">
      <c r="D151" s="178" t="s">
        <v>140</v>
      </c>
      <c r="E151" s="12" t="s">
        <v>100</v>
      </c>
      <c r="F151" s="24" t="str">
        <f t="shared" si="23"/>
        <v>$Million</v>
      </c>
      <c r="G151" s="24" t="str">
        <f>"$Real "&amp;RIGHT(Capex_Forecast!$H$6,2)</f>
        <v>$Real 23</v>
      </c>
      <c r="H151" s="9" t="str">
        <f t="shared" si="24"/>
        <v>End Period</v>
      </c>
      <c r="I151" s="9"/>
      <c r="J151" s="67">
        <f>SUMIF(Capex_Forecast!$M$11:$M$1010,$D151,Capex_Forecast!AP$11:AP$1010)</f>
        <v>1.6740614334470987E-2</v>
      </c>
      <c r="K151" s="55">
        <f>SUMIF(Capex_Forecast!$M$11:$M$1010,$D151,Capex_Forecast!AQ$11:AQ$1010)</f>
        <v>0.1841467576791809</v>
      </c>
      <c r="L151" s="55">
        <f>SUMIF(Capex_Forecast!$M$11:$M$1010,$D151,Capex_Forecast!AR$11:AR$1010)</f>
        <v>0</v>
      </c>
      <c r="M151" s="55">
        <f>SUMIF(Capex_Forecast!$M$11:$M$1010,$D151,Capex_Forecast!AS$11:AS$1010)</f>
        <v>0</v>
      </c>
      <c r="N151" s="55">
        <f>SUMIF(Capex_Forecast!$M$11:$M$1010,$D151,Capex_Forecast!AT$11:AT$1010)</f>
        <v>3.3481228668941973E-2</v>
      </c>
      <c r="O151" s="73">
        <f t="shared" si="25"/>
        <v>4.6873720136518769E-2</v>
      </c>
      <c r="P151" s="73">
        <f t="shared" si="26"/>
        <v>0.23436860068259385</v>
      </c>
      <c r="S151" s="10" t="s">
        <v>140</v>
      </c>
      <c r="T151" s="10" t="s">
        <v>385</v>
      </c>
    </row>
    <row r="152" spans="4:20" x14ac:dyDescent="0.2">
      <c r="D152" s="178" t="s">
        <v>141</v>
      </c>
      <c r="E152" s="12" t="s">
        <v>100</v>
      </c>
      <c r="F152" s="24" t="str">
        <f t="shared" si="23"/>
        <v>$Million</v>
      </c>
      <c r="G152" s="24" t="str">
        <f>"$Real "&amp;RIGHT(Capex_Forecast!$H$6,2)</f>
        <v>$Real 23</v>
      </c>
      <c r="H152" s="9" t="str">
        <f t="shared" si="24"/>
        <v>End Period</v>
      </c>
      <c r="I152" s="9"/>
      <c r="J152" s="67">
        <f>SUMIF(Capex_Forecast!$M$11:$M$1010,$D152,Capex_Forecast!AP$11:AP$1010)</f>
        <v>0.18079863481228667</v>
      </c>
      <c r="K152" s="55">
        <f>SUMIF(Capex_Forecast!$M$11:$M$1010,$D152,Capex_Forecast!AQ$11:AQ$1010)</f>
        <v>0.60266211604095565</v>
      </c>
      <c r="L152" s="55">
        <f>SUMIF(Capex_Forecast!$M$11:$M$1010,$D152,Capex_Forecast!AR$11:AR$1010)</f>
        <v>0.43302389078498288</v>
      </c>
      <c r="M152" s="55">
        <f>SUMIF(Capex_Forecast!$M$11:$M$1010,$D152,Capex_Forecast!AS$11:AS$1010)</f>
        <v>0.24218088737201363</v>
      </c>
      <c r="N152" s="55">
        <f>SUMIF(Capex_Forecast!$M$11:$M$1010,$D152,Capex_Forecast!AT$11:AT$1010)</f>
        <v>0.8202901023890784</v>
      </c>
      <c r="O152" s="73">
        <f t="shared" si="25"/>
        <v>0.4557911262798634</v>
      </c>
      <c r="P152" s="73">
        <f t="shared" si="26"/>
        <v>2.2789556313993171</v>
      </c>
      <c r="S152" s="10" t="s">
        <v>141</v>
      </c>
      <c r="T152" s="10" t="s">
        <v>385</v>
      </c>
    </row>
    <row r="153" spans="4:20" x14ac:dyDescent="0.2">
      <c r="D153" s="179" t="s">
        <v>232</v>
      </c>
      <c r="E153" s="12" t="s">
        <v>100</v>
      </c>
      <c r="F153" s="24" t="str">
        <f t="shared" si="23"/>
        <v>$Million</v>
      </c>
      <c r="G153" s="24" t="str">
        <f>"$Real "&amp;RIGHT(Capex_Forecast!$H$6,2)</f>
        <v>$Real 23</v>
      </c>
      <c r="H153" s="9" t="str">
        <f t="shared" si="24"/>
        <v>End Period</v>
      </c>
      <c r="I153" s="9"/>
      <c r="J153" s="67">
        <f>SUMIF(Capex_Forecast!$M$11:$M$1010,$D153,Capex_Forecast!AP$11:AP$1010)</f>
        <v>0</v>
      </c>
      <c r="K153" s="55">
        <f>SUMIF(Capex_Forecast!$M$11:$M$1010,$D153,Capex_Forecast!AQ$11:AQ$1010)</f>
        <v>4.4641638225255971E-2</v>
      </c>
      <c r="L153" s="55">
        <f>SUMIF(Capex_Forecast!$M$11:$M$1010,$D153,Capex_Forecast!AR$11:AR$1010)</f>
        <v>0</v>
      </c>
      <c r="M153" s="55">
        <f>SUMIF(Capex_Forecast!$M$11:$M$1010,$D153,Capex_Forecast!AS$11:AS$1010)</f>
        <v>0</v>
      </c>
      <c r="N153" s="55">
        <f>SUMIF(Capex_Forecast!$M$11:$M$1010,$D153,Capex_Forecast!AT$11:AT$1010)</f>
        <v>0.31807167235494871</v>
      </c>
      <c r="O153" s="73">
        <f t="shared" si="25"/>
        <v>7.2542662116040935E-2</v>
      </c>
      <c r="P153" s="73">
        <f t="shared" si="26"/>
        <v>0.36271331058020467</v>
      </c>
      <c r="S153" s="78" t="s">
        <v>232</v>
      </c>
      <c r="T153" s="10" t="s">
        <v>385</v>
      </c>
    </row>
    <row r="154" spans="4:20" x14ac:dyDescent="0.2">
      <c r="D154" s="173" t="s">
        <v>386</v>
      </c>
      <c r="E154" s="174" t="s">
        <v>100</v>
      </c>
      <c r="F154" s="175" t="str">
        <f t="shared" si="23"/>
        <v>$Million</v>
      </c>
      <c r="G154" s="175" t="str">
        <f>"$Real "&amp;RIGHT(Capex_Forecast!$H$6,2)</f>
        <v>$Real 23</v>
      </c>
      <c r="H154" s="176" t="str">
        <f t="shared" si="24"/>
        <v>End Period</v>
      </c>
      <c r="I154" s="176"/>
      <c r="J154" s="184">
        <f>SUM(J146:J153)</f>
        <v>1.9474914675767918</v>
      </c>
      <c r="K154" s="177">
        <f>SUM(K146:K153)</f>
        <v>2.3838634812286688</v>
      </c>
      <c r="L154" s="177">
        <f>SUM(L146:L153)</f>
        <v>2.5233686006825939</v>
      </c>
      <c r="M154" s="177">
        <f>SUM(M146:M153)</f>
        <v>3.090317406143344</v>
      </c>
      <c r="N154" s="177">
        <f>SUM(N146:N153)</f>
        <v>3.0077303754266209</v>
      </c>
      <c r="O154" s="185">
        <f t="shared" si="25"/>
        <v>2.5905542662116039</v>
      </c>
      <c r="P154" s="185">
        <f t="shared" si="26"/>
        <v>12.95277133105802</v>
      </c>
    </row>
    <row r="155" spans="4:20" x14ac:dyDescent="0.2">
      <c r="D155" s="178" t="s">
        <v>234</v>
      </c>
      <c r="E155" s="12" t="s">
        <v>100</v>
      </c>
      <c r="F155" s="24" t="str">
        <f t="shared" si="23"/>
        <v>$Million</v>
      </c>
      <c r="G155" s="24" t="str">
        <f>"$Real "&amp;RIGHT(Capex_Forecast!$H$6,2)</f>
        <v>$Real 23</v>
      </c>
      <c r="H155" s="9" t="str">
        <f t="shared" si="24"/>
        <v>End Period</v>
      </c>
      <c r="I155" s="9"/>
      <c r="J155" s="67">
        <f>SUMIF(Capex_Forecast!$M$11:$M$1010,$D155,Capex_Forecast!AP$11:AP$1010)</f>
        <v>8.8911612541723046E-3</v>
      </c>
      <c r="K155" s="55">
        <f>SUMIF(Capex_Forecast!$M$11:$M$1010,$D155,Capex_Forecast!AQ$11:AQ$1010)</f>
        <v>4.6725080525339406E-2</v>
      </c>
      <c r="L155" s="55">
        <f>SUMIF(Capex_Forecast!$M$11:$M$1010,$D155,Capex_Forecast!AR$11:AR$1010)</f>
        <v>8.6852372714701878E-2</v>
      </c>
      <c r="M155" s="55">
        <f>SUMIF(Capex_Forecast!$M$11:$M$1010,$D155,Capex_Forecast!AS$11:AS$1010)</f>
        <v>4.6782437393830978E-2</v>
      </c>
      <c r="N155" s="55">
        <f>SUMIF(Capex_Forecast!$M$11:$M$1010,$D155,Capex_Forecast!AT$11:AT$1010)</f>
        <v>2.5624983252354371E-2</v>
      </c>
      <c r="O155" s="73">
        <f t="shared" si="25"/>
        <v>4.297520702807979E-2</v>
      </c>
      <c r="P155" s="73">
        <f t="shared" si="26"/>
        <v>0.21487603514039894</v>
      </c>
      <c r="S155" s="10" t="s">
        <v>234</v>
      </c>
      <c r="T155" s="10" t="s">
        <v>41</v>
      </c>
    </row>
    <row r="156" spans="4:20" x14ac:dyDescent="0.2">
      <c r="D156" s="178" t="s">
        <v>235</v>
      </c>
      <c r="E156" s="12" t="s">
        <v>100</v>
      </c>
      <c r="F156" s="24" t="str">
        <f t="shared" si="23"/>
        <v>$Million</v>
      </c>
      <c r="G156" s="24" t="str">
        <f>"$Real "&amp;RIGHT(Capex_Forecast!$H$6,2)</f>
        <v>$Real 23</v>
      </c>
      <c r="H156" s="9" t="str">
        <f t="shared" si="24"/>
        <v>End Period</v>
      </c>
      <c r="I156" s="9"/>
      <c r="J156" s="55">
        <f>SUMIF(Capex_Forecast!$M$11:$M$1010,$D156,Capex_Forecast!AP$11:AP$1010)</f>
        <v>0.19766453627858954</v>
      </c>
      <c r="K156" s="55">
        <f>SUMIF(Capex_Forecast!$M$11:$M$1010,$D156,Capex_Forecast!AQ$11:AQ$1010)</f>
        <v>3.8847257324865145</v>
      </c>
      <c r="L156" s="55">
        <f>SUMIF(Capex_Forecast!$M$11:$M$1010,$D156,Capex_Forecast!AR$11:AR$1010)</f>
        <v>0.31222955926350898</v>
      </c>
      <c r="M156" s="55">
        <f>SUMIF(Capex_Forecast!$M$11:$M$1010,$D156,Capex_Forecast!AS$11:AS$1010)</f>
        <v>1.6152305627741717</v>
      </c>
      <c r="N156" s="55">
        <f>SUMIF(Capex_Forecast!$M$11:$M$1010,$D156,Capex_Forecast!AT$11:AT$1010)</f>
        <v>0.11159961197169938</v>
      </c>
      <c r="O156" s="73">
        <f t="shared" si="25"/>
        <v>1.2242900005548967</v>
      </c>
      <c r="P156" s="73">
        <f t="shared" si="26"/>
        <v>6.1214500027744831</v>
      </c>
      <c r="S156" s="10" t="s">
        <v>235</v>
      </c>
      <c r="T156" s="10" t="s">
        <v>41</v>
      </c>
    </row>
    <row r="157" spans="4:20" x14ac:dyDescent="0.2">
      <c r="D157" s="178" t="s">
        <v>236</v>
      </c>
      <c r="E157" s="12" t="s">
        <v>100</v>
      </c>
      <c r="F157" s="24" t="str">
        <f t="shared" si="23"/>
        <v>$Million</v>
      </c>
      <c r="G157" s="24" t="str">
        <f>"$Real "&amp;RIGHT(Capex_Forecast!$H$6,2)</f>
        <v>$Real 23</v>
      </c>
      <c r="H157" s="9" t="str">
        <f t="shared" si="24"/>
        <v>End Period</v>
      </c>
      <c r="I157" s="9"/>
      <c r="J157" s="55">
        <f>SUMIF(Capex_Forecast!$M$11:$M$1010,$D157,Capex_Forecast!AP$11:AP$1010)</f>
        <v>0.12489143548048244</v>
      </c>
      <c r="K157" s="55">
        <f>SUMIF(Capex_Forecast!$M$11:$M$1010,$D157,Capex_Forecast!AQ$11:AQ$1010)</f>
        <v>0</v>
      </c>
      <c r="L157" s="55">
        <f>SUMIF(Capex_Forecast!$M$11:$M$1010,$D157,Capex_Forecast!AR$11:AR$1010)</f>
        <v>8.7578593364706067E-2</v>
      </c>
      <c r="M157" s="55">
        <f>SUMIF(Capex_Forecast!$M$11:$M$1010,$D157,Capex_Forecast!AS$11:AS$1010)</f>
        <v>0.4651476547113097</v>
      </c>
      <c r="N157" s="55">
        <f>SUMIF(Capex_Forecast!$M$11:$M$1010,$D157,Capex_Forecast!AT$11:AT$1010)</f>
        <v>1.1379856425279891</v>
      </c>
      <c r="O157" s="73">
        <f t="shared" si="25"/>
        <v>0.36312066521689745</v>
      </c>
      <c r="P157" s="73">
        <f t="shared" si="26"/>
        <v>1.8156033260844873</v>
      </c>
      <c r="S157" s="10" t="s">
        <v>236</v>
      </c>
      <c r="T157" s="10" t="s">
        <v>41</v>
      </c>
    </row>
    <row r="158" spans="4:20" x14ac:dyDescent="0.2">
      <c r="D158" s="178" t="s">
        <v>237</v>
      </c>
      <c r="E158" s="12" t="s">
        <v>100</v>
      </c>
      <c r="F158" s="24" t="str">
        <f t="shared" si="23"/>
        <v>$Million</v>
      </c>
      <c r="G158" s="24" t="str">
        <f>"$Real "&amp;RIGHT(Capex_Forecast!$H$6,2)</f>
        <v>$Real 23</v>
      </c>
      <c r="H158" s="9" t="str">
        <f t="shared" si="24"/>
        <v>End Period</v>
      </c>
      <c r="I158" s="9"/>
      <c r="J158" s="55">
        <f>SUMIF(Capex_Forecast!$M$11:$M$1010,$D158,Capex_Forecast!AP$11:AP$1010)</f>
        <v>0</v>
      </c>
      <c r="K158" s="55">
        <f>SUMIF(Capex_Forecast!$M$11:$M$1010,$D158,Capex_Forecast!AQ$11:AQ$1010)</f>
        <v>0.18162811294323089</v>
      </c>
      <c r="L158" s="55">
        <f>SUMIF(Capex_Forecast!$M$11:$M$1010,$D158,Capex_Forecast!AR$11:AR$1010)</f>
        <v>2.1931815504110586</v>
      </c>
      <c r="M158" s="55">
        <f>SUMIF(Capex_Forecast!$M$11:$M$1010,$D158,Capex_Forecast!AS$11:AS$1010)</f>
        <v>0.3427616507287366</v>
      </c>
      <c r="N158" s="55">
        <f>SUMIF(Capex_Forecast!$M$11:$M$1010,$D158,Capex_Forecast!AT$11:AT$1010)</f>
        <v>0</v>
      </c>
      <c r="O158" s="73">
        <f t="shared" si="25"/>
        <v>0.5435142628166052</v>
      </c>
      <c r="P158" s="73">
        <f t="shared" si="26"/>
        <v>2.7175713140830262</v>
      </c>
      <c r="S158" s="10" t="s">
        <v>237</v>
      </c>
      <c r="T158" s="10" t="s">
        <v>41</v>
      </c>
    </row>
    <row r="159" spans="4:20" x14ac:dyDescent="0.2">
      <c r="D159" s="178" t="s">
        <v>238</v>
      </c>
      <c r="E159" s="12" t="s">
        <v>100</v>
      </c>
      <c r="F159" s="24" t="str">
        <f t="shared" si="23"/>
        <v>$Million</v>
      </c>
      <c r="G159" s="24" t="str">
        <f>"$Real "&amp;RIGHT(Capex_Forecast!$H$6,2)</f>
        <v>$Real 23</v>
      </c>
      <c r="H159" s="9" t="str">
        <f t="shared" si="24"/>
        <v>End Period</v>
      </c>
      <c r="I159" s="9"/>
      <c r="J159" s="55">
        <f>SUMIF(Capex_Forecast!$M$11:$M$1010,$D159,Capex_Forecast!AP$11:AP$1010)</f>
        <v>4.648825630535959</v>
      </c>
      <c r="K159" s="55">
        <f>SUMIF(Capex_Forecast!$M$11:$M$1010,$D159,Capex_Forecast!AQ$11:AQ$1010)</f>
        <v>0.35551133363132298</v>
      </c>
      <c r="L159" s="55">
        <f>SUMIF(Capex_Forecast!$M$11:$M$1010,$D159,Capex_Forecast!AR$11:AR$1010)</f>
        <v>1.0067372347911525</v>
      </c>
      <c r="M159" s="55">
        <f>SUMIF(Capex_Forecast!$M$11:$M$1010,$D159,Capex_Forecast!AS$11:AS$1010)</f>
        <v>0.47691646440017033</v>
      </c>
      <c r="N159" s="55">
        <f>SUMIF(Capex_Forecast!$M$11:$M$1010,$D159,Capex_Forecast!AT$11:AT$1010)</f>
        <v>1.6993244935157461</v>
      </c>
      <c r="O159" s="73">
        <f t="shared" si="25"/>
        <v>1.6374630313748699</v>
      </c>
      <c r="P159" s="73">
        <f t="shared" si="26"/>
        <v>8.1873151568743499</v>
      </c>
      <c r="S159" s="10" t="s">
        <v>238</v>
      </c>
      <c r="T159" s="10" t="s">
        <v>41</v>
      </c>
    </row>
    <row r="160" spans="4:20" x14ac:dyDescent="0.2">
      <c r="D160" s="178" t="s">
        <v>239</v>
      </c>
      <c r="E160" s="12" t="s">
        <v>100</v>
      </c>
      <c r="F160" s="24" t="str">
        <f t="shared" si="23"/>
        <v>$Million</v>
      </c>
      <c r="G160" s="24" t="str">
        <f>"$Real "&amp;RIGHT(Capex_Forecast!$H$6,2)</f>
        <v>$Real 23</v>
      </c>
      <c r="H160" s="9" t="str">
        <f t="shared" si="24"/>
        <v>End Period</v>
      </c>
      <c r="I160" s="9"/>
      <c r="J160" s="55">
        <f>SUMIF(Capex_Forecast!$M$11:$M$1010,$D160,Capex_Forecast!AP$11:AP$1010)</f>
        <v>1.5602917335399421E-2</v>
      </c>
      <c r="K160" s="55">
        <f>SUMIF(Capex_Forecast!$M$11:$M$1010,$D160,Capex_Forecast!AQ$11:AQ$1010)</f>
        <v>5.8122787382434583E-3</v>
      </c>
      <c r="L160" s="55">
        <f>SUMIF(Capex_Forecast!$M$11:$M$1010,$D160,Capex_Forecast!AR$11:AR$1010)</f>
        <v>2.0840676504173639E-2</v>
      </c>
      <c r="M160" s="55">
        <f>SUMIF(Capex_Forecast!$M$11:$M$1010,$D160,Capex_Forecast!AS$11:AS$1010)</f>
        <v>1.9804902790021551E-2</v>
      </c>
      <c r="N160" s="55">
        <f>SUMIF(Capex_Forecast!$M$11:$M$1010,$D160,Capex_Forecast!AT$11:AT$1010)</f>
        <v>3.6490764281069767E-2</v>
      </c>
      <c r="O160" s="73">
        <f t="shared" si="25"/>
        <v>1.9710307929781568E-2</v>
      </c>
      <c r="P160" s="73">
        <f t="shared" si="26"/>
        <v>9.8551539648907838E-2</v>
      </c>
      <c r="S160" s="10" t="s">
        <v>239</v>
      </c>
      <c r="T160" s="10" t="s">
        <v>41</v>
      </c>
    </row>
    <row r="161" spans="1:20" x14ac:dyDescent="0.2">
      <c r="D161" s="178" t="s">
        <v>240</v>
      </c>
      <c r="E161" s="12" t="s">
        <v>100</v>
      </c>
      <c r="F161" s="24" t="str">
        <f t="shared" si="23"/>
        <v>$Million</v>
      </c>
      <c r="G161" s="24" t="str">
        <f>"$Real "&amp;RIGHT(Capex_Forecast!$H$6,2)</f>
        <v>$Real 23</v>
      </c>
      <c r="H161" s="9" t="str">
        <f t="shared" si="24"/>
        <v>End Period</v>
      </c>
      <c r="I161" s="9"/>
      <c r="J161" s="55">
        <f>SUMIF(Capex_Forecast!$M$11:$M$1010,$D161,Capex_Forecast!AP$11:AP$1010)</f>
        <v>0.42069355141916176</v>
      </c>
      <c r="K161" s="55">
        <f>SUMIF(Capex_Forecast!$M$11:$M$1010,$D161,Capex_Forecast!AQ$11:AQ$1010)</f>
        <v>0.38818240065491938</v>
      </c>
      <c r="L161" s="55">
        <f>SUMIF(Capex_Forecast!$M$11:$M$1010,$D161,Capex_Forecast!AR$11:AR$1010)</f>
        <v>0.26062035856003224</v>
      </c>
      <c r="M161" s="55">
        <f>SUMIF(Capex_Forecast!$M$11:$M$1010,$D161,Capex_Forecast!AS$11:AS$1010)</f>
        <v>1.0344685668560438</v>
      </c>
      <c r="N161" s="55">
        <f>SUMIF(Capex_Forecast!$M$11:$M$1010,$D161,Capex_Forecast!AT$11:AT$1010)</f>
        <v>7.9271124703074042E-2</v>
      </c>
      <c r="O161" s="73">
        <f t="shared" si="25"/>
        <v>0.43664720043864624</v>
      </c>
      <c r="P161" s="73">
        <f t="shared" si="26"/>
        <v>2.1832360021932313</v>
      </c>
      <c r="S161" s="10" t="s">
        <v>240</v>
      </c>
      <c r="T161" s="10" t="s">
        <v>41</v>
      </c>
    </row>
    <row r="162" spans="1:20" x14ac:dyDescent="0.2">
      <c r="D162" s="179" t="s">
        <v>290</v>
      </c>
      <c r="E162" s="12" t="s">
        <v>100</v>
      </c>
      <c r="F162" s="24" t="str">
        <f t="shared" si="23"/>
        <v>$Million</v>
      </c>
      <c r="G162" s="24" t="str">
        <f>"$Real "&amp;RIGHT(Capex_Forecast!$H$6,2)</f>
        <v>$Real 23</v>
      </c>
      <c r="H162" s="9" t="str">
        <f t="shared" si="24"/>
        <v>End Period</v>
      </c>
      <c r="I162" s="9"/>
      <c r="J162" s="55">
        <f>SUMIF(Capex_Forecast!$M$11:$M$1010,$D162,Capex_Forecast!AP$11:AP$1010)</f>
        <v>0</v>
      </c>
      <c r="K162" s="55">
        <f>SUMIF(Capex_Forecast!$M$11:$M$1010,$D162,Capex_Forecast!AQ$11:AQ$1010)</f>
        <v>0</v>
      </c>
      <c r="L162" s="55">
        <f>SUMIF(Capex_Forecast!$M$11:$M$1010,$D162,Capex_Forecast!AR$11:AR$1010)</f>
        <v>0</v>
      </c>
      <c r="M162" s="55">
        <f>SUMIF(Capex_Forecast!$M$11:$M$1010,$D162,Capex_Forecast!AS$11:AS$1010)</f>
        <v>0</v>
      </c>
      <c r="N162" s="55">
        <f>SUMIF(Capex_Forecast!$M$11:$M$1010,$D162,Capex_Forecast!AT$11:AT$1010)</f>
        <v>0</v>
      </c>
      <c r="O162" s="73">
        <f t="shared" si="25"/>
        <v>0</v>
      </c>
      <c r="P162" s="73">
        <f t="shared" si="26"/>
        <v>0</v>
      </c>
      <c r="S162" s="10" t="s">
        <v>290</v>
      </c>
      <c r="T162" s="10" t="s">
        <v>41</v>
      </c>
    </row>
    <row r="163" spans="1:20" x14ac:dyDescent="0.2">
      <c r="D163" s="178" t="s">
        <v>241</v>
      </c>
      <c r="E163" s="12" t="s">
        <v>100</v>
      </c>
      <c r="F163" s="24" t="str">
        <f t="shared" si="23"/>
        <v>$Million</v>
      </c>
      <c r="G163" s="24" t="str">
        <f>"$Real "&amp;RIGHT(Capex_Forecast!$H$6,2)</f>
        <v>$Real 23</v>
      </c>
      <c r="H163" s="9" t="str">
        <f t="shared" si="24"/>
        <v>End Period</v>
      </c>
      <c r="I163" s="67"/>
      <c r="J163" s="67">
        <f>SUMIF(Capex_Forecast!$M$11:$M$1010,$D163,Capex_Forecast!AP$11:AP$1010)</f>
        <v>6.5133095325530077E-2</v>
      </c>
      <c r="K163" s="55">
        <f>SUMIF(Capex_Forecast!$M$11:$M$1010,$D163,Capex_Forecast!AQ$11:AQ$1010)</f>
        <v>0.74367197438320876</v>
      </c>
      <c r="L163" s="55">
        <f>SUMIF(Capex_Forecast!$M$11:$M$1010,$D163,Capex_Forecast!AR$11:AR$1010)</f>
        <v>0</v>
      </c>
      <c r="M163" s="55">
        <f>SUMIF(Capex_Forecast!$M$11:$M$1010,$D163,Capex_Forecast!AS$11:AS$1010)</f>
        <v>0.66065343624603468</v>
      </c>
      <c r="N163" s="55">
        <f>SUMIF(Capex_Forecast!$M$11:$M$1010,$D163,Capex_Forecast!AT$11:AT$1010)</f>
        <v>2.3351152127625427</v>
      </c>
      <c r="O163" s="73">
        <f t="shared" si="25"/>
        <v>0.76091474374346324</v>
      </c>
      <c r="P163" s="73">
        <f t="shared" si="26"/>
        <v>3.8045737187173163</v>
      </c>
      <c r="S163" s="10" t="s">
        <v>241</v>
      </c>
      <c r="T163" s="10" t="s">
        <v>41</v>
      </c>
    </row>
    <row r="164" spans="1:20" x14ac:dyDescent="0.2">
      <c r="D164" s="168" t="s">
        <v>242</v>
      </c>
      <c r="E164" s="169" t="s">
        <v>100</v>
      </c>
      <c r="F164" s="170" t="str">
        <f t="shared" si="23"/>
        <v>$Million</v>
      </c>
      <c r="G164" s="170" t="str">
        <f>"$Real "&amp;RIGHT(Capex_Forecast!$H$6,2)</f>
        <v>$Real 23</v>
      </c>
      <c r="H164" s="171" t="str">
        <f t="shared" si="24"/>
        <v>End Period</v>
      </c>
      <c r="I164" s="171"/>
      <c r="J164" s="186">
        <f>SUM(J155:J163)</f>
        <v>5.4817023276292947</v>
      </c>
      <c r="K164" s="172">
        <f>SUM(K155:K163)</f>
        <v>5.6062569133627802</v>
      </c>
      <c r="L164" s="172">
        <f>SUM(L155:L163)</f>
        <v>3.9680403456093338</v>
      </c>
      <c r="M164" s="172">
        <f>SUM(M155:M163)</f>
        <v>4.6617656759003196</v>
      </c>
      <c r="N164" s="172">
        <f>SUM(N155:N163)</f>
        <v>5.4254118330144756</v>
      </c>
      <c r="O164" s="187">
        <f t="shared" si="25"/>
        <v>5.0286354191032405</v>
      </c>
      <c r="P164" s="187">
        <f t="shared" si="26"/>
        <v>25.143177095516204</v>
      </c>
    </row>
    <row r="165" spans="1:20" x14ac:dyDescent="0.2">
      <c r="D165" s="163" t="s">
        <v>243</v>
      </c>
      <c r="E165" s="162" t="s">
        <v>100</v>
      </c>
      <c r="F165" s="14" t="str">
        <f t="shared" si="23"/>
        <v>$Million</v>
      </c>
      <c r="G165" s="14" t="str">
        <f>"$Real "&amp;RIGHT(Capex_Forecast!$H$6,2)</f>
        <v>$Real 23</v>
      </c>
      <c r="H165" s="167" t="str">
        <f t="shared" si="24"/>
        <v>End Period</v>
      </c>
      <c r="I165" s="151"/>
      <c r="J165" s="134">
        <f>SUM(J145,J154,J164)</f>
        <v>15.106111065168298</v>
      </c>
      <c r="K165" s="134">
        <f>SUM(K145,K154,K164)</f>
        <v>15.894583970359086</v>
      </c>
      <c r="L165" s="134">
        <f>SUM(L145,L154,L164)</f>
        <v>14.011011364913854</v>
      </c>
      <c r="M165" s="134">
        <f>SUM(M145,M154,M164)</f>
        <v>15.254394686420591</v>
      </c>
      <c r="N165" s="134">
        <f>SUM(N145,N154,N164)</f>
        <v>15.685288586276211</v>
      </c>
      <c r="O165" s="133">
        <f t="shared" si="25"/>
        <v>15.190277934627607</v>
      </c>
      <c r="P165" s="133">
        <f t="shared" si="26"/>
        <v>75.951389673138038</v>
      </c>
    </row>
    <row r="167" spans="1:20" ht="30" x14ac:dyDescent="0.2">
      <c r="C167" s="8" t="s">
        <v>117</v>
      </c>
      <c r="E167" s="21" t="s">
        <v>9</v>
      </c>
      <c r="F167" s="21" t="s">
        <v>10</v>
      </c>
      <c r="G167" s="21" t="s">
        <v>11</v>
      </c>
      <c r="H167" s="21" t="s">
        <v>12</v>
      </c>
      <c r="J167" s="60" t="str">
        <f>Forecast_Capex_Input!V$11</f>
        <v>FY24</v>
      </c>
      <c r="K167" s="60" t="str">
        <f>Forecast_Capex_Input!W$11</f>
        <v>FY25</v>
      </c>
      <c r="L167" s="60" t="str">
        <f>Forecast_Capex_Input!X$11</f>
        <v>FY26</v>
      </c>
      <c r="M167" s="60" t="str">
        <f>Forecast_Capex_Input!Y$11</f>
        <v>FY27</v>
      </c>
      <c r="N167" s="60" t="str">
        <f>Forecast_Capex_Input!Z$11</f>
        <v>FY28</v>
      </c>
      <c r="O167" s="72" t="s">
        <v>169</v>
      </c>
      <c r="P167" s="72" t="str">
        <f>J167&amp;" - "&amp;N167</f>
        <v>FY24 - FY28</v>
      </c>
    </row>
    <row r="168" spans="1:20" x14ac:dyDescent="0.2">
      <c r="D168" s="10" t="s">
        <v>27</v>
      </c>
      <c r="E168" s="12" t="s">
        <v>100</v>
      </c>
      <c r="F168" s="24" t="str">
        <f t="shared" ref="F168:H169" si="27">NA</f>
        <v>N/A</v>
      </c>
      <c r="G168" s="24" t="str">
        <f t="shared" si="27"/>
        <v>N/A</v>
      </c>
      <c r="H168" s="24" t="str">
        <f t="shared" si="27"/>
        <v>N/A</v>
      </c>
      <c r="J168" s="55">
        <v>15.106111065168298</v>
      </c>
      <c r="K168" s="55">
        <v>15.894583970359086</v>
      </c>
      <c r="L168" s="55">
        <v>14.011011364913852</v>
      </c>
      <c r="M168" s="55">
        <v>15.254394686420593</v>
      </c>
      <c r="N168" s="55">
        <v>15.685288586276208</v>
      </c>
      <c r="O168" s="73">
        <f>AVERAGE(J168:N168)</f>
        <v>15.190277934627607</v>
      </c>
      <c r="P168" s="73">
        <f>SUM(J168:N168)</f>
        <v>75.951389673138038</v>
      </c>
    </row>
    <row r="169" spans="1:20" x14ac:dyDescent="0.2">
      <c r="A169" s="119">
        <v>0</v>
      </c>
      <c r="D169" s="10" t="s">
        <v>246</v>
      </c>
      <c r="E169" s="12" t="s">
        <v>100</v>
      </c>
      <c r="F169" s="24" t="str">
        <f t="shared" si="27"/>
        <v>N/A</v>
      </c>
      <c r="G169" s="24" t="str">
        <f t="shared" si="27"/>
        <v>N/A</v>
      </c>
      <c r="H169" s="24" t="str">
        <f t="shared" si="27"/>
        <v>N/A</v>
      </c>
      <c r="J169" s="71">
        <v>0</v>
      </c>
      <c r="K169" s="71">
        <v>0</v>
      </c>
      <c r="L169" s="71">
        <v>0</v>
      </c>
      <c r="M169" s="71">
        <v>0</v>
      </c>
      <c r="N169" s="71">
        <v>0</v>
      </c>
    </row>
    <row r="171" spans="1:20" s="6" customFormat="1" ht="18" x14ac:dyDescent="0.2">
      <c r="B171" s="6" t="s">
        <v>1</v>
      </c>
    </row>
  </sheetData>
  <mergeCells count="1">
    <mergeCell ref="B5:D5"/>
  </mergeCells>
  <hyperlinks>
    <hyperlink ref="B5" location="'ToC'!$A$1" tooltip="Go To Table of Contents" display="='ToC'!B1" xr:uid="{00000000-0004-0000-0800-000000000000}"/>
  </hyperlinks>
  <pageMargins left="0.7" right="0.7" top="0.75" bottom="0.75" header="0.3" footer="0.3"/>
  <pageSetup paperSize="9" scale="46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E8B9D577-77DD-4E5D-A436-226A440B2576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43</vt:i4>
      </vt:variant>
    </vt:vector>
  </HeadingPairs>
  <TitlesOfParts>
    <vt:vector size="57" baseType="lpstr">
      <vt:lpstr>ToC</vt:lpstr>
      <vt:lpstr>Inflation</vt:lpstr>
      <vt:lpstr>General</vt:lpstr>
      <vt:lpstr>Forecast_Capex_Input</vt:lpstr>
      <vt:lpstr>Overheads</vt:lpstr>
      <vt:lpstr>Contin_Proj_Input</vt:lpstr>
      <vt:lpstr>Current_Period_Capex_Input</vt:lpstr>
      <vt:lpstr>Capex_Forecast</vt:lpstr>
      <vt:lpstr>Capex_Outputs</vt:lpstr>
      <vt:lpstr>RIN_Outputs</vt:lpstr>
      <vt:lpstr>Project_Outputs</vt:lpstr>
      <vt:lpstr>PTRM_Outputs</vt:lpstr>
      <vt:lpstr>LookupTab</vt:lpstr>
      <vt:lpstr>Checks</vt:lpstr>
      <vt:lpstr>AC_Asset_Class</vt:lpstr>
      <vt:lpstr>AC_PTRM_Class</vt:lpstr>
      <vt:lpstr>AC_RIN_Lvl_1</vt:lpstr>
      <vt:lpstr>AC_RIN_Lvl_2</vt:lpstr>
      <vt:lpstr>AC_RIN_Lvl_3</vt:lpstr>
      <vt:lpstr>Augex</vt:lpstr>
      <vt:lpstr>Augex_Driver</vt:lpstr>
      <vt:lpstr>Cash_Timing</vt:lpstr>
      <vt:lpstr>End_Period</vt:lpstr>
      <vt:lpstr>Esc_Category_List</vt:lpstr>
      <vt:lpstr>Fleet_And_Property</vt:lpstr>
      <vt:lpstr>Fleet_Property</vt:lpstr>
      <vt:lpstr>IC_Category_List</vt:lpstr>
      <vt:lpstr>ICT</vt:lpstr>
      <vt:lpstr>ICT_Category</vt:lpstr>
      <vt:lpstr>Inc_CP</vt:lpstr>
      <vt:lpstr>Inc_NCIPAP</vt:lpstr>
      <vt:lpstr>Index_Period</vt:lpstr>
      <vt:lpstr>Mid_Period</vt:lpstr>
      <vt:lpstr>Million</vt:lpstr>
      <vt:lpstr>Model_Name</vt:lpstr>
      <vt:lpstr>Mths_In_Yr</vt:lpstr>
      <vt:lpstr>NA</vt:lpstr>
      <vt:lpstr>NCIPAP</vt:lpstr>
      <vt:lpstr>No</vt:lpstr>
      <vt:lpstr>Nominal</vt:lpstr>
      <vt:lpstr>Project_Program</vt:lpstr>
      <vt:lpstr>Repex</vt:lpstr>
      <vt:lpstr>Repex_SC_1</vt:lpstr>
      <vt:lpstr>Repex_SC_2</vt:lpstr>
      <vt:lpstr>Round_DP</vt:lpstr>
      <vt:lpstr>Start_Year</vt:lpstr>
      <vt:lpstr>Timing_Adj</vt:lpstr>
      <vt:lpstr>True_False</vt:lpstr>
      <vt:lpstr>Unit_Dollar</vt:lpstr>
      <vt:lpstr>Unit_Dollar_M</vt:lpstr>
      <vt:lpstr>Unit_Dollar_Thousand</vt:lpstr>
      <vt:lpstr>Unit_Index</vt:lpstr>
      <vt:lpstr>Unit_Name</vt:lpstr>
      <vt:lpstr>Unit_Perc</vt:lpstr>
      <vt:lpstr>WkBk_Err_Chk</vt:lpstr>
      <vt:lpstr>Yes</vt:lpstr>
      <vt:lpstr>Yes_No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2022-09-14T05:16:43Z</dcterms:created>
  <dcterms:modified xsi:type="dcterms:W3CDTF">2023-04-26T01:17:04Z</dcterms:modified>
  <cp:category/>
  <cp:contentStatus/>
</cp:coreProperties>
</file>